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RCANN\"/>
    </mc:Choice>
  </mc:AlternateContent>
  <xr:revisionPtr revIDLastSave="0" documentId="13_ncr:1_{94E6B9B5-3653-4AF5-A7C0-485E87F2DE60}" xr6:coauthVersionLast="47" xr6:coauthVersionMax="47" xr10:uidLastSave="{00000000-0000-0000-0000-000000000000}"/>
  <bookViews>
    <workbookView xWindow="-108" yWindow="-108" windowWidth="23256" windowHeight="12456" tabRatio="809" xr2:uid="{00000000-000D-0000-FFFF-FFFF00000000}"/>
  </bookViews>
  <sheets>
    <sheet name="2014 - 2015" sheetId="2" r:id="rId1"/>
    <sheet name="2017" sheetId="3" r:id="rId2"/>
    <sheet name="2018" sheetId="7" r:id="rId3"/>
    <sheet name="2025." sheetId="11" r:id="rId4"/>
    <sheet name="GERAL" sheetId="25" r:id="rId5"/>
    <sheet name="LING PACKING" sheetId="23" r:id="rId6"/>
    <sheet name="STANG" sheetId="22" r:id="rId7"/>
    <sheet name="COPOBRAS" sheetId="21" r:id="rId8"/>
    <sheet name="EDIPRINT" sheetId="20" r:id="rId9"/>
    <sheet name="CCS " sheetId="16" r:id="rId10"/>
    <sheet name="BRASIL SUL" sheetId="15" r:id="rId11"/>
    <sheet name="SERRAPLAST" sheetId="18" r:id="rId12"/>
    <sheet name="2025" sheetId="14" r:id="rId13"/>
    <sheet name="2023" sheetId="12" r:id="rId14"/>
    <sheet name="2020" sheetId="9" r:id="rId15"/>
  </sheets>
  <externalReferences>
    <externalReference r:id="rId16"/>
  </externalReferences>
  <definedNames>
    <definedName name="_xlnm._FilterDatabase" localSheetId="3" hidden="1">'2025.'!$Q$1:$Q$1112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646" i="25" l="1"/>
  <c r="AI646" i="25" s="1"/>
  <c r="AG646" i="25"/>
  <c r="AH645" i="25"/>
  <c r="AI645" i="25" s="1"/>
  <c r="AG645" i="25"/>
  <c r="AI644" i="25"/>
  <c r="AH644" i="25"/>
  <c r="AG644" i="25"/>
  <c r="AH629" i="25"/>
  <c r="AI629" i="25" s="1"/>
  <c r="AG629" i="25"/>
  <c r="AH628" i="25"/>
  <c r="AI628" i="25" s="1"/>
  <c r="AG628" i="25"/>
  <c r="AH627" i="25"/>
  <c r="AI627" i="25" s="1"/>
  <c r="AG627" i="25"/>
  <c r="AA614" i="25"/>
  <c r="AA613" i="25"/>
  <c r="AA612" i="25"/>
  <c r="AA611" i="25"/>
  <c r="AA610" i="25"/>
  <c r="AA609" i="25"/>
  <c r="AH597" i="25"/>
  <c r="AI597" i="25" s="1"/>
  <c r="AG597" i="25"/>
  <c r="AA597" i="25"/>
  <c r="AH596" i="25"/>
  <c r="AI596" i="25" s="1"/>
  <c r="AG596" i="25"/>
  <c r="AA596" i="25"/>
  <c r="AH595" i="25"/>
  <c r="AI595" i="25" s="1"/>
  <c r="AG595" i="25"/>
  <c r="AA595" i="25"/>
  <c r="AH594" i="25"/>
  <c r="AI594" i="25" s="1"/>
  <c r="AG594" i="25"/>
  <c r="AH593" i="25"/>
  <c r="AI593" i="25" s="1"/>
  <c r="AG593" i="25"/>
  <c r="AA593" i="25"/>
  <c r="AH592" i="25"/>
  <c r="AI592" i="25" s="1"/>
  <c r="AG592" i="25"/>
  <c r="AA592" i="25"/>
  <c r="AH591" i="25"/>
  <c r="AI591" i="25" s="1"/>
  <c r="AG591" i="25"/>
  <c r="AA591" i="25"/>
  <c r="AH590" i="25"/>
  <c r="AI590" i="25" s="1"/>
  <c r="AG590" i="25"/>
  <c r="AA590" i="25"/>
  <c r="AH589" i="25"/>
  <c r="AI589" i="25" s="1"/>
  <c r="AG589" i="25"/>
  <c r="AA589" i="25"/>
  <c r="AH588" i="25"/>
  <c r="AI588" i="25" s="1"/>
  <c r="AG588" i="25"/>
  <c r="AA588" i="25"/>
  <c r="AH587" i="25"/>
  <c r="AI587" i="25" s="1"/>
  <c r="AG587" i="25"/>
  <c r="AA587" i="25"/>
  <c r="AH586" i="25"/>
  <c r="AI586" i="25" s="1"/>
  <c r="AG586" i="25"/>
  <c r="AA586" i="25"/>
  <c r="AH585" i="25"/>
  <c r="AI585" i="25" s="1"/>
  <c r="AG585" i="25"/>
  <c r="AA585" i="25"/>
  <c r="AH584" i="25"/>
  <c r="AI584" i="25" s="1"/>
  <c r="AG584" i="25"/>
  <c r="AA584" i="25"/>
  <c r="AH583" i="25"/>
  <c r="AI583" i="25" s="1"/>
  <c r="AG583" i="25"/>
  <c r="AA583" i="25"/>
  <c r="AH582" i="25"/>
  <c r="AI582" i="25" s="1"/>
  <c r="AG582" i="25"/>
  <c r="AA582" i="25"/>
  <c r="AH581" i="25"/>
  <c r="AI581" i="25" s="1"/>
  <c r="AG581" i="25"/>
  <c r="AA581" i="25"/>
  <c r="AH580" i="25"/>
  <c r="AI580" i="25" s="1"/>
  <c r="AG580" i="25"/>
  <c r="AI579" i="25"/>
  <c r="AH579" i="25"/>
  <c r="AG579" i="25"/>
  <c r="AA579" i="25"/>
  <c r="AI578" i="25"/>
  <c r="AH578" i="25"/>
  <c r="AG578" i="25"/>
  <c r="AA578" i="25"/>
  <c r="AI577" i="25"/>
  <c r="AH577" i="25"/>
  <c r="AG577" i="25"/>
  <c r="AA577" i="25"/>
  <c r="AI576" i="25"/>
  <c r="AH576" i="25"/>
  <c r="AG576" i="25"/>
  <c r="AA576" i="25"/>
  <c r="AI575" i="25"/>
  <c r="AH575" i="25"/>
  <c r="AG575" i="25"/>
  <c r="AA575" i="25"/>
  <c r="AI574" i="25"/>
  <c r="AH574" i="25"/>
  <c r="AG574" i="25"/>
  <c r="AA574" i="25"/>
  <c r="AI573" i="25"/>
  <c r="AH573" i="25"/>
  <c r="AG573" i="25"/>
  <c r="AA573" i="25"/>
  <c r="AI572" i="25"/>
  <c r="AH572" i="25"/>
  <c r="AG572" i="25"/>
  <c r="AA572" i="25"/>
  <c r="AI571" i="25"/>
  <c r="AH571" i="25"/>
  <c r="AG571" i="25"/>
  <c r="AA571" i="25"/>
  <c r="AI570" i="25"/>
  <c r="AH570" i="25"/>
  <c r="AG570" i="25"/>
  <c r="AA570" i="25"/>
  <c r="AI554" i="25"/>
  <c r="AH554" i="25"/>
  <c r="AG554" i="25"/>
  <c r="AA554" i="25"/>
  <c r="AG553" i="25"/>
  <c r="AA553" i="25"/>
  <c r="AA552" i="25"/>
  <c r="AH551" i="25"/>
  <c r="AI551" i="25" s="1"/>
  <c r="AG551" i="25"/>
  <c r="AA551" i="25"/>
  <c r="AH550" i="25"/>
  <c r="AI550" i="25" s="1"/>
  <c r="AG550" i="25"/>
  <c r="AA550" i="25"/>
  <c r="AH549" i="25"/>
  <c r="AI549" i="25" s="1"/>
  <c r="AG549" i="25"/>
  <c r="AA549" i="25"/>
  <c r="AH548" i="25"/>
  <c r="AI548" i="25" s="1"/>
  <c r="AG548" i="25"/>
  <c r="AA548" i="25"/>
  <c r="AH547" i="25"/>
  <c r="AI547" i="25" s="1"/>
  <c r="AG547" i="25"/>
  <c r="AA547" i="25"/>
  <c r="AH546" i="25"/>
  <c r="AI546" i="25" s="1"/>
  <c r="AG546" i="25"/>
  <c r="AA546" i="25"/>
  <c r="AH545" i="25"/>
  <c r="AI545" i="25" s="1"/>
  <c r="AG545" i="25"/>
  <c r="AA545" i="25"/>
  <c r="AH544" i="25"/>
  <c r="AI544" i="25" s="1"/>
  <c r="AG544" i="25"/>
  <c r="AA544" i="25"/>
  <c r="AH543" i="25"/>
  <c r="AI543" i="25" s="1"/>
  <c r="AG543" i="25"/>
  <c r="AH542" i="25"/>
  <c r="AI542" i="25" s="1"/>
  <c r="AG542" i="25"/>
  <c r="AH541" i="25"/>
  <c r="AI541" i="25" s="1"/>
  <c r="AG541" i="25"/>
  <c r="AA541" i="25"/>
  <c r="AH540" i="25"/>
  <c r="AI540" i="25" s="1"/>
  <c r="AG540" i="25"/>
  <c r="AA540" i="25"/>
  <c r="AH539" i="25"/>
  <c r="AI539" i="25" s="1"/>
  <c r="AG539" i="25"/>
  <c r="AI538" i="25"/>
  <c r="AH538" i="25"/>
  <c r="AG538" i="25"/>
  <c r="AH537" i="25"/>
  <c r="AI537" i="25" s="1"/>
  <c r="AG537" i="25"/>
  <c r="AA537" i="25"/>
  <c r="AA536" i="25"/>
  <c r="AA535" i="25"/>
  <c r="AA534" i="25"/>
  <c r="AH533" i="25"/>
  <c r="AI533" i="25" s="1"/>
  <c r="AG533" i="25"/>
  <c r="AA533" i="25"/>
  <c r="AH532" i="25"/>
  <c r="AI532" i="25" s="1"/>
  <c r="AG532" i="25"/>
  <c r="AA532" i="25"/>
  <c r="AH531" i="25"/>
  <c r="AI531" i="25" s="1"/>
  <c r="AG531" i="25"/>
  <c r="AA531" i="25"/>
  <c r="AH530" i="25"/>
  <c r="AI530" i="25" s="1"/>
  <c r="AG530" i="25"/>
  <c r="AA530" i="25"/>
  <c r="AH529" i="25"/>
  <c r="AG529" i="25"/>
  <c r="AA529" i="25"/>
  <c r="AH528" i="25"/>
  <c r="AG528" i="25"/>
  <c r="AA528" i="25"/>
  <c r="AH527" i="25"/>
  <c r="AG527" i="25"/>
  <c r="AA527" i="25"/>
  <c r="AH526" i="25"/>
  <c r="AG526" i="25"/>
  <c r="AA526" i="25"/>
  <c r="AH525" i="25"/>
  <c r="AG525" i="25"/>
  <c r="AA525" i="25"/>
  <c r="AH524" i="25"/>
  <c r="AI524" i="25" s="1"/>
  <c r="AG524" i="25"/>
  <c r="AA524" i="25"/>
  <c r="AA523" i="25"/>
  <c r="AH522" i="25"/>
  <c r="AA522" i="25"/>
  <c r="AI521" i="25"/>
  <c r="AH521" i="25"/>
  <c r="AG521" i="25"/>
  <c r="AA521" i="25"/>
  <c r="AI520" i="25"/>
  <c r="AH520" i="25"/>
  <c r="AG520" i="25"/>
  <c r="AA520" i="25"/>
  <c r="AI519" i="25"/>
  <c r="AH519" i="25"/>
  <c r="AG519" i="25"/>
  <c r="AA519" i="25"/>
  <c r="AI518" i="25"/>
  <c r="AH518" i="25"/>
  <c r="AG518" i="25"/>
  <c r="AA518" i="25"/>
  <c r="AI517" i="25"/>
  <c r="AH517" i="25"/>
  <c r="AG517" i="25"/>
  <c r="AA517" i="25"/>
  <c r="AA516" i="25"/>
  <c r="AH515" i="25"/>
  <c r="AI515" i="25" s="1"/>
  <c r="AG515" i="25"/>
  <c r="AA515" i="25"/>
  <c r="AH514" i="25"/>
  <c r="AI514" i="25" s="1"/>
  <c r="AG514" i="25"/>
  <c r="AA514" i="25"/>
  <c r="AH513" i="25"/>
  <c r="AI513" i="25" s="1"/>
  <c r="AG513" i="25"/>
  <c r="AA513" i="25"/>
  <c r="AH512" i="25"/>
  <c r="AI512" i="25" s="1"/>
  <c r="AG512" i="25"/>
  <c r="AA512" i="25"/>
  <c r="AH511" i="25"/>
  <c r="AI511" i="25" s="1"/>
  <c r="AG511" i="25"/>
  <c r="AA511" i="25"/>
  <c r="AH510" i="25"/>
  <c r="AI510" i="25" s="1"/>
  <c r="AG510" i="25"/>
  <c r="AA510" i="25"/>
  <c r="AH509" i="25"/>
  <c r="AI509" i="25" s="1"/>
  <c r="AG509" i="25"/>
  <c r="AA509" i="25"/>
  <c r="AH508" i="25"/>
  <c r="AI508" i="25" s="1"/>
  <c r="AG508" i="25"/>
  <c r="AA508" i="25"/>
  <c r="AH507" i="25"/>
  <c r="AI507" i="25" s="1"/>
  <c r="AG507" i="25"/>
  <c r="AA507" i="25"/>
  <c r="AH506" i="25"/>
  <c r="AI506" i="25" s="1"/>
  <c r="AG506" i="25"/>
  <c r="AA506" i="25"/>
  <c r="AH505" i="25"/>
  <c r="AI505" i="25" s="1"/>
  <c r="AG505" i="25"/>
  <c r="AA505" i="25"/>
  <c r="AH504" i="25"/>
  <c r="AI504" i="25" s="1"/>
  <c r="AG504" i="25"/>
  <c r="AA504" i="25"/>
  <c r="AH503" i="25"/>
  <c r="AI503" i="25" s="1"/>
  <c r="AG503" i="25"/>
  <c r="AA503" i="25"/>
  <c r="AH502" i="25"/>
  <c r="AI502" i="25" s="1"/>
  <c r="AG502" i="25"/>
  <c r="AA502" i="25"/>
  <c r="AH501" i="25"/>
  <c r="AI501" i="25" s="1"/>
  <c r="AG501" i="25"/>
  <c r="AA501" i="25"/>
  <c r="AH500" i="25"/>
  <c r="AI500" i="25" s="1"/>
  <c r="AG500" i="25"/>
  <c r="AA500" i="25"/>
  <c r="AH499" i="25"/>
  <c r="AI499" i="25" s="1"/>
  <c r="AG499" i="25"/>
  <c r="AA499" i="25"/>
  <c r="AH498" i="25"/>
  <c r="AI498" i="25" s="1"/>
  <c r="AG498" i="25"/>
  <c r="AA498" i="25"/>
  <c r="AH497" i="25"/>
  <c r="AI497" i="25" s="1"/>
  <c r="AG497" i="25"/>
  <c r="AA497" i="25"/>
  <c r="AH469" i="25"/>
  <c r="AI469" i="25" s="1"/>
  <c r="AA469" i="25"/>
  <c r="AI458" i="25"/>
  <c r="AH458" i="25"/>
  <c r="AG458" i="25"/>
  <c r="AA458" i="25"/>
  <c r="AI457" i="25"/>
  <c r="AH457" i="25"/>
  <c r="AG457" i="25"/>
  <c r="AA457" i="25"/>
  <c r="AI456" i="25"/>
  <c r="AH456" i="25"/>
  <c r="AG456" i="25"/>
  <c r="AA456" i="25"/>
  <c r="AI455" i="25"/>
  <c r="AH455" i="25"/>
  <c r="AG455" i="25"/>
  <c r="AA455" i="25"/>
  <c r="AI454" i="25"/>
  <c r="AH454" i="25"/>
  <c r="AG454" i="25"/>
  <c r="AH453" i="25"/>
  <c r="AI453" i="25" s="1"/>
  <c r="AG453" i="25"/>
  <c r="AA453" i="25"/>
  <c r="AH438" i="25"/>
  <c r="AI438" i="25" s="1"/>
  <c r="AG438" i="25"/>
  <c r="AA438" i="25"/>
  <c r="Q417" i="25"/>
  <c r="P417" i="25"/>
  <c r="AH407" i="25"/>
  <c r="AH406" i="25"/>
  <c r="AI406" i="25" s="1"/>
  <c r="AG406" i="25"/>
  <c r="AG399" i="25"/>
  <c r="AH389" i="25"/>
  <c r="AI389" i="25" s="1"/>
  <c r="AG389" i="25"/>
  <c r="AA389" i="25"/>
  <c r="AH388" i="25"/>
  <c r="AI388" i="25" s="1"/>
  <c r="AA388" i="25"/>
  <c r="AH378" i="25"/>
  <c r="AI378" i="25" s="1"/>
  <c r="AG378" i="25"/>
  <c r="AA378" i="25"/>
  <c r="AH377" i="25"/>
  <c r="AI377" i="25" s="1"/>
  <c r="AG377" i="25"/>
  <c r="AA377" i="25"/>
  <c r="AH376" i="25"/>
  <c r="AI376" i="25" s="1"/>
  <c r="AG376" i="25"/>
  <c r="AA376" i="25"/>
  <c r="AH375" i="25"/>
  <c r="AI375" i="25" s="1"/>
  <c r="AG375" i="25"/>
  <c r="AA375" i="25"/>
  <c r="AH358" i="25"/>
  <c r="AI358" i="25" s="1"/>
  <c r="AA358" i="25"/>
  <c r="AH357" i="25"/>
  <c r="AI357" i="25" s="1"/>
  <c r="AA357" i="25"/>
  <c r="AH356" i="25"/>
  <c r="AI356" i="25" s="1"/>
  <c r="AA356" i="25"/>
  <c r="AI355" i="25"/>
  <c r="AH355" i="25"/>
  <c r="AA355" i="25"/>
  <c r="AH354" i="25"/>
  <c r="AI354" i="25" s="1"/>
  <c r="AA354" i="25"/>
  <c r="AH353" i="25"/>
  <c r="AI353" i="25" s="1"/>
  <c r="AA353" i="25"/>
  <c r="AH352" i="25"/>
  <c r="AI352" i="25" s="1"/>
  <c r="AA352" i="25"/>
  <c r="AI351" i="25"/>
  <c r="AH351" i="25"/>
  <c r="AG351" i="25"/>
  <c r="AA351" i="25"/>
  <c r="AI350" i="25"/>
  <c r="AH350" i="25"/>
  <c r="AG350" i="25"/>
  <c r="AA350" i="25"/>
  <c r="AI349" i="25"/>
  <c r="AH349" i="25"/>
  <c r="AG349" i="25"/>
  <c r="AA349" i="25"/>
  <c r="AI348" i="25"/>
  <c r="AH348" i="25"/>
  <c r="AG348" i="25"/>
  <c r="AA348" i="25"/>
  <c r="Q348" i="25"/>
  <c r="Q384" i="25" s="1"/>
  <c r="P348" i="25"/>
  <c r="P384" i="25" s="1"/>
  <c r="O348" i="25"/>
  <c r="I348" i="25"/>
  <c r="AI347" i="25"/>
  <c r="AH347" i="25"/>
  <c r="AG347" i="25"/>
  <c r="AA347" i="25"/>
  <c r="AI346" i="25"/>
  <c r="AH346" i="25"/>
  <c r="AG346" i="25"/>
  <c r="AA346" i="25"/>
  <c r="AI345" i="25"/>
  <c r="AH345" i="25"/>
  <c r="AG345" i="25"/>
  <c r="AA345" i="25"/>
  <c r="AI344" i="25"/>
  <c r="AH344" i="25"/>
  <c r="AG344" i="25"/>
  <c r="AA344" i="25"/>
  <c r="AI343" i="25"/>
  <c r="AH343" i="25"/>
  <c r="AG343" i="25"/>
  <c r="AA343" i="25"/>
  <c r="AI342" i="25"/>
  <c r="AH342" i="25"/>
  <c r="AG342" i="25"/>
  <c r="AA342" i="25"/>
  <c r="AH341" i="25"/>
  <c r="AI341" i="25" s="1"/>
  <c r="AG341" i="25"/>
  <c r="AA341" i="25"/>
  <c r="AH340" i="25"/>
  <c r="AI340" i="25" s="1"/>
  <c r="AG340" i="25"/>
  <c r="AA340" i="25"/>
  <c r="AH339" i="25"/>
  <c r="AI339" i="25" s="1"/>
  <c r="AG339" i="25"/>
  <c r="AA339" i="25"/>
  <c r="AH338" i="25"/>
  <c r="AI338" i="25" s="1"/>
  <c r="AG338" i="25"/>
  <c r="AA338" i="25"/>
  <c r="AH337" i="25"/>
  <c r="AI337" i="25" s="1"/>
  <c r="AG337" i="25"/>
  <c r="AA337" i="25"/>
  <c r="AH336" i="25"/>
  <c r="AI336" i="25" s="1"/>
  <c r="AG336" i="25"/>
  <c r="AA336" i="25"/>
  <c r="AH335" i="25"/>
  <c r="AI335" i="25" s="1"/>
  <c r="AG335" i="25"/>
  <c r="AA335" i="25"/>
  <c r="AH334" i="25"/>
  <c r="AI334" i="25" s="1"/>
  <c r="AG334" i="25"/>
  <c r="AA334" i="25"/>
  <c r="AH333" i="25"/>
  <c r="AI333" i="25" s="1"/>
  <c r="AG333" i="25"/>
  <c r="AA333" i="25"/>
  <c r="AH332" i="25"/>
  <c r="AI332" i="25" s="1"/>
  <c r="AG332" i="25"/>
  <c r="AA332" i="25"/>
  <c r="AH331" i="25"/>
  <c r="AI331" i="25" s="1"/>
  <c r="AG331" i="25"/>
  <c r="AA331" i="25"/>
  <c r="AH330" i="25"/>
  <c r="AI330" i="25" s="1"/>
  <c r="AG330" i="25"/>
  <c r="AA330" i="25"/>
  <c r="AH329" i="25"/>
  <c r="AI329" i="25" s="1"/>
  <c r="AG329" i="25"/>
  <c r="AA329" i="25"/>
  <c r="AH328" i="25"/>
  <c r="AI328" i="25" s="1"/>
  <c r="AG328" i="25"/>
  <c r="AA328" i="25"/>
  <c r="AH327" i="25"/>
  <c r="AI327" i="25" s="1"/>
  <c r="AG327" i="25"/>
  <c r="AA327" i="25"/>
  <c r="AH326" i="25"/>
  <c r="AI326" i="25" s="1"/>
  <c r="AG326" i="25"/>
  <c r="AA326" i="25"/>
  <c r="AH325" i="25"/>
  <c r="AI325" i="25" s="1"/>
  <c r="AG325" i="25"/>
  <c r="AA325" i="25"/>
  <c r="AH324" i="25"/>
  <c r="AI324" i="25" s="1"/>
  <c r="AG324" i="25"/>
  <c r="AA324" i="25"/>
  <c r="AH323" i="25"/>
  <c r="AI323" i="25" s="1"/>
  <c r="AG323" i="25"/>
  <c r="AA323" i="25"/>
  <c r="AH322" i="25"/>
  <c r="AI322" i="25" s="1"/>
  <c r="AG322" i="25"/>
  <c r="AA322" i="25"/>
  <c r="P322" i="25"/>
  <c r="Q322" i="25" s="1"/>
  <c r="O322" i="25"/>
  <c r="I322" i="25"/>
  <c r="AH321" i="25"/>
  <c r="AI321" i="25" s="1"/>
  <c r="AG321" i="25"/>
  <c r="AA321" i="25"/>
  <c r="P321" i="25"/>
  <c r="Q321" i="25" s="1"/>
  <c r="I321" i="25"/>
  <c r="AI320" i="25"/>
  <c r="AH320" i="25"/>
  <c r="AG320" i="25"/>
  <c r="AA320" i="25"/>
  <c r="P320" i="25"/>
  <c r="Q320" i="25" s="1"/>
  <c r="I320" i="25"/>
  <c r="AI319" i="25"/>
  <c r="AH319" i="25"/>
  <c r="AG319" i="25"/>
  <c r="AA319" i="25"/>
  <c r="Q319" i="25"/>
  <c r="P319" i="25"/>
  <c r="I319" i="25"/>
  <c r="AH318" i="25"/>
  <c r="AI318" i="25" s="1"/>
  <c r="AG318" i="25"/>
  <c r="AA318" i="25"/>
  <c r="P318" i="25"/>
  <c r="Q318" i="25" s="1"/>
  <c r="I318" i="25"/>
  <c r="AH317" i="25"/>
  <c r="AI317" i="25" s="1"/>
  <c r="AG317" i="25"/>
  <c r="AA317" i="25"/>
  <c r="P317" i="25"/>
  <c r="Q317" i="25" s="1"/>
  <c r="I317" i="25"/>
  <c r="AH316" i="25"/>
  <c r="AI316" i="25" s="1"/>
  <c r="AG316" i="25"/>
  <c r="AA316" i="25"/>
  <c r="Q316" i="25"/>
  <c r="P316" i="25"/>
  <c r="I316" i="25"/>
  <c r="AI315" i="25"/>
  <c r="AH315" i="25"/>
  <c r="AG315" i="25"/>
  <c r="AA315" i="25"/>
  <c r="Q315" i="25"/>
  <c r="P315" i="25"/>
  <c r="I315" i="25"/>
  <c r="AH314" i="25"/>
  <c r="AI314" i="25" s="1"/>
  <c r="AG314" i="25"/>
  <c r="AA314" i="25"/>
  <c r="P314" i="25"/>
  <c r="Q314" i="25" s="1"/>
  <c r="O314" i="25"/>
  <c r="I314" i="25"/>
  <c r="AH313" i="25"/>
  <c r="AI313" i="25" s="1"/>
  <c r="AG313" i="25"/>
  <c r="P313" i="25"/>
  <c r="Q313" i="25" s="1"/>
  <c r="O313" i="25"/>
  <c r="I313" i="25"/>
  <c r="AH312" i="25"/>
  <c r="AI312" i="25" s="1"/>
  <c r="AG312" i="25"/>
  <c r="P312" i="25"/>
  <c r="Q312" i="25" s="1"/>
  <c r="O312" i="25"/>
  <c r="I312" i="25"/>
  <c r="AI311" i="25"/>
  <c r="AH311" i="25"/>
  <c r="AG311" i="25"/>
  <c r="Q311" i="25"/>
  <c r="P311" i="25"/>
  <c r="O311" i="25"/>
  <c r="I311" i="25"/>
  <c r="AI310" i="25"/>
  <c r="AH310" i="25"/>
  <c r="AG310" i="25"/>
  <c r="P310" i="25"/>
  <c r="Q310" i="25" s="1"/>
  <c r="O310" i="25"/>
  <c r="I310" i="25"/>
  <c r="AH309" i="25"/>
  <c r="AI309" i="25" s="1"/>
  <c r="AG309" i="25"/>
  <c r="AA309" i="25"/>
  <c r="P309" i="25"/>
  <c r="O309" i="25"/>
  <c r="I309" i="25"/>
  <c r="AH308" i="25"/>
  <c r="AI308" i="25" s="1"/>
  <c r="AG308" i="25"/>
  <c r="AA308" i="25"/>
  <c r="P308" i="25"/>
  <c r="Q308" i="25" s="1"/>
  <c r="O308" i="25"/>
  <c r="I308" i="25"/>
  <c r="AH307" i="25"/>
  <c r="AI307" i="25" s="1"/>
  <c r="AG307" i="25"/>
  <c r="AA307" i="25"/>
  <c r="P307" i="25"/>
  <c r="Q307" i="25" s="1"/>
  <c r="O307" i="25"/>
  <c r="I307" i="25"/>
  <c r="AH306" i="25"/>
  <c r="AI306" i="25" s="1"/>
  <c r="AG306" i="25"/>
  <c r="AA306" i="25"/>
  <c r="P306" i="25"/>
  <c r="Q306" i="25" s="1"/>
  <c r="O306" i="25"/>
  <c r="AH305" i="25"/>
  <c r="AI305" i="25" s="1"/>
  <c r="AG305" i="25"/>
  <c r="AA305" i="25"/>
  <c r="O305" i="25"/>
  <c r="I305" i="25"/>
  <c r="AH304" i="25"/>
  <c r="AI304" i="25" s="1"/>
  <c r="AG304" i="25"/>
  <c r="AA304" i="25"/>
  <c r="O304" i="25"/>
  <c r="I304" i="25"/>
  <c r="AH303" i="25"/>
  <c r="AI303" i="25" s="1"/>
  <c r="AG303" i="25"/>
  <c r="AA303" i="25"/>
  <c r="P303" i="25"/>
  <c r="Q303" i="25" s="1"/>
  <c r="O303" i="25"/>
  <c r="I303" i="25"/>
  <c r="AH302" i="25"/>
  <c r="AI302" i="25" s="1"/>
  <c r="AG302" i="25"/>
  <c r="AA302" i="25"/>
  <c r="P302" i="25"/>
  <c r="Q302" i="25" s="1"/>
  <c r="O302" i="25"/>
  <c r="I302" i="25"/>
  <c r="AH301" i="25"/>
  <c r="AI301" i="25" s="1"/>
  <c r="AG301" i="25"/>
  <c r="AA301" i="25"/>
  <c r="P301" i="25"/>
  <c r="P342" i="25" s="1"/>
  <c r="O301" i="25"/>
  <c r="I301" i="25"/>
  <c r="AH300" i="25"/>
  <c r="AI300" i="25" s="1"/>
  <c r="AG300" i="25"/>
  <c r="AI299" i="25"/>
  <c r="AH299" i="25"/>
  <c r="AG299" i="25"/>
  <c r="AH298" i="25"/>
  <c r="AI298" i="25" s="1"/>
  <c r="AG298" i="25"/>
  <c r="AH297" i="25"/>
  <c r="AI297" i="25" s="1"/>
  <c r="AG297" i="25"/>
  <c r="AH296" i="25"/>
  <c r="AI296" i="25" s="1"/>
  <c r="AG296" i="25"/>
  <c r="AI295" i="25"/>
  <c r="AH295" i="25"/>
  <c r="AG295" i="25"/>
  <c r="AA295" i="25"/>
  <c r="AH294" i="25"/>
  <c r="AI294" i="25" s="1"/>
  <c r="AG294" i="25"/>
  <c r="AA294" i="25"/>
  <c r="AH293" i="25"/>
  <c r="AI293" i="25" s="1"/>
  <c r="AG293" i="25"/>
  <c r="P293" i="25"/>
  <c r="Q293" i="25" s="1"/>
  <c r="O293" i="25"/>
  <c r="AI292" i="25"/>
  <c r="AH292" i="25"/>
  <c r="AG292" i="25"/>
  <c r="P292" i="25"/>
  <c r="Q292" i="25" s="1"/>
  <c r="O292" i="25"/>
  <c r="I292" i="25"/>
  <c r="AH291" i="25"/>
  <c r="AI291" i="25" s="1"/>
  <c r="AG291" i="25"/>
  <c r="P291" i="25"/>
  <c r="Q291" i="25" s="1"/>
  <c r="O291" i="25"/>
  <c r="I291" i="25"/>
  <c r="AH290" i="25"/>
  <c r="AI290" i="25" s="1"/>
  <c r="AG290" i="25"/>
  <c r="P290" i="25"/>
  <c r="Q290" i="25" s="1"/>
  <c r="O290" i="25"/>
  <c r="I290" i="25"/>
  <c r="AH289" i="25"/>
  <c r="AI289" i="25" s="1"/>
  <c r="AG289" i="25"/>
  <c r="Q289" i="25"/>
  <c r="P289" i="25"/>
  <c r="O289" i="25"/>
  <c r="I289" i="25"/>
  <c r="AI288" i="25"/>
  <c r="AH288" i="25"/>
  <c r="AG288" i="25"/>
  <c r="P288" i="25"/>
  <c r="Q288" i="25" s="1"/>
  <c r="O288" i="25"/>
  <c r="I288" i="25"/>
  <c r="AH287" i="25"/>
  <c r="AI287" i="25" s="1"/>
  <c r="AG287" i="25"/>
  <c r="AA287" i="25"/>
  <c r="P287" i="25"/>
  <c r="Q287" i="25" s="1"/>
  <c r="O287" i="25"/>
  <c r="I287" i="25"/>
  <c r="AH286" i="25"/>
  <c r="AI286" i="25" s="1"/>
  <c r="AG286" i="25"/>
  <c r="AA286" i="25"/>
  <c r="P286" i="25"/>
  <c r="Q286" i="25" s="1"/>
  <c r="O286" i="25"/>
  <c r="I286" i="25"/>
  <c r="AH285" i="25"/>
  <c r="AI285" i="25" s="1"/>
  <c r="AG285" i="25"/>
  <c r="AA285" i="25"/>
  <c r="P285" i="25"/>
  <c r="Q285" i="25" s="1"/>
  <c r="O285" i="25"/>
  <c r="I285" i="25"/>
  <c r="AH284" i="25"/>
  <c r="AI284" i="25" s="1"/>
  <c r="AG284" i="25"/>
  <c r="O284" i="25"/>
  <c r="AH283" i="25"/>
  <c r="AI283" i="25" s="1"/>
  <c r="AG283" i="25"/>
  <c r="P283" i="25"/>
  <c r="Q283" i="25" s="1"/>
  <c r="O283" i="25"/>
  <c r="I283" i="25"/>
  <c r="AH282" i="25"/>
  <c r="AI282" i="25" s="1"/>
  <c r="AG282" i="25"/>
  <c r="P282" i="25"/>
  <c r="Q282" i="25" s="1"/>
  <c r="O282" i="25"/>
  <c r="I282" i="25"/>
  <c r="AH281" i="25"/>
  <c r="AI281" i="25" s="1"/>
  <c r="AG281" i="25"/>
  <c r="Q281" i="25"/>
  <c r="P281" i="25"/>
  <c r="O281" i="25"/>
  <c r="I281" i="25"/>
  <c r="AI280" i="25"/>
  <c r="AH280" i="25"/>
  <c r="AG280" i="25"/>
  <c r="P280" i="25"/>
  <c r="Q280" i="25" s="1"/>
  <c r="O280" i="25"/>
  <c r="I280" i="25"/>
  <c r="AH279" i="25"/>
  <c r="AI279" i="25" s="1"/>
  <c r="AG279" i="25"/>
  <c r="AA279" i="25"/>
  <c r="P279" i="25"/>
  <c r="Q279" i="25" s="1"/>
  <c r="O279" i="25"/>
  <c r="I279" i="25"/>
  <c r="AH278" i="25"/>
  <c r="AI278" i="25" s="1"/>
  <c r="AG278" i="25"/>
  <c r="AA278" i="25"/>
  <c r="P278" i="25"/>
  <c r="Q278" i="25" s="1"/>
  <c r="O278" i="25"/>
  <c r="I278" i="25"/>
  <c r="AH277" i="25"/>
  <c r="AI277" i="25" s="1"/>
  <c r="AG277" i="25"/>
  <c r="AA277" i="25"/>
  <c r="P277" i="25"/>
  <c r="Q277" i="25" s="1"/>
  <c r="O277" i="25"/>
  <c r="I277" i="25"/>
  <c r="AH276" i="25"/>
  <c r="AI276" i="25" s="1"/>
  <c r="AG276" i="25"/>
  <c r="AA276" i="25"/>
  <c r="P276" i="25"/>
  <c r="Q276" i="25" s="1"/>
  <c r="O276" i="25"/>
  <c r="I276" i="25"/>
  <c r="AH275" i="25"/>
  <c r="AI275" i="25" s="1"/>
  <c r="AG275" i="25"/>
  <c r="AA275" i="25"/>
  <c r="P275" i="25"/>
  <c r="Q275" i="25" s="1"/>
  <c r="O275" i="25"/>
  <c r="I275" i="25"/>
  <c r="AH274" i="25"/>
  <c r="AI274" i="25" s="1"/>
  <c r="AG274" i="25"/>
  <c r="AA274" i="25"/>
  <c r="P274" i="25"/>
  <c r="Q274" i="25" s="1"/>
  <c r="O274" i="25"/>
  <c r="I274" i="25"/>
  <c r="AH273" i="25"/>
  <c r="AI273" i="25" s="1"/>
  <c r="AG273" i="25"/>
  <c r="AA273" i="25"/>
  <c r="P273" i="25"/>
  <c r="Q273" i="25" s="1"/>
  <c r="Q295" i="25" s="1"/>
  <c r="O273" i="25"/>
  <c r="I273" i="25"/>
  <c r="AH272" i="25"/>
  <c r="AI272" i="25" s="1"/>
  <c r="AG272" i="25"/>
  <c r="AA272" i="25"/>
  <c r="AH271" i="25"/>
  <c r="AI271" i="25" s="1"/>
  <c r="AG271" i="25"/>
  <c r="AA271" i="25"/>
  <c r="AH270" i="25"/>
  <c r="AI270" i="25" s="1"/>
  <c r="AG270" i="25"/>
  <c r="AA270" i="25"/>
  <c r="AH269" i="25"/>
  <c r="AI269" i="25" s="1"/>
  <c r="AG269" i="25"/>
  <c r="AA269" i="25"/>
  <c r="AH268" i="25"/>
  <c r="AI268" i="25" s="1"/>
  <c r="AG268" i="25"/>
  <c r="AA268" i="25"/>
  <c r="AH267" i="25"/>
  <c r="AI267" i="25" s="1"/>
  <c r="AG267" i="25"/>
  <c r="AA267" i="25"/>
  <c r="P267" i="25"/>
  <c r="AH266" i="25"/>
  <c r="AI266" i="25" s="1"/>
  <c r="AG266" i="25"/>
  <c r="AA266" i="25"/>
  <c r="AI265" i="25"/>
  <c r="AH265" i="25"/>
  <c r="AG265" i="25"/>
  <c r="AA265" i="25"/>
  <c r="Q265" i="25"/>
  <c r="P265" i="25"/>
  <c r="O265" i="25"/>
  <c r="AI264" i="25"/>
  <c r="AH264" i="25"/>
  <c r="AG264" i="25"/>
  <c r="AA264" i="25"/>
  <c r="Q264" i="25"/>
  <c r="P264" i="25"/>
  <c r="O264" i="25"/>
  <c r="I264" i="25"/>
  <c r="AI263" i="25"/>
  <c r="AH263" i="25"/>
  <c r="AG263" i="25"/>
  <c r="AA263" i="25"/>
  <c r="Q263" i="25"/>
  <c r="P263" i="25"/>
  <c r="O263" i="25"/>
  <c r="I263" i="25"/>
  <c r="AI262" i="25"/>
  <c r="AH262" i="25"/>
  <c r="AG262" i="25"/>
  <c r="AA262" i="25"/>
  <c r="Q262" i="25"/>
  <c r="P262" i="25"/>
  <c r="O262" i="25"/>
  <c r="I262" i="25"/>
  <c r="AI261" i="25"/>
  <c r="AH261" i="25"/>
  <c r="AG261" i="25"/>
  <c r="AA261" i="25"/>
  <c r="Q261" i="25"/>
  <c r="P261" i="25"/>
  <c r="O261" i="25"/>
  <c r="I261" i="25"/>
  <c r="AI260" i="25"/>
  <c r="AH260" i="25"/>
  <c r="AG260" i="25"/>
  <c r="AA260" i="25"/>
  <c r="Q260" i="25"/>
  <c r="P260" i="25"/>
  <c r="O260" i="25"/>
  <c r="I260" i="25"/>
  <c r="AI259" i="25"/>
  <c r="AH259" i="25"/>
  <c r="AG259" i="25"/>
  <c r="AA259" i="25"/>
  <c r="Q259" i="25"/>
  <c r="P259" i="25"/>
  <c r="O259" i="25"/>
  <c r="I259" i="25"/>
  <c r="AI258" i="25"/>
  <c r="AH258" i="25"/>
  <c r="AG258" i="25"/>
  <c r="AA258" i="25"/>
  <c r="Q258" i="25"/>
  <c r="P258" i="25"/>
  <c r="O258" i="25"/>
  <c r="I258" i="25"/>
  <c r="AI257" i="25"/>
  <c r="AH257" i="25"/>
  <c r="AG257" i="25"/>
  <c r="AA257" i="25"/>
  <c r="Q257" i="25"/>
  <c r="P257" i="25"/>
  <c r="O257" i="25"/>
  <c r="P256" i="25"/>
  <c r="Q256" i="25" s="1"/>
  <c r="O256" i="25"/>
  <c r="Q255" i="25"/>
  <c r="P255" i="25"/>
  <c r="O255" i="25"/>
  <c r="I255" i="25"/>
  <c r="P254" i="25"/>
  <c r="Q254" i="25" s="1"/>
  <c r="O254" i="25"/>
  <c r="I254" i="25"/>
  <c r="Q253" i="25"/>
  <c r="P253" i="25"/>
  <c r="O253" i="25"/>
  <c r="P252" i="25"/>
  <c r="Q252" i="25" s="1"/>
  <c r="O252" i="25"/>
  <c r="I252" i="25"/>
  <c r="P251" i="25"/>
  <c r="Q251" i="25" s="1"/>
  <c r="O251" i="25"/>
  <c r="I251" i="25"/>
  <c r="P250" i="25"/>
  <c r="Q250" i="25" s="1"/>
  <c r="O250" i="25"/>
  <c r="I250" i="25"/>
  <c r="P249" i="25"/>
  <c r="Q249" i="25" s="1"/>
  <c r="O249" i="25"/>
  <c r="I249" i="25"/>
  <c r="P248" i="25"/>
  <c r="Q248" i="25" s="1"/>
  <c r="O248" i="25"/>
  <c r="I248" i="25"/>
  <c r="P247" i="25"/>
  <c r="Q247" i="25" s="1"/>
  <c r="O247" i="25"/>
  <c r="I247" i="25"/>
  <c r="P246" i="25"/>
  <c r="Q246" i="25" s="1"/>
  <c r="O246" i="25"/>
  <c r="I246" i="25"/>
  <c r="AH244" i="25"/>
  <c r="AI244" i="25" s="1"/>
  <c r="AG244" i="25"/>
  <c r="AI243" i="25"/>
  <c r="AH243" i="25"/>
  <c r="AG243" i="25"/>
  <c r="AH242" i="25"/>
  <c r="AI242" i="25" s="1"/>
  <c r="AG242" i="25"/>
  <c r="AH241" i="25"/>
  <c r="AI241" i="25" s="1"/>
  <c r="AG241" i="25"/>
  <c r="AA241" i="25"/>
  <c r="AH240" i="25"/>
  <c r="AI240" i="25" s="1"/>
  <c r="AG240" i="25"/>
  <c r="AH239" i="25"/>
  <c r="AI239" i="25" s="1"/>
  <c r="AG239" i="25"/>
  <c r="AA239" i="25"/>
  <c r="AH238" i="25"/>
  <c r="AI238" i="25" s="1"/>
  <c r="AG238" i="25"/>
  <c r="AA238" i="25"/>
  <c r="P238" i="25"/>
  <c r="Q238" i="25" s="1"/>
  <c r="O238" i="25"/>
  <c r="AH237" i="25"/>
  <c r="AI237" i="25" s="1"/>
  <c r="AG237" i="25"/>
  <c r="AA237" i="25"/>
  <c r="Q237" i="25"/>
  <c r="P237" i="25"/>
  <c r="O237" i="25"/>
  <c r="I237" i="25"/>
  <c r="AH236" i="25"/>
  <c r="AI236" i="25" s="1"/>
  <c r="AG236" i="25"/>
  <c r="AA236" i="25"/>
  <c r="Q236" i="25"/>
  <c r="P236" i="25"/>
  <c r="O236" i="25"/>
  <c r="I236" i="25"/>
  <c r="AH235" i="25"/>
  <c r="AI235" i="25" s="1"/>
  <c r="AG235" i="25"/>
  <c r="AA235" i="25"/>
  <c r="Q235" i="25"/>
  <c r="P235" i="25"/>
  <c r="O235" i="25"/>
  <c r="AH234" i="25"/>
  <c r="AI234" i="25" s="1"/>
  <c r="AG234" i="25"/>
  <c r="AA234" i="25"/>
  <c r="P234" i="25"/>
  <c r="Q234" i="25" s="1"/>
  <c r="O234" i="25"/>
  <c r="I234" i="25"/>
  <c r="AH233" i="25"/>
  <c r="AI233" i="25" s="1"/>
  <c r="AG233" i="25"/>
  <c r="AA233" i="25"/>
  <c r="P233" i="25"/>
  <c r="Q233" i="25" s="1"/>
  <c r="O233" i="25"/>
  <c r="I233" i="25"/>
  <c r="AH232" i="25"/>
  <c r="AI232" i="25" s="1"/>
  <c r="AG232" i="25"/>
  <c r="AA232" i="25"/>
  <c r="P232" i="25"/>
  <c r="Q232" i="25" s="1"/>
  <c r="O232" i="25"/>
  <c r="I232" i="25"/>
  <c r="AH231" i="25"/>
  <c r="AI231" i="25" s="1"/>
  <c r="AG231" i="25"/>
  <c r="AA231" i="25"/>
  <c r="P231" i="25"/>
  <c r="Q231" i="25" s="1"/>
  <c r="O231" i="25"/>
  <c r="AI230" i="25"/>
  <c r="AH230" i="25"/>
  <c r="AG230" i="25"/>
  <c r="AA230" i="25"/>
  <c r="Q230" i="25"/>
  <c r="P230" i="25"/>
  <c r="O230" i="25"/>
  <c r="I230" i="25"/>
  <c r="AI229" i="25"/>
  <c r="AH229" i="25"/>
  <c r="AG229" i="25"/>
  <c r="AA229" i="25"/>
  <c r="Q229" i="25"/>
  <c r="P229" i="25"/>
  <c r="O229" i="25"/>
  <c r="I229" i="25"/>
  <c r="Q228" i="25"/>
  <c r="P228" i="25"/>
  <c r="O228" i="25"/>
  <c r="I228" i="25"/>
  <c r="Q227" i="25"/>
  <c r="P227" i="25"/>
  <c r="O227" i="25"/>
  <c r="I227" i="25"/>
  <c r="Q226" i="25"/>
  <c r="P226" i="25"/>
  <c r="O226" i="25"/>
  <c r="I226" i="25"/>
  <c r="Q225" i="25"/>
  <c r="P225" i="25"/>
  <c r="O225" i="25"/>
  <c r="I225" i="25"/>
  <c r="Q224" i="25"/>
  <c r="P224" i="25"/>
  <c r="O224" i="25"/>
  <c r="I224" i="25"/>
  <c r="Q223" i="25"/>
  <c r="P223" i="25"/>
  <c r="O223" i="25"/>
  <c r="P222" i="25"/>
  <c r="Q222" i="25" s="1"/>
  <c r="O222" i="25"/>
  <c r="I222" i="25"/>
  <c r="P221" i="25"/>
  <c r="Q221" i="25" s="1"/>
  <c r="O221" i="25"/>
  <c r="I221" i="25"/>
  <c r="P220" i="25"/>
  <c r="Q220" i="25" s="1"/>
  <c r="O220" i="25"/>
  <c r="I220" i="25"/>
  <c r="P219" i="25"/>
  <c r="Q219" i="25" s="1"/>
  <c r="O219" i="25"/>
  <c r="I219" i="25"/>
  <c r="AH218" i="25"/>
  <c r="AI218" i="25" s="1"/>
  <c r="AA218" i="25"/>
  <c r="P218" i="25"/>
  <c r="P240" i="25" s="1"/>
  <c r="O218" i="25"/>
  <c r="I218" i="25"/>
  <c r="AH217" i="25"/>
  <c r="AI217" i="25" s="1"/>
  <c r="AA217" i="25"/>
  <c r="AI216" i="25"/>
  <c r="AH216" i="25"/>
  <c r="AA216" i="25"/>
  <c r="AH215" i="25"/>
  <c r="AI215" i="25" s="1"/>
  <c r="AA215" i="25"/>
  <c r="Q209" i="25"/>
  <c r="P209" i="25"/>
  <c r="O209" i="25"/>
  <c r="I209" i="25"/>
  <c r="Q208" i="25"/>
  <c r="P208" i="25"/>
  <c r="I208" i="25"/>
  <c r="P207" i="25"/>
  <c r="Q207" i="25" s="1"/>
  <c r="O207" i="25"/>
  <c r="I207" i="25"/>
  <c r="P206" i="25"/>
  <c r="Q206" i="25" s="1"/>
  <c r="O206" i="25"/>
  <c r="Q205" i="25"/>
  <c r="P205" i="25"/>
  <c r="O205" i="25"/>
  <c r="I205" i="25"/>
  <c r="AH204" i="25"/>
  <c r="AI204" i="25" s="1"/>
  <c r="AG204" i="25"/>
  <c r="P204" i="25"/>
  <c r="Q204" i="25" s="1"/>
  <c r="O204" i="25"/>
  <c r="I204" i="25"/>
  <c r="AI203" i="25"/>
  <c r="AH203" i="25"/>
  <c r="AG203" i="25"/>
  <c r="Q203" i="25"/>
  <c r="P203" i="25"/>
  <c r="O203" i="25"/>
  <c r="I203" i="25"/>
  <c r="Q202" i="25"/>
  <c r="P202" i="25"/>
  <c r="O202" i="25"/>
  <c r="I202" i="25"/>
  <c r="Q201" i="25"/>
  <c r="P201" i="25"/>
  <c r="O201" i="25"/>
  <c r="I201" i="25"/>
  <c r="Q200" i="25"/>
  <c r="P200" i="25"/>
  <c r="O200" i="25"/>
  <c r="I200" i="25"/>
  <c r="Q199" i="25"/>
  <c r="P199" i="25"/>
  <c r="O199" i="25"/>
  <c r="I199" i="25"/>
  <c r="Q198" i="25"/>
  <c r="P198" i="25"/>
  <c r="O198" i="25"/>
  <c r="I198" i="25"/>
  <c r="Q197" i="25"/>
  <c r="P197" i="25"/>
  <c r="O197" i="25"/>
  <c r="I197" i="25"/>
  <c r="AI193" i="25"/>
  <c r="AH193" i="25"/>
  <c r="AG193" i="25"/>
  <c r="P193" i="25"/>
  <c r="Q193" i="25" s="1"/>
  <c r="O193" i="25"/>
  <c r="Q192" i="25"/>
  <c r="P192" i="25"/>
  <c r="O192" i="25"/>
  <c r="Q191" i="25"/>
  <c r="P191" i="25"/>
  <c r="O191" i="25"/>
  <c r="Q190" i="25"/>
  <c r="P190" i="25"/>
  <c r="O190" i="25"/>
  <c r="I190" i="25"/>
  <c r="Q189" i="25"/>
  <c r="P189" i="25"/>
  <c r="O189" i="25"/>
  <c r="I189" i="25"/>
  <c r="Q188" i="25"/>
  <c r="P188" i="25"/>
  <c r="O188" i="25"/>
  <c r="I188" i="25"/>
  <c r="Q187" i="25"/>
  <c r="P187" i="25"/>
  <c r="O187" i="25"/>
  <c r="I187" i="25"/>
  <c r="Q186" i="25"/>
  <c r="P186" i="25"/>
  <c r="O186" i="25"/>
  <c r="I186" i="25"/>
  <c r="Q185" i="25"/>
  <c r="P185" i="25"/>
  <c r="O185" i="25"/>
  <c r="I185" i="25"/>
  <c r="Q184" i="25"/>
  <c r="P184" i="25"/>
  <c r="O184" i="25"/>
  <c r="I184" i="25"/>
  <c r="Q183" i="25"/>
  <c r="P183" i="25"/>
  <c r="O183" i="25"/>
  <c r="I183" i="25"/>
  <c r="Q182" i="25"/>
  <c r="P182" i="25"/>
  <c r="O182" i="25"/>
  <c r="P181" i="25"/>
  <c r="Q181" i="25" s="1"/>
  <c r="O181" i="25"/>
  <c r="P180" i="25"/>
  <c r="Q180" i="25" s="1"/>
  <c r="O180" i="25"/>
  <c r="P179" i="25"/>
  <c r="Q179" i="25" s="1"/>
  <c r="O179" i="25"/>
  <c r="P178" i="25"/>
  <c r="O178" i="25"/>
  <c r="I178" i="25"/>
  <c r="AH177" i="25"/>
  <c r="AI177" i="25" s="1"/>
  <c r="AG177" i="25"/>
  <c r="AA177" i="25"/>
  <c r="P177" i="25"/>
  <c r="O177" i="25"/>
  <c r="I177" i="25"/>
  <c r="AH176" i="25"/>
  <c r="AI176" i="25" s="1"/>
  <c r="AG176" i="25"/>
  <c r="AA176" i="25"/>
  <c r="P176" i="25"/>
  <c r="O176" i="25"/>
  <c r="I176" i="25"/>
  <c r="AI175" i="25"/>
  <c r="AH175" i="25"/>
  <c r="AG175" i="25"/>
  <c r="AA175" i="25"/>
  <c r="P175" i="25"/>
  <c r="Q175" i="25" s="1"/>
  <c r="O175" i="25"/>
  <c r="I175" i="25"/>
  <c r="Q174" i="25"/>
  <c r="P174" i="25"/>
  <c r="P212" i="25" s="1"/>
  <c r="O174" i="25"/>
  <c r="Q173" i="25"/>
  <c r="P173" i="25"/>
  <c r="O173" i="25"/>
  <c r="I173" i="25"/>
  <c r="AH165" i="25"/>
  <c r="AI165" i="25" s="1"/>
  <c r="AG165" i="25"/>
  <c r="AH164" i="25"/>
  <c r="AI164" i="25" s="1"/>
  <c r="AG164" i="25"/>
  <c r="Q164" i="25"/>
  <c r="P164" i="25"/>
  <c r="O164" i="25"/>
  <c r="AH163" i="25"/>
  <c r="AI163" i="25" s="1"/>
  <c r="AG163" i="25"/>
  <c r="Q163" i="25"/>
  <c r="P163" i="25"/>
  <c r="O163" i="25"/>
  <c r="I163" i="25"/>
  <c r="AH162" i="25"/>
  <c r="AI162" i="25" s="1"/>
  <c r="AG162" i="25"/>
  <c r="P162" i="25"/>
  <c r="Q162" i="25" s="1"/>
  <c r="O162" i="25"/>
  <c r="I162" i="25"/>
  <c r="AI161" i="25"/>
  <c r="AH161" i="25"/>
  <c r="AG161" i="25"/>
  <c r="I161" i="25"/>
  <c r="AH160" i="25"/>
  <c r="AI160" i="25" s="1"/>
  <c r="AG160" i="25"/>
  <c r="Q160" i="25"/>
  <c r="P160" i="25"/>
  <c r="O160" i="25"/>
  <c r="AH159" i="25"/>
  <c r="AI159" i="25" s="1"/>
  <c r="AG159" i="25"/>
  <c r="Q159" i="25"/>
  <c r="P159" i="25"/>
  <c r="O159" i="25"/>
  <c r="I159" i="25"/>
  <c r="AH158" i="25"/>
  <c r="AI158" i="25" s="1"/>
  <c r="AG158" i="25"/>
  <c r="AA158" i="25"/>
  <c r="Q158" i="25"/>
  <c r="P158" i="25"/>
  <c r="O158" i="25"/>
  <c r="I158" i="25"/>
  <c r="P157" i="25"/>
  <c r="Q157" i="25" s="1"/>
  <c r="O157" i="25"/>
  <c r="P156" i="25"/>
  <c r="Q156" i="25" s="1"/>
  <c r="O156" i="25"/>
  <c r="Q155" i="25"/>
  <c r="P155" i="25"/>
  <c r="O155" i="25"/>
  <c r="P154" i="25"/>
  <c r="Q154" i="25" s="1"/>
  <c r="O154" i="25"/>
  <c r="Q153" i="25"/>
  <c r="P153" i="25"/>
  <c r="O153" i="25"/>
  <c r="P152" i="25"/>
  <c r="Q152" i="25" s="1"/>
  <c r="O152" i="25"/>
  <c r="Q151" i="25"/>
  <c r="P151" i="25"/>
  <c r="O151" i="25"/>
  <c r="P150" i="25"/>
  <c r="Q150" i="25" s="1"/>
  <c r="O150" i="25"/>
  <c r="I150" i="25"/>
  <c r="P149" i="25"/>
  <c r="Q149" i="25" s="1"/>
  <c r="O149" i="25"/>
  <c r="I149" i="25"/>
  <c r="P148" i="25"/>
  <c r="Q148" i="25" s="1"/>
  <c r="O148" i="25"/>
  <c r="I148" i="25"/>
  <c r="P147" i="25"/>
  <c r="Q147" i="25" s="1"/>
  <c r="O147" i="25"/>
  <c r="I147" i="25"/>
  <c r="P146" i="25"/>
  <c r="Q146" i="25" s="1"/>
  <c r="O146" i="25"/>
  <c r="I146" i="25"/>
  <c r="P145" i="25"/>
  <c r="Q145" i="25" s="1"/>
  <c r="O145" i="25"/>
  <c r="I145" i="25"/>
  <c r="AH144" i="25"/>
  <c r="AI144" i="25" s="1"/>
  <c r="AG144" i="25"/>
  <c r="AA144" i="25"/>
  <c r="P144" i="25"/>
  <c r="Q144" i="25" s="1"/>
  <c r="O144" i="25"/>
  <c r="I144" i="25"/>
  <c r="AH143" i="25"/>
  <c r="AI143" i="25" s="1"/>
  <c r="AG143" i="25"/>
  <c r="AA143" i="25"/>
  <c r="P143" i="25"/>
  <c r="Q143" i="25" s="1"/>
  <c r="O143" i="25"/>
  <c r="AI142" i="25"/>
  <c r="AH142" i="25"/>
  <c r="AG142" i="25"/>
  <c r="AA142" i="25"/>
  <c r="P142" i="25"/>
  <c r="Q142" i="25" s="1"/>
  <c r="O142" i="25"/>
  <c r="I142" i="25"/>
  <c r="AI141" i="25"/>
  <c r="AH141" i="25"/>
  <c r="AG141" i="25"/>
  <c r="AA141" i="25"/>
  <c r="P141" i="25"/>
  <c r="Q141" i="25" s="1"/>
  <c r="O141" i="25"/>
  <c r="AH140" i="25"/>
  <c r="AI140" i="25" s="1"/>
  <c r="AG140" i="25"/>
  <c r="AA140" i="25"/>
  <c r="P140" i="25"/>
  <c r="AH139" i="25"/>
  <c r="AI139" i="25" s="1"/>
  <c r="AG139" i="25"/>
  <c r="AA139" i="25"/>
  <c r="Q139" i="25"/>
  <c r="P139" i="25"/>
  <c r="O139" i="25"/>
  <c r="AI138" i="25"/>
  <c r="AH138" i="25"/>
  <c r="AG138" i="25"/>
  <c r="AA138" i="25"/>
  <c r="P138" i="25"/>
  <c r="Q138" i="25" s="1"/>
  <c r="O138" i="25"/>
  <c r="I138" i="25"/>
  <c r="AI137" i="25"/>
  <c r="AH137" i="25"/>
  <c r="AG137" i="25"/>
  <c r="AA137" i="25"/>
  <c r="P137" i="25"/>
  <c r="Q137" i="25" s="1"/>
  <c r="O137" i="25"/>
  <c r="AI136" i="25"/>
  <c r="AH136" i="25"/>
  <c r="AG136" i="25"/>
  <c r="P136" i="25"/>
  <c r="Q136" i="25" s="1"/>
  <c r="O136" i="25"/>
  <c r="AI135" i="25"/>
  <c r="AH135" i="25"/>
  <c r="AG135" i="25"/>
  <c r="AA135" i="25"/>
  <c r="P135" i="25"/>
  <c r="Q135" i="25" s="1"/>
  <c r="Q167" i="25" s="1"/>
  <c r="O135" i="25"/>
  <c r="I135" i="25"/>
  <c r="AI134" i="25"/>
  <c r="AH134" i="25"/>
  <c r="AG134" i="25"/>
  <c r="AI133" i="25"/>
  <c r="AH133" i="25"/>
  <c r="AG133" i="25"/>
  <c r="AA133" i="25"/>
  <c r="AH132" i="25"/>
  <c r="AI132" i="25" s="1"/>
  <c r="AG132" i="25"/>
  <c r="AA132" i="25"/>
  <c r="AI131" i="25"/>
  <c r="AH131" i="25"/>
  <c r="AG131" i="25"/>
  <c r="AA131" i="25"/>
  <c r="AH130" i="25"/>
  <c r="AI130" i="25" s="1"/>
  <c r="AG130" i="25"/>
  <c r="AA130" i="25"/>
  <c r="AI129" i="25"/>
  <c r="AH129" i="25"/>
  <c r="AG129" i="25"/>
  <c r="AA129" i="25"/>
  <c r="AH128" i="25"/>
  <c r="AI128" i="25" s="1"/>
  <c r="AG128" i="25"/>
  <c r="AA128" i="25"/>
  <c r="P126" i="25"/>
  <c r="Q126" i="25" s="1"/>
  <c r="O126" i="25"/>
  <c r="I126" i="25"/>
  <c r="P125" i="25"/>
  <c r="Q125" i="25" s="1"/>
  <c r="O125" i="25"/>
  <c r="I125" i="25"/>
  <c r="P124" i="25"/>
  <c r="Q124" i="25" s="1"/>
  <c r="O124" i="25"/>
  <c r="Q123" i="25"/>
  <c r="P123" i="25"/>
  <c r="O123" i="25"/>
  <c r="Q122" i="25"/>
  <c r="P122" i="25"/>
  <c r="O122" i="25"/>
  <c r="Q121" i="25"/>
  <c r="P121" i="25"/>
  <c r="O121" i="25"/>
  <c r="P120" i="25"/>
  <c r="Q120" i="25" s="1"/>
  <c r="O120" i="25"/>
  <c r="P119" i="25"/>
  <c r="Q119" i="25" s="1"/>
  <c r="O119" i="25"/>
  <c r="P118" i="25"/>
  <c r="Q118" i="25" s="1"/>
  <c r="O118" i="25"/>
  <c r="Q117" i="25"/>
  <c r="P117" i="25"/>
  <c r="O117" i="25"/>
  <c r="AH116" i="25"/>
  <c r="AI116" i="25" s="1"/>
  <c r="AG116" i="25"/>
  <c r="Q116" i="25"/>
  <c r="P116" i="25"/>
  <c r="O116" i="25"/>
  <c r="Q115" i="25"/>
  <c r="P115" i="25"/>
  <c r="O115" i="25"/>
  <c r="Q114" i="25"/>
  <c r="P114" i="25"/>
  <c r="O114" i="25"/>
  <c r="I114" i="25"/>
  <c r="Q113" i="25"/>
  <c r="P113" i="25"/>
  <c r="O113" i="25"/>
  <c r="P112" i="25"/>
  <c r="Q112" i="25" s="1"/>
  <c r="O112" i="25"/>
  <c r="Q111" i="25"/>
  <c r="P111" i="25"/>
  <c r="O111" i="25"/>
  <c r="P110" i="25"/>
  <c r="Q110" i="25" s="1"/>
  <c r="O110" i="25"/>
  <c r="Q109" i="25"/>
  <c r="P109" i="25"/>
  <c r="O109" i="25"/>
  <c r="P108" i="25"/>
  <c r="Q108" i="25" s="1"/>
  <c r="O108" i="25"/>
  <c r="P107" i="25"/>
  <c r="Q107" i="25" s="1"/>
  <c r="O107" i="25"/>
  <c r="Q106" i="25"/>
  <c r="P106" i="25"/>
  <c r="O106" i="25"/>
  <c r="Q104" i="25"/>
  <c r="P104" i="25"/>
  <c r="O104" i="25"/>
  <c r="P103" i="25"/>
  <c r="Q103" i="25" s="1"/>
  <c r="O103" i="25"/>
  <c r="Q102" i="25"/>
  <c r="P102" i="25"/>
  <c r="O102" i="25"/>
  <c r="Q101" i="25"/>
  <c r="P101" i="25"/>
  <c r="O101" i="25"/>
  <c r="Q100" i="25"/>
  <c r="P100" i="25"/>
  <c r="O100" i="25"/>
  <c r="I100" i="25"/>
  <c r="Q99" i="25"/>
  <c r="P99" i="25"/>
  <c r="O99" i="25"/>
  <c r="P98" i="25"/>
  <c r="Q98" i="25" s="1"/>
  <c r="O98" i="25"/>
  <c r="Q97" i="25"/>
  <c r="P97" i="25"/>
  <c r="O97" i="25"/>
  <c r="Q96" i="25"/>
  <c r="P96" i="25"/>
  <c r="O96" i="25"/>
  <c r="Q95" i="25"/>
  <c r="P95" i="25"/>
  <c r="O95" i="25"/>
  <c r="P94" i="25"/>
  <c r="Q94" i="25" s="1"/>
  <c r="O94" i="25"/>
  <c r="AH93" i="25"/>
  <c r="AI93" i="25" s="1"/>
  <c r="AG93" i="25"/>
  <c r="AA93" i="25"/>
  <c r="Q93" i="25"/>
  <c r="P93" i="25"/>
  <c r="O93" i="25"/>
  <c r="Q92" i="25"/>
  <c r="P92" i="25"/>
  <c r="O92" i="25"/>
  <c r="Q91" i="25"/>
  <c r="P91" i="25"/>
  <c r="O91" i="25"/>
  <c r="P90" i="25"/>
  <c r="Q90" i="25" s="1"/>
  <c r="O90" i="25"/>
  <c r="P89" i="25"/>
  <c r="Q89" i="25" s="1"/>
  <c r="O89" i="25"/>
  <c r="O88" i="25"/>
  <c r="Q87" i="25"/>
  <c r="P87" i="25"/>
  <c r="O87" i="25"/>
  <c r="Q86" i="25"/>
  <c r="P86" i="25"/>
  <c r="O86" i="25"/>
  <c r="I86" i="25"/>
  <c r="P85" i="25"/>
  <c r="Q85" i="25" s="1"/>
  <c r="O85" i="25"/>
  <c r="P76" i="25"/>
  <c r="Q76" i="25" s="1"/>
  <c r="O76" i="25"/>
  <c r="P75" i="25"/>
  <c r="Q75" i="25" s="1"/>
  <c r="O75" i="25"/>
  <c r="AG74" i="25"/>
  <c r="Q74" i="25"/>
  <c r="P74" i="25"/>
  <c r="O74" i="25"/>
  <c r="P73" i="25"/>
  <c r="O73" i="25"/>
  <c r="I73" i="25"/>
  <c r="P72" i="25"/>
  <c r="Q72" i="25" s="1"/>
  <c r="O72" i="25"/>
  <c r="P71" i="25"/>
  <c r="Q71" i="25" s="1"/>
  <c r="O71" i="25"/>
  <c r="P70" i="25"/>
  <c r="Q70" i="25" s="1"/>
  <c r="O70" i="25"/>
  <c r="I70" i="25"/>
  <c r="Q69" i="25"/>
  <c r="P69" i="25"/>
  <c r="O69" i="25"/>
  <c r="Q68" i="25"/>
  <c r="P68" i="25"/>
  <c r="O68" i="25"/>
  <c r="P67" i="25"/>
  <c r="Q67" i="25" s="1"/>
  <c r="O67" i="25"/>
  <c r="P66" i="25"/>
  <c r="Q66" i="25" s="1"/>
  <c r="O66" i="25"/>
  <c r="P65" i="25"/>
  <c r="Q65" i="25" s="1"/>
  <c r="O65" i="25"/>
  <c r="Q64" i="25"/>
  <c r="P64" i="25"/>
  <c r="O64" i="25"/>
  <c r="P63" i="25"/>
  <c r="Q63" i="25" s="1"/>
  <c r="O63" i="25"/>
  <c r="P62" i="25"/>
  <c r="Q62" i="25" s="1"/>
  <c r="O62" i="25"/>
  <c r="P61" i="25"/>
  <c r="Q61" i="25" s="1"/>
  <c r="O61" i="25"/>
  <c r="Q60" i="25"/>
  <c r="P60" i="25"/>
  <c r="O60" i="25"/>
  <c r="P59" i="25"/>
  <c r="Q59" i="25" s="1"/>
  <c r="Q79" i="25" s="1"/>
  <c r="O59" i="25"/>
  <c r="P58" i="25"/>
  <c r="O58" i="25"/>
  <c r="I58" i="25"/>
  <c r="AG50" i="25"/>
  <c r="Q49" i="25"/>
  <c r="P49" i="25"/>
  <c r="O49" i="25"/>
  <c r="P48" i="25"/>
  <c r="Q48" i="25" s="1"/>
  <c r="O48" i="25"/>
  <c r="I48" i="25"/>
  <c r="P47" i="25"/>
  <c r="Q47" i="25" s="1"/>
  <c r="O47" i="25"/>
  <c r="P46" i="25"/>
  <c r="Q46" i="25" s="1"/>
  <c r="O46" i="25"/>
  <c r="P45" i="25"/>
  <c r="Q45" i="25" s="1"/>
  <c r="O45" i="25"/>
  <c r="Q44" i="25"/>
  <c r="P44" i="25"/>
  <c r="O44" i="25"/>
  <c r="I44" i="25"/>
  <c r="Q43" i="25"/>
  <c r="P43" i="25"/>
  <c r="O43" i="25"/>
  <c r="I43" i="25"/>
  <c r="Q42" i="25"/>
  <c r="P42" i="25"/>
  <c r="O42" i="25"/>
  <c r="P41" i="25"/>
  <c r="Q41" i="25" s="1"/>
  <c r="O41" i="25"/>
  <c r="Q40" i="25"/>
  <c r="P40" i="25"/>
  <c r="O40" i="25"/>
  <c r="P39" i="25"/>
  <c r="Q39" i="25" s="1"/>
  <c r="O39" i="25"/>
  <c r="O38" i="25"/>
  <c r="AH37" i="25"/>
  <c r="AI37" i="25" s="1"/>
  <c r="AG37" i="25"/>
  <c r="AA37" i="25"/>
  <c r="P37" i="25"/>
  <c r="Q37" i="25" s="1"/>
  <c r="O37" i="25"/>
  <c r="AI36" i="25"/>
  <c r="AH36" i="25"/>
  <c r="AA36" i="25"/>
  <c r="P36" i="25"/>
  <c r="Q36" i="25" s="1"/>
  <c r="O36" i="25"/>
  <c r="P35" i="25"/>
  <c r="Q35" i="25" s="1"/>
  <c r="O35" i="25"/>
  <c r="P34" i="25"/>
  <c r="Q34" i="25" s="1"/>
  <c r="O34" i="25"/>
  <c r="Q33" i="25"/>
  <c r="P33" i="25"/>
  <c r="O33" i="25"/>
  <c r="P32" i="25"/>
  <c r="Q32" i="25" s="1"/>
  <c r="O32" i="25"/>
  <c r="Q31" i="25"/>
  <c r="P31" i="25"/>
  <c r="P52" i="25" s="1"/>
  <c r="O31" i="25"/>
  <c r="P22" i="25"/>
  <c r="Q22" i="25" s="1"/>
  <c r="O22" i="25"/>
  <c r="Q21" i="25"/>
  <c r="P21" i="25"/>
  <c r="O21" i="25"/>
  <c r="I21" i="25"/>
  <c r="P20" i="25"/>
  <c r="Q20" i="25" s="1"/>
  <c r="O20" i="25"/>
  <c r="P19" i="25"/>
  <c r="Q19" i="25" s="1"/>
  <c r="O19" i="25"/>
  <c r="AI18" i="25"/>
  <c r="AH18" i="25"/>
  <c r="AG18" i="25"/>
  <c r="AA18" i="25"/>
  <c r="Q18" i="25"/>
  <c r="P18" i="25"/>
  <c r="O18" i="25"/>
  <c r="I18" i="25"/>
  <c r="Q17" i="25"/>
  <c r="P17" i="25"/>
  <c r="O17" i="25"/>
  <c r="P16" i="25"/>
  <c r="Q16" i="25" s="1"/>
  <c r="O16" i="25"/>
  <c r="Q15" i="25"/>
  <c r="P15" i="25"/>
  <c r="O15" i="25"/>
  <c r="P14" i="25"/>
  <c r="Q14" i="25" s="1"/>
  <c r="O14" i="25"/>
  <c r="I14" i="25"/>
  <c r="P13" i="25"/>
  <c r="Q13" i="25" s="1"/>
  <c r="O13" i="25"/>
  <c r="Q12" i="25"/>
  <c r="P12" i="25"/>
  <c r="O12" i="25"/>
  <c r="P11" i="25"/>
  <c r="Q11" i="25" s="1"/>
  <c r="O11" i="25"/>
  <c r="P10" i="25"/>
  <c r="Q10" i="25" s="1"/>
  <c r="O10" i="25"/>
  <c r="P9" i="25"/>
  <c r="Q9" i="25" s="1"/>
  <c r="O9" i="25"/>
  <c r="Q8" i="25"/>
  <c r="P8" i="25"/>
  <c r="O8" i="25"/>
  <c r="P7" i="25"/>
  <c r="P25" i="25" s="1"/>
  <c r="Q25" i="25" s="1"/>
  <c r="O7" i="25"/>
  <c r="O239" i="23"/>
  <c r="O221" i="23"/>
  <c r="O202" i="23"/>
  <c r="O184" i="23"/>
  <c r="O166" i="23"/>
  <c r="O148" i="23"/>
  <c r="O123" i="23"/>
  <c r="AF104" i="23"/>
  <c r="AG104" i="23" s="1"/>
  <c r="AE104" i="23"/>
  <c r="AF103" i="23"/>
  <c r="AG103" i="23" s="1"/>
  <c r="AE103" i="23"/>
  <c r="N103" i="23"/>
  <c r="AG102" i="23"/>
  <c r="AF102" i="23"/>
  <c r="AE102" i="23"/>
  <c r="Q93" i="23"/>
  <c r="O93" i="23"/>
  <c r="N93" i="23"/>
  <c r="M93" i="23"/>
  <c r="Q92" i="23"/>
  <c r="O92" i="23"/>
  <c r="O103" i="23" s="1"/>
  <c r="N92" i="23"/>
  <c r="M92" i="23"/>
  <c r="O71" i="23"/>
  <c r="O85" i="23" s="1"/>
  <c r="N71" i="23"/>
  <c r="Q71" i="23" s="1"/>
  <c r="Q85" i="23" s="1"/>
  <c r="M71" i="23"/>
  <c r="AG70" i="23"/>
  <c r="AF70" i="23"/>
  <c r="O64" i="23"/>
  <c r="AG55" i="23"/>
  <c r="AF55" i="23"/>
  <c r="AE55" i="23"/>
  <c r="AG54" i="23"/>
  <c r="AF54" i="23"/>
  <c r="AE54" i="23"/>
  <c r="AF53" i="23"/>
  <c r="AG53" i="23" s="1"/>
  <c r="AE53" i="23"/>
  <c r="Q36" i="23"/>
  <c r="O36" i="23"/>
  <c r="O46" i="23" s="1"/>
  <c r="N36" i="23"/>
  <c r="M36" i="23"/>
  <c r="AG26" i="23"/>
  <c r="AF26" i="23"/>
  <c r="O12" i="23"/>
  <c r="N12" i="23"/>
  <c r="Q12" i="23" s="1"/>
  <c r="N11" i="23"/>
  <c r="O11" i="23" s="1"/>
  <c r="M11" i="23"/>
  <c r="N10" i="23"/>
  <c r="Q10" i="23" s="1"/>
  <c r="M10" i="23"/>
  <c r="C9" i="11"/>
  <c r="O232" i="22"/>
  <c r="O214" i="22"/>
  <c r="O196" i="22"/>
  <c r="N168" i="22"/>
  <c r="Q168" i="22" s="1"/>
  <c r="M168" i="22"/>
  <c r="N167" i="22"/>
  <c r="Q167" i="22" s="1"/>
  <c r="M167" i="22"/>
  <c r="O149" i="22"/>
  <c r="O160" i="22" s="1"/>
  <c r="N149" i="22"/>
  <c r="Q149" i="22" s="1"/>
  <c r="M149" i="22"/>
  <c r="O125" i="22"/>
  <c r="O142" i="22" s="1"/>
  <c r="N125" i="22"/>
  <c r="Q125" i="22" s="1"/>
  <c r="M125" i="22"/>
  <c r="O117" i="22"/>
  <c r="AG105" i="22"/>
  <c r="AF105" i="22"/>
  <c r="AE105" i="22"/>
  <c r="AF104" i="22"/>
  <c r="AG104" i="22" s="1"/>
  <c r="AE104" i="22"/>
  <c r="O104" i="22"/>
  <c r="N104" i="22"/>
  <c r="Q104" i="22" s="1"/>
  <c r="M104" i="22"/>
  <c r="AF103" i="22"/>
  <c r="AG103" i="22" s="1"/>
  <c r="AE103" i="22"/>
  <c r="AG102" i="22"/>
  <c r="AF102" i="22"/>
  <c r="AE102" i="22"/>
  <c r="AG101" i="22"/>
  <c r="AF101" i="22"/>
  <c r="AE101" i="22"/>
  <c r="AF100" i="22"/>
  <c r="AG100" i="22" s="1"/>
  <c r="AE100" i="22"/>
  <c r="AF99" i="22"/>
  <c r="AG99" i="22" s="1"/>
  <c r="AE99" i="22"/>
  <c r="N90" i="22"/>
  <c r="Q90" i="22" s="1"/>
  <c r="M90" i="22"/>
  <c r="O88" i="22"/>
  <c r="N88" i="22"/>
  <c r="Q88" i="22" s="1"/>
  <c r="M88" i="22"/>
  <c r="N86" i="22"/>
  <c r="Q86" i="22" s="1"/>
  <c r="M86" i="22"/>
  <c r="AF85" i="22"/>
  <c r="AG85" i="22" s="1"/>
  <c r="AE85" i="22"/>
  <c r="O71" i="22"/>
  <c r="N71" i="22"/>
  <c r="Q71" i="22" s="1"/>
  <c r="M71" i="22"/>
  <c r="Q69" i="22"/>
  <c r="O69" i="22"/>
  <c r="O78" i="22" s="1"/>
  <c r="N69" i="22"/>
  <c r="N78" i="22" s="1"/>
  <c r="M69" i="22"/>
  <c r="O62" i="22"/>
  <c r="AG54" i="22"/>
  <c r="AF54" i="22"/>
  <c r="AE54" i="22"/>
  <c r="AG53" i="22"/>
  <c r="AF53" i="22"/>
  <c r="AE53" i="22"/>
  <c r="AF52" i="22"/>
  <c r="AG52" i="22" s="1"/>
  <c r="AE52" i="22"/>
  <c r="AG51" i="22"/>
  <c r="AF51" i="22"/>
  <c r="AE51" i="22"/>
  <c r="N34" i="22"/>
  <c r="Q34" i="22" s="1"/>
  <c r="Q44" i="22" s="1"/>
  <c r="M34" i="22"/>
  <c r="AG24" i="22"/>
  <c r="AF24" i="22"/>
  <c r="N10" i="22"/>
  <c r="Q10" i="22" s="1"/>
  <c r="M10" i="22"/>
  <c r="O141" i="21"/>
  <c r="N141" i="21"/>
  <c r="O123" i="21"/>
  <c r="N123" i="21"/>
  <c r="O87" i="21"/>
  <c r="N87" i="21"/>
  <c r="N66" i="21"/>
  <c r="N55" i="21"/>
  <c r="O55" i="21" s="1"/>
  <c r="O66" i="21" s="1"/>
  <c r="M55" i="21"/>
  <c r="AF36" i="21"/>
  <c r="AE36" i="21"/>
  <c r="O225" i="20"/>
  <c r="N225" i="20"/>
  <c r="O206" i="20"/>
  <c r="N206" i="20"/>
  <c r="N178" i="20"/>
  <c r="O178" i="20" s="1"/>
  <c r="N177" i="20"/>
  <c r="O177" i="20" s="1"/>
  <c r="O188" i="20" s="1"/>
  <c r="M177" i="20"/>
  <c r="N176" i="20"/>
  <c r="O176" i="20" s="1"/>
  <c r="M176" i="20"/>
  <c r="N169" i="20"/>
  <c r="N157" i="20"/>
  <c r="O157" i="20" s="1"/>
  <c r="O169" i="20" s="1"/>
  <c r="M157" i="20"/>
  <c r="O150" i="20"/>
  <c r="N150" i="20"/>
  <c r="N126" i="20"/>
  <c r="N123" i="20"/>
  <c r="O123" i="20" s="1"/>
  <c r="M123" i="20"/>
  <c r="N122" i="20"/>
  <c r="O122" i="20" s="1"/>
  <c r="M122" i="20"/>
  <c r="O121" i="20"/>
  <c r="N121" i="20"/>
  <c r="M121" i="20"/>
  <c r="O110" i="20"/>
  <c r="N110" i="20"/>
  <c r="M110" i="20"/>
  <c r="O109" i="20"/>
  <c r="N109" i="20"/>
  <c r="N108" i="20"/>
  <c r="N114" i="20" s="1"/>
  <c r="M108" i="20"/>
  <c r="N92" i="20"/>
  <c r="O92" i="20" s="1"/>
  <c r="M92" i="20"/>
  <c r="N91" i="20"/>
  <c r="N102" i="20" s="1"/>
  <c r="M91" i="20"/>
  <c r="N71" i="20"/>
  <c r="O71" i="20" s="1"/>
  <c r="M71" i="20"/>
  <c r="N70" i="20"/>
  <c r="N84" i="20" s="1"/>
  <c r="M70" i="20"/>
  <c r="N52" i="20"/>
  <c r="N63" i="20" s="1"/>
  <c r="AE48" i="20"/>
  <c r="AF48" i="20" s="1"/>
  <c r="AD48" i="20"/>
  <c r="AE47" i="20"/>
  <c r="AF47" i="20" s="1"/>
  <c r="AD47" i="20"/>
  <c r="AE46" i="20"/>
  <c r="AF46" i="20" s="1"/>
  <c r="AD46" i="20"/>
  <c r="AE45" i="20"/>
  <c r="AF45" i="20" s="1"/>
  <c r="AD45" i="20"/>
  <c r="O45" i="20"/>
  <c r="N45" i="20"/>
  <c r="AE44" i="20"/>
  <c r="AF44" i="20" s="1"/>
  <c r="AD44" i="20"/>
  <c r="AE43" i="20"/>
  <c r="AF43" i="20" s="1"/>
  <c r="AD43" i="20"/>
  <c r="AF42" i="20"/>
  <c r="AE42" i="20"/>
  <c r="AD42" i="20"/>
  <c r="AF41" i="20"/>
  <c r="AE41" i="20"/>
  <c r="AD41" i="20"/>
  <c r="AF40" i="20"/>
  <c r="AE40" i="20"/>
  <c r="AD40" i="20"/>
  <c r="AE39" i="20"/>
  <c r="AF39" i="20" s="1"/>
  <c r="AD39" i="20"/>
  <c r="AE38" i="20"/>
  <c r="AF38" i="20" s="1"/>
  <c r="AD38" i="20"/>
  <c r="AF37" i="20"/>
  <c r="AE37" i="20"/>
  <c r="AD37" i="20"/>
  <c r="AE36" i="20"/>
  <c r="AF36" i="20" s="1"/>
  <c r="AD36" i="20"/>
  <c r="AE35" i="20"/>
  <c r="AF35" i="20" s="1"/>
  <c r="AD35" i="20"/>
  <c r="AE12" i="20"/>
  <c r="AF12" i="20" s="1"/>
  <c r="AE11" i="20"/>
  <c r="AF11" i="20" s="1"/>
  <c r="O11" i="20"/>
  <c r="N11" i="20"/>
  <c r="M11" i="20"/>
  <c r="AE10" i="20"/>
  <c r="AF10" i="20" s="1"/>
  <c r="O10" i="20"/>
  <c r="O25" i="20" s="1"/>
  <c r="N10" i="20"/>
  <c r="N25" i="20" s="1"/>
  <c r="M10" i="20"/>
  <c r="O228" i="16"/>
  <c r="N228" i="16"/>
  <c r="O210" i="16"/>
  <c r="N210" i="16"/>
  <c r="O191" i="16"/>
  <c r="N191" i="16"/>
  <c r="O171" i="16"/>
  <c r="N171" i="16"/>
  <c r="N153" i="16"/>
  <c r="O136" i="16"/>
  <c r="O153" i="16" s="1"/>
  <c r="M136" i="16"/>
  <c r="O130" i="16"/>
  <c r="N130" i="16"/>
  <c r="O116" i="16"/>
  <c r="N116" i="16"/>
  <c r="O105" i="16"/>
  <c r="N105" i="16"/>
  <c r="O95" i="16"/>
  <c r="M95" i="16"/>
  <c r="O87" i="16"/>
  <c r="N87" i="16"/>
  <c r="O66" i="16"/>
  <c r="N66" i="16"/>
  <c r="O48" i="16"/>
  <c r="N48" i="16"/>
  <c r="AF44" i="16"/>
  <c r="AD44" i="16"/>
  <c r="AF43" i="16"/>
  <c r="AD43" i="16"/>
  <c r="O26" i="16"/>
  <c r="N26" i="16"/>
  <c r="AF244" i="15"/>
  <c r="AE244" i="15"/>
  <c r="AE217" i="15"/>
  <c r="AF217" i="15" s="1"/>
  <c r="O206" i="15"/>
  <c r="N206" i="15"/>
  <c r="AF204" i="15"/>
  <c r="AE204" i="15"/>
  <c r="AF203" i="15"/>
  <c r="AE203" i="15"/>
  <c r="AE202" i="15"/>
  <c r="AF202" i="15" s="1"/>
  <c r="AF201" i="15"/>
  <c r="AE201" i="15"/>
  <c r="O188" i="15"/>
  <c r="N188" i="15"/>
  <c r="O177" i="15"/>
  <c r="N177" i="15"/>
  <c r="N170" i="15"/>
  <c r="AF168" i="15"/>
  <c r="AE168" i="15"/>
  <c r="O160" i="15"/>
  <c r="N160" i="15"/>
  <c r="O159" i="15"/>
  <c r="O170" i="15" s="1"/>
  <c r="N159" i="15"/>
  <c r="N152" i="15"/>
  <c r="O137" i="15"/>
  <c r="N137" i="15"/>
  <c r="O136" i="15"/>
  <c r="N136" i="15"/>
  <c r="O135" i="15"/>
  <c r="O152" i="15" s="1"/>
  <c r="N135" i="15"/>
  <c r="N127" i="15"/>
  <c r="O119" i="15"/>
  <c r="N119" i="15"/>
  <c r="O118" i="15"/>
  <c r="O127" i="15" s="1"/>
  <c r="N118" i="15"/>
  <c r="AF117" i="15"/>
  <c r="AE117" i="15"/>
  <c r="O111" i="15"/>
  <c r="N111" i="15"/>
  <c r="O99" i="15"/>
  <c r="N99" i="15"/>
  <c r="AF77" i="15"/>
  <c r="AE77" i="15"/>
  <c r="AE76" i="15"/>
  <c r="AF76" i="15" s="1"/>
  <c r="AF75" i="15"/>
  <c r="AE75" i="15"/>
  <c r="AE74" i="15"/>
  <c r="AF74" i="15" s="1"/>
  <c r="AF73" i="15"/>
  <c r="AE73" i="15"/>
  <c r="N73" i="15"/>
  <c r="O73" i="15" s="1"/>
  <c r="AF72" i="15"/>
  <c r="AE72" i="15"/>
  <c r="N72" i="15"/>
  <c r="O72" i="15" s="1"/>
  <c r="O80" i="15" s="1"/>
  <c r="N54" i="15"/>
  <c r="O54" i="15" s="1"/>
  <c r="O64" i="15" s="1"/>
  <c r="O53" i="15"/>
  <c r="N53" i="15"/>
  <c r="N64" i="15" s="1"/>
  <c r="O46" i="15"/>
  <c r="N46" i="15"/>
  <c r="AF37" i="15"/>
  <c r="AE37" i="15"/>
  <c r="AE36" i="15"/>
  <c r="AF36" i="15" s="1"/>
  <c r="O26" i="15"/>
  <c r="N26" i="15"/>
  <c r="AE16" i="15"/>
  <c r="AF16" i="15" s="1"/>
  <c r="AF15" i="15"/>
  <c r="AE15" i="15"/>
  <c r="AH646" i="18"/>
  <c r="AI646" i="18" s="1"/>
  <c r="AG646" i="18"/>
  <c r="AH645" i="18"/>
  <c r="AI645" i="18" s="1"/>
  <c r="AG645" i="18"/>
  <c r="AH644" i="18"/>
  <c r="AI644" i="18" s="1"/>
  <c r="AG644" i="18"/>
  <c r="AI629" i="18"/>
  <c r="AH629" i="18"/>
  <c r="AG629" i="18"/>
  <c r="AH628" i="18"/>
  <c r="AI628" i="18" s="1"/>
  <c r="AG628" i="18"/>
  <c r="AH627" i="18"/>
  <c r="AI627" i="18" s="1"/>
  <c r="AG627" i="18"/>
  <c r="AA614" i="18"/>
  <c r="AA613" i="18"/>
  <c r="AA612" i="18"/>
  <c r="AA611" i="18"/>
  <c r="AA610" i="18"/>
  <c r="AA609" i="18"/>
  <c r="AH597" i="18"/>
  <c r="AI597" i="18" s="1"/>
  <c r="AG597" i="18"/>
  <c r="AA597" i="18"/>
  <c r="AI596" i="18"/>
  <c r="AH596" i="18"/>
  <c r="AG596" i="18"/>
  <c r="AA596" i="18"/>
  <c r="AH595" i="18"/>
  <c r="AI595" i="18" s="1"/>
  <c r="AG595" i="18"/>
  <c r="AA595" i="18"/>
  <c r="AI594" i="18"/>
  <c r="AH594" i="18"/>
  <c r="AG594" i="18"/>
  <c r="AH593" i="18"/>
  <c r="AI593" i="18" s="1"/>
  <c r="AG593" i="18"/>
  <c r="AA593" i="18"/>
  <c r="AH592" i="18"/>
  <c r="AI592" i="18" s="1"/>
  <c r="AG592" i="18"/>
  <c r="AA592" i="18"/>
  <c r="AH591" i="18"/>
  <c r="AI591" i="18" s="1"/>
  <c r="AG591" i="18"/>
  <c r="AA591" i="18"/>
  <c r="AH590" i="18"/>
  <c r="AI590" i="18" s="1"/>
  <c r="AG590" i="18"/>
  <c r="AA590" i="18"/>
  <c r="AH589" i="18"/>
  <c r="AI589" i="18" s="1"/>
  <c r="AG589" i="18"/>
  <c r="AA589" i="18"/>
  <c r="AH588" i="18"/>
  <c r="AI588" i="18" s="1"/>
  <c r="AG588" i="18"/>
  <c r="AA588" i="18"/>
  <c r="AH587" i="18"/>
  <c r="AI587" i="18" s="1"/>
  <c r="AG587" i="18"/>
  <c r="AA587" i="18"/>
  <c r="AH586" i="18"/>
  <c r="AI586" i="18" s="1"/>
  <c r="AG586" i="18"/>
  <c r="AA586" i="18"/>
  <c r="AH585" i="18"/>
  <c r="AI585" i="18" s="1"/>
  <c r="AG585" i="18"/>
  <c r="AA585" i="18"/>
  <c r="AH584" i="18"/>
  <c r="AI584" i="18" s="1"/>
  <c r="AG584" i="18"/>
  <c r="AA584" i="18"/>
  <c r="AH583" i="18"/>
  <c r="AI583" i="18" s="1"/>
  <c r="AG583" i="18"/>
  <c r="AA583" i="18"/>
  <c r="AH582" i="18"/>
  <c r="AI582" i="18" s="1"/>
  <c r="AG582" i="18"/>
  <c r="AA582" i="18"/>
  <c r="AH581" i="18"/>
  <c r="AI581" i="18" s="1"/>
  <c r="AG581" i="18"/>
  <c r="AA581" i="18"/>
  <c r="AH580" i="18"/>
  <c r="AI580" i="18" s="1"/>
  <c r="AG580" i="18"/>
  <c r="AH579" i="18"/>
  <c r="AI579" i="18" s="1"/>
  <c r="AG579" i="18"/>
  <c r="AA579" i="18"/>
  <c r="AH578" i="18"/>
  <c r="AI578" i="18" s="1"/>
  <c r="AG578" i="18"/>
  <c r="AA578" i="18"/>
  <c r="AH577" i="18"/>
  <c r="AI577" i="18" s="1"/>
  <c r="AG577" i="18"/>
  <c r="AA577" i="18"/>
  <c r="AH576" i="18"/>
  <c r="AI576" i="18" s="1"/>
  <c r="AG576" i="18"/>
  <c r="AA576" i="18"/>
  <c r="AH575" i="18"/>
  <c r="AI575" i="18" s="1"/>
  <c r="AG575" i="18"/>
  <c r="AA575" i="18"/>
  <c r="AH574" i="18"/>
  <c r="AI574" i="18" s="1"/>
  <c r="AG574" i="18"/>
  <c r="AA574" i="18"/>
  <c r="AI573" i="18"/>
  <c r="AH573" i="18"/>
  <c r="AG573" i="18"/>
  <c r="AA573" i="18"/>
  <c r="AH572" i="18"/>
  <c r="AI572" i="18" s="1"/>
  <c r="AG572" i="18"/>
  <c r="AA572" i="18"/>
  <c r="AI571" i="18"/>
  <c r="AH571" i="18"/>
  <c r="AG571" i="18"/>
  <c r="AA571" i="18"/>
  <c r="AH570" i="18"/>
  <c r="AI570" i="18" s="1"/>
  <c r="AG570" i="18"/>
  <c r="AA570" i="18"/>
  <c r="AH554" i="18"/>
  <c r="AI554" i="18" s="1"/>
  <c r="AG554" i="18"/>
  <c r="AA554" i="18"/>
  <c r="AG553" i="18"/>
  <c r="AA553" i="18"/>
  <c r="AA552" i="18"/>
  <c r="AH551" i="18"/>
  <c r="AI551" i="18" s="1"/>
  <c r="AG551" i="18"/>
  <c r="AA551" i="18"/>
  <c r="AH550" i="18"/>
  <c r="AI550" i="18" s="1"/>
  <c r="AG550" i="18"/>
  <c r="AA550" i="18"/>
  <c r="AH549" i="18"/>
  <c r="AI549" i="18" s="1"/>
  <c r="AG549" i="18"/>
  <c r="AA549" i="18"/>
  <c r="AH548" i="18"/>
  <c r="AI548" i="18" s="1"/>
  <c r="AG548" i="18"/>
  <c r="AA548" i="18"/>
  <c r="AH547" i="18"/>
  <c r="AI547" i="18" s="1"/>
  <c r="AG547" i="18"/>
  <c r="AA547" i="18"/>
  <c r="AH546" i="18"/>
  <c r="AI546" i="18" s="1"/>
  <c r="AG546" i="18"/>
  <c r="AA546" i="18"/>
  <c r="AH545" i="18"/>
  <c r="AI545" i="18" s="1"/>
  <c r="AG545" i="18"/>
  <c r="AA545" i="18"/>
  <c r="AH544" i="18"/>
  <c r="AI544" i="18" s="1"/>
  <c r="AG544" i="18"/>
  <c r="AA544" i="18"/>
  <c r="AI543" i="18"/>
  <c r="AH543" i="18"/>
  <c r="AG543" i="18"/>
  <c r="AH542" i="18"/>
  <c r="AI542" i="18" s="1"/>
  <c r="AG542" i="18"/>
  <c r="AH541" i="18"/>
  <c r="AI541" i="18" s="1"/>
  <c r="AG541" i="18"/>
  <c r="AA541" i="18"/>
  <c r="AH540" i="18"/>
  <c r="AI540" i="18" s="1"/>
  <c r="AG540" i="18"/>
  <c r="AA540" i="18"/>
  <c r="AH539" i="18"/>
  <c r="AI539" i="18" s="1"/>
  <c r="AG539" i="18"/>
  <c r="AH538" i="18"/>
  <c r="AI538" i="18" s="1"/>
  <c r="AG538" i="18"/>
  <c r="AH537" i="18"/>
  <c r="AI537" i="18" s="1"/>
  <c r="AG537" i="18"/>
  <c r="AA537" i="18"/>
  <c r="AA536" i="18"/>
  <c r="AA535" i="18"/>
  <c r="AA534" i="18"/>
  <c r="AH533" i="18"/>
  <c r="AI533" i="18" s="1"/>
  <c r="AG533" i="18"/>
  <c r="AA533" i="18"/>
  <c r="AH532" i="18"/>
  <c r="AI532" i="18" s="1"/>
  <c r="AG532" i="18"/>
  <c r="AA532" i="18"/>
  <c r="AH531" i="18"/>
  <c r="AI531" i="18" s="1"/>
  <c r="AG531" i="18"/>
  <c r="AA531" i="18"/>
  <c r="AH530" i="18"/>
  <c r="AI530" i="18" s="1"/>
  <c r="AG530" i="18"/>
  <c r="AA530" i="18"/>
  <c r="AH529" i="18"/>
  <c r="AG529" i="18"/>
  <c r="AA529" i="18"/>
  <c r="AH528" i="18"/>
  <c r="AG528" i="18"/>
  <c r="AA528" i="18"/>
  <c r="AH527" i="18"/>
  <c r="AG527" i="18"/>
  <c r="AA527" i="18"/>
  <c r="AH526" i="18"/>
  <c r="AG526" i="18"/>
  <c r="AA526" i="18"/>
  <c r="AH525" i="18"/>
  <c r="AG525" i="18"/>
  <c r="AA525" i="18"/>
  <c r="AH524" i="18"/>
  <c r="AI524" i="18" s="1"/>
  <c r="AG524" i="18"/>
  <c r="AA524" i="18"/>
  <c r="AA523" i="18"/>
  <c r="AH522" i="18"/>
  <c r="AA522" i="18"/>
  <c r="AI521" i="18"/>
  <c r="AH521" i="18"/>
  <c r="AG521" i="18"/>
  <c r="AA521" i="18"/>
  <c r="AH520" i="18"/>
  <c r="AI520" i="18" s="1"/>
  <c r="AG520" i="18"/>
  <c r="AA520" i="18"/>
  <c r="AI519" i="18"/>
  <c r="AH519" i="18"/>
  <c r="AG519" i="18"/>
  <c r="AA519" i="18"/>
  <c r="AH518" i="18"/>
  <c r="AI518" i="18" s="1"/>
  <c r="AG518" i="18"/>
  <c r="AA518" i="18"/>
  <c r="AH517" i="18"/>
  <c r="AI517" i="18" s="1"/>
  <c r="AG517" i="18"/>
  <c r="AA517" i="18"/>
  <c r="AA516" i="18"/>
  <c r="AH515" i="18"/>
  <c r="AI515" i="18" s="1"/>
  <c r="AG515" i="18"/>
  <c r="AA515" i="18"/>
  <c r="AH514" i="18"/>
  <c r="AI514" i="18" s="1"/>
  <c r="AG514" i="18"/>
  <c r="AA514" i="18"/>
  <c r="AH513" i="18"/>
  <c r="AI513" i="18" s="1"/>
  <c r="AG513" i="18"/>
  <c r="AA513" i="18"/>
  <c r="AH512" i="18"/>
  <c r="AI512" i="18" s="1"/>
  <c r="AG512" i="18"/>
  <c r="AA512" i="18"/>
  <c r="AH511" i="18"/>
  <c r="AI511" i="18" s="1"/>
  <c r="AG511" i="18"/>
  <c r="AA511" i="18"/>
  <c r="AH510" i="18"/>
  <c r="AI510" i="18" s="1"/>
  <c r="AG510" i="18"/>
  <c r="AA510" i="18"/>
  <c r="AH509" i="18"/>
  <c r="AI509" i="18" s="1"/>
  <c r="AG509" i="18"/>
  <c r="AA509" i="18"/>
  <c r="AH508" i="18"/>
  <c r="AI508" i="18" s="1"/>
  <c r="AG508" i="18"/>
  <c r="AA508" i="18"/>
  <c r="AH507" i="18"/>
  <c r="AI507" i="18" s="1"/>
  <c r="AG507" i="18"/>
  <c r="AA507" i="18"/>
  <c r="AH506" i="18"/>
  <c r="AI506" i="18" s="1"/>
  <c r="AG506" i="18"/>
  <c r="AA506" i="18"/>
  <c r="AH505" i="18"/>
  <c r="AI505" i="18" s="1"/>
  <c r="AG505" i="18"/>
  <c r="AA505" i="18"/>
  <c r="AH504" i="18"/>
  <c r="AI504" i="18" s="1"/>
  <c r="AG504" i="18"/>
  <c r="AA504" i="18"/>
  <c r="AH503" i="18"/>
  <c r="AI503" i="18" s="1"/>
  <c r="AG503" i="18"/>
  <c r="AA503" i="18"/>
  <c r="AH502" i="18"/>
  <c r="AI502" i="18" s="1"/>
  <c r="AG502" i="18"/>
  <c r="AA502" i="18"/>
  <c r="AH501" i="18"/>
  <c r="AI501" i="18" s="1"/>
  <c r="AG501" i="18"/>
  <c r="AA501" i="18"/>
  <c r="AH500" i="18"/>
  <c r="AI500" i="18" s="1"/>
  <c r="AG500" i="18"/>
  <c r="AA500" i="18"/>
  <c r="AH499" i="18"/>
  <c r="AI499" i="18" s="1"/>
  <c r="AG499" i="18"/>
  <c r="AA499" i="18"/>
  <c r="AH498" i="18"/>
  <c r="AI498" i="18" s="1"/>
  <c r="AG498" i="18"/>
  <c r="AA498" i="18"/>
  <c r="AH497" i="18"/>
  <c r="AI497" i="18" s="1"/>
  <c r="AG497" i="18"/>
  <c r="AA497" i="18"/>
  <c r="AH469" i="18"/>
  <c r="AI469" i="18" s="1"/>
  <c r="AA469" i="18"/>
  <c r="AH458" i="18"/>
  <c r="AI458" i="18" s="1"/>
  <c r="AG458" i="18"/>
  <c r="AA458" i="18"/>
  <c r="AH457" i="18"/>
  <c r="AI457" i="18" s="1"/>
  <c r="AG457" i="18"/>
  <c r="AA457" i="18"/>
  <c r="AH456" i="18"/>
  <c r="AI456" i="18" s="1"/>
  <c r="AG456" i="18"/>
  <c r="AA456" i="18"/>
  <c r="AI455" i="18"/>
  <c r="AH455" i="18"/>
  <c r="AG455" i="18"/>
  <c r="AA455" i="18"/>
  <c r="AH454" i="18"/>
  <c r="AI454" i="18" s="1"/>
  <c r="AG454" i="18"/>
  <c r="AH453" i="18"/>
  <c r="AI453" i="18" s="1"/>
  <c r="AG453" i="18"/>
  <c r="AA453" i="18"/>
  <c r="AH438" i="18"/>
  <c r="AI438" i="18" s="1"/>
  <c r="AG438" i="18"/>
  <c r="AA438" i="18"/>
  <c r="Q417" i="18"/>
  <c r="N9" i="11" s="1"/>
  <c r="P417" i="18"/>
  <c r="AH407" i="18"/>
  <c r="AH406" i="18"/>
  <c r="AI406" i="18" s="1"/>
  <c r="AG406" i="18"/>
  <c r="AG399" i="18"/>
  <c r="AH389" i="18"/>
  <c r="AI389" i="18" s="1"/>
  <c r="AG389" i="18"/>
  <c r="AA389" i="18"/>
  <c r="AH388" i="18"/>
  <c r="AI388" i="18" s="1"/>
  <c r="AA388" i="18"/>
  <c r="AI378" i="18"/>
  <c r="AH378" i="18"/>
  <c r="AG378" i="18"/>
  <c r="AA378" i="18"/>
  <c r="AH377" i="18"/>
  <c r="AI377" i="18" s="1"/>
  <c r="AG377" i="18"/>
  <c r="AA377" i="18"/>
  <c r="AI376" i="18"/>
  <c r="AH376" i="18"/>
  <c r="AG376" i="18"/>
  <c r="AA376" i="18"/>
  <c r="AH375" i="18"/>
  <c r="AI375" i="18" s="1"/>
  <c r="AG375" i="18"/>
  <c r="AA375" i="18"/>
  <c r="AH358" i="18"/>
  <c r="AI358" i="18" s="1"/>
  <c r="AA358" i="18"/>
  <c r="AH357" i="18"/>
  <c r="AI357" i="18" s="1"/>
  <c r="AA357" i="18"/>
  <c r="AH356" i="18"/>
  <c r="AI356" i="18" s="1"/>
  <c r="AA356" i="18"/>
  <c r="AH355" i="18"/>
  <c r="AI355" i="18" s="1"/>
  <c r="AA355" i="18"/>
  <c r="AH354" i="18"/>
  <c r="AI354" i="18" s="1"/>
  <c r="AA354" i="18"/>
  <c r="AH353" i="18"/>
  <c r="AI353" i="18" s="1"/>
  <c r="AA353" i="18"/>
  <c r="AH352" i="18"/>
  <c r="AI352" i="18" s="1"/>
  <c r="AA352" i="18"/>
  <c r="AH351" i="18"/>
  <c r="AI351" i="18" s="1"/>
  <c r="AG351" i="18"/>
  <c r="AA351" i="18"/>
  <c r="AH350" i="18"/>
  <c r="AI350" i="18" s="1"/>
  <c r="AG350" i="18"/>
  <c r="AA350" i="18"/>
  <c r="AH349" i="18"/>
  <c r="AI349" i="18" s="1"/>
  <c r="AG349" i="18"/>
  <c r="AA349" i="18"/>
  <c r="AH348" i="18"/>
  <c r="AI348" i="18" s="1"/>
  <c r="AG348" i="18"/>
  <c r="AA348" i="18"/>
  <c r="P348" i="18"/>
  <c r="Q348" i="18" s="1"/>
  <c r="Q384" i="18" s="1"/>
  <c r="M9" i="11" s="1"/>
  <c r="O348" i="18"/>
  <c r="I348" i="18"/>
  <c r="AH347" i="18"/>
  <c r="AI347" i="18" s="1"/>
  <c r="AG347" i="18"/>
  <c r="AA347" i="18"/>
  <c r="AH346" i="18"/>
  <c r="AI346" i="18" s="1"/>
  <c r="AG346" i="18"/>
  <c r="AA346" i="18"/>
  <c r="AI345" i="18"/>
  <c r="AH345" i="18"/>
  <c r="AG345" i="18"/>
  <c r="AA345" i="18"/>
  <c r="AH344" i="18"/>
  <c r="AI344" i="18" s="1"/>
  <c r="AG344" i="18"/>
  <c r="AA344" i="18"/>
  <c r="AI343" i="18"/>
  <c r="AH343" i="18"/>
  <c r="AG343" i="18"/>
  <c r="AA343" i="18"/>
  <c r="AH342" i="18"/>
  <c r="AI342" i="18" s="1"/>
  <c r="AG342" i="18"/>
  <c r="AA342" i="18"/>
  <c r="AH341" i="18"/>
  <c r="AI341" i="18" s="1"/>
  <c r="AG341" i="18"/>
  <c r="AA341" i="18"/>
  <c r="AH340" i="18"/>
  <c r="AI340" i="18" s="1"/>
  <c r="AG340" i="18"/>
  <c r="AA340" i="18"/>
  <c r="AH339" i="18"/>
  <c r="AI339" i="18" s="1"/>
  <c r="AG339" i="18"/>
  <c r="AA339" i="18"/>
  <c r="AH338" i="18"/>
  <c r="AI338" i="18" s="1"/>
  <c r="AG338" i="18"/>
  <c r="AA338" i="18"/>
  <c r="AH337" i="18"/>
  <c r="AI337" i="18" s="1"/>
  <c r="AG337" i="18"/>
  <c r="AA337" i="18"/>
  <c r="AH336" i="18"/>
  <c r="AI336" i="18" s="1"/>
  <c r="AG336" i="18"/>
  <c r="AA336" i="18"/>
  <c r="AH335" i="18"/>
  <c r="AI335" i="18" s="1"/>
  <c r="AG335" i="18"/>
  <c r="AA335" i="18"/>
  <c r="AI334" i="18"/>
  <c r="AH334" i="18"/>
  <c r="AG334" i="18"/>
  <c r="AA334" i="18"/>
  <c r="AH333" i="18"/>
  <c r="AI333" i="18" s="1"/>
  <c r="AG333" i="18"/>
  <c r="AA333" i="18"/>
  <c r="AH332" i="18"/>
  <c r="AI332" i="18" s="1"/>
  <c r="AG332" i="18"/>
  <c r="AA332" i="18"/>
  <c r="AH331" i="18"/>
  <c r="AI331" i="18" s="1"/>
  <c r="AG331" i="18"/>
  <c r="AA331" i="18"/>
  <c r="AH330" i="18"/>
  <c r="AI330" i="18" s="1"/>
  <c r="AG330" i="18"/>
  <c r="AA330" i="18"/>
  <c r="AH329" i="18"/>
  <c r="AI329" i="18" s="1"/>
  <c r="AG329" i="18"/>
  <c r="AA329" i="18"/>
  <c r="AI328" i="18"/>
  <c r="AH328" i="18"/>
  <c r="AG328" i="18"/>
  <c r="AA328" i="18"/>
  <c r="AH327" i="18"/>
  <c r="AI327" i="18" s="1"/>
  <c r="AG327" i="18"/>
  <c r="AA327" i="18"/>
  <c r="AH326" i="18"/>
  <c r="AI326" i="18" s="1"/>
  <c r="AG326" i="18"/>
  <c r="AA326" i="18"/>
  <c r="AH325" i="18"/>
  <c r="AI325" i="18" s="1"/>
  <c r="AG325" i="18"/>
  <c r="AA325" i="18"/>
  <c r="AH324" i="18"/>
  <c r="AI324" i="18" s="1"/>
  <c r="AG324" i="18"/>
  <c r="AA324" i="18"/>
  <c r="AH323" i="18"/>
  <c r="AI323" i="18" s="1"/>
  <c r="AG323" i="18"/>
  <c r="AA323" i="18"/>
  <c r="AH322" i="18"/>
  <c r="AI322" i="18" s="1"/>
  <c r="AG322" i="18"/>
  <c r="AA322" i="18"/>
  <c r="P322" i="18"/>
  <c r="Q322" i="18" s="1"/>
  <c r="O322" i="18"/>
  <c r="I322" i="18"/>
  <c r="AI321" i="18"/>
  <c r="AH321" i="18"/>
  <c r="AG321" i="18"/>
  <c r="AA321" i="18"/>
  <c r="P321" i="18"/>
  <c r="Q321" i="18" s="1"/>
  <c r="I321" i="18"/>
  <c r="AH320" i="18"/>
  <c r="AI320" i="18" s="1"/>
  <c r="AG320" i="18"/>
  <c r="AA320" i="18"/>
  <c r="P320" i="18"/>
  <c r="Q320" i="18" s="1"/>
  <c r="I320" i="18"/>
  <c r="AH319" i="18"/>
  <c r="AI319" i="18" s="1"/>
  <c r="AG319" i="18"/>
  <c r="AA319" i="18"/>
  <c r="P319" i="18"/>
  <c r="Q319" i="18" s="1"/>
  <c r="I319" i="18"/>
  <c r="AH318" i="18"/>
  <c r="AI318" i="18" s="1"/>
  <c r="AG318" i="18"/>
  <c r="AA318" i="18"/>
  <c r="P318" i="18"/>
  <c r="Q318" i="18" s="1"/>
  <c r="I318" i="18"/>
  <c r="AH317" i="18"/>
  <c r="AI317" i="18" s="1"/>
  <c r="AG317" i="18"/>
  <c r="AA317" i="18"/>
  <c r="P317" i="18"/>
  <c r="Q317" i="18" s="1"/>
  <c r="I317" i="18"/>
  <c r="AH316" i="18"/>
  <c r="AI316" i="18" s="1"/>
  <c r="AG316" i="18"/>
  <c r="AA316" i="18"/>
  <c r="P316" i="18"/>
  <c r="Q316" i="18" s="1"/>
  <c r="I316" i="18"/>
  <c r="AI315" i="18"/>
  <c r="AH315" i="18"/>
  <c r="AG315" i="18"/>
  <c r="AA315" i="18"/>
  <c r="P315" i="18"/>
  <c r="Q315" i="18" s="1"/>
  <c r="I315" i="18"/>
  <c r="AH314" i="18"/>
  <c r="AI314" i="18" s="1"/>
  <c r="AG314" i="18"/>
  <c r="AA314" i="18"/>
  <c r="P314" i="18"/>
  <c r="Q314" i="18" s="1"/>
  <c r="O314" i="18"/>
  <c r="I314" i="18"/>
  <c r="AH313" i="18"/>
  <c r="AI313" i="18" s="1"/>
  <c r="AG313" i="18"/>
  <c r="P313" i="18"/>
  <c r="Q313" i="18" s="1"/>
  <c r="O313" i="18"/>
  <c r="I313" i="18"/>
  <c r="AH312" i="18"/>
  <c r="AI312" i="18" s="1"/>
  <c r="AG312" i="18"/>
  <c r="P312" i="18"/>
  <c r="Q312" i="18" s="1"/>
  <c r="O312" i="18"/>
  <c r="I312" i="18"/>
  <c r="AH311" i="18"/>
  <c r="AI311" i="18" s="1"/>
  <c r="AG311" i="18"/>
  <c r="P311" i="18"/>
  <c r="Q311" i="18" s="1"/>
  <c r="O311" i="18"/>
  <c r="I311" i="18"/>
  <c r="AH310" i="18"/>
  <c r="AI310" i="18" s="1"/>
  <c r="AG310" i="18"/>
  <c r="Q310" i="18"/>
  <c r="P310" i="18"/>
  <c r="O310" i="18"/>
  <c r="I310" i="18"/>
  <c r="AH309" i="18"/>
  <c r="AI309" i="18" s="1"/>
  <c r="AG309" i="18"/>
  <c r="AA309" i="18"/>
  <c r="P309" i="18"/>
  <c r="O309" i="18"/>
  <c r="I309" i="18"/>
  <c r="AH308" i="18"/>
  <c r="AI308" i="18" s="1"/>
  <c r="AG308" i="18"/>
  <c r="AA308" i="18"/>
  <c r="P308" i="18"/>
  <c r="Q308" i="18" s="1"/>
  <c r="O308" i="18"/>
  <c r="I308" i="18"/>
  <c r="AH307" i="18"/>
  <c r="AI307" i="18" s="1"/>
  <c r="AG307" i="18"/>
  <c r="AA307" i="18"/>
  <c r="P307" i="18"/>
  <c r="Q307" i="18" s="1"/>
  <c r="O307" i="18"/>
  <c r="I307" i="18"/>
  <c r="AH306" i="18"/>
  <c r="AI306" i="18" s="1"/>
  <c r="AG306" i="18"/>
  <c r="AA306" i="18"/>
  <c r="P306" i="18"/>
  <c r="Q306" i="18" s="1"/>
  <c r="O306" i="18"/>
  <c r="AH305" i="18"/>
  <c r="AI305" i="18" s="1"/>
  <c r="AG305" i="18"/>
  <c r="AA305" i="18"/>
  <c r="O305" i="18"/>
  <c r="I305" i="18"/>
  <c r="AH304" i="18"/>
  <c r="AI304" i="18" s="1"/>
  <c r="AG304" i="18"/>
  <c r="AA304" i="18"/>
  <c r="O304" i="18"/>
  <c r="I304" i="18"/>
  <c r="AI303" i="18"/>
  <c r="AH303" i="18"/>
  <c r="AG303" i="18"/>
  <c r="AA303" i="18"/>
  <c r="P303" i="18"/>
  <c r="Q303" i="18" s="1"/>
  <c r="O303" i="18"/>
  <c r="I303" i="18"/>
  <c r="AH302" i="18"/>
  <c r="AI302" i="18" s="1"/>
  <c r="AG302" i="18"/>
  <c r="AA302" i="18"/>
  <c r="P302" i="18"/>
  <c r="Q302" i="18" s="1"/>
  <c r="O302" i="18"/>
  <c r="I302" i="18"/>
  <c r="AH301" i="18"/>
  <c r="AI301" i="18" s="1"/>
  <c r="AG301" i="18"/>
  <c r="AA301" i="18"/>
  <c r="P301" i="18"/>
  <c r="O301" i="18"/>
  <c r="I301" i="18"/>
  <c r="AI300" i="18"/>
  <c r="AH300" i="18"/>
  <c r="AG300" i="18"/>
  <c r="AH299" i="18"/>
  <c r="AI299" i="18" s="1"/>
  <c r="AG299" i="18"/>
  <c r="AH298" i="18"/>
  <c r="AI298" i="18" s="1"/>
  <c r="AG298" i="18"/>
  <c r="AI297" i="18"/>
  <c r="AH297" i="18"/>
  <c r="AG297" i="18"/>
  <c r="AH296" i="18"/>
  <c r="AI296" i="18" s="1"/>
  <c r="AG296" i="18"/>
  <c r="AH295" i="18"/>
  <c r="AI295" i="18" s="1"/>
  <c r="AG295" i="18"/>
  <c r="AA295" i="18"/>
  <c r="AH294" i="18"/>
  <c r="AI294" i="18" s="1"/>
  <c r="AG294" i="18"/>
  <c r="AA294" i="18"/>
  <c r="AH293" i="18"/>
  <c r="AI293" i="18" s="1"/>
  <c r="AG293" i="18"/>
  <c r="P293" i="18"/>
  <c r="Q293" i="18" s="1"/>
  <c r="O293" i="18"/>
  <c r="AH292" i="18"/>
  <c r="AI292" i="18" s="1"/>
  <c r="AG292" i="18"/>
  <c r="P292" i="18"/>
  <c r="Q292" i="18" s="1"/>
  <c r="O292" i="18"/>
  <c r="I292" i="18"/>
  <c r="AH291" i="18"/>
  <c r="AI291" i="18" s="1"/>
  <c r="AG291" i="18"/>
  <c r="P291" i="18"/>
  <c r="Q291" i="18" s="1"/>
  <c r="O291" i="18"/>
  <c r="I291" i="18"/>
  <c r="AH290" i="18"/>
  <c r="AI290" i="18" s="1"/>
  <c r="AG290" i="18"/>
  <c r="P290" i="18"/>
  <c r="Q290" i="18" s="1"/>
  <c r="O290" i="18"/>
  <c r="I290" i="18"/>
  <c r="AH289" i="18"/>
  <c r="AI289" i="18" s="1"/>
  <c r="AG289" i="18"/>
  <c r="P289" i="18"/>
  <c r="Q289" i="18" s="1"/>
  <c r="O289" i="18"/>
  <c r="I289" i="18"/>
  <c r="AI288" i="18"/>
  <c r="AH288" i="18"/>
  <c r="AG288" i="18"/>
  <c r="P288" i="18"/>
  <c r="Q288" i="18" s="1"/>
  <c r="O288" i="18"/>
  <c r="I288" i="18"/>
  <c r="AH287" i="18"/>
  <c r="AI287" i="18" s="1"/>
  <c r="AG287" i="18"/>
  <c r="AA287" i="18"/>
  <c r="P287" i="18"/>
  <c r="Q287" i="18" s="1"/>
  <c r="O287" i="18"/>
  <c r="I287" i="18"/>
  <c r="AI286" i="18"/>
  <c r="AH286" i="18"/>
  <c r="AG286" i="18"/>
  <c r="AA286" i="18"/>
  <c r="P286" i="18"/>
  <c r="Q286" i="18" s="1"/>
  <c r="O286" i="18"/>
  <c r="I286" i="18"/>
  <c r="AH285" i="18"/>
  <c r="AI285" i="18" s="1"/>
  <c r="AG285" i="18"/>
  <c r="AA285" i="18"/>
  <c r="P285" i="18"/>
  <c r="Q285" i="18" s="1"/>
  <c r="O285" i="18"/>
  <c r="I285" i="18"/>
  <c r="AH284" i="18"/>
  <c r="AI284" i="18" s="1"/>
  <c r="AG284" i="18"/>
  <c r="O284" i="18"/>
  <c r="AH283" i="18"/>
  <c r="AI283" i="18" s="1"/>
  <c r="AG283" i="18"/>
  <c r="P283" i="18"/>
  <c r="Q283" i="18" s="1"/>
  <c r="O283" i="18"/>
  <c r="I283" i="18"/>
  <c r="AH282" i="18"/>
  <c r="AI282" i="18" s="1"/>
  <c r="AG282" i="18"/>
  <c r="P282" i="18"/>
  <c r="Q282" i="18" s="1"/>
  <c r="O282" i="18"/>
  <c r="I282" i="18"/>
  <c r="AH281" i="18"/>
  <c r="AI281" i="18" s="1"/>
  <c r="AG281" i="18"/>
  <c r="P281" i="18"/>
  <c r="Q281" i="18" s="1"/>
  <c r="O281" i="18"/>
  <c r="I281" i="18"/>
  <c r="AI280" i="18"/>
  <c r="AH280" i="18"/>
  <c r="AG280" i="18"/>
  <c r="P280" i="18"/>
  <c r="Q280" i="18" s="1"/>
  <c r="O280" i="18"/>
  <c r="I280" i="18"/>
  <c r="AH279" i="18"/>
  <c r="AI279" i="18" s="1"/>
  <c r="AG279" i="18"/>
  <c r="AA279" i="18"/>
  <c r="P279" i="18"/>
  <c r="Q279" i="18" s="1"/>
  <c r="O279" i="18"/>
  <c r="I279" i="18"/>
  <c r="AI278" i="18"/>
  <c r="AH278" i="18"/>
  <c r="AG278" i="18"/>
  <c r="AA278" i="18"/>
  <c r="P278" i="18"/>
  <c r="Q278" i="18" s="1"/>
  <c r="O278" i="18"/>
  <c r="I278" i="18"/>
  <c r="AH277" i="18"/>
  <c r="AI277" i="18" s="1"/>
  <c r="AG277" i="18"/>
  <c r="AA277" i="18"/>
  <c r="P277" i="18"/>
  <c r="Q277" i="18" s="1"/>
  <c r="O277" i="18"/>
  <c r="I277" i="18"/>
  <c r="AH276" i="18"/>
  <c r="AI276" i="18" s="1"/>
  <c r="AG276" i="18"/>
  <c r="AA276" i="18"/>
  <c r="P276" i="18"/>
  <c r="Q276" i="18" s="1"/>
  <c r="O276" i="18"/>
  <c r="I276" i="18"/>
  <c r="AH275" i="18"/>
  <c r="AI275" i="18" s="1"/>
  <c r="AG275" i="18"/>
  <c r="AA275" i="18"/>
  <c r="P275" i="18"/>
  <c r="Q275" i="18" s="1"/>
  <c r="O275" i="18"/>
  <c r="I275" i="18"/>
  <c r="AH274" i="18"/>
  <c r="AI274" i="18" s="1"/>
  <c r="AG274" i="18"/>
  <c r="AA274" i="18"/>
  <c r="P274" i="18"/>
  <c r="Q274" i="18" s="1"/>
  <c r="O274" i="18"/>
  <c r="I274" i="18"/>
  <c r="AI273" i="18"/>
  <c r="AH273" i="18"/>
  <c r="AG273" i="18"/>
  <c r="AA273" i="18"/>
  <c r="P273" i="18"/>
  <c r="Q273" i="18" s="1"/>
  <c r="O273" i="18"/>
  <c r="I273" i="18"/>
  <c r="AH272" i="18"/>
  <c r="AI272" i="18" s="1"/>
  <c r="AG272" i="18"/>
  <c r="AA272" i="18"/>
  <c r="AH271" i="18"/>
  <c r="AI271" i="18" s="1"/>
  <c r="AG271" i="18"/>
  <c r="AA271" i="18"/>
  <c r="AH270" i="18"/>
  <c r="AI270" i="18" s="1"/>
  <c r="AG270" i="18"/>
  <c r="AA270" i="18"/>
  <c r="AH269" i="18"/>
  <c r="AI269" i="18" s="1"/>
  <c r="AG269" i="18"/>
  <c r="AA269" i="18"/>
  <c r="AI268" i="18"/>
  <c r="AH268" i="18"/>
  <c r="AG268" i="18"/>
  <c r="AA268" i="18"/>
  <c r="AH267" i="18"/>
  <c r="AI267" i="18" s="1"/>
  <c r="AG267" i="18"/>
  <c r="AA267" i="18"/>
  <c r="AH266" i="18"/>
  <c r="AI266" i="18" s="1"/>
  <c r="AG266" i="18"/>
  <c r="AA266" i="18"/>
  <c r="AH265" i="18"/>
  <c r="AI265" i="18" s="1"/>
  <c r="AG265" i="18"/>
  <c r="AA265" i="18"/>
  <c r="P265" i="18"/>
  <c r="Q265" i="18" s="1"/>
  <c r="O265" i="18"/>
  <c r="AH264" i="18"/>
  <c r="AI264" i="18" s="1"/>
  <c r="AG264" i="18"/>
  <c r="AA264" i="18"/>
  <c r="P264" i="18"/>
  <c r="Q264" i="18" s="1"/>
  <c r="O264" i="18"/>
  <c r="I264" i="18"/>
  <c r="AH263" i="18"/>
  <c r="AI263" i="18" s="1"/>
  <c r="AG263" i="18"/>
  <c r="AA263" i="18"/>
  <c r="P263" i="18"/>
  <c r="Q263" i="18" s="1"/>
  <c r="O263" i="18"/>
  <c r="I263" i="18"/>
  <c r="AH262" i="18"/>
  <c r="AI262" i="18" s="1"/>
  <c r="AG262" i="18"/>
  <c r="AA262" i="18"/>
  <c r="P262" i="18"/>
  <c r="Q262" i="18" s="1"/>
  <c r="O262" i="18"/>
  <c r="I262" i="18"/>
  <c r="AH261" i="18"/>
  <c r="AI261" i="18" s="1"/>
  <c r="AG261" i="18"/>
  <c r="AA261" i="18"/>
  <c r="Q261" i="18"/>
  <c r="P261" i="18"/>
  <c r="O261" i="18"/>
  <c r="I261" i="18"/>
  <c r="AH260" i="18"/>
  <c r="AI260" i="18" s="1"/>
  <c r="AG260" i="18"/>
  <c r="AA260" i="18"/>
  <c r="Q260" i="18"/>
  <c r="P260" i="18"/>
  <c r="O260" i="18"/>
  <c r="I260" i="18"/>
  <c r="AH259" i="18"/>
  <c r="AI259" i="18" s="1"/>
  <c r="AG259" i="18"/>
  <c r="AA259" i="18"/>
  <c r="P259" i="18"/>
  <c r="Q259" i="18" s="1"/>
  <c r="O259" i="18"/>
  <c r="I259" i="18"/>
  <c r="AH258" i="18"/>
  <c r="AI258" i="18" s="1"/>
  <c r="AG258" i="18"/>
  <c r="AA258" i="18"/>
  <c r="P258" i="18"/>
  <c r="Q258" i="18" s="1"/>
  <c r="O258" i="18"/>
  <c r="I258" i="18"/>
  <c r="AH257" i="18"/>
  <c r="AI257" i="18" s="1"/>
  <c r="AG257" i="18"/>
  <c r="AA257" i="18"/>
  <c r="Q257" i="18"/>
  <c r="P257" i="18"/>
  <c r="O257" i="18"/>
  <c r="P256" i="18"/>
  <c r="Q256" i="18" s="1"/>
  <c r="O256" i="18"/>
  <c r="P255" i="18"/>
  <c r="Q255" i="18" s="1"/>
  <c r="O255" i="18"/>
  <c r="I255" i="18"/>
  <c r="P254" i="18"/>
  <c r="Q254" i="18" s="1"/>
  <c r="O254" i="18"/>
  <c r="I254" i="18"/>
  <c r="P253" i="18"/>
  <c r="Q253" i="18" s="1"/>
  <c r="O253" i="18"/>
  <c r="P252" i="18"/>
  <c r="Q252" i="18" s="1"/>
  <c r="O252" i="18"/>
  <c r="I252" i="18"/>
  <c r="P251" i="18"/>
  <c r="Q251" i="18" s="1"/>
  <c r="O251" i="18"/>
  <c r="I251" i="18"/>
  <c r="P250" i="18"/>
  <c r="Q250" i="18" s="1"/>
  <c r="O250" i="18"/>
  <c r="I250" i="18"/>
  <c r="P249" i="18"/>
  <c r="Q249" i="18" s="1"/>
  <c r="O249" i="18"/>
  <c r="I249" i="18"/>
  <c r="P248" i="18"/>
  <c r="Q248" i="18" s="1"/>
  <c r="O248" i="18"/>
  <c r="I248" i="18"/>
  <c r="P247" i="18"/>
  <c r="O247" i="18"/>
  <c r="I247" i="18"/>
  <c r="P246" i="18"/>
  <c r="Q246" i="18" s="1"/>
  <c r="O246" i="18"/>
  <c r="I246" i="18"/>
  <c r="AI244" i="18"/>
  <c r="AH244" i="18"/>
  <c r="AG244" i="18"/>
  <c r="AH243" i="18"/>
  <c r="AI243" i="18" s="1"/>
  <c r="AG243" i="18"/>
  <c r="AH242" i="18"/>
  <c r="AI242" i="18" s="1"/>
  <c r="AG242" i="18"/>
  <c r="AI241" i="18"/>
  <c r="AH241" i="18"/>
  <c r="AG241" i="18"/>
  <c r="AA241" i="18"/>
  <c r="AH240" i="18"/>
  <c r="AI240" i="18" s="1"/>
  <c r="AG240" i="18"/>
  <c r="AH239" i="18"/>
  <c r="AI239" i="18" s="1"/>
  <c r="AG239" i="18"/>
  <c r="AA239" i="18"/>
  <c r="AH238" i="18"/>
  <c r="AI238" i="18" s="1"/>
  <c r="AG238" i="18"/>
  <c r="AA238" i="18"/>
  <c r="P238" i="18"/>
  <c r="Q238" i="18" s="1"/>
  <c r="O238" i="18"/>
  <c r="AH237" i="18"/>
  <c r="AI237" i="18" s="1"/>
  <c r="AG237" i="18"/>
  <c r="AA237" i="18"/>
  <c r="P237" i="18"/>
  <c r="Q237" i="18" s="1"/>
  <c r="O237" i="18"/>
  <c r="I237" i="18"/>
  <c r="AH236" i="18"/>
  <c r="AI236" i="18" s="1"/>
  <c r="AG236" i="18"/>
  <c r="AA236" i="18"/>
  <c r="P236" i="18"/>
  <c r="Q236" i="18" s="1"/>
  <c r="O236" i="18"/>
  <c r="I236" i="18"/>
  <c r="AH235" i="18"/>
  <c r="AI235" i="18" s="1"/>
  <c r="AG235" i="18"/>
  <c r="AA235" i="18"/>
  <c r="Q235" i="18"/>
  <c r="P235" i="18"/>
  <c r="O235" i="18"/>
  <c r="AH234" i="18"/>
  <c r="AI234" i="18" s="1"/>
  <c r="AG234" i="18"/>
  <c r="AA234" i="18"/>
  <c r="P234" i="18"/>
  <c r="Q234" i="18" s="1"/>
  <c r="O234" i="18"/>
  <c r="I234" i="18"/>
  <c r="AH233" i="18"/>
  <c r="AI233" i="18" s="1"/>
  <c r="AG233" i="18"/>
  <c r="AA233" i="18"/>
  <c r="P233" i="18"/>
  <c r="Q233" i="18" s="1"/>
  <c r="O233" i="18"/>
  <c r="I233" i="18"/>
  <c r="AI232" i="18"/>
  <c r="AH232" i="18"/>
  <c r="AG232" i="18"/>
  <c r="AA232" i="18"/>
  <c r="P232" i="18"/>
  <c r="Q232" i="18" s="1"/>
  <c r="O232" i="18"/>
  <c r="I232" i="18"/>
  <c r="AI231" i="18"/>
  <c r="AH231" i="18"/>
  <c r="AG231" i="18"/>
  <c r="AA231" i="18"/>
  <c r="P231" i="18"/>
  <c r="Q231" i="18" s="1"/>
  <c r="O231" i="18"/>
  <c r="AH230" i="18"/>
  <c r="AI230" i="18" s="1"/>
  <c r="AG230" i="18"/>
  <c r="AA230" i="18"/>
  <c r="P230" i="18"/>
  <c r="Q230" i="18" s="1"/>
  <c r="O230" i="18"/>
  <c r="I230" i="18"/>
  <c r="AI229" i="18"/>
  <c r="AH229" i="18"/>
  <c r="AG229" i="18"/>
  <c r="AA229" i="18"/>
  <c r="P229" i="18"/>
  <c r="Q229" i="18" s="1"/>
  <c r="O229" i="18"/>
  <c r="I229" i="18"/>
  <c r="P228" i="18"/>
  <c r="Q228" i="18" s="1"/>
  <c r="O228" i="18"/>
  <c r="I228" i="18"/>
  <c r="P227" i="18"/>
  <c r="Q227" i="18" s="1"/>
  <c r="O227" i="18"/>
  <c r="I227" i="18"/>
  <c r="P226" i="18"/>
  <c r="Q226" i="18" s="1"/>
  <c r="O226" i="18"/>
  <c r="I226" i="18"/>
  <c r="P225" i="18"/>
  <c r="Q225" i="18" s="1"/>
  <c r="O225" i="18"/>
  <c r="I225" i="18"/>
  <c r="P224" i="18"/>
  <c r="Q224" i="18" s="1"/>
  <c r="O224" i="18"/>
  <c r="I224" i="18"/>
  <c r="P223" i="18"/>
  <c r="Q223" i="18" s="1"/>
  <c r="O223" i="18"/>
  <c r="P222" i="18"/>
  <c r="Q222" i="18" s="1"/>
  <c r="O222" i="18"/>
  <c r="I222" i="18"/>
  <c r="P221" i="18"/>
  <c r="Q221" i="18" s="1"/>
  <c r="O221" i="18"/>
  <c r="I221" i="18"/>
  <c r="P220" i="18"/>
  <c r="O220" i="18"/>
  <c r="I220" i="18"/>
  <c r="P219" i="18"/>
  <c r="Q219" i="18" s="1"/>
  <c r="O219" i="18"/>
  <c r="I219" i="18"/>
  <c r="AH218" i="18"/>
  <c r="AI218" i="18" s="1"/>
  <c r="AA218" i="18"/>
  <c r="P218" i="18"/>
  <c r="O218" i="18"/>
  <c r="I218" i="18"/>
  <c r="AH217" i="18"/>
  <c r="AI217" i="18" s="1"/>
  <c r="AA217" i="18"/>
  <c r="AI216" i="18"/>
  <c r="AH216" i="18"/>
  <c r="AA216" i="18"/>
  <c r="AH215" i="18"/>
  <c r="AI215" i="18" s="1"/>
  <c r="AA215" i="18"/>
  <c r="P209" i="18"/>
  <c r="Q209" i="18" s="1"/>
  <c r="O209" i="18"/>
  <c r="I209" i="18"/>
  <c r="P208" i="18"/>
  <c r="Q208" i="18" s="1"/>
  <c r="I208" i="18"/>
  <c r="Q207" i="18"/>
  <c r="P207" i="18"/>
  <c r="O207" i="18"/>
  <c r="I207" i="18"/>
  <c r="P206" i="18"/>
  <c r="Q206" i="18" s="1"/>
  <c r="O206" i="18"/>
  <c r="P205" i="18"/>
  <c r="Q205" i="18" s="1"/>
  <c r="O205" i="18"/>
  <c r="I205" i="18"/>
  <c r="AH204" i="18"/>
  <c r="AI204" i="18" s="1"/>
  <c r="AG204" i="18"/>
  <c r="P204" i="18"/>
  <c r="Q204" i="18" s="1"/>
  <c r="O204" i="18"/>
  <c r="I204" i="18"/>
  <c r="AH203" i="18"/>
  <c r="AI203" i="18" s="1"/>
  <c r="AG203" i="18"/>
  <c r="P203" i="18"/>
  <c r="Q203" i="18" s="1"/>
  <c r="O203" i="18"/>
  <c r="I203" i="18"/>
  <c r="P202" i="18"/>
  <c r="Q202" i="18" s="1"/>
  <c r="O202" i="18"/>
  <c r="I202" i="18"/>
  <c r="P201" i="18"/>
  <c r="Q201" i="18" s="1"/>
  <c r="O201" i="18"/>
  <c r="I201" i="18"/>
  <c r="P200" i="18"/>
  <c r="Q200" i="18" s="1"/>
  <c r="O200" i="18"/>
  <c r="I200" i="18"/>
  <c r="P199" i="18"/>
  <c r="Q199" i="18" s="1"/>
  <c r="O199" i="18"/>
  <c r="I199" i="18"/>
  <c r="Q198" i="18"/>
  <c r="P198" i="18"/>
  <c r="O198" i="18"/>
  <c r="I198" i="18"/>
  <c r="P197" i="18"/>
  <c r="Q197" i="18" s="1"/>
  <c r="O197" i="18"/>
  <c r="I197" i="18"/>
  <c r="AI193" i="18"/>
  <c r="AH193" i="18"/>
  <c r="AG193" i="18"/>
  <c r="P193" i="18"/>
  <c r="Q193" i="18" s="1"/>
  <c r="O193" i="18"/>
  <c r="P192" i="18"/>
  <c r="Q192" i="18" s="1"/>
  <c r="O192" i="18"/>
  <c r="P191" i="18"/>
  <c r="Q191" i="18" s="1"/>
  <c r="O191" i="18"/>
  <c r="P190" i="18"/>
  <c r="Q190" i="18" s="1"/>
  <c r="O190" i="18"/>
  <c r="I190" i="18"/>
  <c r="P189" i="18"/>
  <c r="Q189" i="18" s="1"/>
  <c r="O189" i="18"/>
  <c r="I189" i="18"/>
  <c r="P188" i="18"/>
  <c r="Q188" i="18" s="1"/>
  <c r="O188" i="18"/>
  <c r="I188" i="18"/>
  <c r="P187" i="18"/>
  <c r="Q187" i="18" s="1"/>
  <c r="O187" i="18"/>
  <c r="I187" i="18"/>
  <c r="P186" i="18"/>
  <c r="Q186" i="18" s="1"/>
  <c r="O186" i="18"/>
  <c r="I186" i="18"/>
  <c r="P185" i="18"/>
  <c r="Q185" i="18" s="1"/>
  <c r="O185" i="18"/>
  <c r="I185" i="18"/>
  <c r="P184" i="18"/>
  <c r="Q184" i="18" s="1"/>
  <c r="O184" i="18"/>
  <c r="I184" i="18"/>
  <c r="Q183" i="18"/>
  <c r="P183" i="18"/>
  <c r="O183" i="18"/>
  <c r="I183" i="18"/>
  <c r="P182" i="18"/>
  <c r="Q182" i="18" s="1"/>
  <c r="O182" i="18"/>
  <c r="P181" i="18"/>
  <c r="Q181" i="18" s="1"/>
  <c r="O181" i="18"/>
  <c r="Q180" i="18"/>
  <c r="P180" i="18"/>
  <c r="O180" i="18"/>
  <c r="P179" i="18"/>
  <c r="Q179" i="18" s="1"/>
  <c r="O179" i="18"/>
  <c r="P178" i="18"/>
  <c r="O178" i="18"/>
  <c r="I178" i="18"/>
  <c r="AH177" i="18"/>
  <c r="AI177" i="18" s="1"/>
  <c r="AG177" i="18"/>
  <c r="AA177" i="18"/>
  <c r="P177" i="18"/>
  <c r="O177" i="18"/>
  <c r="I177" i="18"/>
  <c r="AH176" i="18"/>
  <c r="AI176" i="18" s="1"/>
  <c r="AG176" i="18"/>
  <c r="AA176" i="18"/>
  <c r="P176" i="18"/>
  <c r="O176" i="18"/>
  <c r="I176" i="18"/>
  <c r="AH175" i="18"/>
  <c r="AI175" i="18" s="1"/>
  <c r="AG175" i="18"/>
  <c r="AA175" i="18"/>
  <c r="Q175" i="18"/>
  <c r="P175" i="18"/>
  <c r="O175" i="18"/>
  <c r="I175" i="18"/>
  <c r="P174" i="18"/>
  <c r="Q174" i="18" s="1"/>
  <c r="O174" i="18"/>
  <c r="P173" i="18"/>
  <c r="Q173" i="18" s="1"/>
  <c r="O173" i="18"/>
  <c r="I173" i="18"/>
  <c r="AH165" i="18"/>
  <c r="AI165" i="18" s="1"/>
  <c r="AG165" i="18"/>
  <c r="AH164" i="18"/>
  <c r="AI164" i="18" s="1"/>
  <c r="AG164" i="18"/>
  <c r="P164" i="18"/>
  <c r="Q164" i="18" s="1"/>
  <c r="O164" i="18"/>
  <c r="AH163" i="18"/>
  <c r="AI163" i="18" s="1"/>
  <c r="AG163" i="18"/>
  <c r="P163" i="18"/>
  <c r="Q163" i="18" s="1"/>
  <c r="O163" i="18"/>
  <c r="I163" i="18"/>
  <c r="AH162" i="18"/>
  <c r="AI162" i="18" s="1"/>
  <c r="AG162" i="18"/>
  <c r="P162" i="18"/>
  <c r="Q162" i="18" s="1"/>
  <c r="O162" i="18"/>
  <c r="I162" i="18"/>
  <c r="AI161" i="18"/>
  <c r="AH161" i="18"/>
  <c r="AG161" i="18"/>
  <c r="I161" i="18"/>
  <c r="AH160" i="18"/>
  <c r="AI160" i="18" s="1"/>
  <c r="AG160" i="18"/>
  <c r="P160" i="18"/>
  <c r="Q160" i="18" s="1"/>
  <c r="O160" i="18"/>
  <c r="AH159" i="18"/>
  <c r="AI159" i="18" s="1"/>
  <c r="AG159" i="18"/>
  <c r="P159" i="18"/>
  <c r="Q159" i="18" s="1"/>
  <c r="O159" i="18"/>
  <c r="I159" i="18"/>
  <c r="AH158" i="18"/>
  <c r="AI158" i="18" s="1"/>
  <c r="AG158" i="18"/>
  <c r="AA158" i="18"/>
  <c r="P158" i="18"/>
  <c r="Q158" i="18" s="1"/>
  <c r="O158" i="18"/>
  <c r="I158" i="18"/>
  <c r="P157" i="18"/>
  <c r="Q157" i="18" s="1"/>
  <c r="O157" i="18"/>
  <c r="P156" i="18"/>
  <c r="Q156" i="18" s="1"/>
  <c r="O156" i="18"/>
  <c r="Q155" i="18"/>
  <c r="P155" i="18"/>
  <c r="O155" i="18"/>
  <c r="P154" i="18"/>
  <c r="Q154" i="18" s="1"/>
  <c r="O154" i="18"/>
  <c r="P153" i="18"/>
  <c r="Q153" i="18" s="1"/>
  <c r="O153" i="18"/>
  <c r="P152" i="18"/>
  <c r="Q152" i="18" s="1"/>
  <c r="O152" i="18"/>
  <c r="P151" i="18"/>
  <c r="Q151" i="18" s="1"/>
  <c r="O151" i="18"/>
  <c r="P150" i="18"/>
  <c r="Q150" i="18" s="1"/>
  <c r="O150" i="18"/>
  <c r="I150" i="18"/>
  <c r="P149" i="18"/>
  <c r="Q149" i="18" s="1"/>
  <c r="O149" i="18"/>
  <c r="I149" i="18"/>
  <c r="P148" i="18"/>
  <c r="Q148" i="18" s="1"/>
  <c r="O148" i="18"/>
  <c r="I148" i="18"/>
  <c r="P147" i="18"/>
  <c r="Q147" i="18" s="1"/>
  <c r="O147" i="18"/>
  <c r="I147" i="18"/>
  <c r="P146" i="18"/>
  <c r="Q146" i="18" s="1"/>
  <c r="O146" i="18"/>
  <c r="I146" i="18"/>
  <c r="P145" i="18"/>
  <c r="Q145" i="18" s="1"/>
  <c r="O145" i="18"/>
  <c r="I145" i="18"/>
  <c r="AH144" i="18"/>
  <c r="AI144" i="18" s="1"/>
  <c r="AG144" i="18"/>
  <c r="AA144" i="18"/>
  <c r="P144" i="18"/>
  <c r="Q144" i="18" s="1"/>
  <c r="O144" i="18"/>
  <c r="I144" i="18"/>
  <c r="AH143" i="18"/>
  <c r="AI143" i="18" s="1"/>
  <c r="AG143" i="18"/>
  <c r="AA143" i="18"/>
  <c r="P143" i="18"/>
  <c r="Q143" i="18" s="1"/>
  <c r="O143" i="18"/>
  <c r="AH142" i="18"/>
  <c r="AI142" i="18" s="1"/>
  <c r="AG142" i="18"/>
  <c r="AA142" i="18"/>
  <c r="P142" i="18"/>
  <c r="Q142" i="18" s="1"/>
  <c r="O142" i="18"/>
  <c r="I142" i="18"/>
  <c r="AH141" i="18"/>
  <c r="AI141" i="18" s="1"/>
  <c r="AG141" i="18"/>
  <c r="AA141" i="18"/>
  <c r="P141" i="18"/>
  <c r="Q141" i="18" s="1"/>
  <c r="O141" i="18"/>
  <c r="AH140" i="18"/>
  <c r="AI140" i="18" s="1"/>
  <c r="AG140" i="18"/>
  <c r="AA140" i="18"/>
  <c r="P140" i="18"/>
  <c r="AH139" i="18"/>
  <c r="AI139" i="18" s="1"/>
  <c r="AG139" i="18"/>
  <c r="AA139" i="18"/>
  <c r="P139" i="18"/>
  <c r="Q139" i="18" s="1"/>
  <c r="O139" i="18"/>
  <c r="AH138" i="18"/>
  <c r="AI138" i="18" s="1"/>
  <c r="AG138" i="18"/>
  <c r="AA138" i="18"/>
  <c r="P138" i="18"/>
  <c r="Q138" i="18" s="1"/>
  <c r="O138" i="18"/>
  <c r="I138" i="18"/>
  <c r="AH137" i="18"/>
  <c r="AI137" i="18" s="1"/>
  <c r="AG137" i="18"/>
  <c r="AA137" i="18"/>
  <c r="P137" i="18"/>
  <c r="Q137" i="18" s="1"/>
  <c r="O137" i="18"/>
  <c r="AH136" i="18"/>
  <c r="AI136" i="18" s="1"/>
  <c r="AG136" i="18"/>
  <c r="P136" i="18"/>
  <c r="Q136" i="18" s="1"/>
  <c r="O136" i="18"/>
  <c r="AH135" i="18"/>
  <c r="AI135" i="18" s="1"/>
  <c r="AG135" i="18"/>
  <c r="AA135" i="18"/>
  <c r="P135" i="18"/>
  <c r="Q135" i="18" s="1"/>
  <c r="O135" i="18"/>
  <c r="I135" i="18"/>
  <c r="AI134" i="18"/>
  <c r="AH134" i="18"/>
  <c r="AG134" i="18"/>
  <c r="AI133" i="18"/>
  <c r="AH133" i="18"/>
  <c r="AG133" i="18"/>
  <c r="AA133" i="18"/>
  <c r="AH132" i="18"/>
  <c r="AI132" i="18" s="1"/>
  <c r="AG132" i="18"/>
  <c r="AA132" i="18"/>
  <c r="AH131" i="18"/>
  <c r="AI131" i="18" s="1"/>
  <c r="AG131" i="18"/>
  <c r="AA131" i="18"/>
  <c r="AH130" i="18"/>
  <c r="AI130" i="18" s="1"/>
  <c r="AG130" i="18"/>
  <c r="AA130" i="18"/>
  <c r="AH129" i="18"/>
  <c r="AI129" i="18" s="1"/>
  <c r="AG129" i="18"/>
  <c r="AA129" i="18"/>
  <c r="AI128" i="18"/>
  <c r="AH128" i="18"/>
  <c r="AG128" i="18"/>
  <c r="AA128" i="18"/>
  <c r="P126" i="18"/>
  <c r="Q126" i="18" s="1"/>
  <c r="O126" i="18"/>
  <c r="I126" i="18"/>
  <c r="P125" i="18"/>
  <c r="Q125" i="18" s="1"/>
  <c r="O125" i="18"/>
  <c r="I125" i="18"/>
  <c r="P124" i="18"/>
  <c r="Q124" i="18" s="1"/>
  <c r="O124" i="18"/>
  <c r="Q123" i="18"/>
  <c r="P123" i="18"/>
  <c r="O123" i="18"/>
  <c r="Q122" i="18"/>
  <c r="P122" i="18"/>
  <c r="O122" i="18"/>
  <c r="P121" i="18"/>
  <c r="Q121" i="18" s="1"/>
  <c r="O121" i="18"/>
  <c r="Q120" i="18"/>
  <c r="P120" i="18"/>
  <c r="O120" i="18"/>
  <c r="P119" i="18"/>
  <c r="Q119" i="18" s="1"/>
  <c r="O119" i="18"/>
  <c r="P118" i="18"/>
  <c r="Q118" i="18" s="1"/>
  <c r="O118" i="18"/>
  <c r="P117" i="18"/>
  <c r="Q117" i="18" s="1"/>
  <c r="O117" i="18"/>
  <c r="AH116" i="18"/>
  <c r="AI116" i="18" s="1"/>
  <c r="AG116" i="18"/>
  <c r="P116" i="18"/>
  <c r="Q116" i="18" s="1"/>
  <c r="O116" i="18"/>
  <c r="P115" i="18"/>
  <c r="Q115" i="18" s="1"/>
  <c r="O115" i="18"/>
  <c r="P114" i="18"/>
  <c r="Q114" i="18" s="1"/>
  <c r="O114" i="18"/>
  <c r="I114" i="18"/>
  <c r="Q113" i="18"/>
  <c r="P113" i="18"/>
  <c r="O113" i="18"/>
  <c r="P112" i="18"/>
  <c r="Q112" i="18" s="1"/>
  <c r="O112" i="18"/>
  <c r="P111" i="18"/>
  <c r="Q111" i="18" s="1"/>
  <c r="O111" i="18"/>
  <c r="P110" i="18"/>
  <c r="Q110" i="18" s="1"/>
  <c r="O110" i="18"/>
  <c r="P109" i="18"/>
  <c r="Q109" i="18" s="1"/>
  <c r="O109" i="18"/>
  <c r="P108" i="18"/>
  <c r="Q108" i="18" s="1"/>
  <c r="O108" i="18"/>
  <c r="P107" i="18"/>
  <c r="Q107" i="18" s="1"/>
  <c r="O107" i="18"/>
  <c r="P106" i="18"/>
  <c r="Q106" i="18" s="1"/>
  <c r="O106" i="18"/>
  <c r="P104" i="18"/>
  <c r="Q104" i="18" s="1"/>
  <c r="O104" i="18"/>
  <c r="P103" i="18"/>
  <c r="Q103" i="18" s="1"/>
  <c r="O103" i="18"/>
  <c r="P102" i="18"/>
  <c r="Q102" i="18" s="1"/>
  <c r="O102" i="18"/>
  <c r="P101" i="18"/>
  <c r="Q101" i="18" s="1"/>
  <c r="O101" i="18"/>
  <c r="P100" i="18"/>
  <c r="Q100" i="18" s="1"/>
  <c r="O100" i="18"/>
  <c r="I100" i="18"/>
  <c r="P99" i="18"/>
  <c r="Q99" i="18" s="1"/>
  <c r="O99" i="18"/>
  <c r="P98" i="18"/>
  <c r="Q98" i="18" s="1"/>
  <c r="O98" i="18"/>
  <c r="P97" i="18"/>
  <c r="Q97" i="18" s="1"/>
  <c r="O97" i="18"/>
  <c r="P96" i="18"/>
  <c r="Q96" i="18" s="1"/>
  <c r="O96" i="18"/>
  <c r="P95" i="18"/>
  <c r="Q95" i="18" s="1"/>
  <c r="O95" i="18"/>
  <c r="P94" i="18"/>
  <c r="Q94" i="18" s="1"/>
  <c r="O94" i="18"/>
  <c r="AH93" i="18"/>
  <c r="AI93" i="18" s="1"/>
  <c r="AG93" i="18"/>
  <c r="AA93" i="18"/>
  <c r="P93" i="18"/>
  <c r="Q93" i="18" s="1"/>
  <c r="O93" i="18"/>
  <c r="P92" i="18"/>
  <c r="Q92" i="18" s="1"/>
  <c r="O92" i="18"/>
  <c r="P91" i="18"/>
  <c r="Q91" i="18" s="1"/>
  <c r="O91" i="18"/>
  <c r="P90" i="18"/>
  <c r="Q90" i="18" s="1"/>
  <c r="O90" i="18"/>
  <c r="P89" i="18"/>
  <c r="Q89" i="18" s="1"/>
  <c r="O89" i="18"/>
  <c r="O88" i="18"/>
  <c r="P87" i="18"/>
  <c r="Q87" i="18" s="1"/>
  <c r="O87" i="18"/>
  <c r="P86" i="18"/>
  <c r="Q86" i="18" s="1"/>
  <c r="O86" i="18"/>
  <c r="I86" i="18"/>
  <c r="P85" i="18"/>
  <c r="O85" i="18"/>
  <c r="P76" i="18"/>
  <c r="Q76" i="18" s="1"/>
  <c r="O76" i="18"/>
  <c r="P75" i="18"/>
  <c r="Q75" i="18" s="1"/>
  <c r="O75" i="18"/>
  <c r="AG74" i="18"/>
  <c r="P74" i="18"/>
  <c r="Q74" i="18" s="1"/>
  <c r="O74" i="18"/>
  <c r="P73" i="18"/>
  <c r="O73" i="18"/>
  <c r="I73" i="18"/>
  <c r="Q72" i="18"/>
  <c r="P72" i="18"/>
  <c r="O72" i="18"/>
  <c r="P71" i="18"/>
  <c r="Q71" i="18" s="1"/>
  <c r="O71" i="18"/>
  <c r="P70" i="18"/>
  <c r="Q70" i="18" s="1"/>
  <c r="O70" i="18"/>
  <c r="I70" i="18"/>
  <c r="P69" i="18"/>
  <c r="Q69" i="18" s="1"/>
  <c r="O69" i="18"/>
  <c r="P68" i="18"/>
  <c r="Q68" i="18" s="1"/>
  <c r="O68" i="18"/>
  <c r="P67" i="18"/>
  <c r="Q67" i="18" s="1"/>
  <c r="O67" i="18"/>
  <c r="P66" i="18"/>
  <c r="Q66" i="18" s="1"/>
  <c r="O66" i="18"/>
  <c r="P65" i="18"/>
  <c r="Q65" i="18" s="1"/>
  <c r="O65" i="18"/>
  <c r="P64" i="18"/>
  <c r="Q64" i="18" s="1"/>
  <c r="O64" i="18"/>
  <c r="P63" i="18"/>
  <c r="Q63" i="18" s="1"/>
  <c r="O63" i="18"/>
  <c r="P62" i="18"/>
  <c r="Q62" i="18" s="1"/>
  <c r="O62" i="18"/>
  <c r="P61" i="18"/>
  <c r="Q61" i="18" s="1"/>
  <c r="O61" i="18"/>
  <c r="P60" i="18"/>
  <c r="Q60" i="18" s="1"/>
  <c r="O60" i="18"/>
  <c r="P59" i="18"/>
  <c r="Q59" i="18" s="1"/>
  <c r="O59" i="18"/>
  <c r="P58" i="18"/>
  <c r="O58" i="18"/>
  <c r="I58" i="18"/>
  <c r="AG50" i="18"/>
  <c r="Q49" i="18"/>
  <c r="P49" i="18"/>
  <c r="O49" i="18"/>
  <c r="P48" i="18"/>
  <c r="Q48" i="18" s="1"/>
  <c r="O48" i="18"/>
  <c r="I48" i="18"/>
  <c r="P47" i="18"/>
  <c r="Q47" i="18" s="1"/>
  <c r="O47" i="18"/>
  <c r="P46" i="18"/>
  <c r="Q46" i="18" s="1"/>
  <c r="O46" i="18"/>
  <c r="P45" i="18"/>
  <c r="Q45" i="18" s="1"/>
  <c r="O45" i="18"/>
  <c r="P44" i="18"/>
  <c r="Q44" i="18" s="1"/>
  <c r="O44" i="18"/>
  <c r="I44" i="18"/>
  <c r="P43" i="18"/>
  <c r="Q43" i="18" s="1"/>
  <c r="O43" i="18"/>
  <c r="I43" i="18"/>
  <c r="P42" i="18"/>
  <c r="Q42" i="18" s="1"/>
  <c r="O42" i="18"/>
  <c r="P41" i="18"/>
  <c r="Q41" i="18" s="1"/>
  <c r="O41" i="18"/>
  <c r="P40" i="18"/>
  <c r="Q40" i="18" s="1"/>
  <c r="O40" i="18"/>
  <c r="P39" i="18"/>
  <c r="Q39" i="18" s="1"/>
  <c r="O39" i="18"/>
  <c r="O38" i="18"/>
  <c r="AH37" i="18"/>
  <c r="AI37" i="18" s="1"/>
  <c r="AG37" i="18"/>
  <c r="AA37" i="18"/>
  <c r="P37" i="18"/>
  <c r="Q37" i="18" s="1"/>
  <c r="O37" i="18"/>
  <c r="AH36" i="18"/>
  <c r="AI36" i="18" s="1"/>
  <c r="AA36" i="18"/>
  <c r="P36" i="18"/>
  <c r="Q36" i="18" s="1"/>
  <c r="O36" i="18"/>
  <c r="P35" i="18"/>
  <c r="Q35" i="18" s="1"/>
  <c r="O35" i="18"/>
  <c r="P34" i="18"/>
  <c r="Q34" i="18" s="1"/>
  <c r="O34" i="18"/>
  <c r="Q33" i="18"/>
  <c r="P33" i="18"/>
  <c r="O33" i="18"/>
  <c r="P32" i="18"/>
  <c r="Q32" i="18" s="1"/>
  <c r="O32" i="18"/>
  <c r="P31" i="18"/>
  <c r="O31" i="18"/>
  <c r="P22" i="18"/>
  <c r="Q22" i="18" s="1"/>
  <c r="O22" i="18"/>
  <c r="P21" i="18"/>
  <c r="Q21" i="18" s="1"/>
  <c r="O21" i="18"/>
  <c r="I21" i="18"/>
  <c r="Q20" i="18"/>
  <c r="P20" i="18"/>
  <c r="O20" i="18"/>
  <c r="P19" i="18"/>
  <c r="Q19" i="18" s="1"/>
  <c r="O19" i="18"/>
  <c r="AH18" i="18"/>
  <c r="AI18" i="18" s="1"/>
  <c r="AG18" i="18"/>
  <c r="AA18" i="18"/>
  <c r="P18" i="18"/>
  <c r="Q18" i="18" s="1"/>
  <c r="O18" i="18"/>
  <c r="I18" i="18"/>
  <c r="P17" i="18"/>
  <c r="Q17" i="18" s="1"/>
  <c r="O17" i="18"/>
  <c r="P16" i="18"/>
  <c r="Q16" i="18" s="1"/>
  <c r="O16" i="18"/>
  <c r="P15" i="18"/>
  <c r="Q15" i="18" s="1"/>
  <c r="O15" i="18"/>
  <c r="P14" i="18"/>
  <c r="Q14" i="18" s="1"/>
  <c r="O14" i="18"/>
  <c r="I14" i="18"/>
  <c r="Q13" i="18"/>
  <c r="P13" i="18"/>
  <c r="O13" i="18"/>
  <c r="P12" i="18"/>
  <c r="Q12" i="18" s="1"/>
  <c r="O12" i="18"/>
  <c r="P11" i="18"/>
  <c r="Q11" i="18" s="1"/>
  <c r="O11" i="18"/>
  <c r="Q10" i="18"/>
  <c r="P10" i="18"/>
  <c r="O10" i="18"/>
  <c r="P9" i="18"/>
  <c r="Q9" i="18" s="1"/>
  <c r="O9" i="18"/>
  <c r="P8" i="18"/>
  <c r="Q8" i="18" s="1"/>
  <c r="O8" i="18"/>
  <c r="P7" i="18"/>
  <c r="P25" i="18" s="1"/>
  <c r="Q25" i="18" s="1"/>
  <c r="O7" i="18"/>
  <c r="AD308" i="11"/>
  <c r="AD307" i="11"/>
  <c r="AD306" i="11"/>
  <c r="AV556" i="11"/>
  <c r="AW361" i="11"/>
  <c r="AX361" i="11" s="1"/>
  <c r="AP361" i="11"/>
  <c r="AW360" i="11"/>
  <c r="AX360" i="11" s="1"/>
  <c r="AP360" i="11"/>
  <c r="AW359" i="11"/>
  <c r="AX359" i="11" s="1"/>
  <c r="AP359" i="11"/>
  <c r="AW358" i="11"/>
  <c r="AX358" i="11" s="1"/>
  <c r="AP358" i="11"/>
  <c r="AW357" i="11"/>
  <c r="AX357" i="11" s="1"/>
  <c r="AP357" i="11"/>
  <c r="AX356" i="11"/>
  <c r="AW356" i="11"/>
  <c r="AP356" i="11"/>
  <c r="AX355" i="11"/>
  <c r="AW355" i="11"/>
  <c r="AP355" i="11"/>
  <c r="AE325" i="11"/>
  <c r="AF325" i="11" s="1"/>
  <c r="AD325" i="11"/>
  <c r="X325" i="11"/>
  <c r="AW557" i="11"/>
  <c r="AX557" i="11" s="1"/>
  <c r="AV557" i="11"/>
  <c r="AP557" i="11"/>
  <c r="EY12" i="11"/>
  <c r="EZ12" i="11" s="1"/>
  <c r="EY47" i="11"/>
  <c r="EZ47" i="11" s="1"/>
  <c r="EX47" i="11"/>
  <c r="EY46" i="11"/>
  <c r="EZ46" i="11" s="1"/>
  <c r="EX46" i="11"/>
  <c r="EY48" i="11"/>
  <c r="EZ48" i="11" s="1"/>
  <c r="EX48" i="11"/>
  <c r="EH157" i="11"/>
  <c r="EI157" i="11" s="1"/>
  <c r="EG157" i="11"/>
  <c r="EH178" i="11"/>
  <c r="EI178" i="11" s="1"/>
  <c r="EH177" i="11"/>
  <c r="EI177" i="11" s="1"/>
  <c r="EG177" i="11"/>
  <c r="EH176" i="11"/>
  <c r="EI176" i="11" s="1"/>
  <c r="EG176" i="11"/>
  <c r="AE324" i="11"/>
  <c r="AF324" i="11" s="1"/>
  <c r="X324" i="11"/>
  <c r="AE323" i="11"/>
  <c r="AF323" i="11" s="1"/>
  <c r="X323" i="11"/>
  <c r="AE322" i="11"/>
  <c r="AF322" i="11" s="1"/>
  <c r="X322" i="11"/>
  <c r="AE321" i="11"/>
  <c r="AF321" i="11" s="1"/>
  <c r="X321" i="11"/>
  <c r="AE320" i="11"/>
  <c r="AF320" i="11" s="1"/>
  <c r="X320" i="11"/>
  <c r="AE319" i="11"/>
  <c r="AF319" i="11" s="1"/>
  <c r="X319" i="11"/>
  <c r="AE318" i="11"/>
  <c r="AF318" i="11" s="1"/>
  <c r="X318" i="11"/>
  <c r="AE296" i="11"/>
  <c r="AF296" i="11" s="1"/>
  <c r="AD296" i="11"/>
  <c r="AE295" i="11"/>
  <c r="AF295" i="11" s="1"/>
  <c r="AD295" i="11"/>
  <c r="X295" i="11"/>
  <c r="AE294" i="11"/>
  <c r="AF294" i="11" s="1"/>
  <c r="AD294" i="11"/>
  <c r="X294" i="11"/>
  <c r="AE293" i="11"/>
  <c r="AF293" i="11" s="1"/>
  <c r="AD293" i="11"/>
  <c r="X293" i="11"/>
  <c r="AE292" i="11"/>
  <c r="AF292" i="11" s="1"/>
  <c r="AD292" i="11"/>
  <c r="X292" i="11"/>
  <c r="AE291" i="11"/>
  <c r="AF291" i="11" s="1"/>
  <c r="AD291" i="11"/>
  <c r="X291" i="11"/>
  <c r="AE290" i="11"/>
  <c r="AF290" i="11" s="1"/>
  <c r="AD290" i="11"/>
  <c r="X290" i="11"/>
  <c r="AE289" i="11"/>
  <c r="AF289" i="11" s="1"/>
  <c r="AD289" i="11"/>
  <c r="X289" i="11"/>
  <c r="AE288" i="11"/>
  <c r="AF288" i="11" s="1"/>
  <c r="AD288" i="11"/>
  <c r="X288" i="11"/>
  <c r="AD287" i="11"/>
  <c r="AE286" i="11"/>
  <c r="AF286" i="11" s="1"/>
  <c r="AD286" i="11"/>
  <c r="X286" i="11"/>
  <c r="AE285" i="11"/>
  <c r="AF285" i="11" s="1"/>
  <c r="AD285" i="11"/>
  <c r="X285" i="11"/>
  <c r="AE284" i="11"/>
  <c r="AF284" i="11" s="1"/>
  <c r="AD284" i="11"/>
  <c r="X284" i="11"/>
  <c r="AE283" i="11"/>
  <c r="AF283" i="11" s="1"/>
  <c r="AD283" i="11"/>
  <c r="X283" i="11"/>
  <c r="AE282" i="11"/>
  <c r="AF282" i="11" s="1"/>
  <c r="AD282" i="11"/>
  <c r="X282" i="11"/>
  <c r="AE281" i="11"/>
  <c r="AF281" i="11" s="1"/>
  <c r="AD281" i="11"/>
  <c r="X281" i="11"/>
  <c r="AE280" i="11"/>
  <c r="AF280" i="11" s="1"/>
  <c r="AD280" i="11"/>
  <c r="X280" i="11"/>
  <c r="AE279" i="11"/>
  <c r="AF279" i="11" s="1"/>
  <c r="AD279" i="11"/>
  <c r="X279" i="11"/>
  <c r="AE278" i="11"/>
  <c r="AF278" i="11" s="1"/>
  <c r="AD278" i="11"/>
  <c r="X278" i="11"/>
  <c r="AE277" i="11"/>
  <c r="AF277" i="11" s="1"/>
  <c r="AD277" i="11"/>
  <c r="X277" i="11"/>
  <c r="AE317" i="11"/>
  <c r="AF317" i="11" s="1"/>
  <c r="AD317" i="11"/>
  <c r="X317" i="11"/>
  <c r="AE316" i="11"/>
  <c r="AF316" i="11" s="1"/>
  <c r="AD316" i="11"/>
  <c r="X316" i="11"/>
  <c r="AE315" i="11"/>
  <c r="AF315" i="11" s="1"/>
  <c r="AD315" i="11"/>
  <c r="X315" i="11"/>
  <c r="AE314" i="11"/>
  <c r="AF314" i="11" s="1"/>
  <c r="AD314" i="11"/>
  <c r="X314" i="11"/>
  <c r="AE313" i="11"/>
  <c r="AF313" i="11" s="1"/>
  <c r="AD313" i="11"/>
  <c r="X313" i="11"/>
  <c r="AE312" i="11"/>
  <c r="AD312" i="11"/>
  <c r="X312" i="11"/>
  <c r="AE311" i="11"/>
  <c r="AF311" i="11" s="1"/>
  <c r="AD311" i="11"/>
  <c r="X311" i="11"/>
  <c r="AE310" i="11"/>
  <c r="AF310" i="11" s="1"/>
  <c r="AD310" i="11"/>
  <c r="X310" i="11"/>
  <c r="AE309" i="11"/>
  <c r="AF309" i="11" s="1"/>
  <c r="AD309" i="11"/>
  <c r="X308" i="11"/>
  <c r="X307" i="11"/>
  <c r="AE306" i="11"/>
  <c r="AF306" i="11" s="1"/>
  <c r="X306" i="11"/>
  <c r="AE305" i="11"/>
  <c r="AF305" i="11" s="1"/>
  <c r="AD305" i="11"/>
  <c r="X305" i="11"/>
  <c r="AE304" i="11"/>
  <c r="AF304" i="11" s="1"/>
  <c r="AD304" i="11"/>
  <c r="X304" i="11"/>
  <c r="HR105" i="11"/>
  <c r="HS105" i="11" s="1"/>
  <c r="HQ105" i="11"/>
  <c r="AW147" i="11"/>
  <c r="AX147" i="11" s="1"/>
  <c r="AV147" i="11"/>
  <c r="AP147" i="11"/>
  <c r="AW146" i="11"/>
  <c r="AX146" i="11" s="1"/>
  <c r="AV146" i="11"/>
  <c r="AP146" i="11"/>
  <c r="AV167" i="11"/>
  <c r="AW167" i="11"/>
  <c r="AX167" i="11" s="1"/>
  <c r="AV168" i="11"/>
  <c r="AW168" i="11"/>
  <c r="AX168" i="11" s="1"/>
  <c r="BP159" i="11"/>
  <c r="BQ159" i="11" s="1"/>
  <c r="CG204" i="11"/>
  <c r="CH204" i="11" s="1"/>
  <c r="BP177" i="11"/>
  <c r="BQ177" i="11" s="1"/>
  <c r="AP555" i="11"/>
  <c r="AP556" i="11"/>
  <c r="AW554" i="11"/>
  <c r="AX554" i="11" s="1"/>
  <c r="AV554" i="11"/>
  <c r="AP554" i="11"/>
  <c r="AP553" i="11"/>
  <c r="AW553" i="11"/>
  <c r="AX553" i="11" s="1"/>
  <c r="AV553" i="11"/>
  <c r="AW552" i="11"/>
  <c r="AX552" i="11" s="1"/>
  <c r="AV552" i="11"/>
  <c r="AP552" i="11"/>
  <c r="GZ168" i="11"/>
  <c r="HC168" i="11" s="1"/>
  <c r="GY168" i="11"/>
  <c r="CG168" i="11"/>
  <c r="CH168" i="11" s="1"/>
  <c r="AW551" i="11"/>
  <c r="AX551" i="11" s="1"/>
  <c r="AV551" i="11"/>
  <c r="AP551" i="11"/>
  <c r="AE268" i="11"/>
  <c r="AF268" i="11" s="1"/>
  <c r="AD268" i="11"/>
  <c r="AE267" i="11"/>
  <c r="AF267" i="11" s="1"/>
  <c r="AD267" i="11"/>
  <c r="X267" i="11"/>
  <c r="AE266" i="11"/>
  <c r="AF266" i="11" s="1"/>
  <c r="AD266" i="11"/>
  <c r="X266" i="11"/>
  <c r="AE265" i="11"/>
  <c r="AF265" i="11" s="1"/>
  <c r="AD265" i="11"/>
  <c r="X265" i="11"/>
  <c r="AE264" i="11"/>
  <c r="AF264" i="11" s="1"/>
  <c r="AD264" i="11"/>
  <c r="X264" i="11"/>
  <c r="AE263" i="11"/>
  <c r="AF263" i="11" s="1"/>
  <c r="AD263" i="11"/>
  <c r="X263" i="11"/>
  <c r="AE262" i="11"/>
  <c r="AF262" i="11" s="1"/>
  <c r="AD262" i="11"/>
  <c r="X262" i="11"/>
  <c r="AE261" i="11"/>
  <c r="AF261" i="11" s="1"/>
  <c r="AD261" i="11"/>
  <c r="X261" i="11"/>
  <c r="AE260" i="11"/>
  <c r="AF260" i="11" s="1"/>
  <c r="AD260" i="11"/>
  <c r="AW550" i="11"/>
  <c r="AX550" i="11" s="1"/>
  <c r="AV550" i="11"/>
  <c r="AP550" i="11"/>
  <c r="AW549" i="11"/>
  <c r="AX549" i="11" s="1"/>
  <c r="AV549" i="11"/>
  <c r="AP549" i="11"/>
  <c r="AW548" i="11"/>
  <c r="AX548" i="11" s="1"/>
  <c r="AV548" i="11"/>
  <c r="AP548" i="11"/>
  <c r="AW547" i="11"/>
  <c r="AX547" i="11" s="1"/>
  <c r="AV547" i="11"/>
  <c r="AP547" i="11"/>
  <c r="AV77" i="11"/>
  <c r="AE276" i="11"/>
  <c r="AF276" i="11" s="1"/>
  <c r="AD276" i="11"/>
  <c r="X276" i="11"/>
  <c r="AW461" i="11"/>
  <c r="AX461" i="11" s="1"/>
  <c r="AV461" i="11"/>
  <c r="AP461" i="11"/>
  <c r="AE351" i="11"/>
  <c r="AF351" i="11" s="1"/>
  <c r="AD351" i="11"/>
  <c r="X351" i="11"/>
  <c r="AW354" i="11"/>
  <c r="AX354" i="11" s="1"/>
  <c r="AV354" i="11"/>
  <c r="AP354" i="11"/>
  <c r="AW353" i="11"/>
  <c r="AX353" i="11" s="1"/>
  <c r="AV353" i="11"/>
  <c r="AP353" i="11"/>
  <c r="AW352" i="11"/>
  <c r="AX352" i="11" s="1"/>
  <c r="AV352" i="11"/>
  <c r="AP352" i="11"/>
  <c r="AW351" i="11"/>
  <c r="AX351" i="11" s="1"/>
  <c r="AV351" i="11"/>
  <c r="AP351" i="11"/>
  <c r="AW350" i="11"/>
  <c r="AX350" i="11" s="1"/>
  <c r="AV350" i="11"/>
  <c r="AP350" i="11"/>
  <c r="AW349" i="11"/>
  <c r="AX349" i="11" s="1"/>
  <c r="AV349" i="11"/>
  <c r="AP349" i="11"/>
  <c r="AW348" i="11"/>
  <c r="AX348" i="11" s="1"/>
  <c r="AV348" i="11"/>
  <c r="AP348" i="11"/>
  <c r="AW545" i="11"/>
  <c r="AX545" i="11" s="1"/>
  <c r="AV545" i="11"/>
  <c r="BP160" i="11"/>
  <c r="BQ160" i="11" s="1"/>
  <c r="HR85" i="11"/>
  <c r="HS85" i="11" s="1"/>
  <c r="HQ85" i="11"/>
  <c r="GZ167" i="11"/>
  <c r="HC167" i="11" s="1"/>
  <c r="GY167" i="11"/>
  <c r="CG244" i="11"/>
  <c r="CH244" i="11" s="1"/>
  <c r="CG217" i="11"/>
  <c r="CH217" i="11" s="1"/>
  <c r="CG203" i="11"/>
  <c r="CH203" i="11" s="1"/>
  <c r="CG202" i="11"/>
  <c r="CH202" i="11" s="1"/>
  <c r="CG201" i="11"/>
  <c r="CH201" i="11" s="1"/>
  <c r="BP137" i="11"/>
  <c r="BQ137" i="11" s="1"/>
  <c r="AP617" i="11"/>
  <c r="AP616" i="11"/>
  <c r="AP615" i="11"/>
  <c r="AP614" i="11"/>
  <c r="AP613" i="11"/>
  <c r="AP612" i="11"/>
  <c r="AW347" i="11"/>
  <c r="AX347" i="11" s="1"/>
  <c r="AV347" i="11"/>
  <c r="AP347" i="11"/>
  <c r="AW346" i="11"/>
  <c r="AX346" i="11" s="1"/>
  <c r="AV346" i="11"/>
  <c r="AP346" i="11"/>
  <c r="AW345" i="11"/>
  <c r="AX345" i="11" s="1"/>
  <c r="AV345" i="11"/>
  <c r="AP345" i="11"/>
  <c r="AW344" i="11"/>
  <c r="AX344" i="11" s="1"/>
  <c r="AV344" i="11"/>
  <c r="AP344" i="11"/>
  <c r="AW343" i="11"/>
  <c r="AX343" i="11" s="1"/>
  <c r="AV343" i="11"/>
  <c r="AP343" i="11"/>
  <c r="AW342" i="11"/>
  <c r="AX342" i="11" s="1"/>
  <c r="AV342" i="11"/>
  <c r="AP342" i="11"/>
  <c r="AW341" i="11"/>
  <c r="AX341" i="11" s="1"/>
  <c r="AV341" i="11"/>
  <c r="AP341" i="11"/>
  <c r="BP136" i="11"/>
  <c r="BQ136" i="11" s="1"/>
  <c r="AW600" i="11"/>
  <c r="AX600" i="11" s="1"/>
  <c r="AV600" i="11"/>
  <c r="AP600" i="11"/>
  <c r="AW598" i="11"/>
  <c r="AX598" i="11" s="1"/>
  <c r="AV598" i="11"/>
  <c r="AP598" i="11"/>
  <c r="AW595" i="11"/>
  <c r="AX595" i="11" s="1"/>
  <c r="AV595" i="11"/>
  <c r="AP595" i="11"/>
  <c r="AW593" i="11"/>
  <c r="AX593" i="11" s="1"/>
  <c r="AV593" i="11"/>
  <c r="AP593" i="11"/>
  <c r="AW582" i="11"/>
  <c r="AX582" i="11" s="1"/>
  <c r="AV582" i="11"/>
  <c r="AP582" i="11"/>
  <c r="AW166" i="11"/>
  <c r="AX166" i="11" s="1"/>
  <c r="AV166" i="11"/>
  <c r="HR54" i="11"/>
  <c r="HS54" i="11" s="1"/>
  <c r="HQ54" i="11"/>
  <c r="GZ149" i="11"/>
  <c r="HA149" i="11" s="1"/>
  <c r="GY149" i="11"/>
  <c r="Q212" i="25" l="1"/>
  <c r="Q129" i="25"/>
  <c r="Q240" i="25"/>
  <c r="Q52" i="25"/>
  <c r="Q267" i="25"/>
  <c r="P79" i="25"/>
  <c r="P167" i="25"/>
  <c r="P295" i="25"/>
  <c r="Q301" i="25"/>
  <c r="Q342" i="25" s="1"/>
  <c r="Q7" i="25"/>
  <c r="P129" i="25"/>
  <c r="Q79" i="18"/>
  <c r="E9" i="11" s="1"/>
  <c r="P267" i="18"/>
  <c r="P129" i="18"/>
  <c r="P240" i="18"/>
  <c r="Q220" i="18"/>
  <c r="P52" i="18"/>
  <c r="P212" i="18"/>
  <c r="Q11" i="23"/>
  <c r="O10" i="23"/>
  <c r="O26" i="23" s="1"/>
  <c r="O168" i="22"/>
  <c r="O34" i="22"/>
  <c r="O44" i="22" s="1"/>
  <c r="O86" i="22"/>
  <c r="O90" i="22"/>
  <c r="O10" i="22"/>
  <c r="O26" i="22" s="1"/>
  <c r="O167" i="22"/>
  <c r="O70" i="20"/>
  <c r="O84" i="20" s="1"/>
  <c r="O91" i="20"/>
  <c r="O102" i="20" s="1"/>
  <c r="N188" i="20"/>
  <c r="O108" i="20"/>
  <c r="O114" i="20" s="1"/>
  <c r="O52" i="20"/>
  <c r="O63" i="20" s="1"/>
  <c r="N80" i="15"/>
  <c r="Q167" i="18"/>
  <c r="G9" i="11" s="1"/>
  <c r="Q240" i="18"/>
  <c r="I9" i="11" s="1"/>
  <c r="Q295" i="18"/>
  <c r="K9" i="11" s="1"/>
  <c r="Q212" i="18"/>
  <c r="H9" i="11" s="1"/>
  <c r="Q85" i="18"/>
  <c r="Q129" i="18" s="1"/>
  <c r="F9" i="11" s="1"/>
  <c r="Q7" i="18"/>
  <c r="Q31" i="18"/>
  <c r="Q52" i="18" s="1"/>
  <c r="D9" i="11" s="1"/>
  <c r="Q247" i="18"/>
  <c r="Q267" i="18" s="1"/>
  <c r="J9" i="11" s="1"/>
  <c r="P342" i="18"/>
  <c r="P384" i="18"/>
  <c r="P79" i="18"/>
  <c r="P167" i="18"/>
  <c r="P295" i="18"/>
  <c r="Q301" i="18"/>
  <c r="Q342" i="18" s="1"/>
  <c r="L9" i="11" s="1"/>
  <c r="HA168" i="11"/>
  <c r="HC149" i="11"/>
  <c r="HA167" i="11"/>
  <c r="AW139" i="11"/>
  <c r="AX139" i="11" s="1"/>
  <c r="AV139" i="11"/>
  <c r="AW138" i="11"/>
  <c r="AX138" i="11" s="1"/>
  <c r="AV138" i="11"/>
  <c r="AP138" i="11"/>
  <c r="EY45" i="11"/>
  <c r="EZ45" i="11" s="1"/>
  <c r="EX45" i="11"/>
  <c r="EY44" i="11"/>
  <c r="EZ44" i="11" s="1"/>
  <c r="EX44" i="11"/>
  <c r="EY43" i="11"/>
  <c r="EZ43" i="11" s="1"/>
  <c r="EX43" i="11"/>
  <c r="DQ44" i="11"/>
  <c r="DO44" i="11"/>
  <c r="CZ136" i="11"/>
  <c r="CX136" i="11"/>
  <c r="AW340" i="11"/>
  <c r="AX340" i="11" s="1"/>
  <c r="AV340" i="11"/>
  <c r="AP340" i="11"/>
  <c r="AW339" i="11"/>
  <c r="AX339" i="11" s="1"/>
  <c r="AV339" i="11"/>
  <c r="AP339" i="11"/>
  <c r="AW338" i="11"/>
  <c r="AX338" i="11" s="1"/>
  <c r="AV338" i="11"/>
  <c r="AP338" i="11"/>
  <c r="AW337" i="11"/>
  <c r="AX337" i="11" s="1"/>
  <c r="AV337" i="11"/>
  <c r="AP337" i="11"/>
  <c r="AW336" i="11"/>
  <c r="AX336" i="11" s="1"/>
  <c r="AV336" i="11"/>
  <c r="AP336" i="11"/>
  <c r="AW335" i="11"/>
  <c r="AX335" i="11" s="1"/>
  <c r="AV335" i="11"/>
  <c r="AP335" i="11"/>
  <c r="AW334" i="11"/>
  <c r="AX334" i="11" s="1"/>
  <c r="AV334" i="11"/>
  <c r="AP334" i="11"/>
  <c r="O178" i="22" l="1"/>
  <c r="O97" i="22"/>
  <c r="BP135" i="11"/>
  <c r="BQ135" i="11" s="1"/>
  <c r="CG77" i="11"/>
  <c r="CH77" i="11" s="1"/>
  <c r="AE255" i="11"/>
  <c r="AF255" i="11" s="1"/>
  <c r="AD255" i="11"/>
  <c r="X255" i="11"/>
  <c r="AE254" i="11"/>
  <c r="AF254" i="11" s="1"/>
  <c r="AD254" i="11"/>
  <c r="X254" i="11"/>
  <c r="AE253" i="11"/>
  <c r="AF253" i="11" s="1"/>
  <c r="AD253" i="11"/>
  <c r="X253" i="11"/>
  <c r="AE252" i="11"/>
  <c r="AF252" i="11" s="1"/>
  <c r="AD252" i="11"/>
  <c r="X252" i="11"/>
  <c r="AE251" i="11"/>
  <c r="AF251" i="11" s="1"/>
  <c r="AD251" i="11"/>
  <c r="X251" i="11"/>
  <c r="AE250" i="11"/>
  <c r="AF250" i="11" s="1"/>
  <c r="AD250" i="11"/>
  <c r="X250" i="11"/>
  <c r="AE249" i="11"/>
  <c r="AF249" i="11" s="1"/>
  <c r="AD249" i="11"/>
  <c r="X249" i="11"/>
  <c r="AE256" i="11"/>
  <c r="AF256" i="11" s="1"/>
  <c r="AD256" i="11"/>
  <c r="AE259" i="11"/>
  <c r="AF259" i="11" s="1"/>
  <c r="AD259" i="11"/>
  <c r="AE258" i="11"/>
  <c r="AF258" i="11" s="1"/>
  <c r="AD258" i="11"/>
  <c r="X258" i="11"/>
  <c r="AE257" i="11"/>
  <c r="AF257" i="11" s="1"/>
  <c r="AD257" i="11"/>
  <c r="X257" i="11"/>
  <c r="AW137" i="11"/>
  <c r="AX137" i="11" s="1"/>
  <c r="AV137" i="11"/>
  <c r="AE241" i="11"/>
  <c r="AF241" i="11" s="1"/>
  <c r="AD241" i="11"/>
  <c r="AE240" i="11"/>
  <c r="AF240" i="11" s="1"/>
  <c r="AD240" i="11"/>
  <c r="X240" i="11"/>
  <c r="AE239" i="11"/>
  <c r="AF239" i="11" s="1"/>
  <c r="AD239" i="11"/>
  <c r="X239" i="11"/>
  <c r="AE238" i="11"/>
  <c r="AF238" i="11" s="1"/>
  <c r="AD238" i="11"/>
  <c r="AE237" i="11"/>
  <c r="AF237" i="11" s="1"/>
  <c r="AD237" i="11"/>
  <c r="X237" i="11"/>
  <c r="AE236" i="11"/>
  <c r="AF236" i="11" s="1"/>
  <c r="AD236" i="11"/>
  <c r="X236" i="11"/>
  <c r="AE235" i="11"/>
  <c r="AF235" i="11" s="1"/>
  <c r="AD235" i="11"/>
  <c r="X235" i="11"/>
  <c r="AE234" i="11"/>
  <c r="AF234" i="11" s="1"/>
  <c r="AD234" i="11"/>
  <c r="AE233" i="11"/>
  <c r="AF233" i="11" s="1"/>
  <c r="AD233" i="11"/>
  <c r="X233" i="11"/>
  <c r="AE232" i="11"/>
  <c r="AF232" i="11" s="1"/>
  <c r="AD232" i="11"/>
  <c r="X232" i="11"/>
  <c r="AE231" i="11"/>
  <c r="AF231" i="11" s="1"/>
  <c r="AD231" i="11"/>
  <c r="X231" i="11"/>
  <c r="AE230" i="11"/>
  <c r="AF230" i="11" s="1"/>
  <c r="AD230" i="11"/>
  <c r="X230" i="11"/>
  <c r="AE229" i="11"/>
  <c r="AF229" i="11" s="1"/>
  <c r="AD229" i="11"/>
  <c r="X229" i="11"/>
  <c r="AE228" i="11"/>
  <c r="AF228" i="11" s="1"/>
  <c r="AD228" i="11"/>
  <c r="X228" i="11"/>
  <c r="AE227" i="11"/>
  <c r="AF227" i="11" s="1"/>
  <c r="AD227" i="11"/>
  <c r="X227" i="11"/>
  <c r="AE226" i="11"/>
  <c r="AF226" i="11" s="1"/>
  <c r="AD226" i="11"/>
  <c r="AE225" i="11"/>
  <c r="AF225" i="11" s="1"/>
  <c r="AD225" i="11"/>
  <c r="X225" i="11"/>
  <c r="AE224" i="11"/>
  <c r="AF224" i="11" s="1"/>
  <c r="AD224" i="11"/>
  <c r="X224" i="11"/>
  <c r="AE223" i="11"/>
  <c r="AF223" i="11" s="1"/>
  <c r="AD223" i="11"/>
  <c r="X223" i="11"/>
  <c r="AE222" i="11"/>
  <c r="AF222" i="11" s="1"/>
  <c r="AD222" i="11"/>
  <c r="X222" i="11"/>
  <c r="CG76" i="11"/>
  <c r="CH76" i="11" s="1"/>
  <c r="BP119" i="11"/>
  <c r="BQ119" i="11" s="1"/>
  <c r="HQ104" i="11"/>
  <c r="HR104" i="11"/>
  <c r="HS104" i="11" s="1"/>
  <c r="AW145" i="11"/>
  <c r="AX145" i="11" s="1"/>
  <c r="AV145" i="11"/>
  <c r="AP145" i="11"/>
  <c r="AW144" i="11"/>
  <c r="AX144" i="11" s="1"/>
  <c r="AV144" i="11"/>
  <c r="AP144" i="11"/>
  <c r="AW143" i="11"/>
  <c r="AX143" i="11" s="1"/>
  <c r="AV143" i="11"/>
  <c r="AP143" i="11"/>
  <c r="AW142" i="11"/>
  <c r="AX142" i="11" s="1"/>
  <c r="AV142" i="11"/>
  <c r="AP142" i="11"/>
  <c r="AP141" i="11"/>
  <c r="AP140" i="11"/>
  <c r="AW141" i="11"/>
  <c r="AX141" i="11" s="1"/>
  <c r="AV141" i="11"/>
  <c r="AW140" i="11"/>
  <c r="AX140" i="11" s="1"/>
  <c r="AV140" i="11"/>
  <c r="AW136" i="11"/>
  <c r="AX136" i="11" s="1"/>
  <c r="AV136" i="11"/>
  <c r="AP136" i="11"/>
  <c r="AW135" i="11"/>
  <c r="AX135" i="11" s="1"/>
  <c r="AV135" i="11"/>
  <c r="AP135" i="11"/>
  <c r="AW544" i="11"/>
  <c r="AX544" i="11" s="1"/>
  <c r="AV544" i="11"/>
  <c r="AP544" i="11"/>
  <c r="AW543" i="11"/>
  <c r="AX543" i="11" s="1"/>
  <c r="AV543" i="11"/>
  <c r="AP543" i="11"/>
  <c r="AW542" i="11"/>
  <c r="AX542" i="11" s="1"/>
  <c r="AV542" i="11"/>
  <c r="AW532" i="11"/>
  <c r="AV532" i="11"/>
  <c r="AP532" i="11"/>
  <c r="AW531" i="11"/>
  <c r="AV531" i="11"/>
  <c r="AP531" i="11"/>
  <c r="CG75" i="11"/>
  <c r="CH75" i="11" s="1"/>
  <c r="GZ125" i="11"/>
  <c r="HA125" i="11" s="1"/>
  <c r="GY125" i="11"/>
  <c r="BP118" i="11"/>
  <c r="BQ118" i="11" s="1"/>
  <c r="AW594" i="11"/>
  <c r="AX594" i="11" s="1"/>
  <c r="AV594" i="11"/>
  <c r="AP594" i="11"/>
  <c r="AW592" i="11"/>
  <c r="AX592" i="11" s="1"/>
  <c r="AV592" i="11"/>
  <c r="AP592" i="11"/>
  <c r="AW588" i="11"/>
  <c r="AX588" i="11" s="1"/>
  <c r="AV588" i="11"/>
  <c r="AP588" i="11"/>
  <c r="AW587" i="11"/>
  <c r="AX587" i="11" s="1"/>
  <c r="AV587" i="11"/>
  <c r="AP587" i="11"/>
  <c r="AW333" i="11"/>
  <c r="AX333" i="11" s="1"/>
  <c r="AV333" i="11"/>
  <c r="AP333" i="11"/>
  <c r="AW332" i="11"/>
  <c r="AX332" i="11" s="1"/>
  <c r="AV332" i="11"/>
  <c r="AP332" i="11"/>
  <c r="AW331" i="11"/>
  <c r="AX331" i="11" s="1"/>
  <c r="AV331" i="11"/>
  <c r="AP331" i="11"/>
  <c r="AW330" i="11"/>
  <c r="AX330" i="11" s="1"/>
  <c r="AV330" i="11"/>
  <c r="AP330" i="11"/>
  <c r="AW329" i="11"/>
  <c r="AX329" i="11" s="1"/>
  <c r="AV329" i="11"/>
  <c r="AP329" i="11"/>
  <c r="AW328" i="11"/>
  <c r="AX328" i="11" s="1"/>
  <c r="AV328" i="11"/>
  <c r="AP328" i="11"/>
  <c r="AW327" i="11"/>
  <c r="AX327" i="11" s="1"/>
  <c r="AV327" i="11"/>
  <c r="AP327" i="11"/>
  <c r="AW165" i="11"/>
  <c r="AX165" i="11" s="1"/>
  <c r="AV165" i="11"/>
  <c r="AW599" i="11"/>
  <c r="AX599" i="11" s="1"/>
  <c r="AV599" i="11"/>
  <c r="AP599" i="11"/>
  <c r="AW460" i="11"/>
  <c r="AX460" i="11" s="1"/>
  <c r="AV460" i="11"/>
  <c r="AP460" i="11"/>
  <c r="AW459" i="11"/>
  <c r="AX459" i="11" s="1"/>
  <c r="AV459" i="11"/>
  <c r="AP459" i="11"/>
  <c r="AW546" i="11"/>
  <c r="AX546" i="11" s="1"/>
  <c r="AV546" i="11"/>
  <c r="EY42" i="11"/>
  <c r="EZ42" i="11" s="1"/>
  <c r="EX42" i="11"/>
  <c r="EH110" i="11"/>
  <c r="EI110" i="11" s="1"/>
  <c r="EG110" i="11"/>
  <c r="EH121" i="11"/>
  <c r="EI121" i="11" s="1"/>
  <c r="EG121" i="11"/>
  <c r="HC125" i="11" l="1"/>
  <c r="EH123" i="11"/>
  <c r="EI123" i="11" s="1"/>
  <c r="EG123" i="11"/>
  <c r="EH122" i="11"/>
  <c r="EI122" i="11" s="1"/>
  <c r="EG122" i="11"/>
  <c r="AW541" i="11" l="1"/>
  <c r="AX541" i="11" s="1"/>
  <c r="AV541" i="11"/>
  <c r="AW591" i="11"/>
  <c r="AX591" i="11" s="1"/>
  <c r="AV591" i="11"/>
  <c r="AP591" i="11"/>
  <c r="AW586" i="11"/>
  <c r="AX586" i="11" s="1"/>
  <c r="AV586" i="11"/>
  <c r="AP586" i="11"/>
  <c r="AE221" i="11"/>
  <c r="AD221" i="11"/>
  <c r="X221" i="11"/>
  <c r="AE210" i="11" l="1"/>
  <c r="AF210" i="11" s="1"/>
  <c r="AD210" i="11"/>
  <c r="X210" i="11"/>
  <c r="AE212" i="11"/>
  <c r="AF212" i="11" s="1"/>
  <c r="AD212" i="11"/>
  <c r="X212" i="11"/>
  <c r="AE211" i="11"/>
  <c r="AF211" i="11" s="1"/>
  <c r="X211" i="11"/>
  <c r="AW392" i="11"/>
  <c r="AX392" i="11" s="1"/>
  <c r="AV392" i="11"/>
  <c r="AP392" i="11"/>
  <c r="AW134" i="11"/>
  <c r="AX134" i="11" s="1"/>
  <c r="AV134" i="11"/>
  <c r="AP134" i="11"/>
  <c r="AW391" i="11"/>
  <c r="AX391" i="11" s="1"/>
  <c r="AP391" i="11"/>
  <c r="AW119" i="11"/>
  <c r="AX119" i="11" s="1"/>
  <c r="AV119" i="11"/>
  <c r="AW326" i="11"/>
  <c r="AX326" i="11" s="1"/>
  <c r="AV326" i="11"/>
  <c r="AP326" i="11"/>
  <c r="AW325" i="11"/>
  <c r="AX325" i="11" s="1"/>
  <c r="AV325" i="11"/>
  <c r="AP325" i="11"/>
  <c r="AW324" i="11"/>
  <c r="AX324" i="11" s="1"/>
  <c r="AV324" i="11"/>
  <c r="AP324" i="11"/>
  <c r="AW323" i="11"/>
  <c r="AX323" i="11" s="1"/>
  <c r="AV323" i="11"/>
  <c r="AP323" i="11"/>
  <c r="AW322" i="11"/>
  <c r="AX322" i="11" s="1"/>
  <c r="AV322" i="11"/>
  <c r="AP322" i="11"/>
  <c r="AW321" i="11"/>
  <c r="AX321" i="11" s="1"/>
  <c r="AV321" i="11"/>
  <c r="AP321" i="11"/>
  <c r="AW320" i="11"/>
  <c r="AX320" i="11" s="1"/>
  <c r="AV320" i="11"/>
  <c r="AP320" i="11"/>
  <c r="AW530" i="11"/>
  <c r="AV530" i="11"/>
  <c r="AP530" i="11"/>
  <c r="X181" i="11"/>
  <c r="AP538" i="11"/>
  <c r="AE181" i="11"/>
  <c r="AD181" i="11"/>
  <c r="AE195" i="11"/>
  <c r="AF195" i="11" s="1"/>
  <c r="AD195" i="11"/>
  <c r="AE194" i="11"/>
  <c r="AF194" i="11" s="1"/>
  <c r="AD194" i="11"/>
  <c r="AW133" i="11"/>
  <c r="AX133" i="11" s="1"/>
  <c r="AV133" i="11"/>
  <c r="AP133" i="11"/>
  <c r="EH109" i="11"/>
  <c r="EI109" i="11" s="1"/>
  <c r="AE209" i="11"/>
  <c r="AF209" i="11" s="1"/>
  <c r="AD209" i="11"/>
  <c r="AE208" i="11"/>
  <c r="AF208" i="11" s="1"/>
  <c r="AD208" i="11"/>
  <c r="X208" i="11"/>
  <c r="AE207" i="11"/>
  <c r="AF207" i="11" s="1"/>
  <c r="AD207" i="11"/>
  <c r="X207" i="11"/>
  <c r="AE206" i="11"/>
  <c r="AF206" i="11" s="1"/>
  <c r="AD206" i="11"/>
  <c r="X206" i="11"/>
  <c r="AE205" i="11"/>
  <c r="AF205" i="11" s="1"/>
  <c r="AD205" i="11"/>
  <c r="X205" i="11"/>
  <c r="AE204" i="11"/>
  <c r="AF204" i="11" s="1"/>
  <c r="AD204" i="11"/>
  <c r="X204" i="11"/>
  <c r="AE203" i="11"/>
  <c r="AF203" i="11" s="1"/>
  <c r="AD203" i="11"/>
  <c r="X203" i="11"/>
  <c r="AE202" i="11"/>
  <c r="AF202" i="11" s="1"/>
  <c r="AD202" i="11"/>
  <c r="X202" i="11"/>
  <c r="AE201" i="11"/>
  <c r="AF201" i="11" s="1"/>
  <c r="AD201" i="11"/>
  <c r="X201" i="11"/>
  <c r="AE200" i="11" l="1"/>
  <c r="AF200" i="11" s="1"/>
  <c r="AD200" i="11"/>
  <c r="X200" i="11"/>
  <c r="AW540" i="11"/>
  <c r="AX540" i="11" s="1"/>
  <c r="AV540" i="11"/>
  <c r="AP540" i="11"/>
  <c r="AE188" i="11"/>
  <c r="AF188" i="11" s="1"/>
  <c r="AD188" i="11"/>
  <c r="X188" i="11"/>
  <c r="AE187" i="11"/>
  <c r="AF187" i="11" s="1"/>
  <c r="AD187" i="11"/>
  <c r="X187" i="11"/>
  <c r="AE186" i="11"/>
  <c r="AF186" i="11" s="1"/>
  <c r="AD186" i="11"/>
  <c r="X186" i="11"/>
  <c r="AE185" i="11"/>
  <c r="AF185" i="11" s="1"/>
  <c r="AD185" i="11"/>
  <c r="AE184" i="11"/>
  <c r="AF184" i="11" s="1"/>
  <c r="AD184" i="11"/>
  <c r="AE183" i="11"/>
  <c r="AF183" i="11" s="1"/>
  <c r="AD183" i="11"/>
  <c r="AE182" i="11"/>
  <c r="AF182" i="11" s="1"/>
  <c r="AD182" i="11"/>
  <c r="AW529" i="11"/>
  <c r="AV529" i="11"/>
  <c r="AP529" i="11"/>
  <c r="AW528" i="11"/>
  <c r="AV528" i="11"/>
  <c r="AP528" i="11"/>
  <c r="AW527" i="11"/>
  <c r="AX527" i="11" s="1"/>
  <c r="AV527" i="11"/>
  <c r="AP527" i="11"/>
  <c r="AD180" i="11"/>
  <c r="AD179" i="11"/>
  <c r="AD178" i="11"/>
  <c r="AD177" i="11"/>
  <c r="AD176" i="11"/>
  <c r="AE180" i="11"/>
  <c r="X180" i="11"/>
  <c r="HR103" i="11" l="1"/>
  <c r="HS103" i="11" s="1"/>
  <c r="HQ103" i="11"/>
  <c r="GZ104" i="11"/>
  <c r="HC104" i="11" s="1"/>
  <c r="GY104" i="11"/>
  <c r="AP539" i="11"/>
  <c r="AP537" i="11"/>
  <c r="AP536" i="11"/>
  <c r="AP535" i="11"/>
  <c r="AP534" i="11"/>
  <c r="AP533" i="11"/>
  <c r="AW536" i="11"/>
  <c r="AX536" i="11" s="1"/>
  <c r="AV536" i="11"/>
  <c r="AE196" i="11"/>
  <c r="AF196" i="11" s="1"/>
  <c r="AD196" i="11"/>
  <c r="AW319" i="11"/>
  <c r="AX319" i="11" s="1"/>
  <c r="AV319" i="11"/>
  <c r="AP319" i="11"/>
  <c r="AW318" i="11"/>
  <c r="AX318" i="11" s="1"/>
  <c r="AV318" i="11"/>
  <c r="AP318" i="11"/>
  <c r="AW317" i="11"/>
  <c r="AX317" i="11" s="1"/>
  <c r="AV317" i="11"/>
  <c r="AP317" i="11"/>
  <c r="AW316" i="11"/>
  <c r="AX316" i="11" s="1"/>
  <c r="AV316" i="11"/>
  <c r="AW315" i="11"/>
  <c r="AX315" i="11" s="1"/>
  <c r="AV315" i="11"/>
  <c r="AW314" i="11"/>
  <c r="AX314" i="11" s="1"/>
  <c r="AV314" i="11"/>
  <c r="AW313" i="11"/>
  <c r="AX313" i="11" s="1"/>
  <c r="AV313" i="11"/>
  <c r="AW247" i="11"/>
  <c r="AX247" i="11" s="1"/>
  <c r="AV247" i="11"/>
  <c r="AW246" i="11"/>
  <c r="AX246" i="11" s="1"/>
  <c r="AV246" i="11"/>
  <c r="AE167" i="11"/>
  <c r="AF167" i="11" s="1"/>
  <c r="AD167" i="11"/>
  <c r="AE166" i="11"/>
  <c r="AF166" i="11" s="1"/>
  <c r="AD166" i="11"/>
  <c r="X166" i="11"/>
  <c r="AE165" i="11"/>
  <c r="AF165" i="11" s="1"/>
  <c r="AD165" i="11"/>
  <c r="X165" i="11"/>
  <c r="X164" i="11"/>
  <c r="AE163" i="11"/>
  <c r="AF163" i="11" s="1"/>
  <c r="AD163" i="11"/>
  <c r="AE162" i="11"/>
  <c r="AF162" i="11" s="1"/>
  <c r="AD162" i="11"/>
  <c r="X162" i="11"/>
  <c r="AE161" i="11"/>
  <c r="AF161" i="11" s="1"/>
  <c r="AD161" i="11"/>
  <c r="X161" i="11"/>
  <c r="AE160" i="11"/>
  <c r="AF160" i="11" s="1"/>
  <c r="AD160" i="11"/>
  <c r="AE191" i="11"/>
  <c r="AF191" i="11" s="1"/>
  <c r="AD191" i="11"/>
  <c r="X191" i="11"/>
  <c r="AE190" i="11"/>
  <c r="AF190" i="11" s="1"/>
  <c r="AD190" i="11"/>
  <c r="X190" i="11"/>
  <c r="AE189" i="11"/>
  <c r="AF189" i="11" s="1"/>
  <c r="AD189" i="11"/>
  <c r="X189" i="11"/>
  <c r="AE192" i="11"/>
  <c r="AF192" i="11" s="1"/>
  <c r="AD192" i="11"/>
  <c r="X192" i="11"/>
  <c r="AW590" i="11"/>
  <c r="AX590" i="11" s="1"/>
  <c r="AV590" i="11"/>
  <c r="AP590" i="11"/>
  <c r="AW585" i="11"/>
  <c r="AX585" i="11" s="1"/>
  <c r="AV585" i="11"/>
  <c r="AP585" i="11"/>
  <c r="AW597" i="11"/>
  <c r="AX597" i="11" s="1"/>
  <c r="AV597" i="11"/>
  <c r="AW164" i="11"/>
  <c r="AX164" i="11" s="1"/>
  <c r="AV164" i="11"/>
  <c r="AW535" i="11"/>
  <c r="AX535" i="11" s="1"/>
  <c r="AV535" i="11"/>
  <c r="AW534" i="11"/>
  <c r="AX534" i="11" s="1"/>
  <c r="AV534" i="11"/>
  <c r="AW533" i="11"/>
  <c r="AX533" i="11" s="1"/>
  <c r="AV533" i="11"/>
  <c r="EY11" i="11"/>
  <c r="EZ11" i="11" s="1"/>
  <c r="AE179" i="11"/>
  <c r="X179" i="11"/>
  <c r="X178" i="11"/>
  <c r="AE178" i="11"/>
  <c r="AF178" i="11" s="1"/>
  <c r="AW132" i="11"/>
  <c r="AX132" i="11" s="1"/>
  <c r="AV132" i="11"/>
  <c r="AP132" i="11"/>
  <c r="AW131" i="11"/>
  <c r="AX131" i="11" s="1"/>
  <c r="AV131" i="11"/>
  <c r="AP131" i="11"/>
  <c r="AE176" i="11"/>
  <c r="AF176" i="11" s="1"/>
  <c r="X176" i="11"/>
  <c r="EH108" i="11"/>
  <c r="EI108" i="11" s="1"/>
  <c r="EG108" i="11"/>
  <c r="EY41" i="11"/>
  <c r="EZ41" i="11" s="1"/>
  <c r="EX41" i="11"/>
  <c r="EY40" i="11"/>
  <c r="EZ40" i="11" s="1"/>
  <c r="EX40" i="11"/>
  <c r="AP161" i="11"/>
  <c r="AV161" i="11"/>
  <c r="AW161" i="11"/>
  <c r="AX161" i="11" s="1"/>
  <c r="AV162" i="11"/>
  <c r="AW162" i="11"/>
  <c r="AX162" i="11" s="1"/>
  <c r="AV163" i="11"/>
  <c r="AW163" i="11"/>
  <c r="AX163" i="11" s="1"/>
  <c r="AP178" i="11"/>
  <c r="AV178" i="11"/>
  <c r="AW178" i="11"/>
  <c r="AX178" i="11" s="1"/>
  <c r="AP179" i="11"/>
  <c r="AV179" i="11"/>
  <c r="AW179" i="11"/>
  <c r="AX179" i="11" s="1"/>
  <c r="AP180" i="11"/>
  <c r="AV180" i="11"/>
  <c r="AW180" i="11"/>
  <c r="AX180" i="11" s="1"/>
  <c r="AV196" i="11"/>
  <c r="AW196" i="11"/>
  <c r="AX196" i="11" s="1"/>
  <c r="AV206" i="11"/>
  <c r="AW206" i="11"/>
  <c r="AX206" i="11" s="1"/>
  <c r="AV207" i="11"/>
  <c r="AW207" i="11"/>
  <c r="AX207" i="11" s="1"/>
  <c r="AP218" i="11"/>
  <c r="AW218" i="11"/>
  <c r="AX218" i="11" s="1"/>
  <c r="AP219" i="11"/>
  <c r="AW219" i="11"/>
  <c r="AX219" i="11" s="1"/>
  <c r="AP220" i="11"/>
  <c r="AW220" i="11"/>
  <c r="AX220" i="11" s="1"/>
  <c r="AP221" i="11"/>
  <c r="AW221" i="11"/>
  <c r="AX221" i="11" s="1"/>
  <c r="AP232" i="11"/>
  <c r="AV232" i="11"/>
  <c r="AW232" i="11"/>
  <c r="AX232" i="11" s="1"/>
  <c r="AP233" i="11"/>
  <c r="AV233" i="11"/>
  <c r="AW233" i="11"/>
  <c r="AX233" i="11" s="1"/>
  <c r="AP234" i="11"/>
  <c r="AV234" i="11"/>
  <c r="AW234" i="11"/>
  <c r="AX234" i="11" s="1"/>
  <c r="AP235" i="11"/>
  <c r="AV235" i="11"/>
  <c r="AW235" i="11"/>
  <c r="AX235" i="11" s="1"/>
  <c r="AP236" i="11"/>
  <c r="AV236" i="11"/>
  <c r="AW236" i="11"/>
  <c r="AX236" i="11" s="1"/>
  <c r="AP237" i="11"/>
  <c r="AV237" i="11"/>
  <c r="AW237" i="11"/>
  <c r="AX237" i="11" s="1"/>
  <c r="AP238" i="11"/>
  <c r="AV238" i="11"/>
  <c r="AW238" i="11"/>
  <c r="AX238" i="11" s="1"/>
  <c r="AP239" i="11"/>
  <c r="AV239" i="11"/>
  <c r="AW239" i="11"/>
  <c r="AX239" i="11" s="1"/>
  <c r="AP240" i="11"/>
  <c r="AV240" i="11"/>
  <c r="AW240" i="11"/>
  <c r="AX240" i="11" s="1"/>
  <c r="AP241" i="11"/>
  <c r="AV241" i="11"/>
  <c r="AW241" i="11"/>
  <c r="AX241" i="11" s="1"/>
  <c r="AP242" i="11"/>
  <c r="AV242" i="11"/>
  <c r="AW242" i="11"/>
  <c r="AX242" i="11" s="1"/>
  <c r="AV243" i="11"/>
  <c r="AW243" i="11"/>
  <c r="AX243" i="11" s="1"/>
  <c r="AP244" i="11"/>
  <c r="AV244" i="11"/>
  <c r="AW244" i="11"/>
  <c r="AX244" i="11" s="1"/>
  <c r="AV245" i="11"/>
  <c r="AW245" i="11"/>
  <c r="AX245" i="11" s="1"/>
  <c r="AP260" i="11"/>
  <c r="AV260" i="11"/>
  <c r="AW260" i="11"/>
  <c r="AX260" i="11" s="1"/>
  <c r="AP261" i="11"/>
  <c r="AV261" i="11"/>
  <c r="AW261" i="11"/>
  <c r="AX261" i="11" s="1"/>
  <c r="AP262" i="11"/>
  <c r="AV262" i="11"/>
  <c r="AW262" i="11"/>
  <c r="AX262" i="11" s="1"/>
  <c r="AP263" i="11"/>
  <c r="AV263" i="11"/>
  <c r="AW263" i="11"/>
  <c r="AX263" i="11" s="1"/>
  <c r="AP264" i="11"/>
  <c r="AV264" i="11"/>
  <c r="AW264" i="11"/>
  <c r="AX264" i="11" s="1"/>
  <c r="AP265" i="11"/>
  <c r="AV265" i="11"/>
  <c r="AW265" i="11"/>
  <c r="AX265" i="11" s="1"/>
  <c r="AP266" i="11"/>
  <c r="AV266" i="11"/>
  <c r="AW266" i="11"/>
  <c r="AX266" i="11" s="1"/>
  <c r="AP267" i="11"/>
  <c r="AV267" i="11"/>
  <c r="AW267" i="11"/>
  <c r="AX267" i="11" s="1"/>
  <c r="AP268" i="11"/>
  <c r="AV268" i="11"/>
  <c r="AW268" i="11"/>
  <c r="AX268" i="11" s="1"/>
  <c r="AP269" i="11"/>
  <c r="AV269" i="11"/>
  <c r="AW269" i="11"/>
  <c r="AX269" i="11" s="1"/>
  <c r="AP270" i="11"/>
  <c r="AV270" i="11"/>
  <c r="AW270" i="11"/>
  <c r="AX270" i="11" s="1"/>
  <c r="AP271" i="11"/>
  <c r="AV271" i="11"/>
  <c r="AW271" i="11"/>
  <c r="AX271" i="11" s="1"/>
  <c r="AP272" i="11"/>
  <c r="AV272" i="11"/>
  <c r="AW272" i="11"/>
  <c r="AX272" i="11" s="1"/>
  <c r="AP273" i="11"/>
  <c r="AV273" i="11"/>
  <c r="AW273" i="11"/>
  <c r="AX273" i="11" s="1"/>
  <c r="AP274" i="11"/>
  <c r="AV274" i="11"/>
  <c r="AW274" i="11"/>
  <c r="AX274" i="11" s="1"/>
  <c r="AP275" i="11"/>
  <c r="AV275" i="11"/>
  <c r="AW275" i="11"/>
  <c r="AX275" i="11" s="1"/>
  <c r="AP276" i="11"/>
  <c r="AV276" i="11"/>
  <c r="AW276" i="11"/>
  <c r="AX276" i="11" s="1"/>
  <c r="AP277" i="11"/>
  <c r="AV277" i="11"/>
  <c r="AW277" i="11"/>
  <c r="AX277" i="11" s="1"/>
  <c r="AP278" i="11"/>
  <c r="AV278" i="11"/>
  <c r="AW278" i="11"/>
  <c r="AX278" i="11" s="1"/>
  <c r="AP279" i="11"/>
  <c r="AV279" i="11"/>
  <c r="AW279" i="11"/>
  <c r="AX279" i="11" s="1"/>
  <c r="AP280" i="11"/>
  <c r="AV280" i="11"/>
  <c r="AW280" i="11"/>
  <c r="AX280" i="11" s="1"/>
  <c r="AP281" i="11"/>
  <c r="AV281" i="11"/>
  <c r="AW281" i="11"/>
  <c r="AX281" i="11" s="1"/>
  <c r="AP282" i="11"/>
  <c r="AV282" i="11"/>
  <c r="AW282" i="11"/>
  <c r="AX282" i="11" s="1"/>
  <c r="AV283" i="11"/>
  <c r="AW283" i="11"/>
  <c r="AX283" i="11" s="1"/>
  <c r="AV284" i="11"/>
  <c r="AW284" i="11"/>
  <c r="AX284" i="11" s="1"/>
  <c r="AV285" i="11"/>
  <c r="AW285" i="11"/>
  <c r="AX285" i="11" s="1"/>
  <c r="AV286" i="11"/>
  <c r="AW286" i="11"/>
  <c r="AX286" i="11" s="1"/>
  <c r="AV287" i="11"/>
  <c r="AW287" i="11"/>
  <c r="AX287" i="11" s="1"/>
  <c r="AP288" i="11"/>
  <c r="AV288" i="11"/>
  <c r="AW288" i="11"/>
  <c r="AX288" i="11" s="1"/>
  <c r="AP289" i="11"/>
  <c r="AV289" i="11"/>
  <c r="AW289" i="11"/>
  <c r="AX289" i="11" s="1"/>
  <c r="AP290" i="11"/>
  <c r="AV290" i="11"/>
  <c r="AW290" i="11"/>
  <c r="AX290" i="11" s="1"/>
  <c r="AV291" i="11"/>
  <c r="AW291" i="11"/>
  <c r="AX291" i="11" s="1"/>
  <c r="AV292" i="11"/>
  <c r="AW292" i="11"/>
  <c r="AX292" i="11" s="1"/>
  <c r="AV293" i="11"/>
  <c r="AW293" i="11"/>
  <c r="AX293" i="11" s="1"/>
  <c r="AV294" i="11"/>
  <c r="AW294" i="11"/>
  <c r="AX294" i="11" s="1"/>
  <c r="AV295" i="11"/>
  <c r="AW295" i="11"/>
  <c r="AX295" i="11" s="1"/>
  <c r="AV296" i="11"/>
  <c r="AW296" i="11"/>
  <c r="AX296" i="11" s="1"/>
  <c r="AP297" i="11"/>
  <c r="AV297" i="11"/>
  <c r="AW297" i="11"/>
  <c r="AX297" i="11" s="1"/>
  <c r="AP298" i="11"/>
  <c r="AV298" i="11"/>
  <c r="AW298" i="11"/>
  <c r="AX298" i="11" s="1"/>
  <c r="AV299" i="11"/>
  <c r="AW299" i="11"/>
  <c r="AX299" i="11" s="1"/>
  <c r="AV300" i="11"/>
  <c r="AW300" i="11"/>
  <c r="AX300" i="11" s="1"/>
  <c r="AV301" i="11"/>
  <c r="AW301" i="11"/>
  <c r="AX301" i="11" s="1"/>
  <c r="AV302" i="11"/>
  <c r="AW302" i="11"/>
  <c r="AX302" i="11" s="1"/>
  <c r="AV303" i="11"/>
  <c r="AW303" i="11"/>
  <c r="AX303" i="11" s="1"/>
  <c r="AP304" i="11"/>
  <c r="AV304" i="11"/>
  <c r="AW304" i="11"/>
  <c r="AX304" i="11" s="1"/>
  <c r="AP305" i="11"/>
  <c r="AV305" i="11"/>
  <c r="AW305" i="11"/>
  <c r="AX305" i="11" s="1"/>
  <c r="AP306" i="11"/>
  <c r="AV306" i="11"/>
  <c r="AW306" i="11"/>
  <c r="AX306" i="11" s="1"/>
  <c r="AP307" i="11"/>
  <c r="AV307" i="11"/>
  <c r="AW307" i="11"/>
  <c r="AX307" i="11" s="1"/>
  <c r="AP308" i="11"/>
  <c r="AV308" i="11"/>
  <c r="AW308" i="11"/>
  <c r="AX308" i="11" s="1"/>
  <c r="AP309" i="11"/>
  <c r="AV309" i="11"/>
  <c r="AW309" i="11"/>
  <c r="AX309" i="11" s="1"/>
  <c r="AP310" i="11"/>
  <c r="AV310" i="11"/>
  <c r="AW310" i="11"/>
  <c r="AX310" i="11" s="1"/>
  <c r="AP311" i="11"/>
  <c r="AV311" i="11"/>
  <c r="AW311" i="11"/>
  <c r="AX311" i="11" s="1"/>
  <c r="AP312" i="11"/>
  <c r="AV312" i="11"/>
  <c r="AW312" i="11"/>
  <c r="AX312" i="11" s="1"/>
  <c r="AP378" i="11"/>
  <c r="AV378" i="11"/>
  <c r="AW378" i="11"/>
  <c r="AX378" i="11" s="1"/>
  <c r="AP379" i="11"/>
  <c r="AV379" i="11"/>
  <c r="AW379" i="11"/>
  <c r="AX379" i="11" s="1"/>
  <c r="AP380" i="11"/>
  <c r="AV380" i="11"/>
  <c r="AW380" i="11"/>
  <c r="AX380" i="11" s="1"/>
  <c r="AP381" i="11"/>
  <c r="AV381" i="11"/>
  <c r="AW381" i="11"/>
  <c r="AX381" i="11" s="1"/>
  <c r="AV402" i="11"/>
  <c r="AV409" i="11"/>
  <c r="AW409" i="11"/>
  <c r="AX409" i="11" s="1"/>
  <c r="AW410" i="11"/>
  <c r="AP441" i="11"/>
  <c r="AV441" i="11"/>
  <c r="AW441" i="11"/>
  <c r="AX441" i="11" s="1"/>
  <c r="AP456" i="11"/>
  <c r="AV456" i="11"/>
  <c r="AW456" i="11"/>
  <c r="AX456" i="11" s="1"/>
  <c r="AV457" i="11"/>
  <c r="AW457" i="11"/>
  <c r="AX457" i="11" s="1"/>
  <c r="AP458" i="11"/>
  <c r="AV458" i="11"/>
  <c r="AW458" i="11"/>
  <c r="AX458" i="11" s="1"/>
  <c r="AP472" i="11"/>
  <c r="AW472" i="11"/>
  <c r="AX472" i="11" s="1"/>
  <c r="AP500" i="11"/>
  <c r="AV500" i="11"/>
  <c r="AW500" i="11"/>
  <c r="AX500" i="11" s="1"/>
  <c r="AP501" i="11"/>
  <c r="AV501" i="11"/>
  <c r="AW501" i="11"/>
  <c r="AX501" i="11" s="1"/>
  <c r="AP502" i="11"/>
  <c r="AV502" i="11"/>
  <c r="AW502" i="11"/>
  <c r="AX502" i="11" s="1"/>
  <c r="AP503" i="11"/>
  <c r="AV503" i="11"/>
  <c r="AW503" i="11"/>
  <c r="AX503" i="11" s="1"/>
  <c r="AP504" i="11"/>
  <c r="AV504" i="11"/>
  <c r="AW504" i="11"/>
  <c r="AX504" i="11" s="1"/>
  <c r="AP505" i="11"/>
  <c r="AV505" i="11"/>
  <c r="AW505" i="11"/>
  <c r="AX505" i="11" s="1"/>
  <c r="AP506" i="11"/>
  <c r="AV506" i="11"/>
  <c r="AW506" i="11"/>
  <c r="AX506" i="11" s="1"/>
  <c r="AP507" i="11"/>
  <c r="AV507" i="11"/>
  <c r="AW507" i="11"/>
  <c r="AX507" i="11" s="1"/>
  <c r="AP508" i="11"/>
  <c r="AV508" i="11"/>
  <c r="AW508" i="11"/>
  <c r="AX508" i="11" s="1"/>
  <c r="AP509" i="11"/>
  <c r="AV509" i="11"/>
  <c r="AW509" i="11"/>
  <c r="AX509" i="11" s="1"/>
  <c r="AP510" i="11"/>
  <c r="AV510" i="11"/>
  <c r="AW510" i="11"/>
  <c r="AX510" i="11" s="1"/>
  <c r="AP511" i="11"/>
  <c r="AV511" i="11"/>
  <c r="AW511" i="11"/>
  <c r="AX511" i="11" s="1"/>
  <c r="AP512" i="11"/>
  <c r="AV512" i="11"/>
  <c r="AW512" i="11"/>
  <c r="AX512" i="11" s="1"/>
  <c r="AP513" i="11"/>
  <c r="AV513" i="11"/>
  <c r="AW513" i="11"/>
  <c r="AX513" i="11" s="1"/>
  <c r="AP514" i="11"/>
  <c r="AV514" i="11"/>
  <c r="AW514" i="11"/>
  <c r="AX514" i="11" s="1"/>
  <c r="AP515" i="11"/>
  <c r="AV515" i="11"/>
  <c r="AW515" i="11"/>
  <c r="AX515" i="11" s="1"/>
  <c r="AP516" i="11"/>
  <c r="AV516" i="11"/>
  <c r="AW516" i="11"/>
  <c r="AX516" i="11" s="1"/>
  <c r="AP517" i="11"/>
  <c r="AV517" i="11"/>
  <c r="AW517" i="11"/>
  <c r="AX517" i="11" s="1"/>
  <c r="AP518" i="11"/>
  <c r="AV518" i="11"/>
  <c r="AW518" i="11"/>
  <c r="AX518" i="11" s="1"/>
  <c r="AP519" i="11"/>
  <c r="AP520" i="11"/>
  <c r="AV520" i="11"/>
  <c r="AW520" i="11"/>
  <c r="AX520" i="11" s="1"/>
  <c r="AP521" i="11"/>
  <c r="AV521" i="11"/>
  <c r="AW521" i="11"/>
  <c r="AX521" i="11" s="1"/>
  <c r="AP522" i="11"/>
  <c r="AV522" i="11"/>
  <c r="AW522" i="11"/>
  <c r="AX522" i="11" s="1"/>
  <c r="AP523" i="11"/>
  <c r="AV523" i="11"/>
  <c r="AW523" i="11"/>
  <c r="AX523" i="11" s="1"/>
  <c r="AP524" i="11"/>
  <c r="AV524" i="11"/>
  <c r="AW524" i="11"/>
  <c r="AX524" i="11" s="1"/>
  <c r="AP525" i="11"/>
  <c r="AW525" i="11"/>
  <c r="AP526" i="11"/>
  <c r="AP573" i="11"/>
  <c r="AV573" i="11"/>
  <c r="AW573" i="11"/>
  <c r="AX573" i="11" s="1"/>
  <c r="AP574" i="11"/>
  <c r="AV574" i="11"/>
  <c r="AW574" i="11"/>
  <c r="AX574" i="11" s="1"/>
  <c r="AP575" i="11"/>
  <c r="AV575" i="11"/>
  <c r="AW575" i="11"/>
  <c r="AX575" i="11" s="1"/>
  <c r="AP576" i="11"/>
  <c r="AV576" i="11"/>
  <c r="AW576" i="11"/>
  <c r="AX576" i="11" s="1"/>
  <c r="AP577" i="11"/>
  <c r="AV577" i="11"/>
  <c r="AW577" i="11"/>
  <c r="AX577" i="11" s="1"/>
  <c r="AP578" i="11"/>
  <c r="AV578" i="11"/>
  <c r="AW578" i="11"/>
  <c r="AX578" i="11" s="1"/>
  <c r="AP579" i="11"/>
  <c r="AV579" i="11"/>
  <c r="AW579" i="11"/>
  <c r="AX579" i="11" s="1"/>
  <c r="AP580" i="11"/>
  <c r="AV580" i="11"/>
  <c r="AW580" i="11"/>
  <c r="AX580" i="11" s="1"/>
  <c r="AP581" i="11"/>
  <c r="AV581" i="11"/>
  <c r="AW581" i="11"/>
  <c r="AX581" i="11" s="1"/>
  <c r="AV583" i="11"/>
  <c r="AW583" i="11"/>
  <c r="AX583" i="11" s="1"/>
  <c r="AP584" i="11"/>
  <c r="AV584" i="11"/>
  <c r="AW584" i="11"/>
  <c r="AX584" i="11" s="1"/>
  <c r="AP589" i="11"/>
  <c r="AV589" i="11"/>
  <c r="AW589" i="11"/>
  <c r="AX589" i="11" s="1"/>
  <c r="AP596" i="11"/>
  <c r="AV596" i="11"/>
  <c r="AW596" i="11"/>
  <c r="AX596" i="11" s="1"/>
  <c r="AV630" i="11"/>
  <c r="AW630" i="11"/>
  <c r="AX630" i="11" s="1"/>
  <c r="AV631" i="11"/>
  <c r="AW631" i="11"/>
  <c r="AX631" i="11" s="1"/>
  <c r="AV632" i="11"/>
  <c r="AW632" i="11"/>
  <c r="AX632" i="11" s="1"/>
  <c r="AV647" i="11"/>
  <c r="AW647" i="11"/>
  <c r="AX647" i="11" s="1"/>
  <c r="AV648" i="11"/>
  <c r="AW648" i="11"/>
  <c r="AX648" i="11" s="1"/>
  <c r="AV649" i="11"/>
  <c r="AW649" i="11"/>
  <c r="AX649" i="11" s="1"/>
  <c r="AE193" i="11"/>
  <c r="AF193" i="11" s="1"/>
  <c r="AD193" i="11"/>
  <c r="X193" i="11"/>
  <c r="AE159" i="11"/>
  <c r="AF159" i="11" s="1"/>
  <c r="AD159" i="11"/>
  <c r="AE158" i="11"/>
  <c r="AF158" i="11" s="1"/>
  <c r="AD158" i="11"/>
  <c r="AE157" i="11"/>
  <c r="AF157" i="11" s="1"/>
  <c r="AD157" i="11"/>
  <c r="AE156" i="11"/>
  <c r="AF156" i="11" s="1"/>
  <c r="AD156" i="11"/>
  <c r="AD145" i="11"/>
  <c r="AE145" i="11"/>
  <c r="AF145" i="11" s="1"/>
  <c r="X145" i="11"/>
  <c r="AE153" i="11"/>
  <c r="AF153" i="11" s="1"/>
  <c r="AD153" i="11"/>
  <c r="X153" i="11"/>
  <c r="CZ95" i="11"/>
  <c r="CX95" i="11"/>
  <c r="DQ43" i="11"/>
  <c r="DO43" i="11"/>
  <c r="HR53" i="11"/>
  <c r="HS53" i="11" s="1"/>
  <c r="HQ53" i="11"/>
  <c r="GZ90" i="11"/>
  <c r="HC90" i="11" s="1"/>
  <c r="GY90" i="11"/>
  <c r="EH92" i="11"/>
  <c r="EI92" i="11" s="1"/>
  <c r="EG92" i="11"/>
  <c r="JB104" i="11"/>
  <c r="JC104" i="11" s="1"/>
  <c r="JA104" i="11"/>
  <c r="IJ93" i="11"/>
  <c r="IM93" i="11" s="1"/>
  <c r="II93" i="11"/>
  <c r="HR102" i="11"/>
  <c r="HS102" i="11" s="1"/>
  <c r="HQ102" i="11"/>
  <c r="GZ88" i="11"/>
  <c r="HC88" i="11" s="1"/>
  <c r="GY88" i="11"/>
  <c r="AE152" i="11"/>
  <c r="AF152" i="11" s="1"/>
  <c r="AD152" i="11"/>
  <c r="X152" i="11"/>
  <c r="AE151" i="11"/>
  <c r="AF151" i="11" s="1"/>
  <c r="AD151" i="11"/>
  <c r="X151" i="11"/>
  <c r="AE150" i="11"/>
  <c r="AF150" i="11" s="1"/>
  <c r="AD150" i="11"/>
  <c r="X150" i="11"/>
  <c r="AE149" i="11"/>
  <c r="AF149" i="11" s="1"/>
  <c r="AD149" i="11"/>
  <c r="X149" i="11"/>
  <c r="AE148" i="11"/>
  <c r="AF148" i="11" s="1"/>
  <c r="AD148" i="11"/>
  <c r="X148" i="11"/>
  <c r="AE147" i="11"/>
  <c r="AF147" i="11" s="1"/>
  <c r="AD147" i="11"/>
  <c r="X147" i="11"/>
  <c r="EY39" i="11"/>
  <c r="EZ39" i="11" s="1"/>
  <c r="EX39" i="11"/>
  <c r="AE140" i="11"/>
  <c r="AF140" i="11" s="1"/>
  <c r="AD140" i="11"/>
  <c r="HA104" i="11" l="1"/>
  <c r="HA90" i="11"/>
  <c r="HA88" i="11"/>
  <c r="IK93" i="11"/>
  <c r="AE141" i="11"/>
  <c r="AF141" i="11" s="1"/>
  <c r="AD141" i="11"/>
  <c r="X141" i="11"/>
  <c r="JB55" i="11"/>
  <c r="JC55" i="11" s="1"/>
  <c r="JA55" i="11"/>
  <c r="IJ92" i="11"/>
  <c r="IM92" i="11" s="1"/>
  <c r="II92" i="11"/>
  <c r="AE129" i="11"/>
  <c r="AF129" i="11" s="1"/>
  <c r="AD129" i="11"/>
  <c r="X129" i="11"/>
  <c r="AE128" i="11"/>
  <c r="AF128" i="11" s="1"/>
  <c r="AD128" i="11"/>
  <c r="X128" i="11"/>
  <c r="AE127" i="11"/>
  <c r="AF127" i="11" s="1"/>
  <c r="AD127" i="11"/>
  <c r="AE126" i="11"/>
  <c r="AF126" i="11" s="1"/>
  <c r="AD126" i="11"/>
  <c r="AE143" i="11"/>
  <c r="AE146" i="11"/>
  <c r="AF146" i="11" s="1"/>
  <c r="AD146" i="11"/>
  <c r="AE144" i="11"/>
  <c r="AF144" i="11" s="1"/>
  <c r="AD144" i="11"/>
  <c r="AE142" i="11"/>
  <c r="AF142" i="11" s="1"/>
  <c r="AD142" i="11"/>
  <c r="HR101" i="11"/>
  <c r="HS101" i="11" s="1"/>
  <c r="HQ101" i="11"/>
  <c r="GZ71" i="11"/>
  <c r="HA71" i="11" s="1"/>
  <c r="GY71" i="11"/>
  <c r="AE155" i="11"/>
  <c r="AF155" i="11" s="1"/>
  <c r="AD155" i="11"/>
  <c r="EH91" i="11"/>
  <c r="EI91" i="11" s="1"/>
  <c r="EG91" i="11"/>
  <c r="EY38" i="11"/>
  <c r="EZ38" i="11" s="1"/>
  <c r="EX38" i="11"/>
  <c r="HR52" i="11"/>
  <c r="HS52" i="11" s="1"/>
  <c r="HQ52" i="11"/>
  <c r="GZ86" i="11"/>
  <c r="HA86" i="11" s="1"/>
  <c r="GY86" i="11"/>
  <c r="HR100" i="11"/>
  <c r="HS100" i="11" s="1"/>
  <c r="HQ100" i="11"/>
  <c r="GZ69" i="11"/>
  <c r="HA69" i="11" s="1"/>
  <c r="GY69" i="11"/>
  <c r="EY37" i="11"/>
  <c r="EZ37" i="11" s="1"/>
  <c r="EX37" i="11"/>
  <c r="AE154" i="11"/>
  <c r="AF154" i="11" s="1"/>
  <c r="AD154" i="11"/>
  <c r="AE112" i="11"/>
  <c r="AF112" i="11" s="1"/>
  <c r="AD112" i="11"/>
  <c r="JB103" i="11"/>
  <c r="JC103" i="11" s="1"/>
  <c r="JA103" i="11"/>
  <c r="IJ71" i="11"/>
  <c r="IK71" i="11" s="1"/>
  <c r="II71" i="11"/>
  <c r="CG74" i="11"/>
  <c r="CH74" i="11" s="1"/>
  <c r="BP73" i="11"/>
  <c r="BQ73" i="11" s="1"/>
  <c r="X117" i="11"/>
  <c r="CG73" i="11"/>
  <c r="CH73" i="11" s="1"/>
  <c r="BP54" i="11"/>
  <c r="BQ54" i="11" s="1"/>
  <c r="AE117" i="11"/>
  <c r="AF117" i="11" s="1"/>
  <c r="AD117" i="11"/>
  <c r="AE114" i="11"/>
  <c r="AF114" i="11" s="1"/>
  <c r="AD114" i="11"/>
  <c r="AE100" i="11"/>
  <c r="AF100" i="11" s="1"/>
  <c r="AD100" i="11"/>
  <c r="AE98" i="11"/>
  <c r="AF98" i="11" s="1"/>
  <c r="AD98" i="11"/>
  <c r="AE125" i="11"/>
  <c r="AF125" i="11" s="1"/>
  <c r="AD125" i="11"/>
  <c r="AE124" i="11"/>
  <c r="AF124" i="11" s="1"/>
  <c r="AD124" i="11"/>
  <c r="AE123" i="11"/>
  <c r="AF123" i="11" s="1"/>
  <c r="AD123" i="11"/>
  <c r="AE122" i="11"/>
  <c r="AF122" i="11" s="1"/>
  <c r="AD122" i="11"/>
  <c r="AE121" i="11"/>
  <c r="AF121" i="11" s="1"/>
  <c r="AD121" i="11"/>
  <c r="AE120" i="11"/>
  <c r="AF120" i="11" s="1"/>
  <c r="AD120" i="11"/>
  <c r="AE119" i="11"/>
  <c r="AF119" i="11" s="1"/>
  <c r="AD119" i="11"/>
  <c r="AE118" i="11"/>
  <c r="AF118" i="11" s="1"/>
  <c r="AD118" i="11"/>
  <c r="AE116" i="11"/>
  <c r="AF116" i="11" s="1"/>
  <c r="AD116" i="11"/>
  <c r="AE115" i="11"/>
  <c r="AF115" i="11" s="1"/>
  <c r="AD115" i="11"/>
  <c r="AE113" i="11"/>
  <c r="AF113" i="11" s="1"/>
  <c r="AD113" i="11"/>
  <c r="AE111" i="11"/>
  <c r="AF111" i="11" s="1"/>
  <c r="AD111" i="11"/>
  <c r="AE110" i="11"/>
  <c r="AF110" i="11" s="1"/>
  <c r="AD110" i="11"/>
  <c r="EH71" i="11"/>
  <c r="EI71" i="11" s="1"/>
  <c r="EG71" i="11"/>
  <c r="IK92" i="11" l="1"/>
  <c r="HC86" i="11"/>
  <c r="HC71" i="11"/>
  <c r="HC69" i="11"/>
  <c r="IM71" i="11"/>
  <c r="AE109" i="11"/>
  <c r="AF109" i="11" s="1"/>
  <c r="AD109" i="11"/>
  <c r="AE93" i="11"/>
  <c r="AF93" i="11" s="1"/>
  <c r="AD93" i="11"/>
  <c r="EH70" i="11"/>
  <c r="EI70" i="11" s="1"/>
  <c r="EG70" i="11"/>
  <c r="AE106" i="11"/>
  <c r="AF106" i="11" s="1"/>
  <c r="AD106" i="11"/>
  <c r="AD69" i="11" l="1"/>
  <c r="AE69" i="11"/>
  <c r="AF69" i="11" s="1"/>
  <c r="AD70" i="11"/>
  <c r="AE70" i="11"/>
  <c r="AF70" i="11" s="1"/>
  <c r="AD71" i="11"/>
  <c r="AE71" i="11"/>
  <c r="AF71" i="11" s="1"/>
  <c r="AD72" i="11"/>
  <c r="AE72" i="11"/>
  <c r="AF72" i="11" s="1"/>
  <c r="X73" i="11"/>
  <c r="AD73" i="11"/>
  <c r="AE73" i="11"/>
  <c r="AF73" i="11" s="1"/>
  <c r="AD74" i="11"/>
  <c r="AE74" i="11"/>
  <c r="AF74" i="11" s="1"/>
  <c r="AD75" i="11"/>
  <c r="AE75" i="11"/>
  <c r="AF75" i="11" s="1"/>
  <c r="X76" i="11"/>
  <c r="AD76" i="11"/>
  <c r="AE76" i="11"/>
  <c r="AD68" i="11"/>
  <c r="AE68" i="11"/>
  <c r="AF68" i="11" s="1"/>
  <c r="AE79" i="11"/>
  <c r="AF79" i="11" s="1"/>
  <c r="AD79" i="11"/>
  <c r="AE78" i="11"/>
  <c r="AF78" i="11" s="1"/>
  <c r="AD78" i="11"/>
  <c r="AE77" i="11"/>
  <c r="AF77" i="11" s="1"/>
  <c r="AD77" i="11"/>
  <c r="AE67" i="11"/>
  <c r="AF67" i="11" s="1"/>
  <c r="AD67" i="11"/>
  <c r="AE66" i="11"/>
  <c r="AF66" i="11" s="1"/>
  <c r="AD66" i="11"/>
  <c r="AE65" i="11"/>
  <c r="AF65" i="11" s="1"/>
  <c r="AD65" i="11"/>
  <c r="AE64" i="11"/>
  <c r="AF64" i="11" s="1"/>
  <c r="AD64" i="11"/>
  <c r="AE63" i="11"/>
  <c r="AF63" i="11" s="1"/>
  <c r="AD63" i="11"/>
  <c r="AE107" i="11"/>
  <c r="AF107" i="11" s="1"/>
  <c r="AD107" i="11"/>
  <c r="AE62" i="11"/>
  <c r="AF62" i="11" s="1"/>
  <c r="AD62" i="11"/>
  <c r="AE105" i="11"/>
  <c r="AF105" i="11" s="1"/>
  <c r="AD105" i="11"/>
  <c r="AE104" i="11"/>
  <c r="AF104" i="11" s="1"/>
  <c r="AD104" i="11"/>
  <c r="AE103" i="11"/>
  <c r="AF103" i="11" s="1"/>
  <c r="AD103" i="11"/>
  <c r="X103" i="11"/>
  <c r="AE102" i="11"/>
  <c r="AF102" i="11" s="1"/>
  <c r="AD102" i="11"/>
  <c r="AE101" i="11"/>
  <c r="AF101" i="11" s="1"/>
  <c r="AD101" i="11"/>
  <c r="AE99" i="11"/>
  <c r="AF99" i="11" s="1"/>
  <c r="AD99" i="11"/>
  <c r="AE97" i="11"/>
  <c r="AF97" i="11" s="1"/>
  <c r="AD97" i="11"/>
  <c r="AE96" i="11"/>
  <c r="AF96" i="11" s="1"/>
  <c r="AD96" i="11"/>
  <c r="AE95" i="11"/>
  <c r="AF95" i="11" s="1"/>
  <c r="AD95" i="11"/>
  <c r="AE94" i="11"/>
  <c r="AF94" i="11" s="1"/>
  <c r="AD94" i="11"/>
  <c r="AE92" i="11"/>
  <c r="AF92" i="11" s="1"/>
  <c r="AD92" i="11"/>
  <c r="AD91" i="11"/>
  <c r="BP72" i="11"/>
  <c r="BQ72" i="11" s="1"/>
  <c r="AE90" i="11"/>
  <c r="AF90" i="11" s="1"/>
  <c r="AD90" i="11"/>
  <c r="AE61" i="11"/>
  <c r="AD61" i="11"/>
  <c r="X61" i="11"/>
  <c r="AE177" i="11"/>
  <c r="AF177" i="11" s="1"/>
  <c r="AE139" i="11"/>
  <c r="AF139" i="11" s="1"/>
  <c r="AD139" i="11"/>
  <c r="EY36" i="11"/>
  <c r="EZ36" i="11" s="1"/>
  <c r="EX36" i="11"/>
  <c r="EY35" i="11"/>
  <c r="EZ35" i="11" s="1"/>
  <c r="EX35" i="11"/>
  <c r="CG72" i="11"/>
  <c r="CH72" i="11" s="1"/>
  <c r="BP53" i="11" l="1"/>
  <c r="BQ53" i="11" s="1"/>
  <c r="EY10" i="11" l="1"/>
  <c r="EZ10" i="11" s="1"/>
  <c r="EH52" i="11"/>
  <c r="EI52" i="11" s="1"/>
  <c r="JB54" i="11"/>
  <c r="JC54" i="11" s="1"/>
  <c r="JA54" i="11"/>
  <c r="IJ36" i="11"/>
  <c r="IK36" i="11" s="1"/>
  <c r="II36" i="11"/>
  <c r="HR99" i="11"/>
  <c r="HS99" i="11" s="1"/>
  <c r="HQ99" i="11"/>
  <c r="GZ34" i="11"/>
  <c r="HC34" i="11" s="1"/>
  <c r="GY34" i="11"/>
  <c r="IM36" i="11" l="1"/>
  <c r="HA34" i="11"/>
  <c r="AE138" i="11"/>
  <c r="AD138" i="11"/>
  <c r="X138" i="11"/>
  <c r="AE89" i="11"/>
  <c r="AF89" i="11" s="1"/>
  <c r="AD89" i="11"/>
  <c r="X89" i="11"/>
  <c r="X51" i="11"/>
  <c r="X24" i="11"/>
  <c r="AP96" i="11"/>
  <c r="AE45" i="11"/>
  <c r="AF45" i="11" s="1"/>
  <c r="AD45" i="11"/>
  <c r="AE46" i="11"/>
  <c r="AF46" i="11" s="1"/>
  <c r="AD46" i="11"/>
  <c r="X46" i="11"/>
  <c r="AE52" i="11"/>
  <c r="AF52" i="11" s="1"/>
  <c r="AD52" i="11"/>
  <c r="AE51" i="11"/>
  <c r="AF51" i="11" s="1"/>
  <c r="AD51" i="11"/>
  <c r="AE50" i="11"/>
  <c r="AF50" i="11" s="1"/>
  <c r="AD50" i="11"/>
  <c r="AE49" i="11"/>
  <c r="AF49" i="11" s="1"/>
  <c r="AD49" i="11"/>
  <c r="AE48" i="11"/>
  <c r="AF48" i="11" s="1"/>
  <c r="AD48" i="11"/>
  <c r="AE25" i="11"/>
  <c r="AF25" i="11" s="1"/>
  <c r="AD25" i="11"/>
  <c r="AE24" i="11"/>
  <c r="AF24" i="11" s="1"/>
  <c r="AD24" i="11"/>
  <c r="AE23" i="11"/>
  <c r="AF23" i="11" s="1"/>
  <c r="AD23" i="11"/>
  <c r="AE22" i="11"/>
  <c r="AF22" i="11" s="1"/>
  <c r="AD22" i="11"/>
  <c r="AE21" i="11"/>
  <c r="AF21" i="11" s="1"/>
  <c r="AD21" i="11"/>
  <c r="X21" i="11"/>
  <c r="AE20" i="11"/>
  <c r="AF20" i="11" s="1"/>
  <c r="AD20" i="11"/>
  <c r="AE19" i="11"/>
  <c r="AF19" i="11" s="1"/>
  <c r="AD19" i="11"/>
  <c r="AE18" i="11"/>
  <c r="AF18" i="11" s="1"/>
  <c r="AD18" i="11"/>
  <c r="AE17" i="11"/>
  <c r="AF17" i="11" s="1"/>
  <c r="AD17" i="11"/>
  <c r="X17" i="11"/>
  <c r="AE16" i="11"/>
  <c r="AF16" i="11" s="1"/>
  <c r="AD16" i="11"/>
  <c r="AE15" i="11"/>
  <c r="AF15" i="11" s="1"/>
  <c r="AD15" i="11"/>
  <c r="AE14" i="11"/>
  <c r="AF14" i="11" s="1"/>
  <c r="AD14" i="11"/>
  <c r="AE13" i="11"/>
  <c r="AF13" i="11" s="1"/>
  <c r="AD13" i="11"/>
  <c r="AE12" i="11"/>
  <c r="AF12" i="11" s="1"/>
  <c r="AD12" i="11"/>
  <c r="AE47" i="11"/>
  <c r="AF47" i="11" s="1"/>
  <c r="AD47" i="11"/>
  <c r="X47" i="11"/>
  <c r="AE44" i="11"/>
  <c r="AF44" i="11" s="1"/>
  <c r="AD44" i="11"/>
  <c r="AE43" i="11"/>
  <c r="AF43" i="11" s="1"/>
  <c r="AD43" i="11"/>
  <c r="AE88" i="11"/>
  <c r="AF88" i="11" s="1"/>
  <c r="AD88" i="11"/>
  <c r="AE42" i="11"/>
  <c r="AF42" i="11" s="1"/>
  <c r="AD42" i="11"/>
  <c r="AF138" i="11" l="1"/>
  <c r="AF170" i="11" s="1"/>
  <c r="AE170" i="11"/>
  <c r="AF82" i="11"/>
  <c r="AE39" i="11"/>
  <c r="AF39" i="11" s="1"/>
  <c r="AD39" i="11"/>
  <c r="AE38" i="11"/>
  <c r="AF38" i="11" s="1"/>
  <c r="AD38" i="11"/>
  <c r="AE37" i="11" l="1"/>
  <c r="AF37" i="11" s="1"/>
  <c r="AD37" i="11"/>
  <c r="AD41" i="11"/>
  <c r="AE40" i="11"/>
  <c r="AF40" i="11" s="1"/>
  <c r="AD40" i="11"/>
  <c r="AE36" i="11"/>
  <c r="AF36" i="11" s="1"/>
  <c r="AD36" i="11"/>
  <c r="AE35" i="11"/>
  <c r="AF35" i="11" s="1"/>
  <c r="AD35" i="11"/>
  <c r="JB102" i="11"/>
  <c r="JC102" i="11" s="1"/>
  <c r="JA102" i="11"/>
  <c r="JB53" i="11" l="1"/>
  <c r="JC53" i="11" s="1"/>
  <c r="JA53" i="11"/>
  <c r="JB70" i="11"/>
  <c r="JC70" i="11" s="1"/>
  <c r="IJ12" i="11"/>
  <c r="IM12" i="11" s="1"/>
  <c r="IJ11" i="11"/>
  <c r="IK11" i="11" s="1"/>
  <c r="II11" i="11"/>
  <c r="IK12" i="11" l="1"/>
  <c r="IM11" i="11"/>
  <c r="EH11" i="11" l="1"/>
  <c r="EI11" i="11" s="1"/>
  <c r="EG11" i="11"/>
  <c r="EH10" i="11"/>
  <c r="EI10" i="11" s="1"/>
  <c r="EG10" i="11"/>
  <c r="CG16" i="11" l="1"/>
  <c r="CH16" i="11" s="1"/>
  <c r="CG15" i="11"/>
  <c r="CH15" i="11" s="1"/>
  <c r="CG36" i="11"/>
  <c r="CH36" i="11" s="1"/>
  <c r="CG37" i="11"/>
  <c r="CH37" i="11" s="1"/>
  <c r="CG117" i="11"/>
  <c r="CH117" i="11" s="1"/>
  <c r="HR51" i="11" l="1"/>
  <c r="HS51" i="11" s="1"/>
  <c r="HQ51" i="11"/>
  <c r="AE34" i="11"/>
  <c r="AF34" i="11" s="1"/>
  <c r="AD34" i="11"/>
  <c r="GZ10" i="11" l="1"/>
  <c r="HC10" i="11" s="1"/>
  <c r="GY10" i="11"/>
  <c r="AE10" i="11"/>
  <c r="AD10" i="11"/>
  <c r="AE11" i="11"/>
  <c r="AF11" i="11" s="1"/>
  <c r="AD11" i="11"/>
  <c r="AF10" i="11" l="1"/>
  <c r="AE28" i="11"/>
  <c r="HA10" i="11"/>
  <c r="AV53" i="11"/>
  <c r="AW21" i="11" l="1"/>
  <c r="AX21" i="11" s="1"/>
  <c r="AV21" i="11"/>
  <c r="AP21" i="11"/>
  <c r="AW40" i="11"/>
  <c r="AX40" i="11" s="1"/>
  <c r="AV40" i="11"/>
  <c r="AP40" i="11"/>
  <c r="AW39" i="11"/>
  <c r="AX39" i="11" s="1"/>
  <c r="AP39" i="11"/>
  <c r="AW96" i="11"/>
  <c r="AX96" i="11" s="1"/>
  <c r="AV96" i="11"/>
  <c r="AP545" i="14" l="1"/>
  <c r="AP546" i="14"/>
  <c r="AP549" i="14"/>
  <c r="AP548" i="14"/>
  <c r="AP547" i="14"/>
  <c r="AP544" i="14"/>
  <c r="AP543" i="14"/>
  <c r="AP542" i="14"/>
  <c r="AW543" i="14"/>
  <c r="AX543" i="14" s="1"/>
  <c r="AV543" i="14"/>
  <c r="AW542" i="14"/>
  <c r="AX542" i="14" s="1"/>
  <c r="AW544" i="14"/>
  <c r="AV545" i="14"/>
  <c r="AW545" i="14"/>
  <c r="AX545" i="14" s="1"/>
  <c r="AW546" i="14"/>
  <c r="AV547" i="14"/>
  <c r="AW547" i="14"/>
  <c r="AX547" i="14" s="1"/>
  <c r="AV548" i="14"/>
  <c r="AW548" i="14"/>
  <c r="AX548" i="14" s="1"/>
  <c r="AV549" i="14"/>
  <c r="AW549" i="14"/>
  <c r="AX549" i="14"/>
  <c r="AW589" i="14"/>
  <c r="AX589" i="14" s="1"/>
  <c r="AV589" i="14"/>
  <c r="AW588" i="14"/>
  <c r="AX588" i="14" s="1"/>
  <c r="AV588" i="14"/>
  <c r="AW587" i="14"/>
  <c r="AX587" i="14" s="1"/>
  <c r="AV587" i="14"/>
  <c r="BO11" i="14"/>
  <c r="BP11" i="14" s="1"/>
  <c r="AE14" i="14"/>
  <c r="AF14" i="14" s="1"/>
  <c r="AD14" i="14"/>
  <c r="AE13" i="14"/>
  <c r="AF13" i="14" s="1"/>
  <c r="AD13" i="14"/>
  <c r="AE12" i="14"/>
  <c r="AF12" i="14" s="1"/>
  <c r="AD12" i="14"/>
  <c r="AE11" i="14"/>
  <c r="AF11" i="14" s="1"/>
  <c r="AD11" i="14"/>
  <c r="AE10" i="14"/>
  <c r="AF10" i="14" s="1"/>
  <c r="AD10" i="14"/>
  <c r="FP229" i="14"/>
  <c r="FS229" i="14" s="1"/>
  <c r="FO229" i="14"/>
  <c r="FP211" i="14"/>
  <c r="FQ211" i="14" s="1"/>
  <c r="FO211" i="14"/>
  <c r="FP210" i="14"/>
  <c r="FS210" i="14" s="1"/>
  <c r="FO210" i="14"/>
  <c r="FP192" i="14"/>
  <c r="FS192" i="14" s="1"/>
  <c r="FO192" i="14"/>
  <c r="FP191" i="14"/>
  <c r="FS191" i="14" s="1"/>
  <c r="FO191" i="14"/>
  <c r="FP175" i="14"/>
  <c r="FS175" i="14" s="1"/>
  <c r="FO175" i="14"/>
  <c r="FP174" i="14"/>
  <c r="FS174" i="14" s="1"/>
  <c r="FO174" i="14"/>
  <c r="FP173" i="14"/>
  <c r="FS173" i="14" s="1"/>
  <c r="FO173" i="14"/>
  <c r="FP155" i="14"/>
  <c r="FQ155" i="14" s="1"/>
  <c r="FQ166" i="14" s="1"/>
  <c r="FO155" i="14"/>
  <c r="FP132" i="14"/>
  <c r="FS132" i="14" s="1"/>
  <c r="FO132" i="14"/>
  <c r="FP131" i="14"/>
  <c r="FS131" i="14" s="1"/>
  <c r="FO131" i="14"/>
  <c r="FP110" i="14"/>
  <c r="FQ110" i="14" s="1"/>
  <c r="FQ123" i="14" s="1"/>
  <c r="FO110" i="14"/>
  <c r="GH107" i="14"/>
  <c r="GI107" i="14" s="1"/>
  <c r="GG107" i="14"/>
  <c r="GH106" i="14"/>
  <c r="GI106" i="14" s="1"/>
  <c r="GG106" i="14"/>
  <c r="GH105" i="14"/>
  <c r="GI105" i="14" s="1"/>
  <c r="GG105" i="14"/>
  <c r="GH104" i="14"/>
  <c r="GI104" i="14" s="1"/>
  <c r="GG104" i="14"/>
  <c r="GH103" i="14"/>
  <c r="GI103" i="14" s="1"/>
  <c r="GG103" i="14"/>
  <c r="FQ103" i="14"/>
  <c r="FP103" i="14"/>
  <c r="GH102" i="14"/>
  <c r="GI102" i="14" s="1"/>
  <c r="GG102" i="14"/>
  <c r="GH86" i="14"/>
  <c r="GI86" i="14" s="1"/>
  <c r="GG86" i="14"/>
  <c r="FP75" i="14"/>
  <c r="FS75" i="14" s="1"/>
  <c r="FO75" i="14"/>
  <c r="FP74" i="14"/>
  <c r="FS74" i="14" s="1"/>
  <c r="FO74" i="14"/>
  <c r="FP73" i="14"/>
  <c r="FS73" i="14" s="1"/>
  <c r="FO73" i="14"/>
  <c r="FP72" i="14"/>
  <c r="FS72" i="14" s="1"/>
  <c r="FO72" i="14"/>
  <c r="GH71" i="14"/>
  <c r="GI71" i="14" s="1"/>
  <c r="GG71" i="14"/>
  <c r="FP71" i="14"/>
  <c r="FQ71" i="14" s="1"/>
  <c r="FO71" i="14"/>
  <c r="GH70" i="14"/>
  <c r="GI70" i="14" s="1"/>
  <c r="GG70" i="14"/>
  <c r="GH60" i="14"/>
  <c r="GI60" i="14" s="1"/>
  <c r="GG60" i="14"/>
  <c r="GH59" i="14"/>
  <c r="GI59" i="14" s="1"/>
  <c r="GG59" i="14"/>
  <c r="GH58" i="14"/>
  <c r="GI58" i="14" s="1"/>
  <c r="GG58" i="14"/>
  <c r="GH57" i="14"/>
  <c r="GI57" i="14" s="1"/>
  <c r="GG57" i="14"/>
  <c r="GH56" i="14"/>
  <c r="GI56" i="14" s="1"/>
  <c r="GG56" i="14"/>
  <c r="GH55" i="14"/>
  <c r="GI55" i="14" s="1"/>
  <c r="GG55" i="14"/>
  <c r="GH54" i="14"/>
  <c r="GI54" i="14" s="1"/>
  <c r="GG54" i="14"/>
  <c r="FP54" i="14"/>
  <c r="FS54" i="14" s="1"/>
  <c r="FO54" i="14"/>
  <c r="GH53" i="14"/>
  <c r="GI53" i="14" s="1"/>
  <c r="GG53" i="14"/>
  <c r="FP53" i="14"/>
  <c r="FQ53" i="14" s="1"/>
  <c r="FO53" i="14"/>
  <c r="FP37" i="14"/>
  <c r="FS37" i="14" s="1"/>
  <c r="FO37" i="14"/>
  <c r="FP36" i="14"/>
  <c r="FS36" i="14" s="1"/>
  <c r="FO36" i="14"/>
  <c r="GH34" i="14"/>
  <c r="GI34" i="14" s="1"/>
  <c r="GG34" i="14"/>
  <c r="GH13" i="14"/>
  <c r="GI13" i="14" s="1"/>
  <c r="GG13" i="14"/>
  <c r="GH12" i="14"/>
  <c r="GI12" i="14" s="1"/>
  <c r="GG12" i="14"/>
  <c r="GH11" i="14"/>
  <c r="GI11" i="14" s="1"/>
  <c r="GG11" i="14"/>
  <c r="GH10" i="14"/>
  <c r="GI10" i="14" s="1"/>
  <c r="GG10" i="14"/>
  <c r="FP10" i="14"/>
  <c r="FQ10" i="14" s="1"/>
  <c r="FQ26" i="14" s="1"/>
  <c r="FO10" i="14"/>
  <c r="AW648" i="14"/>
  <c r="AX648" i="14" s="1"/>
  <c r="AV648" i="14"/>
  <c r="AW633" i="14"/>
  <c r="AX633" i="14" s="1"/>
  <c r="AV633" i="14"/>
  <c r="AW632" i="14"/>
  <c r="AX632" i="14" s="1"/>
  <c r="AV632" i="14"/>
  <c r="AW631" i="14"/>
  <c r="AX631" i="14" s="1"/>
  <c r="AV631" i="14"/>
  <c r="AE369" i="14"/>
  <c r="AF369" i="14" s="1"/>
  <c r="AD369" i="14"/>
  <c r="AE368" i="14"/>
  <c r="AF368" i="14" s="1"/>
  <c r="AD368" i="14"/>
  <c r="AE367" i="14"/>
  <c r="AF367" i="14" s="1"/>
  <c r="AD367" i="14"/>
  <c r="AE366" i="14"/>
  <c r="AF366" i="14" s="1"/>
  <c r="AD366" i="14"/>
  <c r="AE365" i="14"/>
  <c r="AF365" i="14" s="1"/>
  <c r="AD365" i="14"/>
  <c r="AE364" i="14"/>
  <c r="AD364" i="14"/>
  <c r="X364" i="14"/>
  <c r="AE363" i="14"/>
  <c r="AW514" i="14"/>
  <c r="AX514" i="14" s="1"/>
  <c r="AD362" i="14"/>
  <c r="AE361" i="14"/>
  <c r="AF361" i="14" s="1"/>
  <c r="AD361" i="14"/>
  <c r="AE360" i="14"/>
  <c r="AF360" i="14" s="1"/>
  <c r="AD360" i="14"/>
  <c r="AE359" i="14"/>
  <c r="AF359" i="14" s="1"/>
  <c r="AD359" i="14"/>
  <c r="AE358" i="14"/>
  <c r="AF358" i="14" s="1"/>
  <c r="AD358" i="14"/>
  <c r="AW504" i="14"/>
  <c r="AX504" i="14" s="1"/>
  <c r="AV504" i="14"/>
  <c r="AP504" i="14"/>
  <c r="AW503" i="14"/>
  <c r="AX503" i="14" s="1"/>
  <c r="AV503" i="14"/>
  <c r="AP503" i="14"/>
  <c r="AW502" i="14"/>
  <c r="AX502" i="14" s="1"/>
  <c r="AV502" i="14"/>
  <c r="AP502" i="14"/>
  <c r="AW501" i="14"/>
  <c r="AX501" i="14" s="1"/>
  <c r="AV501" i="14"/>
  <c r="AP501" i="14"/>
  <c r="AW500" i="14"/>
  <c r="AX500" i="14" s="1"/>
  <c r="AV500" i="14"/>
  <c r="AP500" i="14"/>
  <c r="AW499" i="14"/>
  <c r="AX499" i="14" s="1"/>
  <c r="AV499" i="14"/>
  <c r="AP499" i="14"/>
  <c r="AE347" i="14"/>
  <c r="AF347" i="14" s="1"/>
  <c r="AD347" i="14"/>
  <c r="AE346" i="14"/>
  <c r="AF346" i="14" s="1"/>
  <c r="AD346" i="14"/>
  <c r="AE345" i="14"/>
  <c r="AF345" i="14" s="1"/>
  <c r="AD345" i="14"/>
  <c r="AE344" i="14"/>
  <c r="AF344" i="14" s="1"/>
  <c r="AD344" i="14"/>
  <c r="AE343" i="14"/>
  <c r="AF343" i="14" s="1"/>
  <c r="AD343" i="14"/>
  <c r="AE342" i="14"/>
  <c r="AF342" i="14" s="1"/>
  <c r="AD342" i="14"/>
  <c r="AE341" i="14"/>
  <c r="AF341" i="14" s="1"/>
  <c r="AD341" i="14"/>
  <c r="AE340" i="14"/>
  <c r="AF340" i="14" s="1"/>
  <c r="AD340" i="14"/>
  <c r="AE339" i="14"/>
  <c r="AF339" i="14" s="1"/>
  <c r="AD339" i="14"/>
  <c r="AE338" i="14"/>
  <c r="AF338" i="14" s="1"/>
  <c r="AD338" i="14"/>
  <c r="AE337" i="14"/>
  <c r="AF337" i="14" s="1"/>
  <c r="AD337" i="14"/>
  <c r="AE336" i="14"/>
  <c r="AF336" i="14" s="1"/>
  <c r="AD336" i="14"/>
  <c r="AE335" i="14"/>
  <c r="AF335" i="14" s="1"/>
  <c r="AD335" i="14"/>
  <c r="AE334" i="14"/>
  <c r="AF334" i="14" s="1"/>
  <c r="AD334" i="14"/>
  <c r="AE333" i="14"/>
  <c r="AF333" i="14" s="1"/>
  <c r="AD333" i="14"/>
  <c r="X333" i="14"/>
  <c r="AW484" i="14"/>
  <c r="AX484" i="14" s="1"/>
  <c r="AV484" i="14"/>
  <c r="AE332" i="14"/>
  <c r="AF332" i="14" s="1"/>
  <c r="AD332" i="14"/>
  <c r="AE331" i="14"/>
  <c r="AF331" i="14" s="1"/>
  <c r="AD331" i="14"/>
  <c r="AE330" i="14"/>
  <c r="AF330" i="14" s="1"/>
  <c r="AD330" i="14"/>
  <c r="AE329" i="14"/>
  <c r="AF329" i="14" s="1"/>
  <c r="AD329" i="14"/>
  <c r="AE328" i="14"/>
  <c r="AF328" i="14" s="1"/>
  <c r="AD328" i="14"/>
  <c r="AE327" i="14"/>
  <c r="AF327" i="14" s="1"/>
  <c r="AD327" i="14"/>
  <c r="AE326" i="14"/>
  <c r="AF326" i="14" s="1"/>
  <c r="AD326" i="14"/>
  <c r="AE325" i="14"/>
  <c r="AF325" i="14" s="1"/>
  <c r="AD325" i="14"/>
  <c r="AE324" i="14"/>
  <c r="AF324" i="14" s="1"/>
  <c r="AD324" i="14"/>
  <c r="AE323" i="14"/>
  <c r="AF323" i="14" s="1"/>
  <c r="AD323" i="14"/>
  <c r="AE322" i="14"/>
  <c r="AF322" i="14" s="1"/>
  <c r="AD322" i="14"/>
  <c r="AE321" i="14"/>
  <c r="AF321" i="14" s="1"/>
  <c r="AD321" i="14"/>
  <c r="AE320" i="14"/>
  <c r="AF320" i="14" s="1"/>
  <c r="AD320" i="14"/>
  <c r="AE319" i="14"/>
  <c r="AD319" i="14"/>
  <c r="AE318" i="14"/>
  <c r="AF318" i="14" s="1"/>
  <c r="AD318" i="14"/>
  <c r="AW468" i="14"/>
  <c r="AE317" i="14"/>
  <c r="AF317" i="14" s="1"/>
  <c r="AD317" i="14"/>
  <c r="AV467" i="14"/>
  <c r="AW466" i="14"/>
  <c r="AV465" i="14"/>
  <c r="AV464" i="14"/>
  <c r="AV463" i="14"/>
  <c r="AV462" i="14"/>
  <c r="AW461" i="14"/>
  <c r="AW459" i="14"/>
  <c r="AW457" i="14"/>
  <c r="AP457" i="14"/>
  <c r="AW456" i="14"/>
  <c r="AP456" i="14"/>
  <c r="AW455" i="14"/>
  <c r="AX455" i="14" s="1"/>
  <c r="AV455" i="14"/>
  <c r="AP455" i="14"/>
  <c r="AW454" i="14"/>
  <c r="AW453" i="14"/>
  <c r="AX453" i="14" s="1"/>
  <c r="AV453" i="14"/>
  <c r="AE308" i="14"/>
  <c r="AF308" i="14" s="1"/>
  <c r="AD308" i="14"/>
  <c r="AW452" i="14"/>
  <c r="AE307" i="14"/>
  <c r="AF307" i="14" s="1"/>
  <c r="AD307" i="14"/>
  <c r="AW451" i="14"/>
  <c r="AE306" i="14"/>
  <c r="AF306" i="14" s="1"/>
  <c r="AD306" i="14"/>
  <c r="AW450" i="14"/>
  <c r="AX450" i="14" s="1"/>
  <c r="AV450" i="14"/>
  <c r="AE305" i="14"/>
  <c r="AF305" i="14" s="1"/>
  <c r="AD305" i="14"/>
  <c r="AW449" i="14"/>
  <c r="AE304" i="14"/>
  <c r="AF304" i="14" s="1"/>
  <c r="AD304" i="14"/>
  <c r="AW448" i="14"/>
  <c r="AX448" i="14" s="1"/>
  <c r="AV448" i="14"/>
  <c r="AE303" i="14"/>
  <c r="AF303" i="14" s="1"/>
  <c r="AD303" i="14"/>
  <c r="AW447" i="14"/>
  <c r="AX447" i="14" s="1"/>
  <c r="AV447" i="14"/>
  <c r="AE302" i="14"/>
  <c r="AF302" i="14" s="1"/>
  <c r="AD302" i="14"/>
  <c r="AW446" i="14"/>
  <c r="AX446" i="14" s="1"/>
  <c r="AV446" i="14"/>
  <c r="AE301" i="14"/>
  <c r="AW445" i="14"/>
  <c r="AX445" i="14" s="1"/>
  <c r="AV445" i="14"/>
  <c r="AD300" i="14"/>
  <c r="AE299" i="14"/>
  <c r="AF299" i="14" s="1"/>
  <c r="AD299" i="14"/>
  <c r="AE298" i="14"/>
  <c r="AF298" i="14" s="1"/>
  <c r="AD298" i="14"/>
  <c r="AE297" i="14"/>
  <c r="AF297" i="14" s="1"/>
  <c r="AD297" i="14"/>
  <c r="AE296" i="14"/>
  <c r="AF296" i="14" s="1"/>
  <c r="AD296" i="14"/>
  <c r="AE295" i="14"/>
  <c r="AF295" i="14" s="1"/>
  <c r="AD295" i="14"/>
  <c r="AE294" i="14"/>
  <c r="AF294" i="14" s="1"/>
  <c r="AD294" i="14"/>
  <c r="X294" i="14"/>
  <c r="AE293" i="14"/>
  <c r="AF293" i="14" s="1"/>
  <c r="AD293" i="14"/>
  <c r="AE292" i="14"/>
  <c r="AF292" i="14" s="1"/>
  <c r="AD292" i="14"/>
  <c r="AE291" i="14"/>
  <c r="AF291" i="14" s="1"/>
  <c r="AD291" i="14"/>
  <c r="AW435" i="14"/>
  <c r="AX435" i="14" s="1"/>
  <c r="AV435" i="14"/>
  <c r="AE290" i="14"/>
  <c r="AF290" i="14" s="1"/>
  <c r="AD290" i="14"/>
  <c r="AW434" i="14"/>
  <c r="AX434" i="14" s="1"/>
  <c r="AV434" i="14"/>
  <c r="AE289" i="14"/>
  <c r="AW433" i="14"/>
  <c r="AX433" i="14" s="1"/>
  <c r="AV433" i="14"/>
  <c r="AE288" i="14"/>
  <c r="AF288" i="14" s="1"/>
  <c r="AD288" i="14"/>
  <c r="AW432" i="14"/>
  <c r="AX432" i="14" s="1"/>
  <c r="AV432" i="14"/>
  <c r="AE287" i="14"/>
  <c r="AF287" i="14" s="1"/>
  <c r="AD287" i="14"/>
  <c r="AE286" i="14"/>
  <c r="AF286" i="14" s="1"/>
  <c r="AD286" i="14"/>
  <c r="AE285" i="14"/>
  <c r="AF285" i="14" s="1"/>
  <c r="AD285" i="14"/>
  <c r="AE284" i="14"/>
  <c r="AF284" i="14" s="1"/>
  <c r="AD284" i="14"/>
  <c r="AE283" i="14"/>
  <c r="AF283" i="14" s="1"/>
  <c r="AD283" i="14"/>
  <c r="AE282" i="14"/>
  <c r="AF282" i="14" s="1"/>
  <c r="AD282" i="14"/>
  <c r="AE281" i="14"/>
  <c r="AF281" i="14" s="1"/>
  <c r="AD281" i="14"/>
  <c r="AE280" i="14"/>
  <c r="AF280" i="14" s="1"/>
  <c r="AD280" i="14"/>
  <c r="AE279" i="14"/>
  <c r="AF279" i="14" s="1"/>
  <c r="AD279" i="14"/>
  <c r="AE278" i="14"/>
  <c r="AF278" i="14" s="1"/>
  <c r="AD278" i="14"/>
  <c r="AE277" i="14"/>
  <c r="AD277" i="14"/>
  <c r="AE276" i="14"/>
  <c r="AF276" i="14" s="1"/>
  <c r="AD276" i="14"/>
  <c r="AW411" i="14"/>
  <c r="AX411" i="14" s="1"/>
  <c r="AV411" i="14"/>
  <c r="AW410" i="14"/>
  <c r="AX410" i="14" s="1"/>
  <c r="AV410" i="14"/>
  <c r="AW409" i="14"/>
  <c r="AX409" i="14" s="1"/>
  <c r="AV409" i="14"/>
  <c r="AW408" i="14"/>
  <c r="AX408" i="14" s="1"/>
  <c r="AV408" i="14"/>
  <c r="AW407" i="14"/>
  <c r="AX407" i="14" s="1"/>
  <c r="AV407" i="14"/>
  <c r="AW406" i="14"/>
  <c r="AX406" i="14" s="1"/>
  <c r="AV406" i="14"/>
  <c r="AW405" i="14"/>
  <c r="AX405" i="14" s="1"/>
  <c r="AV405" i="14"/>
  <c r="AW404" i="14"/>
  <c r="AX404" i="14" s="1"/>
  <c r="AV404" i="14"/>
  <c r="AW403" i="14"/>
  <c r="AX403" i="14" s="1"/>
  <c r="AV403" i="14"/>
  <c r="AW402" i="14"/>
  <c r="AX402" i="14" s="1"/>
  <c r="AV402" i="14"/>
  <c r="AW401" i="14"/>
  <c r="AX401" i="14" s="1"/>
  <c r="AV401" i="14"/>
  <c r="AW400" i="14"/>
  <c r="AX400" i="14" s="1"/>
  <c r="AV400" i="14"/>
  <c r="AW399" i="14"/>
  <c r="AX399" i="14" s="1"/>
  <c r="AV399" i="14"/>
  <c r="AW398" i="14"/>
  <c r="AX398" i="14" s="1"/>
  <c r="AV398" i="14"/>
  <c r="AW397" i="14"/>
  <c r="AX397" i="14" s="1"/>
  <c r="AV397" i="14"/>
  <c r="AW396" i="14"/>
  <c r="AX396" i="14" s="1"/>
  <c r="AV396" i="14"/>
  <c r="AW395" i="14"/>
  <c r="AX395" i="14" s="1"/>
  <c r="AV395" i="14"/>
  <c r="AW394" i="14"/>
  <c r="AX394" i="14" s="1"/>
  <c r="AV394" i="14"/>
  <c r="AP394" i="14"/>
  <c r="AW393" i="14"/>
  <c r="AX393" i="14" s="1"/>
  <c r="AV393" i="14"/>
  <c r="AP393" i="14"/>
  <c r="AE267" i="14"/>
  <c r="AF267" i="14" s="1"/>
  <c r="AD267" i="14"/>
  <c r="AW392" i="14"/>
  <c r="AX392" i="14" s="1"/>
  <c r="AV392" i="14"/>
  <c r="AP392" i="14"/>
  <c r="AE266" i="14"/>
  <c r="AF266" i="14" s="1"/>
  <c r="AD266" i="14"/>
  <c r="AW391" i="14"/>
  <c r="AX391" i="14" s="1"/>
  <c r="AV391" i="14"/>
  <c r="AP391" i="14"/>
  <c r="AE265" i="14"/>
  <c r="AF265" i="14" s="1"/>
  <c r="AD265" i="14"/>
  <c r="AW390" i="14"/>
  <c r="AX390" i="14" s="1"/>
  <c r="AV390" i="14"/>
  <c r="AP390" i="14"/>
  <c r="AE264" i="14"/>
  <c r="AF264" i="14" s="1"/>
  <c r="AD264" i="14"/>
  <c r="AW389" i="14"/>
  <c r="AX389" i="14" s="1"/>
  <c r="AV389" i="14"/>
  <c r="AP389" i="14"/>
  <c r="AE263" i="14"/>
  <c r="AF263" i="14" s="1"/>
  <c r="AD263" i="14"/>
  <c r="AW388" i="14"/>
  <c r="AX388" i="14" s="1"/>
  <c r="AV388" i="14"/>
  <c r="AP388" i="14"/>
  <c r="AE262" i="14"/>
  <c r="AF262" i="14" s="1"/>
  <c r="AD262" i="14"/>
  <c r="AW387" i="14"/>
  <c r="AX387" i="14" s="1"/>
  <c r="AV387" i="14"/>
  <c r="AP387" i="14"/>
  <c r="AD261" i="14"/>
  <c r="AW386" i="14"/>
  <c r="AX386" i="14" s="1"/>
  <c r="AV386" i="14"/>
  <c r="AE260" i="14"/>
  <c r="AF260" i="14" s="1"/>
  <c r="AD260" i="14"/>
  <c r="AW385" i="14"/>
  <c r="AX385" i="14" s="1"/>
  <c r="AV385" i="14"/>
  <c r="AP385" i="14"/>
  <c r="AE259" i="14"/>
  <c r="AF259" i="14" s="1"/>
  <c r="AD259" i="14"/>
  <c r="AW384" i="14"/>
  <c r="AX384" i="14" s="1"/>
  <c r="AV384" i="14"/>
  <c r="AE258" i="14"/>
  <c r="AF258" i="14" s="1"/>
  <c r="AD258" i="14"/>
  <c r="AW383" i="14"/>
  <c r="AX383" i="14" s="1"/>
  <c r="AV383" i="14"/>
  <c r="AE257" i="14"/>
  <c r="AF257" i="14" s="1"/>
  <c r="AD257" i="14"/>
  <c r="AW382" i="14"/>
  <c r="AX382" i="14" s="1"/>
  <c r="AV382" i="14"/>
  <c r="AE256" i="14"/>
  <c r="AF256" i="14" s="1"/>
  <c r="AD256" i="14"/>
  <c r="AW381" i="14"/>
  <c r="AX381" i="14" s="1"/>
  <c r="AV381" i="14"/>
  <c r="AP381" i="14"/>
  <c r="AE255" i="14"/>
  <c r="AF255" i="14" s="1"/>
  <c r="AD255" i="14"/>
  <c r="AW380" i="14"/>
  <c r="AX380" i="14" s="1"/>
  <c r="AV380" i="14"/>
  <c r="AE254" i="14"/>
  <c r="AF254" i="14" s="1"/>
  <c r="AD254" i="14"/>
  <c r="AW379" i="14"/>
  <c r="AX379" i="14" s="1"/>
  <c r="AV379" i="14"/>
  <c r="AP379" i="14"/>
  <c r="AE253" i="14"/>
  <c r="AF253" i="14" s="1"/>
  <c r="AD253" i="14"/>
  <c r="AW378" i="14"/>
  <c r="AX378" i="14" s="1"/>
  <c r="AV378" i="14"/>
  <c r="AE252" i="14"/>
  <c r="AF252" i="14" s="1"/>
  <c r="AD252" i="14"/>
  <c r="AW377" i="14"/>
  <c r="AX377" i="14" s="1"/>
  <c r="AV377" i="14"/>
  <c r="AD251" i="14"/>
  <c r="AW376" i="14"/>
  <c r="AX376" i="14" s="1"/>
  <c r="AV376" i="14"/>
  <c r="AE250" i="14"/>
  <c r="AF250" i="14" s="1"/>
  <c r="AD250" i="14"/>
  <c r="AW375" i="14"/>
  <c r="AX375" i="14" s="1"/>
  <c r="AV375" i="14"/>
  <c r="AP375" i="14"/>
  <c r="AE249" i="14"/>
  <c r="AF249" i="14" s="1"/>
  <c r="AD249" i="14"/>
  <c r="AW374" i="14"/>
  <c r="AX374" i="14" s="1"/>
  <c r="AV374" i="14"/>
  <c r="AP374" i="14"/>
  <c r="AE248" i="14"/>
  <c r="AF248" i="14" s="1"/>
  <c r="AD248" i="14"/>
  <c r="AW373" i="14"/>
  <c r="AX373" i="14" s="1"/>
  <c r="AV373" i="14"/>
  <c r="AE247" i="14"/>
  <c r="AF247" i="14" s="1"/>
  <c r="AD247" i="14"/>
  <c r="AW372" i="14"/>
  <c r="AX372" i="14" s="1"/>
  <c r="AV372" i="14"/>
  <c r="AP372" i="14"/>
  <c r="AW371" i="14"/>
  <c r="AX371" i="14" s="1"/>
  <c r="AV371" i="14"/>
  <c r="AW370" i="14"/>
  <c r="AX370" i="14" s="1"/>
  <c r="AV370" i="14"/>
  <c r="AW369" i="14"/>
  <c r="AX369" i="14" s="1"/>
  <c r="AV369" i="14"/>
  <c r="AW368" i="14"/>
  <c r="AX368" i="14" s="1"/>
  <c r="AV368" i="14"/>
  <c r="AW367" i="14"/>
  <c r="AX367" i="14" s="1"/>
  <c r="AV367" i="14"/>
  <c r="AP367" i="14"/>
  <c r="AW366" i="14"/>
  <c r="AX366" i="14" s="1"/>
  <c r="AV366" i="14"/>
  <c r="AP366" i="14"/>
  <c r="AW365" i="14"/>
  <c r="AX365" i="14" s="1"/>
  <c r="AV365" i="14"/>
  <c r="AW364" i="14"/>
  <c r="AX364" i="14" s="1"/>
  <c r="AV364" i="14"/>
  <c r="AP364" i="14"/>
  <c r="AW363" i="14"/>
  <c r="AX363" i="14" s="1"/>
  <c r="AV363" i="14"/>
  <c r="AW362" i="14"/>
  <c r="AX362" i="14" s="1"/>
  <c r="AV362" i="14"/>
  <c r="AE236" i="14"/>
  <c r="AF236" i="14" s="1"/>
  <c r="AD236" i="14"/>
  <c r="AW361" i="14"/>
  <c r="AX361" i="14" s="1"/>
  <c r="AV361" i="14"/>
  <c r="AE235" i="14"/>
  <c r="AF235" i="14" s="1"/>
  <c r="AD235" i="14"/>
  <c r="AW360" i="14"/>
  <c r="AX360" i="14" s="1"/>
  <c r="AV360" i="14"/>
  <c r="AP360" i="14"/>
  <c r="AE234" i="14"/>
  <c r="AF234" i="14" s="1"/>
  <c r="AD234" i="14"/>
  <c r="AW359" i="14"/>
  <c r="AX359" i="14" s="1"/>
  <c r="AV359" i="14"/>
  <c r="AE233" i="14"/>
  <c r="AF233" i="14" s="1"/>
  <c r="AD233" i="14"/>
  <c r="AW358" i="14"/>
  <c r="AX358" i="14" s="1"/>
  <c r="AV358" i="14"/>
  <c r="AE232" i="14"/>
  <c r="AF232" i="14" s="1"/>
  <c r="AD232" i="14"/>
  <c r="AW357" i="14"/>
  <c r="AX357" i="14" s="1"/>
  <c r="AV357" i="14"/>
  <c r="AP357" i="14"/>
  <c r="AE231" i="14"/>
  <c r="AF231" i="14" s="1"/>
  <c r="AD231" i="14"/>
  <c r="AW356" i="14"/>
  <c r="AX356" i="14" s="1"/>
  <c r="AV356" i="14"/>
  <c r="AE230" i="14"/>
  <c r="AF230" i="14" s="1"/>
  <c r="AD230" i="14"/>
  <c r="AW355" i="14"/>
  <c r="AX355" i="14" s="1"/>
  <c r="AV355" i="14"/>
  <c r="AE229" i="14"/>
  <c r="AF229" i="14" s="1"/>
  <c r="AD229" i="14"/>
  <c r="AW354" i="14"/>
  <c r="AX354" i="14" s="1"/>
  <c r="AV354" i="14"/>
  <c r="AE228" i="14"/>
  <c r="AF228" i="14" s="1"/>
  <c r="AD228" i="14"/>
  <c r="AW353" i="14"/>
  <c r="AX353" i="14" s="1"/>
  <c r="AV353" i="14"/>
  <c r="AP353" i="14"/>
  <c r="AE227" i="14"/>
  <c r="AF227" i="14" s="1"/>
  <c r="AD227" i="14"/>
  <c r="AW352" i="14"/>
  <c r="AX352" i="14" s="1"/>
  <c r="AV352" i="14"/>
  <c r="AE226" i="14"/>
  <c r="AF226" i="14" s="1"/>
  <c r="AD226" i="14"/>
  <c r="AW351" i="14"/>
  <c r="AX351" i="14" s="1"/>
  <c r="AV351" i="14"/>
  <c r="AP351" i="14"/>
  <c r="AE225" i="14"/>
  <c r="AF225" i="14" s="1"/>
  <c r="AD225" i="14"/>
  <c r="AW350" i="14"/>
  <c r="AX350" i="14" s="1"/>
  <c r="AV350" i="14"/>
  <c r="AE224" i="14"/>
  <c r="AF224" i="14" s="1"/>
  <c r="AD224" i="14"/>
  <c r="AW349" i="14"/>
  <c r="AX349" i="14" s="1"/>
  <c r="AV349" i="14"/>
  <c r="AE223" i="14"/>
  <c r="AW348" i="14"/>
  <c r="AX348" i="14" s="1"/>
  <c r="AV348" i="14"/>
  <c r="AE222" i="14"/>
  <c r="AF222" i="14" s="1"/>
  <c r="AD222" i="14"/>
  <c r="X222" i="14"/>
  <c r="AW347" i="14"/>
  <c r="AX347" i="14" s="1"/>
  <c r="AV347" i="14"/>
  <c r="AP347" i="14"/>
  <c r="AE221" i="14"/>
  <c r="AF221" i="14" s="1"/>
  <c r="AD221" i="14"/>
  <c r="AW346" i="14"/>
  <c r="AX346" i="14" s="1"/>
  <c r="AV346" i="14"/>
  <c r="AE220" i="14"/>
  <c r="AF220" i="14" s="1"/>
  <c r="AD220" i="14"/>
  <c r="AW345" i="14"/>
  <c r="AX345" i="14" s="1"/>
  <c r="AV345" i="14"/>
  <c r="AP345" i="14"/>
  <c r="AE219" i="14"/>
  <c r="AF219" i="14" s="1"/>
  <c r="AD219" i="14"/>
  <c r="AW344" i="14"/>
  <c r="AX344" i="14" s="1"/>
  <c r="AV344" i="14"/>
  <c r="AE218" i="14"/>
  <c r="AF218" i="14" s="1"/>
  <c r="AD218" i="14"/>
  <c r="AW343" i="14"/>
  <c r="AX343" i="14" s="1"/>
  <c r="AV343" i="14"/>
  <c r="AE217" i="14"/>
  <c r="AF217" i="14" s="1"/>
  <c r="AD217" i="14"/>
  <c r="AW342" i="14"/>
  <c r="AX342" i="14" s="1"/>
  <c r="AV342" i="14"/>
  <c r="AE216" i="14"/>
  <c r="AF216" i="14" s="1"/>
  <c r="AD216" i="14"/>
  <c r="AW341" i="14"/>
  <c r="AX341" i="14" s="1"/>
  <c r="AP341" i="14"/>
  <c r="AE215" i="14"/>
  <c r="AF215" i="14" s="1"/>
  <c r="AD215" i="14"/>
  <c r="AW340" i="14"/>
  <c r="AX340" i="14" s="1"/>
  <c r="AE214" i="14"/>
  <c r="AF214" i="14" s="1"/>
  <c r="AD214" i="14"/>
  <c r="AW339" i="14"/>
  <c r="AX339" i="14" s="1"/>
  <c r="AP339" i="14"/>
  <c r="AE213" i="14"/>
  <c r="AF213" i="14" s="1"/>
  <c r="AD213" i="14"/>
  <c r="AW338" i="14"/>
  <c r="AX338" i="14" s="1"/>
  <c r="AE212" i="14"/>
  <c r="AF212" i="14" s="1"/>
  <c r="AD212" i="14"/>
  <c r="AW337" i="14"/>
  <c r="AX337" i="14" s="1"/>
  <c r="AE211" i="14"/>
  <c r="AF211" i="14" s="1"/>
  <c r="AD211" i="14"/>
  <c r="AW336" i="14"/>
  <c r="AX336" i="14" s="1"/>
  <c r="AE210" i="14"/>
  <c r="AF210" i="14" s="1"/>
  <c r="AD210" i="14"/>
  <c r="AW335" i="14"/>
  <c r="AX335" i="14" s="1"/>
  <c r="AP335" i="14"/>
  <c r="AE209" i="14"/>
  <c r="AF209" i="14" s="1"/>
  <c r="AD209" i="14"/>
  <c r="AW334" i="14"/>
  <c r="AX334" i="14" s="1"/>
  <c r="AW333" i="14"/>
  <c r="AX333" i="14" s="1"/>
  <c r="AP333" i="14"/>
  <c r="AW332" i="14"/>
  <c r="AX332" i="14" s="1"/>
  <c r="AW331" i="14"/>
  <c r="AX331" i="14" s="1"/>
  <c r="AW330" i="14"/>
  <c r="AX330" i="14" s="1"/>
  <c r="AW329" i="14"/>
  <c r="AX329" i="14" s="1"/>
  <c r="AP329" i="14"/>
  <c r="AW328" i="14"/>
  <c r="AX328" i="14" s="1"/>
  <c r="AW327" i="14"/>
  <c r="AX327" i="14" s="1"/>
  <c r="AP327" i="14"/>
  <c r="AW326" i="14"/>
  <c r="AX326" i="14" s="1"/>
  <c r="AW325" i="14"/>
  <c r="AX325" i="14" s="1"/>
  <c r="AW324" i="14"/>
  <c r="AX324" i="14" s="1"/>
  <c r="AW323" i="14"/>
  <c r="AX323" i="14" s="1"/>
  <c r="AV323" i="14"/>
  <c r="AP323" i="14"/>
  <c r="AW322" i="14"/>
  <c r="AX322" i="14" s="1"/>
  <c r="AV322" i="14"/>
  <c r="AP322" i="14"/>
  <c r="AW321" i="14"/>
  <c r="AX321" i="14" s="1"/>
  <c r="AV321" i="14"/>
  <c r="AP321" i="14"/>
  <c r="AW320" i="14"/>
  <c r="AX320" i="14" s="1"/>
  <c r="AV320" i="14"/>
  <c r="AP320" i="14"/>
  <c r="AW319" i="14"/>
  <c r="AX319" i="14" s="1"/>
  <c r="AV319" i="14"/>
  <c r="AP319" i="14"/>
  <c r="AW318" i="14"/>
  <c r="AX318" i="14" s="1"/>
  <c r="AV318" i="14"/>
  <c r="AP318" i="14"/>
  <c r="AW317" i="14"/>
  <c r="AX317" i="14" s="1"/>
  <c r="AV317" i="14"/>
  <c r="AP317" i="14"/>
  <c r="AW316" i="14"/>
  <c r="AX316" i="14" s="1"/>
  <c r="AV316" i="14"/>
  <c r="AP316" i="14"/>
  <c r="AW315" i="14"/>
  <c r="AX315" i="14" s="1"/>
  <c r="AV315" i="14"/>
  <c r="AP315" i="14"/>
  <c r="AW314" i="14"/>
  <c r="AX314" i="14" s="1"/>
  <c r="AV314" i="14"/>
  <c r="AP314" i="14"/>
  <c r="AW313" i="14"/>
  <c r="AX313" i="14" s="1"/>
  <c r="AV313" i="14"/>
  <c r="AP313" i="14"/>
  <c r="AW312" i="14"/>
  <c r="AX312" i="14" s="1"/>
  <c r="AV312" i="14"/>
  <c r="AP312" i="14"/>
  <c r="AW311" i="14"/>
  <c r="AX311" i="14" s="1"/>
  <c r="AV311" i="14"/>
  <c r="AP311" i="14"/>
  <c r="AW310" i="14"/>
  <c r="AX310" i="14" s="1"/>
  <c r="AV310" i="14"/>
  <c r="AP310" i="14"/>
  <c r="AE200" i="14"/>
  <c r="AF200" i="14" s="1"/>
  <c r="AD200" i="14"/>
  <c r="AW309" i="14"/>
  <c r="AX309" i="14" s="1"/>
  <c r="AV309" i="14"/>
  <c r="AP309" i="14"/>
  <c r="AE199" i="14"/>
  <c r="AF199" i="14" s="1"/>
  <c r="AD199" i="14"/>
  <c r="AW308" i="14"/>
  <c r="AX308" i="14" s="1"/>
  <c r="AV308" i="14"/>
  <c r="AP308" i="14"/>
  <c r="AE198" i="14"/>
  <c r="AF198" i="14" s="1"/>
  <c r="AD198" i="14"/>
  <c r="AW307" i="14"/>
  <c r="AX307" i="14" s="1"/>
  <c r="AV307" i="14"/>
  <c r="AP307" i="14"/>
  <c r="AE197" i="14"/>
  <c r="AF197" i="14" s="1"/>
  <c r="AD197" i="14"/>
  <c r="AW306" i="14"/>
  <c r="AX306" i="14" s="1"/>
  <c r="AV306" i="14"/>
  <c r="AP306" i="14"/>
  <c r="AE196" i="14"/>
  <c r="AF196" i="14" s="1"/>
  <c r="AD196" i="14"/>
  <c r="AW305" i="14"/>
  <c r="AX305" i="14" s="1"/>
  <c r="AV305" i="14"/>
  <c r="AP305" i="14"/>
  <c r="AE195" i="14"/>
  <c r="AF195" i="14" s="1"/>
  <c r="AD195" i="14"/>
  <c r="AW304" i="14"/>
  <c r="AX304" i="14" s="1"/>
  <c r="AV304" i="14"/>
  <c r="AP304" i="14"/>
  <c r="AE194" i="14"/>
  <c r="AF194" i="14" s="1"/>
  <c r="AD194" i="14"/>
  <c r="AW303" i="14"/>
  <c r="AX303" i="14" s="1"/>
  <c r="AV303" i="14"/>
  <c r="AP303" i="14"/>
  <c r="AE193" i="14"/>
  <c r="AW302" i="14"/>
  <c r="AX302" i="14" s="1"/>
  <c r="AV302" i="14"/>
  <c r="AP302" i="14"/>
  <c r="AE192" i="14"/>
  <c r="AF192" i="14" s="1"/>
  <c r="AD192" i="14"/>
  <c r="AW301" i="14"/>
  <c r="AX301" i="14" s="1"/>
  <c r="AV301" i="14"/>
  <c r="AP301" i="14"/>
  <c r="AE191" i="14"/>
  <c r="AF191" i="14" s="1"/>
  <c r="AD191" i="14"/>
  <c r="AW300" i="14"/>
  <c r="AX300" i="14" s="1"/>
  <c r="AV300" i="14"/>
  <c r="AP300" i="14"/>
  <c r="AE190" i="14"/>
  <c r="AF190" i="14" s="1"/>
  <c r="AD190" i="14"/>
  <c r="AW299" i="14"/>
  <c r="AX299" i="14" s="1"/>
  <c r="AV299" i="14"/>
  <c r="AP299" i="14"/>
  <c r="AD189" i="14"/>
  <c r="AW298" i="14"/>
  <c r="AX298" i="14" s="1"/>
  <c r="AV298" i="14"/>
  <c r="AP298" i="14"/>
  <c r="AD188" i="14"/>
  <c r="AW297" i="14"/>
  <c r="AX297" i="14" s="1"/>
  <c r="AV297" i="14"/>
  <c r="AP297" i="14"/>
  <c r="AE187" i="14"/>
  <c r="AF187" i="14" s="1"/>
  <c r="AW296" i="14"/>
  <c r="AX296" i="14" s="1"/>
  <c r="AV296" i="14"/>
  <c r="AP296" i="14"/>
  <c r="AE186" i="14"/>
  <c r="AF186" i="14" s="1"/>
  <c r="AW295" i="14"/>
  <c r="AX295" i="14" s="1"/>
  <c r="AV295" i="14"/>
  <c r="AP295" i="14"/>
  <c r="AE185" i="14"/>
  <c r="AF185" i="14" s="1"/>
  <c r="AW294" i="14"/>
  <c r="AX294" i="14" s="1"/>
  <c r="AV294" i="14"/>
  <c r="AP294" i="14"/>
  <c r="AE184" i="14"/>
  <c r="AF184" i="14" s="1"/>
  <c r="AE183" i="14"/>
  <c r="AF183" i="14" s="1"/>
  <c r="AE182" i="14"/>
  <c r="AF182" i="14" s="1"/>
  <c r="AD182" i="14"/>
  <c r="X182" i="14"/>
  <c r="AE181" i="14"/>
  <c r="AF181" i="14" s="1"/>
  <c r="AD181" i="14"/>
  <c r="AD180" i="14"/>
  <c r="AE179" i="14"/>
  <c r="AF179" i="14" s="1"/>
  <c r="AD179" i="14"/>
  <c r="AE178" i="14"/>
  <c r="AF178" i="14" s="1"/>
  <c r="AD178" i="14"/>
  <c r="AE177" i="14"/>
  <c r="AF177" i="14" s="1"/>
  <c r="AD177" i="14"/>
  <c r="AE176" i="14"/>
  <c r="AF176" i="14" s="1"/>
  <c r="AD176" i="14"/>
  <c r="AE175" i="14"/>
  <c r="AF175" i="14" s="1"/>
  <c r="AD175" i="14"/>
  <c r="AE174" i="14"/>
  <c r="AF174" i="14" s="1"/>
  <c r="AD174" i="14"/>
  <c r="AE173" i="14"/>
  <c r="AF173" i="14" s="1"/>
  <c r="AD173" i="14"/>
  <c r="AE172" i="14"/>
  <c r="AF172" i="14" s="1"/>
  <c r="AD172" i="14"/>
  <c r="AW281" i="14"/>
  <c r="AX281" i="14" s="1"/>
  <c r="AV281" i="14"/>
  <c r="AE171" i="14"/>
  <c r="AF171" i="14" s="1"/>
  <c r="AD171" i="14"/>
  <c r="AW280" i="14"/>
  <c r="AX280" i="14" s="1"/>
  <c r="AV280" i="14"/>
  <c r="AW279" i="14"/>
  <c r="AX279" i="14" s="1"/>
  <c r="AV279" i="14"/>
  <c r="AW278" i="14"/>
  <c r="AX278" i="14" s="1"/>
  <c r="AV278" i="14"/>
  <c r="AW277" i="14"/>
  <c r="AX277" i="14" s="1"/>
  <c r="AV277" i="14"/>
  <c r="AW276" i="14"/>
  <c r="AX276" i="14" s="1"/>
  <c r="AV276" i="14"/>
  <c r="AW275" i="14"/>
  <c r="AX275" i="14" s="1"/>
  <c r="AV275" i="14"/>
  <c r="AW274" i="14"/>
  <c r="AX274" i="14" s="1"/>
  <c r="AV274" i="14"/>
  <c r="AW273" i="14"/>
  <c r="AX273" i="14" s="1"/>
  <c r="AV273" i="14"/>
  <c r="AW272" i="14"/>
  <c r="AX272" i="14" s="1"/>
  <c r="AV272" i="14"/>
  <c r="AW271" i="14"/>
  <c r="AX271" i="14" s="1"/>
  <c r="AV271" i="14"/>
  <c r="AW270" i="14"/>
  <c r="AX270" i="14" s="1"/>
  <c r="AV270" i="14"/>
  <c r="AW269" i="14"/>
  <c r="AX269" i="14" s="1"/>
  <c r="AV269" i="14"/>
  <c r="AW268" i="14"/>
  <c r="AX268" i="14" s="1"/>
  <c r="AV268" i="14"/>
  <c r="AE162" i="14"/>
  <c r="AF162" i="14" s="1"/>
  <c r="AD162" i="14"/>
  <c r="AE161" i="14"/>
  <c r="AF161" i="14" s="1"/>
  <c r="AD161" i="14"/>
  <c r="AE160" i="14"/>
  <c r="AF160" i="14" s="1"/>
  <c r="AD160" i="14"/>
  <c r="AE159" i="14"/>
  <c r="AF159" i="14" s="1"/>
  <c r="AD159" i="14"/>
  <c r="AE158" i="14"/>
  <c r="AF158" i="14" s="1"/>
  <c r="AD158" i="14"/>
  <c r="AW257" i="14"/>
  <c r="AX257" i="14" s="1"/>
  <c r="AE157" i="14"/>
  <c r="AF157" i="14" s="1"/>
  <c r="AD157" i="14"/>
  <c r="AW256" i="14"/>
  <c r="AX256" i="14" s="1"/>
  <c r="AE156" i="14"/>
  <c r="AF156" i="14" s="1"/>
  <c r="AD156" i="14"/>
  <c r="AW255" i="14"/>
  <c r="AX255" i="14" s="1"/>
  <c r="AE155" i="14"/>
  <c r="AF155" i="14" s="1"/>
  <c r="AD155" i="14"/>
  <c r="AW254" i="14"/>
  <c r="AX254" i="14" s="1"/>
  <c r="AE154" i="14"/>
  <c r="AF154" i="14" s="1"/>
  <c r="AD154" i="14"/>
  <c r="AE153" i="14"/>
  <c r="AF153" i="14" s="1"/>
  <c r="AD153" i="14"/>
  <c r="AE152" i="14"/>
  <c r="AF152" i="14" s="1"/>
  <c r="AD152" i="14"/>
  <c r="AE151" i="14"/>
  <c r="AF151" i="14" s="1"/>
  <c r="AD151" i="14"/>
  <c r="AE150" i="14"/>
  <c r="AF150" i="14" s="1"/>
  <c r="AD150" i="14"/>
  <c r="AW243" i="14"/>
  <c r="AX243" i="14" s="1"/>
  <c r="AV243" i="14"/>
  <c r="AW242" i="14"/>
  <c r="AX242" i="14" s="1"/>
  <c r="AV242" i="14"/>
  <c r="GZ232" i="14"/>
  <c r="II229" i="14"/>
  <c r="IH229" i="14"/>
  <c r="CX228" i="14"/>
  <c r="EH222" i="14"/>
  <c r="N17" i="14" s="1"/>
  <c r="EG222" i="14"/>
  <c r="CY217" i="14"/>
  <c r="CY228" i="14" s="1"/>
  <c r="N15" i="14" s="1"/>
  <c r="CW217" i="14"/>
  <c r="AE141" i="14"/>
  <c r="AF141" i="14" s="1"/>
  <c r="AD141" i="14"/>
  <c r="BO215" i="14"/>
  <c r="BP215" i="14" s="1"/>
  <c r="AE140" i="14"/>
  <c r="AF140" i="14" s="1"/>
  <c r="AD140" i="14"/>
  <c r="AE139" i="14"/>
  <c r="AD139" i="14"/>
  <c r="AD138" i="14"/>
  <c r="AE137" i="14"/>
  <c r="AF137" i="14" s="1"/>
  <c r="AD137" i="14"/>
  <c r="II211" i="14"/>
  <c r="IJ211" i="14" s="1"/>
  <c r="IH211" i="14"/>
  <c r="AE136" i="14"/>
  <c r="AF136" i="14" s="1"/>
  <c r="AD136" i="14"/>
  <c r="II210" i="14"/>
  <c r="IL210" i="14" s="1"/>
  <c r="IH210" i="14"/>
  <c r="CX210" i="14"/>
  <c r="AE135" i="14"/>
  <c r="AF135" i="14" s="1"/>
  <c r="AD135" i="14"/>
  <c r="CF209" i="14"/>
  <c r="CG209" i="14" s="1"/>
  <c r="AE134" i="14"/>
  <c r="AF134" i="14" s="1"/>
  <c r="AD134" i="14"/>
  <c r="CF208" i="14"/>
  <c r="CG208" i="14" s="1"/>
  <c r="AE133" i="14"/>
  <c r="AF133" i="14" s="1"/>
  <c r="AD133" i="14"/>
  <c r="CF207" i="14"/>
  <c r="CG207" i="14" s="1"/>
  <c r="AE132" i="14"/>
  <c r="AF132" i="14" s="1"/>
  <c r="AD132" i="14"/>
  <c r="CF206" i="14"/>
  <c r="CG206" i="14" s="1"/>
  <c r="AE131" i="14"/>
  <c r="AF131" i="14" s="1"/>
  <c r="AD131" i="14"/>
  <c r="CF205" i="14"/>
  <c r="CG205" i="14" s="1"/>
  <c r="AE130" i="14"/>
  <c r="AF130" i="14" s="1"/>
  <c r="AD130" i="14"/>
  <c r="AE129" i="14"/>
  <c r="AF129" i="14" s="1"/>
  <c r="AD129" i="14"/>
  <c r="GY203" i="14"/>
  <c r="GX203" i="14"/>
  <c r="AE128" i="14"/>
  <c r="AD128" i="14"/>
  <c r="AE127" i="14"/>
  <c r="AD127" i="14"/>
  <c r="AD126" i="14"/>
  <c r="CY198" i="14"/>
  <c r="CY210" i="14" s="1"/>
  <c r="M15" i="14" s="1"/>
  <c r="CW198" i="14"/>
  <c r="BO196" i="14"/>
  <c r="BO206" i="14" s="1"/>
  <c r="AW196" i="14"/>
  <c r="AX196" i="14" s="1"/>
  <c r="AV196" i="14"/>
  <c r="AW195" i="14"/>
  <c r="AX195" i="14" s="1"/>
  <c r="AV195" i="14"/>
  <c r="AW194" i="14"/>
  <c r="AX194" i="14" s="1"/>
  <c r="AV194" i="14"/>
  <c r="EG193" i="14"/>
  <c r="EH193" i="14" s="1"/>
  <c r="EF193" i="14"/>
  <c r="AW193" i="14"/>
  <c r="AX193" i="14" s="1"/>
  <c r="AV193" i="14"/>
  <c r="II192" i="14"/>
  <c r="IJ192" i="14" s="1"/>
  <c r="IH192" i="14"/>
  <c r="EG192" i="14"/>
  <c r="EF192" i="14"/>
  <c r="AW192" i="14"/>
  <c r="AX192" i="14" s="1"/>
  <c r="AV192" i="14"/>
  <c r="II191" i="14"/>
  <c r="IH191" i="14"/>
  <c r="CY191" i="14"/>
  <c r="L15" i="14" s="1"/>
  <c r="CX191" i="14"/>
  <c r="GY186" i="14"/>
  <c r="HB186" i="14" s="1"/>
  <c r="GX186" i="14"/>
  <c r="GY185" i="14"/>
  <c r="HB185" i="14" s="1"/>
  <c r="GX185" i="14"/>
  <c r="AW182" i="14"/>
  <c r="AX182" i="14" s="1"/>
  <c r="AV182" i="14"/>
  <c r="AW181" i="14"/>
  <c r="AX181" i="14" s="1"/>
  <c r="AV181" i="14"/>
  <c r="BO180" i="14"/>
  <c r="BP180" i="14" s="1"/>
  <c r="AW180" i="14"/>
  <c r="AX180" i="14" s="1"/>
  <c r="AV180" i="14"/>
  <c r="BO179" i="14"/>
  <c r="BP179" i="14" s="1"/>
  <c r="AW179" i="14"/>
  <c r="AX179" i="14" s="1"/>
  <c r="AV179" i="14"/>
  <c r="GZ178" i="14"/>
  <c r="BO178" i="14"/>
  <c r="BP178" i="14" s="1"/>
  <c r="AW178" i="14"/>
  <c r="AX178" i="14" s="1"/>
  <c r="AV178" i="14"/>
  <c r="BO177" i="14"/>
  <c r="AE117" i="14"/>
  <c r="AF117" i="14" s="1"/>
  <c r="AD117" i="14"/>
  <c r="EG176" i="14"/>
  <c r="EH176" i="14" s="1"/>
  <c r="EF176" i="14"/>
  <c r="AE116" i="14"/>
  <c r="AF116" i="14" s="1"/>
  <c r="AD116" i="14"/>
  <c r="II175" i="14"/>
  <c r="IL175" i="14" s="1"/>
  <c r="IH175" i="14"/>
  <c r="AE115" i="14"/>
  <c r="AF115" i="14" s="1"/>
  <c r="AD115" i="14"/>
  <c r="II174" i="14"/>
  <c r="IH174" i="14"/>
  <c r="EG174" i="14"/>
  <c r="EH174" i="14" s="1"/>
  <c r="EF174" i="14"/>
  <c r="AE114" i="14"/>
  <c r="AF114" i="14" s="1"/>
  <c r="AD114" i="14"/>
  <c r="II173" i="14"/>
  <c r="IJ173" i="14" s="1"/>
  <c r="IH173" i="14"/>
  <c r="EG173" i="14"/>
  <c r="EF173" i="14"/>
  <c r="AE113" i="14"/>
  <c r="AF113" i="14" s="1"/>
  <c r="AD113" i="14"/>
  <c r="AE112" i="14"/>
  <c r="AF112" i="14" s="1"/>
  <c r="AD112" i="14"/>
  <c r="CY171" i="14"/>
  <c r="K15" i="14" s="1"/>
  <c r="CX171" i="14"/>
  <c r="AE111" i="14"/>
  <c r="AF111" i="14" s="1"/>
  <c r="AD111" i="14"/>
  <c r="AE110" i="14"/>
  <c r="AF110" i="14" s="1"/>
  <c r="AD110" i="14"/>
  <c r="AE109" i="14"/>
  <c r="AF109" i="14" s="1"/>
  <c r="AD109" i="14"/>
  <c r="AE108" i="14"/>
  <c r="AF108" i="14" s="1"/>
  <c r="AD108" i="14"/>
  <c r="AE107" i="14"/>
  <c r="AF107" i="14" s="1"/>
  <c r="AD107" i="14"/>
  <c r="EH166" i="14"/>
  <c r="K17" i="14" s="1"/>
  <c r="EG166" i="14"/>
  <c r="AW166" i="14"/>
  <c r="AX166" i="14" s="1"/>
  <c r="AV166" i="14"/>
  <c r="AE106" i="14"/>
  <c r="AF106" i="14" s="1"/>
  <c r="AD106" i="14"/>
  <c r="AW165" i="14"/>
  <c r="AX165" i="14" s="1"/>
  <c r="AV165" i="14"/>
  <c r="AE105" i="14"/>
  <c r="AF105" i="14" s="1"/>
  <c r="AD105" i="14"/>
  <c r="AW164" i="14"/>
  <c r="AX164" i="14" s="1"/>
  <c r="AV164" i="14"/>
  <c r="AE104" i="14"/>
  <c r="AF104" i="14" s="1"/>
  <c r="AD104" i="14"/>
  <c r="AW163" i="14"/>
  <c r="AX163" i="14" s="1"/>
  <c r="AV163" i="14"/>
  <c r="AE103" i="14"/>
  <c r="AF103" i="14" s="1"/>
  <c r="AD103" i="14"/>
  <c r="AW162" i="14"/>
  <c r="AX162" i="14" s="1"/>
  <c r="AV162" i="14"/>
  <c r="AE102" i="14"/>
  <c r="AF102" i="14" s="1"/>
  <c r="AD102" i="14"/>
  <c r="AW161" i="14"/>
  <c r="AX161" i="14" s="1"/>
  <c r="AV161" i="14"/>
  <c r="AE101" i="14"/>
  <c r="AF101" i="14" s="1"/>
  <c r="AD101" i="14"/>
  <c r="X101" i="14"/>
  <c r="AE100" i="14"/>
  <c r="AF100" i="14" s="1"/>
  <c r="AD100" i="14"/>
  <c r="BO159" i="14"/>
  <c r="BO170" i="14" s="1"/>
  <c r="AE99" i="14"/>
  <c r="AF99" i="14" s="1"/>
  <c r="AD99" i="14"/>
  <c r="AE98" i="14"/>
  <c r="AF98" i="14" s="1"/>
  <c r="AD98" i="14"/>
  <c r="II155" i="14"/>
  <c r="IJ155" i="14" s="1"/>
  <c r="IJ166" i="14" s="1"/>
  <c r="J11" i="14" s="1"/>
  <c r="IH155" i="14"/>
  <c r="CX153" i="14"/>
  <c r="GY150" i="14"/>
  <c r="GX150" i="14"/>
  <c r="GY149" i="14"/>
  <c r="GX149" i="14"/>
  <c r="BO138" i="14"/>
  <c r="BP138" i="14" s="1"/>
  <c r="BO137" i="14"/>
  <c r="BP137" i="14" s="1"/>
  <c r="CY136" i="14"/>
  <c r="CY153" i="14" s="1"/>
  <c r="J15" i="14" s="1"/>
  <c r="CW136" i="14"/>
  <c r="BO136" i="14"/>
  <c r="BP136" i="14" s="1"/>
  <c r="BO135" i="14"/>
  <c r="BP135" i="14" s="1"/>
  <c r="II132" i="14"/>
  <c r="IH132" i="14"/>
  <c r="II131" i="14"/>
  <c r="IH131" i="14"/>
  <c r="EG131" i="14"/>
  <c r="EH131" i="14" s="1"/>
  <c r="EH148" i="14" s="1"/>
  <c r="J17" i="14" s="1"/>
  <c r="EF131" i="14"/>
  <c r="CX130" i="14"/>
  <c r="AW130" i="14"/>
  <c r="AX130" i="14" s="1"/>
  <c r="AV130" i="14"/>
  <c r="GY126" i="14"/>
  <c r="HB126" i="14" s="1"/>
  <c r="GX126" i="14"/>
  <c r="GY125" i="14"/>
  <c r="HB125" i="14" s="1"/>
  <c r="GX125" i="14"/>
  <c r="CY124" i="14"/>
  <c r="CY130" i="14" s="1"/>
  <c r="I15" i="14" s="1"/>
  <c r="CW124" i="14"/>
  <c r="BO124" i="14"/>
  <c r="BP124" i="14" s="1"/>
  <c r="BO123" i="14"/>
  <c r="BP123" i="14" s="1"/>
  <c r="BO122" i="14"/>
  <c r="BP122" i="14" s="1"/>
  <c r="BO121" i="14"/>
  <c r="BP121" i="14" s="1"/>
  <c r="EG120" i="14"/>
  <c r="EH120" i="14" s="1"/>
  <c r="EF120" i="14"/>
  <c r="BO120" i="14"/>
  <c r="BP120" i="14" s="1"/>
  <c r="BO119" i="14"/>
  <c r="BP119" i="14" s="1"/>
  <c r="BO118" i="14"/>
  <c r="BP118" i="14" s="1"/>
  <c r="CX116" i="14"/>
  <c r="AE88" i="14"/>
  <c r="AF88" i="14" s="1"/>
  <c r="AD88" i="14"/>
  <c r="AV115" i="14"/>
  <c r="AE87" i="14"/>
  <c r="AF87" i="14" s="1"/>
  <c r="AD87" i="14"/>
  <c r="AE86" i="14"/>
  <c r="AF86" i="14" s="1"/>
  <c r="AD86" i="14"/>
  <c r="EH113" i="14"/>
  <c r="H17" i="14" s="1"/>
  <c r="EG113" i="14"/>
  <c r="CF113" i="14"/>
  <c r="CG113" i="14" s="1"/>
  <c r="AE85" i="14"/>
  <c r="AF85" i="14" s="1"/>
  <c r="AD85" i="14"/>
  <c r="X85" i="14"/>
  <c r="CY112" i="14"/>
  <c r="CW112" i="14"/>
  <c r="CF112" i="14"/>
  <c r="CG112" i="14" s="1"/>
  <c r="AE84" i="14"/>
  <c r="AF84" i="14" s="1"/>
  <c r="AD84" i="14"/>
  <c r="X84" i="14"/>
  <c r="CY111" i="14"/>
  <c r="CF111" i="14"/>
  <c r="CG111" i="14" s="1"/>
  <c r="AE83" i="14"/>
  <c r="AF83" i="14" s="1"/>
  <c r="AD83" i="14"/>
  <c r="X83" i="14"/>
  <c r="II110" i="14"/>
  <c r="IJ110" i="14" s="1"/>
  <c r="IJ123" i="14" s="1"/>
  <c r="H11" i="14" s="1"/>
  <c r="IH110" i="14"/>
  <c r="AE82" i="14"/>
  <c r="AD82" i="14"/>
  <c r="X82" i="14"/>
  <c r="AE81" i="14"/>
  <c r="AD81" i="14"/>
  <c r="X81" i="14"/>
  <c r="AD80" i="14"/>
  <c r="X80" i="14"/>
  <c r="JA107" i="14"/>
  <c r="JB107" i="14" s="1"/>
  <c r="IZ107" i="14"/>
  <c r="BO107" i="14"/>
  <c r="AE79" i="14"/>
  <c r="AF79" i="14" s="1"/>
  <c r="AD79" i="14"/>
  <c r="X79" i="14"/>
  <c r="JA106" i="14"/>
  <c r="JB106" i="14" s="1"/>
  <c r="IZ106" i="14"/>
  <c r="BO106" i="14"/>
  <c r="BP106" i="14" s="1"/>
  <c r="AE78" i="14"/>
  <c r="AF78" i="14" s="1"/>
  <c r="AD78" i="14"/>
  <c r="X78" i="14"/>
  <c r="JA105" i="14"/>
  <c r="JB105" i="14" s="1"/>
  <c r="IZ105" i="14"/>
  <c r="CX105" i="14"/>
  <c r="AE77" i="14"/>
  <c r="AF77" i="14" s="1"/>
  <c r="AD77" i="14"/>
  <c r="X77" i="14"/>
  <c r="JA104" i="14"/>
  <c r="JB104" i="14" s="1"/>
  <c r="IZ104" i="14"/>
  <c r="GY104" i="14"/>
  <c r="HB104" i="14" s="1"/>
  <c r="GX104" i="14"/>
  <c r="AE76" i="14"/>
  <c r="AF76" i="14" s="1"/>
  <c r="AD76" i="14"/>
  <c r="X76" i="14"/>
  <c r="JA103" i="14"/>
  <c r="JB103" i="14" s="1"/>
  <c r="IZ103" i="14"/>
  <c r="IJ103" i="14"/>
  <c r="G11" i="14" s="1"/>
  <c r="II103" i="14"/>
  <c r="AE75" i="14"/>
  <c r="AF75" i="14" s="1"/>
  <c r="AD75" i="14"/>
  <c r="X75" i="14"/>
  <c r="JA102" i="14"/>
  <c r="JB102" i="14" s="1"/>
  <c r="IZ102" i="14"/>
  <c r="HQ102" i="14"/>
  <c r="HR102" i="14" s="1"/>
  <c r="HP102" i="14"/>
  <c r="AE74" i="14"/>
  <c r="AF74" i="14" s="1"/>
  <c r="AD74" i="14"/>
  <c r="X74" i="14"/>
  <c r="HQ101" i="14"/>
  <c r="HR101" i="14" s="1"/>
  <c r="HP101" i="14"/>
  <c r="AE73" i="14"/>
  <c r="AF73" i="14" s="1"/>
  <c r="AD73" i="14"/>
  <c r="X73" i="14"/>
  <c r="HQ100" i="14"/>
  <c r="HR100" i="14" s="1"/>
  <c r="HP100" i="14"/>
  <c r="AE72" i="14"/>
  <c r="AF72" i="14" s="1"/>
  <c r="AD72" i="14"/>
  <c r="X72" i="14"/>
  <c r="HQ99" i="14"/>
  <c r="HR99" i="14" s="1"/>
  <c r="HP99" i="14"/>
  <c r="AE71" i="14"/>
  <c r="AF71" i="14" s="1"/>
  <c r="AD71" i="14"/>
  <c r="AE70" i="14"/>
  <c r="AF70" i="14" s="1"/>
  <c r="AD70" i="14"/>
  <c r="AE69" i="14"/>
  <c r="AF69" i="14" s="1"/>
  <c r="AD69" i="14"/>
  <c r="X69" i="14"/>
  <c r="BO96" i="14"/>
  <c r="BP96" i="14" s="1"/>
  <c r="AE68" i="14"/>
  <c r="AF68" i="14" s="1"/>
  <c r="AD68" i="14"/>
  <c r="X68" i="14"/>
  <c r="CY95" i="14"/>
  <c r="CW95" i="14"/>
  <c r="BO95" i="14"/>
  <c r="BP95" i="14" s="1"/>
  <c r="AE67" i="14"/>
  <c r="AF67" i="14" s="1"/>
  <c r="AD67" i="14"/>
  <c r="X67" i="14"/>
  <c r="EG94" i="14"/>
  <c r="EF94" i="14"/>
  <c r="CY94" i="14"/>
  <c r="CY105" i="14" s="1"/>
  <c r="G15" i="14" s="1"/>
  <c r="BO94" i="14"/>
  <c r="BP94" i="14" s="1"/>
  <c r="AE66" i="14"/>
  <c r="AF66" i="14" s="1"/>
  <c r="AD66" i="14"/>
  <c r="X66" i="14"/>
  <c r="EG93" i="14"/>
  <c r="EH93" i="14" s="1"/>
  <c r="EF93" i="14"/>
  <c r="BO93" i="14"/>
  <c r="BP93" i="14" s="1"/>
  <c r="AE65" i="14"/>
  <c r="AF65" i="14" s="1"/>
  <c r="AD65" i="14"/>
  <c r="X65" i="14"/>
  <c r="BO92" i="14"/>
  <c r="BP92" i="14" s="1"/>
  <c r="BO91" i="14"/>
  <c r="BP91" i="14" s="1"/>
  <c r="BO90" i="14"/>
  <c r="BO89" i="14"/>
  <c r="BP89" i="14" s="1"/>
  <c r="CX87" i="14"/>
  <c r="AV87" i="14"/>
  <c r="JA86" i="14"/>
  <c r="JB86" i="14" s="1"/>
  <c r="IZ86" i="14"/>
  <c r="GY86" i="14"/>
  <c r="GZ86" i="14" s="1"/>
  <c r="GZ97" i="14" s="1"/>
  <c r="GX86" i="14"/>
  <c r="CF86" i="14"/>
  <c r="CG86" i="14" s="1"/>
  <c r="CF85" i="14"/>
  <c r="CG85" i="14" s="1"/>
  <c r="CF84" i="14"/>
  <c r="CG84" i="14" s="1"/>
  <c r="CF83" i="14"/>
  <c r="CG83" i="14" s="1"/>
  <c r="CF82" i="14"/>
  <c r="CG82" i="14" s="1"/>
  <c r="CF81" i="14"/>
  <c r="CG81" i="14" s="1"/>
  <c r="CF80" i="14"/>
  <c r="CG80" i="14" s="1"/>
  <c r="CF79" i="14"/>
  <c r="CG79" i="14" s="1"/>
  <c r="GZ78" i="14"/>
  <c r="GY78" i="14"/>
  <c r="CF78" i="14"/>
  <c r="CG78" i="14" s="1"/>
  <c r="CF77" i="14"/>
  <c r="CG77" i="14" s="1"/>
  <c r="CF76" i="14"/>
  <c r="CG76" i="14" s="1"/>
  <c r="II75" i="14"/>
  <c r="IH75" i="14"/>
  <c r="CF75" i="14"/>
  <c r="CG75" i="14" s="1"/>
  <c r="II74" i="14"/>
  <c r="IJ74" i="14" s="1"/>
  <c r="IH74" i="14"/>
  <c r="CF74" i="14"/>
  <c r="CG74" i="14" s="1"/>
  <c r="BO74" i="14"/>
  <c r="BP74" i="14" s="1"/>
  <c r="II73" i="14"/>
  <c r="IJ73" i="14" s="1"/>
  <c r="IH73" i="14"/>
  <c r="CY73" i="14"/>
  <c r="CY87" i="14" s="1"/>
  <c r="F15" i="14" s="1"/>
  <c r="CW73" i="14"/>
  <c r="CF73" i="14"/>
  <c r="CG73" i="14" s="1"/>
  <c r="BO73" i="14"/>
  <c r="BP73" i="14" s="1"/>
  <c r="AW73" i="14"/>
  <c r="AX73" i="14" s="1"/>
  <c r="AV73" i="14"/>
  <c r="AP73" i="14"/>
  <c r="II72" i="14"/>
  <c r="IJ72" i="14" s="1"/>
  <c r="IH72" i="14"/>
  <c r="EG72" i="14"/>
  <c r="EG86" i="14" s="1"/>
  <c r="EF72" i="14"/>
  <c r="CF72" i="14"/>
  <c r="CG72" i="14" s="1"/>
  <c r="BO72" i="14"/>
  <c r="BP72" i="14" s="1"/>
  <c r="AW72" i="14"/>
  <c r="AX72" i="14" s="1"/>
  <c r="AP72" i="14"/>
  <c r="JA71" i="14"/>
  <c r="JB71" i="14" s="1"/>
  <c r="IZ71" i="14"/>
  <c r="II71" i="14"/>
  <c r="IL71" i="14" s="1"/>
  <c r="IH71" i="14"/>
  <c r="BO71" i="14"/>
  <c r="BP71" i="14" s="1"/>
  <c r="AW71" i="14"/>
  <c r="AX71" i="14" s="1"/>
  <c r="AV71" i="14"/>
  <c r="AP71" i="14"/>
  <c r="AE56" i="14"/>
  <c r="AF56" i="14" s="1"/>
  <c r="X56" i="14"/>
  <c r="JA70" i="14"/>
  <c r="JB70" i="14" s="1"/>
  <c r="IZ70" i="14"/>
  <c r="HQ70" i="14"/>
  <c r="HR70" i="14" s="1"/>
  <c r="HP70" i="14"/>
  <c r="AP70" i="14"/>
  <c r="AD55" i="14"/>
  <c r="HQ69" i="14"/>
  <c r="HR69" i="14" s="1"/>
  <c r="HP69" i="14"/>
  <c r="AP69" i="14"/>
  <c r="AE54" i="14"/>
  <c r="AF54" i="14" s="1"/>
  <c r="AD54" i="14"/>
  <c r="HQ68" i="14"/>
  <c r="HR68" i="14" s="1"/>
  <c r="HP68" i="14"/>
  <c r="AE53" i="14"/>
  <c r="AF53" i="14" s="1"/>
  <c r="AD53" i="14"/>
  <c r="AE52" i="14"/>
  <c r="AF52" i="14" s="1"/>
  <c r="AD52" i="14"/>
  <c r="CX66" i="14"/>
  <c r="AE51" i="14"/>
  <c r="AF51" i="14" s="1"/>
  <c r="AD51" i="14"/>
  <c r="AE50" i="14"/>
  <c r="AF50" i="14" s="1"/>
  <c r="AD50" i="14"/>
  <c r="AE49" i="14"/>
  <c r="AF49" i="14" s="1"/>
  <c r="AD49" i="14"/>
  <c r="AE48" i="14"/>
  <c r="AF48" i="14" s="1"/>
  <c r="AD48" i="14"/>
  <c r="AE47" i="14"/>
  <c r="AD47" i="14"/>
  <c r="AE46" i="14"/>
  <c r="AF46" i="14" s="1"/>
  <c r="AD46" i="14"/>
  <c r="X46" i="14"/>
  <c r="JA60" i="14"/>
  <c r="JB60" i="14" s="1"/>
  <c r="IZ60" i="14"/>
  <c r="AF45" i="14"/>
  <c r="AD45" i="14"/>
  <c r="JA59" i="14"/>
  <c r="JB59" i="14" s="1"/>
  <c r="IZ59" i="14"/>
  <c r="AE44" i="14"/>
  <c r="AD44" i="14"/>
  <c r="JA58" i="14"/>
  <c r="JB58" i="14" s="1"/>
  <c r="IZ58" i="14"/>
  <c r="AE43" i="14"/>
  <c r="AD43" i="14"/>
  <c r="JA57" i="14"/>
  <c r="JB57" i="14" s="1"/>
  <c r="IZ57" i="14"/>
  <c r="AE42" i="14"/>
  <c r="AD42" i="14"/>
  <c r="JA56" i="14"/>
  <c r="JB56" i="14" s="1"/>
  <c r="IZ56" i="14"/>
  <c r="HQ56" i="14"/>
  <c r="HR56" i="14" s="1"/>
  <c r="HP56" i="14"/>
  <c r="AE41" i="14"/>
  <c r="AF41" i="14" s="1"/>
  <c r="AD41" i="14"/>
  <c r="JA55" i="14"/>
  <c r="JB55" i="14" s="1"/>
  <c r="IZ55" i="14"/>
  <c r="HQ55" i="14"/>
  <c r="HR55" i="14" s="1"/>
  <c r="HP55" i="14"/>
  <c r="CY55" i="14"/>
  <c r="CY66" i="14" s="1"/>
  <c r="E15" i="14" s="1"/>
  <c r="CW55" i="14"/>
  <c r="AE40" i="14"/>
  <c r="AD40" i="14"/>
  <c r="JA54" i="14"/>
  <c r="JB54" i="14" s="1"/>
  <c r="IZ54" i="14"/>
  <c r="II54" i="14"/>
  <c r="IJ54" i="14" s="1"/>
  <c r="IH54" i="14"/>
  <c r="HQ54" i="14"/>
  <c r="HR54" i="14" s="1"/>
  <c r="HP54" i="14"/>
  <c r="EG54" i="14"/>
  <c r="EG65" i="14" s="1"/>
  <c r="EF54" i="14"/>
  <c r="BO54" i="14"/>
  <c r="BP54" i="14" s="1"/>
  <c r="AE39" i="14"/>
  <c r="AF39" i="14" s="1"/>
  <c r="AD39" i="14"/>
  <c r="JA53" i="14"/>
  <c r="JB53" i="14" s="1"/>
  <c r="IZ53" i="14"/>
  <c r="II53" i="14"/>
  <c r="IL53" i="14" s="1"/>
  <c r="IH53" i="14"/>
  <c r="HQ53" i="14"/>
  <c r="HR53" i="14" s="1"/>
  <c r="HP53" i="14"/>
  <c r="BO53" i="14"/>
  <c r="BP53" i="14" s="1"/>
  <c r="AE38" i="14"/>
  <c r="AF38" i="14" s="1"/>
  <c r="AD38" i="14"/>
  <c r="HQ52" i="14"/>
  <c r="HR52" i="14" s="1"/>
  <c r="HP52" i="14"/>
  <c r="DP52" i="14"/>
  <c r="DN52" i="14"/>
  <c r="AE37" i="14"/>
  <c r="AF37" i="14" s="1"/>
  <c r="AD37" i="14"/>
  <c r="HQ51" i="14"/>
  <c r="HR51" i="14" s="1"/>
  <c r="HP51" i="14"/>
  <c r="GY51" i="14"/>
  <c r="GZ51" i="14" s="1"/>
  <c r="GZ62" i="14" s="1"/>
  <c r="GX51" i="14"/>
  <c r="DP51" i="14"/>
  <c r="DN51" i="14"/>
  <c r="AE36" i="14"/>
  <c r="AF36" i="14" s="1"/>
  <c r="AD36" i="14"/>
  <c r="DP50" i="14"/>
  <c r="DN50" i="14"/>
  <c r="AW50" i="14"/>
  <c r="AX50" i="14" s="1"/>
  <c r="AV50" i="14"/>
  <c r="AP50" i="14"/>
  <c r="AE35" i="14"/>
  <c r="AF35" i="14" s="1"/>
  <c r="AD35" i="14"/>
  <c r="DP49" i="14"/>
  <c r="DN49" i="14"/>
  <c r="AE34" i="14"/>
  <c r="AF34" i="14" s="1"/>
  <c r="AD34" i="14"/>
  <c r="DP48" i="14"/>
  <c r="DN48" i="14"/>
  <c r="CY48" i="14"/>
  <c r="D15" i="14" s="1"/>
  <c r="CX48" i="14"/>
  <c r="AE33" i="14"/>
  <c r="AD33" i="14"/>
  <c r="EH47" i="14"/>
  <c r="D17" i="14" s="1"/>
  <c r="EG47" i="14"/>
  <c r="DP47" i="14"/>
  <c r="DP46" i="14"/>
  <c r="DN46" i="14"/>
  <c r="EX45" i="14"/>
  <c r="EY45" i="14" s="1"/>
  <c r="EW45" i="14"/>
  <c r="DP45" i="14"/>
  <c r="EX44" i="14"/>
  <c r="EY44" i="14" s="1"/>
  <c r="EW44" i="14"/>
  <c r="DP44" i="14"/>
  <c r="DN44" i="14"/>
  <c r="EX43" i="14"/>
  <c r="EY43" i="14" s="1"/>
  <c r="EW43" i="14"/>
  <c r="DP43" i="14"/>
  <c r="DN43" i="14"/>
  <c r="EX42" i="14"/>
  <c r="EY42" i="14" s="1"/>
  <c r="EW42" i="14"/>
  <c r="DP42" i="14"/>
  <c r="DN42" i="14"/>
  <c r="EX41" i="14"/>
  <c r="EY41" i="14" s="1"/>
  <c r="EW41" i="14"/>
  <c r="EX40" i="14"/>
  <c r="EY40" i="14" s="1"/>
  <c r="EW40" i="14"/>
  <c r="N36" i="14"/>
  <c r="EX39" i="14"/>
  <c r="EY39" i="14" s="1"/>
  <c r="EW39" i="14"/>
  <c r="EX38" i="14"/>
  <c r="EY38" i="14" s="1"/>
  <c r="EW38" i="14"/>
  <c r="II37" i="14"/>
  <c r="IJ37" i="14" s="1"/>
  <c r="IH37" i="14"/>
  <c r="EX37" i="14"/>
  <c r="EY37" i="14" s="1"/>
  <c r="EW37" i="14"/>
  <c r="II36" i="14"/>
  <c r="IL36" i="14" s="1"/>
  <c r="IH36" i="14"/>
  <c r="GY36" i="14"/>
  <c r="HB36" i="14" s="1"/>
  <c r="GX36" i="14"/>
  <c r="GY35" i="14"/>
  <c r="GZ35" i="14" s="1"/>
  <c r="GX35" i="14"/>
  <c r="JA34" i="14"/>
  <c r="JB34" i="14" s="1"/>
  <c r="IZ34" i="14"/>
  <c r="GY34" i="14"/>
  <c r="GZ34" i="14" s="1"/>
  <c r="GX34" i="14"/>
  <c r="BO34" i="14"/>
  <c r="BO46" i="14" s="1"/>
  <c r="CF31" i="14"/>
  <c r="CG31" i="14" s="1"/>
  <c r="CF30" i="14"/>
  <c r="CG30" i="14" s="1"/>
  <c r="CF29" i="14"/>
  <c r="CG29" i="14" s="1"/>
  <c r="CF28" i="14"/>
  <c r="CG28" i="14" s="1"/>
  <c r="CF27" i="14"/>
  <c r="CG27" i="14" s="1"/>
  <c r="GZ26" i="14"/>
  <c r="CX26" i="14"/>
  <c r="CF26" i="14"/>
  <c r="CG26" i="14" s="1"/>
  <c r="CF25" i="14"/>
  <c r="CG25" i="14" s="1"/>
  <c r="N21" i="14"/>
  <c r="M21" i="14"/>
  <c r="L21" i="14"/>
  <c r="K21" i="14"/>
  <c r="J21" i="14"/>
  <c r="I21" i="14"/>
  <c r="H21" i="14"/>
  <c r="G21" i="14"/>
  <c r="HR24" i="14"/>
  <c r="HQ24" i="14"/>
  <c r="CF24" i="14"/>
  <c r="CG24" i="14" s="1"/>
  <c r="CF23" i="14"/>
  <c r="CG23" i="14" s="1"/>
  <c r="N19" i="14"/>
  <c r="M19" i="14"/>
  <c r="L19" i="14"/>
  <c r="K19" i="14"/>
  <c r="J19" i="14"/>
  <c r="I19" i="14"/>
  <c r="H19" i="14"/>
  <c r="G19" i="14"/>
  <c r="F19" i="14"/>
  <c r="E19" i="14"/>
  <c r="D19" i="14"/>
  <c r="C19" i="14"/>
  <c r="CF22" i="14"/>
  <c r="CG22" i="14" s="1"/>
  <c r="EX21" i="14"/>
  <c r="EY21" i="14" s="1"/>
  <c r="EW21" i="14"/>
  <c r="EX20" i="14"/>
  <c r="EY20" i="14" s="1"/>
  <c r="EW20" i="14"/>
  <c r="EG18" i="14"/>
  <c r="EH18" i="14" s="1"/>
  <c r="EF18" i="14"/>
  <c r="EX17" i="14"/>
  <c r="EY17" i="14" s="1"/>
  <c r="EW17" i="14"/>
  <c r="I17" i="14"/>
  <c r="EG16" i="14"/>
  <c r="EH16" i="14" s="1"/>
  <c r="EF16" i="14"/>
  <c r="EX15" i="14"/>
  <c r="EY15" i="14" s="1"/>
  <c r="EW15" i="14"/>
  <c r="EG15" i="14"/>
  <c r="EH15" i="14" s="1"/>
  <c r="EF15" i="14"/>
  <c r="EG14" i="14"/>
  <c r="EH14" i="14" s="1"/>
  <c r="EF14" i="14"/>
  <c r="CF14" i="14"/>
  <c r="CG14" i="14" s="1"/>
  <c r="JA13" i="14"/>
  <c r="JB13" i="14" s="1"/>
  <c r="IZ13" i="14"/>
  <c r="EX13" i="14"/>
  <c r="EY13" i="14" s="1"/>
  <c r="EW13" i="14"/>
  <c r="EG13" i="14"/>
  <c r="EH13" i="14" s="1"/>
  <c r="EF13" i="14"/>
  <c r="CF13" i="14"/>
  <c r="CG13" i="14" s="1"/>
  <c r="N13" i="14"/>
  <c r="JA12" i="14"/>
  <c r="JB12" i="14" s="1"/>
  <c r="IZ12" i="14"/>
  <c r="EX12" i="14"/>
  <c r="EY12" i="14" s="1"/>
  <c r="EW12" i="14"/>
  <c r="CF12" i="14"/>
  <c r="CG12" i="14" s="1"/>
  <c r="JA11" i="14"/>
  <c r="JB11" i="14" s="1"/>
  <c r="IZ11" i="14"/>
  <c r="EX11" i="14"/>
  <c r="EY11" i="14" s="1"/>
  <c r="EW11" i="14"/>
  <c r="CF11" i="14"/>
  <c r="CG11" i="14" s="1"/>
  <c r="JA10" i="14"/>
  <c r="JB10" i="14" s="1"/>
  <c r="IZ10" i="14"/>
  <c r="II10" i="14"/>
  <c r="IL10" i="14" s="1"/>
  <c r="IH10" i="14"/>
  <c r="EX10" i="14"/>
  <c r="EY10" i="14" s="1"/>
  <c r="EW10" i="14"/>
  <c r="EG10" i="14"/>
  <c r="EH10" i="14" s="1"/>
  <c r="EF10" i="14"/>
  <c r="CY10" i="14"/>
  <c r="CY26" i="14" s="1"/>
  <c r="C15" i="14" s="1"/>
  <c r="CW10" i="14"/>
  <c r="BO10" i="14"/>
  <c r="BO26" i="14" l="1"/>
  <c r="IJ10" i="14"/>
  <c r="IJ26" i="14" s="1"/>
  <c r="C11" i="14" s="1"/>
  <c r="IL74" i="14"/>
  <c r="CY116" i="14"/>
  <c r="H15" i="14" s="1"/>
  <c r="FS10" i="14"/>
  <c r="FQ131" i="14"/>
  <c r="FQ132" i="14"/>
  <c r="FQ191" i="14"/>
  <c r="FQ192" i="14"/>
  <c r="EH72" i="14"/>
  <c r="EH86" i="14" s="1"/>
  <c r="F17" i="14" s="1"/>
  <c r="EH54" i="14"/>
  <c r="EH65" i="14" s="1"/>
  <c r="E17" i="14" s="1"/>
  <c r="BP152" i="14"/>
  <c r="J13" i="14" s="1"/>
  <c r="IL173" i="14"/>
  <c r="FS110" i="14"/>
  <c r="IJ71" i="14"/>
  <c r="FQ210" i="14"/>
  <c r="FQ221" i="14" s="1"/>
  <c r="HB35" i="14"/>
  <c r="HB86" i="14"/>
  <c r="IL155" i="14"/>
  <c r="EG203" i="14"/>
  <c r="FS211" i="14"/>
  <c r="HB34" i="14"/>
  <c r="IL54" i="14"/>
  <c r="EG185" i="14"/>
  <c r="IL192" i="14"/>
  <c r="FS71" i="14"/>
  <c r="FS85" i="14" s="1"/>
  <c r="BP64" i="14"/>
  <c r="E13" i="14" s="1"/>
  <c r="BO111" i="14"/>
  <c r="IL211" i="14"/>
  <c r="GH26" i="14"/>
  <c r="FS53" i="14"/>
  <c r="GI26" i="14"/>
  <c r="FQ229" i="14"/>
  <c r="FQ239" i="14" s="1"/>
  <c r="FQ36" i="14"/>
  <c r="FQ37" i="14"/>
  <c r="FQ54" i="14"/>
  <c r="FQ64" i="14" s="1"/>
  <c r="FQ72" i="14"/>
  <c r="FQ73" i="14"/>
  <c r="FQ74" i="14"/>
  <c r="FQ75" i="14"/>
  <c r="FS155" i="14"/>
  <c r="FQ173" i="14"/>
  <c r="FQ174" i="14"/>
  <c r="FQ175" i="14"/>
  <c r="GZ36" i="14"/>
  <c r="GZ44" i="14" s="1"/>
  <c r="IL110" i="14"/>
  <c r="GZ125" i="14"/>
  <c r="GZ126" i="14"/>
  <c r="EH185" i="14"/>
  <c r="L17" i="14" s="1"/>
  <c r="EH192" i="14"/>
  <c r="EH203" i="14" s="1"/>
  <c r="M17" i="14" s="1"/>
  <c r="AE59" i="14"/>
  <c r="EG124" i="14"/>
  <c r="AF241" i="14"/>
  <c r="J9" i="14" s="1"/>
  <c r="JB26" i="14"/>
  <c r="BP34" i="14"/>
  <c r="BP46" i="14" s="1"/>
  <c r="D13" i="14" s="1"/>
  <c r="BP107" i="14"/>
  <c r="BP111" i="14" s="1"/>
  <c r="H13" i="14" s="1"/>
  <c r="EG148" i="14"/>
  <c r="GZ186" i="14"/>
  <c r="AE144" i="14"/>
  <c r="AF92" i="14"/>
  <c r="E9" i="14" s="1"/>
  <c r="EH25" i="14"/>
  <c r="C17" i="14" s="1"/>
  <c r="AF203" i="14"/>
  <c r="I9" i="14" s="1"/>
  <c r="BP10" i="14"/>
  <c r="BP26" i="14" s="1"/>
  <c r="C13" i="14" s="1"/>
  <c r="IL174" i="14"/>
  <c r="IJ174" i="14"/>
  <c r="EG25" i="14"/>
  <c r="IL37" i="14"/>
  <c r="BO64" i="14"/>
  <c r="IL72" i="14"/>
  <c r="BO80" i="14"/>
  <c r="BO99" i="14"/>
  <c r="BP90" i="14"/>
  <c r="BP99" i="14" s="1"/>
  <c r="G13" i="14" s="1"/>
  <c r="AE92" i="14"/>
  <c r="AE120" i="14"/>
  <c r="EH173" i="14"/>
  <c r="IJ175" i="14"/>
  <c r="IJ210" i="14"/>
  <c r="IJ221" i="14" s="1"/>
  <c r="M11" i="14" s="1"/>
  <c r="AE165" i="14"/>
  <c r="IL75" i="14"/>
  <c r="IJ75" i="14"/>
  <c r="BP127" i="14"/>
  <c r="I13" i="14" s="1"/>
  <c r="IL131" i="14"/>
  <c r="IJ131" i="14"/>
  <c r="IL229" i="14"/>
  <c r="IJ229" i="14"/>
  <c r="IJ239" i="14" s="1"/>
  <c r="N11" i="14" s="1"/>
  <c r="AF33" i="14"/>
  <c r="AF59" i="14" s="1"/>
  <c r="D9" i="14" s="1"/>
  <c r="GZ185" i="14"/>
  <c r="IL191" i="14"/>
  <c r="IJ191" i="14"/>
  <c r="IJ202" i="14" s="1"/>
  <c r="L11" i="14" s="1"/>
  <c r="HB203" i="14"/>
  <c r="GZ203" i="14"/>
  <c r="GZ214" i="14" s="1"/>
  <c r="IJ53" i="14"/>
  <c r="IJ64" i="14" s="1"/>
  <c r="E11" i="14" s="1"/>
  <c r="JA26" i="14"/>
  <c r="IJ36" i="14"/>
  <c r="IJ46" i="14" s="1"/>
  <c r="D11" i="14" s="1"/>
  <c r="AE27" i="14"/>
  <c r="AF27" i="14" s="1"/>
  <c r="C9" i="14" s="1"/>
  <c r="HB51" i="14"/>
  <c r="BP80" i="14"/>
  <c r="F13" i="14" s="1"/>
  <c r="IL73" i="14"/>
  <c r="EG104" i="14"/>
  <c r="EH94" i="14"/>
  <c r="EH104" i="14" s="1"/>
  <c r="G17" i="14" s="1"/>
  <c r="GZ104" i="14"/>
  <c r="GZ117" i="14" s="1"/>
  <c r="BO152" i="14"/>
  <c r="HB149" i="14"/>
  <c r="GZ149" i="14"/>
  <c r="AF120" i="14"/>
  <c r="F9" i="14" s="1"/>
  <c r="BP159" i="14"/>
  <c r="BP170" i="14" s="1"/>
  <c r="K13" i="14" s="1"/>
  <c r="BO188" i="14"/>
  <c r="BP177" i="14"/>
  <c r="BP188" i="14" s="1"/>
  <c r="L13" i="14" s="1"/>
  <c r="AF128" i="14"/>
  <c r="AF144" i="14" s="1"/>
  <c r="G9" i="14" s="1"/>
  <c r="AF165" i="14"/>
  <c r="H9" i="14" s="1"/>
  <c r="AE270" i="14"/>
  <c r="AF319" i="14"/>
  <c r="AF352" i="14" s="1"/>
  <c r="M9" i="14" s="1"/>
  <c r="AE352" i="14"/>
  <c r="BO127" i="14"/>
  <c r="IL132" i="14"/>
  <c r="IJ132" i="14"/>
  <c r="HB150" i="14"/>
  <c r="GZ150" i="14"/>
  <c r="AE203" i="14"/>
  <c r="AF270" i="14"/>
  <c r="K9" i="14" s="1"/>
  <c r="AF277" i="14"/>
  <c r="AF311" i="14" s="1"/>
  <c r="L9" i="14" s="1"/>
  <c r="AE311" i="14"/>
  <c r="AE241" i="14"/>
  <c r="AE385" i="14"/>
  <c r="AF364" i="14"/>
  <c r="AF385" i="14" s="1"/>
  <c r="N9" i="14" s="1"/>
  <c r="BP196" i="14"/>
  <c r="BP206" i="14" s="1"/>
  <c r="M13" i="14" s="1"/>
  <c r="J24" i="14" l="1"/>
  <c r="HB44" i="14"/>
  <c r="FQ85" i="14"/>
  <c r="FQ148" i="14"/>
  <c r="IJ85" i="14"/>
  <c r="F11" i="14" s="1"/>
  <c r="F24" i="14" s="1"/>
  <c r="IL85" i="14"/>
  <c r="FQ202" i="14"/>
  <c r="IJ184" i="14"/>
  <c r="K11" i="14" s="1"/>
  <c r="K24" i="14" s="1"/>
  <c r="GZ142" i="14"/>
  <c r="H24" i="14"/>
  <c r="C24" i="14"/>
  <c r="GZ196" i="14"/>
  <c r="L24" i="14"/>
  <c r="FQ184" i="14"/>
  <c r="FQ46" i="14"/>
  <c r="N24" i="14"/>
  <c r="M24" i="14"/>
  <c r="IJ148" i="14"/>
  <c r="I11" i="14" s="1"/>
  <c r="I24" i="14" s="1"/>
  <c r="G24" i="14"/>
  <c r="GZ160" i="14"/>
  <c r="D24" i="14"/>
  <c r="E24" i="14"/>
  <c r="P25" i="14" l="1"/>
  <c r="N26" i="14" s="1"/>
  <c r="AF387" i="11" l="1"/>
  <c r="AE387" i="11"/>
  <c r="N13" i="11" l="1"/>
  <c r="I17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G21" i="11"/>
  <c r="H21" i="11"/>
  <c r="I21" i="11"/>
  <c r="J21" i="11"/>
  <c r="K21" i="11"/>
  <c r="L21" i="11"/>
  <c r="M21" i="11"/>
  <c r="N21" i="11"/>
  <c r="AF345" i="11" l="1"/>
  <c r="AF270" i="11"/>
  <c r="AE270" i="11"/>
  <c r="AE345" i="11"/>
  <c r="AE298" i="11"/>
  <c r="AF298" i="11"/>
  <c r="AF243" i="11" l="1"/>
  <c r="AE243" i="11"/>
  <c r="AF132" i="11" l="1"/>
  <c r="AE132" i="11"/>
  <c r="IM85" i="11"/>
  <c r="IK85" i="11" l="1"/>
  <c r="F11" i="11" s="1"/>
  <c r="AE82" i="11" l="1"/>
  <c r="HC44" i="11" l="1"/>
  <c r="IJ10" i="11" l="1"/>
  <c r="IM10" i="11" s="1"/>
  <c r="II10" i="11"/>
  <c r="IK10" i="11" l="1"/>
  <c r="IK46" i="11" l="1"/>
  <c r="D11" i="11" s="1"/>
  <c r="EI150" i="11" l="1"/>
  <c r="J17" i="11" s="1"/>
  <c r="BQ188" i="11"/>
  <c r="L13" i="11" s="1"/>
  <c r="BQ127" i="11" l="1"/>
  <c r="I13" i="11" s="1"/>
  <c r="BP127" i="11"/>
  <c r="BP188" i="11"/>
  <c r="BQ111" i="11" l="1"/>
  <c r="H13" i="11" s="1"/>
  <c r="BP111" i="11"/>
  <c r="FR141" i="11"/>
  <c r="FQ141" i="11"/>
  <c r="EH150" i="11" l="1"/>
  <c r="EI114" i="11"/>
  <c r="H17" i="11" s="1"/>
  <c r="EI169" i="11"/>
  <c r="K17" i="11" s="1"/>
  <c r="EI188" i="11"/>
  <c r="L17" i="11" s="1"/>
  <c r="EI225" i="11"/>
  <c r="N17" i="11" s="1"/>
  <c r="EH225" i="11"/>
  <c r="EH126" i="11"/>
  <c r="EH114" i="11"/>
  <c r="CZ130" i="11" l="1"/>
  <c r="I15" i="11" s="1"/>
  <c r="CZ116" i="11"/>
  <c r="H15" i="11" s="1"/>
  <c r="BQ99" i="11" l="1"/>
  <c r="G13" i="11" s="1"/>
  <c r="BP99" i="11"/>
  <c r="FR123" i="11"/>
  <c r="FQ123" i="11"/>
  <c r="EI102" i="11"/>
  <c r="G17" i="11" s="1"/>
  <c r="EH102" i="11"/>
  <c r="FR87" i="11"/>
  <c r="FQ87" i="11"/>
  <c r="IK239" i="11"/>
  <c r="N11" i="11" s="1"/>
  <c r="IK221" i="11"/>
  <c r="M11" i="11" s="1"/>
  <c r="IK202" i="11"/>
  <c r="L11" i="11" s="1"/>
  <c r="IK184" i="11"/>
  <c r="K11" i="11" s="1"/>
  <c r="IK166" i="11"/>
  <c r="J11" i="11" s="1"/>
  <c r="IK148" i="11"/>
  <c r="I11" i="11" s="1"/>
  <c r="IK123" i="11"/>
  <c r="H11" i="11" s="1"/>
  <c r="IK64" i="11"/>
  <c r="E11" i="11" s="1"/>
  <c r="IK26" i="11"/>
  <c r="C11" i="11" s="1"/>
  <c r="IK103" i="11" l="1"/>
  <c r="G11" i="11" s="1"/>
  <c r="IJ103" i="11"/>
  <c r="JB26" i="11"/>
  <c r="JC26" i="11"/>
  <c r="HA78" i="11" l="1"/>
  <c r="GZ78" i="11"/>
  <c r="FQ55" i="11" l="1"/>
  <c r="FR55" i="11" s="1"/>
  <c r="FP55" i="11"/>
  <c r="HA44" i="11"/>
  <c r="FR66" i="11" l="1"/>
  <c r="FQ66" i="11"/>
  <c r="HA232" i="11" l="1"/>
  <c r="HA214" i="11"/>
  <c r="HA196" i="11"/>
  <c r="HA178" i="11"/>
  <c r="HA160" i="11"/>
  <c r="HA142" i="11"/>
  <c r="HA117" i="11"/>
  <c r="HA97" i="11"/>
  <c r="HA62" i="11"/>
  <c r="AF28" i="11" l="1"/>
  <c r="AE55" i="11"/>
  <c r="AF55" i="11"/>
  <c r="HA26" i="11" l="1"/>
  <c r="HR24" i="11"/>
  <c r="HS24" i="11" l="1"/>
  <c r="CY130" i="11"/>
  <c r="CY116" i="11"/>
  <c r="BQ170" i="11" l="1"/>
  <c r="K13" i="11" s="1"/>
  <c r="BQ206" i="11" l="1"/>
  <c r="M13" i="11" s="1"/>
  <c r="BP206" i="11"/>
  <c r="BP152" i="11"/>
  <c r="BP170" i="11"/>
  <c r="BQ152" i="11"/>
  <c r="J13" i="11" s="1"/>
  <c r="EI206" i="11" l="1"/>
  <c r="M17" i="11" s="1"/>
  <c r="EH206" i="11"/>
  <c r="EH188" i="11"/>
  <c r="N17" i="12"/>
  <c r="M17" i="12"/>
  <c r="L17" i="12"/>
  <c r="K17" i="12"/>
  <c r="J17" i="12"/>
  <c r="I17" i="12"/>
  <c r="H17" i="12"/>
  <c r="G17" i="12"/>
  <c r="F17" i="12"/>
  <c r="E17" i="12"/>
  <c r="D17" i="12"/>
  <c r="N15" i="12"/>
  <c r="M15" i="12"/>
  <c r="L15" i="12"/>
  <c r="K15" i="12"/>
  <c r="J15" i="12"/>
  <c r="I15" i="12"/>
  <c r="G15" i="12"/>
  <c r="N13" i="12"/>
  <c r="M13" i="12"/>
  <c r="L13" i="12"/>
  <c r="K13" i="12"/>
  <c r="J13" i="12"/>
  <c r="I13" i="12"/>
  <c r="N11" i="12"/>
  <c r="M11" i="12"/>
  <c r="L11" i="12"/>
  <c r="K11" i="12"/>
  <c r="J11" i="12"/>
  <c r="I11" i="12"/>
  <c r="N9" i="12"/>
  <c r="M9" i="12"/>
  <c r="L9" i="12"/>
  <c r="K9" i="12"/>
  <c r="J9" i="12"/>
  <c r="I9" i="12"/>
  <c r="H9" i="12"/>
  <c r="G9" i="12"/>
  <c r="F9" i="12"/>
  <c r="CS123" i="12"/>
  <c r="CT123" i="12" s="1"/>
  <c r="CR123" i="12"/>
  <c r="CT122" i="12"/>
  <c r="CR122" i="12"/>
  <c r="CT121" i="12"/>
  <c r="CR121" i="12"/>
  <c r="GS120" i="12"/>
  <c r="GT120" i="12" s="1"/>
  <c r="FK120" i="12"/>
  <c r="FL120" i="12" s="1"/>
  <c r="CS120" i="12"/>
  <c r="CT120" i="12" s="1"/>
  <c r="CR120" i="12"/>
  <c r="GS119" i="12"/>
  <c r="GT119" i="12" s="1"/>
  <c r="GR119" i="12"/>
  <c r="FK119" i="12"/>
  <c r="FL119" i="12" s="1"/>
  <c r="FJ119" i="12"/>
  <c r="EB119" i="12"/>
  <c r="EC119" i="12" s="1"/>
  <c r="EA119" i="12"/>
  <c r="BL119" i="12"/>
  <c r="BM119" i="12" s="1"/>
  <c r="EC112" i="12"/>
  <c r="EB112" i="12"/>
  <c r="H15" i="12" s="1"/>
  <c r="CT104" i="12"/>
  <c r="CR104" i="12"/>
  <c r="BL104" i="12"/>
  <c r="BM104" i="12" s="1"/>
  <c r="BK104" i="12"/>
  <c r="CT103" i="12"/>
  <c r="CR103" i="12"/>
  <c r="BL103" i="12"/>
  <c r="BM103" i="12" s="1"/>
  <c r="BK103" i="12"/>
  <c r="CT102" i="12"/>
  <c r="CR102" i="12"/>
  <c r="BL102" i="12"/>
  <c r="BM102" i="12" s="1"/>
  <c r="BK102" i="12"/>
  <c r="CS101" i="12"/>
  <c r="CT101" i="12" s="1"/>
  <c r="CR101" i="12"/>
  <c r="BL101" i="12"/>
  <c r="BM101" i="12" s="1"/>
  <c r="CB95" i="12"/>
  <c r="CC95" i="12" s="1"/>
  <c r="CA95" i="12"/>
  <c r="CS94" i="12"/>
  <c r="G13" i="12" s="1"/>
  <c r="CA87" i="12"/>
  <c r="CA86" i="12"/>
  <c r="CT85" i="12"/>
  <c r="CR85" i="12"/>
  <c r="CA85" i="12"/>
  <c r="CT84" i="12"/>
  <c r="CR84" i="12"/>
  <c r="CA84" i="12"/>
  <c r="BL84" i="12"/>
  <c r="BM84" i="12" s="1"/>
  <c r="CT83" i="12"/>
  <c r="CR83" i="12"/>
  <c r="CA83" i="12"/>
  <c r="BL83" i="12"/>
  <c r="BM83" i="12" s="1"/>
  <c r="CA82" i="12"/>
  <c r="CC81" i="12"/>
  <c r="CA81" i="12"/>
  <c r="CB67" i="12"/>
  <c r="CC67" i="12" s="1"/>
  <c r="CB66" i="12"/>
  <c r="CC66" i="12" s="1"/>
  <c r="CA66" i="12"/>
  <c r="CS65" i="12"/>
  <c r="CT65" i="12" s="1"/>
  <c r="CR65" i="12"/>
  <c r="BL65" i="12"/>
  <c r="BM65" i="12" s="1"/>
  <c r="EB64" i="12"/>
  <c r="EC64" i="12" s="1"/>
  <c r="EC76" i="12" s="1"/>
  <c r="EA64" i="12"/>
  <c r="CT64" i="12"/>
  <c r="CR64" i="12"/>
  <c r="BM64" i="12"/>
  <c r="CS49" i="12"/>
  <c r="CT49" i="12" s="1"/>
  <c r="CR49" i="12"/>
  <c r="CS48" i="12"/>
  <c r="CT48" i="12" s="1"/>
  <c r="CR48" i="12"/>
  <c r="EB47" i="12"/>
  <c r="EC47" i="12" s="1"/>
  <c r="EA47" i="12"/>
  <c r="CT47" i="12"/>
  <c r="CR47" i="12"/>
  <c r="EB46" i="12"/>
  <c r="EC46" i="12" s="1"/>
  <c r="EA46" i="12"/>
  <c r="CS46" i="12"/>
  <c r="CR46" i="12"/>
  <c r="BL46" i="12"/>
  <c r="BM46" i="12" s="1"/>
  <c r="BM57" i="12" s="1"/>
  <c r="CA45" i="12"/>
  <c r="CA44" i="12"/>
  <c r="CA43" i="12"/>
  <c r="CB42" i="12"/>
  <c r="CC42" i="12" s="1"/>
  <c r="CA42" i="12"/>
  <c r="CB41" i="12"/>
  <c r="CC41" i="12" s="1"/>
  <c r="CA41" i="12"/>
  <c r="DK40" i="12"/>
  <c r="DI40" i="12"/>
  <c r="CB40" i="12"/>
  <c r="CC40" i="12" s="1"/>
  <c r="CA40" i="12"/>
  <c r="DK39" i="12"/>
  <c r="DI39" i="12"/>
  <c r="CB39" i="12"/>
  <c r="CC39" i="12" s="1"/>
  <c r="CA39" i="12"/>
  <c r="BM39" i="12"/>
  <c r="BL39" i="12"/>
  <c r="D11" i="12" s="1"/>
  <c r="DK38" i="12"/>
  <c r="DI38" i="12"/>
  <c r="CB38" i="12"/>
  <c r="CC38" i="12" s="1"/>
  <c r="CA38" i="12"/>
  <c r="DK37" i="12"/>
  <c r="DI37" i="12"/>
  <c r="CB37" i="12"/>
  <c r="CC37" i="12" s="1"/>
  <c r="CA37" i="12"/>
  <c r="DK36" i="12"/>
  <c r="DI36" i="12"/>
  <c r="CB36" i="12"/>
  <c r="CC36" i="12" s="1"/>
  <c r="CA36" i="12"/>
  <c r="DK35" i="12"/>
  <c r="DI35" i="12"/>
  <c r="CB35" i="12"/>
  <c r="CC35" i="12" s="1"/>
  <c r="CA35" i="12"/>
  <c r="DK34" i="12"/>
  <c r="DI34" i="12"/>
  <c r="DK33" i="12"/>
  <c r="DI33" i="12"/>
  <c r="DK32" i="12"/>
  <c r="DI32" i="12"/>
  <c r="CS32" i="12"/>
  <c r="CT32" i="12" s="1"/>
  <c r="CR32" i="12"/>
  <c r="DJ31" i="12"/>
  <c r="DK31" i="12" s="1"/>
  <c r="DI31" i="12"/>
  <c r="CS31" i="12"/>
  <c r="CT31" i="12" s="1"/>
  <c r="CR31" i="12"/>
  <c r="DK30" i="12"/>
  <c r="DI30" i="12"/>
  <c r="CS30" i="12"/>
  <c r="CT30" i="12" s="1"/>
  <c r="CR30" i="12"/>
  <c r="DJ29" i="12"/>
  <c r="DK29" i="12" s="1"/>
  <c r="DI29" i="12"/>
  <c r="CT29" i="12"/>
  <c r="CR29" i="12"/>
  <c r="EB28" i="12"/>
  <c r="EC28" i="12" s="1"/>
  <c r="EC39" i="12" s="1"/>
  <c r="EA28" i="12"/>
  <c r="CS28" i="12"/>
  <c r="CT28" i="12" s="1"/>
  <c r="CR28" i="12"/>
  <c r="CB26" i="12"/>
  <c r="CC26" i="12" s="1"/>
  <c r="CA26" i="12"/>
  <c r="CB25" i="12"/>
  <c r="CC25" i="12" s="1"/>
  <c r="CA25" i="12"/>
  <c r="EC21" i="12"/>
  <c r="EB21" i="12"/>
  <c r="C15" i="12" s="1"/>
  <c r="DJ21" i="12"/>
  <c r="DK21" i="12" s="1"/>
  <c r="DI21" i="12"/>
  <c r="DJ20" i="12"/>
  <c r="DK20" i="12" s="1"/>
  <c r="DI20" i="12"/>
  <c r="DJ19" i="12"/>
  <c r="DK19" i="12" s="1"/>
  <c r="DI19" i="12"/>
  <c r="DK18" i="12"/>
  <c r="DI18" i="12"/>
  <c r="DJ17" i="12"/>
  <c r="DK17" i="12" s="1"/>
  <c r="DI17" i="12"/>
  <c r="DJ16" i="12"/>
  <c r="DK16" i="12" s="1"/>
  <c r="DI16" i="12"/>
  <c r="ES15" i="12"/>
  <c r="ET15" i="12" s="1"/>
  <c r="ER15" i="12"/>
  <c r="DJ15" i="12"/>
  <c r="DK15" i="12" s="1"/>
  <c r="DI15" i="12"/>
  <c r="ES14" i="12"/>
  <c r="ET14" i="12" s="1"/>
  <c r="ER14" i="12"/>
  <c r="DJ14" i="12"/>
  <c r="DK14" i="12" s="1"/>
  <c r="DI14" i="12"/>
  <c r="CB14" i="12"/>
  <c r="CC14" i="12" s="1"/>
  <c r="CA14" i="12"/>
  <c r="ES13" i="12"/>
  <c r="ET13" i="12" s="1"/>
  <c r="ER13" i="12"/>
  <c r="DJ13" i="12"/>
  <c r="DK13" i="12" s="1"/>
  <c r="DI13" i="12"/>
  <c r="CB13" i="12"/>
  <c r="CC13" i="12" s="1"/>
  <c r="CA13" i="12"/>
  <c r="ES12" i="12"/>
  <c r="ET12" i="12" s="1"/>
  <c r="ER12" i="12"/>
  <c r="DJ12" i="12"/>
  <c r="DK12" i="12" s="1"/>
  <c r="DI12" i="12"/>
  <c r="CB12" i="12"/>
  <c r="CC12" i="12" s="1"/>
  <c r="CA12" i="12"/>
  <c r="ES11" i="12"/>
  <c r="ET11" i="12" s="1"/>
  <c r="ER11" i="12"/>
  <c r="DJ11" i="12"/>
  <c r="DK11" i="12" s="1"/>
  <c r="DI11" i="12"/>
  <c r="CB11" i="12"/>
  <c r="CC11" i="12" s="1"/>
  <c r="CA11" i="12"/>
  <c r="HI10" i="12"/>
  <c r="HI19" i="12" s="1"/>
  <c r="HH10" i="12"/>
  <c r="GB10" i="12"/>
  <c r="GB19" i="12" s="1"/>
  <c r="GA10" i="12"/>
  <c r="ES10" i="12"/>
  <c r="ET10" i="12" s="1"/>
  <c r="ER10" i="12"/>
  <c r="DJ10" i="12"/>
  <c r="DK10" i="12" s="1"/>
  <c r="DI10" i="12"/>
  <c r="CS10" i="12"/>
  <c r="CS21" i="12" s="1"/>
  <c r="C13" i="12" s="1"/>
  <c r="CR10" i="12"/>
  <c r="CB10" i="12"/>
  <c r="CC10" i="12" s="1"/>
  <c r="CA10" i="12"/>
  <c r="AE420" i="11" l="1"/>
  <c r="AF420" i="11"/>
  <c r="CT94" i="12"/>
  <c r="CS57" i="12"/>
  <c r="E13" i="12" s="1"/>
  <c r="GC10" i="12"/>
  <c r="GC19" i="12" s="1"/>
  <c r="EC57" i="12"/>
  <c r="AC44" i="12"/>
  <c r="C9" i="12" s="1"/>
  <c r="CS113" i="12"/>
  <c r="H13" i="12" s="1"/>
  <c r="L22" i="12"/>
  <c r="M22" i="12"/>
  <c r="CT10" i="12"/>
  <c r="CT21" i="12" s="1"/>
  <c r="I22" i="12"/>
  <c r="CT76" i="12"/>
  <c r="BL21" i="12"/>
  <c r="C11" i="12" s="1"/>
  <c r="CT113" i="12"/>
  <c r="BM94" i="12"/>
  <c r="J22" i="12"/>
  <c r="CS39" i="12"/>
  <c r="D13" i="12" s="1"/>
  <c r="BL94" i="12"/>
  <c r="G11" i="12" s="1"/>
  <c r="G22" i="12" s="1"/>
  <c r="K22" i="12"/>
  <c r="BM76" i="12"/>
  <c r="N22" i="12"/>
  <c r="AD44" i="12"/>
  <c r="BL57" i="12"/>
  <c r="E11" i="12" s="1"/>
  <c r="EB39" i="12"/>
  <c r="D15" i="12" s="1"/>
  <c r="BM112" i="12"/>
  <c r="CT39" i="12"/>
  <c r="CS76" i="12"/>
  <c r="F13" i="12" s="1"/>
  <c r="HJ10" i="12"/>
  <c r="HJ19" i="12" s="1"/>
  <c r="BL76" i="12"/>
  <c r="F11" i="12" s="1"/>
  <c r="BL112" i="12"/>
  <c r="H11" i="12" s="1"/>
  <c r="BM21" i="12"/>
  <c r="EB57" i="12"/>
  <c r="E15" i="12" s="1"/>
  <c r="EB76" i="12"/>
  <c r="F15" i="12" s="1"/>
  <c r="E9" i="12"/>
  <c r="D9" i="12"/>
  <c r="CT46" i="12"/>
  <c r="CT57" i="12" s="1"/>
  <c r="GH36" i="11"/>
  <c r="C22" i="12" l="1"/>
  <c r="H22" i="12"/>
  <c r="F22" i="12"/>
  <c r="E22" i="12"/>
  <c r="D22" i="12"/>
  <c r="EH169" i="11"/>
  <c r="GI36" i="11"/>
  <c r="O20" i="12" l="1"/>
  <c r="N24" i="12" s="1"/>
  <c r="BQ64" i="11"/>
  <c r="E13" i="11" s="1"/>
  <c r="BP64" i="11" l="1"/>
  <c r="CZ228" i="11" l="1"/>
  <c r="N15" i="11" s="1"/>
  <c r="CY228" i="11"/>
  <c r="CZ210" i="11"/>
  <c r="M15" i="11" s="1"/>
  <c r="CY210" i="11"/>
  <c r="CZ191" i="11"/>
  <c r="L15" i="11" s="1"/>
  <c r="CY191" i="11"/>
  <c r="CZ171" i="11"/>
  <c r="K15" i="11" s="1"/>
  <c r="CY171" i="11"/>
  <c r="CZ153" i="11"/>
  <c r="J15" i="11" s="1"/>
  <c r="CY153" i="11"/>
  <c r="M24" i="11" l="1"/>
  <c r="J24" i="11"/>
  <c r="L24" i="11"/>
  <c r="K24" i="11"/>
  <c r="EI84" i="11"/>
  <c r="F17" i="11" s="1"/>
  <c r="CZ105" i="11" l="1"/>
  <c r="G15" i="11" s="1"/>
  <c r="CY105" i="11"/>
  <c r="I24" i="11"/>
  <c r="EH84" i="11"/>
  <c r="AE215" i="11" l="1"/>
  <c r="AF215" i="11" l="1"/>
  <c r="H24" i="11" s="1"/>
  <c r="G24" i="11"/>
  <c r="BQ80" i="11"/>
  <c r="F13" i="11" s="1"/>
  <c r="BP80" i="11" l="1"/>
  <c r="CZ87" i="11"/>
  <c r="F15" i="11" s="1"/>
  <c r="EH63" i="11" l="1"/>
  <c r="CY87" i="11"/>
  <c r="EI63" i="11"/>
  <c r="E17" i="11" s="1"/>
  <c r="CZ66" i="11" l="1"/>
  <c r="E15" i="11" s="1"/>
  <c r="E24" i="11" s="1"/>
  <c r="CY66" i="11"/>
  <c r="N24" i="11" l="1"/>
  <c r="EI25" i="11"/>
  <c r="C17" i="11" s="1"/>
  <c r="EI45" i="11" l="1"/>
  <c r="D17" i="11" s="1"/>
  <c r="EH25" i="11"/>
  <c r="EH45" i="11"/>
  <c r="BQ46" i="11" l="1"/>
  <c r="D13" i="11" s="1"/>
  <c r="BP46" i="11" l="1"/>
  <c r="CZ26" i="11"/>
  <c r="C15" i="11" s="1"/>
  <c r="CZ48" i="11"/>
  <c r="D15" i="11" s="1"/>
  <c r="D24" i="11" s="1"/>
  <c r="F24" i="11" l="1"/>
  <c r="CY26" i="11"/>
  <c r="CY48" i="11"/>
  <c r="AW1123" i="7" l="1"/>
  <c r="AX1123" i="7" s="1"/>
  <c r="AV1123" i="7"/>
  <c r="AD1414" i="7"/>
  <c r="AE1414" i="7" s="1"/>
  <c r="AC1414" i="7"/>
  <c r="AD1381" i="7"/>
  <c r="AE1381" i="7" s="1"/>
  <c r="AC1381" i="7"/>
  <c r="AD1380" i="7"/>
  <c r="AE1380" i="7" s="1"/>
  <c r="AC1380" i="7"/>
  <c r="AD1379" i="7"/>
  <c r="AE1379" i="7" s="1"/>
  <c r="AC1379" i="7"/>
  <c r="AD1378" i="7"/>
  <c r="AE1378" i="7" s="1"/>
  <c r="AC1378" i="7"/>
  <c r="AD1377" i="7"/>
  <c r="AE1377" i="7" s="1"/>
  <c r="AC1377" i="7"/>
  <c r="AD1376" i="7"/>
  <c r="AE1376" i="7" s="1"/>
  <c r="AC1376" i="7"/>
  <c r="AD1375" i="7"/>
  <c r="AE1375" i="7" s="1"/>
  <c r="AC1375" i="7"/>
  <c r="AD1374" i="7"/>
  <c r="AE1374" i="7" s="1"/>
  <c r="AC1374" i="7"/>
  <c r="AD1373" i="7"/>
  <c r="AE1373" i="7" s="1"/>
  <c r="AC1373" i="7"/>
  <c r="AD1372" i="7"/>
  <c r="AE1372" i="7" s="1"/>
  <c r="AC1372" i="7"/>
  <c r="AD1371" i="7"/>
  <c r="AE1371" i="7" s="1"/>
  <c r="AC1371" i="7"/>
  <c r="AD1370" i="7"/>
  <c r="AE1370" i="7" s="1"/>
  <c r="AC1370" i="7"/>
  <c r="AW1258" i="7"/>
  <c r="AX1258" i="7" s="1"/>
  <c r="AV1258" i="7"/>
  <c r="AW1257" i="7"/>
  <c r="AX1257" i="7" s="1"/>
  <c r="AV1257" i="7"/>
  <c r="FC59" i="7"/>
  <c r="FE59" i="7" s="1"/>
  <c r="FB59" i="7"/>
  <c r="FC58" i="7"/>
  <c r="FE58" i="7" s="1"/>
  <c r="FB58" i="7"/>
  <c r="EK35" i="7"/>
  <c r="EM35" i="7" s="1"/>
  <c r="EJ35" i="7"/>
  <c r="EK34" i="7"/>
  <c r="EM34" i="7" s="1"/>
  <c r="EJ34" i="7"/>
  <c r="CG233" i="7"/>
  <c r="CH233" i="7" s="1"/>
  <c r="CF233" i="7"/>
  <c r="BO650" i="7"/>
  <c r="BP650" i="7" s="1"/>
  <c r="BN650" i="7"/>
  <c r="AW1014" i="7"/>
  <c r="AX1014" i="7" s="1"/>
  <c r="AV1014" i="7"/>
  <c r="AW1017" i="7"/>
  <c r="AX1017" i="7" s="1"/>
  <c r="AV1017" i="7"/>
  <c r="AW1018" i="7"/>
  <c r="AX1018" i="7" s="1"/>
  <c r="AV1018" i="7"/>
  <c r="AW1012" i="7"/>
  <c r="AX1012" i="7" s="1"/>
  <c r="AV1012" i="7"/>
  <c r="AW1020" i="7"/>
  <c r="AX1020" i="7" s="1"/>
  <c r="AV1020" i="7"/>
  <c r="BP26" i="11" l="1"/>
  <c r="BQ26" i="11"/>
  <c r="C13" i="11" s="1"/>
  <c r="C24" i="11" s="1"/>
  <c r="AW285" i="7"/>
  <c r="AX285" i="7" s="1"/>
  <c r="AV285" i="7"/>
  <c r="AD1357" i="7"/>
  <c r="AE1357" i="7" s="1"/>
  <c r="AC1357" i="7"/>
  <c r="AW1256" i="7"/>
  <c r="AX1256" i="7" s="1"/>
  <c r="AV1256" i="7"/>
  <c r="AW1255" i="7"/>
  <c r="AX1255" i="7" s="1"/>
  <c r="AV1255" i="7"/>
  <c r="AD1355" i="7"/>
  <c r="AE1355" i="7" s="1"/>
  <c r="AC1355" i="7"/>
  <c r="AD1356" i="7"/>
  <c r="AE1356" i="7" s="1"/>
  <c r="AC1356" i="7"/>
  <c r="AW156" i="7"/>
  <c r="AX156" i="7" s="1"/>
  <c r="AV156" i="7"/>
  <c r="AD1354" i="7"/>
  <c r="AE1354" i="7" s="1"/>
  <c r="AC1354" i="7"/>
  <c r="AW622" i="7"/>
  <c r="AX622" i="7" s="1"/>
  <c r="AV622" i="7"/>
  <c r="AD1347" i="7"/>
  <c r="AE1347" i="7" s="1"/>
  <c r="AC1347" i="7"/>
  <c r="AW1030" i="7"/>
  <c r="AX1030" i="7" s="1"/>
  <c r="AV1030" i="7"/>
  <c r="AW1029" i="7"/>
  <c r="AX1029" i="7" s="1"/>
  <c r="AV1029" i="7"/>
  <c r="AW1028" i="7"/>
  <c r="AX1028" i="7" s="1"/>
  <c r="AV1028" i="7"/>
  <c r="AW1027" i="7"/>
  <c r="AX1027" i="7" s="1"/>
  <c r="AV1027" i="7"/>
  <c r="AW1026" i="7"/>
  <c r="AX1026" i="7" s="1"/>
  <c r="AV1026" i="7"/>
  <c r="AW1025" i="7"/>
  <c r="AX1025" i="7" s="1"/>
  <c r="AV1025" i="7"/>
  <c r="AW1024" i="7"/>
  <c r="AX1024" i="7" s="1"/>
  <c r="AV1024" i="7"/>
  <c r="AW1023" i="7"/>
  <c r="AX1023" i="7" s="1"/>
  <c r="AV1023" i="7"/>
  <c r="AW1022" i="7"/>
  <c r="AX1022" i="7" s="1"/>
  <c r="AV1022" i="7"/>
  <c r="AW1021" i="7"/>
  <c r="AX1021" i="7" s="1"/>
  <c r="AV1021" i="7"/>
  <c r="AW1019" i="7"/>
  <c r="AX1019" i="7" s="1"/>
  <c r="AV1019" i="7"/>
  <c r="AD1402" i="7"/>
  <c r="AE1402" i="7" s="1"/>
  <c r="AC1402" i="7"/>
  <c r="AD1401" i="7"/>
  <c r="AE1401" i="7" s="1"/>
  <c r="AC1401" i="7"/>
  <c r="AD1403" i="7"/>
  <c r="AE1403" i="7" s="1"/>
  <c r="AC1403" i="7"/>
  <c r="AD1399" i="7"/>
  <c r="AE1399" i="7" s="1"/>
  <c r="AC1399" i="7"/>
  <c r="AD1400" i="7"/>
  <c r="AE1400" i="7" s="1"/>
  <c r="AC1400" i="7"/>
  <c r="AD1340" i="7"/>
  <c r="AE1340" i="7" s="1"/>
  <c r="AC1340" i="7"/>
  <c r="AC1341" i="7"/>
  <c r="AD1341" i="7"/>
  <c r="AE1341" i="7" s="1"/>
  <c r="AC1342" i="7"/>
  <c r="AD1342" i="7"/>
  <c r="AE1342" i="7" s="1"/>
  <c r="AC1343" i="7"/>
  <c r="AD1343" i="7"/>
  <c r="AE1343" i="7" s="1"/>
  <c r="AC1344" i="7"/>
  <c r="AD1344" i="7"/>
  <c r="AE1344" i="7" s="1"/>
  <c r="AC1345" i="7"/>
  <c r="AD1345" i="7"/>
  <c r="AE1345" i="7" s="1"/>
  <c r="AC1346" i="7"/>
  <c r="AD1346" i="7"/>
  <c r="AE1346" i="7" s="1"/>
  <c r="AC1348" i="7"/>
  <c r="AD1348" i="7"/>
  <c r="AE1348" i="7" s="1"/>
  <c r="AC1349" i="7"/>
  <c r="AD1349" i="7"/>
  <c r="AE1349" i="7" s="1"/>
  <c r="AC1350" i="7"/>
  <c r="AD1350" i="7"/>
  <c r="AE1350" i="7" s="1"/>
  <c r="AC1351" i="7"/>
  <c r="AE1351" i="7"/>
  <c r="AC1352" i="7"/>
  <c r="AD1352" i="7"/>
  <c r="AE1352" i="7" s="1"/>
  <c r="AC1353" i="7"/>
  <c r="AD1353" i="7"/>
  <c r="AE1353" i="7" s="1"/>
  <c r="AE1004" i="7"/>
  <c r="AC1004" i="7"/>
  <c r="AD1003" i="7"/>
  <c r="AE1003" i="7" s="1"/>
  <c r="AC1003" i="7"/>
  <c r="AD1002" i="7"/>
  <c r="AE1002" i="7" s="1"/>
  <c r="AC1002" i="7"/>
  <c r="AD1001" i="7"/>
  <c r="AE1001" i="7" s="1"/>
  <c r="AC1001" i="7"/>
  <c r="AD1000" i="7"/>
  <c r="AE1000" i="7" s="1"/>
  <c r="AC1000" i="7"/>
  <c r="AD999" i="7"/>
  <c r="AE999" i="7" s="1"/>
  <c r="AC999" i="7"/>
  <c r="AE998" i="7"/>
  <c r="AC998" i="7"/>
  <c r="AE997" i="7"/>
  <c r="AC997" i="7"/>
  <c r="AD996" i="7"/>
  <c r="AE996" i="7" s="1"/>
  <c r="AC996" i="7"/>
  <c r="AD995" i="7"/>
  <c r="AE995" i="7" s="1"/>
  <c r="AC995" i="7"/>
  <c r="AD994" i="7"/>
  <c r="AE994" i="7" s="1"/>
  <c r="AC994" i="7"/>
  <c r="AD993" i="7"/>
  <c r="AE993" i="7" s="1"/>
  <c r="AC993" i="7"/>
  <c r="AD992" i="7"/>
  <c r="AE992" i="7" s="1"/>
  <c r="AC992" i="7"/>
  <c r="AD991" i="7"/>
  <c r="AE991" i="7" s="1"/>
  <c r="AC991" i="7"/>
  <c r="AD990" i="7"/>
  <c r="AE990" i="7" s="1"/>
  <c r="AC990" i="7"/>
  <c r="AD989" i="7"/>
  <c r="AE989" i="7" s="1"/>
  <c r="AC989" i="7"/>
  <c r="AD988" i="7"/>
  <c r="AE988" i="7" s="1"/>
  <c r="AC988" i="7"/>
  <c r="AD987" i="7"/>
  <c r="AE987" i="7" s="1"/>
  <c r="AC987" i="7"/>
  <c r="AD986" i="7"/>
  <c r="AE986" i="7" s="1"/>
  <c r="AC986" i="7"/>
  <c r="AD985" i="7"/>
  <c r="AE985" i="7" s="1"/>
  <c r="AC985" i="7"/>
  <c r="AD984" i="7"/>
  <c r="AE984" i="7" s="1"/>
  <c r="AC984" i="7"/>
  <c r="AD983" i="7"/>
  <c r="AE983" i="7" s="1"/>
  <c r="AC983" i="7"/>
  <c r="AD982" i="7"/>
  <c r="AE982" i="7" s="1"/>
  <c r="AC982" i="7"/>
  <c r="AD981" i="7"/>
  <c r="AE981" i="7" s="1"/>
  <c r="AC981" i="7"/>
  <c r="AD980" i="7"/>
  <c r="AE980" i="7" s="1"/>
  <c r="AC980" i="7"/>
  <c r="AD979" i="7"/>
  <c r="AE979" i="7" s="1"/>
  <c r="AC979" i="7"/>
  <c r="AD978" i="7"/>
  <c r="AE978" i="7" s="1"/>
  <c r="AC978" i="7"/>
  <c r="AD977" i="7"/>
  <c r="AE977" i="7" s="1"/>
  <c r="AC977" i="7"/>
  <c r="AD976" i="7"/>
  <c r="AE976" i="7" s="1"/>
  <c r="AC976" i="7"/>
  <c r="AD975" i="7"/>
  <c r="AE975" i="7" s="1"/>
  <c r="AC975" i="7"/>
  <c r="BO659" i="7"/>
  <c r="BP659" i="7" s="1"/>
  <c r="DS71" i="7"/>
  <c r="DR71" i="7"/>
  <c r="DT71" i="7" s="1"/>
  <c r="DQ71" i="7"/>
  <c r="CZ597" i="7"/>
  <c r="CY597" i="7"/>
  <c r="DA597" i="7" s="1"/>
  <c r="CX597" i="7"/>
  <c r="CG151" i="7"/>
  <c r="CH151" i="7" s="1"/>
  <c r="BP679" i="7"/>
  <c r="BO679" i="7" l="1"/>
  <c r="AE1337" i="7" l="1"/>
  <c r="AC1337" i="7"/>
  <c r="AD1336" i="7"/>
  <c r="AE1336" i="7" s="1"/>
  <c r="AC1336" i="7"/>
  <c r="AD1335" i="7"/>
  <c r="AE1335" i="7" s="1"/>
  <c r="AC1335" i="7"/>
  <c r="AD1339" i="7"/>
  <c r="AE1339" i="7" s="1"/>
  <c r="AC1339" i="7"/>
  <c r="AD1338" i="7"/>
  <c r="AE1338" i="7" s="1"/>
  <c r="AC1338" i="7"/>
  <c r="AE1334" i="7"/>
  <c r="AC1334" i="7"/>
  <c r="AE1333" i="7"/>
  <c r="AC1333" i="7"/>
  <c r="AE1332" i="7"/>
  <c r="AC1332" i="7"/>
  <c r="AW618" i="7"/>
  <c r="AX618" i="7" s="1"/>
  <c r="AV618" i="7"/>
  <c r="AW1122" i="7"/>
  <c r="AX1122" i="7" s="1"/>
  <c r="AV1122" i="7"/>
  <c r="AW1121" i="7"/>
  <c r="AX1121" i="7" s="1"/>
  <c r="AV1121" i="7"/>
  <c r="DA596" i="7"/>
  <c r="CZ596" i="7"/>
  <c r="CX596" i="7"/>
  <c r="DT39" i="7" l="1"/>
  <c r="DS39" i="7"/>
  <c r="DQ39" i="7"/>
  <c r="EK21" i="7"/>
  <c r="EM21" i="7" s="1"/>
  <c r="EJ21" i="7"/>
  <c r="FC9" i="7"/>
  <c r="FE9" i="7" s="1"/>
  <c r="FB9" i="7"/>
  <c r="CG24" i="7"/>
  <c r="CH24" i="7" s="1"/>
  <c r="CF24" i="7"/>
  <c r="BO646" i="7"/>
  <c r="BP646" i="7" s="1"/>
  <c r="BN646" i="7"/>
  <c r="AW65" i="7"/>
  <c r="AX65" i="7" s="1"/>
  <c r="AD1309" i="7"/>
  <c r="AE1309" i="7" s="1"/>
  <c r="AW625" i="7"/>
  <c r="AX625" i="7" s="1"/>
  <c r="AV625" i="7"/>
  <c r="AW624" i="7"/>
  <c r="AX624" i="7" s="1"/>
  <c r="AV624" i="7"/>
  <c r="AW623" i="7"/>
  <c r="AX623" i="7" s="1"/>
  <c r="AV623" i="7"/>
  <c r="AW621" i="7"/>
  <c r="AX621" i="7" s="1"/>
  <c r="AV621" i="7"/>
  <c r="AW620" i="7"/>
  <c r="AX620" i="7" s="1"/>
  <c r="AV620" i="7"/>
  <c r="AW619" i="7"/>
  <c r="AX619" i="7" s="1"/>
  <c r="AV619" i="7"/>
  <c r="AW617" i="7"/>
  <c r="AX617" i="7" s="1"/>
  <c r="AV617" i="7"/>
  <c r="AW616" i="7"/>
  <c r="AX616" i="7" s="1"/>
  <c r="AV616" i="7"/>
  <c r="AW615" i="7"/>
  <c r="AX615" i="7" s="1"/>
  <c r="AV615" i="7"/>
  <c r="AW614" i="7"/>
  <c r="AX614" i="7" s="1"/>
  <c r="AV614" i="7"/>
  <c r="AD1307" i="7" l="1"/>
  <c r="AE1307" i="7" s="1"/>
  <c r="AC1307" i="7"/>
  <c r="AD1306" i="7"/>
  <c r="AE1306" i="7" s="1"/>
  <c r="AC1306" i="7"/>
  <c r="AD1308" i="7"/>
  <c r="AE1308" i="7" s="1"/>
  <c r="AC1308" i="7"/>
  <c r="AD1369" i="7"/>
  <c r="AE1369" i="7" s="1"/>
  <c r="AC1369" i="7"/>
  <c r="AD1368" i="7"/>
  <c r="AE1368" i="7" s="1"/>
  <c r="AC1368" i="7"/>
  <c r="AW1016" i="7"/>
  <c r="AX1016" i="7" s="1"/>
  <c r="AV1016" i="7"/>
  <c r="AW1015" i="7"/>
  <c r="AX1015" i="7" s="1"/>
  <c r="AV1015" i="7"/>
  <c r="AW1013" i="7"/>
  <c r="AX1013" i="7" s="1"/>
  <c r="AV1013" i="7"/>
  <c r="AW1011" i="7"/>
  <c r="AX1011" i="7" s="1"/>
  <c r="AV1011" i="7"/>
  <c r="AW1010" i="7"/>
  <c r="AX1010" i="7" s="1"/>
  <c r="AV1010" i="7"/>
  <c r="AW1009" i="7"/>
  <c r="AX1009" i="7" s="1"/>
  <c r="AV1009" i="7"/>
  <c r="AD1297" i="7"/>
  <c r="AE1297" i="7" s="1"/>
  <c r="AC1297" i="7"/>
  <c r="AW605" i="7"/>
  <c r="AX605" i="7" s="1"/>
  <c r="AV605" i="7"/>
  <c r="AW155" i="7"/>
  <c r="AX155" i="7" s="1"/>
  <c r="AV155" i="7"/>
  <c r="AW331" i="7"/>
  <c r="AX331" i="7" s="1"/>
  <c r="AV331" i="7"/>
  <c r="AW330" i="7"/>
  <c r="AX330" i="7" s="1"/>
  <c r="AV330" i="7"/>
  <c r="AW329" i="7"/>
  <c r="AX329" i="7" s="1"/>
  <c r="AV329" i="7"/>
  <c r="AW328" i="7"/>
  <c r="AX328" i="7" s="1"/>
  <c r="AV328" i="7"/>
  <c r="AW327" i="7"/>
  <c r="AX327" i="7" s="1"/>
  <c r="AV327" i="7"/>
  <c r="AW326" i="7"/>
  <c r="AX326" i="7" s="1"/>
  <c r="AV326" i="7"/>
  <c r="AW325" i="7"/>
  <c r="AX325" i="7" s="1"/>
  <c r="AV325" i="7"/>
  <c r="AW324" i="7"/>
  <c r="AX324" i="7" s="1"/>
  <c r="AV324" i="7"/>
  <c r="AW323" i="7"/>
  <c r="AX323" i="7" s="1"/>
  <c r="AV323" i="7"/>
  <c r="AW322" i="7"/>
  <c r="AX322" i="7" s="1"/>
  <c r="AV322" i="7"/>
  <c r="AW321" i="7"/>
  <c r="AX321" i="7" s="1"/>
  <c r="AV321" i="7"/>
  <c r="AW320" i="7"/>
  <c r="AX320" i="7" s="1"/>
  <c r="AV320" i="7"/>
  <c r="AW319" i="7"/>
  <c r="AX319" i="7" s="1"/>
  <c r="AV319" i="7"/>
  <c r="AW318" i="7"/>
  <c r="AX318" i="7" s="1"/>
  <c r="AV318" i="7"/>
  <c r="AW317" i="7"/>
  <c r="AX317" i="7" s="1"/>
  <c r="AV317" i="7"/>
  <c r="AW316" i="7"/>
  <c r="AX316" i="7" s="1"/>
  <c r="AV316" i="7"/>
  <c r="AW315" i="7"/>
  <c r="AX315" i="7" s="1"/>
  <c r="AV315" i="7"/>
  <c r="AW314" i="7"/>
  <c r="AX314" i="7" s="1"/>
  <c r="AV314" i="7"/>
  <c r="AW313" i="7"/>
  <c r="AX313" i="7" s="1"/>
  <c r="AV313" i="7"/>
  <c r="AW300" i="7"/>
  <c r="AX300" i="7" s="1"/>
  <c r="AV300" i="7"/>
  <c r="AW299" i="7"/>
  <c r="AX299" i="7" s="1"/>
  <c r="AV299" i="7"/>
  <c r="AW298" i="7"/>
  <c r="AX298" i="7" s="1"/>
  <c r="AV298" i="7"/>
  <c r="AW297" i="7"/>
  <c r="AX297" i="7" s="1"/>
  <c r="AV297" i="7"/>
  <c r="AW296" i="7"/>
  <c r="AX296" i="7" s="1"/>
  <c r="AV296" i="7"/>
  <c r="AW295" i="7"/>
  <c r="AX295" i="7" s="1"/>
  <c r="AV295" i="7"/>
  <c r="AW273" i="7"/>
  <c r="AX273" i="7" s="1"/>
  <c r="AV273" i="7"/>
  <c r="AW272" i="7"/>
  <c r="AX272" i="7" s="1"/>
  <c r="AV272" i="7"/>
  <c r="AW271" i="7"/>
  <c r="AX271" i="7" s="1"/>
  <c r="AV271" i="7"/>
  <c r="AW270" i="7"/>
  <c r="AX270" i="7" s="1"/>
  <c r="AV270" i="7"/>
  <c r="AW269" i="7"/>
  <c r="AX269" i="7" s="1"/>
  <c r="AV269" i="7"/>
  <c r="AW255" i="7"/>
  <c r="AX255" i="7" s="1"/>
  <c r="AV255" i="7"/>
  <c r="AW254" i="7"/>
  <c r="AX254" i="7" s="1"/>
  <c r="AV254" i="7"/>
  <c r="AW253" i="7"/>
  <c r="AX253" i="7" s="1"/>
  <c r="AV253" i="7"/>
  <c r="AW252" i="7"/>
  <c r="AV252" i="7"/>
  <c r="AW251" i="7"/>
  <c r="AX251" i="7" s="1"/>
  <c r="AV251" i="7"/>
  <c r="AW250" i="7"/>
  <c r="AX250" i="7" s="1"/>
  <c r="AV250" i="7"/>
  <c r="AW249" i="7"/>
  <c r="AX249" i="7" s="1"/>
  <c r="AV249" i="7"/>
  <c r="AW248" i="7"/>
  <c r="AX248" i="7" s="1"/>
  <c r="AV248" i="7"/>
  <c r="AW247" i="7"/>
  <c r="AX247" i="7" s="1"/>
  <c r="AV247" i="7"/>
  <c r="AW246" i="7"/>
  <c r="AX246" i="7" s="1"/>
  <c r="AV246" i="7"/>
  <c r="AW245" i="7"/>
  <c r="AX245" i="7" s="1"/>
  <c r="AV245" i="7"/>
  <c r="AW244" i="7"/>
  <c r="AX244" i="7" s="1"/>
  <c r="AV244" i="7"/>
  <c r="AW243" i="7"/>
  <c r="AX243" i="7" s="1"/>
  <c r="AV243" i="7"/>
  <c r="AW242" i="7"/>
  <c r="AX242" i="7" s="1"/>
  <c r="AV242" i="7"/>
  <c r="AW241" i="7"/>
  <c r="AX241" i="7" s="1"/>
  <c r="AV241" i="7"/>
  <c r="AW240" i="7"/>
  <c r="AX240" i="7" s="1"/>
  <c r="AV240" i="7"/>
  <c r="AW239" i="7"/>
  <c r="AX239" i="7" s="1"/>
  <c r="AV239" i="7"/>
  <c r="AW238" i="7"/>
  <c r="AX238" i="7" s="1"/>
  <c r="AV238" i="7"/>
  <c r="AW237" i="7"/>
  <c r="AX237" i="7" s="1"/>
  <c r="AV237" i="7"/>
  <c r="AW236" i="7"/>
  <c r="AX236" i="7" s="1"/>
  <c r="AV236" i="7"/>
  <c r="AW235" i="7"/>
  <c r="AX235" i="7" s="1"/>
  <c r="AV235" i="7"/>
  <c r="AW234" i="7"/>
  <c r="AX234" i="7" s="1"/>
  <c r="AV234" i="7"/>
  <c r="AW233" i="7"/>
  <c r="AX233" i="7" s="1"/>
  <c r="AV233" i="7"/>
  <c r="AW232" i="7"/>
  <c r="AX232" i="7" s="1"/>
  <c r="AV232" i="7"/>
  <c r="AW231" i="7"/>
  <c r="AX231" i="7" s="1"/>
  <c r="AV231" i="7"/>
  <c r="AW230" i="7"/>
  <c r="AX230" i="7" s="1"/>
  <c r="AV230" i="7"/>
  <c r="AW229" i="7"/>
  <c r="AX229" i="7" s="1"/>
  <c r="AV229" i="7"/>
  <c r="AW228" i="7"/>
  <c r="AX228" i="7" s="1"/>
  <c r="AV228" i="7"/>
  <c r="AW227" i="7"/>
  <c r="AX227" i="7" s="1"/>
  <c r="AV227" i="7"/>
  <c r="AW226" i="7"/>
  <c r="AX226" i="7" s="1"/>
  <c r="AV226" i="7"/>
  <c r="AW225" i="7"/>
  <c r="AX225" i="7" s="1"/>
  <c r="AV225" i="7"/>
  <c r="AW224" i="7"/>
  <c r="AX224" i="7" s="1"/>
  <c r="AV224" i="7"/>
  <c r="AW223" i="7"/>
  <c r="AX223" i="7" s="1"/>
  <c r="AV223" i="7"/>
  <c r="AW222" i="7"/>
  <c r="AX222" i="7" s="1"/>
  <c r="AV222" i="7"/>
  <c r="AW221" i="7"/>
  <c r="AX221" i="7" s="1"/>
  <c r="AV221" i="7"/>
  <c r="AW220" i="7"/>
  <c r="AX220" i="7" s="1"/>
  <c r="AV220" i="7"/>
  <c r="AW219" i="7"/>
  <c r="AX219" i="7" s="1"/>
  <c r="AV219" i="7"/>
  <c r="AW218" i="7"/>
  <c r="AX218" i="7" s="1"/>
  <c r="AV218" i="7"/>
  <c r="AW217" i="7"/>
  <c r="AX217" i="7" s="1"/>
  <c r="AV217" i="7"/>
  <c r="AW216" i="7"/>
  <c r="AX216" i="7" s="1"/>
  <c r="AV216" i="7"/>
  <c r="AW215" i="7"/>
  <c r="AX215" i="7" s="1"/>
  <c r="AV215" i="7"/>
  <c r="AW214" i="7"/>
  <c r="AX214" i="7" s="1"/>
  <c r="AV214" i="7"/>
  <c r="AW213" i="7"/>
  <c r="AX213" i="7" s="1"/>
  <c r="AV213" i="7"/>
  <c r="AW212" i="7"/>
  <c r="AX212" i="7" s="1"/>
  <c r="AV212" i="7"/>
  <c r="AW211" i="7"/>
  <c r="AX211" i="7" s="1"/>
  <c r="AV211" i="7"/>
  <c r="AW210" i="7"/>
  <c r="AX210" i="7" s="1"/>
  <c r="AV210" i="7"/>
  <c r="AW209" i="7"/>
  <c r="AX209" i="7" s="1"/>
  <c r="AV209" i="7"/>
  <c r="AW208" i="7"/>
  <c r="AX208" i="7" s="1"/>
  <c r="AV208" i="7"/>
  <c r="AW207" i="7"/>
  <c r="AX207" i="7" s="1"/>
  <c r="AV207" i="7"/>
  <c r="AW206" i="7"/>
  <c r="AX206" i="7" s="1"/>
  <c r="AV206" i="7"/>
  <c r="AW205" i="7"/>
  <c r="AX205" i="7" s="1"/>
  <c r="AV205" i="7"/>
  <c r="AW204" i="7"/>
  <c r="AX204" i="7" s="1"/>
  <c r="AV204" i="7"/>
  <c r="AW203" i="7"/>
  <c r="AX203" i="7" s="1"/>
  <c r="AV203" i="7"/>
  <c r="AW202" i="7"/>
  <c r="AX202" i="7" s="1"/>
  <c r="AV202" i="7"/>
  <c r="AW201" i="7"/>
  <c r="AX201" i="7" s="1"/>
  <c r="AV201" i="7"/>
  <c r="AW200" i="7"/>
  <c r="AX200" i="7" s="1"/>
  <c r="AV200" i="7"/>
  <c r="AW199" i="7"/>
  <c r="AX199" i="7" s="1"/>
  <c r="AV199" i="7"/>
  <c r="AW198" i="7"/>
  <c r="AX198" i="7" s="1"/>
  <c r="AV198" i="7"/>
  <c r="AW197" i="7"/>
  <c r="AX197" i="7" s="1"/>
  <c r="AV197" i="7"/>
  <c r="AW196" i="7"/>
  <c r="AX196" i="7" s="1"/>
  <c r="AV196" i="7"/>
  <c r="AW195" i="7"/>
  <c r="AX195" i="7" s="1"/>
  <c r="AV195" i="7"/>
  <c r="AW194" i="7"/>
  <c r="AX194" i="7" s="1"/>
  <c r="AV194" i="7"/>
  <c r="AW193" i="7"/>
  <c r="AX193" i="7" s="1"/>
  <c r="AV193" i="7"/>
  <c r="AW183" i="7"/>
  <c r="AX183" i="7" s="1"/>
  <c r="AV183" i="7"/>
  <c r="AW182" i="7"/>
  <c r="AX182" i="7" s="1"/>
  <c r="AV182" i="7"/>
  <c r="AW181" i="7"/>
  <c r="AX181" i="7" s="1"/>
  <c r="AV181" i="7"/>
  <c r="AW180" i="7"/>
  <c r="AX180" i="7" s="1"/>
  <c r="AV180" i="7"/>
  <c r="AW179" i="7"/>
  <c r="AX179" i="7" s="1"/>
  <c r="AV179" i="7"/>
  <c r="AW154" i="7"/>
  <c r="AX154" i="7" s="1"/>
  <c r="AV154" i="7"/>
  <c r="AW153" i="7"/>
  <c r="AX153" i="7" s="1"/>
  <c r="AV153" i="7"/>
  <c r="AW152" i="7"/>
  <c r="AX152" i="7" s="1"/>
  <c r="AV152" i="7"/>
  <c r="AW151" i="7"/>
  <c r="AX151" i="7" s="1"/>
  <c r="AV151" i="7"/>
  <c r="AW150" i="7"/>
  <c r="AX150" i="7" s="1"/>
  <c r="AV150" i="7"/>
  <c r="AW149" i="7"/>
  <c r="AX149" i="7" s="1"/>
  <c r="AV149" i="7"/>
  <c r="AW148" i="7"/>
  <c r="AX148" i="7" s="1"/>
  <c r="AV148" i="7"/>
  <c r="AW147" i="7"/>
  <c r="AX147" i="7" s="1"/>
  <c r="AV147" i="7"/>
  <c r="AW146" i="7"/>
  <c r="AX146" i="7" s="1"/>
  <c r="AV146" i="7"/>
  <c r="AW145" i="7"/>
  <c r="AX145" i="7" s="1"/>
  <c r="AV145" i="7"/>
  <c r="AW144" i="7"/>
  <c r="AX144" i="7" s="1"/>
  <c r="AV144" i="7"/>
  <c r="AW143" i="7"/>
  <c r="AX143" i="7" s="1"/>
  <c r="AV143" i="7"/>
  <c r="AW142" i="7"/>
  <c r="AX142" i="7" s="1"/>
  <c r="AV142" i="7"/>
  <c r="AW141" i="7"/>
  <c r="AX141" i="7" s="1"/>
  <c r="AV141" i="7"/>
  <c r="AW140" i="7"/>
  <c r="AX140" i="7" s="1"/>
  <c r="AV140" i="7"/>
  <c r="AW139" i="7"/>
  <c r="AX139" i="7" s="1"/>
  <c r="AV139" i="7"/>
  <c r="AW138" i="7"/>
  <c r="AX138" i="7" s="1"/>
  <c r="AV138" i="7"/>
  <c r="AW137" i="7"/>
  <c r="AX137" i="7" s="1"/>
  <c r="AV137" i="7"/>
  <c r="AW136" i="7"/>
  <c r="AX136" i="7" s="1"/>
  <c r="AV136" i="7"/>
  <c r="AW135" i="7"/>
  <c r="AX135" i="7" s="1"/>
  <c r="AV135" i="7"/>
  <c r="AW134" i="7"/>
  <c r="AX134" i="7" s="1"/>
  <c r="AV134" i="7"/>
  <c r="AW133" i="7"/>
  <c r="AX133" i="7" s="1"/>
  <c r="AV133" i="7"/>
  <c r="AW132" i="7"/>
  <c r="AX132" i="7" s="1"/>
  <c r="AV132" i="7"/>
  <c r="AW131" i="7"/>
  <c r="AX131" i="7" s="1"/>
  <c r="AV131" i="7"/>
  <c r="AW130" i="7"/>
  <c r="AX130" i="7" s="1"/>
  <c r="AV130" i="7"/>
  <c r="AW129" i="7"/>
  <c r="AX129" i="7" s="1"/>
  <c r="AV129" i="7"/>
  <c r="AW128" i="7"/>
  <c r="AX128" i="7" s="1"/>
  <c r="AV128" i="7"/>
  <c r="AW127" i="7"/>
  <c r="AX127" i="7" s="1"/>
  <c r="AV127" i="7"/>
  <c r="AW126" i="7"/>
  <c r="AX126" i="7" s="1"/>
  <c r="AV126" i="7"/>
  <c r="AW125" i="7"/>
  <c r="AX125" i="7" s="1"/>
  <c r="AV125" i="7"/>
  <c r="AW124" i="7"/>
  <c r="AX124" i="7" s="1"/>
  <c r="AV124" i="7"/>
  <c r="AW123" i="7"/>
  <c r="AX123" i="7" s="1"/>
  <c r="AV123" i="7"/>
  <c r="AW122" i="7"/>
  <c r="AX122" i="7" s="1"/>
  <c r="AV122" i="7"/>
  <c r="AW121" i="7"/>
  <c r="AX121" i="7" s="1"/>
  <c r="AV121" i="7"/>
  <c r="AW120" i="7"/>
  <c r="AX120" i="7" s="1"/>
  <c r="AV120" i="7"/>
  <c r="AW119" i="7"/>
  <c r="AX119" i="7" s="1"/>
  <c r="AV119" i="7"/>
  <c r="AW118" i="7"/>
  <c r="AX118" i="7" s="1"/>
  <c r="AV118" i="7"/>
  <c r="AW117" i="7"/>
  <c r="AX117" i="7" s="1"/>
  <c r="AV117" i="7"/>
  <c r="AW116" i="7"/>
  <c r="AX116" i="7" s="1"/>
  <c r="AV116" i="7"/>
  <c r="AW115" i="7"/>
  <c r="AX115" i="7" s="1"/>
  <c r="AV115" i="7"/>
  <c r="AW114" i="7"/>
  <c r="AX114" i="7" s="1"/>
  <c r="AV114" i="7"/>
  <c r="AW113" i="7"/>
  <c r="AX113" i="7" s="1"/>
  <c r="AV113" i="7"/>
  <c r="AW112" i="7"/>
  <c r="AX112" i="7" s="1"/>
  <c r="AV112" i="7"/>
  <c r="AW111" i="7"/>
  <c r="AX111" i="7" s="1"/>
  <c r="AV111" i="7"/>
  <c r="AW110" i="7"/>
  <c r="AX110" i="7" s="1"/>
  <c r="AV110" i="7"/>
  <c r="AW109" i="7"/>
  <c r="AX109" i="7" s="1"/>
  <c r="AV109" i="7"/>
  <c r="AW108" i="7"/>
  <c r="AX108" i="7" s="1"/>
  <c r="AV108" i="7"/>
  <c r="AW107" i="7"/>
  <c r="AX107" i="7" s="1"/>
  <c r="AV107" i="7"/>
  <c r="AW106" i="7"/>
  <c r="AX106" i="7" s="1"/>
  <c r="AV106" i="7"/>
  <c r="AW105" i="7"/>
  <c r="AX105" i="7" s="1"/>
  <c r="AV105" i="7"/>
  <c r="AW104" i="7"/>
  <c r="AX104" i="7" s="1"/>
  <c r="AV104" i="7"/>
  <c r="AW103" i="7"/>
  <c r="AX103" i="7" s="1"/>
  <c r="AV103" i="7"/>
  <c r="AW90" i="7"/>
  <c r="AX90" i="7" s="1"/>
  <c r="AV90" i="7"/>
  <c r="AW89" i="7"/>
  <c r="AX89" i="7" s="1"/>
  <c r="AV89" i="7"/>
  <c r="AW88" i="7"/>
  <c r="AX88" i="7" s="1"/>
  <c r="AV88" i="7"/>
  <c r="AW87" i="7"/>
  <c r="AX87" i="7" s="1"/>
  <c r="AV87" i="7"/>
  <c r="AW86" i="7"/>
  <c r="AX86" i="7" s="1"/>
  <c r="AV86" i="7"/>
  <c r="AW85" i="7"/>
  <c r="AX85" i="7" s="1"/>
  <c r="AV85" i="7"/>
  <c r="AW84" i="7"/>
  <c r="AX84" i="7" s="1"/>
  <c r="AV84" i="7"/>
  <c r="AW83" i="7"/>
  <c r="AX83" i="7" s="1"/>
  <c r="AV83" i="7"/>
  <c r="AW82" i="7"/>
  <c r="AX82" i="7" s="1"/>
  <c r="AV82" i="7"/>
  <c r="AW81" i="7"/>
  <c r="AX81" i="7" s="1"/>
  <c r="AV81" i="7"/>
  <c r="AW80" i="7"/>
  <c r="AX80" i="7" s="1"/>
  <c r="AV80" i="7"/>
  <c r="AW79" i="7"/>
  <c r="AX79" i="7" s="1"/>
  <c r="AV79" i="7"/>
  <c r="AW78" i="7"/>
  <c r="AX78" i="7" s="1"/>
  <c r="AV78" i="7"/>
  <c r="AW77" i="7"/>
  <c r="AX77" i="7" s="1"/>
  <c r="AV77" i="7"/>
  <c r="AW76" i="7"/>
  <c r="AX76" i="7" s="1"/>
  <c r="AV76" i="7"/>
  <c r="AW75" i="7"/>
  <c r="AX75" i="7" s="1"/>
  <c r="AV75" i="7"/>
  <c r="AW74" i="7"/>
  <c r="AX74" i="7" s="1"/>
  <c r="AV74" i="7"/>
  <c r="AW64" i="7"/>
  <c r="AX64" i="7" s="1"/>
  <c r="AW63" i="7"/>
  <c r="AX63" i="7" s="1"/>
  <c r="AW62" i="7"/>
  <c r="AX62" i="7" s="1"/>
  <c r="AV62" i="7"/>
  <c r="AW61" i="7"/>
  <c r="AX61" i="7" s="1"/>
  <c r="AV61" i="7"/>
  <c r="AW60" i="7"/>
  <c r="AX60" i="7" s="1"/>
  <c r="AV60" i="7"/>
  <c r="AW59" i="7"/>
  <c r="AX59" i="7" s="1"/>
  <c r="AV59" i="7"/>
  <c r="AW50" i="7"/>
  <c r="AX50" i="7" s="1"/>
  <c r="AV50" i="7"/>
  <c r="AW49" i="7"/>
  <c r="AX49" i="7" s="1"/>
  <c r="AV49" i="7"/>
  <c r="AW48" i="7"/>
  <c r="AX48" i="7" s="1"/>
  <c r="AV48" i="7"/>
  <c r="AW47" i="7"/>
  <c r="AX47" i="7" s="1"/>
  <c r="AV47" i="7"/>
  <c r="AW46" i="7"/>
  <c r="AX46" i="7" s="1"/>
  <c r="AV46" i="7"/>
  <c r="AW34" i="7"/>
  <c r="AX34" i="7" s="1"/>
  <c r="AV34" i="7"/>
  <c r="AW33" i="7"/>
  <c r="AX33" i="7" s="1"/>
  <c r="AV33" i="7"/>
  <c r="AW32" i="7"/>
  <c r="AX32" i="7" s="1"/>
  <c r="AV32" i="7"/>
  <c r="AW31" i="7"/>
  <c r="AX31" i="7" s="1"/>
  <c r="AV31" i="7"/>
  <c r="AW30" i="7"/>
  <c r="AX30" i="7" s="1"/>
  <c r="AV30" i="7"/>
  <c r="AW29" i="7"/>
  <c r="AX29" i="7" s="1"/>
  <c r="AV29" i="7"/>
  <c r="AW28" i="7"/>
  <c r="AX28" i="7" s="1"/>
  <c r="AV28" i="7"/>
  <c r="AW27" i="7"/>
  <c r="AX27" i="7" s="1"/>
  <c r="AV27" i="7"/>
  <c r="AW26" i="7"/>
  <c r="AX26" i="7" s="1"/>
  <c r="AV26" i="7"/>
  <c r="AW25" i="7"/>
  <c r="AX25" i="7" s="1"/>
  <c r="AV25" i="7"/>
  <c r="AW24" i="7"/>
  <c r="AX24" i="7" s="1"/>
  <c r="AV24" i="7"/>
  <c r="AW23" i="7"/>
  <c r="AX23" i="7" s="1"/>
  <c r="AV23" i="7"/>
  <c r="AW22" i="7"/>
  <c r="AX22" i="7" s="1"/>
  <c r="AV22" i="7"/>
  <c r="AW21" i="7"/>
  <c r="AX21" i="7" s="1"/>
  <c r="AV21" i="7"/>
  <c r="AW20" i="7"/>
  <c r="AX20" i="7" s="1"/>
  <c r="AV20" i="7"/>
  <c r="AW19" i="7"/>
  <c r="AX19" i="7" s="1"/>
  <c r="AV19" i="7"/>
  <c r="AW18" i="7"/>
  <c r="AX18" i="7" s="1"/>
  <c r="AV18" i="7"/>
  <c r="AW17" i="7"/>
  <c r="AX17" i="7" s="1"/>
  <c r="AV17" i="7"/>
  <c r="AW16" i="7"/>
  <c r="AX16" i="7" s="1"/>
  <c r="AV16" i="7"/>
  <c r="AW15" i="7"/>
  <c r="AX15" i="7" s="1"/>
  <c r="AV15" i="7"/>
  <c r="AW14" i="7"/>
  <c r="AX14" i="7" s="1"/>
  <c r="AV14" i="7"/>
  <c r="AW13" i="7"/>
  <c r="AX13" i="7" s="1"/>
  <c r="AV13" i="7"/>
  <c r="AW12" i="7"/>
  <c r="AX12" i="7" s="1"/>
  <c r="AV12" i="7"/>
  <c r="AW11" i="7"/>
  <c r="AX11" i="7" s="1"/>
  <c r="AV11" i="7"/>
  <c r="AW10" i="7"/>
  <c r="AX10" i="7" s="1"/>
  <c r="AV10" i="7"/>
  <c r="AW9" i="7"/>
  <c r="AX9" i="7" s="1"/>
  <c r="AV9" i="7"/>
  <c r="AD1305" i="7"/>
  <c r="AE1305" i="7" s="1"/>
  <c r="AC1305" i="7"/>
  <c r="AD1304" i="7"/>
  <c r="AE1304" i="7" s="1"/>
  <c r="AC1304" i="7"/>
  <c r="AW348" i="7"/>
  <c r="AX348" i="7" s="1"/>
  <c r="AV348" i="7"/>
  <c r="AW347" i="7"/>
  <c r="AX347" i="7" s="1"/>
  <c r="AV347" i="7"/>
  <c r="AW346" i="7"/>
  <c r="AX346" i="7" s="1"/>
  <c r="AV346" i="7"/>
  <c r="AV356" i="7"/>
  <c r="AW356" i="7"/>
  <c r="AX356" i="7" s="1"/>
  <c r="AV357" i="7"/>
  <c r="AW357" i="7"/>
  <c r="AX357" i="7" s="1"/>
  <c r="AV358" i="7"/>
  <c r="AW358" i="7"/>
  <c r="AX358" i="7" s="1"/>
  <c r="AV359" i="7"/>
  <c r="AW359" i="7"/>
  <c r="AX359" i="7" s="1"/>
  <c r="AV360" i="7"/>
  <c r="AW360" i="7"/>
  <c r="AX360" i="7" s="1"/>
  <c r="AV369" i="7"/>
  <c r="AW369" i="7"/>
  <c r="AX369" i="7" s="1"/>
  <c r="AV370" i="7"/>
  <c r="AW370" i="7"/>
  <c r="AX370" i="7" s="1"/>
  <c r="AV371" i="7"/>
  <c r="AW371" i="7"/>
  <c r="AX371" i="7" s="1"/>
  <c r="AV372" i="7"/>
  <c r="AW372" i="7"/>
  <c r="AX372" i="7" s="1"/>
  <c r="AV373" i="7"/>
  <c r="AW373" i="7"/>
  <c r="AX373" i="7" s="1"/>
  <c r="AV374" i="7"/>
  <c r="AW374" i="7"/>
  <c r="AX374" i="7" s="1"/>
  <c r="AV375" i="7"/>
  <c r="AW375" i="7"/>
  <c r="AX375" i="7" s="1"/>
  <c r="AV385" i="7"/>
  <c r="AW385" i="7"/>
  <c r="AX385" i="7" s="1"/>
  <c r="AV407" i="7"/>
  <c r="AW407" i="7"/>
  <c r="AX407" i="7" s="1"/>
  <c r="AV408" i="7"/>
  <c r="AW408" i="7"/>
  <c r="AX408" i="7" s="1"/>
  <c r="AV409" i="7"/>
  <c r="AW409" i="7"/>
  <c r="AX409" i="7" s="1"/>
  <c r="AV427" i="7"/>
  <c r="AW427" i="7"/>
  <c r="AX427" i="7" s="1"/>
  <c r="AV428" i="7"/>
  <c r="AW428" i="7"/>
  <c r="AX428" i="7" s="1"/>
  <c r="AV429" i="7"/>
  <c r="AW429" i="7"/>
  <c r="AX429" i="7" s="1"/>
  <c r="AV430" i="7"/>
  <c r="AW430" i="7"/>
  <c r="AX430" i="7" s="1"/>
  <c r="AV431" i="7"/>
  <c r="AW431" i="7"/>
  <c r="AX431" i="7" s="1"/>
  <c r="AV432" i="7"/>
  <c r="AW432" i="7"/>
  <c r="AX432" i="7" s="1"/>
  <c r="AV433" i="7"/>
  <c r="AW433" i="7"/>
  <c r="AX433" i="7" s="1"/>
  <c r="AV434" i="7"/>
  <c r="AW434" i="7"/>
  <c r="AX434" i="7" s="1"/>
  <c r="AV435" i="7"/>
  <c r="AW435" i="7"/>
  <c r="AX435" i="7" s="1"/>
  <c r="AV436" i="7"/>
  <c r="AW436" i="7"/>
  <c r="AX436" i="7" s="1"/>
  <c r="AV437" i="7"/>
  <c r="AW437" i="7"/>
  <c r="AX437" i="7" s="1"/>
  <c r="AV438" i="7"/>
  <c r="AW438" i="7"/>
  <c r="AX438" i="7" s="1"/>
  <c r="AV439" i="7"/>
  <c r="AW439" i="7"/>
  <c r="AX439" i="7" s="1"/>
  <c r="AV440" i="7"/>
  <c r="AW440" i="7"/>
  <c r="AX440" i="7" s="1"/>
  <c r="AV441" i="7"/>
  <c r="AW441" i="7"/>
  <c r="AX441" i="7" s="1"/>
  <c r="AV442" i="7"/>
  <c r="AW442" i="7"/>
  <c r="AX442" i="7" s="1"/>
  <c r="AV443" i="7"/>
  <c r="AW443" i="7"/>
  <c r="AX443" i="7" s="1"/>
  <c r="AV444" i="7"/>
  <c r="AW444" i="7"/>
  <c r="AX444" i="7" s="1"/>
  <c r="AV445" i="7"/>
  <c r="AW445" i="7"/>
  <c r="AX445" i="7" s="1"/>
  <c r="AV446" i="7"/>
  <c r="AW446" i="7"/>
  <c r="AX446" i="7" s="1"/>
  <c r="AV447" i="7"/>
  <c r="AW447" i="7"/>
  <c r="AV448" i="7"/>
  <c r="AW448" i="7"/>
  <c r="AX448" i="7" s="1"/>
  <c r="AV449" i="7"/>
  <c r="AW449" i="7"/>
  <c r="AX449" i="7" s="1"/>
  <c r="AV450" i="7"/>
  <c r="AW450" i="7"/>
  <c r="AX450" i="7" s="1"/>
  <c r="AV451" i="7"/>
  <c r="AW451" i="7"/>
  <c r="AX451" i="7" s="1"/>
  <c r="AV452" i="7"/>
  <c r="AW452" i="7"/>
  <c r="AX452" i="7" s="1"/>
  <c r="AV453" i="7"/>
  <c r="AW453" i="7"/>
  <c r="AX453" i="7" s="1"/>
  <c r="AV454" i="7"/>
  <c r="AW454" i="7"/>
  <c r="AX454" i="7" s="1"/>
  <c r="AV455" i="7"/>
  <c r="AW455" i="7"/>
  <c r="AX455" i="7" s="1"/>
  <c r="AV456" i="7"/>
  <c r="AW456" i="7"/>
  <c r="AX456" i="7" s="1"/>
  <c r="AV457" i="7"/>
  <c r="AW457" i="7"/>
  <c r="AX457" i="7" s="1"/>
  <c r="AV458" i="7"/>
  <c r="AW458" i="7"/>
  <c r="AX458" i="7" s="1"/>
  <c r="AV459" i="7"/>
  <c r="AW459" i="7"/>
  <c r="AX459" i="7" s="1"/>
  <c r="AV460" i="7"/>
  <c r="AW460" i="7"/>
  <c r="AX460" i="7" s="1"/>
  <c r="AV461" i="7"/>
  <c r="AW461" i="7"/>
  <c r="AX461" i="7" s="1"/>
  <c r="AV462" i="7"/>
  <c r="AW462" i="7"/>
  <c r="AX462" i="7" s="1"/>
  <c r="AV463" i="7"/>
  <c r="AW463" i="7"/>
  <c r="AX463" i="7" s="1"/>
  <c r="AV464" i="7"/>
  <c r="AW464" i="7"/>
  <c r="AX464" i="7" s="1"/>
  <c r="AV465" i="7"/>
  <c r="AW465" i="7"/>
  <c r="AX465" i="7" s="1"/>
  <c r="AV466" i="7"/>
  <c r="AW466" i="7"/>
  <c r="AX466" i="7" s="1"/>
  <c r="AV467" i="7"/>
  <c r="AW467" i="7"/>
  <c r="AX467" i="7" s="1"/>
  <c r="AV468" i="7"/>
  <c r="AW468" i="7"/>
  <c r="AX468" i="7" s="1"/>
  <c r="AV469" i="7"/>
  <c r="AW469" i="7"/>
  <c r="AX469" i="7" s="1"/>
  <c r="AV470" i="7"/>
  <c r="AW470" i="7"/>
  <c r="AX470" i="7" s="1"/>
  <c r="AV471" i="7"/>
  <c r="AW471" i="7"/>
  <c r="AX471" i="7" s="1"/>
  <c r="AV472" i="7"/>
  <c r="AW472" i="7"/>
  <c r="AV473" i="7"/>
  <c r="AW473" i="7"/>
  <c r="AX473" i="7" s="1"/>
  <c r="AV474" i="7"/>
  <c r="AW474" i="7"/>
  <c r="AX474" i="7" s="1"/>
  <c r="AV475" i="7"/>
  <c r="AW475" i="7"/>
  <c r="AX475" i="7" s="1"/>
  <c r="AV476" i="7"/>
  <c r="AW476" i="7"/>
  <c r="AX476" i="7" s="1"/>
  <c r="AV477" i="7"/>
  <c r="AW477" i="7"/>
  <c r="AX477" i="7" s="1"/>
  <c r="AV478" i="7"/>
  <c r="AW478" i="7"/>
  <c r="AX478" i="7" s="1"/>
  <c r="AV479" i="7"/>
  <c r="AW479" i="7"/>
  <c r="AX479" i="7" s="1"/>
  <c r="AV480" i="7"/>
  <c r="AW480" i="7"/>
  <c r="AX480" i="7" s="1"/>
  <c r="AV481" i="7"/>
  <c r="AW481" i="7"/>
  <c r="AX481" i="7" s="1"/>
  <c r="AV482" i="7"/>
  <c r="AW482" i="7"/>
  <c r="AX482" i="7" s="1"/>
  <c r="AV483" i="7"/>
  <c r="AW483" i="7"/>
  <c r="AX483" i="7" s="1"/>
  <c r="AV484" i="7"/>
  <c r="AW484" i="7"/>
  <c r="AX484" i="7" s="1"/>
  <c r="AV485" i="7"/>
  <c r="AW485" i="7"/>
  <c r="AX485" i="7" s="1"/>
  <c r="AV486" i="7"/>
  <c r="AW486" i="7"/>
  <c r="AX486" i="7" s="1"/>
  <c r="AV487" i="7"/>
  <c r="AW487" i="7"/>
  <c r="AX487" i="7" s="1"/>
  <c r="AV488" i="7"/>
  <c r="AW488" i="7"/>
  <c r="AX488" i="7" s="1"/>
  <c r="AV489" i="7"/>
  <c r="AW489" i="7"/>
  <c r="AX489" i="7" s="1"/>
  <c r="AV490" i="7"/>
  <c r="AW490" i="7"/>
  <c r="AX490" i="7" s="1"/>
  <c r="AV491" i="7"/>
  <c r="AW491" i="7"/>
  <c r="AX491" i="7" s="1"/>
  <c r="AV492" i="7"/>
  <c r="AW492" i="7"/>
  <c r="AX492" i="7" s="1"/>
  <c r="AV493" i="7"/>
  <c r="AW493" i="7"/>
  <c r="AX493" i="7" s="1"/>
  <c r="AV494" i="7"/>
  <c r="AW494" i="7"/>
  <c r="AX494" i="7" s="1"/>
  <c r="AV495" i="7"/>
  <c r="AW495" i="7"/>
  <c r="AX495" i="7" s="1"/>
  <c r="AV496" i="7"/>
  <c r="AW496" i="7"/>
  <c r="AX496" i="7" s="1"/>
  <c r="AV497" i="7"/>
  <c r="AW497" i="7"/>
  <c r="AX497" i="7" s="1"/>
  <c r="AV498" i="7"/>
  <c r="AW498" i="7"/>
  <c r="AX498" i="7" s="1"/>
  <c r="AV499" i="7"/>
  <c r="AW499" i="7"/>
  <c r="AX499" i="7" s="1"/>
  <c r="AV500" i="7"/>
  <c r="AW500" i="7"/>
  <c r="AX500" i="7" s="1"/>
  <c r="AV501" i="7"/>
  <c r="AW501" i="7"/>
  <c r="AX501" i="7" s="1"/>
  <c r="AV502" i="7"/>
  <c r="AW502" i="7"/>
  <c r="AX502" i="7" s="1"/>
  <c r="AV503" i="7"/>
  <c r="AW503" i="7"/>
  <c r="AX503" i="7" s="1"/>
  <c r="AV504" i="7"/>
  <c r="AW504" i="7"/>
  <c r="AX504" i="7" s="1"/>
  <c r="AV505" i="7"/>
  <c r="AW505" i="7"/>
  <c r="AX505" i="7" s="1"/>
  <c r="AV506" i="7"/>
  <c r="AW506" i="7"/>
  <c r="AX506" i="7" s="1"/>
  <c r="AV507" i="7"/>
  <c r="AW507" i="7"/>
  <c r="AX507" i="7" s="1"/>
  <c r="AV508" i="7"/>
  <c r="AW508" i="7"/>
  <c r="AX508" i="7" s="1"/>
  <c r="AV509" i="7"/>
  <c r="AW509" i="7"/>
  <c r="AX509" i="7" s="1"/>
  <c r="AV510" i="7"/>
  <c r="AW510" i="7"/>
  <c r="AX510" i="7" s="1"/>
  <c r="AV511" i="7"/>
  <c r="AW511" i="7"/>
  <c r="AX511" i="7" s="1"/>
  <c r="AV512" i="7"/>
  <c r="AW512" i="7"/>
  <c r="AX512" i="7" s="1"/>
  <c r="AV513" i="7"/>
  <c r="AW513" i="7"/>
  <c r="AX513" i="7" s="1"/>
  <c r="AV514" i="7"/>
  <c r="AW514" i="7"/>
  <c r="AX514" i="7" s="1"/>
  <c r="AV515" i="7"/>
  <c r="AW515" i="7"/>
  <c r="AX515" i="7" s="1"/>
  <c r="AV516" i="7"/>
  <c r="AW516" i="7"/>
  <c r="AX516" i="7" s="1"/>
  <c r="AV517" i="7"/>
  <c r="AW517" i="7"/>
  <c r="AX517" i="7" s="1"/>
  <c r="AV518" i="7"/>
  <c r="AW518" i="7"/>
  <c r="AX518" i="7" s="1"/>
  <c r="AV519" i="7"/>
  <c r="AW519" i="7"/>
  <c r="AX519" i="7" s="1"/>
  <c r="AV520" i="7"/>
  <c r="AW520" i="7"/>
  <c r="AX520" i="7" s="1"/>
  <c r="AV521" i="7"/>
  <c r="AW521" i="7"/>
  <c r="AX521" i="7" s="1"/>
  <c r="AV522" i="7"/>
  <c r="AW522" i="7"/>
  <c r="AX522" i="7" s="1"/>
  <c r="AV523" i="7"/>
  <c r="AW523" i="7"/>
  <c r="AX523" i="7" s="1"/>
  <c r="AV524" i="7"/>
  <c r="AW524" i="7"/>
  <c r="AX524" i="7" s="1"/>
  <c r="AV525" i="7"/>
  <c r="AW525" i="7"/>
  <c r="AX525" i="7" s="1"/>
  <c r="AV526" i="7"/>
  <c r="AW526" i="7"/>
  <c r="AX526" i="7" s="1"/>
  <c r="AV527" i="7"/>
  <c r="AW527" i="7"/>
  <c r="AX527" i="7" s="1"/>
  <c r="AV528" i="7"/>
  <c r="AW528" i="7"/>
  <c r="AX528" i="7" s="1"/>
  <c r="AV529" i="7"/>
  <c r="AW529" i="7"/>
  <c r="AX529" i="7" s="1"/>
  <c r="AV530" i="7"/>
  <c r="AW530" i="7"/>
  <c r="AX530" i="7" s="1"/>
  <c r="AV531" i="7"/>
  <c r="AW531" i="7"/>
  <c r="AX531" i="7" s="1"/>
  <c r="AV532" i="7"/>
  <c r="AV533" i="7"/>
  <c r="AV534" i="7"/>
  <c r="AW534" i="7"/>
  <c r="AX534" i="7" s="1"/>
  <c r="AV535" i="7"/>
  <c r="AW535" i="7"/>
  <c r="AX535" i="7" s="1"/>
  <c r="AI536" i="7" a="1"/>
  <c r="AI536" i="7" s="1"/>
  <c r="AV536" i="7"/>
  <c r="AW536" i="7"/>
  <c r="AX536" i="7" s="1"/>
  <c r="AV537" i="7"/>
  <c r="AW537" i="7"/>
  <c r="AX537" i="7" s="1"/>
  <c r="AV538" i="7"/>
  <c r="AW538" i="7"/>
  <c r="AX538" i="7" s="1"/>
  <c r="AV539" i="7"/>
  <c r="AW539" i="7"/>
  <c r="AX539" i="7" s="1"/>
  <c r="AV540" i="7"/>
  <c r="AW540" i="7"/>
  <c r="AX540" i="7" s="1"/>
  <c r="AV541" i="7"/>
  <c r="AW541" i="7"/>
  <c r="AX541" i="7" s="1"/>
  <c r="AV542" i="7"/>
  <c r="AW542" i="7"/>
  <c r="AX542" i="7" s="1"/>
  <c r="AV543" i="7"/>
  <c r="AW543" i="7"/>
  <c r="AX543" i="7" s="1"/>
  <c r="AV544" i="7"/>
  <c r="AW544" i="7"/>
  <c r="AX544" i="7" s="1"/>
  <c r="AV545" i="7"/>
  <c r="AW545" i="7"/>
  <c r="AX545" i="7" s="1"/>
  <c r="AV546" i="7"/>
  <c r="AW546" i="7"/>
  <c r="AX546" i="7" s="1"/>
  <c r="AV547" i="7"/>
  <c r="AW547" i="7"/>
  <c r="AX547" i="7" s="1"/>
  <c r="AV548" i="7"/>
  <c r="AW548" i="7"/>
  <c r="AX548" i="7" s="1"/>
  <c r="AV549" i="7"/>
  <c r="AW549" i="7"/>
  <c r="AX549" i="7" s="1"/>
  <c r="AV550" i="7"/>
  <c r="AW550" i="7"/>
  <c r="AX550" i="7" s="1"/>
  <c r="AV551" i="7"/>
  <c r="AW551" i="7"/>
  <c r="AX551" i="7" s="1"/>
  <c r="AV552" i="7"/>
  <c r="AW552" i="7"/>
  <c r="AX552" i="7" s="1"/>
  <c r="AV553" i="7"/>
  <c r="AW553" i="7"/>
  <c r="AX553" i="7" s="1"/>
  <c r="AV554" i="7"/>
  <c r="AW554" i="7"/>
  <c r="AX554" i="7" s="1"/>
  <c r="AV555" i="7"/>
  <c r="AW555" i="7"/>
  <c r="AX555" i="7" s="1"/>
  <c r="AV556" i="7"/>
  <c r="AW556" i="7"/>
  <c r="AX556" i="7" s="1"/>
  <c r="AV557" i="7"/>
  <c r="AW557" i="7"/>
  <c r="AX557" i="7" s="1"/>
  <c r="AV558" i="7"/>
  <c r="AW558" i="7"/>
  <c r="AX558" i="7" s="1"/>
  <c r="AV559" i="7"/>
  <c r="AW559" i="7"/>
  <c r="AX559" i="7" s="1"/>
  <c r="AV560" i="7"/>
  <c r="AW560" i="7"/>
  <c r="AX560" i="7" s="1"/>
  <c r="AV561" i="7"/>
  <c r="AW561" i="7"/>
  <c r="AX561" i="7" s="1"/>
  <c r="AV562" i="7"/>
  <c r="AW562" i="7"/>
  <c r="AX562" i="7" s="1"/>
  <c r="AV563" i="7"/>
  <c r="AW563" i="7"/>
  <c r="AX563" i="7" s="1"/>
  <c r="AV564" i="7"/>
  <c r="AV565" i="7"/>
  <c r="AW565" i="7"/>
  <c r="AX565" i="7" s="1"/>
  <c r="AV566" i="7"/>
  <c r="AV567" i="7"/>
  <c r="AW567" i="7"/>
  <c r="AX567" i="7" s="1"/>
  <c r="AV568" i="7"/>
  <c r="AV569" i="7"/>
  <c r="AW569" i="7"/>
  <c r="AX569" i="7" s="1"/>
  <c r="AV570" i="7"/>
  <c r="AW570" i="7"/>
  <c r="AX570" i="7" s="1"/>
  <c r="AV571" i="7"/>
  <c r="AW571" i="7"/>
  <c r="AX571" i="7" s="1"/>
  <c r="AV572" i="7"/>
  <c r="AW572" i="7"/>
  <c r="AX572" i="7" s="1"/>
  <c r="AV573" i="7"/>
  <c r="AW573" i="7"/>
  <c r="AX573" i="7" s="1"/>
  <c r="AV574" i="7"/>
  <c r="AW574" i="7"/>
  <c r="AX574" i="7" s="1"/>
  <c r="AV575" i="7"/>
  <c r="AW575" i="7"/>
  <c r="AX575" i="7" s="1"/>
  <c r="AV576" i="7"/>
  <c r="AW576" i="7"/>
  <c r="AX576" i="7" s="1"/>
  <c r="AV577" i="7"/>
  <c r="AW577" i="7"/>
  <c r="AX577" i="7" s="1"/>
  <c r="AV578" i="7"/>
  <c r="AW578" i="7"/>
  <c r="AX578" i="7" s="1"/>
  <c r="AV579" i="7"/>
  <c r="AW579" i="7"/>
  <c r="AX579" i="7" s="1"/>
  <c r="AV580" i="7"/>
  <c r="AW580" i="7"/>
  <c r="AX580" i="7" s="1"/>
  <c r="AV581" i="7"/>
  <c r="AW581" i="7"/>
  <c r="AX581" i="7" s="1"/>
  <c r="AV582" i="7"/>
  <c r="AW582" i="7"/>
  <c r="AX582" i="7" s="1"/>
  <c r="AV583" i="7"/>
  <c r="AW583" i="7"/>
  <c r="AX583" i="7" s="1"/>
  <c r="AV584" i="7"/>
  <c r="AW584" i="7"/>
  <c r="AX584" i="7" s="1"/>
  <c r="AV585" i="7"/>
  <c r="AW585" i="7"/>
  <c r="AX585" i="7" s="1"/>
  <c r="AV586" i="7"/>
  <c r="AW586" i="7"/>
  <c r="AX586" i="7" s="1"/>
  <c r="AV587" i="7"/>
  <c r="AW587" i="7"/>
  <c r="AX587" i="7" s="1"/>
  <c r="AV588" i="7"/>
  <c r="AW588" i="7"/>
  <c r="AX588" i="7" s="1"/>
  <c r="AV589" i="7"/>
  <c r="AW589" i="7"/>
  <c r="AX589" i="7" s="1"/>
  <c r="AV590" i="7"/>
  <c r="AW590" i="7"/>
  <c r="AX590" i="7" s="1"/>
  <c r="AV591" i="7"/>
  <c r="AW591" i="7"/>
  <c r="AX591" i="7" s="1"/>
  <c r="AV592" i="7"/>
  <c r="AW592" i="7"/>
  <c r="AX592" i="7" s="1"/>
  <c r="AV593" i="7"/>
  <c r="AW593" i="7"/>
  <c r="AX593" i="7" s="1"/>
  <c r="AV594" i="7"/>
  <c r="AW594" i="7"/>
  <c r="AX594" i="7" s="1"/>
  <c r="AV595" i="7"/>
  <c r="AW595" i="7"/>
  <c r="AX595" i="7" s="1"/>
  <c r="AV596" i="7"/>
  <c r="AW596" i="7"/>
  <c r="AX596" i="7" s="1"/>
  <c r="AV597" i="7"/>
  <c r="AW597" i="7"/>
  <c r="AX597" i="7" s="1"/>
  <c r="AV598" i="7"/>
  <c r="AW598" i="7"/>
  <c r="AX598" i="7" s="1"/>
  <c r="AV599" i="7"/>
  <c r="AW599" i="7"/>
  <c r="AX599" i="7" s="1"/>
  <c r="AV600" i="7"/>
  <c r="AW600" i="7"/>
  <c r="AX600" i="7" s="1"/>
  <c r="AV601" i="7"/>
  <c r="AW601" i="7"/>
  <c r="AX601" i="7" s="1"/>
  <c r="AV602" i="7"/>
  <c r="AW602" i="7"/>
  <c r="AX602" i="7" s="1"/>
  <c r="AV603" i="7"/>
  <c r="AW603" i="7"/>
  <c r="AX603" i="7" s="1"/>
  <c r="AV604" i="7"/>
  <c r="AW604" i="7"/>
  <c r="AX604" i="7" s="1"/>
  <c r="AV606" i="7"/>
  <c r="AW606" i="7"/>
  <c r="AX606" i="7" s="1"/>
  <c r="AV607" i="7"/>
  <c r="AW607" i="7"/>
  <c r="AX607" i="7" s="1"/>
  <c r="AV608" i="7"/>
  <c r="AW608" i="7"/>
  <c r="AX608" i="7" s="1"/>
  <c r="AV609" i="7"/>
  <c r="AW609" i="7"/>
  <c r="AX609" i="7" s="1"/>
  <c r="AV610" i="7"/>
  <c r="AW610" i="7"/>
  <c r="AX610" i="7" s="1"/>
  <c r="AV611" i="7"/>
  <c r="AW611" i="7"/>
  <c r="AX611" i="7" s="1"/>
  <c r="AV612" i="7"/>
  <c r="AW612" i="7"/>
  <c r="AX612" i="7" s="1"/>
  <c r="AV613" i="7"/>
  <c r="AW613" i="7"/>
  <c r="AX613" i="7" s="1"/>
  <c r="AV634" i="7"/>
  <c r="AW634" i="7"/>
  <c r="AX634" i="7" s="1"/>
  <c r="AV635" i="7"/>
  <c r="AW635" i="7"/>
  <c r="AX635" i="7" s="1"/>
  <c r="AV636" i="7"/>
  <c r="AW636" i="7"/>
  <c r="AX636" i="7" s="1"/>
  <c r="AV648" i="7"/>
  <c r="AW648" i="7"/>
  <c r="AX648" i="7" s="1"/>
  <c r="AV649" i="7"/>
  <c r="AW649" i="7"/>
  <c r="AX649" i="7" s="1"/>
  <c r="AV662" i="7"/>
  <c r="AW662" i="7"/>
  <c r="AX662" i="7" s="1"/>
  <c r="AV663" i="7"/>
  <c r="AW663" i="7"/>
  <c r="AX663" i="7" s="1"/>
  <c r="AV664" i="7"/>
  <c r="AW664" i="7"/>
  <c r="AX664" i="7" s="1"/>
  <c r="AV665" i="7"/>
  <c r="AW665" i="7"/>
  <c r="AX665" i="7" s="1"/>
  <c r="AV666" i="7"/>
  <c r="AW666" i="7"/>
  <c r="AX666" i="7" s="1"/>
  <c r="AV667" i="7"/>
  <c r="AW667" i="7"/>
  <c r="AX667" i="7" s="1"/>
  <c r="AV668" i="7"/>
  <c r="AW668" i="7"/>
  <c r="AX668" i="7" s="1"/>
  <c r="AV669" i="7"/>
  <c r="AW669" i="7"/>
  <c r="AX669" i="7" s="1"/>
  <c r="AV670" i="7"/>
  <c r="AW670" i="7"/>
  <c r="AX670" i="7" s="1"/>
  <c r="AV671" i="7"/>
  <c r="AW671" i="7"/>
  <c r="AX671" i="7" s="1"/>
  <c r="AV672" i="7"/>
  <c r="AW672" i="7"/>
  <c r="AX672" i="7" s="1"/>
  <c r="AV673" i="7"/>
  <c r="AW673" i="7"/>
  <c r="AX673" i="7" s="1"/>
  <c r="AV674" i="7"/>
  <c r="AW674" i="7"/>
  <c r="AX674" i="7" s="1"/>
  <c r="AV675" i="7"/>
  <c r="AW675" i="7"/>
  <c r="AX675" i="7" s="1"/>
  <c r="AV676" i="7"/>
  <c r="AW676" i="7"/>
  <c r="AX676" i="7" s="1"/>
  <c r="AV677" i="7"/>
  <c r="AW677" i="7"/>
  <c r="AX677" i="7" s="1"/>
  <c r="AV678" i="7"/>
  <c r="AW678" i="7"/>
  <c r="AX678" i="7" s="1"/>
  <c r="AV679" i="7"/>
  <c r="AW679" i="7"/>
  <c r="AX679" i="7" s="1"/>
  <c r="AV680" i="7"/>
  <c r="AW680" i="7"/>
  <c r="AX680" i="7" s="1"/>
  <c r="AV694" i="7"/>
  <c r="AW694" i="7"/>
  <c r="AX694" i="7" s="1"/>
  <c r="AV711" i="7"/>
  <c r="AW711" i="7"/>
  <c r="AX711" i="7" s="1"/>
  <c r="AV712" i="7"/>
  <c r="AW712" i="7"/>
  <c r="AX712" i="7" s="1"/>
  <c r="AV713" i="7"/>
  <c r="AW713" i="7"/>
  <c r="AX713" i="7" s="1"/>
  <c r="AV714" i="7"/>
  <c r="AW714" i="7"/>
  <c r="AX714" i="7" s="1"/>
  <c r="AV715" i="7"/>
  <c r="AW715" i="7"/>
  <c r="AX715" i="7" s="1"/>
  <c r="AV716" i="7"/>
  <c r="AW716" i="7"/>
  <c r="AX716" i="7" s="1"/>
  <c r="AV717" i="7"/>
  <c r="AW717" i="7"/>
  <c r="AX717" i="7" s="1"/>
  <c r="AV718" i="7"/>
  <c r="AW718" i="7"/>
  <c r="AX718" i="7" s="1"/>
  <c r="AV719" i="7"/>
  <c r="AW719" i="7"/>
  <c r="AX719" i="7" s="1"/>
  <c r="AV720" i="7"/>
  <c r="AW720" i="7"/>
  <c r="AX720" i="7" s="1"/>
  <c r="AV721" i="7"/>
  <c r="AW721" i="7"/>
  <c r="AX721" i="7" s="1"/>
  <c r="AV722" i="7"/>
  <c r="AW722" i="7"/>
  <c r="AX722" i="7" s="1"/>
  <c r="AV723" i="7"/>
  <c r="AW723" i="7"/>
  <c r="AX723" i="7" s="1"/>
  <c r="AV724" i="7"/>
  <c r="AW724" i="7"/>
  <c r="AX724" i="7" s="1"/>
  <c r="AV725" i="7"/>
  <c r="AW725" i="7"/>
  <c r="AX725" i="7" s="1"/>
  <c r="AV726" i="7"/>
  <c r="AW726" i="7"/>
  <c r="AX726" i="7" s="1"/>
  <c r="AV727" i="7"/>
  <c r="AW727" i="7"/>
  <c r="AX727" i="7" s="1"/>
  <c r="AV728" i="7"/>
  <c r="AW728" i="7"/>
  <c r="AX728" i="7" s="1"/>
  <c r="AV729" i="7"/>
  <c r="AW729" i="7"/>
  <c r="AX729" i="7" s="1"/>
  <c r="AV730" i="7"/>
  <c r="AW730" i="7"/>
  <c r="AX730" i="7" s="1"/>
  <c r="AV731" i="7"/>
  <c r="AW731" i="7"/>
  <c r="AX731" i="7" s="1"/>
  <c r="AV732" i="7"/>
  <c r="AW732" i="7"/>
  <c r="AX732" i="7" s="1"/>
  <c r="AV733" i="7"/>
  <c r="AW733" i="7"/>
  <c r="AX733" i="7" s="1"/>
  <c r="AV734" i="7"/>
  <c r="AW734" i="7"/>
  <c r="AX734" i="7" s="1"/>
  <c r="AV735" i="7"/>
  <c r="AW735" i="7"/>
  <c r="AX735" i="7" s="1"/>
  <c r="AV736" i="7"/>
  <c r="AW736" i="7"/>
  <c r="AX736" i="7" s="1"/>
  <c r="AV737" i="7"/>
  <c r="AW737" i="7"/>
  <c r="AX737" i="7" s="1"/>
  <c r="AV738" i="7"/>
  <c r="AW738" i="7"/>
  <c r="AX738" i="7" s="1"/>
  <c r="AV739" i="7"/>
  <c r="AW739" i="7"/>
  <c r="AX739" i="7" s="1"/>
  <c r="AV740" i="7"/>
  <c r="AW740" i="7"/>
  <c r="AX740" i="7" s="1"/>
  <c r="AV741" i="7"/>
  <c r="AW741" i="7"/>
  <c r="AX741" i="7" s="1"/>
  <c r="AV742" i="7"/>
  <c r="AW742" i="7"/>
  <c r="AX742" i="7" s="1"/>
  <c r="AV743" i="7"/>
  <c r="AW743" i="7"/>
  <c r="AX743" i="7" s="1"/>
  <c r="AV744" i="7"/>
  <c r="AW744" i="7"/>
  <c r="AX744" i="7" s="1"/>
  <c r="AV745" i="7"/>
  <c r="AW745" i="7"/>
  <c r="AX745" i="7" s="1"/>
  <c r="AS746" i="7"/>
  <c r="AV746" i="7"/>
  <c r="AW746" i="7"/>
  <c r="AX746" i="7" s="1"/>
  <c r="AS747" i="7"/>
  <c r="AV747" i="7"/>
  <c r="AW747" i="7"/>
  <c r="AX747" i="7" s="1"/>
  <c r="AV748" i="7"/>
  <c r="AW748" i="7"/>
  <c r="AX748" i="7" s="1"/>
  <c r="AV749" i="7"/>
  <c r="AW749" i="7"/>
  <c r="AX749" i="7" s="1"/>
  <c r="AV750" i="7"/>
  <c r="AW750" i="7"/>
  <c r="AX750" i="7" s="1"/>
  <c r="AV751" i="7"/>
  <c r="AW751" i="7"/>
  <c r="AX751" i="7" s="1"/>
  <c r="AV752" i="7"/>
  <c r="AW752" i="7"/>
  <c r="AX752" i="7" s="1"/>
  <c r="AV753" i="7"/>
  <c r="AW753" i="7"/>
  <c r="AX753" i="7" s="1"/>
  <c r="AV754" i="7"/>
  <c r="AW754" i="7"/>
  <c r="AX754" i="7" s="1"/>
  <c r="AV755" i="7"/>
  <c r="AW755" i="7"/>
  <c r="AX755" i="7" s="1"/>
  <c r="AV756" i="7"/>
  <c r="AW756" i="7"/>
  <c r="AX756" i="7" s="1"/>
  <c r="AV757" i="7"/>
  <c r="AW757" i="7"/>
  <c r="AX757" i="7" s="1"/>
  <c r="AV758" i="7"/>
  <c r="AW758" i="7"/>
  <c r="AX758" i="7" s="1"/>
  <c r="AV759" i="7"/>
  <c r="AW759" i="7"/>
  <c r="AX759" i="7" s="1"/>
  <c r="AV760" i="7"/>
  <c r="AW760" i="7"/>
  <c r="AX760" i="7" s="1"/>
  <c r="AV761" i="7"/>
  <c r="AW761" i="7"/>
  <c r="AX761" i="7" s="1"/>
  <c r="AV762" i="7"/>
  <c r="AW762" i="7"/>
  <c r="AX762" i="7" s="1"/>
  <c r="AV763" i="7"/>
  <c r="AW763" i="7"/>
  <c r="AX763" i="7" s="1"/>
  <c r="AV764" i="7"/>
  <c r="AW764" i="7"/>
  <c r="AX764" i="7" s="1"/>
  <c r="AV765" i="7"/>
  <c r="AW765" i="7"/>
  <c r="AX765" i="7" s="1"/>
  <c r="AV766" i="7"/>
  <c r="AW766" i="7"/>
  <c r="AX766" i="7" s="1"/>
  <c r="AV767" i="7"/>
  <c r="AW767" i="7"/>
  <c r="AX767" i="7" s="1"/>
  <c r="AV768" i="7"/>
  <c r="AW768" i="7"/>
  <c r="AX768" i="7" s="1"/>
  <c r="AV769" i="7"/>
  <c r="AW769" i="7"/>
  <c r="AX769" i="7" s="1"/>
  <c r="AV770" i="7"/>
  <c r="AW770" i="7"/>
  <c r="AX770" i="7" s="1"/>
  <c r="AV771" i="7"/>
  <c r="AW771" i="7"/>
  <c r="AX771" i="7" s="1"/>
  <c r="AV772" i="7"/>
  <c r="AW772" i="7"/>
  <c r="AX772" i="7" s="1"/>
  <c r="AV773" i="7"/>
  <c r="AW773" i="7"/>
  <c r="AX773" i="7" s="1"/>
  <c r="AV774" i="7"/>
  <c r="AW774" i="7"/>
  <c r="AX774" i="7" s="1"/>
  <c r="AV775" i="7"/>
  <c r="AW775" i="7"/>
  <c r="AX775" i="7" s="1"/>
  <c r="AV776" i="7"/>
  <c r="AW776" i="7"/>
  <c r="AX776" i="7" s="1"/>
  <c r="AV777" i="7"/>
  <c r="AW777" i="7"/>
  <c r="AX777" i="7" s="1"/>
  <c r="AV778" i="7"/>
  <c r="AW778" i="7"/>
  <c r="AX778" i="7" s="1"/>
  <c r="AV779" i="7"/>
  <c r="AW779" i="7"/>
  <c r="AX779" i="7" s="1"/>
  <c r="AV780" i="7"/>
  <c r="AW780" i="7"/>
  <c r="AX780" i="7" s="1"/>
  <c r="AV781" i="7"/>
  <c r="AW781" i="7"/>
  <c r="AX781" i="7" s="1"/>
  <c r="AV782" i="7"/>
  <c r="AW782" i="7"/>
  <c r="AX782" i="7" s="1"/>
  <c r="AV783" i="7"/>
  <c r="AW783" i="7"/>
  <c r="AX783" i="7" s="1"/>
  <c r="AV784" i="7"/>
  <c r="AW784" i="7"/>
  <c r="AX784" i="7" s="1"/>
  <c r="AV785" i="7"/>
  <c r="AW785" i="7"/>
  <c r="AX785" i="7" s="1"/>
  <c r="AV786" i="7"/>
  <c r="AW786" i="7"/>
  <c r="AX786" i="7" s="1"/>
  <c r="AV787" i="7"/>
  <c r="AW787" i="7"/>
  <c r="AX787" i="7" s="1"/>
  <c r="AV788" i="7"/>
  <c r="AW788" i="7"/>
  <c r="AX788" i="7" s="1"/>
  <c r="AV789" i="7"/>
  <c r="AV790" i="7"/>
  <c r="AW790" i="7"/>
  <c r="AX790" i="7" s="1"/>
  <c r="AV791" i="7"/>
  <c r="AV792" i="7"/>
  <c r="AW792" i="7"/>
  <c r="AX792" i="7" s="1"/>
  <c r="AV793" i="7"/>
  <c r="AW793" i="7"/>
  <c r="AX793" i="7" s="1"/>
  <c r="AV794" i="7"/>
  <c r="AW794" i="7"/>
  <c r="AX794" i="7" s="1"/>
  <c r="AV795" i="7"/>
  <c r="AW795" i="7"/>
  <c r="AX795" i="7" s="1"/>
  <c r="AV796" i="7"/>
  <c r="AW796" i="7"/>
  <c r="AX796" i="7" s="1"/>
  <c r="AV797" i="7"/>
  <c r="AW797" i="7"/>
  <c r="AX797" i="7" s="1"/>
  <c r="AV798" i="7"/>
  <c r="AW798" i="7"/>
  <c r="AX798" i="7" s="1"/>
  <c r="AV799" i="7"/>
  <c r="AW799" i="7"/>
  <c r="AX799" i="7" s="1"/>
  <c r="AV800" i="7"/>
  <c r="AW800" i="7"/>
  <c r="AX800" i="7" s="1"/>
  <c r="AV801" i="7"/>
  <c r="AW801" i="7"/>
  <c r="AX801" i="7" s="1"/>
  <c r="AV802" i="7"/>
  <c r="AW802" i="7"/>
  <c r="AX802" i="7" s="1"/>
  <c r="AV803" i="7"/>
  <c r="AW803" i="7"/>
  <c r="AX803" i="7" s="1"/>
  <c r="AV804" i="7"/>
  <c r="AW804" i="7"/>
  <c r="AX804" i="7" s="1"/>
  <c r="AV805" i="7"/>
  <c r="AW805" i="7"/>
  <c r="AX805" i="7" s="1"/>
  <c r="AV806" i="7"/>
  <c r="AW806" i="7"/>
  <c r="AX806" i="7" s="1"/>
  <c r="AV807" i="7"/>
  <c r="AW807" i="7"/>
  <c r="AX807" i="7" s="1"/>
  <c r="AV808" i="7"/>
  <c r="AV809" i="7"/>
  <c r="AW809" i="7"/>
  <c r="AX809" i="7" s="1"/>
  <c r="AV810" i="7"/>
  <c r="AW810" i="7"/>
  <c r="AX810" i="7" s="1"/>
  <c r="AV811" i="7"/>
  <c r="AW811" i="7"/>
  <c r="AX811" i="7" s="1"/>
  <c r="AV812" i="7"/>
  <c r="AW812" i="7"/>
  <c r="AX812" i="7" s="1"/>
  <c r="AV813" i="7"/>
  <c r="AW813" i="7"/>
  <c r="AX813" i="7" s="1"/>
  <c r="AV814" i="7"/>
  <c r="AW814" i="7"/>
  <c r="AX814" i="7" s="1"/>
  <c r="AV815" i="7"/>
  <c r="AW815" i="7"/>
  <c r="AX815" i="7" s="1"/>
  <c r="AV816" i="7"/>
  <c r="AW816" i="7"/>
  <c r="AX816" i="7" s="1"/>
  <c r="AV817" i="7"/>
  <c r="AW817" i="7"/>
  <c r="AX817" i="7" s="1"/>
  <c r="AV818" i="7"/>
  <c r="AW818" i="7"/>
  <c r="AX818" i="7" s="1"/>
  <c r="AV819" i="7"/>
  <c r="AW819" i="7"/>
  <c r="AX819" i="7" s="1"/>
  <c r="AV820" i="7"/>
  <c r="AW820" i="7"/>
  <c r="AX820" i="7" s="1"/>
  <c r="AV821" i="7"/>
  <c r="AW821" i="7"/>
  <c r="AX821" i="7" s="1"/>
  <c r="AV822" i="7"/>
  <c r="AW822" i="7"/>
  <c r="AX822" i="7" s="1"/>
  <c r="AV823" i="7"/>
  <c r="AW823" i="7"/>
  <c r="AX823" i="7" s="1"/>
  <c r="AV824" i="7"/>
  <c r="AW824" i="7"/>
  <c r="AX824" i="7" s="1"/>
  <c r="AV825" i="7"/>
  <c r="AW825" i="7"/>
  <c r="AX825" i="7" s="1"/>
  <c r="AV826" i="7"/>
  <c r="AW826" i="7"/>
  <c r="AX826" i="7" s="1"/>
  <c r="AV827" i="7"/>
  <c r="AW827" i="7"/>
  <c r="AX827" i="7" s="1"/>
  <c r="AV828" i="7"/>
  <c r="AW828" i="7"/>
  <c r="AX828" i="7" s="1"/>
  <c r="AV829" i="7"/>
  <c r="AW829" i="7"/>
  <c r="AX829" i="7" s="1"/>
  <c r="AV830" i="7"/>
  <c r="AW830" i="7"/>
  <c r="AX830" i="7" s="1"/>
  <c r="AV831" i="7"/>
  <c r="AW831" i="7"/>
  <c r="AX831" i="7" s="1"/>
  <c r="AV832" i="7"/>
  <c r="AW832" i="7"/>
  <c r="AX832" i="7" s="1"/>
  <c r="AV833" i="7"/>
  <c r="AW833" i="7"/>
  <c r="AX833" i="7" s="1"/>
  <c r="AV834" i="7"/>
  <c r="AW834" i="7"/>
  <c r="AX834" i="7" s="1"/>
  <c r="AV835" i="7"/>
  <c r="AW835" i="7"/>
  <c r="AX835" i="7" s="1"/>
  <c r="AV836" i="7"/>
  <c r="AW836" i="7"/>
  <c r="AX836" i="7" s="1"/>
  <c r="AV837" i="7"/>
  <c r="AW837" i="7"/>
  <c r="AX837" i="7" s="1"/>
  <c r="AV838" i="7"/>
  <c r="AW838" i="7"/>
  <c r="AX838" i="7" s="1"/>
  <c r="AV839" i="7"/>
  <c r="AW839" i="7"/>
  <c r="AX839" i="7" s="1"/>
  <c r="AV840" i="7"/>
  <c r="AW840" i="7"/>
  <c r="AX840" i="7" s="1"/>
  <c r="AV841" i="7"/>
  <c r="AW841" i="7"/>
  <c r="AX841" i="7" s="1"/>
  <c r="AV842" i="7"/>
  <c r="AW842" i="7"/>
  <c r="AX842" i="7" s="1"/>
  <c r="AV843" i="7"/>
  <c r="AW843" i="7"/>
  <c r="AX843" i="7" s="1"/>
  <c r="AV844" i="7"/>
  <c r="AW844" i="7"/>
  <c r="AX844" i="7" s="1"/>
  <c r="AV845" i="7"/>
  <c r="AW845" i="7"/>
  <c r="AX845" i="7" s="1"/>
  <c r="AV846" i="7"/>
  <c r="AW846" i="7"/>
  <c r="AX846" i="7" s="1"/>
  <c r="AV847" i="7"/>
  <c r="AW847" i="7"/>
  <c r="AX847" i="7" s="1"/>
  <c r="AV848" i="7"/>
  <c r="AW848" i="7"/>
  <c r="AX848" i="7" s="1"/>
  <c r="AV849" i="7"/>
  <c r="AV850" i="7"/>
  <c r="AW850" i="7"/>
  <c r="AX850" i="7" s="1"/>
  <c r="AV851" i="7"/>
  <c r="AV852" i="7"/>
  <c r="AV853" i="7"/>
  <c r="AW853" i="7"/>
  <c r="AX853" i="7" s="1"/>
  <c r="AV854" i="7"/>
  <c r="AW854" i="7"/>
  <c r="AX854" i="7" s="1"/>
  <c r="AV855" i="7"/>
  <c r="AW855" i="7"/>
  <c r="AX855" i="7" s="1"/>
  <c r="AV856" i="7"/>
  <c r="AW856" i="7"/>
  <c r="AX856" i="7" s="1"/>
  <c r="AV857" i="7"/>
  <c r="AW857" i="7"/>
  <c r="AX857" i="7" s="1"/>
  <c r="AV858" i="7"/>
  <c r="AW858" i="7"/>
  <c r="AX858" i="7" s="1"/>
  <c r="AV859" i="7"/>
  <c r="AW859" i="7"/>
  <c r="AX859" i="7" s="1"/>
  <c r="AV860" i="7"/>
  <c r="AW860" i="7"/>
  <c r="AX860" i="7" s="1"/>
  <c r="AV861" i="7"/>
  <c r="AW861" i="7"/>
  <c r="AX861" i="7" s="1"/>
  <c r="AV862" i="7"/>
  <c r="AW862" i="7"/>
  <c r="AX862" i="7" s="1"/>
  <c r="AV863" i="7"/>
  <c r="AW863" i="7"/>
  <c r="AX863" i="7" s="1"/>
  <c r="AV864" i="7"/>
  <c r="AW864" i="7"/>
  <c r="AX864" i="7" s="1"/>
  <c r="AV865" i="7"/>
  <c r="AV866" i="7"/>
  <c r="AW866" i="7"/>
  <c r="AX866" i="7" s="1"/>
  <c r="AV867" i="7"/>
  <c r="AW867" i="7"/>
  <c r="AX867" i="7" s="1"/>
  <c r="AV868" i="7"/>
  <c r="AW868" i="7"/>
  <c r="AX868" i="7" s="1"/>
  <c r="AV869" i="7"/>
  <c r="AW869" i="7"/>
  <c r="AX869" i="7" s="1"/>
  <c r="AV870" i="7"/>
  <c r="AW870" i="7"/>
  <c r="AX870" i="7" s="1"/>
  <c r="AV871" i="7"/>
  <c r="AW871" i="7"/>
  <c r="AX871" i="7" s="1"/>
  <c r="AV872" i="7"/>
  <c r="AW872" i="7"/>
  <c r="AX872" i="7" s="1"/>
  <c r="AV873" i="7"/>
  <c r="AW873" i="7"/>
  <c r="AX873" i="7" s="1"/>
  <c r="AV874" i="7"/>
  <c r="AW874" i="7"/>
  <c r="AX874" i="7" s="1"/>
  <c r="AV875" i="7"/>
  <c r="AW875" i="7"/>
  <c r="AX875" i="7" s="1"/>
  <c r="AV876" i="7"/>
  <c r="AW876" i="7"/>
  <c r="AX876" i="7" s="1"/>
  <c r="AV877" i="7"/>
  <c r="AW877" i="7"/>
  <c r="AX877" i="7" s="1"/>
  <c r="AV878" i="7"/>
  <c r="AW878" i="7"/>
  <c r="AX878" i="7" s="1"/>
  <c r="AV879" i="7"/>
  <c r="AV880" i="7"/>
  <c r="AX880" i="7"/>
  <c r="AV881" i="7"/>
  <c r="AW881" i="7"/>
  <c r="AX881" i="7" s="1"/>
  <c r="AV882" i="7"/>
  <c r="AX882" i="7"/>
  <c r="AV883" i="7"/>
  <c r="AW883" i="7"/>
  <c r="AX883" i="7" s="1"/>
  <c r="AV884" i="7"/>
  <c r="AX884" i="7"/>
  <c r="AV885" i="7"/>
  <c r="AW885" i="7"/>
  <c r="AX885" i="7" s="1"/>
  <c r="AV886" i="7"/>
  <c r="AW886" i="7"/>
  <c r="AX886" i="7" s="1"/>
  <c r="AV887" i="7"/>
  <c r="AW887" i="7"/>
  <c r="AX887" i="7" s="1"/>
  <c r="AV888" i="7"/>
  <c r="AW888" i="7"/>
  <c r="AX888" i="7" s="1"/>
  <c r="AV889" i="7"/>
  <c r="AW889" i="7"/>
  <c r="AX889" i="7" s="1"/>
  <c r="AV890" i="7"/>
  <c r="AV891" i="7"/>
  <c r="AW891" i="7"/>
  <c r="AX891" i="7" s="1"/>
  <c r="AV892" i="7"/>
  <c r="AW892" i="7"/>
  <c r="AX892" i="7" s="1"/>
  <c r="AV893" i="7"/>
  <c r="AW893" i="7"/>
  <c r="AX893" i="7" s="1"/>
  <c r="AV894" i="7"/>
  <c r="AW894" i="7"/>
  <c r="AX894" i="7" s="1"/>
  <c r="AV895" i="7"/>
  <c r="AX895" i="7"/>
  <c r="AV896" i="7"/>
  <c r="AW896" i="7"/>
  <c r="AX896" i="7" s="1"/>
  <c r="AV897" i="7"/>
  <c r="AW897" i="7"/>
  <c r="AX897" i="7" s="1"/>
  <c r="AV898" i="7"/>
  <c r="AW898" i="7"/>
  <c r="AX898" i="7" s="1"/>
  <c r="AV899" i="7"/>
  <c r="AW899" i="7"/>
  <c r="AX899" i="7" s="1"/>
  <c r="AV900" i="7"/>
  <c r="AW900" i="7"/>
  <c r="AX900" i="7" s="1"/>
  <c r="AV901" i="7"/>
  <c r="AW901" i="7"/>
  <c r="AX901" i="7" s="1"/>
  <c r="AV902" i="7"/>
  <c r="AW902" i="7"/>
  <c r="AX902" i="7" s="1"/>
  <c r="AV903" i="7"/>
  <c r="AV904" i="7"/>
  <c r="AW904" i="7"/>
  <c r="AX904" i="7" s="1"/>
  <c r="AV905" i="7"/>
  <c r="AW905" i="7"/>
  <c r="AX905" i="7" s="1"/>
  <c r="AV906" i="7"/>
  <c r="AW906" i="7"/>
  <c r="AX906" i="7" s="1"/>
  <c r="AV907" i="7"/>
  <c r="AW907" i="7"/>
  <c r="AX907" i="7" s="1"/>
  <c r="AV908" i="7"/>
  <c r="AW908" i="7"/>
  <c r="AX908" i="7" s="1"/>
  <c r="AV909" i="7"/>
  <c r="AW909" i="7"/>
  <c r="AX909" i="7" s="1"/>
  <c r="AV910" i="7"/>
  <c r="AW910" i="7"/>
  <c r="AX910" i="7" s="1"/>
  <c r="AV911" i="7"/>
  <c r="AW911" i="7"/>
  <c r="AX911" i="7" s="1"/>
  <c r="AV912" i="7"/>
  <c r="AW912" i="7"/>
  <c r="AX912" i="7" s="1"/>
  <c r="AV913" i="7"/>
  <c r="AW913" i="7"/>
  <c r="AX913" i="7" s="1"/>
  <c r="AV914" i="7"/>
  <c r="AW914" i="7"/>
  <c r="AX914" i="7" s="1"/>
  <c r="AV915" i="7"/>
  <c r="AX915" i="7"/>
  <c r="AV916" i="7"/>
  <c r="AW916" i="7"/>
  <c r="AX916" i="7" s="1"/>
  <c r="AV917" i="7"/>
  <c r="AW917" i="7"/>
  <c r="AX917" i="7" s="1"/>
  <c r="AV918" i="7"/>
  <c r="AW918" i="7"/>
  <c r="AX918" i="7" s="1"/>
  <c r="AV919" i="7"/>
  <c r="AX919" i="7"/>
  <c r="AV920" i="7"/>
  <c r="AX920" i="7"/>
  <c r="AV921" i="7"/>
  <c r="AW921" i="7"/>
  <c r="AX921" i="7" s="1"/>
  <c r="AV922" i="7"/>
  <c r="AW922" i="7"/>
  <c r="AX922" i="7" s="1"/>
  <c r="AV923" i="7"/>
  <c r="AW923" i="7"/>
  <c r="AX923" i="7" s="1"/>
  <c r="AV924" i="7"/>
  <c r="AW924" i="7"/>
  <c r="AX924" i="7" s="1"/>
  <c r="AV925" i="7"/>
  <c r="AW925" i="7"/>
  <c r="AX925" i="7" s="1"/>
  <c r="AV926" i="7"/>
  <c r="AW926" i="7"/>
  <c r="AX926" i="7" s="1"/>
  <c r="AV927" i="7"/>
  <c r="AW927" i="7"/>
  <c r="AX927" i="7" s="1"/>
  <c r="AV928" i="7"/>
  <c r="AW928" i="7"/>
  <c r="AX928" i="7" s="1"/>
  <c r="AV929" i="7"/>
  <c r="AX929" i="7"/>
  <c r="AV930" i="7"/>
  <c r="AW930" i="7"/>
  <c r="AX930" i="7" s="1"/>
  <c r="AV931" i="7"/>
  <c r="AW931" i="7"/>
  <c r="AX931" i="7" s="1"/>
  <c r="AV932" i="7"/>
  <c r="AW932" i="7"/>
  <c r="AX932" i="7" s="1"/>
  <c r="AV933" i="7"/>
  <c r="AW933" i="7"/>
  <c r="AX933" i="7" s="1"/>
  <c r="AV934" i="7"/>
  <c r="AW934" i="7"/>
  <c r="AX934" i="7" s="1"/>
  <c r="AV935" i="7"/>
  <c r="AW935" i="7"/>
  <c r="AX935" i="7" s="1"/>
  <c r="AV936" i="7"/>
  <c r="AW936" i="7"/>
  <c r="AX936" i="7" s="1"/>
  <c r="AV937" i="7"/>
  <c r="AW937" i="7"/>
  <c r="AX937" i="7" s="1"/>
  <c r="AV938" i="7"/>
  <c r="AW938" i="7"/>
  <c r="AX938" i="7" s="1"/>
  <c r="AV939" i="7"/>
  <c r="AW939" i="7"/>
  <c r="AX939" i="7" s="1"/>
  <c r="AV940" i="7"/>
  <c r="AW940" i="7"/>
  <c r="AX940" i="7" s="1"/>
  <c r="AV941" i="7"/>
  <c r="AW941" i="7"/>
  <c r="AX941" i="7" s="1"/>
  <c r="AV942" i="7"/>
  <c r="AW942" i="7"/>
  <c r="AX942" i="7" s="1"/>
  <c r="AV943" i="7"/>
  <c r="AW943" i="7"/>
  <c r="AX943" i="7" s="1"/>
  <c r="AV944" i="7"/>
  <c r="AW944" i="7"/>
  <c r="AX944" i="7" s="1"/>
  <c r="AV945" i="7"/>
  <c r="AX945" i="7"/>
  <c r="AV946" i="7"/>
  <c r="AW946" i="7"/>
  <c r="AX946" i="7" s="1"/>
  <c r="AV947" i="7"/>
  <c r="AV948" i="7"/>
  <c r="AW948" i="7"/>
  <c r="AX948" i="7" s="1"/>
  <c r="AV949" i="7"/>
  <c r="AX949" i="7"/>
  <c r="AV950" i="7"/>
  <c r="AW950" i="7"/>
  <c r="AX950" i="7" s="1"/>
  <c r="AV951" i="7"/>
  <c r="AX951" i="7"/>
  <c r="AV952" i="7"/>
  <c r="AW952" i="7"/>
  <c r="AX952" i="7" s="1"/>
  <c r="AV953" i="7"/>
  <c r="AW953" i="7"/>
  <c r="AX953" i="7" s="1"/>
  <c r="AV954" i="7"/>
  <c r="AW954" i="7"/>
  <c r="AX954" i="7" s="1"/>
  <c r="AV955" i="7"/>
  <c r="AW955" i="7"/>
  <c r="AX955" i="7" s="1"/>
  <c r="AV956" i="7"/>
  <c r="AW956" i="7"/>
  <c r="AX956" i="7" s="1"/>
  <c r="AV957" i="7"/>
  <c r="AW957" i="7"/>
  <c r="AX957" i="7" s="1"/>
  <c r="AV958" i="7"/>
  <c r="AW958" i="7"/>
  <c r="AX958" i="7" s="1"/>
  <c r="AV959" i="7"/>
  <c r="AW959" i="7"/>
  <c r="AX959" i="7" s="1"/>
  <c r="AV960" i="7"/>
  <c r="AW960" i="7"/>
  <c r="AX960" i="7" s="1"/>
  <c r="AV961" i="7"/>
  <c r="AX961" i="7"/>
  <c r="AV962" i="7"/>
  <c r="AW962" i="7"/>
  <c r="AX962" i="7" s="1"/>
  <c r="AV963" i="7"/>
  <c r="AW963" i="7"/>
  <c r="AX963" i="7" s="1"/>
  <c r="AV964" i="7"/>
  <c r="AW964" i="7"/>
  <c r="AX964" i="7" s="1"/>
  <c r="AV965" i="7"/>
  <c r="AW965" i="7"/>
  <c r="AX965" i="7" s="1"/>
  <c r="AV966" i="7"/>
  <c r="AW966" i="7"/>
  <c r="AX966" i="7" s="1"/>
  <c r="AV967" i="7"/>
  <c r="AV968" i="7"/>
  <c r="AW968" i="7"/>
  <c r="AX968" i="7" s="1"/>
  <c r="AV969" i="7"/>
  <c r="AW969" i="7"/>
  <c r="AX969" i="7" s="1"/>
  <c r="AV970" i="7"/>
  <c r="AW970" i="7"/>
  <c r="AX970" i="7" s="1"/>
  <c r="AV971" i="7"/>
  <c r="AW971" i="7"/>
  <c r="AX971" i="7" s="1"/>
  <c r="AV972" i="7"/>
  <c r="AW972" i="7"/>
  <c r="AX972" i="7" s="1"/>
  <c r="AV973" i="7"/>
  <c r="AW973" i="7"/>
  <c r="AX973" i="7" s="1"/>
  <c r="AV974" i="7"/>
  <c r="AW974" i="7"/>
  <c r="AX974" i="7" s="1"/>
  <c r="AV975" i="7"/>
  <c r="AX975" i="7"/>
  <c r="AV976" i="7"/>
  <c r="AV977" i="7"/>
  <c r="AW977" i="7"/>
  <c r="AX977" i="7" s="1"/>
  <c r="AV978" i="7"/>
  <c r="AW978" i="7"/>
  <c r="AX978" i="7" s="1"/>
  <c r="AV979" i="7"/>
  <c r="AW979" i="7"/>
  <c r="AX979" i="7" s="1"/>
  <c r="AV980" i="7"/>
  <c r="AW980" i="7"/>
  <c r="AX980" i="7" s="1"/>
  <c r="AV981" i="7"/>
  <c r="AW981" i="7"/>
  <c r="AX981" i="7" s="1"/>
  <c r="AV982" i="7"/>
  <c r="AW982" i="7"/>
  <c r="AX982" i="7" s="1"/>
  <c r="AV983" i="7"/>
  <c r="AW983" i="7"/>
  <c r="AX983" i="7" s="1"/>
  <c r="AV984" i="7"/>
  <c r="AW984" i="7"/>
  <c r="AX984" i="7" s="1"/>
  <c r="AV985" i="7"/>
  <c r="AW985" i="7"/>
  <c r="AX985" i="7" s="1"/>
  <c r="AV986" i="7"/>
  <c r="AW986" i="7"/>
  <c r="AX986" i="7" s="1"/>
  <c r="AV987" i="7"/>
  <c r="AW987" i="7"/>
  <c r="AX987" i="7" s="1"/>
  <c r="AV988" i="7"/>
  <c r="AW988" i="7"/>
  <c r="AX988" i="7" s="1"/>
  <c r="AV989" i="7"/>
  <c r="AW989" i="7"/>
  <c r="AX989" i="7" s="1"/>
  <c r="AV990" i="7"/>
  <c r="AW990" i="7"/>
  <c r="AX990" i="7" s="1"/>
  <c r="AV991" i="7"/>
  <c r="AW991" i="7"/>
  <c r="AX991" i="7" s="1"/>
  <c r="AV992" i="7"/>
  <c r="AW992" i="7"/>
  <c r="AX992" i="7" s="1"/>
  <c r="AV993" i="7"/>
  <c r="AW993" i="7"/>
  <c r="AX993" i="7" s="1"/>
  <c r="AV994" i="7"/>
  <c r="AW994" i="7"/>
  <c r="AX994" i="7" s="1"/>
  <c r="AV995" i="7"/>
  <c r="AW995" i="7"/>
  <c r="AX995" i="7" s="1"/>
  <c r="AV996" i="7"/>
  <c r="AW996" i="7"/>
  <c r="AX996" i="7" s="1"/>
  <c r="AV997" i="7"/>
  <c r="AW997" i="7"/>
  <c r="AX997" i="7" s="1"/>
  <c r="AV998" i="7"/>
  <c r="AW998" i="7"/>
  <c r="AX998" i="7" s="1"/>
  <c r="AV999" i="7"/>
  <c r="AW999" i="7"/>
  <c r="AX999" i="7" s="1"/>
  <c r="AV1000" i="7"/>
  <c r="AW1000" i="7"/>
  <c r="AX1000" i="7" s="1"/>
  <c r="AV1001" i="7"/>
  <c r="AW1001" i="7"/>
  <c r="AX1001" i="7" s="1"/>
  <c r="AV1002" i="7"/>
  <c r="AW1002" i="7"/>
  <c r="AX1002" i="7" s="1"/>
  <c r="AV1003" i="7"/>
  <c r="AW1003" i="7"/>
  <c r="AX1003" i="7" s="1"/>
  <c r="AV1004" i="7"/>
  <c r="AW1004" i="7"/>
  <c r="AX1004" i="7" s="1"/>
  <c r="AV1005" i="7"/>
  <c r="AW1005" i="7"/>
  <c r="AX1005" i="7" s="1"/>
  <c r="AV1006" i="7"/>
  <c r="AW1006" i="7"/>
  <c r="AX1006" i="7" s="1"/>
  <c r="AV1007" i="7"/>
  <c r="AW1007" i="7"/>
  <c r="AX1007" i="7" s="1"/>
  <c r="AV1008" i="7"/>
  <c r="AW1008" i="7"/>
  <c r="AX1008" i="7" s="1"/>
  <c r="AV1046" i="7"/>
  <c r="AW1046" i="7"/>
  <c r="AX1046" i="7" s="1"/>
  <c r="AV1047" i="7"/>
  <c r="AW1047" i="7"/>
  <c r="AX1047" i="7" s="1"/>
  <c r="AV1048" i="7"/>
  <c r="AW1048" i="7"/>
  <c r="AX1048" i="7" s="1"/>
  <c r="AV1058" i="7"/>
  <c r="AW1058" i="7"/>
  <c r="AX1058" i="7" s="1"/>
  <c r="AV1059" i="7"/>
  <c r="AW1059" i="7"/>
  <c r="AX1059" i="7" s="1"/>
  <c r="AV1060" i="7"/>
  <c r="AW1060" i="7"/>
  <c r="AX1060" i="7" s="1"/>
  <c r="AV1061" i="7"/>
  <c r="AW1061" i="7"/>
  <c r="AX1061" i="7" s="1"/>
  <c r="AV1062" i="7"/>
  <c r="AW1062" i="7"/>
  <c r="AX1062" i="7" s="1"/>
  <c r="AV1063" i="7"/>
  <c r="AW1063" i="7"/>
  <c r="AX1063" i="7" s="1"/>
  <c r="AV1064" i="7"/>
  <c r="AW1064" i="7"/>
  <c r="AX1064" i="7" s="1"/>
  <c r="AV1065" i="7"/>
  <c r="AW1065" i="7"/>
  <c r="AX1065" i="7" s="1"/>
  <c r="AV1066" i="7"/>
  <c r="AW1066" i="7"/>
  <c r="AX1066" i="7" s="1"/>
  <c r="AV1067" i="7"/>
  <c r="AW1067" i="7"/>
  <c r="AX1067" i="7" s="1"/>
  <c r="AV1068" i="7"/>
  <c r="AW1068" i="7"/>
  <c r="AX1068" i="7" s="1"/>
  <c r="AV1069" i="7"/>
  <c r="AW1069" i="7"/>
  <c r="AX1069" i="7" s="1"/>
  <c r="AV1070" i="7"/>
  <c r="AW1070" i="7"/>
  <c r="AX1070" i="7" s="1"/>
  <c r="AV1071" i="7"/>
  <c r="AW1071" i="7"/>
  <c r="AX1071" i="7" s="1"/>
  <c r="AV1072" i="7"/>
  <c r="AW1072" i="7"/>
  <c r="AX1072" i="7" s="1"/>
  <c r="AV1073" i="7"/>
  <c r="AW1073" i="7"/>
  <c r="AX1073" i="7" s="1"/>
  <c r="AV1074" i="7"/>
  <c r="AW1074" i="7"/>
  <c r="AX1074" i="7" s="1"/>
  <c r="AV1075" i="7"/>
  <c r="AW1075" i="7"/>
  <c r="AX1075" i="7" s="1"/>
  <c r="AV1076" i="7"/>
  <c r="AW1076" i="7"/>
  <c r="AX1076" i="7" s="1"/>
  <c r="AV1077" i="7"/>
  <c r="AW1077" i="7"/>
  <c r="AX1077" i="7" s="1"/>
  <c r="AV1078" i="7"/>
  <c r="AW1078" i="7"/>
  <c r="AX1078" i="7" s="1"/>
  <c r="AV1079" i="7"/>
  <c r="AW1079" i="7"/>
  <c r="AX1079" i="7" s="1"/>
  <c r="AV1080" i="7"/>
  <c r="AW1080" i="7"/>
  <c r="AX1080" i="7" s="1"/>
  <c r="AV1081" i="7"/>
  <c r="AW1081" i="7"/>
  <c r="AX1081" i="7" s="1"/>
  <c r="AV1082" i="7"/>
  <c r="AW1082" i="7"/>
  <c r="AX1082" i="7" s="1"/>
  <c r="AV1083" i="7"/>
  <c r="AW1083" i="7"/>
  <c r="AX1083" i="7" s="1"/>
  <c r="AV1084" i="7"/>
  <c r="AW1084" i="7"/>
  <c r="AX1084" i="7" s="1"/>
  <c r="AV1085" i="7"/>
  <c r="AW1085" i="7"/>
  <c r="AX1085" i="7" s="1"/>
  <c r="AV1086" i="7"/>
  <c r="AW1086" i="7"/>
  <c r="AX1086" i="7" s="1"/>
  <c r="AV1087" i="7"/>
  <c r="AW1087" i="7"/>
  <c r="AX1087" i="7" s="1"/>
  <c r="AV1088" i="7"/>
  <c r="AW1088" i="7"/>
  <c r="AX1088" i="7" s="1"/>
  <c r="AV1089" i="7"/>
  <c r="AW1089" i="7"/>
  <c r="AX1089" i="7" s="1"/>
  <c r="AV1090" i="7"/>
  <c r="AW1090" i="7"/>
  <c r="AX1090" i="7" s="1"/>
  <c r="AV1091" i="7"/>
  <c r="AW1091" i="7"/>
  <c r="AX1091" i="7" s="1"/>
  <c r="AV1092" i="7"/>
  <c r="AW1092" i="7"/>
  <c r="AX1092" i="7" s="1"/>
  <c r="AV1093" i="7"/>
  <c r="AW1093" i="7"/>
  <c r="AX1093" i="7" s="1"/>
  <c r="AV1094" i="7"/>
  <c r="AW1094" i="7"/>
  <c r="AX1094" i="7" s="1"/>
  <c r="AV1095" i="7"/>
  <c r="AW1095" i="7"/>
  <c r="AX1095" i="7" s="1"/>
  <c r="AV1096" i="7"/>
  <c r="AW1096" i="7"/>
  <c r="AX1096" i="7" s="1"/>
  <c r="AV1097" i="7"/>
  <c r="AW1097" i="7"/>
  <c r="AX1097" i="7" s="1"/>
  <c r="AV1098" i="7"/>
  <c r="AW1098" i="7"/>
  <c r="AX1098" i="7" s="1"/>
  <c r="AV1099" i="7"/>
  <c r="AW1099" i="7"/>
  <c r="AV1100" i="7"/>
  <c r="AW1100" i="7"/>
  <c r="AX1100" i="7" s="1"/>
  <c r="AV1101" i="7"/>
  <c r="AW1101" i="7"/>
  <c r="AX1101" i="7" s="1"/>
  <c r="AV1102" i="7"/>
  <c r="AW1102" i="7"/>
  <c r="AX1102" i="7" s="1"/>
  <c r="AV1103" i="7"/>
  <c r="AW1103" i="7"/>
  <c r="AX1103" i="7" s="1"/>
  <c r="AV1104" i="7"/>
  <c r="AW1104" i="7"/>
  <c r="AX1104" i="7" s="1"/>
  <c r="AV1105" i="7"/>
  <c r="AW1105" i="7"/>
  <c r="AX1105" i="7" s="1"/>
  <c r="AV1106" i="7"/>
  <c r="AW1106" i="7"/>
  <c r="AX1106" i="7" s="1"/>
  <c r="AV1107" i="7"/>
  <c r="AW1107" i="7"/>
  <c r="AX1107" i="7" s="1"/>
  <c r="AV1108" i="7"/>
  <c r="AW1108" i="7"/>
  <c r="AX1108" i="7" s="1"/>
  <c r="AV1109" i="7"/>
  <c r="AW1109" i="7"/>
  <c r="AX1109" i="7" s="1"/>
  <c r="AV1110" i="7"/>
  <c r="AW1110" i="7"/>
  <c r="AX1110" i="7" s="1"/>
  <c r="AV1111" i="7"/>
  <c r="AW1111" i="7"/>
  <c r="AX1111" i="7" s="1"/>
  <c r="AV1112" i="7"/>
  <c r="AW1112" i="7"/>
  <c r="AX1112" i="7" s="1"/>
  <c r="AV1113" i="7"/>
  <c r="AW1113" i="7"/>
  <c r="AX1113" i="7" s="1"/>
  <c r="AV1114" i="7"/>
  <c r="AX1114" i="7"/>
  <c r="AV1115" i="7"/>
  <c r="AW1115" i="7"/>
  <c r="AX1115" i="7" s="1"/>
  <c r="AV1116" i="7"/>
  <c r="AW1116" i="7"/>
  <c r="AX1116" i="7" s="1"/>
  <c r="AV1117" i="7"/>
  <c r="AW1117" i="7"/>
  <c r="AX1117" i="7" s="1"/>
  <c r="AV1118" i="7"/>
  <c r="AW1118" i="7"/>
  <c r="AX1118" i="7" s="1"/>
  <c r="AV1119" i="7"/>
  <c r="AW1119" i="7"/>
  <c r="AX1119" i="7" s="1"/>
  <c r="AV1120" i="7"/>
  <c r="AW1120" i="7"/>
  <c r="AX1120" i="7" s="1"/>
  <c r="AV1131" i="7"/>
  <c r="AW1131" i="7"/>
  <c r="AX1131" i="7" s="1"/>
  <c r="AV1132" i="7"/>
  <c r="AW1132" i="7"/>
  <c r="AX1132" i="7" s="1"/>
  <c r="AV1133" i="7"/>
  <c r="AW1133" i="7"/>
  <c r="AX1133" i="7" s="1"/>
  <c r="AV1134" i="7"/>
  <c r="AW1134" i="7"/>
  <c r="AX1134" i="7" s="1"/>
  <c r="AV1135" i="7"/>
  <c r="AW1135" i="7"/>
  <c r="AX1135" i="7" s="1"/>
  <c r="AV1136" i="7"/>
  <c r="AW1136" i="7"/>
  <c r="AX1136" i="7" s="1"/>
  <c r="AV1137" i="7"/>
  <c r="AW1137" i="7"/>
  <c r="AX1137" i="7" s="1"/>
  <c r="AV1138" i="7"/>
  <c r="AW1138" i="7"/>
  <c r="AX1138" i="7" s="1"/>
  <c r="AV1139" i="7"/>
  <c r="AW1139" i="7"/>
  <c r="AX1139" i="7" s="1"/>
  <c r="AV1140" i="7"/>
  <c r="AW1140" i="7"/>
  <c r="AX1140" i="7" s="1"/>
  <c r="AV1141" i="7"/>
  <c r="AW1141" i="7"/>
  <c r="AX1141" i="7" s="1"/>
  <c r="AV1142" i="7"/>
  <c r="AW1142" i="7"/>
  <c r="AX1142" i="7" s="1"/>
  <c r="AS1143" i="7"/>
  <c r="AV1143" i="7"/>
  <c r="AW1143" i="7"/>
  <c r="AX1143" i="7" s="1"/>
  <c r="AV1144" i="7"/>
  <c r="AW1144" i="7"/>
  <c r="AX1144" i="7" s="1"/>
  <c r="AV1145" i="7"/>
  <c r="AW1145" i="7"/>
  <c r="AX1145" i="7" s="1"/>
  <c r="AV1146" i="7"/>
  <c r="AW1146" i="7"/>
  <c r="AX1146" i="7" s="1"/>
  <c r="AD1303" i="7"/>
  <c r="AE1303" i="7" s="1"/>
  <c r="AC1303" i="7"/>
  <c r="AD1302" i="7"/>
  <c r="AE1302" i="7" s="1"/>
  <c r="AC1302" i="7"/>
  <c r="AD1301" i="7"/>
  <c r="AE1301" i="7" s="1"/>
  <c r="AC1301" i="7"/>
  <c r="AD1300" i="7"/>
  <c r="AE1300" i="7" s="1"/>
  <c r="AC1300" i="7"/>
  <c r="AD1299" i="7"/>
  <c r="AE1299" i="7" s="1"/>
  <c r="AC1299" i="7"/>
  <c r="AD1298" i="7"/>
  <c r="AE1298" i="7" s="1"/>
  <c r="AC1298" i="7"/>
  <c r="AD1296" i="7"/>
  <c r="AE1296" i="7" s="1"/>
  <c r="AC1296" i="7"/>
  <c r="AD1295" i="7"/>
  <c r="AE1295" i="7" s="1"/>
  <c r="AC1295" i="7"/>
  <c r="AD1294" i="7"/>
  <c r="AE1294" i="7" s="1"/>
  <c r="AC1294" i="7"/>
  <c r="AD1293" i="7"/>
  <c r="AE1293" i="7" s="1"/>
  <c r="AC1293" i="7"/>
  <c r="AD1292" i="7"/>
  <c r="AE1292" i="7" s="1"/>
  <c r="AC1292" i="7"/>
  <c r="AD1291" i="7"/>
  <c r="AE1291" i="7" s="1"/>
  <c r="AC1291" i="7"/>
  <c r="AD1290" i="7"/>
  <c r="AE1290" i="7" s="1"/>
  <c r="AC1290" i="7"/>
  <c r="AD1289" i="7"/>
  <c r="AE1289" i="7" s="1"/>
  <c r="AC1289" i="7"/>
  <c r="AD1288" i="7"/>
  <c r="AE1288" i="7" s="1"/>
  <c r="AC1288" i="7"/>
  <c r="AD1287" i="7"/>
  <c r="AE1287" i="7" s="1"/>
  <c r="AC1287" i="7"/>
  <c r="AD1286" i="7"/>
  <c r="AC1286" i="7"/>
  <c r="AD580" i="7"/>
  <c r="AE580" i="7" s="1"/>
  <c r="AC580" i="7"/>
  <c r="AW1335" i="7"/>
  <c r="AX1335" i="7" s="1"/>
  <c r="AV1335" i="7"/>
  <c r="AW1334" i="7"/>
  <c r="AX1334" i="7" s="1"/>
  <c r="AV1334" i="7"/>
  <c r="AD1276" i="7"/>
  <c r="AE1276" i="7" s="1"/>
  <c r="AC1276" i="7"/>
  <c r="DS70" i="7"/>
  <c r="DT70" i="7"/>
  <c r="DQ70" i="7"/>
  <c r="AD1221" i="7"/>
  <c r="AE1221" i="7" s="1"/>
  <c r="AC1221" i="7"/>
  <c r="AD1255" i="7"/>
  <c r="AE1255" i="7" s="1"/>
  <c r="AC1255" i="7"/>
  <c r="AD1275" i="7"/>
  <c r="AE1275" i="7" s="1"/>
  <c r="AC1275" i="7"/>
  <c r="AD1274" i="7"/>
  <c r="AE1274" i="7" s="1"/>
  <c r="AC1274" i="7"/>
  <c r="AD1273" i="7"/>
  <c r="AE1273" i="7" s="1"/>
  <c r="AC1273" i="7"/>
  <c r="AD1272" i="7"/>
  <c r="AE1272" i="7" s="1"/>
  <c r="AC1272" i="7"/>
  <c r="AD1271" i="7"/>
  <c r="AE1271" i="7" s="1"/>
  <c r="AC1271" i="7"/>
  <c r="AD1331" i="7"/>
  <c r="AE1331" i="7" s="1"/>
  <c r="AC1331" i="7"/>
  <c r="AE1330" i="7"/>
  <c r="AC1330" i="7"/>
  <c r="AD1329" i="7"/>
  <c r="AE1329" i="7" s="1"/>
  <c r="AC1329" i="7"/>
  <c r="AD1328" i="7"/>
  <c r="AE1328" i="7" s="1"/>
  <c r="AC1328" i="7"/>
  <c r="AD1327" i="7"/>
  <c r="AE1327" i="7" s="1"/>
  <c r="AC1327" i="7"/>
  <c r="AD1270" i="7"/>
  <c r="AE1270" i="7" s="1"/>
  <c r="AC1270" i="7"/>
  <c r="AD1269" i="7"/>
  <c r="AE1269" i="7" s="1"/>
  <c r="AC1269" i="7"/>
  <c r="AD1268" i="7"/>
  <c r="AE1268" i="7" s="1"/>
  <c r="AC1268" i="7"/>
  <c r="AD1267" i="7"/>
  <c r="AE1267" i="7" s="1"/>
  <c r="AC1267" i="7"/>
  <c r="AD1266" i="7"/>
  <c r="AE1266" i="7" s="1"/>
  <c r="AC1266" i="7"/>
  <c r="AD1317" i="7" l="1"/>
  <c r="AE1286" i="7"/>
  <c r="CZ553" i="7"/>
  <c r="CY553" i="7"/>
  <c r="DA553" i="7" s="1"/>
  <c r="CX553" i="7"/>
  <c r="CZ579" i="7"/>
  <c r="CY579" i="7"/>
  <c r="DA579" i="7" s="1"/>
  <c r="CX579" i="7"/>
  <c r="DS38" i="7"/>
  <c r="DR38" i="7"/>
  <c r="DT38" i="7" s="1"/>
  <c r="DQ38" i="7"/>
  <c r="AD1265" i="7"/>
  <c r="AE1265" i="7" s="1"/>
  <c r="AC1265" i="7"/>
  <c r="AW168" i="7"/>
  <c r="AX168" i="7" s="1"/>
  <c r="AV168" i="7"/>
  <c r="AD1264" i="7"/>
  <c r="AE1264" i="7" s="1"/>
  <c r="AC1264" i="7"/>
  <c r="AD1263" i="7"/>
  <c r="AE1263" i="7" s="1"/>
  <c r="AC1263" i="7"/>
  <c r="AD1262" i="7"/>
  <c r="AE1262" i="7" s="1"/>
  <c r="AC1262" i="7"/>
  <c r="AE1261" i="7"/>
  <c r="AC1261" i="7"/>
  <c r="AD1260" i="7"/>
  <c r="AE1260" i="7" s="1"/>
  <c r="AD1326" i="7"/>
  <c r="AE1326" i="7" s="1"/>
  <c r="AC1326" i="7"/>
  <c r="AD1325" i="7"/>
  <c r="AE1325" i="7" s="1"/>
  <c r="AC1325" i="7"/>
  <c r="AD1324" i="7"/>
  <c r="AE1324" i="7" s="1"/>
  <c r="AC1324" i="7"/>
  <c r="DS69" i="7"/>
  <c r="DS68" i="7"/>
  <c r="DS67" i="7"/>
  <c r="DS66" i="7"/>
  <c r="DS65" i="7"/>
  <c r="DS64" i="7"/>
  <c r="DS63" i="7"/>
  <c r="DS62" i="7"/>
  <c r="DS61" i="7"/>
  <c r="DS60" i="7"/>
  <c r="DT69" i="7"/>
  <c r="DT68" i="7"/>
  <c r="DT67" i="7"/>
  <c r="DT66" i="7"/>
  <c r="DT65" i="7"/>
  <c r="DT64" i="7"/>
  <c r="DT63" i="7"/>
  <c r="DT62" i="7"/>
  <c r="DT61" i="7"/>
  <c r="DT60" i="7"/>
  <c r="AD1259" i="7" l="1"/>
  <c r="AE1259" i="7" s="1"/>
  <c r="AC1259" i="7"/>
  <c r="AD1258" i="7"/>
  <c r="AE1258" i="7" s="1"/>
  <c r="AC1258" i="7"/>
  <c r="AD1257" i="7"/>
  <c r="AE1257" i="7" s="1"/>
  <c r="AC1257" i="7"/>
  <c r="AD1256" i="7"/>
  <c r="AE1256" i="7" s="1"/>
  <c r="AC1256" i="7"/>
  <c r="AC1323" i="7"/>
  <c r="AD1323" i="7"/>
  <c r="AD1408" i="7"/>
  <c r="AE1408" i="7" s="1"/>
  <c r="N72" i="7" s="1"/>
  <c r="AD1424" i="7"/>
  <c r="AE1424" i="7" s="1"/>
  <c r="AD1440" i="7"/>
  <c r="AE1440" i="7" s="1"/>
  <c r="AD1456" i="7"/>
  <c r="AE1456" i="7" s="1"/>
  <c r="AD1472" i="7"/>
  <c r="AE1472" i="7" s="1"/>
  <c r="AD1488" i="7"/>
  <c r="AE1488" i="7" s="1"/>
  <c r="AW1254" i="7"/>
  <c r="AX1254" i="7" s="1"/>
  <c r="AV1254" i="7"/>
  <c r="AW1253" i="7"/>
  <c r="AX1253" i="7" s="1"/>
  <c r="AV1253" i="7"/>
  <c r="AE1254" i="7"/>
  <c r="AC1254" i="7"/>
  <c r="AD1253" i="7"/>
  <c r="AE1253" i="7" s="1"/>
  <c r="AC1253" i="7"/>
  <c r="AD1252" i="7"/>
  <c r="AE1252" i="7" s="1"/>
  <c r="AC1252" i="7"/>
  <c r="AD1251" i="7"/>
  <c r="AE1251" i="7" s="1"/>
  <c r="AC1251" i="7"/>
  <c r="AW1351" i="7"/>
  <c r="AX1351" i="7" s="1"/>
  <c r="AV1351" i="7"/>
  <c r="AD1238" i="7"/>
  <c r="AE1238" i="7" s="1"/>
  <c r="AC1238" i="7"/>
  <c r="AD1250" i="7"/>
  <c r="AE1250" i="7" s="1"/>
  <c r="AC1250" i="7"/>
  <c r="AD1246" i="7"/>
  <c r="AE1246" i="7" s="1"/>
  <c r="AC1246" i="7"/>
  <c r="AD1245" i="7"/>
  <c r="AE1245" i="7" s="1"/>
  <c r="AC1245" i="7"/>
  <c r="AD1244" i="7"/>
  <c r="AE1244" i="7" s="1"/>
  <c r="AC1244" i="7"/>
  <c r="AW1384" i="7"/>
  <c r="AX1384" i="7" s="1"/>
  <c r="AV1384" i="7"/>
  <c r="AW1402" i="7"/>
  <c r="AX1402" i="7" s="1"/>
  <c r="AV1402" i="7"/>
  <c r="AW1416" i="7"/>
  <c r="AX1416" i="7" s="1"/>
  <c r="AV1416" i="7"/>
  <c r="AW1415" i="7"/>
  <c r="AX1415" i="7" s="1"/>
  <c r="AV1415" i="7"/>
  <c r="AW1428" i="7"/>
  <c r="AX1428" i="7" s="1"/>
  <c r="AV1428" i="7"/>
  <c r="AS1428" i="7"/>
  <c r="AW1444" i="7"/>
  <c r="AX1444" i="7" s="1"/>
  <c r="AV1444" i="7"/>
  <c r="AW1443" i="7"/>
  <c r="AX1443" i="7" s="1"/>
  <c r="AV1443" i="7"/>
  <c r="AW1442" i="7"/>
  <c r="AX1442" i="7" s="1"/>
  <c r="AV1442" i="7"/>
  <c r="AW1441" i="7"/>
  <c r="AX1441" i="7" s="1"/>
  <c r="AV1441" i="7"/>
  <c r="AW1333" i="7"/>
  <c r="AX1333" i="7" s="1"/>
  <c r="AV1333" i="7"/>
  <c r="AE1323" i="7" l="1"/>
  <c r="AD1362" i="7"/>
  <c r="AE1362" i="7" s="1"/>
  <c r="M72" i="7" s="1"/>
  <c r="AE1317" i="7"/>
  <c r="L72" i="7" s="1"/>
  <c r="BO608" i="7"/>
  <c r="BP608" i="7" s="1"/>
  <c r="BN608" i="7"/>
  <c r="CF155" i="7"/>
  <c r="CF154" i="7"/>
  <c r="CF153" i="7"/>
  <c r="CF152" i="7"/>
  <c r="CF150" i="7"/>
  <c r="CF149" i="7"/>
  <c r="CF148" i="7"/>
  <c r="CF147" i="7"/>
  <c r="CF146" i="7"/>
  <c r="CG150" i="7"/>
  <c r="CH150" i="7" s="1"/>
  <c r="CG149" i="7"/>
  <c r="CH149" i="7" s="1"/>
  <c r="CG148" i="7"/>
  <c r="CH148" i="7" s="1"/>
  <c r="BO633" i="7"/>
  <c r="BP633" i="7" s="1"/>
  <c r="BO621" i="7"/>
  <c r="BP621" i="7" s="1"/>
  <c r="AD1225" i="7"/>
  <c r="AE1225" i="7" s="1"/>
  <c r="AC1225" i="7"/>
  <c r="AD1224" i="7"/>
  <c r="AE1224" i="7" s="1"/>
  <c r="AC1224" i="7"/>
  <c r="AD1223" i="7"/>
  <c r="AE1223" i="7" s="1"/>
  <c r="AC1223" i="7"/>
  <c r="AW1252" i="7" l="1"/>
  <c r="AX1252" i="7" s="1"/>
  <c r="AV1252" i="7"/>
  <c r="AW1251" i="7"/>
  <c r="AX1251" i="7" s="1"/>
  <c r="AV1251" i="7"/>
  <c r="AE1249" i="7" l="1"/>
  <c r="AC1249" i="7"/>
  <c r="AE1248" i="7"/>
  <c r="AC1248" i="7"/>
  <c r="AE1247" i="7"/>
  <c r="AC1247" i="7"/>
  <c r="AD1243" i="7"/>
  <c r="AE1243" i="7" s="1"/>
  <c r="AC1243" i="7"/>
  <c r="AD1242" i="7"/>
  <c r="AE1242" i="7" s="1"/>
  <c r="AC1242" i="7"/>
  <c r="AD1241" i="7"/>
  <c r="AE1241" i="7" s="1"/>
  <c r="AC1241" i="7"/>
  <c r="AD1240" i="7"/>
  <c r="AE1240" i="7" s="1"/>
  <c r="AC1240" i="7"/>
  <c r="AD1239" i="7"/>
  <c r="AE1239" i="7" s="1"/>
  <c r="AC1239" i="7"/>
  <c r="AD1237" i="7"/>
  <c r="AE1237" i="7" s="1"/>
  <c r="AC1237" i="7"/>
  <c r="AD1220" i="7"/>
  <c r="AE1220" i="7" s="1"/>
  <c r="AC1220" i="7"/>
  <c r="AD1219" i="7"/>
  <c r="AE1219" i="7" s="1"/>
  <c r="AC1219" i="7"/>
  <c r="CZ541" i="7"/>
  <c r="CY541" i="7"/>
  <c r="DA541" i="7" s="1"/>
  <c r="CX541" i="7"/>
  <c r="CZ540" i="7"/>
  <c r="CY540" i="7"/>
  <c r="DA540" i="7" s="1"/>
  <c r="CX540" i="7"/>
  <c r="AD1066" i="7" l="1"/>
  <c r="AE1066" i="7" s="1"/>
  <c r="AD1214" i="7"/>
  <c r="AE1214" i="7" s="1"/>
  <c r="AC1214" i="7"/>
  <c r="AD1236" i="7"/>
  <c r="AC1236" i="7"/>
  <c r="AD1196" i="7"/>
  <c r="AE1196" i="7" s="1"/>
  <c r="AD1195" i="7"/>
  <c r="AE1195" i="7" s="1"/>
  <c r="AC1195" i="7"/>
  <c r="AE1236" i="7" l="1"/>
  <c r="AD1280" i="7"/>
  <c r="AE1280" i="7" s="1"/>
  <c r="K72" i="7" s="1"/>
  <c r="AD1194" i="7"/>
  <c r="AE1194" i="7" s="1"/>
  <c r="AC1194" i="7"/>
  <c r="AW1300" i="7"/>
  <c r="AX1300" i="7" s="1"/>
  <c r="AV1300" i="7"/>
  <c r="AW1277" i="7"/>
  <c r="AX1277" i="7" s="1"/>
  <c r="AV1277" i="7"/>
  <c r="AW1276" i="7"/>
  <c r="AX1276" i="7" s="1"/>
  <c r="AV1276" i="7"/>
  <c r="AW1266" i="7"/>
  <c r="AX1266" i="7" s="1"/>
  <c r="AV1266" i="7"/>
  <c r="AW1265" i="7"/>
  <c r="AX1265" i="7" s="1"/>
  <c r="AV1265" i="7"/>
  <c r="AD1157" i="7"/>
  <c r="AE1157" i="7" s="1"/>
  <c r="AC1157" i="7"/>
  <c r="AW1312" i="7"/>
  <c r="AX1312" i="7" s="1"/>
  <c r="AV1312" i="7"/>
  <c r="AW1311" i="7"/>
  <c r="AX1311" i="7" s="1"/>
  <c r="AV1311" i="7"/>
  <c r="AW1332" i="7"/>
  <c r="AX1332" i="7" s="1"/>
  <c r="AV1332" i="7"/>
  <c r="AW1331" i="7"/>
  <c r="AX1331" i="7" s="1"/>
  <c r="AV1331" i="7"/>
  <c r="AW1330" i="7"/>
  <c r="AX1330" i="7" s="1"/>
  <c r="AV1330" i="7"/>
  <c r="AW1329" i="7"/>
  <c r="AX1329" i="7" s="1"/>
  <c r="AV1329" i="7"/>
  <c r="AW1328" i="7"/>
  <c r="AX1328" i="7" s="1"/>
  <c r="AV1328" i="7"/>
  <c r="AW1327" i="7"/>
  <c r="AX1327" i="7" s="1"/>
  <c r="AV1327" i="7"/>
  <c r="AW1326" i="7"/>
  <c r="AX1326" i="7" s="1"/>
  <c r="AV1326" i="7"/>
  <c r="AW1325" i="7"/>
  <c r="AX1325" i="7" s="1"/>
  <c r="AV1325" i="7"/>
  <c r="AW1324" i="7"/>
  <c r="AX1324" i="7" s="1"/>
  <c r="AV1324" i="7"/>
  <c r="AW1323" i="7"/>
  <c r="AX1323" i="7" s="1"/>
  <c r="AV1323" i="7"/>
  <c r="AW1322" i="7"/>
  <c r="AX1322" i="7" s="1"/>
  <c r="AV1322" i="7"/>
  <c r="AD1193" i="7"/>
  <c r="AE1193" i="7" s="1"/>
  <c r="AC1193" i="7"/>
  <c r="AD1181" i="7"/>
  <c r="AE1181" i="7" s="1"/>
  <c r="AC1181" i="7"/>
  <c r="AD1180" i="7"/>
  <c r="AE1180" i="7" s="1"/>
  <c r="AC1180" i="7"/>
  <c r="AD1179" i="7"/>
  <c r="AE1179" i="7" s="1"/>
  <c r="AC1179" i="7"/>
  <c r="AD1218" i="7" l="1"/>
  <c r="AE1218" i="7" s="1"/>
  <c r="AC1218" i="7"/>
  <c r="AD1192" i="7"/>
  <c r="AE1192" i="7" s="1"/>
  <c r="AC1192" i="7"/>
  <c r="BO592" i="7"/>
  <c r="BP592" i="7" s="1"/>
  <c r="BN592" i="7"/>
  <c r="CG23" i="7"/>
  <c r="CH23" i="7" s="1"/>
  <c r="CF23" i="7"/>
  <c r="CG22" i="7"/>
  <c r="CH22" i="7" s="1"/>
  <c r="CF22" i="7"/>
  <c r="BO597" i="7"/>
  <c r="BP597" i="7" s="1"/>
  <c r="BN597" i="7"/>
  <c r="BO596" i="7"/>
  <c r="BP596" i="7" s="1"/>
  <c r="BN596" i="7"/>
  <c r="CG170" i="7"/>
  <c r="CH170" i="7" s="1"/>
  <c r="CF170" i="7"/>
  <c r="BO595" i="7"/>
  <c r="BP595" i="7" s="1"/>
  <c r="BN595" i="7"/>
  <c r="AE1191" i="7"/>
  <c r="AC1191" i="7"/>
  <c r="AD1190" i="7"/>
  <c r="AE1190" i="7" s="1"/>
  <c r="AC1190" i="7"/>
  <c r="AD1189" i="7"/>
  <c r="AE1189" i="7" s="1"/>
  <c r="AC1189" i="7"/>
  <c r="AD1188" i="7"/>
  <c r="AE1188" i="7" s="1"/>
  <c r="AC1188" i="7"/>
  <c r="AD1186" i="7"/>
  <c r="AE1186" i="7" s="1"/>
  <c r="AC1186" i="7"/>
  <c r="AD1187" i="7"/>
  <c r="AE1187" i="7" s="1"/>
  <c r="AC1187" i="7"/>
  <c r="AE1185" i="7" l="1"/>
  <c r="AC1185" i="7"/>
  <c r="CG191" i="7"/>
  <c r="CH191" i="7" s="1"/>
  <c r="CF191" i="7"/>
  <c r="CG190" i="7"/>
  <c r="CH190" i="7" s="1"/>
  <c r="CF190" i="7"/>
  <c r="BO594" i="7"/>
  <c r="BP594" i="7" s="1"/>
  <c r="BN594" i="7"/>
  <c r="BO593" i="7"/>
  <c r="BP593" i="7" s="1"/>
  <c r="BN593" i="7"/>
  <c r="AD1116" i="7"/>
  <c r="AE1116" i="7" s="1"/>
  <c r="AC1116" i="7"/>
  <c r="AD1113" i="7"/>
  <c r="AE1113" i="7" s="1"/>
  <c r="AC1113" i="7"/>
  <c r="AD1111" i="7"/>
  <c r="AE1111" i="7" s="1"/>
  <c r="AC1111" i="7"/>
  <c r="AW1217" i="7"/>
  <c r="AX1217" i="7" s="1"/>
  <c r="AV1217" i="7"/>
  <c r="AW1216" i="7"/>
  <c r="AX1216" i="7" s="1"/>
  <c r="AV1216" i="7"/>
  <c r="AW1215" i="7"/>
  <c r="AX1215" i="7" s="1"/>
  <c r="AV1215" i="7"/>
  <c r="AW1214" i="7"/>
  <c r="AX1214" i="7" s="1"/>
  <c r="AV1214" i="7"/>
  <c r="AD1184" i="7"/>
  <c r="AE1184" i="7" s="1"/>
  <c r="AC1184" i="7"/>
  <c r="AD1183" i="7"/>
  <c r="AE1183" i="7" s="1"/>
  <c r="AC1183" i="7"/>
  <c r="AD1165" i="7" l="1"/>
  <c r="AE1165" i="7" s="1"/>
  <c r="AC1165" i="7"/>
  <c r="AD1164" i="7"/>
  <c r="AE1164" i="7" s="1"/>
  <c r="AC1164" i="7"/>
  <c r="AW1250" i="7"/>
  <c r="AX1250" i="7" s="1"/>
  <c r="AV1250" i="7"/>
  <c r="AW1249" i="7"/>
  <c r="AX1249" i="7" s="1"/>
  <c r="AV1249" i="7"/>
  <c r="AW1248" i="7"/>
  <c r="AX1248" i="7" s="1"/>
  <c r="AV1248" i="7"/>
  <c r="AW1247" i="7"/>
  <c r="AX1247" i="7" s="1"/>
  <c r="AV1247" i="7"/>
  <c r="AW1246" i="7"/>
  <c r="AX1246" i="7" s="1"/>
  <c r="AV1246" i="7"/>
  <c r="AW1245" i="7"/>
  <c r="AX1245" i="7" s="1"/>
  <c r="AV1245" i="7"/>
  <c r="AW1244" i="7"/>
  <c r="AX1244" i="7" s="1"/>
  <c r="AV1244" i="7"/>
  <c r="AW1243" i="7"/>
  <c r="AX1243" i="7" s="1"/>
  <c r="AV1243" i="7"/>
  <c r="AW1242" i="7"/>
  <c r="AX1242" i="7" s="1"/>
  <c r="AV1242" i="7"/>
  <c r="AW1241" i="7"/>
  <c r="AX1241" i="7" s="1"/>
  <c r="AV1241" i="7"/>
  <c r="AW1240" i="7"/>
  <c r="AX1240" i="7" s="1"/>
  <c r="AV1240" i="7"/>
  <c r="AW1239" i="7"/>
  <c r="AX1239" i="7" s="1"/>
  <c r="AV1239" i="7"/>
  <c r="AW1238" i="7"/>
  <c r="AX1238" i="7" s="1"/>
  <c r="AV1238" i="7"/>
  <c r="AW1237" i="7"/>
  <c r="AX1237" i="7" s="1"/>
  <c r="AV1237" i="7"/>
  <c r="AW1236" i="7"/>
  <c r="AX1236" i="7" s="1"/>
  <c r="AV1236" i="7"/>
  <c r="AW1235" i="7"/>
  <c r="AX1235" i="7" s="1"/>
  <c r="AV1235" i="7"/>
  <c r="AW1234" i="7"/>
  <c r="AX1234" i="7" s="1"/>
  <c r="AV1234" i="7"/>
  <c r="AW1233" i="7"/>
  <c r="AX1233" i="7" s="1"/>
  <c r="AV1233" i="7"/>
  <c r="AD1182" i="7" l="1"/>
  <c r="AE1182" i="7" s="1"/>
  <c r="AC1182" i="7"/>
  <c r="BO576" i="7"/>
  <c r="BP576" i="7" s="1"/>
  <c r="BN576" i="7"/>
  <c r="AD1155" i="7"/>
  <c r="AE1155" i="7" s="1"/>
  <c r="AC1155" i="7"/>
  <c r="AD1153" i="7"/>
  <c r="AE1153" i="7" s="1"/>
  <c r="AC1153" i="7"/>
  <c r="AW1291" i="7"/>
  <c r="AX1291" i="7" s="1"/>
  <c r="AV1291" i="7"/>
  <c r="AW1290" i="7"/>
  <c r="AX1290" i="7" s="1"/>
  <c r="AV1290" i="7"/>
  <c r="AW1289" i="7"/>
  <c r="AX1289" i="7" s="1"/>
  <c r="AV1289" i="7"/>
  <c r="AW1288" i="7"/>
  <c r="AX1288" i="7" s="1"/>
  <c r="AV1288" i="7"/>
  <c r="AW1287" i="7"/>
  <c r="AX1287" i="7" s="1"/>
  <c r="AV1287" i="7"/>
  <c r="AD1156" i="7"/>
  <c r="AE1156" i="7" s="1"/>
  <c r="AC1156" i="7"/>
  <c r="AD1161" i="7"/>
  <c r="AE1161" i="7" s="1"/>
  <c r="AC1161" i="7"/>
  <c r="AD1160" i="7"/>
  <c r="AE1160" i="7" s="1"/>
  <c r="AC1160" i="7"/>
  <c r="AD1163" i="7"/>
  <c r="AE1163" i="7" s="1"/>
  <c r="AC1163" i="7"/>
  <c r="AD1159" i="7"/>
  <c r="AE1159" i="7" s="1"/>
  <c r="AC1159" i="7"/>
  <c r="AE1217" i="7"/>
  <c r="AC1217" i="7"/>
  <c r="AW1213" i="7"/>
  <c r="AX1213" i="7" s="1"/>
  <c r="AV1213" i="7"/>
  <c r="AW1212" i="7"/>
  <c r="AX1212" i="7" s="1"/>
  <c r="AV1212" i="7"/>
  <c r="AW1211" i="7"/>
  <c r="AX1211" i="7" s="1"/>
  <c r="AV1211" i="7"/>
  <c r="AW1210" i="7"/>
  <c r="AX1210" i="7" s="1"/>
  <c r="AV1210" i="7"/>
  <c r="AW1209" i="7"/>
  <c r="AX1209" i="7" s="1"/>
  <c r="AV1209" i="7"/>
  <c r="AX1208" i="7"/>
  <c r="AV1208" i="7"/>
  <c r="AW1207" i="7"/>
  <c r="AX1207" i="7" s="1"/>
  <c r="AV1207" i="7"/>
  <c r="AW1206" i="7"/>
  <c r="AX1206" i="7" s="1"/>
  <c r="AV1206" i="7"/>
  <c r="AW1205" i="7"/>
  <c r="AX1205" i="7" s="1"/>
  <c r="AV1205" i="7"/>
  <c r="AW1204" i="7"/>
  <c r="AX1204" i="7" s="1"/>
  <c r="AV1204" i="7"/>
  <c r="AW1203" i="7"/>
  <c r="AX1203" i="7" s="1"/>
  <c r="AV1203" i="7"/>
  <c r="AW1202" i="7"/>
  <c r="AX1202" i="7" s="1"/>
  <c r="AV1202" i="7"/>
  <c r="AW1201" i="7"/>
  <c r="AX1201" i="7" s="1"/>
  <c r="AV1201" i="7"/>
  <c r="AW1200" i="7"/>
  <c r="AX1200" i="7" s="1"/>
  <c r="AV1200" i="7"/>
  <c r="AW1199" i="7"/>
  <c r="AX1199" i="7" s="1"/>
  <c r="AV1199" i="7"/>
  <c r="AW1198" i="7"/>
  <c r="AX1198" i="7" s="1"/>
  <c r="AV1198" i="7"/>
  <c r="AW1197" i="7"/>
  <c r="AX1197" i="7" s="1"/>
  <c r="AV1197" i="7"/>
  <c r="AW1196" i="7"/>
  <c r="AX1196" i="7" s="1"/>
  <c r="AV1196" i="7"/>
  <c r="AW1195" i="7"/>
  <c r="AX1195" i="7" s="1"/>
  <c r="AV1195" i="7"/>
  <c r="AW1194" i="7"/>
  <c r="AX1194" i="7" s="1"/>
  <c r="AV1194" i="7"/>
  <c r="AW1193" i="7"/>
  <c r="AX1193" i="7" s="1"/>
  <c r="AV1193" i="7"/>
  <c r="AW1192" i="7"/>
  <c r="AX1192" i="7" s="1"/>
  <c r="AV1192" i="7"/>
  <c r="AW1191" i="7"/>
  <c r="AX1191" i="7" s="1"/>
  <c r="AV1191" i="7"/>
  <c r="AW1190" i="7"/>
  <c r="AX1190" i="7" s="1"/>
  <c r="AV1190" i="7"/>
  <c r="AW1189" i="7"/>
  <c r="AX1189" i="7" s="1"/>
  <c r="AV1189" i="7"/>
  <c r="AW1188" i="7"/>
  <c r="AX1188" i="7" s="1"/>
  <c r="AV1188" i="7"/>
  <c r="AW1187" i="7"/>
  <c r="AX1187" i="7" s="1"/>
  <c r="AV1187" i="7"/>
  <c r="AW1186" i="7"/>
  <c r="AX1186" i="7" s="1"/>
  <c r="AV1186" i="7"/>
  <c r="AW1185" i="7"/>
  <c r="AX1185" i="7" s="1"/>
  <c r="AV1185" i="7"/>
  <c r="AW1184" i="7"/>
  <c r="AX1184" i="7" s="1"/>
  <c r="AV1184" i="7"/>
  <c r="AW1183" i="7"/>
  <c r="AX1183" i="7" s="1"/>
  <c r="AV1183" i="7"/>
  <c r="AW1182" i="7"/>
  <c r="AX1182" i="7" s="1"/>
  <c r="AV1182" i="7"/>
  <c r="AW1181" i="7"/>
  <c r="AX1181" i="7" s="1"/>
  <c r="AV1181" i="7"/>
  <c r="AW1180" i="7"/>
  <c r="AX1180" i="7" s="1"/>
  <c r="AV1180" i="7"/>
  <c r="AW1179" i="7"/>
  <c r="AX1179" i="7" s="1"/>
  <c r="AV1179" i="7"/>
  <c r="AW1178" i="7"/>
  <c r="AX1178" i="7" s="1"/>
  <c r="AV1178" i="7"/>
  <c r="AW1177" i="7"/>
  <c r="AX1177" i="7" s="1"/>
  <c r="AV1177" i="7"/>
  <c r="AW1176" i="7"/>
  <c r="AX1176" i="7" s="1"/>
  <c r="AV1176" i="7"/>
  <c r="AW1175" i="7"/>
  <c r="AX1175" i="7" s="1"/>
  <c r="AV1175" i="7"/>
  <c r="AW1349" i="7"/>
  <c r="AX1349" i="7" s="1"/>
  <c r="AV1349" i="7"/>
  <c r="AW1348" i="7"/>
  <c r="AX1348" i="7" s="1"/>
  <c r="AV1348" i="7"/>
  <c r="AW1347" i="7"/>
  <c r="AX1347" i="7" s="1"/>
  <c r="AV1347" i="7"/>
  <c r="AW1346" i="7"/>
  <c r="AX1346" i="7" s="1"/>
  <c r="AV1346" i="7"/>
  <c r="AW1345" i="7"/>
  <c r="AX1345" i="7" s="1"/>
  <c r="AV1345" i="7"/>
  <c r="AD1162" i="7"/>
  <c r="AE1162" i="7" s="1"/>
  <c r="AC1162" i="7"/>
  <c r="AV1350" i="7" l="1"/>
  <c r="AW1350" i="7"/>
  <c r="AX1350" i="7" s="1"/>
  <c r="AV1452" i="7"/>
  <c r="AW1452" i="7"/>
  <c r="AX1452" i="7" s="1"/>
  <c r="AV1461" i="7"/>
  <c r="AW1461" i="7"/>
  <c r="AX1461" i="7" s="1"/>
  <c r="AV1476" i="7"/>
  <c r="AW1476" i="7"/>
  <c r="AX1476" i="7" s="1"/>
  <c r="AV1477" i="7"/>
  <c r="AW1477" i="7"/>
  <c r="AX1477" i="7" s="1"/>
  <c r="AV1478" i="7"/>
  <c r="AW1478" i="7"/>
  <c r="AX1478" i="7" s="1"/>
  <c r="AV1479" i="7"/>
  <c r="AW1479" i="7"/>
  <c r="AX1479" i="7" s="1"/>
  <c r="AV1503" i="7"/>
  <c r="AW1503" i="7"/>
  <c r="AX1503" i="7" s="1"/>
  <c r="AV1504" i="7"/>
  <c r="AW1504" i="7"/>
  <c r="AX1504" i="7" s="1"/>
  <c r="BO575" i="7"/>
  <c r="BP575" i="7" s="1"/>
  <c r="BN575" i="7"/>
  <c r="AE1154" i="7"/>
  <c r="AC1154" i="7"/>
  <c r="AE1175" i="7"/>
  <c r="AC1175" i="7"/>
  <c r="AW167" i="7"/>
  <c r="AX167" i="7" s="1"/>
  <c r="AV167" i="7"/>
  <c r="AV343" i="7"/>
  <c r="AW343" i="7"/>
  <c r="AX343" i="7" s="1"/>
  <c r="AV344" i="7"/>
  <c r="AW344" i="7"/>
  <c r="AX344" i="7" s="1"/>
  <c r="AV345" i="7"/>
  <c r="AW345" i="7"/>
  <c r="AX345" i="7" s="1"/>
  <c r="AD1216" i="7"/>
  <c r="AE1216" i="7" s="1"/>
  <c r="AC1216" i="7"/>
  <c r="AD1215" i="7"/>
  <c r="AE1215" i="7" s="1"/>
  <c r="AC1215" i="7"/>
  <c r="BO563" i="7" l="1"/>
  <c r="BP563" i="7" s="1"/>
  <c r="BN563" i="7"/>
  <c r="BO562" i="7"/>
  <c r="BP562" i="7" s="1"/>
  <c r="BN562" i="7"/>
  <c r="BO620" i="7"/>
  <c r="BP620" i="7" s="1"/>
  <c r="BO607" i="7"/>
  <c r="BP607" i="7" s="1"/>
  <c r="CG147" i="7"/>
  <c r="CH147" i="7" s="1"/>
  <c r="CG146" i="7"/>
  <c r="CH146" i="7" s="1"/>
  <c r="AE1235" i="7"/>
  <c r="AC1235" i="7"/>
  <c r="AE1234" i="7"/>
  <c r="AC1234" i="7"/>
  <c r="AC1233" i="7"/>
  <c r="AD1213" i="7"/>
  <c r="AE1213" i="7" s="1"/>
  <c r="AC1213" i="7"/>
  <c r="AD1212" i="7"/>
  <c r="AE1212" i="7" s="1"/>
  <c r="AC1212" i="7"/>
  <c r="AD1211" i="7"/>
  <c r="AE1211" i="7" s="1"/>
  <c r="AC1211" i="7"/>
  <c r="AD1210" i="7"/>
  <c r="AE1210" i="7" s="1"/>
  <c r="AC1210" i="7"/>
  <c r="AD1209" i="7"/>
  <c r="AE1209" i="7" s="1"/>
  <c r="AC1209" i="7"/>
  <c r="AD1208" i="7"/>
  <c r="AE1208" i="7" s="1"/>
  <c r="AC1208" i="7"/>
  <c r="AD1178" i="7"/>
  <c r="AE1178" i="7" s="1"/>
  <c r="AC1178" i="7"/>
  <c r="AD1177" i="7"/>
  <c r="AE1177" i="7" s="1"/>
  <c r="AC1177" i="7"/>
  <c r="AD1176" i="7"/>
  <c r="AE1176" i="7" s="1"/>
  <c r="AC1176" i="7"/>
  <c r="AD1158" i="7"/>
  <c r="AE1158" i="7" s="1"/>
  <c r="AC1158" i="7"/>
  <c r="AD1152" i="7"/>
  <c r="AE1152" i="7" s="1"/>
  <c r="AC1152" i="7"/>
  <c r="AD1151" i="7"/>
  <c r="AE1151" i="7" s="1"/>
  <c r="AC1151" i="7"/>
  <c r="AD1150" i="7"/>
  <c r="AE1150" i="7" s="1"/>
  <c r="AC1150" i="7"/>
  <c r="AD1149" i="7"/>
  <c r="AE1149" i="7" s="1"/>
  <c r="AC1149" i="7"/>
  <c r="AD1148" i="7"/>
  <c r="AE1148" i="7" s="1"/>
  <c r="AC1148" i="7"/>
  <c r="AD1147" i="7"/>
  <c r="AE1147" i="7" s="1"/>
  <c r="AC1147" i="7"/>
  <c r="AE1146" i="7"/>
  <c r="AC1146" i="7"/>
  <c r="AE1145" i="7"/>
  <c r="AC1145" i="7"/>
  <c r="AE1144" i="7"/>
  <c r="AC1144" i="7"/>
  <c r="AD1143" i="7"/>
  <c r="AE1143" i="7" s="1"/>
  <c r="AC1143" i="7"/>
  <c r="AD1142" i="7"/>
  <c r="AE1142" i="7" s="1"/>
  <c r="AC1142" i="7"/>
  <c r="AD1141" i="7"/>
  <c r="AE1141" i="7" s="1"/>
  <c r="AC1141" i="7"/>
  <c r="AD1140" i="7"/>
  <c r="AE1140" i="7" s="1"/>
  <c r="AC1140" i="7"/>
  <c r="AD1139" i="7"/>
  <c r="AE1139" i="7" s="1"/>
  <c r="AC1139" i="7"/>
  <c r="AD1138" i="7"/>
  <c r="AE1138" i="7" s="1"/>
  <c r="AC1138" i="7"/>
  <c r="AD1137" i="7"/>
  <c r="AE1137" i="7" s="1"/>
  <c r="AC1137" i="7"/>
  <c r="AD1136" i="7"/>
  <c r="AE1136" i="7" s="1"/>
  <c r="AC1136" i="7"/>
  <c r="AD1135" i="7"/>
  <c r="AE1135" i="7" s="1"/>
  <c r="AC1135" i="7"/>
  <c r="AD1134" i="7"/>
  <c r="AE1134" i="7" s="1"/>
  <c r="AC1134" i="7"/>
  <c r="AD1133" i="7"/>
  <c r="AE1133" i="7" s="1"/>
  <c r="AC1133" i="7"/>
  <c r="AD1132" i="7"/>
  <c r="AC1132" i="7"/>
  <c r="AD1099" i="7"/>
  <c r="AE1099" i="7" s="1"/>
  <c r="AC1099" i="7"/>
  <c r="AD1098" i="7"/>
  <c r="AE1098" i="7" s="1"/>
  <c r="AC1098" i="7"/>
  <c r="AE1132" i="7" l="1"/>
  <c r="AD1166" i="7"/>
  <c r="AE1233" i="7"/>
  <c r="AD1207" i="7"/>
  <c r="AE1207" i="7" s="1"/>
  <c r="AC1207" i="7"/>
  <c r="AD1206" i="7"/>
  <c r="AE1206" i="7" s="1"/>
  <c r="AC1206" i="7"/>
  <c r="AD1205" i="7"/>
  <c r="AE1205" i="7" s="1"/>
  <c r="AC1205" i="7"/>
  <c r="AD1204" i="7"/>
  <c r="AC1204" i="7"/>
  <c r="AE1204" i="7" l="1"/>
  <c r="AD1227" i="7"/>
  <c r="AD1125" i="7"/>
  <c r="AE1125" i="7" s="1"/>
  <c r="AC1125" i="7"/>
  <c r="AD1124" i="7"/>
  <c r="AE1124" i="7" s="1"/>
  <c r="AC1124" i="7"/>
  <c r="AD1122" i="7" l="1"/>
  <c r="AE1122" i="7" s="1"/>
  <c r="AC1122" i="7"/>
  <c r="AD1121" i="7"/>
  <c r="AE1121" i="7" s="1"/>
  <c r="AC1121" i="7"/>
  <c r="AD1120" i="7"/>
  <c r="AE1120" i="7" s="1"/>
  <c r="AC1120" i="7"/>
  <c r="AD1119" i="7"/>
  <c r="AE1119" i="7" s="1"/>
  <c r="AC1119" i="7"/>
  <c r="AD1123" i="7"/>
  <c r="AE1123" i="7" s="1"/>
  <c r="AC1123" i="7"/>
  <c r="AE1203" i="7"/>
  <c r="AC1203" i="7"/>
  <c r="AD1172" i="7"/>
  <c r="AC1172" i="7"/>
  <c r="AE1174" i="7"/>
  <c r="AC1174" i="7"/>
  <c r="AD1173" i="7"/>
  <c r="AE1173" i="7" s="1"/>
  <c r="AC1173" i="7"/>
  <c r="AD1118" i="7"/>
  <c r="AE1118" i="7" s="1"/>
  <c r="AC1118" i="7"/>
  <c r="AD1107" i="7"/>
  <c r="AE1107" i="7" s="1"/>
  <c r="AC1107" i="7"/>
  <c r="CZ504" i="7"/>
  <c r="CY504" i="7"/>
  <c r="DA504" i="7" s="1"/>
  <c r="CX504" i="7"/>
  <c r="CZ503" i="7"/>
  <c r="CY503" i="7"/>
  <c r="DA503" i="7" s="1"/>
  <c r="CX503" i="7"/>
  <c r="CZ502" i="7"/>
  <c r="CY502" i="7"/>
  <c r="DA502" i="7" s="1"/>
  <c r="CX502" i="7"/>
  <c r="CZ501" i="7"/>
  <c r="CY501" i="7"/>
  <c r="DA501" i="7" s="1"/>
  <c r="CX501" i="7"/>
  <c r="DS58" i="7"/>
  <c r="DR58" i="7"/>
  <c r="DT58" i="7" s="1"/>
  <c r="DQ58" i="7"/>
  <c r="AD1096" i="7"/>
  <c r="AE1096" i="7" s="1"/>
  <c r="AC1096" i="7"/>
  <c r="AD1095" i="7"/>
  <c r="AE1095" i="7" s="1"/>
  <c r="AC1095" i="7"/>
  <c r="AD1094" i="7"/>
  <c r="AE1094" i="7" s="1"/>
  <c r="AC1094" i="7"/>
  <c r="AD1093" i="7"/>
  <c r="AE1093" i="7" s="1"/>
  <c r="AC1093" i="7"/>
  <c r="AD1092" i="7"/>
  <c r="AE1092" i="7" s="1"/>
  <c r="AC1092" i="7"/>
  <c r="AE1060" i="7"/>
  <c r="AC1060" i="7"/>
  <c r="AE1031" i="7"/>
  <c r="AC1031" i="7"/>
  <c r="AE1109" i="7"/>
  <c r="AC1109" i="7"/>
  <c r="AD1108" i="7"/>
  <c r="AE1108" i="7" s="1"/>
  <c r="AC1108" i="7"/>
  <c r="AC1110" i="7"/>
  <c r="AD1110" i="7"/>
  <c r="AE1110" i="7" s="1"/>
  <c r="AC1112" i="7"/>
  <c r="AD1112" i="7"/>
  <c r="AE1112" i="7" s="1"/>
  <c r="AC1114" i="7"/>
  <c r="AD1114" i="7"/>
  <c r="AE1114" i="7" s="1"/>
  <c r="AC1115" i="7"/>
  <c r="AE1115" i="7"/>
  <c r="AC1117" i="7"/>
  <c r="AD1117" i="7"/>
  <c r="AE1117" i="7" s="1"/>
  <c r="AD1106" i="7"/>
  <c r="AE1106" i="7" s="1"/>
  <c r="AC1106" i="7"/>
  <c r="AD1105" i="7"/>
  <c r="AE1105" i="7" s="1"/>
  <c r="AC1105" i="7"/>
  <c r="AD1104" i="7"/>
  <c r="AE1104" i="7" s="1"/>
  <c r="AC1104" i="7"/>
  <c r="AD1067" i="7"/>
  <c r="AE1067" i="7" s="1"/>
  <c r="AC1067" i="7"/>
  <c r="AD1065" i="7"/>
  <c r="AE1065" i="7" s="1"/>
  <c r="AC1065" i="7"/>
  <c r="AD1083" i="7"/>
  <c r="AE1083" i="7" s="1"/>
  <c r="AC1083" i="7"/>
  <c r="AD1082" i="7"/>
  <c r="AE1082" i="7" s="1"/>
  <c r="AC1082" i="7"/>
  <c r="AE1172" i="7" l="1"/>
  <c r="AD1197" i="7"/>
  <c r="AE1197" i="7" s="1"/>
  <c r="I72" i="7" s="1"/>
  <c r="AD1103" i="7" l="1"/>
  <c r="AE1103" i="7" s="1"/>
  <c r="AC1103" i="7"/>
  <c r="AD1081" i="7"/>
  <c r="AE1081" i="7" s="1"/>
  <c r="AC1081" i="7"/>
  <c r="A1067" i="7" l="1"/>
  <c r="AD1078" i="7"/>
  <c r="AE1078" i="7" s="1"/>
  <c r="AC1078" i="7"/>
  <c r="AC1079" i="7"/>
  <c r="AE1079" i="7"/>
  <c r="AC1080" i="7"/>
  <c r="AD1080" i="7"/>
  <c r="AE1080" i="7" s="1"/>
  <c r="AC1084" i="7"/>
  <c r="AD1084" i="7"/>
  <c r="AE1084" i="7" s="1"/>
  <c r="AD1077" i="7"/>
  <c r="AE1077" i="7" s="1"/>
  <c r="AC1077" i="7"/>
  <c r="AC1066" i="7"/>
  <c r="AD1064" i="7"/>
  <c r="AE1064" i="7" s="1"/>
  <c r="AC1064" i="7"/>
  <c r="AC1097" i="7"/>
  <c r="AD1097" i="7"/>
  <c r="AE1097" i="7" s="1"/>
  <c r="AC1100" i="7"/>
  <c r="AD1100" i="7"/>
  <c r="AE1100" i="7" s="1"/>
  <c r="AC1101" i="7"/>
  <c r="AD1101" i="7"/>
  <c r="AE1101" i="7" s="1"/>
  <c r="AC1102" i="7"/>
  <c r="AE1102" i="7"/>
  <c r="AD1091" i="7"/>
  <c r="AE1091" i="7" s="1"/>
  <c r="AC1091" i="7"/>
  <c r="AD1052" i="7"/>
  <c r="AE1052" i="7" s="1"/>
  <c r="AC1052" i="7"/>
  <c r="AD1050" i="7"/>
  <c r="AE1050" i="7" s="1"/>
  <c r="AC1050" i="7"/>
  <c r="AD1025" i="7"/>
  <c r="AE1025" i="7" s="1"/>
  <c r="AC1025" i="7"/>
  <c r="AD1020" i="7"/>
  <c r="AE1020" i="7" s="1"/>
  <c r="AC1020" i="7"/>
  <c r="BO549" i="7"/>
  <c r="BP549" i="7" s="1"/>
  <c r="BN549" i="7"/>
  <c r="AE1227" i="7"/>
  <c r="J72" i="7" s="1"/>
  <c r="AD1126" i="7" l="1"/>
  <c r="AE1126" i="7" s="1"/>
  <c r="G72" i="7" s="1"/>
  <c r="AE1166" i="7" l="1"/>
  <c r="H72" i="7" s="1"/>
  <c r="CZ488" i="7"/>
  <c r="CY488" i="7"/>
  <c r="DA488" i="7" s="1"/>
  <c r="CX488" i="7"/>
  <c r="DS37" i="7"/>
  <c r="DR37" i="7"/>
  <c r="DT37" i="7" s="1"/>
  <c r="DS36" i="7"/>
  <c r="DR36" i="7"/>
  <c r="DT36" i="7" s="1"/>
  <c r="DQ37" i="7"/>
  <c r="AD1076" i="7" l="1"/>
  <c r="AE1076" i="7" s="1"/>
  <c r="AC1076" i="7"/>
  <c r="AD1075" i="7" l="1"/>
  <c r="AE1075" i="7" s="1"/>
  <c r="AC1075" i="7"/>
  <c r="CG145" i="7"/>
  <c r="CH145" i="7" s="1"/>
  <c r="CF145" i="7"/>
  <c r="CG144" i="7"/>
  <c r="CH144" i="7" s="1"/>
  <c r="CF144" i="7"/>
  <c r="CG143" i="7"/>
  <c r="CH143" i="7" s="1"/>
  <c r="CF143" i="7"/>
  <c r="CF162" i="7"/>
  <c r="CG162" i="7"/>
  <c r="CH162" i="7" s="1"/>
  <c r="CF163" i="7"/>
  <c r="CG163" i="7"/>
  <c r="CH163" i="7" s="1"/>
  <c r="CF164" i="7"/>
  <c r="CG164" i="7"/>
  <c r="CH164" i="7" s="1"/>
  <c r="CF165" i="7"/>
  <c r="CG165" i="7"/>
  <c r="CH165" i="7" s="1"/>
  <c r="CF166" i="7"/>
  <c r="CG166" i="7"/>
  <c r="CH166" i="7" s="1"/>
  <c r="CF167" i="7"/>
  <c r="CG167" i="7"/>
  <c r="CH167" i="7" s="1"/>
  <c r="CF168" i="7"/>
  <c r="CG168" i="7"/>
  <c r="CH168" i="7" s="1"/>
  <c r="CF169" i="7"/>
  <c r="CG169" i="7"/>
  <c r="CH169" i="7" s="1"/>
  <c r="CF180" i="7"/>
  <c r="CG180" i="7"/>
  <c r="CH180" i="7" s="1"/>
  <c r="CF181" i="7"/>
  <c r="CG181" i="7"/>
  <c r="CH181" i="7" s="1"/>
  <c r="CF182" i="7"/>
  <c r="CG182" i="7"/>
  <c r="CH182" i="7" s="1"/>
  <c r="CF183" i="7"/>
  <c r="CG183" i="7"/>
  <c r="CH183" i="7" s="1"/>
  <c r="CF184" i="7"/>
  <c r="CG184" i="7"/>
  <c r="CH184" i="7" s="1"/>
  <c r="CF185" i="7"/>
  <c r="CG185" i="7"/>
  <c r="CH185" i="7" s="1"/>
  <c r="CF186" i="7"/>
  <c r="CG186" i="7"/>
  <c r="CH186" i="7" s="1"/>
  <c r="CF187" i="7"/>
  <c r="CG187" i="7"/>
  <c r="CH187" i="7" s="1"/>
  <c r="CF188" i="7"/>
  <c r="CG188" i="7"/>
  <c r="CH188" i="7" s="1"/>
  <c r="CF189" i="7"/>
  <c r="CG189" i="7"/>
  <c r="CH189" i="7" s="1"/>
  <c r="CF211" i="7"/>
  <c r="CG211" i="7"/>
  <c r="CH211" i="7" s="1"/>
  <c r="CF212" i="7"/>
  <c r="CG212" i="7"/>
  <c r="CH212" i="7" s="1"/>
  <c r="CF213" i="7"/>
  <c r="CG213" i="7"/>
  <c r="CH213" i="7" s="1"/>
  <c r="CF214" i="7"/>
  <c r="CH214" i="7"/>
  <c r="CF215" i="7"/>
  <c r="CG215" i="7"/>
  <c r="CH215" i="7" s="1"/>
  <c r="CF216" i="7"/>
  <c r="CG216" i="7"/>
  <c r="CH216" i="7" s="1"/>
  <c r="CF217" i="7"/>
  <c r="CG217" i="7"/>
  <c r="CH217" i="7" s="1"/>
  <c r="CF218" i="7"/>
  <c r="CG218" i="7"/>
  <c r="CH218" i="7" s="1"/>
  <c r="CF219" i="7"/>
  <c r="CG219" i="7"/>
  <c r="CH219" i="7" s="1"/>
  <c r="CF220" i="7"/>
  <c r="CG220" i="7"/>
  <c r="CH220" i="7" s="1"/>
  <c r="CG221" i="7"/>
  <c r="CG222" i="7"/>
  <c r="CG223" i="7"/>
  <c r="CG224" i="7"/>
  <c r="CG225" i="7"/>
  <c r="CG226" i="7"/>
  <c r="CF241" i="7"/>
  <c r="CG241" i="7"/>
  <c r="CH241" i="7" s="1"/>
  <c r="CF242" i="7"/>
  <c r="CG242" i="7"/>
  <c r="CH242" i="7" s="1"/>
  <c r="CF255" i="7"/>
  <c r="CG255" i="7"/>
  <c r="CH255" i="7" s="1"/>
  <c r="CF271" i="7"/>
  <c r="CG271" i="7"/>
  <c r="CH271" i="7" s="1"/>
  <c r="CF272" i="7"/>
  <c r="CG272" i="7"/>
  <c r="CH272" i="7" s="1"/>
  <c r="CF286" i="7"/>
  <c r="CG286" i="7"/>
  <c r="CH286" i="7" s="1"/>
  <c r="CF302" i="7"/>
  <c r="CG302" i="7"/>
  <c r="CH302" i="7" s="1"/>
  <c r="CF303" i="7"/>
  <c r="CH303" i="7"/>
  <c r="AD1059" i="7" l="1"/>
  <c r="AE1059" i="7" s="1"/>
  <c r="AC1059" i="7"/>
  <c r="AD1058" i="7"/>
  <c r="AE1058" i="7" s="1"/>
  <c r="AC1058" i="7"/>
  <c r="AD1057" i="7"/>
  <c r="AE1057" i="7" s="1"/>
  <c r="AC1057" i="7"/>
  <c r="AC1061" i="7"/>
  <c r="AD1061" i="7"/>
  <c r="AE1061" i="7" s="1"/>
  <c r="AC1062" i="7"/>
  <c r="AD1062" i="7"/>
  <c r="AE1062" i="7" s="1"/>
  <c r="AC1063" i="7"/>
  <c r="AD1063" i="7"/>
  <c r="AE1063" i="7" s="1"/>
  <c r="AC1068" i="7"/>
  <c r="AD1068" i="7"/>
  <c r="AE1068" i="7" s="1"/>
  <c r="AC1069" i="7"/>
  <c r="AD1069" i="7"/>
  <c r="AE1069" i="7" s="1"/>
  <c r="AC1070" i="7"/>
  <c r="AD1070" i="7"/>
  <c r="AE1070" i="7" s="1"/>
  <c r="AC1071" i="7"/>
  <c r="AD1071" i="7"/>
  <c r="AE1071" i="7" s="1"/>
  <c r="AC1072" i="7"/>
  <c r="AD1072" i="7"/>
  <c r="AE1072" i="7" s="1"/>
  <c r="AC1073" i="7"/>
  <c r="AD1073" i="7"/>
  <c r="AE1073" i="7" s="1"/>
  <c r="AC1074" i="7"/>
  <c r="AD1074" i="7"/>
  <c r="AE1074" i="7" s="1"/>
  <c r="AD1054" i="7"/>
  <c r="AE1054" i="7" s="1"/>
  <c r="AC1054" i="7"/>
  <c r="AD1053" i="7"/>
  <c r="AE1053" i="7" s="1"/>
  <c r="AC1053" i="7"/>
  <c r="AC1055" i="7"/>
  <c r="AD1055" i="7"/>
  <c r="AE1055" i="7" s="1"/>
  <c r="AC1056" i="7"/>
  <c r="AD1056" i="7"/>
  <c r="AE1056" i="7" s="1"/>
  <c r="AD1051" i="7"/>
  <c r="AE1051" i="7" s="1"/>
  <c r="AC1051" i="7"/>
  <c r="AD1049" i="7"/>
  <c r="AE1049" i="7" s="1"/>
  <c r="AC1049" i="7"/>
  <c r="AE917" i="7"/>
  <c r="AC917" i="7"/>
  <c r="AD1045" i="7" l="1"/>
  <c r="AE1045" i="7" s="1"/>
  <c r="AC1045" i="7"/>
  <c r="AD1013" i="7" l="1"/>
  <c r="AE1013" i="7" s="1"/>
  <c r="AC1013" i="7"/>
  <c r="AD1034" i="7"/>
  <c r="AE1034" i="7" s="1"/>
  <c r="AC1034" i="7"/>
  <c r="AC1026" i="7"/>
  <c r="AD1026" i="7"/>
  <c r="AE1026" i="7" s="1"/>
  <c r="AC1027" i="7"/>
  <c r="AE1027" i="7"/>
  <c r="AC1028" i="7"/>
  <c r="AE1028" i="7"/>
  <c r="AC1029" i="7"/>
  <c r="AD1029" i="7"/>
  <c r="AE1029" i="7" s="1"/>
  <c r="AC1030" i="7"/>
  <c r="AD1030" i="7"/>
  <c r="AE1030" i="7" s="1"/>
  <c r="AC1032" i="7"/>
  <c r="AD1032" i="7"/>
  <c r="AE1032" i="7" s="1"/>
  <c r="AC1033" i="7"/>
  <c r="AD1033" i="7"/>
  <c r="AE1033" i="7" s="1"/>
  <c r="AC1035" i="7"/>
  <c r="AD1035" i="7"/>
  <c r="AE1035" i="7" s="1"/>
  <c r="DA489" i="7"/>
  <c r="CZ489" i="7"/>
  <c r="CX489" i="7"/>
  <c r="BO538" i="7"/>
  <c r="BP538" i="7" s="1"/>
  <c r="BN538" i="7"/>
  <c r="BO537" i="7"/>
  <c r="BP537" i="7" s="1"/>
  <c r="BN537" i="7"/>
  <c r="BO536" i="7"/>
  <c r="BP536" i="7" s="1"/>
  <c r="BN536" i="7"/>
  <c r="AD924" i="7" l="1"/>
  <c r="AE924" i="7" s="1"/>
  <c r="AC924" i="7"/>
  <c r="AD923" i="7"/>
  <c r="AE923" i="7" s="1"/>
  <c r="AC923" i="7"/>
  <c r="AD922" i="7"/>
  <c r="AE922" i="7" s="1"/>
  <c r="AC922" i="7"/>
  <c r="AD921" i="7"/>
  <c r="AE921" i="7" s="1"/>
  <c r="AC921" i="7"/>
  <c r="AD920" i="7"/>
  <c r="AE920" i="7" s="1"/>
  <c r="AC920" i="7"/>
  <c r="AD919" i="7"/>
  <c r="AE919" i="7" s="1"/>
  <c r="AC919" i="7"/>
  <c r="AD918" i="7"/>
  <c r="AE918" i="7" s="1"/>
  <c r="AC918" i="7"/>
  <c r="AD1017" i="7"/>
  <c r="AE1017" i="7" s="1"/>
  <c r="AC1017" i="7"/>
  <c r="AD1016" i="7"/>
  <c r="AE1016" i="7" s="1"/>
  <c r="AC1016" i="7"/>
  <c r="AD1021" i="7" l="1"/>
  <c r="AE1021" i="7" s="1"/>
  <c r="AC1021" i="7"/>
  <c r="AC1022" i="7"/>
  <c r="AE1022" i="7"/>
  <c r="AC1023" i="7"/>
  <c r="AE1023" i="7"/>
  <c r="AC1024" i="7"/>
  <c r="AD1024" i="7"/>
  <c r="AD1019" i="7"/>
  <c r="AE1019" i="7" s="1"/>
  <c r="AC1019" i="7"/>
  <c r="AD1012" i="7"/>
  <c r="AE1012" i="7" s="1"/>
  <c r="AC1012" i="7"/>
  <c r="AD1018" i="7"/>
  <c r="AE1018" i="7" s="1"/>
  <c r="AC1018" i="7"/>
  <c r="BO524" i="7"/>
  <c r="BP524" i="7" s="1"/>
  <c r="BN524" i="7"/>
  <c r="AE1024" i="7" l="1"/>
  <c r="DQ36" i="7"/>
  <c r="AD951" i="7" l="1"/>
  <c r="AE951" i="7" s="1"/>
  <c r="AC951" i="7"/>
  <c r="AD1048" i="7"/>
  <c r="AE1048" i="7" s="1"/>
  <c r="AC1048" i="7"/>
  <c r="AD1047" i="7"/>
  <c r="AE1047" i="7" s="1"/>
  <c r="AC1047" i="7"/>
  <c r="AD1046" i="7"/>
  <c r="AE1046" i="7" s="1"/>
  <c r="AC1046" i="7"/>
  <c r="AE1044" i="7"/>
  <c r="AC1044" i="7"/>
  <c r="AE1043" i="7"/>
  <c r="AC1043" i="7"/>
  <c r="AD1042" i="7"/>
  <c r="AC1042" i="7"/>
  <c r="AE1015" i="7"/>
  <c r="AC1015" i="7"/>
  <c r="AC1014" i="7"/>
  <c r="BO523" i="7"/>
  <c r="BP523" i="7" s="1"/>
  <c r="BN523" i="7"/>
  <c r="CF141" i="7"/>
  <c r="CG141" i="7"/>
  <c r="CH141" i="7" s="1"/>
  <c r="CF142" i="7"/>
  <c r="CG142" i="7"/>
  <c r="CH142" i="7" s="1"/>
  <c r="AD1085" i="7" l="1"/>
  <c r="AE1085" i="7" s="1"/>
  <c r="F72" i="7" s="1"/>
  <c r="AE1014" i="7"/>
  <c r="AD1036" i="7"/>
  <c r="AE1036" i="7" s="1"/>
  <c r="E72" i="7" s="1"/>
  <c r="AD1006" i="7"/>
  <c r="AE1006" i="7"/>
  <c r="D72" i="7" s="1"/>
  <c r="AE1042" i="7"/>
  <c r="AD968" i="7" l="1"/>
  <c r="AE968" i="7" s="1"/>
  <c r="AC968" i="7"/>
  <c r="AD967" i="7"/>
  <c r="AE967" i="7" s="1"/>
  <c r="AC967" i="7"/>
  <c r="AD916" i="7"/>
  <c r="AE916" i="7" s="1"/>
  <c r="AC916" i="7"/>
  <c r="AC915" i="7"/>
  <c r="AD914" i="7"/>
  <c r="AE914" i="7" s="1"/>
  <c r="AC914" i="7"/>
  <c r="AD913" i="7"/>
  <c r="AE913" i="7" s="1"/>
  <c r="AC913" i="7"/>
  <c r="AD912" i="7"/>
  <c r="AE912" i="7" s="1"/>
  <c r="AC912" i="7"/>
  <c r="CG139" i="7"/>
  <c r="CH139" i="7" s="1"/>
  <c r="CF139" i="7"/>
  <c r="AD954" i="7" l="1"/>
  <c r="AE954" i="7" s="1"/>
  <c r="AC954" i="7"/>
  <c r="AD953" i="7"/>
  <c r="AE953" i="7" s="1"/>
  <c r="AC953" i="7"/>
  <c r="AD952" i="7"/>
  <c r="AE952" i="7" s="1"/>
  <c r="AC952" i="7"/>
  <c r="AD950" i="7"/>
  <c r="AE950" i="7" s="1"/>
  <c r="AC950" i="7"/>
  <c r="AD965" i="7" l="1"/>
  <c r="AE965" i="7" s="1"/>
  <c r="AC965" i="7"/>
  <c r="AD966" i="7"/>
  <c r="AE966" i="7" s="1"/>
  <c r="AC966" i="7"/>
  <c r="AD942" i="7"/>
  <c r="AE942" i="7" s="1"/>
  <c r="AC942" i="7"/>
  <c r="AD945" i="7"/>
  <c r="AC945" i="7"/>
  <c r="AE945" i="7" l="1"/>
  <c r="CZ462" i="7" l="1"/>
  <c r="CY462" i="7"/>
  <c r="DA462" i="7" s="1"/>
  <c r="CX462" i="7"/>
  <c r="AE935" i="7" l="1"/>
  <c r="AC935" i="7"/>
  <c r="AD944" i="7"/>
  <c r="AE944" i="7" s="1"/>
  <c r="AC944" i="7"/>
  <c r="AD943" i="7"/>
  <c r="AE943" i="7" s="1"/>
  <c r="AC943" i="7"/>
  <c r="AD940" i="7"/>
  <c r="AE940" i="7" s="1"/>
  <c r="AC940" i="7"/>
  <c r="AD939" i="7"/>
  <c r="AE939" i="7" s="1"/>
  <c r="AC939" i="7"/>
  <c r="AD938" i="7"/>
  <c r="AE938" i="7" s="1"/>
  <c r="AC938" i="7"/>
  <c r="AD936" i="7"/>
  <c r="AC936" i="7"/>
  <c r="AD937" i="7"/>
  <c r="AC937" i="7"/>
  <c r="AD949" i="7"/>
  <c r="AE949" i="7" s="1"/>
  <c r="AC949" i="7"/>
  <c r="AD948" i="7"/>
  <c r="AE948" i="7" s="1"/>
  <c r="AC948" i="7"/>
  <c r="AD947" i="7"/>
  <c r="AE947" i="7" s="1"/>
  <c r="AC947" i="7"/>
  <c r="AD946" i="7"/>
  <c r="AC946" i="7"/>
  <c r="AD959" i="7"/>
  <c r="AE959" i="7" s="1"/>
  <c r="AC959" i="7"/>
  <c r="AD958" i="7"/>
  <c r="AE958" i="7" s="1"/>
  <c r="AC958" i="7"/>
  <c r="AD957" i="7"/>
  <c r="AE957" i="7" s="1"/>
  <c r="AC957" i="7"/>
  <c r="AD961" i="7"/>
  <c r="AE961" i="7" s="1"/>
  <c r="AC961" i="7"/>
  <c r="AD960" i="7"/>
  <c r="AE960" i="7" s="1"/>
  <c r="AC960" i="7"/>
  <c r="AE936" i="7" l="1"/>
  <c r="AE946" i="7"/>
  <c r="BO511" i="7"/>
  <c r="BP511" i="7" s="1"/>
  <c r="BN511" i="7"/>
  <c r="BO510" i="7"/>
  <c r="BP510" i="7" s="1"/>
  <c r="BN510" i="7"/>
  <c r="CF140" i="7"/>
  <c r="CG140" i="7"/>
  <c r="CH140" i="7" s="1"/>
  <c r="BO497" i="7" l="1"/>
  <c r="BP497" i="7" s="1"/>
  <c r="BN497" i="7"/>
  <c r="AE964" i="7" l="1"/>
  <c r="AC964" i="7"/>
  <c r="AE963" i="7"/>
  <c r="AC963" i="7"/>
  <c r="AD962" i="7"/>
  <c r="AE962" i="7" s="1"/>
  <c r="AC962" i="7"/>
  <c r="AD956" i="7"/>
  <c r="AE956" i="7" s="1"/>
  <c r="AC956" i="7"/>
  <c r="AD955" i="7"/>
  <c r="AC955" i="7"/>
  <c r="AE955" i="7" l="1"/>
  <c r="AD941" i="7"/>
  <c r="AC941" i="7"/>
  <c r="AD969" i="7" l="1"/>
  <c r="AE969" i="7" s="1"/>
  <c r="C72" i="7" s="1"/>
  <c r="AE941" i="7"/>
  <c r="AD911" i="7"/>
  <c r="AE911" i="7" s="1"/>
  <c r="AC911" i="7"/>
  <c r="AD910" i="7"/>
  <c r="AE910" i="7" s="1"/>
  <c r="AC910" i="7"/>
  <c r="AD909" i="7"/>
  <c r="AE909" i="7" s="1"/>
  <c r="AC909" i="7"/>
  <c r="AD908" i="7"/>
  <c r="AE908" i="7" s="1"/>
  <c r="AC908" i="7"/>
  <c r="AD907" i="7"/>
  <c r="AE907" i="7" s="1"/>
  <c r="AC907" i="7"/>
  <c r="AD906" i="7"/>
  <c r="AE906" i="7" s="1"/>
  <c r="AC906" i="7"/>
  <c r="AD905" i="7"/>
  <c r="AE905" i="7" s="1"/>
  <c r="AC905" i="7"/>
  <c r="AD904" i="7"/>
  <c r="AC904" i="7"/>
  <c r="AC903" i="7"/>
  <c r="AC902" i="7"/>
  <c r="AC901" i="7"/>
  <c r="AD893" i="7"/>
  <c r="AE893" i="7" s="1"/>
  <c r="AC893" i="7"/>
  <c r="AD892" i="7"/>
  <c r="AE892" i="7" s="1"/>
  <c r="AC892" i="7"/>
  <c r="AD891" i="7"/>
  <c r="AE891" i="7" s="1"/>
  <c r="AC891" i="7"/>
  <c r="AD890" i="7"/>
  <c r="AE890" i="7" s="1"/>
  <c r="AC890" i="7"/>
  <c r="AD889" i="7"/>
  <c r="AE889" i="7" s="1"/>
  <c r="AC889" i="7"/>
  <c r="AD888" i="7"/>
  <c r="AE888" i="7" s="1"/>
  <c r="AC888" i="7"/>
  <c r="AD887" i="7"/>
  <c r="AE887" i="7" s="1"/>
  <c r="AC887" i="7"/>
  <c r="AD886" i="7"/>
  <c r="AE886" i="7" s="1"/>
  <c r="AC886" i="7"/>
  <c r="AD885" i="7"/>
  <c r="AE885" i="7" s="1"/>
  <c r="AC885" i="7"/>
  <c r="AD884" i="7"/>
  <c r="AE884" i="7" s="1"/>
  <c r="AC884" i="7"/>
  <c r="AD883" i="7"/>
  <c r="AE883" i="7" s="1"/>
  <c r="AC883" i="7"/>
  <c r="AC882" i="7"/>
  <c r="AD881" i="7"/>
  <c r="AE881" i="7" s="1"/>
  <c r="AC881" i="7"/>
  <c r="AD880" i="7"/>
  <c r="AE880" i="7" s="1"/>
  <c r="AC880" i="7"/>
  <c r="AD879" i="7"/>
  <c r="AE879" i="7" s="1"/>
  <c r="AC879" i="7"/>
  <c r="AD878" i="7"/>
  <c r="AE878" i="7" s="1"/>
  <c r="AC878" i="7"/>
  <c r="AD877" i="7"/>
  <c r="AC877" i="7"/>
  <c r="AD876" i="7"/>
  <c r="AE876" i="7" s="1"/>
  <c r="AC876" i="7"/>
  <c r="AD875" i="7"/>
  <c r="AE875" i="7" s="1"/>
  <c r="AC875" i="7"/>
  <c r="AD874" i="7"/>
  <c r="AC874" i="7"/>
  <c r="AD866" i="7"/>
  <c r="AE866" i="7" s="1"/>
  <c r="AC866" i="7"/>
  <c r="AD865" i="7"/>
  <c r="AE865" i="7" s="1"/>
  <c r="AC865" i="7"/>
  <c r="AD864" i="7"/>
  <c r="AE864" i="7" s="1"/>
  <c r="AC864" i="7"/>
  <c r="AD863" i="7"/>
  <c r="AE863" i="7" s="1"/>
  <c r="AC863" i="7"/>
  <c r="AD862" i="7"/>
  <c r="AE862" i="7" s="1"/>
  <c r="AC862" i="7"/>
  <c r="AD861" i="7"/>
  <c r="AE861" i="7" s="1"/>
  <c r="AC861" i="7"/>
  <c r="AD860" i="7"/>
  <c r="AE860" i="7" s="1"/>
  <c r="AC860" i="7"/>
  <c r="AD859" i="7"/>
  <c r="AE859" i="7" s="1"/>
  <c r="AC859" i="7"/>
  <c r="AD858" i="7"/>
  <c r="AE858" i="7" s="1"/>
  <c r="AC858" i="7"/>
  <c r="AD857" i="7"/>
  <c r="AE857" i="7" s="1"/>
  <c r="AC857" i="7"/>
  <c r="AD856" i="7"/>
  <c r="AE856" i="7" s="1"/>
  <c r="AC856" i="7"/>
  <c r="AD855" i="7"/>
  <c r="AE855" i="7" s="1"/>
  <c r="AC855" i="7"/>
  <c r="AD854" i="7"/>
  <c r="AE854" i="7" s="1"/>
  <c r="AC854" i="7"/>
  <c r="AD853" i="7"/>
  <c r="AE853" i="7" s="1"/>
  <c r="AC853" i="7"/>
  <c r="AD852" i="7"/>
  <c r="AE852" i="7" s="1"/>
  <c r="AC852" i="7"/>
  <c r="AD851" i="7"/>
  <c r="AE851" i="7" s="1"/>
  <c r="AC851" i="7"/>
  <c r="AD850" i="7"/>
  <c r="AE850" i="7" s="1"/>
  <c r="AC850" i="7"/>
  <c r="AD849" i="7"/>
  <c r="AC849" i="7"/>
  <c r="AD848" i="7"/>
  <c r="AE848" i="7" s="1"/>
  <c r="AC848" i="7"/>
  <c r="AD847" i="7"/>
  <c r="AE847" i="7" s="1"/>
  <c r="AC847" i="7"/>
  <c r="AD846" i="7"/>
  <c r="AE846" i="7" s="1"/>
  <c r="AC846" i="7"/>
  <c r="AD845" i="7"/>
  <c r="AE845" i="7" s="1"/>
  <c r="AC845" i="7"/>
  <c r="AD844" i="7"/>
  <c r="AC844" i="7"/>
  <c r="AD843" i="7"/>
  <c r="AE843" i="7" s="1"/>
  <c r="AC843" i="7"/>
  <c r="AD842" i="7"/>
  <c r="AC842" i="7"/>
  <c r="AD834" i="7"/>
  <c r="AE834" i="7" s="1"/>
  <c r="AC834" i="7"/>
  <c r="AD833" i="7"/>
  <c r="AE833" i="7" s="1"/>
  <c r="AC833" i="7"/>
  <c r="AD832" i="7"/>
  <c r="AE832" i="7" s="1"/>
  <c r="AC832" i="7"/>
  <c r="AD831" i="7"/>
  <c r="AE831" i="7" s="1"/>
  <c r="AC831" i="7"/>
  <c r="AD830" i="7"/>
  <c r="AE830" i="7" s="1"/>
  <c r="AC830" i="7"/>
  <c r="AD829" i="7"/>
  <c r="AE829" i="7" s="1"/>
  <c r="AC829" i="7"/>
  <c r="AD828" i="7"/>
  <c r="AE828" i="7" s="1"/>
  <c r="AC828" i="7"/>
  <c r="AD827" i="7"/>
  <c r="AE827" i="7" s="1"/>
  <c r="AC827" i="7"/>
  <c r="AD826" i="7"/>
  <c r="AE826" i="7" s="1"/>
  <c r="AC826" i="7"/>
  <c r="AD825" i="7"/>
  <c r="AE825" i="7" s="1"/>
  <c r="AC825" i="7"/>
  <c r="AD824" i="7"/>
  <c r="AE824" i="7" s="1"/>
  <c r="AC824" i="7"/>
  <c r="AD823" i="7"/>
  <c r="AE823" i="7" s="1"/>
  <c r="AC823" i="7"/>
  <c r="AD822" i="7"/>
  <c r="AE822" i="7" s="1"/>
  <c r="AC822" i="7"/>
  <c r="AD821" i="7"/>
  <c r="AE821" i="7" s="1"/>
  <c r="AC821" i="7"/>
  <c r="AD820" i="7"/>
  <c r="AE820" i="7" s="1"/>
  <c r="AC820" i="7"/>
  <c r="AD819" i="7"/>
  <c r="AE819" i="7" s="1"/>
  <c r="AC819" i="7"/>
  <c r="AD818" i="7"/>
  <c r="AE818" i="7" s="1"/>
  <c r="AC818" i="7"/>
  <c r="AD817" i="7"/>
  <c r="AE817" i="7" s="1"/>
  <c r="AC817" i="7"/>
  <c r="AD816" i="7"/>
  <c r="AE816" i="7" s="1"/>
  <c r="AC816" i="7"/>
  <c r="AD815" i="7"/>
  <c r="AE815" i="7" s="1"/>
  <c r="AC815" i="7"/>
  <c r="AD814" i="7"/>
  <c r="AE814" i="7" s="1"/>
  <c r="AC814" i="7"/>
  <c r="AD813" i="7"/>
  <c r="AE813" i="7" s="1"/>
  <c r="AC813" i="7"/>
  <c r="AD812" i="7"/>
  <c r="AE812" i="7" s="1"/>
  <c r="AC812" i="7"/>
  <c r="AD811" i="7"/>
  <c r="AC811" i="7"/>
  <c r="AD895" i="7" l="1"/>
  <c r="AE895" i="7" s="1"/>
  <c r="M55" i="7" s="1"/>
  <c r="AD929" i="7"/>
  <c r="AE929" i="7" s="1"/>
  <c r="N55" i="7" s="1"/>
  <c r="AE874" i="7"/>
  <c r="AD836" i="7"/>
  <c r="AE842" i="7"/>
  <c r="AD868" i="7"/>
  <c r="AE811" i="7"/>
  <c r="AE836" i="7" s="1"/>
  <c r="K55" i="7" s="1"/>
  <c r="AE904" i="7"/>
  <c r="AE877" i="7"/>
  <c r="AE844" i="7"/>
  <c r="DS35" i="7"/>
  <c r="DR35" i="7"/>
  <c r="DT35" i="7" s="1"/>
  <c r="DQ35" i="7"/>
  <c r="CZ450" i="7"/>
  <c r="CY450" i="7"/>
  <c r="DA450" i="7" s="1"/>
  <c r="CX450" i="7"/>
  <c r="AE868" i="7" l="1"/>
  <c r="L55" i="7" s="1"/>
  <c r="DA631" i="7" l="1"/>
  <c r="DA603" i="7"/>
  <c r="M74" i="7" s="1"/>
  <c r="DA573" i="7"/>
  <c r="K74" i="7" s="1"/>
  <c r="I74" i="7"/>
  <c r="DA482" i="7" l="1"/>
  <c r="D74" i="7" s="1"/>
  <c r="DA644" i="7"/>
  <c r="DA618" i="7"/>
  <c r="N74" i="7" s="1"/>
  <c r="DA590" i="7"/>
  <c r="L74" i="7" s="1"/>
  <c r="DA560" i="7"/>
  <c r="J74" i="7" s="1"/>
  <c r="DA534" i="7"/>
  <c r="H74" i="7" s="1"/>
  <c r="DA508" i="7"/>
  <c r="F74" i="7" s="1"/>
  <c r="DA495" i="7"/>
  <c r="E74" i="7" s="1"/>
  <c r="DA521" i="7"/>
  <c r="G74" i="7" s="1"/>
  <c r="DA469" i="7"/>
  <c r="C74" i="7" s="1"/>
  <c r="DS59" i="7"/>
  <c r="DR59" i="7"/>
  <c r="DT59" i="7" s="1"/>
  <c r="DQ59" i="7"/>
  <c r="DS57" i="7"/>
  <c r="DR57" i="7"/>
  <c r="DT57" i="7" s="1"/>
  <c r="DQ57" i="7"/>
  <c r="DS56" i="7"/>
  <c r="DR56" i="7"/>
  <c r="DT56" i="7" s="1"/>
  <c r="DQ56" i="7"/>
  <c r="DS55" i="7"/>
  <c r="DR55" i="7"/>
  <c r="DT55" i="7" s="1"/>
  <c r="DQ55" i="7"/>
  <c r="DS54" i="7"/>
  <c r="DR54" i="7"/>
  <c r="DT54" i="7" s="1"/>
  <c r="DQ54" i="7"/>
  <c r="CZ436" i="7"/>
  <c r="CY436" i="7"/>
  <c r="DA436" i="7" s="1"/>
  <c r="CX436" i="7"/>
  <c r="BO485" i="7" l="1"/>
  <c r="BP485" i="7" s="1"/>
  <c r="BN485" i="7"/>
  <c r="BP666" i="7" l="1"/>
  <c r="N76" i="7" s="1"/>
  <c r="BO666" i="7"/>
  <c r="BP653" i="7"/>
  <c r="M76" i="7" s="1"/>
  <c r="BO653" i="7"/>
  <c r="BP640" i="7"/>
  <c r="L76" i="7" s="1"/>
  <c r="BO640" i="7"/>
  <c r="BP627" i="7"/>
  <c r="K76" i="7" s="1"/>
  <c r="BO627" i="7"/>
  <c r="BP614" i="7"/>
  <c r="J76" i="7" s="1"/>
  <c r="BO614" i="7"/>
  <c r="BP599" i="7"/>
  <c r="I76" i="7" s="1"/>
  <c r="BO599" i="7"/>
  <c r="BP586" i="7"/>
  <c r="H76" i="7" s="1"/>
  <c r="BO586" i="7"/>
  <c r="BP569" i="7"/>
  <c r="G76" i="7" s="1"/>
  <c r="BO569" i="7"/>
  <c r="BP556" i="7"/>
  <c r="F76" i="7" s="1"/>
  <c r="BO556" i="7"/>
  <c r="BO530" i="7"/>
  <c r="BO543" i="7" l="1"/>
  <c r="BP543" i="7"/>
  <c r="E76" i="7" s="1"/>
  <c r="BP530" i="7"/>
  <c r="D76" i="7" s="1"/>
  <c r="CZ449" i="7" l="1"/>
  <c r="CY449" i="7"/>
  <c r="DA449" i="7" s="1"/>
  <c r="CX449" i="7"/>
  <c r="DS53" i="7" l="1"/>
  <c r="DR53" i="7"/>
  <c r="DT53" i="7" s="1"/>
  <c r="DQ53" i="7"/>
  <c r="BO484" i="7" l="1"/>
  <c r="BP484" i="7" s="1"/>
  <c r="BN484" i="7"/>
  <c r="BO459" i="7" l="1"/>
  <c r="BP459" i="7" s="1"/>
  <c r="BN459" i="7"/>
  <c r="BO471" i="7"/>
  <c r="BP471" i="7" s="1"/>
  <c r="BN471" i="7"/>
  <c r="BO517" i="7" l="1"/>
  <c r="BP517" i="7" l="1"/>
  <c r="C76" i="7" s="1"/>
  <c r="CG138" i="7"/>
  <c r="CH138" i="7" s="1"/>
  <c r="CF138" i="7"/>
  <c r="CG137" i="7"/>
  <c r="CH137" i="7" s="1"/>
  <c r="CF137" i="7"/>
  <c r="CZ423" i="7" l="1"/>
  <c r="CY423" i="7"/>
  <c r="DA423" i="7" s="1"/>
  <c r="CX423" i="7"/>
  <c r="AD791" i="7" l="1"/>
  <c r="AC791" i="7"/>
  <c r="AE791" i="7" l="1"/>
  <c r="CZ267" i="7"/>
  <c r="CY267" i="7"/>
  <c r="DA267" i="7" s="1"/>
  <c r="CX267" i="7"/>
  <c r="CZ411" i="7"/>
  <c r="CY411" i="7"/>
  <c r="DA411" i="7" s="1"/>
  <c r="CX411" i="7"/>
  <c r="DS52" i="7"/>
  <c r="DR52" i="7"/>
  <c r="DT52" i="7" s="1"/>
  <c r="DQ52" i="7"/>
  <c r="CZ410" i="7" l="1"/>
  <c r="CY410" i="7"/>
  <c r="CX410" i="7"/>
  <c r="D83" i="7" l="1"/>
  <c r="L83" i="7"/>
  <c r="K83" i="7"/>
  <c r="J83" i="7"/>
  <c r="I83" i="7"/>
  <c r="H83" i="7"/>
  <c r="F83" i="7"/>
  <c r="E83" i="7"/>
  <c r="C83" i="7" l="1"/>
  <c r="DS51" i="7"/>
  <c r="DR51" i="7"/>
  <c r="DT51" i="7" s="1"/>
  <c r="DQ51" i="7"/>
  <c r="BO458" i="7" l="1"/>
  <c r="BP458" i="7" s="1"/>
  <c r="BN458" i="7"/>
  <c r="BO447" i="7" l="1"/>
  <c r="BP447" i="7" s="1"/>
  <c r="BN447" i="7"/>
  <c r="BO446" i="7"/>
  <c r="BP446" i="7" s="1"/>
  <c r="BN446" i="7"/>
  <c r="CG136" i="7" l="1"/>
  <c r="CH136" i="7" s="1"/>
  <c r="CF136" i="7"/>
  <c r="CG135" i="7"/>
  <c r="CH135" i="7" s="1"/>
  <c r="CF135" i="7"/>
  <c r="CG134" i="7" l="1"/>
  <c r="CH134" i="7" s="1"/>
  <c r="CF134" i="7"/>
  <c r="AD803" i="7" l="1"/>
  <c r="AE803" i="7" s="1"/>
  <c r="AC803" i="7"/>
  <c r="AD802" i="7"/>
  <c r="AE802" i="7" s="1"/>
  <c r="AC802" i="7"/>
  <c r="AD801" i="7"/>
  <c r="AE801" i="7" s="1"/>
  <c r="AC801" i="7"/>
  <c r="AD800" i="7"/>
  <c r="AE800" i="7" s="1"/>
  <c r="AC800" i="7"/>
  <c r="AD799" i="7"/>
  <c r="AE799" i="7" s="1"/>
  <c r="AC799" i="7"/>
  <c r="AD798" i="7"/>
  <c r="AE798" i="7" s="1"/>
  <c r="AC798" i="7"/>
  <c r="AD797" i="7"/>
  <c r="AE797" i="7" s="1"/>
  <c r="AC797" i="7"/>
  <c r="AD796" i="7"/>
  <c r="AE796" i="7" s="1"/>
  <c r="AC796" i="7"/>
  <c r="AD792" i="7"/>
  <c r="AC792" i="7"/>
  <c r="AE792" i="7" l="1"/>
  <c r="CG133" i="7" l="1"/>
  <c r="CH133" i="7" s="1"/>
  <c r="CF133" i="7"/>
  <c r="CG11" i="7" l="1"/>
  <c r="CH11" i="7" s="1"/>
  <c r="CF11" i="7"/>
  <c r="CG10" i="7"/>
  <c r="CH10" i="7" s="1"/>
  <c r="CF10" i="7"/>
  <c r="DS34" i="7" l="1"/>
  <c r="DR34" i="7"/>
  <c r="DT34" i="7" s="1"/>
  <c r="DQ34" i="7"/>
  <c r="AD779" i="7" l="1"/>
  <c r="AE779" i="7" s="1"/>
  <c r="AC779" i="7"/>
  <c r="AD783" i="7" l="1"/>
  <c r="AE783" i="7" s="1"/>
  <c r="AC783" i="7"/>
  <c r="AD782" i="7"/>
  <c r="AE782" i="7" s="1"/>
  <c r="AC782" i="7"/>
  <c r="AD778" i="7"/>
  <c r="AE778" i="7" s="1"/>
  <c r="AC778" i="7"/>
  <c r="AD777" i="7"/>
  <c r="AE777" i="7" s="1"/>
  <c r="AC777" i="7"/>
  <c r="CZ397" i="7" l="1"/>
  <c r="CY397" i="7"/>
  <c r="DA397" i="7" s="1"/>
  <c r="CX397" i="7"/>
  <c r="CX81" i="7"/>
  <c r="CY81" i="7"/>
  <c r="DA81" i="7" s="1"/>
  <c r="CZ81" i="7"/>
  <c r="DS33" i="7"/>
  <c r="DR33" i="7"/>
  <c r="DT33" i="7" s="1"/>
  <c r="DQ33" i="7"/>
  <c r="DS32" i="7" l="1"/>
  <c r="DR32" i="7"/>
  <c r="DT32" i="7" s="1"/>
  <c r="DQ32" i="7"/>
  <c r="AD774" i="7" l="1"/>
  <c r="AE774" i="7" s="1"/>
  <c r="AC774" i="7"/>
  <c r="AD781" i="7"/>
  <c r="AE781" i="7" s="1"/>
  <c r="AC781" i="7"/>
  <c r="AD708" i="7" l="1"/>
  <c r="AE708" i="7" s="1"/>
  <c r="AC708" i="7"/>
  <c r="AD706" i="7"/>
  <c r="AE706" i="7" s="1"/>
  <c r="AC706" i="7"/>
  <c r="AD705" i="7"/>
  <c r="AE705" i="7" s="1"/>
  <c r="AC705" i="7"/>
  <c r="AD694" i="7"/>
  <c r="AE694" i="7" s="1"/>
  <c r="AC694" i="7"/>
  <c r="AD693" i="7"/>
  <c r="AE693" i="7" s="1"/>
  <c r="AC693" i="7"/>
  <c r="AD692" i="7"/>
  <c r="AE692" i="7" s="1"/>
  <c r="AC692" i="7"/>
  <c r="AD691" i="7"/>
  <c r="AE691" i="7" s="1"/>
  <c r="AC691" i="7"/>
  <c r="AD690" i="7"/>
  <c r="AE690" i="7" s="1"/>
  <c r="AC690" i="7"/>
  <c r="AC695" i="7"/>
  <c r="AD695" i="7"/>
  <c r="AE695" i="7" s="1"/>
  <c r="AC696" i="7"/>
  <c r="AD696" i="7"/>
  <c r="AE696" i="7" s="1"/>
  <c r="AC697" i="7"/>
  <c r="AD697" i="7"/>
  <c r="AE697" i="7" s="1"/>
  <c r="AC698" i="7"/>
  <c r="AD698" i="7"/>
  <c r="AE698" i="7" s="1"/>
  <c r="AC699" i="7"/>
  <c r="AD699" i="7"/>
  <c r="AE699" i="7" s="1"/>
  <c r="AC700" i="7"/>
  <c r="AD700" i="7"/>
  <c r="AE700" i="7" s="1"/>
  <c r="AC701" i="7"/>
  <c r="AD701" i="7"/>
  <c r="AE701" i="7" s="1"/>
  <c r="AC702" i="7"/>
  <c r="AD702" i="7"/>
  <c r="AE702" i="7" s="1"/>
  <c r="AC703" i="7"/>
  <c r="AD703" i="7"/>
  <c r="AE703" i="7" s="1"/>
  <c r="AC704" i="7"/>
  <c r="AD704" i="7"/>
  <c r="AE704" i="7" s="1"/>
  <c r="AC707" i="7"/>
  <c r="AD707" i="7"/>
  <c r="AE707" i="7" s="1"/>
  <c r="AC709" i="7"/>
  <c r="AD709" i="7"/>
  <c r="AE709" i="7" s="1"/>
  <c r="AC710" i="7"/>
  <c r="AD710" i="7"/>
  <c r="AE710" i="7" s="1"/>
  <c r="AC711" i="7"/>
  <c r="AD711" i="7"/>
  <c r="AE711" i="7" s="1"/>
  <c r="AC719" i="7"/>
  <c r="AD719" i="7"/>
  <c r="AE719" i="7" s="1"/>
  <c r="AC720" i="7"/>
  <c r="AD720" i="7"/>
  <c r="AE720" i="7" s="1"/>
  <c r="AC721" i="7"/>
  <c r="AD721" i="7"/>
  <c r="AE721" i="7" s="1"/>
  <c r="AC722" i="7"/>
  <c r="AD722" i="7"/>
  <c r="AE722" i="7" s="1"/>
  <c r="AC723" i="7"/>
  <c r="AD723" i="7"/>
  <c r="AE723" i="7" s="1"/>
  <c r="AC724" i="7"/>
  <c r="AD724" i="7"/>
  <c r="AE724" i="7" s="1"/>
  <c r="AC725" i="7"/>
  <c r="AD725" i="7"/>
  <c r="AE725" i="7" s="1"/>
  <c r="AC726" i="7"/>
  <c r="AD726" i="7"/>
  <c r="AE726" i="7" s="1"/>
  <c r="AC727" i="7"/>
  <c r="AD727" i="7"/>
  <c r="AE727" i="7" s="1"/>
  <c r="AC728" i="7"/>
  <c r="AD728" i="7"/>
  <c r="AE728" i="7" s="1"/>
  <c r="AC729" i="7"/>
  <c r="AD729" i="7"/>
  <c r="AE729" i="7" s="1"/>
  <c r="AC730" i="7"/>
  <c r="AD730" i="7"/>
  <c r="AE730" i="7" s="1"/>
  <c r="AC731" i="7"/>
  <c r="AD731" i="7"/>
  <c r="AE731" i="7" s="1"/>
  <c r="AC732" i="7"/>
  <c r="AD732" i="7"/>
  <c r="AE732" i="7" s="1"/>
  <c r="AC740" i="7"/>
  <c r="AD740" i="7"/>
  <c r="AE740" i="7" s="1"/>
  <c r="AC741" i="7"/>
  <c r="AD741" i="7"/>
  <c r="AE741" i="7" s="1"/>
  <c r="AC742" i="7"/>
  <c r="AD742" i="7"/>
  <c r="AE742" i="7" s="1"/>
  <c r="AC743" i="7"/>
  <c r="AD743" i="7"/>
  <c r="AE743" i="7" s="1"/>
  <c r="AC744" i="7"/>
  <c r="AD744" i="7"/>
  <c r="AE744" i="7" s="1"/>
  <c r="AC745" i="7"/>
  <c r="AD745" i="7"/>
  <c r="AE745" i="7" s="1"/>
  <c r="AC746" i="7"/>
  <c r="AD746" i="7"/>
  <c r="AE746" i="7" s="1"/>
  <c r="AC747" i="7"/>
  <c r="AD747" i="7"/>
  <c r="AE747" i="7" s="1"/>
  <c r="AC748" i="7"/>
  <c r="AD748" i="7"/>
  <c r="AE748" i="7" s="1"/>
  <c r="AC749" i="7"/>
  <c r="AD749" i="7"/>
  <c r="AE749" i="7" s="1"/>
  <c r="AC750" i="7"/>
  <c r="AD750" i="7"/>
  <c r="AE750" i="7" s="1"/>
  <c r="AC751" i="7"/>
  <c r="AD751" i="7"/>
  <c r="AE751" i="7" s="1"/>
  <c r="AC752" i="7"/>
  <c r="AD752" i="7"/>
  <c r="AE752" i="7" s="1"/>
  <c r="AC753" i="7"/>
  <c r="AD753" i="7"/>
  <c r="AE753" i="7" s="1"/>
  <c r="AC754" i="7"/>
  <c r="AD754" i="7"/>
  <c r="AE754" i="7" s="1"/>
  <c r="AC755" i="7"/>
  <c r="AD755" i="7"/>
  <c r="AE755" i="7" s="1"/>
  <c r="AC756" i="7"/>
  <c r="AD756" i="7"/>
  <c r="AE756" i="7" s="1"/>
  <c r="AC757" i="7"/>
  <c r="AD757" i="7"/>
  <c r="AE757" i="7" s="1"/>
  <c r="AC758" i="7"/>
  <c r="AD758" i="7"/>
  <c r="AE758" i="7" s="1"/>
  <c r="AC766" i="7"/>
  <c r="AD766" i="7"/>
  <c r="AE766" i="7" s="1"/>
  <c r="AC767" i="7"/>
  <c r="AD767" i="7"/>
  <c r="AE767" i="7" s="1"/>
  <c r="AC768" i="7"/>
  <c r="AD768" i="7"/>
  <c r="AE768" i="7" s="1"/>
  <c r="AC769" i="7"/>
  <c r="AD769" i="7"/>
  <c r="AE769" i="7" s="1"/>
  <c r="AC770" i="7"/>
  <c r="AD770" i="7"/>
  <c r="AC771" i="7"/>
  <c r="AD771" i="7"/>
  <c r="AE771" i="7" s="1"/>
  <c r="AC772" i="7"/>
  <c r="AC773" i="7"/>
  <c r="AC775" i="7"/>
  <c r="AD775" i="7"/>
  <c r="AE775" i="7" s="1"/>
  <c r="AC776" i="7"/>
  <c r="AD776" i="7"/>
  <c r="AE776" i="7" s="1"/>
  <c r="AC780" i="7"/>
  <c r="AD780" i="7"/>
  <c r="AE780" i="7" s="1"/>
  <c r="AC793" i="7"/>
  <c r="AD793" i="7"/>
  <c r="AC794" i="7"/>
  <c r="AD794" i="7"/>
  <c r="AE794" i="7" s="1"/>
  <c r="AC795" i="7"/>
  <c r="AD795" i="7"/>
  <c r="AE795" i="7" s="1"/>
  <c r="AE793" i="7" l="1"/>
  <c r="AE805" i="7" s="1"/>
  <c r="J55" i="7" s="1"/>
  <c r="AD805" i="7"/>
  <c r="AE785" i="7"/>
  <c r="I55" i="7" s="1"/>
  <c r="AE734" i="7"/>
  <c r="G55" i="7" s="1"/>
  <c r="AE760" i="7"/>
  <c r="H55" i="7" s="1"/>
  <c r="AE713" i="7"/>
  <c r="F55" i="7" s="1"/>
  <c r="AD734" i="7"/>
  <c r="AD713" i="7"/>
  <c r="AD785" i="7"/>
  <c r="AD760" i="7"/>
  <c r="BO432" i="7"/>
  <c r="BP432" i="7" s="1"/>
  <c r="BN432" i="7"/>
  <c r="CZ384" i="7" l="1"/>
  <c r="CY384" i="7"/>
  <c r="DA384" i="7" s="1"/>
  <c r="CX384" i="7"/>
  <c r="BP504" i="7" l="1"/>
  <c r="N59" i="7" s="1"/>
  <c r="BO504" i="7"/>
  <c r="BP491" i="7"/>
  <c r="M59" i="7" s="1"/>
  <c r="BO491" i="7"/>
  <c r="BP478" i="7"/>
  <c r="L59" i="7" s="1"/>
  <c r="BO478" i="7"/>
  <c r="BP465" i="7"/>
  <c r="K59" i="7" s="1"/>
  <c r="BO465" i="7"/>
  <c r="BO445" i="7"/>
  <c r="BO452" i="7" s="1"/>
  <c r="BN445" i="7"/>
  <c r="BP439" i="7"/>
  <c r="I59" i="7" s="1"/>
  <c r="BO439" i="7"/>
  <c r="BO424" i="7"/>
  <c r="BP424" i="7" s="1"/>
  <c r="BN424" i="7"/>
  <c r="BO423" i="7"/>
  <c r="BP423" i="7" s="1"/>
  <c r="BN423" i="7"/>
  <c r="BO422" i="7"/>
  <c r="BP422" i="7" s="1"/>
  <c r="BN422" i="7"/>
  <c r="BO421" i="7"/>
  <c r="BP421" i="7" s="1"/>
  <c r="BN421" i="7"/>
  <c r="BO420" i="7"/>
  <c r="BP420" i="7" s="1"/>
  <c r="BN420" i="7"/>
  <c r="BO419" i="7"/>
  <c r="BP419" i="7" s="1"/>
  <c r="BN419" i="7"/>
  <c r="BO418" i="7"/>
  <c r="BP418" i="7" s="1"/>
  <c r="BN418" i="7"/>
  <c r="BO417" i="7"/>
  <c r="BP417" i="7" s="1"/>
  <c r="BN417" i="7"/>
  <c r="BO416" i="7"/>
  <c r="BN416" i="7"/>
  <c r="BO408" i="7"/>
  <c r="BP408" i="7" s="1"/>
  <c r="BN408" i="7"/>
  <c r="BO407" i="7"/>
  <c r="BP407" i="7" s="1"/>
  <c r="BN407" i="7"/>
  <c r="BO406" i="7"/>
  <c r="BP406" i="7" s="1"/>
  <c r="BN406" i="7"/>
  <c r="BO405" i="7"/>
  <c r="BP405" i="7" s="1"/>
  <c r="BN405" i="7"/>
  <c r="BN404" i="7"/>
  <c r="BO403" i="7"/>
  <c r="BN403" i="7"/>
  <c r="BO395" i="7"/>
  <c r="BO397" i="7" s="1"/>
  <c r="BN395" i="7"/>
  <c r="BO387" i="7"/>
  <c r="BP387" i="7" s="1"/>
  <c r="BP389" i="7" s="1"/>
  <c r="E59" i="7" s="1"/>
  <c r="BN387" i="7"/>
  <c r="BO379" i="7"/>
  <c r="BO381" i="7" s="1"/>
  <c r="BN379" i="7"/>
  <c r="BO371" i="7"/>
  <c r="BO373" i="7" s="1"/>
  <c r="BN371" i="7"/>
  <c r="BP365" i="7"/>
  <c r="N43" i="7" s="1"/>
  <c r="BO365" i="7"/>
  <c r="BO350" i="7"/>
  <c r="BP350" i="7" s="1"/>
  <c r="BN350" i="7"/>
  <c r="BO349" i="7"/>
  <c r="BP349" i="7" s="1"/>
  <c r="BN349" i="7"/>
  <c r="BO348" i="7"/>
  <c r="BN348" i="7"/>
  <c r="BP342" i="7"/>
  <c r="L43" i="7" s="1"/>
  <c r="BO342" i="7"/>
  <c r="BO327" i="7"/>
  <c r="BO329" i="7" s="1"/>
  <c r="BN327" i="7"/>
  <c r="BO319" i="7"/>
  <c r="BP319" i="7" s="1"/>
  <c r="BN319" i="7"/>
  <c r="BO318" i="7"/>
  <c r="BP318" i="7" s="1"/>
  <c r="BN318" i="7"/>
  <c r="BO317" i="7"/>
  <c r="BP317" i="7" s="1"/>
  <c r="BN317" i="7"/>
  <c r="BO316" i="7"/>
  <c r="BP316" i="7" s="1"/>
  <c r="BN316" i="7"/>
  <c r="BO315" i="7"/>
  <c r="BN315" i="7"/>
  <c r="BO307" i="7"/>
  <c r="BP307" i="7" s="1"/>
  <c r="BN307" i="7"/>
  <c r="BO306" i="7"/>
  <c r="BP306" i="7" s="1"/>
  <c r="BN306" i="7"/>
  <c r="BO305" i="7"/>
  <c r="BP305" i="7" s="1"/>
  <c r="BN305" i="7"/>
  <c r="BO304" i="7"/>
  <c r="BP304" i="7" s="1"/>
  <c r="BN304" i="7"/>
  <c r="BO296" i="7"/>
  <c r="BP296" i="7" s="1"/>
  <c r="BN296" i="7"/>
  <c r="BO295" i="7"/>
  <c r="BP295" i="7" s="1"/>
  <c r="BN295" i="7"/>
  <c r="BO294" i="7"/>
  <c r="BP294" i="7" s="1"/>
  <c r="BN294" i="7"/>
  <c r="BO293" i="7"/>
  <c r="BP293" i="7" s="1"/>
  <c r="BN293" i="7"/>
  <c r="BO292" i="7"/>
  <c r="BP292" i="7" s="1"/>
  <c r="BN292" i="7"/>
  <c r="BO291" i="7"/>
  <c r="BP291" i="7" s="1"/>
  <c r="BN291" i="7"/>
  <c r="BO290" i="7"/>
  <c r="BP290" i="7" s="1"/>
  <c r="BN290" i="7"/>
  <c r="BO282" i="7"/>
  <c r="BP282" i="7" s="1"/>
  <c r="BN282" i="7"/>
  <c r="BO281" i="7"/>
  <c r="BP281" i="7" s="1"/>
  <c r="BN281" i="7"/>
  <c r="BO280" i="7"/>
  <c r="BP280" i="7" s="1"/>
  <c r="BN280" i="7"/>
  <c r="BO321" i="7" l="1"/>
  <c r="BO352" i="7"/>
  <c r="BP298" i="7"/>
  <c r="H43" i="7" s="1"/>
  <c r="BO410" i="7"/>
  <c r="BP395" i="7"/>
  <c r="BP397" i="7" s="1"/>
  <c r="F59" i="7" s="1"/>
  <c r="BO284" i="7"/>
  <c r="BP348" i="7"/>
  <c r="BP352" i="7" s="1"/>
  <c r="M43" i="7" s="1"/>
  <c r="BP416" i="7"/>
  <c r="BP426" i="7" s="1"/>
  <c r="H59" i="7" s="1"/>
  <c r="BO426" i="7"/>
  <c r="BP284" i="7"/>
  <c r="G43" i="7" s="1"/>
  <c r="BO298" i="7"/>
  <c r="BO309" i="7" s="1"/>
  <c r="BO389" i="7"/>
  <c r="BP309" i="7"/>
  <c r="BP371" i="7"/>
  <c r="BP373" i="7" s="1"/>
  <c r="C59" i="7" s="1"/>
  <c r="BP403" i="7"/>
  <c r="BP410" i="7" s="1"/>
  <c r="G59" i="7" s="1"/>
  <c r="BP445" i="7"/>
  <c r="BP452" i="7" s="1"/>
  <c r="J59" i="7" s="1"/>
  <c r="BP379" i="7"/>
  <c r="BP381" i="7" s="1"/>
  <c r="D59" i="7" s="1"/>
  <c r="BP327" i="7"/>
  <c r="BP329" i="7" s="1"/>
  <c r="K43" i="7" s="1"/>
  <c r="BP315" i="7"/>
  <c r="BP321" i="7" s="1"/>
  <c r="J43" i="7" s="1"/>
  <c r="CE26" i="9" l="1"/>
  <c r="CF26" i="9" s="1"/>
  <c r="CD26" i="9"/>
  <c r="BM762" i="9"/>
  <c r="BN762" i="9" s="1"/>
  <c r="BL762" i="9"/>
  <c r="BM746" i="9"/>
  <c r="BN746" i="9" s="1"/>
  <c r="BL746" i="9"/>
  <c r="CZ371" i="7" l="1"/>
  <c r="CY371" i="7"/>
  <c r="DA371" i="7" s="1"/>
  <c r="CX371" i="7"/>
  <c r="DA456" i="7" l="1"/>
  <c r="N57" i="7" s="1"/>
  <c r="DA443" i="7"/>
  <c r="M57" i="7" s="1"/>
  <c r="DA430" i="7"/>
  <c r="L57" i="7" s="1"/>
  <c r="DA417" i="7"/>
  <c r="K57" i="7" s="1"/>
  <c r="CV467" i="9"/>
  <c r="CW467" i="9" s="1"/>
  <c r="CU467" i="9"/>
  <c r="CV466" i="9"/>
  <c r="CW466" i="9" s="1"/>
  <c r="CU466" i="9"/>
  <c r="CV465" i="9"/>
  <c r="CW465" i="9" s="1"/>
  <c r="CU465" i="9"/>
  <c r="DM151" i="9"/>
  <c r="DN151" i="9" s="1"/>
  <c r="DL151" i="9"/>
  <c r="DM150" i="9"/>
  <c r="DN150" i="9" s="1"/>
  <c r="DL150" i="9"/>
  <c r="DM149" i="9"/>
  <c r="DN149" i="9" s="1"/>
  <c r="DL149" i="9"/>
  <c r="BN268" i="7" l="1"/>
  <c r="AO37" i="9" l="1"/>
  <c r="AW53" i="9" l="1"/>
  <c r="AV53" i="9"/>
  <c r="AU53" i="9"/>
  <c r="AT53" i="9"/>
  <c r="AS53" i="9"/>
  <c r="AR53" i="9"/>
  <c r="AQ53" i="9"/>
  <c r="AP53" i="9"/>
  <c r="AO53" i="9"/>
  <c r="AN53" i="9"/>
  <c r="AM53" i="9"/>
  <c r="AW37" i="9"/>
  <c r="AV37" i="9"/>
  <c r="AU37" i="9"/>
  <c r="CV460" i="9"/>
  <c r="CW460" i="9" s="1"/>
  <c r="CU460" i="9"/>
  <c r="CV459" i="9"/>
  <c r="CW459" i="9" s="1"/>
  <c r="CU459" i="9"/>
  <c r="CV458" i="9"/>
  <c r="CW458" i="9" s="1"/>
  <c r="CU458" i="9"/>
  <c r="CU461" i="9"/>
  <c r="CV461" i="9"/>
  <c r="CW461" i="9" s="1"/>
  <c r="CU462" i="9"/>
  <c r="CV462" i="9"/>
  <c r="CW462" i="9" s="1"/>
  <c r="CU463" i="9"/>
  <c r="CV463" i="9"/>
  <c r="CW463" i="9" s="1"/>
  <c r="CU464" i="9"/>
  <c r="CV464" i="9"/>
  <c r="CW464" i="9" s="1"/>
  <c r="DM148" i="9"/>
  <c r="DN148" i="9" s="1"/>
  <c r="DL148" i="9"/>
  <c r="DM147" i="9"/>
  <c r="DN147" i="9" s="1"/>
  <c r="DL147" i="9"/>
  <c r="DM146" i="9"/>
  <c r="DN146" i="9" s="1"/>
  <c r="DL146" i="9"/>
  <c r="DM145" i="9"/>
  <c r="DN145" i="9" s="1"/>
  <c r="DL145" i="9"/>
  <c r="DM144" i="9" l="1"/>
  <c r="DN144" i="9" s="1"/>
  <c r="DL144" i="9"/>
  <c r="DM143" i="9"/>
  <c r="DN143" i="9" s="1"/>
  <c r="DL143" i="9"/>
  <c r="DM142" i="9"/>
  <c r="DN142" i="9" s="1"/>
  <c r="DL142" i="9"/>
  <c r="DN250" i="9"/>
  <c r="DL250" i="9"/>
  <c r="DM249" i="9"/>
  <c r="DN249" i="9" s="1"/>
  <c r="DL249" i="9"/>
  <c r="DM233" i="9"/>
  <c r="DN233" i="9" s="1"/>
  <c r="DL233" i="9"/>
  <c r="DM219" i="9"/>
  <c r="DN219" i="9" s="1"/>
  <c r="DL219" i="9"/>
  <c r="DM218" i="9"/>
  <c r="DN218" i="9" s="1"/>
  <c r="DL218" i="9"/>
  <c r="DM202" i="9"/>
  <c r="DN202" i="9" s="1"/>
  <c r="DL202" i="9"/>
  <c r="DM189" i="9"/>
  <c r="DN189" i="9" s="1"/>
  <c r="DL189" i="9"/>
  <c r="DM188" i="9"/>
  <c r="DN188" i="9" s="1"/>
  <c r="DL188" i="9"/>
  <c r="DM181" i="9"/>
  <c r="DM180" i="9"/>
  <c r="DM179" i="9"/>
  <c r="DM178" i="9"/>
  <c r="DM177" i="9"/>
  <c r="DM176" i="9"/>
  <c r="DM175" i="9"/>
  <c r="DN175" i="9" s="1"/>
  <c r="DL175" i="9"/>
  <c r="DM174" i="9"/>
  <c r="DN174" i="9" s="1"/>
  <c r="DL174" i="9"/>
  <c r="DM173" i="9"/>
  <c r="DN173" i="9" s="1"/>
  <c r="DL173" i="9"/>
  <c r="DM172" i="9"/>
  <c r="DN172" i="9" s="1"/>
  <c r="DL172" i="9"/>
  <c r="DM171" i="9"/>
  <c r="DN171" i="9" s="1"/>
  <c r="DL171" i="9"/>
  <c r="DM170" i="9"/>
  <c r="DN170" i="9" s="1"/>
  <c r="DL170" i="9"/>
  <c r="DN169" i="9"/>
  <c r="DL169" i="9"/>
  <c r="DM168" i="9"/>
  <c r="DN168" i="9" s="1"/>
  <c r="DL168" i="9"/>
  <c r="DM167" i="9"/>
  <c r="DN167" i="9" s="1"/>
  <c r="DL167" i="9"/>
  <c r="DM166" i="9"/>
  <c r="DN166" i="9" s="1"/>
  <c r="DL166" i="9"/>
  <c r="DM132" i="9"/>
  <c r="DN132" i="9" s="1"/>
  <c r="DL132" i="9"/>
  <c r="CV457" i="9"/>
  <c r="CU457" i="9"/>
  <c r="DM396" i="9"/>
  <c r="DN396" i="9" s="1"/>
  <c r="DL396" i="9"/>
  <c r="DM395" i="9"/>
  <c r="DN395" i="9" s="1"/>
  <c r="DL395" i="9"/>
  <c r="DM394" i="9"/>
  <c r="DN394" i="9" s="1"/>
  <c r="DL394" i="9"/>
  <c r="DM385" i="9"/>
  <c r="DN385" i="9" s="1"/>
  <c r="DL385" i="9"/>
  <c r="DM384" i="9"/>
  <c r="DN384" i="9" s="1"/>
  <c r="DL384" i="9"/>
  <c r="DM383" i="9"/>
  <c r="DN383" i="9" s="1"/>
  <c r="DL383" i="9"/>
  <c r="DM382" i="9"/>
  <c r="DN382" i="9" s="1"/>
  <c r="DL382" i="9"/>
  <c r="DM374" i="9"/>
  <c r="DN374" i="9" s="1"/>
  <c r="DL374" i="9"/>
  <c r="DM373" i="9"/>
  <c r="DN373" i="9" s="1"/>
  <c r="DL373" i="9"/>
  <c r="DM372" i="9"/>
  <c r="DN372" i="9" s="1"/>
  <c r="DL372" i="9"/>
  <c r="DM364" i="9"/>
  <c r="DN364" i="9" s="1"/>
  <c r="DL364" i="9"/>
  <c r="DM325" i="9"/>
  <c r="DN325" i="9" s="1"/>
  <c r="DL325" i="9"/>
  <c r="DM324" i="9"/>
  <c r="DN324" i="9" s="1"/>
  <c r="DL324" i="9"/>
  <c r="DM323" i="9"/>
  <c r="DN323" i="9" s="1"/>
  <c r="DL323" i="9"/>
  <c r="DM322" i="9"/>
  <c r="DN322" i="9" s="1"/>
  <c r="DL322" i="9"/>
  <c r="DM314" i="9"/>
  <c r="DN314" i="9" s="1"/>
  <c r="DL314" i="9"/>
  <c r="DM313" i="9"/>
  <c r="DN313" i="9" s="1"/>
  <c r="DL313" i="9"/>
  <c r="DM312" i="9"/>
  <c r="DN312" i="9" s="1"/>
  <c r="DL312" i="9"/>
  <c r="DM304" i="9"/>
  <c r="DN304" i="9" s="1"/>
  <c r="DL304" i="9"/>
  <c r="DM296" i="9"/>
  <c r="DN296" i="9" s="1"/>
  <c r="DL296" i="9"/>
  <c r="DM295" i="9"/>
  <c r="DN295" i="9" s="1"/>
  <c r="DL295" i="9"/>
  <c r="DM294" i="9"/>
  <c r="DN294" i="9" s="1"/>
  <c r="DL294" i="9"/>
  <c r="DM286" i="9"/>
  <c r="DN286" i="9" s="1"/>
  <c r="DL286" i="9"/>
  <c r="DM278" i="9"/>
  <c r="DN278" i="9" s="1"/>
  <c r="DL278" i="9"/>
  <c r="DM277" i="9"/>
  <c r="DN277" i="9" s="1"/>
  <c r="DL277" i="9"/>
  <c r="DN251" i="9"/>
  <c r="DL251" i="9"/>
  <c r="DM182" i="9"/>
  <c r="DM125" i="9"/>
  <c r="DN125" i="9" s="1"/>
  <c r="DL125" i="9"/>
  <c r="DM124" i="9"/>
  <c r="DN124" i="9" s="1"/>
  <c r="DL124" i="9"/>
  <c r="DM123" i="9"/>
  <c r="DN123" i="9" s="1"/>
  <c r="DL123" i="9"/>
  <c r="DM122" i="9"/>
  <c r="DL122" i="9"/>
  <c r="DM121" i="9"/>
  <c r="DN121" i="9" s="1"/>
  <c r="DL121" i="9"/>
  <c r="DM120" i="9"/>
  <c r="DN120" i="9" s="1"/>
  <c r="DL120" i="9"/>
  <c r="DM119" i="9"/>
  <c r="DN119" i="9" s="1"/>
  <c r="DL119" i="9"/>
  <c r="DM118" i="9"/>
  <c r="DN118" i="9" s="1"/>
  <c r="DL118" i="9"/>
  <c r="DM117" i="9"/>
  <c r="DN117" i="9" s="1"/>
  <c r="DL117" i="9"/>
  <c r="DM116" i="9"/>
  <c r="DN116" i="9" s="1"/>
  <c r="DL116" i="9"/>
  <c r="DM115" i="9"/>
  <c r="DN115" i="9" s="1"/>
  <c r="DL115" i="9"/>
  <c r="DM114" i="9"/>
  <c r="DN114" i="9" s="1"/>
  <c r="DL114" i="9"/>
  <c r="DM113" i="9"/>
  <c r="DN113" i="9" s="1"/>
  <c r="DL113" i="9"/>
  <c r="DM112" i="9"/>
  <c r="DN112" i="9" s="1"/>
  <c r="DL112" i="9"/>
  <c r="DM111" i="9"/>
  <c r="DN111" i="9" s="1"/>
  <c r="DL111" i="9"/>
  <c r="DM110" i="9"/>
  <c r="DN110" i="9" s="1"/>
  <c r="DL110" i="9"/>
  <c r="DM109" i="9"/>
  <c r="DN109" i="9" s="1"/>
  <c r="DL109" i="9"/>
  <c r="DM108" i="9"/>
  <c r="DN108" i="9" s="1"/>
  <c r="DL108" i="9"/>
  <c r="DM107" i="9"/>
  <c r="DN107" i="9" s="1"/>
  <c r="DL107" i="9"/>
  <c r="DM106" i="9"/>
  <c r="DN106" i="9" s="1"/>
  <c r="DL106" i="9"/>
  <c r="DM105" i="9"/>
  <c r="DN105" i="9" s="1"/>
  <c r="DL105" i="9"/>
  <c r="DM104" i="9"/>
  <c r="DN104" i="9" s="1"/>
  <c r="DL104" i="9"/>
  <c r="DM103" i="9"/>
  <c r="DN103" i="9" s="1"/>
  <c r="DL103" i="9"/>
  <c r="DM102" i="9"/>
  <c r="DN102" i="9" s="1"/>
  <c r="DL102" i="9"/>
  <c r="DM101" i="9"/>
  <c r="DN101" i="9" s="1"/>
  <c r="DL101" i="9"/>
  <c r="DM91" i="9"/>
  <c r="DN91" i="9" s="1"/>
  <c r="DL91" i="9"/>
  <c r="DM90" i="9"/>
  <c r="DN90" i="9" s="1"/>
  <c r="DL90" i="9"/>
  <c r="DM89" i="9"/>
  <c r="DN89" i="9" s="1"/>
  <c r="DL89" i="9"/>
  <c r="DM88" i="9"/>
  <c r="DN88" i="9" s="1"/>
  <c r="DL88" i="9"/>
  <c r="DM87" i="9"/>
  <c r="DN87" i="9" s="1"/>
  <c r="DL87" i="9"/>
  <c r="CW577" i="9" l="1"/>
  <c r="CV577" i="9"/>
  <c r="CW564" i="9"/>
  <c r="CV564" i="9"/>
  <c r="CW551" i="9"/>
  <c r="CV551" i="9"/>
  <c r="CW538" i="9"/>
  <c r="CV538" i="9"/>
  <c r="CW525" i="9"/>
  <c r="CV525" i="9"/>
  <c r="CW512" i="9"/>
  <c r="CV512" i="9"/>
  <c r="CV492" i="9"/>
  <c r="CW492" i="9" s="1"/>
  <c r="CW499" i="9" s="1"/>
  <c r="CU492" i="9"/>
  <c r="CV479" i="9"/>
  <c r="CV486" i="9" s="1"/>
  <c r="CU479" i="9"/>
  <c r="CW457" i="9"/>
  <c r="CV456" i="9"/>
  <c r="CV473" i="9" s="1"/>
  <c r="CU456" i="9"/>
  <c r="CV448" i="9"/>
  <c r="CW448" i="9" s="1"/>
  <c r="CU448" i="9"/>
  <c r="CV447" i="9"/>
  <c r="CW447" i="9" s="1"/>
  <c r="CU447" i="9"/>
  <c r="CV446" i="9"/>
  <c r="CW446" i="9" s="1"/>
  <c r="CU446" i="9"/>
  <c r="CV445" i="9"/>
  <c r="CW445" i="9" s="1"/>
  <c r="CU445" i="9"/>
  <c r="CU444" i="9"/>
  <c r="CV443" i="9"/>
  <c r="CW443" i="9" s="1"/>
  <c r="CU443" i="9"/>
  <c r="CV430" i="9"/>
  <c r="CV437" i="9" s="1"/>
  <c r="CU430" i="9"/>
  <c r="CV417" i="9"/>
  <c r="CW417" i="9" s="1"/>
  <c r="CW424" i="9" s="1"/>
  <c r="CU417" i="9"/>
  <c r="CV404" i="9"/>
  <c r="CV411" i="9" s="1"/>
  <c r="CU404" i="9"/>
  <c r="CV391" i="9"/>
  <c r="CW391" i="9" s="1"/>
  <c r="CW398" i="9" s="1"/>
  <c r="CU391" i="9"/>
  <c r="CW385" i="9"/>
  <c r="CV385" i="9"/>
  <c r="CV367" i="9"/>
  <c r="CW367" i="9" s="1"/>
  <c r="CU367" i="9"/>
  <c r="CV366" i="9"/>
  <c r="CW366" i="9" s="1"/>
  <c r="CU366" i="9"/>
  <c r="CV365" i="9"/>
  <c r="CW365" i="9" s="1"/>
  <c r="CU365" i="9"/>
  <c r="CW359" i="9"/>
  <c r="CV359" i="9"/>
  <c r="CV339" i="9"/>
  <c r="CW339" i="9" s="1"/>
  <c r="CW346" i="9" s="1"/>
  <c r="CU339" i="9"/>
  <c r="CV330" i="9"/>
  <c r="CW330" i="9" s="1"/>
  <c r="CU330" i="9"/>
  <c r="CV329" i="9"/>
  <c r="CW329" i="9" s="1"/>
  <c r="CU329" i="9"/>
  <c r="CV328" i="9"/>
  <c r="CW328" i="9" s="1"/>
  <c r="CU328" i="9"/>
  <c r="CV327" i="9"/>
  <c r="CW327" i="9" s="1"/>
  <c r="CU327" i="9"/>
  <c r="CV326" i="9"/>
  <c r="CU326" i="9"/>
  <c r="CV311" i="9"/>
  <c r="CW311" i="9" s="1"/>
  <c r="CU311" i="9"/>
  <c r="CV310" i="9"/>
  <c r="CW310" i="9" s="1"/>
  <c r="CU310" i="9"/>
  <c r="CV309" i="9"/>
  <c r="CW309" i="9" s="1"/>
  <c r="CU309" i="9"/>
  <c r="CV308" i="9"/>
  <c r="CW308" i="9" s="1"/>
  <c r="CU308" i="9"/>
  <c r="CV299" i="9"/>
  <c r="CW299" i="9" s="1"/>
  <c r="CU299" i="9"/>
  <c r="CV298" i="9"/>
  <c r="CW298" i="9" s="1"/>
  <c r="CU298" i="9"/>
  <c r="CV297" i="9"/>
  <c r="CW297" i="9" s="1"/>
  <c r="CU297" i="9"/>
  <c r="CV296" i="9"/>
  <c r="CW296" i="9" s="1"/>
  <c r="CU296" i="9"/>
  <c r="CV295" i="9"/>
  <c r="CW295" i="9" s="1"/>
  <c r="CU295" i="9"/>
  <c r="CV294" i="9"/>
  <c r="CW294" i="9" s="1"/>
  <c r="CU294" i="9"/>
  <c r="CV293" i="9"/>
  <c r="CU293" i="9"/>
  <c r="CV282" i="9"/>
  <c r="CW282" i="9" s="1"/>
  <c r="CU282" i="9"/>
  <c r="CV281" i="9"/>
  <c r="CW281" i="9" s="1"/>
  <c r="CU281" i="9"/>
  <c r="CV280" i="9"/>
  <c r="CW280" i="9" s="1"/>
  <c r="CU280" i="9"/>
  <c r="CW271" i="9"/>
  <c r="CU271" i="9"/>
  <c r="CV270" i="9"/>
  <c r="CW270" i="9" s="1"/>
  <c r="CU270" i="9"/>
  <c r="CV269" i="9"/>
  <c r="CW269" i="9" s="1"/>
  <c r="CU269" i="9"/>
  <c r="CV268" i="9"/>
  <c r="CW268" i="9" s="1"/>
  <c r="CU268" i="9"/>
  <c r="CV267" i="9"/>
  <c r="CW267" i="9" s="1"/>
  <c r="CU267" i="9"/>
  <c r="CV266" i="9"/>
  <c r="CW266" i="9" s="1"/>
  <c r="CU266" i="9"/>
  <c r="CV265" i="9"/>
  <c r="CU265" i="9"/>
  <c r="CV257" i="9"/>
  <c r="CW257" i="9" s="1"/>
  <c r="CU257" i="9"/>
  <c r="CV256" i="9"/>
  <c r="CW256" i="9" s="1"/>
  <c r="CU256" i="9"/>
  <c r="CN250" i="9"/>
  <c r="CV248" i="9"/>
  <c r="CW248" i="9" s="1"/>
  <c r="CU248" i="9"/>
  <c r="CV247" i="9"/>
  <c r="CW247" i="9" s="1"/>
  <c r="CU247" i="9"/>
  <c r="CV246" i="9"/>
  <c r="CW246" i="9" s="1"/>
  <c r="CU246" i="9"/>
  <c r="CV245" i="9"/>
  <c r="CW245" i="9" s="1"/>
  <c r="CU245" i="9"/>
  <c r="CV244" i="9"/>
  <c r="CW244" i="9" s="1"/>
  <c r="CU244" i="9"/>
  <c r="CV243" i="9"/>
  <c r="CU243" i="9"/>
  <c r="CV235" i="9"/>
  <c r="CW235" i="9" s="1"/>
  <c r="CW237" i="9" s="1"/>
  <c r="CU235" i="9"/>
  <c r="CV227" i="9"/>
  <c r="CW227" i="9" s="1"/>
  <c r="CU227" i="9"/>
  <c r="CV226" i="9"/>
  <c r="CW226" i="9" s="1"/>
  <c r="CU226" i="9"/>
  <c r="CV225" i="9"/>
  <c r="CW225" i="9" s="1"/>
  <c r="CU225" i="9"/>
  <c r="CV224" i="9"/>
  <c r="CW224" i="9" s="1"/>
  <c r="CU224" i="9"/>
  <c r="CV223" i="9"/>
  <c r="CU223" i="9"/>
  <c r="CV215" i="9"/>
  <c r="CW215" i="9" s="1"/>
  <c r="CU215" i="9"/>
  <c r="CV214" i="9"/>
  <c r="CW214" i="9" s="1"/>
  <c r="CU214" i="9"/>
  <c r="CV213" i="9"/>
  <c r="CU213" i="9"/>
  <c r="CV205" i="9"/>
  <c r="CW205" i="9" s="1"/>
  <c r="CU205" i="9"/>
  <c r="CV204" i="9"/>
  <c r="CU204" i="9"/>
  <c r="CV196" i="9"/>
  <c r="CW196" i="9" s="1"/>
  <c r="CU196" i="9"/>
  <c r="CV195" i="9"/>
  <c r="CW195" i="9" s="1"/>
  <c r="CU195" i="9"/>
  <c r="CV194" i="9"/>
  <c r="CW194" i="9" s="1"/>
  <c r="CU194" i="9"/>
  <c r="CV193" i="9"/>
  <c r="CW193" i="9" s="1"/>
  <c r="CU193" i="9"/>
  <c r="CV192" i="9"/>
  <c r="CW192" i="9" s="1"/>
  <c r="CU192" i="9"/>
  <c r="CV184" i="9"/>
  <c r="CW184" i="9" s="1"/>
  <c r="CU184" i="9"/>
  <c r="CV183" i="9"/>
  <c r="CW183" i="9" s="1"/>
  <c r="CU183" i="9"/>
  <c r="CV182" i="9"/>
  <c r="CU182" i="9"/>
  <c r="CV174" i="9"/>
  <c r="CU174" i="9"/>
  <c r="CV173" i="9"/>
  <c r="CW173" i="9" s="1"/>
  <c r="CU173" i="9"/>
  <c r="CV165" i="9"/>
  <c r="CW165" i="9" s="1"/>
  <c r="CU165" i="9"/>
  <c r="CV164" i="9"/>
  <c r="CU164" i="9"/>
  <c r="CR164" i="9"/>
  <c r="CV156" i="9"/>
  <c r="CU156" i="9"/>
  <c r="CR156" i="9"/>
  <c r="CV148" i="9"/>
  <c r="CW148" i="9" s="1"/>
  <c r="CU148" i="9"/>
  <c r="CV147" i="9"/>
  <c r="CW147" i="9" s="1"/>
  <c r="CU147" i="9"/>
  <c r="CV146" i="9"/>
  <c r="CW146" i="9" s="1"/>
  <c r="CU146" i="9"/>
  <c r="CV138" i="9"/>
  <c r="CW138" i="9" s="1"/>
  <c r="CU138" i="9"/>
  <c r="CV137" i="9"/>
  <c r="CU137" i="9"/>
  <c r="CV129" i="9"/>
  <c r="CW129" i="9" s="1"/>
  <c r="CU129" i="9"/>
  <c r="CV128" i="9"/>
  <c r="CW128" i="9" s="1"/>
  <c r="CU128" i="9"/>
  <c r="CV120" i="9"/>
  <c r="CW120" i="9" s="1"/>
  <c r="CU120" i="9"/>
  <c r="CV119" i="9"/>
  <c r="CU119" i="9"/>
  <c r="CV111" i="9"/>
  <c r="CU111" i="9"/>
  <c r="CV103" i="9"/>
  <c r="CW103" i="9" s="1"/>
  <c r="CU103" i="9"/>
  <c r="CV102" i="9"/>
  <c r="CW102" i="9" s="1"/>
  <c r="CU102" i="9"/>
  <c r="CV101" i="9"/>
  <c r="CU101" i="9"/>
  <c r="CV93" i="9"/>
  <c r="CW93" i="9" s="1"/>
  <c r="CU93" i="9"/>
  <c r="CV92" i="9"/>
  <c r="CW92" i="9" s="1"/>
  <c r="CU92" i="9"/>
  <c r="CV91" i="9"/>
  <c r="CW91" i="9" s="1"/>
  <c r="CU91" i="9"/>
  <c r="CV90" i="9"/>
  <c r="CW90" i="9" s="1"/>
  <c r="CU90" i="9"/>
  <c r="CV89" i="9"/>
  <c r="CU89" i="9"/>
  <c r="CV88" i="9"/>
  <c r="CU88" i="9"/>
  <c r="CW80" i="9"/>
  <c r="CU80" i="9"/>
  <c r="CV79" i="9"/>
  <c r="CV82" i="9" s="1"/>
  <c r="CW82" i="9" s="1"/>
  <c r="CU79" i="9"/>
  <c r="CW78" i="9"/>
  <c r="CU78" i="9"/>
  <c r="DM75" i="9"/>
  <c r="DN75" i="9" s="1"/>
  <c r="DL75" i="9"/>
  <c r="DM74" i="9"/>
  <c r="DN74" i="9" s="1"/>
  <c r="DL74" i="9"/>
  <c r="DM73" i="9"/>
  <c r="DN73" i="9" s="1"/>
  <c r="DL73" i="9"/>
  <c r="DM72" i="9"/>
  <c r="DN72" i="9" s="1"/>
  <c r="DL72" i="9"/>
  <c r="DM71" i="9"/>
  <c r="DN71" i="9" s="1"/>
  <c r="DL71" i="9"/>
  <c r="DM70" i="9"/>
  <c r="DN70" i="9" s="1"/>
  <c r="DL70" i="9"/>
  <c r="DM69" i="9"/>
  <c r="DN69" i="9" s="1"/>
  <c r="DL69" i="9"/>
  <c r="CV70" i="9"/>
  <c r="CW70" i="9" s="1"/>
  <c r="CU70" i="9"/>
  <c r="DM68" i="9"/>
  <c r="DN68" i="9" s="1"/>
  <c r="DL68" i="9"/>
  <c r="CV69" i="9"/>
  <c r="CW69" i="9" s="1"/>
  <c r="CU69" i="9"/>
  <c r="DM67" i="9"/>
  <c r="DN67" i="9" s="1"/>
  <c r="DL67" i="9"/>
  <c r="CV68" i="9"/>
  <c r="CW68" i="9" s="1"/>
  <c r="CU68" i="9"/>
  <c r="DM66" i="9"/>
  <c r="DN66" i="9" s="1"/>
  <c r="DL66" i="9"/>
  <c r="CV67" i="9"/>
  <c r="CU67" i="9"/>
  <c r="DM65" i="9"/>
  <c r="DN65" i="9" s="1"/>
  <c r="DL65" i="9"/>
  <c r="DM64" i="9"/>
  <c r="DN64" i="9" s="1"/>
  <c r="DL64" i="9"/>
  <c r="DM63" i="9"/>
  <c r="DN63" i="9" s="1"/>
  <c r="DL63" i="9"/>
  <c r="DM62" i="9"/>
  <c r="DN62" i="9" s="1"/>
  <c r="DL62" i="9"/>
  <c r="DM61" i="9"/>
  <c r="DN61" i="9" s="1"/>
  <c r="DL61" i="9"/>
  <c r="DM60" i="9"/>
  <c r="DN60" i="9" s="1"/>
  <c r="DL60" i="9"/>
  <c r="DM59" i="9"/>
  <c r="DN59" i="9" s="1"/>
  <c r="DL59" i="9"/>
  <c r="DM58" i="9"/>
  <c r="DN58" i="9" s="1"/>
  <c r="DL58" i="9"/>
  <c r="CV59" i="9"/>
  <c r="CW59" i="9" s="1"/>
  <c r="CW61" i="9" s="1"/>
  <c r="CU59" i="9"/>
  <c r="DM57" i="9"/>
  <c r="DN57" i="9" s="1"/>
  <c r="DL57" i="9"/>
  <c r="DM56" i="9"/>
  <c r="DN56" i="9" s="1"/>
  <c r="DL56" i="9"/>
  <c r="DM55" i="9"/>
  <c r="DN55" i="9" s="1"/>
  <c r="DL55" i="9"/>
  <c r="DM54" i="9"/>
  <c r="DN54" i="9" s="1"/>
  <c r="DL54" i="9"/>
  <c r="DM53" i="9"/>
  <c r="DN53" i="9" s="1"/>
  <c r="DL53" i="9"/>
  <c r="DM52" i="9"/>
  <c r="DN52" i="9" s="1"/>
  <c r="DL52" i="9"/>
  <c r="DM51" i="9"/>
  <c r="DN51" i="9" s="1"/>
  <c r="DL51" i="9"/>
  <c r="DM50" i="9"/>
  <c r="DN50" i="9" s="1"/>
  <c r="DL50" i="9"/>
  <c r="CV51" i="9"/>
  <c r="CW51" i="9" s="1"/>
  <c r="CU51" i="9"/>
  <c r="DM49" i="9"/>
  <c r="DN49" i="9" s="1"/>
  <c r="DL49" i="9"/>
  <c r="CV50" i="9"/>
  <c r="CW50" i="9" s="1"/>
  <c r="CU50" i="9"/>
  <c r="DM48" i="9"/>
  <c r="DN48" i="9" s="1"/>
  <c r="DL48" i="9"/>
  <c r="CV49" i="9"/>
  <c r="CW49" i="9" s="1"/>
  <c r="CU49" i="9"/>
  <c r="DM47" i="9"/>
  <c r="DN47" i="9" s="1"/>
  <c r="DL47" i="9"/>
  <c r="CV48" i="9"/>
  <c r="CU48" i="9"/>
  <c r="DM46" i="9"/>
  <c r="DN46" i="9" s="1"/>
  <c r="DL46" i="9"/>
  <c r="DM45" i="9"/>
  <c r="DN45" i="9" s="1"/>
  <c r="DL45" i="9"/>
  <c r="DM44" i="9"/>
  <c r="DN44" i="9" s="1"/>
  <c r="DL44" i="9"/>
  <c r="DM43" i="9"/>
  <c r="DN43" i="9" s="1"/>
  <c r="DL43" i="9"/>
  <c r="DM42" i="9"/>
  <c r="DN42" i="9" s="1"/>
  <c r="DL42" i="9"/>
  <c r="DM41" i="9"/>
  <c r="DN41" i="9" s="1"/>
  <c r="DL41" i="9"/>
  <c r="DM40" i="9"/>
  <c r="DN40" i="9" s="1"/>
  <c r="DL40" i="9"/>
  <c r="DM39" i="9"/>
  <c r="DN39" i="9" s="1"/>
  <c r="DL39" i="9"/>
  <c r="CV40" i="9"/>
  <c r="CW40" i="9" s="1"/>
  <c r="CU40" i="9"/>
  <c r="CR40" i="9"/>
  <c r="DM38" i="9"/>
  <c r="DN38" i="9" s="1"/>
  <c r="DL38" i="9"/>
  <c r="DI38" i="9"/>
  <c r="CV39" i="9"/>
  <c r="CW39" i="9" s="1"/>
  <c r="CU39" i="9"/>
  <c r="DM37" i="9"/>
  <c r="DN37" i="9" s="1"/>
  <c r="DL37" i="9"/>
  <c r="DI37" i="9"/>
  <c r="CV38" i="9"/>
  <c r="CW38" i="9" s="1"/>
  <c r="CU38" i="9"/>
  <c r="DM36" i="9"/>
  <c r="DN36" i="9" s="1"/>
  <c r="DL36" i="9"/>
  <c r="CV37" i="9"/>
  <c r="CW37" i="9" s="1"/>
  <c r="CU37" i="9"/>
  <c r="DM35" i="9"/>
  <c r="DN35" i="9" s="1"/>
  <c r="DL35" i="9"/>
  <c r="CV36" i="9"/>
  <c r="CW36" i="9" s="1"/>
  <c r="CU36" i="9"/>
  <c r="DM34" i="9"/>
  <c r="DN34" i="9" s="1"/>
  <c r="DL34" i="9"/>
  <c r="CV35" i="9"/>
  <c r="CW35" i="9" s="1"/>
  <c r="CU35" i="9"/>
  <c r="DM33" i="9"/>
  <c r="DN33" i="9" s="1"/>
  <c r="DL33" i="9"/>
  <c r="CV34" i="9"/>
  <c r="CW34" i="9" s="1"/>
  <c r="CU34" i="9"/>
  <c r="DM32" i="9"/>
  <c r="DN32" i="9" s="1"/>
  <c r="DL32" i="9"/>
  <c r="CW33" i="9"/>
  <c r="CU33" i="9"/>
  <c r="DM31" i="9"/>
  <c r="DN31" i="9" s="1"/>
  <c r="DL31" i="9"/>
  <c r="DM30" i="9"/>
  <c r="DN30" i="9" s="1"/>
  <c r="DL30" i="9"/>
  <c r="DM29" i="9"/>
  <c r="DN29" i="9" s="1"/>
  <c r="DL29" i="9"/>
  <c r="DM28" i="9"/>
  <c r="DN28" i="9" s="1"/>
  <c r="DL28" i="9"/>
  <c r="DM27" i="9"/>
  <c r="DN27" i="9" s="1"/>
  <c r="DL27" i="9"/>
  <c r="DM26" i="9"/>
  <c r="DN26" i="9" s="1"/>
  <c r="DL26" i="9"/>
  <c r="DM25" i="9"/>
  <c r="DN25" i="9" s="1"/>
  <c r="DL25" i="9"/>
  <c r="DM11" i="9"/>
  <c r="DN11" i="9" s="1"/>
  <c r="DL11" i="9"/>
  <c r="CV12" i="9"/>
  <c r="CW12" i="9" s="1"/>
  <c r="CU12" i="9"/>
  <c r="DM10" i="9"/>
  <c r="DN10" i="9" s="1"/>
  <c r="DL10" i="9"/>
  <c r="CV11" i="9"/>
  <c r="CW11" i="9" s="1"/>
  <c r="CU11" i="9"/>
  <c r="CV10" i="9"/>
  <c r="CW10" i="9" s="1"/>
  <c r="CU10" i="9"/>
  <c r="CV122" i="9" l="1"/>
  <c r="CV53" i="9"/>
  <c r="CV72" i="9"/>
  <c r="CW48" i="9"/>
  <c r="CW53" i="9" s="1"/>
  <c r="CW67" i="9"/>
  <c r="CW72" i="9" s="1"/>
  <c r="CV105" i="9"/>
  <c r="CV424" i="9"/>
  <c r="CW430" i="9"/>
  <c r="CW437" i="9" s="1"/>
  <c r="CV217" i="9"/>
  <c r="CV237" i="9"/>
  <c r="CW131" i="9"/>
  <c r="CW150" i="9"/>
  <c r="CV302" i="9"/>
  <c r="CW101" i="9"/>
  <c r="CW105" i="9" s="1"/>
  <c r="CW119" i="9"/>
  <c r="CW122" i="9" s="1"/>
  <c r="CW213" i="9"/>
  <c r="CW217" i="9" s="1"/>
  <c r="CV167" i="9"/>
  <c r="CW450" i="9"/>
  <c r="CV499" i="9"/>
  <c r="CV450" i="9"/>
  <c r="CW456" i="9"/>
  <c r="CW473" i="9" s="1"/>
  <c r="AQ57" i="9" s="1"/>
  <c r="CW479" i="9"/>
  <c r="CW486" i="9" s="1"/>
  <c r="CW164" i="9"/>
  <c r="CW167" i="9" s="1"/>
  <c r="CW198" i="9"/>
  <c r="CW293" i="9"/>
  <c r="CW302" i="9" s="1"/>
  <c r="CV333" i="9"/>
  <c r="CW259" i="9"/>
  <c r="DN19" i="9"/>
  <c r="DM19" i="9"/>
  <c r="CV287" i="9"/>
  <c r="CV14" i="9"/>
  <c r="CW14" i="9" s="1"/>
  <c r="CW79" i="9"/>
  <c r="CV198" i="9"/>
  <c r="CV259" i="9"/>
  <c r="CW320" i="9"/>
  <c r="CV372" i="9"/>
  <c r="CV320" i="9"/>
  <c r="CW326" i="9"/>
  <c r="CW333" i="9" s="1"/>
  <c r="CV346" i="9"/>
  <c r="CV398" i="9"/>
  <c r="CW404" i="9"/>
  <c r="CW411" i="9" s="1"/>
  <c r="CW42" i="9"/>
  <c r="CV158" i="9"/>
  <c r="CW156" i="9"/>
  <c r="CW158" i="9" s="1"/>
  <c r="CV95" i="9"/>
  <c r="CW88" i="9"/>
  <c r="CW95" i="9" s="1"/>
  <c r="CW174" i="9"/>
  <c r="CW176" i="9" s="1"/>
  <c r="CV176" i="9"/>
  <c r="CW287" i="9"/>
  <c r="CV61" i="9"/>
  <c r="CV42" i="9"/>
  <c r="CV131" i="9"/>
  <c r="CV186" i="9"/>
  <c r="CW182" i="9"/>
  <c r="CW186" i="9" s="1"/>
  <c r="CV274" i="9"/>
  <c r="CW265" i="9"/>
  <c r="CW274" i="9" s="1"/>
  <c r="CV113" i="9"/>
  <c r="CW111" i="9"/>
  <c r="CW113" i="9" s="1"/>
  <c r="CV140" i="9"/>
  <c r="CW137" i="9"/>
  <c r="CW140" i="9" s="1"/>
  <c r="CV150" i="9"/>
  <c r="CV207" i="9"/>
  <c r="CW204" i="9"/>
  <c r="CW207" i="9" s="1"/>
  <c r="CV229" i="9"/>
  <c r="CW223" i="9"/>
  <c r="CW229" i="9" s="1"/>
  <c r="CV250" i="9"/>
  <c r="CW243" i="9"/>
  <c r="CW250" i="9" s="1"/>
  <c r="CW372" i="9"/>
  <c r="CE350" i="9"/>
  <c r="CF350" i="9" s="1"/>
  <c r="CD350" i="9"/>
  <c r="CE349" i="9"/>
  <c r="CF349" i="9" s="1"/>
  <c r="CD349" i="9"/>
  <c r="BM735" i="9"/>
  <c r="BN735" i="9" s="1"/>
  <c r="BL735" i="9"/>
  <c r="BM734" i="9"/>
  <c r="BN734" i="9" s="1"/>
  <c r="BL734" i="9"/>
  <c r="BM733" i="9"/>
  <c r="BN733" i="9" s="1"/>
  <c r="BL733" i="9"/>
  <c r="CE699" i="9"/>
  <c r="CF699" i="9" s="1"/>
  <c r="CD699" i="9"/>
  <c r="AG41" i="9" l="1"/>
  <c r="AG40" i="9"/>
  <c r="AG39" i="9"/>
  <c r="AG38" i="9"/>
  <c r="AG37" i="9"/>
  <c r="AG36" i="9"/>
  <c r="AG35" i="9"/>
  <c r="AG44" i="9" l="1"/>
  <c r="AG45" i="9" s="1"/>
  <c r="AG46" i="9" s="1"/>
  <c r="AW65" i="9"/>
  <c r="AU57" i="9"/>
  <c r="AT57" i="9"/>
  <c r="AS57" i="9"/>
  <c r="AR57" i="9"/>
  <c r="AP57" i="9"/>
  <c r="AO57" i="9"/>
  <c r="AN57" i="9"/>
  <c r="AM57" i="9"/>
  <c r="AQ55" i="9"/>
  <c r="AO55" i="9"/>
  <c r="AN55" i="9"/>
  <c r="AM55" i="9"/>
  <c r="AW64" i="9"/>
  <c r="AV64" i="9"/>
  <c r="AW49" i="9"/>
  <c r="AW41" i="9"/>
  <c r="AV41" i="9"/>
  <c r="AU41" i="9"/>
  <c r="AT41" i="9"/>
  <c r="AS41" i="9"/>
  <c r="AR41" i="9"/>
  <c r="AQ41" i="9"/>
  <c r="AP41" i="9"/>
  <c r="AO41" i="9"/>
  <c r="AN41" i="9"/>
  <c r="AM41" i="9"/>
  <c r="AL41" i="9"/>
  <c r="AW39" i="9"/>
  <c r="AV39" i="9"/>
  <c r="AU39" i="9"/>
  <c r="AT39" i="9"/>
  <c r="AR39" i="9"/>
  <c r="AQ39" i="9"/>
  <c r="AP39" i="9"/>
  <c r="AO39" i="9"/>
  <c r="AN39" i="9"/>
  <c r="AM39" i="9"/>
  <c r="AL39" i="9"/>
  <c r="AW33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W25" i="9"/>
  <c r="AS25" i="9"/>
  <c r="AR25" i="9"/>
  <c r="AQ25" i="9"/>
  <c r="AP25" i="9"/>
  <c r="AO25" i="9"/>
  <c r="AN25" i="9"/>
  <c r="AM25" i="9"/>
  <c r="AW17" i="9"/>
  <c r="AW11" i="9"/>
  <c r="AV11" i="9"/>
  <c r="AU11" i="9"/>
  <c r="AT11" i="9"/>
  <c r="AS11" i="9"/>
  <c r="AR11" i="9"/>
  <c r="AQ11" i="9"/>
  <c r="AP11" i="9"/>
  <c r="AN11" i="9"/>
  <c r="AW9" i="9"/>
  <c r="AU9" i="9"/>
  <c r="AT9" i="9"/>
  <c r="AR9" i="9"/>
  <c r="AQ9" i="9"/>
  <c r="AP9" i="9"/>
  <c r="AO9" i="9"/>
  <c r="AN9" i="9"/>
  <c r="BL10" i="9"/>
  <c r="BM10" i="9"/>
  <c r="BL11" i="9"/>
  <c r="BM11" i="9"/>
  <c r="BN11" i="9" s="1"/>
  <c r="CD11" i="9"/>
  <c r="CE11" i="9"/>
  <c r="CF11" i="9" s="1"/>
  <c r="BL12" i="9"/>
  <c r="BM12" i="9"/>
  <c r="BN12" i="9" s="1"/>
  <c r="CD12" i="9"/>
  <c r="CE12" i="9"/>
  <c r="CF12" i="9" s="1"/>
  <c r="BL13" i="9"/>
  <c r="BM13" i="9"/>
  <c r="BN13" i="9" s="1"/>
  <c r="CD13" i="9"/>
  <c r="CE13" i="9"/>
  <c r="CF13" i="9" s="1"/>
  <c r="BL14" i="9"/>
  <c r="BM14" i="9"/>
  <c r="BN14" i="9" s="1"/>
  <c r="CD14" i="9"/>
  <c r="CE14" i="9"/>
  <c r="CF14" i="9" s="1"/>
  <c r="BL15" i="9"/>
  <c r="BM15" i="9"/>
  <c r="BN15" i="9" s="1"/>
  <c r="CD15" i="9"/>
  <c r="CE15" i="9"/>
  <c r="CF15" i="9" s="1"/>
  <c r="BL16" i="9"/>
  <c r="BM16" i="9"/>
  <c r="CD16" i="9"/>
  <c r="CE16" i="9"/>
  <c r="CF16" i="9" s="1"/>
  <c r="BL17" i="9"/>
  <c r="BM17" i="9"/>
  <c r="BN17" i="9" s="1"/>
  <c r="CD17" i="9"/>
  <c r="CE17" i="9"/>
  <c r="CF17" i="9" s="1"/>
  <c r="CD18" i="9"/>
  <c r="CE18" i="9"/>
  <c r="CF18" i="9" s="1"/>
  <c r="CD19" i="9"/>
  <c r="CE19" i="9"/>
  <c r="CF19" i="9" s="1"/>
  <c r="CD20" i="9"/>
  <c r="CE20" i="9"/>
  <c r="CF20" i="9" s="1"/>
  <c r="CD21" i="9"/>
  <c r="CE21" i="9"/>
  <c r="CF21" i="9" s="1"/>
  <c r="CD22" i="9"/>
  <c r="CE22" i="9"/>
  <c r="CF22" i="9" s="1"/>
  <c r="CD23" i="9"/>
  <c r="CE23" i="9"/>
  <c r="CF23" i="9" s="1"/>
  <c r="CD24" i="9"/>
  <c r="CE24" i="9"/>
  <c r="CF24" i="9" s="1"/>
  <c r="BL25" i="9"/>
  <c r="BM25" i="9"/>
  <c r="CD25" i="9"/>
  <c r="CE25" i="9"/>
  <c r="CF25" i="9" s="1"/>
  <c r="BL26" i="9"/>
  <c r="BM26" i="9"/>
  <c r="BN26" i="9" s="1"/>
  <c r="BL27" i="9"/>
  <c r="BM27" i="9"/>
  <c r="BN27" i="9" s="1"/>
  <c r="BL28" i="9"/>
  <c r="BM28" i="9"/>
  <c r="BN28" i="9" s="1"/>
  <c r="BL36" i="9"/>
  <c r="BM36" i="9"/>
  <c r="BN36" i="9" s="1"/>
  <c r="BL37" i="9"/>
  <c r="BM37" i="9"/>
  <c r="BN37" i="9" s="1"/>
  <c r="BL38" i="9"/>
  <c r="BM38" i="9"/>
  <c r="BN38" i="9" s="1"/>
  <c r="CD38" i="9"/>
  <c r="CE38" i="9"/>
  <c r="CF38" i="9" s="1"/>
  <c r="BL39" i="9"/>
  <c r="BM39" i="9"/>
  <c r="BN39" i="9" s="1"/>
  <c r="CD39" i="9"/>
  <c r="CE39" i="9"/>
  <c r="CF39" i="9" s="1"/>
  <c r="BL40" i="9"/>
  <c r="BM40" i="9"/>
  <c r="BN40" i="9" s="1"/>
  <c r="CD40" i="9"/>
  <c r="CE40" i="9"/>
  <c r="CF40" i="9" s="1"/>
  <c r="CD41" i="9"/>
  <c r="CE41" i="9"/>
  <c r="CF41" i="9" s="1"/>
  <c r="CD42" i="9"/>
  <c r="CE42" i="9"/>
  <c r="CF42" i="9" s="1"/>
  <c r="BL48" i="9"/>
  <c r="BM48" i="9"/>
  <c r="BL49" i="9"/>
  <c r="BM49" i="9"/>
  <c r="BN49" i="9" s="1"/>
  <c r="BL50" i="9"/>
  <c r="BM50" i="9"/>
  <c r="BN50" i="9" s="1"/>
  <c r="CD51" i="9"/>
  <c r="CE51" i="9"/>
  <c r="CF51" i="9" s="1"/>
  <c r="CD52" i="9"/>
  <c r="CE52" i="9"/>
  <c r="CF52" i="9" s="1"/>
  <c r="CD53" i="9"/>
  <c r="CE53" i="9"/>
  <c r="CF53" i="9" s="1"/>
  <c r="CD54" i="9"/>
  <c r="CE54" i="9"/>
  <c r="CF54" i="9" s="1"/>
  <c r="CD55" i="9"/>
  <c r="CE55" i="9"/>
  <c r="CF55" i="9" s="1"/>
  <c r="CD56" i="9"/>
  <c r="CE56" i="9"/>
  <c r="CF56" i="9" s="1"/>
  <c r="CD57" i="9"/>
  <c r="CE57" i="9"/>
  <c r="CF57" i="9" s="1"/>
  <c r="BL58" i="9"/>
  <c r="BM58" i="9"/>
  <c r="BN58" i="9" s="1"/>
  <c r="CD58" i="9"/>
  <c r="CE58" i="9"/>
  <c r="CF58" i="9" s="1"/>
  <c r="BL59" i="9"/>
  <c r="BM59" i="9"/>
  <c r="BN59" i="9" s="1"/>
  <c r="CD59" i="9"/>
  <c r="CE59" i="9"/>
  <c r="CF59" i="9" s="1"/>
  <c r="BL60" i="9"/>
  <c r="BM60" i="9"/>
  <c r="BN60" i="9" s="1"/>
  <c r="CD60" i="9"/>
  <c r="CE60" i="9"/>
  <c r="CF60" i="9" s="1"/>
  <c r="BL61" i="9"/>
  <c r="BM61" i="9"/>
  <c r="BN61" i="9" s="1"/>
  <c r="CD61" i="9"/>
  <c r="CE61" i="9"/>
  <c r="CF61" i="9" s="1"/>
  <c r="BL62" i="9"/>
  <c r="BM62" i="9"/>
  <c r="BN62" i="9" s="1"/>
  <c r="CD62" i="9"/>
  <c r="CE62" i="9"/>
  <c r="CF62" i="9" s="1"/>
  <c r="BL63" i="9"/>
  <c r="BM63" i="9"/>
  <c r="BN63" i="9" s="1"/>
  <c r="BL64" i="9"/>
  <c r="BM64" i="9"/>
  <c r="BN64" i="9" s="1"/>
  <c r="CD71" i="9"/>
  <c r="CE71" i="9"/>
  <c r="CF71" i="9" s="1"/>
  <c r="BL72" i="9"/>
  <c r="BM72" i="9"/>
  <c r="CD72" i="9"/>
  <c r="CE72" i="9"/>
  <c r="CF72" i="9" s="1"/>
  <c r="BL73" i="9"/>
  <c r="BM73" i="9"/>
  <c r="BN73" i="9" s="1"/>
  <c r="CD73" i="9"/>
  <c r="CE73" i="9"/>
  <c r="CF73" i="9" s="1"/>
  <c r="BL74" i="9"/>
  <c r="BM74" i="9"/>
  <c r="BN74" i="9" s="1"/>
  <c r="CD74" i="9"/>
  <c r="CE74" i="9"/>
  <c r="CF74" i="9" s="1"/>
  <c r="BL75" i="9"/>
  <c r="BM75" i="9"/>
  <c r="BN75" i="9" s="1"/>
  <c r="CD75" i="9"/>
  <c r="CE75" i="9"/>
  <c r="CF75" i="9" s="1"/>
  <c r="BL76" i="9"/>
  <c r="BM76" i="9"/>
  <c r="BN76" i="9" s="1"/>
  <c r="CD76" i="9"/>
  <c r="CE76" i="9"/>
  <c r="CF76" i="9" s="1"/>
  <c r="BL77" i="9"/>
  <c r="BM77" i="9"/>
  <c r="BN77" i="9" s="1"/>
  <c r="CD77" i="9"/>
  <c r="CE77" i="9"/>
  <c r="CF77" i="9" s="1"/>
  <c r="BL78" i="9"/>
  <c r="BM78" i="9"/>
  <c r="BN78" i="9" s="1"/>
  <c r="CD78" i="9"/>
  <c r="CE78" i="9"/>
  <c r="CF78" i="9" s="1"/>
  <c r="BL79" i="9"/>
  <c r="BM79" i="9"/>
  <c r="BN79" i="9" s="1"/>
  <c r="CD79" i="9"/>
  <c r="CE79" i="9"/>
  <c r="CF79" i="9" s="1"/>
  <c r="BL80" i="9"/>
  <c r="BM80" i="9"/>
  <c r="BN80" i="9" s="1"/>
  <c r="CD80" i="9"/>
  <c r="CE80" i="9"/>
  <c r="CF80" i="9" s="1"/>
  <c r="CD81" i="9"/>
  <c r="CE81" i="9"/>
  <c r="CF81" i="9" s="1"/>
  <c r="CD82" i="9"/>
  <c r="CE82" i="9"/>
  <c r="CF82" i="9" s="1"/>
  <c r="CD83" i="9"/>
  <c r="CE83" i="9"/>
  <c r="CF83" i="9" s="1"/>
  <c r="CD84" i="9"/>
  <c r="CE84" i="9"/>
  <c r="CF84" i="9" s="1"/>
  <c r="CD85" i="9"/>
  <c r="CE85" i="9"/>
  <c r="CF85" i="9" s="1"/>
  <c r="CD86" i="9"/>
  <c r="CE86" i="9"/>
  <c r="CF86" i="9" s="1"/>
  <c r="CD87" i="9"/>
  <c r="CE87" i="9"/>
  <c r="CF87" i="9" s="1"/>
  <c r="CD88" i="9"/>
  <c r="CE88" i="9"/>
  <c r="CF88" i="9" s="1"/>
  <c r="CD89" i="9"/>
  <c r="CE89" i="9"/>
  <c r="CF89" i="9" s="1"/>
  <c r="BL88" i="9"/>
  <c r="BM88" i="9"/>
  <c r="BN88" i="9" s="1"/>
  <c r="CD90" i="9"/>
  <c r="CE90" i="9"/>
  <c r="CF90" i="9" s="1"/>
  <c r="BL89" i="9"/>
  <c r="BM89" i="9"/>
  <c r="BN89" i="9" s="1"/>
  <c r="CD91" i="9"/>
  <c r="CE91" i="9"/>
  <c r="CF91" i="9" s="1"/>
  <c r="BL90" i="9"/>
  <c r="CD92" i="9"/>
  <c r="CE92" i="9"/>
  <c r="CF92" i="9" s="1"/>
  <c r="BL91" i="9"/>
  <c r="BM91" i="9"/>
  <c r="BN91" i="9" s="1"/>
  <c r="CD93" i="9"/>
  <c r="CE93" i="9"/>
  <c r="CF93" i="9" s="1"/>
  <c r="CD94" i="9"/>
  <c r="CE94" i="9"/>
  <c r="CF94" i="9" s="1"/>
  <c r="CD95" i="9"/>
  <c r="CE95" i="9"/>
  <c r="CF95" i="9" s="1"/>
  <c r="CD96" i="9"/>
  <c r="CE96" i="9"/>
  <c r="CF96" i="9" s="1"/>
  <c r="CD97" i="9"/>
  <c r="CE97" i="9"/>
  <c r="CF97" i="9" s="1"/>
  <c r="CD98" i="9"/>
  <c r="CE98" i="9"/>
  <c r="CF98" i="9" s="1"/>
  <c r="CD99" i="9"/>
  <c r="CE99" i="9"/>
  <c r="CF99" i="9" s="1"/>
  <c r="CD100" i="9"/>
  <c r="CE100" i="9"/>
  <c r="CF100" i="9" s="1"/>
  <c r="BL99" i="9"/>
  <c r="BM99" i="9"/>
  <c r="BN99" i="9" s="1"/>
  <c r="CD101" i="9"/>
  <c r="CE101" i="9"/>
  <c r="CF101" i="9" s="1"/>
  <c r="BL100" i="9"/>
  <c r="BM100" i="9"/>
  <c r="BN100" i="9" s="1"/>
  <c r="CD102" i="9"/>
  <c r="CE102" i="9"/>
  <c r="CF102" i="9" s="1"/>
  <c r="BL101" i="9"/>
  <c r="BM101" i="9"/>
  <c r="BN101" i="9" s="1"/>
  <c r="CD103" i="9"/>
  <c r="CE103" i="9"/>
  <c r="CF103" i="9" s="1"/>
  <c r="BL102" i="9"/>
  <c r="BM102" i="9"/>
  <c r="BN102" i="9" s="1"/>
  <c r="CD104" i="9"/>
  <c r="CE104" i="9"/>
  <c r="CF104" i="9" s="1"/>
  <c r="BL103" i="9"/>
  <c r="BM103" i="9"/>
  <c r="BN103" i="9" s="1"/>
  <c r="CD105" i="9"/>
  <c r="CE105" i="9"/>
  <c r="CF105" i="9" s="1"/>
  <c r="BL104" i="9"/>
  <c r="BM104" i="9"/>
  <c r="BN104" i="9" s="1"/>
  <c r="CD106" i="9"/>
  <c r="CE106" i="9"/>
  <c r="CF106" i="9" s="1"/>
  <c r="BL105" i="9"/>
  <c r="BM105" i="9"/>
  <c r="BN105" i="9" s="1"/>
  <c r="CD107" i="9"/>
  <c r="CE107" i="9"/>
  <c r="CF107" i="9" s="1"/>
  <c r="BL106" i="9"/>
  <c r="BM106" i="9"/>
  <c r="BN106" i="9" s="1"/>
  <c r="CD108" i="9"/>
  <c r="CE108" i="9"/>
  <c r="CF108" i="9" s="1"/>
  <c r="BL107" i="9"/>
  <c r="BM107" i="9"/>
  <c r="BN107" i="9" s="1"/>
  <c r="CD109" i="9"/>
  <c r="CE109" i="9"/>
  <c r="CF109" i="9" s="1"/>
  <c r="BL108" i="9"/>
  <c r="BM108" i="9"/>
  <c r="BN108" i="9" s="1"/>
  <c r="CD110" i="9"/>
  <c r="CE110" i="9"/>
  <c r="CF110" i="9" s="1"/>
  <c r="BL109" i="9"/>
  <c r="BM109" i="9"/>
  <c r="BN109" i="9" s="1"/>
  <c r="CD111" i="9"/>
  <c r="CE111" i="9"/>
  <c r="CF111" i="9" s="1"/>
  <c r="BL110" i="9"/>
  <c r="BM110" i="9"/>
  <c r="BN110" i="9" s="1"/>
  <c r="CD112" i="9"/>
  <c r="CE112" i="9"/>
  <c r="CF112" i="9" s="1"/>
  <c r="BL111" i="9"/>
  <c r="BM111" i="9"/>
  <c r="BN111" i="9" s="1"/>
  <c r="CD113" i="9"/>
  <c r="CE113" i="9"/>
  <c r="CF113" i="9" s="1"/>
  <c r="CD114" i="9"/>
  <c r="CE114" i="9"/>
  <c r="CF114" i="9" s="1"/>
  <c r="BL119" i="9"/>
  <c r="BM119" i="9"/>
  <c r="BL120" i="9"/>
  <c r="BM120" i="9"/>
  <c r="BN120" i="9" s="1"/>
  <c r="BL121" i="9"/>
  <c r="BM121" i="9"/>
  <c r="BN121" i="9" s="1"/>
  <c r="BL122" i="9"/>
  <c r="BM122" i="9"/>
  <c r="BN122" i="9" s="1"/>
  <c r="BL123" i="9"/>
  <c r="BM123" i="9"/>
  <c r="BN123" i="9" s="1"/>
  <c r="BL124" i="9"/>
  <c r="BM124" i="9"/>
  <c r="BN124" i="9" s="1"/>
  <c r="CD126" i="9"/>
  <c r="CE126" i="9"/>
  <c r="CF126" i="9" s="1"/>
  <c r="BL125" i="9"/>
  <c r="BM125" i="9"/>
  <c r="BN125" i="9" s="1"/>
  <c r="CD127" i="9"/>
  <c r="CE127" i="9"/>
  <c r="CF127" i="9" s="1"/>
  <c r="BL126" i="9"/>
  <c r="BM126" i="9"/>
  <c r="BN126" i="9" s="1"/>
  <c r="CD128" i="9"/>
  <c r="CE128" i="9"/>
  <c r="CF128" i="9" s="1"/>
  <c r="BL127" i="9"/>
  <c r="BM127" i="9"/>
  <c r="BN127" i="9" s="1"/>
  <c r="CD129" i="9"/>
  <c r="CE129" i="9"/>
  <c r="CF129" i="9" s="1"/>
  <c r="BL128" i="9"/>
  <c r="BM128" i="9"/>
  <c r="BN128" i="9" s="1"/>
  <c r="BL136" i="9"/>
  <c r="BM136" i="9"/>
  <c r="BN136" i="9" s="1"/>
  <c r="BL137" i="9"/>
  <c r="BM137" i="9"/>
  <c r="BN137" i="9" s="1"/>
  <c r="BL138" i="9"/>
  <c r="BM138" i="9"/>
  <c r="BN138" i="9" s="1"/>
  <c r="CD140" i="9"/>
  <c r="CE140" i="9"/>
  <c r="CF140" i="9" s="1"/>
  <c r="BL139" i="9"/>
  <c r="BM139" i="9"/>
  <c r="BN139" i="9" s="1"/>
  <c r="CD141" i="9"/>
  <c r="CE141" i="9"/>
  <c r="CF141" i="9" s="1"/>
  <c r="CD142" i="9"/>
  <c r="CE142" i="9"/>
  <c r="CF142" i="9" s="1"/>
  <c r="CD143" i="9"/>
  <c r="CE143" i="9"/>
  <c r="CF143" i="9" s="1"/>
  <c r="CD144" i="9"/>
  <c r="CE144" i="9"/>
  <c r="CF144" i="9" s="1"/>
  <c r="CD145" i="9"/>
  <c r="CE145" i="9"/>
  <c r="CF145" i="9" s="1"/>
  <c r="CD146" i="9"/>
  <c r="CE146" i="9"/>
  <c r="CF146" i="9" s="1"/>
  <c r="CD147" i="9"/>
  <c r="CE147" i="9"/>
  <c r="CF147" i="9" s="1"/>
  <c r="CD148" i="9"/>
  <c r="CE148" i="9"/>
  <c r="CF148" i="9" s="1"/>
  <c r="CD149" i="9"/>
  <c r="CE149" i="9"/>
  <c r="CF149" i="9" s="1"/>
  <c r="BL148" i="9"/>
  <c r="BM148" i="9"/>
  <c r="BN148" i="9" s="1"/>
  <c r="CD150" i="9"/>
  <c r="CE150" i="9"/>
  <c r="CF150" i="9" s="1"/>
  <c r="BL149" i="9"/>
  <c r="BM149" i="9"/>
  <c r="BN149" i="9" s="1"/>
  <c r="CD151" i="9"/>
  <c r="CE151" i="9"/>
  <c r="CF151" i="9" s="1"/>
  <c r="BL150" i="9"/>
  <c r="BM150" i="9"/>
  <c r="BN150" i="9" s="1"/>
  <c r="CD152" i="9"/>
  <c r="CE152" i="9"/>
  <c r="CF152" i="9" s="1"/>
  <c r="BL151" i="9"/>
  <c r="BM151" i="9"/>
  <c r="BN151" i="9" s="1"/>
  <c r="CD153" i="9"/>
  <c r="CE153" i="9"/>
  <c r="CF153" i="9" s="1"/>
  <c r="BL152" i="9"/>
  <c r="BM152" i="9"/>
  <c r="BN152" i="9" s="1"/>
  <c r="CD154" i="9"/>
  <c r="CE154" i="9"/>
  <c r="CF154" i="9" s="1"/>
  <c r="BL153" i="9"/>
  <c r="BM153" i="9"/>
  <c r="BN153" i="9" s="1"/>
  <c r="CD155" i="9"/>
  <c r="CE155" i="9"/>
  <c r="CF155" i="9" s="1"/>
  <c r="BL154" i="9"/>
  <c r="BM154" i="9"/>
  <c r="BN154" i="9" s="1"/>
  <c r="CD156" i="9"/>
  <c r="CE156" i="9"/>
  <c r="CF156" i="9" s="1"/>
  <c r="BL155" i="9"/>
  <c r="BM155" i="9"/>
  <c r="BN155" i="9" s="1"/>
  <c r="CD157" i="9"/>
  <c r="CE157" i="9"/>
  <c r="CF157" i="9" s="1"/>
  <c r="BL156" i="9"/>
  <c r="BM156" i="9"/>
  <c r="BN156" i="9" s="1"/>
  <c r="CD158" i="9"/>
  <c r="CE158" i="9"/>
  <c r="CF158" i="9" s="1"/>
  <c r="BL157" i="9"/>
  <c r="BM157" i="9"/>
  <c r="BN157" i="9" s="1"/>
  <c r="CD159" i="9"/>
  <c r="CE159" i="9"/>
  <c r="CF159" i="9" s="1"/>
  <c r="BL158" i="9"/>
  <c r="BM158" i="9"/>
  <c r="BN158" i="9" s="1"/>
  <c r="CD160" i="9"/>
  <c r="CE160" i="9"/>
  <c r="CF160" i="9" s="1"/>
  <c r="BL159" i="9"/>
  <c r="BM159" i="9"/>
  <c r="BN159" i="9" s="1"/>
  <c r="CD161" i="9"/>
  <c r="CE161" i="9"/>
  <c r="CF161" i="9" s="1"/>
  <c r="BL160" i="9"/>
  <c r="BM160" i="9"/>
  <c r="BN160" i="9" s="1"/>
  <c r="CD162" i="9"/>
  <c r="CE162" i="9"/>
  <c r="CF162" i="9" s="1"/>
  <c r="CD163" i="9"/>
  <c r="CE163" i="9"/>
  <c r="CF163" i="9" s="1"/>
  <c r="CD164" i="9"/>
  <c r="CE164" i="9"/>
  <c r="CF164" i="9" s="1"/>
  <c r="CD165" i="9"/>
  <c r="CE165" i="9"/>
  <c r="CF165" i="9" s="1"/>
  <c r="CD166" i="9"/>
  <c r="CE166" i="9"/>
  <c r="CF166" i="9" s="1"/>
  <c r="CD167" i="9"/>
  <c r="CE167" i="9"/>
  <c r="CF167" i="9" s="1"/>
  <c r="CD168" i="9"/>
  <c r="CE168" i="9"/>
  <c r="CF168" i="9" s="1"/>
  <c r="CD169" i="9"/>
  <c r="CE169" i="9"/>
  <c r="CF169" i="9" s="1"/>
  <c r="BL168" i="9"/>
  <c r="BM168" i="9"/>
  <c r="BN168" i="9" s="1"/>
  <c r="CD170" i="9"/>
  <c r="CE170" i="9"/>
  <c r="CF170" i="9" s="1"/>
  <c r="BL169" i="9"/>
  <c r="BM169" i="9"/>
  <c r="BN169" i="9" s="1"/>
  <c r="CD171" i="9"/>
  <c r="CE171" i="9"/>
  <c r="CF171" i="9" s="1"/>
  <c r="BL170" i="9"/>
  <c r="BM170" i="9"/>
  <c r="BN170" i="9" s="1"/>
  <c r="CD172" i="9"/>
  <c r="CE172" i="9"/>
  <c r="CF172" i="9" s="1"/>
  <c r="BL171" i="9"/>
  <c r="BM171" i="9"/>
  <c r="BN171" i="9" s="1"/>
  <c r="CD173" i="9"/>
  <c r="CE173" i="9"/>
  <c r="CF173" i="9" s="1"/>
  <c r="BL172" i="9"/>
  <c r="BM172" i="9"/>
  <c r="BN172" i="9" s="1"/>
  <c r="CD174" i="9"/>
  <c r="CE174" i="9"/>
  <c r="CF174" i="9" s="1"/>
  <c r="BL173" i="9"/>
  <c r="BM173" i="9"/>
  <c r="BN173" i="9" s="1"/>
  <c r="CD175" i="9"/>
  <c r="CE175" i="9"/>
  <c r="CF175" i="9" s="1"/>
  <c r="BL174" i="9"/>
  <c r="BM174" i="9"/>
  <c r="BN174" i="9" s="1"/>
  <c r="CD176" i="9"/>
  <c r="CE176" i="9"/>
  <c r="CF176" i="9" s="1"/>
  <c r="BL175" i="9"/>
  <c r="BM175" i="9"/>
  <c r="BN175" i="9" s="1"/>
  <c r="CD177" i="9"/>
  <c r="CE177" i="9"/>
  <c r="CF177" i="9" s="1"/>
  <c r="BL176" i="9"/>
  <c r="BM176" i="9"/>
  <c r="BN176" i="9" s="1"/>
  <c r="CD178" i="9"/>
  <c r="CE178" i="9"/>
  <c r="CF178" i="9" s="1"/>
  <c r="BL177" i="9"/>
  <c r="BM177" i="9"/>
  <c r="BN177" i="9" s="1"/>
  <c r="CD179" i="9"/>
  <c r="CE179" i="9"/>
  <c r="CF179" i="9" s="1"/>
  <c r="BL178" i="9"/>
  <c r="BM178" i="9"/>
  <c r="BN178" i="9" s="1"/>
  <c r="CD180" i="9"/>
  <c r="CE180" i="9"/>
  <c r="CF180" i="9" s="1"/>
  <c r="BL179" i="9"/>
  <c r="BM179" i="9"/>
  <c r="BN179" i="9" s="1"/>
  <c r="CD181" i="9"/>
  <c r="CE181" i="9"/>
  <c r="CF181" i="9" s="1"/>
  <c r="CD182" i="9"/>
  <c r="CE182" i="9"/>
  <c r="CF182" i="9" s="1"/>
  <c r="CD183" i="9"/>
  <c r="CE183" i="9"/>
  <c r="CF183" i="9" s="1"/>
  <c r="CD184" i="9"/>
  <c r="CE184" i="9"/>
  <c r="CF184" i="9" s="1"/>
  <c r="CD185" i="9"/>
  <c r="CE185" i="9"/>
  <c r="CF185" i="9" s="1"/>
  <c r="CD186" i="9"/>
  <c r="CE186" i="9"/>
  <c r="CF186" i="9" s="1"/>
  <c r="CD187" i="9"/>
  <c r="CE187" i="9"/>
  <c r="CF187" i="9" s="1"/>
  <c r="CD188" i="9"/>
  <c r="CE188" i="9"/>
  <c r="CF188" i="9" s="1"/>
  <c r="BL187" i="9"/>
  <c r="BM187" i="9"/>
  <c r="BN187" i="9" s="1"/>
  <c r="CD189" i="9"/>
  <c r="CE189" i="9"/>
  <c r="CF189" i="9" s="1"/>
  <c r="BL188" i="9"/>
  <c r="CD190" i="9"/>
  <c r="CE190" i="9"/>
  <c r="CF190" i="9" s="1"/>
  <c r="BL189" i="9"/>
  <c r="BM189" i="9"/>
  <c r="BN189" i="9" s="1"/>
  <c r="CD191" i="9"/>
  <c r="CE191" i="9"/>
  <c r="CF191" i="9" s="1"/>
  <c r="BL190" i="9"/>
  <c r="BM190" i="9"/>
  <c r="BN190" i="9" s="1"/>
  <c r="CD192" i="9"/>
  <c r="CE192" i="9"/>
  <c r="CF192" i="9" s="1"/>
  <c r="BL191" i="9"/>
  <c r="BM191" i="9"/>
  <c r="BN191" i="9" s="1"/>
  <c r="CD193" i="9"/>
  <c r="CE193" i="9"/>
  <c r="CF193" i="9" s="1"/>
  <c r="BL192" i="9"/>
  <c r="BM192" i="9"/>
  <c r="BN192" i="9" s="1"/>
  <c r="CD194" i="9"/>
  <c r="CE194" i="9"/>
  <c r="CF194" i="9" s="1"/>
  <c r="BL193" i="9"/>
  <c r="BM193" i="9"/>
  <c r="BN193" i="9" s="1"/>
  <c r="CD195" i="9"/>
  <c r="CE195" i="9"/>
  <c r="CF195" i="9" s="1"/>
  <c r="BL194" i="9"/>
  <c r="BM194" i="9"/>
  <c r="BN194" i="9" s="1"/>
  <c r="CD196" i="9"/>
  <c r="CE196" i="9"/>
  <c r="CF196" i="9" s="1"/>
  <c r="BL195" i="9"/>
  <c r="BM195" i="9"/>
  <c r="BN195" i="9" s="1"/>
  <c r="CD197" i="9"/>
  <c r="CE197" i="9"/>
  <c r="CF197" i="9" s="1"/>
  <c r="BL196" i="9"/>
  <c r="BM196" i="9"/>
  <c r="BN196" i="9" s="1"/>
  <c r="CD198" i="9"/>
  <c r="CE198" i="9"/>
  <c r="CF198" i="9" s="1"/>
  <c r="CD199" i="9"/>
  <c r="CE199" i="9"/>
  <c r="CD200" i="9"/>
  <c r="CE200" i="9"/>
  <c r="CF200" i="9" s="1"/>
  <c r="CD201" i="9"/>
  <c r="CE201" i="9"/>
  <c r="CF201" i="9" s="1"/>
  <c r="CD202" i="9"/>
  <c r="CE202" i="9"/>
  <c r="CF202" i="9" s="1"/>
  <c r="BL204" i="9"/>
  <c r="BM204" i="9"/>
  <c r="BL205" i="9"/>
  <c r="BM205" i="9"/>
  <c r="BN205" i="9" s="1"/>
  <c r="BL206" i="9"/>
  <c r="BM206" i="9"/>
  <c r="BN206" i="9" s="1"/>
  <c r="BL207" i="9"/>
  <c r="BM207" i="9"/>
  <c r="BN207" i="9" s="1"/>
  <c r="BL208" i="9"/>
  <c r="BM208" i="9"/>
  <c r="BN208" i="9" s="1"/>
  <c r="BL209" i="9"/>
  <c r="BM209" i="9"/>
  <c r="BN209" i="9" s="1"/>
  <c r="BL210" i="9"/>
  <c r="BM210" i="9"/>
  <c r="BN210" i="9" s="1"/>
  <c r="BL211" i="9"/>
  <c r="BM211" i="9"/>
  <c r="BN211" i="9" s="1"/>
  <c r="BL212" i="9"/>
  <c r="BM212" i="9"/>
  <c r="BN212" i="9" s="1"/>
  <c r="BL213" i="9"/>
  <c r="BM213" i="9"/>
  <c r="BN213" i="9" s="1"/>
  <c r="CD216" i="9"/>
  <c r="CE216" i="9"/>
  <c r="CF216" i="9" s="1"/>
  <c r="CD217" i="9"/>
  <c r="CE217" i="9"/>
  <c r="CF217" i="9" s="1"/>
  <c r="CD218" i="9"/>
  <c r="CE218" i="9"/>
  <c r="CF218" i="9" s="1"/>
  <c r="CD219" i="9"/>
  <c r="CE219" i="9"/>
  <c r="CF219" i="9" s="1"/>
  <c r="CD220" i="9"/>
  <c r="CE220" i="9"/>
  <c r="CF220" i="9" s="1"/>
  <c r="BL221" i="9"/>
  <c r="BM221" i="9"/>
  <c r="BN221" i="9" s="1"/>
  <c r="BL222" i="9"/>
  <c r="BM222" i="9"/>
  <c r="BN222" i="9" s="1"/>
  <c r="BL223" i="9"/>
  <c r="BM223" i="9"/>
  <c r="BN223" i="9" s="1"/>
  <c r="BL224" i="9"/>
  <c r="BM224" i="9"/>
  <c r="BN224" i="9" s="1"/>
  <c r="BL225" i="9"/>
  <c r="BM225" i="9"/>
  <c r="BN225" i="9" s="1"/>
  <c r="BL226" i="9"/>
  <c r="BM226" i="9"/>
  <c r="BN226" i="9" s="1"/>
  <c r="BL227" i="9"/>
  <c r="BM227" i="9"/>
  <c r="BN227" i="9" s="1"/>
  <c r="BL228" i="9"/>
  <c r="BM228" i="9"/>
  <c r="BN228" i="9" s="1"/>
  <c r="BL229" i="9"/>
  <c r="BM229" i="9"/>
  <c r="BN229" i="9" s="1"/>
  <c r="BL230" i="9"/>
  <c r="BM230" i="9"/>
  <c r="BN230" i="9" s="1"/>
  <c r="CD232" i="9"/>
  <c r="CE232" i="9"/>
  <c r="CF232" i="9" s="1"/>
  <c r="BL231" i="9"/>
  <c r="BM231" i="9"/>
  <c r="BN231" i="9" s="1"/>
  <c r="CD233" i="9"/>
  <c r="CE233" i="9"/>
  <c r="CF233" i="9" s="1"/>
  <c r="BL232" i="9"/>
  <c r="BM232" i="9"/>
  <c r="BN232" i="9" s="1"/>
  <c r="CD234" i="9"/>
  <c r="CE234" i="9"/>
  <c r="CF234" i="9" s="1"/>
  <c r="CD235" i="9"/>
  <c r="CE235" i="9"/>
  <c r="CF235" i="9" s="1"/>
  <c r="BL240" i="9"/>
  <c r="BM240" i="9"/>
  <c r="BL241" i="9"/>
  <c r="BM241" i="9"/>
  <c r="BN241" i="9" s="1"/>
  <c r="CD243" i="9"/>
  <c r="CE243" i="9"/>
  <c r="CF243" i="9" s="1"/>
  <c r="BL242" i="9"/>
  <c r="BM242" i="9"/>
  <c r="BN242" i="9" s="1"/>
  <c r="CD244" i="9"/>
  <c r="CE244" i="9"/>
  <c r="CF244" i="9" s="1"/>
  <c r="BL243" i="9"/>
  <c r="BM243" i="9"/>
  <c r="BN243" i="9" s="1"/>
  <c r="CD245" i="9"/>
  <c r="CE245" i="9"/>
  <c r="CF245" i="9" s="1"/>
  <c r="BL244" i="9"/>
  <c r="BM244" i="9"/>
  <c r="BN244" i="9" s="1"/>
  <c r="CD246" i="9"/>
  <c r="CE246" i="9"/>
  <c r="CF246" i="9" s="1"/>
  <c r="BL245" i="9"/>
  <c r="BM245" i="9"/>
  <c r="BN245" i="9" s="1"/>
  <c r="CD247" i="9"/>
  <c r="CE247" i="9"/>
  <c r="CF247" i="9" s="1"/>
  <c r="BL246" i="9"/>
  <c r="BM246" i="9"/>
  <c r="BN246" i="9" s="1"/>
  <c r="CD248" i="9"/>
  <c r="CE248" i="9"/>
  <c r="CF248" i="9" s="1"/>
  <c r="BL247" i="9"/>
  <c r="BM247" i="9"/>
  <c r="BN247" i="9" s="1"/>
  <c r="CD249" i="9"/>
  <c r="CE249" i="9"/>
  <c r="CF249" i="9" s="1"/>
  <c r="BL248" i="9"/>
  <c r="BM248" i="9"/>
  <c r="BN248" i="9" s="1"/>
  <c r="CD250" i="9"/>
  <c r="CE250" i="9"/>
  <c r="CF250" i="9" s="1"/>
  <c r="BL249" i="9"/>
  <c r="BM249" i="9"/>
  <c r="BN249" i="9" s="1"/>
  <c r="CD251" i="9"/>
  <c r="CE251" i="9"/>
  <c r="CF251" i="9" s="1"/>
  <c r="CD252" i="9"/>
  <c r="CE252" i="9"/>
  <c r="CF252" i="9" s="1"/>
  <c r="CD253" i="9"/>
  <c r="CE253" i="9"/>
  <c r="CF253" i="9" s="1"/>
  <c r="CD254" i="9"/>
  <c r="CE254" i="9"/>
  <c r="CF254" i="9" s="1"/>
  <c r="CD255" i="9"/>
  <c r="CE255" i="9"/>
  <c r="CF255" i="9" s="1"/>
  <c r="CD256" i="9"/>
  <c r="CE256" i="9"/>
  <c r="CF256" i="9" s="1"/>
  <c r="CD257" i="9"/>
  <c r="CE257" i="9"/>
  <c r="CF257" i="9" s="1"/>
  <c r="CD258" i="9"/>
  <c r="CE258" i="9"/>
  <c r="CF258" i="9" s="1"/>
  <c r="BL257" i="9"/>
  <c r="BM257" i="9"/>
  <c r="BN257" i="9" s="1"/>
  <c r="CD259" i="9"/>
  <c r="CE259" i="9"/>
  <c r="CF259" i="9" s="1"/>
  <c r="BL258" i="9"/>
  <c r="BM258" i="9"/>
  <c r="BN258" i="9" s="1"/>
  <c r="BL259" i="9"/>
  <c r="BM259" i="9"/>
  <c r="BN259" i="9" s="1"/>
  <c r="BL260" i="9"/>
  <c r="BM260" i="9"/>
  <c r="BL261" i="9"/>
  <c r="BM261" i="9"/>
  <c r="BN261" i="9" s="1"/>
  <c r="BL262" i="9"/>
  <c r="BM262" i="9"/>
  <c r="BN262" i="9" s="1"/>
  <c r="BL270" i="9"/>
  <c r="BM270" i="9"/>
  <c r="BN270" i="9" s="1"/>
  <c r="BL271" i="9"/>
  <c r="BM271" i="9"/>
  <c r="BN271" i="9" s="1"/>
  <c r="CD273" i="9"/>
  <c r="CE273" i="9"/>
  <c r="CF273" i="9" s="1"/>
  <c r="BL272" i="9"/>
  <c r="BM272" i="9"/>
  <c r="BN272" i="9" s="1"/>
  <c r="BL273" i="9"/>
  <c r="BM273" i="9"/>
  <c r="BN273" i="9" s="1"/>
  <c r="BL274" i="9"/>
  <c r="BM274" i="9"/>
  <c r="BN274" i="9" s="1"/>
  <c r="BL275" i="9"/>
  <c r="BM275" i="9"/>
  <c r="BN275" i="9" s="1"/>
  <c r="BL276" i="9"/>
  <c r="BM276" i="9"/>
  <c r="BN276" i="9" s="1"/>
  <c r="BL277" i="9"/>
  <c r="BM277" i="9"/>
  <c r="BN277" i="9" s="1"/>
  <c r="BL278" i="9"/>
  <c r="BM278" i="9"/>
  <c r="BN278" i="9" s="1"/>
  <c r="BL279" i="9"/>
  <c r="BM279" i="9"/>
  <c r="BN279" i="9" s="1"/>
  <c r="BL287" i="9"/>
  <c r="BM287" i="9"/>
  <c r="BN287" i="9" s="1"/>
  <c r="BL288" i="9"/>
  <c r="BM288" i="9"/>
  <c r="BN288" i="9" s="1"/>
  <c r="BL289" i="9"/>
  <c r="BM289" i="9"/>
  <c r="BN289" i="9" s="1"/>
  <c r="BL290" i="9"/>
  <c r="BM290" i="9"/>
  <c r="BN290" i="9" s="1"/>
  <c r="BL291" i="9"/>
  <c r="BM291" i="9"/>
  <c r="BN291" i="9" s="1"/>
  <c r="BL292" i="9"/>
  <c r="BM292" i="9"/>
  <c r="BN292" i="9" s="1"/>
  <c r="BL293" i="9"/>
  <c r="BM293" i="9"/>
  <c r="BN293" i="9" s="1"/>
  <c r="CD295" i="9"/>
  <c r="CE295" i="9"/>
  <c r="CF295" i="9" s="1"/>
  <c r="BL294" i="9"/>
  <c r="BM294" i="9"/>
  <c r="BN294" i="9" s="1"/>
  <c r="CD296" i="9"/>
  <c r="CE296" i="9"/>
  <c r="CF296" i="9" s="1"/>
  <c r="BL295" i="9"/>
  <c r="BM295" i="9"/>
  <c r="BN295" i="9" s="1"/>
  <c r="CD297" i="9"/>
  <c r="CE297" i="9"/>
  <c r="CF297" i="9" s="1"/>
  <c r="BL303" i="9"/>
  <c r="BM303" i="9"/>
  <c r="BN303" i="9" s="1"/>
  <c r="BL304" i="9"/>
  <c r="BM304" i="9"/>
  <c r="BN304" i="9" s="1"/>
  <c r="BL305" i="9"/>
  <c r="BM305" i="9"/>
  <c r="BN305" i="9" s="1"/>
  <c r="BI306" i="9"/>
  <c r="BL306" i="9"/>
  <c r="BM306" i="9"/>
  <c r="BN306" i="9" s="1"/>
  <c r="BI307" i="9"/>
  <c r="BL307" i="9"/>
  <c r="BM307" i="9"/>
  <c r="BN307" i="9" s="1"/>
  <c r="BI308" i="9"/>
  <c r="BL308" i="9"/>
  <c r="BM308" i="9"/>
  <c r="BN308" i="9" s="1"/>
  <c r="BL309" i="9"/>
  <c r="BM309" i="9"/>
  <c r="BN309" i="9" s="1"/>
  <c r="BL310" i="9"/>
  <c r="BM310" i="9"/>
  <c r="BN310" i="9" s="1"/>
  <c r="BL311" i="9"/>
  <c r="BM311" i="9"/>
  <c r="BN311" i="9" s="1"/>
  <c r="BL312" i="9"/>
  <c r="BM312" i="9"/>
  <c r="BN312" i="9" s="1"/>
  <c r="BL313" i="9"/>
  <c r="BM313" i="9"/>
  <c r="BN313" i="9" s="1"/>
  <c r="CD315" i="9"/>
  <c r="CE315" i="9"/>
  <c r="CF315" i="9" s="1"/>
  <c r="BL314" i="9"/>
  <c r="BM314" i="9"/>
  <c r="BN314" i="9" s="1"/>
  <c r="CD316" i="9"/>
  <c r="CE316" i="9"/>
  <c r="CF316" i="9" s="1"/>
  <c r="CD317" i="9"/>
  <c r="CE317" i="9"/>
  <c r="CF317" i="9" s="1"/>
  <c r="CD318" i="9"/>
  <c r="CE318" i="9"/>
  <c r="CF318" i="9" s="1"/>
  <c r="CD319" i="9"/>
  <c r="CE319" i="9"/>
  <c r="CF319" i="9" s="1"/>
  <c r="CD320" i="9"/>
  <c r="CE320" i="9"/>
  <c r="CF320" i="9" s="1"/>
  <c r="CD321" i="9"/>
  <c r="CE321" i="9"/>
  <c r="CF321" i="9" s="1"/>
  <c r="CD322" i="9"/>
  <c r="CE322" i="9"/>
  <c r="CF322" i="9" s="1"/>
  <c r="CD323" i="9"/>
  <c r="CE323" i="9"/>
  <c r="CF323" i="9" s="1"/>
  <c r="BL322" i="9"/>
  <c r="BM322" i="9"/>
  <c r="CD324" i="9"/>
  <c r="CE324" i="9"/>
  <c r="CF324" i="9" s="1"/>
  <c r="BL323" i="9"/>
  <c r="BM323" i="9"/>
  <c r="BN323" i="9" s="1"/>
  <c r="CD325" i="9"/>
  <c r="CE325" i="9"/>
  <c r="CF325" i="9" s="1"/>
  <c r="BL324" i="9"/>
  <c r="BM324" i="9"/>
  <c r="BN324" i="9" s="1"/>
  <c r="CD326" i="9"/>
  <c r="CE326" i="9"/>
  <c r="CF326" i="9" s="1"/>
  <c r="BL325" i="9"/>
  <c r="BM325" i="9"/>
  <c r="BN325" i="9" s="1"/>
  <c r="CD327" i="9"/>
  <c r="CE327" i="9"/>
  <c r="CF327" i="9" s="1"/>
  <c r="BL326" i="9"/>
  <c r="BM326" i="9"/>
  <c r="BN326" i="9" s="1"/>
  <c r="CD328" i="9"/>
  <c r="CE328" i="9"/>
  <c r="CF328" i="9" s="1"/>
  <c r="BL327" i="9"/>
  <c r="BM327" i="9"/>
  <c r="BN327" i="9" s="1"/>
  <c r="CD329" i="9"/>
  <c r="CE329" i="9"/>
  <c r="CF329" i="9" s="1"/>
  <c r="BL328" i="9"/>
  <c r="BM328" i="9"/>
  <c r="BN328" i="9" s="1"/>
  <c r="CD330" i="9"/>
  <c r="CE330" i="9"/>
  <c r="CF330" i="9" s="1"/>
  <c r="BL329" i="9"/>
  <c r="BM329" i="9"/>
  <c r="BN329" i="9" s="1"/>
  <c r="CD331" i="9"/>
  <c r="CE331" i="9"/>
  <c r="CF331" i="9" s="1"/>
  <c r="BL330" i="9"/>
  <c r="BM330" i="9"/>
  <c r="BN330" i="9" s="1"/>
  <c r="CD332" i="9"/>
  <c r="CE332" i="9"/>
  <c r="CF332" i="9" s="1"/>
  <c r="BL331" i="9"/>
  <c r="BM331" i="9"/>
  <c r="BN331" i="9" s="1"/>
  <c r="CD333" i="9"/>
  <c r="CE333" i="9"/>
  <c r="CF333" i="9" s="1"/>
  <c r="BL332" i="9"/>
  <c r="BM332" i="9"/>
  <c r="BN332" i="9" s="1"/>
  <c r="CD334" i="9"/>
  <c r="CE334" i="9"/>
  <c r="CF334" i="9" s="1"/>
  <c r="BL333" i="9"/>
  <c r="BM333" i="9"/>
  <c r="BN333" i="9" s="1"/>
  <c r="CD335" i="9"/>
  <c r="CE335" i="9"/>
  <c r="CD336" i="9"/>
  <c r="CE336" i="9"/>
  <c r="CF336" i="9" s="1"/>
  <c r="CD337" i="9"/>
  <c r="CE337" i="9"/>
  <c r="CF337" i="9" s="1"/>
  <c r="CD338" i="9"/>
  <c r="CE338" i="9"/>
  <c r="CF338" i="9" s="1"/>
  <c r="CD339" i="9"/>
  <c r="CE339" i="9"/>
  <c r="CF339" i="9" s="1"/>
  <c r="CD340" i="9"/>
  <c r="CE340" i="9"/>
  <c r="CF340" i="9" s="1"/>
  <c r="CD341" i="9"/>
  <c r="CE341" i="9"/>
  <c r="CF341" i="9" s="1"/>
  <c r="CD342" i="9"/>
  <c r="CE342" i="9"/>
  <c r="CF342" i="9" s="1"/>
  <c r="BL341" i="9"/>
  <c r="BM341" i="9"/>
  <c r="BN341" i="9" s="1"/>
  <c r="CD343" i="9"/>
  <c r="CE343" i="9"/>
  <c r="CF343" i="9" s="1"/>
  <c r="BL342" i="9"/>
  <c r="BM342" i="9"/>
  <c r="BN342" i="9" s="1"/>
  <c r="CD344" i="9"/>
  <c r="CE344" i="9"/>
  <c r="CF344" i="9" s="1"/>
  <c r="BL343" i="9"/>
  <c r="BM343" i="9"/>
  <c r="BN343" i="9" s="1"/>
  <c r="CD345" i="9"/>
  <c r="CE345" i="9"/>
  <c r="CF345" i="9" s="1"/>
  <c r="BL344" i="9"/>
  <c r="BM344" i="9"/>
  <c r="BN344" i="9" s="1"/>
  <c r="CD346" i="9"/>
  <c r="CE346" i="9"/>
  <c r="CF346" i="9" s="1"/>
  <c r="BL345" i="9"/>
  <c r="BM345" i="9"/>
  <c r="BN345" i="9" s="1"/>
  <c r="CD347" i="9"/>
  <c r="CE347" i="9"/>
  <c r="CF347" i="9" s="1"/>
  <c r="BL346" i="9"/>
  <c r="BM346" i="9"/>
  <c r="BN346" i="9" s="1"/>
  <c r="CD348" i="9"/>
  <c r="CE348" i="9"/>
  <c r="CF348" i="9" s="1"/>
  <c r="BL347" i="9"/>
  <c r="BM347" i="9"/>
  <c r="BN347" i="9" s="1"/>
  <c r="BL348" i="9"/>
  <c r="BM348" i="9"/>
  <c r="BN348" i="9" s="1"/>
  <c r="BL349" i="9"/>
  <c r="BM349" i="9"/>
  <c r="BN349" i="9" s="1"/>
  <c r="BL350" i="9"/>
  <c r="BM350" i="9"/>
  <c r="BN350" i="9" s="1"/>
  <c r="BL351" i="9"/>
  <c r="BM351" i="9"/>
  <c r="BN351" i="9" s="1"/>
  <c r="BL352" i="9"/>
  <c r="BM352" i="9"/>
  <c r="BN352" i="9" s="1"/>
  <c r="BL360" i="9"/>
  <c r="BM360" i="9"/>
  <c r="BL361" i="9"/>
  <c r="BM361" i="9"/>
  <c r="BN361" i="9" s="1"/>
  <c r="BL362" i="9"/>
  <c r="BM362" i="9"/>
  <c r="BN362" i="9" s="1"/>
  <c r="BL363" i="9"/>
  <c r="BM363" i="9"/>
  <c r="BN363" i="9" s="1"/>
  <c r="BL364" i="9"/>
  <c r="BM364" i="9"/>
  <c r="BN364" i="9" s="1"/>
  <c r="BL365" i="9"/>
  <c r="BM365" i="9"/>
  <c r="BN365" i="9" s="1"/>
  <c r="CD367" i="9"/>
  <c r="CE367" i="9"/>
  <c r="CF367" i="9" s="1"/>
  <c r="BL366" i="9"/>
  <c r="BM366" i="9"/>
  <c r="BN366" i="9" s="1"/>
  <c r="CD368" i="9"/>
  <c r="CE368" i="9"/>
  <c r="CF368" i="9" s="1"/>
  <c r="BL367" i="9"/>
  <c r="BM367" i="9"/>
  <c r="BN367" i="9" s="1"/>
  <c r="CD369" i="9"/>
  <c r="CE369" i="9"/>
  <c r="CF369" i="9" s="1"/>
  <c r="BL375" i="9"/>
  <c r="BM375" i="9"/>
  <c r="BN375" i="9" s="1"/>
  <c r="BL376" i="9"/>
  <c r="BM376" i="9"/>
  <c r="BN376" i="9" s="1"/>
  <c r="BL377" i="9"/>
  <c r="BM377" i="9"/>
  <c r="BN377" i="9" s="1"/>
  <c r="BL378" i="9"/>
  <c r="BM378" i="9"/>
  <c r="BN378" i="9" s="1"/>
  <c r="BL379" i="9"/>
  <c r="BM379" i="9"/>
  <c r="BN379" i="9" s="1"/>
  <c r="CD381" i="9"/>
  <c r="CE381" i="9"/>
  <c r="CF381" i="9" s="1"/>
  <c r="BL380" i="9"/>
  <c r="BM380" i="9"/>
  <c r="BN380" i="9" s="1"/>
  <c r="CD382" i="9"/>
  <c r="CE382" i="9"/>
  <c r="CF382" i="9" s="1"/>
  <c r="BL381" i="9"/>
  <c r="BM381" i="9"/>
  <c r="BL382" i="9"/>
  <c r="BM382" i="9"/>
  <c r="BN382" i="9" s="1"/>
  <c r="BL383" i="9"/>
  <c r="BM383" i="9"/>
  <c r="BN383" i="9" s="1"/>
  <c r="BL391" i="9"/>
  <c r="BM391" i="9"/>
  <c r="BN391" i="9" s="1"/>
  <c r="BL392" i="9"/>
  <c r="BM392" i="9"/>
  <c r="BN392" i="9" s="1"/>
  <c r="BL393" i="9"/>
  <c r="BM393" i="9"/>
  <c r="BN393" i="9" s="1"/>
  <c r="BL394" i="9"/>
  <c r="BM394" i="9"/>
  <c r="BN394" i="9" s="1"/>
  <c r="CD396" i="9"/>
  <c r="CE396" i="9"/>
  <c r="CF396" i="9" s="1"/>
  <c r="BL395" i="9"/>
  <c r="BM395" i="9"/>
  <c r="BN395" i="9" s="1"/>
  <c r="CD397" i="9"/>
  <c r="CE397" i="9"/>
  <c r="CF397" i="9" s="1"/>
  <c r="BL396" i="9"/>
  <c r="BM396" i="9"/>
  <c r="BN396" i="9" s="1"/>
  <c r="CD398" i="9"/>
  <c r="CE398" i="9"/>
  <c r="CF398" i="9" s="1"/>
  <c r="BL397" i="9"/>
  <c r="BM397" i="9"/>
  <c r="BN397" i="9" s="1"/>
  <c r="CD399" i="9"/>
  <c r="CE399" i="9"/>
  <c r="CF399" i="9" s="1"/>
  <c r="BL398" i="9"/>
  <c r="BM398" i="9"/>
  <c r="BN398" i="9" s="1"/>
  <c r="CD400" i="9"/>
  <c r="CE400" i="9"/>
  <c r="CF400" i="9" s="1"/>
  <c r="BL399" i="9"/>
  <c r="CD401" i="9"/>
  <c r="CE401" i="9"/>
  <c r="CF401" i="9" s="1"/>
  <c r="BL400" i="9"/>
  <c r="BM400" i="9"/>
  <c r="CD402" i="9"/>
  <c r="CE402" i="9"/>
  <c r="CF402" i="9" s="1"/>
  <c r="CD403" i="9"/>
  <c r="CE403" i="9"/>
  <c r="CF403" i="9" s="1"/>
  <c r="CD404" i="9"/>
  <c r="CE404" i="9"/>
  <c r="CF404" i="9" s="1"/>
  <c r="CD405" i="9"/>
  <c r="CE405" i="9"/>
  <c r="CF405" i="9" s="1"/>
  <c r="CD406" i="9"/>
  <c r="CE406" i="9"/>
  <c r="CF406" i="9" s="1"/>
  <c r="CD407" i="9"/>
  <c r="CE407" i="9"/>
  <c r="CF407" i="9" s="1"/>
  <c r="CD408" i="9"/>
  <c r="CE408" i="9"/>
  <c r="CF408" i="9" s="1"/>
  <c r="CD409" i="9"/>
  <c r="CE409" i="9"/>
  <c r="CF409" i="9" s="1"/>
  <c r="CD410" i="9"/>
  <c r="CE410" i="9"/>
  <c r="CF410" i="9" s="1"/>
  <c r="CD411" i="9"/>
  <c r="CE411" i="9"/>
  <c r="CF411" i="9" s="1"/>
  <c r="BL408" i="9"/>
  <c r="BM408" i="9"/>
  <c r="BN408" i="9" s="1"/>
  <c r="CD412" i="9"/>
  <c r="CE412" i="9"/>
  <c r="CF412" i="9" s="1"/>
  <c r="BL409" i="9"/>
  <c r="BM409" i="9"/>
  <c r="BN409" i="9" s="1"/>
  <c r="CD413" i="9"/>
  <c r="CE413" i="9"/>
  <c r="CF413" i="9" s="1"/>
  <c r="BL410" i="9"/>
  <c r="BM410" i="9"/>
  <c r="BN410" i="9" s="1"/>
  <c r="CD414" i="9"/>
  <c r="CE414" i="9"/>
  <c r="CF414" i="9" s="1"/>
  <c r="BL411" i="9"/>
  <c r="BM411" i="9"/>
  <c r="BN411" i="9" s="1"/>
  <c r="BL412" i="9"/>
  <c r="BM412" i="9"/>
  <c r="BN412" i="9" s="1"/>
  <c r="BL413" i="9"/>
  <c r="BM413" i="9"/>
  <c r="BN413" i="9" s="1"/>
  <c r="BL414" i="9"/>
  <c r="BM414" i="9"/>
  <c r="BN414" i="9" s="1"/>
  <c r="BL415" i="9"/>
  <c r="BM415" i="9"/>
  <c r="BN415" i="9" s="1"/>
  <c r="BL416" i="9"/>
  <c r="BM416" i="9"/>
  <c r="BN416" i="9" s="1"/>
  <c r="BL417" i="9"/>
  <c r="BM417" i="9"/>
  <c r="BN417" i="9" s="1"/>
  <c r="BL418" i="9"/>
  <c r="BM418" i="9"/>
  <c r="BN418" i="9" s="1"/>
  <c r="AL53" i="9" s="1"/>
  <c r="AL64" i="9" s="1"/>
  <c r="CD424" i="9"/>
  <c r="CE424" i="9"/>
  <c r="CF424" i="9" s="1"/>
  <c r="BL426" i="9"/>
  <c r="BM426" i="9"/>
  <c r="BN426" i="9" s="1"/>
  <c r="BL427" i="9"/>
  <c r="BM427" i="9"/>
  <c r="BN427" i="9" s="1"/>
  <c r="BL428" i="9"/>
  <c r="BM428" i="9"/>
  <c r="BN428" i="9" s="1"/>
  <c r="CD437" i="9"/>
  <c r="CE437" i="9"/>
  <c r="CF437" i="9" s="1"/>
  <c r="BL429" i="9"/>
  <c r="BM429" i="9"/>
  <c r="BN429" i="9" s="1"/>
  <c r="CD438" i="9"/>
  <c r="CE438" i="9"/>
  <c r="CF438" i="9" s="1"/>
  <c r="BL430" i="9"/>
  <c r="BM430" i="9"/>
  <c r="BN430" i="9" s="1"/>
  <c r="CD439" i="9"/>
  <c r="CE439" i="9"/>
  <c r="CF439" i="9" s="1"/>
  <c r="BL431" i="9"/>
  <c r="BM431" i="9"/>
  <c r="BN431" i="9" s="1"/>
  <c r="CD440" i="9"/>
  <c r="CE440" i="9"/>
  <c r="CF440" i="9" s="1"/>
  <c r="BL432" i="9"/>
  <c r="BM432" i="9"/>
  <c r="BN432" i="9" s="1"/>
  <c r="CD441" i="9"/>
  <c r="CE441" i="9"/>
  <c r="CF441" i="9" s="1"/>
  <c r="BL433" i="9"/>
  <c r="BM433" i="9"/>
  <c r="BN433" i="9" s="1"/>
  <c r="CD442" i="9"/>
  <c r="CE442" i="9"/>
  <c r="CF442" i="9" s="1"/>
  <c r="BL434" i="9"/>
  <c r="BM434" i="9"/>
  <c r="BN434" i="9" s="1"/>
  <c r="CD443" i="9"/>
  <c r="CE443" i="9"/>
  <c r="CF443" i="9" s="1"/>
  <c r="BL435" i="9"/>
  <c r="BM435" i="9"/>
  <c r="BN435" i="9" s="1"/>
  <c r="CD444" i="9"/>
  <c r="CE444" i="9"/>
  <c r="CF444" i="9" s="1"/>
  <c r="BL436" i="9"/>
  <c r="BM436" i="9"/>
  <c r="BN436" i="9" s="1"/>
  <c r="CD445" i="9"/>
  <c r="CE445" i="9"/>
  <c r="CF445" i="9" s="1"/>
  <c r="BL437" i="9"/>
  <c r="BM437" i="9"/>
  <c r="BN437" i="9" s="1"/>
  <c r="CD446" i="9"/>
  <c r="CE446" i="9"/>
  <c r="CF446" i="9" s="1"/>
  <c r="BL438" i="9"/>
  <c r="BM438" i="9"/>
  <c r="BN438" i="9" s="1"/>
  <c r="CD447" i="9"/>
  <c r="CE447" i="9"/>
  <c r="CF447" i="9" s="1"/>
  <c r="BL439" i="9"/>
  <c r="BM439" i="9"/>
  <c r="BN439" i="9" s="1"/>
  <c r="CD448" i="9"/>
  <c r="CE448" i="9"/>
  <c r="CF448" i="9" s="1"/>
  <c r="BL440" i="9"/>
  <c r="BM440" i="9"/>
  <c r="BN440" i="9" s="1"/>
  <c r="CD449" i="9"/>
  <c r="CE449" i="9"/>
  <c r="CF449" i="9" s="1"/>
  <c r="BL441" i="9"/>
  <c r="BM441" i="9"/>
  <c r="BN441" i="9" s="1"/>
  <c r="CD450" i="9"/>
  <c r="CE450" i="9"/>
  <c r="CF450" i="9" s="1"/>
  <c r="BL442" i="9"/>
  <c r="BM442" i="9"/>
  <c r="BN442" i="9" s="1"/>
  <c r="CD451" i="9"/>
  <c r="CE451" i="9"/>
  <c r="CF451" i="9" s="1"/>
  <c r="BL443" i="9"/>
  <c r="BM443" i="9"/>
  <c r="BN443" i="9" s="1"/>
  <c r="CD452" i="9"/>
  <c r="CE452" i="9"/>
  <c r="CF452" i="9" s="1"/>
  <c r="BL444" i="9"/>
  <c r="BM444" i="9"/>
  <c r="BN444" i="9" s="1"/>
  <c r="CD453" i="9"/>
  <c r="CE453" i="9"/>
  <c r="CF453" i="9" s="1"/>
  <c r="BL445" i="9"/>
  <c r="BM445" i="9"/>
  <c r="BN445" i="9" s="1"/>
  <c r="CD454" i="9"/>
  <c r="CE454" i="9"/>
  <c r="CF454" i="9" s="1"/>
  <c r="CD455" i="9"/>
  <c r="CE455" i="9"/>
  <c r="CF455" i="9" s="1"/>
  <c r="CD456" i="9"/>
  <c r="CE456" i="9"/>
  <c r="CF456" i="9" s="1"/>
  <c r="CD457" i="9"/>
  <c r="CE457" i="9"/>
  <c r="CF457" i="9" s="1"/>
  <c r="CD458" i="9"/>
  <c r="CE458" i="9"/>
  <c r="CF458" i="9" s="1"/>
  <c r="CD459" i="9"/>
  <c r="CE459" i="9"/>
  <c r="CF459" i="9" s="1"/>
  <c r="CD460" i="9"/>
  <c r="CE460" i="9"/>
  <c r="CF460" i="9" s="1"/>
  <c r="CD461" i="9"/>
  <c r="CE461" i="9"/>
  <c r="CF461" i="9" s="1"/>
  <c r="CD462" i="9"/>
  <c r="CE462" i="9"/>
  <c r="CF462" i="9" s="1"/>
  <c r="CD463" i="9"/>
  <c r="CE463" i="9"/>
  <c r="CF463" i="9" s="1"/>
  <c r="CD464" i="9"/>
  <c r="CE464" i="9"/>
  <c r="CF464" i="9" s="1"/>
  <c r="CD465" i="9"/>
  <c r="CE465" i="9"/>
  <c r="CF465" i="9" s="1"/>
  <c r="BL453" i="9"/>
  <c r="BN453" i="9"/>
  <c r="CD466" i="9"/>
  <c r="CE466" i="9"/>
  <c r="CF466" i="9" s="1"/>
  <c r="BL454" i="9"/>
  <c r="BM454" i="9"/>
  <c r="CD467" i="9"/>
  <c r="CE467" i="9"/>
  <c r="CF467" i="9" s="1"/>
  <c r="BL455" i="9"/>
  <c r="BM455" i="9"/>
  <c r="BN455" i="9" s="1"/>
  <c r="CD468" i="9"/>
  <c r="CE468" i="9"/>
  <c r="CF468" i="9" s="1"/>
  <c r="BL456" i="9"/>
  <c r="BM456" i="9"/>
  <c r="BN456" i="9" s="1"/>
  <c r="CD469" i="9"/>
  <c r="CE469" i="9"/>
  <c r="CF469" i="9" s="1"/>
  <c r="BL457" i="9"/>
  <c r="BM457" i="9"/>
  <c r="BN457" i="9" s="1"/>
  <c r="CD470" i="9"/>
  <c r="CE470" i="9"/>
  <c r="CF470" i="9" s="1"/>
  <c r="BL458" i="9"/>
  <c r="BM458" i="9"/>
  <c r="BN458" i="9" s="1"/>
  <c r="CD471" i="9"/>
  <c r="CE471" i="9"/>
  <c r="CF471" i="9" s="1"/>
  <c r="BL459" i="9"/>
  <c r="BM459" i="9"/>
  <c r="BN459" i="9" s="1"/>
  <c r="CA472" i="9"/>
  <c r="CD472" i="9"/>
  <c r="CE472" i="9"/>
  <c r="CF472" i="9" s="1"/>
  <c r="BL460" i="9"/>
  <c r="BM460" i="9"/>
  <c r="CA473" i="9"/>
  <c r="CD473" i="9"/>
  <c r="CE473" i="9"/>
  <c r="CF473" i="9" s="1"/>
  <c r="BL461" i="9"/>
  <c r="BM461" i="9"/>
  <c r="BN461" i="9" s="1"/>
  <c r="CD474" i="9"/>
  <c r="CE474" i="9"/>
  <c r="CF474" i="9" s="1"/>
  <c r="CD475" i="9"/>
  <c r="CE475" i="9"/>
  <c r="CF475" i="9" s="1"/>
  <c r="CD476" i="9"/>
  <c r="CE476" i="9"/>
  <c r="CF476" i="9" s="1"/>
  <c r="CD477" i="9"/>
  <c r="CE477" i="9"/>
  <c r="CF477" i="9" s="1"/>
  <c r="CD478" i="9"/>
  <c r="CE478" i="9"/>
  <c r="CF478" i="9" s="1"/>
  <c r="CD479" i="9"/>
  <c r="CE479" i="9"/>
  <c r="CF479" i="9" s="1"/>
  <c r="CD480" i="9"/>
  <c r="CE480" i="9"/>
  <c r="CF480" i="9" s="1"/>
  <c r="CD481" i="9"/>
  <c r="CE481" i="9"/>
  <c r="CF481" i="9" s="1"/>
  <c r="CD482" i="9"/>
  <c r="CE482" i="9"/>
  <c r="CF482" i="9" s="1"/>
  <c r="CD483" i="9"/>
  <c r="CE483" i="9"/>
  <c r="CF483" i="9" s="1"/>
  <c r="CD484" i="9"/>
  <c r="CE484" i="9"/>
  <c r="CF484" i="9" s="1"/>
  <c r="CD485" i="9"/>
  <c r="CE485" i="9"/>
  <c r="CF485" i="9" s="1"/>
  <c r="CD486" i="9"/>
  <c r="CE486" i="9"/>
  <c r="CF486" i="9" s="1"/>
  <c r="BL469" i="9"/>
  <c r="BM469" i="9"/>
  <c r="CD487" i="9"/>
  <c r="CE487" i="9"/>
  <c r="CF487" i="9" s="1"/>
  <c r="BL470" i="9"/>
  <c r="BM470" i="9"/>
  <c r="BN470" i="9" s="1"/>
  <c r="CD488" i="9"/>
  <c r="CE488" i="9"/>
  <c r="CF488" i="9" s="1"/>
  <c r="BL471" i="9"/>
  <c r="BM471" i="9"/>
  <c r="BN471" i="9" s="1"/>
  <c r="CD489" i="9"/>
  <c r="CE489" i="9"/>
  <c r="CF489" i="9" s="1"/>
  <c r="BL472" i="9"/>
  <c r="BM472" i="9"/>
  <c r="BN472" i="9" s="1"/>
  <c r="CD490" i="9"/>
  <c r="CE490" i="9"/>
  <c r="CF490" i="9" s="1"/>
  <c r="BL473" i="9"/>
  <c r="BM473" i="9"/>
  <c r="BN473" i="9" s="1"/>
  <c r="CD491" i="9"/>
  <c r="CE491" i="9"/>
  <c r="CF491" i="9" s="1"/>
  <c r="BL474" i="9"/>
  <c r="BM474" i="9"/>
  <c r="BN474" i="9" s="1"/>
  <c r="CD492" i="9"/>
  <c r="CE492" i="9"/>
  <c r="CF492" i="9" s="1"/>
  <c r="BL475" i="9"/>
  <c r="BM475" i="9"/>
  <c r="BN475" i="9" s="1"/>
  <c r="CD493" i="9"/>
  <c r="CE493" i="9"/>
  <c r="CF493" i="9" s="1"/>
  <c r="BL476" i="9"/>
  <c r="BM476" i="9"/>
  <c r="BN476" i="9" s="1"/>
  <c r="CD494" i="9"/>
  <c r="CE494" i="9"/>
  <c r="CF494" i="9" s="1"/>
  <c r="BL477" i="9"/>
  <c r="BM477" i="9"/>
  <c r="BN477" i="9" s="1"/>
  <c r="CD495" i="9"/>
  <c r="CE495" i="9"/>
  <c r="CF495" i="9" s="1"/>
  <c r="BL478" i="9"/>
  <c r="BM478" i="9"/>
  <c r="BN478" i="9" s="1"/>
  <c r="CD496" i="9"/>
  <c r="CE496" i="9"/>
  <c r="CF496" i="9" s="1"/>
  <c r="BL479" i="9"/>
  <c r="BM479" i="9"/>
  <c r="BN479" i="9" s="1"/>
  <c r="CD497" i="9"/>
  <c r="CE497" i="9"/>
  <c r="CF497" i="9" s="1"/>
  <c r="BL480" i="9"/>
  <c r="BM480" i="9"/>
  <c r="BN480" i="9" s="1"/>
  <c r="CD498" i="9"/>
  <c r="CE498" i="9"/>
  <c r="CF498" i="9" s="1"/>
  <c r="BL481" i="9"/>
  <c r="BM481" i="9"/>
  <c r="BN481" i="9" s="1"/>
  <c r="CD499" i="9"/>
  <c r="CE499" i="9"/>
  <c r="CF499" i="9" s="1"/>
  <c r="BL482" i="9"/>
  <c r="BM482" i="9"/>
  <c r="BN482" i="9" s="1"/>
  <c r="CD500" i="9"/>
  <c r="CE500" i="9"/>
  <c r="CF500" i="9" s="1"/>
  <c r="CD501" i="9"/>
  <c r="CE501" i="9"/>
  <c r="CF501" i="9" s="1"/>
  <c r="CD502" i="9"/>
  <c r="CE502" i="9"/>
  <c r="CF502" i="9" s="1"/>
  <c r="CD503" i="9"/>
  <c r="CE503" i="9"/>
  <c r="CF503" i="9" s="1"/>
  <c r="CD504" i="9"/>
  <c r="CE504" i="9"/>
  <c r="CF504" i="9" s="1"/>
  <c r="CD505" i="9"/>
  <c r="CE505" i="9"/>
  <c r="CF505" i="9" s="1"/>
  <c r="CD506" i="9"/>
  <c r="CE506" i="9"/>
  <c r="CF506" i="9" s="1"/>
  <c r="CD507" i="9"/>
  <c r="CE507" i="9"/>
  <c r="CF507" i="9" s="1"/>
  <c r="CD508" i="9"/>
  <c r="CE508" i="9"/>
  <c r="CF508" i="9" s="1"/>
  <c r="CD509" i="9"/>
  <c r="CE509" i="9"/>
  <c r="CF509" i="9" s="1"/>
  <c r="CD510" i="9"/>
  <c r="CE510" i="9"/>
  <c r="CF510" i="9" s="1"/>
  <c r="CD511" i="9"/>
  <c r="CE511" i="9"/>
  <c r="CF511" i="9" s="1"/>
  <c r="CD512" i="9"/>
  <c r="CE512" i="9"/>
  <c r="CF512" i="9" s="1"/>
  <c r="CD513" i="9"/>
  <c r="CE513" i="9"/>
  <c r="CF513" i="9" s="1"/>
  <c r="CD514" i="9"/>
  <c r="CE514" i="9"/>
  <c r="CF514" i="9" s="1"/>
  <c r="BL490" i="9"/>
  <c r="BM490" i="9"/>
  <c r="BN490" i="9" s="1"/>
  <c r="CD515" i="9"/>
  <c r="CE515" i="9"/>
  <c r="BL491" i="9"/>
  <c r="BM491" i="9"/>
  <c r="BN491" i="9" s="1"/>
  <c r="CD516" i="9"/>
  <c r="CE516" i="9"/>
  <c r="CF516" i="9" s="1"/>
  <c r="BL492" i="9"/>
  <c r="BM492" i="9"/>
  <c r="BN492" i="9" s="1"/>
  <c r="CD517" i="9"/>
  <c r="CE517" i="9"/>
  <c r="BL493" i="9"/>
  <c r="BM493" i="9"/>
  <c r="BN493" i="9" s="1"/>
  <c r="CD518" i="9"/>
  <c r="CE518" i="9"/>
  <c r="CF518" i="9" s="1"/>
  <c r="BL494" i="9"/>
  <c r="BM494" i="9"/>
  <c r="BN494" i="9" s="1"/>
  <c r="CD519" i="9"/>
  <c r="CE519" i="9"/>
  <c r="CF519" i="9" s="1"/>
  <c r="BL495" i="9"/>
  <c r="BM495" i="9"/>
  <c r="BN495" i="9" s="1"/>
  <c r="CD520" i="9"/>
  <c r="CE520" i="9"/>
  <c r="CF520" i="9" s="1"/>
  <c r="BL496" i="9"/>
  <c r="BM496" i="9"/>
  <c r="BN496" i="9" s="1"/>
  <c r="CD521" i="9"/>
  <c r="CE521" i="9"/>
  <c r="CF521" i="9" s="1"/>
  <c r="BL497" i="9"/>
  <c r="BM497" i="9"/>
  <c r="BN497" i="9" s="1"/>
  <c r="CD522" i="9"/>
  <c r="CE522" i="9"/>
  <c r="CF522" i="9" s="1"/>
  <c r="BL498" i="9"/>
  <c r="BM498" i="9"/>
  <c r="BN498" i="9" s="1"/>
  <c r="CD523" i="9"/>
  <c r="CE523" i="9"/>
  <c r="CF523" i="9" s="1"/>
  <c r="CD524" i="9"/>
  <c r="CE524" i="9"/>
  <c r="CF524" i="9" s="1"/>
  <c r="CD525" i="9"/>
  <c r="CE525" i="9"/>
  <c r="CF525" i="9" s="1"/>
  <c r="CD526" i="9"/>
  <c r="CE526" i="9"/>
  <c r="CF526" i="9" s="1"/>
  <c r="CD527" i="9"/>
  <c r="CE527" i="9"/>
  <c r="CF527" i="9" s="1"/>
  <c r="CD528" i="9"/>
  <c r="CE528" i="9"/>
  <c r="CF528" i="9" s="1"/>
  <c r="CD529" i="9"/>
  <c r="CE529" i="9"/>
  <c r="CF529" i="9" s="1"/>
  <c r="CD530" i="9"/>
  <c r="CE530" i="9"/>
  <c r="CF530" i="9" s="1"/>
  <c r="CD531" i="9"/>
  <c r="CE531" i="9"/>
  <c r="CF531" i="9" s="1"/>
  <c r="CD532" i="9"/>
  <c r="CE532" i="9"/>
  <c r="CF532" i="9" s="1"/>
  <c r="CD533" i="9"/>
  <c r="CE533" i="9"/>
  <c r="CF533" i="9" s="1"/>
  <c r="CD534" i="9"/>
  <c r="CE534" i="9"/>
  <c r="BL506" i="9"/>
  <c r="BM506" i="9"/>
  <c r="BN506" i="9" s="1"/>
  <c r="CD535" i="9"/>
  <c r="CE535" i="9"/>
  <c r="CF535" i="9" s="1"/>
  <c r="BL507" i="9"/>
  <c r="BM507" i="9"/>
  <c r="BN507" i="9" s="1"/>
  <c r="CD536" i="9"/>
  <c r="CE536" i="9"/>
  <c r="CF536" i="9" s="1"/>
  <c r="BL508" i="9"/>
  <c r="BM508" i="9"/>
  <c r="BN508" i="9" s="1"/>
  <c r="CD537" i="9"/>
  <c r="CE537" i="9"/>
  <c r="CF537" i="9" s="1"/>
  <c r="BL509" i="9"/>
  <c r="BM509" i="9"/>
  <c r="BN509" i="9" s="1"/>
  <c r="CD538" i="9"/>
  <c r="CE538" i="9"/>
  <c r="CF538" i="9" s="1"/>
  <c r="BL510" i="9"/>
  <c r="BM510" i="9"/>
  <c r="BN510" i="9" s="1"/>
  <c r="CD539" i="9"/>
  <c r="CE539" i="9"/>
  <c r="CF539" i="9" s="1"/>
  <c r="BL511" i="9"/>
  <c r="BM511" i="9"/>
  <c r="BN511" i="9" s="1"/>
  <c r="CD540" i="9"/>
  <c r="CE540" i="9"/>
  <c r="CF540" i="9" s="1"/>
  <c r="BL512" i="9"/>
  <c r="BM512" i="9"/>
  <c r="BN512" i="9" s="1"/>
  <c r="CD541" i="9"/>
  <c r="CE541" i="9"/>
  <c r="CF541" i="9" s="1"/>
  <c r="BL513" i="9"/>
  <c r="BM513" i="9"/>
  <c r="BN513" i="9" s="1"/>
  <c r="CD542" i="9"/>
  <c r="CE542" i="9"/>
  <c r="CF542" i="9" s="1"/>
  <c r="BL514" i="9"/>
  <c r="BM514" i="9"/>
  <c r="BN514" i="9" s="1"/>
  <c r="CD543" i="9"/>
  <c r="CE543" i="9"/>
  <c r="CF543" i="9" s="1"/>
  <c r="BL515" i="9"/>
  <c r="BM515" i="9"/>
  <c r="BN515" i="9" s="1"/>
  <c r="CD544" i="9"/>
  <c r="CE544" i="9"/>
  <c r="CF544" i="9" s="1"/>
  <c r="BL516" i="9"/>
  <c r="BM516" i="9"/>
  <c r="BN516" i="9" s="1"/>
  <c r="CD545" i="9"/>
  <c r="CE545" i="9"/>
  <c r="CF545" i="9" s="1"/>
  <c r="CD546" i="9"/>
  <c r="CE546" i="9"/>
  <c r="CF546" i="9" s="1"/>
  <c r="CD547" i="9"/>
  <c r="CE547" i="9"/>
  <c r="CF547" i="9" s="1"/>
  <c r="CD548" i="9"/>
  <c r="CE548" i="9"/>
  <c r="CF548" i="9" s="1"/>
  <c r="CD549" i="9"/>
  <c r="CE549" i="9"/>
  <c r="CF549" i="9" s="1"/>
  <c r="CD550" i="9"/>
  <c r="CE550" i="9"/>
  <c r="CF550" i="9" s="1"/>
  <c r="CD551" i="9"/>
  <c r="CE551" i="9"/>
  <c r="CF551" i="9" s="1"/>
  <c r="CD552" i="9"/>
  <c r="CE552" i="9"/>
  <c r="CF552" i="9" s="1"/>
  <c r="CD553" i="9"/>
  <c r="CE553" i="9"/>
  <c r="CF553" i="9" s="1"/>
  <c r="CD554" i="9"/>
  <c r="CE554" i="9"/>
  <c r="CF554" i="9" s="1"/>
  <c r="BL524" i="9"/>
  <c r="BM524" i="9"/>
  <c r="CD555" i="9"/>
  <c r="CE555" i="9"/>
  <c r="CF555" i="9" s="1"/>
  <c r="BL525" i="9"/>
  <c r="BM525" i="9"/>
  <c r="BN525" i="9" s="1"/>
  <c r="CD556" i="9"/>
  <c r="CE556" i="9"/>
  <c r="CF556" i="9" s="1"/>
  <c r="BL526" i="9"/>
  <c r="BM526" i="9"/>
  <c r="BN526" i="9" s="1"/>
  <c r="CD557" i="9"/>
  <c r="CE557" i="9"/>
  <c r="CF557" i="9" s="1"/>
  <c r="BL527" i="9"/>
  <c r="BM527" i="9"/>
  <c r="BN527" i="9" s="1"/>
  <c r="CD558" i="9"/>
  <c r="CE558" i="9"/>
  <c r="CF558" i="9" s="1"/>
  <c r="BL528" i="9"/>
  <c r="BM528" i="9"/>
  <c r="BN528" i="9" s="1"/>
  <c r="CD559" i="9"/>
  <c r="CE559" i="9"/>
  <c r="CF559" i="9" s="1"/>
  <c r="BL529" i="9"/>
  <c r="BM529" i="9"/>
  <c r="BN529" i="9" s="1"/>
  <c r="CD560" i="9"/>
  <c r="CE560" i="9"/>
  <c r="CF560" i="9" s="1"/>
  <c r="BL530" i="9"/>
  <c r="BM530" i="9"/>
  <c r="BN530" i="9" s="1"/>
  <c r="CD561" i="9"/>
  <c r="CE561" i="9"/>
  <c r="CF561" i="9" s="1"/>
  <c r="BL531" i="9"/>
  <c r="BM531" i="9"/>
  <c r="BN531" i="9" s="1"/>
  <c r="CD562" i="9"/>
  <c r="CE562" i="9"/>
  <c r="CF562" i="9" s="1"/>
  <c r="BL532" i="9"/>
  <c r="BM532" i="9"/>
  <c r="BN532" i="9" s="1"/>
  <c r="CD563" i="9"/>
  <c r="CE563" i="9"/>
  <c r="CF563" i="9" s="1"/>
  <c r="BL533" i="9"/>
  <c r="BM533" i="9"/>
  <c r="BN533" i="9" s="1"/>
  <c r="CD564" i="9"/>
  <c r="CE564" i="9"/>
  <c r="CF564" i="9" s="1"/>
  <c r="BL534" i="9"/>
  <c r="BM534" i="9"/>
  <c r="BN534" i="9" s="1"/>
  <c r="CD565" i="9"/>
  <c r="CE565" i="9"/>
  <c r="CF565" i="9" s="1"/>
  <c r="BL535" i="9"/>
  <c r="BM535" i="9"/>
  <c r="BN535" i="9" s="1"/>
  <c r="CD566" i="9"/>
  <c r="CE566" i="9"/>
  <c r="CF566" i="9" s="1"/>
  <c r="BL536" i="9"/>
  <c r="BM536" i="9"/>
  <c r="BN536" i="9" s="1"/>
  <c r="CD567" i="9"/>
  <c r="CE567" i="9"/>
  <c r="CF567" i="9" s="1"/>
  <c r="CD568" i="9"/>
  <c r="CE568" i="9"/>
  <c r="CF568" i="9" s="1"/>
  <c r="CD569" i="9"/>
  <c r="CE569" i="9"/>
  <c r="CF569" i="9" s="1"/>
  <c r="CD570" i="9"/>
  <c r="CE570" i="9"/>
  <c r="CF570" i="9" s="1"/>
  <c r="CD571" i="9"/>
  <c r="CE571" i="9"/>
  <c r="CF571" i="9" s="1"/>
  <c r="CD572" i="9"/>
  <c r="CE572" i="9"/>
  <c r="CF572" i="9" s="1"/>
  <c r="CD573" i="9"/>
  <c r="CE573" i="9"/>
  <c r="CF573" i="9" s="1"/>
  <c r="CD574" i="9"/>
  <c r="CE574" i="9"/>
  <c r="CF574" i="9" s="1"/>
  <c r="CD575" i="9"/>
  <c r="CE575" i="9"/>
  <c r="CF575" i="9" s="1"/>
  <c r="BL544" i="9"/>
  <c r="CD576" i="9"/>
  <c r="CE576" i="9"/>
  <c r="CF576" i="9" s="1"/>
  <c r="BL545" i="9"/>
  <c r="CD577" i="9"/>
  <c r="CE577" i="9"/>
  <c r="CF577" i="9" s="1"/>
  <c r="BL546" i="9"/>
  <c r="BM546" i="9"/>
  <c r="CD578" i="9"/>
  <c r="CE578" i="9"/>
  <c r="CF578" i="9" s="1"/>
  <c r="BL547" i="9"/>
  <c r="BM547" i="9"/>
  <c r="BN547" i="9" s="1"/>
  <c r="CD579" i="9"/>
  <c r="CE579" i="9"/>
  <c r="CF579" i="9" s="1"/>
  <c r="BL548" i="9"/>
  <c r="BM548" i="9"/>
  <c r="BN548" i="9" s="1"/>
  <c r="CD580" i="9"/>
  <c r="CE580" i="9"/>
  <c r="CF580" i="9" s="1"/>
  <c r="BL549" i="9"/>
  <c r="BM549" i="9"/>
  <c r="BN549" i="9" s="1"/>
  <c r="CD581" i="9"/>
  <c r="CE581" i="9"/>
  <c r="CF581" i="9" s="1"/>
  <c r="BL550" i="9"/>
  <c r="BM550" i="9"/>
  <c r="BN550" i="9" s="1"/>
  <c r="CD582" i="9"/>
  <c r="CE582" i="9"/>
  <c r="CF582" i="9" s="1"/>
  <c r="BL551" i="9"/>
  <c r="BM551" i="9"/>
  <c r="BN551" i="9" s="1"/>
  <c r="CD583" i="9"/>
  <c r="CE583" i="9"/>
  <c r="CF583" i="9" s="1"/>
  <c r="BL552" i="9"/>
  <c r="BM552" i="9"/>
  <c r="BN552" i="9" s="1"/>
  <c r="CD584" i="9"/>
  <c r="CE584" i="9"/>
  <c r="CF584" i="9" s="1"/>
  <c r="BL553" i="9"/>
  <c r="BM553" i="9"/>
  <c r="BN553" i="9" s="1"/>
  <c r="CD585" i="9"/>
  <c r="CE585" i="9"/>
  <c r="CF585" i="9" s="1"/>
  <c r="BL554" i="9"/>
  <c r="BM554" i="9"/>
  <c r="BN554" i="9" s="1"/>
  <c r="CD586" i="9"/>
  <c r="CE586" i="9"/>
  <c r="CF586" i="9" s="1"/>
  <c r="BL555" i="9"/>
  <c r="BM555" i="9"/>
  <c r="BN555" i="9" s="1"/>
  <c r="CD587" i="9"/>
  <c r="CE587" i="9"/>
  <c r="CF587" i="9" s="1"/>
  <c r="BL556" i="9"/>
  <c r="BM556" i="9"/>
  <c r="BN556" i="9" s="1"/>
  <c r="CD588" i="9"/>
  <c r="CE588" i="9"/>
  <c r="CF588" i="9" s="1"/>
  <c r="BL557" i="9"/>
  <c r="CD589" i="9"/>
  <c r="CE589" i="9"/>
  <c r="CF589" i="9" s="1"/>
  <c r="BL558" i="9"/>
  <c r="BM558" i="9"/>
  <c r="BN558" i="9" s="1"/>
  <c r="CD590" i="9"/>
  <c r="CE590" i="9"/>
  <c r="CF590" i="9" s="1"/>
  <c r="BL559" i="9"/>
  <c r="BM559" i="9"/>
  <c r="BN559" i="9" s="1"/>
  <c r="CD591" i="9"/>
  <c r="CE591" i="9"/>
  <c r="CF591" i="9" s="1"/>
  <c r="CD592" i="9"/>
  <c r="CE592" i="9"/>
  <c r="CF592" i="9" s="1"/>
  <c r="CD593" i="9"/>
  <c r="CE593" i="9"/>
  <c r="CF593" i="9" s="1"/>
  <c r="CD594" i="9"/>
  <c r="CE594" i="9"/>
  <c r="CF594" i="9" s="1"/>
  <c r="CD595" i="9"/>
  <c r="CE595" i="9"/>
  <c r="CF595" i="9" s="1"/>
  <c r="CD596" i="9"/>
  <c r="CE596" i="9"/>
  <c r="CF596" i="9" s="1"/>
  <c r="BL567" i="9"/>
  <c r="BM567" i="9"/>
  <c r="BN567" i="9" s="1"/>
  <c r="BL568" i="9"/>
  <c r="BM568" i="9"/>
  <c r="BN568" i="9" s="1"/>
  <c r="BL569" i="9"/>
  <c r="BM569" i="9"/>
  <c r="BN569" i="9" s="1"/>
  <c r="BL570" i="9"/>
  <c r="BM570" i="9"/>
  <c r="BN570" i="9" s="1"/>
  <c r="BL571" i="9"/>
  <c r="BM571" i="9"/>
  <c r="BN571" i="9" s="1"/>
  <c r="BL572" i="9"/>
  <c r="BM572" i="9"/>
  <c r="BN572" i="9" s="1"/>
  <c r="BL573" i="9"/>
  <c r="BM573" i="9"/>
  <c r="BL574" i="9"/>
  <c r="BM574" i="9"/>
  <c r="BN574" i="9" s="1"/>
  <c r="BL575" i="9"/>
  <c r="BM575" i="9"/>
  <c r="BN575" i="9" s="1"/>
  <c r="BL576" i="9"/>
  <c r="BM576" i="9"/>
  <c r="BN576" i="9" s="1"/>
  <c r="BL577" i="9"/>
  <c r="BM577" i="9"/>
  <c r="BN577" i="9" s="1"/>
  <c r="BL578" i="9"/>
  <c r="BM578" i="9"/>
  <c r="BN578" i="9" s="1"/>
  <c r="BL579" i="9"/>
  <c r="BM579" i="9"/>
  <c r="BN579" i="9" s="1"/>
  <c r="BL587" i="9"/>
  <c r="BM587" i="9"/>
  <c r="BL588" i="9"/>
  <c r="BM588" i="9"/>
  <c r="BN588" i="9" s="1"/>
  <c r="BL589" i="9"/>
  <c r="BM589" i="9"/>
  <c r="BN589" i="9" s="1"/>
  <c r="BL590" i="9"/>
  <c r="BM590" i="9"/>
  <c r="BN590" i="9" s="1"/>
  <c r="BL591" i="9"/>
  <c r="BM591" i="9"/>
  <c r="BN591" i="9" s="1"/>
  <c r="BL592" i="9"/>
  <c r="BM592" i="9"/>
  <c r="BN592" i="9" s="1"/>
  <c r="BL593" i="9"/>
  <c r="BM593" i="9"/>
  <c r="BN593" i="9" s="1"/>
  <c r="BL594" i="9"/>
  <c r="BM594" i="9"/>
  <c r="BN594" i="9" s="1"/>
  <c r="BL595" i="9"/>
  <c r="BM595" i="9"/>
  <c r="BN595" i="9" s="1"/>
  <c r="BL596" i="9"/>
  <c r="BM596" i="9"/>
  <c r="BN596" i="9" s="1"/>
  <c r="CD641" i="9"/>
  <c r="CE641" i="9"/>
  <c r="CF641" i="9" s="1"/>
  <c r="CD642" i="9"/>
  <c r="CE642" i="9"/>
  <c r="CF642" i="9" s="1"/>
  <c r="CD643" i="9"/>
  <c r="CE643" i="9"/>
  <c r="CF643" i="9" s="1"/>
  <c r="BL604" i="9"/>
  <c r="BM604" i="9"/>
  <c r="BL605" i="9"/>
  <c r="BM605" i="9"/>
  <c r="BL606" i="9"/>
  <c r="BM606" i="9"/>
  <c r="BN606" i="9" s="1"/>
  <c r="CD654" i="9"/>
  <c r="CE654" i="9"/>
  <c r="CF654" i="9" s="1"/>
  <c r="BL607" i="9"/>
  <c r="BM607" i="9"/>
  <c r="BN607" i="9" s="1"/>
  <c r="CD655" i="9"/>
  <c r="CE655" i="9"/>
  <c r="CF655" i="9" s="1"/>
  <c r="BL608" i="9"/>
  <c r="BM608" i="9"/>
  <c r="BN608" i="9" s="1"/>
  <c r="CD656" i="9"/>
  <c r="CE656" i="9"/>
  <c r="CF656" i="9" s="1"/>
  <c r="BL609" i="9"/>
  <c r="BM609" i="9"/>
  <c r="BN609" i="9" s="1"/>
  <c r="CD657" i="9"/>
  <c r="CE657" i="9"/>
  <c r="CF657" i="9" s="1"/>
  <c r="BL610" i="9"/>
  <c r="BM610" i="9"/>
  <c r="BN610" i="9" s="1"/>
  <c r="CD658" i="9"/>
  <c r="CE658" i="9"/>
  <c r="CF658" i="9" s="1"/>
  <c r="BL611" i="9"/>
  <c r="BM611" i="9"/>
  <c r="BN611" i="9" s="1"/>
  <c r="CD659" i="9"/>
  <c r="CE659" i="9"/>
  <c r="CF659" i="9" s="1"/>
  <c r="BL612" i="9"/>
  <c r="BM612" i="9"/>
  <c r="BN612" i="9" s="1"/>
  <c r="CD660" i="9"/>
  <c r="CE660" i="9"/>
  <c r="CF660" i="9" s="1"/>
  <c r="BL613" i="9"/>
  <c r="BM613" i="9"/>
  <c r="BN613" i="9" s="1"/>
  <c r="CD661" i="9"/>
  <c r="CE661" i="9"/>
  <c r="CF661" i="9" s="1"/>
  <c r="BL614" i="9"/>
  <c r="BM614" i="9"/>
  <c r="BN614" i="9" s="1"/>
  <c r="CD662" i="9"/>
  <c r="CE662" i="9"/>
  <c r="CF662" i="9" s="1"/>
  <c r="BL615" i="9"/>
  <c r="BM615" i="9"/>
  <c r="BN615" i="9" s="1"/>
  <c r="CD663" i="9"/>
  <c r="CE663" i="9"/>
  <c r="CF663" i="9" s="1"/>
  <c r="BL616" i="9"/>
  <c r="BM616" i="9"/>
  <c r="BN616" i="9" s="1"/>
  <c r="CD664" i="9"/>
  <c r="CE664" i="9"/>
  <c r="CF664" i="9" s="1"/>
  <c r="BL617" i="9"/>
  <c r="BM617" i="9"/>
  <c r="BN617" i="9" s="1"/>
  <c r="CD665" i="9"/>
  <c r="CE665" i="9"/>
  <c r="CF665" i="9" s="1"/>
  <c r="CD666" i="9"/>
  <c r="CE666" i="9"/>
  <c r="CF666" i="9" s="1"/>
  <c r="CD667" i="9"/>
  <c r="CE667" i="9"/>
  <c r="CF667" i="9" s="1"/>
  <c r="CD668" i="9"/>
  <c r="CE668" i="9"/>
  <c r="CF668" i="9" s="1"/>
  <c r="CD669" i="9"/>
  <c r="CE669" i="9"/>
  <c r="CF669" i="9" s="1"/>
  <c r="CD670" i="9"/>
  <c r="CE670" i="9"/>
  <c r="CF670" i="9" s="1"/>
  <c r="CD671" i="9"/>
  <c r="CE671" i="9"/>
  <c r="CF671" i="9" s="1"/>
  <c r="CD672" i="9"/>
  <c r="CE672" i="9"/>
  <c r="CF672" i="9" s="1"/>
  <c r="CD673" i="9"/>
  <c r="CE673" i="9"/>
  <c r="CF673" i="9" s="1"/>
  <c r="CD674" i="9"/>
  <c r="CE674" i="9"/>
  <c r="CF674" i="9" s="1"/>
  <c r="BL625" i="9"/>
  <c r="BM625" i="9"/>
  <c r="BN625" i="9" s="1"/>
  <c r="CD675" i="9"/>
  <c r="CE675" i="9"/>
  <c r="CF675" i="9" s="1"/>
  <c r="BL626" i="9"/>
  <c r="BM626" i="9"/>
  <c r="BN626" i="9" s="1"/>
  <c r="CD676" i="9"/>
  <c r="CE676" i="9"/>
  <c r="CF676" i="9" s="1"/>
  <c r="BL627" i="9"/>
  <c r="BM627" i="9"/>
  <c r="BN627" i="9" s="1"/>
  <c r="CD677" i="9"/>
  <c r="CE677" i="9"/>
  <c r="CF677" i="9" s="1"/>
  <c r="BL628" i="9"/>
  <c r="BM628" i="9"/>
  <c r="BN628" i="9" s="1"/>
  <c r="CD678" i="9"/>
  <c r="CE678" i="9"/>
  <c r="CF678" i="9" s="1"/>
  <c r="BL629" i="9"/>
  <c r="BM629" i="9"/>
  <c r="BN629" i="9" s="1"/>
  <c r="CD679" i="9"/>
  <c r="CE679" i="9"/>
  <c r="CF679" i="9" s="1"/>
  <c r="BL630" i="9"/>
  <c r="BM630" i="9"/>
  <c r="BN630" i="9" s="1"/>
  <c r="CD680" i="9"/>
  <c r="CE680" i="9"/>
  <c r="CF680" i="9" s="1"/>
  <c r="BL631" i="9"/>
  <c r="BM631" i="9"/>
  <c r="BN631" i="9" s="1"/>
  <c r="CD681" i="9"/>
  <c r="CE681" i="9"/>
  <c r="CF681" i="9" s="1"/>
  <c r="BL632" i="9"/>
  <c r="BM632" i="9"/>
  <c r="BN632" i="9" s="1"/>
  <c r="CD682" i="9"/>
  <c r="CE682" i="9"/>
  <c r="CF682" i="9" s="1"/>
  <c r="BL633" i="9"/>
  <c r="BM633" i="9"/>
  <c r="BN633" i="9" s="1"/>
  <c r="CD683" i="9"/>
  <c r="CE683" i="9"/>
  <c r="CF683" i="9" s="1"/>
  <c r="BL634" i="9"/>
  <c r="BM634" i="9"/>
  <c r="BN634" i="9" s="1"/>
  <c r="CD684" i="9"/>
  <c r="CE684" i="9"/>
  <c r="CF684" i="9" s="1"/>
  <c r="CD685" i="9"/>
  <c r="CE685" i="9"/>
  <c r="CF685" i="9" s="1"/>
  <c r="CD686" i="9"/>
  <c r="CE686" i="9"/>
  <c r="CF686" i="9" s="1"/>
  <c r="CD687" i="9"/>
  <c r="CE687" i="9"/>
  <c r="CF687" i="9" s="1"/>
  <c r="CD688" i="9"/>
  <c r="CE688" i="9"/>
  <c r="CF688" i="9" s="1"/>
  <c r="CD689" i="9"/>
  <c r="CE689" i="9"/>
  <c r="CF689" i="9" s="1"/>
  <c r="CD690" i="9"/>
  <c r="CE690" i="9"/>
  <c r="CF690" i="9" s="1"/>
  <c r="CD691" i="9"/>
  <c r="CE691" i="9"/>
  <c r="CF691" i="9" s="1"/>
  <c r="CD692" i="9"/>
  <c r="CE692" i="9"/>
  <c r="CF692" i="9" s="1"/>
  <c r="CD693" i="9"/>
  <c r="CE693" i="9"/>
  <c r="CF693" i="9" s="1"/>
  <c r="CD694" i="9"/>
  <c r="CE694" i="9"/>
  <c r="CF694" i="9" s="1"/>
  <c r="BL642" i="9"/>
  <c r="BM642" i="9"/>
  <c r="CD695" i="9"/>
  <c r="CE695" i="9"/>
  <c r="BL643" i="9"/>
  <c r="BM643" i="9"/>
  <c r="BN643" i="9" s="1"/>
  <c r="CD696" i="9"/>
  <c r="CE696" i="9"/>
  <c r="CF696" i="9" s="1"/>
  <c r="BL644" i="9"/>
  <c r="BM644" i="9"/>
  <c r="BN644" i="9" s="1"/>
  <c r="CD697" i="9"/>
  <c r="CE697" i="9"/>
  <c r="CF697" i="9" s="1"/>
  <c r="BL645" i="9"/>
  <c r="BM645" i="9"/>
  <c r="CD698" i="9"/>
  <c r="CE698" i="9"/>
  <c r="CF698" i="9" s="1"/>
  <c r="BL646" i="9"/>
  <c r="BM646" i="9"/>
  <c r="BN646" i="9" s="1"/>
  <c r="BL647" i="9"/>
  <c r="BM647" i="9"/>
  <c r="BN647" i="9" s="1"/>
  <c r="BL648" i="9"/>
  <c r="BM648" i="9"/>
  <c r="BN648" i="9" s="1"/>
  <c r="BL649" i="9"/>
  <c r="BM649" i="9"/>
  <c r="BN649" i="9" s="1"/>
  <c r="BL650" i="9"/>
  <c r="BM650" i="9"/>
  <c r="BN650" i="9" s="1"/>
  <c r="BL651" i="9"/>
  <c r="BM651" i="9"/>
  <c r="BN651" i="9" s="1"/>
  <c r="BL652" i="9"/>
  <c r="BM652" i="9"/>
  <c r="BN652" i="9" s="1"/>
  <c r="BL653" i="9"/>
  <c r="BM653" i="9"/>
  <c r="BN653" i="9" s="1"/>
  <c r="BL654" i="9"/>
  <c r="BM654" i="9"/>
  <c r="BN654" i="9" s="1"/>
  <c r="BL655" i="9"/>
  <c r="BM655" i="9"/>
  <c r="BN655" i="9" s="1"/>
  <c r="BL656" i="9"/>
  <c r="BM656" i="9"/>
  <c r="BN656" i="9" s="1"/>
  <c r="BL657" i="9"/>
  <c r="BM657" i="9"/>
  <c r="BN657" i="9" s="1"/>
  <c r="CD715" i="9"/>
  <c r="CE715" i="9"/>
  <c r="CF715" i="9" s="1"/>
  <c r="CD716" i="9"/>
  <c r="CE716" i="9"/>
  <c r="CF716" i="9" s="1"/>
  <c r="CD717" i="9"/>
  <c r="CE717" i="9"/>
  <c r="CF717" i="9" s="1"/>
  <c r="CD718" i="9"/>
  <c r="CE718" i="9"/>
  <c r="CF718" i="9" s="1"/>
  <c r="CD719" i="9"/>
  <c r="CE719" i="9"/>
  <c r="CF719" i="9" s="1"/>
  <c r="CD720" i="9"/>
  <c r="CE720" i="9"/>
  <c r="CF720" i="9" s="1"/>
  <c r="CD721" i="9"/>
  <c r="CE721" i="9"/>
  <c r="CF721" i="9" s="1"/>
  <c r="BL665" i="9"/>
  <c r="BM665" i="9"/>
  <c r="BN665" i="9" s="1"/>
  <c r="CD722" i="9"/>
  <c r="CE722" i="9"/>
  <c r="CF722" i="9" s="1"/>
  <c r="BL666" i="9"/>
  <c r="BM666" i="9"/>
  <c r="BN666" i="9" s="1"/>
  <c r="CD723" i="9"/>
  <c r="CE723" i="9"/>
  <c r="CF723" i="9" s="1"/>
  <c r="BL667" i="9"/>
  <c r="BM667" i="9"/>
  <c r="BN667" i="9" s="1"/>
  <c r="CD724" i="9"/>
  <c r="CE724" i="9"/>
  <c r="CF724" i="9" s="1"/>
  <c r="BL668" i="9"/>
  <c r="BM668" i="9"/>
  <c r="BN668" i="9" s="1"/>
  <c r="CD725" i="9"/>
  <c r="CE725" i="9"/>
  <c r="CF725" i="9" s="1"/>
  <c r="BL669" i="9"/>
  <c r="BM669" i="9"/>
  <c r="BN669" i="9" s="1"/>
  <c r="CD726" i="9"/>
  <c r="CE726" i="9"/>
  <c r="CF726" i="9" s="1"/>
  <c r="BL670" i="9"/>
  <c r="BM670" i="9"/>
  <c r="BN670" i="9" s="1"/>
  <c r="CA727" i="9"/>
  <c r="CD727" i="9"/>
  <c r="CE727" i="9"/>
  <c r="CF727" i="9" s="1"/>
  <c r="BL671" i="9"/>
  <c r="BM671" i="9"/>
  <c r="BN671" i="9" s="1"/>
  <c r="CD728" i="9"/>
  <c r="CE728" i="9"/>
  <c r="CF728" i="9" s="1"/>
  <c r="BL672" i="9"/>
  <c r="BM672" i="9"/>
  <c r="BN672" i="9" s="1"/>
  <c r="CD729" i="9"/>
  <c r="CE729" i="9"/>
  <c r="CF729" i="9" s="1"/>
  <c r="BL673" i="9"/>
  <c r="BM673" i="9"/>
  <c r="BN673" i="9" s="1"/>
  <c r="CD730" i="9"/>
  <c r="CE730" i="9"/>
  <c r="CF730" i="9" s="1"/>
  <c r="BL674" i="9"/>
  <c r="BM674" i="9"/>
  <c r="BN674" i="9" s="1"/>
  <c r="BL675" i="9"/>
  <c r="BM675" i="9"/>
  <c r="BN675" i="9" s="1"/>
  <c r="BM683" i="9"/>
  <c r="CD743" i="9"/>
  <c r="CE743" i="9"/>
  <c r="CF743" i="9" s="1"/>
  <c r="BM684" i="9"/>
  <c r="BN684" i="9" s="1"/>
  <c r="CD744" i="9"/>
  <c r="CE744" i="9"/>
  <c r="CF744" i="9" s="1"/>
  <c r="BM685" i="9"/>
  <c r="BN685" i="9" s="1"/>
  <c r="BL686" i="9"/>
  <c r="BM686" i="9"/>
  <c r="BN686" i="9" s="1"/>
  <c r="BL687" i="9"/>
  <c r="BM687" i="9"/>
  <c r="BN687" i="9" s="1"/>
  <c r="BL688" i="9"/>
  <c r="BM688" i="9"/>
  <c r="BN688" i="9" s="1"/>
  <c r="BL689" i="9"/>
  <c r="BM689" i="9"/>
  <c r="BN689" i="9" s="1"/>
  <c r="BL690" i="9"/>
  <c r="BM690" i="9"/>
  <c r="BN690" i="9" s="1"/>
  <c r="BL691" i="9"/>
  <c r="BM691" i="9"/>
  <c r="BN691" i="9" s="1"/>
  <c r="BL692" i="9"/>
  <c r="BM692" i="9"/>
  <c r="BN692" i="9" s="1"/>
  <c r="BL693" i="9"/>
  <c r="BM693" i="9"/>
  <c r="BN693" i="9" s="1"/>
  <c r="BL694" i="9"/>
  <c r="BM694" i="9"/>
  <c r="BN694" i="9" s="1"/>
  <c r="CD754" i="9"/>
  <c r="CE754" i="9"/>
  <c r="CF754" i="9" s="1"/>
  <c r="BL695" i="9"/>
  <c r="BM695" i="9"/>
  <c r="BN695" i="9" s="1"/>
  <c r="BL696" i="9"/>
  <c r="BM696" i="9"/>
  <c r="BN696" i="9" s="1"/>
  <c r="BL697" i="9"/>
  <c r="BM697" i="9"/>
  <c r="BN697" i="9" s="1"/>
  <c r="BL698" i="9"/>
  <c r="BM698" i="9"/>
  <c r="BN698" i="9" s="1"/>
  <c r="BL699" i="9"/>
  <c r="BM699" i="9"/>
  <c r="BN699" i="9" s="1"/>
  <c r="BL700" i="9"/>
  <c r="BM700" i="9"/>
  <c r="BN700" i="9" s="1"/>
  <c r="BL701" i="9"/>
  <c r="BM701" i="9"/>
  <c r="BN701" i="9" s="1"/>
  <c r="BL702" i="9"/>
  <c r="BM702" i="9"/>
  <c r="BN702" i="9" s="1"/>
  <c r="BL710" i="9"/>
  <c r="BM710" i="9"/>
  <c r="BL711" i="9"/>
  <c r="BM711" i="9"/>
  <c r="BN711" i="9" s="1"/>
  <c r="BL712" i="9"/>
  <c r="BM712" i="9"/>
  <c r="BN712" i="9" s="1"/>
  <c r="BL713" i="9"/>
  <c r="BM713" i="9"/>
  <c r="BN713" i="9" s="1"/>
  <c r="BL714" i="9"/>
  <c r="BM714" i="9"/>
  <c r="BN714" i="9" s="1"/>
  <c r="BL715" i="9"/>
  <c r="BM715" i="9"/>
  <c r="BN715" i="9" s="1"/>
  <c r="BL716" i="9"/>
  <c r="BM716" i="9"/>
  <c r="BN716" i="9" s="1"/>
  <c r="BL717" i="9"/>
  <c r="BM717" i="9"/>
  <c r="BN717" i="9" s="1"/>
  <c r="CD781" i="9"/>
  <c r="CE781" i="9"/>
  <c r="CF781" i="9" s="1"/>
  <c r="BL718" i="9"/>
  <c r="BM718" i="9"/>
  <c r="BN718" i="9" s="1"/>
  <c r="CD782" i="9"/>
  <c r="CE782" i="9"/>
  <c r="CF782" i="9" s="1"/>
  <c r="BL719" i="9"/>
  <c r="BM719" i="9"/>
  <c r="BN719" i="9" s="1"/>
  <c r="CD783" i="9"/>
  <c r="CE783" i="9"/>
  <c r="CF783" i="9" s="1"/>
  <c r="BL720" i="9"/>
  <c r="BM720" i="9"/>
  <c r="BN720" i="9" s="1"/>
  <c r="CD784" i="9"/>
  <c r="CE784" i="9"/>
  <c r="CF784" i="9" s="1"/>
  <c r="BL721" i="9"/>
  <c r="BM721" i="9"/>
  <c r="BN721" i="9" s="1"/>
  <c r="CD785" i="9"/>
  <c r="CE785" i="9"/>
  <c r="CF785" i="9" s="1"/>
  <c r="BL722" i="9"/>
  <c r="BM722" i="9"/>
  <c r="BN722" i="9" s="1"/>
  <c r="CD786" i="9"/>
  <c r="CE786" i="9"/>
  <c r="CF786" i="9" s="1"/>
  <c r="BL723" i="9"/>
  <c r="BM723" i="9"/>
  <c r="BN723" i="9" s="1"/>
  <c r="CD787" i="9"/>
  <c r="CE787" i="9"/>
  <c r="CF787" i="9" s="1"/>
  <c r="CD788" i="9"/>
  <c r="CE788" i="9"/>
  <c r="CF788" i="9" s="1"/>
  <c r="CD789" i="9"/>
  <c r="CE789" i="9"/>
  <c r="CF789" i="9" s="1"/>
  <c r="CD790" i="9"/>
  <c r="CE790" i="9"/>
  <c r="CF790" i="9" s="1"/>
  <c r="CD791" i="9"/>
  <c r="CE791" i="9"/>
  <c r="CF791" i="9" s="1"/>
  <c r="CD792" i="9"/>
  <c r="CE792" i="9"/>
  <c r="CF792" i="9" s="1"/>
  <c r="CD793" i="9"/>
  <c r="CE793" i="9"/>
  <c r="CF793" i="9" s="1"/>
  <c r="CD794" i="9"/>
  <c r="CE794" i="9"/>
  <c r="CF794" i="9" s="1"/>
  <c r="CD795" i="9"/>
  <c r="CE795" i="9"/>
  <c r="CF795" i="9" s="1"/>
  <c r="CD796" i="9"/>
  <c r="CE796" i="9"/>
  <c r="CF796" i="9" s="1"/>
  <c r="CD797" i="9"/>
  <c r="CE797" i="9"/>
  <c r="CF797" i="9" s="1"/>
  <c r="BL731" i="9"/>
  <c r="BM731" i="9"/>
  <c r="BL732" i="9"/>
  <c r="BM732" i="9"/>
  <c r="BN732" i="9" s="1"/>
  <c r="BL736" i="9"/>
  <c r="BM736" i="9"/>
  <c r="BN736" i="9" s="1"/>
  <c r="BL737" i="9"/>
  <c r="BM737" i="9"/>
  <c r="BN737" i="9" s="1"/>
  <c r="BL738" i="9"/>
  <c r="BM738" i="9"/>
  <c r="BN738" i="9" s="1"/>
  <c r="BL739" i="9"/>
  <c r="BM739" i="9"/>
  <c r="BN739" i="9" s="1"/>
  <c r="CD808" i="9"/>
  <c r="CE808" i="9"/>
  <c r="CF808" i="9" s="1"/>
  <c r="BL740" i="9"/>
  <c r="BM740" i="9"/>
  <c r="BN740" i="9" s="1"/>
  <c r="CD809" i="9"/>
  <c r="CE809" i="9"/>
  <c r="CF809" i="9" s="1"/>
  <c r="BL741" i="9"/>
  <c r="BM741" i="9"/>
  <c r="BN741" i="9" s="1"/>
  <c r="CD810" i="9"/>
  <c r="CE810" i="9"/>
  <c r="CF810" i="9" s="1"/>
  <c r="BL742" i="9"/>
  <c r="BM742" i="9"/>
  <c r="BN742" i="9" s="1"/>
  <c r="CD811" i="9"/>
  <c r="CE811" i="9"/>
  <c r="CF811" i="9" s="1"/>
  <c r="BL743" i="9"/>
  <c r="BM743" i="9"/>
  <c r="BN743" i="9" s="1"/>
  <c r="CD812" i="9"/>
  <c r="CE812" i="9"/>
  <c r="CF812" i="9" s="1"/>
  <c r="BL744" i="9"/>
  <c r="BM744" i="9"/>
  <c r="BN744" i="9" s="1"/>
  <c r="CD813" i="9"/>
  <c r="CE813" i="9"/>
  <c r="CF813" i="9" s="1"/>
  <c r="BL745" i="9"/>
  <c r="BM745" i="9"/>
  <c r="BN745" i="9" s="1"/>
  <c r="CD814" i="9"/>
  <c r="CE814" i="9"/>
  <c r="CF814" i="9" s="1"/>
  <c r="BL753" i="9"/>
  <c r="BM753" i="9"/>
  <c r="BN753" i="9" s="1"/>
  <c r="BL754" i="9"/>
  <c r="BM754" i="9"/>
  <c r="BN754" i="9" s="1"/>
  <c r="CD826" i="9"/>
  <c r="CE826" i="9"/>
  <c r="CF826" i="9" s="1"/>
  <c r="BL755" i="9"/>
  <c r="BM755" i="9"/>
  <c r="BN755" i="9" s="1"/>
  <c r="CD827" i="9"/>
  <c r="CE827" i="9"/>
  <c r="CF827" i="9" s="1"/>
  <c r="BL756" i="9"/>
  <c r="BM756" i="9"/>
  <c r="BN756" i="9" s="1"/>
  <c r="BL757" i="9"/>
  <c r="BM757" i="9"/>
  <c r="BN757" i="9" s="1"/>
  <c r="BL758" i="9"/>
  <c r="BM758" i="9"/>
  <c r="BN758" i="9" s="1"/>
  <c r="BL759" i="9"/>
  <c r="BM759" i="9"/>
  <c r="BN759" i="9" s="1"/>
  <c r="AR64" i="9" s="1"/>
  <c r="BL760" i="9"/>
  <c r="BM760" i="9"/>
  <c r="BN760" i="9" s="1"/>
  <c r="BL761" i="9"/>
  <c r="BM761" i="9"/>
  <c r="BN761" i="9" s="1"/>
  <c r="CD837" i="9"/>
  <c r="CE837" i="9"/>
  <c r="CF837" i="9" s="1"/>
  <c r="CD838" i="9"/>
  <c r="CE838" i="9"/>
  <c r="CF838" i="9" s="1"/>
  <c r="BL769" i="9"/>
  <c r="BM769" i="9"/>
  <c r="BL770" i="9"/>
  <c r="BM770" i="9"/>
  <c r="BN770" i="9" s="1"/>
  <c r="BL771" i="9"/>
  <c r="BM771" i="9"/>
  <c r="BN771" i="9" s="1"/>
  <c r="BL772" i="9"/>
  <c r="BM772" i="9"/>
  <c r="BN772" i="9" s="1"/>
  <c r="BL773" i="9"/>
  <c r="BM773" i="9"/>
  <c r="BN773" i="9" s="1"/>
  <c r="BL774" i="9"/>
  <c r="BM774" i="9"/>
  <c r="BN774" i="9" s="1"/>
  <c r="CD848" i="9"/>
  <c r="CE848" i="9"/>
  <c r="CF848" i="9" s="1"/>
  <c r="CD849" i="9"/>
  <c r="CE849" i="9"/>
  <c r="CF849" i="9" s="1"/>
  <c r="CD850" i="9"/>
  <c r="CE850" i="9"/>
  <c r="CF850" i="9" s="1"/>
  <c r="BL782" i="9"/>
  <c r="BM782" i="9"/>
  <c r="BL783" i="9"/>
  <c r="BM783" i="9"/>
  <c r="BN783" i="9" s="1"/>
  <c r="BL784" i="9"/>
  <c r="BM784" i="9"/>
  <c r="BN784" i="9" s="1"/>
  <c r="CD859" i="9"/>
  <c r="CE859" i="9"/>
  <c r="CF859" i="9" s="1"/>
  <c r="BL785" i="9"/>
  <c r="BM785" i="9"/>
  <c r="BN785" i="9" s="1"/>
  <c r="BL786" i="9"/>
  <c r="BM786" i="9"/>
  <c r="BN786" i="9" s="1"/>
  <c r="BL787" i="9"/>
  <c r="BM787" i="9"/>
  <c r="BN787" i="9" s="1"/>
  <c r="BL788" i="9"/>
  <c r="BM788" i="9"/>
  <c r="BN788" i="9" s="1"/>
  <c r="CD870" i="9"/>
  <c r="CE870" i="9"/>
  <c r="CF870" i="9" s="1"/>
  <c r="CD871" i="9"/>
  <c r="CE871" i="9"/>
  <c r="CF871" i="9" s="1"/>
  <c r="BL796" i="9"/>
  <c r="BM796" i="9"/>
  <c r="BN796" i="9" s="1"/>
  <c r="CD881" i="9"/>
  <c r="CE881" i="9"/>
  <c r="CF881" i="9" s="1"/>
  <c r="CD882" i="9"/>
  <c r="CE882" i="9"/>
  <c r="CF882" i="9" s="1"/>
  <c r="CD883" i="9"/>
  <c r="CE883" i="9"/>
  <c r="CF883" i="9" s="1"/>
  <c r="CD884" i="9"/>
  <c r="CE884" i="9"/>
  <c r="CF884" i="9" s="1"/>
  <c r="CD972" i="9"/>
  <c r="CE972" i="9"/>
  <c r="CF972" i="9" s="1"/>
  <c r="BN822" i="9"/>
  <c r="CD984" i="9"/>
  <c r="CE984" i="9"/>
  <c r="CF984" i="9" s="1"/>
  <c r="BN838" i="9"/>
  <c r="CD998" i="9"/>
  <c r="CE998" i="9"/>
  <c r="CF998" i="9" s="1"/>
  <c r="CD999" i="9"/>
  <c r="CE999" i="9"/>
  <c r="CF999" i="9" s="1"/>
  <c r="CA1011" i="9"/>
  <c r="CD1011" i="9"/>
  <c r="CE1011" i="9"/>
  <c r="CF1011" i="9" s="1"/>
  <c r="CD1025" i="9"/>
  <c r="CE1025" i="9"/>
  <c r="CF1025" i="9" s="1"/>
  <c r="CD1026" i="9"/>
  <c r="CE1026" i="9"/>
  <c r="CF1026" i="9" s="1"/>
  <c r="CD1027" i="9"/>
  <c r="CE1027" i="9"/>
  <c r="CF1027" i="9" s="1"/>
  <c r="CD1028" i="9"/>
  <c r="CE1028" i="9"/>
  <c r="CF1028" i="9" s="1"/>
  <c r="CD1037" i="9"/>
  <c r="CE1037" i="9"/>
  <c r="CF1037" i="9" s="1"/>
  <c r="CD1047" i="9"/>
  <c r="CE1047" i="9"/>
  <c r="CF1047" i="9" s="1"/>
  <c r="CD1062" i="9"/>
  <c r="CE1062" i="9"/>
  <c r="CF1062" i="9" s="1"/>
  <c r="CD1063" i="9"/>
  <c r="CE1063" i="9"/>
  <c r="CF1063" i="9" s="1"/>
  <c r="CD1064" i="9"/>
  <c r="CE1064" i="9"/>
  <c r="CF1064" i="9" s="1"/>
  <c r="CD1065" i="9"/>
  <c r="CE1065" i="9"/>
  <c r="CF1065" i="9" s="1"/>
  <c r="CD1088" i="9"/>
  <c r="CE1088" i="9"/>
  <c r="CF1088" i="9" s="1"/>
  <c r="CD1089" i="9"/>
  <c r="CE1089" i="9"/>
  <c r="CF1089" i="9" s="1"/>
  <c r="CD1101" i="9"/>
  <c r="CE1101" i="9"/>
  <c r="CF1101" i="9" s="1"/>
  <c r="CD1102" i="9"/>
  <c r="CE1102" i="9"/>
  <c r="CF1102" i="9" s="1"/>
  <c r="CD1117" i="9"/>
  <c r="CE1117" i="9"/>
  <c r="CF1117" i="9" s="1"/>
  <c r="CD1118" i="9"/>
  <c r="CE1118" i="9"/>
  <c r="CF1118" i="9" s="1"/>
  <c r="AG98" i="9"/>
  <c r="AG97" i="9"/>
  <c r="AG96" i="9"/>
  <c r="AG95" i="9"/>
  <c r="AG94" i="9"/>
  <c r="AG93" i="9"/>
  <c r="AG92" i="9"/>
  <c r="AT64" i="9" l="1"/>
  <c r="BN782" i="9"/>
  <c r="BM790" i="9"/>
  <c r="BN710" i="9"/>
  <c r="BM725" i="9"/>
  <c r="BN683" i="9"/>
  <c r="BM704" i="9"/>
  <c r="BN604" i="9"/>
  <c r="BN619" i="9" s="1"/>
  <c r="BM619" i="9"/>
  <c r="BN546" i="9"/>
  <c r="BM561" i="9"/>
  <c r="BN454" i="9"/>
  <c r="BM463" i="9"/>
  <c r="BN769" i="9"/>
  <c r="BM776" i="9"/>
  <c r="BN731" i="9"/>
  <c r="BM747" i="9"/>
  <c r="BN642" i="9"/>
  <c r="BM659" i="9"/>
  <c r="BN587" i="9"/>
  <c r="BM598" i="9"/>
  <c r="BN524" i="9"/>
  <c r="BM538" i="9"/>
  <c r="BM484" i="9"/>
  <c r="BN573" i="9"/>
  <c r="BM581" i="9"/>
  <c r="AO64" i="9"/>
  <c r="AP64" i="9"/>
  <c r="BM113" i="9"/>
  <c r="BN113" i="9" s="1"/>
  <c r="AS5" i="9" s="1"/>
  <c r="AS16" i="9" s="1"/>
  <c r="BM42" i="9"/>
  <c r="BN42" i="9" s="1"/>
  <c r="AN5" i="9" s="1"/>
  <c r="AN16" i="9" s="1"/>
  <c r="AM64" i="9"/>
  <c r="BM763" i="9"/>
  <c r="BN763" i="9" s="1"/>
  <c r="BM677" i="9"/>
  <c r="BN677" i="9" s="1"/>
  <c r="BM66" i="9"/>
  <c r="BN66" i="9" s="1"/>
  <c r="AP5" i="9" s="1"/>
  <c r="AP16" i="9" s="1"/>
  <c r="BN322" i="9"/>
  <c r="BM335" i="9"/>
  <c r="BN335" i="9" s="1"/>
  <c r="AT21" i="9" s="1"/>
  <c r="AT32" i="9" s="1"/>
  <c r="BM141" i="9"/>
  <c r="BN141" i="9" s="1"/>
  <c r="AU5" i="9" s="1"/>
  <c r="AU16" i="9" s="1"/>
  <c r="BN10" i="9"/>
  <c r="BM19" i="9"/>
  <c r="BN19" i="9" s="1"/>
  <c r="AL5" i="9" s="1"/>
  <c r="AL16" i="9" s="1"/>
  <c r="AV48" i="9"/>
  <c r="AN64" i="9"/>
  <c r="AS64" i="9"/>
  <c r="AU64" i="9"/>
  <c r="AQ64" i="9"/>
  <c r="BN420" i="9"/>
  <c r="AM37" i="9" s="1"/>
  <c r="AM48" i="9" s="1"/>
  <c r="BM281" i="9"/>
  <c r="BM234" i="9"/>
  <c r="BM162" i="9"/>
  <c r="BN162" i="9" s="1"/>
  <c r="AV5" i="9" s="1"/>
  <c r="AV16" i="9" s="1"/>
  <c r="BM500" i="9"/>
  <c r="BN500" i="9" s="1"/>
  <c r="AQ37" i="9" s="1"/>
  <c r="BM806" i="9"/>
  <c r="BN806" i="9" s="1"/>
  <c r="BM297" i="9"/>
  <c r="BN297" i="9" s="1"/>
  <c r="AR21" i="9" s="1"/>
  <c r="AR32" i="9" s="1"/>
  <c r="AW48" i="9"/>
  <c r="BM420" i="9"/>
  <c r="BM354" i="9"/>
  <c r="AU48" i="9"/>
  <c r="BN260" i="9"/>
  <c r="BM264" i="9"/>
  <c r="BN264" i="9" s="1"/>
  <c r="AP21" i="9" s="1"/>
  <c r="BN240" i="9"/>
  <c r="BN251" i="9" s="1"/>
  <c r="AO21" i="9" s="1"/>
  <c r="AO32" i="9" s="1"/>
  <c r="BM251" i="9"/>
  <c r="BN25" i="9"/>
  <c r="BM30" i="9"/>
  <c r="BN30" i="9" s="1"/>
  <c r="AM5" i="9" s="1"/>
  <c r="AM16" i="9" s="1"/>
  <c r="BN354" i="9"/>
  <c r="AU21" i="9" s="1"/>
  <c r="AU32" i="9" s="1"/>
  <c r="BN281" i="9"/>
  <c r="AQ21" i="9" s="1"/>
  <c r="AQ32" i="9" s="1"/>
  <c r="BM636" i="9"/>
  <c r="BN636" i="9" s="1"/>
  <c r="BM518" i="9"/>
  <c r="BN518" i="9" s="1"/>
  <c r="AR37" i="9" s="1"/>
  <c r="BN469" i="9"/>
  <c r="BN484" i="9" s="1"/>
  <c r="BN460" i="9"/>
  <c r="BN381" i="9"/>
  <c r="BM385" i="9"/>
  <c r="BN385" i="9" s="1"/>
  <c r="AW21" i="9" s="1"/>
  <c r="BN360" i="9"/>
  <c r="BM369" i="9"/>
  <c r="BN369" i="9" s="1"/>
  <c r="AV21" i="9" s="1"/>
  <c r="AV32" i="9" s="1"/>
  <c r="BN198" i="9"/>
  <c r="AL21" i="9" s="1"/>
  <c r="AL32" i="9" s="1"/>
  <c r="BN400" i="9"/>
  <c r="BM402" i="9"/>
  <c r="BN402" i="9" s="1"/>
  <c r="AL37" i="9" s="1"/>
  <c r="AL48" i="9" s="1"/>
  <c r="BM316" i="9"/>
  <c r="BN316" i="9" s="1"/>
  <c r="AS21" i="9" s="1"/>
  <c r="AS32" i="9" s="1"/>
  <c r="BN48" i="9"/>
  <c r="BM52" i="9"/>
  <c r="BN52" i="9" s="1"/>
  <c r="AO5" i="9" s="1"/>
  <c r="AO16" i="9" s="1"/>
  <c r="BM447" i="9"/>
  <c r="BN447" i="9" s="1"/>
  <c r="AN37" i="9" s="1"/>
  <c r="AN48" i="9" s="1"/>
  <c r="BN234" i="9"/>
  <c r="AN21" i="9" s="1"/>
  <c r="AN32" i="9" s="1"/>
  <c r="BN204" i="9"/>
  <c r="BN215" i="9" s="1"/>
  <c r="AM21" i="9" s="1"/>
  <c r="AM32" i="9" s="1"/>
  <c r="BM215" i="9"/>
  <c r="BN181" i="9"/>
  <c r="AW5" i="9" s="1"/>
  <c r="AW16" i="9" s="1"/>
  <c r="BN119" i="9"/>
  <c r="BM130" i="9"/>
  <c r="BN130" i="9" s="1"/>
  <c r="AT5" i="9" s="1"/>
  <c r="AT16" i="9" s="1"/>
  <c r="BM93" i="9"/>
  <c r="BN93" i="9" s="1"/>
  <c r="AR5" i="9" s="1"/>
  <c r="AR16" i="9" s="1"/>
  <c r="BM181" i="9"/>
  <c r="BM198" i="9"/>
  <c r="BN72" i="9"/>
  <c r="BM82" i="9"/>
  <c r="BN82" i="9" s="1"/>
  <c r="AQ5" i="9" s="1"/>
  <c r="AQ16" i="9" s="1"/>
  <c r="AG101" i="9"/>
  <c r="AG103" i="9" s="1"/>
  <c r="AW32" i="9" l="1"/>
  <c r="AP32" i="9"/>
  <c r="AX34" i="9"/>
  <c r="AX50" i="9"/>
  <c r="AX18" i="9"/>
  <c r="AX66" i="9"/>
  <c r="P39" i="9" l="1"/>
  <c r="R39" i="9" s="1"/>
  <c r="H39" i="9"/>
  <c r="I39" i="9" s="1"/>
  <c r="DS31" i="7" l="1"/>
  <c r="DR31" i="7"/>
  <c r="DT31" i="7" s="1"/>
  <c r="DQ31" i="7"/>
  <c r="CZ344" i="7" l="1"/>
  <c r="CY344" i="7"/>
  <c r="DA344" i="7" s="1"/>
  <c r="CX344" i="7"/>
  <c r="CZ331" i="7"/>
  <c r="CY331" i="7"/>
  <c r="DA331" i="7" s="1"/>
  <c r="CX331" i="7"/>
  <c r="CZ323" i="7"/>
  <c r="CY323" i="7"/>
  <c r="DA323" i="7" s="1"/>
  <c r="CX323" i="7"/>
  <c r="CG132" i="7" l="1"/>
  <c r="CH132" i="7" s="1"/>
  <c r="CF132" i="7"/>
  <c r="CF131" i="7"/>
  <c r="CG131" i="7"/>
  <c r="CH131" i="7" s="1"/>
  <c r="CG130" i="7" l="1"/>
  <c r="CF130" i="7"/>
  <c r="CG129" i="7"/>
  <c r="CH129" i="7" s="1"/>
  <c r="CF129" i="7"/>
  <c r="EK90" i="7" l="1"/>
  <c r="EM90" i="7"/>
  <c r="EM75" i="7"/>
  <c r="EK75" i="7"/>
  <c r="EM62" i="7"/>
  <c r="EK62" i="7"/>
  <c r="FD41" i="7"/>
  <c r="FC41" i="7"/>
  <c r="FE41" i="7" s="1"/>
  <c r="FB41" i="7"/>
  <c r="FD40" i="7"/>
  <c r="FC40" i="7"/>
  <c r="FE40" i="7" s="1"/>
  <c r="FB40" i="7"/>
  <c r="EM49" i="7"/>
  <c r="N78" i="7" s="1"/>
  <c r="N83" i="7" s="1"/>
  <c r="EK49" i="7"/>
  <c r="EK28" i="7"/>
  <c r="EM28" i="7"/>
  <c r="M78" i="7" s="1"/>
  <c r="M83" i="7" s="1"/>
  <c r="AD659" i="7" l="1"/>
  <c r="AE659" i="7" s="1"/>
  <c r="AC659" i="7"/>
  <c r="AC660" i="7"/>
  <c r="AD660" i="7"/>
  <c r="AE660" i="7" s="1"/>
  <c r="AC661" i="7"/>
  <c r="AD661" i="7"/>
  <c r="AE661" i="7" s="1"/>
  <c r="AC662" i="7"/>
  <c r="AD662" i="7"/>
  <c r="AE662" i="7" s="1"/>
  <c r="AC663" i="7"/>
  <c r="AD663" i="7"/>
  <c r="AE663" i="7" s="1"/>
  <c r="AC664" i="7"/>
  <c r="AD664" i="7"/>
  <c r="AE664" i="7" s="1"/>
  <c r="AD677" i="7" l="1"/>
  <c r="AE677" i="7" s="1"/>
  <c r="AC677" i="7"/>
  <c r="AD676" i="7"/>
  <c r="AC676" i="7"/>
  <c r="AD675" i="7"/>
  <c r="AE675" i="7" s="1"/>
  <c r="AC675" i="7"/>
  <c r="AD674" i="7"/>
  <c r="AE674" i="7" s="1"/>
  <c r="AC674" i="7"/>
  <c r="AD673" i="7"/>
  <c r="AE673" i="7" s="1"/>
  <c r="AC673" i="7"/>
  <c r="AD682" i="7"/>
  <c r="AE682" i="7" s="1"/>
  <c r="AC682" i="7"/>
  <c r="CG128" i="7" l="1"/>
  <c r="CH128" i="7" s="1"/>
  <c r="CF128" i="7"/>
  <c r="CG127" i="7"/>
  <c r="CH127" i="7" s="1"/>
  <c r="CF127" i="7"/>
  <c r="AD680" i="7" l="1"/>
  <c r="AE680" i="7" s="1"/>
  <c r="AC680" i="7"/>
  <c r="AD681" i="7"/>
  <c r="AE681" i="7" s="1"/>
  <c r="AC681" i="7"/>
  <c r="AC638" i="7" l="1"/>
  <c r="AD638" i="7"/>
  <c r="AE638" i="7" s="1"/>
  <c r="AC639" i="7"/>
  <c r="AD639" i="7"/>
  <c r="AE639" i="7" s="1"/>
  <c r="AC640" i="7"/>
  <c r="AD640" i="7"/>
  <c r="AE640" i="7" s="1"/>
  <c r="AC641" i="7"/>
  <c r="AD641" i="7"/>
  <c r="AE641" i="7" s="1"/>
  <c r="DS30" i="7" l="1"/>
  <c r="DR30" i="7"/>
  <c r="DT30" i="7" s="1"/>
  <c r="DQ30" i="7"/>
  <c r="DS29" i="7"/>
  <c r="DR29" i="7"/>
  <c r="DT29" i="7" s="1"/>
  <c r="DQ29" i="7"/>
  <c r="AD679" i="7" l="1"/>
  <c r="AE679" i="7" s="1"/>
  <c r="AC679" i="7"/>
  <c r="AD678" i="7"/>
  <c r="AE678" i="7" s="1"/>
  <c r="AC678" i="7"/>
  <c r="AD652" i="7" l="1"/>
  <c r="AC652" i="7"/>
  <c r="AD651" i="7"/>
  <c r="AE651" i="7" s="1"/>
  <c r="AC651" i="7"/>
  <c r="AD658" i="7"/>
  <c r="AE658" i="7" s="1"/>
  <c r="AC658" i="7"/>
  <c r="CZ318" i="7" l="1"/>
  <c r="CY318" i="7"/>
  <c r="DA318" i="7" s="1"/>
  <c r="DA325" i="7" s="1"/>
  <c r="D57" i="7" s="1"/>
  <c r="CX318" i="7"/>
  <c r="DA404" i="7"/>
  <c r="J57" i="7" s="1"/>
  <c r="DA391" i="7"/>
  <c r="I57" i="7" s="1"/>
  <c r="DA378" i="7"/>
  <c r="H57" i="7" s="1"/>
  <c r="DA364" i="7"/>
  <c r="G57" i="7" s="1"/>
  <c r="DA351" i="7"/>
  <c r="F57" i="7" s="1"/>
  <c r="DA338" i="7"/>
  <c r="E57" i="7" s="1"/>
  <c r="DA312" i="7"/>
  <c r="C57" i="7" s="1"/>
  <c r="DS28" i="7"/>
  <c r="DR28" i="7"/>
  <c r="DT28" i="7" s="1"/>
  <c r="DQ28" i="7"/>
  <c r="CG126" i="7" l="1"/>
  <c r="CH126" i="7" s="1"/>
  <c r="CF126" i="7"/>
  <c r="AD672" i="7" l="1"/>
  <c r="AC672" i="7"/>
  <c r="AE672" i="7" l="1"/>
  <c r="AE684" i="7" s="1"/>
  <c r="AD684" i="7"/>
  <c r="AD653" i="7"/>
  <c r="AE653" i="7" s="1"/>
  <c r="AC653" i="7"/>
  <c r="AD650" i="7"/>
  <c r="AE650" i="7" s="1"/>
  <c r="AC650" i="7"/>
  <c r="CG82" i="7" l="1"/>
  <c r="CH82" i="7" s="1"/>
  <c r="CF82" i="7"/>
  <c r="AD656" i="7" l="1"/>
  <c r="AE656" i="7" s="1"/>
  <c r="AC656" i="7"/>
  <c r="AD655" i="7"/>
  <c r="AE655" i="7" s="1"/>
  <c r="AC655" i="7"/>
  <c r="AD649" i="7"/>
  <c r="AC649" i="7"/>
  <c r="AD657" i="7"/>
  <c r="AE657" i="7" s="1"/>
  <c r="AC657" i="7"/>
  <c r="AE649" i="7" l="1"/>
  <c r="AD633" i="7" l="1"/>
  <c r="AE633" i="7" s="1"/>
  <c r="AC633" i="7"/>
  <c r="AD632" i="7" l="1"/>
  <c r="AE632" i="7" s="1"/>
  <c r="AC632" i="7"/>
  <c r="CG81" i="7" l="1"/>
  <c r="CH81" i="7" s="1"/>
  <c r="CF81" i="7"/>
  <c r="AD654" i="7" l="1"/>
  <c r="AC654" i="7"/>
  <c r="AE654" i="7" l="1"/>
  <c r="AD666" i="7"/>
  <c r="AD637" i="7" l="1"/>
  <c r="AE637" i="7" s="1"/>
  <c r="AC637" i="7"/>
  <c r="AD624" i="7" l="1"/>
  <c r="AE624" i="7" s="1"/>
  <c r="AC624" i="7"/>
  <c r="AD619" i="7"/>
  <c r="AE619" i="7" s="1"/>
  <c r="AC619" i="7"/>
  <c r="AD618" i="7"/>
  <c r="AE618" i="7" s="1"/>
  <c r="AC618" i="7"/>
  <c r="AD623" i="7"/>
  <c r="AE623" i="7" s="1"/>
  <c r="AC623" i="7"/>
  <c r="AD620" i="7" l="1"/>
  <c r="AE620" i="7" s="1"/>
  <c r="AC620" i="7"/>
  <c r="AD613" i="7"/>
  <c r="AE613" i="7" s="1"/>
  <c r="AC613" i="7"/>
  <c r="AD622" i="7"/>
  <c r="AE622" i="7" s="1"/>
  <c r="AC622" i="7"/>
  <c r="AD621" i="7"/>
  <c r="AE621" i="7" s="1"/>
  <c r="AC621" i="7"/>
  <c r="AD636" i="7" l="1"/>
  <c r="AE636" i="7" s="1"/>
  <c r="AC636" i="7"/>
  <c r="AD635" i="7" l="1"/>
  <c r="AE635" i="7" s="1"/>
  <c r="AC635" i="7"/>
  <c r="AD634" i="7"/>
  <c r="AE634" i="7" s="1"/>
  <c r="AC634" i="7"/>
  <c r="AD617" i="7" l="1"/>
  <c r="AE617" i="7" s="1"/>
  <c r="AC617" i="7"/>
  <c r="AD611" i="7" l="1"/>
  <c r="AC611" i="7"/>
  <c r="AD616" i="7"/>
  <c r="AE616" i="7" s="1"/>
  <c r="AC616" i="7"/>
  <c r="AE611" i="7" l="1"/>
  <c r="AD615" i="7" l="1"/>
  <c r="AE615" i="7" s="1"/>
  <c r="AC615" i="7"/>
  <c r="AD597" i="7" l="1"/>
  <c r="AE597" i="7" s="1"/>
  <c r="AC597" i="7"/>
  <c r="AD599" i="7"/>
  <c r="AE599" i="7" s="1"/>
  <c r="AC599" i="7"/>
  <c r="AD598" i="7"/>
  <c r="AE598" i="7" s="1"/>
  <c r="AC598" i="7"/>
  <c r="AD600" i="7"/>
  <c r="AE600" i="7" s="1"/>
  <c r="AC600" i="7"/>
  <c r="AD601" i="7"/>
  <c r="AE601" i="7" s="1"/>
  <c r="AC601" i="7"/>
  <c r="AD614" i="7" l="1"/>
  <c r="AE614" i="7" s="1"/>
  <c r="AE626" i="7" s="1"/>
  <c r="AC614" i="7"/>
  <c r="AD612" i="7"/>
  <c r="AC612" i="7"/>
  <c r="M66" i="7"/>
  <c r="L66" i="7"/>
  <c r="I66" i="7"/>
  <c r="E55" i="7"/>
  <c r="E66" i="7" s="1"/>
  <c r="AD626" i="7" l="1"/>
  <c r="AD643" i="7"/>
  <c r="AE643" i="7" s="1"/>
  <c r="C55" i="7" s="1"/>
  <c r="C66" i="7" s="1"/>
  <c r="AD596" i="7" l="1"/>
  <c r="AE596" i="7" s="1"/>
  <c r="AC596" i="7"/>
  <c r="CG9" i="7" l="1"/>
  <c r="CH9" i="7" s="1"/>
  <c r="CF9" i="7"/>
  <c r="CG8" i="7"/>
  <c r="CH8" i="7" s="1"/>
  <c r="CF8" i="7"/>
  <c r="CH17" i="7" l="1"/>
  <c r="CG17" i="7"/>
  <c r="AD594" i="7"/>
  <c r="AE594" i="7" s="1"/>
  <c r="AC594" i="7"/>
  <c r="AC593" i="7"/>
  <c r="AD593" i="7"/>
  <c r="AE593" i="7" s="1"/>
  <c r="CG125" i="7" l="1"/>
  <c r="CH125" i="7" s="1"/>
  <c r="CF125" i="7"/>
  <c r="AD595" i="7" l="1"/>
  <c r="AE595" i="7" s="1"/>
  <c r="AC595" i="7"/>
  <c r="DS50" i="7" l="1"/>
  <c r="DR50" i="7"/>
  <c r="DT50" i="7" s="1"/>
  <c r="DQ50" i="7"/>
  <c r="AD572" i="7" l="1"/>
  <c r="AE572" i="7" s="1"/>
  <c r="AC572" i="7"/>
  <c r="AD571" i="7"/>
  <c r="AE571" i="7" s="1"/>
  <c r="AC571" i="7"/>
  <c r="AD577" i="7" l="1"/>
  <c r="AE577" i="7" s="1"/>
  <c r="AC577" i="7"/>
  <c r="AD576" i="7"/>
  <c r="AE576" i="7" s="1"/>
  <c r="AC576" i="7"/>
  <c r="AD579" i="7" l="1"/>
  <c r="AE579" i="7" s="1"/>
  <c r="AC579" i="7"/>
  <c r="AD578" i="7"/>
  <c r="AE578" i="7" s="1"/>
  <c r="AC578" i="7"/>
  <c r="AD575" i="7" l="1"/>
  <c r="AE575" i="7" s="1"/>
  <c r="AC575" i="7"/>
  <c r="AD574" i="7" l="1"/>
  <c r="AE574" i="7" s="1"/>
  <c r="AC574" i="7"/>
  <c r="AD573" i="7" l="1"/>
  <c r="AE573" i="7" s="1"/>
  <c r="AC573" i="7"/>
  <c r="AD570" i="7" l="1"/>
  <c r="AE570" i="7" s="1"/>
  <c r="AC570" i="7"/>
  <c r="AD569" i="7"/>
  <c r="AE569" i="7" s="1"/>
  <c r="AC569" i="7"/>
  <c r="AD568" i="7"/>
  <c r="AC568" i="7"/>
  <c r="AD586" i="7" l="1"/>
  <c r="AE568" i="7"/>
  <c r="CZ266" i="7"/>
  <c r="CY266" i="7"/>
  <c r="DA266" i="7" s="1"/>
  <c r="L41" i="7" s="1"/>
  <c r="CX266" i="7"/>
  <c r="DS49" i="7"/>
  <c r="DR49" i="7" l="1"/>
  <c r="DT49" i="7" s="1"/>
  <c r="DQ49" i="7"/>
  <c r="AD592" i="7" l="1"/>
  <c r="AD603" i="7" s="1"/>
  <c r="AC592" i="7"/>
  <c r="AE592" i="7" l="1"/>
  <c r="AD554" i="7" l="1"/>
  <c r="AE554" i="7" s="1"/>
  <c r="AC554" i="7"/>
  <c r="AD557" i="7"/>
  <c r="AE557" i="7" s="1"/>
  <c r="AC557" i="7"/>
  <c r="AD560" i="7"/>
  <c r="AE560" i="7" s="1"/>
  <c r="AC560" i="7"/>
  <c r="AD559" i="7" l="1"/>
  <c r="AE559" i="7" s="1"/>
  <c r="AC559" i="7"/>
  <c r="CZ253" i="7" l="1"/>
  <c r="CY253" i="7"/>
  <c r="DA253" i="7" s="1"/>
  <c r="CX253" i="7"/>
  <c r="CG124" i="7" l="1"/>
  <c r="CH124" i="7" s="1"/>
  <c r="CF124" i="7"/>
  <c r="AD548" i="7" l="1"/>
  <c r="AE548" i="7" s="1"/>
  <c r="AC548" i="7"/>
  <c r="AD547" i="7"/>
  <c r="AC547" i="7"/>
  <c r="AE547" i="7" l="1"/>
  <c r="AD556" i="7"/>
  <c r="AE556" i="7" s="1"/>
  <c r="AC556" i="7"/>
  <c r="AD536" i="7"/>
  <c r="AE536" i="7" s="1"/>
  <c r="AC536" i="7"/>
  <c r="AD535" i="7"/>
  <c r="AE535" i="7" s="1"/>
  <c r="AC535" i="7"/>
  <c r="AD551" i="7"/>
  <c r="AE551" i="7" s="1"/>
  <c r="AC551" i="7"/>
  <c r="AD550" i="7"/>
  <c r="AE550" i="7" s="1"/>
  <c r="AC550" i="7"/>
  <c r="AD549" i="7"/>
  <c r="AE549" i="7" s="1"/>
  <c r="AC549" i="7"/>
  <c r="AC558" i="7" l="1"/>
  <c r="AD537" i="7" l="1"/>
  <c r="AE537" i="7" s="1"/>
  <c r="AC537" i="7"/>
  <c r="AD555" i="7" l="1"/>
  <c r="AE555" i="7" s="1"/>
  <c r="AC555" i="7"/>
  <c r="AD553" i="7" l="1"/>
  <c r="AE553" i="7" s="1"/>
  <c r="AC553" i="7"/>
  <c r="AD552" i="7"/>
  <c r="AC552" i="7"/>
  <c r="AD562" i="7" l="1"/>
  <c r="AE552" i="7"/>
  <c r="AD532" i="7" l="1"/>
  <c r="AE532" i="7" s="1"/>
  <c r="AC532" i="7"/>
  <c r="AD529" i="7"/>
  <c r="AE529" i="7" s="1"/>
  <c r="AC529" i="7"/>
  <c r="AD534" i="7" l="1"/>
  <c r="AE534" i="7" s="1"/>
  <c r="AC534" i="7"/>
  <c r="CG99" i="7" l="1"/>
  <c r="CH99" i="7" s="1"/>
  <c r="CF99" i="7"/>
  <c r="CG123" i="7" l="1"/>
  <c r="CH123" i="7" s="1"/>
  <c r="CF123" i="7"/>
  <c r="CG122" i="7"/>
  <c r="CH122" i="7" s="1"/>
  <c r="CF122" i="7"/>
  <c r="CG121" i="7"/>
  <c r="CH121" i="7" s="1"/>
  <c r="CF121" i="7"/>
  <c r="CG120" i="7"/>
  <c r="CH120" i="7" s="1"/>
  <c r="CF120" i="7"/>
  <c r="CG119" i="7"/>
  <c r="CH119" i="7" s="1"/>
  <c r="CF119" i="7"/>
  <c r="CG118" i="7"/>
  <c r="CH118" i="7" s="1"/>
  <c r="CF118" i="7"/>
  <c r="CG117" i="7"/>
  <c r="CH117" i="7" s="1"/>
  <c r="CF117" i="7"/>
  <c r="CG116" i="7"/>
  <c r="CH116" i="7" s="1"/>
  <c r="CF116" i="7"/>
  <c r="CG115" i="7"/>
  <c r="CH115" i="7" s="1"/>
  <c r="CF115" i="7"/>
  <c r="CG114" i="7"/>
  <c r="CH114" i="7" s="1"/>
  <c r="CF114" i="7"/>
  <c r="CG113" i="7"/>
  <c r="CH113" i="7" s="1"/>
  <c r="CF113" i="7"/>
  <c r="CG112" i="7"/>
  <c r="CH112" i="7" s="1"/>
  <c r="CF112" i="7"/>
  <c r="CG111" i="7"/>
  <c r="CH111" i="7" s="1"/>
  <c r="CF111" i="7"/>
  <c r="CG110" i="7"/>
  <c r="CH110" i="7" s="1"/>
  <c r="CF110" i="7"/>
  <c r="CG109" i="7"/>
  <c r="CH109" i="7" s="1"/>
  <c r="CF109" i="7"/>
  <c r="CG98" i="7"/>
  <c r="CH98" i="7" s="1"/>
  <c r="CF98" i="7"/>
  <c r="CG97" i="7"/>
  <c r="CH97" i="7" s="1"/>
  <c r="CF97" i="7"/>
  <c r="CG96" i="7"/>
  <c r="CH96" i="7" s="1"/>
  <c r="CF96" i="7"/>
  <c r="CG95" i="7"/>
  <c r="CH95" i="7" s="1"/>
  <c r="CF95" i="7"/>
  <c r="CG80" i="7"/>
  <c r="CH80" i="7" s="1"/>
  <c r="CF80" i="7"/>
  <c r="CG79" i="7"/>
  <c r="CH79" i="7" s="1"/>
  <c r="CF79" i="7"/>
  <c r="CG78" i="7"/>
  <c r="CH78" i="7" s="1"/>
  <c r="CF78" i="7"/>
  <c r="CG77" i="7"/>
  <c r="CH77" i="7" s="1"/>
  <c r="CF77" i="7"/>
  <c r="CG76" i="7"/>
  <c r="CH76" i="7" s="1"/>
  <c r="CF76" i="7"/>
  <c r="CG75" i="7"/>
  <c r="CH75" i="7" s="1"/>
  <c r="CF75" i="7"/>
  <c r="CG74" i="7"/>
  <c r="CH74" i="7" s="1"/>
  <c r="CF74" i="7"/>
  <c r="CG73" i="7"/>
  <c r="CH73" i="7" s="1"/>
  <c r="CF73" i="7"/>
  <c r="CG72" i="7"/>
  <c r="CH72" i="7" s="1"/>
  <c r="CF72" i="7"/>
  <c r="CG71" i="7"/>
  <c r="CH71" i="7" s="1"/>
  <c r="CF71" i="7"/>
  <c r="CG70" i="7"/>
  <c r="CH70" i="7" s="1"/>
  <c r="CF70" i="7"/>
  <c r="CG69" i="7"/>
  <c r="CH69" i="7" s="1"/>
  <c r="CF69" i="7"/>
  <c r="CG68" i="7"/>
  <c r="CH68" i="7" s="1"/>
  <c r="CF68" i="7"/>
  <c r="CG67" i="7"/>
  <c r="CH67" i="7" s="1"/>
  <c r="CF67" i="7"/>
  <c r="CG66" i="7"/>
  <c r="CH66" i="7" s="1"/>
  <c r="CF66" i="7"/>
  <c r="CG65" i="7"/>
  <c r="CH65" i="7" s="1"/>
  <c r="CF65" i="7"/>
  <c r="CG64" i="7"/>
  <c r="CH64" i="7" s="1"/>
  <c r="CF64" i="7"/>
  <c r="CG63" i="7"/>
  <c r="CH63" i="7" s="1"/>
  <c r="CF63" i="7"/>
  <c r="CG62" i="7"/>
  <c r="CH62" i="7" s="1"/>
  <c r="CF62" i="7"/>
  <c r="CG61" i="7"/>
  <c r="CH61" i="7" s="1"/>
  <c r="CF61" i="7"/>
  <c r="CG60" i="7"/>
  <c r="CH60" i="7" s="1"/>
  <c r="CF60" i="7"/>
  <c r="CG59" i="7"/>
  <c r="CH59" i="7" s="1"/>
  <c r="CF59" i="7"/>
  <c r="CG58" i="7"/>
  <c r="CH58" i="7" s="1"/>
  <c r="CF58" i="7"/>
  <c r="CG57" i="7"/>
  <c r="CH57" i="7" s="1"/>
  <c r="CF57" i="7"/>
  <c r="CG56" i="7"/>
  <c r="CH56" i="7" s="1"/>
  <c r="CF56" i="7"/>
  <c r="CG55" i="7"/>
  <c r="CH55" i="7" s="1"/>
  <c r="CF55" i="7"/>
  <c r="CG54" i="7"/>
  <c r="CH54" i="7" s="1"/>
  <c r="CF54" i="7"/>
  <c r="CG53" i="7"/>
  <c r="CH53" i="7" s="1"/>
  <c r="CF53" i="7"/>
  <c r="CG52" i="7"/>
  <c r="CH52" i="7" s="1"/>
  <c r="CF52" i="7"/>
  <c r="CG51" i="7"/>
  <c r="CH51" i="7" s="1"/>
  <c r="CF51" i="7"/>
  <c r="CG50" i="7"/>
  <c r="CH50" i="7" s="1"/>
  <c r="CF50" i="7"/>
  <c r="CG49" i="7"/>
  <c r="CH49" i="7" s="1"/>
  <c r="CF49" i="7"/>
  <c r="CG48" i="7"/>
  <c r="CH48" i="7" s="1"/>
  <c r="CF48" i="7"/>
  <c r="CG47" i="7"/>
  <c r="CH47" i="7" s="1"/>
  <c r="CF47" i="7"/>
  <c r="CG46" i="7"/>
  <c r="CH46" i="7" s="1"/>
  <c r="CF46" i="7"/>
  <c r="CG45" i="7"/>
  <c r="CH45" i="7" s="1"/>
  <c r="CF45" i="7"/>
  <c r="CC45" i="7"/>
  <c r="CG44" i="7"/>
  <c r="CH44" i="7" s="1"/>
  <c r="CF44" i="7"/>
  <c r="CC44" i="7"/>
  <c r="CG43" i="7"/>
  <c r="CH43" i="7" s="1"/>
  <c r="CF43" i="7"/>
  <c r="CG42" i="7"/>
  <c r="CH42" i="7" s="1"/>
  <c r="CF42" i="7"/>
  <c r="CG41" i="7"/>
  <c r="CH41" i="7" s="1"/>
  <c r="CF41" i="7"/>
  <c r="CG40" i="7"/>
  <c r="CH40" i="7" s="1"/>
  <c r="CF40" i="7"/>
  <c r="CG39" i="7"/>
  <c r="CH39" i="7" s="1"/>
  <c r="CF39" i="7"/>
  <c r="CG38" i="7"/>
  <c r="CH38" i="7" s="1"/>
  <c r="CF38" i="7"/>
  <c r="CG37" i="7"/>
  <c r="CH37" i="7" s="1"/>
  <c r="CF37" i="7"/>
  <c r="CG36" i="7"/>
  <c r="CH36" i="7" s="1"/>
  <c r="CF36" i="7"/>
  <c r="CG35" i="7"/>
  <c r="CH35" i="7" s="1"/>
  <c r="CF35" i="7"/>
  <c r="CG34" i="7"/>
  <c r="CH34" i="7" s="1"/>
  <c r="CF34" i="7"/>
  <c r="CG33" i="7"/>
  <c r="CH33" i="7" s="1"/>
  <c r="CF33" i="7"/>
  <c r="CG32" i="7"/>
  <c r="CH32" i="7" s="1"/>
  <c r="CF32" i="7"/>
  <c r="AC546" i="7" l="1"/>
  <c r="AD533" i="7"/>
  <c r="AE533" i="7" s="1"/>
  <c r="AC533" i="7"/>
  <c r="AD526" i="7" l="1"/>
  <c r="AE526" i="7" s="1"/>
  <c r="AC526" i="7"/>
  <c r="AD525" i="7"/>
  <c r="AC525" i="7"/>
  <c r="AD527" i="7"/>
  <c r="AE527" i="7" s="1"/>
  <c r="AC527" i="7"/>
  <c r="AE525" i="7" l="1"/>
  <c r="AD531" i="7" l="1"/>
  <c r="AE531" i="7" s="1"/>
  <c r="AC531" i="7"/>
  <c r="AD530" i="7"/>
  <c r="AE530" i="7" s="1"/>
  <c r="AC530" i="7"/>
  <c r="AD528" i="7" l="1"/>
  <c r="AC528" i="7"/>
  <c r="AE528" i="7" l="1"/>
  <c r="AD539" i="7"/>
  <c r="AD512" i="7"/>
  <c r="AE512" i="7" s="1"/>
  <c r="AC512" i="7"/>
  <c r="AD517" i="7" l="1"/>
  <c r="AE517" i="7" s="1"/>
  <c r="AC517" i="7"/>
  <c r="AD516" i="7" l="1"/>
  <c r="AE516" i="7" s="1"/>
  <c r="AC516" i="7"/>
  <c r="AD515" i="7" l="1"/>
  <c r="AE515" i="7" s="1"/>
  <c r="AC515" i="7"/>
  <c r="AD514" i="7"/>
  <c r="AE514" i="7" s="1"/>
  <c r="AC514" i="7"/>
  <c r="AD510" i="7" l="1"/>
  <c r="AE510" i="7" s="1"/>
  <c r="AC510" i="7"/>
  <c r="AD513" i="7"/>
  <c r="AE513" i="7" s="1"/>
  <c r="AC513" i="7"/>
  <c r="AD499" i="7" l="1"/>
  <c r="AE499" i="7" s="1"/>
  <c r="AC499" i="7"/>
  <c r="AD498" i="7"/>
  <c r="AE498" i="7" s="1"/>
  <c r="AC498" i="7"/>
  <c r="AD511" i="7"/>
  <c r="AE511" i="7" s="1"/>
  <c r="AC511" i="7"/>
  <c r="AD273" i="7" l="1"/>
  <c r="AE273" i="7" s="1"/>
  <c r="AC273" i="7"/>
  <c r="AC272" i="7"/>
  <c r="AD272" i="7"/>
  <c r="AE272" i="7" s="1"/>
  <c r="AD497" i="7" l="1"/>
  <c r="AE497" i="7" s="1"/>
  <c r="AC497" i="7"/>
  <c r="AD482" i="7" l="1"/>
  <c r="AE482" i="7" s="1"/>
  <c r="AC482" i="7"/>
  <c r="AD494" i="7"/>
  <c r="AE494" i="7" s="1"/>
  <c r="AC494" i="7"/>
  <c r="AD493" i="7"/>
  <c r="AE493" i="7" s="1"/>
  <c r="AC493" i="7"/>
  <c r="DS27" i="7"/>
  <c r="DR27" i="7"/>
  <c r="DT27" i="7" s="1"/>
  <c r="DQ27" i="7"/>
  <c r="AD496" i="7" l="1"/>
  <c r="AE496" i="7" s="1"/>
  <c r="AC496" i="7"/>
  <c r="AD490" i="7" l="1"/>
  <c r="AE490" i="7" s="1"/>
  <c r="AC490" i="7"/>
  <c r="AD491" i="7"/>
  <c r="AE491" i="7" s="1"/>
  <c r="AC491" i="7"/>
  <c r="AD495" i="7" l="1"/>
  <c r="AE495" i="7" s="1"/>
  <c r="AC495" i="7"/>
  <c r="AD461" i="7" l="1"/>
  <c r="AE461" i="7" s="1"/>
  <c r="AC461" i="7"/>
  <c r="BO166" i="7" l="1"/>
  <c r="BP166" i="7" s="1"/>
  <c r="BN166" i="7"/>
  <c r="AC545" i="7" l="1"/>
  <c r="AD509" i="7"/>
  <c r="AE509" i="7" s="1"/>
  <c r="AC509" i="7"/>
  <c r="AD508" i="7"/>
  <c r="AE508" i="7" s="1"/>
  <c r="AC508" i="7"/>
  <c r="AD507" i="7"/>
  <c r="AE507" i="7" s="1"/>
  <c r="AC507" i="7"/>
  <c r="AD478" i="7" l="1"/>
  <c r="AE478" i="7" s="1"/>
  <c r="AC478" i="7"/>
  <c r="AD469" i="7" l="1"/>
  <c r="AE469" i="7" s="1"/>
  <c r="AC469" i="7"/>
  <c r="AD473" i="7"/>
  <c r="AE473" i="7" s="1"/>
  <c r="AC473" i="7"/>
  <c r="AD479" i="7"/>
  <c r="AE479" i="7" s="1"/>
  <c r="AC479" i="7"/>
  <c r="AD481" i="7"/>
  <c r="AE481" i="7" s="1"/>
  <c r="AC481" i="7"/>
  <c r="AD470" i="7"/>
  <c r="AE470" i="7" s="1"/>
  <c r="AC470" i="7"/>
  <c r="AD480" i="7" l="1"/>
  <c r="AE480" i="7" s="1"/>
  <c r="AC480" i="7"/>
  <c r="AD477" i="7" l="1"/>
  <c r="AE477" i="7" s="1"/>
  <c r="AC477" i="7"/>
  <c r="AD476" i="7" l="1"/>
  <c r="AE476" i="7" s="1"/>
  <c r="AC476" i="7"/>
  <c r="AD475" i="7"/>
  <c r="AE475" i="7" s="1"/>
  <c r="AC475" i="7"/>
  <c r="AD474" i="7" l="1"/>
  <c r="AE474" i="7" s="1"/>
  <c r="AC474" i="7"/>
  <c r="AD472" i="7" l="1"/>
  <c r="AE472" i="7" s="1"/>
  <c r="AC472" i="7"/>
  <c r="BP272" i="7" l="1"/>
  <c r="BN272" i="7"/>
  <c r="AD459" i="7"/>
  <c r="AE459" i="7" s="1"/>
  <c r="AC459" i="7"/>
  <c r="AD458" i="7"/>
  <c r="AE458" i="7" s="1"/>
  <c r="AC458" i="7"/>
  <c r="AD460" i="7"/>
  <c r="AE460" i="7" s="1"/>
  <c r="AC460" i="7"/>
  <c r="AD456" i="7"/>
  <c r="AE456" i="7" s="1"/>
  <c r="AC456" i="7"/>
  <c r="AD457" i="7"/>
  <c r="AE457" i="7" s="1"/>
  <c r="AC457" i="7"/>
  <c r="AD471" i="7" l="1"/>
  <c r="AC471" i="7"/>
  <c r="AE471" i="7" l="1"/>
  <c r="AE484" i="7" s="1"/>
  <c r="AD484" i="7"/>
  <c r="BO271" i="7" l="1"/>
  <c r="BP271" i="7" s="1"/>
  <c r="BN271" i="7"/>
  <c r="AD454" i="7" l="1"/>
  <c r="AC454" i="7"/>
  <c r="AE454" i="7" l="1"/>
  <c r="AD455" i="7" l="1"/>
  <c r="AC455" i="7"/>
  <c r="AE455" i="7" l="1"/>
  <c r="AD463" i="7"/>
  <c r="BO268" i="7"/>
  <c r="BP268" i="7" s="1"/>
  <c r="AD430" i="7" l="1"/>
  <c r="AE430" i="7" s="1"/>
  <c r="AC430" i="7"/>
  <c r="BN267" i="7" l="1"/>
  <c r="BO267" i="7"/>
  <c r="BP267" i="7" s="1"/>
  <c r="BO266" i="7" l="1"/>
  <c r="BN266" i="7"/>
  <c r="BP266" i="7" l="1"/>
  <c r="BO270" i="7"/>
  <c r="BP270" i="7" s="1"/>
  <c r="BN270" i="7"/>
  <c r="BF251" i="7" l="1"/>
  <c r="BO269" i="7"/>
  <c r="BO274" i="7" s="1"/>
  <c r="BN269" i="7"/>
  <c r="BP269" i="7" l="1"/>
  <c r="BP274" i="7" s="1"/>
  <c r="F43" i="7" s="1"/>
  <c r="AD442" i="7"/>
  <c r="AE442" i="7" s="1"/>
  <c r="AC442" i="7"/>
  <c r="AD441" i="7"/>
  <c r="AE441" i="7" s="1"/>
  <c r="AC441" i="7"/>
  <c r="AD435" i="7"/>
  <c r="AE435" i="7" s="1"/>
  <c r="AC435" i="7"/>
  <c r="AD445" i="7"/>
  <c r="AE445" i="7" s="1"/>
  <c r="AC445" i="7"/>
  <c r="BO244" i="7" l="1"/>
  <c r="BN244" i="7"/>
  <c r="BP244" i="7" l="1"/>
  <c r="AD427" i="7" l="1"/>
  <c r="AE427" i="7" s="1"/>
  <c r="AC427" i="7"/>
  <c r="AD426" i="7" l="1"/>
  <c r="AE426" i="7" s="1"/>
  <c r="AC426" i="7"/>
  <c r="AD444" i="7"/>
  <c r="AE444" i="7" s="1"/>
  <c r="AC444" i="7"/>
  <c r="AD443" i="7"/>
  <c r="AE443" i="7" s="1"/>
  <c r="AC443" i="7"/>
  <c r="AD433" i="7"/>
  <c r="AE433" i="7" s="1"/>
  <c r="AC433" i="7"/>
  <c r="AD437" i="7" l="1"/>
  <c r="AE437" i="7" s="1"/>
  <c r="AC437" i="7"/>
  <c r="AD436" i="7"/>
  <c r="AE436" i="7" s="1"/>
  <c r="AC436" i="7"/>
  <c r="BO258" i="7" l="1"/>
  <c r="BP258" i="7" s="1"/>
  <c r="BN258" i="7"/>
  <c r="CZ201" i="7" l="1"/>
  <c r="CY201" i="7"/>
  <c r="DA201" i="7" s="1"/>
  <c r="CX201" i="7"/>
  <c r="AD429" i="7" l="1"/>
  <c r="AE429" i="7" s="1"/>
  <c r="AC429" i="7"/>
  <c r="AD428" i="7"/>
  <c r="AE428" i="7" s="1"/>
  <c r="AC428" i="7"/>
  <c r="AD440" i="7"/>
  <c r="AE440" i="7" s="1"/>
  <c r="AC440" i="7"/>
  <c r="AD431" i="7"/>
  <c r="AE431" i="7" s="1"/>
  <c r="AC431" i="7"/>
  <c r="AD434" i="7"/>
  <c r="AE434" i="7" s="1"/>
  <c r="AC434" i="7"/>
  <c r="AD439" i="7"/>
  <c r="AE439" i="7" s="1"/>
  <c r="AC439" i="7"/>
  <c r="AD432" i="7" l="1"/>
  <c r="AE432" i="7" s="1"/>
  <c r="AC432" i="7"/>
  <c r="BO257" i="7" l="1"/>
  <c r="BN257" i="7"/>
  <c r="BP257" i="7" l="1"/>
  <c r="BP260" i="7" s="1"/>
  <c r="BO260" i="7"/>
  <c r="AD438" i="7"/>
  <c r="AE438" i="7" s="1"/>
  <c r="AC438" i="7"/>
  <c r="AE453" i="7" l="1"/>
  <c r="AC453" i="7"/>
  <c r="BO236" i="7" l="1"/>
  <c r="BN236" i="7"/>
  <c r="BO246" i="7"/>
  <c r="BP246" i="7" s="1"/>
  <c r="BN246" i="7"/>
  <c r="BO245" i="7"/>
  <c r="BN245" i="7"/>
  <c r="BO248" i="7"/>
  <c r="BP248" i="7" s="1"/>
  <c r="BN248" i="7"/>
  <c r="BO247" i="7"/>
  <c r="BP247" i="7" s="1"/>
  <c r="BN247" i="7"/>
  <c r="BO249" i="7"/>
  <c r="BP249" i="7" s="1"/>
  <c r="BN249" i="7"/>
  <c r="BP245" i="7" l="1"/>
  <c r="BP251" i="7" s="1"/>
  <c r="D43" i="7" s="1"/>
  <c r="BO251" i="7"/>
  <c r="BP236" i="7"/>
  <c r="BP238" i="7" s="1"/>
  <c r="BO238" i="7"/>
  <c r="CZ214" i="7"/>
  <c r="CY214" i="7"/>
  <c r="DA214" i="7" s="1"/>
  <c r="DA221" i="7" s="1"/>
  <c r="H41" i="7" s="1"/>
  <c r="CX214" i="7"/>
  <c r="CZ188" i="7"/>
  <c r="CY188" i="7"/>
  <c r="DA188" i="7" s="1"/>
  <c r="DA195" i="7" s="1"/>
  <c r="F41" i="7" s="1"/>
  <c r="CX188" i="7"/>
  <c r="CZ175" i="7"/>
  <c r="CY175" i="7"/>
  <c r="DA175" i="7" s="1"/>
  <c r="CX175" i="7"/>
  <c r="DA299" i="7"/>
  <c r="N41" i="7" s="1"/>
  <c r="DA286" i="7"/>
  <c r="M41" i="7" s="1"/>
  <c r="DA273" i="7"/>
  <c r="DA260" i="7"/>
  <c r="K41" i="7" s="1"/>
  <c r="DA247" i="7"/>
  <c r="DA234" i="7"/>
  <c r="I41" i="7" s="1"/>
  <c r="DA208" i="7"/>
  <c r="G41" i="7" s="1"/>
  <c r="DA169" i="7"/>
  <c r="D41" i="7" s="1"/>
  <c r="DS26" i="7"/>
  <c r="DR26" i="7"/>
  <c r="DT26" i="7" s="1"/>
  <c r="DQ26" i="7"/>
  <c r="DS25" i="7"/>
  <c r="DR25" i="7"/>
  <c r="DT25" i="7" s="1"/>
  <c r="DQ25" i="7"/>
  <c r="DS24" i="7"/>
  <c r="DR24" i="7"/>
  <c r="DT24" i="7" s="1"/>
  <c r="DQ24" i="7"/>
  <c r="DS23" i="7"/>
  <c r="DR23" i="7"/>
  <c r="DT23" i="7" s="1"/>
  <c r="DQ23" i="7"/>
  <c r="DA182" i="7" l="1"/>
  <c r="E41" i="7" s="1"/>
  <c r="AD418" i="7" l="1"/>
  <c r="AE418" i="7" s="1"/>
  <c r="AC418" i="7"/>
  <c r="AD414" i="7" l="1"/>
  <c r="AE414" i="7" s="1"/>
  <c r="AC414" i="7"/>
  <c r="AD413" i="7"/>
  <c r="AE413" i="7" s="1"/>
  <c r="AC413" i="7"/>
  <c r="AD411" i="7" l="1"/>
  <c r="AE411" i="7" s="1"/>
  <c r="AC411" i="7"/>
  <c r="AD408" i="7"/>
  <c r="AE408" i="7" s="1"/>
  <c r="AC408" i="7"/>
  <c r="AD409" i="7"/>
  <c r="AE409" i="7" s="1"/>
  <c r="AC409" i="7"/>
  <c r="AD410" i="7"/>
  <c r="AE410" i="7" s="1"/>
  <c r="AC410" i="7"/>
  <c r="AD417" i="7"/>
  <c r="AE417" i="7" s="1"/>
  <c r="AC417" i="7"/>
  <c r="AD416" i="7"/>
  <c r="AE416" i="7" s="1"/>
  <c r="AC416" i="7"/>
  <c r="AD415" i="7" l="1"/>
  <c r="AE415" i="7" s="1"/>
  <c r="AC415" i="7"/>
  <c r="AD412" i="7" l="1"/>
  <c r="AC412" i="7"/>
  <c r="AE412" i="7" l="1"/>
  <c r="AE420" i="7" s="1"/>
  <c r="AD420" i="7"/>
  <c r="BO228" i="7" l="1"/>
  <c r="BO227" i="7"/>
  <c r="BO225" i="7"/>
  <c r="BP228" i="7" l="1"/>
  <c r="BN228" i="7"/>
  <c r="BP227" i="7"/>
  <c r="BN227" i="7"/>
  <c r="BP225" i="7"/>
  <c r="BN225" i="7"/>
  <c r="BO224" i="7"/>
  <c r="BN224" i="7"/>
  <c r="BP224" i="7" l="1"/>
  <c r="AD447" i="7"/>
  <c r="AD400" i="7"/>
  <c r="AE400" i="7" s="1"/>
  <c r="AC400" i="7"/>
  <c r="AD394" i="7" l="1"/>
  <c r="AE394" i="7" s="1"/>
  <c r="AC394" i="7"/>
  <c r="AD395" i="7" l="1"/>
  <c r="AE395" i="7" s="1"/>
  <c r="AC395" i="7"/>
  <c r="AD393" i="7"/>
  <c r="AE393" i="7" s="1"/>
  <c r="AC393" i="7"/>
  <c r="AD396" i="7"/>
  <c r="AE396" i="7" s="1"/>
  <c r="AC396" i="7"/>
  <c r="AD391" i="7" l="1"/>
  <c r="AE391" i="7" s="1"/>
  <c r="AC391" i="7"/>
  <c r="AC399" i="7"/>
  <c r="CZ136" i="7" l="1"/>
  <c r="CY136" i="7"/>
  <c r="DA136" i="7" s="1"/>
  <c r="CX136" i="7"/>
  <c r="AD398" i="7" l="1"/>
  <c r="AE398" i="7" s="1"/>
  <c r="AC398" i="7"/>
  <c r="AD397" i="7" l="1"/>
  <c r="AE397" i="7" s="1"/>
  <c r="AC397" i="7"/>
  <c r="AD383" i="7" l="1"/>
  <c r="AE383" i="7" s="1"/>
  <c r="AC383" i="7"/>
  <c r="AD382" i="7"/>
  <c r="AE382" i="7" s="1"/>
  <c r="AC382" i="7"/>
  <c r="BO226" i="7" l="1"/>
  <c r="BO230" i="7" s="1"/>
  <c r="BN226" i="7"/>
  <c r="BP226" i="7" l="1"/>
  <c r="BP230" i="7" s="1"/>
  <c r="AD381" i="7" l="1"/>
  <c r="AE381" i="7" s="1"/>
  <c r="AC381" i="7"/>
  <c r="AD380" i="7"/>
  <c r="AE380" i="7" s="1"/>
  <c r="AC380" i="7"/>
  <c r="AD379" i="7" l="1"/>
  <c r="AE379" i="7" s="1"/>
  <c r="AC379" i="7"/>
  <c r="AD375" i="7"/>
  <c r="AE375" i="7" s="1"/>
  <c r="AC375" i="7"/>
  <c r="AD377" i="7"/>
  <c r="AE377" i="7" s="1"/>
  <c r="AC377" i="7"/>
  <c r="AD366" i="7" l="1"/>
  <c r="AE366" i="7" s="1"/>
  <c r="AC366" i="7"/>
  <c r="AD367" i="7"/>
  <c r="AE367" i="7" s="1"/>
  <c r="AC367" i="7"/>
  <c r="AD365" i="7" l="1"/>
  <c r="AE365" i="7" s="1"/>
  <c r="AC365" i="7"/>
  <c r="AD363" i="7"/>
  <c r="AE363" i="7" s="1"/>
  <c r="AC363" i="7"/>
  <c r="AE463" i="7" l="1"/>
  <c r="F39" i="7" s="1"/>
  <c r="AE562" i="7"/>
  <c r="K39" i="7" s="1"/>
  <c r="AE539" i="7"/>
  <c r="J39" i="7" s="1"/>
  <c r="AD519" i="7"/>
  <c r="AE519" i="7" s="1"/>
  <c r="I39" i="7" s="1"/>
  <c r="AD501" i="7"/>
  <c r="AE501" i="7" s="1"/>
  <c r="H39" i="7" s="1"/>
  <c r="H50" i="7" s="1"/>
  <c r="G39" i="7"/>
  <c r="N39" i="7" l="1"/>
  <c r="AE447" i="7"/>
  <c r="E39" i="7" s="1"/>
  <c r="AD378" i="7"/>
  <c r="AE378" i="7" s="1"/>
  <c r="AC378" i="7"/>
  <c r="BO215" i="7" l="1"/>
  <c r="BP215" i="7" s="1"/>
  <c r="BN215" i="7"/>
  <c r="AD392" i="7" l="1"/>
  <c r="AE392" i="7" s="1"/>
  <c r="AC392" i="7"/>
  <c r="AD376" i="7"/>
  <c r="AE376" i="7" s="1"/>
  <c r="AC376" i="7"/>
  <c r="D39" i="7" l="1"/>
  <c r="AD361" i="7" l="1"/>
  <c r="AE361" i="7" s="1"/>
  <c r="AC361" i="7"/>
  <c r="AD360" i="7"/>
  <c r="AC360" i="7"/>
  <c r="AD364" i="7"/>
  <c r="AE364" i="7" s="1"/>
  <c r="AC364" i="7"/>
  <c r="AD362" i="7"/>
  <c r="AE362" i="7" s="1"/>
  <c r="AC362" i="7"/>
  <c r="DS22" i="7"/>
  <c r="DR22" i="7"/>
  <c r="DT22" i="7" s="1"/>
  <c r="DQ22" i="7"/>
  <c r="DS21" i="7"/>
  <c r="DR21" i="7"/>
  <c r="DT21" i="7" s="1"/>
  <c r="DQ21" i="7"/>
  <c r="CZ149" i="7"/>
  <c r="CY149" i="7"/>
  <c r="DA149" i="7" s="1"/>
  <c r="CX149" i="7"/>
  <c r="N27" i="7"/>
  <c r="C41" i="7" l="1"/>
  <c r="DA156" i="7"/>
  <c r="AE360" i="7"/>
  <c r="AD369" i="7"/>
  <c r="BO216" i="7"/>
  <c r="BP216" i="7" s="1"/>
  <c r="BN216" i="7"/>
  <c r="AD352" i="7" l="1"/>
  <c r="AE352" i="7" s="1"/>
  <c r="AC352" i="7"/>
  <c r="BO214" i="7" l="1"/>
  <c r="BN214" i="7"/>
  <c r="BP214" i="7" l="1"/>
  <c r="BP218" i="7" s="1"/>
  <c r="BO218" i="7"/>
  <c r="AD351" i="7"/>
  <c r="AE351" i="7" s="1"/>
  <c r="AC351" i="7"/>
  <c r="AD350" i="7"/>
  <c r="AE350" i="7" s="1"/>
  <c r="AC350" i="7"/>
  <c r="BO205" i="7" l="1"/>
  <c r="BN205" i="7"/>
  <c r="BP205" i="7" l="1"/>
  <c r="AD347" i="7"/>
  <c r="AE347" i="7" s="1"/>
  <c r="AD348" i="7"/>
  <c r="AE348" i="7" s="1"/>
  <c r="AD349" i="7"/>
  <c r="AE349" i="7" s="1"/>
  <c r="AC347" i="7"/>
  <c r="AC349" i="7"/>
  <c r="AC348" i="7"/>
  <c r="BO196" i="7"/>
  <c r="BP196" i="7" s="1"/>
  <c r="BN196" i="7"/>
  <c r="BO206" i="7"/>
  <c r="BO208" i="7" s="1"/>
  <c r="BN206" i="7"/>
  <c r="N50" i="7"/>
  <c r="K50" i="7"/>
  <c r="J50" i="7"/>
  <c r="G50" i="7"/>
  <c r="D50" i="7"/>
  <c r="AD344" i="7"/>
  <c r="AE344" i="7" s="1"/>
  <c r="AC344" i="7"/>
  <c r="AD343" i="7"/>
  <c r="AE343" i="7" s="1"/>
  <c r="AC343" i="7"/>
  <c r="AD342" i="7"/>
  <c r="AE342" i="7" s="1"/>
  <c r="AC342" i="7"/>
  <c r="AD341" i="7"/>
  <c r="AE341" i="7" s="1"/>
  <c r="AC341" i="7"/>
  <c r="AD345" i="7"/>
  <c r="AE345" i="7" s="1"/>
  <c r="AC345" i="7"/>
  <c r="AD346" i="7"/>
  <c r="AE346" i="7" s="1"/>
  <c r="AC346" i="7"/>
  <c r="BO197" i="7"/>
  <c r="BP197" i="7" s="1"/>
  <c r="BN197" i="7"/>
  <c r="AD331" i="7"/>
  <c r="AE331" i="7" s="1"/>
  <c r="AC331" i="7"/>
  <c r="AD330" i="7"/>
  <c r="AE330" i="7" s="1"/>
  <c r="AC330" i="7"/>
  <c r="AD329" i="7"/>
  <c r="AE329" i="7" s="1"/>
  <c r="AC329" i="7"/>
  <c r="AD328" i="7"/>
  <c r="AE328" i="7" s="1"/>
  <c r="AC328" i="7"/>
  <c r="AD327" i="7"/>
  <c r="AE327" i="7" s="1"/>
  <c r="AC327" i="7"/>
  <c r="AD326" i="7"/>
  <c r="AE326" i="7" s="1"/>
  <c r="AC326" i="7"/>
  <c r="AD333" i="7"/>
  <c r="AE333" i="7" s="1"/>
  <c r="AC333" i="7"/>
  <c r="AD332" i="7"/>
  <c r="AE332" i="7" s="1"/>
  <c r="AC332" i="7"/>
  <c r="BO195" i="7"/>
  <c r="BP195" i="7" s="1"/>
  <c r="BN195" i="7"/>
  <c r="BO193" i="7"/>
  <c r="BN193" i="7"/>
  <c r="AD325" i="7"/>
  <c r="AE325" i="7" s="1"/>
  <c r="AC325" i="7"/>
  <c r="BO184" i="7"/>
  <c r="BP184" i="7" s="1"/>
  <c r="BN184" i="7"/>
  <c r="CY96" i="7"/>
  <c r="CY103" i="7" s="1"/>
  <c r="DA103" i="7" s="1"/>
  <c r="K11" i="7" s="1"/>
  <c r="CZ96" i="7"/>
  <c r="CX96" i="7"/>
  <c r="DA90" i="7"/>
  <c r="J27" i="7" s="1"/>
  <c r="BO194" i="7"/>
  <c r="BP194" i="7" s="1"/>
  <c r="BN194" i="7"/>
  <c r="AD323" i="7"/>
  <c r="AE323" i="7" s="1"/>
  <c r="AC323" i="7"/>
  <c r="AD322" i="7"/>
  <c r="AE322" i="7" s="1"/>
  <c r="AC322" i="7"/>
  <c r="AD324" i="7"/>
  <c r="AE324" i="7" s="1"/>
  <c r="AC324" i="7"/>
  <c r="AD311" i="7"/>
  <c r="AE311" i="7" s="1"/>
  <c r="AC311" i="7"/>
  <c r="AD310" i="7"/>
  <c r="AE310" i="7" s="1"/>
  <c r="AC310" i="7"/>
  <c r="AD309" i="7"/>
  <c r="AE309" i="7" s="1"/>
  <c r="AC309" i="7"/>
  <c r="BO185" i="7"/>
  <c r="BP185" i="7" s="1"/>
  <c r="BN185" i="7"/>
  <c r="AD314" i="7"/>
  <c r="AE314" i="7" s="1"/>
  <c r="AC314" i="7"/>
  <c r="AD313" i="7"/>
  <c r="AE313" i="7" s="1"/>
  <c r="AC313" i="7"/>
  <c r="AD312" i="7"/>
  <c r="AE312" i="7" s="1"/>
  <c r="AC312" i="7"/>
  <c r="BO183" i="7"/>
  <c r="BN183" i="7"/>
  <c r="AD306" i="7"/>
  <c r="AE306" i="7" s="1"/>
  <c r="AC306" i="7"/>
  <c r="Z306" i="7"/>
  <c r="AD307" i="7"/>
  <c r="AE307" i="7" s="1"/>
  <c r="AC307" i="7"/>
  <c r="Z307" i="7"/>
  <c r="AD303" i="7"/>
  <c r="AE303" i="7" s="1"/>
  <c r="AC303" i="7"/>
  <c r="AD305" i="7"/>
  <c r="AE305" i="7" s="1"/>
  <c r="AC305" i="7"/>
  <c r="AD308" i="7"/>
  <c r="AE308" i="7" s="1"/>
  <c r="AC308" i="7"/>
  <c r="Z308" i="7"/>
  <c r="BO174" i="7"/>
  <c r="BN174" i="7"/>
  <c r="AD294" i="7"/>
  <c r="AE294" i="7" s="1"/>
  <c r="AC294" i="7"/>
  <c r="AD295" i="7"/>
  <c r="AE295" i="7" s="1"/>
  <c r="AC295" i="7"/>
  <c r="AC304" i="7"/>
  <c r="AD304" i="7"/>
  <c r="AE304" i="7" s="1"/>
  <c r="BO175" i="7"/>
  <c r="BP175" i="7" s="1"/>
  <c r="BN175" i="7"/>
  <c r="CZ68" i="7"/>
  <c r="CY68" i="7"/>
  <c r="CY75" i="7" s="1"/>
  <c r="CX68" i="7"/>
  <c r="AD293" i="7"/>
  <c r="AE293" i="7" s="1"/>
  <c r="AC293" i="7"/>
  <c r="AD288" i="7"/>
  <c r="AE288" i="7" s="1"/>
  <c r="AC288" i="7"/>
  <c r="AD287" i="7"/>
  <c r="AE287" i="7" s="1"/>
  <c r="AC287" i="7"/>
  <c r="AD291" i="7"/>
  <c r="AE291" i="7" s="1"/>
  <c r="AC291" i="7"/>
  <c r="AD290" i="7"/>
  <c r="AE290" i="7" s="1"/>
  <c r="AC290" i="7"/>
  <c r="AD292" i="7"/>
  <c r="AE292" i="7" s="1"/>
  <c r="AC292" i="7"/>
  <c r="AD289" i="7"/>
  <c r="AE289" i="7" s="1"/>
  <c r="AC289" i="7"/>
  <c r="CZ34" i="7"/>
  <c r="CY34" i="7"/>
  <c r="DA34" i="7" s="1"/>
  <c r="DA49" i="7" s="1"/>
  <c r="CX34" i="7"/>
  <c r="AD278" i="7"/>
  <c r="AE278" i="7" s="1"/>
  <c r="AC278" i="7"/>
  <c r="AD270" i="7"/>
  <c r="AE270" i="7" s="1"/>
  <c r="AC270" i="7"/>
  <c r="AD279" i="7"/>
  <c r="AE279" i="7" s="1"/>
  <c r="AC279" i="7"/>
  <c r="BO38" i="7"/>
  <c r="BP38" i="7" s="1"/>
  <c r="BN38" i="7"/>
  <c r="BK38" i="7"/>
  <c r="AD277" i="7"/>
  <c r="AE277" i="7" s="1"/>
  <c r="AC277" i="7"/>
  <c r="AD271" i="7"/>
  <c r="AE271" i="7" s="1"/>
  <c r="AC271" i="7"/>
  <c r="AD276" i="7"/>
  <c r="AE276" i="7" s="1"/>
  <c r="AC276" i="7"/>
  <c r="AD275" i="7"/>
  <c r="AE275" i="7" s="1"/>
  <c r="AC275" i="7"/>
  <c r="AD274" i="7"/>
  <c r="AE274" i="7" s="1"/>
  <c r="AC274" i="7"/>
  <c r="AD261" i="7"/>
  <c r="AE261" i="7" s="1"/>
  <c r="AC261" i="7"/>
  <c r="AD262" i="7"/>
  <c r="AE262" i="7" s="1"/>
  <c r="AC262" i="7"/>
  <c r="AD260" i="7"/>
  <c r="AE260" i="7" s="1"/>
  <c r="AC260" i="7"/>
  <c r="AD248" i="7"/>
  <c r="AE248" i="7" s="1"/>
  <c r="AC248" i="7"/>
  <c r="AD259" i="7"/>
  <c r="AE259" i="7" s="1"/>
  <c r="AC259" i="7"/>
  <c r="AD257" i="7"/>
  <c r="AC257" i="7"/>
  <c r="AD258" i="7"/>
  <c r="AE258" i="7" s="1"/>
  <c r="AC258" i="7"/>
  <c r="BO149" i="7"/>
  <c r="BP149" i="7" s="1"/>
  <c r="BN149" i="7"/>
  <c r="AD249" i="7"/>
  <c r="AE249" i="7" s="1"/>
  <c r="AC249" i="7"/>
  <c r="AD241" i="7"/>
  <c r="AE241" i="7" s="1"/>
  <c r="AC241" i="7"/>
  <c r="AD244" i="7"/>
  <c r="AE244" i="7" s="1"/>
  <c r="AC244" i="7"/>
  <c r="AD243" i="7"/>
  <c r="AE243" i="7" s="1"/>
  <c r="AC243" i="7"/>
  <c r="AD245" i="7"/>
  <c r="AE245" i="7" s="1"/>
  <c r="AC245" i="7"/>
  <c r="AD240" i="7"/>
  <c r="AE240" i="7" s="1"/>
  <c r="AC240" i="7"/>
  <c r="AD247" i="7"/>
  <c r="AE247" i="7" s="1"/>
  <c r="AC247" i="7"/>
  <c r="AD246" i="7"/>
  <c r="AE246" i="7" s="1"/>
  <c r="AC246" i="7"/>
  <c r="AD242" i="7"/>
  <c r="AE242" i="7" s="1"/>
  <c r="AC242" i="7"/>
  <c r="CY8" i="7"/>
  <c r="CX8" i="7"/>
  <c r="CU8" i="7"/>
  <c r="CZ8" i="7" s="1"/>
  <c r="DA21" i="7"/>
  <c r="DA28" i="7" s="1"/>
  <c r="CZ21" i="7"/>
  <c r="CX21" i="7"/>
  <c r="AD232" i="7"/>
  <c r="AE232" i="7" s="1"/>
  <c r="AC232" i="7"/>
  <c r="AD231" i="7"/>
  <c r="AE231" i="7" s="1"/>
  <c r="AC231" i="7"/>
  <c r="AD228" i="7"/>
  <c r="AE228" i="7" s="1"/>
  <c r="AC228" i="7"/>
  <c r="AD230" i="7"/>
  <c r="AE230" i="7" s="1"/>
  <c r="AC230" i="7"/>
  <c r="AD222" i="7"/>
  <c r="AE222" i="7" s="1"/>
  <c r="AC222" i="7"/>
  <c r="AD221" i="7"/>
  <c r="AE221" i="7" s="1"/>
  <c r="AC221" i="7"/>
  <c r="BO130" i="7"/>
  <c r="BP130" i="7" s="1"/>
  <c r="BN130" i="7"/>
  <c r="BO139" i="7"/>
  <c r="BP139" i="7" s="1"/>
  <c r="BN139" i="7"/>
  <c r="AD224" i="7"/>
  <c r="AE224" i="7" s="1"/>
  <c r="AC224" i="7"/>
  <c r="AD223" i="7"/>
  <c r="AE223" i="7" s="1"/>
  <c r="AC223" i="7"/>
  <c r="AD229" i="7"/>
  <c r="AE229" i="7" s="1"/>
  <c r="AC229" i="7"/>
  <c r="AD227" i="7"/>
  <c r="AE227" i="7" s="1"/>
  <c r="AC227" i="7"/>
  <c r="AD225" i="7"/>
  <c r="AE225" i="7" s="1"/>
  <c r="AC225" i="7"/>
  <c r="BO138" i="7"/>
  <c r="BN138" i="7"/>
  <c r="AD213" i="7"/>
  <c r="AE213" i="7" s="1"/>
  <c r="AC213" i="7"/>
  <c r="AD210" i="7"/>
  <c r="AE210" i="7" s="1"/>
  <c r="AC210" i="7"/>
  <c r="AD209" i="7"/>
  <c r="AE209" i="7" s="1"/>
  <c r="AC209" i="7"/>
  <c r="AD212" i="7"/>
  <c r="AE212" i="7" s="1"/>
  <c r="AC212" i="7"/>
  <c r="AD211" i="7"/>
  <c r="AE211" i="7" s="1"/>
  <c r="AC211" i="7"/>
  <c r="BO165" i="7"/>
  <c r="BN165" i="7"/>
  <c r="BK165" i="7"/>
  <c r="BO157" i="7"/>
  <c r="BN157" i="7"/>
  <c r="BK157" i="7"/>
  <c r="BO148" i="7"/>
  <c r="BP148" i="7" s="1"/>
  <c r="BN148" i="7"/>
  <c r="BO147" i="7"/>
  <c r="BN147" i="7"/>
  <c r="DS20" i="7"/>
  <c r="DS19" i="7"/>
  <c r="DS18" i="7"/>
  <c r="DS17" i="7"/>
  <c r="DS16" i="7"/>
  <c r="DN15" i="7"/>
  <c r="DS15" i="7" s="1"/>
  <c r="DR20" i="7"/>
  <c r="DT20" i="7" s="1"/>
  <c r="DQ20" i="7"/>
  <c r="DR19" i="7"/>
  <c r="DT19" i="7" s="1"/>
  <c r="DQ19" i="7"/>
  <c r="DR18" i="7"/>
  <c r="DT18" i="7" s="1"/>
  <c r="DQ18" i="7"/>
  <c r="DR17" i="7"/>
  <c r="DT17" i="7" s="1"/>
  <c r="DQ17" i="7"/>
  <c r="DT16" i="7"/>
  <c r="DQ16" i="7"/>
  <c r="DR15" i="7"/>
  <c r="DT15" i="7" s="1"/>
  <c r="DQ15" i="7"/>
  <c r="CY28" i="7"/>
  <c r="AD226" i="7"/>
  <c r="AE226" i="7" s="1"/>
  <c r="AC226" i="7"/>
  <c r="AD205" i="7"/>
  <c r="AE205" i="7" s="1"/>
  <c r="AC205" i="7"/>
  <c r="AD208" i="7"/>
  <c r="AE208" i="7" s="1"/>
  <c r="AC208" i="7"/>
  <c r="AD207" i="7"/>
  <c r="AE207" i="7" s="1"/>
  <c r="AC207" i="7"/>
  <c r="AD206" i="7"/>
  <c r="AE206" i="7" s="1"/>
  <c r="AC206" i="7"/>
  <c r="AD204" i="7"/>
  <c r="AC204" i="7"/>
  <c r="AD189" i="7"/>
  <c r="AE189" i="7" s="1"/>
  <c r="AC189" i="7"/>
  <c r="AD192" i="7"/>
  <c r="AE192" i="7" s="1"/>
  <c r="AC192" i="7"/>
  <c r="AD191" i="7"/>
  <c r="AE191" i="7" s="1"/>
  <c r="AC191" i="7"/>
  <c r="AD194" i="7"/>
  <c r="AE194" i="7" s="1"/>
  <c r="AC194" i="7"/>
  <c r="AD196" i="7"/>
  <c r="AE196" i="7" s="1"/>
  <c r="AC196" i="7"/>
  <c r="AD195" i="7"/>
  <c r="AE195" i="7" s="1"/>
  <c r="AC195" i="7"/>
  <c r="AD193" i="7"/>
  <c r="AE193" i="7" s="1"/>
  <c r="AC193" i="7"/>
  <c r="AD190" i="7"/>
  <c r="AE190" i="7" s="1"/>
  <c r="AC190" i="7"/>
  <c r="AD178" i="7"/>
  <c r="AE178" i="7" s="1"/>
  <c r="AC178" i="7"/>
  <c r="AD175" i="7"/>
  <c r="AE175" i="7" s="1"/>
  <c r="AC175" i="7"/>
  <c r="AD176" i="7"/>
  <c r="AE176" i="7" s="1"/>
  <c r="AC176" i="7"/>
  <c r="AD172" i="7"/>
  <c r="AE172" i="7" s="1"/>
  <c r="AC172" i="7"/>
  <c r="AD171" i="7"/>
  <c r="AC171" i="7"/>
  <c r="AD177" i="7"/>
  <c r="AE177" i="7" s="1"/>
  <c r="AC177" i="7"/>
  <c r="AD179" i="7"/>
  <c r="AE179" i="7" s="1"/>
  <c r="AC179" i="7"/>
  <c r="AC188" i="7"/>
  <c r="AD170" i="7"/>
  <c r="AE170" i="7" s="1"/>
  <c r="AC170" i="7"/>
  <c r="AD173" i="7"/>
  <c r="AE173" i="7" s="1"/>
  <c r="AC173" i="7"/>
  <c r="AD174" i="7"/>
  <c r="AE174" i="7" s="1"/>
  <c r="AC174" i="7"/>
  <c r="BO129" i="7"/>
  <c r="BN129" i="7"/>
  <c r="BO121" i="7"/>
  <c r="BP121" i="7" s="1"/>
  <c r="BN121" i="7"/>
  <c r="BO120" i="7"/>
  <c r="BN120" i="7"/>
  <c r="AD169" i="7"/>
  <c r="AE169" i="7" s="1"/>
  <c r="AC169" i="7"/>
  <c r="AD168" i="7"/>
  <c r="AE168" i="7" s="1"/>
  <c r="AC168" i="7"/>
  <c r="AD160" i="7"/>
  <c r="AE160" i="7" s="1"/>
  <c r="AC160" i="7"/>
  <c r="BO102" i="7"/>
  <c r="BN102" i="7"/>
  <c r="BO94" i="7"/>
  <c r="BP94" i="7" s="1"/>
  <c r="BN94" i="7"/>
  <c r="AD155" i="7"/>
  <c r="AE155" i="7" s="1"/>
  <c r="AC155" i="7"/>
  <c r="AD159" i="7"/>
  <c r="AE159" i="7" s="1"/>
  <c r="AC159" i="7"/>
  <c r="AD158" i="7"/>
  <c r="AE158" i="7" s="1"/>
  <c r="AC158" i="7"/>
  <c r="AD156" i="7"/>
  <c r="AE156" i="7" s="1"/>
  <c r="AC156" i="7"/>
  <c r="AD402" i="7"/>
  <c r="AE402" i="7" s="1"/>
  <c r="C39" i="7" s="1"/>
  <c r="AD385" i="7"/>
  <c r="AE385" i="7" s="1"/>
  <c r="N23" i="7" s="1"/>
  <c r="AD157" i="7"/>
  <c r="AE157" i="7" s="1"/>
  <c r="AC157" i="7"/>
  <c r="AD154" i="7"/>
  <c r="AE154" i="7" s="1"/>
  <c r="AC154" i="7"/>
  <c r="DA130" i="7"/>
  <c r="DA143" i="7"/>
  <c r="N11" i="7" s="1"/>
  <c r="DS14" i="7"/>
  <c r="DR14" i="7"/>
  <c r="DT14" i="7" s="1"/>
  <c r="DQ14" i="7"/>
  <c r="BO93" i="7"/>
  <c r="BP93" i="7" s="1"/>
  <c r="BN93" i="7"/>
  <c r="AD137" i="7"/>
  <c r="AC137" i="7"/>
  <c r="AD149" i="7"/>
  <c r="AE149" i="7" s="1"/>
  <c r="AC149" i="7"/>
  <c r="AD148" i="7"/>
  <c r="AE148" i="7" s="1"/>
  <c r="AC148" i="7"/>
  <c r="AD153" i="7"/>
  <c r="AE153" i="7" s="1"/>
  <c r="AC153" i="7"/>
  <c r="AD152" i="7"/>
  <c r="AE152" i="7" s="1"/>
  <c r="AC152" i="7"/>
  <c r="AD151" i="7"/>
  <c r="AE151" i="7" s="1"/>
  <c r="AC151" i="7"/>
  <c r="AD138" i="7"/>
  <c r="AE138" i="7" s="1"/>
  <c r="AC138" i="7"/>
  <c r="BO104" i="7"/>
  <c r="BP104" i="7" s="1"/>
  <c r="BN104" i="7"/>
  <c r="AD150" i="7"/>
  <c r="AE150" i="7" s="1"/>
  <c r="AC150" i="7"/>
  <c r="AD139" i="7"/>
  <c r="AE139" i="7" s="1"/>
  <c r="AC139" i="7"/>
  <c r="AD136" i="7"/>
  <c r="AE136" i="7" s="1"/>
  <c r="AC136" i="7"/>
  <c r="BO112" i="7"/>
  <c r="BO114" i="7" s="1"/>
  <c r="BN112" i="7"/>
  <c r="BO103" i="7"/>
  <c r="BP103" i="7" s="1"/>
  <c r="BN103" i="7"/>
  <c r="BO92" i="7"/>
  <c r="BP92" i="7" s="1"/>
  <c r="BN92" i="7"/>
  <c r="BO91" i="7"/>
  <c r="BP91" i="7" s="1"/>
  <c r="BN91" i="7"/>
  <c r="BO90" i="7"/>
  <c r="BN90" i="7"/>
  <c r="BO89" i="7"/>
  <c r="BP89" i="7" s="1"/>
  <c r="BN89" i="7"/>
  <c r="AD128" i="7"/>
  <c r="AE128" i="7" s="1"/>
  <c r="AC128" i="7"/>
  <c r="AD119" i="7"/>
  <c r="AE119" i="7" s="1"/>
  <c r="AD127" i="7"/>
  <c r="AE127" i="7" s="1"/>
  <c r="AC127" i="7"/>
  <c r="AC119" i="7"/>
  <c r="AD124" i="7"/>
  <c r="AC124" i="7"/>
  <c r="AD123" i="7"/>
  <c r="AE123" i="7" s="1"/>
  <c r="AC123" i="7"/>
  <c r="AD126" i="7"/>
  <c r="AE126" i="7" s="1"/>
  <c r="AC126" i="7"/>
  <c r="AD125" i="7"/>
  <c r="AE125" i="7" s="1"/>
  <c r="AC125" i="7"/>
  <c r="DS13" i="7"/>
  <c r="DR13" i="7"/>
  <c r="DT13" i="7" s="1"/>
  <c r="DQ13" i="7"/>
  <c r="AD122" i="7"/>
  <c r="AE122" i="7" s="1"/>
  <c r="AC122" i="7"/>
  <c r="BO68" i="7"/>
  <c r="BP68" i="7" s="1"/>
  <c r="BN68" i="7"/>
  <c r="BP78" i="7"/>
  <c r="BN78" i="7"/>
  <c r="AD187" i="7"/>
  <c r="AE187" i="7" s="1"/>
  <c r="AC187" i="7"/>
  <c r="AD121" i="7"/>
  <c r="AE121" i="7" s="1"/>
  <c r="AC121" i="7"/>
  <c r="AD120" i="7"/>
  <c r="AE120" i="7" s="1"/>
  <c r="AC120" i="7"/>
  <c r="BO77" i="7"/>
  <c r="BO80" i="7" s="1"/>
  <c r="BN77" i="7"/>
  <c r="AD99" i="7"/>
  <c r="AE99" i="7" s="1"/>
  <c r="AC99" i="7"/>
  <c r="AD100" i="7"/>
  <c r="AE100" i="7" s="1"/>
  <c r="AC100" i="7"/>
  <c r="AD110" i="7"/>
  <c r="AE110" i="7" s="1"/>
  <c r="AC110" i="7"/>
  <c r="AD111" i="7"/>
  <c r="AE111" i="7" s="1"/>
  <c r="AC111" i="7"/>
  <c r="BP76" i="7"/>
  <c r="BN76" i="7"/>
  <c r="BO67" i="7"/>
  <c r="BP67" i="7" s="1"/>
  <c r="BN67" i="7"/>
  <c r="AD105" i="7"/>
  <c r="AE105" i="7" s="1"/>
  <c r="AC105" i="7"/>
  <c r="AD104" i="7"/>
  <c r="AE104" i="7" s="1"/>
  <c r="AC104" i="7"/>
  <c r="AD103" i="7"/>
  <c r="AE103" i="7" s="1"/>
  <c r="AC103" i="7"/>
  <c r="BO66" i="7"/>
  <c r="BP66" i="7" s="1"/>
  <c r="BN66" i="7"/>
  <c r="AD109" i="7"/>
  <c r="AE109" i="7" s="1"/>
  <c r="AC109" i="7"/>
  <c r="AD108" i="7"/>
  <c r="AE108" i="7" s="1"/>
  <c r="AC108" i="7"/>
  <c r="AD101" i="7"/>
  <c r="AE101" i="7" s="1"/>
  <c r="AC101" i="7"/>
  <c r="AD102" i="7"/>
  <c r="AE102" i="7" s="1"/>
  <c r="AC102" i="7"/>
  <c r="BO65" i="7"/>
  <c r="BN65" i="7"/>
  <c r="AD107" i="7"/>
  <c r="AE107" i="7" s="1"/>
  <c r="AC107" i="7"/>
  <c r="AD106" i="7"/>
  <c r="AE106" i="7" s="1"/>
  <c r="AC106" i="7"/>
  <c r="L11" i="7"/>
  <c r="AD88" i="7"/>
  <c r="AE88" i="7" s="1"/>
  <c r="AC88" i="7"/>
  <c r="BO57" i="7"/>
  <c r="BN57" i="7"/>
  <c r="AD91" i="7"/>
  <c r="AE91" i="7" s="1"/>
  <c r="AC91" i="7"/>
  <c r="AC90" i="7"/>
  <c r="BP31" i="7"/>
  <c r="AD89" i="7"/>
  <c r="AE89" i="7" s="1"/>
  <c r="AC89" i="7"/>
  <c r="BO48" i="7"/>
  <c r="BP48" i="7" s="1"/>
  <c r="BN48" i="7"/>
  <c r="AD75" i="7"/>
  <c r="AE75" i="7" s="1"/>
  <c r="AC75" i="7"/>
  <c r="BO47" i="7"/>
  <c r="BP47" i="7" s="1"/>
  <c r="BN47" i="7"/>
  <c r="BO49" i="7"/>
  <c r="BP49" i="7" s="1"/>
  <c r="BN49" i="7"/>
  <c r="AD78" i="7"/>
  <c r="AE78" i="7" s="1"/>
  <c r="AC78" i="7"/>
  <c r="AD77" i="7"/>
  <c r="AE77" i="7" s="1"/>
  <c r="AC77" i="7"/>
  <c r="AD76" i="7"/>
  <c r="AE76" i="7" s="1"/>
  <c r="AC76" i="7"/>
  <c r="BO46" i="7"/>
  <c r="BN46" i="7"/>
  <c r="AD72" i="7"/>
  <c r="AE72" i="7" s="1"/>
  <c r="AC72" i="7"/>
  <c r="AD74" i="7"/>
  <c r="AE74" i="7" s="1"/>
  <c r="AC74" i="7"/>
  <c r="AD73" i="7"/>
  <c r="AE73" i="7" s="1"/>
  <c r="AC73" i="7"/>
  <c r="AD71" i="7"/>
  <c r="AE71" i="7" s="1"/>
  <c r="AC71" i="7"/>
  <c r="AD70" i="7"/>
  <c r="AC70" i="7"/>
  <c r="AD62" i="7"/>
  <c r="AE62" i="7" s="1"/>
  <c r="AC62" i="7"/>
  <c r="AD58" i="7"/>
  <c r="AE58" i="7" s="1"/>
  <c r="AC58" i="7"/>
  <c r="BO36" i="7"/>
  <c r="BP36" i="7" s="1"/>
  <c r="BN36" i="7"/>
  <c r="BO33" i="7"/>
  <c r="BP33" i="7" s="1"/>
  <c r="BN33" i="7"/>
  <c r="AD61" i="7"/>
  <c r="AE61" i="7" s="1"/>
  <c r="AC61" i="7"/>
  <c r="AD60" i="7"/>
  <c r="AE60" i="7" s="1"/>
  <c r="AC60" i="7"/>
  <c r="BO35" i="7"/>
  <c r="BP35" i="7" s="1"/>
  <c r="BN35" i="7"/>
  <c r="AD48" i="7"/>
  <c r="AE48" i="7" s="1"/>
  <c r="AC48" i="7"/>
  <c r="DA62" i="7"/>
  <c r="H11" i="7" s="1"/>
  <c r="DS12" i="7"/>
  <c r="DR12" i="7"/>
  <c r="DT12" i="7" s="1"/>
  <c r="DQ12" i="7"/>
  <c r="DS11" i="7"/>
  <c r="DR11" i="7"/>
  <c r="DT11" i="7" s="1"/>
  <c r="DQ11" i="7"/>
  <c r="DS10" i="7"/>
  <c r="DR10" i="7"/>
  <c r="DT10" i="7" s="1"/>
  <c r="DQ10" i="7"/>
  <c r="DS9" i="7"/>
  <c r="DR9" i="7"/>
  <c r="DT9" i="7" s="1"/>
  <c r="DQ9" i="7"/>
  <c r="CY62" i="7"/>
  <c r="AD59" i="7"/>
  <c r="AE59" i="7" s="1"/>
  <c r="AC59" i="7"/>
  <c r="BO37" i="7"/>
  <c r="BP37" i="7" s="1"/>
  <c r="BN37" i="7"/>
  <c r="AD56" i="7"/>
  <c r="AE56" i="7" s="1"/>
  <c r="AC56" i="7"/>
  <c r="BO34" i="7"/>
  <c r="BP34" i="7" s="1"/>
  <c r="BN34" i="7"/>
  <c r="BO32" i="7"/>
  <c r="BN32" i="7"/>
  <c r="BN31" i="7"/>
  <c r="BO10" i="7"/>
  <c r="BP10" i="7" s="1"/>
  <c r="BN10" i="7"/>
  <c r="BO9" i="7"/>
  <c r="BP9" i="7" s="1"/>
  <c r="BN9" i="7"/>
  <c r="BO8" i="7"/>
  <c r="BN8" i="7"/>
  <c r="Q226" i="3"/>
  <c r="P226" i="3"/>
  <c r="R226" i="3" s="1"/>
  <c r="O226" i="3"/>
  <c r="AJ344" i="3"/>
  <c r="AI344" i="3"/>
  <c r="AK344" i="3" s="1"/>
  <c r="AH344" i="3"/>
  <c r="AD57" i="7"/>
  <c r="AE57" i="7" s="1"/>
  <c r="AC57" i="7"/>
  <c r="AJ534" i="3"/>
  <c r="AI534" i="3"/>
  <c r="AK534" i="3" s="1"/>
  <c r="AH534" i="3"/>
  <c r="AD47" i="7"/>
  <c r="AE47" i="7" s="1"/>
  <c r="AC47" i="7"/>
  <c r="AD46" i="7"/>
  <c r="AE46" i="7" s="1"/>
  <c r="AC46" i="7"/>
  <c r="AD38" i="7"/>
  <c r="AE38" i="7" s="1"/>
  <c r="AC38" i="7"/>
  <c r="AD37" i="7"/>
  <c r="AE37" i="7" s="1"/>
  <c r="AC37" i="7"/>
  <c r="AD36" i="7"/>
  <c r="AE36" i="7" s="1"/>
  <c r="AC36" i="7"/>
  <c r="AD35" i="7"/>
  <c r="AE35" i="7" s="1"/>
  <c r="AC35" i="7"/>
  <c r="AD34" i="7"/>
  <c r="AE34" i="7" s="1"/>
  <c r="AC34" i="7"/>
  <c r="AD26" i="7"/>
  <c r="AE26" i="7" s="1"/>
  <c r="AC26" i="7"/>
  <c r="AD25" i="7"/>
  <c r="AE25" i="7" s="1"/>
  <c r="AC25" i="7"/>
  <c r="AD24" i="7"/>
  <c r="AE24" i="7" s="1"/>
  <c r="AC24" i="7"/>
  <c r="AD23" i="7"/>
  <c r="AE23" i="7" s="1"/>
  <c r="AC23" i="7"/>
  <c r="AD15" i="7"/>
  <c r="AE15" i="7" s="1"/>
  <c r="AC15" i="7"/>
  <c r="AD14" i="7"/>
  <c r="AC14" i="7"/>
  <c r="AD13" i="7"/>
  <c r="AE13" i="7" s="1"/>
  <c r="AC13" i="7"/>
  <c r="AD12" i="7"/>
  <c r="AE12" i="7" s="1"/>
  <c r="AC12" i="7"/>
  <c r="AD11" i="7"/>
  <c r="AE11" i="7" s="1"/>
  <c r="AC11" i="7"/>
  <c r="AD10" i="7"/>
  <c r="AE10" i="7" s="1"/>
  <c r="AC10" i="7"/>
  <c r="AD9" i="7"/>
  <c r="AE9" i="7" s="1"/>
  <c r="AC9" i="7"/>
  <c r="AD8" i="7"/>
  <c r="AC8" i="7"/>
  <c r="Q225" i="3"/>
  <c r="P225" i="3"/>
  <c r="R225" i="3" s="1"/>
  <c r="O225" i="3"/>
  <c r="Q223" i="3"/>
  <c r="P223" i="3"/>
  <c r="R223" i="3" s="1"/>
  <c r="O223" i="3"/>
  <c r="Q224" i="3"/>
  <c r="P224" i="3"/>
  <c r="R224" i="3" s="1"/>
  <c r="O224" i="3"/>
  <c r="AJ185" i="3"/>
  <c r="AI185" i="3"/>
  <c r="AK185" i="3" s="1"/>
  <c r="AH185" i="3"/>
  <c r="Q222" i="3"/>
  <c r="P222" i="3"/>
  <c r="R222" i="3" s="1"/>
  <c r="O222" i="3"/>
  <c r="AH200" i="3"/>
  <c r="AJ200" i="3"/>
  <c r="AI200" i="3"/>
  <c r="AK200" i="3" s="1"/>
  <c r="AJ184" i="3"/>
  <c r="AI184" i="3"/>
  <c r="AK184" i="3" s="1"/>
  <c r="AH184" i="3"/>
  <c r="AJ199" i="3"/>
  <c r="AI199" i="3"/>
  <c r="AK199" i="3" s="1"/>
  <c r="AH199" i="3"/>
  <c r="Q221" i="3"/>
  <c r="P221" i="3"/>
  <c r="O221" i="3"/>
  <c r="Q479" i="3"/>
  <c r="P479" i="3"/>
  <c r="O479" i="3"/>
  <c r="AJ453" i="3"/>
  <c r="AI453" i="3"/>
  <c r="AK453" i="3" s="1"/>
  <c r="AH453" i="3"/>
  <c r="R221" i="3"/>
  <c r="Q478" i="3"/>
  <c r="P478" i="3"/>
  <c r="R478" i="3" s="1"/>
  <c r="O478" i="3"/>
  <c r="AJ282" i="3"/>
  <c r="AI282" i="3"/>
  <c r="AK282" i="3" s="1"/>
  <c r="AH282" i="3"/>
  <c r="Q463" i="3"/>
  <c r="P463" i="3"/>
  <c r="R463" i="3" s="1"/>
  <c r="O463" i="3"/>
  <c r="Q462" i="3"/>
  <c r="P462" i="3"/>
  <c r="R462" i="3" s="1"/>
  <c r="O462" i="3"/>
  <c r="AJ241" i="3"/>
  <c r="AI241" i="3"/>
  <c r="AK241" i="3" s="1"/>
  <c r="AH241" i="3"/>
  <c r="Q449" i="3"/>
  <c r="P449" i="3"/>
  <c r="R449" i="3" s="1"/>
  <c r="O449" i="3"/>
  <c r="AJ408" i="3"/>
  <c r="AI408" i="3"/>
  <c r="AK408" i="3" s="1"/>
  <c r="AH408" i="3"/>
  <c r="Q196" i="3"/>
  <c r="P196" i="3"/>
  <c r="R196" i="3" s="1"/>
  <c r="O196" i="3"/>
  <c r="Q197" i="3"/>
  <c r="P197" i="3"/>
  <c r="R197" i="3" s="1"/>
  <c r="O197" i="3"/>
  <c r="Q448" i="3"/>
  <c r="P448" i="3"/>
  <c r="R448" i="3" s="1"/>
  <c r="O448" i="3"/>
  <c r="Q450" i="3"/>
  <c r="P450" i="3"/>
  <c r="R450" i="3" s="1"/>
  <c r="O450" i="3"/>
  <c r="AJ422" i="3"/>
  <c r="AI422" i="3"/>
  <c r="AK422" i="3" s="1"/>
  <c r="AH422" i="3"/>
  <c r="P601" i="3"/>
  <c r="R601" i="3" s="1"/>
  <c r="P585" i="3"/>
  <c r="R585" i="3" s="1"/>
  <c r="P568" i="3"/>
  <c r="R568" i="3" s="1"/>
  <c r="P552" i="3"/>
  <c r="R552" i="3" s="1"/>
  <c r="P536" i="3"/>
  <c r="R536" i="3" s="1"/>
  <c r="P520" i="3"/>
  <c r="R520" i="3" s="1"/>
  <c r="P504" i="3"/>
  <c r="R504" i="3" s="1"/>
  <c r="AJ467" i="3"/>
  <c r="AI467" i="3"/>
  <c r="AK467" i="3" s="1"/>
  <c r="AH467" i="3"/>
  <c r="AJ33" i="3"/>
  <c r="AI33" i="3"/>
  <c r="AK33" i="3" s="1"/>
  <c r="AH33" i="3"/>
  <c r="AJ173" i="3"/>
  <c r="AI173" i="3"/>
  <c r="AK173" i="3" s="1"/>
  <c r="AH173" i="3"/>
  <c r="AJ240" i="3"/>
  <c r="AI240" i="3"/>
  <c r="AK240" i="3" s="1"/>
  <c r="AH240" i="3"/>
  <c r="AJ452" i="3"/>
  <c r="AI452" i="3"/>
  <c r="AK452" i="3" s="1"/>
  <c r="AH452" i="3"/>
  <c r="Q447" i="3"/>
  <c r="P447" i="3"/>
  <c r="R447" i="3" s="1"/>
  <c r="O447" i="3"/>
  <c r="AJ332" i="3"/>
  <c r="AI332" i="3"/>
  <c r="AK332" i="3" s="1"/>
  <c r="AH332" i="3"/>
  <c r="Q446" i="3"/>
  <c r="P446" i="3"/>
  <c r="O446" i="3"/>
  <c r="Q195" i="3"/>
  <c r="P195" i="3"/>
  <c r="O195" i="3"/>
  <c r="Q433" i="3"/>
  <c r="P433" i="3"/>
  <c r="R433" i="3" s="1"/>
  <c r="O433" i="3"/>
  <c r="AJ387" i="3"/>
  <c r="AI387" i="3"/>
  <c r="AK387" i="3" s="1"/>
  <c r="AH387" i="3"/>
  <c r="AJ239" i="3"/>
  <c r="AI239" i="3"/>
  <c r="AK239" i="3" s="1"/>
  <c r="AH239" i="3"/>
  <c r="AJ369" i="3"/>
  <c r="AI369" i="3"/>
  <c r="AK369" i="3" s="1"/>
  <c r="AH369" i="3"/>
  <c r="AJ368" i="3"/>
  <c r="AI368" i="3"/>
  <c r="AK368" i="3" s="1"/>
  <c r="AH368" i="3"/>
  <c r="Q188" i="3"/>
  <c r="P188" i="3"/>
  <c r="R188" i="3" s="1"/>
  <c r="O188" i="3"/>
  <c r="Q187" i="3"/>
  <c r="P187" i="3"/>
  <c r="R187" i="3" s="1"/>
  <c r="O187" i="3"/>
  <c r="AJ343" i="3"/>
  <c r="AI343" i="3"/>
  <c r="AK343" i="3" s="1"/>
  <c r="AH343" i="3"/>
  <c r="Q432" i="3"/>
  <c r="P432" i="3"/>
  <c r="R432" i="3" s="1"/>
  <c r="O432" i="3"/>
  <c r="Q431" i="3"/>
  <c r="P431" i="3"/>
  <c r="R431" i="3" s="1"/>
  <c r="O431" i="3"/>
  <c r="Q430" i="3"/>
  <c r="P430" i="3"/>
  <c r="R430" i="3" s="1"/>
  <c r="O430" i="3"/>
  <c r="Q657" i="3"/>
  <c r="P657" i="3"/>
  <c r="R657" i="3" s="1"/>
  <c r="O657" i="3"/>
  <c r="Q656" i="3"/>
  <c r="P656" i="3"/>
  <c r="O656" i="3"/>
  <c r="AJ732" i="3"/>
  <c r="AI732" i="3"/>
  <c r="AK732" i="3" s="1"/>
  <c r="AH732" i="3"/>
  <c r="Q420" i="3"/>
  <c r="P420" i="3"/>
  <c r="R420" i="3" s="1"/>
  <c r="O420" i="3"/>
  <c r="AJ211" i="3"/>
  <c r="AI211" i="3"/>
  <c r="AK211" i="3" s="1"/>
  <c r="AH211" i="3"/>
  <c r="AJ436" i="3"/>
  <c r="AI436" i="3"/>
  <c r="AK436" i="3" s="1"/>
  <c r="AH436" i="3"/>
  <c r="Q419" i="3"/>
  <c r="P419" i="3"/>
  <c r="O419" i="3"/>
  <c r="AJ466" i="3"/>
  <c r="AI466" i="3"/>
  <c r="AK466" i="3" s="1"/>
  <c r="AH466" i="3"/>
  <c r="AJ268" i="3"/>
  <c r="AI268" i="3"/>
  <c r="AK268" i="3" s="1"/>
  <c r="AH268" i="3"/>
  <c r="AJ57" i="3"/>
  <c r="AI57" i="3"/>
  <c r="AK57" i="3" s="1"/>
  <c r="AH57" i="3"/>
  <c r="Q416" i="3"/>
  <c r="P416" i="3"/>
  <c r="R416" i="3" s="1"/>
  <c r="O416" i="3"/>
  <c r="Q417" i="3"/>
  <c r="P417" i="3"/>
  <c r="R417" i="3" s="1"/>
  <c r="O417" i="3"/>
  <c r="Q413" i="3"/>
  <c r="P413" i="3"/>
  <c r="R413" i="3" s="1"/>
  <c r="O413" i="3"/>
  <c r="Q418" i="3"/>
  <c r="P418" i="3"/>
  <c r="R418" i="3" s="1"/>
  <c r="O418" i="3"/>
  <c r="Q415" i="3"/>
  <c r="P415" i="3"/>
  <c r="O415" i="3"/>
  <c r="Q414" i="3"/>
  <c r="P414" i="3"/>
  <c r="R414" i="3" s="1"/>
  <c r="O414" i="3"/>
  <c r="AJ451" i="3"/>
  <c r="AI451" i="3"/>
  <c r="AK451" i="3" s="1"/>
  <c r="AH451" i="3"/>
  <c r="AJ331" i="3"/>
  <c r="AI331" i="3"/>
  <c r="AK331" i="3" s="1"/>
  <c r="AH331" i="3"/>
  <c r="Q402" i="3"/>
  <c r="P402" i="3"/>
  <c r="R402" i="3" s="1"/>
  <c r="O402" i="3"/>
  <c r="AH904" i="2"/>
  <c r="AI904" i="2"/>
  <c r="AK904" i="2" s="1"/>
  <c r="AJ904" i="2"/>
  <c r="AH905" i="2"/>
  <c r="AI905" i="2"/>
  <c r="AK905" i="2" s="1"/>
  <c r="AJ905" i="2"/>
  <c r="AH906" i="2"/>
  <c r="AI906" i="2"/>
  <c r="AK906" i="2" s="1"/>
  <c r="AJ906" i="2"/>
  <c r="AE894" i="2"/>
  <c r="AJ894" i="2" s="1"/>
  <c r="AH894" i="2"/>
  <c r="AI894" i="2"/>
  <c r="AK894" i="2" s="1"/>
  <c r="AH895" i="2"/>
  <c r="AI895" i="2"/>
  <c r="AK895" i="2" s="1"/>
  <c r="AJ895" i="2"/>
  <c r="AH896" i="2"/>
  <c r="AI896" i="2"/>
  <c r="AK896" i="2" s="1"/>
  <c r="AJ896" i="2"/>
  <c r="AH879" i="2"/>
  <c r="AI879" i="2"/>
  <c r="AK879" i="2" s="1"/>
  <c r="AJ879" i="2"/>
  <c r="AH880" i="2"/>
  <c r="AI880" i="2"/>
  <c r="AK880" i="2" s="1"/>
  <c r="AJ880" i="2"/>
  <c r="AH870" i="2"/>
  <c r="AI870" i="2"/>
  <c r="AK870" i="2" s="1"/>
  <c r="AJ870" i="2"/>
  <c r="AH871" i="2"/>
  <c r="AI871" i="2"/>
  <c r="AK871" i="2" s="1"/>
  <c r="AJ871" i="2"/>
  <c r="AH844" i="2"/>
  <c r="AI844" i="2"/>
  <c r="AK844" i="2" s="1"/>
  <c r="AJ844" i="2"/>
  <c r="AH845" i="2"/>
  <c r="AI845" i="2"/>
  <c r="AK845" i="2" s="1"/>
  <c r="AJ845" i="2"/>
  <c r="AH846" i="2"/>
  <c r="AI846" i="2"/>
  <c r="AK846" i="2" s="1"/>
  <c r="AJ846" i="2"/>
  <c r="AH847" i="2"/>
  <c r="AI847" i="2"/>
  <c r="AK847" i="2" s="1"/>
  <c r="AJ847" i="2"/>
  <c r="AH848" i="2"/>
  <c r="AI848" i="2"/>
  <c r="AK848" i="2" s="1"/>
  <c r="AJ848" i="2"/>
  <c r="AH849" i="2"/>
  <c r="AI849" i="2"/>
  <c r="AK849" i="2" s="1"/>
  <c r="AJ849" i="2"/>
  <c r="AH850" i="2"/>
  <c r="AI850" i="2"/>
  <c r="AK850" i="2" s="1"/>
  <c r="AJ850" i="2"/>
  <c r="AH851" i="2"/>
  <c r="AI851" i="2"/>
  <c r="AK851" i="2" s="1"/>
  <c r="AJ851" i="2"/>
  <c r="AH852" i="2"/>
  <c r="AI852" i="2"/>
  <c r="AK852" i="2" s="1"/>
  <c r="AJ852" i="2"/>
  <c r="AH853" i="2"/>
  <c r="AI853" i="2"/>
  <c r="AK853" i="2" s="1"/>
  <c r="AJ853" i="2"/>
  <c r="AH854" i="2"/>
  <c r="AI854" i="2"/>
  <c r="AK854" i="2" s="1"/>
  <c r="AJ854" i="2"/>
  <c r="AH855" i="2"/>
  <c r="AI855" i="2"/>
  <c r="AK855" i="2" s="1"/>
  <c r="AJ855" i="2"/>
  <c r="AJ238" i="3"/>
  <c r="AI238" i="3"/>
  <c r="AK238" i="3" s="1"/>
  <c r="AH238" i="3"/>
  <c r="AJ137" i="3"/>
  <c r="AI137" i="3"/>
  <c r="AK137" i="3" s="1"/>
  <c r="AH137" i="3"/>
  <c r="AJ136" i="3"/>
  <c r="AI136" i="3"/>
  <c r="AK136" i="3" s="1"/>
  <c r="AH136" i="3"/>
  <c r="P624" i="3"/>
  <c r="O624" i="3"/>
  <c r="L624" i="3"/>
  <c r="Q624" i="3" s="1"/>
  <c r="AI687" i="3"/>
  <c r="AK687" i="3" s="1"/>
  <c r="AH687" i="3"/>
  <c r="AE687" i="3"/>
  <c r="AJ687" i="3" s="1"/>
  <c r="AJ367" i="3"/>
  <c r="AI367" i="3"/>
  <c r="AK367" i="3" s="1"/>
  <c r="AH367" i="3"/>
  <c r="Q400" i="3"/>
  <c r="P400" i="3"/>
  <c r="R400" i="3" s="1"/>
  <c r="O400" i="3"/>
  <c r="Q609" i="3"/>
  <c r="P609" i="3"/>
  <c r="R609" i="3" s="1"/>
  <c r="O609" i="3"/>
  <c r="Q608" i="3"/>
  <c r="P608" i="3"/>
  <c r="O608" i="3"/>
  <c r="AJ730" i="3"/>
  <c r="AI730" i="3"/>
  <c r="AK730" i="3" s="1"/>
  <c r="AH730" i="3"/>
  <c r="AJ281" i="3"/>
  <c r="AI281" i="3"/>
  <c r="AK281" i="3" s="1"/>
  <c r="AH281" i="3"/>
  <c r="AJ280" i="3"/>
  <c r="AI280" i="3"/>
  <c r="AK280" i="3" s="1"/>
  <c r="AH280" i="3"/>
  <c r="AJ279" i="3"/>
  <c r="AI279" i="3"/>
  <c r="AK279" i="3" s="1"/>
  <c r="AH279" i="3"/>
  <c r="AJ450" i="3"/>
  <c r="AI450" i="3"/>
  <c r="AK450" i="3" s="1"/>
  <c r="AH450" i="3"/>
  <c r="AJ435" i="3"/>
  <c r="AI435" i="3"/>
  <c r="AK435" i="3" s="1"/>
  <c r="AH435" i="3"/>
  <c r="AJ330" i="3"/>
  <c r="AI330" i="3"/>
  <c r="AK330" i="3" s="1"/>
  <c r="AH330" i="3"/>
  <c r="AJ237" i="3"/>
  <c r="AI237" i="3"/>
  <c r="AK237" i="3" s="1"/>
  <c r="AH237" i="3"/>
  <c r="AJ250" i="3"/>
  <c r="AI250" i="3"/>
  <c r="AK250" i="3" s="1"/>
  <c r="AH250" i="3"/>
  <c r="Q401" i="3"/>
  <c r="P401" i="3"/>
  <c r="R401" i="3" s="1"/>
  <c r="O401" i="3"/>
  <c r="Q396" i="3"/>
  <c r="P396" i="3"/>
  <c r="R396" i="3" s="1"/>
  <c r="O396" i="3"/>
  <c r="AJ101" i="3"/>
  <c r="AI101" i="3"/>
  <c r="AK101" i="3" s="1"/>
  <c r="AH101" i="3"/>
  <c r="AJ407" i="3"/>
  <c r="AI407" i="3"/>
  <c r="AK407" i="3" s="1"/>
  <c r="AH407" i="3"/>
  <c r="AJ406" i="3"/>
  <c r="AI406" i="3"/>
  <c r="AK406" i="3" s="1"/>
  <c r="AH406" i="3"/>
  <c r="Q399" i="3"/>
  <c r="P399" i="3"/>
  <c r="R399" i="3" s="1"/>
  <c r="O399" i="3"/>
  <c r="AJ20" i="3"/>
  <c r="AI20" i="3"/>
  <c r="AK20" i="3" s="1"/>
  <c r="AH20" i="3"/>
  <c r="Q390" i="3"/>
  <c r="P390" i="3"/>
  <c r="R390" i="3" s="1"/>
  <c r="O390" i="3"/>
  <c r="AJ731" i="3"/>
  <c r="AI731" i="3"/>
  <c r="AK731" i="3" s="1"/>
  <c r="AH731" i="3"/>
  <c r="Q398" i="3"/>
  <c r="P398" i="3"/>
  <c r="R398" i="3" s="1"/>
  <c r="O398" i="3"/>
  <c r="Q397" i="3"/>
  <c r="P397" i="3"/>
  <c r="R397" i="3" s="1"/>
  <c r="O397" i="3"/>
  <c r="AJ100" i="3"/>
  <c r="AI100" i="3"/>
  <c r="AK100" i="3" s="1"/>
  <c r="AH100" i="3"/>
  <c r="Q395" i="3"/>
  <c r="P395" i="3"/>
  <c r="R395" i="3" s="1"/>
  <c r="O395" i="3"/>
  <c r="Q394" i="3"/>
  <c r="P394" i="3"/>
  <c r="R394" i="3" s="1"/>
  <c r="O394" i="3"/>
  <c r="AJ56" i="3"/>
  <c r="AI56" i="3"/>
  <c r="AK56" i="3" s="1"/>
  <c r="AH56" i="3"/>
  <c r="AJ55" i="3"/>
  <c r="AI55" i="3"/>
  <c r="AK55" i="3" s="1"/>
  <c r="AH55" i="3"/>
  <c r="Q393" i="3"/>
  <c r="P393" i="3"/>
  <c r="R393" i="3" s="1"/>
  <c r="O393" i="3"/>
  <c r="Q392" i="3"/>
  <c r="P392" i="3"/>
  <c r="R392" i="3" s="1"/>
  <c r="O392" i="3"/>
  <c r="Q391" i="3"/>
  <c r="P391" i="3"/>
  <c r="R391" i="3" s="1"/>
  <c r="O391" i="3"/>
  <c r="AJ366" i="3"/>
  <c r="AI366" i="3"/>
  <c r="AK366" i="3" s="1"/>
  <c r="AH366" i="3"/>
  <c r="AJ365" i="3"/>
  <c r="AI365" i="3"/>
  <c r="AK365" i="3" s="1"/>
  <c r="AH365" i="3"/>
  <c r="Q389" i="3"/>
  <c r="P389" i="3"/>
  <c r="R389" i="3" s="1"/>
  <c r="O389" i="3"/>
  <c r="Q388" i="3"/>
  <c r="P388" i="3"/>
  <c r="R388" i="3" s="1"/>
  <c r="O388" i="3"/>
  <c r="AJ624" i="3"/>
  <c r="AI624" i="3"/>
  <c r="AK624" i="3" s="1"/>
  <c r="AH624" i="3"/>
  <c r="Q358" i="3"/>
  <c r="P358" i="3"/>
  <c r="R358" i="3" s="1"/>
  <c r="O358" i="3"/>
  <c r="Q357" i="3"/>
  <c r="P357" i="3"/>
  <c r="R357" i="3" s="1"/>
  <c r="O357" i="3"/>
  <c r="Q372" i="3"/>
  <c r="P372" i="3"/>
  <c r="R372" i="3" s="1"/>
  <c r="O372" i="3"/>
  <c r="Q359" i="3"/>
  <c r="P359" i="3"/>
  <c r="R359" i="3" s="1"/>
  <c r="O359" i="3"/>
  <c r="AJ405" i="3"/>
  <c r="AI405" i="3"/>
  <c r="AK405" i="3" s="1"/>
  <c r="AH405" i="3"/>
  <c r="AT132" i="3"/>
  <c r="AS132" i="3"/>
  <c r="AU132" i="3" s="1"/>
  <c r="AR132" i="3"/>
  <c r="AJ135" i="3"/>
  <c r="AI135" i="3"/>
  <c r="AK135" i="3" s="1"/>
  <c r="AH135" i="3"/>
  <c r="P714" i="3"/>
  <c r="R714" i="3"/>
  <c r="P698" i="3"/>
  <c r="R698" i="3"/>
  <c r="P682" i="3"/>
  <c r="R682" i="3"/>
  <c r="P650" i="3"/>
  <c r="R650" i="3"/>
  <c r="AE686" i="3"/>
  <c r="AJ686" i="3" s="1"/>
  <c r="AI686" i="3"/>
  <c r="AK686" i="3" s="1"/>
  <c r="AH686" i="3"/>
  <c r="AI527" i="3"/>
  <c r="AK527" i="3" s="1"/>
  <c r="AH527" i="3"/>
  <c r="AI526" i="3"/>
  <c r="AK526" i="3" s="1"/>
  <c r="AH526" i="3"/>
  <c r="AI525" i="3"/>
  <c r="AK525" i="3" s="1"/>
  <c r="AH525" i="3"/>
  <c r="AI524" i="3"/>
  <c r="AK524" i="3" s="1"/>
  <c r="AH524" i="3"/>
  <c r="AI523" i="3"/>
  <c r="AK523" i="3" s="1"/>
  <c r="AH523" i="3"/>
  <c r="AI522" i="3"/>
  <c r="AK522" i="3" s="1"/>
  <c r="AH522" i="3"/>
  <c r="AI521" i="3"/>
  <c r="AK521" i="3" s="1"/>
  <c r="AH521" i="3"/>
  <c r="AI520" i="3"/>
  <c r="AK520" i="3" s="1"/>
  <c r="AH520" i="3"/>
  <c r="AI519" i="3"/>
  <c r="AK519" i="3" s="1"/>
  <c r="AH519" i="3"/>
  <c r="AI518" i="3"/>
  <c r="AK518" i="3" s="1"/>
  <c r="AH518" i="3"/>
  <c r="AI517" i="3"/>
  <c r="AK517" i="3" s="1"/>
  <c r="AH517" i="3"/>
  <c r="AI516" i="3"/>
  <c r="AK516" i="3" s="1"/>
  <c r="AH516" i="3"/>
  <c r="AI515" i="3"/>
  <c r="AK515" i="3" s="1"/>
  <c r="AH515" i="3"/>
  <c r="AE527" i="3"/>
  <c r="AJ527" i="3" s="1"/>
  <c r="AE526" i="3"/>
  <c r="AJ526" i="3" s="1"/>
  <c r="AE525" i="3"/>
  <c r="AJ525" i="3" s="1"/>
  <c r="AE524" i="3"/>
  <c r="AJ524" i="3" s="1"/>
  <c r="AE523" i="3"/>
  <c r="AJ523" i="3" s="1"/>
  <c r="AE522" i="3"/>
  <c r="AJ522" i="3" s="1"/>
  <c r="AE521" i="3"/>
  <c r="AJ521" i="3" s="1"/>
  <c r="AE520" i="3"/>
  <c r="AJ520" i="3" s="1"/>
  <c r="AE519" i="3"/>
  <c r="AJ519" i="3" s="1"/>
  <c r="AE518" i="3"/>
  <c r="AJ518" i="3" s="1"/>
  <c r="AE517" i="3"/>
  <c r="AJ517" i="3" s="1"/>
  <c r="AE516" i="3"/>
  <c r="AJ516" i="3" s="1"/>
  <c r="AE515" i="3"/>
  <c r="AJ515" i="3" s="1"/>
  <c r="AJ449" i="3"/>
  <c r="AI449" i="3"/>
  <c r="AK449" i="3" s="1"/>
  <c r="AH449" i="3"/>
  <c r="AJ448" i="3"/>
  <c r="AI448" i="3"/>
  <c r="AK448" i="3" s="1"/>
  <c r="AH448" i="3"/>
  <c r="Q342" i="3"/>
  <c r="P342" i="3"/>
  <c r="R342" i="3" s="1"/>
  <c r="O342" i="3"/>
  <c r="Q356" i="3"/>
  <c r="P356" i="3"/>
  <c r="O356" i="3"/>
  <c r="Q184" i="3"/>
  <c r="P184" i="3"/>
  <c r="R184" i="3" s="1"/>
  <c r="O184" i="3"/>
  <c r="AJ54" i="3"/>
  <c r="AI54" i="3"/>
  <c r="AK54" i="3" s="1"/>
  <c r="AH54" i="3"/>
  <c r="Q183" i="3"/>
  <c r="P183" i="3"/>
  <c r="R183" i="3" s="1"/>
  <c r="O183" i="3"/>
  <c r="AJ623" i="3"/>
  <c r="AI623" i="3"/>
  <c r="AK623" i="3" s="1"/>
  <c r="AH623" i="3"/>
  <c r="Q174" i="3"/>
  <c r="P174" i="3"/>
  <c r="R174" i="3" s="1"/>
  <c r="O174" i="3"/>
  <c r="AJ224" i="3"/>
  <c r="AI224" i="3"/>
  <c r="AK224" i="3" s="1"/>
  <c r="AH224" i="3"/>
  <c r="AJ236" i="3"/>
  <c r="AI236" i="3"/>
  <c r="AK236" i="3" s="1"/>
  <c r="AH236" i="3"/>
  <c r="Q341" i="3"/>
  <c r="P341" i="3"/>
  <c r="R341" i="3" s="1"/>
  <c r="O341" i="3"/>
  <c r="Q610" i="3"/>
  <c r="P610" i="3"/>
  <c r="R610" i="3" s="1"/>
  <c r="O610" i="3"/>
  <c r="AJ549" i="3"/>
  <c r="AI549" i="3"/>
  <c r="AK549" i="3" s="1"/>
  <c r="AH549" i="3"/>
  <c r="AJ729" i="3"/>
  <c r="AI729" i="3"/>
  <c r="AK729" i="3" s="1"/>
  <c r="AH729" i="3"/>
  <c r="Q340" i="3"/>
  <c r="P340" i="3"/>
  <c r="R340" i="3" s="1"/>
  <c r="O340" i="3"/>
  <c r="AJ588" i="3"/>
  <c r="AI588" i="3"/>
  <c r="AK588" i="3" s="1"/>
  <c r="AH588" i="3"/>
  <c r="AJ587" i="3"/>
  <c r="AI587" i="3"/>
  <c r="AK587" i="3" s="1"/>
  <c r="AH587" i="3"/>
  <c r="AJ586" i="3"/>
  <c r="AI586" i="3"/>
  <c r="AK586" i="3" s="1"/>
  <c r="AH586" i="3"/>
  <c r="Q325" i="3"/>
  <c r="P325" i="3"/>
  <c r="R325" i="3" s="1"/>
  <c r="O325" i="3"/>
  <c r="AJ404" i="3"/>
  <c r="AI404" i="3"/>
  <c r="AK404" i="3" s="1"/>
  <c r="AH404" i="3"/>
  <c r="AJ403" i="3"/>
  <c r="AI403" i="3"/>
  <c r="AK403" i="3" s="1"/>
  <c r="AH403" i="3"/>
  <c r="O149" i="3"/>
  <c r="P149" i="3"/>
  <c r="R149" i="3" s="1"/>
  <c r="Q149" i="3"/>
  <c r="AJ125" i="3"/>
  <c r="AI125" i="3"/>
  <c r="AK125" i="3" s="1"/>
  <c r="AH125" i="3"/>
  <c r="O147" i="3"/>
  <c r="AJ499" i="3"/>
  <c r="AI499" i="3"/>
  <c r="AK499" i="3" s="1"/>
  <c r="AH499" i="3"/>
  <c r="AI498" i="3"/>
  <c r="AK498" i="3" s="1"/>
  <c r="AH498" i="3"/>
  <c r="AE498" i="3"/>
  <c r="AJ498" i="3" s="1"/>
  <c r="AJ497" i="3"/>
  <c r="AI497" i="3"/>
  <c r="AK497" i="3" s="1"/>
  <c r="AH497" i="3"/>
  <c r="AI496" i="3"/>
  <c r="AK496" i="3" s="1"/>
  <c r="AH496" i="3"/>
  <c r="AE496" i="3"/>
  <c r="AJ496" i="3" s="1"/>
  <c r="AJ86" i="3"/>
  <c r="AI86" i="3"/>
  <c r="AK86" i="3" s="1"/>
  <c r="AH86" i="3"/>
  <c r="Q324" i="3"/>
  <c r="P324" i="3"/>
  <c r="R324" i="3" s="1"/>
  <c r="O324" i="3"/>
  <c r="Q310" i="3"/>
  <c r="P310" i="3"/>
  <c r="R310" i="3" s="1"/>
  <c r="O310" i="3"/>
  <c r="AJ402" i="3"/>
  <c r="AI402" i="3"/>
  <c r="AK402" i="3" s="1"/>
  <c r="AH402" i="3"/>
  <c r="Q142" i="3"/>
  <c r="P142" i="3"/>
  <c r="R142" i="3" s="1"/>
  <c r="O142" i="3"/>
  <c r="Q150" i="3"/>
  <c r="P150" i="3"/>
  <c r="R150" i="3" s="1"/>
  <c r="O150" i="3"/>
  <c r="AJ235" i="3"/>
  <c r="AI235" i="3"/>
  <c r="AK235" i="3" s="1"/>
  <c r="AH235" i="3"/>
  <c r="Q163" i="3"/>
  <c r="P163" i="3"/>
  <c r="R163" i="3" s="1"/>
  <c r="O163" i="3"/>
  <c r="AI571" i="3"/>
  <c r="AK571" i="3" s="1"/>
  <c r="AH571" i="3"/>
  <c r="AJ571" i="3"/>
  <c r="Q309" i="3"/>
  <c r="P309" i="3"/>
  <c r="R309" i="3" s="1"/>
  <c r="O309" i="3"/>
  <c r="AJ465" i="3"/>
  <c r="AI465" i="3"/>
  <c r="AK465" i="3" s="1"/>
  <c r="AH465" i="3"/>
  <c r="Q308" i="3"/>
  <c r="P308" i="3"/>
  <c r="R308" i="3" s="1"/>
  <c r="O308" i="3"/>
  <c r="AJ234" i="3"/>
  <c r="AI234" i="3"/>
  <c r="AK234" i="3" s="1"/>
  <c r="AH234" i="3"/>
  <c r="Q307" i="3"/>
  <c r="P307" i="3"/>
  <c r="R307" i="3" s="1"/>
  <c r="O307" i="3"/>
  <c r="Q127" i="3"/>
  <c r="P127" i="3"/>
  <c r="R127" i="3" s="1"/>
  <c r="O127" i="3"/>
  <c r="P162" i="3"/>
  <c r="R162" i="3" s="1"/>
  <c r="O162" i="3"/>
  <c r="L162" i="3"/>
  <c r="Q162" i="3" s="1"/>
  <c r="P161" i="3"/>
  <c r="R161" i="3" s="1"/>
  <c r="O161" i="3"/>
  <c r="L161" i="3"/>
  <c r="Q161" i="3" s="1"/>
  <c r="P160" i="3"/>
  <c r="R160" i="3" s="1"/>
  <c r="O160" i="3"/>
  <c r="L160" i="3"/>
  <c r="Q160" i="3" s="1"/>
  <c r="P159" i="3"/>
  <c r="R159" i="3" s="1"/>
  <c r="O159" i="3"/>
  <c r="L159" i="3"/>
  <c r="Q159" i="3" s="1"/>
  <c r="P158" i="3"/>
  <c r="O158" i="3"/>
  <c r="L158" i="3"/>
  <c r="Q158" i="3" s="1"/>
  <c r="P146" i="3"/>
  <c r="R146" i="3" s="1"/>
  <c r="O146" i="3"/>
  <c r="Q146" i="3"/>
  <c r="P145" i="3"/>
  <c r="R145" i="3" s="1"/>
  <c r="O145" i="3"/>
  <c r="L145" i="3"/>
  <c r="Q145" i="3" s="1"/>
  <c r="P144" i="3"/>
  <c r="R144" i="3" s="1"/>
  <c r="O144" i="3"/>
  <c r="Q144" i="3"/>
  <c r="P143" i="3"/>
  <c r="O143" i="3"/>
  <c r="L143" i="3"/>
  <c r="Q143" i="3" s="1"/>
  <c r="Q147" i="3"/>
  <c r="P147" i="3"/>
  <c r="R147" i="3" s="1"/>
  <c r="P130" i="3"/>
  <c r="R130" i="3" s="1"/>
  <c r="O130" i="3"/>
  <c r="L130" i="3"/>
  <c r="Q130" i="3" s="1"/>
  <c r="Q148" i="3"/>
  <c r="P148" i="3"/>
  <c r="R148" i="3" s="1"/>
  <c r="O148" i="3"/>
  <c r="AJ622" i="3"/>
  <c r="AI622" i="3"/>
  <c r="AK622" i="3" s="1"/>
  <c r="AH622" i="3"/>
  <c r="AJ401" i="3"/>
  <c r="AI401" i="3"/>
  <c r="AK401" i="3" s="1"/>
  <c r="AH401" i="3"/>
  <c r="AJ53" i="3"/>
  <c r="AI53" i="3"/>
  <c r="AK53" i="3" s="1"/>
  <c r="AH53" i="3"/>
  <c r="AJ52" i="3"/>
  <c r="AI52" i="3"/>
  <c r="AK52" i="3" s="1"/>
  <c r="AH52" i="3"/>
  <c r="Q294" i="3"/>
  <c r="P294" i="3"/>
  <c r="R294" i="3" s="1"/>
  <c r="O294" i="3"/>
  <c r="AJ464" i="3"/>
  <c r="AI464" i="3"/>
  <c r="AK464" i="3" s="1"/>
  <c r="AH464" i="3"/>
  <c r="P129" i="3"/>
  <c r="R129" i="3" s="1"/>
  <c r="O129" i="3"/>
  <c r="L129" i="3"/>
  <c r="Q129" i="3" s="1"/>
  <c r="AI677" i="3"/>
  <c r="AK677" i="3" s="1"/>
  <c r="AH677" i="3"/>
  <c r="AI676" i="3"/>
  <c r="AK676" i="3" s="1"/>
  <c r="AH676" i="3"/>
  <c r="AI675" i="3"/>
  <c r="AK675" i="3" s="1"/>
  <c r="AH675" i="3"/>
  <c r="AI674" i="3"/>
  <c r="AK674" i="3" s="1"/>
  <c r="AH674" i="3"/>
  <c r="AI673" i="3"/>
  <c r="AK673" i="3" s="1"/>
  <c r="AH673" i="3"/>
  <c r="AI672" i="3"/>
  <c r="AK672" i="3" s="1"/>
  <c r="AH672" i="3"/>
  <c r="AE677" i="3"/>
  <c r="AJ677" i="3" s="1"/>
  <c r="AE676" i="3"/>
  <c r="AJ676" i="3" s="1"/>
  <c r="AE675" i="3"/>
  <c r="AJ675" i="3" s="1"/>
  <c r="AE674" i="3"/>
  <c r="AJ674" i="3" s="1"/>
  <c r="AE673" i="3"/>
  <c r="AJ673" i="3" s="1"/>
  <c r="AJ672" i="3"/>
  <c r="Q291" i="3"/>
  <c r="P291" i="3"/>
  <c r="O291" i="3"/>
  <c r="Q292" i="3"/>
  <c r="P292" i="3"/>
  <c r="R292" i="3" s="1"/>
  <c r="O292" i="3"/>
  <c r="Q293" i="3"/>
  <c r="P293" i="3"/>
  <c r="R293" i="3" s="1"/>
  <c r="O293" i="3"/>
  <c r="AJ99" i="3"/>
  <c r="AI99" i="3"/>
  <c r="AK99" i="3" s="1"/>
  <c r="AH99" i="3"/>
  <c r="Q675" i="2"/>
  <c r="P675" i="2"/>
  <c r="R675" i="2" s="1"/>
  <c r="O675" i="2"/>
  <c r="AJ709" i="3"/>
  <c r="AI709" i="3"/>
  <c r="AK709" i="3" s="1"/>
  <c r="AH709" i="3"/>
  <c r="AJ708" i="3"/>
  <c r="AI708" i="3"/>
  <c r="AK708" i="3" s="1"/>
  <c r="AH708" i="3"/>
  <c r="Q113" i="3"/>
  <c r="P113" i="3"/>
  <c r="R113" i="3" s="1"/>
  <c r="O113" i="3"/>
  <c r="AJ400" i="3"/>
  <c r="AI400" i="3"/>
  <c r="AK400" i="3" s="1"/>
  <c r="AH400" i="3"/>
  <c r="Q102" i="3"/>
  <c r="P102" i="3"/>
  <c r="R102" i="3" s="1"/>
  <c r="O102" i="3"/>
  <c r="Q131" i="3"/>
  <c r="P131" i="3"/>
  <c r="R131" i="3" s="1"/>
  <c r="O131" i="3"/>
  <c r="AI514" i="3"/>
  <c r="AK514" i="3" s="1"/>
  <c r="AH514" i="3"/>
  <c r="AJ514" i="3"/>
  <c r="Q283" i="3"/>
  <c r="P283" i="3"/>
  <c r="R283" i="3" s="1"/>
  <c r="O283" i="3"/>
  <c r="Q282" i="3"/>
  <c r="P282" i="3"/>
  <c r="O282" i="3"/>
  <c r="P128" i="3"/>
  <c r="R128" i="3" s="1"/>
  <c r="O128" i="3"/>
  <c r="L128" i="3"/>
  <c r="Q128" i="3" s="1"/>
  <c r="Q126" i="3"/>
  <c r="P126" i="3"/>
  <c r="O126" i="3"/>
  <c r="Q115" i="3"/>
  <c r="P115" i="3"/>
  <c r="R115" i="3" s="1"/>
  <c r="O115" i="3"/>
  <c r="P114" i="3"/>
  <c r="R114" i="3" s="1"/>
  <c r="O114" i="3"/>
  <c r="L114" i="3"/>
  <c r="Q114" i="3" s="1"/>
  <c r="Q112" i="3"/>
  <c r="P112" i="3"/>
  <c r="R112" i="3" s="1"/>
  <c r="O112" i="3"/>
  <c r="Q111" i="3"/>
  <c r="P111" i="3"/>
  <c r="R111" i="3" s="1"/>
  <c r="O111" i="3"/>
  <c r="AJ463" i="3"/>
  <c r="AI463" i="3"/>
  <c r="AK463" i="3" s="1"/>
  <c r="AH463" i="3"/>
  <c r="AJ471" i="3"/>
  <c r="AJ470" i="3"/>
  <c r="AJ469" i="3"/>
  <c r="AJ468" i="3"/>
  <c r="AJ462" i="3"/>
  <c r="AJ460" i="3"/>
  <c r="AJ461" i="3"/>
  <c r="AR80" i="3"/>
  <c r="AJ548" i="3"/>
  <c r="AI548" i="3"/>
  <c r="AK548" i="3" s="1"/>
  <c r="AH548" i="3"/>
  <c r="AI513" i="3"/>
  <c r="AK513" i="3" s="1"/>
  <c r="AH513" i="3"/>
  <c r="AI512" i="3"/>
  <c r="AK512" i="3" s="1"/>
  <c r="AH512" i="3"/>
  <c r="AI511" i="3"/>
  <c r="AK511" i="3" s="1"/>
  <c r="AH511" i="3"/>
  <c r="AI510" i="3"/>
  <c r="AK510" i="3" s="1"/>
  <c r="AH510" i="3"/>
  <c r="AI509" i="3"/>
  <c r="AK509" i="3" s="1"/>
  <c r="AH509" i="3"/>
  <c r="AI508" i="3"/>
  <c r="AK508" i="3" s="1"/>
  <c r="AH508" i="3"/>
  <c r="AI507" i="3"/>
  <c r="AK507" i="3" s="1"/>
  <c r="AH507" i="3"/>
  <c r="AI506" i="3"/>
  <c r="AK506" i="3" s="1"/>
  <c r="AH506" i="3"/>
  <c r="AI505" i="3"/>
  <c r="AK505" i="3" s="1"/>
  <c r="AH505" i="3"/>
  <c r="AI504" i="3"/>
  <c r="AK504" i="3" s="1"/>
  <c r="AH504" i="3"/>
  <c r="AI503" i="3"/>
  <c r="AK503" i="3" s="1"/>
  <c r="AH503" i="3"/>
  <c r="AI502" i="3"/>
  <c r="AK502" i="3" s="1"/>
  <c r="AH502" i="3"/>
  <c r="AI501" i="3"/>
  <c r="AK501" i="3" s="1"/>
  <c r="AH501" i="3"/>
  <c r="AI500" i="3"/>
  <c r="AK500" i="3" s="1"/>
  <c r="AH500" i="3"/>
  <c r="AI495" i="3"/>
  <c r="AK495" i="3" s="1"/>
  <c r="AH495" i="3"/>
  <c r="AI494" i="3"/>
  <c r="AK494" i="3" s="1"/>
  <c r="AH494" i="3"/>
  <c r="AI493" i="3"/>
  <c r="AK493" i="3" s="1"/>
  <c r="AH493" i="3"/>
  <c r="AI492" i="3"/>
  <c r="AK492" i="3" s="1"/>
  <c r="AH492" i="3"/>
  <c r="AI491" i="3"/>
  <c r="AK491" i="3" s="1"/>
  <c r="AH491" i="3"/>
  <c r="AI490" i="3"/>
  <c r="AK490" i="3" s="1"/>
  <c r="AH490" i="3"/>
  <c r="AH489" i="3"/>
  <c r="AI489" i="3"/>
  <c r="AK489" i="3" s="1"/>
  <c r="AE513" i="3"/>
  <c r="AJ513" i="3" s="1"/>
  <c r="AE512" i="3"/>
  <c r="AJ512" i="3" s="1"/>
  <c r="AE511" i="3"/>
  <c r="AJ511" i="3" s="1"/>
  <c r="AE510" i="3"/>
  <c r="AJ510" i="3" s="1"/>
  <c r="AE509" i="3"/>
  <c r="AJ509" i="3" s="1"/>
  <c r="AE508" i="3"/>
  <c r="AJ508" i="3" s="1"/>
  <c r="AE507" i="3"/>
  <c r="AJ507" i="3" s="1"/>
  <c r="AE506" i="3"/>
  <c r="AJ506" i="3" s="1"/>
  <c r="AE505" i="3"/>
  <c r="AJ505" i="3" s="1"/>
  <c r="AE504" i="3"/>
  <c r="AJ504" i="3" s="1"/>
  <c r="AE503" i="3"/>
  <c r="AJ503" i="3" s="1"/>
  <c r="AE502" i="3"/>
  <c r="AJ502" i="3" s="1"/>
  <c r="AE501" i="3"/>
  <c r="AJ501" i="3" s="1"/>
  <c r="AE500" i="3"/>
  <c r="AJ500" i="3" s="1"/>
  <c r="AE495" i="3"/>
  <c r="AJ495" i="3" s="1"/>
  <c r="AE494" i="3"/>
  <c r="AJ494" i="3" s="1"/>
  <c r="AE493" i="3"/>
  <c r="AJ493" i="3" s="1"/>
  <c r="AE492" i="3"/>
  <c r="AJ492" i="3" s="1"/>
  <c r="AE491" i="3"/>
  <c r="AJ491" i="3" s="1"/>
  <c r="AE490" i="3"/>
  <c r="AJ490" i="3" s="1"/>
  <c r="AE489" i="3"/>
  <c r="AJ489" i="3" s="1"/>
  <c r="Q267" i="3"/>
  <c r="P267" i="3"/>
  <c r="R267" i="3" s="1"/>
  <c r="O267" i="3"/>
  <c r="Q281" i="3"/>
  <c r="P281" i="3"/>
  <c r="R281" i="3" s="1"/>
  <c r="O281" i="3"/>
  <c r="Q55" i="3"/>
  <c r="P55" i="3"/>
  <c r="R55" i="3" s="1"/>
  <c r="O55" i="3"/>
  <c r="Q63" i="3"/>
  <c r="P63" i="3"/>
  <c r="P65" i="3" s="1"/>
  <c r="R65" i="3" s="1"/>
  <c r="O63" i="3"/>
  <c r="Q110" i="3"/>
  <c r="P110" i="3"/>
  <c r="O110" i="3"/>
  <c r="Q101" i="3"/>
  <c r="P101" i="3"/>
  <c r="R101" i="3" s="1"/>
  <c r="O101" i="3"/>
  <c r="Q100" i="3"/>
  <c r="P100" i="3"/>
  <c r="R100" i="3" s="1"/>
  <c r="O100" i="3"/>
  <c r="P99" i="3"/>
  <c r="R99" i="3" s="1"/>
  <c r="O99" i="3"/>
  <c r="L99" i="3"/>
  <c r="Q99" i="3" s="1"/>
  <c r="P98" i="3"/>
  <c r="R98" i="3" s="1"/>
  <c r="O98" i="3"/>
  <c r="L98" i="3"/>
  <c r="Q98" i="3" s="1"/>
  <c r="O97" i="3"/>
  <c r="P97" i="3"/>
  <c r="R97" i="3" s="1"/>
  <c r="Q97" i="3"/>
  <c r="AJ210" i="3"/>
  <c r="AI210" i="3"/>
  <c r="AK210" i="3" s="1"/>
  <c r="AH210" i="3"/>
  <c r="AH597" i="3"/>
  <c r="AI597" i="3"/>
  <c r="AK597" i="3" s="1"/>
  <c r="AJ597" i="3"/>
  <c r="AH631" i="3"/>
  <c r="AI631" i="3"/>
  <c r="AK631" i="3" s="1"/>
  <c r="AJ631" i="3"/>
  <c r="AH632" i="3"/>
  <c r="AI632" i="3"/>
  <c r="AK632" i="3" s="1"/>
  <c r="AJ632" i="3"/>
  <c r="AH647" i="3"/>
  <c r="AI647" i="3"/>
  <c r="AK647" i="3" s="1"/>
  <c r="AJ647" i="3"/>
  <c r="AH648" i="3"/>
  <c r="AI648" i="3"/>
  <c r="AK648" i="3" s="1"/>
  <c r="AJ648" i="3"/>
  <c r="AH649" i="3"/>
  <c r="AI649" i="3"/>
  <c r="AK649" i="3" s="1"/>
  <c r="AJ649" i="3"/>
  <c r="AH650" i="3"/>
  <c r="AI650" i="3"/>
  <c r="AK650" i="3" s="1"/>
  <c r="AJ650" i="3"/>
  <c r="AH651" i="3"/>
  <c r="AI651" i="3"/>
  <c r="AK651" i="3" s="1"/>
  <c r="AJ651" i="3"/>
  <c r="AH652" i="3"/>
  <c r="AI652" i="3"/>
  <c r="AK652" i="3" s="1"/>
  <c r="AJ652" i="3"/>
  <c r="AH653" i="3"/>
  <c r="AI653" i="3"/>
  <c r="AK653" i="3" s="1"/>
  <c r="AJ653" i="3"/>
  <c r="AH654" i="3"/>
  <c r="AI654" i="3"/>
  <c r="AK654" i="3" s="1"/>
  <c r="AJ654" i="3"/>
  <c r="AH655" i="3"/>
  <c r="AI655" i="3"/>
  <c r="AK655" i="3" s="1"/>
  <c r="AJ655" i="3"/>
  <c r="AH656" i="3"/>
  <c r="AI656" i="3"/>
  <c r="AK656" i="3" s="1"/>
  <c r="AJ656" i="3"/>
  <c r="AE657" i="3"/>
  <c r="AJ657" i="3" s="1"/>
  <c r="AH657" i="3"/>
  <c r="AI657" i="3"/>
  <c r="AK657" i="3" s="1"/>
  <c r="AH658" i="3"/>
  <c r="AI658" i="3"/>
  <c r="AK658" i="3" s="1"/>
  <c r="AJ658" i="3"/>
  <c r="AH659" i="3"/>
  <c r="AI659" i="3"/>
  <c r="AK659" i="3" s="1"/>
  <c r="AJ659" i="3"/>
  <c r="AH660" i="3"/>
  <c r="AI660" i="3"/>
  <c r="AK660" i="3" s="1"/>
  <c r="AJ660" i="3"/>
  <c r="AH661" i="3"/>
  <c r="AI661" i="3"/>
  <c r="AK661" i="3" s="1"/>
  <c r="AJ661" i="3"/>
  <c r="AH662" i="3"/>
  <c r="AI662" i="3"/>
  <c r="AK662" i="3" s="1"/>
  <c r="AJ662" i="3"/>
  <c r="AH663" i="3"/>
  <c r="AI663" i="3"/>
  <c r="AK663" i="3" s="1"/>
  <c r="AJ663" i="3"/>
  <c r="AH664" i="3"/>
  <c r="AI664" i="3"/>
  <c r="AK664" i="3" s="1"/>
  <c r="AJ664" i="3"/>
  <c r="AH665" i="3"/>
  <c r="AI665" i="3"/>
  <c r="AK665" i="3" s="1"/>
  <c r="AJ665" i="3"/>
  <c r="AE666" i="3"/>
  <c r="AJ666" i="3" s="1"/>
  <c r="AH666" i="3"/>
  <c r="AI666" i="3"/>
  <c r="AK666" i="3" s="1"/>
  <c r="AE667" i="3"/>
  <c r="AJ667" i="3" s="1"/>
  <c r="AH667" i="3"/>
  <c r="AI667" i="3"/>
  <c r="AK667" i="3" s="1"/>
  <c r="AH668" i="3"/>
  <c r="AI668" i="3"/>
  <c r="AK668" i="3" s="1"/>
  <c r="AJ668" i="3"/>
  <c r="AH669" i="3"/>
  <c r="AI669" i="3"/>
  <c r="AK669" i="3" s="1"/>
  <c r="AJ669" i="3"/>
  <c r="AJ670" i="3"/>
  <c r="AH670" i="3"/>
  <c r="AI670" i="3"/>
  <c r="AK670" i="3" s="1"/>
  <c r="AJ671" i="3"/>
  <c r="AH671" i="3"/>
  <c r="AI671" i="3"/>
  <c r="AK671" i="3" s="1"/>
  <c r="AH700" i="3"/>
  <c r="AI700" i="3"/>
  <c r="AK700" i="3" s="1"/>
  <c r="AJ700" i="3"/>
  <c r="Q75" i="3"/>
  <c r="P75" i="3"/>
  <c r="R75" i="3" s="1"/>
  <c r="O75" i="3"/>
  <c r="AR92" i="3"/>
  <c r="AR90" i="3"/>
  <c r="AR88" i="3"/>
  <c r="AR86" i="3"/>
  <c r="AI462" i="3"/>
  <c r="AK462" i="3" s="1"/>
  <c r="AH462" i="3"/>
  <c r="Q249" i="3"/>
  <c r="Q266" i="3"/>
  <c r="Q265" i="3"/>
  <c r="P266" i="3"/>
  <c r="R266" i="3" s="1"/>
  <c r="O266" i="3"/>
  <c r="Q96" i="3"/>
  <c r="P96" i="3"/>
  <c r="R96" i="3" s="1"/>
  <c r="O96" i="3"/>
  <c r="Q362" i="2"/>
  <c r="P362" i="2"/>
  <c r="R362" i="2" s="1"/>
  <c r="O362" i="2"/>
  <c r="R361" i="2"/>
  <c r="Q361" i="2"/>
  <c r="O361" i="2"/>
  <c r="AJ51" i="3"/>
  <c r="AI51" i="3"/>
  <c r="AK51" i="3" s="1"/>
  <c r="AH51" i="3"/>
  <c r="Q54" i="3"/>
  <c r="P54" i="3"/>
  <c r="O54" i="3"/>
  <c r="Q31" i="3"/>
  <c r="P31" i="3"/>
  <c r="R31" i="3" s="1"/>
  <c r="O31" i="3"/>
  <c r="C31" i="3"/>
  <c r="Q43" i="3"/>
  <c r="P43" i="3"/>
  <c r="R43" i="3" s="1"/>
  <c r="O43" i="3"/>
  <c r="Q46" i="3"/>
  <c r="P46" i="3"/>
  <c r="R46" i="3" s="1"/>
  <c r="O46" i="3"/>
  <c r="Q45" i="3"/>
  <c r="P45" i="3"/>
  <c r="R45" i="3" s="1"/>
  <c r="O45" i="3"/>
  <c r="Q44" i="3"/>
  <c r="P44" i="3"/>
  <c r="R44" i="3" s="1"/>
  <c r="O44" i="3"/>
  <c r="P88" i="3"/>
  <c r="R88" i="3" s="1"/>
  <c r="O88" i="3"/>
  <c r="L88" i="3"/>
  <c r="Q88" i="3" s="1"/>
  <c r="AJ98" i="3"/>
  <c r="AI98" i="3"/>
  <c r="AK98" i="3" s="1"/>
  <c r="AH98" i="3"/>
  <c r="P265" i="3"/>
  <c r="O265" i="3"/>
  <c r="AJ85" i="3"/>
  <c r="AI85" i="3"/>
  <c r="AK85" i="3" s="1"/>
  <c r="AH85" i="3"/>
  <c r="AI461" i="3"/>
  <c r="AK461" i="3" s="1"/>
  <c r="AH461" i="3"/>
  <c r="AJ158" i="3"/>
  <c r="AI158" i="3"/>
  <c r="AK158" i="3" s="1"/>
  <c r="AH158" i="3"/>
  <c r="AJ157" i="3"/>
  <c r="AI157" i="3"/>
  <c r="AK157" i="3" s="1"/>
  <c r="AH157" i="3"/>
  <c r="P249" i="3"/>
  <c r="P259" i="3" s="1"/>
  <c r="R259" i="3" s="1"/>
  <c r="O249" i="3"/>
  <c r="P87" i="3"/>
  <c r="R87" i="3" s="1"/>
  <c r="O87" i="3"/>
  <c r="L87" i="3"/>
  <c r="Q87" i="3" s="1"/>
  <c r="Q85" i="3"/>
  <c r="P85" i="3"/>
  <c r="R85" i="3" s="1"/>
  <c r="O85" i="3"/>
  <c r="Q84" i="3"/>
  <c r="P84" i="3"/>
  <c r="O84" i="3"/>
  <c r="Q42" i="3"/>
  <c r="P42" i="3"/>
  <c r="R42" i="3" s="1"/>
  <c r="O42" i="3"/>
  <c r="Q41" i="3"/>
  <c r="P41" i="3"/>
  <c r="R41" i="3" s="1"/>
  <c r="O41" i="3"/>
  <c r="Q40" i="3"/>
  <c r="P40" i="3"/>
  <c r="O40" i="3"/>
  <c r="P86" i="3"/>
  <c r="R86" i="3" s="1"/>
  <c r="O86" i="3"/>
  <c r="L86" i="3"/>
  <c r="Q86" i="3" s="1"/>
  <c r="AI460" i="3"/>
  <c r="AK460" i="3" s="1"/>
  <c r="AH460" i="3"/>
  <c r="Q76" i="3"/>
  <c r="P76" i="3"/>
  <c r="R76" i="3" s="1"/>
  <c r="O76" i="3"/>
  <c r="Q32" i="3"/>
  <c r="P32" i="3"/>
  <c r="R32" i="3" s="1"/>
  <c r="O32" i="3"/>
  <c r="AI488" i="3"/>
  <c r="AK488" i="3" s="1"/>
  <c r="AH488" i="3"/>
  <c r="AJ488" i="3"/>
  <c r="AI487" i="3"/>
  <c r="AK487" i="3" s="1"/>
  <c r="AH487" i="3"/>
  <c r="AJ487" i="3"/>
  <c r="AI486" i="3"/>
  <c r="AK486" i="3" s="1"/>
  <c r="AH486" i="3"/>
  <c r="AE486" i="3"/>
  <c r="AJ486" i="3" s="1"/>
  <c r="AI485" i="3"/>
  <c r="AK485" i="3" s="1"/>
  <c r="AH485" i="3"/>
  <c r="AE485" i="3"/>
  <c r="AJ485" i="3" s="1"/>
  <c r="AI484" i="3"/>
  <c r="AK484" i="3" s="1"/>
  <c r="AH484" i="3"/>
  <c r="AJ484" i="3"/>
  <c r="AI483" i="3"/>
  <c r="AK483" i="3" s="1"/>
  <c r="AH483" i="3"/>
  <c r="AE483" i="3"/>
  <c r="AJ483" i="3" s="1"/>
  <c r="AI482" i="3"/>
  <c r="AK482" i="3" s="1"/>
  <c r="AH482" i="3"/>
  <c r="AE482" i="3"/>
  <c r="AJ482" i="3" s="1"/>
  <c r="AI481" i="3"/>
  <c r="AK481" i="3" s="1"/>
  <c r="AH481" i="3"/>
  <c r="AE481" i="3"/>
  <c r="AJ481" i="3" s="1"/>
  <c r="AJ480" i="3"/>
  <c r="AI480" i="3"/>
  <c r="AK480" i="3" s="1"/>
  <c r="AH480" i="3"/>
  <c r="AJ260" i="3"/>
  <c r="AI260" i="3"/>
  <c r="AK260" i="3" s="1"/>
  <c r="AH260" i="3"/>
  <c r="V260" i="3"/>
  <c r="Q30" i="3"/>
  <c r="P30" i="3"/>
  <c r="R30" i="3" s="1"/>
  <c r="O30" i="3"/>
  <c r="Q29" i="3"/>
  <c r="P29" i="3"/>
  <c r="R29" i="3" s="1"/>
  <c r="O29" i="3"/>
  <c r="Q28" i="3"/>
  <c r="P28" i="3"/>
  <c r="R28" i="3" s="1"/>
  <c r="O28" i="3"/>
  <c r="AR84" i="3"/>
  <c r="Q27" i="3"/>
  <c r="P27" i="3"/>
  <c r="R27" i="3" s="1"/>
  <c r="O27" i="3"/>
  <c r="Q26" i="3"/>
  <c r="P26" i="3"/>
  <c r="R26" i="3" s="1"/>
  <c r="O26" i="3"/>
  <c r="Q8" i="3"/>
  <c r="P8" i="3"/>
  <c r="R8" i="3" s="1"/>
  <c r="O8" i="3"/>
  <c r="C8" i="3"/>
  <c r="Q25" i="3"/>
  <c r="P25" i="3"/>
  <c r="O25" i="3"/>
  <c r="AJ563" i="3"/>
  <c r="AI563" i="3"/>
  <c r="AK563" i="3" s="1"/>
  <c r="AH563" i="3"/>
  <c r="Q74" i="3"/>
  <c r="P74" i="3"/>
  <c r="R74" i="3" s="1"/>
  <c r="O74" i="3"/>
  <c r="AJ479" i="3"/>
  <c r="AI479" i="3"/>
  <c r="AK479" i="3" s="1"/>
  <c r="AH479" i="3"/>
  <c r="AJ596" i="2"/>
  <c r="AI596" i="2"/>
  <c r="AK596" i="2" s="1"/>
  <c r="AH596" i="2"/>
  <c r="AJ595" i="2"/>
  <c r="AI595" i="2"/>
  <c r="AK595" i="2" s="1"/>
  <c r="AH595" i="2"/>
  <c r="AJ594" i="2"/>
  <c r="AI594" i="2"/>
  <c r="AK594" i="2" s="1"/>
  <c r="AH594" i="2"/>
  <c r="AJ593" i="2"/>
  <c r="AI593" i="2"/>
  <c r="AK593" i="2" s="1"/>
  <c r="AH593" i="2"/>
  <c r="AJ592" i="2"/>
  <c r="AI592" i="2"/>
  <c r="AK592" i="2" s="1"/>
  <c r="AH592" i="2"/>
  <c r="Q653" i="2"/>
  <c r="P653" i="2"/>
  <c r="R653" i="2" s="1"/>
  <c r="O653" i="2"/>
  <c r="AJ662" i="2"/>
  <c r="AI662" i="2"/>
  <c r="AK662" i="2" s="1"/>
  <c r="AH662" i="2"/>
  <c r="AJ292" i="3"/>
  <c r="AI292" i="3"/>
  <c r="AK292" i="3" s="1"/>
  <c r="AH292" i="3"/>
  <c r="AJ50" i="3"/>
  <c r="AI50" i="3"/>
  <c r="AK50" i="3" s="1"/>
  <c r="AH50" i="3"/>
  <c r="AJ156" i="3"/>
  <c r="AI156" i="3"/>
  <c r="AK156" i="3" s="1"/>
  <c r="AH156" i="3"/>
  <c r="AJ155" i="3"/>
  <c r="AI155" i="3"/>
  <c r="AK155" i="3" s="1"/>
  <c r="AH155" i="3"/>
  <c r="AR74" i="2"/>
  <c r="Q14" i="3"/>
  <c r="P14" i="3"/>
  <c r="R14" i="3" s="1"/>
  <c r="O14" i="3"/>
  <c r="AJ209" i="3"/>
  <c r="AI209" i="3"/>
  <c r="AK209" i="3" s="1"/>
  <c r="AH209" i="3"/>
  <c r="Q17" i="3"/>
  <c r="P17" i="3"/>
  <c r="R17" i="3" s="1"/>
  <c r="O17" i="3"/>
  <c r="Q16" i="3"/>
  <c r="P16" i="3"/>
  <c r="R16" i="3" s="1"/>
  <c r="O16" i="3"/>
  <c r="Q15" i="3"/>
  <c r="P15" i="3"/>
  <c r="R15" i="3" s="1"/>
  <c r="O15" i="3"/>
  <c r="AJ562" i="3"/>
  <c r="AI562" i="3"/>
  <c r="AK562" i="3" s="1"/>
  <c r="AH562" i="3"/>
  <c r="Q9" i="3"/>
  <c r="P9" i="3"/>
  <c r="R9" i="3" s="1"/>
  <c r="O9" i="3"/>
  <c r="AJ322" i="3"/>
  <c r="AI322" i="3"/>
  <c r="AK322" i="3" s="1"/>
  <c r="AH322" i="3"/>
  <c r="Q635" i="2"/>
  <c r="P635" i="2"/>
  <c r="R635" i="2" s="1"/>
  <c r="O635" i="2"/>
  <c r="Q10" i="3"/>
  <c r="P10" i="3"/>
  <c r="R10" i="3" s="1"/>
  <c r="O10" i="3"/>
  <c r="AJ67" i="3"/>
  <c r="AI67" i="3"/>
  <c r="AK67" i="3" s="1"/>
  <c r="AH67" i="3"/>
  <c r="Q7" i="3"/>
  <c r="P7" i="3"/>
  <c r="R7" i="3" s="1"/>
  <c r="O7" i="3"/>
  <c r="C7" i="3"/>
  <c r="AJ259" i="3"/>
  <c r="AI259" i="3"/>
  <c r="AK259" i="3" s="1"/>
  <c r="AH259" i="3"/>
  <c r="V259" i="3"/>
  <c r="P429" i="2"/>
  <c r="R429" i="2" s="1"/>
  <c r="O429" i="2"/>
  <c r="L429" i="2"/>
  <c r="Q429" i="2" s="1"/>
  <c r="Q428" i="2"/>
  <c r="P428" i="2"/>
  <c r="R428" i="2" s="1"/>
  <c r="O428" i="2"/>
  <c r="Q13" i="3"/>
  <c r="P13" i="3"/>
  <c r="R13" i="3" s="1"/>
  <c r="O13" i="3"/>
  <c r="Q12" i="3"/>
  <c r="P12" i="3"/>
  <c r="R12" i="3" s="1"/>
  <c r="O12" i="3"/>
  <c r="Q11" i="3"/>
  <c r="P11" i="3"/>
  <c r="R11" i="3" s="1"/>
  <c r="O11" i="3"/>
  <c r="Q425" i="2"/>
  <c r="P425" i="2"/>
  <c r="R425" i="2" s="1"/>
  <c r="O425" i="2"/>
  <c r="AJ74" i="2"/>
  <c r="AI74" i="2"/>
  <c r="AK74" i="2" s="1"/>
  <c r="AH74" i="2"/>
  <c r="AI671" i="2"/>
  <c r="AK671" i="2" s="1"/>
  <c r="AH671" i="2"/>
  <c r="AE671" i="2"/>
  <c r="AJ671" i="2" s="1"/>
  <c r="Q634" i="2"/>
  <c r="P634" i="2"/>
  <c r="R634" i="2" s="1"/>
  <c r="O634" i="2"/>
  <c r="AJ279" i="2"/>
  <c r="AI279" i="2"/>
  <c r="AK279" i="2" s="1"/>
  <c r="AH279" i="2"/>
  <c r="Q637" i="2"/>
  <c r="P637" i="2"/>
  <c r="R637" i="2" s="1"/>
  <c r="O637" i="2"/>
  <c r="AJ447" i="2"/>
  <c r="AI447" i="2"/>
  <c r="AK447" i="2" s="1"/>
  <c r="AH447" i="2"/>
  <c r="AJ21" i="2"/>
  <c r="AI21" i="2"/>
  <c r="AK21" i="2" s="1"/>
  <c r="AH21" i="2"/>
  <c r="AJ20" i="2"/>
  <c r="AI20" i="2"/>
  <c r="AK20" i="2" s="1"/>
  <c r="AH20" i="2"/>
  <c r="AJ19" i="2"/>
  <c r="AI19" i="2"/>
  <c r="AK19" i="2" s="1"/>
  <c r="AH19" i="2"/>
  <c r="AH832" i="2"/>
  <c r="Q424" i="2"/>
  <c r="P424" i="2"/>
  <c r="R424" i="2" s="1"/>
  <c r="O424" i="2"/>
  <c r="Q423" i="2"/>
  <c r="P423" i="2"/>
  <c r="R423" i="2" s="1"/>
  <c r="O423" i="2"/>
  <c r="Q419" i="2"/>
  <c r="P419" i="2"/>
  <c r="R419" i="2" s="1"/>
  <c r="O419" i="2"/>
  <c r="Q418" i="2"/>
  <c r="P418" i="2"/>
  <c r="R418" i="2" s="1"/>
  <c r="O418" i="2"/>
  <c r="AJ214" i="2"/>
  <c r="AI214" i="2"/>
  <c r="AK214" i="2" s="1"/>
  <c r="AH214" i="2"/>
  <c r="AJ216" i="2"/>
  <c r="AI216" i="2"/>
  <c r="AK216" i="2" s="1"/>
  <c r="AH216" i="2"/>
  <c r="AH213" i="2"/>
  <c r="AH212" i="2"/>
  <c r="AH833" i="2"/>
  <c r="AE833" i="2"/>
  <c r="Q417" i="2"/>
  <c r="P417" i="2"/>
  <c r="R417" i="2" s="1"/>
  <c r="O417" i="2"/>
  <c r="Q416" i="2"/>
  <c r="P416" i="2"/>
  <c r="R416" i="2" s="1"/>
  <c r="O416" i="2"/>
  <c r="Q426" i="2"/>
  <c r="P426" i="2"/>
  <c r="R426" i="2" s="1"/>
  <c r="O426" i="2"/>
  <c r="Q427" i="2"/>
  <c r="P427" i="2"/>
  <c r="R427" i="2" s="1"/>
  <c r="O427" i="2"/>
  <c r="Q422" i="2"/>
  <c r="P422" i="2"/>
  <c r="R422" i="2" s="1"/>
  <c r="O422" i="2"/>
  <c r="Q421" i="2"/>
  <c r="P421" i="2"/>
  <c r="R421" i="2" s="1"/>
  <c r="O421" i="2"/>
  <c r="Q420" i="2"/>
  <c r="P420" i="2"/>
  <c r="R420" i="2" s="1"/>
  <c r="O420" i="2"/>
  <c r="P610" i="2"/>
  <c r="R610" i="2" s="1"/>
  <c r="O610" i="2"/>
  <c r="L610" i="2"/>
  <c r="Q610" i="2" s="1"/>
  <c r="Q639" i="2"/>
  <c r="P639" i="2"/>
  <c r="R639" i="2" s="1"/>
  <c r="O639" i="2"/>
  <c r="Q638" i="2"/>
  <c r="P638" i="2"/>
  <c r="O638" i="2"/>
  <c r="AJ589" i="2"/>
  <c r="AI589" i="2"/>
  <c r="AK589" i="2" s="1"/>
  <c r="AH589" i="2"/>
  <c r="Q612" i="2"/>
  <c r="P612" i="2"/>
  <c r="R612" i="2" s="1"/>
  <c r="O612" i="2"/>
  <c r="Q636" i="2"/>
  <c r="P636" i="2"/>
  <c r="R636" i="2" s="1"/>
  <c r="O636" i="2"/>
  <c r="AJ135" i="2"/>
  <c r="AI135" i="2"/>
  <c r="AK135" i="2" s="1"/>
  <c r="AH135" i="2"/>
  <c r="AJ605" i="2"/>
  <c r="AI605" i="2"/>
  <c r="AK605" i="2" s="1"/>
  <c r="AH605" i="2"/>
  <c r="Q415" i="2"/>
  <c r="P415" i="2"/>
  <c r="O415" i="2"/>
  <c r="AJ112" i="2"/>
  <c r="AI112" i="2"/>
  <c r="AK112" i="2" s="1"/>
  <c r="AH112" i="2"/>
  <c r="Q408" i="2"/>
  <c r="P408" i="2"/>
  <c r="R408" i="2" s="1"/>
  <c r="O408" i="2"/>
  <c r="AJ427" i="2"/>
  <c r="AI427" i="2"/>
  <c r="AK427" i="2" s="1"/>
  <c r="AH427" i="2"/>
  <c r="AI217" i="2"/>
  <c r="AK217" i="2" s="1"/>
  <c r="AH217" i="2"/>
  <c r="AJ217" i="2"/>
  <c r="Q616" i="2"/>
  <c r="P616" i="2"/>
  <c r="R616" i="2" s="1"/>
  <c r="O616" i="2"/>
  <c r="AJ215" i="2"/>
  <c r="AI215" i="2"/>
  <c r="AK215" i="2" s="1"/>
  <c r="AH215" i="2"/>
  <c r="AJ46" i="2"/>
  <c r="AJ45" i="2"/>
  <c r="AJ44" i="2"/>
  <c r="AH46" i="2"/>
  <c r="AI46" i="2"/>
  <c r="AK46" i="2" s="1"/>
  <c r="AH45" i="2"/>
  <c r="AI45" i="2"/>
  <c r="AK45" i="2" s="1"/>
  <c r="AH44" i="2"/>
  <c r="AI44" i="2"/>
  <c r="AK44" i="2" s="1"/>
  <c r="AI213" i="2"/>
  <c r="AK213" i="2" s="1"/>
  <c r="AJ213" i="2"/>
  <c r="AJ777" i="2"/>
  <c r="AI777" i="2"/>
  <c r="AK777" i="2" s="1"/>
  <c r="AH777" i="2"/>
  <c r="AJ776" i="2"/>
  <c r="AI776" i="2"/>
  <c r="AK776" i="2" s="1"/>
  <c r="AH776" i="2"/>
  <c r="Q407" i="2"/>
  <c r="P407" i="2"/>
  <c r="R407" i="2" s="1"/>
  <c r="O407" i="2"/>
  <c r="Q674" i="2"/>
  <c r="P674" i="2"/>
  <c r="O674" i="2"/>
  <c r="Q673" i="2"/>
  <c r="P673" i="2"/>
  <c r="R673" i="2" s="1"/>
  <c r="O673" i="2"/>
  <c r="AJ808" i="2"/>
  <c r="AI808" i="2"/>
  <c r="AK808" i="2" s="1"/>
  <c r="AH808" i="2"/>
  <c r="AJ807" i="2"/>
  <c r="AI807" i="2"/>
  <c r="AK807" i="2" s="1"/>
  <c r="AH807" i="2"/>
  <c r="Q405" i="2"/>
  <c r="P405" i="2"/>
  <c r="R405" i="2" s="1"/>
  <c r="O405" i="2"/>
  <c r="AJ446" i="2"/>
  <c r="AI446" i="2"/>
  <c r="AK446" i="2" s="1"/>
  <c r="Q619" i="2"/>
  <c r="P619" i="2"/>
  <c r="O619" i="2"/>
  <c r="Q618" i="2"/>
  <c r="P618" i="2"/>
  <c r="R618" i="2" s="1"/>
  <c r="O618" i="2"/>
  <c r="Q617" i="2"/>
  <c r="P617" i="2"/>
  <c r="R617" i="2" s="1"/>
  <c r="O617" i="2"/>
  <c r="AJ97" i="2"/>
  <c r="AI97" i="2"/>
  <c r="AK97" i="2" s="1"/>
  <c r="AH97" i="2"/>
  <c r="AJ96" i="2"/>
  <c r="AI96" i="2"/>
  <c r="AK96" i="2" s="1"/>
  <c r="AH96" i="2"/>
  <c r="AR82" i="3"/>
  <c r="AR78" i="3"/>
  <c r="AR76" i="3"/>
  <c r="AR74" i="3"/>
  <c r="AR72" i="3"/>
  <c r="AR65" i="3"/>
  <c r="AR66" i="3" s="1"/>
  <c r="AR67" i="3" s="1"/>
  <c r="AR62" i="3"/>
  <c r="AR63" i="3" s="1"/>
  <c r="AR64" i="3" s="1"/>
  <c r="AR60" i="3"/>
  <c r="AR61" i="3" s="1"/>
  <c r="AR56" i="3"/>
  <c r="AR57" i="3" s="1"/>
  <c r="AR58" i="3" s="1"/>
  <c r="AR59" i="3" s="1"/>
  <c r="AR54" i="3"/>
  <c r="AR55" i="3" s="1"/>
  <c r="AR50" i="3"/>
  <c r="AR51" i="3" s="1"/>
  <c r="AR52" i="3" s="1"/>
  <c r="AR53" i="3" s="1"/>
  <c r="AR47" i="3"/>
  <c r="AR48" i="3" s="1"/>
  <c r="AR49" i="3" s="1"/>
  <c r="AR43" i="3"/>
  <c r="AR44" i="3" s="1"/>
  <c r="AR45" i="3" s="1"/>
  <c r="AR46" i="3" s="1"/>
  <c r="AR38" i="3"/>
  <c r="AR39" i="3" s="1"/>
  <c r="AR40" i="3" s="1"/>
  <c r="AR41" i="3" s="1"/>
  <c r="AR42" i="3" s="1"/>
  <c r="AR35" i="3"/>
  <c r="AR36" i="3" s="1"/>
  <c r="AR37" i="3" s="1"/>
  <c r="AR34" i="3"/>
  <c r="AR32" i="3"/>
  <c r="AR33" i="3" s="1"/>
  <c r="AR29" i="3"/>
  <c r="AR30" i="3" s="1"/>
  <c r="AR31" i="3" s="1"/>
  <c r="AR27" i="3"/>
  <c r="AR7" i="3"/>
  <c r="AR6" i="3"/>
  <c r="AR5" i="3"/>
  <c r="AJ95" i="2"/>
  <c r="AI95" i="2"/>
  <c r="AK95" i="2" s="1"/>
  <c r="AH95" i="2"/>
  <c r="AI792" i="2"/>
  <c r="AK792" i="2" s="1"/>
  <c r="AH792" i="2"/>
  <c r="AJ792" i="2"/>
  <c r="AJ278" i="2"/>
  <c r="AI278" i="2"/>
  <c r="AK278" i="2" s="1"/>
  <c r="AH278" i="2"/>
  <c r="AI212" i="2"/>
  <c r="AK212" i="2" s="1"/>
  <c r="AJ212" i="2"/>
  <c r="Q403" i="2"/>
  <c r="P403" i="2"/>
  <c r="R403" i="2" s="1"/>
  <c r="O403" i="2"/>
  <c r="C403" i="2"/>
  <c r="Q404" i="2"/>
  <c r="P404" i="2"/>
  <c r="R404" i="2" s="1"/>
  <c r="O404" i="2"/>
  <c r="Q406" i="2"/>
  <c r="P406" i="2"/>
  <c r="R406" i="2" s="1"/>
  <c r="O406" i="2"/>
  <c r="AH446" i="2"/>
  <c r="AJ94" i="2"/>
  <c r="AI94" i="2"/>
  <c r="AK94" i="2" s="1"/>
  <c r="AH94" i="2"/>
  <c r="AJ134" i="2"/>
  <c r="AI134" i="2"/>
  <c r="AK134" i="2" s="1"/>
  <c r="AH134" i="2"/>
  <c r="AJ81" i="2"/>
  <c r="AI81" i="2"/>
  <c r="AK81" i="2" s="1"/>
  <c r="AH81" i="2"/>
  <c r="AJ426" i="2"/>
  <c r="AI426" i="2"/>
  <c r="AK426" i="2" s="1"/>
  <c r="AH426" i="2"/>
  <c r="AJ316" i="2"/>
  <c r="AI316" i="2"/>
  <c r="AK316" i="2" s="1"/>
  <c r="AH316" i="2"/>
  <c r="V316" i="2"/>
  <c r="Q402" i="2"/>
  <c r="P402" i="2"/>
  <c r="R402" i="2" s="1"/>
  <c r="O402" i="2"/>
  <c r="Q401" i="2"/>
  <c r="P401" i="2"/>
  <c r="R401" i="2" s="1"/>
  <c r="O401" i="2"/>
  <c r="Q400" i="2"/>
  <c r="P400" i="2"/>
  <c r="R400" i="2" s="1"/>
  <c r="O400" i="2"/>
  <c r="Q399" i="2"/>
  <c r="P399" i="2"/>
  <c r="O399" i="2"/>
  <c r="Q615" i="2"/>
  <c r="P615" i="2"/>
  <c r="R615" i="2" s="1"/>
  <c r="O615" i="2"/>
  <c r="Q614" i="2"/>
  <c r="P614" i="2"/>
  <c r="R614" i="2" s="1"/>
  <c r="O614" i="2"/>
  <c r="Q613" i="2"/>
  <c r="P613" i="2"/>
  <c r="R613" i="2" s="1"/>
  <c r="O613" i="2"/>
  <c r="AJ59" i="2"/>
  <c r="AI59" i="2"/>
  <c r="AK59" i="2" s="1"/>
  <c r="AH59" i="2"/>
  <c r="AJ661" i="2"/>
  <c r="AI661" i="2"/>
  <c r="AK661" i="2" s="1"/>
  <c r="AH661" i="2"/>
  <c r="P392" i="2"/>
  <c r="R392" i="2" s="1"/>
  <c r="O392" i="2"/>
  <c r="L392" i="2"/>
  <c r="Q392" i="2" s="1"/>
  <c r="Q391" i="2"/>
  <c r="P391" i="2"/>
  <c r="R391" i="2" s="1"/>
  <c r="O391" i="2"/>
  <c r="AJ58" i="2"/>
  <c r="AI58" i="2"/>
  <c r="AK58" i="2" s="1"/>
  <c r="AH58" i="2"/>
  <c r="AJ660" i="2"/>
  <c r="AI660" i="2"/>
  <c r="AK660" i="2" s="1"/>
  <c r="AH660" i="2"/>
  <c r="AJ43" i="2"/>
  <c r="AI43" i="2"/>
  <c r="AK43" i="2" s="1"/>
  <c r="AH43" i="2"/>
  <c r="AJ42" i="2"/>
  <c r="AI42" i="2"/>
  <c r="AK42" i="2" s="1"/>
  <c r="AH42" i="2"/>
  <c r="AJ41" i="2"/>
  <c r="AI41" i="2"/>
  <c r="AK41" i="2" s="1"/>
  <c r="AH41" i="2"/>
  <c r="Q390" i="2"/>
  <c r="P390" i="2"/>
  <c r="R390" i="2" s="1"/>
  <c r="O390" i="2"/>
  <c r="P652" i="2"/>
  <c r="R652" i="2" s="1"/>
  <c r="O652" i="2"/>
  <c r="Q652" i="2"/>
  <c r="P651" i="2"/>
  <c r="R651" i="2" s="1"/>
  <c r="O651" i="2"/>
  <c r="Q651" i="2"/>
  <c r="P650" i="2"/>
  <c r="R650" i="2" s="1"/>
  <c r="O650" i="2"/>
  <c r="Q650" i="2"/>
  <c r="P649" i="2"/>
  <c r="R649" i="2" s="1"/>
  <c r="O649" i="2"/>
  <c r="Q649" i="2"/>
  <c r="O611" i="2"/>
  <c r="L611" i="2"/>
  <c r="Q611" i="2" s="1"/>
  <c r="O609" i="2"/>
  <c r="L609" i="2"/>
  <c r="Q609" i="2" s="1"/>
  <c r="P602" i="2"/>
  <c r="R602" i="2" s="1"/>
  <c r="O602" i="2"/>
  <c r="L602" i="2"/>
  <c r="Q602" i="2" s="1"/>
  <c r="P601" i="2"/>
  <c r="R601" i="2" s="1"/>
  <c r="O601" i="2"/>
  <c r="L601" i="2"/>
  <c r="Q601" i="2" s="1"/>
  <c r="AI583" i="2"/>
  <c r="AK583" i="2" s="1"/>
  <c r="AH583" i="2"/>
  <c r="AE583" i="2"/>
  <c r="AJ583" i="2" s="1"/>
  <c r="AR72" i="2"/>
  <c r="AR68" i="2"/>
  <c r="AR70" i="2"/>
  <c r="Q389" i="2"/>
  <c r="P389" i="2"/>
  <c r="R389" i="2" s="1"/>
  <c r="O389" i="2"/>
  <c r="Q388" i="2"/>
  <c r="P388" i="2"/>
  <c r="R388" i="2" s="1"/>
  <c r="O388" i="2"/>
  <c r="Q387" i="2"/>
  <c r="P387" i="2"/>
  <c r="R387" i="2" s="1"/>
  <c r="O387" i="2"/>
  <c r="O376" i="2"/>
  <c r="L376" i="2"/>
  <c r="Q376" i="2" s="1"/>
  <c r="AJ350" i="2"/>
  <c r="AI350" i="2"/>
  <c r="AK350" i="2" s="1"/>
  <c r="AH350" i="2"/>
  <c r="AJ57" i="2"/>
  <c r="AI57" i="2"/>
  <c r="AK57" i="2" s="1"/>
  <c r="AH57" i="2"/>
  <c r="Q382" i="2"/>
  <c r="P382" i="2"/>
  <c r="R382" i="2" s="1"/>
  <c r="O382" i="2"/>
  <c r="Q381" i="2"/>
  <c r="P381" i="2"/>
  <c r="R381" i="2" s="1"/>
  <c r="O381" i="2"/>
  <c r="AI591" i="2"/>
  <c r="AK591" i="2" s="1"/>
  <c r="AH591" i="2"/>
  <c r="AJ591" i="2"/>
  <c r="AJ133" i="2"/>
  <c r="AI133" i="2"/>
  <c r="AK133" i="2" s="1"/>
  <c r="AH133" i="2"/>
  <c r="AI132" i="2"/>
  <c r="AK132" i="2" s="1"/>
  <c r="AH132" i="2"/>
  <c r="AJ132" i="2"/>
  <c r="AJ659" i="2"/>
  <c r="AI659" i="2"/>
  <c r="AK659" i="2" s="1"/>
  <c r="AH659" i="2"/>
  <c r="P600" i="2"/>
  <c r="R600" i="2" s="1"/>
  <c r="O600" i="2"/>
  <c r="L600" i="2"/>
  <c r="Q600" i="2" s="1"/>
  <c r="Q386" i="2"/>
  <c r="P386" i="2"/>
  <c r="R386" i="2" s="1"/>
  <c r="O386" i="2"/>
  <c r="Q385" i="2"/>
  <c r="P385" i="2"/>
  <c r="R385" i="2" s="1"/>
  <c r="O385" i="2"/>
  <c r="O347" i="2"/>
  <c r="L347" i="2"/>
  <c r="Q347" i="2" s="1"/>
  <c r="Q384" i="2"/>
  <c r="Q383" i="2"/>
  <c r="P383" i="2"/>
  <c r="R383" i="2" s="1"/>
  <c r="O383" i="2"/>
  <c r="Q360" i="2"/>
  <c r="P360" i="2"/>
  <c r="R360" i="2" s="1"/>
  <c r="O360" i="2"/>
  <c r="AJ775" i="2"/>
  <c r="AI775" i="2"/>
  <c r="AK775" i="2" s="1"/>
  <c r="AH775" i="2"/>
  <c r="AH111" i="2"/>
  <c r="AI111" i="2"/>
  <c r="AK111" i="2" s="1"/>
  <c r="AJ111" i="2"/>
  <c r="P599" i="2"/>
  <c r="R599" i="2" s="1"/>
  <c r="O599" i="2"/>
  <c r="L599" i="2"/>
  <c r="Q599" i="2" s="1"/>
  <c r="AJ588" i="2"/>
  <c r="AE586" i="2"/>
  <c r="AJ586" i="2" s="1"/>
  <c r="AE585" i="2"/>
  <c r="AJ585" i="2" s="1"/>
  <c r="AE584" i="2"/>
  <c r="AJ584" i="2" s="1"/>
  <c r="AE582" i="2"/>
  <c r="AJ582" i="2" s="1"/>
  <c r="AE581" i="2"/>
  <c r="AJ581" i="2" s="1"/>
  <c r="AE580" i="2"/>
  <c r="AJ580" i="2" s="1"/>
  <c r="AJ590" i="2"/>
  <c r="AI590" i="2"/>
  <c r="AK590" i="2" s="1"/>
  <c r="AH590" i="2"/>
  <c r="AI588" i="2"/>
  <c r="AK588" i="2" s="1"/>
  <c r="AH588" i="2"/>
  <c r="AJ587" i="2"/>
  <c r="AI587" i="2"/>
  <c r="AK587" i="2" s="1"/>
  <c r="AH587" i="2"/>
  <c r="AI586" i="2"/>
  <c r="AK586" i="2" s="1"/>
  <c r="AH586" i="2"/>
  <c r="AI585" i="2"/>
  <c r="AK585" i="2" s="1"/>
  <c r="AH585" i="2"/>
  <c r="AI584" i="2"/>
  <c r="AK584" i="2" s="1"/>
  <c r="AH584" i="2"/>
  <c r="AI582" i="2"/>
  <c r="AK582" i="2" s="1"/>
  <c r="AH582" i="2"/>
  <c r="AI581" i="2"/>
  <c r="AK581" i="2" s="1"/>
  <c r="AH581" i="2"/>
  <c r="AI580" i="2"/>
  <c r="AK580" i="2" s="1"/>
  <c r="AH580" i="2"/>
  <c r="AJ579" i="2"/>
  <c r="AI579" i="2"/>
  <c r="AK579" i="2" s="1"/>
  <c r="AH579" i="2"/>
  <c r="Q727" i="2"/>
  <c r="P727" i="2"/>
  <c r="R727" i="2" s="1"/>
  <c r="O727" i="2"/>
  <c r="Q726" i="2"/>
  <c r="P726" i="2"/>
  <c r="R726" i="2" s="1"/>
  <c r="O726" i="2"/>
  <c r="Q725" i="2"/>
  <c r="P725" i="2"/>
  <c r="R725" i="2" s="1"/>
  <c r="O725" i="2"/>
  <c r="Q724" i="2"/>
  <c r="P724" i="2"/>
  <c r="R724" i="2" s="1"/>
  <c r="O724" i="2"/>
  <c r="Q723" i="2"/>
  <c r="P723" i="2"/>
  <c r="R723" i="2" s="1"/>
  <c r="O723" i="2"/>
  <c r="Q722" i="2"/>
  <c r="P722" i="2"/>
  <c r="R722" i="2" s="1"/>
  <c r="O722" i="2"/>
  <c r="Q720" i="2"/>
  <c r="P720" i="2"/>
  <c r="R720" i="2" s="1"/>
  <c r="O720" i="2"/>
  <c r="P719" i="2"/>
  <c r="R719" i="2" s="1"/>
  <c r="O719" i="2"/>
  <c r="L719" i="2"/>
  <c r="Q719" i="2" s="1"/>
  <c r="Q718" i="2"/>
  <c r="P718" i="2"/>
  <c r="R718" i="2" s="1"/>
  <c r="O718" i="2"/>
  <c r="Q717" i="2"/>
  <c r="P717" i="2"/>
  <c r="R717" i="2" s="1"/>
  <c r="O717" i="2"/>
  <c r="Q715" i="2"/>
  <c r="P715" i="2"/>
  <c r="R715" i="2" s="1"/>
  <c r="O715" i="2"/>
  <c r="Q714" i="2"/>
  <c r="P714" i="2"/>
  <c r="R714" i="2" s="1"/>
  <c r="O714" i="2"/>
  <c r="Q713" i="2"/>
  <c r="P713" i="2"/>
  <c r="R713" i="2" s="1"/>
  <c r="O713" i="2"/>
  <c r="Q712" i="2"/>
  <c r="P712" i="2"/>
  <c r="R712" i="2" s="1"/>
  <c r="O712" i="2"/>
  <c r="P710" i="2"/>
  <c r="R710" i="2" s="1"/>
  <c r="O710" i="2"/>
  <c r="L710" i="2"/>
  <c r="Q710" i="2" s="1"/>
  <c r="Q709" i="2"/>
  <c r="P709" i="2"/>
  <c r="R709" i="2" s="1"/>
  <c r="O709" i="2"/>
  <c r="Q708" i="2"/>
  <c r="P708" i="2"/>
  <c r="R708" i="2" s="1"/>
  <c r="O708" i="2"/>
  <c r="Q707" i="2"/>
  <c r="P707" i="2"/>
  <c r="R707" i="2" s="1"/>
  <c r="O707" i="2"/>
  <c r="Q705" i="2"/>
  <c r="P705" i="2"/>
  <c r="R705" i="2" s="1"/>
  <c r="O705" i="2"/>
  <c r="Q704" i="2"/>
  <c r="P704" i="2"/>
  <c r="R704" i="2" s="1"/>
  <c r="O704" i="2"/>
  <c r="Q702" i="2"/>
  <c r="P702" i="2"/>
  <c r="R702" i="2" s="1"/>
  <c r="O702" i="2"/>
  <c r="Q701" i="2"/>
  <c r="P701" i="2"/>
  <c r="R701" i="2" s="1"/>
  <c r="O701" i="2"/>
  <c r="Q700" i="2"/>
  <c r="P700" i="2"/>
  <c r="R700" i="2" s="1"/>
  <c r="O700" i="2"/>
  <c r="Q699" i="2"/>
  <c r="P699" i="2"/>
  <c r="R699" i="2" s="1"/>
  <c r="O699" i="2"/>
  <c r="Q698" i="2"/>
  <c r="P698" i="2"/>
  <c r="R698" i="2" s="1"/>
  <c r="O698" i="2"/>
  <c r="Q598" i="2"/>
  <c r="P598" i="2"/>
  <c r="R598" i="2" s="1"/>
  <c r="P379" i="2"/>
  <c r="R379" i="2" s="1"/>
  <c r="O379" i="2"/>
  <c r="L379" i="2"/>
  <c r="Q379" i="2" s="1"/>
  <c r="Q597" i="2"/>
  <c r="P597" i="2"/>
  <c r="R597" i="2" s="1"/>
  <c r="O597" i="2"/>
  <c r="AJ658" i="2"/>
  <c r="AI658" i="2"/>
  <c r="AK658" i="2" s="1"/>
  <c r="AH658" i="2"/>
  <c r="AJ110" i="2"/>
  <c r="AI110" i="2"/>
  <c r="AK110" i="2" s="1"/>
  <c r="AH110" i="2"/>
  <c r="Q596" i="2"/>
  <c r="P596" i="2"/>
  <c r="R596" i="2" s="1"/>
  <c r="O596" i="2"/>
  <c r="AJ578" i="2"/>
  <c r="AI578" i="2"/>
  <c r="AK578" i="2" s="1"/>
  <c r="AH578" i="2"/>
  <c r="Q380" i="2"/>
  <c r="P380" i="2"/>
  <c r="R380" i="2" s="1"/>
  <c r="O380" i="2"/>
  <c r="C380" i="2"/>
  <c r="Q356" i="2"/>
  <c r="P356" i="2"/>
  <c r="R356" i="2" s="1"/>
  <c r="O356" i="2"/>
  <c r="Q354" i="2"/>
  <c r="P354" i="2"/>
  <c r="R354" i="2" s="1"/>
  <c r="O354" i="2"/>
  <c r="Q349" i="2"/>
  <c r="P349" i="2"/>
  <c r="R349" i="2" s="1"/>
  <c r="O349" i="2"/>
  <c r="Q348" i="2"/>
  <c r="P348" i="2"/>
  <c r="O348" i="2"/>
  <c r="AJ577" i="2"/>
  <c r="AI577" i="2"/>
  <c r="AK577" i="2" s="1"/>
  <c r="AH577" i="2"/>
  <c r="Q358" i="2"/>
  <c r="P358" i="2"/>
  <c r="R358" i="2" s="1"/>
  <c r="O358" i="2"/>
  <c r="Q357" i="2"/>
  <c r="P357" i="2"/>
  <c r="R357" i="2" s="1"/>
  <c r="O357" i="2"/>
  <c r="Q587" i="2"/>
  <c r="P587" i="2"/>
  <c r="R587" i="2" s="1"/>
  <c r="O587" i="2"/>
  <c r="Q586" i="2"/>
  <c r="P586" i="2"/>
  <c r="R586" i="2" s="1"/>
  <c r="O586" i="2"/>
  <c r="Q588" i="2"/>
  <c r="P588" i="2"/>
  <c r="R588" i="2" s="1"/>
  <c r="O588" i="2"/>
  <c r="AJ576" i="2"/>
  <c r="AI576" i="2"/>
  <c r="AK576" i="2" s="1"/>
  <c r="AH576" i="2"/>
  <c r="Q359" i="2"/>
  <c r="O359" i="2"/>
  <c r="P355" i="2"/>
  <c r="R355" i="2" s="1"/>
  <c r="O355" i="2"/>
  <c r="L355" i="2"/>
  <c r="Q355" i="2" s="1"/>
  <c r="Q353" i="2"/>
  <c r="P353" i="2"/>
  <c r="R353" i="2" s="1"/>
  <c r="O353" i="2"/>
  <c r="AJ657" i="2"/>
  <c r="AI657" i="2"/>
  <c r="AK657" i="2" s="1"/>
  <c r="AH657" i="2"/>
  <c r="AJ315" i="2"/>
  <c r="AI315" i="2"/>
  <c r="AK315" i="2" s="1"/>
  <c r="AH315" i="2"/>
  <c r="V315" i="2"/>
  <c r="AE744" i="2"/>
  <c r="AJ744" i="2" s="1"/>
  <c r="AE743" i="2"/>
  <c r="AJ743" i="2" s="1"/>
  <c r="AE742" i="2"/>
  <c r="AJ742" i="2" s="1"/>
  <c r="AE741" i="2"/>
  <c r="AJ741" i="2" s="1"/>
  <c r="AE740" i="2"/>
  <c r="AJ740" i="2" s="1"/>
  <c r="AI744" i="2"/>
  <c r="AK744" i="2" s="1"/>
  <c r="AH744" i="2"/>
  <c r="AI743" i="2"/>
  <c r="AK743" i="2" s="1"/>
  <c r="AH743" i="2"/>
  <c r="AI742" i="2"/>
  <c r="AK742" i="2" s="1"/>
  <c r="AH742" i="2"/>
  <c r="AI741" i="2"/>
  <c r="AK741" i="2" s="1"/>
  <c r="AH741" i="2"/>
  <c r="AI740" i="2"/>
  <c r="AK740" i="2" s="1"/>
  <c r="AH740" i="2"/>
  <c r="AI739" i="2"/>
  <c r="AK739" i="2" s="1"/>
  <c r="AH739" i="2"/>
  <c r="AE739" i="2"/>
  <c r="AJ739" i="2" s="1"/>
  <c r="AJ468" i="2"/>
  <c r="AI468" i="2"/>
  <c r="AK468" i="2" s="1"/>
  <c r="AH468" i="2"/>
  <c r="AJ467" i="2"/>
  <c r="AI467" i="2"/>
  <c r="AK467" i="2" s="1"/>
  <c r="AH467" i="2"/>
  <c r="AJ774" i="2"/>
  <c r="AI774" i="2"/>
  <c r="AK774" i="2" s="1"/>
  <c r="AH774" i="2"/>
  <c r="Q352" i="2"/>
  <c r="P352" i="2"/>
  <c r="R352" i="2" s="1"/>
  <c r="O352" i="2"/>
  <c r="Q585" i="2"/>
  <c r="P585" i="2"/>
  <c r="R585" i="2" s="1"/>
  <c r="O585" i="2"/>
  <c r="Q584" i="2"/>
  <c r="P584" i="2"/>
  <c r="R584" i="2" s="1"/>
  <c r="O584" i="2"/>
  <c r="AH277" i="2"/>
  <c r="AI277" i="2"/>
  <c r="AK277" i="2" s="1"/>
  <c r="AJ575" i="2"/>
  <c r="AI575" i="2"/>
  <c r="AK575" i="2" s="1"/>
  <c r="AH575" i="2"/>
  <c r="AJ277" i="2"/>
  <c r="P378" i="2"/>
  <c r="R378" i="2" s="1"/>
  <c r="O378" i="2"/>
  <c r="Q378" i="2"/>
  <c r="P377" i="2"/>
  <c r="R377" i="2" s="1"/>
  <c r="O377" i="2"/>
  <c r="Q377" i="2"/>
  <c r="AE211" i="2"/>
  <c r="AJ211" i="2" s="1"/>
  <c r="AJ210" i="2"/>
  <c r="AJ209" i="2"/>
  <c r="AJ208" i="2"/>
  <c r="AE207" i="2"/>
  <c r="AJ207" i="2" s="1"/>
  <c r="AE206" i="2"/>
  <c r="AJ206" i="2" s="1"/>
  <c r="AJ205" i="2"/>
  <c r="AJ204" i="2"/>
  <c r="AI211" i="2"/>
  <c r="AK211" i="2" s="1"/>
  <c r="AH211" i="2"/>
  <c r="AI210" i="2"/>
  <c r="AK210" i="2" s="1"/>
  <c r="AH210" i="2"/>
  <c r="AI209" i="2"/>
  <c r="AK209" i="2" s="1"/>
  <c r="AH209" i="2"/>
  <c r="AI208" i="2"/>
  <c r="AK208" i="2" s="1"/>
  <c r="AH208" i="2"/>
  <c r="AI207" i="2"/>
  <c r="AK207" i="2" s="1"/>
  <c r="AH207" i="2"/>
  <c r="AI206" i="2"/>
  <c r="AK206" i="2" s="1"/>
  <c r="AH206" i="2"/>
  <c r="AI205" i="2"/>
  <c r="AK205" i="2" s="1"/>
  <c r="AH205" i="2"/>
  <c r="AI204" i="2"/>
  <c r="AK204" i="2" s="1"/>
  <c r="AH204" i="2"/>
  <c r="AI445" i="2"/>
  <c r="AK445" i="2" s="1"/>
  <c r="AH445" i="2"/>
  <c r="AJ445" i="2"/>
  <c r="AJ276" i="2"/>
  <c r="AI276" i="2"/>
  <c r="AK276" i="2" s="1"/>
  <c r="AH276" i="2"/>
  <c r="Q582" i="2"/>
  <c r="P582" i="2"/>
  <c r="R582" i="2" s="1"/>
  <c r="O582" i="2"/>
  <c r="Q575" i="2"/>
  <c r="P575" i="2"/>
  <c r="R575" i="2" s="1"/>
  <c r="O575" i="2"/>
  <c r="P331" i="2"/>
  <c r="R331" i="2" s="1"/>
  <c r="O331" i="2"/>
  <c r="P332" i="2"/>
  <c r="R332" i="2" s="1"/>
  <c r="O332" i="2"/>
  <c r="Q351" i="2"/>
  <c r="O351" i="2"/>
  <c r="Q334" i="2"/>
  <c r="P334" i="2"/>
  <c r="R334" i="2" s="1"/>
  <c r="O334" i="2"/>
  <c r="Q333" i="2"/>
  <c r="P333" i="2"/>
  <c r="R333" i="2" s="1"/>
  <c r="O333" i="2"/>
  <c r="Q350" i="2"/>
  <c r="P350" i="2"/>
  <c r="R350" i="2" s="1"/>
  <c r="O350" i="2"/>
  <c r="Q320" i="2"/>
  <c r="P320" i="2"/>
  <c r="R320" i="2" s="1"/>
  <c r="O320" i="2"/>
  <c r="Q330" i="2"/>
  <c r="P330" i="2"/>
  <c r="R330" i="2" s="1"/>
  <c r="O330" i="2"/>
  <c r="AI511" i="2"/>
  <c r="AH511" i="2"/>
  <c r="AI510" i="2"/>
  <c r="AK510" i="2" s="1"/>
  <c r="AH510" i="2"/>
  <c r="AI509" i="2"/>
  <c r="AK509" i="2" s="1"/>
  <c r="AH509" i="2"/>
  <c r="AI508" i="2"/>
  <c r="AK508" i="2" s="1"/>
  <c r="AH508" i="2"/>
  <c r="AI507" i="2"/>
  <c r="AK507" i="2" s="1"/>
  <c r="AH507" i="2"/>
  <c r="AI506" i="2"/>
  <c r="AK506" i="2" s="1"/>
  <c r="AH506" i="2"/>
  <c r="AI505" i="2"/>
  <c r="AK505" i="2" s="1"/>
  <c r="AH505" i="2"/>
  <c r="AI504" i="2"/>
  <c r="AK504" i="2" s="1"/>
  <c r="AH504" i="2"/>
  <c r="AI503" i="2"/>
  <c r="AK503" i="2" s="1"/>
  <c r="AH503" i="2"/>
  <c r="AI502" i="2"/>
  <c r="AK502" i="2" s="1"/>
  <c r="AH502" i="2"/>
  <c r="AI501" i="2"/>
  <c r="AK501" i="2" s="1"/>
  <c r="AH501" i="2"/>
  <c r="AJ500" i="2"/>
  <c r="AI500" i="2"/>
  <c r="AK500" i="2" s="1"/>
  <c r="AH500" i="2"/>
  <c r="Q583" i="2"/>
  <c r="P583" i="2"/>
  <c r="R583" i="2" s="1"/>
  <c r="O583" i="2"/>
  <c r="AJ574" i="2"/>
  <c r="AI574" i="2"/>
  <c r="AK574" i="2" s="1"/>
  <c r="AH574" i="2"/>
  <c r="AJ573" i="2"/>
  <c r="AI573" i="2"/>
  <c r="AK573" i="2" s="1"/>
  <c r="AH573" i="2"/>
  <c r="AJ349" i="2"/>
  <c r="AI349" i="2"/>
  <c r="AK349" i="2" s="1"/>
  <c r="AH349" i="2"/>
  <c r="AJ348" i="2"/>
  <c r="AI348" i="2"/>
  <c r="AK348" i="2" s="1"/>
  <c r="AH348" i="2"/>
  <c r="AJ40" i="2"/>
  <c r="AI40" i="2"/>
  <c r="AK40" i="2" s="1"/>
  <c r="AH40" i="2"/>
  <c r="Q329" i="2"/>
  <c r="P329" i="2"/>
  <c r="R329" i="2" s="1"/>
  <c r="O329" i="2"/>
  <c r="AJ656" i="2"/>
  <c r="AJ490" i="2"/>
  <c r="AI490" i="2"/>
  <c r="AK490" i="2" s="1"/>
  <c r="AH490" i="2"/>
  <c r="AJ56" i="2"/>
  <c r="AI56" i="2"/>
  <c r="AK56" i="2" s="1"/>
  <c r="AH56" i="2"/>
  <c r="AI773" i="2"/>
  <c r="AK773" i="2" s="1"/>
  <c r="AH773" i="2"/>
  <c r="AJ773" i="2"/>
  <c r="Q328" i="2"/>
  <c r="P328" i="2"/>
  <c r="R328" i="2" s="1"/>
  <c r="O328" i="2"/>
  <c r="AI772" i="2"/>
  <c r="AK772" i="2" s="1"/>
  <c r="AH772" i="2"/>
  <c r="AJ772" i="2"/>
  <c r="Q574" i="2"/>
  <c r="P574" i="2"/>
  <c r="R574" i="2" s="1"/>
  <c r="O574" i="2"/>
  <c r="AJ55" i="2"/>
  <c r="AI55" i="2"/>
  <c r="AK55" i="2" s="1"/>
  <c r="AH55" i="2"/>
  <c r="Q327" i="2"/>
  <c r="P327" i="2"/>
  <c r="R327" i="2" s="1"/>
  <c r="O327" i="2"/>
  <c r="C327" i="2"/>
  <c r="Q666" i="2"/>
  <c r="P666" i="2"/>
  <c r="P667" i="2" s="1"/>
  <c r="R667" i="2" s="1"/>
  <c r="O666" i="2"/>
  <c r="P691" i="2"/>
  <c r="R691" i="2" s="1"/>
  <c r="AI806" i="2"/>
  <c r="AK806" i="2" s="1"/>
  <c r="AH806" i="2"/>
  <c r="Q319" i="2"/>
  <c r="P319" i="2"/>
  <c r="R319" i="2" s="1"/>
  <c r="O319" i="2"/>
  <c r="Q324" i="2"/>
  <c r="P324" i="2"/>
  <c r="R324" i="2" s="1"/>
  <c r="O324" i="2"/>
  <c r="Q323" i="2"/>
  <c r="P323" i="2"/>
  <c r="R323" i="2" s="1"/>
  <c r="O323" i="2"/>
  <c r="Q322" i="2"/>
  <c r="P322" i="2"/>
  <c r="R322" i="2" s="1"/>
  <c r="O322" i="2"/>
  <c r="AJ203" i="2"/>
  <c r="AI203" i="2"/>
  <c r="AK203" i="2" s="1"/>
  <c r="AH203" i="2"/>
  <c r="Q573" i="2"/>
  <c r="P573" i="2"/>
  <c r="R573" i="2" s="1"/>
  <c r="O573" i="2"/>
  <c r="Q572" i="2"/>
  <c r="P572" i="2"/>
  <c r="R572" i="2" s="1"/>
  <c r="O572" i="2"/>
  <c r="AJ572" i="2"/>
  <c r="AI572" i="2"/>
  <c r="AK572" i="2" s="1"/>
  <c r="AH572" i="2"/>
  <c r="AJ571" i="2"/>
  <c r="AI571" i="2"/>
  <c r="AK571" i="2" s="1"/>
  <c r="AH571" i="2"/>
  <c r="AH202" i="2"/>
  <c r="AI202" i="2"/>
  <c r="AK202" i="2" s="1"/>
  <c r="AJ202" i="2"/>
  <c r="AJ39" i="2"/>
  <c r="AI39" i="2"/>
  <c r="AK39" i="2" s="1"/>
  <c r="AH39" i="2"/>
  <c r="AI264" i="2"/>
  <c r="AK264" i="2" s="1"/>
  <c r="AH264" i="2"/>
  <c r="AI263" i="2"/>
  <c r="AK263" i="2" s="1"/>
  <c r="AH263" i="2"/>
  <c r="Q571" i="2"/>
  <c r="P571" i="2"/>
  <c r="R571" i="2" s="1"/>
  <c r="O571" i="2"/>
  <c r="AJ806" i="2"/>
  <c r="Q306" i="2"/>
  <c r="P306" i="2"/>
  <c r="R306" i="2" s="1"/>
  <c r="O306" i="2"/>
  <c r="Q325" i="2"/>
  <c r="P325" i="2"/>
  <c r="R325" i="2" s="1"/>
  <c r="O325" i="2"/>
  <c r="Q300" i="2"/>
  <c r="O300" i="2"/>
  <c r="AJ648" i="2"/>
  <c r="AI648" i="2"/>
  <c r="AK648" i="2" s="1"/>
  <c r="AH648" i="2"/>
  <c r="AJ314" i="2"/>
  <c r="AI314" i="2"/>
  <c r="AK314" i="2" s="1"/>
  <c r="AH314" i="2"/>
  <c r="V314" i="2"/>
  <c r="P326" i="2"/>
  <c r="R326" i="2" s="1"/>
  <c r="O326" i="2"/>
  <c r="L326" i="2"/>
  <c r="Q326" i="2" s="1"/>
  <c r="Q321" i="2"/>
  <c r="P321" i="2"/>
  <c r="R321" i="2" s="1"/>
  <c r="O321" i="2"/>
  <c r="AJ201" i="2"/>
  <c r="AI201" i="2"/>
  <c r="AK201" i="2" s="1"/>
  <c r="AH201" i="2"/>
  <c r="AJ570" i="2"/>
  <c r="AI570" i="2"/>
  <c r="AK570" i="2" s="1"/>
  <c r="AH570" i="2"/>
  <c r="Q564" i="2"/>
  <c r="P564" i="2"/>
  <c r="R564" i="2" s="1"/>
  <c r="O564" i="2"/>
  <c r="AI791" i="2"/>
  <c r="AK791" i="2" s="1"/>
  <c r="AH791" i="2"/>
  <c r="AE791" i="2"/>
  <c r="AJ791" i="2" s="1"/>
  <c r="Q310" i="2"/>
  <c r="P310" i="2"/>
  <c r="R310" i="2" s="1"/>
  <c r="O310" i="2"/>
  <c r="Q309" i="2"/>
  <c r="P309" i="2"/>
  <c r="R309" i="2" s="1"/>
  <c r="O309" i="2"/>
  <c r="Q308" i="2"/>
  <c r="P308" i="2"/>
  <c r="R308" i="2" s="1"/>
  <c r="O308" i="2"/>
  <c r="AJ569" i="2"/>
  <c r="AI569" i="2"/>
  <c r="AK569" i="2" s="1"/>
  <c r="AH569" i="2"/>
  <c r="Q311" i="2"/>
  <c r="P311" i="2"/>
  <c r="R311" i="2" s="1"/>
  <c r="O311" i="2"/>
  <c r="Q307" i="2"/>
  <c r="P307" i="2"/>
  <c r="R307" i="2" s="1"/>
  <c r="O307" i="2"/>
  <c r="AJ38" i="2"/>
  <c r="AI38" i="2"/>
  <c r="AK38" i="2" s="1"/>
  <c r="AH38" i="2"/>
  <c r="AJ37" i="2"/>
  <c r="AI37" i="2"/>
  <c r="AK37" i="2" s="1"/>
  <c r="AH37" i="2"/>
  <c r="AJ36" i="2"/>
  <c r="AI36" i="2"/>
  <c r="AK36" i="2" s="1"/>
  <c r="AH36" i="2"/>
  <c r="Q299" i="2"/>
  <c r="P299" i="2"/>
  <c r="R299" i="2" s="1"/>
  <c r="O299" i="2"/>
  <c r="Q302" i="2"/>
  <c r="O302" i="2"/>
  <c r="P302" i="2"/>
  <c r="R302" i="2" s="1"/>
  <c r="Q304" i="2"/>
  <c r="P304" i="2"/>
  <c r="R304" i="2" s="1"/>
  <c r="O304" i="2"/>
  <c r="AJ73" i="2"/>
  <c r="AI73" i="2"/>
  <c r="AK73" i="2" s="1"/>
  <c r="AH73" i="2"/>
  <c r="AJ425" i="2"/>
  <c r="AI425" i="2"/>
  <c r="AK425" i="2" s="1"/>
  <c r="AH425" i="2"/>
  <c r="Q563" i="2"/>
  <c r="P563" i="2"/>
  <c r="R563" i="2" s="1"/>
  <c r="O563" i="2"/>
  <c r="AJ568" i="2"/>
  <c r="AI568" i="2"/>
  <c r="AK568" i="2" s="1"/>
  <c r="AH568" i="2"/>
  <c r="Q301" i="2"/>
  <c r="P301" i="2"/>
  <c r="R301" i="2" s="1"/>
  <c r="O301" i="2"/>
  <c r="P296" i="2"/>
  <c r="R296" i="2" s="1"/>
  <c r="P297" i="2"/>
  <c r="R297" i="2" s="1"/>
  <c r="P298" i="2"/>
  <c r="R298" i="2" s="1"/>
  <c r="P303" i="2"/>
  <c r="R303" i="2" s="1"/>
  <c r="P305" i="2"/>
  <c r="R305" i="2" s="1"/>
  <c r="Q305" i="2"/>
  <c r="O305" i="2"/>
  <c r="Q303" i="2"/>
  <c r="O303" i="2"/>
  <c r="AJ373" i="2"/>
  <c r="AI373" i="2"/>
  <c r="AK373" i="2" s="1"/>
  <c r="AH373" i="2"/>
  <c r="AJ372" i="2"/>
  <c r="AI372" i="2"/>
  <c r="AK372" i="2" s="1"/>
  <c r="AH372" i="2"/>
  <c r="AR76" i="2"/>
  <c r="AE444" i="2"/>
  <c r="AJ444" i="2" s="1"/>
  <c r="AI444" i="2"/>
  <c r="AK444" i="2" s="1"/>
  <c r="AH444" i="2"/>
  <c r="AI655" i="2"/>
  <c r="AK655" i="2" s="1"/>
  <c r="AH655" i="2"/>
  <c r="AJ655" i="2"/>
  <c r="Q298" i="2"/>
  <c r="O298" i="2"/>
  <c r="AI200" i="2"/>
  <c r="AK200" i="2" s="1"/>
  <c r="AH200" i="2"/>
  <c r="AJ200" i="2"/>
  <c r="AJ199" i="2"/>
  <c r="AI199" i="2"/>
  <c r="AK199" i="2" s="1"/>
  <c r="AH199" i="2"/>
  <c r="AI198" i="2"/>
  <c r="AK198" i="2" s="1"/>
  <c r="AH198" i="2"/>
  <c r="AJ198" i="2"/>
  <c r="AJ489" i="2"/>
  <c r="AI489" i="2"/>
  <c r="AK489" i="2" s="1"/>
  <c r="AH489" i="2"/>
  <c r="Q562" i="2"/>
  <c r="P562" i="2"/>
  <c r="R562" i="2" s="1"/>
  <c r="O562" i="2"/>
  <c r="AJ567" i="2"/>
  <c r="AI567" i="2"/>
  <c r="AK567" i="2" s="1"/>
  <c r="AH567" i="2"/>
  <c r="Q296" i="2"/>
  <c r="O296" i="2"/>
  <c r="Q286" i="2"/>
  <c r="P286" i="2"/>
  <c r="R286" i="2" s="1"/>
  <c r="O286" i="2"/>
  <c r="Q297" i="2"/>
  <c r="O297" i="2"/>
  <c r="C297" i="2"/>
  <c r="P285" i="2"/>
  <c r="R285" i="2" s="1"/>
  <c r="O285" i="2"/>
  <c r="AJ347" i="2"/>
  <c r="AI347" i="2"/>
  <c r="AK347" i="2" s="1"/>
  <c r="AH347" i="2"/>
  <c r="P561" i="2"/>
  <c r="O561" i="2"/>
  <c r="Q561" i="2"/>
  <c r="AH695" i="2"/>
  <c r="AJ695" i="2"/>
  <c r="AI695" i="2"/>
  <c r="AK695" i="2" s="1"/>
  <c r="AJ713" i="2"/>
  <c r="AI713" i="2"/>
  <c r="AK713" i="2" s="1"/>
  <c r="AH713" i="2"/>
  <c r="AJ712" i="2"/>
  <c r="AI712" i="2"/>
  <c r="AK712" i="2" s="1"/>
  <c r="AH712" i="2"/>
  <c r="AJ711" i="2"/>
  <c r="AI711" i="2"/>
  <c r="AK711" i="2" s="1"/>
  <c r="AH711" i="2"/>
  <c r="AJ710" i="2"/>
  <c r="AI710" i="2"/>
  <c r="AK710" i="2" s="1"/>
  <c r="AH710" i="2"/>
  <c r="AJ709" i="2"/>
  <c r="AI709" i="2"/>
  <c r="AK709" i="2" s="1"/>
  <c r="AH709" i="2"/>
  <c r="AJ708" i="2"/>
  <c r="AI708" i="2"/>
  <c r="AK708" i="2" s="1"/>
  <c r="AH708" i="2"/>
  <c r="AJ707" i="2"/>
  <c r="AI707" i="2"/>
  <c r="AK707" i="2" s="1"/>
  <c r="AH707" i="2"/>
  <c r="AJ706" i="2"/>
  <c r="AI706" i="2"/>
  <c r="AK706" i="2" s="1"/>
  <c r="AH706" i="2"/>
  <c r="AJ705" i="2"/>
  <c r="AI705" i="2"/>
  <c r="AK705" i="2" s="1"/>
  <c r="AH705" i="2"/>
  <c r="AJ704" i="2"/>
  <c r="AI704" i="2"/>
  <c r="AK704" i="2" s="1"/>
  <c r="AH704" i="2"/>
  <c r="AJ703" i="2"/>
  <c r="AI703" i="2"/>
  <c r="AK703" i="2" s="1"/>
  <c r="AH703" i="2"/>
  <c r="AJ702" i="2"/>
  <c r="AI702" i="2"/>
  <c r="AK702" i="2" s="1"/>
  <c r="AH702" i="2"/>
  <c r="AJ701" i="2"/>
  <c r="AI701" i="2"/>
  <c r="AK701" i="2" s="1"/>
  <c r="AH701" i="2"/>
  <c r="AJ700" i="2"/>
  <c r="AI700" i="2"/>
  <c r="AK700" i="2" s="1"/>
  <c r="AH700" i="2"/>
  <c r="AJ699" i="2"/>
  <c r="AI699" i="2"/>
  <c r="AK699" i="2" s="1"/>
  <c r="AH699" i="2"/>
  <c r="AI698" i="2"/>
  <c r="AK698" i="2" s="1"/>
  <c r="AH698" i="2"/>
  <c r="AE698" i="2"/>
  <c r="AJ698" i="2" s="1"/>
  <c r="Q289" i="2"/>
  <c r="P289" i="2"/>
  <c r="R289" i="2" s="1"/>
  <c r="O289" i="2"/>
  <c r="Q288" i="2"/>
  <c r="P288" i="2"/>
  <c r="R288" i="2" s="1"/>
  <c r="O288" i="2"/>
  <c r="Q287" i="2"/>
  <c r="P287" i="2"/>
  <c r="R287" i="2" s="1"/>
  <c r="O287" i="2"/>
  <c r="Q553" i="2"/>
  <c r="P553" i="2"/>
  <c r="R553" i="2" s="1"/>
  <c r="O553" i="2"/>
  <c r="P284" i="2"/>
  <c r="R284" i="2" s="1"/>
  <c r="O284" i="2"/>
  <c r="L284" i="2"/>
  <c r="Q284" i="2" s="1"/>
  <c r="AJ442" i="2"/>
  <c r="AI442" i="2"/>
  <c r="AK442" i="2" s="1"/>
  <c r="AH442" i="2"/>
  <c r="Q552" i="2"/>
  <c r="P552" i="2"/>
  <c r="R552" i="2" s="1"/>
  <c r="O552" i="2"/>
  <c r="AJ197" i="2"/>
  <c r="AI197" i="2"/>
  <c r="AK197" i="2" s="1"/>
  <c r="AH197" i="2"/>
  <c r="AJ196" i="2"/>
  <c r="AI196" i="2"/>
  <c r="AK196" i="2" s="1"/>
  <c r="AH196" i="2"/>
  <c r="AK762" i="2"/>
  <c r="AK761" i="2"/>
  <c r="AK760" i="2"/>
  <c r="AK759" i="2"/>
  <c r="AK758" i="2"/>
  <c r="AK757" i="2"/>
  <c r="AK756" i="2"/>
  <c r="AK755" i="2"/>
  <c r="AR66" i="2"/>
  <c r="AR64" i="2"/>
  <c r="AR65" i="2" s="1"/>
  <c r="AR61" i="2"/>
  <c r="AR62" i="2" s="1"/>
  <c r="AR63" i="2" s="1"/>
  <c r="AR59" i="2"/>
  <c r="AR60" i="2" s="1"/>
  <c r="AJ424" i="2"/>
  <c r="AI424" i="2"/>
  <c r="AK424" i="2" s="1"/>
  <c r="AH424" i="2"/>
  <c r="AJ443" i="2"/>
  <c r="AI443" i="2"/>
  <c r="AK443" i="2" s="1"/>
  <c r="AH443" i="2"/>
  <c r="AJ441" i="2"/>
  <c r="AI441" i="2"/>
  <c r="AK441" i="2" s="1"/>
  <c r="AH441" i="2"/>
  <c r="AI262" i="2"/>
  <c r="AK262" i="2" s="1"/>
  <c r="AH262" i="2"/>
  <c r="AE654" i="2"/>
  <c r="AJ654" i="2" s="1"/>
  <c r="AE653" i="2"/>
  <c r="AJ653" i="2" s="1"/>
  <c r="AE652" i="2"/>
  <c r="AJ652" i="2" s="1"/>
  <c r="AJ651" i="2"/>
  <c r="AJ650" i="2"/>
  <c r="AJ649" i="2"/>
  <c r="AI653" i="2"/>
  <c r="AK653" i="2" s="1"/>
  <c r="AH653" i="2"/>
  <c r="AI652" i="2"/>
  <c r="AK652" i="2" s="1"/>
  <c r="AH652" i="2"/>
  <c r="AI651" i="2"/>
  <c r="AK651" i="2" s="1"/>
  <c r="AH651" i="2"/>
  <c r="AI650" i="2"/>
  <c r="AK650" i="2" s="1"/>
  <c r="AH650" i="2"/>
  <c r="AI649" i="2"/>
  <c r="AK649" i="2" s="1"/>
  <c r="AH649" i="2"/>
  <c r="AJ647" i="2"/>
  <c r="AI647" i="2"/>
  <c r="AK647" i="2" s="1"/>
  <c r="AH647" i="2"/>
  <c r="AI656" i="2"/>
  <c r="AK656" i="2" s="1"/>
  <c r="AH656" i="2"/>
  <c r="AI654" i="2"/>
  <c r="AK654" i="2" s="1"/>
  <c r="AH654" i="2"/>
  <c r="Q554" i="2"/>
  <c r="P554" i="2"/>
  <c r="R554" i="2" s="1"/>
  <c r="O554" i="2"/>
  <c r="AJ275" i="2"/>
  <c r="AI275" i="2"/>
  <c r="AK275" i="2" s="1"/>
  <c r="AH275" i="2"/>
  <c r="Q281" i="2"/>
  <c r="P281" i="2"/>
  <c r="R281" i="2" s="1"/>
  <c r="O281" i="2"/>
  <c r="Q280" i="2"/>
  <c r="P280" i="2"/>
  <c r="R280" i="2" s="1"/>
  <c r="O280" i="2"/>
  <c r="Q278" i="2"/>
  <c r="P278" i="2"/>
  <c r="O278" i="2"/>
  <c r="AJ754" i="2"/>
  <c r="AI754" i="2"/>
  <c r="AK754" i="2" s="1"/>
  <c r="AH754" i="2"/>
  <c r="P279" i="2"/>
  <c r="R279" i="2" s="1"/>
  <c r="O279" i="2"/>
  <c r="Q282" i="2"/>
  <c r="P282" i="2"/>
  <c r="R282" i="2" s="1"/>
  <c r="O282" i="2"/>
  <c r="C282" i="2"/>
  <c r="AJ423" i="2"/>
  <c r="AI423" i="2"/>
  <c r="AK423" i="2" s="1"/>
  <c r="AH423" i="2"/>
  <c r="Q535" i="2"/>
  <c r="P535" i="2"/>
  <c r="R535" i="2" s="1"/>
  <c r="O535" i="2"/>
  <c r="P534" i="2"/>
  <c r="R534" i="2" s="1"/>
  <c r="O534" i="2"/>
  <c r="L534" i="2"/>
  <c r="Q534" i="2" s="1"/>
  <c r="Q545" i="2"/>
  <c r="P545" i="2"/>
  <c r="R545" i="2" s="1"/>
  <c r="O545" i="2"/>
  <c r="Q544" i="2"/>
  <c r="P544" i="2"/>
  <c r="R544" i="2" s="1"/>
  <c r="O544" i="2"/>
  <c r="Q543" i="2"/>
  <c r="P543" i="2"/>
  <c r="R543" i="2" s="1"/>
  <c r="O543" i="2"/>
  <c r="Q542" i="2"/>
  <c r="P542" i="2"/>
  <c r="R542" i="2" s="1"/>
  <c r="O542" i="2"/>
  <c r="AJ122" i="2"/>
  <c r="AI122" i="2"/>
  <c r="AK122" i="2" s="1"/>
  <c r="AH122" i="2"/>
  <c r="AJ466" i="2"/>
  <c r="AI466" i="2"/>
  <c r="AK466" i="2" s="1"/>
  <c r="AH466" i="2"/>
  <c r="Q270" i="2"/>
  <c r="P270" i="2"/>
  <c r="R270" i="2" s="1"/>
  <c r="O270" i="2"/>
  <c r="P271" i="2"/>
  <c r="R271" i="2" s="1"/>
  <c r="O271" i="2"/>
  <c r="L271" i="2"/>
  <c r="Q271" i="2" s="1"/>
  <c r="AI790" i="2"/>
  <c r="AK790" i="2" s="1"/>
  <c r="AH790" i="2"/>
  <c r="AE790" i="2"/>
  <c r="AJ790" i="2" s="1"/>
  <c r="P269" i="2"/>
  <c r="R269" i="2" s="1"/>
  <c r="O269" i="2"/>
  <c r="P267" i="2"/>
  <c r="R267" i="2" s="1"/>
  <c r="O267" i="2"/>
  <c r="AJ72" i="2"/>
  <c r="AI72" i="2"/>
  <c r="AK72" i="2" s="1"/>
  <c r="AH72" i="2"/>
  <c r="AI261" i="2"/>
  <c r="AK261" i="2" s="1"/>
  <c r="AH261" i="2"/>
  <c r="AI260" i="2"/>
  <c r="AK260" i="2" s="1"/>
  <c r="AH260" i="2"/>
  <c r="Q268" i="2"/>
  <c r="P268" i="2"/>
  <c r="R268" i="2" s="1"/>
  <c r="O268" i="2"/>
  <c r="Q265" i="2"/>
  <c r="P265" i="2"/>
  <c r="R265" i="2" s="1"/>
  <c r="O265" i="2"/>
  <c r="Q264" i="2"/>
  <c r="P264" i="2"/>
  <c r="R264" i="2" s="1"/>
  <c r="O264" i="2"/>
  <c r="Q266" i="2"/>
  <c r="P266" i="2"/>
  <c r="R266" i="2" s="1"/>
  <c r="O266" i="2"/>
  <c r="AJ337" i="2"/>
  <c r="AI337" i="2"/>
  <c r="AK337" i="2" s="1"/>
  <c r="AH337" i="2"/>
  <c r="AI566" i="2"/>
  <c r="AK566" i="2" s="1"/>
  <c r="AH566" i="2"/>
  <c r="AJ565" i="2"/>
  <c r="AI565" i="2"/>
  <c r="AK565" i="2" s="1"/>
  <c r="AH565" i="2"/>
  <c r="AJ564" i="2"/>
  <c r="AI564" i="2"/>
  <c r="AK564" i="2" s="1"/>
  <c r="AH564" i="2"/>
  <c r="AJ566" i="2"/>
  <c r="Q267" i="2"/>
  <c r="AJ422" i="2"/>
  <c r="AI422" i="2"/>
  <c r="AK422" i="2" s="1"/>
  <c r="AH422" i="2"/>
  <c r="AI646" i="2"/>
  <c r="AK646" i="2" s="1"/>
  <c r="AI645" i="2"/>
  <c r="AK645" i="2" s="1"/>
  <c r="AI644" i="2"/>
  <c r="AK644" i="2" s="1"/>
  <c r="AI643" i="2"/>
  <c r="AK643" i="2" s="1"/>
  <c r="AH646" i="2"/>
  <c r="AH645" i="2"/>
  <c r="AH644" i="2"/>
  <c r="AH643" i="2"/>
  <c r="AJ645" i="2"/>
  <c r="AH485" i="2"/>
  <c r="AJ644" i="2"/>
  <c r="P262" i="2"/>
  <c r="R262" i="2" s="1"/>
  <c r="O262" i="2"/>
  <c r="Q259" i="2"/>
  <c r="P259" i="2"/>
  <c r="R259" i="2" s="1"/>
  <c r="O259" i="2"/>
  <c r="C259" i="2"/>
  <c r="Q252" i="2"/>
  <c r="P252" i="2"/>
  <c r="R252" i="2" s="1"/>
  <c r="O252" i="2"/>
  <c r="Q263" i="2"/>
  <c r="P263" i="2"/>
  <c r="R263" i="2" s="1"/>
  <c r="O263" i="2"/>
  <c r="AJ109" i="2"/>
  <c r="AI109" i="2"/>
  <c r="AK109" i="2" s="1"/>
  <c r="AH109" i="2"/>
  <c r="AJ108" i="2"/>
  <c r="AI108" i="2"/>
  <c r="AK108" i="2" s="1"/>
  <c r="AH108" i="2"/>
  <c r="Q247" i="2"/>
  <c r="P247" i="2"/>
  <c r="R247" i="2" s="1"/>
  <c r="O247" i="2"/>
  <c r="Q251" i="2"/>
  <c r="P251" i="2"/>
  <c r="R251" i="2" s="1"/>
  <c r="O251" i="2"/>
  <c r="AR55" i="2"/>
  <c r="AR56" i="2" s="1"/>
  <c r="AR57" i="2" s="1"/>
  <c r="AR58" i="2" s="1"/>
  <c r="AR53" i="2"/>
  <c r="AR54" i="2" s="1"/>
  <c r="AR49" i="2"/>
  <c r="AR50" i="2" s="1"/>
  <c r="AR51" i="2" s="1"/>
  <c r="AR52" i="2" s="1"/>
  <c r="Q196" i="2"/>
  <c r="P196" i="2"/>
  <c r="R196" i="2" s="1"/>
  <c r="O196" i="2"/>
  <c r="Q195" i="2"/>
  <c r="P195" i="2"/>
  <c r="R195" i="2" s="1"/>
  <c r="O195" i="2"/>
  <c r="P194" i="2"/>
  <c r="R194" i="2" s="1"/>
  <c r="O194" i="2"/>
  <c r="L194" i="2"/>
  <c r="Q194" i="2" s="1"/>
  <c r="Q204" i="2"/>
  <c r="P204" i="2"/>
  <c r="R204" i="2" s="1"/>
  <c r="O204" i="2"/>
  <c r="Q250" i="2"/>
  <c r="P250" i="2"/>
  <c r="R250" i="2" s="1"/>
  <c r="O250" i="2"/>
  <c r="Q249" i="2"/>
  <c r="P249" i="2"/>
  <c r="R249" i="2" s="1"/>
  <c r="O249" i="2"/>
  <c r="AJ421" i="2"/>
  <c r="AI421" i="2"/>
  <c r="AK421" i="2" s="1"/>
  <c r="AH421" i="2"/>
  <c r="AI107" i="2"/>
  <c r="AK107" i="2" s="1"/>
  <c r="AH107" i="2"/>
  <c r="AJ107" i="2"/>
  <c r="AI259" i="2"/>
  <c r="AK259" i="2" s="1"/>
  <c r="AH259" i="2"/>
  <c r="Q238" i="2"/>
  <c r="P238" i="2"/>
  <c r="R238" i="2" s="1"/>
  <c r="O238" i="2"/>
  <c r="AJ646" i="2"/>
  <c r="Q246" i="2"/>
  <c r="P246" i="2"/>
  <c r="R246" i="2" s="1"/>
  <c r="O246" i="2"/>
  <c r="Q245" i="2"/>
  <c r="P245" i="2"/>
  <c r="R245" i="2" s="1"/>
  <c r="O245" i="2"/>
  <c r="Q527" i="2"/>
  <c r="P527" i="2"/>
  <c r="R527" i="2" s="1"/>
  <c r="O527" i="2"/>
  <c r="P229" i="2"/>
  <c r="R229" i="2" s="1"/>
  <c r="O229" i="2"/>
  <c r="L229" i="2"/>
  <c r="Q229" i="2" s="1"/>
  <c r="Q244" i="2"/>
  <c r="P244" i="2"/>
  <c r="R244" i="2" s="1"/>
  <c r="O244" i="2"/>
  <c r="C244" i="2"/>
  <c r="AJ71" i="2"/>
  <c r="AI71" i="2"/>
  <c r="AK71" i="2" s="1"/>
  <c r="AH71" i="2"/>
  <c r="P243" i="2"/>
  <c r="R243" i="2" s="1"/>
  <c r="O243" i="2"/>
  <c r="L243" i="2"/>
  <c r="Q243" i="2" s="1"/>
  <c r="P242" i="2"/>
  <c r="O242" i="2"/>
  <c r="L242" i="2"/>
  <c r="Q242" i="2" s="1"/>
  <c r="AI789" i="2"/>
  <c r="AK789" i="2" s="1"/>
  <c r="AH789" i="2"/>
  <c r="AE789" i="2"/>
  <c r="AJ789" i="2" s="1"/>
  <c r="AI788" i="2"/>
  <c r="AK788" i="2" s="1"/>
  <c r="AH788" i="2"/>
  <c r="AE788" i="2"/>
  <c r="AJ788" i="2" s="1"/>
  <c r="AI563" i="2"/>
  <c r="AK563" i="2" s="1"/>
  <c r="AH563" i="2"/>
  <c r="AJ563" i="2"/>
  <c r="AI562" i="2"/>
  <c r="AK562" i="2" s="1"/>
  <c r="AH562" i="2"/>
  <c r="AJ562" i="2"/>
  <c r="AI561" i="2"/>
  <c r="AK561" i="2" s="1"/>
  <c r="AH561" i="2"/>
  <c r="AJ561" i="2"/>
  <c r="AI560" i="2"/>
  <c r="AK560" i="2" s="1"/>
  <c r="AH560" i="2"/>
  <c r="AE560" i="2"/>
  <c r="AJ560" i="2" s="1"/>
  <c r="P241" i="2"/>
  <c r="R241" i="2" s="1"/>
  <c r="O241" i="2"/>
  <c r="Q231" i="2"/>
  <c r="P231" i="2"/>
  <c r="R231" i="2" s="1"/>
  <c r="O231" i="2"/>
  <c r="Q230" i="2"/>
  <c r="R230" i="2"/>
  <c r="O230" i="2"/>
  <c r="Q248" i="2"/>
  <c r="P248" i="2"/>
  <c r="R248" i="2" s="1"/>
  <c r="O248" i="2"/>
  <c r="AJ643" i="2"/>
  <c r="AJ642" i="2"/>
  <c r="AI642" i="2"/>
  <c r="AK642" i="2" s="1"/>
  <c r="AH642" i="2"/>
  <c r="AJ641" i="2"/>
  <c r="AI641" i="2"/>
  <c r="AK641" i="2" s="1"/>
  <c r="AH641" i="2"/>
  <c r="AJ35" i="2"/>
  <c r="AI35" i="2"/>
  <c r="AK35" i="2" s="1"/>
  <c r="AH35" i="2"/>
  <c r="AJ34" i="2"/>
  <c r="AI34" i="2"/>
  <c r="AK34" i="2" s="1"/>
  <c r="AH34" i="2"/>
  <c r="Q226" i="2"/>
  <c r="P226" i="2"/>
  <c r="R226" i="2" s="1"/>
  <c r="O226" i="2"/>
  <c r="P224" i="2"/>
  <c r="R224" i="2" s="1"/>
  <c r="O224" i="2"/>
  <c r="Q225" i="2"/>
  <c r="P225" i="2"/>
  <c r="R225" i="2" s="1"/>
  <c r="O225" i="2"/>
  <c r="Q228" i="2"/>
  <c r="P228" i="2"/>
  <c r="R228" i="2" s="1"/>
  <c r="O228" i="2"/>
  <c r="Q227" i="2"/>
  <c r="P227" i="2"/>
  <c r="R227" i="2" s="1"/>
  <c r="O227" i="2"/>
  <c r="Q211" i="2"/>
  <c r="P211" i="2"/>
  <c r="R211" i="2" s="1"/>
  <c r="O211" i="2"/>
  <c r="AJ195" i="2"/>
  <c r="AI195" i="2"/>
  <c r="AK195" i="2" s="1"/>
  <c r="AH195" i="2"/>
  <c r="AI771" i="2"/>
  <c r="AK771" i="2" s="1"/>
  <c r="AH771" i="2"/>
  <c r="AE771" i="2"/>
  <c r="AJ771" i="2" s="1"/>
  <c r="AJ121" i="2"/>
  <c r="AI121" i="2"/>
  <c r="AK121" i="2" s="1"/>
  <c r="AH121" i="2"/>
  <c r="Q220" i="2"/>
  <c r="P220" i="2"/>
  <c r="R220" i="2" s="1"/>
  <c r="O220" i="2"/>
  <c r="Q210" i="2"/>
  <c r="P210" i="2"/>
  <c r="R210" i="2" s="1"/>
  <c r="O210" i="2"/>
  <c r="Q212" i="2"/>
  <c r="P212" i="2"/>
  <c r="R212" i="2" s="1"/>
  <c r="O212" i="2"/>
  <c r="Q223" i="2"/>
  <c r="P223" i="2"/>
  <c r="R223" i="2" s="1"/>
  <c r="O223" i="2"/>
  <c r="P222" i="2"/>
  <c r="R222" i="2" s="1"/>
  <c r="O222" i="2"/>
  <c r="Q213" i="2"/>
  <c r="P213" i="2"/>
  <c r="R213" i="2" s="1"/>
  <c r="O213" i="2"/>
  <c r="O221" i="2"/>
  <c r="L221" i="2"/>
  <c r="Q221" i="2" s="1"/>
  <c r="AJ440" i="2"/>
  <c r="AI440" i="2"/>
  <c r="AK440" i="2" s="1"/>
  <c r="AH440" i="2"/>
  <c r="Q208" i="2"/>
  <c r="P208" i="2"/>
  <c r="R208" i="2" s="1"/>
  <c r="O208" i="2"/>
  <c r="P209" i="2"/>
  <c r="R209" i="2" s="1"/>
  <c r="O209" i="2"/>
  <c r="AH255" i="2"/>
  <c r="AI255" i="2"/>
  <c r="AK255" i="2" s="1"/>
  <c r="AI640" i="2"/>
  <c r="AK640" i="2" s="1"/>
  <c r="AH640" i="2"/>
  <c r="AE640" i="2"/>
  <c r="AJ640" i="2" s="1"/>
  <c r="AI639" i="2"/>
  <c r="AK639" i="2" s="1"/>
  <c r="AH639" i="2"/>
  <c r="AJ639" i="2"/>
  <c r="AJ638" i="2"/>
  <c r="AI638" i="2"/>
  <c r="AK638" i="2" s="1"/>
  <c r="AH638" i="2"/>
  <c r="P526" i="2"/>
  <c r="R526" i="2" s="1"/>
  <c r="O526" i="2"/>
  <c r="Q526" i="2"/>
  <c r="R525" i="2"/>
  <c r="O525" i="2"/>
  <c r="L525" i="2"/>
  <c r="Q525" i="2" s="1"/>
  <c r="P524" i="2"/>
  <c r="R524" i="2" s="1"/>
  <c r="O524" i="2"/>
  <c r="Q524" i="2"/>
  <c r="P523" i="2"/>
  <c r="R523" i="2" s="1"/>
  <c r="O523" i="2"/>
  <c r="L523" i="2"/>
  <c r="Q523" i="2" s="1"/>
  <c r="AE559" i="2"/>
  <c r="AJ559" i="2" s="1"/>
  <c r="AE558" i="2"/>
  <c r="AJ558" i="2" s="1"/>
  <c r="AE557" i="2"/>
  <c r="AJ557" i="2" s="1"/>
  <c r="AE556" i="2"/>
  <c r="AJ556" i="2" s="1"/>
  <c r="AI559" i="2"/>
  <c r="AK559" i="2" s="1"/>
  <c r="AH559" i="2"/>
  <c r="AI558" i="2"/>
  <c r="AK558" i="2" s="1"/>
  <c r="AH558" i="2"/>
  <c r="AI557" i="2"/>
  <c r="AK557" i="2" s="1"/>
  <c r="AH557" i="2"/>
  <c r="AI556" i="2"/>
  <c r="AK556" i="2" s="1"/>
  <c r="AH556" i="2"/>
  <c r="Q516" i="2"/>
  <c r="P516" i="2"/>
  <c r="R516" i="2" s="1"/>
  <c r="O516" i="2"/>
  <c r="Q515" i="2"/>
  <c r="P515" i="2"/>
  <c r="R515" i="2" s="1"/>
  <c r="O515" i="2"/>
  <c r="Q514" i="2"/>
  <c r="P514" i="2"/>
  <c r="R514" i="2" s="1"/>
  <c r="O514" i="2"/>
  <c r="Q513" i="2"/>
  <c r="P513" i="2"/>
  <c r="R513" i="2" s="1"/>
  <c r="O513" i="2"/>
  <c r="Q512" i="2"/>
  <c r="P512" i="2"/>
  <c r="R512" i="2" s="1"/>
  <c r="O512" i="2"/>
  <c r="Q503" i="2"/>
  <c r="P503" i="2"/>
  <c r="R503" i="2" s="1"/>
  <c r="O503" i="2"/>
  <c r="O502" i="2"/>
  <c r="L502" i="2"/>
  <c r="Q502" i="2" s="1"/>
  <c r="O501" i="2"/>
  <c r="L501" i="2"/>
  <c r="Q501" i="2" s="1"/>
  <c r="Q500" i="2"/>
  <c r="P500" i="2"/>
  <c r="R500" i="2" s="1"/>
  <c r="O500" i="2"/>
  <c r="Q499" i="2"/>
  <c r="P499" i="2"/>
  <c r="R499" i="2" s="1"/>
  <c r="O499" i="2"/>
  <c r="AI738" i="2"/>
  <c r="AK738" i="2" s="1"/>
  <c r="AH738" i="2"/>
  <c r="AJ738" i="2"/>
  <c r="AI737" i="2"/>
  <c r="AK737" i="2" s="1"/>
  <c r="AH737" i="2"/>
  <c r="AJ737" i="2"/>
  <c r="AI736" i="2"/>
  <c r="AK736" i="2" s="1"/>
  <c r="AH736" i="2"/>
  <c r="AJ736" i="2"/>
  <c r="AI735" i="2"/>
  <c r="AK735" i="2" s="1"/>
  <c r="AH735" i="2"/>
  <c r="AJ735" i="2"/>
  <c r="AI734" i="2"/>
  <c r="AK734" i="2" s="1"/>
  <c r="AH734" i="2"/>
  <c r="AJ734" i="2"/>
  <c r="AI733" i="2"/>
  <c r="AK733" i="2" s="1"/>
  <c r="AH733" i="2"/>
  <c r="AJ733" i="2"/>
  <c r="Q206" i="2"/>
  <c r="P206" i="2"/>
  <c r="R206" i="2" s="1"/>
  <c r="O206" i="2"/>
  <c r="Q207" i="2"/>
  <c r="P207" i="2"/>
  <c r="R207" i="2" s="1"/>
  <c r="O207" i="2"/>
  <c r="AI753" i="2"/>
  <c r="AK753" i="2" s="1"/>
  <c r="AH753" i="2"/>
  <c r="AJ753" i="2"/>
  <c r="AI258" i="2"/>
  <c r="AK258" i="2" s="1"/>
  <c r="AH258" i="2"/>
  <c r="Q205" i="2"/>
  <c r="P205" i="2"/>
  <c r="R205" i="2" s="1"/>
  <c r="O205" i="2"/>
  <c r="AJ70" i="2"/>
  <c r="AI70" i="2"/>
  <c r="AK70" i="2" s="1"/>
  <c r="AH70" i="2"/>
  <c r="AJ637" i="2"/>
  <c r="AI637" i="2"/>
  <c r="AK637" i="2" s="1"/>
  <c r="AJ636" i="2"/>
  <c r="AI636" i="2"/>
  <c r="AK636" i="2" s="1"/>
  <c r="AH637" i="2"/>
  <c r="AH636" i="2"/>
  <c r="AH635" i="2"/>
  <c r="AI257" i="2"/>
  <c r="AK257" i="2" s="1"/>
  <c r="AH257" i="2"/>
  <c r="AI256" i="2"/>
  <c r="AK256" i="2" s="1"/>
  <c r="AH256" i="2"/>
  <c r="Q185" i="2"/>
  <c r="P185" i="2"/>
  <c r="R185" i="2" s="1"/>
  <c r="O185" i="2"/>
  <c r="Q184" i="2"/>
  <c r="P184" i="2"/>
  <c r="R184" i="2" s="1"/>
  <c r="O184" i="2"/>
  <c r="Q183" i="2"/>
  <c r="P183" i="2"/>
  <c r="R183" i="2" s="1"/>
  <c r="O183" i="2"/>
  <c r="Q167" i="2"/>
  <c r="P167" i="2"/>
  <c r="R167" i="2" s="1"/>
  <c r="O167" i="2"/>
  <c r="Q203" i="2"/>
  <c r="P203" i="2"/>
  <c r="R203" i="2" s="1"/>
  <c r="Q191" i="2"/>
  <c r="P191" i="2"/>
  <c r="R191" i="2" s="1"/>
  <c r="O191" i="2"/>
  <c r="Q186" i="2"/>
  <c r="P186" i="2"/>
  <c r="R186" i="2" s="1"/>
  <c r="O186" i="2"/>
  <c r="Q182" i="2"/>
  <c r="P182" i="2"/>
  <c r="R182" i="2" s="1"/>
  <c r="O182" i="2"/>
  <c r="P180" i="2"/>
  <c r="R180" i="2" s="1"/>
  <c r="O180" i="2"/>
  <c r="Q187" i="2"/>
  <c r="P187" i="2"/>
  <c r="R187" i="2" s="1"/>
  <c r="O187" i="2"/>
  <c r="Q161" i="2"/>
  <c r="P161" i="2"/>
  <c r="R161" i="2" s="1"/>
  <c r="O161" i="2"/>
  <c r="P189" i="2"/>
  <c r="R189" i="2" s="1"/>
  <c r="O189" i="2"/>
  <c r="L189" i="2"/>
  <c r="Q189" i="2" s="1"/>
  <c r="Q192" i="2"/>
  <c r="P192" i="2"/>
  <c r="R192" i="2" s="1"/>
  <c r="O192" i="2"/>
  <c r="Q188" i="2"/>
  <c r="P188" i="2"/>
  <c r="R188" i="2" s="1"/>
  <c r="O188" i="2"/>
  <c r="Q193" i="2"/>
  <c r="P193" i="2"/>
  <c r="R193" i="2" s="1"/>
  <c r="O193" i="2"/>
  <c r="AR42" i="2"/>
  <c r="AR43" i="2" s="1"/>
  <c r="AR44" i="2" s="1"/>
  <c r="AR45" i="2" s="1"/>
  <c r="AR37" i="2"/>
  <c r="AR38" i="2" s="1"/>
  <c r="AR39" i="2" s="1"/>
  <c r="AR40" i="2" s="1"/>
  <c r="AR41" i="2" s="1"/>
  <c r="AJ688" i="2"/>
  <c r="AI688" i="2"/>
  <c r="AK688" i="2" s="1"/>
  <c r="AH688" i="2"/>
  <c r="AJ687" i="2"/>
  <c r="AI687" i="2"/>
  <c r="AK687" i="2" s="1"/>
  <c r="AH687" i="2"/>
  <c r="AJ686" i="2"/>
  <c r="AI686" i="2"/>
  <c r="AK686" i="2" s="1"/>
  <c r="AH686" i="2"/>
  <c r="AJ685" i="2"/>
  <c r="AI685" i="2"/>
  <c r="AK685" i="2" s="1"/>
  <c r="AH685" i="2"/>
  <c r="AJ684" i="2"/>
  <c r="AI684" i="2"/>
  <c r="AK684" i="2" s="1"/>
  <c r="AH684" i="2"/>
  <c r="AJ683" i="2"/>
  <c r="AI683" i="2"/>
  <c r="AK683" i="2" s="1"/>
  <c r="AH683" i="2"/>
  <c r="AJ682" i="2"/>
  <c r="AI682" i="2"/>
  <c r="AK682" i="2" s="1"/>
  <c r="AH682" i="2"/>
  <c r="AJ681" i="2"/>
  <c r="AI681" i="2"/>
  <c r="AK681" i="2" s="1"/>
  <c r="AH681" i="2"/>
  <c r="AJ680" i="2"/>
  <c r="AI680" i="2"/>
  <c r="AK680" i="2" s="1"/>
  <c r="AH680" i="2"/>
  <c r="AJ679" i="2"/>
  <c r="AI679" i="2"/>
  <c r="AK679" i="2" s="1"/>
  <c r="AH679" i="2"/>
  <c r="AJ678" i="2"/>
  <c r="AI678" i="2"/>
  <c r="AK678" i="2" s="1"/>
  <c r="AH678" i="2"/>
  <c r="AJ677" i="2"/>
  <c r="AI677" i="2"/>
  <c r="AK677" i="2" s="1"/>
  <c r="AH677" i="2"/>
  <c r="AJ676" i="2"/>
  <c r="AI676" i="2"/>
  <c r="AK676" i="2" s="1"/>
  <c r="AH676" i="2"/>
  <c r="AJ675" i="2"/>
  <c r="AI675" i="2"/>
  <c r="AK675" i="2" s="1"/>
  <c r="AH675" i="2"/>
  <c r="AJ488" i="2"/>
  <c r="AI488" i="2"/>
  <c r="AK488" i="2" s="1"/>
  <c r="AH488" i="2"/>
  <c r="AI635" i="2"/>
  <c r="AK635" i="2" s="1"/>
  <c r="AJ674" i="2"/>
  <c r="AI674" i="2"/>
  <c r="AK674" i="2" s="1"/>
  <c r="AH674" i="2"/>
  <c r="AI673" i="2"/>
  <c r="AK673" i="2" s="1"/>
  <c r="AH673" i="2"/>
  <c r="AE673" i="2"/>
  <c r="AJ673" i="2" s="1"/>
  <c r="AJ672" i="2"/>
  <c r="AI672" i="2"/>
  <c r="AK672" i="2" s="1"/>
  <c r="AH672" i="2"/>
  <c r="AI670" i="2"/>
  <c r="AK670" i="2" s="1"/>
  <c r="AH670" i="2"/>
  <c r="AE670" i="2"/>
  <c r="AJ670" i="2" s="1"/>
  <c r="AI69" i="2"/>
  <c r="AK69" i="2" s="1"/>
  <c r="AH69" i="2"/>
  <c r="AJ69" i="2"/>
  <c r="P190" i="2"/>
  <c r="R190" i="2" s="1"/>
  <c r="O190" i="2"/>
  <c r="L190" i="2"/>
  <c r="Q190" i="2" s="1"/>
  <c r="AH634" i="2"/>
  <c r="AI634" i="2"/>
  <c r="AK634" i="2" s="1"/>
  <c r="AJ634" i="2"/>
  <c r="Q166" i="2"/>
  <c r="P166" i="2"/>
  <c r="R166" i="2" s="1"/>
  <c r="O166" i="2"/>
  <c r="AH417" i="2"/>
  <c r="AI417" i="2"/>
  <c r="AK417" i="2" s="1"/>
  <c r="AJ417" i="2"/>
  <c r="Q164" i="2"/>
  <c r="P164" i="2"/>
  <c r="R164" i="2" s="1"/>
  <c r="O164" i="2"/>
  <c r="O121" i="2"/>
  <c r="Q169" i="2"/>
  <c r="P169" i="2"/>
  <c r="R169" i="2" s="1"/>
  <c r="O169" i="2"/>
  <c r="Q168" i="2"/>
  <c r="P168" i="2"/>
  <c r="R168" i="2" s="1"/>
  <c r="O168" i="2"/>
  <c r="R261" i="2"/>
  <c r="O261" i="2"/>
  <c r="L261" i="2"/>
  <c r="Q261" i="2" s="1"/>
  <c r="R260" i="2"/>
  <c r="O260" i="2"/>
  <c r="L260" i="2"/>
  <c r="Q260" i="2" s="1"/>
  <c r="O240" i="2"/>
  <c r="L240" i="2"/>
  <c r="Q240" i="2" s="1"/>
  <c r="O239" i="2"/>
  <c r="L239" i="2"/>
  <c r="Q239" i="2" s="1"/>
  <c r="AI194" i="2"/>
  <c r="AK194" i="2" s="1"/>
  <c r="AH194" i="2"/>
  <c r="AI192" i="2"/>
  <c r="AK192" i="2" s="1"/>
  <c r="AH192" i="2"/>
  <c r="AI190" i="2"/>
  <c r="AK190" i="2" s="1"/>
  <c r="AH190" i="2"/>
  <c r="AI188" i="2"/>
  <c r="AK188" i="2" s="1"/>
  <c r="AH188" i="2"/>
  <c r="AI186" i="2"/>
  <c r="AK186" i="2" s="1"/>
  <c r="AH186" i="2"/>
  <c r="AI193" i="2"/>
  <c r="AK193" i="2" s="1"/>
  <c r="AH193" i="2"/>
  <c r="AI191" i="2"/>
  <c r="AK191" i="2" s="1"/>
  <c r="AH191" i="2"/>
  <c r="AI189" i="2"/>
  <c r="AK189" i="2" s="1"/>
  <c r="AH189" i="2"/>
  <c r="AI187" i="2"/>
  <c r="AK187" i="2" s="1"/>
  <c r="AH187" i="2"/>
  <c r="AI185" i="2"/>
  <c r="AK185" i="2" s="1"/>
  <c r="AH185" i="2"/>
  <c r="AI183" i="2"/>
  <c r="AK183" i="2" s="1"/>
  <c r="AH183" i="2"/>
  <c r="AE194" i="2"/>
  <c r="AJ194" i="2" s="1"/>
  <c r="AE192" i="2"/>
  <c r="AJ192" i="2" s="1"/>
  <c r="AJ190" i="2"/>
  <c r="AJ188" i="2"/>
  <c r="AJ186" i="2"/>
  <c r="AE193" i="2"/>
  <c r="AJ193" i="2" s="1"/>
  <c r="AE191" i="2"/>
  <c r="AJ191" i="2" s="1"/>
  <c r="AJ189" i="2"/>
  <c r="AJ187" i="2"/>
  <c r="AE185" i="2"/>
  <c r="AJ185" i="2" s="1"/>
  <c r="AJ183" i="2"/>
  <c r="AI555" i="2"/>
  <c r="AK555" i="2" s="1"/>
  <c r="AH555" i="2"/>
  <c r="AI554" i="2"/>
  <c r="AK554" i="2" s="1"/>
  <c r="AH554" i="2"/>
  <c r="AI553" i="2"/>
  <c r="AK553" i="2" s="1"/>
  <c r="AH553" i="2"/>
  <c r="AI552" i="2"/>
  <c r="AK552" i="2" s="1"/>
  <c r="AH552" i="2"/>
  <c r="AI551" i="2"/>
  <c r="AK551" i="2" s="1"/>
  <c r="AH551" i="2"/>
  <c r="AI550" i="2"/>
  <c r="AK550" i="2" s="1"/>
  <c r="AH550" i="2"/>
  <c r="AI549" i="2"/>
  <c r="AK549" i="2" s="1"/>
  <c r="AH549" i="2"/>
  <c r="AI548" i="2"/>
  <c r="AK548" i="2" s="1"/>
  <c r="AH548" i="2"/>
  <c r="AJ555" i="2"/>
  <c r="AJ554" i="2"/>
  <c r="AJ553" i="2"/>
  <c r="AJ552" i="2"/>
  <c r="AJ551" i="2"/>
  <c r="AJ550" i="2"/>
  <c r="AJ549" i="2"/>
  <c r="AJ548" i="2"/>
  <c r="L79" i="2"/>
  <c r="Q79" i="2" s="1"/>
  <c r="O79" i="2"/>
  <c r="P79" i="2"/>
  <c r="R79" i="2" s="1"/>
  <c r="P100" i="2"/>
  <c r="R100" i="2" s="1"/>
  <c r="O100" i="2"/>
  <c r="L100" i="2"/>
  <c r="Q100" i="2" s="1"/>
  <c r="Q165" i="2"/>
  <c r="P165" i="2"/>
  <c r="R165" i="2" s="1"/>
  <c r="O165" i="2"/>
  <c r="Q159" i="2"/>
  <c r="P159" i="2"/>
  <c r="R159" i="2" s="1"/>
  <c r="O159" i="2"/>
  <c r="C159" i="2"/>
  <c r="Q162" i="2"/>
  <c r="P162" i="2"/>
  <c r="R162" i="2" s="1"/>
  <c r="O162" i="2"/>
  <c r="AJ33" i="2"/>
  <c r="AI33" i="2"/>
  <c r="AK33" i="2" s="1"/>
  <c r="AH33" i="2"/>
  <c r="AJ32" i="2"/>
  <c r="AI32" i="2"/>
  <c r="AK32" i="2" s="1"/>
  <c r="AH32" i="2"/>
  <c r="AJ274" i="2"/>
  <c r="AI274" i="2"/>
  <c r="AK274" i="2" s="1"/>
  <c r="AH274" i="2"/>
  <c r="P492" i="2"/>
  <c r="R492" i="2" s="1"/>
  <c r="O492" i="2"/>
  <c r="L492" i="2"/>
  <c r="Q492" i="2" s="1"/>
  <c r="AI465" i="2"/>
  <c r="AK465" i="2" s="1"/>
  <c r="AH465" i="2"/>
  <c r="AI464" i="2"/>
  <c r="AK464" i="2" s="1"/>
  <c r="AH464" i="2"/>
  <c r="Q163" i="2"/>
  <c r="P163" i="2"/>
  <c r="R163" i="2" s="1"/>
  <c r="O163" i="2"/>
  <c r="Q172" i="2"/>
  <c r="P172" i="2"/>
  <c r="R172" i="2" s="1"/>
  <c r="O172" i="2"/>
  <c r="AI633" i="2"/>
  <c r="AK633" i="2" s="1"/>
  <c r="AH633" i="2"/>
  <c r="AI632" i="2"/>
  <c r="AK632" i="2" s="1"/>
  <c r="AH632" i="2"/>
  <c r="AI631" i="2"/>
  <c r="AK631" i="2" s="1"/>
  <c r="AH631" i="2"/>
  <c r="AI630" i="2"/>
  <c r="AK630" i="2" s="1"/>
  <c r="AH630" i="2"/>
  <c r="Q171" i="2"/>
  <c r="P171" i="2"/>
  <c r="R171" i="2" s="1"/>
  <c r="O171" i="2"/>
  <c r="Q173" i="2"/>
  <c r="P173" i="2"/>
  <c r="R173" i="2" s="1"/>
  <c r="O173" i="2"/>
  <c r="P170" i="2"/>
  <c r="R170" i="2" s="1"/>
  <c r="O170" i="2"/>
  <c r="L170" i="2"/>
  <c r="Q170" i="2" s="1"/>
  <c r="AI418" i="2"/>
  <c r="AK418" i="2" s="1"/>
  <c r="AH418" i="2"/>
  <c r="AJ418" i="2"/>
  <c r="P140" i="2"/>
  <c r="R140" i="2" s="1"/>
  <c r="O140" i="2"/>
  <c r="L140" i="2"/>
  <c r="Q140" i="2" s="1"/>
  <c r="AJ463" i="2"/>
  <c r="AI463" i="2"/>
  <c r="AK463" i="2" s="1"/>
  <c r="AH463" i="2"/>
  <c r="Q134" i="2"/>
  <c r="P134" i="2"/>
  <c r="R134" i="2" s="1"/>
  <c r="O134" i="2"/>
  <c r="AJ176" i="2"/>
  <c r="AH176" i="2"/>
  <c r="AI176" i="2"/>
  <c r="AK176" i="2" s="1"/>
  <c r="Q144" i="2"/>
  <c r="P144" i="2"/>
  <c r="R144" i="2" s="1"/>
  <c r="O144" i="2"/>
  <c r="Q143" i="2"/>
  <c r="P143" i="2"/>
  <c r="R143" i="2" s="1"/>
  <c r="O143" i="2"/>
  <c r="Q142" i="2"/>
  <c r="P142" i="2"/>
  <c r="R142" i="2" s="1"/>
  <c r="O142" i="2"/>
  <c r="Q141" i="2"/>
  <c r="P141" i="2"/>
  <c r="R141" i="2" s="1"/>
  <c r="O141" i="2"/>
  <c r="AJ181" i="2"/>
  <c r="AI181" i="2"/>
  <c r="AK181" i="2" s="1"/>
  <c r="AH181" i="2"/>
  <c r="Q138" i="2"/>
  <c r="P138" i="2"/>
  <c r="R138" i="2" s="1"/>
  <c r="O138" i="2"/>
  <c r="Q504" i="2"/>
  <c r="P504" i="2"/>
  <c r="R504" i="2" s="1"/>
  <c r="O504" i="2"/>
  <c r="AJ273" i="2"/>
  <c r="AI273" i="2"/>
  <c r="AK273" i="2" s="1"/>
  <c r="AH273" i="2"/>
  <c r="AJ180" i="2"/>
  <c r="AI180" i="2"/>
  <c r="AK180" i="2" s="1"/>
  <c r="AH180" i="2"/>
  <c r="P133" i="2"/>
  <c r="R133" i="2" s="1"/>
  <c r="O133" i="2"/>
  <c r="L133" i="2"/>
  <c r="Q133" i="2" s="1"/>
  <c r="Q135" i="2"/>
  <c r="P135" i="2"/>
  <c r="R135" i="2" s="1"/>
  <c r="O135" i="2"/>
  <c r="AJ179" i="2"/>
  <c r="AI179" i="2"/>
  <c r="AK179" i="2" s="1"/>
  <c r="AH179" i="2"/>
  <c r="Q132" i="2"/>
  <c r="P132" i="2"/>
  <c r="R132" i="2" s="1"/>
  <c r="O132" i="2"/>
  <c r="Q151" i="2"/>
  <c r="P151" i="2"/>
  <c r="R151" i="2" s="1"/>
  <c r="O151" i="2"/>
  <c r="Q145" i="2"/>
  <c r="P145" i="2"/>
  <c r="R145" i="2" s="1"/>
  <c r="O145" i="2"/>
  <c r="Q137" i="2"/>
  <c r="P137" i="2"/>
  <c r="R137" i="2" s="1"/>
  <c r="O137" i="2"/>
  <c r="Q130" i="2"/>
  <c r="P130" i="2"/>
  <c r="R130" i="2" s="1"/>
  <c r="O130" i="2"/>
  <c r="AE787" i="2"/>
  <c r="AJ787" i="2" s="1"/>
  <c r="AI787" i="2"/>
  <c r="AK787" i="2" s="1"/>
  <c r="AH787" i="2"/>
  <c r="Q505" i="2"/>
  <c r="P505" i="2"/>
  <c r="R505" i="2" s="1"/>
  <c r="O505" i="2"/>
  <c r="Q491" i="2"/>
  <c r="P491" i="2"/>
  <c r="R491" i="2" s="1"/>
  <c r="O491" i="2"/>
  <c r="Q490" i="2"/>
  <c r="P490" i="2"/>
  <c r="R490" i="2" s="1"/>
  <c r="O490" i="2"/>
  <c r="Q489" i="2"/>
  <c r="P489" i="2"/>
  <c r="R489" i="2" s="1"/>
  <c r="O489" i="2"/>
  <c r="Q488" i="2"/>
  <c r="P488" i="2"/>
  <c r="R488" i="2" s="1"/>
  <c r="O488" i="2"/>
  <c r="AI542" i="2"/>
  <c r="AK542" i="2" s="1"/>
  <c r="AH542" i="2"/>
  <c r="AJ542" i="2"/>
  <c r="AJ178" i="2"/>
  <c r="AI178" i="2"/>
  <c r="AK178" i="2" s="1"/>
  <c r="AH178" i="2"/>
  <c r="Q148" i="2"/>
  <c r="P148" i="2"/>
  <c r="R148" i="2" s="1"/>
  <c r="O148" i="2"/>
  <c r="R181" i="2"/>
  <c r="O181" i="2"/>
  <c r="L181" i="2"/>
  <c r="Q181" i="2" s="1"/>
  <c r="C181" i="2"/>
  <c r="AH313" i="2"/>
  <c r="AH312" i="2"/>
  <c r="AH311" i="2"/>
  <c r="AI313" i="2"/>
  <c r="AK313" i="2" s="1"/>
  <c r="AI312" i="2"/>
  <c r="AK312" i="2" s="1"/>
  <c r="AI311" i="2"/>
  <c r="AK311" i="2" s="1"/>
  <c r="AH310" i="2"/>
  <c r="AI310" i="2"/>
  <c r="AK310" i="2" s="1"/>
  <c r="AJ313" i="2"/>
  <c r="AJ312" i="2"/>
  <c r="AJ311" i="2"/>
  <c r="AJ310" i="2"/>
  <c r="V313" i="2"/>
  <c r="V312" i="2"/>
  <c r="V311" i="2"/>
  <c r="V310" i="2"/>
  <c r="Q131" i="2"/>
  <c r="P131" i="2"/>
  <c r="R131" i="2" s="1"/>
  <c r="O131" i="2"/>
  <c r="AI120" i="2"/>
  <c r="AK120" i="2" s="1"/>
  <c r="AH120" i="2"/>
  <c r="Q136" i="2"/>
  <c r="P136" i="2"/>
  <c r="O136" i="2"/>
  <c r="C136" i="2"/>
  <c r="AI547" i="2"/>
  <c r="AK547" i="2" s="1"/>
  <c r="AH547" i="2"/>
  <c r="AI546" i="2"/>
  <c r="AK546" i="2" s="1"/>
  <c r="AH546" i="2"/>
  <c r="AI545" i="2"/>
  <c r="AK545" i="2" s="1"/>
  <c r="AH545" i="2"/>
  <c r="AI544" i="2"/>
  <c r="AK544" i="2" s="1"/>
  <c r="AH544" i="2"/>
  <c r="AE547" i="2"/>
  <c r="AJ547" i="2" s="1"/>
  <c r="AE546" i="2"/>
  <c r="AJ546" i="2" s="1"/>
  <c r="AJ545" i="2"/>
  <c r="AJ544" i="2"/>
  <c r="Q479" i="2"/>
  <c r="P479" i="2"/>
  <c r="R479" i="2" s="1"/>
  <c r="O479" i="2"/>
  <c r="AE272" i="2"/>
  <c r="AJ272" i="2" s="1"/>
  <c r="AI272" i="2"/>
  <c r="AK272" i="2" s="1"/>
  <c r="AH272" i="2"/>
  <c r="Q152" i="2"/>
  <c r="P152" i="2"/>
  <c r="R152" i="2" s="1"/>
  <c r="O152" i="2"/>
  <c r="Q147" i="2"/>
  <c r="P147" i="2"/>
  <c r="R147" i="2" s="1"/>
  <c r="O147" i="2"/>
  <c r="Q146" i="2"/>
  <c r="P146" i="2"/>
  <c r="R146" i="2" s="1"/>
  <c r="O146" i="2"/>
  <c r="Q139" i="2"/>
  <c r="P139" i="2"/>
  <c r="R139" i="2" s="1"/>
  <c r="O139" i="2"/>
  <c r="Q149" i="2"/>
  <c r="P149" i="2"/>
  <c r="R149" i="2" s="1"/>
  <c r="O149" i="2"/>
  <c r="Q150" i="2"/>
  <c r="P150" i="2"/>
  <c r="R150" i="2" s="1"/>
  <c r="O150" i="2"/>
  <c r="AI629" i="2"/>
  <c r="AK629" i="2" s="1"/>
  <c r="AH629" i="2"/>
  <c r="AI628" i="2"/>
  <c r="AK628" i="2" s="1"/>
  <c r="AH628" i="2"/>
  <c r="AI627" i="2"/>
  <c r="AK627" i="2" s="1"/>
  <c r="AH627" i="2"/>
  <c r="AI626" i="2"/>
  <c r="AK626" i="2" s="1"/>
  <c r="AH626" i="2"/>
  <c r="AJ629" i="2"/>
  <c r="AJ628" i="2"/>
  <c r="AJ627" i="2"/>
  <c r="AJ626" i="2"/>
  <c r="Q119" i="2"/>
  <c r="P119" i="2"/>
  <c r="R119" i="2" s="1"/>
  <c r="O119" i="2"/>
  <c r="P117" i="2"/>
  <c r="R117" i="2" s="1"/>
  <c r="O117" i="2"/>
  <c r="L117" i="2"/>
  <c r="Q117" i="2" s="1"/>
  <c r="Q112" i="2"/>
  <c r="P112" i="2"/>
  <c r="R112" i="2" s="1"/>
  <c r="O112" i="2"/>
  <c r="P115" i="2"/>
  <c r="R115" i="2" s="1"/>
  <c r="O115" i="2"/>
  <c r="L115" i="2"/>
  <c r="Q115" i="2" s="1"/>
  <c r="Q108" i="2"/>
  <c r="P108" i="2"/>
  <c r="R108" i="2" s="1"/>
  <c r="O108" i="2"/>
  <c r="Q111" i="2"/>
  <c r="P111" i="2"/>
  <c r="R111" i="2" s="1"/>
  <c r="O111" i="2"/>
  <c r="P118" i="2"/>
  <c r="R118" i="2" s="1"/>
  <c r="O118" i="2"/>
  <c r="L118" i="2"/>
  <c r="Q118" i="2" s="1"/>
  <c r="AJ420" i="2"/>
  <c r="AJ419" i="2"/>
  <c r="AE416" i="2"/>
  <c r="AJ416" i="2" s="1"/>
  <c r="AI420" i="2"/>
  <c r="AK420" i="2" s="1"/>
  <c r="AH420" i="2"/>
  <c r="AI419" i="2"/>
  <c r="AK419" i="2" s="1"/>
  <c r="AH419" i="2"/>
  <c r="AI416" i="2"/>
  <c r="AK416" i="2" s="1"/>
  <c r="AH416" i="2"/>
  <c r="AJ415" i="2"/>
  <c r="AI415" i="2"/>
  <c r="AK415" i="2" s="1"/>
  <c r="AH415" i="2"/>
  <c r="AJ184" i="2"/>
  <c r="AJ177" i="2"/>
  <c r="AH184" i="2"/>
  <c r="AH177" i="2"/>
  <c r="AH182" i="2"/>
  <c r="AJ182" i="2"/>
  <c r="AI184" i="2"/>
  <c r="AK184" i="2" s="1"/>
  <c r="AI177" i="2"/>
  <c r="AK177" i="2" s="1"/>
  <c r="AI182" i="2"/>
  <c r="AK182" i="2" s="1"/>
  <c r="AI174" i="2"/>
  <c r="AK174" i="2" s="1"/>
  <c r="AH174" i="2"/>
  <c r="AJ174" i="2"/>
  <c r="AI175" i="2"/>
  <c r="AK175" i="2" s="1"/>
  <c r="AH175" i="2"/>
  <c r="AE175" i="2"/>
  <c r="AJ175" i="2" s="1"/>
  <c r="AI487" i="2"/>
  <c r="AK487" i="2" s="1"/>
  <c r="AH487" i="2"/>
  <c r="AE487" i="2"/>
  <c r="AJ487" i="2" s="1"/>
  <c r="Q123" i="2"/>
  <c r="P123" i="2"/>
  <c r="R123" i="2" s="1"/>
  <c r="O123" i="2"/>
  <c r="C123" i="2"/>
  <c r="AI68" i="2"/>
  <c r="AK68" i="2" s="1"/>
  <c r="AH68" i="2"/>
  <c r="AE68" i="2"/>
  <c r="AJ68" i="2" s="1"/>
  <c r="O160" i="2"/>
  <c r="L160" i="2"/>
  <c r="Q160" i="2" s="1"/>
  <c r="AI254" i="2"/>
  <c r="AK254" i="2" s="1"/>
  <c r="AH254" i="2"/>
  <c r="AI253" i="2"/>
  <c r="AK253" i="2" s="1"/>
  <c r="AH253" i="2"/>
  <c r="AI252" i="2"/>
  <c r="AK252" i="2" s="1"/>
  <c r="AH252" i="2"/>
  <c r="AI10" i="2"/>
  <c r="AK10" i="2" s="1"/>
  <c r="AH10" i="2"/>
  <c r="AJ10" i="2"/>
  <c r="AJ465" i="2"/>
  <c r="AJ464" i="2"/>
  <c r="AJ462" i="2"/>
  <c r="AI462" i="2"/>
  <c r="AK462" i="2" s="1"/>
  <c r="AH462" i="2"/>
  <c r="R116" i="2"/>
  <c r="O116" i="2"/>
  <c r="L116" i="2"/>
  <c r="Q116" i="2" s="1"/>
  <c r="AI770" i="2"/>
  <c r="AK770" i="2" s="1"/>
  <c r="AH770" i="2"/>
  <c r="AE770" i="2"/>
  <c r="AJ770" i="2" s="1"/>
  <c r="AJ414" i="2"/>
  <c r="AI414" i="2"/>
  <c r="AK414" i="2" s="1"/>
  <c r="AH414" i="2"/>
  <c r="AJ413" i="2"/>
  <c r="AI413" i="2"/>
  <c r="AK413" i="2" s="1"/>
  <c r="AH413" i="2"/>
  <c r="P110" i="2"/>
  <c r="R110" i="2" s="1"/>
  <c r="O110" i="2"/>
  <c r="L110" i="2"/>
  <c r="Q110" i="2" s="1"/>
  <c r="AI171" i="2"/>
  <c r="AK171" i="2" s="1"/>
  <c r="AH171" i="2"/>
  <c r="AJ171" i="2"/>
  <c r="Q113" i="2"/>
  <c r="P113" i="2"/>
  <c r="R113" i="2" s="1"/>
  <c r="O113" i="2"/>
  <c r="AI543" i="2"/>
  <c r="AK543" i="2" s="1"/>
  <c r="AH543" i="2"/>
  <c r="AI541" i="2"/>
  <c r="AK541" i="2" s="1"/>
  <c r="AH541" i="2"/>
  <c r="AI540" i="2"/>
  <c r="AK540" i="2" s="1"/>
  <c r="AH540" i="2"/>
  <c r="AI539" i="2"/>
  <c r="AK539" i="2" s="1"/>
  <c r="AH539" i="2"/>
  <c r="AJ543" i="2"/>
  <c r="AJ541" i="2"/>
  <c r="AJ540" i="2"/>
  <c r="AJ539" i="2"/>
  <c r="AI251" i="2"/>
  <c r="AH251" i="2"/>
  <c r="AI250" i="2"/>
  <c r="AK250" i="2" s="1"/>
  <c r="AH250" i="2"/>
  <c r="AI249" i="2"/>
  <c r="AK249" i="2" s="1"/>
  <c r="AH249" i="2"/>
  <c r="AI248" i="2"/>
  <c r="AK248" i="2" s="1"/>
  <c r="AH248" i="2"/>
  <c r="AI247" i="2"/>
  <c r="AK247" i="2" s="1"/>
  <c r="AH247" i="2"/>
  <c r="AH246" i="2"/>
  <c r="AI246" i="2"/>
  <c r="AK246" i="2" s="1"/>
  <c r="AJ253" i="2"/>
  <c r="AJ252" i="2"/>
  <c r="AE251" i="2"/>
  <c r="AJ251" i="2" s="1"/>
  <c r="AJ250" i="2"/>
  <c r="AJ249" i="2"/>
  <c r="AJ248" i="2"/>
  <c r="AJ247" i="2"/>
  <c r="AE246" i="2"/>
  <c r="AJ246" i="2" s="1"/>
  <c r="Q107" i="2"/>
  <c r="P107" i="2"/>
  <c r="R107" i="2" s="1"/>
  <c r="O107" i="2"/>
  <c r="P109" i="2"/>
  <c r="R109" i="2" s="1"/>
  <c r="O109" i="2"/>
  <c r="L109" i="2"/>
  <c r="Q109" i="2" s="1"/>
  <c r="P114" i="2"/>
  <c r="R114" i="2" s="1"/>
  <c r="O114" i="2"/>
  <c r="L114" i="2"/>
  <c r="Q114" i="2" s="1"/>
  <c r="Q121" i="2"/>
  <c r="P121" i="2"/>
  <c r="R121" i="2" s="1"/>
  <c r="AI625" i="2"/>
  <c r="AK625" i="2" s="1"/>
  <c r="AH625" i="2"/>
  <c r="AI624" i="2"/>
  <c r="AK624" i="2" s="1"/>
  <c r="AH624" i="2"/>
  <c r="AI623" i="2"/>
  <c r="AK623" i="2" s="1"/>
  <c r="AH623" i="2"/>
  <c r="AI621" i="2"/>
  <c r="AK621" i="2" s="1"/>
  <c r="AH621" i="2"/>
  <c r="AJ635" i="2"/>
  <c r="AJ633" i="2"/>
  <c r="AJ632" i="2"/>
  <c r="AJ631" i="2"/>
  <c r="AJ630" i="2"/>
  <c r="AJ625" i="2"/>
  <c r="AJ624" i="2"/>
  <c r="AJ623" i="2"/>
  <c r="AE621" i="2"/>
  <c r="AJ621" i="2" s="1"/>
  <c r="AI620" i="2"/>
  <c r="AK620" i="2" s="1"/>
  <c r="AH620" i="2"/>
  <c r="AJ620" i="2"/>
  <c r="AJ168" i="2"/>
  <c r="AI168" i="2"/>
  <c r="AK168" i="2" s="1"/>
  <c r="AH168" i="2"/>
  <c r="AJ245" i="2"/>
  <c r="AI245" i="2"/>
  <c r="AK245" i="2" s="1"/>
  <c r="AH245" i="2"/>
  <c r="Q120" i="2"/>
  <c r="P120" i="2"/>
  <c r="R120" i="2" s="1"/>
  <c r="O120" i="2"/>
  <c r="C120" i="2"/>
  <c r="Q122" i="2"/>
  <c r="P122" i="2"/>
  <c r="R122" i="2" s="1"/>
  <c r="O122" i="2"/>
  <c r="Q96" i="2"/>
  <c r="P96" i="2"/>
  <c r="R96" i="2" s="1"/>
  <c r="O96" i="2"/>
  <c r="AI622" i="2"/>
  <c r="AK622" i="2" s="1"/>
  <c r="AH622" i="2"/>
  <c r="AJ622" i="2"/>
  <c r="AE486" i="2"/>
  <c r="AJ486" i="2" s="1"/>
  <c r="AI486" i="2"/>
  <c r="AK486" i="2" s="1"/>
  <c r="AH486" i="2"/>
  <c r="Q91" i="2"/>
  <c r="P91" i="2"/>
  <c r="R91" i="2" s="1"/>
  <c r="O91" i="2"/>
  <c r="AJ244" i="2"/>
  <c r="AI244" i="2"/>
  <c r="AK244" i="2" s="1"/>
  <c r="AH244" i="2"/>
  <c r="AJ9" i="2"/>
  <c r="AI9" i="2"/>
  <c r="AK9" i="2" s="1"/>
  <c r="AH9" i="2"/>
  <c r="P97" i="2"/>
  <c r="R97" i="2" s="1"/>
  <c r="O97" i="2"/>
  <c r="L97" i="2"/>
  <c r="Q97" i="2" s="1"/>
  <c r="AI170" i="2"/>
  <c r="AK170" i="2" s="1"/>
  <c r="AH170" i="2"/>
  <c r="AE170" i="2"/>
  <c r="AJ170" i="2" s="1"/>
  <c r="Q92" i="2"/>
  <c r="P92" i="2"/>
  <c r="R92" i="2" s="1"/>
  <c r="O92" i="2"/>
  <c r="Q90" i="2"/>
  <c r="P90" i="2"/>
  <c r="R90" i="2" s="1"/>
  <c r="O90" i="2"/>
  <c r="Q93" i="2"/>
  <c r="P93" i="2"/>
  <c r="R93" i="2" s="1"/>
  <c r="O93" i="2"/>
  <c r="Q89" i="2"/>
  <c r="P89" i="2"/>
  <c r="R89" i="2" s="1"/>
  <c r="O89" i="2"/>
  <c r="Q88" i="2"/>
  <c r="P88" i="2"/>
  <c r="R88" i="2" s="1"/>
  <c r="O88" i="2"/>
  <c r="Q94" i="2"/>
  <c r="P94" i="2"/>
  <c r="R94" i="2" s="1"/>
  <c r="O94" i="2"/>
  <c r="AJ164" i="2"/>
  <c r="AI164" i="2"/>
  <c r="AK164" i="2" s="1"/>
  <c r="AH164" i="2"/>
  <c r="Q98" i="2"/>
  <c r="P98" i="2"/>
  <c r="R98" i="2" s="1"/>
  <c r="O98" i="2"/>
  <c r="AJ484" i="2"/>
  <c r="AI484" i="2"/>
  <c r="AK484" i="2" s="1"/>
  <c r="AH484" i="2"/>
  <c r="Q99" i="2"/>
  <c r="P99" i="2"/>
  <c r="R99" i="2" s="1"/>
  <c r="O99" i="2"/>
  <c r="AE769" i="2"/>
  <c r="AJ769" i="2" s="1"/>
  <c r="AJ786" i="2"/>
  <c r="AI786" i="2"/>
  <c r="AK786" i="2" s="1"/>
  <c r="AH786" i="2"/>
  <c r="AJ785" i="2"/>
  <c r="AI785" i="2"/>
  <c r="AK785" i="2" s="1"/>
  <c r="AH785" i="2"/>
  <c r="P481" i="2"/>
  <c r="R481" i="2" s="1"/>
  <c r="O481" i="2"/>
  <c r="Q481" i="2"/>
  <c r="P480" i="2"/>
  <c r="R480" i="2" s="1"/>
  <c r="O480" i="2"/>
  <c r="Q480" i="2"/>
  <c r="P478" i="2"/>
  <c r="R478" i="2" s="1"/>
  <c r="O478" i="2"/>
  <c r="Q478" i="2"/>
  <c r="P477" i="2"/>
  <c r="R477" i="2" s="1"/>
  <c r="O477" i="2"/>
  <c r="L477" i="2"/>
  <c r="Q477" i="2" s="1"/>
  <c r="P470" i="2"/>
  <c r="R470" i="2" s="1"/>
  <c r="O470" i="2"/>
  <c r="L470" i="2"/>
  <c r="Q470" i="2" s="1"/>
  <c r="P469" i="2"/>
  <c r="R469" i="2" s="1"/>
  <c r="O469" i="2"/>
  <c r="L469" i="2"/>
  <c r="Q469" i="2" s="1"/>
  <c r="P468" i="2"/>
  <c r="R468" i="2" s="1"/>
  <c r="O468" i="2"/>
  <c r="L468" i="2"/>
  <c r="Q468" i="2" s="1"/>
  <c r="P467" i="2"/>
  <c r="O467" i="2"/>
  <c r="L467" i="2"/>
  <c r="Q467" i="2" s="1"/>
  <c r="P460" i="2"/>
  <c r="R460" i="2" s="1"/>
  <c r="O460" i="2"/>
  <c r="L460" i="2"/>
  <c r="Q460" i="2" s="1"/>
  <c r="Q459" i="2"/>
  <c r="P459" i="2"/>
  <c r="R459" i="2" s="1"/>
  <c r="O459" i="2"/>
  <c r="Q458" i="2"/>
  <c r="P458" i="2"/>
  <c r="R458" i="2" s="1"/>
  <c r="O458" i="2"/>
  <c r="Q457" i="2"/>
  <c r="P457" i="2"/>
  <c r="R457" i="2" s="1"/>
  <c r="O457" i="2"/>
  <c r="P456" i="2"/>
  <c r="R456" i="2" s="1"/>
  <c r="O456" i="2"/>
  <c r="L456" i="2"/>
  <c r="Q456" i="2" s="1"/>
  <c r="P446" i="2"/>
  <c r="R446" i="2" s="1"/>
  <c r="O446" i="2"/>
  <c r="P445" i="2"/>
  <c r="R445" i="2" s="1"/>
  <c r="O445" i="2"/>
  <c r="P444" i="2"/>
  <c r="R444" i="2" s="1"/>
  <c r="O444" i="2"/>
  <c r="P443" i="2"/>
  <c r="R443" i="2" s="1"/>
  <c r="O443" i="2"/>
  <c r="P442" i="2"/>
  <c r="R442" i="2" s="1"/>
  <c r="O442" i="2"/>
  <c r="P441" i="2"/>
  <c r="R441" i="2" s="1"/>
  <c r="O441" i="2"/>
  <c r="AI619" i="2"/>
  <c r="AK619" i="2" s="1"/>
  <c r="AH619" i="2"/>
  <c r="AJ619" i="2"/>
  <c r="Q95" i="2"/>
  <c r="P95" i="2"/>
  <c r="R95" i="2" s="1"/>
  <c r="O95" i="2"/>
  <c r="Q87" i="2"/>
  <c r="P87" i="2"/>
  <c r="R87" i="2" s="1"/>
  <c r="O87" i="2"/>
  <c r="Q86" i="2"/>
  <c r="P86" i="2"/>
  <c r="R86" i="2" s="1"/>
  <c r="O86" i="2"/>
  <c r="AH162" i="2"/>
  <c r="AI162" i="2"/>
  <c r="AK162" i="2" s="1"/>
  <c r="AJ162" i="2"/>
  <c r="AJ412" i="2"/>
  <c r="AI412" i="2"/>
  <c r="AK412" i="2" s="1"/>
  <c r="AH412" i="2"/>
  <c r="AI538" i="2"/>
  <c r="AK538" i="2" s="1"/>
  <c r="AH538" i="2"/>
  <c r="AE538" i="2"/>
  <c r="AJ538" i="2" s="1"/>
  <c r="AI537" i="2"/>
  <c r="AK537" i="2" s="1"/>
  <c r="AH537" i="2"/>
  <c r="AE537" i="2"/>
  <c r="AJ537" i="2" s="1"/>
  <c r="AI536" i="2"/>
  <c r="AK536" i="2" s="1"/>
  <c r="AH536" i="2"/>
  <c r="AE536" i="2"/>
  <c r="AJ536" i="2" s="1"/>
  <c r="AI535" i="2"/>
  <c r="AK535" i="2" s="1"/>
  <c r="AH535" i="2"/>
  <c r="AE535" i="2"/>
  <c r="AJ535" i="2" s="1"/>
  <c r="AI534" i="2"/>
  <c r="AK534" i="2" s="1"/>
  <c r="AH534" i="2"/>
  <c r="AE534" i="2"/>
  <c r="AJ534" i="2" s="1"/>
  <c r="AI169" i="2"/>
  <c r="AK169" i="2" s="1"/>
  <c r="AH169" i="2"/>
  <c r="AE169" i="2"/>
  <c r="AJ169" i="2" s="1"/>
  <c r="AI165" i="2"/>
  <c r="AK165" i="2" s="1"/>
  <c r="AH165" i="2"/>
  <c r="AJ165" i="2"/>
  <c r="Q76" i="2"/>
  <c r="P76" i="2"/>
  <c r="R76" i="2" s="1"/>
  <c r="O76" i="2"/>
  <c r="Q75" i="2"/>
  <c r="P75" i="2"/>
  <c r="R75" i="2" s="1"/>
  <c r="O75" i="2"/>
  <c r="Q74" i="2"/>
  <c r="P74" i="2"/>
  <c r="R74" i="2" s="1"/>
  <c r="O74" i="2"/>
  <c r="Q77" i="2"/>
  <c r="P77" i="2"/>
  <c r="R77" i="2" s="1"/>
  <c r="O77" i="2"/>
  <c r="AI461" i="2"/>
  <c r="AK461" i="2" s="1"/>
  <c r="AH461" i="2"/>
  <c r="AJ461" i="2"/>
  <c r="AJ439" i="2"/>
  <c r="AI439" i="2"/>
  <c r="AK439" i="2" s="1"/>
  <c r="AH439" i="2"/>
  <c r="AI732" i="2"/>
  <c r="AK732" i="2" s="1"/>
  <c r="AH732" i="2"/>
  <c r="AI731" i="2"/>
  <c r="AK731" i="2" s="1"/>
  <c r="AH731" i="2"/>
  <c r="AI730" i="2"/>
  <c r="AK730" i="2" s="1"/>
  <c r="AH730" i="2"/>
  <c r="AI729" i="2"/>
  <c r="AK729" i="2" s="1"/>
  <c r="AH729" i="2"/>
  <c r="AI728" i="2"/>
  <c r="AK728" i="2" s="1"/>
  <c r="AH728" i="2"/>
  <c r="AI727" i="2"/>
  <c r="AK727" i="2" s="1"/>
  <c r="AH727" i="2"/>
  <c r="AJ528" i="2"/>
  <c r="AI528" i="2"/>
  <c r="AK528" i="2" s="1"/>
  <c r="AH528" i="2"/>
  <c r="AI533" i="2"/>
  <c r="AK533" i="2" s="1"/>
  <c r="AH533" i="2"/>
  <c r="AE533" i="2"/>
  <c r="AJ533" i="2" s="1"/>
  <c r="AI532" i="2"/>
  <c r="AK532" i="2" s="1"/>
  <c r="AH532" i="2"/>
  <c r="AE532" i="2"/>
  <c r="AJ532" i="2" s="1"/>
  <c r="AI531" i="2"/>
  <c r="AK531" i="2" s="1"/>
  <c r="AH531" i="2"/>
  <c r="AE531" i="2"/>
  <c r="AJ531" i="2" s="1"/>
  <c r="AI530" i="2"/>
  <c r="AK530" i="2" s="1"/>
  <c r="AH530" i="2"/>
  <c r="AE530" i="2"/>
  <c r="AJ530" i="2" s="1"/>
  <c r="P73" i="2"/>
  <c r="R73" i="2" s="1"/>
  <c r="O73" i="2"/>
  <c r="L73" i="2"/>
  <c r="Q73" i="2" s="1"/>
  <c r="Q72" i="2"/>
  <c r="P72" i="2"/>
  <c r="R72" i="2" s="1"/>
  <c r="O72" i="2"/>
  <c r="Q71" i="2"/>
  <c r="P71" i="2"/>
  <c r="R71" i="2" s="1"/>
  <c r="O71" i="2"/>
  <c r="AJ411" i="2"/>
  <c r="AI411" i="2"/>
  <c r="AK411" i="2" s="1"/>
  <c r="AH411" i="2"/>
  <c r="AI493" i="2"/>
  <c r="AI492" i="2"/>
  <c r="AK492" i="2" s="1"/>
  <c r="AI491" i="2"/>
  <c r="AK491" i="2" s="1"/>
  <c r="AI485" i="2"/>
  <c r="AK485" i="2" s="1"/>
  <c r="AH493" i="2"/>
  <c r="AH492" i="2"/>
  <c r="AH491" i="2"/>
  <c r="AJ485" i="2"/>
  <c r="AI172" i="2"/>
  <c r="AK172" i="2" s="1"/>
  <c r="AH172" i="2"/>
  <c r="AJ172" i="2"/>
  <c r="AI166" i="2"/>
  <c r="AK166" i="2" s="1"/>
  <c r="AH166" i="2"/>
  <c r="AJ166" i="2"/>
  <c r="AI163" i="2"/>
  <c r="AK163" i="2" s="1"/>
  <c r="AH163" i="2"/>
  <c r="AJ163" i="2"/>
  <c r="AI173" i="2"/>
  <c r="AK173" i="2" s="1"/>
  <c r="AH173" i="2"/>
  <c r="AJ173" i="2"/>
  <c r="AI167" i="2"/>
  <c r="AK167" i="2" s="1"/>
  <c r="AH167" i="2"/>
  <c r="AJ167" i="2"/>
  <c r="AI161" i="2"/>
  <c r="AK161" i="2" s="1"/>
  <c r="AH161" i="2"/>
  <c r="AJ161" i="2"/>
  <c r="AJ336" i="2"/>
  <c r="AI336" i="2"/>
  <c r="AK336" i="2" s="1"/>
  <c r="AH336" i="2"/>
  <c r="AJ335" i="2"/>
  <c r="AI335" i="2"/>
  <c r="AK335" i="2" s="1"/>
  <c r="AH335" i="2"/>
  <c r="P56" i="2"/>
  <c r="R56" i="2" s="1"/>
  <c r="O56" i="2"/>
  <c r="L56" i="2"/>
  <c r="Q56" i="2" s="1"/>
  <c r="Q54" i="2"/>
  <c r="P54" i="2"/>
  <c r="R54" i="2" s="1"/>
  <c r="O54" i="2"/>
  <c r="Q57" i="2"/>
  <c r="P57" i="2"/>
  <c r="R57" i="2" s="1"/>
  <c r="O57" i="2"/>
  <c r="C57" i="2"/>
  <c r="AI769" i="2"/>
  <c r="AK769" i="2" s="1"/>
  <c r="AH769" i="2"/>
  <c r="AJ732" i="2"/>
  <c r="AJ731" i="2"/>
  <c r="AE730" i="2"/>
  <c r="AJ730" i="2" s="1"/>
  <c r="AJ729" i="2"/>
  <c r="AJ728" i="2"/>
  <c r="AJ727" i="2"/>
  <c r="AJ726" i="2"/>
  <c r="AI726" i="2"/>
  <c r="AK726" i="2" s="1"/>
  <c r="AH726" i="2"/>
  <c r="AJ725" i="2"/>
  <c r="AI725" i="2"/>
  <c r="AK725" i="2" s="1"/>
  <c r="AH725" i="2"/>
  <c r="AJ724" i="2"/>
  <c r="AI724" i="2"/>
  <c r="AK724" i="2" s="1"/>
  <c r="AH724" i="2"/>
  <c r="AJ723" i="2"/>
  <c r="AI723" i="2"/>
  <c r="AK723" i="2" s="1"/>
  <c r="AH723" i="2"/>
  <c r="AJ722" i="2"/>
  <c r="AI722" i="2"/>
  <c r="AK722" i="2" s="1"/>
  <c r="AH722" i="2"/>
  <c r="AJ721" i="2"/>
  <c r="AI721" i="2"/>
  <c r="AK721" i="2" s="1"/>
  <c r="AH721" i="2"/>
  <c r="AJ720" i="2"/>
  <c r="AI720" i="2"/>
  <c r="AK720" i="2" s="1"/>
  <c r="AH720" i="2"/>
  <c r="AI618" i="2"/>
  <c r="AK618" i="2" s="1"/>
  <c r="AH618" i="2"/>
  <c r="AE618" i="2"/>
  <c r="AJ618" i="2" s="1"/>
  <c r="AI529" i="2"/>
  <c r="AK529" i="2" s="1"/>
  <c r="AH529" i="2"/>
  <c r="AE529" i="2"/>
  <c r="AJ529" i="2" s="1"/>
  <c r="AI527" i="2"/>
  <c r="AK527" i="2" s="1"/>
  <c r="AH527" i="2"/>
  <c r="AJ527" i="2"/>
  <c r="AJ526" i="2"/>
  <c r="AI526" i="2"/>
  <c r="AK526" i="2" s="1"/>
  <c r="AH526" i="2"/>
  <c r="AI525" i="2"/>
  <c r="AK525" i="2" s="1"/>
  <c r="AH525" i="2"/>
  <c r="AE525" i="2"/>
  <c r="AJ525" i="2" s="1"/>
  <c r="AJ524" i="2"/>
  <c r="AI524" i="2"/>
  <c r="AK524" i="2" s="1"/>
  <c r="AH524" i="2"/>
  <c r="AJ523" i="2"/>
  <c r="AI523" i="2"/>
  <c r="AK523" i="2" s="1"/>
  <c r="AH523" i="2"/>
  <c r="AJ522" i="2"/>
  <c r="AI522" i="2"/>
  <c r="AK522" i="2" s="1"/>
  <c r="AH522" i="2"/>
  <c r="AJ521" i="2"/>
  <c r="AI521" i="2"/>
  <c r="AK521" i="2" s="1"/>
  <c r="AH521" i="2"/>
  <c r="AJ520" i="2"/>
  <c r="AI520" i="2"/>
  <c r="AK520" i="2" s="1"/>
  <c r="AH520" i="2"/>
  <c r="AJ519" i="2"/>
  <c r="AI519" i="2"/>
  <c r="AK519" i="2" s="1"/>
  <c r="AH519" i="2"/>
  <c r="AJ483" i="2"/>
  <c r="AI483" i="2"/>
  <c r="AK483" i="2" s="1"/>
  <c r="AH483" i="2"/>
  <c r="AJ482" i="2"/>
  <c r="AI482" i="2"/>
  <c r="AK482" i="2" s="1"/>
  <c r="AH482" i="2"/>
  <c r="AI460" i="2"/>
  <c r="AK460" i="2" s="1"/>
  <c r="AH460" i="2"/>
  <c r="AE460" i="2"/>
  <c r="AJ460" i="2" s="1"/>
  <c r="AJ459" i="2"/>
  <c r="AI459" i="2"/>
  <c r="AK459" i="2" s="1"/>
  <c r="AH459" i="2"/>
  <c r="AJ458" i="2"/>
  <c r="AI458" i="2"/>
  <c r="AK458" i="2" s="1"/>
  <c r="AH458" i="2"/>
  <c r="AJ410" i="2"/>
  <c r="AI410" i="2"/>
  <c r="AK410" i="2" s="1"/>
  <c r="AH410" i="2"/>
  <c r="AJ409" i="2"/>
  <c r="AI409" i="2"/>
  <c r="AK409" i="2" s="1"/>
  <c r="AH409" i="2"/>
  <c r="AJ408" i="2"/>
  <c r="AI408" i="2"/>
  <c r="AK408" i="2" s="1"/>
  <c r="AH408" i="2"/>
  <c r="AJ334" i="2"/>
  <c r="AI334" i="2"/>
  <c r="AK334" i="2" s="1"/>
  <c r="AH334" i="2"/>
  <c r="AJ333" i="2"/>
  <c r="AI333" i="2"/>
  <c r="AK333" i="2" s="1"/>
  <c r="AH333" i="2"/>
  <c r="AJ332" i="2"/>
  <c r="AI332" i="2"/>
  <c r="AK332" i="2" s="1"/>
  <c r="AH332" i="2"/>
  <c r="AI309" i="2"/>
  <c r="AK309" i="2" s="1"/>
  <c r="AH309" i="2"/>
  <c r="AJ309" i="2"/>
  <c r="V309" i="2"/>
  <c r="AI308" i="2"/>
  <c r="AK308" i="2" s="1"/>
  <c r="AH308" i="2"/>
  <c r="AJ308" i="2"/>
  <c r="V308" i="2"/>
  <c r="AI307" i="2"/>
  <c r="AK307" i="2" s="1"/>
  <c r="AH307" i="2"/>
  <c r="AJ307" i="2"/>
  <c r="V307" i="2"/>
  <c r="AI306" i="2"/>
  <c r="AK306" i="2" s="1"/>
  <c r="AH306" i="2"/>
  <c r="AJ306" i="2"/>
  <c r="V306" i="2"/>
  <c r="AI305" i="2"/>
  <c r="AK305" i="2" s="1"/>
  <c r="AH305" i="2"/>
  <c r="AE305" i="2"/>
  <c r="AJ305" i="2" s="1"/>
  <c r="V305" i="2"/>
  <c r="AJ304" i="2"/>
  <c r="AI304" i="2"/>
  <c r="AK304" i="2" s="1"/>
  <c r="AH304" i="2"/>
  <c r="V304" i="2"/>
  <c r="AI303" i="2"/>
  <c r="AK303" i="2" s="1"/>
  <c r="AH303" i="2"/>
  <c r="AE303" i="2"/>
  <c r="AJ303" i="2" s="1"/>
  <c r="V303" i="2"/>
  <c r="AJ302" i="2"/>
  <c r="AI302" i="2"/>
  <c r="AK302" i="2" s="1"/>
  <c r="AH302" i="2"/>
  <c r="V302" i="2"/>
  <c r="AI301" i="2"/>
  <c r="AK301" i="2" s="1"/>
  <c r="AH301" i="2"/>
  <c r="AE301" i="2"/>
  <c r="AJ301" i="2" s="1"/>
  <c r="V301" i="2"/>
  <c r="AJ300" i="2"/>
  <c r="AI300" i="2"/>
  <c r="AK300" i="2" s="1"/>
  <c r="AH300" i="2"/>
  <c r="V300" i="2"/>
  <c r="AJ299" i="2"/>
  <c r="AI299" i="2"/>
  <c r="AK299" i="2" s="1"/>
  <c r="AH299" i="2"/>
  <c r="V299" i="2"/>
  <c r="AJ298" i="2"/>
  <c r="AI298" i="2"/>
  <c r="AK298" i="2" s="1"/>
  <c r="AH298" i="2"/>
  <c r="V298" i="2"/>
  <c r="AJ297" i="2"/>
  <c r="AI297" i="2"/>
  <c r="AK297" i="2" s="1"/>
  <c r="AH297" i="2"/>
  <c r="V297" i="2"/>
  <c r="AJ296" i="2"/>
  <c r="AI296" i="2"/>
  <c r="AK296" i="2" s="1"/>
  <c r="AH296" i="2"/>
  <c r="V296" i="2"/>
  <c r="AI295" i="2"/>
  <c r="AK295" i="2" s="1"/>
  <c r="AH295" i="2"/>
  <c r="AE295" i="2"/>
  <c r="AJ295" i="2" s="1"/>
  <c r="V295" i="2"/>
  <c r="AJ294" i="2"/>
  <c r="AI294" i="2"/>
  <c r="AK294" i="2" s="1"/>
  <c r="AH294" i="2"/>
  <c r="V294" i="2"/>
  <c r="AJ293" i="2"/>
  <c r="AI293" i="2"/>
  <c r="AK293" i="2" s="1"/>
  <c r="AH293" i="2"/>
  <c r="AJ292" i="2"/>
  <c r="AI292" i="2"/>
  <c r="AK292" i="2" s="1"/>
  <c r="AH292" i="2"/>
  <c r="AJ291" i="2"/>
  <c r="AI291" i="2"/>
  <c r="AK291" i="2" s="1"/>
  <c r="AH291" i="2"/>
  <c r="AJ290" i="2"/>
  <c r="AI290" i="2"/>
  <c r="AK290" i="2" s="1"/>
  <c r="AH290" i="2"/>
  <c r="AH289" i="2"/>
  <c r="AE289" i="2"/>
  <c r="AH288" i="2"/>
  <c r="AE288" i="2"/>
  <c r="AJ287" i="2"/>
  <c r="AI287" i="2"/>
  <c r="AK287" i="2" s="1"/>
  <c r="AH287" i="2"/>
  <c r="AI243" i="2"/>
  <c r="AK243" i="2" s="1"/>
  <c r="AH243" i="2"/>
  <c r="AJ243" i="2"/>
  <c r="AI242" i="2"/>
  <c r="AK242" i="2" s="1"/>
  <c r="AH242" i="2"/>
  <c r="AJ242" i="2"/>
  <c r="AJ241" i="2"/>
  <c r="AI241" i="2"/>
  <c r="AK241" i="2" s="1"/>
  <c r="AH241" i="2"/>
  <c r="AJ240" i="2"/>
  <c r="AI240" i="2"/>
  <c r="AK240" i="2" s="1"/>
  <c r="AH240" i="2"/>
  <c r="AJ239" i="2"/>
  <c r="AI239" i="2"/>
  <c r="AK239" i="2" s="1"/>
  <c r="AH239" i="2"/>
  <c r="AJ238" i="2"/>
  <c r="AI238" i="2"/>
  <c r="AK238" i="2" s="1"/>
  <c r="AH238" i="2"/>
  <c r="AJ237" i="2"/>
  <c r="AI237" i="2"/>
  <c r="AK237" i="2" s="1"/>
  <c r="AH237" i="2"/>
  <c r="AJ236" i="2"/>
  <c r="AI236" i="2"/>
  <c r="AK236" i="2" s="1"/>
  <c r="AH236" i="2"/>
  <c r="AJ235" i="2"/>
  <c r="AI235" i="2"/>
  <c r="AK235" i="2" s="1"/>
  <c r="AH235" i="2"/>
  <c r="AJ234" i="2"/>
  <c r="AI234" i="2"/>
  <c r="AK234" i="2" s="1"/>
  <c r="AH234" i="2"/>
  <c r="AJ233" i="2"/>
  <c r="AI233" i="2"/>
  <c r="AK233" i="2" s="1"/>
  <c r="AH233" i="2"/>
  <c r="AI232" i="2"/>
  <c r="AK232" i="2" s="1"/>
  <c r="AH232" i="2"/>
  <c r="AE232" i="2"/>
  <c r="AJ232" i="2" s="1"/>
  <c r="AJ231" i="2"/>
  <c r="AI231" i="2"/>
  <c r="AK231" i="2" s="1"/>
  <c r="AH231" i="2"/>
  <c r="AJ230" i="2"/>
  <c r="AI230" i="2"/>
  <c r="AK230" i="2" s="1"/>
  <c r="AH230" i="2"/>
  <c r="AJ229" i="2"/>
  <c r="AI229" i="2"/>
  <c r="AK229" i="2" s="1"/>
  <c r="AH229" i="2"/>
  <c r="Q63" i="2"/>
  <c r="P63" i="2"/>
  <c r="R63" i="2" s="1"/>
  <c r="O63" i="2"/>
  <c r="Q62" i="2"/>
  <c r="P62" i="2"/>
  <c r="R62" i="2" s="1"/>
  <c r="O62" i="2"/>
  <c r="Q78" i="2"/>
  <c r="P78" i="2"/>
  <c r="R78" i="2" s="1"/>
  <c r="O78" i="2"/>
  <c r="Q61" i="2"/>
  <c r="P61" i="2"/>
  <c r="R61" i="2" s="1"/>
  <c r="O61" i="2"/>
  <c r="Q60" i="2"/>
  <c r="P60" i="2"/>
  <c r="R60" i="2" s="1"/>
  <c r="O60" i="2"/>
  <c r="P59" i="2"/>
  <c r="R59" i="2" s="1"/>
  <c r="O59" i="2"/>
  <c r="L59" i="2"/>
  <c r="Q59" i="2" s="1"/>
  <c r="P58" i="2"/>
  <c r="R58" i="2" s="1"/>
  <c r="O58" i="2"/>
  <c r="L58" i="2"/>
  <c r="Q58" i="2" s="1"/>
  <c r="Q55" i="2"/>
  <c r="P55" i="2"/>
  <c r="R55" i="2" s="1"/>
  <c r="O55" i="2"/>
  <c r="AI160" i="2"/>
  <c r="AK160" i="2" s="1"/>
  <c r="AH160" i="2"/>
  <c r="AJ160" i="2"/>
  <c r="AJ159" i="2"/>
  <c r="AI159" i="2"/>
  <c r="AK159" i="2" s="1"/>
  <c r="AH159" i="2"/>
  <c r="AI158" i="2"/>
  <c r="AK158" i="2" s="1"/>
  <c r="AH158" i="2"/>
  <c r="AE158" i="2"/>
  <c r="AJ158" i="2" s="1"/>
  <c r="AI157" i="2"/>
  <c r="AK157" i="2" s="1"/>
  <c r="AH157" i="2"/>
  <c r="AE157" i="2"/>
  <c r="AJ157" i="2" s="1"/>
  <c r="AJ156" i="2"/>
  <c r="AI156" i="2"/>
  <c r="AK156" i="2" s="1"/>
  <c r="AH156" i="2"/>
  <c r="AJ155" i="2"/>
  <c r="AI155" i="2"/>
  <c r="AK155" i="2" s="1"/>
  <c r="AH155" i="2"/>
  <c r="Q47" i="2"/>
  <c r="P47" i="2"/>
  <c r="R47" i="2" s="1"/>
  <c r="O47" i="2"/>
  <c r="AJ154" i="2"/>
  <c r="AI154" i="2"/>
  <c r="AK154" i="2" s="1"/>
  <c r="AH154" i="2"/>
  <c r="Q46" i="2"/>
  <c r="P46" i="2"/>
  <c r="R46" i="2" s="1"/>
  <c r="O46" i="2"/>
  <c r="AJ153" i="2"/>
  <c r="AI153" i="2"/>
  <c r="AK153" i="2" s="1"/>
  <c r="AH153" i="2"/>
  <c r="Q45" i="2"/>
  <c r="P45" i="2"/>
  <c r="R45" i="2" s="1"/>
  <c r="O45" i="2"/>
  <c r="AJ152" i="2"/>
  <c r="AI152" i="2"/>
  <c r="AK152" i="2" s="1"/>
  <c r="AH152" i="2"/>
  <c r="Q44" i="2"/>
  <c r="P44" i="2"/>
  <c r="R44" i="2" s="1"/>
  <c r="O44" i="2"/>
  <c r="AJ151" i="2"/>
  <c r="AI151" i="2"/>
  <c r="AK151" i="2" s="1"/>
  <c r="AH151" i="2"/>
  <c r="P43" i="2"/>
  <c r="R43" i="2" s="1"/>
  <c r="O43" i="2"/>
  <c r="L43" i="2"/>
  <c r="Q43" i="2" s="1"/>
  <c r="C43" i="2"/>
  <c r="AJ150" i="2"/>
  <c r="AI150" i="2"/>
  <c r="AK150" i="2" s="1"/>
  <c r="AH150" i="2"/>
  <c r="Q42" i="2"/>
  <c r="P42" i="2"/>
  <c r="R42" i="2" s="1"/>
  <c r="O42" i="2"/>
  <c r="AI149" i="2"/>
  <c r="AK149" i="2" s="1"/>
  <c r="AH149" i="2"/>
  <c r="AE149" i="2"/>
  <c r="AJ149" i="2" s="1"/>
  <c r="Q41" i="2"/>
  <c r="P41" i="2"/>
  <c r="R41" i="2" s="1"/>
  <c r="O41" i="2"/>
  <c r="AR46" i="2"/>
  <c r="AR47" i="2" s="1"/>
  <c r="AR48" i="2" s="1"/>
  <c r="Q34" i="2"/>
  <c r="P34" i="2"/>
  <c r="R34" i="2" s="1"/>
  <c r="O34" i="2"/>
  <c r="Q33" i="2"/>
  <c r="P33" i="2"/>
  <c r="R33" i="2" s="1"/>
  <c r="O33" i="2"/>
  <c r="AR34" i="2"/>
  <c r="AR35" i="2" s="1"/>
  <c r="AR36" i="2" s="1"/>
  <c r="Q32" i="2"/>
  <c r="P32" i="2"/>
  <c r="R32" i="2" s="1"/>
  <c r="O32" i="2"/>
  <c r="Q31" i="2"/>
  <c r="P31" i="2"/>
  <c r="R31" i="2" s="1"/>
  <c r="O31" i="2"/>
  <c r="AR33" i="2"/>
  <c r="Q30" i="2"/>
  <c r="P30" i="2"/>
  <c r="R30" i="2" s="1"/>
  <c r="O30" i="2"/>
  <c r="Q29" i="2"/>
  <c r="P29" i="2"/>
  <c r="R29" i="2" s="1"/>
  <c r="O29" i="2"/>
  <c r="AR31" i="2"/>
  <c r="AR32" i="2" s="1"/>
  <c r="Q28" i="2"/>
  <c r="P28" i="2"/>
  <c r="R28" i="2" s="1"/>
  <c r="O28" i="2"/>
  <c r="Q27" i="2"/>
  <c r="P27" i="2"/>
  <c r="R27" i="2" s="1"/>
  <c r="O27" i="2"/>
  <c r="AR28" i="2"/>
  <c r="AR29" i="2" s="1"/>
  <c r="AR30" i="2" s="1"/>
  <c r="AJ31" i="2"/>
  <c r="AI31" i="2"/>
  <c r="AK31" i="2" s="1"/>
  <c r="AH31" i="2"/>
  <c r="AR26" i="2"/>
  <c r="Q20" i="2"/>
  <c r="P20" i="2"/>
  <c r="R20" i="2" s="1"/>
  <c r="O20" i="2"/>
  <c r="Q19" i="2"/>
  <c r="P19" i="2"/>
  <c r="R19" i="2" s="1"/>
  <c r="O19" i="2"/>
  <c r="Q18" i="2"/>
  <c r="P18" i="2"/>
  <c r="R18" i="2" s="1"/>
  <c r="O18" i="2"/>
  <c r="C18" i="2"/>
  <c r="P17" i="2"/>
  <c r="R17" i="2" s="1"/>
  <c r="O17" i="2"/>
  <c r="L17" i="2"/>
  <c r="Q17" i="2" s="1"/>
  <c r="AJ8" i="2"/>
  <c r="AI8" i="2"/>
  <c r="AK8" i="2" s="1"/>
  <c r="AH8" i="2"/>
  <c r="Q16" i="2"/>
  <c r="P16" i="2"/>
  <c r="R16" i="2" s="1"/>
  <c r="O16" i="2"/>
  <c r="C16" i="2"/>
  <c r="P9" i="2"/>
  <c r="R9" i="2" s="1"/>
  <c r="O9" i="2"/>
  <c r="L9" i="2"/>
  <c r="Q9" i="2" s="1"/>
  <c r="C9" i="2"/>
  <c r="Q8" i="2"/>
  <c r="P8" i="2"/>
  <c r="R8" i="2" s="1"/>
  <c r="O8" i="2"/>
  <c r="Q7" i="2"/>
  <c r="P7" i="2"/>
  <c r="R7" i="2" s="1"/>
  <c r="O7" i="2"/>
  <c r="AR6" i="2"/>
  <c r="Q6" i="2"/>
  <c r="P6" i="2"/>
  <c r="R6" i="2" s="1"/>
  <c r="O6" i="2"/>
  <c r="AR5" i="2"/>
  <c r="Q5" i="2"/>
  <c r="P5" i="2"/>
  <c r="R5" i="2" s="1"/>
  <c r="O5" i="2"/>
  <c r="C5" i="2"/>
  <c r="AR4" i="2"/>
  <c r="AJ120" i="2"/>
  <c r="P350" i="3" l="1"/>
  <c r="R350" i="3" s="1"/>
  <c r="P461" i="2"/>
  <c r="R461" i="2" s="1"/>
  <c r="P471" i="2"/>
  <c r="R471" i="2" s="1"/>
  <c r="R249" i="3"/>
  <c r="P472" i="3"/>
  <c r="R472" i="3" s="1"/>
  <c r="P35" i="2"/>
  <c r="R35" i="2" s="1"/>
  <c r="P447" i="2"/>
  <c r="R447" i="2" s="1"/>
  <c r="P382" i="3"/>
  <c r="R382" i="3" s="1"/>
  <c r="P440" i="3"/>
  <c r="R440" i="3" s="1"/>
  <c r="P666" i="3"/>
  <c r="R666" i="2"/>
  <c r="P334" i="3"/>
  <c r="R334" i="3" s="1"/>
  <c r="R467" i="2"/>
  <c r="P48" i="2"/>
  <c r="P101" i="2"/>
  <c r="R101" i="2" s="1"/>
  <c r="P104" i="3"/>
  <c r="R104" i="3" s="1"/>
  <c r="R674" i="2"/>
  <c r="P679" i="2"/>
  <c r="R679" i="2" s="1"/>
  <c r="R195" i="3"/>
  <c r="P202" i="3"/>
  <c r="R202" i="3" s="1"/>
  <c r="P64" i="2"/>
  <c r="P517" i="2"/>
  <c r="R517" i="2" s="1"/>
  <c r="P528" i="2"/>
  <c r="R528" i="2" s="1"/>
  <c r="R561" i="2"/>
  <c r="P565" i="2"/>
  <c r="R565" i="2" s="1"/>
  <c r="P660" i="2"/>
  <c r="R660" i="2" s="1"/>
  <c r="P57" i="3"/>
  <c r="R57" i="3" s="1"/>
  <c r="R54" i="3"/>
  <c r="P120" i="3"/>
  <c r="R110" i="3"/>
  <c r="R656" i="3"/>
  <c r="R666" i="3" s="1"/>
  <c r="P21" i="2"/>
  <c r="R21" i="2" s="1"/>
  <c r="P493" i="2"/>
  <c r="R493" i="2" s="1"/>
  <c r="P10" i="2"/>
  <c r="AL272" i="2"/>
  <c r="P482" i="2"/>
  <c r="R482" i="2" s="1"/>
  <c r="P174" i="2"/>
  <c r="R174" i="2" s="1"/>
  <c r="P506" i="2"/>
  <c r="R506" i="2" s="1"/>
  <c r="R48" i="2"/>
  <c r="P546" i="2"/>
  <c r="R546" i="2" s="1"/>
  <c r="R265" i="3"/>
  <c r="P275" i="3"/>
  <c r="R275" i="3" s="1"/>
  <c r="R356" i="3"/>
  <c r="P366" i="3"/>
  <c r="R366" i="3" s="1"/>
  <c r="R624" i="3"/>
  <c r="R634" i="3" s="1"/>
  <c r="P634" i="3"/>
  <c r="R415" i="3"/>
  <c r="P424" i="3"/>
  <c r="R424" i="3" s="1"/>
  <c r="P34" i="3"/>
  <c r="R34" i="3" s="1"/>
  <c r="P589" i="2"/>
  <c r="R589" i="2" s="1"/>
  <c r="P409" i="2"/>
  <c r="R409" i="2" s="1"/>
  <c r="P78" i="3"/>
  <c r="R78" i="3" s="1"/>
  <c r="BO40" i="7"/>
  <c r="BO12" i="7"/>
  <c r="R126" i="3"/>
  <c r="P136" i="3"/>
  <c r="R136" i="3" s="1"/>
  <c r="R143" i="3"/>
  <c r="P152" i="3"/>
  <c r="R152" i="3" s="1"/>
  <c r="R136" i="2"/>
  <c r="P153" i="2"/>
  <c r="R153" i="2" s="1"/>
  <c r="R479" i="3"/>
  <c r="P488" i="3"/>
  <c r="R488" i="3" s="1"/>
  <c r="P80" i="2"/>
  <c r="R80" i="2" s="1"/>
  <c r="R638" i="2"/>
  <c r="P643" i="2"/>
  <c r="R643" i="2" s="1"/>
  <c r="P124" i="2"/>
  <c r="R124" i="2" s="1"/>
  <c r="P197" i="2"/>
  <c r="AK493" i="2"/>
  <c r="R242" i="2"/>
  <c r="P253" i="2"/>
  <c r="R253" i="2" s="1"/>
  <c r="P272" i="2"/>
  <c r="R272" i="2" s="1"/>
  <c r="P603" i="2"/>
  <c r="R619" i="2"/>
  <c r="P628" i="2"/>
  <c r="R628" i="2" s="1"/>
  <c r="P48" i="3"/>
  <c r="R48" i="3" s="1"/>
  <c r="R446" i="3"/>
  <c r="P456" i="3"/>
  <c r="R456" i="3" s="1"/>
  <c r="P536" i="2"/>
  <c r="R536" i="2" s="1"/>
  <c r="P555" i="2"/>
  <c r="R555" i="2" s="1"/>
  <c r="P301" i="3"/>
  <c r="R301" i="3" s="1"/>
  <c r="R291" i="3"/>
  <c r="P168" i="3"/>
  <c r="R168" i="3" s="1"/>
  <c r="R158" i="3"/>
  <c r="P232" i="2"/>
  <c r="R232" i="2" s="1"/>
  <c r="AK511" i="2"/>
  <c r="P393" i="2"/>
  <c r="R393" i="2" s="1"/>
  <c r="R282" i="3"/>
  <c r="P285" i="3"/>
  <c r="R285" i="3" s="1"/>
  <c r="P19" i="3"/>
  <c r="R19" i="3" s="1"/>
  <c r="P407" i="3"/>
  <c r="R407" i="3" s="1"/>
  <c r="R228" i="3"/>
  <c r="P90" i="3"/>
  <c r="P618" i="3"/>
  <c r="P228" i="3"/>
  <c r="DA68" i="7"/>
  <c r="I27" i="7" s="1"/>
  <c r="BO151" i="7"/>
  <c r="R64" i="2"/>
  <c r="R10" i="2"/>
  <c r="R197" i="2"/>
  <c r="P214" i="2"/>
  <c r="R214" i="2" s="1"/>
  <c r="R603" i="2"/>
  <c r="R729" i="2"/>
  <c r="P290" i="2"/>
  <c r="R290" i="2" s="1"/>
  <c r="P576" i="2"/>
  <c r="R576" i="2" s="1"/>
  <c r="P364" i="2"/>
  <c r="R278" i="2"/>
  <c r="R335" i="2"/>
  <c r="R348" i="2"/>
  <c r="R364" i="2" s="1"/>
  <c r="R399" i="2"/>
  <c r="AR95" i="3"/>
  <c r="P312" i="2"/>
  <c r="R312" i="2" s="1"/>
  <c r="P335" i="2"/>
  <c r="P435" i="2"/>
  <c r="R25" i="3"/>
  <c r="R84" i="3"/>
  <c r="R90" i="3" s="1"/>
  <c r="R63" i="3"/>
  <c r="P317" i="3"/>
  <c r="R317" i="3" s="1"/>
  <c r="R415" i="2"/>
  <c r="R40" i="3"/>
  <c r="R608" i="3"/>
  <c r="R618" i="3" s="1"/>
  <c r="BP102" i="7"/>
  <c r="BP106" i="7" s="1"/>
  <c r="BO106" i="7"/>
  <c r="BO177" i="7"/>
  <c r="BP65" i="7"/>
  <c r="BP70" i="7" s="1"/>
  <c r="BO70" i="7"/>
  <c r="BP120" i="7"/>
  <c r="BP123" i="7" s="1"/>
  <c r="BO123" i="7"/>
  <c r="BP138" i="7"/>
  <c r="BP141" i="7" s="1"/>
  <c r="BO141" i="7"/>
  <c r="BP183" i="7"/>
  <c r="BP187" i="7" s="1"/>
  <c r="BO187" i="7"/>
  <c r="BP165" i="7"/>
  <c r="BP168" i="7" s="1"/>
  <c r="BO168" i="7"/>
  <c r="BP46" i="7"/>
  <c r="BP51" i="7" s="1"/>
  <c r="BO51" i="7"/>
  <c r="BP57" i="7"/>
  <c r="BP59" i="7" s="1"/>
  <c r="BO59" i="7"/>
  <c r="BP129" i="7"/>
  <c r="BP132" i="7" s="1"/>
  <c r="BO132" i="7"/>
  <c r="BP157" i="7"/>
  <c r="BP159" i="7" s="1"/>
  <c r="BO159" i="7"/>
  <c r="BP193" i="7"/>
  <c r="BP199" i="7" s="1"/>
  <c r="BO199" i="7"/>
  <c r="BP32" i="7"/>
  <c r="BP40" i="7" s="1"/>
  <c r="AD215" i="7"/>
  <c r="AD40" i="7"/>
  <c r="AE40" i="7" s="1"/>
  <c r="E7" i="7" s="1"/>
  <c r="AD17" i="7"/>
  <c r="AE17" i="7" s="1"/>
  <c r="C7" i="7" s="1"/>
  <c r="C18" i="7" s="1"/>
  <c r="AD28" i="7"/>
  <c r="AE28" i="7" s="1"/>
  <c r="D7" i="7" s="1"/>
  <c r="D18" i="7" s="1"/>
  <c r="CY49" i="7"/>
  <c r="AE354" i="7"/>
  <c r="L23" i="7" s="1"/>
  <c r="AE8" i="7"/>
  <c r="AD80" i="7"/>
  <c r="AE80" i="7" s="1"/>
  <c r="H7" i="7" s="1"/>
  <c r="AE204" i="7"/>
  <c r="AE215" i="7" s="1"/>
  <c r="AE234" i="7"/>
  <c r="E23" i="7" s="1"/>
  <c r="AD50" i="7"/>
  <c r="AE50" i="7" s="1"/>
  <c r="F7" i="7" s="1"/>
  <c r="BP112" i="7"/>
  <c r="BP114" i="7" s="1"/>
  <c r="AD162" i="7"/>
  <c r="AE162" i="7" s="1"/>
  <c r="M7" i="7" s="1"/>
  <c r="AD141" i="7"/>
  <c r="AE141" i="7" s="1"/>
  <c r="L7" i="7" s="1"/>
  <c r="BP206" i="7"/>
  <c r="BP208" i="7" s="1"/>
  <c r="G11" i="7"/>
  <c r="F27" i="7"/>
  <c r="AE198" i="7"/>
  <c r="C23" i="7" s="1"/>
  <c r="BO96" i="7"/>
  <c r="AE70" i="7"/>
  <c r="BP77" i="7"/>
  <c r="BP96" i="7"/>
  <c r="L13" i="7" s="1"/>
  <c r="AE137" i="7"/>
  <c r="CY90" i="7"/>
  <c r="DA96" i="7"/>
  <c r="AD354" i="7"/>
  <c r="AD64" i="7"/>
  <c r="AE64" i="7" s="1"/>
  <c r="G7" i="7" s="1"/>
  <c r="G27" i="7"/>
  <c r="AD93" i="7"/>
  <c r="AE93" i="7" s="1"/>
  <c r="I7" i="7" s="1"/>
  <c r="DA8" i="7"/>
  <c r="DA15" i="7" s="1"/>
  <c r="CY15" i="7"/>
  <c r="AE281" i="7"/>
  <c r="H23" i="7" s="1"/>
  <c r="BP147" i="7"/>
  <c r="BP151" i="7" s="1"/>
  <c r="BP8" i="7"/>
  <c r="AD198" i="7"/>
  <c r="AE124" i="7"/>
  <c r="AD130" i="7"/>
  <c r="AE130" i="7" s="1"/>
  <c r="K7" i="7" s="1"/>
  <c r="BP174" i="7"/>
  <c r="BP177" i="7" s="1"/>
  <c r="AD113" i="7"/>
  <c r="AE113" i="7" s="1"/>
  <c r="J7" i="7" s="1"/>
  <c r="AE251" i="7"/>
  <c r="F23" i="7" s="1"/>
  <c r="AE257" i="7"/>
  <c r="AD264" i="7"/>
  <c r="AE264" i="7" s="1"/>
  <c r="G23" i="7" s="1"/>
  <c r="AE171" i="7"/>
  <c r="AE181" i="7" s="1"/>
  <c r="N7" i="7" s="1"/>
  <c r="AD181" i="7"/>
  <c r="E27" i="7"/>
  <c r="F11" i="7"/>
  <c r="AD234" i="7"/>
  <c r="AD335" i="7"/>
  <c r="AE335" i="7" s="1"/>
  <c r="K23" i="7" s="1"/>
  <c r="AD297" i="7"/>
  <c r="AE297" i="7" s="1"/>
  <c r="I23" i="7" s="1"/>
  <c r="AD281" i="7"/>
  <c r="AD251" i="7"/>
  <c r="AD316" i="7"/>
  <c r="AE316" i="7" s="1"/>
  <c r="J23" i="7" s="1"/>
  <c r="AE369" i="7"/>
  <c r="M23" i="7" s="1"/>
  <c r="DA75" i="7" l="1"/>
  <c r="I11" i="7" s="1"/>
  <c r="F18" i="7"/>
  <c r="L18" i="7"/>
  <c r="E11" i="7"/>
  <c r="D27" i="7"/>
  <c r="H27" i="7" l="1"/>
  <c r="D23" i="7"/>
  <c r="C43" i="7"/>
  <c r="C50" i="7" s="1"/>
  <c r="C29" i="7"/>
  <c r="C34" i="7" s="1"/>
  <c r="E43" i="7"/>
  <c r="E50" i="7" s="1"/>
  <c r="J29" i="7"/>
  <c r="J34" i="7" s="1"/>
  <c r="BP12" i="7"/>
  <c r="E13" i="7" s="1"/>
  <c r="E18" i="7" s="1"/>
  <c r="M29" i="7"/>
  <c r="M34" i="7" s="1"/>
  <c r="F50" i="7"/>
  <c r="N29" i="7"/>
  <c r="N34" i="7" s="1"/>
  <c r="I29" i="7"/>
  <c r="I34" i="7" s="1"/>
  <c r="D29" i="7"/>
  <c r="E29" i="7"/>
  <c r="E34" i="7" s="1"/>
  <c r="K29" i="7"/>
  <c r="K34" i="7" s="1"/>
  <c r="L29" i="7"/>
  <c r="L34" i="7" s="1"/>
  <c r="G13" i="7"/>
  <c r="G18" i="7" s="1"/>
  <c r="H13" i="7"/>
  <c r="H18" i="7" s="1"/>
  <c r="I13" i="7"/>
  <c r="I18" i="7" s="1"/>
  <c r="N13" i="7"/>
  <c r="N18" i="7" s="1"/>
  <c r="F29" i="7"/>
  <c r="F34" i="7" s="1"/>
  <c r="G29" i="7"/>
  <c r="G34" i="7" s="1"/>
  <c r="H29" i="7"/>
  <c r="J13" i="7"/>
  <c r="J18" i="7" s="1"/>
  <c r="BP80" i="7"/>
  <c r="K13" i="7" s="1"/>
  <c r="K18" i="7" s="1"/>
  <c r="M13" i="7"/>
  <c r="M18" i="7" s="1"/>
  <c r="H34" i="7" l="1"/>
  <c r="D34" i="7"/>
  <c r="O18" i="7"/>
  <c r="N19" i="7" s="1"/>
  <c r="AQ48" i="9"/>
  <c r="AR48" i="9"/>
  <c r="AP37" i="9"/>
  <c r="AP48" i="9" s="1"/>
  <c r="AO48" i="9"/>
  <c r="BN659" i="9"/>
  <c r="BN463" i="9"/>
  <c r="BN561" i="9"/>
  <c r="AT37" i="9" s="1"/>
  <c r="AT48" i="9" s="1"/>
  <c r="BN581" i="9"/>
  <c r="BN747" i="9"/>
  <c r="BN598" i="9"/>
  <c r="J66" i="7"/>
  <c r="G66" i="7"/>
  <c r="BN704" i="9"/>
  <c r="BN776" i="9"/>
  <c r="F66" i="7"/>
  <c r="BN790" i="9"/>
  <c r="BN725" i="9"/>
  <c r="AE586" i="7"/>
  <c r="L39" i="7" s="1"/>
  <c r="L50" i="7" s="1"/>
  <c r="AE666" i="7"/>
  <c r="D55" i="7" s="1"/>
  <c r="D66" i="7" s="1"/>
  <c r="K66" i="7"/>
  <c r="H66" i="7"/>
  <c r="AE603" i="7"/>
  <c r="M39" i="7" s="1"/>
  <c r="M50" i="7" s="1"/>
  <c r="BN538" i="9"/>
  <c r="AS37" i="9" s="1"/>
  <c r="AS48" i="9" s="1"/>
  <c r="O34" i="7" l="1"/>
  <c r="N35" i="7" s="1"/>
  <c r="I43" i="7"/>
  <c r="I50" i="7" s="1"/>
  <c r="O50" i="7" s="1"/>
  <c r="N51" i="7" s="1"/>
  <c r="N66" i="7"/>
  <c r="O66" i="7" s="1"/>
  <c r="N67" i="7" s="1"/>
  <c r="G83" i="7"/>
  <c r="O83" i="7" s="1"/>
  <c r="N84" i="7" s="1"/>
  <c r="P25" i="11" l="1"/>
  <c r="N26" i="11" s="1"/>
  <c r="N38" i="11" s="1"/>
  <c r="N36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Marcio</author>
  </authors>
  <commentList>
    <comment ref="Q1170" authorId="0" shapeId="0" xr:uid="{38CA42B9-7C45-4A9A-A94F-1538BF1B7722}">
      <text>
        <r>
          <rPr>
            <b/>
            <sz val="9"/>
            <color indexed="81"/>
            <rFont val="Segoe UI"/>
            <family val="2"/>
          </rPr>
          <t>Marcio: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V1601" authorId="0" shapeId="0" xr:uid="{16BC90CE-8549-48CA-98AE-2A1031DF02C8}">
      <text>
        <r>
          <rPr>
            <b/>
            <sz val="9"/>
            <color indexed="81"/>
            <rFont val="Segoe UI"/>
            <family val="2"/>
          </rPr>
          <t>Marcio: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<sst xmlns="http://schemas.openxmlformats.org/spreadsheetml/2006/main" count="68733" uniqueCount="1869">
  <si>
    <t>VALOR</t>
  </si>
  <si>
    <t>35 DD</t>
  </si>
  <si>
    <t>CASA SUIÇA</t>
  </si>
  <si>
    <t>CLIENTE</t>
  </si>
  <si>
    <t>PRODUTO</t>
  </si>
  <si>
    <t>DOCE MEL</t>
  </si>
  <si>
    <t>FRUT MEL</t>
  </si>
  <si>
    <t>TOTAL</t>
  </si>
  <si>
    <t>PAGO</t>
  </si>
  <si>
    <t>4</t>
  </si>
  <si>
    <t>MEGA BANHO</t>
  </si>
  <si>
    <t>COMISSÃO</t>
  </si>
  <si>
    <t>DATA</t>
  </si>
  <si>
    <t>MARÇO 2014</t>
  </si>
  <si>
    <t>OC</t>
  </si>
  <si>
    <t>PREÇO</t>
  </si>
  <si>
    <t>CODIGO</t>
  </si>
  <si>
    <t>VALOR DA</t>
  </si>
  <si>
    <t>PEDIDO</t>
  </si>
  <si>
    <t>DO</t>
  </si>
  <si>
    <t>QUANT</t>
  </si>
  <si>
    <t>UND</t>
  </si>
  <si>
    <t>POR</t>
  </si>
  <si>
    <t>DE</t>
  </si>
  <si>
    <t>N F</t>
  </si>
  <si>
    <t>SALDO</t>
  </si>
  <si>
    <t>OBSERVAÇÃO</t>
  </si>
  <si>
    <t>ENTREGA</t>
  </si>
  <si>
    <t>FATURA</t>
  </si>
  <si>
    <t>28 DD</t>
  </si>
  <si>
    <t>R$</t>
  </si>
  <si>
    <t>MÊS</t>
  </si>
  <si>
    <t>PAGAMENTO</t>
  </si>
  <si>
    <t>30 DD</t>
  </si>
  <si>
    <t>06/06/2013</t>
  </si>
  <si>
    <t>MIL</t>
  </si>
  <si>
    <t>E-MAIL</t>
  </si>
  <si>
    <t>27/06/2013</t>
  </si>
  <si>
    <t>BAND BLIS MAMÃO PAPAYA 4 UND</t>
  </si>
  <si>
    <t>01/08/2013</t>
  </si>
  <si>
    <t>CALIMAN AGRICOLA</t>
  </si>
  <si>
    <t>BANDEJA TRANSP-04 CAV "OVO"</t>
  </si>
  <si>
    <t>005749/1</t>
  </si>
  <si>
    <t>09/08/2013</t>
  </si>
  <si>
    <t>FRUTAS SOLO</t>
  </si>
  <si>
    <t xml:space="preserve">BANDEJA PAPAYA C/ 400 UND </t>
  </si>
  <si>
    <t>30/08/2013</t>
  </si>
  <si>
    <t>17/10/2013</t>
  </si>
  <si>
    <t>05/11/2013</t>
  </si>
  <si>
    <t>AGC</t>
  </si>
  <si>
    <t>VITOR  (27) 99608-1521      ELIJOICE       (27) 99754-4214</t>
  </si>
  <si>
    <t>ABRIL 2014</t>
  </si>
  <si>
    <t>26/12/2013</t>
  </si>
  <si>
    <t>21/02/2014</t>
  </si>
  <si>
    <t>BANDEJAS MAMÃO PAPAYA 4 UND</t>
  </si>
  <si>
    <t>e-mail</t>
  </si>
  <si>
    <t>07/03/2014</t>
  </si>
  <si>
    <t>005828/1</t>
  </si>
  <si>
    <t>03/04/2014</t>
  </si>
  <si>
    <t>BANDEJA RETANGULAR - JANDIRA</t>
  </si>
  <si>
    <t>08/05/2014</t>
  </si>
  <si>
    <t>23/05/2014</t>
  </si>
  <si>
    <t>AGRICOLA QDELICIA</t>
  </si>
  <si>
    <t>20/06/2014</t>
  </si>
  <si>
    <t>MAIO 2014</t>
  </si>
  <si>
    <t>18/07/2014</t>
  </si>
  <si>
    <t>BERÇO AMANTEIGADOS</t>
  </si>
  <si>
    <t>21/05   20/06</t>
  </si>
  <si>
    <t>IVONE (11) 4772-0773</t>
  </si>
  <si>
    <t>JUNHO 2014</t>
  </si>
  <si>
    <t>BANDEJA REDONDA - JANDIRA</t>
  </si>
  <si>
    <t>UGBP</t>
  </si>
  <si>
    <t>21/06  20/07</t>
  </si>
  <si>
    <t>JULHO 2014</t>
  </si>
  <si>
    <t>verbal</t>
  </si>
  <si>
    <t>CASASUIÇA</t>
  </si>
  <si>
    <t>NORTEFRUT</t>
  </si>
  <si>
    <t>BANDEJA PAPAYA PET  4 UND</t>
  </si>
  <si>
    <t xml:space="preserve"> </t>
  </si>
  <si>
    <t>DUCHACORONA</t>
  </si>
  <si>
    <t>HANDCONTROL</t>
  </si>
  <si>
    <t>H. SHIMIZU</t>
  </si>
  <si>
    <t>BANDEJA PAPAYA  - 4 UND</t>
  </si>
  <si>
    <t>CALIMAM</t>
  </si>
  <si>
    <t>005546/1</t>
  </si>
  <si>
    <t>005657/1</t>
  </si>
  <si>
    <t>21/07  20/08</t>
  </si>
  <si>
    <t>AGOSTO 2014</t>
  </si>
  <si>
    <t>CANCELADO</t>
  </si>
  <si>
    <t>21/08  20/09</t>
  </si>
  <si>
    <t>SETEMBRO 2014</t>
  </si>
  <si>
    <t>21/09   20/10</t>
  </si>
  <si>
    <t>OUTUBRO 2014</t>
  </si>
  <si>
    <t>BANDEJA PAPAYA PET - GF 15</t>
  </si>
  <si>
    <t>DEZEMBRO 2014</t>
  </si>
  <si>
    <t>42 DD</t>
  </si>
  <si>
    <t>KG</t>
  </si>
  <si>
    <t>SOLICITADA</t>
  </si>
  <si>
    <t>METALCAP</t>
  </si>
  <si>
    <t>FILME PVC EST. 60 MM X 40 MICRA</t>
  </si>
  <si>
    <t>FRUTMEL</t>
  </si>
  <si>
    <t>VERBAL</t>
  </si>
  <si>
    <t>KH</t>
  </si>
  <si>
    <t>MAURO (27) 3273-1376</t>
  </si>
  <si>
    <t>(11) 3643-8955</t>
  </si>
  <si>
    <t>CONJUNTO ENVASE MEL 200G</t>
  </si>
  <si>
    <t>RODRIGO - SOLANGE (27) 2103-5100</t>
  </si>
  <si>
    <t>BANDEJA AVOCADO  - 4 UND</t>
  </si>
  <si>
    <t>(KG)</t>
  </si>
  <si>
    <t>FABIANA OLIVEIRA (11) 2131-7758</t>
  </si>
  <si>
    <t>CALIMAN</t>
  </si>
  <si>
    <t xml:space="preserve">  </t>
  </si>
  <si>
    <t>PAULISTA PACK - JULHO 2014</t>
  </si>
  <si>
    <t>PAULISTA PACK - AGOSTO 2014</t>
  </si>
  <si>
    <t>x</t>
  </si>
  <si>
    <t>PAULISTA PACK - SETEMBRO 2014</t>
  </si>
  <si>
    <t>BB R$ 178,60 08/08/2014</t>
  </si>
  <si>
    <t>BB R$  470,00 08/08/2014</t>
  </si>
  <si>
    <t>ITAU R$ 178,60 05/08/2014</t>
  </si>
  <si>
    <t>ITAU R$ 470,00 05/08/2014</t>
  </si>
  <si>
    <t>FRUTAS LIDER</t>
  </si>
  <si>
    <t>BANDEJAS BOLO COBERTO/ZERO</t>
  </si>
  <si>
    <t>PAULISTA PACK - OUTUBRO 2014</t>
  </si>
  <si>
    <t>PAULISTA PACK - NOVEMBRO 2014</t>
  </si>
  <si>
    <t>27/08/2014</t>
  </si>
  <si>
    <t>TERRA</t>
  </si>
  <si>
    <t>BANDEJA CUMBUCA UVA 500 G</t>
  </si>
  <si>
    <t xml:space="preserve">      somente mamão</t>
  </si>
  <si>
    <t>H SHIMIZU</t>
  </si>
  <si>
    <t>04/09/2014</t>
  </si>
  <si>
    <t>18/09/2014</t>
  </si>
  <si>
    <t>(81) 3252-1132</t>
  </si>
  <si>
    <t xml:space="preserve">BB R$ 178,00  10/09/2014 </t>
  </si>
  <si>
    <t>SERGIO (27) 2103-2000</t>
  </si>
  <si>
    <t>006993/1</t>
  </si>
  <si>
    <t>QDELICIA</t>
  </si>
  <si>
    <t>BANDEJA TRANSP- 02 CAV "OVO"</t>
  </si>
  <si>
    <t>JANEIRO 2015</t>
  </si>
  <si>
    <t>PAULISTA PACK - DEZEMBRO 2014</t>
  </si>
  <si>
    <t>BAND BLIS MAMÃO PAPAYA 2 UND</t>
  </si>
  <si>
    <t>(27) 3371-3138</t>
  </si>
  <si>
    <t xml:space="preserve"> NOVEMBRO 2014</t>
  </si>
  <si>
    <t>03/10/2014</t>
  </si>
  <si>
    <t>BELLO FRUIT</t>
  </si>
  <si>
    <t>LUCIANA COLODETTI GIACOMIN   (73) 3605-4850             suprimentos@bellopapaya.com.br</t>
  </si>
  <si>
    <t>BANDEJA CLAIM SHELL PAPAYA 4 UND</t>
  </si>
  <si>
    <t xml:space="preserve">   BELLO FRUIT</t>
  </si>
  <si>
    <t xml:space="preserve">AGC </t>
  </si>
  <si>
    <t>HSHIMIZU</t>
  </si>
  <si>
    <t>FEVEREIRO 2015</t>
  </si>
  <si>
    <t>MARÇO 2015</t>
  </si>
  <si>
    <t>BB R$ 178,60  22/10/2014</t>
  </si>
  <si>
    <t>BB R$ 47,00  22/10/2014</t>
  </si>
  <si>
    <t>15/10/2014</t>
  </si>
  <si>
    <t xml:space="preserve">LEONARDO CAHU  MAYANA VIVIAN  (83) 3292-2944   3292-0053 </t>
  </si>
  <si>
    <t>(27) 99913-0003</t>
  </si>
  <si>
    <t>COBREMACK</t>
  </si>
  <si>
    <t xml:space="preserve">E-MAIL </t>
  </si>
  <si>
    <t>PAULISTA PACK - JANEIRO 2015</t>
  </si>
  <si>
    <t>PAULISTA PACK - FEVEREIRO 2015</t>
  </si>
  <si>
    <t>PAULISTA PACK - MARÇO 2015</t>
  </si>
  <si>
    <t>PAULISTA PACK - ABRIL 2015</t>
  </si>
  <si>
    <t>PAULISTA PACK - MAIO 2015</t>
  </si>
  <si>
    <t>ABRIL 2015</t>
  </si>
  <si>
    <t>MAIO 2015</t>
  </si>
  <si>
    <t>JUNHO 2015</t>
  </si>
  <si>
    <t>BRASFIO</t>
  </si>
  <si>
    <t>JAILSON (81) 3673-4805</t>
  </si>
  <si>
    <t>30/10/2014</t>
  </si>
  <si>
    <t>BB R$ 117,50   31/10/2014</t>
  </si>
  <si>
    <t>BB R$ 446,50   31/10/2014</t>
  </si>
  <si>
    <t>22</t>
  </si>
  <si>
    <t>23</t>
  </si>
  <si>
    <t>24</t>
  </si>
  <si>
    <t>25</t>
  </si>
  <si>
    <t>JULHO 2015</t>
  </si>
  <si>
    <t>AGOSTO 2015</t>
  </si>
  <si>
    <t>SETEMBRO 2015</t>
  </si>
  <si>
    <t>OUTUBRO 2015</t>
  </si>
  <si>
    <t>(27) 99936-0143</t>
  </si>
  <si>
    <t>RAMIRES</t>
  </si>
  <si>
    <t>18/11/2014</t>
  </si>
  <si>
    <t>(27) 99901-6129</t>
  </si>
  <si>
    <t>BANDEJAS MAMÃO PAPAYA 2 UND</t>
  </si>
  <si>
    <t>BB R$ 178,60  01/12/2014</t>
  </si>
  <si>
    <t>BB R$ 141,00  01/12/2014</t>
  </si>
  <si>
    <t>BB R$ 31,25 01/12/2014</t>
  </si>
  <si>
    <t>BB R$ 40,84 01/12/2014</t>
  </si>
  <si>
    <t>15/09 a 14/10</t>
  </si>
  <si>
    <t>15/10 a 14/11</t>
  </si>
  <si>
    <t>15/08 a 14/09</t>
  </si>
  <si>
    <t>15/11 A 14/12</t>
  </si>
  <si>
    <t>BB R$ 470,00 03/12/2014</t>
  </si>
  <si>
    <t>BB R$ 47,00 03/12/2014</t>
  </si>
  <si>
    <t>BB R$ 254,67 03/12/2014</t>
  </si>
  <si>
    <t>BANDEJA PAPAYA PET 2 UND</t>
  </si>
  <si>
    <t>QUERO MAIS</t>
  </si>
  <si>
    <t>BB R$ 141,00 14/01/2015</t>
  </si>
  <si>
    <t>BB R$ 47,00 14/01/2015</t>
  </si>
  <si>
    <t>BB R$ 178,60 14/01/2015</t>
  </si>
  <si>
    <t>BB R$ 352,50 14/01/2015</t>
  </si>
  <si>
    <t>12/12/2014</t>
  </si>
  <si>
    <t>05/01/2015</t>
  </si>
  <si>
    <t>CUMBUCA 500 G - GDE</t>
  </si>
  <si>
    <t>SUPERBOM</t>
  </si>
  <si>
    <t>6</t>
  </si>
  <si>
    <t>NORTE FRUT</t>
  </si>
  <si>
    <t>skype</t>
  </si>
  <si>
    <t>SUPER LANCHE</t>
  </si>
  <si>
    <t>BANDEJA SANDUICHE TRIANGULAR</t>
  </si>
  <si>
    <t>BB R$ 76,50 26/01/2015</t>
  </si>
  <si>
    <t>BB R$ 254,50 26/01/2015</t>
  </si>
  <si>
    <t>BB R$ 268,74 02/02/2015</t>
  </si>
  <si>
    <t>PEREIRA  (11) 3253-9263 / 3284-5398</t>
  </si>
  <si>
    <t>BOTICA GASTRONOMICA</t>
  </si>
  <si>
    <t>BANDEJAS PP - D 76</t>
  </si>
  <si>
    <t xml:space="preserve">SALIM/MARANHÃO  (11) 4016-1178   </t>
  </si>
  <si>
    <t>ligar em junho</t>
  </si>
  <si>
    <t>VANESSA</t>
  </si>
  <si>
    <t>ERICO (71) 8157-8960   8162-7436  9205-8205</t>
  </si>
  <si>
    <t>ANDREIA  (11) 4156-5531       (11) 98449-7780</t>
  </si>
  <si>
    <t>DAYANA (27) 2103-1600 (27) 99758-9340</t>
  </si>
  <si>
    <t>MAMÃO PAPAYA 4 UND</t>
  </si>
  <si>
    <t>1428/FFL</t>
  </si>
  <si>
    <t>OK</t>
  </si>
  <si>
    <t>FAGNER TAVARES    (27) 3216-3850    (27) 99984-6208</t>
  </si>
  <si>
    <t>BB R$ 587,50 24/03/2015</t>
  </si>
  <si>
    <t>BB R$ 235,00 24/03/2015</t>
  </si>
  <si>
    <t>BB 70,00 24/03/2015</t>
  </si>
  <si>
    <t>BB R$ 187,60 24/03/2015</t>
  </si>
  <si>
    <t>BB R$ 470,00 24/03/2015</t>
  </si>
  <si>
    <t xml:space="preserve">   BENASSI CAMPINAS (SP)</t>
  </si>
  <si>
    <t xml:space="preserve">   BENASSI VIANA (ES)</t>
  </si>
  <si>
    <t>BLISTER CUMBUCA 500 G</t>
  </si>
  <si>
    <t>BENASSI CAMPINAS</t>
  </si>
  <si>
    <t>MAMÃO PAPAYA 2 UND</t>
  </si>
  <si>
    <t>AVOCADO 4 UND</t>
  </si>
  <si>
    <t>BENASSI VIANA</t>
  </si>
  <si>
    <t xml:space="preserve">BENASSI VIANA </t>
  </si>
  <si>
    <t xml:space="preserve">NIL (11) 4105-3154   -   (11) 99918-5578 </t>
  </si>
  <si>
    <t xml:space="preserve"> -  98480-8582  -  99625-9113  -  97656-0134  -  terrafrutasorganicas@terra.com.br</t>
  </si>
  <si>
    <t>CAMILA ARAUJO    (19) 3037-5526</t>
  </si>
  <si>
    <t>7 DIAS</t>
  </si>
  <si>
    <t>TOBIAS ROSSETO (27) 99714-4658</t>
  </si>
  <si>
    <t xml:space="preserve">ALESSANDRO (27) 99974-1663       HELDER  </t>
  </si>
  <si>
    <t>LIGAR 10/05</t>
  </si>
  <si>
    <t>ENVIAR AMOSTRA DE 2 UND</t>
  </si>
  <si>
    <t>CASSIA - FINANCEIRO</t>
  </si>
  <si>
    <t>LIGAR AMANHÃ PROGRAMAÇÃO</t>
  </si>
  <si>
    <t>1536/FFL</t>
  </si>
  <si>
    <t>BB R$ 235,00 11/05/2015</t>
  </si>
  <si>
    <t>BB R$ 470,00 11/05/2015</t>
  </si>
  <si>
    <t>BB R$ 178,60 11/05/2015</t>
  </si>
  <si>
    <t>BB R$ 107,60 11/05/2015</t>
  </si>
  <si>
    <t>SAVIO</t>
  </si>
  <si>
    <t>ligar amanhã</t>
  </si>
  <si>
    <t>LIGAR 19/05</t>
  </si>
  <si>
    <t>LIGAR 27/05</t>
  </si>
  <si>
    <t>DA PAZ</t>
  </si>
  <si>
    <t xml:space="preserve">    CARINE</t>
  </si>
  <si>
    <t>UVA MAMÃO</t>
  </si>
  <si>
    <t>CUMBUCA 500 G</t>
  </si>
  <si>
    <t>3</t>
  </si>
  <si>
    <t>1581/FFL</t>
  </si>
  <si>
    <t>BENASSI</t>
  </si>
  <si>
    <t>NOVEMBRO 2015</t>
  </si>
  <si>
    <t>RODRIGUES/CRISTIANE/BETHE</t>
  </si>
  <si>
    <t>QUERO MAIS  -  BOM BLISTER</t>
  </si>
  <si>
    <t>QUERO MAIS  -  PAULISTA PACKING</t>
  </si>
  <si>
    <t xml:space="preserve">FILME PVC STRETCH 500 MM X 25 MICRA </t>
  </si>
  <si>
    <t>0 DD</t>
  </si>
  <si>
    <t>RENATA</t>
  </si>
  <si>
    <t>FF MAGALHÃES</t>
  </si>
  <si>
    <t xml:space="preserve">FERNANDO (82) 3352-5241       </t>
  </si>
  <si>
    <t>BANDEJA PET PAPAYA 4 UND.</t>
  </si>
  <si>
    <t>10 DD</t>
  </si>
  <si>
    <t>AGRICOLA Q.DELICIA</t>
  </si>
  <si>
    <t xml:space="preserve">          Fone:  (011) 4016-1178</t>
  </si>
  <si>
    <t>LIGAR JULHO</t>
  </si>
  <si>
    <t>RONALDO/YOLANDA - CEAGESP HFM BOX 147  -  (11) 3641-3089</t>
  </si>
  <si>
    <t>PAULISTA PACK - JUNHO 2015</t>
  </si>
  <si>
    <t>PAULISTA PACK - JULHO 2015</t>
  </si>
  <si>
    <t>PAULISTA PACK - AGOSTO 2015</t>
  </si>
  <si>
    <t>PAULISTA PACK - SETEMBRO 2015</t>
  </si>
  <si>
    <t>PAULISTA PACK - OUTUBRO 2015</t>
  </si>
  <si>
    <t>PAULISTA PACK - NOVEMBRO 2015</t>
  </si>
  <si>
    <t>PAULISTA PACK - DEZEMBRO 2015</t>
  </si>
  <si>
    <t>7</t>
  </si>
  <si>
    <t>FRUTAMINA</t>
  </si>
  <si>
    <t>BANDEJA PAPAYA PET -  4 UND</t>
  </si>
  <si>
    <t>BANDEJA PAPAYA  PET - 4 UND</t>
  </si>
  <si>
    <t>1641/FFL</t>
  </si>
  <si>
    <t>SKIPE</t>
  </si>
  <si>
    <t>(11) 998432837</t>
  </si>
  <si>
    <t>CUMBUCA 500G</t>
  </si>
  <si>
    <t>BB R$ 235,00 25/06/2015</t>
  </si>
  <si>
    <t>BB R$ 470,00 25/06/2015</t>
  </si>
  <si>
    <t>BB R$ 84,00 25/06/2015</t>
  </si>
  <si>
    <t>BB R$ 70,50 25/06/2015</t>
  </si>
  <si>
    <t>BB R$ 113,82 25/06/2015</t>
  </si>
  <si>
    <t>BB R$ 525,30 25/06/2015</t>
  </si>
  <si>
    <t>PAPAYA 2UND</t>
  </si>
  <si>
    <t>amostra cumbuca e 2und</t>
  </si>
  <si>
    <t>kit amostra + papaya 4und 0,38</t>
  </si>
  <si>
    <t>26</t>
  </si>
  <si>
    <t>SUSPENSO</t>
  </si>
  <si>
    <t xml:space="preserve">SANDRO/JOSI/JAQUELINE/TALITA       </t>
  </si>
  <si>
    <t>UGBP - BOM BLISTER</t>
  </si>
  <si>
    <t>UGBP - VIDEPLAST</t>
  </si>
  <si>
    <t xml:space="preserve">BETHE </t>
  </si>
  <si>
    <t>Cel. (11) 98442-6393</t>
  </si>
  <si>
    <t>RODRIGUES/CRISTIANE</t>
  </si>
  <si>
    <t>(27) 98139-7110</t>
  </si>
  <si>
    <t>FILME MAMÃO FORMOSA REAL</t>
  </si>
  <si>
    <t>VIDEPLAST - OUTUBRO 2015</t>
  </si>
  <si>
    <t>VIDEPLAST - NOVEMBRO 2015</t>
  </si>
  <si>
    <t>VIDEPLAST - DEZEMBRO 2015</t>
  </si>
  <si>
    <t>URBANO (81) 99946-3622</t>
  </si>
  <si>
    <t>ALLCAB FIOS E CABOS</t>
  </si>
  <si>
    <t xml:space="preserve">   CAIO G. PAVANELLI (11) 2455-2011</t>
  </si>
  <si>
    <t>ALLCAB</t>
  </si>
  <si>
    <t>CUMBUCA 500 G - 3PEQUENA</t>
  </si>
  <si>
    <t>CUMBUCA 500 G - 35</t>
  </si>
  <si>
    <t>CUMBUCA 500 P - 32</t>
  </si>
  <si>
    <t>8</t>
  </si>
  <si>
    <t>Q DELICIA</t>
  </si>
  <si>
    <t>BANDEJA PET PAPAYA 2 UND. - FUNDO REDONDO</t>
  </si>
  <si>
    <t>LUIS ALBERTO</t>
  </si>
  <si>
    <t>25000</t>
  </si>
  <si>
    <t>MAPE FRUTAS</t>
  </si>
  <si>
    <t xml:space="preserve">  (011) 4582-4011</t>
  </si>
  <si>
    <t>BB R$ 29,40 04/08/2015</t>
  </si>
  <si>
    <t>BB R$ 235,00 04/08/2015</t>
  </si>
  <si>
    <t>BB R$ 470,00 04/08/2015</t>
  </si>
  <si>
    <t>BB R$ 40,84 04/08/2015</t>
  </si>
  <si>
    <t>DENISE</t>
  </si>
  <si>
    <t>99375-1039</t>
  </si>
  <si>
    <t>ALEXANDRE BERNARDI  (27) 3765-2002      (27) 99603-1295 RAISA</t>
  </si>
  <si>
    <t>ERICA</t>
  </si>
  <si>
    <t>Mil</t>
  </si>
  <si>
    <t xml:space="preserve">BANDEJA PAPAYA 2 UND - FUNDO REDONDO </t>
  </si>
  <si>
    <t>27</t>
  </si>
  <si>
    <t xml:space="preserve"> (82) 99967-8286</t>
  </si>
  <si>
    <t>JONAS (11) 96211 0540   98964 7519     2858-4885</t>
  </si>
  <si>
    <t>BRUNO</t>
  </si>
  <si>
    <t>TIAGO</t>
  </si>
  <si>
    <t>EDUARDO/TIAGO   (11) 3835-2233</t>
  </si>
  <si>
    <t>TOTAL DE COMISSÕES =</t>
  </si>
  <si>
    <t>TOTAL DE COMISSÕES BRUNO  =</t>
  </si>
  <si>
    <t xml:space="preserve">BRUNA (11) 4362-1443  </t>
  </si>
  <si>
    <t>CUMBUCA 500 - G 35</t>
  </si>
  <si>
    <t>CASA DA UVA</t>
  </si>
  <si>
    <t>BANDEJA MAMÃO PAPAYA 4 UND</t>
  </si>
  <si>
    <t xml:space="preserve">CUMBUCA 500 - G 35 </t>
  </si>
  <si>
    <t>BB R$ 244,50 21/09/2015</t>
  </si>
  <si>
    <t>BB R$ 262,42 21/09/2015</t>
  </si>
  <si>
    <t>PRIMEIRA PARCELA</t>
  </si>
  <si>
    <t>SEGUNDA PARCELA</t>
  </si>
  <si>
    <t>TERCEIRA PARCELA</t>
  </si>
  <si>
    <t>R$ 1.406,80 PAGA BB EM 17/09/2015</t>
  </si>
  <si>
    <t>Q'DELICIA</t>
  </si>
  <si>
    <t>28</t>
  </si>
  <si>
    <t xml:space="preserve">DOCE MEL </t>
  </si>
  <si>
    <t>1979/FFL</t>
  </si>
  <si>
    <t>BOM BLISTER</t>
  </si>
  <si>
    <t>PAULISTA PACKING</t>
  </si>
  <si>
    <t>RAIMUNDO (71)98233-0890   (71) 3216-9900/35</t>
  </si>
  <si>
    <t>FILME PVC GA 380 MM X 10 MICRA</t>
  </si>
  <si>
    <t>R$ 1.406,80 PAGA BB EM 22/10/2015</t>
  </si>
  <si>
    <t>DEZEMBRO 2015</t>
  </si>
  <si>
    <t>JANEIRO 2016</t>
  </si>
  <si>
    <t>FEVEREIRO 2016</t>
  </si>
  <si>
    <t>MARÇO 2016</t>
  </si>
  <si>
    <t>ABRIL 2016</t>
  </si>
  <si>
    <t>MAIO 2016</t>
  </si>
  <si>
    <t>FILME MAMÃO PAPAYA 2 UND - TWIN PACK</t>
  </si>
  <si>
    <t>FILME MAMÃO PAPAYA 1 UND - SINGLE PACK</t>
  </si>
  <si>
    <t>ADMILSON (19) 3246-0184/3746-1200</t>
  </si>
  <si>
    <t>MARCELO/WILLIAN</t>
  </si>
  <si>
    <t>METALCAP - VIDEPLAST</t>
  </si>
  <si>
    <t>FILME STRETCH 500 X 25</t>
  </si>
  <si>
    <t>R$ 1.406,80 PAGA BB EM 19/11/2015</t>
  </si>
  <si>
    <t>AGC - BOM BLISTER</t>
  </si>
  <si>
    <t>AGC - VIDEPLAST</t>
  </si>
  <si>
    <t>ALTENIS  (27) 99984-3055</t>
  </si>
  <si>
    <t>MAPA DE ENTREGA - CASA SUIÇA</t>
  </si>
  <si>
    <t>29</t>
  </si>
  <si>
    <t>BANDEJA PAPAYA PET 4 UND</t>
  </si>
  <si>
    <t>MARIEL</t>
  </si>
  <si>
    <t>CESAR CEAGESP  (11) 7750-5261   97226-5855</t>
  </si>
  <si>
    <t>CUMBUCA 500 G 35</t>
  </si>
  <si>
    <t>DE MARCHI</t>
  </si>
  <si>
    <t xml:space="preserve">JOÃO LUIZ AGORRETA (19) 99763-7618     (19) 3746-1406 </t>
  </si>
  <si>
    <t>1</t>
  </si>
  <si>
    <t>CESAR CEAGESP   97226-5855</t>
  </si>
  <si>
    <t>NORTE FRUIT</t>
  </si>
  <si>
    <t>PAULISTA PACKING  JANEIRO 2016</t>
  </si>
  <si>
    <t>PAULISTA PACKING  FEVEREIRO 2016</t>
  </si>
  <si>
    <t>PAULISTA PACKING  MARÇO 2016</t>
  </si>
  <si>
    <t>PAULISTA PACKING  ABRIL 2016</t>
  </si>
  <si>
    <t>PAULISTA PACKING  MAIO 2016</t>
  </si>
  <si>
    <t>ok</t>
  </si>
  <si>
    <t>BB R$ 343,31 21/01/2016</t>
  </si>
  <si>
    <t>ermerlando 27 997544214</t>
  </si>
  <si>
    <t>ERMERLANDO</t>
  </si>
  <si>
    <t>SHINDI UEMURA</t>
  </si>
  <si>
    <t>MIRIAM</t>
  </si>
  <si>
    <t>(14) 3478-2331</t>
  </si>
  <si>
    <t>SHINDI /</t>
  </si>
  <si>
    <t>CUMBUCA 500 G - MA15</t>
  </si>
  <si>
    <t>PAULO</t>
  </si>
  <si>
    <t xml:space="preserve">FILME PVC ENCOLHIVEL PD 400 X 15 - PERFURADO </t>
  </si>
  <si>
    <t xml:space="preserve">FILME PVC ENCOLHIVEL PD 400 X 20 - PERFURADO </t>
  </si>
  <si>
    <t>ADMILSON (19) 3246-0184/3746-5120/3746-1200</t>
  </si>
  <si>
    <t>2</t>
  </si>
  <si>
    <t>SERRAPLAST  MARÇO 2016</t>
  </si>
  <si>
    <t>SERRAPLAST  MAIO 2016</t>
  </si>
  <si>
    <t>SERRAPLAST  ABRIL 2016</t>
  </si>
  <si>
    <t>SERRAPLAST  JUNHO 2016</t>
  </si>
  <si>
    <t>AGRICOLA Q'DELICIA</t>
  </si>
  <si>
    <t>LOSCHI</t>
  </si>
  <si>
    <t>CUMBUCA 500G - 35</t>
  </si>
  <si>
    <t>fev/16</t>
  </si>
  <si>
    <t>mar/16</t>
  </si>
  <si>
    <t>abr/16</t>
  </si>
  <si>
    <t>mai/16</t>
  </si>
  <si>
    <t>OTHIL</t>
  </si>
  <si>
    <t>CUMBUCA 500 G - MA 15</t>
  </si>
  <si>
    <t>BANDEJA PAPAYA 2 UND. - FUNDO REDONDO</t>
  </si>
  <si>
    <t>LUIS ALBERTO/</t>
  </si>
  <si>
    <t>MAPE</t>
  </si>
  <si>
    <t>METALCAP - PAULISTA PACK</t>
  </si>
  <si>
    <t>FILME STRETCH 500 MM X 25 MICRA</t>
  </si>
  <si>
    <t>ALL CAB</t>
  </si>
  <si>
    <t>KORIN AGROPECUARIA</t>
  </si>
  <si>
    <t>(19) 3576-9510</t>
  </si>
  <si>
    <t xml:space="preserve">EMB. OVO GALINHA  10 UND   SRG - C10 </t>
  </si>
  <si>
    <t>FILME MAMÃO PAPAYA 2 UND - TWIN PACK - 41 x 26</t>
  </si>
  <si>
    <t>FILME MAMÃO PAPAYA 1 UND - SINGLE PACK - 37 x 22</t>
  </si>
  <si>
    <t>PAGO - BB 29/02</t>
  </si>
  <si>
    <t>BENASSI  CAMPINAS</t>
  </si>
  <si>
    <t xml:space="preserve">          ANDERSON JOSE DE SOUZA  (11) 3831-2588</t>
  </si>
  <si>
    <t>U</t>
  </si>
  <si>
    <t>(19) 3246-0366</t>
  </si>
  <si>
    <t>PAULISTA PACKING  JUNHO 2016</t>
  </si>
  <si>
    <t>PAULISTA PACKING  JULHO 2016</t>
  </si>
  <si>
    <t>SERRAPLAST  JULHO 2016</t>
  </si>
  <si>
    <t>CASA DA UVA - BOM BLISTER</t>
  </si>
  <si>
    <t>CASA DA UVA - PAULISTA PACK</t>
  </si>
  <si>
    <t xml:space="preserve">RN </t>
  </si>
  <si>
    <t xml:space="preserve">PATRICIA (19) 4103-3289       </t>
  </si>
  <si>
    <t>OTHIL   -  SERRAPLAST</t>
  </si>
  <si>
    <t>FILME GA DUPLO 285 X 14</t>
  </si>
  <si>
    <t>10922/23</t>
  </si>
  <si>
    <t>SERRAPLAST  AGOSTO 2016</t>
  </si>
  <si>
    <t>SERRAPLAST  SETEMBRO 2016</t>
  </si>
  <si>
    <t>SERRAPLAST  OUTUBRO 2016</t>
  </si>
  <si>
    <t>SERRAPLAST  NOVEMBRO 2016</t>
  </si>
  <si>
    <t>FRANCISCO  (11) 98373-9959</t>
  </si>
  <si>
    <t>GUTIERRES   (19) 3576-9557</t>
  </si>
  <si>
    <t>421,60</t>
  </si>
  <si>
    <t>336,00</t>
  </si>
  <si>
    <t>LAIS</t>
  </si>
  <si>
    <t>ALEXANDRA  27 2103-5111</t>
  </si>
  <si>
    <t>RAQUEL - FINANCEIRO</t>
  </si>
  <si>
    <t>OVOS CALDANA</t>
  </si>
  <si>
    <t>UGBP LINHARES - VIDEPLAST</t>
  </si>
  <si>
    <t>UGBP LINHARES</t>
  </si>
  <si>
    <t>VIDEPLAST   SETEMBRO 2016</t>
  </si>
  <si>
    <t>CAMILA ARAUJO    (19) 3246-0366</t>
  </si>
  <si>
    <t>RENATA TEIXEIRA (11) 4067-6248</t>
  </si>
  <si>
    <t>BIANCHI</t>
  </si>
  <si>
    <t>COBREMACK  -  BAHIA</t>
  </si>
  <si>
    <t>13722/1</t>
  </si>
  <si>
    <t>PAULISTA PACKING  AGOSTO 2016</t>
  </si>
  <si>
    <t>COBREMACK - BAHIA</t>
  </si>
  <si>
    <t xml:space="preserve">JOSE NILSON    (27) 3216-3850    </t>
  </si>
  <si>
    <t>PAULISTA PACKING  SETEMBRO 2016</t>
  </si>
  <si>
    <t>RN</t>
  </si>
  <si>
    <t xml:space="preserve">PAGO </t>
  </si>
  <si>
    <t>11842 PAGO</t>
  </si>
  <si>
    <t>011 4524-0057</t>
  </si>
  <si>
    <t>11 4368-4837</t>
  </si>
  <si>
    <t>TAFFRIO</t>
  </si>
  <si>
    <t>TAFFRIO - VIDEPLAST</t>
  </si>
  <si>
    <t xml:space="preserve">MARCELO DA PAIXÃO  (11) 4619-4022  (11) 99966-0989            FELIPE </t>
  </si>
  <si>
    <t>VIDEPLAST   OUTUBRO 2016</t>
  </si>
  <si>
    <t>VIDEPLAST   NOVEMBRO 2016</t>
  </si>
  <si>
    <t>VIDEPLAST   DEZEMBRO 2016</t>
  </si>
  <si>
    <t>VIDEPLAST   JANEIRO 2017</t>
  </si>
  <si>
    <t>VIDEPLAST   FEVEREIRO 2017</t>
  </si>
  <si>
    <t>VIDEPLAST   MARÇO 2017</t>
  </si>
  <si>
    <t>CASA DA UVA - SERRAPLAST</t>
  </si>
  <si>
    <t>FAZENDA DA TOCA</t>
  </si>
  <si>
    <t>MARCIO FRANCO</t>
  </si>
  <si>
    <t xml:space="preserve">EMB. OVO GALINHA  06 UND   SRG - C06 </t>
  </si>
  <si>
    <t>SERRAPLAST  DEZEMBRO 2016</t>
  </si>
  <si>
    <t>SERRAPLAST  JANEIRO 2017</t>
  </si>
  <si>
    <t>SERRAPLAST  FEVEREIRO 2017</t>
  </si>
  <si>
    <t>SERRAPLAST  MARÇO 2017</t>
  </si>
  <si>
    <t>GO GREEN</t>
  </si>
  <si>
    <t>MARCOS 11 99457-9106</t>
  </si>
  <si>
    <t>EMBALAGEM TOMATINHO - SRT 08</t>
  </si>
  <si>
    <t>AGRICOLA Q.DELICIA - SERRAPLAST</t>
  </si>
  <si>
    <t xml:space="preserve">CUMBUCA 500 - MA 15 </t>
  </si>
  <si>
    <t>ROSEMEIRE</t>
  </si>
  <si>
    <t>11 3642-1180</t>
  </si>
  <si>
    <t>19  99978-4130</t>
  </si>
  <si>
    <t>DE MARCHI/CACO - SERRAPLAST</t>
  </si>
  <si>
    <t>DE MARCHI/FAZ STA CATARINA</t>
  </si>
  <si>
    <t>DE MARCHI/CACO</t>
  </si>
  <si>
    <t>DEMARCHI/CACO</t>
  </si>
  <si>
    <t>FRUTICOLA AURORA - SERRAPLAST</t>
  </si>
  <si>
    <t>RENATO VITALE CORNACHIONE  19 3746-1223     19 98199-7151</t>
  </si>
  <si>
    <t>FRUTICOLA AURORA</t>
  </si>
  <si>
    <t>LOSCHI &amp; WATANABE - SERRAPLAST</t>
  </si>
  <si>
    <t xml:space="preserve">ALESSANDRO 11 99119-5631    </t>
  </si>
  <si>
    <t>Luciane Rizzetto Rosati</t>
  </si>
  <si>
    <t>  </t>
  </si>
  <si>
    <t>    11 4582-5698</t>
  </si>
  <si>
    <t>LOSCHI &amp; WATANABE</t>
  </si>
  <si>
    <t>FABIOLA 11 4368-4837</t>
  </si>
  <si>
    <t>LUIZ BIANCHI</t>
  </si>
  <si>
    <t xml:space="preserve">   BENASSI CAMPINAS - SERRAPLAST</t>
  </si>
  <si>
    <t>FAZENDA DA TOCA - SERRAPLAST</t>
  </si>
  <si>
    <t>KORIN AGROPECUARIA - SERRAPLAST</t>
  </si>
  <si>
    <t>LUIZ RICARDO BIANCHI - SERRAPLAST</t>
  </si>
  <si>
    <t xml:space="preserve">MAPE FRUTAS - SERRAPLAST </t>
  </si>
  <si>
    <t>CAMILA ARAUJO    (19) 3746-1218</t>
  </si>
  <si>
    <t>ADILSON T. FACCHINI  15 99687-8739       SILMARA 15 3279-6147/81</t>
  </si>
  <si>
    <t>5</t>
  </si>
  <si>
    <t>ROGERIO FONTES/TALITA FONSECA   (11) 2779-7503</t>
  </si>
  <si>
    <t>EMPREITEIRA MORASS  -  VIDEPLAST</t>
  </si>
  <si>
    <t>15741/1</t>
  </si>
  <si>
    <t>BRUNA FONTANA 19 99626-9097</t>
  </si>
  <si>
    <t>RODRIGO 19 99634-4172</t>
  </si>
  <si>
    <t>RUI CARMINATI  11 99961-0666</t>
  </si>
  <si>
    <t>REAJUSTADO</t>
  </si>
  <si>
    <t xml:space="preserve">   BENAFRUT - SERRAPLAST</t>
  </si>
  <si>
    <t>19 3576-9540  REAJUSTADO</t>
  </si>
  <si>
    <t xml:space="preserve">         ANDREIA ZULZKE  </t>
  </si>
  <si>
    <t>GO GREEN  -  SERRAPLAST</t>
  </si>
  <si>
    <t>GO GREEN  -  BRASIL SUL</t>
  </si>
  <si>
    <t>FILME PVC GA 380 X 10 X 1200</t>
  </si>
  <si>
    <t>BOB</t>
  </si>
  <si>
    <t>BRASIL SUL  MARÇO 2017</t>
  </si>
  <si>
    <t>BRASIL SUL  ABRIL 2017</t>
  </si>
  <si>
    <t>BRASIL SUL  MAIO 2017</t>
  </si>
  <si>
    <t>BRASIL SUL  JUNHO 2017</t>
  </si>
  <si>
    <t>JOSE PAULO LAZZARI  -  SERRAPLAST</t>
  </si>
  <si>
    <t>JOSE PAULO LAZZARI</t>
  </si>
  <si>
    <t>ELIANA</t>
  </si>
  <si>
    <t>TRANSMAGNA 11 2131-9400</t>
  </si>
  <si>
    <t>77 99136-6132</t>
  </si>
  <si>
    <t>19 3246-0400</t>
  </si>
  <si>
    <t>VERA</t>
  </si>
  <si>
    <t>CÉU AZUL - SERRAPLAST</t>
  </si>
  <si>
    <t>MAURICIO MITSUO NAKANO  11 3643-9373</t>
  </si>
  <si>
    <t>EMBALAGEM TOMATINHO - SRT 07</t>
  </si>
  <si>
    <t xml:space="preserve">CEU AZUL </t>
  </si>
  <si>
    <t>ALLCAB FIOS E CABOS - BRASIL SUL</t>
  </si>
  <si>
    <t xml:space="preserve">ALL CAB </t>
  </si>
  <si>
    <t>SERRAPLAST  ABRIL 2017</t>
  </si>
  <si>
    <t>SERRAPLAST  MAIO 2017</t>
  </si>
  <si>
    <t>SERRAPLAST  JUNHO 2017</t>
  </si>
  <si>
    <t>SERRAPLAST  JULHO 2017</t>
  </si>
  <si>
    <t>SERRAPLAST  AGOSTO 2017</t>
  </si>
  <si>
    <t>SERRAPLAST  SETEMBRO 2017</t>
  </si>
  <si>
    <t>SERRAPLAST  OUTUBRO 2017</t>
  </si>
  <si>
    <t>SERRAPLAST  NOVEMBRO 2017</t>
  </si>
  <si>
    <t>SERRAPLAST  DEZEMBRO 2017</t>
  </si>
  <si>
    <t>LOSCHI &amp; WATANABE - BRASIL SUL</t>
  </si>
  <si>
    <t>FILME PVC GA 380 X 10 X 1000</t>
  </si>
  <si>
    <t>VITOR  (27) 99608-1521      ELIJOICE       (27) 99713-8956</t>
  </si>
  <si>
    <t>ALTENIS   (27) 99984-3055</t>
  </si>
  <si>
    <t>JUNIOR</t>
  </si>
  <si>
    <t>JULIANO 19 99626-1225</t>
  </si>
  <si>
    <t>LUCÉLIA (11) 3659-7060</t>
  </si>
  <si>
    <t xml:space="preserve">OTHIL  -  BRASIL SUL </t>
  </si>
  <si>
    <t>METALFLEX - BRASIL SUL</t>
  </si>
  <si>
    <t>METALFLEX</t>
  </si>
  <si>
    <t>COBREMACK SÃO PAULO - BRASIL SUL</t>
  </si>
  <si>
    <t>COBREMACK BAHIA - BRASIL SUL</t>
  </si>
  <si>
    <t>COBREMACK BAHIA</t>
  </si>
  <si>
    <t>COBREMACK SÃO PAULO</t>
  </si>
  <si>
    <t>ROSE 11 4334-1371  11 4067-5189</t>
  </si>
  <si>
    <t>11 4362-1443</t>
  </si>
  <si>
    <t xml:space="preserve">AGRICOLA Q.DELICIA </t>
  </si>
  <si>
    <t>CÉU AZUL</t>
  </si>
  <si>
    <t>CACO</t>
  </si>
  <si>
    <t>REPRESENTADA</t>
  </si>
  <si>
    <t>SERRAPLAST</t>
  </si>
  <si>
    <t>CCS</t>
  </si>
  <si>
    <t>BRASIL SUL</t>
  </si>
  <si>
    <t>SERRAPLAST TRANSFORMAÇÃO E COMERCIO DE PLASTICO LTDA.</t>
  </si>
  <si>
    <t xml:space="preserve">OTHIL </t>
  </si>
  <si>
    <t>BRASIL SUL  JULHO 2017</t>
  </si>
  <si>
    <t>BRASIL SUL  AGOSTO 2017</t>
  </si>
  <si>
    <t>BRASIL SUL  SETEMBRO 2017</t>
  </si>
  <si>
    <t>BRASIL SUL  OUTUBRO 2017</t>
  </si>
  <si>
    <t>BRASIL SUL  NOVEMBRO 2017</t>
  </si>
  <si>
    <t>BRASIL SUL  DEZEMBRO 2017</t>
  </si>
  <si>
    <t>BRASIL SUL EMBALAGENS LTDA.</t>
  </si>
  <si>
    <t>9</t>
  </si>
  <si>
    <t>CEU AZUL</t>
  </si>
  <si>
    <t>ABR 03</t>
  </si>
  <si>
    <t>MAI 04</t>
  </si>
  <si>
    <t>MAR 02</t>
  </si>
  <si>
    <t>FEV 01</t>
  </si>
  <si>
    <t>JAN 12</t>
  </si>
  <si>
    <t>JUN 05</t>
  </si>
  <si>
    <t>JUL 06</t>
  </si>
  <si>
    <t>AGO 07</t>
  </si>
  <si>
    <t>SET 08</t>
  </si>
  <si>
    <t>OUT 09</t>
  </si>
  <si>
    <t>NOV 10</t>
  </si>
  <si>
    <t>DEZ 11</t>
  </si>
  <si>
    <t xml:space="preserve">                                  CCS INDUSTRIA E COMERCIO DE EMBALAGENS PLASTICAS LTDA.</t>
  </si>
  <si>
    <t xml:space="preserve">JULIANO (27) 2103-1600 </t>
  </si>
  <si>
    <t>FILME PVC GA 350 X 10 X 1000</t>
  </si>
  <si>
    <t>AGC - SERRAPLAST</t>
  </si>
  <si>
    <t>FRUTAS SOLO - SERRAPLAST</t>
  </si>
  <si>
    <t>MARCELO  27 99901-6129</t>
  </si>
  <si>
    <t>27 99754-4214 JUNIOR/JOÃO PAULO</t>
  </si>
  <si>
    <t>ALEXANDRO NOVAIS   (73) 3605-4850             suprimentos@bellopapaya.com.br</t>
  </si>
  <si>
    <t xml:space="preserve">      ELIJOICE/JUNIOR/JOÃO PAULO (27) 99754-4214</t>
  </si>
  <si>
    <t>SERGIO SANCHE (27) 2103-2000</t>
  </si>
  <si>
    <t>sergio.sanche@frut-mel.com</t>
  </si>
  <si>
    <t>CRISTIANO (71)98233-0890   (71) 3216-9900/35</t>
  </si>
  <si>
    <t>KORIN</t>
  </si>
  <si>
    <t>WILDEMBERG/MARGARETH   83 99976-0411</t>
  </si>
  <si>
    <t>10</t>
  </si>
  <si>
    <t>JULIANA</t>
  </si>
  <si>
    <t xml:space="preserve"> Q'DELICIA</t>
  </si>
  <si>
    <t>1561,93</t>
  </si>
  <si>
    <t>BURITI GRANDE</t>
  </si>
  <si>
    <t>ANTONIO IIDA (38) 99127-0555</t>
  </si>
  <si>
    <t>SIDEAN DE MENEZES</t>
  </si>
  <si>
    <t>SIDEAN  11 97440-9799</t>
  </si>
  <si>
    <t>94036-1053</t>
  </si>
  <si>
    <t>INDUSCON</t>
  </si>
  <si>
    <t>JEFFERSON 11 94036-1053</t>
  </si>
  <si>
    <t>FILME PVC GA 285 X 14 X 1000</t>
  </si>
  <si>
    <t xml:space="preserve">EMB. OVO GALINHA  10 UND   SRG - C12 </t>
  </si>
  <si>
    <t>GRANJA SANTA MARTA</t>
  </si>
  <si>
    <t>LUANA</t>
  </si>
  <si>
    <t>TRANSPORTADORA MIRIN DO SUL  11 2412-2720  -  KESSIA</t>
  </si>
  <si>
    <t>cancelado</t>
  </si>
  <si>
    <t>DANILO BARBOSA 16 2106-8606</t>
  </si>
  <si>
    <t>ALINE  16 2106-8606</t>
  </si>
  <si>
    <t>SERRAPLAST  JANEIRO 2018</t>
  </si>
  <si>
    <t>CHROMO</t>
  </si>
  <si>
    <t>20318/1</t>
  </si>
  <si>
    <t>IRMÃOS GONÇALVES</t>
  </si>
  <si>
    <t>NELCI ALVES 11 94784-8892</t>
  </si>
  <si>
    <t>FILME PVC STRETCH 500 MM X 25 MICRA</t>
  </si>
  <si>
    <t>COBREFLEX</t>
  </si>
  <si>
    <t>CUMBUCA 500 G - MA  CRISTAL</t>
  </si>
  <si>
    <t>LIANE</t>
  </si>
  <si>
    <t>PORTO ALIMENTOS</t>
  </si>
  <si>
    <t>x.x.x</t>
  </si>
  <si>
    <t>EMB. OVO GALINHA  10 UND   SRG - C10  -  RESSALTO</t>
  </si>
  <si>
    <t xml:space="preserve">FRANCISCO  11 98373-9959 </t>
  </si>
  <si>
    <t>SERRAPLAST  FEVEREIRO 2018</t>
  </si>
  <si>
    <t>SERRAPLAST  MARÇO 2018</t>
  </si>
  <si>
    <t>SERRAPLAST  ABRIL 2018</t>
  </si>
  <si>
    <t>SERRAPLAST  MAIO 2018</t>
  </si>
  <si>
    <t>SERRAPLAST  JUNHO 2018</t>
  </si>
  <si>
    <t>SERRAPLAST  JULHO 2018</t>
  </si>
  <si>
    <t>SERRAPLAST  AGOSTO 2018</t>
  </si>
  <si>
    <t>SERRAPLAST  SETEMBRO 2018</t>
  </si>
  <si>
    <t>SERRAPLAST  OUTUBRO 2018</t>
  </si>
  <si>
    <t>SERRAPLAST  NOVEMBRO 2018</t>
  </si>
  <si>
    <t>SERRAPLAST  DEZEMBRO 2018</t>
  </si>
  <si>
    <t>SERRAPLAST  JANEIRO 2019</t>
  </si>
  <si>
    <t>EMB. OVO GALINHA 10 UND SRG - C10  -  RESSALTO</t>
  </si>
  <si>
    <t>BRASIL SUL  JANEIRO 2018</t>
  </si>
  <si>
    <t>BRASIL SUL  FEVEREIRO 2018</t>
  </si>
  <si>
    <t>BRASIL SUL  MARÇO 2018</t>
  </si>
  <si>
    <t>BRASIL SUL  ABRIL 2018</t>
  </si>
  <si>
    <t>BRASIL SUL  MAIO 2018</t>
  </si>
  <si>
    <t>BRASIL SUL  JUNHO 2018</t>
  </si>
  <si>
    <t>BRASIL SUL  JULHO 2018</t>
  </si>
  <si>
    <t>BRASIL SUL  AGOSTO 2018</t>
  </si>
  <si>
    <t>BRASIL SUL  SETEMBRO 2018</t>
  </si>
  <si>
    <t>BRASIL SUL  OUTUBRO 2018</t>
  </si>
  <si>
    <t>BRASIL SUL  NOVEMBRO 2018</t>
  </si>
  <si>
    <t>BRASIL SUL  DEZEMBRO 2018</t>
  </si>
  <si>
    <t>CUMBUCA 500 G - MA 15  AZUL</t>
  </si>
  <si>
    <t>CUMBUCA 500 G - MA 15 AZUL</t>
  </si>
  <si>
    <t>EMB. OVO GALINHA 12 UND SRG - C12 - RESSALTO</t>
  </si>
  <si>
    <t>DISTR. FRUTAS VALINHENSE</t>
  </si>
  <si>
    <t>RENATO VITALE CORNACHIONE  19 3746-1223/21     19 98199-7151</t>
  </si>
  <si>
    <t>19 3307-7843/4  CARLOS</t>
  </si>
  <si>
    <t>CAMILA ARAUJO    (19) 3746-1288</t>
  </si>
  <si>
    <t>SANDRO</t>
  </si>
  <si>
    <t>CUMBUCA 500 G - MA 15 CRIS</t>
  </si>
  <si>
    <t>CUMBUCA 500 G - MA 15 AZ</t>
  </si>
  <si>
    <t>CUMBUCA 500 G - MA 15  CRISTAL</t>
  </si>
  <si>
    <t xml:space="preserve">EMB. TAMPA OVOS  SRM 30 TO </t>
  </si>
  <si>
    <t>RODINEI A. JULIATO JUNIOR  19 3246-0793   19 3246-0274   19 3746-1239  FERNANDA</t>
  </si>
  <si>
    <t>vebal</t>
  </si>
  <si>
    <t>CCS  MARÇO 2018</t>
  </si>
  <si>
    <t>CCS  ABRIL 2018</t>
  </si>
  <si>
    <t>CCS  MAIO 2018</t>
  </si>
  <si>
    <t>CCS  JUNHO 2018</t>
  </si>
  <si>
    <t>CCS  JULHO 2018</t>
  </si>
  <si>
    <t>CCS  AGOSTO 2018</t>
  </si>
  <si>
    <t>CCS  SETEMBRO 2018</t>
  </si>
  <si>
    <t>CCS  OUTUBRO 2018</t>
  </si>
  <si>
    <t>CCS  NOVEMBRO 2018</t>
  </si>
  <si>
    <t>CCS  DEZEMBRO 2018</t>
  </si>
  <si>
    <t>LIANE AZUMA</t>
  </si>
  <si>
    <t>EDILENE</t>
  </si>
  <si>
    <t>13182/13191</t>
  </si>
  <si>
    <t>SUICHI NISHIOKA</t>
  </si>
  <si>
    <t>ERICA NISHIOKA TOMITA  011 4714-0787    THATIANA</t>
  </si>
  <si>
    <t>EMBALAGEM MAMÃO - SRP 04 - AZUL</t>
  </si>
  <si>
    <t>13/042018</t>
  </si>
  <si>
    <t>SERGIO THOMAZETTO</t>
  </si>
  <si>
    <t>ERICA THOMAZETTO   11 99197-4145</t>
  </si>
  <si>
    <t>FILME PVC GRAU ALIMENTICIO 380 X 10 X 1000</t>
  </si>
  <si>
    <t>BOA FRUTA</t>
  </si>
  <si>
    <t>DANILO</t>
  </si>
  <si>
    <t>JOSI</t>
  </si>
  <si>
    <t>ROBERTO R. LABLEUK 11 4707-0650</t>
  </si>
  <si>
    <t>CONDUMAX</t>
  </si>
  <si>
    <t>FILME PVC EST. 70 MM X 40 MICRA</t>
  </si>
  <si>
    <t>MAPE JUNDIAÍ</t>
  </si>
  <si>
    <t>MAPE POUSO ALEGRE</t>
  </si>
  <si>
    <t>EVERTON PEREIRA MACHADO 35 99984-6191</t>
  </si>
  <si>
    <t>GISELE 35 3422-3160</t>
  </si>
  <si>
    <t>FILME PVC GA 280 X 9 X 1000</t>
  </si>
  <si>
    <t>QUADRANTE</t>
  </si>
  <si>
    <t>CIRLENE (38) 98414-7413</t>
  </si>
  <si>
    <t>CLAUDIO RODRIGUES  27 3768-1468</t>
  </si>
  <si>
    <t>EDINEIA OU ALEXANDRO PVC</t>
  </si>
  <si>
    <t>JOÃO ALVES DA CONCEIÇÃO JR</t>
  </si>
  <si>
    <t xml:space="preserve"> BURITI GRANDE</t>
  </si>
  <si>
    <t>EDSON</t>
  </si>
  <si>
    <t xml:space="preserve">EMB. TAMPA OVOS  SRM 20 TO </t>
  </si>
  <si>
    <t>TOMAZ HENRIQUE LOPES</t>
  </si>
  <si>
    <t>JOSÉ LOPES  17 99774-2673</t>
  </si>
  <si>
    <t>ESTELA</t>
  </si>
  <si>
    <t>JULIANO</t>
  </si>
  <si>
    <t>BRASIL SUL  JANEIRO 2019</t>
  </si>
  <si>
    <t>JOEL PERUFFO</t>
  </si>
  <si>
    <t xml:space="preserve">JOEL PERUFFO  </t>
  </si>
  <si>
    <t xml:space="preserve">  17 99989-6955</t>
  </si>
  <si>
    <t>CCS  JANEIRO 2019</t>
  </si>
  <si>
    <t>SERRAPLAST  FEVEREIRO 2019</t>
  </si>
  <si>
    <t>CUMBUCA 400 G - MA 17</t>
  </si>
  <si>
    <t>SERRAPLAST  MARÇO 2019</t>
  </si>
  <si>
    <t>SERRAPLAST  ABRIL 2019</t>
  </si>
  <si>
    <t>SERRAPLAST  MAIO 2019</t>
  </si>
  <si>
    <t>SERRAPLAST  JUNHO 2019</t>
  </si>
  <si>
    <t>SERRAPLAST  JULHO 2019</t>
  </si>
  <si>
    <t>SERRAPLAST  AGOSTO 2019</t>
  </si>
  <si>
    <t>SERRAPLAST  SETEMBRO 2019</t>
  </si>
  <si>
    <t>SERRAPLAST  OUTUBRO 2019</t>
  </si>
  <si>
    <t>SERRAPLAST  NOVEMBRO 2019</t>
  </si>
  <si>
    <t>SERRAPLAST  DEZEMBRO 2019</t>
  </si>
  <si>
    <t>CUMBUCA 500 G - MA15 CRISTAL</t>
  </si>
  <si>
    <t>JANAINA</t>
  </si>
  <si>
    <t>BRASIL SUL  JANEIRO 2020</t>
  </si>
  <si>
    <t>BRASIL SUL  FEVEREIRO 2019</t>
  </si>
  <si>
    <t>BRASIL SUL  MARÇO 2019</t>
  </si>
  <si>
    <t>BRASIL SUL  ABRIL 2019</t>
  </si>
  <si>
    <t>BRASIL SUL  MAIO 2019</t>
  </si>
  <si>
    <t>BRASIL SUL  JUNHO 2019</t>
  </si>
  <si>
    <t>BRASIL SUL  JULHO 2019</t>
  </si>
  <si>
    <t>BRASIL SUL  AGOSTO 2019</t>
  </si>
  <si>
    <t>BRASIL SUL  SETEMBRO 2019</t>
  </si>
  <si>
    <t>BRASIL SUL  OUTUBRO 2019</t>
  </si>
  <si>
    <t>BRASIL SUL  NOVEMBRO 2019</t>
  </si>
  <si>
    <t>BRASIL SUL  DEZEMBRO 2019</t>
  </si>
  <si>
    <t>AUGUSTO CIHODA</t>
  </si>
  <si>
    <t>EMB. OVO CODORNA 30 UND SRC-01</t>
  </si>
  <si>
    <t xml:space="preserve">AUGUSTO MIYOSHI CIHODA </t>
  </si>
  <si>
    <t xml:space="preserve">MARIO (14) 3478-2345       </t>
  </si>
  <si>
    <t>AUGUSTO (14) 99682-4493</t>
  </si>
  <si>
    <t>FILME PVC ENCOLHIVEL 450 x 25</t>
  </si>
  <si>
    <t>CUMBUCA 500 G - MA 16</t>
  </si>
  <si>
    <t>3292-4553</t>
  </si>
  <si>
    <t>JOÃO LUIZ COSTA 11 96478-7820</t>
  </si>
  <si>
    <t>EMB. OVO CODORNA 30 UND SRC 01</t>
  </si>
  <si>
    <t>MARIA ISAURA DE MORAES</t>
  </si>
  <si>
    <t>P. ROBERTO BARBI</t>
  </si>
  <si>
    <t>ANGELO MARQUES   11 94015-9132       011 4581-7227</t>
  </si>
  <si>
    <t>MOISES S. TEIXEIRA  19 3608-8227/8447/8199/7582  19 99277-4515  19 99520-5032</t>
  </si>
  <si>
    <t>EMB. OVO GALINHA 10 UND  SRG - C10 - RESSALTO</t>
  </si>
  <si>
    <t xml:space="preserve">ROZENDO V. TEIXEIRA </t>
  </si>
  <si>
    <t>HORTA VITAE</t>
  </si>
  <si>
    <t>ADRIANA AMPHILO     14 3812-7000</t>
  </si>
  <si>
    <t xml:space="preserve">EMBALAGEM OVO GALINHA - SRG C10 </t>
  </si>
  <si>
    <t>CUMBUCA 500 G - MA 17</t>
  </si>
  <si>
    <t>WHATSAPP</t>
  </si>
  <si>
    <t>CCS  FEVEREIRO 2019</t>
  </si>
  <si>
    <t>CCS  MARÇO 2019</t>
  </si>
  <si>
    <t>CCS  ABRIL 2019</t>
  </si>
  <si>
    <t>CCS  MAIO 2019</t>
  </si>
  <si>
    <t>CCS  JUNHO 2019</t>
  </si>
  <si>
    <t>CCS  JULHO 2019</t>
  </si>
  <si>
    <t>CCS  AGOSTO 2019</t>
  </si>
  <si>
    <t>CCS  SETEMBRO 2019</t>
  </si>
  <si>
    <t>CCS  OUTUBRO 2019</t>
  </si>
  <si>
    <t>CCS  NOVEMBRO 2019</t>
  </si>
  <si>
    <t>GISLAINE APARECIDA DE BRITO</t>
  </si>
  <si>
    <t>CUMBUCA 500 G - MA 15 CRISTAL</t>
  </si>
  <si>
    <t>NICO CONTABILIDADE  19 3234-5737</t>
  </si>
  <si>
    <t>ANDREIA ZULZKE 19 3576-9510    GUTIERRES 19 3576-9557  RUBENS 19 3576-9581</t>
  </si>
  <si>
    <t xml:space="preserve">CUMBUCA 500 G - MA 15  </t>
  </si>
  <si>
    <t xml:space="preserve">EMBALAGEM OVO GALINHA SRG C10 - CRISTAL </t>
  </si>
  <si>
    <t>27 99948-7636</t>
  </si>
  <si>
    <t>COBREMACK SP</t>
  </si>
  <si>
    <t>COBREMACK BH</t>
  </si>
  <si>
    <t>DESTACAR IPI</t>
  </si>
  <si>
    <t>CARTA DE ISENÇÃO IPI</t>
  </si>
  <si>
    <t>FATURAR SEM IPI SIMPLES</t>
  </si>
  <si>
    <t>AGUARDAR</t>
  </si>
  <si>
    <t>EMILIENE</t>
  </si>
  <si>
    <t xml:space="preserve">JOSI  (JOSELAINE LAZARIM)   17 3279-3714/00        </t>
  </si>
  <si>
    <t>NISHIOKA</t>
  </si>
  <si>
    <t>VAREJÃO REAL RIO CLARO</t>
  </si>
  <si>
    <t xml:space="preserve">FABIO MAGALHÃES 19  99827-9429         LUCIANA (FINANCEIRO) 19  3534-1083 </t>
  </si>
  <si>
    <t xml:space="preserve">EMB. OVO GALINHA  12 UND   SRG - C12 </t>
  </si>
  <si>
    <t xml:space="preserve">ALESSANDRO LOSCHI  11 99119-5631    </t>
  </si>
  <si>
    <t>11  3643-8955</t>
  </si>
  <si>
    <t xml:space="preserve">LEONARDO HIDEO SHIMIZU  11  94726-8773   </t>
  </si>
  <si>
    <t xml:space="preserve"> 11 3641-3345</t>
  </si>
  <si>
    <t>6000</t>
  </si>
  <si>
    <t>GABRIEL 19 99927-6305</t>
  </si>
  <si>
    <t>CAMILA</t>
  </si>
  <si>
    <t>10000</t>
  </si>
  <si>
    <t>DOUGLAS FUTOSHI AKAGI   35 99920-9931  -  35 3242-1150</t>
  </si>
  <si>
    <t>BETH 11 22834401</t>
  </si>
  <si>
    <t>28u/05/2019</t>
  </si>
  <si>
    <t>10184/1</t>
  </si>
  <si>
    <t>TAYNARA  19 3576-9518</t>
  </si>
  <si>
    <t>EMB. MUDAS SRM 02 PRETO PEQ</t>
  </si>
  <si>
    <t>ULISSES  38 9109-7020              JOÃO PAULO      38  9126-5860</t>
  </si>
  <si>
    <t>ULISSES SALES COSTA</t>
  </si>
  <si>
    <t>SIDNEY               34 9989-2036</t>
  </si>
  <si>
    <t>ISABELA 3739</t>
  </si>
  <si>
    <t>FRUTICOLA VALINHENSE</t>
  </si>
  <si>
    <t>PLASTRELA</t>
  </si>
  <si>
    <t>JULIO RICARDO BRUST  51 3736-1122     51 98151-9119</t>
  </si>
  <si>
    <t>VALVULA 1774 SEM FILTRO</t>
  </si>
  <si>
    <t>30000</t>
  </si>
  <si>
    <t xml:space="preserve">FRUTICOLA AURORA </t>
  </si>
  <si>
    <t>AILTON  SOARES DE LIMA  11 96533-5312</t>
  </si>
  <si>
    <t>FILME PVC GA 380 X 9 X 1000</t>
  </si>
  <si>
    <t>FILME PVC GA 300 X 9 X 1000</t>
  </si>
  <si>
    <t>ANA BEATRIZ</t>
  </si>
  <si>
    <t>SERRAPLAST  DEZEMBRO 2020</t>
  </si>
  <si>
    <t>SERRAPLAST  NOVEMBRO 2020</t>
  </si>
  <si>
    <t>SERRAPLAST  SETEMBRO 2020</t>
  </si>
  <si>
    <t>SERRAPLAST  AGOSTO 2020</t>
  </si>
  <si>
    <t>SERRAPLAST  JULHO 2020</t>
  </si>
  <si>
    <t>SERRAPLAST  JUNHO 2020</t>
  </si>
  <si>
    <t>SERRAPLAST  MAIO 2020</t>
  </si>
  <si>
    <t>SERRAPLAST  ABRIL 2020</t>
  </si>
  <si>
    <t>SERRAPLAST  MARÇO 2020</t>
  </si>
  <si>
    <t>SERRAPLAST  FEVEREIRO 2020</t>
  </si>
  <si>
    <t>SERRAPLAST  JANEIRO 2020</t>
  </si>
  <si>
    <t xml:space="preserve">Safra: SMS SENHA </t>
  </si>
  <si>
    <t>TRANSACIONAL</t>
  </si>
  <si>
    <t>cartao final 3128.</t>
  </si>
  <si>
    <t>Verifique o email</t>
  </si>
  <si>
    <t>que lhe enviamos e</t>
  </si>
  <si>
    <t>siga as instrucoes.</t>
  </si>
  <si>
    <t>Codigo: 129718. Não</t>
  </si>
  <si>
    <t>divulgue-o a terceiros</t>
  </si>
  <si>
    <t>ALFABETICA.</t>
  </si>
  <si>
    <t>Codigo: 198843. Não</t>
  </si>
  <si>
    <t>WhatsApp</t>
  </si>
  <si>
    <t>1-39,00</t>
  </si>
  <si>
    <t>1-357,00</t>
  </si>
  <si>
    <t>1-495,00</t>
  </si>
  <si>
    <t>3-39,00</t>
  </si>
  <si>
    <t>3-42,30</t>
  </si>
  <si>
    <t>3-495,00</t>
  </si>
  <si>
    <t>1-21,20</t>
  </si>
  <si>
    <t>2-286,26 3-286,26</t>
  </si>
  <si>
    <t>1-300,30</t>
  </si>
  <si>
    <t>OCTAVIO</t>
  </si>
  <si>
    <t>pago</t>
  </si>
  <si>
    <t>1-579,70</t>
  </si>
  <si>
    <t>ROZENDO V. TEIXEIRA</t>
  </si>
  <si>
    <t>EMB. OVO GALINHA 12 UND SRG - C12</t>
  </si>
  <si>
    <t>EMB. OVO GALINHA 10 UND  SRG - C10</t>
  </si>
  <si>
    <t xml:space="preserve">EMB. OVO GALINHA - SRG C06 - DUPLA </t>
  </si>
  <si>
    <t xml:space="preserve">EMB. OVO GALINHA  10 UND SRG - C10 </t>
  </si>
  <si>
    <t>KORIN AGRO</t>
  </si>
  <si>
    <t>AURORA</t>
  </si>
  <si>
    <t>12316/12287</t>
  </si>
  <si>
    <t>ULISSES</t>
  </si>
  <si>
    <t>KORIN AGRICOLA</t>
  </si>
  <si>
    <t>DE MARCHI/FAZ STA CAT</t>
  </si>
  <si>
    <t xml:space="preserve">AGROPEC BURITI GRANDE </t>
  </si>
  <si>
    <t>JOSE FREUD MESQUITA</t>
  </si>
  <si>
    <t>MARIA I. DE MORAES</t>
  </si>
  <si>
    <t>GISLAINE AP DE BRITO</t>
  </si>
  <si>
    <t xml:space="preserve">KORIN AGRICOLA </t>
  </si>
  <si>
    <t xml:space="preserve">EMBALAGEM OVO GALINHA - SRG C12 </t>
  </si>
  <si>
    <t>EMB. OVO GALINHA  10 UND   SRG - C10</t>
  </si>
  <si>
    <t>EMB. OVO GALINHA  12 UND   SRG - C12</t>
  </si>
  <si>
    <t>EMB. OVO GALINHA 10 UND SRG - C10</t>
  </si>
  <si>
    <t>GILBERTO PRADO 15 3261-5713    15 98165-5599 15 3262-3308    15 98117-5555  JANAINA  -  LARISSA - DEIVES</t>
  </si>
  <si>
    <t>MARIA I. DE MORAIS</t>
  </si>
  <si>
    <t>LUIZ R. BIANCHI</t>
  </si>
  <si>
    <t>GRANJA STA. MARTA</t>
  </si>
  <si>
    <t>GISLAINE A. DE BRITO</t>
  </si>
  <si>
    <t>D. F. VALINHENSE</t>
  </si>
  <si>
    <t xml:space="preserve"> BENASSI CAMPINAS</t>
  </si>
  <si>
    <t>ULISSES S. DA COSTA</t>
  </si>
  <si>
    <t>TOMAZ H.LOPES</t>
  </si>
  <si>
    <t xml:space="preserve">EMBALAGEM OVO CODORNA - SRC 01 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</si>
  <si>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</si>
  <si>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</si>
  <si>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</si>
  <si>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</si>
  <si>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</si>
  <si>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</si>
  <si>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</si>
  <si>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</si>
  <si>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</si>
  <si>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VALINHENSE</t>
  </si>
  <si>
    <t xml:space="preserve"> c</t>
  </si>
  <si>
    <t>JOSE ALVES 35 3361 2120</t>
  </si>
  <si>
    <t>MARIANE</t>
  </si>
  <si>
    <t>BRASIL SUL  FEVEREIRO 2020</t>
  </si>
  <si>
    <t>BRASIL SUL  MARÇO 2020</t>
  </si>
  <si>
    <t>BRASIL SUL  ABRIL 2020</t>
  </si>
  <si>
    <t>BRASIL SUL  MAIO 2020</t>
  </si>
  <si>
    <t>BRASIL SUL  JUNHO 2020</t>
  </si>
  <si>
    <t>BRASIL SUL  JULHO 2020</t>
  </si>
  <si>
    <t>BRASIL SUL  AGOSTO 2020</t>
  </si>
  <si>
    <t>BRASIL SUL  SETEMBRO 2020</t>
  </si>
  <si>
    <t>BRASIL SUL  OUTUBRO 2020</t>
  </si>
  <si>
    <t>QUANTIDADE</t>
  </si>
  <si>
    <t>ROZENDO</t>
  </si>
  <si>
    <t>19 3576-9540 ADELINE</t>
  </si>
  <si>
    <t>13/04/2020</t>
  </si>
  <si>
    <t>MONTEMAR</t>
  </si>
  <si>
    <t>VAREJÃO RIO CLARO</t>
  </si>
  <si>
    <t xml:space="preserve">                                                LUCIANA 19 3307-7843  RAMAL 218</t>
  </si>
  <si>
    <t>EMB. OVO GALINHA 10 UND  SRG C10</t>
  </si>
  <si>
    <t>EMB. OVO GALINHA 12 UND SRG C12</t>
  </si>
  <si>
    <t>1 525,00</t>
  </si>
  <si>
    <t>09/04/2020</t>
  </si>
  <si>
    <t>JOSE F. MESQUITA IONE</t>
  </si>
  <si>
    <t>JOSE FREUD MESQUITA IONDE</t>
  </si>
  <si>
    <t>CUMBUCA 500 G - MA 14 CRISTAL</t>
  </si>
  <si>
    <t>CUMBUCA 400 G - MA 14</t>
  </si>
  <si>
    <t>GISLAINE AP. DE BRITO</t>
  </si>
  <si>
    <t>1-41,90  2-41,85</t>
  </si>
  <si>
    <t>1-57,50  2-57,50</t>
  </si>
  <si>
    <t>GALA - IBB</t>
  </si>
  <si>
    <t xml:space="preserve">ALINY BARBAI  67 3565-9555   67 99278-5602    </t>
  </si>
  <si>
    <t>FILME PVC ENCOLHIVEL 70 X 30 - 380 X 15</t>
  </si>
  <si>
    <t>FILME PVC ENCOLHIVEL 70 X 30 - 440 X 15</t>
  </si>
  <si>
    <t>FILME PVC ENCOLHIVEL 70 X 30 - 485 X 15</t>
  </si>
  <si>
    <t>01.082.16</t>
  </si>
  <si>
    <t>01.082.15</t>
  </si>
  <si>
    <t>01.075.20</t>
  </si>
  <si>
    <t>GALA IBB</t>
  </si>
  <si>
    <t>PEDIDO - DATA</t>
  </si>
  <si>
    <t>Representante:</t>
  </si>
  <si>
    <t xml:space="preserve">                                     MARCIO FERNANDES LUCCHESE</t>
  </si>
  <si>
    <t>TEL</t>
  </si>
  <si>
    <t xml:space="preserve">     11 2386-4257</t>
  </si>
  <si>
    <t>CEL</t>
  </si>
  <si>
    <t xml:space="preserve">11 94972-4778    </t>
  </si>
  <si>
    <t>FORNECEDOR</t>
  </si>
  <si>
    <t>SERRAPLAST TRANSFORMAÇÃO E COMERCIO DE PLASTICOS LTDA.</t>
  </si>
  <si>
    <t>ENDEREÇO</t>
  </si>
  <si>
    <t>RUA PAULO HENRIQUE BROERING</t>
  </si>
  <si>
    <t>NUMERO</t>
  </si>
  <si>
    <t>CEP</t>
  </si>
  <si>
    <t>88509-550</t>
  </si>
  <si>
    <t>CX POSTAL</t>
  </si>
  <si>
    <t>BAIRRO</t>
  </si>
  <si>
    <t>CORAL</t>
  </si>
  <si>
    <t>CIDADE</t>
  </si>
  <si>
    <t xml:space="preserve">  LAGES</t>
  </si>
  <si>
    <t>UF</t>
  </si>
  <si>
    <t>SC</t>
  </si>
  <si>
    <t>TELEFONE</t>
  </si>
  <si>
    <t>49 3224-0101</t>
  </si>
  <si>
    <t xml:space="preserve">       comercial@serraplast.com.br</t>
  </si>
  <si>
    <t>CNPJ</t>
  </si>
  <si>
    <t>04.753.929/002-23</t>
  </si>
  <si>
    <t>INSC. EST.</t>
  </si>
  <si>
    <t>HORTA VITAE DISTRIBUIDORA DE ALIMENTOS LTDA.</t>
  </si>
  <si>
    <t>RUA BENEDITO ISAAC PIRES</t>
  </si>
  <si>
    <t>06716-300</t>
  </si>
  <si>
    <t>VILA MARANHÃO</t>
  </si>
  <si>
    <t>COTIA</t>
  </si>
  <si>
    <t>SP</t>
  </si>
  <si>
    <t>11 3644-4654  14 3812-7000</t>
  </si>
  <si>
    <t>CONTATO</t>
  </si>
  <si>
    <t>OCTAVIO FREITAS</t>
  </si>
  <si>
    <t>compras@hortavitae.com.br</t>
  </si>
  <si>
    <t>74.242.876/0001-80</t>
  </si>
  <si>
    <t>INSC. ESTADUAL</t>
  </si>
  <si>
    <t>E-MAIL NFe</t>
  </si>
  <si>
    <t>nfe@hortavitae.com.br</t>
  </si>
  <si>
    <t>PEDIDO Nº</t>
  </si>
  <si>
    <t xml:space="preserve">        DATA DO PEDIDO</t>
  </si>
  <si>
    <t xml:space="preserve">  O.C. DO CLIENTE</t>
  </si>
  <si>
    <t xml:space="preserve">       DATA DE ENTREGA NO CLIENTE</t>
  </si>
  <si>
    <t>LOCAL DE ENTREGA</t>
  </si>
  <si>
    <t>MARCELO PEREIRA (FAZENDA SANTA EMILIA) -</t>
  </si>
  <si>
    <t>ENDEREÇO DE ENTREGA</t>
  </si>
  <si>
    <t>RODOVIA MARECHAL RONDON, KM 280 - ZONA RURAL</t>
  </si>
  <si>
    <t>SÃO MANUEL</t>
  </si>
  <si>
    <t>13.683.220/0001-09</t>
  </si>
  <si>
    <t>18650-000</t>
  </si>
  <si>
    <t>ZONA RURAL</t>
  </si>
  <si>
    <t>14 3812-7000</t>
  </si>
  <si>
    <t>ENDEREÇO DE COBRANÇA</t>
  </si>
  <si>
    <t>RUA BENEDITO ISAAC PIRES, 600 - VILA MARANHÃO</t>
  </si>
  <si>
    <t>TRANSPORTADORA</t>
  </si>
  <si>
    <t>FRETE</t>
  </si>
  <si>
    <t>CIF</t>
  </si>
  <si>
    <t>X</t>
  </si>
  <si>
    <t>FOB</t>
  </si>
  <si>
    <t>CONDIÇÃO DE PAGAMENTO</t>
  </si>
  <si>
    <t xml:space="preserve">                          28 DIAS DATA FATURAMENTO, LÍQUIDO</t>
  </si>
  <si>
    <t xml:space="preserve">                   PRODUTO</t>
  </si>
  <si>
    <t xml:space="preserve">      CÓDIGO</t>
  </si>
  <si>
    <t>QUANT (CX)</t>
  </si>
  <si>
    <t xml:space="preserve">      PESO (KG)</t>
  </si>
  <si>
    <t xml:space="preserve">  QUANTIDADE</t>
  </si>
  <si>
    <t xml:space="preserve"> PREÇO/MIL(R$)</t>
  </si>
  <si>
    <t xml:space="preserve"> VALOR LIQUIDO (R$)</t>
  </si>
  <si>
    <t>IPI (%)</t>
  </si>
  <si>
    <t>VALOR TOTAL (R$)</t>
  </si>
  <si>
    <t>OBSERVAÇÕES</t>
  </si>
  <si>
    <t>EMBAL. OVO GALINHA 12 UND</t>
  </si>
  <si>
    <t xml:space="preserve">      SRG C12</t>
  </si>
  <si>
    <t xml:space="preserve">FAVOR ANOTAR ALTERAÇÃO DE PREÇO </t>
  </si>
  <si>
    <t>MARCIO F. LUCCHESE</t>
  </si>
  <si>
    <t>FONE</t>
  </si>
  <si>
    <t>BRASIL SUL EMBALAGENS LTDA</t>
  </si>
  <si>
    <t>RUA KURT HANS CLAUSS</t>
  </si>
  <si>
    <t>89275-000</t>
  </si>
  <si>
    <t>CENTRO NORTE</t>
  </si>
  <si>
    <t>SCHROEDER</t>
  </si>
  <si>
    <t xml:space="preserve">  SC</t>
  </si>
  <si>
    <t>47-3374-6100</t>
  </si>
  <si>
    <t>brasilsul@netuno.com.br</t>
  </si>
  <si>
    <t>04.910.603/0001-81</t>
  </si>
  <si>
    <t>I.E</t>
  </si>
  <si>
    <t>PEDIDO DE VENDA - DATA:</t>
  </si>
  <si>
    <t>O.C</t>
  </si>
  <si>
    <t xml:space="preserve">  SP</t>
  </si>
  <si>
    <t>e-mail nfe</t>
  </si>
  <si>
    <t>INSCRIÇÃO ESTADUAL</t>
  </si>
  <si>
    <t>COND PAGAMENTO</t>
  </si>
  <si>
    <t>28 DIAS DATA FATURAMENTO, LÍQUIDO</t>
  </si>
  <si>
    <t>UNIDADE</t>
  </si>
  <si>
    <t>DESCRIÇÃO DOS PRODUTOS</t>
  </si>
  <si>
    <t>COMP ( m )</t>
  </si>
  <si>
    <t>LARG  (mm)</t>
  </si>
  <si>
    <r>
      <t>ESP  (</t>
    </r>
    <r>
      <rPr>
        <sz val="11"/>
        <color theme="1"/>
        <rFont val="Symbol"/>
        <family val="1"/>
        <charset val="2"/>
      </rPr>
      <t>m)</t>
    </r>
  </si>
  <si>
    <t>IPI</t>
  </si>
  <si>
    <t xml:space="preserve">DATA ENTREGA NO CLIENTE </t>
  </si>
  <si>
    <t>SUB-TOTAL</t>
  </si>
  <si>
    <t>ENVIAR LAUDO (CERTIFICADO DE ANALISE) JUNTO COM A NOTA FISCAL POR OCASIÃO DA ENTREGA.</t>
  </si>
  <si>
    <t xml:space="preserve">       MARCIO F. LUCCHESE</t>
  </si>
  <si>
    <t>CEL.</t>
  </si>
  <si>
    <t>CCS INDÚSTRIA E COMÉRCIO DE EMBALAGENS PLASTICAS LTDA</t>
  </si>
  <si>
    <t>CCS INDUSTRIA E COMERCIO DE EMBALAGENS PLASTICAS LTDA.</t>
  </si>
  <si>
    <t>RODOVIA SC 443, KM 03</t>
  </si>
  <si>
    <t>S/N</t>
  </si>
  <si>
    <t>88820-000</t>
  </si>
  <si>
    <t>PRESIDENTE VARGAS</t>
  </si>
  <si>
    <t>IÇARA</t>
  </si>
  <si>
    <t>48 3462-1462  3462-1864</t>
  </si>
  <si>
    <t>ccs.emb@terra.com.br</t>
  </si>
  <si>
    <t>80.130.487/0001-66</t>
  </si>
  <si>
    <t>0146 - 16/04/2020</t>
  </si>
  <si>
    <t>PRODUTOS ALIMENTICIOS SUPERBOM INDUSTRIA E COMERCIO LTDA.</t>
  </si>
  <si>
    <t>RUA DOMINGOS PEIXOTO DA SILVA</t>
  </si>
  <si>
    <t>05868-680</t>
  </si>
  <si>
    <t>CAPÃO REDONDO</t>
  </si>
  <si>
    <t>SÃO PAULO</t>
  </si>
  <si>
    <t>11 2842-1807</t>
  </si>
  <si>
    <t>ELIZETE MELO</t>
  </si>
  <si>
    <t xml:space="preserve">e-mail </t>
  </si>
  <si>
    <t>elizete.melo@superbom.com.br</t>
  </si>
  <si>
    <t>53.135.232/0001-13</t>
  </si>
  <si>
    <t>ACIMA</t>
  </si>
  <si>
    <t>O MESMO</t>
  </si>
  <si>
    <t>35/42 DIAS DATA FATURAMENTO, LÍQUIDO</t>
  </si>
  <si>
    <t xml:space="preserve">FRASCO 200 G </t>
  </si>
  <si>
    <t>R$ 546,68</t>
  </si>
  <si>
    <t>TAMPA TIPO CONE</t>
  </si>
  <si>
    <t>R$ 261,71</t>
  </si>
  <si>
    <t>SOBRE - TAMPA TRANSPARENTE</t>
  </si>
  <si>
    <t>R$ 241,15</t>
  </si>
  <si>
    <t>SERVIÇO DE APLICAÇÃO DE SELOS E MONTAGEM DE TAMPAS</t>
  </si>
  <si>
    <t>R$ 62,04</t>
  </si>
  <si>
    <t>REEMBALAGEM RETORNAVEL PARA TRANSPORTE E ARMAZENAMENTO: CAIXAS DE PAPELÃO</t>
  </si>
  <si>
    <t>0001 - 07/05/2020</t>
  </si>
  <si>
    <t>ELETROCAL INDUSTRIA E COMERCIO DE MATERIAIS ELETRICOS LTDA.</t>
  </si>
  <si>
    <t>03233.20</t>
  </si>
  <si>
    <t>RODOVIA ENGENHEIRO LOURENÇO FAORO</t>
  </si>
  <si>
    <t>89509-830</t>
  </si>
  <si>
    <t>AEROPORTO</t>
  </si>
  <si>
    <t>CAÇADOR</t>
  </si>
  <si>
    <t>49 3561-3777/5415/5400</t>
  </si>
  <si>
    <t>PEDRO CASTILHO</t>
  </si>
  <si>
    <t>pedro@corfio.com.br</t>
  </si>
  <si>
    <t>83.060.012/0001-39</t>
  </si>
  <si>
    <t>FILME PVC ESTICAVEL</t>
  </si>
  <si>
    <t>21/05/2020 *</t>
  </si>
  <si>
    <r>
      <t xml:space="preserve">*  DATA DE ENTREGA NA TRANSPORTADORA:   </t>
    </r>
    <r>
      <rPr>
        <b/>
        <sz val="14"/>
        <rFont val="Calibri"/>
        <family val="2"/>
        <scheme val="minor"/>
      </rPr>
      <t xml:space="preserve"> 21/05/2020</t>
    </r>
  </si>
  <si>
    <t>CORFIO - ELETROCAL</t>
  </si>
  <si>
    <t>PEDRO CASTILHO 49 3561-5400</t>
  </si>
  <si>
    <t>FILME PVC EST. 55 MM X 40 MICRA</t>
  </si>
  <si>
    <t>BRASIL SUL  NOVEMBRO 2020</t>
  </si>
  <si>
    <t>BRASIL SUL  DEZEMBRO 2020</t>
  </si>
  <si>
    <t>BRASIL SUL  JANEIRO 2021</t>
  </si>
  <si>
    <t>BRASIL SUL  FEVEREIRO 2021</t>
  </si>
  <si>
    <t>GIOVANI</t>
  </si>
  <si>
    <t>ANA BEATRIZ SILVA BENTO</t>
  </si>
  <si>
    <t xml:space="preserve">EDINEIA OU ALEXANDRO </t>
  </si>
  <si>
    <t>FILME PVC ENC. 70 X 30 - 380 X 15</t>
  </si>
  <si>
    <t>FILME PVC ENC. 70 X 30 - 420 X 15</t>
  </si>
  <si>
    <t>FILME PVC ENC. 70 X 30 - 440 X 15</t>
  </si>
  <si>
    <t>FILME PVC ENC. 70 X 30 - 485 X 15</t>
  </si>
  <si>
    <t>SERRAPLAST  OUTUBRO 2020</t>
  </si>
  <si>
    <t>ANA BEATRIZ S. BENTO</t>
  </si>
  <si>
    <t>ANDREIA ZULZKE 19 3576-9510    GUTIERRES 19 3576-9557  RUBENS 19 3576-9581  YASMIN</t>
  </si>
  <si>
    <t>FILME PVC ENC. 70 X 30 - 310 X 15</t>
  </si>
  <si>
    <t>DEZEMBRO 2020</t>
  </si>
  <si>
    <t>NOVEMBRO 2020</t>
  </si>
  <si>
    <t>OUTUBRO 2020</t>
  </si>
  <si>
    <t>SETEMBRO 2020</t>
  </si>
  <si>
    <t>19 3576-9529 ADELINE</t>
  </si>
  <si>
    <t>1-36,25   2-36.25</t>
  </si>
  <si>
    <t>2-579,65  3-579,65</t>
  </si>
  <si>
    <t xml:space="preserve">GILBERTO PRADO 15 3261-5713    15 98165-5599 15 3262-3308    15 98117-5555  JANAINA  -  LARISSA </t>
  </si>
  <si>
    <t>1 21,20</t>
  </si>
  <si>
    <t>WILLIAN KENJI ITO</t>
  </si>
  <si>
    <t>WILLIAN  11 4714-1125   11 99169-8319</t>
  </si>
  <si>
    <t>EMB. OVO CODORNA 30 UNID SRC 01</t>
  </si>
  <si>
    <t>CUMBUCA 400 G - MA 14 CRISTAL</t>
  </si>
  <si>
    <t xml:space="preserve">ALINY BARBAI  67 3565-9580   67 99278-5602   -  JOSI   </t>
  </si>
  <si>
    <t>1 39.00</t>
  </si>
  <si>
    <t>1 262,35</t>
  </si>
  <si>
    <t>1 183,75 2 183,75</t>
  </si>
  <si>
    <t>1 272,25</t>
  </si>
  <si>
    <t xml:space="preserve">EMB. OVO CODORNA - SRC 01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</si>
  <si>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</si>
  <si>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AUGUSTO M. CIHODA </t>
  </si>
  <si>
    <t>FAZ. STA. CATARINA</t>
  </si>
  <si>
    <t xml:space="preserve">JOSI  (JOSELAINE LAZARIM)   17 3279-3726/00        </t>
  </si>
  <si>
    <t>EMILIENE 3714</t>
  </si>
  <si>
    <t>FILME PVC EST. 70 MM X 60 MICRA</t>
  </si>
  <si>
    <t>MISAEL KAYSER/ELIZETE MELO  11 2842-1807     EVALDO  11 99864-9953</t>
  </si>
  <si>
    <t>BIANCCHI</t>
  </si>
  <si>
    <t>BRUNO MARQUES FELIPPE</t>
  </si>
  <si>
    <t>CACO DE MARCHI</t>
  </si>
  <si>
    <t>SETEMBRO/2020</t>
  </si>
  <si>
    <t>OUTUBRO/2020</t>
  </si>
  <si>
    <t>NOVEMBRO/2020</t>
  </si>
  <si>
    <t>SERRAPLAST  JANEIRO 2021</t>
  </si>
  <si>
    <t>SERRAPLAST  FEVEREIRO 2021</t>
  </si>
  <si>
    <t>SERRAPLAST  MARÇO 2021</t>
  </si>
  <si>
    <t>SERRAPLAST  ABRIL 2021</t>
  </si>
  <si>
    <t>VALVULA 6103 COM FILTRO</t>
  </si>
  <si>
    <t>3-267,30</t>
  </si>
  <si>
    <t>2-501,25</t>
  </si>
  <si>
    <t>3-267,30  2-267,30</t>
  </si>
  <si>
    <t>2-155,00</t>
  </si>
  <si>
    <t>SIDNEY               34 99989-2036</t>
  </si>
  <si>
    <t>CORFIO</t>
  </si>
  <si>
    <t>BRASIL SUL MARÇO 2021</t>
  </si>
  <si>
    <t>BRASIL SUL  ABRIL 2021</t>
  </si>
  <si>
    <t>BRASIL SUL  MAIO 2021</t>
  </si>
  <si>
    <t>BRASIL SUL  JUNHO 2021</t>
  </si>
  <si>
    <t>BRASIL SUL  AGOSTO 2021</t>
  </si>
  <si>
    <t>BRASIL SUL  SETEMBRO 2021</t>
  </si>
  <si>
    <t>BRASIL SUL  OUTUBRO 2021</t>
  </si>
  <si>
    <t>BRASIL SUL  NOVEMBRO 2021</t>
  </si>
  <si>
    <t>BRASIL SUL  DEZEMBRO 2021</t>
  </si>
  <si>
    <t>BANDEJA OVO GALINHA 30 UND SRG - 30</t>
  </si>
  <si>
    <t>GISLAINE</t>
  </si>
  <si>
    <t>1-83,75  2-83,75</t>
  </si>
  <si>
    <t>SERRAPLAST  MAIO 2021</t>
  </si>
  <si>
    <t>SERRAPLAST  JUNHO 2021</t>
  </si>
  <si>
    <t>SERRAPLAST  JULHO 2021</t>
  </si>
  <si>
    <t>SERRAPLAST  AGOSTO 2021</t>
  </si>
  <si>
    <t>SERRAPLAST  SETEMBRO 2021</t>
  </si>
  <si>
    <t>SERRAPLAST  OUTUBRO 2021</t>
  </si>
  <si>
    <t>SERRAPLAST  DEZEMBRO 2021</t>
  </si>
  <si>
    <t>SERRAPLAST  JANEIRO 2022</t>
  </si>
  <si>
    <t>SERRAPLAST  FEVEREIRO 2022</t>
  </si>
  <si>
    <t>SERRAPLAST  MARÇO 2022</t>
  </si>
  <si>
    <t>SERRAPLAST  ABRIL 2022</t>
  </si>
  <si>
    <t>SERRAPLAST  MAIO 2022</t>
  </si>
  <si>
    <t>IPEUNA</t>
  </si>
  <si>
    <t>CAMPINAS</t>
  </si>
  <si>
    <t>LOCAL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</si>
  <si>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</si>
  <si>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</si>
  <si>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</si>
  <si>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</si>
  <si>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</si>
  <si>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</si>
  <si>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</si>
  <si>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</si>
  <si>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</si>
  <si>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</si>
  <si>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</si>
  <si>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</si>
  <si>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</si>
  <si>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</si>
  <si>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GRANJA ITU</t>
  </si>
  <si>
    <t>BANDEJA OVO GALINHA 06 UND</t>
  </si>
  <si>
    <t>BANDEJA OVO GALINHA 10 UND</t>
  </si>
  <si>
    <t>BANDEJA OVO GALINHA 12 UND</t>
  </si>
  <si>
    <t xml:space="preserve">                                                                                                 </t>
  </si>
  <si>
    <t>NF</t>
  </si>
  <si>
    <t>IPEÚNA</t>
  </si>
  <si>
    <t>DEZEMBRO/2020</t>
  </si>
  <si>
    <t>JANEIRO/2021</t>
  </si>
  <si>
    <t>FEVEREIRO/2021</t>
  </si>
  <si>
    <t>MARIA MASSARELLI 11 97140-9067</t>
  </si>
  <si>
    <t>GUILHERME</t>
  </si>
  <si>
    <t>CLAUDIO</t>
  </si>
  <si>
    <t>MARÇO/2021</t>
  </si>
  <si>
    <t>ABRIL/2021</t>
  </si>
  <si>
    <t>MAIO/2021</t>
  </si>
  <si>
    <t>asa</t>
  </si>
  <si>
    <t>CUMBUCA 500 G - MA 14  CRISTAL</t>
  </si>
  <si>
    <t xml:space="preserve">                        CANCELADO</t>
  </si>
  <si>
    <t>COMISSÕES MENSAIS</t>
  </si>
  <si>
    <t>CANCELADO E-MAIL 05/03/2021</t>
  </si>
  <si>
    <t>EMB. OVO GALINHA SRG 20 - BANDEJA + TAMPA</t>
  </si>
  <si>
    <t>CUMBUCA 500 G - MA 14</t>
  </si>
  <si>
    <t>MACIEL MOSSATO   019 - 99627.3441</t>
  </si>
  <si>
    <t>IOP´´POIU</t>
  </si>
  <si>
    <t>1-310,80</t>
  </si>
  <si>
    <t>59.95</t>
  </si>
  <si>
    <t>EMB. OVO GALINHA SRG 30 - BANDEJA + TAMPA</t>
  </si>
  <si>
    <t xml:space="preserve">EMB. OVO GALINHA BANDEJA + TAMPA 20 UND - SRG 20 </t>
  </si>
  <si>
    <t>CANCELADO E-MAIL 12/04/2021</t>
  </si>
  <si>
    <t>JUNHO/2021</t>
  </si>
  <si>
    <t>JULHO/2021</t>
  </si>
  <si>
    <t xml:space="preserve">EMB. OVO GAL BANDEJA + TAMPA - SRG 20 </t>
  </si>
  <si>
    <t>SHUISHI NISHIOKA</t>
  </si>
  <si>
    <t>RENATO</t>
  </si>
  <si>
    <t>AGOSTO/2021</t>
  </si>
  <si>
    <t xml:space="preserve">                               CANCELADO</t>
  </si>
  <si>
    <t xml:space="preserve">                       CANCELADO</t>
  </si>
  <si>
    <t>CAMILA OLIVEIRA FIRMINO</t>
  </si>
  <si>
    <t>CAMILA O. FIRMINO</t>
  </si>
  <si>
    <t>BRUNO FELIPPE</t>
  </si>
  <si>
    <t>WILLIAN</t>
  </si>
  <si>
    <t>BANDEJA + TAMPA OVO GALINHA - SRG20</t>
  </si>
  <si>
    <t>1-30,14</t>
  </si>
  <si>
    <t>1-1905,15</t>
  </si>
  <si>
    <t>BRASIL SUL  JULHO 2021</t>
  </si>
  <si>
    <t>CANCELADO EM E-MAIL 08/06/21  RUBENS</t>
  </si>
  <si>
    <t>GRANJA KILLER</t>
  </si>
  <si>
    <t>JAHYR AGUIAR   19 3546-1082   SILVANA</t>
  </si>
  <si>
    <t>CABELAUTO</t>
  </si>
  <si>
    <t>FILME PVC EST. 20 MM X 25 MICRA</t>
  </si>
  <si>
    <t>FILME PVC EST. 50 MM X 25 MICRA</t>
  </si>
  <si>
    <t>THIAGO NUNES - 35 3629-2500 / 2544</t>
  </si>
  <si>
    <t xml:space="preserve">RUDIMAR SULZBACH  51 3736-1122     </t>
  </si>
  <si>
    <t>1-403,80 - 2-403,80</t>
  </si>
  <si>
    <t>1-1583,86</t>
  </si>
  <si>
    <t>CACELADO EM E-MAIL 07/07/2021 RUBENS</t>
  </si>
  <si>
    <t>SETEMBRO/2021</t>
  </si>
  <si>
    <t>CANCELADO EM E-MAIL 07/07/2021 RUBENS</t>
  </si>
  <si>
    <t>TESTE</t>
  </si>
  <si>
    <t>-</t>
  </si>
  <si>
    <t>13/092021</t>
  </si>
  <si>
    <t>MAPA PROGRAMAÇÃO</t>
  </si>
  <si>
    <t>MAPA DE ENTREGAS</t>
  </si>
  <si>
    <t>MAPA DE COMISSÃO</t>
  </si>
  <si>
    <t>MAPA GERAL DE COMISSÕES</t>
  </si>
  <si>
    <t>HORTA VITAE  MAPA DE PROGRAMAÇÃO</t>
  </si>
  <si>
    <t xml:space="preserve">CUMBUCA 500 G - MA 15 CRISTAL  </t>
  </si>
  <si>
    <t>FILME PVC ESTICAVEL 200 MM X 25 MICRA</t>
  </si>
  <si>
    <t>FILME PVC ESTICAVEL 500 MM X 25 MICRA</t>
  </si>
  <si>
    <t>CAUÃ</t>
  </si>
  <si>
    <t>NOTA CANCELADA</t>
  </si>
  <si>
    <t>OUTUBRO/2021</t>
  </si>
  <si>
    <t>BRUNO MARQUES</t>
  </si>
  <si>
    <t>Data de entrega alterada e-mail 16/08/2021</t>
  </si>
  <si>
    <t>EMBALAGEM P/ MORANGUINHO - MA 15</t>
  </si>
  <si>
    <t>ML</t>
  </si>
  <si>
    <t>AMOSTRA GRÁTIS P/ TESTE</t>
  </si>
  <si>
    <t>SERRAPLAST  NOVEMBRO 2021</t>
  </si>
  <si>
    <t>GRANJA IPE</t>
  </si>
  <si>
    <t>VANESSA DE PAULA  19 3522-5700/12</t>
  </si>
  <si>
    <t>BANDEJA OVO GALINHA 10 UND - SRG C10</t>
  </si>
  <si>
    <t>BANDEJA OVO GALINHA 10 UND - SRG C12</t>
  </si>
  <si>
    <t>EDIPRINT</t>
  </si>
  <si>
    <t>NOVEMBRO/2021</t>
  </si>
  <si>
    <t>Antecipado de 04/10 para dia 27/09/2021</t>
  </si>
  <si>
    <t xml:space="preserve">            EDIPRINT INDUSTRIA GRAFICA LTDA.</t>
  </si>
  <si>
    <t>EDIPRINT  OUTUBRO 2021</t>
  </si>
  <si>
    <t>EDIPRINT  NOVEMBRO 2021</t>
  </si>
  <si>
    <t>EDIPRINT  DEZEMBRO 2021</t>
  </si>
  <si>
    <t>EDIPRINT  JANEIRO 2022</t>
  </si>
  <si>
    <t>EDIPRINT  FEVEREIRO 2022</t>
  </si>
  <si>
    <t>EDIPRINT  MARÇO 2022</t>
  </si>
  <si>
    <t>RENATO BOARO   CAMILA    14 3812-7000</t>
  </si>
  <si>
    <t>ETIQUETA ADESIVA OVO CAIPIRA TG 20 UND</t>
  </si>
  <si>
    <t>BRASIL SUL  JANEIRO 2022</t>
  </si>
  <si>
    <t>DEZEMBRO/2021</t>
  </si>
  <si>
    <t xml:space="preserve">                                        CANCELADO</t>
  </si>
  <si>
    <t>172/177</t>
  </si>
  <si>
    <t>177/172</t>
  </si>
  <si>
    <t>1-23,00</t>
  </si>
  <si>
    <t>1-11,50</t>
  </si>
  <si>
    <t>GEDILMAR MARQUES DIAS</t>
  </si>
  <si>
    <t xml:space="preserve">CUMBUCA UVA 500 G - MA 15  </t>
  </si>
  <si>
    <t>CUMBUCA UVA 500 G - MA 15</t>
  </si>
  <si>
    <t>IFC - COBRECOM</t>
  </si>
  <si>
    <t>4567/2021</t>
  </si>
  <si>
    <t xml:space="preserve">        BRUNO 38 99190-2210</t>
  </si>
  <si>
    <t xml:space="preserve"> ANDRE LUIS DIAS DE CARVALHO  17 99718-7171</t>
  </si>
  <si>
    <t xml:space="preserve"> GEDILMAR MARQUES DIAS    38 99111-8209</t>
  </si>
  <si>
    <t>BANDEJA + TAMPA OVO GALINHA - SRG 20</t>
  </si>
  <si>
    <t>BANDEJA + TAMPA OVO GALINHA - SRG 30</t>
  </si>
  <si>
    <t>FILME PVC NATURAL EST. 800MM X 80 MICRA</t>
  </si>
  <si>
    <t>ETIQUETA ADESIVA ROTULO NATUREGG 20 UND</t>
  </si>
  <si>
    <t>ETIQUETA ADESIVA ROTULO NATUREGG 30 UND</t>
  </si>
  <si>
    <t>MOISÉS S. TEIXEIRA  - 19 3608-8227</t>
  </si>
  <si>
    <t>1-378,05 - 2-378,05</t>
  </si>
  <si>
    <t>1-23,00 - 2-23,00</t>
  </si>
  <si>
    <t>1-12,50 - 2-12,50</t>
  </si>
  <si>
    <t>1-27,17 - 2-14,67</t>
  </si>
  <si>
    <t>1-360,00</t>
  </si>
  <si>
    <t>1-72,01 - 2-72,01</t>
  </si>
  <si>
    <t>1-11,50 - 2-11,50</t>
  </si>
  <si>
    <t>1-384,05</t>
  </si>
  <si>
    <t>1-132,75</t>
  </si>
  <si>
    <t>1-273,33</t>
  </si>
  <si>
    <t>28/0/2021</t>
  </si>
  <si>
    <t xml:space="preserve">CARLOS A. RODRIGUES - 11 4022-7396    </t>
  </si>
  <si>
    <t>JAN  01</t>
  </si>
  <si>
    <t>FEV  02</t>
  </si>
  <si>
    <t>MAR  03</t>
  </si>
  <si>
    <t>ABR  04</t>
  </si>
  <si>
    <t>MAI  05</t>
  </si>
  <si>
    <t>JUN  06</t>
  </si>
  <si>
    <t>JUL  07</t>
  </si>
  <si>
    <t>AGO  08</t>
  </si>
  <si>
    <t>SET  09</t>
  </si>
  <si>
    <t>OUT  10</t>
  </si>
  <si>
    <t>NOV  11</t>
  </si>
  <si>
    <t>DEZ  12</t>
  </si>
  <si>
    <t>BRILHO</t>
  </si>
  <si>
    <t>DA</t>
  </si>
  <si>
    <t>TOTAL ANO</t>
  </si>
  <si>
    <t>CACO - DE MARCHI</t>
  </si>
  <si>
    <t>GRANJA IPÊ</t>
  </si>
  <si>
    <t>LUIZ RICARDO BIANCHI</t>
  </si>
  <si>
    <t>ROZENDO VICENTE TEIXEIRA</t>
  </si>
  <si>
    <t>ULISSES COSTA</t>
  </si>
  <si>
    <t xml:space="preserve">BRASIL SUL  JANEIRO 2022 </t>
  </si>
  <si>
    <t xml:space="preserve">CCS  JANEIRO 2022 </t>
  </si>
  <si>
    <t xml:space="preserve">BRILHO  JANEIRO 2022 </t>
  </si>
  <si>
    <t xml:space="preserve">BRASIL SUL  FEVEREIRO 2022 </t>
  </si>
  <si>
    <t xml:space="preserve">BRASIL SUL  MARÇO 2022 </t>
  </si>
  <si>
    <t xml:space="preserve">BRASIL SUL  ABRIL 2022 </t>
  </si>
  <si>
    <t xml:space="preserve">BRASIL SUL  MAIO 2022 </t>
  </si>
  <si>
    <t xml:space="preserve">BRASIL SUL  JUNHO 2022 </t>
  </si>
  <si>
    <t xml:space="preserve">BRASIL SUL  JULHO 2022 </t>
  </si>
  <si>
    <t xml:space="preserve">CCS  FEVEREIRO 2022 </t>
  </si>
  <si>
    <t xml:space="preserve">CCS  MARÇO 2022 </t>
  </si>
  <si>
    <t xml:space="preserve">CCS  ABRIL 2022 </t>
  </si>
  <si>
    <t xml:space="preserve">CCS  MAIO 2022 </t>
  </si>
  <si>
    <t xml:space="preserve">CCS  JUNHO 2022 </t>
  </si>
  <si>
    <t xml:space="preserve">CCS  JULHO 2022 </t>
  </si>
  <si>
    <t xml:space="preserve">BANDEJA OVO GALINHA 10 UND SRG C10 </t>
  </si>
  <si>
    <t xml:space="preserve">FILME PVC CONTRÁTIL, INFESTADO, 370 X 25 </t>
  </si>
  <si>
    <t xml:space="preserve">FILME PVC CONTRÁTIL, INFESTADO, 550 X 30 </t>
  </si>
  <si>
    <t>C</t>
  </si>
  <si>
    <t>GRANJA YABUTA</t>
  </si>
  <si>
    <t>EDSON ROCHA  14 3478-7002   14 99771-8015</t>
  </si>
  <si>
    <t>RENATO BOARO      CAMILA BOIÇA BARRETO      14 3812-7000</t>
  </si>
  <si>
    <t>CARLOS DE MARCHI - FAZ. STA. CATARINA</t>
  </si>
  <si>
    <t>ADILSON FACCHINI   15 99687-8739</t>
  </si>
  <si>
    <t>FILME PVC AMARELO 70 MM X 40 MICRA</t>
  </si>
  <si>
    <t>GIOVANE RODRIGUES DE CARVALHO  -  LUCAS        11 4707-0650  11 3135-6565</t>
  </si>
  <si>
    <t xml:space="preserve">JOSELAINE LAZARIM   17 3279-3726/00 </t>
  </si>
  <si>
    <t xml:space="preserve">MICHELLI C. MUSSOLIN DA SILVA   17 3279-2632   </t>
  </si>
  <si>
    <t>JULIANA DO NASCIMENTO COSTA   11 4156-5531</t>
  </si>
  <si>
    <t>FILME PVC AMARELO 60 MM X 40 MICRA</t>
  </si>
  <si>
    <t xml:space="preserve">EDIPRINT  FEVEREIRO 2022 </t>
  </si>
  <si>
    <t xml:space="preserve">EDIPRINT  MARÇO 2022 </t>
  </si>
  <si>
    <t>EDIPRINT  ABRIL 2022</t>
  </si>
  <si>
    <t>EDIPRINT  MAIO 2022</t>
  </si>
  <si>
    <t xml:space="preserve">EDIPRINT  JUNHO 2022 </t>
  </si>
  <si>
    <t xml:space="preserve">EDIPRINT  JULHO 2022 </t>
  </si>
  <si>
    <t>ETIQUETA HORTA VITAE 20 UND</t>
  </si>
  <si>
    <t>TIWI COMERCIO DE AVES LTDA</t>
  </si>
  <si>
    <t>ANDREIA ZULZKE 19 3576-9510    ADELINE  19 3576-9529  YASMIN</t>
  </si>
  <si>
    <t>ANDRE LUIS DIAS DE CARVALHO  17 99718-7171</t>
  </si>
  <si>
    <t>TIAGO CALDANA  19 3878-1312</t>
  </si>
  <si>
    <t>FILME PVC ALIMENTICIO - 380 x 08</t>
  </si>
  <si>
    <t>FILME PVC ALIMENTICIO - 380 x 09</t>
  </si>
  <si>
    <t>CACO COMERCIAL DE FRUTAS LTDA</t>
  </si>
  <si>
    <t>JOÃO LUIZ AGORRETA  19 3746-1406</t>
  </si>
  <si>
    <t>BERTINHO  11 45824011</t>
  </si>
  <si>
    <t>GEDILMAR 38 99111-8209</t>
  </si>
  <si>
    <t>REPRESENTADAS</t>
  </si>
  <si>
    <t xml:space="preserve">FILME PVC CONTRÁTIL, INFESTADO, 550 X 40 </t>
  </si>
  <si>
    <t>FILME TERMOENCOLHIVEL S/IMPRESSÃO</t>
  </si>
  <si>
    <t>CONDUSCABOS</t>
  </si>
  <si>
    <t xml:space="preserve">BRILHO  JULHO 2022 </t>
  </si>
  <si>
    <t xml:space="preserve">BRILHO FEVEREIRO 2022 </t>
  </si>
  <si>
    <t xml:space="preserve">BRILHO  MARÇO 2022 </t>
  </si>
  <si>
    <t xml:space="preserve">BRILHO  ABRIL 2022 </t>
  </si>
  <si>
    <t xml:space="preserve">BRILHO  MAIO 2022 </t>
  </si>
  <si>
    <t xml:space="preserve">BRILHO  JUNHO 2022 </t>
  </si>
  <si>
    <t>LUCIA ADRELA  - 11 94447-1155</t>
  </si>
  <si>
    <t>07/072022</t>
  </si>
  <si>
    <t>34987/1</t>
  </si>
  <si>
    <t>COPOBRAS</t>
  </si>
  <si>
    <t>COPOBRAS AGOSTO 2022</t>
  </si>
  <si>
    <t>COPOBRAS SETEMBRO 2022</t>
  </si>
  <si>
    <t>COPOBRAS OUTUBRO 2022</t>
  </si>
  <si>
    <t>COPOBRAS NOVEMBRO 2022</t>
  </si>
  <si>
    <t>COPOBRAS DEZEMBRO 2022</t>
  </si>
  <si>
    <t>SHUICHI NISHIOKA</t>
  </si>
  <si>
    <t xml:space="preserve">                              ERICA NISHIOKA TOMITA  011 4714-0787    THATIANA</t>
  </si>
  <si>
    <t>ETIQ.  HORTA VITAE 20 UND - OBA</t>
  </si>
  <si>
    <t>SERRAPLAST  JANEIRO 2023</t>
  </si>
  <si>
    <t>SERRAPLAST  FEVEREIRO 2023</t>
  </si>
  <si>
    <t>SERRAPLAST  MARÇO 2023</t>
  </si>
  <si>
    <t>SERRAPLAST  ABRIL 2023</t>
  </si>
  <si>
    <t>SERRAPLAST  MAIO 2023</t>
  </si>
  <si>
    <t>SERRAPLAST  JUNHO 2023</t>
  </si>
  <si>
    <t>SERRAPLAST  JULHO 2023</t>
  </si>
  <si>
    <t>SERRAPLAST  AGOSTO 2023</t>
  </si>
  <si>
    <t>SERRAPLAST  SETEMBRO 2023</t>
  </si>
  <si>
    <t>SERRAPLAST  OUTUBRO 2023</t>
  </si>
  <si>
    <t>SERRAPLAST  NOVEMBRO 2023</t>
  </si>
  <si>
    <t>SERRAPLAST  DEZEMBRO 2023</t>
  </si>
  <si>
    <t xml:space="preserve">CARLOS DE MARCHI </t>
  </si>
  <si>
    <t>LUANA B. D. SANTOS LIBÓRIO 17 3279-2605</t>
  </si>
  <si>
    <t>SATO &amp; NISHI</t>
  </si>
  <si>
    <t xml:space="preserve">                              HENRIQUE SATO  015 997407335</t>
  </si>
  <si>
    <t>BANDEJA BRANCA ESPECIAL ABSORVENTE</t>
  </si>
  <si>
    <t xml:space="preserve">                                                             KORIN AGROPECUARIA   -  JOSINEIS RODRIGUES - 19 3576-9510</t>
  </si>
  <si>
    <t>GEDILMAR  38 99111-8209</t>
  </si>
  <si>
    <t xml:space="preserve">                                                                                             DAY BRASIL S/A -  MATIAS CARVALHO GOMES - (11) 3613-7744</t>
  </si>
  <si>
    <t>ELETROCAL / CORFIO</t>
  </si>
  <si>
    <t xml:space="preserve">                                                                                             GO GREEN -  MARCOS HIDEKI TOMITA - (11) 3642-1180</t>
  </si>
  <si>
    <t xml:space="preserve">                                                                                             CASA DA UVA </t>
  </si>
  <si>
    <t xml:space="preserve">                                                                                             CACO DE MARCHI</t>
  </si>
  <si>
    <t xml:space="preserve">RAIAR ORGÂNICOS </t>
  </si>
  <si>
    <t xml:space="preserve">                                                      VALTER FIUMI JUNIOR - 11 94451-4585</t>
  </si>
  <si>
    <t xml:space="preserve">                                                           VALTER FIUMI JUNIOR - 11 94451-4585</t>
  </si>
  <si>
    <t>ADMILSON GONZALES  19 3246-0184</t>
  </si>
  <si>
    <t>STANG</t>
  </si>
  <si>
    <t xml:space="preserve">RIO BONITO ORGANICOS </t>
  </si>
  <si>
    <t>DEBORA FRAGA - 11 36421710</t>
  </si>
  <si>
    <t>AGRUFORM</t>
  </si>
  <si>
    <t xml:space="preserve">                                                                                             RIO BONITO -  DEBORA FRAGA - (11) 3642-1710</t>
  </si>
  <si>
    <t xml:space="preserve">SILAS MAGALHÃES </t>
  </si>
  <si>
    <t xml:space="preserve">                              SILAS MAGALHÃES  014 99758 3940</t>
  </si>
  <si>
    <t>104.259;50</t>
  </si>
  <si>
    <t>2020</t>
  </si>
  <si>
    <t>164.058,04</t>
  </si>
  <si>
    <t>2022</t>
  </si>
  <si>
    <t>BRASIL SUL  JANEIRO 2024</t>
  </si>
  <si>
    <t>BRASIL SUL  FEVEREIRO 2024</t>
  </si>
  <si>
    <t>BRASIL SUL  MARÇO 2024</t>
  </si>
  <si>
    <t>BRASIL SUL  ABRIL 2024</t>
  </si>
  <si>
    <t>BRASIL SUL  MAIO 2024</t>
  </si>
  <si>
    <t>BRASIL SUL  JUNHO 2024</t>
  </si>
  <si>
    <t>BRASIL SUL  JULHO 2024</t>
  </si>
  <si>
    <t>BRASIL SUL  AGOSTO 2024</t>
  </si>
  <si>
    <t>BRASIL SUL  SETEMBRO 2024</t>
  </si>
  <si>
    <t>BRASIL SUL OUTUBRO 2024</t>
  </si>
  <si>
    <t>BRASIL SUL  NOVEMBRO 2024</t>
  </si>
  <si>
    <t>BRASIL SUL  DEZEMBRO 2024</t>
  </si>
  <si>
    <t>CCS  JANEIRO 2024</t>
  </si>
  <si>
    <t>CCS  FEVEREIRO 2024</t>
  </si>
  <si>
    <t>CCS  MARÇO 2024</t>
  </si>
  <si>
    <t>CCS  ABRIL 2024</t>
  </si>
  <si>
    <t>CCS  MAIO 2024</t>
  </si>
  <si>
    <t>CCS  JUNHO 2024</t>
  </si>
  <si>
    <t>CCS  JULHO 2024</t>
  </si>
  <si>
    <t>CCS  AGOSTO 2024</t>
  </si>
  <si>
    <t>CCS  SETEMBRO 2024</t>
  </si>
  <si>
    <t>CCS OUTUBRO 2024</t>
  </si>
  <si>
    <t>CCS  NOVEMBRO 2024</t>
  </si>
  <si>
    <t>CCS  DEZEMBRO 2024</t>
  </si>
  <si>
    <t>EDIPRINT  JANEIRO 2024</t>
  </si>
  <si>
    <t>EDIPRINT  FEVEREIRO 2024</t>
  </si>
  <si>
    <t>EDIPRINT  MARÇO 2024</t>
  </si>
  <si>
    <t>EDIPRINT  ABRIL 2024</t>
  </si>
  <si>
    <t>EDIPRINT  MAIO 2024</t>
  </si>
  <si>
    <t>EDIPRINT  JUNHO 2024</t>
  </si>
  <si>
    <t>EDIPRINT  JULHO 2024</t>
  </si>
  <si>
    <t>EDIPRINT  AGOSTO 2024</t>
  </si>
  <si>
    <t>EDIPRINT  SETEMBRO 2024</t>
  </si>
  <si>
    <t>EDIPRINT OUTUBRO 2024</t>
  </si>
  <si>
    <t>EDIPRINT  NOVEMBRO 2024</t>
  </si>
  <si>
    <t>EDIPRINT  DEZEMBRO 2024</t>
  </si>
  <si>
    <t>COPOBRAS JANEIRO 2024</t>
  </si>
  <si>
    <t>COPOBRAS FEVEREIRO 2024</t>
  </si>
  <si>
    <t>COPOBRAS MARÇO 2024</t>
  </si>
  <si>
    <t>COPOBRAS ABRIL 2024</t>
  </si>
  <si>
    <t>COPOBRAS MAIO 2024</t>
  </si>
  <si>
    <t>COPOBRAS JUNHO 2024</t>
  </si>
  <si>
    <t>COPOBRAS JULHO 2024</t>
  </si>
  <si>
    <t>COPOBRAS AGOSTO 2024</t>
  </si>
  <si>
    <t>COPOBRAS SETEMBRO 2024</t>
  </si>
  <si>
    <t>COPOBRAS OUTUBRO 2024</t>
  </si>
  <si>
    <t>COPOBRAS NOVEMBRO 2024</t>
  </si>
  <si>
    <t>COPOBRAS DEZEMBRO 2024</t>
  </si>
  <si>
    <t>CLAUDIA</t>
  </si>
  <si>
    <t xml:space="preserve">BANDEJA OVO GALINHA SRG C06 DUPLA </t>
  </si>
  <si>
    <t xml:space="preserve">BANDEJA OVO GALINHA SRG C10 </t>
  </si>
  <si>
    <t xml:space="preserve">BANDEJA OVO GALINHA SRG C12 </t>
  </si>
  <si>
    <t>BANDEJA OVO GALINHA SRG C20 - ROTULADO HORTA VITAE ITO COUTRY</t>
  </si>
  <si>
    <t xml:space="preserve">BANDEJA OVO CODORNA SRC 01 </t>
  </si>
  <si>
    <t>BANDEJA OVO GALINHA SRG C20 - ROTULADO OBA BEM QUERER</t>
  </si>
  <si>
    <t>BANDEJA OVO GALINHA SRG C20 - ROTULADO - DO JUSTO</t>
  </si>
  <si>
    <t>ETIQUETA HORTA VITAE 20 UND - ITO</t>
  </si>
  <si>
    <t>ETIQUETA BANDEJA OVOS GALINHA 20 UND - RAIAR</t>
  </si>
  <si>
    <t>ENTREGAR NA SERRAPLAST</t>
  </si>
  <si>
    <t>RAIAR ORGÂNICOS</t>
  </si>
  <si>
    <t>FILME STRECH TRANSP.C/TUBETE  - 500MM x 25 MICRAS</t>
  </si>
  <si>
    <t>KGS</t>
  </si>
  <si>
    <t xml:space="preserve">TAMPA OVO GALINHA SRM 30 TO </t>
  </si>
  <si>
    <t xml:space="preserve">TAMPA OVO GALINHA SRM 20 TO </t>
  </si>
  <si>
    <t>38217/1</t>
  </si>
  <si>
    <t>RAIAR</t>
  </si>
  <si>
    <t>BANDEJA OVO GALINHA SRG C20 - ROTULADO - RAIAR</t>
  </si>
  <si>
    <t>WTSAPP</t>
  </si>
  <si>
    <t>BANDEJA OVO GALINHA SRG C10</t>
  </si>
  <si>
    <t>BANDEJA OVO GALINHA SRG 20</t>
  </si>
  <si>
    <t>BANDEJA OVO GALINHA SRG 10 - TESTE</t>
  </si>
  <si>
    <t xml:space="preserve">SALDO CANCELADO </t>
  </si>
  <si>
    <t>ETIQUETA HORTA VITAE 20 UND - OBA</t>
  </si>
  <si>
    <t>ETIQUETA OVO GALINHA 20 UND - DO JUSTO</t>
  </si>
  <si>
    <t>FILME STRECH TRANSPARENTE  - 500MM x 20 MICRAS</t>
  </si>
  <si>
    <t>DAY BRASIL</t>
  </si>
  <si>
    <t>FILME STRECH TRANSPARENTE  - 500MM x 23 MICRAS</t>
  </si>
  <si>
    <t xml:space="preserve">CUMBUCA PARA FRUTAS 500 G - MA 15  </t>
  </si>
  <si>
    <t>BANDEJA OVO GALINHA SRG C12</t>
  </si>
  <si>
    <t xml:space="preserve">BANDEJA OVO GALINHA SRG 30 </t>
  </si>
  <si>
    <t>ETIQUETA BANDEJA OVOS GALINHA 20 UND - NAT. DA TERRA</t>
  </si>
  <si>
    <t>CAIXAS</t>
  </si>
  <si>
    <t>LUCIANA KILLER</t>
  </si>
  <si>
    <t>BANDEJA OVO GALINHA SRG C20 - ROTULADO - RAIAR - NATURAL TERRA</t>
  </si>
  <si>
    <t>BACI TRANSPORTES</t>
  </si>
  <si>
    <t>FILME STRECH TRANSP.S/TUBETE  - 500MM x 25 MICRAS</t>
  </si>
  <si>
    <t xml:space="preserve">                                                                                             BACI TRANSPORTES  - ANDRÉ DIAS </t>
  </si>
  <si>
    <t>SALDO CANCELADO</t>
  </si>
  <si>
    <t>SOATO</t>
  </si>
  <si>
    <t>FILME PVC CONTRATIL MICROPERFURADO 400 MM X 20 MICRA</t>
  </si>
  <si>
    <t>1 BOB TESTE</t>
  </si>
  <si>
    <t xml:space="preserve">SOATO &amp; SOATO </t>
  </si>
  <si>
    <t>DIEGO LIMA SOATO - 19 99638 7410</t>
  </si>
  <si>
    <t xml:space="preserve">BANDEJA OVO GALINHA SRG C20 - ROTULADO - RAIAR </t>
  </si>
  <si>
    <t>FILME PVC AMARELO 380MM X 9 MICRA</t>
  </si>
  <si>
    <t>FILME PVC AMARELO 400MM X 9 MICRA</t>
  </si>
  <si>
    <t>LIBERADO A PRODUÇÃO EM 08/04</t>
  </si>
  <si>
    <t>BANDEJA OVO GALINHA SRG C20 - ROTULADO - RAIAR - PEQUENO</t>
  </si>
  <si>
    <t>ETIQUETA BANDEJA OVOS GALINHA 20 UND - RAIAR - PEQUENO</t>
  </si>
  <si>
    <t>FILME PVC ENCOLHIVEL  370 MM X 25 MICRA</t>
  </si>
  <si>
    <t>LING PACKING  - JANEIRO 2024</t>
  </si>
  <si>
    <t>LING PACKING  - MARÇO 2024</t>
  </si>
  <si>
    <t>LING PACKING  - ABRIL 2024</t>
  </si>
  <si>
    <t>LING PACKING  - MAIO 2024</t>
  </si>
  <si>
    <t>LING PACKING  - JUNHO 2024</t>
  </si>
  <si>
    <t>LING PACKING  - JULHO 2024</t>
  </si>
  <si>
    <t>LING PACKING  - AGOSTO 2024</t>
  </si>
  <si>
    <t>LING PACKING  - SETEMBRO 2024</t>
  </si>
  <si>
    <t>LING PACKING  - OUTUBRO 2024</t>
  </si>
  <si>
    <t>LING PACKING  - NOVEMBRO 2024</t>
  </si>
  <si>
    <t>LING PACKING  - FEVEREIRO 2024</t>
  </si>
  <si>
    <t>LING PACKING  - DEZEMBRO 2024</t>
  </si>
  <si>
    <t xml:space="preserve">FILME PVC ENCOLHIVEL   550 MM X 30 MICRA - S/FUROS </t>
  </si>
  <si>
    <t xml:space="preserve">CACO DE MARCHI </t>
  </si>
  <si>
    <t xml:space="preserve">                                                                                                                                   GRANJA MORETTO - JAIR APARECIDO MORETO  -  COMPRADOR - ELIEZER BONIFACIO (14) 3112-5550 - (14) 99744-4598</t>
  </si>
  <si>
    <t>TAMPA OVO GALINHA 20 UND - PEQUENA - SRM 20 TO</t>
  </si>
  <si>
    <t>TAMPA OVO GALINHA 30 UND - SRM  30 TO</t>
  </si>
  <si>
    <t>GRANJA MORETTO</t>
  </si>
  <si>
    <t>BANDEJA OVO GALINHA SRG C20 - ROTULADO - RAIAR - GRANDE</t>
  </si>
  <si>
    <t>FILME PVC ENCOLHIVEL  370 MM X 40 MICRA</t>
  </si>
  <si>
    <t>FILME PVC ENCOLHIVEL  550 MM X 40 MICRA</t>
  </si>
  <si>
    <t>FILME PVC ENCOLHIVEL  550 MM X 30 MICRA</t>
  </si>
  <si>
    <t>1-1157,27 -2-1157,27</t>
  </si>
  <si>
    <t>1-634,80 - 2-634,80</t>
  </si>
  <si>
    <t xml:space="preserve">BANDEJA OVO GALINHA SRG C20 - ROTULADO - RAIAR - SAM´S CLUB </t>
  </si>
  <si>
    <t>ROTULO OVO GALINHA 20 UND - MEMBER´S MARK -SAM´S CLUB</t>
  </si>
  <si>
    <t>OSAMU YABUTA</t>
  </si>
  <si>
    <t>BANDEJA OVO GALINHA SRG C20 - SAM´S CLUB</t>
  </si>
  <si>
    <t>BANDEJA OVO GALINHA SRG C20 - ITO COUTRY</t>
  </si>
  <si>
    <t xml:space="preserve">BANDEJA OVO GALINHA SRG C20 - OBA </t>
  </si>
  <si>
    <t>BANDEJA OVO GALINHA SRG C20 - RAIAR - GRANDE</t>
  </si>
  <si>
    <t>39497/1</t>
  </si>
  <si>
    <t>EMB. P/  MAMÃO PAPAIA</t>
  </si>
  <si>
    <t>GRANJA NAKANISHI</t>
  </si>
  <si>
    <t xml:space="preserve"> NAKANISHI CONSERVA</t>
  </si>
  <si>
    <t>AMANDA  14 3478-2810   14 99634-8819</t>
  </si>
  <si>
    <t>UNID</t>
  </si>
  <si>
    <t>LUCAS  14 3478-2810   14 99826-5416</t>
  </si>
  <si>
    <t xml:space="preserve">TAMPA OVO GALINHA 20 UND - SRB 20 </t>
  </si>
  <si>
    <t xml:space="preserve">TAMPA OVO GALINHA 30 UND - SRB  30 </t>
  </si>
  <si>
    <t>BANDEJA OVO GALINHA SRG C10 (SOBREPOSIÇÃO DE TAMPA)</t>
  </si>
  <si>
    <t xml:space="preserve">                                                                                             TECTAPE  -  MATIAS CARVALHO GOMES - (11) 3613-7744</t>
  </si>
  <si>
    <t>COMERCIAL H. SHIMIZU</t>
  </si>
  <si>
    <t xml:space="preserve">CUMBUCA FRUTAS - MA 15  </t>
  </si>
  <si>
    <t>LEONARDO (11) 3643-8955     (11) 94726-8773</t>
  </si>
  <si>
    <t>TORRES CABRAL</t>
  </si>
  <si>
    <t xml:space="preserve">TORRES CABRAL </t>
  </si>
  <si>
    <t>BANDEJA OVO GALINHA SRG C20 - RAIAR - NATURAL TERRA</t>
  </si>
  <si>
    <t>ROTULO OVO CAIPIRA ORGANICO 20 UND - RAIAR - GRANDE</t>
  </si>
  <si>
    <t xml:space="preserve">                          COMERCIAL H. SHIMIZU</t>
  </si>
  <si>
    <t xml:space="preserve">                                                      LEONARDO (11) 3643-8955     (11) 94726-8773</t>
  </si>
  <si>
    <t>FILME STRECH TRANSP.S/TUBETE  - 500MM x 30 MICRAS</t>
  </si>
  <si>
    <t>COMERCIAL H.SHIMIZU</t>
  </si>
  <si>
    <t>GRANJA OSAMU YABUTA</t>
  </si>
  <si>
    <t>LING PACKING</t>
  </si>
  <si>
    <t>33173/1</t>
  </si>
  <si>
    <t>FILME PVC CONTRATIL MICROPERFURADO 400 MM X 25 MICRA</t>
  </si>
  <si>
    <t>GRANJA HIGASHI</t>
  </si>
  <si>
    <t>TAMPA OVO GALINHA 20 UND - SRM  20 TO</t>
  </si>
  <si>
    <t>03/04/204</t>
  </si>
  <si>
    <t>07/06/20214</t>
  </si>
  <si>
    <t>FALTA SALDO</t>
  </si>
  <si>
    <t>11/09/202</t>
  </si>
  <si>
    <t>CITRICOLA</t>
  </si>
  <si>
    <t xml:space="preserve">CITRICOLA LUCATO </t>
  </si>
  <si>
    <t>KAIO AZEVEDO   32 99817-3641</t>
  </si>
  <si>
    <t>FILME STRECH PRETO S/TUBETE  - 500MM x 30 MICRAS</t>
  </si>
  <si>
    <t>TAMPA OVO GALINHA 20 UND - SRB  20 - PEQUENA</t>
  </si>
  <si>
    <t>TAMPA OVO GALINHA 20 UND - SRB  20 - PEQUENA - FAZENDA CARU</t>
  </si>
  <si>
    <t>TAMPA OVO GALINHA 30 UND - SRB  30 - NELSON YABUTA</t>
  </si>
  <si>
    <t xml:space="preserve"> SERRAPLAST - NF 40.652</t>
  </si>
  <si>
    <t>APGO</t>
  </si>
  <si>
    <t>09/10/202</t>
  </si>
  <si>
    <t>GABRIELLY CIHODA</t>
  </si>
  <si>
    <t>GABRIELLY YURI CIHODA</t>
  </si>
  <si>
    <t>AUGUSTO CIHODA   14 99682-4493 ou 14 3404-2828</t>
  </si>
  <si>
    <t xml:space="preserve">GRANJA NELSON HIGASHI </t>
  </si>
  <si>
    <t>1-91,70 -2-91,70</t>
  </si>
  <si>
    <t>TAMPA OVO GALINHA 30 UNIDADES -  SRB 30</t>
  </si>
  <si>
    <t>ANA BEATRIZ/JOSÉ AILTON</t>
  </si>
  <si>
    <t xml:space="preserve">ANA BEATRIZ / JOSÉ AILTON </t>
  </si>
  <si>
    <t>BANDEJA OVO GALINHA SRG C20 - ROTULADO - RAIAR - OBA</t>
  </si>
  <si>
    <t>1-4254,38</t>
  </si>
  <si>
    <t>ROTULO OVO GALINHA 20 UND - OBA BEM QUERER - RAIAR</t>
  </si>
  <si>
    <t>ROTULO OVO GALINHA 20 UND - SAM´S CLUB - RAIAR</t>
  </si>
  <si>
    <t xml:space="preserve">ETIQUETA HORTA VITAE 20 UND - OBA </t>
  </si>
  <si>
    <t>ETIQUETA HORTA OVOS GALINHA 20 UND - NAT. DA TERRA</t>
  </si>
  <si>
    <t>40487/1</t>
  </si>
  <si>
    <t>LAÉRCIO VIDOTTO</t>
  </si>
  <si>
    <t>SERRAPLAST  JANEIRO 2025</t>
  </si>
  <si>
    <t>LAERCIO VIDOTTO</t>
  </si>
  <si>
    <t>BANDEJA OVO GALINHA SRG 10</t>
  </si>
  <si>
    <t>BANDEJA OVO GALINHA SRG C20 - NATURAL DA TERRA</t>
  </si>
  <si>
    <t>1-1834,00 / 2-1834,00</t>
  </si>
  <si>
    <t>1-1792,50</t>
  </si>
  <si>
    <t>JOSIDITH</t>
  </si>
  <si>
    <t xml:space="preserve">TAMPA OVO GALINHA 20 UND - SRB  20 - PEQUENA </t>
  </si>
  <si>
    <t>TAMPA OVO GALINHA 20 UND - SRB  20 - GRANDE</t>
  </si>
  <si>
    <t>BANDEJA OVO CODORNA SRC 30</t>
  </si>
  <si>
    <t xml:space="preserve">        TOTAL NO ANO</t>
  </si>
  <si>
    <t xml:space="preserve">NAKANISHI </t>
  </si>
  <si>
    <t>BANDEJA OVO GALINHA SRG 20 - HORTA VITAE ITO COUTRY</t>
  </si>
  <si>
    <t>SERRAPLAST  FEVEREIRO 2025</t>
  </si>
  <si>
    <t>SERRAPLAST  MARÇO 2025</t>
  </si>
  <si>
    <t>SERRAPLAST  ABRIL 2025</t>
  </si>
  <si>
    <t>SERRAPLAST  MAIO 2025</t>
  </si>
  <si>
    <t>SERRAPLAST  JUNHO 2025</t>
  </si>
  <si>
    <t>SERRAPLAST  JULHO 2025</t>
  </si>
  <si>
    <t>SERRAPLAST  AGOSTO 2025</t>
  </si>
  <si>
    <t>SERRAPLAST  SETEMBRO 2025</t>
  </si>
  <si>
    <t>SERRAPLAST  OUTUBRO 2025</t>
  </si>
  <si>
    <t>SERRAPLAST  NOVEMBRO 2025</t>
  </si>
  <si>
    <t>TAMPA OVO GALINHA 30 UND - SRB 30 - NELSON YABUTA</t>
  </si>
  <si>
    <t>SERRAPLAST  DEZEMBRO 2025</t>
  </si>
  <si>
    <t>BANDEJA OVO GALINHA SRG C20 -  RAIAR - NATURAL TERRA</t>
  </si>
  <si>
    <t>TAMPA OVO GALINHA 20 UND - SRB  20 - NELSON YABUTA</t>
  </si>
  <si>
    <t>TAMPA OVO GALINHA 20 UND - SRB 20 - NELSON YABUTA</t>
  </si>
  <si>
    <t>TAMPA OVO GALINHA 20 UND - SRB  20 - FAZENDA CARU</t>
  </si>
  <si>
    <t>TAMPA OVO GALINHA 20 UND - SRB  20 - GRANJA YABUTA</t>
  </si>
  <si>
    <t xml:space="preserve">BANDEJA OVO GALINHA SRG 10 </t>
  </si>
  <si>
    <t>BANDEJA OVO GALINHA SRG C20 - HORTA VITAE NATURAL DA TERRA</t>
  </si>
  <si>
    <t>BANDEJA OVO GALINHA SRG 20 - HORTA VITAE OBA BEM QUERER</t>
  </si>
  <si>
    <t>BANDEJA OVO GALINHA SRG 20 - HORTA VITAE DO JUSTO</t>
  </si>
  <si>
    <t>BANDEJA OVO GALINHA SRG 20 - RAIAR - NATURAL TERRA</t>
  </si>
  <si>
    <t>BANDEJA OVO GALINHA SRG 20 - RAIAR - OVO GRANDE</t>
  </si>
  <si>
    <t>BANDEJA OVO GALINHA SRG 20 - RAIAR - OBA</t>
  </si>
  <si>
    <t>l</t>
  </si>
  <si>
    <t>BANDEJA OVO GALINHA SRG 20 - RAIAR - PEQUENO</t>
  </si>
  <si>
    <t xml:space="preserve">BANDEJA OVO GALINHA SRG 20 - RAIAR - SAM´S CLUB </t>
  </si>
  <si>
    <t>SERRAPLAST OUTUBRO 2025</t>
  </si>
  <si>
    <t>BANDEJA OVO GALINHA 20 UND - RAIAR - OVO PEQUENO</t>
  </si>
  <si>
    <t>TAMPA OVO GALINHA 30 UND - NELSON YABUTA</t>
  </si>
  <si>
    <t>TAMPA OVO GALINHA 20 UND PEQUENA - NELSON YABUTA</t>
  </si>
  <si>
    <t>TAMPA OVO GALINHA 20 UND PEQUENA - FAZENDA CARU</t>
  </si>
  <si>
    <t>TAMPA OVO GALINHA 20 UND PEQUENA - GRANJA BASTOS</t>
  </si>
  <si>
    <t xml:space="preserve">CUMBUCA 400 G - MA 14  </t>
  </si>
  <si>
    <t xml:space="preserve">CUMBUCA 500 G - MA 15 </t>
  </si>
  <si>
    <t>YABUTA</t>
  </si>
  <si>
    <t>STANG  - JANEIRO 2025</t>
  </si>
  <si>
    <t>STANG - FEVEREIRO 2025</t>
  </si>
  <si>
    <t>STANG  - MARÇO 2025</t>
  </si>
  <si>
    <t>STANG  - ABRIL 2025</t>
  </si>
  <si>
    <t>STANG  - MAIO 2025</t>
  </si>
  <si>
    <t>STANG  - JUNHO 2025</t>
  </si>
  <si>
    <t>STANG  - JULHO 2025</t>
  </si>
  <si>
    <t>STANG  - AGOSTO 2025</t>
  </si>
  <si>
    <t>STANG  - SETEMBRO 2025</t>
  </si>
  <si>
    <t>STANG  - OUTUBRO 2025</t>
  </si>
  <si>
    <t>STANG  - NOVEMBRO 2025</t>
  </si>
  <si>
    <t>STANG - DEZEMBRO 2025</t>
  </si>
  <si>
    <t>LING PACKING  - JANEIRO 2025</t>
  </si>
  <si>
    <t>LING PACKING  - FEVEREIRO 2025</t>
  </si>
  <si>
    <t>LING PACKING  - MARÇO 2025</t>
  </si>
  <si>
    <t>LING PACKING  - ABRIL 2025</t>
  </si>
  <si>
    <t>LING PACKING  - MAIO 2025</t>
  </si>
  <si>
    <t>LING PACKING  - JUNHO 2025</t>
  </si>
  <si>
    <t>LING PACKING  - JULHO 2025</t>
  </si>
  <si>
    <t>LING PACKING  - AGOSTO 2025</t>
  </si>
  <si>
    <t>LING PACKING  - SETEMBRO 2025</t>
  </si>
  <si>
    <t>LING PACKING  - OUTUBRO 2025</t>
  </si>
  <si>
    <t>LING PACKING  - NOVEMBRO 2025</t>
  </si>
  <si>
    <t>LING PACKING  - DEZEMBRO 2025</t>
  </si>
  <si>
    <t>BANDEJA OVO GALINHA 20 UND - SRG 20 - RAIAR - NATURAL TERRA</t>
  </si>
  <si>
    <t>BRASIL SUL  JANEIRO 2025</t>
  </si>
  <si>
    <t>BRASIL SUL  FEVEREIRO 2025</t>
  </si>
  <si>
    <t>BRASIL SUL  MARÇO 2025</t>
  </si>
  <si>
    <t>BRASIL SUL  ABRIL 2025</t>
  </si>
  <si>
    <t>BRASIL SUL  MAIO 2025</t>
  </si>
  <si>
    <t>BRASIL SUL  JUNHO 2025</t>
  </si>
  <si>
    <t>BRASIL SUL  DEZEMBRO 2025</t>
  </si>
  <si>
    <t>BRASIL SUL  NOVEMBRO 2025</t>
  </si>
  <si>
    <t>BRASIL SUL OUTUBRO 2025</t>
  </si>
  <si>
    <t>BRASIL SUL  SETEMBRO 2025</t>
  </si>
  <si>
    <t>BRASIL SUL  AGOSTO 2025</t>
  </si>
  <si>
    <t>BRASIL SUL  JULHO 2025</t>
  </si>
  <si>
    <t>EDIPRINT  JANEIRO 2025</t>
  </si>
  <si>
    <t>EDIPRINT  FEVEREIRO 2025</t>
  </si>
  <si>
    <t>EDIPRINT  MARÇO 2025</t>
  </si>
  <si>
    <t>EDIPRINT  ABRIL 2025</t>
  </si>
  <si>
    <t>EDIPRINT  MAIO 2025</t>
  </si>
  <si>
    <t>EDIPRINT  JUNHO 2025</t>
  </si>
  <si>
    <t>EDIPRINT  JULHO 2025</t>
  </si>
  <si>
    <t>EDIPRINT  AGOSTO 2025</t>
  </si>
  <si>
    <t>EDIPRINT  SETEMBRO 2025</t>
  </si>
  <si>
    <t>EDIPRINT OUTUBRO 2025</t>
  </si>
  <si>
    <t>EDIPRINT  DEZEMBRO 2025</t>
  </si>
  <si>
    <t xml:space="preserve">BANDEJA OVO GALINHA 10 UND - HORTA VITAE </t>
  </si>
  <si>
    <t xml:space="preserve">BANDEJA OVO GALINHA 12 UND - HORTA VITAE </t>
  </si>
  <si>
    <t xml:space="preserve">BANDEJA OVO GALINHA 6 UND - DUPLA - HORTA VITAE </t>
  </si>
  <si>
    <t xml:space="preserve">BANDEJA OVO CODORNA 30 UND - HORTA VITAE </t>
  </si>
  <si>
    <t>BANDEJA OVO GALINHA 20 UND - OBA BEM QUERER - HORTA VITAE</t>
  </si>
  <si>
    <t>BANDEJA OVO GALINHA 20 UND - ITO COUTRY - HORTA VITAE</t>
  </si>
  <si>
    <t>BANDEJA OVO GALINHA 20 UND - NATURAL DA TERRA - HORTA VITAE</t>
  </si>
  <si>
    <t xml:space="preserve">BANDEJA OVO GALINHA 10 UND - ROZENDO </t>
  </si>
  <si>
    <t xml:space="preserve">BANDEJA OVO GALINHA 12 UND - ROZENDO </t>
  </si>
  <si>
    <t xml:space="preserve">BANDEJA OVO GALINHA 20 UND - ROZENDO </t>
  </si>
  <si>
    <t>BANDEJA OVO GALINHA 20 UND - OVO GRANDE - RAIAR</t>
  </si>
  <si>
    <t>TAMPA OVO GALINHA 20 UND PEQUENA - GRANJA YABUTA BASTOS</t>
  </si>
  <si>
    <t>TAMPA OVO GALINHA 20 UND PEQUENA - FAZENDA CARU - YABUTA</t>
  </si>
  <si>
    <t>BANDEJA OVO CODORNA 30 UND - SRC01</t>
  </si>
  <si>
    <t>08/02/205</t>
  </si>
  <si>
    <t>TACTAPE</t>
  </si>
  <si>
    <t>FILME PVC ESTIRÁVEL AMARELO  600 MM X 20 MICRA</t>
  </si>
  <si>
    <t>MOVEIS DE JUNCO</t>
  </si>
  <si>
    <t>BANDEJA OVO GALINHA 20 UND - RAIAR - NATURAL TERRA</t>
  </si>
  <si>
    <t>BANDEJA OVO GALINHA 20 UND - RAIAR - SAM´S CLUB</t>
  </si>
  <si>
    <t>BANDEJA OVO GALINHA 20 UND - RAIAR - OBA BEM QUERER</t>
  </si>
  <si>
    <t>BANDEJA OVO GALINHA  20 UND - RAIAR - OVO GRANDE</t>
  </si>
  <si>
    <t>BANDEJA OVO GALINHA 20 UND - SAM´S CLUB - RAIAR</t>
  </si>
  <si>
    <t>ROTULO OVO CAIPIRA 20 UND - RAIAR - GRANDE</t>
  </si>
  <si>
    <t>BANDEJA OVO GALINHA 20 UND - OBA BEM QUERER - RAIAR</t>
  </si>
  <si>
    <t>ROTULO OVO CAIPIRA 30 UND - RAIAR - GRANDE</t>
  </si>
  <si>
    <t>CANCELADO SALDO</t>
  </si>
  <si>
    <t>TAMPA OVO GALINHA 30 UND - SRB30</t>
  </si>
  <si>
    <t xml:space="preserve">TAMPA OVO GALINHA 20 UND -  PEQUENA </t>
  </si>
  <si>
    <t>TUBETE AMASSADO</t>
  </si>
  <si>
    <t>DEV TUBETE AMASSADO</t>
  </si>
  <si>
    <t>ROTULO OVO CAIPIRA 30 UND - RAIAR - MEDIO</t>
  </si>
  <si>
    <t>BANDEJA OVO GALINHA 30 UND - OVO MEDIO - RAIAR</t>
  </si>
  <si>
    <t>DEVOLVIDO  TECTAPE</t>
  </si>
  <si>
    <t>BANDEJA OVO GALINHA 20 UND - OVO PEQUENO - RAIAR</t>
  </si>
  <si>
    <t>TAMPA OVO GALINHA 20 UNIDADES -  GRANDE - RAIAR</t>
  </si>
  <si>
    <t xml:space="preserve">BANDEJA OVO GALINHA 30 UND - ROZENDO </t>
  </si>
  <si>
    <t>BANDEJA OVO GALINHA 30 UND - OVO GRANDE - RAIAR</t>
  </si>
  <si>
    <t>ROTULO OVO CAIPIRA ORG 20 UND - RAIAR - TAEQ</t>
  </si>
  <si>
    <t>CCS  JANEIRO 2025</t>
  </si>
  <si>
    <t>CCS  FEVEREIRO 2025</t>
  </si>
  <si>
    <t>CCS  MARÇO 2025</t>
  </si>
  <si>
    <t>CCS  ABRIL 2025</t>
  </si>
  <si>
    <t>CCS  MAIO 2025</t>
  </si>
  <si>
    <t>CCS  JUNHO 2025</t>
  </si>
  <si>
    <t>CCS  JULHO 2025</t>
  </si>
  <si>
    <t>CCS  AGOSTO 2025</t>
  </si>
  <si>
    <t>CCS  SETEMBRO 2025</t>
  </si>
  <si>
    <t>CCS OUTUBRO 2025</t>
  </si>
  <si>
    <t>CCS  NOVEMBRO 2025</t>
  </si>
  <si>
    <t>CCS  DEZEMBRO 2025</t>
  </si>
  <si>
    <t>21/05/205</t>
  </si>
  <si>
    <t>GRANJA FARIA PALHOÇA - SC</t>
  </si>
  <si>
    <t>ROTULO OVO CAIPIRA ORG 20 UND - RAIAR - BENASSI</t>
  </si>
  <si>
    <t>GRANJA FARIA</t>
  </si>
  <si>
    <t>BANDEJA OVO GALINHA 20 UND - TAEQ PÃO DE AÇUCAR - OVO GRANDE</t>
  </si>
  <si>
    <t>BANDEJA OVO GALINHA 20 UND - OVO GRANDE - BENASSI</t>
  </si>
  <si>
    <t>SERÁ DEVOLVIDO</t>
  </si>
  <si>
    <t xml:space="preserve">GO GREEN </t>
  </si>
  <si>
    <t>MARCOS HIDEKI TOMITA -  11 3642-1180</t>
  </si>
  <si>
    <t xml:space="preserve">CUMBUCA MORANGUINHOS - MA 16 </t>
  </si>
  <si>
    <t xml:space="preserve">ROTULO OVO GALINHA 20 UND - RAIAR - OBA BEM QUERER </t>
  </si>
  <si>
    <t>ROTULO OVO GALINHA 20 UND - RAIAR - NATURAL DA TERRA</t>
  </si>
  <si>
    <t>ROTULO OVO GALINHA  20 UND - RAIAR - OVO GRANDE</t>
  </si>
  <si>
    <t>ROTULO OVO GALINHA 30 UND - RAIAR - OVO GRANDE</t>
  </si>
  <si>
    <t>ROTULO OVO GALINHA 30 UND - RAIAR - OVO MEDIO</t>
  </si>
  <si>
    <t>ROTULO OVO GALINHA 20 UND - RAIAR - TAEQ</t>
  </si>
  <si>
    <t>ROTULO OVO GALINHA 20 UND - RAIAR - BENASSI</t>
  </si>
  <si>
    <t>ROTULO OVO GALINHA 20 UND - RAIAR - SAM"S CLUB</t>
  </si>
  <si>
    <t>CLERISTON = 77,56 - PAGO</t>
  </si>
  <si>
    <t>ROTULO OVO CAIPIRA 20 UND - RAIAR - OVO GRANDE</t>
  </si>
  <si>
    <t xml:space="preserve">KATAYAMA ALIMENTOS </t>
  </si>
  <si>
    <t>LUCAS MATHEUS - (18) 3606.9000 ou (18) 998198651</t>
  </si>
  <si>
    <t>WATSAPP</t>
  </si>
  <si>
    <t>BANDEJA OVO GALINHA SRG  C10 - FECHAMENTO POR SOBREPOSIÇÃO TAMPA</t>
  </si>
  <si>
    <t>KATAYAMA</t>
  </si>
  <si>
    <t>NF 42074 - SIMPLES REMESSA</t>
  </si>
  <si>
    <t>CLERISTON = 81,44 - PAGO</t>
  </si>
  <si>
    <t xml:space="preserve">CLERISTON = 119,70 </t>
  </si>
  <si>
    <t>MOVEIS JUNCO</t>
  </si>
  <si>
    <t>SUSPENSO AGUARDANDO ARTE</t>
  </si>
  <si>
    <t>SACOLÃO HIGIENÓPOLIS</t>
  </si>
  <si>
    <t>FILME PVC AMARELO 380 MM X 90 MICRA</t>
  </si>
  <si>
    <t>SILVANA</t>
  </si>
  <si>
    <t>11 94002-2855</t>
  </si>
  <si>
    <t>ROTULO OVO GALINHA 20 UND - RAIAR - SITIO VERDE</t>
  </si>
  <si>
    <t>ROTULO OVO CAIPIRA 20 UND - RAIAR - OVO GRANDE - ROTULO NOVO</t>
  </si>
  <si>
    <t>LOTE PILOTO 10.000</t>
  </si>
  <si>
    <t>MAET</t>
  </si>
  <si>
    <t>L A HORTIFRUTI</t>
  </si>
  <si>
    <t>INOVA-K</t>
  </si>
  <si>
    <t xml:space="preserve">                                                                                             INOVA-K  -  MATIAS CARVALHO GOMES - (11) 3613-7744</t>
  </si>
  <si>
    <t>L.A HORTIFRUTI</t>
  </si>
  <si>
    <t>RONIS - (11) 5440.4904  -  (11) 95440.4904</t>
  </si>
  <si>
    <t>FILME PVC GRAU ALIMENTICIO ANVISA 380 MM X 009 MICRA</t>
  </si>
  <si>
    <t>CITRICOLA LUCATO</t>
  </si>
  <si>
    <t>BANDEJA OVO GALINHA 20 UND - SITIO VERDE HORTIFRUTI - OVO GRANDE</t>
  </si>
  <si>
    <t>GRANJA ITÚ</t>
  </si>
  <si>
    <t>MANUEL PIMENTEL - 19 99713-3705</t>
  </si>
  <si>
    <t>CLERISTON = 121,32</t>
  </si>
  <si>
    <t>1-808,50</t>
  </si>
  <si>
    <t>LOTE PILOTO</t>
  </si>
  <si>
    <t xml:space="preserve">CLERISTON = 118,91 - PAGO </t>
  </si>
  <si>
    <t>iabuta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</si>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</sst>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dd/mm/yy;@"/>
    <numFmt numFmtId="165" formatCode="#,##0.00;[Red]#,##0.00"/>
    <numFmt numFmtId="166" formatCode="#,##0.00&quot; &quot;;[Red]&quot;-&quot;#,##0.00&quot; &quot;"/>
    <numFmt numFmtId="167" formatCode="0.0"/>
    <numFmt numFmtId="168" formatCode="#,##0.0"/>
    <numFmt numFmtId="169" formatCode="0;[Red]0"/>
    <numFmt numFmtId="170" formatCode="[$R$-416]&quot; &quot;#,##0.00;[Red]&quot;-&quot;[$R$-416]&quot; &quot;#,##0.00"/>
    <numFmt numFmtId="171" formatCode="#,##0.00_ ;\-#,##0.00\ "/>
    <numFmt numFmtId="172" formatCode="[$-409]d/m/yy\ h:mm\ AM/PM;@"/>
    <numFmt numFmtId="173" formatCode="#,##0.000"/>
  </numFmts>
  <fonts count="198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sz val="16"/>
      <color rgb="FF000000"/>
      <name val="Calibri"/>
      <family val="2"/>
    </font>
    <font>
      <sz val="10"/>
      <color rgb="FF000000"/>
      <name val="Arial"/>
      <family val="2"/>
    </font>
    <font>
      <b/>
      <i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4"/>
      <color rgb="FF000000"/>
      <name val="Calibri"/>
      <family val="2"/>
    </font>
    <font>
      <sz val="18"/>
      <color rgb="FF000000"/>
      <name val="Calibri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FF000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000000"/>
      <name val="Calibri"/>
      <family val="2"/>
    </font>
    <font>
      <sz val="8"/>
      <color rgb="FF538ED5"/>
      <name val="Arial"/>
      <family val="2"/>
    </font>
    <font>
      <b/>
      <sz val="9"/>
      <color rgb="FF538ED5"/>
      <name val="Arial"/>
      <family val="2"/>
    </font>
    <font>
      <sz val="8"/>
      <color rgb="FF0070C0"/>
      <name val="Arial"/>
      <family val="2"/>
    </font>
    <font>
      <b/>
      <sz val="9"/>
      <color rgb="FF0070C0"/>
      <name val="Arial"/>
      <family val="2"/>
    </font>
    <font>
      <b/>
      <sz val="10"/>
      <color rgb="FFFF0000"/>
      <name val="Arial"/>
      <family val="2"/>
    </font>
    <font>
      <b/>
      <sz val="8"/>
      <color rgb="FFFF000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rgb="FFFF420E"/>
      <name val="Arial"/>
      <family val="2"/>
    </font>
    <font>
      <i/>
      <sz val="12"/>
      <color rgb="FF002060"/>
      <name val="Arial"/>
      <family val="2"/>
    </font>
    <font>
      <i/>
      <sz val="12"/>
      <color rgb="FF002060"/>
      <name val="Andalus"/>
      <family val="1"/>
    </font>
    <font>
      <sz val="8"/>
      <color rgb="FFC0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color rgb="FFFF3333"/>
      <name val="Arial"/>
      <family val="2"/>
    </font>
    <font>
      <sz val="8"/>
      <color rgb="FF000000"/>
      <name val="Calibri"/>
      <family val="2"/>
    </font>
    <font>
      <sz val="8"/>
      <color rgb="FF00B050"/>
      <name val="Arial"/>
      <family val="2"/>
    </font>
    <font>
      <b/>
      <sz val="9"/>
      <color rgb="FF00B050"/>
      <name val="Arial"/>
      <family val="2"/>
    </font>
    <font>
      <sz val="18"/>
      <name val="Calibri"/>
      <family val="2"/>
    </font>
    <font>
      <b/>
      <sz val="10"/>
      <color rgb="FF0070C0"/>
      <name val="Arial"/>
      <family val="2"/>
    </font>
    <font>
      <sz val="8"/>
      <color theme="8" tint="-0.499984740745262"/>
      <name val="Arial"/>
      <family val="2"/>
    </font>
    <font>
      <b/>
      <sz val="9"/>
      <color theme="8" tint="-0.499984740745262"/>
      <name val="Arial"/>
      <family val="2"/>
    </font>
    <font>
      <sz val="11"/>
      <color rgb="FF000000"/>
      <name val="Arial"/>
      <family val="2"/>
    </font>
    <font>
      <sz val="11"/>
      <color rgb="FF1F497D"/>
      <name val="Calibri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color rgb="FF7030A0"/>
      <name val="Arial"/>
      <family val="2"/>
    </font>
    <font>
      <b/>
      <sz val="9"/>
      <color rgb="FF7030A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name val="Arial"/>
      <family val="2"/>
    </font>
    <font>
      <b/>
      <sz val="11"/>
      <name val="Calibri"/>
      <family val="2"/>
      <scheme val="minor"/>
    </font>
    <font>
      <b/>
      <sz val="8"/>
      <color rgb="FF000000"/>
      <name val="Arial"/>
      <family val="2"/>
    </font>
    <font>
      <sz val="12"/>
      <color rgb="FF000000"/>
      <name val="Arial"/>
      <family val="2"/>
    </font>
    <font>
      <sz val="11"/>
      <color rgb="FFFF0000"/>
      <name val="Arial"/>
      <family val="2"/>
    </font>
    <font>
      <sz val="11"/>
      <color rgb="FF0070C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808080"/>
      <name val="Calibri"/>
      <family val="2"/>
    </font>
    <font>
      <sz val="11"/>
      <color rgb="FF808080"/>
      <name val="Calibri"/>
      <family val="2"/>
    </font>
    <font>
      <sz val="12"/>
      <color rgb="FF000000"/>
      <name val="Calibri"/>
      <family val="2"/>
      <scheme val="minor"/>
    </font>
    <font>
      <b/>
      <sz val="18"/>
      <color rgb="FF000000"/>
      <name val="Calibri"/>
      <family val="2"/>
    </font>
    <font>
      <sz val="8"/>
      <color theme="1" tint="4.9989318521683403E-2"/>
      <name val="Arial"/>
      <family val="2"/>
    </font>
    <font>
      <b/>
      <sz val="10"/>
      <color theme="1" tint="4.9989318521683403E-2"/>
      <name val="Arial"/>
      <family val="2"/>
    </font>
    <font>
      <u/>
      <sz val="11"/>
      <color theme="10"/>
      <name val="Calibri"/>
      <family val="2"/>
    </font>
    <font>
      <b/>
      <sz val="11"/>
      <color rgb="FF0070C0"/>
      <name val="Calibri"/>
      <family val="2"/>
      <scheme val="minor"/>
    </font>
    <font>
      <b/>
      <sz val="16"/>
      <color rgb="FF000000"/>
      <name val="Calibri"/>
      <family val="2"/>
    </font>
    <font>
      <sz val="8"/>
      <color rgb="FF00B0F0"/>
      <name val="Arial"/>
      <family val="2"/>
    </font>
    <font>
      <b/>
      <sz val="9"/>
      <color rgb="FF00B0F0"/>
      <name val="Arial"/>
      <family val="2"/>
    </font>
    <font>
      <b/>
      <sz val="10"/>
      <color rgb="FF00B0F0"/>
      <name val="Arial"/>
      <family val="2"/>
    </font>
    <font>
      <b/>
      <sz val="11"/>
      <color rgb="FF1F497D"/>
      <name val="Calibri"/>
      <family val="2"/>
    </font>
    <font>
      <sz val="9"/>
      <color rgb="FF1F497D"/>
      <name val="Calibri"/>
      <family val="2"/>
    </font>
    <font>
      <sz val="8"/>
      <color theme="4"/>
      <name val="Arial"/>
      <family val="2"/>
    </font>
    <font>
      <b/>
      <sz val="9"/>
      <color theme="4"/>
      <name val="Arial"/>
      <family val="2"/>
    </font>
    <font>
      <sz val="11"/>
      <color theme="4"/>
      <name val="Calibri"/>
      <family val="2"/>
    </font>
    <font>
      <sz val="8"/>
      <color theme="3" tint="-0.499984740745262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4" tint="-0.249977111117893"/>
      <name val="Calibri"/>
      <family val="2"/>
    </font>
    <font>
      <sz val="18"/>
      <color theme="4" tint="-0.249977111117893"/>
      <name val="Calibri"/>
      <family val="2"/>
    </font>
    <font>
      <sz val="8"/>
      <color theme="4" tint="-0.249977111117893"/>
      <name val="Arial"/>
      <family val="2"/>
    </font>
    <font>
      <sz val="10"/>
      <color theme="4" tint="-0.249977111117893"/>
      <name val="Arial"/>
      <family val="2"/>
    </font>
    <font>
      <b/>
      <sz val="9"/>
      <color theme="4" tint="-0.249977111117893"/>
      <name val="Arial"/>
      <family val="2"/>
    </font>
    <font>
      <sz val="11"/>
      <color theme="4" tint="-0.249977111117893"/>
      <name val="Calibri"/>
      <family val="2"/>
      <scheme val="minor"/>
    </font>
    <font>
      <sz val="8"/>
      <color theme="3" tint="0.39997558519241921"/>
      <name val="Arial"/>
      <family val="2"/>
    </font>
    <font>
      <b/>
      <sz val="10"/>
      <color theme="3" tint="0.39997558519241921"/>
      <name val="Arial"/>
      <family val="2"/>
    </font>
    <font>
      <sz val="11"/>
      <color theme="3" tint="0.39997558519241921"/>
      <name val="Calibri"/>
      <family val="2"/>
    </font>
    <font>
      <sz val="8"/>
      <color rgb="FF002060"/>
      <name val="Arial"/>
      <family val="2"/>
    </font>
    <font>
      <b/>
      <sz val="10"/>
      <color rgb="FF002060"/>
      <name val="Arial"/>
      <family val="2"/>
    </font>
    <font>
      <sz val="11"/>
      <color rgb="FF002060"/>
      <name val="Calibri"/>
      <family val="2"/>
    </font>
    <font>
      <b/>
      <sz val="10"/>
      <color rgb="FF7030A0"/>
      <name val="Arial"/>
      <family val="2"/>
    </font>
    <font>
      <sz val="9"/>
      <color theme="4" tint="-0.249977111117893"/>
      <name val="Arial"/>
      <family val="2"/>
    </font>
    <font>
      <b/>
      <sz val="10"/>
      <color theme="4" tint="-0.249977111117893"/>
      <name val="Arial"/>
      <family val="2"/>
    </font>
    <font>
      <sz val="8"/>
      <color rgb="FFFFFF00"/>
      <name val="Arial"/>
      <family val="2"/>
    </font>
    <font>
      <sz val="9"/>
      <color rgb="FF002060"/>
      <name val="Arial"/>
      <family val="2"/>
    </font>
    <font>
      <sz val="8"/>
      <color rgb="FFFF0000"/>
      <name val="Calibri"/>
      <family val="2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0070C0"/>
      <name val="Arial"/>
      <family val="2"/>
    </font>
    <font>
      <b/>
      <sz val="12"/>
      <name val="Arial"/>
      <family val="2"/>
    </font>
    <font>
      <sz val="11"/>
      <color rgb="FF00B0F0"/>
      <name val="Calibri"/>
      <family val="2"/>
    </font>
    <font>
      <sz val="8"/>
      <color rgb="FF0070C0"/>
      <name val="Calibri"/>
      <family val="2"/>
    </font>
    <font>
      <sz val="9"/>
      <color rgb="FFFF0000"/>
      <name val="Arial"/>
      <family val="2"/>
    </font>
    <font>
      <b/>
      <sz val="10"/>
      <color theme="4"/>
      <name val="Arial"/>
      <family val="2"/>
    </font>
    <font>
      <b/>
      <sz val="11"/>
      <color theme="1"/>
      <name val="Arial"/>
      <family val="2"/>
    </font>
    <font>
      <sz val="8"/>
      <color theme="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color theme="4"/>
      <name val="Calibri"/>
      <family val="2"/>
    </font>
    <font>
      <b/>
      <sz val="11"/>
      <color theme="4"/>
      <name val="Arial"/>
      <family val="2"/>
    </font>
    <font>
      <sz val="11"/>
      <color rgb="FF0070C0"/>
      <name val="Arial"/>
      <family val="2"/>
    </font>
    <font>
      <sz val="11"/>
      <color rgb="FF1F497D"/>
      <name val="Arial"/>
      <family val="2"/>
    </font>
    <font>
      <sz val="12"/>
      <name val="Arial"/>
      <family val="2"/>
    </font>
    <font>
      <sz val="12"/>
      <name val="Calibri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Calibri"/>
      <family val="2"/>
    </font>
    <font>
      <sz val="8"/>
      <color theme="8" tint="-0.249977111117893"/>
      <name val="Arial"/>
      <family val="2"/>
    </font>
    <font>
      <sz val="12"/>
      <color theme="4" tint="-0.249977111117893"/>
      <name val="Arial"/>
      <family val="2"/>
    </font>
    <font>
      <b/>
      <sz val="12"/>
      <color rgb="FF000000"/>
      <name val="Arial"/>
      <family val="2"/>
    </font>
    <font>
      <sz val="8"/>
      <color rgb="FF808080"/>
      <name val="Calibri"/>
      <family val="2"/>
    </font>
    <font>
      <sz val="12"/>
      <color rgb="FF0070C0"/>
      <name val="Arial"/>
      <family val="2"/>
    </font>
    <font>
      <sz val="12"/>
      <color rgb="FF0070C0"/>
      <name val="Calibri"/>
      <family val="2"/>
    </font>
    <font>
      <b/>
      <sz val="12"/>
      <color rgb="FF0070C0"/>
      <name val="Arial"/>
      <family val="2"/>
    </font>
    <font>
      <sz val="8"/>
      <color theme="3"/>
      <name val="Arial"/>
      <family val="2"/>
    </font>
    <font>
      <sz val="8"/>
      <color theme="3"/>
      <name val="Calibri"/>
      <family val="2"/>
    </font>
    <font>
      <sz val="11"/>
      <color theme="3"/>
      <name val="Calibri"/>
      <family val="2"/>
    </font>
    <font>
      <b/>
      <sz val="10"/>
      <color theme="3"/>
      <name val="Arial"/>
      <family val="2"/>
    </font>
    <font>
      <sz val="12"/>
      <color theme="8" tint="-0.249977111117893"/>
      <name val="Arial"/>
      <family val="2"/>
    </font>
    <font>
      <b/>
      <sz val="11"/>
      <color theme="8" tint="-0.249977111117893"/>
      <name val="Arial"/>
      <family val="2"/>
    </font>
    <font>
      <sz val="8"/>
      <color theme="8" tint="-0.249977111117893"/>
      <name val="Calibri"/>
      <family val="2"/>
    </font>
    <font>
      <b/>
      <sz val="8"/>
      <color theme="8" tint="-0.249977111117893"/>
      <name val="Arial"/>
      <family val="2"/>
    </font>
    <font>
      <b/>
      <sz val="8"/>
      <color rgb="FF0070C0"/>
      <name val="Arial"/>
      <family val="2"/>
    </font>
    <font>
      <b/>
      <sz val="11"/>
      <color theme="3"/>
      <name val="Arial"/>
      <family val="2"/>
    </font>
    <font>
      <sz val="8"/>
      <color theme="8" tint="-0.499984740745262"/>
      <name val="Calibri"/>
      <family val="2"/>
    </font>
    <font>
      <b/>
      <sz val="11"/>
      <color theme="8" tint="-0.499984740745262"/>
      <name val="Arial"/>
      <family val="2"/>
    </font>
    <font>
      <sz val="11"/>
      <name val="Arial"/>
      <family val="2"/>
    </font>
    <font>
      <sz val="8"/>
      <color theme="3" tint="0.39997558519241921"/>
      <name val="Calibri"/>
      <family val="2"/>
    </font>
    <font>
      <b/>
      <sz val="11"/>
      <color theme="3" tint="0.39997558519241921"/>
      <name val="Arial"/>
      <family val="2"/>
    </font>
    <font>
      <sz val="11"/>
      <color theme="1"/>
      <name val="Arial"/>
      <family val="2"/>
    </font>
    <font>
      <sz val="11"/>
      <color rgb="FF002060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8"/>
      <color rgb="FF002060"/>
      <name val="Calibri"/>
      <family val="2"/>
    </font>
    <font>
      <b/>
      <sz val="8"/>
      <color rgb="FF002060"/>
      <name val="Calibri"/>
      <family val="2"/>
    </font>
    <font>
      <b/>
      <sz val="28"/>
      <color rgb="FF000000"/>
      <name val="Calibri"/>
      <family val="2"/>
    </font>
    <font>
      <b/>
      <sz val="28"/>
      <color rgb="FF000000"/>
      <name val="Arial"/>
      <family val="2"/>
    </font>
    <font>
      <sz val="10"/>
      <color theme="4"/>
      <name val="Arial"/>
      <family val="2"/>
    </font>
    <font>
      <sz val="10"/>
      <color rgb="FF0070C0"/>
      <name val="Arial"/>
      <family val="2"/>
    </font>
    <font>
      <sz val="10"/>
      <color theme="3"/>
      <name val="Arial"/>
      <family val="2"/>
    </font>
    <font>
      <sz val="10"/>
      <color theme="5" tint="0.79998168889431442"/>
      <name val="Arial"/>
      <family val="2"/>
    </font>
    <font>
      <sz val="11"/>
      <color theme="4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11"/>
      <color theme="3" tint="0.39997558519241921"/>
      <name val="Calibri"/>
      <family val="2"/>
    </font>
    <font>
      <b/>
      <sz val="11"/>
      <color theme="4"/>
      <name val="Calibri"/>
      <family val="2"/>
    </font>
    <font>
      <b/>
      <sz val="14"/>
      <color rgb="FF000000"/>
      <name val="Arial"/>
      <family val="2"/>
    </font>
    <font>
      <b/>
      <sz val="11"/>
      <color theme="8" tint="-0.249977111117893"/>
      <name val="Calibri"/>
      <family val="2"/>
    </font>
    <font>
      <b/>
      <sz val="11"/>
      <color rgb="FF0070C0"/>
      <name val="Calibri"/>
      <family val="2"/>
    </font>
    <font>
      <b/>
      <sz val="11"/>
      <color theme="4" tint="-0.249977111117893"/>
      <name val="Arial"/>
      <family val="2"/>
    </font>
    <font>
      <sz val="11"/>
      <color theme="4" tint="-0.249977111117893"/>
      <name val="Arial"/>
      <family val="2"/>
    </font>
    <font>
      <sz val="10"/>
      <color theme="3" tint="0.39997558519241921"/>
      <name val="Arial"/>
      <family val="2"/>
    </font>
    <font>
      <sz val="11"/>
      <color theme="3" tint="0.39997558519241921"/>
      <name val="Arial"/>
      <family val="2"/>
    </font>
    <font>
      <sz val="14"/>
      <color rgb="FF000000"/>
      <name val="Calibri"/>
      <family val="2"/>
    </font>
    <font>
      <sz val="11"/>
      <color theme="3"/>
      <name val="Arial"/>
      <family val="2"/>
    </font>
    <font>
      <sz val="10"/>
      <color theme="8" tint="-0.249977111117893"/>
      <name val="Arial"/>
      <family val="2"/>
    </font>
    <font>
      <sz val="10"/>
      <color theme="4" tint="-0.249977111117893"/>
      <name val="Calibri"/>
      <family val="2"/>
    </font>
    <font>
      <sz val="9"/>
      <color rgb="FF0070C0"/>
      <name val="Arial"/>
      <family val="2"/>
    </font>
    <font>
      <sz val="9"/>
      <name val="Calibri"/>
      <family val="2"/>
    </font>
    <font>
      <b/>
      <sz val="14"/>
      <name val="Arial"/>
      <family val="2"/>
    </font>
    <font>
      <b/>
      <sz val="16"/>
      <color rgb="FF000000"/>
      <name val="Arial"/>
      <family val="2"/>
    </font>
    <font>
      <sz val="9"/>
      <color theme="1"/>
      <name val="Arial"/>
      <family val="2"/>
    </font>
    <font>
      <sz val="10"/>
      <color theme="1" tint="4.9989318521683403E-2"/>
      <name val="Arial"/>
      <family val="2"/>
    </font>
    <font>
      <b/>
      <sz val="10"/>
      <color theme="4"/>
      <name val="Calibri"/>
      <family val="2"/>
    </font>
    <font>
      <sz val="10"/>
      <color theme="8"/>
      <name val="Arial"/>
      <family val="2"/>
    </font>
    <font>
      <sz val="10"/>
      <color rgb="FFEE0000"/>
      <name val="Arial"/>
      <family val="2"/>
    </font>
    <font>
      <b/>
      <sz val="10"/>
      <color rgb="FFEE0000"/>
      <name val="Arial"/>
      <family val="2"/>
    </font>
    <font>
      <b/>
      <sz val="11"/>
      <color rgb="FFEE0000"/>
      <name val="Arial"/>
      <family val="2"/>
    </font>
    <font>
      <sz val="11"/>
      <color rgb="FFEE0000"/>
      <name val="Arial"/>
      <family val="2"/>
    </font>
    <font>
      <sz val="9"/>
      <color theme="4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FF4AA"/>
        <bgColor indexed="64"/>
      </patternFill>
    </fill>
    <fill>
      <patternFill patternType="solid">
        <fgColor rgb="FFF5DDC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3" tint="0.79998168889431442"/>
        <bgColor indexed="64"/>
      </patternFill>
    </fill>
  </fills>
  <borders count="2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2" fillId="0" borderId="0" applyNumberFormat="0" applyFont="0" applyBorder="0" applyProtection="0"/>
    <xf numFmtId="0" fontId="2" fillId="0" borderId="0" applyNumberFormat="0" applyFont="0" applyBorder="0" applyProtection="0"/>
    <xf numFmtId="0" fontId="2" fillId="0" borderId="0" applyNumberFormat="0" applyFont="0" applyBorder="0" applyProtection="0">
      <alignment horizontal="left"/>
    </xf>
    <xf numFmtId="0" fontId="3" fillId="0" borderId="0" applyNumberFormat="0" applyBorder="0" applyProtection="0">
      <alignment horizontal="center"/>
    </xf>
    <xf numFmtId="0" fontId="3" fillId="0" borderId="0" applyNumberFormat="0" applyBorder="0" applyProtection="0">
      <alignment horizontal="center" textRotation="90"/>
    </xf>
    <xf numFmtId="0" fontId="4" fillId="0" borderId="0" applyNumberFormat="0" applyBorder="0" applyProtection="0"/>
    <xf numFmtId="0" fontId="4" fillId="0" borderId="0" applyNumberFormat="0" applyBorder="0" applyProtection="0"/>
    <xf numFmtId="0" fontId="5" fillId="0" borderId="0" applyNumberFormat="0" applyBorder="0" applyProtection="0"/>
    <xf numFmtId="170" fontId="5" fillId="0" borderId="0" applyBorder="0" applyProtection="0"/>
    <xf numFmtId="0" fontId="6" fillId="0" borderId="0" applyNumberFormat="0" applyBorder="0" applyProtection="0"/>
    <xf numFmtId="0" fontId="6" fillId="0" borderId="0" applyNumberFormat="0" applyBorder="0" applyProtection="0">
      <alignment horizontal="left"/>
    </xf>
    <xf numFmtId="0" fontId="2" fillId="0" borderId="0" applyNumberFormat="0" applyFont="0" applyBorder="0" applyProtection="0"/>
    <xf numFmtId="0" fontId="72" fillId="0" borderId="0" applyNumberFormat="0" applyFill="0" applyBorder="0" applyAlignment="0" applyProtection="0"/>
  </cellStyleXfs>
  <cellXfs count="884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7" fillId="0" borderId="6" xfId="0" applyFont="1" applyBorder="1"/>
    <xf numFmtId="0" fontId="17" fillId="2" borderId="6" xfId="6" applyFont="1" applyFill="1" applyBorder="1"/>
    <xf numFmtId="0" fontId="17" fillId="2" borderId="6" xfId="6" applyFont="1" applyFill="1" applyBorder="1" applyAlignment="1">
      <alignment horizontal="center" vertical="center"/>
    </xf>
    <xf numFmtId="0" fontId="17" fillId="2" borderId="6" xfId="6" applyFont="1" applyFill="1" applyBorder="1" applyAlignment="1">
      <alignment horizontal="center"/>
    </xf>
    <xf numFmtId="0" fontId="17" fillId="0" borderId="7" xfId="0" applyFont="1" applyBorder="1" applyAlignment="1">
      <alignment horizontal="center" vertical="center"/>
    </xf>
    <xf numFmtId="0" fontId="17" fillId="2" borderId="7" xfId="6" applyFont="1" applyFill="1" applyBorder="1" applyAlignment="1">
      <alignment horizontal="center"/>
    </xf>
    <xf numFmtId="0" fontId="17" fillId="2" borderId="7" xfId="6" applyFont="1" applyFill="1" applyBorder="1" applyAlignment="1">
      <alignment horizontal="center" vertical="center"/>
    </xf>
    <xf numFmtId="0" fontId="17" fillId="2" borderId="7" xfId="6" applyFont="1" applyFill="1" applyBorder="1"/>
    <xf numFmtId="0" fontId="0" fillId="0" borderId="2" xfId="0" applyBorder="1" applyAlignment="1">
      <alignment horizontal="center" vertical="center"/>
    </xf>
    <xf numFmtId="0" fontId="17" fillId="0" borderId="7" xfId="0" applyFont="1" applyBorder="1"/>
    <xf numFmtId="0" fontId="4" fillId="0" borderId="7" xfId="6" applyBorder="1"/>
    <xf numFmtId="0" fontId="4" fillId="0" borderId="7" xfId="6" applyBorder="1" applyAlignment="1">
      <alignment horizontal="center"/>
    </xf>
    <xf numFmtId="17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17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14" fontId="17" fillId="0" borderId="10" xfId="0" applyNumberFormat="1" applyFont="1" applyBorder="1" applyAlignment="1">
      <alignment horizontal="center"/>
    </xf>
    <xf numFmtId="0" fontId="17" fillId="0" borderId="10" xfId="6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14" fontId="18" fillId="0" borderId="10" xfId="0" applyNumberFormat="1" applyFont="1" applyBorder="1" applyAlignment="1">
      <alignment horizontal="center" vertical="center"/>
    </xf>
    <xf numFmtId="14" fontId="17" fillId="0" borderId="10" xfId="0" applyNumberFormat="1" applyFont="1" applyBorder="1" applyAlignment="1">
      <alignment horizontal="center" vertical="center"/>
    </xf>
    <xf numFmtId="3" fontId="17" fillId="0" borderId="10" xfId="6" applyNumberFormat="1" applyFont="1" applyBorder="1" applyAlignment="1">
      <alignment horizontal="center" vertical="center"/>
    </xf>
    <xf numFmtId="4" fontId="17" fillId="0" borderId="10" xfId="0" applyNumberFormat="1" applyFont="1" applyBorder="1" applyAlignment="1">
      <alignment horizontal="center" vertical="center"/>
    </xf>
    <xf numFmtId="14" fontId="17" fillId="0" borderId="10" xfId="6" applyNumberFormat="1" applyFont="1" applyBorder="1" applyAlignment="1">
      <alignment horizontal="center" vertical="center"/>
    </xf>
    <xf numFmtId="4" fontId="17" fillId="0" borderId="10" xfId="6" applyNumberFormat="1" applyFont="1" applyBorder="1" applyAlignment="1">
      <alignment horizontal="center" vertical="center"/>
    </xf>
    <xf numFmtId="0" fontId="17" fillId="0" borderId="11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14" fontId="17" fillId="0" borderId="1" xfId="6" applyNumberFormat="1" applyFont="1" applyBorder="1" applyAlignment="1">
      <alignment horizontal="center" vertical="center"/>
    </xf>
    <xf numFmtId="2" fontId="17" fillId="0" borderId="1" xfId="6" applyNumberFormat="1" applyFont="1" applyBorder="1" applyAlignment="1">
      <alignment horizontal="center" vertical="center"/>
    </xf>
    <xf numFmtId="0" fontId="17" fillId="0" borderId="1" xfId="6" applyFont="1" applyBorder="1" applyAlignment="1">
      <alignment horizontal="center"/>
    </xf>
    <xf numFmtId="14" fontId="18" fillId="0" borderId="1" xfId="6" applyNumberFormat="1" applyFont="1" applyBorder="1" applyAlignment="1">
      <alignment horizontal="center" vertical="center"/>
    </xf>
    <xf numFmtId="3" fontId="17" fillId="0" borderId="1" xfId="6" applyNumberFormat="1" applyFont="1" applyBorder="1" applyAlignment="1">
      <alignment horizontal="center" vertical="center"/>
    </xf>
    <xf numFmtId="4" fontId="17" fillId="0" borderId="1" xfId="0" applyNumberFormat="1" applyFont="1" applyBorder="1" applyAlignment="1">
      <alignment horizontal="center" vertical="center"/>
    </xf>
    <xf numFmtId="4" fontId="17" fillId="0" borderId="1" xfId="6" applyNumberFormat="1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14" fontId="16" fillId="0" borderId="1" xfId="6" applyNumberFormat="1" applyFont="1" applyBorder="1" applyAlignment="1">
      <alignment horizontal="center" vertical="center"/>
    </xf>
    <xf numFmtId="1" fontId="16" fillId="0" borderId="1" xfId="6" applyNumberFormat="1" applyFont="1" applyBorder="1" applyAlignment="1">
      <alignment horizontal="center" vertical="center"/>
    </xf>
    <xf numFmtId="2" fontId="16" fillId="0" borderId="1" xfId="6" applyNumberFormat="1" applyFont="1" applyBorder="1" applyAlignment="1">
      <alignment horizontal="center" vertical="center"/>
    </xf>
    <xf numFmtId="0" fontId="16" fillId="0" borderId="1" xfId="6" applyFont="1" applyBorder="1" applyAlignment="1">
      <alignment horizontal="center"/>
    </xf>
    <xf numFmtId="14" fontId="16" fillId="0" borderId="4" xfId="6" applyNumberFormat="1" applyFont="1" applyBorder="1" applyAlignment="1">
      <alignment horizontal="center" vertical="center"/>
    </xf>
    <xf numFmtId="17" fontId="0" fillId="0" borderId="6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167" fontId="17" fillId="0" borderId="1" xfId="6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4" fontId="17" fillId="0" borderId="3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14" fontId="17" fillId="0" borderId="4" xfId="6" applyNumberFormat="1" applyFont="1" applyBorder="1" applyAlignment="1">
      <alignment horizontal="center" vertical="center"/>
    </xf>
    <xf numFmtId="4" fontId="17" fillId="0" borderId="13" xfId="0" applyNumberFormat="1" applyFont="1" applyBorder="1" applyAlignment="1">
      <alignment horizontal="center" vertical="center"/>
    </xf>
    <xf numFmtId="14" fontId="17" fillId="0" borderId="12" xfId="6" applyNumberFormat="1" applyFont="1" applyBorder="1" applyAlignment="1">
      <alignment horizontal="center" vertical="center"/>
    </xf>
    <xf numFmtId="17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7" fontId="0" fillId="0" borderId="9" xfId="0" applyNumberForma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/>
    </xf>
    <xf numFmtId="2" fontId="17" fillId="0" borderId="1" xfId="0" applyNumberFormat="1" applyFont="1" applyBorder="1" applyAlignment="1">
      <alignment horizontal="center"/>
    </xf>
    <xf numFmtId="14" fontId="18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4" fontId="17" fillId="0" borderId="3" xfId="6" applyNumberFormat="1" applyFont="1" applyBorder="1" applyAlignment="1">
      <alignment horizontal="center" vertical="center"/>
    </xf>
    <xf numFmtId="0" fontId="0" fillId="0" borderId="15" xfId="0" applyBorder="1"/>
    <xf numFmtId="0" fontId="0" fillId="0" borderId="8" xfId="0" applyBorder="1"/>
    <xf numFmtId="14" fontId="0" fillId="0" borderId="8" xfId="0" applyNumberFormat="1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17" fillId="0" borderId="16" xfId="0" applyFont="1" applyBorder="1"/>
    <xf numFmtId="0" fontId="17" fillId="0" borderId="17" xfId="0" applyFont="1" applyBorder="1"/>
    <xf numFmtId="0" fontId="17" fillId="0" borderId="17" xfId="0" applyFont="1" applyBorder="1" applyAlignment="1">
      <alignment vertical="center"/>
    </xf>
    <xf numFmtId="0" fontId="17" fillId="0" borderId="18" xfId="0" applyFont="1" applyBorder="1"/>
    <xf numFmtId="4" fontId="18" fillId="0" borderId="2" xfId="0" applyNumberFormat="1" applyFont="1" applyBorder="1" applyAlignment="1">
      <alignment horizontal="center" vertical="center"/>
    </xf>
    <xf numFmtId="0" fontId="17" fillId="0" borderId="19" xfId="0" applyFont="1" applyBorder="1"/>
    <xf numFmtId="0" fontId="17" fillId="0" borderId="20" xfId="0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/>
    </xf>
    <xf numFmtId="17" fontId="0" fillId="0" borderId="22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4" fontId="0" fillId="0" borderId="0" xfId="0" applyNumberFormat="1"/>
    <xf numFmtId="0" fontId="14" fillId="0" borderId="0" xfId="0" applyFont="1" applyAlignment="1">
      <alignment horizontal="center"/>
    </xf>
    <xf numFmtId="165" fontId="0" fillId="0" borderId="23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17" fillId="2" borderId="26" xfId="0" applyFont="1" applyFill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/>
    </xf>
    <xf numFmtId="14" fontId="17" fillId="0" borderId="27" xfId="0" applyNumberFormat="1" applyFont="1" applyBorder="1" applyAlignment="1">
      <alignment horizontal="center"/>
    </xf>
    <xf numFmtId="0" fontId="17" fillId="0" borderId="27" xfId="6" applyFont="1" applyBorder="1" applyAlignment="1">
      <alignment horizontal="center" vertical="center"/>
    </xf>
    <xf numFmtId="2" fontId="17" fillId="0" borderId="27" xfId="0" applyNumberFormat="1" applyFont="1" applyBorder="1" applyAlignment="1">
      <alignment horizontal="center"/>
    </xf>
    <xf numFmtId="14" fontId="18" fillId="0" borderId="27" xfId="0" applyNumberFormat="1" applyFont="1" applyBorder="1" applyAlignment="1">
      <alignment horizontal="center" vertical="center"/>
    </xf>
    <xf numFmtId="14" fontId="17" fillId="0" borderId="27" xfId="0" applyNumberFormat="1" applyFont="1" applyBorder="1" applyAlignment="1">
      <alignment horizontal="center" vertical="center"/>
    </xf>
    <xf numFmtId="3" fontId="17" fillId="0" borderId="27" xfId="6" applyNumberFormat="1" applyFont="1" applyBorder="1" applyAlignment="1">
      <alignment horizontal="center" vertical="center"/>
    </xf>
    <xf numFmtId="4" fontId="17" fillId="0" borderId="27" xfId="0" applyNumberFormat="1" applyFont="1" applyBorder="1" applyAlignment="1">
      <alignment horizontal="center" vertical="center"/>
    </xf>
    <xf numFmtId="14" fontId="17" fillId="0" borderId="27" xfId="6" applyNumberFormat="1" applyFont="1" applyBorder="1" applyAlignment="1">
      <alignment horizontal="center" vertical="center"/>
    </xf>
    <xf numFmtId="4" fontId="17" fillId="0" borderId="27" xfId="6" applyNumberFormat="1" applyFont="1" applyBorder="1" applyAlignment="1">
      <alignment horizontal="center" vertical="center"/>
    </xf>
    <xf numFmtId="0" fontId="0" fillId="0" borderId="11" xfId="0" applyBorder="1"/>
    <xf numFmtId="14" fontId="17" fillId="0" borderId="28" xfId="6" applyNumberFormat="1" applyFont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 wrapText="1"/>
    </xf>
    <xf numFmtId="0" fontId="0" fillId="0" borderId="13" xfId="0" applyBorder="1"/>
    <xf numFmtId="165" fontId="0" fillId="0" borderId="29" xfId="0" applyNumberFormat="1" applyBorder="1" applyAlignment="1">
      <alignment horizontal="center" vertical="center"/>
    </xf>
    <xf numFmtId="14" fontId="0" fillId="0" borderId="30" xfId="0" applyNumberFormat="1" applyBorder="1" applyAlignment="1">
      <alignment horizontal="center"/>
    </xf>
    <xf numFmtId="0" fontId="17" fillId="0" borderId="12" xfId="0" applyFont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49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 vertical="center"/>
    </xf>
    <xf numFmtId="4" fontId="0" fillId="0" borderId="17" xfId="0" applyNumberFormat="1" applyBorder="1"/>
    <xf numFmtId="0" fontId="0" fillId="0" borderId="18" xfId="0" applyBorder="1"/>
    <xf numFmtId="49" fontId="0" fillId="0" borderId="23" xfId="0" applyNumberFormat="1" applyBorder="1" applyAlignment="1">
      <alignment horizontal="center" vertical="center"/>
    </xf>
    <xf numFmtId="17" fontId="0" fillId="0" borderId="7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17" fillId="2" borderId="0" xfId="6" applyFont="1" applyFill="1"/>
    <xf numFmtId="49" fontId="17" fillId="2" borderId="0" xfId="6" applyNumberFormat="1" applyFont="1" applyFill="1" applyAlignment="1">
      <alignment horizontal="center"/>
    </xf>
    <xf numFmtId="0" fontId="17" fillId="2" borderId="0" xfId="6" applyFont="1" applyFill="1" applyAlignment="1">
      <alignment horizontal="center" vertical="center"/>
    </xf>
    <xf numFmtId="0" fontId="17" fillId="2" borderId="0" xfId="6" applyFont="1" applyFill="1" applyAlignment="1">
      <alignment horizontal="center"/>
    </xf>
    <xf numFmtId="4" fontId="17" fillId="2" borderId="0" xfId="6" applyNumberFormat="1" applyFont="1" applyFill="1" applyAlignment="1">
      <alignment horizontal="center"/>
    </xf>
    <xf numFmtId="0" fontId="0" fillId="0" borderId="7" xfId="0" applyBorder="1"/>
    <xf numFmtId="4" fontId="0" fillId="0" borderId="23" xfId="0" applyNumberFormat="1" applyBorder="1" applyAlignment="1">
      <alignment horizontal="center" vertical="center"/>
    </xf>
    <xf numFmtId="0" fontId="0" fillId="0" borderId="24" xfId="0" applyBorder="1"/>
    <xf numFmtId="49" fontId="0" fillId="0" borderId="24" xfId="0" applyNumberFormat="1" applyBorder="1" applyAlignment="1">
      <alignment horizontal="center" vertical="center"/>
    </xf>
    <xf numFmtId="14" fontId="19" fillId="0" borderId="35" xfId="6" applyNumberFormat="1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14" fontId="17" fillId="0" borderId="3" xfId="6" applyNumberFormat="1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14" fontId="17" fillId="0" borderId="5" xfId="6" applyNumberFormat="1" applyFont="1" applyBorder="1" applyAlignment="1">
      <alignment horizontal="center" vertical="center"/>
    </xf>
    <xf numFmtId="1" fontId="17" fillId="0" borderId="5" xfId="6" applyNumberFormat="1" applyFont="1" applyBorder="1" applyAlignment="1">
      <alignment horizontal="center" vertical="center"/>
    </xf>
    <xf numFmtId="2" fontId="17" fillId="0" borderId="5" xfId="6" applyNumberFormat="1" applyFont="1" applyBorder="1" applyAlignment="1">
      <alignment horizontal="center" vertical="center"/>
    </xf>
    <xf numFmtId="4" fontId="17" fillId="0" borderId="5" xfId="6" applyNumberFormat="1" applyFont="1" applyBorder="1" applyAlignment="1">
      <alignment horizontal="center" vertical="center"/>
    </xf>
    <xf numFmtId="0" fontId="0" fillId="0" borderId="39" xfId="0" applyBorder="1"/>
    <xf numFmtId="0" fontId="17" fillId="2" borderId="9" xfId="6" applyFont="1" applyFill="1" applyBorder="1" applyAlignment="1">
      <alignment horizontal="center"/>
    </xf>
    <xf numFmtId="0" fontId="17" fillId="2" borderId="25" xfId="6" applyFont="1" applyFill="1" applyBorder="1" applyAlignment="1">
      <alignment horizontal="center"/>
    </xf>
    <xf numFmtId="0" fontId="17" fillId="2" borderId="22" xfId="6" applyFont="1" applyFill="1" applyBorder="1" applyAlignment="1">
      <alignment horizontal="center"/>
    </xf>
    <xf numFmtId="0" fontId="17" fillId="2" borderId="34" xfId="6" applyFont="1" applyFill="1" applyBorder="1" applyAlignment="1">
      <alignment horizontal="center"/>
    </xf>
    <xf numFmtId="0" fontId="4" fillId="0" borderId="22" xfId="6" applyBorder="1"/>
    <xf numFmtId="0" fontId="4" fillId="0" borderId="34" xfId="6" applyBorder="1"/>
    <xf numFmtId="0" fontId="17" fillId="0" borderId="9" xfId="0" applyFont="1" applyBorder="1"/>
    <xf numFmtId="0" fontId="17" fillId="2" borderId="25" xfId="6" applyFont="1" applyFill="1" applyBorder="1"/>
    <xf numFmtId="0" fontId="17" fillId="0" borderId="22" xfId="0" applyFont="1" applyBorder="1" applyAlignment="1">
      <alignment horizontal="center" vertical="center"/>
    </xf>
    <xf numFmtId="0" fontId="17" fillId="2" borderId="34" xfId="6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14" fontId="17" fillId="0" borderId="0" xfId="6" applyNumberFormat="1" applyFont="1" applyAlignment="1">
      <alignment horizontal="center"/>
    </xf>
    <xf numFmtId="0" fontId="13" fillId="0" borderId="0" xfId="0" applyFont="1"/>
    <xf numFmtId="0" fontId="29" fillId="0" borderId="0" xfId="0" applyFont="1"/>
    <xf numFmtId="0" fontId="17" fillId="0" borderId="32" xfId="0" applyFont="1" applyBorder="1" applyAlignment="1">
      <alignment horizontal="center" vertical="center" wrapText="1"/>
    </xf>
    <xf numFmtId="0" fontId="0" fillId="0" borderId="21" xfId="0" applyBorder="1"/>
    <xf numFmtId="169" fontId="17" fillId="0" borderId="35" xfId="6" applyNumberFormat="1" applyFont="1" applyBorder="1" applyAlignment="1">
      <alignment horizontal="center"/>
    </xf>
    <xf numFmtId="0" fontId="17" fillId="0" borderId="3" xfId="0" applyFont="1" applyBorder="1" applyAlignment="1">
      <alignment vertical="center"/>
    </xf>
    <xf numFmtId="169" fontId="17" fillId="0" borderId="38" xfId="6" applyNumberFormat="1" applyFont="1" applyBorder="1" applyAlignment="1">
      <alignment horizontal="center"/>
    </xf>
    <xf numFmtId="0" fontId="17" fillId="0" borderId="1" xfId="0" applyFont="1" applyBorder="1" applyAlignment="1">
      <alignment vertical="center"/>
    </xf>
    <xf numFmtId="0" fontId="30" fillId="0" borderId="3" xfId="0" applyFont="1" applyBorder="1" applyAlignment="1">
      <alignment horizontal="center" vertical="center"/>
    </xf>
    <xf numFmtId="0" fontId="30" fillId="0" borderId="1" xfId="6" applyFont="1" applyBorder="1" applyAlignment="1">
      <alignment horizontal="center" vertical="center"/>
    </xf>
    <xf numFmtId="3" fontId="30" fillId="0" borderId="1" xfId="6" applyNumberFormat="1" applyFont="1" applyBorder="1" applyAlignment="1">
      <alignment horizontal="center" vertical="center"/>
    </xf>
    <xf numFmtId="4" fontId="30" fillId="0" borderId="13" xfId="0" applyNumberFormat="1" applyFont="1" applyBorder="1" applyAlignment="1">
      <alignment horizontal="center" vertical="center"/>
    </xf>
    <xf numFmtId="14" fontId="30" fillId="0" borderId="12" xfId="6" applyNumberFormat="1" applyFont="1" applyBorder="1" applyAlignment="1">
      <alignment horizontal="center" vertical="center"/>
    </xf>
    <xf numFmtId="4" fontId="30" fillId="0" borderId="1" xfId="6" applyNumberFormat="1" applyFont="1" applyBorder="1" applyAlignment="1">
      <alignment horizontal="center" vertical="center"/>
    </xf>
    <xf numFmtId="0" fontId="0" fillId="0" borderId="44" xfId="0" applyBorder="1"/>
    <xf numFmtId="0" fontId="0" fillId="0" borderId="47" xfId="0" applyBorder="1"/>
    <xf numFmtId="0" fontId="0" fillId="0" borderId="49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5" xfId="0" applyBorder="1"/>
    <xf numFmtId="0" fontId="16" fillId="0" borderId="55" xfId="0" applyFont="1" applyBorder="1" applyAlignment="1">
      <alignment horizontal="center"/>
    </xf>
    <xf numFmtId="0" fontId="16" fillId="0" borderId="55" xfId="6" applyFont="1" applyBorder="1" applyAlignment="1">
      <alignment horizontal="center" vertical="center"/>
    </xf>
    <xf numFmtId="4" fontId="16" fillId="0" borderId="55" xfId="6" applyNumberFormat="1" applyFont="1" applyBorder="1" applyAlignment="1">
      <alignment horizontal="center" vertical="center"/>
    </xf>
    <xf numFmtId="14" fontId="19" fillId="0" borderId="55" xfId="6" applyNumberFormat="1" applyFont="1" applyBorder="1" applyAlignment="1">
      <alignment horizontal="center" vertical="center"/>
    </xf>
    <xf numFmtId="14" fontId="16" fillId="0" borderId="55" xfId="6" applyNumberFormat="1" applyFont="1" applyBorder="1" applyAlignment="1">
      <alignment horizontal="center" vertical="center"/>
    </xf>
    <xf numFmtId="3" fontId="16" fillId="0" borderId="55" xfId="6" applyNumberFormat="1" applyFont="1" applyBorder="1" applyAlignment="1">
      <alignment horizontal="center" vertical="center"/>
    </xf>
    <xf numFmtId="4" fontId="16" fillId="0" borderId="55" xfId="0" applyNumberFormat="1" applyFont="1" applyBorder="1" applyAlignment="1">
      <alignment horizontal="center" vertical="center"/>
    </xf>
    <xf numFmtId="0" fontId="30" fillId="0" borderId="12" xfId="6" applyFont="1" applyBorder="1" applyAlignment="1">
      <alignment horizontal="center" vertical="center"/>
    </xf>
    <xf numFmtId="14" fontId="30" fillId="0" borderId="1" xfId="6" applyNumberFormat="1" applyFont="1" applyBorder="1" applyAlignment="1">
      <alignment horizontal="center" vertical="center"/>
    </xf>
    <xf numFmtId="2" fontId="30" fillId="0" borderId="1" xfId="6" applyNumberFormat="1" applyFont="1" applyBorder="1" applyAlignment="1">
      <alignment horizontal="center" vertical="center"/>
    </xf>
    <xf numFmtId="0" fontId="30" fillId="0" borderId="1" xfId="6" applyFont="1" applyBorder="1" applyAlignment="1">
      <alignment horizontal="center"/>
    </xf>
    <xf numFmtId="0" fontId="17" fillId="2" borderId="56" xfId="6" applyFont="1" applyFill="1" applyBorder="1"/>
    <xf numFmtId="0" fontId="17" fillId="2" borderId="56" xfId="6" applyFont="1" applyFill="1" applyBorder="1" applyAlignment="1">
      <alignment horizontal="center" vertical="center"/>
    </xf>
    <xf numFmtId="0" fontId="30" fillId="0" borderId="55" xfId="6" applyFont="1" applyBorder="1" applyAlignment="1">
      <alignment horizontal="center" vertical="center"/>
    </xf>
    <xf numFmtId="14" fontId="30" fillId="0" borderId="55" xfId="6" applyNumberFormat="1" applyFont="1" applyBorder="1" applyAlignment="1">
      <alignment horizontal="center" vertical="center"/>
    </xf>
    <xf numFmtId="3" fontId="30" fillId="0" borderId="55" xfId="6" applyNumberFormat="1" applyFont="1" applyBorder="1" applyAlignment="1">
      <alignment horizontal="center" vertical="center"/>
    </xf>
    <xf numFmtId="4" fontId="30" fillId="0" borderId="55" xfId="0" applyNumberFormat="1" applyFont="1" applyBorder="1" applyAlignment="1">
      <alignment horizontal="center" vertical="center"/>
    </xf>
    <xf numFmtId="4" fontId="30" fillId="0" borderId="55" xfId="6" applyNumberFormat="1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17" fillId="0" borderId="55" xfId="6" applyFont="1" applyBorder="1" applyAlignment="1">
      <alignment horizontal="center" vertical="center"/>
    </xf>
    <xf numFmtId="14" fontId="17" fillId="0" borderId="55" xfId="6" applyNumberFormat="1" applyFont="1" applyBorder="1" applyAlignment="1">
      <alignment horizontal="center" vertical="center"/>
    </xf>
    <xf numFmtId="3" fontId="17" fillId="0" borderId="55" xfId="0" applyNumberFormat="1" applyFont="1" applyBorder="1" applyAlignment="1">
      <alignment horizontal="center" vertical="center"/>
    </xf>
    <xf numFmtId="4" fontId="17" fillId="0" borderId="55" xfId="0" applyNumberFormat="1" applyFont="1" applyBorder="1" applyAlignment="1">
      <alignment horizontal="center" vertical="center"/>
    </xf>
    <xf numFmtId="14" fontId="18" fillId="0" borderId="55" xfId="6" applyNumberFormat="1" applyFont="1" applyBorder="1" applyAlignment="1">
      <alignment horizontal="center" vertical="center"/>
    </xf>
    <xf numFmtId="3" fontId="17" fillId="0" borderId="55" xfId="6" applyNumberFormat="1" applyFont="1" applyBorder="1" applyAlignment="1">
      <alignment horizontal="center" vertical="center"/>
    </xf>
    <xf numFmtId="4" fontId="17" fillId="0" borderId="55" xfId="6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14" fontId="30" fillId="0" borderId="55" xfId="0" applyNumberFormat="1" applyFont="1" applyBorder="1" applyAlignment="1">
      <alignment horizontal="center" vertical="center"/>
    </xf>
    <xf numFmtId="2" fontId="30" fillId="0" borderId="55" xfId="0" applyNumberFormat="1" applyFont="1" applyBorder="1" applyAlignment="1">
      <alignment horizontal="center" vertical="center"/>
    </xf>
    <xf numFmtId="14" fontId="31" fillId="0" borderId="55" xfId="0" applyNumberFormat="1" applyFont="1" applyBorder="1" applyAlignment="1">
      <alignment horizontal="center" vertical="center"/>
    </xf>
    <xf numFmtId="0" fontId="17" fillId="0" borderId="55" xfId="0" applyFont="1" applyBorder="1" applyAlignment="1">
      <alignment horizontal="center"/>
    </xf>
    <xf numFmtId="49" fontId="17" fillId="0" borderId="55" xfId="6" applyNumberFormat="1" applyFont="1" applyBorder="1" applyAlignment="1">
      <alignment horizontal="center" vertical="center"/>
    </xf>
    <xf numFmtId="1" fontId="17" fillId="0" borderId="55" xfId="6" applyNumberFormat="1" applyFont="1" applyBorder="1" applyAlignment="1">
      <alignment horizontal="center" vertical="center"/>
    </xf>
    <xf numFmtId="2" fontId="17" fillId="0" borderId="55" xfId="6" applyNumberFormat="1" applyFont="1" applyBorder="1" applyAlignment="1">
      <alignment horizontal="center" vertical="center"/>
    </xf>
    <xf numFmtId="14" fontId="17" fillId="0" borderId="55" xfId="0" applyNumberFormat="1" applyFont="1" applyBorder="1" applyAlignment="1">
      <alignment horizontal="center" vertical="center"/>
    </xf>
    <xf numFmtId="168" fontId="17" fillId="0" borderId="55" xfId="0" applyNumberFormat="1" applyFont="1" applyBorder="1" applyAlignment="1">
      <alignment horizontal="center" vertical="center"/>
    </xf>
    <xf numFmtId="14" fontId="18" fillId="0" borderId="55" xfId="0" applyNumberFormat="1" applyFont="1" applyBorder="1" applyAlignment="1">
      <alignment horizontal="center" vertical="center"/>
    </xf>
    <xf numFmtId="0" fontId="17" fillId="0" borderId="55" xfId="0" applyFont="1" applyBorder="1"/>
    <xf numFmtId="0" fontId="17" fillId="0" borderId="55" xfId="6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17" fillId="0" borderId="22" xfId="0" applyFont="1" applyBorder="1"/>
    <xf numFmtId="0" fontId="17" fillId="2" borderId="34" xfId="6" applyFont="1" applyFill="1" applyBorder="1"/>
    <xf numFmtId="0" fontId="0" fillId="0" borderId="61" xfId="0" applyBorder="1"/>
    <xf numFmtId="0" fontId="17" fillId="0" borderId="62" xfId="0" applyFont="1" applyBorder="1"/>
    <xf numFmtId="0" fontId="17" fillId="2" borderId="63" xfId="6" applyFont="1" applyFill="1" applyBorder="1"/>
    <xf numFmtId="0" fontId="17" fillId="2" borderId="63" xfId="6" applyFont="1" applyFill="1" applyBorder="1" applyAlignment="1">
      <alignment horizontal="center" vertical="center"/>
    </xf>
    <xf numFmtId="0" fontId="17" fillId="2" borderId="64" xfId="6" applyFont="1" applyFill="1" applyBorder="1" applyAlignment="1">
      <alignment horizontal="center"/>
    </xf>
    <xf numFmtId="0" fontId="17" fillId="0" borderId="65" xfId="0" applyFont="1" applyBorder="1" applyAlignment="1">
      <alignment horizontal="center" vertical="center"/>
    </xf>
    <xf numFmtId="0" fontId="17" fillId="2" borderId="66" xfId="6" applyFont="1" applyFill="1" applyBorder="1" applyAlignment="1">
      <alignment horizontal="center" vertical="center"/>
    </xf>
    <xf numFmtId="0" fontId="17" fillId="0" borderId="67" xfId="0" applyFont="1" applyBorder="1"/>
    <xf numFmtId="0" fontId="17" fillId="0" borderId="53" xfId="0" applyFont="1" applyBorder="1" applyAlignment="1">
      <alignment horizontal="center" vertical="center"/>
    </xf>
    <xf numFmtId="14" fontId="17" fillId="0" borderId="53" xfId="0" applyNumberFormat="1" applyFont="1" applyBorder="1" applyAlignment="1">
      <alignment horizontal="center" vertical="center"/>
    </xf>
    <xf numFmtId="3" fontId="17" fillId="0" borderId="53" xfId="0" applyNumberFormat="1" applyFont="1" applyBorder="1" applyAlignment="1">
      <alignment horizontal="center" vertical="center"/>
    </xf>
    <xf numFmtId="4" fontId="17" fillId="0" borderId="53" xfId="0" applyNumberFormat="1" applyFont="1" applyBorder="1" applyAlignment="1">
      <alignment horizontal="center" vertical="center"/>
    </xf>
    <xf numFmtId="0" fontId="17" fillId="0" borderId="53" xfId="0" applyFont="1" applyBorder="1" applyAlignment="1">
      <alignment horizontal="center"/>
    </xf>
    <xf numFmtId="0" fontId="17" fillId="0" borderId="42" xfId="6" applyFont="1" applyBorder="1" applyAlignment="1">
      <alignment horizontal="center" vertical="center"/>
    </xf>
    <xf numFmtId="14" fontId="17" fillId="0" borderId="42" xfId="6" applyNumberFormat="1" applyFont="1" applyBorder="1" applyAlignment="1">
      <alignment horizontal="center" vertical="center"/>
    </xf>
    <xf numFmtId="2" fontId="17" fillId="0" borderId="42" xfId="6" applyNumberFormat="1" applyFont="1" applyBorder="1" applyAlignment="1">
      <alignment horizontal="center" vertical="center"/>
    </xf>
    <xf numFmtId="0" fontId="17" fillId="0" borderId="42" xfId="6" applyFont="1" applyBorder="1" applyAlignment="1">
      <alignment horizontal="center"/>
    </xf>
    <xf numFmtId="0" fontId="17" fillId="0" borderId="53" xfId="6" applyFont="1" applyBorder="1" applyAlignment="1">
      <alignment horizontal="center" vertical="center"/>
    </xf>
    <xf numFmtId="14" fontId="17" fillId="0" borderId="53" xfId="6" applyNumberFormat="1" applyFont="1" applyBorder="1" applyAlignment="1">
      <alignment horizontal="center" vertical="center"/>
    </xf>
    <xf numFmtId="1" fontId="17" fillId="0" borderId="53" xfId="6" applyNumberFormat="1" applyFont="1" applyBorder="1" applyAlignment="1">
      <alignment horizontal="center" vertical="center"/>
    </xf>
    <xf numFmtId="0" fontId="16" fillId="0" borderId="53" xfId="6" applyFont="1" applyBorder="1" applyAlignment="1">
      <alignment horizontal="center" vertical="center"/>
    </xf>
    <xf numFmtId="2" fontId="16" fillId="0" borderId="53" xfId="6" applyNumberFormat="1" applyFont="1" applyBorder="1" applyAlignment="1">
      <alignment horizontal="center" vertical="center"/>
    </xf>
    <xf numFmtId="0" fontId="16" fillId="0" borderId="53" xfId="6" applyFont="1" applyBorder="1" applyAlignment="1">
      <alignment horizontal="center"/>
    </xf>
    <xf numFmtId="4" fontId="17" fillId="0" borderId="42" xfId="6" applyNumberFormat="1" applyFont="1" applyBorder="1" applyAlignment="1">
      <alignment horizontal="center" vertical="center"/>
    </xf>
    <xf numFmtId="14" fontId="17" fillId="0" borderId="57" xfId="6" applyNumberFormat="1" applyFont="1" applyBorder="1" applyAlignment="1">
      <alignment horizontal="center"/>
    </xf>
    <xf numFmtId="14" fontId="17" fillId="0" borderId="49" xfId="6" applyNumberFormat="1" applyFont="1" applyBorder="1" applyAlignment="1">
      <alignment horizontal="center"/>
    </xf>
    <xf numFmtId="14" fontId="17" fillId="0" borderId="74" xfId="6" applyNumberFormat="1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17" fillId="2" borderId="0" xfId="6" applyFont="1" applyFill="1" applyBorder="1"/>
    <xf numFmtId="0" fontId="17" fillId="2" borderId="0" xfId="6" applyFont="1" applyFill="1" applyBorder="1" applyAlignment="1">
      <alignment horizontal="center" vertical="center"/>
    </xf>
    <xf numFmtId="0" fontId="17" fillId="2" borderId="0" xfId="6" applyFont="1" applyFill="1" applyBorder="1" applyAlignment="1">
      <alignment horizontal="center"/>
    </xf>
    <xf numFmtId="49" fontId="17" fillId="2" borderId="0" xfId="6" applyNumberFormat="1" applyFont="1" applyFill="1" applyBorder="1" applyAlignment="1">
      <alignment horizontal="center"/>
    </xf>
    <xf numFmtId="2" fontId="16" fillId="0" borderId="55" xfId="6" applyNumberFormat="1" applyFont="1" applyBorder="1" applyAlignment="1">
      <alignment horizontal="center" vertical="center"/>
    </xf>
    <xf numFmtId="0" fontId="16" fillId="0" borderId="55" xfId="6" applyFont="1" applyBorder="1" applyAlignment="1">
      <alignment horizontal="center"/>
    </xf>
    <xf numFmtId="3" fontId="17" fillId="0" borderId="53" xfId="6" applyNumberFormat="1" applyFont="1" applyBorder="1" applyAlignment="1">
      <alignment horizontal="center" vertical="center"/>
    </xf>
    <xf numFmtId="0" fontId="17" fillId="0" borderId="70" xfId="6" applyFont="1" applyBorder="1" applyAlignment="1">
      <alignment horizontal="center" vertical="center"/>
    </xf>
    <xf numFmtId="3" fontId="17" fillId="0" borderId="42" xfId="6" applyNumberFormat="1" applyFont="1" applyBorder="1" applyAlignment="1">
      <alignment horizontal="center" vertical="center"/>
    </xf>
    <xf numFmtId="14" fontId="9" fillId="0" borderId="44" xfId="6" applyNumberFormat="1" applyFont="1" applyBorder="1" applyAlignment="1">
      <alignment horizontal="center" vertical="center"/>
    </xf>
    <xf numFmtId="14" fontId="17" fillId="0" borderId="70" xfId="6" applyNumberFormat="1" applyFont="1" applyBorder="1" applyAlignment="1">
      <alignment horizontal="center" vertical="center"/>
    </xf>
    <xf numFmtId="0" fontId="17" fillId="0" borderId="48" xfId="6" applyFont="1" applyBorder="1" applyAlignment="1">
      <alignment horizontal="center" vertical="center"/>
    </xf>
    <xf numFmtId="14" fontId="9" fillId="0" borderId="47" xfId="6" applyNumberFormat="1" applyFont="1" applyBorder="1" applyAlignment="1">
      <alignment horizontal="center" vertical="center"/>
    </xf>
    <xf numFmtId="14" fontId="17" fillId="0" borderId="48" xfId="6" applyNumberFormat="1" applyFont="1" applyBorder="1" applyAlignment="1">
      <alignment horizontal="center" vertical="center"/>
    </xf>
    <xf numFmtId="4" fontId="33" fillId="0" borderId="18" xfId="0" applyNumberFormat="1" applyFont="1" applyBorder="1" applyAlignment="1">
      <alignment horizontal="center" vertical="center"/>
    </xf>
    <xf numFmtId="4" fontId="33" fillId="0" borderId="53" xfId="0" applyNumberFormat="1" applyFont="1" applyBorder="1" applyAlignment="1">
      <alignment horizontal="center" vertical="center"/>
    </xf>
    <xf numFmtId="3" fontId="30" fillId="0" borderId="55" xfId="0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/>
    </xf>
    <xf numFmtId="14" fontId="31" fillId="0" borderId="55" xfId="6" applyNumberFormat="1" applyFont="1" applyBorder="1" applyAlignment="1">
      <alignment horizontal="center" vertical="center"/>
    </xf>
    <xf numFmtId="0" fontId="30" fillId="0" borderId="1" xfId="0" applyFont="1" applyBorder="1"/>
    <xf numFmtId="14" fontId="34" fillId="0" borderId="13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wrapText="1"/>
    </xf>
    <xf numFmtId="0" fontId="17" fillId="2" borderId="64" xfId="6" applyFont="1" applyFill="1" applyBorder="1" applyAlignment="1">
      <alignment horizontal="center" vertical="center"/>
    </xf>
    <xf numFmtId="0" fontId="17" fillId="2" borderId="68" xfId="6" applyFont="1" applyFill="1" applyBorder="1" applyAlignment="1">
      <alignment horizontal="center" vertical="center"/>
    </xf>
    <xf numFmtId="14" fontId="17" fillId="0" borderId="40" xfId="6" applyNumberFormat="1" applyFont="1" applyBorder="1" applyAlignment="1">
      <alignment horizontal="center" vertical="center"/>
    </xf>
    <xf numFmtId="4" fontId="30" fillId="0" borderId="5" xfId="6" applyNumberFormat="1" applyFont="1" applyBorder="1" applyAlignment="1">
      <alignment horizontal="center" vertical="center"/>
    </xf>
    <xf numFmtId="14" fontId="30" fillId="0" borderId="4" xfId="6" applyNumberFormat="1" applyFont="1" applyBorder="1" applyAlignment="1">
      <alignment horizontal="center" vertical="center"/>
    </xf>
    <xf numFmtId="0" fontId="17" fillId="2" borderId="63" xfId="6" applyFont="1" applyFill="1" applyBorder="1" applyAlignment="1">
      <alignment horizontal="center"/>
    </xf>
    <xf numFmtId="0" fontId="17" fillId="2" borderId="65" xfId="6" applyFont="1" applyFill="1" applyBorder="1" applyAlignment="1">
      <alignment horizontal="center"/>
    </xf>
    <xf numFmtId="0" fontId="17" fillId="2" borderId="66" xfId="6" applyFont="1" applyFill="1" applyBorder="1" applyAlignment="1">
      <alignment horizontal="center"/>
    </xf>
    <xf numFmtId="0" fontId="4" fillId="0" borderId="65" xfId="6" applyBorder="1"/>
    <xf numFmtId="0" fontId="4" fillId="0" borderId="66" xfId="6" applyBorder="1"/>
    <xf numFmtId="14" fontId="34" fillId="0" borderId="47" xfId="6" applyNumberFormat="1" applyFont="1" applyBorder="1" applyAlignment="1">
      <alignment horizontal="center" vertical="center"/>
    </xf>
    <xf numFmtId="14" fontId="34" fillId="0" borderId="47" xfId="0" applyNumberFormat="1" applyFont="1" applyBorder="1" applyAlignment="1">
      <alignment horizontal="center" vertical="center"/>
    </xf>
    <xf numFmtId="0" fontId="30" fillId="0" borderId="3" xfId="6" applyFont="1" applyBorder="1" applyAlignment="1">
      <alignment horizontal="center" vertical="center"/>
    </xf>
    <xf numFmtId="14" fontId="30" fillId="0" borderId="3" xfId="6" applyNumberFormat="1" applyFont="1" applyBorder="1" applyAlignment="1">
      <alignment horizontal="center" vertical="center"/>
    </xf>
    <xf numFmtId="0" fontId="30" fillId="0" borderId="5" xfId="6" applyFont="1" applyBorder="1" applyAlignment="1">
      <alignment horizontal="center" vertical="center"/>
    </xf>
    <xf numFmtId="14" fontId="30" fillId="0" borderId="5" xfId="6" applyNumberFormat="1" applyFont="1" applyBorder="1" applyAlignment="1">
      <alignment horizontal="center" vertical="center"/>
    </xf>
    <xf numFmtId="0" fontId="30" fillId="0" borderId="4" xfId="6" applyFont="1" applyBorder="1" applyAlignment="1">
      <alignment horizontal="center" vertical="center"/>
    </xf>
    <xf numFmtId="3" fontId="30" fillId="0" borderId="3" xfId="6" applyNumberFormat="1" applyFont="1" applyBorder="1" applyAlignment="1">
      <alignment horizontal="center" vertical="center"/>
    </xf>
    <xf numFmtId="3" fontId="30" fillId="0" borderId="5" xfId="6" applyNumberFormat="1" applyFont="1" applyBorder="1" applyAlignment="1">
      <alignment horizontal="center" vertical="center"/>
    </xf>
    <xf numFmtId="168" fontId="17" fillId="0" borderId="55" xfId="6" applyNumberFormat="1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17" fillId="2" borderId="9" xfId="6" applyFont="1" applyFill="1" applyBorder="1"/>
    <xf numFmtId="0" fontId="17" fillId="2" borderId="22" xfId="6" applyFont="1" applyFill="1" applyBorder="1"/>
    <xf numFmtId="0" fontId="17" fillId="2" borderId="62" xfId="6" applyFont="1" applyFill="1" applyBorder="1" applyAlignment="1">
      <alignment horizontal="center"/>
    </xf>
    <xf numFmtId="14" fontId="17" fillId="0" borderId="47" xfId="6" applyNumberFormat="1" applyFont="1" applyBorder="1" applyAlignment="1">
      <alignment horizontal="center"/>
    </xf>
    <xf numFmtId="0" fontId="0" fillId="0" borderId="47" xfId="0" applyBorder="1" applyAlignment="1">
      <alignment horizontal="center"/>
    </xf>
    <xf numFmtId="4" fontId="17" fillId="0" borderId="53" xfId="6" applyNumberFormat="1" applyFont="1" applyBorder="1" applyAlignment="1">
      <alignment horizontal="center" vertical="center"/>
    </xf>
    <xf numFmtId="0" fontId="0" fillId="0" borderId="61" xfId="0" applyBorder="1" applyAlignment="1">
      <alignment horizontal="center"/>
    </xf>
    <xf numFmtId="1" fontId="16" fillId="0" borderId="55" xfId="6" applyNumberFormat="1" applyFont="1" applyBorder="1" applyAlignment="1">
      <alignment horizontal="center" vertical="center"/>
    </xf>
    <xf numFmtId="4" fontId="17" fillId="0" borderId="35" xfId="6" applyNumberFormat="1" applyFont="1" applyBorder="1" applyAlignment="1">
      <alignment horizontal="center" vertical="center"/>
    </xf>
    <xf numFmtId="0" fontId="17" fillId="2" borderId="70" xfId="0" applyFont="1" applyFill="1" applyBorder="1" applyAlignment="1">
      <alignment horizontal="center" wrapText="1"/>
    </xf>
    <xf numFmtId="167" fontId="17" fillId="0" borderId="42" xfId="6" applyNumberFormat="1" applyFont="1" applyBorder="1" applyAlignment="1">
      <alignment horizontal="center" vertical="center"/>
    </xf>
    <xf numFmtId="14" fontId="18" fillId="0" borderId="42" xfId="6" applyNumberFormat="1" applyFont="1" applyBorder="1" applyAlignment="1">
      <alignment horizontal="center" vertical="center"/>
    </xf>
    <xf numFmtId="4" fontId="17" fillId="0" borderId="42" xfId="0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wrapText="1"/>
    </xf>
    <xf numFmtId="0" fontId="17" fillId="0" borderId="47" xfId="0" applyFont="1" applyBorder="1"/>
    <xf numFmtId="0" fontId="17" fillId="2" borderId="48" xfId="0" applyFont="1" applyFill="1" applyBorder="1" applyAlignment="1">
      <alignment horizontal="center" wrapText="1"/>
    </xf>
    <xf numFmtId="0" fontId="17" fillId="0" borderId="83" xfId="0" applyFont="1" applyBorder="1"/>
    <xf numFmtId="0" fontId="0" fillId="0" borderId="82" xfId="0" applyBorder="1" applyAlignment="1">
      <alignment horizontal="center" vertical="center"/>
    </xf>
    <xf numFmtId="0" fontId="17" fillId="0" borderId="80" xfId="0" applyFont="1" applyBorder="1"/>
    <xf numFmtId="0" fontId="22" fillId="0" borderId="52" xfId="0" applyFont="1" applyBorder="1" applyAlignment="1">
      <alignment wrapText="1"/>
    </xf>
    <xf numFmtId="14" fontId="18" fillId="0" borderId="53" xfId="0" applyNumberFormat="1" applyFont="1" applyBorder="1" applyAlignment="1">
      <alignment horizontal="center" vertical="center"/>
    </xf>
    <xf numFmtId="3" fontId="17" fillId="0" borderId="84" xfId="6" applyNumberFormat="1" applyFont="1" applyBorder="1" applyAlignment="1">
      <alignment horizontal="center" vertical="center"/>
    </xf>
    <xf numFmtId="14" fontId="17" fillId="0" borderId="85" xfId="6" applyNumberFormat="1" applyFon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4" fontId="0" fillId="0" borderId="24" xfId="0" applyNumberFormat="1" applyBorder="1" applyAlignment="1">
      <alignment horizontal="center" vertical="center"/>
    </xf>
    <xf numFmtId="3" fontId="16" fillId="0" borderId="55" xfId="0" applyNumberFormat="1" applyFont="1" applyBorder="1" applyAlignment="1">
      <alignment horizontal="center"/>
    </xf>
    <xf numFmtId="14" fontId="17" fillId="0" borderId="44" xfId="6" applyNumberFormat="1" applyFont="1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36" fillId="0" borderId="0" xfId="0" applyFont="1"/>
    <xf numFmtId="0" fontId="37" fillId="0" borderId="0" xfId="0" applyFont="1"/>
    <xf numFmtId="1" fontId="30" fillId="0" borderId="5" xfId="6" applyNumberFormat="1" applyFont="1" applyBorder="1" applyAlignment="1">
      <alignment horizontal="center" vertical="center"/>
    </xf>
    <xf numFmtId="2" fontId="30" fillId="0" borderId="5" xfId="6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4" fontId="30" fillId="0" borderId="73" xfId="0" applyNumberFormat="1" applyFont="1" applyBorder="1" applyAlignment="1">
      <alignment horizontal="center" vertical="center"/>
    </xf>
    <xf numFmtId="2" fontId="30" fillId="0" borderId="55" xfId="6" applyNumberFormat="1" applyFont="1" applyBorder="1" applyAlignment="1">
      <alignment horizontal="center" vertical="center"/>
    </xf>
    <xf numFmtId="0" fontId="30" fillId="0" borderId="55" xfId="6" applyFont="1" applyBorder="1" applyAlignment="1">
      <alignment horizontal="center"/>
    </xf>
    <xf numFmtId="1" fontId="30" fillId="0" borderId="55" xfId="6" applyNumberFormat="1" applyFont="1" applyBorder="1" applyAlignment="1">
      <alignment horizontal="center" vertical="center"/>
    </xf>
    <xf numFmtId="4" fontId="30" fillId="0" borderId="3" xfId="6" applyNumberFormat="1" applyFont="1" applyBorder="1" applyAlignment="1">
      <alignment horizontal="center" vertical="center"/>
    </xf>
    <xf numFmtId="0" fontId="0" fillId="0" borderId="75" xfId="0" applyBorder="1"/>
    <xf numFmtId="0" fontId="0" fillId="0" borderId="82" xfId="0" applyBorder="1"/>
    <xf numFmtId="0" fontId="30" fillId="0" borderId="55" xfId="0" applyFont="1" applyBorder="1"/>
    <xf numFmtId="14" fontId="30" fillId="0" borderId="77" xfId="6" applyNumberFormat="1" applyFont="1" applyBorder="1" applyAlignment="1">
      <alignment horizontal="center" vertical="center"/>
    </xf>
    <xf numFmtId="0" fontId="30" fillId="0" borderId="59" xfId="6" applyFont="1" applyBorder="1" applyAlignment="1">
      <alignment horizontal="center" vertical="center"/>
    </xf>
    <xf numFmtId="14" fontId="30" fillId="0" borderId="59" xfId="6" applyNumberFormat="1" applyFont="1" applyBorder="1" applyAlignment="1">
      <alignment horizontal="center" vertical="center"/>
    </xf>
    <xf numFmtId="3" fontId="30" fillId="0" borderId="59" xfId="6" applyNumberFormat="1" applyFont="1" applyBorder="1" applyAlignment="1">
      <alignment horizontal="center" vertical="center"/>
    </xf>
    <xf numFmtId="4" fontId="30" fillId="0" borderId="59" xfId="6" applyNumberFormat="1" applyFont="1" applyBorder="1" applyAlignment="1">
      <alignment horizontal="center" vertical="center"/>
    </xf>
    <xf numFmtId="0" fontId="0" fillId="0" borderId="93" xfId="0" applyBorder="1"/>
    <xf numFmtId="0" fontId="30" fillId="0" borderId="59" xfId="0" applyFont="1" applyBorder="1" applyAlignment="1">
      <alignment horizontal="center"/>
    </xf>
    <xf numFmtId="0" fontId="0" fillId="0" borderId="86" xfId="0" applyBorder="1" applyAlignment="1">
      <alignment horizontal="center" vertical="center"/>
    </xf>
    <xf numFmtId="14" fontId="30" fillId="0" borderId="55" xfId="0" applyNumberFormat="1" applyFont="1" applyBorder="1"/>
    <xf numFmtId="1" fontId="30" fillId="0" borderId="59" xfId="6" applyNumberFormat="1" applyFont="1" applyBorder="1" applyAlignment="1">
      <alignment horizontal="center" vertical="center"/>
    </xf>
    <xf numFmtId="2" fontId="30" fillId="0" borderId="59" xfId="6" applyNumberFormat="1" applyFont="1" applyBorder="1" applyAlignment="1">
      <alignment horizontal="center" vertical="center"/>
    </xf>
    <xf numFmtId="0" fontId="30" fillId="0" borderId="59" xfId="6" applyFont="1" applyBorder="1" applyAlignment="1">
      <alignment horizontal="center"/>
    </xf>
    <xf numFmtId="14" fontId="31" fillId="0" borderId="59" xfId="6" applyNumberFormat="1" applyFont="1" applyBorder="1" applyAlignment="1">
      <alignment horizontal="center" vertical="center"/>
    </xf>
    <xf numFmtId="4" fontId="30" fillId="0" borderId="59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167" fontId="30" fillId="0" borderId="55" xfId="6" applyNumberFormat="1" applyFont="1" applyBorder="1" applyAlignment="1">
      <alignment horizontal="center" vertical="center"/>
    </xf>
    <xf numFmtId="14" fontId="16" fillId="0" borderId="55" xfId="0" applyNumberFormat="1" applyFont="1" applyBorder="1" applyAlignment="1">
      <alignment horizontal="center" vertical="center"/>
    </xf>
    <xf numFmtId="2" fontId="16" fillId="0" borderId="55" xfId="0" applyNumberFormat="1" applyFont="1" applyBorder="1" applyAlignment="1">
      <alignment horizontal="center" vertical="center"/>
    </xf>
    <xf numFmtId="14" fontId="19" fillId="0" borderId="55" xfId="0" applyNumberFormat="1" applyFont="1" applyBorder="1" applyAlignment="1">
      <alignment horizontal="center" vertical="center"/>
    </xf>
    <xf numFmtId="0" fontId="17" fillId="2" borderId="94" xfId="6" applyFont="1" applyFill="1" applyBorder="1" applyAlignment="1">
      <alignment horizontal="center"/>
    </xf>
    <xf numFmtId="0" fontId="17" fillId="2" borderId="46" xfId="6" applyFont="1" applyFill="1" applyBorder="1" applyAlignment="1">
      <alignment horizontal="center" vertical="center"/>
    </xf>
    <xf numFmtId="169" fontId="30" fillId="0" borderId="35" xfId="6" applyNumberFormat="1" applyFont="1" applyBorder="1" applyAlignment="1">
      <alignment horizontal="center"/>
    </xf>
    <xf numFmtId="0" fontId="30" fillId="0" borderId="1" xfId="0" applyFont="1" applyBorder="1" applyAlignment="1">
      <alignment vertical="center"/>
    </xf>
    <xf numFmtId="14" fontId="30" fillId="0" borderId="3" xfId="0" applyNumberFormat="1" applyFont="1" applyBorder="1" applyAlignment="1">
      <alignment horizontal="center" vertical="center"/>
    </xf>
    <xf numFmtId="0" fontId="30" fillId="0" borderId="35" xfId="6" applyFont="1" applyBorder="1" applyAlignment="1">
      <alignment horizontal="center"/>
    </xf>
    <xf numFmtId="0" fontId="39" fillId="0" borderId="1" xfId="0" applyFont="1" applyBorder="1"/>
    <xf numFmtId="0" fontId="17" fillId="0" borderId="75" xfId="0" applyFont="1" applyBorder="1" applyAlignment="1">
      <alignment horizontal="center" vertical="center"/>
    </xf>
    <xf numFmtId="0" fontId="17" fillId="0" borderId="49" xfId="0" applyFont="1" applyBorder="1"/>
    <xf numFmtId="0" fontId="30" fillId="0" borderId="77" xfId="0" applyFont="1" applyBorder="1" applyAlignment="1">
      <alignment horizontal="center" vertical="center"/>
    </xf>
    <xf numFmtId="0" fontId="17" fillId="0" borderId="95" xfId="6" applyFont="1" applyBorder="1" applyAlignment="1">
      <alignment horizontal="center" vertical="center"/>
    </xf>
    <xf numFmtId="14" fontId="17" fillId="0" borderId="95" xfId="6" applyNumberFormat="1" applyFont="1" applyBorder="1" applyAlignment="1">
      <alignment horizontal="center" vertical="center"/>
    </xf>
    <xf numFmtId="1" fontId="17" fillId="0" borderId="95" xfId="6" applyNumberFormat="1" applyFont="1" applyBorder="1" applyAlignment="1">
      <alignment horizontal="center" vertical="center"/>
    </xf>
    <xf numFmtId="2" fontId="17" fillId="0" borderId="95" xfId="6" applyNumberFormat="1" applyFont="1" applyBorder="1" applyAlignment="1">
      <alignment horizontal="center" vertical="center"/>
    </xf>
    <xf numFmtId="0" fontId="17" fillId="0" borderId="95" xfId="6" applyFont="1" applyBorder="1" applyAlignment="1">
      <alignment horizontal="center"/>
    </xf>
    <xf numFmtId="14" fontId="18" fillId="0" borderId="95" xfId="6" applyNumberFormat="1" applyFont="1" applyBorder="1" applyAlignment="1">
      <alignment horizontal="center" vertical="center"/>
    </xf>
    <xf numFmtId="0" fontId="17" fillId="0" borderId="95" xfId="0" applyFont="1" applyBorder="1" applyAlignment="1">
      <alignment horizontal="center" vertical="center"/>
    </xf>
    <xf numFmtId="3" fontId="17" fillId="0" borderId="95" xfId="0" applyNumberFormat="1" applyFont="1" applyBorder="1" applyAlignment="1">
      <alignment horizontal="center" vertical="center"/>
    </xf>
    <xf numFmtId="3" fontId="17" fillId="0" borderId="95" xfId="6" applyNumberFormat="1" applyFont="1" applyBorder="1" applyAlignment="1">
      <alignment horizontal="center" vertical="center"/>
    </xf>
    <xf numFmtId="4" fontId="17" fillId="0" borderId="95" xfId="0" applyNumberFormat="1" applyFont="1" applyBorder="1" applyAlignment="1">
      <alignment horizontal="center" vertical="center"/>
    </xf>
    <xf numFmtId="0" fontId="30" fillId="0" borderId="96" xfId="0" applyFont="1" applyBorder="1" applyAlignment="1">
      <alignment horizontal="center" vertical="center" wrapText="1"/>
    </xf>
    <xf numFmtId="0" fontId="30" fillId="0" borderId="95" xfId="6" applyFont="1" applyBorder="1" applyAlignment="1">
      <alignment horizontal="center" vertical="center"/>
    </xf>
    <xf numFmtId="14" fontId="30" fillId="0" borderId="95" xfId="6" applyNumberFormat="1" applyFont="1" applyBorder="1" applyAlignment="1">
      <alignment horizontal="center" vertical="center"/>
    </xf>
    <xf numFmtId="167" fontId="30" fillId="0" borderId="95" xfId="6" applyNumberFormat="1" applyFont="1" applyBorder="1" applyAlignment="1">
      <alignment horizontal="center" vertical="center"/>
    </xf>
    <xf numFmtId="2" fontId="30" fillId="0" borderId="95" xfId="6" applyNumberFormat="1" applyFont="1" applyBorder="1" applyAlignment="1">
      <alignment horizontal="center" vertical="center"/>
    </xf>
    <xf numFmtId="0" fontId="30" fillId="0" borderId="95" xfId="6" applyFont="1" applyBorder="1" applyAlignment="1">
      <alignment horizontal="center"/>
    </xf>
    <xf numFmtId="14" fontId="31" fillId="0" borderId="95" xfId="6" applyNumberFormat="1" applyFont="1" applyBorder="1" applyAlignment="1">
      <alignment horizontal="center" vertical="center"/>
    </xf>
    <xf numFmtId="3" fontId="30" fillId="0" borderId="95" xfId="6" applyNumberFormat="1" applyFont="1" applyBorder="1" applyAlignment="1">
      <alignment horizontal="center" vertical="center"/>
    </xf>
    <xf numFmtId="4" fontId="30" fillId="0" borderId="95" xfId="0" applyNumberFormat="1" applyFont="1" applyBorder="1" applyAlignment="1">
      <alignment horizontal="center" vertical="center"/>
    </xf>
    <xf numFmtId="4" fontId="30" fillId="0" borderId="95" xfId="6" applyNumberFormat="1" applyFont="1" applyBorder="1" applyAlignment="1">
      <alignment horizontal="center" vertical="center"/>
    </xf>
    <xf numFmtId="0" fontId="30" fillId="0" borderId="75" xfId="0" applyFont="1" applyBorder="1" applyAlignment="1">
      <alignment horizontal="center" vertical="center"/>
    </xf>
    <xf numFmtId="0" fontId="17" fillId="0" borderId="75" xfId="0" applyFont="1" applyBorder="1" applyAlignment="1">
      <alignment horizontal="center" vertical="center" wrapText="1"/>
    </xf>
    <xf numFmtId="0" fontId="0" fillId="0" borderId="89" xfId="0" applyBorder="1" applyAlignment="1">
      <alignment horizontal="center" vertical="center"/>
    </xf>
    <xf numFmtId="17" fontId="0" fillId="0" borderId="71" xfId="0" applyNumberFormat="1" applyBorder="1" applyAlignment="1">
      <alignment horizontal="center" vertical="center"/>
    </xf>
    <xf numFmtId="17" fontId="0" fillId="0" borderId="91" xfId="0" applyNumberFormat="1" applyBorder="1"/>
    <xf numFmtId="0" fontId="0" fillId="0" borderId="98" xfId="0" applyBorder="1"/>
    <xf numFmtId="165" fontId="0" fillId="0" borderId="71" xfId="0" applyNumberFormat="1" applyBorder="1" applyAlignment="1">
      <alignment horizontal="center" vertical="center"/>
    </xf>
    <xf numFmtId="165" fontId="0" fillId="0" borderId="91" xfId="0" applyNumberFormat="1" applyBorder="1" applyAlignment="1">
      <alignment horizontal="center" vertical="center"/>
    </xf>
    <xf numFmtId="49" fontId="0" fillId="0" borderId="71" xfId="0" applyNumberFormat="1" applyBorder="1" applyAlignment="1">
      <alignment horizontal="center" vertical="center"/>
    </xf>
    <xf numFmtId="49" fontId="0" fillId="0" borderId="91" xfId="0" applyNumberFormat="1" applyBorder="1" applyAlignment="1">
      <alignment horizontal="center" vertical="center"/>
    </xf>
    <xf numFmtId="166" fontId="0" fillId="0" borderId="71" xfId="0" applyNumberFormat="1" applyBorder="1" applyAlignment="1">
      <alignment horizontal="center" vertical="center"/>
    </xf>
    <xf numFmtId="166" fontId="0" fillId="0" borderId="91" xfId="0" applyNumberFormat="1" applyBorder="1" applyAlignment="1">
      <alignment horizontal="center" vertical="center"/>
    </xf>
    <xf numFmtId="0" fontId="30" fillId="4" borderId="55" xfId="6" applyFont="1" applyFill="1" applyBorder="1" applyAlignment="1">
      <alignment horizontal="center" vertical="center"/>
    </xf>
    <xf numFmtId="49" fontId="30" fillId="4" borderId="55" xfId="6" applyNumberFormat="1" applyFont="1" applyFill="1" applyBorder="1" applyAlignment="1">
      <alignment horizontal="center" vertical="center"/>
    </xf>
    <xf numFmtId="14" fontId="30" fillId="4" borderId="55" xfId="6" applyNumberFormat="1" applyFont="1" applyFill="1" applyBorder="1" applyAlignment="1">
      <alignment horizontal="center" vertical="center"/>
    </xf>
    <xf numFmtId="1" fontId="30" fillId="4" borderId="55" xfId="6" applyNumberFormat="1" applyFont="1" applyFill="1" applyBorder="1" applyAlignment="1">
      <alignment horizontal="center" vertical="center"/>
    </xf>
    <xf numFmtId="2" fontId="30" fillId="4" borderId="55" xfId="6" applyNumberFormat="1" applyFont="1" applyFill="1" applyBorder="1" applyAlignment="1">
      <alignment horizontal="center" vertical="center"/>
    </xf>
    <xf numFmtId="0" fontId="30" fillId="4" borderId="55" xfId="6" applyFont="1" applyFill="1" applyBorder="1" applyAlignment="1">
      <alignment horizontal="center"/>
    </xf>
    <xf numFmtId="14" fontId="31" fillId="4" borderId="55" xfId="6" applyNumberFormat="1" applyFont="1" applyFill="1" applyBorder="1" applyAlignment="1">
      <alignment horizontal="center" vertical="center"/>
    </xf>
    <xf numFmtId="3" fontId="30" fillId="4" borderId="55" xfId="6" applyNumberFormat="1" applyFont="1" applyFill="1" applyBorder="1" applyAlignment="1">
      <alignment horizontal="center" vertical="center"/>
    </xf>
    <xf numFmtId="4" fontId="30" fillId="4" borderId="55" xfId="0" applyNumberFormat="1" applyFont="1" applyFill="1" applyBorder="1" applyAlignment="1">
      <alignment horizontal="center" vertical="center"/>
    </xf>
    <xf numFmtId="4" fontId="30" fillId="4" borderId="55" xfId="6" applyNumberFormat="1" applyFont="1" applyFill="1" applyBorder="1" applyAlignment="1">
      <alignment horizontal="center" vertical="center"/>
    </xf>
    <xf numFmtId="14" fontId="34" fillId="4" borderId="55" xfId="6" applyNumberFormat="1" applyFont="1" applyFill="1" applyBorder="1" applyAlignment="1">
      <alignment horizontal="center" vertical="center"/>
    </xf>
    <xf numFmtId="0" fontId="16" fillId="4" borderId="55" xfId="6" applyFont="1" applyFill="1" applyBorder="1" applyAlignment="1">
      <alignment horizontal="center" vertical="center"/>
    </xf>
    <xf numFmtId="14" fontId="16" fillId="4" borderId="55" xfId="6" applyNumberFormat="1" applyFont="1" applyFill="1" applyBorder="1" applyAlignment="1">
      <alignment horizontal="center" vertical="center"/>
    </xf>
    <xf numFmtId="3" fontId="16" fillId="4" borderId="55" xfId="6" applyNumberFormat="1" applyFont="1" applyFill="1" applyBorder="1" applyAlignment="1">
      <alignment horizontal="center" vertical="center"/>
    </xf>
    <xf numFmtId="4" fontId="16" fillId="4" borderId="55" xfId="6" applyNumberFormat="1" applyFont="1" applyFill="1" applyBorder="1" applyAlignment="1">
      <alignment horizontal="center" vertical="center"/>
    </xf>
    <xf numFmtId="4" fontId="16" fillId="4" borderId="55" xfId="0" applyNumberFormat="1" applyFont="1" applyFill="1" applyBorder="1" applyAlignment="1">
      <alignment horizontal="center" vertical="center"/>
    </xf>
    <xf numFmtId="0" fontId="17" fillId="4" borderId="1" xfId="6" applyFont="1" applyFill="1" applyBorder="1" applyAlignment="1">
      <alignment horizontal="center" vertical="center"/>
    </xf>
    <xf numFmtId="14" fontId="17" fillId="4" borderId="1" xfId="6" applyNumberFormat="1" applyFont="1" applyFill="1" applyBorder="1" applyAlignment="1">
      <alignment horizontal="center" vertical="center"/>
    </xf>
    <xf numFmtId="1" fontId="17" fillId="4" borderId="1" xfId="6" applyNumberFormat="1" applyFont="1" applyFill="1" applyBorder="1" applyAlignment="1">
      <alignment horizontal="center" vertical="center"/>
    </xf>
    <xf numFmtId="2" fontId="17" fillId="4" borderId="1" xfId="6" applyNumberFormat="1" applyFont="1" applyFill="1" applyBorder="1" applyAlignment="1">
      <alignment horizontal="center" vertical="center"/>
    </xf>
    <xf numFmtId="0" fontId="17" fillId="4" borderId="1" xfId="6" applyFont="1" applyFill="1" applyBorder="1" applyAlignment="1">
      <alignment horizontal="center"/>
    </xf>
    <xf numFmtId="14" fontId="18" fillId="4" borderId="1" xfId="6" applyNumberFormat="1" applyFont="1" applyFill="1" applyBorder="1" applyAlignment="1">
      <alignment horizontal="center" vertical="center"/>
    </xf>
    <xf numFmtId="3" fontId="17" fillId="4" borderId="1" xfId="6" applyNumberFormat="1" applyFont="1" applyFill="1" applyBorder="1" applyAlignment="1">
      <alignment horizontal="center" vertical="center"/>
    </xf>
    <xf numFmtId="4" fontId="17" fillId="4" borderId="1" xfId="0" applyNumberFormat="1" applyFont="1" applyFill="1" applyBorder="1" applyAlignment="1">
      <alignment horizontal="center" vertical="center"/>
    </xf>
    <xf numFmtId="0" fontId="17" fillId="4" borderId="75" xfId="0" applyFont="1" applyFill="1" applyBorder="1" applyAlignment="1">
      <alignment horizontal="center" vertical="center" wrapText="1"/>
    </xf>
    <xf numFmtId="0" fontId="17" fillId="4" borderId="55" xfId="6" applyFont="1" applyFill="1" applyBorder="1" applyAlignment="1">
      <alignment horizontal="center" vertical="center"/>
    </xf>
    <xf numFmtId="14" fontId="17" fillId="4" borderId="55" xfId="6" applyNumberFormat="1" applyFont="1" applyFill="1" applyBorder="1" applyAlignment="1">
      <alignment horizontal="center" vertical="center"/>
    </xf>
    <xf numFmtId="1" fontId="17" fillId="4" borderId="55" xfId="6" applyNumberFormat="1" applyFont="1" applyFill="1" applyBorder="1" applyAlignment="1">
      <alignment horizontal="center" vertical="center"/>
    </xf>
    <xf numFmtId="2" fontId="17" fillId="4" borderId="55" xfId="6" applyNumberFormat="1" applyFont="1" applyFill="1" applyBorder="1" applyAlignment="1">
      <alignment horizontal="center" vertical="center"/>
    </xf>
    <xf numFmtId="14" fontId="18" fillId="4" borderId="55" xfId="6" applyNumberFormat="1" applyFont="1" applyFill="1" applyBorder="1" applyAlignment="1">
      <alignment horizontal="center" vertical="center"/>
    </xf>
    <xf numFmtId="3" fontId="17" fillId="4" borderId="55" xfId="6" applyNumberFormat="1" applyFont="1" applyFill="1" applyBorder="1" applyAlignment="1">
      <alignment horizontal="center" vertical="center"/>
    </xf>
    <xf numFmtId="4" fontId="17" fillId="4" borderId="55" xfId="0" applyNumberFormat="1" applyFont="1" applyFill="1" applyBorder="1" applyAlignment="1">
      <alignment horizontal="center" vertical="center"/>
    </xf>
    <xf numFmtId="4" fontId="17" fillId="4" borderId="55" xfId="6" applyNumberFormat="1" applyFont="1" applyFill="1" applyBorder="1" applyAlignment="1">
      <alignment horizontal="center" vertical="center"/>
    </xf>
    <xf numFmtId="14" fontId="30" fillId="0" borderId="55" xfId="0" applyNumberFormat="1" applyFont="1" applyBorder="1" applyAlignment="1">
      <alignment horizontal="center"/>
    </xf>
    <xf numFmtId="0" fontId="30" fillId="6" borderId="55" xfId="6" applyFont="1" applyFill="1" applyBorder="1" applyAlignment="1">
      <alignment horizontal="center" vertical="center"/>
    </xf>
    <xf numFmtId="49" fontId="30" fillId="6" borderId="55" xfId="6" applyNumberFormat="1" applyFont="1" applyFill="1" applyBorder="1" applyAlignment="1">
      <alignment horizontal="center" vertical="center"/>
    </xf>
    <xf numFmtId="14" fontId="30" fillId="6" borderId="55" xfId="6" applyNumberFormat="1" applyFont="1" applyFill="1" applyBorder="1" applyAlignment="1">
      <alignment horizontal="center" vertical="center"/>
    </xf>
    <xf numFmtId="0" fontId="30" fillId="6" borderId="55" xfId="0" applyFont="1" applyFill="1" applyBorder="1" applyAlignment="1">
      <alignment horizontal="center" vertical="center"/>
    </xf>
    <xf numFmtId="4" fontId="30" fillId="6" borderId="55" xfId="6" applyNumberFormat="1" applyFont="1" applyFill="1" applyBorder="1" applyAlignment="1">
      <alignment horizontal="center" vertical="center"/>
    </xf>
    <xf numFmtId="0" fontId="39" fillId="6" borderId="55" xfId="0" applyFont="1" applyFill="1" applyBorder="1"/>
    <xf numFmtId="3" fontId="30" fillId="6" borderId="55" xfId="0" applyNumberFormat="1" applyFont="1" applyFill="1" applyBorder="1" applyAlignment="1">
      <alignment horizontal="center" vertical="center"/>
    </xf>
    <xf numFmtId="4" fontId="30" fillId="6" borderId="55" xfId="0" applyNumberFormat="1" applyFont="1" applyFill="1" applyBorder="1" applyAlignment="1">
      <alignment horizontal="center" vertical="center"/>
    </xf>
    <xf numFmtId="0" fontId="17" fillId="0" borderId="96" xfId="0" applyFont="1" applyBorder="1" applyAlignment="1">
      <alignment horizontal="center" vertical="center"/>
    </xf>
    <xf numFmtId="0" fontId="17" fillId="0" borderId="95" xfId="0" applyFont="1" applyBorder="1" applyAlignment="1">
      <alignment horizontal="center"/>
    </xf>
    <xf numFmtId="4" fontId="17" fillId="0" borderId="95" xfId="6" applyNumberFormat="1" applyFont="1" applyBorder="1" applyAlignment="1">
      <alignment horizontal="center" vertical="center"/>
    </xf>
    <xf numFmtId="0" fontId="0" fillId="0" borderId="97" xfId="0" applyBorder="1" applyAlignment="1">
      <alignment horizontal="center"/>
    </xf>
    <xf numFmtId="49" fontId="17" fillId="0" borderId="88" xfId="6" applyNumberFormat="1" applyFont="1" applyBorder="1" applyAlignment="1">
      <alignment horizontal="center" vertical="center"/>
    </xf>
    <xf numFmtId="0" fontId="17" fillId="0" borderId="88" xfId="6" applyFont="1" applyBorder="1" applyAlignment="1">
      <alignment horizontal="center" vertical="center"/>
    </xf>
    <xf numFmtId="14" fontId="17" fillId="0" borderId="88" xfId="6" applyNumberFormat="1" applyFont="1" applyBorder="1" applyAlignment="1">
      <alignment horizontal="center" vertical="center"/>
    </xf>
    <xf numFmtId="1" fontId="17" fillId="0" borderId="88" xfId="6" applyNumberFormat="1" applyFont="1" applyBorder="1" applyAlignment="1">
      <alignment horizontal="center" vertical="center"/>
    </xf>
    <xf numFmtId="0" fontId="16" fillId="0" borderId="88" xfId="6" applyFont="1" applyBorder="1" applyAlignment="1">
      <alignment horizontal="center" vertical="center"/>
    </xf>
    <xf numFmtId="2" fontId="16" fillId="0" borderId="88" xfId="6" applyNumberFormat="1" applyFont="1" applyBorder="1" applyAlignment="1">
      <alignment horizontal="center" vertical="center"/>
    </xf>
    <xf numFmtId="0" fontId="16" fillId="0" borderId="88" xfId="6" applyFont="1" applyBorder="1" applyAlignment="1">
      <alignment horizontal="center"/>
    </xf>
    <xf numFmtId="14" fontId="19" fillId="0" borderId="88" xfId="6" applyNumberFormat="1" applyFont="1" applyBorder="1" applyAlignment="1">
      <alignment horizontal="center" vertical="center"/>
    </xf>
    <xf numFmtId="14" fontId="16" fillId="0" borderId="88" xfId="6" applyNumberFormat="1" applyFont="1" applyBorder="1" applyAlignment="1">
      <alignment horizontal="center" vertical="center"/>
    </xf>
    <xf numFmtId="0" fontId="16" fillId="0" borderId="88" xfId="0" applyFont="1" applyBorder="1" applyAlignment="1">
      <alignment horizontal="center"/>
    </xf>
    <xf numFmtId="3" fontId="16" fillId="0" borderId="88" xfId="0" applyNumberFormat="1" applyFont="1" applyBorder="1" applyAlignment="1">
      <alignment horizontal="center"/>
    </xf>
    <xf numFmtId="3" fontId="16" fillId="0" borderId="88" xfId="6" applyNumberFormat="1" applyFont="1" applyBorder="1" applyAlignment="1">
      <alignment horizontal="center" vertical="center"/>
    </xf>
    <xf numFmtId="4" fontId="16" fillId="0" borderId="88" xfId="0" applyNumberFormat="1" applyFont="1" applyBorder="1" applyAlignment="1">
      <alignment horizontal="center" vertical="center"/>
    </xf>
    <xf numFmtId="4" fontId="17" fillId="0" borderId="88" xfId="6" applyNumberFormat="1" applyFont="1" applyBorder="1" applyAlignment="1">
      <alignment horizontal="center" vertical="center"/>
    </xf>
    <xf numFmtId="0" fontId="0" fillId="0" borderId="89" xfId="0" applyBorder="1" applyAlignment="1">
      <alignment horizontal="center"/>
    </xf>
    <xf numFmtId="14" fontId="31" fillId="6" borderId="55" xfId="0" applyNumberFormat="1" applyFont="1" applyFill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7" fillId="0" borderId="82" xfId="0" applyFont="1" applyBorder="1" applyAlignment="1">
      <alignment horizontal="center" vertical="center"/>
    </xf>
    <xf numFmtId="0" fontId="0" fillId="0" borderId="99" xfId="0" applyBorder="1"/>
    <xf numFmtId="0" fontId="0" fillId="0" borderId="100" xfId="0" applyBorder="1"/>
    <xf numFmtId="0" fontId="17" fillId="0" borderId="65" xfId="0" applyFont="1" applyBorder="1"/>
    <xf numFmtId="0" fontId="17" fillId="2" borderId="46" xfId="6" applyFont="1" applyFill="1" applyBorder="1" applyAlignment="1">
      <alignment horizontal="center"/>
    </xf>
    <xf numFmtId="0" fontId="30" fillId="0" borderId="95" xfId="0" applyFont="1" applyBorder="1" applyAlignment="1">
      <alignment horizontal="center" vertical="center"/>
    </xf>
    <xf numFmtId="0" fontId="0" fillId="0" borderId="97" xfId="0" applyBorder="1"/>
    <xf numFmtId="0" fontId="30" fillId="4" borderId="75" xfId="0" applyFont="1" applyFill="1" applyBorder="1" applyAlignment="1">
      <alignment horizontal="center" vertical="center"/>
    </xf>
    <xf numFmtId="0" fontId="30" fillId="2" borderId="75" xfId="0" applyFont="1" applyFill="1" applyBorder="1" applyAlignment="1">
      <alignment horizontal="center" vertical="center" wrapText="1"/>
    </xf>
    <xf numFmtId="0" fontId="30" fillId="5" borderId="75" xfId="0" applyFont="1" applyFill="1" applyBorder="1" applyAlignment="1">
      <alignment horizontal="center" vertical="center" wrapText="1"/>
    </xf>
    <xf numFmtId="0" fontId="17" fillId="4" borderId="75" xfId="0" applyFont="1" applyFill="1" applyBorder="1" applyAlignment="1">
      <alignment horizontal="center" vertical="center"/>
    </xf>
    <xf numFmtId="0" fontId="16" fillId="4" borderId="75" xfId="0" applyFont="1" applyFill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center"/>
    </xf>
    <xf numFmtId="0" fontId="20" fillId="0" borderId="88" xfId="0" applyFont="1" applyBorder="1" applyAlignment="1">
      <alignment horizontal="center" vertical="center"/>
    </xf>
    <xf numFmtId="0" fontId="30" fillId="0" borderId="55" xfId="6" applyNumberFormat="1" applyFont="1" applyBorder="1" applyAlignment="1">
      <alignment horizontal="center" vertical="center"/>
    </xf>
    <xf numFmtId="0" fontId="30" fillId="4" borderId="55" xfId="6" applyNumberFormat="1" applyFont="1" applyFill="1" applyBorder="1" applyAlignment="1">
      <alignment horizontal="center" vertical="center"/>
    </xf>
    <xf numFmtId="0" fontId="16" fillId="0" borderId="55" xfId="6" applyNumberFormat="1" applyFont="1" applyBorder="1" applyAlignment="1">
      <alignment horizontal="center" vertical="center"/>
    </xf>
    <xf numFmtId="0" fontId="16" fillId="4" borderId="55" xfId="6" applyNumberFormat="1" applyFont="1" applyFill="1" applyBorder="1" applyAlignment="1">
      <alignment horizontal="center" vertical="center"/>
    </xf>
    <xf numFmtId="0" fontId="17" fillId="0" borderId="42" xfId="6" applyNumberFormat="1" applyFont="1" applyBorder="1" applyAlignment="1">
      <alignment horizontal="center" vertical="center"/>
    </xf>
    <xf numFmtId="0" fontId="17" fillId="0" borderId="1" xfId="6" applyNumberFormat="1" applyFont="1" applyBorder="1" applyAlignment="1">
      <alignment horizontal="center" vertical="center"/>
    </xf>
    <xf numFmtId="0" fontId="17" fillId="0" borderId="5" xfId="6" applyNumberFormat="1" applyFont="1" applyBorder="1" applyAlignment="1">
      <alignment horizontal="center" vertical="center"/>
    </xf>
    <xf numFmtId="0" fontId="30" fillId="0" borderId="5" xfId="6" applyNumberFormat="1" applyFont="1" applyBorder="1" applyAlignment="1">
      <alignment horizontal="center" vertical="center"/>
    </xf>
    <xf numFmtId="0" fontId="30" fillId="0" borderId="1" xfId="6" applyNumberFormat="1" applyFont="1" applyBorder="1" applyAlignment="1">
      <alignment horizontal="center" vertical="center"/>
    </xf>
    <xf numFmtId="0" fontId="30" fillId="0" borderId="3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30" fillId="0" borderId="59" xfId="6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7" fillId="0" borderId="95" xfId="6" applyNumberFormat="1" applyFont="1" applyBorder="1" applyAlignment="1">
      <alignment horizontal="center" vertical="center"/>
    </xf>
    <xf numFmtId="0" fontId="17" fillId="4" borderId="1" xfId="6" applyNumberFormat="1" applyFont="1" applyFill="1" applyBorder="1" applyAlignment="1">
      <alignment horizontal="center" vertical="center"/>
    </xf>
    <xf numFmtId="0" fontId="30" fillId="0" borderId="95" xfId="6" applyNumberFormat="1" applyFont="1" applyBorder="1" applyAlignment="1">
      <alignment horizontal="center" vertical="center"/>
    </xf>
    <xf numFmtId="0" fontId="17" fillId="4" borderId="55" xfId="6" applyNumberFormat="1" applyFont="1" applyFill="1" applyBorder="1" applyAlignment="1">
      <alignment horizontal="center" vertical="center"/>
    </xf>
    <xf numFmtId="0" fontId="17" fillId="0" borderId="55" xfId="6" applyNumberFormat="1" applyFont="1" applyBorder="1" applyAlignment="1">
      <alignment horizontal="center" vertical="center"/>
    </xf>
    <xf numFmtId="0" fontId="30" fillId="6" borderId="55" xfId="6" applyNumberFormat="1" applyFont="1" applyFill="1" applyBorder="1" applyAlignment="1">
      <alignment horizontal="center" vertical="center"/>
    </xf>
    <xf numFmtId="167" fontId="17" fillId="0" borderId="55" xfId="6" applyNumberFormat="1" applyFont="1" applyBorder="1" applyAlignment="1">
      <alignment horizontal="center" vertical="center"/>
    </xf>
    <xf numFmtId="0" fontId="23" fillId="0" borderId="55" xfId="6" applyFont="1" applyBorder="1" applyAlignment="1">
      <alignment horizontal="center" vertical="center"/>
    </xf>
    <xf numFmtId="0" fontId="23" fillId="0" borderId="55" xfId="6" applyNumberFormat="1" applyFont="1" applyBorder="1" applyAlignment="1">
      <alignment horizontal="center" vertical="center"/>
    </xf>
    <xf numFmtId="14" fontId="23" fillId="0" borderId="55" xfId="6" applyNumberFormat="1" applyFont="1" applyBorder="1" applyAlignment="1">
      <alignment horizontal="center" vertical="center"/>
    </xf>
    <xf numFmtId="167" fontId="23" fillId="0" borderId="55" xfId="6" applyNumberFormat="1" applyFont="1" applyBorder="1" applyAlignment="1">
      <alignment horizontal="center" vertical="center"/>
    </xf>
    <xf numFmtId="2" fontId="23" fillId="0" borderId="55" xfId="6" applyNumberFormat="1" applyFont="1" applyBorder="1" applyAlignment="1">
      <alignment horizontal="center" vertical="center"/>
    </xf>
    <xf numFmtId="0" fontId="23" fillId="0" borderId="55" xfId="6" applyFont="1" applyBorder="1" applyAlignment="1">
      <alignment horizontal="center"/>
    </xf>
    <xf numFmtId="14" fontId="24" fillId="0" borderId="55" xfId="6" applyNumberFormat="1" applyFont="1" applyBorder="1" applyAlignment="1">
      <alignment horizontal="center" vertical="center"/>
    </xf>
    <xf numFmtId="3" fontId="23" fillId="0" borderId="55" xfId="6" applyNumberFormat="1" applyFont="1" applyBorder="1" applyAlignment="1">
      <alignment horizontal="center" vertical="center"/>
    </xf>
    <xf numFmtId="4" fontId="23" fillId="0" borderId="55" xfId="0" applyNumberFormat="1" applyFont="1" applyBorder="1" applyAlignment="1">
      <alignment horizontal="center" vertical="center"/>
    </xf>
    <xf numFmtId="4" fontId="23" fillId="0" borderId="55" xfId="6" applyNumberFormat="1" applyFont="1" applyBorder="1" applyAlignment="1">
      <alignment horizontal="center" vertical="center"/>
    </xf>
    <xf numFmtId="14" fontId="23" fillId="0" borderId="55" xfId="0" applyNumberFormat="1" applyFont="1" applyBorder="1" applyAlignment="1">
      <alignment horizontal="center" vertical="center"/>
    </xf>
    <xf numFmtId="2" fontId="17" fillId="0" borderId="55" xfId="0" applyNumberFormat="1" applyFont="1" applyBorder="1" applyAlignment="1">
      <alignment horizontal="center" vertical="center"/>
    </xf>
    <xf numFmtId="167" fontId="17" fillId="0" borderId="95" xfId="6" applyNumberFormat="1" applyFont="1" applyBorder="1" applyAlignment="1">
      <alignment horizontal="center" vertical="center"/>
    </xf>
    <xf numFmtId="14" fontId="17" fillId="0" borderId="97" xfId="6" applyNumberFormat="1" applyFont="1" applyBorder="1" applyAlignment="1">
      <alignment horizontal="center"/>
    </xf>
    <xf numFmtId="14" fontId="17" fillId="0" borderId="82" xfId="6" applyNumberFormat="1" applyFont="1" applyBorder="1" applyAlignment="1">
      <alignment horizontal="center"/>
    </xf>
    <xf numFmtId="14" fontId="23" fillId="0" borderId="82" xfId="6" applyNumberFormat="1" applyFont="1" applyBorder="1" applyAlignment="1">
      <alignment horizontal="center" vertical="center"/>
    </xf>
    <xf numFmtId="0" fontId="17" fillId="0" borderId="89" xfId="0" applyFont="1" applyBorder="1" applyAlignment="1">
      <alignment horizontal="center" vertical="center"/>
    </xf>
    <xf numFmtId="4" fontId="6" fillId="0" borderId="100" xfId="0" applyNumberFormat="1" applyFont="1" applyBorder="1" applyAlignment="1">
      <alignment horizontal="center" vertical="center"/>
    </xf>
    <xf numFmtId="4" fontId="18" fillId="0" borderId="88" xfId="0" applyNumberFormat="1" applyFont="1" applyBorder="1" applyAlignment="1">
      <alignment horizontal="center" vertical="center"/>
    </xf>
    <xf numFmtId="14" fontId="9" fillId="0" borderId="55" xfId="6" applyNumberFormat="1" applyFont="1" applyBorder="1" applyAlignment="1">
      <alignment horizontal="center" vertical="center"/>
    </xf>
    <xf numFmtId="14" fontId="34" fillId="0" borderId="55" xfId="6" applyNumberFormat="1" applyFont="1" applyBorder="1" applyAlignment="1">
      <alignment horizontal="center" vertical="center"/>
    </xf>
    <xf numFmtId="14" fontId="34" fillId="0" borderId="55" xfId="0" applyNumberFormat="1" applyFont="1" applyBorder="1" applyAlignment="1">
      <alignment horizontal="center" vertical="center"/>
    </xf>
    <xf numFmtId="14" fontId="9" fillId="0" borderId="95" xfId="6" applyNumberFormat="1" applyFont="1" applyBorder="1" applyAlignment="1">
      <alignment horizontal="center" vertical="center"/>
    </xf>
    <xf numFmtId="14" fontId="17" fillId="0" borderId="97" xfId="6" applyNumberFormat="1" applyFont="1" applyBorder="1" applyAlignment="1">
      <alignment horizontal="center" vertical="center"/>
    </xf>
    <xf numFmtId="14" fontId="17" fillId="0" borderId="82" xfId="6" applyNumberFormat="1" applyFont="1" applyBorder="1" applyAlignment="1">
      <alignment horizontal="center" vertical="center"/>
    </xf>
    <xf numFmtId="14" fontId="30" fillId="0" borderId="82" xfId="6" applyNumberFormat="1" applyFont="1" applyBorder="1" applyAlignment="1">
      <alignment horizontal="center" vertical="center"/>
    </xf>
    <xf numFmtId="14" fontId="16" fillId="0" borderId="82" xfId="6" applyNumberFormat="1" applyFont="1" applyBorder="1" applyAlignment="1">
      <alignment horizontal="center" vertical="center"/>
    </xf>
    <xf numFmtId="0" fontId="30" fillId="4" borderId="55" xfId="0" applyFont="1" applyFill="1" applyBorder="1" applyAlignment="1">
      <alignment horizontal="center"/>
    </xf>
    <xf numFmtId="14" fontId="30" fillId="4" borderId="55" xfId="0" applyNumberFormat="1" applyFont="1" applyFill="1" applyBorder="1" applyAlignment="1">
      <alignment horizontal="center"/>
    </xf>
    <xf numFmtId="14" fontId="19" fillId="4" borderId="55" xfId="6" applyNumberFormat="1" applyFont="1" applyFill="1" applyBorder="1" applyAlignment="1">
      <alignment horizontal="center" vertical="center"/>
    </xf>
    <xf numFmtId="1" fontId="16" fillId="4" borderId="55" xfId="6" applyNumberFormat="1" applyFont="1" applyFill="1" applyBorder="1" applyAlignment="1">
      <alignment horizontal="center" vertical="center"/>
    </xf>
    <xf numFmtId="2" fontId="16" fillId="4" borderId="55" xfId="6" applyNumberFormat="1" applyFont="1" applyFill="1" applyBorder="1" applyAlignment="1">
      <alignment horizontal="center" vertical="center"/>
    </xf>
    <xf numFmtId="0" fontId="30" fillId="4" borderId="55" xfId="0" applyFont="1" applyFill="1" applyBorder="1" applyAlignment="1">
      <alignment horizontal="center" vertical="center"/>
    </xf>
    <xf numFmtId="14" fontId="30" fillId="4" borderId="55" xfId="0" applyNumberFormat="1" applyFont="1" applyFill="1" applyBorder="1" applyAlignment="1">
      <alignment horizontal="center" vertical="center"/>
    </xf>
    <xf numFmtId="2" fontId="30" fillId="4" borderId="55" xfId="0" applyNumberFormat="1" applyFont="1" applyFill="1" applyBorder="1" applyAlignment="1">
      <alignment horizontal="center" vertical="center"/>
    </xf>
    <xf numFmtId="14" fontId="31" fillId="4" borderId="55" xfId="0" applyNumberFormat="1" applyFont="1" applyFill="1" applyBorder="1" applyAlignment="1">
      <alignment horizontal="center" vertical="center"/>
    </xf>
    <xf numFmtId="1" fontId="30" fillId="0" borderId="95" xfId="6" applyNumberFormat="1" applyFont="1" applyBorder="1" applyAlignment="1">
      <alignment horizontal="center" vertical="center"/>
    </xf>
    <xf numFmtId="14" fontId="16" fillId="0" borderId="97" xfId="6" applyNumberFormat="1" applyFont="1" applyBorder="1" applyAlignment="1">
      <alignment horizontal="center"/>
    </xf>
    <xf numFmtId="3" fontId="30" fillId="0" borderId="95" xfId="0" applyNumberFormat="1" applyFont="1" applyBorder="1" applyAlignment="1">
      <alignment horizontal="center" vertical="center"/>
    </xf>
    <xf numFmtId="14" fontId="18" fillId="0" borderId="95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left"/>
    </xf>
    <xf numFmtId="4" fontId="0" fillId="0" borderId="88" xfId="0" applyNumberFormat="1" applyBorder="1"/>
    <xf numFmtId="0" fontId="17" fillId="0" borderId="102" xfId="0" applyFont="1" applyBorder="1" applyAlignment="1">
      <alignment horizontal="center" vertical="center"/>
    </xf>
    <xf numFmtId="0" fontId="16" fillId="0" borderId="77" xfId="0" applyFont="1" applyBorder="1" applyAlignment="1">
      <alignment horizontal="center" vertical="center"/>
    </xf>
    <xf numFmtId="0" fontId="17" fillId="0" borderId="77" xfId="6" applyFont="1" applyBorder="1" applyAlignment="1">
      <alignment horizontal="center" vertical="center"/>
    </xf>
    <xf numFmtId="0" fontId="17" fillId="0" borderId="103" xfId="6" applyFont="1" applyBorder="1" applyAlignment="1">
      <alignment horizontal="center" vertical="center"/>
    </xf>
    <xf numFmtId="0" fontId="0" fillId="0" borderId="104" xfId="0" applyBorder="1"/>
    <xf numFmtId="0" fontId="0" fillId="0" borderId="105" xfId="0" applyBorder="1"/>
    <xf numFmtId="0" fontId="17" fillId="2" borderId="94" xfId="6" applyFont="1" applyFill="1" applyBorder="1"/>
    <xf numFmtId="0" fontId="17" fillId="2" borderId="46" xfId="6" applyFont="1" applyFill="1" applyBorder="1"/>
    <xf numFmtId="0" fontId="4" fillId="0" borderId="86" xfId="6" applyBorder="1"/>
    <xf numFmtId="0" fontId="0" fillId="0" borderId="106" xfId="0" applyBorder="1"/>
    <xf numFmtId="0" fontId="4" fillId="0" borderId="46" xfId="6" applyBorder="1"/>
    <xf numFmtId="0" fontId="0" fillId="0" borderId="76" xfId="0" applyBorder="1"/>
    <xf numFmtId="1" fontId="17" fillId="0" borderId="42" xfId="6" applyNumberFormat="1" applyFont="1" applyBorder="1" applyAlignment="1">
      <alignment horizontal="center" vertical="center"/>
    </xf>
    <xf numFmtId="14" fontId="16" fillId="0" borderId="53" xfId="6" applyNumberFormat="1" applyFont="1" applyBorder="1" applyAlignment="1">
      <alignment horizontal="center" vertical="center"/>
    </xf>
    <xf numFmtId="14" fontId="19" fillId="0" borderId="84" xfId="6" applyNumberFormat="1" applyFont="1" applyBorder="1" applyAlignment="1">
      <alignment horizontal="center" vertical="center"/>
    </xf>
    <xf numFmtId="3" fontId="16" fillId="0" borderId="109" xfId="6" applyNumberFormat="1" applyFont="1" applyBorder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4" fillId="0" borderId="56" xfId="6" applyBorder="1"/>
    <xf numFmtId="0" fontId="17" fillId="0" borderId="102" xfId="6" applyFont="1" applyBorder="1" applyAlignment="1">
      <alignment horizontal="center" vertical="center"/>
    </xf>
    <xf numFmtId="0" fontId="17" fillId="0" borderId="77" xfId="0" applyFont="1" applyBorder="1" applyAlignment="1">
      <alignment horizontal="center" vertical="center"/>
    </xf>
    <xf numFmtId="0" fontId="30" fillId="0" borderId="77" xfId="6" applyFont="1" applyBorder="1" applyAlignment="1">
      <alignment horizontal="center" vertical="center"/>
    </xf>
    <xf numFmtId="0" fontId="30" fillId="0" borderId="77" xfId="0" applyFont="1" applyBorder="1"/>
    <xf numFmtId="0" fontId="17" fillId="0" borderId="77" xfId="0" applyFont="1" applyBorder="1"/>
    <xf numFmtId="0" fontId="16" fillId="0" borderId="77" xfId="6" applyFont="1" applyBorder="1" applyAlignment="1">
      <alignment horizontal="center" vertical="center"/>
    </xf>
    <xf numFmtId="0" fontId="0" fillId="0" borderId="77" xfId="0" applyBorder="1"/>
    <xf numFmtId="0" fontId="17" fillId="0" borderId="111" xfId="6" applyFont="1" applyBorder="1" applyAlignment="1">
      <alignment horizontal="center" vertical="center"/>
    </xf>
    <xf numFmtId="0" fontId="17" fillId="0" borderId="112" xfId="6" applyFont="1" applyBorder="1" applyAlignment="1">
      <alignment horizontal="center" vertical="center"/>
    </xf>
    <xf numFmtId="14" fontId="17" fillId="0" borderId="112" xfId="6" applyNumberFormat="1" applyFont="1" applyBorder="1" applyAlignment="1">
      <alignment horizontal="center" vertical="center"/>
    </xf>
    <xf numFmtId="1" fontId="17" fillId="0" borderId="112" xfId="6" applyNumberFormat="1" applyFont="1" applyBorder="1" applyAlignment="1">
      <alignment horizontal="center" vertical="center"/>
    </xf>
    <xf numFmtId="2" fontId="17" fillId="0" borderId="112" xfId="6" applyNumberFormat="1" applyFont="1" applyBorder="1" applyAlignment="1">
      <alignment horizontal="center" vertical="center"/>
    </xf>
    <xf numFmtId="0" fontId="17" fillId="0" borderId="112" xfId="6" applyFont="1" applyBorder="1" applyAlignment="1">
      <alignment horizontal="center"/>
    </xf>
    <xf numFmtId="14" fontId="18" fillId="0" borderId="112" xfId="6" applyNumberFormat="1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3" fontId="17" fillId="0" borderId="112" xfId="0" applyNumberFormat="1" applyFont="1" applyBorder="1" applyAlignment="1">
      <alignment horizontal="center" vertical="center"/>
    </xf>
    <xf numFmtId="3" fontId="17" fillId="0" borderId="112" xfId="6" applyNumberFormat="1" applyFont="1" applyBorder="1" applyAlignment="1">
      <alignment horizontal="center" vertical="center"/>
    </xf>
    <xf numFmtId="4" fontId="17" fillId="0" borderId="112" xfId="0" applyNumberFormat="1" applyFont="1" applyBorder="1" applyAlignment="1">
      <alignment horizontal="center" vertical="center"/>
    </xf>
    <xf numFmtId="4" fontId="17" fillId="0" borderId="43" xfId="6" applyNumberFormat="1" applyFont="1" applyBorder="1" applyAlignment="1">
      <alignment horizontal="center" vertical="center"/>
    </xf>
    <xf numFmtId="14" fontId="16" fillId="0" borderId="88" xfId="0" applyNumberFormat="1" applyFont="1" applyBorder="1" applyAlignment="1">
      <alignment horizontal="center" vertical="center"/>
    </xf>
    <xf numFmtId="0" fontId="0" fillId="0" borderId="114" xfId="0" applyBorder="1"/>
    <xf numFmtId="0" fontId="0" fillId="0" borderId="103" xfId="0" applyBorder="1"/>
    <xf numFmtId="0" fontId="14" fillId="0" borderId="0" xfId="0" applyFont="1" applyAlignment="1">
      <alignment horizontal="left"/>
    </xf>
    <xf numFmtId="0" fontId="16" fillId="0" borderId="76" xfId="0" applyFont="1" applyBorder="1" applyAlignment="1">
      <alignment horizontal="center" vertical="center"/>
    </xf>
    <xf numFmtId="3" fontId="16" fillId="0" borderId="55" xfId="0" applyNumberFormat="1" applyFont="1" applyBorder="1" applyAlignment="1">
      <alignment horizontal="center" vertical="center"/>
    </xf>
    <xf numFmtId="0" fontId="38" fillId="2" borderId="48" xfId="0" applyFont="1" applyFill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/>
    </xf>
    <xf numFmtId="0" fontId="0" fillId="0" borderId="50" xfId="0" applyBorder="1"/>
    <xf numFmtId="0" fontId="17" fillId="0" borderId="38" xfId="6" applyFont="1" applyBorder="1" applyAlignment="1">
      <alignment horizontal="center"/>
    </xf>
    <xf numFmtId="0" fontId="30" fillId="0" borderId="38" xfId="6" applyFont="1" applyBorder="1" applyAlignment="1">
      <alignment horizontal="center"/>
    </xf>
    <xf numFmtId="14" fontId="30" fillId="0" borderId="40" xfId="6" applyNumberFormat="1" applyFont="1" applyBorder="1" applyAlignment="1">
      <alignment horizontal="center" vertical="center"/>
    </xf>
    <xf numFmtId="14" fontId="44" fillId="0" borderId="55" xfId="6" applyNumberFormat="1" applyFont="1" applyBorder="1" applyAlignment="1">
      <alignment horizontal="center" vertical="center"/>
    </xf>
    <xf numFmtId="14" fontId="43" fillId="0" borderId="55" xfId="6" applyNumberFormat="1" applyFont="1" applyBorder="1" applyAlignment="1">
      <alignment horizontal="center" vertical="center"/>
    </xf>
    <xf numFmtId="0" fontId="43" fillId="0" borderId="55" xfId="6" applyFont="1" applyBorder="1" applyAlignment="1">
      <alignment horizontal="center" vertical="center"/>
    </xf>
    <xf numFmtId="3" fontId="43" fillId="0" borderId="55" xfId="6" applyNumberFormat="1" applyFont="1" applyBorder="1" applyAlignment="1">
      <alignment horizontal="center" vertical="center"/>
    </xf>
    <xf numFmtId="4" fontId="43" fillId="0" borderId="55" xfId="0" applyNumberFormat="1" applyFont="1" applyBorder="1" applyAlignment="1">
      <alignment horizontal="center" vertical="center"/>
    </xf>
    <xf numFmtId="0" fontId="17" fillId="0" borderId="40" xfId="6" applyFont="1" applyBorder="1" applyAlignment="1">
      <alignment horizontal="center" vertical="center"/>
    </xf>
    <xf numFmtId="0" fontId="30" fillId="0" borderId="40" xfId="6" applyFont="1" applyBorder="1" applyAlignment="1">
      <alignment horizontal="center" vertical="center"/>
    </xf>
    <xf numFmtId="0" fontId="17" fillId="0" borderId="116" xfId="6" applyFont="1" applyBorder="1" applyAlignment="1">
      <alignment horizontal="center" vertical="center"/>
    </xf>
    <xf numFmtId="0" fontId="17" fillId="0" borderId="108" xfId="6" applyFont="1" applyBorder="1" applyAlignment="1">
      <alignment horizontal="center"/>
    </xf>
    <xf numFmtId="14" fontId="17" fillId="0" borderId="116" xfId="6" applyNumberFormat="1" applyFont="1" applyBorder="1" applyAlignment="1">
      <alignment horizontal="center" vertical="center"/>
    </xf>
    <xf numFmtId="0" fontId="17" fillId="0" borderId="93" xfId="6" applyFont="1" applyBorder="1" applyAlignment="1">
      <alignment horizontal="center" vertical="center"/>
    </xf>
    <xf numFmtId="14" fontId="16" fillId="0" borderId="93" xfId="6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43" fillId="0" borderId="55" xfId="6" applyNumberFormat="1" applyFont="1" applyBorder="1" applyAlignment="1">
      <alignment horizontal="center" vertical="center"/>
    </xf>
    <xf numFmtId="167" fontId="43" fillId="0" borderId="55" xfId="6" applyNumberFormat="1" applyFont="1" applyBorder="1" applyAlignment="1">
      <alignment horizontal="center" vertical="center"/>
    </xf>
    <xf numFmtId="2" fontId="43" fillId="0" borderId="55" xfId="6" applyNumberFormat="1" applyFont="1" applyBorder="1" applyAlignment="1">
      <alignment horizontal="center" vertical="center"/>
    </xf>
    <xf numFmtId="0" fontId="43" fillId="0" borderId="55" xfId="6" applyFont="1" applyBorder="1" applyAlignment="1">
      <alignment horizontal="center"/>
    </xf>
    <xf numFmtId="4" fontId="43" fillId="0" borderId="55" xfId="6" applyNumberFormat="1" applyFont="1" applyBorder="1" applyAlignment="1">
      <alignment horizontal="center" vertical="center"/>
    </xf>
    <xf numFmtId="0" fontId="23" fillId="0" borderId="77" xfId="6" applyFont="1" applyBorder="1" applyAlignment="1">
      <alignment horizontal="center" vertical="center"/>
    </xf>
    <xf numFmtId="0" fontId="43" fillId="0" borderId="77" xfId="6" applyFont="1" applyBorder="1" applyAlignment="1">
      <alignment horizontal="center" vertical="center"/>
    </xf>
    <xf numFmtId="49" fontId="16" fillId="0" borderId="55" xfId="6" applyNumberFormat="1" applyFont="1" applyBorder="1" applyAlignment="1">
      <alignment horizontal="center" vertical="center"/>
    </xf>
    <xf numFmtId="0" fontId="16" fillId="0" borderId="113" xfId="0" applyFont="1" applyBorder="1" applyAlignment="1">
      <alignment horizontal="center" vertical="center"/>
    </xf>
    <xf numFmtId="14" fontId="19" fillId="0" borderId="113" xfId="0" applyNumberFormat="1" applyFont="1" applyBorder="1" applyAlignment="1">
      <alignment horizontal="center" vertical="center"/>
    </xf>
    <xf numFmtId="3" fontId="16" fillId="0" borderId="113" xfId="6" applyNumberFormat="1" applyFont="1" applyBorder="1" applyAlignment="1">
      <alignment horizontal="center" vertical="center"/>
    </xf>
    <xf numFmtId="4" fontId="16" fillId="0" borderId="113" xfId="0" applyNumberFormat="1" applyFont="1" applyBorder="1" applyAlignment="1">
      <alignment horizontal="center" vertical="center"/>
    </xf>
    <xf numFmtId="14" fontId="16" fillId="0" borderId="113" xfId="6" applyNumberFormat="1" applyFont="1" applyBorder="1" applyAlignment="1">
      <alignment horizontal="center" vertical="center"/>
    </xf>
    <xf numFmtId="4" fontId="16" fillId="0" borderId="113" xfId="6" applyNumberFormat="1" applyFont="1" applyBorder="1" applyAlignment="1">
      <alignment horizontal="center" vertical="center"/>
    </xf>
    <xf numFmtId="0" fontId="17" fillId="2" borderId="117" xfId="6" applyFont="1" applyFill="1" applyBorder="1"/>
    <xf numFmtId="164" fontId="30" fillId="0" borderId="55" xfId="0" applyNumberFormat="1" applyFont="1" applyBorder="1" applyAlignment="1">
      <alignment horizontal="center" vertical="center"/>
    </xf>
    <xf numFmtId="0" fontId="30" fillId="0" borderId="77" xfId="0" applyFont="1" applyBorder="1" applyAlignment="1">
      <alignment horizontal="center"/>
    </xf>
    <xf numFmtId="14" fontId="31" fillId="0" borderId="1" xfId="6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49" fontId="30" fillId="0" borderId="55" xfId="6" applyNumberFormat="1" applyFont="1" applyBorder="1" applyAlignment="1">
      <alignment horizontal="center" vertical="center"/>
    </xf>
    <xf numFmtId="0" fontId="39" fillId="0" borderId="55" xfId="0" applyFont="1" applyBorder="1"/>
    <xf numFmtId="14" fontId="40" fillId="0" borderId="55" xfId="0" applyNumberFormat="1" applyFont="1" applyBorder="1" applyAlignment="1">
      <alignment horizontal="center" vertical="center"/>
    </xf>
    <xf numFmtId="49" fontId="17" fillId="0" borderId="55" xfId="0" applyNumberFormat="1" applyFont="1" applyBorder="1" applyAlignment="1">
      <alignment horizontal="center"/>
    </xf>
    <xf numFmtId="2" fontId="17" fillId="0" borderId="55" xfId="0" applyNumberFormat="1" applyFont="1" applyBorder="1"/>
    <xf numFmtId="0" fontId="9" fillId="0" borderId="55" xfId="0" applyFont="1" applyBorder="1" applyAlignment="1">
      <alignment horizontal="center" vertical="center"/>
    </xf>
    <xf numFmtId="49" fontId="17" fillId="0" borderId="55" xfId="0" applyNumberFormat="1" applyFont="1" applyBorder="1"/>
    <xf numFmtId="49" fontId="17" fillId="0" borderId="95" xfId="6" applyNumberFormat="1" applyFont="1" applyBorder="1" applyAlignment="1">
      <alignment horizontal="center" vertical="center"/>
    </xf>
    <xf numFmtId="14" fontId="17" fillId="0" borderId="57" xfId="6" applyNumberFormat="1" applyFont="1" applyBorder="1" applyAlignment="1">
      <alignment horizontal="center" vertical="center"/>
    </xf>
    <xf numFmtId="14" fontId="17" fillId="0" borderId="49" xfId="6" applyNumberFormat="1" applyFont="1" applyBorder="1" applyAlignment="1">
      <alignment horizontal="center" vertical="center"/>
    </xf>
    <xf numFmtId="14" fontId="16" fillId="0" borderId="49" xfId="6" applyNumberFormat="1" applyFont="1" applyBorder="1" applyAlignment="1">
      <alignment horizontal="center" vertical="center"/>
    </xf>
    <xf numFmtId="49" fontId="17" fillId="0" borderId="88" xfId="0" applyNumberFormat="1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88" xfId="0" applyFont="1" applyBorder="1"/>
    <xf numFmtId="2" fontId="17" fillId="0" borderId="88" xfId="0" applyNumberFormat="1" applyFont="1" applyBorder="1"/>
    <xf numFmtId="0" fontId="9" fillId="0" borderId="88" xfId="0" applyFont="1" applyBorder="1" applyAlignment="1">
      <alignment horizontal="center" vertical="center"/>
    </xf>
    <xf numFmtId="49" fontId="17" fillId="0" borderId="88" xfId="0" applyNumberFormat="1" applyFont="1" applyBorder="1"/>
    <xf numFmtId="3" fontId="17" fillId="0" borderId="88" xfId="6" applyNumberFormat="1" applyFont="1" applyBorder="1" applyAlignment="1">
      <alignment horizontal="center" vertical="center"/>
    </xf>
    <xf numFmtId="4" fontId="17" fillId="0" borderId="88" xfId="0" applyNumberFormat="1" applyFont="1" applyBorder="1" applyAlignment="1">
      <alignment horizontal="center" vertical="center"/>
    </xf>
    <xf numFmtId="14" fontId="17" fillId="0" borderId="54" xfId="6" applyNumberFormat="1" applyFont="1" applyBorder="1" applyAlignment="1">
      <alignment horizontal="center" vertical="center"/>
    </xf>
    <xf numFmtId="0" fontId="30" fillId="0" borderId="102" xfId="6" applyFont="1" applyBorder="1" applyAlignment="1">
      <alignment horizontal="center" vertical="center"/>
    </xf>
    <xf numFmtId="0" fontId="30" fillId="0" borderId="111" xfId="6" applyFont="1" applyBorder="1" applyAlignment="1">
      <alignment horizontal="center" vertical="center"/>
    </xf>
    <xf numFmtId="0" fontId="30" fillId="0" borderId="112" xfId="6" applyFont="1" applyBorder="1" applyAlignment="1">
      <alignment horizontal="center" vertical="center"/>
    </xf>
    <xf numFmtId="14" fontId="30" fillId="0" borderId="112" xfId="6" applyNumberFormat="1" applyFont="1" applyBorder="1" applyAlignment="1">
      <alignment horizontal="center" vertical="center"/>
    </xf>
    <xf numFmtId="1" fontId="30" fillId="0" borderId="112" xfId="6" applyNumberFormat="1" applyFont="1" applyBorder="1" applyAlignment="1">
      <alignment horizontal="center" vertical="center"/>
    </xf>
    <xf numFmtId="2" fontId="30" fillId="0" borderId="112" xfId="6" applyNumberFormat="1" applyFont="1" applyBorder="1" applyAlignment="1">
      <alignment horizontal="center" vertical="center"/>
    </xf>
    <xf numFmtId="0" fontId="30" fillId="0" borderId="112" xfId="6" applyFont="1" applyBorder="1" applyAlignment="1">
      <alignment horizontal="center"/>
    </xf>
    <xf numFmtId="14" fontId="31" fillId="0" borderId="112" xfId="6" applyNumberFormat="1" applyFont="1" applyBorder="1" applyAlignment="1">
      <alignment horizontal="center" vertical="center"/>
    </xf>
    <xf numFmtId="0" fontId="30" fillId="0" borderId="112" xfId="0" applyFont="1" applyBorder="1" applyAlignment="1">
      <alignment horizontal="center" vertical="center"/>
    </xf>
    <xf numFmtId="3" fontId="30" fillId="0" borderId="112" xfId="0" applyNumberFormat="1" applyFont="1" applyBorder="1" applyAlignment="1">
      <alignment horizontal="center" vertical="center"/>
    </xf>
    <xf numFmtId="3" fontId="30" fillId="0" borderId="112" xfId="6" applyNumberFormat="1" applyFont="1" applyBorder="1" applyAlignment="1">
      <alignment horizontal="center" vertical="center"/>
    </xf>
    <xf numFmtId="4" fontId="30" fillId="0" borderId="112" xfId="0" applyNumberFormat="1" applyFont="1" applyBorder="1" applyAlignment="1">
      <alignment horizontal="center" vertical="center"/>
    </xf>
    <xf numFmtId="4" fontId="30" fillId="0" borderId="43" xfId="6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30" fillId="0" borderId="59" xfId="0" applyFont="1" applyBorder="1" applyAlignment="1">
      <alignment horizontal="center" vertical="center"/>
    </xf>
    <xf numFmtId="4" fontId="6" fillId="0" borderId="88" xfId="0" applyNumberFormat="1" applyFont="1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17" fillId="4" borderId="55" xfId="0" applyFont="1" applyFill="1" applyBorder="1" applyAlignment="1">
      <alignment horizontal="center"/>
    </xf>
    <xf numFmtId="14" fontId="17" fillId="4" borderId="55" xfId="0" applyNumberFormat="1" applyFont="1" applyFill="1" applyBorder="1" applyAlignment="1">
      <alignment horizontal="center"/>
    </xf>
    <xf numFmtId="4" fontId="0" fillId="0" borderId="88" xfId="0" applyNumberFormat="1" applyBorder="1" applyAlignment="1">
      <alignment horizontal="center" vertical="center"/>
    </xf>
    <xf numFmtId="0" fontId="17" fillId="5" borderId="48" xfId="0" applyFont="1" applyFill="1" applyBorder="1" applyAlignment="1">
      <alignment horizontal="center" wrapText="1"/>
    </xf>
    <xf numFmtId="4" fontId="17" fillId="4" borderId="1" xfId="6" applyNumberFormat="1" applyFont="1" applyFill="1" applyBorder="1" applyAlignment="1">
      <alignment horizontal="center" vertical="center"/>
    </xf>
    <xf numFmtId="0" fontId="17" fillId="4" borderId="46" xfId="0" applyFont="1" applyFill="1" applyBorder="1"/>
    <xf numFmtId="0" fontId="17" fillId="4" borderId="12" xfId="0" applyFont="1" applyFill="1" applyBorder="1" applyAlignment="1">
      <alignment horizontal="center"/>
    </xf>
    <xf numFmtId="0" fontId="17" fillId="4" borderId="13" xfId="0" applyFont="1" applyFill="1" applyBorder="1"/>
    <xf numFmtId="0" fontId="17" fillId="4" borderId="14" xfId="0" applyFont="1" applyFill="1" applyBorder="1" applyAlignment="1">
      <alignment horizontal="center"/>
    </xf>
    <xf numFmtId="14" fontId="30" fillId="0" borderId="1" xfId="0" applyNumberFormat="1" applyFont="1" applyBorder="1" applyAlignment="1">
      <alignment horizontal="center" vertical="center"/>
    </xf>
    <xf numFmtId="2" fontId="30" fillId="0" borderId="1" xfId="0" applyNumberFormat="1" applyFont="1" applyBorder="1" applyAlignment="1">
      <alignment horizontal="center" vertical="center"/>
    </xf>
    <xf numFmtId="14" fontId="31" fillId="0" borderId="3" xfId="0" applyNumberFormat="1" applyFont="1" applyBorder="1" applyAlignment="1">
      <alignment horizontal="center" vertical="center"/>
    </xf>
    <xf numFmtId="3" fontId="30" fillId="4" borderId="55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4" fontId="17" fillId="2" borderId="0" xfId="6" applyNumberFormat="1" applyFont="1" applyFill="1" applyBorder="1" applyAlignment="1">
      <alignment horizontal="center"/>
    </xf>
    <xf numFmtId="0" fontId="32" fillId="0" borderId="0" xfId="0" applyFont="1"/>
    <xf numFmtId="4" fontId="9" fillId="0" borderId="0" xfId="6" applyNumberFormat="1" applyFont="1" applyBorder="1" applyAlignment="1">
      <alignment horizontal="center" vertical="center"/>
    </xf>
    <xf numFmtId="0" fontId="4" fillId="0" borderId="0" xfId="6" applyBorder="1"/>
    <xf numFmtId="0" fontId="4" fillId="0" borderId="0" xfId="6" applyBorder="1" applyAlignment="1">
      <alignment horizontal="center"/>
    </xf>
    <xf numFmtId="0" fontId="0" fillId="0" borderId="110" xfId="0" applyBorder="1"/>
    <xf numFmtId="4" fontId="33" fillId="0" borderId="84" xfId="0" applyNumberFormat="1" applyFont="1" applyBorder="1" applyAlignment="1">
      <alignment horizontal="center" vertical="center"/>
    </xf>
    <xf numFmtId="4" fontId="17" fillId="0" borderId="0" xfId="6" applyNumberFormat="1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0" fillId="0" borderId="120" xfId="0" applyBorder="1"/>
    <xf numFmtId="0" fontId="17" fillId="0" borderId="115" xfId="0" applyFont="1" applyBorder="1" applyAlignment="1">
      <alignment horizontal="center" vertical="center" wrapText="1"/>
    </xf>
    <xf numFmtId="14" fontId="30" fillId="0" borderId="43" xfId="6" applyNumberFormat="1" applyFont="1" applyBorder="1" applyAlignment="1">
      <alignment horizontal="center" vertical="center"/>
    </xf>
    <xf numFmtId="0" fontId="17" fillId="4" borderId="82" xfId="0" applyFont="1" applyFill="1" applyBorder="1"/>
    <xf numFmtId="4" fontId="0" fillId="0" borderId="98" xfId="0" applyNumberFormat="1" applyBorder="1" applyAlignment="1">
      <alignment horizontal="center" vertical="center"/>
    </xf>
    <xf numFmtId="166" fontId="0" fillId="0" borderId="98" xfId="0" applyNumberFormat="1" applyBorder="1" applyAlignment="1">
      <alignment horizontal="center" vertical="center"/>
    </xf>
    <xf numFmtId="14" fontId="0" fillId="0" borderId="98" xfId="0" applyNumberFormat="1" applyBorder="1" applyAlignment="1">
      <alignment horizontal="center" vertical="center"/>
    </xf>
    <xf numFmtId="2" fontId="30" fillId="0" borderId="55" xfId="0" applyNumberFormat="1" applyFont="1" applyBorder="1" applyAlignment="1">
      <alignment horizontal="center"/>
    </xf>
    <xf numFmtId="0" fontId="30" fillId="0" borderId="96" xfId="0" applyFont="1" applyBorder="1" applyAlignment="1">
      <alignment horizontal="center" vertical="center"/>
    </xf>
    <xf numFmtId="0" fontId="17" fillId="0" borderId="59" xfId="6" applyFont="1" applyBorder="1" applyAlignment="1">
      <alignment horizontal="center" vertical="center"/>
    </xf>
    <xf numFmtId="14" fontId="17" fillId="0" borderId="59" xfId="6" applyNumberFormat="1" applyFont="1" applyBorder="1" applyAlignment="1">
      <alignment horizontal="center" vertical="center"/>
    </xf>
    <xf numFmtId="0" fontId="17" fillId="0" borderId="59" xfId="6" applyFont="1" applyBorder="1" applyAlignment="1">
      <alignment horizontal="center"/>
    </xf>
    <xf numFmtId="0" fontId="4" fillId="0" borderId="56" xfId="6" applyBorder="1" applyAlignment="1">
      <alignment horizontal="center"/>
    </xf>
    <xf numFmtId="0" fontId="17" fillId="0" borderId="96" xfId="0" applyFont="1" applyBorder="1" applyAlignment="1">
      <alignment horizontal="center" vertical="center" wrapText="1"/>
    </xf>
    <xf numFmtId="0" fontId="30" fillId="0" borderId="95" xfId="0" applyFont="1" applyBorder="1" applyAlignment="1">
      <alignment horizontal="center"/>
    </xf>
    <xf numFmtId="0" fontId="30" fillId="0" borderId="95" xfId="0" applyFont="1" applyBorder="1"/>
    <xf numFmtId="4" fontId="9" fillId="0" borderId="55" xfId="0" applyNumberFormat="1" applyFont="1" applyBorder="1" applyAlignment="1">
      <alignment horizontal="center" vertical="center"/>
    </xf>
    <xf numFmtId="0" fontId="6" fillId="0" borderId="88" xfId="0" applyFont="1" applyBorder="1"/>
    <xf numFmtId="0" fontId="4" fillId="0" borderId="121" xfId="6" applyBorder="1"/>
    <xf numFmtId="14" fontId="17" fillId="0" borderId="69" xfId="6" applyNumberFormat="1" applyFont="1" applyBorder="1" applyAlignment="1">
      <alignment horizontal="center" vertical="center"/>
    </xf>
    <xf numFmtId="14" fontId="17" fillId="0" borderId="47" xfId="6" applyNumberFormat="1" applyFont="1" applyBorder="1" applyAlignment="1">
      <alignment horizontal="center" vertical="center"/>
    </xf>
    <xf numFmtId="0" fontId="11" fillId="0" borderId="93" xfId="0" applyFont="1" applyBorder="1"/>
    <xf numFmtId="4" fontId="30" fillId="0" borderId="60" xfId="0" applyNumberFormat="1" applyFont="1" applyBorder="1" applyAlignment="1">
      <alignment horizontal="center" vertical="center"/>
    </xf>
    <xf numFmtId="4" fontId="30" fillId="0" borderId="33" xfId="0" applyNumberFormat="1" applyFont="1" applyBorder="1" applyAlignment="1">
      <alignment horizontal="center" vertical="center"/>
    </xf>
    <xf numFmtId="4" fontId="30" fillId="0" borderId="92" xfId="6" applyNumberFormat="1" applyFont="1" applyBorder="1" applyAlignment="1">
      <alignment horizontal="center" vertical="center"/>
    </xf>
    <xf numFmtId="4" fontId="30" fillId="0" borderId="77" xfId="6" applyNumberFormat="1" applyFont="1" applyBorder="1" applyAlignment="1">
      <alignment horizontal="center" vertical="center"/>
    </xf>
    <xf numFmtId="4" fontId="33" fillId="0" borderId="93" xfId="0" applyNumberFormat="1" applyFont="1" applyBorder="1" applyAlignment="1">
      <alignment horizontal="center" vertical="center"/>
    </xf>
    <xf numFmtId="14" fontId="34" fillId="0" borderId="112" xfId="0" applyNumberFormat="1" applyFont="1" applyBorder="1" applyAlignment="1">
      <alignment horizontal="center" vertical="center"/>
    </xf>
    <xf numFmtId="14" fontId="34" fillId="0" borderId="58" xfId="0" applyNumberFormat="1" applyFont="1" applyBorder="1" applyAlignment="1">
      <alignment horizontal="center" vertical="center"/>
    </xf>
    <xf numFmtId="14" fontId="30" fillId="0" borderId="122" xfId="6" applyNumberFormat="1" applyFont="1" applyBorder="1" applyAlignment="1">
      <alignment horizontal="center" vertical="center"/>
    </xf>
    <xf numFmtId="0" fontId="30" fillId="0" borderId="41" xfId="0" applyFont="1" applyBorder="1" applyAlignment="1">
      <alignment horizontal="center"/>
    </xf>
    <xf numFmtId="4" fontId="30" fillId="0" borderId="41" xfId="6" applyNumberFormat="1" applyFont="1" applyBorder="1" applyAlignment="1">
      <alignment horizontal="center" vertical="center"/>
    </xf>
    <xf numFmtId="0" fontId="17" fillId="0" borderId="0" xfId="6" applyFont="1" applyBorder="1" applyAlignment="1">
      <alignment horizontal="center" vertical="center"/>
    </xf>
    <xf numFmtId="14" fontId="17" fillId="0" borderId="0" xfId="6" applyNumberFormat="1" applyFont="1" applyBorder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3" fontId="17" fillId="0" borderId="0" xfId="6" applyNumberFormat="1" applyFont="1" applyBorder="1" applyAlignment="1">
      <alignment horizontal="center" vertical="center"/>
    </xf>
    <xf numFmtId="14" fontId="16" fillId="0" borderId="0" xfId="6" applyNumberFormat="1" applyFont="1" applyBorder="1" applyAlignment="1">
      <alignment horizontal="center" vertical="center"/>
    </xf>
    <xf numFmtId="4" fontId="16" fillId="0" borderId="0" xfId="6" applyNumberFormat="1" applyFont="1" applyBorder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0" fontId="16" fillId="0" borderId="0" xfId="6" applyFont="1" applyBorder="1" applyAlignment="1">
      <alignment horizontal="center" vertical="center"/>
    </xf>
    <xf numFmtId="3" fontId="16" fillId="0" borderId="0" xfId="6" applyNumberFormat="1" applyFont="1" applyBorder="1" applyAlignment="1">
      <alignment horizontal="center" vertical="center"/>
    </xf>
    <xf numFmtId="14" fontId="17" fillId="0" borderId="55" xfId="0" applyNumberFormat="1" applyFont="1" applyBorder="1" applyAlignment="1">
      <alignment horizontal="center"/>
    </xf>
    <xf numFmtId="0" fontId="25" fillId="0" borderId="55" xfId="0" applyFont="1" applyBorder="1" applyAlignment="1">
      <alignment horizontal="center"/>
    </xf>
    <xf numFmtId="14" fontId="25" fillId="0" borderId="55" xfId="0" applyNumberFormat="1" applyFont="1" applyBorder="1" applyAlignment="1">
      <alignment horizontal="center"/>
    </xf>
    <xf numFmtId="3" fontId="25" fillId="0" borderId="55" xfId="6" applyNumberFormat="1" applyFont="1" applyBorder="1" applyAlignment="1">
      <alignment horizontal="center" vertical="center"/>
    </xf>
    <xf numFmtId="0" fontId="25" fillId="0" borderId="55" xfId="6" applyFont="1" applyBorder="1" applyAlignment="1">
      <alignment horizontal="center" vertical="center"/>
    </xf>
    <xf numFmtId="4" fontId="25" fillId="0" borderId="55" xfId="6" applyNumberFormat="1" applyFont="1" applyBorder="1" applyAlignment="1">
      <alignment horizontal="center" vertical="center"/>
    </xf>
    <xf numFmtId="14" fontId="26" fillId="0" borderId="55" xfId="6" applyNumberFormat="1" applyFont="1" applyBorder="1" applyAlignment="1">
      <alignment horizontal="center" vertical="center"/>
    </xf>
    <xf numFmtId="14" fontId="25" fillId="0" borderId="55" xfId="6" applyNumberFormat="1" applyFont="1" applyBorder="1" applyAlignment="1">
      <alignment horizontal="center" vertical="center"/>
    </xf>
    <xf numFmtId="2" fontId="17" fillId="0" borderId="55" xfId="0" applyNumberFormat="1" applyFont="1" applyBorder="1" applyAlignment="1">
      <alignment horizontal="center"/>
    </xf>
    <xf numFmtId="14" fontId="18" fillId="0" borderId="55" xfId="0" applyNumberFormat="1" applyFont="1" applyBorder="1" applyAlignment="1">
      <alignment horizontal="center"/>
    </xf>
    <xf numFmtId="3" fontId="17" fillId="0" borderId="55" xfId="0" applyNumberFormat="1" applyFont="1" applyBorder="1" applyAlignment="1">
      <alignment horizontal="center"/>
    </xf>
    <xf numFmtId="0" fontId="25" fillId="0" borderId="55" xfId="0" applyFont="1" applyBorder="1" applyAlignment="1">
      <alignment horizontal="center" vertical="center"/>
    </xf>
    <xf numFmtId="2" fontId="25" fillId="0" borderId="55" xfId="0" applyNumberFormat="1" applyFont="1" applyBorder="1" applyAlignment="1">
      <alignment horizontal="center"/>
    </xf>
    <xf numFmtId="14" fontId="26" fillId="0" borderId="55" xfId="0" applyNumberFormat="1" applyFont="1" applyBorder="1" applyAlignment="1">
      <alignment horizontal="center" vertical="center"/>
    </xf>
    <xf numFmtId="14" fontId="25" fillId="0" borderId="55" xfId="0" applyNumberFormat="1" applyFont="1" applyBorder="1" applyAlignment="1">
      <alignment horizontal="center" vertical="center"/>
    </xf>
    <xf numFmtId="4" fontId="25" fillId="0" borderId="55" xfId="0" applyNumberFormat="1" applyFont="1" applyBorder="1" applyAlignment="1">
      <alignment horizontal="center" vertical="center"/>
    </xf>
    <xf numFmtId="14" fontId="16" fillId="0" borderId="55" xfId="0" applyNumberFormat="1" applyFont="1" applyBorder="1" applyAlignment="1">
      <alignment horizontal="center"/>
    </xf>
    <xf numFmtId="2" fontId="16" fillId="0" borderId="55" xfId="0" applyNumberFormat="1" applyFont="1" applyBorder="1" applyAlignment="1">
      <alignment horizontal="center"/>
    </xf>
    <xf numFmtId="49" fontId="16" fillId="0" borderId="55" xfId="0" applyNumberFormat="1" applyFont="1" applyBorder="1" applyAlignment="1">
      <alignment horizontal="center" vertical="center"/>
    </xf>
    <xf numFmtId="0" fontId="17" fillId="0" borderId="77" xfId="0" applyFont="1" applyBorder="1" applyAlignment="1">
      <alignment horizontal="center"/>
    </xf>
    <xf numFmtId="0" fontId="25" fillId="0" borderId="77" xfId="0" applyFont="1" applyBorder="1" applyAlignment="1">
      <alignment horizontal="center"/>
    </xf>
    <xf numFmtId="0" fontId="25" fillId="0" borderId="77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/>
    </xf>
    <xf numFmtId="14" fontId="17" fillId="0" borderId="95" xfId="0" applyNumberFormat="1" applyFont="1" applyBorder="1" applyAlignment="1">
      <alignment horizontal="center"/>
    </xf>
    <xf numFmtId="0" fontId="17" fillId="0" borderId="124" xfId="0" applyFont="1" applyBorder="1" applyAlignment="1">
      <alignment horizontal="center" vertical="center"/>
    </xf>
    <xf numFmtId="0" fontId="17" fillId="0" borderId="85" xfId="0" applyFont="1" applyBorder="1" applyAlignment="1">
      <alignment horizontal="center" vertical="center"/>
    </xf>
    <xf numFmtId="0" fontId="4" fillId="0" borderId="107" xfId="6" applyBorder="1"/>
    <xf numFmtId="0" fontId="4" fillId="0" borderId="95" xfId="6" applyBorder="1"/>
    <xf numFmtId="0" fontId="4" fillId="0" borderId="95" xfId="6" applyBorder="1" applyAlignment="1">
      <alignment horizontal="center"/>
    </xf>
    <xf numFmtId="0" fontId="4" fillId="0" borderId="57" xfId="6" applyBorder="1"/>
    <xf numFmtId="49" fontId="17" fillId="0" borderId="49" xfId="0" applyNumberFormat="1" applyFont="1" applyBorder="1" applyAlignment="1">
      <alignment horizontal="center" vertical="center"/>
    </xf>
    <xf numFmtId="14" fontId="17" fillId="0" borderId="88" xfId="0" applyNumberFormat="1" applyFont="1" applyBorder="1" applyAlignment="1">
      <alignment horizontal="center" vertical="center"/>
    </xf>
    <xf numFmtId="3" fontId="17" fillId="0" borderId="88" xfId="0" applyNumberFormat="1" applyFont="1" applyBorder="1" applyAlignment="1">
      <alignment horizontal="center" vertical="center"/>
    </xf>
    <xf numFmtId="14" fontId="18" fillId="0" borderId="88" xfId="0" applyNumberFormat="1" applyFont="1" applyBorder="1" applyAlignment="1">
      <alignment horizontal="center" vertical="center"/>
    </xf>
    <xf numFmtId="49" fontId="17" fillId="0" borderId="54" xfId="0" applyNumberFormat="1" applyFont="1" applyBorder="1" applyAlignment="1">
      <alignment horizontal="center" vertical="center"/>
    </xf>
    <xf numFmtId="1" fontId="17" fillId="0" borderId="0" xfId="6" applyNumberFormat="1" applyFont="1" applyBorder="1" applyAlignment="1">
      <alignment horizontal="center" vertical="center"/>
    </xf>
    <xf numFmtId="0" fontId="30" fillId="0" borderId="43" xfId="6" applyFont="1" applyBorder="1" applyAlignment="1">
      <alignment horizontal="center" vertical="center"/>
    </xf>
    <xf numFmtId="14" fontId="31" fillId="0" borderId="60" xfId="6" applyNumberFormat="1" applyFont="1" applyBorder="1" applyAlignment="1">
      <alignment horizontal="center" vertical="center"/>
    </xf>
    <xf numFmtId="0" fontId="0" fillId="0" borderId="125" xfId="0" applyBorder="1"/>
    <xf numFmtId="2" fontId="16" fillId="0" borderId="0" xfId="6" applyNumberFormat="1" applyFont="1" applyBorder="1" applyAlignment="1">
      <alignment horizontal="center" vertical="center"/>
    </xf>
    <xf numFmtId="0" fontId="16" fillId="0" borderId="0" xfId="6" applyFont="1" applyBorder="1" applyAlignment="1">
      <alignment horizontal="center"/>
    </xf>
    <xf numFmtId="14" fontId="19" fillId="0" borderId="0" xfId="6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0" fontId="0" fillId="0" borderId="126" xfId="0" applyBorder="1"/>
    <xf numFmtId="0" fontId="0" fillId="0" borderId="101" xfId="0" applyBorder="1"/>
    <xf numFmtId="0" fontId="17" fillId="0" borderId="83" xfId="0" applyFont="1" applyBorder="1" applyAlignment="1">
      <alignment horizontal="center" vertical="center"/>
    </xf>
    <xf numFmtId="0" fontId="16" fillId="0" borderId="0" xfId="6" applyFont="1" applyBorder="1" applyAlignment="1">
      <alignment vertical="center"/>
    </xf>
    <xf numFmtId="14" fontId="9" fillId="0" borderId="35" xfId="6" applyNumberFormat="1" applyFont="1" applyBorder="1" applyAlignment="1">
      <alignment horizontal="center" vertical="center"/>
    </xf>
    <xf numFmtId="14" fontId="9" fillId="0" borderId="38" xfId="6" applyNumberFormat="1" applyFont="1" applyBorder="1" applyAlignment="1">
      <alignment horizontal="center" vertical="center"/>
    </xf>
    <xf numFmtId="14" fontId="34" fillId="0" borderId="38" xfId="6" applyNumberFormat="1" applyFont="1" applyBorder="1" applyAlignment="1">
      <alignment horizontal="center" vertical="center"/>
    </xf>
    <xf numFmtId="14" fontId="34" fillId="0" borderId="35" xfId="6" applyNumberFormat="1" applyFont="1" applyBorder="1" applyAlignment="1">
      <alignment horizontal="center" vertical="center"/>
    </xf>
    <xf numFmtId="4" fontId="17" fillId="0" borderId="4" xfId="6" applyNumberFormat="1" applyFont="1" applyBorder="1" applyAlignment="1">
      <alignment horizontal="center" vertical="center"/>
    </xf>
    <xf numFmtId="4" fontId="30" fillId="0" borderId="4" xfId="6" applyNumberFormat="1" applyFont="1" applyBorder="1" applyAlignment="1">
      <alignment horizontal="center" vertical="center"/>
    </xf>
    <xf numFmtId="4" fontId="30" fillId="0" borderId="123" xfId="6" applyNumberFormat="1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7" fillId="0" borderId="43" xfId="6" applyFont="1" applyBorder="1" applyAlignment="1">
      <alignment horizontal="center" vertical="center"/>
    </xf>
    <xf numFmtId="0" fontId="17" fillId="0" borderId="59" xfId="6" applyNumberFormat="1" applyFont="1" applyBorder="1" applyAlignment="1">
      <alignment horizontal="center" vertical="center"/>
    </xf>
    <xf numFmtId="1" fontId="17" fillId="0" borderId="59" xfId="6" applyNumberFormat="1" applyFont="1" applyBorder="1" applyAlignment="1">
      <alignment horizontal="center" vertical="center"/>
    </xf>
    <xf numFmtId="2" fontId="17" fillId="0" borderId="59" xfId="6" applyNumberFormat="1" applyFont="1" applyBorder="1" applyAlignment="1">
      <alignment horizontal="center" vertical="center"/>
    </xf>
    <xf numFmtId="14" fontId="17" fillId="0" borderId="43" xfId="6" applyNumberFormat="1" applyFont="1" applyBorder="1" applyAlignment="1">
      <alignment horizontal="center" vertical="center"/>
    </xf>
    <xf numFmtId="14" fontId="18" fillId="0" borderId="60" xfId="6" applyNumberFormat="1" applyFont="1" applyBorder="1" applyAlignment="1">
      <alignment horizontal="center" vertical="center"/>
    </xf>
    <xf numFmtId="14" fontId="31" fillId="0" borderId="73" xfId="6" applyNumberFormat="1" applyFont="1" applyBorder="1" applyAlignment="1">
      <alignment horizontal="center" vertical="center"/>
    </xf>
    <xf numFmtId="0" fontId="4" fillId="0" borderId="67" xfId="6" applyBorder="1"/>
    <xf numFmtId="0" fontId="4" fillId="0" borderId="68" xfId="6" applyBorder="1"/>
    <xf numFmtId="0" fontId="17" fillId="0" borderId="82" xfId="0" applyFont="1" applyBorder="1"/>
    <xf numFmtId="0" fontId="30" fillId="0" borderId="104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14" fontId="30" fillId="0" borderId="59" xfId="0" applyNumberFormat="1" applyFont="1" applyBorder="1" applyAlignment="1">
      <alignment horizontal="center"/>
    </xf>
    <xf numFmtId="2" fontId="30" fillId="0" borderId="59" xfId="0" applyNumberFormat="1" applyFont="1" applyBorder="1" applyAlignment="1">
      <alignment horizontal="center"/>
    </xf>
    <xf numFmtId="14" fontId="31" fillId="0" borderId="60" xfId="0" applyNumberFormat="1" applyFont="1" applyBorder="1" applyAlignment="1">
      <alignment horizontal="center" vertical="center"/>
    </xf>
    <xf numFmtId="14" fontId="30" fillId="0" borderId="59" xfId="0" applyNumberFormat="1" applyFont="1" applyBorder="1" applyAlignment="1">
      <alignment horizontal="center" vertical="center"/>
    </xf>
    <xf numFmtId="4" fontId="30" fillId="0" borderId="78" xfId="0" applyNumberFormat="1" applyFont="1" applyBorder="1" applyAlignment="1">
      <alignment horizontal="center" vertical="center"/>
    </xf>
    <xf numFmtId="14" fontId="30" fillId="0" borderId="79" xfId="6" applyNumberFormat="1" applyFont="1" applyBorder="1" applyAlignment="1">
      <alignment horizontal="center" vertical="center"/>
    </xf>
    <xf numFmtId="0" fontId="39" fillId="0" borderId="69" xfId="0" applyFont="1" applyBorder="1"/>
    <xf numFmtId="168" fontId="30" fillId="0" borderId="55" xfId="0" applyNumberFormat="1" applyFont="1" applyBorder="1" applyAlignment="1">
      <alignment horizontal="center" vertical="center"/>
    </xf>
    <xf numFmtId="0" fontId="39" fillId="0" borderId="82" xfId="0" applyFont="1" applyBorder="1" applyAlignment="1">
      <alignment horizontal="center" vertical="center"/>
    </xf>
    <xf numFmtId="0" fontId="30" fillId="0" borderId="82" xfId="0" applyFont="1" applyBorder="1"/>
    <xf numFmtId="0" fontId="16" fillId="0" borderId="75" xfId="0" applyFont="1" applyBorder="1" applyAlignment="1">
      <alignment horizontal="center" vertical="center"/>
    </xf>
    <xf numFmtId="4" fontId="33" fillId="0" borderId="88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7" borderId="44" xfId="0" applyFill="1" applyBorder="1" applyAlignment="1">
      <alignment horizontal="center" vertical="center"/>
    </xf>
    <xf numFmtId="0" fontId="17" fillId="0" borderId="56" xfId="0" applyFont="1" applyBorder="1"/>
    <xf numFmtId="0" fontId="17" fillId="0" borderId="103" xfId="0" applyFont="1" applyBorder="1" applyAlignment="1">
      <alignment horizontal="center" vertical="center"/>
    </xf>
    <xf numFmtId="14" fontId="17" fillId="0" borderId="86" xfId="6" applyNumberFormat="1" applyFont="1" applyBorder="1" applyAlignment="1">
      <alignment horizontal="center"/>
    </xf>
    <xf numFmtId="0" fontId="30" fillId="0" borderId="58" xfId="0" applyFont="1" applyBorder="1" applyAlignment="1">
      <alignment horizontal="center" vertical="center"/>
    </xf>
    <xf numFmtId="14" fontId="31" fillId="0" borderId="58" xfId="0" applyNumberFormat="1" applyFont="1" applyBorder="1" applyAlignment="1">
      <alignment horizontal="center" vertical="center"/>
    </xf>
    <xf numFmtId="0" fontId="30" fillId="0" borderId="55" xfId="0" applyFont="1" applyBorder="1" applyAlignment="1">
      <alignment vertical="center"/>
    </xf>
    <xf numFmtId="0" fontId="0" fillId="0" borderId="55" xfId="0" applyBorder="1" applyAlignment="1">
      <alignment vertical="center"/>
    </xf>
    <xf numFmtId="0" fontId="16" fillId="0" borderId="49" xfId="0" applyFont="1" applyBorder="1" applyAlignment="1">
      <alignment horizontal="center" vertical="center"/>
    </xf>
    <xf numFmtId="4" fontId="30" fillId="0" borderId="112" xfId="6" applyNumberFormat="1" applyFont="1" applyBorder="1" applyAlignment="1">
      <alignment horizontal="center" vertical="center"/>
    </xf>
    <xf numFmtId="14" fontId="34" fillId="0" borderId="112" xfId="6" applyNumberFormat="1" applyFont="1" applyBorder="1" applyAlignment="1">
      <alignment horizontal="center" vertical="center"/>
    </xf>
    <xf numFmtId="0" fontId="30" fillId="0" borderId="113" xfId="0" applyFont="1" applyBorder="1" applyAlignment="1">
      <alignment horizontal="center" vertical="center"/>
    </xf>
    <xf numFmtId="2" fontId="30" fillId="0" borderId="3" xfId="0" applyNumberFormat="1" applyFont="1" applyBorder="1" applyAlignment="1">
      <alignment horizontal="center" vertical="center"/>
    </xf>
    <xf numFmtId="14" fontId="31" fillId="0" borderId="113" xfId="0" applyNumberFormat="1" applyFont="1" applyBorder="1" applyAlignment="1">
      <alignment horizontal="center" vertical="center"/>
    </xf>
    <xf numFmtId="3" fontId="30" fillId="0" borderId="113" xfId="6" applyNumberFormat="1" applyFont="1" applyBorder="1" applyAlignment="1">
      <alignment horizontal="center" vertical="center"/>
    </xf>
    <xf numFmtId="4" fontId="30" fillId="0" borderId="113" xfId="0" applyNumberFormat="1" applyFont="1" applyBorder="1" applyAlignment="1">
      <alignment horizontal="center" vertical="center"/>
    </xf>
    <xf numFmtId="14" fontId="30" fillId="0" borderId="113" xfId="6" applyNumberFormat="1" applyFont="1" applyBorder="1" applyAlignment="1">
      <alignment horizontal="center" vertical="center"/>
    </xf>
    <xf numFmtId="4" fontId="30" fillId="0" borderId="113" xfId="6" applyNumberFormat="1" applyFont="1" applyBorder="1" applyAlignment="1">
      <alignment horizontal="center" vertical="center"/>
    </xf>
    <xf numFmtId="0" fontId="30" fillId="0" borderId="112" xfId="6" applyNumberFormat="1" applyFont="1" applyBorder="1" applyAlignment="1">
      <alignment horizontal="center" vertical="center"/>
    </xf>
    <xf numFmtId="0" fontId="0" fillId="0" borderId="128" xfId="0" applyBorder="1"/>
    <xf numFmtId="14" fontId="34" fillId="0" borderId="123" xfId="6" applyNumberFormat="1" applyFont="1" applyBorder="1" applyAlignment="1">
      <alignment horizontal="center" vertical="center"/>
    </xf>
    <xf numFmtId="0" fontId="30" fillId="0" borderId="77" xfId="6" applyNumberFormat="1" applyFont="1" applyBorder="1" applyAlignment="1">
      <alignment horizontal="center" vertical="center"/>
    </xf>
    <xf numFmtId="168" fontId="30" fillId="0" borderId="124" xfId="6" applyNumberFormat="1" applyFont="1" applyBorder="1" applyAlignment="1">
      <alignment horizontal="center" vertical="center"/>
    </xf>
    <xf numFmtId="4" fontId="30" fillId="0" borderId="35" xfId="6" applyNumberFormat="1" applyFont="1" applyBorder="1" applyAlignment="1">
      <alignment horizontal="center" vertical="center"/>
    </xf>
    <xf numFmtId="0" fontId="30" fillId="0" borderId="132" xfId="6" applyFont="1" applyBorder="1" applyAlignment="1">
      <alignment horizontal="center" vertical="center"/>
    </xf>
    <xf numFmtId="0" fontId="30" fillId="0" borderId="113" xfId="6" applyFont="1" applyBorder="1" applyAlignment="1">
      <alignment horizontal="center" vertical="center"/>
    </xf>
    <xf numFmtId="14" fontId="30" fillId="0" borderId="113" xfId="0" applyNumberFormat="1" applyFont="1" applyBorder="1" applyAlignment="1">
      <alignment horizontal="center" vertical="center"/>
    </xf>
    <xf numFmtId="0" fontId="30" fillId="4" borderId="77" xfId="6" applyFont="1" applyFill="1" applyBorder="1" applyAlignment="1">
      <alignment horizontal="center" vertical="center"/>
    </xf>
    <xf numFmtId="0" fontId="0" fillId="0" borderId="133" xfId="0" applyBorder="1"/>
    <xf numFmtId="0" fontId="17" fillId="2" borderId="55" xfId="6" applyFont="1" applyFill="1" applyBorder="1"/>
    <xf numFmtId="0" fontId="17" fillId="2" borderId="55" xfId="6" applyFont="1" applyFill="1" applyBorder="1" applyAlignment="1">
      <alignment horizontal="center"/>
    </xf>
    <xf numFmtId="14" fontId="17" fillId="0" borderId="0" xfId="0" applyNumberFormat="1" applyFont="1"/>
    <xf numFmtId="0" fontId="43" fillId="0" borderId="40" xfId="6" applyFont="1" applyBorder="1" applyAlignment="1">
      <alignment horizontal="center" vertical="center"/>
    </xf>
    <xf numFmtId="0" fontId="43" fillId="0" borderId="5" xfId="6" applyNumberFormat="1" applyFont="1" applyBorder="1" applyAlignment="1">
      <alignment horizontal="center" vertical="center"/>
    </xf>
    <xf numFmtId="0" fontId="43" fillId="0" borderId="5" xfId="6" applyFont="1" applyBorder="1" applyAlignment="1">
      <alignment horizontal="center" vertical="center"/>
    </xf>
    <xf numFmtId="14" fontId="43" fillId="0" borderId="5" xfId="6" applyNumberFormat="1" applyFont="1" applyBorder="1" applyAlignment="1">
      <alignment horizontal="center" vertical="center"/>
    </xf>
    <xf numFmtId="1" fontId="43" fillId="0" borderId="5" xfId="6" applyNumberFormat="1" applyFont="1" applyBorder="1" applyAlignment="1">
      <alignment horizontal="center" vertical="center"/>
    </xf>
    <xf numFmtId="2" fontId="43" fillId="0" borderId="5" xfId="6" applyNumberFormat="1" applyFont="1" applyBorder="1" applyAlignment="1">
      <alignment horizontal="center" vertical="center"/>
    </xf>
    <xf numFmtId="0" fontId="43" fillId="0" borderId="38" xfId="6" applyFont="1" applyBorder="1" applyAlignment="1">
      <alignment horizontal="center"/>
    </xf>
    <xf numFmtId="14" fontId="43" fillId="0" borderId="40" xfId="6" applyNumberFormat="1" applyFont="1" applyBorder="1" applyAlignment="1">
      <alignment horizontal="center" vertical="center"/>
    </xf>
    <xf numFmtId="4" fontId="43" fillId="0" borderId="5" xfId="6" applyNumberFormat="1" applyFont="1" applyBorder="1" applyAlignment="1">
      <alignment horizontal="center" vertical="center"/>
    </xf>
    <xf numFmtId="0" fontId="39" fillId="0" borderId="47" xfId="0" applyFont="1" applyBorder="1" applyAlignment="1">
      <alignment horizontal="center" vertical="center"/>
    </xf>
    <xf numFmtId="14" fontId="17" fillId="0" borderId="44" xfId="6" applyNumberFormat="1" applyFont="1" applyBorder="1" applyAlignment="1">
      <alignment horizontal="center" vertical="center"/>
    </xf>
    <xf numFmtId="0" fontId="17" fillId="0" borderId="49" xfId="0" applyFont="1" applyBorder="1" applyAlignment="1">
      <alignment vertical="center"/>
    </xf>
    <xf numFmtId="0" fontId="17" fillId="0" borderId="47" xfId="0" applyFont="1" applyBorder="1" applyAlignment="1">
      <alignment vertical="center"/>
    </xf>
    <xf numFmtId="0" fontId="16" fillId="0" borderId="88" xfId="0" applyFont="1" applyBorder="1" applyAlignment="1">
      <alignment horizontal="center" vertical="center"/>
    </xf>
    <xf numFmtId="0" fontId="16" fillId="0" borderId="134" xfId="0" applyFont="1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4" fontId="0" fillId="0" borderId="91" xfId="0" applyNumberFormat="1" applyBorder="1" applyAlignment="1">
      <alignment horizontal="center" vertical="center"/>
    </xf>
    <xf numFmtId="4" fontId="0" fillId="0" borderId="71" xfId="0" applyNumberFormat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14" fontId="9" fillId="0" borderId="0" xfId="0" applyNumberFormat="1" applyFont="1" applyAlignment="1">
      <alignment horizontal="center" wrapText="1"/>
    </xf>
    <xf numFmtId="0" fontId="41" fillId="0" borderId="0" xfId="0" applyFont="1" applyAlignment="1">
      <alignment horizontal="center" wrapText="1"/>
    </xf>
    <xf numFmtId="0" fontId="35" fillId="0" borderId="0" xfId="0" applyFont="1" applyAlignment="1">
      <alignment horizontal="center" wrapText="1"/>
    </xf>
    <xf numFmtId="0" fontId="11" fillId="0" borderId="82" xfId="0" applyFont="1" applyBorder="1" applyAlignment="1">
      <alignment horizontal="center" vertical="center"/>
    </xf>
    <xf numFmtId="14" fontId="17" fillId="0" borderId="137" xfId="6" applyNumberFormat="1" applyFont="1" applyBorder="1" applyAlignment="1">
      <alignment horizontal="center" vertical="center"/>
    </xf>
    <xf numFmtId="0" fontId="17" fillId="0" borderId="138" xfId="0" applyFont="1" applyBorder="1" applyAlignment="1">
      <alignment horizontal="center"/>
    </xf>
    <xf numFmtId="3" fontId="17" fillId="0" borderId="59" xfId="0" applyNumberFormat="1" applyFont="1" applyBorder="1" applyAlignment="1">
      <alignment horizontal="center" vertical="center"/>
    </xf>
    <xf numFmtId="3" fontId="17" fillId="0" borderId="59" xfId="6" applyNumberFormat="1" applyFont="1" applyBorder="1" applyAlignment="1">
      <alignment horizontal="center" vertical="center"/>
    </xf>
    <xf numFmtId="0" fontId="25" fillId="0" borderId="77" xfId="6" applyFont="1" applyBorder="1" applyAlignment="1">
      <alignment horizontal="center" vertical="center"/>
    </xf>
    <xf numFmtId="2" fontId="25" fillId="0" borderId="55" xfId="0" applyNumberFormat="1" applyFont="1" applyBorder="1" applyAlignment="1">
      <alignment horizontal="center" vertical="center"/>
    </xf>
    <xf numFmtId="164" fontId="25" fillId="0" borderId="55" xfId="0" applyNumberFormat="1" applyFont="1" applyBorder="1" applyAlignment="1">
      <alignment horizontal="center" vertical="center"/>
    </xf>
    <xf numFmtId="0" fontId="25" fillId="0" borderId="82" xfId="0" applyFont="1" applyBorder="1" applyAlignment="1">
      <alignment horizontal="center" vertical="center"/>
    </xf>
    <xf numFmtId="0" fontId="17" fillId="0" borderId="0" xfId="6" applyNumberFormat="1" applyFont="1" applyBorder="1" applyAlignment="1">
      <alignment horizontal="center" vertical="center"/>
    </xf>
    <xf numFmtId="14" fontId="9" fillId="0" borderId="0" xfId="6" applyNumberFormat="1" applyFont="1" applyBorder="1" applyAlignment="1">
      <alignment horizontal="center" vertical="center"/>
    </xf>
    <xf numFmtId="0" fontId="30" fillId="0" borderId="0" xfId="6" applyFont="1" applyBorder="1" applyAlignment="1">
      <alignment horizontal="center" vertical="center"/>
    </xf>
    <xf numFmtId="0" fontId="30" fillId="0" borderId="0" xfId="6" applyNumberFormat="1" applyFont="1" applyBorder="1" applyAlignment="1">
      <alignment horizontal="center" vertical="center"/>
    </xf>
    <xf numFmtId="14" fontId="30" fillId="0" borderId="0" xfId="6" applyNumberFormat="1" applyFont="1" applyBorder="1" applyAlignment="1">
      <alignment horizontal="center" vertical="center"/>
    </xf>
    <xf numFmtId="3" fontId="30" fillId="0" borderId="0" xfId="6" applyNumberFormat="1" applyFont="1" applyBorder="1" applyAlignment="1">
      <alignment horizontal="center" vertical="center"/>
    </xf>
    <xf numFmtId="4" fontId="30" fillId="0" borderId="0" xfId="6" applyNumberFormat="1" applyFont="1" applyBorder="1" applyAlignment="1">
      <alignment horizontal="center" vertical="center"/>
    </xf>
    <xf numFmtId="14" fontId="34" fillId="0" borderId="0" xfId="6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14" fontId="34" fillId="0" borderId="0" xfId="0" applyNumberFormat="1" applyFont="1" applyAlignment="1">
      <alignment horizontal="center" vertical="center"/>
    </xf>
    <xf numFmtId="168" fontId="17" fillId="0" borderId="0" xfId="6" applyNumberFormat="1" applyFont="1" applyBorder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0" fontId="30" fillId="0" borderId="0" xfId="6" applyFont="1" applyBorder="1" applyAlignment="1">
      <alignment horizontal="center"/>
    </xf>
    <xf numFmtId="168" fontId="30" fillId="0" borderId="0" xfId="6" applyNumberFormat="1" applyFont="1" applyBorder="1" applyAlignment="1">
      <alignment horizontal="center" vertical="center"/>
    </xf>
    <xf numFmtId="0" fontId="16" fillId="0" borderId="0" xfId="6" applyNumberFormat="1" applyFont="1" applyBorder="1" applyAlignment="1">
      <alignment horizontal="center" vertical="center"/>
    </xf>
    <xf numFmtId="168" fontId="16" fillId="0" borderId="0" xfId="6" applyNumberFormat="1" applyFont="1" applyBorder="1" applyAlignment="1">
      <alignment horizontal="center" vertical="center"/>
    </xf>
    <xf numFmtId="14" fontId="27" fillId="0" borderId="0" xfId="6" applyNumberFormat="1" applyFont="1" applyBorder="1" applyAlignment="1">
      <alignment horizontal="center" vertical="center"/>
    </xf>
    <xf numFmtId="14" fontId="28" fillId="0" borderId="0" xfId="6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17" fillId="4" borderId="82" xfId="0" applyFont="1" applyFill="1" applyBorder="1" applyAlignment="1">
      <alignment horizontal="left" vertical="center"/>
    </xf>
    <xf numFmtId="14" fontId="30" fillId="0" borderId="95" xfId="0" applyNumberFormat="1" applyFont="1" applyBorder="1" applyAlignment="1">
      <alignment horizontal="center" vertical="center"/>
    </xf>
    <xf numFmtId="14" fontId="31" fillId="0" borderId="95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0" borderId="82" xfId="0" applyNumberFormat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39" fillId="4" borderId="55" xfId="0" applyFont="1" applyFill="1" applyBorder="1" applyAlignment="1">
      <alignment horizontal="center" vertical="center"/>
    </xf>
    <xf numFmtId="0" fontId="30" fillId="4" borderId="96" xfId="0" applyFont="1" applyFill="1" applyBorder="1" applyAlignment="1">
      <alignment horizontal="center" vertical="center"/>
    </xf>
    <xf numFmtId="0" fontId="30" fillId="4" borderId="95" xfId="0" applyFont="1" applyFill="1" applyBorder="1" applyAlignment="1">
      <alignment horizontal="center"/>
    </xf>
    <xf numFmtId="0" fontId="30" fillId="4" borderId="95" xfId="0" applyFont="1" applyFill="1" applyBorder="1" applyAlignment="1">
      <alignment horizontal="center" vertical="center"/>
    </xf>
    <xf numFmtId="14" fontId="30" fillId="4" borderId="95" xfId="0" applyNumberFormat="1" applyFont="1" applyFill="1" applyBorder="1" applyAlignment="1">
      <alignment horizontal="center" vertical="center"/>
    </xf>
    <xf numFmtId="2" fontId="30" fillId="4" borderId="95" xfId="0" applyNumberFormat="1" applyFont="1" applyFill="1" applyBorder="1" applyAlignment="1">
      <alignment horizontal="center" vertical="center"/>
    </xf>
    <xf numFmtId="14" fontId="31" fillId="4" borderId="95" xfId="0" applyNumberFormat="1" applyFont="1" applyFill="1" applyBorder="1" applyAlignment="1">
      <alignment horizontal="center" vertical="center"/>
    </xf>
    <xf numFmtId="3" fontId="30" fillId="4" borderId="95" xfId="6" applyNumberFormat="1" applyFont="1" applyFill="1" applyBorder="1" applyAlignment="1">
      <alignment horizontal="center" vertical="center"/>
    </xf>
    <xf numFmtId="4" fontId="30" fillId="4" borderId="95" xfId="0" applyNumberFormat="1" applyFont="1" applyFill="1" applyBorder="1" applyAlignment="1">
      <alignment horizontal="center" vertical="center"/>
    </xf>
    <xf numFmtId="14" fontId="30" fillId="4" borderId="95" xfId="6" applyNumberFormat="1" applyFont="1" applyFill="1" applyBorder="1" applyAlignment="1">
      <alignment horizontal="center" vertical="center"/>
    </xf>
    <xf numFmtId="4" fontId="30" fillId="4" borderId="95" xfId="6" applyNumberFormat="1" applyFont="1" applyFill="1" applyBorder="1" applyAlignment="1">
      <alignment horizontal="center" vertical="center"/>
    </xf>
    <xf numFmtId="0" fontId="42" fillId="0" borderId="82" xfId="0" applyFont="1" applyBorder="1"/>
    <xf numFmtId="4" fontId="39" fillId="0" borderId="88" xfId="6" applyNumberFormat="1" applyFont="1" applyBorder="1" applyAlignment="1">
      <alignment horizontal="center" vertical="center"/>
    </xf>
    <xf numFmtId="14" fontId="30" fillId="0" borderId="95" xfId="0" applyNumberFormat="1" applyFont="1" applyBorder="1" applyAlignment="1">
      <alignment horizontal="center"/>
    </xf>
    <xf numFmtId="2" fontId="30" fillId="0" borderId="95" xfId="0" applyNumberFormat="1" applyFont="1" applyBorder="1" applyAlignment="1">
      <alignment horizontal="center"/>
    </xf>
    <xf numFmtId="0" fontId="25" fillId="0" borderId="75" xfId="0" applyFont="1" applyBorder="1" applyAlignment="1">
      <alignment horizontal="center" vertical="center"/>
    </xf>
    <xf numFmtId="0" fontId="39" fillId="0" borderId="49" xfId="0" applyFont="1" applyBorder="1" applyAlignment="1">
      <alignment horizontal="center" vertical="center"/>
    </xf>
    <xf numFmtId="0" fontId="17" fillId="0" borderId="140" xfId="0" applyFont="1" applyBorder="1" applyAlignment="1">
      <alignment horizontal="center"/>
    </xf>
    <xf numFmtId="0" fontId="17" fillId="0" borderId="82" xfId="0" applyFont="1" applyBorder="1" applyAlignment="1">
      <alignment horizontal="center"/>
    </xf>
    <xf numFmtId="4" fontId="16" fillId="0" borderId="88" xfId="6" applyNumberFormat="1" applyFont="1" applyBorder="1" applyAlignment="1">
      <alignment horizontal="center" vertical="center"/>
    </xf>
    <xf numFmtId="14" fontId="17" fillId="4" borderId="82" xfId="6" applyNumberFormat="1" applyFont="1" applyFill="1" applyBorder="1" applyAlignment="1">
      <alignment horizontal="left" vertical="center"/>
    </xf>
    <xf numFmtId="0" fontId="17" fillId="0" borderId="76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/>
    </xf>
    <xf numFmtId="0" fontId="17" fillId="0" borderId="133" xfId="0" applyFont="1" applyBorder="1" applyAlignment="1">
      <alignment horizontal="center" vertical="center"/>
    </xf>
    <xf numFmtId="0" fontId="17" fillId="0" borderId="130" xfId="0" applyFont="1" applyBorder="1" applyAlignment="1">
      <alignment horizontal="center" vertical="center"/>
    </xf>
    <xf numFmtId="0" fontId="16" fillId="0" borderId="141" xfId="0" applyFont="1" applyBorder="1" applyAlignment="1">
      <alignment horizontal="center" vertical="center"/>
    </xf>
    <xf numFmtId="0" fontId="30" fillId="0" borderId="130" xfId="0" applyFont="1" applyBorder="1" applyAlignment="1">
      <alignment horizontal="center" vertical="center"/>
    </xf>
    <xf numFmtId="0" fontId="30" fillId="0" borderId="5" xfId="6" applyFont="1" applyBorder="1" applyAlignment="1">
      <alignment horizontal="center"/>
    </xf>
    <xf numFmtId="14" fontId="31" fillId="0" borderId="38" xfId="6" applyNumberFormat="1" applyFont="1" applyBorder="1" applyAlignment="1">
      <alignment horizontal="center" vertical="center"/>
    </xf>
    <xf numFmtId="0" fontId="30" fillId="0" borderId="139" xfId="0" applyFont="1" applyBorder="1" applyAlignment="1">
      <alignment horizontal="center"/>
    </xf>
    <xf numFmtId="3" fontId="30" fillId="0" borderId="5" xfId="0" applyNumberFormat="1" applyFont="1" applyBorder="1" applyAlignment="1">
      <alignment horizontal="center" vertical="center"/>
    </xf>
    <xf numFmtId="4" fontId="30" fillId="0" borderId="36" xfId="0" applyNumberFormat="1" applyFont="1" applyBorder="1" applyAlignment="1">
      <alignment horizontal="center" vertical="center"/>
    </xf>
    <xf numFmtId="14" fontId="30" fillId="0" borderId="37" xfId="6" applyNumberFormat="1" applyFont="1" applyBorder="1" applyAlignment="1">
      <alignment horizontal="center" vertical="center"/>
    </xf>
    <xf numFmtId="0" fontId="30" fillId="4" borderId="77" xfId="0" applyFont="1" applyFill="1" applyBorder="1" applyAlignment="1">
      <alignment horizontal="center" vertical="center"/>
    </xf>
    <xf numFmtId="0" fontId="30" fillId="4" borderId="113" xfId="0" applyFont="1" applyFill="1" applyBorder="1" applyAlignment="1">
      <alignment horizontal="center" vertical="center"/>
    </xf>
    <xf numFmtId="0" fontId="30" fillId="4" borderId="3" xfId="0" applyFont="1" applyFill="1" applyBorder="1" applyAlignment="1">
      <alignment horizontal="center" vertical="center"/>
    </xf>
    <xf numFmtId="2" fontId="30" fillId="4" borderId="3" xfId="0" applyNumberFormat="1" applyFont="1" applyFill="1" applyBorder="1" applyAlignment="1">
      <alignment horizontal="center" vertical="center"/>
    </xf>
    <xf numFmtId="3" fontId="30" fillId="4" borderId="113" xfId="6" applyNumberFormat="1" applyFont="1" applyFill="1" applyBorder="1" applyAlignment="1">
      <alignment horizontal="center" vertical="center"/>
    </xf>
    <xf numFmtId="4" fontId="30" fillId="4" borderId="113" xfId="0" applyNumberFormat="1" applyFont="1" applyFill="1" applyBorder="1" applyAlignment="1">
      <alignment horizontal="center" vertical="center"/>
    </xf>
    <xf numFmtId="14" fontId="30" fillId="4" borderId="113" xfId="6" applyNumberFormat="1" applyFont="1" applyFill="1" applyBorder="1" applyAlignment="1">
      <alignment horizontal="center" vertical="center"/>
    </xf>
    <xf numFmtId="4" fontId="30" fillId="4" borderId="113" xfId="6" applyNumberFormat="1" applyFont="1" applyFill="1" applyBorder="1" applyAlignment="1">
      <alignment horizontal="center" vertical="center"/>
    </xf>
    <xf numFmtId="0" fontId="30" fillId="4" borderId="40" xfId="6" applyFont="1" applyFill="1" applyBorder="1" applyAlignment="1">
      <alignment horizontal="center" vertical="center"/>
    </xf>
    <xf numFmtId="0" fontId="30" fillId="4" borderId="5" xfId="6" applyNumberFormat="1" applyFont="1" applyFill="1" applyBorder="1" applyAlignment="1">
      <alignment horizontal="center" vertical="center"/>
    </xf>
    <xf numFmtId="0" fontId="30" fillId="4" borderId="5" xfId="6" applyFont="1" applyFill="1" applyBorder="1" applyAlignment="1">
      <alignment horizontal="center" vertical="center"/>
    </xf>
    <xf numFmtId="14" fontId="30" fillId="4" borderId="5" xfId="6" applyNumberFormat="1" applyFont="1" applyFill="1" applyBorder="1" applyAlignment="1">
      <alignment horizontal="center" vertical="center"/>
    </xf>
    <xf numFmtId="1" fontId="30" fillId="4" borderId="5" xfId="6" applyNumberFormat="1" applyFont="1" applyFill="1" applyBorder="1" applyAlignment="1">
      <alignment horizontal="center" vertical="center"/>
    </xf>
    <xf numFmtId="2" fontId="30" fillId="4" borderId="5" xfId="6" applyNumberFormat="1" applyFont="1" applyFill="1" applyBorder="1" applyAlignment="1">
      <alignment horizontal="center" vertical="center"/>
    </xf>
    <xf numFmtId="0" fontId="30" fillId="4" borderId="38" xfId="6" applyFont="1" applyFill="1" applyBorder="1" applyAlignment="1">
      <alignment horizontal="center"/>
    </xf>
    <xf numFmtId="14" fontId="30" fillId="4" borderId="40" xfId="6" applyNumberFormat="1" applyFont="1" applyFill="1" applyBorder="1" applyAlignment="1">
      <alignment horizontal="center" vertical="center"/>
    </xf>
    <xf numFmtId="4" fontId="30" fillId="4" borderId="5" xfId="6" applyNumberFormat="1" applyFont="1" applyFill="1" applyBorder="1" applyAlignment="1">
      <alignment horizontal="center" vertical="center"/>
    </xf>
    <xf numFmtId="14" fontId="25" fillId="0" borderId="82" xfId="6" applyNumberFormat="1" applyFont="1" applyBorder="1" applyAlignment="1">
      <alignment horizontal="center" vertical="center"/>
    </xf>
    <xf numFmtId="14" fontId="17" fillId="0" borderId="95" xfId="0" applyNumberFormat="1" applyFont="1" applyBorder="1" applyAlignment="1">
      <alignment horizontal="center" vertical="center"/>
    </xf>
    <xf numFmtId="0" fontId="17" fillId="4" borderId="82" xfId="0" applyFont="1" applyFill="1" applyBorder="1" applyAlignment="1">
      <alignment horizontal="center" vertical="center"/>
    </xf>
    <xf numFmtId="0" fontId="0" fillId="0" borderId="143" xfId="0" applyBorder="1"/>
    <xf numFmtId="0" fontId="30" fillId="0" borderId="132" xfId="0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14" fontId="19" fillId="0" borderId="3" xfId="6" applyNumberFormat="1" applyFont="1" applyBorder="1" applyAlignment="1">
      <alignment horizontal="center" vertical="center"/>
    </xf>
    <xf numFmtId="14" fontId="16" fillId="0" borderId="3" xfId="6" applyNumberFormat="1" applyFont="1" applyBorder="1" applyAlignment="1">
      <alignment horizontal="center" vertical="center"/>
    </xf>
    <xf numFmtId="0" fontId="17" fillId="0" borderId="83" xfId="0" applyFont="1" applyBorder="1" applyAlignment="1">
      <alignment vertical="center"/>
    </xf>
    <xf numFmtId="3" fontId="16" fillId="0" borderId="0" xfId="0" applyNumberFormat="1" applyFont="1" applyAlignment="1">
      <alignment horizontal="center" vertical="center"/>
    </xf>
    <xf numFmtId="0" fontId="0" fillId="0" borderId="91" xfId="0" applyBorder="1"/>
    <xf numFmtId="14" fontId="0" fillId="0" borderId="91" xfId="0" applyNumberFormat="1" applyBorder="1" applyAlignment="1">
      <alignment horizontal="center" vertical="center"/>
    </xf>
    <xf numFmtId="49" fontId="30" fillId="0" borderId="45" xfId="0" applyNumberFormat="1" applyFont="1" applyBorder="1" applyAlignment="1">
      <alignment horizontal="center" vertical="center"/>
    </xf>
    <xf numFmtId="0" fontId="30" fillId="0" borderId="45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30" fillId="0" borderId="115" xfId="0" applyFont="1" applyBorder="1" applyAlignment="1">
      <alignment horizontal="center" vertical="center"/>
    </xf>
    <xf numFmtId="0" fontId="30" fillId="4" borderId="135" xfId="0" applyFont="1" applyFill="1" applyBorder="1" applyAlignment="1">
      <alignment horizontal="center" vertical="center"/>
    </xf>
    <xf numFmtId="2" fontId="30" fillId="0" borderId="113" xfId="0" applyNumberFormat="1" applyFont="1" applyBorder="1" applyAlignment="1">
      <alignment horizontal="center" vertical="center"/>
    </xf>
    <xf numFmtId="14" fontId="30" fillId="4" borderId="1" xfId="0" applyNumberFormat="1" applyFont="1" applyFill="1" applyBorder="1" applyAlignment="1">
      <alignment horizontal="center" vertical="center"/>
    </xf>
    <xf numFmtId="14" fontId="30" fillId="4" borderId="3" xfId="0" applyNumberFormat="1" applyFont="1" applyFill="1" applyBorder="1" applyAlignment="1">
      <alignment horizontal="center" vertical="center"/>
    </xf>
    <xf numFmtId="0" fontId="30" fillId="0" borderId="41" xfId="0" applyFont="1" applyBorder="1" applyAlignment="1">
      <alignment horizontal="center" vertical="center"/>
    </xf>
    <xf numFmtId="14" fontId="30" fillId="0" borderId="41" xfId="0" applyNumberFormat="1" applyFont="1" applyBorder="1" applyAlignment="1">
      <alignment horizontal="center" vertical="center"/>
    </xf>
    <xf numFmtId="0" fontId="30" fillId="0" borderId="103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14" fontId="30" fillId="0" borderId="53" xfId="0" applyNumberFormat="1" applyFont="1" applyBorder="1" applyAlignment="1">
      <alignment horizontal="center" vertical="center"/>
    </xf>
    <xf numFmtId="4" fontId="30" fillId="0" borderId="53" xfId="6" applyNumberFormat="1" applyFont="1" applyBorder="1" applyAlignment="1">
      <alignment horizontal="center" vertical="center"/>
    </xf>
    <xf numFmtId="14" fontId="19" fillId="0" borderId="53" xfId="6" applyNumberFormat="1" applyFont="1" applyBorder="1" applyAlignment="1">
      <alignment horizontal="center" vertical="center"/>
    </xf>
    <xf numFmtId="0" fontId="17" fillId="0" borderId="61" xfId="0" applyFont="1" applyBorder="1" applyAlignment="1">
      <alignment vertical="center"/>
    </xf>
    <xf numFmtId="0" fontId="45" fillId="0" borderId="0" xfId="0" applyFont="1" applyAlignment="1">
      <alignment horizontal="center" vertical="center"/>
    </xf>
    <xf numFmtId="0" fontId="30" fillId="0" borderId="77" xfId="6" applyFont="1" applyBorder="1" applyAlignment="1">
      <alignment horizontal="center"/>
    </xf>
    <xf numFmtId="14" fontId="30" fillId="0" borderId="58" xfId="0" applyNumberFormat="1" applyFont="1" applyBorder="1" applyAlignment="1">
      <alignment horizontal="center"/>
    </xf>
    <xf numFmtId="0" fontId="30" fillId="0" borderId="58" xfId="0" applyFont="1" applyBorder="1" applyAlignment="1">
      <alignment horizontal="center"/>
    </xf>
    <xf numFmtId="14" fontId="31" fillId="0" borderId="58" xfId="0" applyNumberFormat="1" applyFont="1" applyBorder="1" applyAlignment="1">
      <alignment horizontal="center"/>
    </xf>
    <xf numFmtId="14" fontId="30" fillId="0" borderId="58" xfId="0" applyNumberFormat="1" applyFont="1" applyBorder="1" applyAlignment="1">
      <alignment horizontal="center" vertical="center"/>
    </xf>
    <xf numFmtId="0" fontId="30" fillId="4" borderId="45" xfId="0" applyFont="1" applyFill="1" applyBorder="1" applyAlignment="1">
      <alignment horizontal="center" vertical="center"/>
    </xf>
    <xf numFmtId="2" fontId="30" fillId="4" borderId="113" xfId="0" applyNumberFormat="1" applyFont="1" applyFill="1" applyBorder="1" applyAlignment="1">
      <alignment horizontal="center" vertical="center"/>
    </xf>
    <xf numFmtId="14" fontId="30" fillId="4" borderId="113" xfId="0" applyNumberFormat="1" applyFont="1" applyFill="1" applyBorder="1" applyAlignment="1">
      <alignment horizontal="center" vertical="center"/>
    </xf>
    <xf numFmtId="169" fontId="17" fillId="0" borderId="60" xfId="6" applyNumberFormat="1" applyFont="1" applyBorder="1" applyAlignment="1">
      <alignment horizontal="center"/>
    </xf>
    <xf numFmtId="0" fontId="17" fillId="0" borderId="42" xfId="0" applyFont="1" applyBorder="1" applyAlignment="1">
      <alignment horizontal="center" vertical="center"/>
    </xf>
    <xf numFmtId="14" fontId="17" fillId="0" borderId="59" xfId="0" applyNumberFormat="1" applyFont="1" applyBorder="1" applyAlignment="1">
      <alignment horizontal="center" vertical="center"/>
    </xf>
    <xf numFmtId="0" fontId="17" fillId="0" borderId="59" xfId="0" applyFont="1" applyBorder="1" applyAlignment="1">
      <alignment horizontal="center" vertical="center"/>
    </xf>
    <xf numFmtId="14" fontId="9" fillId="0" borderId="60" xfId="6" applyNumberFormat="1" applyFont="1" applyBorder="1" applyAlignment="1">
      <alignment horizontal="center" vertical="center"/>
    </xf>
    <xf numFmtId="4" fontId="17" fillId="0" borderId="107" xfId="6" applyNumberFormat="1" applyFont="1" applyBorder="1" applyAlignment="1">
      <alignment horizontal="center" vertical="center"/>
    </xf>
    <xf numFmtId="0" fontId="0" fillId="0" borderId="144" xfId="0" applyBorder="1"/>
    <xf numFmtId="0" fontId="0" fillId="0" borderId="130" xfId="0" applyBorder="1"/>
    <xf numFmtId="0" fontId="16" fillId="0" borderId="83" xfId="0" applyFont="1" applyBorder="1" applyAlignment="1">
      <alignment horizontal="center" vertical="center"/>
    </xf>
    <xf numFmtId="0" fontId="16" fillId="0" borderId="82" xfId="0" applyFont="1" applyBorder="1" applyAlignment="1">
      <alignment horizontal="center" vertical="center"/>
    </xf>
    <xf numFmtId="0" fontId="30" fillId="0" borderId="145" xfId="6" applyFont="1" applyBorder="1" applyAlignment="1">
      <alignment horizontal="center" vertical="center"/>
    </xf>
    <xf numFmtId="2" fontId="30" fillId="0" borderId="58" xfId="0" applyNumberFormat="1" applyFont="1" applyBorder="1" applyAlignment="1">
      <alignment horizontal="center" vertical="center"/>
    </xf>
    <xf numFmtId="4" fontId="30" fillId="0" borderId="58" xfId="6" applyNumberFormat="1" applyFont="1" applyBorder="1" applyAlignment="1">
      <alignment horizontal="center" vertical="center"/>
    </xf>
    <xf numFmtId="4" fontId="30" fillId="0" borderId="58" xfId="0" applyNumberFormat="1" applyFont="1" applyBorder="1" applyAlignment="1">
      <alignment horizontal="center" vertical="center"/>
    </xf>
    <xf numFmtId="0" fontId="0" fillId="0" borderId="140" xfId="0" applyBorder="1"/>
    <xf numFmtId="0" fontId="17" fillId="0" borderId="51" xfId="0" applyFont="1" applyBorder="1"/>
    <xf numFmtId="0" fontId="17" fillId="0" borderId="104" xfId="0" applyFont="1" applyBorder="1"/>
    <xf numFmtId="0" fontId="17" fillId="0" borderId="51" xfId="0" applyFont="1" applyBorder="1" applyAlignment="1">
      <alignment horizontal="center" vertical="center"/>
    </xf>
    <xf numFmtId="0" fontId="17" fillId="2" borderId="71" xfId="6" applyFont="1" applyFill="1" applyBorder="1"/>
    <xf numFmtId="0" fontId="17" fillId="2" borderId="91" xfId="6" applyFont="1" applyFill="1" applyBorder="1" applyAlignment="1">
      <alignment horizontal="center"/>
    </xf>
    <xf numFmtId="0" fontId="17" fillId="2" borderId="98" xfId="6" applyFont="1" applyFill="1" applyBorder="1"/>
    <xf numFmtId="0" fontId="17" fillId="2" borderId="91" xfId="6" applyFont="1" applyFill="1" applyBorder="1" applyAlignment="1">
      <alignment horizontal="center" vertical="center"/>
    </xf>
    <xf numFmtId="0" fontId="17" fillId="2" borderId="71" xfId="6" applyFont="1" applyFill="1" applyBorder="1" applyAlignment="1">
      <alignment horizontal="center" vertical="center"/>
    </xf>
    <xf numFmtId="0" fontId="17" fillId="2" borderId="98" xfId="6" applyFont="1" applyFill="1" applyBorder="1" applyAlignment="1">
      <alignment horizontal="center" vertical="center"/>
    </xf>
    <xf numFmtId="0" fontId="17" fillId="2" borderId="71" xfId="6" applyFont="1" applyFill="1" applyBorder="1" applyAlignment="1">
      <alignment horizontal="center"/>
    </xf>
    <xf numFmtId="0" fontId="17" fillId="2" borderId="98" xfId="6" applyFont="1" applyFill="1" applyBorder="1" applyAlignment="1">
      <alignment horizontal="center"/>
    </xf>
    <xf numFmtId="0" fontId="17" fillId="2" borderId="121" xfId="6" applyFont="1" applyFill="1" applyBorder="1" applyAlignment="1">
      <alignment horizontal="center"/>
    </xf>
    <xf numFmtId="0" fontId="25" fillId="0" borderId="132" xfId="6" applyFont="1" applyBorder="1" applyAlignment="1">
      <alignment horizontal="center" vertical="center"/>
    </xf>
    <xf numFmtId="0" fontId="25" fillId="0" borderId="113" xfId="0" applyFont="1" applyBorder="1" applyAlignment="1">
      <alignment horizontal="center" vertical="center"/>
    </xf>
    <xf numFmtId="14" fontId="25" fillId="0" borderId="113" xfId="0" applyNumberFormat="1" applyFont="1" applyBorder="1" applyAlignment="1">
      <alignment horizontal="center" vertical="center"/>
    </xf>
    <xf numFmtId="2" fontId="25" fillId="0" borderId="113" xfId="0" applyNumberFormat="1" applyFont="1" applyBorder="1" applyAlignment="1">
      <alignment horizontal="center" vertical="center"/>
    </xf>
    <xf numFmtId="14" fontId="26" fillId="0" borderId="113" xfId="0" applyNumberFormat="1" applyFont="1" applyBorder="1" applyAlignment="1">
      <alignment horizontal="center" vertical="center"/>
    </xf>
    <xf numFmtId="4" fontId="25" fillId="0" borderId="113" xfId="6" applyNumberFormat="1" applyFont="1" applyBorder="1" applyAlignment="1">
      <alignment horizontal="center" vertical="center"/>
    </xf>
    <xf numFmtId="4" fontId="25" fillId="0" borderId="113" xfId="0" applyNumberFormat="1" applyFont="1" applyBorder="1" applyAlignment="1">
      <alignment horizontal="center" vertical="center"/>
    </xf>
    <xf numFmtId="0" fontId="30" fillId="4" borderId="145" xfId="6" applyFont="1" applyFill="1" applyBorder="1" applyAlignment="1">
      <alignment horizontal="center" vertical="center"/>
    </xf>
    <xf numFmtId="0" fontId="30" fillId="4" borderId="145" xfId="6" applyNumberFormat="1" applyFont="1" applyFill="1" applyBorder="1" applyAlignment="1">
      <alignment horizontal="center" vertical="center"/>
    </xf>
    <xf numFmtId="0" fontId="30" fillId="4" borderId="58" xfId="6" applyFont="1" applyFill="1" applyBorder="1" applyAlignment="1">
      <alignment horizontal="center" vertical="center"/>
    </xf>
    <xf numFmtId="14" fontId="30" fillId="4" borderId="58" xfId="6" applyNumberFormat="1" applyFont="1" applyFill="1" applyBorder="1" applyAlignment="1">
      <alignment horizontal="center" vertical="center"/>
    </xf>
    <xf numFmtId="168" fontId="30" fillId="4" borderId="123" xfId="6" applyNumberFormat="1" applyFont="1" applyFill="1" applyBorder="1" applyAlignment="1">
      <alignment horizontal="center" vertical="center"/>
    </xf>
    <xf numFmtId="4" fontId="30" fillId="4" borderId="58" xfId="6" applyNumberFormat="1" applyFont="1" applyFill="1" applyBorder="1" applyAlignment="1">
      <alignment horizontal="center" vertical="center"/>
    </xf>
    <xf numFmtId="0" fontId="30" fillId="4" borderId="58" xfId="6" applyFont="1" applyFill="1" applyBorder="1" applyAlignment="1">
      <alignment horizontal="center"/>
    </xf>
    <xf numFmtId="14" fontId="34" fillId="4" borderId="58" xfId="6" applyNumberFormat="1" applyFont="1" applyFill="1" applyBorder="1" applyAlignment="1">
      <alignment horizontal="center" vertical="center"/>
    </xf>
    <xf numFmtId="4" fontId="30" fillId="4" borderId="38" xfId="6" applyNumberFormat="1" applyFont="1" applyFill="1" applyBorder="1" applyAlignment="1">
      <alignment horizontal="center" vertical="center"/>
    </xf>
    <xf numFmtId="4" fontId="30" fillId="4" borderId="58" xfId="0" applyNumberFormat="1" applyFont="1" applyFill="1" applyBorder="1" applyAlignment="1">
      <alignment horizontal="center" vertical="center"/>
    </xf>
    <xf numFmtId="0" fontId="30" fillId="4" borderId="77" xfId="6" applyNumberFormat="1" applyFont="1" applyFill="1" applyBorder="1" applyAlignment="1">
      <alignment horizontal="center" vertical="center"/>
    </xf>
    <xf numFmtId="168" fontId="30" fillId="4" borderId="124" xfId="6" applyNumberFormat="1" applyFont="1" applyFill="1" applyBorder="1" applyAlignment="1">
      <alignment horizontal="center" vertical="center"/>
    </xf>
    <xf numFmtId="0" fontId="30" fillId="4" borderId="4" xfId="6" applyFont="1" applyFill="1" applyBorder="1" applyAlignment="1">
      <alignment horizontal="center" vertical="center"/>
    </xf>
    <xf numFmtId="4" fontId="30" fillId="4" borderId="35" xfId="6" applyNumberFormat="1" applyFont="1" applyFill="1" applyBorder="1" applyAlignment="1">
      <alignment horizontal="center" vertical="center"/>
    </xf>
    <xf numFmtId="0" fontId="30" fillId="0" borderId="146" xfId="6" applyFont="1" applyBorder="1" applyAlignment="1">
      <alignment horizontal="center" vertical="center"/>
    </xf>
    <xf numFmtId="0" fontId="30" fillId="4" borderId="48" xfId="0" applyFont="1" applyFill="1" applyBorder="1" applyAlignment="1">
      <alignment horizontal="center" vertical="center"/>
    </xf>
    <xf numFmtId="14" fontId="17" fillId="0" borderId="113" xfId="0" applyNumberFormat="1" applyFont="1" applyBorder="1" applyAlignment="1">
      <alignment horizontal="center" vertical="center"/>
    </xf>
    <xf numFmtId="3" fontId="17" fillId="0" borderId="113" xfId="0" applyNumberFormat="1" applyFont="1" applyBorder="1" applyAlignment="1">
      <alignment horizontal="center" vertical="center"/>
    </xf>
    <xf numFmtId="4" fontId="17" fillId="0" borderId="113" xfId="0" applyNumberFormat="1" applyFont="1" applyBorder="1" applyAlignment="1">
      <alignment horizontal="center" vertical="center"/>
    </xf>
    <xf numFmtId="0" fontId="17" fillId="0" borderId="113" xfId="0" applyFont="1" applyBorder="1" applyAlignment="1">
      <alignment horizontal="center"/>
    </xf>
    <xf numFmtId="14" fontId="18" fillId="0" borderId="113" xfId="0" applyNumberFormat="1" applyFont="1" applyBorder="1" applyAlignment="1">
      <alignment horizontal="center" vertical="center"/>
    </xf>
    <xf numFmtId="14" fontId="17" fillId="0" borderId="113" xfId="6" applyNumberFormat="1" applyFont="1" applyBorder="1" applyAlignment="1">
      <alignment horizontal="center" vertical="center"/>
    </xf>
    <xf numFmtId="0" fontId="17" fillId="0" borderId="113" xfId="6" applyFont="1" applyBorder="1" applyAlignment="1">
      <alignment horizontal="center" vertical="center"/>
    </xf>
    <xf numFmtId="3" fontId="17" fillId="0" borderId="113" xfId="6" applyNumberFormat="1" applyFont="1" applyBorder="1" applyAlignment="1">
      <alignment horizontal="center" vertical="center"/>
    </xf>
    <xf numFmtId="4" fontId="17" fillId="0" borderId="113" xfId="6" applyNumberFormat="1" applyFont="1" applyBorder="1" applyAlignment="1">
      <alignment horizontal="center" vertical="center"/>
    </xf>
    <xf numFmtId="14" fontId="17" fillId="0" borderId="46" xfId="6" applyNumberFormat="1" applyFont="1" applyBorder="1" applyAlignment="1">
      <alignment horizontal="center"/>
    </xf>
    <xf numFmtId="3" fontId="30" fillId="0" borderId="88" xfId="0" applyNumberFormat="1" applyFont="1" applyBorder="1" applyAlignment="1">
      <alignment horizontal="center" vertical="center"/>
    </xf>
    <xf numFmtId="4" fontId="30" fillId="0" borderId="88" xfId="0" applyNumberFormat="1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30" fillId="0" borderId="147" xfId="6" applyFont="1" applyBorder="1" applyAlignment="1">
      <alignment horizontal="center" vertical="center"/>
    </xf>
    <xf numFmtId="0" fontId="30" fillId="2" borderId="45" xfId="0" applyFont="1" applyFill="1" applyBorder="1" applyAlignment="1">
      <alignment horizontal="center" vertical="center" wrapText="1"/>
    </xf>
    <xf numFmtId="0" fontId="30" fillId="4" borderId="51" xfId="0" applyFont="1" applyFill="1" applyBorder="1" applyAlignment="1">
      <alignment horizontal="center" vertical="center"/>
    </xf>
    <xf numFmtId="0" fontId="0" fillId="0" borderId="71" xfId="0" applyBorder="1"/>
    <xf numFmtId="0" fontId="17" fillId="4" borderId="148" xfId="0" applyFont="1" applyFill="1" applyBorder="1" applyAlignment="1">
      <alignment horizontal="center" vertical="center"/>
    </xf>
    <xf numFmtId="3" fontId="30" fillId="0" borderId="113" xfId="0" applyNumberFormat="1" applyFont="1" applyBorder="1" applyAlignment="1">
      <alignment horizontal="center" vertical="center"/>
    </xf>
    <xf numFmtId="3" fontId="30" fillId="4" borderId="113" xfId="0" applyNumberFormat="1" applyFont="1" applyFill="1" applyBorder="1" applyAlignment="1">
      <alignment horizontal="center" vertical="center"/>
    </xf>
    <xf numFmtId="0" fontId="25" fillId="0" borderId="142" xfId="0" applyFont="1" applyBorder="1" applyAlignment="1">
      <alignment horizontal="center" vertical="center"/>
    </xf>
    <xf numFmtId="0" fontId="25" fillId="0" borderId="145" xfId="6" applyFont="1" applyBorder="1" applyAlignment="1">
      <alignment horizontal="center" vertical="center"/>
    </xf>
    <xf numFmtId="0" fontId="25" fillId="0" borderId="58" xfId="6" applyNumberFormat="1" applyFont="1" applyBorder="1" applyAlignment="1">
      <alignment horizontal="center" vertical="center"/>
    </xf>
    <xf numFmtId="0" fontId="25" fillId="0" borderId="58" xfId="6" applyFont="1" applyBorder="1" applyAlignment="1">
      <alignment horizontal="center" vertical="center"/>
    </xf>
    <xf numFmtId="14" fontId="25" fillId="0" borderId="58" xfId="6" applyNumberFormat="1" applyFont="1" applyBorder="1" applyAlignment="1">
      <alignment horizontal="center" vertical="center"/>
    </xf>
    <xf numFmtId="3" fontId="25" fillId="0" borderId="58" xfId="6" applyNumberFormat="1" applyFont="1" applyBorder="1" applyAlignment="1">
      <alignment horizontal="center" vertical="center"/>
    </xf>
    <xf numFmtId="4" fontId="25" fillId="0" borderId="58" xfId="6" applyNumberFormat="1" applyFont="1" applyBorder="1" applyAlignment="1">
      <alignment horizontal="center" vertical="center"/>
    </xf>
    <xf numFmtId="0" fontId="25" fillId="0" borderId="58" xfId="6" applyFont="1" applyBorder="1" applyAlignment="1">
      <alignment horizontal="center"/>
    </xf>
    <xf numFmtId="14" fontId="46" fillId="0" borderId="58" xfId="6" applyNumberFormat="1" applyFont="1" applyBorder="1" applyAlignment="1">
      <alignment horizontal="center" vertical="center"/>
    </xf>
    <xf numFmtId="3" fontId="25" fillId="0" borderId="58" xfId="0" applyNumberFormat="1" applyFont="1" applyBorder="1" applyAlignment="1">
      <alignment horizontal="center" vertical="center"/>
    </xf>
    <xf numFmtId="4" fontId="25" fillId="0" borderId="58" xfId="0" applyNumberFormat="1" applyFont="1" applyBorder="1" applyAlignment="1">
      <alignment horizontal="center" vertical="center"/>
    </xf>
    <xf numFmtId="17" fontId="0" fillId="0" borderId="62" xfId="0" applyNumberFormat="1" applyBorder="1" applyAlignment="1">
      <alignment horizontal="center" vertical="center"/>
    </xf>
    <xf numFmtId="4" fontId="0" fillId="0" borderId="63" xfId="0" applyNumberForma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4" fontId="0" fillId="0" borderId="56" xfId="0" applyNumberFormat="1" applyBorder="1" applyAlignment="1">
      <alignment horizontal="center" vertical="center"/>
    </xf>
    <xf numFmtId="0" fontId="25" fillId="0" borderId="55" xfId="6" applyNumberFormat="1" applyFont="1" applyBorder="1" applyAlignment="1">
      <alignment horizontal="center" vertical="center"/>
    </xf>
    <xf numFmtId="1" fontId="25" fillId="0" borderId="55" xfId="6" applyNumberFormat="1" applyFont="1" applyBorder="1" applyAlignment="1">
      <alignment horizontal="center" vertical="center"/>
    </xf>
    <xf numFmtId="2" fontId="25" fillId="0" borderId="55" xfId="6" applyNumberFormat="1" applyFont="1" applyBorder="1" applyAlignment="1">
      <alignment horizontal="center" vertical="center"/>
    </xf>
    <xf numFmtId="0" fontId="25" fillId="0" borderId="55" xfId="6" applyFont="1" applyBorder="1" applyAlignment="1">
      <alignment horizontal="center"/>
    </xf>
    <xf numFmtId="0" fontId="30" fillId="4" borderId="132" xfId="0" applyFont="1" applyFill="1" applyBorder="1" applyAlignment="1">
      <alignment horizontal="center" vertical="center"/>
    </xf>
    <xf numFmtId="14" fontId="31" fillId="4" borderId="113" xfId="0" applyNumberFormat="1" applyFont="1" applyFill="1" applyBorder="1" applyAlignment="1">
      <alignment horizontal="center" vertical="center"/>
    </xf>
    <xf numFmtId="0" fontId="30" fillId="0" borderId="141" xfId="0" applyFont="1" applyBorder="1" applyAlignment="1">
      <alignment horizontal="center" vertical="center"/>
    </xf>
    <xf numFmtId="0" fontId="30" fillId="0" borderId="51" xfId="0" applyFont="1" applyBorder="1" applyAlignment="1">
      <alignment horizontal="center" vertical="center"/>
    </xf>
    <xf numFmtId="0" fontId="30" fillId="0" borderId="40" xfId="6" applyNumberFormat="1" applyFont="1" applyBorder="1" applyAlignment="1">
      <alignment horizontal="center" vertical="center"/>
    </xf>
    <xf numFmtId="171" fontId="0" fillId="0" borderId="9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107" xfId="0" applyNumberFormat="1" applyBorder="1" applyAlignment="1">
      <alignment horizontal="center" vertical="center"/>
    </xf>
    <xf numFmtId="14" fontId="0" fillId="0" borderId="107" xfId="0" applyNumberFormat="1" applyBorder="1" applyAlignment="1">
      <alignment horizontal="center" vertical="center"/>
    </xf>
    <xf numFmtId="49" fontId="30" fillId="0" borderId="135" xfId="0" applyNumberFormat="1" applyFont="1" applyBorder="1" applyAlignment="1">
      <alignment horizontal="center" vertical="center"/>
    </xf>
    <xf numFmtId="49" fontId="30" fillId="0" borderId="55" xfId="0" applyNumberFormat="1" applyFont="1" applyBorder="1" applyAlignment="1">
      <alignment horizontal="center" vertical="center"/>
    </xf>
    <xf numFmtId="0" fontId="30" fillId="5" borderId="48" xfId="0" applyFont="1" applyFill="1" applyBorder="1" applyAlignment="1">
      <alignment horizontal="center" vertical="center" wrapText="1"/>
    </xf>
    <xf numFmtId="0" fontId="47" fillId="0" borderId="75" xfId="0" applyFont="1" applyBorder="1" applyAlignment="1">
      <alignment horizontal="center" vertical="center"/>
    </xf>
    <xf numFmtId="0" fontId="47" fillId="0" borderId="77" xfId="6" applyFont="1" applyBorder="1" applyAlignment="1">
      <alignment horizontal="center"/>
    </xf>
    <xf numFmtId="0" fontId="47" fillId="0" borderId="55" xfId="0" applyFont="1" applyBorder="1" applyAlignment="1">
      <alignment horizontal="center"/>
    </xf>
    <xf numFmtId="0" fontId="47" fillId="0" borderId="55" xfId="0" applyFont="1" applyBorder="1" applyAlignment="1">
      <alignment horizontal="center" vertical="center"/>
    </xf>
    <xf numFmtId="14" fontId="47" fillId="0" borderId="58" xfId="0" applyNumberFormat="1" applyFont="1" applyBorder="1" applyAlignment="1">
      <alignment horizontal="center"/>
    </xf>
    <xf numFmtId="2" fontId="47" fillId="0" borderId="55" xfId="0" applyNumberFormat="1" applyFont="1" applyBorder="1" applyAlignment="1">
      <alignment horizontal="center" vertical="center"/>
    </xf>
    <xf numFmtId="14" fontId="48" fillId="0" borderId="55" xfId="0" applyNumberFormat="1" applyFont="1" applyBorder="1" applyAlignment="1">
      <alignment horizontal="center" vertical="center"/>
    </xf>
    <xf numFmtId="14" fontId="47" fillId="0" borderId="55" xfId="0" applyNumberFormat="1" applyFont="1" applyBorder="1" applyAlignment="1">
      <alignment horizontal="center" vertical="center"/>
    </xf>
    <xf numFmtId="4" fontId="47" fillId="0" borderId="55" xfId="6" applyNumberFormat="1" applyFont="1" applyBorder="1" applyAlignment="1">
      <alignment horizontal="center" vertical="center"/>
    </xf>
    <xf numFmtId="4" fontId="47" fillId="0" borderId="55" xfId="0" applyNumberFormat="1" applyFont="1" applyBorder="1" applyAlignment="1">
      <alignment horizontal="center" vertical="center"/>
    </xf>
    <xf numFmtId="0" fontId="30" fillId="0" borderId="145" xfId="6" applyFont="1" applyBorder="1" applyAlignment="1">
      <alignment horizontal="center"/>
    </xf>
    <xf numFmtId="0" fontId="30" fillId="4" borderId="150" xfId="0" applyFont="1" applyFill="1" applyBorder="1" applyAlignment="1">
      <alignment horizontal="center" vertical="center"/>
    </xf>
    <xf numFmtId="167" fontId="30" fillId="0" borderId="5" xfId="6" applyNumberFormat="1" applyFont="1" applyBorder="1" applyAlignment="1">
      <alignment horizontal="center" vertical="center"/>
    </xf>
    <xf numFmtId="0" fontId="30" fillId="4" borderId="70" xfId="0" applyFont="1" applyFill="1" applyBorder="1" applyAlignment="1">
      <alignment horizontal="center" vertical="center" wrapText="1"/>
    </xf>
    <xf numFmtId="0" fontId="17" fillId="4" borderId="76" xfId="0" applyFont="1" applyFill="1" applyBorder="1" applyAlignment="1">
      <alignment horizontal="center" vertical="center"/>
    </xf>
    <xf numFmtId="1" fontId="30" fillId="0" borderId="113" xfId="6" applyNumberFormat="1" applyFont="1" applyBorder="1" applyAlignment="1">
      <alignment horizontal="center" vertical="center"/>
    </xf>
    <xf numFmtId="2" fontId="30" fillId="0" borderId="113" xfId="6" applyNumberFormat="1" applyFont="1" applyBorder="1" applyAlignment="1">
      <alignment horizontal="center" vertical="center"/>
    </xf>
    <xf numFmtId="0" fontId="30" fillId="0" borderId="113" xfId="6" applyFont="1" applyBorder="1" applyAlignment="1">
      <alignment horizontal="center"/>
    </xf>
    <xf numFmtId="14" fontId="31" fillId="0" borderId="113" xfId="6" applyNumberFormat="1" applyFont="1" applyBorder="1" applyAlignment="1">
      <alignment horizontal="center" vertical="center"/>
    </xf>
    <xf numFmtId="17" fontId="0" fillId="0" borderId="104" xfId="0" applyNumberFormat="1" applyBorder="1" applyAlignment="1">
      <alignment horizontal="center" vertical="center"/>
    </xf>
    <xf numFmtId="17" fontId="0" fillId="0" borderId="51" xfId="0" applyNumberForma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49" fillId="0" borderId="82" xfId="0" applyFont="1" applyBorder="1"/>
    <xf numFmtId="14" fontId="30" fillId="0" borderId="57" xfId="6" applyNumberFormat="1" applyFont="1" applyBorder="1" applyAlignment="1">
      <alignment horizontal="center"/>
    </xf>
    <xf numFmtId="0" fontId="30" fillId="3" borderId="75" xfId="0" applyFont="1" applyFill="1" applyBorder="1" applyAlignment="1">
      <alignment horizontal="center" vertical="center"/>
    </xf>
    <xf numFmtId="0" fontId="0" fillId="0" borderId="154" xfId="0" applyBorder="1"/>
    <xf numFmtId="0" fontId="7" fillId="0" borderId="154" xfId="0" applyFont="1" applyBorder="1"/>
    <xf numFmtId="4" fontId="6" fillId="0" borderId="154" xfId="0" applyNumberFormat="1" applyFont="1" applyBorder="1" applyAlignment="1">
      <alignment horizontal="center" vertical="center"/>
    </xf>
    <xf numFmtId="4" fontId="18" fillId="0" borderId="100" xfId="0" applyNumberFormat="1" applyFont="1" applyBorder="1" applyAlignment="1">
      <alignment horizontal="center" vertical="center"/>
    </xf>
    <xf numFmtId="0" fontId="0" fillId="0" borderId="155" xfId="0" applyBorder="1"/>
    <xf numFmtId="0" fontId="30" fillId="4" borderId="116" xfId="6" applyFont="1" applyFill="1" applyBorder="1" applyAlignment="1">
      <alignment horizontal="center" vertical="center"/>
    </xf>
    <xf numFmtId="0" fontId="30" fillId="4" borderId="42" xfId="6" applyNumberFormat="1" applyFont="1" applyFill="1" applyBorder="1" applyAlignment="1">
      <alignment horizontal="center" vertical="center"/>
    </xf>
    <xf numFmtId="0" fontId="30" fillId="4" borderId="42" xfId="6" applyFont="1" applyFill="1" applyBorder="1" applyAlignment="1">
      <alignment horizontal="center" vertical="center"/>
    </xf>
    <xf numFmtId="14" fontId="30" fillId="4" borderId="42" xfId="6" applyNumberFormat="1" applyFont="1" applyFill="1" applyBorder="1" applyAlignment="1">
      <alignment horizontal="center" vertical="center"/>
    </xf>
    <xf numFmtId="167" fontId="30" fillId="4" borderId="42" xfId="6" applyNumberFormat="1" applyFont="1" applyFill="1" applyBorder="1" applyAlignment="1">
      <alignment horizontal="center" vertical="center"/>
    </xf>
    <xf numFmtId="2" fontId="30" fillId="4" borderId="42" xfId="6" applyNumberFormat="1" applyFont="1" applyFill="1" applyBorder="1" applyAlignment="1">
      <alignment horizontal="center" vertical="center"/>
    </xf>
    <xf numFmtId="14" fontId="31" fillId="4" borderId="95" xfId="6" applyNumberFormat="1" applyFont="1" applyFill="1" applyBorder="1" applyAlignment="1">
      <alignment horizontal="center" vertical="center"/>
    </xf>
    <xf numFmtId="0" fontId="30" fillId="4" borderId="95" xfId="6" applyFont="1" applyFill="1" applyBorder="1" applyAlignment="1">
      <alignment horizontal="center" vertical="center"/>
    </xf>
    <xf numFmtId="14" fontId="30" fillId="4" borderId="116" xfId="6" applyNumberFormat="1" applyFont="1" applyFill="1" applyBorder="1" applyAlignment="1">
      <alignment horizontal="center" vertical="center"/>
    </xf>
    <xf numFmtId="4" fontId="30" fillId="4" borderId="42" xfId="6" applyNumberFormat="1" applyFont="1" applyFill="1" applyBorder="1" applyAlignment="1">
      <alignment horizontal="center" vertical="center"/>
    </xf>
    <xf numFmtId="0" fontId="30" fillId="4" borderId="152" xfId="0" applyFont="1" applyFill="1" applyBorder="1" applyAlignment="1">
      <alignment horizontal="center" vertical="center"/>
    </xf>
    <xf numFmtId="0" fontId="30" fillId="4" borderId="81" xfId="0" applyFont="1" applyFill="1" applyBorder="1" applyAlignment="1">
      <alignment horizontal="center" vertical="center"/>
    </xf>
    <xf numFmtId="2" fontId="30" fillId="4" borderId="81" xfId="0" applyNumberFormat="1" applyFont="1" applyFill="1" applyBorder="1" applyAlignment="1">
      <alignment horizontal="center" vertical="center"/>
    </xf>
    <xf numFmtId="14" fontId="30" fillId="4" borderId="81" xfId="0" applyNumberFormat="1" applyFont="1" applyFill="1" applyBorder="1" applyAlignment="1">
      <alignment horizontal="center" vertical="center"/>
    </xf>
    <xf numFmtId="4" fontId="30" fillId="4" borderId="153" xfId="6" applyNumberFormat="1" applyFont="1" applyFill="1" applyBorder="1" applyAlignment="1">
      <alignment horizontal="center" vertical="center"/>
    </xf>
    <xf numFmtId="0" fontId="30" fillId="5" borderId="156" xfId="0" applyFont="1" applyFill="1" applyBorder="1" applyAlignment="1">
      <alignment horizontal="center" vertical="center" wrapText="1"/>
    </xf>
    <xf numFmtId="0" fontId="30" fillId="3" borderId="55" xfId="0" applyFont="1" applyFill="1" applyBorder="1" applyAlignment="1">
      <alignment horizontal="center" vertical="center"/>
    </xf>
    <xf numFmtId="14" fontId="0" fillId="0" borderId="71" xfId="0" applyNumberFormat="1" applyBorder="1" applyAlignment="1">
      <alignment horizontal="center" vertical="center"/>
    </xf>
    <xf numFmtId="0" fontId="30" fillId="0" borderId="151" xfId="6" applyFont="1" applyBorder="1" applyAlignment="1">
      <alignment horizontal="center" vertical="center"/>
    </xf>
    <xf numFmtId="14" fontId="30" fillId="0" borderId="151" xfId="6" applyNumberFormat="1" applyFont="1" applyBorder="1" applyAlignment="1">
      <alignment horizontal="center" vertical="center"/>
    </xf>
    <xf numFmtId="3" fontId="30" fillId="0" borderId="151" xfId="0" applyNumberFormat="1" applyFont="1" applyBorder="1" applyAlignment="1">
      <alignment horizontal="center" vertical="center"/>
    </xf>
    <xf numFmtId="3" fontId="30" fillId="0" borderId="151" xfId="6" applyNumberFormat="1" applyFont="1" applyBorder="1" applyAlignment="1">
      <alignment horizontal="center" vertical="center"/>
    </xf>
    <xf numFmtId="4" fontId="30" fillId="0" borderId="151" xfId="0" applyNumberFormat="1" applyFont="1" applyBorder="1" applyAlignment="1">
      <alignment horizontal="center" vertical="center"/>
    </xf>
    <xf numFmtId="0" fontId="30" fillId="3" borderId="55" xfId="6" applyFont="1" applyFill="1" applyBorder="1" applyAlignment="1">
      <alignment horizontal="center" vertical="center"/>
    </xf>
    <xf numFmtId="0" fontId="30" fillId="3" borderId="77" xfId="6" applyFont="1" applyFill="1" applyBorder="1" applyAlignment="1">
      <alignment horizontal="center" vertical="center"/>
    </xf>
    <xf numFmtId="14" fontId="30" fillId="3" borderId="55" xfId="6" applyNumberFormat="1" applyFont="1" applyFill="1" applyBorder="1" applyAlignment="1">
      <alignment horizontal="center" vertical="center"/>
    </xf>
    <xf numFmtId="1" fontId="30" fillId="3" borderId="55" xfId="6" applyNumberFormat="1" applyFont="1" applyFill="1" applyBorder="1" applyAlignment="1">
      <alignment horizontal="center" vertical="center"/>
    </xf>
    <xf numFmtId="2" fontId="30" fillId="3" borderId="55" xfId="6" applyNumberFormat="1" applyFont="1" applyFill="1" applyBorder="1" applyAlignment="1">
      <alignment horizontal="center" vertical="center"/>
    </xf>
    <xf numFmtId="0" fontId="30" fillId="3" borderId="55" xfId="6" applyFont="1" applyFill="1" applyBorder="1" applyAlignment="1">
      <alignment horizontal="center"/>
    </xf>
    <xf numFmtId="14" fontId="31" fillId="3" borderId="55" xfId="6" applyNumberFormat="1" applyFont="1" applyFill="1" applyBorder="1" applyAlignment="1">
      <alignment horizontal="center" vertical="center"/>
    </xf>
    <xf numFmtId="3" fontId="30" fillId="3" borderId="55" xfId="0" applyNumberFormat="1" applyFont="1" applyFill="1" applyBorder="1" applyAlignment="1">
      <alignment horizontal="center" vertical="center"/>
    </xf>
    <xf numFmtId="3" fontId="30" fillId="3" borderId="55" xfId="6" applyNumberFormat="1" applyFont="1" applyFill="1" applyBorder="1" applyAlignment="1">
      <alignment horizontal="center" vertical="center"/>
    </xf>
    <xf numFmtId="4" fontId="30" fillId="3" borderId="55" xfId="0" applyNumberFormat="1" applyFont="1" applyFill="1" applyBorder="1" applyAlignment="1">
      <alignment horizontal="center" vertical="center"/>
    </xf>
    <xf numFmtId="4" fontId="30" fillId="3" borderId="157" xfId="6" applyNumberFormat="1" applyFont="1" applyFill="1" applyBorder="1" applyAlignment="1">
      <alignment horizontal="center" vertical="center"/>
    </xf>
    <xf numFmtId="167" fontId="30" fillId="4" borderId="5" xfId="6" applyNumberFormat="1" applyFont="1" applyFill="1" applyBorder="1" applyAlignment="1">
      <alignment horizontal="center" vertical="center"/>
    </xf>
    <xf numFmtId="0" fontId="30" fillId="4" borderId="113" xfId="6" applyFont="1" applyFill="1" applyBorder="1" applyAlignment="1">
      <alignment horizontal="center" vertical="center"/>
    </xf>
    <xf numFmtId="0" fontId="30" fillId="4" borderId="113" xfId="6" applyNumberFormat="1" applyFont="1" applyFill="1" applyBorder="1" applyAlignment="1">
      <alignment horizontal="center" vertical="center"/>
    </xf>
    <xf numFmtId="1" fontId="30" fillId="4" borderId="113" xfId="6" applyNumberFormat="1" applyFont="1" applyFill="1" applyBorder="1" applyAlignment="1">
      <alignment horizontal="center" vertical="center"/>
    </xf>
    <xf numFmtId="2" fontId="30" fillId="4" borderId="113" xfId="6" applyNumberFormat="1" applyFont="1" applyFill="1" applyBorder="1" applyAlignment="1">
      <alignment horizontal="center" vertical="center"/>
    </xf>
    <xf numFmtId="0" fontId="30" fillId="4" borderId="113" xfId="6" applyFont="1" applyFill="1" applyBorder="1" applyAlignment="1">
      <alignment horizontal="center"/>
    </xf>
    <xf numFmtId="14" fontId="31" fillId="4" borderId="113" xfId="6" applyNumberFormat="1" applyFont="1" applyFill="1" applyBorder="1" applyAlignment="1">
      <alignment horizontal="center" vertical="center"/>
    </xf>
    <xf numFmtId="0" fontId="30" fillId="4" borderId="104" xfId="0" applyFont="1" applyFill="1" applyBorder="1" applyAlignment="1">
      <alignment horizontal="center" vertical="center"/>
    </xf>
    <xf numFmtId="1" fontId="30" fillId="4" borderId="95" xfId="6" applyNumberFormat="1" applyFont="1" applyFill="1" applyBorder="1" applyAlignment="1">
      <alignment horizontal="center" vertical="center"/>
    </xf>
    <xf numFmtId="2" fontId="30" fillId="4" borderId="95" xfId="6" applyNumberFormat="1" applyFont="1" applyFill="1" applyBorder="1" applyAlignment="1">
      <alignment horizontal="center" vertical="center"/>
    </xf>
    <xf numFmtId="164" fontId="30" fillId="0" borderId="113" xfId="0" applyNumberFormat="1" applyFont="1" applyBorder="1" applyAlignment="1">
      <alignment horizontal="center" vertical="center"/>
    </xf>
    <xf numFmtId="0" fontId="30" fillId="4" borderId="40" xfId="6" applyNumberFormat="1" applyFont="1" applyFill="1" applyBorder="1" applyAlignment="1">
      <alignment horizontal="center" vertical="center"/>
    </xf>
    <xf numFmtId="0" fontId="30" fillId="0" borderId="129" xfId="6" applyFont="1" applyBorder="1" applyAlignment="1">
      <alignment horizontal="center" vertical="center"/>
    </xf>
    <xf numFmtId="2" fontId="30" fillId="0" borderId="3" xfId="6" applyNumberFormat="1" applyFont="1" applyBorder="1" applyAlignment="1">
      <alignment horizontal="center" vertical="center"/>
    </xf>
    <xf numFmtId="0" fontId="30" fillId="0" borderId="3" xfId="0" applyFont="1" applyBorder="1"/>
    <xf numFmtId="14" fontId="34" fillId="0" borderId="127" xfId="6" applyNumberFormat="1" applyFont="1" applyBorder="1" applyAlignment="1">
      <alignment horizontal="center" vertical="center"/>
    </xf>
    <xf numFmtId="0" fontId="30" fillId="0" borderId="130" xfId="6" applyFont="1" applyBorder="1" applyAlignment="1">
      <alignment horizontal="center" vertical="center"/>
    </xf>
    <xf numFmtId="0" fontId="14" fillId="0" borderId="0" xfId="6" applyFont="1" applyBorder="1" applyAlignment="1">
      <alignment horizontal="center" vertical="center"/>
    </xf>
    <xf numFmtId="0" fontId="4" fillId="0" borderId="0" xfId="6" applyBorder="1" applyAlignment="1">
      <alignment horizontal="left" vertical="center"/>
    </xf>
    <xf numFmtId="0" fontId="4" fillId="0" borderId="0" xfId="6" applyBorder="1" applyAlignment="1">
      <alignment horizontal="center" vertical="center"/>
    </xf>
    <xf numFmtId="14" fontId="4" fillId="0" borderId="0" xfId="6" applyNumberFormat="1" applyBorder="1" applyAlignment="1">
      <alignment horizontal="center" vertical="center"/>
    </xf>
    <xf numFmtId="0" fontId="10" fillId="0" borderId="0" xfId="0" applyFont="1"/>
    <xf numFmtId="0" fontId="15" fillId="0" borderId="0" xfId="6" applyFont="1" applyBorder="1" applyAlignment="1">
      <alignment horizontal="center" vertical="center"/>
    </xf>
    <xf numFmtId="2" fontId="15" fillId="0" borderId="0" xfId="6" applyNumberFormat="1" applyFont="1" applyBorder="1" applyAlignment="1">
      <alignment horizontal="center" vertical="center"/>
    </xf>
    <xf numFmtId="0" fontId="15" fillId="0" borderId="0" xfId="6" applyFont="1" applyBorder="1" applyAlignment="1">
      <alignment horizontal="center"/>
    </xf>
    <xf numFmtId="1" fontId="4" fillId="0" borderId="0" xfId="6" applyNumberFormat="1" applyBorder="1" applyAlignment="1">
      <alignment horizontal="center" vertical="center"/>
    </xf>
    <xf numFmtId="14" fontId="15" fillId="0" borderId="0" xfId="6" applyNumberFormat="1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4" fontId="30" fillId="3" borderId="55" xfId="6" applyNumberFormat="1" applyFont="1" applyFill="1" applyBorder="1" applyAlignment="1">
      <alignment horizontal="center" vertical="center"/>
    </xf>
    <xf numFmtId="0" fontId="11" fillId="0" borderId="74" xfId="0" applyFont="1" applyBorder="1" applyAlignment="1">
      <alignment horizontal="center" vertical="center"/>
    </xf>
    <xf numFmtId="4" fontId="0" fillId="0" borderId="144" xfId="0" applyNumberFormat="1" applyBorder="1" applyAlignment="1">
      <alignment horizontal="center" vertical="center"/>
    </xf>
    <xf numFmtId="0" fontId="17" fillId="4" borderId="97" xfId="0" applyFont="1" applyFill="1" applyBorder="1" applyAlignment="1">
      <alignment horizontal="left" vertical="center"/>
    </xf>
    <xf numFmtId="0" fontId="17" fillId="4" borderId="140" xfId="0" applyFont="1" applyFill="1" applyBorder="1" applyAlignment="1">
      <alignment horizontal="left" vertical="center"/>
    </xf>
    <xf numFmtId="0" fontId="0" fillId="0" borderId="158" xfId="0" applyBorder="1"/>
    <xf numFmtId="0" fontId="0" fillId="0" borderId="159" xfId="0" applyBorder="1"/>
    <xf numFmtId="0" fontId="0" fillId="0" borderId="160" xfId="0" applyBorder="1"/>
    <xf numFmtId="0" fontId="50" fillId="0" borderId="159" xfId="0" applyFont="1" applyBorder="1"/>
    <xf numFmtId="14" fontId="17" fillId="0" borderId="159" xfId="6" applyNumberFormat="1" applyFont="1" applyBorder="1" applyAlignment="1">
      <alignment horizontal="center" vertical="center"/>
    </xf>
    <xf numFmtId="4" fontId="17" fillId="0" borderId="159" xfId="6" applyNumberFormat="1" applyFont="1" applyBorder="1" applyAlignment="1">
      <alignment horizontal="center" vertical="center"/>
    </xf>
    <xf numFmtId="0" fontId="0" fillId="0" borderId="160" xfId="0" applyBorder="1" applyAlignment="1">
      <alignment horizontal="center"/>
    </xf>
    <xf numFmtId="0" fontId="30" fillId="0" borderId="149" xfId="0" applyFont="1" applyBorder="1" applyAlignment="1">
      <alignment horizontal="center" vertical="center"/>
    </xf>
    <xf numFmtId="2" fontId="17" fillId="0" borderId="88" xfId="0" applyNumberFormat="1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4" fontId="0" fillId="0" borderId="98" xfId="0" applyNumberFormat="1" applyBorder="1"/>
    <xf numFmtId="0" fontId="30" fillId="4" borderId="151" xfId="0" applyFont="1" applyFill="1" applyBorder="1" applyAlignment="1">
      <alignment horizontal="center" vertical="center"/>
    </xf>
    <xf numFmtId="0" fontId="30" fillId="4" borderId="41" xfId="0" applyFont="1" applyFill="1" applyBorder="1" applyAlignment="1">
      <alignment horizontal="center" vertical="center"/>
    </xf>
    <xf numFmtId="14" fontId="30" fillId="4" borderId="151" xfId="0" applyNumberFormat="1" applyFont="1" applyFill="1" applyBorder="1" applyAlignment="1">
      <alignment horizontal="center" vertical="center"/>
    </xf>
    <xf numFmtId="2" fontId="30" fillId="4" borderId="151" xfId="0" applyNumberFormat="1" applyFont="1" applyFill="1" applyBorder="1" applyAlignment="1">
      <alignment horizontal="center" vertical="center"/>
    </xf>
    <xf numFmtId="14" fontId="30" fillId="4" borderId="41" xfId="0" applyNumberFormat="1" applyFont="1" applyFill="1" applyBorder="1" applyAlignment="1">
      <alignment horizontal="center" vertical="center"/>
    </xf>
    <xf numFmtId="4" fontId="30" fillId="4" borderId="151" xfId="0" applyNumberFormat="1" applyFont="1" applyFill="1" applyBorder="1" applyAlignment="1">
      <alignment horizontal="center" vertical="center"/>
    </xf>
    <xf numFmtId="14" fontId="30" fillId="4" borderId="151" xfId="6" applyNumberFormat="1" applyFont="1" applyFill="1" applyBorder="1" applyAlignment="1">
      <alignment horizontal="center" vertical="center"/>
    </xf>
    <xf numFmtId="0" fontId="17" fillId="2" borderId="56" xfId="6" applyFont="1" applyFill="1" applyBorder="1" applyAlignment="1">
      <alignment horizontal="center"/>
    </xf>
    <xf numFmtId="14" fontId="31" fillId="4" borderId="151" xfId="0" applyNumberFormat="1" applyFont="1" applyFill="1" applyBorder="1" applyAlignment="1">
      <alignment horizontal="center" vertical="center"/>
    </xf>
    <xf numFmtId="0" fontId="17" fillId="4" borderId="96" xfId="0" applyFont="1" applyFill="1" applyBorder="1" applyAlignment="1">
      <alignment horizontal="center" vertical="center"/>
    </xf>
    <xf numFmtId="0" fontId="30" fillId="0" borderId="76" xfId="0" applyFont="1" applyBorder="1" applyAlignment="1">
      <alignment horizontal="center" vertical="center"/>
    </xf>
    <xf numFmtId="0" fontId="17" fillId="0" borderId="123" xfId="0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  <xf numFmtId="14" fontId="17" fillId="0" borderId="58" xfId="0" applyNumberFormat="1" applyFont="1" applyBorder="1" applyAlignment="1">
      <alignment horizontal="center" vertical="center"/>
    </xf>
    <xf numFmtId="168" fontId="17" fillId="0" borderId="58" xfId="0" applyNumberFormat="1" applyFont="1" applyBorder="1" applyAlignment="1">
      <alignment horizontal="center" vertical="center"/>
    </xf>
    <xf numFmtId="4" fontId="17" fillId="0" borderId="58" xfId="0" applyNumberFormat="1" applyFont="1" applyBorder="1" applyAlignment="1">
      <alignment horizontal="center" vertical="center"/>
    </xf>
    <xf numFmtId="14" fontId="18" fillId="0" borderId="58" xfId="0" applyNumberFormat="1" applyFont="1" applyBorder="1" applyAlignment="1">
      <alignment horizontal="center" vertical="center"/>
    </xf>
    <xf numFmtId="0" fontId="17" fillId="0" borderId="58" xfId="6" applyFont="1" applyBorder="1" applyAlignment="1">
      <alignment horizontal="center" vertical="center"/>
    </xf>
    <xf numFmtId="3" fontId="17" fillId="0" borderId="58" xfId="6" applyNumberFormat="1" applyFont="1" applyBorder="1" applyAlignment="1">
      <alignment horizontal="center" vertical="center"/>
    </xf>
    <xf numFmtId="3" fontId="17" fillId="0" borderId="58" xfId="0" applyNumberFormat="1" applyFont="1" applyBorder="1" applyAlignment="1">
      <alignment horizontal="center" vertical="center"/>
    </xf>
    <xf numFmtId="4" fontId="17" fillId="0" borderId="58" xfId="6" applyNumberFormat="1" applyFont="1" applyBorder="1" applyAlignment="1">
      <alignment horizontal="center" vertical="center"/>
    </xf>
    <xf numFmtId="0" fontId="0" fillId="0" borderId="161" xfId="0" applyBorder="1" applyAlignment="1">
      <alignment horizontal="center" vertical="center"/>
    </xf>
    <xf numFmtId="0" fontId="0" fillId="0" borderId="46" xfId="0" applyBorder="1"/>
    <xf numFmtId="0" fontId="11" fillId="0" borderId="44" xfId="0" applyFont="1" applyBorder="1" applyAlignment="1">
      <alignment horizontal="center"/>
    </xf>
    <xf numFmtId="0" fontId="11" fillId="0" borderId="162" xfId="0" applyFont="1" applyBorder="1"/>
    <xf numFmtId="0" fontId="0" fillId="7" borderId="97" xfId="0" applyFill="1" applyBorder="1" applyAlignment="1">
      <alignment horizontal="center" vertical="center"/>
    </xf>
    <xf numFmtId="4" fontId="30" fillId="0" borderId="0" xfId="0" applyNumberFormat="1" applyFont="1" applyAlignment="1">
      <alignment horizontal="center" vertical="center"/>
    </xf>
    <xf numFmtId="4" fontId="30" fillId="0" borderId="88" xfId="6" applyNumberFormat="1" applyFont="1" applyBorder="1" applyAlignment="1">
      <alignment horizontal="center" vertical="center"/>
    </xf>
    <xf numFmtId="3" fontId="30" fillId="0" borderId="58" xfId="0" applyNumberFormat="1" applyFont="1" applyBorder="1" applyAlignment="1">
      <alignment horizontal="center" vertical="center"/>
    </xf>
    <xf numFmtId="49" fontId="30" fillId="0" borderId="41" xfId="6" applyNumberFormat="1" applyFont="1" applyBorder="1" applyAlignment="1">
      <alignment horizontal="center" vertical="center"/>
    </xf>
    <xf numFmtId="0" fontId="30" fillId="0" borderId="41" xfId="6" applyFont="1" applyBorder="1" applyAlignment="1">
      <alignment horizontal="center" vertical="center"/>
    </xf>
    <xf numFmtId="14" fontId="30" fillId="0" borderId="41" xfId="6" applyNumberFormat="1" applyFont="1" applyBorder="1" applyAlignment="1">
      <alignment horizontal="center" vertical="center"/>
    </xf>
    <xf numFmtId="2" fontId="30" fillId="0" borderId="41" xfId="6" applyNumberFormat="1" applyFont="1" applyBorder="1" applyAlignment="1">
      <alignment horizontal="center" vertical="center"/>
    </xf>
    <xf numFmtId="0" fontId="30" fillId="0" borderId="41" xfId="6" applyFont="1" applyBorder="1" applyAlignment="1">
      <alignment horizontal="center"/>
    </xf>
    <xf numFmtId="14" fontId="31" fillId="0" borderId="163" xfId="6" applyNumberFormat="1" applyFont="1" applyBorder="1" applyAlignment="1">
      <alignment horizontal="center" vertical="center"/>
    </xf>
    <xf numFmtId="0" fontId="30" fillId="0" borderId="135" xfId="0" applyFont="1" applyBorder="1" applyAlignment="1">
      <alignment horizontal="center" vertical="center"/>
    </xf>
    <xf numFmtId="49" fontId="30" fillId="0" borderId="122" xfId="6" applyNumberFormat="1" applyFont="1" applyBorder="1" applyAlignment="1">
      <alignment horizontal="center" vertical="center"/>
    </xf>
    <xf numFmtId="0" fontId="39" fillId="0" borderId="0" xfId="0" applyFont="1"/>
    <xf numFmtId="0" fontId="14" fillId="0" borderId="0" xfId="0" applyFont="1" applyAlignment="1">
      <alignment horizontal="left" vertical="center"/>
    </xf>
    <xf numFmtId="0" fontId="30" fillId="4" borderId="132" xfId="6" applyNumberFormat="1" applyFont="1" applyFill="1" applyBorder="1" applyAlignment="1">
      <alignment horizontal="center" vertical="center"/>
    </xf>
    <xf numFmtId="14" fontId="34" fillId="4" borderId="113" xfId="6" applyNumberFormat="1" applyFont="1" applyFill="1" applyBorder="1" applyAlignment="1">
      <alignment horizontal="center" vertical="center"/>
    </xf>
    <xf numFmtId="0" fontId="30" fillId="4" borderId="92" xfId="6" applyFont="1" applyFill="1" applyBorder="1" applyAlignment="1">
      <alignment horizontal="center" vertical="center"/>
    </xf>
    <xf numFmtId="4" fontId="30" fillId="4" borderId="33" xfId="6" applyNumberFormat="1" applyFont="1" applyFill="1" applyBorder="1" applyAlignment="1">
      <alignment horizontal="center" vertical="center"/>
    </xf>
    <xf numFmtId="0" fontId="30" fillId="4" borderId="96" xfId="0" applyFont="1" applyFill="1" applyBorder="1" applyAlignment="1">
      <alignment horizontal="center" vertical="center" wrapText="1"/>
    </xf>
    <xf numFmtId="0" fontId="30" fillId="4" borderId="0" xfId="0" applyFont="1" applyFill="1" applyAlignment="1">
      <alignment horizontal="center" vertical="center"/>
    </xf>
    <xf numFmtId="0" fontId="16" fillId="0" borderId="164" xfId="6" applyFont="1" applyBorder="1" applyAlignment="1">
      <alignment horizontal="center" vertical="center"/>
    </xf>
    <xf numFmtId="0" fontId="16" fillId="0" borderId="154" xfId="6" applyNumberFormat="1" applyFont="1" applyBorder="1" applyAlignment="1">
      <alignment horizontal="center" vertical="center"/>
    </xf>
    <xf numFmtId="0" fontId="16" fillId="0" borderId="154" xfId="6" applyFont="1" applyBorder="1" applyAlignment="1">
      <alignment horizontal="center" vertical="center"/>
    </xf>
    <xf numFmtId="14" fontId="16" fillId="0" borderId="154" xfId="6" applyNumberFormat="1" applyFont="1" applyBorder="1" applyAlignment="1">
      <alignment horizontal="center" vertical="center"/>
    </xf>
    <xf numFmtId="1" fontId="16" fillId="0" borderId="154" xfId="6" applyNumberFormat="1" applyFont="1" applyBorder="1" applyAlignment="1">
      <alignment horizontal="center" vertical="center"/>
    </xf>
    <xf numFmtId="2" fontId="16" fillId="0" borderId="154" xfId="6" applyNumberFormat="1" applyFont="1" applyBorder="1" applyAlignment="1">
      <alignment horizontal="center" vertical="center"/>
    </xf>
    <xf numFmtId="0" fontId="16" fillId="0" borderId="109" xfId="6" applyFont="1" applyBorder="1" applyAlignment="1">
      <alignment horizontal="center"/>
    </xf>
    <xf numFmtId="14" fontId="16" fillId="0" borderId="164" xfId="6" applyNumberFormat="1" applyFont="1" applyBorder="1" applyAlignment="1">
      <alignment horizontal="center" vertical="center"/>
    </xf>
    <xf numFmtId="4" fontId="16" fillId="0" borderId="154" xfId="6" applyNumberFormat="1" applyFont="1" applyBorder="1" applyAlignment="1">
      <alignment horizontal="center" vertical="center"/>
    </xf>
    <xf numFmtId="0" fontId="30" fillId="4" borderId="149" xfId="0" applyFont="1" applyFill="1" applyBorder="1" applyAlignment="1">
      <alignment horizontal="center" vertical="center"/>
    </xf>
    <xf numFmtId="0" fontId="30" fillId="0" borderId="92" xfId="6" applyFont="1" applyBorder="1" applyAlignment="1">
      <alignment horizontal="center" vertical="center"/>
    </xf>
    <xf numFmtId="0" fontId="30" fillId="0" borderId="148" xfId="0" applyFont="1" applyBorder="1" applyAlignment="1">
      <alignment horizontal="center" vertical="center"/>
    </xf>
    <xf numFmtId="0" fontId="30" fillId="0" borderId="132" xfId="6" applyFont="1" applyBorder="1" applyAlignment="1">
      <alignment horizontal="center"/>
    </xf>
    <xf numFmtId="0" fontId="30" fillId="4" borderId="102" xfId="6" applyFont="1" applyFill="1" applyBorder="1" applyAlignment="1">
      <alignment horizontal="center" vertical="center"/>
    </xf>
    <xf numFmtId="0" fontId="30" fillId="4" borderId="95" xfId="6" applyNumberFormat="1" applyFont="1" applyFill="1" applyBorder="1" applyAlignment="1">
      <alignment horizontal="center" vertical="center"/>
    </xf>
    <xf numFmtId="0" fontId="30" fillId="4" borderId="95" xfId="6" applyFont="1" applyFill="1" applyBorder="1" applyAlignment="1">
      <alignment horizontal="center"/>
    </xf>
    <xf numFmtId="14" fontId="34" fillId="4" borderId="95" xfId="6" applyNumberFormat="1" applyFont="1" applyFill="1" applyBorder="1" applyAlignment="1">
      <alignment horizontal="center" vertical="center"/>
    </xf>
    <xf numFmtId="3" fontId="30" fillId="4" borderId="127" xfId="6" applyNumberFormat="1" applyFont="1" applyFill="1" applyBorder="1" applyAlignment="1">
      <alignment horizontal="center" vertical="center"/>
    </xf>
    <xf numFmtId="14" fontId="31" fillId="0" borderId="58" xfId="6" applyNumberFormat="1" applyFont="1" applyBorder="1" applyAlignment="1">
      <alignment horizontal="center" vertical="center"/>
    </xf>
    <xf numFmtId="0" fontId="0" fillId="0" borderId="83" xfId="0" applyBorder="1" applyAlignment="1">
      <alignment horizontal="center"/>
    </xf>
    <xf numFmtId="0" fontId="30" fillId="4" borderId="108" xfId="6" applyFont="1" applyFill="1" applyBorder="1" applyAlignment="1">
      <alignment horizontal="center"/>
    </xf>
    <xf numFmtId="49" fontId="30" fillId="0" borderId="95" xfId="0" applyNumberFormat="1" applyFont="1" applyBorder="1" applyAlignment="1">
      <alignment horizontal="center" vertical="center"/>
    </xf>
    <xf numFmtId="0" fontId="30" fillId="0" borderId="122" xfId="6" applyFont="1" applyBorder="1" applyAlignment="1">
      <alignment horizontal="center" vertical="center"/>
    </xf>
    <xf numFmtId="0" fontId="30" fillId="0" borderId="41" xfId="6" applyNumberFormat="1" applyFont="1" applyBorder="1" applyAlignment="1">
      <alignment horizontal="center" vertical="center"/>
    </xf>
    <xf numFmtId="1" fontId="30" fillId="0" borderId="41" xfId="6" applyNumberFormat="1" applyFont="1" applyBorder="1" applyAlignment="1">
      <alignment horizontal="center" vertical="center"/>
    </xf>
    <xf numFmtId="0" fontId="30" fillId="0" borderId="163" xfId="6" applyFont="1" applyBorder="1" applyAlignment="1">
      <alignment horizontal="center"/>
    </xf>
    <xf numFmtId="0" fontId="11" fillId="0" borderId="82" xfId="0" applyFont="1" applyBorder="1"/>
    <xf numFmtId="0" fontId="30" fillId="0" borderId="165" xfId="6" applyFont="1" applyBorder="1" applyAlignment="1">
      <alignment horizontal="center" vertical="center"/>
    </xf>
    <xf numFmtId="14" fontId="30" fillId="0" borderId="165" xfId="6" applyNumberFormat="1" applyFont="1" applyBorder="1" applyAlignment="1">
      <alignment horizontal="center" vertical="center"/>
    </xf>
    <xf numFmtId="2" fontId="30" fillId="0" borderId="165" xfId="6" applyNumberFormat="1" applyFont="1" applyBorder="1" applyAlignment="1">
      <alignment horizontal="center" vertical="center"/>
    </xf>
    <xf numFmtId="0" fontId="30" fillId="0" borderId="165" xfId="6" applyFont="1" applyBorder="1" applyAlignment="1">
      <alignment horizontal="center"/>
    </xf>
    <xf numFmtId="14" fontId="31" fillId="0" borderId="166" xfId="6" applyNumberFormat="1" applyFont="1" applyBorder="1" applyAlignment="1">
      <alignment horizontal="center" vertical="center"/>
    </xf>
    <xf numFmtId="4" fontId="30" fillId="0" borderId="153" xfId="6" applyNumberFormat="1" applyFont="1" applyBorder="1" applyAlignment="1">
      <alignment horizontal="center" vertical="center"/>
    </xf>
    <xf numFmtId="49" fontId="30" fillId="0" borderId="75" xfId="0" applyNumberFormat="1" applyFont="1" applyBorder="1" applyAlignment="1">
      <alignment horizontal="center" vertical="center"/>
    </xf>
    <xf numFmtId="0" fontId="0" fillId="0" borderId="167" xfId="0" applyBorder="1"/>
    <xf numFmtId="0" fontId="30" fillId="0" borderId="151" xfId="0" applyFont="1" applyBorder="1" applyAlignment="1">
      <alignment horizontal="center" vertical="center"/>
    </xf>
    <xf numFmtId="14" fontId="30" fillId="0" borderId="58" xfId="6" applyNumberFormat="1" applyFont="1" applyBorder="1" applyAlignment="1">
      <alignment horizontal="center" vertical="center"/>
    </xf>
    <xf numFmtId="0" fontId="30" fillId="0" borderId="58" xfId="6" applyFont="1" applyBorder="1" applyAlignment="1">
      <alignment horizontal="center" vertical="center"/>
    </xf>
    <xf numFmtId="3" fontId="30" fillId="0" borderId="58" xfId="6" applyNumberFormat="1" applyFont="1" applyBorder="1" applyAlignment="1">
      <alignment horizontal="center" vertical="center"/>
    </xf>
    <xf numFmtId="4" fontId="30" fillId="0" borderId="168" xfId="6" applyNumberFormat="1" applyFont="1" applyBorder="1" applyAlignment="1">
      <alignment horizontal="center" vertical="center"/>
    </xf>
    <xf numFmtId="4" fontId="17" fillId="0" borderId="60" xfId="0" applyNumberFormat="1" applyFont="1" applyBorder="1" applyAlignment="1">
      <alignment horizontal="center" vertical="center"/>
    </xf>
    <xf numFmtId="4" fontId="30" fillId="0" borderId="38" xfId="0" applyNumberFormat="1" applyFont="1" applyBorder="1" applyAlignment="1">
      <alignment horizontal="center" vertical="center"/>
    </xf>
    <xf numFmtId="4" fontId="30" fillId="0" borderId="40" xfId="6" applyNumberFormat="1" applyFont="1" applyBorder="1" applyAlignment="1">
      <alignment horizontal="center" vertical="center"/>
    </xf>
    <xf numFmtId="49" fontId="16" fillId="0" borderId="154" xfId="6" applyNumberFormat="1" applyFont="1" applyBorder="1" applyAlignment="1">
      <alignment horizontal="center" vertical="center"/>
    </xf>
    <xf numFmtId="0" fontId="16" fillId="0" borderId="154" xfId="0" applyFont="1" applyBorder="1" applyAlignment="1">
      <alignment horizontal="center" vertical="center"/>
    </xf>
    <xf numFmtId="3" fontId="16" fillId="0" borderId="154" xfId="0" applyNumberFormat="1" applyFont="1" applyBorder="1" applyAlignment="1">
      <alignment horizontal="center" vertical="center"/>
    </xf>
    <xf numFmtId="4" fontId="16" fillId="0" borderId="154" xfId="0" applyNumberFormat="1" applyFont="1" applyBorder="1" applyAlignment="1">
      <alignment horizontal="center" vertical="center"/>
    </xf>
    <xf numFmtId="14" fontId="19" fillId="0" borderId="109" xfId="6" applyNumberFormat="1" applyFont="1" applyBorder="1" applyAlignment="1">
      <alignment horizontal="center" vertical="center"/>
    </xf>
    <xf numFmtId="14" fontId="16" fillId="0" borderId="100" xfId="6" applyNumberFormat="1" applyFont="1" applyBorder="1" applyAlignment="1">
      <alignment horizontal="center" vertical="center"/>
    </xf>
    <xf numFmtId="3" fontId="16" fillId="0" borderId="154" xfId="6" applyNumberFormat="1" applyFont="1" applyBorder="1" applyAlignment="1">
      <alignment horizontal="center" vertical="center"/>
    </xf>
    <xf numFmtId="4" fontId="16" fillId="0" borderId="109" xfId="0" applyNumberFormat="1" applyFont="1" applyBorder="1" applyAlignment="1">
      <alignment horizontal="center" vertical="center"/>
    </xf>
    <xf numFmtId="4" fontId="16" fillId="0" borderId="164" xfId="6" applyNumberFormat="1" applyFont="1" applyBorder="1" applyAlignment="1">
      <alignment horizontal="center" vertical="center"/>
    </xf>
    <xf numFmtId="0" fontId="17" fillId="0" borderId="136" xfId="0" applyFont="1" applyBorder="1" applyAlignment="1">
      <alignment horizontal="center"/>
    </xf>
    <xf numFmtId="0" fontId="30" fillId="0" borderId="130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0" borderId="157" xfId="0" applyFont="1" applyBorder="1" applyAlignment="1">
      <alignment horizontal="center"/>
    </xf>
    <xf numFmtId="0" fontId="16" fillId="0" borderId="170" xfId="0" applyFont="1" applyBorder="1" applyAlignment="1">
      <alignment horizontal="center" vertical="center"/>
    </xf>
    <xf numFmtId="0" fontId="30" fillId="0" borderId="171" xfId="0" applyFont="1" applyBorder="1" applyAlignment="1">
      <alignment horizontal="center"/>
    </xf>
    <xf numFmtId="0" fontId="11" fillId="0" borderId="55" xfId="0" applyFont="1" applyBorder="1"/>
    <xf numFmtId="0" fontId="0" fillId="0" borderId="86" xfId="0" applyBorder="1"/>
    <xf numFmtId="14" fontId="30" fillId="0" borderId="5" xfId="0" applyNumberFormat="1" applyFont="1" applyBorder="1" applyAlignment="1">
      <alignment horizontal="center" vertical="center"/>
    </xf>
    <xf numFmtId="0" fontId="30" fillId="5" borderId="142" xfId="0" applyFont="1" applyFill="1" applyBorder="1" applyAlignment="1">
      <alignment horizontal="center" vertical="center" wrapText="1"/>
    </xf>
    <xf numFmtId="0" fontId="30" fillId="4" borderId="49" xfId="0" applyFont="1" applyFill="1" applyBorder="1" applyAlignment="1">
      <alignment horizontal="center" vertical="center"/>
    </xf>
    <xf numFmtId="0" fontId="17" fillId="4" borderId="97" xfId="0" applyFont="1" applyFill="1" applyBorder="1"/>
    <xf numFmtId="0" fontId="39" fillId="0" borderId="55" xfId="0" applyFont="1" applyBorder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30" fillId="0" borderId="169" xfId="0" applyFont="1" applyBorder="1" applyAlignment="1">
      <alignment horizontal="center"/>
    </xf>
    <xf numFmtId="0" fontId="0" fillId="0" borderId="71" xfId="0" applyBorder="1" applyAlignment="1">
      <alignment vertical="center"/>
    </xf>
    <xf numFmtId="0" fontId="0" fillId="0" borderId="98" xfId="0" applyBorder="1" applyAlignment="1">
      <alignment vertical="center"/>
    </xf>
    <xf numFmtId="0" fontId="0" fillId="0" borderId="91" xfId="0" applyBorder="1" applyAlignment="1">
      <alignment vertical="center"/>
    </xf>
    <xf numFmtId="14" fontId="0" fillId="0" borderId="172" xfId="0" applyNumberFormat="1" applyBorder="1" applyAlignment="1">
      <alignment horizontal="center" vertical="center"/>
    </xf>
    <xf numFmtId="14" fontId="0" fillId="0" borderId="173" xfId="0" applyNumberFormat="1" applyBorder="1" applyAlignment="1">
      <alignment horizontal="center" vertical="center"/>
    </xf>
    <xf numFmtId="0" fontId="25" fillId="0" borderId="130" xfId="6" applyFont="1" applyBorder="1" applyAlignment="1">
      <alignment horizontal="center" vertical="center"/>
    </xf>
    <xf numFmtId="0" fontId="25" fillId="0" borderId="55" xfId="0" applyFont="1" applyBorder="1"/>
    <xf numFmtId="14" fontId="46" fillId="0" borderId="55" xfId="6" applyNumberFormat="1" applyFont="1" applyBorder="1" applyAlignment="1">
      <alignment horizontal="center" vertical="center"/>
    </xf>
    <xf numFmtId="0" fontId="17" fillId="0" borderId="130" xfId="0" applyFont="1" applyBorder="1"/>
    <xf numFmtId="0" fontId="7" fillId="0" borderId="88" xfId="0" applyFont="1" applyBorder="1"/>
    <xf numFmtId="2" fontId="30" fillId="0" borderId="174" xfId="0" applyNumberFormat="1" applyFont="1" applyBorder="1" applyAlignment="1">
      <alignment horizontal="center" vertical="center"/>
    </xf>
    <xf numFmtId="3" fontId="25" fillId="0" borderId="55" xfId="0" applyNumberFormat="1" applyFont="1" applyBorder="1" applyAlignment="1">
      <alignment horizontal="center" vertical="center"/>
    </xf>
    <xf numFmtId="0" fontId="51" fillId="0" borderId="145" xfId="6" applyFont="1" applyBorder="1" applyAlignment="1">
      <alignment horizontal="center" vertical="center"/>
    </xf>
    <xf numFmtId="0" fontId="51" fillId="0" borderId="58" xfId="0" applyFont="1" applyBorder="1" applyAlignment="1">
      <alignment horizontal="center" vertical="center"/>
    </xf>
    <xf numFmtId="14" fontId="51" fillId="0" borderId="58" xfId="0" applyNumberFormat="1" applyFont="1" applyBorder="1" applyAlignment="1">
      <alignment horizontal="center" vertical="center"/>
    </xf>
    <xf numFmtId="2" fontId="51" fillId="0" borderId="58" xfId="0" applyNumberFormat="1" applyFont="1" applyBorder="1" applyAlignment="1">
      <alignment horizontal="center" vertical="center"/>
    </xf>
    <xf numFmtId="14" fontId="52" fillId="0" borderId="58" xfId="0" applyNumberFormat="1" applyFont="1" applyBorder="1" applyAlignment="1">
      <alignment horizontal="center" vertical="center"/>
    </xf>
    <xf numFmtId="4" fontId="51" fillId="0" borderId="58" xfId="6" applyNumberFormat="1" applyFont="1" applyBorder="1" applyAlignment="1">
      <alignment horizontal="center" vertical="center"/>
    </xf>
    <xf numFmtId="4" fontId="51" fillId="0" borderId="58" xfId="0" applyNumberFormat="1" applyFont="1" applyBorder="1" applyAlignment="1">
      <alignment horizontal="center" vertical="center"/>
    </xf>
    <xf numFmtId="0" fontId="30" fillId="0" borderId="124" xfId="6" applyFont="1" applyBorder="1" applyAlignment="1">
      <alignment horizontal="center" vertical="center"/>
    </xf>
    <xf numFmtId="0" fontId="17" fillId="0" borderId="90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/>
    </xf>
    <xf numFmtId="0" fontId="0" fillId="0" borderId="176" xfId="0" applyBorder="1"/>
    <xf numFmtId="0" fontId="51" fillId="0" borderId="55" xfId="6" applyFont="1" applyBorder="1" applyAlignment="1">
      <alignment horizontal="center" vertical="center"/>
    </xf>
    <xf numFmtId="0" fontId="17" fillId="0" borderId="161" xfId="0" applyFont="1" applyBorder="1" applyAlignment="1">
      <alignment horizontal="center" vertical="center"/>
    </xf>
    <xf numFmtId="0" fontId="30" fillId="0" borderId="169" xfId="0" applyFont="1" applyBorder="1" applyAlignment="1">
      <alignment horizontal="center" vertical="center"/>
    </xf>
    <xf numFmtId="0" fontId="30" fillId="0" borderId="60" xfId="6" applyFont="1" applyBorder="1" applyAlignment="1">
      <alignment horizontal="center"/>
    </xf>
    <xf numFmtId="49" fontId="17" fillId="0" borderId="55" xfId="0" applyNumberFormat="1" applyFont="1" applyBorder="1" applyAlignment="1">
      <alignment horizontal="center" vertical="center"/>
    </xf>
    <xf numFmtId="49" fontId="17" fillId="0" borderId="88" xfId="0" applyNumberFormat="1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2" fontId="30" fillId="0" borderId="41" xfId="0" applyNumberFormat="1" applyFont="1" applyBorder="1" applyAlignment="1">
      <alignment horizontal="center" vertical="center"/>
    </xf>
    <xf numFmtId="0" fontId="17" fillId="4" borderId="80" xfId="0" applyFont="1" applyFill="1" applyBorder="1" applyAlignment="1">
      <alignment horizontal="center" vertical="center"/>
    </xf>
    <xf numFmtId="0" fontId="30" fillId="0" borderId="88" xfId="0" applyFont="1" applyBorder="1" applyAlignment="1">
      <alignment horizontal="center" vertical="center"/>
    </xf>
    <xf numFmtId="14" fontId="30" fillId="0" borderId="88" xfId="0" applyNumberFormat="1" applyFont="1" applyBorder="1" applyAlignment="1">
      <alignment horizontal="center" vertical="center"/>
    </xf>
    <xf numFmtId="2" fontId="30" fillId="0" borderId="88" xfId="0" applyNumberFormat="1" applyFont="1" applyBorder="1" applyAlignment="1">
      <alignment horizontal="center" vertical="center"/>
    </xf>
    <xf numFmtId="14" fontId="31" fillId="0" borderId="88" xfId="0" applyNumberFormat="1" applyFont="1" applyBorder="1" applyAlignment="1">
      <alignment horizontal="center" vertical="center"/>
    </xf>
    <xf numFmtId="14" fontId="30" fillId="0" borderId="88" xfId="6" applyNumberFormat="1" applyFont="1" applyBorder="1" applyAlignment="1">
      <alignment horizontal="center" vertical="center"/>
    </xf>
    <xf numFmtId="0" fontId="0" fillId="3" borderId="160" xfId="0" applyFill="1" applyBorder="1"/>
    <xf numFmtId="0" fontId="0" fillId="8" borderId="160" xfId="0" applyFill="1" applyBorder="1"/>
    <xf numFmtId="0" fontId="0" fillId="3" borderId="160" xfId="0" applyFill="1" applyBorder="1" applyAlignment="1">
      <alignment horizontal="center"/>
    </xf>
    <xf numFmtId="0" fontId="11" fillId="3" borderId="0" xfId="0" applyFont="1" applyFill="1"/>
    <xf numFmtId="14" fontId="17" fillId="0" borderId="0" xfId="6" applyNumberFormat="1" applyFont="1" applyBorder="1" applyAlignment="1">
      <alignment horizontal="center"/>
    </xf>
    <xf numFmtId="0" fontId="17" fillId="2" borderId="117" xfId="6" applyFont="1" applyFill="1" applyBorder="1" applyAlignment="1">
      <alignment horizontal="center"/>
    </xf>
    <xf numFmtId="0" fontId="17" fillId="2" borderId="172" xfId="6" applyFont="1" applyFill="1" applyBorder="1"/>
    <xf numFmtId="0" fontId="30" fillId="4" borderId="1" xfId="6" applyFont="1" applyFill="1" applyBorder="1" applyAlignment="1">
      <alignment vertical="center"/>
    </xf>
    <xf numFmtId="0" fontId="30" fillId="4" borderId="1" xfId="6" applyFont="1" applyFill="1" applyBorder="1" applyAlignment="1">
      <alignment horizontal="center" vertical="center"/>
    </xf>
    <xf numFmtId="4" fontId="30" fillId="4" borderId="1" xfId="6" applyNumberFormat="1" applyFont="1" applyFill="1" applyBorder="1" applyAlignment="1">
      <alignment horizontal="center" vertical="center"/>
    </xf>
    <xf numFmtId="2" fontId="30" fillId="4" borderId="1" xfId="6" applyNumberFormat="1" applyFont="1" applyFill="1" applyBorder="1" applyAlignment="1">
      <alignment horizontal="center" vertical="center"/>
    </xf>
    <xf numFmtId="0" fontId="30" fillId="4" borderId="1" xfId="6" applyFont="1" applyFill="1" applyBorder="1" applyAlignment="1">
      <alignment horizontal="center"/>
    </xf>
    <xf numFmtId="14" fontId="34" fillId="4" borderId="1" xfId="6" applyNumberFormat="1" applyFont="1" applyFill="1" applyBorder="1" applyAlignment="1">
      <alignment horizontal="center" vertical="center"/>
    </xf>
    <xf numFmtId="14" fontId="30" fillId="4" borderId="1" xfId="6" applyNumberFormat="1" applyFont="1" applyFill="1" applyBorder="1" applyAlignment="1">
      <alignment horizontal="center" vertical="center"/>
    </xf>
    <xf numFmtId="4" fontId="30" fillId="4" borderId="1" xfId="0" applyNumberFormat="1" applyFont="1" applyFill="1" applyBorder="1" applyAlignment="1">
      <alignment horizontal="center" vertical="center"/>
    </xf>
    <xf numFmtId="2" fontId="30" fillId="0" borderId="95" xfId="0" applyNumberFormat="1" applyFont="1" applyBorder="1" applyAlignment="1">
      <alignment horizontal="center" vertical="center"/>
    </xf>
    <xf numFmtId="0" fontId="30" fillId="0" borderId="3" xfId="6" applyFont="1" applyBorder="1" applyAlignment="1">
      <alignment horizontal="center"/>
    </xf>
    <xf numFmtId="14" fontId="34" fillId="0" borderId="3" xfId="6" applyNumberFormat="1" applyFont="1" applyBorder="1" applyAlignment="1">
      <alignment horizontal="center" vertical="center"/>
    </xf>
    <xf numFmtId="4" fontId="30" fillId="0" borderId="3" xfId="0" applyNumberFormat="1" applyFont="1" applyBorder="1" applyAlignment="1">
      <alignment horizontal="center" vertical="center"/>
    </xf>
    <xf numFmtId="14" fontId="17" fillId="0" borderId="83" xfId="6" applyNumberFormat="1" applyFont="1" applyBorder="1" applyAlignment="1">
      <alignment horizontal="center" vertical="center"/>
    </xf>
    <xf numFmtId="0" fontId="11" fillId="0" borderId="154" xfId="0" applyFont="1" applyBorder="1"/>
    <xf numFmtId="4" fontId="11" fillId="0" borderId="154" xfId="0" applyNumberFormat="1" applyFont="1" applyBorder="1" applyAlignment="1">
      <alignment horizontal="center"/>
    </xf>
    <xf numFmtId="0" fontId="17" fillId="0" borderId="154" xfId="6" applyFont="1" applyBorder="1" applyAlignment="1">
      <alignment horizontal="center" vertical="center"/>
    </xf>
    <xf numFmtId="2" fontId="11" fillId="0" borderId="154" xfId="0" applyNumberFormat="1" applyFont="1" applyBorder="1"/>
    <xf numFmtId="0" fontId="12" fillId="0" borderId="154" xfId="0" applyFont="1" applyBorder="1"/>
    <xf numFmtId="14" fontId="17" fillId="0" borderId="154" xfId="6" applyNumberFormat="1" applyFont="1" applyBorder="1" applyAlignment="1">
      <alignment horizontal="center" vertical="center"/>
    </xf>
    <xf numFmtId="4" fontId="17" fillId="0" borderId="154" xfId="6" applyNumberFormat="1" applyFont="1" applyBorder="1" applyAlignment="1">
      <alignment horizontal="center" vertical="center"/>
    </xf>
    <xf numFmtId="14" fontId="17" fillId="0" borderId="155" xfId="6" applyNumberFormat="1" applyFont="1" applyBorder="1" applyAlignment="1">
      <alignment horizontal="center" vertical="center"/>
    </xf>
    <xf numFmtId="0" fontId="17" fillId="0" borderId="144" xfId="0" applyFont="1" applyBorder="1" applyAlignment="1">
      <alignment horizontal="center" vertical="center"/>
    </xf>
    <xf numFmtId="14" fontId="34" fillId="0" borderId="88" xfId="6" applyNumberFormat="1" applyFont="1" applyBorder="1" applyAlignment="1">
      <alignment horizontal="center" vertical="center"/>
    </xf>
    <xf numFmtId="0" fontId="16" fillId="0" borderId="130" xfId="6" applyFont="1" applyBorder="1" applyAlignment="1">
      <alignment horizontal="center" vertical="center"/>
    </xf>
    <xf numFmtId="14" fontId="27" fillId="0" borderId="55" xfId="6" applyNumberFormat="1" applyFont="1" applyBorder="1" applyAlignment="1">
      <alignment horizontal="center" vertical="center"/>
    </xf>
    <xf numFmtId="0" fontId="16" fillId="0" borderId="55" xfId="0" applyFont="1" applyBorder="1"/>
    <xf numFmtId="0" fontId="17" fillId="0" borderId="99" xfId="0" applyFont="1" applyBorder="1" applyAlignment="1">
      <alignment horizontal="center" vertical="center"/>
    </xf>
    <xf numFmtId="0" fontId="0" fillId="0" borderId="177" xfId="0" applyBorder="1"/>
    <xf numFmtId="0" fontId="0" fillId="0" borderId="178" xfId="0" applyBorder="1"/>
    <xf numFmtId="4" fontId="30" fillId="0" borderId="157" xfId="6" applyNumberFormat="1" applyFont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11" fillId="4" borderId="49" xfId="0" applyFont="1" applyFill="1" applyBorder="1" applyAlignment="1">
      <alignment horizontal="center" vertical="center"/>
    </xf>
    <xf numFmtId="0" fontId="0" fillId="4" borderId="83" xfId="0" applyFill="1" applyBorder="1"/>
    <xf numFmtId="0" fontId="0" fillId="4" borderId="82" xfId="0" applyFill="1" applyBorder="1" applyAlignment="1">
      <alignment horizontal="center" vertical="center"/>
    </xf>
    <xf numFmtId="0" fontId="30" fillId="0" borderId="75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/>
    </xf>
    <xf numFmtId="0" fontId="30" fillId="0" borderId="149" xfId="0" applyFont="1" applyBorder="1" applyAlignment="1">
      <alignment horizontal="center" vertical="center" wrapText="1"/>
    </xf>
    <xf numFmtId="0" fontId="30" fillId="0" borderId="58" xfId="6" applyNumberFormat="1" applyFont="1" applyBorder="1" applyAlignment="1">
      <alignment horizontal="center" vertical="center"/>
    </xf>
    <xf numFmtId="167" fontId="30" fillId="0" borderId="58" xfId="6" applyNumberFormat="1" applyFont="1" applyBorder="1" applyAlignment="1">
      <alignment horizontal="center" vertical="center"/>
    </xf>
    <xf numFmtId="2" fontId="30" fillId="0" borderId="58" xfId="6" applyNumberFormat="1" applyFont="1" applyBorder="1" applyAlignment="1">
      <alignment horizontal="center" vertical="center"/>
    </xf>
    <xf numFmtId="0" fontId="30" fillId="0" borderId="58" xfId="6" applyFont="1" applyBorder="1" applyAlignment="1">
      <alignment horizontal="center"/>
    </xf>
    <xf numFmtId="0" fontId="0" fillId="0" borderId="140" xfId="0" applyBorder="1" applyAlignment="1">
      <alignment horizontal="center" vertical="center"/>
    </xf>
    <xf numFmtId="0" fontId="17" fillId="2" borderId="95" xfId="6" applyFont="1" applyFill="1" applyBorder="1"/>
    <xf numFmtId="0" fontId="17" fillId="2" borderId="95" xfId="6" applyFont="1" applyFill="1" applyBorder="1" applyAlignment="1">
      <alignment horizontal="center" vertical="center"/>
    </xf>
    <xf numFmtId="0" fontId="17" fillId="2" borderId="97" xfId="6" applyFont="1" applyFill="1" applyBorder="1" applyAlignment="1">
      <alignment horizontal="center"/>
    </xf>
    <xf numFmtId="49" fontId="9" fillId="0" borderId="96" xfId="0" applyNumberFormat="1" applyFont="1" applyBorder="1" applyAlignment="1">
      <alignment horizontal="center" vertical="center"/>
    </xf>
    <xf numFmtId="49" fontId="34" fillId="0" borderId="75" xfId="0" applyNumberFormat="1" applyFont="1" applyBorder="1" applyAlignment="1">
      <alignment horizontal="center" vertical="center"/>
    </xf>
    <xf numFmtId="49" fontId="34" fillId="0" borderId="75" xfId="0" applyNumberFormat="1" applyFont="1" applyBorder="1" applyAlignment="1">
      <alignment horizontal="center" vertical="center" wrapText="1"/>
    </xf>
    <xf numFmtId="49" fontId="9" fillId="0" borderId="75" xfId="0" applyNumberFormat="1" applyFont="1" applyBorder="1" applyAlignment="1">
      <alignment horizontal="center" vertical="center"/>
    </xf>
    <xf numFmtId="3" fontId="30" fillId="0" borderId="88" xfId="6" applyNumberFormat="1" applyFont="1" applyBorder="1" applyAlignment="1">
      <alignment horizontal="center" vertical="center"/>
    </xf>
    <xf numFmtId="0" fontId="0" fillId="0" borderId="107" xfId="0" applyBorder="1"/>
    <xf numFmtId="0" fontId="0" fillId="0" borderId="94" xfId="0" applyBorder="1"/>
    <xf numFmtId="4" fontId="13" fillId="0" borderId="0" xfId="0" applyNumberFormat="1" applyFont="1" applyAlignment="1">
      <alignment horizontal="center" vertical="center"/>
    </xf>
    <xf numFmtId="0" fontId="30" fillId="0" borderId="179" xfId="6" applyFont="1" applyBorder="1" applyAlignment="1">
      <alignment horizontal="center" vertical="center"/>
    </xf>
    <xf numFmtId="1" fontId="30" fillId="0" borderId="151" xfId="6" applyNumberFormat="1" applyFont="1" applyBorder="1" applyAlignment="1">
      <alignment horizontal="center" vertical="center"/>
    </xf>
    <xf numFmtId="2" fontId="30" fillId="0" borderId="151" xfId="6" applyNumberFormat="1" applyFont="1" applyBorder="1" applyAlignment="1">
      <alignment horizontal="center" vertical="center"/>
    </xf>
    <xf numFmtId="0" fontId="30" fillId="0" borderId="151" xfId="6" applyFont="1" applyBorder="1" applyAlignment="1">
      <alignment horizontal="center"/>
    </xf>
    <xf numFmtId="14" fontId="31" fillId="0" borderId="151" xfId="6" applyNumberFormat="1" applyFont="1" applyBorder="1" applyAlignment="1">
      <alignment horizontal="center" vertical="center"/>
    </xf>
    <xf numFmtId="4" fontId="30" fillId="0" borderId="122" xfId="6" applyNumberFormat="1" applyFont="1" applyBorder="1" applyAlignment="1">
      <alignment horizontal="center" vertical="center"/>
    </xf>
    <xf numFmtId="0" fontId="16" fillId="0" borderId="145" xfId="6" applyFont="1" applyBorder="1" applyAlignment="1">
      <alignment horizontal="center" vertical="center"/>
    </xf>
    <xf numFmtId="0" fontId="0" fillId="0" borderId="113" xfId="0" applyBorder="1"/>
    <xf numFmtId="14" fontId="16" fillId="0" borderId="113" xfId="0" applyNumberFormat="1" applyFont="1" applyBorder="1" applyAlignment="1">
      <alignment horizontal="center" vertical="center"/>
    </xf>
    <xf numFmtId="0" fontId="16" fillId="0" borderId="103" xfId="6" applyFont="1" applyBorder="1" applyAlignment="1">
      <alignment horizontal="center" vertical="center"/>
    </xf>
    <xf numFmtId="14" fontId="19" fillId="0" borderId="88" xfId="0" applyNumberFormat="1" applyFont="1" applyBorder="1" applyAlignment="1">
      <alignment horizontal="center" vertical="center"/>
    </xf>
    <xf numFmtId="4" fontId="16" fillId="0" borderId="58" xfId="6" applyNumberFormat="1" applyFont="1" applyBorder="1" applyAlignment="1">
      <alignment horizontal="center" vertical="center"/>
    </xf>
    <xf numFmtId="4" fontId="16" fillId="0" borderId="58" xfId="0" applyNumberFormat="1" applyFont="1" applyBorder="1" applyAlignment="1">
      <alignment horizontal="center" vertical="center"/>
    </xf>
    <xf numFmtId="0" fontId="16" fillId="0" borderId="87" xfId="0" applyFont="1" applyBorder="1" applyAlignment="1">
      <alignment horizontal="center" vertical="center"/>
    </xf>
    <xf numFmtId="0" fontId="39" fillId="0" borderId="76" xfId="0" applyFont="1" applyBorder="1"/>
    <xf numFmtId="0" fontId="30" fillId="7" borderId="70" xfId="0" applyFont="1" applyFill="1" applyBorder="1" applyAlignment="1">
      <alignment horizontal="center" vertical="center" wrapText="1"/>
    </xf>
    <xf numFmtId="0" fontId="30" fillId="2" borderId="134" xfId="0" applyFont="1" applyFill="1" applyBorder="1" applyAlignment="1">
      <alignment horizontal="center" vertical="center" wrapText="1"/>
    </xf>
    <xf numFmtId="1" fontId="30" fillId="0" borderId="165" xfId="6" applyNumberFormat="1" applyFont="1" applyBorder="1" applyAlignment="1">
      <alignment horizontal="center" vertical="center"/>
    </xf>
    <xf numFmtId="166" fontId="39" fillId="0" borderId="7" xfId="0" applyNumberFormat="1" applyFont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166" fontId="11" fillId="0" borderId="86" xfId="0" applyNumberFormat="1" applyFont="1" applyBorder="1" applyAlignment="1">
      <alignment horizontal="center" vertical="center"/>
    </xf>
    <xf numFmtId="4" fontId="39" fillId="0" borderId="98" xfId="0" applyNumberFormat="1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16" fillId="0" borderId="96" xfId="0" applyFont="1" applyBorder="1" applyAlignment="1">
      <alignment horizontal="center" vertical="center" wrapText="1"/>
    </xf>
    <xf numFmtId="0" fontId="16" fillId="0" borderId="164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0" fontId="55" fillId="0" borderId="77" xfId="6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4" fontId="55" fillId="0" borderId="55" xfId="0" applyNumberFormat="1" applyFont="1" applyBorder="1" applyAlignment="1">
      <alignment horizontal="center" vertical="center"/>
    </xf>
    <xf numFmtId="2" fontId="55" fillId="0" borderId="55" xfId="0" applyNumberFormat="1" applyFont="1" applyBorder="1" applyAlignment="1">
      <alignment horizontal="center" vertical="center"/>
    </xf>
    <xf numFmtId="14" fontId="56" fillId="0" borderId="55" xfId="0" applyNumberFormat="1" applyFont="1" applyBorder="1" applyAlignment="1">
      <alignment horizontal="center" vertical="center"/>
    </xf>
    <xf numFmtId="4" fontId="55" fillId="0" borderId="55" xfId="6" applyNumberFormat="1" applyFont="1" applyBorder="1" applyAlignment="1">
      <alignment horizontal="center" vertical="center"/>
    </xf>
    <xf numFmtId="4" fontId="55" fillId="0" borderId="55" xfId="0" applyNumberFormat="1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0" fontId="55" fillId="0" borderId="96" xfId="0" applyFont="1" applyBorder="1" applyAlignment="1">
      <alignment horizontal="center" vertical="center" wrapText="1"/>
    </xf>
    <xf numFmtId="0" fontId="55" fillId="0" borderId="102" xfId="6" applyFont="1" applyBorder="1" applyAlignment="1">
      <alignment horizontal="center" vertical="center"/>
    </xf>
    <xf numFmtId="0" fontId="55" fillId="0" borderId="95" xfId="0" applyFont="1" applyBorder="1" applyAlignment="1">
      <alignment horizontal="center" vertical="center"/>
    </xf>
    <xf numFmtId="14" fontId="55" fillId="0" borderId="95" xfId="0" applyNumberFormat="1" applyFont="1" applyBorder="1" applyAlignment="1">
      <alignment horizontal="center" vertical="center"/>
    </xf>
    <xf numFmtId="2" fontId="55" fillId="0" borderId="95" xfId="0" applyNumberFormat="1" applyFont="1" applyBorder="1" applyAlignment="1">
      <alignment horizontal="center" vertical="center"/>
    </xf>
    <xf numFmtId="14" fontId="56" fillId="0" borderId="95" xfId="0" applyNumberFormat="1" applyFont="1" applyBorder="1" applyAlignment="1">
      <alignment horizontal="center" vertical="center"/>
    </xf>
    <xf numFmtId="4" fontId="55" fillId="0" borderId="95" xfId="6" applyNumberFormat="1" applyFont="1" applyBorder="1" applyAlignment="1">
      <alignment horizontal="center" vertical="center"/>
    </xf>
    <xf numFmtId="4" fontId="55" fillId="0" borderId="95" xfId="0" applyNumberFormat="1" applyFont="1" applyBorder="1" applyAlignment="1">
      <alignment horizontal="center" vertical="center"/>
    </xf>
    <xf numFmtId="0" fontId="20" fillId="0" borderId="97" xfId="0" applyFont="1" applyBorder="1" applyAlignment="1">
      <alignment horizontal="center" vertical="center"/>
    </xf>
    <xf numFmtId="0" fontId="14" fillId="0" borderId="0" xfId="0" applyFont="1"/>
    <xf numFmtId="0" fontId="16" fillId="0" borderId="77" xfId="6" applyNumberFormat="1" applyFont="1" applyBorder="1" applyAlignment="1">
      <alignment horizontal="center" vertical="center"/>
    </xf>
    <xf numFmtId="168" fontId="16" fillId="0" borderId="124" xfId="6" applyNumberFormat="1" applyFont="1" applyBorder="1" applyAlignment="1">
      <alignment horizontal="center" vertical="center"/>
    </xf>
    <xf numFmtId="4" fontId="16" fillId="0" borderId="35" xfId="6" applyNumberFormat="1" applyFont="1" applyBorder="1" applyAlignment="1">
      <alignment horizontal="center" vertical="center"/>
    </xf>
    <xf numFmtId="0" fontId="11" fillId="0" borderId="75" xfId="0" applyFont="1" applyBorder="1"/>
    <xf numFmtId="0" fontId="55" fillId="0" borderId="75" xfId="0" applyFont="1" applyBorder="1" applyAlignment="1">
      <alignment horizontal="center" vertical="center" wrapText="1"/>
    </xf>
    <xf numFmtId="14" fontId="19" fillId="0" borderId="73" xfId="6" applyNumberFormat="1" applyFont="1" applyBorder="1" applyAlignment="1">
      <alignment horizontal="center" vertical="center"/>
    </xf>
    <xf numFmtId="4" fontId="30" fillId="0" borderId="151" xfId="6" applyNumberFormat="1" applyFont="1" applyBorder="1" applyAlignment="1">
      <alignment horizontal="center" vertical="center"/>
    </xf>
    <xf numFmtId="0" fontId="19" fillId="0" borderId="0" xfId="6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7" fillId="0" borderId="0" xfId="0" applyFont="1"/>
    <xf numFmtId="49" fontId="13" fillId="0" borderId="55" xfId="0" applyNumberFormat="1" applyFont="1" applyBorder="1" applyAlignment="1">
      <alignment horizontal="center"/>
    </xf>
    <xf numFmtId="0" fontId="17" fillId="2" borderId="55" xfId="6" applyFont="1" applyFill="1" applyBorder="1" applyAlignment="1">
      <alignment horizontal="center" vertical="center"/>
    </xf>
    <xf numFmtId="0" fontId="17" fillId="0" borderId="96" xfId="0" applyFont="1" applyBorder="1" applyAlignment="1">
      <alignment horizontal="center"/>
    </xf>
    <xf numFmtId="0" fontId="17" fillId="0" borderId="97" xfId="6" applyFont="1" applyBorder="1" applyAlignment="1">
      <alignment horizontal="center" vertical="center"/>
    </xf>
    <xf numFmtId="0" fontId="17" fillId="2" borderId="82" xfId="6" applyFont="1" applyFill="1" applyBorder="1"/>
    <xf numFmtId="0" fontId="17" fillId="2" borderId="82" xfId="6" applyFont="1" applyFill="1" applyBorder="1" applyAlignment="1">
      <alignment horizontal="center" vertical="center"/>
    </xf>
    <xf numFmtId="14" fontId="17" fillId="0" borderId="88" xfId="0" applyNumberFormat="1" applyFont="1" applyBorder="1" applyAlignment="1">
      <alignment horizontal="center"/>
    </xf>
    <xf numFmtId="2" fontId="17" fillId="0" borderId="88" xfId="0" applyNumberFormat="1" applyFont="1" applyBorder="1" applyAlignment="1">
      <alignment horizontal="center"/>
    </xf>
    <xf numFmtId="3" fontId="17" fillId="0" borderId="89" xfId="6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30" fillId="0" borderId="0" xfId="6" applyNumberFormat="1" applyFont="1" applyBorder="1" applyAlignment="1">
      <alignment horizontal="center" vertical="center"/>
    </xf>
    <xf numFmtId="14" fontId="31" fillId="0" borderId="0" xfId="6" applyNumberFormat="1" applyFont="1" applyBorder="1" applyAlignment="1">
      <alignment horizontal="center" vertical="center"/>
    </xf>
    <xf numFmtId="2" fontId="30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4" fontId="51" fillId="0" borderId="0" xfId="6" applyNumberFormat="1" applyFont="1" applyBorder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  <xf numFmtId="14" fontId="25" fillId="0" borderId="0" xfId="6" applyNumberFormat="1" applyFont="1" applyBorder="1" applyAlignment="1">
      <alignment horizontal="center" vertical="center"/>
    </xf>
    <xf numFmtId="4" fontId="25" fillId="0" borderId="0" xfId="6" applyNumberFormat="1" applyFont="1" applyBorder="1" applyAlignment="1">
      <alignment horizontal="center" vertical="center"/>
    </xf>
    <xf numFmtId="14" fontId="23" fillId="0" borderId="0" xfId="6" applyNumberFormat="1" applyFont="1" applyBorder="1" applyAlignment="1">
      <alignment horizontal="center" vertical="center"/>
    </xf>
    <xf numFmtId="4" fontId="23" fillId="0" borderId="0" xfId="6" applyNumberFormat="1" applyFont="1" applyBorder="1" applyAlignment="1">
      <alignment horizontal="center" vertical="center"/>
    </xf>
    <xf numFmtId="4" fontId="43" fillId="0" borderId="0" xfId="6" applyNumberFormat="1" applyFont="1" applyBorder="1" applyAlignment="1">
      <alignment horizontal="center" vertical="center"/>
    </xf>
    <xf numFmtId="0" fontId="11" fillId="0" borderId="0" xfId="0" applyFont="1"/>
    <xf numFmtId="49" fontId="17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4" fontId="55" fillId="0" borderId="0" xfId="6" applyNumberFormat="1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7" fillId="0" borderId="0" xfId="0" applyFont="1" applyAlignment="1">
      <alignment vertical="center"/>
    </xf>
    <xf numFmtId="14" fontId="16" fillId="0" borderId="0" xfId="6" applyNumberFormat="1" applyFont="1" applyBorder="1" applyAlignment="1">
      <alignment horizontal="center"/>
    </xf>
    <xf numFmtId="2" fontId="0" fillId="0" borderId="8" xfId="0" applyNumberFormat="1" applyBorder="1" applyAlignment="1">
      <alignment horizontal="center" vertical="center"/>
    </xf>
    <xf numFmtId="3" fontId="16" fillId="0" borderId="58" xfId="6" applyNumberFormat="1" applyFont="1" applyBorder="1" applyAlignment="1">
      <alignment horizontal="center" vertical="center"/>
    </xf>
    <xf numFmtId="0" fontId="0" fillId="0" borderId="131" xfId="0" applyBorder="1"/>
    <xf numFmtId="4" fontId="18" fillId="0" borderId="88" xfId="6" applyNumberFormat="1" applyFont="1" applyBorder="1" applyAlignment="1">
      <alignment horizontal="center" vertical="center"/>
    </xf>
    <xf numFmtId="0" fontId="17" fillId="4" borderId="55" xfId="6" applyFont="1" applyFill="1" applyBorder="1" applyAlignment="1">
      <alignment horizontal="center"/>
    </xf>
    <xf numFmtId="0" fontId="17" fillId="2" borderId="75" xfId="0" applyFont="1" applyFill="1" applyBorder="1" applyAlignment="1">
      <alignment horizontal="center" vertical="center" wrapText="1"/>
    </xf>
    <xf numFmtId="2" fontId="0" fillId="0" borderId="82" xfId="0" applyNumberFormat="1" applyBorder="1" applyAlignment="1">
      <alignment horizontal="center" vertical="center"/>
    </xf>
    <xf numFmtId="2" fontId="17" fillId="4" borderId="82" xfId="0" applyNumberFormat="1" applyFont="1" applyFill="1" applyBorder="1" applyAlignment="1">
      <alignment horizontal="left" vertical="center"/>
    </xf>
    <xf numFmtId="0" fontId="30" fillId="0" borderId="47" xfId="0" applyFont="1" applyBorder="1" applyAlignment="1">
      <alignment horizontal="center" vertical="center"/>
    </xf>
    <xf numFmtId="49" fontId="30" fillId="0" borderId="119" xfId="0" applyNumberFormat="1" applyFont="1" applyBorder="1" applyAlignment="1">
      <alignment horizontal="center" vertical="center"/>
    </xf>
    <xf numFmtId="4" fontId="17" fillId="0" borderId="31" xfId="0" applyNumberFormat="1" applyFont="1" applyBorder="1" applyAlignment="1">
      <alignment horizontal="center" vertical="center"/>
    </xf>
    <xf numFmtId="4" fontId="17" fillId="0" borderId="35" xfId="0" applyNumberFormat="1" applyFont="1" applyBorder="1" applyAlignment="1">
      <alignment horizontal="center" vertical="center"/>
    </xf>
    <xf numFmtId="0" fontId="53" fillId="0" borderId="52" xfId="0" applyFont="1" applyBorder="1"/>
    <xf numFmtId="4" fontId="57" fillId="0" borderId="84" xfId="0" applyNumberFormat="1" applyFont="1" applyBorder="1" applyAlignment="1">
      <alignment horizontal="center" vertical="center"/>
    </xf>
    <xf numFmtId="4" fontId="58" fillId="0" borderId="118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148" xfId="0" applyFont="1" applyBorder="1" applyAlignment="1">
      <alignment horizontal="center" vertical="center"/>
    </xf>
    <xf numFmtId="0" fontId="16" fillId="0" borderId="102" xfId="6" applyFont="1" applyBorder="1" applyAlignment="1">
      <alignment horizontal="center" vertical="center"/>
    </xf>
    <xf numFmtId="0" fontId="16" fillId="0" borderId="95" xfId="6" applyNumberFormat="1" applyFont="1" applyBorder="1" applyAlignment="1">
      <alignment horizontal="center" vertical="center"/>
    </xf>
    <xf numFmtId="0" fontId="16" fillId="0" borderId="95" xfId="6" applyFont="1" applyBorder="1" applyAlignment="1">
      <alignment horizontal="center" vertical="center"/>
    </xf>
    <xf numFmtId="14" fontId="16" fillId="0" borderId="95" xfId="6" applyNumberFormat="1" applyFont="1" applyBorder="1" applyAlignment="1">
      <alignment horizontal="center" vertical="center"/>
    </xf>
    <xf numFmtId="1" fontId="16" fillId="0" borderId="95" xfId="6" applyNumberFormat="1" applyFont="1" applyBorder="1" applyAlignment="1">
      <alignment horizontal="center" vertical="center"/>
    </xf>
    <xf numFmtId="2" fontId="16" fillId="0" borderId="95" xfId="6" applyNumberFormat="1" applyFont="1" applyBorder="1" applyAlignment="1">
      <alignment horizontal="center" vertical="center"/>
    </xf>
    <xf numFmtId="0" fontId="16" fillId="0" borderId="95" xfId="6" applyFont="1" applyBorder="1" applyAlignment="1">
      <alignment horizontal="center"/>
    </xf>
    <xf numFmtId="14" fontId="19" fillId="0" borderId="177" xfId="6" applyNumberFormat="1" applyFont="1" applyBorder="1" applyAlignment="1">
      <alignment horizontal="center" vertical="center"/>
    </xf>
    <xf numFmtId="3" fontId="16" fillId="0" borderId="95" xfId="6" applyNumberFormat="1" applyFont="1" applyBorder="1" applyAlignment="1">
      <alignment horizontal="center" vertical="center"/>
    </xf>
    <xf numFmtId="4" fontId="16" fillId="0" borderId="95" xfId="0" applyNumberFormat="1" applyFont="1" applyBorder="1" applyAlignment="1">
      <alignment horizontal="center" vertical="center"/>
    </xf>
    <xf numFmtId="4" fontId="16" fillId="0" borderId="95" xfId="6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" fontId="6" fillId="0" borderId="88" xfId="0" applyNumberFormat="1" applyFont="1" applyBorder="1"/>
    <xf numFmtId="0" fontId="16" fillId="0" borderId="130" xfId="0" applyFont="1" applyBorder="1" applyAlignment="1">
      <alignment horizontal="center" vertical="center"/>
    </xf>
    <xf numFmtId="0" fontId="30" fillId="0" borderId="180" xfId="0" applyFont="1" applyBorder="1" applyAlignment="1">
      <alignment horizontal="center"/>
    </xf>
    <xf numFmtId="0" fontId="39" fillId="0" borderId="95" xfId="0" applyFont="1" applyBorder="1"/>
    <xf numFmtId="14" fontId="0" fillId="0" borderId="88" xfId="0" applyNumberFormat="1" applyBorder="1"/>
    <xf numFmtId="0" fontId="16" fillId="0" borderId="58" xfId="6" applyNumberFormat="1" applyFont="1" applyBorder="1" applyAlignment="1">
      <alignment horizontal="center" vertical="center"/>
    </xf>
    <xf numFmtId="0" fontId="16" fillId="0" borderId="58" xfId="6" applyFont="1" applyBorder="1" applyAlignment="1">
      <alignment horizontal="center" vertical="center"/>
    </xf>
    <xf numFmtId="14" fontId="16" fillId="0" borderId="58" xfId="6" applyNumberFormat="1" applyFont="1" applyBorder="1" applyAlignment="1">
      <alignment horizontal="center" vertical="center"/>
    </xf>
    <xf numFmtId="14" fontId="27" fillId="0" borderId="58" xfId="6" applyNumberFormat="1" applyFont="1" applyBorder="1" applyAlignment="1">
      <alignment horizontal="center" vertical="center"/>
    </xf>
    <xf numFmtId="14" fontId="16" fillId="0" borderId="157" xfId="6" applyNumberFormat="1" applyFont="1" applyBorder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14" fontId="26" fillId="0" borderId="0" xfId="0" applyNumberFormat="1" applyFont="1" applyAlignment="1">
      <alignment horizontal="center" vertical="center"/>
    </xf>
    <xf numFmtId="4" fontId="33" fillId="0" borderId="0" xfId="0" applyNumberFormat="1" applyFont="1" applyAlignment="1">
      <alignment horizontal="center" vertical="center"/>
    </xf>
    <xf numFmtId="14" fontId="34" fillId="0" borderId="95" xfId="6" applyNumberFormat="1" applyFont="1" applyBorder="1" applyAlignment="1">
      <alignment horizontal="center" vertical="center"/>
    </xf>
    <xf numFmtId="14" fontId="18" fillId="0" borderId="0" xfId="6" applyNumberFormat="1" applyFont="1" applyBorder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3" fontId="25" fillId="0" borderId="0" xfId="0" applyNumberFormat="1" applyFont="1" applyAlignment="1">
      <alignment horizontal="center" vertical="center"/>
    </xf>
    <xf numFmtId="0" fontId="16" fillId="0" borderId="102" xfId="0" applyFont="1" applyBorder="1" applyAlignment="1">
      <alignment horizontal="center" vertical="center"/>
    </xf>
    <xf numFmtId="0" fontId="16" fillId="0" borderId="95" xfId="0" applyFont="1" applyBorder="1" applyAlignment="1">
      <alignment horizontal="center" vertical="center"/>
    </xf>
    <xf numFmtId="14" fontId="16" fillId="0" borderId="95" xfId="0" applyNumberFormat="1" applyFont="1" applyBorder="1" applyAlignment="1">
      <alignment horizontal="center" vertical="center"/>
    </xf>
    <xf numFmtId="2" fontId="16" fillId="0" borderId="95" xfId="0" applyNumberFormat="1" applyFont="1" applyBorder="1" applyAlignment="1">
      <alignment horizontal="center" vertical="center"/>
    </xf>
    <xf numFmtId="14" fontId="19" fillId="0" borderId="95" xfId="0" applyNumberFormat="1" applyFont="1" applyBorder="1" applyAlignment="1">
      <alignment horizontal="center" vertical="center"/>
    </xf>
    <xf numFmtId="3" fontId="16" fillId="0" borderId="95" xfId="0" applyNumberFormat="1" applyFont="1" applyBorder="1" applyAlignment="1">
      <alignment horizontal="center" vertical="center"/>
    </xf>
    <xf numFmtId="0" fontId="7" fillId="0" borderId="46" xfId="0" applyFont="1" applyBorder="1"/>
    <xf numFmtId="3" fontId="19" fillId="0" borderId="82" xfId="0" applyNumberFormat="1" applyFont="1" applyBorder="1" applyAlignment="1">
      <alignment horizontal="center" vertical="center"/>
    </xf>
    <xf numFmtId="168" fontId="30" fillId="0" borderId="3" xfId="6" applyNumberFormat="1" applyFont="1" applyBorder="1" applyAlignment="1">
      <alignment horizontal="center" vertical="center"/>
    </xf>
    <xf numFmtId="3" fontId="30" fillId="0" borderId="124" xfId="6" applyNumberFormat="1" applyFont="1" applyBorder="1" applyAlignment="1">
      <alignment horizontal="center" vertical="center"/>
    </xf>
    <xf numFmtId="3" fontId="0" fillId="0" borderId="88" xfId="0" applyNumberFormat="1" applyBorder="1"/>
    <xf numFmtId="0" fontId="0" fillId="0" borderId="55" xfId="0" applyBorder="1" applyAlignment="1">
      <alignment horizontal="center" vertical="center"/>
    </xf>
    <xf numFmtId="3" fontId="0" fillId="0" borderId="55" xfId="0" applyNumberFormat="1" applyBorder="1" applyAlignment="1">
      <alignment horizontal="center" vertical="center"/>
    </xf>
    <xf numFmtId="0" fontId="30" fillId="0" borderId="102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16" fillId="2" borderId="100" xfId="6" applyFont="1" applyFill="1" applyBorder="1" applyAlignment="1">
      <alignment horizontal="center" vertical="center"/>
    </xf>
    <xf numFmtId="0" fontId="19" fillId="2" borderId="100" xfId="6" applyFont="1" applyFill="1" applyBorder="1" applyAlignment="1">
      <alignment horizontal="center" vertical="center"/>
    </xf>
    <xf numFmtId="4" fontId="16" fillId="2" borderId="100" xfId="6" applyNumberFormat="1" applyFont="1" applyFill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1" fillId="0" borderId="101" xfId="0" applyFont="1" applyBorder="1" applyAlignment="1">
      <alignment horizontal="center" vertical="center"/>
    </xf>
    <xf numFmtId="14" fontId="59" fillId="0" borderId="55" xfId="6" applyNumberFormat="1" applyFont="1" applyBorder="1" applyAlignment="1">
      <alignment horizontal="center" vertical="center"/>
    </xf>
    <xf numFmtId="3" fontId="16" fillId="0" borderId="97" xfId="0" applyNumberFormat="1" applyFont="1" applyBorder="1" applyAlignment="1">
      <alignment horizontal="center" vertical="center"/>
    </xf>
    <xf numFmtId="3" fontId="16" fillId="0" borderId="82" xfId="0" applyNumberFormat="1" applyFont="1" applyBorder="1" applyAlignment="1">
      <alignment horizontal="center" vertical="center"/>
    </xf>
    <xf numFmtId="14" fontId="55" fillId="0" borderId="0" xfId="0" applyNumberFormat="1" applyFont="1" applyAlignment="1">
      <alignment horizontal="center" vertical="center"/>
    </xf>
    <xf numFmtId="4" fontId="55" fillId="0" borderId="0" xfId="0" applyNumberFormat="1" applyFont="1" applyAlignment="1">
      <alignment horizontal="center" vertical="center"/>
    </xf>
    <xf numFmtId="14" fontId="34" fillId="0" borderId="58" xfId="6" applyNumberFormat="1" applyFont="1" applyBorder="1" applyAlignment="1">
      <alignment horizontal="center" vertical="center"/>
    </xf>
    <xf numFmtId="14" fontId="17" fillId="0" borderId="140" xfId="6" applyNumberFormat="1" applyFont="1" applyBorder="1" applyAlignment="1">
      <alignment horizontal="center" vertical="center"/>
    </xf>
    <xf numFmtId="168" fontId="30" fillId="4" borderId="169" xfId="6" applyNumberFormat="1" applyFont="1" applyFill="1" applyBorder="1" applyAlignment="1">
      <alignment horizontal="center" vertical="center"/>
    </xf>
    <xf numFmtId="0" fontId="30" fillId="4" borderId="169" xfId="6" applyFont="1" applyFill="1" applyBorder="1" applyAlignment="1">
      <alignment horizontal="center" vertical="center"/>
    </xf>
    <xf numFmtId="14" fontId="31" fillId="0" borderId="112" xfId="0" applyNumberFormat="1" applyFont="1" applyBorder="1" applyAlignment="1">
      <alignment horizontal="center" vertical="center"/>
    </xf>
    <xf numFmtId="14" fontId="30" fillId="0" borderId="112" xfId="0" applyNumberFormat="1" applyFont="1" applyBorder="1" applyAlignment="1">
      <alignment horizontal="center" vertical="center"/>
    </xf>
    <xf numFmtId="0" fontId="0" fillId="0" borderId="183" xfId="0" applyBorder="1"/>
    <xf numFmtId="4" fontId="60" fillId="0" borderId="100" xfId="0" applyNumberFormat="1" applyFont="1" applyBorder="1" applyAlignment="1">
      <alignment horizontal="center" vertical="center"/>
    </xf>
    <xf numFmtId="0" fontId="0" fillId="0" borderId="58" xfId="0" applyBorder="1"/>
    <xf numFmtId="0" fontId="0" fillId="0" borderId="149" xfId="0" applyBorder="1"/>
    <xf numFmtId="0" fontId="30" fillId="0" borderId="145" xfId="0" applyFont="1" applyBorder="1" applyAlignment="1">
      <alignment horizontal="center" vertical="center"/>
    </xf>
    <xf numFmtId="0" fontId="17" fillId="0" borderId="106" xfId="0" applyFont="1" applyBorder="1" applyAlignment="1">
      <alignment horizontal="center" vertical="center"/>
    </xf>
    <xf numFmtId="168" fontId="30" fillId="0" borderId="151" xfId="0" applyNumberFormat="1" applyFont="1" applyBorder="1" applyAlignment="1">
      <alignment horizontal="center" vertical="center"/>
    </xf>
    <xf numFmtId="168" fontId="30" fillId="4" borderId="55" xfId="6" applyNumberFormat="1" applyFont="1" applyFill="1" applyBorder="1" applyAlignment="1">
      <alignment horizontal="center" vertical="center"/>
    </xf>
    <xf numFmtId="1" fontId="30" fillId="0" borderId="58" xfId="6" applyNumberFormat="1" applyFont="1" applyBorder="1" applyAlignment="1">
      <alignment horizontal="center" vertical="center"/>
    </xf>
    <xf numFmtId="14" fontId="30" fillId="0" borderId="151" xfId="0" applyNumberFormat="1" applyFont="1" applyBorder="1" applyAlignment="1">
      <alignment horizontal="center" vertical="center"/>
    </xf>
    <xf numFmtId="14" fontId="31" fillId="0" borderId="151" xfId="0" applyNumberFormat="1" applyFont="1" applyBorder="1" applyAlignment="1">
      <alignment horizontal="center" vertical="center"/>
    </xf>
    <xf numFmtId="0" fontId="30" fillId="0" borderId="185" xfId="0" applyFont="1" applyBorder="1" applyAlignment="1">
      <alignment horizontal="center" vertical="center"/>
    </xf>
    <xf numFmtId="4" fontId="0" fillId="0" borderId="55" xfId="0" applyNumberFormat="1" applyBorder="1"/>
    <xf numFmtId="0" fontId="30" fillId="0" borderId="184" xfId="0" applyFont="1" applyBorder="1" applyAlignment="1">
      <alignment horizontal="center"/>
    </xf>
    <xf numFmtId="14" fontId="30" fillId="0" borderId="171" xfId="6" applyNumberFormat="1" applyFont="1" applyBorder="1" applyAlignment="1">
      <alignment horizontal="center" vertical="center"/>
    </xf>
    <xf numFmtId="0" fontId="30" fillId="0" borderId="168" xfId="0" applyFont="1" applyBorder="1" applyAlignment="1">
      <alignment horizontal="center"/>
    </xf>
    <xf numFmtId="3" fontId="30" fillId="0" borderId="41" xfId="0" applyNumberFormat="1" applyFont="1" applyBorder="1" applyAlignment="1">
      <alignment horizontal="center" vertical="center"/>
    </xf>
    <xf numFmtId="3" fontId="30" fillId="0" borderId="41" xfId="6" applyNumberFormat="1" applyFont="1" applyBorder="1" applyAlignment="1">
      <alignment horizontal="center" vertical="center"/>
    </xf>
    <xf numFmtId="4" fontId="30" fillId="0" borderId="163" xfId="0" applyNumberFormat="1" applyFont="1" applyBorder="1" applyAlignment="1">
      <alignment horizontal="center" vertical="center"/>
    </xf>
    <xf numFmtId="0" fontId="30" fillId="0" borderId="153" xfId="0" applyFont="1" applyBorder="1" applyAlignment="1">
      <alignment horizontal="center"/>
    </xf>
    <xf numFmtId="0" fontId="30" fillId="0" borderId="153" xfId="6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left" vertical="center"/>
    </xf>
    <xf numFmtId="14" fontId="17" fillId="0" borderId="86" xfId="6" applyNumberFormat="1" applyFont="1" applyBorder="1" applyAlignment="1">
      <alignment horizontal="center" vertical="center"/>
    </xf>
    <xf numFmtId="4" fontId="17" fillId="2" borderId="55" xfId="6" applyNumberFormat="1" applyFont="1" applyFill="1" applyBorder="1" applyAlignment="1">
      <alignment horizontal="center" vertical="center"/>
    </xf>
    <xf numFmtId="49" fontId="30" fillId="0" borderId="58" xfId="0" applyNumberFormat="1" applyFont="1" applyBorder="1" applyAlignment="1">
      <alignment horizontal="center" vertical="center"/>
    </xf>
    <xf numFmtId="0" fontId="30" fillId="3" borderId="95" xfId="0" applyFont="1" applyFill="1" applyBorder="1" applyAlignment="1">
      <alignment horizontal="center" vertical="center"/>
    </xf>
    <xf numFmtId="4" fontId="30" fillId="3" borderId="112" xfId="0" applyNumberFormat="1" applyFont="1" applyFill="1" applyBorder="1" applyAlignment="1">
      <alignment horizontal="center" vertical="center"/>
    </xf>
    <xf numFmtId="0" fontId="4" fillId="0" borderId="173" xfId="6" applyBorder="1"/>
    <xf numFmtId="0" fontId="30" fillId="0" borderId="103" xfId="6" applyFont="1" applyBorder="1" applyAlignment="1">
      <alignment horizontal="center" vertical="center"/>
    </xf>
    <xf numFmtId="0" fontId="30" fillId="0" borderId="88" xfId="6" applyFont="1" applyBorder="1" applyAlignment="1">
      <alignment horizontal="center" vertical="center"/>
    </xf>
    <xf numFmtId="1" fontId="30" fillId="0" borderId="88" xfId="6" applyNumberFormat="1" applyFont="1" applyBorder="1" applyAlignment="1">
      <alignment horizontal="center" vertical="center"/>
    </xf>
    <xf numFmtId="2" fontId="30" fillId="0" borderId="88" xfId="6" applyNumberFormat="1" applyFont="1" applyBorder="1" applyAlignment="1">
      <alignment horizontal="center" vertical="center"/>
    </xf>
    <xf numFmtId="0" fontId="30" fillId="0" borderId="88" xfId="6" applyFont="1" applyBorder="1" applyAlignment="1">
      <alignment horizontal="center"/>
    </xf>
    <xf numFmtId="1" fontId="16" fillId="0" borderId="88" xfId="6" applyNumberFormat="1" applyFont="1" applyBorder="1" applyAlignment="1">
      <alignment horizontal="center" vertical="center"/>
    </xf>
    <xf numFmtId="3" fontId="16" fillId="0" borderId="88" xfId="0" applyNumberFormat="1" applyFont="1" applyBorder="1" applyAlignment="1">
      <alignment horizontal="center" vertical="center"/>
    </xf>
    <xf numFmtId="167" fontId="30" fillId="0" borderId="55" xfId="0" applyNumberFormat="1" applyFont="1" applyBorder="1" applyAlignment="1">
      <alignment horizontal="center" vertical="center"/>
    </xf>
    <xf numFmtId="0" fontId="30" fillId="4" borderId="58" xfId="6" applyNumberFormat="1" applyFont="1" applyFill="1" applyBorder="1" applyAlignment="1">
      <alignment horizontal="center" vertical="center"/>
    </xf>
    <xf numFmtId="14" fontId="17" fillId="4" borderId="186" xfId="6" applyNumberFormat="1" applyFont="1" applyFill="1" applyBorder="1" applyAlignment="1">
      <alignment horizontal="center" vertical="center"/>
    </xf>
    <xf numFmtId="14" fontId="17" fillId="0" borderId="94" xfId="6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98" xfId="6" applyBorder="1"/>
    <xf numFmtId="17" fontId="0" fillId="0" borderId="98" xfId="0" applyNumberFormat="1" applyBorder="1" applyAlignment="1">
      <alignment horizontal="center" vertical="center"/>
    </xf>
    <xf numFmtId="166" fontId="39" fillId="0" borderId="98" xfId="0" applyNumberFormat="1" applyFont="1" applyBorder="1" applyAlignment="1">
      <alignment horizontal="center" vertical="center"/>
    </xf>
    <xf numFmtId="0" fontId="30" fillId="0" borderId="93" xfId="6" applyFont="1" applyBorder="1" applyAlignment="1">
      <alignment horizontal="center" vertical="center"/>
    </xf>
    <xf numFmtId="169" fontId="30" fillId="0" borderId="84" xfId="6" applyNumberFormat="1" applyFont="1" applyBorder="1" applyAlignment="1">
      <alignment horizontal="center"/>
    </xf>
    <xf numFmtId="0" fontId="30" fillId="0" borderId="53" xfId="0" applyFont="1" applyBorder="1" applyAlignment="1">
      <alignment vertical="center"/>
    </xf>
    <xf numFmtId="3" fontId="30" fillId="0" borderId="53" xfId="6" applyNumberFormat="1" applyFont="1" applyBorder="1" applyAlignment="1">
      <alignment horizontal="center" vertical="center"/>
    </xf>
    <xf numFmtId="2" fontId="30" fillId="0" borderId="53" xfId="6" applyNumberFormat="1" applyFont="1" applyBorder="1" applyAlignment="1">
      <alignment horizontal="center" vertical="center"/>
    </xf>
    <xf numFmtId="0" fontId="30" fillId="0" borderId="53" xfId="6" applyFont="1" applyBorder="1" applyAlignment="1">
      <alignment horizontal="center"/>
    </xf>
    <xf numFmtId="14" fontId="34" fillId="0" borderId="187" xfId="6" applyNumberFormat="1" applyFont="1" applyBorder="1" applyAlignment="1">
      <alignment horizontal="center" vertical="center"/>
    </xf>
    <xf numFmtId="14" fontId="54" fillId="0" borderId="0" xfId="0" applyNumberFormat="1" applyFont="1" applyAlignment="1">
      <alignment horizontal="center" vertical="center"/>
    </xf>
    <xf numFmtId="2" fontId="54" fillId="0" borderId="0" xfId="0" applyNumberFormat="1" applyFont="1" applyAlignment="1">
      <alignment horizontal="center" vertical="center"/>
    </xf>
    <xf numFmtId="14" fontId="60" fillId="0" borderId="0" xfId="0" applyNumberFormat="1" applyFont="1" applyAlignment="1">
      <alignment horizontal="center" vertical="center"/>
    </xf>
    <xf numFmtId="3" fontId="54" fillId="0" borderId="0" xfId="0" applyNumberFormat="1" applyFont="1" applyAlignment="1">
      <alignment horizontal="center" vertical="center"/>
    </xf>
    <xf numFmtId="3" fontId="54" fillId="0" borderId="0" xfId="6" applyNumberFormat="1" applyFont="1" applyBorder="1" applyAlignment="1">
      <alignment horizontal="center" vertical="center"/>
    </xf>
    <xf numFmtId="4" fontId="54" fillId="0" borderId="0" xfId="0" applyNumberFormat="1" applyFont="1" applyAlignment="1">
      <alignment horizontal="center" vertical="center"/>
    </xf>
    <xf numFmtId="14" fontId="54" fillId="0" borderId="0" xfId="6" applyNumberFormat="1" applyFont="1" applyBorder="1" applyAlignment="1">
      <alignment horizontal="center" vertical="center"/>
    </xf>
    <xf numFmtId="4" fontId="54" fillId="0" borderId="0" xfId="6" applyNumberFormat="1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3" fontId="30" fillId="0" borderId="189" xfId="6" applyNumberFormat="1" applyFont="1" applyBorder="1" applyAlignment="1">
      <alignment horizontal="center" vertical="center"/>
    </xf>
    <xf numFmtId="4" fontId="30" fillId="0" borderId="189" xfId="0" applyNumberFormat="1" applyFont="1" applyBorder="1" applyAlignment="1">
      <alignment horizontal="center" vertical="center"/>
    </xf>
    <xf numFmtId="14" fontId="30" fillId="0" borderId="189" xfId="6" applyNumberFormat="1" applyFont="1" applyBorder="1" applyAlignment="1">
      <alignment horizontal="center" vertical="center"/>
    </xf>
    <xf numFmtId="4" fontId="30" fillId="0" borderId="189" xfId="6" applyNumberFormat="1" applyFont="1" applyBorder="1" applyAlignment="1">
      <alignment horizontal="center" vertical="center"/>
    </xf>
    <xf numFmtId="0" fontId="17" fillId="0" borderId="5" xfId="0" applyFont="1" applyBorder="1" applyAlignment="1">
      <alignment vertical="center"/>
    </xf>
    <xf numFmtId="14" fontId="17" fillId="0" borderId="41" xfId="0" applyNumberFormat="1" applyFont="1" applyBorder="1" applyAlignment="1">
      <alignment horizontal="center" vertical="center"/>
    </xf>
    <xf numFmtId="3" fontId="17" fillId="0" borderId="5" xfId="6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7" fillId="0" borderId="5" xfId="6" applyFont="1" applyBorder="1" applyAlignment="1">
      <alignment horizontal="center"/>
    </xf>
    <xf numFmtId="14" fontId="17" fillId="0" borderId="58" xfId="6" applyNumberFormat="1" applyFont="1" applyBorder="1" applyAlignment="1">
      <alignment horizontal="center" vertical="center"/>
    </xf>
    <xf numFmtId="169" fontId="17" fillId="0" borderId="55" xfId="6" applyNumberFormat="1" applyFont="1" applyBorder="1" applyAlignment="1">
      <alignment horizontal="center"/>
    </xf>
    <xf numFmtId="14" fontId="17" fillId="0" borderId="89" xfId="6" applyNumberFormat="1" applyFont="1" applyBorder="1" applyAlignment="1">
      <alignment horizontal="center"/>
    </xf>
    <xf numFmtId="4" fontId="30" fillId="0" borderId="188" xfId="6" applyNumberFormat="1" applyFont="1" applyBorder="1" applyAlignment="1">
      <alignment horizontal="center" vertical="center"/>
    </xf>
    <xf numFmtId="0" fontId="30" fillId="0" borderId="96" xfId="0" applyFont="1" applyBorder="1" applyAlignment="1">
      <alignment horizontal="center"/>
    </xf>
    <xf numFmtId="0" fontId="30" fillId="0" borderId="146" xfId="0" applyFont="1" applyBorder="1" applyAlignment="1">
      <alignment horizontal="center" vertical="center" wrapText="1"/>
    </xf>
    <xf numFmtId="0" fontId="30" fillId="0" borderId="175" xfId="0" applyFont="1" applyBorder="1" applyAlignment="1">
      <alignment horizontal="center" vertical="center" wrapText="1"/>
    </xf>
    <xf numFmtId="0" fontId="30" fillId="0" borderId="152" xfId="0" applyFont="1" applyBorder="1" applyAlignment="1">
      <alignment horizontal="center" vertical="center"/>
    </xf>
    <xf numFmtId="0" fontId="30" fillId="0" borderId="165" xfId="0" applyFont="1" applyBorder="1" applyAlignment="1">
      <alignment horizontal="center" vertical="center"/>
    </xf>
    <xf numFmtId="2" fontId="30" fillId="0" borderId="165" xfId="0" applyNumberFormat="1" applyFont="1" applyBorder="1" applyAlignment="1">
      <alignment horizontal="center" vertical="center"/>
    </xf>
    <xf numFmtId="14" fontId="30" fillId="0" borderId="165" xfId="0" applyNumberFormat="1" applyFont="1" applyBorder="1" applyAlignment="1">
      <alignment horizontal="center" vertical="center"/>
    </xf>
    <xf numFmtId="49" fontId="30" fillId="0" borderId="149" xfId="0" applyNumberFormat="1" applyFont="1" applyBorder="1" applyAlignment="1">
      <alignment horizontal="center" vertical="center"/>
    </xf>
    <xf numFmtId="0" fontId="16" fillId="0" borderId="58" xfId="6" applyFont="1" applyBorder="1" applyAlignment="1">
      <alignment horizontal="center"/>
    </xf>
    <xf numFmtId="0" fontId="51" fillId="0" borderId="180" xfId="0" applyFont="1" applyBorder="1" applyAlignment="1">
      <alignment horizontal="center" vertical="center"/>
    </xf>
    <xf numFmtId="0" fontId="51" fillId="0" borderId="177" xfId="0" applyFont="1" applyBorder="1" applyAlignment="1">
      <alignment horizontal="center" vertical="center"/>
    </xf>
    <xf numFmtId="2" fontId="18" fillId="0" borderId="88" xfId="0" applyNumberFormat="1" applyFont="1" applyBorder="1" applyAlignment="1">
      <alignment horizontal="center" vertical="center"/>
    </xf>
    <xf numFmtId="4" fontId="17" fillId="2" borderId="55" xfId="6" applyNumberFormat="1" applyFont="1" applyFill="1" applyBorder="1"/>
    <xf numFmtId="0" fontId="30" fillId="0" borderId="128" xfId="0" applyFont="1" applyBorder="1" applyAlignment="1">
      <alignment horizontal="center" vertical="center"/>
    </xf>
    <xf numFmtId="49" fontId="30" fillId="0" borderId="134" xfId="0" applyNumberFormat="1" applyFont="1" applyBorder="1" applyAlignment="1">
      <alignment horizontal="center" vertical="center"/>
    </xf>
    <xf numFmtId="0" fontId="51" fillId="0" borderId="55" xfId="0" applyFont="1" applyBorder="1" applyAlignment="1">
      <alignment horizontal="center" vertical="center"/>
    </xf>
    <xf numFmtId="0" fontId="11" fillId="3" borderId="49" xfId="0" applyFont="1" applyFill="1" applyBorder="1" applyAlignment="1">
      <alignment horizontal="center" vertical="center"/>
    </xf>
    <xf numFmtId="0" fontId="0" fillId="3" borderId="82" xfId="0" applyFill="1" applyBorder="1"/>
    <xf numFmtId="0" fontId="39" fillId="3" borderId="49" xfId="0" applyFont="1" applyFill="1" applyBorder="1" applyAlignment="1">
      <alignment horizontal="center" vertical="center"/>
    </xf>
    <xf numFmtId="2" fontId="30" fillId="0" borderId="59" xfId="0" applyNumberFormat="1" applyFont="1" applyBorder="1" applyAlignment="1">
      <alignment horizontal="center" vertical="center"/>
    </xf>
    <xf numFmtId="14" fontId="30" fillId="0" borderId="42" xfId="0" applyNumberFormat="1" applyFont="1" applyBorder="1" applyAlignment="1">
      <alignment horizontal="center" vertical="center"/>
    </xf>
    <xf numFmtId="2" fontId="17" fillId="0" borderId="113" xfId="0" applyNumberFormat="1" applyFont="1" applyBorder="1" applyAlignment="1">
      <alignment horizontal="center" vertical="center"/>
    </xf>
    <xf numFmtId="0" fontId="42" fillId="0" borderId="75" xfId="0" applyFont="1" applyBorder="1"/>
    <xf numFmtId="0" fontId="0" fillId="3" borderId="46" xfId="0" applyFill="1" applyBorder="1"/>
    <xf numFmtId="0" fontId="11" fillId="3" borderId="47" xfId="0" applyFont="1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11" fillId="3" borderId="82" xfId="0" applyFont="1" applyFill="1" applyBorder="1" applyAlignment="1">
      <alignment horizontal="center" vertical="center"/>
    </xf>
    <xf numFmtId="0" fontId="30" fillId="0" borderId="168" xfId="0" applyFont="1" applyBorder="1" applyAlignment="1">
      <alignment horizontal="center" vertical="center"/>
    </xf>
    <xf numFmtId="0" fontId="30" fillId="0" borderId="139" xfId="0" applyFont="1" applyBorder="1" applyAlignment="1">
      <alignment horizontal="center" vertical="center"/>
    </xf>
    <xf numFmtId="14" fontId="30" fillId="0" borderId="163" xfId="6" applyNumberFormat="1" applyFont="1" applyBorder="1" applyAlignment="1">
      <alignment horizontal="center" vertical="center"/>
    </xf>
    <xf numFmtId="14" fontId="30" fillId="0" borderId="38" xfId="6" applyNumberFormat="1" applyFont="1" applyBorder="1" applyAlignment="1">
      <alignment horizontal="center" vertical="center"/>
    </xf>
    <xf numFmtId="14" fontId="53" fillId="0" borderId="0" xfId="6" applyNumberFormat="1" applyFont="1" applyBorder="1" applyAlignment="1">
      <alignment horizontal="center" vertical="center"/>
    </xf>
    <xf numFmtId="0" fontId="53" fillId="0" borderId="0" xfId="0" applyFont="1" applyAlignment="1">
      <alignment vertical="center"/>
    </xf>
    <xf numFmtId="0" fontId="53" fillId="2" borderId="0" xfId="6" applyFont="1" applyFill="1" applyBorder="1" applyAlignment="1">
      <alignment horizontal="center" vertical="center"/>
    </xf>
    <xf numFmtId="0" fontId="53" fillId="0" borderId="0" xfId="6" applyFont="1" applyBorder="1" applyAlignment="1">
      <alignment vertical="center"/>
    </xf>
    <xf numFmtId="49" fontId="53" fillId="0" borderId="0" xfId="6" applyNumberFormat="1" applyFont="1" applyBorder="1" applyAlignment="1">
      <alignment horizontal="center" vertical="center"/>
    </xf>
    <xf numFmtId="49" fontId="53" fillId="0" borderId="0" xfId="0" applyNumberFormat="1" applyFont="1" applyAlignment="1">
      <alignment vertical="center"/>
    </xf>
    <xf numFmtId="49" fontId="53" fillId="0" borderId="0" xfId="0" applyNumberFormat="1" applyFont="1" applyAlignment="1">
      <alignment horizontal="center" vertical="center"/>
    </xf>
    <xf numFmtId="49" fontId="53" fillId="2" borderId="0" xfId="6" applyNumberFormat="1" applyFont="1" applyFill="1" applyBorder="1" applyAlignment="1">
      <alignment horizontal="center" vertical="center"/>
    </xf>
    <xf numFmtId="49" fontId="54" fillId="0" borderId="71" xfId="6" applyNumberFormat="1" applyFont="1" applyBorder="1" applyAlignment="1">
      <alignment horizontal="center" vertical="center"/>
    </xf>
    <xf numFmtId="14" fontId="53" fillId="0" borderId="98" xfId="6" applyNumberFormat="1" applyFont="1" applyBorder="1" applyAlignment="1">
      <alignment horizontal="center" vertical="center"/>
    </xf>
    <xf numFmtId="49" fontId="53" fillId="0" borderId="71" xfId="6" applyNumberFormat="1" applyFont="1" applyBorder="1" applyAlignment="1">
      <alignment horizontal="center" vertical="center"/>
    </xf>
    <xf numFmtId="49" fontId="53" fillId="0" borderId="98" xfId="6" applyNumberFormat="1" applyFont="1" applyBorder="1" applyAlignment="1">
      <alignment horizontal="center" vertical="center"/>
    </xf>
    <xf numFmtId="49" fontId="53" fillId="0" borderId="71" xfId="0" applyNumberFormat="1" applyFont="1" applyBorder="1" applyAlignment="1">
      <alignment horizontal="center" vertical="center"/>
    </xf>
    <xf numFmtId="49" fontId="53" fillId="0" borderId="98" xfId="0" applyNumberFormat="1" applyFont="1" applyBorder="1" applyAlignment="1">
      <alignment horizontal="center" vertical="center"/>
    </xf>
    <xf numFmtId="0" fontId="53" fillId="0" borderId="98" xfId="0" applyFont="1" applyBorder="1" applyAlignment="1">
      <alignment vertical="center"/>
    </xf>
    <xf numFmtId="0" fontId="53" fillId="0" borderId="71" xfId="0" applyFont="1" applyBorder="1" applyAlignment="1">
      <alignment horizontal="center" vertical="center"/>
    </xf>
    <xf numFmtId="17" fontId="53" fillId="0" borderId="98" xfId="0" applyNumberFormat="1" applyFont="1" applyBorder="1" applyAlignment="1">
      <alignment horizontal="center" vertical="center"/>
    </xf>
    <xf numFmtId="4" fontId="54" fillId="0" borderId="71" xfId="0" applyNumberFormat="1" applyFont="1" applyBorder="1" applyAlignment="1">
      <alignment horizontal="center" vertical="center"/>
    </xf>
    <xf numFmtId="166" fontId="54" fillId="0" borderId="98" xfId="0" applyNumberFormat="1" applyFont="1" applyBorder="1" applyAlignment="1">
      <alignment horizontal="center" vertical="center"/>
    </xf>
    <xf numFmtId="4" fontId="53" fillId="0" borderId="71" xfId="0" applyNumberFormat="1" applyFont="1" applyBorder="1" applyAlignment="1">
      <alignment horizontal="center" vertical="center"/>
    </xf>
    <xf numFmtId="4" fontId="53" fillId="0" borderId="98" xfId="0" applyNumberFormat="1" applyFont="1" applyBorder="1" applyAlignment="1">
      <alignment horizontal="center" vertical="center"/>
    </xf>
    <xf numFmtId="49" fontId="54" fillId="0" borderId="107" xfId="0" applyNumberFormat="1" applyFont="1" applyBorder="1" applyAlignment="1">
      <alignment horizontal="center" vertical="center"/>
    </xf>
    <xf numFmtId="49" fontId="54" fillId="0" borderId="144" xfId="0" applyNumberFormat="1" applyFont="1" applyBorder="1" applyAlignment="1">
      <alignment horizontal="center" vertical="center"/>
    </xf>
    <xf numFmtId="49" fontId="53" fillId="0" borderId="107" xfId="0" applyNumberFormat="1" applyFont="1" applyBorder="1" applyAlignment="1">
      <alignment horizontal="center" vertical="center"/>
    </xf>
    <xf numFmtId="49" fontId="53" fillId="0" borderId="144" xfId="0" applyNumberFormat="1" applyFont="1" applyBorder="1" applyAlignment="1">
      <alignment horizontal="center" vertical="center"/>
    </xf>
    <xf numFmtId="49" fontId="53" fillId="0" borderId="104" xfId="0" applyNumberFormat="1" applyFont="1" applyBorder="1" applyAlignment="1">
      <alignment horizontal="center" vertical="center"/>
    </xf>
    <xf numFmtId="49" fontId="53" fillId="0" borderId="105" xfId="0" applyNumberFormat="1" applyFont="1" applyBorder="1" applyAlignment="1">
      <alignment horizontal="center" vertical="center"/>
    </xf>
    <xf numFmtId="3" fontId="62" fillId="0" borderId="89" xfId="6" applyNumberFormat="1" applyFont="1" applyBorder="1" applyAlignment="1">
      <alignment horizontal="center" vertical="center"/>
    </xf>
    <xf numFmtId="0" fontId="0" fillId="0" borderId="155" xfId="0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4" fontId="6" fillId="0" borderId="100" xfId="0" applyNumberFormat="1" applyFont="1" applyBorder="1"/>
    <xf numFmtId="4" fontId="17" fillId="0" borderId="55" xfId="0" applyNumberFormat="1" applyFont="1" applyBorder="1"/>
    <xf numFmtId="0" fontId="17" fillId="3" borderId="97" xfId="0" applyFont="1" applyFill="1" applyBorder="1" applyAlignment="1">
      <alignment horizontal="center" vertical="center"/>
    </xf>
    <xf numFmtId="0" fontId="39" fillId="3" borderId="140" xfId="0" applyFont="1" applyFill="1" applyBorder="1" applyAlignment="1">
      <alignment horizontal="center" vertical="center"/>
    </xf>
    <xf numFmtId="168" fontId="30" fillId="0" borderId="169" xfId="6" applyNumberFormat="1" applyFont="1" applyBorder="1" applyAlignment="1">
      <alignment horizontal="center" vertical="center"/>
    </xf>
    <xf numFmtId="0" fontId="30" fillId="0" borderId="169" xfId="6" applyFont="1" applyBorder="1" applyAlignment="1">
      <alignment horizontal="center" vertical="center"/>
    </xf>
    <xf numFmtId="4" fontId="30" fillId="0" borderId="181" xfId="6" applyNumberFormat="1" applyFont="1" applyBorder="1" applyAlignment="1">
      <alignment horizontal="center" vertical="center"/>
    </xf>
    <xf numFmtId="4" fontId="31" fillId="0" borderId="88" xfId="6" applyNumberFormat="1" applyFont="1" applyBorder="1" applyAlignment="1">
      <alignment horizontal="center" vertical="center"/>
    </xf>
    <xf numFmtId="0" fontId="30" fillId="0" borderId="136" xfId="0" applyFont="1" applyBorder="1" applyAlignment="1">
      <alignment horizontal="center" vertical="center"/>
    </xf>
    <xf numFmtId="0" fontId="30" fillId="0" borderId="107" xfId="0" applyFont="1" applyBorder="1" applyAlignment="1">
      <alignment horizontal="center" vertical="center"/>
    </xf>
    <xf numFmtId="0" fontId="30" fillId="0" borderId="151" xfId="6" applyNumberFormat="1" applyFont="1" applyBorder="1" applyAlignment="1">
      <alignment horizontal="center" vertical="center"/>
    </xf>
    <xf numFmtId="14" fontId="34" fillId="0" borderId="151" xfId="6" applyNumberFormat="1" applyFont="1" applyBorder="1" applyAlignment="1">
      <alignment horizontal="center" vertical="center"/>
    </xf>
    <xf numFmtId="0" fontId="30" fillId="0" borderId="75" xfId="0" applyFont="1" applyBorder="1" applyAlignment="1">
      <alignment horizontal="center"/>
    </xf>
    <xf numFmtId="0" fontId="30" fillId="0" borderId="157" xfId="0" applyFont="1" applyBorder="1" applyAlignment="1">
      <alignment horizontal="center" vertical="center"/>
    </xf>
    <xf numFmtId="4" fontId="30" fillId="0" borderId="165" xfId="6" applyNumberFormat="1" applyFont="1" applyBorder="1" applyAlignment="1">
      <alignment horizontal="center" vertical="center"/>
    </xf>
    <xf numFmtId="14" fontId="31" fillId="0" borderId="165" xfId="6" applyNumberFormat="1" applyFont="1" applyBorder="1" applyAlignment="1">
      <alignment horizontal="center" vertical="center"/>
    </xf>
    <xf numFmtId="3" fontId="30" fillId="0" borderId="165" xfId="6" applyNumberFormat="1" applyFont="1" applyBorder="1" applyAlignment="1">
      <alignment horizontal="center" vertical="center"/>
    </xf>
    <xf numFmtId="4" fontId="30" fillId="0" borderId="165" xfId="0" applyNumberFormat="1" applyFont="1" applyBorder="1" applyAlignment="1">
      <alignment horizontal="center" vertical="center"/>
    </xf>
    <xf numFmtId="4" fontId="30" fillId="0" borderId="152" xfId="6" applyNumberFormat="1" applyFont="1" applyBorder="1" applyAlignment="1">
      <alignment horizontal="center" vertical="center"/>
    </xf>
    <xf numFmtId="0" fontId="17" fillId="0" borderId="149" xfId="0" applyFont="1" applyBorder="1" applyAlignment="1">
      <alignment horizontal="center" vertical="center"/>
    </xf>
    <xf numFmtId="4" fontId="0" fillId="0" borderId="58" xfId="0" applyNumberFormat="1" applyBorder="1"/>
    <xf numFmtId="1" fontId="30" fillId="0" borderId="0" xfId="6" applyNumberFormat="1" applyFont="1" applyBorder="1" applyAlignment="1">
      <alignment horizontal="center" vertical="center"/>
    </xf>
    <xf numFmtId="0" fontId="30" fillId="0" borderId="88" xfId="6" applyNumberFormat="1" applyFont="1" applyBorder="1" applyAlignment="1">
      <alignment horizontal="center" vertical="center"/>
    </xf>
    <xf numFmtId="14" fontId="31" fillId="0" borderId="190" xfId="6" applyNumberFormat="1" applyFont="1" applyBorder="1" applyAlignment="1">
      <alignment horizontal="center" vertical="center"/>
    </xf>
    <xf numFmtId="14" fontId="30" fillId="0" borderId="103" xfId="6" applyNumberFormat="1" applyFont="1" applyBorder="1" applyAlignment="1">
      <alignment horizontal="center" vertical="center"/>
    </xf>
    <xf numFmtId="14" fontId="17" fillId="0" borderId="54" xfId="6" applyNumberFormat="1" applyFont="1" applyBorder="1" applyAlignment="1">
      <alignment horizontal="center"/>
    </xf>
    <xf numFmtId="0" fontId="25" fillId="0" borderId="103" xfId="6" applyFont="1" applyBorder="1" applyAlignment="1">
      <alignment horizontal="center" vertical="center"/>
    </xf>
    <xf numFmtId="0" fontId="25" fillId="0" borderId="88" xfId="6" applyNumberFormat="1" applyFont="1" applyBorder="1" applyAlignment="1">
      <alignment horizontal="center" vertical="center"/>
    </xf>
    <xf numFmtId="0" fontId="25" fillId="0" borderId="88" xfId="6" applyFont="1" applyBorder="1" applyAlignment="1">
      <alignment horizontal="center" vertical="center"/>
    </xf>
    <xf numFmtId="14" fontId="25" fillId="0" borderId="88" xfId="6" applyNumberFormat="1" applyFont="1" applyBorder="1" applyAlignment="1">
      <alignment horizontal="center" vertical="center"/>
    </xf>
    <xf numFmtId="1" fontId="25" fillId="0" borderId="88" xfId="6" applyNumberFormat="1" applyFont="1" applyBorder="1" applyAlignment="1">
      <alignment horizontal="center" vertical="center"/>
    </xf>
    <xf numFmtId="2" fontId="25" fillId="0" borderId="88" xfId="6" applyNumberFormat="1" applyFont="1" applyBorder="1" applyAlignment="1">
      <alignment horizontal="center" vertical="center"/>
    </xf>
    <xf numFmtId="0" fontId="25" fillId="0" borderId="88" xfId="6" applyFont="1" applyBorder="1" applyAlignment="1">
      <alignment horizontal="center"/>
    </xf>
    <xf numFmtId="14" fontId="26" fillId="0" borderId="88" xfId="6" applyNumberFormat="1" applyFont="1" applyBorder="1" applyAlignment="1">
      <alignment horizontal="center" vertical="center"/>
    </xf>
    <xf numFmtId="3" fontId="25" fillId="0" borderId="88" xfId="6" applyNumberFormat="1" applyFont="1" applyBorder="1" applyAlignment="1">
      <alignment horizontal="center" vertical="center"/>
    </xf>
    <xf numFmtId="4" fontId="25" fillId="0" borderId="88" xfId="0" applyNumberFormat="1" applyFont="1" applyBorder="1" applyAlignment="1">
      <alignment horizontal="center" vertical="center"/>
    </xf>
    <xf numFmtId="0" fontId="30" fillId="0" borderId="125" xfId="0" applyFont="1" applyBorder="1" applyAlignment="1">
      <alignment horizontal="center" vertical="center"/>
    </xf>
    <xf numFmtId="0" fontId="30" fillId="0" borderId="100" xfId="0" applyFont="1" applyBorder="1" applyAlignment="1">
      <alignment horizontal="center" vertical="center"/>
    </xf>
    <xf numFmtId="14" fontId="30" fillId="0" borderId="100" xfId="0" applyNumberFormat="1" applyFont="1" applyBorder="1" applyAlignment="1">
      <alignment horizontal="center" vertical="center"/>
    </xf>
    <xf numFmtId="0" fontId="30" fillId="0" borderId="100" xfId="6" applyFont="1" applyBorder="1" applyAlignment="1">
      <alignment horizontal="center" vertical="center"/>
    </xf>
    <xf numFmtId="4" fontId="30" fillId="0" borderId="100" xfId="6" applyNumberFormat="1" applyFont="1" applyBorder="1" applyAlignment="1">
      <alignment horizontal="center" vertical="center"/>
    </xf>
    <xf numFmtId="14" fontId="31" fillId="0" borderId="100" xfId="6" applyNumberFormat="1" applyFont="1" applyBorder="1" applyAlignment="1">
      <alignment horizontal="center" vertical="center"/>
    </xf>
    <xf numFmtId="14" fontId="30" fillId="0" borderId="100" xfId="6" applyNumberFormat="1" applyFont="1" applyBorder="1" applyAlignment="1">
      <alignment horizontal="center" vertical="center"/>
    </xf>
    <xf numFmtId="3" fontId="30" fillId="0" borderId="100" xfId="6" applyNumberFormat="1" applyFont="1" applyBorder="1" applyAlignment="1">
      <alignment horizontal="center" vertical="center"/>
    </xf>
    <xf numFmtId="4" fontId="30" fillId="0" borderId="100" xfId="0" applyNumberFormat="1" applyFont="1" applyBorder="1" applyAlignment="1">
      <alignment horizontal="center" vertical="center"/>
    </xf>
    <xf numFmtId="49" fontId="30" fillId="0" borderId="0" xfId="6" applyNumberFormat="1" applyFont="1" applyBorder="1" applyAlignment="1">
      <alignment horizontal="center" vertical="center"/>
    </xf>
    <xf numFmtId="0" fontId="17" fillId="0" borderId="88" xfId="6" applyNumberFormat="1" applyFont="1" applyBorder="1" applyAlignment="1">
      <alignment horizontal="center" vertical="center"/>
    </xf>
    <xf numFmtId="2" fontId="17" fillId="0" borderId="0" xfId="6" applyNumberFormat="1" applyFont="1" applyBorder="1" applyAlignment="1">
      <alignment horizontal="center" vertical="center"/>
    </xf>
    <xf numFmtId="14" fontId="27" fillId="0" borderId="55" xfId="0" applyNumberFormat="1" applyFont="1" applyBorder="1" applyAlignment="1">
      <alignment horizontal="center" vertical="center"/>
    </xf>
    <xf numFmtId="0" fontId="16" fillId="0" borderId="58" xfId="0" applyFont="1" applyBorder="1" applyAlignment="1">
      <alignment horizontal="center"/>
    </xf>
    <xf numFmtId="14" fontId="19" fillId="0" borderId="58" xfId="0" applyNumberFormat="1" applyFont="1" applyBorder="1" applyAlignment="1">
      <alignment horizontal="center"/>
    </xf>
    <xf numFmtId="0" fontId="30" fillId="0" borderId="191" xfId="6" applyFont="1" applyBorder="1" applyAlignment="1">
      <alignment horizontal="center" vertical="center"/>
    </xf>
    <xf numFmtId="0" fontId="30" fillId="0" borderId="192" xfId="6" applyNumberFormat="1" applyFont="1" applyBorder="1" applyAlignment="1">
      <alignment horizontal="center" vertical="center"/>
    </xf>
    <xf numFmtId="0" fontId="30" fillId="0" borderId="192" xfId="6" applyFont="1" applyBorder="1" applyAlignment="1">
      <alignment horizontal="center" vertical="center"/>
    </xf>
    <xf numFmtId="14" fontId="30" fillId="0" borderId="192" xfId="6" applyNumberFormat="1" applyFont="1" applyBorder="1" applyAlignment="1">
      <alignment horizontal="center" vertical="center"/>
    </xf>
    <xf numFmtId="1" fontId="30" fillId="0" borderId="192" xfId="6" applyNumberFormat="1" applyFont="1" applyBorder="1" applyAlignment="1">
      <alignment horizontal="center" vertical="center"/>
    </xf>
    <xf numFmtId="2" fontId="30" fillId="0" borderId="192" xfId="6" applyNumberFormat="1" applyFont="1" applyBorder="1" applyAlignment="1">
      <alignment horizontal="center" vertical="center"/>
    </xf>
    <xf numFmtId="0" fontId="30" fillId="0" borderId="192" xfId="6" applyFont="1" applyBorder="1" applyAlignment="1">
      <alignment horizontal="center"/>
    </xf>
    <xf numFmtId="14" fontId="31" fillId="0" borderId="193" xfId="6" applyNumberFormat="1" applyFont="1" applyBorder="1" applyAlignment="1">
      <alignment horizontal="center" vertical="center"/>
    </xf>
    <xf numFmtId="14" fontId="30" fillId="0" borderId="194" xfId="6" applyNumberFormat="1" applyFont="1" applyBorder="1" applyAlignment="1">
      <alignment horizontal="center" vertical="center"/>
    </xf>
    <xf numFmtId="0" fontId="30" fillId="0" borderId="194" xfId="6" applyFont="1" applyBorder="1" applyAlignment="1">
      <alignment horizontal="center" vertical="center"/>
    </xf>
    <xf numFmtId="3" fontId="30" fillId="0" borderId="194" xfId="6" applyNumberFormat="1" applyFont="1" applyBorder="1" applyAlignment="1">
      <alignment horizontal="center" vertical="center"/>
    </xf>
    <xf numFmtId="4" fontId="30" fillId="0" borderId="194" xfId="0" applyNumberFormat="1" applyFont="1" applyBorder="1" applyAlignment="1">
      <alignment horizontal="center" vertical="center"/>
    </xf>
    <xf numFmtId="14" fontId="30" fillId="0" borderId="191" xfId="6" applyNumberFormat="1" applyFont="1" applyBorder="1" applyAlignment="1">
      <alignment horizontal="center" vertical="center"/>
    </xf>
    <xf numFmtId="4" fontId="30" fillId="0" borderId="192" xfId="6" applyNumberFormat="1" applyFont="1" applyBorder="1" applyAlignment="1">
      <alignment horizontal="center" vertical="center"/>
    </xf>
    <xf numFmtId="14" fontId="17" fillId="0" borderId="195" xfId="6" applyNumberFormat="1" applyFont="1" applyBorder="1" applyAlignment="1">
      <alignment horizontal="center"/>
    </xf>
    <xf numFmtId="0" fontId="17" fillId="0" borderId="0" xfId="6" applyFont="1" applyBorder="1" applyAlignment="1">
      <alignment horizontal="center"/>
    </xf>
    <xf numFmtId="0" fontId="17" fillId="0" borderId="191" xfId="6" applyFont="1" applyBorder="1" applyAlignment="1">
      <alignment horizontal="center" vertical="center"/>
    </xf>
    <xf numFmtId="0" fontId="17" fillId="0" borderId="192" xfId="6" applyNumberFormat="1" applyFont="1" applyBorder="1" applyAlignment="1">
      <alignment horizontal="center" vertical="center"/>
    </xf>
    <xf numFmtId="0" fontId="17" fillId="0" borderId="192" xfId="6" applyFont="1" applyBorder="1" applyAlignment="1">
      <alignment horizontal="center" vertical="center"/>
    </xf>
    <xf numFmtId="14" fontId="17" fillId="0" borderId="192" xfId="6" applyNumberFormat="1" applyFont="1" applyBorder="1" applyAlignment="1">
      <alignment horizontal="center" vertical="center"/>
    </xf>
    <xf numFmtId="1" fontId="17" fillId="0" borderId="192" xfId="6" applyNumberFormat="1" applyFont="1" applyBorder="1" applyAlignment="1">
      <alignment horizontal="center" vertical="center"/>
    </xf>
    <xf numFmtId="2" fontId="17" fillId="0" borderId="192" xfId="6" applyNumberFormat="1" applyFont="1" applyBorder="1" applyAlignment="1">
      <alignment horizontal="center" vertical="center"/>
    </xf>
    <xf numFmtId="0" fontId="17" fillId="0" borderId="193" xfId="6" applyFont="1" applyBorder="1" applyAlignment="1">
      <alignment horizontal="center"/>
    </xf>
    <xf numFmtId="14" fontId="18" fillId="0" borderId="194" xfId="6" applyNumberFormat="1" applyFont="1" applyBorder="1" applyAlignment="1">
      <alignment horizontal="center" vertical="center"/>
    </xf>
    <xf numFmtId="14" fontId="17" fillId="0" borderId="194" xfId="6" applyNumberFormat="1" applyFont="1" applyBorder="1" applyAlignment="1">
      <alignment horizontal="center" vertical="center"/>
    </xf>
    <xf numFmtId="0" fontId="17" fillId="0" borderId="194" xfId="6" applyFont="1" applyBorder="1" applyAlignment="1">
      <alignment horizontal="center" vertical="center"/>
    </xf>
    <xf numFmtId="3" fontId="17" fillId="0" borderId="194" xfId="6" applyNumberFormat="1" applyFont="1" applyBorder="1" applyAlignment="1">
      <alignment horizontal="center" vertical="center"/>
    </xf>
    <xf numFmtId="4" fontId="17" fillId="0" borderId="194" xfId="0" applyNumberFormat="1" applyFont="1" applyBorder="1" applyAlignment="1">
      <alignment horizontal="center" vertical="center"/>
    </xf>
    <xf numFmtId="14" fontId="17" fillId="0" borderId="191" xfId="6" applyNumberFormat="1" applyFont="1" applyBorder="1" applyAlignment="1">
      <alignment horizontal="center" vertical="center"/>
    </xf>
    <xf numFmtId="4" fontId="17" fillId="0" borderId="192" xfId="6" applyNumberFormat="1" applyFont="1" applyBorder="1" applyAlignment="1">
      <alignment horizontal="center" vertical="center"/>
    </xf>
    <xf numFmtId="14" fontId="31" fillId="0" borderId="88" xfId="6" applyNumberFormat="1" applyFont="1" applyBorder="1" applyAlignment="1">
      <alignment horizontal="center" vertical="center"/>
    </xf>
    <xf numFmtId="14" fontId="17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/>
    </xf>
    <xf numFmtId="14" fontId="18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/>
    </xf>
    <xf numFmtId="0" fontId="25" fillId="0" borderId="103" xfId="0" applyFont="1" applyBorder="1" applyAlignment="1">
      <alignment horizontal="center"/>
    </xf>
    <xf numFmtId="0" fontId="25" fillId="0" borderId="88" xfId="0" applyFont="1" applyBorder="1" applyAlignment="1">
      <alignment horizontal="center"/>
    </xf>
    <xf numFmtId="14" fontId="25" fillId="0" borderId="88" xfId="0" applyNumberFormat="1" applyFont="1" applyBorder="1" applyAlignment="1">
      <alignment horizontal="center"/>
    </xf>
    <xf numFmtId="4" fontId="25" fillId="0" borderId="88" xfId="6" applyNumberFormat="1" applyFont="1" applyBorder="1" applyAlignment="1">
      <alignment horizontal="center" vertical="center"/>
    </xf>
    <xf numFmtId="14" fontId="25" fillId="0" borderId="89" xfId="6" applyNumberFormat="1" applyFont="1" applyBorder="1" applyAlignment="1">
      <alignment horizontal="center" vertical="center"/>
    </xf>
    <xf numFmtId="167" fontId="17" fillId="0" borderId="0" xfId="6" applyNumberFormat="1" applyFont="1" applyBorder="1" applyAlignment="1">
      <alignment horizontal="center" vertical="center"/>
    </xf>
    <xf numFmtId="0" fontId="17" fillId="0" borderId="196" xfId="6" applyFont="1" applyBorder="1" applyAlignment="1">
      <alignment horizontal="center" vertical="center"/>
    </xf>
    <xf numFmtId="0" fontId="17" fillId="0" borderId="194" xfId="6" applyNumberFormat="1" applyFont="1" applyBorder="1" applyAlignment="1">
      <alignment horizontal="center" vertical="center"/>
    </xf>
    <xf numFmtId="167" fontId="17" fillId="0" borderId="194" xfId="6" applyNumberFormat="1" applyFont="1" applyBorder="1" applyAlignment="1">
      <alignment horizontal="center" vertical="center"/>
    </xf>
    <xf numFmtId="2" fontId="17" fillId="0" borderId="194" xfId="6" applyNumberFormat="1" applyFont="1" applyBorder="1" applyAlignment="1">
      <alignment horizontal="center" vertical="center"/>
    </xf>
    <xf numFmtId="0" fontId="17" fillId="0" borderId="194" xfId="6" applyFont="1" applyBorder="1" applyAlignment="1">
      <alignment horizontal="center"/>
    </xf>
    <xf numFmtId="0" fontId="17" fillId="0" borderId="194" xfId="0" applyFont="1" applyBorder="1" applyAlignment="1">
      <alignment horizontal="center"/>
    </xf>
    <xf numFmtId="3" fontId="17" fillId="0" borderId="194" xfId="0" applyNumberFormat="1" applyFont="1" applyBorder="1" applyAlignment="1">
      <alignment horizontal="center" vertical="center"/>
    </xf>
    <xf numFmtId="4" fontId="17" fillId="0" borderId="194" xfId="6" applyNumberFormat="1" applyFont="1" applyBorder="1" applyAlignment="1">
      <alignment horizontal="center" vertical="center"/>
    </xf>
    <xf numFmtId="14" fontId="17" fillId="0" borderId="197" xfId="6" applyNumberFormat="1" applyFont="1" applyBorder="1" applyAlignment="1">
      <alignment horizontal="center"/>
    </xf>
    <xf numFmtId="168" fontId="16" fillId="0" borderId="169" xfId="6" applyNumberFormat="1" applyFont="1" applyBorder="1" applyAlignment="1">
      <alignment horizontal="center" vertical="center"/>
    </xf>
    <xf numFmtId="0" fontId="16" fillId="0" borderId="169" xfId="6" applyFont="1" applyBorder="1" applyAlignment="1">
      <alignment horizontal="center" vertical="center"/>
    </xf>
    <xf numFmtId="4" fontId="16" fillId="0" borderId="181" xfId="6" applyNumberFormat="1" applyFont="1" applyBorder="1" applyAlignment="1">
      <alignment horizontal="center" vertical="center"/>
    </xf>
    <xf numFmtId="167" fontId="30" fillId="0" borderId="88" xfId="0" applyNumberFormat="1" applyFont="1" applyBorder="1" applyAlignment="1">
      <alignment horizontal="center" vertical="center"/>
    </xf>
    <xf numFmtId="14" fontId="16" fillId="0" borderId="89" xfId="6" applyNumberFormat="1" applyFont="1" applyBorder="1" applyAlignment="1">
      <alignment horizontal="center" vertical="center"/>
    </xf>
    <xf numFmtId="2" fontId="17" fillId="0" borderId="88" xfId="6" applyNumberFormat="1" applyFont="1" applyBorder="1" applyAlignment="1">
      <alignment horizontal="center" vertical="center"/>
    </xf>
    <xf numFmtId="14" fontId="18" fillId="0" borderId="88" xfId="6" applyNumberFormat="1" applyFont="1" applyBorder="1" applyAlignment="1">
      <alignment horizontal="center" vertical="center"/>
    </xf>
    <xf numFmtId="0" fontId="0" fillId="0" borderId="54" xfId="0" applyBorder="1" applyAlignment="1">
      <alignment horizontal="center"/>
    </xf>
    <xf numFmtId="0" fontId="4" fillId="0" borderId="159" xfId="6" applyBorder="1"/>
    <xf numFmtId="0" fontId="4" fillId="0" borderId="194" xfId="6" applyBorder="1"/>
    <xf numFmtId="0" fontId="4" fillId="0" borderId="194" xfId="6" applyBorder="1" applyAlignment="1">
      <alignment horizontal="center"/>
    </xf>
    <xf numFmtId="0" fontId="4" fillId="0" borderId="160" xfId="6" applyBorder="1"/>
    <xf numFmtId="0" fontId="16" fillId="0" borderId="103" xfId="0" applyFont="1" applyBorder="1" applyAlignment="1">
      <alignment horizontal="center" vertical="center"/>
    </xf>
    <xf numFmtId="0" fontId="30" fillId="0" borderId="196" xfId="6" applyFont="1" applyBorder="1" applyAlignment="1">
      <alignment horizontal="center" vertical="center"/>
    </xf>
    <xf numFmtId="1" fontId="30" fillId="0" borderId="194" xfId="6" applyNumberFormat="1" applyFont="1" applyBorder="1" applyAlignment="1">
      <alignment horizontal="center" vertical="center"/>
    </xf>
    <xf numFmtId="2" fontId="30" fillId="0" borderId="194" xfId="6" applyNumberFormat="1" applyFont="1" applyBorder="1" applyAlignment="1">
      <alignment horizontal="center" vertical="center"/>
    </xf>
    <xf numFmtId="0" fontId="30" fillId="0" borderId="194" xfId="6" applyFont="1" applyBorder="1" applyAlignment="1">
      <alignment horizontal="center"/>
    </xf>
    <xf numFmtId="14" fontId="31" fillId="0" borderId="194" xfId="6" applyNumberFormat="1" applyFont="1" applyBorder="1" applyAlignment="1">
      <alignment horizontal="center" vertical="center"/>
    </xf>
    <xf numFmtId="0" fontId="30" fillId="0" borderId="194" xfId="0" applyFont="1" applyBorder="1" applyAlignment="1">
      <alignment horizontal="center" vertical="center"/>
    </xf>
    <xf numFmtId="3" fontId="30" fillId="0" borderId="194" xfId="0" applyNumberFormat="1" applyFont="1" applyBorder="1" applyAlignment="1">
      <alignment horizontal="center" vertical="center"/>
    </xf>
    <xf numFmtId="4" fontId="30" fillId="0" borderId="191" xfId="6" applyNumberFormat="1" applyFont="1" applyBorder="1" applyAlignment="1">
      <alignment horizontal="center" vertical="center"/>
    </xf>
    <xf numFmtId="14" fontId="30" fillId="0" borderId="160" xfId="6" applyNumberFormat="1" applyFont="1" applyBorder="1" applyAlignment="1">
      <alignment horizontal="center"/>
    </xf>
    <xf numFmtId="0" fontId="30" fillId="0" borderId="125" xfId="6" applyFont="1" applyBorder="1" applyAlignment="1">
      <alignment horizontal="center" vertical="center"/>
    </xf>
    <xf numFmtId="0" fontId="30" fillId="0" borderId="198" xfId="0" applyFont="1" applyBorder="1" applyAlignment="1">
      <alignment horizontal="center"/>
    </xf>
    <xf numFmtId="0" fontId="39" fillId="0" borderId="88" xfId="0" applyFont="1" applyBorder="1"/>
    <xf numFmtId="168" fontId="30" fillId="0" borderId="95" xfId="0" applyNumberFormat="1" applyFont="1" applyBorder="1" applyAlignment="1">
      <alignment horizontal="center" vertical="center"/>
    </xf>
    <xf numFmtId="4" fontId="30" fillId="0" borderId="136" xfId="6" applyNumberFormat="1" applyFont="1" applyBorder="1" applyAlignment="1">
      <alignment horizontal="center" vertical="center"/>
    </xf>
    <xf numFmtId="0" fontId="17" fillId="0" borderId="75" xfId="0" applyFont="1" applyBorder="1"/>
    <xf numFmtId="49" fontId="61" fillId="0" borderId="55" xfId="0" applyNumberFormat="1" applyFont="1" applyBorder="1" applyAlignment="1">
      <alignment horizontal="center"/>
    </xf>
    <xf numFmtId="0" fontId="17" fillId="0" borderId="87" xfId="0" applyFont="1" applyBorder="1"/>
    <xf numFmtId="0" fontId="16" fillId="0" borderId="58" xfId="0" applyFont="1" applyBorder="1" applyAlignment="1">
      <alignment horizontal="center" vertical="center"/>
    </xf>
    <xf numFmtId="0" fontId="30" fillId="0" borderId="180" xfId="6" applyFont="1" applyBorder="1" applyAlignment="1">
      <alignment horizontal="center" vertical="center"/>
    </xf>
    <xf numFmtId="168" fontId="30" fillId="0" borderId="180" xfId="6" applyNumberFormat="1" applyFont="1" applyBorder="1" applyAlignment="1">
      <alignment horizontal="center" vertical="center"/>
    </xf>
    <xf numFmtId="168" fontId="30" fillId="0" borderId="95" xfId="6" applyNumberFormat="1" applyFont="1" applyBorder="1" applyAlignment="1">
      <alignment horizontal="center" vertical="center"/>
    </xf>
    <xf numFmtId="14" fontId="31" fillId="0" borderId="199" xfId="6" applyNumberFormat="1" applyFont="1" applyBorder="1" applyAlignment="1">
      <alignment horizontal="center" vertical="center"/>
    </xf>
    <xf numFmtId="0" fontId="51" fillId="0" borderId="75" xfId="0" applyFont="1" applyBorder="1" applyAlignment="1">
      <alignment horizontal="center" vertical="center"/>
    </xf>
    <xf numFmtId="167" fontId="30" fillId="0" borderId="113" xfId="0" applyNumberFormat="1" applyFont="1" applyBorder="1" applyAlignment="1">
      <alignment horizontal="center" vertical="center"/>
    </xf>
    <xf numFmtId="4" fontId="17" fillId="2" borderId="0" xfId="6" applyNumberFormat="1" applyFont="1" applyFill="1" applyBorder="1" applyAlignment="1">
      <alignment horizontal="center" vertical="center"/>
    </xf>
    <xf numFmtId="0" fontId="17" fillId="0" borderId="100" xfId="0" applyFont="1" applyBorder="1" applyAlignment="1">
      <alignment horizontal="center"/>
    </xf>
    <xf numFmtId="0" fontId="17" fillId="0" borderId="100" xfId="0" applyFont="1" applyBorder="1" applyAlignment="1">
      <alignment horizontal="center" vertical="center"/>
    </xf>
    <xf numFmtId="14" fontId="17" fillId="0" borderId="100" xfId="0" applyNumberFormat="1" applyFont="1" applyBorder="1" applyAlignment="1">
      <alignment horizontal="center"/>
    </xf>
    <xf numFmtId="0" fontId="17" fillId="0" borderId="100" xfId="6" applyFont="1" applyBorder="1" applyAlignment="1">
      <alignment horizontal="center" vertical="center"/>
    </xf>
    <xf numFmtId="2" fontId="17" fillId="0" borderId="100" xfId="0" applyNumberFormat="1" applyFont="1" applyBorder="1" applyAlignment="1">
      <alignment horizontal="center"/>
    </xf>
    <xf numFmtId="14" fontId="17" fillId="0" borderId="100" xfId="0" applyNumberFormat="1" applyFont="1" applyBorder="1" applyAlignment="1">
      <alignment horizontal="center" vertical="center"/>
    </xf>
    <xf numFmtId="2" fontId="18" fillId="0" borderId="100" xfId="0" applyNumberFormat="1" applyFont="1" applyBorder="1" applyAlignment="1">
      <alignment horizontal="center" vertical="center"/>
    </xf>
    <xf numFmtId="3" fontId="17" fillId="0" borderId="101" xfId="6" applyNumberFormat="1" applyFont="1" applyBorder="1" applyAlignment="1">
      <alignment horizontal="center" vertical="center"/>
    </xf>
    <xf numFmtId="0" fontId="11" fillId="0" borderId="88" xfId="0" applyFont="1" applyBorder="1"/>
    <xf numFmtId="14" fontId="27" fillId="0" borderId="88" xfId="6" applyNumberFormat="1" applyFont="1" applyBorder="1" applyAlignment="1">
      <alignment horizontal="center" vertical="center"/>
    </xf>
    <xf numFmtId="0" fontId="11" fillId="0" borderId="88" xfId="0" applyFont="1" applyBorder="1" applyAlignment="1">
      <alignment horizontal="center" vertical="center"/>
    </xf>
    <xf numFmtId="0" fontId="49" fillId="0" borderId="77" xfId="0" applyFont="1" applyBorder="1" applyAlignment="1">
      <alignment horizontal="center" vertical="center"/>
    </xf>
    <xf numFmtId="0" fontId="63" fillId="0" borderId="55" xfId="0" applyFont="1" applyBorder="1" applyAlignment="1">
      <alignment horizontal="center" vertical="center"/>
    </xf>
    <xf numFmtId="14" fontId="16" fillId="0" borderId="58" xfId="0" applyNumberFormat="1" applyFont="1" applyBorder="1" applyAlignment="1">
      <alignment horizontal="center" vertical="center"/>
    </xf>
    <xf numFmtId="2" fontId="16" fillId="0" borderId="58" xfId="0" applyNumberFormat="1" applyFont="1" applyBorder="1" applyAlignment="1">
      <alignment horizontal="center" vertical="center"/>
    </xf>
    <xf numFmtId="14" fontId="19" fillId="0" borderId="58" xfId="0" applyNumberFormat="1" applyFont="1" applyBorder="1" applyAlignment="1">
      <alignment horizontal="center" vertical="center"/>
    </xf>
    <xf numFmtId="0" fontId="17" fillId="0" borderId="100" xfId="6" applyNumberFormat="1" applyFont="1" applyBorder="1" applyAlignment="1">
      <alignment horizontal="center" vertical="center"/>
    </xf>
    <xf numFmtId="14" fontId="17" fillId="0" borderId="100" xfId="6" applyNumberFormat="1" applyFont="1" applyBorder="1" applyAlignment="1">
      <alignment horizontal="center" vertical="center"/>
    </xf>
    <xf numFmtId="4" fontId="17" fillId="0" borderId="100" xfId="6" applyNumberFormat="1" applyFont="1" applyBorder="1" applyAlignment="1">
      <alignment horizontal="center" vertical="center"/>
    </xf>
    <xf numFmtId="14" fontId="6" fillId="0" borderId="100" xfId="0" applyNumberFormat="1" applyFont="1" applyBorder="1" applyAlignment="1">
      <alignment horizontal="center" vertical="center"/>
    </xf>
    <xf numFmtId="3" fontId="17" fillId="0" borderId="100" xfId="0" applyNumberFormat="1" applyFont="1" applyBorder="1" applyAlignment="1">
      <alignment horizontal="center" vertical="center"/>
    </xf>
    <xf numFmtId="49" fontId="17" fillId="0" borderId="100" xfId="6" applyNumberFormat="1" applyFont="1" applyBorder="1" applyAlignment="1">
      <alignment horizontal="center" vertical="center"/>
    </xf>
    <xf numFmtId="4" fontId="17" fillId="0" borderId="100" xfId="0" applyNumberFormat="1" applyFont="1" applyBorder="1" applyAlignment="1">
      <alignment horizontal="center" vertical="center"/>
    </xf>
    <xf numFmtId="0" fontId="17" fillId="0" borderId="125" xfId="0" applyFont="1" applyBorder="1" applyAlignment="1">
      <alignment horizontal="center" vertical="center"/>
    </xf>
    <xf numFmtId="14" fontId="18" fillId="0" borderId="100" xfId="0" applyNumberFormat="1" applyFont="1" applyBorder="1" applyAlignment="1">
      <alignment horizontal="center" vertical="center"/>
    </xf>
    <xf numFmtId="3" fontId="17" fillId="0" borderId="100" xfId="6" applyNumberFormat="1" applyFont="1" applyBorder="1" applyAlignment="1">
      <alignment horizontal="center" vertical="center"/>
    </xf>
    <xf numFmtId="14" fontId="17" fillId="0" borderId="162" xfId="6" applyNumberFormat="1" applyFont="1" applyBorder="1" applyAlignment="1">
      <alignment horizontal="center"/>
    </xf>
    <xf numFmtId="1" fontId="16" fillId="0" borderId="58" xfId="6" applyNumberFormat="1" applyFont="1" applyBorder="1" applyAlignment="1">
      <alignment horizontal="center" vertical="center"/>
    </xf>
    <xf numFmtId="2" fontId="16" fillId="0" borderId="58" xfId="6" applyNumberFormat="1" applyFont="1" applyBorder="1" applyAlignment="1">
      <alignment horizontal="center" vertical="center"/>
    </xf>
    <xf numFmtId="14" fontId="19" fillId="0" borderId="58" xfId="6" applyNumberFormat="1" applyFont="1" applyBorder="1" applyAlignment="1">
      <alignment horizontal="center" vertical="center"/>
    </xf>
    <xf numFmtId="168" fontId="16" fillId="0" borderId="58" xfId="0" applyNumberFormat="1" applyFont="1" applyBorder="1" applyAlignment="1">
      <alignment horizontal="center" vertical="center"/>
    </xf>
    <xf numFmtId="4" fontId="16" fillId="0" borderId="184" xfId="6" applyNumberFormat="1" applyFont="1" applyBorder="1" applyAlignment="1">
      <alignment horizontal="center" vertical="center"/>
    </xf>
    <xf numFmtId="0" fontId="39" fillId="0" borderId="51" xfId="0" applyFont="1" applyBorder="1"/>
    <xf numFmtId="0" fontId="17" fillId="0" borderId="140" xfId="0" applyFont="1" applyBorder="1" applyAlignment="1">
      <alignment horizontal="center" vertical="center"/>
    </xf>
    <xf numFmtId="49" fontId="61" fillId="0" borderId="55" xfId="0" applyNumberFormat="1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16" fillId="0" borderId="136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14" fontId="16" fillId="0" borderId="59" xfId="0" applyNumberFormat="1" applyFont="1" applyBorder="1" applyAlignment="1">
      <alignment horizontal="center" vertical="center"/>
    </xf>
    <xf numFmtId="0" fontId="16" fillId="0" borderId="59" xfId="6" applyFont="1" applyBorder="1" applyAlignment="1">
      <alignment horizontal="center" vertical="center"/>
    </xf>
    <xf numFmtId="4" fontId="16" fillId="0" borderId="59" xfId="6" applyNumberFormat="1" applyFont="1" applyBorder="1" applyAlignment="1">
      <alignment horizontal="center" vertical="center"/>
    </xf>
    <xf numFmtId="14" fontId="19" fillId="0" borderId="59" xfId="6" applyNumberFormat="1" applyFont="1" applyBorder="1" applyAlignment="1">
      <alignment horizontal="center" vertical="center"/>
    </xf>
    <xf numFmtId="14" fontId="16" fillId="0" borderId="59" xfId="6" applyNumberFormat="1" applyFont="1" applyBorder="1" applyAlignment="1">
      <alignment horizontal="center" vertical="center"/>
    </xf>
    <xf numFmtId="3" fontId="16" fillId="0" borderId="59" xfId="6" applyNumberFormat="1" applyFont="1" applyBorder="1" applyAlignment="1">
      <alignment horizontal="center" vertical="center"/>
    </xf>
    <xf numFmtId="4" fontId="16" fillId="0" borderId="59" xfId="0" applyNumberFormat="1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39" fillId="0" borderId="113" xfId="0" applyFont="1" applyBorder="1"/>
    <xf numFmtId="14" fontId="34" fillId="0" borderId="113" xfId="6" applyNumberFormat="1" applyFont="1" applyBorder="1" applyAlignment="1">
      <alignment horizontal="center" vertical="center"/>
    </xf>
    <xf numFmtId="0" fontId="0" fillId="0" borderId="200" xfId="0" applyBorder="1"/>
    <xf numFmtId="0" fontId="17" fillId="0" borderId="82" xfId="6" applyFont="1" applyBorder="1"/>
    <xf numFmtId="0" fontId="17" fillId="0" borderId="82" xfId="6" applyFont="1" applyBorder="1" applyAlignment="1">
      <alignment horizontal="center" vertical="center"/>
    </xf>
    <xf numFmtId="168" fontId="30" fillId="0" borderId="55" xfId="6" applyNumberFormat="1" applyFont="1" applyBorder="1" applyAlignment="1">
      <alignment horizontal="center" vertical="center"/>
    </xf>
    <xf numFmtId="0" fontId="51" fillId="0" borderId="77" xfId="6" applyFont="1" applyBorder="1" applyAlignment="1">
      <alignment horizontal="center" vertical="center"/>
    </xf>
    <xf numFmtId="14" fontId="51" fillId="0" borderId="55" xfId="6" applyNumberFormat="1" applyFont="1" applyBorder="1" applyAlignment="1">
      <alignment horizontal="center" vertical="center"/>
    </xf>
    <xf numFmtId="3" fontId="51" fillId="0" borderId="55" xfId="6" applyNumberFormat="1" applyFont="1" applyBorder="1" applyAlignment="1">
      <alignment horizontal="center" vertical="center"/>
    </xf>
    <xf numFmtId="4" fontId="51" fillId="0" borderId="55" xfId="6" applyNumberFormat="1" applyFont="1" applyBorder="1" applyAlignment="1">
      <alignment horizontal="center" vertical="center"/>
    </xf>
    <xf numFmtId="14" fontId="33" fillId="0" borderId="55" xfId="0" applyNumberFormat="1" applyFont="1" applyBorder="1" applyAlignment="1">
      <alignment horizontal="center" vertical="center"/>
    </xf>
    <xf numFmtId="4" fontId="51" fillId="0" borderId="55" xfId="0" applyNumberFormat="1" applyFont="1" applyBorder="1" applyAlignment="1">
      <alignment horizontal="center" vertical="center"/>
    </xf>
    <xf numFmtId="14" fontId="51" fillId="0" borderId="113" xfId="0" applyNumberFormat="1" applyFont="1" applyBorder="1" applyAlignment="1">
      <alignment horizontal="center" vertical="center"/>
    </xf>
    <xf numFmtId="14" fontId="52" fillId="0" borderId="55" xfId="0" applyNumberFormat="1" applyFont="1" applyBorder="1" applyAlignment="1">
      <alignment horizontal="center" vertical="center"/>
    </xf>
    <xf numFmtId="14" fontId="51" fillId="0" borderId="55" xfId="0" applyNumberFormat="1" applyFont="1" applyBorder="1" applyAlignment="1">
      <alignment horizontal="center" vertical="center"/>
    </xf>
    <xf numFmtId="0" fontId="51" fillId="0" borderId="58" xfId="6" applyFont="1" applyBorder="1" applyAlignment="1">
      <alignment horizontal="center" vertical="center"/>
    </xf>
    <xf numFmtId="14" fontId="51" fillId="0" borderId="58" xfId="6" applyNumberFormat="1" applyFont="1" applyBorder="1" applyAlignment="1">
      <alignment horizontal="center" vertical="center"/>
    </xf>
    <xf numFmtId="1" fontId="51" fillId="0" borderId="58" xfId="6" applyNumberFormat="1" applyFont="1" applyBorder="1" applyAlignment="1">
      <alignment horizontal="center" vertical="center"/>
    </xf>
    <xf numFmtId="2" fontId="51" fillId="0" borderId="58" xfId="6" applyNumberFormat="1" applyFont="1" applyBorder="1" applyAlignment="1">
      <alignment horizontal="center" vertical="center"/>
    </xf>
    <xf numFmtId="0" fontId="51" fillId="0" borderId="58" xfId="6" applyFont="1" applyBorder="1" applyAlignment="1">
      <alignment horizontal="center"/>
    </xf>
    <xf numFmtId="14" fontId="52" fillId="0" borderId="58" xfId="6" applyNumberFormat="1" applyFont="1" applyBorder="1" applyAlignment="1">
      <alignment horizontal="center" vertical="center"/>
    </xf>
    <xf numFmtId="4" fontId="51" fillId="0" borderId="184" xfId="6" applyNumberFormat="1" applyFont="1" applyBorder="1" applyAlignment="1">
      <alignment horizontal="center" vertical="center"/>
    </xf>
    <xf numFmtId="1" fontId="51" fillId="0" borderId="55" xfId="6" applyNumberFormat="1" applyFont="1" applyBorder="1" applyAlignment="1">
      <alignment horizontal="center" vertical="center"/>
    </xf>
    <xf numFmtId="2" fontId="51" fillId="0" borderId="55" xfId="6" applyNumberFormat="1" applyFont="1" applyBorder="1" applyAlignment="1">
      <alignment horizontal="center" vertical="center"/>
    </xf>
    <xf numFmtId="0" fontId="51" fillId="0" borderId="55" xfId="6" applyFont="1" applyBorder="1" applyAlignment="1">
      <alignment horizontal="center"/>
    </xf>
    <xf numFmtId="14" fontId="52" fillId="0" borderId="55" xfId="6" applyNumberFormat="1" applyFont="1" applyBorder="1" applyAlignment="1">
      <alignment horizontal="center" vertical="center"/>
    </xf>
    <xf numFmtId="2" fontId="51" fillId="0" borderId="55" xfId="0" applyNumberFormat="1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17" fillId="0" borderId="125" xfId="6" applyFont="1" applyBorder="1" applyAlignment="1">
      <alignment horizontal="center" vertical="center"/>
    </xf>
    <xf numFmtId="0" fontId="16" fillId="0" borderId="96" xfId="0" applyFont="1" applyBorder="1" applyAlignment="1">
      <alignment horizontal="center" vertical="center"/>
    </xf>
    <xf numFmtId="14" fontId="17" fillId="0" borderId="144" xfId="6" applyNumberFormat="1" applyFont="1" applyBorder="1" applyAlignment="1">
      <alignment horizontal="center" vertical="center"/>
    </xf>
    <xf numFmtId="4" fontId="17" fillId="0" borderId="144" xfId="6" applyNumberFormat="1" applyFont="1" applyBorder="1" applyAlignment="1">
      <alignment horizontal="center" vertical="center"/>
    </xf>
    <xf numFmtId="0" fontId="0" fillId="0" borderId="144" xfId="0" applyBorder="1" applyAlignment="1">
      <alignment horizontal="center"/>
    </xf>
    <xf numFmtId="167" fontId="16" fillId="0" borderId="55" xfId="0" applyNumberFormat="1" applyFont="1" applyBorder="1" applyAlignment="1">
      <alignment horizontal="center" vertical="center"/>
    </xf>
    <xf numFmtId="0" fontId="0" fillId="0" borderId="148" xfId="0" applyBorder="1"/>
    <xf numFmtId="0" fontId="18" fillId="0" borderId="88" xfId="0" applyFont="1" applyBorder="1" applyAlignment="1">
      <alignment horizontal="center" vertical="center"/>
    </xf>
    <xf numFmtId="0" fontId="0" fillId="3" borderId="144" xfId="0" applyFill="1" applyBorder="1"/>
    <xf numFmtId="0" fontId="11" fillId="0" borderId="144" xfId="0" applyFont="1" applyBorder="1"/>
    <xf numFmtId="0" fontId="50" fillId="0" borderId="144" xfId="0" applyFont="1" applyBorder="1"/>
    <xf numFmtId="14" fontId="16" fillId="0" borderId="54" xfId="6" applyNumberFormat="1" applyFont="1" applyBorder="1" applyAlignment="1">
      <alignment horizontal="center" vertical="center"/>
    </xf>
    <xf numFmtId="0" fontId="0" fillId="0" borderId="144" xfId="0" applyBorder="1" applyAlignment="1">
      <alignment vertical="center"/>
    </xf>
    <xf numFmtId="4" fontId="30" fillId="0" borderId="178" xfId="6" applyNumberFormat="1" applyFont="1" applyBorder="1" applyAlignment="1">
      <alignment horizontal="center" vertical="center"/>
    </xf>
    <xf numFmtId="4" fontId="30" fillId="0" borderId="201" xfId="6" applyNumberFormat="1" applyFont="1" applyBorder="1" applyAlignment="1">
      <alignment horizontal="center" vertical="center"/>
    </xf>
    <xf numFmtId="0" fontId="16" fillId="0" borderId="113" xfId="0" applyFont="1" applyBorder="1" applyAlignment="1">
      <alignment horizontal="center"/>
    </xf>
    <xf numFmtId="0" fontId="16" fillId="0" borderId="113" xfId="6" applyFont="1" applyBorder="1" applyAlignment="1">
      <alignment horizontal="center" vertical="center"/>
    </xf>
    <xf numFmtId="0" fontId="17" fillId="0" borderId="133" xfId="0" applyFont="1" applyBorder="1" applyAlignment="1">
      <alignment horizontal="center"/>
    </xf>
    <xf numFmtId="167" fontId="30" fillId="0" borderId="95" xfId="0" applyNumberFormat="1" applyFont="1" applyBorder="1" applyAlignment="1">
      <alignment horizontal="center" vertical="center"/>
    </xf>
    <xf numFmtId="14" fontId="16" fillId="0" borderId="88" xfId="0" applyNumberFormat="1" applyFont="1" applyBorder="1" applyAlignment="1">
      <alignment horizontal="center"/>
    </xf>
    <xf numFmtId="2" fontId="16" fillId="0" borderId="88" xfId="0" applyNumberFormat="1" applyFont="1" applyBorder="1" applyAlignment="1">
      <alignment horizontal="center" vertical="center"/>
    </xf>
    <xf numFmtId="14" fontId="16" fillId="0" borderId="113" xfId="0" applyNumberFormat="1" applyFont="1" applyBorder="1" applyAlignment="1">
      <alignment horizontal="center"/>
    </xf>
    <xf numFmtId="2" fontId="16" fillId="0" borderId="113" xfId="0" applyNumberFormat="1" applyFont="1" applyBorder="1" applyAlignment="1">
      <alignment horizontal="center" vertical="center"/>
    </xf>
    <xf numFmtId="14" fontId="65" fillId="0" borderId="113" xfId="0" applyNumberFormat="1" applyFont="1" applyBorder="1" applyAlignment="1">
      <alignment horizontal="center" vertical="center"/>
    </xf>
    <xf numFmtId="14" fontId="12" fillId="0" borderId="55" xfId="0" applyNumberFormat="1" applyFont="1" applyBorder="1" applyAlignment="1">
      <alignment horizontal="center" vertical="center"/>
    </xf>
    <xf numFmtId="14" fontId="12" fillId="0" borderId="88" xfId="0" applyNumberFormat="1" applyFont="1" applyBorder="1" applyAlignment="1">
      <alignment horizontal="center" vertical="center"/>
    </xf>
    <xf numFmtId="3" fontId="16" fillId="0" borderId="58" xfId="0" applyNumberFormat="1" applyFont="1" applyBorder="1" applyAlignment="1">
      <alignment horizontal="center" vertical="center"/>
    </xf>
    <xf numFmtId="14" fontId="17" fillId="0" borderId="55" xfId="6" applyNumberFormat="1" applyFont="1" applyBorder="1" applyAlignment="1">
      <alignment horizontal="center"/>
    </xf>
    <xf numFmtId="0" fontId="16" fillId="0" borderId="145" xfId="0" applyFont="1" applyBorder="1" applyAlignment="1">
      <alignment horizontal="center" vertical="center"/>
    </xf>
    <xf numFmtId="0" fontId="16" fillId="0" borderId="169" xfId="0" applyFont="1" applyBorder="1" applyAlignment="1">
      <alignment horizontal="center" vertical="center"/>
    </xf>
    <xf numFmtId="49" fontId="16" fillId="0" borderId="144" xfId="0" applyNumberFormat="1" applyFont="1" applyBorder="1" applyAlignment="1">
      <alignment horizontal="center" vertical="center"/>
    </xf>
    <xf numFmtId="0" fontId="16" fillId="0" borderId="144" xfId="0" applyFont="1" applyBorder="1" applyAlignment="1">
      <alignment horizontal="center" vertical="center"/>
    </xf>
    <xf numFmtId="14" fontId="16" fillId="0" borderId="144" xfId="0" applyNumberFormat="1" applyFont="1" applyBorder="1" applyAlignment="1">
      <alignment horizontal="center" vertical="center"/>
    </xf>
    <xf numFmtId="0" fontId="16" fillId="0" borderId="144" xfId="6" applyFont="1" applyBorder="1" applyAlignment="1">
      <alignment horizontal="center" vertical="center"/>
    </xf>
    <xf numFmtId="2" fontId="16" fillId="0" borderId="144" xfId="0" applyNumberFormat="1" applyFont="1" applyBorder="1" applyAlignment="1">
      <alignment horizontal="center" vertical="center"/>
    </xf>
    <xf numFmtId="168" fontId="30" fillId="0" borderId="58" xfId="6" applyNumberFormat="1" applyFont="1" applyBorder="1" applyAlignment="1">
      <alignment horizontal="center" vertical="center"/>
    </xf>
    <xf numFmtId="14" fontId="31" fillId="0" borderId="177" xfId="6" applyNumberFormat="1" applyFont="1" applyBorder="1" applyAlignment="1">
      <alignment horizontal="center" vertical="center"/>
    </xf>
    <xf numFmtId="14" fontId="17" fillId="0" borderId="50" xfId="6" applyNumberFormat="1" applyFont="1" applyBorder="1" applyAlignment="1">
      <alignment horizontal="center"/>
    </xf>
    <xf numFmtId="0" fontId="16" fillId="0" borderId="125" xfId="6" applyFont="1" applyBorder="1" applyAlignment="1">
      <alignment horizontal="center" vertical="center"/>
    </xf>
    <xf numFmtId="14" fontId="16" fillId="0" borderId="100" xfId="0" applyNumberFormat="1" applyFont="1" applyBorder="1" applyAlignment="1">
      <alignment horizontal="center" vertical="center"/>
    </xf>
    <xf numFmtId="2" fontId="16" fillId="0" borderId="100" xfId="0" applyNumberFormat="1" applyFont="1" applyBorder="1" applyAlignment="1">
      <alignment horizontal="center" vertical="center"/>
    </xf>
    <xf numFmtId="14" fontId="19" fillId="0" borderId="100" xfId="0" applyNumberFormat="1" applyFont="1" applyBorder="1" applyAlignment="1">
      <alignment horizontal="center" vertical="center"/>
    </xf>
    <xf numFmtId="4" fontId="16" fillId="0" borderId="100" xfId="6" applyNumberFormat="1" applyFont="1" applyBorder="1" applyAlignment="1">
      <alignment horizontal="center" vertical="center"/>
    </xf>
    <xf numFmtId="4" fontId="16" fillId="0" borderId="100" xfId="0" applyNumberFormat="1" applyFont="1" applyBorder="1" applyAlignment="1">
      <alignment horizontal="center" vertical="center"/>
    </xf>
    <xf numFmtId="16" fontId="17" fillId="0" borderId="82" xfId="0" applyNumberFormat="1" applyFont="1" applyBorder="1" applyAlignment="1">
      <alignment horizontal="center" vertical="center"/>
    </xf>
    <xf numFmtId="0" fontId="16" fillId="0" borderId="149" xfId="0" applyFont="1" applyBorder="1" applyAlignment="1">
      <alignment horizontal="center" vertical="center"/>
    </xf>
    <xf numFmtId="0" fontId="30" fillId="0" borderId="202" xfId="0" applyFont="1" applyBorder="1" applyAlignment="1">
      <alignment horizontal="center" vertical="center"/>
    </xf>
    <xf numFmtId="49" fontId="30" fillId="0" borderId="113" xfId="0" applyNumberFormat="1" applyFont="1" applyBorder="1" applyAlignment="1">
      <alignment horizontal="center" vertical="center"/>
    </xf>
    <xf numFmtId="0" fontId="66" fillId="0" borderId="0" xfId="0" applyFont="1" applyAlignment="1">
      <alignment vertical="center"/>
    </xf>
    <xf numFmtId="0" fontId="67" fillId="0" borderId="0" xfId="0" applyFont="1" applyAlignment="1">
      <alignment vertical="center"/>
    </xf>
    <xf numFmtId="0" fontId="39" fillId="0" borderId="144" xfId="0" applyFont="1" applyBorder="1" applyAlignment="1">
      <alignment vertical="center"/>
    </xf>
    <xf numFmtId="0" fontId="42" fillId="0" borderId="0" xfId="0" applyFont="1"/>
    <xf numFmtId="0" fontId="16" fillId="0" borderId="93" xfId="6" applyFont="1" applyBorder="1" applyAlignment="1">
      <alignment horizontal="center" vertical="center"/>
    </xf>
    <xf numFmtId="1" fontId="16" fillId="0" borderId="53" xfId="6" applyNumberFormat="1" applyFont="1" applyBorder="1" applyAlignment="1">
      <alignment horizontal="center" vertical="center"/>
    </xf>
    <xf numFmtId="4" fontId="0" fillId="0" borderId="46" xfId="0" applyNumberFormat="1" applyBorder="1" applyAlignment="1">
      <alignment horizontal="center" vertical="center" wrapText="1"/>
    </xf>
    <xf numFmtId="14" fontId="0" fillId="0" borderId="46" xfId="0" applyNumberFormat="1" applyBorder="1" applyAlignment="1">
      <alignment horizontal="center" vertical="center" wrapText="1"/>
    </xf>
    <xf numFmtId="4" fontId="11" fillId="0" borderId="98" xfId="0" applyNumberFormat="1" applyFont="1" applyBorder="1" applyAlignment="1">
      <alignment horizontal="center" vertical="center" wrapText="1"/>
    </xf>
    <xf numFmtId="0" fontId="0" fillId="0" borderId="145" xfId="0" applyBorder="1"/>
    <xf numFmtId="0" fontId="30" fillId="0" borderId="103" xfId="6" applyNumberFormat="1" applyFont="1" applyBorder="1" applyAlignment="1">
      <alignment horizontal="center" vertical="center"/>
    </xf>
    <xf numFmtId="168" fontId="30" fillId="0" borderId="85" xfId="6" applyNumberFormat="1" applyFont="1" applyBorder="1" applyAlignment="1">
      <alignment horizontal="center" vertical="center"/>
    </xf>
    <xf numFmtId="4" fontId="30" fillId="0" borderId="84" xfId="6" applyNumberFormat="1" applyFont="1" applyBorder="1" applyAlignment="1">
      <alignment horizontal="center" vertical="center"/>
    </xf>
    <xf numFmtId="14" fontId="17" fillId="0" borderId="61" xfId="6" applyNumberFormat="1" applyFont="1" applyBorder="1" applyAlignment="1">
      <alignment horizontal="center" vertical="center"/>
    </xf>
    <xf numFmtId="49" fontId="30" fillId="0" borderId="151" xfId="0" applyNumberFormat="1" applyFont="1" applyBorder="1" applyAlignment="1">
      <alignment horizontal="center" vertical="center"/>
    </xf>
    <xf numFmtId="2" fontId="30" fillId="0" borderId="151" xfId="0" applyNumberFormat="1" applyFont="1" applyBorder="1" applyAlignment="1">
      <alignment horizontal="center" vertical="center"/>
    </xf>
    <xf numFmtId="0" fontId="16" fillId="0" borderId="151" xfId="0" applyFont="1" applyBorder="1" applyAlignment="1">
      <alignment horizontal="center" vertical="center"/>
    </xf>
    <xf numFmtId="14" fontId="16" fillId="0" borderId="151" xfId="0" applyNumberFormat="1" applyFont="1" applyBorder="1" applyAlignment="1">
      <alignment horizontal="center" vertical="center"/>
    </xf>
    <xf numFmtId="2" fontId="16" fillId="0" borderId="151" xfId="0" applyNumberFormat="1" applyFont="1" applyBorder="1" applyAlignment="1">
      <alignment horizontal="center" vertical="center"/>
    </xf>
    <xf numFmtId="14" fontId="19" fillId="0" borderId="151" xfId="0" applyNumberFormat="1" applyFont="1" applyBorder="1" applyAlignment="1">
      <alignment horizontal="center" vertical="center"/>
    </xf>
    <xf numFmtId="4" fontId="16" fillId="0" borderId="151" xfId="6" applyNumberFormat="1" applyFont="1" applyBorder="1" applyAlignment="1">
      <alignment horizontal="center" vertical="center"/>
    </xf>
    <xf numFmtId="4" fontId="16" fillId="0" borderId="151" xfId="0" applyNumberFormat="1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49" fontId="16" fillId="0" borderId="58" xfId="0" applyNumberFormat="1" applyFont="1" applyBorder="1" applyAlignment="1">
      <alignment horizontal="center" vertical="center"/>
    </xf>
    <xf numFmtId="0" fontId="16" fillId="0" borderId="179" xfId="6" applyFont="1" applyBorder="1" applyAlignment="1">
      <alignment horizontal="center" vertical="center"/>
    </xf>
    <xf numFmtId="168" fontId="16" fillId="0" borderId="55" xfId="6" applyNumberFormat="1" applyFont="1" applyBorder="1" applyAlignment="1">
      <alignment horizontal="center" vertical="center"/>
    </xf>
    <xf numFmtId="0" fontId="0" fillId="0" borderId="185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49" fontId="30" fillId="0" borderId="88" xfId="0" applyNumberFormat="1" applyFont="1" applyBorder="1" applyAlignment="1">
      <alignment horizontal="center" vertical="center"/>
    </xf>
    <xf numFmtId="0" fontId="4" fillId="0" borderId="55" xfId="6" applyBorder="1"/>
    <xf numFmtId="0" fontId="4" fillId="0" borderId="55" xfId="6" applyBorder="1" applyAlignment="1">
      <alignment horizontal="center"/>
    </xf>
    <xf numFmtId="0" fontId="17" fillId="2" borderId="145" xfId="6" applyFont="1" applyFill="1" applyBorder="1"/>
    <xf numFmtId="0" fontId="4" fillId="0" borderId="77" xfId="6" applyBorder="1"/>
    <xf numFmtId="0" fontId="17" fillId="2" borderId="77" xfId="6" applyFont="1" applyFill="1" applyBorder="1" applyAlignment="1">
      <alignment horizontal="center"/>
    </xf>
    <xf numFmtId="0" fontId="17" fillId="2" borderId="82" xfId="6" applyFont="1" applyFill="1" applyBorder="1" applyAlignment="1">
      <alignment horizontal="center"/>
    </xf>
    <xf numFmtId="0" fontId="4" fillId="0" borderId="82" xfId="6" applyBorder="1"/>
    <xf numFmtId="167" fontId="17" fillId="0" borderId="88" xfId="6" applyNumberFormat="1" applyFont="1" applyBorder="1" applyAlignment="1">
      <alignment horizontal="center" vertical="center"/>
    </xf>
    <xf numFmtId="0" fontId="17" fillId="0" borderId="88" xfId="6" applyFont="1" applyBorder="1" applyAlignment="1">
      <alignment horizontal="center"/>
    </xf>
    <xf numFmtId="0" fontId="1" fillId="0" borderId="144" xfId="0" applyFont="1" applyBorder="1" applyAlignment="1">
      <alignment vertical="center"/>
    </xf>
    <xf numFmtId="168" fontId="16" fillId="0" borderId="181" xfId="6" applyNumberFormat="1" applyFont="1" applyBorder="1" applyAlignment="1">
      <alignment horizontal="center" vertical="center"/>
    </xf>
    <xf numFmtId="3" fontId="30" fillId="0" borderId="169" xfId="6" applyNumberFormat="1" applyFont="1" applyBorder="1" applyAlignment="1">
      <alignment horizontal="center" vertical="center"/>
    </xf>
    <xf numFmtId="3" fontId="30" fillId="0" borderId="181" xfId="6" applyNumberFormat="1" applyFont="1" applyBorder="1" applyAlignment="1">
      <alignment horizontal="center" vertical="center"/>
    </xf>
    <xf numFmtId="0" fontId="0" fillId="0" borderId="200" xfId="0" applyBorder="1" applyAlignment="1">
      <alignment horizontal="center" vertical="center"/>
    </xf>
    <xf numFmtId="4" fontId="0" fillId="0" borderId="55" xfId="0" applyNumberFormat="1" applyBorder="1" applyAlignment="1">
      <alignment horizontal="center" vertical="center"/>
    </xf>
    <xf numFmtId="0" fontId="0" fillId="0" borderId="204" xfId="0" applyBorder="1" applyAlignment="1">
      <alignment horizontal="center" vertical="center"/>
    </xf>
    <xf numFmtId="0" fontId="0" fillId="0" borderId="205" xfId="0" applyBorder="1" applyAlignment="1">
      <alignment horizontal="center" vertical="center"/>
    </xf>
    <xf numFmtId="4" fontId="20" fillId="0" borderId="75" xfId="0" applyNumberFormat="1" applyFont="1" applyBorder="1" applyAlignment="1">
      <alignment horizontal="center" vertical="center"/>
    </xf>
    <xf numFmtId="0" fontId="0" fillId="0" borderId="206" xfId="0" applyBorder="1" applyAlignment="1">
      <alignment horizontal="center" vertical="center"/>
    </xf>
    <xf numFmtId="4" fontId="0" fillId="0" borderId="207" xfId="0" applyNumberFormat="1" applyBorder="1" applyAlignment="1">
      <alignment horizontal="center" vertical="center"/>
    </xf>
    <xf numFmtId="4" fontId="0" fillId="0" borderId="194" xfId="0" applyNumberFormat="1" applyBorder="1" applyAlignment="1">
      <alignment horizontal="center" vertical="center"/>
    </xf>
    <xf numFmtId="14" fontId="60" fillId="0" borderId="95" xfId="0" applyNumberFormat="1" applyFont="1" applyBorder="1" applyAlignment="1">
      <alignment horizontal="center" vertical="center"/>
    </xf>
    <xf numFmtId="0" fontId="0" fillId="9" borderId="104" xfId="0" applyFill="1" applyBorder="1"/>
    <xf numFmtId="0" fontId="0" fillId="9" borderId="107" xfId="0" applyFill="1" applyBorder="1"/>
    <xf numFmtId="0" fontId="0" fillId="9" borderId="51" xfId="0" applyFill="1" applyBorder="1"/>
    <xf numFmtId="0" fontId="0" fillId="9" borderId="0" xfId="0" applyFill="1"/>
    <xf numFmtId="0" fontId="69" fillId="9" borderId="0" xfId="0" applyFont="1" applyFill="1"/>
    <xf numFmtId="0" fontId="0" fillId="9" borderId="105" xfId="0" applyFill="1" applyBorder="1"/>
    <xf numFmtId="0" fontId="0" fillId="9" borderId="144" xfId="0" applyFill="1" applyBorder="1"/>
    <xf numFmtId="49" fontId="13" fillId="9" borderId="0" xfId="0" applyNumberFormat="1" applyFont="1" applyFill="1" applyAlignment="1">
      <alignment horizontal="left" vertical="center"/>
    </xf>
    <xf numFmtId="0" fontId="17" fillId="9" borderId="0" xfId="0" applyFont="1" applyFill="1" applyAlignment="1">
      <alignment horizontal="center" vertical="center"/>
    </xf>
    <xf numFmtId="0" fontId="17" fillId="9" borderId="6" xfId="0" applyFont="1" applyFill="1" applyBorder="1"/>
    <xf numFmtId="0" fontId="17" fillId="10" borderId="6" xfId="6" applyFont="1" applyFill="1" applyBorder="1"/>
    <xf numFmtId="0" fontId="17" fillId="9" borderId="7" xfId="0" applyFont="1" applyFill="1" applyBorder="1" applyAlignment="1">
      <alignment horizontal="center" vertical="center"/>
    </xf>
    <xf numFmtId="0" fontId="17" fillId="10" borderId="7" xfId="6" applyFont="1" applyFill="1" applyBorder="1" applyAlignment="1">
      <alignment horizontal="center"/>
    </xf>
    <xf numFmtId="0" fontId="17" fillId="9" borderId="56" xfId="0" applyFont="1" applyFill="1" applyBorder="1"/>
    <xf numFmtId="0" fontId="17" fillId="10" borderId="56" xfId="6" applyFont="1" applyFill="1" applyBorder="1"/>
    <xf numFmtId="0" fontId="30" fillId="9" borderId="149" xfId="0" applyFont="1" applyFill="1" applyBorder="1" applyAlignment="1">
      <alignment horizontal="center" vertical="center"/>
    </xf>
    <xf numFmtId="0" fontId="30" fillId="9" borderId="77" xfId="6" applyFont="1" applyFill="1" applyBorder="1" applyAlignment="1">
      <alignment horizontal="center" vertical="center"/>
    </xf>
    <xf numFmtId="0" fontId="30" fillId="9" borderId="55" xfId="6" applyNumberFormat="1" applyFont="1" applyFill="1" applyBorder="1" applyAlignment="1">
      <alignment horizontal="center" vertical="center"/>
    </xf>
    <xf numFmtId="0" fontId="30" fillId="9" borderId="55" xfId="6" applyFont="1" applyFill="1" applyBorder="1" applyAlignment="1">
      <alignment horizontal="center" vertical="center"/>
    </xf>
    <xf numFmtId="14" fontId="30" fillId="9" borderId="55" xfId="6" applyNumberFormat="1" applyFont="1" applyFill="1" applyBorder="1" applyAlignment="1">
      <alignment horizontal="center" vertical="center"/>
    </xf>
    <xf numFmtId="3" fontId="30" fillId="9" borderId="55" xfId="6" applyNumberFormat="1" applyFont="1" applyFill="1" applyBorder="1" applyAlignment="1">
      <alignment horizontal="center" vertical="center"/>
    </xf>
    <xf numFmtId="4" fontId="30" fillId="9" borderId="55" xfId="6" applyNumberFormat="1" applyFont="1" applyFill="1" applyBorder="1" applyAlignment="1">
      <alignment horizontal="center" vertical="center"/>
    </xf>
    <xf numFmtId="0" fontId="30" fillId="9" borderId="55" xfId="6" applyFont="1" applyFill="1" applyBorder="1" applyAlignment="1">
      <alignment horizontal="center"/>
    </xf>
    <xf numFmtId="14" fontId="34" fillId="9" borderId="55" xfId="6" applyNumberFormat="1" applyFont="1" applyFill="1" applyBorder="1" applyAlignment="1">
      <alignment horizontal="center" vertical="center"/>
    </xf>
    <xf numFmtId="4" fontId="30" fillId="9" borderId="55" xfId="0" applyNumberFormat="1" applyFont="1" applyFill="1" applyBorder="1" applyAlignment="1">
      <alignment horizontal="center" vertical="center"/>
    </xf>
    <xf numFmtId="0" fontId="17" fillId="9" borderId="97" xfId="6" applyFont="1" applyFill="1" applyBorder="1" applyAlignment="1">
      <alignment horizontal="center" vertical="center"/>
    </xf>
    <xf numFmtId="0" fontId="30" fillId="9" borderId="75" xfId="0" applyFont="1" applyFill="1" applyBorder="1" applyAlignment="1">
      <alignment horizontal="center" vertical="center"/>
    </xf>
    <xf numFmtId="0" fontId="30" fillId="9" borderId="145" xfId="0" applyFont="1" applyFill="1" applyBorder="1" applyAlignment="1">
      <alignment horizontal="center" vertical="center"/>
    </xf>
    <xf numFmtId="49" fontId="30" fillId="9" borderId="58" xfId="0" applyNumberFormat="1" applyFont="1" applyFill="1" applyBorder="1" applyAlignment="1">
      <alignment horizontal="center" vertical="center"/>
    </xf>
    <xf numFmtId="0" fontId="30" fillId="9" borderId="58" xfId="0" applyFont="1" applyFill="1" applyBorder="1" applyAlignment="1">
      <alignment horizontal="center" vertical="center"/>
    </xf>
    <xf numFmtId="14" fontId="30" fillId="9" borderId="58" xfId="0" applyNumberFormat="1" applyFont="1" applyFill="1" applyBorder="1" applyAlignment="1">
      <alignment horizontal="center" vertical="center"/>
    </xf>
    <xf numFmtId="0" fontId="30" fillId="9" borderId="58" xfId="6" applyFont="1" applyFill="1" applyBorder="1" applyAlignment="1">
      <alignment horizontal="center" vertical="center"/>
    </xf>
    <xf numFmtId="2" fontId="30" fillId="9" borderId="58" xfId="0" applyNumberFormat="1" applyFont="1" applyFill="1" applyBorder="1" applyAlignment="1">
      <alignment horizontal="center" vertical="center"/>
    </xf>
    <xf numFmtId="14" fontId="31" fillId="9" borderId="58" xfId="0" applyNumberFormat="1" applyFont="1" applyFill="1" applyBorder="1" applyAlignment="1">
      <alignment horizontal="center" vertical="center"/>
    </xf>
    <xf numFmtId="3" fontId="30" fillId="9" borderId="58" xfId="6" applyNumberFormat="1" applyFont="1" applyFill="1" applyBorder="1" applyAlignment="1">
      <alignment horizontal="center" vertical="center"/>
    </xf>
    <xf numFmtId="4" fontId="30" fillId="9" borderId="58" xfId="0" applyNumberFormat="1" applyFont="1" applyFill="1" applyBorder="1" applyAlignment="1">
      <alignment horizontal="center" vertical="center"/>
    </xf>
    <xf numFmtId="14" fontId="30" fillId="9" borderId="58" xfId="6" applyNumberFormat="1" applyFont="1" applyFill="1" applyBorder="1" applyAlignment="1">
      <alignment horizontal="center" vertical="center"/>
    </xf>
    <xf numFmtId="4" fontId="30" fillId="9" borderId="58" xfId="6" applyNumberFormat="1" applyFont="1" applyFill="1" applyBorder="1" applyAlignment="1">
      <alignment horizontal="center" vertical="center"/>
    </xf>
    <xf numFmtId="0" fontId="17" fillId="9" borderId="82" xfId="0" applyFont="1" applyFill="1" applyBorder="1" applyAlignment="1">
      <alignment horizontal="center" vertical="center"/>
    </xf>
    <xf numFmtId="49" fontId="30" fillId="9" borderId="151" xfId="0" applyNumberFormat="1" applyFont="1" applyFill="1" applyBorder="1" applyAlignment="1">
      <alignment horizontal="center" vertical="center"/>
    </xf>
    <xf numFmtId="0" fontId="30" fillId="9" borderId="151" xfId="0" applyFont="1" applyFill="1" applyBorder="1" applyAlignment="1">
      <alignment horizontal="center" vertical="center"/>
    </xf>
    <xf numFmtId="14" fontId="30" fillId="9" borderId="151" xfId="0" applyNumberFormat="1" applyFont="1" applyFill="1" applyBorder="1" applyAlignment="1">
      <alignment horizontal="center" vertical="center"/>
    </xf>
    <xf numFmtId="0" fontId="30" fillId="9" borderId="151" xfId="6" applyFont="1" applyFill="1" applyBorder="1" applyAlignment="1">
      <alignment horizontal="center" vertical="center"/>
    </xf>
    <xf numFmtId="2" fontId="30" fillId="9" borderId="151" xfId="0" applyNumberFormat="1" applyFont="1" applyFill="1" applyBorder="1" applyAlignment="1">
      <alignment horizontal="center" vertical="center"/>
    </xf>
    <xf numFmtId="3" fontId="30" fillId="9" borderId="151" xfId="6" applyNumberFormat="1" applyFont="1" applyFill="1" applyBorder="1" applyAlignment="1">
      <alignment horizontal="center" vertical="center"/>
    </xf>
    <xf numFmtId="4" fontId="30" fillId="9" borderId="151" xfId="0" applyNumberFormat="1" applyFont="1" applyFill="1" applyBorder="1" applyAlignment="1">
      <alignment horizontal="center" vertical="center"/>
    </xf>
    <xf numFmtId="14" fontId="30" fillId="9" borderId="151" xfId="6" applyNumberFormat="1" applyFont="1" applyFill="1" applyBorder="1" applyAlignment="1">
      <alignment horizontal="center" vertical="center"/>
    </xf>
    <xf numFmtId="4" fontId="30" fillId="9" borderId="151" xfId="6" applyNumberFormat="1" applyFont="1" applyFill="1" applyBorder="1" applyAlignment="1">
      <alignment horizontal="center" vertical="center"/>
    </xf>
    <xf numFmtId="0" fontId="30" fillId="9" borderId="77" xfId="0" applyFont="1" applyFill="1" applyBorder="1" applyAlignment="1">
      <alignment horizontal="center" vertical="center"/>
    </xf>
    <xf numFmtId="49" fontId="30" fillId="9" borderId="55" xfId="0" applyNumberFormat="1" applyFont="1" applyFill="1" applyBorder="1" applyAlignment="1">
      <alignment horizontal="center" vertical="center"/>
    </xf>
    <xf numFmtId="0" fontId="30" fillId="9" borderId="55" xfId="0" applyFont="1" applyFill="1" applyBorder="1" applyAlignment="1">
      <alignment horizontal="center" vertical="center"/>
    </xf>
    <xf numFmtId="14" fontId="30" fillId="9" borderId="55" xfId="0" applyNumberFormat="1" applyFont="1" applyFill="1" applyBorder="1" applyAlignment="1">
      <alignment horizontal="center" vertical="center"/>
    </xf>
    <xf numFmtId="2" fontId="30" fillId="9" borderId="55" xfId="0" applyNumberFormat="1" applyFont="1" applyFill="1" applyBorder="1" applyAlignment="1">
      <alignment horizontal="center" vertical="center"/>
    </xf>
    <xf numFmtId="14" fontId="31" fillId="9" borderId="55" xfId="0" applyNumberFormat="1" applyFont="1" applyFill="1" applyBorder="1" applyAlignment="1">
      <alignment horizontal="center" vertical="center"/>
    </xf>
    <xf numFmtId="0" fontId="30" fillId="9" borderId="145" xfId="6" applyFont="1" applyFill="1" applyBorder="1" applyAlignment="1">
      <alignment horizontal="center" vertical="center"/>
    </xf>
    <xf numFmtId="0" fontId="30" fillId="9" borderId="58" xfId="6" applyNumberFormat="1" applyFont="1" applyFill="1" applyBorder="1" applyAlignment="1">
      <alignment horizontal="center" vertical="center"/>
    </xf>
    <xf numFmtId="0" fontId="30" fillId="9" borderId="58" xfId="6" applyFont="1" applyFill="1" applyBorder="1" applyAlignment="1">
      <alignment horizontal="center"/>
    </xf>
    <xf numFmtId="14" fontId="34" fillId="9" borderId="58" xfId="6" applyNumberFormat="1" applyFont="1" applyFill="1" applyBorder="1" applyAlignment="1">
      <alignment horizontal="center" vertical="center"/>
    </xf>
    <xf numFmtId="0" fontId="17" fillId="9" borderId="75" xfId="0" applyFont="1" applyFill="1" applyBorder="1" applyAlignment="1">
      <alignment horizontal="center" vertical="center"/>
    </xf>
    <xf numFmtId="0" fontId="17" fillId="9" borderId="55" xfId="0" applyFont="1" applyFill="1" applyBorder="1" applyAlignment="1">
      <alignment horizontal="center" vertical="center"/>
    </xf>
    <xf numFmtId="0" fontId="17" fillId="10" borderId="55" xfId="6" applyFont="1" applyFill="1" applyBorder="1"/>
    <xf numFmtId="0" fontId="17" fillId="9" borderId="87" xfId="0" applyFont="1" applyFill="1" applyBorder="1" applyAlignment="1">
      <alignment horizontal="center" vertical="center"/>
    </xf>
    <xf numFmtId="0" fontId="17" fillId="9" borderId="88" xfId="0" applyFont="1" applyFill="1" applyBorder="1"/>
    <xf numFmtId="0" fontId="17" fillId="9" borderId="88" xfId="0" applyFont="1" applyFill="1" applyBorder="1" applyAlignment="1">
      <alignment horizontal="center"/>
    </xf>
    <xf numFmtId="0" fontId="17" fillId="9" borderId="88" xfId="0" applyFont="1" applyFill="1" applyBorder="1" applyAlignment="1">
      <alignment horizontal="center" vertical="center"/>
    </xf>
    <xf numFmtId="0" fontId="17" fillId="9" borderId="88" xfId="6" applyFont="1" applyFill="1" applyBorder="1" applyAlignment="1">
      <alignment horizontal="center" vertical="center"/>
    </xf>
    <xf numFmtId="2" fontId="17" fillId="9" borderId="88" xfId="0" applyNumberFormat="1" applyFont="1" applyFill="1" applyBorder="1" applyAlignment="1">
      <alignment horizontal="center"/>
    </xf>
    <xf numFmtId="4" fontId="18" fillId="9" borderId="88" xfId="0" applyNumberFormat="1" applyFont="1" applyFill="1" applyBorder="1" applyAlignment="1">
      <alignment horizontal="center" vertical="center"/>
    </xf>
    <xf numFmtId="14" fontId="17" fillId="9" borderId="88" xfId="0" applyNumberFormat="1" applyFont="1" applyFill="1" applyBorder="1" applyAlignment="1">
      <alignment horizontal="center" vertical="center"/>
    </xf>
    <xf numFmtId="3" fontId="17" fillId="9" borderId="89" xfId="6" applyNumberFormat="1" applyFont="1" applyFill="1" applyBorder="1" applyAlignment="1">
      <alignment horizontal="center" vertical="center"/>
    </xf>
    <xf numFmtId="0" fontId="0" fillId="9" borderId="55" xfId="0" applyFill="1" applyBorder="1"/>
    <xf numFmtId="4" fontId="0" fillId="9" borderId="55" xfId="0" applyNumberFormat="1" applyFill="1" applyBorder="1"/>
    <xf numFmtId="49" fontId="61" fillId="9" borderId="55" xfId="0" applyNumberFormat="1" applyFont="1" applyFill="1" applyBorder="1" applyAlignment="1">
      <alignment horizontal="center" vertical="center"/>
    </xf>
    <xf numFmtId="0" fontId="17" fillId="9" borderId="7" xfId="0" applyFont="1" applyFill="1" applyBorder="1"/>
    <xf numFmtId="0" fontId="30" fillId="9" borderId="96" xfId="0" applyFont="1" applyFill="1" applyBorder="1" applyAlignment="1">
      <alignment horizontal="center" vertical="center"/>
    </xf>
    <xf numFmtId="0" fontId="16" fillId="9" borderId="145" xfId="6" applyFont="1" applyFill="1" applyBorder="1" applyAlignment="1">
      <alignment horizontal="center" vertical="center"/>
    </xf>
    <xf numFmtId="49" fontId="16" fillId="9" borderId="58" xfId="0" applyNumberFormat="1" applyFont="1" applyFill="1" applyBorder="1" applyAlignment="1">
      <alignment horizontal="center" vertical="center"/>
    </xf>
    <xf numFmtId="0" fontId="16" fillId="9" borderId="58" xfId="0" applyFont="1" applyFill="1" applyBorder="1" applyAlignment="1">
      <alignment horizontal="center" vertical="center"/>
    </xf>
    <xf numFmtId="14" fontId="16" fillId="9" borderId="58" xfId="0" applyNumberFormat="1" applyFont="1" applyFill="1" applyBorder="1" applyAlignment="1">
      <alignment horizontal="center" vertical="center"/>
    </xf>
    <xf numFmtId="0" fontId="16" fillId="9" borderId="58" xfId="6" applyFont="1" applyFill="1" applyBorder="1" applyAlignment="1">
      <alignment horizontal="center" vertical="center"/>
    </xf>
    <xf numFmtId="2" fontId="16" fillId="9" borderId="58" xfId="0" applyNumberFormat="1" applyFont="1" applyFill="1" applyBorder="1" applyAlignment="1">
      <alignment horizontal="center" vertical="center"/>
    </xf>
    <xf numFmtId="14" fontId="19" fillId="9" borderId="58" xfId="0" applyNumberFormat="1" applyFont="1" applyFill="1" applyBorder="1" applyAlignment="1">
      <alignment horizontal="center" vertical="center"/>
    </xf>
    <xf numFmtId="3" fontId="16" fillId="9" borderId="58" xfId="6" applyNumberFormat="1" applyFont="1" applyFill="1" applyBorder="1" applyAlignment="1">
      <alignment horizontal="center" vertical="center"/>
    </xf>
    <xf numFmtId="4" fontId="16" fillId="9" borderId="58" xfId="0" applyNumberFormat="1" applyFont="1" applyFill="1" applyBorder="1" applyAlignment="1">
      <alignment horizontal="center" vertical="center"/>
    </xf>
    <xf numFmtId="14" fontId="16" fillId="9" borderId="58" xfId="6" applyNumberFormat="1" applyFont="1" applyFill="1" applyBorder="1" applyAlignment="1">
      <alignment horizontal="center" vertical="center"/>
    </xf>
    <xf numFmtId="4" fontId="16" fillId="9" borderId="58" xfId="6" applyNumberFormat="1" applyFont="1" applyFill="1" applyBorder="1" applyAlignment="1">
      <alignment horizontal="center" vertical="center"/>
    </xf>
    <xf numFmtId="0" fontId="16" fillId="9" borderId="149" xfId="0" applyFont="1" applyFill="1" applyBorder="1" applyAlignment="1">
      <alignment horizontal="center" vertical="center"/>
    </xf>
    <xf numFmtId="0" fontId="16" fillId="9" borderId="55" xfId="0" applyFont="1" applyFill="1" applyBorder="1" applyAlignment="1">
      <alignment horizontal="center" vertical="center"/>
    </xf>
    <xf numFmtId="14" fontId="16" fillId="9" borderId="55" xfId="0" applyNumberFormat="1" applyFont="1" applyFill="1" applyBorder="1" applyAlignment="1">
      <alignment horizontal="center" vertical="center"/>
    </xf>
    <xf numFmtId="0" fontId="16" fillId="9" borderId="55" xfId="6" applyFont="1" applyFill="1" applyBorder="1" applyAlignment="1">
      <alignment horizontal="center" vertical="center"/>
    </xf>
    <xf numFmtId="2" fontId="16" fillId="9" borderId="55" xfId="0" applyNumberFormat="1" applyFont="1" applyFill="1" applyBorder="1" applyAlignment="1">
      <alignment horizontal="center" vertical="center"/>
    </xf>
    <xf numFmtId="14" fontId="19" fillId="9" borderId="55" xfId="0" applyNumberFormat="1" applyFont="1" applyFill="1" applyBorder="1" applyAlignment="1">
      <alignment horizontal="center" vertical="center"/>
    </xf>
    <xf numFmtId="3" fontId="16" fillId="9" borderId="55" xfId="6" applyNumberFormat="1" applyFont="1" applyFill="1" applyBorder="1" applyAlignment="1">
      <alignment horizontal="center" vertical="center"/>
    </xf>
    <xf numFmtId="4" fontId="16" fillId="9" borderId="55" xfId="0" applyNumberFormat="1" applyFont="1" applyFill="1" applyBorder="1" applyAlignment="1">
      <alignment horizontal="center" vertical="center"/>
    </xf>
    <xf numFmtId="14" fontId="16" fillId="9" borderId="55" xfId="6" applyNumberFormat="1" applyFont="1" applyFill="1" applyBorder="1" applyAlignment="1">
      <alignment horizontal="center" vertical="center"/>
    </xf>
    <xf numFmtId="4" fontId="16" fillId="9" borderId="55" xfId="6" applyNumberFormat="1" applyFont="1" applyFill="1" applyBorder="1" applyAlignment="1">
      <alignment horizontal="center" vertical="center"/>
    </xf>
    <xf numFmtId="0" fontId="16" fillId="9" borderId="75" xfId="0" applyFont="1" applyFill="1" applyBorder="1" applyAlignment="1">
      <alignment horizontal="center" vertical="center"/>
    </xf>
    <xf numFmtId="0" fontId="16" fillId="9" borderId="58" xfId="6" applyNumberFormat="1" applyFont="1" applyFill="1" applyBorder="1" applyAlignment="1">
      <alignment horizontal="center" vertical="center"/>
    </xf>
    <xf numFmtId="0" fontId="16" fillId="9" borderId="58" xfId="6" applyFont="1" applyFill="1" applyBorder="1" applyAlignment="1">
      <alignment horizontal="center"/>
    </xf>
    <xf numFmtId="14" fontId="27" fillId="9" borderId="58" xfId="6" applyNumberFormat="1" applyFont="1" applyFill="1" applyBorder="1" applyAlignment="1">
      <alignment horizontal="center" vertical="center"/>
    </xf>
    <xf numFmtId="0" fontId="30" fillId="9" borderId="106" xfId="0" applyFont="1" applyFill="1" applyBorder="1" applyAlignment="1">
      <alignment horizontal="center" vertical="center"/>
    </xf>
    <xf numFmtId="0" fontId="30" fillId="9" borderId="95" xfId="6" applyFont="1" applyFill="1" applyBorder="1" applyAlignment="1">
      <alignment horizontal="center" vertical="center"/>
    </xf>
    <xf numFmtId="0" fontId="30" fillId="9" borderId="76" xfId="0" applyFont="1" applyFill="1" applyBorder="1" applyAlignment="1">
      <alignment horizontal="center" vertical="center"/>
    </xf>
    <xf numFmtId="0" fontId="30" fillId="9" borderId="151" xfId="6" applyNumberFormat="1" applyFont="1" applyFill="1" applyBorder="1" applyAlignment="1">
      <alignment horizontal="center" vertical="center"/>
    </xf>
    <xf numFmtId="0" fontId="30" fillId="9" borderId="151" xfId="6" applyFont="1" applyFill="1" applyBorder="1" applyAlignment="1">
      <alignment horizontal="center"/>
    </xf>
    <xf numFmtId="14" fontId="34" fillId="9" borderId="151" xfId="6" applyNumberFormat="1" applyFont="1" applyFill="1" applyBorder="1" applyAlignment="1">
      <alignment horizontal="center" vertical="center"/>
    </xf>
    <xf numFmtId="0" fontId="0" fillId="9" borderId="94" xfId="0" applyFill="1" applyBorder="1"/>
    <xf numFmtId="0" fontId="0" fillId="9" borderId="46" xfId="0" applyFill="1" applyBorder="1"/>
    <xf numFmtId="0" fontId="0" fillId="9" borderId="86" xfId="0" applyFill="1" applyBorder="1"/>
    <xf numFmtId="0" fontId="11" fillId="9" borderId="0" xfId="0" applyFont="1" applyFill="1"/>
    <xf numFmtId="0" fontId="17" fillId="10" borderId="117" xfId="6" applyFont="1" applyFill="1" applyBorder="1"/>
    <xf numFmtId="0" fontId="17" fillId="10" borderId="63" xfId="6" applyFont="1" applyFill="1" applyBorder="1" applyAlignment="1">
      <alignment horizontal="center"/>
    </xf>
    <xf numFmtId="0" fontId="17" fillId="10" borderId="63" xfId="6" applyFont="1" applyFill="1" applyBorder="1"/>
    <xf numFmtId="0" fontId="17" fillId="10" borderId="64" xfId="6" applyFont="1" applyFill="1" applyBorder="1" applyAlignment="1">
      <alignment horizontal="center"/>
    </xf>
    <xf numFmtId="0" fontId="17" fillId="10" borderId="34" xfId="6" applyFont="1" applyFill="1" applyBorder="1" applyAlignment="1">
      <alignment horizontal="center"/>
    </xf>
    <xf numFmtId="0" fontId="17" fillId="10" borderId="66" xfId="6" applyFont="1" applyFill="1" applyBorder="1" applyAlignment="1">
      <alignment horizontal="center"/>
    </xf>
    <xf numFmtId="0" fontId="17" fillId="10" borderId="34" xfId="6" applyFont="1" applyFill="1" applyBorder="1"/>
    <xf numFmtId="0" fontId="17" fillId="10" borderId="7" xfId="6" applyFont="1" applyFill="1" applyBorder="1"/>
    <xf numFmtId="0" fontId="4" fillId="9" borderId="121" xfId="6" applyFill="1" applyBorder="1"/>
    <xf numFmtId="0" fontId="4" fillId="9" borderId="56" xfId="6" applyFill="1" applyBorder="1" applyAlignment="1">
      <alignment horizontal="center"/>
    </xf>
    <xf numFmtId="0" fontId="4" fillId="9" borderId="56" xfId="6" applyFill="1" applyBorder="1"/>
    <xf numFmtId="0" fontId="4" fillId="9" borderId="66" xfId="6" applyFill="1" applyBorder="1"/>
    <xf numFmtId="0" fontId="30" fillId="9" borderId="128" xfId="0" applyFont="1" applyFill="1" applyBorder="1" applyAlignment="1">
      <alignment horizontal="center" vertical="center"/>
    </xf>
    <xf numFmtId="14" fontId="17" fillId="9" borderId="97" xfId="6" applyNumberFormat="1" applyFont="1" applyFill="1" applyBorder="1" applyAlignment="1">
      <alignment horizontal="center"/>
    </xf>
    <xf numFmtId="0" fontId="30" fillId="9" borderId="76" xfId="0" applyFont="1" applyFill="1" applyBorder="1" applyAlignment="1">
      <alignment horizontal="center"/>
    </xf>
    <xf numFmtId="0" fontId="39" fillId="9" borderId="55" xfId="0" applyFont="1" applyFill="1" applyBorder="1"/>
    <xf numFmtId="3" fontId="30" fillId="9" borderId="55" xfId="0" applyNumberFormat="1" applyFont="1" applyFill="1" applyBorder="1" applyAlignment="1">
      <alignment horizontal="center" vertical="center"/>
    </xf>
    <xf numFmtId="14" fontId="31" fillId="9" borderId="55" xfId="6" applyNumberFormat="1" applyFont="1" applyFill="1" applyBorder="1" applyAlignment="1">
      <alignment horizontal="center" vertical="center"/>
    </xf>
    <xf numFmtId="0" fontId="0" fillId="9" borderId="75" xfId="0" applyFill="1" applyBorder="1"/>
    <xf numFmtId="0" fontId="0" fillId="9" borderId="82" xfId="0" applyFill="1" applyBorder="1"/>
    <xf numFmtId="0" fontId="0" fillId="9" borderId="88" xfId="0" applyFill="1" applyBorder="1"/>
    <xf numFmtId="0" fontId="0" fillId="9" borderId="89" xfId="0" applyFill="1" applyBorder="1"/>
    <xf numFmtId="0" fontId="14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14" fontId="30" fillId="9" borderId="57" xfId="6" applyNumberFormat="1" applyFont="1" applyFill="1" applyBorder="1" applyAlignment="1">
      <alignment horizontal="center"/>
    </xf>
    <xf numFmtId="14" fontId="17" fillId="9" borderId="49" xfId="6" applyNumberFormat="1" applyFont="1" applyFill="1" applyBorder="1" applyAlignment="1">
      <alignment horizontal="center"/>
    </xf>
    <xf numFmtId="14" fontId="17" fillId="9" borderId="55" xfId="0" applyNumberFormat="1" applyFont="1" applyFill="1" applyBorder="1" applyAlignment="1">
      <alignment horizontal="center" vertical="center"/>
    </xf>
    <xf numFmtId="3" fontId="17" fillId="9" borderId="55" xfId="0" applyNumberFormat="1" applyFont="1" applyFill="1" applyBorder="1" applyAlignment="1">
      <alignment horizontal="center" vertical="center"/>
    </xf>
    <xf numFmtId="4" fontId="17" fillId="9" borderId="55" xfId="0" applyNumberFormat="1" applyFont="1" applyFill="1" applyBorder="1" applyAlignment="1">
      <alignment horizontal="center" vertical="center"/>
    </xf>
    <xf numFmtId="0" fontId="17" fillId="9" borderId="55" xfId="0" applyFont="1" applyFill="1" applyBorder="1" applyAlignment="1">
      <alignment horizontal="center"/>
    </xf>
    <xf numFmtId="14" fontId="18" fillId="9" borderId="55" xfId="0" applyNumberFormat="1" applyFont="1" applyFill="1" applyBorder="1" applyAlignment="1">
      <alignment horizontal="center" vertical="center"/>
    </xf>
    <xf numFmtId="14" fontId="17" fillId="9" borderId="55" xfId="6" applyNumberFormat="1" applyFont="1" applyFill="1" applyBorder="1" applyAlignment="1">
      <alignment horizontal="center" vertical="center"/>
    </xf>
    <xf numFmtId="0" fontId="17" fillId="9" borderId="55" xfId="6" applyFont="1" applyFill="1" applyBorder="1" applyAlignment="1">
      <alignment horizontal="center" vertical="center"/>
    </xf>
    <xf numFmtId="3" fontId="17" fillId="9" borderId="55" xfId="6" applyNumberFormat="1" applyFont="1" applyFill="1" applyBorder="1" applyAlignment="1">
      <alignment horizontal="center" vertical="center"/>
    </xf>
    <xf numFmtId="4" fontId="17" fillId="9" borderId="55" xfId="6" applyNumberFormat="1" applyFont="1" applyFill="1" applyBorder="1" applyAlignment="1">
      <alignment horizontal="center" vertical="center"/>
    </xf>
    <xf numFmtId="14" fontId="17" fillId="9" borderId="74" xfId="6" applyNumberFormat="1" applyFont="1" applyFill="1" applyBorder="1" applyAlignment="1">
      <alignment horizontal="center"/>
    </xf>
    <xf numFmtId="49" fontId="30" fillId="9" borderId="95" xfId="0" applyNumberFormat="1" applyFont="1" applyFill="1" applyBorder="1" applyAlignment="1">
      <alignment horizontal="center" vertical="center"/>
    </xf>
    <xf numFmtId="0" fontId="30" fillId="9" borderId="95" xfId="0" applyFont="1" applyFill="1" applyBorder="1" applyAlignment="1">
      <alignment horizontal="center" vertical="center"/>
    </xf>
    <xf numFmtId="14" fontId="30" fillId="9" borderId="95" xfId="0" applyNumberFormat="1" applyFont="1" applyFill="1" applyBorder="1" applyAlignment="1">
      <alignment horizontal="center" vertical="center"/>
    </xf>
    <xf numFmtId="2" fontId="30" fillId="9" borderId="95" xfId="0" applyNumberFormat="1" applyFont="1" applyFill="1" applyBorder="1" applyAlignment="1">
      <alignment horizontal="center" vertical="center"/>
    </xf>
    <xf numFmtId="14" fontId="31" fillId="9" borderId="95" xfId="0" applyNumberFormat="1" applyFont="1" applyFill="1" applyBorder="1" applyAlignment="1">
      <alignment horizontal="center" vertical="center"/>
    </xf>
    <xf numFmtId="3" fontId="30" fillId="9" borderId="95" xfId="6" applyNumberFormat="1" applyFont="1" applyFill="1" applyBorder="1" applyAlignment="1">
      <alignment horizontal="center" vertical="center"/>
    </xf>
    <xf numFmtId="4" fontId="30" fillId="9" borderId="95" xfId="0" applyNumberFormat="1" applyFont="1" applyFill="1" applyBorder="1" applyAlignment="1">
      <alignment horizontal="center" vertical="center"/>
    </xf>
    <xf numFmtId="14" fontId="30" fillId="9" borderId="95" xfId="6" applyNumberFormat="1" applyFont="1" applyFill="1" applyBorder="1" applyAlignment="1">
      <alignment horizontal="center" vertical="center"/>
    </xf>
    <xf numFmtId="4" fontId="30" fillId="9" borderId="95" xfId="6" applyNumberFormat="1" applyFont="1" applyFill="1" applyBorder="1" applyAlignment="1">
      <alignment horizontal="center" vertical="center"/>
    </xf>
    <xf numFmtId="14" fontId="17" fillId="9" borderId="57" xfId="6" applyNumberFormat="1" applyFont="1" applyFill="1" applyBorder="1" applyAlignment="1">
      <alignment horizontal="center"/>
    </xf>
    <xf numFmtId="14" fontId="17" fillId="9" borderId="50" xfId="6" applyNumberFormat="1" applyFont="1" applyFill="1" applyBorder="1" applyAlignment="1">
      <alignment horizontal="center"/>
    </xf>
    <xf numFmtId="0" fontId="0" fillId="9" borderId="0" xfId="0" applyFill="1" applyAlignment="1">
      <alignment horizontal="left"/>
    </xf>
    <xf numFmtId="0" fontId="17" fillId="10" borderId="172" xfId="6" applyFont="1" applyFill="1" applyBorder="1" applyAlignment="1">
      <alignment horizontal="center"/>
    </xf>
    <xf numFmtId="0" fontId="17" fillId="10" borderId="22" xfId="6" applyFont="1" applyFill="1" applyBorder="1" applyAlignment="1">
      <alignment horizontal="center"/>
    </xf>
    <xf numFmtId="0" fontId="4" fillId="9" borderId="173" xfId="6" applyFill="1" applyBorder="1"/>
    <xf numFmtId="4" fontId="17" fillId="9" borderId="88" xfId="0" applyNumberFormat="1" applyFont="1" applyFill="1" applyBorder="1" applyAlignment="1">
      <alignment horizontal="center" vertical="center"/>
    </xf>
    <xf numFmtId="4" fontId="17" fillId="9" borderId="88" xfId="6" applyNumberFormat="1" applyFont="1" applyFill="1" applyBorder="1" applyAlignment="1">
      <alignment horizontal="center" vertical="center"/>
    </xf>
    <xf numFmtId="4" fontId="17" fillId="9" borderId="0" xfId="6" applyNumberFormat="1" applyFont="1" applyFill="1" applyBorder="1" applyAlignment="1">
      <alignment horizontal="center" vertical="center"/>
    </xf>
    <xf numFmtId="14" fontId="25" fillId="9" borderId="82" xfId="6" applyNumberFormat="1" applyFont="1" applyFill="1" applyBorder="1" applyAlignment="1">
      <alignment horizontal="center" vertical="center"/>
    </xf>
    <xf numFmtId="0" fontId="30" fillId="9" borderId="113" xfId="0" applyFont="1" applyFill="1" applyBorder="1" applyAlignment="1">
      <alignment horizontal="center" vertical="center"/>
    </xf>
    <xf numFmtId="14" fontId="30" fillId="9" borderId="113" xfId="0" applyNumberFormat="1" applyFont="1" applyFill="1" applyBorder="1" applyAlignment="1">
      <alignment horizontal="center" vertical="center"/>
    </xf>
    <xf numFmtId="0" fontId="30" fillId="9" borderId="113" xfId="6" applyFont="1" applyFill="1" applyBorder="1" applyAlignment="1">
      <alignment horizontal="center" vertical="center"/>
    </xf>
    <xf numFmtId="2" fontId="30" fillId="9" borderId="113" xfId="0" applyNumberFormat="1" applyFont="1" applyFill="1" applyBorder="1" applyAlignment="1">
      <alignment horizontal="center" vertical="center"/>
    </xf>
    <xf numFmtId="14" fontId="31" fillId="9" borderId="113" xfId="0" applyNumberFormat="1" applyFont="1" applyFill="1" applyBorder="1" applyAlignment="1">
      <alignment horizontal="center" vertical="center"/>
    </xf>
    <xf numFmtId="3" fontId="30" fillId="9" borderId="113" xfId="6" applyNumberFormat="1" applyFont="1" applyFill="1" applyBorder="1" applyAlignment="1">
      <alignment horizontal="center" vertical="center"/>
    </xf>
    <xf numFmtId="4" fontId="30" fillId="9" borderId="113" xfId="0" applyNumberFormat="1" applyFont="1" applyFill="1" applyBorder="1" applyAlignment="1">
      <alignment horizontal="center" vertical="center"/>
    </xf>
    <xf numFmtId="14" fontId="30" fillId="9" borderId="113" xfId="6" applyNumberFormat="1" applyFont="1" applyFill="1" applyBorder="1" applyAlignment="1">
      <alignment horizontal="center" vertical="center"/>
    </xf>
    <xf numFmtId="4" fontId="30" fillId="9" borderId="113" xfId="6" applyNumberFormat="1" applyFont="1" applyFill="1" applyBorder="1" applyAlignment="1">
      <alignment horizontal="center" vertical="center"/>
    </xf>
    <xf numFmtId="0" fontId="4" fillId="9" borderId="65" xfId="6" applyFill="1" applyBorder="1"/>
    <xf numFmtId="0" fontId="4" fillId="9" borderId="7" xfId="6" applyFill="1" applyBorder="1" applyAlignment="1">
      <alignment horizontal="center"/>
    </xf>
    <xf numFmtId="0" fontId="4" fillId="9" borderId="7" xfId="6" applyFill="1" applyBorder="1"/>
    <xf numFmtId="0" fontId="30" fillId="9" borderId="95" xfId="6" applyNumberFormat="1" applyFont="1" applyFill="1" applyBorder="1" applyAlignment="1">
      <alignment horizontal="center" vertical="center"/>
    </xf>
    <xf numFmtId="0" fontId="30" fillId="9" borderId="95" xfId="6" applyFont="1" applyFill="1" applyBorder="1" applyAlignment="1">
      <alignment horizontal="center"/>
    </xf>
    <xf numFmtId="14" fontId="34" fillId="9" borderId="95" xfId="6" applyNumberFormat="1" applyFont="1" applyFill="1" applyBorder="1" applyAlignment="1">
      <alignment horizontal="center" vertical="center"/>
    </xf>
    <xf numFmtId="14" fontId="17" fillId="9" borderId="44" xfId="6" applyNumberFormat="1" applyFont="1" applyFill="1" applyBorder="1" applyAlignment="1">
      <alignment horizontal="center"/>
    </xf>
    <xf numFmtId="168" fontId="30" fillId="9" borderId="58" xfId="6" applyNumberFormat="1" applyFont="1" applyFill="1" applyBorder="1" applyAlignment="1">
      <alignment horizontal="center" vertical="center"/>
    </xf>
    <xf numFmtId="14" fontId="17" fillId="9" borderId="94" xfId="6" applyNumberFormat="1" applyFont="1" applyFill="1" applyBorder="1" applyAlignment="1">
      <alignment horizontal="center" vertical="center"/>
    </xf>
    <xf numFmtId="14" fontId="17" fillId="9" borderId="82" xfId="6" applyNumberFormat="1" applyFont="1" applyFill="1" applyBorder="1" applyAlignment="1">
      <alignment horizontal="center" vertical="center"/>
    </xf>
    <xf numFmtId="0" fontId="0" fillId="9" borderId="133" xfId="0" applyFill="1" applyBorder="1"/>
    <xf numFmtId="0" fontId="4" fillId="9" borderId="34" xfId="6" applyFill="1" applyBorder="1"/>
    <xf numFmtId="0" fontId="17" fillId="9" borderId="100" xfId="6" applyNumberFormat="1" applyFont="1" applyFill="1" applyBorder="1" applyAlignment="1">
      <alignment horizontal="center" vertical="center"/>
    </xf>
    <xf numFmtId="0" fontId="17" fillId="9" borderId="100" xfId="6" applyFont="1" applyFill="1" applyBorder="1" applyAlignment="1">
      <alignment horizontal="center" vertical="center"/>
    </xf>
    <xf numFmtId="14" fontId="17" fillId="9" borderId="100" xfId="6" applyNumberFormat="1" applyFont="1" applyFill="1" applyBorder="1" applyAlignment="1">
      <alignment horizontal="center" vertical="center"/>
    </xf>
    <xf numFmtId="0" fontId="17" fillId="9" borderId="100" xfId="0" applyFont="1" applyFill="1" applyBorder="1" applyAlignment="1">
      <alignment horizontal="center" vertical="center"/>
    </xf>
    <xf numFmtId="4" fontId="17" fillId="9" borderId="100" xfId="6" applyNumberFormat="1" applyFont="1" applyFill="1" applyBorder="1" applyAlignment="1">
      <alignment horizontal="center" vertical="center"/>
    </xf>
    <xf numFmtId="14" fontId="17" fillId="9" borderId="100" xfId="0" applyNumberFormat="1" applyFont="1" applyFill="1" applyBorder="1" applyAlignment="1">
      <alignment horizontal="center" vertical="center"/>
    </xf>
    <xf numFmtId="3" fontId="17" fillId="9" borderId="100" xfId="0" applyNumberFormat="1" applyFont="1" applyFill="1" applyBorder="1" applyAlignment="1">
      <alignment horizontal="center" vertical="center"/>
    </xf>
    <xf numFmtId="4" fontId="17" fillId="9" borderId="100" xfId="0" applyNumberFormat="1" applyFont="1" applyFill="1" applyBorder="1" applyAlignment="1">
      <alignment horizontal="center" vertical="center"/>
    </xf>
    <xf numFmtId="0" fontId="39" fillId="9" borderId="0" xfId="0" applyFont="1" applyFill="1" applyAlignment="1">
      <alignment vertical="center"/>
    </xf>
    <xf numFmtId="0" fontId="67" fillId="9" borderId="107" xfId="0" applyFont="1" applyFill="1" applyBorder="1" applyAlignment="1">
      <alignment vertical="center"/>
    </xf>
    <xf numFmtId="4" fontId="30" fillId="9" borderId="178" xfId="6" applyNumberFormat="1" applyFont="1" applyFill="1" applyBorder="1" applyAlignment="1">
      <alignment horizontal="center" vertical="center"/>
    </xf>
    <xf numFmtId="14" fontId="17" fillId="9" borderId="57" xfId="6" applyNumberFormat="1" applyFont="1" applyFill="1" applyBorder="1" applyAlignment="1">
      <alignment horizontal="center" vertical="center"/>
    </xf>
    <xf numFmtId="14" fontId="17" fillId="9" borderId="49" xfId="6" applyNumberFormat="1" applyFont="1" applyFill="1" applyBorder="1" applyAlignment="1">
      <alignment horizontal="center" vertical="center"/>
    </xf>
    <xf numFmtId="14" fontId="16" fillId="9" borderId="49" xfId="6" applyNumberFormat="1" applyFont="1" applyFill="1" applyBorder="1" applyAlignment="1">
      <alignment horizontal="center" vertical="center"/>
    </xf>
    <xf numFmtId="0" fontId="17" fillId="9" borderId="95" xfId="6" applyNumberFormat="1" applyFont="1" applyFill="1" applyBorder="1" applyAlignment="1">
      <alignment horizontal="center" vertical="center"/>
    </xf>
    <xf numFmtId="0" fontId="17" fillId="9" borderId="95" xfId="6" applyFont="1" applyFill="1" applyBorder="1" applyAlignment="1">
      <alignment horizontal="center" vertical="center"/>
    </xf>
    <xf numFmtId="14" fontId="17" fillId="9" borderId="95" xfId="6" applyNumberFormat="1" applyFont="1" applyFill="1" applyBorder="1" applyAlignment="1">
      <alignment horizontal="center" vertical="center"/>
    </xf>
    <xf numFmtId="3" fontId="17" fillId="9" borderId="95" xfId="6" applyNumberFormat="1" applyFont="1" applyFill="1" applyBorder="1" applyAlignment="1">
      <alignment horizontal="center" vertical="center"/>
    </xf>
    <xf numFmtId="4" fontId="17" fillId="9" borderId="95" xfId="6" applyNumberFormat="1" applyFont="1" applyFill="1" applyBorder="1" applyAlignment="1">
      <alignment horizontal="center" vertical="center"/>
    </xf>
    <xf numFmtId="0" fontId="17" fillId="9" borderId="95" xfId="6" applyFont="1" applyFill="1" applyBorder="1" applyAlignment="1">
      <alignment horizontal="center"/>
    </xf>
    <xf numFmtId="14" fontId="9" fillId="9" borderId="95" xfId="6" applyNumberFormat="1" applyFont="1" applyFill="1" applyBorder="1" applyAlignment="1">
      <alignment horizontal="center" vertical="center"/>
    </xf>
    <xf numFmtId="0" fontId="17" fillId="9" borderId="55" xfId="0" applyFont="1" applyFill="1" applyBorder="1"/>
    <xf numFmtId="2" fontId="17" fillId="9" borderId="88" xfId="0" applyNumberFormat="1" applyFont="1" applyFill="1" applyBorder="1" applyAlignment="1">
      <alignment horizontal="center" vertical="center"/>
    </xf>
    <xf numFmtId="14" fontId="30" fillId="9" borderId="88" xfId="6" applyNumberFormat="1" applyFont="1" applyFill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14" fontId="17" fillId="9" borderId="44" xfId="6" applyNumberFormat="1" applyFont="1" applyFill="1" applyBorder="1" applyAlignment="1">
      <alignment horizontal="center" vertical="center"/>
    </xf>
    <xf numFmtId="0" fontId="17" fillId="9" borderId="49" xfId="0" applyFont="1" applyFill="1" applyBorder="1" applyAlignment="1">
      <alignment vertical="center"/>
    </xf>
    <xf numFmtId="0" fontId="17" fillId="9" borderId="47" xfId="0" applyFont="1" applyFill="1" applyBorder="1" applyAlignment="1">
      <alignment vertical="center"/>
    </xf>
    <xf numFmtId="0" fontId="16" fillId="9" borderId="88" xfId="0" applyFont="1" applyFill="1" applyBorder="1" applyAlignment="1">
      <alignment horizontal="center" vertical="center"/>
    </xf>
    <xf numFmtId="14" fontId="30" fillId="9" borderId="53" xfId="0" applyNumberFormat="1" applyFont="1" applyFill="1" applyBorder="1" applyAlignment="1">
      <alignment horizontal="center" vertical="center"/>
    </xf>
    <xf numFmtId="0" fontId="30" fillId="9" borderId="53" xfId="0" applyFont="1" applyFill="1" applyBorder="1" applyAlignment="1">
      <alignment horizontal="center" vertical="center"/>
    </xf>
    <xf numFmtId="0" fontId="16" fillId="9" borderId="53" xfId="6" applyFont="1" applyFill="1" applyBorder="1" applyAlignment="1">
      <alignment horizontal="center" vertical="center"/>
    </xf>
    <xf numFmtId="4" fontId="30" fillId="9" borderId="53" xfId="6" applyNumberFormat="1" applyFont="1" applyFill="1" applyBorder="1" applyAlignment="1">
      <alignment horizontal="center" vertical="center"/>
    </xf>
    <xf numFmtId="14" fontId="19" fillId="9" borderId="53" xfId="6" applyNumberFormat="1" applyFont="1" applyFill="1" applyBorder="1" applyAlignment="1">
      <alignment horizontal="center" vertical="center"/>
    </xf>
    <xf numFmtId="14" fontId="16" fillId="9" borderId="53" xfId="6" applyNumberFormat="1" applyFont="1" applyFill="1" applyBorder="1" applyAlignment="1">
      <alignment horizontal="center" vertical="center"/>
    </xf>
    <xf numFmtId="3" fontId="16" fillId="9" borderId="88" xfId="6" applyNumberFormat="1" applyFont="1" applyFill="1" applyBorder="1" applyAlignment="1">
      <alignment horizontal="center" vertical="center"/>
    </xf>
    <xf numFmtId="4" fontId="16" fillId="9" borderId="88" xfId="0" applyNumberFormat="1" applyFont="1" applyFill="1" applyBorder="1" applyAlignment="1">
      <alignment horizontal="center" vertical="center"/>
    </xf>
    <xf numFmtId="4" fontId="16" fillId="9" borderId="88" xfId="6" applyNumberFormat="1" applyFont="1" applyFill="1" applyBorder="1" applyAlignment="1">
      <alignment horizontal="center" vertical="center"/>
    </xf>
    <xf numFmtId="0" fontId="17" fillId="9" borderId="61" xfId="0" applyFont="1" applyFill="1" applyBorder="1" applyAlignment="1">
      <alignment vertical="center"/>
    </xf>
    <xf numFmtId="0" fontId="0" fillId="11" borderId="0" xfId="0" applyFill="1"/>
    <xf numFmtId="0" fontId="69" fillId="11" borderId="0" xfId="0" applyFont="1" applyFill="1"/>
    <xf numFmtId="0" fontId="0" fillId="12" borderId="0" xfId="0" applyFill="1"/>
    <xf numFmtId="0" fontId="69" fillId="12" borderId="0" xfId="0" applyFont="1" applyFill="1"/>
    <xf numFmtId="49" fontId="13" fillId="11" borderId="0" xfId="0" applyNumberFormat="1" applyFont="1" applyFill="1" applyAlignment="1">
      <alignment horizontal="left" vertical="center"/>
    </xf>
    <xf numFmtId="0" fontId="17" fillId="11" borderId="6" xfId="0" applyFont="1" applyFill="1" applyBorder="1"/>
    <xf numFmtId="0" fontId="17" fillId="13" borderId="6" xfId="6" applyFont="1" applyFill="1" applyBorder="1"/>
    <xf numFmtId="0" fontId="17" fillId="13" borderId="6" xfId="6" applyFont="1" applyFill="1" applyBorder="1" applyAlignment="1">
      <alignment horizontal="center" vertical="center"/>
    </xf>
    <xf numFmtId="0" fontId="17" fillId="13" borderId="6" xfId="6" applyFont="1" applyFill="1" applyBorder="1" applyAlignment="1">
      <alignment horizontal="center"/>
    </xf>
    <xf numFmtId="0" fontId="17" fillId="11" borderId="7" xfId="0" applyFont="1" applyFill="1" applyBorder="1" applyAlignment="1">
      <alignment horizontal="center" vertical="center"/>
    </xf>
    <xf numFmtId="0" fontId="17" fillId="13" borderId="7" xfId="6" applyFont="1" applyFill="1" applyBorder="1" applyAlignment="1">
      <alignment horizontal="center"/>
    </xf>
    <xf numFmtId="0" fontId="17" fillId="13" borderId="7" xfId="6" applyFont="1" applyFill="1" applyBorder="1" applyAlignment="1">
      <alignment horizontal="center" vertical="center"/>
    </xf>
    <xf numFmtId="0" fontId="17" fillId="11" borderId="56" xfId="0" applyFont="1" applyFill="1" applyBorder="1"/>
    <xf numFmtId="0" fontId="17" fillId="13" borderId="56" xfId="6" applyFont="1" applyFill="1" applyBorder="1"/>
    <xf numFmtId="0" fontId="17" fillId="13" borderId="56" xfId="6" applyFont="1" applyFill="1" applyBorder="1" applyAlignment="1">
      <alignment horizontal="center" vertical="center"/>
    </xf>
    <xf numFmtId="0" fontId="30" fillId="11" borderId="96" xfId="0" applyFont="1" applyFill="1" applyBorder="1" applyAlignment="1">
      <alignment horizontal="center" vertical="center"/>
    </xf>
    <xf numFmtId="0" fontId="30" fillId="11" borderId="112" xfId="0" applyFont="1" applyFill="1" applyBorder="1" applyAlignment="1">
      <alignment horizontal="center" vertical="center"/>
    </xf>
    <xf numFmtId="49" fontId="30" fillId="11" borderId="95" xfId="0" applyNumberFormat="1" applyFont="1" applyFill="1" applyBorder="1" applyAlignment="1">
      <alignment horizontal="center" vertical="center"/>
    </xf>
    <xf numFmtId="0" fontId="30" fillId="11" borderId="95" xfId="0" applyFont="1" applyFill="1" applyBorder="1" applyAlignment="1">
      <alignment horizontal="center" vertical="center"/>
    </xf>
    <xf numFmtId="14" fontId="30" fillId="11" borderId="95" xfId="0" applyNumberFormat="1" applyFont="1" applyFill="1" applyBorder="1" applyAlignment="1">
      <alignment horizontal="center" vertical="center"/>
    </xf>
    <xf numFmtId="0" fontId="30" fillId="11" borderId="95" xfId="6" applyFont="1" applyFill="1" applyBorder="1" applyAlignment="1">
      <alignment horizontal="center" vertical="center"/>
    </xf>
    <xf numFmtId="2" fontId="30" fillId="11" borderId="95" xfId="0" applyNumberFormat="1" applyFont="1" applyFill="1" applyBorder="1" applyAlignment="1">
      <alignment horizontal="center" vertical="center"/>
    </xf>
    <xf numFmtId="14" fontId="31" fillId="11" borderId="95" xfId="0" applyNumberFormat="1" applyFont="1" applyFill="1" applyBorder="1" applyAlignment="1">
      <alignment horizontal="center" vertical="center"/>
    </xf>
    <xf numFmtId="168" fontId="30" fillId="11" borderId="95" xfId="6" applyNumberFormat="1" applyFont="1" applyFill="1" applyBorder="1" applyAlignment="1">
      <alignment horizontal="center" vertical="center"/>
    </xf>
    <xf numFmtId="4" fontId="30" fillId="11" borderId="95" xfId="6" applyNumberFormat="1" applyFont="1" applyFill="1" applyBorder="1" applyAlignment="1">
      <alignment horizontal="center" vertical="center"/>
    </xf>
    <xf numFmtId="4" fontId="30" fillId="11" borderId="95" xfId="0" applyNumberFormat="1" applyFont="1" applyFill="1" applyBorder="1" applyAlignment="1">
      <alignment horizontal="center" vertical="center"/>
    </xf>
    <xf numFmtId="14" fontId="30" fillId="11" borderId="95" xfId="6" applyNumberFormat="1" applyFont="1" applyFill="1" applyBorder="1" applyAlignment="1">
      <alignment horizontal="center" vertical="center"/>
    </xf>
    <xf numFmtId="0" fontId="17" fillId="11" borderId="97" xfId="6" applyFont="1" applyFill="1" applyBorder="1" applyAlignment="1">
      <alignment horizontal="center" vertical="center"/>
    </xf>
    <xf numFmtId="0" fontId="30" fillId="11" borderId="75" xfId="0" applyFont="1" applyFill="1" applyBorder="1" applyAlignment="1">
      <alignment horizontal="center" vertical="center"/>
    </xf>
    <xf numFmtId="0" fontId="30" fillId="11" borderId="55" xfId="6" applyFont="1" applyFill="1" applyBorder="1" applyAlignment="1">
      <alignment horizontal="center" vertical="center"/>
    </xf>
    <xf numFmtId="0" fontId="30" fillId="11" borderId="58" xfId="0" applyFont="1" applyFill="1" applyBorder="1" applyAlignment="1">
      <alignment horizontal="center" vertical="center"/>
    </xf>
    <xf numFmtId="14" fontId="30" fillId="11" borderId="58" xfId="0" applyNumberFormat="1" applyFont="1" applyFill="1" applyBorder="1" applyAlignment="1">
      <alignment horizontal="center" vertical="center"/>
    </xf>
    <xf numFmtId="2" fontId="30" fillId="11" borderId="58" xfId="0" applyNumberFormat="1" applyFont="1" applyFill="1" applyBorder="1" applyAlignment="1">
      <alignment horizontal="center" vertical="center"/>
    </xf>
    <xf numFmtId="14" fontId="31" fillId="11" borderId="58" xfId="0" applyNumberFormat="1" applyFont="1" applyFill="1" applyBorder="1" applyAlignment="1">
      <alignment horizontal="center" vertical="center"/>
    </xf>
    <xf numFmtId="4" fontId="30" fillId="11" borderId="58" xfId="6" applyNumberFormat="1" applyFont="1" applyFill="1" applyBorder="1" applyAlignment="1">
      <alignment horizontal="center" vertical="center"/>
    </xf>
    <xf numFmtId="4" fontId="30" fillId="11" borderId="58" xfId="0" applyNumberFormat="1" applyFont="1" applyFill="1" applyBorder="1" applyAlignment="1">
      <alignment horizontal="center" vertical="center"/>
    </xf>
    <xf numFmtId="0" fontId="0" fillId="11" borderId="82" xfId="0" applyFill="1" applyBorder="1"/>
    <xf numFmtId="0" fontId="30" fillId="11" borderId="145" xfId="0" applyFont="1" applyFill="1" applyBorder="1" applyAlignment="1">
      <alignment horizontal="center" vertical="center"/>
    </xf>
    <xf numFmtId="49" fontId="30" fillId="11" borderId="58" xfId="0" applyNumberFormat="1" applyFont="1" applyFill="1" applyBorder="1" applyAlignment="1">
      <alignment horizontal="center" vertical="center"/>
    </xf>
    <xf numFmtId="0" fontId="30" fillId="11" borderId="58" xfId="6" applyFont="1" applyFill="1" applyBorder="1" applyAlignment="1">
      <alignment horizontal="center" vertical="center"/>
    </xf>
    <xf numFmtId="168" fontId="30" fillId="11" borderId="58" xfId="6" applyNumberFormat="1" applyFont="1" applyFill="1" applyBorder="1" applyAlignment="1">
      <alignment horizontal="center" vertical="center"/>
    </xf>
    <xf numFmtId="14" fontId="30" fillId="11" borderId="58" xfId="6" applyNumberFormat="1" applyFont="1" applyFill="1" applyBorder="1" applyAlignment="1">
      <alignment horizontal="center" vertical="center"/>
    </xf>
    <xf numFmtId="0" fontId="16" fillId="11" borderId="75" xfId="0" applyFont="1" applyFill="1" applyBorder="1" applyAlignment="1">
      <alignment horizontal="center" vertical="center"/>
    </xf>
    <xf numFmtId="0" fontId="16" fillId="11" borderId="77" xfId="6" applyFont="1" applyFill="1" applyBorder="1" applyAlignment="1">
      <alignment horizontal="center" vertical="center"/>
    </xf>
    <xf numFmtId="0" fontId="16" fillId="11" borderId="55" xfId="0" applyFont="1" applyFill="1" applyBorder="1" applyAlignment="1">
      <alignment horizontal="center" vertical="center"/>
    </xf>
    <xf numFmtId="0" fontId="16" fillId="11" borderId="55" xfId="6" applyFont="1" applyFill="1" applyBorder="1" applyAlignment="1">
      <alignment horizontal="center" vertical="center"/>
    </xf>
    <xf numFmtId="14" fontId="16" fillId="11" borderId="55" xfId="6" applyNumberFormat="1" applyFont="1" applyFill="1" applyBorder="1" applyAlignment="1">
      <alignment horizontal="center" vertical="center"/>
    </xf>
    <xf numFmtId="3" fontId="16" fillId="11" borderId="55" xfId="6" applyNumberFormat="1" applyFont="1" applyFill="1" applyBorder="1" applyAlignment="1">
      <alignment horizontal="center" vertical="center"/>
    </xf>
    <xf numFmtId="4" fontId="16" fillId="11" borderId="55" xfId="6" applyNumberFormat="1" applyFont="1" applyFill="1" applyBorder="1" applyAlignment="1">
      <alignment horizontal="center" vertical="center"/>
    </xf>
    <xf numFmtId="14" fontId="19" fillId="11" borderId="55" xfId="0" applyNumberFormat="1" applyFont="1" applyFill="1" applyBorder="1" applyAlignment="1">
      <alignment horizontal="center" vertical="center"/>
    </xf>
    <xf numFmtId="4" fontId="16" fillId="11" borderId="55" xfId="0" applyNumberFormat="1" applyFont="1" applyFill="1" applyBorder="1" applyAlignment="1">
      <alignment horizontal="center" vertical="center"/>
    </xf>
    <xf numFmtId="14" fontId="16" fillId="11" borderId="55" xfId="0" applyNumberFormat="1" applyFont="1" applyFill="1" applyBorder="1" applyAlignment="1">
      <alignment horizontal="center" vertical="center"/>
    </xf>
    <xf numFmtId="0" fontId="0" fillId="11" borderId="185" xfId="0" applyFill="1" applyBorder="1" applyAlignment="1">
      <alignment horizontal="center" vertical="center"/>
    </xf>
    <xf numFmtId="0" fontId="16" fillId="11" borderId="179" xfId="6" applyFont="1" applyFill="1" applyBorder="1" applyAlignment="1">
      <alignment horizontal="center" vertical="center"/>
    </xf>
    <xf numFmtId="0" fontId="16" fillId="11" borderId="151" xfId="0" applyFont="1" applyFill="1" applyBorder="1" applyAlignment="1">
      <alignment horizontal="center" vertical="center"/>
    </xf>
    <xf numFmtId="14" fontId="16" fillId="11" borderId="151" xfId="0" applyNumberFormat="1" applyFont="1" applyFill="1" applyBorder="1" applyAlignment="1">
      <alignment horizontal="center" vertical="center"/>
    </xf>
    <xf numFmtId="2" fontId="16" fillId="11" borderId="151" xfId="0" applyNumberFormat="1" applyFont="1" applyFill="1" applyBorder="1" applyAlignment="1">
      <alignment horizontal="center" vertical="center"/>
    </xf>
    <xf numFmtId="14" fontId="19" fillId="11" borderId="151" xfId="0" applyNumberFormat="1" applyFont="1" applyFill="1" applyBorder="1" applyAlignment="1">
      <alignment horizontal="center" vertical="center"/>
    </xf>
    <xf numFmtId="4" fontId="16" fillId="11" borderId="151" xfId="6" applyNumberFormat="1" applyFont="1" applyFill="1" applyBorder="1" applyAlignment="1">
      <alignment horizontal="center" vertical="center"/>
    </xf>
    <xf numFmtId="4" fontId="16" fillId="11" borderId="151" xfId="0" applyNumberFormat="1" applyFont="1" applyFill="1" applyBorder="1" applyAlignment="1">
      <alignment horizontal="center" vertical="center"/>
    </xf>
    <xf numFmtId="0" fontId="0" fillId="11" borderId="46" xfId="0" applyFill="1" applyBorder="1"/>
    <xf numFmtId="0" fontId="0" fillId="11" borderId="75" xfId="0" applyFill="1" applyBorder="1" applyAlignment="1">
      <alignment horizontal="center" vertical="center"/>
    </xf>
    <xf numFmtId="0" fontId="16" fillId="11" borderId="55" xfId="6" applyNumberFormat="1" applyFont="1" applyFill="1" applyBorder="1" applyAlignment="1">
      <alignment horizontal="center" vertical="center"/>
    </xf>
    <xf numFmtId="168" fontId="16" fillId="11" borderId="55" xfId="6" applyNumberFormat="1" applyFont="1" applyFill="1" applyBorder="1" applyAlignment="1">
      <alignment horizontal="center" vertical="center"/>
    </xf>
    <xf numFmtId="0" fontId="16" fillId="11" borderId="55" xfId="6" applyFont="1" applyFill="1" applyBorder="1" applyAlignment="1">
      <alignment horizontal="center"/>
    </xf>
    <xf numFmtId="14" fontId="27" fillId="11" borderId="55" xfId="6" applyNumberFormat="1" applyFont="1" applyFill="1" applyBorder="1" applyAlignment="1">
      <alignment horizontal="center" vertical="center"/>
    </xf>
    <xf numFmtId="0" fontId="0" fillId="11" borderId="75" xfId="0" applyFill="1" applyBorder="1"/>
    <xf numFmtId="0" fontId="0" fillId="11" borderId="55" xfId="0" applyFill="1" applyBorder="1"/>
    <xf numFmtId="0" fontId="0" fillId="11" borderId="87" xfId="0" applyFill="1" applyBorder="1"/>
    <xf numFmtId="0" fontId="0" fillId="11" borderId="88" xfId="0" applyFill="1" applyBorder="1"/>
    <xf numFmtId="4" fontId="18" fillId="11" borderId="88" xfId="0" applyNumberFormat="1" applyFont="1" applyFill="1" applyBorder="1" applyAlignment="1">
      <alignment horizontal="center" vertical="center"/>
    </xf>
    <xf numFmtId="0" fontId="18" fillId="11" borderId="88" xfId="0" applyFont="1" applyFill="1" applyBorder="1" applyAlignment="1">
      <alignment horizontal="center" vertical="center"/>
    </xf>
    <xf numFmtId="0" fontId="0" fillId="11" borderId="89" xfId="0" applyFill="1" applyBorder="1"/>
    <xf numFmtId="0" fontId="16" fillId="11" borderId="96" xfId="0" applyFont="1" applyFill="1" applyBorder="1" applyAlignment="1">
      <alignment horizontal="center" vertical="center"/>
    </xf>
    <xf numFmtId="0" fontId="16" fillId="11" borderId="102" xfId="6" applyFont="1" applyFill="1" applyBorder="1" applyAlignment="1">
      <alignment horizontal="center" vertical="center"/>
    </xf>
    <xf numFmtId="0" fontId="16" fillId="11" borderId="95" xfId="0" applyFont="1" applyFill="1" applyBorder="1" applyAlignment="1">
      <alignment horizontal="center" vertical="center"/>
    </xf>
    <xf numFmtId="14" fontId="16" fillId="11" borderId="95" xfId="0" applyNumberFormat="1" applyFont="1" applyFill="1" applyBorder="1" applyAlignment="1">
      <alignment horizontal="center" vertical="center"/>
    </xf>
    <xf numFmtId="2" fontId="16" fillId="11" borderId="95" xfId="0" applyNumberFormat="1" applyFont="1" applyFill="1" applyBorder="1" applyAlignment="1">
      <alignment horizontal="center" vertical="center"/>
    </xf>
    <xf numFmtId="14" fontId="19" fillId="11" borderId="95" xfId="0" applyNumberFormat="1" applyFont="1" applyFill="1" applyBorder="1" applyAlignment="1">
      <alignment horizontal="center" vertical="center"/>
    </xf>
    <xf numFmtId="4" fontId="16" fillId="11" borderId="95" xfId="6" applyNumberFormat="1" applyFont="1" applyFill="1" applyBorder="1" applyAlignment="1">
      <alignment horizontal="center" vertical="center"/>
    </xf>
    <xf numFmtId="4" fontId="16" fillId="11" borderId="95" xfId="0" applyNumberFormat="1" applyFont="1" applyFill="1" applyBorder="1" applyAlignment="1">
      <alignment horizontal="center" vertical="center"/>
    </xf>
    <xf numFmtId="0" fontId="16" fillId="11" borderId="145" xfId="6" applyFont="1" applyFill="1" applyBorder="1" applyAlignment="1">
      <alignment horizontal="center" vertical="center"/>
    </xf>
    <xf numFmtId="0" fontId="16" fillId="11" borderId="58" xfId="0" applyFont="1" applyFill="1" applyBorder="1" applyAlignment="1">
      <alignment horizontal="center" vertical="center"/>
    </xf>
    <xf numFmtId="14" fontId="16" fillId="11" borderId="58" xfId="0" applyNumberFormat="1" applyFont="1" applyFill="1" applyBorder="1" applyAlignment="1">
      <alignment horizontal="center" vertical="center"/>
    </xf>
    <xf numFmtId="2" fontId="16" fillId="11" borderId="58" xfId="0" applyNumberFormat="1" applyFont="1" applyFill="1" applyBorder="1" applyAlignment="1">
      <alignment horizontal="center" vertical="center"/>
    </xf>
    <xf numFmtId="14" fontId="19" fillId="11" borderId="58" xfId="0" applyNumberFormat="1" applyFont="1" applyFill="1" applyBorder="1" applyAlignment="1">
      <alignment horizontal="center" vertical="center"/>
    </xf>
    <xf numFmtId="4" fontId="16" fillId="11" borderId="58" xfId="6" applyNumberFormat="1" applyFont="1" applyFill="1" applyBorder="1" applyAlignment="1">
      <alignment horizontal="center" vertical="center"/>
    </xf>
    <xf numFmtId="4" fontId="16" fillId="11" borderId="58" xfId="0" applyNumberFormat="1" applyFont="1" applyFill="1" applyBorder="1" applyAlignment="1">
      <alignment horizontal="center" vertical="center"/>
    </xf>
    <xf numFmtId="0" fontId="30" fillId="11" borderId="102" xfId="6" applyFont="1" applyFill="1" applyBorder="1" applyAlignment="1">
      <alignment horizontal="center" vertical="center"/>
    </xf>
    <xf numFmtId="0" fontId="30" fillId="11" borderId="95" xfId="0" applyFont="1" applyFill="1" applyBorder="1" applyAlignment="1">
      <alignment horizontal="center"/>
    </xf>
    <xf numFmtId="14" fontId="30" fillId="11" borderId="95" xfId="0" applyNumberFormat="1" applyFont="1" applyFill="1" applyBorder="1" applyAlignment="1">
      <alignment horizontal="center"/>
    </xf>
    <xf numFmtId="3" fontId="30" fillId="11" borderId="95" xfId="6" applyNumberFormat="1" applyFont="1" applyFill="1" applyBorder="1" applyAlignment="1">
      <alignment horizontal="center" vertical="center"/>
    </xf>
    <xf numFmtId="14" fontId="60" fillId="11" borderId="95" xfId="0" applyNumberFormat="1" applyFont="1" applyFill="1" applyBorder="1" applyAlignment="1">
      <alignment horizontal="center" vertical="center"/>
    </xf>
    <xf numFmtId="0" fontId="30" fillId="11" borderId="130" xfId="6" applyFont="1" applyFill="1" applyBorder="1" applyAlignment="1">
      <alignment horizontal="center" vertical="center"/>
    </xf>
    <xf numFmtId="0" fontId="30" fillId="11" borderId="55" xfId="6" applyNumberFormat="1" applyFont="1" applyFill="1" applyBorder="1" applyAlignment="1">
      <alignment horizontal="center" vertical="center"/>
    </xf>
    <xf numFmtId="14" fontId="30" fillId="11" borderId="55" xfId="6" applyNumberFormat="1" applyFont="1" applyFill="1" applyBorder="1" applyAlignment="1">
      <alignment horizontal="center" vertical="center"/>
    </xf>
    <xf numFmtId="3" fontId="30" fillId="11" borderId="169" xfId="6" applyNumberFormat="1" applyFont="1" applyFill="1" applyBorder="1" applyAlignment="1">
      <alignment horizontal="center" vertical="center"/>
    </xf>
    <xf numFmtId="0" fontId="30" fillId="11" borderId="58" xfId="6" applyFont="1" applyFill="1" applyBorder="1" applyAlignment="1">
      <alignment horizontal="center"/>
    </xf>
    <xf numFmtId="14" fontId="34" fillId="11" borderId="58" xfId="6" applyNumberFormat="1" applyFont="1" applyFill="1" applyBorder="1" applyAlignment="1">
      <alignment horizontal="center" vertical="center"/>
    </xf>
    <xf numFmtId="0" fontId="30" fillId="11" borderId="169" xfId="6" applyFont="1" applyFill="1" applyBorder="1" applyAlignment="1">
      <alignment horizontal="center" vertical="center"/>
    </xf>
    <xf numFmtId="3" fontId="30" fillId="11" borderId="181" xfId="6" applyNumberFormat="1" applyFont="1" applyFill="1" applyBorder="1" applyAlignment="1">
      <alignment horizontal="center" vertical="center"/>
    </xf>
    <xf numFmtId="4" fontId="30" fillId="11" borderId="55" xfId="6" applyNumberFormat="1" applyFont="1" applyFill="1" applyBorder="1" applyAlignment="1">
      <alignment horizontal="center" vertical="center"/>
    </xf>
    <xf numFmtId="4" fontId="30" fillId="11" borderId="55" xfId="0" applyNumberFormat="1" applyFont="1" applyFill="1" applyBorder="1" applyAlignment="1">
      <alignment horizontal="center" vertical="center"/>
    </xf>
    <xf numFmtId="0" fontId="0" fillId="11" borderId="51" xfId="0" applyFill="1" applyBorder="1"/>
    <xf numFmtId="168" fontId="16" fillId="11" borderId="169" xfId="6" applyNumberFormat="1" applyFont="1" applyFill="1" applyBorder="1" applyAlignment="1">
      <alignment horizontal="center" vertical="center"/>
    </xf>
    <xf numFmtId="0" fontId="16" fillId="11" borderId="58" xfId="6" applyFont="1" applyFill="1" applyBorder="1" applyAlignment="1">
      <alignment horizontal="center" vertical="center"/>
    </xf>
    <xf numFmtId="0" fontId="16" fillId="11" borderId="58" xfId="6" applyFont="1" applyFill="1" applyBorder="1" applyAlignment="1">
      <alignment horizontal="center"/>
    </xf>
    <xf numFmtId="14" fontId="27" fillId="11" borderId="58" xfId="6" applyNumberFormat="1" applyFont="1" applyFill="1" applyBorder="1" applyAlignment="1">
      <alignment horizontal="center" vertical="center"/>
    </xf>
    <xf numFmtId="14" fontId="16" fillId="11" borderId="58" xfId="6" applyNumberFormat="1" applyFont="1" applyFill="1" applyBorder="1" applyAlignment="1">
      <alignment horizontal="center" vertical="center"/>
    </xf>
    <xf numFmtId="0" fontId="16" fillId="11" borderId="169" xfId="6" applyFont="1" applyFill="1" applyBorder="1" applyAlignment="1">
      <alignment horizontal="center" vertical="center"/>
    </xf>
    <xf numFmtId="4" fontId="30" fillId="11" borderId="181" xfId="6" applyNumberFormat="1" applyFont="1" applyFill="1" applyBorder="1" applyAlignment="1">
      <alignment horizontal="center" vertical="center"/>
    </xf>
    <xf numFmtId="4" fontId="16" fillId="11" borderId="181" xfId="6" applyNumberFormat="1" applyFont="1" applyFill="1" applyBorder="1" applyAlignment="1">
      <alignment horizontal="center" vertical="center"/>
    </xf>
    <xf numFmtId="4" fontId="6" fillId="11" borderId="88" xfId="0" applyNumberFormat="1" applyFont="1" applyFill="1" applyBorder="1" applyAlignment="1">
      <alignment horizontal="center" vertical="center"/>
    </xf>
    <xf numFmtId="4" fontId="0" fillId="11" borderId="0" xfId="0" applyNumberFormat="1" applyFill="1"/>
    <xf numFmtId="0" fontId="14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17" fillId="13" borderId="71" xfId="6" applyFont="1" applyFill="1" applyBorder="1"/>
    <xf numFmtId="0" fontId="17" fillId="13" borderId="117" xfId="6" applyFont="1" applyFill="1" applyBorder="1"/>
    <xf numFmtId="0" fontId="17" fillId="13" borderId="63" xfId="6" applyFont="1" applyFill="1" applyBorder="1" applyAlignment="1">
      <alignment horizontal="center"/>
    </xf>
    <xf numFmtId="0" fontId="17" fillId="13" borderId="63" xfId="6" applyFont="1" applyFill="1" applyBorder="1"/>
    <xf numFmtId="0" fontId="17" fillId="13" borderId="64" xfId="6" applyFont="1" applyFill="1" applyBorder="1" applyAlignment="1">
      <alignment horizontal="center"/>
    </xf>
    <xf numFmtId="0" fontId="17" fillId="13" borderId="91" xfId="6" applyFont="1" applyFill="1" applyBorder="1" applyAlignment="1">
      <alignment horizontal="center"/>
    </xf>
    <xf numFmtId="0" fontId="17" fillId="13" borderId="34" xfId="6" applyFont="1" applyFill="1" applyBorder="1" applyAlignment="1">
      <alignment horizontal="center"/>
    </xf>
    <xf numFmtId="0" fontId="17" fillId="13" borderId="66" xfId="6" applyFont="1" applyFill="1" applyBorder="1" applyAlignment="1">
      <alignment horizontal="center"/>
    </xf>
    <xf numFmtId="0" fontId="17" fillId="13" borderId="91" xfId="6" applyFont="1" applyFill="1" applyBorder="1"/>
    <xf numFmtId="0" fontId="17" fillId="13" borderId="34" xfId="6" applyFont="1" applyFill="1" applyBorder="1"/>
    <xf numFmtId="0" fontId="17" fillId="13" borderId="7" xfId="6" applyFont="1" applyFill="1" applyBorder="1"/>
    <xf numFmtId="0" fontId="4" fillId="11" borderId="98" xfId="6" applyFill="1" applyBorder="1"/>
    <xf numFmtId="0" fontId="4" fillId="11" borderId="121" xfId="6" applyFill="1" applyBorder="1"/>
    <xf numFmtId="0" fontId="4" fillId="11" borderId="56" xfId="6" applyFill="1" applyBorder="1" applyAlignment="1">
      <alignment horizontal="center"/>
    </xf>
    <xf numFmtId="0" fontId="4" fillId="11" borderId="56" xfId="6" applyFill="1" applyBorder="1"/>
    <xf numFmtId="0" fontId="4" fillId="11" borderId="66" xfId="6" applyFill="1" applyBorder="1"/>
    <xf numFmtId="14" fontId="17" fillId="11" borderId="57" xfId="6" applyNumberFormat="1" applyFont="1" applyFill="1" applyBorder="1" applyAlignment="1">
      <alignment horizontal="center"/>
    </xf>
    <xf numFmtId="0" fontId="30" fillId="11" borderId="149" xfId="6" applyFont="1" applyFill="1" applyBorder="1" applyAlignment="1">
      <alignment horizontal="center" vertical="center"/>
    </xf>
    <xf numFmtId="14" fontId="17" fillId="11" borderId="49" xfId="6" applyNumberFormat="1" applyFont="1" applyFill="1" applyBorder="1" applyAlignment="1">
      <alignment horizontal="center"/>
    </xf>
    <xf numFmtId="0" fontId="16" fillId="11" borderId="149" xfId="6" applyFont="1" applyFill="1" applyBorder="1" applyAlignment="1">
      <alignment horizontal="center" vertical="center"/>
    </xf>
    <xf numFmtId="14" fontId="17" fillId="11" borderId="46" xfId="6" applyNumberFormat="1" applyFont="1" applyFill="1" applyBorder="1" applyAlignment="1">
      <alignment horizontal="center"/>
    </xf>
    <xf numFmtId="0" fontId="16" fillId="11" borderId="75" xfId="6" applyFont="1" applyFill="1" applyBorder="1" applyAlignment="1">
      <alignment horizontal="center" vertical="center"/>
    </xf>
    <xf numFmtId="2" fontId="16" fillId="11" borderId="55" xfId="0" applyNumberFormat="1" applyFont="1" applyFill="1" applyBorder="1" applyAlignment="1">
      <alignment horizontal="center" vertical="center"/>
    </xf>
    <xf numFmtId="0" fontId="0" fillId="11" borderId="76" xfId="0" applyFill="1" applyBorder="1"/>
    <xf numFmtId="0" fontId="0" fillId="11" borderId="114" xfId="0" applyFill="1" applyBorder="1"/>
    <xf numFmtId="0" fontId="14" fillId="11" borderId="0" xfId="0" applyFont="1" applyFill="1" applyAlignment="1">
      <alignment horizontal="center"/>
    </xf>
    <xf numFmtId="0" fontId="4" fillId="11" borderId="68" xfId="6" applyFill="1" applyBorder="1"/>
    <xf numFmtId="14" fontId="17" fillId="11" borderId="69" xfId="6" applyNumberFormat="1" applyFont="1" applyFill="1" applyBorder="1" applyAlignment="1">
      <alignment horizontal="center" vertical="center"/>
    </xf>
    <xf numFmtId="0" fontId="16" fillId="11" borderId="76" xfId="6" applyFont="1" applyFill="1" applyBorder="1" applyAlignment="1">
      <alignment horizontal="center" vertical="center"/>
    </xf>
    <xf numFmtId="14" fontId="17" fillId="11" borderId="49" xfId="6" applyNumberFormat="1" applyFont="1" applyFill="1" applyBorder="1" applyAlignment="1">
      <alignment horizontal="center" vertical="center"/>
    </xf>
    <xf numFmtId="14" fontId="17" fillId="11" borderId="47" xfId="6" applyNumberFormat="1" applyFont="1" applyFill="1" applyBorder="1" applyAlignment="1">
      <alignment horizontal="center" vertical="center"/>
    </xf>
    <xf numFmtId="14" fontId="17" fillId="11" borderId="83" xfId="6" applyNumberFormat="1" applyFont="1" applyFill="1" applyBorder="1" applyAlignment="1">
      <alignment horizontal="center" vertical="center"/>
    </xf>
    <xf numFmtId="0" fontId="16" fillId="11" borderId="77" xfId="6" applyNumberFormat="1" applyFont="1" applyFill="1" applyBorder="1" applyAlignment="1">
      <alignment horizontal="center" vertical="center"/>
    </xf>
    <xf numFmtId="168" fontId="16" fillId="11" borderId="124" xfId="6" applyNumberFormat="1" applyFont="1" applyFill="1" applyBorder="1" applyAlignment="1">
      <alignment horizontal="center" vertical="center"/>
    </xf>
    <xf numFmtId="0" fontId="16" fillId="11" borderId="4" xfId="6" applyFont="1" applyFill="1" applyBorder="1" applyAlignment="1">
      <alignment horizontal="center" vertical="center"/>
    </xf>
    <xf numFmtId="4" fontId="16" fillId="11" borderId="35" xfId="6" applyNumberFormat="1" applyFont="1" applyFill="1" applyBorder="1" applyAlignment="1">
      <alignment horizontal="center" vertical="center"/>
    </xf>
    <xf numFmtId="0" fontId="11" fillId="11" borderId="154" xfId="0" applyFont="1" applyFill="1" applyBorder="1"/>
    <xf numFmtId="4" fontId="11" fillId="11" borderId="154" xfId="0" applyNumberFormat="1" applyFont="1" applyFill="1" applyBorder="1" applyAlignment="1">
      <alignment horizontal="center"/>
    </xf>
    <xf numFmtId="0" fontId="17" fillId="11" borderId="154" xfId="6" applyFont="1" applyFill="1" applyBorder="1" applyAlignment="1">
      <alignment horizontal="center" vertical="center"/>
    </xf>
    <xf numFmtId="2" fontId="11" fillId="11" borderId="154" xfId="0" applyNumberFormat="1" applyFont="1" applyFill="1" applyBorder="1"/>
    <xf numFmtId="0" fontId="12" fillId="11" borderId="154" xfId="0" applyFont="1" applyFill="1" applyBorder="1"/>
    <xf numFmtId="14" fontId="16" fillId="11" borderId="154" xfId="6" applyNumberFormat="1" applyFont="1" applyFill="1" applyBorder="1" applyAlignment="1">
      <alignment horizontal="center" vertical="center"/>
    </xf>
    <xf numFmtId="4" fontId="16" fillId="11" borderId="154" xfId="6" applyNumberFormat="1" applyFont="1" applyFill="1" applyBorder="1" applyAlignment="1">
      <alignment horizontal="center" vertical="center"/>
    </xf>
    <xf numFmtId="4" fontId="16" fillId="11" borderId="154" xfId="0" applyNumberFormat="1" applyFont="1" applyFill="1" applyBorder="1" applyAlignment="1">
      <alignment horizontal="center" vertical="center"/>
    </xf>
    <xf numFmtId="4" fontId="17" fillId="11" borderId="154" xfId="6" applyNumberFormat="1" applyFont="1" applyFill="1" applyBorder="1" applyAlignment="1">
      <alignment horizontal="center" vertical="center"/>
    </xf>
    <xf numFmtId="14" fontId="17" fillId="11" borderId="155" xfId="6" applyNumberFormat="1" applyFont="1" applyFill="1" applyBorder="1" applyAlignment="1">
      <alignment horizontal="center" vertical="center"/>
    </xf>
    <xf numFmtId="0" fontId="30" fillId="11" borderId="106" xfId="6" applyFont="1" applyFill="1" applyBorder="1" applyAlignment="1">
      <alignment horizontal="center" vertical="center"/>
    </xf>
    <xf numFmtId="0" fontId="30" fillId="11" borderId="95" xfId="6" applyNumberFormat="1" applyFont="1" applyFill="1" applyBorder="1" applyAlignment="1">
      <alignment horizontal="center" vertical="center"/>
    </xf>
    <xf numFmtId="3" fontId="30" fillId="11" borderId="180" xfId="6" applyNumberFormat="1" applyFont="1" applyFill="1" applyBorder="1" applyAlignment="1">
      <alignment horizontal="center" vertical="center"/>
    </xf>
    <xf numFmtId="0" fontId="30" fillId="11" borderId="95" xfId="6" applyFont="1" applyFill="1" applyBorder="1" applyAlignment="1">
      <alignment horizontal="center"/>
    </xf>
    <xf numFmtId="14" fontId="34" fillId="11" borderId="95" xfId="6" applyNumberFormat="1" applyFont="1" applyFill="1" applyBorder="1" applyAlignment="1">
      <alignment horizontal="center" vertical="center"/>
    </xf>
    <xf numFmtId="0" fontId="30" fillId="11" borderId="180" xfId="6" applyFont="1" applyFill="1" applyBorder="1" applyAlignment="1">
      <alignment horizontal="center" vertical="center"/>
    </xf>
    <xf numFmtId="4" fontId="30" fillId="11" borderId="113" xfId="6" applyNumberFormat="1" applyFont="1" applyFill="1" applyBorder="1" applyAlignment="1">
      <alignment horizontal="center" vertical="center"/>
    </xf>
    <xf numFmtId="4" fontId="30" fillId="11" borderId="113" xfId="0" applyNumberFormat="1" applyFont="1" applyFill="1" applyBorder="1" applyAlignment="1">
      <alignment horizontal="center" vertical="center"/>
    </xf>
    <xf numFmtId="0" fontId="30" fillId="11" borderId="125" xfId="6" applyNumberFormat="1" applyFont="1" applyFill="1" applyBorder="1" applyAlignment="1">
      <alignment horizontal="center" vertical="center"/>
    </xf>
    <xf numFmtId="0" fontId="30" fillId="11" borderId="100" xfId="6" applyFont="1" applyFill="1" applyBorder="1" applyAlignment="1">
      <alignment horizontal="center" vertical="center"/>
    </xf>
    <xf numFmtId="14" fontId="30" fillId="11" borderId="100" xfId="6" applyNumberFormat="1" applyFont="1" applyFill="1" applyBorder="1" applyAlignment="1">
      <alignment horizontal="center" vertical="center"/>
    </xf>
    <xf numFmtId="168" fontId="30" fillId="11" borderId="144" xfId="6" applyNumberFormat="1" applyFont="1" applyFill="1" applyBorder="1" applyAlignment="1">
      <alignment horizontal="center" vertical="center"/>
    </xf>
    <xf numFmtId="4" fontId="30" fillId="11" borderId="100" xfId="6" applyNumberFormat="1" applyFont="1" applyFill="1" applyBorder="1" applyAlignment="1">
      <alignment horizontal="center" vertical="center"/>
    </xf>
    <xf numFmtId="0" fontId="30" fillId="11" borderId="100" xfId="6" applyFont="1" applyFill="1" applyBorder="1" applyAlignment="1">
      <alignment horizontal="center"/>
    </xf>
    <xf numFmtId="14" fontId="34" fillId="11" borderId="100" xfId="6" applyNumberFormat="1" applyFont="1" applyFill="1" applyBorder="1" applyAlignment="1">
      <alignment horizontal="center" vertical="center"/>
    </xf>
    <xf numFmtId="0" fontId="30" fillId="11" borderId="164" xfId="6" applyFont="1" applyFill="1" applyBorder="1" applyAlignment="1">
      <alignment horizontal="center" vertical="center"/>
    </xf>
    <xf numFmtId="4" fontId="30" fillId="11" borderId="109" xfId="6" applyNumberFormat="1" applyFont="1" applyFill="1" applyBorder="1" applyAlignment="1">
      <alignment horizontal="center" vertical="center"/>
    </xf>
    <xf numFmtId="4" fontId="30" fillId="11" borderId="100" xfId="0" applyNumberFormat="1" applyFont="1" applyFill="1" applyBorder="1" applyAlignment="1">
      <alignment horizontal="center" vertical="center"/>
    </xf>
    <xf numFmtId="0" fontId="17" fillId="13" borderId="172" xfId="6" applyFont="1" applyFill="1" applyBorder="1" applyAlignment="1">
      <alignment horizontal="center"/>
    </xf>
    <xf numFmtId="0" fontId="17" fillId="13" borderId="22" xfId="6" applyFont="1" applyFill="1" applyBorder="1" applyAlignment="1">
      <alignment horizontal="center"/>
    </xf>
    <xf numFmtId="0" fontId="30" fillId="11" borderId="149" xfId="0" applyFont="1" applyFill="1" applyBorder="1" applyAlignment="1">
      <alignment horizontal="center" vertical="center"/>
    </xf>
    <xf numFmtId="3" fontId="30" fillId="11" borderId="58" xfId="6" applyNumberFormat="1" applyFont="1" applyFill="1" applyBorder="1" applyAlignment="1">
      <alignment horizontal="center" vertical="center"/>
    </xf>
    <xf numFmtId="14" fontId="17" fillId="11" borderId="94" xfId="6" applyNumberFormat="1" applyFont="1" applyFill="1" applyBorder="1" applyAlignment="1">
      <alignment horizontal="center" vertical="center"/>
    </xf>
    <xf numFmtId="14" fontId="17" fillId="11" borderId="82" xfId="6" applyNumberFormat="1" applyFont="1" applyFill="1" applyBorder="1" applyAlignment="1">
      <alignment horizontal="center" vertical="center"/>
    </xf>
    <xf numFmtId="0" fontId="39" fillId="11" borderId="0" xfId="0" applyFont="1" applyFill="1" applyAlignment="1">
      <alignment vertical="center"/>
    </xf>
    <xf numFmtId="0" fontId="67" fillId="11" borderId="107" xfId="0" applyFont="1" applyFill="1" applyBorder="1" applyAlignment="1">
      <alignment vertical="center"/>
    </xf>
    <xf numFmtId="0" fontId="39" fillId="11" borderId="0" xfId="0" applyFont="1" applyFill="1"/>
    <xf numFmtId="0" fontId="17" fillId="13" borderId="117" xfId="6" applyFont="1" applyFill="1" applyBorder="1" applyAlignment="1">
      <alignment horizontal="center"/>
    </xf>
    <xf numFmtId="0" fontId="4" fillId="11" borderId="67" xfId="6" applyFill="1" applyBorder="1"/>
    <xf numFmtId="14" fontId="17" fillId="11" borderId="97" xfId="6" applyNumberFormat="1" applyFont="1" applyFill="1" applyBorder="1" applyAlignment="1">
      <alignment horizontal="center" vertical="center"/>
    </xf>
    <xf numFmtId="0" fontId="30" fillId="11" borderId="58" xfId="6" applyNumberFormat="1" applyFont="1" applyFill="1" applyBorder="1" applyAlignment="1">
      <alignment horizontal="center" vertical="center"/>
    </xf>
    <xf numFmtId="0" fontId="30" fillId="11" borderId="55" xfId="0" applyFont="1" applyFill="1" applyBorder="1" applyAlignment="1">
      <alignment horizontal="center" vertical="center"/>
    </xf>
    <xf numFmtId="14" fontId="30" fillId="11" borderId="55" xfId="0" applyNumberFormat="1" applyFont="1" applyFill="1" applyBorder="1" applyAlignment="1">
      <alignment horizontal="center" vertical="center"/>
    </xf>
    <xf numFmtId="2" fontId="30" fillId="11" borderId="55" xfId="0" applyNumberFormat="1" applyFont="1" applyFill="1" applyBorder="1" applyAlignment="1">
      <alignment horizontal="center" vertical="center"/>
    </xf>
    <xf numFmtId="14" fontId="31" fillId="11" borderId="55" xfId="0" applyNumberFormat="1" applyFont="1" applyFill="1" applyBorder="1" applyAlignment="1">
      <alignment horizontal="center" vertical="center"/>
    </xf>
    <xf numFmtId="167" fontId="30" fillId="11" borderId="55" xfId="0" applyNumberFormat="1" applyFont="1" applyFill="1" applyBorder="1" applyAlignment="1">
      <alignment horizontal="center" vertical="center"/>
    </xf>
    <xf numFmtId="14" fontId="30" fillId="11" borderId="113" xfId="0" applyNumberFormat="1" applyFont="1" applyFill="1" applyBorder="1" applyAlignment="1">
      <alignment horizontal="center" vertical="center"/>
    </xf>
    <xf numFmtId="14" fontId="30" fillId="11" borderId="82" xfId="6" applyNumberFormat="1" applyFont="1" applyFill="1" applyBorder="1" applyAlignment="1">
      <alignment horizontal="center" vertical="center"/>
    </xf>
    <xf numFmtId="14" fontId="16" fillId="11" borderId="82" xfId="6" applyNumberFormat="1" applyFont="1" applyFill="1" applyBorder="1" applyAlignment="1">
      <alignment horizontal="center" vertical="center"/>
    </xf>
    <xf numFmtId="0" fontId="30" fillId="11" borderId="88" xfId="0" applyFont="1" applyFill="1" applyBorder="1" applyAlignment="1">
      <alignment horizontal="center" vertical="center"/>
    </xf>
    <xf numFmtId="14" fontId="30" fillId="11" borderId="88" xfId="0" applyNumberFormat="1" applyFont="1" applyFill="1" applyBorder="1" applyAlignment="1">
      <alignment horizontal="center" vertical="center"/>
    </xf>
    <xf numFmtId="2" fontId="30" fillId="11" borderId="88" xfId="0" applyNumberFormat="1" applyFont="1" applyFill="1" applyBorder="1" applyAlignment="1">
      <alignment horizontal="center" vertical="center"/>
    </xf>
    <xf numFmtId="14" fontId="31" fillId="11" borderId="88" xfId="0" applyNumberFormat="1" applyFont="1" applyFill="1" applyBorder="1" applyAlignment="1">
      <alignment horizontal="center" vertical="center"/>
    </xf>
    <xf numFmtId="167" fontId="30" fillId="11" borderId="88" xfId="0" applyNumberFormat="1" applyFont="1" applyFill="1" applyBorder="1" applyAlignment="1">
      <alignment horizontal="center" vertical="center"/>
    </xf>
    <xf numFmtId="4" fontId="30" fillId="11" borderId="88" xfId="6" applyNumberFormat="1" applyFont="1" applyFill="1" applyBorder="1" applyAlignment="1">
      <alignment horizontal="center" vertical="center"/>
    </xf>
    <xf numFmtId="4" fontId="30" fillId="11" borderId="88" xfId="0" applyNumberFormat="1" applyFont="1" applyFill="1" applyBorder="1" applyAlignment="1">
      <alignment horizontal="center" vertical="center"/>
    </xf>
    <xf numFmtId="14" fontId="16" fillId="11" borderId="89" xfId="6" applyNumberFormat="1" applyFont="1" applyFill="1" applyBorder="1" applyAlignment="1">
      <alignment horizontal="center" vertical="center"/>
    </xf>
    <xf numFmtId="0" fontId="4" fillId="11" borderId="34" xfId="6" applyFill="1" applyBorder="1"/>
    <xf numFmtId="0" fontId="4" fillId="11" borderId="7" xfId="6" applyFill="1" applyBorder="1" applyAlignment="1">
      <alignment horizontal="center"/>
    </xf>
    <xf numFmtId="0" fontId="4" fillId="11" borderId="7" xfId="6" applyFill="1" applyBorder="1"/>
    <xf numFmtId="0" fontId="16" fillId="11" borderId="59" xfId="0" applyFont="1" applyFill="1" applyBorder="1" applyAlignment="1">
      <alignment horizontal="center" vertical="center"/>
    </xf>
    <xf numFmtId="14" fontId="16" fillId="11" borderId="59" xfId="0" applyNumberFormat="1" applyFont="1" applyFill="1" applyBorder="1" applyAlignment="1">
      <alignment horizontal="center" vertical="center"/>
    </xf>
    <xf numFmtId="0" fontId="16" fillId="11" borderId="59" xfId="6" applyFont="1" applyFill="1" applyBorder="1" applyAlignment="1">
      <alignment horizontal="center" vertical="center"/>
    </xf>
    <xf numFmtId="4" fontId="16" fillId="11" borderId="59" xfId="6" applyNumberFormat="1" applyFont="1" applyFill="1" applyBorder="1" applyAlignment="1">
      <alignment horizontal="center" vertical="center"/>
    </xf>
    <xf numFmtId="14" fontId="19" fillId="11" borderId="59" xfId="6" applyNumberFormat="1" applyFont="1" applyFill="1" applyBorder="1" applyAlignment="1">
      <alignment horizontal="center" vertical="center"/>
    </xf>
    <xf numFmtId="14" fontId="16" fillId="11" borderId="59" xfId="6" applyNumberFormat="1" applyFont="1" applyFill="1" applyBorder="1" applyAlignment="1">
      <alignment horizontal="center" vertical="center"/>
    </xf>
    <xf numFmtId="3" fontId="16" fillId="11" borderId="59" xfId="6" applyNumberFormat="1" applyFont="1" applyFill="1" applyBorder="1" applyAlignment="1">
      <alignment horizontal="center" vertical="center"/>
    </xf>
    <xf numFmtId="4" fontId="16" fillId="11" borderId="59" xfId="0" applyNumberFormat="1" applyFont="1" applyFill="1" applyBorder="1" applyAlignment="1">
      <alignment horizontal="center" vertical="center"/>
    </xf>
    <xf numFmtId="14" fontId="17" fillId="11" borderId="44" xfId="6" applyNumberFormat="1" applyFont="1" applyFill="1" applyBorder="1" applyAlignment="1">
      <alignment horizontal="center" vertical="center"/>
    </xf>
    <xf numFmtId="0" fontId="30" fillId="11" borderId="76" xfId="0" applyFont="1" applyFill="1" applyBorder="1" applyAlignment="1">
      <alignment horizontal="center" vertical="center"/>
    </xf>
    <xf numFmtId="14" fontId="31" fillId="11" borderId="55" xfId="6" applyNumberFormat="1" applyFont="1" applyFill="1" applyBorder="1" applyAlignment="1">
      <alignment horizontal="center" vertical="center"/>
    </xf>
    <xf numFmtId="3" fontId="30" fillId="11" borderId="55" xfId="6" applyNumberFormat="1" applyFont="1" applyFill="1" applyBorder="1" applyAlignment="1">
      <alignment horizontal="center" vertical="center"/>
    </xf>
    <xf numFmtId="0" fontId="17" fillId="11" borderId="49" xfId="0" applyFont="1" applyFill="1" applyBorder="1" applyAlignment="1">
      <alignment vertical="center"/>
    </xf>
    <xf numFmtId="0" fontId="17" fillId="11" borderId="47" xfId="0" applyFont="1" applyFill="1" applyBorder="1" applyAlignment="1">
      <alignment vertical="center"/>
    </xf>
    <xf numFmtId="0" fontId="30" fillId="11" borderId="3" xfId="0" applyFont="1" applyFill="1" applyBorder="1" applyAlignment="1">
      <alignment horizontal="center" vertical="center"/>
    </xf>
    <xf numFmtId="0" fontId="16" fillId="11" borderId="113" xfId="0" applyFont="1" applyFill="1" applyBorder="1" applyAlignment="1">
      <alignment horizontal="center" vertical="center"/>
    </xf>
    <xf numFmtId="14" fontId="30" fillId="11" borderId="3" xfId="0" applyNumberFormat="1" applyFont="1" applyFill="1" applyBorder="1" applyAlignment="1">
      <alignment horizontal="center" vertical="center"/>
    </xf>
    <xf numFmtId="0" fontId="16" fillId="11" borderId="3" xfId="6" applyFont="1" applyFill="1" applyBorder="1" applyAlignment="1">
      <alignment horizontal="center" vertical="center"/>
    </xf>
    <xf numFmtId="4" fontId="30" fillId="11" borderId="3" xfId="6" applyNumberFormat="1" applyFont="1" applyFill="1" applyBorder="1" applyAlignment="1">
      <alignment horizontal="center" vertical="center"/>
    </xf>
    <xf numFmtId="14" fontId="19" fillId="11" borderId="3" xfId="6" applyNumberFormat="1" applyFont="1" applyFill="1" applyBorder="1" applyAlignment="1">
      <alignment horizontal="center" vertical="center"/>
    </xf>
    <xf numFmtId="14" fontId="16" fillId="11" borderId="3" xfId="6" applyNumberFormat="1" applyFont="1" applyFill="1" applyBorder="1" applyAlignment="1">
      <alignment horizontal="center" vertical="center"/>
    </xf>
    <xf numFmtId="3" fontId="16" fillId="11" borderId="113" xfId="6" applyNumberFormat="1" applyFont="1" applyFill="1" applyBorder="1" applyAlignment="1">
      <alignment horizontal="center" vertical="center"/>
    </xf>
    <xf numFmtId="4" fontId="16" fillId="11" borderId="113" xfId="0" applyNumberFormat="1" applyFont="1" applyFill="1" applyBorder="1" applyAlignment="1">
      <alignment horizontal="center" vertical="center"/>
    </xf>
    <xf numFmtId="4" fontId="16" fillId="11" borderId="113" xfId="6" applyNumberFormat="1" applyFont="1" applyFill="1" applyBorder="1" applyAlignment="1">
      <alignment horizontal="center" vertical="center"/>
    </xf>
    <xf numFmtId="0" fontId="17" fillId="11" borderId="83" xfId="0" applyFont="1" applyFill="1" applyBorder="1" applyAlignment="1">
      <alignment vertical="center"/>
    </xf>
    <xf numFmtId="14" fontId="19" fillId="11" borderId="55" xfId="6" applyNumberFormat="1" applyFont="1" applyFill="1" applyBorder="1" applyAlignment="1">
      <alignment horizontal="center" vertical="center"/>
    </xf>
    <xf numFmtId="0" fontId="17" fillId="11" borderId="82" xfId="0" applyFont="1" applyFill="1" applyBorder="1" applyAlignment="1">
      <alignment vertical="center"/>
    </xf>
    <xf numFmtId="49" fontId="0" fillId="0" borderId="158" xfId="0" applyNumberFormat="1" applyBorder="1" applyAlignment="1">
      <alignment horizontal="center" vertical="center"/>
    </xf>
    <xf numFmtId="49" fontId="0" fillId="0" borderId="194" xfId="0" applyNumberFormat="1" applyBorder="1" applyAlignment="1">
      <alignment horizontal="center" vertical="center"/>
    </xf>
    <xf numFmtId="49" fontId="0" fillId="0" borderId="197" xfId="0" applyNumberFormat="1" applyBorder="1" applyAlignment="1">
      <alignment horizontal="center" vertical="center"/>
    </xf>
    <xf numFmtId="49" fontId="13" fillId="12" borderId="0" xfId="0" applyNumberFormat="1" applyFont="1" applyFill="1" applyAlignment="1">
      <alignment horizontal="left" vertical="center"/>
    </xf>
    <xf numFmtId="0" fontId="0" fillId="12" borderId="0" xfId="0" applyFill="1" applyAlignment="1">
      <alignment horizontal="center"/>
    </xf>
    <xf numFmtId="0" fontId="17" fillId="12" borderId="6" xfId="0" applyFont="1" applyFill="1" applyBorder="1"/>
    <xf numFmtId="0" fontId="17" fillId="14" borderId="6" xfId="6" applyFont="1" applyFill="1" applyBorder="1"/>
    <xf numFmtId="0" fontId="17" fillId="14" borderId="6" xfId="6" applyFont="1" applyFill="1" applyBorder="1" applyAlignment="1">
      <alignment horizontal="center" vertical="center"/>
    </xf>
    <xf numFmtId="0" fontId="17" fillId="14" borderId="6" xfId="6" applyFont="1" applyFill="1" applyBorder="1" applyAlignment="1">
      <alignment horizontal="center"/>
    </xf>
    <xf numFmtId="0" fontId="17" fillId="14" borderId="71" xfId="6" applyFont="1" applyFill="1" applyBorder="1"/>
    <xf numFmtId="0" fontId="17" fillId="14" borderId="117" xfId="6" applyFont="1" applyFill="1" applyBorder="1"/>
    <xf numFmtId="0" fontId="17" fillId="14" borderId="63" xfId="6" applyFont="1" applyFill="1" applyBorder="1" applyAlignment="1">
      <alignment horizontal="center"/>
    </xf>
    <xf numFmtId="0" fontId="17" fillId="14" borderId="63" xfId="6" applyFont="1" applyFill="1" applyBorder="1"/>
    <xf numFmtId="0" fontId="17" fillId="14" borderId="64" xfId="6" applyFont="1" applyFill="1" applyBorder="1" applyAlignment="1">
      <alignment horizontal="center"/>
    </xf>
    <xf numFmtId="0" fontId="17" fillId="12" borderId="7" xfId="0" applyFont="1" applyFill="1" applyBorder="1" applyAlignment="1">
      <alignment horizontal="center" vertical="center"/>
    </xf>
    <xf numFmtId="0" fontId="17" fillId="14" borderId="7" xfId="6" applyFont="1" applyFill="1" applyBorder="1" applyAlignment="1">
      <alignment horizontal="center"/>
    </xf>
    <xf numFmtId="0" fontId="17" fillId="14" borderId="7" xfId="6" applyFont="1" applyFill="1" applyBorder="1" applyAlignment="1">
      <alignment horizontal="center" vertical="center"/>
    </xf>
    <xf numFmtId="0" fontId="17" fillId="14" borderId="91" xfId="6" applyFont="1" applyFill="1" applyBorder="1" applyAlignment="1">
      <alignment horizontal="center"/>
    </xf>
    <xf numFmtId="0" fontId="17" fillId="14" borderId="34" xfId="6" applyFont="1" applyFill="1" applyBorder="1" applyAlignment="1">
      <alignment horizontal="center"/>
    </xf>
    <xf numFmtId="0" fontId="17" fillId="14" borderId="66" xfId="6" applyFont="1" applyFill="1" applyBorder="1" applyAlignment="1">
      <alignment horizontal="center"/>
    </xf>
    <xf numFmtId="0" fontId="17" fillId="12" borderId="56" xfId="0" applyFont="1" applyFill="1" applyBorder="1"/>
    <xf numFmtId="0" fontId="17" fillId="14" borderId="56" xfId="6" applyFont="1" applyFill="1" applyBorder="1"/>
    <xf numFmtId="0" fontId="17" fillId="14" borderId="56" xfId="6" applyFont="1" applyFill="1" applyBorder="1" applyAlignment="1">
      <alignment horizontal="center" vertical="center"/>
    </xf>
    <xf numFmtId="0" fontId="17" fillId="14" borderId="91" xfId="6" applyFont="1" applyFill="1" applyBorder="1"/>
    <xf numFmtId="0" fontId="17" fillId="14" borderId="34" xfId="6" applyFont="1" applyFill="1" applyBorder="1"/>
    <xf numFmtId="0" fontId="17" fillId="14" borderId="7" xfId="6" applyFont="1" applyFill="1" applyBorder="1"/>
    <xf numFmtId="0" fontId="30" fillId="12" borderId="95" xfId="0" applyFont="1" applyFill="1" applyBorder="1" applyAlignment="1">
      <alignment horizontal="center" vertical="center"/>
    </xf>
    <xf numFmtId="14" fontId="30" fillId="12" borderId="95" xfId="0" applyNumberFormat="1" applyFont="1" applyFill="1" applyBorder="1" applyAlignment="1">
      <alignment horizontal="center" vertical="center"/>
    </xf>
    <xf numFmtId="4" fontId="30" fillId="12" borderId="95" xfId="6" applyNumberFormat="1" applyFont="1" applyFill="1" applyBorder="1" applyAlignment="1">
      <alignment horizontal="center" vertical="center"/>
    </xf>
    <xf numFmtId="4" fontId="30" fillId="12" borderId="95" xfId="0" applyNumberFormat="1" applyFont="1" applyFill="1" applyBorder="1" applyAlignment="1">
      <alignment horizontal="center" vertical="center"/>
    </xf>
    <xf numFmtId="14" fontId="30" fillId="12" borderId="95" xfId="6" applyNumberFormat="1" applyFont="1" applyFill="1" applyBorder="1" applyAlignment="1">
      <alignment horizontal="center" vertical="center"/>
    </xf>
    <xf numFmtId="0" fontId="17" fillId="12" borderId="97" xfId="6" applyFont="1" applyFill="1" applyBorder="1" applyAlignment="1">
      <alignment horizontal="center" vertical="center"/>
    </xf>
    <xf numFmtId="0" fontId="4" fillId="12" borderId="98" xfId="6" applyFill="1" applyBorder="1"/>
    <xf numFmtId="0" fontId="4" fillId="12" borderId="121" xfId="6" applyFill="1" applyBorder="1"/>
    <xf numFmtId="0" fontId="4" fillId="12" borderId="56" xfId="6" applyFill="1" applyBorder="1" applyAlignment="1">
      <alignment horizontal="center"/>
    </xf>
    <xf numFmtId="0" fontId="4" fillId="12" borderId="56" xfId="6" applyFill="1" applyBorder="1"/>
    <xf numFmtId="0" fontId="4" fillId="12" borderId="66" xfId="6" applyFill="1" applyBorder="1"/>
    <xf numFmtId="0" fontId="30" fillId="12" borderId="75" xfId="0" applyFont="1" applyFill="1" applyBorder="1" applyAlignment="1">
      <alignment horizontal="center" vertical="center"/>
    </xf>
    <xf numFmtId="0" fontId="0" fillId="12" borderId="82" xfId="0" applyFill="1" applyBorder="1"/>
    <xf numFmtId="14" fontId="17" fillId="12" borderId="57" xfId="6" applyNumberFormat="1" applyFont="1" applyFill="1" applyBorder="1" applyAlignment="1">
      <alignment horizontal="center"/>
    </xf>
    <xf numFmtId="14" fontId="17" fillId="12" borderId="49" xfId="6" applyNumberFormat="1" applyFont="1" applyFill="1" applyBorder="1" applyAlignment="1">
      <alignment horizontal="center"/>
    </xf>
    <xf numFmtId="0" fontId="16" fillId="12" borderId="75" xfId="0" applyFont="1" applyFill="1" applyBorder="1" applyAlignment="1">
      <alignment horizontal="center" vertical="center"/>
    </xf>
    <xf numFmtId="0" fontId="16" fillId="12" borderId="77" xfId="6" applyFont="1" applyFill="1" applyBorder="1" applyAlignment="1">
      <alignment horizontal="center" vertical="center"/>
    </xf>
    <xf numFmtId="0" fontId="16" fillId="12" borderId="55" xfId="0" applyFont="1" applyFill="1" applyBorder="1" applyAlignment="1">
      <alignment horizontal="center" vertical="center"/>
    </xf>
    <xf numFmtId="0" fontId="16" fillId="12" borderId="55" xfId="6" applyFont="1" applyFill="1" applyBorder="1" applyAlignment="1">
      <alignment horizontal="center" vertical="center"/>
    </xf>
    <xf numFmtId="14" fontId="16" fillId="12" borderId="55" xfId="6" applyNumberFormat="1" applyFont="1" applyFill="1" applyBorder="1" applyAlignment="1">
      <alignment horizontal="center" vertical="center"/>
    </xf>
    <xf numFmtId="3" fontId="16" fillId="12" borderId="55" xfId="6" applyNumberFormat="1" applyFont="1" applyFill="1" applyBorder="1" applyAlignment="1">
      <alignment horizontal="center" vertical="center"/>
    </xf>
    <xf numFmtId="4" fontId="16" fillId="12" borderId="55" xfId="6" applyNumberFormat="1" applyFont="1" applyFill="1" applyBorder="1" applyAlignment="1">
      <alignment horizontal="center" vertical="center"/>
    </xf>
    <xf numFmtId="14" fontId="19" fillId="12" borderId="55" xfId="0" applyNumberFormat="1" applyFont="1" applyFill="1" applyBorder="1" applyAlignment="1">
      <alignment horizontal="center" vertical="center"/>
    </xf>
    <xf numFmtId="4" fontId="16" fillId="12" borderId="55" xfId="0" applyNumberFormat="1" applyFont="1" applyFill="1" applyBorder="1" applyAlignment="1">
      <alignment horizontal="center" vertical="center"/>
    </xf>
    <xf numFmtId="14" fontId="16" fillId="12" borderId="55" xfId="0" applyNumberFormat="1" applyFont="1" applyFill="1" applyBorder="1" applyAlignment="1">
      <alignment horizontal="center" vertical="center"/>
    </xf>
    <xf numFmtId="0" fontId="0" fillId="12" borderId="185" xfId="0" applyFill="1" applyBorder="1" applyAlignment="1">
      <alignment horizontal="center" vertical="center"/>
    </xf>
    <xf numFmtId="0" fontId="16" fillId="12" borderId="179" xfId="6" applyFont="1" applyFill="1" applyBorder="1" applyAlignment="1">
      <alignment horizontal="center" vertical="center"/>
    </xf>
    <xf numFmtId="0" fontId="16" fillId="12" borderId="151" xfId="0" applyFont="1" applyFill="1" applyBorder="1" applyAlignment="1">
      <alignment horizontal="center" vertical="center"/>
    </xf>
    <xf numFmtId="14" fontId="16" fillId="12" borderId="151" xfId="0" applyNumberFormat="1" applyFont="1" applyFill="1" applyBorder="1" applyAlignment="1">
      <alignment horizontal="center" vertical="center"/>
    </xf>
    <xf numFmtId="2" fontId="16" fillId="12" borderId="151" xfId="0" applyNumberFormat="1" applyFont="1" applyFill="1" applyBorder="1" applyAlignment="1">
      <alignment horizontal="center" vertical="center"/>
    </xf>
    <xf numFmtId="14" fontId="19" fillId="12" borderId="151" xfId="0" applyNumberFormat="1" applyFont="1" applyFill="1" applyBorder="1" applyAlignment="1">
      <alignment horizontal="center" vertical="center"/>
    </xf>
    <xf numFmtId="4" fontId="16" fillId="12" borderId="151" xfId="6" applyNumberFormat="1" applyFont="1" applyFill="1" applyBorder="1" applyAlignment="1">
      <alignment horizontal="center" vertical="center"/>
    </xf>
    <xf numFmtId="4" fontId="16" fillId="12" borderId="151" xfId="0" applyNumberFormat="1" applyFont="1" applyFill="1" applyBorder="1" applyAlignment="1">
      <alignment horizontal="center" vertical="center"/>
    </xf>
    <xf numFmtId="0" fontId="0" fillId="12" borderId="46" xfId="0" applyFill="1" applyBorder="1"/>
    <xf numFmtId="0" fontId="0" fillId="12" borderId="75" xfId="0" applyFill="1" applyBorder="1" applyAlignment="1">
      <alignment horizontal="center" vertical="center"/>
    </xf>
    <xf numFmtId="0" fontId="16" fillId="12" borderId="55" xfId="6" applyNumberFormat="1" applyFont="1" applyFill="1" applyBorder="1" applyAlignment="1">
      <alignment horizontal="center" vertical="center"/>
    </xf>
    <xf numFmtId="168" fontId="16" fillId="12" borderId="55" xfId="6" applyNumberFormat="1" applyFont="1" applyFill="1" applyBorder="1" applyAlignment="1">
      <alignment horizontal="center" vertical="center"/>
    </xf>
    <xf numFmtId="0" fontId="16" fillId="12" borderId="55" xfId="6" applyFont="1" applyFill="1" applyBorder="1" applyAlignment="1">
      <alignment horizontal="center"/>
    </xf>
    <xf numFmtId="14" fontId="27" fillId="12" borderId="55" xfId="6" applyNumberFormat="1" applyFont="1" applyFill="1" applyBorder="1" applyAlignment="1">
      <alignment horizontal="center" vertical="center"/>
    </xf>
    <xf numFmtId="0" fontId="16" fillId="12" borderId="58" xfId="0" applyFont="1" applyFill="1" applyBorder="1" applyAlignment="1">
      <alignment horizontal="center" vertical="center"/>
    </xf>
    <xf numFmtId="14" fontId="16" fillId="12" borderId="58" xfId="0" applyNumberFormat="1" applyFont="1" applyFill="1" applyBorder="1" applyAlignment="1">
      <alignment horizontal="center" vertical="center"/>
    </xf>
    <xf numFmtId="2" fontId="16" fillId="12" borderId="58" xfId="0" applyNumberFormat="1" applyFont="1" applyFill="1" applyBorder="1" applyAlignment="1">
      <alignment horizontal="center" vertical="center"/>
    </xf>
    <xf numFmtId="14" fontId="19" fillId="12" borderId="58" xfId="0" applyNumberFormat="1" applyFont="1" applyFill="1" applyBorder="1" applyAlignment="1">
      <alignment horizontal="center" vertical="center"/>
    </xf>
    <xf numFmtId="4" fontId="16" fillId="12" borderId="58" xfId="6" applyNumberFormat="1" applyFont="1" applyFill="1" applyBorder="1" applyAlignment="1">
      <alignment horizontal="center" vertical="center"/>
    </xf>
    <xf numFmtId="4" fontId="16" fillId="12" borderId="58" xfId="0" applyNumberFormat="1" applyFont="1" applyFill="1" applyBorder="1" applyAlignment="1">
      <alignment horizontal="center" vertical="center"/>
    </xf>
    <xf numFmtId="0" fontId="0" fillId="12" borderId="75" xfId="0" applyFill="1" applyBorder="1"/>
    <xf numFmtId="0" fontId="0" fillId="12" borderId="55" xfId="0" applyFill="1" applyBorder="1"/>
    <xf numFmtId="14" fontId="17" fillId="12" borderId="46" xfId="6" applyNumberFormat="1" applyFont="1" applyFill="1" applyBorder="1" applyAlignment="1">
      <alignment horizontal="center"/>
    </xf>
    <xf numFmtId="0" fontId="0" fillId="12" borderId="87" xfId="0" applyFill="1" applyBorder="1"/>
    <xf numFmtId="0" fontId="0" fillId="12" borderId="88" xfId="0" applyFill="1" applyBorder="1"/>
    <xf numFmtId="4" fontId="18" fillId="12" borderId="88" xfId="0" applyNumberFormat="1" applyFont="1" applyFill="1" applyBorder="1" applyAlignment="1">
      <alignment horizontal="center" vertical="center"/>
    </xf>
    <xf numFmtId="0" fontId="0" fillId="12" borderId="89" xfId="0" applyFill="1" applyBorder="1"/>
    <xf numFmtId="0" fontId="0" fillId="12" borderId="114" xfId="0" applyFill="1" applyBorder="1"/>
    <xf numFmtId="0" fontId="16" fillId="12" borderId="96" xfId="0" applyFont="1" applyFill="1" applyBorder="1" applyAlignment="1">
      <alignment horizontal="center" vertical="center"/>
    </xf>
    <xf numFmtId="0" fontId="16" fillId="12" borderId="102" xfId="6" applyFont="1" applyFill="1" applyBorder="1" applyAlignment="1">
      <alignment horizontal="center" vertical="center"/>
    </xf>
    <xf numFmtId="0" fontId="16" fillId="12" borderId="95" xfId="0" applyFont="1" applyFill="1" applyBorder="1" applyAlignment="1">
      <alignment horizontal="center" vertical="center"/>
    </xf>
    <xf numFmtId="14" fontId="16" fillId="12" borderId="95" xfId="0" applyNumberFormat="1" applyFont="1" applyFill="1" applyBorder="1" applyAlignment="1">
      <alignment horizontal="center" vertical="center"/>
    </xf>
    <xf numFmtId="2" fontId="16" fillId="12" borderId="95" xfId="0" applyNumberFormat="1" applyFont="1" applyFill="1" applyBorder="1" applyAlignment="1">
      <alignment horizontal="center" vertical="center"/>
    </xf>
    <xf numFmtId="14" fontId="19" fillId="12" borderId="95" xfId="0" applyNumberFormat="1" applyFont="1" applyFill="1" applyBorder="1" applyAlignment="1">
      <alignment horizontal="center" vertical="center"/>
    </xf>
    <xf numFmtId="4" fontId="16" fillId="12" borderId="95" xfId="6" applyNumberFormat="1" applyFont="1" applyFill="1" applyBorder="1" applyAlignment="1">
      <alignment horizontal="center" vertical="center"/>
    </xf>
    <xf numFmtId="4" fontId="16" fillId="12" borderId="95" xfId="0" applyNumberFormat="1" applyFont="1" applyFill="1" applyBorder="1" applyAlignment="1">
      <alignment horizontal="center" vertical="center"/>
    </xf>
    <xf numFmtId="0" fontId="16" fillId="12" borderId="145" xfId="6" applyFont="1" applyFill="1" applyBorder="1" applyAlignment="1">
      <alignment horizontal="center" vertical="center"/>
    </xf>
    <xf numFmtId="14" fontId="16" fillId="12" borderId="113" xfId="0" applyNumberFormat="1" applyFont="1" applyFill="1" applyBorder="1" applyAlignment="1">
      <alignment horizontal="center" vertical="center"/>
    </xf>
    <xf numFmtId="0" fontId="30" fillId="12" borderId="76" xfId="6" applyFont="1" applyFill="1" applyBorder="1" applyAlignment="1">
      <alignment horizontal="center" vertical="center"/>
    </xf>
    <xf numFmtId="14" fontId="30" fillId="12" borderId="55" xfId="6" applyNumberFormat="1" applyFont="1" applyFill="1" applyBorder="1" applyAlignment="1">
      <alignment horizontal="center" vertical="center"/>
    </xf>
    <xf numFmtId="4" fontId="30" fillId="12" borderId="55" xfId="6" applyNumberFormat="1" applyFont="1" applyFill="1" applyBorder="1" applyAlignment="1">
      <alignment horizontal="center" vertical="center"/>
    </xf>
    <xf numFmtId="4" fontId="30" fillId="12" borderId="55" xfId="0" applyNumberFormat="1" applyFont="1" applyFill="1" applyBorder="1" applyAlignment="1">
      <alignment horizontal="center" vertical="center"/>
    </xf>
    <xf numFmtId="168" fontId="16" fillId="12" borderId="169" xfId="6" applyNumberFormat="1" applyFont="1" applyFill="1" applyBorder="1" applyAlignment="1">
      <alignment horizontal="center" vertical="center"/>
    </xf>
    <xf numFmtId="0" fontId="16" fillId="12" borderId="58" xfId="6" applyFont="1" applyFill="1" applyBorder="1" applyAlignment="1">
      <alignment horizontal="center" vertical="center"/>
    </xf>
    <xf numFmtId="0" fontId="16" fillId="12" borderId="58" xfId="6" applyFont="1" applyFill="1" applyBorder="1" applyAlignment="1">
      <alignment horizontal="center"/>
    </xf>
    <xf numFmtId="14" fontId="27" fillId="12" borderId="58" xfId="6" applyNumberFormat="1" applyFont="1" applyFill="1" applyBorder="1" applyAlignment="1">
      <alignment horizontal="center" vertical="center"/>
    </xf>
    <xf numFmtId="14" fontId="16" fillId="12" borderId="58" xfId="6" applyNumberFormat="1" applyFont="1" applyFill="1" applyBorder="1" applyAlignment="1">
      <alignment horizontal="center" vertical="center"/>
    </xf>
    <xf numFmtId="0" fontId="16" fillId="12" borderId="169" xfId="6" applyFont="1" applyFill="1" applyBorder="1" applyAlignment="1">
      <alignment horizontal="center" vertical="center"/>
    </xf>
    <xf numFmtId="14" fontId="34" fillId="12" borderId="55" xfId="6" applyNumberFormat="1" applyFont="1" applyFill="1" applyBorder="1" applyAlignment="1">
      <alignment horizontal="center" vertical="center"/>
    </xf>
    <xf numFmtId="3" fontId="30" fillId="12" borderId="95" xfId="6" applyNumberFormat="1" applyFont="1" applyFill="1" applyBorder="1" applyAlignment="1">
      <alignment horizontal="center" vertical="center"/>
    </xf>
    <xf numFmtId="0" fontId="0" fillId="12" borderId="51" xfId="0" applyFill="1" applyBorder="1"/>
    <xf numFmtId="0" fontId="16" fillId="12" borderId="145" xfId="0" applyFont="1" applyFill="1" applyBorder="1" applyAlignment="1">
      <alignment horizontal="center" vertical="center"/>
    </xf>
    <xf numFmtId="49" fontId="16" fillId="12" borderId="58" xfId="0" applyNumberFormat="1" applyFont="1" applyFill="1" applyBorder="1" applyAlignment="1">
      <alignment horizontal="center" vertical="center"/>
    </xf>
    <xf numFmtId="3" fontId="16" fillId="12" borderId="58" xfId="6" applyNumberFormat="1" applyFont="1" applyFill="1" applyBorder="1" applyAlignment="1">
      <alignment horizontal="center" vertical="center"/>
    </xf>
    <xf numFmtId="0" fontId="16" fillId="12" borderId="76" xfId="0" applyFont="1" applyFill="1" applyBorder="1" applyAlignment="1">
      <alignment horizontal="center" vertical="center"/>
    </xf>
    <xf numFmtId="0" fontId="30" fillId="12" borderId="106" xfId="6" applyFont="1" applyFill="1" applyBorder="1" applyAlignment="1">
      <alignment horizontal="center" vertical="center"/>
    </xf>
    <xf numFmtId="14" fontId="34" fillId="12" borderId="95" xfId="6" applyNumberFormat="1" applyFont="1" applyFill="1" applyBorder="1" applyAlignment="1">
      <alignment horizontal="center" vertical="center"/>
    </xf>
    <xf numFmtId="14" fontId="34" fillId="12" borderId="113" xfId="6" applyNumberFormat="1" applyFont="1" applyFill="1" applyBorder="1" applyAlignment="1">
      <alignment horizontal="center" vertical="center"/>
    </xf>
    <xf numFmtId="4" fontId="6" fillId="12" borderId="88" xfId="0" applyNumberFormat="1" applyFont="1" applyFill="1" applyBorder="1" applyAlignment="1">
      <alignment horizontal="center" vertical="center"/>
    </xf>
    <xf numFmtId="4" fontId="0" fillId="12" borderId="0" xfId="0" applyNumberFormat="1" applyFill="1"/>
    <xf numFmtId="0" fontId="30" fillId="12" borderId="55" xfId="0" applyFont="1" applyFill="1" applyBorder="1" applyAlignment="1">
      <alignment horizontal="center" vertical="center"/>
    </xf>
    <xf numFmtId="14" fontId="30" fillId="12" borderId="55" xfId="0" applyNumberFormat="1" applyFont="1" applyFill="1" applyBorder="1" applyAlignment="1">
      <alignment horizontal="center" vertical="center"/>
    </xf>
    <xf numFmtId="3" fontId="30" fillId="12" borderId="55" xfId="6" applyNumberFormat="1" applyFont="1" applyFill="1" applyBorder="1" applyAlignment="1">
      <alignment horizontal="center" vertical="center"/>
    </xf>
    <xf numFmtId="0" fontId="45" fillId="12" borderId="0" xfId="0" applyFont="1" applyFill="1" applyAlignment="1">
      <alignment horizontal="center" vertical="center"/>
    </xf>
    <xf numFmtId="0" fontId="39" fillId="12" borderId="95" xfId="0" applyFont="1" applyFill="1" applyBorder="1"/>
    <xf numFmtId="0" fontId="39" fillId="12" borderId="55" xfId="0" applyFont="1" applyFill="1" applyBorder="1"/>
    <xf numFmtId="0" fontId="30" fillId="12" borderId="113" xfId="0" applyFont="1" applyFill="1" applyBorder="1" applyAlignment="1">
      <alignment horizontal="center" vertical="center"/>
    </xf>
    <xf numFmtId="0" fontId="39" fillId="12" borderId="113" xfId="0" applyFont="1" applyFill="1" applyBorder="1"/>
    <xf numFmtId="0" fontId="30" fillId="12" borderId="106" xfId="0" applyFont="1" applyFill="1" applyBorder="1" applyAlignment="1">
      <alignment horizontal="center" vertical="center"/>
    </xf>
    <xf numFmtId="0" fontId="17" fillId="0" borderId="0" xfId="6" applyFont="1" applyBorder="1"/>
    <xf numFmtId="49" fontId="30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horizontal="center" vertical="center"/>
    </xf>
    <xf numFmtId="0" fontId="16" fillId="12" borderId="106" xfId="0" applyFont="1" applyFill="1" applyBorder="1" applyAlignment="1">
      <alignment horizontal="center" vertical="center"/>
    </xf>
    <xf numFmtId="4" fontId="0" fillId="12" borderId="88" xfId="0" applyNumberFormat="1" applyFill="1" applyBorder="1"/>
    <xf numFmtId="4" fontId="0" fillId="0" borderId="75" xfId="0" applyNumberFormat="1" applyBorder="1" applyAlignment="1">
      <alignment horizontal="center" vertical="center"/>
    </xf>
    <xf numFmtId="0" fontId="17" fillId="11" borderId="7" xfId="0" applyFont="1" applyFill="1" applyBorder="1"/>
    <xf numFmtId="0" fontId="30" fillId="11" borderId="113" xfId="0" applyFont="1" applyFill="1" applyBorder="1" applyAlignment="1">
      <alignment horizontal="center" vertical="center"/>
    </xf>
    <xf numFmtId="2" fontId="30" fillId="11" borderId="113" xfId="0" applyNumberFormat="1" applyFont="1" applyFill="1" applyBorder="1" applyAlignment="1">
      <alignment horizontal="center" vertical="center"/>
    </xf>
    <xf numFmtId="14" fontId="31" fillId="11" borderId="113" xfId="0" applyNumberFormat="1" applyFont="1" applyFill="1" applyBorder="1" applyAlignment="1">
      <alignment horizontal="center" vertical="center"/>
    </xf>
    <xf numFmtId="167" fontId="30" fillId="11" borderId="113" xfId="0" applyNumberFormat="1" applyFont="1" applyFill="1" applyBorder="1" applyAlignment="1">
      <alignment horizontal="center" vertical="center"/>
    </xf>
    <xf numFmtId="14" fontId="16" fillId="11" borderId="133" xfId="6" applyNumberFormat="1" applyFont="1" applyFill="1" applyBorder="1" applyAlignment="1">
      <alignment horizontal="center" vertical="center"/>
    </xf>
    <xf numFmtId="0" fontId="17" fillId="12" borderId="7" xfId="0" applyFont="1" applyFill="1" applyBorder="1"/>
    <xf numFmtId="0" fontId="30" fillId="0" borderId="182" xfId="6" applyFont="1" applyBorder="1" applyAlignment="1">
      <alignment horizontal="center" vertical="center"/>
    </xf>
    <xf numFmtId="168" fontId="30" fillId="11" borderId="169" xfId="6" applyNumberFormat="1" applyFont="1" applyFill="1" applyBorder="1" applyAlignment="1">
      <alignment horizontal="center" vertical="center"/>
    </xf>
    <xf numFmtId="0" fontId="17" fillId="9" borderId="140" xfId="6" applyFont="1" applyFill="1" applyBorder="1" applyAlignment="1">
      <alignment horizontal="center" vertical="center"/>
    </xf>
    <xf numFmtId="168" fontId="70" fillId="11" borderId="169" xfId="6" applyNumberFormat="1" applyFont="1" applyFill="1" applyBorder="1" applyAlignment="1">
      <alignment horizontal="center" vertical="center"/>
    </xf>
    <xf numFmtId="0" fontId="70" fillId="11" borderId="58" xfId="6" applyFont="1" applyFill="1" applyBorder="1" applyAlignment="1">
      <alignment horizontal="center" vertical="center"/>
    </xf>
    <xf numFmtId="4" fontId="70" fillId="11" borderId="58" xfId="6" applyNumberFormat="1" applyFont="1" applyFill="1" applyBorder="1" applyAlignment="1">
      <alignment horizontal="center" vertical="center"/>
    </xf>
    <xf numFmtId="0" fontId="70" fillId="11" borderId="58" xfId="6" applyFont="1" applyFill="1" applyBorder="1" applyAlignment="1">
      <alignment horizontal="center"/>
    </xf>
    <xf numFmtId="14" fontId="71" fillId="11" borderId="58" xfId="6" applyNumberFormat="1" applyFont="1" applyFill="1" applyBorder="1" applyAlignment="1">
      <alignment horizontal="center" vertical="center"/>
    </xf>
    <xf numFmtId="14" fontId="70" fillId="11" borderId="58" xfId="6" applyNumberFormat="1" applyFont="1" applyFill="1" applyBorder="1" applyAlignment="1">
      <alignment horizontal="center" vertical="center"/>
    </xf>
    <xf numFmtId="0" fontId="70" fillId="11" borderId="169" xfId="6" applyFont="1" applyFill="1" applyBorder="1" applyAlignment="1">
      <alignment horizontal="center" vertical="center"/>
    </xf>
    <xf numFmtId="168" fontId="70" fillId="11" borderId="181" xfId="6" applyNumberFormat="1" applyFont="1" applyFill="1" applyBorder="1" applyAlignment="1">
      <alignment horizontal="center" vertical="center"/>
    </xf>
    <xf numFmtId="4" fontId="70" fillId="11" borderId="55" xfId="6" applyNumberFormat="1" applyFont="1" applyFill="1" applyBorder="1" applyAlignment="1">
      <alignment horizontal="center" vertical="center"/>
    </xf>
    <xf numFmtId="4" fontId="70" fillId="11" borderId="55" xfId="0" applyNumberFormat="1" applyFont="1" applyFill="1" applyBorder="1" applyAlignment="1">
      <alignment horizontal="center" vertical="center"/>
    </xf>
    <xf numFmtId="14" fontId="70" fillId="11" borderId="55" xfId="6" applyNumberFormat="1" applyFont="1" applyFill="1" applyBorder="1" applyAlignment="1">
      <alignment horizontal="center" vertical="center"/>
    </xf>
    <xf numFmtId="3" fontId="17" fillId="0" borderId="102" xfId="6" applyNumberFormat="1" applyFont="1" applyBorder="1" applyAlignment="1">
      <alignment horizontal="center" vertical="center"/>
    </xf>
    <xf numFmtId="3" fontId="30" fillId="0" borderId="77" xfId="6" applyNumberFormat="1" applyFont="1" applyBorder="1" applyAlignment="1">
      <alignment horizontal="center" vertical="center"/>
    </xf>
    <xf numFmtId="3" fontId="16" fillId="0" borderId="77" xfId="6" applyNumberFormat="1" applyFont="1" applyBorder="1" applyAlignment="1">
      <alignment horizontal="center" vertical="center"/>
    </xf>
    <xf numFmtId="3" fontId="16" fillId="0" borderId="103" xfId="6" applyNumberFormat="1" applyFont="1" applyBorder="1" applyAlignment="1">
      <alignment horizontal="center" vertical="center"/>
    </xf>
    <xf numFmtId="3" fontId="17" fillId="0" borderId="97" xfId="6" applyNumberFormat="1" applyFont="1" applyBorder="1" applyAlignment="1">
      <alignment horizontal="center" vertical="center"/>
    </xf>
    <xf numFmtId="3" fontId="30" fillId="0" borderId="82" xfId="6" applyNumberFormat="1" applyFont="1" applyBorder="1" applyAlignment="1">
      <alignment horizontal="center" vertical="center"/>
    </xf>
    <xf numFmtId="0" fontId="17" fillId="9" borderId="62" xfId="0" applyFont="1" applyFill="1" applyBorder="1"/>
    <xf numFmtId="0" fontId="17" fillId="9" borderId="65" xfId="0" applyFont="1" applyFill="1" applyBorder="1" applyAlignment="1">
      <alignment horizontal="center" vertical="center"/>
    </xf>
    <xf numFmtId="0" fontId="17" fillId="9" borderId="67" xfId="0" applyFont="1" applyFill="1" applyBorder="1"/>
    <xf numFmtId="0" fontId="0" fillId="15" borderId="0" xfId="0" applyFill="1"/>
    <xf numFmtId="0" fontId="17" fillId="0" borderId="117" xfId="6" applyFont="1" applyBorder="1"/>
    <xf numFmtId="0" fontId="17" fillId="0" borderId="63" xfId="6" applyFont="1" applyBorder="1" applyAlignment="1">
      <alignment horizontal="center"/>
    </xf>
    <xf numFmtId="0" fontId="17" fillId="0" borderId="63" xfId="6" applyFont="1" applyBorder="1"/>
    <xf numFmtId="0" fontId="17" fillId="0" borderId="172" xfId="6" applyFont="1" applyBorder="1" applyAlignment="1">
      <alignment horizontal="center"/>
    </xf>
    <xf numFmtId="0" fontId="17" fillId="0" borderId="64" xfId="6" applyFont="1" applyBorder="1" applyAlignment="1">
      <alignment horizontal="center"/>
    </xf>
    <xf numFmtId="0" fontId="17" fillId="0" borderId="34" xfId="6" applyFont="1" applyBorder="1" applyAlignment="1">
      <alignment horizontal="center"/>
    </xf>
    <xf numFmtId="0" fontId="17" fillId="0" borderId="7" xfId="6" applyFont="1" applyBorder="1" applyAlignment="1">
      <alignment horizontal="center"/>
    </xf>
    <xf numFmtId="0" fontId="17" fillId="0" borderId="22" xfId="6" applyFont="1" applyBorder="1" applyAlignment="1">
      <alignment horizontal="center"/>
    </xf>
    <xf numFmtId="0" fontId="17" fillId="0" borderId="66" xfId="6" applyFont="1" applyBorder="1" applyAlignment="1">
      <alignment horizontal="center"/>
    </xf>
    <xf numFmtId="0" fontId="17" fillId="0" borderId="34" xfId="6" applyFont="1" applyBorder="1"/>
    <xf numFmtId="0" fontId="17" fillId="0" borderId="7" xfId="6" applyFont="1" applyBorder="1"/>
    <xf numFmtId="0" fontId="2" fillId="0" borderId="0" xfId="6" applyFont="1" applyBorder="1" applyAlignment="1">
      <alignment horizontal="left" vertical="center"/>
    </xf>
    <xf numFmtId="0" fontId="6" fillId="0" borderId="144" xfId="0" applyFont="1" applyBorder="1"/>
    <xf numFmtId="0" fontId="30" fillId="9" borderId="102" xfId="0" applyFont="1" applyFill="1" applyBorder="1" applyAlignment="1">
      <alignment horizontal="center" vertical="center"/>
    </xf>
    <xf numFmtId="0" fontId="30" fillId="9" borderId="102" xfId="6" applyFont="1" applyFill="1" applyBorder="1" applyAlignment="1">
      <alignment horizontal="center" vertical="center"/>
    </xf>
    <xf numFmtId="0" fontId="30" fillId="9" borderId="0" xfId="0" applyFont="1" applyFill="1" applyAlignment="1">
      <alignment horizontal="center" vertical="center"/>
    </xf>
    <xf numFmtId="0" fontId="72" fillId="0" borderId="144" xfId="13" applyFill="1" applyBorder="1"/>
    <xf numFmtId="168" fontId="70" fillId="11" borderId="130" xfId="6" applyNumberFormat="1" applyFont="1" applyFill="1" applyBorder="1" applyAlignment="1">
      <alignment horizontal="center" vertical="center"/>
    </xf>
    <xf numFmtId="0" fontId="70" fillId="11" borderId="55" xfId="6" applyFont="1" applyFill="1" applyBorder="1" applyAlignment="1">
      <alignment horizontal="center" vertical="center"/>
    </xf>
    <xf numFmtId="14" fontId="71" fillId="11" borderId="55" xfId="6" applyNumberFormat="1" applyFont="1" applyFill="1" applyBorder="1" applyAlignment="1">
      <alignment horizontal="center" vertical="center"/>
    </xf>
    <xf numFmtId="0" fontId="70" fillId="11" borderId="130" xfId="6" applyFont="1" applyFill="1" applyBorder="1" applyAlignment="1">
      <alignment horizontal="center" vertical="center"/>
    </xf>
    <xf numFmtId="168" fontId="70" fillId="11" borderId="55" xfId="6" applyNumberFormat="1" applyFont="1" applyFill="1" applyBorder="1" applyAlignment="1">
      <alignment horizontal="center" vertical="center"/>
    </xf>
    <xf numFmtId="0" fontId="16" fillId="9" borderId="87" xfId="0" applyFont="1" applyFill="1" applyBorder="1" applyAlignment="1">
      <alignment horizontal="center" vertical="center"/>
    </xf>
    <xf numFmtId="0" fontId="30" fillId="11" borderId="106" xfId="0" applyFont="1" applyFill="1" applyBorder="1" applyAlignment="1">
      <alignment horizontal="center" vertical="center"/>
    </xf>
    <xf numFmtId="0" fontId="30" fillId="11" borderId="128" xfId="6" applyFont="1" applyFill="1" applyBorder="1" applyAlignment="1">
      <alignment horizontal="center" vertical="center"/>
    </xf>
    <xf numFmtId="0" fontId="30" fillId="9" borderId="88" xfId="6" applyFont="1" applyFill="1" applyBorder="1" applyAlignment="1">
      <alignment horizontal="center" vertical="center"/>
    </xf>
    <xf numFmtId="3" fontId="30" fillId="9" borderId="88" xfId="6" applyNumberFormat="1" applyFont="1" applyFill="1" applyBorder="1" applyAlignment="1">
      <alignment horizontal="center" vertical="center"/>
    </xf>
    <xf numFmtId="4" fontId="30" fillId="9" borderId="88" xfId="6" applyNumberFormat="1" applyFont="1" applyFill="1" applyBorder="1" applyAlignment="1">
      <alignment horizontal="center" vertical="center"/>
    </xf>
    <xf numFmtId="14" fontId="60" fillId="11" borderId="58" xfId="0" applyNumberFormat="1" applyFont="1" applyFill="1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4" fontId="0" fillId="0" borderId="82" xfId="0" applyNumberFormat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2" fontId="30" fillId="0" borderId="112" xfId="0" applyNumberFormat="1" applyFont="1" applyBorder="1" applyAlignment="1">
      <alignment horizontal="center" vertical="center"/>
    </xf>
    <xf numFmtId="49" fontId="30" fillId="0" borderId="77" xfId="0" applyNumberFormat="1" applyFont="1" applyBorder="1" applyAlignment="1">
      <alignment horizontal="center" vertical="center"/>
    </xf>
    <xf numFmtId="4" fontId="68" fillId="0" borderId="0" xfId="0" applyNumberFormat="1" applyFont="1" applyAlignment="1">
      <alignment horizontal="center" vertical="center"/>
    </xf>
    <xf numFmtId="4" fontId="0" fillId="0" borderId="197" xfId="0" applyNumberFormat="1" applyBorder="1" applyAlignment="1">
      <alignment horizontal="center" vertical="center"/>
    </xf>
    <xf numFmtId="0" fontId="17" fillId="9" borderId="46" xfId="0" applyFont="1" applyFill="1" applyBorder="1" applyAlignment="1">
      <alignment horizontal="center" vertical="center"/>
    </xf>
    <xf numFmtId="0" fontId="0" fillId="11" borderId="82" xfId="0" applyFill="1" applyBorder="1" applyAlignment="1">
      <alignment horizontal="center" vertical="center"/>
    </xf>
    <xf numFmtId="0" fontId="0" fillId="11" borderId="46" xfId="0" applyFill="1" applyBorder="1" applyAlignment="1">
      <alignment horizontal="center" vertical="center"/>
    </xf>
    <xf numFmtId="0" fontId="2" fillId="11" borderId="97" xfId="6" applyFont="1" applyFill="1" applyBorder="1" applyAlignment="1">
      <alignment horizontal="center" vertical="center"/>
    </xf>
    <xf numFmtId="4" fontId="0" fillId="11" borderId="88" xfId="0" applyNumberFormat="1" applyFill="1" applyBorder="1" applyAlignment="1">
      <alignment horizontal="center" vertical="center"/>
    </xf>
    <xf numFmtId="0" fontId="42" fillId="11" borderId="82" xfId="0" applyFont="1" applyFill="1" applyBorder="1" applyAlignment="1">
      <alignment horizontal="center" vertical="center"/>
    </xf>
    <xf numFmtId="0" fontId="42" fillId="11" borderId="89" xfId="0" applyFont="1" applyFill="1" applyBorder="1" applyAlignment="1">
      <alignment horizontal="center" vertical="center"/>
    </xf>
    <xf numFmtId="0" fontId="17" fillId="11" borderId="82" xfId="0" applyFont="1" applyFill="1" applyBorder="1" applyAlignment="1">
      <alignment horizontal="center" vertical="center"/>
    </xf>
    <xf numFmtId="0" fontId="4" fillId="9" borderId="67" xfId="6" applyFill="1" applyBorder="1"/>
    <xf numFmtId="0" fontId="30" fillId="9" borderId="55" xfId="0" applyFont="1" applyFill="1" applyBorder="1" applyAlignment="1">
      <alignment horizontal="center"/>
    </xf>
    <xf numFmtId="0" fontId="17" fillId="9" borderId="114" xfId="0" applyFont="1" applyFill="1" applyBorder="1" applyAlignment="1">
      <alignment horizontal="center" vertical="center"/>
    </xf>
    <xf numFmtId="0" fontId="30" fillId="9" borderId="88" xfId="6" applyNumberFormat="1" applyFont="1" applyFill="1" applyBorder="1" applyAlignment="1">
      <alignment horizontal="center" vertical="center"/>
    </xf>
    <xf numFmtId="0" fontId="30" fillId="9" borderId="88" xfId="6" applyFont="1" applyFill="1" applyBorder="1" applyAlignment="1">
      <alignment horizontal="center"/>
    </xf>
    <xf numFmtId="14" fontId="34" fillId="9" borderId="88" xfId="6" applyNumberFormat="1" applyFont="1" applyFill="1" applyBorder="1" applyAlignment="1">
      <alignment horizontal="center" vertical="center"/>
    </xf>
    <xf numFmtId="0" fontId="17" fillId="9" borderId="75" xfId="0" applyFont="1" applyFill="1" applyBorder="1" applyAlignment="1">
      <alignment horizontal="center"/>
    </xf>
    <xf numFmtId="0" fontId="25" fillId="9" borderId="128" xfId="0" applyFont="1" applyFill="1" applyBorder="1" applyAlignment="1">
      <alignment horizontal="center" vertical="center"/>
    </xf>
    <xf numFmtId="0" fontId="25" fillId="9" borderId="55" xfId="6" applyFont="1" applyFill="1" applyBorder="1" applyAlignment="1">
      <alignment horizontal="center" vertical="center"/>
    </xf>
    <xf numFmtId="0" fontId="25" fillId="9" borderId="58" xfId="6" applyNumberFormat="1" applyFont="1" applyFill="1" applyBorder="1" applyAlignment="1">
      <alignment horizontal="center" vertical="center"/>
    </xf>
    <xf numFmtId="0" fontId="25" fillId="9" borderId="58" xfId="6" applyFont="1" applyFill="1" applyBorder="1" applyAlignment="1">
      <alignment horizontal="center" vertical="center"/>
    </xf>
    <xf numFmtId="14" fontId="25" fillId="9" borderId="58" xfId="6" applyNumberFormat="1" applyFont="1" applyFill="1" applyBorder="1" applyAlignment="1">
      <alignment horizontal="center" vertical="center"/>
    </xf>
    <xf numFmtId="3" fontId="25" fillId="9" borderId="58" xfId="6" applyNumberFormat="1" applyFont="1" applyFill="1" applyBorder="1" applyAlignment="1">
      <alignment horizontal="center" vertical="center"/>
    </xf>
    <xf numFmtId="4" fontId="25" fillId="9" borderId="58" xfId="6" applyNumberFormat="1" applyFont="1" applyFill="1" applyBorder="1" applyAlignment="1">
      <alignment horizontal="center" vertical="center"/>
    </xf>
    <xf numFmtId="0" fontId="25" fillId="9" borderId="58" xfId="6" applyFont="1" applyFill="1" applyBorder="1" applyAlignment="1">
      <alignment horizontal="center"/>
    </xf>
    <xf numFmtId="14" fontId="46" fillId="9" borderId="58" xfId="6" applyNumberFormat="1" applyFont="1" applyFill="1" applyBorder="1" applyAlignment="1">
      <alignment horizontal="center" vertical="center"/>
    </xf>
    <xf numFmtId="4" fontId="25" fillId="9" borderId="58" xfId="0" applyNumberFormat="1" applyFont="1" applyFill="1" applyBorder="1" applyAlignment="1">
      <alignment horizontal="center" vertical="center"/>
    </xf>
    <xf numFmtId="0" fontId="25" fillId="9" borderId="82" xfId="0" applyFont="1" applyFill="1" applyBorder="1" applyAlignment="1">
      <alignment horizontal="center" vertical="center"/>
    </xf>
    <xf numFmtId="4" fontId="0" fillId="11" borderId="0" xfId="0" applyNumberFormat="1" applyFill="1" applyAlignment="1">
      <alignment horizontal="center" vertical="center"/>
    </xf>
    <xf numFmtId="2" fontId="0" fillId="11" borderId="88" xfId="0" applyNumberFormat="1" applyFill="1" applyBorder="1" applyAlignment="1">
      <alignment horizontal="center" vertical="center"/>
    </xf>
    <xf numFmtId="0" fontId="25" fillId="9" borderId="55" xfId="6" applyNumberFormat="1" applyFont="1" applyFill="1" applyBorder="1" applyAlignment="1">
      <alignment horizontal="center" vertical="center"/>
    </xf>
    <xf numFmtId="14" fontId="25" fillId="9" borderId="55" xfId="6" applyNumberFormat="1" applyFont="1" applyFill="1" applyBorder="1" applyAlignment="1">
      <alignment horizontal="center" vertical="center"/>
    </xf>
    <xf numFmtId="3" fontId="25" fillId="9" borderId="55" xfId="6" applyNumberFormat="1" applyFont="1" applyFill="1" applyBorder="1" applyAlignment="1">
      <alignment horizontal="center" vertical="center"/>
    </xf>
    <xf numFmtId="4" fontId="25" fillId="9" borderId="55" xfId="6" applyNumberFormat="1" applyFont="1" applyFill="1" applyBorder="1" applyAlignment="1">
      <alignment horizontal="center" vertical="center"/>
    </xf>
    <xf numFmtId="0" fontId="25" fillId="9" borderId="55" xfId="6" applyFont="1" applyFill="1" applyBorder="1" applyAlignment="1">
      <alignment horizontal="center"/>
    </xf>
    <xf numFmtId="14" fontId="46" fillId="9" borderId="55" xfId="6" applyNumberFormat="1" applyFont="1" applyFill="1" applyBorder="1" applyAlignment="1">
      <alignment horizontal="center" vertical="center"/>
    </xf>
    <xf numFmtId="4" fontId="25" fillId="9" borderId="55" xfId="0" applyNumberFormat="1" applyFont="1" applyFill="1" applyBorder="1" applyAlignment="1">
      <alignment horizontal="center" vertical="center"/>
    </xf>
    <xf numFmtId="0" fontId="0" fillId="9" borderId="82" xfId="0" applyFill="1" applyBorder="1" applyAlignment="1">
      <alignment horizontal="center" vertical="center"/>
    </xf>
    <xf numFmtId="0" fontId="17" fillId="11" borderId="75" xfId="0" applyFont="1" applyFill="1" applyBorder="1"/>
    <xf numFmtId="0" fontId="17" fillId="11" borderId="55" xfId="0" applyFont="1" applyFill="1" applyBorder="1"/>
    <xf numFmtId="0" fontId="17" fillId="11" borderId="87" xfId="0" applyFont="1" applyFill="1" applyBorder="1"/>
    <xf numFmtId="0" fontId="17" fillId="11" borderId="88" xfId="0" applyFont="1" applyFill="1" applyBorder="1"/>
    <xf numFmtId="0" fontId="16" fillId="11" borderId="165" xfId="0" applyFont="1" applyFill="1" applyBorder="1" applyAlignment="1">
      <alignment horizontal="center" vertical="center"/>
    </xf>
    <xf numFmtId="14" fontId="16" fillId="11" borderId="165" xfId="0" applyNumberFormat="1" applyFont="1" applyFill="1" applyBorder="1" applyAlignment="1">
      <alignment horizontal="center" vertical="center"/>
    </xf>
    <xf numFmtId="0" fontId="16" fillId="11" borderId="165" xfId="6" applyFont="1" applyFill="1" applyBorder="1" applyAlignment="1">
      <alignment horizontal="center" vertical="center"/>
    </xf>
    <xf numFmtId="4" fontId="16" fillId="11" borderId="165" xfId="6" applyNumberFormat="1" applyFont="1" applyFill="1" applyBorder="1" applyAlignment="1">
      <alignment horizontal="center" vertical="center"/>
    </xf>
    <xf numFmtId="14" fontId="19" fillId="11" borderId="165" xfId="6" applyNumberFormat="1" applyFont="1" applyFill="1" applyBorder="1" applyAlignment="1">
      <alignment horizontal="center" vertical="center"/>
    </xf>
    <xf numFmtId="14" fontId="16" fillId="11" borderId="165" xfId="6" applyNumberFormat="1" applyFont="1" applyFill="1" applyBorder="1" applyAlignment="1">
      <alignment horizontal="center" vertical="center"/>
    </xf>
    <xf numFmtId="3" fontId="16" fillId="11" borderId="165" xfId="6" applyNumberFormat="1" applyFont="1" applyFill="1" applyBorder="1" applyAlignment="1">
      <alignment horizontal="center" vertical="center"/>
    </xf>
    <xf numFmtId="4" fontId="16" fillId="11" borderId="165" xfId="0" applyNumberFormat="1" applyFont="1" applyFill="1" applyBorder="1" applyAlignment="1">
      <alignment horizontal="center" vertical="center"/>
    </xf>
    <xf numFmtId="0" fontId="16" fillId="11" borderId="51" xfId="0" applyFont="1" applyFill="1" applyBorder="1" applyAlignment="1">
      <alignment horizontal="center" vertical="center"/>
    </xf>
    <xf numFmtId="0" fontId="16" fillId="11" borderId="153" xfId="0" applyFont="1" applyFill="1" applyBorder="1" applyAlignment="1">
      <alignment horizontal="center" vertical="center"/>
    </xf>
    <xf numFmtId="0" fontId="25" fillId="11" borderId="106" xfId="0" applyFont="1" applyFill="1" applyBorder="1" applyAlignment="1">
      <alignment horizontal="center" vertical="center"/>
    </xf>
    <xf numFmtId="0" fontId="25" fillId="11" borderId="95" xfId="6" applyFont="1" applyFill="1" applyBorder="1" applyAlignment="1">
      <alignment horizontal="center" vertical="center"/>
    </xf>
    <xf numFmtId="0" fontId="25" fillId="11" borderId="58" xfId="0" applyFont="1" applyFill="1" applyBorder="1" applyAlignment="1">
      <alignment horizontal="center" vertical="center"/>
    </xf>
    <xf numFmtId="14" fontId="25" fillId="11" borderId="58" xfId="0" applyNumberFormat="1" applyFont="1" applyFill="1" applyBorder="1" applyAlignment="1">
      <alignment horizontal="center" vertical="center"/>
    </xf>
    <xf numFmtId="3" fontId="25" fillId="11" borderId="58" xfId="6" applyNumberFormat="1" applyFont="1" applyFill="1" applyBorder="1" applyAlignment="1">
      <alignment horizontal="center" vertical="center"/>
    </xf>
    <xf numFmtId="0" fontId="25" fillId="11" borderId="58" xfId="6" applyFont="1" applyFill="1" applyBorder="1" applyAlignment="1">
      <alignment horizontal="center" vertical="center"/>
    </xf>
    <xf numFmtId="2" fontId="25" fillId="11" borderId="58" xfId="0" applyNumberFormat="1" applyFont="1" applyFill="1" applyBorder="1" applyAlignment="1">
      <alignment horizontal="center" vertical="center"/>
    </xf>
    <xf numFmtId="14" fontId="73" fillId="11" borderId="58" xfId="0" applyNumberFormat="1" applyFont="1" applyFill="1" applyBorder="1" applyAlignment="1">
      <alignment horizontal="center" vertical="center"/>
    </xf>
    <xf numFmtId="168" fontId="25" fillId="11" borderId="58" xfId="6" applyNumberFormat="1" applyFont="1" applyFill="1" applyBorder="1" applyAlignment="1">
      <alignment horizontal="center" vertical="center"/>
    </xf>
    <xf numFmtId="4" fontId="25" fillId="11" borderId="58" xfId="6" applyNumberFormat="1" applyFont="1" applyFill="1" applyBorder="1" applyAlignment="1">
      <alignment horizontal="center" vertical="center"/>
    </xf>
    <xf numFmtId="4" fontId="25" fillId="11" borderId="58" xfId="0" applyNumberFormat="1" applyFont="1" applyFill="1" applyBorder="1" applyAlignment="1">
      <alignment horizontal="center" vertical="center"/>
    </xf>
    <xf numFmtId="0" fontId="25" fillId="11" borderId="97" xfId="6" applyFont="1" applyFill="1" applyBorder="1" applyAlignment="1">
      <alignment horizontal="center" vertical="center"/>
    </xf>
    <xf numFmtId="0" fontId="25" fillId="11" borderId="149" xfId="6" applyFont="1" applyFill="1" applyBorder="1" applyAlignment="1">
      <alignment horizontal="center" vertical="center"/>
    </xf>
    <xf numFmtId="14" fontId="25" fillId="11" borderId="82" xfId="6" applyNumberFormat="1" applyFont="1" applyFill="1" applyBorder="1" applyAlignment="1">
      <alignment horizontal="center" vertical="center"/>
    </xf>
    <xf numFmtId="0" fontId="74" fillId="0" borderId="0" xfId="0" applyFont="1" applyAlignment="1">
      <alignment horizontal="center" vertical="center"/>
    </xf>
    <xf numFmtId="4" fontId="0" fillId="12" borderId="88" xfId="0" applyNumberFormat="1" applyFill="1" applyBorder="1" applyAlignment="1">
      <alignment horizontal="center" vertical="center"/>
    </xf>
    <xf numFmtId="1" fontId="17" fillId="9" borderId="55" xfId="0" applyNumberFormat="1" applyFont="1" applyFill="1" applyBorder="1" applyAlignment="1">
      <alignment horizontal="center"/>
    </xf>
    <xf numFmtId="1" fontId="17" fillId="9" borderId="88" xfId="0" applyNumberFormat="1" applyFont="1" applyFill="1" applyBorder="1" applyAlignment="1">
      <alignment horizontal="center"/>
    </xf>
    <xf numFmtId="1" fontId="30" fillId="9" borderId="58" xfId="0" applyNumberFormat="1" applyFont="1" applyFill="1" applyBorder="1" applyAlignment="1">
      <alignment horizontal="center" vertical="center"/>
    </xf>
    <xf numFmtId="0" fontId="16" fillId="11" borderId="128" xfId="6" applyFont="1" applyFill="1" applyBorder="1" applyAlignment="1">
      <alignment horizontal="center" vertical="center"/>
    </xf>
    <xf numFmtId="0" fontId="16" fillId="11" borderId="58" xfId="6" applyNumberFormat="1" applyFont="1" applyFill="1" applyBorder="1" applyAlignment="1">
      <alignment horizontal="center" vertical="center"/>
    </xf>
    <xf numFmtId="3" fontId="16" fillId="11" borderId="58" xfId="6" applyNumberFormat="1" applyFont="1" applyFill="1" applyBorder="1" applyAlignment="1">
      <alignment horizontal="center" vertical="center"/>
    </xf>
    <xf numFmtId="0" fontId="16" fillId="11" borderId="0" xfId="6" applyFont="1" applyFill="1" applyBorder="1" applyAlignment="1">
      <alignment horizontal="center" vertical="center"/>
    </xf>
    <xf numFmtId="0" fontId="16" fillId="11" borderId="0" xfId="6" applyNumberFormat="1" applyFont="1" applyFill="1" applyBorder="1" applyAlignment="1">
      <alignment horizontal="center" vertical="center"/>
    </xf>
    <xf numFmtId="14" fontId="16" fillId="11" borderId="0" xfId="6" applyNumberFormat="1" applyFont="1" applyFill="1" applyBorder="1" applyAlignment="1">
      <alignment horizontal="center" vertical="center"/>
    </xf>
    <xf numFmtId="3" fontId="16" fillId="11" borderId="0" xfId="6" applyNumberFormat="1" applyFont="1" applyFill="1" applyBorder="1" applyAlignment="1">
      <alignment horizontal="center" vertical="center"/>
    </xf>
    <xf numFmtId="4" fontId="16" fillId="11" borderId="0" xfId="6" applyNumberFormat="1" applyFont="1" applyFill="1" applyBorder="1" applyAlignment="1">
      <alignment horizontal="center" vertical="center"/>
    </xf>
    <xf numFmtId="0" fontId="16" fillId="11" borderId="0" xfId="6" applyFont="1" applyFill="1" applyBorder="1" applyAlignment="1">
      <alignment horizontal="center"/>
    </xf>
    <xf numFmtId="14" fontId="27" fillId="11" borderId="0" xfId="6" applyNumberFormat="1" applyFont="1" applyFill="1" applyBorder="1" applyAlignment="1">
      <alignment horizontal="center" vertical="center"/>
    </xf>
    <xf numFmtId="0" fontId="16" fillId="11" borderId="95" xfId="6" applyNumberFormat="1" applyFont="1" applyFill="1" applyBorder="1" applyAlignment="1">
      <alignment horizontal="center" vertical="center"/>
    </xf>
    <xf numFmtId="0" fontId="16" fillId="11" borderId="95" xfId="6" applyFont="1" applyFill="1" applyBorder="1" applyAlignment="1">
      <alignment horizontal="center" vertical="center"/>
    </xf>
    <xf numFmtId="14" fontId="16" fillId="11" borderId="95" xfId="6" applyNumberFormat="1" applyFont="1" applyFill="1" applyBorder="1" applyAlignment="1">
      <alignment horizontal="center" vertical="center"/>
    </xf>
    <xf numFmtId="3" fontId="16" fillId="11" borderId="180" xfId="6" applyNumberFormat="1" applyFont="1" applyFill="1" applyBorder="1" applyAlignment="1">
      <alignment horizontal="center" vertical="center"/>
    </xf>
    <xf numFmtId="0" fontId="16" fillId="11" borderId="95" xfId="6" applyFont="1" applyFill="1" applyBorder="1" applyAlignment="1">
      <alignment horizontal="center"/>
    </xf>
    <xf numFmtId="14" fontId="27" fillId="11" borderId="95" xfId="6" applyNumberFormat="1" applyFont="1" applyFill="1" applyBorder="1" applyAlignment="1">
      <alignment horizontal="center" vertical="center"/>
    </xf>
    <xf numFmtId="0" fontId="16" fillId="11" borderId="180" xfId="6" applyFont="1" applyFill="1" applyBorder="1" applyAlignment="1">
      <alignment horizontal="center" vertical="center"/>
    </xf>
    <xf numFmtId="3" fontId="16" fillId="11" borderId="95" xfId="6" applyNumberFormat="1" applyFont="1" applyFill="1" applyBorder="1" applyAlignment="1">
      <alignment horizontal="center" vertical="center"/>
    </xf>
    <xf numFmtId="0" fontId="16" fillId="11" borderId="106" xfId="0" applyFont="1" applyFill="1" applyBorder="1" applyAlignment="1">
      <alignment horizontal="center" vertical="center"/>
    </xf>
    <xf numFmtId="0" fontId="16" fillId="11" borderId="76" xfId="0" applyFont="1" applyFill="1" applyBorder="1" applyAlignment="1">
      <alignment horizontal="center" vertical="center"/>
    </xf>
    <xf numFmtId="14" fontId="65" fillId="11" borderId="58" xfId="0" applyNumberFormat="1" applyFont="1" applyFill="1" applyBorder="1" applyAlignment="1">
      <alignment horizontal="center" vertical="center"/>
    </xf>
    <xf numFmtId="168" fontId="16" fillId="11" borderId="58" xfId="6" applyNumberFormat="1" applyFont="1" applyFill="1" applyBorder="1" applyAlignment="1">
      <alignment horizontal="center" vertical="center"/>
    </xf>
    <xf numFmtId="1" fontId="16" fillId="11" borderId="58" xfId="0" applyNumberFormat="1" applyFont="1" applyFill="1" applyBorder="1" applyAlignment="1">
      <alignment horizontal="center" vertical="center"/>
    </xf>
    <xf numFmtId="1" fontId="0" fillId="11" borderId="55" xfId="0" applyNumberFormat="1" applyFill="1" applyBorder="1"/>
    <xf numFmtId="1" fontId="0" fillId="11" borderId="88" xfId="0" applyNumberFormat="1" applyFill="1" applyBorder="1"/>
    <xf numFmtId="14" fontId="26" fillId="11" borderId="58" xfId="0" applyNumberFormat="1" applyFont="1" applyFill="1" applyBorder="1" applyAlignment="1">
      <alignment horizontal="center" vertical="center"/>
    </xf>
    <xf numFmtId="14" fontId="25" fillId="11" borderId="58" xfId="6" applyNumberFormat="1" applyFont="1" applyFill="1" applyBorder="1" applyAlignment="1">
      <alignment horizontal="center" vertical="center"/>
    </xf>
    <xf numFmtId="0" fontId="64" fillId="11" borderId="82" xfId="0" applyFont="1" applyFill="1" applyBorder="1" applyAlignment="1">
      <alignment horizontal="center" vertical="center"/>
    </xf>
    <xf numFmtId="0" fontId="75" fillId="11" borderId="76" xfId="0" applyFont="1" applyFill="1" applyBorder="1" applyAlignment="1">
      <alignment horizontal="center" vertical="center"/>
    </xf>
    <xf numFmtId="0" fontId="75" fillId="11" borderId="58" xfId="0" applyFont="1" applyFill="1" applyBorder="1" applyAlignment="1">
      <alignment horizontal="center" vertical="center"/>
    </xf>
    <xf numFmtId="2" fontId="75" fillId="11" borderId="58" xfId="0" applyNumberFormat="1" applyFont="1" applyFill="1" applyBorder="1" applyAlignment="1">
      <alignment horizontal="center" vertical="center"/>
    </xf>
    <xf numFmtId="14" fontId="75" fillId="11" borderId="58" xfId="0" applyNumberFormat="1" applyFont="1" applyFill="1" applyBorder="1" applyAlignment="1">
      <alignment horizontal="center" vertical="center"/>
    </xf>
    <xf numFmtId="0" fontId="75" fillId="11" borderId="58" xfId="6" applyFont="1" applyFill="1" applyBorder="1" applyAlignment="1">
      <alignment horizontal="center" vertical="center"/>
    </xf>
    <xf numFmtId="14" fontId="76" fillId="11" borderId="58" xfId="0" applyNumberFormat="1" applyFont="1" applyFill="1" applyBorder="1" applyAlignment="1">
      <alignment horizontal="center" vertical="center"/>
    </xf>
    <xf numFmtId="3" fontId="75" fillId="11" borderId="58" xfId="6" applyNumberFormat="1" applyFont="1" applyFill="1" applyBorder="1" applyAlignment="1">
      <alignment horizontal="center" vertical="center"/>
    </xf>
    <xf numFmtId="4" fontId="75" fillId="11" borderId="58" xfId="0" applyNumberFormat="1" applyFont="1" applyFill="1" applyBorder="1" applyAlignment="1">
      <alignment horizontal="center" vertical="center"/>
    </xf>
    <xf numFmtId="4" fontId="75" fillId="11" borderId="58" xfId="6" applyNumberFormat="1" applyFont="1" applyFill="1" applyBorder="1" applyAlignment="1">
      <alignment horizontal="center" vertical="center"/>
    </xf>
    <xf numFmtId="0" fontId="30" fillId="9" borderId="113" xfId="6" applyNumberFormat="1" applyFont="1" applyFill="1" applyBorder="1" applyAlignment="1">
      <alignment horizontal="center" vertical="center"/>
    </xf>
    <xf numFmtId="0" fontId="30" fillId="9" borderId="113" xfId="6" applyFont="1" applyFill="1" applyBorder="1" applyAlignment="1">
      <alignment horizontal="center"/>
    </xf>
    <xf numFmtId="14" fontId="34" fillId="9" borderId="113" xfId="6" applyNumberFormat="1" applyFont="1" applyFill="1" applyBorder="1" applyAlignment="1">
      <alignment horizontal="center" vertical="center"/>
    </xf>
    <xf numFmtId="14" fontId="25" fillId="9" borderId="133" xfId="6" applyNumberFormat="1" applyFont="1" applyFill="1" applyBorder="1" applyAlignment="1">
      <alignment horizontal="center" vertical="center"/>
    </xf>
    <xf numFmtId="0" fontId="17" fillId="10" borderId="25" xfId="6" applyFont="1" applyFill="1" applyBorder="1"/>
    <xf numFmtId="0" fontId="17" fillId="10" borderId="6" xfId="6" applyFont="1" applyFill="1" applyBorder="1" applyAlignment="1">
      <alignment horizontal="center"/>
    </xf>
    <xf numFmtId="0" fontId="16" fillId="11" borderId="149" xfId="0" applyFont="1" applyFill="1" applyBorder="1" applyAlignment="1">
      <alignment horizontal="center" vertical="center"/>
    </xf>
    <xf numFmtId="0" fontId="30" fillId="9" borderId="112" xfId="6" applyNumberFormat="1" applyFont="1" applyFill="1" applyBorder="1" applyAlignment="1">
      <alignment horizontal="center" vertical="center"/>
    </xf>
    <xf numFmtId="0" fontId="30" fillId="9" borderId="112" xfId="6" applyFont="1" applyFill="1" applyBorder="1" applyAlignment="1">
      <alignment horizontal="center" vertical="center"/>
    </xf>
    <xf numFmtId="14" fontId="30" fillId="9" borderId="112" xfId="6" applyNumberFormat="1" applyFont="1" applyFill="1" applyBorder="1" applyAlignment="1">
      <alignment horizontal="center" vertical="center"/>
    </xf>
    <xf numFmtId="3" fontId="30" fillId="9" borderId="112" xfId="6" applyNumberFormat="1" applyFont="1" applyFill="1" applyBorder="1" applyAlignment="1">
      <alignment horizontal="center" vertical="center"/>
    </xf>
    <xf numFmtId="4" fontId="30" fillId="9" borderId="112" xfId="6" applyNumberFormat="1" applyFont="1" applyFill="1" applyBorder="1" applyAlignment="1">
      <alignment horizontal="center" vertical="center"/>
    </xf>
    <xf numFmtId="0" fontId="30" fillId="9" borderId="112" xfId="6" applyFont="1" applyFill="1" applyBorder="1" applyAlignment="1">
      <alignment horizontal="center"/>
    </xf>
    <xf numFmtId="14" fontId="34" fillId="9" borderId="112" xfId="6" applyNumberFormat="1" applyFont="1" applyFill="1" applyBorder="1" applyAlignment="1">
      <alignment horizontal="center" vertical="center"/>
    </xf>
    <xf numFmtId="4" fontId="30" fillId="9" borderId="112" xfId="0" applyNumberFormat="1" applyFont="1" applyFill="1" applyBorder="1" applyAlignment="1">
      <alignment horizontal="center" vertical="center"/>
    </xf>
    <xf numFmtId="14" fontId="9" fillId="9" borderId="55" xfId="0" applyNumberFormat="1" applyFont="1" applyFill="1" applyBorder="1"/>
    <xf numFmtId="0" fontId="17" fillId="9" borderId="51" xfId="0" applyFont="1" applyFill="1" applyBorder="1" applyAlignment="1">
      <alignment horizontal="center" vertical="center"/>
    </xf>
    <xf numFmtId="0" fontId="0" fillId="9" borderId="58" xfId="0" applyFill="1" applyBorder="1"/>
    <xf numFmtId="14" fontId="17" fillId="9" borderId="46" xfId="6" applyNumberFormat="1" applyFont="1" applyFill="1" applyBorder="1" applyAlignment="1">
      <alignment horizontal="center" vertical="center"/>
    </xf>
    <xf numFmtId="0" fontId="30" fillId="11" borderId="51" xfId="0" applyFont="1" applyFill="1" applyBorder="1" applyAlignment="1">
      <alignment horizontal="center" vertical="center"/>
    </xf>
    <xf numFmtId="0" fontId="17" fillId="9" borderId="83" xfId="0" applyFont="1" applyFill="1" applyBorder="1" applyAlignment="1">
      <alignment vertical="center"/>
    </xf>
    <xf numFmtId="1" fontId="30" fillId="9" borderId="55" xfId="0" applyNumberFormat="1" applyFont="1" applyFill="1" applyBorder="1" applyAlignment="1">
      <alignment horizontal="center" vertical="center"/>
    </xf>
    <xf numFmtId="14" fontId="60" fillId="11" borderId="55" xfId="0" applyNumberFormat="1" applyFont="1" applyFill="1" applyBorder="1" applyAlignment="1">
      <alignment horizontal="center" vertical="center"/>
    </xf>
    <xf numFmtId="0" fontId="17" fillId="9" borderId="75" xfId="0" applyFont="1" applyFill="1" applyBorder="1"/>
    <xf numFmtId="0" fontId="17" fillId="9" borderId="76" xfId="0" applyFont="1" applyFill="1" applyBorder="1"/>
    <xf numFmtId="2" fontId="0" fillId="0" borderId="55" xfId="0" applyNumberFormat="1" applyBorder="1"/>
    <xf numFmtId="2" fontId="0" fillId="0" borderId="88" xfId="0" applyNumberFormat="1" applyBorder="1"/>
    <xf numFmtId="1" fontId="30" fillId="9" borderId="95" xfId="0" applyNumberFormat="1" applyFont="1" applyFill="1" applyBorder="1" applyAlignment="1">
      <alignment horizontal="center" vertical="center"/>
    </xf>
    <xf numFmtId="1" fontId="17" fillId="9" borderId="55" xfId="0" applyNumberFormat="1" applyFont="1" applyFill="1" applyBorder="1" applyAlignment="1">
      <alignment horizontal="center" vertical="center"/>
    </xf>
    <xf numFmtId="1" fontId="17" fillId="9" borderId="88" xfId="0" applyNumberFormat="1" applyFont="1" applyFill="1" applyBorder="1" applyAlignment="1">
      <alignment horizontal="center" vertical="center"/>
    </xf>
    <xf numFmtId="4" fontId="30" fillId="9" borderId="177" xfId="6" applyNumberFormat="1" applyFont="1" applyFill="1" applyBorder="1" applyAlignment="1">
      <alignment horizontal="center" vertical="center"/>
    </xf>
    <xf numFmtId="4" fontId="30" fillId="9" borderId="199" xfId="6" applyNumberFormat="1" applyFont="1" applyFill="1" applyBorder="1" applyAlignment="1">
      <alignment horizontal="center" vertical="center"/>
    </xf>
    <xf numFmtId="4" fontId="18" fillId="9" borderId="190" xfId="0" applyNumberFormat="1" applyFont="1" applyFill="1" applyBorder="1" applyAlignment="1">
      <alignment horizontal="center" vertical="center"/>
    </xf>
    <xf numFmtId="0" fontId="25" fillId="9" borderId="75" xfId="0" applyFont="1" applyFill="1" applyBorder="1" applyAlignment="1">
      <alignment horizontal="center" vertical="center"/>
    </xf>
    <xf numFmtId="49" fontId="25" fillId="9" borderId="55" xfId="0" applyNumberFormat="1" applyFont="1" applyFill="1" applyBorder="1" applyAlignment="1">
      <alignment horizontal="center" vertical="center"/>
    </xf>
    <xf numFmtId="0" fontId="25" fillId="9" borderId="55" xfId="0" applyFont="1" applyFill="1" applyBorder="1" applyAlignment="1">
      <alignment horizontal="center" vertical="center"/>
    </xf>
    <xf numFmtId="14" fontId="25" fillId="9" borderId="55" xfId="0" applyNumberFormat="1" applyFont="1" applyFill="1" applyBorder="1" applyAlignment="1">
      <alignment horizontal="center" vertical="center"/>
    </xf>
    <xf numFmtId="2" fontId="25" fillId="9" borderId="55" xfId="0" applyNumberFormat="1" applyFont="1" applyFill="1" applyBorder="1" applyAlignment="1">
      <alignment horizontal="center" vertical="center"/>
    </xf>
    <xf numFmtId="0" fontId="25" fillId="9" borderId="76" xfId="0" applyFont="1" applyFill="1" applyBorder="1" applyAlignment="1">
      <alignment horizontal="center" vertical="center"/>
    </xf>
    <xf numFmtId="49" fontId="25" fillId="9" borderId="58" xfId="0" applyNumberFormat="1" applyFont="1" applyFill="1" applyBorder="1" applyAlignment="1">
      <alignment horizontal="center" vertical="center"/>
    </xf>
    <xf numFmtId="0" fontId="25" fillId="9" borderId="58" xfId="0" applyFont="1" applyFill="1" applyBorder="1" applyAlignment="1">
      <alignment horizontal="center" vertical="center"/>
    </xf>
    <xf numFmtId="14" fontId="25" fillId="9" borderId="58" xfId="0" applyNumberFormat="1" applyFont="1" applyFill="1" applyBorder="1" applyAlignment="1">
      <alignment horizontal="center" vertical="center"/>
    </xf>
    <xf numFmtId="2" fontId="25" fillId="9" borderId="58" xfId="0" applyNumberFormat="1" applyFont="1" applyFill="1" applyBorder="1" applyAlignment="1">
      <alignment horizontal="center" vertical="center"/>
    </xf>
    <xf numFmtId="4" fontId="0" fillId="0" borderId="76" xfId="0" applyNumberFormat="1" applyBorder="1" applyAlignment="1">
      <alignment horizontal="center" vertical="center"/>
    </xf>
    <xf numFmtId="4" fontId="0" fillId="0" borderId="73" xfId="0" applyNumberFormat="1" applyBorder="1" applyAlignment="1">
      <alignment horizontal="center" vertical="center"/>
    </xf>
    <xf numFmtId="0" fontId="30" fillId="9" borderId="76" xfId="0" applyFont="1" applyFill="1" applyBorder="1"/>
    <xf numFmtId="1" fontId="0" fillId="9" borderId="55" xfId="0" applyNumberFormat="1" applyFill="1" applyBorder="1"/>
    <xf numFmtId="1" fontId="0" fillId="9" borderId="88" xfId="0" applyNumberFormat="1" applyFill="1" applyBorder="1"/>
    <xf numFmtId="1" fontId="30" fillId="9" borderId="113" xfId="0" applyNumberFormat="1" applyFont="1" applyFill="1" applyBorder="1" applyAlignment="1">
      <alignment horizontal="center" vertical="center"/>
    </xf>
    <xf numFmtId="0" fontId="0" fillId="9" borderId="76" xfId="0" applyFill="1" applyBorder="1"/>
    <xf numFmtId="2" fontId="0" fillId="9" borderId="55" xfId="0" applyNumberFormat="1" applyFill="1" applyBorder="1"/>
    <xf numFmtId="0" fontId="39" fillId="9" borderId="75" xfId="0" applyFont="1" applyFill="1" applyBorder="1"/>
    <xf numFmtId="0" fontId="39" fillId="9" borderId="82" xfId="0" applyFont="1" applyFill="1" applyBorder="1"/>
    <xf numFmtId="0" fontId="30" fillId="9" borderId="154" xfId="0" applyFont="1" applyFill="1" applyBorder="1" applyAlignment="1">
      <alignment horizontal="center" vertical="center"/>
    </xf>
    <xf numFmtId="0" fontId="16" fillId="9" borderId="100" xfId="0" applyFont="1" applyFill="1" applyBorder="1" applyAlignment="1">
      <alignment horizontal="center" vertical="center"/>
    </xf>
    <xf numFmtId="14" fontId="30" fillId="9" borderId="154" xfId="0" applyNumberFormat="1" applyFont="1" applyFill="1" applyBorder="1" applyAlignment="1">
      <alignment horizontal="center" vertical="center"/>
    </xf>
    <xf numFmtId="0" fontId="16" fillId="9" borderId="154" xfId="6" applyFont="1" applyFill="1" applyBorder="1" applyAlignment="1">
      <alignment horizontal="center" vertical="center"/>
    </xf>
    <xf numFmtId="4" fontId="30" fillId="9" borderId="154" xfId="6" applyNumberFormat="1" applyFont="1" applyFill="1" applyBorder="1" applyAlignment="1">
      <alignment horizontal="center" vertical="center"/>
    </xf>
    <xf numFmtId="14" fontId="19" fillId="9" borderId="154" xfId="6" applyNumberFormat="1" applyFont="1" applyFill="1" applyBorder="1" applyAlignment="1">
      <alignment horizontal="center" vertical="center"/>
    </xf>
    <xf numFmtId="14" fontId="16" fillId="9" borderId="154" xfId="6" applyNumberFormat="1" applyFont="1" applyFill="1" applyBorder="1" applyAlignment="1">
      <alignment horizontal="center" vertical="center"/>
    </xf>
    <xf numFmtId="3" fontId="16" fillId="9" borderId="100" xfId="6" applyNumberFormat="1" applyFont="1" applyFill="1" applyBorder="1" applyAlignment="1">
      <alignment horizontal="center" vertical="center"/>
    </xf>
    <xf numFmtId="4" fontId="16" fillId="9" borderId="100" xfId="0" applyNumberFormat="1" applyFont="1" applyFill="1" applyBorder="1" applyAlignment="1">
      <alignment horizontal="center" vertical="center"/>
    </xf>
    <xf numFmtId="4" fontId="16" fillId="9" borderId="100" xfId="6" applyNumberFormat="1" applyFont="1" applyFill="1" applyBorder="1" applyAlignment="1">
      <alignment horizontal="center" vertical="center"/>
    </xf>
    <xf numFmtId="0" fontId="75" fillId="9" borderId="55" xfId="6" applyNumberFormat="1" applyFont="1" applyFill="1" applyBorder="1" applyAlignment="1">
      <alignment horizontal="center" vertical="center"/>
    </xf>
    <xf numFmtId="0" fontId="75" fillId="9" borderId="55" xfId="6" applyFont="1" applyFill="1" applyBorder="1" applyAlignment="1">
      <alignment horizontal="center" vertical="center"/>
    </xf>
    <xf numFmtId="14" fontId="75" fillId="9" borderId="55" xfId="6" applyNumberFormat="1" applyFont="1" applyFill="1" applyBorder="1" applyAlignment="1">
      <alignment horizontal="center" vertical="center"/>
    </xf>
    <xf numFmtId="3" fontId="75" fillId="9" borderId="55" xfId="6" applyNumberFormat="1" applyFont="1" applyFill="1" applyBorder="1" applyAlignment="1">
      <alignment horizontal="center" vertical="center"/>
    </xf>
    <xf numFmtId="4" fontId="75" fillId="9" borderId="55" xfId="6" applyNumberFormat="1" applyFont="1" applyFill="1" applyBorder="1" applyAlignment="1">
      <alignment horizontal="center" vertical="center"/>
    </xf>
    <xf numFmtId="14" fontId="77" fillId="9" borderId="55" xfId="6" applyNumberFormat="1" applyFont="1" applyFill="1" applyBorder="1" applyAlignment="1">
      <alignment horizontal="center" vertical="center"/>
    </xf>
    <xf numFmtId="4" fontId="75" fillId="9" borderId="55" xfId="0" applyNumberFormat="1" applyFont="1" applyFill="1" applyBorder="1" applyAlignment="1">
      <alignment horizontal="center" vertical="center"/>
    </xf>
    <xf numFmtId="0" fontId="64" fillId="9" borderId="82" xfId="0" applyFont="1" applyFill="1" applyBorder="1" applyAlignment="1">
      <alignment horizontal="center" vertical="center"/>
    </xf>
    <xf numFmtId="0" fontId="75" fillId="9" borderId="128" xfId="0" applyFont="1" applyFill="1" applyBorder="1" applyAlignment="1">
      <alignment horizontal="center" vertical="center"/>
    </xf>
    <xf numFmtId="0" fontId="16" fillId="9" borderId="99" xfId="0" applyFont="1" applyFill="1" applyBorder="1" applyAlignment="1">
      <alignment horizontal="center" vertical="center"/>
    </xf>
    <xf numFmtId="0" fontId="17" fillId="9" borderId="100" xfId="0" applyFont="1" applyFill="1" applyBorder="1"/>
    <xf numFmtId="0" fontId="17" fillId="9" borderId="100" xfId="0" applyFont="1" applyFill="1" applyBorder="1" applyAlignment="1">
      <alignment horizontal="center"/>
    </xf>
    <xf numFmtId="2" fontId="17" fillId="9" borderId="100" xfId="0" applyNumberFormat="1" applyFont="1" applyFill="1" applyBorder="1" applyAlignment="1">
      <alignment horizontal="center"/>
    </xf>
    <xf numFmtId="4" fontId="18" fillId="9" borderId="100" xfId="0" applyNumberFormat="1" applyFont="1" applyFill="1" applyBorder="1" applyAlignment="1">
      <alignment horizontal="center" vertical="center"/>
    </xf>
    <xf numFmtId="3" fontId="17" fillId="9" borderId="101" xfId="6" applyNumberFormat="1" applyFont="1" applyFill="1" applyBorder="1" applyAlignment="1">
      <alignment horizontal="center" vertical="center"/>
    </xf>
    <xf numFmtId="0" fontId="30" fillId="9" borderId="82" xfId="0" applyFont="1" applyFill="1" applyBorder="1" applyAlignment="1">
      <alignment horizontal="center" vertical="center"/>
    </xf>
    <xf numFmtId="0" fontId="0" fillId="16" borderId="55" xfId="0" applyFill="1" applyBorder="1"/>
    <xf numFmtId="0" fontId="30" fillId="12" borderId="76" xfId="0" applyFont="1" applyFill="1" applyBorder="1" applyAlignment="1">
      <alignment horizontal="center" vertical="center"/>
    </xf>
    <xf numFmtId="0" fontId="0" fillId="12" borderId="167" xfId="0" applyFill="1" applyBorder="1"/>
    <xf numFmtId="0" fontId="0" fillId="16" borderId="82" xfId="0" applyFill="1" applyBorder="1"/>
    <xf numFmtId="4" fontId="6" fillId="12" borderId="88" xfId="0" applyNumberFormat="1" applyFont="1" applyFill="1" applyBorder="1"/>
    <xf numFmtId="0" fontId="6" fillId="12" borderId="88" xfId="0" applyFont="1" applyFill="1" applyBorder="1"/>
    <xf numFmtId="0" fontId="0" fillId="9" borderId="55" xfId="0" applyFill="1" applyBorder="1" applyAlignment="1">
      <alignment horizontal="center" vertical="center"/>
    </xf>
    <xf numFmtId="1" fontId="51" fillId="9" borderId="113" xfId="0" applyNumberFormat="1" applyFont="1" applyFill="1" applyBorder="1" applyAlignment="1">
      <alignment horizontal="center" vertical="center"/>
    </xf>
    <xf numFmtId="0" fontId="51" fillId="9" borderId="113" xfId="0" applyFont="1" applyFill="1" applyBorder="1" applyAlignment="1">
      <alignment horizontal="center" vertical="center"/>
    </xf>
    <xf numFmtId="14" fontId="51" fillId="9" borderId="113" xfId="0" applyNumberFormat="1" applyFont="1" applyFill="1" applyBorder="1" applyAlignment="1">
      <alignment horizontal="center" vertical="center"/>
    </xf>
    <xf numFmtId="0" fontId="51" fillId="9" borderId="113" xfId="6" applyFont="1" applyFill="1" applyBorder="1" applyAlignment="1">
      <alignment horizontal="center" vertical="center"/>
    </xf>
    <xf numFmtId="2" fontId="51" fillId="9" borderId="113" xfId="0" applyNumberFormat="1" applyFont="1" applyFill="1" applyBorder="1" applyAlignment="1">
      <alignment horizontal="center" vertical="center"/>
    </xf>
    <xf numFmtId="14" fontId="52" fillId="9" borderId="113" xfId="0" applyNumberFormat="1" applyFont="1" applyFill="1" applyBorder="1" applyAlignment="1">
      <alignment horizontal="center" vertical="center"/>
    </xf>
    <xf numFmtId="3" fontId="51" fillId="9" borderId="113" xfId="6" applyNumberFormat="1" applyFont="1" applyFill="1" applyBorder="1" applyAlignment="1">
      <alignment horizontal="center" vertical="center"/>
    </xf>
    <xf numFmtId="4" fontId="51" fillId="9" borderId="113" xfId="0" applyNumberFormat="1" applyFont="1" applyFill="1" applyBorder="1" applyAlignment="1">
      <alignment horizontal="center" vertical="center"/>
    </xf>
    <xf numFmtId="4" fontId="51" fillId="9" borderId="113" xfId="6" applyNumberFormat="1" applyFont="1" applyFill="1" applyBorder="1" applyAlignment="1">
      <alignment horizontal="center" vertical="center"/>
    </xf>
    <xf numFmtId="0" fontId="51" fillId="9" borderId="76" xfId="0" applyFont="1" applyFill="1" applyBorder="1" applyAlignment="1">
      <alignment horizontal="center" vertical="center"/>
    </xf>
    <xf numFmtId="0" fontId="51" fillId="9" borderId="55" xfId="0" applyFont="1" applyFill="1" applyBorder="1" applyAlignment="1">
      <alignment horizontal="center" vertical="center"/>
    </xf>
    <xf numFmtId="1" fontId="51" fillId="9" borderId="58" xfId="0" applyNumberFormat="1" applyFont="1" applyFill="1" applyBorder="1" applyAlignment="1">
      <alignment horizontal="center" vertical="center"/>
    </xf>
    <xf numFmtId="0" fontId="51" fillId="9" borderId="58" xfId="0" applyFont="1" applyFill="1" applyBorder="1" applyAlignment="1">
      <alignment horizontal="center" vertical="center"/>
    </xf>
    <xf numFmtId="14" fontId="51" fillId="9" borderId="58" xfId="0" applyNumberFormat="1" applyFont="1" applyFill="1" applyBorder="1" applyAlignment="1">
      <alignment horizontal="center" vertical="center"/>
    </xf>
    <xf numFmtId="0" fontId="51" fillId="9" borderId="58" xfId="6" applyFont="1" applyFill="1" applyBorder="1" applyAlignment="1">
      <alignment horizontal="center" vertical="center"/>
    </xf>
    <xf numFmtId="2" fontId="51" fillId="9" borderId="58" xfId="0" applyNumberFormat="1" applyFont="1" applyFill="1" applyBorder="1" applyAlignment="1">
      <alignment horizontal="center" vertical="center"/>
    </xf>
    <xf numFmtId="14" fontId="52" fillId="9" borderId="58" xfId="0" applyNumberFormat="1" applyFont="1" applyFill="1" applyBorder="1" applyAlignment="1">
      <alignment horizontal="center" vertical="center"/>
    </xf>
    <xf numFmtId="3" fontId="51" fillId="9" borderId="58" xfId="6" applyNumberFormat="1" applyFont="1" applyFill="1" applyBorder="1" applyAlignment="1">
      <alignment horizontal="center" vertical="center"/>
    </xf>
    <xf numFmtId="4" fontId="51" fillId="9" borderId="58" xfId="0" applyNumberFormat="1" applyFont="1" applyFill="1" applyBorder="1" applyAlignment="1">
      <alignment horizontal="center" vertical="center"/>
    </xf>
    <xf numFmtId="14" fontId="51" fillId="9" borderId="58" xfId="6" applyNumberFormat="1" applyFont="1" applyFill="1" applyBorder="1" applyAlignment="1">
      <alignment horizontal="center" vertical="center"/>
    </xf>
    <xf numFmtId="4" fontId="51" fillId="9" borderId="58" xfId="6" applyNumberFormat="1" applyFont="1" applyFill="1" applyBorder="1" applyAlignment="1">
      <alignment horizontal="center" vertical="center"/>
    </xf>
    <xf numFmtId="0" fontId="51" fillId="9" borderId="55" xfId="6" applyNumberFormat="1" applyFont="1" applyFill="1" applyBorder="1" applyAlignment="1">
      <alignment horizontal="center" vertical="center"/>
    </xf>
    <xf numFmtId="0" fontId="51" fillId="9" borderId="55" xfId="6" applyFont="1" applyFill="1" applyBorder="1" applyAlignment="1">
      <alignment horizontal="center" vertical="center"/>
    </xf>
    <xf numFmtId="14" fontId="51" fillId="9" borderId="55" xfId="6" applyNumberFormat="1" applyFont="1" applyFill="1" applyBorder="1" applyAlignment="1">
      <alignment horizontal="center" vertical="center"/>
    </xf>
    <xf numFmtId="3" fontId="51" fillId="9" borderId="55" xfId="6" applyNumberFormat="1" applyFont="1" applyFill="1" applyBorder="1" applyAlignment="1">
      <alignment horizontal="center" vertical="center"/>
    </xf>
    <xf numFmtId="4" fontId="51" fillId="9" borderId="55" xfId="6" applyNumberFormat="1" applyFont="1" applyFill="1" applyBorder="1" applyAlignment="1">
      <alignment horizontal="center" vertical="center"/>
    </xf>
    <xf numFmtId="0" fontId="51" fillId="9" borderId="55" xfId="6" applyFont="1" applyFill="1" applyBorder="1" applyAlignment="1">
      <alignment horizontal="center"/>
    </xf>
    <xf numFmtId="14" fontId="33" fillId="9" borderId="55" xfId="6" applyNumberFormat="1" applyFont="1" applyFill="1" applyBorder="1" applyAlignment="1">
      <alignment horizontal="center" vertical="center"/>
    </xf>
    <xf numFmtId="4" fontId="51" fillId="9" borderId="55" xfId="0" applyNumberFormat="1" applyFont="1" applyFill="1" applyBorder="1" applyAlignment="1">
      <alignment horizontal="center" vertical="center"/>
    </xf>
    <xf numFmtId="0" fontId="51" fillId="9" borderId="58" xfId="6" applyNumberFormat="1" applyFont="1" applyFill="1" applyBorder="1" applyAlignment="1">
      <alignment horizontal="center" vertical="center"/>
    </xf>
    <xf numFmtId="14" fontId="33" fillId="9" borderId="58" xfId="6" applyNumberFormat="1" applyFont="1" applyFill="1" applyBorder="1" applyAlignment="1">
      <alignment horizontal="center" vertical="center"/>
    </xf>
    <xf numFmtId="0" fontId="17" fillId="9" borderId="71" xfId="0" applyFont="1" applyFill="1" applyBorder="1"/>
    <xf numFmtId="0" fontId="17" fillId="9" borderId="91" xfId="0" applyFont="1" applyFill="1" applyBorder="1" applyAlignment="1">
      <alignment horizontal="center" vertical="center"/>
    </xf>
    <xf numFmtId="1" fontId="51" fillId="9" borderId="55" xfId="0" applyNumberFormat="1" applyFont="1" applyFill="1" applyBorder="1" applyAlignment="1">
      <alignment horizontal="center" vertical="center"/>
    </xf>
    <xf numFmtId="14" fontId="51" fillId="9" borderId="55" xfId="0" applyNumberFormat="1" applyFont="1" applyFill="1" applyBorder="1" applyAlignment="1">
      <alignment horizontal="center" vertical="center"/>
    </xf>
    <xf numFmtId="2" fontId="51" fillId="9" borderId="55" xfId="0" applyNumberFormat="1" applyFont="1" applyFill="1" applyBorder="1" applyAlignment="1">
      <alignment horizontal="center" vertical="center"/>
    </xf>
    <xf numFmtId="4" fontId="31" fillId="9" borderId="88" xfId="0" applyNumberFormat="1" applyFont="1" applyFill="1" applyBorder="1" applyAlignment="1">
      <alignment horizontal="center" vertical="center"/>
    </xf>
    <xf numFmtId="0" fontId="17" fillId="10" borderId="94" xfId="6" applyFont="1" applyFill="1" applyBorder="1"/>
    <xf numFmtId="0" fontId="17" fillId="10" borderId="46" xfId="6" applyFont="1" applyFill="1" applyBorder="1" applyAlignment="1">
      <alignment horizontal="center"/>
    </xf>
    <xf numFmtId="0" fontId="17" fillId="10" borderId="46" xfId="6" applyFont="1" applyFill="1" applyBorder="1"/>
    <xf numFmtId="0" fontId="4" fillId="9" borderId="86" xfId="6" applyFill="1" applyBorder="1"/>
    <xf numFmtId="0" fontId="0" fillId="9" borderId="77" xfId="0" applyFill="1" applyBorder="1"/>
    <xf numFmtId="0" fontId="0" fillId="9" borderId="103" xfId="0" applyFill="1" applyBorder="1"/>
    <xf numFmtId="0" fontId="30" fillId="9" borderId="103" xfId="0" applyFont="1" applyFill="1" applyBorder="1" applyAlignment="1">
      <alignment horizontal="center" vertical="center"/>
    </xf>
    <xf numFmtId="0" fontId="25" fillId="9" borderId="77" xfId="6" applyFont="1" applyFill="1" applyBorder="1" applyAlignment="1">
      <alignment horizontal="center" vertical="center"/>
    </xf>
    <xf numFmtId="0" fontId="16" fillId="9" borderId="77" xfId="6" applyFont="1" applyFill="1" applyBorder="1" applyAlignment="1">
      <alignment horizontal="center" vertical="center"/>
    </xf>
    <xf numFmtId="0" fontId="17" fillId="0" borderId="94" xfId="6" applyFont="1" applyBorder="1"/>
    <xf numFmtId="0" fontId="17" fillId="0" borderId="46" xfId="6" applyFont="1" applyBorder="1" applyAlignment="1">
      <alignment horizontal="center"/>
    </xf>
    <xf numFmtId="0" fontId="17" fillId="0" borderId="46" xfId="6" applyFont="1" applyBorder="1"/>
    <xf numFmtId="0" fontId="17" fillId="9" borderId="77" xfId="0" applyFont="1" applyFill="1" applyBorder="1" applyAlignment="1">
      <alignment horizontal="center"/>
    </xf>
    <xf numFmtId="0" fontId="17" fillId="9" borderId="103" xfId="0" applyFont="1" applyFill="1" applyBorder="1" applyAlignment="1">
      <alignment horizontal="center"/>
    </xf>
    <xf numFmtId="0" fontId="30" fillId="9" borderId="179" xfId="6" applyFont="1" applyFill="1" applyBorder="1" applyAlignment="1">
      <alignment horizontal="center" vertical="center"/>
    </xf>
    <xf numFmtId="0" fontId="30" fillId="9" borderId="132" xfId="6" applyFont="1" applyFill="1" applyBorder="1" applyAlignment="1">
      <alignment horizontal="center" vertical="center"/>
    </xf>
    <xf numFmtId="0" fontId="51" fillId="9" borderId="145" xfId="6" applyFont="1" applyFill="1" applyBorder="1" applyAlignment="1">
      <alignment horizontal="center" vertical="center"/>
    </xf>
    <xf numFmtId="0" fontId="51" fillId="9" borderId="77" xfId="6" applyFont="1" applyFill="1" applyBorder="1" applyAlignment="1">
      <alignment horizontal="center" vertical="center"/>
    </xf>
    <xf numFmtId="0" fontId="17" fillId="9" borderId="125" xfId="6" applyFont="1" applyFill="1" applyBorder="1" applyAlignment="1">
      <alignment horizontal="center" vertical="center"/>
    </xf>
    <xf numFmtId="0" fontId="17" fillId="9" borderId="104" xfId="0" applyFont="1" applyFill="1" applyBorder="1" applyAlignment="1">
      <alignment horizontal="center" vertical="center"/>
    </xf>
    <xf numFmtId="0" fontId="17" fillId="10" borderId="51" xfId="6" applyFont="1" applyFill="1" applyBorder="1" applyAlignment="1">
      <alignment horizontal="center" vertical="center"/>
    </xf>
    <xf numFmtId="3" fontId="17" fillId="9" borderId="51" xfId="6" applyNumberFormat="1" applyFont="1" applyFill="1" applyBorder="1" applyAlignment="1">
      <alignment horizontal="center" vertical="center"/>
    </xf>
    <xf numFmtId="0" fontId="17" fillId="9" borderId="51" xfId="6" applyFont="1" applyFill="1" applyBorder="1" applyAlignment="1">
      <alignment horizontal="center" vertical="center"/>
    </xf>
    <xf numFmtId="0" fontId="17" fillId="10" borderId="105" xfId="6" applyFont="1" applyFill="1" applyBorder="1" applyAlignment="1">
      <alignment horizontal="center" vertical="center"/>
    </xf>
    <xf numFmtId="0" fontId="17" fillId="10" borderId="106" xfId="6" applyFont="1" applyFill="1" applyBorder="1" applyAlignment="1">
      <alignment horizontal="center" vertical="center"/>
    </xf>
    <xf numFmtId="0" fontId="17" fillId="10" borderId="76" xfId="6" applyFont="1" applyFill="1" applyBorder="1" applyAlignment="1">
      <alignment horizontal="center" vertical="center"/>
    </xf>
    <xf numFmtId="3" fontId="17" fillId="9" borderId="76" xfId="6" applyNumberFormat="1" applyFont="1" applyFill="1" applyBorder="1" applyAlignment="1">
      <alignment horizontal="center" vertical="center"/>
    </xf>
    <xf numFmtId="0" fontId="17" fillId="9" borderId="76" xfId="0" applyFont="1" applyFill="1" applyBorder="1" applyAlignment="1">
      <alignment horizontal="center" vertical="center"/>
    </xf>
    <xf numFmtId="0" fontId="17" fillId="9" borderId="76" xfId="6" applyFont="1" applyFill="1" applyBorder="1" applyAlignment="1">
      <alignment horizontal="center" vertical="center"/>
    </xf>
    <xf numFmtId="0" fontId="17" fillId="9" borderId="105" xfId="0" applyFont="1" applyFill="1" applyBorder="1" applyAlignment="1">
      <alignment horizontal="center" vertical="center"/>
    </xf>
    <xf numFmtId="0" fontId="0" fillId="9" borderId="106" xfId="0" applyFill="1" applyBorder="1"/>
    <xf numFmtId="0" fontId="0" fillId="9" borderId="114" xfId="0" applyFill="1" applyBorder="1"/>
    <xf numFmtId="0" fontId="0" fillId="9" borderId="128" xfId="0" applyFill="1" applyBorder="1"/>
    <xf numFmtId="3" fontId="17" fillId="9" borderId="105" xfId="6" applyNumberFormat="1" applyFont="1" applyFill="1" applyBorder="1" applyAlignment="1">
      <alignment horizontal="center" vertical="center"/>
    </xf>
    <xf numFmtId="0" fontId="17" fillId="0" borderId="51" xfId="6" applyFont="1" applyBorder="1" applyAlignment="1">
      <alignment horizontal="center" vertical="center"/>
    </xf>
    <xf numFmtId="0" fontId="17" fillId="0" borderId="105" xfId="6" applyFont="1" applyBorder="1" applyAlignment="1">
      <alignment horizontal="center" vertical="center"/>
    </xf>
    <xf numFmtId="0" fontId="17" fillId="0" borderId="104" xfId="6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9" borderId="104" xfId="6" applyFont="1" applyFill="1" applyBorder="1" applyAlignment="1">
      <alignment horizontal="center" vertical="center"/>
    </xf>
    <xf numFmtId="3" fontId="17" fillId="0" borderId="105" xfId="6" applyNumberFormat="1" applyFont="1" applyBorder="1" applyAlignment="1">
      <alignment horizontal="center" vertical="center"/>
    </xf>
    <xf numFmtId="0" fontId="17" fillId="0" borderId="76" xfId="6" applyFont="1" applyBorder="1" applyAlignment="1">
      <alignment horizontal="center" vertical="center"/>
    </xf>
    <xf numFmtId="0" fontId="17" fillId="0" borderId="106" xfId="6" applyFont="1" applyBorder="1" applyAlignment="1">
      <alignment horizontal="center" vertical="center"/>
    </xf>
    <xf numFmtId="0" fontId="17" fillId="9" borderId="91" xfId="0" applyFont="1" applyFill="1" applyBorder="1"/>
    <xf numFmtId="0" fontId="30" fillId="11" borderId="128" xfId="0" applyFont="1" applyFill="1" applyBorder="1" applyAlignment="1">
      <alignment horizontal="center" vertical="center"/>
    </xf>
    <xf numFmtId="0" fontId="4" fillId="9" borderId="46" xfId="6" applyFill="1" applyBorder="1"/>
    <xf numFmtId="0" fontId="30" fillId="9" borderId="180" xfId="6" applyFont="1" applyFill="1" applyBorder="1" applyAlignment="1">
      <alignment horizontal="center" vertical="center"/>
    </xf>
    <xf numFmtId="0" fontId="30" fillId="9" borderId="130" xfId="6" applyFont="1" applyFill="1" applyBorder="1" applyAlignment="1">
      <alignment horizontal="center" vertical="center"/>
    </xf>
    <xf numFmtId="2" fontId="16" fillId="9" borderId="145" xfId="0" applyNumberFormat="1" applyFont="1" applyFill="1" applyBorder="1" applyAlignment="1">
      <alignment horizontal="center" vertical="center"/>
    </xf>
    <xf numFmtId="2" fontId="30" fillId="9" borderId="77" xfId="0" applyNumberFormat="1" applyFont="1" applyFill="1" applyBorder="1" applyAlignment="1">
      <alignment horizontal="center" vertical="center"/>
    </xf>
    <xf numFmtId="2" fontId="30" fillId="9" borderId="93" xfId="0" applyNumberFormat="1" applyFont="1" applyFill="1" applyBorder="1" applyAlignment="1">
      <alignment horizontal="center" vertical="center"/>
    </xf>
    <xf numFmtId="0" fontId="51" fillId="9" borderId="102" xfId="0" applyFont="1" applyFill="1" applyBorder="1" applyAlignment="1">
      <alignment horizontal="center" vertical="center"/>
    </xf>
    <xf numFmtId="1" fontId="30" fillId="11" borderId="58" xfId="0" applyNumberFormat="1" applyFont="1" applyFill="1" applyBorder="1" applyAlignment="1">
      <alignment horizontal="center" vertical="center"/>
    </xf>
    <xf numFmtId="2" fontId="30" fillId="12" borderId="55" xfId="0" applyNumberFormat="1" applyFont="1" applyFill="1" applyBorder="1" applyAlignment="1">
      <alignment horizontal="center" vertical="center"/>
    </xf>
    <xf numFmtId="0" fontId="39" fillId="12" borderId="82" xfId="0" applyFont="1" applyFill="1" applyBorder="1"/>
    <xf numFmtId="0" fontId="17" fillId="0" borderId="114" xfId="0" applyFont="1" applyBorder="1" applyAlignment="1">
      <alignment horizontal="center" vertical="center"/>
    </xf>
    <xf numFmtId="0" fontId="30" fillId="12" borderId="95" xfId="6" applyFont="1" applyFill="1" applyBorder="1" applyAlignment="1">
      <alignment horizontal="center" vertical="center"/>
    </xf>
    <xf numFmtId="0" fontId="51" fillId="9" borderId="77" xfId="0" applyFont="1" applyFill="1" applyBorder="1" applyAlignment="1">
      <alignment horizontal="center" vertical="center"/>
    </xf>
    <xf numFmtId="2" fontId="30" fillId="9" borderId="102" xfId="0" applyNumberFormat="1" applyFont="1" applyFill="1" applyBorder="1" applyAlignment="1">
      <alignment horizontal="center" vertical="center"/>
    </xf>
    <xf numFmtId="2" fontId="30" fillId="9" borderId="145" xfId="0" applyNumberFormat="1" applyFont="1" applyFill="1" applyBorder="1" applyAlignment="1">
      <alignment horizontal="center" vertical="center"/>
    </xf>
    <xf numFmtId="0" fontId="0" fillId="17" borderId="55" xfId="0" applyFill="1" applyBorder="1"/>
    <xf numFmtId="0" fontId="0" fillId="17" borderId="82" xfId="0" applyFill="1" applyBorder="1"/>
    <xf numFmtId="0" fontId="17" fillId="17" borderId="82" xfId="6" applyFont="1" applyFill="1" applyBorder="1" applyAlignment="1">
      <alignment horizontal="center"/>
    </xf>
    <xf numFmtId="0" fontId="4" fillId="17" borderId="82" xfId="6" applyFill="1" applyBorder="1"/>
    <xf numFmtId="0" fontId="30" fillId="17" borderId="75" xfId="6" applyFont="1" applyFill="1" applyBorder="1" applyAlignment="1">
      <alignment horizontal="center" vertical="center"/>
    </xf>
    <xf numFmtId="0" fontId="30" fillId="17" borderId="55" xfId="6" applyNumberFormat="1" applyFont="1" applyFill="1" applyBorder="1" applyAlignment="1">
      <alignment horizontal="center" vertical="center"/>
    </xf>
    <xf numFmtId="0" fontId="30" fillId="17" borderId="55" xfId="6" applyFont="1" applyFill="1" applyBorder="1" applyAlignment="1">
      <alignment horizontal="center" vertical="center"/>
    </xf>
    <xf numFmtId="14" fontId="30" fillId="17" borderId="55" xfId="6" applyNumberFormat="1" applyFont="1" applyFill="1" applyBorder="1" applyAlignment="1">
      <alignment horizontal="center" vertical="center"/>
    </xf>
    <xf numFmtId="4" fontId="30" fillId="17" borderId="55" xfId="6" applyNumberFormat="1" applyFont="1" applyFill="1" applyBorder="1" applyAlignment="1">
      <alignment horizontal="center" vertical="center"/>
    </xf>
    <xf numFmtId="0" fontId="30" fillId="17" borderId="55" xfId="6" applyFont="1" applyFill="1" applyBorder="1" applyAlignment="1">
      <alignment horizontal="center"/>
    </xf>
    <xf numFmtId="14" fontId="34" fillId="17" borderId="55" xfId="6" applyNumberFormat="1" applyFont="1" applyFill="1" applyBorder="1" applyAlignment="1">
      <alignment horizontal="center" vertical="center"/>
    </xf>
    <xf numFmtId="4" fontId="30" fillId="17" borderId="55" xfId="0" applyNumberFormat="1" applyFont="1" applyFill="1" applyBorder="1" applyAlignment="1">
      <alignment horizontal="center" vertical="center"/>
    </xf>
    <xf numFmtId="14" fontId="17" fillId="17" borderId="82" xfId="6" applyNumberFormat="1" applyFont="1" applyFill="1" applyBorder="1" applyAlignment="1">
      <alignment horizontal="center" vertical="center"/>
    </xf>
    <xf numFmtId="0" fontId="16" fillId="17" borderId="55" xfId="6" applyNumberFormat="1" applyFont="1" applyFill="1" applyBorder="1" applyAlignment="1">
      <alignment horizontal="center" vertical="center"/>
    </xf>
    <xf numFmtId="0" fontId="16" fillId="17" borderId="55" xfId="6" applyFont="1" applyFill="1" applyBorder="1" applyAlignment="1">
      <alignment horizontal="center" vertical="center"/>
    </xf>
    <xf numFmtId="14" fontId="16" fillId="17" borderId="55" xfId="6" applyNumberFormat="1" applyFont="1" applyFill="1" applyBorder="1" applyAlignment="1">
      <alignment horizontal="center" vertical="center"/>
    </xf>
    <xf numFmtId="168" fontId="16" fillId="17" borderId="55" xfId="6" applyNumberFormat="1" applyFont="1" applyFill="1" applyBorder="1" applyAlignment="1">
      <alignment horizontal="center" vertical="center"/>
    </xf>
    <xf numFmtId="4" fontId="16" fillId="17" borderId="55" xfId="6" applyNumberFormat="1" applyFont="1" applyFill="1" applyBorder="1" applyAlignment="1">
      <alignment horizontal="center" vertical="center"/>
    </xf>
    <xf numFmtId="0" fontId="16" fillId="17" borderId="55" xfId="6" applyFont="1" applyFill="1" applyBorder="1" applyAlignment="1">
      <alignment horizontal="center"/>
    </xf>
    <xf numFmtId="14" fontId="27" fillId="17" borderId="55" xfId="6" applyNumberFormat="1" applyFont="1" applyFill="1" applyBorder="1" applyAlignment="1">
      <alignment horizontal="center" vertical="center"/>
    </xf>
    <xf numFmtId="4" fontId="16" fillId="17" borderId="55" xfId="0" applyNumberFormat="1" applyFont="1" applyFill="1" applyBorder="1" applyAlignment="1">
      <alignment horizontal="center" vertical="center"/>
    </xf>
    <xf numFmtId="168" fontId="30" fillId="17" borderId="55" xfId="6" applyNumberFormat="1" applyFont="1" applyFill="1" applyBorder="1" applyAlignment="1">
      <alignment horizontal="center" vertical="center"/>
    </xf>
    <xf numFmtId="0" fontId="17" fillId="9" borderId="0" xfId="0" applyFont="1" applyFill="1"/>
    <xf numFmtId="14" fontId="17" fillId="9" borderId="208" xfId="6" applyNumberFormat="1" applyFont="1" applyFill="1" applyBorder="1" applyAlignment="1">
      <alignment horizontal="center" vertical="center"/>
    </xf>
    <xf numFmtId="0" fontId="30" fillId="9" borderId="130" xfId="0" applyFont="1" applyFill="1" applyBorder="1" applyAlignment="1">
      <alignment horizontal="center" vertical="center"/>
    </xf>
    <xf numFmtId="0" fontId="17" fillId="9" borderId="130" xfId="0" applyFont="1" applyFill="1" applyBorder="1" applyAlignment="1">
      <alignment horizontal="center" vertical="center"/>
    </xf>
    <xf numFmtId="0" fontId="17" fillId="11" borderId="76" xfId="0" applyFont="1" applyFill="1" applyBorder="1" applyAlignment="1">
      <alignment horizontal="center" vertical="center"/>
    </xf>
    <xf numFmtId="14" fontId="31" fillId="11" borderId="58" xfId="6" applyNumberFormat="1" applyFont="1" applyFill="1" applyBorder="1" applyAlignment="1">
      <alignment horizontal="center" vertical="center"/>
    </xf>
    <xf numFmtId="0" fontId="20" fillId="11" borderId="88" xfId="0" applyFont="1" applyFill="1" applyBorder="1" applyAlignment="1">
      <alignment horizontal="center" vertical="center"/>
    </xf>
    <xf numFmtId="0" fontId="30" fillId="9" borderId="97" xfId="6" applyFont="1" applyFill="1" applyBorder="1" applyAlignment="1">
      <alignment horizontal="center" vertical="center"/>
    </xf>
    <xf numFmtId="4" fontId="6" fillId="0" borderId="200" xfId="0" applyNumberFormat="1" applyFont="1" applyBorder="1" applyAlignment="1">
      <alignment horizontal="center" vertical="center"/>
    </xf>
    <xf numFmtId="3" fontId="17" fillId="0" borderId="76" xfId="6" applyNumberFormat="1" applyFont="1" applyBorder="1" applyAlignment="1">
      <alignment horizontal="center" vertical="center"/>
    </xf>
    <xf numFmtId="0" fontId="0" fillId="17" borderId="96" xfId="0" applyFill="1" applyBorder="1"/>
    <xf numFmtId="0" fontId="0" fillId="17" borderId="95" xfId="0" applyFill="1" applyBorder="1"/>
    <xf numFmtId="0" fontId="17" fillId="17" borderId="97" xfId="6" applyFont="1" applyFill="1" applyBorder="1" applyAlignment="1">
      <alignment horizontal="center" vertical="center"/>
    </xf>
    <xf numFmtId="0" fontId="16" fillId="17" borderId="75" xfId="0" applyFont="1" applyFill="1" applyBorder="1" applyAlignment="1">
      <alignment horizontal="center" vertical="center"/>
    </xf>
    <xf numFmtId="0" fontId="16" fillId="17" borderId="77" xfId="6" applyFont="1" applyFill="1" applyBorder="1" applyAlignment="1">
      <alignment horizontal="center" vertical="center"/>
    </xf>
    <xf numFmtId="0" fontId="16" fillId="17" borderId="55" xfId="0" applyFont="1" applyFill="1" applyBorder="1" applyAlignment="1">
      <alignment horizontal="center" vertical="center"/>
    </xf>
    <xf numFmtId="3" fontId="16" fillId="17" borderId="55" xfId="6" applyNumberFormat="1" applyFont="1" applyFill="1" applyBorder="1" applyAlignment="1">
      <alignment horizontal="center" vertical="center"/>
    </xf>
    <xf numFmtId="14" fontId="19" fillId="17" borderId="55" xfId="0" applyNumberFormat="1" applyFont="1" applyFill="1" applyBorder="1" applyAlignment="1">
      <alignment horizontal="center" vertical="center"/>
    </xf>
    <xf numFmtId="14" fontId="16" fillId="17" borderId="55" xfId="0" applyNumberFormat="1" applyFont="1" applyFill="1" applyBorder="1" applyAlignment="1">
      <alignment horizontal="center" vertical="center"/>
    </xf>
    <xf numFmtId="0" fontId="0" fillId="17" borderId="185" xfId="0" applyFill="1" applyBorder="1" applyAlignment="1">
      <alignment horizontal="center" vertical="center"/>
    </xf>
    <xf numFmtId="0" fontId="16" fillId="17" borderId="179" xfId="6" applyFont="1" applyFill="1" applyBorder="1" applyAlignment="1">
      <alignment horizontal="center" vertical="center"/>
    </xf>
    <xf numFmtId="0" fontId="16" fillId="17" borderId="151" xfId="0" applyFont="1" applyFill="1" applyBorder="1" applyAlignment="1">
      <alignment horizontal="center" vertical="center"/>
    </xf>
    <xf numFmtId="14" fontId="16" fillId="17" borderId="151" xfId="0" applyNumberFormat="1" applyFont="1" applyFill="1" applyBorder="1" applyAlignment="1">
      <alignment horizontal="center" vertical="center"/>
    </xf>
    <xf numFmtId="2" fontId="16" fillId="17" borderId="151" xfId="0" applyNumberFormat="1" applyFont="1" applyFill="1" applyBorder="1" applyAlignment="1">
      <alignment horizontal="center" vertical="center"/>
    </xf>
    <xf numFmtId="14" fontId="19" fillId="17" borderId="151" xfId="0" applyNumberFormat="1" applyFont="1" applyFill="1" applyBorder="1" applyAlignment="1">
      <alignment horizontal="center" vertical="center"/>
    </xf>
    <xf numFmtId="4" fontId="16" fillId="17" borderId="151" xfId="6" applyNumberFormat="1" applyFont="1" applyFill="1" applyBorder="1" applyAlignment="1">
      <alignment horizontal="center" vertical="center"/>
    </xf>
    <xf numFmtId="4" fontId="16" fillId="17" borderId="151" xfId="0" applyNumberFormat="1" applyFont="1" applyFill="1" applyBorder="1" applyAlignment="1">
      <alignment horizontal="center" vertical="center"/>
    </xf>
    <xf numFmtId="0" fontId="0" fillId="17" borderId="46" xfId="0" applyFill="1" applyBorder="1"/>
    <xf numFmtId="0" fontId="0" fillId="17" borderId="75" xfId="0" applyFill="1" applyBorder="1" applyAlignment="1">
      <alignment horizontal="center" vertical="center"/>
    </xf>
    <xf numFmtId="0" fontId="0" fillId="17" borderId="75" xfId="0" applyFill="1" applyBorder="1"/>
    <xf numFmtId="0" fontId="0" fillId="17" borderId="87" xfId="0" applyFill="1" applyBorder="1"/>
    <xf numFmtId="0" fontId="0" fillId="17" borderId="88" xfId="0" applyFill="1" applyBorder="1"/>
    <xf numFmtId="4" fontId="6" fillId="17" borderId="88" xfId="0" applyNumberFormat="1" applyFont="1" applyFill="1" applyBorder="1"/>
    <xf numFmtId="0" fontId="6" fillId="17" borderId="88" xfId="0" applyFont="1" applyFill="1" applyBorder="1"/>
    <xf numFmtId="4" fontId="6" fillId="17" borderId="88" xfId="0" applyNumberFormat="1" applyFont="1" applyFill="1" applyBorder="1" applyAlignment="1">
      <alignment horizontal="center" vertical="center"/>
    </xf>
    <xf numFmtId="0" fontId="0" fillId="17" borderId="89" xfId="0" applyFill="1" applyBorder="1"/>
    <xf numFmtId="0" fontId="17" fillId="13" borderId="94" xfId="6" applyFont="1" applyFill="1" applyBorder="1"/>
    <xf numFmtId="0" fontId="17" fillId="13" borderId="46" xfId="6" applyFont="1" applyFill="1" applyBorder="1" applyAlignment="1">
      <alignment horizontal="center"/>
    </xf>
    <xf numFmtId="0" fontId="17" fillId="13" borderId="46" xfId="6" applyFont="1" applyFill="1" applyBorder="1"/>
    <xf numFmtId="0" fontId="4" fillId="11" borderId="86" xfId="6" applyFill="1" applyBorder="1"/>
    <xf numFmtId="0" fontId="30" fillId="11" borderId="145" xfId="6" applyFont="1" applyFill="1" applyBorder="1" applyAlignment="1">
      <alignment horizontal="center" vertical="center"/>
    </xf>
    <xf numFmtId="0" fontId="30" fillId="11" borderId="77" xfId="6" applyFont="1" applyFill="1" applyBorder="1" applyAlignment="1">
      <alignment horizontal="center" vertical="center"/>
    </xf>
    <xf numFmtId="0" fontId="0" fillId="11" borderId="104" xfId="0" applyFill="1" applyBorder="1"/>
    <xf numFmtId="0" fontId="0" fillId="11" borderId="105" xfId="0" applyFill="1" applyBorder="1"/>
    <xf numFmtId="0" fontId="0" fillId="11" borderId="106" xfId="0" applyFill="1" applyBorder="1"/>
    <xf numFmtId="4" fontId="30" fillId="11" borderId="178" xfId="6" applyNumberFormat="1" applyFont="1" applyFill="1" applyBorder="1" applyAlignment="1">
      <alignment horizontal="center" vertical="center"/>
    </xf>
    <xf numFmtId="4" fontId="30" fillId="11" borderId="201" xfId="6" applyNumberFormat="1" applyFont="1" applyFill="1" applyBorder="1" applyAlignment="1">
      <alignment horizontal="center" vertical="center"/>
    </xf>
    <xf numFmtId="14" fontId="16" fillId="9" borderId="88" xfId="0" applyNumberFormat="1" applyFont="1" applyFill="1" applyBorder="1" applyAlignment="1">
      <alignment horizontal="center" vertical="center"/>
    </xf>
    <xf numFmtId="2" fontId="17" fillId="9" borderId="82" xfId="0" applyNumberFormat="1" applyFont="1" applyFill="1" applyBorder="1" applyAlignment="1">
      <alignment horizontal="center" vertical="center"/>
    </xf>
    <xf numFmtId="2" fontId="17" fillId="9" borderId="97" xfId="6" applyNumberFormat="1" applyFont="1" applyFill="1" applyBorder="1" applyAlignment="1">
      <alignment horizontal="center" vertical="center"/>
    </xf>
    <xf numFmtId="2" fontId="0" fillId="9" borderId="82" xfId="0" applyNumberFormat="1" applyFill="1" applyBorder="1"/>
    <xf numFmtId="2" fontId="17" fillId="9" borderId="89" xfId="6" applyNumberFormat="1" applyFont="1" applyFill="1" applyBorder="1" applyAlignment="1">
      <alignment horizontal="center" vertical="center"/>
    </xf>
    <xf numFmtId="0" fontId="75" fillId="9" borderId="82" xfId="0" applyFont="1" applyFill="1" applyBorder="1" applyAlignment="1">
      <alignment horizontal="center" vertical="center"/>
    </xf>
    <xf numFmtId="0" fontId="17" fillId="11" borderId="55" xfId="0" applyFont="1" applyFill="1" applyBorder="1" applyAlignment="1">
      <alignment horizontal="center" vertical="center"/>
    </xf>
    <xf numFmtId="2" fontId="17" fillId="11" borderId="55" xfId="0" applyNumberFormat="1" applyFont="1" applyFill="1" applyBorder="1" applyAlignment="1">
      <alignment horizontal="center" vertical="center"/>
    </xf>
    <xf numFmtId="2" fontId="17" fillId="11" borderId="88" xfId="0" applyNumberFormat="1" applyFont="1" applyFill="1" applyBorder="1" applyAlignment="1">
      <alignment horizontal="center" vertical="center"/>
    </xf>
    <xf numFmtId="0" fontId="11" fillId="11" borderId="55" xfId="0" applyFont="1" applyFill="1" applyBorder="1"/>
    <xf numFmtId="3" fontId="30" fillId="9" borderId="58" xfId="0" applyNumberFormat="1" applyFont="1" applyFill="1" applyBorder="1" applyAlignment="1">
      <alignment horizontal="center" vertical="center"/>
    </xf>
    <xf numFmtId="0" fontId="30" fillId="9" borderId="58" xfId="0" applyFont="1" applyFill="1" applyBorder="1" applyAlignment="1">
      <alignment horizontal="center"/>
    </xf>
    <xf numFmtId="2" fontId="30" fillId="12" borderId="95" xfId="0" applyNumberFormat="1" applyFont="1" applyFill="1" applyBorder="1" applyAlignment="1">
      <alignment horizontal="center" vertical="center"/>
    </xf>
    <xf numFmtId="0" fontId="39" fillId="11" borderId="55" xfId="0" applyFont="1" applyFill="1" applyBorder="1"/>
    <xf numFmtId="0" fontId="17" fillId="9" borderId="103" xfId="0" applyFont="1" applyFill="1" applyBorder="1" applyAlignment="1">
      <alignment horizontal="center" vertical="center"/>
    </xf>
    <xf numFmtId="4" fontId="30" fillId="11" borderId="169" xfId="6" applyNumberFormat="1" applyFont="1" applyFill="1" applyBorder="1" applyAlignment="1">
      <alignment horizontal="center" vertical="center"/>
    </xf>
    <xf numFmtId="0" fontId="17" fillId="11" borderId="46" xfId="0" applyFont="1" applyFill="1" applyBorder="1" applyAlignment="1">
      <alignment horizontal="center" vertical="center"/>
    </xf>
    <xf numFmtId="0" fontId="17" fillId="11" borderId="89" xfId="0" applyFont="1" applyFill="1" applyBorder="1" applyAlignment="1">
      <alignment horizontal="center" vertical="center"/>
    </xf>
    <xf numFmtId="4" fontId="0" fillId="9" borderId="88" xfId="0" applyNumberFormat="1" applyFill="1" applyBorder="1"/>
    <xf numFmtId="0" fontId="30" fillId="9" borderId="178" xfId="0" applyFont="1" applyFill="1" applyBorder="1" applyAlignment="1">
      <alignment horizontal="center" vertical="center"/>
    </xf>
    <xf numFmtId="0" fontId="30" fillId="9" borderId="210" xfId="0" applyFont="1" applyFill="1" applyBorder="1" applyAlignment="1">
      <alignment horizontal="center" vertical="center"/>
    </xf>
    <xf numFmtId="14" fontId="30" fillId="9" borderId="210" xfId="0" applyNumberFormat="1" applyFont="1" applyFill="1" applyBorder="1" applyAlignment="1">
      <alignment horizontal="center" vertical="center"/>
    </xf>
    <xf numFmtId="0" fontId="30" fillId="9" borderId="210" xfId="6" applyFont="1" applyFill="1" applyBorder="1" applyAlignment="1">
      <alignment horizontal="center" vertical="center"/>
    </xf>
    <xf numFmtId="4" fontId="30" fillId="9" borderId="210" xfId="6" applyNumberFormat="1" applyFont="1" applyFill="1" applyBorder="1" applyAlignment="1">
      <alignment horizontal="center" vertical="center"/>
    </xf>
    <xf numFmtId="14" fontId="31" fillId="9" borderId="210" xfId="6" applyNumberFormat="1" applyFont="1" applyFill="1" applyBorder="1" applyAlignment="1">
      <alignment horizontal="center" vertical="center"/>
    </xf>
    <xf numFmtId="14" fontId="30" fillId="9" borderId="210" xfId="6" applyNumberFormat="1" applyFont="1" applyFill="1" applyBorder="1" applyAlignment="1">
      <alignment horizontal="center" vertical="center"/>
    </xf>
    <xf numFmtId="3" fontId="30" fillId="9" borderId="210" xfId="6" applyNumberFormat="1" applyFont="1" applyFill="1" applyBorder="1" applyAlignment="1">
      <alignment horizontal="center" vertical="center"/>
    </xf>
    <xf numFmtId="4" fontId="30" fillId="9" borderId="210" xfId="0" applyNumberFormat="1" applyFont="1" applyFill="1" applyBorder="1" applyAlignment="1">
      <alignment horizontal="center" vertical="center"/>
    </xf>
    <xf numFmtId="0" fontId="30" fillId="9" borderId="201" xfId="0" applyFont="1" applyFill="1" applyBorder="1" applyAlignment="1">
      <alignment horizontal="center" vertical="center"/>
    </xf>
    <xf numFmtId="0" fontId="30" fillId="9" borderId="211" xfId="0" applyFont="1" applyFill="1" applyBorder="1" applyAlignment="1">
      <alignment horizontal="center" vertical="center"/>
    </xf>
    <xf numFmtId="14" fontId="30" fillId="9" borderId="211" xfId="0" applyNumberFormat="1" applyFont="1" applyFill="1" applyBorder="1" applyAlignment="1">
      <alignment horizontal="center" vertical="center"/>
    </xf>
    <xf numFmtId="0" fontId="30" fillId="9" borderId="211" xfId="6" applyFont="1" applyFill="1" applyBorder="1" applyAlignment="1">
      <alignment horizontal="center" vertical="center"/>
    </xf>
    <xf numFmtId="4" fontId="30" fillId="9" borderId="211" xfId="6" applyNumberFormat="1" applyFont="1" applyFill="1" applyBorder="1" applyAlignment="1">
      <alignment horizontal="center" vertical="center"/>
    </xf>
    <xf numFmtId="14" fontId="31" fillId="9" borderId="211" xfId="6" applyNumberFormat="1" applyFont="1" applyFill="1" applyBorder="1" applyAlignment="1">
      <alignment horizontal="center" vertical="center"/>
    </xf>
    <xf numFmtId="14" fontId="30" fillId="9" borderId="211" xfId="6" applyNumberFormat="1" applyFont="1" applyFill="1" applyBorder="1" applyAlignment="1">
      <alignment horizontal="center" vertical="center"/>
    </xf>
    <xf numFmtId="3" fontId="30" fillId="9" borderId="211" xfId="6" applyNumberFormat="1" applyFont="1" applyFill="1" applyBorder="1" applyAlignment="1">
      <alignment horizontal="center" vertical="center"/>
    </xf>
    <xf numFmtId="4" fontId="30" fillId="9" borderId="211" xfId="0" applyNumberFormat="1" applyFont="1" applyFill="1" applyBorder="1" applyAlignment="1">
      <alignment horizontal="center" vertical="center"/>
    </xf>
    <xf numFmtId="4" fontId="16" fillId="11" borderId="169" xfId="6" applyNumberFormat="1" applyFont="1" applyFill="1" applyBorder="1" applyAlignment="1">
      <alignment horizontal="center" vertical="center"/>
    </xf>
    <xf numFmtId="0" fontId="0" fillId="9" borderId="130" xfId="0" applyFill="1" applyBorder="1"/>
    <xf numFmtId="49" fontId="30" fillId="9" borderId="55" xfId="6" applyNumberFormat="1" applyFont="1" applyFill="1" applyBorder="1" applyAlignment="1">
      <alignment horizontal="center" vertical="center"/>
    </xf>
    <xf numFmtId="14" fontId="40" fillId="9" borderId="55" xfId="0" applyNumberFormat="1" applyFont="1" applyFill="1" applyBorder="1" applyAlignment="1">
      <alignment horizontal="center" vertical="center"/>
    </xf>
    <xf numFmtId="0" fontId="17" fillId="11" borderId="82" xfId="0" applyFont="1" applyFill="1" applyBorder="1"/>
    <xf numFmtId="0" fontId="17" fillId="11" borderId="89" xfId="0" applyFont="1" applyFill="1" applyBorder="1"/>
    <xf numFmtId="0" fontId="17" fillId="11" borderId="0" xfId="0" applyFont="1" applyFill="1"/>
    <xf numFmtId="0" fontId="17" fillId="11" borderId="167" xfId="0" applyFont="1" applyFill="1" applyBorder="1"/>
    <xf numFmtId="0" fontId="17" fillId="11" borderId="167" xfId="0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6" fillId="12" borderId="113" xfId="0" applyFont="1" applyFill="1" applyBorder="1" applyAlignment="1">
      <alignment horizontal="center" vertical="center"/>
    </xf>
    <xf numFmtId="2" fontId="16" fillId="12" borderId="55" xfId="0" applyNumberFormat="1" applyFont="1" applyFill="1" applyBorder="1" applyAlignment="1">
      <alignment horizontal="center" vertical="center"/>
    </xf>
    <xf numFmtId="0" fontId="11" fillId="12" borderId="113" xfId="0" applyFont="1" applyFill="1" applyBorder="1"/>
    <xf numFmtId="14" fontId="27" fillId="12" borderId="113" xfId="6" applyNumberFormat="1" applyFont="1" applyFill="1" applyBorder="1" applyAlignment="1">
      <alignment horizontal="center" vertical="center"/>
    </xf>
    <xf numFmtId="0" fontId="11" fillId="12" borderId="151" xfId="0" applyFont="1" applyFill="1" applyBorder="1"/>
    <xf numFmtId="14" fontId="27" fillId="12" borderId="151" xfId="6" applyNumberFormat="1" applyFont="1" applyFill="1" applyBorder="1" applyAlignment="1">
      <alignment horizontal="center" vertical="center"/>
    </xf>
    <xf numFmtId="0" fontId="30" fillId="12" borderId="75" xfId="6" applyFont="1" applyFill="1" applyBorder="1" applyAlignment="1">
      <alignment horizontal="center" vertical="center"/>
    </xf>
    <xf numFmtId="168" fontId="30" fillId="9" borderId="55" xfId="6" applyNumberFormat="1" applyFont="1" applyFill="1" applyBorder="1" applyAlignment="1">
      <alignment horizontal="center" vertical="center"/>
    </xf>
    <xf numFmtId="0" fontId="42" fillId="9" borderId="82" xfId="0" applyFont="1" applyFill="1" applyBorder="1" applyAlignment="1">
      <alignment horizontal="center" vertical="center"/>
    </xf>
    <xf numFmtId="0" fontId="17" fillId="9" borderId="114" xfId="6" applyFont="1" applyFill="1" applyBorder="1" applyAlignment="1">
      <alignment horizontal="center" vertical="center"/>
    </xf>
    <xf numFmtId="0" fontId="17" fillId="10" borderId="128" xfId="6" applyFont="1" applyFill="1" applyBorder="1" applyAlignment="1">
      <alignment horizontal="center" vertical="center"/>
    </xf>
    <xf numFmtId="0" fontId="30" fillId="9" borderId="180" xfId="0" applyFont="1" applyFill="1" applyBorder="1" applyAlignment="1">
      <alignment horizontal="center" vertical="center"/>
    </xf>
    <xf numFmtId="0" fontId="17" fillId="9" borderId="131" xfId="0" applyFont="1" applyFill="1" applyBorder="1" applyAlignment="1">
      <alignment horizontal="center" vertical="center"/>
    </xf>
    <xf numFmtId="0" fontId="18" fillId="9" borderId="88" xfId="0" applyFont="1" applyFill="1" applyBorder="1" applyAlignment="1">
      <alignment horizontal="center" vertical="center"/>
    </xf>
    <xf numFmtId="0" fontId="16" fillId="11" borderId="128" xfId="0" applyFont="1" applyFill="1" applyBorder="1" applyAlignment="1">
      <alignment horizontal="center" vertical="center"/>
    </xf>
    <xf numFmtId="0" fontId="30" fillId="9" borderId="73" xfId="0" applyFont="1" applyFill="1" applyBorder="1" applyAlignment="1">
      <alignment horizontal="center" vertical="center"/>
    </xf>
    <xf numFmtId="0" fontId="51" fillId="11" borderId="58" xfId="6" applyNumberFormat="1" applyFont="1" applyFill="1" applyBorder="1" applyAlignment="1">
      <alignment horizontal="center" vertical="center"/>
    </xf>
    <xf numFmtId="0" fontId="51" fillId="11" borderId="58" xfId="6" applyFont="1" applyFill="1" applyBorder="1" applyAlignment="1">
      <alignment horizontal="center" vertical="center"/>
    </xf>
    <xf numFmtId="14" fontId="51" fillId="11" borderId="58" xfId="6" applyNumberFormat="1" applyFont="1" applyFill="1" applyBorder="1" applyAlignment="1">
      <alignment horizontal="center" vertical="center"/>
    </xf>
    <xf numFmtId="4" fontId="51" fillId="11" borderId="169" xfId="6" applyNumberFormat="1" applyFont="1" applyFill="1" applyBorder="1" applyAlignment="1">
      <alignment horizontal="center" vertical="center"/>
    </xf>
    <xf numFmtId="4" fontId="51" fillId="11" borderId="58" xfId="6" applyNumberFormat="1" applyFont="1" applyFill="1" applyBorder="1" applyAlignment="1">
      <alignment horizontal="center" vertical="center"/>
    </xf>
    <xf numFmtId="0" fontId="51" fillId="11" borderId="58" xfId="6" applyFont="1" applyFill="1" applyBorder="1" applyAlignment="1">
      <alignment horizontal="center"/>
    </xf>
    <xf numFmtId="14" fontId="33" fillId="11" borderId="58" xfId="6" applyNumberFormat="1" applyFont="1" applyFill="1" applyBorder="1" applyAlignment="1">
      <alignment horizontal="center" vertical="center"/>
    </xf>
    <xf numFmtId="0" fontId="51" fillId="11" borderId="169" xfId="6" applyFont="1" applyFill="1" applyBorder="1" applyAlignment="1">
      <alignment horizontal="center" vertical="center"/>
    </xf>
    <xf numFmtId="4" fontId="51" fillId="11" borderId="58" xfId="0" applyNumberFormat="1" applyFont="1" applyFill="1" applyBorder="1" applyAlignment="1">
      <alignment horizontal="center" vertical="center"/>
    </xf>
    <xf numFmtId="0" fontId="51" fillId="11" borderId="55" xfId="6" applyFont="1" applyFill="1" applyBorder="1" applyAlignment="1">
      <alignment horizontal="center" vertical="center"/>
    </xf>
    <xf numFmtId="0" fontId="51" fillId="11" borderId="76" xfId="0" applyFont="1" applyFill="1" applyBorder="1" applyAlignment="1">
      <alignment horizontal="center" vertical="center"/>
    </xf>
    <xf numFmtId="1" fontId="16" fillId="9" borderId="58" xfId="0" applyNumberFormat="1" applyFont="1" applyFill="1" applyBorder="1" applyAlignment="1">
      <alignment horizontal="center" vertical="center"/>
    </xf>
    <xf numFmtId="2" fontId="30" fillId="11" borderId="102" xfId="0" applyNumberFormat="1" applyFont="1" applyFill="1" applyBorder="1" applyAlignment="1">
      <alignment horizontal="center" vertical="center"/>
    </xf>
    <xf numFmtId="2" fontId="30" fillId="11" borderId="77" xfId="0" applyNumberFormat="1" applyFont="1" applyFill="1" applyBorder="1" applyAlignment="1">
      <alignment horizontal="center" vertical="center"/>
    </xf>
    <xf numFmtId="2" fontId="30" fillId="11" borderId="93" xfId="0" applyNumberFormat="1" applyFont="1" applyFill="1" applyBorder="1" applyAlignment="1">
      <alignment horizontal="center" vertical="center"/>
    </xf>
    <xf numFmtId="0" fontId="16" fillId="11" borderId="88" xfId="0" applyFont="1" applyFill="1" applyBorder="1" applyAlignment="1">
      <alignment horizontal="center" vertical="center"/>
    </xf>
    <xf numFmtId="14" fontId="30" fillId="11" borderId="53" xfId="0" applyNumberFormat="1" applyFont="1" applyFill="1" applyBorder="1" applyAlignment="1">
      <alignment horizontal="center" vertical="center"/>
    </xf>
    <xf numFmtId="0" fontId="30" fillId="11" borderId="53" xfId="0" applyFont="1" applyFill="1" applyBorder="1" applyAlignment="1">
      <alignment horizontal="center" vertical="center"/>
    </xf>
    <xf numFmtId="0" fontId="16" fillId="11" borderId="53" xfId="6" applyFont="1" applyFill="1" applyBorder="1" applyAlignment="1">
      <alignment horizontal="center" vertical="center"/>
    </xf>
    <xf numFmtId="4" fontId="30" fillId="11" borderId="53" xfId="6" applyNumberFormat="1" applyFont="1" applyFill="1" applyBorder="1" applyAlignment="1">
      <alignment horizontal="center" vertical="center"/>
    </xf>
    <xf numFmtId="14" fontId="19" fillId="11" borderId="53" xfId="6" applyNumberFormat="1" applyFont="1" applyFill="1" applyBorder="1" applyAlignment="1">
      <alignment horizontal="center" vertical="center"/>
    </xf>
    <xf numFmtId="14" fontId="16" fillId="11" borderId="53" xfId="6" applyNumberFormat="1" applyFont="1" applyFill="1" applyBorder="1" applyAlignment="1">
      <alignment horizontal="center" vertical="center"/>
    </xf>
    <xf numFmtId="3" fontId="16" fillId="11" borderId="88" xfId="6" applyNumberFormat="1" applyFont="1" applyFill="1" applyBorder="1" applyAlignment="1">
      <alignment horizontal="center" vertical="center"/>
    </xf>
    <xf numFmtId="4" fontId="16" fillId="11" borderId="88" xfId="0" applyNumberFormat="1" applyFont="1" applyFill="1" applyBorder="1" applyAlignment="1">
      <alignment horizontal="center" vertical="center"/>
    </xf>
    <xf numFmtId="4" fontId="16" fillId="11" borderId="88" xfId="6" applyNumberFormat="1" applyFont="1" applyFill="1" applyBorder="1" applyAlignment="1">
      <alignment horizontal="center" vertical="center"/>
    </xf>
    <xf numFmtId="0" fontId="39" fillId="9" borderId="58" xfId="0" applyFont="1" applyFill="1" applyBorder="1"/>
    <xf numFmtId="0" fontId="30" fillId="12" borderId="149" xfId="6" applyFont="1" applyFill="1" applyBorder="1" applyAlignment="1">
      <alignment horizontal="center" vertical="center"/>
    </xf>
    <xf numFmtId="0" fontId="16" fillId="9" borderId="145" xfId="0" applyFont="1" applyFill="1" applyBorder="1" applyAlignment="1">
      <alignment horizontal="center" vertical="center"/>
    </xf>
    <xf numFmtId="0" fontId="0" fillId="0" borderId="205" xfId="0" applyBorder="1"/>
    <xf numFmtId="0" fontId="0" fillId="0" borderId="212" xfId="0" applyBorder="1" applyAlignment="1">
      <alignment horizontal="center" vertical="center"/>
    </xf>
    <xf numFmtId="4" fontId="53" fillId="0" borderId="144" xfId="6" applyNumberFormat="1" applyFont="1" applyBorder="1" applyAlignment="1">
      <alignment horizontal="center"/>
    </xf>
    <xf numFmtId="0" fontId="30" fillId="9" borderId="198" xfId="0" applyFont="1" applyFill="1" applyBorder="1" applyAlignment="1">
      <alignment horizontal="center" vertical="center"/>
    </xf>
    <xf numFmtId="0" fontId="30" fillId="11" borderId="151" xfId="0" applyFont="1" applyFill="1" applyBorder="1" applyAlignment="1">
      <alignment horizontal="center" vertical="center"/>
    </xf>
    <xf numFmtId="14" fontId="17" fillId="11" borderId="0" xfId="0" applyNumberFormat="1" applyFont="1" applyFill="1" applyAlignment="1">
      <alignment horizontal="center" vertical="center"/>
    </xf>
    <xf numFmtId="0" fontId="17" fillId="11" borderId="73" xfId="0" applyFont="1" applyFill="1" applyBorder="1" applyAlignment="1">
      <alignment horizontal="center" vertical="center"/>
    </xf>
    <xf numFmtId="0" fontId="30" fillId="11" borderId="88" xfId="6" applyFont="1" applyFill="1" applyBorder="1" applyAlignment="1">
      <alignment horizontal="center" vertical="center"/>
    </xf>
    <xf numFmtId="0" fontId="39" fillId="11" borderId="88" xfId="0" applyFont="1" applyFill="1" applyBorder="1"/>
    <xf numFmtId="4" fontId="60" fillId="11" borderId="88" xfId="0" applyNumberFormat="1" applyFont="1" applyFill="1" applyBorder="1" applyAlignment="1">
      <alignment horizontal="center" vertical="center"/>
    </xf>
    <xf numFmtId="4" fontId="60" fillId="11" borderId="88" xfId="6" applyNumberFormat="1" applyFont="1" applyFill="1" applyBorder="1" applyAlignment="1">
      <alignment horizontal="center" vertical="center"/>
    </xf>
    <xf numFmtId="4" fontId="0" fillId="11" borderId="88" xfId="0" applyNumberFormat="1" applyFill="1" applyBorder="1"/>
    <xf numFmtId="0" fontId="16" fillId="9" borderId="102" xfId="0" applyFont="1" applyFill="1" applyBorder="1" applyAlignment="1">
      <alignment horizontal="center" vertical="center"/>
    </xf>
    <xf numFmtId="0" fontId="16" fillId="9" borderId="178" xfId="0" applyFont="1" applyFill="1" applyBorder="1" applyAlignment="1">
      <alignment horizontal="center" vertical="center"/>
    </xf>
    <xf numFmtId="0" fontId="16" fillId="9" borderId="210" xfId="0" applyFont="1" applyFill="1" applyBorder="1" applyAlignment="1">
      <alignment horizontal="center" vertical="center"/>
    </xf>
    <xf numFmtId="14" fontId="16" fillId="9" borderId="210" xfId="0" applyNumberFormat="1" applyFont="1" applyFill="1" applyBorder="1" applyAlignment="1">
      <alignment horizontal="center" vertical="center"/>
    </xf>
    <xf numFmtId="0" fontId="16" fillId="9" borderId="210" xfId="6" applyFont="1" applyFill="1" applyBorder="1" applyAlignment="1">
      <alignment horizontal="center" vertical="center"/>
    </xf>
    <xf numFmtId="4" fontId="16" fillId="9" borderId="210" xfId="6" applyNumberFormat="1" applyFont="1" applyFill="1" applyBorder="1" applyAlignment="1">
      <alignment horizontal="center" vertical="center"/>
    </xf>
    <xf numFmtId="14" fontId="19" fillId="9" borderId="210" xfId="6" applyNumberFormat="1" applyFont="1" applyFill="1" applyBorder="1" applyAlignment="1">
      <alignment horizontal="center" vertical="center"/>
    </xf>
    <xf numFmtId="14" fontId="16" fillId="9" borderId="210" xfId="6" applyNumberFormat="1" applyFont="1" applyFill="1" applyBorder="1" applyAlignment="1">
      <alignment horizontal="center" vertical="center"/>
    </xf>
    <xf numFmtId="3" fontId="16" fillId="9" borderId="210" xfId="6" applyNumberFormat="1" applyFont="1" applyFill="1" applyBorder="1" applyAlignment="1">
      <alignment horizontal="center" vertical="center"/>
    </xf>
    <xf numFmtId="4" fontId="16" fillId="9" borderId="210" xfId="0" applyNumberFormat="1" applyFont="1" applyFill="1" applyBorder="1" applyAlignment="1">
      <alignment horizontal="center" vertical="center"/>
    </xf>
    <xf numFmtId="0" fontId="55" fillId="9" borderId="75" xfId="0" applyFont="1" applyFill="1" applyBorder="1" applyAlignment="1">
      <alignment horizontal="center" vertical="center"/>
    </xf>
    <xf numFmtId="0" fontId="55" fillId="9" borderId="145" xfId="0" applyFont="1" applyFill="1" applyBorder="1" applyAlignment="1">
      <alignment horizontal="center" vertical="center"/>
    </xf>
    <xf numFmtId="1" fontId="55" fillId="9" borderId="58" xfId="0" applyNumberFormat="1" applyFont="1" applyFill="1" applyBorder="1" applyAlignment="1">
      <alignment horizontal="center" vertical="center"/>
    </xf>
    <xf numFmtId="0" fontId="55" fillId="9" borderId="58" xfId="0" applyFont="1" applyFill="1" applyBorder="1" applyAlignment="1">
      <alignment horizontal="center" vertical="center"/>
    </xf>
    <xf numFmtId="14" fontId="55" fillId="9" borderId="58" xfId="0" applyNumberFormat="1" applyFont="1" applyFill="1" applyBorder="1" applyAlignment="1">
      <alignment horizontal="center" vertical="center"/>
    </xf>
    <xf numFmtId="0" fontId="55" fillId="9" borderId="58" xfId="6" applyFont="1" applyFill="1" applyBorder="1" applyAlignment="1">
      <alignment horizontal="center" vertical="center"/>
    </xf>
    <xf numFmtId="2" fontId="55" fillId="9" borderId="58" xfId="0" applyNumberFormat="1" applyFont="1" applyFill="1" applyBorder="1" applyAlignment="1">
      <alignment horizontal="center" vertical="center"/>
    </xf>
    <xf numFmtId="3" fontId="55" fillId="9" borderId="58" xfId="6" applyNumberFormat="1" applyFont="1" applyFill="1" applyBorder="1" applyAlignment="1">
      <alignment horizontal="center" vertical="center"/>
    </xf>
    <xf numFmtId="4" fontId="55" fillId="9" borderId="58" xfId="0" applyNumberFormat="1" applyFont="1" applyFill="1" applyBorder="1" applyAlignment="1">
      <alignment horizontal="center" vertical="center"/>
    </xf>
    <xf numFmtId="4" fontId="55" fillId="9" borderId="58" xfId="6" applyNumberFormat="1" applyFont="1" applyFill="1" applyBorder="1" applyAlignment="1">
      <alignment horizontal="center" vertical="center"/>
    </xf>
    <xf numFmtId="0" fontId="78" fillId="9" borderId="0" xfId="0" applyFont="1" applyFill="1" applyAlignment="1">
      <alignment vertical="center"/>
    </xf>
    <xf numFmtId="0" fontId="39" fillId="9" borderId="0" xfId="0" applyFont="1" applyFill="1"/>
    <xf numFmtId="0" fontId="79" fillId="9" borderId="0" xfId="0" applyFont="1" applyFill="1" applyAlignment="1">
      <alignment vertical="center"/>
    </xf>
    <xf numFmtId="0" fontId="79" fillId="9" borderId="71" xfId="0" applyFont="1" applyFill="1" applyBorder="1" applyAlignment="1">
      <alignment vertical="center"/>
    </xf>
    <xf numFmtId="0" fontId="17" fillId="10" borderId="91" xfId="6" applyFont="1" applyFill="1" applyBorder="1" applyAlignment="1">
      <alignment horizontal="center"/>
    </xf>
    <xf numFmtId="0" fontId="4" fillId="9" borderId="98" xfId="6" applyFill="1" applyBorder="1"/>
    <xf numFmtId="0" fontId="30" fillId="9" borderId="153" xfId="0" applyFont="1" applyFill="1" applyBorder="1" applyAlignment="1">
      <alignment horizontal="center" vertical="center"/>
    </xf>
    <xf numFmtId="0" fontId="30" fillId="9" borderId="165" xfId="0" applyFont="1" applyFill="1" applyBorder="1" applyAlignment="1">
      <alignment horizontal="center" vertical="center"/>
    </xf>
    <xf numFmtId="14" fontId="30" fillId="9" borderId="165" xfId="0" applyNumberFormat="1" applyFont="1" applyFill="1" applyBorder="1" applyAlignment="1">
      <alignment horizontal="center" vertical="center"/>
    </xf>
    <xf numFmtId="0" fontId="30" fillId="9" borderId="165" xfId="6" applyFont="1" applyFill="1" applyBorder="1" applyAlignment="1">
      <alignment horizontal="center" vertical="center"/>
    </xf>
    <xf numFmtId="4" fontId="30" fillId="9" borderId="165" xfId="6" applyNumberFormat="1" applyFont="1" applyFill="1" applyBorder="1" applyAlignment="1">
      <alignment horizontal="center" vertical="center"/>
    </xf>
    <xf numFmtId="14" fontId="31" fillId="9" borderId="165" xfId="6" applyNumberFormat="1" applyFont="1" applyFill="1" applyBorder="1" applyAlignment="1">
      <alignment horizontal="center" vertical="center"/>
    </xf>
    <xf numFmtId="14" fontId="30" fillId="9" borderId="165" xfId="6" applyNumberFormat="1" applyFont="1" applyFill="1" applyBorder="1" applyAlignment="1">
      <alignment horizontal="center" vertical="center"/>
    </xf>
    <xf numFmtId="3" fontId="30" fillId="9" borderId="165" xfId="6" applyNumberFormat="1" applyFont="1" applyFill="1" applyBorder="1" applyAlignment="1">
      <alignment horizontal="center" vertical="center"/>
    </xf>
    <xf numFmtId="4" fontId="30" fillId="9" borderId="165" xfId="0" applyNumberFormat="1" applyFont="1" applyFill="1" applyBorder="1" applyAlignment="1">
      <alignment horizontal="center" vertical="center"/>
    </xf>
    <xf numFmtId="4" fontId="30" fillId="9" borderId="152" xfId="6" applyNumberFormat="1" applyFont="1" applyFill="1" applyBorder="1" applyAlignment="1">
      <alignment horizontal="center" vertical="center"/>
    </xf>
    <xf numFmtId="0" fontId="30" fillId="9" borderId="75" xfId="0" applyFont="1" applyFill="1" applyBorder="1" applyAlignment="1">
      <alignment horizontal="center"/>
    </xf>
    <xf numFmtId="0" fontId="30" fillId="9" borderId="103" xfId="6" applyFont="1" applyFill="1" applyBorder="1" applyAlignment="1">
      <alignment horizontal="center" vertical="center"/>
    </xf>
    <xf numFmtId="49" fontId="30" fillId="9" borderId="88" xfId="6" applyNumberFormat="1" applyFont="1" applyFill="1" applyBorder="1" applyAlignment="1">
      <alignment horizontal="center" vertical="center"/>
    </xf>
    <xf numFmtId="0" fontId="30" fillId="9" borderId="88" xfId="0" applyFont="1" applyFill="1" applyBorder="1" applyAlignment="1">
      <alignment horizontal="center" vertical="center"/>
    </xf>
    <xf numFmtId="2" fontId="30" fillId="9" borderId="88" xfId="0" applyNumberFormat="1" applyFont="1" applyFill="1" applyBorder="1" applyAlignment="1">
      <alignment horizontal="center" vertical="center"/>
    </xf>
    <xf numFmtId="14" fontId="30" fillId="9" borderId="88" xfId="0" applyNumberFormat="1" applyFont="1" applyFill="1" applyBorder="1" applyAlignment="1">
      <alignment horizontal="center" vertical="center"/>
    </xf>
    <xf numFmtId="4" fontId="30" fillId="9" borderId="88" xfId="0" applyNumberFormat="1" applyFont="1" applyFill="1" applyBorder="1" applyAlignment="1">
      <alignment horizontal="center" vertical="center"/>
    </xf>
    <xf numFmtId="0" fontId="17" fillId="0" borderId="64" xfId="6" applyFont="1" applyBorder="1"/>
    <xf numFmtId="0" fontId="17" fillId="0" borderId="66" xfId="6" applyFont="1" applyBorder="1"/>
    <xf numFmtId="3" fontId="16" fillId="0" borderId="82" xfId="0" applyNumberFormat="1" applyFont="1" applyBorder="1" applyAlignment="1">
      <alignment horizontal="center"/>
    </xf>
    <xf numFmtId="3" fontId="16" fillId="0" borderId="89" xfId="0" applyNumberFormat="1" applyFont="1" applyBorder="1" applyAlignment="1">
      <alignment horizontal="center"/>
    </xf>
    <xf numFmtId="0" fontId="17" fillId="0" borderId="105" xfId="0" applyFont="1" applyBorder="1" applyAlignment="1">
      <alignment horizontal="center" vertical="center"/>
    </xf>
    <xf numFmtId="3" fontId="17" fillId="0" borderId="51" xfId="6" applyNumberFormat="1" applyFont="1" applyBorder="1" applyAlignment="1">
      <alignment horizontal="center" vertical="center"/>
    </xf>
    <xf numFmtId="0" fontId="17" fillId="0" borderId="117" xfId="6" applyFont="1" applyBorder="1" applyAlignment="1">
      <alignment horizontal="center"/>
    </xf>
    <xf numFmtId="0" fontId="30" fillId="0" borderId="209" xfId="6" applyFont="1" applyBorder="1" applyAlignment="1">
      <alignment horizontal="center" vertical="center"/>
    </xf>
    <xf numFmtId="2" fontId="30" fillId="0" borderId="102" xfId="0" applyNumberFormat="1" applyFont="1" applyBorder="1" applyAlignment="1">
      <alignment horizontal="center" vertical="center"/>
    </xf>
    <xf numFmtId="0" fontId="30" fillId="0" borderId="167" xfId="6" applyFont="1" applyBorder="1" applyAlignment="1">
      <alignment horizontal="center" vertical="center"/>
    </xf>
    <xf numFmtId="2" fontId="30" fillId="0" borderId="145" xfId="0" applyNumberFormat="1" applyFont="1" applyBorder="1" applyAlignment="1">
      <alignment horizontal="center" vertical="center"/>
    </xf>
    <xf numFmtId="0" fontId="17" fillId="0" borderId="82" xfId="6" applyFont="1" applyBorder="1" applyAlignment="1">
      <alignment horizontal="center"/>
    </xf>
    <xf numFmtId="0" fontId="17" fillId="0" borderId="86" xfId="6" applyFont="1" applyBorder="1" applyAlignment="1">
      <alignment horizontal="center" vertical="center"/>
    </xf>
    <xf numFmtId="0" fontId="17" fillId="0" borderId="103" xfId="6" applyNumberFormat="1" applyFont="1" applyBorder="1" applyAlignment="1">
      <alignment horizontal="center" vertical="center"/>
    </xf>
    <xf numFmtId="2" fontId="25" fillId="0" borderId="88" xfId="0" applyNumberFormat="1" applyFont="1" applyBorder="1" applyAlignment="1">
      <alignment horizontal="center"/>
    </xf>
    <xf numFmtId="0" fontId="17" fillId="0" borderId="103" xfId="0" applyFont="1" applyBorder="1" applyAlignment="1">
      <alignment horizontal="center"/>
    </xf>
    <xf numFmtId="14" fontId="18" fillId="0" borderId="88" xfId="0" applyNumberFormat="1" applyFont="1" applyBorder="1" applyAlignment="1">
      <alignment horizontal="center"/>
    </xf>
    <xf numFmtId="0" fontId="80" fillId="9" borderId="145" xfId="0" applyFont="1" applyFill="1" applyBorder="1" applyAlignment="1">
      <alignment horizontal="center" vertical="center"/>
    </xf>
    <xf numFmtId="1" fontId="80" fillId="9" borderId="58" xfId="0" applyNumberFormat="1" applyFont="1" applyFill="1" applyBorder="1" applyAlignment="1">
      <alignment horizontal="center" vertical="center"/>
    </xf>
    <xf numFmtId="0" fontId="80" fillId="9" borderId="58" xfId="0" applyFont="1" applyFill="1" applyBorder="1" applyAlignment="1">
      <alignment horizontal="center" vertical="center"/>
    </xf>
    <xf numFmtId="14" fontId="80" fillId="9" borderId="58" xfId="0" applyNumberFormat="1" applyFont="1" applyFill="1" applyBorder="1" applyAlignment="1">
      <alignment horizontal="center" vertical="center"/>
    </xf>
    <xf numFmtId="0" fontId="80" fillId="9" borderId="58" xfId="6" applyFont="1" applyFill="1" applyBorder="1" applyAlignment="1">
      <alignment horizontal="center" vertical="center"/>
    </xf>
    <xf numFmtId="2" fontId="80" fillId="9" borderId="58" xfId="0" applyNumberFormat="1" applyFont="1" applyFill="1" applyBorder="1" applyAlignment="1">
      <alignment horizontal="center" vertical="center"/>
    </xf>
    <xf numFmtId="14" fontId="81" fillId="9" borderId="58" xfId="0" applyNumberFormat="1" applyFont="1" applyFill="1" applyBorder="1" applyAlignment="1">
      <alignment horizontal="center" vertical="center"/>
    </xf>
    <xf numFmtId="3" fontId="80" fillId="9" borderId="58" xfId="6" applyNumberFormat="1" applyFont="1" applyFill="1" applyBorder="1" applyAlignment="1">
      <alignment horizontal="center" vertical="center"/>
    </xf>
    <xf numFmtId="4" fontId="80" fillId="9" borderId="58" xfId="0" applyNumberFormat="1" applyFont="1" applyFill="1" applyBorder="1" applyAlignment="1">
      <alignment horizontal="center" vertical="center"/>
    </xf>
    <xf numFmtId="4" fontId="80" fillId="9" borderId="58" xfId="6" applyNumberFormat="1" applyFont="1" applyFill="1" applyBorder="1" applyAlignment="1">
      <alignment horizontal="center" vertical="center"/>
    </xf>
    <xf numFmtId="0" fontId="82" fillId="9" borderId="82" xfId="0" applyFont="1" applyFill="1" applyBorder="1" applyAlignment="1">
      <alignment horizontal="center" vertical="center"/>
    </xf>
    <xf numFmtId="0" fontId="17" fillId="0" borderId="7" xfId="6" applyFont="1" applyBorder="1" applyAlignment="1">
      <alignment horizontal="center" vertical="center"/>
    </xf>
    <xf numFmtId="0" fontId="17" fillId="0" borderId="56" xfId="6" applyFont="1" applyBorder="1"/>
    <xf numFmtId="0" fontId="17" fillId="0" borderId="56" xfId="6" applyFont="1" applyBorder="1" applyAlignment="1">
      <alignment horizontal="center" vertical="center"/>
    </xf>
    <xf numFmtId="0" fontId="11" fillId="12" borderId="55" xfId="0" applyFont="1" applyFill="1" applyBorder="1"/>
    <xf numFmtId="0" fontId="16" fillId="12" borderId="95" xfId="6" applyFont="1" applyFill="1" applyBorder="1" applyAlignment="1">
      <alignment horizontal="center" vertical="center"/>
    </xf>
    <xf numFmtId="0" fontId="51" fillId="11" borderId="75" xfId="0" applyFont="1" applyFill="1" applyBorder="1" applyAlignment="1">
      <alignment horizontal="center" vertical="center"/>
    </xf>
    <xf numFmtId="0" fontId="17" fillId="9" borderId="0" xfId="6" applyFont="1" applyFill="1" applyBorder="1" applyAlignment="1">
      <alignment horizontal="center" vertical="center"/>
    </xf>
    <xf numFmtId="3" fontId="17" fillId="9" borderId="0" xfId="6" applyNumberFormat="1" applyFont="1" applyFill="1" applyBorder="1" applyAlignment="1">
      <alignment horizontal="center" vertical="center"/>
    </xf>
    <xf numFmtId="16" fontId="0" fillId="11" borderId="82" xfId="0" applyNumberFormat="1" applyFill="1" applyBorder="1"/>
    <xf numFmtId="4" fontId="0" fillId="3" borderId="194" xfId="0" applyNumberFormat="1" applyFill="1" applyBorder="1" applyAlignment="1">
      <alignment horizontal="center" vertical="center"/>
    </xf>
    <xf numFmtId="4" fontId="30" fillId="12" borderId="58" xfId="0" applyNumberFormat="1" applyFont="1" applyFill="1" applyBorder="1" applyAlignment="1">
      <alignment horizontal="center" vertical="center"/>
    </xf>
    <xf numFmtId="14" fontId="30" fillId="12" borderId="58" xfId="6" applyNumberFormat="1" applyFont="1" applyFill="1" applyBorder="1" applyAlignment="1">
      <alignment horizontal="center" vertical="center"/>
    </xf>
    <xf numFmtId="4" fontId="30" fillId="12" borderId="58" xfId="6" applyNumberFormat="1" applyFont="1" applyFill="1" applyBorder="1" applyAlignment="1">
      <alignment horizontal="center" vertical="center"/>
    </xf>
    <xf numFmtId="0" fontId="16" fillId="9" borderId="49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/>
    </xf>
    <xf numFmtId="14" fontId="17" fillId="9" borderId="0" xfId="0" applyNumberFormat="1" applyFont="1" applyFill="1" applyAlignment="1">
      <alignment horizontal="center"/>
    </xf>
    <xf numFmtId="2" fontId="17" fillId="9" borderId="0" xfId="0" applyNumberFormat="1" applyFont="1" applyFill="1" applyAlignment="1">
      <alignment horizontal="center"/>
    </xf>
    <xf numFmtId="14" fontId="18" fillId="9" borderId="0" xfId="0" applyNumberFormat="1" applyFont="1" applyFill="1" applyAlignment="1">
      <alignment horizontal="center"/>
    </xf>
    <xf numFmtId="4" fontId="17" fillId="9" borderId="0" xfId="0" applyNumberFormat="1" applyFont="1" applyFill="1" applyAlignment="1">
      <alignment horizontal="center" vertical="center"/>
    </xf>
    <xf numFmtId="3" fontId="30" fillId="9" borderId="213" xfId="6" applyNumberFormat="1" applyFont="1" applyFill="1" applyBorder="1" applyAlignment="1">
      <alignment horizontal="center" vertical="center"/>
    </xf>
    <xf numFmtId="0" fontId="75" fillId="9" borderId="145" xfId="0" applyFont="1" applyFill="1" applyBorder="1" applyAlignment="1">
      <alignment horizontal="center" vertical="center"/>
    </xf>
    <xf numFmtId="0" fontId="75" fillId="9" borderId="201" xfId="0" applyFont="1" applyFill="1" applyBorder="1" applyAlignment="1">
      <alignment horizontal="center" vertical="center"/>
    </xf>
    <xf numFmtId="0" fontId="75" fillId="9" borderId="211" xfId="0" applyFont="1" applyFill="1" applyBorder="1" applyAlignment="1">
      <alignment horizontal="center" vertical="center"/>
    </xf>
    <xf numFmtId="14" fontId="75" fillId="9" borderId="211" xfId="0" applyNumberFormat="1" applyFont="1" applyFill="1" applyBorder="1" applyAlignment="1">
      <alignment horizontal="center" vertical="center"/>
    </xf>
    <xf numFmtId="0" fontId="75" fillId="9" borderId="211" xfId="6" applyFont="1" applyFill="1" applyBorder="1" applyAlignment="1">
      <alignment horizontal="center" vertical="center"/>
    </xf>
    <xf numFmtId="4" fontId="75" fillId="9" borderId="211" xfId="6" applyNumberFormat="1" applyFont="1" applyFill="1" applyBorder="1" applyAlignment="1">
      <alignment horizontal="center" vertical="center"/>
    </xf>
    <xf numFmtId="14" fontId="76" fillId="9" borderId="211" xfId="6" applyNumberFormat="1" applyFont="1" applyFill="1" applyBorder="1" applyAlignment="1">
      <alignment horizontal="center" vertical="center"/>
    </xf>
    <xf numFmtId="14" fontId="75" fillId="9" borderId="211" xfId="6" applyNumberFormat="1" applyFont="1" applyFill="1" applyBorder="1" applyAlignment="1">
      <alignment horizontal="center" vertical="center"/>
    </xf>
    <xf numFmtId="3" fontId="75" fillId="9" borderId="211" xfId="6" applyNumberFormat="1" applyFont="1" applyFill="1" applyBorder="1" applyAlignment="1">
      <alignment horizontal="center" vertical="center"/>
    </xf>
    <xf numFmtId="4" fontId="75" fillId="9" borderId="211" xfId="0" applyNumberFormat="1" applyFont="1" applyFill="1" applyBorder="1" applyAlignment="1">
      <alignment horizontal="center" vertical="center"/>
    </xf>
    <xf numFmtId="14" fontId="75" fillId="9" borderId="49" xfId="6" applyNumberFormat="1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8" fontId="16" fillId="11" borderId="0" xfId="6" applyNumberFormat="1" applyFont="1" applyFill="1" applyBorder="1" applyAlignment="1">
      <alignment horizontal="center" vertical="center"/>
    </xf>
    <xf numFmtId="4" fontId="16" fillId="11" borderId="0" xfId="0" applyNumberFormat="1" applyFont="1" applyFill="1" applyAlignment="1">
      <alignment horizontal="center" vertical="center"/>
    </xf>
    <xf numFmtId="0" fontId="42" fillId="11" borderId="0" xfId="0" applyFont="1" applyFill="1" applyAlignment="1">
      <alignment horizontal="center" vertical="center"/>
    </xf>
    <xf numFmtId="0" fontId="17" fillId="11" borderId="87" xfId="0" applyFont="1" applyFill="1" applyBorder="1" applyAlignment="1">
      <alignment horizontal="center" vertical="center"/>
    </xf>
    <xf numFmtId="3" fontId="17" fillId="11" borderId="88" xfId="0" applyNumberFormat="1" applyFont="1" applyFill="1" applyBorder="1" applyAlignment="1">
      <alignment horizontal="center" vertical="center"/>
    </xf>
    <xf numFmtId="3" fontId="30" fillId="11" borderId="58" xfId="0" applyNumberFormat="1" applyFont="1" applyFill="1" applyBorder="1" applyAlignment="1">
      <alignment horizontal="center" vertical="center"/>
    </xf>
    <xf numFmtId="3" fontId="16" fillId="11" borderId="55" xfId="0" applyNumberFormat="1" applyFont="1" applyFill="1" applyBorder="1" applyAlignment="1">
      <alignment horizontal="center" vertical="center"/>
    </xf>
    <xf numFmtId="3" fontId="0" fillId="11" borderId="55" xfId="0" applyNumberFormat="1" applyFill="1" applyBorder="1"/>
    <xf numFmtId="0" fontId="17" fillId="11" borderId="75" xfId="0" applyFont="1" applyFill="1" applyBorder="1" applyAlignment="1">
      <alignment horizontal="center" vertical="center"/>
    </xf>
    <xf numFmtId="0" fontId="51" fillId="9" borderId="145" xfId="0" applyFont="1" applyFill="1" applyBorder="1" applyAlignment="1">
      <alignment horizontal="center" vertical="center"/>
    </xf>
    <xf numFmtId="0" fontId="84" fillId="9" borderId="58" xfId="0" applyFont="1" applyFill="1" applyBorder="1"/>
    <xf numFmtId="0" fontId="51" fillId="9" borderId="75" xfId="0" applyFont="1" applyFill="1" applyBorder="1" applyAlignment="1">
      <alignment horizontal="center" vertical="center"/>
    </xf>
    <xf numFmtId="0" fontId="0" fillId="9" borderId="89" xfId="0" applyFill="1" applyBorder="1" applyAlignment="1">
      <alignment horizontal="center" vertical="center"/>
    </xf>
    <xf numFmtId="0" fontId="16" fillId="11" borderId="88" xfId="6" applyFont="1" applyFill="1" applyBorder="1" applyAlignment="1">
      <alignment horizontal="center" vertical="center"/>
    </xf>
    <xf numFmtId="14" fontId="16" fillId="11" borderId="88" xfId="0" applyNumberFormat="1" applyFont="1" applyFill="1" applyBorder="1" applyAlignment="1">
      <alignment horizontal="center" vertical="center"/>
    </xf>
    <xf numFmtId="2" fontId="16" fillId="11" borderId="88" xfId="0" applyNumberFormat="1" applyFont="1" applyFill="1" applyBorder="1" applyAlignment="1">
      <alignment horizontal="center" vertical="center"/>
    </xf>
    <xf numFmtId="0" fontId="11" fillId="11" borderId="88" xfId="0" applyFont="1" applyFill="1" applyBorder="1"/>
    <xf numFmtId="14" fontId="19" fillId="11" borderId="88" xfId="0" applyNumberFormat="1" applyFont="1" applyFill="1" applyBorder="1" applyAlignment="1">
      <alignment horizontal="center" vertical="center"/>
    </xf>
    <xf numFmtId="4" fontId="85" fillId="11" borderId="88" xfId="0" applyNumberFormat="1" applyFont="1" applyFill="1" applyBorder="1" applyAlignment="1">
      <alignment horizontal="center" vertical="center"/>
    </xf>
    <xf numFmtId="4" fontId="85" fillId="11" borderId="88" xfId="6" applyNumberFormat="1" applyFont="1" applyFill="1" applyBorder="1" applyAlignment="1">
      <alignment horizontal="center" vertical="center"/>
    </xf>
    <xf numFmtId="0" fontId="17" fillId="11" borderId="61" xfId="0" applyFont="1" applyFill="1" applyBorder="1" applyAlignment="1">
      <alignment horizontal="center" vertical="center"/>
    </xf>
    <xf numFmtId="0" fontId="25" fillId="9" borderId="77" xfId="0" applyFont="1" applyFill="1" applyBorder="1" applyAlignment="1">
      <alignment horizontal="center" vertical="center"/>
    </xf>
    <xf numFmtId="0" fontId="25" fillId="9" borderId="130" xfId="0" applyFont="1" applyFill="1" applyBorder="1" applyAlignment="1">
      <alignment horizontal="center" vertical="center"/>
    </xf>
    <xf numFmtId="0" fontId="83" fillId="9" borderId="96" xfId="0" applyFont="1" applyFill="1" applyBorder="1" applyAlignment="1">
      <alignment horizontal="center" vertical="center"/>
    </xf>
    <xf numFmtId="0" fontId="25" fillId="9" borderId="102" xfId="0" applyFont="1" applyFill="1" applyBorder="1" applyAlignment="1">
      <alignment horizontal="center" vertical="center"/>
    </xf>
    <xf numFmtId="0" fontId="25" fillId="9" borderId="95" xfId="0" applyFont="1" applyFill="1" applyBorder="1" applyAlignment="1">
      <alignment horizontal="center" vertical="center"/>
    </xf>
    <xf numFmtId="14" fontId="25" fillId="9" borderId="95" xfId="0" applyNumberFormat="1" applyFont="1" applyFill="1" applyBorder="1" applyAlignment="1">
      <alignment horizontal="center" vertical="center"/>
    </xf>
    <xf numFmtId="0" fontId="25" fillId="9" borderId="95" xfId="6" applyFont="1" applyFill="1" applyBorder="1" applyAlignment="1">
      <alignment horizontal="center" vertical="center"/>
    </xf>
    <xf numFmtId="4" fontId="25" fillId="9" borderId="95" xfId="6" applyNumberFormat="1" applyFont="1" applyFill="1" applyBorder="1" applyAlignment="1">
      <alignment horizontal="center" vertical="center"/>
    </xf>
    <xf numFmtId="14" fontId="25" fillId="9" borderId="95" xfId="6" applyNumberFormat="1" applyFont="1" applyFill="1" applyBorder="1" applyAlignment="1">
      <alignment horizontal="center" vertical="center"/>
    </xf>
    <xf numFmtId="3" fontId="25" fillId="9" borderId="95" xfId="6" applyNumberFormat="1" applyFont="1" applyFill="1" applyBorder="1" applyAlignment="1">
      <alignment horizontal="center" vertical="center"/>
    </xf>
    <xf numFmtId="4" fontId="25" fillId="9" borderId="95" xfId="0" applyNumberFormat="1" applyFont="1" applyFill="1" applyBorder="1" applyAlignment="1">
      <alignment horizontal="center" vertical="center"/>
    </xf>
    <xf numFmtId="0" fontId="25" fillId="9" borderId="57" xfId="0" applyFont="1" applyFill="1" applyBorder="1" applyAlignment="1">
      <alignment horizontal="center" vertical="center"/>
    </xf>
    <xf numFmtId="0" fontId="17" fillId="9" borderId="82" xfId="0" applyFont="1" applyFill="1" applyBorder="1"/>
    <xf numFmtId="0" fontId="0" fillId="9" borderId="214" xfId="0" applyFill="1" applyBorder="1" applyAlignment="1">
      <alignment horizontal="center" vertical="center"/>
    </xf>
    <xf numFmtId="1" fontId="30" fillId="9" borderId="145" xfId="0" applyNumberFormat="1" applyFont="1" applyFill="1" applyBorder="1" applyAlignment="1">
      <alignment horizontal="center" vertical="center"/>
    </xf>
    <xf numFmtId="1" fontId="30" fillId="11" borderId="145" xfId="0" applyNumberFormat="1" applyFont="1" applyFill="1" applyBorder="1" applyAlignment="1">
      <alignment horizontal="center" vertical="center"/>
    </xf>
    <xf numFmtId="0" fontId="0" fillId="9" borderId="140" xfId="0" applyFill="1" applyBorder="1"/>
    <xf numFmtId="0" fontId="0" fillId="9" borderId="101" xfId="0" applyFill="1" applyBorder="1" applyAlignment="1">
      <alignment horizontal="center" vertical="center"/>
    </xf>
    <xf numFmtId="0" fontId="17" fillId="9" borderId="94" xfId="6" applyFont="1" applyFill="1" applyBorder="1"/>
    <xf numFmtId="0" fontId="17" fillId="9" borderId="117" xfId="6" applyFont="1" applyFill="1" applyBorder="1"/>
    <xf numFmtId="0" fontId="17" fillId="9" borderId="63" xfId="6" applyFont="1" applyFill="1" applyBorder="1" applyAlignment="1">
      <alignment horizontal="center"/>
    </xf>
    <xf numFmtId="0" fontId="17" fillId="9" borderId="63" xfId="6" applyFont="1" applyFill="1" applyBorder="1"/>
    <xf numFmtId="0" fontId="17" fillId="9" borderId="172" xfId="6" applyFont="1" applyFill="1" applyBorder="1" applyAlignment="1">
      <alignment horizontal="center"/>
    </xf>
    <xf numFmtId="0" fontId="17" fillId="9" borderId="64" xfId="6" applyFont="1" applyFill="1" applyBorder="1" applyAlignment="1">
      <alignment horizontal="center"/>
    </xf>
    <xf numFmtId="0" fontId="17" fillId="9" borderId="46" xfId="6" applyFont="1" applyFill="1" applyBorder="1" applyAlignment="1">
      <alignment horizontal="center"/>
    </xf>
    <xf numFmtId="0" fontId="17" fillId="9" borderId="34" xfId="6" applyFont="1" applyFill="1" applyBorder="1" applyAlignment="1">
      <alignment horizontal="center"/>
    </xf>
    <xf numFmtId="0" fontId="17" fillId="9" borderId="7" xfId="6" applyFont="1" applyFill="1" applyBorder="1" applyAlignment="1">
      <alignment horizontal="center"/>
    </xf>
    <xf numFmtId="0" fontId="17" fillId="9" borderId="22" xfId="6" applyFont="1" applyFill="1" applyBorder="1" applyAlignment="1">
      <alignment horizontal="center"/>
    </xf>
    <xf numFmtId="0" fontId="17" fillId="9" borderId="66" xfId="6" applyFont="1" applyFill="1" applyBorder="1" applyAlignment="1">
      <alignment horizontal="center"/>
    </xf>
    <xf numFmtId="0" fontId="17" fillId="9" borderId="46" xfId="6" applyFont="1" applyFill="1" applyBorder="1"/>
    <xf numFmtId="0" fontId="17" fillId="9" borderId="34" xfId="6" applyFont="1" applyFill="1" applyBorder="1"/>
    <xf numFmtId="0" fontId="17" fillId="9" borderId="7" xfId="6" applyFont="1" applyFill="1" applyBorder="1"/>
    <xf numFmtId="49" fontId="17" fillId="9" borderId="55" xfId="0" applyNumberFormat="1" applyFont="1" applyFill="1" applyBorder="1" applyAlignment="1">
      <alignment horizontal="center"/>
    </xf>
    <xf numFmtId="2" fontId="17" fillId="9" borderId="55" xfId="0" applyNumberFormat="1" applyFont="1" applyFill="1" applyBorder="1"/>
    <xf numFmtId="0" fontId="9" fillId="9" borderId="55" xfId="0" applyFont="1" applyFill="1" applyBorder="1" applyAlignment="1">
      <alignment horizontal="center" vertical="center"/>
    </xf>
    <xf numFmtId="49" fontId="17" fillId="9" borderId="55" xfId="0" applyNumberFormat="1" applyFont="1" applyFill="1" applyBorder="1"/>
    <xf numFmtId="0" fontId="0" fillId="9" borderId="208" xfId="0" applyFill="1" applyBorder="1"/>
    <xf numFmtId="49" fontId="17" fillId="9" borderId="88" xfId="0" applyNumberFormat="1" applyFont="1" applyFill="1" applyBorder="1" applyAlignment="1">
      <alignment horizontal="center"/>
    </xf>
    <xf numFmtId="2" fontId="17" fillId="9" borderId="88" xfId="0" applyNumberFormat="1" applyFont="1" applyFill="1" applyBorder="1"/>
    <xf numFmtId="0" fontId="9" fillId="9" borderId="88" xfId="0" applyFont="1" applyFill="1" applyBorder="1" applyAlignment="1">
      <alignment horizontal="center" vertical="center"/>
    </xf>
    <xf numFmtId="14" fontId="17" fillId="9" borderId="88" xfId="6" applyNumberFormat="1" applyFont="1" applyFill="1" applyBorder="1" applyAlignment="1">
      <alignment horizontal="center" vertical="center"/>
    </xf>
    <xf numFmtId="49" fontId="17" fillId="9" borderId="88" xfId="0" applyNumberFormat="1" applyFont="1" applyFill="1" applyBorder="1"/>
    <xf numFmtId="3" fontId="17" fillId="9" borderId="88" xfId="6" applyNumberFormat="1" applyFont="1" applyFill="1" applyBorder="1" applyAlignment="1">
      <alignment horizontal="center" vertical="center"/>
    </xf>
    <xf numFmtId="4" fontId="0" fillId="9" borderId="0" xfId="0" applyNumberFormat="1" applyFill="1"/>
    <xf numFmtId="14" fontId="30" fillId="9" borderId="55" xfId="0" applyNumberFormat="1" applyFont="1" applyFill="1" applyBorder="1" applyAlignment="1">
      <alignment horizontal="center"/>
    </xf>
    <xf numFmtId="2" fontId="30" fillId="9" borderId="55" xfId="0" applyNumberFormat="1" applyFont="1" applyFill="1" applyBorder="1" applyAlignment="1">
      <alignment horizontal="center"/>
    </xf>
    <xf numFmtId="14" fontId="34" fillId="9" borderId="55" xfId="0" applyNumberFormat="1" applyFont="1" applyFill="1" applyBorder="1" applyAlignment="1">
      <alignment horizontal="center"/>
    </xf>
    <xf numFmtId="3" fontId="30" fillId="9" borderId="55" xfId="0" applyNumberFormat="1" applyFont="1" applyFill="1" applyBorder="1" applyAlignment="1">
      <alignment horizontal="center"/>
    </xf>
    <xf numFmtId="0" fontId="30" fillId="15" borderId="75" xfId="0" applyFont="1" applyFill="1" applyBorder="1" applyAlignment="1">
      <alignment horizontal="center" vertical="center"/>
    </xf>
    <xf numFmtId="49" fontId="30" fillId="9" borderId="58" xfId="6" applyNumberFormat="1" applyFont="1" applyFill="1" applyBorder="1" applyAlignment="1">
      <alignment horizontal="center" vertical="center"/>
    </xf>
    <xf numFmtId="0" fontId="30" fillId="11" borderId="203" xfId="0" applyFont="1" applyFill="1" applyBorder="1" applyAlignment="1">
      <alignment horizontal="center" vertical="center"/>
    </xf>
    <xf numFmtId="0" fontId="30" fillId="11" borderId="59" xfId="0" applyFont="1" applyFill="1" applyBorder="1" applyAlignment="1">
      <alignment horizontal="center" vertical="center"/>
    </xf>
    <xf numFmtId="14" fontId="30" fillId="11" borderId="59" xfId="0" applyNumberFormat="1" applyFont="1" applyFill="1" applyBorder="1" applyAlignment="1">
      <alignment horizontal="center" vertical="center"/>
    </xf>
    <xf numFmtId="0" fontId="30" fillId="11" borderId="59" xfId="6" applyFont="1" applyFill="1" applyBorder="1" applyAlignment="1">
      <alignment horizontal="center" vertical="center"/>
    </xf>
    <xf numFmtId="4" fontId="30" fillId="11" borderId="59" xfId="6" applyNumberFormat="1" applyFont="1" applyFill="1" applyBorder="1" applyAlignment="1">
      <alignment horizontal="center" vertical="center"/>
    </xf>
    <xf numFmtId="14" fontId="31" fillId="11" borderId="59" xfId="6" applyNumberFormat="1" applyFont="1" applyFill="1" applyBorder="1" applyAlignment="1">
      <alignment horizontal="center" vertical="center"/>
    </xf>
    <xf numFmtId="14" fontId="30" fillId="11" borderId="59" xfId="6" applyNumberFormat="1" applyFont="1" applyFill="1" applyBorder="1" applyAlignment="1">
      <alignment horizontal="center" vertical="center"/>
    </xf>
    <xf numFmtId="3" fontId="30" fillId="11" borderId="59" xfId="6" applyNumberFormat="1" applyFont="1" applyFill="1" applyBorder="1" applyAlignment="1">
      <alignment horizontal="center" vertical="center"/>
    </xf>
    <xf numFmtId="4" fontId="30" fillId="11" borderId="59" xfId="0" applyNumberFormat="1" applyFont="1" applyFill="1" applyBorder="1" applyAlignment="1">
      <alignment horizontal="center" vertical="center"/>
    </xf>
    <xf numFmtId="0" fontId="17" fillId="15" borderId="75" xfId="0" applyFont="1" applyFill="1" applyBorder="1" applyAlignment="1">
      <alignment horizontal="center" vertical="center"/>
    </xf>
    <xf numFmtId="0" fontId="30" fillId="9" borderId="122" xfId="0" applyFont="1" applyFill="1" applyBorder="1" applyAlignment="1">
      <alignment horizontal="center" vertical="center"/>
    </xf>
    <xf numFmtId="0" fontId="30" fillId="9" borderId="41" xfId="0" applyFont="1" applyFill="1" applyBorder="1" applyAlignment="1">
      <alignment horizontal="center" vertical="center"/>
    </xf>
    <xf numFmtId="14" fontId="30" fillId="9" borderId="41" xfId="0" applyNumberFormat="1" applyFont="1" applyFill="1" applyBorder="1" applyAlignment="1">
      <alignment horizontal="center" vertical="center"/>
    </xf>
    <xf numFmtId="0" fontId="30" fillId="9" borderId="41" xfId="6" applyFont="1" applyFill="1" applyBorder="1" applyAlignment="1">
      <alignment horizontal="center" vertical="center"/>
    </xf>
    <xf numFmtId="4" fontId="30" fillId="9" borderId="41" xfId="6" applyNumberFormat="1" applyFont="1" applyFill="1" applyBorder="1" applyAlignment="1">
      <alignment horizontal="center" vertical="center"/>
    </xf>
    <xf numFmtId="14" fontId="30" fillId="9" borderId="41" xfId="6" applyNumberFormat="1" applyFont="1" applyFill="1" applyBorder="1" applyAlignment="1">
      <alignment horizontal="center" vertical="center"/>
    </xf>
    <xf numFmtId="3" fontId="30" fillId="9" borderId="41" xfId="6" applyNumberFormat="1" applyFont="1" applyFill="1" applyBorder="1" applyAlignment="1">
      <alignment horizontal="center" vertical="center"/>
    </xf>
    <xf numFmtId="4" fontId="30" fillId="9" borderId="41" xfId="0" applyNumberFormat="1" applyFont="1" applyFill="1" applyBorder="1" applyAlignment="1">
      <alignment horizontal="center" vertical="center"/>
    </xf>
    <xf numFmtId="0" fontId="30" fillId="12" borderId="58" xfId="6" applyFont="1" applyFill="1" applyBorder="1" applyAlignment="1">
      <alignment horizontal="center" vertical="center"/>
    </xf>
    <xf numFmtId="0" fontId="30" fillId="12" borderId="151" xfId="0" applyFont="1" applyFill="1" applyBorder="1" applyAlignment="1">
      <alignment horizontal="center" vertical="center"/>
    </xf>
    <xf numFmtId="14" fontId="30" fillId="12" borderId="58" xfId="0" applyNumberFormat="1" applyFont="1" applyFill="1" applyBorder="1" applyAlignment="1">
      <alignment horizontal="center" vertical="center"/>
    </xf>
    <xf numFmtId="2" fontId="30" fillId="12" borderId="58" xfId="0" applyNumberFormat="1" applyFont="1" applyFill="1" applyBorder="1" applyAlignment="1">
      <alignment horizontal="center" vertical="center"/>
    </xf>
    <xf numFmtId="0" fontId="39" fillId="12" borderId="151" xfId="0" applyFont="1" applyFill="1" applyBorder="1"/>
    <xf numFmtId="14" fontId="34" fillId="12" borderId="151" xfId="6" applyNumberFormat="1" applyFont="1" applyFill="1" applyBorder="1" applyAlignment="1">
      <alignment horizontal="center" vertical="center"/>
    </xf>
    <xf numFmtId="3" fontId="30" fillId="12" borderId="58" xfId="6" applyNumberFormat="1" applyFont="1" applyFill="1" applyBorder="1" applyAlignment="1">
      <alignment horizontal="center" vertical="center"/>
    </xf>
    <xf numFmtId="0" fontId="30" fillId="12" borderId="0" xfId="6" applyFont="1" applyFill="1" applyBorder="1" applyAlignment="1">
      <alignment horizontal="center" vertical="center"/>
    </xf>
    <xf numFmtId="0" fontId="30" fillId="12" borderId="0" xfId="0" applyFont="1" applyFill="1" applyAlignment="1">
      <alignment horizontal="center" vertical="center"/>
    </xf>
    <xf numFmtId="14" fontId="30" fillId="12" borderId="0" xfId="0" applyNumberFormat="1" applyFont="1" applyFill="1" applyAlignment="1">
      <alignment horizontal="center" vertical="center"/>
    </xf>
    <xf numFmtId="2" fontId="30" fillId="12" borderId="0" xfId="0" applyNumberFormat="1" applyFont="1" applyFill="1" applyAlignment="1">
      <alignment horizontal="center" vertical="center"/>
    </xf>
    <xf numFmtId="0" fontId="39" fillId="12" borderId="0" xfId="0" applyFont="1" applyFill="1"/>
    <xf numFmtId="14" fontId="34" fillId="12" borderId="0" xfId="6" applyNumberFormat="1" applyFont="1" applyFill="1" applyBorder="1" applyAlignment="1">
      <alignment horizontal="center" vertical="center"/>
    </xf>
    <xf numFmtId="3" fontId="30" fillId="12" borderId="0" xfId="6" applyNumberFormat="1" applyFont="1" applyFill="1" applyBorder="1" applyAlignment="1">
      <alignment horizontal="center" vertical="center"/>
    </xf>
    <xf numFmtId="4" fontId="30" fillId="12" borderId="0" xfId="0" applyNumberFormat="1" applyFont="1" applyFill="1" applyAlignment="1">
      <alignment horizontal="center" vertical="center"/>
    </xf>
    <xf numFmtId="14" fontId="30" fillId="12" borderId="0" xfId="6" applyNumberFormat="1" applyFont="1" applyFill="1" applyBorder="1" applyAlignment="1">
      <alignment horizontal="center" vertical="center"/>
    </xf>
    <xf numFmtId="4" fontId="30" fillId="12" borderId="0" xfId="6" applyNumberFormat="1" applyFont="1" applyFill="1" applyBorder="1" applyAlignment="1">
      <alignment horizontal="center" vertical="center"/>
    </xf>
    <xf numFmtId="14" fontId="17" fillId="9" borderId="74" xfId="6" applyNumberFormat="1" applyFont="1" applyFill="1" applyBorder="1" applyAlignment="1">
      <alignment horizontal="center" vertical="center"/>
    </xf>
    <xf numFmtId="0" fontId="4" fillId="9" borderId="68" xfId="6" applyFill="1" applyBorder="1"/>
    <xf numFmtId="0" fontId="86" fillId="9" borderId="0" xfId="0" applyFont="1" applyFill="1"/>
    <xf numFmtId="0" fontId="87" fillId="9" borderId="0" xfId="0" applyFont="1" applyFill="1" applyAlignment="1">
      <alignment horizontal="center" vertical="center"/>
    </xf>
    <xf numFmtId="0" fontId="86" fillId="9" borderId="0" xfId="0" applyFont="1" applyFill="1" applyAlignment="1">
      <alignment horizontal="center"/>
    </xf>
    <xf numFmtId="0" fontId="86" fillId="9" borderId="104" xfId="0" applyFont="1" applyFill="1" applyBorder="1"/>
    <xf numFmtId="0" fontId="86" fillId="9" borderId="51" xfId="0" applyFont="1" applyFill="1" applyBorder="1"/>
    <xf numFmtId="0" fontId="89" fillId="9" borderId="46" xfId="6" applyFont="1" applyFill="1" applyBorder="1"/>
    <xf numFmtId="0" fontId="89" fillId="9" borderId="34" xfId="6" applyFont="1" applyFill="1" applyBorder="1"/>
    <xf numFmtId="0" fontId="89" fillId="9" borderId="7" xfId="6" applyFont="1" applyFill="1" applyBorder="1" applyAlignment="1">
      <alignment horizontal="center"/>
    </xf>
    <xf numFmtId="0" fontId="89" fillId="9" borderId="7" xfId="6" applyFont="1" applyFill="1" applyBorder="1"/>
    <xf numFmtId="0" fontId="89" fillId="9" borderId="66" xfId="6" applyFont="1" applyFill="1" applyBorder="1"/>
    <xf numFmtId="0" fontId="86" fillId="9" borderId="106" xfId="0" applyFont="1" applyFill="1" applyBorder="1"/>
    <xf numFmtId="0" fontId="88" fillId="9" borderId="102" xfId="0" applyFont="1" applyFill="1" applyBorder="1" applyAlignment="1">
      <alignment horizontal="center" vertical="center"/>
    </xf>
    <xf numFmtId="0" fontId="88" fillId="9" borderId="136" xfId="0" applyFont="1" applyFill="1" applyBorder="1" applyAlignment="1">
      <alignment horizontal="center" vertical="center"/>
    </xf>
    <xf numFmtId="0" fontId="88" fillId="9" borderId="210" xfId="0" applyFont="1" applyFill="1" applyBorder="1" applyAlignment="1">
      <alignment horizontal="center" vertical="center"/>
    </xf>
    <xf numFmtId="14" fontId="88" fillId="9" borderId="210" xfId="0" applyNumberFormat="1" applyFont="1" applyFill="1" applyBorder="1" applyAlignment="1">
      <alignment horizontal="center" vertical="center"/>
    </xf>
    <xf numFmtId="0" fontId="88" fillId="9" borderId="210" xfId="6" applyFont="1" applyFill="1" applyBorder="1" applyAlignment="1">
      <alignment horizontal="center" vertical="center"/>
    </xf>
    <xf numFmtId="4" fontId="88" fillId="9" borderId="210" xfId="6" applyNumberFormat="1" applyFont="1" applyFill="1" applyBorder="1" applyAlignment="1">
      <alignment horizontal="center" vertical="center"/>
    </xf>
    <xf numFmtId="14" fontId="90" fillId="9" borderId="210" xfId="6" applyNumberFormat="1" applyFont="1" applyFill="1" applyBorder="1" applyAlignment="1">
      <alignment horizontal="center" vertical="center"/>
    </xf>
    <xf numFmtId="14" fontId="88" fillId="9" borderId="210" xfId="6" applyNumberFormat="1" applyFont="1" applyFill="1" applyBorder="1" applyAlignment="1">
      <alignment horizontal="center" vertical="center"/>
    </xf>
    <xf numFmtId="3" fontId="88" fillId="9" borderId="210" xfId="6" applyNumberFormat="1" applyFont="1" applyFill="1" applyBorder="1" applyAlignment="1">
      <alignment horizontal="center" vertical="center"/>
    </xf>
    <xf numFmtId="4" fontId="88" fillId="9" borderId="210" xfId="0" applyNumberFormat="1" applyFont="1" applyFill="1" applyBorder="1" applyAlignment="1">
      <alignment horizontal="center" vertical="center"/>
    </xf>
    <xf numFmtId="14" fontId="88" fillId="9" borderId="44" xfId="6" applyNumberFormat="1" applyFont="1" applyFill="1" applyBorder="1" applyAlignment="1">
      <alignment horizontal="center" vertical="center"/>
    </xf>
    <xf numFmtId="0" fontId="86" fillId="9" borderId="76" xfId="0" applyFont="1" applyFill="1" applyBorder="1"/>
    <xf numFmtId="0" fontId="88" fillId="9" borderId="145" xfId="0" applyFont="1" applyFill="1" applyBorder="1" applyAlignment="1">
      <alignment horizontal="center" vertical="center"/>
    </xf>
    <xf numFmtId="0" fontId="88" fillId="9" borderId="122" xfId="0" applyFont="1" applyFill="1" applyBorder="1" applyAlignment="1">
      <alignment horizontal="center" vertical="center"/>
    </xf>
    <xf numFmtId="0" fontId="88" fillId="9" borderId="41" xfId="0" applyFont="1" applyFill="1" applyBorder="1" applyAlignment="1">
      <alignment horizontal="center" vertical="center"/>
    </xf>
    <xf numFmtId="14" fontId="88" fillId="9" borderId="41" xfId="0" applyNumberFormat="1" applyFont="1" applyFill="1" applyBorder="1" applyAlignment="1">
      <alignment horizontal="center" vertical="center"/>
    </xf>
    <xf numFmtId="0" fontId="88" fillId="9" borderId="41" xfId="6" applyFont="1" applyFill="1" applyBorder="1" applyAlignment="1">
      <alignment horizontal="center" vertical="center"/>
    </xf>
    <xf numFmtId="4" fontId="88" fillId="9" borderId="41" xfId="6" applyNumberFormat="1" applyFont="1" applyFill="1" applyBorder="1" applyAlignment="1">
      <alignment horizontal="center" vertical="center"/>
    </xf>
    <xf numFmtId="14" fontId="90" fillId="9" borderId="41" xfId="6" applyNumberFormat="1" applyFont="1" applyFill="1" applyBorder="1" applyAlignment="1">
      <alignment horizontal="center" vertical="center"/>
    </xf>
    <xf numFmtId="14" fontId="88" fillId="9" borderId="41" xfId="6" applyNumberFormat="1" applyFont="1" applyFill="1" applyBorder="1" applyAlignment="1">
      <alignment horizontal="center" vertical="center"/>
    </xf>
    <xf numFmtId="3" fontId="88" fillId="9" borderId="41" xfId="6" applyNumberFormat="1" applyFont="1" applyFill="1" applyBorder="1" applyAlignment="1">
      <alignment horizontal="center" vertical="center"/>
    </xf>
    <xf numFmtId="4" fontId="88" fillId="9" borderId="41" xfId="0" applyNumberFormat="1" applyFont="1" applyFill="1" applyBorder="1" applyAlignment="1">
      <alignment horizontal="center" vertical="center"/>
    </xf>
    <xf numFmtId="0" fontId="88" fillId="9" borderId="49" xfId="0" applyFont="1" applyFill="1" applyBorder="1" applyAlignment="1">
      <alignment vertical="center"/>
    </xf>
    <xf numFmtId="0" fontId="88" fillId="9" borderId="77" xfId="0" applyFont="1" applyFill="1" applyBorder="1" applyAlignment="1">
      <alignment horizontal="center" vertical="center"/>
    </xf>
    <xf numFmtId="0" fontId="88" fillId="9" borderId="55" xfId="0" applyFont="1" applyFill="1" applyBorder="1" applyAlignment="1">
      <alignment horizontal="center" vertical="center"/>
    </xf>
    <xf numFmtId="14" fontId="88" fillId="9" borderId="55" xfId="0" applyNumberFormat="1" applyFont="1" applyFill="1" applyBorder="1" applyAlignment="1">
      <alignment horizontal="center" vertical="center"/>
    </xf>
    <xf numFmtId="0" fontId="88" fillId="9" borderId="55" xfId="6" applyFont="1" applyFill="1" applyBorder="1" applyAlignment="1">
      <alignment horizontal="center" vertical="center"/>
    </xf>
    <xf numFmtId="4" fontId="88" fillId="9" borderId="55" xfId="6" applyNumberFormat="1" applyFont="1" applyFill="1" applyBorder="1" applyAlignment="1">
      <alignment horizontal="center" vertical="center"/>
    </xf>
    <xf numFmtId="14" fontId="90" fillId="9" borderId="55" xfId="6" applyNumberFormat="1" applyFont="1" applyFill="1" applyBorder="1" applyAlignment="1">
      <alignment horizontal="center" vertical="center"/>
    </xf>
    <xf numFmtId="14" fontId="88" fillId="9" borderId="55" xfId="6" applyNumberFormat="1" applyFont="1" applyFill="1" applyBorder="1" applyAlignment="1">
      <alignment horizontal="center" vertical="center"/>
    </xf>
    <xf numFmtId="3" fontId="88" fillId="9" borderId="55" xfId="6" applyNumberFormat="1" applyFont="1" applyFill="1" applyBorder="1" applyAlignment="1">
      <alignment horizontal="center" vertical="center"/>
    </xf>
    <xf numFmtId="4" fontId="88" fillId="9" borderId="55" xfId="0" applyNumberFormat="1" applyFont="1" applyFill="1" applyBorder="1" applyAlignment="1">
      <alignment horizontal="center" vertical="center"/>
    </xf>
    <xf numFmtId="0" fontId="88" fillId="9" borderId="47" xfId="0" applyFont="1" applyFill="1" applyBorder="1" applyAlignment="1">
      <alignment vertical="center"/>
    </xf>
    <xf numFmtId="2" fontId="88" fillId="9" borderId="55" xfId="0" applyNumberFormat="1" applyFont="1" applyFill="1" applyBorder="1" applyAlignment="1">
      <alignment horizontal="center" vertical="center"/>
    </xf>
    <xf numFmtId="14" fontId="90" fillId="9" borderId="55" xfId="0" applyNumberFormat="1" applyFont="1" applyFill="1" applyBorder="1" applyAlignment="1">
      <alignment horizontal="center" vertical="center"/>
    </xf>
    <xf numFmtId="0" fontId="86" fillId="9" borderId="114" xfId="0" applyFont="1" applyFill="1" applyBorder="1"/>
    <xf numFmtId="0" fontId="88" fillId="9" borderId="103" xfId="0" applyFont="1" applyFill="1" applyBorder="1" applyAlignment="1">
      <alignment horizontal="center" vertical="center"/>
    </xf>
    <xf numFmtId="0" fontId="88" fillId="9" borderId="93" xfId="0" applyFont="1" applyFill="1" applyBorder="1" applyAlignment="1">
      <alignment horizontal="center" vertical="center"/>
    </xf>
    <xf numFmtId="0" fontId="88" fillId="9" borderId="88" xfId="0" applyFont="1" applyFill="1" applyBorder="1" applyAlignment="1">
      <alignment horizontal="center" vertical="center"/>
    </xf>
    <xf numFmtId="14" fontId="88" fillId="9" borderId="53" xfId="0" applyNumberFormat="1" applyFont="1" applyFill="1" applyBorder="1" applyAlignment="1">
      <alignment horizontal="center" vertical="center"/>
    </xf>
    <xf numFmtId="0" fontId="88" fillId="9" borderId="53" xfId="0" applyFont="1" applyFill="1" applyBorder="1" applyAlignment="1">
      <alignment horizontal="center" vertical="center"/>
    </xf>
    <xf numFmtId="0" fontId="88" fillId="9" borderId="53" xfId="6" applyFont="1" applyFill="1" applyBorder="1" applyAlignment="1">
      <alignment horizontal="center" vertical="center"/>
    </xf>
    <xf numFmtId="4" fontId="88" fillId="9" borderId="53" xfId="6" applyNumberFormat="1" applyFont="1" applyFill="1" applyBorder="1" applyAlignment="1">
      <alignment horizontal="center" vertical="center"/>
    </xf>
    <xf numFmtId="14" fontId="90" fillId="9" borderId="53" xfId="6" applyNumberFormat="1" applyFont="1" applyFill="1" applyBorder="1" applyAlignment="1">
      <alignment horizontal="center" vertical="center"/>
    </xf>
    <xf numFmtId="14" fontId="88" fillId="9" borderId="53" xfId="6" applyNumberFormat="1" applyFont="1" applyFill="1" applyBorder="1" applyAlignment="1">
      <alignment horizontal="center" vertical="center"/>
    </xf>
    <xf numFmtId="3" fontId="88" fillId="9" borderId="88" xfId="6" applyNumberFormat="1" applyFont="1" applyFill="1" applyBorder="1" applyAlignment="1">
      <alignment horizontal="center" vertical="center"/>
    </xf>
    <xf numFmtId="4" fontId="88" fillId="9" borderId="88" xfId="0" applyNumberFormat="1" applyFont="1" applyFill="1" applyBorder="1" applyAlignment="1">
      <alignment horizontal="center" vertical="center"/>
    </xf>
    <xf numFmtId="4" fontId="88" fillId="9" borderId="88" xfId="6" applyNumberFormat="1" applyFont="1" applyFill="1" applyBorder="1" applyAlignment="1">
      <alignment horizontal="center" vertical="center"/>
    </xf>
    <xf numFmtId="0" fontId="91" fillId="9" borderId="61" xfId="0" applyFont="1" applyFill="1" applyBorder="1" applyAlignment="1">
      <alignment horizontal="center" vertical="center"/>
    </xf>
    <xf numFmtId="0" fontId="88" fillId="9" borderId="49" xfId="0" applyFont="1" applyFill="1" applyBorder="1" applyAlignment="1">
      <alignment horizontal="center" vertical="center"/>
    </xf>
    <xf numFmtId="0" fontId="39" fillId="11" borderId="95" xfId="0" applyFont="1" applyFill="1" applyBorder="1"/>
    <xf numFmtId="0" fontId="30" fillId="9" borderId="95" xfId="0" applyFont="1" applyFill="1" applyBorder="1" applyAlignment="1">
      <alignment horizontal="center"/>
    </xf>
    <xf numFmtId="14" fontId="30" fillId="9" borderId="95" xfId="0" applyNumberFormat="1" applyFont="1" applyFill="1" applyBorder="1" applyAlignment="1">
      <alignment horizontal="center"/>
    </xf>
    <xf numFmtId="2" fontId="30" fillId="9" borderId="95" xfId="0" applyNumberFormat="1" applyFont="1" applyFill="1" applyBorder="1" applyAlignment="1">
      <alignment horizontal="center"/>
    </xf>
    <xf numFmtId="3" fontId="30" fillId="9" borderId="95" xfId="0" applyNumberFormat="1" applyFont="1" applyFill="1" applyBorder="1" applyAlignment="1">
      <alignment horizontal="center"/>
    </xf>
    <xf numFmtId="0" fontId="92" fillId="9" borderId="75" xfId="0" applyFont="1" applyFill="1" applyBorder="1" applyAlignment="1">
      <alignment horizontal="center" vertical="center"/>
    </xf>
    <xf numFmtId="0" fontId="92" fillId="9" borderId="145" xfId="6" applyFont="1" applyFill="1" applyBorder="1" applyAlignment="1">
      <alignment horizontal="center" vertical="center"/>
    </xf>
    <xf numFmtId="0" fontId="92" fillId="9" borderId="55" xfId="0" applyFont="1" applyFill="1" applyBorder="1" applyAlignment="1">
      <alignment horizontal="center"/>
    </xf>
    <xf numFmtId="14" fontId="92" fillId="9" borderId="55" xfId="0" applyNumberFormat="1" applyFont="1" applyFill="1" applyBorder="1" applyAlignment="1">
      <alignment horizontal="center"/>
    </xf>
    <xf numFmtId="0" fontId="92" fillId="9" borderId="55" xfId="6" applyFont="1" applyFill="1" applyBorder="1" applyAlignment="1">
      <alignment horizontal="center" vertical="center"/>
    </xf>
    <xf numFmtId="2" fontId="92" fillId="9" borderId="55" xfId="0" applyNumberFormat="1" applyFont="1" applyFill="1" applyBorder="1" applyAlignment="1">
      <alignment horizontal="center"/>
    </xf>
    <xf numFmtId="14" fontId="93" fillId="9" borderId="55" xfId="0" applyNumberFormat="1" applyFont="1" applyFill="1" applyBorder="1" applyAlignment="1">
      <alignment horizontal="center"/>
    </xf>
    <xf numFmtId="3" fontId="92" fillId="9" borderId="55" xfId="0" applyNumberFormat="1" applyFont="1" applyFill="1" applyBorder="1" applyAlignment="1">
      <alignment horizontal="center"/>
    </xf>
    <xf numFmtId="4" fontId="92" fillId="9" borderId="55" xfId="0" applyNumberFormat="1" applyFont="1" applyFill="1" applyBorder="1" applyAlignment="1">
      <alignment horizontal="center" vertical="center"/>
    </xf>
    <xf numFmtId="4" fontId="92" fillId="9" borderId="55" xfId="6" applyNumberFormat="1" applyFont="1" applyFill="1" applyBorder="1" applyAlignment="1">
      <alignment horizontal="center" vertical="center"/>
    </xf>
    <xf numFmtId="0" fontId="92" fillId="9" borderId="77" xfId="6" applyFont="1" applyFill="1" applyBorder="1" applyAlignment="1">
      <alignment horizontal="center" vertical="center"/>
    </xf>
    <xf numFmtId="0" fontId="0" fillId="11" borderId="77" xfId="0" applyFill="1" applyBorder="1"/>
    <xf numFmtId="0" fontId="0" fillId="11" borderId="128" xfId="0" applyFill="1" applyBorder="1"/>
    <xf numFmtId="0" fontId="0" fillId="11" borderId="103" xfId="0" applyFill="1" applyBorder="1"/>
    <xf numFmtId="0" fontId="92" fillId="9" borderId="55" xfId="0" applyFont="1" applyFill="1" applyBorder="1" applyAlignment="1">
      <alignment horizontal="center" vertical="center"/>
    </xf>
    <xf numFmtId="0" fontId="94" fillId="9" borderId="82" xfId="0" applyFont="1" applyFill="1" applyBorder="1" applyAlignment="1">
      <alignment horizontal="center" vertical="center"/>
    </xf>
    <xf numFmtId="0" fontId="51" fillId="11" borderId="145" xfId="6" applyFont="1" applyFill="1" applyBorder="1" applyAlignment="1">
      <alignment horizontal="center" vertical="center"/>
    </xf>
    <xf numFmtId="0" fontId="51" fillId="11" borderId="55" xfId="0" applyFont="1" applyFill="1" applyBorder="1" applyAlignment="1">
      <alignment horizontal="center" vertical="center"/>
    </xf>
    <xf numFmtId="14" fontId="51" fillId="11" borderId="55" xfId="0" applyNumberFormat="1" applyFont="1" applyFill="1" applyBorder="1" applyAlignment="1">
      <alignment horizontal="center" vertical="center"/>
    </xf>
    <xf numFmtId="2" fontId="51" fillId="11" borderId="55" xfId="0" applyNumberFormat="1" applyFont="1" applyFill="1" applyBorder="1" applyAlignment="1">
      <alignment horizontal="center" vertical="center"/>
    </xf>
    <xf numFmtId="0" fontId="84" fillId="11" borderId="55" xfId="0" applyFont="1" applyFill="1" applyBorder="1"/>
    <xf numFmtId="14" fontId="52" fillId="11" borderId="55" xfId="0" applyNumberFormat="1" applyFont="1" applyFill="1" applyBorder="1" applyAlignment="1">
      <alignment horizontal="center" vertical="center"/>
    </xf>
    <xf numFmtId="2" fontId="51" fillId="11" borderId="58" xfId="0" applyNumberFormat="1" applyFont="1" applyFill="1" applyBorder="1" applyAlignment="1">
      <alignment horizontal="center" vertical="center"/>
    </xf>
    <xf numFmtId="0" fontId="17" fillId="0" borderId="71" xfId="6" applyFont="1" applyBorder="1"/>
    <xf numFmtId="0" fontId="17" fillId="0" borderId="91" xfId="6" applyFont="1" applyBorder="1" applyAlignment="1">
      <alignment horizontal="center"/>
    </xf>
    <xf numFmtId="0" fontId="17" fillId="0" borderId="91" xfId="6" applyFont="1" applyBorder="1"/>
    <xf numFmtId="0" fontId="30" fillId="0" borderId="96" xfId="6" applyFont="1" applyBorder="1" applyAlignment="1">
      <alignment horizontal="center" vertical="center"/>
    </xf>
    <xf numFmtId="0" fontId="30" fillId="0" borderId="149" xfId="6" applyFont="1" applyBorder="1" applyAlignment="1">
      <alignment horizontal="center" vertical="center"/>
    </xf>
    <xf numFmtId="0" fontId="16" fillId="0" borderId="149" xfId="6" applyFont="1" applyBorder="1" applyAlignment="1">
      <alignment horizontal="center" vertical="center"/>
    </xf>
    <xf numFmtId="0" fontId="30" fillId="0" borderId="99" xfId="6" applyFont="1" applyBorder="1" applyAlignment="1">
      <alignment horizontal="center" vertical="center"/>
    </xf>
    <xf numFmtId="2" fontId="30" fillId="0" borderId="100" xfId="0" applyNumberFormat="1" applyFont="1" applyBorder="1" applyAlignment="1">
      <alignment horizontal="center" vertical="center"/>
    </xf>
    <xf numFmtId="14" fontId="31" fillId="0" borderId="100" xfId="0" applyNumberFormat="1" applyFont="1" applyBorder="1" applyAlignment="1">
      <alignment horizontal="center" vertical="center"/>
    </xf>
    <xf numFmtId="0" fontId="30" fillId="0" borderId="203" xfId="0" applyFont="1" applyBorder="1" applyAlignment="1">
      <alignment horizontal="center" vertical="center"/>
    </xf>
    <xf numFmtId="0" fontId="30" fillId="0" borderId="114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17" fillId="11" borderId="190" xfId="0" applyFont="1" applyFill="1" applyBorder="1" applyAlignment="1">
      <alignment horizontal="center" vertical="center"/>
    </xf>
    <xf numFmtId="0" fontId="17" fillId="13" borderId="9" xfId="6" applyFont="1" applyFill="1" applyBorder="1" applyAlignment="1">
      <alignment horizontal="center" vertical="center"/>
    </xf>
    <xf numFmtId="0" fontId="17" fillId="13" borderId="22" xfId="6" applyFont="1" applyFill="1" applyBorder="1" applyAlignment="1">
      <alignment horizontal="center" vertical="center"/>
    </xf>
    <xf numFmtId="0" fontId="17" fillId="11" borderId="177" xfId="6" applyFont="1" applyFill="1" applyBorder="1" applyAlignment="1">
      <alignment horizontal="center" vertical="center"/>
    </xf>
    <xf numFmtId="0" fontId="0" fillId="11" borderId="73" xfId="0" applyFill="1" applyBorder="1"/>
    <xf numFmtId="14" fontId="60" fillId="0" borderId="58" xfId="0" applyNumberFormat="1" applyFont="1" applyBorder="1" applyAlignment="1">
      <alignment horizontal="center" vertical="center"/>
    </xf>
    <xf numFmtId="0" fontId="30" fillId="0" borderId="87" xfId="6" applyFont="1" applyBorder="1" applyAlignment="1">
      <alignment horizontal="center" vertical="center"/>
    </xf>
    <xf numFmtId="168" fontId="30" fillId="0" borderId="88" xfId="0" applyNumberFormat="1" applyFont="1" applyBorder="1" applyAlignment="1">
      <alignment horizontal="center" vertical="center"/>
    </xf>
    <xf numFmtId="14" fontId="17" fillId="0" borderId="89" xfId="6" applyNumberFormat="1" applyFont="1" applyBorder="1" applyAlignment="1">
      <alignment horizontal="center" vertical="center"/>
    </xf>
    <xf numFmtId="0" fontId="17" fillId="11" borderId="130" xfId="0" applyFont="1" applyFill="1" applyBorder="1" applyAlignment="1">
      <alignment horizontal="center" vertical="center"/>
    </xf>
    <xf numFmtId="0" fontId="17" fillId="11" borderId="131" xfId="0" applyFont="1" applyFill="1" applyBorder="1" applyAlignment="1">
      <alignment horizontal="center" vertical="center"/>
    </xf>
    <xf numFmtId="14" fontId="65" fillId="0" borderId="0" xfId="0" applyNumberFormat="1" applyFont="1" applyAlignment="1">
      <alignment horizontal="center" vertical="center"/>
    </xf>
    <xf numFmtId="168" fontId="30" fillId="0" borderId="0" xfId="0" applyNumberFormat="1" applyFont="1" applyAlignment="1">
      <alignment horizontal="center" vertical="center"/>
    </xf>
    <xf numFmtId="0" fontId="67" fillId="0" borderId="107" xfId="0" applyFont="1" applyBorder="1" applyAlignment="1">
      <alignment vertical="center"/>
    </xf>
    <xf numFmtId="14" fontId="65" fillId="0" borderId="58" xfId="0" applyNumberFormat="1" applyFont="1" applyBorder="1" applyAlignment="1">
      <alignment horizontal="center" vertical="center"/>
    </xf>
    <xf numFmtId="168" fontId="16" fillId="0" borderId="58" xfId="6" applyNumberFormat="1" applyFont="1" applyBorder="1" applyAlignment="1">
      <alignment horizontal="center" vertical="center"/>
    </xf>
    <xf numFmtId="0" fontId="25" fillId="0" borderId="149" xfId="6" applyFont="1" applyBorder="1" applyAlignment="1">
      <alignment horizontal="center" vertical="center"/>
    </xf>
    <xf numFmtId="0" fontId="25" fillId="0" borderId="58" xfId="0" applyFont="1" applyBorder="1" applyAlignment="1">
      <alignment horizontal="center" vertical="center"/>
    </xf>
    <xf numFmtId="14" fontId="25" fillId="0" borderId="58" xfId="0" applyNumberFormat="1" applyFont="1" applyBorder="1" applyAlignment="1">
      <alignment horizontal="center" vertical="center"/>
    </xf>
    <xf numFmtId="2" fontId="25" fillId="0" borderId="58" xfId="0" applyNumberFormat="1" applyFont="1" applyBorder="1" applyAlignment="1">
      <alignment horizontal="center" vertical="center"/>
    </xf>
    <xf numFmtId="14" fontId="73" fillId="0" borderId="58" xfId="0" applyNumberFormat="1" applyFont="1" applyBorder="1" applyAlignment="1">
      <alignment horizontal="center" vertical="center"/>
    </xf>
    <xf numFmtId="168" fontId="25" fillId="0" borderId="58" xfId="6" applyNumberFormat="1" applyFont="1" applyBorder="1" applyAlignment="1">
      <alignment horizontal="center" vertical="center"/>
    </xf>
    <xf numFmtId="0" fontId="30" fillId="0" borderId="106" xfId="6" applyFont="1" applyBorder="1" applyAlignment="1">
      <alignment horizontal="center" vertical="center"/>
    </xf>
    <xf numFmtId="3" fontId="30" fillId="0" borderId="180" xfId="6" applyNumberFormat="1" applyFont="1" applyBorder="1" applyAlignment="1">
      <alignment horizontal="center" vertical="center"/>
    </xf>
    <xf numFmtId="0" fontId="16" fillId="0" borderId="76" xfId="6" applyFont="1" applyBorder="1" applyAlignment="1">
      <alignment horizontal="center" vertical="center"/>
    </xf>
    <xf numFmtId="168" fontId="70" fillId="0" borderId="130" xfId="6" applyNumberFormat="1" applyFont="1" applyBorder="1" applyAlignment="1">
      <alignment horizontal="center" vertical="center"/>
    </xf>
    <xf numFmtId="0" fontId="70" fillId="0" borderId="55" xfId="6" applyFont="1" applyBorder="1" applyAlignment="1">
      <alignment horizontal="center" vertical="center"/>
    </xf>
    <xf numFmtId="4" fontId="70" fillId="0" borderId="55" xfId="6" applyNumberFormat="1" applyFont="1" applyBorder="1" applyAlignment="1">
      <alignment horizontal="center" vertical="center"/>
    </xf>
    <xf numFmtId="14" fontId="71" fillId="0" borderId="55" xfId="6" applyNumberFormat="1" applyFont="1" applyBorder="1" applyAlignment="1">
      <alignment horizontal="center" vertical="center"/>
    </xf>
    <xf numFmtId="14" fontId="70" fillId="0" borderId="55" xfId="6" applyNumberFormat="1" applyFont="1" applyBorder="1" applyAlignment="1">
      <alignment horizontal="center" vertical="center"/>
    </xf>
    <xf numFmtId="0" fontId="70" fillId="0" borderId="130" xfId="6" applyFont="1" applyBorder="1" applyAlignment="1">
      <alignment horizontal="center" vertical="center"/>
    </xf>
    <xf numFmtId="168" fontId="70" fillId="0" borderId="55" xfId="6" applyNumberFormat="1" applyFont="1" applyBorder="1" applyAlignment="1">
      <alignment horizontal="center" vertical="center"/>
    </xf>
    <xf numFmtId="4" fontId="70" fillId="0" borderId="55" xfId="0" applyNumberFormat="1" applyFont="1" applyBorder="1" applyAlignment="1">
      <alignment horizontal="center" vertical="center"/>
    </xf>
    <xf numFmtId="0" fontId="30" fillId="0" borderId="128" xfId="6" applyFont="1" applyBorder="1" applyAlignment="1">
      <alignment horizontal="center" vertical="center"/>
    </xf>
    <xf numFmtId="0" fontId="25" fillId="0" borderId="87" xfId="6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14" fontId="25" fillId="0" borderId="88" xfId="0" applyNumberFormat="1" applyFont="1" applyBorder="1" applyAlignment="1">
      <alignment horizontal="center" vertical="center"/>
    </xf>
    <xf numFmtId="2" fontId="25" fillId="0" borderId="88" xfId="0" applyNumberFormat="1" applyFont="1" applyBorder="1" applyAlignment="1">
      <alignment horizontal="center" vertical="center"/>
    </xf>
    <xf numFmtId="14" fontId="73" fillId="0" borderId="88" xfId="0" applyNumberFormat="1" applyFont="1" applyBorder="1" applyAlignment="1">
      <alignment horizontal="center" vertical="center"/>
    </xf>
    <xf numFmtId="168" fontId="25" fillId="0" borderId="88" xfId="6" applyNumberFormat="1" applyFont="1" applyBorder="1" applyAlignment="1">
      <alignment horizontal="center" vertical="center"/>
    </xf>
    <xf numFmtId="0" fontId="42" fillId="11" borderId="75" xfId="0" applyFont="1" applyFill="1" applyBorder="1" applyAlignment="1">
      <alignment horizontal="center" vertical="center"/>
    </xf>
    <xf numFmtId="0" fontId="42" fillId="11" borderId="75" xfId="0" applyFont="1" applyFill="1" applyBorder="1"/>
    <xf numFmtId="0" fontId="42" fillId="11" borderId="55" xfId="0" applyFont="1" applyFill="1" applyBorder="1"/>
    <xf numFmtId="0" fontId="42" fillId="11" borderId="87" xfId="0" applyFont="1" applyFill="1" applyBorder="1"/>
    <xf numFmtId="0" fontId="42" fillId="11" borderId="88" xfId="0" applyFont="1" applyFill="1" applyBorder="1"/>
    <xf numFmtId="14" fontId="9" fillId="9" borderId="100" xfId="0" applyNumberFormat="1" applyFont="1" applyFill="1" applyBorder="1" applyAlignment="1">
      <alignment horizontal="center" vertical="center"/>
    </xf>
    <xf numFmtId="3" fontId="16" fillId="9" borderId="55" xfId="0" applyNumberFormat="1" applyFont="1" applyFill="1" applyBorder="1" applyAlignment="1">
      <alignment horizontal="center" vertical="center"/>
    </xf>
    <xf numFmtId="0" fontId="92" fillId="9" borderId="96" xfId="0" applyFont="1" applyFill="1" applyBorder="1" applyAlignment="1">
      <alignment horizontal="center" vertical="center"/>
    </xf>
    <xf numFmtId="0" fontId="92" fillId="9" borderId="95" xfId="6" applyFont="1" applyFill="1" applyBorder="1" applyAlignment="1">
      <alignment horizontal="center" vertical="center"/>
    </xf>
    <xf numFmtId="0" fontId="92" fillId="9" borderId="95" xfId="0" applyFont="1" applyFill="1" applyBorder="1" applyAlignment="1">
      <alignment horizontal="center"/>
    </xf>
    <xf numFmtId="14" fontId="92" fillId="9" borderId="95" xfId="0" applyNumberFormat="1" applyFont="1" applyFill="1" applyBorder="1" applyAlignment="1">
      <alignment horizontal="center"/>
    </xf>
    <xf numFmtId="2" fontId="92" fillId="9" borderId="95" xfId="0" applyNumberFormat="1" applyFont="1" applyFill="1" applyBorder="1" applyAlignment="1">
      <alignment horizontal="center"/>
    </xf>
    <xf numFmtId="3" fontId="92" fillId="9" borderId="95" xfId="0" applyNumberFormat="1" applyFont="1" applyFill="1" applyBorder="1" applyAlignment="1">
      <alignment horizontal="center"/>
    </xf>
    <xf numFmtId="4" fontId="92" fillId="9" borderId="95" xfId="0" applyNumberFormat="1" applyFont="1" applyFill="1" applyBorder="1" applyAlignment="1">
      <alignment horizontal="center" vertical="center"/>
    </xf>
    <xf numFmtId="4" fontId="92" fillId="9" borderId="95" xfId="6" applyNumberFormat="1" applyFont="1" applyFill="1" applyBorder="1" applyAlignment="1">
      <alignment horizontal="center" vertical="center"/>
    </xf>
    <xf numFmtId="14" fontId="34" fillId="9" borderId="55" xfId="0" applyNumberFormat="1" applyFont="1" applyFill="1" applyBorder="1" applyAlignment="1">
      <alignment horizontal="center" vertical="center"/>
    </xf>
    <xf numFmtId="0" fontId="17" fillId="0" borderId="63" xfId="6" applyFont="1" applyBorder="1" applyAlignment="1">
      <alignment horizontal="center" vertical="center"/>
    </xf>
    <xf numFmtId="0" fontId="17" fillId="0" borderId="64" xfId="6" applyFont="1" applyBorder="1" applyAlignment="1">
      <alignment horizontal="center" vertical="center"/>
    </xf>
    <xf numFmtId="0" fontId="17" fillId="0" borderId="66" xfId="6" applyFont="1" applyBorder="1" applyAlignment="1">
      <alignment horizontal="center" vertical="center"/>
    </xf>
    <xf numFmtId="0" fontId="17" fillId="0" borderId="68" xfId="6" applyFont="1" applyBorder="1" applyAlignment="1">
      <alignment horizontal="center" vertical="center"/>
    </xf>
    <xf numFmtId="0" fontId="17" fillId="10" borderId="86" xfId="6" applyFont="1" applyFill="1" applyBorder="1"/>
    <xf numFmtId="0" fontId="17" fillId="10" borderId="121" xfId="6" applyFont="1" applyFill="1" applyBorder="1"/>
    <xf numFmtId="0" fontId="17" fillId="10" borderId="56" xfId="6" applyFont="1" applyFill="1" applyBorder="1" applyAlignment="1">
      <alignment horizontal="center"/>
    </xf>
    <xf numFmtId="3" fontId="51" fillId="11" borderId="169" xfId="6" applyNumberFormat="1" applyFont="1" applyFill="1" applyBorder="1" applyAlignment="1">
      <alignment horizontal="center" vertical="center"/>
    </xf>
    <xf numFmtId="0" fontId="17" fillId="9" borderId="140" xfId="0" applyFont="1" applyFill="1" applyBorder="1" applyAlignment="1">
      <alignment horizontal="center" vertical="center"/>
    </xf>
    <xf numFmtId="168" fontId="25" fillId="9" borderId="55" xfId="6" applyNumberFormat="1" applyFont="1" applyFill="1" applyBorder="1" applyAlignment="1">
      <alignment horizontal="center" vertical="center"/>
    </xf>
    <xf numFmtId="0" fontId="95" fillId="9" borderId="77" xfId="6" applyFont="1" applyFill="1" applyBorder="1" applyAlignment="1">
      <alignment horizontal="center" vertical="center"/>
    </xf>
    <xf numFmtId="0" fontId="95" fillId="9" borderId="55" xfId="0" applyFont="1" applyFill="1" applyBorder="1" applyAlignment="1">
      <alignment horizontal="center" vertical="center"/>
    </xf>
    <xf numFmtId="14" fontId="95" fillId="9" borderId="55" xfId="0" applyNumberFormat="1" applyFont="1" applyFill="1" applyBorder="1" applyAlignment="1">
      <alignment horizontal="center" vertical="center"/>
    </xf>
    <xf numFmtId="0" fontId="95" fillId="9" borderId="55" xfId="6" applyFont="1" applyFill="1" applyBorder="1" applyAlignment="1">
      <alignment horizontal="center" vertical="center"/>
    </xf>
    <xf numFmtId="4" fontId="95" fillId="9" borderId="55" xfId="6" applyNumberFormat="1" applyFont="1" applyFill="1" applyBorder="1" applyAlignment="1">
      <alignment horizontal="center" vertical="center"/>
    </xf>
    <xf numFmtId="14" fontId="96" fillId="9" borderId="55" xfId="6" applyNumberFormat="1" applyFont="1" applyFill="1" applyBorder="1" applyAlignment="1">
      <alignment horizontal="center" vertical="center"/>
    </xf>
    <xf numFmtId="14" fontId="95" fillId="9" borderId="58" xfId="6" applyNumberFormat="1" applyFont="1" applyFill="1" applyBorder="1" applyAlignment="1">
      <alignment horizontal="center" vertical="center"/>
    </xf>
    <xf numFmtId="3" fontId="95" fillId="9" borderId="55" xfId="6" applyNumberFormat="1" applyFont="1" applyFill="1" applyBorder="1" applyAlignment="1">
      <alignment horizontal="center" vertical="center"/>
    </xf>
    <xf numFmtId="4" fontId="95" fillId="9" borderId="55" xfId="0" applyNumberFormat="1" applyFont="1" applyFill="1" applyBorder="1" applyAlignment="1">
      <alignment horizontal="center" vertical="center"/>
    </xf>
    <xf numFmtId="0" fontId="97" fillId="9" borderId="82" xfId="0" applyFont="1" applyFill="1" applyBorder="1" applyAlignment="1">
      <alignment horizontal="center" vertical="center"/>
    </xf>
    <xf numFmtId="14" fontId="16" fillId="9" borderId="50" xfId="6" applyNumberFormat="1" applyFont="1" applyFill="1" applyBorder="1" applyAlignment="1">
      <alignment horizontal="center" vertical="center"/>
    </xf>
    <xf numFmtId="0" fontId="30" fillId="9" borderId="168" xfId="0" applyFont="1" applyFill="1" applyBorder="1" applyAlignment="1">
      <alignment horizontal="center" vertical="center"/>
    </xf>
    <xf numFmtId="2" fontId="17" fillId="9" borderId="100" xfId="6" applyNumberFormat="1" applyFont="1" applyFill="1" applyBorder="1" applyAlignment="1">
      <alignment horizontal="center" vertical="center"/>
    </xf>
    <xf numFmtId="0" fontId="30" fillId="12" borderId="87" xfId="6" applyFont="1" applyFill="1" applyBorder="1" applyAlignment="1">
      <alignment horizontal="center" vertical="center"/>
    </xf>
    <xf numFmtId="0" fontId="30" fillId="12" borderId="88" xfId="0" applyFont="1" applyFill="1" applyBorder="1" applyAlignment="1">
      <alignment horizontal="center" vertical="center"/>
    </xf>
    <xf numFmtId="14" fontId="30" fillId="12" borderId="88" xfId="0" applyNumberFormat="1" applyFont="1" applyFill="1" applyBorder="1" applyAlignment="1">
      <alignment horizontal="center" vertical="center"/>
    </xf>
    <xf numFmtId="2" fontId="30" fillId="12" borderId="88" xfId="0" applyNumberFormat="1" applyFont="1" applyFill="1" applyBorder="1" applyAlignment="1">
      <alignment horizontal="center" vertical="center"/>
    </xf>
    <xf numFmtId="0" fontId="39" fillId="12" borderId="88" xfId="0" applyFont="1" applyFill="1" applyBorder="1"/>
    <xf numFmtId="14" fontId="34" fillId="12" borderId="88" xfId="6" applyNumberFormat="1" applyFont="1" applyFill="1" applyBorder="1" applyAlignment="1">
      <alignment horizontal="center" vertical="center"/>
    </xf>
    <xf numFmtId="3" fontId="30" fillId="12" borderId="88" xfId="6" applyNumberFormat="1" applyFont="1" applyFill="1" applyBorder="1" applyAlignment="1">
      <alignment horizontal="center" vertical="center"/>
    </xf>
    <xf numFmtId="4" fontId="30" fillId="12" borderId="88" xfId="0" applyNumberFormat="1" applyFont="1" applyFill="1" applyBorder="1" applyAlignment="1">
      <alignment horizontal="center" vertical="center"/>
    </xf>
    <xf numFmtId="14" fontId="30" fillId="12" borderId="88" xfId="6" applyNumberFormat="1" applyFont="1" applyFill="1" applyBorder="1" applyAlignment="1">
      <alignment horizontal="center" vertical="center"/>
    </xf>
    <xf numFmtId="4" fontId="30" fillId="12" borderId="88" xfId="6" applyNumberFormat="1" applyFont="1" applyFill="1" applyBorder="1" applyAlignment="1">
      <alignment horizontal="center" vertical="center"/>
    </xf>
    <xf numFmtId="14" fontId="34" fillId="9" borderId="55" xfId="0" applyNumberFormat="1" applyFont="1" applyFill="1" applyBorder="1"/>
    <xf numFmtId="0" fontId="51" fillId="9" borderId="58" xfId="6" applyFont="1" applyFill="1" applyBorder="1" applyAlignment="1">
      <alignment horizontal="center"/>
    </xf>
    <xf numFmtId="49" fontId="51" fillId="9" borderId="58" xfId="6" applyNumberFormat="1" applyFont="1" applyFill="1" applyBorder="1" applyAlignment="1">
      <alignment horizontal="center" vertical="center"/>
    </xf>
    <xf numFmtId="3" fontId="0" fillId="9" borderId="55" xfId="0" applyNumberFormat="1" applyFill="1" applyBorder="1"/>
    <xf numFmtId="3" fontId="17" fillId="9" borderId="88" xfId="0" applyNumberFormat="1" applyFont="1" applyFill="1" applyBorder="1" applyAlignment="1">
      <alignment horizontal="center" vertical="center"/>
    </xf>
    <xf numFmtId="3" fontId="30" fillId="9" borderId="95" xfId="0" applyNumberFormat="1" applyFont="1" applyFill="1" applyBorder="1" applyAlignment="1">
      <alignment horizontal="center" vertical="center"/>
    </xf>
    <xf numFmtId="2" fontId="59" fillId="0" borderId="95" xfId="0" applyNumberFormat="1" applyFont="1" applyBorder="1" applyAlignment="1">
      <alignment horizontal="center" vertical="center"/>
    </xf>
    <xf numFmtId="0" fontId="51" fillId="0" borderId="145" xfId="0" applyFont="1" applyBorder="1" applyAlignment="1">
      <alignment horizontal="center" vertical="center"/>
    </xf>
    <xf numFmtId="1" fontId="51" fillId="0" borderId="58" xfId="0" applyNumberFormat="1" applyFont="1" applyBorder="1" applyAlignment="1">
      <alignment horizontal="center" vertical="center"/>
    </xf>
    <xf numFmtId="0" fontId="84" fillId="0" borderId="58" xfId="0" applyFont="1" applyBorder="1"/>
    <xf numFmtId="3" fontId="51" fillId="0" borderId="58" xfId="6" applyNumberFormat="1" applyFont="1" applyBorder="1" applyAlignment="1">
      <alignment horizontal="center" vertical="center"/>
    </xf>
    <xf numFmtId="14" fontId="34" fillId="9" borderId="165" xfId="6" applyNumberFormat="1" applyFont="1" applyFill="1" applyBorder="1" applyAlignment="1">
      <alignment horizontal="center" vertical="center"/>
    </xf>
    <xf numFmtId="0" fontId="30" fillId="12" borderId="128" xfId="6" applyFont="1" applyFill="1" applyBorder="1" applyAlignment="1">
      <alignment horizontal="center" vertical="center"/>
    </xf>
    <xf numFmtId="0" fontId="30" fillId="12" borderId="58" xfId="0" applyFont="1" applyFill="1" applyBorder="1" applyAlignment="1">
      <alignment horizontal="center" vertical="center"/>
    </xf>
    <xf numFmtId="0" fontId="39" fillId="12" borderId="58" xfId="0" applyFont="1" applyFill="1" applyBorder="1"/>
    <xf numFmtId="14" fontId="34" fillId="12" borderId="58" xfId="6" applyNumberFormat="1" applyFont="1" applyFill="1" applyBorder="1" applyAlignment="1">
      <alignment horizontal="center" vertical="center"/>
    </xf>
    <xf numFmtId="0" fontId="11" fillId="12" borderId="58" xfId="0" applyFont="1" applyFill="1" applyBorder="1"/>
    <xf numFmtId="0" fontId="16" fillId="12" borderId="128" xfId="0" applyFont="1" applyFill="1" applyBorder="1" applyAlignment="1">
      <alignment horizontal="center" vertical="center"/>
    </xf>
    <xf numFmtId="0" fontId="30" fillId="12" borderId="96" xfId="0" applyFont="1" applyFill="1" applyBorder="1" applyAlignment="1">
      <alignment horizontal="center" vertical="center"/>
    </xf>
    <xf numFmtId="14" fontId="27" fillId="9" borderId="55" xfId="0" applyNumberFormat="1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0" fillId="9" borderId="96" xfId="0" applyFill="1" applyBorder="1"/>
    <xf numFmtId="0" fontId="0" fillId="9" borderId="95" xfId="0" applyFill="1" applyBorder="1"/>
    <xf numFmtId="3" fontId="25" fillId="9" borderId="55" xfId="0" applyNumberFormat="1" applyFont="1" applyFill="1" applyBorder="1" applyAlignment="1">
      <alignment horizontal="center" vertical="center"/>
    </xf>
    <xf numFmtId="0" fontId="25" fillId="9" borderId="55" xfId="0" applyFont="1" applyFill="1" applyBorder="1" applyAlignment="1">
      <alignment horizontal="center"/>
    </xf>
    <xf numFmtId="14" fontId="46" fillId="9" borderId="55" xfId="0" applyNumberFormat="1" applyFont="1" applyFill="1" applyBorder="1" applyAlignment="1">
      <alignment horizontal="center" vertical="center"/>
    </xf>
    <xf numFmtId="0" fontId="64" fillId="9" borderId="0" xfId="0" applyFont="1" applyFill="1"/>
    <xf numFmtId="4" fontId="25" fillId="9" borderId="0" xfId="0" applyNumberFormat="1" applyFont="1" applyFill="1" applyAlignment="1">
      <alignment horizontal="center" vertical="center"/>
    </xf>
    <xf numFmtId="4" fontId="25" fillId="9" borderId="0" xfId="6" applyNumberFormat="1" applyFont="1" applyFill="1" applyBorder="1" applyAlignment="1">
      <alignment horizontal="center" vertical="center"/>
    </xf>
    <xf numFmtId="14" fontId="34" fillId="9" borderId="95" xfId="0" applyNumberFormat="1" applyFont="1" applyFill="1" applyBorder="1" applyAlignment="1">
      <alignment horizontal="center" vertical="center"/>
    </xf>
    <xf numFmtId="14" fontId="34" fillId="9" borderId="58" xfId="0" applyNumberFormat="1" applyFont="1" applyFill="1" applyBorder="1" applyAlignment="1">
      <alignment horizontal="center" vertical="center"/>
    </xf>
    <xf numFmtId="0" fontId="16" fillId="9" borderId="96" xfId="0" applyFont="1" applyFill="1" applyBorder="1" applyAlignment="1">
      <alignment horizontal="center" vertical="center"/>
    </xf>
    <xf numFmtId="0" fontId="16" fillId="9" borderId="102" xfId="6" applyFont="1" applyFill="1" applyBorder="1" applyAlignment="1">
      <alignment horizontal="center" vertical="center"/>
    </xf>
    <xf numFmtId="0" fontId="16" fillId="9" borderId="95" xfId="0" applyFont="1" applyFill="1" applyBorder="1" applyAlignment="1">
      <alignment horizontal="center" vertical="center"/>
    </xf>
    <xf numFmtId="14" fontId="16" fillId="9" borderId="95" xfId="0" applyNumberFormat="1" applyFont="1" applyFill="1" applyBorder="1" applyAlignment="1">
      <alignment horizontal="center" vertical="center"/>
    </xf>
    <xf numFmtId="0" fontId="16" fillId="9" borderId="95" xfId="6" applyFont="1" applyFill="1" applyBorder="1" applyAlignment="1">
      <alignment horizontal="center" vertical="center"/>
    </xf>
    <xf numFmtId="14" fontId="27" fillId="9" borderId="97" xfId="0" applyNumberFormat="1" applyFont="1" applyFill="1" applyBorder="1" applyAlignment="1">
      <alignment horizontal="center" vertical="center"/>
    </xf>
    <xf numFmtId="0" fontId="16" fillId="9" borderId="88" xfId="6" applyFont="1" applyFill="1" applyBorder="1" applyAlignment="1">
      <alignment horizontal="center" vertical="center"/>
    </xf>
    <xf numFmtId="0" fontId="30" fillId="9" borderId="100" xfId="0" applyFont="1" applyFill="1" applyBorder="1" applyAlignment="1">
      <alignment horizontal="center"/>
    </xf>
    <xf numFmtId="0" fontId="92" fillId="9" borderId="97" xfId="6" applyFont="1" applyFill="1" applyBorder="1" applyAlignment="1">
      <alignment horizontal="center"/>
    </xf>
    <xf numFmtId="0" fontId="92" fillId="9" borderId="82" xfId="0" applyFont="1" applyFill="1" applyBorder="1" applyAlignment="1">
      <alignment horizontal="center"/>
    </xf>
    <xf numFmtId="0" fontId="17" fillId="9" borderId="82" xfId="0" applyFont="1" applyFill="1" applyBorder="1" applyAlignment="1">
      <alignment horizontal="center"/>
    </xf>
    <xf numFmtId="0" fontId="17" fillId="10" borderId="82" xfId="6" applyFont="1" applyFill="1" applyBorder="1" applyAlignment="1">
      <alignment horizontal="center"/>
    </xf>
    <xf numFmtId="0" fontId="25" fillId="9" borderId="82" xfId="0" applyFont="1" applyFill="1" applyBorder="1" applyAlignment="1">
      <alignment horizontal="center"/>
    </xf>
    <xf numFmtId="3" fontId="17" fillId="9" borderId="89" xfId="6" applyNumberFormat="1" applyFont="1" applyFill="1" applyBorder="1" applyAlignment="1">
      <alignment horizontal="center"/>
    </xf>
    <xf numFmtId="0" fontId="11" fillId="9" borderId="82" xfId="0" applyFont="1" applyFill="1" applyBorder="1"/>
    <xf numFmtId="3" fontId="17" fillId="9" borderId="89" xfId="6" applyNumberFormat="1" applyFont="1" applyFill="1" applyBorder="1"/>
    <xf numFmtId="0" fontId="45" fillId="9" borderId="0" xfId="0" applyFont="1" applyFill="1" applyAlignment="1">
      <alignment horizontal="center" vertical="center"/>
    </xf>
    <xf numFmtId="14" fontId="34" fillId="9" borderId="151" xfId="0" applyNumberFormat="1" applyFont="1" applyFill="1" applyBorder="1" applyAlignment="1">
      <alignment horizontal="center" vertical="center"/>
    </xf>
    <xf numFmtId="14" fontId="46" fillId="9" borderId="58" xfId="0" applyNumberFormat="1" applyFont="1" applyFill="1" applyBorder="1" applyAlignment="1">
      <alignment horizontal="center" vertical="center"/>
    </xf>
    <xf numFmtId="14" fontId="34" fillId="9" borderId="113" xfId="0" applyNumberFormat="1" applyFont="1" applyFill="1" applyBorder="1" applyAlignment="1">
      <alignment horizontal="center" vertical="center"/>
    </xf>
    <xf numFmtId="14" fontId="33" fillId="9" borderId="55" xfId="0" applyNumberFormat="1" applyFont="1" applyFill="1" applyBorder="1" applyAlignment="1">
      <alignment horizontal="center" vertical="center"/>
    </xf>
    <xf numFmtId="14" fontId="33" fillId="9" borderId="58" xfId="0" applyNumberFormat="1" applyFont="1" applyFill="1" applyBorder="1" applyAlignment="1">
      <alignment horizontal="center" vertical="center"/>
    </xf>
    <xf numFmtId="14" fontId="34" fillId="9" borderId="211" xfId="6" applyNumberFormat="1" applyFont="1" applyFill="1" applyBorder="1" applyAlignment="1">
      <alignment horizontal="center" vertical="center"/>
    </xf>
    <xf numFmtId="14" fontId="98" fillId="9" borderId="58" xfId="0" applyNumberFormat="1" applyFont="1" applyFill="1" applyBorder="1" applyAlignment="1">
      <alignment horizontal="center" vertical="center"/>
    </xf>
    <xf numFmtId="14" fontId="46" fillId="9" borderId="95" xfId="6" applyNumberFormat="1" applyFont="1" applyFill="1" applyBorder="1" applyAlignment="1">
      <alignment horizontal="center" vertical="center"/>
    </xf>
    <xf numFmtId="14" fontId="34" fillId="9" borderId="41" xfId="6" applyNumberFormat="1" applyFont="1" applyFill="1" applyBorder="1" applyAlignment="1">
      <alignment horizontal="center" vertical="center"/>
    </xf>
    <xf numFmtId="14" fontId="93" fillId="9" borderId="95" xfId="0" applyNumberFormat="1" applyFont="1" applyFill="1" applyBorder="1" applyAlignment="1">
      <alignment horizontal="center" vertical="center"/>
    </xf>
    <xf numFmtId="14" fontId="93" fillId="9" borderId="55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0" fillId="9" borderId="55" xfId="0" applyFont="1" applyFill="1" applyBorder="1" applyAlignment="1">
      <alignment horizontal="center" vertical="center"/>
    </xf>
    <xf numFmtId="14" fontId="9" fillId="9" borderId="55" xfId="0" applyNumberFormat="1" applyFont="1" applyFill="1" applyBorder="1" applyAlignment="1">
      <alignment horizontal="center" vertical="center"/>
    </xf>
    <xf numFmtId="0" fontId="39" fillId="9" borderId="55" xfId="0" applyFont="1" applyFill="1" applyBorder="1" applyAlignment="1">
      <alignment horizontal="center" vertical="center"/>
    </xf>
    <xf numFmtId="0" fontId="64" fillId="9" borderId="0" xfId="0" applyFont="1" applyFill="1" applyAlignment="1">
      <alignment horizontal="center" vertical="center"/>
    </xf>
    <xf numFmtId="0" fontId="0" fillId="9" borderId="95" xfId="0" applyFill="1" applyBorder="1" applyAlignment="1">
      <alignment horizontal="center" vertical="center"/>
    </xf>
    <xf numFmtId="14" fontId="27" fillId="9" borderId="89" xfId="0" applyNumberFormat="1" applyFont="1" applyFill="1" applyBorder="1" applyAlignment="1">
      <alignment horizontal="center" vertical="center"/>
    </xf>
    <xf numFmtId="0" fontId="17" fillId="9" borderId="77" xfId="0" applyFont="1" applyFill="1" applyBorder="1" applyAlignment="1">
      <alignment horizontal="center" vertical="center"/>
    </xf>
    <xf numFmtId="2" fontId="17" fillId="9" borderId="55" xfId="0" applyNumberFormat="1" applyFont="1" applyFill="1" applyBorder="1" applyAlignment="1">
      <alignment horizontal="center" vertical="center"/>
    </xf>
    <xf numFmtId="0" fontId="88" fillId="9" borderId="130" xfId="6" applyFont="1" applyFill="1" applyBorder="1" applyAlignment="1">
      <alignment horizontal="center" vertical="center"/>
    </xf>
    <xf numFmtId="0" fontId="88" fillId="9" borderId="211" xfId="0" applyFont="1" applyFill="1" applyBorder="1" applyAlignment="1">
      <alignment horizontal="center" vertical="center"/>
    </xf>
    <xf numFmtId="0" fontId="88" fillId="9" borderId="149" xfId="0" applyFont="1" applyFill="1" applyBorder="1" applyAlignment="1">
      <alignment horizontal="center" vertical="center"/>
    </xf>
    <xf numFmtId="3" fontId="16" fillId="11" borderId="169" xfId="6" applyNumberFormat="1" applyFont="1" applyFill="1" applyBorder="1" applyAlignment="1">
      <alignment horizontal="center" vertical="center"/>
    </xf>
    <xf numFmtId="0" fontId="17" fillId="11" borderId="62" xfId="0" applyFont="1" applyFill="1" applyBorder="1"/>
    <xf numFmtId="0" fontId="17" fillId="13" borderId="63" xfId="6" applyFont="1" applyFill="1" applyBorder="1" applyAlignment="1">
      <alignment horizontal="center" vertical="center"/>
    </xf>
    <xf numFmtId="0" fontId="17" fillId="13" borderId="64" xfId="6" applyFont="1" applyFill="1" applyBorder="1" applyAlignment="1">
      <alignment horizontal="center" vertical="center"/>
    </xf>
    <xf numFmtId="0" fontId="17" fillId="11" borderId="65" xfId="0" applyFont="1" applyFill="1" applyBorder="1" applyAlignment="1">
      <alignment horizontal="center" vertical="center"/>
    </xf>
    <xf numFmtId="0" fontId="17" fillId="13" borderId="66" xfId="6" applyFont="1" applyFill="1" applyBorder="1" applyAlignment="1">
      <alignment horizontal="center" vertical="center"/>
    </xf>
    <xf numFmtId="0" fontId="17" fillId="11" borderId="67" xfId="0" applyFont="1" applyFill="1" applyBorder="1"/>
    <xf numFmtId="0" fontId="51" fillId="12" borderId="106" xfId="0" applyFont="1" applyFill="1" applyBorder="1" applyAlignment="1">
      <alignment horizontal="center" vertical="center"/>
    </xf>
    <xf numFmtId="0" fontId="16" fillId="15" borderId="58" xfId="0" applyFont="1" applyFill="1" applyBorder="1" applyAlignment="1">
      <alignment horizontal="center" vertical="center"/>
    </xf>
    <xf numFmtId="14" fontId="100" fillId="9" borderId="55" xfId="0" applyNumberFormat="1" applyFont="1" applyFill="1" applyBorder="1" applyAlignment="1">
      <alignment horizontal="center" vertical="center"/>
    </xf>
    <xf numFmtId="0" fontId="16" fillId="12" borderId="149" xfId="6" applyFont="1" applyFill="1" applyBorder="1" applyAlignment="1">
      <alignment horizontal="center" vertical="center"/>
    </xf>
    <xf numFmtId="0" fontId="17" fillId="15" borderId="82" xfId="0" applyFont="1" applyFill="1" applyBorder="1" applyAlignment="1">
      <alignment horizontal="center" vertical="center"/>
    </xf>
    <xf numFmtId="0" fontId="16" fillId="9" borderId="0" xfId="6" applyNumberFormat="1" applyFont="1" applyFill="1" applyBorder="1" applyAlignment="1">
      <alignment horizontal="center" vertical="center"/>
    </xf>
    <xf numFmtId="0" fontId="16" fillId="9" borderId="0" xfId="6" applyFont="1" applyFill="1" applyBorder="1" applyAlignment="1">
      <alignment horizontal="center" vertical="center"/>
    </xf>
    <xf numFmtId="14" fontId="16" fillId="9" borderId="0" xfId="6" applyNumberFormat="1" applyFont="1" applyFill="1" applyBorder="1" applyAlignment="1">
      <alignment horizontal="center" vertical="center"/>
    </xf>
    <xf numFmtId="3" fontId="16" fillId="9" borderId="0" xfId="6" applyNumberFormat="1" applyFont="1" applyFill="1" applyBorder="1" applyAlignment="1">
      <alignment horizontal="center" vertical="center"/>
    </xf>
    <xf numFmtId="4" fontId="16" fillId="9" borderId="0" xfId="6" applyNumberFormat="1" applyFont="1" applyFill="1" applyBorder="1" applyAlignment="1">
      <alignment horizontal="center" vertical="center"/>
    </xf>
    <xf numFmtId="0" fontId="16" fillId="9" borderId="0" xfId="6" applyFont="1" applyFill="1" applyBorder="1" applyAlignment="1">
      <alignment horizontal="center"/>
    </xf>
    <xf numFmtId="14" fontId="27" fillId="9" borderId="0" xfId="6" applyNumberFormat="1" applyFont="1" applyFill="1" applyBorder="1" applyAlignment="1">
      <alignment horizontal="center" vertical="center"/>
    </xf>
    <xf numFmtId="4" fontId="16" fillId="9" borderId="0" xfId="0" applyNumberFormat="1" applyFont="1" applyFill="1" applyAlignment="1">
      <alignment horizontal="center" vertical="center"/>
    </xf>
    <xf numFmtId="0" fontId="95" fillId="9" borderId="145" xfId="0" applyFont="1" applyFill="1" applyBorder="1" applyAlignment="1">
      <alignment horizontal="center" vertical="center"/>
    </xf>
    <xf numFmtId="0" fontId="95" fillId="9" borderId="153" xfId="0" applyFont="1" applyFill="1" applyBorder="1" applyAlignment="1">
      <alignment horizontal="center" vertical="center"/>
    </xf>
    <xf numFmtId="0" fontId="95" fillId="9" borderId="165" xfId="0" applyFont="1" applyFill="1" applyBorder="1" applyAlignment="1">
      <alignment horizontal="center" vertical="center"/>
    </xf>
    <xf numFmtId="14" fontId="95" fillId="9" borderId="165" xfId="0" applyNumberFormat="1" applyFont="1" applyFill="1" applyBorder="1" applyAlignment="1">
      <alignment horizontal="center" vertical="center"/>
    </xf>
    <xf numFmtId="0" fontId="95" fillId="9" borderId="165" xfId="6" applyFont="1" applyFill="1" applyBorder="1" applyAlignment="1">
      <alignment horizontal="center" vertical="center"/>
    </xf>
    <xf numFmtId="4" fontId="95" fillId="9" borderId="165" xfId="6" applyNumberFormat="1" applyFont="1" applyFill="1" applyBorder="1" applyAlignment="1">
      <alignment horizontal="center" vertical="center"/>
    </xf>
    <xf numFmtId="14" fontId="96" fillId="9" borderId="165" xfId="6" applyNumberFormat="1" applyFont="1" applyFill="1" applyBorder="1" applyAlignment="1">
      <alignment horizontal="center" vertical="center"/>
    </xf>
    <xf numFmtId="14" fontId="95" fillId="9" borderId="165" xfId="6" applyNumberFormat="1" applyFont="1" applyFill="1" applyBorder="1" applyAlignment="1">
      <alignment horizontal="center" vertical="center"/>
    </xf>
    <xf numFmtId="3" fontId="95" fillId="9" borderId="165" xfId="6" applyNumberFormat="1" applyFont="1" applyFill="1" applyBorder="1" applyAlignment="1">
      <alignment horizontal="center" vertical="center"/>
    </xf>
    <xf numFmtId="0" fontId="95" fillId="9" borderId="75" xfId="0" applyFont="1" applyFill="1" applyBorder="1" applyAlignment="1">
      <alignment horizontal="center" vertical="center"/>
    </xf>
    <xf numFmtId="0" fontId="16" fillId="15" borderId="55" xfId="0" applyFont="1" applyFill="1" applyBorder="1" applyAlignment="1">
      <alignment horizontal="center" vertical="center"/>
    </xf>
    <xf numFmtId="14" fontId="16" fillId="15" borderId="55" xfId="0" applyNumberFormat="1" applyFont="1" applyFill="1" applyBorder="1" applyAlignment="1">
      <alignment horizontal="center" vertical="center"/>
    </xf>
    <xf numFmtId="2" fontId="16" fillId="15" borderId="55" xfId="0" applyNumberFormat="1" applyFont="1" applyFill="1" applyBorder="1" applyAlignment="1">
      <alignment horizontal="center" vertical="center"/>
    </xf>
    <xf numFmtId="3" fontId="16" fillId="15" borderId="55" xfId="0" applyNumberFormat="1" applyFont="1" applyFill="1" applyBorder="1" applyAlignment="1">
      <alignment horizontal="center" vertical="center"/>
    </xf>
    <xf numFmtId="0" fontId="0" fillId="11" borderId="51" xfId="0" applyFill="1" applyBorder="1" applyAlignment="1">
      <alignment horizontal="center" vertical="center"/>
    </xf>
    <xf numFmtId="0" fontId="30" fillId="15" borderId="55" xfId="0" applyFont="1" applyFill="1" applyBorder="1" applyAlignment="1">
      <alignment horizontal="center" vertical="center"/>
    </xf>
    <xf numFmtId="14" fontId="30" fillId="15" borderId="55" xfId="0" applyNumberFormat="1" applyFont="1" applyFill="1" applyBorder="1" applyAlignment="1">
      <alignment horizontal="center" vertical="center"/>
    </xf>
    <xf numFmtId="2" fontId="30" fillId="15" borderId="55" xfId="0" applyNumberFormat="1" applyFont="1" applyFill="1" applyBorder="1" applyAlignment="1">
      <alignment horizontal="center" vertical="center"/>
    </xf>
    <xf numFmtId="14" fontId="34" fillId="15" borderId="55" xfId="0" applyNumberFormat="1" applyFont="1" applyFill="1" applyBorder="1" applyAlignment="1">
      <alignment horizontal="center" vertical="center"/>
    </xf>
    <xf numFmtId="0" fontId="17" fillId="9" borderId="208" xfId="0" applyFont="1" applyFill="1" applyBorder="1" applyAlignment="1">
      <alignment vertical="center"/>
    </xf>
    <xf numFmtId="0" fontId="49" fillId="9" borderId="87" xfId="0" applyFont="1" applyFill="1" applyBorder="1" applyAlignment="1">
      <alignment horizontal="center" vertical="center"/>
    </xf>
    <xf numFmtId="0" fontId="49" fillId="9" borderId="88" xfId="0" applyFont="1" applyFill="1" applyBorder="1"/>
    <xf numFmtId="0" fontId="49" fillId="9" borderId="88" xfId="0" applyFont="1" applyFill="1" applyBorder="1" applyAlignment="1">
      <alignment horizontal="center"/>
    </xf>
    <xf numFmtId="0" fontId="49" fillId="9" borderId="88" xfId="0" applyFont="1" applyFill="1" applyBorder="1" applyAlignment="1">
      <alignment horizontal="center" vertical="center"/>
    </xf>
    <xf numFmtId="14" fontId="34" fillId="9" borderId="88" xfId="0" applyNumberFormat="1" applyFont="1" applyFill="1" applyBorder="1" applyAlignment="1">
      <alignment horizontal="center" vertical="center"/>
    </xf>
    <xf numFmtId="1" fontId="16" fillId="9" borderId="55" xfId="0" applyNumberFormat="1" applyFont="1" applyFill="1" applyBorder="1" applyAlignment="1">
      <alignment horizontal="center" vertical="center"/>
    </xf>
    <xf numFmtId="2" fontId="16" fillId="15" borderId="95" xfId="0" applyNumberFormat="1" applyFont="1" applyFill="1" applyBorder="1" applyAlignment="1">
      <alignment horizontal="center" vertical="center"/>
    </xf>
    <xf numFmtId="3" fontId="0" fillId="16" borderId="55" xfId="0" applyNumberFormat="1" applyFill="1" applyBorder="1"/>
    <xf numFmtId="3" fontId="0" fillId="12" borderId="55" xfId="0" applyNumberFormat="1" applyFill="1" applyBorder="1"/>
    <xf numFmtId="3" fontId="0" fillId="12" borderId="88" xfId="0" applyNumberFormat="1" applyFill="1" applyBorder="1"/>
    <xf numFmtId="0" fontId="0" fillId="12" borderId="140" xfId="0" applyFill="1" applyBorder="1"/>
    <xf numFmtId="0" fontId="17" fillId="14" borderId="56" xfId="6" applyFont="1" applyFill="1" applyBorder="1" applyAlignment="1">
      <alignment horizontal="center"/>
    </xf>
    <xf numFmtId="0" fontId="16" fillId="12" borderId="96" xfId="6" applyFont="1" applyFill="1" applyBorder="1" applyAlignment="1">
      <alignment horizontal="center" vertical="center"/>
    </xf>
    <xf numFmtId="0" fontId="16" fillId="12" borderId="112" xfId="0" applyFont="1" applyFill="1" applyBorder="1" applyAlignment="1">
      <alignment horizontal="center" vertical="center"/>
    </xf>
    <xf numFmtId="3" fontId="16" fillId="12" borderId="112" xfId="0" applyNumberFormat="1" applyFont="1" applyFill="1" applyBorder="1" applyAlignment="1">
      <alignment horizontal="center" vertical="center"/>
    </xf>
    <xf numFmtId="0" fontId="11" fillId="12" borderId="112" xfId="0" applyFont="1" applyFill="1" applyBorder="1"/>
    <xf numFmtId="14" fontId="27" fillId="12" borderId="112" xfId="6" applyNumberFormat="1" applyFont="1" applyFill="1" applyBorder="1" applyAlignment="1">
      <alignment horizontal="center" vertical="center"/>
    </xf>
    <xf numFmtId="3" fontId="16" fillId="12" borderId="95" xfId="6" applyNumberFormat="1" applyFont="1" applyFill="1" applyBorder="1" applyAlignment="1">
      <alignment horizontal="center" vertical="center"/>
    </xf>
    <xf numFmtId="14" fontId="16" fillId="12" borderId="95" xfId="6" applyNumberFormat="1" applyFont="1" applyFill="1" applyBorder="1" applyAlignment="1">
      <alignment horizontal="center" vertical="center"/>
    </xf>
    <xf numFmtId="3" fontId="16" fillId="12" borderId="113" xfId="0" applyNumberFormat="1" applyFont="1" applyFill="1" applyBorder="1" applyAlignment="1">
      <alignment horizontal="center" vertical="center"/>
    </xf>
    <xf numFmtId="0" fontId="10" fillId="9" borderId="55" xfId="0" applyFont="1" applyFill="1" applyBorder="1"/>
    <xf numFmtId="0" fontId="16" fillId="9" borderId="125" xfId="6" applyFont="1" applyFill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95" fillId="11" borderId="58" xfId="6" applyNumberFormat="1" applyFont="1" applyFill="1" applyBorder="1" applyAlignment="1">
      <alignment horizontal="center" vertical="center"/>
    </xf>
    <xf numFmtId="0" fontId="95" fillId="11" borderId="58" xfId="6" applyFont="1" applyFill="1" applyBorder="1" applyAlignment="1">
      <alignment horizontal="center" vertical="center"/>
    </xf>
    <xf numFmtId="14" fontId="95" fillId="11" borderId="58" xfId="6" applyNumberFormat="1" applyFont="1" applyFill="1" applyBorder="1" applyAlignment="1">
      <alignment horizontal="center" vertical="center"/>
    </xf>
    <xf numFmtId="3" fontId="95" fillId="11" borderId="169" xfId="6" applyNumberFormat="1" applyFont="1" applyFill="1" applyBorder="1" applyAlignment="1">
      <alignment horizontal="center" vertical="center"/>
    </xf>
    <xf numFmtId="4" fontId="95" fillId="11" borderId="58" xfId="6" applyNumberFormat="1" applyFont="1" applyFill="1" applyBorder="1" applyAlignment="1">
      <alignment horizontal="center" vertical="center"/>
    </xf>
    <xf numFmtId="0" fontId="95" fillId="11" borderId="58" xfId="6" applyFont="1" applyFill="1" applyBorder="1" applyAlignment="1">
      <alignment horizontal="center"/>
    </xf>
    <xf numFmtId="14" fontId="96" fillId="11" borderId="58" xfId="6" applyNumberFormat="1" applyFont="1" applyFill="1" applyBorder="1" applyAlignment="1">
      <alignment horizontal="center" vertical="center"/>
    </xf>
    <xf numFmtId="0" fontId="95" fillId="11" borderId="169" xfId="6" applyFont="1" applyFill="1" applyBorder="1" applyAlignment="1">
      <alignment horizontal="center" vertical="center"/>
    </xf>
    <xf numFmtId="4" fontId="95" fillId="11" borderId="58" xfId="0" applyNumberFormat="1" applyFont="1" applyFill="1" applyBorder="1" applyAlignment="1">
      <alignment horizontal="center" vertical="center"/>
    </xf>
    <xf numFmtId="0" fontId="102" fillId="11" borderId="82" xfId="0" applyFont="1" applyFill="1" applyBorder="1" applyAlignment="1">
      <alignment horizontal="center" vertical="center"/>
    </xf>
    <xf numFmtId="0" fontId="11" fillId="9" borderId="55" xfId="0" applyFont="1" applyFill="1" applyBorder="1" applyAlignment="1">
      <alignment horizontal="center" vertical="center"/>
    </xf>
    <xf numFmtId="0" fontId="11" fillId="9" borderId="58" xfId="0" applyFont="1" applyFill="1" applyBorder="1" applyAlignment="1">
      <alignment horizontal="center" vertical="center"/>
    </xf>
    <xf numFmtId="14" fontId="27" fillId="9" borderId="58" xfId="0" applyNumberFormat="1" applyFont="1" applyFill="1" applyBorder="1" applyAlignment="1">
      <alignment horizontal="center" vertical="center"/>
    </xf>
    <xf numFmtId="3" fontId="16" fillId="9" borderId="58" xfId="0" applyNumberFormat="1" applyFont="1" applyFill="1" applyBorder="1" applyAlignment="1">
      <alignment horizontal="center" vertical="center"/>
    </xf>
    <xf numFmtId="0" fontId="25" fillId="11" borderId="76" xfId="0" applyFont="1" applyFill="1" applyBorder="1" applyAlignment="1">
      <alignment horizontal="center" vertical="center"/>
    </xf>
    <xf numFmtId="0" fontId="25" fillId="11" borderId="55" xfId="6" applyFont="1" applyFill="1" applyBorder="1" applyAlignment="1">
      <alignment horizontal="center" vertical="center"/>
    </xf>
    <xf numFmtId="0" fontId="25" fillId="11" borderId="58" xfId="6" applyNumberFormat="1" applyFont="1" applyFill="1" applyBorder="1" applyAlignment="1">
      <alignment horizontal="center" vertical="center"/>
    </xf>
    <xf numFmtId="3" fontId="25" fillId="11" borderId="169" xfId="6" applyNumberFormat="1" applyFont="1" applyFill="1" applyBorder="1" applyAlignment="1">
      <alignment horizontal="center" vertical="center"/>
    </xf>
    <xf numFmtId="0" fontId="25" fillId="11" borderId="58" xfId="6" applyFont="1" applyFill="1" applyBorder="1" applyAlignment="1">
      <alignment horizontal="center"/>
    </xf>
    <xf numFmtId="14" fontId="46" fillId="11" borderId="58" xfId="6" applyNumberFormat="1" applyFont="1" applyFill="1" applyBorder="1" applyAlignment="1">
      <alignment horizontal="center" vertical="center"/>
    </xf>
    <xf numFmtId="0" fontId="25" fillId="11" borderId="169" xfId="6" applyFont="1" applyFill="1" applyBorder="1" applyAlignment="1">
      <alignment horizontal="center" vertical="center"/>
    </xf>
    <xf numFmtId="0" fontId="25" fillId="11" borderId="82" xfId="0" applyFont="1" applyFill="1" applyBorder="1" applyAlignment="1">
      <alignment horizontal="center" vertical="center"/>
    </xf>
    <xf numFmtId="0" fontId="103" fillId="9" borderId="55" xfId="0" applyFont="1" applyFill="1" applyBorder="1" applyAlignment="1">
      <alignment horizontal="center" vertical="center"/>
    </xf>
    <xf numFmtId="4" fontId="16" fillId="15" borderId="55" xfId="0" applyNumberFormat="1" applyFont="1" applyFill="1" applyBorder="1" applyAlignment="1">
      <alignment horizontal="center" vertical="center"/>
    </xf>
    <xf numFmtId="0" fontId="25" fillId="0" borderId="0" xfId="6" applyFont="1" applyBorder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14" fontId="9" fillId="9" borderId="88" xfId="0" applyNumberFormat="1" applyFont="1" applyFill="1" applyBorder="1" applyAlignment="1">
      <alignment horizontal="center" vertical="center"/>
    </xf>
    <xf numFmtId="0" fontId="20" fillId="9" borderId="88" xfId="0" applyFont="1" applyFill="1" applyBorder="1" applyAlignment="1">
      <alignment horizontal="center"/>
    </xf>
    <xf numFmtId="0" fontId="95" fillId="9" borderId="82" xfId="0" applyFont="1" applyFill="1" applyBorder="1" applyAlignment="1">
      <alignment horizontal="center" vertical="center"/>
    </xf>
    <xf numFmtId="0" fontId="30" fillId="12" borderId="55" xfId="6" applyFont="1" applyFill="1" applyBorder="1" applyAlignment="1">
      <alignment horizontal="center" vertical="center"/>
    </xf>
    <xf numFmtId="0" fontId="0" fillId="12" borderId="76" xfId="0" applyFill="1" applyBorder="1" applyAlignment="1">
      <alignment horizontal="center" vertical="center"/>
    </xf>
    <xf numFmtId="0" fontId="30" fillId="12" borderId="128" xfId="0" applyFont="1" applyFill="1" applyBorder="1" applyAlignment="1">
      <alignment horizontal="center" vertical="center"/>
    </xf>
    <xf numFmtId="49" fontId="34" fillId="9" borderId="55" xfId="0" applyNumberFormat="1" applyFont="1" applyFill="1" applyBorder="1" applyAlignment="1">
      <alignment horizontal="center" vertical="center"/>
    </xf>
    <xf numFmtId="4" fontId="16" fillId="9" borderId="82" xfId="0" applyNumberFormat="1" applyFont="1" applyFill="1" applyBorder="1" applyAlignment="1">
      <alignment horizontal="center" vertical="center"/>
    </xf>
    <xf numFmtId="4" fontId="30" fillId="9" borderId="97" xfId="0" applyNumberFormat="1" applyFont="1" applyFill="1" applyBorder="1" applyAlignment="1">
      <alignment horizontal="center" vertical="center"/>
    </xf>
    <xf numFmtId="4" fontId="30" fillId="9" borderId="82" xfId="0" applyNumberFormat="1" applyFont="1" applyFill="1" applyBorder="1" applyAlignment="1">
      <alignment horizontal="center" vertical="center"/>
    </xf>
    <xf numFmtId="4" fontId="30" fillId="9" borderId="140" xfId="0" applyNumberFormat="1" applyFont="1" applyFill="1" applyBorder="1" applyAlignment="1">
      <alignment horizontal="center" vertical="center"/>
    </xf>
    <xf numFmtId="0" fontId="16" fillId="11" borderId="96" xfId="6" applyFont="1" applyFill="1" applyBorder="1" applyAlignment="1">
      <alignment horizontal="center" vertical="center"/>
    </xf>
    <xf numFmtId="3" fontId="16" fillId="11" borderId="95" xfId="0" applyNumberFormat="1" applyFont="1" applyFill="1" applyBorder="1" applyAlignment="1">
      <alignment horizontal="center" vertical="center"/>
    </xf>
    <xf numFmtId="3" fontId="16" fillId="11" borderId="130" xfId="6" applyNumberFormat="1" applyFont="1" applyFill="1" applyBorder="1" applyAlignment="1">
      <alignment horizontal="center" vertical="center"/>
    </xf>
    <xf numFmtId="0" fontId="16" fillId="11" borderId="130" xfId="6" applyFont="1" applyFill="1" applyBorder="1" applyAlignment="1">
      <alignment horizontal="center" vertical="center"/>
    </xf>
    <xf numFmtId="3" fontId="30" fillId="11" borderId="130" xfId="6" applyNumberFormat="1" applyFont="1" applyFill="1" applyBorder="1" applyAlignment="1">
      <alignment horizontal="center" vertical="center"/>
    </xf>
    <xf numFmtId="0" fontId="30" fillId="11" borderId="55" xfId="6" applyFont="1" applyFill="1" applyBorder="1" applyAlignment="1">
      <alignment horizontal="center"/>
    </xf>
    <xf numFmtId="14" fontId="34" fillId="11" borderId="55" xfId="6" applyNumberFormat="1" applyFont="1" applyFill="1" applyBorder="1" applyAlignment="1">
      <alignment horizontal="center" vertical="center"/>
    </xf>
    <xf numFmtId="2" fontId="16" fillId="15" borderId="88" xfId="0" applyNumberFormat="1" applyFont="1" applyFill="1" applyBorder="1" applyAlignment="1">
      <alignment horizontal="center" vertical="center"/>
    </xf>
    <xf numFmtId="0" fontId="0" fillId="9" borderId="88" xfId="0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103" fillId="0" borderId="0" xfId="0" applyFont="1" applyAlignment="1">
      <alignment horizontal="center" vertical="center"/>
    </xf>
    <xf numFmtId="172" fontId="30" fillId="0" borderId="0" xfId="0" applyNumberFormat="1" applyFont="1" applyAlignment="1">
      <alignment horizontal="center" vertical="center"/>
    </xf>
    <xf numFmtId="0" fontId="39" fillId="9" borderId="95" xfId="0" applyFont="1" applyFill="1" applyBorder="1" applyAlignment="1">
      <alignment horizontal="center" vertical="center"/>
    </xf>
    <xf numFmtId="0" fontId="39" fillId="9" borderId="58" xfId="0" applyFont="1" applyFill="1" applyBorder="1" applyAlignment="1">
      <alignment horizontal="center" vertical="center"/>
    </xf>
    <xf numFmtId="3" fontId="30" fillId="11" borderId="55" xfId="0" applyNumberFormat="1" applyFont="1" applyFill="1" applyBorder="1" applyAlignment="1">
      <alignment horizontal="center" vertical="center"/>
    </xf>
    <xf numFmtId="14" fontId="34" fillId="11" borderId="55" xfId="0" applyNumberFormat="1" applyFont="1" applyFill="1" applyBorder="1" applyAlignment="1">
      <alignment horizontal="center" vertical="center"/>
    </xf>
    <xf numFmtId="0" fontId="57" fillId="0" borderId="46" xfId="0" applyFont="1" applyBorder="1"/>
    <xf numFmtId="0" fontId="57" fillId="18" borderId="200" xfId="0" applyFont="1" applyFill="1" applyBorder="1" applyAlignment="1">
      <alignment horizontal="left" vertical="center"/>
    </xf>
    <xf numFmtId="0" fontId="57" fillId="18" borderId="160" xfId="0" applyFont="1" applyFill="1" applyBorder="1" applyAlignment="1">
      <alignment horizontal="center" vertical="center"/>
    </xf>
    <xf numFmtId="0" fontId="57" fillId="18" borderId="91" xfId="0" applyFont="1" applyFill="1" applyBorder="1" applyAlignment="1">
      <alignment horizontal="center" vertical="center"/>
    </xf>
    <xf numFmtId="0" fontId="57" fillId="18" borderId="200" xfId="0" applyFont="1" applyFill="1" applyBorder="1" applyAlignment="1">
      <alignment horizontal="center" vertical="center"/>
    </xf>
    <xf numFmtId="0" fontId="0" fillId="0" borderId="200" xfId="0" applyBorder="1" applyAlignment="1">
      <alignment vertical="center"/>
    </xf>
    <xf numFmtId="44" fontId="57" fillId="18" borderId="160" xfId="0" applyNumberFormat="1" applyFont="1" applyFill="1" applyBorder="1"/>
    <xf numFmtId="44" fontId="57" fillId="0" borderId="46" xfId="0" applyNumberFormat="1" applyFont="1" applyBorder="1"/>
    <xf numFmtId="0" fontId="57" fillId="18" borderId="158" xfId="0" applyFont="1" applyFill="1" applyBorder="1" applyAlignment="1">
      <alignment horizontal="left" vertical="center"/>
    </xf>
    <xf numFmtId="0" fontId="0" fillId="18" borderId="159" xfId="0" applyFill="1" applyBorder="1"/>
    <xf numFmtId="0" fontId="57" fillId="18" borderId="160" xfId="0" applyFont="1" applyFill="1" applyBorder="1"/>
    <xf numFmtId="0" fontId="65" fillId="0" borderId="46" xfId="0" applyFont="1" applyBorder="1"/>
    <xf numFmtId="0" fontId="57" fillId="0" borderId="46" xfId="0" applyFont="1" applyBorder="1" applyAlignment="1">
      <alignment horizontal="left"/>
    </xf>
    <xf numFmtId="0" fontId="57" fillId="18" borderId="158" xfId="0" applyFont="1" applyFill="1" applyBorder="1"/>
    <xf numFmtId="0" fontId="0" fillId="18" borderId="159" xfId="0" applyFill="1" applyBorder="1" applyAlignment="1">
      <alignment horizontal="left" vertical="center"/>
    </xf>
    <xf numFmtId="0" fontId="0" fillId="18" borderId="160" xfId="0" applyFill="1" applyBorder="1"/>
    <xf numFmtId="0" fontId="60" fillId="18" borderId="105" xfId="0" applyFont="1" applyFill="1" applyBorder="1" applyAlignment="1">
      <alignment vertical="center"/>
    </xf>
    <xf numFmtId="0" fontId="60" fillId="18" borderId="144" xfId="0" applyFont="1" applyFill="1" applyBorder="1" applyAlignment="1">
      <alignment vertical="center"/>
    </xf>
    <xf numFmtId="0" fontId="60" fillId="18" borderId="86" xfId="0" applyFont="1" applyFill="1" applyBorder="1" applyAlignment="1">
      <alignment vertical="center"/>
    </xf>
    <xf numFmtId="0" fontId="57" fillId="18" borderId="98" xfId="0" applyFont="1" applyFill="1" applyBorder="1" applyAlignment="1">
      <alignment horizontal="center" vertical="center"/>
    </xf>
    <xf numFmtId="44" fontId="57" fillId="18" borderId="98" xfId="0" applyNumberFormat="1" applyFont="1" applyFill="1" applyBorder="1"/>
    <xf numFmtId="0" fontId="57" fillId="18" borderId="105" xfId="0" applyFont="1" applyFill="1" applyBorder="1" applyAlignment="1">
      <alignment horizontal="left" vertical="center"/>
    </xf>
    <xf numFmtId="0" fontId="57" fillId="18" borderId="144" xfId="0" applyFont="1" applyFill="1" applyBorder="1" applyAlignment="1">
      <alignment horizontal="left" vertical="center"/>
    </xf>
    <xf numFmtId="0" fontId="57" fillId="18" borderId="86" xfId="0" applyFont="1" applyFill="1" applyBorder="1" applyAlignment="1">
      <alignment horizontal="left" vertical="center"/>
    </xf>
    <xf numFmtId="0" fontId="57" fillId="18" borderId="159" xfId="0" applyFont="1" applyFill="1" applyBorder="1" applyAlignment="1">
      <alignment horizontal="left" vertical="center"/>
    </xf>
    <xf numFmtId="0" fontId="57" fillId="18" borderId="160" xfId="0" applyFont="1" applyFill="1" applyBorder="1" applyAlignment="1">
      <alignment horizontal="left" vertical="center"/>
    </xf>
    <xf numFmtId="0" fontId="72" fillId="18" borderId="144" xfId="13" applyFill="1" applyBorder="1" applyAlignment="1">
      <alignment horizontal="left" vertical="center"/>
    </xf>
    <xf numFmtId="0" fontId="57" fillId="18" borderId="159" xfId="0" applyFont="1" applyFill="1" applyBorder="1" applyAlignment="1">
      <alignment horizontal="center" vertical="center"/>
    </xf>
    <xf numFmtId="0" fontId="0" fillId="18" borderId="144" xfId="0" applyFill="1" applyBorder="1"/>
    <xf numFmtId="0" fontId="34" fillId="18" borderId="158" xfId="0" applyFont="1" applyFill="1" applyBorder="1" applyAlignment="1">
      <alignment horizontal="left" vertical="center"/>
    </xf>
    <xf numFmtId="0" fontId="34" fillId="18" borderId="159" xfId="0" applyFont="1" applyFill="1" applyBorder="1" applyAlignment="1">
      <alignment horizontal="left" vertical="center"/>
    </xf>
    <xf numFmtId="3" fontId="57" fillId="18" borderId="159" xfId="0" applyNumberFormat="1" applyFont="1" applyFill="1" applyBorder="1" applyAlignment="1">
      <alignment horizontal="left" vertical="center"/>
    </xf>
    <xf numFmtId="0" fontId="57" fillId="18" borderId="159" xfId="0" applyFont="1" applyFill="1" applyBorder="1"/>
    <xf numFmtId="0" fontId="57" fillId="18" borderId="144" xfId="0" applyFont="1" applyFill="1" applyBorder="1"/>
    <xf numFmtId="0" fontId="72" fillId="18" borderId="105" xfId="13" applyFill="1" applyBorder="1" applyAlignment="1">
      <alignment horizontal="left" vertical="center"/>
    </xf>
    <xf numFmtId="0" fontId="72" fillId="18" borderId="159" xfId="13" applyFill="1" applyBorder="1" applyAlignment="1">
      <alignment horizontal="center" vertical="center"/>
    </xf>
    <xf numFmtId="0" fontId="72" fillId="18" borderId="144" xfId="13" applyFill="1" applyBorder="1" applyAlignment="1">
      <alignment horizontal="center" vertical="center"/>
    </xf>
    <xf numFmtId="0" fontId="72" fillId="18" borderId="160" xfId="13" applyFill="1" applyBorder="1" applyAlignment="1">
      <alignment horizontal="center" vertical="center"/>
    </xf>
    <xf numFmtId="0" fontId="72" fillId="0" borderId="46" xfId="13" applyFill="1" applyBorder="1" applyAlignment="1">
      <alignment horizontal="center" vertical="center"/>
    </xf>
    <xf numFmtId="3" fontId="34" fillId="0" borderId="46" xfId="0" applyNumberFormat="1" applyFont="1" applyBorder="1" applyAlignment="1">
      <alignment horizontal="left" vertical="center"/>
    </xf>
    <xf numFmtId="0" fontId="0" fillId="0" borderId="158" xfId="0" applyBorder="1" applyAlignment="1">
      <alignment horizontal="center" vertical="center"/>
    </xf>
    <xf numFmtId="0" fontId="0" fillId="0" borderId="158" xfId="0" applyBorder="1" applyAlignment="1">
      <alignment vertical="center"/>
    </xf>
    <xf numFmtId="14" fontId="57" fillId="18" borderId="200" xfId="0" applyNumberFormat="1" applyFont="1" applyFill="1" applyBorder="1" applyAlignment="1">
      <alignment horizontal="center" vertical="center"/>
    </xf>
    <xf numFmtId="0" fontId="0" fillId="18" borderId="158" xfId="0" applyFill="1" applyBorder="1" applyAlignment="1">
      <alignment vertical="center"/>
    </xf>
    <xf numFmtId="0" fontId="0" fillId="18" borderId="159" xfId="0" applyFill="1" applyBorder="1" applyAlignment="1">
      <alignment vertical="center"/>
    </xf>
    <xf numFmtId="0" fontId="57" fillId="18" borderId="86" xfId="0" applyFont="1" applyFill="1" applyBorder="1" applyAlignment="1">
      <alignment horizontal="center" vertical="center"/>
    </xf>
    <xf numFmtId="0" fontId="0" fillId="18" borderId="158" xfId="0" applyFill="1" applyBorder="1"/>
    <xf numFmtId="3" fontId="57" fillId="18" borderId="158" xfId="0" applyNumberFormat="1" applyFont="1" applyFill="1" applyBorder="1"/>
    <xf numFmtId="0" fontId="0" fillId="0" borderId="200" xfId="0" applyBorder="1" applyAlignment="1">
      <alignment horizontal="left"/>
    </xf>
    <xf numFmtId="0" fontId="0" fillId="0" borderId="200" xfId="0" applyBorder="1" applyAlignment="1">
      <alignment horizontal="left" vertical="center"/>
    </xf>
    <xf numFmtId="0" fontId="40" fillId="0" borderId="0" xfId="0" applyFont="1" applyAlignment="1">
      <alignment horizontal="left"/>
    </xf>
    <xf numFmtId="0" fontId="40" fillId="0" borderId="46" xfId="0" applyFont="1" applyBorder="1" applyAlignment="1">
      <alignment horizontal="left"/>
    </xf>
    <xf numFmtId="0" fontId="40" fillId="18" borderId="158" xfId="0" applyFont="1" applyFill="1" applyBorder="1" applyAlignment="1">
      <alignment horizontal="left" vertical="center"/>
    </xf>
    <xf numFmtId="0" fontId="40" fillId="18" borderId="159" xfId="0" applyFont="1" applyFill="1" applyBorder="1" applyAlignment="1">
      <alignment horizontal="left" vertical="center"/>
    </xf>
    <xf numFmtId="0" fontId="40" fillId="18" borderId="160" xfId="0" applyFont="1" applyFill="1" applyBorder="1" applyAlignment="1">
      <alignment horizontal="left" vertical="center"/>
    </xf>
    <xf numFmtId="0" fontId="40" fillId="18" borderId="159" xfId="0" applyFont="1" applyFill="1" applyBorder="1" applyAlignment="1">
      <alignment horizontal="left"/>
    </xf>
    <xf numFmtId="0" fontId="40" fillId="18" borderId="160" xfId="0" applyFont="1" applyFill="1" applyBorder="1" applyAlignment="1">
      <alignment horizontal="left"/>
    </xf>
    <xf numFmtId="0" fontId="0" fillId="18" borderId="158" xfId="0" applyFill="1" applyBorder="1" applyAlignment="1">
      <alignment horizontal="center" vertical="center"/>
    </xf>
    <xf numFmtId="0" fontId="0" fillId="0" borderId="158" xfId="0" applyBorder="1" applyAlignment="1">
      <alignment horizontal="center"/>
    </xf>
    <xf numFmtId="0" fontId="0" fillId="0" borderId="0" xfId="0" applyAlignment="1">
      <alignment horizontal="center" vertical="top"/>
    </xf>
    <xf numFmtId="0" fontId="57" fillId="0" borderId="0" xfId="0" applyFont="1"/>
    <xf numFmtId="0" fontId="105" fillId="0" borderId="158" xfId="0" applyFont="1" applyBorder="1" applyAlignment="1">
      <alignment vertical="center"/>
    </xf>
    <xf numFmtId="0" fontId="105" fillId="0" borderId="159" xfId="0" applyFont="1" applyBorder="1" applyAlignment="1">
      <alignment horizontal="center" vertical="center"/>
    </xf>
    <xf numFmtId="0" fontId="105" fillId="0" borderId="160" xfId="0" applyFont="1" applyBorder="1" applyAlignment="1">
      <alignment horizontal="center" vertical="center"/>
    </xf>
    <xf numFmtId="0" fontId="105" fillId="0" borderId="158" xfId="0" applyFont="1" applyBorder="1" applyAlignment="1">
      <alignment horizontal="left" vertical="center"/>
    </xf>
    <xf numFmtId="0" fontId="105" fillId="0" borderId="200" xfId="0" applyFont="1" applyBorder="1" applyAlignment="1">
      <alignment horizontal="center" vertical="center"/>
    </xf>
    <xf numFmtId="0" fontId="0" fillId="0" borderId="160" xfId="0" applyBorder="1" applyAlignment="1">
      <alignment horizontal="center" vertical="top"/>
    </xf>
    <xf numFmtId="0" fontId="105" fillId="0" borderId="200" xfId="0" applyFont="1" applyBorder="1" applyAlignment="1">
      <alignment horizontal="left" vertical="center"/>
    </xf>
    <xf numFmtId="0" fontId="105" fillId="0" borderId="71" xfId="0" applyFont="1" applyBorder="1" applyAlignment="1">
      <alignment horizontal="left" vertical="center"/>
    </xf>
    <xf numFmtId="0" fontId="57" fillId="0" borderId="160" xfId="0" applyFont="1" applyBorder="1"/>
    <xf numFmtId="0" fontId="105" fillId="0" borderId="71" xfId="0" applyFont="1" applyBorder="1" applyAlignment="1">
      <alignment horizontal="center" vertical="center"/>
    </xf>
    <xf numFmtId="0" fontId="0" fillId="18" borderId="107" xfId="0" applyFill="1" applyBorder="1"/>
    <xf numFmtId="0" fontId="0" fillId="18" borderId="94" xfId="0" applyFill="1" applyBorder="1"/>
    <xf numFmtId="0" fontId="0" fillId="18" borderId="107" xfId="0" applyFill="1" applyBorder="1" applyAlignment="1">
      <alignment horizontal="center"/>
    </xf>
    <xf numFmtId="0" fontId="0" fillId="18" borderId="71" xfId="0" applyFill="1" applyBorder="1" applyAlignment="1">
      <alignment horizontal="center"/>
    </xf>
    <xf numFmtId="0" fontId="0" fillId="18" borderId="104" xfId="0" applyFill="1" applyBorder="1" applyAlignment="1">
      <alignment horizontal="center"/>
    </xf>
    <xf numFmtId="0" fontId="0" fillId="18" borderId="94" xfId="0" applyFill="1" applyBorder="1" applyAlignment="1">
      <alignment horizontal="center" vertical="top"/>
    </xf>
    <xf numFmtId="0" fontId="0" fillId="18" borderId="104" xfId="0" applyFill="1" applyBorder="1" applyAlignment="1">
      <alignment horizontal="center" vertical="top"/>
    </xf>
    <xf numFmtId="0" fontId="57" fillId="18" borderId="94" xfId="0" applyFont="1" applyFill="1" applyBorder="1"/>
    <xf numFmtId="0" fontId="57" fillId="18" borderId="104" xfId="0" applyFont="1" applyFill="1" applyBorder="1"/>
    <xf numFmtId="0" fontId="0" fillId="18" borderId="0" xfId="0" applyFill="1"/>
    <xf numFmtId="0" fontId="0" fillId="18" borderId="46" xfId="0" applyFill="1" applyBorder="1"/>
    <xf numFmtId="0" fontId="106" fillId="18" borderId="0" xfId="0" applyFont="1" applyFill="1" applyAlignment="1">
      <alignment horizontal="left"/>
    </xf>
    <xf numFmtId="0" fontId="106" fillId="18" borderId="91" xfId="0" applyFont="1" applyFill="1" applyBorder="1" applyAlignment="1">
      <alignment horizontal="center"/>
    </xf>
    <xf numFmtId="0" fontId="106" fillId="18" borderId="51" xfId="0" applyFont="1" applyFill="1" applyBorder="1" applyAlignment="1">
      <alignment horizontal="center"/>
    </xf>
    <xf numFmtId="0" fontId="0" fillId="18" borderId="46" xfId="0" applyFill="1" applyBorder="1" applyAlignment="1">
      <alignment horizontal="center" vertical="top"/>
    </xf>
    <xf numFmtId="0" fontId="0" fillId="18" borderId="51" xfId="0" applyFill="1" applyBorder="1" applyAlignment="1">
      <alignment horizontal="left" vertical="center"/>
    </xf>
    <xf numFmtId="3" fontId="106" fillId="18" borderId="46" xfId="0" applyNumberFormat="1" applyFont="1" applyFill="1" applyBorder="1" applyAlignment="1">
      <alignment horizontal="center" vertical="top"/>
    </xf>
    <xf numFmtId="0" fontId="57" fillId="18" borderId="46" xfId="0" applyFont="1" applyFill="1" applyBorder="1"/>
    <xf numFmtId="0" fontId="57" fillId="18" borderId="51" xfId="0" applyFont="1" applyFill="1" applyBorder="1"/>
    <xf numFmtId="4" fontId="106" fillId="18" borderId="46" xfId="0" applyNumberFormat="1" applyFont="1" applyFill="1" applyBorder="1" applyAlignment="1">
      <alignment horizontal="left" vertical="center"/>
    </xf>
    <xf numFmtId="0" fontId="106" fillId="18" borderId="46" xfId="0" applyFont="1" applyFill="1" applyBorder="1" applyAlignment="1">
      <alignment horizontal="center" vertical="center"/>
    </xf>
    <xf numFmtId="4" fontId="106" fillId="18" borderId="46" xfId="0" applyNumberFormat="1" applyFont="1" applyFill="1" applyBorder="1" applyAlignment="1">
      <alignment horizontal="center" vertical="center"/>
    </xf>
    <xf numFmtId="0" fontId="106" fillId="18" borderId="105" xfId="0" applyFont="1" applyFill="1" applyBorder="1" applyAlignment="1">
      <alignment horizontal="left" vertical="center"/>
    </xf>
    <xf numFmtId="0" fontId="0" fillId="18" borderId="86" xfId="0" applyFill="1" applyBorder="1"/>
    <xf numFmtId="0" fontId="105" fillId="18" borderId="86" xfId="0" applyFont="1" applyFill="1" applyBorder="1"/>
    <xf numFmtId="0" fontId="105" fillId="18" borderId="98" xfId="0" applyFont="1" applyFill="1" applyBorder="1" applyAlignment="1">
      <alignment horizontal="center"/>
    </xf>
    <xf numFmtId="0" fontId="105" fillId="18" borderId="105" xfId="0" applyFont="1" applyFill="1" applyBorder="1" applyAlignment="1">
      <alignment horizontal="center"/>
    </xf>
    <xf numFmtId="0" fontId="105" fillId="18" borderId="86" xfId="0" applyFont="1" applyFill="1" applyBorder="1" applyAlignment="1">
      <alignment horizontal="center" vertical="top"/>
    </xf>
    <xf numFmtId="0" fontId="105" fillId="18" borderId="105" xfId="0" applyFont="1" applyFill="1" applyBorder="1" applyAlignment="1">
      <alignment horizontal="left" vertical="top"/>
    </xf>
    <xf numFmtId="0" fontId="105" fillId="18" borderId="105" xfId="0" applyFont="1" applyFill="1" applyBorder="1" applyAlignment="1">
      <alignment horizontal="center" vertical="top"/>
    </xf>
    <xf numFmtId="0" fontId="106" fillId="18" borderId="86" xfId="0" applyFont="1" applyFill="1" applyBorder="1"/>
    <xf numFmtId="0" fontId="106" fillId="18" borderId="105" xfId="0" applyFont="1" applyFill="1" applyBorder="1"/>
    <xf numFmtId="0" fontId="107" fillId="0" borderId="104" xfId="0" applyFont="1" applyBorder="1"/>
    <xf numFmtId="0" fontId="104" fillId="0" borderId="107" xfId="0" applyFont="1" applyBorder="1"/>
    <xf numFmtId="0" fontId="0" fillId="0" borderId="107" xfId="0" applyBorder="1" applyAlignment="1">
      <alignment horizontal="left" vertical="center"/>
    </xf>
    <xf numFmtId="0" fontId="107" fillId="0" borderId="46" xfId="0" applyFont="1" applyBorder="1"/>
    <xf numFmtId="0" fontId="107" fillId="0" borderId="86" xfId="0" applyFont="1" applyBorder="1"/>
    <xf numFmtId="14" fontId="57" fillId="18" borderId="158" xfId="0" applyNumberFormat="1" applyFont="1" applyFill="1" applyBorder="1" applyAlignment="1">
      <alignment horizontal="center" vertical="center"/>
    </xf>
    <xf numFmtId="14" fontId="57" fillId="18" borderId="160" xfId="0" applyNumberFormat="1" applyFont="1" applyFill="1" applyBorder="1" applyAlignment="1">
      <alignment horizontal="left" vertical="center"/>
    </xf>
    <xf numFmtId="0" fontId="0" fillId="18" borderId="104" xfId="0" applyFill="1" applyBorder="1"/>
    <xf numFmtId="0" fontId="106" fillId="18" borderId="51" xfId="0" applyFont="1" applyFill="1" applyBorder="1" applyAlignment="1">
      <alignment horizontal="left" vertical="center"/>
    </xf>
    <xf numFmtId="2" fontId="106" fillId="18" borderId="51" xfId="0" applyNumberFormat="1" applyFont="1" applyFill="1" applyBorder="1" applyAlignment="1">
      <alignment horizontal="right" vertical="top"/>
    </xf>
    <xf numFmtId="0" fontId="57" fillId="18" borderId="200" xfId="0" applyFont="1" applyFill="1" applyBorder="1"/>
    <xf numFmtId="44" fontId="57" fillId="18" borderId="200" xfId="0" applyNumberFormat="1" applyFont="1" applyFill="1" applyBorder="1"/>
    <xf numFmtId="0" fontId="106" fillId="0" borderId="0" xfId="0" applyFont="1"/>
    <xf numFmtId="172" fontId="109" fillId="0" borderId="0" xfId="0" applyNumberFormat="1" applyFont="1"/>
    <xf numFmtId="0" fontId="57" fillId="18" borderId="91" xfId="0" applyFont="1" applyFill="1" applyBorder="1" applyAlignment="1">
      <alignment horizontal="left" vertical="center"/>
    </xf>
    <xf numFmtId="0" fontId="57" fillId="0" borderId="200" xfId="0" applyFont="1" applyBorder="1" applyAlignment="1">
      <alignment horizontal="center" vertical="center"/>
    </xf>
    <xf numFmtId="0" fontId="57" fillId="7" borderId="0" xfId="0" applyFont="1" applyFill="1"/>
    <xf numFmtId="0" fontId="0" fillId="7" borderId="0" xfId="0" applyFill="1"/>
    <xf numFmtId="0" fontId="0" fillId="0" borderId="0" xfId="0" applyAlignment="1">
      <alignment vertical="top"/>
    </xf>
    <xf numFmtId="0" fontId="0" fillId="18" borderId="200" xfId="0" applyFill="1" applyBorder="1" applyAlignment="1">
      <alignment horizontal="center"/>
    </xf>
    <xf numFmtId="0" fontId="0" fillId="0" borderId="158" xfId="0" applyBorder="1" applyAlignment="1">
      <alignment horizontal="left"/>
    </xf>
    <xf numFmtId="0" fontId="0" fillId="0" borderId="200" xfId="0" applyBorder="1" applyAlignment="1">
      <alignment horizontal="center"/>
    </xf>
    <xf numFmtId="3" fontId="0" fillId="18" borderId="158" xfId="0" applyNumberFormat="1" applyFill="1" applyBorder="1" applyAlignment="1">
      <alignment horizontal="center" vertical="center"/>
    </xf>
    <xf numFmtId="3" fontId="57" fillId="18" borderId="0" xfId="0" applyNumberFormat="1" applyFont="1" applyFill="1" applyAlignment="1">
      <alignment horizontal="center"/>
    </xf>
    <xf numFmtId="0" fontId="0" fillId="18" borderId="98" xfId="0" applyFill="1" applyBorder="1" applyAlignment="1">
      <alignment horizontal="center"/>
    </xf>
    <xf numFmtId="1" fontId="0" fillId="18" borderId="200" xfId="0" applyNumberFormat="1" applyFill="1" applyBorder="1" applyAlignment="1">
      <alignment horizontal="center"/>
    </xf>
    <xf numFmtId="8" fontId="57" fillId="3" borderId="200" xfId="0" applyNumberFormat="1" applyFont="1" applyFill="1" applyBorder="1" applyAlignment="1">
      <alignment horizontal="center"/>
    </xf>
    <xf numFmtId="9" fontId="0" fillId="18" borderId="200" xfId="0" applyNumberFormat="1" applyFill="1" applyBorder="1" applyAlignment="1">
      <alignment horizontal="center" vertical="center"/>
    </xf>
    <xf numFmtId="44" fontId="0" fillId="18" borderId="200" xfId="0" applyNumberFormat="1" applyFill="1" applyBorder="1" applyAlignment="1">
      <alignment horizontal="right"/>
    </xf>
    <xf numFmtId="0" fontId="0" fillId="18" borderId="158" xfId="0" applyFill="1" applyBorder="1" applyAlignment="1">
      <alignment horizontal="center"/>
    </xf>
    <xf numFmtId="2" fontId="0" fillId="18" borderId="200" xfId="0" applyNumberFormat="1" applyFill="1" applyBorder="1" applyAlignment="1">
      <alignment horizontal="center"/>
    </xf>
    <xf numFmtId="44" fontId="0" fillId="18" borderId="200" xfId="0" applyNumberFormat="1" applyFill="1" applyBorder="1" applyAlignment="1">
      <alignment horizontal="center"/>
    </xf>
    <xf numFmtId="10" fontId="0" fillId="18" borderId="200" xfId="0" applyNumberFormat="1" applyFill="1" applyBorder="1"/>
    <xf numFmtId="0" fontId="0" fillId="18" borderId="105" xfId="0" applyFill="1" applyBorder="1" applyAlignment="1">
      <alignment horizontal="center"/>
    </xf>
    <xf numFmtId="10" fontId="0" fillId="18" borderId="0" xfId="0" applyNumberFormat="1" applyFill="1"/>
    <xf numFmtId="9" fontId="0" fillId="18" borderId="200" xfId="0" applyNumberFormat="1" applyFill="1" applyBorder="1"/>
    <xf numFmtId="44" fontId="0" fillId="18" borderId="200" xfId="0" applyNumberFormat="1" applyFill="1" applyBorder="1"/>
    <xf numFmtId="0" fontId="104" fillId="0" borderId="105" xfId="0" applyFont="1" applyBorder="1"/>
    <xf numFmtId="0" fontId="65" fillId="18" borderId="158" xfId="0" applyFont="1" applyFill="1" applyBorder="1"/>
    <xf numFmtId="0" fontId="104" fillId="18" borderId="160" xfId="0" applyFont="1" applyFill="1" applyBorder="1"/>
    <xf numFmtId="44" fontId="57" fillId="18" borderId="200" xfId="0" applyNumberFormat="1" applyFont="1" applyFill="1" applyBorder="1" applyAlignment="1">
      <alignment horizontal="center" vertical="center"/>
    </xf>
    <xf numFmtId="0" fontId="0" fillId="18" borderId="200" xfId="0" applyFill="1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49" fontId="0" fillId="18" borderId="200" xfId="0" applyNumberFormat="1" applyFill="1" applyBorder="1" applyAlignment="1">
      <alignment horizontal="center"/>
    </xf>
    <xf numFmtId="10" fontId="0" fillId="18" borderId="200" xfId="0" applyNumberFormat="1" applyFill="1" applyBorder="1" applyAlignment="1">
      <alignment horizontal="center" vertical="center"/>
    </xf>
    <xf numFmtId="10" fontId="0" fillId="18" borderId="0" xfId="0" applyNumberFormat="1" applyFill="1" applyAlignment="1">
      <alignment horizontal="center" vertical="center"/>
    </xf>
    <xf numFmtId="0" fontId="17" fillId="9" borderId="144" xfId="0" applyFont="1" applyFill="1" applyBorder="1" applyAlignment="1">
      <alignment horizontal="center" vertical="center"/>
    </xf>
    <xf numFmtId="0" fontId="14" fillId="9" borderId="144" xfId="0" applyFont="1" applyFill="1" applyBorder="1" applyAlignment="1">
      <alignment horizontal="center" vertical="center"/>
    </xf>
    <xf numFmtId="0" fontId="0" fillId="9" borderId="144" xfId="0" applyFill="1" applyBorder="1" applyAlignment="1">
      <alignment horizontal="center"/>
    </xf>
    <xf numFmtId="0" fontId="11" fillId="9" borderId="144" xfId="0" applyFont="1" applyFill="1" applyBorder="1"/>
    <xf numFmtId="0" fontId="74" fillId="0" borderId="158" xfId="0" applyFont="1" applyBorder="1" applyAlignment="1">
      <alignment horizontal="center" vertical="center"/>
    </xf>
    <xf numFmtId="4" fontId="6" fillId="0" borderId="71" xfId="0" applyNumberFormat="1" applyFont="1" applyBorder="1" applyAlignment="1">
      <alignment horizontal="center" vertical="center"/>
    </xf>
    <xf numFmtId="14" fontId="27" fillId="0" borderId="97" xfId="0" applyNumberFormat="1" applyFont="1" applyBorder="1" applyAlignment="1">
      <alignment horizontal="center" vertical="center"/>
    </xf>
    <xf numFmtId="14" fontId="46" fillId="0" borderId="82" xfId="0" applyNumberFormat="1" applyFont="1" applyBorder="1" applyAlignment="1">
      <alignment horizontal="center" vertical="center"/>
    </xf>
    <xf numFmtId="14" fontId="27" fillId="0" borderId="89" xfId="0" applyNumberFormat="1" applyFont="1" applyBorder="1" applyAlignment="1">
      <alignment horizontal="center" vertical="center"/>
    </xf>
    <xf numFmtId="0" fontId="17" fillId="9" borderId="63" xfId="6" applyFont="1" applyFill="1" applyBorder="1" applyAlignment="1">
      <alignment horizontal="center" vertical="center"/>
    </xf>
    <xf numFmtId="0" fontId="17" fillId="9" borderId="64" xfId="6" applyFont="1" applyFill="1" applyBorder="1" applyAlignment="1">
      <alignment horizontal="center" vertical="center"/>
    </xf>
    <xf numFmtId="0" fontId="17" fillId="9" borderId="7" xfId="6" applyFont="1" applyFill="1" applyBorder="1" applyAlignment="1">
      <alignment horizontal="center" vertical="center"/>
    </xf>
    <xf numFmtId="0" fontId="17" fillId="9" borderId="66" xfId="6" applyFont="1" applyFill="1" applyBorder="1" applyAlignment="1">
      <alignment horizontal="center" vertical="center"/>
    </xf>
    <xf numFmtId="0" fontId="17" fillId="9" borderId="56" xfId="6" applyFont="1" applyFill="1" applyBorder="1"/>
    <xf numFmtId="0" fontId="17" fillId="9" borderId="56" xfId="6" applyFont="1" applyFill="1" applyBorder="1" applyAlignment="1">
      <alignment horizontal="center" vertical="center"/>
    </xf>
    <xf numFmtId="0" fontId="17" fillId="9" borderId="105" xfId="6" applyFont="1" applyFill="1" applyBorder="1" applyAlignment="1">
      <alignment horizontal="center" vertical="center"/>
    </xf>
    <xf numFmtId="0" fontId="17" fillId="9" borderId="106" xfId="6" applyFont="1" applyFill="1" applyBorder="1" applyAlignment="1">
      <alignment horizontal="center" vertical="center"/>
    </xf>
    <xf numFmtId="0" fontId="17" fillId="9" borderId="55" xfId="6" applyFont="1" applyFill="1" applyBorder="1"/>
    <xf numFmtId="0" fontId="17" fillId="9" borderId="82" xfId="6" applyFont="1" applyFill="1" applyBorder="1" applyAlignment="1">
      <alignment horizontal="center" vertical="center"/>
    </xf>
    <xf numFmtId="0" fontId="17" fillId="9" borderId="6" xfId="6" applyFont="1" applyFill="1" applyBorder="1"/>
    <xf numFmtId="0" fontId="17" fillId="9" borderId="6" xfId="6" applyFont="1" applyFill="1" applyBorder="1" applyAlignment="1">
      <alignment horizontal="center" vertical="center"/>
    </xf>
    <xf numFmtId="0" fontId="17" fillId="9" borderId="9" xfId="6" applyFont="1" applyFill="1" applyBorder="1" applyAlignment="1">
      <alignment horizontal="center" vertical="center"/>
    </xf>
    <xf numFmtId="0" fontId="17" fillId="9" borderId="71" xfId="6" applyFont="1" applyFill="1" applyBorder="1" applyAlignment="1">
      <alignment horizontal="center" vertical="center"/>
    </xf>
    <xf numFmtId="0" fontId="17" fillId="9" borderId="22" xfId="6" applyFont="1" applyFill="1" applyBorder="1" applyAlignment="1">
      <alignment horizontal="center" vertical="center"/>
    </xf>
    <xf numFmtId="0" fontId="17" fillId="9" borderId="91" xfId="6" applyFont="1" applyFill="1" applyBorder="1" applyAlignment="1">
      <alignment horizontal="center" vertical="center"/>
    </xf>
    <xf numFmtId="0" fontId="17" fillId="9" borderId="173" xfId="6" applyFont="1" applyFill="1" applyBorder="1" applyAlignment="1">
      <alignment horizontal="center" vertical="center"/>
    </xf>
    <xf numFmtId="0" fontId="17" fillId="9" borderId="98" xfId="6" applyFont="1" applyFill="1" applyBorder="1" applyAlignment="1">
      <alignment horizontal="center" vertical="center"/>
    </xf>
    <xf numFmtId="0" fontId="17" fillId="9" borderId="128" xfId="6" applyFont="1" applyFill="1" applyBorder="1" applyAlignment="1">
      <alignment horizontal="center" vertical="center"/>
    </xf>
    <xf numFmtId="0" fontId="25" fillId="9" borderId="82" xfId="6" applyFont="1" applyFill="1" applyBorder="1" applyAlignment="1">
      <alignment horizontal="center" vertical="center"/>
    </xf>
    <xf numFmtId="0" fontId="17" fillId="9" borderId="133" xfId="6" applyFont="1" applyFill="1" applyBorder="1" applyAlignment="1">
      <alignment horizontal="center" vertical="center"/>
    </xf>
    <xf numFmtId="0" fontId="17" fillId="9" borderId="25" xfId="6" applyFont="1" applyFill="1" applyBorder="1"/>
    <xf numFmtId="0" fontId="17" fillId="9" borderId="6" xfId="6" applyFont="1" applyFill="1" applyBorder="1" applyAlignment="1">
      <alignment horizontal="center"/>
    </xf>
    <xf numFmtId="2" fontId="17" fillId="9" borderId="140" xfId="6" applyNumberFormat="1" applyFont="1" applyFill="1" applyBorder="1" applyAlignment="1">
      <alignment horizontal="center" vertical="center"/>
    </xf>
    <xf numFmtId="0" fontId="17" fillId="9" borderId="67" xfId="6" applyFont="1" applyFill="1" applyBorder="1"/>
    <xf numFmtId="2" fontId="17" fillId="9" borderId="82" xfId="6" applyNumberFormat="1" applyFont="1" applyFill="1" applyBorder="1" applyAlignment="1">
      <alignment horizontal="center" vertical="center"/>
    </xf>
    <xf numFmtId="0" fontId="0" fillId="9" borderId="169" xfId="0" applyFill="1" applyBorder="1"/>
    <xf numFmtId="0" fontId="17" fillId="9" borderId="86" xfId="6" applyFont="1" applyFill="1" applyBorder="1"/>
    <xf numFmtId="0" fontId="17" fillId="9" borderId="121" xfId="6" applyFont="1" applyFill="1" applyBorder="1"/>
    <xf numFmtId="0" fontId="17" fillId="9" borderId="56" xfId="6" applyFont="1" applyFill="1" applyBorder="1" applyAlignment="1">
      <alignment horizontal="center"/>
    </xf>
    <xf numFmtId="0" fontId="55" fillId="9" borderId="82" xfId="6" applyFont="1" applyFill="1" applyBorder="1" applyAlignment="1">
      <alignment horizontal="center" vertical="center"/>
    </xf>
    <xf numFmtId="0" fontId="17" fillId="9" borderId="82" xfId="6" applyFont="1" applyFill="1" applyBorder="1" applyAlignment="1">
      <alignment horizontal="center"/>
    </xf>
    <xf numFmtId="0" fontId="42" fillId="9" borderId="55" xfId="0" applyFont="1" applyFill="1" applyBorder="1"/>
    <xf numFmtId="0" fontId="42" fillId="9" borderId="130" xfId="0" applyFont="1" applyFill="1" applyBorder="1"/>
    <xf numFmtId="0" fontId="8" fillId="9" borderId="55" xfId="0" applyFont="1" applyFill="1" applyBorder="1"/>
    <xf numFmtId="0" fontId="42" fillId="9" borderId="169" xfId="0" applyFont="1" applyFill="1" applyBorder="1"/>
    <xf numFmtId="0" fontId="17" fillId="9" borderId="82" xfId="6" applyFont="1" applyFill="1" applyBorder="1"/>
    <xf numFmtId="0" fontId="99" fillId="9" borderId="82" xfId="0" applyFont="1" applyFill="1" applyBorder="1" applyAlignment="1">
      <alignment horizontal="center" vertical="center"/>
    </xf>
    <xf numFmtId="0" fontId="88" fillId="9" borderId="94" xfId="6" applyFont="1" applyFill="1" applyBorder="1"/>
    <xf numFmtId="0" fontId="88" fillId="9" borderId="117" xfId="6" applyFont="1" applyFill="1" applyBorder="1"/>
    <xf numFmtId="0" fontId="88" fillId="9" borderId="63" xfId="6" applyFont="1" applyFill="1" applyBorder="1" applyAlignment="1">
      <alignment horizontal="center"/>
    </xf>
    <xf numFmtId="0" fontId="88" fillId="9" borderId="63" xfId="6" applyFont="1" applyFill="1" applyBorder="1"/>
    <xf numFmtId="0" fontId="88" fillId="9" borderId="64" xfId="6" applyFont="1" applyFill="1" applyBorder="1" applyAlignment="1">
      <alignment horizontal="center"/>
    </xf>
    <xf numFmtId="0" fontId="88" fillId="9" borderId="46" xfId="6" applyFont="1" applyFill="1" applyBorder="1" applyAlignment="1">
      <alignment horizontal="center"/>
    </xf>
    <xf numFmtId="0" fontId="88" fillId="9" borderId="34" xfId="6" applyFont="1" applyFill="1" applyBorder="1" applyAlignment="1">
      <alignment horizontal="center"/>
    </xf>
    <xf numFmtId="0" fontId="88" fillId="9" borderId="7" xfId="6" applyFont="1" applyFill="1" applyBorder="1" applyAlignment="1">
      <alignment horizontal="center"/>
    </xf>
    <xf numFmtId="0" fontId="88" fillId="9" borderId="66" xfId="6" applyFont="1" applyFill="1" applyBorder="1" applyAlignment="1">
      <alignment horizontal="center"/>
    </xf>
    <xf numFmtId="0" fontId="88" fillId="9" borderId="46" xfId="6" applyFont="1" applyFill="1" applyBorder="1"/>
    <xf numFmtId="0" fontId="88" fillId="9" borderId="34" xfId="6" applyFont="1" applyFill="1" applyBorder="1"/>
    <xf numFmtId="0" fontId="88" fillId="9" borderId="7" xfId="6" applyFont="1" applyFill="1" applyBorder="1"/>
    <xf numFmtId="0" fontId="39" fillId="9" borderId="95" xfId="0" applyFont="1" applyFill="1" applyBorder="1"/>
    <xf numFmtId="0" fontId="17" fillId="9" borderId="91" xfId="6" applyFont="1" applyFill="1" applyBorder="1" applyAlignment="1">
      <alignment horizontal="center"/>
    </xf>
    <xf numFmtId="0" fontId="42" fillId="9" borderId="58" xfId="0" applyFont="1" applyFill="1" applyBorder="1"/>
    <xf numFmtId="0" fontId="15" fillId="9" borderId="55" xfId="6" applyFont="1" applyFill="1" applyBorder="1" applyAlignment="1">
      <alignment horizontal="center" vertical="center"/>
    </xf>
    <xf numFmtId="0" fontId="0" fillId="3" borderId="200" xfId="0" applyFill="1" applyBorder="1"/>
    <xf numFmtId="0" fontId="0" fillId="11" borderId="107" xfId="0" applyFill="1" applyBorder="1"/>
    <xf numFmtId="0" fontId="0" fillId="11" borderId="94" xfId="0" applyFill="1" applyBorder="1"/>
    <xf numFmtId="0" fontId="0" fillId="11" borderId="144" xfId="0" applyFill="1" applyBorder="1"/>
    <xf numFmtId="0" fontId="0" fillId="11" borderId="86" xfId="0" applyFill="1" applyBorder="1"/>
    <xf numFmtId="0" fontId="17" fillId="11" borderId="34" xfId="6" applyFont="1" applyFill="1" applyBorder="1" applyAlignment="1">
      <alignment horizontal="center"/>
    </xf>
    <xf numFmtId="0" fontId="14" fillId="11" borderId="0" xfId="0" applyFont="1" applyFill="1" applyAlignment="1">
      <alignment horizontal="left"/>
    </xf>
    <xf numFmtId="0" fontId="14" fillId="11" borderId="0" xfId="0" applyFont="1" applyFill="1" applyAlignment="1">
      <alignment horizontal="left" vertical="center"/>
    </xf>
    <xf numFmtId="172" fontId="30" fillId="11" borderId="58" xfId="0" applyNumberFormat="1" applyFont="1" applyFill="1" applyBorder="1" applyAlignment="1">
      <alignment horizontal="center" vertical="center"/>
    </xf>
    <xf numFmtId="168" fontId="30" fillId="11" borderId="88" xfId="0" applyNumberFormat="1" applyFont="1" applyFill="1" applyBorder="1" applyAlignment="1">
      <alignment horizontal="center" vertical="center"/>
    </xf>
    <xf numFmtId="14" fontId="17" fillId="11" borderId="89" xfId="6" applyNumberFormat="1" applyFont="1" applyFill="1" applyBorder="1" applyAlignment="1">
      <alignment horizontal="center" vertical="center"/>
    </xf>
    <xf numFmtId="14" fontId="27" fillId="11" borderId="95" xfId="0" applyNumberFormat="1" applyFont="1" applyFill="1" applyBorder="1" applyAlignment="1">
      <alignment horizontal="center" vertical="center"/>
    </xf>
    <xf numFmtId="4" fontId="16" fillId="11" borderId="97" xfId="6" applyNumberFormat="1" applyFont="1" applyFill="1" applyBorder="1" applyAlignment="1">
      <alignment horizontal="center" vertical="center"/>
    </xf>
    <xf numFmtId="3" fontId="30" fillId="11" borderId="95" xfId="0" applyNumberFormat="1" applyFont="1" applyFill="1" applyBorder="1" applyAlignment="1">
      <alignment horizontal="center" vertical="center"/>
    </xf>
    <xf numFmtId="14" fontId="34" fillId="11" borderId="95" xfId="0" applyNumberFormat="1" applyFont="1" applyFill="1" applyBorder="1" applyAlignment="1">
      <alignment horizontal="center" vertical="center"/>
    </xf>
    <xf numFmtId="0" fontId="17" fillId="11" borderId="117" xfId="6" applyFont="1" applyFill="1" applyBorder="1"/>
    <xf numFmtId="0" fontId="17" fillId="11" borderId="63" xfId="6" applyFont="1" applyFill="1" applyBorder="1" applyAlignment="1">
      <alignment horizontal="center"/>
    </xf>
    <xf numFmtId="0" fontId="17" fillId="11" borderId="63" xfId="6" applyFont="1" applyFill="1" applyBorder="1"/>
    <xf numFmtId="0" fontId="17" fillId="11" borderId="64" xfId="6" applyFont="1" applyFill="1" applyBorder="1" applyAlignment="1">
      <alignment horizontal="center"/>
    </xf>
    <xf numFmtId="0" fontId="17" fillId="11" borderId="117" xfId="6" applyFont="1" applyFill="1" applyBorder="1" applyAlignment="1">
      <alignment horizontal="center"/>
    </xf>
    <xf numFmtId="0" fontId="17" fillId="11" borderId="172" xfId="6" applyFont="1" applyFill="1" applyBorder="1" applyAlignment="1">
      <alignment horizontal="center"/>
    </xf>
    <xf numFmtId="0" fontId="17" fillId="11" borderId="7" xfId="6" applyFont="1" applyFill="1" applyBorder="1" applyAlignment="1">
      <alignment horizontal="center"/>
    </xf>
    <xf numFmtId="0" fontId="17" fillId="11" borderId="66" xfId="6" applyFont="1" applyFill="1" applyBorder="1" applyAlignment="1">
      <alignment horizontal="center"/>
    </xf>
    <xf numFmtId="0" fontId="17" fillId="11" borderId="22" xfId="6" applyFont="1" applyFill="1" applyBorder="1" applyAlignment="1">
      <alignment horizontal="center"/>
    </xf>
    <xf numFmtId="0" fontId="17" fillId="11" borderId="34" xfId="6" applyFont="1" applyFill="1" applyBorder="1"/>
    <xf numFmtId="0" fontId="17" fillId="11" borderId="7" xfId="6" applyFont="1" applyFill="1" applyBorder="1"/>
    <xf numFmtId="0" fontId="4" fillId="11" borderId="97" xfId="6" applyFill="1" applyBorder="1"/>
    <xf numFmtId="2" fontId="17" fillId="11" borderId="100" xfId="0" applyNumberFormat="1" applyFont="1" applyFill="1" applyBorder="1" applyAlignment="1">
      <alignment horizontal="center" vertical="center"/>
    </xf>
    <xf numFmtId="0" fontId="17" fillId="11" borderId="100" xfId="0" applyFont="1" applyFill="1" applyBorder="1"/>
    <xf numFmtId="0" fontId="0" fillId="11" borderId="100" xfId="0" applyFill="1" applyBorder="1"/>
    <xf numFmtId="0" fontId="0" fillId="11" borderId="101" xfId="0" applyFill="1" applyBorder="1"/>
    <xf numFmtId="0" fontId="95" fillId="0" borderId="0" xfId="6" applyFont="1" applyBorder="1" applyAlignment="1">
      <alignment horizontal="center" vertical="center"/>
    </xf>
    <xf numFmtId="0" fontId="95" fillId="0" borderId="0" xfId="6" applyNumberFormat="1" applyFont="1" applyBorder="1" applyAlignment="1">
      <alignment horizontal="center" vertical="center"/>
    </xf>
    <xf numFmtId="14" fontId="95" fillId="0" borderId="0" xfId="6" applyNumberFormat="1" applyFont="1" applyBorder="1" applyAlignment="1">
      <alignment horizontal="center" vertical="center"/>
    </xf>
    <xf numFmtId="3" fontId="95" fillId="0" borderId="0" xfId="6" applyNumberFormat="1" applyFont="1" applyBorder="1" applyAlignment="1">
      <alignment horizontal="center" vertical="center"/>
    </xf>
    <xf numFmtId="4" fontId="95" fillId="0" borderId="0" xfId="6" applyNumberFormat="1" applyFont="1" applyBorder="1" applyAlignment="1">
      <alignment horizontal="center" vertical="center"/>
    </xf>
    <xf numFmtId="14" fontId="96" fillId="0" borderId="0" xfId="6" applyNumberFormat="1" applyFont="1" applyBorder="1" applyAlignment="1">
      <alignment horizontal="center" vertical="center"/>
    </xf>
    <xf numFmtId="4" fontId="30" fillId="11" borderId="140" xfId="6" applyNumberFormat="1" applyFont="1" applyFill="1" applyBorder="1" applyAlignment="1">
      <alignment horizontal="center" vertical="center"/>
    </xf>
    <xf numFmtId="4" fontId="30" fillId="11" borderId="82" xfId="6" applyNumberFormat="1" applyFont="1" applyFill="1" applyBorder="1" applyAlignment="1">
      <alignment horizontal="center" vertical="center"/>
    </xf>
    <xf numFmtId="0" fontId="30" fillId="11" borderId="102" xfId="0" applyFont="1" applyFill="1" applyBorder="1" applyAlignment="1">
      <alignment horizontal="center" vertical="center"/>
    </xf>
    <xf numFmtId="0" fontId="30" fillId="11" borderId="77" xfId="0" applyFont="1" applyFill="1" applyBorder="1" applyAlignment="1">
      <alignment horizontal="center" vertical="center"/>
    </xf>
    <xf numFmtId="0" fontId="25" fillId="11" borderId="145" xfId="0" applyFont="1" applyFill="1" applyBorder="1" applyAlignment="1">
      <alignment horizontal="center" vertical="center"/>
    </xf>
    <xf numFmtId="0" fontId="11" fillId="11" borderId="93" xfId="0" applyFont="1" applyFill="1" applyBorder="1"/>
    <xf numFmtId="0" fontId="95" fillId="11" borderId="77" xfId="6" applyFont="1" applyFill="1" applyBorder="1" applyAlignment="1">
      <alignment horizontal="center" vertical="center"/>
    </xf>
    <xf numFmtId="0" fontId="30" fillId="11" borderId="125" xfId="6" applyFont="1" applyFill="1" applyBorder="1" applyAlignment="1">
      <alignment horizontal="center" vertical="center"/>
    </xf>
    <xf numFmtId="0" fontId="30" fillId="11" borderId="103" xfId="6" applyFont="1" applyFill="1" applyBorder="1" applyAlignment="1">
      <alignment horizontal="center" vertical="center"/>
    </xf>
    <xf numFmtId="0" fontId="17" fillId="11" borderId="94" xfId="6" applyFont="1" applyFill="1" applyBorder="1"/>
    <xf numFmtId="0" fontId="17" fillId="11" borderId="46" xfId="6" applyFont="1" applyFill="1" applyBorder="1" applyAlignment="1">
      <alignment horizontal="center"/>
    </xf>
    <xf numFmtId="0" fontId="17" fillId="11" borderId="77" xfId="0" applyFont="1" applyFill="1" applyBorder="1"/>
    <xf numFmtId="0" fontId="17" fillId="11" borderId="125" xfId="0" applyFont="1" applyFill="1" applyBorder="1"/>
    <xf numFmtId="0" fontId="16" fillId="11" borderId="145" xfId="0" applyFont="1" applyFill="1" applyBorder="1" applyAlignment="1">
      <alignment horizontal="center" vertical="center"/>
    </xf>
    <xf numFmtId="0" fontId="30" fillId="11" borderId="132" xfId="6" applyFont="1" applyFill="1" applyBorder="1" applyAlignment="1">
      <alignment horizontal="center" vertical="center"/>
    </xf>
    <xf numFmtId="0" fontId="16" fillId="11" borderId="136" xfId="0" applyFont="1" applyFill="1" applyBorder="1" applyAlignment="1">
      <alignment horizontal="center" vertical="center"/>
    </xf>
    <xf numFmtId="0" fontId="30" fillId="11" borderId="130" xfId="0" applyFont="1" applyFill="1" applyBorder="1" applyAlignment="1">
      <alignment horizontal="center" vertical="center"/>
    </xf>
    <xf numFmtId="0" fontId="30" fillId="11" borderId="132" xfId="0" applyFont="1" applyFill="1" applyBorder="1" applyAlignment="1">
      <alignment horizontal="center" vertical="center"/>
    </xf>
    <xf numFmtId="0" fontId="30" fillId="11" borderId="103" xfId="0" applyFont="1" applyFill="1" applyBorder="1" applyAlignment="1">
      <alignment horizontal="center" vertical="center"/>
    </xf>
    <xf numFmtId="0" fontId="17" fillId="13" borderId="86" xfId="6" applyFont="1" applyFill="1" applyBorder="1"/>
    <xf numFmtId="0" fontId="0" fillId="11" borderId="0" xfId="0" applyFill="1" applyAlignment="1">
      <alignment horizontal="left"/>
    </xf>
    <xf numFmtId="0" fontId="17" fillId="11" borderId="86" xfId="6" applyFont="1" applyFill="1" applyBorder="1"/>
    <xf numFmtId="0" fontId="30" fillId="11" borderId="179" xfId="6" applyFont="1" applyFill="1" applyBorder="1" applyAlignment="1">
      <alignment horizontal="center" vertical="center"/>
    </xf>
    <xf numFmtId="0" fontId="30" fillId="11" borderId="0" xfId="6" applyFont="1" applyFill="1" applyBorder="1" applyAlignment="1">
      <alignment horizontal="center" vertical="center"/>
    </xf>
    <xf numFmtId="0" fontId="16" fillId="11" borderId="102" xfId="6" applyFont="1" applyFill="1" applyBorder="1" applyAlignment="1">
      <alignment horizontal="left" vertical="center"/>
    </xf>
    <xf numFmtId="0" fontId="16" fillId="11" borderId="77" xfId="6" applyFont="1" applyFill="1" applyBorder="1" applyAlignment="1">
      <alignment horizontal="left" vertical="center"/>
    </xf>
    <xf numFmtId="0" fontId="16" fillId="11" borderId="169" xfId="6" applyFont="1" applyFill="1" applyBorder="1" applyAlignment="1">
      <alignment horizontal="left" vertical="center"/>
    </xf>
    <xf numFmtId="0" fontId="30" fillId="11" borderId="145" xfId="6" applyFont="1" applyFill="1" applyBorder="1" applyAlignment="1">
      <alignment horizontal="left" vertical="center"/>
    </xf>
    <xf numFmtId="0" fontId="30" fillId="11" borderId="77" xfId="6" applyFont="1" applyFill="1" applyBorder="1" applyAlignment="1">
      <alignment horizontal="left" vertical="center"/>
    </xf>
    <xf numFmtId="0" fontId="0" fillId="11" borderId="77" xfId="0" applyFill="1" applyBorder="1" applyAlignment="1">
      <alignment horizontal="left"/>
    </xf>
    <xf numFmtId="0" fontId="0" fillId="11" borderId="103" xfId="0" applyFill="1" applyBorder="1" applyAlignment="1">
      <alignment horizontal="left"/>
    </xf>
    <xf numFmtId="0" fontId="16" fillId="11" borderId="151" xfId="6" applyFont="1" applyFill="1" applyBorder="1" applyAlignment="1">
      <alignment horizontal="center" vertical="center"/>
    </xf>
    <xf numFmtId="3" fontId="16" fillId="11" borderId="151" xfId="0" applyNumberFormat="1" applyFont="1" applyFill="1" applyBorder="1" applyAlignment="1">
      <alignment horizontal="center" vertical="center"/>
    </xf>
    <xf numFmtId="14" fontId="27" fillId="11" borderId="151" xfId="0" applyNumberFormat="1" applyFont="1" applyFill="1" applyBorder="1" applyAlignment="1">
      <alignment horizontal="center" vertical="center"/>
    </xf>
    <xf numFmtId="0" fontId="30" fillId="11" borderId="55" xfId="6" applyFont="1" applyFill="1" applyBorder="1" applyAlignment="1">
      <alignment horizontal="left" vertical="center"/>
    </xf>
    <xf numFmtId="0" fontId="30" fillId="9" borderId="0" xfId="6" applyFont="1" applyFill="1" applyBorder="1" applyAlignment="1">
      <alignment horizontal="center" vertical="center"/>
    </xf>
    <xf numFmtId="0" fontId="30" fillId="9" borderId="0" xfId="6" applyNumberFormat="1" applyFont="1" applyFill="1" applyBorder="1" applyAlignment="1">
      <alignment horizontal="center" vertical="center"/>
    </xf>
    <xf numFmtId="14" fontId="30" fillId="9" borderId="0" xfId="6" applyNumberFormat="1" applyFont="1" applyFill="1" applyBorder="1" applyAlignment="1">
      <alignment horizontal="center" vertical="center"/>
    </xf>
    <xf numFmtId="3" fontId="30" fillId="9" borderId="0" xfId="6" applyNumberFormat="1" applyFont="1" applyFill="1" applyBorder="1" applyAlignment="1">
      <alignment horizontal="center" vertical="center"/>
    </xf>
    <xf numFmtId="4" fontId="30" fillId="9" borderId="0" xfId="6" applyNumberFormat="1" applyFont="1" applyFill="1" applyBorder="1" applyAlignment="1">
      <alignment horizontal="center" vertical="center"/>
    </xf>
    <xf numFmtId="14" fontId="34" fillId="9" borderId="0" xfId="6" applyNumberFormat="1" applyFont="1" applyFill="1" applyBorder="1" applyAlignment="1">
      <alignment horizontal="center" vertical="center"/>
    </xf>
    <xf numFmtId="4" fontId="30" fillId="9" borderId="0" xfId="0" applyNumberFormat="1" applyFont="1" applyFill="1" applyAlignment="1">
      <alignment horizontal="center" vertical="center"/>
    </xf>
    <xf numFmtId="4" fontId="20" fillId="0" borderId="76" xfId="0" applyNumberFormat="1" applyFont="1" applyBorder="1" applyAlignment="1">
      <alignment horizontal="center" vertical="center"/>
    </xf>
    <xf numFmtId="4" fontId="20" fillId="0" borderId="77" xfId="0" applyNumberFormat="1" applyFont="1" applyBorder="1" applyAlignment="1">
      <alignment horizontal="center" vertical="center"/>
    </xf>
    <xf numFmtId="4" fontId="20" fillId="0" borderId="55" xfId="0" applyNumberFormat="1" applyFont="1" applyBorder="1" applyAlignment="1">
      <alignment horizontal="center" vertical="center"/>
    </xf>
    <xf numFmtId="4" fontId="0" fillId="9" borderId="88" xfId="0" applyNumberFormat="1" applyFill="1" applyBorder="1" applyAlignment="1">
      <alignment horizontal="center" vertical="center"/>
    </xf>
    <xf numFmtId="0" fontId="17" fillId="13" borderId="121" xfId="6" applyFont="1" applyFill="1" applyBorder="1"/>
    <xf numFmtId="0" fontId="17" fillId="13" borderId="56" xfId="6" applyFont="1" applyFill="1" applyBorder="1" applyAlignment="1">
      <alignment horizontal="center"/>
    </xf>
    <xf numFmtId="0" fontId="17" fillId="13" borderId="68" xfId="6" applyFont="1" applyFill="1" applyBorder="1" applyAlignment="1">
      <alignment horizontal="center"/>
    </xf>
    <xf numFmtId="0" fontId="17" fillId="11" borderId="103" xfId="0" applyFont="1" applyFill="1" applyBorder="1"/>
    <xf numFmtId="14" fontId="17" fillId="11" borderId="140" xfId="6" applyNumberFormat="1" applyFont="1" applyFill="1" applyBorder="1" applyAlignment="1">
      <alignment horizontal="center" vertical="center"/>
    </xf>
    <xf numFmtId="0" fontId="17" fillId="11" borderId="82" xfId="6" applyFont="1" applyFill="1" applyBorder="1" applyAlignment="1">
      <alignment horizontal="center"/>
    </xf>
    <xf numFmtId="0" fontId="4" fillId="11" borderId="82" xfId="6" applyFill="1" applyBorder="1"/>
    <xf numFmtId="2" fontId="30" fillId="11" borderId="95" xfId="6" applyNumberFormat="1" applyFont="1" applyFill="1" applyBorder="1" applyAlignment="1">
      <alignment horizontal="center" vertical="center"/>
    </xf>
    <xf numFmtId="1" fontId="30" fillId="0" borderId="95" xfId="0" applyNumberFormat="1" applyFont="1" applyBorder="1" applyAlignment="1">
      <alignment horizontal="center" vertical="center"/>
    </xf>
    <xf numFmtId="1" fontId="30" fillId="0" borderId="58" xfId="0" applyNumberFormat="1" applyFont="1" applyBorder="1" applyAlignment="1">
      <alignment horizontal="center" vertical="center"/>
    </xf>
    <xf numFmtId="4" fontId="17" fillId="9" borderId="55" xfId="0" applyNumberFormat="1" applyFont="1" applyFill="1" applyBorder="1"/>
    <xf numFmtId="2" fontId="30" fillId="9" borderId="58" xfId="6" applyNumberFormat="1" applyFont="1" applyFill="1" applyBorder="1" applyAlignment="1">
      <alignment horizontal="center" vertical="center"/>
    </xf>
    <xf numFmtId="4" fontId="6" fillId="9" borderId="88" xfId="0" applyNumberFormat="1" applyFont="1" applyFill="1" applyBorder="1"/>
    <xf numFmtId="0" fontId="16" fillId="11" borderId="145" xfId="6" applyFont="1" applyFill="1" applyBorder="1" applyAlignment="1">
      <alignment horizontal="left" vertical="center"/>
    </xf>
    <xf numFmtId="0" fontId="16" fillId="11" borderId="55" xfId="6" applyFont="1" applyFill="1" applyBorder="1" applyAlignment="1">
      <alignment horizontal="left" vertical="center"/>
    </xf>
    <xf numFmtId="0" fontId="16" fillId="11" borderId="58" xfId="6" applyFont="1" applyFill="1" applyBorder="1" applyAlignment="1">
      <alignment horizontal="left" vertical="center"/>
    </xf>
    <xf numFmtId="0" fontId="0" fillId="11" borderId="131" xfId="0" applyFill="1" applyBorder="1"/>
    <xf numFmtId="0" fontId="0" fillId="11" borderId="130" xfId="0" applyFill="1" applyBorder="1" applyAlignment="1">
      <alignment horizontal="center"/>
    </xf>
    <xf numFmtId="49" fontId="13" fillId="11" borderId="75" xfId="0" applyNumberFormat="1" applyFont="1" applyFill="1" applyBorder="1" applyAlignment="1">
      <alignment horizontal="left" vertical="center"/>
    </xf>
    <xf numFmtId="0" fontId="30" fillId="11" borderId="95" xfId="0" applyFont="1" applyFill="1" applyBorder="1"/>
    <xf numFmtId="0" fontId="16" fillId="9" borderId="130" xfId="0" applyFont="1" applyFill="1" applyBorder="1" applyAlignment="1">
      <alignment horizontal="center" vertical="center"/>
    </xf>
    <xf numFmtId="0" fontId="16" fillId="9" borderId="55" xfId="6" applyNumberFormat="1" applyFont="1" applyFill="1" applyBorder="1" applyAlignment="1">
      <alignment horizontal="center" vertical="center"/>
    </xf>
    <xf numFmtId="0" fontId="16" fillId="9" borderId="55" xfId="6" applyFont="1" applyFill="1" applyBorder="1" applyAlignment="1">
      <alignment horizontal="center"/>
    </xf>
    <xf numFmtId="14" fontId="27" fillId="9" borderId="55" xfId="6" applyNumberFormat="1" applyFont="1" applyFill="1" applyBorder="1" applyAlignment="1">
      <alignment horizontal="center" vertical="center"/>
    </xf>
    <xf numFmtId="14" fontId="34" fillId="11" borderId="58" xfId="0" applyNumberFormat="1" applyFont="1" applyFill="1" applyBorder="1" applyAlignment="1">
      <alignment horizontal="center" vertical="center"/>
    </xf>
    <xf numFmtId="4" fontId="30" fillId="15" borderId="55" xfId="0" applyNumberFormat="1" applyFont="1" applyFill="1" applyBorder="1" applyAlignment="1">
      <alignment horizontal="center" vertical="center"/>
    </xf>
    <xf numFmtId="14" fontId="114" fillId="15" borderId="55" xfId="0" applyNumberFormat="1" applyFont="1" applyFill="1" applyBorder="1" applyAlignment="1">
      <alignment horizontal="center" vertical="center"/>
    </xf>
    <xf numFmtId="0" fontId="64" fillId="9" borderId="55" xfId="0" applyFont="1" applyFill="1" applyBorder="1" applyAlignment="1">
      <alignment horizontal="center" vertical="center"/>
    </xf>
    <xf numFmtId="1" fontId="25" fillId="9" borderId="55" xfId="0" applyNumberFormat="1" applyFont="1" applyFill="1" applyBorder="1" applyAlignment="1">
      <alignment horizontal="center" vertical="center"/>
    </xf>
    <xf numFmtId="2" fontId="25" fillId="15" borderId="55" xfId="0" applyNumberFormat="1" applyFont="1" applyFill="1" applyBorder="1" applyAlignment="1">
      <alignment horizontal="center" vertical="center"/>
    </xf>
    <xf numFmtId="3" fontId="25" fillId="0" borderId="0" xfId="6" applyNumberFormat="1" applyFont="1" applyBorder="1" applyAlignment="1">
      <alignment horizontal="center" vertical="center"/>
    </xf>
    <xf numFmtId="14" fontId="73" fillId="0" borderId="0" xfId="0" applyNumberFormat="1" applyFont="1" applyAlignment="1">
      <alignment horizontal="center" vertical="center"/>
    </xf>
    <xf numFmtId="168" fontId="25" fillId="0" borderId="0" xfId="6" applyNumberFormat="1" applyFont="1" applyBorder="1" applyAlignment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168" fontId="70" fillId="0" borderId="0" xfId="6" applyNumberFormat="1" applyFont="1" applyBorder="1" applyAlignment="1">
      <alignment horizontal="center" vertical="center"/>
    </xf>
    <xf numFmtId="0" fontId="70" fillId="0" borderId="0" xfId="6" applyFont="1" applyBorder="1" applyAlignment="1">
      <alignment horizontal="center" vertical="center"/>
    </xf>
    <xf numFmtId="4" fontId="70" fillId="0" borderId="0" xfId="6" applyNumberFormat="1" applyFont="1" applyBorder="1" applyAlignment="1">
      <alignment horizontal="center" vertical="center"/>
    </xf>
    <xf numFmtId="0" fontId="70" fillId="0" borderId="0" xfId="6" applyFont="1" applyBorder="1" applyAlignment="1">
      <alignment horizontal="center"/>
    </xf>
    <xf numFmtId="14" fontId="71" fillId="0" borderId="0" xfId="6" applyNumberFormat="1" applyFont="1" applyBorder="1" applyAlignment="1">
      <alignment horizontal="center" vertical="center"/>
    </xf>
    <xf numFmtId="14" fontId="70" fillId="0" borderId="0" xfId="6" applyNumberFormat="1" applyFont="1" applyBorder="1" applyAlignment="1">
      <alignment horizontal="center" vertical="center"/>
    </xf>
    <xf numFmtId="4" fontId="70" fillId="0" borderId="0" xfId="0" applyNumberFormat="1" applyFont="1" applyAlignment="1">
      <alignment horizontal="center" vertical="center"/>
    </xf>
    <xf numFmtId="0" fontId="95" fillId="0" borderId="0" xfId="6" applyFont="1" applyBorder="1" applyAlignment="1">
      <alignment horizontal="center"/>
    </xf>
    <xf numFmtId="14" fontId="16" fillId="11" borderId="76" xfId="6" applyNumberFormat="1" applyFont="1" applyFill="1" applyBorder="1" applyAlignment="1">
      <alignment horizontal="center" vertical="center"/>
    </xf>
    <xf numFmtId="4" fontId="30" fillId="11" borderId="180" xfId="6" applyNumberFormat="1" applyFont="1" applyFill="1" applyBorder="1" applyAlignment="1">
      <alignment horizontal="center" vertical="center"/>
    </xf>
    <xf numFmtId="0" fontId="17" fillId="13" borderId="68" xfId="6" applyFont="1" applyFill="1" applyBorder="1" applyAlignment="1">
      <alignment horizontal="center" vertical="center"/>
    </xf>
    <xf numFmtId="0" fontId="17" fillId="11" borderId="215" xfId="0" applyFont="1" applyFill="1" applyBorder="1" applyAlignment="1">
      <alignment horizontal="center" vertical="center"/>
    </xf>
    <xf numFmtId="0" fontId="30" fillId="12" borderId="145" xfId="6" applyFont="1" applyFill="1" applyBorder="1" applyAlignment="1">
      <alignment horizontal="center" vertical="center"/>
    </xf>
    <xf numFmtId="0" fontId="113" fillId="9" borderId="55" xfId="0" applyFont="1" applyFill="1" applyBorder="1" applyAlignment="1">
      <alignment horizontal="center" vertical="center"/>
    </xf>
    <xf numFmtId="4" fontId="0" fillId="17" borderId="55" xfId="0" applyNumberFormat="1" applyFill="1" applyBorder="1"/>
    <xf numFmtId="0" fontId="17" fillId="14" borderId="94" xfId="6" applyFont="1" applyFill="1" applyBorder="1"/>
    <xf numFmtId="0" fontId="17" fillId="14" borderId="46" xfId="6" applyFont="1" applyFill="1" applyBorder="1" applyAlignment="1">
      <alignment horizontal="center"/>
    </xf>
    <xf numFmtId="0" fontId="17" fillId="14" borderId="46" xfId="6" applyFont="1" applyFill="1" applyBorder="1"/>
    <xf numFmtId="0" fontId="4" fillId="12" borderId="86" xfId="6" applyFill="1" applyBorder="1"/>
    <xf numFmtId="0" fontId="30" fillId="12" borderId="180" xfId="6" applyFont="1" applyFill="1" applyBorder="1" applyAlignment="1">
      <alignment horizontal="center" vertical="center"/>
    </xf>
    <xf numFmtId="0" fontId="30" fillId="12" borderId="130" xfId="6" applyFont="1" applyFill="1" applyBorder="1" applyAlignment="1">
      <alignment horizontal="center" vertical="center"/>
    </xf>
    <xf numFmtId="0" fontId="30" fillId="12" borderId="77" xfId="6" applyFont="1" applyFill="1" applyBorder="1" applyAlignment="1">
      <alignment horizontal="center" vertical="center"/>
    </xf>
    <xf numFmtId="0" fontId="0" fillId="17" borderId="77" xfId="0" applyFill="1" applyBorder="1"/>
    <xf numFmtId="0" fontId="0" fillId="12" borderId="131" xfId="0" applyFill="1" applyBorder="1"/>
    <xf numFmtId="0" fontId="30" fillId="12" borderId="169" xfId="6" applyFont="1" applyFill="1" applyBorder="1" applyAlignment="1">
      <alignment horizontal="center" vertical="center"/>
    </xf>
    <xf numFmtId="0" fontId="0" fillId="12" borderId="104" xfId="0" applyFill="1" applyBorder="1"/>
    <xf numFmtId="0" fontId="0" fillId="12" borderId="105" xfId="0" applyFill="1" applyBorder="1"/>
    <xf numFmtId="0" fontId="0" fillId="12" borderId="106" xfId="0" applyFill="1" applyBorder="1"/>
    <xf numFmtId="0" fontId="0" fillId="12" borderId="76" xfId="0" applyFill="1" applyBorder="1"/>
    <xf numFmtId="1" fontId="30" fillId="11" borderId="55" xfId="0" applyNumberFormat="1" applyFont="1" applyFill="1" applyBorder="1" applyAlignment="1">
      <alignment horizontal="center" vertical="center"/>
    </xf>
    <xf numFmtId="0" fontId="30" fillId="15" borderId="77" xfId="0" applyFont="1" applyFill="1" applyBorder="1" applyAlignment="1">
      <alignment horizontal="center" vertical="center"/>
    </xf>
    <xf numFmtId="0" fontId="0" fillId="9" borderId="125" xfId="0" applyFill="1" applyBorder="1"/>
    <xf numFmtId="14" fontId="114" fillId="0" borderId="0" xfId="0" applyNumberFormat="1" applyFont="1" applyAlignment="1">
      <alignment horizontal="center" vertical="center"/>
    </xf>
    <xf numFmtId="14" fontId="115" fillId="0" borderId="0" xfId="0" applyNumberFormat="1" applyFont="1" applyAlignment="1">
      <alignment horizontal="center" vertical="center"/>
    </xf>
    <xf numFmtId="0" fontId="113" fillId="0" borderId="0" xfId="0" applyFont="1"/>
    <xf numFmtId="4" fontId="17" fillId="17" borderId="82" xfId="6" applyNumberFormat="1" applyFont="1" applyFill="1" applyBorder="1" applyAlignment="1">
      <alignment horizontal="center" vertical="center"/>
    </xf>
    <xf numFmtId="0" fontId="25" fillId="9" borderId="145" xfId="0" applyFont="1" applyFill="1" applyBorder="1" applyAlignment="1">
      <alignment horizontal="center" vertical="center"/>
    </xf>
    <xf numFmtId="0" fontId="25" fillId="9" borderId="165" xfId="0" applyFont="1" applyFill="1" applyBorder="1" applyAlignment="1">
      <alignment horizontal="center" vertical="center"/>
    </xf>
    <xf numFmtId="0" fontId="25" fillId="9" borderId="165" xfId="6" applyFont="1" applyFill="1" applyBorder="1" applyAlignment="1">
      <alignment horizontal="center" vertical="center"/>
    </xf>
    <xf numFmtId="4" fontId="25" fillId="9" borderId="165" xfId="6" applyNumberFormat="1" applyFont="1" applyFill="1" applyBorder="1" applyAlignment="1">
      <alignment horizontal="center" vertical="center"/>
    </xf>
    <xf numFmtId="0" fontId="64" fillId="9" borderId="55" xfId="0" applyFont="1" applyFill="1" applyBorder="1"/>
    <xf numFmtId="0" fontId="16" fillId="16" borderId="0" xfId="6" applyFont="1" applyFill="1" applyBorder="1" applyAlignment="1">
      <alignment horizontal="center" vertical="center"/>
    </xf>
    <xf numFmtId="0" fontId="16" fillId="16" borderId="0" xfId="6" applyNumberFormat="1" applyFont="1" applyFill="1" applyBorder="1" applyAlignment="1">
      <alignment horizontal="center" vertical="center"/>
    </xf>
    <xf numFmtId="14" fontId="16" fillId="16" borderId="0" xfId="6" applyNumberFormat="1" applyFont="1" applyFill="1" applyBorder="1" applyAlignment="1">
      <alignment horizontal="center" vertical="center"/>
    </xf>
    <xf numFmtId="168" fontId="16" fillId="16" borderId="0" xfId="6" applyNumberFormat="1" applyFont="1" applyFill="1" applyBorder="1" applyAlignment="1">
      <alignment horizontal="center" vertical="center"/>
    </xf>
    <xf numFmtId="4" fontId="16" fillId="16" borderId="0" xfId="6" applyNumberFormat="1" applyFont="1" applyFill="1" applyBorder="1" applyAlignment="1">
      <alignment horizontal="center" vertical="center"/>
    </xf>
    <xf numFmtId="0" fontId="16" fillId="16" borderId="0" xfId="6" applyFont="1" applyFill="1" applyBorder="1" applyAlignment="1">
      <alignment horizontal="center"/>
    </xf>
    <xf numFmtId="14" fontId="27" fillId="16" borderId="0" xfId="6" applyNumberFormat="1" applyFont="1" applyFill="1" applyBorder="1" applyAlignment="1">
      <alignment horizontal="center" vertical="center"/>
    </xf>
    <xf numFmtId="4" fontId="16" fillId="16" borderId="0" xfId="0" applyNumberFormat="1" applyFont="1" applyFill="1" applyAlignment="1">
      <alignment horizontal="center" vertical="center"/>
    </xf>
    <xf numFmtId="0" fontId="0" fillId="16" borderId="0" xfId="0" applyFill="1"/>
    <xf numFmtId="0" fontId="30" fillId="16" borderId="0" xfId="6" applyFont="1" applyFill="1" applyBorder="1" applyAlignment="1">
      <alignment horizontal="center" vertical="center"/>
    </xf>
    <xf numFmtId="0" fontId="30" fillId="16" borderId="0" xfId="0" applyFont="1" applyFill="1" applyAlignment="1">
      <alignment horizontal="center" vertical="center"/>
    </xf>
    <xf numFmtId="14" fontId="30" fillId="16" borderId="0" xfId="0" applyNumberFormat="1" applyFont="1" applyFill="1" applyAlignment="1">
      <alignment horizontal="center" vertical="center"/>
    </xf>
    <xf numFmtId="2" fontId="30" fillId="16" borderId="0" xfId="0" applyNumberFormat="1" applyFont="1" applyFill="1" applyAlignment="1">
      <alignment horizontal="center" vertical="center"/>
    </xf>
    <xf numFmtId="0" fontId="39" fillId="16" borderId="0" xfId="0" applyFont="1" applyFill="1"/>
    <xf numFmtId="14" fontId="34" fillId="16" borderId="0" xfId="6" applyNumberFormat="1" applyFont="1" applyFill="1" applyBorder="1" applyAlignment="1">
      <alignment horizontal="center" vertical="center"/>
    </xf>
    <xf numFmtId="3" fontId="30" fillId="16" borderId="0" xfId="6" applyNumberFormat="1" applyFont="1" applyFill="1" applyBorder="1" applyAlignment="1">
      <alignment horizontal="center" vertical="center"/>
    </xf>
    <xf numFmtId="4" fontId="30" fillId="16" borderId="0" xfId="0" applyNumberFormat="1" applyFont="1" applyFill="1" applyAlignment="1">
      <alignment horizontal="center" vertical="center"/>
    </xf>
    <xf numFmtId="14" fontId="30" fillId="16" borderId="0" xfId="6" applyNumberFormat="1" applyFont="1" applyFill="1" applyBorder="1" applyAlignment="1">
      <alignment horizontal="center" vertical="center"/>
    </xf>
    <xf numFmtId="4" fontId="30" fillId="16" borderId="0" xfId="6" applyNumberFormat="1" applyFont="1" applyFill="1" applyBorder="1" applyAlignment="1">
      <alignment horizontal="center" vertical="center"/>
    </xf>
    <xf numFmtId="0" fontId="0" fillId="9" borderId="82" xfId="0" applyFill="1" applyBorder="1" applyAlignment="1">
      <alignment vertical="center"/>
    </xf>
    <xf numFmtId="14" fontId="92" fillId="9" borderId="55" xfId="0" applyNumberFormat="1" applyFont="1" applyFill="1" applyBorder="1" applyAlignment="1">
      <alignment horizontal="center" vertical="center"/>
    </xf>
    <xf numFmtId="2" fontId="92" fillId="9" borderId="55" xfId="0" applyNumberFormat="1" applyFont="1" applyFill="1" applyBorder="1" applyAlignment="1">
      <alignment horizontal="center" vertical="center"/>
    </xf>
    <xf numFmtId="3" fontId="92" fillId="9" borderId="55" xfId="0" applyNumberFormat="1" applyFont="1" applyFill="1" applyBorder="1" applyAlignment="1">
      <alignment horizontal="center" vertical="center"/>
    </xf>
    <xf numFmtId="0" fontId="39" fillId="15" borderId="55" xfId="0" applyFont="1" applyFill="1" applyBorder="1" applyAlignment="1">
      <alignment horizontal="center" vertical="center"/>
    </xf>
    <xf numFmtId="0" fontId="42" fillId="15" borderId="55" xfId="0" applyFont="1" applyFill="1" applyBorder="1" applyAlignment="1">
      <alignment horizontal="center" vertical="center"/>
    </xf>
    <xf numFmtId="0" fontId="113" fillId="15" borderId="55" xfId="0" applyFont="1" applyFill="1" applyBorder="1" applyAlignment="1">
      <alignment horizontal="center" vertical="center"/>
    </xf>
    <xf numFmtId="0" fontId="103" fillId="15" borderId="55" xfId="0" applyFont="1" applyFill="1" applyBorder="1" applyAlignment="1">
      <alignment horizontal="center" vertical="center"/>
    </xf>
    <xf numFmtId="3" fontId="16" fillId="11" borderId="58" xfId="0" applyNumberFormat="1" applyFont="1" applyFill="1" applyBorder="1" applyAlignment="1">
      <alignment horizontal="center" vertical="center"/>
    </xf>
    <xf numFmtId="14" fontId="27" fillId="11" borderId="58" xfId="0" applyNumberFormat="1" applyFont="1" applyFill="1" applyBorder="1" applyAlignment="1">
      <alignment horizontal="center" vertical="center"/>
    </xf>
    <xf numFmtId="0" fontId="16" fillId="15" borderId="75" xfId="0" applyFont="1" applyFill="1" applyBorder="1" applyAlignment="1">
      <alignment horizontal="center" vertical="center"/>
    </xf>
    <xf numFmtId="0" fontId="117" fillId="0" borderId="0" xfId="0" applyFont="1" applyAlignment="1">
      <alignment horizontal="center" vertical="center"/>
    </xf>
    <xf numFmtId="0" fontId="0" fillId="0" borderId="169" xfId="0" applyBorder="1"/>
    <xf numFmtId="4" fontId="30" fillId="17" borderId="73" xfId="6" applyNumberFormat="1" applyFont="1" applyFill="1" applyBorder="1" applyAlignment="1">
      <alignment horizontal="center" vertical="center"/>
    </xf>
    <xf numFmtId="0" fontId="16" fillId="15" borderId="55" xfId="6" applyFont="1" applyFill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6" fillId="15" borderId="77" xfId="6" applyFont="1" applyFill="1" applyBorder="1" applyAlignment="1">
      <alignment horizontal="center" vertical="center"/>
    </xf>
    <xf numFmtId="0" fontId="118" fillId="9" borderId="82" xfId="0" applyFont="1" applyFill="1" applyBorder="1" applyAlignment="1">
      <alignment horizontal="center" vertical="center"/>
    </xf>
    <xf numFmtId="0" fontId="30" fillId="12" borderId="149" xfId="0" applyFont="1" applyFill="1" applyBorder="1" applyAlignment="1">
      <alignment horizontal="center" vertical="center"/>
    </xf>
    <xf numFmtId="0" fontId="30" fillId="15" borderId="55" xfId="6" applyFont="1" applyFill="1" applyBorder="1" applyAlignment="1">
      <alignment horizontal="center" vertical="center"/>
    </xf>
    <xf numFmtId="0" fontId="30" fillId="15" borderId="130" xfId="6" applyFont="1" applyFill="1" applyBorder="1" applyAlignment="1">
      <alignment horizontal="center" vertical="center"/>
    </xf>
    <xf numFmtId="0" fontId="30" fillId="15" borderId="95" xfId="6" applyFont="1" applyFill="1" applyBorder="1" applyAlignment="1">
      <alignment horizontal="center" vertical="center"/>
    </xf>
    <xf numFmtId="4" fontId="16" fillId="17" borderId="73" xfId="6" applyNumberFormat="1" applyFont="1" applyFill="1" applyBorder="1" applyAlignment="1">
      <alignment horizontal="center" vertical="center"/>
    </xf>
    <xf numFmtId="49" fontId="6" fillId="0" borderId="75" xfId="0" applyNumberFormat="1" applyFont="1" applyBorder="1" applyAlignment="1">
      <alignment horizontal="center" vertical="center"/>
    </xf>
    <xf numFmtId="0" fontId="113" fillId="0" borderId="0" xfId="0" applyFont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25" fillId="15" borderId="55" xfId="0" applyFont="1" applyFill="1" applyBorder="1" applyAlignment="1">
      <alignment horizontal="center" vertical="center"/>
    </xf>
    <xf numFmtId="0" fontId="119" fillId="15" borderId="55" xfId="0" applyFont="1" applyFill="1" applyBorder="1" applyAlignment="1">
      <alignment horizontal="center" vertical="center"/>
    </xf>
    <xf numFmtId="14" fontId="25" fillId="15" borderId="55" xfId="0" applyNumberFormat="1" applyFont="1" applyFill="1" applyBorder="1" applyAlignment="1">
      <alignment horizontal="center" vertical="center"/>
    </xf>
    <xf numFmtId="4" fontId="25" fillId="15" borderId="55" xfId="0" applyNumberFormat="1" applyFont="1" applyFill="1" applyBorder="1" applyAlignment="1">
      <alignment horizontal="center" vertical="center"/>
    </xf>
    <xf numFmtId="4" fontId="0" fillId="0" borderId="167" xfId="0" applyNumberFormat="1" applyBorder="1" applyAlignment="1">
      <alignment horizontal="center" vertical="center"/>
    </xf>
    <xf numFmtId="0" fontId="103" fillId="0" borderId="5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5" fillId="15" borderId="55" xfId="6" applyFont="1" applyFill="1" applyBorder="1" applyAlignment="1">
      <alignment horizontal="center" vertical="center"/>
    </xf>
    <xf numFmtId="0" fontId="16" fillId="15" borderId="130" xfId="6" applyFont="1" applyFill="1" applyBorder="1" applyAlignment="1">
      <alignment horizontal="center" vertical="center"/>
    </xf>
    <xf numFmtId="0" fontId="16" fillId="15" borderId="82" xfId="0" applyFont="1" applyFill="1" applyBorder="1" applyAlignment="1">
      <alignment horizontal="center" vertical="center"/>
    </xf>
    <xf numFmtId="1" fontId="25" fillId="9" borderId="58" xfId="0" applyNumberFormat="1" applyFont="1" applyFill="1" applyBorder="1" applyAlignment="1">
      <alignment horizontal="center" vertical="center"/>
    </xf>
    <xf numFmtId="14" fontId="25" fillId="9" borderId="49" xfId="6" applyNumberFormat="1" applyFont="1" applyFill="1" applyBorder="1" applyAlignment="1">
      <alignment horizontal="center" vertical="center"/>
    </xf>
    <xf numFmtId="0" fontId="25" fillId="15" borderId="75" xfId="0" applyFont="1" applyFill="1" applyBorder="1" applyAlignment="1">
      <alignment horizontal="center" vertical="center"/>
    </xf>
    <xf numFmtId="0" fontId="17" fillId="20" borderId="82" xfId="6" applyFont="1" applyFill="1" applyBorder="1" applyAlignment="1">
      <alignment horizontal="center" vertical="center"/>
    </xf>
    <xf numFmtId="0" fontId="17" fillId="15" borderId="87" xfId="0" applyFont="1" applyFill="1" applyBorder="1" applyAlignment="1">
      <alignment horizontal="center" vertical="center"/>
    </xf>
    <xf numFmtId="0" fontId="17" fillId="15" borderId="88" xfId="0" applyFont="1" applyFill="1" applyBorder="1" applyAlignment="1">
      <alignment horizontal="center" vertical="center"/>
    </xf>
    <xf numFmtId="0" fontId="17" fillId="15" borderId="88" xfId="6" applyFont="1" applyFill="1" applyBorder="1" applyAlignment="1">
      <alignment horizontal="center" vertical="center"/>
    </xf>
    <xf numFmtId="2" fontId="17" fillId="15" borderId="88" xfId="0" applyNumberFormat="1" applyFont="1" applyFill="1" applyBorder="1" applyAlignment="1">
      <alignment horizontal="center"/>
    </xf>
    <xf numFmtId="4" fontId="18" fillId="15" borderId="88" xfId="0" applyNumberFormat="1" applyFont="1" applyFill="1" applyBorder="1" applyAlignment="1">
      <alignment horizontal="center" vertical="center"/>
    </xf>
    <xf numFmtId="3" fontId="17" fillId="15" borderId="89" xfId="6" applyNumberFormat="1" applyFont="1" applyFill="1" applyBorder="1" applyAlignment="1">
      <alignment horizontal="center" vertical="center"/>
    </xf>
    <xf numFmtId="0" fontId="17" fillId="0" borderId="91" xfId="6" applyFont="1" applyBorder="1" applyAlignment="1">
      <alignment horizontal="center" vertical="center"/>
    </xf>
    <xf numFmtId="0" fontId="30" fillId="0" borderId="98" xfId="0" applyFont="1" applyBorder="1" applyAlignment="1">
      <alignment horizontal="center" vertical="center"/>
    </xf>
    <xf numFmtId="0" fontId="17" fillId="0" borderId="71" xfId="6" applyFont="1" applyBorder="1" applyAlignment="1">
      <alignment horizontal="center" vertical="center"/>
    </xf>
    <xf numFmtId="14" fontId="115" fillId="0" borderId="107" xfId="0" applyNumberFormat="1" applyFont="1" applyBorder="1" applyAlignment="1">
      <alignment horizontal="center" vertical="center"/>
    </xf>
    <xf numFmtId="14" fontId="16" fillId="0" borderId="169" xfId="0" applyNumberFormat="1" applyFont="1" applyBorder="1" applyAlignment="1">
      <alignment horizontal="center" vertical="center"/>
    </xf>
    <xf numFmtId="0" fontId="25" fillId="9" borderId="145" xfId="6" applyFont="1" applyFill="1" applyBorder="1" applyAlignment="1">
      <alignment horizontal="center" vertical="center"/>
    </xf>
    <xf numFmtId="0" fontId="17" fillId="10" borderId="55" xfId="6" applyFont="1" applyFill="1" applyBorder="1" applyAlignment="1">
      <alignment horizontal="center"/>
    </xf>
    <xf numFmtId="0" fontId="30" fillId="9" borderId="132" xfId="0" applyFont="1" applyFill="1" applyBorder="1" applyAlignment="1">
      <alignment horizontal="center" vertical="center"/>
    </xf>
    <xf numFmtId="0" fontId="30" fillId="9" borderId="125" xfId="0" applyFont="1" applyFill="1" applyBorder="1" applyAlignment="1">
      <alignment horizontal="center" vertical="center"/>
    </xf>
    <xf numFmtId="2" fontId="30" fillId="9" borderId="164" xfId="0" applyNumberFormat="1" applyFont="1" applyFill="1" applyBorder="1" applyAlignment="1">
      <alignment horizontal="center" vertical="center"/>
    </xf>
    <xf numFmtId="0" fontId="14" fillId="9" borderId="130" xfId="0" applyFont="1" applyFill="1" applyBorder="1" applyAlignment="1">
      <alignment horizontal="center"/>
    </xf>
    <xf numFmtId="0" fontId="17" fillId="10" borderId="130" xfId="6" applyFont="1" applyFill="1" applyBorder="1"/>
    <xf numFmtId="0" fontId="17" fillId="10" borderId="130" xfId="6" applyFont="1" applyFill="1" applyBorder="1" applyAlignment="1">
      <alignment horizontal="center"/>
    </xf>
    <xf numFmtId="0" fontId="4" fillId="9" borderId="130" xfId="6" applyFill="1" applyBorder="1"/>
    <xf numFmtId="0" fontId="0" fillId="9" borderId="55" xfId="0" applyFill="1" applyBorder="1" applyAlignment="1">
      <alignment horizontal="center"/>
    </xf>
    <xf numFmtId="0" fontId="4" fillId="9" borderId="55" xfId="6" applyFill="1" applyBorder="1"/>
    <xf numFmtId="0" fontId="4" fillId="9" borderId="55" xfId="6" applyFill="1" applyBorder="1" applyAlignment="1">
      <alignment horizontal="center"/>
    </xf>
    <xf numFmtId="0" fontId="4" fillId="9" borderId="82" xfId="6" applyFill="1" applyBorder="1"/>
    <xf numFmtId="0" fontId="10" fillId="9" borderId="88" xfId="0" applyFont="1" applyFill="1" applyBorder="1"/>
    <xf numFmtId="14" fontId="100" fillId="9" borderId="55" xfId="6" applyNumberFormat="1" applyFont="1" applyFill="1" applyBorder="1" applyAlignment="1">
      <alignment horizontal="center" vertical="center"/>
    </xf>
    <xf numFmtId="14" fontId="121" fillId="9" borderId="58" xfId="0" applyNumberFormat="1" applyFont="1" applyFill="1" applyBorder="1" applyAlignment="1">
      <alignment horizontal="center" vertical="center"/>
    </xf>
    <xf numFmtId="0" fontId="17" fillId="9" borderId="173" xfId="6" applyFont="1" applyFill="1" applyBorder="1" applyAlignment="1">
      <alignment horizontal="center"/>
    </xf>
    <xf numFmtId="0" fontId="17" fillId="9" borderId="68" xfId="6" applyFont="1" applyFill="1" applyBorder="1" applyAlignment="1">
      <alignment horizontal="center"/>
    </xf>
    <xf numFmtId="1" fontId="30" fillId="0" borderId="82" xfId="0" applyNumberFormat="1" applyFont="1" applyBorder="1" applyAlignment="1">
      <alignment horizontal="center" vertical="center"/>
    </xf>
    <xf numFmtId="0" fontId="30" fillId="0" borderId="199" xfId="0" applyFont="1" applyBorder="1" applyAlignment="1">
      <alignment horizontal="center" vertical="center"/>
    </xf>
    <xf numFmtId="0" fontId="117" fillId="0" borderId="169" xfId="0" applyFont="1" applyBorder="1" applyAlignment="1">
      <alignment horizontal="center" vertical="center"/>
    </xf>
    <xf numFmtId="14" fontId="30" fillId="0" borderId="169" xfId="0" applyNumberFormat="1" applyFont="1" applyBorder="1" applyAlignment="1">
      <alignment horizontal="center" vertical="center"/>
    </xf>
    <xf numFmtId="2" fontId="30" fillId="0" borderId="169" xfId="0" applyNumberFormat="1" applyFont="1" applyBorder="1" applyAlignment="1">
      <alignment horizontal="center" vertical="center"/>
    </xf>
    <xf numFmtId="0" fontId="113" fillId="0" borderId="169" xfId="0" applyFont="1" applyBorder="1"/>
    <xf numFmtId="14" fontId="115" fillId="0" borderId="169" xfId="0" applyNumberFormat="1" applyFont="1" applyBorder="1" applyAlignment="1">
      <alignment horizontal="center" vertical="center"/>
    </xf>
    <xf numFmtId="0" fontId="51" fillId="0" borderId="94" xfId="0" applyFont="1" applyBorder="1" applyAlignment="1">
      <alignment horizontal="center" vertical="center"/>
    </xf>
    <xf numFmtId="0" fontId="30" fillId="0" borderId="46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17" fillId="0" borderId="216" xfId="6" applyFont="1" applyBorder="1"/>
    <xf numFmtId="0" fontId="113" fillId="0" borderId="55" xfId="0" applyFont="1" applyBorder="1"/>
    <xf numFmtId="14" fontId="115" fillId="0" borderId="73" xfId="0" applyNumberFormat="1" applyFont="1" applyBorder="1" applyAlignment="1">
      <alignment horizontal="center" vertical="center"/>
    </xf>
    <xf numFmtId="0" fontId="30" fillId="0" borderId="75" xfId="6" applyFont="1" applyBorder="1" applyAlignment="1">
      <alignment horizontal="center" vertical="center"/>
    </xf>
    <xf numFmtId="0" fontId="113" fillId="0" borderId="55" xfId="0" applyFont="1" applyBorder="1" applyAlignment="1">
      <alignment horizontal="center" vertical="center"/>
    </xf>
    <xf numFmtId="1" fontId="39" fillId="0" borderId="0" xfId="0" applyNumberFormat="1" applyFont="1"/>
    <xf numFmtId="1" fontId="39" fillId="0" borderId="46" xfId="0" applyNumberFormat="1" applyFont="1" applyBorder="1"/>
    <xf numFmtId="1" fontId="39" fillId="0" borderId="169" xfId="0" applyNumberFormat="1" applyFont="1" applyBorder="1"/>
    <xf numFmtId="0" fontId="115" fillId="0" borderId="55" xfId="0" applyFont="1" applyBorder="1" applyAlignment="1">
      <alignment horizontal="center" vertical="center"/>
    </xf>
    <xf numFmtId="0" fontId="113" fillId="0" borderId="58" xfId="0" applyFont="1" applyBorder="1" applyAlignment="1">
      <alignment horizontal="center" vertical="center"/>
    </xf>
    <xf numFmtId="14" fontId="115" fillId="0" borderId="199" xfId="0" applyNumberFormat="1" applyFont="1" applyBorder="1" applyAlignment="1">
      <alignment horizontal="center" vertical="center"/>
    </xf>
    <xf numFmtId="0" fontId="25" fillId="0" borderId="75" xfId="6" applyFont="1" applyBorder="1" applyAlignment="1">
      <alignment horizontal="center" vertical="center"/>
    </xf>
    <xf numFmtId="0" fontId="119" fillId="0" borderId="55" xfId="0" applyFont="1" applyBorder="1"/>
    <xf numFmtId="14" fontId="116" fillId="0" borderId="73" xfId="0" applyNumberFormat="1" applyFont="1" applyBorder="1" applyAlignment="1">
      <alignment horizontal="center" vertical="center"/>
    </xf>
    <xf numFmtId="0" fontId="17" fillId="0" borderId="167" xfId="0" applyFont="1" applyBorder="1" applyAlignment="1">
      <alignment horizontal="center" vertical="center"/>
    </xf>
    <xf numFmtId="14" fontId="34" fillId="9" borderId="210" xfId="6" applyNumberFormat="1" applyFont="1" applyFill="1" applyBorder="1" applyAlignment="1">
      <alignment horizontal="center" vertical="center"/>
    </xf>
    <xf numFmtId="0" fontId="16" fillId="0" borderId="217" xfId="0" applyFont="1" applyBorder="1" applyAlignment="1">
      <alignment horizontal="center" vertical="center"/>
    </xf>
    <xf numFmtId="14" fontId="16" fillId="0" borderId="217" xfId="0" applyNumberFormat="1" applyFont="1" applyBorder="1" applyAlignment="1">
      <alignment horizontal="center" vertical="center"/>
    </xf>
    <xf numFmtId="0" fontId="114" fillId="0" borderId="217" xfId="0" applyFont="1" applyBorder="1" applyAlignment="1">
      <alignment horizontal="center" vertical="center"/>
    </xf>
    <xf numFmtId="2" fontId="16" fillId="0" borderId="217" xfId="0" applyNumberFormat="1" applyFont="1" applyBorder="1" applyAlignment="1">
      <alignment horizontal="center" vertical="center"/>
    </xf>
    <xf numFmtId="0" fontId="103" fillId="0" borderId="217" xfId="0" applyFont="1" applyBorder="1" applyAlignment="1">
      <alignment horizontal="center" vertical="center"/>
    </xf>
    <xf numFmtId="14" fontId="114" fillId="0" borderId="217" xfId="0" applyNumberFormat="1" applyFont="1" applyBorder="1" applyAlignment="1">
      <alignment horizontal="center" vertical="center"/>
    </xf>
    <xf numFmtId="1" fontId="30" fillId="0" borderId="217" xfId="6" applyNumberFormat="1" applyFont="1" applyBorder="1" applyAlignment="1">
      <alignment horizontal="center" vertical="center"/>
    </xf>
    <xf numFmtId="49" fontId="6" fillId="0" borderId="149" xfId="0" applyNumberFormat="1" applyFont="1" applyBorder="1" applyAlignment="1">
      <alignment horizontal="center" vertical="center"/>
    </xf>
    <xf numFmtId="0" fontId="16" fillId="0" borderId="143" xfId="6" applyFont="1" applyBorder="1" applyAlignment="1">
      <alignment horizontal="center" vertical="center"/>
    </xf>
    <xf numFmtId="0" fontId="4" fillId="0" borderId="218" xfId="6" applyBorder="1"/>
    <xf numFmtId="49" fontId="40" fillId="0" borderId="148" xfId="6" applyNumberFormat="1" applyFont="1" applyBorder="1" applyAlignment="1">
      <alignment horizontal="center" vertical="center"/>
    </xf>
    <xf numFmtId="0" fontId="115" fillId="0" borderId="58" xfId="0" applyFont="1" applyBorder="1" applyAlignment="1">
      <alignment horizontal="center" vertical="center"/>
    </xf>
    <xf numFmtId="0" fontId="116" fillId="0" borderId="55" xfId="0" applyFont="1" applyBorder="1" applyAlignment="1">
      <alignment horizontal="center" vertical="center"/>
    </xf>
    <xf numFmtId="0" fontId="115" fillId="0" borderId="169" xfId="0" applyFont="1" applyBorder="1" applyAlignment="1">
      <alignment horizontal="center" vertical="center"/>
    </xf>
    <xf numFmtId="14" fontId="115" fillId="0" borderId="55" xfId="0" applyNumberFormat="1" applyFont="1" applyBorder="1" applyAlignment="1">
      <alignment horizontal="center" vertical="center"/>
    </xf>
    <xf numFmtId="14" fontId="114" fillId="0" borderId="55" xfId="0" applyNumberFormat="1" applyFont="1" applyBorder="1" applyAlignment="1">
      <alignment horizontal="center" vertical="center"/>
    </xf>
    <xf numFmtId="0" fontId="6" fillId="0" borderId="0" xfId="0" applyFont="1"/>
    <xf numFmtId="0" fontId="25" fillId="9" borderId="132" xfId="0" applyFont="1" applyFill="1" applyBorder="1" applyAlignment="1">
      <alignment horizontal="center" vertical="center"/>
    </xf>
    <xf numFmtId="0" fontId="25" fillId="9" borderId="113" xfId="0" applyFont="1" applyFill="1" applyBorder="1" applyAlignment="1">
      <alignment horizontal="center" vertical="center"/>
    </xf>
    <xf numFmtId="14" fontId="25" fillId="9" borderId="113" xfId="0" applyNumberFormat="1" applyFont="1" applyFill="1" applyBorder="1" applyAlignment="1">
      <alignment horizontal="center" vertical="center"/>
    </xf>
    <xf numFmtId="0" fontId="25" fillId="9" borderId="113" xfId="6" applyFont="1" applyFill="1" applyBorder="1" applyAlignment="1">
      <alignment horizontal="center" vertical="center"/>
    </xf>
    <xf numFmtId="4" fontId="25" fillId="9" borderId="113" xfId="6" applyNumberFormat="1" applyFont="1" applyFill="1" applyBorder="1" applyAlignment="1">
      <alignment horizontal="center" vertical="center"/>
    </xf>
    <xf numFmtId="14" fontId="46" fillId="9" borderId="113" xfId="6" applyNumberFormat="1" applyFont="1" applyFill="1" applyBorder="1" applyAlignment="1">
      <alignment horizontal="center" vertical="center"/>
    </xf>
    <xf numFmtId="14" fontId="25" fillId="9" borderId="113" xfId="6" applyNumberFormat="1" applyFont="1" applyFill="1" applyBorder="1" applyAlignment="1">
      <alignment horizontal="center" vertical="center"/>
    </xf>
    <xf numFmtId="3" fontId="25" fillId="9" borderId="113" xfId="6" applyNumberFormat="1" applyFont="1" applyFill="1" applyBorder="1" applyAlignment="1">
      <alignment horizontal="center" vertical="center"/>
    </xf>
    <xf numFmtId="4" fontId="25" fillId="9" borderId="113" xfId="0" applyNumberFormat="1" applyFont="1" applyFill="1" applyBorder="1" applyAlignment="1">
      <alignment horizontal="center" vertical="center"/>
    </xf>
    <xf numFmtId="0" fontId="30" fillId="15" borderId="149" xfId="0" applyFont="1" applyFill="1" applyBorder="1" applyAlignment="1">
      <alignment horizontal="center" vertical="center"/>
    </xf>
    <xf numFmtId="0" fontId="17" fillId="9" borderId="133" xfId="0" applyFont="1" applyFill="1" applyBorder="1" applyAlignment="1">
      <alignment horizontal="center" vertical="center"/>
    </xf>
    <xf numFmtId="14" fontId="16" fillId="9" borderId="82" xfId="6" applyNumberFormat="1" applyFont="1" applyFill="1" applyBorder="1" applyAlignment="1">
      <alignment horizontal="center" vertical="center"/>
    </xf>
    <xf numFmtId="0" fontId="30" fillId="9" borderId="169" xfId="6" applyFont="1" applyFill="1" applyBorder="1" applyAlignment="1">
      <alignment horizontal="center" vertical="center"/>
    </xf>
    <xf numFmtId="0" fontId="86" fillId="9" borderId="105" xfId="0" applyFont="1" applyFill="1" applyBorder="1"/>
    <xf numFmtId="3" fontId="30" fillId="15" borderId="55" xfId="6" applyNumberFormat="1" applyFont="1" applyFill="1" applyBorder="1" applyAlignment="1">
      <alignment horizontal="center" vertical="center"/>
    </xf>
    <xf numFmtId="0" fontId="4" fillId="9" borderId="77" xfId="6" applyFill="1" applyBorder="1"/>
    <xf numFmtId="0" fontId="25" fillId="9" borderId="130" xfId="6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30" fillId="0" borderId="76" xfId="6" applyFont="1" applyBorder="1" applyAlignment="1">
      <alignment horizontal="center" vertical="center"/>
    </xf>
    <xf numFmtId="1" fontId="30" fillId="0" borderId="169" xfId="0" applyNumberFormat="1" applyFont="1" applyBorder="1" applyAlignment="1">
      <alignment horizontal="center" vertical="center"/>
    </xf>
    <xf numFmtId="0" fontId="30" fillId="0" borderId="51" xfId="6" applyFont="1" applyBorder="1" applyAlignment="1">
      <alignment horizontal="center" vertical="center"/>
    </xf>
    <xf numFmtId="0" fontId="16" fillId="0" borderId="51" xfId="6" applyFont="1" applyBorder="1" applyAlignment="1">
      <alignment horizontal="center" vertical="center"/>
    </xf>
    <xf numFmtId="0" fontId="25" fillId="0" borderId="76" xfId="6" applyFont="1" applyBorder="1" applyAlignment="1">
      <alignment horizontal="center" vertical="center"/>
    </xf>
    <xf numFmtId="0" fontId="119" fillId="0" borderId="55" xfId="0" applyFont="1" applyBorder="1" applyAlignment="1">
      <alignment horizontal="center" vertical="center"/>
    </xf>
    <xf numFmtId="14" fontId="116" fillId="0" borderId="55" xfId="0" applyNumberFormat="1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1" fontId="25" fillId="0" borderId="0" xfId="0" applyNumberFormat="1" applyFont="1" applyAlignment="1">
      <alignment horizontal="center" vertical="center"/>
    </xf>
    <xf numFmtId="49" fontId="40" fillId="0" borderId="75" xfId="6" applyNumberFormat="1" applyFont="1" applyBorder="1" applyAlignment="1">
      <alignment horizontal="center" vertical="center"/>
    </xf>
    <xf numFmtId="0" fontId="114" fillId="0" borderId="169" xfId="0" applyFont="1" applyBorder="1" applyAlignment="1">
      <alignment horizontal="center" vertical="center"/>
    </xf>
    <xf numFmtId="2" fontId="16" fillId="0" borderId="169" xfId="0" applyNumberFormat="1" applyFont="1" applyBorder="1" applyAlignment="1">
      <alignment horizontal="center" vertical="center"/>
    </xf>
    <xf numFmtId="0" fontId="103" fillId="0" borderId="169" xfId="0" applyFont="1" applyBorder="1" applyAlignment="1">
      <alignment horizontal="center" vertical="center"/>
    </xf>
    <xf numFmtId="14" fontId="114" fillId="0" borderId="169" xfId="0" applyNumberFormat="1" applyFont="1" applyBorder="1" applyAlignment="1">
      <alignment horizontal="center" vertical="center"/>
    </xf>
    <xf numFmtId="49" fontId="0" fillId="0" borderId="51" xfId="0" applyNumberFormat="1" applyBorder="1" applyAlignment="1">
      <alignment horizontal="center" vertical="center"/>
    </xf>
    <xf numFmtId="14" fontId="115" fillId="15" borderId="73" xfId="0" applyNumberFormat="1" applyFont="1" applyFill="1" applyBorder="1" applyAlignment="1">
      <alignment horizontal="center" vertical="center"/>
    </xf>
    <xf numFmtId="14" fontId="115" fillId="15" borderId="55" xfId="0" applyNumberFormat="1" applyFont="1" applyFill="1" applyBorder="1" applyAlignment="1">
      <alignment horizontal="center" vertical="center"/>
    </xf>
    <xf numFmtId="14" fontId="16" fillId="15" borderId="58" xfId="0" applyNumberFormat="1" applyFont="1" applyFill="1" applyBorder="1" applyAlignment="1">
      <alignment horizontal="center" vertical="center"/>
    </xf>
    <xf numFmtId="0" fontId="16" fillId="0" borderId="199" xfId="0" applyFont="1" applyBorder="1" applyAlignment="1">
      <alignment horizontal="center" vertical="center"/>
    </xf>
    <xf numFmtId="0" fontId="11" fillId="0" borderId="169" xfId="0" applyFont="1" applyBorder="1" applyAlignment="1">
      <alignment horizontal="center" vertical="center"/>
    </xf>
    <xf numFmtId="2" fontId="16" fillId="15" borderId="0" xfId="0" applyNumberFormat="1" applyFont="1" applyFill="1" applyAlignment="1">
      <alignment horizontal="center" vertical="center"/>
    </xf>
    <xf numFmtId="0" fontId="30" fillId="9" borderId="169" xfId="0" applyFont="1" applyFill="1" applyBorder="1" applyAlignment="1">
      <alignment horizontal="center" vertical="center"/>
    </xf>
    <xf numFmtId="0" fontId="17" fillId="10" borderId="68" xfId="6" applyFont="1" applyFill="1" applyBorder="1" applyAlignment="1">
      <alignment horizontal="center"/>
    </xf>
    <xf numFmtId="0" fontId="16" fillId="9" borderId="77" xfId="0" applyFont="1" applyFill="1" applyBorder="1" applyAlignment="1">
      <alignment horizontal="center" vertical="center"/>
    </xf>
    <xf numFmtId="0" fontId="16" fillId="0" borderId="75" xfId="6" applyFont="1" applyBorder="1" applyAlignment="1">
      <alignment horizontal="center" vertical="center"/>
    </xf>
    <xf numFmtId="0" fontId="30" fillId="0" borderId="82" xfId="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216" xfId="0" applyFont="1" applyBorder="1" applyAlignment="1">
      <alignment horizontal="center" vertical="center"/>
    </xf>
    <xf numFmtId="14" fontId="30" fillId="9" borderId="82" xfId="6" applyNumberFormat="1" applyFont="1" applyFill="1" applyBorder="1" applyAlignment="1">
      <alignment horizontal="center"/>
    </xf>
    <xf numFmtId="14" fontId="17" fillId="9" borderId="82" xfId="6" applyNumberFormat="1" applyFont="1" applyFill="1" applyBorder="1" applyAlignment="1">
      <alignment horizontal="center"/>
    </xf>
    <xf numFmtId="0" fontId="30" fillId="9" borderId="131" xfId="0" applyFont="1" applyFill="1" applyBorder="1" applyAlignment="1">
      <alignment horizontal="center" vertical="center"/>
    </xf>
    <xf numFmtId="1" fontId="30" fillId="9" borderId="88" xfId="0" applyNumberFormat="1" applyFont="1" applyFill="1" applyBorder="1" applyAlignment="1">
      <alignment horizontal="center" vertical="center"/>
    </xf>
    <xf numFmtId="14" fontId="31" fillId="9" borderId="88" xfId="0" applyNumberFormat="1" applyFont="1" applyFill="1" applyBorder="1" applyAlignment="1">
      <alignment horizontal="center" vertical="center"/>
    </xf>
    <xf numFmtId="14" fontId="17" fillId="9" borderId="89" xfId="6" applyNumberFormat="1" applyFont="1" applyFill="1" applyBorder="1" applyAlignment="1">
      <alignment horizontal="center"/>
    </xf>
    <xf numFmtId="1" fontId="25" fillId="0" borderId="216" xfId="0" applyNumberFormat="1" applyFont="1" applyBorder="1" applyAlignment="1">
      <alignment horizontal="center" vertical="center"/>
    </xf>
    <xf numFmtId="49" fontId="40" fillId="0" borderId="149" xfId="6" applyNumberFormat="1" applyFont="1" applyBorder="1" applyAlignment="1">
      <alignment horizontal="center" vertical="center"/>
    </xf>
    <xf numFmtId="0" fontId="0" fillId="0" borderId="216" xfId="0" applyBorder="1"/>
    <xf numFmtId="1" fontId="30" fillId="0" borderId="46" xfId="0" applyNumberFormat="1" applyFont="1" applyBorder="1" applyAlignment="1">
      <alignment horizontal="center" vertical="center"/>
    </xf>
    <xf numFmtId="14" fontId="34" fillId="9" borderId="73" xfId="0" applyNumberFormat="1" applyFont="1" applyFill="1" applyBorder="1" applyAlignment="1">
      <alignment horizontal="center" vertical="center"/>
    </xf>
    <xf numFmtId="2" fontId="0" fillId="0" borderId="46" xfId="0" applyNumberFormat="1" applyBorder="1"/>
    <xf numFmtId="2" fontId="30" fillId="0" borderId="46" xfId="0" applyNumberFormat="1" applyFont="1" applyBorder="1" applyAlignment="1">
      <alignment horizontal="center" vertical="center"/>
    </xf>
    <xf numFmtId="49" fontId="16" fillId="0" borderId="169" xfId="0" applyNumberFormat="1" applyFont="1" applyBorder="1" applyAlignment="1">
      <alignment horizontal="center" vertical="center"/>
    </xf>
    <xf numFmtId="49" fontId="0" fillId="0" borderId="0" xfId="0" applyNumberFormat="1"/>
    <xf numFmtId="49" fontId="40" fillId="0" borderId="76" xfId="6" applyNumberFormat="1" applyFont="1" applyBorder="1" applyAlignment="1">
      <alignment horizontal="center" vertical="center"/>
    </xf>
    <xf numFmtId="0" fontId="30" fillId="0" borderId="75" xfId="6" applyFont="1" applyBorder="1" applyAlignment="1">
      <alignment horizontal="center"/>
    </xf>
    <xf numFmtId="0" fontId="113" fillId="0" borderId="55" xfId="0" applyFont="1" applyBorder="1" applyAlignment="1">
      <alignment horizontal="center"/>
    </xf>
    <xf numFmtId="1" fontId="30" fillId="0" borderId="113" xfId="0" applyNumberFormat="1" applyFont="1" applyBorder="1" applyAlignment="1">
      <alignment horizontal="center" vertical="center"/>
    </xf>
    <xf numFmtId="0" fontId="30" fillId="0" borderId="140" xfId="0" applyFont="1" applyBorder="1" applyAlignment="1">
      <alignment horizontal="center" vertical="center"/>
    </xf>
    <xf numFmtId="0" fontId="30" fillId="0" borderId="82" xfId="0" applyFont="1" applyBorder="1" applyAlignment="1">
      <alignment horizontal="center" vertical="center"/>
    </xf>
    <xf numFmtId="0" fontId="30" fillId="10" borderId="55" xfId="6" applyFont="1" applyFill="1" applyBorder="1" applyAlignment="1">
      <alignment horizontal="center" vertical="center"/>
    </xf>
    <xf numFmtId="0" fontId="30" fillId="10" borderId="55" xfId="6" applyFont="1" applyFill="1" applyBorder="1" applyAlignment="1">
      <alignment horizontal="center"/>
    </xf>
    <xf numFmtId="3" fontId="30" fillId="10" borderId="55" xfId="6" applyNumberFormat="1" applyFont="1" applyFill="1" applyBorder="1" applyAlignment="1">
      <alignment horizontal="center" vertical="center"/>
    </xf>
    <xf numFmtId="4" fontId="30" fillId="10" borderId="55" xfId="6" applyNumberFormat="1" applyFont="1" applyFill="1" applyBorder="1" applyAlignment="1">
      <alignment horizontal="center" vertical="center"/>
    </xf>
    <xf numFmtId="0" fontId="30" fillId="10" borderId="82" xfId="6" applyFont="1" applyFill="1" applyBorder="1" applyAlignment="1">
      <alignment horizontal="center" vertical="center"/>
    </xf>
    <xf numFmtId="14" fontId="17" fillId="11" borderId="133" xfId="6" applyNumberFormat="1" applyFont="1" applyFill="1" applyBorder="1" applyAlignment="1">
      <alignment horizontal="center" vertical="center"/>
    </xf>
    <xf numFmtId="0" fontId="17" fillId="13" borderId="55" xfId="6" applyFont="1" applyFill="1" applyBorder="1"/>
    <xf numFmtId="0" fontId="17" fillId="13" borderId="55" xfId="6" applyFont="1" applyFill="1" applyBorder="1" applyAlignment="1">
      <alignment horizontal="center"/>
    </xf>
    <xf numFmtId="0" fontId="17" fillId="13" borderId="77" xfId="6" applyFont="1" applyFill="1" applyBorder="1"/>
    <xf numFmtId="0" fontId="17" fillId="13" borderId="82" xfId="6" applyFont="1" applyFill="1" applyBorder="1" applyAlignment="1">
      <alignment horizontal="center"/>
    </xf>
    <xf numFmtId="0" fontId="30" fillId="11" borderId="144" xfId="6" applyFont="1" applyFill="1" applyBorder="1" applyAlignment="1">
      <alignment horizontal="center" vertical="center"/>
    </xf>
    <xf numFmtId="0" fontId="30" fillId="11" borderId="88" xfId="6" applyNumberFormat="1" applyFont="1" applyFill="1" applyBorder="1" applyAlignment="1">
      <alignment horizontal="center" vertical="center"/>
    </xf>
    <xf numFmtId="14" fontId="30" fillId="11" borderId="88" xfId="6" applyNumberFormat="1" applyFont="1" applyFill="1" applyBorder="1" applyAlignment="1">
      <alignment horizontal="center" vertical="center"/>
    </xf>
    <xf numFmtId="3" fontId="30" fillId="11" borderId="88" xfId="6" applyNumberFormat="1" applyFont="1" applyFill="1" applyBorder="1" applyAlignment="1">
      <alignment horizontal="center" vertical="center"/>
    </xf>
    <xf numFmtId="14" fontId="34" fillId="11" borderId="88" xfId="6" applyNumberFormat="1" applyFont="1" applyFill="1" applyBorder="1" applyAlignment="1">
      <alignment horizontal="center" vertical="center"/>
    </xf>
    <xf numFmtId="0" fontId="17" fillId="11" borderId="89" xfId="6" applyFont="1" applyFill="1" applyBorder="1" applyAlignment="1">
      <alignment horizontal="center"/>
    </xf>
    <xf numFmtId="4" fontId="0" fillId="11" borderId="55" xfId="0" applyNumberFormat="1" applyFill="1" applyBorder="1"/>
    <xf numFmtId="4" fontId="17" fillId="13" borderId="55" xfId="6" applyNumberFormat="1" applyFont="1" applyFill="1" applyBorder="1" applyAlignment="1">
      <alignment horizontal="center"/>
    </xf>
    <xf numFmtId="0" fontId="25" fillId="9" borderId="169" xfId="0" applyFont="1" applyFill="1" applyBorder="1" applyAlignment="1">
      <alignment horizontal="center" vertical="center"/>
    </xf>
    <xf numFmtId="0" fontId="25" fillId="10" borderId="55" xfId="6" applyFont="1" applyFill="1" applyBorder="1" applyAlignment="1">
      <alignment horizontal="center" vertical="center"/>
    </xf>
    <xf numFmtId="0" fontId="17" fillId="9" borderId="125" xfId="0" applyFont="1" applyFill="1" applyBorder="1" applyAlignment="1">
      <alignment horizontal="center" vertical="center"/>
    </xf>
    <xf numFmtId="0" fontId="0" fillId="9" borderId="100" xfId="0" applyFill="1" applyBorder="1"/>
    <xf numFmtId="14" fontId="16" fillId="9" borderId="100" xfId="0" applyNumberFormat="1" applyFont="1" applyFill="1" applyBorder="1" applyAlignment="1">
      <alignment horizontal="center" vertical="center"/>
    </xf>
    <xf numFmtId="4" fontId="0" fillId="9" borderId="100" xfId="0" applyNumberFormat="1" applyFill="1" applyBorder="1"/>
    <xf numFmtId="0" fontId="17" fillId="9" borderId="82" xfId="0" applyFont="1" applyFill="1" applyBorder="1" applyAlignment="1">
      <alignment vertical="center"/>
    </xf>
    <xf numFmtId="1" fontId="30" fillId="0" borderId="55" xfId="0" applyNumberFormat="1" applyFont="1" applyBorder="1" applyAlignment="1">
      <alignment horizontal="center" vertical="center"/>
    </xf>
    <xf numFmtId="1" fontId="25" fillId="0" borderId="167" xfId="0" applyNumberFormat="1" applyFont="1" applyBorder="1" applyAlignment="1">
      <alignment horizontal="center" vertical="center"/>
    </xf>
    <xf numFmtId="14" fontId="116" fillId="15" borderId="55" xfId="0" applyNumberFormat="1" applyFont="1" applyFill="1" applyBorder="1" applyAlignment="1">
      <alignment horizontal="center" vertical="center"/>
    </xf>
    <xf numFmtId="0" fontId="30" fillId="0" borderId="46" xfId="6" applyFont="1" applyBorder="1" applyAlignment="1">
      <alignment horizontal="center" vertical="center"/>
    </xf>
    <xf numFmtId="0" fontId="117" fillId="0" borderId="0" xfId="0" applyFont="1" applyAlignment="1">
      <alignment horizontal="left" vertical="center"/>
    </xf>
    <xf numFmtId="0" fontId="4" fillId="12" borderId="68" xfId="6" applyFill="1" applyBorder="1"/>
    <xf numFmtId="14" fontId="17" fillId="12" borderId="140" xfId="6" applyNumberFormat="1" applyFont="1" applyFill="1" applyBorder="1" applyAlignment="1">
      <alignment horizontal="center"/>
    </xf>
    <xf numFmtId="14" fontId="17" fillId="12" borderId="97" xfId="6" applyNumberFormat="1" applyFont="1" applyFill="1" applyBorder="1" applyAlignment="1">
      <alignment horizontal="center"/>
    </xf>
    <xf numFmtId="14" fontId="17" fillId="12" borderId="82" xfId="6" applyNumberFormat="1" applyFont="1" applyFill="1" applyBorder="1" applyAlignment="1">
      <alignment horizontal="center"/>
    </xf>
    <xf numFmtId="0" fontId="16" fillId="15" borderId="0" xfId="6" applyFont="1" applyFill="1" applyBorder="1" applyAlignment="1">
      <alignment horizontal="center" vertical="center"/>
    </xf>
    <xf numFmtId="0" fontId="25" fillId="9" borderId="0" xfId="6" applyFont="1" applyFill="1" applyBorder="1" applyAlignment="1">
      <alignment horizontal="center" vertical="center"/>
    </xf>
    <xf numFmtId="3" fontId="16" fillId="15" borderId="55" xfId="6" applyNumberFormat="1" applyFont="1" applyFill="1" applyBorder="1" applyAlignment="1">
      <alignment horizontal="center" vertical="center"/>
    </xf>
    <xf numFmtId="14" fontId="12" fillId="0" borderId="0" xfId="0" applyNumberFormat="1" applyFont="1" applyAlignment="1">
      <alignment horizontal="center"/>
    </xf>
    <xf numFmtId="1" fontId="51" fillId="0" borderId="82" xfId="0" applyNumberFormat="1" applyFont="1" applyBorder="1" applyAlignment="1">
      <alignment horizontal="center" vertical="center"/>
    </xf>
    <xf numFmtId="0" fontId="51" fillId="0" borderId="76" xfId="6" applyFont="1" applyBorder="1" applyAlignment="1">
      <alignment horizontal="center" vertical="center"/>
    </xf>
    <xf numFmtId="0" fontId="123" fillId="0" borderId="55" xfId="0" applyFont="1" applyBorder="1" applyAlignment="1">
      <alignment horizontal="center" vertical="center"/>
    </xf>
    <xf numFmtId="14" fontId="122" fillId="0" borderId="55" xfId="0" applyNumberFormat="1" applyFont="1" applyBorder="1" applyAlignment="1">
      <alignment horizontal="center" vertical="center"/>
    </xf>
    <xf numFmtId="0" fontId="51" fillId="0" borderId="75" xfId="6" applyFont="1" applyBorder="1" applyAlignment="1">
      <alignment horizontal="center" vertical="center"/>
    </xf>
    <xf numFmtId="1" fontId="51" fillId="0" borderId="113" xfId="0" applyNumberFormat="1" applyFont="1" applyBorder="1" applyAlignment="1">
      <alignment horizontal="center" vertical="center"/>
    </xf>
    <xf numFmtId="1" fontId="51" fillId="0" borderId="55" xfId="0" applyNumberFormat="1" applyFont="1" applyBorder="1" applyAlignment="1">
      <alignment horizontal="center" vertical="center"/>
    </xf>
    <xf numFmtId="1" fontId="25" fillId="15" borderId="73" xfId="0" applyNumberFormat="1" applyFont="1" applyFill="1" applyBorder="1" applyAlignment="1">
      <alignment horizontal="center" vertical="center"/>
    </xf>
    <xf numFmtId="1" fontId="30" fillId="15" borderId="73" xfId="0" applyNumberFormat="1" applyFont="1" applyFill="1" applyBorder="1" applyAlignment="1">
      <alignment horizontal="center" vertical="center"/>
    </xf>
    <xf numFmtId="0" fontId="17" fillId="15" borderId="114" xfId="0" applyFont="1" applyFill="1" applyBorder="1" applyAlignment="1">
      <alignment horizontal="center" vertical="center"/>
    </xf>
    <xf numFmtId="14" fontId="114" fillId="15" borderId="73" xfId="0" applyNumberFormat="1" applyFont="1" applyFill="1" applyBorder="1" applyAlignment="1">
      <alignment horizontal="center" vertical="center"/>
    </xf>
    <xf numFmtId="1" fontId="25" fillId="9" borderId="113" xfId="0" applyNumberFormat="1" applyFont="1" applyFill="1" applyBorder="1" applyAlignment="1">
      <alignment horizontal="center" vertical="center"/>
    </xf>
    <xf numFmtId="14" fontId="46" fillId="9" borderId="113" xfId="0" applyNumberFormat="1" applyFont="1" applyFill="1" applyBorder="1" applyAlignment="1">
      <alignment horizontal="center" vertical="center"/>
    </xf>
    <xf numFmtId="4" fontId="95" fillId="0" borderId="0" xfId="0" applyNumberFormat="1" applyFont="1" applyAlignment="1">
      <alignment horizontal="center" vertical="center"/>
    </xf>
    <xf numFmtId="14" fontId="17" fillId="9" borderId="80" xfId="6" applyNumberFormat="1" applyFont="1" applyFill="1" applyBorder="1" applyAlignment="1">
      <alignment horizontal="center" vertical="center"/>
    </xf>
    <xf numFmtId="0" fontId="79" fillId="9" borderId="82" xfId="0" applyFont="1" applyFill="1" applyBorder="1" applyAlignment="1">
      <alignment vertical="center"/>
    </xf>
    <xf numFmtId="0" fontId="16" fillId="15" borderId="0" xfId="0" applyFont="1" applyFill="1" applyAlignment="1">
      <alignment horizontal="center" vertical="center"/>
    </xf>
    <xf numFmtId="14" fontId="16" fillId="15" borderId="0" xfId="0" applyNumberFormat="1" applyFont="1" applyFill="1" applyAlignment="1">
      <alignment horizontal="center" vertical="center"/>
    </xf>
    <xf numFmtId="4" fontId="16" fillId="15" borderId="0" xfId="0" applyNumberFormat="1" applyFont="1" applyFill="1" applyAlignment="1">
      <alignment horizontal="center" vertical="center"/>
    </xf>
    <xf numFmtId="0" fontId="30" fillId="15" borderId="113" xfId="0" applyFont="1" applyFill="1" applyBorder="1" applyAlignment="1">
      <alignment horizontal="center" vertical="center"/>
    </xf>
    <xf numFmtId="0" fontId="17" fillId="20" borderId="55" xfId="6" applyFont="1" applyFill="1" applyBorder="1"/>
    <xf numFmtId="0" fontId="17" fillId="20" borderId="55" xfId="6" applyFont="1" applyFill="1" applyBorder="1" applyAlignment="1">
      <alignment horizontal="center" vertical="center"/>
    </xf>
    <xf numFmtId="4" fontId="17" fillId="20" borderId="55" xfId="6" applyNumberFormat="1" applyFont="1" applyFill="1" applyBorder="1" applyAlignment="1">
      <alignment horizontal="center" vertical="center"/>
    </xf>
    <xf numFmtId="0" fontId="16" fillId="15" borderId="149" xfId="0" applyFont="1" applyFill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 vertical="center"/>
    </xf>
    <xf numFmtId="0" fontId="16" fillId="0" borderId="87" xfId="6" applyFont="1" applyBorder="1" applyAlignment="1">
      <alignment horizontal="center" vertical="center"/>
    </xf>
    <xf numFmtId="49" fontId="13" fillId="15" borderId="0" xfId="0" applyNumberFormat="1" applyFont="1" applyFill="1" applyAlignment="1">
      <alignment horizontal="left" vertical="center"/>
    </xf>
    <xf numFmtId="0" fontId="17" fillId="15" borderId="0" xfId="0" applyFont="1" applyFill="1" applyAlignment="1">
      <alignment horizontal="center" vertical="center"/>
    </xf>
    <xf numFmtId="0" fontId="17" fillId="20" borderId="7" xfId="6" applyFont="1" applyFill="1" applyBorder="1" applyAlignment="1">
      <alignment horizontal="center"/>
    </xf>
    <xf numFmtId="0" fontId="17" fillId="20" borderId="7" xfId="6" applyFont="1" applyFill="1" applyBorder="1" applyAlignment="1">
      <alignment horizontal="center" vertical="center"/>
    </xf>
    <xf numFmtId="0" fontId="17" fillId="20" borderId="56" xfId="6" applyFont="1" applyFill="1" applyBorder="1"/>
    <xf numFmtId="0" fontId="17" fillId="20" borderId="56" xfId="6" applyFont="1" applyFill="1" applyBorder="1" applyAlignment="1">
      <alignment horizontal="center" vertical="center"/>
    </xf>
    <xf numFmtId="0" fontId="17" fillId="15" borderId="97" xfId="6" applyFont="1" applyFill="1" applyBorder="1" applyAlignment="1">
      <alignment horizontal="center" vertical="center"/>
    </xf>
    <xf numFmtId="0" fontId="17" fillId="20" borderId="6" xfId="6" applyFont="1" applyFill="1" applyBorder="1"/>
    <xf numFmtId="0" fontId="17" fillId="20" borderId="6" xfId="6" applyFont="1" applyFill="1" applyBorder="1" applyAlignment="1">
      <alignment horizontal="center" vertical="center"/>
    </xf>
    <xf numFmtId="0" fontId="17" fillId="15" borderId="7" xfId="0" applyFont="1" applyFill="1" applyBorder="1" applyAlignment="1">
      <alignment horizontal="center" vertical="center"/>
    </xf>
    <xf numFmtId="0" fontId="17" fillId="15" borderId="56" xfId="0" applyFont="1" applyFill="1" applyBorder="1"/>
    <xf numFmtId="0" fontId="30" fillId="15" borderId="76" xfId="0" applyFont="1" applyFill="1" applyBorder="1" applyAlignment="1">
      <alignment horizontal="center" vertical="center"/>
    </xf>
    <xf numFmtId="0" fontId="16" fillId="15" borderId="145" xfId="6" applyFont="1" applyFill="1" applyBorder="1" applyAlignment="1">
      <alignment horizontal="center" vertical="center"/>
    </xf>
    <xf numFmtId="0" fontId="16" fillId="15" borderId="58" xfId="6" applyFont="1" applyFill="1" applyBorder="1" applyAlignment="1">
      <alignment horizontal="center" vertical="center"/>
    </xf>
    <xf numFmtId="2" fontId="16" fillId="15" borderId="58" xfId="0" applyNumberFormat="1" applyFont="1" applyFill="1" applyBorder="1" applyAlignment="1">
      <alignment horizontal="center" vertical="center"/>
    </xf>
    <xf numFmtId="3" fontId="16" fillId="15" borderId="58" xfId="6" applyNumberFormat="1" applyFont="1" applyFill="1" applyBorder="1" applyAlignment="1">
      <alignment horizontal="center" vertical="center"/>
    </xf>
    <xf numFmtId="4" fontId="16" fillId="15" borderId="58" xfId="0" applyNumberFormat="1" applyFont="1" applyFill="1" applyBorder="1" applyAlignment="1">
      <alignment horizontal="center" vertical="center"/>
    </xf>
    <xf numFmtId="4" fontId="16" fillId="15" borderId="58" xfId="6" applyNumberFormat="1" applyFont="1" applyFill="1" applyBorder="1" applyAlignment="1">
      <alignment horizontal="center" vertical="center"/>
    </xf>
    <xf numFmtId="0" fontId="17" fillId="20" borderId="7" xfId="6" applyFont="1" applyFill="1" applyBorder="1"/>
    <xf numFmtId="3" fontId="25" fillId="15" borderId="55" xfId="6" applyNumberFormat="1" applyFont="1" applyFill="1" applyBorder="1" applyAlignment="1">
      <alignment horizontal="center" vertical="center"/>
    </xf>
    <xf numFmtId="0" fontId="17" fillId="20" borderId="133" xfId="6" applyFont="1" applyFill="1" applyBorder="1" applyAlignment="1">
      <alignment horizontal="center" vertical="center"/>
    </xf>
    <xf numFmtId="0" fontId="16" fillId="15" borderId="58" xfId="6" applyNumberFormat="1" applyFont="1" applyFill="1" applyBorder="1" applyAlignment="1">
      <alignment horizontal="center" vertical="center"/>
    </xf>
    <xf numFmtId="14" fontId="16" fillId="15" borderId="58" xfId="6" applyNumberFormat="1" applyFont="1" applyFill="1" applyBorder="1" applyAlignment="1">
      <alignment horizontal="center" vertical="center"/>
    </xf>
    <xf numFmtId="0" fontId="25" fillId="15" borderId="77" xfId="0" applyFont="1" applyFill="1" applyBorder="1" applyAlignment="1">
      <alignment horizontal="center" vertical="center"/>
    </xf>
    <xf numFmtId="0" fontId="17" fillId="15" borderId="0" xfId="6" applyFont="1" applyFill="1" applyBorder="1" applyAlignment="1">
      <alignment horizontal="center" vertical="center"/>
    </xf>
    <xf numFmtId="14" fontId="114" fillId="0" borderId="73" xfId="0" applyNumberFormat="1" applyFont="1" applyBorder="1" applyAlignment="1">
      <alignment horizontal="center" vertical="center"/>
    </xf>
    <xf numFmtId="0" fontId="103" fillId="0" borderId="88" xfId="0" applyFont="1" applyBorder="1" applyAlignment="1">
      <alignment horizontal="center" vertical="center"/>
    </xf>
    <xf numFmtId="14" fontId="114" fillId="0" borderId="88" xfId="0" applyNumberFormat="1" applyFont="1" applyBorder="1" applyAlignment="1">
      <alignment horizontal="center" vertical="center"/>
    </xf>
    <xf numFmtId="0" fontId="4" fillId="9" borderId="169" xfId="6" applyFill="1" applyBorder="1"/>
    <xf numFmtId="0" fontId="4" fillId="9" borderId="58" xfId="6" applyFill="1" applyBorder="1"/>
    <xf numFmtId="0" fontId="4" fillId="9" borderId="58" xfId="6" applyFill="1" applyBorder="1" applyAlignment="1">
      <alignment horizontal="center"/>
    </xf>
    <xf numFmtId="14" fontId="25" fillId="0" borderId="73" xfId="0" applyNumberFormat="1" applyFont="1" applyBorder="1" applyAlignment="1">
      <alignment horizontal="center" vertical="center"/>
    </xf>
    <xf numFmtId="14" fontId="34" fillId="0" borderId="95" xfId="0" applyNumberFormat="1" applyFont="1" applyBorder="1" applyAlignment="1">
      <alignment horizontal="center" vertical="center"/>
    </xf>
    <xf numFmtId="0" fontId="113" fillId="0" borderId="82" xfId="0" applyFont="1" applyBorder="1" applyAlignment="1">
      <alignment horizontal="center" vertical="center"/>
    </xf>
    <xf numFmtId="0" fontId="119" fillId="0" borderId="82" xfId="0" applyFont="1" applyBorder="1" applyAlignment="1">
      <alignment horizontal="center" vertical="center"/>
    </xf>
    <xf numFmtId="1" fontId="16" fillId="0" borderId="216" xfId="0" applyNumberFormat="1" applyFont="1" applyBorder="1" applyAlignment="1">
      <alignment horizontal="center" vertical="center"/>
    </xf>
    <xf numFmtId="0" fontId="25" fillId="9" borderId="153" xfId="0" applyFont="1" applyFill="1" applyBorder="1" applyAlignment="1">
      <alignment horizontal="center" vertical="center"/>
    </xf>
    <xf numFmtId="14" fontId="25" fillId="9" borderId="165" xfId="0" applyNumberFormat="1" applyFont="1" applyFill="1" applyBorder="1" applyAlignment="1">
      <alignment horizontal="center" vertical="center"/>
    </xf>
    <xf numFmtId="14" fontId="46" fillId="9" borderId="165" xfId="6" applyNumberFormat="1" applyFont="1" applyFill="1" applyBorder="1" applyAlignment="1">
      <alignment horizontal="center" vertical="center"/>
    </xf>
    <xf numFmtId="14" fontId="25" fillId="9" borderId="165" xfId="6" applyNumberFormat="1" applyFont="1" applyFill="1" applyBorder="1" applyAlignment="1">
      <alignment horizontal="center" vertical="center"/>
    </xf>
    <xf numFmtId="3" fontId="25" fillId="9" borderId="165" xfId="6" applyNumberFormat="1" applyFont="1" applyFill="1" applyBorder="1" applyAlignment="1">
      <alignment horizontal="center" vertical="center"/>
    </xf>
    <xf numFmtId="0" fontId="0" fillId="17" borderId="82" xfId="0" applyFill="1" applyBorder="1" applyAlignment="1">
      <alignment horizontal="center" vertical="center"/>
    </xf>
    <xf numFmtId="0" fontId="0" fillId="12" borderId="89" xfId="0" applyFill="1" applyBorder="1" applyAlignment="1">
      <alignment horizontal="center" vertical="center"/>
    </xf>
    <xf numFmtId="0" fontId="17" fillId="17" borderId="82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14" fontId="116" fillId="0" borderId="0" xfId="0" applyNumberFormat="1" applyFont="1" applyAlignment="1">
      <alignment horizontal="center" vertical="center"/>
    </xf>
    <xf numFmtId="0" fontId="25" fillId="0" borderId="199" xfId="0" applyFont="1" applyBorder="1" applyAlignment="1">
      <alignment horizontal="center" vertical="center"/>
    </xf>
    <xf numFmtId="0" fontId="25" fillId="0" borderId="169" xfId="0" applyFont="1" applyBorder="1" applyAlignment="1">
      <alignment horizontal="center" vertical="center"/>
    </xf>
    <xf numFmtId="14" fontId="25" fillId="0" borderId="169" xfId="0" applyNumberFormat="1" applyFont="1" applyBorder="1" applyAlignment="1">
      <alignment horizontal="center" vertical="center"/>
    </xf>
    <xf numFmtId="2" fontId="25" fillId="0" borderId="169" xfId="0" applyNumberFormat="1" applyFont="1" applyBorder="1" applyAlignment="1">
      <alignment horizontal="center" vertical="center"/>
    </xf>
    <xf numFmtId="0" fontId="119" fillId="0" borderId="169" xfId="0" applyFont="1" applyBorder="1" applyAlignment="1">
      <alignment horizontal="center" vertical="center"/>
    </xf>
    <xf numFmtId="14" fontId="116" fillId="0" borderId="169" xfId="0" applyNumberFormat="1" applyFont="1" applyBorder="1" applyAlignment="1">
      <alignment horizontal="center" vertical="center"/>
    </xf>
    <xf numFmtId="0" fontId="25" fillId="0" borderId="128" xfId="6" applyFont="1" applyBorder="1" applyAlignment="1">
      <alignment horizontal="center" vertical="center"/>
    </xf>
    <xf numFmtId="1" fontId="30" fillId="0" borderId="216" xfId="0" applyNumberFormat="1" applyFont="1" applyBorder="1" applyAlignment="1">
      <alignment horizontal="center" vertical="center"/>
    </xf>
    <xf numFmtId="0" fontId="17" fillId="20" borderId="0" xfId="6" applyFont="1" applyFill="1" applyBorder="1" applyAlignment="1">
      <alignment horizontal="center" vertical="center"/>
    </xf>
    <xf numFmtId="0" fontId="17" fillId="20" borderId="144" xfId="6" applyFont="1" applyFill="1" applyBorder="1" applyAlignment="1">
      <alignment horizontal="center" vertical="center"/>
    </xf>
    <xf numFmtId="0" fontId="0" fillId="15" borderId="144" xfId="0" applyFill="1" applyBorder="1"/>
    <xf numFmtId="0" fontId="17" fillId="20" borderId="88" xfId="6" applyFont="1" applyFill="1" applyBorder="1" applyAlignment="1">
      <alignment horizontal="center" vertical="center"/>
    </xf>
    <xf numFmtId="49" fontId="16" fillId="15" borderId="0" xfId="0" applyNumberFormat="1" applyFont="1" applyFill="1" applyAlignment="1">
      <alignment horizontal="center" vertical="center"/>
    </xf>
    <xf numFmtId="14" fontId="19" fillId="15" borderId="0" xfId="0" applyNumberFormat="1" applyFont="1" applyFill="1" applyAlignment="1">
      <alignment horizontal="center" vertical="center"/>
    </xf>
    <xf numFmtId="0" fontId="17" fillId="15" borderId="9" xfId="0" applyFont="1" applyFill="1" applyBorder="1"/>
    <xf numFmtId="0" fontId="17" fillId="20" borderId="25" xfId="6" applyFont="1" applyFill="1" applyBorder="1" applyAlignment="1">
      <alignment horizontal="center" vertical="center"/>
    </xf>
    <xf numFmtId="0" fontId="17" fillId="15" borderId="144" xfId="0" applyFont="1" applyFill="1" applyBorder="1" applyAlignment="1">
      <alignment horizontal="center" vertical="center"/>
    </xf>
    <xf numFmtId="0" fontId="16" fillId="15" borderId="76" xfId="0" applyFont="1" applyFill="1" applyBorder="1" applyAlignment="1">
      <alignment horizontal="center" vertical="center"/>
    </xf>
    <xf numFmtId="14" fontId="16" fillId="15" borderId="77" xfId="0" applyNumberFormat="1" applyFont="1" applyFill="1" applyBorder="1" applyAlignment="1">
      <alignment horizontal="center" vertical="center"/>
    </xf>
    <xf numFmtId="0" fontId="42" fillId="15" borderId="58" xfId="0" applyFont="1" applyFill="1" applyBorder="1" applyAlignment="1">
      <alignment horizontal="center" vertical="center"/>
    </xf>
    <xf numFmtId="14" fontId="114" fillId="15" borderId="58" xfId="0" applyNumberFormat="1" applyFont="1" applyFill="1" applyBorder="1" applyAlignment="1">
      <alignment horizontal="center" vertical="center"/>
    </xf>
    <xf numFmtId="0" fontId="17" fillId="20" borderId="55" xfId="6" applyFont="1" applyFill="1" applyBorder="1" applyAlignment="1">
      <alignment horizontal="center"/>
    </xf>
    <xf numFmtId="0" fontId="17" fillId="20" borderId="58" xfId="6" applyFont="1" applyFill="1" applyBorder="1"/>
    <xf numFmtId="0" fontId="17" fillId="20" borderId="58" xfId="6" applyFont="1" applyFill="1" applyBorder="1" applyAlignment="1">
      <alignment horizontal="center" vertical="center"/>
    </xf>
    <xf numFmtId="0" fontId="17" fillId="15" borderId="22" xfId="0" applyFont="1" applyFill="1" applyBorder="1"/>
    <xf numFmtId="0" fontId="17" fillId="20" borderId="34" xfId="6" applyFont="1" applyFill="1" applyBorder="1" applyAlignment="1">
      <alignment horizontal="center" vertical="center"/>
    </xf>
    <xf numFmtId="49" fontId="13" fillId="15" borderId="144" xfId="0" applyNumberFormat="1" applyFont="1" applyFill="1" applyBorder="1" applyAlignment="1">
      <alignment horizontal="left" vertical="center"/>
    </xf>
    <xf numFmtId="0" fontId="17" fillId="15" borderId="103" xfId="0" applyFont="1" applyFill="1" applyBorder="1" applyAlignment="1">
      <alignment horizontal="center" vertical="center"/>
    </xf>
    <xf numFmtId="0" fontId="25" fillId="10" borderId="55" xfId="6" applyFont="1" applyFill="1" applyBorder="1" applyAlignment="1">
      <alignment horizontal="center"/>
    </xf>
    <xf numFmtId="3" fontId="25" fillId="10" borderId="55" xfId="6" applyNumberFormat="1" applyFont="1" applyFill="1" applyBorder="1" applyAlignment="1">
      <alignment horizontal="center" vertical="center"/>
    </xf>
    <xf numFmtId="4" fontId="25" fillId="10" borderId="55" xfId="6" applyNumberFormat="1" applyFont="1" applyFill="1" applyBorder="1" applyAlignment="1">
      <alignment horizontal="center" vertical="center"/>
    </xf>
    <xf numFmtId="0" fontId="113" fillId="9" borderId="82" xfId="0" applyFont="1" applyFill="1" applyBorder="1" applyAlignment="1">
      <alignment horizontal="center" vertical="center"/>
    </xf>
    <xf numFmtId="1" fontId="30" fillId="9" borderId="0" xfId="0" applyNumberFormat="1" applyFont="1" applyFill="1" applyAlignment="1">
      <alignment horizontal="center" vertical="center"/>
    </xf>
    <xf numFmtId="0" fontId="17" fillId="9" borderId="46" xfId="0" applyFont="1" applyFill="1" applyBorder="1" applyAlignment="1">
      <alignment vertical="center"/>
    </xf>
    <xf numFmtId="14" fontId="27" fillId="9" borderId="53" xfId="6" applyNumberFormat="1" applyFont="1" applyFill="1" applyBorder="1" applyAlignment="1">
      <alignment horizontal="center" vertical="center"/>
    </xf>
    <xf numFmtId="0" fontId="10" fillId="0" borderId="55" xfId="0" applyFont="1" applyBorder="1"/>
    <xf numFmtId="0" fontId="10" fillId="0" borderId="88" xfId="0" applyFont="1" applyBorder="1"/>
    <xf numFmtId="14" fontId="9" fillId="0" borderId="88" xfId="6" applyNumberFormat="1" applyFont="1" applyBorder="1" applyAlignment="1">
      <alignment horizontal="center" vertical="center"/>
    </xf>
    <xf numFmtId="14" fontId="46" fillId="0" borderId="88" xfId="6" applyNumberFormat="1" applyFont="1" applyBorder="1" applyAlignment="1">
      <alignment horizontal="center" vertical="center"/>
    </xf>
    <xf numFmtId="14" fontId="9" fillId="0" borderId="55" xfId="0" applyNumberFormat="1" applyFont="1" applyBorder="1" applyAlignment="1">
      <alignment horizontal="center"/>
    </xf>
    <xf numFmtId="14" fontId="9" fillId="0" borderId="55" xfId="0" applyNumberFormat="1" applyFont="1" applyBorder="1" applyAlignment="1">
      <alignment horizontal="center" vertical="center"/>
    </xf>
    <xf numFmtId="0" fontId="17" fillId="0" borderId="143" xfId="0" applyFont="1" applyBorder="1" applyAlignment="1">
      <alignment horizontal="center" vertical="center"/>
    </xf>
    <xf numFmtId="0" fontId="17" fillId="0" borderId="143" xfId="6" applyFont="1" applyBorder="1" applyAlignment="1">
      <alignment horizontal="center" vertical="center"/>
    </xf>
    <xf numFmtId="0" fontId="17" fillId="0" borderId="180" xfId="6" applyFont="1" applyBorder="1" applyAlignment="1">
      <alignment horizontal="center" vertical="center"/>
    </xf>
    <xf numFmtId="14" fontId="17" fillId="0" borderId="113" xfId="0" applyNumberFormat="1" applyFont="1" applyBorder="1" applyAlignment="1">
      <alignment horizontal="center"/>
    </xf>
    <xf numFmtId="2" fontId="17" fillId="0" borderId="113" xfId="0" applyNumberFormat="1" applyFont="1" applyBorder="1" applyAlignment="1">
      <alignment horizontal="center"/>
    </xf>
    <xf numFmtId="14" fontId="9" fillId="0" borderId="113" xfId="0" applyNumberFormat="1" applyFont="1" applyBorder="1" applyAlignment="1">
      <alignment horizontal="center"/>
    </xf>
    <xf numFmtId="0" fontId="30" fillId="9" borderId="170" xfId="0" applyFont="1" applyFill="1" applyBorder="1" applyAlignment="1">
      <alignment horizontal="center" vertical="center"/>
    </xf>
    <xf numFmtId="0" fontId="30" fillId="9" borderId="154" xfId="6" applyFont="1" applyFill="1" applyBorder="1" applyAlignment="1">
      <alignment horizontal="center" vertical="center"/>
    </xf>
    <xf numFmtId="14" fontId="34" fillId="9" borderId="154" xfId="6" applyNumberFormat="1" applyFont="1" applyFill="1" applyBorder="1" applyAlignment="1">
      <alignment horizontal="center" vertical="center"/>
    </xf>
    <xf numFmtId="14" fontId="30" fillId="9" borderId="154" xfId="6" applyNumberFormat="1" applyFont="1" applyFill="1" applyBorder="1" applyAlignment="1">
      <alignment horizontal="center" vertical="center"/>
    </xf>
    <xf numFmtId="3" fontId="30" fillId="9" borderId="154" xfId="6" applyNumberFormat="1" applyFont="1" applyFill="1" applyBorder="1" applyAlignment="1">
      <alignment horizontal="center" vertical="center"/>
    </xf>
    <xf numFmtId="4" fontId="30" fillId="9" borderId="154" xfId="0" applyNumberFormat="1" applyFont="1" applyFill="1" applyBorder="1" applyAlignment="1">
      <alignment horizontal="center" vertical="center"/>
    </xf>
    <xf numFmtId="0" fontId="17" fillId="9" borderId="219" xfId="0" applyFont="1" applyFill="1" applyBorder="1" applyAlignment="1">
      <alignment vertical="center"/>
    </xf>
    <xf numFmtId="14" fontId="17" fillId="12" borderId="46" xfId="6" applyNumberFormat="1" applyFont="1" applyFill="1" applyBorder="1" applyAlignment="1">
      <alignment horizontal="center" vertical="center"/>
    </xf>
    <xf numFmtId="0" fontId="17" fillId="9" borderId="107" xfId="0" applyFont="1" applyFill="1" applyBorder="1" applyAlignment="1">
      <alignment horizontal="center"/>
    </xf>
    <xf numFmtId="0" fontId="17" fillId="9" borderId="144" xfId="0" applyFont="1" applyFill="1" applyBorder="1" applyAlignment="1">
      <alignment horizontal="center"/>
    </xf>
    <xf numFmtId="0" fontId="17" fillId="15" borderId="0" xfId="0" applyFont="1" applyFill="1" applyAlignment="1">
      <alignment horizontal="center"/>
    </xf>
    <xf numFmtId="0" fontId="16" fillId="0" borderId="73" xfId="6" applyFont="1" applyBorder="1" applyAlignment="1">
      <alignment horizontal="center"/>
    </xf>
    <xf numFmtId="2" fontId="25" fillId="0" borderId="82" xfId="0" applyNumberFormat="1" applyFont="1" applyBorder="1" applyAlignment="1">
      <alignment horizontal="center" vertical="center"/>
    </xf>
    <xf numFmtId="0" fontId="16" fillId="0" borderId="73" xfId="6" applyFont="1" applyBorder="1" applyAlignment="1">
      <alignment horizontal="center" vertical="center"/>
    </xf>
    <xf numFmtId="0" fontId="39" fillId="0" borderId="58" xfId="0" applyFont="1" applyBorder="1" applyAlignment="1">
      <alignment horizontal="center" vertical="center"/>
    </xf>
    <xf numFmtId="0" fontId="25" fillId="0" borderId="149" xfId="0" applyFont="1" applyBorder="1" applyAlignment="1">
      <alignment horizontal="center" vertical="center"/>
    </xf>
    <xf numFmtId="0" fontId="25" fillId="0" borderId="165" xfId="0" applyFont="1" applyBorder="1" applyAlignment="1">
      <alignment horizontal="center" vertical="center"/>
    </xf>
    <xf numFmtId="0" fontId="64" fillId="0" borderId="55" xfId="0" applyFont="1" applyBorder="1" applyAlignment="1">
      <alignment horizontal="center" vertical="center"/>
    </xf>
    <xf numFmtId="14" fontId="34" fillId="0" borderId="88" xfId="0" applyNumberFormat="1" applyFont="1" applyBorder="1" applyAlignment="1">
      <alignment horizontal="center" vertical="center"/>
    </xf>
    <xf numFmtId="0" fontId="42" fillId="12" borderId="82" xfId="0" applyFont="1" applyFill="1" applyBorder="1" applyAlignment="1">
      <alignment horizontal="center"/>
    </xf>
    <xf numFmtId="14" fontId="30" fillId="9" borderId="82" xfId="6" applyNumberFormat="1" applyFont="1" applyFill="1" applyBorder="1" applyAlignment="1">
      <alignment horizontal="center" vertical="center"/>
    </xf>
    <xf numFmtId="14" fontId="115" fillId="9" borderId="73" xfId="0" applyNumberFormat="1" applyFont="1" applyFill="1" applyBorder="1" applyAlignment="1">
      <alignment horizontal="center" vertical="center"/>
    </xf>
    <xf numFmtId="14" fontId="30" fillId="9" borderId="73" xfId="0" applyNumberFormat="1" applyFont="1" applyFill="1" applyBorder="1" applyAlignment="1">
      <alignment horizontal="center" vertical="center"/>
    </xf>
    <xf numFmtId="0" fontId="30" fillId="10" borderId="82" xfId="6" applyFont="1" applyFill="1" applyBorder="1" applyAlignment="1">
      <alignment horizontal="center"/>
    </xf>
    <xf numFmtId="3" fontId="16" fillId="0" borderId="0" xfId="6" applyNumberFormat="1" applyFont="1" applyBorder="1" applyAlignment="1">
      <alignment horizontal="center"/>
    </xf>
    <xf numFmtId="0" fontId="16" fillId="0" borderId="0" xfId="6" applyFont="1" applyBorder="1"/>
    <xf numFmtId="14" fontId="30" fillId="0" borderId="73" xfId="0" applyNumberFormat="1" applyFont="1" applyBorder="1" applyAlignment="1">
      <alignment horizontal="center" vertical="center"/>
    </xf>
    <xf numFmtId="0" fontId="30" fillId="0" borderId="82" xfId="0" applyFont="1" applyBorder="1" applyAlignment="1">
      <alignment horizontal="center"/>
    </xf>
    <xf numFmtId="0" fontId="30" fillId="0" borderId="82" xfId="6" applyFont="1" applyBorder="1" applyAlignment="1">
      <alignment horizontal="center"/>
    </xf>
    <xf numFmtId="0" fontId="17" fillId="10" borderId="167" xfId="6" applyFont="1" applyFill="1" applyBorder="1" applyAlignment="1">
      <alignment horizontal="center"/>
    </xf>
    <xf numFmtId="2" fontId="30" fillId="0" borderId="216" xfId="0" applyNumberFormat="1" applyFont="1" applyBorder="1" applyAlignment="1">
      <alignment horizontal="center" vertical="center"/>
    </xf>
    <xf numFmtId="0" fontId="30" fillId="0" borderId="167" xfId="0" applyFont="1" applyBorder="1" applyAlignment="1">
      <alignment horizontal="center" vertical="center"/>
    </xf>
    <xf numFmtId="1" fontId="30" fillId="0" borderId="167" xfId="0" applyNumberFormat="1" applyFont="1" applyBorder="1" applyAlignment="1">
      <alignment horizontal="center" vertical="center"/>
    </xf>
    <xf numFmtId="0" fontId="0" fillId="9" borderId="143" xfId="0" applyFill="1" applyBorder="1"/>
    <xf numFmtId="0" fontId="86" fillId="9" borderId="143" xfId="0" applyFont="1" applyFill="1" applyBorder="1"/>
    <xf numFmtId="0" fontId="0" fillId="9" borderId="132" xfId="0" applyFill="1" applyBorder="1"/>
    <xf numFmtId="0" fontId="30" fillId="9" borderId="82" xfId="0" applyFont="1" applyFill="1" applyBorder="1" applyAlignment="1">
      <alignment horizontal="center"/>
    </xf>
    <xf numFmtId="3" fontId="30" fillId="10" borderId="55" xfId="6" applyNumberFormat="1" applyFont="1" applyFill="1" applyBorder="1" applyAlignment="1">
      <alignment horizontal="center"/>
    </xf>
    <xf numFmtId="4" fontId="30" fillId="10" borderId="55" xfId="6" applyNumberFormat="1" applyFont="1" applyFill="1" applyBorder="1" applyAlignment="1">
      <alignment horizontal="center"/>
    </xf>
    <xf numFmtId="0" fontId="30" fillId="0" borderId="87" xfId="0" applyFont="1" applyBorder="1" applyAlignment="1">
      <alignment horizontal="center" vertical="center"/>
    </xf>
    <xf numFmtId="0" fontId="30" fillId="0" borderId="89" xfId="6" applyFont="1" applyBorder="1" applyAlignment="1">
      <alignment horizontal="center"/>
    </xf>
    <xf numFmtId="14" fontId="103" fillId="0" borderId="55" xfId="0" applyNumberFormat="1" applyFont="1" applyBorder="1" applyAlignment="1">
      <alignment horizontal="center" vertical="center"/>
    </xf>
    <xf numFmtId="2" fontId="103" fillId="0" borderId="55" xfId="0" applyNumberFormat="1" applyFont="1" applyBorder="1" applyAlignment="1">
      <alignment horizontal="center" vertical="center"/>
    </xf>
    <xf numFmtId="2" fontId="30" fillId="10" borderId="55" xfId="6" applyNumberFormat="1" applyFont="1" applyFill="1" applyBorder="1" applyAlignment="1">
      <alignment horizontal="center" vertical="center"/>
    </xf>
    <xf numFmtId="14" fontId="16" fillId="0" borderId="46" xfId="0" applyNumberFormat="1" applyFont="1" applyBorder="1" applyAlignment="1">
      <alignment horizontal="center" vertical="center"/>
    </xf>
    <xf numFmtId="1" fontId="30" fillId="15" borderId="130" xfId="0" applyNumberFormat="1" applyFont="1" applyFill="1" applyBorder="1" applyAlignment="1">
      <alignment horizontal="center" vertical="center"/>
    </xf>
    <xf numFmtId="3" fontId="17" fillId="9" borderId="106" xfId="6" applyNumberFormat="1" applyFont="1" applyFill="1" applyBorder="1" applyAlignment="1">
      <alignment horizontal="center" vertical="center"/>
    </xf>
    <xf numFmtId="0" fontId="17" fillId="10" borderId="67" xfId="6" applyFont="1" applyFill="1" applyBorder="1"/>
    <xf numFmtId="0" fontId="17" fillId="10" borderId="114" xfId="6" applyFont="1" applyFill="1" applyBorder="1" applyAlignment="1">
      <alignment horizontal="center" vertical="center"/>
    </xf>
    <xf numFmtId="0" fontId="17" fillId="9" borderId="49" xfId="0" applyFont="1" applyFill="1" applyBorder="1" applyAlignment="1">
      <alignment horizontal="center" vertical="center"/>
    </xf>
    <xf numFmtId="0" fontId="17" fillId="9" borderId="47" xfId="0" applyFont="1" applyFill="1" applyBorder="1" applyAlignment="1">
      <alignment horizontal="center" vertical="center"/>
    </xf>
    <xf numFmtId="0" fontId="17" fillId="9" borderId="83" xfId="0" applyFont="1" applyFill="1" applyBorder="1" applyAlignment="1">
      <alignment horizontal="center" vertical="center"/>
    </xf>
    <xf numFmtId="0" fontId="17" fillId="9" borderId="209" xfId="6" applyFont="1" applyFill="1" applyBorder="1" applyAlignment="1">
      <alignment horizontal="center" vertical="center"/>
    </xf>
    <xf numFmtId="0" fontId="42" fillId="9" borderId="89" xfId="0" applyFont="1" applyFill="1" applyBorder="1" applyAlignment="1">
      <alignment horizontal="center" vertical="center"/>
    </xf>
    <xf numFmtId="14" fontId="115" fillId="9" borderId="58" xfId="0" applyNumberFormat="1" applyFont="1" applyFill="1" applyBorder="1" applyAlignment="1">
      <alignment horizontal="center" vertical="center"/>
    </xf>
    <xf numFmtId="14" fontId="115" fillId="9" borderId="88" xfId="0" applyNumberFormat="1" applyFont="1" applyFill="1" applyBorder="1" applyAlignment="1">
      <alignment horizontal="center" vertical="center"/>
    </xf>
    <xf numFmtId="14" fontId="17" fillId="9" borderId="89" xfId="6" applyNumberFormat="1" applyFont="1" applyFill="1" applyBorder="1" applyAlignment="1">
      <alignment horizontal="center" vertical="center"/>
    </xf>
    <xf numFmtId="0" fontId="46" fillId="0" borderId="55" xfId="0" applyFont="1" applyBorder="1" applyAlignment="1">
      <alignment horizontal="center" vertical="center"/>
    </xf>
    <xf numFmtId="0" fontId="15" fillId="0" borderId="0" xfId="6" applyFont="1" applyBorder="1"/>
    <xf numFmtId="4" fontId="17" fillId="0" borderId="0" xfId="6" applyNumberFormat="1" applyFont="1" applyBorder="1"/>
    <xf numFmtId="4" fontId="17" fillId="0" borderId="0" xfId="6" applyNumberFormat="1" applyFont="1" applyBorder="1" applyAlignment="1">
      <alignment horizontal="center"/>
    </xf>
    <xf numFmtId="14" fontId="115" fillId="9" borderId="58" xfId="6" applyNumberFormat="1" applyFont="1" applyFill="1" applyBorder="1" applyAlignment="1">
      <alignment horizontal="center" vertical="center"/>
    </xf>
    <xf numFmtId="1" fontId="30" fillId="9" borderId="130" xfId="0" applyNumberFormat="1" applyFont="1" applyFill="1" applyBorder="1" applyAlignment="1">
      <alignment horizontal="center" vertical="center"/>
    </xf>
    <xf numFmtId="0" fontId="17" fillId="9" borderId="167" xfId="0" applyFont="1" applyFill="1" applyBorder="1" applyAlignment="1">
      <alignment vertical="center"/>
    </xf>
    <xf numFmtId="0" fontId="27" fillId="0" borderId="55" xfId="0" applyFont="1" applyBorder="1" applyAlignment="1">
      <alignment horizontal="center" vertical="center"/>
    </xf>
    <xf numFmtId="0" fontId="30" fillId="0" borderId="216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169" xfId="0" applyFont="1" applyBorder="1" applyAlignment="1">
      <alignment horizontal="center" vertical="center"/>
    </xf>
    <xf numFmtId="0" fontId="17" fillId="10" borderId="173" xfId="6" applyFont="1" applyFill="1" applyBorder="1" applyAlignment="1">
      <alignment horizontal="center"/>
    </xf>
    <xf numFmtId="0" fontId="17" fillId="10" borderId="98" xfId="6" applyFont="1" applyFill="1" applyBorder="1" applyAlignment="1">
      <alignment horizontal="center"/>
    </xf>
    <xf numFmtId="0" fontId="30" fillId="9" borderId="125" xfId="6" applyFont="1" applyFill="1" applyBorder="1" applyAlignment="1">
      <alignment horizontal="center" vertical="center"/>
    </xf>
    <xf numFmtId="0" fontId="30" fillId="9" borderId="100" xfId="6" applyNumberFormat="1" applyFont="1" applyFill="1" applyBorder="1" applyAlignment="1">
      <alignment horizontal="center" vertical="center"/>
    </xf>
    <xf numFmtId="0" fontId="30" fillId="9" borderId="100" xfId="6" applyFont="1" applyFill="1" applyBorder="1" applyAlignment="1">
      <alignment horizontal="center" vertical="center"/>
    </xf>
    <xf numFmtId="14" fontId="30" fillId="9" borderId="100" xfId="6" applyNumberFormat="1" applyFont="1" applyFill="1" applyBorder="1" applyAlignment="1">
      <alignment horizontal="center" vertical="center"/>
    </xf>
    <xf numFmtId="3" fontId="30" fillId="9" borderId="100" xfId="6" applyNumberFormat="1" applyFont="1" applyFill="1" applyBorder="1" applyAlignment="1">
      <alignment horizontal="center" vertical="center"/>
    </xf>
    <xf numFmtId="4" fontId="30" fillId="9" borderId="100" xfId="6" applyNumberFormat="1" applyFont="1" applyFill="1" applyBorder="1" applyAlignment="1">
      <alignment horizontal="center" vertical="center"/>
    </xf>
    <xf numFmtId="14" fontId="34" fillId="9" borderId="100" xfId="6" applyNumberFormat="1" applyFont="1" applyFill="1" applyBorder="1" applyAlignment="1">
      <alignment horizontal="center" vertical="center"/>
    </xf>
    <xf numFmtId="4" fontId="30" fillId="9" borderId="100" xfId="0" applyNumberFormat="1" applyFont="1" applyFill="1" applyBorder="1" applyAlignment="1">
      <alignment horizontal="center" vertical="center"/>
    </xf>
    <xf numFmtId="0" fontId="0" fillId="9" borderId="101" xfId="0" applyFill="1" applyBorder="1"/>
    <xf numFmtId="14" fontId="113" fillId="9" borderId="55" xfId="0" applyNumberFormat="1" applyFont="1" applyFill="1" applyBorder="1" applyAlignment="1">
      <alignment horizontal="center" vertical="center"/>
    </xf>
    <xf numFmtId="2" fontId="113" fillId="9" borderId="55" xfId="0" applyNumberFormat="1" applyFont="1" applyFill="1" applyBorder="1" applyAlignment="1">
      <alignment horizontal="center" vertical="center"/>
    </xf>
    <xf numFmtId="49" fontId="30" fillId="9" borderId="88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left" vertical="center"/>
    </xf>
    <xf numFmtId="14" fontId="113" fillId="0" borderId="55" xfId="0" applyNumberFormat="1" applyFont="1" applyBorder="1" applyAlignment="1">
      <alignment horizontal="center" vertical="center"/>
    </xf>
    <xf numFmtId="2" fontId="113" fillId="0" borderId="55" xfId="0" applyNumberFormat="1" applyFont="1" applyBorder="1" applyAlignment="1">
      <alignment horizontal="center" vertical="center"/>
    </xf>
    <xf numFmtId="0" fontId="30" fillId="11" borderId="125" xfId="0" applyFont="1" applyFill="1" applyBorder="1" applyAlignment="1">
      <alignment horizontal="center" vertical="center"/>
    </xf>
    <xf numFmtId="1" fontId="30" fillId="11" borderId="100" xfId="0" applyNumberFormat="1" applyFont="1" applyFill="1" applyBorder="1" applyAlignment="1">
      <alignment horizontal="center" vertical="center"/>
    </xf>
    <xf numFmtId="0" fontId="30" fillId="11" borderId="100" xfId="0" applyFont="1" applyFill="1" applyBorder="1" applyAlignment="1">
      <alignment horizontal="center" vertical="center"/>
    </xf>
    <xf numFmtId="14" fontId="30" fillId="11" borderId="100" xfId="0" applyNumberFormat="1" applyFont="1" applyFill="1" applyBorder="1" applyAlignment="1">
      <alignment horizontal="center" vertical="center"/>
    </xf>
    <xf numFmtId="2" fontId="30" fillId="11" borderId="100" xfId="0" applyNumberFormat="1" applyFont="1" applyFill="1" applyBorder="1" applyAlignment="1">
      <alignment horizontal="center" vertical="center"/>
    </xf>
    <xf numFmtId="14" fontId="31" fillId="11" borderId="100" xfId="0" applyNumberFormat="1" applyFont="1" applyFill="1" applyBorder="1" applyAlignment="1">
      <alignment horizontal="center" vertical="center"/>
    </xf>
    <xf numFmtId="3" fontId="30" fillId="11" borderId="100" xfId="6" applyNumberFormat="1" applyFont="1" applyFill="1" applyBorder="1" applyAlignment="1">
      <alignment horizontal="center" vertical="center"/>
    </xf>
    <xf numFmtId="0" fontId="17" fillId="13" borderId="0" xfId="6" applyFont="1" applyFill="1" applyBorder="1" applyAlignment="1">
      <alignment horizontal="center"/>
    </xf>
    <xf numFmtId="14" fontId="17" fillId="11" borderId="74" xfId="6" applyNumberFormat="1" applyFont="1" applyFill="1" applyBorder="1" applyAlignment="1">
      <alignment horizontal="center"/>
    </xf>
    <xf numFmtId="0" fontId="17" fillId="13" borderId="107" xfId="6" applyFont="1" applyFill="1" applyBorder="1"/>
    <xf numFmtId="0" fontId="17" fillId="13" borderId="144" xfId="6" applyFont="1" applyFill="1" applyBorder="1" applyAlignment="1">
      <alignment vertical="center"/>
    </xf>
    <xf numFmtId="0" fontId="17" fillId="13" borderId="121" xfId="6" applyFont="1" applyFill="1" applyBorder="1" applyAlignment="1">
      <alignment vertical="center"/>
    </xf>
    <xf numFmtId="0" fontId="17" fillId="13" borderId="56" xfId="6" applyFont="1" applyFill="1" applyBorder="1" applyAlignment="1">
      <alignment vertical="center"/>
    </xf>
    <xf numFmtId="14" fontId="30" fillId="9" borderId="133" xfId="6" applyNumberFormat="1" applyFont="1" applyFill="1" applyBorder="1" applyAlignment="1">
      <alignment horizontal="center" vertical="center"/>
    </xf>
    <xf numFmtId="1" fontId="16" fillId="9" borderId="113" xfId="0" applyNumberFormat="1" applyFont="1" applyFill="1" applyBorder="1" applyAlignment="1">
      <alignment horizontal="center" vertical="center"/>
    </xf>
    <xf numFmtId="3" fontId="16" fillId="9" borderId="113" xfId="6" applyNumberFormat="1" applyFont="1" applyFill="1" applyBorder="1" applyAlignment="1">
      <alignment horizontal="center" vertical="center"/>
    </xf>
    <xf numFmtId="0" fontId="16" fillId="9" borderId="113" xfId="6" applyFont="1" applyFill="1" applyBorder="1" applyAlignment="1">
      <alignment horizontal="center" vertical="center"/>
    </xf>
    <xf numFmtId="4" fontId="16" fillId="9" borderId="113" xfId="6" applyNumberFormat="1" applyFont="1" applyFill="1" applyBorder="1" applyAlignment="1">
      <alignment horizontal="center" vertical="center"/>
    </xf>
    <xf numFmtId="0" fontId="16" fillId="9" borderId="113" xfId="0" applyFont="1" applyFill="1" applyBorder="1" applyAlignment="1">
      <alignment horizontal="center" vertical="center"/>
    </xf>
    <xf numFmtId="14" fontId="16" fillId="9" borderId="113" xfId="0" applyNumberFormat="1" applyFont="1" applyFill="1" applyBorder="1" applyAlignment="1">
      <alignment horizontal="center" vertical="center"/>
    </xf>
    <xf numFmtId="4" fontId="16" fillId="9" borderId="113" xfId="0" applyNumberFormat="1" applyFont="1" applyFill="1" applyBorder="1" applyAlignment="1">
      <alignment horizontal="center" vertical="center"/>
    </xf>
    <xf numFmtId="3" fontId="17" fillId="15" borderId="0" xfId="6" applyNumberFormat="1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30" fillId="9" borderId="0" xfId="0" applyFont="1" applyFill="1" applyAlignment="1">
      <alignment horizontal="center"/>
    </xf>
    <xf numFmtId="168" fontId="30" fillId="9" borderId="95" xfId="6" applyNumberFormat="1" applyFont="1" applyFill="1" applyBorder="1" applyAlignment="1">
      <alignment horizontal="center" vertical="center"/>
    </xf>
    <xf numFmtId="0" fontId="92" fillId="0" borderId="55" xfId="6" applyFont="1" applyBorder="1" applyAlignment="1">
      <alignment horizontal="center" vertical="center"/>
    </xf>
    <xf numFmtId="14" fontId="92" fillId="0" borderId="55" xfId="6" applyNumberFormat="1" applyFont="1" applyBorder="1" applyAlignment="1">
      <alignment horizontal="center" vertical="center"/>
    </xf>
    <xf numFmtId="2" fontId="92" fillId="0" borderId="55" xfId="6" applyNumberFormat="1" applyFont="1" applyBorder="1" applyAlignment="1">
      <alignment horizontal="center" vertical="center"/>
    </xf>
    <xf numFmtId="14" fontId="93" fillId="0" borderId="55" xfId="6" applyNumberFormat="1" applyFont="1" applyBorder="1" applyAlignment="1">
      <alignment horizontal="center" vertical="center"/>
    </xf>
    <xf numFmtId="0" fontId="30" fillId="0" borderId="167" xfId="0" applyFont="1" applyBorder="1" applyAlignment="1">
      <alignment horizontal="center"/>
    </xf>
    <xf numFmtId="0" fontId="129" fillId="9" borderId="82" xfId="0" applyFont="1" applyFill="1" applyBorder="1" applyAlignment="1">
      <alignment horizontal="center" vertical="center"/>
    </xf>
    <xf numFmtId="0" fontId="86" fillId="0" borderId="0" xfId="0" applyFont="1"/>
    <xf numFmtId="0" fontId="86" fillId="0" borderId="0" xfId="0" applyFont="1" applyAlignment="1">
      <alignment horizontal="center"/>
    </xf>
    <xf numFmtId="14" fontId="16" fillId="9" borderId="49" xfId="6" applyNumberFormat="1" applyFont="1" applyFill="1" applyBorder="1" applyAlignment="1">
      <alignment horizontal="center"/>
    </xf>
    <xf numFmtId="0" fontId="16" fillId="9" borderId="132" xfId="0" applyFont="1" applyFill="1" applyBorder="1" applyAlignment="1">
      <alignment horizontal="center" vertical="center"/>
    </xf>
    <xf numFmtId="1" fontId="16" fillId="9" borderId="151" xfId="0" applyNumberFormat="1" applyFont="1" applyFill="1" applyBorder="1" applyAlignment="1">
      <alignment horizontal="center" vertical="center"/>
    </xf>
    <xf numFmtId="0" fontId="16" fillId="9" borderId="151" xfId="0" applyFont="1" applyFill="1" applyBorder="1" applyAlignment="1">
      <alignment horizontal="center" vertical="center"/>
    </xf>
    <xf numFmtId="14" fontId="16" fillId="9" borderId="151" xfId="0" applyNumberFormat="1" applyFont="1" applyFill="1" applyBorder="1" applyAlignment="1">
      <alignment horizontal="center" vertical="center"/>
    </xf>
    <xf numFmtId="0" fontId="16" fillId="9" borderId="151" xfId="6" applyFont="1" applyFill="1" applyBorder="1" applyAlignment="1">
      <alignment horizontal="center" vertical="center"/>
    </xf>
    <xf numFmtId="2" fontId="16" fillId="9" borderId="151" xfId="0" applyNumberFormat="1" applyFont="1" applyFill="1" applyBorder="1" applyAlignment="1">
      <alignment horizontal="center" vertical="center"/>
    </xf>
    <xf numFmtId="14" fontId="27" fillId="9" borderId="151" xfId="0" applyNumberFormat="1" applyFont="1" applyFill="1" applyBorder="1" applyAlignment="1">
      <alignment horizontal="center" vertical="center"/>
    </xf>
    <xf numFmtId="3" fontId="16" fillId="9" borderId="151" xfId="6" applyNumberFormat="1" applyFont="1" applyFill="1" applyBorder="1" applyAlignment="1">
      <alignment horizontal="center" vertical="center"/>
    </xf>
    <xf numFmtId="4" fontId="16" fillId="9" borderId="151" xfId="0" applyNumberFormat="1" applyFont="1" applyFill="1" applyBorder="1" applyAlignment="1">
      <alignment horizontal="center" vertical="center"/>
    </xf>
    <xf numFmtId="4" fontId="16" fillId="9" borderId="151" xfId="6" applyNumberFormat="1" applyFont="1" applyFill="1" applyBorder="1" applyAlignment="1">
      <alignment horizontal="center" vertical="center"/>
    </xf>
    <xf numFmtId="14" fontId="16" fillId="9" borderId="46" xfId="6" applyNumberFormat="1" applyFont="1" applyFill="1" applyBorder="1" applyAlignment="1">
      <alignment horizontal="center"/>
    </xf>
    <xf numFmtId="0" fontId="30" fillId="9" borderId="148" xfId="0" applyFont="1" applyFill="1" applyBorder="1" applyAlignment="1">
      <alignment horizontal="center" vertical="center"/>
    </xf>
    <xf numFmtId="0" fontId="0" fillId="11" borderId="143" xfId="0" applyFill="1" applyBorder="1"/>
    <xf numFmtId="0" fontId="0" fillId="11" borderId="169" xfId="0" applyFill="1" applyBorder="1" applyAlignment="1">
      <alignment horizontal="center"/>
    </xf>
    <xf numFmtId="0" fontId="27" fillId="0" borderId="0" xfId="0" applyFont="1" applyAlignment="1">
      <alignment horizontal="center" vertical="center"/>
    </xf>
    <xf numFmtId="4" fontId="30" fillId="9" borderId="220" xfId="6" applyNumberFormat="1" applyFont="1" applyFill="1" applyBorder="1" applyAlignment="1">
      <alignment horizontal="center" vertical="center"/>
    </xf>
    <xf numFmtId="0" fontId="4" fillId="9" borderId="97" xfId="6" applyFill="1" applyBorder="1"/>
    <xf numFmtId="14" fontId="115" fillId="9" borderId="95" xfId="0" applyNumberFormat="1" applyFont="1" applyFill="1" applyBorder="1" applyAlignment="1">
      <alignment horizontal="center" vertical="center"/>
    </xf>
    <xf numFmtId="14" fontId="115" fillId="9" borderId="113" xfId="0" applyNumberFormat="1" applyFont="1" applyFill="1" applyBorder="1" applyAlignment="1">
      <alignment horizontal="center" vertical="center"/>
    </xf>
    <xf numFmtId="14" fontId="115" fillId="9" borderId="55" xfId="0" applyNumberFormat="1" applyFont="1" applyFill="1" applyBorder="1" applyAlignment="1">
      <alignment horizontal="center" vertical="center"/>
    </xf>
    <xf numFmtId="14" fontId="122" fillId="9" borderId="113" xfId="0" applyNumberFormat="1" applyFont="1" applyFill="1" applyBorder="1" applyAlignment="1">
      <alignment horizontal="center" vertical="center"/>
    </xf>
    <xf numFmtId="0" fontId="49" fillId="10" borderId="55" xfId="6" applyFont="1" applyFill="1" applyBorder="1" applyAlignment="1">
      <alignment horizontal="center"/>
    </xf>
    <xf numFmtId="0" fontId="49" fillId="9" borderId="55" xfId="6" applyFont="1" applyFill="1" applyBorder="1"/>
    <xf numFmtId="14" fontId="115" fillId="9" borderId="95" xfId="6" applyNumberFormat="1" applyFont="1" applyFill="1" applyBorder="1" applyAlignment="1">
      <alignment horizontal="center" vertical="center"/>
    </xf>
    <xf numFmtId="14" fontId="115" fillId="9" borderId="55" xfId="6" applyNumberFormat="1" applyFont="1" applyFill="1" applyBorder="1" applyAlignment="1">
      <alignment horizontal="center" vertical="center"/>
    </xf>
    <xf numFmtId="14" fontId="116" fillId="9" borderId="55" xfId="6" applyNumberFormat="1" applyFont="1" applyFill="1" applyBorder="1" applyAlignment="1">
      <alignment horizontal="center" vertical="center"/>
    </xf>
    <xf numFmtId="0" fontId="88" fillId="0" borderId="0" xfId="6" applyFont="1" applyBorder="1"/>
    <xf numFmtId="0" fontId="88" fillId="0" borderId="0" xfId="6" applyFont="1" applyBorder="1" applyAlignment="1">
      <alignment horizontal="center"/>
    </xf>
    <xf numFmtId="4" fontId="88" fillId="0" borderId="0" xfId="6" applyNumberFormat="1" applyFont="1" applyBorder="1" applyAlignment="1">
      <alignment horizontal="center" vertical="center"/>
    </xf>
    <xf numFmtId="14" fontId="88" fillId="0" borderId="0" xfId="6" applyNumberFormat="1" applyFont="1" applyBorder="1" applyAlignment="1">
      <alignment horizontal="center" vertical="center"/>
    </xf>
    <xf numFmtId="3" fontId="88" fillId="0" borderId="0" xfId="6" applyNumberFormat="1" applyFont="1" applyBorder="1" applyAlignment="1">
      <alignment horizontal="center" vertical="center"/>
    </xf>
    <xf numFmtId="4" fontId="88" fillId="0" borderId="0" xfId="0" applyNumberFormat="1" applyFont="1" applyAlignment="1">
      <alignment horizontal="center" vertical="center"/>
    </xf>
    <xf numFmtId="0" fontId="88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0" fontId="92" fillId="0" borderId="75" xfId="6" applyFont="1" applyBorder="1" applyAlignment="1">
      <alignment horizontal="center" vertical="center"/>
    </xf>
    <xf numFmtId="0" fontId="92" fillId="0" borderId="82" xfId="6" applyFont="1" applyBorder="1" applyAlignment="1">
      <alignment horizontal="center" vertical="center"/>
    </xf>
    <xf numFmtId="1" fontId="25" fillId="15" borderId="130" xfId="0" applyNumberFormat="1" applyFont="1" applyFill="1" applyBorder="1" applyAlignment="1">
      <alignment horizontal="center" vertical="center"/>
    </xf>
    <xf numFmtId="49" fontId="103" fillId="0" borderId="0" xfId="0" applyNumberFormat="1" applyFont="1" applyAlignment="1">
      <alignment horizontal="center" vertical="center"/>
    </xf>
    <xf numFmtId="0" fontId="114" fillId="0" borderId="55" xfId="0" applyFont="1" applyBorder="1" applyAlignment="1">
      <alignment horizontal="center" vertical="center"/>
    </xf>
    <xf numFmtId="49" fontId="59" fillId="0" borderId="148" xfId="6" applyNumberFormat="1" applyFont="1" applyBorder="1" applyAlignment="1">
      <alignment horizontal="center" vertical="center"/>
    </xf>
    <xf numFmtId="49" fontId="16" fillId="0" borderId="46" xfId="0" applyNumberFormat="1" applyFont="1" applyBorder="1" applyAlignment="1">
      <alignment horizontal="center" vertical="center"/>
    </xf>
    <xf numFmtId="0" fontId="27" fillId="0" borderId="88" xfId="0" applyFont="1" applyBorder="1" applyAlignment="1">
      <alignment horizontal="center" vertical="center"/>
    </xf>
    <xf numFmtId="1" fontId="30" fillId="0" borderId="89" xfId="0" applyNumberFormat="1" applyFont="1" applyBorder="1" applyAlignment="1">
      <alignment horizontal="center" vertical="center"/>
    </xf>
    <xf numFmtId="49" fontId="54" fillId="0" borderId="0" xfId="0" applyNumberFormat="1" applyFont="1" applyAlignment="1">
      <alignment horizontal="center" vertical="center"/>
    </xf>
    <xf numFmtId="14" fontId="103" fillId="0" borderId="0" xfId="0" applyNumberFormat="1" applyFont="1" applyAlignment="1">
      <alignment horizontal="center" vertical="center"/>
    </xf>
    <xf numFmtId="2" fontId="103" fillId="0" borderId="0" xfId="0" applyNumberFormat="1" applyFont="1" applyAlignment="1">
      <alignment horizontal="center" vertical="center"/>
    </xf>
    <xf numFmtId="0" fontId="0" fillId="9" borderId="221" xfId="0" applyFill="1" applyBorder="1"/>
    <xf numFmtId="0" fontId="17" fillId="11" borderId="71" xfId="0" applyFont="1" applyFill="1" applyBorder="1"/>
    <xf numFmtId="0" fontId="17" fillId="11" borderId="91" xfId="0" applyFont="1" applyFill="1" applyBorder="1" applyAlignment="1">
      <alignment horizontal="center" vertical="center"/>
    </xf>
    <xf numFmtId="0" fontId="17" fillId="11" borderId="91" xfId="0" applyFont="1" applyFill="1" applyBorder="1"/>
    <xf numFmtId="0" fontId="30" fillId="17" borderId="58" xfId="0" applyFont="1" applyFill="1" applyBorder="1" applyAlignment="1">
      <alignment horizontal="center" vertical="center"/>
    </xf>
    <xf numFmtId="0" fontId="17" fillId="9" borderId="133" xfId="0" applyFont="1" applyFill="1" applyBorder="1" applyAlignment="1">
      <alignment horizontal="center"/>
    </xf>
    <xf numFmtId="0" fontId="30" fillId="11" borderId="82" xfId="0" applyFont="1" applyFill="1" applyBorder="1" applyAlignment="1">
      <alignment horizontal="center" vertical="center"/>
    </xf>
    <xf numFmtId="0" fontId="113" fillId="11" borderId="185" xfId="0" applyFont="1" applyFill="1" applyBorder="1" applyAlignment="1">
      <alignment horizontal="center" vertical="center"/>
    </xf>
    <xf numFmtId="0" fontId="30" fillId="11" borderId="46" xfId="0" applyFont="1" applyFill="1" applyBorder="1" applyAlignment="1">
      <alignment horizontal="center" vertical="center"/>
    </xf>
    <xf numFmtId="0" fontId="113" fillId="11" borderId="75" xfId="0" applyFont="1" applyFill="1" applyBorder="1" applyAlignment="1">
      <alignment horizontal="center" vertical="center"/>
    </xf>
    <xf numFmtId="2" fontId="30" fillId="11" borderId="82" xfId="0" applyNumberFormat="1" applyFont="1" applyFill="1" applyBorder="1" applyAlignment="1">
      <alignment horizontal="center" vertical="center"/>
    </xf>
    <xf numFmtId="0" fontId="30" fillId="9" borderId="82" xfId="6" applyFont="1" applyFill="1" applyBorder="1" applyAlignment="1">
      <alignment horizontal="center"/>
    </xf>
    <xf numFmtId="0" fontId="0" fillId="9" borderId="46" xfId="0" applyFill="1" applyBorder="1" applyAlignment="1">
      <alignment horizontal="center" vertical="center"/>
    </xf>
    <xf numFmtId="0" fontId="0" fillId="9" borderId="167" xfId="0" applyFill="1" applyBorder="1"/>
    <xf numFmtId="0" fontId="130" fillId="0" borderId="0" xfId="6" applyFont="1" applyBorder="1" applyAlignment="1">
      <alignment horizontal="center" vertical="center"/>
    </xf>
    <xf numFmtId="0" fontId="130" fillId="0" borderId="0" xfId="0" applyFont="1" applyAlignment="1">
      <alignment horizontal="center" vertical="center"/>
    </xf>
    <xf numFmtId="14" fontId="130" fillId="0" borderId="0" xfId="0" applyNumberFormat="1" applyFont="1" applyAlignment="1">
      <alignment horizontal="center" vertical="center"/>
    </xf>
    <xf numFmtId="2" fontId="130" fillId="0" borderId="0" xfId="0" applyNumberFormat="1" applyFont="1" applyAlignment="1">
      <alignment horizontal="center" vertical="center"/>
    </xf>
    <xf numFmtId="0" fontId="131" fillId="0" borderId="0" xfId="0" applyFont="1"/>
    <xf numFmtId="14" fontId="117" fillId="0" borderId="0" xfId="0" applyNumberFormat="1" applyFont="1" applyAlignment="1">
      <alignment horizontal="center" vertical="center"/>
    </xf>
    <xf numFmtId="0" fontId="62" fillId="0" borderId="71" xfId="6" applyFont="1" applyBorder="1"/>
    <xf numFmtId="0" fontId="62" fillId="0" borderId="117" xfId="6" applyFont="1" applyBorder="1"/>
    <xf numFmtId="0" fontId="62" fillId="0" borderId="63" xfId="6" applyFont="1" applyBorder="1" applyAlignment="1">
      <alignment horizontal="center"/>
    </xf>
    <xf numFmtId="0" fontId="62" fillId="0" borderId="63" xfId="6" applyFont="1" applyBorder="1"/>
    <xf numFmtId="0" fontId="62" fillId="0" borderId="91" xfId="6" applyFont="1" applyBorder="1" applyAlignment="1">
      <alignment horizontal="center"/>
    </xf>
    <xf numFmtId="0" fontId="62" fillId="0" borderId="34" xfId="6" applyFont="1" applyBorder="1" applyAlignment="1">
      <alignment horizontal="center"/>
    </xf>
    <xf numFmtId="0" fontId="62" fillId="0" borderId="7" xfId="6" applyFont="1" applyBorder="1" applyAlignment="1">
      <alignment horizontal="center"/>
    </xf>
    <xf numFmtId="0" fontId="62" fillId="0" borderId="98" xfId="6" applyFont="1" applyBorder="1"/>
    <xf numFmtId="0" fontId="62" fillId="0" borderId="56" xfId="6" applyFont="1" applyBorder="1" applyAlignment="1">
      <alignment horizontal="center"/>
    </xf>
    <xf numFmtId="0" fontId="62" fillId="0" borderId="56" xfId="6" applyFont="1" applyBorder="1"/>
    <xf numFmtId="0" fontId="132" fillId="0" borderId="55" xfId="0" applyFont="1" applyBorder="1" applyAlignment="1">
      <alignment horizontal="center" vertical="center"/>
    </xf>
    <xf numFmtId="14" fontId="132" fillId="0" borderId="55" xfId="0" applyNumberFormat="1" applyFont="1" applyBorder="1" applyAlignment="1">
      <alignment horizontal="center" vertical="center"/>
    </xf>
    <xf numFmtId="2" fontId="132" fillId="0" borderId="55" xfId="0" applyNumberFormat="1" applyFont="1" applyBorder="1" applyAlignment="1">
      <alignment horizontal="center" vertical="center"/>
    </xf>
    <xf numFmtId="0" fontId="134" fillId="0" borderId="55" xfId="0" applyFont="1" applyBorder="1" applyAlignment="1">
      <alignment horizontal="center" vertical="center"/>
    </xf>
    <xf numFmtId="14" fontId="132" fillId="0" borderId="88" xfId="0" applyNumberFormat="1" applyFont="1" applyBorder="1" applyAlignment="1">
      <alignment horizontal="center" vertical="center"/>
    </xf>
    <xf numFmtId="0" fontId="39" fillId="11" borderId="82" xfId="0" applyFont="1" applyFill="1" applyBorder="1"/>
    <xf numFmtId="0" fontId="14" fillId="9" borderId="131" xfId="0" applyFont="1" applyFill="1" applyBorder="1" applyAlignment="1">
      <alignment horizontal="center"/>
    </xf>
    <xf numFmtId="0" fontId="0" fillId="9" borderId="215" xfId="0" applyFill="1" applyBorder="1"/>
    <xf numFmtId="0" fontId="0" fillId="9" borderId="131" xfId="0" applyFill="1" applyBorder="1"/>
    <xf numFmtId="0" fontId="17" fillId="0" borderId="98" xfId="6" applyFont="1" applyBorder="1"/>
    <xf numFmtId="0" fontId="17" fillId="0" borderId="86" xfId="6" applyFont="1" applyBorder="1"/>
    <xf numFmtId="2" fontId="0" fillId="0" borderId="113" xfId="0" applyNumberFormat="1" applyBorder="1"/>
    <xf numFmtId="0" fontId="10" fillId="0" borderId="113" xfId="0" applyFont="1" applyBorder="1"/>
    <xf numFmtId="0" fontId="42" fillId="12" borderId="82" xfId="0" applyFont="1" applyFill="1" applyBorder="1" applyAlignment="1">
      <alignment horizontal="center" vertical="center"/>
    </xf>
    <xf numFmtId="3" fontId="17" fillId="0" borderId="104" xfId="6" applyNumberFormat="1" applyFont="1" applyBorder="1" applyAlignment="1">
      <alignment horizontal="center" vertical="center"/>
    </xf>
    <xf numFmtId="0" fontId="17" fillId="0" borderId="121" xfId="6" applyFont="1" applyBorder="1"/>
    <xf numFmtId="0" fontId="17" fillId="0" borderId="56" xfId="6" applyFont="1" applyBorder="1" applyAlignment="1">
      <alignment horizontal="center"/>
    </xf>
    <xf numFmtId="0" fontId="17" fillId="0" borderId="68" xfId="6" applyFont="1" applyBorder="1" applyAlignment="1">
      <alignment horizontal="center"/>
    </xf>
    <xf numFmtId="1" fontId="17" fillId="0" borderId="100" xfId="6" applyNumberFormat="1" applyFont="1" applyBorder="1" applyAlignment="1">
      <alignment horizontal="center" vertical="center"/>
    </xf>
    <xf numFmtId="0" fontId="16" fillId="0" borderId="100" xfId="6" applyFont="1" applyBorder="1" applyAlignment="1">
      <alignment horizontal="center" vertical="center"/>
    </xf>
    <xf numFmtId="2" fontId="16" fillId="0" borderId="100" xfId="6" applyNumberFormat="1" applyFont="1" applyBorder="1" applyAlignment="1">
      <alignment horizontal="center" vertical="center"/>
    </xf>
    <xf numFmtId="0" fontId="16" fillId="0" borderId="100" xfId="6" applyFont="1" applyBorder="1" applyAlignment="1">
      <alignment horizontal="center"/>
    </xf>
    <xf numFmtId="14" fontId="19" fillId="0" borderId="100" xfId="6" applyNumberFormat="1" applyFont="1" applyBorder="1" applyAlignment="1">
      <alignment horizontal="center" vertical="center"/>
    </xf>
    <xf numFmtId="0" fontId="16" fillId="0" borderId="100" xfId="0" applyFont="1" applyBorder="1" applyAlignment="1">
      <alignment horizontal="center"/>
    </xf>
    <xf numFmtId="3" fontId="16" fillId="0" borderId="101" xfId="0" applyNumberFormat="1" applyFont="1" applyBorder="1" applyAlignment="1">
      <alignment horizontal="center"/>
    </xf>
    <xf numFmtId="3" fontId="16" fillId="0" borderId="125" xfId="6" applyNumberFormat="1" applyFont="1" applyBorder="1" applyAlignment="1">
      <alignment horizontal="center" vertical="center"/>
    </xf>
    <xf numFmtId="0" fontId="0" fillId="0" borderId="101" xfId="0" applyBorder="1" applyAlignment="1">
      <alignment horizontal="center"/>
    </xf>
    <xf numFmtId="0" fontId="132" fillId="0" borderId="0" xfId="6" applyFont="1" applyBorder="1" applyAlignment="1">
      <alignment horizontal="center" vertical="center"/>
    </xf>
    <xf numFmtId="0" fontId="132" fillId="0" borderId="0" xfId="0" applyFont="1" applyAlignment="1">
      <alignment horizontal="center" vertical="center"/>
    </xf>
    <xf numFmtId="0" fontId="133" fillId="0" borderId="0" xfId="0" applyFont="1" applyAlignment="1">
      <alignment horizontal="center" vertical="center"/>
    </xf>
    <xf numFmtId="14" fontId="132" fillId="0" borderId="0" xfId="0" applyNumberFormat="1" applyFont="1" applyAlignment="1">
      <alignment horizontal="center" vertical="center"/>
    </xf>
    <xf numFmtId="2" fontId="132" fillId="0" borderId="0" xfId="0" applyNumberFormat="1" applyFont="1" applyAlignment="1">
      <alignment horizontal="center" vertical="center"/>
    </xf>
    <xf numFmtId="0" fontId="134" fillId="0" borderId="0" xfId="0" applyFont="1" applyAlignment="1">
      <alignment horizontal="center" vertical="center"/>
    </xf>
    <xf numFmtId="14" fontId="133" fillId="0" borderId="0" xfId="0" applyNumberFormat="1" applyFont="1" applyAlignment="1">
      <alignment horizontal="center" vertical="center"/>
    </xf>
    <xf numFmtId="14" fontId="117" fillId="0" borderId="0" xfId="0" applyNumberFormat="1" applyFont="1" applyAlignment="1">
      <alignment horizontal="left" vertical="center"/>
    </xf>
    <xf numFmtId="0" fontId="74" fillId="0" borderId="0" xfId="0" applyFont="1"/>
    <xf numFmtId="0" fontId="30" fillId="0" borderId="82" xfId="6" applyNumberFormat="1" applyFont="1" applyBorder="1" applyAlignment="1">
      <alignment horizontal="center"/>
    </xf>
    <xf numFmtId="0" fontId="30" fillId="0" borderId="46" xfId="0" applyFont="1" applyBorder="1" applyAlignment="1">
      <alignment horizontal="center"/>
    </xf>
    <xf numFmtId="14" fontId="119" fillId="9" borderId="55" xfId="0" applyNumberFormat="1" applyFont="1" applyFill="1" applyBorder="1" applyAlignment="1">
      <alignment horizontal="center" vertical="center"/>
    </xf>
    <xf numFmtId="14" fontId="119" fillId="0" borderId="55" xfId="0" applyNumberFormat="1" applyFont="1" applyBorder="1" applyAlignment="1">
      <alignment horizontal="center" vertical="center"/>
    </xf>
    <xf numFmtId="14" fontId="46" fillId="0" borderId="55" xfId="0" applyNumberFormat="1" applyFont="1" applyBorder="1" applyAlignment="1">
      <alignment horizontal="center" vertical="center"/>
    </xf>
    <xf numFmtId="0" fontId="25" fillId="9" borderId="95" xfId="6" applyNumberFormat="1" applyFont="1" applyFill="1" applyBorder="1" applyAlignment="1">
      <alignment horizontal="center" vertical="center"/>
    </xf>
    <xf numFmtId="14" fontId="119" fillId="9" borderId="95" xfId="0" applyNumberFormat="1" applyFont="1" applyFill="1" applyBorder="1" applyAlignment="1">
      <alignment horizontal="center" vertical="center"/>
    </xf>
    <xf numFmtId="0" fontId="64" fillId="9" borderId="95" xfId="0" applyFont="1" applyFill="1" applyBorder="1" applyAlignment="1">
      <alignment horizontal="center" vertical="center"/>
    </xf>
    <xf numFmtId="14" fontId="46" fillId="9" borderId="95" xfId="0" applyNumberFormat="1" applyFont="1" applyFill="1" applyBorder="1" applyAlignment="1">
      <alignment horizontal="center" vertical="center"/>
    </xf>
    <xf numFmtId="0" fontId="25" fillId="9" borderId="201" xfId="0" applyFont="1" applyFill="1" applyBorder="1" applyAlignment="1">
      <alignment horizontal="center" vertical="center"/>
    </xf>
    <xf numFmtId="0" fontId="25" fillId="9" borderId="211" xfId="0" applyFont="1" applyFill="1" applyBorder="1" applyAlignment="1">
      <alignment horizontal="center" vertical="center"/>
    </xf>
    <xf numFmtId="14" fontId="25" fillId="9" borderId="211" xfId="0" applyNumberFormat="1" applyFont="1" applyFill="1" applyBorder="1" applyAlignment="1">
      <alignment horizontal="center" vertical="center"/>
    </xf>
    <xf numFmtId="0" fontId="25" fillId="9" borderId="211" xfId="6" applyFont="1" applyFill="1" applyBorder="1" applyAlignment="1">
      <alignment horizontal="center" vertical="center"/>
    </xf>
    <xf numFmtId="4" fontId="25" fillId="9" borderId="211" xfId="6" applyNumberFormat="1" applyFont="1" applyFill="1" applyBorder="1" applyAlignment="1">
      <alignment horizontal="center" vertical="center"/>
    </xf>
    <xf numFmtId="14" fontId="46" fillId="9" borderId="211" xfId="6" applyNumberFormat="1" applyFont="1" applyFill="1" applyBorder="1" applyAlignment="1">
      <alignment horizontal="center" vertical="center"/>
    </xf>
    <xf numFmtId="14" fontId="25" fillId="9" borderId="211" xfId="6" applyNumberFormat="1" applyFont="1" applyFill="1" applyBorder="1" applyAlignment="1">
      <alignment horizontal="center" vertical="center"/>
    </xf>
    <xf numFmtId="3" fontId="25" fillId="9" borderId="211" xfId="6" applyNumberFormat="1" applyFont="1" applyFill="1" applyBorder="1" applyAlignment="1">
      <alignment horizontal="center" vertical="center"/>
    </xf>
    <xf numFmtId="4" fontId="25" fillId="9" borderId="211" xfId="0" applyNumberFormat="1" applyFont="1" applyFill="1" applyBorder="1" applyAlignment="1">
      <alignment horizontal="center" vertical="center"/>
    </xf>
    <xf numFmtId="0" fontId="25" fillId="9" borderId="186" xfId="0" applyFont="1" applyFill="1" applyBorder="1" applyAlignment="1">
      <alignment horizontal="center" vertical="center"/>
    </xf>
    <xf numFmtId="49" fontId="59" fillId="0" borderId="185" xfId="6" applyNumberFormat="1" applyFont="1" applyBorder="1" applyAlignment="1">
      <alignment horizontal="center" vertical="center"/>
    </xf>
    <xf numFmtId="0" fontId="62" fillId="0" borderId="172" xfId="6" applyFont="1" applyBorder="1" applyAlignment="1">
      <alignment horizontal="center"/>
    </xf>
    <xf numFmtId="0" fontId="62" fillId="0" borderId="71" xfId="6" applyFont="1" applyBorder="1" applyAlignment="1">
      <alignment horizontal="center" vertical="center"/>
    </xf>
    <xf numFmtId="0" fontId="62" fillId="0" borderId="22" xfId="6" applyFont="1" applyBorder="1" applyAlignment="1">
      <alignment horizontal="center"/>
    </xf>
    <xf numFmtId="0" fontId="62" fillId="0" borderId="91" xfId="6" applyFont="1" applyBorder="1" applyAlignment="1">
      <alignment horizontal="center" vertical="center"/>
    </xf>
    <xf numFmtId="0" fontId="62" fillId="0" borderId="67" xfId="6" applyFont="1" applyBorder="1"/>
    <xf numFmtId="0" fontId="62" fillId="0" borderId="173" xfId="6" applyFont="1" applyBorder="1" applyAlignment="1">
      <alignment horizontal="center"/>
    </xf>
    <xf numFmtId="0" fontId="62" fillId="0" borderId="98" xfId="6" applyFont="1" applyBorder="1" applyAlignment="1">
      <alignment horizontal="center" vertical="center"/>
    </xf>
    <xf numFmtId="0" fontId="130" fillId="0" borderId="98" xfId="0" applyFont="1" applyBorder="1" applyAlignment="1">
      <alignment horizontal="center" vertical="center"/>
    </xf>
    <xf numFmtId="0" fontId="132" fillId="0" borderId="75" xfId="6" applyFont="1" applyBorder="1" applyAlignment="1">
      <alignment horizontal="center" vertical="center"/>
    </xf>
    <xf numFmtId="14" fontId="133" fillId="0" borderId="55" xfId="0" applyNumberFormat="1" applyFont="1" applyBorder="1" applyAlignment="1">
      <alignment horizontal="center" vertical="center"/>
    </xf>
    <xf numFmtId="0" fontId="137" fillId="0" borderId="0" xfId="0" applyFont="1"/>
    <xf numFmtId="0" fontId="132" fillId="0" borderId="75" xfId="0" applyFont="1" applyBorder="1" applyAlignment="1">
      <alignment horizontal="center" vertical="center"/>
    </xf>
    <xf numFmtId="0" fontId="132" fillId="0" borderId="55" xfId="6" applyFont="1" applyBorder="1" applyAlignment="1">
      <alignment horizontal="center" vertical="center"/>
    </xf>
    <xf numFmtId="3" fontId="17" fillId="9" borderId="82" xfId="6" applyNumberFormat="1" applyFont="1" applyFill="1" applyBorder="1" applyAlignment="1">
      <alignment horizontal="center" vertical="center"/>
    </xf>
    <xf numFmtId="14" fontId="17" fillId="12" borderId="82" xfId="6" applyNumberFormat="1" applyFont="1" applyFill="1" applyBorder="1" applyAlignment="1">
      <alignment horizontal="center" vertical="center"/>
    </xf>
    <xf numFmtId="0" fontId="9" fillId="0" borderId="0" xfId="6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8" fillId="0" borderId="0" xfId="0" applyFont="1" applyAlignment="1">
      <alignment horizontal="center" vertical="center"/>
    </xf>
    <xf numFmtId="4" fontId="42" fillId="0" borderId="0" xfId="0" applyNumberFormat="1" applyFont="1" applyAlignment="1">
      <alignment horizontal="center" vertical="center"/>
    </xf>
    <xf numFmtId="0" fontId="17" fillId="12" borderId="82" xfId="0" applyFont="1" applyFill="1" applyBorder="1" applyAlignment="1">
      <alignment horizontal="center"/>
    </xf>
    <xf numFmtId="0" fontId="17" fillId="12" borderId="76" xfId="0" applyFont="1" applyFill="1" applyBorder="1" applyAlignment="1">
      <alignment horizontal="center" vertical="center"/>
    </xf>
    <xf numFmtId="0" fontId="17" fillId="12" borderId="62" xfId="0" applyFont="1" applyFill="1" applyBorder="1"/>
    <xf numFmtId="0" fontId="17" fillId="14" borderId="63" xfId="6" applyFont="1" applyFill="1" applyBorder="1" applyAlignment="1">
      <alignment horizontal="center" vertical="center"/>
    </xf>
    <xf numFmtId="0" fontId="17" fillId="12" borderId="65" xfId="0" applyFont="1" applyFill="1" applyBorder="1" applyAlignment="1">
      <alignment horizontal="center" vertical="center"/>
    </xf>
    <xf numFmtId="0" fontId="17" fillId="14" borderId="66" xfId="6" applyFont="1" applyFill="1" applyBorder="1" applyAlignment="1">
      <alignment horizontal="center" vertical="center"/>
    </xf>
    <xf numFmtId="0" fontId="17" fillId="12" borderId="67" xfId="0" applyFont="1" applyFill="1" applyBorder="1"/>
    <xf numFmtId="0" fontId="62" fillId="0" borderId="0" xfId="6" applyFont="1" applyBorder="1"/>
    <xf numFmtId="0" fontId="62" fillId="0" borderId="0" xfId="6" applyFont="1" applyBorder="1" applyAlignment="1">
      <alignment horizontal="center"/>
    </xf>
    <xf numFmtId="0" fontId="62" fillId="0" borderId="0" xfId="6" applyFont="1" applyBorder="1" applyAlignment="1">
      <alignment horizontal="center" vertical="center"/>
    </xf>
    <xf numFmtId="14" fontId="132" fillId="0" borderId="0" xfId="6" applyNumberFormat="1" applyFont="1" applyBorder="1" applyAlignment="1">
      <alignment horizontal="center" vertical="center"/>
    </xf>
    <xf numFmtId="2" fontId="132" fillId="0" borderId="0" xfId="6" applyNumberFormat="1" applyFont="1" applyBorder="1" applyAlignment="1">
      <alignment horizontal="center" vertical="center"/>
    </xf>
    <xf numFmtId="14" fontId="133" fillId="0" borderId="0" xfId="6" applyNumberFormat="1" applyFont="1" applyBorder="1" applyAlignment="1">
      <alignment horizontal="center" vertical="center"/>
    </xf>
    <xf numFmtId="49" fontId="132" fillId="0" borderId="0" xfId="0" applyNumberFormat="1" applyFont="1" applyAlignment="1">
      <alignment horizontal="center" vertical="center"/>
    </xf>
    <xf numFmtId="49" fontId="62" fillId="0" borderId="0" xfId="6" applyNumberFormat="1" applyFont="1" applyBorder="1"/>
    <xf numFmtId="0" fontId="17" fillId="0" borderId="67" xfId="6" applyFont="1" applyBorder="1"/>
    <xf numFmtId="0" fontId="17" fillId="0" borderId="173" xfId="6" applyFont="1" applyBorder="1" applyAlignment="1">
      <alignment horizontal="center"/>
    </xf>
    <xf numFmtId="0" fontId="17" fillId="0" borderId="98" xfId="6" applyFont="1" applyBorder="1" applyAlignment="1">
      <alignment horizontal="center" vertical="center"/>
    </xf>
    <xf numFmtId="0" fontId="137" fillId="0" borderId="0" xfId="6" applyFont="1" applyBorder="1" applyAlignment="1">
      <alignment horizontal="center"/>
    </xf>
    <xf numFmtId="0" fontId="82" fillId="9" borderId="55" xfId="0" applyFont="1" applyFill="1" applyBorder="1"/>
    <xf numFmtId="3" fontId="80" fillId="9" borderId="55" xfId="0" applyNumberFormat="1" applyFont="1" applyFill="1" applyBorder="1" applyAlignment="1">
      <alignment horizontal="center" vertical="center"/>
    </xf>
    <xf numFmtId="0" fontId="80" fillId="9" borderId="55" xfId="0" applyFont="1" applyFill="1" applyBorder="1" applyAlignment="1">
      <alignment horizontal="center" vertical="center"/>
    </xf>
    <xf numFmtId="4" fontId="80" fillId="9" borderId="55" xfId="0" applyNumberFormat="1" applyFont="1" applyFill="1" applyBorder="1" applyAlignment="1">
      <alignment horizontal="center" vertical="center"/>
    </xf>
    <xf numFmtId="0" fontId="80" fillId="9" borderId="82" xfId="0" applyFont="1" applyFill="1" applyBorder="1" applyAlignment="1">
      <alignment horizontal="center"/>
    </xf>
    <xf numFmtId="0" fontId="11" fillId="9" borderId="113" xfId="0" applyFont="1" applyFill="1" applyBorder="1"/>
    <xf numFmtId="3" fontId="16" fillId="9" borderId="113" xfId="0" applyNumberFormat="1" applyFont="1" applyFill="1" applyBorder="1" applyAlignment="1">
      <alignment horizontal="center" vertical="center"/>
    </xf>
    <xf numFmtId="0" fontId="30" fillId="0" borderId="82" xfId="6" applyNumberFormat="1" applyFont="1" applyBorder="1" applyAlignment="1">
      <alignment horizontal="center" vertical="center"/>
    </xf>
    <xf numFmtId="0" fontId="42" fillId="17" borderId="130" xfId="0" applyFont="1" applyFill="1" applyBorder="1" applyAlignment="1">
      <alignment horizontal="center" vertical="center"/>
    </xf>
    <xf numFmtId="0" fontId="42" fillId="17" borderId="55" xfId="0" applyFont="1" applyFill="1" applyBorder="1" applyAlignment="1">
      <alignment horizontal="center" vertical="center"/>
    </xf>
    <xf numFmtId="14" fontId="9" fillId="17" borderId="55" xfId="0" applyNumberFormat="1" applyFont="1" applyFill="1" applyBorder="1" applyAlignment="1">
      <alignment horizontal="center" vertical="center"/>
    </xf>
    <xf numFmtId="14" fontId="17" fillId="17" borderId="55" xfId="0" applyNumberFormat="1" applyFont="1" applyFill="1" applyBorder="1" applyAlignment="1">
      <alignment horizontal="center" vertical="center"/>
    </xf>
    <xf numFmtId="0" fontId="30" fillId="17" borderId="55" xfId="0" applyFont="1" applyFill="1" applyBorder="1" applyAlignment="1">
      <alignment horizontal="center" vertical="center"/>
    </xf>
    <xf numFmtId="4" fontId="42" fillId="17" borderId="55" xfId="0" applyNumberFormat="1" applyFont="1" applyFill="1" applyBorder="1" applyAlignment="1">
      <alignment horizontal="center" vertical="center"/>
    </xf>
    <xf numFmtId="0" fontId="42" fillId="17" borderId="0" xfId="0" applyFont="1" applyFill="1" applyAlignment="1">
      <alignment horizontal="center" vertical="center"/>
    </xf>
    <xf numFmtId="0" fontId="17" fillId="17" borderId="55" xfId="6" applyFont="1" applyFill="1" applyBorder="1" applyAlignment="1">
      <alignment horizontal="center" vertical="center"/>
    </xf>
    <xf numFmtId="0" fontId="17" fillId="17" borderId="55" xfId="6" applyFont="1" applyFill="1" applyBorder="1" applyAlignment="1">
      <alignment horizontal="center"/>
    </xf>
    <xf numFmtId="14" fontId="9" fillId="17" borderId="55" xfId="6" applyNumberFormat="1" applyFont="1" applyFill="1" applyBorder="1" applyAlignment="1">
      <alignment horizontal="center" vertical="center"/>
    </xf>
    <xf numFmtId="14" fontId="17" fillId="17" borderId="55" xfId="6" applyNumberFormat="1" applyFont="1" applyFill="1" applyBorder="1" applyAlignment="1">
      <alignment horizontal="center" vertical="center"/>
    </xf>
    <xf numFmtId="4" fontId="17" fillId="17" borderId="55" xfId="6" applyNumberFormat="1" applyFont="1" applyFill="1" applyBorder="1" applyAlignment="1">
      <alignment horizontal="center" vertical="center"/>
    </xf>
    <xf numFmtId="0" fontId="80" fillId="9" borderId="55" xfId="0" applyFont="1" applyFill="1" applyBorder="1" applyAlignment="1">
      <alignment horizontal="center"/>
    </xf>
    <xf numFmtId="0" fontId="30" fillId="9" borderId="199" xfId="6" applyFont="1" applyFill="1" applyBorder="1" applyAlignment="1">
      <alignment horizontal="center" vertical="center"/>
    </xf>
    <xf numFmtId="4" fontId="30" fillId="9" borderId="77" xfId="6" applyNumberFormat="1" applyFont="1" applyFill="1" applyBorder="1" applyAlignment="1">
      <alignment horizontal="center" vertical="center"/>
    </xf>
    <xf numFmtId="0" fontId="30" fillId="9" borderId="73" xfId="6" applyFont="1" applyFill="1" applyBorder="1" applyAlignment="1">
      <alignment horizontal="center" vertical="center"/>
    </xf>
    <xf numFmtId="0" fontId="80" fillId="9" borderId="77" xfId="0" applyFont="1" applyFill="1" applyBorder="1" applyAlignment="1">
      <alignment horizontal="center" vertical="center"/>
    </xf>
    <xf numFmtId="0" fontId="126" fillId="9" borderId="55" xfId="0" applyFont="1" applyFill="1" applyBorder="1" applyAlignment="1">
      <alignment horizontal="center" vertical="center"/>
    </xf>
    <xf numFmtId="14" fontId="126" fillId="9" borderId="55" xfId="0" applyNumberFormat="1" applyFont="1" applyFill="1" applyBorder="1" applyAlignment="1">
      <alignment horizontal="center" vertical="center"/>
    </xf>
    <xf numFmtId="0" fontId="80" fillId="9" borderId="55" xfId="6" applyFont="1" applyFill="1" applyBorder="1" applyAlignment="1">
      <alignment horizontal="center" vertical="center"/>
    </xf>
    <xf numFmtId="2" fontId="126" fillId="9" borderId="55" xfId="0" applyNumberFormat="1" applyFont="1" applyFill="1" applyBorder="1" applyAlignment="1">
      <alignment horizontal="center" vertical="center"/>
    </xf>
    <xf numFmtId="0" fontId="82" fillId="9" borderId="55" xfId="0" applyFont="1" applyFill="1" applyBorder="1" applyAlignment="1">
      <alignment horizontal="center" vertical="center"/>
    </xf>
    <xf numFmtId="14" fontId="121" fillId="9" borderId="55" xfId="0" applyNumberFormat="1" applyFont="1" applyFill="1" applyBorder="1" applyAlignment="1">
      <alignment horizontal="center" vertical="center"/>
    </xf>
    <xf numFmtId="14" fontId="80" fillId="9" borderId="55" xfId="0" applyNumberFormat="1" applyFont="1" applyFill="1" applyBorder="1" applyAlignment="1">
      <alignment horizontal="center" vertical="center"/>
    </xf>
    <xf numFmtId="14" fontId="115" fillId="9" borderId="199" xfId="6" applyNumberFormat="1" applyFont="1" applyFill="1" applyBorder="1" applyAlignment="1">
      <alignment horizontal="center" vertical="center"/>
    </xf>
    <xf numFmtId="4" fontId="30" fillId="9" borderId="145" xfId="6" applyNumberFormat="1" applyFont="1" applyFill="1" applyBorder="1" applyAlignment="1">
      <alignment horizontal="center" vertical="center"/>
    </xf>
    <xf numFmtId="0" fontId="16" fillId="12" borderId="149" xfId="0" applyFont="1" applyFill="1" applyBorder="1" applyAlignment="1">
      <alignment horizontal="center" vertical="center"/>
    </xf>
    <xf numFmtId="0" fontId="17" fillId="12" borderId="140" xfId="6" applyFont="1" applyFill="1" applyBorder="1" applyAlignment="1">
      <alignment horizontal="center" vertical="center"/>
    </xf>
    <xf numFmtId="0" fontId="80" fillId="0" borderId="75" xfId="0" applyFont="1" applyBorder="1" applyAlignment="1">
      <alignment horizontal="center" vertical="center"/>
    </xf>
    <xf numFmtId="0" fontId="126" fillId="0" borderId="55" xfId="0" applyFont="1" applyBorder="1" applyAlignment="1">
      <alignment horizontal="center" vertical="center"/>
    </xf>
    <xf numFmtId="0" fontId="80" fillId="0" borderId="55" xfId="0" applyFont="1" applyBorder="1" applyAlignment="1">
      <alignment horizontal="center" vertical="center"/>
    </xf>
    <xf numFmtId="14" fontId="126" fillId="0" borderId="55" xfId="0" applyNumberFormat="1" applyFont="1" applyBorder="1" applyAlignment="1">
      <alignment horizontal="center" vertical="center"/>
    </xf>
    <xf numFmtId="0" fontId="80" fillId="0" borderId="55" xfId="6" applyFont="1" applyBorder="1" applyAlignment="1">
      <alignment horizontal="center" vertical="center"/>
    </xf>
    <xf numFmtId="2" fontId="126" fillId="0" borderId="55" xfId="0" applyNumberFormat="1" applyFont="1" applyBorder="1" applyAlignment="1">
      <alignment horizontal="center" vertical="center"/>
    </xf>
    <xf numFmtId="0" fontId="82" fillId="0" borderId="55" xfId="0" applyFont="1" applyBorder="1" applyAlignment="1">
      <alignment horizontal="center" vertical="center"/>
    </xf>
    <xf numFmtId="14" fontId="121" fillId="0" borderId="55" xfId="0" applyNumberFormat="1" applyFont="1" applyBorder="1" applyAlignment="1">
      <alignment horizontal="center" vertical="center"/>
    </xf>
    <xf numFmtId="0" fontId="80" fillId="0" borderId="82" xfId="0" applyFont="1" applyBorder="1" applyAlignment="1">
      <alignment horizontal="center" vertical="center"/>
    </xf>
    <xf numFmtId="0" fontId="80" fillId="0" borderId="82" xfId="6" applyFont="1" applyBorder="1" applyAlignment="1">
      <alignment horizontal="center" vertical="center"/>
    </xf>
    <xf numFmtId="0" fontId="80" fillId="0" borderId="82" xfId="6" applyFont="1" applyBorder="1" applyAlignment="1">
      <alignment horizontal="center"/>
    </xf>
    <xf numFmtId="49" fontId="11" fillId="0" borderId="75" xfId="0" applyNumberFormat="1" applyFont="1" applyBorder="1" applyAlignment="1">
      <alignment horizontal="center" vertical="center"/>
    </xf>
    <xf numFmtId="49" fontId="11" fillId="0" borderId="149" xfId="0" applyNumberFormat="1" applyFont="1" applyBorder="1" applyAlignment="1">
      <alignment horizontal="center" vertical="center"/>
    </xf>
    <xf numFmtId="49" fontId="104" fillId="0" borderId="75" xfId="0" applyNumberFormat="1" applyFont="1" applyBorder="1" applyAlignment="1">
      <alignment horizontal="center" vertical="center"/>
    </xf>
    <xf numFmtId="49" fontId="104" fillId="0" borderId="149" xfId="0" applyNumberFormat="1" applyFont="1" applyBorder="1" applyAlignment="1">
      <alignment horizontal="center" vertical="center"/>
    </xf>
    <xf numFmtId="0" fontId="30" fillId="0" borderId="143" xfId="6" applyFont="1" applyBorder="1" applyAlignment="1">
      <alignment horizontal="center" vertical="center"/>
    </xf>
    <xf numFmtId="2" fontId="132" fillId="0" borderId="55" xfId="6" applyNumberFormat="1" applyFont="1" applyBorder="1" applyAlignment="1">
      <alignment horizontal="center" vertical="center"/>
    </xf>
    <xf numFmtId="0" fontId="132" fillId="0" borderId="55" xfId="6" applyFont="1" applyBorder="1" applyAlignment="1">
      <alignment horizontal="center"/>
    </xf>
    <xf numFmtId="49" fontId="59" fillId="0" borderId="75" xfId="6" applyNumberFormat="1" applyFont="1" applyBorder="1" applyAlignment="1">
      <alignment horizontal="center" vertical="center"/>
    </xf>
    <xf numFmtId="0" fontId="4" fillId="17" borderId="55" xfId="6" applyFill="1" applyBorder="1"/>
    <xf numFmtId="0" fontId="0" fillId="17" borderId="51" xfId="0" applyFill="1" applyBorder="1"/>
    <xf numFmtId="0" fontId="30" fillId="17" borderId="169" xfId="6" applyFont="1" applyFill="1" applyBorder="1" applyAlignment="1">
      <alignment horizontal="center" vertical="center"/>
    </xf>
    <xf numFmtId="49" fontId="30" fillId="17" borderId="55" xfId="0" applyNumberFormat="1" applyFont="1" applyFill="1" applyBorder="1" applyAlignment="1">
      <alignment horizontal="center" vertical="center"/>
    </xf>
    <xf numFmtId="14" fontId="30" fillId="17" borderId="55" xfId="0" applyNumberFormat="1" applyFont="1" applyFill="1" applyBorder="1" applyAlignment="1">
      <alignment horizontal="center" vertical="center"/>
    </xf>
    <xf numFmtId="2" fontId="30" fillId="17" borderId="55" xfId="0" applyNumberFormat="1" applyFont="1" applyFill="1" applyBorder="1" applyAlignment="1">
      <alignment horizontal="center" vertical="center"/>
    </xf>
    <xf numFmtId="14" fontId="34" fillId="17" borderId="55" xfId="0" applyNumberFormat="1" applyFont="1" applyFill="1" applyBorder="1" applyAlignment="1">
      <alignment horizontal="center" vertical="center"/>
    </xf>
    <xf numFmtId="3" fontId="30" fillId="17" borderId="55" xfId="6" applyNumberFormat="1" applyFont="1" applyFill="1" applyBorder="1" applyAlignment="1">
      <alignment horizontal="center" vertical="center"/>
    </xf>
    <xf numFmtId="0" fontId="0" fillId="17" borderId="76" xfId="0" applyFill="1" applyBorder="1"/>
    <xf numFmtId="0" fontId="42" fillId="17" borderId="82" xfId="0" applyFont="1" applyFill="1" applyBorder="1" applyAlignment="1">
      <alignment horizontal="center" vertical="center"/>
    </xf>
    <xf numFmtId="0" fontId="9" fillId="17" borderId="55" xfId="0" applyFont="1" applyFill="1" applyBorder="1" applyAlignment="1">
      <alignment horizontal="center" vertical="center"/>
    </xf>
    <xf numFmtId="0" fontId="0" fillId="17" borderId="105" xfId="0" applyFill="1" applyBorder="1"/>
    <xf numFmtId="0" fontId="42" fillId="17" borderId="144" xfId="0" applyFont="1" applyFill="1" applyBorder="1" applyAlignment="1">
      <alignment horizontal="center" vertical="center"/>
    </xf>
    <xf numFmtId="0" fontId="42" fillId="17" borderId="88" xfId="0" applyFont="1" applyFill="1" applyBorder="1" applyAlignment="1">
      <alignment horizontal="center" vertical="center"/>
    </xf>
    <xf numFmtId="0" fontId="9" fillId="17" borderId="88" xfId="0" applyFont="1" applyFill="1" applyBorder="1" applyAlignment="1">
      <alignment horizontal="center" vertical="center"/>
    </xf>
    <xf numFmtId="4" fontId="42" fillId="17" borderId="88" xfId="0" applyNumberFormat="1" applyFont="1" applyFill="1" applyBorder="1" applyAlignment="1">
      <alignment horizontal="center" vertical="center"/>
    </xf>
    <xf numFmtId="0" fontId="42" fillId="17" borderId="89" xfId="0" applyFont="1" applyFill="1" applyBorder="1" applyAlignment="1">
      <alignment horizontal="center" vertical="center"/>
    </xf>
    <xf numFmtId="0" fontId="25" fillId="9" borderId="168" xfId="0" applyFont="1" applyFill="1" applyBorder="1" applyAlignment="1">
      <alignment horizontal="center" vertical="center"/>
    </xf>
    <xf numFmtId="0" fontId="25" fillId="9" borderId="41" xfId="0" applyFont="1" applyFill="1" applyBorder="1" applyAlignment="1">
      <alignment horizontal="center" vertical="center"/>
    </xf>
    <xf numFmtId="14" fontId="25" fillId="9" borderId="41" xfId="0" applyNumberFormat="1" applyFont="1" applyFill="1" applyBorder="1" applyAlignment="1">
      <alignment horizontal="center" vertical="center"/>
    </xf>
    <xf numFmtId="0" fontId="25" fillId="9" borderId="41" xfId="6" applyFont="1" applyFill="1" applyBorder="1" applyAlignment="1">
      <alignment horizontal="center" vertical="center"/>
    </xf>
    <xf numFmtId="4" fontId="25" fillId="9" borderId="41" xfId="6" applyNumberFormat="1" applyFont="1" applyFill="1" applyBorder="1" applyAlignment="1">
      <alignment horizontal="center" vertical="center"/>
    </xf>
    <xf numFmtId="14" fontId="46" fillId="9" borderId="41" xfId="6" applyNumberFormat="1" applyFont="1" applyFill="1" applyBorder="1" applyAlignment="1">
      <alignment horizontal="center" vertical="center"/>
    </xf>
    <xf numFmtId="14" fontId="25" fillId="9" borderId="41" xfId="6" applyNumberFormat="1" applyFont="1" applyFill="1" applyBorder="1" applyAlignment="1">
      <alignment horizontal="center" vertical="center"/>
    </xf>
    <xf numFmtId="3" fontId="25" fillId="9" borderId="41" xfId="6" applyNumberFormat="1" applyFont="1" applyFill="1" applyBorder="1" applyAlignment="1">
      <alignment horizontal="center" vertical="center"/>
    </xf>
    <xf numFmtId="4" fontId="25" fillId="9" borderId="41" xfId="0" applyNumberFormat="1" applyFont="1" applyFill="1" applyBorder="1" applyAlignment="1">
      <alignment horizontal="center" vertical="center"/>
    </xf>
    <xf numFmtId="0" fontId="17" fillId="9" borderId="155" xfId="0" applyFont="1" applyFill="1" applyBorder="1" applyAlignment="1">
      <alignment vertical="center"/>
    </xf>
    <xf numFmtId="0" fontId="16" fillId="15" borderId="77" xfId="0" applyFont="1" applyFill="1" applyBorder="1" applyAlignment="1">
      <alignment horizontal="center" vertical="center"/>
    </xf>
    <xf numFmtId="14" fontId="30" fillId="9" borderId="49" xfId="6" applyNumberFormat="1" applyFont="1" applyFill="1" applyBorder="1" applyAlignment="1">
      <alignment horizontal="center"/>
    </xf>
    <xf numFmtId="0" fontId="130" fillId="0" borderId="82" xfId="6" applyFont="1" applyBorder="1" applyAlignment="1">
      <alignment horizontal="center"/>
    </xf>
    <xf numFmtId="0" fontId="103" fillId="0" borderId="199" xfId="0" applyFont="1" applyBorder="1" applyAlignment="1">
      <alignment horizontal="center" vertical="center"/>
    </xf>
    <xf numFmtId="0" fontId="30" fillId="0" borderId="140" xfId="6" applyFont="1" applyBorder="1" applyAlignment="1">
      <alignment horizontal="center"/>
    </xf>
    <xf numFmtId="14" fontId="103" fillId="0" borderId="169" xfId="0" applyNumberFormat="1" applyFont="1" applyBorder="1" applyAlignment="1">
      <alignment horizontal="center" vertical="center"/>
    </xf>
    <xf numFmtId="2" fontId="103" fillId="0" borderId="169" xfId="0" applyNumberFormat="1" applyFont="1" applyBorder="1" applyAlignment="1">
      <alignment horizontal="center" vertical="center"/>
    </xf>
    <xf numFmtId="14" fontId="27" fillId="0" borderId="169" xfId="0" applyNumberFormat="1" applyFont="1" applyBorder="1" applyAlignment="1">
      <alignment horizontal="center" vertical="center"/>
    </xf>
    <xf numFmtId="0" fontId="30" fillId="0" borderId="46" xfId="6" applyFont="1" applyBorder="1" applyAlignment="1">
      <alignment horizontal="center"/>
    </xf>
    <xf numFmtId="0" fontId="30" fillId="0" borderId="216" xfId="6" applyFont="1" applyBorder="1" applyAlignment="1">
      <alignment horizontal="center"/>
    </xf>
    <xf numFmtId="49" fontId="136" fillId="0" borderId="0" xfId="6" applyNumberFormat="1" applyFont="1" applyBorder="1" applyAlignment="1">
      <alignment horizontal="center" vertical="center"/>
    </xf>
    <xf numFmtId="0" fontId="132" fillId="0" borderId="87" xfId="6" applyFont="1" applyBorder="1" applyAlignment="1">
      <alignment horizontal="center" vertical="center"/>
    </xf>
    <xf numFmtId="0" fontId="132" fillId="0" borderId="88" xfId="6" applyFont="1" applyBorder="1" applyAlignment="1">
      <alignment horizontal="center" vertical="center"/>
    </xf>
    <xf numFmtId="2" fontId="132" fillId="0" borderId="88" xfId="6" applyNumberFormat="1" applyFont="1" applyBorder="1" applyAlignment="1">
      <alignment horizontal="center" vertical="center"/>
    </xf>
    <xf numFmtId="49" fontId="30" fillId="0" borderId="55" xfId="6" applyNumberFormat="1" applyFont="1" applyBorder="1" applyAlignment="1">
      <alignment horizontal="center"/>
    </xf>
    <xf numFmtId="0" fontId="30" fillId="0" borderId="148" xfId="6" applyFont="1" applyBorder="1" applyAlignment="1">
      <alignment horizontal="center" vertical="center"/>
    </xf>
    <xf numFmtId="0" fontId="115" fillId="0" borderId="113" xfId="0" applyFont="1" applyBorder="1" applyAlignment="1">
      <alignment horizontal="center" vertical="center"/>
    </xf>
    <xf numFmtId="0" fontId="113" fillId="0" borderId="113" xfId="0" applyFont="1" applyBorder="1" applyAlignment="1">
      <alignment horizontal="center" vertical="center"/>
    </xf>
    <xf numFmtId="14" fontId="115" fillId="0" borderId="113" xfId="0" applyNumberFormat="1" applyFont="1" applyBorder="1" applyAlignment="1">
      <alignment horizontal="center" vertical="center"/>
    </xf>
    <xf numFmtId="0" fontId="42" fillId="0" borderId="46" xfId="0" applyFont="1" applyBorder="1" applyAlignment="1">
      <alignment horizontal="center"/>
    </xf>
    <xf numFmtId="0" fontId="17" fillId="10" borderId="144" xfId="6" applyFont="1" applyFill="1" applyBorder="1" applyAlignment="1">
      <alignment horizontal="center"/>
    </xf>
    <xf numFmtId="0" fontId="11" fillId="9" borderId="113" xfId="0" applyFont="1" applyFill="1" applyBorder="1" applyAlignment="1">
      <alignment horizontal="center"/>
    </xf>
    <xf numFmtId="0" fontId="17" fillId="9" borderId="221" xfId="0" applyFont="1" applyFill="1" applyBorder="1" applyAlignment="1">
      <alignment vertical="center"/>
    </xf>
    <xf numFmtId="0" fontId="130" fillId="0" borderId="55" xfId="0" applyFont="1" applyBorder="1" applyAlignment="1">
      <alignment horizontal="center" vertical="center"/>
    </xf>
    <xf numFmtId="0" fontId="132" fillId="0" borderId="95" xfId="0" applyFont="1" applyBorder="1" applyAlignment="1">
      <alignment horizontal="center" vertical="center"/>
    </xf>
    <xf numFmtId="14" fontId="132" fillId="0" borderId="95" xfId="0" applyNumberFormat="1" applyFont="1" applyBorder="1" applyAlignment="1">
      <alignment horizontal="center" vertical="center"/>
    </xf>
    <xf numFmtId="2" fontId="132" fillId="0" borderId="95" xfId="0" applyNumberFormat="1" applyFont="1" applyBorder="1" applyAlignment="1">
      <alignment horizontal="center" vertical="center"/>
    </xf>
    <xf numFmtId="0" fontId="134" fillId="0" borderId="95" xfId="0" applyFont="1" applyBorder="1" applyAlignment="1">
      <alignment horizontal="center" vertical="center"/>
    </xf>
    <xf numFmtId="0" fontId="28" fillId="15" borderId="55" xfId="0" applyFont="1" applyFill="1" applyBorder="1" applyAlignment="1">
      <alignment horizontal="center" vertical="center"/>
    </xf>
    <xf numFmtId="0" fontId="16" fillId="15" borderId="51" xfId="0" applyFont="1" applyFill="1" applyBorder="1" applyAlignment="1">
      <alignment horizontal="center" vertical="center"/>
    </xf>
    <xf numFmtId="0" fontId="132" fillId="0" borderId="0" xfId="6" applyFont="1" applyBorder="1" applyAlignment="1">
      <alignment horizontal="center"/>
    </xf>
    <xf numFmtId="0" fontId="130" fillId="0" borderId="0" xfId="0" applyFont="1"/>
    <xf numFmtId="0" fontId="62" fillId="0" borderId="0" xfId="0" applyFont="1"/>
    <xf numFmtId="0" fontId="62" fillId="0" borderId="91" xfId="6" applyFont="1" applyBorder="1"/>
    <xf numFmtId="0" fontId="62" fillId="0" borderId="65" xfId="6" applyFont="1" applyBorder="1"/>
    <xf numFmtId="0" fontId="62" fillId="0" borderId="7" xfId="6" applyFont="1" applyBorder="1"/>
    <xf numFmtId="0" fontId="132" fillId="0" borderId="55" xfId="6" applyNumberFormat="1" applyFont="1" applyBorder="1" applyAlignment="1">
      <alignment horizontal="center" vertical="center"/>
    </xf>
    <xf numFmtId="0" fontId="132" fillId="0" borderId="96" xfId="0" applyFont="1" applyBorder="1" applyAlignment="1">
      <alignment horizontal="center" vertical="center"/>
    </xf>
    <xf numFmtId="0" fontId="132" fillId="0" borderId="95" xfId="6" applyFont="1" applyBorder="1" applyAlignment="1">
      <alignment horizontal="center" vertical="center"/>
    </xf>
    <xf numFmtId="14" fontId="133" fillId="0" borderId="95" xfId="0" applyNumberFormat="1" applyFont="1" applyBorder="1" applyAlignment="1">
      <alignment horizontal="center" vertical="center"/>
    </xf>
    <xf numFmtId="0" fontId="130" fillId="0" borderId="97" xfId="6" applyFont="1" applyBorder="1" applyAlignment="1">
      <alignment horizontal="center"/>
    </xf>
    <xf numFmtId="0" fontId="132" fillId="0" borderId="88" xfId="6" applyFont="1" applyBorder="1" applyAlignment="1">
      <alignment horizontal="center"/>
    </xf>
    <xf numFmtId="14" fontId="133" fillId="0" borderId="88" xfId="0" applyNumberFormat="1" applyFont="1" applyBorder="1" applyAlignment="1">
      <alignment horizontal="center" vertical="center"/>
    </xf>
    <xf numFmtId="0" fontId="130" fillId="0" borderId="89" xfId="6" applyFont="1" applyBorder="1" applyAlignment="1">
      <alignment horizontal="center"/>
    </xf>
    <xf numFmtId="0" fontId="130" fillId="0" borderId="0" xfId="6" applyFont="1" applyBorder="1" applyAlignment="1">
      <alignment horizontal="center"/>
    </xf>
    <xf numFmtId="0" fontId="62" fillId="0" borderId="0" xfId="6" applyNumberFormat="1" applyFont="1" applyBorder="1" applyAlignment="1">
      <alignment horizontal="center" vertical="center"/>
    </xf>
    <xf numFmtId="0" fontId="139" fillId="0" borderId="75" xfId="0" applyFont="1" applyBorder="1" applyAlignment="1">
      <alignment horizontal="center" vertical="center"/>
    </xf>
    <xf numFmtId="0" fontId="139" fillId="0" borderId="55" xfId="0" applyFont="1" applyBorder="1" applyAlignment="1">
      <alignment horizontal="center" vertical="center"/>
    </xf>
    <xf numFmtId="14" fontId="139" fillId="0" borderId="55" xfId="0" applyNumberFormat="1" applyFont="1" applyBorder="1" applyAlignment="1">
      <alignment horizontal="center" vertical="center"/>
    </xf>
    <xf numFmtId="0" fontId="139" fillId="0" borderId="55" xfId="6" applyFont="1" applyBorder="1" applyAlignment="1">
      <alignment horizontal="center" vertical="center"/>
    </xf>
    <xf numFmtId="2" fontId="139" fillId="0" borderId="55" xfId="0" applyNumberFormat="1" applyFont="1" applyBorder="1" applyAlignment="1">
      <alignment horizontal="center" vertical="center"/>
    </xf>
    <xf numFmtId="0" fontId="140" fillId="0" borderId="55" xfId="0" applyFont="1" applyBorder="1" applyAlignment="1">
      <alignment horizontal="center" vertical="center"/>
    </xf>
    <xf numFmtId="14" fontId="141" fillId="0" borderId="55" xfId="0" applyNumberFormat="1" applyFont="1" applyBorder="1" applyAlignment="1">
      <alignment horizontal="center" vertical="center"/>
    </xf>
    <xf numFmtId="0" fontId="139" fillId="0" borderId="82" xfId="6" applyFont="1" applyBorder="1" applyAlignment="1">
      <alignment horizontal="center"/>
    </xf>
    <xf numFmtId="0" fontId="139" fillId="0" borderId="55" xfId="6" applyNumberFormat="1" applyFont="1" applyBorder="1" applyAlignment="1">
      <alignment horizontal="center" vertical="center"/>
    </xf>
    <xf numFmtId="2" fontId="139" fillId="0" borderId="55" xfId="6" applyNumberFormat="1" applyFont="1" applyBorder="1" applyAlignment="1">
      <alignment horizontal="center" vertical="center"/>
    </xf>
    <xf numFmtId="0" fontId="139" fillId="0" borderId="75" xfId="6" applyFont="1" applyBorder="1" applyAlignment="1">
      <alignment horizontal="center" vertical="center"/>
    </xf>
    <xf numFmtId="4" fontId="0" fillId="12" borderId="0" xfId="0" applyNumberFormat="1" applyFill="1" applyAlignment="1">
      <alignment horizontal="center" vertical="center"/>
    </xf>
    <xf numFmtId="0" fontId="16" fillId="15" borderId="128" xfId="0" applyFont="1" applyFill="1" applyBorder="1" applyAlignment="1">
      <alignment horizontal="center" vertical="center"/>
    </xf>
    <xf numFmtId="0" fontId="142" fillId="9" borderId="77" xfId="0" applyFont="1" applyFill="1" applyBorder="1" applyAlignment="1">
      <alignment horizontal="center" vertical="center"/>
    </xf>
    <xf numFmtId="0" fontId="142" fillId="9" borderId="55" xfId="0" applyFont="1" applyFill="1" applyBorder="1" applyAlignment="1">
      <alignment horizontal="center" vertical="center"/>
    </xf>
    <xf numFmtId="14" fontId="142" fillId="9" borderId="55" xfId="0" applyNumberFormat="1" applyFont="1" applyFill="1" applyBorder="1" applyAlignment="1">
      <alignment horizontal="center" vertical="center"/>
    </xf>
    <xf numFmtId="0" fontId="142" fillId="9" borderId="55" xfId="6" applyFont="1" applyFill="1" applyBorder="1" applyAlignment="1">
      <alignment horizontal="center" vertical="center"/>
    </xf>
    <xf numFmtId="0" fontId="142" fillId="10" borderId="55" xfId="6" applyFont="1" applyFill="1" applyBorder="1" applyAlignment="1">
      <alignment horizontal="center" vertical="center"/>
    </xf>
    <xf numFmtId="2" fontId="142" fillId="10" borderId="55" xfId="6" applyNumberFormat="1" applyFont="1" applyFill="1" applyBorder="1" applyAlignment="1">
      <alignment horizontal="center" vertical="center"/>
    </xf>
    <xf numFmtId="0" fontId="142" fillId="10" borderId="55" xfId="6" applyFont="1" applyFill="1" applyBorder="1" applyAlignment="1">
      <alignment horizontal="center"/>
    </xf>
    <xf numFmtId="3" fontId="142" fillId="10" borderId="55" xfId="6" applyNumberFormat="1" applyFont="1" applyFill="1" applyBorder="1" applyAlignment="1">
      <alignment horizontal="center" vertical="center"/>
    </xf>
    <xf numFmtId="4" fontId="142" fillId="10" borderId="55" xfId="6" applyNumberFormat="1" applyFont="1" applyFill="1" applyBorder="1" applyAlignment="1">
      <alignment horizontal="center" vertical="center"/>
    </xf>
    <xf numFmtId="14" fontId="16" fillId="9" borderId="208" xfId="6" applyNumberFormat="1" applyFont="1" applyFill="1" applyBorder="1" applyAlignment="1">
      <alignment horizontal="center"/>
    </xf>
    <xf numFmtId="14" fontId="16" fillId="9" borderId="82" xfId="6" applyNumberFormat="1" applyFont="1" applyFill="1" applyBorder="1" applyAlignment="1">
      <alignment horizontal="center"/>
    </xf>
    <xf numFmtId="14" fontId="115" fillId="11" borderId="95" xfId="0" applyNumberFormat="1" applyFont="1" applyFill="1" applyBorder="1" applyAlignment="1">
      <alignment horizontal="center" vertical="center"/>
    </xf>
    <xf numFmtId="14" fontId="30" fillId="11" borderId="209" xfId="6" applyNumberFormat="1" applyFont="1" applyFill="1" applyBorder="1" applyAlignment="1">
      <alignment horizontal="center" vertical="center"/>
    </xf>
    <xf numFmtId="14" fontId="115" fillId="11" borderId="58" xfId="0" applyNumberFormat="1" applyFont="1" applyFill="1" applyBorder="1" applyAlignment="1">
      <alignment horizontal="center" vertical="center"/>
    </xf>
    <xf numFmtId="14" fontId="30" fillId="11" borderId="140" xfId="6" applyNumberFormat="1" applyFont="1" applyFill="1" applyBorder="1" applyAlignment="1">
      <alignment horizontal="center" vertical="center"/>
    </xf>
    <xf numFmtId="49" fontId="104" fillId="0" borderId="76" xfId="0" applyNumberFormat="1" applyFont="1" applyBorder="1" applyAlignment="1">
      <alignment horizontal="center" vertical="center"/>
    </xf>
    <xf numFmtId="0" fontId="16" fillId="12" borderId="130" xfId="6" applyFont="1" applyFill="1" applyBorder="1" applyAlignment="1">
      <alignment horizontal="center" vertical="center"/>
    </xf>
    <xf numFmtId="0" fontId="146" fillId="0" borderId="82" xfId="0" applyFont="1" applyBorder="1" applyAlignment="1">
      <alignment horizontal="center" vertical="center"/>
    </xf>
    <xf numFmtId="0" fontId="135" fillId="0" borderId="76" xfId="6" applyFont="1" applyBorder="1" applyAlignment="1">
      <alignment horizontal="center" vertical="center"/>
    </xf>
    <xf numFmtId="0" fontId="135" fillId="0" borderId="55" xfId="0" applyFont="1" applyBorder="1" applyAlignment="1">
      <alignment horizontal="center" vertical="center"/>
    </xf>
    <xf numFmtId="14" fontId="135" fillId="0" borderId="55" xfId="0" applyNumberFormat="1" applyFont="1" applyBorder="1" applyAlignment="1">
      <alignment horizontal="center" vertical="center"/>
    </xf>
    <xf numFmtId="0" fontId="147" fillId="0" borderId="55" xfId="0" applyFont="1" applyBorder="1" applyAlignment="1">
      <alignment horizontal="center" vertical="center"/>
    </xf>
    <xf numFmtId="2" fontId="135" fillId="0" borderId="55" xfId="0" applyNumberFormat="1" applyFont="1" applyBorder="1" applyAlignment="1">
      <alignment horizontal="center" vertical="center"/>
    </xf>
    <xf numFmtId="0" fontId="148" fillId="0" borderId="55" xfId="0" applyFont="1" applyBorder="1" applyAlignment="1">
      <alignment horizontal="center" vertical="center"/>
    </xf>
    <xf numFmtId="14" fontId="147" fillId="0" borderId="73" xfId="0" applyNumberFormat="1" applyFont="1" applyBorder="1" applyAlignment="1">
      <alignment horizontal="center" vertical="center"/>
    </xf>
    <xf numFmtId="1" fontId="135" fillId="0" borderId="82" xfId="0" applyNumberFormat="1" applyFont="1" applyBorder="1" applyAlignment="1">
      <alignment horizontal="center" vertical="center"/>
    </xf>
    <xf numFmtId="14" fontId="16" fillId="9" borderId="113" xfId="6" applyNumberFormat="1" applyFont="1" applyFill="1" applyBorder="1" applyAlignment="1">
      <alignment horizontal="center" vertical="center"/>
    </xf>
    <xf numFmtId="14" fontId="27" fillId="9" borderId="113" xfId="0" applyNumberFormat="1" applyFont="1" applyFill="1" applyBorder="1" applyAlignment="1">
      <alignment horizontal="center" vertical="center"/>
    </xf>
    <xf numFmtId="0" fontId="16" fillId="15" borderId="143" xfId="0" applyFont="1" applyFill="1" applyBorder="1" applyAlignment="1">
      <alignment horizontal="center" vertical="center"/>
    </xf>
    <xf numFmtId="14" fontId="114" fillId="9" borderId="55" xfId="0" applyNumberFormat="1" applyFont="1" applyFill="1" applyBorder="1" applyAlignment="1">
      <alignment horizontal="center" vertical="center"/>
    </xf>
    <xf numFmtId="0" fontId="150" fillId="15" borderId="55" xfId="0" applyFont="1" applyFill="1" applyBorder="1" applyAlignment="1">
      <alignment horizontal="center" vertical="center"/>
    </xf>
    <xf numFmtId="0" fontId="25" fillId="20" borderId="133" xfId="6" applyFont="1" applyFill="1" applyBorder="1" applyAlignment="1">
      <alignment horizontal="center" vertical="center"/>
    </xf>
    <xf numFmtId="0" fontId="115" fillId="0" borderId="0" xfId="0" applyFont="1" applyAlignment="1">
      <alignment horizontal="center" vertical="center"/>
    </xf>
    <xf numFmtId="49" fontId="30" fillId="0" borderId="0" xfId="6" applyNumberFormat="1" applyFont="1" applyBorder="1" applyAlignment="1">
      <alignment horizontal="center"/>
    </xf>
    <xf numFmtId="49" fontId="130" fillId="0" borderId="0" xfId="6" applyNumberFormat="1" applyFont="1" applyBorder="1" applyAlignment="1">
      <alignment horizontal="center"/>
    </xf>
    <xf numFmtId="0" fontId="16" fillId="15" borderId="58" xfId="6" applyFont="1" applyFill="1" applyBorder="1" applyAlignment="1">
      <alignment horizontal="center"/>
    </xf>
    <xf numFmtId="14" fontId="114" fillId="15" borderId="58" xfId="6" applyNumberFormat="1" applyFont="1" applyFill="1" applyBorder="1" applyAlignment="1">
      <alignment horizontal="center" vertical="center"/>
    </xf>
    <xf numFmtId="0" fontId="17" fillId="0" borderId="145" xfId="0" applyFont="1" applyBorder="1" applyAlignment="1">
      <alignment horizontal="center" vertical="center"/>
    </xf>
    <xf numFmtId="0" fontId="17" fillId="0" borderId="58" xfId="6" applyNumberFormat="1" applyFont="1" applyBorder="1" applyAlignment="1">
      <alignment horizontal="center" vertical="center"/>
    </xf>
    <xf numFmtId="1" fontId="17" fillId="0" borderId="58" xfId="6" applyNumberFormat="1" applyFont="1" applyBorder="1" applyAlignment="1">
      <alignment horizontal="center" vertical="center"/>
    </xf>
    <xf numFmtId="2" fontId="17" fillId="0" borderId="58" xfId="6" applyNumberFormat="1" applyFont="1" applyBorder="1" applyAlignment="1">
      <alignment horizontal="center" vertical="center"/>
    </xf>
    <xf numFmtId="0" fontId="17" fillId="0" borderId="58" xfId="6" applyFont="1" applyBorder="1" applyAlignment="1">
      <alignment horizontal="center"/>
    </xf>
    <xf numFmtId="14" fontId="9" fillId="0" borderId="58" xfId="6" applyNumberFormat="1" applyFont="1" applyBorder="1" applyAlignment="1">
      <alignment horizontal="center" vertical="center"/>
    </xf>
    <xf numFmtId="0" fontId="17" fillId="0" borderId="58" xfId="0" applyFont="1" applyBorder="1" applyAlignment="1">
      <alignment horizontal="center"/>
    </xf>
    <xf numFmtId="3" fontId="17" fillId="0" borderId="140" xfId="6" applyNumberFormat="1" applyFont="1" applyBorder="1" applyAlignment="1">
      <alignment horizontal="center" vertical="center"/>
    </xf>
    <xf numFmtId="3" fontId="17" fillId="0" borderId="145" xfId="6" applyNumberFormat="1" applyFont="1" applyBorder="1" applyAlignment="1">
      <alignment horizontal="center" vertical="center"/>
    </xf>
    <xf numFmtId="0" fontId="0" fillId="0" borderId="140" xfId="0" applyBorder="1" applyAlignment="1">
      <alignment horizontal="center"/>
    </xf>
    <xf numFmtId="0" fontId="59" fillId="15" borderId="55" xfId="0" applyFont="1" applyFill="1" applyBorder="1" applyAlignment="1">
      <alignment horizontal="center" vertical="center"/>
    </xf>
    <xf numFmtId="0" fontId="30" fillId="17" borderId="0" xfId="6" applyFont="1" applyFill="1" applyBorder="1" applyAlignment="1">
      <alignment horizontal="center" vertical="center"/>
    </xf>
    <xf numFmtId="14" fontId="114" fillId="9" borderId="58" xfId="0" applyNumberFormat="1" applyFont="1" applyFill="1" applyBorder="1" applyAlignment="1">
      <alignment horizontal="center" vertical="center"/>
    </xf>
    <xf numFmtId="0" fontId="28" fillId="0" borderId="55" xfId="0" applyFont="1" applyBorder="1" applyAlignment="1">
      <alignment horizontal="center" vertical="center"/>
    </xf>
    <xf numFmtId="0" fontId="17" fillId="0" borderId="140" xfId="6" applyNumberFormat="1" applyFont="1" applyBorder="1" applyAlignment="1">
      <alignment horizontal="center"/>
    </xf>
    <xf numFmtId="0" fontId="17" fillId="0" borderId="82" xfId="6" applyNumberFormat="1" applyFont="1" applyBorder="1" applyAlignment="1">
      <alignment horizontal="center"/>
    </xf>
    <xf numFmtId="0" fontId="30" fillId="0" borderId="133" xfId="0" applyFont="1" applyBorder="1" applyAlignment="1">
      <alignment horizontal="center" vertical="center"/>
    </xf>
    <xf numFmtId="14" fontId="115" fillId="0" borderId="222" xfId="0" applyNumberFormat="1" applyFont="1" applyBorder="1" applyAlignment="1">
      <alignment horizontal="center" vertical="center"/>
    </xf>
    <xf numFmtId="49" fontId="59" fillId="0" borderId="0" xfId="6" applyNumberFormat="1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133" fillId="0" borderId="0" xfId="6" applyFont="1" applyBorder="1" applyAlignment="1">
      <alignment horizontal="center" vertical="center"/>
    </xf>
    <xf numFmtId="49" fontId="132" fillId="0" borderId="0" xfId="6" applyNumberFormat="1" applyFont="1" applyBorder="1" applyAlignment="1">
      <alignment horizontal="center"/>
    </xf>
    <xf numFmtId="49" fontId="130" fillId="0" borderId="97" xfId="0" applyNumberFormat="1" applyFont="1" applyBorder="1" applyAlignment="1">
      <alignment horizontal="center" vertical="center"/>
    </xf>
    <xf numFmtId="1" fontId="130" fillId="0" borderId="82" xfId="0" applyNumberFormat="1" applyFont="1" applyBorder="1" applyAlignment="1">
      <alignment horizontal="center" vertical="center"/>
    </xf>
    <xf numFmtId="49" fontId="130" fillId="0" borderId="133" xfId="6" applyNumberFormat="1" applyFont="1" applyBorder="1" applyAlignment="1">
      <alignment horizontal="center" vertical="center"/>
    </xf>
    <xf numFmtId="0" fontId="30" fillId="9" borderId="217" xfId="6" applyFont="1" applyFill="1" applyBorder="1" applyAlignment="1">
      <alignment horizontal="center" vertical="center"/>
    </xf>
    <xf numFmtId="1" fontId="17" fillId="9" borderId="0" xfId="0" applyNumberFormat="1" applyFont="1" applyFill="1" applyAlignment="1">
      <alignment horizontal="center" vertical="center"/>
    </xf>
    <xf numFmtId="0" fontId="10" fillId="9" borderId="0" xfId="0" applyFont="1" applyFill="1"/>
    <xf numFmtId="0" fontId="64" fillId="9" borderId="143" xfId="0" applyFont="1" applyFill="1" applyBorder="1"/>
    <xf numFmtId="0" fontId="16" fillId="11" borderId="46" xfId="0" applyFont="1" applyFill="1" applyBorder="1" applyAlignment="1">
      <alignment horizontal="center" vertical="center"/>
    </xf>
    <xf numFmtId="2" fontId="17" fillId="11" borderId="0" xfId="0" applyNumberFormat="1" applyFont="1" applyFill="1" applyAlignment="1">
      <alignment horizontal="center" vertical="center"/>
    </xf>
    <xf numFmtId="4" fontId="30" fillId="11" borderId="0" xfId="0" applyNumberFormat="1" applyFont="1" applyFill="1" applyAlignment="1">
      <alignment horizontal="center" vertical="center"/>
    </xf>
    <xf numFmtId="0" fontId="30" fillId="11" borderId="0" xfId="0" applyFont="1" applyFill="1" applyAlignment="1">
      <alignment horizontal="center" vertical="center"/>
    </xf>
    <xf numFmtId="14" fontId="30" fillId="11" borderId="0" xfId="0" applyNumberFormat="1" applyFont="1" applyFill="1" applyAlignment="1">
      <alignment horizontal="center" vertical="center"/>
    </xf>
    <xf numFmtId="2" fontId="30" fillId="11" borderId="0" xfId="0" applyNumberFormat="1" applyFont="1" applyFill="1" applyAlignment="1">
      <alignment horizontal="center" vertical="center"/>
    </xf>
    <xf numFmtId="14" fontId="31" fillId="11" borderId="0" xfId="0" applyNumberFormat="1" applyFont="1" applyFill="1" applyAlignment="1">
      <alignment horizontal="center" vertical="center"/>
    </xf>
    <xf numFmtId="3" fontId="30" fillId="11" borderId="0" xfId="6" applyNumberFormat="1" applyFont="1" applyFill="1" applyBorder="1" applyAlignment="1">
      <alignment horizontal="center" vertical="center"/>
    </xf>
    <xf numFmtId="4" fontId="30" fillId="11" borderId="0" xfId="6" applyNumberFormat="1" applyFont="1" applyFill="1" applyBorder="1" applyAlignment="1">
      <alignment horizontal="center" vertical="center"/>
    </xf>
    <xf numFmtId="14" fontId="17" fillId="11" borderId="0" xfId="6" applyNumberFormat="1" applyFont="1" applyFill="1" applyBorder="1" applyAlignment="1">
      <alignment horizontal="center" vertical="center"/>
    </xf>
    <xf numFmtId="0" fontId="11" fillId="11" borderId="106" xfId="0" applyFont="1" applyFill="1" applyBorder="1"/>
    <xf numFmtId="0" fontId="130" fillId="0" borderId="89" xfId="0" applyFont="1" applyBorder="1" applyAlignment="1">
      <alignment horizontal="center" vertical="center"/>
    </xf>
    <xf numFmtId="14" fontId="30" fillId="3" borderId="55" xfId="0" applyNumberFormat="1" applyFont="1" applyFill="1" applyBorder="1" applyAlignment="1">
      <alignment horizontal="center" vertical="center"/>
    </xf>
    <xf numFmtId="2" fontId="30" fillId="3" borderId="55" xfId="0" applyNumberFormat="1" applyFont="1" applyFill="1" applyBorder="1" applyAlignment="1">
      <alignment horizontal="center" vertical="center"/>
    </xf>
    <xf numFmtId="0" fontId="39" fillId="3" borderId="55" xfId="0" applyFont="1" applyFill="1" applyBorder="1" applyAlignment="1">
      <alignment horizontal="center" vertical="center"/>
    </xf>
    <xf numFmtId="14" fontId="34" fillId="3" borderId="55" xfId="0" applyNumberFormat="1" applyFont="1" applyFill="1" applyBorder="1" applyAlignment="1">
      <alignment horizontal="center" vertical="center"/>
    </xf>
    <xf numFmtId="0" fontId="30" fillId="3" borderId="82" xfId="6" applyFont="1" applyFill="1" applyBorder="1" applyAlignment="1">
      <alignment horizontal="center"/>
    </xf>
    <xf numFmtId="0" fontId="30" fillId="12" borderId="114" xfId="6" applyFont="1" applyFill="1" applyBorder="1" applyAlignment="1">
      <alignment horizontal="center" vertical="center"/>
    </xf>
    <xf numFmtId="14" fontId="17" fillId="12" borderId="54" xfId="6" applyNumberFormat="1" applyFont="1" applyFill="1" applyBorder="1" applyAlignment="1">
      <alignment horizontal="center"/>
    </xf>
    <xf numFmtId="14" fontId="114" fillId="9" borderId="55" xfId="6" applyNumberFormat="1" applyFont="1" applyFill="1" applyBorder="1" applyAlignment="1">
      <alignment horizontal="center" vertical="center"/>
    </xf>
    <xf numFmtId="14" fontId="114" fillId="9" borderId="58" xfId="6" applyNumberFormat="1" applyFont="1" applyFill="1" applyBorder="1" applyAlignment="1">
      <alignment horizontal="center" vertical="center"/>
    </xf>
    <xf numFmtId="14" fontId="115" fillId="9" borderId="113" xfId="6" applyNumberFormat="1" applyFont="1" applyFill="1" applyBorder="1" applyAlignment="1">
      <alignment horizontal="center" vertical="center"/>
    </xf>
    <xf numFmtId="14" fontId="114" fillId="0" borderId="190" xfId="0" applyNumberFormat="1" applyFont="1" applyBorder="1" applyAlignment="1">
      <alignment horizontal="center" vertical="center"/>
    </xf>
    <xf numFmtId="0" fontId="63" fillId="0" borderId="76" xfId="6" applyFont="1" applyBorder="1" applyAlignment="1">
      <alignment horizontal="center" vertical="center"/>
    </xf>
    <xf numFmtId="14" fontId="63" fillId="0" borderId="55" xfId="0" applyNumberFormat="1" applyFont="1" applyBorder="1" applyAlignment="1">
      <alignment horizontal="center" vertical="center"/>
    </xf>
    <xf numFmtId="2" fontId="63" fillId="0" borderId="55" xfId="0" applyNumberFormat="1" applyFont="1" applyBorder="1" applyAlignment="1">
      <alignment horizontal="center" vertical="center"/>
    </xf>
    <xf numFmtId="14" fontId="154" fillId="0" borderId="55" xfId="0" applyNumberFormat="1" applyFont="1" applyBorder="1" applyAlignment="1">
      <alignment horizontal="center" vertical="center"/>
    </xf>
    <xf numFmtId="0" fontId="63" fillId="0" borderId="75" xfId="6" applyFont="1" applyBorder="1" applyAlignment="1">
      <alignment horizontal="center" vertical="center"/>
    </xf>
    <xf numFmtId="0" fontId="63" fillId="0" borderId="114" xfId="6" applyFont="1" applyBorder="1" applyAlignment="1">
      <alignment horizontal="center" vertical="center"/>
    </xf>
    <xf numFmtId="0" fontId="63" fillId="0" borderId="88" xfId="0" applyFont="1" applyBorder="1" applyAlignment="1">
      <alignment horizontal="center" vertical="center"/>
    </xf>
    <xf numFmtId="14" fontId="63" fillId="0" borderId="88" xfId="0" applyNumberFormat="1" applyFont="1" applyBorder="1" applyAlignment="1">
      <alignment horizontal="center" vertical="center"/>
    </xf>
    <xf numFmtId="2" fontId="63" fillId="0" borderId="88" xfId="0" applyNumberFormat="1" applyFont="1" applyBorder="1" applyAlignment="1">
      <alignment horizontal="center" vertical="center"/>
    </xf>
    <xf numFmtId="14" fontId="154" fillId="0" borderId="88" xfId="0" applyNumberFormat="1" applyFont="1" applyBorder="1" applyAlignment="1">
      <alignment horizontal="center" vertical="center"/>
    </xf>
    <xf numFmtId="0" fontId="30" fillId="15" borderId="51" xfId="0" applyFont="1" applyFill="1" applyBorder="1" applyAlignment="1">
      <alignment horizontal="center" vertical="center"/>
    </xf>
    <xf numFmtId="0" fontId="16" fillId="9" borderId="217" xfId="6" applyFont="1" applyFill="1" applyBorder="1" applyAlignment="1">
      <alignment horizontal="center" vertical="center"/>
    </xf>
    <xf numFmtId="0" fontId="0" fillId="9" borderId="133" xfId="0" applyFill="1" applyBorder="1" applyAlignment="1">
      <alignment horizontal="center" vertical="center"/>
    </xf>
    <xf numFmtId="0" fontId="49" fillId="0" borderId="0" xfId="0" applyFont="1"/>
    <xf numFmtId="0" fontId="4" fillId="0" borderId="0" xfId="0" applyFont="1"/>
    <xf numFmtId="0" fontId="21" fillId="0" borderId="0" xfId="0" applyFont="1"/>
    <xf numFmtId="4" fontId="6" fillId="0" borderId="0" xfId="0" applyNumberFormat="1" applyFont="1" applyAlignment="1">
      <alignment horizontal="center" vertical="center"/>
    </xf>
    <xf numFmtId="4" fontId="6" fillId="0" borderId="0" xfId="0" applyNumberFormat="1" applyFont="1"/>
    <xf numFmtId="49" fontId="21" fillId="0" borderId="194" xfId="0" applyNumberFormat="1" applyFont="1" applyBorder="1" applyAlignment="1">
      <alignment horizontal="center" vertical="center"/>
    </xf>
    <xf numFmtId="0" fontId="49" fillId="0" borderId="0" xfId="0" applyFont="1" applyAlignment="1">
      <alignment horizontal="center"/>
    </xf>
    <xf numFmtId="0" fontId="49" fillId="0" borderId="95" xfId="0" applyFont="1" applyBorder="1"/>
    <xf numFmtId="49" fontId="21" fillId="0" borderId="112" xfId="0" applyNumberFormat="1" applyFont="1" applyBorder="1" applyAlignment="1">
      <alignment horizontal="center" vertical="center"/>
    </xf>
    <xf numFmtId="49" fontId="21" fillId="0" borderId="183" xfId="0" applyNumberFormat="1" applyFont="1" applyBorder="1" applyAlignment="1">
      <alignment horizontal="center" vertical="center"/>
    </xf>
    <xf numFmtId="0" fontId="49" fillId="0" borderId="55" xfId="0" applyFont="1" applyBorder="1"/>
    <xf numFmtId="0" fontId="49" fillId="0" borderId="96" xfId="0" applyFont="1" applyBorder="1"/>
    <xf numFmtId="0" fontId="49" fillId="0" borderId="97" xfId="0" applyFont="1" applyBorder="1"/>
    <xf numFmtId="0" fontId="49" fillId="0" borderId="75" xfId="0" applyFont="1" applyBorder="1" applyAlignment="1">
      <alignment horizontal="center" vertical="center"/>
    </xf>
    <xf numFmtId="0" fontId="49" fillId="0" borderId="75" xfId="0" applyFont="1" applyBorder="1" applyAlignment="1">
      <alignment horizontal="center"/>
    </xf>
    <xf numFmtId="0" fontId="49" fillId="0" borderId="87" xfId="0" applyFont="1" applyBorder="1" applyAlignment="1">
      <alignment horizontal="center"/>
    </xf>
    <xf numFmtId="0" fontId="21" fillId="0" borderId="104" xfId="0" applyFont="1" applyBorder="1" applyAlignment="1">
      <alignment horizontal="center" vertical="center"/>
    </xf>
    <xf numFmtId="0" fontId="49" fillId="0" borderId="96" xfId="0" applyFont="1" applyBorder="1" applyAlignment="1">
      <alignment horizontal="center"/>
    </xf>
    <xf numFmtId="0" fontId="21" fillId="0" borderId="75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20" fillId="0" borderId="71" xfId="0" applyFont="1" applyBorder="1" applyAlignment="1">
      <alignment horizontal="center" vertical="center"/>
    </xf>
    <xf numFmtId="0" fontId="20" fillId="0" borderId="91" xfId="0" applyFont="1" applyBorder="1" applyAlignment="1">
      <alignment horizontal="center" vertical="center"/>
    </xf>
    <xf numFmtId="0" fontId="20" fillId="0" borderId="98" xfId="0" applyFont="1" applyBorder="1" applyAlignment="1">
      <alignment horizontal="center" vertical="center"/>
    </xf>
    <xf numFmtId="14" fontId="4" fillId="0" borderId="55" xfId="0" applyNumberFormat="1" applyFont="1" applyBorder="1" applyAlignment="1">
      <alignment horizontal="center" vertical="center"/>
    </xf>
    <xf numFmtId="4" fontId="4" fillId="0" borderId="55" xfId="0" applyNumberFormat="1" applyFont="1" applyBorder="1" applyAlignment="1">
      <alignment horizontal="center" vertical="center"/>
    </xf>
    <xf numFmtId="14" fontId="21" fillId="0" borderId="55" xfId="0" applyNumberFormat="1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20" fillId="0" borderId="75" xfId="0" applyFont="1" applyBorder="1" applyAlignment="1">
      <alignment horizontal="center" vertical="center"/>
    </xf>
    <xf numFmtId="0" fontId="4" fillId="0" borderId="87" xfId="0" applyFont="1" applyBorder="1" applyAlignment="1">
      <alignment horizontal="center" vertical="center"/>
    </xf>
    <xf numFmtId="0" fontId="4" fillId="0" borderId="88" xfId="0" applyFont="1" applyBorder="1" applyAlignment="1">
      <alignment horizontal="center" vertical="center"/>
    </xf>
    <xf numFmtId="0" fontId="4" fillId="0" borderId="89" xfId="0" applyFont="1" applyBorder="1" applyAlignment="1">
      <alignment horizontal="center" vertical="center"/>
    </xf>
    <xf numFmtId="0" fontId="4" fillId="0" borderId="148" xfId="0" applyFont="1" applyBorder="1" applyAlignment="1">
      <alignment horizontal="center" vertical="center"/>
    </xf>
    <xf numFmtId="0" fontId="4" fillId="0" borderId="113" xfId="0" applyFont="1" applyBorder="1" applyAlignment="1">
      <alignment horizontal="center" vertical="center"/>
    </xf>
    <xf numFmtId="0" fontId="4" fillId="0" borderId="133" xfId="0" applyFont="1" applyBorder="1" applyAlignment="1">
      <alignment horizontal="center" vertical="center"/>
    </xf>
    <xf numFmtId="0" fontId="21" fillId="0" borderId="95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0" borderId="113" xfId="0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0" fillId="0" borderId="63" xfId="6" applyFont="1" applyBorder="1" applyAlignment="1">
      <alignment horizontal="center" vertical="center"/>
    </xf>
    <xf numFmtId="0" fontId="20" fillId="0" borderId="64" xfId="6" applyFont="1" applyBorder="1" applyAlignment="1">
      <alignment horizontal="center" vertical="center"/>
    </xf>
    <xf numFmtId="0" fontId="20" fillId="0" borderId="7" xfId="6" applyFont="1" applyBorder="1" applyAlignment="1">
      <alignment horizontal="center" vertical="center"/>
    </xf>
    <xf numFmtId="0" fontId="20" fillId="0" borderId="66" xfId="6" applyFont="1" applyBorder="1" applyAlignment="1">
      <alignment horizontal="center" vertical="center"/>
    </xf>
    <xf numFmtId="0" fontId="20" fillId="0" borderId="62" xfId="6" applyFont="1" applyBorder="1" applyAlignment="1">
      <alignment horizontal="center" vertical="center"/>
    </xf>
    <xf numFmtId="0" fontId="20" fillId="0" borderId="65" xfId="6" applyFont="1" applyBorder="1" applyAlignment="1">
      <alignment horizontal="center" vertical="center"/>
    </xf>
    <xf numFmtId="0" fontId="20" fillId="0" borderId="67" xfId="6" applyFont="1" applyBorder="1" applyAlignment="1">
      <alignment horizontal="center" vertical="center"/>
    </xf>
    <xf numFmtId="0" fontId="20" fillId="0" borderId="56" xfId="6" applyFont="1" applyBorder="1" applyAlignment="1">
      <alignment horizontal="center" vertical="center"/>
    </xf>
    <xf numFmtId="0" fontId="20" fillId="0" borderId="68" xfId="6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4" fillId="0" borderId="55" xfId="0" applyFont="1" applyBorder="1"/>
    <xf numFmtId="0" fontId="4" fillId="0" borderId="58" xfId="0" applyFont="1" applyBorder="1"/>
    <xf numFmtId="0" fontId="49" fillId="0" borderId="58" xfId="0" applyFont="1" applyBorder="1"/>
    <xf numFmtId="0" fontId="4" fillId="0" borderId="169" xfId="0" applyFont="1" applyBorder="1" applyAlignment="1">
      <alignment horizontal="center" vertical="center"/>
    </xf>
    <xf numFmtId="0" fontId="4" fillId="0" borderId="169" xfId="0" applyFont="1" applyBorder="1"/>
    <xf numFmtId="0" fontId="49" fillId="0" borderId="169" xfId="0" applyFont="1" applyBorder="1"/>
    <xf numFmtId="0" fontId="21" fillId="0" borderId="169" xfId="0" applyFont="1" applyBorder="1" applyAlignment="1">
      <alignment horizontal="center" vertical="center"/>
    </xf>
    <xf numFmtId="2" fontId="49" fillId="0" borderId="0" xfId="0" applyNumberFormat="1" applyFont="1" applyAlignment="1">
      <alignment horizontal="center"/>
    </xf>
    <xf numFmtId="0" fontId="0" fillId="21" borderId="0" xfId="0" applyFill="1"/>
    <xf numFmtId="0" fontId="21" fillId="21" borderId="0" xfId="0" applyFont="1" applyFill="1"/>
    <xf numFmtId="0" fontId="49" fillId="21" borderId="0" xfId="0" applyFont="1" applyFill="1"/>
    <xf numFmtId="0" fontId="20" fillId="21" borderId="71" xfId="0" applyFont="1" applyFill="1" applyBorder="1" applyAlignment="1">
      <alignment horizontal="center" vertical="center"/>
    </xf>
    <xf numFmtId="0" fontId="20" fillId="21" borderId="91" xfId="0" applyFont="1" applyFill="1" applyBorder="1" applyAlignment="1">
      <alignment horizontal="center" vertical="center"/>
    </xf>
    <xf numFmtId="0" fontId="20" fillId="21" borderId="98" xfId="0" applyFont="1" applyFill="1" applyBorder="1" applyAlignment="1">
      <alignment horizontal="center" vertical="center"/>
    </xf>
    <xf numFmtId="0" fontId="4" fillId="21" borderId="96" xfId="0" applyFont="1" applyFill="1" applyBorder="1" applyAlignment="1">
      <alignment horizontal="center" vertical="center"/>
    </xf>
    <xf numFmtId="0" fontId="4" fillId="21" borderId="95" xfId="0" applyFont="1" applyFill="1" applyBorder="1" applyAlignment="1">
      <alignment horizontal="center" vertical="center"/>
    </xf>
    <xf numFmtId="0" fontId="4" fillId="21" borderId="97" xfId="0" applyFont="1" applyFill="1" applyBorder="1" applyAlignment="1">
      <alignment horizontal="center" vertical="center"/>
    </xf>
    <xf numFmtId="0" fontId="4" fillId="21" borderId="75" xfId="0" applyFont="1" applyFill="1" applyBorder="1" applyAlignment="1">
      <alignment horizontal="center" vertical="center"/>
    </xf>
    <xf numFmtId="0" fontId="4" fillId="21" borderId="55" xfId="0" applyFont="1" applyFill="1" applyBorder="1" applyAlignment="1">
      <alignment horizontal="center" vertical="center"/>
    </xf>
    <xf numFmtId="0" fontId="21" fillId="21" borderId="55" xfId="0" applyFont="1" applyFill="1" applyBorder="1" applyAlignment="1">
      <alignment horizontal="center" vertical="center"/>
    </xf>
    <xf numFmtId="0" fontId="4" fillId="21" borderId="82" xfId="0" applyFont="1" applyFill="1" applyBorder="1" applyAlignment="1">
      <alignment horizontal="center" vertical="center"/>
    </xf>
    <xf numFmtId="0" fontId="20" fillId="21" borderId="75" xfId="0" applyFont="1" applyFill="1" applyBorder="1" applyAlignment="1">
      <alignment horizontal="center" vertical="center"/>
    </xf>
    <xf numFmtId="0" fontId="20" fillId="21" borderId="55" xfId="0" applyFont="1" applyFill="1" applyBorder="1" applyAlignment="1">
      <alignment horizontal="center" vertical="center"/>
    </xf>
    <xf numFmtId="14" fontId="4" fillId="21" borderId="55" xfId="0" applyNumberFormat="1" applyFont="1" applyFill="1" applyBorder="1" applyAlignment="1">
      <alignment horizontal="center" vertical="center"/>
    </xf>
    <xf numFmtId="14" fontId="21" fillId="21" borderId="55" xfId="0" applyNumberFormat="1" applyFont="1" applyFill="1" applyBorder="1" applyAlignment="1">
      <alignment horizontal="center" vertical="center"/>
    </xf>
    <xf numFmtId="4" fontId="4" fillId="21" borderId="55" xfId="0" applyNumberFormat="1" applyFont="1" applyFill="1" applyBorder="1" applyAlignment="1">
      <alignment horizontal="center" vertical="center"/>
    </xf>
    <xf numFmtId="0" fontId="4" fillId="21" borderId="148" xfId="0" applyFont="1" applyFill="1" applyBorder="1" applyAlignment="1">
      <alignment horizontal="center" vertical="center"/>
    </xf>
    <xf numFmtId="0" fontId="4" fillId="21" borderId="113" xfId="0" applyFont="1" applyFill="1" applyBorder="1" applyAlignment="1">
      <alignment horizontal="center" vertical="center"/>
    </xf>
    <xf numFmtId="0" fontId="21" fillId="21" borderId="113" xfId="0" applyFont="1" applyFill="1" applyBorder="1" applyAlignment="1">
      <alignment horizontal="center" vertical="center"/>
    </xf>
    <xf numFmtId="0" fontId="4" fillId="21" borderId="133" xfId="0" applyFont="1" applyFill="1" applyBorder="1" applyAlignment="1">
      <alignment horizontal="center" vertical="center"/>
    </xf>
    <xf numFmtId="0" fontId="4" fillId="21" borderId="87" xfId="0" applyFont="1" applyFill="1" applyBorder="1" applyAlignment="1">
      <alignment horizontal="center" vertical="center"/>
    </xf>
    <xf numFmtId="0" fontId="4" fillId="21" borderId="88" xfId="0" applyFont="1" applyFill="1" applyBorder="1" applyAlignment="1">
      <alignment horizontal="center" vertical="center"/>
    </xf>
    <xf numFmtId="0" fontId="21" fillId="21" borderId="88" xfId="0" applyFont="1" applyFill="1" applyBorder="1" applyAlignment="1">
      <alignment horizontal="center" vertical="center"/>
    </xf>
    <xf numFmtId="0" fontId="4" fillId="21" borderId="89" xfId="0" applyFont="1" applyFill="1" applyBorder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4" fillId="21" borderId="0" xfId="0" applyFont="1" applyFill="1"/>
    <xf numFmtId="0" fontId="20" fillId="21" borderId="62" xfId="6" applyFont="1" applyFill="1" applyBorder="1" applyAlignment="1">
      <alignment horizontal="center" vertical="center"/>
    </xf>
    <xf numFmtId="0" fontId="20" fillId="21" borderId="63" xfId="6" applyFont="1" applyFill="1" applyBorder="1" applyAlignment="1">
      <alignment horizontal="center" vertical="center"/>
    </xf>
    <xf numFmtId="0" fontId="20" fillId="21" borderId="64" xfId="6" applyFont="1" applyFill="1" applyBorder="1" applyAlignment="1">
      <alignment horizontal="center" vertical="center"/>
    </xf>
    <xf numFmtId="0" fontId="20" fillId="21" borderId="65" xfId="6" applyFont="1" applyFill="1" applyBorder="1" applyAlignment="1">
      <alignment horizontal="center" vertical="center"/>
    </xf>
    <xf numFmtId="0" fontId="20" fillId="21" borderId="7" xfId="6" applyFont="1" applyFill="1" applyBorder="1" applyAlignment="1">
      <alignment horizontal="center" vertical="center"/>
    </xf>
    <xf numFmtId="0" fontId="20" fillId="21" borderId="66" xfId="6" applyFont="1" applyFill="1" applyBorder="1" applyAlignment="1">
      <alignment horizontal="center" vertical="center"/>
    </xf>
    <xf numFmtId="0" fontId="20" fillId="21" borderId="67" xfId="6" applyFont="1" applyFill="1" applyBorder="1" applyAlignment="1">
      <alignment horizontal="center" vertical="center"/>
    </xf>
    <xf numFmtId="0" fontId="20" fillId="21" borderId="56" xfId="6" applyFont="1" applyFill="1" applyBorder="1" applyAlignment="1">
      <alignment horizontal="center" vertical="center"/>
    </xf>
    <xf numFmtId="0" fontId="20" fillId="21" borderId="68" xfId="6" applyFont="1" applyFill="1" applyBorder="1" applyAlignment="1">
      <alignment horizontal="center" vertical="center"/>
    </xf>
    <xf numFmtId="0" fontId="10" fillId="21" borderId="55" xfId="0" applyFont="1" applyFill="1" applyBorder="1" applyAlignment="1">
      <alignment horizontal="center" vertical="center"/>
    </xf>
    <xf numFmtId="0" fontId="10" fillId="21" borderId="55" xfId="0" applyFont="1" applyFill="1" applyBorder="1"/>
    <xf numFmtId="0" fontId="0" fillId="21" borderId="55" xfId="0" applyFill="1" applyBorder="1"/>
    <xf numFmtId="0" fontId="4" fillId="21" borderId="55" xfId="0" applyFont="1" applyFill="1" applyBorder="1"/>
    <xf numFmtId="0" fontId="49" fillId="21" borderId="55" xfId="0" applyFont="1" applyFill="1" applyBorder="1"/>
    <xf numFmtId="0" fontId="4" fillId="21" borderId="169" xfId="0" applyFont="1" applyFill="1" applyBorder="1"/>
    <xf numFmtId="0" fontId="49" fillId="21" borderId="169" xfId="0" applyFont="1" applyFill="1" applyBorder="1"/>
    <xf numFmtId="0" fontId="10" fillId="21" borderId="0" xfId="0" applyFont="1" applyFill="1"/>
    <xf numFmtId="0" fontId="10" fillId="21" borderId="0" xfId="0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21" fillId="12" borderId="0" xfId="0" applyFont="1" applyFill="1"/>
    <xf numFmtId="0" fontId="49" fillId="12" borderId="0" xfId="0" applyFont="1" applyFill="1"/>
    <xf numFmtId="0" fontId="21" fillId="12" borderId="0" xfId="0" applyFont="1" applyFill="1" applyAlignment="1">
      <alignment horizontal="center" vertical="center"/>
    </xf>
    <xf numFmtId="0" fontId="20" fillId="12" borderId="71" xfId="0" applyFont="1" applyFill="1" applyBorder="1" applyAlignment="1">
      <alignment horizontal="center" vertical="center"/>
    </xf>
    <xf numFmtId="0" fontId="20" fillId="12" borderId="62" xfId="6" applyFont="1" applyFill="1" applyBorder="1" applyAlignment="1">
      <alignment horizontal="center" vertical="center"/>
    </xf>
    <xf numFmtId="0" fontId="20" fillId="12" borderId="63" xfId="6" applyFont="1" applyFill="1" applyBorder="1" applyAlignment="1">
      <alignment horizontal="center" vertical="center"/>
    </xf>
    <xf numFmtId="0" fontId="20" fillId="12" borderId="64" xfId="6" applyFont="1" applyFill="1" applyBorder="1" applyAlignment="1">
      <alignment horizontal="center" vertical="center"/>
    </xf>
    <xf numFmtId="0" fontId="20" fillId="12" borderId="91" xfId="0" applyFont="1" applyFill="1" applyBorder="1" applyAlignment="1">
      <alignment horizontal="center" vertical="center"/>
    </xf>
    <xf numFmtId="0" fontId="20" fillId="12" borderId="65" xfId="6" applyFont="1" applyFill="1" applyBorder="1" applyAlignment="1">
      <alignment horizontal="center" vertical="center"/>
    </xf>
    <xf numFmtId="0" fontId="20" fillId="12" borderId="7" xfId="6" applyFont="1" applyFill="1" applyBorder="1" applyAlignment="1">
      <alignment horizontal="center" vertical="center"/>
    </xf>
    <xf numFmtId="0" fontId="20" fillId="12" borderId="66" xfId="6" applyFont="1" applyFill="1" applyBorder="1" applyAlignment="1">
      <alignment horizontal="center" vertical="center"/>
    </xf>
    <xf numFmtId="0" fontId="20" fillId="12" borderId="98" xfId="0" applyFont="1" applyFill="1" applyBorder="1" applyAlignment="1">
      <alignment horizontal="center" vertical="center"/>
    </xf>
    <xf numFmtId="0" fontId="20" fillId="12" borderId="67" xfId="6" applyFont="1" applyFill="1" applyBorder="1" applyAlignment="1">
      <alignment horizontal="center" vertical="center"/>
    </xf>
    <xf numFmtId="0" fontId="20" fillId="12" borderId="56" xfId="6" applyFont="1" applyFill="1" applyBorder="1" applyAlignment="1">
      <alignment horizontal="center" vertical="center"/>
    </xf>
    <xf numFmtId="0" fontId="20" fillId="12" borderId="68" xfId="6" applyFont="1" applyFill="1" applyBorder="1" applyAlignment="1">
      <alignment horizontal="center" vertical="center"/>
    </xf>
    <xf numFmtId="0" fontId="4" fillId="12" borderId="96" xfId="0" applyFont="1" applyFill="1" applyBorder="1" applyAlignment="1">
      <alignment horizontal="center" vertical="center"/>
    </xf>
    <xf numFmtId="0" fontId="4" fillId="12" borderId="95" xfId="0" applyFont="1" applyFill="1" applyBorder="1" applyAlignment="1">
      <alignment horizontal="center" vertical="center"/>
    </xf>
    <xf numFmtId="0" fontId="21" fillId="12" borderId="95" xfId="0" applyFont="1" applyFill="1" applyBorder="1" applyAlignment="1">
      <alignment horizontal="center" vertical="center"/>
    </xf>
    <xf numFmtId="0" fontId="4" fillId="12" borderId="97" xfId="0" applyFont="1" applyFill="1" applyBorder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2" borderId="75" xfId="0" applyFont="1" applyFill="1" applyBorder="1" applyAlignment="1">
      <alignment horizontal="center" vertical="center"/>
    </xf>
    <xf numFmtId="0" fontId="4" fillId="12" borderId="55" xfId="0" applyFont="1" applyFill="1" applyBorder="1" applyAlignment="1">
      <alignment horizontal="center" vertical="center"/>
    </xf>
    <xf numFmtId="0" fontId="21" fillId="12" borderId="55" xfId="0" applyFont="1" applyFill="1" applyBorder="1" applyAlignment="1">
      <alignment horizontal="center" vertical="center"/>
    </xf>
    <xf numFmtId="0" fontId="4" fillId="12" borderId="82" xfId="0" applyFont="1" applyFill="1" applyBorder="1" applyAlignment="1">
      <alignment horizontal="center" vertical="center"/>
    </xf>
    <xf numFmtId="0" fontId="10" fillId="12" borderId="55" xfId="0" applyFont="1" applyFill="1" applyBorder="1"/>
    <xf numFmtId="0" fontId="20" fillId="12" borderId="75" xfId="0" applyFont="1" applyFill="1" applyBorder="1" applyAlignment="1">
      <alignment horizontal="center" vertical="center"/>
    </xf>
    <xf numFmtId="0" fontId="20" fillId="12" borderId="55" xfId="0" applyFont="1" applyFill="1" applyBorder="1" applyAlignment="1">
      <alignment horizontal="center" vertical="center"/>
    </xf>
    <xf numFmtId="14" fontId="4" fillId="12" borderId="55" xfId="0" applyNumberFormat="1" applyFont="1" applyFill="1" applyBorder="1" applyAlignment="1">
      <alignment horizontal="center" vertical="center"/>
    </xf>
    <xf numFmtId="14" fontId="21" fillId="12" borderId="55" xfId="0" applyNumberFormat="1" applyFont="1" applyFill="1" applyBorder="1" applyAlignment="1">
      <alignment horizontal="center" vertical="center"/>
    </xf>
    <xf numFmtId="4" fontId="4" fillId="12" borderId="55" xfId="0" applyNumberFormat="1" applyFont="1" applyFill="1" applyBorder="1" applyAlignment="1">
      <alignment horizontal="center" vertical="center"/>
    </xf>
    <xf numFmtId="0" fontId="4" fillId="12" borderId="55" xfId="0" applyFont="1" applyFill="1" applyBorder="1"/>
    <xf numFmtId="0" fontId="49" fillId="12" borderId="55" xfId="0" applyFont="1" applyFill="1" applyBorder="1"/>
    <xf numFmtId="0" fontId="4" fillId="12" borderId="148" xfId="0" applyFont="1" applyFill="1" applyBorder="1" applyAlignment="1">
      <alignment horizontal="center" vertical="center"/>
    </xf>
    <xf numFmtId="0" fontId="4" fillId="12" borderId="113" xfId="0" applyFont="1" applyFill="1" applyBorder="1" applyAlignment="1">
      <alignment horizontal="center" vertical="center"/>
    </xf>
    <xf numFmtId="0" fontId="21" fillId="12" borderId="113" xfId="0" applyFont="1" applyFill="1" applyBorder="1" applyAlignment="1">
      <alignment horizontal="center" vertical="center"/>
    </xf>
    <xf numFmtId="0" fontId="4" fillId="12" borderId="133" xfId="0" applyFont="1" applyFill="1" applyBorder="1" applyAlignment="1">
      <alignment horizontal="center" vertical="center"/>
    </xf>
    <xf numFmtId="0" fontId="4" fillId="12" borderId="0" xfId="0" applyFont="1" applyFill="1"/>
    <xf numFmtId="0" fontId="4" fillId="12" borderId="87" xfId="0" applyFont="1" applyFill="1" applyBorder="1" applyAlignment="1">
      <alignment horizontal="center" vertical="center"/>
    </xf>
    <xf numFmtId="0" fontId="4" fillId="12" borderId="88" xfId="0" applyFont="1" applyFill="1" applyBorder="1" applyAlignment="1">
      <alignment horizontal="center" vertical="center"/>
    </xf>
    <xf numFmtId="0" fontId="21" fillId="12" borderId="88" xfId="0" applyFont="1" applyFill="1" applyBorder="1" applyAlignment="1">
      <alignment horizontal="center" vertical="center"/>
    </xf>
    <xf numFmtId="0" fontId="4" fillId="12" borderId="89" xfId="0" applyFont="1" applyFill="1" applyBorder="1" applyAlignment="1">
      <alignment horizontal="center" vertical="center"/>
    </xf>
    <xf numFmtId="0" fontId="21" fillId="12" borderId="169" xfId="0" applyFont="1" applyFill="1" applyBorder="1" applyAlignment="1">
      <alignment horizontal="center" vertical="center"/>
    </xf>
    <xf numFmtId="0" fontId="4" fillId="12" borderId="169" xfId="0" applyFont="1" applyFill="1" applyBorder="1" applyAlignment="1">
      <alignment horizontal="center" vertical="center"/>
    </xf>
    <xf numFmtId="0" fontId="4" fillId="12" borderId="169" xfId="0" applyFont="1" applyFill="1" applyBorder="1"/>
    <xf numFmtId="0" fontId="49" fillId="12" borderId="169" xfId="0" applyFont="1" applyFill="1" applyBorder="1"/>
    <xf numFmtId="0" fontId="10" fillId="12" borderId="0" xfId="0" applyFont="1" applyFill="1"/>
    <xf numFmtId="0" fontId="10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5" fillId="0" borderId="169" xfId="0" applyFont="1" applyBorder="1" applyAlignment="1">
      <alignment horizontal="center" vertical="center"/>
    </xf>
    <xf numFmtId="4" fontId="49" fillId="0" borderId="55" xfId="0" applyNumberFormat="1" applyFont="1" applyBorder="1" applyAlignment="1">
      <alignment horizontal="center"/>
    </xf>
    <xf numFmtId="4" fontId="49" fillId="0" borderId="82" xfId="0" applyNumberFormat="1" applyFont="1" applyBorder="1" applyAlignment="1">
      <alignment horizontal="center"/>
    </xf>
    <xf numFmtId="4" fontId="49" fillId="0" borderId="95" xfId="0" applyNumberFormat="1" applyFont="1" applyBorder="1" applyAlignment="1">
      <alignment horizontal="center"/>
    </xf>
    <xf numFmtId="4" fontId="49" fillId="0" borderId="97" xfId="0" applyNumberFormat="1" applyFont="1" applyBorder="1" applyAlignment="1">
      <alignment horizontal="center"/>
    </xf>
    <xf numFmtId="4" fontId="49" fillId="0" borderId="113" xfId="0" applyNumberFormat="1" applyFont="1" applyBorder="1" applyAlignment="1">
      <alignment horizontal="center"/>
    </xf>
    <xf numFmtId="4" fontId="49" fillId="0" borderId="133" xfId="0" applyNumberFormat="1" applyFont="1" applyBorder="1" applyAlignment="1">
      <alignment horizontal="center"/>
    </xf>
    <xf numFmtId="0" fontId="21" fillId="21" borderId="0" xfId="0" applyFont="1" applyFill="1" applyAlignment="1">
      <alignment horizontal="center" vertical="center"/>
    </xf>
    <xf numFmtId="0" fontId="20" fillId="22" borderId="71" xfId="6" applyFont="1" applyFill="1" applyBorder="1"/>
    <xf numFmtId="0" fontId="20" fillId="22" borderId="91" xfId="6" applyFont="1" applyFill="1" applyBorder="1" applyAlignment="1">
      <alignment horizontal="center"/>
    </xf>
    <xf numFmtId="0" fontId="20" fillId="22" borderId="98" xfId="6" applyFont="1" applyFill="1" applyBorder="1"/>
    <xf numFmtId="0" fontId="154" fillId="21" borderId="0" xfId="0" applyFont="1" applyFill="1" applyAlignment="1">
      <alignment horizontal="center" vertical="center"/>
    </xf>
    <xf numFmtId="0" fontId="10" fillId="21" borderId="95" xfId="0" applyFont="1" applyFill="1" applyBorder="1"/>
    <xf numFmtId="0" fontId="0" fillId="21" borderId="95" xfId="0" applyFill="1" applyBorder="1"/>
    <xf numFmtId="0" fontId="0" fillId="21" borderId="97" xfId="0" applyFill="1" applyBorder="1"/>
    <xf numFmtId="0" fontId="0" fillId="21" borderId="82" xfId="0" applyFill="1" applyBorder="1"/>
    <xf numFmtId="0" fontId="49" fillId="21" borderId="82" xfId="0" applyFont="1" applyFill="1" applyBorder="1"/>
    <xf numFmtId="0" fontId="4" fillId="21" borderId="88" xfId="0" applyFont="1" applyFill="1" applyBorder="1"/>
    <xf numFmtId="0" fontId="49" fillId="21" borderId="88" xfId="0" applyFont="1" applyFill="1" applyBorder="1"/>
    <xf numFmtId="0" fontId="49" fillId="21" borderId="89" xfId="0" applyFont="1" applyFill="1" applyBorder="1"/>
    <xf numFmtId="0" fontId="159" fillId="21" borderId="75" xfId="0" applyFont="1" applyFill="1" applyBorder="1" applyAlignment="1">
      <alignment horizontal="center" vertical="center"/>
    </xf>
    <xf numFmtId="0" fontId="10" fillId="21" borderId="82" xfId="0" applyFont="1" applyFill="1" applyBorder="1" applyAlignment="1">
      <alignment horizontal="center" vertical="center"/>
    </xf>
    <xf numFmtId="0" fontId="10" fillId="21" borderId="88" xfId="0" applyFont="1" applyFill="1" applyBorder="1" applyAlignment="1">
      <alignment horizontal="center" vertical="center"/>
    </xf>
    <xf numFmtId="0" fontId="10" fillId="21" borderId="89" xfId="0" applyFont="1" applyFill="1" applyBorder="1" applyAlignment="1">
      <alignment horizontal="center" vertical="center"/>
    </xf>
    <xf numFmtId="0" fontId="29" fillId="21" borderId="55" xfId="0" applyFont="1" applyFill="1" applyBorder="1" applyAlignment="1">
      <alignment horizontal="center" vertical="center"/>
    </xf>
    <xf numFmtId="0" fontId="15" fillId="21" borderId="58" xfId="0" applyFont="1" applyFill="1" applyBorder="1" applyAlignment="1">
      <alignment horizontal="center" vertical="center"/>
    </xf>
    <xf numFmtId="4" fontId="4" fillId="21" borderId="88" xfId="0" applyNumberFormat="1" applyFont="1" applyFill="1" applyBorder="1" applyAlignment="1">
      <alignment horizontal="center" vertical="center"/>
    </xf>
    <xf numFmtId="4" fontId="49" fillId="3" borderId="55" xfId="0" applyNumberFormat="1" applyFont="1" applyFill="1" applyBorder="1" applyAlignment="1">
      <alignment horizontal="center"/>
    </xf>
    <xf numFmtId="0" fontId="117" fillId="0" borderId="0" xfId="6" applyFont="1" applyBorder="1" applyAlignment="1">
      <alignment horizontal="center" vertical="center"/>
    </xf>
    <xf numFmtId="0" fontId="20" fillId="12" borderId="172" xfId="6" applyFont="1" applyFill="1" applyBorder="1" applyAlignment="1">
      <alignment horizontal="center" vertical="center"/>
    </xf>
    <xf numFmtId="0" fontId="20" fillId="12" borderId="22" xfId="6" applyFont="1" applyFill="1" applyBorder="1" applyAlignment="1">
      <alignment horizontal="center" vertical="center"/>
    </xf>
    <xf numFmtId="0" fontId="20" fillId="12" borderId="173" xfId="6" applyFont="1" applyFill="1" applyBorder="1" applyAlignment="1">
      <alignment horizontal="center" vertical="center"/>
    </xf>
    <xf numFmtId="0" fontId="4" fillId="12" borderId="88" xfId="0" applyFont="1" applyFill="1" applyBorder="1"/>
    <xf numFmtId="0" fontId="49" fillId="12" borderId="88" xfId="0" applyFont="1" applyFill="1" applyBorder="1"/>
    <xf numFmtId="0" fontId="4" fillId="12" borderId="71" xfId="0" applyFont="1" applyFill="1" applyBorder="1" applyAlignment="1">
      <alignment horizontal="center" vertical="center"/>
    </xf>
    <xf numFmtId="0" fontId="4" fillId="12" borderId="62" xfId="6" applyFill="1" applyBorder="1" applyAlignment="1">
      <alignment horizontal="center" vertical="center"/>
    </xf>
    <xf numFmtId="0" fontId="4" fillId="12" borderId="63" xfId="6" applyFill="1" applyBorder="1" applyAlignment="1">
      <alignment horizontal="center" vertical="center"/>
    </xf>
    <xf numFmtId="0" fontId="4" fillId="12" borderId="172" xfId="6" applyFill="1" applyBorder="1" applyAlignment="1">
      <alignment horizontal="center" vertical="center"/>
    </xf>
    <xf numFmtId="0" fontId="4" fillId="12" borderId="64" xfId="6" applyFill="1" applyBorder="1" applyAlignment="1">
      <alignment horizontal="center" vertical="center"/>
    </xf>
    <xf numFmtId="0" fontId="4" fillId="12" borderId="91" xfId="0" applyFont="1" applyFill="1" applyBorder="1" applyAlignment="1">
      <alignment horizontal="center" vertical="center"/>
    </xf>
    <xf numFmtId="0" fontId="4" fillId="12" borderId="65" xfId="6" applyFill="1" applyBorder="1" applyAlignment="1">
      <alignment horizontal="center" vertical="center"/>
    </xf>
    <xf numFmtId="0" fontId="4" fillId="12" borderId="7" xfId="6" applyFill="1" applyBorder="1" applyAlignment="1">
      <alignment horizontal="center" vertical="center"/>
    </xf>
    <xf numFmtId="0" fontId="4" fillId="12" borderId="22" xfId="6" applyFill="1" applyBorder="1" applyAlignment="1">
      <alignment horizontal="center" vertical="center"/>
    </xf>
    <xf numFmtId="0" fontId="4" fillId="12" borderId="66" xfId="6" applyFill="1" applyBorder="1" applyAlignment="1">
      <alignment horizontal="center" vertical="center"/>
    </xf>
    <xf numFmtId="0" fontId="4" fillId="12" borderId="98" xfId="0" applyFont="1" applyFill="1" applyBorder="1" applyAlignment="1">
      <alignment horizontal="center" vertical="center"/>
    </xf>
    <xf numFmtId="0" fontId="4" fillId="12" borderId="67" xfId="6" applyFill="1" applyBorder="1" applyAlignment="1">
      <alignment horizontal="center" vertical="center"/>
    </xf>
    <xf numFmtId="0" fontId="4" fillId="12" borderId="56" xfId="6" applyFill="1" applyBorder="1" applyAlignment="1">
      <alignment horizontal="center" vertical="center"/>
    </xf>
    <xf numFmtId="0" fontId="4" fillId="12" borderId="173" xfId="6" applyFill="1" applyBorder="1" applyAlignment="1">
      <alignment horizontal="center" vertical="center"/>
    </xf>
    <xf numFmtId="0" fontId="4" fillId="12" borderId="68" xfId="6" applyFill="1" applyBorder="1" applyAlignment="1">
      <alignment horizontal="center" vertical="center"/>
    </xf>
    <xf numFmtId="0" fontId="10" fillId="12" borderId="82" xfId="0" applyFont="1" applyFill="1" applyBorder="1"/>
    <xf numFmtId="0" fontId="4" fillId="12" borderId="82" xfId="0" applyFont="1" applyFill="1" applyBorder="1"/>
    <xf numFmtId="0" fontId="21" fillId="12" borderId="55" xfId="0" applyFont="1" applyFill="1" applyBorder="1"/>
    <xf numFmtId="4" fontId="4" fillId="12" borderId="88" xfId="0" applyNumberFormat="1" applyFont="1" applyFill="1" applyBorder="1" applyAlignment="1">
      <alignment horizontal="center" vertical="center"/>
    </xf>
    <xf numFmtId="49" fontId="117" fillId="0" borderId="0" xfId="6" applyNumberFormat="1" applyFont="1" applyBorder="1" applyAlignment="1">
      <alignment horizontal="center" vertical="center"/>
    </xf>
    <xf numFmtId="1" fontId="159" fillId="0" borderId="0" xfId="0" applyNumberFormat="1" applyFont="1" applyAlignment="1">
      <alignment horizontal="center" vertical="center"/>
    </xf>
    <xf numFmtId="0" fontId="159" fillId="0" borderId="0" xfId="0" applyFont="1" applyAlignment="1">
      <alignment horizontal="center" vertical="center"/>
    </xf>
    <xf numFmtId="14" fontId="159" fillId="0" borderId="0" xfId="0" applyNumberFormat="1" applyFont="1" applyAlignment="1">
      <alignment horizontal="center" vertical="center"/>
    </xf>
    <xf numFmtId="0" fontId="159" fillId="0" borderId="0" xfId="6" applyFont="1" applyBorder="1" applyAlignment="1">
      <alignment horizontal="center" vertical="center"/>
    </xf>
    <xf numFmtId="2" fontId="159" fillId="0" borderId="0" xfId="0" applyNumberFormat="1" applyFont="1" applyAlignment="1">
      <alignment horizontal="center" vertical="center"/>
    </xf>
    <xf numFmtId="0" fontId="160" fillId="0" borderId="0" xfId="0" applyFont="1" applyAlignment="1">
      <alignment horizontal="center" vertical="center"/>
    </xf>
    <xf numFmtId="2" fontId="159" fillId="0" borderId="0" xfId="6" applyNumberFormat="1" applyFont="1" applyBorder="1" applyAlignment="1">
      <alignment horizontal="center" vertical="center"/>
    </xf>
    <xf numFmtId="0" fontId="4" fillId="21" borderId="71" xfId="0" applyFont="1" applyFill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62" xfId="6" applyBorder="1" applyAlignment="1">
      <alignment horizontal="center" vertical="center"/>
    </xf>
    <xf numFmtId="0" fontId="4" fillId="0" borderId="63" xfId="6" applyBorder="1" applyAlignment="1">
      <alignment horizontal="center" vertical="center"/>
    </xf>
    <xf numFmtId="0" fontId="4" fillId="0" borderId="64" xfId="6" applyBorder="1" applyAlignment="1">
      <alignment horizontal="center" vertical="center"/>
    </xf>
    <xf numFmtId="0" fontId="4" fillId="21" borderId="91" xfId="0" applyFont="1" applyFill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4" fillId="0" borderId="65" xfId="6" applyBorder="1" applyAlignment="1">
      <alignment horizontal="center" vertical="center"/>
    </xf>
    <xf numFmtId="0" fontId="4" fillId="0" borderId="7" xfId="6" applyBorder="1" applyAlignment="1">
      <alignment horizontal="center" vertical="center"/>
    </xf>
    <xf numFmtId="0" fontId="4" fillId="0" borderId="66" xfId="6" applyBorder="1" applyAlignment="1">
      <alignment horizontal="center" vertical="center"/>
    </xf>
    <xf numFmtId="0" fontId="4" fillId="21" borderId="98" xfId="0" applyFont="1" applyFill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4" fillId="0" borderId="67" xfId="6" applyBorder="1" applyAlignment="1">
      <alignment horizontal="center" vertical="center"/>
    </xf>
    <xf numFmtId="0" fontId="4" fillId="0" borderId="56" xfId="6" applyBorder="1" applyAlignment="1">
      <alignment horizontal="center" vertical="center"/>
    </xf>
    <xf numFmtId="0" fontId="4" fillId="0" borderId="68" xfId="6" applyBorder="1" applyAlignment="1">
      <alignment horizontal="center" vertical="center"/>
    </xf>
    <xf numFmtId="0" fontId="154" fillId="21" borderId="0" xfId="6" applyFont="1" applyFill="1" applyBorder="1" applyAlignment="1">
      <alignment horizontal="center" vertical="center"/>
    </xf>
    <xf numFmtId="0" fontId="49" fillId="22" borderId="104" xfId="6" applyFont="1" applyFill="1" applyBorder="1"/>
    <xf numFmtId="0" fontId="49" fillId="22" borderId="51" xfId="6" applyFont="1" applyFill="1" applyBorder="1" applyAlignment="1">
      <alignment horizontal="center"/>
    </xf>
    <xf numFmtId="0" fontId="49" fillId="22" borderId="105" xfId="6" applyFont="1" applyFill="1" applyBorder="1" applyAlignment="1">
      <alignment vertical="center"/>
    </xf>
    <xf numFmtId="0" fontId="154" fillId="21" borderId="149" xfId="6" applyFont="1" applyFill="1" applyBorder="1" applyAlignment="1">
      <alignment horizontal="center" vertical="center"/>
    </xf>
    <xf numFmtId="0" fontId="154" fillId="21" borderId="75" xfId="6" applyFont="1" applyFill="1" applyBorder="1" applyAlignment="1">
      <alignment horizontal="center" vertical="center"/>
    </xf>
    <xf numFmtId="0" fontId="154" fillId="21" borderId="99" xfId="6" applyFont="1" applyFill="1" applyBorder="1" applyAlignment="1">
      <alignment horizontal="center" vertical="center"/>
    </xf>
    <xf numFmtId="0" fontId="115" fillId="12" borderId="0" xfId="0" applyFont="1" applyFill="1" applyAlignment="1">
      <alignment horizontal="center" vertical="center"/>
    </xf>
    <xf numFmtId="0" fontId="159" fillId="12" borderId="95" xfId="6" applyFont="1" applyFill="1" applyBorder="1" applyAlignment="1">
      <alignment horizontal="center" vertical="center"/>
    </xf>
    <xf numFmtId="0" fontId="159" fillId="12" borderId="106" xfId="0" applyFont="1" applyFill="1" applyBorder="1" applyAlignment="1">
      <alignment horizontal="center" vertical="center"/>
    </xf>
    <xf numFmtId="0" fontId="159" fillId="21" borderId="106" xfId="0" applyFont="1" applyFill="1" applyBorder="1" applyAlignment="1">
      <alignment horizontal="center" vertical="center"/>
    </xf>
    <xf numFmtId="0" fontId="159" fillId="21" borderId="95" xfId="0" applyFont="1" applyFill="1" applyBorder="1" applyAlignment="1">
      <alignment horizontal="center" vertical="center"/>
    </xf>
    <xf numFmtId="1" fontId="159" fillId="21" borderId="95" xfId="0" applyNumberFormat="1" applyFont="1" applyFill="1" applyBorder="1" applyAlignment="1">
      <alignment horizontal="center" vertical="center"/>
    </xf>
    <xf numFmtId="14" fontId="159" fillId="21" borderId="95" xfId="0" applyNumberFormat="1" applyFont="1" applyFill="1" applyBorder="1" applyAlignment="1">
      <alignment horizontal="center" vertical="center"/>
    </xf>
    <xf numFmtId="14" fontId="115" fillId="21" borderId="95" xfId="0" applyNumberFormat="1" applyFont="1" applyFill="1" applyBorder="1" applyAlignment="1">
      <alignment horizontal="center" vertical="center"/>
    </xf>
    <xf numFmtId="4" fontId="159" fillId="21" borderId="95" xfId="0" applyNumberFormat="1" applyFont="1" applyFill="1" applyBorder="1" applyAlignment="1">
      <alignment horizontal="center" vertical="center"/>
    </xf>
    <xf numFmtId="2" fontId="159" fillId="21" borderId="95" xfId="0" applyNumberFormat="1" applyFont="1" applyFill="1" applyBorder="1" applyAlignment="1">
      <alignment horizontal="center" vertical="center"/>
    </xf>
    <xf numFmtId="0" fontId="159" fillId="21" borderId="128" xfId="0" applyFont="1" applyFill="1" applyBorder="1" applyAlignment="1">
      <alignment horizontal="center" vertical="center"/>
    </xf>
    <xf numFmtId="0" fontId="159" fillId="21" borderId="58" xfId="0" applyFont="1" applyFill="1" applyBorder="1" applyAlignment="1">
      <alignment horizontal="center" vertical="center"/>
    </xf>
    <xf numFmtId="0" fontId="159" fillId="21" borderId="55" xfId="0" applyFont="1" applyFill="1" applyBorder="1" applyAlignment="1">
      <alignment horizontal="center" vertical="center"/>
    </xf>
    <xf numFmtId="1" fontId="159" fillId="21" borderId="58" xfId="0" applyNumberFormat="1" applyFont="1" applyFill="1" applyBorder="1" applyAlignment="1">
      <alignment horizontal="center" vertical="center"/>
    </xf>
    <xf numFmtId="14" fontId="159" fillId="21" borderId="58" xfId="0" applyNumberFormat="1" applyFont="1" applyFill="1" applyBorder="1" applyAlignment="1">
      <alignment horizontal="center" vertical="center"/>
    </xf>
    <xf numFmtId="14" fontId="115" fillId="21" borderId="58" xfId="0" applyNumberFormat="1" applyFont="1" applyFill="1" applyBorder="1" applyAlignment="1">
      <alignment horizontal="center" vertical="center"/>
    </xf>
    <xf numFmtId="4" fontId="159" fillId="21" borderId="58" xfId="0" applyNumberFormat="1" applyFont="1" applyFill="1" applyBorder="1" applyAlignment="1">
      <alignment horizontal="center" vertical="center"/>
    </xf>
    <xf numFmtId="2" fontId="159" fillId="21" borderId="58" xfId="0" applyNumberFormat="1" applyFont="1" applyFill="1" applyBorder="1" applyAlignment="1">
      <alignment horizontal="center" vertical="center"/>
    </xf>
    <xf numFmtId="0" fontId="159" fillId="21" borderId="130" xfId="6" applyFont="1" applyFill="1" applyBorder="1" applyAlignment="1">
      <alignment horizontal="center" vertical="center"/>
    </xf>
    <xf numFmtId="0" fontId="159" fillId="21" borderId="55" xfId="6" applyNumberFormat="1" applyFont="1" applyFill="1" applyBorder="1" applyAlignment="1">
      <alignment horizontal="center" vertical="center"/>
    </xf>
    <xf numFmtId="0" fontId="159" fillId="21" borderId="58" xfId="6" applyFont="1" applyFill="1" applyBorder="1" applyAlignment="1">
      <alignment horizontal="center" vertical="center"/>
    </xf>
    <xf numFmtId="14" fontId="159" fillId="21" borderId="58" xfId="6" applyNumberFormat="1" applyFont="1" applyFill="1" applyBorder="1" applyAlignment="1">
      <alignment horizontal="center" vertical="center"/>
    </xf>
    <xf numFmtId="3" fontId="159" fillId="21" borderId="169" xfId="6" applyNumberFormat="1" applyFont="1" applyFill="1" applyBorder="1" applyAlignment="1">
      <alignment horizontal="center" vertical="center"/>
    </xf>
    <xf numFmtId="4" fontId="159" fillId="21" borderId="58" xfId="6" applyNumberFormat="1" applyFont="1" applyFill="1" applyBorder="1" applyAlignment="1">
      <alignment horizontal="center" vertical="center"/>
    </xf>
    <xf numFmtId="14" fontId="115" fillId="21" borderId="58" xfId="6" applyNumberFormat="1" applyFont="1" applyFill="1" applyBorder="1" applyAlignment="1">
      <alignment horizontal="center"/>
    </xf>
    <xf numFmtId="4" fontId="4" fillId="21" borderId="113" xfId="0" applyNumberFormat="1" applyFont="1" applyFill="1" applyBorder="1" applyAlignment="1">
      <alignment horizontal="center" vertical="center"/>
    </xf>
    <xf numFmtId="0" fontId="159" fillId="21" borderId="96" xfId="0" applyFont="1" applyFill="1" applyBorder="1" applyAlignment="1">
      <alignment horizontal="center" vertical="center"/>
    </xf>
    <xf numFmtId="0" fontId="159" fillId="21" borderId="149" xfId="0" applyFont="1" applyFill="1" applyBorder="1" applyAlignment="1">
      <alignment horizontal="center" vertical="center"/>
    </xf>
    <xf numFmtId="0" fontId="49" fillId="22" borderId="71" xfId="6" applyFont="1" applyFill="1" applyBorder="1"/>
    <xf numFmtId="0" fontId="49" fillId="22" borderId="91" xfId="6" applyFont="1" applyFill="1" applyBorder="1" applyAlignment="1">
      <alignment horizontal="center"/>
    </xf>
    <xf numFmtId="0" fontId="49" fillId="22" borderId="98" xfId="6" applyFont="1" applyFill="1" applyBorder="1"/>
    <xf numFmtId="0" fontId="63" fillId="21" borderId="0" xfId="6" applyFont="1" applyFill="1" applyBorder="1" applyAlignment="1">
      <alignment horizontal="center" vertical="center"/>
    </xf>
    <xf numFmtId="0" fontId="157" fillId="21" borderId="0" xfId="6" applyFont="1" applyFill="1" applyBorder="1" applyAlignment="1">
      <alignment horizontal="center" vertical="center"/>
    </xf>
    <xf numFmtId="0" fontId="158" fillId="21" borderId="0" xfId="6" applyFont="1" applyFill="1" applyBorder="1" applyAlignment="1">
      <alignment horizontal="center" vertical="center"/>
    </xf>
    <xf numFmtId="0" fontId="49" fillId="21" borderId="0" xfId="0" applyFont="1" applyFill="1" applyAlignment="1">
      <alignment horizontal="center"/>
    </xf>
    <xf numFmtId="0" fontId="128" fillId="21" borderId="0" xfId="0" applyFont="1" applyFill="1" applyAlignment="1">
      <alignment horizontal="center" vertical="center"/>
    </xf>
    <xf numFmtId="0" fontId="49" fillId="21" borderId="0" xfId="6" applyFont="1" applyFill="1" applyBorder="1"/>
    <xf numFmtId="0" fontId="154" fillId="21" borderId="96" xfId="6" applyFont="1" applyFill="1" applyBorder="1" applyAlignment="1">
      <alignment horizontal="center" vertical="center"/>
    </xf>
    <xf numFmtId="0" fontId="49" fillId="21" borderId="97" xfId="0" applyFont="1" applyFill="1" applyBorder="1"/>
    <xf numFmtId="0" fontId="157" fillId="21" borderId="149" xfId="6" applyFont="1" applyFill="1" applyBorder="1" applyAlignment="1">
      <alignment horizontal="center" vertical="center"/>
    </xf>
    <xf numFmtId="0" fontId="49" fillId="21" borderId="75" xfId="0" applyFont="1" applyFill="1" applyBorder="1"/>
    <xf numFmtId="0" fontId="49" fillId="21" borderId="87" xfId="0" applyFont="1" applyFill="1" applyBorder="1"/>
    <xf numFmtId="0" fontId="49" fillId="22" borderId="91" xfId="6" applyFont="1" applyFill="1" applyBorder="1"/>
    <xf numFmtId="0" fontId="154" fillId="21" borderId="106" xfId="6" applyFont="1" applyFill="1" applyBorder="1" applyAlignment="1">
      <alignment horizontal="center" vertical="center"/>
    </xf>
    <xf numFmtId="0" fontId="154" fillId="21" borderId="76" xfId="6" applyFont="1" applyFill="1" applyBorder="1" applyAlignment="1">
      <alignment horizontal="center" vertical="center"/>
    </xf>
    <xf numFmtId="0" fontId="154" fillId="21" borderId="87" xfId="6" applyFont="1" applyFill="1" applyBorder="1" applyAlignment="1">
      <alignment horizontal="center" vertical="center"/>
    </xf>
    <xf numFmtId="0" fontId="154" fillId="21" borderId="128" xfId="6" applyFont="1" applyFill="1" applyBorder="1" applyAlignment="1">
      <alignment horizontal="center" vertical="center"/>
    </xf>
    <xf numFmtId="0" fontId="154" fillId="21" borderId="105" xfId="6" applyFont="1" applyFill="1" applyBorder="1" applyAlignment="1">
      <alignment horizontal="center" vertical="center"/>
    </xf>
    <xf numFmtId="0" fontId="10" fillId="21" borderId="88" xfId="0" applyFont="1" applyFill="1" applyBorder="1"/>
    <xf numFmtId="0" fontId="0" fillId="21" borderId="88" xfId="0" applyFill="1" applyBorder="1"/>
    <xf numFmtId="0" fontId="0" fillId="21" borderId="89" xfId="0" applyFill="1" applyBorder="1"/>
    <xf numFmtId="0" fontId="154" fillId="21" borderId="114" xfId="6" applyFont="1" applyFill="1" applyBorder="1" applyAlignment="1">
      <alignment horizontal="center" vertical="center"/>
    </xf>
    <xf numFmtId="0" fontId="49" fillId="22" borderId="75" xfId="6" applyFont="1" applyFill="1" applyBorder="1"/>
    <xf numFmtId="0" fontId="49" fillId="21" borderId="128" xfId="0" applyFont="1" applyFill="1" applyBorder="1" applyAlignment="1">
      <alignment horizontal="center"/>
    </xf>
    <xf numFmtId="0" fontId="49" fillId="21" borderId="76" xfId="0" applyFont="1" applyFill="1" applyBorder="1" applyAlignment="1">
      <alignment horizontal="center"/>
    </xf>
    <xf numFmtId="0" fontId="49" fillId="21" borderId="114" xfId="0" applyFont="1" applyFill="1" applyBorder="1" applyAlignment="1">
      <alignment horizontal="center"/>
    </xf>
    <xf numFmtId="0" fontId="49" fillId="21" borderId="96" xfId="0" applyFont="1" applyFill="1" applyBorder="1"/>
    <xf numFmtId="0" fontId="154" fillId="21" borderId="75" xfId="0" applyFont="1" applyFill="1" applyBorder="1" applyAlignment="1">
      <alignment horizontal="center" vertical="center"/>
    </xf>
    <xf numFmtId="0" fontId="49" fillId="21" borderId="105" xfId="0" applyFont="1" applyFill="1" applyBorder="1"/>
    <xf numFmtId="0" fontId="10" fillId="21" borderId="102" xfId="0" applyFont="1" applyFill="1" applyBorder="1"/>
    <xf numFmtId="0" fontId="10" fillId="21" borderId="77" xfId="0" applyFont="1" applyFill="1" applyBorder="1"/>
    <xf numFmtId="0" fontId="49" fillId="22" borderId="96" xfId="6" applyFont="1" applyFill="1" applyBorder="1" applyAlignment="1">
      <alignment horizontal="center"/>
    </xf>
    <xf numFmtId="0" fontId="49" fillId="21" borderId="75" xfId="6" applyFont="1" applyFill="1" applyBorder="1"/>
    <xf numFmtId="0" fontId="10" fillId="21" borderId="100" xfId="0" applyFont="1" applyFill="1" applyBorder="1"/>
    <xf numFmtId="0" fontId="0" fillId="21" borderId="100" xfId="0" applyFill="1" applyBorder="1"/>
    <xf numFmtId="0" fontId="0" fillId="21" borderId="101" xfId="0" applyFill="1" applyBorder="1"/>
    <xf numFmtId="0" fontId="49" fillId="21" borderId="148" xfId="0" applyFont="1" applyFill="1" applyBorder="1"/>
    <xf numFmtId="0" fontId="4" fillId="21" borderId="77" xfId="0" applyFont="1" applyFill="1" applyBorder="1" applyAlignment="1">
      <alignment horizontal="center" vertical="center"/>
    </xf>
    <xf numFmtId="0" fontId="4" fillId="21" borderId="103" xfId="0" applyFont="1" applyFill="1" applyBorder="1" applyAlignment="1">
      <alignment horizontal="center" vertical="center"/>
    </xf>
    <xf numFmtId="0" fontId="10" fillId="21" borderId="103" xfId="0" applyFont="1" applyFill="1" applyBorder="1"/>
    <xf numFmtId="0" fontId="49" fillId="21" borderId="96" xfId="0" applyFont="1" applyFill="1" applyBorder="1" applyAlignment="1">
      <alignment horizontal="center"/>
    </xf>
    <xf numFmtId="0" fontId="49" fillId="22" borderId="75" xfId="6" applyFont="1" applyFill="1" applyBorder="1" applyAlignment="1">
      <alignment horizontal="center"/>
    </xf>
    <xf numFmtId="0" fontId="49" fillId="21" borderId="75" xfId="0" applyFont="1" applyFill="1" applyBorder="1" applyAlignment="1">
      <alignment horizontal="center"/>
    </xf>
    <xf numFmtId="0" fontId="154" fillId="21" borderId="87" xfId="0" applyFont="1" applyFill="1" applyBorder="1" applyAlignment="1">
      <alignment horizontal="center" vertical="center"/>
    </xf>
    <xf numFmtId="0" fontId="49" fillId="22" borderId="87" xfId="6" applyFont="1" applyFill="1" applyBorder="1"/>
    <xf numFmtId="0" fontId="115" fillId="21" borderId="0" xfId="6" applyFont="1" applyFill="1" applyBorder="1" applyAlignment="1">
      <alignment horizontal="center" vertical="center"/>
    </xf>
    <xf numFmtId="0" fontId="4" fillId="21" borderId="0" xfId="0" applyFont="1" applyFill="1" applyAlignment="1">
      <alignment horizontal="left" vertical="center"/>
    </xf>
    <xf numFmtId="0" fontId="159" fillId="21" borderId="106" xfId="6" applyFont="1" applyFill="1" applyBorder="1" applyAlignment="1">
      <alignment horizontal="center" vertical="center"/>
    </xf>
    <xf numFmtId="0" fontId="159" fillId="21" borderId="95" xfId="6" applyNumberFormat="1" applyFont="1" applyFill="1" applyBorder="1" applyAlignment="1">
      <alignment horizontal="center" vertical="center"/>
    </xf>
    <xf numFmtId="0" fontId="159" fillId="21" borderId="95" xfId="6" applyFont="1" applyFill="1" applyBorder="1" applyAlignment="1">
      <alignment horizontal="center" vertical="center"/>
    </xf>
    <xf numFmtId="14" fontId="159" fillId="21" borderId="95" xfId="6" applyNumberFormat="1" applyFont="1" applyFill="1" applyBorder="1" applyAlignment="1">
      <alignment horizontal="center" vertical="center"/>
    </xf>
    <xf numFmtId="3" fontId="159" fillId="21" borderId="180" xfId="6" applyNumberFormat="1" applyFont="1" applyFill="1" applyBorder="1" applyAlignment="1">
      <alignment horizontal="center" vertical="center"/>
    </xf>
    <xf numFmtId="4" fontId="159" fillId="21" borderId="95" xfId="6" applyNumberFormat="1" applyFont="1" applyFill="1" applyBorder="1" applyAlignment="1">
      <alignment horizontal="center" vertical="center"/>
    </xf>
    <xf numFmtId="0" fontId="159" fillId="21" borderId="180" xfId="6" applyFont="1" applyFill="1" applyBorder="1" applyAlignment="1">
      <alignment horizontal="center" vertical="center"/>
    </xf>
    <xf numFmtId="4" fontId="30" fillId="21" borderId="97" xfId="6" applyNumberFormat="1" applyFont="1" applyFill="1" applyBorder="1" applyAlignment="1">
      <alignment horizontal="center" vertical="center"/>
    </xf>
    <xf numFmtId="0" fontId="15" fillId="21" borderId="76" xfId="6" applyFont="1" applyFill="1" applyBorder="1" applyAlignment="1">
      <alignment horizontal="center" vertical="center"/>
    </xf>
    <xf numFmtId="0" fontId="15" fillId="21" borderId="55" xfId="6" applyNumberFormat="1" applyFont="1" applyFill="1" applyBorder="1" applyAlignment="1">
      <alignment horizontal="center" vertical="center"/>
    </xf>
    <xf numFmtId="0" fontId="15" fillId="21" borderId="58" xfId="6" applyFont="1" applyFill="1" applyBorder="1" applyAlignment="1">
      <alignment horizontal="center" vertical="center"/>
    </xf>
    <xf numFmtId="14" fontId="15" fillId="21" borderId="58" xfId="6" applyNumberFormat="1" applyFont="1" applyFill="1" applyBorder="1" applyAlignment="1">
      <alignment horizontal="center" vertical="center"/>
    </xf>
    <xf numFmtId="3" fontId="15" fillId="21" borderId="169" xfId="6" applyNumberFormat="1" applyFont="1" applyFill="1" applyBorder="1" applyAlignment="1">
      <alignment horizontal="center" vertical="center"/>
    </xf>
    <xf numFmtId="4" fontId="15" fillId="21" borderId="58" xfId="6" applyNumberFormat="1" applyFont="1" applyFill="1" applyBorder="1" applyAlignment="1">
      <alignment horizontal="center" vertical="center"/>
    </xf>
    <xf numFmtId="0" fontId="15" fillId="21" borderId="169" xfId="6" applyFont="1" applyFill="1" applyBorder="1" applyAlignment="1">
      <alignment horizontal="center" vertical="center"/>
    </xf>
    <xf numFmtId="0" fontId="15" fillId="21" borderId="55" xfId="0" applyFont="1" applyFill="1" applyBorder="1" applyAlignment="1">
      <alignment horizontal="center" vertical="center"/>
    </xf>
    <xf numFmtId="4" fontId="16" fillId="21" borderId="140" xfId="6" applyNumberFormat="1" applyFont="1" applyFill="1" applyBorder="1" applyAlignment="1">
      <alignment horizontal="center" vertical="center"/>
    </xf>
    <xf numFmtId="0" fontId="4" fillId="21" borderId="76" xfId="0" applyFont="1" applyFill="1" applyBorder="1" applyAlignment="1">
      <alignment horizontal="center" vertical="center"/>
    </xf>
    <xf numFmtId="0" fontId="20" fillId="21" borderId="76" xfId="0" applyFont="1" applyFill="1" applyBorder="1" applyAlignment="1">
      <alignment horizontal="center" vertical="center"/>
    </xf>
    <xf numFmtId="0" fontId="159" fillId="21" borderId="55" xfId="6" applyFont="1" applyFill="1" applyBorder="1" applyAlignment="1">
      <alignment horizontal="center" vertical="center"/>
    </xf>
    <xf numFmtId="14" fontId="159" fillId="21" borderId="55" xfId="6" applyNumberFormat="1" applyFont="1" applyFill="1" applyBorder="1" applyAlignment="1">
      <alignment horizontal="center" vertical="center"/>
    </xf>
    <xf numFmtId="3" fontId="159" fillId="21" borderId="55" xfId="6" applyNumberFormat="1" applyFont="1" applyFill="1" applyBorder="1" applyAlignment="1">
      <alignment horizontal="center" vertical="center"/>
    </xf>
    <xf numFmtId="4" fontId="159" fillId="21" borderId="55" xfId="6" applyNumberFormat="1" applyFont="1" applyFill="1" applyBorder="1" applyAlignment="1">
      <alignment horizontal="center" vertical="center"/>
    </xf>
    <xf numFmtId="14" fontId="34" fillId="21" borderId="55" xfId="6" applyNumberFormat="1" applyFont="1" applyFill="1" applyBorder="1" applyAlignment="1">
      <alignment horizontal="center" vertical="center"/>
    </xf>
    <xf numFmtId="4" fontId="159" fillId="21" borderId="55" xfId="0" applyNumberFormat="1" applyFont="1" applyFill="1" applyBorder="1" applyAlignment="1">
      <alignment horizontal="center" vertical="center"/>
    </xf>
    <xf numFmtId="0" fontId="15" fillId="21" borderId="55" xfId="6" applyFont="1" applyFill="1" applyBorder="1" applyAlignment="1">
      <alignment horizontal="center" vertical="center"/>
    </xf>
    <xf numFmtId="14" fontId="15" fillId="21" borderId="55" xfId="6" applyNumberFormat="1" applyFont="1" applyFill="1" applyBorder="1" applyAlignment="1">
      <alignment horizontal="center" vertical="center"/>
    </xf>
    <xf numFmtId="3" fontId="15" fillId="21" borderId="55" xfId="6" applyNumberFormat="1" applyFont="1" applyFill="1" applyBorder="1" applyAlignment="1">
      <alignment horizontal="center" vertical="center"/>
    </xf>
    <xf numFmtId="4" fontId="15" fillId="21" borderId="55" xfId="6" applyNumberFormat="1" applyFont="1" applyFill="1" applyBorder="1" applyAlignment="1">
      <alignment horizontal="center" vertical="center"/>
    </xf>
    <xf numFmtId="14" fontId="27" fillId="21" borderId="55" xfId="6" applyNumberFormat="1" applyFont="1" applyFill="1" applyBorder="1" applyAlignment="1">
      <alignment horizontal="center" vertical="center"/>
    </xf>
    <xf numFmtId="0" fontId="15" fillId="21" borderId="75" xfId="6" applyFont="1" applyFill="1" applyBorder="1" applyAlignment="1">
      <alignment horizontal="center" vertical="center"/>
    </xf>
    <xf numFmtId="4" fontId="15" fillId="21" borderId="58" xfId="0" applyNumberFormat="1" applyFont="1" applyFill="1" applyBorder="1" applyAlignment="1">
      <alignment horizontal="center" vertical="center"/>
    </xf>
    <xf numFmtId="0" fontId="63" fillId="21" borderId="75" xfId="6" applyFont="1" applyFill="1" applyBorder="1" applyAlignment="1">
      <alignment horizontal="center" vertical="center"/>
    </xf>
    <xf numFmtId="0" fontId="161" fillId="21" borderId="0" xfId="0" applyFont="1" applyFill="1" applyAlignment="1">
      <alignment vertical="center"/>
    </xf>
    <xf numFmtId="0" fontId="162" fillId="21" borderId="0" xfId="0" applyFont="1" applyFill="1" applyAlignment="1">
      <alignment vertical="center"/>
    </xf>
    <xf numFmtId="14" fontId="114" fillId="21" borderId="58" xfId="6" applyNumberFormat="1" applyFont="1" applyFill="1" applyBorder="1" applyAlignment="1">
      <alignment horizontal="center" vertical="center"/>
    </xf>
    <xf numFmtId="14" fontId="115" fillId="21" borderId="95" xfId="6" applyNumberFormat="1" applyFont="1" applyFill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4" fontId="4" fillId="0" borderId="73" xfId="0" applyNumberFormat="1" applyFont="1" applyBorder="1" applyAlignment="1">
      <alignment horizontal="center" vertical="center"/>
    </xf>
    <xf numFmtId="0" fontId="4" fillId="0" borderId="222" xfId="0" applyFont="1" applyBorder="1" applyAlignment="1">
      <alignment horizontal="center" vertical="center"/>
    </xf>
    <xf numFmtId="0" fontId="4" fillId="0" borderId="190" xfId="0" applyFont="1" applyBorder="1" applyAlignment="1">
      <alignment horizontal="center" vertical="center"/>
    </xf>
    <xf numFmtId="0" fontId="4" fillId="0" borderId="177" xfId="0" applyFont="1" applyBorder="1" applyAlignment="1">
      <alignment horizontal="center" vertical="center"/>
    </xf>
    <xf numFmtId="3" fontId="4" fillId="0" borderId="73" xfId="0" applyNumberFormat="1" applyFont="1" applyBorder="1" applyAlignment="1">
      <alignment horizontal="center" vertical="center"/>
    </xf>
    <xf numFmtId="3" fontId="4" fillId="0" borderId="222" xfId="0" applyNumberFormat="1" applyFont="1" applyBorder="1" applyAlignment="1">
      <alignment horizontal="center" vertical="center"/>
    </xf>
    <xf numFmtId="3" fontId="4" fillId="0" borderId="190" xfId="0" applyNumberFormat="1" applyFont="1" applyBorder="1" applyAlignment="1">
      <alignment horizontal="center" vertical="center"/>
    </xf>
    <xf numFmtId="3" fontId="15" fillId="0" borderId="95" xfId="6" applyNumberFormat="1" applyFont="1" applyBorder="1" applyAlignment="1">
      <alignment horizontal="center" vertical="center"/>
    </xf>
    <xf numFmtId="4" fontId="15" fillId="0" borderId="95" xfId="0" applyNumberFormat="1" applyFont="1" applyBorder="1" applyAlignment="1">
      <alignment horizontal="center" vertical="center"/>
    </xf>
    <xf numFmtId="4" fontId="15" fillId="0" borderId="95" xfId="6" applyNumberFormat="1" applyFont="1" applyBorder="1" applyAlignment="1">
      <alignment horizontal="center" vertical="center"/>
    </xf>
    <xf numFmtId="0" fontId="15" fillId="0" borderId="106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14" fontId="15" fillId="0" borderId="95" xfId="0" applyNumberFormat="1" applyFont="1" applyBorder="1" applyAlignment="1">
      <alignment horizontal="center" vertical="center"/>
    </xf>
    <xf numFmtId="0" fontId="114" fillId="0" borderId="95" xfId="0" applyFont="1" applyBorder="1" applyAlignment="1">
      <alignment horizontal="center" vertical="center"/>
    </xf>
    <xf numFmtId="14" fontId="114" fillId="0" borderId="95" xfId="0" applyNumberFormat="1" applyFont="1" applyBorder="1" applyAlignment="1">
      <alignment horizontal="center" vertical="center"/>
    </xf>
    <xf numFmtId="0" fontId="15" fillId="0" borderId="128" xfId="0" applyFont="1" applyBorder="1" applyAlignment="1">
      <alignment horizontal="center" vertical="center"/>
    </xf>
    <xf numFmtId="0" fontId="15" fillId="0" borderId="58" xfId="0" applyFont="1" applyBorder="1" applyAlignment="1">
      <alignment horizontal="center" vertical="center"/>
    </xf>
    <xf numFmtId="14" fontId="15" fillId="0" borderId="58" xfId="0" applyNumberFormat="1" applyFont="1" applyBorder="1" applyAlignment="1">
      <alignment horizontal="center" vertical="center"/>
    </xf>
    <xf numFmtId="0" fontId="114" fillId="0" borderId="58" xfId="0" applyFont="1" applyBorder="1" applyAlignment="1">
      <alignment horizontal="center" vertical="center"/>
    </xf>
    <xf numFmtId="14" fontId="114" fillId="0" borderId="58" xfId="0" applyNumberFormat="1" applyFont="1" applyBorder="1" applyAlignment="1">
      <alignment horizontal="center" vertical="center"/>
    </xf>
    <xf numFmtId="3" fontId="15" fillId="0" borderId="58" xfId="6" applyNumberFormat="1" applyFont="1" applyBorder="1" applyAlignment="1">
      <alignment horizontal="center" vertical="center"/>
    </xf>
    <xf numFmtId="4" fontId="15" fillId="0" borderId="58" xfId="0" applyNumberFormat="1" applyFont="1" applyBorder="1" applyAlignment="1">
      <alignment horizontal="center" vertical="center"/>
    </xf>
    <xf numFmtId="4" fontId="15" fillId="0" borderId="58" xfId="6" applyNumberFormat="1" applyFont="1" applyBorder="1" applyAlignment="1">
      <alignment horizontal="center" vertical="center"/>
    </xf>
    <xf numFmtId="4" fontId="4" fillId="0" borderId="88" xfId="0" applyNumberFormat="1" applyFont="1" applyBorder="1" applyAlignment="1">
      <alignment horizontal="center" vertical="center"/>
    </xf>
    <xf numFmtId="3" fontId="15" fillId="0" borderId="97" xfId="6" applyNumberFormat="1" applyFont="1" applyBorder="1" applyAlignment="1">
      <alignment horizontal="center" vertical="center"/>
    </xf>
    <xf numFmtId="0" fontId="4" fillId="0" borderId="88" xfId="0" applyFont="1" applyBorder="1"/>
    <xf numFmtId="0" fontId="49" fillId="0" borderId="88" xfId="0" applyFont="1" applyBorder="1"/>
    <xf numFmtId="0" fontId="49" fillId="0" borderId="89" xfId="0" applyFont="1" applyBorder="1"/>
    <xf numFmtId="0" fontId="4" fillId="0" borderId="172" xfId="6" applyBorder="1" applyAlignment="1">
      <alignment horizontal="center" vertical="center"/>
    </xf>
    <xf numFmtId="0" fontId="4" fillId="0" borderId="22" xfId="6" applyBorder="1" applyAlignment="1">
      <alignment horizontal="center" vertical="center"/>
    </xf>
    <xf numFmtId="0" fontId="4" fillId="0" borderId="173" xfId="6" applyBorder="1" applyAlignment="1">
      <alignment horizontal="center" vertical="center"/>
    </xf>
    <xf numFmtId="0" fontId="49" fillId="0" borderId="73" xfId="0" applyFont="1" applyBorder="1"/>
    <xf numFmtId="0" fontId="49" fillId="0" borderId="190" xfId="0" applyFont="1" applyBorder="1"/>
    <xf numFmtId="0" fontId="20" fillId="0" borderId="172" xfId="6" applyFont="1" applyBorder="1" applyAlignment="1">
      <alignment horizontal="center" vertical="center"/>
    </xf>
    <xf numFmtId="0" fontId="20" fillId="0" borderId="22" xfId="6" applyFont="1" applyBorder="1" applyAlignment="1">
      <alignment horizontal="center" vertical="center"/>
    </xf>
    <xf numFmtId="0" fontId="20" fillId="0" borderId="173" xfId="6" applyFont="1" applyBorder="1" applyAlignment="1">
      <alignment horizontal="center" vertical="center"/>
    </xf>
    <xf numFmtId="0" fontId="163" fillId="21" borderId="0" xfId="0" applyFont="1" applyFill="1"/>
    <xf numFmtId="0" fontId="163" fillId="12" borderId="0" xfId="0" applyFont="1" applyFill="1"/>
    <xf numFmtId="0" fontId="159" fillId="12" borderId="95" xfId="0" applyFont="1" applyFill="1" applyBorder="1" applyAlignment="1">
      <alignment horizontal="center" vertical="center"/>
    </xf>
    <xf numFmtId="14" fontId="159" fillId="12" borderId="95" xfId="0" applyNumberFormat="1" applyFont="1" applyFill="1" applyBorder="1" applyAlignment="1">
      <alignment horizontal="center" vertical="center"/>
    </xf>
    <xf numFmtId="0" fontId="115" fillId="12" borderId="95" xfId="0" applyFont="1" applyFill="1" applyBorder="1" applyAlignment="1">
      <alignment horizontal="center" vertical="center"/>
    </xf>
    <xf numFmtId="4" fontId="159" fillId="12" borderId="95" xfId="0" applyNumberFormat="1" applyFont="1" applyFill="1" applyBorder="1" applyAlignment="1">
      <alignment horizontal="center" vertical="center"/>
    </xf>
    <xf numFmtId="14" fontId="115" fillId="12" borderId="95" xfId="6" applyNumberFormat="1" applyFont="1" applyFill="1" applyBorder="1" applyAlignment="1">
      <alignment horizontal="center" vertical="center"/>
    </xf>
    <xf numFmtId="3" fontId="159" fillId="12" borderId="95" xfId="6" applyNumberFormat="1" applyFont="1" applyFill="1" applyBorder="1" applyAlignment="1">
      <alignment horizontal="center" vertical="center"/>
    </xf>
    <xf numFmtId="4" fontId="159" fillId="12" borderId="95" xfId="6" applyNumberFormat="1" applyFont="1" applyFill="1" applyBorder="1" applyAlignment="1">
      <alignment horizontal="center" vertical="center"/>
    </xf>
    <xf numFmtId="3" fontId="159" fillId="12" borderId="97" xfId="6" applyNumberFormat="1" applyFont="1" applyFill="1" applyBorder="1" applyAlignment="1">
      <alignment horizontal="center" vertical="center"/>
    </xf>
    <xf numFmtId="0" fontId="163" fillId="0" borderId="0" xfId="0" applyFont="1"/>
    <xf numFmtId="0" fontId="159" fillId="21" borderId="143" xfId="0" applyFont="1" applyFill="1" applyBorder="1" applyAlignment="1">
      <alignment horizontal="center" vertical="center"/>
    </xf>
    <xf numFmtId="14" fontId="115" fillId="21" borderId="58" xfId="6" applyNumberFormat="1" applyFont="1" applyFill="1" applyBorder="1" applyAlignment="1">
      <alignment horizontal="center" vertical="center"/>
    </xf>
    <xf numFmtId="0" fontId="159" fillId="21" borderId="169" xfId="6" applyFont="1" applyFill="1" applyBorder="1" applyAlignment="1">
      <alignment horizontal="center" vertical="center"/>
    </xf>
    <xf numFmtId="14" fontId="34" fillId="21" borderId="58" xfId="6" applyNumberFormat="1" applyFont="1" applyFill="1" applyBorder="1" applyAlignment="1">
      <alignment horizontal="center" vertical="center"/>
    </xf>
    <xf numFmtId="0" fontId="159" fillId="21" borderId="97" xfId="0" applyFont="1" applyFill="1" applyBorder="1" applyAlignment="1">
      <alignment horizontal="center" vertical="center"/>
    </xf>
    <xf numFmtId="0" fontId="159" fillId="21" borderId="76" xfId="6" applyFont="1" applyFill="1" applyBorder="1" applyAlignment="1">
      <alignment horizontal="center" vertical="center"/>
    </xf>
    <xf numFmtId="0" fontId="49" fillId="0" borderId="148" xfId="0" applyFont="1" applyBorder="1" applyAlignment="1">
      <alignment horizontal="center"/>
    </xf>
    <xf numFmtId="0" fontId="49" fillId="0" borderId="158" xfId="0" applyFont="1" applyBorder="1" applyAlignment="1">
      <alignment horizontal="center"/>
    </xf>
    <xf numFmtId="0" fontId="49" fillId="0" borderId="223" xfId="0" applyFont="1" applyBorder="1" applyAlignment="1">
      <alignment horizontal="center"/>
    </xf>
    <xf numFmtId="0" fontId="49" fillId="0" borderId="194" xfId="0" applyFont="1" applyBorder="1" applyAlignment="1">
      <alignment horizontal="center"/>
    </xf>
    <xf numFmtId="0" fontId="21" fillId="0" borderId="194" xfId="0" applyFont="1" applyBorder="1" applyAlignment="1">
      <alignment horizontal="center"/>
    </xf>
    <xf numFmtId="4" fontId="21" fillId="0" borderId="197" xfId="0" applyNumberFormat="1" applyFont="1" applyBorder="1" applyAlignment="1">
      <alignment horizontal="center"/>
    </xf>
    <xf numFmtId="0" fontId="15" fillId="12" borderId="55" xfId="0" applyFont="1" applyFill="1" applyBorder="1" applyAlignment="1">
      <alignment horizontal="center" vertical="center"/>
    </xf>
    <xf numFmtId="4" fontId="15" fillId="12" borderId="55" xfId="0" applyNumberFormat="1" applyFont="1" applyFill="1" applyBorder="1" applyAlignment="1">
      <alignment horizontal="center" vertical="center"/>
    </xf>
    <xf numFmtId="2" fontId="159" fillId="12" borderId="95" xfId="0" applyNumberFormat="1" applyFont="1" applyFill="1" applyBorder="1" applyAlignment="1">
      <alignment horizontal="center" vertical="center"/>
    </xf>
    <xf numFmtId="14" fontId="159" fillId="12" borderId="95" xfId="6" applyNumberFormat="1" applyFont="1" applyFill="1" applyBorder="1" applyAlignment="1">
      <alignment horizontal="center" vertical="center"/>
    </xf>
    <xf numFmtId="0" fontId="159" fillId="12" borderId="96" xfId="6" applyFont="1" applyFill="1" applyBorder="1" applyAlignment="1">
      <alignment horizontal="center" vertical="center"/>
    </xf>
    <xf numFmtId="4" fontId="159" fillId="12" borderId="97" xfId="6" applyNumberFormat="1" applyFont="1" applyFill="1" applyBorder="1" applyAlignment="1">
      <alignment horizontal="center" vertical="center"/>
    </xf>
    <xf numFmtId="0" fontId="15" fillId="12" borderId="75" xfId="6" applyFont="1" applyFill="1" applyBorder="1" applyAlignment="1">
      <alignment horizontal="center" vertical="center"/>
    </xf>
    <xf numFmtId="0" fontId="49" fillId="12" borderId="82" xfId="0" applyFont="1" applyFill="1" applyBorder="1"/>
    <xf numFmtId="0" fontId="4" fillId="12" borderId="73" xfId="0" applyFont="1" applyFill="1" applyBorder="1" applyAlignment="1">
      <alignment horizontal="center" vertical="center"/>
    </xf>
    <xf numFmtId="4" fontId="4" fillId="12" borderId="73" xfId="0" applyNumberFormat="1" applyFont="1" applyFill="1" applyBorder="1" applyAlignment="1">
      <alignment horizontal="center" vertical="center"/>
    </xf>
    <xf numFmtId="0" fontId="4" fillId="12" borderId="222" xfId="0" applyFont="1" applyFill="1" applyBorder="1" applyAlignment="1">
      <alignment horizontal="center" vertical="center"/>
    </xf>
    <xf numFmtId="4" fontId="4" fillId="12" borderId="190" xfId="0" applyNumberFormat="1" applyFont="1" applyFill="1" applyBorder="1" applyAlignment="1">
      <alignment horizontal="center" vertical="center"/>
    </xf>
    <xf numFmtId="0" fontId="4" fillId="12" borderId="190" xfId="0" applyFont="1" applyFill="1" applyBorder="1" applyAlignment="1">
      <alignment horizontal="center" vertical="center"/>
    </xf>
    <xf numFmtId="4" fontId="30" fillId="12" borderId="169" xfId="6" applyNumberFormat="1" applyFont="1" applyFill="1" applyBorder="1" applyAlignment="1">
      <alignment horizontal="center" vertical="center"/>
    </xf>
    <xf numFmtId="3" fontId="159" fillId="12" borderId="177" xfId="6" applyNumberFormat="1" applyFont="1" applyFill="1" applyBorder="1" applyAlignment="1">
      <alignment horizontal="center" vertical="center"/>
    </xf>
    <xf numFmtId="3" fontId="4" fillId="12" borderId="73" xfId="0" applyNumberFormat="1" applyFont="1" applyFill="1" applyBorder="1" applyAlignment="1">
      <alignment horizontal="center" vertical="center"/>
    </xf>
    <xf numFmtId="3" fontId="4" fillId="12" borderId="222" xfId="0" applyNumberFormat="1" applyFont="1" applyFill="1" applyBorder="1" applyAlignment="1">
      <alignment horizontal="center" vertical="center"/>
    </xf>
    <xf numFmtId="0" fontId="159" fillId="12" borderId="106" xfId="6" applyFont="1" applyFill="1" applyBorder="1" applyAlignment="1">
      <alignment horizontal="center" vertical="center"/>
    </xf>
    <xf numFmtId="0" fontId="15" fillId="12" borderId="51" xfId="0" applyFont="1" applyFill="1" applyBorder="1" applyAlignment="1">
      <alignment horizontal="center" vertical="center"/>
    </xf>
    <xf numFmtId="0" fontId="15" fillId="12" borderId="113" xfId="0" applyFont="1" applyFill="1" applyBorder="1" applyAlignment="1">
      <alignment horizontal="center" vertical="center"/>
    </xf>
    <xf numFmtId="14" fontId="15" fillId="12" borderId="113" xfId="0" applyNumberFormat="1" applyFont="1" applyFill="1" applyBorder="1" applyAlignment="1">
      <alignment horizontal="center" vertical="center"/>
    </xf>
    <xf numFmtId="0" fontId="114" fillId="12" borderId="113" xfId="0" applyFont="1" applyFill="1" applyBorder="1" applyAlignment="1">
      <alignment horizontal="center" vertical="center"/>
    </xf>
    <xf numFmtId="4" fontId="15" fillId="12" borderId="113" xfId="0" applyNumberFormat="1" applyFont="1" applyFill="1" applyBorder="1" applyAlignment="1">
      <alignment horizontal="center" vertical="center"/>
    </xf>
    <xf numFmtId="14" fontId="114" fillId="12" borderId="113" xfId="6" applyNumberFormat="1" applyFont="1" applyFill="1" applyBorder="1" applyAlignment="1">
      <alignment horizontal="center" vertical="center"/>
    </xf>
    <xf numFmtId="3" fontId="15" fillId="12" borderId="113" xfId="6" applyNumberFormat="1" applyFont="1" applyFill="1" applyBorder="1" applyAlignment="1">
      <alignment horizontal="center" vertical="center"/>
    </xf>
    <xf numFmtId="4" fontId="15" fillId="12" borderId="113" xfId="6" applyNumberFormat="1" applyFont="1" applyFill="1" applyBorder="1" applyAlignment="1">
      <alignment horizontal="center" vertical="center"/>
    </xf>
    <xf numFmtId="0" fontId="159" fillId="0" borderId="106" xfId="0" applyFont="1" applyBorder="1" applyAlignment="1">
      <alignment horizontal="center" vertical="center"/>
    </xf>
    <xf numFmtId="0" fontId="159" fillId="0" borderId="95" xfId="0" applyFont="1" applyBorder="1" applyAlignment="1">
      <alignment horizontal="center" vertical="center"/>
    </xf>
    <xf numFmtId="14" fontId="159" fillId="0" borderId="95" xfId="0" applyNumberFormat="1" applyFont="1" applyBorder="1" applyAlignment="1">
      <alignment horizontal="center" vertical="center"/>
    </xf>
    <xf numFmtId="0" fontId="115" fillId="0" borderId="95" xfId="0" applyFont="1" applyBorder="1" applyAlignment="1">
      <alignment horizontal="center" vertical="center"/>
    </xf>
    <xf numFmtId="14" fontId="115" fillId="0" borderId="95" xfId="0" applyNumberFormat="1" applyFont="1" applyBorder="1" applyAlignment="1">
      <alignment horizontal="center" vertical="center"/>
    </xf>
    <xf numFmtId="3" fontId="159" fillId="0" borderId="95" xfId="6" applyNumberFormat="1" applyFont="1" applyBorder="1" applyAlignment="1">
      <alignment horizontal="center" vertical="center"/>
    </xf>
    <xf numFmtId="4" fontId="159" fillId="0" borderId="95" xfId="0" applyNumberFormat="1" applyFont="1" applyBorder="1" applyAlignment="1">
      <alignment horizontal="center" vertical="center"/>
    </xf>
    <xf numFmtId="4" fontId="159" fillId="0" borderId="95" xfId="6" applyNumberFormat="1" applyFont="1" applyBorder="1" applyAlignment="1">
      <alignment horizontal="center" vertical="center"/>
    </xf>
    <xf numFmtId="0" fontId="159" fillId="0" borderId="96" xfId="0" applyFont="1" applyBorder="1" applyAlignment="1">
      <alignment horizontal="center" vertical="center"/>
    </xf>
    <xf numFmtId="0" fontId="159" fillId="12" borderId="76" xfId="0" applyFont="1" applyFill="1" applyBorder="1" applyAlignment="1">
      <alignment horizontal="center" vertical="center"/>
    </xf>
    <xf numFmtId="0" fontId="159" fillId="12" borderId="55" xfId="6" applyFont="1" applyFill="1" applyBorder="1" applyAlignment="1">
      <alignment horizontal="center" vertical="center"/>
    </xf>
    <xf numFmtId="0" fontId="159" fillId="12" borderId="55" xfId="0" applyFont="1" applyFill="1" applyBorder="1" applyAlignment="1">
      <alignment horizontal="center" vertical="center"/>
    </xf>
    <xf numFmtId="14" fontId="159" fillId="12" borderId="55" xfId="0" applyNumberFormat="1" applyFont="1" applyFill="1" applyBorder="1" applyAlignment="1">
      <alignment horizontal="center" vertical="center"/>
    </xf>
    <xf numFmtId="0" fontId="115" fillId="12" borderId="55" xfId="0" applyFont="1" applyFill="1" applyBorder="1" applyAlignment="1">
      <alignment horizontal="center" vertical="center"/>
    </xf>
    <xf numFmtId="2" fontId="159" fillId="12" borderId="55" xfId="0" applyNumberFormat="1" applyFont="1" applyFill="1" applyBorder="1" applyAlignment="1">
      <alignment horizontal="center" vertical="center"/>
    </xf>
    <xf numFmtId="14" fontId="115" fillId="12" borderId="55" xfId="6" applyNumberFormat="1" applyFont="1" applyFill="1" applyBorder="1" applyAlignment="1">
      <alignment horizontal="center" vertical="center"/>
    </xf>
    <xf numFmtId="14" fontId="159" fillId="12" borderId="55" xfId="6" applyNumberFormat="1" applyFont="1" applyFill="1" applyBorder="1" applyAlignment="1">
      <alignment horizontal="center" vertical="center"/>
    </xf>
    <xf numFmtId="3" fontId="159" fillId="12" borderId="55" xfId="6" applyNumberFormat="1" applyFont="1" applyFill="1" applyBorder="1" applyAlignment="1">
      <alignment horizontal="center" vertical="center"/>
    </xf>
    <xf numFmtId="4" fontId="159" fillId="12" borderId="55" xfId="0" applyNumberFormat="1" applyFont="1" applyFill="1" applyBorder="1" applyAlignment="1">
      <alignment horizontal="center" vertical="center"/>
    </xf>
    <xf numFmtId="4" fontId="159" fillId="12" borderId="55" xfId="6" applyNumberFormat="1" applyFont="1" applyFill="1" applyBorder="1" applyAlignment="1">
      <alignment horizontal="center" vertical="center"/>
    </xf>
    <xf numFmtId="0" fontId="159" fillId="12" borderId="128" xfId="0" applyFont="1" applyFill="1" applyBorder="1" applyAlignment="1">
      <alignment horizontal="center" vertical="center"/>
    </xf>
    <xf numFmtId="3" fontId="159" fillId="12" borderId="73" xfId="6" applyNumberFormat="1" applyFont="1" applyFill="1" applyBorder="1" applyAlignment="1">
      <alignment horizontal="center" vertical="center"/>
    </xf>
    <xf numFmtId="0" fontId="159" fillId="12" borderId="75" xfId="6" applyFont="1" applyFill="1" applyBorder="1" applyAlignment="1">
      <alignment horizontal="center" vertical="center"/>
    </xf>
    <xf numFmtId="0" fontId="10" fillId="12" borderId="55" xfId="0" applyFont="1" applyFill="1" applyBorder="1" applyAlignment="1">
      <alignment horizontal="center"/>
    </xf>
    <xf numFmtId="0" fontId="159" fillId="0" borderId="149" xfId="0" applyFont="1" applyBorder="1" applyAlignment="1">
      <alignment horizontal="center" vertical="center"/>
    </xf>
    <xf numFmtId="0" fontId="159" fillId="0" borderId="58" xfId="0" applyFont="1" applyBorder="1" applyAlignment="1">
      <alignment horizontal="center" vertical="center"/>
    </xf>
    <xf numFmtId="14" fontId="159" fillId="0" borderId="58" xfId="0" applyNumberFormat="1" applyFont="1" applyBorder="1" applyAlignment="1">
      <alignment horizontal="center" vertical="center"/>
    </xf>
    <xf numFmtId="14" fontId="115" fillId="0" borderId="58" xfId="0" applyNumberFormat="1" applyFont="1" applyBorder="1" applyAlignment="1">
      <alignment horizontal="center" vertical="center"/>
    </xf>
    <xf numFmtId="3" fontId="159" fillId="0" borderId="58" xfId="6" applyNumberFormat="1" applyFont="1" applyBorder="1" applyAlignment="1">
      <alignment horizontal="center" vertical="center"/>
    </xf>
    <xf numFmtId="4" fontId="159" fillId="0" borderId="58" xfId="0" applyNumberFormat="1" applyFont="1" applyBorder="1" applyAlignment="1">
      <alignment horizontal="center" vertical="center"/>
    </xf>
    <xf numFmtId="4" fontId="159" fillId="0" borderId="58" xfId="6" applyNumberFormat="1" applyFont="1" applyBorder="1" applyAlignment="1">
      <alignment horizontal="center" vertical="center"/>
    </xf>
    <xf numFmtId="0" fontId="15" fillId="12" borderId="151" xfId="6" applyFont="1" applyFill="1" applyBorder="1" applyAlignment="1">
      <alignment horizontal="center" vertical="center"/>
    </xf>
    <xf numFmtId="0" fontId="159" fillId="21" borderId="96" xfId="6" applyFont="1" applyFill="1" applyBorder="1" applyAlignment="1">
      <alignment horizontal="center" vertical="center"/>
    </xf>
    <xf numFmtId="0" fontId="62" fillId="21" borderId="0" xfId="0" applyFont="1" applyFill="1"/>
    <xf numFmtId="0" fontId="0" fillId="12" borderId="94" xfId="0" applyFill="1" applyBorder="1"/>
    <xf numFmtId="0" fontId="159" fillId="0" borderId="128" xfId="0" applyFont="1" applyBorder="1" applyAlignment="1">
      <alignment horizontal="center" vertical="center"/>
    </xf>
    <xf numFmtId="0" fontId="49" fillId="0" borderId="167" xfId="0" applyFont="1" applyBorder="1"/>
    <xf numFmtId="0" fontId="4" fillId="21" borderId="51" xfId="0" applyFont="1" applyFill="1" applyBorder="1"/>
    <xf numFmtId="0" fontId="159" fillId="12" borderId="96" xfId="0" applyFont="1" applyFill="1" applyBorder="1" applyAlignment="1">
      <alignment horizontal="center" vertical="center"/>
    </xf>
    <xf numFmtId="0" fontId="159" fillId="12" borderId="113" xfId="0" applyFont="1" applyFill="1" applyBorder="1" applyAlignment="1">
      <alignment horizontal="center" vertical="center"/>
    </xf>
    <xf numFmtId="14" fontId="159" fillId="12" borderId="113" xfId="0" applyNumberFormat="1" applyFont="1" applyFill="1" applyBorder="1" applyAlignment="1">
      <alignment horizontal="center" vertical="center"/>
    </xf>
    <xf numFmtId="0" fontId="115" fillId="12" borderId="113" xfId="0" applyFont="1" applyFill="1" applyBorder="1" applyAlignment="1">
      <alignment horizontal="center" vertical="center"/>
    </xf>
    <xf numFmtId="4" fontId="159" fillId="12" borderId="113" xfId="0" applyNumberFormat="1" applyFont="1" applyFill="1" applyBorder="1" applyAlignment="1">
      <alignment horizontal="center" vertical="center"/>
    </xf>
    <xf numFmtId="14" fontId="115" fillId="12" borderId="113" xfId="6" applyNumberFormat="1" applyFont="1" applyFill="1" applyBorder="1" applyAlignment="1">
      <alignment horizontal="center" vertical="center"/>
    </xf>
    <xf numFmtId="3" fontId="159" fillId="12" borderId="113" xfId="6" applyNumberFormat="1" applyFont="1" applyFill="1" applyBorder="1" applyAlignment="1">
      <alignment horizontal="center" vertical="center"/>
    </xf>
    <xf numFmtId="4" fontId="159" fillId="12" borderId="113" xfId="6" applyNumberFormat="1" applyFont="1" applyFill="1" applyBorder="1" applyAlignment="1">
      <alignment horizontal="center" vertical="center"/>
    </xf>
    <xf numFmtId="0" fontId="10" fillId="12" borderId="96" xfId="0" applyFont="1" applyFill="1" applyBorder="1"/>
    <xf numFmtId="0" fontId="10" fillId="12" borderId="95" xfId="0" applyFont="1" applyFill="1" applyBorder="1"/>
    <xf numFmtId="0" fontId="0" fillId="12" borderId="95" xfId="0" applyFill="1" applyBorder="1"/>
    <xf numFmtId="0" fontId="0" fillId="12" borderId="97" xfId="0" applyFill="1" applyBorder="1"/>
    <xf numFmtId="0" fontId="10" fillId="12" borderId="75" xfId="0" applyFont="1" applyFill="1" applyBorder="1"/>
    <xf numFmtId="0" fontId="10" fillId="12" borderId="87" xfId="0" applyFont="1" applyFill="1" applyBorder="1"/>
    <xf numFmtId="0" fontId="10" fillId="12" borderId="88" xfId="0" applyFont="1" applyFill="1" applyBorder="1"/>
    <xf numFmtId="0" fontId="4" fillId="12" borderId="95" xfId="0" applyFont="1" applyFill="1" applyBorder="1"/>
    <xf numFmtId="0" fontId="49" fillId="12" borderId="95" xfId="0" applyFont="1" applyFill="1" applyBorder="1"/>
    <xf numFmtId="0" fontId="49" fillId="12" borderId="97" xfId="0" applyFont="1" applyFill="1" applyBorder="1"/>
    <xf numFmtId="0" fontId="4" fillId="12" borderId="51" xfId="0" applyFont="1" applyFill="1" applyBorder="1"/>
    <xf numFmtId="0" fontId="49" fillId="12" borderId="89" xfId="0" applyFont="1" applyFill="1" applyBorder="1"/>
    <xf numFmtId="0" fontId="4" fillId="12" borderId="105" xfId="0" applyFont="1" applyFill="1" applyBorder="1" applyAlignment="1">
      <alignment horizontal="center" vertical="center"/>
    </xf>
    <xf numFmtId="0" fontId="4" fillId="12" borderId="144" xfId="0" applyFont="1" applyFill="1" applyBorder="1" applyAlignment="1">
      <alignment horizontal="center" vertical="center"/>
    </xf>
    <xf numFmtId="0" fontId="4" fillId="12" borderId="144" xfId="0" applyFont="1" applyFill="1" applyBorder="1"/>
    <xf numFmtId="0" fontId="49" fillId="12" borderId="144" xfId="0" applyFont="1" applyFill="1" applyBorder="1"/>
    <xf numFmtId="0" fontId="49" fillId="12" borderId="86" xfId="0" applyFont="1" applyFill="1" applyBorder="1"/>
    <xf numFmtId="0" fontId="10" fillId="12" borderId="94" xfId="0" applyFont="1" applyFill="1" applyBorder="1"/>
    <xf numFmtId="0" fontId="4" fillId="12" borderId="133" xfId="0" applyFont="1" applyFill="1" applyBorder="1"/>
    <xf numFmtId="0" fontId="4" fillId="12" borderId="99" xfId="0" applyFont="1" applyFill="1" applyBorder="1" applyAlignment="1">
      <alignment horizontal="center" vertical="center"/>
    </xf>
    <xf numFmtId="0" fontId="4" fillId="12" borderId="100" xfId="0" applyFont="1" applyFill="1" applyBorder="1" applyAlignment="1">
      <alignment horizontal="center" vertical="center"/>
    </xf>
    <xf numFmtId="0" fontId="4" fillId="12" borderId="100" xfId="0" applyFont="1" applyFill="1" applyBorder="1"/>
    <xf numFmtId="0" fontId="21" fillId="12" borderId="100" xfId="0" applyFont="1" applyFill="1" applyBorder="1"/>
    <xf numFmtId="0" fontId="49" fillId="12" borderId="100" xfId="0" applyFont="1" applyFill="1" applyBorder="1"/>
    <xf numFmtId="0" fontId="4" fillId="12" borderId="101" xfId="0" applyFont="1" applyFill="1" applyBorder="1"/>
    <xf numFmtId="0" fontId="0" fillId="0" borderId="73" xfId="0" applyBorder="1" applyAlignment="1">
      <alignment horizontal="center"/>
    </xf>
    <xf numFmtId="0" fontId="0" fillId="23" borderId="0" xfId="0" applyFill="1"/>
    <xf numFmtId="0" fontId="137" fillId="23" borderId="0" xfId="0" applyFont="1" applyFill="1"/>
    <xf numFmtId="0" fontId="21" fillId="23" borderId="0" xfId="0" applyFont="1" applyFill="1"/>
    <xf numFmtId="0" fontId="49" fillId="23" borderId="0" xfId="0" applyFont="1" applyFill="1"/>
    <xf numFmtId="0" fontId="137" fillId="23" borderId="0" xfId="0" applyFont="1" applyFill="1" applyAlignment="1">
      <alignment horizontal="center" vertical="center"/>
    </xf>
    <xf numFmtId="0" fontId="4" fillId="23" borderId="71" xfId="0" applyFont="1" applyFill="1" applyBorder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4" fillId="23" borderId="62" xfId="6" applyFill="1" applyBorder="1" applyAlignment="1">
      <alignment horizontal="center" vertical="center"/>
    </xf>
    <xf numFmtId="0" fontId="4" fillId="23" borderId="63" xfId="6" applyFill="1" applyBorder="1" applyAlignment="1">
      <alignment horizontal="center" vertical="center"/>
    </xf>
    <xf numFmtId="0" fontId="4" fillId="23" borderId="64" xfId="6" applyFill="1" applyBorder="1" applyAlignment="1">
      <alignment horizontal="center" vertical="center"/>
    </xf>
    <xf numFmtId="0" fontId="4" fillId="23" borderId="91" xfId="0" applyFont="1" applyFill="1" applyBorder="1" applyAlignment="1">
      <alignment horizontal="center" vertical="center"/>
    </xf>
    <xf numFmtId="0" fontId="4" fillId="23" borderId="65" xfId="6" applyFill="1" applyBorder="1" applyAlignment="1">
      <alignment horizontal="center" vertical="center"/>
    </xf>
    <xf numFmtId="0" fontId="4" fillId="23" borderId="7" xfId="6" applyFill="1" applyBorder="1" applyAlignment="1">
      <alignment horizontal="center" vertical="center"/>
    </xf>
    <xf numFmtId="0" fontId="4" fillId="23" borderId="66" xfId="6" applyFill="1" applyBorder="1" applyAlignment="1">
      <alignment horizontal="center" vertical="center"/>
    </xf>
    <xf numFmtId="0" fontId="4" fillId="23" borderId="98" xfId="0" applyFont="1" applyFill="1" applyBorder="1" applyAlignment="1">
      <alignment horizontal="center" vertical="center"/>
    </xf>
    <xf numFmtId="0" fontId="4" fillId="23" borderId="67" xfId="6" applyFill="1" applyBorder="1" applyAlignment="1">
      <alignment horizontal="center" vertical="center"/>
    </xf>
    <xf numFmtId="0" fontId="4" fillId="23" borderId="56" xfId="6" applyFill="1" applyBorder="1" applyAlignment="1">
      <alignment horizontal="center" vertical="center"/>
    </xf>
    <xf numFmtId="0" fontId="4" fillId="23" borderId="68" xfId="6" applyFill="1" applyBorder="1" applyAlignment="1">
      <alignment horizontal="center" vertical="center"/>
    </xf>
    <xf numFmtId="0" fontId="4" fillId="23" borderId="96" xfId="0" applyFont="1" applyFill="1" applyBorder="1" applyAlignment="1">
      <alignment horizontal="center" vertical="center"/>
    </xf>
    <xf numFmtId="0" fontId="4" fillId="23" borderId="95" xfId="0" applyFont="1" applyFill="1" applyBorder="1" applyAlignment="1">
      <alignment horizontal="center" vertical="center"/>
    </xf>
    <xf numFmtId="0" fontId="21" fillId="23" borderId="95" xfId="0" applyFont="1" applyFill="1" applyBorder="1" applyAlignment="1">
      <alignment horizontal="center" vertical="center"/>
    </xf>
    <xf numFmtId="0" fontId="4" fillId="23" borderId="97" xfId="0" applyFont="1" applyFill="1" applyBorder="1" applyAlignment="1">
      <alignment horizontal="center" vertical="center"/>
    </xf>
    <xf numFmtId="0" fontId="4" fillId="23" borderId="75" xfId="0" applyFont="1" applyFill="1" applyBorder="1" applyAlignment="1">
      <alignment horizontal="center" vertical="center"/>
    </xf>
    <xf numFmtId="0" fontId="4" fillId="23" borderId="55" xfId="0" applyFont="1" applyFill="1" applyBorder="1" applyAlignment="1">
      <alignment horizontal="center" vertical="center"/>
    </xf>
    <xf numFmtId="0" fontId="21" fillId="23" borderId="55" xfId="0" applyFont="1" applyFill="1" applyBorder="1" applyAlignment="1">
      <alignment horizontal="center" vertical="center"/>
    </xf>
    <xf numFmtId="0" fontId="4" fillId="23" borderId="82" xfId="0" applyFont="1" applyFill="1" applyBorder="1" applyAlignment="1">
      <alignment horizontal="center" vertical="center"/>
    </xf>
    <xf numFmtId="0" fontId="10" fillId="23" borderId="75" xfId="0" applyFont="1" applyFill="1" applyBorder="1" applyAlignment="1">
      <alignment horizontal="center" vertical="center"/>
    </xf>
    <xf numFmtId="0" fontId="10" fillId="23" borderId="55" xfId="0" applyFont="1" applyFill="1" applyBorder="1" applyAlignment="1">
      <alignment horizontal="center" vertical="center"/>
    </xf>
    <xf numFmtId="0" fontId="10" fillId="23" borderId="55" xfId="0" applyFont="1" applyFill="1" applyBorder="1"/>
    <xf numFmtId="0" fontId="0" fillId="23" borderId="55" xfId="0" applyFill="1" applyBorder="1"/>
    <xf numFmtId="0" fontId="0" fillId="23" borderId="82" xfId="0" applyFill="1" applyBorder="1"/>
    <xf numFmtId="0" fontId="20" fillId="23" borderId="75" xfId="0" applyFont="1" applyFill="1" applyBorder="1" applyAlignment="1">
      <alignment horizontal="center" vertical="center"/>
    </xf>
    <xf numFmtId="0" fontId="20" fillId="23" borderId="55" xfId="0" applyFont="1" applyFill="1" applyBorder="1" applyAlignment="1">
      <alignment horizontal="center" vertical="center"/>
    </xf>
    <xf numFmtId="14" fontId="4" fillId="23" borderId="55" xfId="0" applyNumberFormat="1" applyFont="1" applyFill="1" applyBorder="1" applyAlignment="1">
      <alignment horizontal="center" vertical="center"/>
    </xf>
    <xf numFmtId="14" fontId="21" fillId="23" borderId="55" xfId="0" applyNumberFormat="1" applyFont="1" applyFill="1" applyBorder="1" applyAlignment="1">
      <alignment horizontal="center" vertical="center"/>
    </xf>
    <xf numFmtId="4" fontId="4" fillId="23" borderId="55" xfId="0" applyNumberFormat="1" applyFont="1" applyFill="1" applyBorder="1" applyAlignment="1">
      <alignment horizontal="center" vertical="center"/>
    </xf>
    <xf numFmtId="0" fontId="4" fillId="23" borderId="55" xfId="0" applyFont="1" applyFill="1" applyBorder="1"/>
    <xf numFmtId="0" fontId="49" fillId="23" borderId="55" xfId="0" applyFont="1" applyFill="1" applyBorder="1"/>
    <xf numFmtId="0" fontId="49" fillId="23" borderId="82" xfId="0" applyFont="1" applyFill="1" applyBorder="1"/>
    <xf numFmtId="0" fontId="4" fillId="23" borderId="148" xfId="0" applyFont="1" applyFill="1" applyBorder="1" applyAlignment="1">
      <alignment horizontal="center" vertical="center"/>
    </xf>
    <xf numFmtId="0" fontId="4" fillId="23" borderId="113" xfId="0" applyFont="1" applyFill="1" applyBorder="1" applyAlignment="1">
      <alignment horizontal="center" vertical="center"/>
    </xf>
    <xf numFmtId="0" fontId="21" fillId="23" borderId="113" xfId="0" applyFont="1" applyFill="1" applyBorder="1" applyAlignment="1">
      <alignment horizontal="center" vertical="center"/>
    </xf>
    <xf numFmtId="0" fontId="4" fillId="23" borderId="133" xfId="0" applyFont="1" applyFill="1" applyBorder="1" applyAlignment="1">
      <alignment horizontal="center" vertical="center"/>
    </xf>
    <xf numFmtId="0" fontId="4" fillId="23" borderId="87" xfId="0" applyFont="1" applyFill="1" applyBorder="1" applyAlignment="1">
      <alignment horizontal="center" vertical="center"/>
    </xf>
    <xf numFmtId="0" fontId="4" fillId="23" borderId="88" xfId="0" applyFont="1" applyFill="1" applyBorder="1" applyAlignment="1">
      <alignment horizontal="center" vertical="center"/>
    </xf>
    <xf numFmtId="0" fontId="4" fillId="23" borderId="88" xfId="0" applyFont="1" applyFill="1" applyBorder="1"/>
    <xf numFmtId="0" fontId="49" fillId="23" borderId="88" xfId="0" applyFont="1" applyFill="1" applyBorder="1"/>
    <xf numFmtId="0" fontId="49" fillId="23" borderId="89" xfId="0" applyFont="1" applyFill="1" applyBorder="1"/>
    <xf numFmtId="0" fontId="4" fillId="23" borderId="0" xfId="0" applyFont="1" applyFill="1"/>
    <xf numFmtId="0" fontId="21" fillId="23" borderId="88" xfId="0" applyFont="1" applyFill="1" applyBorder="1" applyAlignment="1">
      <alignment horizontal="center" vertical="center"/>
    </xf>
    <xf numFmtId="0" fontId="4" fillId="23" borderId="89" xfId="0" applyFont="1" applyFill="1" applyBorder="1" applyAlignment="1">
      <alignment horizontal="center" vertical="center"/>
    </xf>
    <xf numFmtId="0" fontId="21" fillId="23" borderId="0" xfId="0" applyFont="1" applyFill="1" applyAlignment="1">
      <alignment horizontal="center" vertical="center"/>
    </xf>
    <xf numFmtId="0" fontId="20" fillId="23" borderId="71" xfId="0" applyFont="1" applyFill="1" applyBorder="1" applyAlignment="1">
      <alignment horizontal="center" vertical="center"/>
    </xf>
    <xf numFmtId="0" fontId="20" fillId="23" borderId="62" xfId="6" applyFont="1" applyFill="1" applyBorder="1" applyAlignment="1">
      <alignment horizontal="center" vertical="center"/>
    </xf>
    <xf numFmtId="0" fontId="20" fillId="23" borderId="63" xfId="6" applyFont="1" applyFill="1" applyBorder="1" applyAlignment="1">
      <alignment horizontal="center" vertical="center"/>
    </xf>
    <xf numFmtId="0" fontId="20" fillId="23" borderId="64" xfId="6" applyFont="1" applyFill="1" applyBorder="1" applyAlignment="1">
      <alignment horizontal="center" vertical="center"/>
    </xf>
    <xf numFmtId="0" fontId="20" fillId="23" borderId="91" xfId="0" applyFont="1" applyFill="1" applyBorder="1" applyAlignment="1">
      <alignment horizontal="center" vertical="center"/>
    </xf>
    <xf numFmtId="0" fontId="20" fillId="23" borderId="65" xfId="6" applyFont="1" applyFill="1" applyBorder="1" applyAlignment="1">
      <alignment horizontal="center" vertical="center"/>
    </xf>
    <xf numFmtId="0" fontId="20" fillId="23" borderId="7" xfId="6" applyFont="1" applyFill="1" applyBorder="1" applyAlignment="1">
      <alignment horizontal="center" vertical="center"/>
    </xf>
    <xf numFmtId="0" fontId="20" fillId="23" borderId="66" xfId="6" applyFont="1" applyFill="1" applyBorder="1" applyAlignment="1">
      <alignment horizontal="center" vertical="center"/>
    </xf>
    <xf numFmtId="0" fontId="20" fillId="23" borderId="98" xfId="0" applyFont="1" applyFill="1" applyBorder="1" applyAlignment="1">
      <alignment horizontal="center" vertical="center"/>
    </xf>
    <xf numFmtId="0" fontId="20" fillId="23" borderId="67" xfId="6" applyFont="1" applyFill="1" applyBorder="1" applyAlignment="1">
      <alignment horizontal="center" vertical="center"/>
    </xf>
    <xf numFmtId="0" fontId="20" fillId="23" borderId="56" xfId="6" applyFont="1" applyFill="1" applyBorder="1" applyAlignment="1">
      <alignment horizontal="center" vertical="center"/>
    </xf>
    <xf numFmtId="0" fontId="20" fillId="23" borderId="68" xfId="6" applyFont="1" applyFill="1" applyBorder="1" applyAlignment="1">
      <alignment horizontal="center" vertical="center"/>
    </xf>
    <xf numFmtId="0" fontId="4" fillId="23" borderId="58" xfId="0" applyFont="1" applyFill="1" applyBorder="1" applyAlignment="1">
      <alignment horizontal="center" vertical="center"/>
    </xf>
    <xf numFmtId="0" fontId="4" fillId="23" borderId="58" xfId="0" applyFont="1" applyFill="1" applyBorder="1"/>
    <xf numFmtId="0" fontId="49" fillId="23" borderId="58" xfId="0" applyFont="1" applyFill="1" applyBorder="1"/>
    <xf numFmtId="0" fontId="21" fillId="23" borderId="169" xfId="0" applyFont="1" applyFill="1" applyBorder="1" applyAlignment="1">
      <alignment horizontal="center" vertical="center"/>
    </xf>
    <xf numFmtId="0" fontId="4" fillId="23" borderId="169" xfId="0" applyFont="1" applyFill="1" applyBorder="1" applyAlignment="1">
      <alignment horizontal="center" vertical="center"/>
    </xf>
    <xf numFmtId="0" fontId="4" fillId="23" borderId="169" xfId="0" applyFont="1" applyFill="1" applyBorder="1"/>
    <xf numFmtId="0" fontId="49" fillId="23" borderId="169" xfId="0" applyFont="1" applyFill="1" applyBorder="1"/>
    <xf numFmtId="0" fontId="49" fillId="9" borderId="0" xfId="0" applyFont="1" applyFill="1"/>
    <xf numFmtId="0" fontId="21" fillId="9" borderId="0" xfId="0" applyFont="1" applyFill="1"/>
    <xf numFmtId="0" fontId="20" fillId="9" borderId="71" xfId="0" applyFont="1" applyFill="1" applyBorder="1" applyAlignment="1">
      <alignment horizontal="center" vertical="center"/>
    </xf>
    <xf numFmtId="0" fontId="20" fillId="9" borderId="91" xfId="0" applyFont="1" applyFill="1" applyBorder="1" applyAlignment="1">
      <alignment horizontal="center" vertical="center"/>
    </xf>
    <xf numFmtId="0" fontId="20" fillId="9" borderId="98" xfId="0" applyFont="1" applyFill="1" applyBorder="1" applyAlignment="1">
      <alignment horizontal="center" vertical="center"/>
    </xf>
    <xf numFmtId="0" fontId="159" fillId="9" borderId="106" xfId="0" applyFont="1" applyFill="1" applyBorder="1" applyAlignment="1">
      <alignment horizontal="center" vertical="center"/>
    </xf>
    <xf numFmtId="0" fontId="159" fillId="9" borderId="95" xfId="6" applyFont="1" applyFill="1" applyBorder="1" applyAlignment="1">
      <alignment horizontal="center" vertical="center"/>
    </xf>
    <xf numFmtId="0" fontId="159" fillId="9" borderId="95" xfId="0" applyFont="1" applyFill="1" applyBorder="1" applyAlignment="1">
      <alignment horizontal="center" vertical="center"/>
    </xf>
    <xf numFmtId="14" fontId="159" fillId="9" borderId="95" xfId="0" applyNumberFormat="1" applyFont="1" applyFill="1" applyBorder="1" applyAlignment="1">
      <alignment horizontal="center" vertical="center"/>
    </xf>
    <xf numFmtId="0" fontId="115" fillId="9" borderId="95" xfId="0" applyFont="1" applyFill="1" applyBorder="1" applyAlignment="1">
      <alignment horizontal="center" vertical="center"/>
    </xf>
    <xf numFmtId="2" fontId="159" fillId="9" borderId="95" xfId="0" applyNumberFormat="1" applyFont="1" applyFill="1" applyBorder="1" applyAlignment="1">
      <alignment horizontal="center" vertical="center"/>
    </xf>
    <xf numFmtId="14" fontId="115" fillId="9" borderId="177" xfId="0" applyNumberFormat="1" applyFont="1" applyFill="1" applyBorder="1" applyAlignment="1">
      <alignment horizontal="center" vertical="center"/>
    </xf>
    <xf numFmtId="0" fontId="159" fillId="9" borderId="55" xfId="0" applyFont="1" applyFill="1" applyBorder="1" applyAlignment="1">
      <alignment horizontal="center" vertical="center"/>
    </xf>
    <xf numFmtId="3" fontId="159" fillId="9" borderId="95" xfId="6" applyNumberFormat="1" applyFont="1" applyFill="1" applyBorder="1" applyAlignment="1">
      <alignment horizontal="center" vertical="center"/>
    </xf>
    <xf numFmtId="4" fontId="159" fillId="9" borderId="95" xfId="0" applyNumberFormat="1" applyFont="1" applyFill="1" applyBorder="1" applyAlignment="1">
      <alignment horizontal="center" vertical="center"/>
    </xf>
    <xf numFmtId="3" fontId="159" fillId="9" borderId="177" xfId="0" applyNumberFormat="1" applyFont="1" applyFill="1" applyBorder="1" applyAlignment="1">
      <alignment horizontal="center" vertical="center"/>
    </xf>
    <xf numFmtId="0" fontId="159" fillId="9" borderId="76" xfId="0" applyFont="1" applyFill="1" applyBorder="1" applyAlignment="1">
      <alignment horizontal="center" vertical="center"/>
    </xf>
    <xf numFmtId="0" fontId="159" fillId="9" borderId="55" xfId="6" applyFont="1" applyFill="1" applyBorder="1" applyAlignment="1">
      <alignment horizontal="center" vertical="center"/>
    </xf>
    <xf numFmtId="14" fontId="159" fillId="9" borderId="55" xfId="0" applyNumberFormat="1" applyFont="1" applyFill="1" applyBorder="1" applyAlignment="1">
      <alignment horizontal="center" vertical="center"/>
    </xf>
    <xf numFmtId="0" fontId="115" fillId="9" borderId="55" xfId="0" applyFont="1" applyFill="1" applyBorder="1" applyAlignment="1">
      <alignment horizontal="center" vertical="center"/>
    </xf>
    <xf numFmtId="2" fontId="159" fillId="9" borderId="55" xfId="0" applyNumberFormat="1" applyFont="1" applyFill="1" applyBorder="1" applyAlignment="1">
      <alignment horizontal="center" vertical="center"/>
    </xf>
    <xf numFmtId="3" fontId="159" fillId="9" borderId="55" xfId="6" applyNumberFormat="1" applyFont="1" applyFill="1" applyBorder="1" applyAlignment="1">
      <alignment horizontal="center" vertical="center"/>
    </xf>
    <xf numFmtId="0" fontId="159" fillId="9" borderId="58" xfId="0" applyFont="1" applyFill="1" applyBorder="1" applyAlignment="1">
      <alignment horizontal="center" vertical="center"/>
    </xf>
    <xf numFmtId="4" fontId="159" fillId="9" borderId="55" xfId="0" applyNumberFormat="1" applyFont="1" applyFill="1" applyBorder="1" applyAlignment="1">
      <alignment horizontal="center" vertical="center"/>
    </xf>
    <xf numFmtId="3" fontId="159" fillId="9" borderId="73" xfId="0" applyNumberFormat="1" applyFont="1" applyFill="1" applyBorder="1" applyAlignment="1">
      <alignment horizontal="center" vertical="center"/>
    </xf>
    <xf numFmtId="0" fontId="4" fillId="9" borderId="82" xfId="0" applyFont="1" applyFill="1" applyBorder="1" applyAlignment="1">
      <alignment horizontal="center" vertical="center"/>
    </xf>
    <xf numFmtId="0" fontId="159" fillId="9" borderId="77" xfId="0" applyFont="1" applyFill="1" applyBorder="1" applyAlignment="1">
      <alignment horizontal="center" vertical="center"/>
    </xf>
    <xf numFmtId="4" fontId="4" fillId="9" borderId="82" xfId="0" applyNumberFormat="1" applyFont="1" applyFill="1" applyBorder="1" applyAlignment="1">
      <alignment horizontal="center" vertical="center"/>
    </xf>
    <xf numFmtId="1" fontId="159" fillId="9" borderId="55" xfId="0" applyNumberFormat="1" applyFont="1" applyFill="1" applyBorder="1" applyAlignment="1">
      <alignment horizontal="center" vertical="center"/>
    </xf>
    <xf numFmtId="14" fontId="159" fillId="9" borderId="55" xfId="6" applyNumberFormat="1" applyFont="1" applyFill="1" applyBorder="1" applyAlignment="1">
      <alignment horizontal="center" vertical="center"/>
    </xf>
    <xf numFmtId="3" fontId="115" fillId="9" borderId="55" xfId="6" applyNumberFormat="1" applyFont="1" applyFill="1" applyBorder="1" applyAlignment="1">
      <alignment horizontal="center" vertical="center"/>
    </xf>
    <xf numFmtId="4" fontId="159" fillId="9" borderId="55" xfId="6" applyNumberFormat="1" applyFont="1" applyFill="1" applyBorder="1" applyAlignment="1">
      <alignment horizontal="center" vertical="center"/>
    </xf>
    <xf numFmtId="3" fontId="159" fillId="9" borderId="55" xfId="0" applyNumberFormat="1" applyFont="1" applyFill="1" applyBorder="1" applyAlignment="1">
      <alignment horizontal="center" vertical="center"/>
    </xf>
    <xf numFmtId="14" fontId="159" fillId="9" borderId="58" xfId="0" applyNumberFormat="1" applyFont="1" applyFill="1" applyBorder="1" applyAlignment="1">
      <alignment horizontal="center" vertical="center"/>
    </xf>
    <xf numFmtId="0" fontId="115" fillId="9" borderId="58" xfId="0" applyFont="1" applyFill="1" applyBorder="1" applyAlignment="1">
      <alignment horizontal="center" vertical="center"/>
    </xf>
    <xf numFmtId="0" fontId="159" fillId="9" borderId="58" xfId="6" applyFont="1" applyFill="1" applyBorder="1" applyAlignment="1">
      <alignment horizontal="center" vertical="center"/>
    </xf>
    <xf numFmtId="2" fontId="159" fillId="9" borderId="58" xfId="0" applyNumberFormat="1" applyFont="1" applyFill="1" applyBorder="1" applyAlignment="1">
      <alignment horizontal="center" vertical="center"/>
    </xf>
    <xf numFmtId="14" fontId="115" fillId="9" borderId="199" xfId="0" applyNumberFormat="1" applyFont="1" applyFill="1" applyBorder="1" applyAlignment="1">
      <alignment horizontal="center" vertical="center"/>
    </xf>
    <xf numFmtId="3" fontId="159" fillId="9" borderId="58" xfId="0" applyNumberFormat="1" applyFont="1" applyFill="1" applyBorder="1" applyAlignment="1">
      <alignment horizontal="center" vertical="center"/>
    </xf>
    <xf numFmtId="4" fontId="159" fillId="9" borderId="58" xfId="0" applyNumberFormat="1" applyFont="1" applyFill="1" applyBorder="1" applyAlignment="1">
      <alignment horizontal="center" vertical="center"/>
    </xf>
    <xf numFmtId="0" fontId="159" fillId="9" borderId="151" xfId="0" applyFont="1" applyFill="1" applyBorder="1" applyAlignment="1">
      <alignment horizontal="center" vertical="center"/>
    </xf>
    <xf numFmtId="0" fontId="159" fillId="10" borderId="55" xfId="6" applyFont="1" applyFill="1" applyBorder="1" applyAlignment="1">
      <alignment horizontal="center" vertical="center"/>
    </xf>
    <xf numFmtId="0" fontId="115" fillId="10" borderId="55" xfId="6" applyFont="1" applyFill="1" applyBorder="1" applyAlignment="1">
      <alignment horizontal="center" vertical="center"/>
    </xf>
    <xf numFmtId="2" fontId="159" fillId="10" borderId="55" xfId="6" applyNumberFormat="1" applyFont="1" applyFill="1" applyBorder="1" applyAlignment="1">
      <alignment horizontal="center" vertical="center"/>
    </xf>
    <xf numFmtId="3" fontId="159" fillId="10" borderId="55" xfId="6" applyNumberFormat="1" applyFont="1" applyFill="1" applyBorder="1" applyAlignment="1">
      <alignment horizontal="center" vertical="center"/>
    </xf>
    <xf numFmtId="4" fontId="159" fillId="10" borderId="55" xfId="6" applyNumberFormat="1" applyFont="1" applyFill="1" applyBorder="1" applyAlignment="1">
      <alignment horizontal="center" vertical="center"/>
    </xf>
    <xf numFmtId="0" fontId="160" fillId="9" borderId="55" xfId="0" applyFont="1" applyFill="1" applyBorder="1" applyAlignment="1">
      <alignment horizontal="center" vertical="center"/>
    </xf>
    <xf numFmtId="0" fontId="115" fillId="9" borderId="55" xfId="6" applyFont="1" applyFill="1" applyBorder="1" applyAlignment="1">
      <alignment horizontal="center" vertical="center"/>
    </xf>
    <xf numFmtId="2" fontId="159" fillId="9" borderId="55" xfId="6" applyNumberFormat="1" applyFont="1" applyFill="1" applyBorder="1" applyAlignment="1">
      <alignment horizontal="center" vertical="center"/>
    </xf>
    <xf numFmtId="0" fontId="159" fillId="9" borderId="58" xfId="6" applyNumberFormat="1" applyFont="1" applyFill="1" applyBorder="1" applyAlignment="1">
      <alignment horizontal="center" vertical="center"/>
    </xf>
    <xf numFmtId="14" fontId="159" fillId="9" borderId="58" xfId="6" applyNumberFormat="1" applyFont="1" applyFill="1" applyBorder="1" applyAlignment="1">
      <alignment horizontal="center" vertical="center"/>
    </xf>
    <xf numFmtId="3" fontId="115" fillId="9" borderId="58" xfId="6" applyNumberFormat="1" applyFont="1" applyFill="1" applyBorder="1" applyAlignment="1">
      <alignment horizontal="center" vertical="center"/>
    </xf>
    <xf numFmtId="4" fontId="159" fillId="9" borderId="58" xfId="6" applyNumberFormat="1" applyFont="1" applyFill="1" applyBorder="1" applyAlignment="1">
      <alignment horizontal="center" vertical="center"/>
    </xf>
    <xf numFmtId="3" fontId="159" fillId="9" borderId="58" xfId="6" applyNumberFormat="1" applyFont="1" applyFill="1" applyBorder="1" applyAlignment="1">
      <alignment horizontal="center" vertical="center"/>
    </xf>
    <xf numFmtId="0" fontId="159" fillId="9" borderId="55" xfId="6" applyNumberFormat="1" applyFont="1" applyFill="1" applyBorder="1" applyAlignment="1">
      <alignment horizontal="center" vertical="center"/>
    </xf>
    <xf numFmtId="0" fontId="159" fillId="9" borderId="73" xfId="0" applyFont="1" applyFill="1" applyBorder="1" applyAlignment="1">
      <alignment horizontal="center" vertical="center"/>
    </xf>
    <xf numFmtId="0" fontId="159" fillId="9" borderId="143" xfId="0" applyFont="1" applyFill="1" applyBorder="1" applyAlignment="1">
      <alignment horizontal="center" vertical="center"/>
    </xf>
    <xf numFmtId="14" fontId="159" fillId="9" borderId="73" xfId="0" applyNumberFormat="1" applyFont="1" applyFill="1" applyBorder="1" applyAlignment="1">
      <alignment horizontal="center" vertical="center"/>
    </xf>
    <xf numFmtId="0" fontId="159" fillId="9" borderId="149" xfId="0" applyFont="1" applyFill="1" applyBorder="1" applyAlignment="1">
      <alignment horizontal="center" vertical="center"/>
    </xf>
    <xf numFmtId="0" fontId="4" fillId="9" borderId="133" xfId="0" applyFont="1" applyFill="1" applyBorder="1" applyAlignment="1">
      <alignment horizontal="center" vertical="center"/>
    </xf>
    <xf numFmtId="0" fontId="159" fillId="9" borderId="75" xfId="0" applyFont="1" applyFill="1" applyBorder="1" applyAlignment="1">
      <alignment horizontal="center" vertical="center"/>
    </xf>
    <xf numFmtId="0" fontId="159" fillId="9" borderId="145" xfId="6" applyFont="1" applyFill="1" applyBorder="1" applyAlignment="1">
      <alignment horizontal="center" vertical="center"/>
    </xf>
    <xf numFmtId="3" fontId="34" fillId="9" borderId="55" xfId="6" applyNumberFormat="1" applyFont="1" applyFill="1" applyBorder="1" applyAlignment="1">
      <alignment horizontal="center" vertical="center"/>
    </xf>
    <xf numFmtId="0" fontId="15" fillId="9" borderId="185" xfId="0" applyFont="1" applyFill="1" applyBorder="1" applyAlignment="1">
      <alignment horizontal="center" vertical="center"/>
    </xf>
    <xf numFmtId="0" fontId="15" fillId="9" borderId="132" xfId="0" applyFont="1" applyFill="1" applyBorder="1" applyAlignment="1">
      <alignment horizontal="center" vertical="center"/>
    </xf>
    <xf numFmtId="1" fontId="15" fillId="9" borderId="113" xfId="0" applyNumberFormat="1" applyFont="1" applyFill="1" applyBorder="1" applyAlignment="1">
      <alignment horizontal="center" vertical="center"/>
    </xf>
    <xf numFmtId="0" fontId="15" fillId="9" borderId="113" xfId="0" applyFont="1" applyFill="1" applyBorder="1" applyAlignment="1">
      <alignment horizontal="center" vertical="center"/>
    </xf>
    <xf numFmtId="14" fontId="15" fillId="9" borderId="113" xfId="0" applyNumberFormat="1" applyFont="1" applyFill="1" applyBorder="1" applyAlignment="1">
      <alignment horizontal="center" vertical="center"/>
    </xf>
    <xf numFmtId="0" fontId="114" fillId="9" borderId="113" xfId="0" applyFont="1" applyFill="1" applyBorder="1" applyAlignment="1">
      <alignment horizontal="center" vertical="center"/>
    </xf>
    <xf numFmtId="0" fontId="15" fillId="9" borderId="113" xfId="6" applyFont="1" applyFill="1" applyBorder="1" applyAlignment="1">
      <alignment horizontal="center" vertical="center"/>
    </xf>
    <xf numFmtId="2" fontId="15" fillId="9" borderId="113" xfId="0" applyNumberFormat="1" applyFont="1" applyFill="1" applyBorder="1" applyAlignment="1">
      <alignment horizontal="center" vertical="center"/>
    </xf>
    <xf numFmtId="14" fontId="114" fillId="9" borderId="222" xfId="0" applyNumberFormat="1" applyFont="1" applyFill="1" applyBorder="1" applyAlignment="1">
      <alignment horizontal="center" vertical="center"/>
    </xf>
    <xf numFmtId="4" fontId="15" fillId="9" borderId="113" xfId="6" applyNumberFormat="1" applyFont="1" applyFill="1" applyBorder="1" applyAlignment="1">
      <alignment horizontal="center" vertical="center"/>
    </xf>
    <xf numFmtId="3" fontId="15" fillId="9" borderId="222" xfId="0" applyNumberFormat="1" applyFont="1" applyFill="1" applyBorder="1" applyAlignment="1">
      <alignment horizontal="center" vertical="center"/>
    </xf>
    <xf numFmtId="0" fontId="20" fillId="9" borderId="148" xfId="0" applyFont="1" applyFill="1" applyBorder="1" applyAlignment="1">
      <alignment horizontal="center" vertical="center"/>
    </xf>
    <xf numFmtId="0" fontId="20" fillId="9" borderId="113" xfId="0" applyFont="1" applyFill="1" applyBorder="1" applyAlignment="1">
      <alignment horizontal="center" vertical="center"/>
    </xf>
    <xf numFmtId="0" fontId="21" fillId="9" borderId="113" xfId="0" applyFont="1" applyFill="1" applyBorder="1" applyAlignment="1">
      <alignment horizontal="center" vertical="center"/>
    </xf>
    <xf numFmtId="0" fontId="4" fillId="9" borderId="113" xfId="0" applyFont="1" applyFill="1" applyBorder="1" applyAlignment="1">
      <alignment horizontal="center" vertical="center"/>
    </xf>
    <xf numFmtId="4" fontId="4" fillId="9" borderId="113" xfId="0" applyNumberFormat="1" applyFont="1" applyFill="1" applyBorder="1" applyAlignment="1">
      <alignment horizontal="center" vertical="center"/>
    </xf>
    <xf numFmtId="0" fontId="4" fillId="9" borderId="222" xfId="0" applyFont="1" applyFill="1" applyBorder="1" applyAlignment="1">
      <alignment horizontal="center" vertical="center"/>
    </xf>
    <xf numFmtId="0" fontId="21" fillId="9" borderId="88" xfId="0" applyFont="1" applyFill="1" applyBorder="1" applyAlignment="1">
      <alignment horizontal="center" vertical="center"/>
    </xf>
    <xf numFmtId="0" fontId="4" fillId="9" borderId="88" xfId="0" applyFont="1" applyFill="1" applyBorder="1" applyAlignment="1">
      <alignment horizontal="center" vertical="center"/>
    </xf>
    <xf numFmtId="4" fontId="4" fillId="9" borderId="88" xfId="0" applyNumberFormat="1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4" fontId="159" fillId="9" borderId="177" xfId="0" applyNumberFormat="1" applyFont="1" applyFill="1" applyBorder="1" applyAlignment="1">
      <alignment horizontal="center" vertical="center"/>
    </xf>
    <xf numFmtId="3" fontId="159" fillId="9" borderId="95" xfId="0" applyNumberFormat="1" applyFont="1" applyFill="1" applyBorder="1" applyAlignment="1">
      <alignment horizontal="center" vertical="center"/>
    </xf>
    <xf numFmtId="0" fontId="159" fillId="9" borderId="177" xfId="0" applyFont="1" applyFill="1" applyBorder="1" applyAlignment="1">
      <alignment horizontal="center" vertical="center"/>
    </xf>
    <xf numFmtId="0" fontId="4" fillId="9" borderId="97" xfId="0" applyFont="1" applyFill="1" applyBorder="1" applyAlignment="1">
      <alignment horizontal="center" vertical="center"/>
    </xf>
    <xf numFmtId="0" fontId="159" fillId="9" borderId="148" xfId="0" applyFont="1" applyFill="1" applyBorder="1" applyAlignment="1">
      <alignment horizontal="center" vertical="center"/>
    </xf>
    <xf numFmtId="1" fontId="159" fillId="9" borderId="113" xfId="0" applyNumberFormat="1" applyFont="1" applyFill="1" applyBorder="1" applyAlignment="1">
      <alignment horizontal="center" vertical="center"/>
    </xf>
    <xf numFmtId="14" fontId="159" fillId="9" borderId="113" xfId="6" applyNumberFormat="1" applyFont="1" applyFill="1" applyBorder="1" applyAlignment="1">
      <alignment horizontal="center" vertical="center"/>
    </xf>
    <xf numFmtId="3" fontId="115" fillId="9" borderId="113" xfId="6" applyNumberFormat="1" applyFont="1" applyFill="1" applyBorder="1" applyAlignment="1">
      <alignment horizontal="center" vertical="center"/>
    </xf>
    <xf numFmtId="0" fontId="159" fillId="9" borderId="113" xfId="6" applyFont="1" applyFill="1" applyBorder="1" applyAlignment="1">
      <alignment horizontal="center" vertical="center"/>
    </xf>
    <xf numFmtId="4" fontId="159" fillId="9" borderId="113" xfId="6" applyNumberFormat="1" applyFont="1" applyFill="1" applyBorder="1" applyAlignment="1">
      <alignment horizontal="center" vertical="center"/>
    </xf>
    <xf numFmtId="168" fontId="115" fillId="9" borderId="55" xfId="6" applyNumberFormat="1" applyFont="1" applyFill="1" applyBorder="1" applyAlignment="1">
      <alignment horizontal="center" vertical="center"/>
    </xf>
    <xf numFmtId="0" fontId="159" fillId="9" borderId="82" xfId="0" applyFont="1" applyFill="1" applyBorder="1" applyAlignment="1">
      <alignment horizontal="center" vertical="center"/>
    </xf>
    <xf numFmtId="0" fontId="159" fillId="9" borderId="77" xfId="6" applyFont="1" applyFill="1" applyBorder="1" applyAlignment="1">
      <alignment horizontal="center" vertical="center"/>
    </xf>
    <xf numFmtId="0" fontId="159" fillId="9" borderId="113" xfId="0" applyFont="1" applyFill="1" applyBorder="1" applyAlignment="1">
      <alignment horizontal="center" vertical="center"/>
    </xf>
    <xf numFmtId="0" fontId="15" fillId="9" borderId="148" xfId="0" applyFont="1" applyFill="1" applyBorder="1" applyAlignment="1">
      <alignment horizontal="center" vertical="center"/>
    </xf>
    <xf numFmtId="0" fontId="15" fillId="9" borderId="132" xfId="6" applyFont="1" applyFill="1" applyBorder="1" applyAlignment="1">
      <alignment horizontal="center" vertical="center"/>
    </xf>
    <xf numFmtId="0" fontId="114" fillId="9" borderId="113" xfId="6" applyFont="1" applyFill="1" applyBorder="1" applyAlignment="1">
      <alignment horizontal="center" vertical="center"/>
    </xf>
    <xf numFmtId="2" fontId="15" fillId="9" borderId="113" xfId="6" applyNumberFormat="1" applyFont="1" applyFill="1" applyBorder="1" applyAlignment="1">
      <alignment horizontal="center" vertical="center"/>
    </xf>
    <xf numFmtId="0" fontId="4" fillId="9" borderId="148" xfId="0" applyFont="1" applyFill="1" applyBorder="1" applyAlignment="1">
      <alignment horizontal="center" vertical="center"/>
    </xf>
    <xf numFmtId="0" fontId="49" fillId="9" borderId="113" xfId="0" applyFont="1" applyFill="1" applyBorder="1" applyAlignment="1">
      <alignment horizontal="center" vertical="center"/>
    </xf>
    <xf numFmtId="0" fontId="4" fillId="9" borderId="87" xfId="0" applyFont="1" applyFill="1" applyBorder="1" applyAlignment="1">
      <alignment horizontal="center" vertical="center"/>
    </xf>
    <xf numFmtId="0" fontId="4" fillId="9" borderId="89" xfId="0" applyFont="1" applyFill="1" applyBorder="1" applyAlignment="1">
      <alignment horizontal="center" vertical="center"/>
    </xf>
    <xf numFmtId="0" fontId="137" fillId="9" borderId="0" xfId="0" applyFont="1" applyFill="1"/>
    <xf numFmtId="0" fontId="159" fillId="9" borderId="97" xfId="0" applyFont="1" applyFill="1" applyBorder="1" applyAlignment="1">
      <alignment horizontal="center" vertical="center"/>
    </xf>
    <xf numFmtId="0" fontId="34" fillId="9" borderId="58" xfId="6" applyFont="1" applyFill="1" applyBorder="1" applyAlignment="1">
      <alignment horizontal="center" vertical="center"/>
    </xf>
    <xf numFmtId="2" fontId="159" fillId="9" borderId="58" xfId="6" applyNumberFormat="1" applyFont="1" applyFill="1" applyBorder="1" applyAlignment="1">
      <alignment horizontal="center" vertical="center"/>
    </xf>
    <xf numFmtId="0" fontId="159" fillId="9" borderId="55" xfId="0" applyFont="1" applyFill="1" applyBorder="1" applyAlignment="1">
      <alignment horizontal="center"/>
    </xf>
    <xf numFmtId="1" fontId="159" fillId="9" borderId="58" xfId="0" applyNumberFormat="1" applyFont="1" applyFill="1" applyBorder="1" applyAlignment="1">
      <alignment horizontal="center" vertical="center"/>
    </xf>
    <xf numFmtId="0" fontId="34" fillId="9" borderId="58" xfId="0" applyFont="1" applyFill="1" applyBorder="1" applyAlignment="1">
      <alignment horizontal="center" vertical="center"/>
    </xf>
    <xf numFmtId="0" fontId="15" fillId="9" borderId="75" xfId="0" applyFont="1" applyFill="1" applyBorder="1" applyAlignment="1">
      <alignment horizontal="center" vertical="center"/>
    </xf>
    <xf numFmtId="0" fontId="15" fillId="9" borderId="145" xfId="6" applyFont="1" applyFill="1" applyBorder="1" applyAlignment="1">
      <alignment horizontal="center" vertical="center"/>
    </xf>
    <xf numFmtId="0" fontId="15" fillId="9" borderId="58" xfId="6" applyNumberFormat="1" applyFont="1" applyFill="1" applyBorder="1" applyAlignment="1">
      <alignment horizontal="center" vertical="center"/>
    </xf>
    <xf numFmtId="0" fontId="15" fillId="9" borderId="58" xfId="6" applyFont="1" applyFill="1" applyBorder="1" applyAlignment="1">
      <alignment horizontal="center" vertical="center"/>
    </xf>
    <xf numFmtId="14" fontId="15" fillId="9" borderId="58" xfId="6" applyNumberFormat="1" applyFont="1" applyFill="1" applyBorder="1" applyAlignment="1">
      <alignment horizontal="center" vertical="center"/>
    </xf>
    <xf numFmtId="3" fontId="114" fillId="9" borderId="58" xfId="6" applyNumberFormat="1" applyFont="1" applyFill="1" applyBorder="1" applyAlignment="1">
      <alignment horizontal="center" vertical="center"/>
    </xf>
    <xf numFmtId="4" fontId="15" fillId="9" borderId="58" xfId="6" applyNumberFormat="1" applyFont="1" applyFill="1" applyBorder="1" applyAlignment="1">
      <alignment horizontal="center" vertical="center"/>
    </xf>
    <xf numFmtId="14" fontId="114" fillId="9" borderId="199" xfId="0" applyNumberFormat="1" applyFont="1" applyFill="1" applyBorder="1" applyAlignment="1">
      <alignment horizontal="center" vertical="center"/>
    </xf>
    <xf numFmtId="14" fontId="15" fillId="9" borderId="58" xfId="0" applyNumberFormat="1" applyFont="1" applyFill="1" applyBorder="1" applyAlignment="1">
      <alignment horizontal="center" vertical="center"/>
    </xf>
    <xf numFmtId="3" fontId="15" fillId="9" borderId="58" xfId="6" applyNumberFormat="1" applyFont="1" applyFill="1" applyBorder="1" applyAlignment="1">
      <alignment horizontal="center" vertical="center"/>
    </xf>
    <xf numFmtId="4" fontId="15" fillId="9" borderId="58" xfId="0" applyNumberFormat="1" applyFont="1" applyFill="1" applyBorder="1" applyAlignment="1">
      <alignment horizontal="center" vertical="center"/>
    </xf>
    <xf numFmtId="0" fontId="15" fillId="9" borderId="55" xfId="0" applyFont="1" applyFill="1" applyBorder="1" applyAlignment="1">
      <alignment horizontal="center" vertical="center"/>
    </xf>
    <xf numFmtId="3" fontId="4" fillId="9" borderId="113" xfId="0" applyNumberFormat="1" applyFont="1" applyFill="1" applyBorder="1" applyAlignment="1">
      <alignment horizontal="center" vertical="center"/>
    </xf>
    <xf numFmtId="0" fontId="15" fillId="9" borderId="76" xfId="0" applyFont="1" applyFill="1" applyBorder="1" applyAlignment="1">
      <alignment horizontal="center" vertical="center"/>
    </xf>
    <xf numFmtId="14" fontId="15" fillId="9" borderId="55" xfId="0" applyNumberFormat="1" applyFont="1" applyFill="1" applyBorder="1" applyAlignment="1">
      <alignment horizontal="center" vertical="center"/>
    </xf>
    <xf numFmtId="0" fontId="114" fillId="9" borderId="55" xfId="0" applyFont="1" applyFill="1" applyBorder="1" applyAlignment="1">
      <alignment horizontal="center" vertical="center"/>
    </xf>
    <xf numFmtId="2" fontId="15" fillId="9" borderId="55" xfId="0" applyNumberFormat="1" applyFont="1" applyFill="1" applyBorder="1" applyAlignment="1">
      <alignment horizontal="center" vertical="center"/>
    </xf>
    <xf numFmtId="14" fontId="114" fillId="9" borderId="73" xfId="0" applyNumberFormat="1" applyFont="1" applyFill="1" applyBorder="1" applyAlignment="1">
      <alignment horizontal="center" vertical="center"/>
    </xf>
    <xf numFmtId="3" fontId="15" fillId="9" borderId="55" xfId="0" applyNumberFormat="1" applyFont="1" applyFill="1" applyBorder="1" applyAlignment="1">
      <alignment horizontal="center" vertical="center"/>
    </xf>
    <xf numFmtId="4" fontId="15" fillId="9" borderId="55" xfId="0" applyNumberFormat="1" applyFont="1" applyFill="1" applyBorder="1" applyAlignment="1">
      <alignment horizontal="center" vertical="center"/>
    </xf>
    <xf numFmtId="0" fontId="15" fillId="9" borderId="73" xfId="0" applyFont="1" applyFill="1" applyBorder="1" applyAlignment="1">
      <alignment horizontal="center" vertical="center"/>
    </xf>
    <xf numFmtId="4" fontId="15" fillId="9" borderId="55" xfId="6" applyNumberFormat="1" applyFont="1" applyFill="1" applyBorder="1" applyAlignment="1">
      <alignment horizontal="center" vertical="center"/>
    </xf>
    <xf numFmtId="0" fontId="165" fillId="9" borderId="55" xfId="6" applyFont="1" applyFill="1" applyBorder="1" applyAlignment="1">
      <alignment horizontal="center" vertical="center"/>
    </xf>
    <xf numFmtId="1" fontId="165" fillId="9" borderId="113" xfId="0" applyNumberFormat="1" applyFont="1" applyFill="1" applyBorder="1" applyAlignment="1">
      <alignment horizontal="center" vertical="center"/>
    </xf>
    <xf numFmtId="0" fontId="165" fillId="9" borderId="55" xfId="0" applyFont="1" applyFill="1" applyBorder="1" applyAlignment="1">
      <alignment horizontal="center" vertical="center"/>
    </xf>
    <xf numFmtId="14" fontId="165" fillId="9" borderId="113" xfId="6" applyNumberFormat="1" applyFont="1" applyFill="1" applyBorder="1" applyAlignment="1">
      <alignment horizontal="center" vertical="center"/>
    </xf>
    <xf numFmtId="3" fontId="127" fillId="9" borderId="113" xfId="6" applyNumberFormat="1" applyFont="1" applyFill="1" applyBorder="1" applyAlignment="1">
      <alignment horizontal="center" vertical="center"/>
    </xf>
    <xf numFmtId="0" fontId="165" fillId="9" borderId="113" xfId="6" applyFont="1" applyFill="1" applyBorder="1" applyAlignment="1">
      <alignment horizontal="center" vertical="center"/>
    </xf>
    <xf numFmtId="4" fontId="165" fillId="9" borderId="113" xfId="6" applyNumberFormat="1" applyFont="1" applyFill="1" applyBorder="1" applyAlignment="1">
      <alignment horizontal="center" vertical="center"/>
    </xf>
    <xf numFmtId="14" fontId="127" fillId="9" borderId="73" xfId="0" applyNumberFormat="1" applyFont="1" applyFill="1" applyBorder="1" applyAlignment="1">
      <alignment horizontal="center" vertical="center"/>
    </xf>
    <xf numFmtId="14" fontId="165" fillId="9" borderId="73" xfId="0" applyNumberFormat="1" applyFont="1" applyFill="1" applyBorder="1" applyAlignment="1">
      <alignment horizontal="center" vertical="center"/>
    </xf>
    <xf numFmtId="3" fontId="165" fillId="9" borderId="55" xfId="0" applyNumberFormat="1" applyFont="1" applyFill="1" applyBorder="1" applyAlignment="1">
      <alignment horizontal="center" vertical="center"/>
    </xf>
    <xf numFmtId="4" fontId="165" fillId="9" borderId="55" xfId="0" applyNumberFormat="1" applyFont="1" applyFill="1" applyBorder="1" applyAlignment="1">
      <alignment horizontal="center" vertical="center"/>
    </xf>
    <xf numFmtId="0" fontId="165" fillId="9" borderId="73" xfId="0" applyFont="1" applyFill="1" applyBorder="1" applyAlignment="1">
      <alignment horizontal="center" vertical="center"/>
    </xf>
    <xf numFmtId="0" fontId="4" fillId="9" borderId="75" xfId="0" applyFont="1" applyFill="1" applyBorder="1" applyAlignment="1">
      <alignment horizontal="center" vertical="center"/>
    </xf>
    <xf numFmtId="0" fontId="4" fillId="9" borderId="55" xfId="0" applyFont="1" applyFill="1" applyBorder="1" applyAlignment="1">
      <alignment horizontal="center" vertical="center"/>
    </xf>
    <xf numFmtId="0" fontId="49" fillId="9" borderId="55" xfId="0" applyFont="1" applyFill="1" applyBorder="1" applyAlignment="1">
      <alignment horizontal="center" vertical="center"/>
    </xf>
    <xf numFmtId="0" fontId="21" fillId="9" borderId="55" xfId="0" applyFont="1" applyFill="1" applyBorder="1" applyAlignment="1">
      <alignment horizontal="center" vertical="center"/>
    </xf>
    <xf numFmtId="14" fontId="15" fillId="9" borderId="113" xfId="6" applyNumberFormat="1" applyFont="1" applyFill="1" applyBorder="1" applyAlignment="1">
      <alignment horizontal="center" vertical="center"/>
    </xf>
    <xf numFmtId="3" fontId="114" fillId="9" borderId="113" xfId="6" applyNumberFormat="1" applyFont="1" applyFill="1" applyBorder="1" applyAlignment="1">
      <alignment horizontal="center" vertical="center"/>
    </xf>
    <xf numFmtId="0" fontId="4" fillId="9" borderId="95" xfId="0" applyFont="1" applyFill="1" applyBorder="1" applyAlignment="1">
      <alignment horizontal="center" vertical="center"/>
    </xf>
    <xf numFmtId="0" fontId="20" fillId="9" borderId="75" xfId="0" applyFont="1" applyFill="1" applyBorder="1" applyAlignment="1">
      <alignment horizontal="center" vertical="center"/>
    </xf>
    <xf numFmtId="0" fontId="20" fillId="9" borderId="55" xfId="0" applyFont="1" applyFill="1" applyBorder="1" applyAlignment="1">
      <alignment horizontal="center" vertical="center"/>
    </xf>
    <xf numFmtId="4" fontId="4" fillId="9" borderId="55" xfId="0" applyNumberFormat="1" applyFont="1" applyFill="1" applyBorder="1" applyAlignment="1">
      <alignment horizontal="center" vertical="center"/>
    </xf>
    <xf numFmtId="0" fontId="4" fillId="9" borderId="0" xfId="0" applyFont="1" applyFill="1"/>
    <xf numFmtId="0" fontId="4" fillId="9" borderId="96" xfId="0" applyFont="1" applyFill="1" applyBorder="1" applyAlignment="1">
      <alignment horizontal="center" vertical="center"/>
    </xf>
    <xf numFmtId="0" fontId="4" fillId="9" borderId="140" xfId="0" applyFont="1" applyFill="1" applyBorder="1" applyAlignment="1">
      <alignment horizontal="center" vertical="center"/>
    </xf>
    <xf numFmtId="0" fontId="159" fillId="12" borderId="51" xfId="0" applyFont="1" applyFill="1" applyBorder="1" applyAlignment="1">
      <alignment horizontal="center" vertical="center"/>
    </xf>
    <xf numFmtId="0" fontId="159" fillId="12" borderId="151" xfId="6" applyFont="1" applyFill="1" applyBorder="1" applyAlignment="1">
      <alignment horizontal="center" vertical="center"/>
    </xf>
    <xf numFmtId="0" fontId="154" fillId="12" borderId="82" xfId="0" applyFont="1" applyFill="1" applyBorder="1"/>
    <xf numFmtId="3" fontId="15" fillId="9" borderId="55" xfId="6" applyNumberFormat="1" applyFont="1" applyFill="1" applyBorder="1" applyAlignment="1">
      <alignment horizontal="center" vertical="center"/>
    </xf>
    <xf numFmtId="3" fontId="4" fillId="9" borderId="55" xfId="0" applyNumberFormat="1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49" fillId="9" borderId="0" xfId="0" applyFont="1" applyFill="1" applyAlignment="1">
      <alignment horizontal="center" vertical="center"/>
    </xf>
    <xf numFmtId="0" fontId="4" fillId="9" borderId="71" xfId="0" applyFont="1" applyFill="1" applyBorder="1" applyAlignment="1">
      <alignment horizontal="center" vertical="center"/>
    </xf>
    <xf numFmtId="0" fontId="4" fillId="9" borderId="62" xfId="6" applyFill="1" applyBorder="1" applyAlignment="1">
      <alignment horizontal="center" vertical="center"/>
    </xf>
    <xf numFmtId="0" fontId="4" fillId="9" borderId="63" xfId="6" applyFill="1" applyBorder="1" applyAlignment="1">
      <alignment horizontal="center" vertical="center"/>
    </xf>
    <xf numFmtId="0" fontId="4" fillId="9" borderId="172" xfId="6" applyFill="1" applyBorder="1" applyAlignment="1">
      <alignment horizontal="center" vertical="center"/>
    </xf>
    <xf numFmtId="0" fontId="4" fillId="9" borderId="64" xfId="6" applyFill="1" applyBorder="1" applyAlignment="1">
      <alignment horizontal="center" vertical="center"/>
    </xf>
    <xf numFmtId="0" fontId="4" fillId="9" borderId="91" xfId="0" applyFont="1" applyFill="1" applyBorder="1" applyAlignment="1">
      <alignment horizontal="center" vertical="center"/>
    </xf>
    <xf numFmtId="0" fontId="4" fillId="9" borderId="65" xfId="6" applyFill="1" applyBorder="1" applyAlignment="1">
      <alignment horizontal="center" vertical="center"/>
    </xf>
    <xf numFmtId="0" fontId="4" fillId="9" borderId="7" xfId="6" applyFill="1" applyBorder="1" applyAlignment="1">
      <alignment horizontal="center" vertical="center"/>
    </xf>
    <xf numFmtId="0" fontId="4" fillId="9" borderId="22" xfId="6" applyFill="1" applyBorder="1" applyAlignment="1">
      <alignment horizontal="center" vertical="center"/>
    </xf>
    <xf numFmtId="0" fontId="4" fillId="9" borderId="66" xfId="6" applyFill="1" applyBorder="1" applyAlignment="1">
      <alignment horizontal="center" vertical="center"/>
    </xf>
    <xf numFmtId="0" fontId="4" fillId="9" borderId="98" xfId="0" applyFont="1" applyFill="1" applyBorder="1" applyAlignment="1">
      <alignment horizontal="center" vertical="center"/>
    </xf>
    <xf numFmtId="0" fontId="4" fillId="9" borderId="67" xfId="6" applyFill="1" applyBorder="1" applyAlignment="1">
      <alignment horizontal="center" vertical="center"/>
    </xf>
    <xf numFmtId="0" fontId="4" fillId="9" borderId="56" xfId="6" applyFill="1" applyBorder="1" applyAlignment="1">
      <alignment horizontal="center" vertical="center"/>
    </xf>
    <xf numFmtId="0" fontId="4" fillId="9" borderId="173" xfId="6" applyFill="1" applyBorder="1" applyAlignment="1">
      <alignment horizontal="center" vertical="center"/>
    </xf>
    <xf numFmtId="0" fontId="4" fillId="9" borderId="68" xfId="6" applyFill="1" applyBorder="1" applyAlignment="1">
      <alignment horizontal="center" vertical="center"/>
    </xf>
    <xf numFmtId="0" fontId="10" fillId="9" borderId="96" xfId="0" applyFont="1" applyFill="1" applyBorder="1" applyAlignment="1">
      <alignment horizontal="center" vertical="center"/>
    </xf>
    <xf numFmtId="0" fontId="10" fillId="9" borderId="95" xfId="0" applyFont="1" applyFill="1" applyBorder="1" applyAlignment="1">
      <alignment horizontal="center" vertical="center"/>
    </xf>
    <xf numFmtId="0" fontId="10" fillId="9" borderId="95" xfId="0" applyFont="1" applyFill="1" applyBorder="1"/>
    <xf numFmtId="4" fontId="0" fillId="9" borderId="95" xfId="0" applyNumberFormat="1" applyFill="1" applyBorder="1"/>
    <xf numFmtId="0" fontId="0" fillId="9" borderId="97" xfId="0" applyFill="1" applyBorder="1"/>
    <xf numFmtId="0" fontId="10" fillId="9" borderId="75" xfId="0" applyFont="1" applyFill="1" applyBorder="1" applyAlignment="1">
      <alignment horizontal="center" vertical="center"/>
    </xf>
    <xf numFmtId="0" fontId="4" fillId="9" borderId="55" xfId="0" applyFont="1" applyFill="1" applyBorder="1"/>
    <xf numFmtId="0" fontId="49" fillId="9" borderId="55" xfId="0" applyFont="1" applyFill="1" applyBorder="1"/>
    <xf numFmtId="4" fontId="49" fillId="9" borderId="55" xfId="0" applyNumberFormat="1" applyFont="1" applyFill="1" applyBorder="1"/>
    <xf numFmtId="0" fontId="49" fillId="9" borderId="82" xfId="0" applyFont="1" applyFill="1" applyBorder="1"/>
    <xf numFmtId="0" fontId="4" fillId="9" borderId="88" xfId="0" applyFont="1" applyFill="1" applyBorder="1"/>
    <xf numFmtId="4" fontId="49" fillId="9" borderId="88" xfId="0" applyNumberFormat="1" applyFont="1" applyFill="1" applyBorder="1"/>
    <xf numFmtId="0" fontId="49" fillId="9" borderId="89" xfId="0" applyFont="1" applyFill="1" applyBorder="1"/>
    <xf numFmtId="0" fontId="20" fillId="9" borderId="62" xfId="6" applyFont="1" applyFill="1" applyBorder="1" applyAlignment="1">
      <alignment horizontal="center" vertical="center"/>
    </xf>
    <xf numFmtId="0" fontId="20" fillId="9" borderId="63" xfId="6" applyFont="1" applyFill="1" applyBorder="1" applyAlignment="1">
      <alignment horizontal="center" vertical="center"/>
    </xf>
    <xf numFmtId="0" fontId="20" fillId="9" borderId="172" xfId="6" applyFont="1" applyFill="1" applyBorder="1" applyAlignment="1">
      <alignment horizontal="center" vertical="center"/>
    </xf>
    <xf numFmtId="0" fontId="20" fillId="9" borderId="64" xfId="6" applyFont="1" applyFill="1" applyBorder="1" applyAlignment="1">
      <alignment horizontal="center" vertical="center"/>
    </xf>
    <xf numFmtId="0" fontId="20" fillId="9" borderId="65" xfId="6" applyFont="1" applyFill="1" applyBorder="1" applyAlignment="1">
      <alignment horizontal="center" vertical="center"/>
    </xf>
    <xf numFmtId="0" fontId="20" fillId="9" borderId="7" xfId="6" applyFont="1" applyFill="1" applyBorder="1" applyAlignment="1">
      <alignment horizontal="center" vertical="center"/>
    </xf>
    <xf numFmtId="0" fontId="20" fillId="9" borderId="22" xfId="6" applyFont="1" applyFill="1" applyBorder="1" applyAlignment="1">
      <alignment horizontal="center" vertical="center"/>
    </xf>
    <xf numFmtId="0" fontId="20" fillId="9" borderId="66" xfId="6" applyFont="1" applyFill="1" applyBorder="1" applyAlignment="1">
      <alignment horizontal="center" vertical="center"/>
    </xf>
    <xf numFmtId="0" fontId="20" fillId="9" borderId="67" xfId="6" applyFont="1" applyFill="1" applyBorder="1" applyAlignment="1">
      <alignment horizontal="center" vertical="center"/>
    </xf>
    <xf numFmtId="0" fontId="20" fillId="9" borderId="56" xfId="6" applyFont="1" applyFill="1" applyBorder="1" applyAlignment="1">
      <alignment horizontal="center" vertical="center"/>
    </xf>
    <xf numFmtId="0" fontId="20" fillId="9" borderId="173" xfId="6" applyFont="1" applyFill="1" applyBorder="1" applyAlignment="1">
      <alignment horizontal="center" vertical="center"/>
    </xf>
    <xf numFmtId="0" fontId="20" fillId="9" borderId="68" xfId="6" applyFont="1" applyFill="1" applyBorder="1" applyAlignment="1">
      <alignment horizontal="center" vertical="center"/>
    </xf>
    <xf numFmtId="0" fontId="4" fillId="9" borderId="95" xfId="0" applyFont="1" applyFill="1" applyBorder="1"/>
    <xf numFmtId="0" fontId="49" fillId="9" borderId="95" xfId="0" applyFont="1" applyFill="1" applyBorder="1"/>
    <xf numFmtId="4" fontId="49" fillId="9" borderId="95" xfId="0" applyNumberFormat="1" applyFont="1" applyFill="1" applyBorder="1"/>
    <xf numFmtId="0" fontId="49" fillId="9" borderId="97" xfId="0" applyFont="1" applyFill="1" applyBorder="1"/>
    <xf numFmtId="0" fontId="0" fillId="9" borderId="87" xfId="0" applyFill="1" applyBorder="1"/>
    <xf numFmtId="0" fontId="21" fillId="9" borderId="169" xfId="0" applyFont="1" applyFill="1" applyBorder="1" applyAlignment="1">
      <alignment horizontal="center" vertical="center"/>
    </xf>
    <xf numFmtId="0" fontId="49" fillId="9" borderId="169" xfId="0" applyFont="1" applyFill="1" applyBorder="1"/>
    <xf numFmtId="0" fontId="159" fillId="9" borderId="96" xfId="0" applyFont="1" applyFill="1" applyBorder="1" applyAlignment="1">
      <alignment horizontal="center" vertical="center"/>
    </xf>
    <xf numFmtId="1" fontId="159" fillId="9" borderId="95" xfId="0" applyNumberFormat="1" applyFont="1" applyFill="1" applyBorder="1" applyAlignment="1">
      <alignment horizontal="center" vertical="center"/>
    </xf>
    <xf numFmtId="4" fontId="159" fillId="9" borderId="95" xfId="6" applyNumberFormat="1" applyFont="1" applyFill="1" applyBorder="1" applyAlignment="1">
      <alignment horizontal="center" vertical="center"/>
    </xf>
    <xf numFmtId="0" fontId="154" fillId="9" borderId="97" xfId="0" applyFont="1" applyFill="1" applyBorder="1"/>
    <xf numFmtId="3" fontId="49" fillId="9" borderId="55" xfId="0" applyNumberFormat="1" applyFont="1" applyFill="1" applyBorder="1"/>
    <xf numFmtId="3" fontId="49" fillId="9" borderId="88" xfId="0" applyNumberFormat="1" applyFont="1" applyFill="1" applyBorder="1"/>
    <xf numFmtId="2" fontId="159" fillId="9" borderId="95" xfId="6" applyNumberFormat="1" applyFont="1" applyFill="1" applyBorder="1" applyAlignment="1">
      <alignment horizontal="center" vertical="center"/>
    </xf>
    <xf numFmtId="0" fontId="154" fillId="9" borderId="82" xfId="0" applyFont="1" applyFill="1" applyBorder="1"/>
    <xf numFmtId="0" fontId="20" fillId="9" borderId="0" xfId="0" applyFont="1" applyFill="1" applyAlignment="1">
      <alignment horizontal="left" vertical="center"/>
    </xf>
    <xf numFmtId="0" fontId="20" fillId="9" borderId="0" xfId="0" applyFont="1" applyFill="1"/>
    <xf numFmtId="0" fontId="159" fillId="9" borderId="96" xfId="6" applyFont="1" applyFill="1" applyBorder="1" applyAlignment="1">
      <alignment horizontal="center" vertical="center"/>
    </xf>
    <xf numFmtId="14" fontId="159" fillId="9" borderId="95" xfId="6" applyNumberFormat="1" applyFont="1" applyFill="1" applyBorder="1" applyAlignment="1">
      <alignment horizontal="center" vertical="center"/>
    </xf>
    <xf numFmtId="0" fontId="34" fillId="9" borderId="95" xfId="6" applyFont="1" applyFill="1" applyBorder="1" applyAlignment="1">
      <alignment horizontal="center" vertical="center"/>
    </xf>
    <xf numFmtId="0" fontId="49" fillId="9" borderId="97" xfId="0" applyFont="1" applyFill="1" applyBorder="1" applyAlignment="1">
      <alignment horizontal="center" vertical="center"/>
    </xf>
    <xf numFmtId="0" fontId="49" fillId="9" borderId="82" xfId="0" applyFont="1" applyFill="1" applyBorder="1" applyAlignment="1">
      <alignment horizontal="center" vertical="center"/>
    </xf>
    <xf numFmtId="3" fontId="4" fillId="9" borderId="88" xfId="0" applyNumberFormat="1" applyFont="1" applyFill="1" applyBorder="1" applyAlignment="1">
      <alignment horizontal="center" vertical="center"/>
    </xf>
    <xf numFmtId="0" fontId="49" fillId="9" borderId="89" xfId="0" applyFont="1" applyFill="1" applyBorder="1" applyAlignment="1">
      <alignment horizontal="center" vertical="center"/>
    </xf>
    <xf numFmtId="0" fontId="34" fillId="9" borderId="95" xfId="0" applyFont="1" applyFill="1" applyBorder="1" applyAlignment="1">
      <alignment horizontal="center" vertical="center"/>
    </xf>
    <xf numFmtId="0" fontId="10" fillId="9" borderId="96" xfId="0" applyFont="1" applyFill="1" applyBorder="1"/>
    <xf numFmtId="0" fontId="10" fillId="9" borderId="75" xfId="0" applyFont="1" applyFill="1" applyBorder="1"/>
    <xf numFmtId="0" fontId="10" fillId="9" borderId="87" xfId="0" applyFont="1" applyFill="1" applyBorder="1"/>
    <xf numFmtId="0" fontId="10" fillId="9" borderId="87" xfId="0" applyFont="1" applyFill="1" applyBorder="1" applyAlignment="1">
      <alignment horizontal="center" vertical="center"/>
    </xf>
    <xf numFmtId="0" fontId="10" fillId="9" borderId="88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59" fillId="9" borderId="95" xfId="6" applyNumberFormat="1" applyFont="1" applyFill="1" applyBorder="1" applyAlignment="1">
      <alignment horizontal="center" vertical="center"/>
    </xf>
    <xf numFmtId="3" fontId="34" fillId="9" borderId="95" xfId="6" applyNumberFormat="1" applyFont="1" applyFill="1" applyBorder="1" applyAlignment="1">
      <alignment horizontal="center" vertical="center"/>
    </xf>
    <xf numFmtId="0" fontId="159" fillId="9" borderId="149" xfId="6" applyFont="1" applyFill="1" applyBorder="1" applyAlignment="1">
      <alignment horizontal="center" vertical="center"/>
    </xf>
    <xf numFmtId="168" fontId="34" fillId="9" borderId="55" xfId="6" applyNumberFormat="1" applyFont="1" applyFill="1" applyBorder="1" applyAlignment="1">
      <alignment horizontal="center" vertical="center"/>
    </xf>
    <xf numFmtId="3" fontId="0" fillId="9" borderId="88" xfId="0" applyNumberFormat="1" applyFill="1" applyBorder="1" applyAlignment="1">
      <alignment horizontal="center" vertical="center"/>
    </xf>
    <xf numFmtId="0" fontId="4" fillId="9" borderId="0" xfId="0" applyFont="1" applyFill="1" applyAlignment="1">
      <alignment horizontal="left" vertical="center"/>
    </xf>
    <xf numFmtId="0" fontId="39" fillId="9" borderId="97" xfId="0" applyFont="1" applyFill="1" applyBorder="1"/>
    <xf numFmtId="0" fontId="159" fillId="9" borderId="51" xfId="0" applyFont="1" applyFill="1" applyBorder="1" applyAlignment="1">
      <alignment horizontal="center" vertical="center"/>
    </xf>
    <xf numFmtId="0" fontId="159" fillId="9" borderId="75" xfId="6" applyFont="1" applyFill="1" applyBorder="1" applyAlignment="1">
      <alignment horizontal="center" vertical="center"/>
    </xf>
    <xf numFmtId="0" fontId="159" fillId="9" borderId="185" xfId="0" applyFont="1" applyFill="1" applyBorder="1" applyAlignment="1">
      <alignment horizontal="center" vertical="center"/>
    </xf>
    <xf numFmtId="0" fontId="15" fillId="9" borderId="75" xfId="6" applyFont="1" applyFill="1" applyBorder="1" applyAlignment="1">
      <alignment horizontal="center" vertical="center"/>
    </xf>
    <xf numFmtId="0" fontId="10" fillId="9" borderId="148" xfId="0" applyFont="1" applyFill="1" applyBorder="1"/>
    <xf numFmtId="0" fontId="10" fillId="9" borderId="113" xfId="0" applyFont="1" applyFill="1" applyBorder="1"/>
    <xf numFmtId="0" fontId="0" fillId="9" borderId="113" xfId="0" applyFill="1" applyBorder="1"/>
    <xf numFmtId="3" fontId="10" fillId="9" borderId="113" xfId="0" applyNumberFormat="1" applyFont="1" applyFill="1" applyBorder="1"/>
    <xf numFmtId="3" fontId="10" fillId="9" borderId="88" xfId="0" applyNumberFormat="1" applyFont="1" applyFill="1" applyBorder="1"/>
    <xf numFmtId="0" fontId="39" fillId="9" borderId="55" xfId="0" applyFont="1" applyFill="1" applyBorder="1" applyAlignment="1">
      <alignment horizontal="center"/>
    </xf>
    <xf numFmtId="0" fontId="39" fillId="9" borderId="133" xfId="0" applyFont="1" applyFill="1" applyBorder="1"/>
    <xf numFmtId="0" fontId="15" fillId="9" borderId="148" xfId="6" applyFont="1" applyFill="1" applyBorder="1" applyAlignment="1">
      <alignment horizontal="center" vertical="center"/>
    </xf>
    <xf numFmtId="14" fontId="15" fillId="9" borderId="222" xfId="0" applyNumberFormat="1" applyFont="1" applyFill="1" applyBorder="1" applyAlignment="1">
      <alignment horizontal="center" vertical="center"/>
    </xf>
    <xf numFmtId="0" fontId="0" fillId="9" borderId="113" xfId="0" applyFill="1" applyBorder="1" applyAlignment="1">
      <alignment horizontal="center"/>
    </xf>
    <xf numFmtId="3" fontId="15" fillId="9" borderId="113" xfId="0" applyNumberFormat="1" applyFont="1" applyFill="1" applyBorder="1" applyAlignment="1">
      <alignment horizontal="center" vertical="center"/>
    </xf>
    <xf numFmtId="4" fontId="15" fillId="9" borderId="113" xfId="0" applyNumberFormat="1" applyFont="1" applyFill="1" applyBorder="1" applyAlignment="1">
      <alignment horizontal="center" vertical="center"/>
    </xf>
    <xf numFmtId="0" fontId="11" fillId="9" borderId="113" xfId="0" applyFont="1" applyFill="1" applyBorder="1" applyAlignment="1">
      <alignment horizontal="center" vertical="center"/>
    </xf>
    <xf numFmtId="0" fontId="15" fillId="9" borderId="87" xfId="6" applyFont="1" applyFill="1" applyBorder="1" applyAlignment="1">
      <alignment horizontal="center" vertical="center"/>
    </xf>
    <xf numFmtId="0" fontId="15" fillId="9" borderId="88" xfId="0" applyFont="1" applyFill="1" applyBorder="1" applyAlignment="1">
      <alignment horizontal="center" vertical="center"/>
    </xf>
    <xf numFmtId="14" fontId="15" fillId="9" borderId="88" xfId="0" applyNumberFormat="1" applyFont="1" applyFill="1" applyBorder="1" applyAlignment="1">
      <alignment horizontal="center" vertical="center"/>
    </xf>
    <xf numFmtId="0" fontId="114" fillId="9" borderId="88" xfId="0" applyFont="1" applyFill="1" applyBorder="1" applyAlignment="1">
      <alignment horizontal="center" vertical="center"/>
    </xf>
    <xf numFmtId="2" fontId="15" fillId="9" borderId="88" xfId="0" applyNumberFormat="1" applyFont="1" applyFill="1" applyBorder="1" applyAlignment="1">
      <alignment horizontal="center" vertical="center"/>
    </xf>
    <xf numFmtId="14" fontId="114" fillId="9" borderId="190" xfId="0" applyNumberFormat="1" applyFont="1" applyFill="1" applyBorder="1" applyAlignment="1">
      <alignment horizontal="center" vertical="center"/>
    </xf>
    <xf numFmtId="14" fontId="15" fillId="9" borderId="190" xfId="0" applyNumberFormat="1" applyFont="1" applyFill="1" applyBorder="1" applyAlignment="1">
      <alignment horizontal="center" vertical="center"/>
    </xf>
    <xf numFmtId="0" fontId="159" fillId="9" borderId="88" xfId="6" applyFont="1" applyFill="1" applyBorder="1" applyAlignment="1">
      <alignment horizontal="center" vertical="center"/>
    </xf>
    <xf numFmtId="3" fontId="15" fillId="9" borderId="88" xfId="0" applyNumberFormat="1" applyFont="1" applyFill="1" applyBorder="1" applyAlignment="1">
      <alignment horizontal="center" vertical="center"/>
    </xf>
    <xf numFmtId="4" fontId="15" fillId="9" borderId="88" xfId="0" applyNumberFormat="1" applyFont="1" applyFill="1" applyBorder="1" applyAlignment="1">
      <alignment horizontal="center" vertical="center"/>
    </xf>
    <xf numFmtId="0" fontId="20" fillId="9" borderId="71" xfId="6" applyFont="1" applyFill="1" applyBorder="1" applyAlignment="1">
      <alignment horizontal="center" vertical="center"/>
    </xf>
    <xf numFmtId="0" fontId="20" fillId="9" borderId="91" xfId="6" applyFont="1" applyFill="1" applyBorder="1" applyAlignment="1">
      <alignment horizontal="center" vertical="center"/>
    </xf>
    <xf numFmtId="0" fontId="20" fillId="9" borderId="98" xfId="6" applyFont="1" applyFill="1" applyBorder="1" applyAlignment="1">
      <alignment horizontal="center" vertical="center"/>
    </xf>
    <xf numFmtId="2" fontId="159" fillId="9" borderId="97" xfId="0" applyNumberFormat="1" applyFont="1" applyFill="1" applyBorder="1" applyAlignment="1">
      <alignment horizontal="center" vertical="center"/>
    </xf>
    <xf numFmtId="0" fontId="165" fillId="9" borderId="75" xfId="6" applyFont="1" applyFill="1" applyBorder="1" applyAlignment="1">
      <alignment horizontal="center" vertical="center"/>
    </xf>
    <xf numFmtId="0" fontId="82" fillId="9" borderId="82" xfId="0" applyFont="1" applyFill="1" applyBorder="1" applyAlignment="1">
      <alignment horizontal="center"/>
    </xf>
    <xf numFmtId="0" fontId="4" fillId="9" borderId="75" xfId="0" applyFont="1" applyFill="1" applyBorder="1"/>
    <xf numFmtId="0" fontId="4" fillId="9" borderId="87" xfId="0" applyFont="1" applyFill="1" applyBorder="1"/>
    <xf numFmtId="0" fontId="160" fillId="9" borderId="97" xfId="0" applyFont="1" applyFill="1" applyBorder="1"/>
    <xf numFmtId="0" fontId="160" fillId="9" borderId="82" xfId="0" applyFont="1" applyFill="1" applyBorder="1"/>
    <xf numFmtId="0" fontId="10" fillId="9" borderId="140" xfId="0" applyFont="1" applyFill="1" applyBorder="1"/>
    <xf numFmtId="0" fontId="10" fillId="9" borderId="82" xfId="0" applyFont="1" applyFill="1" applyBorder="1"/>
    <xf numFmtId="3" fontId="154" fillId="9" borderId="58" xfId="6" applyNumberFormat="1" applyFont="1" applyFill="1" applyBorder="1" applyAlignment="1">
      <alignment horizontal="center" vertical="center"/>
    </xf>
    <xf numFmtId="0" fontId="10" fillId="9" borderId="89" xfId="0" applyFont="1" applyFill="1" applyBorder="1"/>
    <xf numFmtId="0" fontId="10" fillId="9" borderId="0" xfId="0" applyFont="1" applyFill="1" applyAlignment="1">
      <alignment horizontal="left" vertical="center"/>
    </xf>
    <xf numFmtId="0" fontId="0" fillId="9" borderId="55" xfId="0" applyFill="1" applyBorder="1" applyAlignment="1">
      <alignment horizontal="left" vertical="center"/>
    </xf>
    <xf numFmtId="3" fontId="0" fillId="9" borderId="88" xfId="0" applyNumberFormat="1" applyFill="1" applyBorder="1"/>
    <xf numFmtId="0" fontId="4" fillId="9" borderId="96" xfId="0" applyFont="1" applyFill="1" applyBorder="1"/>
    <xf numFmtId="0" fontId="164" fillId="9" borderId="0" xfId="0" applyFont="1" applyFill="1" applyAlignment="1">
      <alignment horizontal="left" vertical="center"/>
    </xf>
    <xf numFmtId="4" fontId="159" fillId="9" borderId="82" xfId="0" applyNumberFormat="1" applyFont="1" applyFill="1" applyBorder="1" applyAlignment="1">
      <alignment horizontal="center" vertical="center"/>
    </xf>
    <xf numFmtId="0" fontId="159" fillId="9" borderId="133" xfId="0" applyFont="1" applyFill="1" applyBorder="1" applyAlignment="1">
      <alignment horizontal="center" vertical="center"/>
    </xf>
    <xf numFmtId="14" fontId="159" fillId="21" borderId="55" xfId="6" applyNumberFormat="1" applyFont="1" applyFill="1" applyBorder="1" applyAlignment="1">
      <alignment horizontal="center"/>
    </xf>
    <xf numFmtId="4" fontId="165" fillId="9" borderId="55" xfId="6" applyNumberFormat="1" applyFont="1" applyFill="1" applyBorder="1" applyAlignment="1">
      <alignment horizontal="center" vertical="center"/>
    </xf>
    <xf numFmtId="14" fontId="63" fillId="9" borderId="73" xfId="0" applyNumberFormat="1" applyFont="1" applyFill="1" applyBorder="1" applyAlignment="1">
      <alignment horizontal="center" vertical="center"/>
    </xf>
    <xf numFmtId="14" fontId="165" fillId="9" borderId="55" xfId="0" applyNumberFormat="1" applyFont="1" applyFill="1" applyBorder="1" applyAlignment="1">
      <alignment horizontal="center" vertical="center"/>
    </xf>
    <xf numFmtId="0" fontId="127" fillId="9" borderId="55" xfId="6" applyFont="1" applyFill="1" applyBorder="1" applyAlignment="1">
      <alignment horizontal="center" vertical="center"/>
    </xf>
    <xf numFmtId="3" fontId="165" fillId="9" borderId="55" xfId="6" applyNumberFormat="1" applyFont="1" applyFill="1" applyBorder="1" applyAlignment="1">
      <alignment horizontal="center" vertical="center"/>
    </xf>
    <xf numFmtId="4" fontId="165" fillId="9" borderId="82" xfId="0" applyNumberFormat="1" applyFont="1" applyFill="1" applyBorder="1" applyAlignment="1">
      <alignment horizontal="center" vertical="center"/>
    </xf>
    <xf numFmtId="0" fontId="15" fillId="9" borderId="151" xfId="6" applyNumberFormat="1" applyFont="1" applyFill="1" applyBorder="1" applyAlignment="1">
      <alignment horizontal="center" vertical="center"/>
    </xf>
    <xf numFmtId="0" fontId="15" fillId="9" borderId="151" xfId="6" applyFont="1" applyFill="1" applyBorder="1" applyAlignment="1">
      <alignment horizontal="center" vertical="center"/>
    </xf>
    <xf numFmtId="4" fontId="15" fillId="9" borderId="151" xfId="6" applyNumberFormat="1" applyFont="1" applyFill="1" applyBorder="1" applyAlignment="1">
      <alignment horizontal="center" vertical="center"/>
    </xf>
    <xf numFmtId="3" fontId="15" fillId="9" borderId="113" xfId="6" applyNumberFormat="1" applyFont="1" applyFill="1" applyBorder="1" applyAlignment="1">
      <alignment horizontal="center" vertical="center"/>
    </xf>
    <xf numFmtId="14" fontId="15" fillId="9" borderId="151" xfId="6" applyNumberFormat="1" applyFont="1" applyFill="1" applyBorder="1" applyAlignment="1">
      <alignment horizontal="center" vertical="center"/>
    </xf>
    <xf numFmtId="3" fontId="27" fillId="9" borderId="151" xfId="6" applyNumberFormat="1" applyFont="1" applyFill="1" applyBorder="1" applyAlignment="1">
      <alignment horizontal="center" vertical="center"/>
    </xf>
    <xf numFmtId="14" fontId="114" fillId="9" borderId="171" xfId="0" applyNumberFormat="1" applyFont="1" applyFill="1" applyBorder="1" applyAlignment="1">
      <alignment horizontal="center" vertical="center"/>
    </xf>
    <xf numFmtId="0" fontId="15" fillId="9" borderId="185" xfId="6" applyFont="1" applyFill="1" applyBorder="1" applyAlignment="1">
      <alignment horizontal="center" vertical="center"/>
    </xf>
    <xf numFmtId="0" fontId="15" fillId="9" borderId="113" xfId="6" applyNumberFormat="1" applyFont="1" applyFill="1" applyBorder="1" applyAlignment="1">
      <alignment horizontal="center" vertical="center"/>
    </xf>
    <xf numFmtId="3" fontId="15" fillId="9" borderId="151" xfId="6" applyNumberFormat="1" applyFont="1" applyFill="1" applyBorder="1" applyAlignment="1">
      <alignment horizontal="center" vertical="center"/>
    </xf>
    <xf numFmtId="4" fontId="15" fillId="9" borderId="151" xfId="0" applyNumberFormat="1" applyFont="1" applyFill="1" applyBorder="1" applyAlignment="1">
      <alignment horizontal="center" vertical="center"/>
    </xf>
    <xf numFmtId="0" fontId="10" fillId="9" borderId="133" xfId="0" applyFont="1" applyFill="1" applyBorder="1"/>
    <xf numFmtId="14" fontId="154" fillId="9" borderId="73" xfId="0" applyNumberFormat="1" applyFont="1" applyFill="1" applyBorder="1" applyAlignment="1">
      <alignment horizontal="center" vertical="center"/>
    </xf>
    <xf numFmtId="0" fontId="20" fillId="9" borderId="82" xfId="0" applyFont="1" applyFill="1" applyBorder="1" applyAlignment="1">
      <alignment horizontal="center" vertical="center"/>
    </xf>
    <xf numFmtId="0" fontId="4" fillId="9" borderId="99" xfId="0" applyFont="1" applyFill="1" applyBorder="1" applyAlignment="1">
      <alignment horizontal="center" vertical="center"/>
    </xf>
    <xf numFmtId="0" fontId="4" fillId="9" borderId="100" xfId="0" applyFont="1" applyFill="1" applyBorder="1" applyAlignment="1">
      <alignment horizontal="center" vertical="center"/>
    </xf>
    <xf numFmtId="0" fontId="21" fillId="9" borderId="100" xfId="0" applyFont="1" applyFill="1" applyBorder="1" applyAlignment="1">
      <alignment horizontal="center" vertical="center"/>
    </xf>
    <xf numFmtId="0" fontId="4" fillId="9" borderId="101" xfId="0" applyFont="1" applyFill="1" applyBorder="1" applyAlignment="1">
      <alignment horizontal="center" vertical="center"/>
    </xf>
    <xf numFmtId="4" fontId="4" fillId="9" borderId="73" xfId="0" applyNumberFormat="1" applyFont="1" applyFill="1" applyBorder="1" applyAlignment="1">
      <alignment horizontal="center" vertical="center"/>
    </xf>
    <xf numFmtId="2" fontId="4" fillId="9" borderId="82" xfId="0" applyNumberFormat="1" applyFont="1" applyFill="1" applyBorder="1" applyAlignment="1">
      <alignment horizontal="center" vertical="center"/>
    </xf>
    <xf numFmtId="4" fontId="4" fillId="9" borderId="100" xfId="0" applyNumberFormat="1" applyFont="1" applyFill="1" applyBorder="1" applyAlignment="1">
      <alignment horizontal="center" vertical="center"/>
    </xf>
    <xf numFmtId="3" fontId="159" fillId="9" borderId="55" xfId="0" applyNumberFormat="1" applyFont="1" applyFill="1" applyBorder="1" applyAlignment="1">
      <alignment vertical="center"/>
    </xf>
    <xf numFmtId="3" fontId="159" fillId="9" borderId="113" xfId="0" applyNumberFormat="1" applyFont="1" applyFill="1" applyBorder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" fontId="49" fillId="0" borderId="0" xfId="0" applyNumberFormat="1" applyFont="1" applyAlignment="1">
      <alignment horizontal="center"/>
    </xf>
    <xf numFmtId="0" fontId="159" fillId="12" borderId="112" xfId="6" applyFont="1" applyFill="1" applyBorder="1" applyAlignment="1">
      <alignment horizontal="center" vertical="center"/>
    </xf>
    <xf numFmtId="4" fontId="159" fillId="21" borderId="140" xfId="6" applyNumberFormat="1" applyFont="1" applyFill="1" applyBorder="1" applyAlignment="1">
      <alignment horizontal="center" vertical="center"/>
    </xf>
    <xf numFmtId="0" fontId="159" fillId="21" borderId="114" xfId="6" applyFont="1" applyFill="1" applyBorder="1" applyAlignment="1">
      <alignment horizontal="center" vertical="center"/>
    </xf>
    <xf numFmtId="0" fontId="159" fillId="21" borderId="88" xfId="6" applyNumberFormat="1" applyFont="1" applyFill="1" applyBorder="1" applyAlignment="1">
      <alignment horizontal="center" vertical="center"/>
    </xf>
    <xf numFmtId="0" fontId="159" fillId="21" borderId="100" xfId="6" applyFont="1" applyFill="1" applyBorder="1" applyAlignment="1">
      <alignment horizontal="center" vertical="center"/>
    </xf>
    <xf numFmtId="14" fontId="159" fillId="21" borderId="100" xfId="6" applyNumberFormat="1" applyFont="1" applyFill="1" applyBorder="1" applyAlignment="1">
      <alignment horizontal="center" vertical="center"/>
    </xf>
    <xf numFmtId="3" fontId="159" fillId="21" borderId="144" xfId="6" applyNumberFormat="1" applyFont="1" applyFill="1" applyBorder="1" applyAlignment="1">
      <alignment horizontal="center" vertical="center"/>
    </xf>
    <xf numFmtId="4" fontId="159" fillId="21" borderId="100" xfId="6" applyNumberFormat="1" applyFont="1" applyFill="1" applyBorder="1" applyAlignment="1">
      <alignment horizontal="center" vertical="center"/>
    </xf>
    <xf numFmtId="14" fontId="115" fillId="21" borderId="100" xfId="6" applyNumberFormat="1" applyFont="1" applyFill="1" applyBorder="1" applyAlignment="1">
      <alignment horizontal="center" vertical="center"/>
    </xf>
    <xf numFmtId="0" fontId="159" fillId="21" borderId="144" xfId="6" applyFont="1" applyFill="1" applyBorder="1" applyAlignment="1">
      <alignment horizontal="center" vertical="center"/>
    </xf>
    <xf numFmtId="0" fontId="159" fillId="21" borderId="88" xfId="0" applyFont="1" applyFill="1" applyBorder="1" applyAlignment="1">
      <alignment horizontal="center" vertical="center"/>
    </xf>
    <xf numFmtId="4" fontId="159" fillId="21" borderId="100" xfId="0" applyNumberFormat="1" applyFont="1" applyFill="1" applyBorder="1" applyAlignment="1">
      <alignment horizontal="center" vertical="center"/>
    </xf>
    <xf numFmtId="14" fontId="4" fillId="21" borderId="95" xfId="0" applyNumberFormat="1" applyFont="1" applyFill="1" applyBorder="1" applyAlignment="1">
      <alignment horizontal="center" vertical="center"/>
    </xf>
    <xf numFmtId="14" fontId="34" fillId="21" borderId="95" xfId="6" applyNumberFormat="1" applyFont="1" applyFill="1" applyBorder="1" applyAlignment="1">
      <alignment horizontal="center" vertical="center"/>
    </xf>
    <xf numFmtId="0" fontId="159" fillId="12" borderId="185" xfId="6" applyFont="1" applyFill="1" applyBorder="1" applyAlignment="1">
      <alignment horizontal="center" vertical="center"/>
    </xf>
    <xf numFmtId="0" fontId="154" fillId="12" borderId="55" xfId="0" applyFont="1" applyFill="1" applyBorder="1" applyAlignment="1">
      <alignment horizontal="center"/>
    </xf>
    <xf numFmtId="14" fontId="15" fillId="9" borderId="55" xfId="6" applyNumberFormat="1" applyFont="1" applyFill="1" applyBorder="1" applyAlignment="1">
      <alignment horizontal="center" vertical="center"/>
    </xf>
    <xf numFmtId="3" fontId="159" fillId="9" borderId="113" xfId="6" applyNumberFormat="1" applyFont="1" applyFill="1" applyBorder="1" applyAlignment="1">
      <alignment horizontal="center" vertical="center"/>
    </xf>
    <xf numFmtId="0" fontId="15" fillId="21" borderId="75" xfId="0" applyFont="1" applyFill="1" applyBorder="1" applyAlignment="1">
      <alignment horizontal="center" vertical="center"/>
    </xf>
    <xf numFmtId="14" fontId="159" fillId="9" borderId="222" xfId="0" applyNumberFormat="1" applyFont="1" applyFill="1" applyBorder="1" applyAlignment="1">
      <alignment horizontal="center" vertical="center"/>
    </xf>
    <xf numFmtId="0" fontId="49" fillId="9" borderId="0" xfId="0" applyFont="1" applyFill="1" applyAlignment="1">
      <alignment vertical="center"/>
    </xf>
    <xf numFmtId="0" fontId="49" fillId="9" borderId="144" xfId="0" applyFont="1" applyFill="1" applyBorder="1" applyAlignment="1">
      <alignment vertical="center"/>
    </xf>
    <xf numFmtId="0" fontId="88" fillId="9" borderId="145" xfId="6" applyFont="1" applyFill="1" applyBorder="1" applyAlignment="1">
      <alignment horizontal="center" vertical="center"/>
    </xf>
    <xf numFmtId="0" fontId="88" fillId="9" borderId="58" xfId="6" applyNumberFormat="1" applyFont="1" applyFill="1" applyBorder="1" applyAlignment="1">
      <alignment horizontal="center" vertical="center"/>
    </xf>
    <xf numFmtId="0" fontId="88" fillId="9" borderId="58" xfId="6" applyFont="1" applyFill="1" applyBorder="1" applyAlignment="1">
      <alignment horizontal="center" vertical="center"/>
    </xf>
    <xf numFmtId="14" fontId="88" fillId="9" borderId="58" xfId="6" applyNumberFormat="1" applyFont="1" applyFill="1" applyBorder="1" applyAlignment="1">
      <alignment horizontal="center" vertical="center"/>
    </xf>
    <xf numFmtId="3" fontId="88" fillId="9" borderId="58" xfId="6" applyNumberFormat="1" applyFont="1" applyFill="1" applyBorder="1" applyAlignment="1">
      <alignment horizontal="center" vertical="center"/>
    </xf>
    <xf numFmtId="4" fontId="88" fillId="9" borderId="58" xfId="6" applyNumberFormat="1" applyFont="1" applyFill="1" applyBorder="1" applyAlignment="1">
      <alignment horizontal="center" vertical="center"/>
    </xf>
    <xf numFmtId="0" fontId="88" fillId="9" borderId="58" xfId="6" applyFont="1" applyFill="1" applyBorder="1" applyAlignment="1">
      <alignment horizontal="center"/>
    </xf>
    <xf numFmtId="14" fontId="100" fillId="9" borderId="58" xfId="6" applyNumberFormat="1" applyFont="1" applyFill="1" applyBorder="1" applyAlignment="1">
      <alignment horizontal="center" vertical="center"/>
    </xf>
    <xf numFmtId="4" fontId="88" fillId="9" borderId="58" xfId="0" applyNumberFormat="1" applyFont="1" applyFill="1" applyBorder="1" applyAlignment="1">
      <alignment horizontal="center" vertical="center"/>
    </xf>
    <xf numFmtId="14" fontId="88" fillId="9" borderId="82" xfId="6" applyNumberFormat="1" applyFont="1" applyFill="1" applyBorder="1" applyAlignment="1">
      <alignment horizontal="center" vertical="center"/>
    </xf>
    <xf numFmtId="0" fontId="88" fillId="9" borderId="82" xfId="0" applyFont="1" applyFill="1" applyBorder="1" applyAlignment="1">
      <alignment horizontal="center"/>
    </xf>
    <xf numFmtId="2" fontId="16" fillId="9" borderId="0" xfId="0" applyNumberFormat="1" applyFont="1" applyFill="1" applyAlignment="1">
      <alignment horizontal="center" vertical="center"/>
    </xf>
    <xf numFmtId="14" fontId="19" fillId="9" borderId="0" xfId="0" applyNumberFormat="1" applyFont="1" applyFill="1" applyAlignment="1">
      <alignment horizontal="center" vertical="center"/>
    </xf>
    <xf numFmtId="14" fontId="16" fillId="9" borderId="0" xfId="0" applyNumberFormat="1" applyFont="1" applyFill="1" applyAlignment="1">
      <alignment horizontal="center" vertical="center"/>
    </xf>
    <xf numFmtId="168" fontId="16" fillId="9" borderId="55" xfId="6" applyNumberFormat="1" applyFont="1" applyFill="1" applyBorder="1" applyAlignment="1">
      <alignment horizontal="center" vertical="center"/>
    </xf>
    <xf numFmtId="168" fontId="16" fillId="9" borderId="58" xfId="6" applyNumberFormat="1" applyFont="1" applyFill="1" applyBorder="1" applyAlignment="1">
      <alignment horizontal="center" vertical="center"/>
    </xf>
    <xf numFmtId="2" fontId="16" fillId="9" borderId="82" xfId="0" applyNumberFormat="1" applyFont="1" applyFill="1" applyBorder="1" applyAlignment="1">
      <alignment horizontal="center" vertical="center"/>
    </xf>
    <xf numFmtId="0" fontId="16" fillId="9" borderId="82" xfId="0" applyFont="1" applyFill="1" applyBorder="1" applyAlignment="1">
      <alignment horizontal="center" vertical="center"/>
    </xf>
    <xf numFmtId="2" fontId="30" fillId="9" borderId="82" xfId="0" applyNumberFormat="1" applyFont="1" applyFill="1" applyBorder="1" applyAlignment="1">
      <alignment horizontal="center" vertical="center"/>
    </xf>
    <xf numFmtId="0" fontId="25" fillId="9" borderId="73" xfId="0" applyFont="1" applyFill="1" applyBorder="1" applyAlignment="1">
      <alignment horizontal="center" vertical="center"/>
    </xf>
    <xf numFmtId="4" fontId="16" fillId="9" borderId="82" xfId="6" applyNumberFormat="1" applyFont="1" applyFill="1" applyBorder="1" applyAlignment="1">
      <alignment horizontal="center" vertical="center"/>
    </xf>
    <xf numFmtId="14" fontId="34" fillId="10" borderId="55" xfId="6" applyNumberFormat="1" applyFont="1" applyFill="1" applyBorder="1" applyAlignment="1">
      <alignment horizontal="center" vertical="center"/>
    </xf>
    <xf numFmtId="14" fontId="30" fillId="10" borderId="55" xfId="6" applyNumberFormat="1" applyFont="1" applyFill="1" applyBorder="1" applyAlignment="1">
      <alignment horizontal="center" vertical="center"/>
    </xf>
    <xf numFmtId="0" fontId="16" fillId="9" borderId="46" xfId="0" applyFont="1" applyFill="1" applyBorder="1" applyAlignment="1">
      <alignment horizontal="center" vertical="center"/>
    </xf>
    <xf numFmtId="2" fontId="16" fillId="9" borderId="167" xfId="0" applyNumberFormat="1" applyFont="1" applyFill="1" applyBorder="1" applyAlignment="1">
      <alignment horizontal="center" vertical="center"/>
    </xf>
    <xf numFmtId="0" fontId="25" fillId="9" borderId="82" xfId="6" applyFont="1" applyFill="1" applyBorder="1" applyAlignment="1">
      <alignment horizontal="center"/>
    </xf>
    <xf numFmtId="2" fontId="80" fillId="9" borderId="82" xfId="0" applyNumberFormat="1" applyFont="1" applyFill="1" applyBorder="1" applyAlignment="1">
      <alignment horizontal="center" vertical="center"/>
    </xf>
    <xf numFmtId="4" fontId="80" fillId="9" borderId="82" xfId="6" applyNumberFormat="1" applyFont="1" applyFill="1" applyBorder="1" applyAlignment="1">
      <alignment horizontal="center" vertical="center"/>
    </xf>
    <xf numFmtId="0" fontId="82" fillId="9" borderId="82" xfId="0" applyFont="1" applyFill="1" applyBorder="1"/>
    <xf numFmtId="2" fontId="30" fillId="9" borderId="55" xfId="6" applyNumberFormat="1" applyFont="1" applyFill="1" applyBorder="1" applyAlignment="1">
      <alignment horizontal="center" vertical="center"/>
    </xf>
    <xf numFmtId="2" fontId="25" fillId="9" borderId="55" xfId="6" applyNumberFormat="1" applyFont="1" applyFill="1" applyBorder="1" applyAlignment="1">
      <alignment horizontal="center" vertical="center"/>
    </xf>
    <xf numFmtId="0" fontId="30" fillId="9" borderId="133" xfId="6" applyFont="1" applyFill="1" applyBorder="1" applyAlignment="1">
      <alignment horizontal="center"/>
    </xf>
    <xf numFmtId="0" fontId="143" fillId="9" borderId="55" xfId="0" applyFont="1" applyFill="1" applyBorder="1" applyAlignment="1">
      <alignment horizontal="center" vertical="center"/>
    </xf>
    <xf numFmtId="2" fontId="142" fillId="9" borderId="55" xfId="0" applyNumberFormat="1" applyFont="1" applyFill="1" applyBorder="1" applyAlignment="1">
      <alignment horizontal="center" vertical="center"/>
    </xf>
    <xf numFmtId="0" fontId="144" fillId="9" borderId="55" xfId="0" applyFont="1" applyFill="1" applyBorder="1" applyAlignment="1">
      <alignment horizontal="center" vertical="center"/>
    </xf>
    <xf numFmtId="14" fontId="145" fillId="9" borderId="55" xfId="0" applyNumberFormat="1" applyFont="1" applyFill="1" applyBorder="1" applyAlignment="1">
      <alignment horizontal="center" vertical="center"/>
    </xf>
    <xf numFmtId="3" fontId="142" fillId="9" borderId="55" xfId="0" applyNumberFormat="1" applyFont="1" applyFill="1" applyBorder="1" applyAlignment="1">
      <alignment horizontal="center" vertical="center"/>
    </xf>
    <xf numFmtId="4" fontId="142" fillId="9" borderId="55" xfId="0" applyNumberFormat="1" applyFont="1" applyFill="1" applyBorder="1" applyAlignment="1">
      <alignment horizontal="center" vertical="center"/>
    </xf>
    <xf numFmtId="0" fontId="142" fillId="9" borderId="133" xfId="6" applyFont="1" applyFill="1" applyBorder="1" applyAlignment="1">
      <alignment horizontal="center"/>
    </xf>
    <xf numFmtId="0" fontId="142" fillId="9" borderId="77" xfId="6" applyFont="1" applyFill="1" applyBorder="1" applyAlignment="1">
      <alignment horizontal="center" vertical="center"/>
    </xf>
    <xf numFmtId="2" fontId="142" fillId="9" borderId="55" xfId="6" applyNumberFormat="1" applyFont="1" applyFill="1" applyBorder="1" applyAlignment="1">
      <alignment horizontal="center" vertical="center"/>
    </xf>
    <xf numFmtId="2" fontId="16" fillId="9" borderId="113" xfId="6" applyNumberFormat="1" applyFont="1" applyFill="1" applyBorder="1" applyAlignment="1">
      <alignment horizontal="center" vertical="center"/>
    </xf>
    <xf numFmtId="0" fontId="15" fillId="9" borderId="125" xfId="6" applyFont="1" applyFill="1" applyBorder="1" applyAlignment="1">
      <alignment horizontal="center" vertical="center"/>
    </xf>
    <xf numFmtId="0" fontId="15" fillId="9" borderId="88" xfId="6" applyFont="1" applyFill="1" applyBorder="1" applyAlignment="1">
      <alignment horizontal="center" vertical="center"/>
    </xf>
    <xf numFmtId="0" fontId="27" fillId="9" borderId="88" xfId="6" applyFont="1" applyFill="1" applyBorder="1" applyAlignment="1">
      <alignment horizontal="center" vertical="center"/>
    </xf>
    <xf numFmtId="0" fontId="4" fillId="9" borderId="89" xfId="6" applyFill="1" applyBorder="1"/>
    <xf numFmtId="0" fontId="16" fillId="9" borderId="94" xfId="0" applyFont="1" applyFill="1" applyBorder="1" applyAlignment="1">
      <alignment horizontal="center" vertical="center"/>
    </xf>
    <xf numFmtId="2" fontId="16" fillId="9" borderId="89" xfId="0" applyNumberFormat="1" applyFont="1" applyFill="1" applyBorder="1" applyAlignment="1">
      <alignment horizontal="center" vertical="center"/>
    </xf>
    <xf numFmtId="0" fontId="0" fillId="9" borderId="82" xfId="0" applyFill="1" applyBorder="1" applyAlignment="1">
      <alignment horizontal="left" vertical="center"/>
    </xf>
    <xf numFmtId="4" fontId="30" fillId="9" borderId="73" xfId="0" applyNumberFormat="1" applyFont="1" applyFill="1" applyBorder="1" applyAlignment="1">
      <alignment horizontal="center" vertical="center"/>
    </xf>
    <xf numFmtId="0" fontId="119" fillId="9" borderId="55" xfId="0" applyFont="1" applyFill="1" applyBorder="1" applyAlignment="1">
      <alignment horizontal="center" vertical="center"/>
    </xf>
    <xf numFmtId="0" fontId="113" fillId="9" borderId="58" xfId="0" applyFont="1" applyFill="1" applyBorder="1" applyAlignment="1">
      <alignment horizontal="center" vertical="center"/>
    </xf>
    <xf numFmtId="0" fontId="113" fillId="9" borderId="55" xfId="0" applyFont="1" applyFill="1" applyBorder="1"/>
    <xf numFmtId="14" fontId="46" fillId="9" borderId="73" xfId="0" applyNumberFormat="1" applyFont="1" applyFill="1" applyBorder="1" applyAlignment="1">
      <alignment horizontal="center" vertical="center"/>
    </xf>
    <xf numFmtId="0" fontId="51" fillId="9" borderId="130" xfId="6" applyFont="1" applyFill="1" applyBorder="1" applyAlignment="1">
      <alignment horizontal="center" vertical="center"/>
    </xf>
    <xf numFmtId="0" fontId="123" fillId="9" borderId="55" xfId="0" applyFont="1" applyFill="1" applyBorder="1" applyAlignment="1">
      <alignment horizontal="center" vertical="center"/>
    </xf>
    <xf numFmtId="14" fontId="122" fillId="9" borderId="55" xfId="0" applyNumberFormat="1" applyFont="1" applyFill="1" applyBorder="1" applyAlignment="1">
      <alignment horizontal="center" vertical="center"/>
    </xf>
    <xf numFmtId="3" fontId="51" fillId="9" borderId="55" xfId="0" applyNumberFormat="1" applyFont="1" applyFill="1" applyBorder="1" applyAlignment="1">
      <alignment horizontal="center" vertical="center"/>
    </xf>
    <xf numFmtId="0" fontId="25" fillId="9" borderId="169" xfId="6" applyFont="1" applyFill="1" applyBorder="1" applyAlignment="1">
      <alignment horizontal="center" vertical="center"/>
    </xf>
    <xf numFmtId="1" fontId="30" fillId="9" borderId="82" xfId="0" applyNumberFormat="1" applyFont="1" applyFill="1" applyBorder="1" applyAlignment="1">
      <alignment horizontal="center" vertical="center"/>
    </xf>
    <xf numFmtId="14" fontId="116" fillId="9" borderId="55" xfId="0" applyNumberFormat="1" applyFont="1" applyFill="1" applyBorder="1" applyAlignment="1">
      <alignment horizontal="center" vertical="center"/>
    </xf>
    <xf numFmtId="3" fontId="113" fillId="9" borderId="55" xfId="0" applyNumberFormat="1" applyFont="1" applyFill="1" applyBorder="1" applyAlignment="1">
      <alignment horizontal="center" vertical="center"/>
    </xf>
    <xf numFmtId="0" fontId="51" fillId="9" borderId="0" xfId="6" applyFont="1" applyFill="1" applyBorder="1" applyAlignment="1">
      <alignment horizontal="center" vertical="center"/>
    </xf>
    <xf numFmtId="3" fontId="51" fillId="10" borderId="55" xfId="6" applyNumberFormat="1" applyFont="1" applyFill="1" applyBorder="1" applyAlignment="1">
      <alignment horizontal="center" vertical="center"/>
    </xf>
    <xf numFmtId="1" fontId="30" fillId="9" borderId="73" xfId="0" applyNumberFormat="1" applyFont="1" applyFill="1" applyBorder="1" applyAlignment="1">
      <alignment horizontal="center" vertical="center"/>
    </xf>
    <xf numFmtId="14" fontId="30" fillId="9" borderId="140" xfId="0" applyNumberFormat="1" applyFont="1" applyFill="1" applyBorder="1" applyAlignment="1">
      <alignment horizontal="center" vertical="center"/>
    </xf>
    <xf numFmtId="14" fontId="116" fillId="9" borderId="73" xfId="0" applyNumberFormat="1" applyFont="1" applyFill="1" applyBorder="1" applyAlignment="1">
      <alignment horizontal="center" vertical="center"/>
    </xf>
    <xf numFmtId="14" fontId="25" fillId="9" borderId="73" xfId="0" applyNumberFormat="1" applyFont="1" applyFill="1" applyBorder="1" applyAlignment="1">
      <alignment horizontal="center" vertical="center"/>
    </xf>
    <xf numFmtId="14" fontId="25" fillId="9" borderId="140" xfId="0" applyNumberFormat="1" applyFont="1" applyFill="1" applyBorder="1" applyAlignment="1">
      <alignment horizontal="center" vertical="center"/>
    </xf>
    <xf numFmtId="1" fontId="25" fillId="9" borderId="73" xfId="0" applyNumberFormat="1" applyFont="1" applyFill="1" applyBorder="1" applyAlignment="1">
      <alignment horizontal="center" vertical="center"/>
    </xf>
    <xf numFmtId="1" fontId="25" fillId="9" borderId="82" xfId="0" applyNumberFormat="1" applyFont="1" applyFill="1" applyBorder="1" applyAlignment="1">
      <alignment horizontal="center" vertical="center"/>
    </xf>
    <xf numFmtId="0" fontId="30" fillId="9" borderId="73" xfId="0" applyFont="1" applyFill="1" applyBorder="1" applyAlignment="1">
      <alignment horizontal="center"/>
    </xf>
    <xf numFmtId="0" fontId="25" fillId="9" borderId="73" xfId="6" applyFont="1" applyFill="1" applyBorder="1" applyAlignment="1">
      <alignment horizontal="center" vertical="center"/>
    </xf>
    <xf numFmtId="14" fontId="30" fillId="9" borderId="130" xfId="0" applyNumberFormat="1" applyFont="1" applyFill="1" applyBorder="1" applyAlignment="1">
      <alignment horizontal="center" vertical="center"/>
    </xf>
    <xf numFmtId="0" fontId="119" fillId="9" borderId="58" xfId="0" applyFont="1" applyFill="1" applyBorder="1" applyAlignment="1">
      <alignment horizontal="center" vertical="center"/>
    </xf>
    <xf numFmtId="14" fontId="116" fillId="9" borderId="199" xfId="0" applyNumberFormat="1" applyFont="1" applyFill="1" applyBorder="1" applyAlignment="1">
      <alignment horizontal="center" vertical="center"/>
    </xf>
    <xf numFmtId="1" fontId="25" fillId="9" borderId="130" xfId="0" applyNumberFormat="1" applyFont="1" applyFill="1" applyBorder="1" applyAlignment="1">
      <alignment horizontal="center" vertical="center"/>
    </xf>
    <xf numFmtId="0" fontId="80" fillId="9" borderId="130" xfId="6" applyFont="1" applyFill="1" applyBorder="1" applyAlignment="1">
      <alignment horizontal="center" vertical="center"/>
    </xf>
    <xf numFmtId="2" fontId="80" fillId="9" borderId="55" xfId="0" applyNumberFormat="1" applyFont="1" applyFill="1" applyBorder="1" applyAlignment="1">
      <alignment horizontal="center" vertical="center"/>
    </xf>
    <xf numFmtId="0" fontId="59" fillId="9" borderId="55" xfId="0" applyFont="1" applyFill="1" applyBorder="1" applyAlignment="1">
      <alignment horizontal="center" vertical="center"/>
    </xf>
    <xf numFmtId="49" fontId="30" fillId="9" borderId="82" xfId="6" applyNumberFormat="1" applyFont="1" applyFill="1" applyBorder="1" applyAlignment="1">
      <alignment horizontal="center"/>
    </xf>
    <xf numFmtId="14" fontId="30" fillId="9" borderId="133" xfId="0" applyNumberFormat="1" applyFont="1" applyFill="1" applyBorder="1" applyAlignment="1">
      <alignment horizontal="center" vertical="center"/>
    </xf>
    <xf numFmtId="0" fontId="25" fillId="9" borderId="132" xfId="6" applyFont="1" applyFill="1" applyBorder="1" applyAlignment="1">
      <alignment horizontal="center" vertical="center"/>
    </xf>
    <xf numFmtId="0" fontId="135" fillId="9" borderId="77" xfId="6" applyFont="1" applyFill="1" applyBorder="1" applyAlignment="1">
      <alignment horizontal="center" vertical="center"/>
    </xf>
    <xf numFmtId="0" fontId="135" fillId="9" borderId="77" xfId="0" applyFont="1" applyFill="1" applyBorder="1" applyAlignment="1">
      <alignment horizontal="center" vertical="center"/>
    </xf>
    <xf numFmtId="0" fontId="135" fillId="9" borderId="55" xfId="0" applyFont="1" applyFill="1" applyBorder="1" applyAlignment="1">
      <alignment horizontal="center" vertical="center"/>
    </xf>
    <xf numFmtId="14" fontId="135" fillId="9" borderId="55" xfId="0" applyNumberFormat="1" applyFont="1" applyFill="1" applyBorder="1" applyAlignment="1">
      <alignment horizontal="center" vertical="center"/>
    </xf>
    <xf numFmtId="0" fontId="149" fillId="9" borderId="55" xfId="0" applyFont="1" applyFill="1" applyBorder="1" applyAlignment="1">
      <alignment horizontal="center" vertical="center"/>
    </xf>
    <xf numFmtId="0" fontId="135" fillId="9" borderId="113" xfId="0" applyFont="1" applyFill="1" applyBorder="1" applyAlignment="1">
      <alignment horizontal="center" vertical="center"/>
    </xf>
    <xf numFmtId="2" fontId="135" fillId="9" borderId="55" xfId="0" applyNumberFormat="1" applyFont="1" applyFill="1" applyBorder="1" applyAlignment="1">
      <alignment horizontal="center" vertical="center"/>
    </xf>
    <xf numFmtId="0" fontId="148" fillId="9" borderId="55" xfId="0" applyFont="1" applyFill="1" applyBorder="1" applyAlignment="1">
      <alignment horizontal="center" vertical="center"/>
    </xf>
    <xf numFmtId="14" fontId="147" fillId="9" borderId="55" xfId="0" applyNumberFormat="1" applyFont="1" applyFill="1" applyBorder="1" applyAlignment="1">
      <alignment horizontal="center" vertical="center"/>
    </xf>
    <xf numFmtId="1" fontId="135" fillId="9" borderId="130" xfId="0" applyNumberFormat="1" applyFont="1" applyFill="1" applyBorder="1" applyAlignment="1">
      <alignment horizontal="center" vertical="center"/>
    </xf>
    <xf numFmtId="3" fontId="135" fillId="9" borderId="55" xfId="6" applyNumberFormat="1" applyFont="1" applyFill="1" applyBorder="1" applyAlignment="1">
      <alignment horizontal="center" vertical="center"/>
    </xf>
    <xf numFmtId="4" fontId="135" fillId="9" borderId="55" xfId="0" applyNumberFormat="1" applyFont="1" applyFill="1" applyBorder="1" applyAlignment="1">
      <alignment horizontal="center" vertical="center"/>
    </xf>
    <xf numFmtId="14" fontId="135" fillId="9" borderId="133" xfId="0" applyNumberFormat="1" applyFont="1" applyFill="1" applyBorder="1" applyAlignment="1">
      <alignment horizontal="center" vertical="center"/>
    </xf>
    <xf numFmtId="0" fontId="47" fillId="9" borderId="82" xfId="6" applyFont="1" applyFill="1" applyBorder="1" applyAlignment="1">
      <alignment horizontal="center" vertical="center"/>
    </xf>
    <xf numFmtId="0" fontId="47" fillId="9" borderId="140" xfId="6" applyFont="1" applyFill="1" applyBorder="1" applyAlignment="1">
      <alignment horizontal="center" vertical="center"/>
    </xf>
    <xf numFmtId="0" fontId="16" fillId="9" borderId="132" xfId="6" applyFont="1" applyFill="1" applyBorder="1" applyAlignment="1">
      <alignment horizontal="center" vertical="center"/>
    </xf>
    <xf numFmtId="0" fontId="28" fillId="9" borderId="55" xfId="0" applyFont="1" applyFill="1" applyBorder="1" applyAlignment="1">
      <alignment horizontal="center" vertical="center"/>
    </xf>
    <xf numFmtId="0" fontId="16" fillId="9" borderId="130" xfId="6" applyFont="1" applyFill="1" applyBorder="1" applyAlignment="1">
      <alignment horizontal="center" vertical="center"/>
    </xf>
    <xf numFmtId="0" fontId="28" fillId="9" borderId="58" xfId="0" applyFont="1" applyFill="1" applyBorder="1" applyAlignment="1">
      <alignment horizontal="center" vertical="center"/>
    </xf>
    <xf numFmtId="0" fontId="103" fillId="9" borderId="58" xfId="0" applyFont="1" applyFill="1" applyBorder="1" applyAlignment="1">
      <alignment horizontal="center" vertical="center"/>
    </xf>
    <xf numFmtId="0" fontId="14" fillId="9" borderId="144" xfId="0" applyFont="1" applyFill="1" applyBorder="1" applyAlignment="1">
      <alignment horizontal="center"/>
    </xf>
    <xf numFmtId="0" fontId="17" fillId="9" borderId="88" xfId="6" applyNumberFormat="1" applyFont="1" applyFill="1" applyBorder="1" applyAlignment="1">
      <alignment horizontal="center" vertical="center"/>
    </xf>
    <xf numFmtId="2" fontId="17" fillId="9" borderId="88" xfId="6" applyNumberFormat="1" applyFont="1" applyFill="1" applyBorder="1" applyAlignment="1">
      <alignment horizontal="center" vertical="center"/>
    </xf>
    <xf numFmtId="0" fontId="17" fillId="10" borderId="63" xfId="6" applyFont="1" applyFill="1" applyBorder="1" applyAlignment="1">
      <alignment horizontal="center" vertical="center"/>
    </xf>
    <xf numFmtId="0" fontId="17" fillId="10" borderId="64" xfId="6" applyFont="1" applyFill="1" applyBorder="1" applyAlignment="1">
      <alignment horizontal="center" vertical="center"/>
    </xf>
    <xf numFmtId="0" fontId="17" fillId="10" borderId="0" xfId="6" applyFont="1" applyFill="1" applyBorder="1" applyAlignment="1">
      <alignment horizontal="center" vertical="center"/>
    </xf>
    <xf numFmtId="0" fontId="17" fillId="10" borderId="7" xfId="6" applyFont="1" applyFill="1" applyBorder="1" applyAlignment="1">
      <alignment horizontal="center" vertical="center"/>
    </xf>
    <xf numFmtId="0" fontId="17" fillId="10" borderId="66" xfId="6" applyFont="1" applyFill="1" applyBorder="1" applyAlignment="1">
      <alignment horizontal="center" vertical="center"/>
    </xf>
    <xf numFmtId="0" fontId="17" fillId="10" borderId="56" xfId="6" applyFont="1" applyFill="1" applyBorder="1" applyAlignment="1">
      <alignment horizontal="center" vertical="center"/>
    </xf>
    <xf numFmtId="0" fontId="17" fillId="10" borderId="55" xfId="6" applyFont="1" applyFill="1" applyBorder="1" applyAlignment="1">
      <alignment horizontal="center" vertical="center"/>
    </xf>
    <xf numFmtId="4" fontId="17" fillId="10" borderId="55" xfId="6" applyNumberFormat="1" applyFont="1" applyFill="1" applyBorder="1" applyAlignment="1">
      <alignment horizontal="center" vertical="center"/>
    </xf>
    <xf numFmtId="0" fontId="17" fillId="10" borderId="82" xfId="6" applyFont="1" applyFill="1" applyBorder="1" applyAlignment="1">
      <alignment horizontal="center" vertical="center"/>
    </xf>
    <xf numFmtId="4" fontId="0" fillId="9" borderId="0" xfId="0" applyNumberFormat="1" applyFill="1" applyAlignment="1">
      <alignment horizontal="center" vertical="center"/>
    </xf>
    <xf numFmtId="0" fontId="17" fillId="10" borderId="6" xfId="6" applyFont="1" applyFill="1" applyBorder="1" applyAlignment="1">
      <alignment horizontal="center" vertical="center"/>
    </xf>
    <xf numFmtId="0" fontId="17" fillId="10" borderId="9" xfId="6" applyFont="1" applyFill="1" applyBorder="1" applyAlignment="1">
      <alignment horizontal="center" vertical="center"/>
    </xf>
    <xf numFmtId="0" fontId="17" fillId="10" borderId="71" xfId="6" applyFont="1" applyFill="1" applyBorder="1" applyAlignment="1">
      <alignment horizontal="center" vertical="center"/>
    </xf>
    <xf numFmtId="0" fontId="17" fillId="10" borderId="22" xfId="6" applyFont="1" applyFill="1" applyBorder="1" applyAlignment="1">
      <alignment horizontal="center" vertical="center"/>
    </xf>
    <xf numFmtId="0" fontId="17" fillId="10" borderId="91" xfId="6" applyFont="1" applyFill="1" applyBorder="1" applyAlignment="1">
      <alignment horizontal="center" vertical="center"/>
    </xf>
    <xf numFmtId="0" fontId="17" fillId="10" borderId="173" xfId="6" applyFont="1" applyFill="1" applyBorder="1" applyAlignment="1">
      <alignment horizontal="center" vertical="center"/>
    </xf>
    <xf numFmtId="0" fontId="17" fillId="10" borderId="98" xfId="6" applyFont="1" applyFill="1" applyBorder="1" applyAlignment="1">
      <alignment horizontal="center" vertical="center"/>
    </xf>
    <xf numFmtId="0" fontId="17" fillId="10" borderId="97" xfId="6" applyFont="1" applyFill="1" applyBorder="1" applyAlignment="1">
      <alignment horizontal="center" vertical="center"/>
    </xf>
    <xf numFmtId="2" fontId="17" fillId="9" borderId="55" xfId="0" applyNumberFormat="1" applyFont="1" applyFill="1" applyBorder="1" applyAlignment="1">
      <alignment horizontal="center"/>
    </xf>
    <xf numFmtId="0" fontId="25" fillId="10" borderId="82" xfId="6" applyFont="1" applyFill="1" applyBorder="1" applyAlignment="1">
      <alignment horizontal="center" vertical="center"/>
    </xf>
    <xf numFmtId="0" fontId="25" fillId="10" borderId="0" xfId="6" applyFont="1" applyFill="1" applyBorder="1" applyAlignment="1">
      <alignment horizontal="center" vertical="center"/>
    </xf>
    <xf numFmtId="1" fontId="30" fillId="9" borderId="55" xfId="6" applyNumberFormat="1" applyFont="1" applyFill="1" applyBorder="1" applyAlignment="1">
      <alignment horizontal="center" vertical="center"/>
    </xf>
    <xf numFmtId="14" fontId="17" fillId="9" borderId="0" xfId="6" applyNumberFormat="1" applyFont="1" applyFill="1" applyBorder="1" applyAlignment="1">
      <alignment horizontal="center" vertical="center"/>
    </xf>
    <xf numFmtId="2" fontId="30" fillId="9" borderId="88" xfId="6" applyNumberFormat="1" applyFont="1" applyFill="1" applyBorder="1" applyAlignment="1">
      <alignment horizontal="center" vertical="center"/>
    </xf>
    <xf numFmtId="0" fontId="17" fillId="10" borderId="133" xfId="6" applyFont="1" applyFill="1" applyBorder="1" applyAlignment="1">
      <alignment horizontal="center" vertical="center"/>
    </xf>
    <xf numFmtId="0" fontId="75" fillId="9" borderId="0" xfId="0" applyFont="1" applyFill="1" applyAlignment="1">
      <alignment horizontal="center" vertical="center"/>
    </xf>
    <xf numFmtId="49" fontId="17" fillId="9" borderId="82" xfId="0" applyNumberFormat="1" applyFont="1" applyFill="1" applyBorder="1" applyAlignment="1">
      <alignment horizontal="center" vertical="center"/>
    </xf>
    <xf numFmtId="49" fontId="17" fillId="9" borderId="0" xfId="0" applyNumberFormat="1" applyFont="1" applyFill="1" applyAlignment="1">
      <alignment horizontal="center" vertical="center"/>
    </xf>
    <xf numFmtId="2" fontId="17" fillId="10" borderId="140" xfId="6" applyNumberFormat="1" applyFont="1" applyFill="1" applyBorder="1" applyAlignment="1">
      <alignment horizontal="center" vertical="center"/>
    </xf>
    <xf numFmtId="2" fontId="17" fillId="10" borderId="0" xfId="6" applyNumberFormat="1" applyFont="1" applyFill="1" applyBorder="1" applyAlignment="1">
      <alignment horizontal="center" vertical="center"/>
    </xf>
    <xf numFmtId="2" fontId="17" fillId="9" borderId="0" xfId="6" applyNumberFormat="1" applyFont="1" applyFill="1" applyBorder="1" applyAlignment="1">
      <alignment horizontal="center" vertical="center"/>
    </xf>
    <xf numFmtId="2" fontId="17" fillId="9" borderId="0" xfId="0" applyNumberFormat="1" applyFont="1" applyFill="1" applyAlignment="1">
      <alignment horizontal="center" vertical="center"/>
    </xf>
    <xf numFmtId="2" fontId="17" fillId="10" borderId="82" xfId="6" applyNumberFormat="1" applyFont="1" applyFill="1" applyBorder="1" applyAlignment="1">
      <alignment horizontal="center" vertical="center"/>
    </xf>
    <xf numFmtId="2" fontId="17" fillId="9" borderId="82" xfId="0" applyNumberFormat="1" applyFont="1" applyFill="1" applyBorder="1" applyAlignment="1">
      <alignment horizontal="center"/>
    </xf>
    <xf numFmtId="0" fontId="55" fillId="10" borderId="82" xfId="6" applyFont="1" applyFill="1" applyBorder="1" applyAlignment="1">
      <alignment horizontal="center" vertical="center"/>
    </xf>
    <xf numFmtId="0" fontId="55" fillId="10" borderId="0" xfId="6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2" fontId="30" fillId="9" borderId="58" xfId="0" applyNumberFormat="1" applyFont="1" applyFill="1" applyBorder="1" applyAlignment="1">
      <alignment horizontal="center"/>
    </xf>
    <xf numFmtId="14" fontId="30" fillId="9" borderId="58" xfId="0" applyNumberFormat="1" applyFont="1" applyFill="1" applyBorder="1" applyAlignment="1">
      <alignment horizontal="center"/>
    </xf>
    <xf numFmtId="3" fontId="30" fillId="9" borderId="58" xfId="0" applyNumberFormat="1" applyFont="1" applyFill="1" applyBorder="1" applyAlignment="1">
      <alignment horizontal="center"/>
    </xf>
    <xf numFmtId="0" fontId="92" fillId="9" borderId="0" xfId="6" applyFont="1" applyFill="1" applyBorder="1" applyAlignment="1">
      <alignment horizontal="center"/>
    </xf>
    <xf numFmtId="0" fontId="92" fillId="9" borderId="0" xfId="0" applyFont="1" applyFill="1" applyAlignment="1">
      <alignment horizontal="center"/>
    </xf>
    <xf numFmtId="0" fontId="17" fillId="10" borderId="0" xfId="6" applyFont="1" applyFill="1" applyBorder="1" applyAlignment="1">
      <alignment horizontal="center"/>
    </xf>
    <xf numFmtId="0" fontId="25" fillId="9" borderId="0" xfId="0" applyFont="1" applyFill="1" applyAlignment="1">
      <alignment horizontal="center"/>
    </xf>
    <xf numFmtId="3" fontId="17" fillId="9" borderId="0" xfId="6" applyNumberFormat="1" applyFont="1" applyFill="1" applyBorder="1" applyAlignment="1">
      <alignment horizontal="center"/>
    </xf>
    <xf numFmtId="0" fontId="17" fillId="10" borderId="73" xfId="6" applyFont="1" applyFill="1" applyBorder="1" applyAlignment="1">
      <alignment horizontal="center" vertical="center"/>
    </xf>
    <xf numFmtId="0" fontId="17" fillId="9" borderId="73" xfId="0" applyFont="1" applyFill="1" applyBorder="1" applyAlignment="1">
      <alignment horizontal="center" vertical="center"/>
    </xf>
    <xf numFmtId="14" fontId="17" fillId="9" borderId="0" xfId="0" applyNumberFormat="1" applyFont="1" applyFill="1" applyAlignment="1">
      <alignment horizontal="center" vertical="center"/>
    </xf>
    <xf numFmtId="4" fontId="18" fillId="9" borderId="0" xfId="0" applyNumberFormat="1" applyFont="1" applyFill="1" applyAlignment="1">
      <alignment horizontal="center" vertical="center"/>
    </xf>
    <xf numFmtId="0" fontId="17" fillId="9" borderId="199" xfId="6" applyFont="1" applyFill="1" applyBorder="1" applyAlignment="1">
      <alignment horizontal="center" vertical="center"/>
    </xf>
    <xf numFmtId="0" fontId="88" fillId="9" borderId="82" xfId="0" applyFont="1" applyFill="1" applyBorder="1" applyAlignment="1">
      <alignment horizontal="center" vertical="center"/>
    </xf>
    <xf numFmtId="0" fontId="88" fillId="9" borderId="0" xfId="0" applyFont="1" applyFill="1" applyAlignment="1">
      <alignment horizontal="center" vertical="center"/>
    </xf>
    <xf numFmtId="0" fontId="95" fillId="9" borderId="0" xfId="0" applyFont="1" applyFill="1" applyAlignment="1">
      <alignment horizontal="center" vertical="center"/>
    </xf>
    <xf numFmtId="0" fontId="17" fillId="9" borderId="140" xfId="0" applyFont="1" applyFill="1" applyBorder="1" applyAlignment="1">
      <alignment horizontal="center"/>
    </xf>
    <xf numFmtId="0" fontId="25" fillId="9" borderId="149" xfId="0" applyFont="1" applyFill="1" applyBorder="1" applyAlignment="1">
      <alignment horizontal="center" vertical="center"/>
    </xf>
    <xf numFmtId="0" fontId="42" fillId="9" borderId="55" xfId="0" applyFont="1" applyFill="1" applyBorder="1" applyAlignment="1">
      <alignment horizontal="center" vertical="center"/>
    </xf>
    <xf numFmtId="0" fontId="0" fillId="9" borderId="75" xfId="0" applyFill="1" applyBorder="1" applyAlignment="1">
      <alignment horizontal="center" vertical="center"/>
    </xf>
    <xf numFmtId="14" fontId="25" fillId="9" borderId="0" xfId="6" applyNumberFormat="1" applyFont="1" applyFill="1" applyBorder="1" applyAlignment="1">
      <alignment horizontal="center" vertical="center"/>
    </xf>
    <xf numFmtId="0" fontId="25" fillId="9" borderId="96" xfId="0" applyFont="1" applyFill="1" applyBorder="1" applyAlignment="1">
      <alignment horizontal="center" vertical="center"/>
    </xf>
    <xf numFmtId="0" fontId="25" fillId="9" borderId="102" xfId="6" applyFont="1" applyFill="1" applyBorder="1" applyAlignment="1">
      <alignment horizontal="center" vertical="center"/>
    </xf>
    <xf numFmtId="2" fontId="25" fillId="9" borderId="95" xfId="0" applyNumberFormat="1" applyFont="1" applyFill="1" applyBorder="1" applyAlignment="1">
      <alignment horizontal="center" vertical="center"/>
    </xf>
    <xf numFmtId="0" fontId="119" fillId="9" borderId="95" xfId="0" applyFont="1" applyFill="1" applyBorder="1" applyAlignment="1">
      <alignment horizontal="center" vertical="center"/>
    </xf>
    <xf numFmtId="3" fontId="25" fillId="9" borderId="95" xfId="0" applyNumberFormat="1" applyFont="1" applyFill="1" applyBorder="1" applyAlignment="1">
      <alignment horizontal="center" vertical="center"/>
    </xf>
    <xf numFmtId="0" fontId="25" fillId="9" borderId="97" xfId="0" applyFont="1" applyFill="1" applyBorder="1" applyAlignment="1">
      <alignment horizontal="center" vertical="center"/>
    </xf>
    <xf numFmtId="1" fontId="25" fillId="9" borderId="95" xfId="0" applyNumberFormat="1" applyFont="1" applyFill="1" applyBorder="1" applyAlignment="1">
      <alignment horizontal="center" vertical="center"/>
    </xf>
    <xf numFmtId="0" fontId="17" fillId="9" borderId="46" xfId="0" applyFont="1" applyFill="1" applyBorder="1" applyAlignment="1">
      <alignment horizontal="center"/>
    </xf>
    <xf numFmtId="0" fontId="113" fillId="9" borderId="95" xfId="0" applyFont="1" applyFill="1" applyBorder="1" applyAlignment="1">
      <alignment horizontal="center" vertical="center"/>
    </xf>
    <xf numFmtId="14" fontId="34" fillId="9" borderId="177" xfId="0" applyNumberFormat="1" applyFont="1" applyFill="1" applyBorder="1" applyAlignment="1">
      <alignment horizontal="center" vertical="center"/>
    </xf>
    <xf numFmtId="2" fontId="25" fillId="10" borderId="55" xfId="6" applyNumberFormat="1" applyFont="1" applyFill="1" applyBorder="1" applyAlignment="1">
      <alignment horizontal="center" vertical="center"/>
    </xf>
    <xf numFmtId="0" fontId="135" fillId="9" borderId="82" xfId="0" applyFont="1" applyFill="1" applyBorder="1" applyAlignment="1">
      <alignment horizontal="center" vertical="center"/>
    </xf>
    <xf numFmtId="0" fontId="17" fillId="9" borderId="89" xfId="0" applyFont="1" applyFill="1" applyBorder="1" applyAlignment="1">
      <alignment horizontal="center" vertical="center"/>
    </xf>
    <xf numFmtId="0" fontId="25" fillId="9" borderId="148" xfId="0" applyFont="1" applyFill="1" applyBorder="1" applyAlignment="1">
      <alignment horizontal="center" vertical="center"/>
    </xf>
    <xf numFmtId="2" fontId="25" fillId="9" borderId="113" xfId="0" applyNumberFormat="1" applyFont="1" applyFill="1" applyBorder="1" applyAlignment="1">
      <alignment horizontal="center" vertical="center"/>
    </xf>
    <xf numFmtId="0" fontId="119" fillId="9" borderId="113" xfId="0" applyFont="1" applyFill="1" applyBorder="1" applyAlignment="1">
      <alignment horizontal="center" vertical="center"/>
    </xf>
    <xf numFmtId="3" fontId="25" fillId="9" borderId="113" xfId="0" applyNumberFormat="1" applyFont="1" applyFill="1" applyBorder="1" applyAlignment="1">
      <alignment horizontal="center" vertical="center"/>
    </xf>
    <xf numFmtId="0" fontId="17" fillId="9" borderId="167" xfId="0" applyFont="1" applyFill="1" applyBorder="1" applyAlignment="1">
      <alignment horizontal="center"/>
    </xf>
    <xf numFmtId="0" fontId="30" fillId="10" borderId="0" xfId="6" applyFont="1" applyFill="1" applyBorder="1" applyAlignment="1">
      <alignment horizontal="center"/>
    </xf>
    <xf numFmtId="49" fontId="30" fillId="9" borderId="75" xfId="0" applyNumberFormat="1" applyFont="1" applyFill="1" applyBorder="1" applyAlignment="1">
      <alignment horizontal="center" vertical="center"/>
    </xf>
    <xf numFmtId="0" fontId="17" fillId="9" borderId="99" xfId="0" applyFont="1" applyFill="1" applyBorder="1" applyAlignment="1">
      <alignment horizontal="center" vertical="center"/>
    </xf>
    <xf numFmtId="14" fontId="30" fillId="9" borderId="0" xfId="0" applyNumberFormat="1" applyFont="1" applyFill="1" applyAlignment="1">
      <alignment horizontal="center" vertical="center"/>
    </xf>
    <xf numFmtId="0" fontId="103" fillId="9" borderId="0" xfId="0" applyFont="1" applyFill="1" applyAlignment="1">
      <alignment horizontal="center" vertical="center"/>
    </xf>
    <xf numFmtId="14" fontId="114" fillId="9" borderId="0" xfId="0" applyNumberFormat="1" applyFont="1" applyFill="1" applyAlignment="1">
      <alignment horizontal="center" vertical="center"/>
    </xf>
    <xf numFmtId="3" fontId="16" fillId="9" borderId="0" xfId="0" applyNumberFormat="1" applyFont="1" applyFill="1" applyAlignment="1">
      <alignment horizontal="center" vertical="center"/>
    </xf>
    <xf numFmtId="3" fontId="17" fillId="9" borderId="218" xfId="6" applyNumberFormat="1" applyFont="1" applyFill="1" applyBorder="1" applyAlignment="1">
      <alignment horizontal="center" vertical="center"/>
    </xf>
    <xf numFmtId="0" fontId="92" fillId="9" borderId="0" xfId="6" applyFont="1" applyFill="1" applyBorder="1" applyAlignment="1">
      <alignment horizontal="center" vertical="center"/>
    </xf>
    <xf numFmtId="0" fontId="155" fillId="9" borderId="55" xfId="0" applyFont="1" applyFill="1" applyBorder="1" applyAlignment="1">
      <alignment horizontal="center" vertical="center"/>
    </xf>
    <xf numFmtId="14" fontId="156" fillId="9" borderId="55" xfId="0" applyNumberFormat="1" applyFont="1" applyFill="1" applyBorder="1" applyAlignment="1">
      <alignment horizontal="center" vertical="center"/>
    </xf>
    <xf numFmtId="1" fontId="92" fillId="9" borderId="73" xfId="0" applyNumberFormat="1" applyFont="1" applyFill="1" applyBorder="1" applyAlignment="1">
      <alignment horizontal="center" vertical="center"/>
    </xf>
    <xf numFmtId="3" fontId="92" fillId="9" borderId="218" xfId="6" applyNumberFormat="1" applyFont="1" applyFill="1" applyBorder="1" applyAlignment="1">
      <alignment horizontal="center" vertical="center"/>
    </xf>
    <xf numFmtId="0" fontId="80" fillId="9" borderId="75" xfId="0" applyFont="1" applyFill="1" applyBorder="1" applyAlignment="1">
      <alignment horizontal="center" vertical="center"/>
    </xf>
    <xf numFmtId="14" fontId="80" fillId="9" borderId="73" xfId="0" applyNumberFormat="1" applyFont="1" applyFill="1" applyBorder="1" applyAlignment="1">
      <alignment horizontal="center" vertical="center"/>
    </xf>
    <xf numFmtId="0" fontId="80" fillId="9" borderId="73" xfId="6" applyFont="1" applyFill="1" applyBorder="1" applyAlignment="1">
      <alignment horizontal="center" vertical="center"/>
    </xf>
    <xf numFmtId="3" fontId="80" fillId="9" borderId="55" xfId="6" applyNumberFormat="1" applyFont="1" applyFill="1" applyBorder="1" applyAlignment="1">
      <alignment horizontal="center" vertical="center"/>
    </xf>
    <xf numFmtId="0" fontId="80" fillId="10" borderId="82" xfId="6" applyFont="1" applyFill="1" applyBorder="1" applyAlignment="1">
      <alignment horizontal="center" vertical="center"/>
    </xf>
    <xf numFmtId="0" fontId="80" fillId="10" borderId="0" xfId="6" applyFont="1" applyFill="1" applyBorder="1" applyAlignment="1">
      <alignment horizontal="center" vertical="center"/>
    </xf>
    <xf numFmtId="0" fontId="30" fillId="10" borderId="0" xfId="6" applyFont="1" applyFill="1" applyBorder="1" applyAlignment="1">
      <alignment horizontal="center" vertical="center"/>
    </xf>
    <xf numFmtId="0" fontId="17" fillId="9" borderId="216" xfId="6" applyFont="1" applyFill="1" applyBorder="1" applyAlignment="1">
      <alignment horizontal="center" vertical="center"/>
    </xf>
    <xf numFmtId="0" fontId="17" fillId="9" borderId="167" xfId="0" applyFont="1" applyFill="1" applyBorder="1" applyAlignment="1">
      <alignment horizontal="center" vertical="center"/>
    </xf>
    <xf numFmtId="3" fontId="17" fillId="9" borderId="215" xfId="6" applyNumberFormat="1" applyFont="1" applyFill="1" applyBorder="1" applyAlignment="1">
      <alignment horizontal="center" vertical="center"/>
    </xf>
    <xf numFmtId="0" fontId="114" fillId="9" borderId="0" xfId="0" applyFont="1" applyFill="1" applyAlignment="1">
      <alignment horizontal="center" vertical="center"/>
    </xf>
    <xf numFmtId="0" fontId="42" fillId="9" borderId="0" xfId="0" applyFont="1" applyFill="1"/>
    <xf numFmtId="3" fontId="30" fillId="9" borderId="82" xfId="6" applyNumberFormat="1" applyFont="1" applyFill="1" applyBorder="1" applyAlignment="1">
      <alignment horizontal="center" vertical="center"/>
    </xf>
    <xf numFmtId="2" fontId="30" fillId="10" borderId="55" xfId="6" applyNumberFormat="1" applyFont="1" applyFill="1" applyBorder="1" applyAlignment="1">
      <alignment horizontal="center"/>
    </xf>
    <xf numFmtId="0" fontId="25" fillId="10" borderId="55" xfId="6" applyFont="1" applyFill="1" applyBorder="1"/>
    <xf numFmtId="4" fontId="61" fillId="10" borderId="88" xfId="6" applyNumberFormat="1" applyFont="1" applyFill="1" applyBorder="1" applyAlignment="1">
      <alignment horizontal="center" vertical="center"/>
    </xf>
    <xf numFmtId="0" fontId="17" fillId="9" borderId="0" xfId="6" applyFont="1" applyFill="1" applyBorder="1"/>
    <xf numFmtId="1" fontId="25" fillId="9" borderId="199" xfId="0" applyNumberFormat="1" applyFont="1" applyFill="1" applyBorder="1" applyAlignment="1">
      <alignment horizontal="center" vertical="center"/>
    </xf>
    <xf numFmtId="3" fontId="25" fillId="9" borderId="58" xfId="0" applyNumberFormat="1" applyFont="1" applyFill="1" applyBorder="1" applyAlignment="1">
      <alignment horizontal="center" vertical="center"/>
    </xf>
    <xf numFmtId="3" fontId="92" fillId="9" borderId="133" xfId="6" applyNumberFormat="1" applyFont="1" applyFill="1" applyBorder="1" applyAlignment="1">
      <alignment horizontal="center" vertical="center"/>
    </xf>
    <xf numFmtId="3" fontId="92" fillId="9" borderId="82" xfId="6" applyNumberFormat="1" applyFont="1" applyFill="1" applyBorder="1" applyAlignment="1">
      <alignment horizontal="center" vertical="center"/>
    </xf>
    <xf numFmtId="3" fontId="92" fillId="9" borderId="0" xfId="6" applyNumberFormat="1" applyFont="1" applyFill="1" applyBorder="1" applyAlignment="1">
      <alignment horizontal="center" vertical="center"/>
    </xf>
    <xf numFmtId="3" fontId="17" fillId="9" borderId="73" xfId="6" applyNumberFormat="1" applyFont="1" applyFill="1" applyBorder="1" applyAlignment="1">
      <alignment horizontal="center" vertical="center"/>
    </xf>
    <xf numFmtId="1" fontId="30" fillId="9" borderId="199" xfId="0" applyNumberFormat="1" applyFont="1" applyFill="1" applyBorder="1" applyAlignment="1">
      <alignment horizontal="center" vertical="center"/>
    </xf>
    <xf numFmtId="0" fontId="17" fillId="9" borderId="87" xfId="0" applyFont="1" applyFill="1" applyBorder="1"/>
    <xf numFmtId="0" fontId="17" fillId="10" borderId="88" xfId="6" applyFont="1" applyFill="1" applyBorder="1" applyAlignment="1">
      <alignment horizontal="center" vertical="center"/>
    </xf>
    <xf numFmtId="0" fontId="17" fillId="10" borderId="88" xfId="6" applyFont="1" applyFill="1" applyBorder="1"/>
    <xf numFmtId="0" fontId="17" fillId="10" borderId="89" xfId="6" applyFont="1" applyFill="1" applyBorder="1" applyAlignment="1">
      <alignment horizontal="center" vertical="center"/>
    </xf>
    <xf numFmtId="0" fontId="17" fillId="9" borderId="199" xfId="0" applyFont="1" applyFill="1" applyBorder="1" applyAlignment="1">
      <alignment horizontal="center" vertical="center"/>
    </xf>
    <xf numFmtId="0" fontId="17" fillId="10" borderId="144" xfId="6" applyFont="1" applyFill="1" applyBorder="1" applyAlignment="1">
      <alignment horizontal="center" vertical="center"/>
    </xf>
    <xf numFmtId="0" fontId="17" fillId="10" borderId="144" xfId="6" applyFont="1" applyFill="1" applyBorder="1"/>
    <xf numFmtId="0" fontId="128" fillId="9" borderId="82" xfId="0" applyFont="1" applyFill="1" applyBorder="1" applyAlignment="1">
      <alignment horizontal="center" vertical="center"/>
    </xf>
    <xf numFmtId="0" fontId="30" fillId="10" borderId="133" xfId="6" applyFont="1" applyFill="1" applyBorder="1" applyAlignment="1">
      <alignment horizontal="center" vertical="center"/>
    </xf>
    <xf numFmtId="0" fontId="120" fillId="9" borderId="144" xfId="0" applyFont="1" applyFill="1" applyBorder="1" applyAlignment="1">
      <alignment vertical="center"/>
    </xf>
    <xf numFmtId="49" fontId="16" fillId="9" borderId="0" xfId="0" applyNumberFormat="1" applyFont="1" applyFill="1" applyAlignment="1">
      <alignment horizontal="center" vertical="center"/>
    </xf>
    <xf numFmtId="0" fontId="120" fillId="9" borderId="0" xfId="0" applyFont="1" applyFill="1" applyAlignment="1">
      <alignment vertical="center"/>
    </xf>
    <xf numFmtId="0" fontId="17" fillId="9" borderId="104" xfId="0" applyFont="1" applyFill="1" applyBorder="1"/>
    <xf numFmtId="0" fontId="17" fillId="10" borderId="117" xfId="6" applyFont="1" applyFill="1" applyBorder="1" applyAlignment="1">
      <alignment horizontal="center" vertical="center"/>
    </xf>
    <xf numFmtId="0" fontId="25" fillId="9" borderId="97" xfId="6" applyFont="1" applyFill="1" applyBorder="1" applyAlignment="1">
      <alignment horizontal="center" vertical="center"/>
    </xf>
    <xf numFmtId="0" fontId="80" fillId="9" borderId="82" xfId="0" applyFont="1" applyFill="1" applyBorder="1" applyAlignment="1">
      <alignment horizontal="center" vertical="center"/>
    </xf>
    <xf numFmtId="0" fontId="80" fillId="9" borderId="75" xfId="0" applyFont="1" applyFill="1" applyBorder="1" applyAlignment="1">
      <alignment horizontal="center"/>
    </xf>
    <xf numFmtId="0" fontId="30" fillId="10" borderId="167" xfId="6" applyFont="1" applyFill="1" applyBorder="1" applyAlignment="1">
      <alignment horizontal="center" vertical="center"/>
    </xf>
    <xf numFmtId="0" fontId="16" fillId="10" borderId="167" xfId="6" applyFont="1" applyFill="1" applyBorder="1" applyAlignment="1">
      <alignment horizontal="center" vertical="center"/>
    </xf>
    <xf numFmtId="0" fontId="17" fillId="9" borderId="9" xfId="0" applyFont="1" applyFill="1" applyBorder="1"/>
    <xf numFmtId="0" fontId="17" fillId="10" borderId="25" xfId="6" applyFont="1" applyFill="1" applyBorder="1" applyAlignment="1">
      <alignment horizontal="center" vertical="center"/>
    </xf>
    <xf numFmtId="0" fontId="142" fillId="9" borderId="149" xfId="0" applyFont="1" applyFill="1" applyBorder="1" applyAlignment="1">
      <alignment horizontal="center" vertical="center"/>
    </xf>
    <xf numFmtId="0" fontId="142" fillId="9" borderId="145" xfId="6" applyFont="1" applyFill="1" applyBorder="1" applyAlignment="1">
      <alignment horizontal="center" vertical="center"/>
    </xf>
    <xf numFmtId="0" fontId="142" fillId="9" borderId="58" xfId="6" applyNumberFormat="1" applyFont="1" applyFill="1" applyBorder="1" applyAlignment="1">
      <alignment horizontal="center" vertical="center"/>
    </xf>
    <xf numFmtId="0" fontId="142" fillId="9" borderId="58" xfId="6" applyFont="1" applyFill="1" applyBorder="1" applyAlignment="1">
      <alignment horizontal="center" vertical="center"/>
    </xf>
    <xf numFmtId="14" fontId="142" fillId="9" borderId="58" xfId="6" applyNumberFormat="1" applyFont="1" applyFill="1" applyBorder="1" applyAlignment="1">
      <alignment horizontal="center" vertical="center"/>
    </xf>
    <xf numFmtId="3" fontId="142" fillId="9" borderId="58" xfId="6" applyNumberFormat="1" applyFont="1" applyFill="1" applyBorder="1" applyAlignment="1">
      <alignment horizontal="center" vertical="center"/>
    </xf>
    <xf numFmtId="4" fontId="142" fillId="9" borderId="58" xfId="6" applyNumberFormat="1" applyFont="1" applyFill="1" applyBorder="1" applyAlignment="1">
      <alignment horizontal="center" vertical="center"/>
    </xf>
    <xf numFmtId="0" fontId="142" fillId="9" borderId="58" xfId="6" applyFont="1" applyFill="1" applyBorder="1" applyAlignment="1">
      <alignment horizontal="center"/>
    </xf>
    <xf numFmtId="14" fontId="151" fillId="9" borderId="58" xfId="6" applyNumberFormat="1" applyFont="1" applyFill="1" applyBorder="1" applyAlignment="1">
      <alignment horizontal="center" vertical="center"/>
    </xf>
    <xf numFmtId="4" fontId="142" fillId="9" borderId="58" xfId="0" applyNumberFormat="1" applyFont="1" applyFill="1" applyBorder="1" applyAlignment="1">
      <alignment horizontal="center" vertical="center"/>
    </xf>
    <xf numFmtId="0" fontId="142" fillId="10" borderId="133" xfId="6" applyFont="1" applyFill="1" applyBorder="1" applyAlignment="1">
      <alignment horizontal="center" vertical="center"/>
    </xf>
    <xf numFmtId="14" fontId="34" fillId="9" borderId="222" xfId="6" applyNumberFormat="1" applyFont="1" applyFill="1" applyBorder="1" applyAlignment="1">
      <alignment horizontal="center" vertical="center"/>
    </xf>
    <xf numFmtId="2" fontId="16" fillId="9" borderId="113" xfId="0" applyNumberFormat="1" applyFont="1" applyFill="1" applyBorder="1" applyAlignment="1">
      <alignment horizontal="center" vertical="center"/>
    </xf>
    <xf numFmtId="0" fontId="103" fillId="9" borderId="113" xfId="0" applyFont="1" applyFill="1" applyBorder="1" applyAlignment="1">
      <alignment horizontal="center" vertical="center"/>
    </xf>
    <xf numFmtId="0" fontId="16" fillId="9" borderId="185" xfId="0" applyFont="1" applyFill="1" applyBorder="1" applyAlignment="1">
      <alignment horizontal="center" vertical="center"/>
    </xf>
    <xf numFmtId="0" fontId="30" fillId="9" borderId="143" xfId="0" applyFont="1" applyFill="1" applyBorder="1" applyAlignment="1">
      <alignment horizontal="center" vertical="center"/>
    </xf>
    <xf numFmtId="0" fontId="142" fillId="9" borderId="76" xfId="0" applyFont="1" applyFill="1" applyBorder="1" applyAlignment="1">
      <alignment horizontal="center" vertical="center"/>
    </xf>
    <xf numFmtId="14" fontId="151" fillId="9" borderId="55" xfId="0" applyNumberFormat="1" applyFont="1" applyFill="1" applyBorder="1" applyAlignment="1">
      <alignment horizontal="center" vertical="center"/>
    </xf>
    <xf numFmtId="0" fontId="47" fillId="9" borderId="149" xfId="0" applyFont="1" applyFill="1" applyBorder="1" applyAlignment="1">
      <alignment horizontal="center" vertical="center"/>
    </xf>
    <xf numFmtId="0" fontId="47" fillId="9" borderId="130" xfId="6" applyFont="1" applyFill="1" applyBorder="1" applyAlignment="1">
      <alignment horizontal="center" vertical="center"/>
    </xf>
    <xf numFmtId="0" fontId="47" fillId="9" borderId="55" xfId="0" applyFont="1" applyFill="1" applyBorder="1" applyAlignment="1">
      <alignment horizontal="center" vertical="center"/>
    </xf>
    <xf numFmtId="14" fontId="47" fillId="9" borderId="55" xfId="0" applyNumberFormat="1" applyFont="1" applyFill="1" applyBorder="1" applyAlignment="1">
      <alignment horizontal="center" vertical="center"/>
    </xf>
    <xf numFmtId="2" fontId="47" fillId="9" borderId="55" xfId="0" applyNumberFormat="1" applyFont="1" applyFill="1" applyBorder="1" applyAlignment="1">
      <alignment horizontal="center" vertical="center"/>
    </xf>
    <xf numFmtId="0" fontId="152" fillId="9" borderId="55" xfId="0" applyFont="1" applyFill="1" applyBorder="1" applyAlignment="1">
      <alignment horizontal="center" vertical="center"/>
    </xf>
    <xf numFmtId="14" fontId="153" fillId="9" borderId="73" xfId="0" applyNumberFormat="1" applyFont="1" applyFill="1" applyBorder="1" applyAlignment="1">
      <alignment horizontal="center" vertical="center"/>
    </xf>
    <xf numFmtId="1" fontId="47" fillId="9" borderId="73" xfId="0" applyNumberFormat="1" applyFont="1" applyFill="1" applyBorder="1" applyAlignment="1">
      <alignment horizontal="center" vertical="center"/>
    </xf>
    <xf numFmtId="3" fontId="47" fillId="9" borderId="55" xfId="6" applyNumberFormat="1" applyFont="1" applyFill="1" applyBorder="1" applyAlignment="1">
      <alignment horizontal="center" vertical="center"/>
    </xf>
    <xf numFmtId="4" fontId="47" fillId="9" borderId="55" xfId="0" applyNumberFormat="1" applyFont="1" applyFill="1" applyBorder="1" applyAlignment="1">
      <alignment horizontal="center" vertical="center"/>
    </xf>
    <xf numFmtId="0" fontId="47" fillId="9" borderId="133" xfId="6" applyFont="1" applyFill="1" applyBorder="1" applyAlignment="1">
      <alignment horizontal="center" vertical="center"/>
    </xf>
    <xf numFmtId="0" fontId="150" fillId="9" borderId="55" xfId="0" applyFont="1" applyFill="1" applyBorder="1" applyAlignment="1">
      <alignment horizontal="center" vertical="center"/>
    </xf>
    <xf numFmtId="0" fontId="25" fillId="10" borderId="133" xfId="6" applyFont="1" applyFill="1" applyBorder="1" applyAlignment="1">
      <alignment horizontal="center" vertical="center"/>
    </xf>
    <xf numFmtId="0" fontId="159" fillId="9" borderId="95" xfId="0" applyFont="1" applyFill="1" applyBorder="1" applyAlignment="1">
      <alignment horizontal="center"/>
    </xf>
    <xf numFmtId="0" fontId="49" fillId="9" borderId="133" xfId="0" applyFont="1" applyFill="1" applyBorder="1"/>
    <xf numFmtId="0" fontId="159" fillId="21" borderId="140" xfId="0" applyFont="1" applyFill="1" applyBorder="1" applyAlignment="1">
      <alignment horizontal="center" vertical="center"/>
    </xf>
    <xf numFmtId="0" fontId="21" fillId="21" borderId="0" xfId="0" applyFont="1" applyFill="1" applyAlignment="1">
      <alignment horizontal="center"/>
    </xf>
    <xf numFmtId="0" fontId="15" fillId="9" borderId="82" xfId="0" applyFont="1" applyFill="1" applyBorder="1" applyAlignment="1">
      <alignment horizontal="center" vertical="center"/>
    </xf>
    <xf numFmtId="14" fontId="63" fillId="9" borderId="222" xfId="0" applyNumberFormat="1" applyFont="1" applyFill="1" applyBorder="1" applyAlignment="1">
      <alignment horizontal="center" vertical="center"/>
    </xf>
    <xf numFmtId="0" fontId="15" fillId="9" borderId="151" xfId="0" applyFont="1" applyFill="1" applyBorder="1" applyAlignment="1">
      <alignment horizontal="center" vertical="center"/>
    </xf>
    <xf numFmtId="1" fontId="15" fillId="9" borderId="55" xfId="0" applyNumberFormat="1" applyFont="1" applyFill="1" applyBorder="1" applyAlignment="1">
      <alignment horizontal="center" vertical="center"/>
    </xf>
    <xf numFmtId="1" fontId="159" fillId="9" borderId="151" xfId="0" applyNumberFormat="1" applyFont="1" applyFill="1" applyBorder="1" applyAlignment="1">
      <alignment horizontal="center" vertical="center"/>
    </xf>
    <xf numFmtId="14" fontId="159" fillId="9" borderId="151" xfId="6" applyNumberFormat="1" applyFont="1" applyFill="1" applyBorder="1" applyAlignment="1">
      <alignment horizontal="center" vertical="center"/>
    </xf>
    <xf numFmtId="3" fontId="115" fillId="9" borderId="151" xfId="6" applyNumberFormat="1" applyFont="1" applyFill="1" applyBorder="1" applyAlignment="1">
      <alignment horizontal="center" vertical="center"/>
    </xf>
    <xf numFmtId="0" fontId="159" fillId="9" borderId="151" xfId="6" applyFont="1" applyFill="1" applyBorder="1" applyAlignment="1">
      <alignment horizontal="center" vertical="center"/>
    </xf>
    <xf numFmtId="4" fontId="159" fillId="9" borderId="151" xfId="6" applyNumberFormat="1" applyFont="1" applyFill="1" applyBorder="1" applyAlignment="1">
      <alignment horizontal="center" vertical="center"/>
    </xf>
    <xf numFmtId="14" fontId="159" fillId="9" borderId="199" xfId="0" applyNumberFormat="1" applyFont="1" applyFill="1" applyBorder="1" applyAlignment="1">
      <alignment horizontal="center" vertical="center"/>
    </xf>
    <xf numFmtId="0" fontId="159" fillId="9" borderId="199" xfId="0" applyFont="1" applyFill="1" applyBorder="1" applyAlignment="1">
      <alignment horizontal="center" vertical="center"/>
    </xf>
    <xf numFmtId="14" fontId="115" fillId="9" borderId="171" xfId="0" applyNumberFormat="1" applyFont="1" applyFill="1" applyBorder="1" applyAlignment="1">
      <alignment horizontal="center" vertical="center"/>
    </xf>
    <xf numFmtId="14" fontId="159" fillId="9" borderId="171" xfId="0" applyNumberFormat="1" applyFont="1" applyFill="1" applyBorder="1" applyAlignment="1">
      <alignment horizontal="center" vertical="center"/>
    </xf>
    <xf numFmtId="3" fontId="159" fillId="9" borderId="151" xfId="0" applyNumberFormat="1" applyFont="1" applyFill="1" applyBorder="1" applyAlignment="1">
      <alignment horizontal="center" vertical="center"/>
    </xf>
    <xf numFmtId="14" fontId="154" fillId="9" borderId="55" xfId="0" applyNumberFormat="1" applyFont="1" applyFill="1" applyBorder="1" applyAlignment="1">
      <alignment horizontal="center" vertical="center"/>
    </xf>
    <xf numFmtId="0" fontId="49" fillId="12" borderId="82" xfId="0" applyFont="1" applyFill="1" applyBorder="1" applyAlignment="1">
      <alignment horizontal="center"/>
    </xf>
    <xf numFmtId="0" fontId="49" fillId="12" borderId="133" xfId="0" applyFont="1" applyFill="1" applyBorder="1" applyAlignment="1">
      <alignment horizontal="center"/>
    </xf>
    <xf numFmtId="0" fontId="154" fillId="9" borderId="133" xfId="0" applyFont="1" applyFill="1" applyBorder="1"/>
    <xf numFmtId="0" fontId="0" fillId="21" borderId="51" xfId="0" applyFill="1" applyBorder="1"/>
    <xf numFmtId="0" fontId="166" fillId="9" borderId="75" xfId="6" applyFont="1" applyFill="1" applyBorder="1" applyAlignment="1">
      <alignment horizontal="center" vertical="center"/>
    </xf>
    <xf numFmtId="0" fontId="166" fillId="9" borderId="77" xfId="0" applyFont="1" applyFill="1" applyBorder="1" applyAlignment="1">
      <alignment horizontal="center" vertical="center"/>
    </xf>
    <xf numFmtId="0" fontId="166" fillId="9" borderId="55" xfId="0" applyFont="1" applyFill="1" applyBorder="1" applyAlignment="1">
      <alignment horizontal="center" vertical="center"/>
    </xf>
    <xf numFmtId="14" fontId="166" fillId="9" borderId="55" xfId="0" applyNumberFormat="1" applyFont="1" applyFill="1" applyBorder="1" applyAlignment="1">
      <alignment horizontal="center" vertical="center"/>
    </xf>
    <xf numFmtId="0" fontId="116" fillId="9" borderId="55" xfId="0" applyFont="1" applyFill="1" applyBorder="1" applyAlignment="1">
      <alignment horizontal="center" vertical="center"/>
    </xf>
    <xf numFmtId="14" fontId="128" fillId="9" borderId="73" xfId="0" applyNumberFormat="1" applyFont="1" applyFill="1" applyBorder="1" applyAlignment="1">
      <alignment horizontal="center" vertical="center"/>
    </xf>
    <xf numFmtId="3" fontId="166" fillId="9" borderId="55" xfId="0" applyNumberFormat="1" applyFont="1" applyFill="1" applyBorder="1" applyAlignment="1">
      <alignment horizontal="center" vertical="center"/>
    </xf>
    <xf numFmtId="4" fontId="166" fillId="9" borderId="55" xfId="0" applyNumberFormat="1" applyFont="1" applyFill="1" applyBorder="1" applyAlignment="1">
      <alignment horizontal="center" vertical="center"/>
    </xf>
    <xf numFmtId="0" fontId="166" fillId="9" borderId="73" xfId="0" applyFont="1" applyFill="1" applyBorder="1" applyAlignment="1">
      <alignment horizontal="center" vertical="center"/>
    </xf>
    <xf numFmtId="0" fontId="64" fillId="9" borderId="133" xfId="0" applyFont="1" applyFill="1" applyBorder="1" applyAlignment="1">
      <alignment horizontal="center" vertical="center"/>
    </xf>
    <xf numFmtId="0" fontId="167" fillId="9" borderId="82" xfId="0" applyFont="1" applyFill="1" applyBorder="1" applyAlignment="1">
      <alignment horizontal="center" vertical="center"/>
    </xf>
    <xf numFmtId="4" fontId="168" fillId="23" borderId="58" xfId="0" applyNumberFormat="1" applyFont="1" applyFill="1" applyBorder="1" applyAlignment="1">
      <alignment horizontal="center" vertical="center"/>
    </xf>
    <xf numFmtId="4" fontId="168" fillId="23" borderId="58" xfId="6" applyNumberFormat="1" applyFont="1" applyFill="1" applyBorder="1" applyAlignment="1">
      <alignment horizontal="center" vertical="center"/>
    </xf>
    <xf numFmtId="3" fontId="168" fillId="23" borderId="58" xfId="6" applyNumberFormat="1" applyFont="1" applyFill="1" applyBorder="1" applyAlignment="1">
      <alignment horizontal="center" vertical="center"/>
    </xf>
    <xf numFmtId="0" fontId="15" fillId="23" borderId="75" xfId="0" applyFont="1" applyFill="1" applyBorder="1" applyAlignment="1">
      <alignment horizontal="center" vertical="center"/>
    </xf>
    <xf numFmtId="4" fontId="15" fillId="23" borderId="58" xfId="0" applyNumberFormat="1" applyFont="1" applyFill="1" applyBorder="1" applyAlignment="1">
      <alignment horizontal="center" vertical="center"/>
    </xf>
    <xf numFmtId="4" fontId="15" fillId="23" borderId="58" xfId="6" applyNumberFormat="1" applyFont="1" applyFill="1" applyBorder="1" applyAlignment="1">
      <alignment horizontal="center" vertical="center"/>
    </xf>
    <xf numFmtId="0" fontId="4" fillId="23" borderId="177" xfId="0" applyFont="1" applyFill="1" applyBorder="1" applyAlignment="1">
      <alignment horizontal="center" vertical="center"/>
    </xf>
    <xf numFmtId="0" fontId="4" fillId="23" borderId="73" xfId="0" applyFont="1" applyFill="1" applyBorder="1" applyAlignment="1">
      <alignment horizontal="center" vertical="center"/>
    </xf>
    <xf numFmtId="4" fontId="4" fillId="23" borderId="73" xfId="0" applyNumberFormat="1" applyFont="1" applyFill="1" applyBorder="1" applyAlignment="1">
      <alignment horizontal="center" vertical="center"/>
    </xf>
    <xf numFmtId="0" fontId="4" fillId="23" borderId="222" xfId="0" applyFont="1" applyFill="1" applyBorder="1" applyAlignment="1">
      <alignment horizontal="center" vertical="center"/>
    </xf>
    <xf numFmtId="0" fontId="4" fillId="23" borderId="190" xfId="0" applyFont="1" applyFill="1" applyBorder="1" applyAlignment="1">
      <alignment horizontal="center" vertical="center"/>
    </xf>
    <xf numFmtId="3" fontId="15" fillId="23" borderId="199" xfId="6" applyNumberFormat="1" applyFont="1" applyFill="1" applyBorder="1" applyAlignment="1">
      <alignment horizontal="center" vertical="center"/>
    </xf>
    <xf numFmtId="0" fontId="15" fillId="23" borderId="149" xfId="0" applyFont="1" applyFill="1" applyBorder="1" applyAlignment="1">
      <alignment horizontal="center" vertical="center"/>
    </xf>
    <xf numFmtId="0" fontId="16" fillId="23" borderId="58" xfId="0" applyFont="1" applyFill="1" applyBorder="1" applyAlignment="1">
      <alignment horizontal="center" vertical="center"/>
    </xf>
    <xf numFmtId="0" fontId="15" fillId="23" borderId="58" xfId="0" applyFont="1" applyFill="1" applyBorder="1" applyAlignment="1">
      <alignment horizontal="center" vertical="center"/>
    </xf>
    <xf numFmtId="14" fontId="15" fillId="23" borderId="58" xfId="0" applyNumberFormat="1" applyFont="1" applyFill="1" applyBorder="1" applyAlignment="1">
      <alignment horizontal="center" vertical="center"/>
    </xf>
    <xf numFmtId="2" fontId="15" fillId="23" borderId="58" xfId="0" applyNumberFormat="1" applyFont="1" applyFill="1" applyBorder="1" applyAlignment="1">
      <alignment horizontal="center" vertical="center"/>
    </xf>
    <xf numFmtId="14" fontId="114" fillId="23" borderId="58" xfId="0" applyNumberFormat="1" applyFont="1" applyFill="1" applyBorder="1" applyAlignment="1">
      <alignment horizontal="center" vertical="center"/>
    </xf>
    <xf numFmtId="1" fontId="15" fillId="23" borderId="58" xfId="0" applyNumberFormat="1" applyFont="1" applyFill="1" applyBorder="1" applyAlignment="1">
      <alignment horizontal="center" vertical="center"/>
    </xf>
    <xf numFmtId="3" fontId="15" fillId="23" borderId="58" xfId="0" applyNumberFormat="1" applyFont="1" applyFill="1" applyBorder="1" applyAlignment="1">
      <alignment horizontal="center" vertical="center"/>
    </xf>
    <xf numFmtId="0" fontId="16" fillId="23" borderId="55" xfId="0" applyFont="1" applyFill="1" applyBorder="1" applyAlignment="1">
      <alignment horizontal="center" vertical="center"/>
    </xf>
    <xf numFmtId="0" fontId="15" fillId="23" borderId="55" xfId="0" applyFont="1" applyFill="1" applyBorder="1" applyAlignment="1">
      <alignment horizontal="center" vertical="center"/>
    </xf>
    <xf numFmtId="14" fontId="15" fillId="23" borderId="55" xfId="0" applyNumberFormat="1" applyFont="1" applyFill="1" applyBorder="1" applyAlignment="1">
      <alignment horizontal="center" vertical="center"/>
    </xf>
    <xf numFmtId="2" fontId="15" fillId="23" borderId="55" xfId="0" applyNumberFormat="1" applyFont="1" applyFill="1" applyBorder="1" applyAlignment="1">
      <alignment horizontal="center" vertical="center"/>
    </xf>
    <xf numFmtId="14" fontId="114" fillId="23" borderId="55" xfId="0" applyNumberFormat="1" applyFont="1" applyFill="1" applyBorder="1" applyAlignment="1">
      <alignment horizontal="center" vertical="center"/>
    </xf>
    <xf numFmtId="0" fontId="168" fillId="23" borderId="55" xfId="0" applyFont="1" applyFill="1" applyBorder="1" applyAlignment="1">
      <alignment horizontal="center" vertical="center"/>
    </xf>
    <xf numFmtId="3" fontId="15" fillId="23" borderId="58" xfId="6" applyNumberFormat="1" applyFont="1" applyFill="1" applyBorder="1" applyAlignment="1">
      <alignment horizontal="center" vertical="center"/>
    </xf>
    <xf numFmtId="4" fontId="49" fillId="23" borderId="88" xfId="0" applyNumberFormat="1" applyFont="1" applyFill="1" applyBorder="1" applyAlignment="1">
      <alignment horizontal="center" vertical="center"/>
    </xf>
    <xf numFmtId="0" fontId="159" fillId="21" borderId="82" xfId="0" applyFont="1" applyFill="1" applyBorder="1" applyAlignment="1">
      <alignment horizontal="center" vertical="center"/>
    </xf>
    <xf numFmtId="1" fontId="159" fillId="21" borderId="55" xfId="0" applyNumberFormat="1" applyFont="1" applyFill="1" applyBorder="1" applyAlignment="1">
      <alignment horizontal="center" vertical="center"/>
    </xf>
    <xf numFmtId="14" fontId="159" fillId="21" borderId="55" xfId="0" applyNumberFormat="1" applyFont="1" applyFill="1" applyBorder="1" applyAlignment="1">
      <alignment horizontal="center" vertical="center"/>
    </xf>
    <xf numFmtId="14" fontId="115" fillId="21" borderId="55" xfId="0" applyNumberFormat="1" applyFont="1" applyFill="1" applyBorder="1" applyAlignment="1">
      <alignment horizontal="center" vertical="center"/>
    </xf>
    <xf numFmtId="0" fontId="159" fillId="21" borderId="76" xfId="0" applyFont="1" applyFill="1" applyBorder="1" applyAlignment="1">
      <alignment horizontal="center" vertical="center"/>
    </xf>
    <xf numFmtId="1" fontId="15" fillId="9" borderId="151" xfId="0" applyNumberFormat="1" applyFont="1" applyFill="1" applyBorder="1" applyAlignment="1">
      <alignment horizontal="center" vertical="center"/>
    </xf>
    <xf numFmtId="3" fontId="114" fillId="9" borderId="151" xfId="6" applyNumberFormat="1" applyFont="1" applyFill="1" applyBorder="1" applyAlignment="1">
      <alignment horizontal="center" vertical="center"/>
    </xf>
    <xf numFmtId="3" fontId="114" fillId="9" borderId="55" xfId="6" applyNumberFormat="1" applyFont="1" applyFill="1" applyBorder="1" applyAlignment="1">
      <alignment horizontal="center" vertical="center"/>
    </xf>
    <xf numFmtId="0" fontId="166" fillId="9" borderId="76" xfId="0" applyFont="1" applyFill="1" applyBorder="1" applyAlignment="1">
      <alignment horizontal="center" vertical="center"/>
    </xf>
    <xf numFmtId="0" fontId="166" fillId="9" borderId="55" xfId="6" applyFont="1" applyFill="1" applyBorder="1" applyAlignment="1">
      <alignment horizontal="center" vertical="center"/>
    </xf>
    <xf numFmtId="0" fontId="165" fillId="9" borderId="77" xfId="0" applyFont="1" applyFill="1" applyBorder="1" applyAlignment="1">
      <alignment horizontal="center" vertical="center"/>
    </xf>
    <xf numFmtId="0" fontId="127" fillId="9" borderId="55" xfId="0" applyFont="1" applyFill="1" applyBorder="1" applyAlignment="1">
      <alignment horizontal="center" vertical="center"/>
    </xf>
    <xf numFmtId="14" fontId="169" fillId="9" borderId="73" xfId="0" applyNumberFormat="1" applyFont="1" applyFill="1" applyBorder="1" applyAlignment="1">
      <alignment horizontal="center" vertical="center"/>
    </xf>
    <xf numFmtId="0" fontId="159" fillId="12" borderId="97" xfId="0" applyFont="1" applyFill="1" applyBorder="1" applyAlignment="1">
      <alignment horizontal="center" vertical="center"/>
    </xf>
    <xf numFmtId="0" fontId="159" fillId="0" borderId="97" xfId="0" applyFont="1" applyBorder="1" applyAlignment="1">
      <alignment horizontal="center" vertical="center"/>
    </xf>
    <xf numFmtId="0" fontId="49" fillId="12" borderId="130" xfId="0" applyFont="1" applyFill="1" applyBorder="1"/>
    <xf numFmtId="0" fontId="4" fillId="0" borderId="167" xfId="0" applyFont="1" applyBorder="1" applyAlignment="1">
      <alignment horizontal="center" vertical="center"/>
    </xf>
    <xf numFmtId="0" fontId="165" fillId="12" borderId="76" xfId="0" applyFont="1" applyFill="1" applyBorder="1" applyAlignment="1">
      <alignment horizontal="center" vertical="center"/>
    </xf>
    <xf numFmtId="0" fontId="165" fillId="12" borderId="55" xfId="6" applyFont="1" applyFill="1" applyBorder="1" applyAlignment="1">
      <alignment horizontal="center" vertical="center"/>
    </xf>
    <xf numFmtId="0" fontId="165" fillId="12" borderId="55" xfId="0" applyFont="1" applyFill="1" applyBorder="1" applyAlignment="1">
      <alignment horizontal="center" vertical="center"/>
    </xf>
    <xf numFmtId="14" fontId="165" fillId="12" borderId="55" xfId="0" applyNumberFormat="1" applyFont="1" applyFill="1" applyBorder="1" applyAlignment="1">
      <alignment horizontal="center" vertical="center"/>
    </xf>
    <xf numFmtId="0" fontId="127" fillId="12" borderId="55" xfId="0" applyFont="1" applyFill="1" applyBorder="1" applyAlignment="1">
      <alignment horizontal="center" vertical="center"/>
    </xf>
    <xf numFmtId="2" fontId="165" fillId="12" borderId="55" xfId="0" applyNumberFormat="1" applyFont="1" applyFill="1" applyBorder="1" applyAlignment="1">
      <alignment horizontal="center" vertical="center"/>
    </xf>
    <xf numFmtId="14" fontId="127" fillId="12" borderId="55" xfId="6" applyNumberFormat="1" applyFont="1" applyFill="1" applyBorder="1" applyAlignment="1">
      <alignment horizontal="center" vertical="center"/>
    </xf>
    <xf numFmtId="14" fontId="165" fillId="12" borderId="55" xfId="6" applyNumberFormat="1" applyFont="1" applyFill="1" applyBorder="1" applyAlignment="1">
      <alignment horizontal="center" vertical="center"/>
    </xf>
    <xf numFmtId="3" fontId="165" fillId="12" borderId="55" xfId="6" applyNumberFormat="1" applyFont="1" applyFill="1" applyBorder="1" applyAlignment="1">
      <alignment horizontal="center" vertical="center"/>
    </xf>
    <xf numFmtId="4" fontId="165" fillId="12" borderId="55" xfId="0" applyNumberFormat="1" applyFont="1" applyFill="1" applyBorder="1" applyAlignment="1">
      <alignment horizontal="center" vertical="center"/>
    </xf>
    <xf numFmtId="4" fontId="165" fillId="12" borderId="55" xfId="6" applyNumberFormat="1" applyFont="1" applyFill="1" applyBorder="1" applyAlignment="1">
      <alignment horizontal="center" vertical="center"/>
    </xf>
    <xf numFmtId="0" fontId="165" fillId="12" borderId="82" xfId="0" applyFont="1" applyFill="1" applyBorder="1" applyAlignment="1">
      <alignment horizontal="center" vertical="center"/>
    </xf>
    <xf numFmtId="0" fontId="165" fillId="12" borderId="75" xfId="6" applyFont="1" applyFill="1" applyBorder="1" applyAlignment="1">
      <alignment horizontal="center" vertical="center"/>
    </xf>
    <xf numFmtId="0" fontId="165" fillId="12" borderId="82" xfId="0" applyFont="1" applyFill="1" applyBorder="1" applyAlignment="1">
      <alignment horizontal="center"/>
    </xf>
    <xf numFmtId="14" fontId="154" fillId="9" borderId="199" xfId="0" applyNumberFormat="1" applyFont="1" applyFill="1" applyBorder="1" applyAlignment="1">
      <alignment horizontal="center" vertical="center"/>
    </xf>
    <xf numFmtId="3" fontId="166" fillId="9" borderId="55" xfId="6" applyNumberFormat="1" applyFont="1" applyFill="1" applyBorder="1" applyAlignment="1">
      <alignment horizontal="center" vertical="center"/>
    </xf>
    <xf numFmtId="4" fontId="166" fillId="9" borderId="55" xfId="6" applyNumberFormat="1" applyFont="1" applyFill="1" applyBorder="1" applyAlignment="1">
      <alignment horizontal="center" vertical="center"/>
    </xf>
    <xf numFmtId="0" fontId="15" fillId="9" borderId="77" xfId="0" applyFont="1" applyFill="1" applyBorder="1" applyAlignment="1">
      <alignment horizontal="center" vertical="center"/>
    </xf>
    <xf numFmtId="0" fontId="34" fillId="9" borderId="55" xfId="0" applyFont="1" applyFill="1" applyBorder="1" applyAlignment="1">
      <alignment horizontal="center" vertical="center"/>
    </xf>
    <xf numFmtId="0" fontId="160" fillId="9" borderId="133" xfId="0" applyFont="1" applyFill="1" applyBorder="1" applyAlignment="1">
      <alignment horizontal="center"/>
    </xf>
    <xf numFmtId="0" fontId="160" fillId="9" borderId="133" xfId="0" applyFont="1" applyFill="1" applyBorder="1"/>
    <xf numFmtId="0" fontId="159" fillId="12" borderId="113" xfId="0" applyFont="1" applyFill="1" applyBorder="1" applyAlignment="1">
      <alignment horizontal="center"/>
    </xf>
    <xf numFmtId="14" fontId="63" fillId="9" borderId="171" xfId="0" applyNumberFormat="1" applyFont="1" applyFill="1" applyBorder="1" applyAlignment="1">
      <alignment horizontal="center" vertical="center"/>
    </xf>
    <xf numFmtId="3" fontId="15" fillId="9" borderId="151" xfId="0" applyNumberFormat="1" applyFont="1" applyFill="1" applyBorder="1" applyAlignment="1">
      <alignment horizontal="center" vertical="center"/>
    </xf>
    <xf numFmtId="0" fontId="15" fillId="9" borderId="171" xfId="0" applyFont="1" applyFill="1" applyBorder="1" applyAlignment="1">
      <alignment horizontal="center" vertical="center"/>
    </xf>
    <xf numFmtId="14" fontId="15" fillId="12" borderId="55" xfId="0" applyNumberFormat="1" applyFont="1" applyFill="1" applyBorder="1" applyAlignment="1">
      <alignment horizontal="center" vertical="center"/>
    </xf>
    <xf numFmtId="2" fontId="15" fillId="12" borderId="55" xfId="0" applyNumberFormat="1" applyFont="1" applyFill="1" applyBorder="1" applyAlignment="1">
      <alignment horizontal="center" vertical="center"/>
    </xf>
    <xf numFmtId="0" fontId="49" fillId="0" borderId="55" xfId="0" applyFont="1" applyBorder="1" applyAlignment="1">
      <alignment horizontal="center" vertical="center"/>
    </xf>
    <xf numFmtId="0" fontId="49" fillId="0" borderId="82" xfId="0" applyFont="1" applyBorder="1" applyAlignment="1">
      <alignment horizontal="center" vertical="center"/>
    </xf>
    <xf numFmtId="0" fontId="49" fillId="0" borderId="88" xfId="0" applyFont="1" applyBorder="1" applyAlignment="1">
      <alignment horizontal="center"/>
    </xf>
    <xf numFmtId="0" fontId="49" fillId="0" borderId="190" xfId="0" applyFont="1" applyBorder="1" applyAlignment="1">
      <alignment horizontal="center"/>
    </xf>
    <xf numFmtId="0" fontId="21" fillId="0" borderId="88" xfId="0" applyFont="1" applyBorder="1" applyAlignment="1">
      <alignment horizontal="center"/>
    </xf>
    <xf numFmtId="4" fontId="21" fillId="0" borderId="89" xfId="0" applyNumberFormat="1" applyFont="1" applyBorder="1" applyAlignment="1">
      <alignment horizontal="center"/>
    </xf>
    <xf numFmtId="14" fontId="154" fillId="21" borderId="58" xfId="6" applyNumberFormat="1" applyFont="1" applyFill="1" applyBorder="1" applyAlignment="1">
      <alignment horizontal="center" vertical="center"/>
    </xf>
    <xf numFmtId="0" fontId="4" fillId="9" borderId="46" xfId="0" applyFont="1" applyFill="1" applyBorder="1" applyAlignment="1">
      <alignment horizontal="center" vertical="center"/>
    </xf>
    <xf numFmtId="0" fontId="11" fillId="9" borderId="55" xfId="0" applyFont="1" applyFill="1" applyBorder="1"/>
    <xf numFmtId="2" fontId="159" fillId="21" borderId="55" xfId="0" applyNumberFormat="1" applyFont="1" applyFill="1" applyBorder="1" applyAlignment="1">
      <alignment horizontal="center" vertical="center"/>
    </xf>
    <xf numFmtId="0" fontId="170" fillId="9" borderId="58" xfId="0" applyFont="1" applyFill="1" applyBorder="1" applyAlignment="1">
      <alignment horizontal="center" vertical="center"/>
    </xf>
    <xf numFmtId="14" fontId="170" fillId="9" borderId="55" xfId="6" applyNumberFormat="1" applyFont="1" applyFill="1" applyBorder="1" applyAlignment="1">
      <alignment horizontal="center" vertical="center"/>
    </xf>
    <xf numFmtId="0" fontId="122" fillId="9" borderId="58" xfId="0" applyFont="1" applyFill="1" applyBorder="1" applyAlignment="1">
      <alignment horizontal="center" vertical="center"/>
    </xf>
    <xf numFmtId="0" fontId="170" fillId="9" borderId="58" xfId="6" applyFont="1" applyFill="1" applyBorder="1" applyAlignment="1">
      <alignment horizontal="center" vertical="center"/>
    </xf>
    <xf numFmtId="4" fontId="170" fillId="9" borderId="58" xfId="0" applyNumberFormat="1" applyFont="1" applyFill="1" applyBorder="1" applyAlignment="1">
      <alignment horizontal="center" vertical="center"/>
    </xf>
    <xf numFmtId="14" fontId="122" fillId="9" borderId="73" xfId="0" applyNumberFormat="1" applyFont="1" applyFill="1" applyBorder="1" applyAlignment="1">
      <alignment horizontal="center" vertical="center"/>
    </xf>
    <xf numFmtId="3" fontId="170" fillId="9" borderId="58" xfId="0" applyNumberFormat="1" applyFont="1" applyFill="1" applyBorder="1" applyAlignment="1">
      <alignment horizontal="center" vertical="center"/>
    </xf>
    <xf numFmtId="0" fontId="170" fillId="9" borderId="82" xfId="0" applyFont="1" applyFill="1" applyBorder="1" applyAlignment="1">
      <alignment horizontal="center" vertical="center"/>
    </xf>
    <xf numFmtId="0" fontId="170" fillId="9" borderId="55" xfId="0" applyFont="1" applyFill="1" applyBorder="1" applyAlignment="1">
      <alignment horizontal="center" vertical="center"/>
    </xf>
    <xf numFmtId="0" fontId="170" fillId="9" borderId="55" xfId="6" applyFont="1" applyFill="1" applyBorder="1" applyAlignment="1">
      <alignment horizontal="center" vertical="center"/>
    </xf>
    <xf numFmtId="4" fontId="170" fillId="9" borderId="55" xfId="0" applyNumberFormat="1" applyFont="1" applyFill="1" applyBorder="1" applyAlignment="1">
      <alignment horizontal="center" vertical="center"/>
    </xf>
    <xf numFmtId="3" fontId="170" fillId="9" borderId="55" xfId="0" applyNumberFormat="1" applyFont="1" applyFill="1" applyBorder="1" applyAlignment="1">
      <alignment horizontal="center" vertical="center"/>
    </xf>
    <xf numFmtId="4" fontId="170" fillId="9" borderId="55" xfId="6" applyNumberFormat="1" applyFont="1" applyFill="1" applyBorder="1" applyAlignment="1">
      <alignment horizontal="center" vertical="center"/>
    </xf>
    <xf numFmtId="3" fontId="170" fillId="9" borderId="55" xfId="6" applyNumberFormat="1" applyFont="1" applyFill="1" applyBorder="1" applyAlignment="1">
      <alignment horizontal="center" vertical="center"/>
    </xf>
    <xf numFmtId="0" fontId="170" fillId="9" borderId="140" xfId="0" applyFont="1" applyFill="1" applyBorder="1" applyAlignment="1">
      <alignment horizontal="center" vertical="center"/>
    </xf>
    <xf numFmtId="0" fontId="137" fillId="12" borderId="0" xfId="0" applyFont="1" applyFill="1"/>
    <xf numFmtId="0" fontId="15" fillId="12" borderId="149" xfId="0" applyFont="1" applyFill="1" applyBorder="1" applyAlignment="1">
      <alignment horizontal="center" vertical="center"/>
    </xf>
    <xf numFmtId="0" fontId="15" fillId="12" borderId="58" xfId="0" applyFont="1" applyFill="1" applyBorder="1" applyAlignment="1">
      <alignment horizontal="center" vertical="center"/>
    </xf>
    <xf numFmtId="14" fontId="15" fillId="12" borderId="58" xfId="0" applyNumberFormat="1" applyFont="1" applyFill="1" applyBorder="1" applyAlignment="1">
      <alignment horizontal="center" vertical="center"/>
    </xf>
    <xf numFmtId="1" fontId="15" fillId="12" borderId="58" xfId="0" applyNumberFormat="1" applyFont="1" applyFill="1" applyBorder="1" applyAlignment="1">
      <alignment horizontal="center" vertical="center"/>
    </xf>
    <xf numFmtId="2" fontId="15" fillId="12" borderId="58" xfId="0" applyNumberFormat="1" applyFont="1" applyFill="1" applyBorder="1" applyAlignment="1">
      <alignment horizontal="center" vertical="center"/>
    </xf>
    <xf numFmtId="14" fontId="114" fillId="12" borderId="58" xfId="0" applyNumberFormat="1" applyFont="1" applyFill="1" applyBorder="1" applyAlignment="1">
      <alignment horizontal="center" vertical="center"/>
    </xf>
    <xf numFmtId="4" fontId="15" fillId="12" borderId="58" xfId="0" applyNumberFormat="1" applyFont="1" applyFill="1" applyBorder="1" applyAlignment="1">
      <alignment horizontal="center" vertical="center"/>
    </xf>
    <xf numFmtId="3" fontId="15" fillId="12" borderId="58" xfId="0" applyNumberFormat="1" applyFont="1" applyFill="1" applyBorder="1" applyAlignment="1">
      <alignment horizontal="center" vertical="center"/>
    </xf>
    <xf numFmtId="0" fontId="15" fillId="12" borderId="75" xfId="0" applyFont="1" applyFill="1" applyBorder="1" applyAlignment="1">
      <alignment horizontal="center" vertical="center"/>
    </xf>
    <xf numFmtId="14" fontId="114" fillId="12" borderId="55" xfId="0" applyNumberFormat="1" applyFont="1" applyFill="1" applyBorder="1" applyAlignment="1">
      <alignment horizontal="center" vertical="center"/>
    </xf>
    <xf numFmtId="0" fontId="168" fillId="12" borderId="55" xfId="0" applyFont="1" applyFill="1" applyBorder="1" applyAlignment="1">
      <alignment horizontal="center" vertical="center"/>
    </xf>
    <xf numFmtId="0" fontId="137" fillId="12" borderId="0" xfId="0" applyFont="1" applyFill="1" applyAlignment="1">
      <alignment horizontal="center" vertical="center"/>
    </xf>
    <xf numFmtId="0" fontId="15" fillId="12" borderId="95" xfId="0" applyFont="1" applyFill="1" applyBorder="1" applyAlignment="1">
      <alignment horizontal="center" vertical="center"/>
    </xf>
    <xf numFmtId="14" fontId="15" fillId="12" borderId="95" xfId="0" applyNumberFormat="1" applyFont="1" applyFill="1" applyBorder="1" applyAlignment="1">
      <alignment horizontal="center" vertical="center"/>
    </xf>
    <xf numFmtId="1" fontId="15" fillId="12" borderId="95" xfId="0" applyNumberFormat="1" applyFont="1" applyFill="1" applyBorder="1" applyAlignment="1">
      <alignment horizontal="center" vertical="center"/>
    </xf>
    <xf numFmtId="2" fontId="15" fillId="12" borderId="95" xfId="0" applyNumberFormat="1" applyFont="1" applyFill="1" applyBorder="1" applyAlignment="1">
      <alignment horizontal="center" vertical="center"/>
    </xf>
    <xf numFmtId="14" fontId="114" fillId="12" borderId="95" xfId="0" applyNumberFormat="1" applyFont="1" applyFill="1" applyBorder="1" applyAlignment="1">
      <alignment horizontal="center" vertical="center"/>
    </xf>
    <xf numFmtId="4" fontId="15" fillId="12" borderId="95" xfId="0" applyNumberFormat="1" applyFont="1" applyFill="1" applyBorder="1" applyAlignment="1">
      <alignment horizontal="center" vertical="center"/>
    </xf>
    <xf numFmtId="3" fontId="15" fillId="12" borderId="95" xfId="0" applyNumberFormat="1" applyFont="1" applyFill="1" applyBorder="1" applyAlignment="1">
      <alignment horizontal="center" vertical="center"/>
    </xf>
    <xf numFmtId="4" fontId="15" fillId="12" borderId="95" xfId="6" applyNumberFormat="1" applyFont="1" applyFill="1" applyBorder="1" applyAlignment="1">
      <alignment horizontal="center" vertical="center"/>
    </xf>
    <xf numFmtId="3" fontId="15" fillId="12" borderId="97" xfId="6" applyNumberFormat="1" applyFont="1" applyFill="1" applyBorder="1" applyAlignment="1">
      <alignment horizontal="center" vertical="center"/>
    </xf>
    <xf numFmtId="0" fontId="10" fillId="12" borderId="75" xfId="0" applyFont="1" applyFill="1" applyBorder="1" applyAlignment="1">
      <alignment horizontal="center" vertical="center"/>
    </xf>
    <xf numFmtId="0" fontId="10" fillId="12" borderId="55" xfId="0" applyFont="1" applyFill="1" applyBorder="1" applyAlignment="1">
      <alignment horizontal="center" vertical="center"/>
    </xf>
    <xf numFmtId="4" fontId="49" fillId="12" borderId="88" xfId="0" applyNumberFormat="1" applyFont="1" applyFill="1" applyBorder="1" applyAlignment="1">
      <alignment horizontal="center" vertical="center"/>
    </xf>
    <xf numFmtId="0" fontId="4" fillId="12" borderId="58" xfId="0" applyFont="1" applyFill="1" applyBorder="1" applyAlignment="1">
      <alignment horizontal="center" vertical="center"/>
    </xf>
    <xf numFmtId="0" fontId="4" fillId="12" borderId="58" xfId="0" applyFont="1" applyFill="1" applyBorder="1"/>
    <xf numFmtId="0" fontId="49" fillId="12" borderId="58" xfId="0" applyFont="1" applyFill="1" applyBorder="1"/>
    <xf numFmtId="4" fontId="15" fillId="12" borderId="58" xfId="6" applyNumberFormat="1" applyFont="1" applyFill="1" applyBorder="1" applyAlignment="1">
      <alignment horizontal="center" vertical="center"/>
    </xf>
    <xf numFmtId="3" fontId="168" fillId="12" borderId="58" xfId="6" applyNumberFormat="1" applyFont="1" applyFill="1" applyBorder="1" applyAlignment="1">
      <alignment horizontal="center" vertical="center"/>
    </xf>
    <xf numFmtId="4" fontId="168" fillId="12" borderId="58" xfId="0" applyNumberFormat="1" applyFont="1" applyFill="1" applyBorder="1" applyAlignment="1">
      <alignment horizontal="center" vertical="center"/>
    </xf>
    <xf numFmtId="4" fontId="168" fillId="12" borderId="58" xfId="6" applyNumberFormat="1" applyFont="1" applyFill="1" applyBorder="1" applyAlignment="1">
      <alignment horizontal="center" vertical="center"/>
    </xf>
    <xf numFmtId="0" fontId="154" fillId="9" borderId="55" xfId="0" applyFont="1" applyFill="1" applyBorder="1" applyAlignment="1">
      <alignment horizontal="center" vertical="center"/>
    </xf>
    <xf numFmtId="14" fontId="63" fillId="9" borderId="113" xfId="0" applyNumberFormat="1" applyFont="1" applyFill="1" applyBorder="1" applyAlignment="1">
      <alignment horizontal="center" vertical="center"/>
    </xf>
    <xf numFmtId="0" fontId="15" fillId="9" borderId="149" xfId="6" applyFont="1" applyFill="1" applyBorder="1" applyAlignment="1">
      <alignment horizontal="center" vertical="center"/>
    </xf>
    <xf numFmtId="0" fontId="170" fillId="9" borderId="76" xfId="0" applyFont="1" applyFill="1" applyBorder="1" applyAlignment="1">
      <alignment horizontal="center" vertical="center"/>
    </xf>
    <xf numFmtId="3" fontId="10" fillId="9" borderId="0" xfId="0" applyNumberFormat="1" applyFont="1" applyFill="1"/>
    <xf numFmtId="0" fontId="10" fillId="9" borderId="144" xfId="0" applyFont="1" applyFill="1" applyBorder="1"/>
    <xf numFmtId="3" fontId="10" fillId="9" borderId="144" xfId="0" applyNumberFormat="1" applyFont="1" applyFill="1" applyBorder="1"/>
    <xf numFmtId="14" fontId="170" fillId="9" borderId="58" xfId="6" applyNumberFormat="1" applyFont="1" applyFill="1" applyBorder="1" applyAlignment="1">
      <alignment horizontal="center" vertical="center"/>
    </xf>
    <xf numFmtId="14" fontId="122" fillId="9" borderId="199" xfId="0" applyNumberFormat="1" applyFont="1" applyFill="1" applyBorder="1" applyAlignment="1">
      <alignment horizontal="center" vertical="center"/>
    </xf>
    <xf numFmtId="14" fontId="157" fillId="9" borderId="199" xfId="0" applyNumberFormat="1" applyFont="1" applyFill="1" applyBorder="1" applyAlignment="1">
      <alignment horizontal="center" vertical="center"/>
    </xf>
    <xf numFmtId="0" fontId="160" fillId="9" borderId="221" xfId="0" applyFont="1" applyFill="1" applyBorder="1"/>
    <xf numFmtId="0" fontId="159" fillId="0" borderId="75" xfId="0" applyFont="1" applyBorder="1" applyAlignment="1">
      <alignment horizontal="center" vertical="center"/>
    </xf>
    <xf numFmtId="0" fontId="159" fillId="0" borderId="55" xfId="0" applyFont="1" applyBorder="1" applyAlignment="1">
      <alignment horizontal="center" vertical="center"/>
    </xf>
    <xf numFmtId="14" fontId="159" fillId="0" borderId="55" xfId="0" applyNumberFormat="1" applyFont="1" applyBorder="1" applyAlignment="1">
      <alignment horizontal="center" vertical="center"/>
    </xf>
    <xf numFmtId="3" fontId="159" fillId="0" borderId="55" xfId="6" applyNumberFormat="1" applyFont="1" applyBorder="1" applyAlignment="1">
      <alignment horizontal="center" vertical="center"/>
    </xf>
    <xf numFmtId="4" fontId="159" fillId="0" borderId="55" xfId="0" applyNumberFormat="1" applyFont="1" applyBorder="1" applyAlignment="1">
      <alignment horizontal="center" vertical="center"/>
    </xf>
    <xf numFmtId="4" fontId="159" fillId="0" borderId="55" xfId="6" applyNumberFormat="1" applyFont="1" applyBorder="1" applyAlignment="1">
      <alignment horizontal="center" vertical="center"/>
    </xf>
    <xf numFmtId="14" fontId="63" fillId="9" borderId="55" xfId="0" applyNumberFormat="1" applyFont="1" applyFill="1" applyBorder="1" applyAlignment="1">
      <alignment horizontal="center" vertical="center"/>
    </xf>
    <xf numFmtId="168" fontId="114" fillId="9" borderId="55" xfId="6" applyNumberFormat="1" applyFont="1" applyFill="1" applyBorder="1" applyAlignment="1">
      <alignment horizontal="center" vertical="center"/>
    </xf>
    <xf numFmtId="0" fontId="15" fillId="9" borderId="58" xfId="0" applyFont="1" applyFill="1" applyBorder="1" applyAlignment="1">
      <alignment horizontal="center" vertical="center"/>
    </xf>
    <xf numFmtId="0" fontId="114" fillId="9" borderId="58" xfId="0" applyFont="1" applyFill="1" applyBorder="1" applyAlignment="1">
      <alignment horizontal="center" vertical="center"/>
    </xf>
    <xf numFmtId="3" fontId="15" fillId="9" borderId="58" xfId="0" applyNumberFormat="1" applyFont="1" applyFill="1" applyBorder="1" applyAlignment="1">
      <alignment horizontal="center" vertical="center"/>
    </xf>
    <xf numFmtId="0" fontId="15" fillId="10" borderId="55" xfId="6" applyFont="1" applyFill="1" applyBorder="1" applyAlignment="1">
      <alignment horizontal="center" vertical="center"/>
    </xf>
    <xf numFmtId="0" fontId="114" fillId="10" borderId="55" xfId="6" applyFont="1" applyFill="1" applyBorder="1" applyAlignment="1">
      <alignment horizontal="center" vertical="center"/>
    </xf>
    <xf numFmtId="4" fontId="15" fillId="10" borderId="55" xfId="6" applyNumberFormat="1" applyFont="1" applyFill="1" applyBorder="1" applyAlignment="1">
      <alignment horizontal="center" vertical="center"/>
    </xf>
    <xf numFmtId="3" fontId="15" fillId="10" borderId="55" xfId="6" applyNumberFormat="1" applyFont="1" applyFill="1" applyBorder="1" applyAlignment="1">
      <alignment horizontal="center" vertical="center"/>
    </xf>
    <xf numFmtId="0" fontId="114" fillId="9" borderId="55" xfId="6" applyFont="1" applyFill="1" applyBorder="1" applyAlignment="1">
      <alignment horizontal="center" vertical="center"/>
    </xf>
    <xf numFmtId="14" fontId="63" fillId="9" borderId="199" xfId="0" applyNumberFormat="1" applyFont="1" applyFill="1" applyBorder="1" applyAlignment="1">
      <alignment horizontal="center" vertical="center"/>
    </xf>
    <xf numFmtId="0" fontId="11" fillId="9" borderId="58" xfId="0" applyFont="1" applyFill="1" applyBorder="1"/>
    <xf numFmtId="14" fontId="115" fillId="9" borderId="222" xfId="0" applyNumberFormat="1" applyFont="1" applyFill="1" applyBorder="1" applyAlignment="1">
      <alignment horizontal="center" vertical="center"/>
    </xf>
    <xf numFmtId="14" fontId="154" fillId="9" borderId="222" xfId="0" applyNumberFormat="1" applyFont="1" applyFill="1" applyBorder="1" applyAlignment="1">
      <alignment horizontal="center" vertical="center"/>
    </xf>
    <xf numFmtId="0" fontId="39" fillId="9" borderId="113" xfId="0" applyFont="1" applyFill="1" applyBorder="1"/>
    <xf numFmtId="0" fontId="115" fillId="9" borderId="113" xfId="6" applyFont="1" applyFill="1" applyBorder="1" applyAlignment="1">
      <alignment horizontal="center" vertical="center"/>
    </xf>
    <xf numFmtId="49" fontId="159" fillId="9" borderId="55" xfId="6" applyNumberFormat="1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4" fontId="49" fillId="7" borderId="0" xfId="0" applyNumberFormat="1" applyFont="1" applyFill="1" applyAlignment="1">
      <alignment horizontal="center"/>
    </xf>
    <xf numFmtId="0" fontId="15" fillId="9" borderId="95" xfId="6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2" fontId="159" fillId="9" borderId="0" xfId="0" applyNumberFormat="1" applyFont="1" applyFill="1" applyAlignment="1">
      <alignment horizontal="center" vertical="center"/>
    </xf>
    <xf numFmtId="0" fontId="159" fillId="9" borderId="0" xfId="0" applyFont="1" applyFill="1" applyAlignment="1">
      <alignment horizontal="center" vertical="center"/>
    </xf>
    <xf numFmtId="4" fontId="159" fillId="9" borderId="0" xfId="0" applyNumberFormat="1" applyFont="1" applyFill="1" applyAlignment="1">
      <alignment horizontal="center" vertical="center"/>
    </xf>
    <xf numFmtId="2" fontId="4" fillId="9" borderId="0" xfId="0" applyNumberFormat="1" applyFont="1" applyFill="1" applyAlignment="1">
      <alignment horizontal="center" vertical="center"/>
    </xf>
    <xf numFmtId="4" fontId="4" fillId="9" borderId="0" xfId="0" applyNumberFormat="1" applyFont="1" applyFill="1" applyAlignment="1">
      <alignment horizontal="center" vertical="center"/>
    </xf>
    <xf numFmtId="4" fontId="165" fillId="9" borderId="0" xfId="0" applyNumberFormat="1" applyFont="1" applyFill="1" applyAlignment="1">
      <alignment horizontal="center" vertical="center"/>
    </xf>
    <xf numFmtId="0" fontId="170" fillId="9" borderId="75" xfId="6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14" fontId="63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0" fontId="114" fillId="0" borderId="0" xfId="6" applyFont="1" applyBorder="1" applyAlignment="1">
      <alignment horizontal="center" vertical="center"/>
    </xf>
    <xf numFmtId="4" fontId="15" fillId="0" borderId="0" xfId="6" applyNumberFormat="1" applyFont="1" applyBorder="1" applyAlignment="1">
      <alignment horizontal="center" vertical="center"/>
    </xf>
    <xf numFmtId="3" fontId="15" fillId="0" borderId="0" xfId="6" applyNumberFormat="1" applyFont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0" fontId="159" fillId="9" borderId="0" xfId="6" applyFont="1" applyFill="1" applyBorder="1" applyAlignment="1">
      <alignment horizontal="center" vertical="center"/>
    </xf>
    <xf numFmtId="1" fontId="159" fillId="9" borderId="0" xfId="0" applyNumberFormat="1" applyFont="1" applyFill="1" applyAlignment="1">
      <alignment horizontal="center" vertical="center"/>
    </xf>
    <xf numFmtId="14" fontId="159" fillId="9" borderId="0" xfId="6" applyNumberFormat="1" applyFont="1" applyFill="1" applyBorder="1" applyAlignment="1">
      <alignment horizontal="center" vertical="center"/>
    </xf>
    <xf numFmtId="3" fontId="115" fillId="9" borderId="0" xfId="6" applyNumberFormat="1" applyFont="1" applyFill="1" applyBorder="1" applyAlignment="1">
      <alignment horizontal="center" vertical="center"/>
    </xf>
    <xf numFmtId="4" fontId="159" fillId="9" borderId="0" xfId="6" applyNumberFormat="1" applyFont="1" applyFill="1" applyBorder="1" applyAlignment="1">
      <alignment horizontal="center" vertical="center"/>
    </xf>
    <xf numFmtId="14" fontId="115" fillId="9" borderId="0" xfId="0" applyNumberFormat="1" applyFont="1" applyFill="1" applyAlignment="1">
      <alignment horizontal="center" vertical="center"/>
    </xf>
    <xf numFmtId="14" fontId="159" fillId="9" borderId="0" xfId="0" applyNumberFormat="1" applyFont="1" applyFill="1" applyAlignment="1">
      <alignment horizontal="center" vertical="center"/>
    </xf>
    <xf numFmtId="0" fontId="39" fillId="9" borderId="0" xfId="0" applyFont="1" applyFill="1" applyAlignment="1">
      <alignment horizontal="center"/>
    </xf>
    <xf numFmtId="3" fontId="159" fillId="9" borderId="0" xfId="0" applyNumberFormat="1" applyFont="1" applyFill="1" applyAlignment="1">
      <alignment horizontal="center" vertical="center"/>
    </xf>
    <xf numFmtId="0" fontId="159" fillId="9" borderId="87" xfId="6" applyFont="1" applyFill="1" applyBorder="1" applyAlignment="1">
      <alignment horizontal="center" vertical="center"/>
    </xf>
    <xf numFmtId="1" fontId="159" fillId="9" borderId="88" xfId="0" applyNumberFormat="1" applyFont="1" applyFill="1" applyBorder="1" applyAlignment="1">
      <alignment horizontal="center" vertical="center"/>
    </xf>
    <xf numFmtId="0" fontId="159" fillId="9" borderId="88" xfId="0" applyFont="1" applyFill="1" applyBorder="1" applyAlignment="1">
      <alignment horizontal="center" vertical="center"/>
    </xf>
    <xf numFmtId="14" fontId="159" fillId="9" borderId="88" xfId="6" applyNumberFormat="1" applyFont="1" applyFill="1" applyBorder="1" applyAlignment="1">
      <alignment horizontal="center" vertical="center"/>
    </xf>
    <xf numFmtId="3" fontId="115" fillId="9" borderId="88" xfId="6" applyNumberFormat="1" applyFont="1" applyFill="1" applyBorder="1" applyAlignment="1">
      <alignment horizontal="center" vertical="center"/>
    </xf>
    <xf numFmtId="4" fontId="159" fillId="9" borderId="88" xfId="6" applyNumberFormat="1" applyFont="1" applyFill="1" applyBorder="1" applyAlignment="1">
      <alignment horizontal="center" vertical="center"/>
    </xf>
    <xf numFmtId="14" fontId="115" fillId="9" borderId="190" xfId="0" applyNumberFormat="1" applyFont="1" applyFill="1" applyBorder="1" applyAlignment="1">
      <alignment horizontal="center" vertical="center"/>
    </xf>
    <xf numFmtId="14" fontId="159" fillId="9" borderId="190" xfId="0" applyNumberFormat="1" applyFont="1" applyFill="1" applyBorder="1" applyAlignment="1">
      <alignment horizontal="center" vertical="center"/>
    </xf>
    <xf numFmtId="0" fontId="39" fillId="9" borderId="88" xfId="0" applyFont="1" applyFill="1" applyBorder="1" applyAlignment="1">
      <alignment horizontal="center"/>
    </xf>
    <xf numFmtId="3" fontId="159" fillId="9" borderId="88" xfId="0" applyNumberFormat="1" applyFont="1" applyFill="1" applyBorder="1" applyAlignment="1">
      <alignment horizontal="center" vertical="center"/>
    </xf>
    <xf numFmtId="4" fontId="159" fillId="9" borderId="88" xfId="0" applyNumberFormat="1" applyFont="1" applyFill="1" applyBorder="1" applyAlignment="1">
      <alignment horizontal="center" vertical="center"/>
    </xf>
    <xf numFmtId="0" fontId="39" fillId="9" borderId="89" xfId="0" applyFont="1" applyFill="1" applyBorder="1"/>
    <xf numFmtId="0" fontId="15" fillId="9" borderId="89" xfId="0" applyFont="1" applyFill="1" applyBorder="1" applyAlignment="1">
      <alignment horizontal="center" vertical="center"/>
    </xf>
    <xf numFmtId="0" fontId="20" fillId="9" borderId="86" xfId="0" applyFont="1" applyFill="1" applyBorder="1" applyAlignment="1">
      <alignment horizontal="center" vertical="center"/>
    </xf>
    <xf numFmtId="0" fontId="4" fillId="9" borderId="167" xfId="0" applyFont="1" applyFill="1" applyBorder="1" applyAlignment="1">
      <alignment horizontal="center" vertical="center"/>
    </xf>
    <xf numFmtId="0" fontId="4" fillId="9" borderId="82" xfId="0" applyFont="1" applyFill="1" applyBorder="1"/>
    <xf numFmtId="0" fontId="20" fillId="9" borderId="167" xfId="0" applyFont="1" applyFill="1" applyBorder="1" applyAlignment="1">
      <alignment horizontal="center" vertical="center"/>
    </xf>
    <xf numFmtId="0" fontId="49" fillId="21" borderId="82" xfId="0" applyFont="1" applyFill="1" applyBorder="1" applyAlignment="1">
      <alignment horizontal="center"/>
    </xf>
    <xf numFmtId="0" fontId="15" fillId="0" borderId="75" xfId="0" applyFont="1" applyBorder="1" applyAlignment="1">
      <alignment horizontal="center" vertical="center"/>
    </xf>
    <xf numFmtId="0" fontId="15" fillId="0" borderId="149" xfId="0" applyFont="1" applyBorder="1" applyAlignment="1">
      <alignment horizontal="center" vertical="center"/>
    </xf>
    <xf numFmtId="0" fontId="114" fillId="0" borderId="82" xfId="0" applyFont="1" applyBorder="1"/>
    <xf numFmtId="0" fontId="21" fillId="9" borderId="144" xfId="0" applyFont="1" applyFill="1" applyBorder="1" applyAlignment="1">
      <alignment horizontal="center" vertical="center"/>
    </xf>
    <xf numFmtId="0" fontId="15" fillId="9" borderId="77" xfId="6" applyFont="1" applyFill="1" applyBorder="1" applyAlignment="1">
      <alignment horizontal="center" vertical="center"/>
    </xf>
    <xf numFmtId="0" fontId="20" fillId="9" borderId="216" xfId="0" applyFont="1" applyFill="1" applyBorder="1" applyAlignment="1">
      <alignment horizontal="center" vertical="center"/>
    </xf>
    <xf numFmtId="0" fontId="15" fillId="0" borderId="185" xfId="0" applyFont="1" applyBorder="1" applyAlignment="1">
      <alignment horizontal="center" vertical="center"/>
    </xf>
    <xf numFmtId="0" fontId="15" fillId="0" borderId="151" xfId="0" applyFont="1" applyBorder="1" applyAlignment="1">
      <alignment horizontal="center" vertical="center"/>
    </xf>
    <xf numFmtId="14" fontId="15" fillId="0" borderId="151" xfId="0" applyNumberFormat="1" applyFont="1" applyBorder="1" applyAlignment="1">
      <alignment horizontal="center" vertical="center"/>
    </xf>
    <xf numFmtId="0" fontId="114" fillId="0" borderId="151" xfId="0" applyFont="1" applyBorder="1" applyAlignment="1">
      <alignment horizontal="center" vertical="center"/>
    </xf>
    <xf numFmtId="14" fontId="114" fillId="0" borderId="151" xfId="0" applyNumberFormat="1" applyFont="1" applyBorder="1" applyAlignment="1">
      <alignment horizontal="center" vertical="center"/>
    </xf>
    <xf numFmtId="3" fontId="15" fillId="0" borderId="151" xfId="6" applyNumberFormat="1" applyFont="1" applyBorder="1" applyAlignment="1">
      <alignment horizontal="center" vertical="center"/>
    </xf>
    <xf numFmtId="4" fontId="15" fillId="0" borderId="151" xfId="0" applyNumberFormat="1" applyFont="1" applyBorder="1" applyAlignment="1">
      <alignment horizontal="center" vertical="center"/>
    </xf>
    <xf numFmtId="4" fontId="15" fillId="0" borderId="151" xfId="6" applyNumberFormat="1" applyFont="1" applyBorder="1" applyAlignment="1">
      <alignment horizontal="center" vertical="center"/>
    </xf>
    <xf numFmtId="3" fontId="15" fillId="0" borderId="171" xfId="6" applyNumberFormat="1" applyFont="1" applyBorder="1" applyAlignment="1">
      <alignment horizontal="center" vertical="center"/>
    </xf>
    <xf numFmtId="0" fontId="114" fillId="0" borderId="133" xfId="0" applyFont="1" applyBorder="1"/>
    <xf numFmtId="0" fontId="115" fillId="0" borderId="82" xfId="0" applyFont="1" applyBorder="1"/>
    <xf numFmtId="0" fontId="115" fillId="0" borderId="82" xfId="0" applyFont="1" applyBorder="1" applyAlignment="1">
      <alignment horizontal="center" vertical="center"/>
    </xf>
    <xf numFmtId="0" fontId="114" fillId="0" borderId="82" xfId="0" applyFont="1" applyBorder="1" applyAlignment="1">
      <alignment horizontal="center" vertical="center"/>
    </xf>
    <xf numFmtId="0" fontId="27" fillId="9" borderId="113" xfId="0" applyFont="1" applyFill="1" applyBorder="1" applyAlignment="1">
      <alignment horizontal="center" vertical="center"/>
    </xf>
    <xf numFmtId="3" fontId="15" fillId="9" borderId="222" xfId="6" applyNumberFormat="1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14" fontId="15" fillId="0" borderId="55" xfId="0" applyNumberFormat="1" applyFont="1" applyBorder="1" applyAlignment="1">
      <alignment horizontal="center" vertical="center"/>
    </xf>
    <xf numFmtId="3" fontId="15" fillId="0" borderId="55" xfId="6" applyNumberFormat="1" applyFont="1" applyBorder="1" applyAlignment="1">
      <alignment horizontal="center" vertical="center"/>
    </xf>
    <xf numFmtId="4" fontId="15" fillId="0" borderId="55" xfId="0" applyNumberFormat="1" applyFont="1" applyBorder="1" applyAlignment="1">
      <alignment horizontal="center" vertical="center"/>
    </xf>
    <xf numFmtId="4" fontId="15" fillId="0" borderId="55" xfId="6" applyNumberFormat="1" applyFont="1" applyBorder="1" applyAlignment="1">
      <alignment horizontal="center" vertical="center"/>
    </xf>
    <xf numFmtId="0" fontId="20" fillId="21" borderId="172" xfId="6" applyFont="1" applyFill="1" applyBorder="1" applyAlignment="1">
      <alignment horizontal="center" vertical="center"/>
    </xf>
    <xf numFmtId="0" fontId="20" fillId="21" borderId="22" xfId="6" applyFont="1" applyFill="1" applyBorder="1" applyAlignment="1">
      <alignment horizontal="center" vertical="center"/>
    </xf>
    <xf numFmtId="0" fontId="20" fillId="21" borderId="173" xfId="6" applyFont="1" applyFill="1" applyBorder="1" applyAlignment="1">
      <alignment horizontal="center" vertical="center"/>
    </xf>
    <xf numFmtId="4" fontId="159" fillId="21" borderId="177" xfId="6" applyNumberFormat="1" applyFont="1" applyFill="1" applyBorder="1" applyAlignment="1">
      <alignment horizontal="center" vertical="center"/>
    </xf>
    <xf numFmtId="4" fontId="159" fillId="21" borderId="199" xfId="6" applyNumberFormat="1" applyFont="1" applyFill="1" applyBorder="1" applyAlignment="1">
      <alignment horizontal="center" vertical="center"/>
    </xf>
    <xf numFmtId="4" fontId="159" fillId="21" borderId="126" xfId="6" applyNumberFormat="1" applyFont="1" applyFill="1" applyBorder="1" applyAlignment="1">
      <alignment horizontal="center" vertical="center"/>
    </xf>
    <xf numFmtId="0" fontId="49" fillId="21" borderId="73" xfId="0" applyFont="1" applyFill="1" applyBorder="1"/>
    <xf numFmtId="0" fontId="49" fillId="21" borderId="190" xfId="0" applyFont="1" applyFill="1" applyBorder="1"/>
    <xf numFmtId="0" fontId="0" fillId="21" borderId="177" xfId="0" applyFill="1" applyBorder="1"/>
    <xf numFmtId="0" fontId="0" fillId="21" borderId="73" xfId="0" applyFill="1" applyBorder="1"/>
    <xf numFmtId="0" fontId="0" fillId="21" borderId="190" xfId="0" applyFill="1" applyBorder="1"/>
    <xf numFmtId="0" fontId="0" fillId="21" borderId="126" xfId="0" applyFill="1" applyBorder="1"/>
    <xf numFmtId="3" fontId="159" fillId="21" borderId="177" xfId="6" applyNumberFormat="1" applyFont="1" applyFill="1" applyBorder="1" applyAlignment="1">
      <alignment horizontal="center" vertical="center"/>
    </xf>
    <xf numFmtId="3" fontId="159" fillId="21" borderId="199" xfId="6" applyNumberFormat="1" applyFont="1" applyFill="1" applyBorder="1" applyAlignment="1">
      <alignment horizontal="center" vertical="center"/>
    </xf>
    <xf numFmtId="0" fontId="49" fillId="7" borderId="0" xfId="0" applyFont="1" applyFill="1"/>
    <xf numFmtId="0" fontId="20" fillId="7" borderId="0" xfId="6" applyFont="1" applyFill="1" applyBorder="1" applyAlignment="1">
      <alignment horizontal="center" vertical="center"/>
    </xf>
    <xf numFmtId="0" fontId="20" fillId="7" borderId="46" xfId="6" applyFont="1" applyFill="1" applyBorder="1" applyAlignment="1">
      <alignment horizontal="center" vertical="center"/>
    </xf>
    <xf numFmtId="0" fontId="15" fillId="21" borderId="128" xfId="0" applyFont="1" applyFill="1" applyBorder="1" applyAlignment="1">
      <alignment horizontal="center" vertical="center"/>
    </xf>
    <xf numFmtId="1" fontId="15" fillId="21" borderId="55" xfId="0" applyNumberFormat="1" applyFont="1" applyFill="1" applyBorder="1" applyAlignment="1">
      <alignment horizontal="center" vertical="center"/>
    </xf>
    <xf numFmtId="14" fontId="15" fillId="21" borderId="55" xfId="0" applyNumberFormat="1" applyFont="1" applyFill="1" applyBorder="1" applyAlignment="1">
      <alignment horizontal="center" vertical="center"/>
    </xf>
    <xf numFmtId="4" fontId="15" fillId="21" borderId="55" xfId="0" applyNumberFormat="1" applyFont="1" applyFill="1" applyBorder="1" applyAlignment="1">
      <alignment horizontal="center" vertical="center"/>
    </xf>
    <xf numFmtId="4" fontId="4" fillId="21" borderId="0" xfId="0" applyNumberFormat="1" applyFont="1" applyFill="1" applyAlignment="1">
      <alignment horizontal="center" vertical="center"/>
    </xf>
    <xf numFmtId="14" fontId="159" fillId="9" borderId="113" xfId="0" applyNumberFormat="1" applyFont="1" applyFill="1" applyBorder="1" applyAlignment="1">
      <alignment horizontal="center" vertical="center"/>
    </xf>
    <xf numFmtId="0" fontId="115" fillId="9" borderId="113" xfId="0" applyFont="1" applyFill="1" applyBorder="1" applyAlignment="1">
      <alignment horizontal="center" vertical="center"/>
    </xf>
    <xf numFmtId="2" fontId="159" fillId="9" borderId="113" xfId="0" applyNumberFormat="1" applyFont="1" applyFill="1" applyBorder="1" applyAlignment="1">
      <alignment horizontal="center" vertical="center"/>
    </xf>
    <xf numFmtId="14" fontId="114" fillId="21" borderId="55" xfId="0" applyNumberFormat="1" applyFont="1" applyFill="1" applyBorder="1" applyAlignment="1">
      <alignment horizontal="center" vertical="center"/>
    </xf>
    <xf numFmtId="0" fontId="171" fillId="9" borderId="167" xfId="0" applyFont="1" applyFill="1" applyBorder="1" applyAlignment="1">
      <alignment horizontal="center" vertical="center"/>
    </xf>
    <xf numFmtId="0" fontId="170" fillId="9" borderId="149" xfId="6" applyFont="1" applyFill="1" applyBorder="1" applyAlignment="1">
      <alignment horizontal="center" vertical="center"/>
    </xf>
    <xf numFmtId="0" fontId="170" fillId="9" borderId="58" xfId="6" applyNumberFormat="1" applyFont="1" applyFill="1" applyBorder="1" applyAlignment="1">
      <alignment horizontal="center" vertical="center"/>
    </xf>
    <xf numFmtId="3" fontId="122" fillId="9" borderId="55" xfId="6" applyNumberFormat="1" applyFont="1" applyFill="1" applyBorder="1" applyAlignment="1">
      <alignment horizontal="center" vertical="center"/>
    </xf>
    <xf numFmtId="4" fontId="170" fillId="9" borderId="58" xfId="6" applyNumberFormat="1" applyFont="1" applyFill="1" applyBorder="1" applyAlignment="1">
      <alignment horizontal="center" vertical="center"/>
    </xf>
    <xf numFmtId="0" fontId="15" fillId="12" borderId="76" xfId="0" applyFont="1" applyFill="1" applyBorder="1" applyAlignment="1">
      <alignment horizontal="center" vertical="center"/>
    </xf>
    <xf numFmtId="0" fontId="15" fillId="12" borderId="55" xfId="6" applyFont="1" applyFill="1" applyBorder="1" applyAlignment="1">
      <alignment horizontal="center" vertical="center"/>
    </xf>
    <xf numFmtId="0" fontId="114" fillId="12" borderId="55" xfId="0" applyFont="1" applyFill="1" applyBorder="1" applyAlignment="1">
      <alignment horizontal="center" vertical="center"/>
    </xf>
    <xf numFmtId="14" fontId="114" fillId="12" borderId="55" xfId="6" applyNumberFormat="1" applyFont="1" applyFill="1" applyBorder="1" applyAlignment="1">
      <alignment horizontal="center" vertical="center"/>
    </xf>
    <xf numFmtId="14" fontId="15" fillId="12" borderId="55" xfId="6" applyNumberFormat="1" applyFont="1" applyFill="1" applyBorder="1" applyAlignment="1">
      <alignment horizontal="center" vertical="center"/>
    </xf>
    <xf numFmtId="3" fontId="15" fillId="12" borderId="55" xfId="6" applyNumberFormat="1" applyFont="1" applyFill="1" applyBorder="1" applyAlignment="1">
      <alignment horizontal="center" vertical="center"/>
    </xf>
    <xf numFmtId="4" fontId="15" fillId="12" borderId="55" xfId="6" applyNumberFormat="1" applyFont="1" applyFill="1" applyBorder="1" applyAlignment="1">
      <alignment horizontal="center" vertical="center"/>
    </xf>
    <xf numFmtId="4" fontId="4" fillId="12" borderId="0" xfId="0" applyNumberFormat="1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27" fillId="9" borderId="55" xfId="0" applyFont="1" applyFill="1" applyBorder="1" applyAlignment="1">
      <alignment horizontal="center" vertical="center"/>
    </xf>
    <xf numFmtId="14" fontId="115" fillId="12" borderId="95" xfId="0" applyNumberFormat="1" applyFont="1" applyFill="1" applyBorder="1" applyAlignment="1">
      <alignment horizontal="center" vertical="center"/>
    </xf>
    <xf numFmtId="3" fontId="159" fillId="12" borderId="95" xfId="0" applyNumberFormat="1" applyFont="1" applyFill="1" applyBorder="1" applyAlignment="1">
      <alignment horizontal="center" vertical="center"/>
    </xf>
    <xf numFmtId="0" fontId="15" fillId="9" borderId="149" xfId="0" applyFont="1" applyFill="1" applyBorder="1" applyAlignment="1">
      <alignment horizontal="center" vertical="center"/>
    </xf>
    <xf numFmtId="0" fontId="159" fillId="9" borderId="221" xfId="0" applyFont="1" applyFill="1" applyBorder="1" applyAlignment="1">
      <alignment horizontal="center" vertical="center"/>
    </xf>
    <xf numFmtId="1" fontId="15" fillId="9" borderId="58" xfId="0" applyNumberFormat="1" applyFont="1" applyFill="1" applyBorder="1" applyAlignment="1">
      <alignment horizontal="center" vertical="center"/>
    </xf>
    <xf numFmtId="0" fontId="27" fillId="9" borderId="58" xfId="0" applyFont="1" applyFill="1" applyBorder="1" applyAlignment="1">
      <alignment horizontal="center" vertical="center"/>
    </xf>
    <xf numFmtId="2" fontId="15" fillId="9" borderId="58" xfId="0" applyNumberFormat="1" applyFont="1" applyFill="1" applyBorder="1" applyAlignment="1">
      <alignment horizontal="center" vertical="center"/>
    </xf>
    <xf numFmtId="0" fontId="0" fillId="24" borderId="0" xfId="0" applyFill="1"/>
    <xf numFmtId="0" fontId="137" fillId="24" borderId="0" xfId="0" applyFont="1" applyFill="1"/>
    <xf numFmtId="0" fontId="21" fillId="24" borderId="0" xfId="0" applyFont="1" applyFill="1"/>
    <xf numFmtId="0" fontId="49" fillId="24" borderId="0" xfId="0" applyFont="1" applyFill="1"/>
    <xf numFmtId="0" fontId="137" fillId="24" borderId="0" xfId="0" applyFont="1" applyFill="1" applyAlignment="1">
      <alignment horizontal="center" vertical="center"/>
    </xf>
    <xf numFmtId="0" fontId="4" fillId="24" borderId="71" xfId="0" applyFont="1" applyFill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62" xfId="6" applyFill="1" applyBorder="1" applyAlignment="1">
      <alignment horizontal="center" vertical="center"/>
    </xf>
    <xf numFmtId="0" fontId="4" fillId="24" borderId="63" xfId="6" applyFill="1" applyBorder="1" applyAlignment="1">
      <alignment horizontal="center" vertical="center"/>
    </xf>
    <xf numFmtId="0" fontId="4" fillId="24" borderId="91" xfId="0" applyFont="1" applyFill="1" applyBorder="1" applyAlignment="1">
      <alignment horizontal="center" vertical="center"/>
    </xf>
    <xf numFmtId="0" fontId="4" fillId="24" borderId="65" xfId="6" applyFill="1" applyBorder="1" applyAlignment="1">
      <alignment horizontal="center" vertical="center"/>
    </xf>
    <xf numFmtId="0" fontId="4" fillId="24" borderId="7" xfId="6" applyFill="1" applyBorder="1" applyAlignment="1">
      <alignment horizontal="center" vertical="center"/>
    </xf>
    <xf numFmtId="0" fontId="4" fillId="24" borderId="98" xfId="0" applyFont="1" applyFill="1" applyBorder="1" applyAlignment="1">
      <alignment horizontal="center" vertical="center"/>
    </xf>
    <xf numFmtId="0" fontId="4" fillId="24" borderId="67" xfId="6" applyFill="1" applyBorder="1" applyAlignment="1">
      <alignment horizontal="center" vertical="center"/>
    </xf>
    <xf numFmtId="0" fontId="4" fillId="24" borderId="56" xfId="6" applyFill="1" applyBorder="1" applyAlignment="1">
      <alignment horizontal="center" vertical="center"/>
    </xf>
    <xf numFmtId="0" fontId="4" fillId="24" borderId="95" xfId="0" applyFont="1" applyFill="1" applyBorder="1" applyAlignment="1">
      <alignment horizontal="center" vertical="center"/>
    </xf>
    <xf numFmtId="0" fontId="4" fillId="24" borderId="97" xfId="0" applyFont="1" applyFill="1" applyBorder="1" applyAlignment="1">
      <alignment horizontal="center" vertical="center"/>
    </xf>
    <xf numFmtId="0" fontId="15" fillId="24" borderId="96" xfId="0" applyFont="1" applyFill="1" applyBorder="1" applyAlignment="1">
      <alignment horizontal="center" vertical="center"/>
    </xf>
    <xf numFmtId="0" fontId="15" fillId="24" borderId="95" xfId="0" applyFont="1" applyFill="1" applyBorder="1" applyAlignment="1">
      <alignment horizontal="center" vertical="center"/>
    </xf>
    <xf numFmtId="14" fontId="15" fillId="24" borderId="95" xfId="0" applyNumberFormat="1" applyFont="1" applyFill="1" applyBorder="1" applyAlignment="1">
      <alignment horizontal="center" vertical="center"/>
    </xf>
    <xf numFmtId="14" fontId="114" fillId="24" borderId="95" xfId="0" applyNumberFormat="1" applyFont="1" applyFill="1" applyBorder="1" applyAlignment="1">
      <alignment horizontal="center" vertical="center"/>
    </xf>
    <xf numFmtId="0" fontId="4" fillId="24" borderId="75" xfId="0" applyFont="1" applyFill="1" applyBorder="1" applyAlignment="1">
      <alignment horizontal="center" vertical="center"/>
    </xf>
    <xf numFmtId="0" fontId="4" fillId="24" borderId="55" xfId="0" applyFont="1" applyFill="1" applyBorder="1" applyAlignment="1">
      <alignment horizontal="center" vertical="center"/>
    </xf>
    <xf numFmtId="0" fontId="21" fillId="24" borderId="55" xfId="0" applyFont="1" applyFill="1" applyBorder="1" applyAlignment="1">
      <alignment horizontal="center" vertical="center"/>
    </xf>
    <xf numFmtId="0" fontId="4" fillId="24" borderId="82" xfId="0" applyFont="1" applyFill="1" applyBorder="1" applyAlignment="1">
      <alignment horizontal="center" vertical="center"/>
    </xf>
    <xf numFmtId="0" fontId="15" fillId="24" borderId="149" xfId="0" applyFont="1" applyFill="1" applyBorder="1" applyAlignment="1">
      <alignment horizontal="center" vertical="center"/>
    </xf>
    <xf numFmtId="0" fontId="15" fillId="24" borderId="58" xfId="0" applyFont="1" applyFill="1" applyBorder="1" applyAlignment="1">
      <alignment horizontal="center" vertical="center"/>
    </xf>
    <xf numFmtId="14" fontId="15" fillId="24" borderId="58" xfId="0" applyNumberFormat="1" applyFont="1" applyFill="1" applyBorder="1" applyAlignment="1">
      <alignment horizontal="center" vertical="center"/>
    </xf>
    <xf numFmtId="14" fontId="114" fillId="24" borderId="58" xfId="0" applyNumberFormat="1" applyFont="1" applyFill="1" applyBorder="1" applyAlignment="1">
      <alignment horizontal="center" vertical="center"/>
    </xf>
    <xf numFmtId="3" fontId="15" fillId="24" borderId="58" xfId="0" applyNumberFormat="1" applyFont="1" applyFill="1" applyBorder="1" applyAlignment="1">
      <alignment horizontal="center" vertical="center"/>
    </xf>
    <xf numFmtId="4" fontId="15" fillId="24" borderId="58" xfId="0" applyNumberFormat="1" applyFont="1" applyFill="1" applyBorder="1" applyAlignment="1">
      <alignment horizontal="center" vertical="center"/>
    </xf>
    <xf numFmtId="4" fontId="15" fillId="24" borderId="58" xfId="6" applyNumberFormat="1" applyFont="1" applyFill="1" applyBorder="1" applyAlignment="1">
      <alignment horizontal="center" vertical="center"/>
    </xf>
    <xf numFmtId="0" fontId="20" fillId="24" borderId="75" xfId="0" applyFont="1" applyFill="1" applyBorder="1" applyAlignment="1">
      <alignment horizontal="center" vertical="center"/>
    </xf>
    <xf numFmtId="0" fontId="20" fillId="24" borderId="55" xfId="0" applyFont="1" applyFill="1" applyBorder="1" applyAlignment="1">
      <alignment horizontal="center" vertical="center"/>
    </xf>
    <xf numFmtId="14" fontId="4" fillId="24" borderId="55" xfId="0" applyNumberFormat="1" applyFont="1" applyFill="1" applyBorder="1" applyAlignment="1">
      <alignment horizontal="center" vertical="center"/>
    </xf>
    <xf numFmtId="14" fontId="21" fillId="24" borderId="55" xfId="0" applyNumberFormat="1" applyFont="1" applyFill="1" applyBorder="1" applyAlignment="1">
      <alignment horizontal="center" vertical="center"/>
    </xf>
    <xf numFmtId="4" fontId="4" fillId="24" borderId="55" xfId="0" applyNumberFormat="1" applyFont="1" applyFill="1" applyBorder="1" applyAlignment="1">
      <alignment horizontal="center" vertical="center"/>
    </xf>
    <xf numFmtId="0" fontId="10" fillId="24" borderId="75" xfId="0" applyFont="1" applyFill="1" applyBorder="1" applyAlignment="1">
      <alignment horizontal="center" vertical="center"/>
    </xf>
    <xf numFmtId="0" fontId="10" fillId="24" borderId="55" xfId="0" applyFont="1" applyFill="1" applyBorder="1" applyAlignment="1">
      <alignment horizontal="center" vertical="center"/>
    </xf>
    <xf numFmtId="0" fontId="10" fillId="24" borderId="55" xfId="0" applyFont="1" applyFill="1" applyBorder="1"/>
    <xf numFmtId="0" fontId="0" fillId="24" borderId="55" xfId="0" applyFill="1" applyBorder="1"/>
    <xf numFmtId="0" fontId="4" fillId="24" borderId="55" xfId="0" applyFont="1" applyFill="1" applyBorder="1"/>
    <xf numFmtId="0" fontId="49" fillId="24" borderId="55" xfId="0" applyFont="1" applyFill="1" applyBorder="1"/>
    <xf numFmtId="0" fontId="4" fillId="24" borderId="148" xfId="0" applyFont="1" applyFill="1" applyBorder="1" applyAlignment="1">
      <alignment horizontal="center" vertical="center"/>
    </xf>
    <xf numFmtId="0" fontId="4" fillId="24" borderId="113" xfId="0" applyFont="1" applyFill="1" applyBorder="1" applyAlignment="1">
      <alignment horizontal="center" vertical="center"/>
    </xf>
    <xf numFmtId="0" fontId="21" fillId="24" borderId="113" xfId="0" applyFont="1" applyFill="1" applyBorder="1" applyAlignment="1">
      <alignment horizontal="center" vertical="center"/>
    </xf>
    <xf numFmtId="0" fontId="4" fillId="24" borderId="133" xfId="0" applyFont="1" applyFill="1" applyBorder="1" applyAlignment="1">
      <alignment horizontal="center" vertical="center"/>
    </xf>
    <xf numFmtId="0" fontId="4" fillId="24" borderId="87" xfId="0" applyFont="1" applyFill="1" applyBorder="1" applyAlignment="1">
      <alignment horizontal="center" vertical="center"/>
    </xf>
    <xf numFmtId="0" fontId="4" fillId="24" borderId="88" xfId="0" applyFont="1" applyFill="1" applyBorder="1" applyAlignment="1">
      <alignment horizontal="center" vertical="center"/>
    </xf>
    <xf numFmtId="0" fontId="4" fillId="24" borderId="88" xfId="0" applyFont="1" applyFill="1" applyBorder="1"/>
    <xf numFmtId="0" fontId="49" fillId="24" borderId="88" xfId="0" applyFont="1" applyFill="1" applyBorder="1"/>
    <xf numFmtId="4" fontId="49" fillId="24" borderId="88" xfId="0" applyNumberFormat="1" applyFont="1" applyFill="1" applyBorder="1" applyAlignment="1">
      <alignment horizontal="center" vertical="center"/>
    </xf>
    <xf numFmtId="0" fontId="4" fillId="24" borderId="0" xfId="0" applyFont="1" applyFill="1"/>
    <xf numFmtId="0" fontId="21" fillId="24" borderId="88" xfId="0" applyFont="1" applyFill="1" applyBorder="1" applyAlignment="1">
      <alignment horizontal="center" vertical="center"/>
    </xf>
    <xf numFmtId="0" fontId="4" fillId="24" borderId="89" xfId="0" applyFont="1" applyFill="1" applyBorder="1" applyAlignment="1">
      <alignment horizontal="center" vertical="center"/>
    </xf>
    <xf numFmtId="0" fontId="21" fillId="24" borderId="0" xfId="0" applyFont="1" applyFill="1" applyAlignment="1">
      <alignment horizontal="center" vertical="center"/>
    </xf>
    <xf numFmtId="0" fontId="20" fillId="24" borderId="71" xfId="0" applyFont="1" applyFill="1" applyBorder="1" applyAlignment="1">
      <alignment horizontal="center" vertical="center"/>
    </xf>
    <xf numFmtId="0" fontId="20" fillId="24" borderId="62" xfId="6" applyFont="1" applyFill="1" applyBorder="1" applyAlignment="1">
      <alignment horizontal="center" vertical="center"/>
    </xf>
    <xf numFmtId="0" fontId="20" fillId="24" borderId="63" xfId="6" applyFont="1" applyFill="1" applyBorder="1" applyAlignment="1">
      <alignment horizontal="center" vertical="center"/>
    </xf>
    <xf numFmtId="0" fontId="20" fillId="24" borderId="91" xfId="0" applyFont="1" applyFill="1" applyBorder="1" applyAlignment="1">
      <alignment horizontal="center" vertical="center"/>
    </xf>
    <xf numFmtId="0" fontId="20" fillId="24" borderId="65" xfId="6" applyFont="1" applyFill="1" applyBorder="1" applyAlignment="1">
      <alignment horizontal="center" vertical="center"/>
    </xf>
    <xf numFmtId="0" fontId="20" fillId="24" borderId="7" xfId="6" applyFont="1" applyFill="1" applyBorder="1" applyAlignment="1">
      <alignment horizontal="center" vertical="center"/>
    </xf>
    <xf numFmtId="0" fontId="20" fillId="24" borderId="98" xfId="0" applyFont="1" applyFill="1" applyBorder="1" applyAlignment="1">
      <alignment horizontal="center" vertical="center"/>
    </xf>
    <xf numFmtId="0" fontId="20" fillId="24" borderId="67" xfId="6" applyFont="1" applyFill="1" applyBorder="1" applyAlignment="1">
      <alignment horizontal="center" vertical="center"/>
    </xf>
    <xf numFmtId="0" fontId="20" fillId="24" borderId="56" xfId="6" applyFont="1" applyFill="1" applyBorder="1" applyAlignment="1">
      <alignment horizontal="center" vertical="center"/>
    </xf>
    <xf numFmtId="0" fontId="4" fillId="9" borderId="167" xfId="0" applyFont="1" applyFill="1" applyBorder="1" applyAlignment="1">
      <alignment horizontal="center"/>
    </xf>
    <xf numFmtId="14" fontId="165" fillId="9" borderId="58" xfId="6" applyNumberFormat="1" applyFont="1" applyFill="1" applyBorder="1" applyAlignment="1">
      <alignment horizontal="center" vertical="center"/>
    </xf>
    <xf numFmtId="0" fontId="0" fillId="9" borderId="82" xfId="0" applyFill="1" applyBorder="1" applyAlignment="1">
      <alignment horizontal="center"/>
    </xf>
    <xf numFmtId="0" fontId="11" fillId="9" borderId="73" xfId="0" applyFont="1" applyFill="1" applyBorder="1"/>
    <xf numFmtId="0" fontId="20" fillId="12" borderId="0" xfId="0" applyFont="1" applyFill="1" applyAlignment="1">
      <alignment horizontal="center" vertical="center"/>
    </xf>
    <xf numFmtId="0" fontId="20" fillId="12" borderId="0" xfId="6" applyFont="1" applyFill="1" applyBorder="1" applyAlignment="1">
      <alignment horizontal="center" vertical="center"/>
    </xf>
    <xf numFmtId="14" fontId="115" fillId="21" borderId="95" xfId="6" applyNumberFormat="1" applyFont="1" applyFill="1" applyBorder="1" applyAlignment="1">
      <alignment horizontal="center"/>
    </xf>
    <xf numFmtId="0" fontId="15" fillId="9" borderId="133" xfId="0" applyFont="1" applyFill="1" applyBorder="1" applyAlignment="1">
      <alignment horizontal="center" vertical="center"/>
    </xf>
    <xf numFmtId="2" fontId="159" fillId="9" borderId="140" xfId="0" applyNumberFormat="1" applyFont="1" applyFill="1" applyBorder="1" applyAlignment="1">
      <alignment horizontal="center" vertical="center"/>
    </xf>
    <xf numFmtId="0" fontId="4" fillId="21" borderId="73" xfId="0" applyFont="1" applyFill="1" applyBorder="1" applyAlignment="1">
      <alignment horizontal="center"/>
    </xf>
    <xf numFmtId="0" fontId="4" fillId="9" borderId="149" xfId="0" applyFont="1" applyFill="1" applyBorder="1" applyAlignment="1">
      <alignment horizontal="center" vertical="center"/>
    </xf>
    <xf numFmtId="0" fontId="4" fillId="9" borderId="58" xfId="0" applyFont="1" applyFill="1" applyBorder="1" applyAlignment="1">
      <alignment horizontal="center" vertical="center"/>
    </xf>
    <xf numFmtId="0" fontId="4" fillId="9" borderId="58" xfId="0" applyFont="1" applyFill="1" applyBorder="1"/>
    <xf numFmtId="0" fontId="49" fillId="9" borderId="58" xfId="0" applyFont="1" applyFill="1" applyBorder="1"/>
    <xf numFmtId="4" fontId="49" fillId="9" borderId="58" xfId="0" applyNumberFormat="1" applyFont="1" applyFill="1" applyBorder="1"/>
    <xf numFmtId="0" fontId="49" fillId="9" borderId="140" xfId="0" applyFont="1" applyFill="1" applyBorder="1"/>
    <xf numFmtId="0" fontId="159" fillId="12" borderId="149" xfId="0" applyFont="1" applyFill="1" applyBorder="1" applyAlignment="1">
      <alignment horizontal="center" vertical="center"/>
    </xf>
    <xf numFmtId="1" fontId="159" fillId="12" borderId="58" xfId="0" applyNumberFormat="1" applyFont="1" applyFill="1" applyBorder="1" applyAlignment="1">
      <alignment horizontal="center" vertical="center"/>
    </xf>
    <xf numFmtId="14" fontId="159" fillId="12" borderId="58" xfId="0" applyNumberFormat="1" applyFont="1" applyFill="1" applyBorder="1" applyAlignment="1">
      <alignment horizontal="center" vertical="center"/>
    </xf>
    <xf numFmtId="0" fontId="159" fillId="12" borderId="58" xfId="0" applyFont="1" applyFill="1" applyBorder="1" applyAlignment="1">
      <alignment horizontal="center" vertical="center"/>
    </xf>
    <xf numFmtId="14" fontId="115" fillId="12" borderId="58" xfId="0" applyNumberFormat="1" applyFont="1" applyFill="1" applyBorder="1" applyAlignment="1">
      <alignment horizontal="center" vertical="center"/>
    </xf>
    <xf numFmtId="4" fontId="159" fillId="12" borderId="58" xfId="0" applyNumberFormat="1" applyFont="1" applyFill="1" applyBorder="1" applyAlignment="1">
      <alignment horizontal="center" vertical="center"/>
    </xf>
    <xf numFmtId="2" fontId="159" fillId="12" borderId="58" xfId="0" applyNumberFormat="1" applyFont="1" applyFill="1" applyBorder="1" applyAlignment="1">
      <alignment horizontal="center" vertical="center"/>
    </xf>
    <xf numFmtId="2" fontId="159" fillId="12" borderId="199" xfId="0" applyNumberFormat="1" applyFont="1" applyFill="1" applyBorder="1" applyAlignment="1">
      <alignment horizontal="center" vertical="center"/>
    </xf>
    <xf numFmtId="0" fontId="0" fillId="24" borderId="75" xfId="0" applyFill="1" applyBorder="1"/>
    <xf numFmtId="0" fontId="0" fillId="24" borderId="87" xfId="0" applyFill="1" applyBorder="1"/>
    <xf numFmtId="0" fontId="0" fillId="24" borderId="88" xfId="0" applyFill="1" applyBorder="1"/>
    <xf numFmtId="0" fontId="15" fillId="21" borderId="130" xfId="6" applyFont="1" applyFill="1" applyBorder="1" applyAlignment="1">
      <alignment horizontal="center" vertical="center"/>
    </xf>
    <xf numFmtId="0" fontId="159" fillId="21" borderId="0" xfId="6" applyFont="1" applyFill="1" applyBorder="1" applyAlignment="1">
      <alignment horizontal="center" vertical="center"/>
    </xf>
    <xf numFmtId="0" fontId="159" fillId="21" borderId="0" xfId="6" applyNumberFormat="1" applyFont="1" applyFill="1" applyBorder="1" applyAlignment="1">
      <alignment horizontal="center" vertical="center"/>
    </xf>
    <xf numFmtId="14" fontId="159" fillId="21" borderId="0" xfId="6" applyNumberFormat="1" applyFont="1" applyFill="1" applyBorder="1" applyAlignment="1">
      <alignment horizontal="center" vertical="center"/>
    </xf>
    <xf numFmtId="3" fontId="159" fillId="21" borderId="0" xfId="6" applyNumberFormat="1" applyFont="1" applyFill="1" applyBorder="1" applyAlignment="1">
      <alignment horizontal="center" vertical="center"/>
    </xf>
    <xf numFmtId="4" fontId="159" fillId="21" borderId="0" xfId="6" applyNumberFormat="1" applyFont="1" applyFill="1" applyBorder="1" applyAlignment="1">
      <alignment horizontal="center" vertical="center"/>
    </xf>
    <xf numFmtId="14" fontId="115" fillId="21" borderId="0" xfId="6" applyNumberFormat="1" applyFont="1" applyFill="1" applyBorder="1" applyAlignment="1">
      <alignment horizontal="center" vertical="center"/>
    </xf>
    <xf numFmtId="0" fontId="159" fillId="21" borderId="0" xfId="0" applyFont="1" applyFill="1" applyAlignment="1">
      <alignment horizontal="center" vertical="center"/>
    </xf>
    <xf numFmtId="4" fontId="159" fillId="21" borderId="0" xfId="0" applyNumberFormat="1" applyFont="1" applyFill="1" applyAlignment="1">
      <alignment horizontal="center" vertical="center"/>
    </xf>
    <xf numFmtId="0" fontId="20" fillId="9" borderId="91" xfId="0" applyFont="1" applyFill="1" applyBorder="1" applyAlignment="1">
      <alignment vertical="center"/>
    </xf>
    <xf numFmtId="0" fontId="15" fillId="9" borderId="0" xfId="0" applyFont="1" applyFill="1" applyAlignment="1">
      <alignment horizontal="center" vertical="center"/>
    </xf>
    <xf numFmtId="0" fontId="15" fillId="9" borderId="0" xfId="6" applyFont="1" applyFill="1" applyBorder="1" applyAlignment="1">
      <alignment horizontal="center" vertical="center"/>
    </xf>
    <xf numFmtId="14" fontId="15" fillId="9" borderId="0" xfId="0" applyNumberFormat="1" applyFont="1" applyFill="1" applyAlignment="1">
      <alignment horizontal="center" vertical="center"/>
    </xf>
    <xf numFmtId="0" fontId="114" fillId="9" borderId="0" xfId="6" applyFont="1" applyFill="1" applyBorder="1" applyAlignment="1">
      <alignment horizontal="center" vertical="center"/>
    </xf>
    <xf numFmtId="4" fontId="15" fillId="9" borderId="0" xfId="6" applyNumberFormat="1" applyFont="1" applyFill="1" applyBorder="1" applyAlignment="1">
      <alignment horizontal="center" vertical="center"/>
    </xf>
    <xf numFmtId="3" fontId="15" fillId="9" borderId="0" xfId="6" applyNumberFormat="1" applyFont="1" applyFill="1" applyBorder="1" applyAlignment="1">
      <alignment horizontal="center" vertical="center"/>
    </xf>
    <xf numFmtId="0" fontId="15" fillId="9" borderId="87" xfId="0" applyFont="1" applyFill="1" applyBorder="1" applyAlignment="1">
      <alignment horizontal="center" vertical="center"/>
    </xf>
    <xf numFmtId="0" fontId="15" fillId="9" borderId="103" xfId="6" applyFont="1" applyFill="1" applyBorder="1" applyAlignment="1">
      <alignment horizontal="center" vertical="center"/>
    </xf>
    <xf numFmtId="0" fontId="114" fillId="9" borderId="88" xfId="6" applyFont="1" applyFill="1" applyBorder="1" applyAlignment="1">
      <alignment horizontal="center" vertical="center"/>
    </xf>
    <xf numFmtId="4" fontId="15" fillId="9" borderId="88" xfId="6" applyNumberFormat="1" applyFont="1" applyFill="1" applyBorder="1" applyAlignment="1">
      <alignment horizontal="center" vertical="center"/>
    </xf>
    <xf numFmtId="3" fontId="15" fillId="9" borderId="88" xfId="6" applyNumberFormat="1" applyFont="1" applyFill="1" applyBorder="1" applyAlignment="1">
      <alignment horizontal="center" vertical="center"/>
    </xf>
    <xf numFmtId="0" fontId="11" fillId="9" borderId="190" xfId="0" applyFont="1" applyFill="1" applyBorder="1"/>
    <xf numFmtId="4" fontId="4" fillId="9" borderId="89" xfId="0" applyNumberFormat="1" applyFont="1" applyFill="1" applyBorder="1" applyAlignment="1">
      <alignment horizontal="center" vertical="center"/>
    </xf>
    <xf numFmtId="0" fontId="159" fillId="21" borderId="75" xfId="6" applyFont="1" applyFill="1" applyBorder="1" applyAlignment="1">
      <alignment horizontal="center" vertical="center"/>
    </xf>
    <xf numFmtId="0" fontId="159" fillId="24" borderId="75" xfId="0" applyFont="1" applyFill="1" applyBorder="1" applyAlignment="1">
      <alignment horizontal="center" vertical="center"/>
    </xf>
    <xf numFmtId="0" fontId="159" fillId="24" borderId="55" xfId="0" applyFont="1" applyFill="1" applyBorder="1" applyAlignment="1">
      <alignment horizontal="center" vertical="center"/>
    </xf>
    <xf numFmtId="14" fontId="159" fillId="24" borderId="55" xfId="0" applyNumberFormat="1" applyFont="1" applyFill="1" applyBorder="1" applyAlignment="1">
      <alignment horizontal="center" vertical="center"/>
    </xf>
    <xf numFmtId="2" fontId="159" fillId="24" borderId="55" xfId="0" applyNumberFormat="1" applyFont="1" applyFill="1" applyBorder="1" applyAlignment="1">
      <alignment horizontal="center" vertical="center"/>
    </xf>
    <xf numFmtId="14" fontId="115" fillId="24" borderId="55" xfId="0" applyNumberFormat="1" applyFont="1" applyFill="1" applyBorder="1" applyAlignment="1">
      <alignment horizontal="center" vertical="center"/>
    </xf>
    <xf numFmtId="3" fontId="159" fillId="24" borderId="55" xfId="0" applyNumberFormat="1" applyFont="1" applyFill="1" applyBorder="1" applyAlignment="1">
      <alignment horizontal="center" vertical="center"/>
    </xf>
    <xf numFmtId="4" fontId="159" fillId="24" borderId="55" xfId="0" applyNumberFormat="1" applyFont="1" applyFill="1" applyBorder="1" applyAlignment="1">
      <alignment horizontal="center" vertical="center"/>
    </xf>
    <xf numFmtId="4" fontId="159" fillId="24" borderId="55" xfId="6" applyNumberFormat="1" applyFont="1" applyFill="1" applyBorder="1" applyAlignment="1">
      <alignment horizontal="center" vertical="center"/>
    </xf>
    <xf numFmtId="4" fontId="159" fillId="24" borderId="140" xfId="6" applyNumberFormat="1" applyFont="1" applyFill="1" applyBorder="1" applyAlignment="1">
      <alignment horizontal="center" vertical="center"/>
    </xf>
    <xf numFmtId="0" fontId="159" fillId="24" borderId="96" xfId="0" applyFont="1" applyFill="1" applyBorder="1" applyAlignment="1">
      <alignment horizontal="center" vertical="center"/>
    </xf>
    <xf numFmtId="0" fontId="159" fillId="24" borderId="95" xfId="0" applyFont="1" applyFill="1" applyBorder="1" applyAlignment="1">
      <alignment horizontal="center" vertical="center"/>
    </xf>
    <xf numFmtId="14" fontId="159" fillId="24" borderId="95" xfId="0" applyNumberFormat="1" applyFont="1" applyFill="1" applyBorder="1" applyAlignment="1">
      <alignment horizontal="center" vertical="center"/>
    </xf>
    <xf numFmtId="2" fontId="159" fillId="24" borderId="95" xfId="0" applyNumberFormat="1" applyFont="1" applyFill="1" applyBorder="1" applyAlignment="1">
      <alignment horizontal="center" vertical="center"/>
    </xf>
    <xf numFmtId="14" fontId="115" fillId="24" borderId="95" xfId="0" applyNumberFormat="1" applyFont="1" applyFill="1" applyBorder="1" applyAlignment="1">
      <alignment horizontal="center" vertical="center"/>
    </xf>
    <xf numFmtId="3" fontId="159" fillId="24" borderId="95" xfId="0" applyNumberFormat="1" applyFont="1" applyFill="1" applyBorder="1" applyAlignment="1">
      <alignment horizontal="center" vertical="center"/>
    </xf>
    <xf numFmtId="4" fontId="159" fillId="24" borderId="95" xfId="0" applyNumberFormat="1" applyFont="1" applyFill="1" applyBorder="1" applyAlignment="1">
      <alignment horizontal="center" vertical="center"/>
    </xf>
    <xf numFmtId="4" fontId="159" fillId="24" borderId="95" xfId="6" applyNumberFormat="1" applyFont="1" applyFill="1" applyBorder="1" applyAlignment="1">
      <alignment horizontal="center" vertical="center"/>
    </xf>
    <xf numFmtId="0" fontId="159" fillId="24" borderId="149" xfId="0" applyFont="1" applyFill="1" applyBorder="1" applyAlignment="1">
      <alignment horizontal="center" vertical="center"/>
    </xf>
    <xf numFmtId="0" fontId="159" fillId="24" borderId="58" xfId="0" applyFont="1" applyFill="1" applyBorder="1" applyAlignment="1">
      <alignment horizontal="center" vertical="center"/>
    </xf>
    <xf numFmtId="14" fontId="159" fillId="24" borderId="58" xfId="0" applyNumberFormat="1" applyFont="1" applyFill="1" applyBorder="1" applyAlignment="1">
      <alignment horizontal="center" vertical="center"/>
    </xf>
    <xf numFmtId="2" fontId="159" fillId="24" borderId="58" xfId="0" applyNumberFormat="1" applyFont="1" applyFill="1" applyBorder="1" applyAlignment="1">
      <alignment horizontal="center" vertical="center"/>
    </xf>
    <xf numFmtId="14" fontId="115" fillId="24" borderId="58" xfId="0" applyNumberFormat="1" applyFont="1" applyFill="1" applyBorder="1" applyAlignment="1">
      <alignment horizontal="center" vertical="center"/>
    </xf>
    <xf numFmtId="3" fontId="159" fillId="24" borderId="58" xfId="0" applyNumberFormat="1" applyFont="1" applyFill="1" applyBorder="1" applyAlignment="1">
      <alignment horizontal="center" vertical="center"/>
    </xf>
    <xf numFmtId="4" fontId="159" fillId="24" borderId="58" xfId="0" applyNumberFormat="1" applyFont="1" applyFill="1" applyBorder="1" applyAlignment="1">
      <alignment horizontal="center" vertical="center"/>
    </xf>
    <xf numFmtId="4" fontId="159" fillId="24" borderId="58" xfId="6" applyNumberFormat="1" applyFont="1" applyFill="1" applyBorder="1" applyAlignment="1">
      <alignment horizontal="center" vertical="center"/>
    </xf>
    <xf numFmtId="4" fontId="4" fillId="24" borderId="88" xfId="0" applyNumberFormat="1" applyFont="1" applyFill="1" applyBorder="1" applyAlignment="1">
      <alignment horizontal="center" vertical="center"/>
    </xf>
    <xf numFmtId="0" fontId="49" fillId="0" borderId="148" xfId="0" applyFont="1" applyBorder="1" applyAlignment="1">
      <alignment horizontal="center" vertical="center"/>
    </xf>
    <xf numFmtId="0" fontId="49" fillId="0" borderId="113" xfId="0" applyFont="1" applyBorder="1" applyAlignment="1">
      <alignment horizontal="center" vertical="center"/>
    </xf>
    <xf numFmtId="0" fontId="49" fillId="0" borderId="133" xfId="0" applyFont="1" applyBorder="1" applyAlignment="1">
      <alignment horizontal="center" vertical="center"/>
    </xf>
    <xf numFmtId="0" fontId="17" fillId="0" borderId="0" xfId="6" applyFont="1" applyBorder="1" applyAlignment="1">
      <alignment vertical="center"/>
    </xf>
    <xf numFmtId="0" fontId="51" fillId="0" borderId="0" xfId="6" applyFont="1" applyBorder="1" applyAlignment="1">
      <alignment horizontal="center" vertical="center"/>
    </xf>
    <xf numFmtId="14" fontId="51" fillId="0" borderId="0" xfId="0" applyNumberFormat="1" applyFont="1" applyAlignment="1">
      <alignment horizontal="center" vertical="center"/>
    </xf>
    <xf numFmtId="2" fontId="51" fillId="0" borderId="0" xfId="0" applyNumberFormat="1" applyFont="1" applyAlignment="1">
      <alignment horizontal="center" vertical="center"/>
    </xf>
    <xf numFmtId="0" fontId="84" fillId="0" borderId="0" xfId="0" applyFont="1"/>
    <xf numFmtId="14" fontId="52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/>
    </xf>
    <xf numFmtId="2" fontId="11" fillId="0" borderId="0" xfId="0" applyNumberFormat="1" applyFont="1"/>
    <xf numFmtId="0" fontId="12" fillId="0" borderId="0" xfId="0" applyFont="1"/>
    <xf numFmtId="0" fontId="51" fillId="0" borderId="0" xfId="6" applyNumberFormat="1" applyFont="1" applyBorder="1" applyAlignment="1">
      <alignment horizontal="center" vertical="center"/>
    </xf>
    <xf numFmtId="14" fontId="51" fillId="0" borderId="0" xfId="6" applyNumberFormat="1" applyFont="1" applyBorder="1" applyAlignment="1">
      <alignment horizontal="center" vertical="center"/>
    </xf>
    <xf numFmtId="3" fontId="51" fillId="0" borderId="0" xfId="6" applyNumberFormat="1" applyFont="1" applyBorder="1" applyAlignment="1">
      <alignment horizontal="center" vertical="center"/>
    </xf>
    <xf numFmtId="0" fontId="51" fillId="0" borderId="0" xfId="6" applyFont="1" applyBorder="1" applyAlignment="1">
      <alignment horizontal="center"/>
    </xf>
    <xf numFmtId="14" fontId="33" fillId="0" borderId="0" xfId="6" applyNumberFormat="1" applyFont="1" applyBorder="1" applyAlignment="1">
      <alignment horizontal="center" vertical="center"/>
    </xf>
    <xf numFmtId="0" fontId="4" fillId="24" borderId="172" xfId="6" applyFill="1" applyBorder="1" applyAlignment="1">
      <alignment horizontal="center" vertical="center"/>
    </xf>
    <xf numFmtId="0" fontId="4" fillId="24" borderId="22" xfId="6" applyFill="1" applyBorder="1" applyAlignment="1">
      <alignment horizontal="center" vertical="center"/>
    </xf>
    <xf numFmtId="0" fontId="4" fillId="24" borderId="173" xfId="6" applyFill="1" applyBorder="1" applyAlignment="1">
      <alignment horizontal="center" vertical="center"/>
    </xf>
    <xf numFmtId="0" fontId="4" fillId="24" borderId="73" xfId="0" applyFont="1" applyFill="1" applyBorder="1" applyAlignment="1">
      <alignment horizontal="center" vertical="center"/>
    </xf>
    <xf numFmtId="4" fontId="15" fillId="24" borderId="199" xfId="6" applyNumberFormat="1" applyFont="1" applyFill="1" applyBorder="1" applyAlignment="1">
      <alignment horizontal="center" vertical="center"/>
    </xf>
    <xf numFmtId="0" fontId="0" fillId="24" borderId="73" xfId="0" applyFill="1" applyBorder="1"/>
    <xf numFmtId="0" fontId="49" fillId="24" borderId="73" xfId="0" applyFont="1" applyFill="1" applyBorder="1"/>
    <xf numFmtId="4" fontId="49" fillId="24" borderId="190" xfId="0" applyNumberFormat="1" applyFont="1" applyFill="1" applyBorder="1" applyAlignment="1">
      <alignment horizontal="center" vertical="center"/>
    </xf>
    <xf numFmtId="0" fontId="20" fillId="24" borderId="172" xfId="6" applyFont="1" applyFill="1" applyBorder="1" applyAlignment="1">
      <alignment horizontal="center" vertical="center"/>
    </xf>
    <xf numFmtId="0" fontId="20" fillId="24" borderId="22" xfId="6" applyFont="1" applyFill="1" applyBorder="1" applyAlignment="1">
      <alignment horizontal="center" vertical="center"/>
    </xf>
    <xf numFmtId="0" fontId="20" fillId="24" borderId="173" xfId="6" applyFont="1" applyFill="1" applyBorder="1" applyAlignment="1">
      <alignment horizontal="center" vertical="center"/>
    </xf>
    <xf numFmtId="0" fontId="0" fillId="24" borderId="190" xfId="0" applyFill="1" applyBorder="1"/>
    <xf numFmtId="3" fontId="159" fillId="24" borderId="199" xfId="6" applyNumberFormat="1" applyFont="1" applyFill="1" applyBorder="1" applyAlignment="1">
      <alignment horizontal="center" vertical="center"/>
    </xf>
    <xf numFmtId="3" fontId="159" fillId="9" borderId="199" xfId="0" applyNumberFormat="1" applyFont="1" applyFill="1" applyBorder="1" applyAlignment="1">
      <alignment horizontal="center" vertical="center"/>
    </xf>
    <xf numFmtId="0" fontId="174" fillId="9" borderId="0" xfId="0" applyFont="1" applyFill="1"/>
    <xf numFmtId="0" fontId="20" fillId="9" borderId="91" xfId="0" applyFont="1" applyFill="1" applyBorder="1" applyAlignment="1">
      <alignment horizontal="left" vertical="center"/>
    </xf>
    <xf numFmtId="4" fontId="9" fillId="9" borderId="100" xfId="0" applyNumberFormat="1" applyFont="1" applyFill="1" applyBorder="1" applyAlignment="1">
      <alignment horizontal="center" vertical="center"/>
    </xf>
    <xf numFmtId="4" fontId="4" fillId="21" borderId="73" xfId="0" applyNumberFormat="1" applyFont="1" applyFill="1" applyBorder="1" applyAlignment="1">
      <alignment horizontal="center" vertical="center"/>
    </xf>
    <xf numFmtId="4" fontId="4" fillId="21" borderId="222" xfId="0" applyNumberFormat="1" applyFont="1" applyFill="1" applyBorder="1" applyAlignment="1">
      <alignment horizontal="center" vertical="center"/>
    </xf>
    <xf numFmtId="4" fontId="4" fillId="21" borderId="190" xfId="0" applyNumberFormat="1" applyFont="1" applyFill="1" applyBorder="1" applyAlignment="1">
      <alignment horizontal="center" vertical="center"/>
    </xf>
    <xf numFmtId="4" fontId="15" fillId="21" borderId="199" xfId="0" applyNumberFormat="1" applyFont="1" applyFill="1" applyBorder="1" applyAlignment="1">
      <alignment horizontal="center" vertical="center"/>
    </xf>
    <xf numFmtId="0" fontId="4" fillId="21" borderId="73" xfId="0" applyFont="1" applyFill="1" applyBorder="1" applyAlignment="1">
      <alignment horizontal="center" vertical="center"/>
    </xf>
    <xf numFmtId="0" fontId="4" fillId="21" borderId="222" xfId="0" applyFont="1" applyFill="1" applyBorder="1" applyAlignment="1">
      <alignment horizontal="center" vertical="center"/>
    </xf>
    <xf numFmtId="0" fontId="4" fillId="21" borderId="190" xfId="0" applyFont="1" applyFill="1" applyBorder="1" applyAlignment="1">
      <alignment horizontal="center" vertical="center"/>
    </xf>
    <xf numFmtId="0" fontId="4" fillId="21" borderId="91" xfId="0" applyFont="1" applyFill="1" applyBorder="1" applyAlignment="1">
      <alignment horizontal="left" vertical="center"/>
    </xf>
    <xf numFmtId="0" fontId="4" fillId="12" borderId="91" xfId="0" applyFont="1" applyFill="1" applyBorder="1" applyAlignment="1">
      <alignment horizontal="left" vertical="center"/>
    </xf>
    <xf numFmtId="0" fontId="166" fillId="9" borderId="75" xfId="0" applyFont="1" applyFill="1" applyBorder="1" applyAlignment="1">
      <alignment horizontal="center" vertical="center"/>
    </xf>
    <xf numFmtId="14" fontId="166" fillId="9" borderId="58" xfId="0" applyNumberFormat="1" applyFont="1" applyFill="1" applyBorder="1" applyAlignment="1">
      <alignment horizontal="center" vertical="center"/>
    </xf>
    <xf numFmtId="0" fontId="116" fillId="9" borderId="55" xfId="6" applyFont="1" applyFill="1" applyBorder="1" applyAlignment="1">
      <alignment horizontal="center" vertical="center"/>
    </xf>
    <xf numFmtId="0" fontId="166" fillId="9" borderId="58" xfId="0" applyFont="1" applyFill="1" applyBorder="1" applyAlignment="1">
      <alignment horizontal="center" vertical="center"/>
    </xf>
    <xf numFmtId="14" fontId="63" fillId="21" borderId="58" xfId="6" applyNumberFormat="1" applyFont="1" applyFill="1" applyBorder="1" applyAlignment="1">
      <alignment horizontal="center" vertical="center"/>
    </xf>
    <xf numFmtId="0" fontId="4" fillId="21" borderId="140" xfId="0" applyFont="1" applyFill="1" applyBorder="1" applyAlignment="1">
      <alignment horizontal="center" vertical="center"/>
    </xf>
    <xf numFmtId="14" fontId="154" fillId="21" borderId="95" xfId="6" applyNumberFormat="1" applyFont="1" applyFill="1" applyBorder="1" applyAlignment="1">
      <alignment horizontal="center" vertical="center"/>
    </xf>
    <xf numFmtId="0" fontId="4" fillId="7" borderId="0" xfId="6" applyFill="1" applyBorder="1" applyAlignment="1">
      <alignment horizontal="center" vertical="center"/>
    </xf>
    <xf numFmtId="3" fontId="15" fillId="7" borderId="0" xfId="6" applyNumberFormat="1" applyFont="1" applyFill="1" applyBorder="1" applyAlignment="1">
      <alignment horizontal="center" vertical="center"/>
    </xf>
    <xf numFmtId="0" fontId="4" fillId="12" borderId="149" xfId="0" applyFont="1" applyFill="1" applyBorder="1" applyAlignment="1">
      <alignment horizontal="center" vertical="center"/>
    </xf>
    <xf numFmtId="0" fontId="49" fillId="12" borderId="140" xfId="0" applyFont="1" applyFill="1" applyBorder="1"/>
    <xf numFmtId="4" fontId="4" fillId="24" borderId="0" xfId="0" applyNumberFormat="1" applyFont="1" applyFill="1" applyAlignment="1">
      <alignment horizontal="center" vertical="center"/>
    </xf>
    <xf numFmtId="2" fontId="166" fillId="9" borderId="55" xfId="0" applyNumberFormat="1" applyFont="1" applyFill="1" applyBorder="1" applyAlignment="1">
      <alignment horizontal="center" vertical="center"/>
    </xf>
    <xf numFmtId="0" fontId="166" fillId="9" borderId="82" xfId="0" applyFont="1" applyFill="1" applyBorder="1" applyAlignment="1">
      <alignment horizontal="center" vertical="center"/>
    </xf>
    <xf numFmtId="0" fontId="4" fillId="9" borderId="113" xfId="0" applyFont="1" applyFill="1" applyBorder="1"/>
    <xf numFmtId="0" fontId="49" fillId="9" borderId="113" xfId="0" applyFont="1" applyFill="1" applyBorder="1"/>
    <xf numFmtId="4" fontId="49" fillId="9" borderId="113" xfId="0" applyNumberFormat="1" applyFont="1" applyFill="1" applyBorder="1"/>
    <xf numFmtId="0" fontId="49" fillId="21" borderId="140" xfId="0" applyFont="1" applyFill="1" applyBorder="1"/>
    <xf numFmtId="0" fontId="20" fillId="0" borderId="0" xfId="6" applyFont="1" applyBorder="1" applyAlignment="1">
      <alignment horizontal="center" vertical="center"/>
    </xf>
    <xf numFmtId="0" fontId="159" fillId="21" borderId="149" xfId="6" applyFont="1" applyFill="1" applyBorder="1" applyAlignment="1">
      <alignment horizontal="center" vertical="center"/>
    </xf>
    <xf numFmtId="0" fontId="15" fillId="24" borderId="55" xfId="0" applyFont="1" applyFill="1" applyBorder="1" applyAlignment="1">
      <alignment horizontal="center" vertical="center"/>
    </xf>
    <xf numFmtId="0" fontId="165" fillId="9" borderId="58" xfId="6" applyNumberFormat="1" applyFont="1" applyFill="1" applyBorder="1" applyAlignment="1">
      <alignment horizontal="center" vertical="center"/>
    </xf>
    <xf numFmtId="3" fontId="121" fillId="9" borderId="58" xfId="6" applyNumberFormat="1" applyFont="1" applyFill="1" applyBorder="1" applyAlignment="1">
      <alignment horizontal="center" vertical="center"/>
    </xf>
    <xf numFmtId="0" fontId="165" fillId="9" borderId="58" xfId="6" applyFont="1" applyFill="1" applyBorder="1" applyAlignment="1">
      <alignment horizontal="center" vertical="center"/>
    </xf>
    <xf numFmtId="4" fontId="165" fillId="9" borderId="58" xfId="6" applyNumberFormat="1" applyFont="1" applyFill="1" applyBorder="1" applyAlignment="1">
      <alignment horizontal="center" vertical="center"/>
    </xf>
    <xf numFmtId="14" fontId="127" fillId="9" borderId="58" xfId="6" applyNumberFormat="1" applyFont="1" applyFill="1" applyBorder="1" applyAlignment="1">
      <alignment horizontal="center" vertical="center"/>
    </xf>
    <xf numFmtId="3" fontId="165" fillId="9" borderId="58" xfId="6" applyNumberFormat="1" applyFont="1" applyFill="1" applyBorder="1" applyAlignment="1">
      <alignment horizontal="center" vertical="center"/>
    </xf>
    <xf numFmtId="4" fontId="165" fillId="9" borderId="58" xfId="0" applyNumberFormat="1" applyFont="1" applyFill="1" applyBorder="1" applyAlignment="1">
      <alignment horizontal="center" vertical="center"/>
    </xf>
    <xf numFmtId="0" fontId="0" fillId="9" borderId="97" xfId="0" applyFill="1" applyBorder="1" applyAlignment="1">
      <alignment horizontal="center"/>
    </xf>
    <xf numFmtId="0" fontId="49" fillId="24" borderId="199" xfId="0" applyFont="1" applyFill="1" applyBorder="1" applyAlignment="1">
      <alignment horizontal="center"/>
    </xf>
    <xf numFmtId="0" fontId="20" fillId="9" borderId="97" xfId="0" applyFont="1" applyFill="1" applyBorder="1" applyAlignment="1">
      <alignment horizontal="center" vertical="center"/>
    </xf>
    <xf numFmtId="3" fontId="159" fillId="24" borderId="140" xfId="6" applyNumberFormat="1" applyFont="1" applyFill="1" applyBorder="1" applyAlignment="1">
      <alignment horizontal="center" vertical="center"/>
    </xf>
    <xf numFmtId="0" fontId="0" fillId="25" borderId="0" xfId="0" applyFill="1"/>
    <xf numFmtId="0" fontId="137" fillId="25" borderId="0" xfId="0" applyFont="1" applyFill="1"/>
    <xf numFmtId="0" fontId="21" fillId="25" borderId="0" xfId="0" applyFont="1" applyFill="1"/>
    <xf numFmtId="0" fontId="49" fillId="25" borderId="0" xfId="0" applyFont="1" applyFill="1"/>
    <xf numFmtId="0" fontId="4" fillId="25" borderId="71" xfId="0" applyFont="1" applyFill="1" applyBorder="1" applyAlignment="1">
      <alignment horizontal="center" vertical="center"/>
    </xf>
    <xf numFmtId="0" fontId="4" fillId="25" borderId="91" xfId="0" applyFont="1" applyFill="1" applyBorder="1" applyAlignment="1">
      <alignment horizontal="center" vertical="center"/>
    </xf>
    <xf numFmtId="0" fontId="4" fillId="25" borderId="98" xfId="0" applyFont="1" applyFill="1" applyBorder="1" applyAlignment="1">
      <alignment horizontal="center" vertical="center"/>
    </xf>
    <xf numFmtId="0" fontId="159" fillId="25" borderId="96" xfId="0" applyFont="1" applyFill="1" applyBorder="1" applyAlignment="1">
      <alignment horizontal="center" vertical="center"/>
    </xf>
    <xf numFmtId="0" fontId="159" fillId="25" borderId="95" xfId="0" applyFont="1" applyFill="1" applyBorder="1" applyAlignment="1">
      <alignment horizontal="center" vertical="center"/>
    </xf>
    <xf numFmtId="14" fontId="159" fillId="25" borderId="95" xfId="0" applyNumberFormat="1" applyFont="1" applyFill="1" applyBorder="1" applyAlignment="1">
      <alignment horizontal="center" vertical="center"/>
    </xf>
    <xf numFmtId="2" fontId="159" fillId="25" borderId="95" xfId="0" applyNumberFormat="1" applyFont="1" applyFill="1" applyBorder="1" applyAlignment="1">
      <alignment horizontal="center" vertical="center"/>
    </xf>
    <xf numFmtId="14" fontId="115" fillId="25" borderId="95" xfId="0" applyNumberFormat="1" applyFont="1" applyFill="1" applyBorder="1" applyAlignment="1">
      <alignment horizontal="center" vertical="center"/>
    </xf>
    <xf numFmtId="3" fontId="159" fillId="25" borderId="95" xfId="0" applyNumberFormat="1" applyFont="1" applyFill="1" applyBorder="1" applyAlignment="1">
      <alignment horizontal="center" vertical="center"/>
    </xf>
    <xf numFmtId="4" fontId="159" fillId="25" borderId="95" xfId="0" applyNumberFormat="1" applyFont="1" applyFill="1" applyBorder="1" applyAlignment="1">
      <alignment horizontal="center" vertical="center"/>
    </xf>
    <xf numFmtId="4" fontId="159" fillId="25" borderId="95" xfId="6" applyNumberFormat="1" applyFont="1" applyFill="1" applyBorder="1" applyAlignment="1">
      <alignment horizontal="center" vertical="center"/>
    </xf>
    <xf numFmtId="0" fontId="159" fillId="25" borderId="75" xfId="0" applyFont="1" applyFill="1" applyBorder="1" applyAlignment="1">
      <alignment horizontal="center" vertical="center"/>
    </xf>
    <xf numFmtId="0" fontId="159" fillId="25" borderId="55" xfId="0" applyFont="1" applyFill="1" applyBorder="1" applyAlignment="1">
      <alignment horizontal="center" vertical="center"/>
    </xf>
    <xf numFmtId="14" fontId="159" fillId="25" borderId="55" xfId="0" applyNumberFormat="1" applyFont="1" applyFill="1" applyBorder="1" applyAlignment="1">
      <alignment horizontal="center" vertical="center"/>
    </xf>
    <xf numFmtId="2" fontId="159" fillId="25" borderId="55" xfId="0" applyNumberFormat="1" applyFont="1" applyFill="1" applyBorder="1" applyAlignment="1">
      <alignment horizontal="center" vertical="center"/>
    </xf>
    <xf numFmtId="14" fontId="115" fillId="25" borderId="55" xfId="0" applyNumberFormat="1" applyFont="1" applyFill="1" applyBorder="1" applyAlignment="1">
      <alignment horizontal="center" vertical="center"/>
    </xf>
    <xf numFmtId="3" fontId="159" fillId="25" borderId="55" xfId="0" applyNumberFormat="1" applyFont="1" applyFill="1" applyBorder="1" applyAlignment="1">
      <alignment horizontal="center" vertical="center"/>
    </xf>
    <xf numFmtId="4" fontId="159" fillId="25" borderId="55" xfId="0" applyNumberFormat="1" applyFont="1" applyFill="1" applyBorder="1" applyAlignment="1">
      <alignment horizontal="center" vertical="center"/>
    </xf>
    <xf numFmtId="4" fontId="159" fillId="25" borderId="55" xfId="6" applyNumberFormat="1" applyFont="1" applyFill="1" applyBorder="1" applyAlignment="1">
      <alignment horizontal="center" vertical="center"/>
    </xf>
    <xf numFmtId="0" fontId="159" fillId="25" borderId="149" xfId="0" applyFont="1" applyFill="1" applyBorder="1" applyAlignment="1">
      <alignment horizontal="center" vertical="center"/>
    </xf>
    <xf numFmtId="0" fontId="159" fillId="25" borderId="58" xfId="0" applyFont="1" applyFill="1" applyBorder="1" applyAlignment="1">
      <alignment horizontal="center" vertical="center"/>
    </xf>
    <xf numFmtId="14" fontId="159" fillId="25" borderId="58" xfId="0" applyNumberFormat="1" applyFont="1" applyFill="1" applyBorder="1" applyAlignment="1">
      <alignment horizontal="center" vertical="center"/>
    </xf>
    <xf numFmtId="2" fontId="159" fillId="25" borderId="58" xfId="0" applyNumberFormat="1" applyFont="1" applyFill="1" applyBorder="1" applyAlignment="1">
      <alignment horizontal="center" vertical="center"/>
    </xf>
    <xf numFmtId="14" fontId="115" fillId="25" borderId="58" xfId="0" applyNumberFormat="1" applyFont="1" applyFill="1" applyBorder="1" applyAlignment="1">
      <alignment horizontal="center" vertical="center"/>
    </xf>
    <xf numFmtId="3" fontId="159" fillId="25" borderId="58" xfId="0" applyNumberFormat="1" applyFont="1" applyFill="1" applyBorder="1" applyAlignment="1">
      <alignment horizontal="center" vertical="center"/>
    </xf>
    <xf numFmtId="4" fontId="159" fillId="25" borderId="58" xfId="0" applyNumberFormat="1" applyFont="1" applyFill="1" applyBorder="1" applyAlignment="1">
      <alignment horizontal="center" vertical="center"/>
    </xf>
    <xf numFmtId="4" fontId="159" fillId="25" borderId="58" xfId="6" applyNumberFormat="1" applyFont="1" applyFill="1" applyBorder="1" applyAlignment="1">
      <alignment horizontal="center" vertical="center"/>
    </xf>
    <xf numFmtId="0" fontId="4" fillId="25" borderId="82" xfId="0" applyFont="1" applyFill="1" applyBorder="1" applyAlignment="1">
      <alignment horizontal="center" vertical="center"/>
    </xf>
    <xf numFmtId="0" fontId="20" fillId="25" borderId="75" xfId="0" applyFont="1" applyFill="1" applyBorder="1" applyAlignment="1">
      <alignment horizontal="center" vertical="center"/>
    </xf>
    <xf numFmtId="0" fontId="20" fillId="25" borderId="55" xfId="0" applyFont="1" applyFill="1" applyBorder="1" applyAlignment="1">
      <alignment horizontal="center" vertical="center"/>
    </xf>
    <xf numFmtId="0" fontId="4" fillId="25" borderId="55" xfId="0" applyFont="1" applyFill="1" applyBorder="1" applyAlignment="1">
      <alignment horizontal="center" vertical="center"/>
    </xf>
    <xf numFmtId="14" fontId="4" fillId="25" borderId="55" xfId="0" applyNumberFormat="1" applyFont="1" applyFill="1" applyBorder="1" applyAlignment="1">
      <alignment horizontal="center" vertical="center"/>
    </xf>
    <xf numFmtId="14" fontId="21" fillId="25" borderId="55" xfId="0" applyNumberFormat="1" applyFont="1" applyFill="1" applyBorder="1" applyAlignment="1">
      <alignment horizontal="center" vertical="center"/>
    </xf>
    <xf numFmtId="4" fontId="4" fillId="25" borderId="55" xfId="0" applyNumberFormat="1" applyFont="1" applyFill="1" applyBorder="1" applyAlignment="1">
      <alignment horizontal="center" vertical="center"/>
    </xf>
    <xf numFmtId="0" fontId="4" fillId="25" borderId="75" xfId="0" applyFont="1" applyFill="1" applyBorder="1" applyAlignment="1">
      <alignment horizontal="center" vertical="center"/>
    </xf>
    <xf numFmtId="0" fontId="21" fillId="25" borderId="55" xfId="0" applyFont="1" applyFill="1" applyBorder="1" applyAlignment="1">
      <alignment horizontal="center" vertical="center"/>
    </xf>
    <xf numFmtId="0" fontId="4" fillId="25" borderId="148" xfId="0" applyFont="1" applyFill="1" applyBorder="1" applyAlignment="1">
      <alignment horizontal="center" vertical="center"/>
    </xf>
    <xf numFmtId="0" fontId="4" fillId="25" borderId="113" xfId="0" applyFont="1" applyFill="1" applyBorder="1" applyAlignment="1">
      <alignment horizontal="center" vertical="center"/>
    </xf>
    <xf numFmtId="0" fontId="21" fillId="25" borderId="113" xfId="0" applyFont="1" applyFill="1" applyBorder="1" applyAlignment="1">
      <alignment horizontal="center" vertical="center"/>
    </xf>
    <xf numFmtId="0" fontId="4" fillId="25" borderId="87" xfId="0" applyFont="1" applyFill="1" applyBorder="1" applyAlignment="1">
      <alignment horizontal="center" vertical="center"/>
    </xf>
    <xf numFmtId="0" fontId="4" fillId="25" borderId="88" xfId="0" applyFont="1" applyFill="1" applyBorder="1" applyAlignment="1">
      <alignment horizontal="center" vertical="center"/>
    </xf>
    <xf numFmtId="0" fontId="21" fillId="25" borderId="88" xfId="0" applyFont="1" applyFill="1" applyBorder="1" applyAlignment="1">
      <alignment horizontal="center" vertical="center"/>
    </xf>
    <xf numFmtId="4" fontId="4" fillId="25" borderId="88" xfId="0" applyNumberFormat="1" applyFont="1" applyFill="1" applyBorder="1" applyAlignment="1">
      <alignment horizontal="center" vertical="center"/>
    </xf>
    <xf numFmtId="0" fontId="4" fillId="25" borderId="0" xfId="0" applyFont="1" applyFill="1" applyAlignment="1">
      <alignment horizontal="center" vertical="center"/>
    </xf>
    <xf numFmtId="0" fontId="20" fillId="25" borderId="71" xfId="0" applyFont="1" applyFill="1" applyBorder="1" applyAlignment="1">
      <alignment horizontal="center" vertical="center"/>
    </xf>
    <xf numFmtId="0" fontId="20" fillId="25" borderId="91" xfId="0" applyFont="1" applyFill="1" applyBorder="1" applyAlignment="1">
      <alignment horizontal="center" vertical="center"/>
    </xf>
    <xf numFmtId="0" fontId="20" fillId="25" borderId="98" xfId="0" applyFont="1" applyFill="1" applyBorder="1" applyAlignment="1">
      <alignment horizontal="center" vertical="center"/>
    </xf>
    <xf numFmtId="0" fontId="15" fillId="25" borderId="96" xfId="0" applyFont="1" applyFill="1" applyBorder="1" applyAlignment="1">
      <alignment horizontal="center" vertical="center"/>
    </xf>
    <xf numFmtId="0" fontId="15" fillId="25" borderId="149" xfId="0" applyFont="1" applyFill="1" applyBorder="1" applyAlignment="1">
      <alignment horizontal="center" vertical="center"/>
    </xf>
    <xf numFmtId="0" fontId="15" fillId="25" borderId="58" xfId="0" applyFont="1" applyFill="1" applyBorder="1" applyAlignment="1">
      <alignment horizontal="center" vertical="center"/>
    </xf>
    <xf numFmtId="14" fontId="15" fillId="25" borderId="58" xfId="0" applyNumberFormat="1" applyFont="1" applyFill="1" applyBorder="1" applyAlignment="1">
      <alignment horizontal="center" vertical="center"/>
    </xf>
    <xf numFmtId="2" fontId="15" fillId="25" borderId="58" xfId="0" applyNumberFormat="1" applyFont="1" applyFill="1" applyBorder="1" applyAlignment="1">
      <alignment horizontal="center" vertical="center"/>
    </xf>
    <xf numFmtId="14" fontId="114" fillId="25" borderId="58" xfId="0" applyNumberFormat="1" applyFont="1" applyFill="1" applyBorder="1" applyAlignment="1">
      <alignment horizontal="center" vertical="center"/>
    </xf>
    <xf numFmtId="3" fontId="15" fillId="25" borderId="58" xfId="0" applyNumberFormat="1" applyFont="1" applyFill="1" applyBorder="1" applyAlignment="1">
      <alignment horizontal="center" vertical="center"/>
    </xf>
    <xf numFmtId="4" fontId="15" fillId="25" borderId="58" xfId="0" applyNumberFormat="1" applyFont="1" applyFill="1" applyBorder="1" applyAlignment="1">
      <alignment horizontal="center" vertical="center"/>
    </xf>
    <xf numFmtId="4" fontId="15" fillId="25" borderId="58" xfId="6" applyNumberFormat="1" applyFont="1" applyFill="1" applyBorder="1" applyAlignment="1">
      <alignment horizontal="center" vertical="center"/>
    </xf>
    <xf numFmtId="0" fontId="15" fillId="25" borderId="55" xfId="0" applyFont="1" applyFill="1" applyBorder="1" applyAlignment="1">
      <alignment horizontal="center" vertical="center"/>
    </xf>
    <xf numFmtId="0" fontId="15" fillId="25" borderId="95" xfId="0" applyFont="1" applyFill="1" applyBorder="1" applyAlignment="1">
      <alignment horizontal="center" vertical="center"/>
    </xf>
    <xf numFmtId="14" fontId="15" fillId="25" borderId="95" xfId="0" applyNumberFormat="1" applyFont="1" applyFill="1" applyBorder="1" applyAlignment="1">
      <alignment horizontal="center" vertical="center"/>
    </xf>
    <xf numFmtId="14" fontId="114" fillId="25" borderId="95" xfId="0" applyNumberFormat="1" applyFont="1" applyFill="1" applyBorder="1" applyAlignment="1">
      <alignment horizontal="center" vertical="center"/>
    </xf>
    <xf numFmtId="0" fontId="4" fillId="25" borderId="95" xfId="0" applyFont="1" applyFill="1" applyBorder="1" applyAlignment="1">
      <alignment horizontal="center" vertical="center"/>
    </xf>
    <xf numFmtId="0" fontId="21" fillId="25" borderId="0" xfId="0" applyFont="1" applyFill="1" applyAlignment="1">
      <alignment horizontal="center" vertical="center"/>
    </xf>
    <xf numFmtId="4" fontId="4" fillId="25" borderId="0" xfId="0" applyNumberFormat="1" applyFont="1" applyFill="1" applyAlignment="1">
      <alignment horizontal="center" vertical="center"/>
    </xf>
    <xf numFmtId="14" fontId="15" fillId="25" borderId="55" xfId="0" applyNumberFormat="1" applyFont="1" applyFill="1" applyBorder="1" applyAlignment="1">
      <alignment horizontal="center" vertical="center"/>
    </xf>
    <xf numFmtId="0" fontId="27" fillId="25" borderId="55" xfId="0" applyFont="1" applyFill="1" applyBorder="1" applyAlignment="1">
      <alignment horizontal="center" vertical="center"/>
    </xf>
    <xf numFmtId="4" fontId="15" fillId="25" borderId="55" xfId="0" applyNumberFormat="1" applyFont="1" applyFill="1" applyBorder="1" applyAlignment="1">
      <alignment horizontal="center" vertical="center"/>
    </xf>
    <xf numFmtId="14" fontId="114" fillId="25" borderId="199" xfId="0" applyNumberFormat="1" applyFont="1" applyFill="1" applyBorder="1" applyAlignment="1">
      <alignment horizontal="center" vertical="center"/>
    </xf>
    <xf numFmtId="14" fontId="63" fillId="25" borderId="58" xfId="0" applyNumberFormat="1" applyFont="1" applyFill="1" applyBorder="1" applyAlignment="1">
      <alignment horizontal="center" vertical="center"/>
    </xf>
    <xf numFmtId="3" fontId="15" fillId="25" borderId="55" xfId="0" applyNumberFormat="1" applyFont="1" applyFill="1" applyBorder="1" applyAlignment="1">
      <alignment horizontal="center" vertical="center"/>
    </xf>
    <xf numFmtId="4" fontId="15" fillId="25" borderId="55" xfId="6" applyNumberFormat="1" applyFont="1" applyFill="1" applyBorder="1" applyAlignment="1">
      <alignment horizontal="center" vertical="center"/>
    </xf>
    <xf numFmtId="0" fontId="137" fillId="25" borderId="0" xfId="0" applyFont="1" applyFill="1" applyAlignment="1">
      <alignment horizontal="center" vertical="center"/>
    </xf>
    <xf numFmtId="0" fontId="4" fillId="25" borderId="62" xfId="6" applyFill="1" applyBorder="1" applyAlignment="1">
      <alignment horizontal="center" vertical="center"/>
    </xf>
    <xf numFmtId="0" fontId="4" fillId="25" borderId="63" xfId="6" applyFill="1" applyBorder="1" applyAlignment="1">
      <alignment horizontal="center" vertical="center"/>
    </xf>
    <xf numFmtId="0" fontId="4" fillId="25" borderId="172" xfId="6" applyFill="1" applyBorder="1" applyAlignment="1">
      <alignment horizontal="center" vertical="center"/>
    </xf>
    <xf numFmtId="0" fontId="4" fillId="25" borderId="64" xfId="6" applyFill="1" applyBorder="1" applyAlignment="1">
      <alignment horizontal="center" vertical="center"/>
    </xf>
    <xf numFmtId="0" fontId="4" fillId="25" borderId="65" xfId="6" applyFill="1" applyBorder="1" applyAlignment="1">
      <alignment horizontal="center" vertical="center"/>
    </xf>
    <xf numFmtId="0" fontId="4" fillId="25" borderId="7" xfId="6" applyFill="1" applyBorder="1" applyAlignment="1">
      <alignment horizontal="center" vertical="center"/>
    </xf>
    <xf numFmtId="0" fontId="4" fillId="25" borderId="22" xfId="6" applyFill="1" applyBorder="1" applyAlignment="1">
      <alignment horizontal="center" vertical="center"/>
    </xf>
    <xf numFmtId="0" fontId="4" fillId="25" borderId="66" xfId="6" applyFill="1" applyBorder="1" applyAlignment="1">
      <alignment horizontal="center" vertical="center"/>
    </xf>
    <xf numFmtId="0" fontId="4" fillId="25" borderId="67" xfId="6" applyFill="1" applyBorder="1" applyAlignment="1">
      <alignment horizontal="center" vertical="center"/>
    </xf>
    <xf numFmtId="0" fontId="4" fillId="25" borderId="56" xfId="6" applyFill="1" applyBorder="1" applyAlignment="1">
      <alignment horizontal="center" vertical="center"/>
    </xf>
    <xf numFmtId="0" fontId="4" fillId="25" borderId="173" xfId="6" applyFill="1" applyBorder="1" applyAlignment="1">
      <alignment horizontal="center" vertical="center"/>
    </xf>
    <xf numFmtId="0" fontId="4" fillId="25" borderId="68" xfId="6" applyFill="1" applyBorder="1" applyAlignment="1">
      <alignment horizontal="center" vertical="center"/>
    </xf>
    <xf numFmtId="3" fontId="15" fillId="25" borderId="97" xfId="6" applyNumberFormat="1" applyFont="1" applyFill="1" applyBorder="1" applyAlignment="1">
      <alignment horizontal="center" vertical="center"/>
    </xf>
    <xf numFmtId="0" fontId="4" fillId="25" borderId="73" xfId="0" applyFont="1" applyFill="1" applyBorder="1" applyAlignment="1">
      <alignment horizontal="center" vertical="center"/>
    </xf>
    <xf numFmtId="4" fontId="15" fillId="25" borderId="199" xfId="6" applyNumberFormat="1" applyFont="1" applyFill="1" applyBorder="1" applyAlignment="1">
      <alignment horizontal="center" vertical="center"/>
    </xf>
    <xf numFmtId="0" fontId="0" fillId="25" borderId="82" xfId="0" applyFill="1" applyBorder="1"/>
    <xf numFmtId="0" fontId="10" fillId="25" borderId="55" xfId="0" applyFont="1" applyFill="1" applyBorder="1" applyAlignment="1">
      <alignment horizontal="center" vertical="center"/>
    </xf>
    <xf numFmtId="0" fontId="10" fillId="25" borderId="55" xfId="0" applyFont="1" applyFill="1" applyBorder="1"/>
    <xf numFmtId="0" fontId="0" fillId="25" borderId="55" xfId="0" applyFill="1" applyBorder="1"/>
    <xf numFmtId="0" fontId="0" fillId="25" borderId="73" xfId="0" applyFill="1" applyBorder="1"/>
    <xf numFmtId="0" fontId="4" fillId="25" borderId="55" xfId="0" applyFont="1" applyFill="1" applyBorder="1"/>
    <xf numFmtId="0" fontId="49" fillId="25" borderId="55" xfId="0" applyFont="1" applyFill="1" applyBorder="1"/>
    <xf numFmtId="0" fontId="49" fillId="25" borderId="73" xfId="0" applyFont="1" applyFill="1" applyBorder="1"/>
    <xf numFmtId="0" fontId="49" fillId="25" borderId="82" xfId="0" applyFont="1" applyFill="1" applyBorder="1"/>
    <xf numFmtId="0" fontId="4" fillId="25" borderId="88" xfId="0" applyFont="1" applyFill="1" applyBorder="1"/>
    <xf numFmtId="0" fontId="49" fillId="25" borderId="88" xfId="0" applyFont="1" applyFill="1" applyBorder="1"/>
    <xf numFmtId="4" fontId="49" fillId="25" borderId="88" xfId="0" applyNumberFormat="1" applyFont="1" applyFill="1" applyBorder="1" applyAlignment="1">
      <alignment horizontal="center" vertical="center"/>
    </xf>
    <xf numFmtId="4" fontId="49" fillId="25" borderId="190" xfId="0" applyNumberFormat="1" applyFont="1" applyFill="1" applyBorder="1" applyAlignment="1">
      <alignment horizontal="center" vertical="center"/>
    </xf>
    <xf numFmtId="0" fontId="49" fillId="25" borderId="89" xfId="0" applyFont="1" applyFill="1" applyBorder="1"/>
    <xf numFmtId="0" fontId="4" fillId="25" borderId="0" xfId="0" applyFont="1" applyFill="1"/>
    <xf numFmtId="0" fontId="20" fillId="25" borderId="62" xfId="6" applyFont="1" applyFill="1" applyBorder="1" applyAlignment="1">
      <alignment horizontal="center" vertical="center"/>
    </xf>
    <xf numFmtId="0" fontId="20" fillId="25" borderId="63" xfId="6" applyFont="1" applyFill="1" applyBorder="1" applyAlignment="1">
      <alignment horizontal="center" vertical="center"/>
    </xf>
    <xf numFmtId="0" fontId="20" fillId="25" borderId="172" xfId="6" applyFont="1" applyFill="1" applyBorder="1" applyAlignment="1">
      <alignment horizontal="center" vertical="center"/>
    </xf>
    <xf numFmtId="0" fontId="20" fillId="25" borderId="64" xfId="6" applyFont="1" applyFill="1" applyBorder="1" applyAlignment="1">
      <alignment horizontal="center" vertical="center"/>
    </xf>
    <xf numFmtId="0" fontId="20" fillId="25" borderId="65" xfId="6" applyFont="1" applyFill="1" applyBorder="1" applyAlignment="1">
      <alignment horizontal="center" vertical="center"/>
    </xf>
    <xf numFmtId="0" fontId="20" fillId="25" borderId="7" xfId="6" applyFont="1" applyFill="1" applyBorder="1" applyAlignment="1">
      <alignment horizontal="center" vertical="center"/>
    </xf>
    <xf numFmtId="0" fontId="20" fillId="25" borderId="22" xfId="6" applyFont="1" applyFill="1" applyBorder="1" applyAlignment="1">
      <alignment horizontal="center" vertical="center"/>
    </xf>
    <xf numFmtId="0" fontId="20" fillId="25" borderId="66" xfId="6" applyFont="1" applyFill="1" applyBorder="1" applyAlignment="1">
      <alignment horizontal="center" vertical="center"/>
    </xf>
    <xf numFmtId="0" fontId="20" fillId="25" borderId="67" xfId="6" applyFont="1" applyFill="1" applyBorder="1" applyAlignment="1">
      <alignment horizontal="center" vertical="center"/>
    </xf>
    <xf numFmtId="0" fontId="20" fillId="25" borderId="56" xfId="6" applyFont="1" applyFill="1" applyBorder="1" applyAlignment="1">
      <alignment horizontal="center" vertical="center"/>
    </xf>
    <xf numFmtId="0" fontId="20" fillId="25" borderId="173" xfId="6" applyFont="1" applyFill="1" applyBorder="1" applyAlignment="1">
      <alignment horizontal="center" vertical="center"/>
    </xf>
    <xf numFmtId="0" fontId="20" fillId="25" borderId="68" xfId="6" applyFont="1" applyFill="1" applyBorder="1" applyAlignment="1">
      <alignment horizontal="center" vertical="center"/>
    </xf>
    <xf numFmtId="0" fontId="49" fillId="25" borderId="97" xfId="0" applyFont="1" applyFill="1" applyBorder="1"/>
    <xf numFmtId="0" fontId="49" fillId="25" borderId="199" xfId="0" applyFont="1" applyFill="1" applyBorder="1" applyAlignment="1">
      <alignment horizontal="center"/>
    </xf>
    <xf numFmtId="0" fontId="49" fillId="25" borderId="140" xfId="0" applyFont="1" applyFill="1" applyBorder="1"/>
    <xf numFmtId="0" fontId="4" fillId="25" borderId="58" xfId="0" applyFont="1" applyFill="1" applyBorder="1" applyAlignment="1">
      <alignment horizontal="center" vertical="center"/>
    </xf>
    <xf numFmtId="0" fontId="4" fillId="25" borderId="58" xfId="0" applyFont="1" applyFill="1" applyBorder="1"/>
    <xf numFmtId="0" fontId="49" fillId="25" borderId="58" xfId="0" applyFont="1" applyFill="1" applyBorder="1"/>
    <xf numFmtId="0" fontId="49" fillId="25" borderId="199" xfId="0" applyFont="1" applyFill="1" applyBorder="1"/>
    <xf numFmtId="0" fontId="0" fillId="25" borderId="88" xfId="0" applyFill="1" applyBorder="1"/>
    <xf numFmtId="0" fontId="0" fillId="25" borderId="190" xfId="0" applyFill="1" applyBorder="1"/>
    <xf numFmtId="0" fontId="0" fillId="25" borderId="89" xfId="0" applyFill="1" applyBorder="1"/>
    <xf numFmtId="3" fontId="159" fillId="12" borderId="58" xfId="0" applyNumberFormat="1" applyFont="1" applyFill="1" applyBorder="1" applyAlignment="1">
      <alignment horizontal="center" vertical="center"/>
    </xf>
    <xf numFmtId="4" fontId="159" fillId="12" borderId="58" xfId="6" applyNumberFormat="1" applyFont="1" applyFill="1" applyBorder="1" applyAlignment="1">
      <alignment horizontal="center" vertical="center"/>
    </xf>
    <xf numFmtId="0" fontId="159" fillId="9" borderId="128" xfId="0" applyFont="1" applyFill="1" applyBorder="1" applyAlignment="1">
      <alignment horizontal="center" vertical="center"/>
    </xf>
    <xf numFmtId="0" fontId="0" fillId="12" borderId="73" xfId="0" applyFill="1" applyBorder="1"/>
    <xf numFmtId="0" fontId="49" fillId="12" borderId="73" xfId="0" applyFont="1" applyFill="1" applyBorder="1"/>
    <xf numFmtId="4" fontId="49" fillId="12" borderId="190" xfId="0" applyNumberFormat="1" applyFont="1" applyFill="1" applyBorder="1" applyAlignment="1">
      <alignment horizontal="center" vertical="center"/>
    </xf>
    <xf numFmtId="0" fontId="49" fillId="12" borderId="177" xfId="0" applyFont="1" applyFill="1" applyBorder="1"/>
    <xf numFmtId="0" fontId="49" fillId="12" borderId="199" xfId="0" applyFont="1" applyFill="1" applyBorder="1"/>
    <xf numFmtId="0" fontId="0" fillId="12" borderId="190" xfId="0" applyFill="1" applyBorder="1"/>
    <xf numFmtId="168" fontId="159" fillId="12" borderId="199" xfId="6" applyNumberFormat="1" applyFont="1" applyFill="1" applyBorder="1" applyAlignment="1">
      <alignment horizontal="center" vertical="center"/>
    </xf>
    <xf numFmtId="0" fontId="20" fillId="25" borderId="51" xfId="0" applyFont="1" applyFill="1" applyBorder="1" applyAlignment="1">
      <alignment horizontal="center" vertical="center"/>
    </xf>
    <xf numFmtId="0" fontId="4" fillId="25" borderId="222" xfId="0" applyFont="1" applyFill="1" applyBorder="1" applyAlignment="1">
      <alignment horizontal="center" vertical="center"/>
    </xf>
    <xf numFmtId="0" fontId="4" fillId="25" borderId="177" xfId="0" applyFont="1" applyFill="1" applyBorder="1" applyAlignment="1">
      <alignment horizontal="center" vertical="center"/>
    </xf>
    <xf numFmtId="4" fontId="159" fillId="25" borderId="199" xfId="6" applyNumberFormat="1" applyFont="1" applyFill="1" applyBorder="1" applyAlignment="1">
      <alignment horizontal="center" vertical="center"/>
    </xf>
    <xf numFmtId="0" fontId="20" fillId="25" borderId="104" xfId="0" applyFont="1" applyFill="1" applyBorder="1" applyAlignment="1">
      <alignment horizontal="center" vertical="center"/>
    </xf>
    <xf numFmtId="0" fontId="20" fillId="25" borderId="105" xfId="0" applyFont="1" applyFill="1" applyBorder="1" applyAlignment="1">
      <alignment horizontal="center" vertical="center"/>
    </xf>
    <xf numFmtId="0" fontId="15" fillId="25" borderId="77" xfId="0" applyFont="1" applyFill="1" applyBorder="1" applyAlignment="1">
      <alignment horizontal="center" vertical="center"/>
    </xf>
    <xf numFmtId="0" fontId="159" fillId="25" borderId="77" xfId="0" applyFont="1" applyFill="1" applyBorder="1" applyAlignment="1">
      <alignment horizontal="center" vertical="center"/>
    </xf>
    <xf numFmtId="4" fontId="159" fillId="0" borderId="0" xfId="6" applyNumberFormat="1" applyFont="1" applyBorder="1" applyAlignment="1">
      <alignment horizontal="center" vertical="center"/>
    </xf>
    <xf numFmtId="3" fontId="15" fillId="24" borderId="177" xfId="6" applyNumberFormat="1" applyFont="1" applyFill="1" applyBorder="1" applyAlignment="1">
      <alignment horizontal="center" vertical="center"/>
    </xf>
    <xf numFmtId="0" fontId="49" fillId="24" borderId="190" xfId="0" applyFont="1" applyFill="1" applyBorder="1"/>
    <xf numFmtId="0" fontId="4" fillId="25" borderId="97" xfId="0" applyFont="1" applyFill="1" applyBorder="1" applyAlignment="1">
      <alignment horizontal="center" vertical="center"/>
    </xf>
    <xf numFmtId="4" fontId="159" fillId="25" borderId="140" xfId="6" applyNumberFormat="1" applyFont="1" applyFill="1" applyBorder="1" applyAlignment="1">
      <alignment horizontal="center" vertical="center"/>
    </xf>
    <xf numFmtId="0" fontId="4" fillId="25" borderId="133" xfId="0" applyFont="1" applyFill="1" applyBorder="1" applyAlignment="1">
      <alignment horizontal="center" vertical="center"/>
    </xf>
    <xf numFmtId="0" fontId="4" fillId="25" borderId="89" xfId="0" applyFont="1" applyFill="1" applyBorder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4" fontId="4" fillId="25" borderId="73" xfId="0" applyNumberFormat="1" applyFont="1" applyFill="1" applyBorder="1" applyAlignment="1">
      <alignment horizontal="center" vertical="center"/>
    </xf>
    <xf numFmtId="4" fontId="4" fillId="25" borderId="190" xfId="0" applyNumberFormat="1" applyFont="1" applyFill="1" applyBorder="1" applyAlignment="1">
      <alignment horizontal="center" vertical="center"/>
    </xf>
    <xf numFmtId="0" fontId="20" fillId="25" borderId="51" xfId="0" applyFont="1" applyFill="1" applyBorder="1" applyAlignment="1">
      <alignment horizontal="left" vertical="center"/>
    </xf>
    <xf numFmtId="3" fontId="15" fillId="25" borderId="73" xfId="6" applyNumberFormat="1" applyFont="1" applyFill="1" applyBorder="1" applyAlignment="1">
      <alignment horizontal="center" vertical="center"/>
    </xf>
    <xf numFmtId="0" fontId="34" fillId="9" borderId="82" xfId="0" applyFont="1" applyFill="1" applyBorder="1" applyAlignment="1">
      <alignment horizontal="center" vertical="center"/>
    </xf>
    <xf numFmtId="4" fontId="49" fillId="0" borderId="55" xfId="0" applyNumberFormat="1" applyFont="1" applyBorder="1" applyAlignment="1">
      <alignment horizontal="center" vertical="center"/>
    </xf>
    <xf numFmtId="0" fontId="49" fillId="21" borderId="143" xfId="0" applyFont="1" applyFill="1" applyBorder="1" applyAlignment="1">
      <alignment horizontal="center"/>
    </xf>
    <xf numFmtId="0" fontId="10" fillId="21" borderId="113" xfId="0" applyFont="1" applyFill="1" applyBorder="1"/>
    <xf numFmtId="0" fontId="0" fillId="21" borderId="113" xfId="0" applyFill="1" applyBorder="1"/>
    <xf numFmtId="0" fontId="0" fillId="21" borderId="222" xfId="0" applyFill="1" applyBorder="1"/>
    <xf numFmtId="0" fontId="0" fillId="21" borderId="133" xfId="0" applyFill="1" applyBorder="1"/>
    <xf numFmtId="0" fontId="20" fillId="9" borderId="221" xfId="0" applyFont="1" applyFill="1" applyBorder="1" applyAlignment="1">
      <alignment horizontal="center" vertical="center"/>
    </xf>
    <xf numFmtId="0" fontId="4" fillId="17" borderId="55" xfId="0" applyFont="1" applyFill="1" applyBorder="1" applyAlignment="1">
      <alignment horizontal="center" vertical="center"/>
    </xf>
    <xf numFmtId="3" fontId="159" fillId="24" borderId="97" xfId="6" applyNumberFormat="1" applyFont="1" applyFill="1" applyBorder="1" applyAlignment="1">
      <alignment horizontal="center" vertical="center"/>
    </xf>
    <xf numFmtId="4" fontId="4" fillId="24" borderId="73" xfId="0" applyNumberFormat="1" applyFont="1" applyFill="1" applyBorder="1" applyAlignment="1">
      <alignment horizontal="center" vertical="center"/>
    </xf>
    <xf numFmtId="0" fontId="4" fillId="24" borderId="222" xfId="0" applyFont="1" applyFill="1" applyBorder="1" applyAlignment="1">
      <alignment horizontal="center" vertical="center"/>
    </xf>
    <xf numFmtId="4" fontId="4" fillId="24" borderId="190" xfId="0" applyNumberFormat="1" applyFont="1" applyFill="1" applyBorder="1" applyAlignment="1">
      <alignment horizontal="center" vertical="center"/>
    </xf>
    <xf numFmtId="0" fontId="4" fillId="24" borderId="177" xfId="0" applyFont="1" applyFill="1" applyBorder="1" applyAlignment="1">
      <alignment horizontal="center" vertical="center"/>
    </xf>
    <xf numFmtId="3" fontId="159" fillId="24" borderId="177" xfId="6" applyNumberFormat="1" applyFont="1" applyFill="1" applyBorder="1" applyAlignment="1">
      <alignment horizontal="center" vertical="center"/>
    </xf>
    <xf numFmtId="0" fontId="4" fillId="24" borderId="190" xfId="0" applyFont="1" applyFill="1" applyBorder="1" applyAlignment="1">
      <alignment horizontal="center" vertical="center"/>
    </xf>
    <xf numFmtId="4" fontId="34" fillId="9" borderId="88" xfId="6" applyNumberFormat="1" applyFont="1" applyFill="1" applyBorder="1" applyAlignment="1">
      <alignment horizontal="center" vertical="center"/>
    </xf>
    <xf numFmtId="0" fontId="15" fillId="21" borderId="0" xfId="6" applyFont="1" applyFill="1" applyBorder="1" applyAlignment="1">
      <alignment horizontal="center" vertical="center"/>
    </xf>
    <xf numFmtId="3" fontId="15" fillId="21" borderId="0" xfId="6" applyNumberFormat="1" applyFont="1" applyFill="1" applyBorder="1" applyAlignment="1">
      <alignment horizontal="center" vertical="center"/>
    </xf>
    <xf numFmtId="0" fontId="159" fillId="21" borderId="73" xfId="0" applyFont="1" applyFill="1" applyBorder="1" applyAlignment="1">
      <alignment horizontal="center"/>
    </xf>
    <xf numFmtId="0" fontId="4" fillId="12" borderId="96" xfId="0" applyFont="1" applyFill="1" applyBorder="1"/>
    <xf numFmtId="0" fontId="4" fillId="12" borderId="75" xfId="0" applyFont="1" applyFill="1" applyBorder="1"/>
    <xf numFmtId="0" fontId="4" fillId="12" borderId="87" xfId="0" applyFont="1" applyFill="1" applyBorder="1"/>
    <xf numFmtId="0" fontId="20" fillId="0" borderId="87" xfId="0" applyFont="1" applyBorder="1" applyAlignment="1">
      <alignment horizontal="center" vertical="center"/>
    </xf>
    <xf numFmtId="14" fontId="4" fillId="0" borderId="88" xfId="0" applyNumberFormat="1" applyFont="1" applyBorder="1" applyAlignment="1">
      <alignment horizontal="center" vertical="center"/>
    </xf>
    <xf numFmtId="14" fontId="21" fillId="0" borderId="88" xfId="0" applyNumberFormat="1" applyFont="1" applyBorder="1" applyAlignment="1">
      <alignment horizontal="center" vertical="center"/>
    </xf>
    <xf numFmtId="4" fontId="4" fillId="0" borderId="190" xfId="0" applyNumberFormat="1" applyFont="1" applyBorder="1" applyAlignment="1">
      <alignment horizontal="center" vertical="center"/>
    </xf>
    <xf numFmtId="0" fontId="4" fillId="0" borderId="149" xfId="0" applyFont="1" applyBorder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0" fontId="4" fillId="0" borderId="199" xfId="0" applyFont="1" applyBorder="1" applyAlignment="1">
      <alignment horizontal="center" vertical="center"/>
    </xf>
    <xf numFmtId="0" fontId="4" fillId="0" borderId="140" xfId="0" applyFont="1" applyBorder="1" applyAlignment="1">
      <alignment horizontal="center" vertical="center"/>
    </xf>
    <xf numFmtId="0" fontId="20" fillId="0" borderId="96" xfId="0" applyFont="1" applyBorder="1" applyAlignment="1">
      <alignment horizontal="center" vertical="center"/>
    </xf>
    <xf numFmtId="4" fontId="4" fillId="0" borderId="95" xfId="0" applyNumberFormat="1" applyFont="1" applyBorder="1" applyAlignment="1">
      <alignment horizontal="center" vertical="center"/>
    </xf>
    <xf numFmtId="4" fontId="4" fillId="0" borderId="58" xfId="0" applyNumberFormat="1" applyFont="1" applyBorder="1" applyAlignment="1">
      <alignment horizontal="center" vertical="center"/>
    </xf>
    <xf numFmtId="4" fontId="4" fillId="0" borderId="113" xfId="0" applyNumberFormat="1" applyFont="1" applyBorder="1" applyAlignment="1">
      <alignment horizontal="center" vertical="center"/>
    </xf>
    <xf numFmtId="0" fontId="4" fillId="0" borderId="95" xfId="0" applyFont="1" applyBorder="1"/>
    <xf numFmtId="0" fontId="10" fillId="0" borderId="75" xfId="0" applyFont="1" applyBorder="1"/>
    <xf numFmtId="0" fontId="10" fillId="0" borderId="87" xfId="0" applyFont="1" applyBorder="1"/>
    <xf numFmtId="0" fontId="20" fillId="0" borderId="95" xfId="6" applyFont="1" applyBorder="1" applyAlignment="1">
      <alignment horizontal="center" vertical="center"/>
    </xf>
    <xf numFmtId="0" fontId="20" fillId="0" borderId="97" xfId="6" applyFont="1" applyBorder="1" applyAlignment="1">
      <alignment horizontal="center" vertical="center"/>
    </xf>
    <xf numFmtId="0" fontId="10" fillId="0" borderId="96" xfId="0" applyFont="1" applyBorder="1"/>
    <xf numFmtId="0" fontId="10" fillId="0" borderId="95" xfId="0" applyFont="1" applyBorder="1"/>
    <xf numFmtId="0" fontId="0" fillId="0" borderId="95" xfId="0" applyBorder="1"/>
    <xf numFmtId="0" fontId="4" fillId="0" borderId="96" xfId="0" applyFont="1" applyBorder="1"/>
    <xf numFmtId="0" fontId="4" fillId="0" borderId="75" xfId="0" applyFont="1" applyBorder="1"/>
    <xf numFmtId="0" fontId="4" fillId="0" borderId="87" xfId="0" applyFont="1" applyBorder="1"/>
    <xf numFmtId="0" fontId="159" fillId="21" borderId="177" xfId="0" applyFont="1" applyFill="1" applyBorder="1" applyAlignment="1">
      <alignment horizontal="center"/>
    </xf>
    <xf numFmtId="0" fontId="159" fillId="24" borderId="76" xfId="0" applyFont="1" applyFill="1" applyBorder="1" applyAlignment="1">
      <alignment horizontal="center" vertical="center"/>
    </xf>
    <xf numFmtId="0" fontId="159" fillId="24" borderId="82" xfId="0" applyFont="1" applyFill="1" applyBorder="1" applyAlignment="1">
      <alignment horizontal="center" vertical="center"/>
    </xf>
    <xf numFmtId="3" fontId="159" fillId="24" borderId="73" xfId="6" applyNumberFormat="1" applyFont="1" applyFill="1" applyBorder="1" applyAlignment="1">
      <alignment horizontal="center" vertical="center"/>
    </xf>
    <xf numFmtId="3" fontId="27" fillId="9" borderId="55" xfId="6" applyNumberFormat="1" applyFont="1" applyFill="1" applyBorder="1" applyAlignment="1">
      <alignment horizontal="center" vertical="center"/>
    </xf>
    <xf numFmtId="0" fontId="159" fillId="0" borderId="140" xfId="0" applyFont="1" applyBorder="1" applyAlignment="1">
      <alignment horizontal="center" vertical="center"/>
    </xf>
    <xf numFmtId="3" fontId="154" fillId="9" borderId="55" xfId="6" applyNumberFormat="1" applyFont="1" applyFill="1" applyBorder="1" applyAlignment="1">
      <alignment horizontal="center" vertical="center"/>
    </xf>
    <xf numFmtId="14" fontId="159" fillId="9" borderId="88" xfId="0" applyNumberFormat="1" applyFont="1" applyFill="1" applyBorder="1" applyAlignment="1">
      <alignment horizontal="center" vertical="center"/>
    </xf>
    <xf numFmtId="3" fontId="159" fillId="9" borderId="88" xfId="6" applyNumberFormat="1" applyFont="1" applyFill="1" applyBorder="1" applyAlignment="1">
      <alignment horizontal="center" vertical="center"/>
    </xf>
    <xf numFmtId="1" fontId="170" fillId="9" borderId="55" xfId="0" applyNumberFormat="1" applyFont="1" applyFill="1" applyBorder="1" applyAlignment="1">
      <alignment horizontal="center" vertical="center"/>
    </xf>
    <xf numFmtId="0" fontId="170" fillId="21" borderId="58" xfId="6" applyFont="1" applyFill="1" applyBorder="1" applyAlignment="1">
      <alignment horizontal="center" vertical="center"/>
    </xf>
    <xf numFmtId="0" fontId="170" fillId="21" borderId="55" xfId="6" applyNumberFormat="1" applyFont="1" applyFill="1" applyBorder="1" applyAlignment="1">
      <alignment horizontal="center" vertical="center"/>
    </xf>
    <xf numFmtId="14" fontId="170" fillId="21" borderId="58" xfId="6" applyNumberFormat="1" applyFont="1" applyFill="1" applyBorder="1" applyAlignment="1">
      <alignment horizontal="center" vertical="center"/>
    </xf>
    <xf numFmtId="3" fontId="170" fillId="21" borderId="169" xfId="6" applyNumberFormat="1" applyFont="1" applyFill="1" applyBorder="1" applyAlignment="1">
      <alignment horizontal="center" vertical="center"/>
    </xf>
    <xf numFmtId="4" fontId="170" fillId="21" borderId="58" xfId="6" applyNumberFormat="1" applyFont="1" applyFill="1" applyBorder="1" applyAlignment="1">
      <alignment horizontal="center" vertical="center"/>
    </xf>
    <xf numFmtId="14" fontId="122" fillId="21" borderId="58" xfId="6" applyNumberFormat="1" applyFont="1" applyFill="1" applyBorder="1" applyAlignment="1">
      <alignment horizontal="center" vertical="center"/>
    </xf>
    <xf numFmtId="14" fontId="157" fillId="21" borderId="58" xfId="6" applyNumberFormat="1" applyFont="1" applyFill="1" applyBorder="1" applyAlignment="1">
      <alignment horizontal="center" vertical="center"/>
    </xf>
    <xf numFmtId="0" fontId="170" fillId="21" borderId="169" xfId="6" applyFont="1" applyFill="1" applyBorder="1" applyAlignment="1">
      <alignment horizontal="center" vertical="center"/>
    </xf>
    <xf numFmtId="0" fontId="170" fillId="21" borderId="55" xfId="0" applyFont="1" applyFill="1" applyBorder="1" applyAlignment="1">
      <alignment horizontal="center" vertical="center"/>
    </xf>
    <xf numFmtId="4" fontId="170" fillId="21" borderId="58" xfId="0" applyNumberFormat="1" applyFont="1" applyFill="1" applyBorder="1" applyAlignment="1">
      <alignment horizontal="center" vertical="center"/>
    </xf>
    <xf numFmtId="1" fontId="159" fillId="21" borderId="58" xfId="6" applyNumberFormat="1" applyFont="1" applyFill="1" applyBorder="1" applyAlignment="1">
      <alignment horizontal="center" vertical="center"/>
    </xf>
    <xf numFmtId="0" fontId="49" fillId="21" borderId="133" xfId="0" applyFont="1" applyFill="1" applyBorder="1"/>
    <xf numFmtId="3" fontId="15" fillId="21" borderId="130" xfId="6" applyNumberFormat="1" applyFont="1" applyFill="1" applyBorder="1" applyAlignment="1">
      <alignment horizontal="center" vertical="center"/>
    </xf>
    <xf numFmtId="14" fontId="114" fillId="21" borderId="55" xfId="6" applyNumberFormat="1" applyFont="1" applyFill="1" applyBorder="1" applyAlignment="1">
      <alignment horizontal="center" vertical="center"/>
    </xf>
    <xf numFmtId="14" fontId="63" fillId="21" borderId="55" xfId="6" applyNumberFormat="1" applyFont="1" applyFill="1" applyBorder="1" applyAlignment="1">
      <alignment horizontal="center" vertical="center"/>
    </xf>
    <xf numFmtId="0" fontId="4" fillId="21" borderId="100" xfId="0" applyFont="1" applyFill="1" applyBorder="1" applyAlignment="1">
      <alignment horizontal="center" vertical="center"/>
    </xf>
    <xf numFmtId="0" fontId="4" fillId="21" borderId="100" xfId="0" applyFont="1" applyFill="1" applyBorder="1"/>
    <xf numFmtId="0" fontId="49" fillId="21" borderId="100" xfId="0" applyFont="1" applyFill="1" applyBorder="1"/>
    <xf numFmtId="0" fontId="49" fillId="21" borderId="126" xfId="0" applyFont="1" applyFill="1" applyBorder="1"/>
    <xf numFmtId="0" fontId="49" fillId="21" borderId="101" xfId="0" applyFont="1" applyFill="1" applyBorder="1"/>
    <xf numFmtId="0" fontId="4" fillId="12" borderId="177" xfId="0" applyFont="1" applyFill="1" applyBorder="1" applyAlignment="1">
      <alignment horizontal="center" vertical="center"/>
    </xf>
    <xf numFmtId="4" fontId="159" fillId="12" borderId="199" xfId="6" applyNumberFormat="1" applyFont="1" applyFill="1" applyBorder="1" applyAlignment="1">
      <alignment horizontal="center" vertical="center"/>
    </xf>
    <xf numFmtId="4" fontId="15" fillId="12" borderId="199" xfId="6" applyNumberFormat="1" applyFont="1" applyFill="1" applyBorder="1" applyAlignment="1">
      <alignment horizontal="center" vertical="center"/>
    </xf>
    <xf numFmtId="0" fontId="0" fillId="12" borderId="55" xfId="0" applyFill="1" applyBorder="1" applyAlignment="1">
      <alignment horizontal="center" vertical="center"/>
    </xf>
    <xf numFmtId="0" fontId="39" fillId="9" borderId="82" xfId="0" applyFont="1" applyFill="1" applyBorder="1" applyAlignment="1">
      <alignment horizontal="center"/>
    </xf>
    <xf numFmtId="0" fontId="160" fillId="9" borderId="82" xfId="0" applyFont="1" applyFill="1" applyBorder="1" applyAlignment="1">
      <alignment horizontal="center"/>
    </xf>
    <xf numFmtId="0" fontId="20" fillId="24" borderId="64" xfId="6" applyFont="1" applyFill="1" applyBorder="1" applyAlignment="1">
      <alignment horizontal="center" vertical="center"/>
    </xf>
    <xf numFmtId="0" fontId="20" fillId="24" borderId="66" xfId="6" applyFont="1" applyFill="1" applyBorder="1" applyAlignment="1">
      <alignment horizontal="center" vertical="center"/>
    </xf>
    <xf numFmtId="0" fontId="20" fillId="24" borderId="68" xfId="6" applyFont="1" applyFill="1" applyBorder="1" applyAlignment="1">
      <alignment horizontal="center" vertical="center"/>
    </xf>
    <xf numFmtId="0" fontId="49" fillId="24" borderId="97" xfId="0" applyFont="1" applyFill="1" applyBorder="1" applyAlignment="1">
      <alignment horizontal="center" vertical="center"/>
    </xf>
    <xf numFmtId="0" fontId="49" fillId="24" borderId="82" xfId="0" applyFont="1" applyFill="1" applyBorder="1" applyAlignment="1">
      <alignment horizontal="center" vertical="center"/>
    </xf>
    <xf numFmtId="0" fontId="49" fillId="24" borderId="89" xfId="0" applyFont="1" applyFill="1" applyBorder="1" applyAlignment="1">
      <alignment horizontal="center" vertical="center"/>
    </xf>
    <xf numFmtId="0" fontId="170" fillId="21" borderId="149" xfId="6" applyFont="1" applyFill="1" applyBorder="1" applyAlignment="1">
      <alignment horizontal="center" vertical="center"/>
    </xf>
    <xf numFmtId="0" fontId="172" fillId="9" borderId="82" xfId="0" applyFont="1" applyFill="1" applyBorder="1" applyAlignment="1">
      <alignment horizontal="center"/>
    </xf>
    <xf numFmtId="0" fontId="175" fillId="9" borderId="82" xfId="0" applyFont="1" applyFill="1" applyBorder="1" applyAlignment="1">
      <alignment horizontal="center" vertical="center"/>
    </xf>
    <xf numFmtId="0" fontId="144" fillId="9" borderId="82" xfId="0" applyFont="1" applyFill="1" applyBorder="1" applyAlignment="1">
      <alignment horizontal="center"/>
    </xf>
    <xf numFmtId="0" fontId="173" fillId="9" borderId="82" xfId="0" applyFont="1" applyFill="1" applyBorder="1" applyAlignment="1">
      <alignment horizontal="center"/>
    </xf>
    <xf numFmtId="0" fontId="176" fillId="9" borderId="82" xfId="0" applyFont="1" applyFill="1" applyBorder="1" applyAlignment="1">
      <alignment horizontal="center"/>
    </xf>
    <xf numFmtId="0" fontId="64" fillId="9" borderId="82" xfId="0" applyFont="1" applyFill="1" applyBorder="1" applyAlignment="1">
      <alignment horizontal="center"/>
    </xf>
    <xf numFmtId="0" fontId="82" fillId="9" borderId="133" xfId="0" applyFont="1" applyFill="1" applyBorder="1" applyAlignment="1">
      <alignment horizontal="center"/>
    </xf>
    <xf numFmtId="0" fontId="0" fillId="9" borderId="133" xfId="0" applyFill="1" applyBorder="1" applyAlignment="1">
      <alignment horizontal="center"/>
    </xf>
    <xf numFmtId="173" fontId="159" fillId="12" borderId="199" xfId="6" applyNumberFormat="1" applyFont="1" applyFill="1" applyBorder="1" applyAlignment="1">
      <alignment horizontal="center" vertical="center"/>
    </xf>
    <xf numFmtId="0" fontId="166" fillId="21" borderId="55" xfId="6" applyNumberFormat="1" applyFont="1" applyFill="1" applyBorder="1" applyAlignment="1">
      <alignment horizontal="center" vertical="center"/>
    </xf>
    <xf numFmtId="1" fontId="166" fillId="21" borderId="58" xfId="6" applyNumberFormat="1" applyFont="1" applyFill="1" applyBorder="1" applyAlignment="1">
      <alignment horizontal="center" vertical="center"/>
    </xf>
    <xf numFmtId="14" fontId="166" fillId="21" borderId="58" xfId="6" applyNumberFormat="1" applyFont="1" applyFill="1" applyBorder="1" applyAlignment="1">
      <alignment horizontal="center" vertical="center"/>
    </xf>
    <xf numFmtId="3" fontId="166" fillId="21" borderId="169" xfId="6" applyNumberFormat="1" applyFont="1" applyFill="1" applyBorder="1" applyAlignment="1">
      <alignment horizontal="center" vertical="center"/>
    </xf>
    <xf numFmtId="0" fontId="166" fillId="21" borderId="58" xfId="6" applyFont="1" applyFill="1" applyBorder="1" applyAlignment="1">
      <alignment horizontal="center" vertical="center"/>
    </xf>
    <xf numFmtId="4" fontId="166" fillId="21" borderId="58" xfId="6" applyNumberFormat="1" applyFont="1" applyFill="1" applyBorder="1" applyAlignment="1">
      <alignment horizontal="center" vertical="center"/>
    </xf>
    <xf numFmtId="14" fontId="116" fillId="21" borderId="58" xfId="6" applyNumberFormat="1" applyFont="1" applyFill="1" applyBorder="1" applyAlignment="1">
      <alignment horizontal="center" vertical="center"/>
    </xf>
    <xf numFmtId="14" fontId="128" fillId="21" borderId="58" xfId="6" applyNumberFormat="1" applyFont="1" applyFill="1" applyBorder="1" applyAlignment="1">
      <alignment horizontal="center" vertical="center"/>
    </xf>
    <xf numFmtId="0" fontId="166" fillId="21" borderId="169" xfId="6" applyFont="1" applyFill="1" applyBorder="1" applyAlignment="1">
      <alignment horizontal="center" vertical="center"/>
    </xf>
    <xf numFmtId="0" fontId="166" fillId="21" borderId="55" xfId="0" applyFont="1" applyFill="1" applyBorder="1" applyAlignment="1">
      <alignment horizontal="center" vertical="center"/>
    </xf>
    <xf numFmtId="4" fontId="166" fillId="21" borderId="58" xfId="0" applyNumberFormat="1" applyFont="1" applyFill="1" applyBorder="1" applyAlignment="1">
      <alignment horizontal="center" vertical="center"/>
    </xf>
    <xf numFmtId="0" fontId="166" fillId="21" borderId="140" xfId="0" applyFont="1" applyFill="1" applyBorder="1" applyAlignment="1">
      <alignment horizontal="center" vertical="center"/>
    </xf>
    <xf numFmtId="0" fontId="166" fillId="21" borderId="106" xfId="6" applyFont="1" applyFill="1" applyBorder="1" applyAlignment="1">
      <alignment horizontal="center" vertical="center"/>
    </xf>
    <xf numFmtId="0" fontId="166" fillId="21" borderId="95" xfId="6" applyNumberFormat="1" applyFont="1" applyFill="1" applyBorder="1" applyAlignment="1">
      <alignment horizontal="center" vertical="center"/>
    </xf>
    <xf numFmtId="0" fontId="166" fillId="21" borderId="95" xfId="6" applyFont="1" applyFill="1" applyBorder="1" applyAlignment="1">
      <alignment horizontal="center" vertical="center"/>
    </xf>
    <xf numFmtId="14" fontId="166" fillId="21" borderId="95" xfId="6" applyNumberFormat="1" applyFont="1" applyFill="1" applyBorder="1" applyAlignment="1">
      <alignment horizontal="center" vertical="center"/>
    </xf>
    <xf numFmtId="3" fontId="166" fillId="21" borderId="180" xfId="6" applyNumberFormat="1" applyFont="1" applyFill="1" applyBorder="1" applyAlignment="1">
      <alignment horizontal="center" vertical="center"/>
    </xf>
    <xf numFmtId="4" fontId="166" fillId="21" borderId="95" xfId="6" applyNumberFormat="1" applyFont="1" applyFill="1" applyBorder="1" applyAlignment="1">
      <alignment horizontal="center" vertical="center"/>
    </xf>
    <xf numFmtId="14" fontId="116" fillId="21" borderId="95" xfId="6" applyNumberFormat="1" applyFont="1" applyFill="1" applyBorder="1" applyAlignment="1">
      <alignment horizontal="center"/>
    </xf>
    <xf numFmtId="0" fontId="166" fillId="21" borderId="95" xfId="0" applyFont="1" applyFill="1" applyBorder="1" applyAlignment="1">
      <alignment horizontal="center" vertical="center"/>
    </xf>
    <xf numFmtId="4" fontId="166" fillId="21" borderId="95" xfId="0" applyNumberFormat="1" applyFont="1" applyFill="1" applyBorder="1" applyAlignment="1">
      <alignment horizontal="center" vertical="center"/>
    </xf>
    <xf numFmtId="3" fontId="166" fillId="21" borderId="177" xfId="6" applyNumberFormat="1" applyFont="1" applyFill="1" applyBorder="1" applyAlignment="1">
      <alignment horizontal="center" vertical="center"/>
    </xf>
    <xf numFmtId="0" fontId="166" fillId="21" borderId="97" xfId="0" applyFont="1" applyFill="1" applyBorder="1" applyAlignment="1">
      <alignment horizontal="center" vertical="center"/>
    </xf>
    <xf numFmtId="0" fontId="166" fillId="21" borderId="76" xfId="6" applyFont="1" applyFill="1" applyBorder="1" applyAlignment="1">
      <alignment horizontal="center" vertical="center"/>
    </xf>
    <xf numFmtId="4" fontId="166" fillId="21" borderId="199" xfId="0" applyNumberFormat="1" applyFont="1" applyFill="1" applyBorder="1" applyAlignment="1">
      <alignment horizontal="center" vertical="center"/>
    </xf>
    <xf numFmtId="0" fontId="166" fillId="21" borderId="82" xfId="0" applyFont="1" applyFill="1" applyBorder="1" applyAlignment="1">
      <alignment horizontal="center" vertical="center"/>
    </xf>
    <xf numFmtId="0" fontId="15" fillId="21" borderId="151" xfId="6" applyFont="1" applyFill="1" applyBorder="1" applyAlignment="1">
      <alignment horizontal="center" vertical="center"/>
    </xf>
    <xf numFmtId="14" fontId="15" fillId="21" borderId="151" xfId="6" applyNumberFormat="1" applyFont="1" applyFill="1" applyBorder="1" applyAlignment="1">
      <alignment horizontal="center" vertical="center"/>
    </xf>
    <xf numFmtId="4" fontId="15" fillId="21" borderId="151" xfId="6" applyNumberFormat="1" applyFont="1" applyFill="1" applyBorder="1" applyAlignment="1">
      <alignment horizontal="center" vertical="center"/>
    </xf>
    <xf numFmtId="14" fontId="114" fillId="21" borderId="151" xfId="6" applyNumberFormat="1" applyFont="1" applyFill="1" applyBorder="1" applyAlignment="1">
      <alignment horizontal="center" vertical="center"/>
    </xf>
    <xf numFmtId="14" fontId="63" fillId="21" borderId="151" xfId="6" applyNumberFormat="1" applyFont="1" applyFill="1" applyBorder="1" applyAlignment="1">
      <alignment horizontal="center" vertical="center"/>
    </xf>
    <xf numFmtId="4" fontId="15" fillId="21" borderId="151" xfId="0" applyNumberFormat="1" applyFont="1" applyFill="1" applyBorder="1" applyAlignment="1">
      <alignment horizontal="center" vertical="center"/>
    </xf>
    <xf numFmtId="0" fontId="15" fillId="21" borderId="185" xfId="0" applyFont="1" applyFill="1" applyBorder="1" applyAlignment="1">
      <alignment horizontal="center" vertical="center"/>
    </xf>
    <xf numFmtId="0" fontId="15" fillId="21" borderId="151" xfId="6" applyNumberFormat="1" applyFont="1" applyFill="1" applyBorder="1" applyAlignment="1">
      <alignment horizontal="center" vertical="center"/>
    </xf>
    <xf numFmtId="0" fontId="15" fillId="21" borderId="151" xfId="0" applyFont="1" applyFill="1" applyBorder="1" applyAlignment="1">
      <alignment horizontal="center" vertical="center"/>
    </xf>
    <xf numFmtId="0" fontId="171" fillId="21" borderId="58" xfId="0" applyFont="1" applyFill="1" applyBorder="1" applyAlignment="1">
      <alignment horizontal="center" vertical="center"/>
    </xf>
    <xf numFmtId="0" fontId="171" fillId="21" borderId="140" xfId="0" applyFont="1" applyFill="1" applyBorder="1" applyAlignment="1">
      <alignment horizontal="center" vertical="center"/>
    </xf>
    <xf numFmtId="173" fontId="15" fillId="12" borderId="199" xfId="6" applyNumberFormat="1" applyFont="1" applyFill="1" applyBorder="1" applyAlignment="1">
      <alignment horizontal="center" vertical="center"/>
    </xf>
    <xf numFmtId="0" fontId="0" fillId="21" borderId="73" xfId="0" applyFill="1" applyBorder="1" applyAlignment="1">
      <alignment horizontal="center"/>
    </xf>
    <xf numFmtId="0" fontId="11" fillId="21" borderId="73" xfId="0" applyFont="1" applyFill="1" applyBorder="1" applyAlignment="1">
      <alignment horizontal="center"/>
    </xf>
    <xf numFmtId="0" fontId="89" fillId="9" borderId="55" xfId="0" applyFont="1" applyFill="1" applyBorder="1" applyAlignment="1">
      <alignment horizontal="center" vertical="center"/>
    </xf>
    <xf numFmtId="14" fontId="89" fillId="9" borderId="55" xfId="0" applyNumberFormat="1" applyFont="1" applyFill="1" applyBorder="1" applyAlignment="1">
      <alignment horizontal="center" vertical="center"/>
    </xf>
    <xf numFmtId="0" fontId="100" fillId="9" borderId="55" xfId="0" applyFont="1" applyFill="1" applyBorder="1" applyAlignment="1">
      <alignment horizontal="center" vertical="center"/>
    </xf>
    <xf numFmtId="4" fontId="89" fillId="9" borderId="55" xfId="0" applyNumberFormat="1" applyFont="1" applyFill="1" applyBorder="1" applyAlignment="1">
      <alignment horizontal="center" vertical="center"/>
    </xf>
    <xf numFmtId="14" fontId="177" fillId="9" borderId="199" xfId="0" applyNumberFormat="1" applyFont="1" applyFill="1" applyBorder="1" applyAlignment="1">
      <alignment horizontal="center" vertical="center"/>
    </xf>
    <xf numFmtId="3" fontId="89" fillId="9" borderId="55" xfId="0" applyNumberFormat="1" applyFont="1" applyFill="1" applyBorder="1" applyAlignment="1">
      <alignment horizontal="center" vertical="center"/>
    </xf>
    <xf numFmtId="4" fontId="89" fillId="9" borderId="55" xfId="6" applyNumberFormat="1" applyFont="1" applyFill="1" applyBorder="1" applyAlignment="1">
      <alignment horizontal="center" vertical="center"/>
    </xf>
    <xf numFmtId="0" fontId="89" fillId="9" borderId="82" xfId="0" applyFont="1" applyFill="1" applyBorder="1" applyAlignment="1">
      <alignment horizontal="center" vertical="center"/>
    </xf>
    <xf numFmtId="168" fontId="159" fillId="12" borderId="95" xfId="6" applyNumberFormat="1" applyFont="1" applyFill="1" applyBorder="1" applyAlignment="1">
      <alignment horizontal="center" vertical="center"/>
    </xf>
    <xf numFmtId="168" fontId="159" fillId="12" borderId="55" xfId="6" applyNumberFormat="1" applyFont="1" applyFill="1" applyBorder="1" applyAlignment="1">
      <alignment horizontal="center" vertical="center"/>
    </xf>
    <xf numFmtId="0" fontId="89" fillId="9" borderId="75" xfId="0" applyFont="1" applyFill="1" applyBorder="1" applyAlignment="1">
      <alignment horizontal="center" vertical="center"/>
    </xf>
    <xf numFmtId="0" fontId="86" fillId="9" borderId="82" xfId="0" applyFont="1" applyFill="1" applyBorder="1" applyAlignment="1">
      <alignment horizontal="center"/>
    </xf>
    <xf numFmtId="0" fontId="86" fillId="9" borderId="133" xfId="0" applyFont="1" applyFill="1" applyBorder="1" applyAlignment="1">
      <alignment horizontal="center" vertical="center"/>
    </xf>
    <xf numFmtId="0" fontId="86" fillId="9" borderId="133" xfId="0" applyFont="1" applyFill="1" applyBorder="1" applyAlignment="1">
      <alignment horizontal="center"/>
    </xf>
    <xf numFmtId="0" fontId="49" fillId="12" borderId="82" xfId="0" applyFont="1" applyFill="1" applyBorder="1" applyAlignment="1">
      <alignment horizontal="center" vertical="center"/>
    </xf>
    <xf numFmtId="0" fontId="154" fillId="12" borderId="82" xfId="0" applyFont="1" applyFill="1" applyBorder="1" applyAlignment="1">
      <alignment horizontal="center" vertical="center"/>
    </xf>
    <xf numFmtId="0" fontId="0" fillId="12" borderId="82" xfId="0" applyFill="1" applyBorder="1" applyAlignment="1">
      <alignment horizontal="center" vertical="center"/>
    </xf>
    <xf numFmtId="0" fontId="39" fillId="12" borderId="82" xfId="0" applyFont="1" applyFill="1" applyBorder="1" applyAlignment="1">
      <alignment horizontal="center" vertical="center"/>
    </xf>
    <xf numFmtId="0" fontId="154" fillId="9" borderId="58" xfId="0" applyFont="1" applyFill="1" applyBorder="1" applyAlignment="1">
      <alignment horizontal="center" vertical="center"/>
    </xf>
    <xf numFmtId="0" fontId="154" fillId="10" borderId="55" xfId="6" applyFont="1" applyFill="1" applyBorder="1" applyAlignment="1">
      <alignment horizontal="center" vertical="center"/>
    </xf>
    <xf numFmtId="0" fontId="154" fillId="9" borderId="55" xfId="6" applyFont="1" applyFill="1" applyBorder="1" applyAlignment="1">
      <alignment horizontal="center" vertical="center"/>
    </xf>
    <xf numFmtId="0" fontId="165" fillId="12" borderId="149" xfId="0" applyFont="1" applyFill="1" applyBorder="1" applyAlignment="1">
      <alignment horizontal="center" vertical="center"/>
    </xf>
    <xf numFmtId="0" fontId="165" fillId="12" borderId="58" xfId="0" applyFont="1" applyFill="1" applyBorder="1" applyAlignment="1">
      <alignment horizontal="center" vertical="center"/>
    </xf>
    <xf numFmtId="14" fontId="165" fillId="12" borderId="58" xfId="0" applyNumberFormat="1" applyFont="1" applyFill="1" applyBorder="1" applyAlignment="1">
      <alignment horizontal="center" vertical="center"/>
    </xf>
    <xf numFmtId="14" fontId="127" fillId="12" borderId="58" xfId="0" applyNumberFormat="1" applyFont="1" applyFill="1" applyBorder="1" applyAlignment="1">
      <alignment horizontal="center" vertical="center"/>
    </xf>
    <xf numFmtId="3" fontId="165" fillId="12" borderId="58" xfId="0" applyNumberFormat="1" applyFont="1" applyFill="1" applyBorder="1" applyAlignment="1">
      <alignment horizontal="center" vertical="center"/>
    </xf>
    <xf numFmtId="4" fontId="165" fillId="12" borderId="58" xfId="0" applyNumberFormat="1" applyFont="1" applyFill="1" applyBorder="1" applyAlignment="1">
      <alignment horizontal="center" vertical="center"/>
    </xf>
    <xf numFmtId="168" fontId="165" fillId="12" borderId="55" xfId="6" applyNumberFormat="1" applyFont="1" applyFill="1" applyBorder="1" applyAlignment="1">
      <alignment horizontal="center" vertical="center"/>
    </xf>
    <xf numFmtId="0" fontId="82" fillId="12" borderId="82" xfId="0" applyFont="1" applyFill="1" applyBorder="1" applyAlignment="1">
      <alignment horizontal="center"/>
    </xf>
    <xf numFmtId="0" fontId="165" fillId="12" borderId="75" xfId="0" applyFont="1" applyFill="1" applyBorder="1" applyAlignment="1">
      <alignment horizontal="center" vertical="center"/>
    </xf>
    <xf numFmtId="4" fontId="165" fillId="12" borderId="58" xfId="6" applyNumberFormat="1" applyFont="1" applyFill="1" applyBorder="1" applyAlignment="1">
      <alignment horizontal="center" vertical="center"/>
    </xf>
    <xf numFmtId="173" fontId="165" fillId="12" borderId="199" xfId="6" applyNumberFormat="1" applyFont="1" applyFill="1" applyBorder="1" applyAlignment="1">
      <alignment horizontal="center" vertical="center"/>
    </xf>
    <xf numFmtId="0" fontId="165" fillId="12" borderId="97" xfId="0" applyFont="1" applyFill="1" applyBorder="1" applyAlignment="1">
      <alignment horizontal="center" vertical="center"/>
    </xf>
    <xf numFmtId="168" fontId="15" fillId="12" borderId="199" xfId="6" applyNumberFormat="1" applyFont="1" applyFill="1" applyBorder="1" applyAlignment="1">
      <alignment horizontal="center" vertical="center"/>
    </xf>
    <xf numFmtId="0" fontId="159" fillId="12" borderId="75" xfId="0" applyFont="1" applyFill="1" applyBorder="1" applyAlignment="1">
      <alignment horizontal="center" vertical="center"/>
    </xf>
    <xf numFmtId="14" fontId="115" fillId="12" borderId="55" xfId="0" applyNumberFormat="1" applyFont="1" applyFill="1" applyBorder="1" applyAlignment="1">
      <alignment horizontal="center" vertical="center"/>
    </xf>
    <xf numFmtId="3" fontId="159" fillId="12" borderId="55" xfId="0" applyNumberFormat="1" applyFont="1" applyFill="1" applyBorder="1" applyAlignment="1">
      <alignment horizontal="center" vertical="center"/>
    </xf>
    <xf numFmtId="168" fontId="159" fillId="12" borderId="73" xfId="6" applyNumberFormat="1" applyFont="1" applyFill="1" applyBorder="1" applyAlignment="1">
      <alignment horizontal="center" vertical="center"/>
    </xf>
    <xf numFmtId="4" fontId="4" fillId="12" borderId="113" xfId="0" applyNumberFormat="1" applyFont="1" applyFill="1" applyBorder="1" applyAlignment="1">
      <alignment horizontal="center" vertical="center"/>
    </xf>
    <xf numFmtId="0" fontId="15" fillId="12" borderId="96" xfId="0" applyFont="1" applyFill="1" applyBorder="1" applyAlignment="1">
      <alignment horizontal="center" vertical="center"/>
    </xf>
    <xf numFmtId="4" fontId="4" fillId="12" borderId="95" xfId="0" applyNumberFormat="1" applyFont="1" applyFill="1" applyBorder="1" applyAlignment="1">
      <alignment horizontal="center" vertical="center"/>
    </xf>
    <xf numFmtId="0" fontId="159" fillId="9" borderId="87" xfId="0" applyFont="1" applyFill="1" applyBorder="1" applyAlignment="1">
      <alignment horizontal="center" vertical="center"/>
    </xf>
    <xf numFmtId="0" fontId="34" fillId="9" borderId="88" xfId="6" applyFont="1" applyFill="1" applyBorder="1" applyAlignment="1">
      <alignment horizontal="center" vertical="center"/>
    </xf>
    <xf numFmtId="0" fontId="159" fillId="9" borderId="89" xfId="0" applyFont="1" applyFill="1" applyBorder="1" applyAlignment="1">
      <alignment horizontal="center" vertical="center"/>
    </xf>
    <xf numFmtId="0" fontId="154" fillId="9" borderId="95" xfId="0" applyFont="1" applyFill="1" applyBorder="1" applyAlignment="1">
      <alignment horizontal="center" vertical="center"/>
    </xf>
    <xf numFmtId="0" fontId="39" fillId="9" borderId="113" xfId="0" applyFont="1" applyFill="1" applyBorder="1" applyAlignment="1">
      <alignment horizontal="center"/>
    </xf>
    <xf numFmtId="3" fontId="159" fillId="9" borderId="151" xfId="6" applyNumberFormat="1" applyFont="1" applyFill="1" applyBorder="1" applyAlignment="1">
      <alignment horizontal="center" vertical="center"/>
    </xf>
    <xf numFmtId="0" fontId="159" fillId="0" borderId="82" xfId="0" applyFont="1" applyBorder="1" applyAlignment="1">
      <alignment horizontal="center" vertical="center"/>
    </xf>
    <xf numFmtId="0" fontId="166" fillId="21" borderId="128" xfId="6" applyFont="1" applyFill="1" applyBorder="1" applyAlignment="1">
      <alignment horizontal="center" vertical="center"/>
    </xf>
    <xf numFmtId="0" fontId="166" fillId="21" borderId="58" xfId="6" applyNumberFormat="1" applyFont="1" applyFill="1" applyBorder="1" applyAlignment="1">
      <alignment horizontal="center" vertical="center"/>
    </xf>
    <xf numFmtId="14" fontId="116" fillId="21" borderId="58" xfId="6" applyNumberFormat="1" applyFont="1" applyFill="1" applyBorder="1" applyAlignment="1">
      <alignment horizontal="center"/>
    </xf>
    <xf numFmtId="0" fontId="166" fillId="21" borderId="58" xfId="0" applyFont="1" applyFill="1" applyBorder="1" applyAlignment="1">
      <alignment horizontal="center" vertical="center"/>
    </xf>
    <xf numFmtId="3" fontId="166" fillId="21" borderId="199" xfId="6" applyNumberFormat="1" applyFont="1" applyFill="1" applyBorder="1" applyAlignment="1">
      <alignment horizontal="center" vertical="center"/>
    </xf>
    <xf numFmtId="3" fontId="159" fillId="21" borderId="199" xfId="0" applyNumberFormat="1" applyFont="1" applyFill="1" applyBorder="1" applyAlignment="1">
      <alignment horizontal="center" vertical="center"/>
    </xf>
    <xf numFmtId="3" fontId="159" fillId="21" borderId="55" xfId="0" applyNumberFormat="1" applyFont="1" applyFill="1" applyBorder="1" applyAlignment="1">
      <alignment horizontal="center" vertical="center"/>
    </xf>
    <xf numFmtId="3" fontId="159" fillId="12" borderId="97" xfId="6" applyNumberFormat="1" applyFont="1" applyFill="1" applyBorder="1" applyAlignment="1">
      <alignment horizontal="center" vertical="top"/>
    </xf>
    <xf numFmtId="0" fontId="0" fillId="12" borderId="82" xfId="0" applyFill="1" applyBorder="1" applyAlignment="1">
      <alignment horizontal="center"/>
    </xf>
    <xf numFmtId="0" fontId="159" fillId="12" borderId="55" xfId="0" applyFont="1" applyFill="1" applyBorder="1" applyAlignment="1">
      <alignment horizontal="center" vertical="top"/>
    </xf>
    <xf numFmtId="0" fontId="49" fillId="24" borderId="97" xfId="0" applyFont="1" applyFill="1" applyBorder="1"/>
    <xf numFmtId="0" fontId="49" fillId="24" borderId="82" xfId="0" applyFont="1" applyFill="1" applyBorder="1"/>
    <xf numFmtId="0" fontId="49" fillId="24" borderId="89" xfId="0" applyFont="1" applyFill="1" applyBorder="1"/>
    <xf numFmtId="0" fontId="4" fillId="24" borderId="0" xfId="0" applyFont="1" applyFill="1" applyAlignment="1">
      <alignment horizontal="center" vertical="top"/>
    </xf>
    <xf numFmtId="0" fontId="20" fillId="24" borderId="71" xfId="0" applyFont="1" applyFill="1" applyBorder="1" applyAlignment="1">
      <alignment horizontal="center" vertical="top"/>
    </xf>
    <xf numFmtId="0" fontId="20" fillId="24" borderId="62" xfId="6" applyFont="1" applyFill="1" applyBorder="1" applyAlignment="1">
      <alignment horizontal="center" vertical="top"/>
    </xf>
    <xf numFmtId="0" fontId="20" fillId="24" borderId="63" xfId="6" applyFont="1" applyFill="1" applyBorder="1" applyAlignment="1">
      <alignment horizontal="center" vertical="top"/>
    </xf>
    <xf numFmtId="0" fontId="20" fillId="24" borderId="172" xfId="6" applyFont="1" applyFill="1" applyBorder="1" applyAlignment="1">
      <alignment horizontal="center" vertical="top"/>
    </xf>
    <xf numFmtId="0" fontId="20" fillId="24" borderId="64" xfId="6" applyFont="1" applyFill="1" applyBorder="1" applyAlignment="1">
      <alignment horizontal="center" vertical="top"/>
    </xf>
    <xf numFmtId="0" fontId="20" fillId="24" borderId="91" xfId="0" applyFont="1" applyFill="1" applyBorder="1" applyAlignment="1">
      <alignment horizontal="center" vertical="top"/>
    </xf>
    <xf numFmtId="0" fontId="20" fillId="24" borderId="65" xfId="6" applyFont="1" applyFill="1" applyBorder="1" applyAlignment="1">
      <alignment horizontal="center" vertical="top"/>
    </xf>
    <xf numFmtId="0" fontId="20" fillId="24" borderId="7" xfId="6" applyFont="1" applyFill="1" applyBorder="1" applyAlignment="1">
      <alignment horizontal="center" vertical="top"/>
    </xf>
    <xf numFmtId="0" fontId="20" fillId="24" borderId="22" xfId="6" applyFont="1" applyFill="1" applyBorder="1" applyAlignment="1">
      <alignment horizontal="center" vertical="top"/>
    </xf>
    <xf numFmtId="0" fontId="20" fillId="24" borderId="66" xfId="6" applyFont="1" applyFill="1" applyBorder="1" applyAlignment="1">
      <alignment horizontal="center" vertical="top"/>
    </xf>
    <xf numFmtId="0" fontId="20" fillId="24" borderId="98" xfId="0" applyFont="1" applyFill="1" applyBorder="1" applyAlignment="1">
      <alignment horizontal="center" vertical="top"/>
    </xf>
    <xf numFmtId="0" fontId="20" fillId="24" borderId="67" xfId="6" applyFont="1" applyFill="1" applyBorder="1" applyAlignment="1">
      <alignment horizontal="center" vertical="top"/>
    </xf>
    <xf numFmtId="0" fontId="20" fillId="24" borderId="56" xfId="6" applyFont="1" applyFill="1" applyBorder="1" applyAlignment="1">
      <alignment horizontal="center" vertical="top"/>
    </xf>
    <xf numFmtId="0" fontId="20" fillId="24" borderId="173" xfId="6" applyFont="1" applyFill="1" applyBorder="1" applyAlignment="1">
      <alignment horizontal="center" vertical="top"/>
    </xf>
    <xf numFmtId="0" fontId="20" fillId="24" borderId="68" xfId="6" applyFont="1" applyFill="1" applyBorder="1" applyAlignment="1">
      <alignment horizontal="center" vertical="top"/>
    </xf>
    <xf numFmtId="0" fontId="49" fillId="24" borderId="97" xfId="0" applyFont="1" applyFill="1" applyBorder="1" applyAlignment="1">
      <alignment vertical="top"/>
    </xf>
    <xf numFmtId="0" fontId="159" fillId="24" borderId="149" xfId="0" applyFont="1" applyFill="1" applyBorder="1" applyAlignment="1">
      <alignment horizontal="center" vertical="top"/>
    </xf>
    <xf numFmtId="0" fontId="159" fillId="24" borderId="58" xfId="0" applyFont="1" applyFill="1" applyBorder="1" applyAlignment="1">
      <alignment horizontal="center" vertical="top"/>
    </xf>
    <xf numFmtId="14" fontId="159" fillId="24" borderId="58" xfId="0" applyNumberFormat="1" applyFont="1" applyFill="1" applyBorder="1" applyAlignment="1">
      <alignment horizontal="center" vertical="top"/>
    </xf>
    <xf numFmtId="2" fontId="159" fillId="24" borderId="58" xfId="0" applyNumberFormat="1" applyFont="1" applyFill="1" applyBorder="1" applyAlignment="1">
      <alignment horizontal="center" vertical="top"/>
    </xf>
    <xf numFmtId="14" fontId="115" fillId="24" borderId="58" xfId="0" applyNumberFormat="1" applyFont="1" applyFill="1" applyBorder="1" applyAlignment="1">
      <alignment horizontal="center" vertical="top"/>
    </xf>
    <xf numFmtId="3" fontId="159" fillId="24" borderId="58" xfId="0" applyNumberFormat="1" applyFont="1" applyFill="1" applyBorder="1" applyAlignment="1">
      <alignment horizontal="center" vertical="top"/>
    </xf>
    <xf numFmtId="4" fontId="159" fillId="24" borderId="58" xfId="0" applyNumberFormat="1" applyFont="1" applyFill="1" applyBorder="1" applyAlignment="1">
      <alignment horizontal="center" vertical="top"/>
    </xf>
    <xf numFmtId="4" fontId="159" fillId="24" borderId="58" xfId="6" applyNumberFormat="1" applyFont="1" applyFill="1" applyBorder="1" applyAlignment="1">
      <alignment horizontal="center" vertical="top"/>
    </xf>
    <xf numFmtId="0" fontId="49" fillId="24" borderId="82" xfId="0" applyFont="1" applyFill="1" applyBorder="1" applyAlignment="1">
      <alignment vertical="top"/>
    </xf>
    <xf numFmtId="3" fontId="159" fillId="24" borderId="199" xfId="6" applyNumberFormat="1" applyFont="1" applyFill="1" applyBorder="1" applyAlignment="1">
      <alignment horizontal="center" vertical="top"/>
    </xf>
    <xf numFmtId="0" fontId="4" fillId="24" borderId="87" xfId="0" applyFont="1" applyFill="1" applyBorder="1" applyAlignment="1">
      <alignment horizontal="center" vertical="top"/>
    </xf>
    <xf numFmtId="0" fontId="4" fillId="24" borderId="88" xfId="0" applyFont="1" applyFill="1" applyBorder="1" applyAlignment="1">
      <alignment horizontal="center" vertical="top"/>
    </xf>
    <xf numFmtId="0" fontId="4" fillId="24" borderId="88" xfId="0" applyFont="1" applyFill="1" applyBorder="1" applyAlignment="1">
      <alignment vertical="top"/>
    </xf>
    <xf numFmtId="0" fontId="49" fillId="24" borderId="88" xfId="0" applyFont="1" applyFill="1" applyBorder="1" applyAlignment="1">
      <alignment vertical="top"/>
    </xf>
    <xf numFmtId="0" fontId="49" fillId="24" borderId="89" xfId="0" applyFont="1" applyFill="1" applyBorder="1" applyAlignment="1">
      <alignment vertical="top"/>
    </xf>
    <xf numFmtId="0" fontId="49" fillId="24" borderId="140" xfId="0" applyFont="1" applyFill="1" applyBorder="1"/>
    <xf numFmtId="0" fontId="154" fillId="24" borderId="140" xfId="0" applyFont="1" applyFill="1" applyBorder="1"/>
    <xf numFmtId="0" fontId="0" fillId="24" borderId="82" xfId="0" applyFill="1" applyBorder="1"/>
    <xf numFmtId="0" fontId="0" fillId="24" borderId="89" xfId="0" applyFill="1" applyBorder="1"/>
    <xf numFmtId="0" fontId="159" fillId="12" borderId="58" xfId="0" applyFont="1" applyFill="1" applyBorder="1" applyAlignment="1">
      <alignment horizontal="center" vertical="top"/>
    </xf>
    <xf numFmtId="0" fontId="169" fillId="12" borderId="82" xfId="0" applyFont="1" applyFill="1" applyBorder="1" applyAlignment="1">
      <alignment horizontal="center"/>
    </xf>
    <xf numFmtId="0" fontId="39" fillId="12" borderId="82" xfId="0" applyFont="1" applyFill="1" applyBorder="1" applyAlignment="1">
      <alignment horizontal="center"/>
    </xf>
    <xf numFmtId="0" fontId="0" fillId="12" borderId="97" xfId="0" applyFill="1" applyBorder="1" applyAlignment="1">
      <alignment horizontal="center"/>
    </xf>
    <xf numFmtId="0" fontId="179" fillId="24" borderId="149" xfId="0" applyFont="1" applyFill="1" applyBorder="1" applyAlignment="1">
      <alignment horizontal="center" vertical="top"/>
    </xf>
    <xf numFmtId="0" fontId="179" fillId="24" borderId="58" xfId="0" applyFont="1" applyFill="1" applyBorder="1" applyAlignment="1">
      <alignment horizontal="center" vertical="top"/>
    </xf>
    <xf numFmtId="14" fontId="179" fillId="24" borderId="58" xfId="0" applyNumberFormat="1" applyFont="1" applyFill="1" applyBorder="1" applyAlignment="1">
      <alignment horizontal="center" vertical="top"/>
    </xf>
    <xf numFmtId="2" fontId="179" fillId="24" borderId="58" xfId="0" applyNumberFormat="1" applyFont="1" applyFill="1" applyBorder="1" applyAlignment="1">
      <alignment horizontal="center" vertical="top"/>
    </xf>
    <xf numFmtId="14" fontId="156" fillId="24" borderId="58" xfId="0" applyNumberFormat="1" applyFont="1" applyFill="1" applyBorder="1" applyAlignment="1">
      <alignment horizontal="center" vertical="top"/>
    </xf>
    <xf numFmtId="3" fontId="179" fillId="24" borderId="58" xfId="0" applyNumberFormat="1" applyFont="1" applyFill="1" applyBorder="1" applyAlignment="1">
      <alignment horizontal="center" vertical="top"/>
    </xf>
    <xf numFmtId="4" fontId="179" fillId="24" borderId="58" xfId="0" applyNumberFormat="1" applyFont="1" applyFill="1" applyBorder="1" applyAlignment="1">
      <alignment horizontal="center" vertical="top"/>
    </xf>
    <xf numFmtId="4" fontId="179" fillId="24" borderId="58" xfId="6" applyNumberFormat="1" applyFont="1" applyFill="1" applyBorder="1" applyAlignment="1">
      <alignment horizontal="center" vertical="top"/>
    </xf>
    <xf numFmtId="3" fontId="179" fillId="24" borderId="199" xfId="6" applyNumberFormat="1" applyFont="1" applyFill="1" applyBorder="1" applyAlignment="1">
      <alignment horizontal="center" vertical="top"/>
    </xf>
    <xf numFmtId="0" fontId="180" fillId="24" borderId="82" xfId="0" applyFont="1" applyFill="1" applyBorder="1" applyAlignment="1">
      <alignment horizontal="center" vertical="top"/>
    </xf>
    <xf numFmtId="3" fontId="154" fillId="24" borderId="55" xfId="0" applyNumberFormat="1" applyFont="1" applyFill="1" applyBorder="1" applyAlignment="1">
      <alignment horizontal="center" vertical="top"/>
    </xf>
    <xf numFmtId="0" fontId="20" fillId="24" borderId="51" xfId="0" applyFont="1" applyFill="1" applyBorder="1" applyAlignment="1">
      <alignment horizontal="center" vertical="top"/>
    </xf>
    <xf numFmtId="0" fontId="20" fillId="24" borderId="0" xfId="6" applyFont="1" applyFill="1" applyBorder="1" applyAlignment="1">
      <alignment horizontal="center" vertical="top"/>
    </xf>
    <xf numFmtId="0" fontId="20" fillId="24" borderId="46" xfId="6" applyFont="1" applyFill="1" applyBorder="1" applyAlignment="1">
      <alignment horizontal="center" vertical="top"/>
    </xf>
    <xf numFmtId="0" fontId="159" fillId="21" borderId="199" xfId="0" applyFont="1" applyFill="1" applyBorder="1" applyAlignment="1">
      <alignment horizontal="center" vertical="center"/>
    </xf>
    <xf numFmtId="0" fontId="159" fillId="9" borderId="148" xfId="6" applyFont="1" applyFill="1" applyBorder="1" applyAlignment="1">
      <alignment horizontal="center" vertical="center"/>
    </xf>
    <xf numFmtId="14" fontId="154" fillId="9" borderId="55" xfId="6" applyNumberFormat="1" applyFont="1" applyFill="1" applyBorder="1" applyAlignment="1">
      <alignment horizontal="center" vertical="center"/>
    </xf>
    <xf numFmtId="2" fontId="154" fillId="9" borderId="55" xfId="0" applyNumberFormat="1" applyFont="1" applyFill="1" applyBorder="1" applyAlignment="1">
      <alignment horizontal="center" vertical="center"/>
    </xf>
    <xf numFmtId="4" fontId="154" fillId="9" borderId="55" xfId="6" applyNumberFormat="1" applyFont="1" applyFill="1" applyBorder="1" applyAlignment="1">
      <alignment horizontal="center" vertical="center"/>
    </xf>
    <xf numFmtId="3" fontId="154" fillId="9" borderId="55" xfId="0" applyNumberFormat="1" applyFont="1" applyFill="1" applyBorder="1" applyAlignment="1">
      <alignment horizontal="center" vertical="center"/>
    </xf>
    <xf numFmtId="0" fontId="15" fillId="24" borderId="76" xfId="0" applyFont="1" applyFill="1" applyBorder="1" applyAlignment="1">
      <alignment horizontal="center" vertical="center"/>
    </xf>
    <xf numFmtId="2" fontId="15" fillId="24" borderId="58" xfId="0" applyNumberFormat="1" applyFont="1" applyFill="1" applyBorder="1" applyAlignment="1">
      <alignment horizontal="center" vertical="center"/>
    </xf>
    <xf numFmtId="3" fontId="15" fillId="24" borderId="199" xfId="6" applyNumberFormat="1" applyFont="1" applyFill="1" applyBorder="1" applyAlignment="1">
      <alignment horizontal="center" vertical="center"/>
    </xf>
    <xf numFmtId="0" fontId="10" fillId="25" borderId="75" xfId="0" applyFont="1" applyFill="1" applyBorder="1" applyAlignment="1">
      <alignment horizontal="center" vertical="center"/>
    </xf>
    <xf numFmtId="0" fontId="4" fillId="25" borderId="149" xfId="0" applyFont="1" applyFill="1" applyBorder="1" applyAlignment="1">
      <alignment horizontal="center" vertical="center"/>
    </xf>
    <xf numFmtId="0" fontId="0" fillId="25" borderId="75" xfId="0" applyFill="1" applyBorder="1"/>
    <xf numFmtId="0" fontId="0" fillId="25" borderId="87" xfId="0" applyFill="1" applyBorder="1"/>
    <xf numFmtId="0" fontId="174" fillId="25" borderId="0" xfId="0" applyFont="1" applyFill="1" applyAlignment="1">
      <alignment horizontal="center" vertical="center"/>
    </xf>
    <xf numFmtId="0" fontId="63" fillId="9" borderId="55" xfId="0" applyFont="1" applyFill="1" applyBorder="1" applyAlignment="1">
      <alignment horizontal="center" vertical="center"/>
    </xf>
    <xf numFmtId="0" fontId="15" fillId="9" borderId="167" xfId="0" applyFont="1" applyFill="1" applyBorder="1" applyAlignment="1">
      <alignment horizontal="center" vertical="center"/>
    </xf>
    <xf numFmtId="0" fontId="15" fillId="21" borderId="199" xfId="0" applyFont="1" applyFill="1" applyBorder="1" applyAlignment="1">
      <alignment horizontal="center" vertical="center"/>
    </xf>
    <xf numFmtId="0" fontId="15" fillId="21" borderId="149" xfId="6" applyFont="1" applyFill="1" applyBorder="1" applyAlignment="1">
      <alignment horizontal="center" vertical="center"/>
    </xf>
    <xf numFmtId="0" fontId="154" fillId="9" borderId="77" xfId="6" applyFont="1" applyFill="1" applyBorder="1" applyAlignment="1">
      <alignment horizontal="center" vertical="center"/>
    </xf>
    <xf numFmtId="3" fontId="63" fillId="9" borderId="55" xfId="6" applyNumberFormat="1" applyFont="1" applyFill="1" applyBorder="1" applyAlignment="1">
      <alignment horizontal="center" vertical="center"/>
    </xf>
    <xf numFmtId="0" fontId="171" fillId="9" borderId="77" xfId="6" applyFont="1" applyFill="1" applyBorder="1" applyAlignment="1">
      <alignment horizontal="center" vertical="center"/>
    </xf>
    <xf numFmtId="0" fontId="171" fillId="9" borderId="55" xfId="6" applyFont="1" applyFill="1" applyBorder="1" applyAlignment="1">
      <alignment horizontal="center" vertical="center"/>
    </xf>
    <xf numFmtId="0" fontId="15" fillId="12" borderId="106" xfId="0" applyFont="1" applyFill="1" applyBorder="1" applyAlignment="1">
      <alignment horizontal="center" vertical="center"/>
    </xf>
    <xf numFmtId="0" fontId="15" fillId="12" borderId="95" xfId="6" applyFont="1" applyFill="1" applyBorder="1" applyAlignment="1">
      <alignment horizontal="center" vertical="center"/>
    </xf>
    <xf numFmtId="0" fontId="114" fillId="12" borderId="95" xfId="0" applyFont="1" applyFill="1" applyBorder="1" applyAlignment="1">
      <alignment horizontal="center" vertical="center"/>
    </xf>
    <xf numFmtId="14" fontId="114" fillId="12" borderId="95" xfId="6" applyNumberFormat="1" applyFont="1" applyFill="1" applyBorder="1" applyAlignment="1">
      <alignment horizontal="center" vertical="center"/>
    </xf>
    <xf numFmtId="3" fontId="15" fillId="12" borderId="95" xfId="6" applyNumberFormat="1" applyFont="1" applyFill="1" applyBorder="1" applyAlignment="1">
      <alignment horizontal="center" vertical="center"/>
    </xf>
    <xf numFmtId="3" fontId="15" fillId="12" borderId="177" xfId="6" applyNumberFormat="1" applyFont="1" applyFill="1" applyBorder="1" applyAlignment="1">
      <alignment horizontal="center" vertical="center"/>
    </xf>
    <xf numFmtId="0" fontId="15" fillId="0" borderId="145" xfId="0" applyFont="1" applyBorder="1" applyAlignment="1">
      <alignment horizontal="center" vertical="center"/>
    </xf>
    <xf numFmtId="0" fontId="159" fillId="0" borderId="145" xfId="0" applyFont="1" applyBorder="1" applyAlignment="1">
      <alignment horizontal="center" vertical="center"/>
    </xf>
    <xf numFmtId="0" fontId="15" fillId="12" borderId="145" xfId="0" applyFont="1" applyFill="1" applyBorder="1" applyAlignment="1">
      <alignment horizontal="center" vertical="center"/>
    </xf>
    <xf numFmtId="0" fontId="159" fillId="12" borderId="145" xfId="0" applyFont="1" applyFill="1" applyBorder="1" applyAlignment="1">
      <alignment horizontal="center" vertical="center"/>
    </xf>
    <xf numFmtId="0" fontId="159" fillId="12" borderId="77" xfId="0" applyFont="1" applyFill="1" applyBorder="1" applyAlignment="1">
      <alignment horizontal="center" vertical="center"/>
    </xf>
    <xf numFmtId="0" fontId="82" fillId="23" borderId="82" xfId="0" applyFont="1" applyFill="1" applyBorder="1" applyAlignment="1">
      <alignment horizontal="center"/>
    </xf>
    <xf numFmtId="0" fontId="159" fillId="24" borderId="145" xfId="0" applyFont="1" applyFill="1" applyBorder="1" applyAlignment="1">
      <alignment horizontal="center" vertical="center"/>
    </xf>
    <xf numFmtId="0" fontId="159" fillId="25" borderId="145" xfId="0" applyFont="1" applyFill="1" applyBorder="1" applyAlignment="1">
      <alignment horizontal="center" vertical="center"/>
    </xf>
    <xf numFmtId="3" fontId="159" fillId="25" borderId="199" xfId="6" applyNumberFormat="1" applyFont="1" applyFill="1" applyBorder="1" applyAlignment="1">
      <alignment horizontal="center" vertical="center"/>
    </xf>
    <xf numFmtId="0" fontId="21" fillId="28" borderId="104" xfId="0" applyFont="1" applyFill="1" applyBorder="1" applyAlignment="1">
      <alignment horizontal="right"/>
    </xf>
    <xf numFmtId="0" fontId="21" fillId="28" borderId="51" xfId="0" applyFont="1" applyFill="1" applyBorder="1" applyAlignment="1">
      <alignment horizontal="right"/>
    </xf>
    <xf numFmtId="2" fontId="21" fillId="28" borderId="51" xfId="0" applyNumberFormat="1" applyFont="1" applyFill="1" applyBorder="1" applyAlignment="1">
      <alignment horizontal="right" vertical="center"/>
    </xf>
    <xf numFmtId="1" fontId="21" fillId="28" borderId="105" xfId="0" applyNumberFormat="1" applyFont="1" applyFill="1" applyBorder="1" applyAlignment="1">
      <alignment horizontal="right" vertical="center"/>
    </xf>
    <xf numFmtId="4" fontId="21" fillId="28" borderId="94" xfId="0" applyNumberFormat="1" applyFont="1" applyFill="1" applyBorder="1" applyAlignment="1">
      <alignment horizontal="center"/>
    </xf>
    <xf numFmtId="4" fontId="21" fillId="28" borderId="46" xfId="0" applyNumberFormat="1" applyFont="1" applyFill="1" applyBorder="1" applyAlignment="1">
      <alignment horizontal="center"/>
    </xf>
    <xf numFmtId="0" fontId="21" fillId="28" borderId="46" xfId="0" applyFont="1" applyFill="1" applyBorder="1" applyAlignment="1">
      <alignment horizontal="center"/>
    </xf>
    <xf numFmtId="2" fontId="21" fillId="28" borderId="46" xfId="0" applyNumberFormat="1" applyFont="1" applyFill="1" applyBorder="1" applyAlignment="1">
      <alignment horizontal="center" vertical="center"/>
    </xf>
    <xf numFmtId="4" fontId="21" fillId="28" borderId="86" xfId="0" applyNumberFormat="1" applyFont="1" applyFill="1" applyBorder="1" applyAlignment="1">
      <alignment horizontal="center"/>
    </xf>
    <xf numFmtId="0" fontId="159" fillId="10" borderId="95" xfId="6" applyFont="1" applyFill="1" applyBorder="1" applyAlignment="1">
      <alignment horizontal="center" vertical="center"/>
    </xf>
    <xf numFmtId="0" fontId="115" fillId="10" borderId="95" xfId="6" applyFont="1" applyFill="1" applyBorder="1" applyAlignment="1">
      <alignment horizontal="center" vertical="center"/>
    </xf>
    <xf numFmtId="2" fontId="159" fillId="10" borderId="95" xfId="6" applyNumberFormat="1" applyFont="1" applyFill="1" applyBorder="1" applyAlignment="1">
      <alignment horizontal="center" vertical="center"/>
    </xf>
    <xf numFmtId="3" fontId="159" fillId="10" borderId="95" xfId="6" applyNumberFormat="1" applyFont="1" applyFill="1" applyBorder="1" applyAlignment="1">
      <alignment horizontal="center" vertical="center"/>
    </xf>
    <xf numFmtId="4" fontId="159" fillId="10" borderId="95" xfId="6" applyNumberFormat="1" applyFont="1" applyFill="1" applyBorder="1" applyAlignment="1">
      <alignment horizontal="center" vertical="center"/>
    </xf>
    <xf numFmtId="1" fontId="159" fillId="25" borderId="58" xfId="0" applyNumberFormat="1" applyFont="1" applyFill="1" applyBorder="1" applyAlignment="1">
      <alignment horizontal="center" vertical="center"/>
    </xf>
    <xf numFmtId="1" fontId="159" fillId="25" borderId="95" xfId="0" applyNumberFormat="1" applyFont="1" applyFill="1" applyBorder="1" applyAlignment="1">
      <alignment horizontal="center" vertical="center"/>
    </xf>
    <xf numFmtId="3" fontId="159" fillId="25" borderId="177" xfId="6" applyNumberFormat="1" applyFont="1" applyFill="1" applyBorder="1" applyAlignment="1">
      <alignment horizontal="center" vertical="center"/>
    </xf>
    <xf numFmtId="0" fontId="10" fillId="9" borderId="149" xfId="0" applyFont="1" applyFill="1" applyBorder="1" applyAlignment="1">
      <alignment horizontal="center" vertical="center"/>
    </xf>
    <xf numFmtId="0" fontId="10" fillId="9" borderId="58" xfId="0" applyFont="1" applyFill="1" applyBorder="1" applyAlignment="1">
      <alignment horizontal="center" vertical="center"/>
    </xf>
    <xf numFmtId="0" fontId="10" fillId="9" borderId="58" xfId="0" applyFont="1" applyFill="1" applyBorder="1"/>
    <xf numFmtId="0" fontId="0" fillId="9" borderId="199" xfId="0" applyFill="1" applyBorder="1"/>
    <xf numFmtId="4" fontId="0" fillId="9" borderId="58" xfId="0" applyNumberFormat="1" applyFill="1" applyBorder="1"/>
    <xf numFmtId="0" fontId="159" fillId="21" borderId="58" xfId="6" applyNumberFormat="1" applyFont="1" applyFill="1" applyBorder="1" applyAlignment="1">
      <alignment horizontal="center" vertical="center"/>
    </xf>
    <xf numFmtId="0" fontId="15" fillId="12" borderId="128" xfId="0" applyFont="1" applyFill="1" applyBorder="1" applyAlignment="1">
      <alignment horizontal="center" vertical="center"/>
    </xf>
    <xf numFmtId="0" fontId="15" fillId="12" borderId="58" xfId="6" applyFont="1" applyFill="1" applyBorder="1" applyAlignment="1">
      <alignment horizontal="center" vertical="center"/>
    </xf>
    <xf numFmtId="0" fontId="114" fillId="12" borderId="58" xfId="0" applyFont="1" applyFill="1" applyBorder="1" applyAlignment="1">
      <alignment horizontal="center" vertical="center"/>
    </xf>
    <xf numFmtId="14" fontId="114" fillId="12" borderId="58" xfId="6" applyNumberFormat="1" applyFont="1" applyFill="1" applyBorder="1" applyAlignment="1">
      <alignment horizontal="center" vertical="center"/>
    </xf>
    <xf numFmtId="3" fontId="15" fillId="12" borderId="58" xfId="6" applyNumberFormat="1" applyFont="1" applyFill="1" applyBorder="1" applyAlignment="1">
      <alignment horizontal="center" vertical="center"/>
    </xf>
    <xf numFmtId="3" fontId="15" fillId="12" borderId="199" xfId="6" applyNumberFormat="1" applyFont="1" applyFill="1" applyBorder="1" applyAlignment="1">
      <alignment horizontal="center" vertical="center"/>
    </xf>
    <xf numFmtId="0" fontId="0" fillId="12" borderId="140" xfId="0" applyFill="1" applyBorder="1" applyAlignment="1">
      <alignment horizontal="center"/>
    </xf>
    <xf numFmtId="0" fontId="159" fillId="12" borderId="128" xfId="6" applyFont="1" applyFill="1" applyBorder="1" applyAlignment="1">
      <alignment horizontal="center" vertical="center"/>
    </xf>
    <xf numFmtId="0" fontId="115" fillId="12" borderId="58" xfId="0" applyFont="1" applyFill="1" applyBorder="1" applyAlignment="1">
      <alignment horizontal="center" vertical="center"/>
    </xf>
    <xf numFmtId="14" fontId="115" fillId="12" borderId="58" xfId="6" applyNumberFormat="1" applyFont="1" applyFill="1" applyBorder="1" applyAlignment="1">
      <alignment horizontal="center" vertical="center"/>
    </xf>
    <xf numFmtId="14" fontId="159" fillId="12" borderId="58" xfId="6" applyNumberFormat="1" applyFont="1" applyFill="1" applyBorder="1" applyAlignment="1">
      <alignment horizontal="center" vertical="center"/>
    </xf>
    <xf numFmtId="3" fontId="159" fillId="12" borderId="58" xfId="6" applyNumberFormat="1" applyFont="1" applyFill="1" applyBorder="1" applyAlignment="1">
      <alignment horizontal="center" vertical="center"/>
    </xf>
    <xf numFmtId="3" fontId="159" fillId="12" borderId="199" xfId="6" applyNumberFormat="1" applyFont="1" applyFill="1" applyBorder="1" applyAlignment="1">
      <alignment horizontal="center" vertical="center"/>
    </xf>
    <xf numFmtId="0" fontId="21" fillId="12" borderId="58" xfId="0" applyFont="1" applyFill="1" applyBorder="1" applyAlignment="1">
      <alignment horizontal="center" vertical="center"/>
    </xf>
    <xf numFmtId="0" fontId="4" fillId="12" borderId="199" xfId="0" applyFont="1" applyFill="1" applyBorder="1" applyAlignment="1">
      <alignment horizontal="center" vertical="center"/>
    </xf>
    <xf numFmtId="0" fontId="4" fillId="12" borderId="140" xfId="0" applyFont="1" applyFill="1" applyBorder="1" applyAlignment="1">
      <alignment horizontal="center" vertical="center"/>
    </xf>
    <xf numFmtId="168" fontId="159" fillId="12" borderId="58" xfId="6" applyNumberFormat="1" applyFont="1" applyFill="1" applyBorder="1" applyAlignment="1">
      <alignment horizontal="center" vertical="center"/>
    </xf>
    <xf numFmtId="3" fontId="159" fillId="12" borderId="140" xfId="6" applyNumberFormat="1" applyFont="1" applyFill="1" applyBorder="1" applyAlignment="1">
      <alignment horizontal="center" vertical="top"/>
    </xf>
    <xf numFmtId="0" fontId="4" fillId="24" borderId="140" xfId="0" applyFont="1" applyFill="1" applyBorder="1" applyAlignment="1">
      <alignment horizontal="center" vertical="center"/>
    </xf>
    <xf numFmtId="0" fontId="4" fillId="25" borderId="140" xfId="0" applyFont="1" applyFill="1" applyBorder="1" applyAlignment="1">
      <alignment horizontal="center" vertical="center"/>
    </xf>
    <xf numFmtId="3" fontId="15" fillId="25" borderId="140" xfId="6" applyNumberFormat="1" applyFont="1" applyFill="1" applyBorder="1" applyAlignment="1">
      <alignment horizontal="center" vertical="center"/>
    </xf>
    <xf numFmtId="0" fontId="39" fillId="9" borderId="97" xfId="0" applyFont="1" applyFill="1" applyBorder="1" applyAlignment="1">
      <alignment horizontal="center"/>
    </xf>
    <xf numFmtId="0" fontId="171" fillId="3" borderId="75" xfId="6" applyFont="1" applyFill="1" applyBorder="1" applyAlignment="1">
      <alignment horizontal="center" vertical="center"/>
    </xf>
    <xf numFmtId="0" fontId="159" fillId="26" borderId="75" xfId="6" applyFont="1" applyFill="1" applyBorder="1" applyAlignment="1">
      <alignment horizontal="center" vertical="center"/>
    </xf>
    <xf numFmtId="0" fontId="159" fillId="27" borderId="75" xfId="6" applyFont="1" applyFill="1" applyBorder="1" applyAlignment="1">
      <alignment horizontal="center" vertical="center"/>
    </xf>
    <xf numFmtId="0" fontId="159" fillId="0" borderId="102" xfId="0" applyFont="1" applyBorder="1" applyAlignment="1">
      <alignment horizontal="center" vertical="center"/>
    </xf>
    <xf numFmtId="0" fontId="4" fillId="12" borderId="51" xfId="0" applyFont="1" applyFill="1" applyBorder="1" applyAlignment="1">
      <alignment horizontal="center" vertical="center"/>
    </xf>
    <xf numFmtId="0" fontId="4" fillId="12" borderId="76" xfId="0" applyFont="1" applyFill="1" applyBorder="1" applyAlignment="1">
      <alignment horizontal="center" vertical="center"/>
    </xf>
    <xf numFmtId="0" fontId="159" fillId="24" borderId="128" xfId="0" applyFont="1" applyFill="1" applyBorder="1" applyAlignment="1">
      <alignment horizontal="center" vertical="center"/>
    </xf>
    <xf numFmtId="0" fontId="20" fillId="24" borderId="76" xfId="0" applyFont="1" applyFill="1" applyBorder="1" applyAlignment="1">
      <alignment horizontal="center" vertical="center"/>
    </xf>
    <xf numFmtId="3" fontId="15" fillId="25" borderId="82" xfId="0" applyNumberFormat="1" applyFont="1" applyFill="1" applyBorder="1" applyAlignment="1">
      <alignment horizontal="center" vertical="center"/>
    </xf>
    <xf numFmtId="0" fontId="64" fillId="9" borderId="55" xfId="0" applyFont="1" applyFill="1" applyBorder="1" applyAlignment="1">
      <alignment horizontal="center"/>
    </xf>
    <xf numFmtId="0" fontId="11" fillId="9" borderId="82" xfId="0" applyFont="1" applyFill="1" applyBorder="1" applyAlignment="1">
      <alignment horizontal="center"/>
    </xf>
    <xf numFmtId="1" fontId="166" fillId="9" borderId="55" xfId="0" applyNumberFormat="1" applyFont="1" applyFill="1" applyBorder="1" applyAlignment="1">
      <alignment horizontal="center" vertical="center"/>
    </xf>
    <xf numFmtId="0" fontId="128" fillId="9" borderId="55" xfId="0" applyFont="1" applyFill="1" applyBorder="1" applyAlignment="1">
      <alignment horizontal="center" vertical="center"/>
    </xf>
    <xf numFmtId="0" fontId="159" fillId="21" borderId="177" xfId="0" applyFont="1" applyFill="1" applyBorder="1" applyAlignment="1">
      <alignment horizontal="center" vertical="center"/>
    </xf>
    <xf numFmtId="0" fontId="20" fillId="9" borderId="0" xfId="6" applyFont="1" applyFill="1" applyBorder="1" applyAlignment="1">
      <alignment horizontal="center" vertical="center"/>
    </xf>
    <xf numFmtId="0" fontId="20" fillId="9" borderId="55" xfId="6" applyFont="1" applyFill="1" applyBorder="1" applyAlignment="1">
      <alignment horizontal="center" vertical="center"/>
    </xf>
    <xf numFmtId="0" fontId="20" fillId="9" borderId="82" xfId="6" applyFont="1" applyFill="1" applyBorder="1" applyAlignment="1">
      <alignment horizontal="center" vertical="center"/>
    </xf>
    <xf numFmtId="0" fontId="20" fillId="9" borderId="87" xfId="0" applyFont="1" applyFill="1" applyBorder="1" applyAlignment="1">
      <alignment horizontal="center" vertical="center"/>
    </xf>
    <xf numFmtId="0" fontId="20" fillId="9" borderId="88" xfId="6" applyFont="1" applyFill="1" applyBorder="1" applyAlignment="1">
      <alignment horizontal="center" vertical="center"/>
    </xf>
    <xf numFmtId="0" fontId="20" fillId="9" borderId="89" xfId="6" applyFont="1" applyFill="1" applyBorder="1" applyAlignment="1">
      <alignment horizontal="center" vertical="center"/>
    </xf>
    <xf numFmtId="0" fontId="15" fillId="9" borderId="77" xfId="6" applyNumberFormat="1" applyFont="1" applyFill="1" applyBorder="1" applyAlignment="1">
      <alignment horizontal="center" vertical="center"/>
    </xf>
    <xf numFmtId="0" fontId="21" fillId="9" borderId="71" xfId="0" applyFont="1" applyFill="1" applyBorder="1" applyAlignment="1">
      <alignment horizontal="center" vertical="center"/>
    </xf>
    <xf numFmtId="0" fontId="15" fillId="9" borderId="88" xfId="6" applyNumberFormat="1" applyFont="1" applyFill="1" applyBorder="1" applyAlignment="1">
      <alignment horizontal="center" vertical="center"/>
    </xf>
    <xf numFmtId="14" fontId="15" fillId="9" borderId="88" xfId="6" applyNumberFormat="1" applyFont="1" applyFill="1" applyBorder="1" applyAlignment="1">
      <alignment horizontal="center" vertical="center"/>
    </xf>
    <xf numFmtId="3" fontId="27" fillId="9" borderId="88" xfId="6" applyNumberFormat="1" applyFont="1" applyFill="1" applyBorder="1" applyAlignment="1">
      <alignment horizontal="center" vertical="center"/>
    </xf>
    <xf numFmtId="0" fontId="166" fillId="9" borderId="96" xfId="0" applyFont="1" applyFill="1" applyBorder="1" applyAlignment="1">
      <alignment horizontal="center" vertical="center"/>
    </xf>
    <xf numFmtId="1" fontId="166" fillId="9" borderId="95" xfId="0" applyNumberFormat="1" applyFont="1" applyFill="1" applyBorder="1" applyAlignment="1">
      <alignment horizontal="center" vertical="center"/>
    </xf>
    <xf numFmtId="0" fontId="166" fillId="9" borderId="95" xfId="0" applyFont="1" applyFill="1" applyBorder="1" applyAlignment="1">
      <alignment horizontal="center" vertical="center"/>
    </xf>
    <xf numFmtId="14" fontId="166" fillId="9" borderId="95" xfId="0" applyNumberFormat="1" applyFont="1" applyFill="1" applyBorder="1" applyAlignment="1">
      <alignment horizontal="center" vertical="center"/>
    </xf>
    <xf numFmtId="0" fontId="128" fillId="9" borderId="95" xfId="0" applyFont="1" applyFill="1" applyBorder="1" applyAlignment="1">
      <alignment horizontal="center" vertical="center"/>
    </xf>
    <xf numFmtId="0" fontId="166" fillId="9" borderId="95" xfId="6" applyFont="1" applyFill="1" applyBorder="1" applyAlignment="1">
      <alignment horizontal="center" vertical="center"/>
    </xf>
    <xf numFmtId="2" fontId="166" fillId="9" borderId="95" xfId="0" applyNumberFormat="1" applyFont="1" applyFill="1" applyBorder="1" applyAlignment="1">
      <alignment horizontal="center" vertical="center"/>
    </xf>
    <xf numFmtId="14" fontId="116" fillId="9" borderId="177" xfId="0" applyNumberFormat="1" applyFont="1" applyFill="1" applyBorder="1" applyAlignment="1">
      <alignment horizontal="center" vertical="center"/>
    </xf>
    <xf numFmtId="3" fontId="166" fillId="9" borderId="95" xfId="6" applyNumberFormat="1" applyFont="1" applyFill="1" applyBorder="1" applyAlignment="1">
      <alignment horizontal="center" vertical="center"/>
    </xf>
    <xf numFmtId="4" fontId="166" fillId="9" borderId="95" xfId="6" applyNumberFormat="1" applyFont="1" applyFill="1" applyBorder="1" applyAlignment="1">
      <alignment horizontal="center" vertical="center"/>
    </xf>
    <xf numFmtId="3" fontId="166" fillId="9" borderId="95" xfId="0" applyNumberFormat="1" applyFont="1" applyFill="1" applyBorder="1" applyAlignment="1">
      <alignment horizontal="center" vertical="center"/>
    </xf>
    <xf numFmtId="3" fontId="49" fillId="9" borderId="113" xfId="0" applyNumberFormat="1" applyFont="1" applyFill="1" applyBorder="1"/>
    <xf numFmtId="0" fontId="20" fillId="9" borderId="97" xfId="6" applyFont="1" applyFill="1" applyBorder="1" applyAlignment="1">
      <alignment horizontal="center" vertical="center"/>
    </xf>
    <xf numFmtId="0" fontId="21" fillId="9" borderId="75" xfId="0" applyFont="1" applyFill="1" applyBorder="1" applyAlignment="1">
      <alignment horizontal="center" vertical="center"/>
    </xf>
    <xf numFmtId="0" fontId="21" fillId="9" borderId="87" xfId="0" applyFont="1" applyFill="1" applyBorder="1" applyAlignment="1">
      <alignment horizontal="center" vertical="center"/>
    </xf>
    <xf numFmtId="1" fontId="159" fillId="9" borderId="55" xfId="6" applyNumberFormat="1" applyFont="1" applyFill="1" applyBorder="1" applyAlignment="1">
      <alignment horizontal="center" vertical="center"/>
    </xf>
    <xf numFmtId="1" fontId="166" fillId="9" borderId="55" xfId="6" applyNumberFormat="1" applyFont="1" applyFill="1" applyBorder="1" applyAlignment="1">
      <alignment horizontal="center" vertical="center"/>
    </xf>
    <xf numFmtId="0" fontId="15" fillId="12" borderId="140" xfId="0" applyFont="1" applyFill="1" applyBorder="1" applyAlignment="1">
      <alignment horizontal="center" vertical="center"/>
    </xf>
    <xf numFmtId="0" fontId="154" fillId="12" borderId="97" xfId="0" applyFont="1" applyFill="1" applyBorder="1" applyAlignment="1">
      <alignment horizontal="center"/>
    </xf>
    <xf numFmtId="0" fontId="166" fillId="0" borderId="128" xfId="0" applyFont="1" applyBorder="1" applyAlignment="1">
      <alignment horizontal="center" vertical="center"/>
    </xf>
    <xf numFmtId="0" fontId="166" fillId="0" borderId="58" xfId="0" applyFont="1" applyBorder="1" applyAlignment="1">
      <alignment horizontal="center" vertical="center"/>
    </xf>
    <xf numFmtId="14" fontId="166" fillId="0" borderId="58" xfId="0" applyNumberFormat="1" applyFont="1" applyBorder="1" applyAlignment="1">
      <alignment horizontal="center" vertical="center"/>
    </xf>
    <xf numFmtId="0" fontId="116" fillId="0" borderId="58" xfId="0" applyFont="1" applyBorder="1" applyAlignment="1">
      <alignment horizontal="center" vertical="center"/>
    </xf>
    <xf numFmtId="14" fontId="116" fillId="0" borderId="58" xfId="0" applyNumberFormat="1" applyFont="1" applyBorder="1" applyAlignment="1">
      <alignment horizontal="center" vertical="center"/>
    </xf>
    <xf numFmtId="3" fontId="166" fillId="0" borderId="58" xfId="6" applyNumberFormat="1" applyFont="1" applyBorder="1" applyAlignment="1">
      <alignment horizontal="center" vertical="center"/>
    </xf>
    <xf numFmtId="4" fontId="166" fillId="0" borderId="58" xfId="0" applyNumberFormat="1" applyFont="1" applyBorder="1" applyAlignment="1">
      <alignment horizontal="center" vertical="center"/>
    </xf>
    <xf numFmtId="4" fontId="166" fillId="0" borderId="58" xfId="6" applyNumberFormat="1" applyFont="1" applyBorder="1" applyAlignment="1">
      <alignment horizontal="center" vertical="center"/>
    </xf>
    <xf numFmtId="0" fontId="166" fillId="0" borderId="82" xfId="0" applyFont="1" applyBorder="1" applyAlignment="1">
      <alignment horizontal="center" vertical="center"/>
    </xf>
    <xf numFmtId="0" fontId="166" fillId="0" borderId="76" xfId="0" applyFont="1" applyBorder="1" applyAlignment="1">
      <alignment horizontal="center" vertical="center"/>
    </xf>
    <xf numFmtId="0" fontId="166" fillId="0" borderId="55" xfId="0" applyFont="1" applyBorder="1" applyAlignment="1">
      <alignment horizontal="center" vertical="center"/>
    </xf>
    <xf numFmtId="0" fontId="166" fillId="0" borderId="149" xfId="0" applyFont="1" applyBorder="1" applyAlignment="1">
      <alignment horizontal="center" vertical="center"/>
    </xf>
    <xf numFmtId="0" fontId="166" fillId="0" borderId="75" xfId="0" applyFont="1" applyBorder="1" applyAlignment="1">
      <alignment horizontal="center" vertical="center"/>
    </xf>
    <xf numFmtId="3" fontId="154" fillId="9" borderId="95" xfId="6" applyNumberFormat="1" applyFont="1" applyFill="1" applyBorder="1" applyAlignment="1">
      <alignment horizontal="center" vertical="center"/>
    </xf>
    <xf numFmtId="168" fontId="159" fillId="9" borderId="55" xfId="6" applyNumberFormat="1" applyFont="1" applyFill="1" applyBorder="1" applyAlignment="1">
      <alignment horizontal="center" vertical="center"/>
    </xf>
    <xf numFmtId="3" fontId="159" fillId="0" borderId="97" xfId="6" applyNumberFormat="1" applyFont="1" applyBorder="1" applyAlignment="1">
      <alignment horizontal="center" vertical="center"/>
    </xf>
    <xf numFmtId="3" fontId="15" fillId="21" borderId="199" xfId="6" applyNumberFormat="1" applyFont="1" applyFill="1" applyBorder="1" applyAlignment="1">
      <alignment horizontal="center" vertical="center"/>
    </xf>
    <xf numFmtId="0" fontId="10" fillId="12" borderId="140" xfId="0" applyFont="1" applyFill="1" applyBorder="1"/>
    <xf numFmtId="0" fontId="10" fillId="12" borderId="97" xfId="0" applyFont="1" applyFill="1" applyBorder="1"/>
    <xf numFmtId="3" fontId="159" fillId="0" borderId="46" xfId="6" applyNumberFormat="1" applyFont="1" applyBorder="1" applyAlignment="1">
      <alignment horizontal="center" vertical="center"/>
    </xf>
    <xf numFmtId="0" fontId="159" fillId="25" borderId="128" xfId="0" applyFont="1" applyFill="1" applyBorder="1" applyAlignment="1">
      <alignment horizontal="center" vertical="center"/>
    </xf>
    <xf numFmtId="0" fontId="159" fillId="12" borderId="58" xfId="6" applyFont="1" applyFill="1" applyBorder="1" applyAlignment="1">
      <alignment horizontal="center" vertical="center"/>
    </xf>
    <xf numFmtId="0" fontId="4" fillId="12" borderId="128" xfId="0" applyFont="1" applyFill="1" applyBorder="1" applyAlignment="1">
      <alignment horizontal="center" vertical="center"/>
    </xf>
    <xf numFmtId="0" fontId="159" fillId="21" borderId="99" xfId="0" applyFont="1" applyFill="1" applyBorder="1" applyAlignment="1">
      <alignment horizontal="center" vertical="center"/>
    </xf>
    <xf numFmtId="1" fontId="159" fillId="21" borderId="100" xfId="0" applyNumberFormat="1" applyFont="1" applyFill="1" applyBorder="1" applyAlignment="1">
      <alignment horizontal="center" vertical="center"/>
    </xf>
    <xf numFmtId="14" fontId="159" fillId="21" borderId="100" xfId="0" applyNumberFormat="1" applyFont="1" applyFill="1" applyBorder="1" applyAlignment="1">
      <alignment horizontal="center" vertical="center"/>
    </xf>
    <xf numFmtId="0" fontId="159" fillId="21" borderId="100" xfId="0" applyFont="1" applyFill="1" applyBorder="1" applyAlignment="1">
      <alignment horizontal="center" vertical="center"/>
    </xf>
    <xf numFmtId="14" fontId="115" fillId="21" borderId="100" xfId="0" applyNumberFormat="1" applyFont="1" applyFill="1" applyBorder="1" applyAlignment="1">
      <alignment horizontal="center" vertical="center"/>
    </xf>
    <xf numFmtId="4" fontId="159" fillId="21" borderId="126" xfId="0" applyNumberFormat="1" applyFont="1" applyFill="1" applyBorder="1" applyAlignment="1">
      <alignment horizontal="center" vertical="center"/>
    </xf>
    <xf numFmtId="0" fontId="159" fillId="21" borderId="89" xfId="0" applyFont="1" applyFill="1" applyBorder="1" applyAlignment="1">
      <alignment horizontal="center" vertical="center"/>
    </xf>
    <xf numFmtId="0" fontId="159" fillId="9" borderId="99" xfId="6" applyFont="1" applyFill="1" applyBorder="1" applyAlignment="1">
      <alignment horizontal="center" vertical="center"/>
    </xf>
    <xf numFmtId="0" fontId="159" fillId="9" borderId="100" xfId="6" applyNumberFormat="1" applyFont="1" applyFill="1" applyBorder="1" applyAlignment="1">
      <alignment horizontal="center" vertical="center"/>
    </xf>
    <xf numFmtId="0" fontId="159" fillId="9" borderId="100" xfId="6" applyFont="1" applyFill="1" applyBorder="1" applyAlignment="1">
      <alignment horizontal="center" vertical="center"/>
    </xf>
    <xf numFmtId="4" fontId="159" fillId="9" borderId="100" xfId="6" applyNumberFormat="1" applyFont="1" applyFill="1" applyBorder="1" applyAlignment="1">
      <alignment horizontal="center" vertical="center"/>
    </xf>
    <xf numFmtId="0" fontId="137" fillId="9" borderId="0" xfId="0" applyFont="1" applyFill="1" applyAlignment="1">
      <alignment horizontal="center" vertical="center"/>
    </xf>
    <xf numFmtId="0" fontId="159" fillId="12" borderId="140" xfId="0" applyFont="1" applyFill="1" applyBorder="1" applyAlignment="1">
      <alignment horizontal="center" vertical="center"/>
    </xf>
    <xf numFmtId="0" fontId="159" fillId="12" borderId="149" xfId="6" applyFont="1" applyFill="1" applyBorder="1" applyAlignment="1">
      <alignment horizontal="center" vertical="center"/>
    </xf>
    <xf numFmtId="0" fontId="15" fillId="9" borderId="55" xfId="6" applyNumberFormat="1" applyFont="1" applyFill="1" applyBorder="1" applyAlignment="1">
      <alignment horizontal="center" vertical="center"/>
    </xf>
    <xf numFmtId="14" fontId="15" fillId="9" borderId="151" xfId="0" applyNumberFormat="1" applyFont="1" applyFill="1" applyBorder="1" applyAlignment="1">
      <alignment horizontal="center" vertical="center"/>
    </xf>
    <xf numFmtId="168" fontId="15" fillId="9" borderId="151" xfId="6" applyNumberFormat="1" applyFont="1" applyFill="1" applyBorder="1" applyAlignment="1">
      <alignment horizontal="center" vertical="center"/>
    </xf>
    <xf numFmtId="0" fontId="159" fillId="9" borderId="88" xfId="6" applyNumberFormat="1" applyFont="1" applyFill="1" applyBorder="1" applyAlignment="1">
      <alignment horizontal="center" vertical="center"/>
    </xf>
    <xf numFmtId="168" fontId="115" fillId="9" borderId="88" xfId="6" applyNumberFormat="1" applyFont="1" applyFill="1" applyBorder="1" applyAlignment="1">
      <alignment horizontal="center" vertical="center"/>
    </xf>
    <xf numFmtId="0" fontId="39" fillId="9" borderId="88" xfId="0" applyFont="1" applyFill="1" applyBorder="1"/>
    <xf numFmtId="0" fontId="160" fillId="9" borderId="89" xfId="0" applyFont="1" applyFill="1" applyBorder="1"/>
    <xf numFmtId="4" fontId="49" fillId="25" borderId="0" xfId="0" applyNumberFormat="1" applyFont="1" applyFill="1" applyAlignment="1">
      <alignment horizontal="center" vertical="center"/>
    </xf>
    <xf numFmtId="0" fontId="159" fillId="21" borderId="101" xfId="0" applyFont="1" applyFill="1" applyBorder="1" applyAlignment="1">
      <alignment horizontal="center" vertical="center"/>
    </xf>
    <xf numFmtId="0" fontId="15" fillId="21" borderId="73" xfId="0" applyFont="1" applyFill="1" applyBorder="1" applyAlignment="1">
      <alignment horizontal="center" vertical="center"/>
    </xf>
    <xf numFmtId="0" fontId="159" fillId="9" borderId="0" xfId="6" applyNumberFormat="1" applyFont="1" applyFill="1" applyBorder="1" applyAlignment="1">
      <alignment horizontal="center" vertical="center"/>
    </xf>
    <xf numFmtId="168" fontId="115" fillId="9" borderId="0" xfId="6" applyNumberFormat="1" applyFont="1" applyFill="1" applyBorder="1" applyAlignment="1">
      <alignment horizontal="center" vertical="center"/>
    </xf>
    <xf numFmtId="3" fontId="159" fillId="9" borderId="0" xfId="6" applyNumberFormat="1" applyFont="1" applyFill="1" applyBorder="1" applyAlignment="1">
      <alignment horizontal="center" vertical="center"/>
    </xf>
    <xf numFmtId="0" fontId="160" fillId="9" borderId="0" xfId="0" applyFont="1" applyFill="1"/>
    <xf numFmtId="3" fontId="159" fillId="25" borderId="82" xfId="0" applyNumberFormat="1" applyFont="1" applyFill="1" applyBorder="1" applyAlignment="1">
      <alignment horizontal="center" vertical="center"/>
    </xf>
    <xf numFmtId="3" fontId="159" fillId="25" borderId="140" xfId="6" applyNumberFormat="1" applyFont="1" applyFill="1" applyBorder="1" applyAlignment="1">
      <alignment horizontal="center" vertical="center"/>
    </xf>
    <xf numFmtId="3" fontId="159" fillId="0" borderId="82" xfId="6" applyNumberFormat="1" applyFont="1" applyBorder="1" applyAlignment="1">
      <alignment horizontal="center" vertical="center"/>
    </xf>
    <xf numFmtId="0" fontId="11" fillId="9" borderId="167" xfId="0" applyFont="1" applyFill="1" applyBorder="1"/>
    <xf numFmtId="173" fontId="159" fillId="9" borderId="55" xfId="6" applyNumberFormat="1" applyFont="1" applyFill="1" applyBorder="1" applyAlignment="1">
      <alignment horizontal="center" vertical="center"/>
    </xf>
    <xf numFmtId="0" fontId="165" fillId="21" borderId="76" xfId="0" applyFont="1" applyFill="1" applyBorder="1" applyAlignment="1">
      <alignment horizontal="center" vertical="center"/>
    </xf>
    <xf numFmtId="0" fontId="165" fillId="21" borderId="55" xfId="6" applyFont="1" applyFill="1" applyBorder="1" applyAlignment="1">
      <alignment horizontal="center" vertical="center"/>
    </xf>
    <xf numFmtId="0" fontId="165" fillId="21" borderId="55" xfId="6" applyNumberFormat="1" applyFont="1" applyFill="1" applyBorder="1" applyAlignment="1">
      <alignment horizontal="center" vertical="center"/>
    </xf>
    <xf numFmtId="0" fontId="165" fillId="21" borderId="58" xfId="6" applyFont="1" applyFill="1" applyBorder="1" applyAlignment="1">
      <alignment horizontal="center" vertical="center"/>
    </xf>
    <xf numFmtId="14" fontId="165" fillId="21" borderId="58" xfId="6" applyNumberFormat="1" applyFont="1" applyFill="1" applyBorder="1" applyAlignment="1">
      <alignment horizontal="center" vertical="center"/>
    </xf>
    <xf numFmtId="3" fontId="165" fillId="21" borderId="169" xfId="6" applyNumberFormat="1" applyFont="1" applyFill="1" applyBorder="1" applyAlignment="1">
      <alignment horizontal="center" vertical="center"/>
    </xf>
    <xf numFmtId="4" fontId="165" fillId="21" borderId="58" xfId="6" applyNumberFormat="1" applyFont="1" applyFill="1" applyBorder="1" applyAlignment="1">
      <alignment horizontal="center" vertical="center"/>
    </xf>
    <xf numFmtId="14" fontId="127" fillId="21" borderId="58" xfId="6" applyNumberFormat="1" applyFont="1" applyFill="1" applyBorder="1" applyAlignment="1">
      <alignment horizontal="center" vertical="center"/>
    </xf>
    <xf numFmtId="14" fontId="169" fillId="21" borderId="58" xfId="6" applyNumberFormat="1" applyFont="1" applyFill="1" applyBorder="1" applyAlignment="1">
      <alignment horizontal="center" vertical="center"/>
    </xf>
    <xf numFmtId="0" fontId="165" fillId="21" borderId="169" xfId="6" applyFont="1" applyFill="1" applyBorder="1" applyAlignment="1">
      <alignment horizontal="center" vertical="center"/>
    </xf>
    <xf numFmtId="0" fontId="165" fillId="21" borderId="55" xfId="0" applyFont="1" applyFill="1" applyBorder="1" applyAlignment="1">
      <alignment horizontal="center" vertical="center"/>
    </xf>
    <xf numFmtId="4" fontId="165" fillId="21" borderId="58" xfId="0" applyNumberFormat="1" applyFont="1" applyFill="1" applyBorder="1" applyAlignment="1">
      <alignment horizontal="center" vertical="center"/>
    </xf>
    <xf numFmtId="0" fontId="165" fillId="21" borderId="199" xfId="0" applyFont="1" applyFill="1" applyBorder="1" applyAlignment="1">
      <alignment horizontal="center" vertical="center"/>
    </xf>
    <xf numFmtId="0" fontId="165" fillId="21" borderId="82" xfId="0" applyFont="1" applyFill="1" applyBorder="1" applyAlignment="1">
      <alignment horizontal="center" vertical="center"/>
    </xf>
    <xf numFmtId="0" fontId="165" fillId="21" borderId="75" xfId="6" applyFont="1" applyFill="1" applyBorder="1" applyAlignment="1">
      <alignment horizontal="center" vertical="center"/>
    </xf>
    <xf numFmtId="0" fontId="165" fillId="21" borderId="149" xfId="6" applyFont="1" applyFill="1" applyBorder="1" applyAlignment="1">
      <alignment horizontal="center" vertical="center"/>
    </xf>
    <xf numFmtId="0" fontId="15" fillId="9" borderId="0" xfId="6" applyNumberFormat="1" applyFont="1" applyFill="1" applyBorder="1" applyAlignment="1">
      <alignment horizontal="center" vertical="center"/>
    </xf>
    <xf numFmtId="14" fontId="15" fillId="9" borderId="0" xfId="6" applyNumberFormat="1" applyFont="1" applyFill="1" applyBorder="1" applyAlignment="1">
      <alignment horizontal="center" vertical="center"/>
    </xf>
    <xf numFmtId="3" fontId="27" fillId="9" borderId="0" xfId="6" applyNumberFormat="1" applyFont="1" applyFill="1" applyBorder="1" applyAlignment="1">
      <alignment horizontal="center" vertical="center"/>
    </xf>
    <xf numFmtId="3" fontId="15" fillId="9" borderId="0" xfId="0" applyNumberFormat="1" applyFont="1" applyFill="1" applyAlignment="1">
      <alignment horizontal="center" vertical="center"/>
    </xf>
    <xf numFmtId="0" fontId="20" fillId="9" borderId="117" xfId="6" applyFont="1" applyFill="1" applyBorder="1" applyAlignment="1">
      <alignment horizontal="center" vertical="center"/>
    </xf>
    <xf numFmtId="0" fontId="20" fillId="9" borderId="34" xfId="6" applyFont="1" applyFill="1" applyBorder="1" applyAlignment="1">
      <alignment horizontal="center" vertical="center"/>
    </xf>
    <xf numFmtId="0" fontId="20" fillId="9" borderId="121" xfId="6" applyFont="1" applyFill="1" applyBorder="1" applyAlignment="1">
      <alignment horizontal="center" vertical="center"/>
    </xf>
    <xf numFmtId="0" fontId="171" fillId="9" borderId="82" xfId="0" applyFont="1" applyFill="1" applyBorder="1" applyAlignment="1">
      <alignment horizontal="center" vertical="center"/>
    </xf>
    <xf numFmtId="0" fontId="15" fillId="9" borderId="95" xfId="0" applyFont="1" applyFill="1" applyBorder="1" applyAlignment="1">
      <alignment horizontal="center" vertical="center"/>
    </xf>
    <xf numFmtId="14" fontId="114" fillId="9" borderId="177" xfId="0" applyNumberFormat="1" applyFont="1" applyFill="1" applyBorder="1" applyAlignment="1">
      <alignment horizontal="center" vertical="center"/>
    </xf>
    <xf numFmtId="3" fontId="15" fillId="9" borderId="95" xfId="6" applyNumberFormat="1" applyFont="1" applyFill="1" applyBorder="1" applyAlignment="1">
      <alignment horizontal="center" vertical="center"/>
    </xf>
    <xf numFmtId="0" fontId="15" fillId="0" borderId="140" xfId="0" applyFont="1" applyBorder="1" applyAlignment="1">
      <alignment horizontal="center" vertical="center"/>
    </xf>
    <xf numFmtId="14" fontId="15" fillId="9" borderId="95" xfId="0" applyNumberFormat="1" applyFont="1" applyFill="1" applyBorder="1" applyAlignment="1">
      <alignment horizontal="center" vertical="center"/>
    </xf>
    <xf numFmtId="0" fontId="121" fillId="9" borderId="76" xfId="0" applyFont="1" applyFill="1" applyBorder="1" applyAlignment="1">
      <alignment horizontal="center" vertical="center"/>
    </xf>
    <xf numFmtId="0" fontId="121" fillId="9" borderId="55" xfId="6" applyFont="1" applyFill="1" applyBorder="1" applyAlignment="1">
      <alignment horizontal="center" vertical="center"/>
    </xf>
    <xf numFmtId="0" fontId="121" fillId="9" borderId="58" xfId="6" applyNumberFormat="1" applyFont="1" applyFill="1" applyBorder="1" applyAlignment="1">
      <alignment horizontal="center" vertical="center"/>
    </xf>
    <xf numFmtId="0" fontId="121" fillId="9" borderId="55" xfId="0" applyFont="1" applyFill="1" applyBorder="1" applyAlignment="1">
      <alignment horizontal="center" vertical="center"/>
    </xf>
    <xf numFmtId="173" fontId="121" fillId="9" borderId="55" xfId="6" applyNumberFormat="1" applyFont="1" applyFill="1" applyBorder="1" applyAlignment="1">
      <alignment horizontal="center" vertical="center"/>
    </xf>
    <xf numFmtId="0" fontId="121" fillId="9" borderId="58" xfId="6" applyFont="1" applyFill="1" applyBorder="1" applyAlignment="1">
      <alignment horizontal="center" vertical="center"/>
    </xf>
    <xf numFmtId="4" fontId="121" fillId="9" borderId="58" xfId="6" applyNumberFormat="1" applyFont="1" applyFill="1" applyBorder="1" applyAlignment="1">
      <alignment horizontal="center" vertical="center"/>
    </xf>
    <xf numFmtId="14" fontId="127" fillId="9" borderId="55" xfId="0" applyNumberFormat="1" applyFont="1" applyFill="1" applyBorder="1" applyAlignment="1">
      <alignment horizontal="center" vertical="center"/>
    </xf>
    <xf numFmtId="3" fontId="121" fillId="9" borderId="55" xfId="6" applyNumberFormat="1" applyFont="1" applyFill="1" applyBorder="1" applyAlignment="1">
      <alignment horizontal="center" vertical="center"/>
    </xf>
    <xf numFmtId="4" fontId="121" fillId="9" borderId="55" xfId="6" applyNumberFormat="1" applyFont="1" applyFill="1" applyBorder="1" applyAlignment="1">
      <alignment horizontal="center" vertical="center"/>
    </xf>
    <xf numFmtId="3" fontId="121" fillId="9" borderId="55" xfId="0" applyNumberFormat="1" applyFont="1" applyFill="1" applyBorder="1" applyAlignment="1">
      <alignment horizontal="center" vertical="center"/>
    </xf>
    <xf numFmtId="0" fontId="121" fillId="9" borderId="82" xfId="0" applyFont="1" applyFill="1" applyBorder="1" applyAlignment="1">
      <alignment horizontal="center" vertical="center"/>
    </xf>
    <xf numFmtId="0" fontId="121" fillId="9" borderId="75" xfId="0" applyFont="1" applyFill="1" applyBorder="1" applyAlignment="1">
      <alignment horizontal="center" vertical="center"/>
    </xf>
    <xf numFmtId="0" fontId="121" fillId="9" borderId="145" xfId="6" applyFont="1" applyFill="1" applyBorder="1" applyAlignment="1">
      <alignment horizontal="center" vertical="center"/>
    </xf>
    <xf numFmtId="168" fontId="121" fillId="9" borderId="55" xfId="6" applyNumberFormat="1" applyFont="1" applyFill="1" applyBorder="1" applyAlignment="1">
      <alignment horizontal="center" vertical="center"/>
    </xf>
    <xf numFmtId="0" fontId="121" fillId="9" borderId="73" xfId="0" applyFont="1" applyFill="1" applyBorder="1" applyAlignment="1">
      <alignment horizontal="center" vertical="center"/>
    </xf>
    <xf numFmtId="0" fontId="121" fillId="9" borderId="149" xfId="6" applyFont="1" applyFill="1" applyBorder="1" applyAlignment="1">
      <alignment horizontal="center" vertical="center"/>
    </xf>
    <xf numFmtId="4" fontId="154" fillId="0" borderId="55" xfId="0" applyNumberFormat="1" applyFont="1" applyBorder="1" applyAlignment="1">
      <alignment horizontal="center"/>
    </xf>
    <xf numFmtId="0" fontId="20" fillId="9" borderId="46" xfId="0" applyFont="1" applyFill="1" applyBorder="1" applyAlignment="1">
      <alignment horizontal="center" vertical="center"/>
    </xf>
    <xf numFmtId="0" fontId="63" fillId="9" borderId="58" xfId="0" applyFont="1" applyFill="1" applyBorder="1" applyAlignment="1">
      <alignment horizontal="center" vertical="center"/>
    </xf>
    <xf numFmtId="168" fontId="15" fillId="9" borderId="58" xfId="0" applyNumberFormat="1" applyFont="1" applyFill="1" applyBorder="1" applyAlignment="1">
      <alignment horizontal="center" vertical="center"/>
    </xf>
    <xf numFmtId="0" fontId="0" fillId="9" borderId="140" xfId="0" applyFill="1" applyBorder="1" applyAlignment="1">
      <alignment horizontal="center"/>
    </xf>
    <xf numFmtId="0" fontId="15" fillId="9" borderId="99" xfId="0" applyFont="1" applyFill="1" applyBorder="1" applyAlignment="1">
      <alignment horizontal="center" vertical="center"/>
    </xf>
    <xf numFmtId="0" fontId="15" fillId="9" borderId="100" xfId="0" applyFont="1" applyFill="1" applyBorder="1" applyAlignment="1">
      <alignment horizontal="center" vertical="center"/>
    </xf>
    <xf numFmtId="14" fontId="15" fillId="9" borderId="100" xfId="0" applyNumberFormat="1" applyFont="1" applyFill="1" applyBorder="1" applyAlignment="1">
      <alignment horizontal="center" vertical="center"/>
    </xf>
    <xf numFmtId="0" fontId="63" fillId="9" borderId="100" xfId="0" applyFont="1" applyFill="1" applyBorder="1" applyAlignment="1">
      <alignment horizontal="center" vertical="center"/>
    </xf>
    <xf numFmtId="0" fontId="15" fillId="9" borderId="100" xfId="6" applyFont="1" applyFill="1" applyBorder="1" applyAlignment="1">
      <alignment horizontal="center" vertical="center"/>
    </xf>
    <xf numFmtId="2" fontId="15" fillId="9" borderId="100" xfId="0" applyNumberFormat="1" applyFont="1" applyFill="1" applyBorder="1" applyAlignment="1">
      <alignment horizontal="center" vertical="center"/>
    </xf>
    <xf numFmtId="14" fontId="114" fillId="9" borderId="126" xfId="0" applyNumberFormat="1" applyFont="1" applyFill="1" applyBorder="1" applyAlignment="1">
      <alignment horizontal="center" vertical="center"/>
    </xf>
    <xf numFmtId="3" fontId="15" fillId="9" borderId="100" xfId="0" applyNumberFormat="1" applyFont="1" applyFill="1" applyBorder="1" applyAlignment="1">
      <alignment horizontal="center" vertical="center"/>
    </xf>
    <xf numFmtId="3" fontId="15" fillId="9" borderId="100" xfId="6" applyNumberFormat="1" applyFont="1" applyFill="1" applyBorder="1" applyAlignment="1">
      <alignment horizontal="center" vertical="center"/>
    </xf>
    <xf numFmtId="4" fontId="15" fillId="9" borderId="100" xfId="0" applyNumberFormat="1" applyFont="1" applyFill="1" applyBorder="1" applyAlignment="1">
      <alignment horizontal="center" vertical="center"/>
    </xf>
    <xf numFmtId="168" fontId="15" fillId="9" borderId="100" xfId="0" applyNumberFormat="1" applyFont="1" applyFill="1" applyBorder="1" applyAlignment="1">
      <alignment horizontal="center" vertical="center"/>
    </xf>
    <xf numFmtId="0" fontId="0" fillId="9" borderId="101" xfId="0" applyFill="1" applyBorder="1" applyAlignment="1">
      <alignment horizontal="center"/>
    </xf>
    <xf numFmtId="3" fontId="63" fillId="9" borderId="58" xfId="6" applyNumberFormat="1" applyFont="1" applyFill="1" applyBorder="1" applyAlignment="1">
      <alignment horizontal="center" vertical="center"/>
    </xf>
    <xf numFmtId="14" fontId="15" fillId="9" borderId="199" xfId="0" applyNumberFormat="1" applyFont="1" applyFill="1" applyBorder="1" applyAlignment="1">
      <alignment horizontal="center" vertical="center"/>
    </xf>
    <xf numFmtId="0" fontId="15" fillId="9" borderId="199" xfId="0" applyFont="1" applyFill="1" applyBorder="1" applyAlignment="1">
      <alignment horizontal="center" vertical="center"/>
    </xf>
    <xf numFmtId="168" fontId="15" fillId="9" borderId="58" xfId="6" applyNumberFormat="1" applyFont="1" applyFill="1" applyBorder="1" applyAlignment="1">
      <alignment horizontal="center" vertical="center"/>
    </xf>
    <xf numFmtId="0" fontId="11" fillId="9" borderId="97" xfId="0" applyFont="1" applyFill="1" applyBorder="1" applyAlignment="1">
      <alignment horizontal="center"/>
    </xf>
    <xf numFmtId="0" fontId="11" fillId="9" borderId="140" xfId="0" applyFont="1" applyFill="1" applyBorder="1" applyAlignment="1">
      <alignment horizontal="center"/>
    </xf>
    <xf numFmtId="3" fontId="159" fillId="21" borderId="130" xfId="6" applyNumberFormat="1" applyFont="1" applyFill="1" applyBorder="1" applyAlignment="1">
      <alignment horizontal="center" vertical="center"/>
    </xf>
    <xf numFmtId="14" fontId="115" fillId="21" borderId="55" xfId="6" applyNumberFormat="1" applyFont="1" applyFill="1" applyBorder="1" applyAlignment="1">
      <alignment horizontal="center" vertical="center"/>
    </xf>
    <xf numFmtId="14" fontId="154" fillId="21" borderId="55" xfId="6" applyNumberFormat="1" applyFont="1" applyFill="1" applyBorder="1" applyAlignment="1">
      <alignment horizontal="center" vertical="center"/>
    </xf>
    <xf numFmtId="0" fontId="115" fillId="9" borderId="88" xfId="0" applyFont="1" applyFill="1" applyBorder="1" applyAlignment="1">
      <alignment horizontal="center" vertical="center"/>
    </xf>
    <xf numFmtId="2" fontId="159" fillId="9" borderId="88" xfId="0" applyNumberFormat="1" applyFont="1" applyFill="1" applyBorder="1" applyAlignment="1">
      <alignment horizontal="center" vertical="center"/>
    </xf>
    <xf numFmtId="0" fontId="154" fillId="9" borderId="183" xfId="0" applyFont="1" applyFill="1" applyBorder="1"/>
    <xf numFmtId="168" fontId="159" fillId="9" borderId="58" xfId="6" applyNumberFormat="1" applyFont="1" applyFill="1" applyBorder="1" applyAlignment="1">
      <alignment horizontal="center" vertical="center"/>
    </xf>
    <xf numFmtId="0" fontId="15" fillId="21" borderId="76" xfId="0" applyFont="1" applyFill="1" applyBorder="1" applyAlignment="1">
      <alignment horizontal="center" vertical="center"/>
    </xf>
    <xf numFmtId="0" fontId="0" fillId="25" borderId="0" xfId="0" applyFill="1" applyAlignment="1">
      <alignment horizontal="left"/>
    </xf>
    <xf numFmtId="0" fontId="181" fillId="25" borderId="0" xfId="0" applyFont="1" applyFill="1"/>
    <xf numFmtId="0" fontId="181" fillId="25" borderId="0" xfId="0" applyFont="1" applyFill="1" applyAlignment="1">
      <alignment horizontal="left"/>
    </xf>
    <xf numFmtId="168" fontId="15" fillId="9" borderId="55" xfId="0" applyNumberFormat="1" applyFont="1" applyFill="1" applyBorder="1" applyAlignment="1">
      <alignment horizontal="center" vertical="center"/>
    </xf>
    <xf numFmtId="168" fontId="159" fillId="9" borderId="55" xfId="0" applyNumberFormat="1" applyFont="1" applyFill="1" applyBorder="1" applyAlignment="1">
      <alignment horizontal="center" vertical="center"/>
    </xf>
    <xf numFmtId="168" fontId="159" fillId="9" borderId="95" xfId="0" applyNumberFormat="1" applyFont="1" applyFill="1" applyBorder="1" applyAlignment="1">
      <alignment horizontal="center" vertical="center"/>
    </xf>
    <xf numFmtId="0" fontId="159" fillId="21" borderId="145" xfId="6" applyFont="1" applyFill="1" applyBorder="1" applyAlignment="1">
      <alignment horizontal="center" vertical="center"/>
    </xf>
    <xf numFmtId="3" fontId="34" fillId="9" borderId="0" xfId="6" applyNumberFormat="1" applyFont="1" applyFill="1" applyBorder="1" applyAlignment="1">
      <alignment horizontal="center" vertical="center"/>
    </xf>
    <xf numFmtId="14" fontId="115" fillId="9" borderId="0" xfId="6" applyNumberFormat="1" applyFont="1" applyFill="1" applyBorder="1" applyAlignment="1">
      <alignment horizontal="center" vertical="center"/>
    </xf>
    <xf numFmtId="0" fontId="15" fillId="9" borderId="96" xfId="6" applyFont="1" applyFill="1" applyBorder="1" applyAlignment="1">
      <alignment horizontal="center" vertical="center"/>
    </xf>
    <xf numFmtId="0" fontId="15" fillId="9" borderId="95" xfId="6" applyNumberFormat="1" applyFont="1" applyFill="1" applyBorder="1" applyAlignment="1">
      <alignment horizontal="center" vertical="center"/>
    </xf>
    <xf numFmtId="3" fontId="63" fillId="9" borderId="95" xfId="6" applyNumberFormat="1" applyFont="1" applyFill="1" applyBorder="1" applyAlignment="1">
      <alignment horizontal="center" vertical="center"/>
    </xf>
    <xf numFmtId="168" fontId="15" fillId="9" borderId="95" xfId="6" applyNumberFormat="1" applyFont="1" applyFill="1" applyBorder="1" applyAlignment="1">
      <alignment horizontal="center" vertical="center"/>
    </xf>
    <xf numFmtId="4" fontId="15" fillId="9" borderId="95" xfId="6" applyNumberFormat="1" applyFont="1" applyFill="1" applyBorder="1" applyAlignment="1">
      <alignment horizontal="center" vertical="center"/>
    </xf>
    <xf numFmtId="14" fontId="15" fillId="9" borderId="177" xfId="0" applyNumberFormat="1" applyFont="1" applyFill="1" applyBorder="1" applyAlignment="1">
      <alignment horizontal="center" vertical="center"/>
    </xf>
    <xf numFmtId="0" fontId="15" fillId="9" borderId="177" xfId="0" applyFont="1" applyFill="1" applyBorder="1" applyAlignment="1">
      <alignment horizontal="center" vertical="center"/>
    </xf>
    <xf numFmtId="14" fontId="159" fillId="9" borderId="100" xfId="6" applyNumberFormat="1" applyFont="1" applyFill="1" applyBorder="1" applyAlignment="1">
      <alignment horizontal="center" vertical="center"/>
    </xf>
    <xf numFmtId="3" fontId="34" fillId="9" borderId="100" xfId="6" applyNumberFormat="1" applyFont="1" applyFill="1" applyBorder="1" applyAlignment="1">
      <alignment horizontal="center" vertical="center"/>
    </xf>
    <xf numFmtId="14" fontId="115" fillId="9" borderId="100" xfId="6" applyNumberFormat="1" applyFont="1" applyFill="1" applyBorder="1" applyAlignment="1">
      <alignment horizontal="center" vertical="center"/>
    </xf>
    <xf numFmtId="3" fontId="159" fillId="9" borderId="100" xfId="6" applyNumberFormat="1" applyFont="1" applyFill="1" applyBorder="1" applyAlignment="1">
      <alignment horizontal="center" vertical="center"/>
    </xf>
    <xf numFmtId="4" fontId="159" fillId="9" borderId="100" xfId="0" applyNumberFormat="1" applyFont="1" applyFill="1" applyBorder="1" applyAlignment="1">
      <alignment horizontal="center" vertical="center"/>
    </xf>
    <xf numFmtId="0" fontId="15" fillId="12" borderId="149" xfId="6" applyFont="1" applyFill="1" applyBorder="1" applyAlignment="1">
      <alignment horizontal="center" vertical="center"/>
    </xf>
    <xf numFmtId="0" fontId="171" fillId="9" borderId="51" xfId="0" applyFont="1" applyFill="1" applyBorder="1" applyAlignment="1">
      <alignment horizontal="center" vertical="center"/>
    </xf>
    <xf numFmtId="0" fontId="159" fillId="9" borderId="140" xfId="0" applyFont="1" applyFill="1" applyBorder="1" applyAlignment="1">
      <alignment horizontal="center" vertical="center"/>
    </xf>
    <xf numFmtId="0" fontId="159" fillId="21" borderId="77" xfId="6" applyFont="1" applyFill="1" applyBorder="1" applyAlignment="1">
      <alignment horizontal="center" vertical="center"/>
    </xf>
    <xf numFmtId="4" fontId="15" fillId="24" borderId="140" xfId="6" applyNumberFormat="1" applyFont="1" applyFill="1" applyBorder="1" applyAlignment="1">
      <alignment horizontal="center" vertical="center"/>
    </xf>
    <xf numFmtId="0" fontId="64" fillId="9" borderId="133" xfId="0" applyFont="1" applyFill="1" applyBorder="1" applyAlignment="1">
      <alignment horizontal="center"/>
    </xf>
    <xf numFmtId="0" fontId="166" fillId="9" borderId="140" xfId="0" applyFont="1" applyFill="1" applyBorder="1" applyAlignment="1">
      <alignment horizontal="center" vertical="center"/>
    </xf>
    <xf numFmtId="0" fontId="39" fillId="9" borderId="167" xfId="0" applyFont="1" applyFill="1" applyBorder="1" applyAlignment="1">
      <alignment horizontal="center"/>
    </xf>
    <xf numFmtId="0" fontId="39" fillId="9" borderId="167" xfId="0" applyFont="1" applyFill="1" applyBorder="1"/>
    <xf numFmtId="0" fontId="20" fillId="3" borderId="62" xfId="6" applyFont="1" applyFill="1" applyBorder="1" applyAlignment="1">
      <alignment horizontal="center" vertical="center"/>
    </xf>
    <xf numFmtId="0" fontId="20" fillId="3" borderId="65" xfId="6" applyFont="1" applyFill="1" applyBorder="1" applyAlignment="1">
      <alignment horizontal="center" vertical="center"/>
    </xf>
    <xf numFmtId="0" fontId="20" fillId="3" borderId="67" xfId="6" applyFont="1" applyFill="1" applyBorder="1" applyAlignment="1">
      <alignment horizontal="center" vertical="center"/>
    </xf>
    <xf numFmtId="0" fontId="115" fillId="9" borderId="0" xfId="0" applyFont="1" applyFill="1" applyAlignment="1">
      <alignment horizontal="center" vertical="center"/>
    </xf>
    <xf numFmtId="0" fontId="20" fillId="8" borderId="62" xfId="6" applyFont="1" applyFill="1" applyBorder="1" applyAlignment="1">
      <alignment horizontal="center" vertical="center"/>
    </xf>
    <xf numFmtId="0" fontId="20" fillId="8" borderId="65" xfId="6" applyFont="1" applyFill="1" applyBorder="1" applyAlignment="1">
      <alignment horizontal="center" vertical="center"/>
    </xf>
    <xf numFmtId="0" fontId="20" fillId="8" borderId="67" xfId="6" applyFont="1" applyFill="1" applyBorder="1" applyAlignment="1">
      <alignment horizontal="center" vertical="center"/>
    </xf>
    <xf numFmtId="3" fontId="0" fillId="9" borderId="0" xfId="0" applyNumberFormat="1" applyFill="1" applyAlignment="1">
      <alignment horizontal="center" vertical="center"/>
    </xf>
    <xf numFmtId="0" fontId="63" fillId="9" borderId="0" xfId="0" applyFont="1" applyFill="1" applyAlignment="1">
      <alignment horizontal="center" vertical="center"/>
    </xf>
    <xf numFmtId="2" fontId="15" fillId="9" borderId="0" xfId="0" applyNumberFormat="1" applyFont="1" applyFill="1" applyAlignment="1">
      <alignment horizontal="center" vertical="center"/>
    </xf>
    <xf numFmtId="4" fontId="15" fillId="9" borderId="0" xfId="0" applyNumberFormat="1" applyFont="1" applyFill="1" applyAlignment="1">
      <alignment horizontal="center" vertical="center"/>
    </xf>
    <xf numFmtId="168" fontId="15" fillId="9" borderId="0" xfId="0" applyNumberFormat="1" applyFont="1" applyFill="1" applyAlignment="1">
      <alignment horizontal="center" vertical="center"/>
    </xf>
    <xf numFmtId="0" fontId="160" fillId="9" borderId="140" xfId="0" applyFont="1" applyFill="1" applyBorder="1"/>
    <xf numFmtId="0" fontId="171" fillId="0" borderId="97" xfId="0" applyFont="1" applyBorder="1" applyAlignment="1">
      <alignment horizontal="center" vertical="center"/>
    </xf>
    <xf numFmtId="168" fontId="63" fillId="9" borderId="55" xfId="0" applyNumberFormat="1" applyFont="1" applyFill="1" applyBorder="1" applyAlignment="1">
      <alignment horizontal="center" vertical="center"/>
    </xf>
    <xf numFmtId="168" fontId="159" fillId="9" borderId="58" xfId="0" applyNumberFormat="1" applyFont="1" applyFill="1" applyBorder="1" applyAlignment="1">
      <alignment horizontal="center" vertical="center"/>
    </xf>
    <xf numFmtId="168" fontId="154" fillId="9" borderId="55" xfId="0" applyNumberFormat="1" applyFont="1" applyFill="1" applyBorder="1" applyAlignment="1">
      <alignment horizontal="center" vertical="center"/>
    </xf>
    <xf numFmtId="4" fontId="49" fillId="9" borderId="0" xfId="0" applyNumberFormat="1" applyFont="1" applyFill="1"/>
    <xf numFmtId="0" fontId="154" fillId="10" borderId="95" xfId="6" applyFont="1" applyFill="1" applyBorder="1" applyAlignment="1">
      <alignment horizontal="center" vertical="center"/>
    </xf>
    <xf numFmtId="168" fontId="63" fillId="9" borderId="55" xfId="6" applyNumberFormat="1" applyFont="1" applyFill="1" applyBorder="1" applyAlignment="1">
      <alignment horizontal="center" vertical="center"/>
    </xf>
    <xf numFmtId="0" fontId="20" fillId="26" borderId="62" xfId="6" applyFont="1" applyFill="1" applyBorder="1" applyAlignment="1">
      <alignment horizontal="center" vertical="center"/>
    </xf>
    <xf numFmtId="0" fontId="20" fillId="26" borderId="65" xfId="6" applyFont="1" applyFill="1" applyBorder="1" applyAlignment="1">
      <alignment horizontal="center" vertical="center"/>
    </xf>
    <xf numFmtId="0" fontId="20" fillId="26" borderId="67" xfId="6" applyFont="1" applyFill="1" applyBorder="1" applyAlignment="1">
      <alignment horizontal="center" vertical="center"/>
    </xf>
    <xf numFmtId="1" fontId="159" fillId="25" borderId="55" xfId="0" applyNumberFormat="1" applyFont="1" applyFill="1" applyBorder="1" applyAlignment="1">
      <alignment horizontal="center" vertical="center"/>
    </xf>
    <xf numFmtId="3" fontId="159" fillId="25" borderId="73" xfId="6" applyNumberFormat="1" applyFont="1" applyFill="1" applyBorder="1" applyAlignment="1">
      <alignment horizontal="center" vertical="center"/>
    </xf>
    <xf numFmtId="14" fontId="159" fillId="9" borderId="151" xfId="0" applyNumberFormat="1" applyFont="1" applyFill="1" applyBorder="1" applyAlignment="1">
      <alignment horizontal="center" vertical="center"/>
    </xf>
    <xf numFmtId="0" fontId="154" fillId="9" borderId="151" xfId="0" applyFont="1" applyFill="1" applyBorder="1" applyAlignment="1">
      <alignment horizontal="center" vertical="center"/>
    </xf>
    <xf numFmtId="2" fontId="159" fillId="9" borderId="151" xfId="0" applyNumberFormat="1" applyFont="1" applyFill="1" applyBorder="1" applyAlignment="1">
      <alignment horizontal="center" vertical="center"/>
    </xf>
    <xf numFmtId="4" fontId="159" fillId="9" borderId="151" xfId="0" applyNumberFormat="1" applyFont="1" applyFill="1" applyBorder="1" applyAlignment="1">
      <alignment horizontal="center" vertical="center"/>
    </xf>
    <xf numFmtId="1" fontId="159" fillId="21" borderId="0" xfId="0" applyNumberFormat="1" applyFont="1" applyFill="1" applyAlignment="1">
      <alignment horizontal="center" vertical="center"/>
    </xf>
    <xf numFmtId="14" fontId="159" fillId="21" borderId="0" xfId="0" applyNumberFormat="1" applyFont="1" applyFill="1" applyAlignment="1">
      <alignment horizontal="center" vertical="center"/>
    </xf>
    <xf numFmtId="14" fontId="115" fillId="21" borderId="0" xfId="0" applyNumberFormat="1" applyFont="1" applyFill="1" applyAlignment="1">
      <alignment horizontal="center" vertical="center"/>
    </xf>
    <xf numFmtId="0" fontId="159" fillId="9" borderId="167" xfId="0" applyFont="1" applyFill="1" applyBorder="1" applyAlignment="1">
      <alignment horizontal="center" vertical="center"/>
    </xf>
    <xf numFmtId="3" fontId="63" fillId="9" borderId="113" xfId="6" applyNumberFormat="1" applyFont="1" applyFill="1" applyBorder="1" applyAlignment="1">
      <alignment horizontal="center" vertical="center"/>
    </xf>
    <xf numFmtId="0" fontId="167" fillId="24" borderId="76" xfId="0" applyFont="1" applyFill="1" applyBorder="1" applyAlignment="1">
      <alignment horizontal="center" vertical="center"/>
    </xf>
    <xf numFmtId="0" fontId="167" fillId="24" borderId="55" xfId="0" applyFont="1" applyFill="1" applyBorder="1" applyAlignment="1">
      <alignment horizontal="center" vertical="center"/>
    </xf>
    <xf numFmtId="0" fontId="167" fillId="24" borderId="58" xfId="0" applyFont="1" applyFill="1" applyBorder="1" applyAlignment="1">
      <alignment horizontal="center" vertical="center"/>
    </xf>
    <xf numFmtId="14" fontId="167" fillId="24" borderId="58" xfId="0" applyNumberFormat="1" applyFont="1" applyFill="1" applyBorder="1" applyAlignment="1">
      <alignment horizontal="center" vertical="center"/>
    </xf>
    <xf numFmtId="2" fontId="167" fillId="24" borderId="58" xfId="0" applyNumberFormat="1" applyFont="1" applyFill="1" applyBorder="1" applyAlignment="1">
      <alignment horizontal="center" vertical="center"/>
    </xf>
    <xf numFmtId="14" fontId="151" fillId="24" borderId="58" xfId="0" applyNumberFormat="1" applyFont="1" applyFill="1" applyBorder="1" applyAlignment="1">
      <alignment horizontal="center" vertical="center"/>
    </xf>
    <xf numFmtId="3" fontId="167" fillId="24" borderId="58" xfId="0" applyNumberFormat="1" applyFont="1" applyFill="1" applyBorder="1" applyAlignment="1">
      <alignment horizontal="center" vertical="center"/>
    </xf>
    <xf numFmtId="4" fontId="167" fillId="24" borderId="58" xfId="0" applyNumberFormat="1" applyFont="1" applyFill="1" applyBorder="1" applyAlignment="1">
      <alignment horizontal="center" vertical="center"/>
    </xf>
    <xf numFmtId="4" fontId="167" fillId="24" borderId="58" xfId="6" applyNumberFormat="1" applyFont="1" applyFill="1" applyBorder="1" applyAlignment="1">
      <alignment horizontal="center" vertical="center"/>
    </xf>
    <xf numFmtId="3" fontId="167" fillId="24" borderId="199" xfId="6" applyNumberFormat="1" applyFont="1" applyFill="1" applyBorder="1" applyAlignment="1">
      <alignment horizontal="center" vertical="center"/>
    </xf>
    <xf numFmtId="0" fontId="167" fillId="24" borderId="82" xfId="0" applyFont="1" applyFill="1" applyBorder="1" applyAlignment="1">
      <alignment horizontal="center" vertical="center"/>
    </xf>
    <xf numFmtId="0" fontId="167" fillId="21" borderId="75" xfId="6" applyFont="1" applyFill="1" applyBorder="1" applyAlignment="1">
      <alignment horizontal="center" vertical="center"/>
    </xf>
    <xf numFmtId="0" fontId="167" fillId="21" borderId="55" xfId="6" applyNumberFormat="1" applyFont="1" applyFill="1" applyBorder="1" applyAlignment="1">
      <alignment horizontal="center" vertical="center"/>
    </xf>
    <xf numFmtId="0" fontId="167" fillId="21" borderId="58" xfId="6" applyFont="1" applyFill="1" applyBorder="1" applyAlignment="1">
      <alignment horizontal="center" vertical="center"/>
    </xf>
    <xf numFmtId="14" fontId="167" fillId="21" borderId="58" xfId="6" applyNumberFormat="1" applyFont="1" applyFill="1" applyBorder="1" applyAlignment="1">
      <alignment horizontal="center" vertical="center"/>
    </xf>
    <xf numFmtId="3" fontId="167" fillId="21" borderId="169" xfId="6" applyNumberFormat="1" applyFont="1" applyFill="1" applyBorder="1" applyAlignment="1">
      <alignment horizontal="center" vertical="center"/>
    </xf>
    <xf numFmtId="4" fontId="167" fillId="21" borderId="58" xfId="6" applyNumberFormat="1" applyFont="1" applyFill="1" applyBorder="1" applyAlignment="1">
      <alignment horizontal="center" vertical="center"/>
    </xf>
    <xf numFmtId="14" fontId="151" fillId="21" borderId="58" xfId="6" applyNumberFormat="1" applyFont="1" applyFill="1" applyBorder="1" applyAlignment="1">
      <alignment horizontal="center" vertical="center"/>
    </xf>
    <xf numFmtId="14" fontId="182" fillId="21" borderId="58" xfId="6" applyNumberFormat="1" applyFont="1" applyFill="1" applyBorder="1" applyAlignment="1">
      <alignment horizontal="center" vertical="center"/>
    </xf>
    <xf numFmtId="0" fontId="167" fillId="21" borderId="169" xfId="6" applyFont="1" applyFill="1" applyBorder="1" applyAlignment="1">
      <alignment horizontal="center" vertical="center"/>
    </xf>
    <xf numFmtId="0" fontId="167" fillId="21" borderId="55" xfId="0" applyFont="1" applyFill="1" applyBorder="1" applyAlignment="1">
      <alignment horizontal="center" vertical="center"/>
    </xf>
    <xf numFmtId="4" fontId="167" fillId="21" borderId="58" xfId="0" applyNumberFormat="1" applyFont="1" applyFill="1" applyBorder="1" applyAlignment="1">
      <alignment horizontal="center" vertical="center"/>
    </xf>
    <xf numFmtId="3" fontId="167" fillId="21" borderId="199" xfId="6" applyNumberFormat="1" applyFont="1" applyFill="1" applyBorder="1" applyAlignment="1">
      <alignment horizontal="center" vertical="center"/>
    </xf>
    <xf numFmtId="0" fontId="144" fillId="21" borderId="82" xfId="0" applyFont="1" applyFill="1" applyBorder="1" applyAlignment="1">
      <alignment horizontal="center"/>
    </xf>
    <xf numFmtId="0" fontId="167" fillId="21" borderId="75" xfId="0" applyFont="1" applyFill="1" applyBorder="1" applyAlignment="1">
      <alignment horizontal="center" vertical="center"/>
    </xf>
    <xf numFmtId="0" fontId="167" fillId="21" borderId="55" xfId="6" applyFont="1" applyFill="1" applyBorder="1" applyAlignment="1">
      <alignment horizontal="center" vertical="center"/>
    </xf>
    <xf numFmtId="4" fontId="15" fillId="3" borderId="55" xfId="6" applyNumberFormat="1" applyFont="1" applyFill="1" applyBorder="1" applyAlignment="1">
      <alignment horizontal="center" vertical="center"/>
    </xf>
    <xf numFmtId="168" fontId="154" fillId="9" borderId="55" xfId="6" applyNumberFormat="1" applyFont="1" applyFill="1" applyBorder="1" applyAlignment="1">
      <alignment horizontal="center" vertical="center"/>
    </xf>
    <xf numFmtId="4" fontId="49" fillId="0" borderId="82" xfId="0" applyNumberFormat="1" applyFont="1" applyBorder="1" applyAlignment="1">
      <alignment horizontal="center" vertical="center"/>
    </xf>
    <xf numFmtId="3" fontId="159" fillId="0" borderId="55" xfId="0" applyNumberFormat="1" applyFont="1" applyBorder="1" applyAlignment="1">
      <alignment horizontal="center" vertical="center"/>
    </xf>
    <xf numFmtId="0" fontId="183" fillId="24" borderId="75" xfId="0" applyFont="1" applyFill="1" applyBorder="1" applyAlignment="1">
      <alignment horizontal="center" vertical="center"/>
    </xf>
    <xf numFmtId="0" fontId="183" fillId="24" borderId="58" xfId="0" applyFont="1" applyFill="1" applyBorder="1" applyAlignment="1">
      <alignment horizontal="center" vertical="center"/>
    </xf>
    <xf numFmtId="14" fontId="183" fillId="24" borderId="58" xfId="0" applyNumberFormat="1" applyFont="1" applyFill="1" applyBorder="1" applyAlignment="1">
      <alignment horizontal="center" vertical="center"/>
    </xf>
    <xf numFmtId="2" fontId="183" fillId="24" borderId="58" xfId="0" applyNumberFormat="1" applyFont="1" applyFill="1" applyBorder="1" applyAlignment="1">
      <alignment horizontal="center" vertical="center"/>
    </xf>
    <xf numFmtId="14" fontId="147" fillId="24" borderId="58" xfId="0" applyNumberFormat="1" applyFont="1" applyFill="1" applyBorder="1" applyAlignment="1">
      <alignment horizontal="center" vertical="center"/>
    </xf>
    <xf numFmtId="3" fontId="183" fillId="24" borderId="58" xfId="0" applyNumberFormat="1" applyFont="1" applyFill="1" applyBorder="1" applyAlignment="1">
      <alignment horizontal="center" vertical="center"/>
    </xf>
    <xf numFmtId="4" fontId="183" fillId="24" borderId="58" xfId="0" applyNumberFormat="1" applyFont="1" applyFill="1" applyBorder="1" applyAlignment="1">
      <alignment horizontal="center" vertical="center"/>
    </xf>
    <xf numFmtId="4" fontId="183" fillId="24" borderId="58" xfId="6" applyNumberFormat="1" applyFont="1" applyFill="1" applyBorder="1" applyAlignment="1">
      <alignment horizontal="center" vertical="center"/>
    </xf>
    <xf numFmtId="3" fontId="183" fillId="24" borderId="199" xfId="6" applyNumberFormat="1" applyFont="1" applyFill="1" applyBorder="1" applyAlignment="1">
      <alignment horizontal="center" vertical="center"/>
    </xf>
    <xf numFmtId="4" fontId="183" fillId="24" borderId="140" xfId="6" applyNumberFormat="1" applyFont="1" applyFill="1" applyBorder="1" applyAlignment="1">
      <alignment horizontal="center" vertical="center"/>
    </xf>
    <xf numFmtId="0" fontId="89" fillId="9" borderId="145" xfId="6" applyFont="1" applyFill="1" applyBorder="1" applyAlignment="1">
      <alignment horizontal="center" vertical="center"/>
    </xf>
    <xf numFmtId="0" fontId="89" fillId="9" borderId="55" xfId="6" applyNumberFormat="1" applyFont="1" applyFill="1" applyBorder="1" applyAlignment="1">
      <alignment horizontal="center" vertical="center"/>
    </xf>
    <xf numFmtId="14" fontId="89" fillId="9" borderId="55" xfId="6" applyNumberFormat="1" applyFont="1" applyFill="1" applyBorder="1" applyAlignment="1">
      <alignment horizontal="center" vertical="center"/>
    </xf>
    <xf numFmtId="0" fontId="178" fillId="9" borderId="55" xfId="0" applyFont="1" applyFill="1" applyBorder="1" applyAlignment="1">
      <alignment horizontal="center" vertical="center"/>
    </xf>
    <xf numFmtId="0" fontId="89" fillId="9" borderId="55" xfId="6" applyFont="1" applyFill="1" applyBorder="1" applyAlignment="1">
      <alignment horizontal="center" vertical="center"/>
    </xf>
    <xf numFmtId="1" fontId="89" fillId="9" borderId="55" xfId="0" applyNumberFormat="1" applyFont="1" applyFill="1" applyBorder="1" applyAlignment="1">
      <alignment horizontal="center" vertical="center"/>
    </xf>
    <xf numFmtId="14" fontId="89" fillId="9" borderId="199" xfId="0" applyNumberFormat="1" applyFont="1" applyFill="1" applyBorder="1" applyAlignment="1">
      <alignment horizontal="center" vertical="center"/>
    </xf>
    <xf numFmtId="3" fontId="89" fillId="9" borderId="55" xfId="6" applyNumberFormat="1" applyFont="1" applyFill="1" applyBorder="1" applyAlignment="1">
      <alignment horizontal="center" vertical="center"/>
    </xf>
    <xf numFmtId="4" fontId="89" fillId="9" borderId="58" xfId="0" applyNumberFormat="1" applyFont="1" applyFill="1" applyBorder="1" applyAlignment="1">
      <alignment horizontal="center" vertical="center"/>
    </xf>
    <xf numFmtId="4" fontId="89" fillId="9" borderId="58" xfId="6" applyNumberFormat="1" applyFont="1" applyFill="1" applyBorder="1" applyAlignment="1">
      <alignment horizontal="center" vertical="center"/>
    </xf>
    <xf numFmtId="0" fontId="89" fillId="9" borderId="149" xfId="6" applyFont="1" applyFill="1" applyBorder="1" applyAlignment="1">
      <alignment horizontal="center" vertical="center"/>
    </xf>
    <xf numFmtId="0" fontId="184" fillId="9" borderId="133" xfId="0" applyFont="1" applyFill="1" applyBorder="1" applyAlignment="1">
      <alignment horizontal="center"/>
    </xf>
    <xf numFmtId="0" fontId="20" fillId="9" borderId="140" xfId="0" applyFont="1" applyFill="1" applyBorder="1" applyAlignment="1">
      <alignment horizontal="center" vertical="center"/>
    </xf>
    <xf numFmtId="168" fontId="15" fillId="9" borderId="55" xfId="6" applyNumberFormat="1" applyFont="1" applyFill="1" applyBorder="1" applyAlignment="1">
      <alignment horizontal="center" vertical="center"/>
    </xf>
    <xf numFmtId="0" fontId="0" fillId="9" borderId="216" xfId="0" applyFill="1" applyBorder="1"/>
    <xf numFmtId="0" fontId="166" fillId="9" borderId="77" xfId="6" applyFont="1" applyFill="1" applyBorder="1" applyAlignment="1">
      <alignment horizontal="center" vertical="center"/>
    </xf>
    <xf numFmtId="0" fontId="166" fillId="9" borderId="55" xfId="6" applyNumberFormat="1" applyFont="1" applyFill="1" applyBorder="1" applyAlignment="1">
      <alignment horizontal="center" vertical="center"/>
    </xf>
    <xf numFmtId="14" fontId="166" fillId="9" borderId="55" xfId="6" applyNumberFormat="1" applyFont="1" applyFill="1" applyBorder="1" applyAlignment="1">
      <alignment horizontal="center" vertical="center"/>
    </xf>
    <xf numFmtId="3" fontId="128" fillId="9" borderId="55" xfId="6" applyNumberFormat="1" applyFont="1" applyFill="1" applyBorder="1" applyAlignment="1">
      <alignment horizontal="center" vertical="center"/>
    </xf>
    <xf numFmtId="0" fontId="185" fillId="9" borderId="167" xfId="0" applyFont="1" applyFill="1" applyBorder="1" applyAlignment="1">
      <alignment horizontal="center" vertical="center"/>
    </xf>
    <xf numFmtId="0" fontId="4" fillId="0" borderId="82" xfId="0" applyFont="1" applyBorder="1" applyAlignment="1">
      <alignment horizontal="center"/>
    </xf>
    <xf numFmtId="0" fontId="159" fillId="0" borderId="76" xfId="0" applyFont="1" applyBorder="1" applyAlignment="1">
      <alignment horizontal="center" vertical="center"/>
    </xf>
    <xf numFmtId="0" fontId="15" fillId="0" borderId="76" xfId="0" applyFont="1" applyBorder="1" applyAlignment="1">
      <alignment horizontal="center" vertical="center"/>
    </xf>
    <xf numFmtId="0" fontId="39" fillId="9" borderId="0" xfId="0" applyFont="1" applyFill="1" applyAlignment="1">
      <alignment horizontal="center" vertical="center"/>
    </xf>
    <xf numFmtId="0" fontId="159" fillId="9" borderId="190" xfId="0" applyFont="1" applyFill="1" applyBorder="1" applyAlignment="1">
      <alignment horizontal="center" vertical="center"/>
    </xf>
    <xf numFmtId="0" fontId="115" fillId="9" borderId="0" xfId="6" applyFont="1" applyFill="1" applyBorder="1" applyAlignment="1">
      <alignment horizontal="center" vertical="center"/>
    </xf>
    <xf numFmtId="0" fontId="159" fillId="9" borderId="167" xfId="0" applyFont="1" applyFill="1" applyBorder="1" applyAlignment="1">
      <alignment horizontal="center"/>
    </xf>
    <xf numFmtId="0" fontId="170" fillId="9" borderId="75" xfId="0" applyFont="1" applyFill="1" applyBorder="1" applyAlignment="1">
      <alignment horizontal="center" vertical="center"/>
    </xf>
    <xf numFmtId="0" fontId="170" fillId="9" borderId="77" xfId="6" applyFont="1" applyFill="1" applyBorder="1" applyAlignment="1">
      <alignment horizontal="center" vertical="center"/>
    </xf>
    <xf numFmtId="0" fontId="170" fillId="9" borderId="55" xfId="6" applyNumberFormat="1" applyFont="1" applyFill="1" applyBorder="1" applyAlignment="1">
      <alignment horizontal="center" vertical="center"/>
    </xf>
    <xf numFmtId="3" fontId="157" fillId="9" borderId="55" xfId="6" applyNumberFormat="1" applyFont="1" applyFill="1" applyBorder="1" applyAlignment="1">
      <alignment horizontal="center" vertical="center"/>
    </xf>
    <xf numFmtId="14" fontId="170" fillId="9" borderId="199" xfId="0" applyNumberFormat="1" applyFont="1" applyFill="1" applyBorder="1" applyAlignment="1">
      <alignment horizontal="center" vertical="center"/>
    </xf>
    <xf numFmtId="0" fontId="170" fillId="9" borderId="185" xfId="0" applyFont="1" applyFill="1" applyBorder="1" applyAlignment="1">
      <alignment horizontal="center" vertical="center"/>
    </xf>
    <xf numFmtId="0" fontId="170" fillId="9" borderId="145" xfId="6" applyFont="1" applyFill="1" applyBorder="1" applyAlignment="1">
      <alignment horizontal="center" vertical="center"/>
    </xf>
    <xf numFmtId="0" fontId="157" fillId="9" borderId="55" xfId="0" applyFont="1" applyFill="1" applyBorder="1" applyAlignment="1">
      <alignment horizontal="center" vertical="center"/>
    </xf>
    <xf numFmtId="0" fontId="63" fillId="10" borderId="55" xfId="6" applyFont="1" applyFill="1" applyBorder="1" applyAlignment="1">
      <alignment horizontal="center" vertical="center"/>
    </xf>
    <xf numFmtId="2" fontId="15" fillId="10" borderId="55" xfId="6" applyNumberFormat="1" applyFont="1" applyFill="1" applyBorder="1" applyAlignment="1">
      <alignment horizontal="center" vertical="center"/>
    </xf>
    <xf numFmtId="0" fontId="63" fillId="9" borderId="55" xfId="6" applyFont="1" applyFill="1" applyBorder="1" applyAlignment="1">
      <alignment horizontal="center" vertical="center"/>
    </xf>
    <xf numFmtId="0" fontId="11" fillId="9" borderId="55" xfId="0" applyFont="1" applyFill="1" applyBorder="1" applyAlignment="1">
      <alignment horizontal="center"/>
    </xf>
    <xf numFmtId="0" fontId="15" fillId="27" borderId="75" xfId="6" applyFont="1" applyFill="1" applyBorder="1" applyAlignment="1">
      <alignment horizontal="center" vertical="center"/>
    </xf>
    <xf numFmtId="0" fontId="15" fillId="9" borderId="106" xfId="0" applyFont="1" applyFill="1" applyBorder="1" applyAlignment="1">
      <alignment horizontal="center" vertical="center"/>
    </xf>
    <xf numFmtId="168" fontId="63" fillId="9" borderId="95" xfId="0" applyNumberFormat="1" applyFont="1" applyFill="1" applyBorder="1" applyAlignment="1">
      <alignment horizontal="center" vertical="center"/>
    </xf>
    <xf numFmtId="2" fontId="15" fillId="9" borderId="95" xfId="0" applyNumberFormat="1" applyFont="1" applyFill="1" applyBorder="1" applyAlignment="1">
      <alignment horizontal="center" vertical="center"/>
    </xf>
    <xf numFmtId="3" fontId="15" fillId="9" borderId="95" xfId="0" applyNumberFormat="1" applyFont="1" applyFill="1" applyBorder="1" applyAlignment="1">
      <alignment horizontal="center" vertical="center"/>
    </xf>
    <xf numFmtId="4" fontId="15" fillId="9" borderId="95" xfId="0" applyNumberFormat="1" applyFont="1" applyFill="1" applyBorder="1" applyAlignment="1">
      <alignment horizontal="center" vertical="center"/>
    </xf>
    <xf numFmtId="0" fontId="154" fillId="9" borderId="88" xfId="6" applyFont="1" applyFill="1" applyBorder="1" applyAlignment="1">
      <alignment horizontal="center" vertical="center"/>
    </xf>
    <xf numFmtId="14" fontId="154" fillId="9" borderId="88" xfId="0" applyNumberFormat="1" applyFont="1" applyFill="1" applyBorder="1" applyAlignment="1">
      <alignment horizontal="center" vertical="center"/>
    </xf>
    <xf numFmtId="0" fontId="174" fillId="9" borderId="0" xfId="0" applyFont="1" applyFill="1" applyAlignment="1">
      <alignment horizontal="center" vertical="center"/>
    </xf>
    <xf numFmtId="168" fontId="63" fillId="9" borderId="58" xfId="0" applyNumberFormat="1" applyFont="1" applyFill="1" applyBorder="1" applyAlignment="1">
      <alignment horizontal="center" vertical="center"/>
    </xf>
    <xf numFmtId="2" fontId="15" fillId="25" borderId="55" xfId="0" applyNumberFormat="1" applyFont="1" applyFill="1" applyBorder="1" applyAlignment="1">
      <alignment horizontal="center" vertical="center"/>
    </xf>
    <xf numFmtId="14" fontId="114" fillId="25" borderId="55" xfId="0" applyNumberFormat="1" applyFont="1" applyFill="1" applyBorder="1" applyAlignment="1">
      <alignment horizontal="center" vertical="center"/>
    </xf>
    <xf numFmtId="1" fontId="15" fillId="25" borderId="55" xfId="0" applyNumberFormat="1" applyFont="1" applyFill="1" applyBorder="1" applyAlignment="1">
      <alignment horizontal="center" vertical="center"/>
    </xf>
    <xf numFmtId="0" fontId="15" fillId="25" borderId="75" xfId="0" applyFont="1" applyFill="1" applyBorder="1" applyAlignment="1">
      <alignment horizontal="center" vertical="center"/>
    </xf>
    <xf numFmtId="0" fontId="174" fillId="0" borderId="0" xfId="0" applyFont="1" applyAlignment="1">
      <alignment horizontal="center" vertical="center"/>
    </xf>
    <xf numFmtId="0" fontId="21" fillId="0" borderId="159" xfId="0" applyFont="1" applyBorder="1" applyAlignment="1">
      <alignment horizontal="center"/>
    </xf>
    <xf numFmtId="0" fontId="49" fillId="0" borderId="0" xfId="0" applyFont="1" applyAlignment="1">
      <alignment horizontal="right" vertical="center"/>
    </xf>
    <xf numFmtId="0" fontId="49" fillId="0" borderId="0" xfId="0" applyFont="1" applyAlignment="1">
      <alignment horizontal="right"/>
    </xf>
    <xf numFmtId="0" fontId="49" fillId="0" borderId="0" xfId="0" applyFont="1" applyAlignment="1">
      <alignment horizontal="left"/>
    </xf>
    <xf numFmtId="0" fontId="21" fillId="0" borderId="223" xfId="0" applyFont="1" applyBorder="1" applyAlignment="1">
      <alignment horizontal="left" vertical="center"/>
    </xf>
    <xf numFmtId="4" fontId="21" fillId="0" borderId="197" xfId="0" applyNumberFormat="1" applyFont="1" applyBorder="1" applyAlignment="1">
      <alignment horizontal="center" vertical="center"/>
    </xf>
    <xf numFmtId="1" fontId="21" fillId="28" borderId="51" xfId="0" applyNumberFormat="1" applyFont="1" applyFill="1" applyBorder="1" applyAlignment="1">
      <alignment horizontal="right" vertical="center"/>
    </xf>
    <xf numFmtId="4" fontId="49" fillId="28" borderId="86" xfId="0" applyNumberFormat="1" applyFont="1" applyFill="1" applyBorder="1" applyAlignment="1">
      <alignment horizontal="center"/>
    </xf>
    <xf numFmtId="3" fontId="159" fillId="0" borderId="0" xfId="0" applyNumberFormat="1" applyFont="1" applyAlignment="1">
      <alignment horizontal="center" vertical="center"/>
    </xf>
    <xf numFmtId="4" fontId="159" fillId="0" borderId="0" xfId="0" applyNumberFormat="1" applyFont="1" applyAlignment="1">
      <alignment horizontal="center" vertical="center"/>
    </xf>
    <xf numFmtId="168" fontId="15" fillId="0" borderId="0" xfId="6" applyNumberFormat="1" applyFont="1" applyBorder="1" applyAlignment="1">
      <alignment horizontal="center" vertical="center"/>
    </xf>
    <xf numFmtId="14" fontId="166" fillId="9" borderId="73" xfId="0" applyNumberFormat="1" applyFont="1" applyFill="1" applyBorder="1" applyAlignment="1">
      <alignment horizontal="center" vertical="center"/>
    </xf>
    <xf numFmtId="0" fontId="9" fillId="9" borderId="113" xfId="0" applyFont="1" applyFill="1" applyBorder="1" applyAlignment="1">
      <alignment horizontal="center" vertical="center"/>
    </xf>
    <xf numFmtId="0" fontId="9" fillId="9" borderId="100" xfId="0" applyFont="1" applyFill="1" applyBorder="1" applyAlignment="1">
      <alignment horizontal="center" vertical="center"/>
    </xf>
    <xf numFmtId="14" fontId="15" fillId="9" borderId="73" xfId="0" applyNumberFormat="1" applyFont="1" applyFill="1" applyBorder="1" applyAlignment="1">
      <alignment horizontal="center" vertical="center"/>
    </xf>
    <xf numFmtId="4" fontId="9" fillId="9" borderId="88" xfId="0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3" fontId="63" fillId="0" borderId="0" xfId="6" applyNumberFormat="1" applyFont="1" applyBorder="1" applyAlignment="1">
      <alignment horizontal="center" vertical="center"/>
    </xf>
    <xf numFmtId="0" fontId="15" fillId="0" borderId="0" xfId="6" applyNumberFormat="1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14" fontId="159" fillId="0" borderId="0" xfId="6" applyNumberFormat="1" applyFont="1" applyBorder="1" applyAlignment="1">
      <alignment horizontal="center" vertical="center"/>
    </xf>
    <xf numFmtId="0" fontId="115" fillId="0" borderId="0" xfId="6" applyFont="1" applyBorder="1" applyAlignment="1">
      <alignment horizontal="center" vertical="center"/>
    </xf>
    <xf numFmtId="3" fontId="159" fillId="0" borderId="0" xfId="6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59" fillId="0" borderId="0" xfId="6" applyNumberFormat="1" applyFont="1" applyBorder="1" applyAlignment="1">
      <alignment horizontal="center" vertical="center"/>
    </xf>
    <xf numFmtId="3" fontId="115" fillId="0" borderId="0" xfId="6" applyNumberFormat="1" applyFont="1" applyBorder="1" applyAlignment="1">
      <alignment horizontal="center" vertical="center"/>
    </xf>
    <xf numFmtId="168" fontId="115" fillId="0" borderId="0" xfId="6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20" fillId="9" borderId="94" xfId="0" applyFont="1" applyFill="1" applyBorder="1" applyAlignment="1">
      <alignment horizontal="center" vertical="center"/>
    </xf>
    <xf numFmtId="0" fontId="174" fillId="9" borderId="0" xfId="0" applyFont="1" applyFill="1" applyAlignment="1">
      <alignment vertical="center"/>
    </xf>
    <xf numFmtId="0" fontId="4" fillId="9" borderId="169" xfId="0" applyFont="1" applyFill="1" applyBorder="1"/>
    <xf numFmtId="14" fontId="166" fillId="9" borderId="177" xfId="0" applyNumberFormat="1" applyFont="1" applyFill="1" applyBorder="1" applyAlignment="1">
      <alignment horizontal="center" vertical="center"/>
    </xf>
    <xf numFmtId="0" fontId="4" fillId="9" borderId="55" xfId="6" applyFill="1" applyBorder="1" applyAlignment="1">
      <alignment horizontal="center" vertical="center"/>
    </xf>
    <xf numFmtId="0" fontId="4" fillId="9" borderId="88" xfId="6" applyFill="1" applyBorder="1" applyAlignment="1">
      <alignment horizontal="center" vertical="center"/>
    </xf>
    <xf numFmtId="0" fontId="4" fillId="9" borderId="0" xfId="6" applyFill="1" applyBorder="1" applyAlignment="1">
      <alignment horizontal="center" vertical="center"/>
    </xf>
    <xf numFmtId="14" fontId="15" fillId="9" borderId="126" xfId="0" applyNumberFormat="1" applyFont="1" applyFill="1" applyBorder="1" applyAlignment="1">
      <alignment horizontal="center" vertical="center"/>
    </xf>
    <xf numFmtId="14" fontId="89" fillId="9" borderId="58" xfId="0" applyNumberFormat="1" applyFont="1" applyFill="1" applyBorder="1" applyAlignment="1">
      <alignment horizontal="center" vertical="center"/>
    </xf>
    <xf numFmtId="14" fontId="15" fillId="9" borderId="171" xfId="0" applyNumberFormat="1" applyFont="1" applyFill="1" applyBorder="1" applyAlignment="1">
      <alignment horizontal="center" vertical="center"/>
    </xf>
    <xf numFmtId="0" fontId="0" fillId="9" borderId="58" xfId="0" applyFill="1" applyBorder="1" applyAlignment="1">
      <alignment horizontal="center" vertical="center"/>
    </xf>
    <xf numFmtId="0" fontId="0" fillId="9" borderId="199" xfId="0" applyFill="1" applyBorder="1" applyAlignment="1">
      <alignment horizontal="center" vertical="center"/>
    </xf>
    <xf numFmtId="0" fontId="15" fillId="29" borderId="75" xfId="6" applyFont="1" applyFill="1" applyBorder="1" applyAlignment="1">
      <alignment horizontal="center" vertical="center"/>
    </xf>
    <xf numFmtId="4" fontId="49" fillId="3" borderId="113" xfId="0" applyNumberFormat="1" applyFont="1" applyFill="1" applyBorder="1" applyAlignment="1">
      <alignment horizontal="center"/>
    </xf>
    <xf numFmtId="0" fontId="120" fillId="9" borderId="55" xfId="6" applyFont="1" applyFill="1" applyBorder="1" applyAlignment="1">
      <alignment horizontal="center" vertical="center"/>
    </xf>
    <xf numFmtId="0" fontId="171" fillId="9" borderId="149" xfId="6" applyFont="1" applyFill="1" applyBorder="1" applyAlignment="1">
      <alignment horizontal="center" vertical="center"/>
    </xf>
    <xf numFmtId="0" fontId="171" fillId="9" borderId="58" xfId="6" applyNumberFormat="1" applyFont="1" applyFill="1" applyBorder="1" applyAlignment="1">
      <alignment horizontal="center" vertical="center"/>
    </xf>
    <xf numFmtId="0" fontId="171" fillId="9" borderId="55" xfId="0" applyFont="1" applyFill="1" applyBorder="1" applyAlignment="1">
      <alignment horizontal="center" vertical="center"/>
    </xf>
    <xf numFmtId="14" fontId="171" fillId="9" borderId="55" xfId="0" applyNumberFormat="1" applyFont="1" applyFill="1" applyBorder="1" applyAlignment="1">
      <alignment horizontal="center" vertical="center"/>
    </xf>
    <xf numFmtId="168" fontId="171" fillId="9" borderId="55" xfId="6" applyNumberFormat="1" applyFont="1" applyFill="1" applyBorder="1" applyAlignment="1">
      <alignment horizontal="center" vertical="center"/>
    </xf>
    <xf numFmtId="0" fontId="171" fillId="9" borderId="58" xfId="6" applyFont="1" applyFill="1" applyBorder="1" applyAlignment="1">
      <alignment horizontal="center" vertical="center"/>
    </xf>
    <xf numFmtId="4" fontId="171" fillId="9" borderId="58" xfId="6" applyNumberFormat="1" applyFont="1" applyFill="1" applyBorder="1" applyAlignment="1">
      <alignment horizontal="center" vertical="center"/>
    </xf>
    <xf numFmtId="0" fontId="171" fillId="9" borderId="75" xfId="6" applyFont="1" applyFill="1" applyBorder="1" applyAlignment="1">
      <alignment horizontal="center" vertical="center"/>
    </xf>
    <xf numFmtId="4" fontId="171" fillId="9" borderId="55" xfId="6" applyNumberFormat="1" applyFont="1" applyFill="1" applyBorder="1" applyAlignment="1">
      <alignment horizontal="center" vertical="center"/>
    </xf>
    <xf numFmtId="168" fontId="31" fillId="9" borderId="55" xfId="6" applyNumberFormat="1" applyFont="1" applyFill="1" applyBorder="1" applyAlignment="1">
      <alignment horizontal="center" vertical="center"/>
    </xf>
    <xf numFmtId="0" fontId="171" fillId="9" borderId="55" xfId="6" applyNumberFormat="1" applyFont="1" applyFill="1" applyBorder="1" applyAlignment="1">
      <alignment horizontal="center" vertical="center"/>
    </xf>
    <xf numFmtId="14" fontId="171" fillId="9" borderId="55" xfId="6" applyNumberFormat="1" applyFont="1" applyFill="1" applyBorder="1" applyAlignment="1">
      <alignment horizontal="center" vertical="center"/>
    </xf>
    <xf numFmtId="3" fontId="171" fillId="9" borderId="55" xfId="6" applyNumberFormat="1" applyFont="1" applyFill="1" applyBorder="1" applyAlignment="1">
      <alignment horizontal="center" vertical="center"/>
    </xf>
    <xf numFmtId="3" fontId="171" fillId="9" borderId="58" xfId="6" applyNumberFormat="1" applyFont="1" applyFill="1" applyBorder="1" applyAlignment="1">
      <alignment horizontal="center" vertical="center"/>
    </xf>
    <xf numFmtId="0" fontId="120" fillId="9" borderId="149" xfId="6" applyFont="1" applyFill="1" applyBorder="1" applyAlignment="1">
      <alignment horizontal="center" vertical="center"/>
    </xf>
    <xf numFmtId="0" fontId="120" fillId="9" borderId="58" xfId="6" applyNumberFormat="1" applyFont="1" applyFill="1" applyBorder="1" applyAlignment="1">
      <alignment horizontal="center" vertical="center"/>
    </xf>
    <xf numFmtId="0" fontId="120" fillId="9" borderId="55" xfId="0" applyFont="1" applyFill="1" applyBorder="1" applyAlignment="1">
      <alignment horizontal="center" vertical="center"/>
    </xf>
    <xf numFmtId="14" fontId="120" fillId="9" borderId="55" xfId="0" applyNumberFormat="1" applyFont="1" applyFill="1" applyBorder="1" applyAlignment="1">
      <alignment horizontal="center" vertical="center"/>
    </xf>
    <xf numFmtId="168" fontId="120" fillId="9" borderId="55" xfId="6" applyNumberFormat="1" applyFont="1" applyFill="1" applyBorder="1" applyAlignment="1">
      <alignment horizontal="center" vertical="center"/>
    </xf>
    <xf numFmtId="0" fontId="120" fillId="9" borderId="58" xfId="6" applyFont="1" applyFill="1" applyBorder="1" applyAlignment="1">
      <alignment horizontal="center" vertical="center"/>
    </xf>
    <xf numFmtId="4" fontId="120" fillId="9" borderId="58" xfId="6" applyNumberFormat="1" applyFont="1" applyFill="1" applyBorder="1" applyAlignment="1">
      <alignment horizontal="center" vertical="center"/>
    </xf>
    <xf numFmtId="173" fontId="171" fillId="9" borderId="55" xfId="6" applyNumberFormat="1" applyFont="1" applyFill="1" applyBorder="1" applyAlignment="1">
      <alignment horizontal="center" vertical="center"/>
    </xf>
    <xf numFmtId="0" fontId="81" fillId="9" borderId="58" xfId="6" applyNumberFormat="1" applyFont="1" applyFill="1" applyBorder="1" applyAlignment="1">
      <alignment horizontal="center" vertical="center"/>
    </xf>
    <xf numFmtId="0" fontId="81" fillId="9" borderId="55" xfId="0" applyFont="1" applyFill="1" applyBorder="1" applyAlignment="1">
      <alignment horizontal="center" vertical="center"/>
    </xf>
    <xf numFmtId="14" fontId="81" fillId="9" borderId="55" xfId="0" applyNumberFormat="1" applyFont="1" applyFill="1" applyBorder="1" applyAlignment="1">
      <alignment horizontal="center" vertical="center"/>
    </xf>
    <xf numFmtId="173" fontId="81" fillId="9" borderId="55" xfId="6" applyNumberFormat="1" applyFont="1" applyFill="1" applyBorder="1" applyAlignment="1">
      <alignment horizontal="center" vertical="center"/>
    </xf>
    <xf numFmtId="0" fontId="81" fillId="9" borderId="58" xfId="6" applyFont="1" applyFill="1" applyBorder="1" applyAlignment="1">
      <alignment horizontal="center" vertical="center"/>
    </xf>
    <xf numFmtId="4" fontId="81" fillId="9" borderId="58" xfId="6" applyNumberFormat="1" applyFont="1" applyFill="1" applyBorder="1" applyAlignment="1">
      <alignment horizontal="center" vertical="center"/>
    </xf>
    <xf numFmtId="3" fontId="171" fillId="9" borderId="55" xfId="0" applyNumberFormat="1" applyFont="1" applyFill="1" applyBorder="1" applyAlignment="1">
      <alignment horizontal="center" vertical="center"/>
    </xf>
    <xf numFmtId="3" fontId="120" fillId="9" borderId="55" xfId="6" applyNumberFormat="1" applyFont="1" applyFill="1" applyBorder="1" applyAlignment="1">
      <alignment horizontal="center" vertical="center"/>
    </xf>
    <xf numFmtId="4" fontId="120" fillId="9" borderId="55" xfId="6" applyNumberFormat="1" applyFont="1" applyFill="1" applyBorder="1" applyAlignment="1">
      <alignment horizontal="center" vertical="center"/>
    </xf>
    <xf numFmtId="3" fontId="120" fillId="9" borderId="55" xfId="0" applyNumberFormat="1" applyFont="1" applyFill="1" applyBorder="1" applyAlignment="1">
      <alignment horizontal="center" vertical="center"/>
    </xf>
    <xf numFmtId="0" fontId="81" fillId="9" borderId="55" xfId="6" applyFont="1" applyFill="1" applyBorder="1" applyAlignment="1">
      <alignment horizontal="center" vertical="center"/>
    </xf>
    <xf numFmtId="3" fontId="81" fillId="9" borderId="55" xfId="6" applyNumberFormat="1" applyFont="1" applyFill="1" applyBorder="1" applyAlignment="1">
      <alignment horizontal="center" vertical="center"/>
    </xf>
    <xf numFmtId="4" fontId="81" fillId="9" borderId="55" xfId="6" applyNumberFormat="1" applyFont="1" applyFill="1" applyBorder="1" applyAlignment="1">
      <alignment horizontal="center" vertical="center"/>
    </xf>
    <xf numFmtId="3" fontId="81" fillId="9" borderId="55" xfId="0" applyNumberFormat="1" applyFont="1" applyFill="1" applyBorder="1" applyAlignment="1">
      <alignment horizontal="center" vertical="center"/>
    </xf>
    <xf numFmtId="3" fontId="120" fillId="9" borderId="58" xfId="6" applyNumberFormat="1" applyFont="1" applyFill="1" applyBorder="1" applyAlignment="1">
      <alignment horizontal="center" vertical="center"/>
    </xf>
    <xf numFmtId="3" fontId="120" fillId="9" borderId="58" xfId="0" applyNumberFormat="1" applyFont="1" applyFill="1" applyBorder="1" applyAlignment="1">
      <alignment horizontal="center" vertical="center"/>
    </xf>
    <xf numFmtId="0" fontId="120" fillId="9" borderId="151" xfId="6" applyFont="1" applyFill="1" applyBorder="1" applyAlignment="1">
      <alignment horizontal="center" vertical="center"/>
    </xf>
    <xf numFmtId="3" fontId="120" fillId="9" borderId="151" xfId="6" applyNumberFormat="1" applyFont="1" applyFill="1" applyBorder="1" applyAlignment="1">
      <alignment horizontal="center" vertical="center"/>
    </xf>
    <xf numFmtId="4" fontId="120" fillId="9" borderId="151" xfId="6" applyNumberFormat="1" applyFont="1" applyFill="1" applyBorder="1" applyAlignment="1">
      <alignment horizontal="center" vertical="center"/>
    </xf>
    <xf numFmtId="3" fontId="120" fillId="9" borderId="151" xfId="0" applyNumberFormat="1" applyFont="1" applyFill="1" applyBorder="1" applyAlignment="1">
      <alignment horizontal="center" vertical="center"/>
    </xf>
    <xf numFmtId="0" fontId="171" fillId="9" borderId="88" xfId="6" applyFont="1" applyFill="1" applyBorder="1" applyAlignment="1">
      <alignment horizontal="center" vertical="center"/>
    </xf>
    <xf numFmtId="3" fontId="171" fillId="9" borderId="88" xfId="6" applyNumberFormat="1" applyFont="1" applyFill="1" applyBorder="1" applyAlignment="1">
      <alignment horizontal="center" vertical="center"/>
    </xf>
    <xf numFmtId="4" fontId="171" fillId="9" borderId="88" xfId="0" applyNumberFormat="1" applyFont="1" applyFill="1" applyBorder="1" applyAlignment="1">
      <alignment horizontal="center" vertical="center"/>
    </xf>
    <xf numFmtId="4" fontId="171" fillId="9" borderId="88" xfId="6" applyNumberFormat="1" applyFont="1" applyFill="1" applyBorder="1" applyAlignment="1">
      <alignment horizontal="center" vertical="center"/>
    </xf>
    <xf numFmtId="0" fontId="186" fillId="9" borderId="88" xfId="0" applyFont="1" applyFill="1" applyBorder="1"/>
    <xf numFmtId="0" fontId="154" fillId="9" borderId="0" xfId="6" applyFont="1" applyFill="1" applyBorder="1" applyAlignment="1">
      <alignment horizontal="center" vertical="center"/>
    </xf>
    <xf numFmtId="0" fontId="0" fillId="6" borderId="0" xfId="0" applyFill="1"/>
    <xf numFmtId="0" fontId="49" fillId="6" borderId="0" xfId="0" applyFont="1" applyFill="1"/>
    <xf numFmtId="0" fontId="164" fillId="6" borderId="0" xfId="0" applyFont="1" applyFill="1" applyAlignment="1">
      <alignment horizontal="left" vertical="center"/>
    </xf>
    <xf numFmtId="0" fontId="174" fillId="6" borderId="0" xfId="0" applyFont="1" applyFill="1"/>
    <xf numFmtId="0" fontId="21" fillId="6" borderId="0" xfId="0" applyFont="1" applyFill="1"/>
    <xf numFmtId="0" fontId="2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20" fillId="6" borderId="71" xfId="0" applyFont="1" applyFill="1" applyBorder="1" applyAlignment="1">
      <alignment horizontal="center" vertical="center"/>
    </xf>
    <xf numFmtId="0" fontId="49" fillId="6" borderId="0" xfId="0" applyFont="1" applyFill="1" applyAlignment="1">
      <alignment horizontal="center" vertical="center"/>
    </xf>
    <xf numFmtId="0" fontId="21" fillId="6" borderId="169" xfId="0" applyFont="1" applyFill="1" applyBorder="1" applyAlignment="1">
      <alignment horizontal="center" vertical="center"/>
    </xf>
    <xf numFmtId="0" fontId="49" fillId="6" borderId="169" xfId="0" applyFont="1" applyFill="1" applyBorder="1"/>
    <xf numFmtId="0" fontId="20" fillId="6" borderId="91" xfId="0" applyFont="1" applyFill="1" applyBorder="1" applyAlignment="1">
      <alignment horizontal="center" vertical="center"/>
    </xf>
    <xf numFmtId="0" fontId="20" fillId="6" borderId="62" xfId="6" applyFont="1" applyFill="1" applyBorder="1" applyAlignment="1">
      <alignment horizontal="center" vertical="center"/>
    </xf>
    <xf numFmtId="0" fontId="20" fillId="6" borderId="63" xfId="6" applyFont="1" applyFill="1" applyBorder="1" applyAlignment="1">
      <alignment horizontal="center" vertical="center"/>
    </xf>
    <xf numFmtId="0" fontId="20" fillId="6" borderId="172" xfId="6" applyFont="1" applyFill="1" applyBorder="1" applyAlignment="1">
      <alignment horizontal="center" vertical="center"/>
    </xf>
    <xf numFmtId="0" fontId="20" fillId="6" borderId="64" xfId="6" applyFont="1" applyFill="1" applyBorder="1" applyAlignment="1">
      <alignment horizontal="center" vertical="center"/>
    </xf>
    <xf numFmtId="0" fontId="20" fillId="6" borderId="98" xfId="0" applyFont="1" applyFill="1" applyBorder="1" applyAlignment="1">
      <alignment horizontal="center" vertical="center"/>
    </xf>
    <xf numFmtId="0" fontId="20" fillId="6" borderId="65" xfId="6" applyFont="1" applyFill="1" applyBorder="1" applyAlignment="1">
      <alignment horizontal="center" vertical="center"/>
    </xf>
    <xf numFmtId="0" fontId="20" fillId="6" borderId="7" xfId="6" applyFont="1" applyFill="1" applyBorder="1" applyAlignment="1">
      <alignment horizontal="center" vertical="center"/>
    </xf>
    <xf numFmtId="0" fontId="20" fillId="6" borderId="22" xfId="6" applyFont="1" applyFill="1" applyBorder="1" applyAlignment="1">
      <alignment horizontal="center" vertical="center"/>
    </xf>
    <xf numFmtId="0" fontId="20" fillId="6" borderId="66" xfId="6" applyFont="1" applyFill="1" applyBorder="1" applyAlignment="1">
      <alignment horizontal="center" vertical="center"/>
    </xf>
    <xf numFmtId="0" fontId="15" fillId="6" borderId="76" xfId="0" applyFont="1" applyFill="1" applyBorder="1" applyAlignment="1">
      <alignment horizontal="center" vertical="center"/>
    </xf>
    <xf numFmtId="0" fontId="15" fillId="6" borderId="55" xfId="6" applyFont="1" applyFill="1" applyBorder="1" applyAlignment="1">
      <alignment horizontal="center" vertical="center"/>
    </xf>
    <xf numFmtId="0" fontId="15" fillId="6" borderId="58" xfId="6" applyNumberFormat="1" applyFont="1" applyFill="1" applyBorder="1" applyAlignment="1">
      <alignment horizontal="center" vertical="center"/>
    </xf>
    <xf numFmtId="0" fontId="15" fillId="6" borderId="55" xfId="0" applyFont="1" applyFill="1" applyBorder="1" applyAlignment="1">
      <alignment horizontal="center" vertical="center"/>
    </xf>
    <xf numFmtId="14" fontId="15" fillId="6" borderId="55" xfId="0" applyNumberFormat="1" applyFont="1" applyFill="1" applyBorder="1" applyAlignment="1">
      <alignment horizontal="center" vertical="center"/>
    </xf>
    <xf numFmtId="168" fontId="15" fillId="6" borderId="55" xfId="6" applyNumberFormat="1" applyFont="1" applyFill="1" applyBorder="1" applyAlignment="1">
      <alignment horizontal="center" vertical="center"/>
    </xf>
    <xf numFmtId="0" fontId="15" fillId="6" borderId="58" xfId="6" applyFont="1" applyFill="1" applyBorder="1" applyAlignment="1">
      <alignment horizontal="center" vertical="center"/>
    </xf>
    <xf numFmtId="4" fontId="15" fillId="6" borderId="58" xfId="6" applyNumberFormat="1" applyFont="1" applyFill="1" applyBorder="1" applyAlignment="1">
      <alignment horizontal="center" vertical="center"/>
    </xf>
    <xf numFmtId="14" fontId="114" fillId="6" borderId="73" xfId="0" applyNumberFormat="1" applyFont="1" applyFill="1" applyBorder="1" applyAlignment="1">
      <alignment horizontal="center" vertical="center"/>
    </xf>
    <xf numFmtId="14" fontId="63" fillId="6" borderId="73" xfId="0" applyNumberFormat="1" applyFont="1" applyFill="1" applyBorder="1" applyAlignment="1">
      <alignment horizontal="center" vertical="center"/>
    </xf>
    <xf numFmtId="3" fontId="15" fillId="6" borderId="55" xfId="6" applyNumberFormat="1" applyFont="1" applyFill="1" applyBorder="1" applyAlignment="1">
      <alignment horizontal="center" vertical="center"/>
    </xf>
    <xf numFmtId="4" fontId="15" fillId="6" borderId="55" xfId="6" applyNumberFormat="1" applyFont="1" applyFill="1" applyBorder="1" applyAlignment="1">
      <alignment horizontal="center" vertical="center"/>
    </xf>
    <xf numFmtId="3" fontId="15" fillId="6" borderId="55" xfId="0" applyNumberFormat="1" applyFont="1" applyFill="1" applyBorder="1" applyAlignment="1">
      <alignment horizontal="center" vertical="center"/>
    </xf>
    <xf numFmtId="0" fontId="20" fillId="6" borderId="216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0" fillId="6" borderId="67" xfId="6" applyFont="1" applyFill="1" applyBorder="1" applyAlignment="1">
      <alignment horizontal="center" vertical="center"/>
    </xf>
    <xf numFmtId="0" fontId="20" fillId="6" borderId="56" xfId="6" applyFont="1" applyFill="1" applyBorder="1" applyAlignment="1">
      <alignment horizontal="center" vertical="center"/>
    </xf>
    <xf numFmtId="0" fontId="20" fillId="6" borderId="173" xfId="6" applyFont="1" applyFill="1" applyBorder="1" applyAlignment="1">
      <alignment horizontal="center" vertical="center"/>
    </xf>
    <xf numFmtId="0" fontId="20" fillId="6" borderId="68" xfId="6" applyFont="1" applyFill="1" applyBorder="1" applyAlignment="1">
      <alignment horizontal="center" vertical="center"/>
    </xf>
    <xf numFmtId="0" fontId="4" fillId="6" borderId="140" xfId="0" applyFont="1" applyFill="1" applyBorder="1" applyAlignment="1">
      <alignment horizontal="center" vertical="center"/>
    </xf>
    <xf numFmtId="0" fontId="166" fillId="6" borderId="96" xfId="0" applyFont="1" applyFill="1" applyBorder="1" applyAlignment="1">
      <alignment horizontal="center" vertical="center"/>
    </xf>
    <xf numFmtId="1" fontId="166" fillId="6" borderId="95" xfId="0" applyNumberFormat="1" applyFont="1" applyFill="1" applyBorder="1" applyAlignment="1">
      <alignment horizontal="center" vertical="center"/>
    </xf>
    <xf numFmtId="0" fontId="166" fillId="6" borderId="95" xfId="0" applyFont="1" applyFill="1" applyBorder="1" applyAlignment="1">
      <alignment horizontal="center" vertical="center"/>
    </xf>
    <xf numFmtId="14" fontId="166" fillId="6" borderId="95" xfId="0" applyNumberFormat="1" applyFont="1" applyFill="1" applyBorder="1" applyAlignment="1">
      <alignment horizontal="center" vertical="center"/>
    </xf>
    <xf numFmtId="0" fontId="128" fillId="6" borderId="95" xfId="0" applyFont="1" applyFill="1" applyBorder="1" applyAlignment="1">
      <alignment horizontal="center" vertical="center"/>
    </xf>
    <xf numFmtId="0" fontId="166" fillId="6" borderId="95" xfId="6" applyFont="1" applyFill="1" applyBorder="1" applyAlignment="1">
      <alignment horizontal="center" vertical="center"/>
    </xf>
    <xf numFmtId="0" fontId="165" fillId="6" borderId="55" xfId="6" applyFont="1" applyFill="1" applyBorder="1" applyAlignment="1">
      <alignment horizontal="center" vertical="center"/>
    </xf>
    <xf numFmtId="2" fontId="166" fillId="6" borderId="95" xfId="0" applyNumberFormat="1" applyFont="1" applyFill="1" applyBorder="1" applyAlignment="1">
      <alignment horizontal="center" vertical="center"/>
    </xf>
    <xf numFmtId="14" fontId="116" fillId="6" borderId="177" xfId="0" applyNumberFormat="1" applyFont="1" applyFill="1" applyBorder="1" applyAlignment="1">
      <alignment horizontal="center" vertical="center"/>
    </xf>
    <xf numFmtId="14" fontId="128" fillId="6" borderId="177" xfId="0" applyNumberFormat="1" applyFont="1" applyFill="1" applyBorder="1" applyAlignment="1">
      <alignment horizontal="center" vertical="center"/>
    </xf>
    <xf numFmtId="3" fontId="166" fillId="6" borderId="95" xfId="6" applyNumberFormat="1" applyFont="1" applyFill="1" applyBorder="1" applyAlignment="1">
      <alignment horizontal="center" vertical="center"/>
    </xf>
    <xf numFmtId="4" fontId="166" fillId="6" borderId="95" xfId="6" applyNumberFormat="1" applyFont="1" applyFill="1" applyBorder="1" applyAlignment="1">
      <alignment horizontal="center" vertical="center"/>
    </xf>
    <xf numFmtId="3" fontId="166" fillId="6" borderId="95" xfId="0" applyNumberFormat="1" applyFont="1" applyFill="1" applyBorder="1" applyAlignment="1">
      <alignment horizontal="center" vertical="center"/>
    </xf>
    <xf numFmtId="0" fontId="154" fillId="6" borderId="97" xfId="0" applyFont="1" applyFill="1" applyBorder="1"/>
    <xf numFmtId="0" fontId="15" fillId="6" borderId="75" xfId="0" applyFont="1" applyFill="1" applyBorder="1" applyAlignment="1">
      <alignment horizontal="center" vertical="center"/>
    </xf>
    <xf numFmtId="0" fontId="15" fillId="6" borderId="145" xfId="6" applyFont="1" applyFill="1" applyBorder="1" applyAlignment="1">
      <alignment horizontal="center" vertical="center"/>
    </xf>
    <xf numFmtId="0" fontId="15" fillId="6" borderId="55" xfId="6" applyNumberFormat="1" applyFont="1" applyFill="1" applyBorder="1" applyAlignment="1">
      <alignment horizontal="center" vertical="center"/>
    </xf>
    <xf numFmtId="14" fontId="15" fillId="6" borderId="55" xfId="6" applyNumberFormat="1" applyFont="1" applyFill="1" applyBorder="1" applyAlignment="1">
      <alignment horizontal="center" vertical="center"/>
    </xf>
    <xf numFmtId="0" fontId="63" fillId="6" borderId="55" xfId="0" applyFont="1" applyFill="1" applyBorder="1" applyAlignment="1">
      <alignment horizontal="center" vertical="center"/>
    </xf>
    <xf numFmtId="1" fontId="15" fillId="6" borderId="55" xfId="0" applyNumberFormat="1" applyFont="1" applyFill="1" applyBorder="1" applyAlignment="1">
      <alignment horizontal="center" vertical="center"/>
    </xf>
    <xf numFmtId="4" fontId="15" fillId="6" borderId="58" xfId="0" applyNumberFormat="1" applyFont="1" applyFill="1" applyBorder="1" applyAlignment="1">
      <alignment horizontal="center" vertical="center"/>
    </xf>
    <xf numFmtId="0" fontId="4" fillId="6" borderId="82" xfId="0" applyFont="1" applyFill="1" applyBorder="1" applyAlignment="1">
      <alignment horizontal="center" vertical="center"/>
    </xf>
    <xf numFmtId="0" fontId="159" fillId="6" borderId="75" xfId="0" applyFont="1" applyFill="1" applyBorder="1" applyAlignment="1">
      <alignment horizontal="center" vertical="center"/>
    </xf>
    <xf numFmtId="1" fontId="159" fillId="6" borderId="55" xfId="0" applyNumberFormat="1" applyFont="1" applyFill="1" applyBorder="1" applyAlignment="1">
      <alignment horizontal="center" vertical="center"/>
    </xf>
    <xf numFmtId="0" fontId="159" fillId="6" borderId="55" xfId="0" applyFont="1" applyFill="1" applyBorder="1" applyAlignment="1">
      <alignment horizontal="center" vertical="center"/>
    </xf>
    <xf numFmtId="14" fontId="159" fillId="6" borderId="55" xfId="0" applyNumberFormat="1" applyFont="1" applyFill="1" applyBorder="1" applyAlignment="1">
      <alignment horizontal="center" vertical="center"/>
    </xf>
    <xf numFmtId="0" fontId="154" fillId="6" borderId="55" xfId="0" applyFont="1" applyFill="1" applyBorder="1" applyAlignment="1">
      <alignment horizontal="center" vertical="center"/>
    </xf>
    <xf numFmtId="0" fontId="159" fillId="6" borderId="55" xfId="6" applyFont="1" applyFill="1" applyBorder="1" applyAlignment="1">
      <alignment horizontal="center" vertical="center"/>
    </xf>
    <xf numFmtId="2" fontId="159" fillId="6" borderId="55" xfId="0" applyNumberFormat="1" applyFont="1" applyFill="1" applyBorder="1" applyAlignment="1">
      <alignment horizontal="center" vertical="center"/>
    </xf>
    <xf numFmtId="14" fontId="115" fillId="6" borderId="73" xfId="0" applyNumberFormat="1" applyFont="1" applyFill="1" applyBorder="1" applyAlignment="1">
      <alignment horizontal="center" vertical="center"/>
    </xf>
    <xf numFmtId="14" fontId="154" fillId="6" borderId="73" xfId="0" applyNumberFormat="1" applyFont="1" applyFill="1" applyBorder="1" applyAlignment="1">
      <alignment horizontal="center" vertical="center"/>
    </xf>
    <xf numFmtId="3" fontId="159" fillId="6" borderId="55" xfId="6" applyNumberFormat="1" applyFont="1" applyFill="1" applyBorder="1" applyAlignment="1">
      <alignment horizontal="center" vertical="center"/>
    </xf>
    <xf numFmtId="4" fontId="159" fillId="6" borderId="55" xfId="6" applyNumberFormat="1" applyFont="1" applyFill="1" applyBorder="1" applyAlignment="1">
      <alignment horizontal="center" vertical="center"/>
    </xf>
    <xf numFmtId="3" fontId="159" fillId="6" borderId="55" xfId="0" applyNumberFormat="1" applyFont="1" applyFill="1" applyBorder="1" applyAlignment="1">
      <alignment horizontal="center" vertical="center"/>
    </xf>
    <xf numFmtId="0" fontId="49" fillId="6" borderId="82" xfId="0" applyFont="1" applyFill="1" applyBorder="1"/>
    <xf numFmtId="0" fontId="15" fillId="6" borderId="77" xfId="6" applyFont="1" applyFill="1" applyBorder="1" applyAlignment="1">
      <alignment horizontal="center" vertical="center"/>
    </xf>
    <xf numFmtId="3" fontId="63" fillId="6" borderId="55" xfId="6" applyNumberFormat="1" applyFont="1" applyFill="1" applyBorder="1" applyAlignment="1">
      <alignment horizontal="center" vertical="center"/>
    </xf>
    <xf numFmtId="4" fontId="15" fillId="6" borderId="55" xfId="0" applyNumberFormat="1" applyFont="1" applyFill="1" applyBorder="1" applyAlignment="1">
      <alignment horizontal="center" vertical="center"/>
    </xf>
    <xf numFmtId="0" fontId="34" fillId="6" borderId="55" xfId="0" applyFont="1" applyFill="1" applyBorder="1" applyAlignment="1">
      <alignment horizontal="center" vertical="center"/>
    </xf>
    <xf numFmtId="0" fontId="15" fillId="6" borderId="185" xfId="0" applyFont="1" applyFill="1" applyBorder="1" applyAlignment="1">
      <alignment horizontal="center" vertical="center"/>
    </xf>
    <xf numFmtId="0" fontId="159" fillId="6" borderId="0" xfId="0" applyFont="1" applyFill="1" applyAlignment="1">
      <alignment horizontal="center" vertical="center"/>
    </xf>
    <xf numFmtId="0" fontId="27" fillId="6" borderId="55" xfId="0" applyFont="1" applyFill="1" applyBorder="1" applyAlignment="1">
      <alignment horizontal="center" vertical="center"/>
    </xf>
    <xf numFmtId="2" fontId="15" fillId="6" borderId="55" xfId="0" applyNumberFormat="1" applyFont="1" applyFill="1" applyBorder="1" applyAlignment="1">
      <alignment horizontal="center" vertical="center"/>
    </xf>
    <xf numFmtId="0" fontId="159" fillId="6" borderId="77" xfId="6" applyFont="1" applyFill="1" applyBorder="1" applyAlignment="1">
      <alignment horizontal="center" vertical="center"/>
    </xf>
    <xf numFmtId="14" fontId="159" fillId="6" borderId="58" xfId="6" applyNumberFormat="1" applyFont="1" applyFill="1" applyBorder="1" applyAlignment="1">
      <alignment horizontal="center" vertical="center"/>
    </xf>
    <xf numFmtId="0" fontId="115" fillId="6" borderId="55" xfId="6" applyFont="1" applyFill="1" applyBorder="1" applyAlignment="1">
      <alignment horizontal="center" vertical="center"/>
    </xf>
    <xf numFmtId="0" fontId="159" fillId="6" borderId="58" xfId="0" applyFont="1" applyFill="1" applyBorder="1" applyAlignment="1">
      <alignment horizontal="center" vertical="center"/>
    </xf>
    <xf numFmtId="0" fontId="4" fillId="6" borderId="133" xfId="0" applyFont="1" applyFill="1" applyBorder="1" applyAlignment="1">
      <alignment horizontal="center" vertical="center"/>
    </xf>
    <xf numFmtId="0" fontId="4" fillId="6" borderId="75" xfId="0" applyFont="1" applyFill="1" applyBorder="1" applyAlignment="1">
      <alignment horizontal="center" vertical="center"/>
    </xf>
    <xf numFmtId="0" fontId="4" fillId="6" borderId="55" xfId="0" applyFont="1" applyFill="1" applyBorder="1" applyAlignment="1">
      <alignment horizontal="center" vertical="center"/>
    </xf>
    <xf numFmtId="0" fontId="4" fillId="6" borderId="55" xfId="0" applyFont="1" applyFill="1" applyBorder="1"/>
    <xf numFmtId="0" fontId="49" fillId="6" borderId="55" xfId="0" applyFont="1" applyFill="1" applyBorder="1"/>
    <xf numFmtId="3" fontId="49" fillId="6" borderId="55" xfId="0" applyNumberFormat="1" applyFont="1" applyFill="1" applyBorder="1"/>
    <xf numFmtId="0" fontId="0" fillId="6" borderId="55" xfId="0" applyFill="1" applyBorder="1"/>
    <xf numFmtId="0" fontId="171" fillId="6" borderId="77" xfId="6" applyFont="1" applyFill="1" applyBorder="1" applyAlignment="1">
      <alignment horizontal="center" vertical="center"/>
    </xf>
    <xf numFmtId="14" fontId="159" fillId="6" borderId="58" xfId="0" applyNumberFormat="1" applyFont="1" applyFill="1" applyBorder="1" applyAlignment="1">
      <alignment horizontal="center" vertical="center"/>
    </xf>
    <xf numFmtId="14" fontId="115" fillId="6" borderId="199" xfId="0" applyNumberFormat="1" applyFont="1" applyFill="1" applyBorder="1" applyAlignment="1">
      <alignment horizontal="center" vertical="center"/>
    </xf>
    <xf numFmtId="14" fontId="154" fillId="6" borderId="58" xfId="0" applyNumberFormat="1" applyFont="1" applyFill="1" applyBorder="1" applyAlignment="1">
      <alignment horizontal="center" vertical="center"/>
    </xf>
    <xf numFmtId="0" fontId="39" fillId="6" borderId="55" xfId="0" applyFont="1" applyFill="1" applyBorder="1" applyAlignment="1">
      <alignment horizontal="center"/>
    </xf>
    <xf numFmtId="0" fontId="159" fillId="6" borderId="82" xfId="0" applyFont="1" applyFill="1" applyBorder="1" applyAlignment="1">
      <alignment horizontal="center" vertical="center"/>
    </xf>
    <xf numFmtId="0" fontId="159" fillId="6" borderId="76" xfId="0" applyFont="1" applyFill="1" applyBorder="1" applyAlignment="1">
      <alignment horizontal="center" vertical="center"/>
    </xf>
    <xf numFmtId="0" fontId="115" fillId="6" borderId="55" xfId="0" applyFont="1" applyFill="1" applyBorder="1" applyAlignment="1">
      <alignment horizontal="center" vertical="center"/>
    </xf>
    <xf numFmtId="4" fontId="159" fillId="6" borderId="55" xfId="0" applyNumberFormat="1" applyFont="1" applyFill="1" applyBorder="1" applyAlignment="1">
      <alignment horizontal="center" vertical="center"/>
    </xf>
    <xf numFmtId="0" fontId="115" fillId="6" borderId="58" xfId="0" applyFont="1" applyFill="1" applyBorder="1" applyAlignment="1">
      <alignment horizontal="center" vertical="center"/>
    </xf>
    <xf numFmtId="2" fontId="159" fillId="6" borderId="58" xfId="0" applyNumberFormat="1" applyFont="1" applyFill="1" applyBorder="1" applyAlignment="1">
      <alignment horizontal="center" vertical="center"/>
    </xf>
    <xf numFmtId="3" fontId="159" fillId="6" borderId="58" xfId="0" applyNumberFormat="1" applyFont="1" applyFill="1" applyBorder="1" applyAlignment="1">
      <alignment horizontal="center" vertical="center"/>
    </xf>
    <xf numFmtId="4" fontId="159" fillId="6" borderId="58" xfId="0" applyNumberFormat="1" applyFont="1" applyFill="1" applyBorder="1" applyAlignment="1">
      <alignment horizontal="center" vertical="center"/>
    </xf>
    <xf numFmtId="0" fontId="159" fillId="6" borderId="133" xfId="0" applyFont="1" applyFill="1" applyBorder="1" applyAlignment="1">
      <alignment horizontal="center" vertical="center"/>
    </xf>
    <xf numFmtId="0" fontId="159" fillId="6" borderId="145" xfId="6" applyFont="1" applyFill="1" applyBorder="1" applyAlignment="1">
      <alignment horizontal="center" vertical="center"/>
    </xf>
    <xf numFmtId="0" fontId="159" fillId="6" borderId="58" xfId="6" applyNumberFormat="1" applyFont="1" applyFill="1" applyBorder="1" applyAlignment="1">
      <alignment horizontal="center" vertical="center"/>
    </xf>
    <xf numFmtId="3" fontId="34" fillId="6" borderId="55" xfId="6" applyNumberFormat="1" applyFont="1" applyFill="1" applyBorder="1" applyAlignment="1">
      <alignment horizontal="center" vertical="center"/>
    </xf>
    <xf numFmtId="0" fontId="159" fillId="6" borderId="58" xfId="6" applyFont="1" applyFill="1" applyBorder="1" applyAlignment="1">
      <alignment horizontal="center" vertical="center"/>
    </xf>
    <xf numFmtId="4" fontId="159" fillId="6" borderId="58" xfId="6" applyNumberFormat="1" applyFont="1" applyFill="1" applyBorder="1" applyAlignment="1">
      <alignment horizontal="center" vertical="center"/>
    </xf>
    <xf numFmtId="14" fontId="154" fillId="6" borderId="55" xfId="0" applyNumberFormat="1" applyFont="1" applyFill="1" applyBorder="1" applyAlignment="1">
      <alignment horizontal="center" vertical="center"/>
    </xf>
    <xf numFmtId="0" fontId="4" fillId="6" borderId="148" xfId="0" applyFont="1" applyFill="1" applyBorder="1" applyAlignment="1">
      <alignment horizontal="center" vertical="center"/>
    </xf>
    <xf numFmtId="0" fontId="4" fillId="6" borderId="113" xfId="0" applyFont="1" applyFill="1" applyBorder="1" applyAlignment="1">
      <alignment horizontal="center" vertical="center"/>
    </xf>
    <xf numFmtId="0" fontId="4" fillId="6" borderId="113" xfId="0" applyFont="1" applyFill="1" applyBorder="1"/>
    <xf numFmtId="0" fontId="49" fillId="6" borderId="113" xfId="0" applyFont="1" applyFill="1" applyBorder="1"/>
    <xf numFmtId="3" fontId="49" fillId="6" borderId="113" xfId="0" applyNumberFormat="1" applyFont="1" applyFill="1" applyBorder="1"/>
    <xf numFmtId="0" fontId="0" fillId="6" borderId="113" xfId="0" applyFill="1" applyBorder="1"/>
    <xf numFmtId="0" fontId="49" fillId="6" borderId="133" xfId="0" applyFont="1" applyFill="1" applyBorder="1"/>
    <xf numFmtId="0" fontId="159" fillId="6" borderId="149" xfId="0" applyFont="1" applyFill="1" applyBorder="1" applyAlignment="1">
      <alignment horizontal="center" vertical="center"/>
    </xf>
    <xf numFmtId="0" fontId="4" fillId="6" borderId="87" xfId="0" applyFont="1" applyFill="1" applyBorder="1" applyAlignment="1">
      <alignment horizontal="center" vertical="center"/>
    </xf>
    <xf numFmtId="0" fontId="4" fillId="6" borderId="88" xfId="0" applyFont="1" applyFill="1" applyBorder="1" applyAlignment="1">
      <alignment horizontal="center" vertical="center"/>
    </xf>
    <xf numFmtId="0" fontId="4" fillId="6" borderId="88" xfId="0" applyFont="1" applyFill="1" applyBorder="1"/>
    <xf numFmtId="0" fontId="49" fillId="6" borderId="88" xfId="0" applyFont="1" applyFill="1" applyBorder="1"/>
    <xf numFmtId="3" fontId="49" fillId="6" borderId="88" xfId="0" applyNumberFormat="1" applyFont="1" applyFill="1" applyBorder="1"/>
    <xf numFmtId="0" fontId="0" fillId="6" borderId="88" xfId="0" applyFill="1" applyBorder="1"/>
    <xf numFmtId="0" fontId="49" fillId="6" borderId="89" xfId="0" applyFont="1" applyFill="1" applyBorder="1"/>
    <xf numFmtId="0" fontId="159" fillId="6" borderId="55" xfId="6" applyNumberFormat="1" applyFont="1" applyFill="1" applyBorder="1" applyAlignment="1">
      <alignment horizontal="center" vertical="center"/>
    </xf>
    <xf numFmtId="14" fontId="159" fillId="6" borderId="55" xfId="6" applyNumberFormat="1" applyFont="1" applyFill="1" applyBorder="1" applyAlignment="1">
      <alignment horizontal="center" vertical="center"/>
    </xf>
    <xf numFmtId="14" fontId="154" fillId="6" borderId="199" xfId="0" applyNumberFormat="1" applyFont="1" applyFill="1" applyBorder="1" applyAlignment="1">
      <alignment horizontal="center" vertical="center"/>
    </xf>
    <xf numFmtId="0" fontId="4" fillId="6" borderId="0" xfId="0" applyFont="1" applyFill="1"/>
    <xf numFmtId="4" fontId="49" fillId="6" borderId="0" xfId="0" applyNumberFormat="1" applyFont="1" applyFill="1"/>
    <xf numFmtId="3" fontId="115" fillId="6" borderId="55" xfId="6" applyNumberFormat="1" applyFont="1" applyFill="1" applyBorder="1" applyAlignment="1">
      <alignment horizontal="center" vertical="center"/>
    </xf>
    <xf numFmtId="2" fontId="159" fillId="6" borderId="55" xfId="6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left"/>
    </xf>
    <xf numFmtId="0" fontId="166" fillId="6" borderId="76" xfId="0" applyFont="1" applyFill="1" applyBorder="1" applyAlignment="1">
      <alignment horizontal="center" vertical="center"/>
    </xf>
    <xf numFmtId="0" fontId="166" fillId="6" borderId="55" xfId="6" applyFont="1" applyFill="1" applyBorder="1" applyAlignment="1">
      <alignment horizontal="center" vertical="center"/>
    </xf>
    <xf numFmtId="0" fontId="166" fillId="6" borderId="55" xfId="0" applyFont="1" applyFill="1" applyBorder="1" applyAlignment="1">
      <alignment horizontal="center" vertical="center"/>
    </xf>
    <xf numFmtId="14" fontId="166" fillId="6" borderId="58" xfId="0" applyNumberFormat="1" applyFont="1" applyFill="1" applyBorder="1" applyAlignment="1">
      <alignment horizontal="center" vertical="center"/>
    </xf>
    <xf numFmtId="4" fontId="166" fillId="6" borderId="55" xfId="6" applyNumberFormat="1" applyFont="1" applyFill="1" applyBorder="1" applyAlignment="1">
      <alignment horizontal="center" vertical="center"/>
    </xf>
    <xf numFmtId="14" fontId="116" fillId="6" borderId="199" xfId="0" applyNumberFormat="1" applyFont="1" applyFill="1" applyBorder="1" applyAlignment="1">
      <alignment horizontal="center" vertical="center"/>
    </xf>
    <xf numFmtId="14" fontId="128" fillId="6" borderId="58" xfId="0" applyNumberFormat="1" applyFont="1" applyFill="1" applyBorder="1" applyAlignment="1">
      <alignment horizontal="center" vertical="center"/>
    </xf>
    <xf numFmtId="0" fontId="166" fillId="6" borderId="58" xfId="0" applyFont="1" applyFill="1" applyBorder="1" applyAlignment="1">
      <alignment horizontal="center" vertical="center"/>
    </xf>
    <xf numFmtId="3" fontId="166" fillId="6" borderId="55" xfId="6" applyNumberFormat="1" applyFont="1" applyFill="1" applyBorder="1" applyAlignment="1">
      <alignment horizontal="center" vertical="center"/>
    </xf>
    <xf numFmtId="168" fontId="27" fillId="6" borderId="55" xfId="6" applyNumberFormat="1" applyFont="1" applyFill="1" applyBorder="1" applyAlignment="1">
      <alignment horizontal="center" vertical="center"/>
    </xf>
    <xf numFmtId="14" fontId="63" fillId="6" borderId="55" xfId="0" applyNumberFormat="1" applyFont="1" applyFill="1" applyBorder="1" applyAlignment="1">
      <alignment horizontal="center" vertical="center"/>
    </xf>
    <xf numFmtId="0" fontId="15" fillId="6" borderId="133" xfId="0" applyFont="1" applyFill="1" applyBorder="1" applyAlignment="1">
      <alignment horizontal="center" vertical="center"/>
    </xf>
    <xf numFmtId="0" fontId="159" fillId="6" borderId="77" xfId="0" applyFont="1" applyFill="1" applyBorder="1" applyAlignment="1">
      <alignment horizontal="center" vertical="center"/>
    </xf>
    <xf numFmtId="14" fontId="159" fillId="6" borderId="73" xfId="0" applyNumberFormat="1" applyFont="1" applyFill="1" applyBorder="1" applyAlignment="1">
      <alignment horizontal="center" vertical="center"/>
    </xf>
    <xf numFmtId="0" fontId="159" fillId="6" borderId="96" xfId="0" applyFont="1" applyFill="1" applyBorder="1" applyAlignment="1">
      <alignment horizontal="center" vertical="center"/>
    </xf>
    <xf numFmtId="0" fontId="159" fillId="30" borderId="95" xfId="6" applyFont="1" applyFill="1" applyBorder="1" applyAlignment="1">
      <alignment horizontal="center" vertical="center"/>
    </xf>
    <xf numFmtId="0" fontId="159" fillId="6" borderId="95" xfId="0" applyFont="1" applyFill="1" applyBorder="1" applyAlignment="1">
      <alignment horizontal="center" vertical="center"/>
    </xf>
    <xf numFmtId="14" fontId="159" fillId="6" borderId="95" xfId="0" applyNumberFormat="1" applyFont="1" applyFill="1" applyBorder="1" applyAlignment="1">
      <alignment horizontal="center" vertical="center"/>
    </xf>
    <xf numFmtId="0" fontId="115" fillId="30" borderId="95" xfId="6" applyFont="1" applyFill="1" applyBorder="1" applyAlignment="1">
      <alignment horizontal="center" vertical="center"/>
    </xf>
    <xf numFmtId="0" fontId="159" fillId="6" borderId="95" xfId="6" applyFont="1" applyFill="1" applyBorder="1" applyAlignment="1">
      <alignment horizontal="center" vertical="center"/>
    </xf>
    <xf numFmtId="2" fontId="159" fillId="30" borderId="95" xfId="6" applyNumberFormat="1" applyFont="1" applyFill="1" applyBorder="1" applyAlignment="1">
      <alignment horizontal="center" vertical="center"/>
    </xf>
    <xf numFmtId="14" fontId="115" fillId="6" borderId="177" xfId="0" applyNumberFormat="1" applyFont="1" applyFill="1" applyBorder="1" applyAlignment="1">
      <alignment horizontal="center" vertical="center"/>
    </xf>
    <xf numFmtId="14" fontId="154" fillId="6" borderId="95" xfId="0" applyNumberFormat="1" applyFont="1" applyFill="1" applyBorder="1" applyAlignment="1">
      <alignment horizontal="center" vertical="center"/>
    </xf>
    <xf numFmtId="3" fontId="159" fillId="30" borderId="95" xfId="6" applyNumberFormat="1" applyFont="1" applyFill="1" applyBorder="1" applyAlignment="1">
      <alignment horizontal="center" vertical="center"/>
    </xf>
    <xf numFmtId="4" fontId="159" fillId="30" borderId="95" xfId="6" applyNumberFormat="1" applyFont="1" applyFill="1" applyBorder="1" applyAlignment="1">
      <alignment horizontal="center" vertical="center"/>
    </xf>
    <xf numFmtId="3" fontId="159" fillId="6" borderId="95" xfId="0" applyNumberFormat="1" applyFont="1" applyFill="1" applyBorder="1" applyAlignment="1">
      <alignment horizontal="center" vertical="center"/>
    </xf>
    <xf numFmtId="0" fontId="159" fillId="30" borderId="55" xfId="6" applyFont="1" applyFill="1" applyBorder="1" applyAlignment="1">
      <alignment horizontal="center" vertical="center"/>
    </xf>
    <xf numFmtId="0" fontId="115" fillId="30" borderId="55" xfId="6" applyFont="1" applyFill="1" applyBorder="1" applyAlignment="1">
      <alignment horizontal="center" vertical="center"/>
    </xf>
    <xf numFmtId="2" fontId="159" fillId="30" borderId="55" xfId="6" applyNumberFormat="1" applyFont="1" applyFill="1" applyBorder="1" applyAlignment="1">
      <alignment horizontal="center" vertical="center"/>
    </xf>
    <xf numFmtId="14" fontId="159" fillId="6" borderId="199" xfId="0" applyNumberFormat="1" applyFont="1" applyFill="1" applyBorder="1" applyAlignment="1">
      <alignment horizontal="center" vertical="center"/>
    </xf>
    <xf numFmtId="3" fontId="159" fillId="30" borderId="55" xfId="6" applyNumberFormat="1" applyFont="1" applyFill="1" applyBorder="1" applyAlignment="1">
      <alignment horizontal="center" vertical="center"/>
    </xf>
    <xf numFmtId="4" fontId="159" fillId="30" borderId="55" xfId="6" applyNumberFormat="1" applyFont="1" applyFill="1" applyBorder="1" applyAlignment="1">
      <alignment horizontal="center" vertical="center"/>
    </xf>
    <xf numFmtId="168" fontId="115" fillId="6" borderId="55" xfId="6" applyNumberFormat="1" applyFont="1" applyFill="1" applyBorder="1" applyAlignment="1">
      <alignment horizontal="center" vertical="center"/>
    </xf>
    <xf numFmtId="0" fontId="154" fillId="6" borderId="82" xfId="0" applyFont="1" applyFill="1" applyBorder="1"/>
    <xf numFmtId="0" fontId="154" fillId="6" borderId="133" xfId="0" applyFont="1" applyFill="1" applyBorder="1"/>
    <xf numFmtId="0" fontId="34" fillId="6" borderId="58" xfId="6" applyFont="1" applyFill="1" applyBorder="1" applyAlignment="1">
      <alignment horizontal="center" vertical="center"/>
    </xf>
    <xf numFmtId="0" fontId="159" fillId="6" borderId="87" xfId="0" applyFont="1" applyFill="1" applyBorder="1" applyAlignment="1">
      <alignment horizontal="center" vertical="center"/>
    </xf>
    <xf numFmtId="1" fontId="159" fillId="6" borderId="88" xfId="0" applyNumberFormat="1" applyFont="1" applyFill="1" applyBorder="1" applyAlignment="1">
      <alignment horizontal="center" vertical="center"/>
    </xf>
    <xf numFmtId="0" fontId="159" fillId="6" borderId="88" xfId="0" applyFont="1" applyFill="1" applyBorder="1" applyAlignment="1">
      <alignment horizontal="center" vertical="center"/>
    </xf>
    <xf numFmtId="14" fontId="159" fillId="6" borderId="88" xfId="0" applyNumberFormat="1" applyFont="1" applyFill="1" applyBorder="1" applyAlignment="1">
      <alignment horizontal="center" vertical="center"/>
    </xf>
    <xf numFmtId="0" fontId="115" fillId="6" borderId="88" xfId="0" applyFont="1" applyFill="1" applyBorder="1" applyAlignment="1">
      <alignment horizontal="center" vertical="center"/>
    </xf>
    <xf numFmtId="0" fontId="159" fillId="6" borderId="88" xfId="6" applyFont="1" applyFill="1" applyBorder="1" applyAlignment="1">
      <alignment horizontal="center" vertical="center"/>
    </xf>
    <xf numFmtId="2" fontId="159" fillId="6" borderId="88" xfId="0" applyNumberFormat="1" applyFont="1" applyFill="1" applyBorder="1" applyAlignment="1">
      <alignment horizontal="center" vertical="center"/>
    </xf>
    <xf numFmtId="14" fontId="115" fillId="6" borderId="190" xfId="0" applyNumberFormat="1" applyFont="1" applyFill="1" applyBorder="1" applyAlignment="1">
      <alignment horizontal="center" vertical="center"/>
    </xf>
    <xf numFmtId="3" fontId="159" fillId="6" borderId="88" xfId="6" applyNumberFormat="1" applyFont="1" applyFill="1" applyBorder="1" applyAlignment="1">
      <alignment horizontal="center" vertical="center"/>
    </xf>
    <xf numFmtId="4" fontId="159" fillId="6" borderId="88" xfId="6" applyNumberFormat="1" applyFont="1" applyFill="1" applyBorder="1" applyAlignment="1">
      <alignment horizontal="center" vertical="center"/>
    </xf>
    <xf numFmtId="3" fontId="159" fillId="6" borderId="88" xfId="0" applyNumberFormat="1" applyFont="1" applyFill="1" applyBorder="1" applyAlignment="1">
      <alignment horizontal="center" vertical="center"/>
    </xf>
    <xf numFmtId="14" fontId="159" fillId="6" borderId="88" xfId="6" applyNumberFormat="1" applyFont="1" applyFill="1" applyBorder="1" applyAlignment="1">
      <alignment horizontal="center" vertical="center"/>
    </xf>
    <xf numFmtId="0" fontId="34" fillId="6" borderId="88" xfId="6" applyFont="1" applyFill="1" applyBorder="1" applyAlignment="1">
      <alignment horizontal="center" vertical="center"/>
    </xf>
    <xf numFmtId="14" fontId="115" fillId="6" borderId="88" xfId="0" applyNumberFormat="1" applyFont="1" applyFill="1" applyBorder="1" applyAlignment="1">
      <alignment horizontal="center" vertical="center"/>
    </xf>
    <xf numFmtId="0" fontId="159" fillId="6" borderId="89" xfId="0" applyFont="1" applyFill="1" applyBorder="1" applyAlignment="1">
      <alignment horizontal="center" vertical="center"/>
    </xf>
    <xf numFmtId="4" fontId="0" fillId="6" borderId="0" xfId="0" applyNumberFormat="1" applyFill="1"/>
    <xf numFmtId="0" fontId="20" fillId="6" borderId="0" xfId="0" applyFont="1" applyFill="1" applyAlignment="1">
      <alignment horizontal="center" vertical="center"/>
    </xf>
    <xf numFmtId="0" fontId="20" fillId="6" borderId="0" xfId="6" applyFont="1" applyFill="1" applyBorder="1" applyAlignment="1">
      <alignment horizontal="center" vertical="center"/>
    </xf>
    <xf numFmtId="0" fontId="154" fillId="30" borderId="55" xfId="6" applyFont="1" applyFill="1" applyBorder="1" applyAlignment="1">
      <alignment horizontal="center" vertical="center"/>
    </xf>
    <xf numFmtId="0" fontId="154" fillId="6" borderId="55" xfId="6" applyFont="1" applyFill="1" applyBorder="1" applyAlignment="1">
      <alignment horizontal="center" vertical="center"/>
    </xf>
    <xf numFmtId="1" fontId="159" fillId="6" borderId="0" xfId="0" applyNumberFormat="1" applyFont="1" applyFill="1" applyAlignment="1">
      <alignment horizontal="center" vertical="center"/>
    </xf>
    <xf numFmtId="14" fontId="159" fillId="6" borderId="0" xfId="0" applyNumberFormat="1" applyFont="1" applyFill="1" applyAlignment="1">
      <alignment horizontal="center" vertical="center"/>
    </xf>
    <xf numFmtId="0" fontId="159" fillId="6" borderId="0" xfId="6" applyFont="1" applyFill="1" applyBorder="1" applyAlignment="1">
      <alignment horizontal="center" vertical="center"/>
    </xf>
    <xf numFmtId="2" fontId="159" fillId="6" borderId="0" xfId="0" applyNumberFormat="1" applyFont="1" applyFill="1" applyAlignment="1">
      <alignment horizontal="center" vertical="center"/>
    </xf>
    <xf numFmtId="14" fontId="115" fillId="6" borderId="0" xfId="0" applyNumberFormat="1" applyFont="1" applyFill="1" applyAlignment="1">
      <alignment horizontal="center" vertical="center"/>
    </xf>
    <xf numFmtId="14" fontId="154" fillId="6" borderId="0" xfId="0" applyNumberFormat="1" applyFont="1" applyFill="1" applyAlignment="1">
      <alignment horizontal="center" vertical="center"/>
    </xf>
    <xf numFmtId="3" fontId="159" fillId="6" borderId="0" xfId="6" applyNumberFormat="1" applyFont="1" applyFill="1" applyBorder="1" applyAlignment="1">
      <alignment horizontal="center" vertical="center"/>
    </xf>
    <xf numFmtId="4" fontId="159" fillId="6" borderId="0" xfId="6" applyNumberFormat="1" applyFont="1" applyFill="1" applyBorder="1" applyAlignment="1">
      <alignment horizontal="center" vertical="center"/>
    </xf>
    <xf numFmtId="3" fontId="159" fillId="6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14" fontId="15" fillId="6" borderId="0" xfId="0" applyNumberFormat="1" applyFont="1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15" fillId="6" borderId="0" xfId="6" applyFont="1" applyFill="1" applyBorder="1" applyAlignment="1">
      <alignment horizontal="center" vertical="center"/>
    </xf>
    <xf numFmtId="2" fontId="15" fillId="6" borderId="0" xfId="0" applyNumberFormat="1" applyFont="1" applyFill="1" applyAlignment="1">
      <alignment horizontal="center" vertical="center"/>
    </xf>
    <xf numFmtId="14" fontId="114" fillId="6" borderId="0" xfId="0" applyNumberFormat="1" applyFont="1" applyFill="1" applyAlignment="1">
      <alignment horizontal="center" vertical="center"/>
    </xf>
    <xf numFmtId="14" fontId="63" fillId="6" borderId="0" xfId="0" applyNumberFormat="1" applyFont="1" applyFill="1" applyAlignment="1">
      <alignment horizontal="center" vertical="center"/>
    </xf>
    <xf numFmtId="3" fontId="15" fillId="6" borderId="0" xfId="6" applyNumberFormat="1" applyFont="1" applyFill="1" applyBorder="1" applyAlignment="1">
      <alignment horizontal="center" vertical="center"/>
    </xf>
    <xf numFmtId="4" fontId="15" fillId="6" borderId="0" xfId="6" applyNumberFormat="1" applyFont="1" applyFill="1" applyBorder="1" applyAlignment="1">
      <alignment horizontal="center" vertical="center"/>
    </xf>
    <xf numFmtId="3" fontId="15" fillId="6" borderId="0" xfId="0" applyNumberFormat="1" applyFont="1" applyFill="1" applyAlignment="1">
      <alignment horizontal="center" vertical="center"/>
    </xf>
    <xf numFmtId="3" fontId="154" fillId="6" borderId="55" xfId="6" applyNumberFormat="1" applyFont="1" applyFill="1" applyBorder="1" applyAlignment="1">
      <alignment horizontal="center" vertical="center"/>
    </xf>
    <xf numFmtId="0" fontId="159" fillId="6" borderId="73" xfId="0" applyFont="1" applyFill="1" applyBorder="1" applyAlignment="1">
      <alignment horizontal="center" vertical="center"/>
    </xf>
    <xf numFmtId="168" fontId="34" fillId="6" borderId="55" xfId="6" applyNumberFormat="1" applyFont="1" applyFill="1" applyBorder="1" applyAlignment="1">
      <alignment horizontal="center" vertical="center"/>
    </xf>
    <xf numFmtId="0" fontId="166" fillId="6" borderId="75" xfId="0" applyFont="1" applyFill="1" applyBorder="1" applyAlignment="1">
      <alignment horizontal="center" vertical="center"/>
    </xf>
    <xf numFmtId="1" fontId="166" fillId="6" borderId="55" xfId="0" applyNumberFormat="1" applyFont="1" applyFill="1" applyBorder="1" applyAlignment="1">
      <alignment horizontal="center" vertical="center"/>
    </xf>
    <xf numFmtId="14" fontId="166" fillId="6" borderId="55" xfId="0" applyNumberFormat="1" applyFont="1" applyFill="1" applyBorder="1" applyAlignment="1">
      <alignment horizontal="center" vertical="center"/>
    </xf>
    <xf numFmtId="0" fontId="128" fillId="6" borderId="55" xfId="0" applyFont="1" applyFill="1" applyBorder="1" applyAlignment="1">
      <alignment horizontal="center" vertical="center"/>
    </xf>
    <xf numFmtId="2" fontId="166" fillId="6" borderId="55" xfId="0" applyNumberFormat="1" applyFont="1" applyFill="1" applyBorder="1" applyAlignment="1">
      <alignment horizontal="center" vertical="center"/>
    </xf>
    <xf numFmtId="14" fontId="116" fillId="6" borderId="73" xfId="0" applyNumberFormat="1" applyFont="1" applyFill="1" applyBorder="1" applyAlignment="1">
      <alignment horizontal="center" vertical="center"/>
    </xf>
    <xf numFmtId="14" fontId="128" fillId="6" borderId="73" xfId="0" applyNumberFormat="1" applyFont="1" applyFill="1" applyBorder="1" applyAlignment="1">
      <alignment horizontal="center" vertical="center"/>
    </xf>
    <xf numFmtId="3" fontId="166" fillId="6" borderId="55" xfId="0" applyNumberFormat="1" applyFont="1" applyFill="1" applyBorder="1" applyAlignment="1">
      <alignment horizontal="center" vertical="center"/>
    </xf>
    <xf numFmtId="4" fontId="159" fillId="6" borderId="82" xfId="0" applyNumberFormat="1" applyFont="1" applyFill="1" applyBorder="1" applyAlignment="1">
      <alignment horizontal="center" vertical="center"/>
    </xf>
    <xf numFmtId="4" fontId="4" fillId="6" borderId="82" xfId="0" applyNumberFormat="1" applyFont="1" applyFill="1" applyBorder="1" applyAlignment="1">
      <alignment horizontal="center" vertical="center"/>
    </xf>
    <xf numFmtId="4" fontId="166" fillId="6" borderId="55" xfId="0" applyNumberFormat="1" applyFont="1" applyFill="1" applyBorder="1" applyAlignment="1">
      <alignment horizontal="center" vertical="center"/>
    </xf>
    <xf numFmtId="14" fontId="159" fillId="6" borderId="0" xfId="6" applyNumberFormat="1" applyFont="1" applyFill="1" applyBorder="1" applyAlignment="1">
      <alignment horizontal="center" vertical="center"/>
    </xf>
    <xf numFmtId="0" fontId="115" fillId="6" borderId="0" xfId="0" applyFont="1" applyFill="1" applyAlignment="1">
      <alignment horizontal="center" vertical="center"/>
    </xf>
    <xf numFmtId="3" fontId="159" fillId="6" borderId="58" xfId="6" applyNumberFormat="1" applyFont="1" applyFill="1" applyBorder="1" applyAlignment="1">
      <alignment horizontal="center" vertical="center"/>
    </xf>
    <xf numFmtId="0" fontId="159" fillId="6" borderId="143" xfId="0" applyFont="1" applyFill="1" applyBorder="1" applyAlignment="1">
      <alignment horizontal="center" vertical="center"/>
    </xf>
    <xf numFmtId="0" fontId="159" fillId="6" borderId="113" xfId="0" applyFont="1" applyFill="1" applyBorder="1" applyAlignment="1">
      <alignment horizontal="center" vertical="center"/>
    </xf>
    <xf numFmtId="0" fontId="15" fillId="6" borderId="148" xfId="0" applyFont="1" applyFill="1" applyBorder="1" applyAlignment="1">
      <alignment horizontal="center" vertical="center"/>
    </xf>
    <xf numFmtId="0" fontId="15" fillId="6" borderId="113" xfId="6" applyFont="1" applyFill="1" applyBorder="1" applyAlignment="1">
      <alignment horizontal="center" vertical="center"/>
    </xf>
    <xf numFmtId="14" fontId="15" fillId="6" borderId="113" xfId="0" applyNumberFormat="1" applyFont="1" applyFill="1" applyBorder="1" applyAlignment="1">
      <alignment horizontal="center" vertical="center"/>
    </xf>
    <xf numFmtId="14" fontId="114" fillId="6" borderId="222" xfId="0" applyNumberFormat="1" applyFont="1" applyFill="1" applyBorder="1" applyAlignment="1">
      <alignment horizontal="center" vertical="center"/>
    </xf>
    <xf numFmtId="4" fontId="15" fillId="6" borderId="113" xfId="6" applyNumberFormat="1" applyFont="1" applyFill="1" applyBorder="1" applyAlignment="1">
      <alignment horizontal="center" vertical="center"/>
    </xf>
    <xf numFmtId="0" fontId="21" fillId="6" borderId="113" xfId="0" applyFont="1" applyFill="1" applyBorder="1" applyAlignment="1">
      <alignment horizontal="center" vertical="center"/>
    </xf>
    <xf numFmtId="0" fontId="21" fillId="6" borderId="55" xfId="0" applyFont="1" applyFill="1" applyBorder="1" applyAlignment="1">
      <alignment horizontal="center" vertical="center"/>
    </xf>
    <xf numFmtId="4" fontId="4" fillId="6" borderId="55" xfId="0" applyNumberFormat="1" applyFont="1" applyFill="1" applyBorder="1" applyAlignment="1">
      <alignment horizontal="center" vertical="center"/>
    </xf>
    <xf numFmtId="0" fontId="4" fillId="6" borderId="99" xfId="0" applyFont="1" applyFill="1" applyBorder="1" applyAlignment="1">
      <alignment horizontal="center" vertical="center"/>
    </xf>
    <xf numFmtId="0" fontId="4" fillId="6" borderId="100" xfId="0" applyFont="1" applyFill="1" applyBorder="1" applyAlignment="1">
      <alignment horizontal="center" vertical="center"/>
    </xf>
    <xf numFmtId="0" fontId="21" fillId="6" borderId="100" xfId="0" applyFont="1" applyFill="1" applyBorder="1" applyAlignment="1">
      <alignment horizontal="center" vertical="center"/>
    </xf>
    <xf numFmtId="4" fontId="9" fillId="6" borderId="100" xfId="0" applyNumberFormat="1" applyFont="1" applyFill="1" applyBorder="1" applyAlignment="1">
      <alignment horizontal="center" vertical="center"/>
    </xf>
    <xf numFmtId="0" fontId="4" fillId="6" borderId="101" xfId="0" applyFont="1" applyFill="1" applyBorder="1" applyAlignment="1">
      <alignment horizontal="center" vertical="center"/>
    </xf>
    <xf numFmtId="0" fontId="154" fillId="30" borderId="95" xfId="6" applyFont="1" applyFill="1" applyBorder="1" applyAlignment="1">
      <alignment horizontal="center" vertical="center"/>
    </xf>
    <xf numFmtId="14" fontId="154" fillId="6" borderId="177" xfId="0" applyNumberFormat="1" applyFont="1" applyFill="1" applyBorder="1" applyAlignment="1">
      <alignment horizontal="center" vertical="center"/>
    </xf>
    <xf numFmtId="3" fontId="159" fillId="6" borderId="95" xfId="6" applyNumberFormat="1" applyFont="1" applyFill="1" applyBorder="1" applyAlignment="1">
      <alignment horizontal="center" vertical="center"/>
    </xf>
    <xf numFmtId="0" fontId="154" fillId="6" borderId="183" xfId="0" applyFont="1" applyFill="1" applyBorder="1"/>
    <xf numFmtId="0" fontId="159" fillId="6" borderId="148" xfId="0" applyFont="1" applyFill="1" applyBorder="1" applyAlignment="1">
      <alignment horizontal="center" vertical="center"/>
    </xf>
    <xf numFmtId="1" fontId="159" fillId="6" borderId="113" xfId="0" applyNumberFormat="1" applyFont="1" applyFill="1" applyBorder="1" applyAlignment="1">
      <alignment horizontal="center" vertical="center"/>
    </xf>
    <xf numFmtId="14" fontId="159" fillId="6" borderId="113" xfId="0" applyNumberFormat="1" applyFont="1" applyFill="1" applyBorder="1" applyAlignment="1">
      <alignment horizontal="center" vertical="center"/>
    </xf>
    <xf numFmtId="0" fontId="115" fillId="6" borderId="113" xfId="0" applyFont="1" applyFill="1" applyBorder="1" applyAlignment="1">
      <alignment horizontal="center" vertical="center"/>
    </xf>
    <xf numFmtId="0" fontId="159" fillId="6" borderId="113" xfId="6" applyFont="1" applyFill="1" applyBorder="1" applyAlignment="1">
      <alignment horizontal="center" vertical="center"/>
    </xf>
    <xf numFmtId="2" fontId="159" fillId="6" borderId="113" xfId="0" applyNumberFormat="1" applyFont="1" applyFill="1" applyBorder="1" applyAlignment="1">
      <alignment horizontal="center" vertical="center"/>
    </xf>
    <xf numFmtId="14" fontId="115" fillId="6" borderId="222" xfId="0" applyNumberFormat="1" applyFont="1" applyFill="1" applyBorder="1" applyAlignment="1">
      <alignment horizontal="center" vertical="center"/>
    </xf>
    <xf numFmtId="14" fontId="154" fillId="6" borderId="113" xfId="0" applyNumberFormat="1" applyFont="1" applyFill="1" applyBorder="1" applyAlignment="1">
      <alignment horizontal="center" vertical="center"/>
    </xf>
    <xf numFmtId="3" fontId="159" fillId="6" borderId="113" xfId="6" applyNumberFormat="1" applyFont="1" applyFill="1" applyBorder="1" applyAlignment="1">
      <alignment horizontal="center" vertical="center"/>
    </xf>
    <xf numFmtId="4" fontId="159" fillId="6" borderId="113" xfId="6" applyNumberFormat="1" applyFont="1" applyFill="1" applyBorder="1" applyAlignment="1">
      <alignment horizontal="center" vertical="center"/>
    </xf>
    <xf numFmtId="3" fontId="159" fillId="6" borderId="113" xfId="0" applyNumberFormat="1" applyFont="1" applyFill="1" applyBorder="1" applyAlignment="1">
      <alignment horizontal="center" vertical="center"/>
    </xf>
    <xf numFmtId="0" fontId="159" fillId="6" borderId="185" xfId="0" applyFont="1" applyFill="1" applyBorder="1" applyAlignment="1">
      <alignment horizontal="center" vertical="center"/>
    </xf>
    <xf numFmtId="0" fontId="20" fillId="6" borderId="0" xfId="0" applyFont="1" applyFill="1"/>
    <xf numFmtId="168" fontId="159" fillId="6" borderId="55" xfId="6" applyNumberFormat="1" applyFont="1" applyFill="1" applyBorder="1" applyAlignment="1">
      <alignment horizontal="center" vertical="center"/>
    </xf>
    <xf numFmtId="1" fontId="159" fillId="6" borderId="95" xfId="0" applyNumberFormat="1" applyFont="1" applyFill="1" applyBorder="1" applyAlignment="1">
      <alignment horizontal="center" vertical="center"/>
    </xf>
    <xf numFmtId="0" fontId="34" fillId="6" borderId="95" xfId="0" applyFont="1" applyFill="1" applyBorder="1" applyAlignment="1">
      <alignment horizontal="center" vertical="center"/>
    </xf>
    <xf numFmtId="2" fontId="159" fillId="6" borderId="95" xfId="0" applyNumberFormat="1" applyFont="1" applyFill="1" applyBorder="1" applyAlignment="1">
      <alignment horizontal="center" vertical="center"/>
    </xf>
    <xf numFmtId="4" fontId="159" fillId="6" borderId="95" xfId="0" applyNumberFormat="1" applyFont="1" applyFill="1" applyBorder="1" applyAlignment="1">
      <alignment horizontal="center" vertical="center"/>
    </xf>
    <xf numFmtId="4" fontId="159" fillId="6" borderId="95" xfId="6" applyNumberFormat="1" applyFont="1" applyFill="1" applyBorder="1" applyAlignment="1">
      <alignment horizontal="center" vertical="center"/>
    </xf>
    <xf numFmtId="0" fontId="49" fillId="6" borderId="97" xfId="0" applyFont="1" applyFill="1" applyBorder="1"/>
    <xf numFmtId="4" fontId="49" fillId="6" borderId="55" xfId="0" applyNumberFormat="1" applyFont="1" applyFill="1" applyBorder="1"/>
    <xf numFmtId="1" fontId="159" fillId="6" borderId="55" xfId="6" applyNumberFormat="1" applyFont="1" applyFill="1" applyBorder="1" applyAlignment="1">
      <alignment horizontal="center" vertical="center"/>
    </xf>
    <xf numFmtId="4" fontId="49" fillId="6" borderId="113" xfId="0" applyNumberFormat="1" applyFont="1" applyFill="1" applyBorder="1"/>
    <xf numFmtId="4" fontId="49" fillId="6" borderId="88" xfId="0" applyNumberFormat="1" applyFont="1" applyFill="1" applyBorder="1"/>
    <xf numFmtId="0" fontId="15" fillId="6" borderId="82" xfId="0" applyFont="1" applyFill="1" applyBorder="1" applyAlignment="1">
      <alignment horizontal="center" vertical="center"/>
    </xf>
    <xf numFmtId="0" fontId="159" fillId="6" borderId="151" xfId="0" applyFont="1" applyFill="1" applyBorder="1" applyAlignment="1">
      <alignment horizontal="center" vertical="center"/>
    </xf>
    <xf numFmtId="0" fontId="154" fillId="6" borderId="95" xfId="0" applyFont="1" applyFill="1" applyBorder="1" applyAlignment="1">
      <alignment horizontal="center" vertical="center"/>
    </xf>
    <xf numFmtId="0" fontId="159" fillId="6" borderId="128" xfId="0" applyFont="1" applyFill="1" applyBorder="1" applyAlignment="1">
      <alignment horizontal="center" vertical="center"/>
    </xf>
    <xf numFmtId="0" fontId="165" fillId="6" borderId="55" xfId="0" applyFont="1" applyFill="1" applyBorder="1" applyAlignment="1">
      <alignment horizontal="center" vertical="center"/>
    </xf>
    <xf numFmtId="4" fontId="165" fillId="6" borderId="82" xfId="0" applyNumberFormat="1" applyFont="1" applyFill="1" applyBorder="1" applyAlignment="1">
      <alignment horizontal="center" vertical="center"/>
    </xf>
    <xf numFmtId="0" fontId="165" fillId="6" borderId="58" xfId="6" applyNumberFormat="1" applyFont="1" applyFill="1" applyBorder="1" applyAlignment="1">
      <alignment horizontal="center" vertical="center"/>
    </xf>
    <xf numFmtId="14" fontId="165" fillId="6" borderId="58" xfId="6" applyNumberFormat="1" applyFont="1" applyFill="1" applyBorder="1" applyAlignment="1">
      <alignment horizontal="center" vertical="center"/>
    </xf>
    <xf numFmtId="3" fontId="121" fillId="6" borderId="58" xfId="6" applyNumberFormat="1" applyFont="1" applyFill="1" applyBorder="1" applyAlignment="1">
      <alignment horizontal="center" vertical="center"/>
    </xf>
    <xf numFmtId="0" fontId="165" fillId="6" borderId="58" xfId="6" applyFont="1" applyFill="1" applyBorder="1" applyAlignment="1">
      <alignment horizontal="center" vertical="center"/>
    </xf>
    <xf numFmtId="4" fontId="165" fillId="6" borderId="58" xfId="6" applyNumberFormat="1" applyFont="1" applyFill="1" applyBorder="1" applyAlignment="1">
      <alignment horizontal="center" vertical="center"/>
    </xf>
    <xf numFmtId="14" fontId="127" fillId="6" borderId="58" xfId="6" applyNumberFormat="1" applyFont="1" applyFill="1" applyBorder="1" applyAlignment="1">
      <alignment horizontal="center" vertical="center"/>
    </xf>
    <xf numFmtId="14" fontId="169" fillId="6" borderId="58" xfId="6" applyNumberFormat="1" applyFont="1" applyFill="1" applyBorder="1" applyAlignment="1">
      <alignment horizontal="center" vertical="center"/>
    </xf>
    <xf numFmtId="3" fontId="165" fillId="6" borderId="58" xfId="6" applyNumberFormat="1" applyFont="1" applyFill="1" applyBorder="1" applyAlignment="1">
      <alignment horizontal="center" vertical="center"/>
    </xf>
    <xf numFmtId="4" fontId="165" fillId="6" borderId="58" xfId="0" applyNumberFormat="1" applyFont="1" applyFill="1" applyBorder="1" applyAlignment="1">
      <alignment horizontal="center" vertical="center"/>
    </xf>
    <xf numFmtId="0" fontId="82" fillId="6" borderId="55" xfId="0" applyFont="1" applyFill="1" applyBorder="1"/>
    <xf numFmtId="0" fontId="82" fillId="6" borderId="82" xfId="0" applyFont="1" applyFill="1" applyBorder="1" applyAlignment="1">
      <alignment horizontal="center"/>
    </xf>
    <xf numFmtId="14" fontId="159" fillId="6" borderId="95" xfId="6" applyNumberFormat="1" applyFont="1" applyFill="1" applyBorder="1" applyAlignment="1">
      <alignment horizontal="center" vertical="center"/>
    </xf>
    <xf numFmtId="0" fontId="115" fillId="6" borderId="95" xfId="0" applyFont="1" applyFill="1" applyBorder="1" applyAlignment="1">
      <alignment horizontal="center" vertical="center"/>
    </xf>
    <xf numFmtId="14" fontId="159" fillId="6" borderId="177" xfId="0" applyNumberFormat="1" applyFont="1" applyFill="1" applyBorder="1" applyAlignment="1">
      <alignment horizontal="center" vertical="center"/>
    </xf>
    <xf numFmtId="0" fontId="0" fillId="6" borderId="97" xfId="0" applyFill="1" applyBorder="1"/>
    <xf numFmtId="0" fontId="34" fillId="6" borderId="82" xfId="0" applyFont="1" applyFill="1" applyBorder="1" applyAlignment="1">
      <alignment horizontal="center" vertical="center"/>
    </xf>
    <xf numFmtId="14" fontId="154" fillId="6" borderId="55" xfId="6" applyNumberFormat="1" applyFont="1" applyFill="1" applyBorder="1" applyAlignment="1">
      <alignment horizontal="center" vertical="center"/>
    </xf>
    <xf numFmtId="2" fontId="154" fillId="6" borderId="55" xfId="0" applyNumberFormat="1" applyFont="1" applyFill="1" applyBorder="1" applyAlignment="1">
      <alignment horizontal="center" vertical="center"/>
    </xf>
    <xf numFmtId="4" fontId="154" fillId="6" borderId="55" xfId="6" applyNumberFormat="1" applyFont="1" applyFill="1" applyBorder="1" applyAlignment="1">
      <alignment horizontal="center" vertical="center"/>
    </xf>
    <xf numFmtId="3" fontId="154" fillId="6" borderId="55" xfId="0" applyNumberFormat="1" applyFont="1" applyFill="1" applyBorder="1" applyAlignment="1">
      <alignment horizontal="center" vertical="center"/>
    </xf>
    <xf numFmtId="0" fontId="39" fillId="6" borderId="82" xfId="0" applyFont="1" applyFill="1" applyBorder="1"/>
    <xf numFmtId="0" fontId="0" fillId="6" borderId="82" xfId="0" applyFill="1" applyBorder="1"/>
    <xf numFmtId="1" fontId="159" fillId="6" borderId="58" xfId="0" applyNumberFormat="1" applyFont="1" applyFill="1" applyBorder="1" applyAlignment="1">
      <alignment horizontal="center" vertical="center"/>
    </xf>
    <xf numFmtId="0" fontId="15" fillId="6" borderId="149" xfId="0" applyFont="1" applyFill="1" applyBorder="1" applyAlignment="1">
      <alignment horizontal="center" vertical="center"/>
    </xf>
    <xf numFmtId="0" fontId="15" fillId="6" borderId="58" xfId="0" applyFont="1" applyFill="1" applyBorder="1" applyAlignment="1">
      <alignment horizontal="center" vertical="center"/>
    </xf>
    <xf numFmtId="14" fontId="15" fillId="6" borderId="58" xfId="0" applyNumberFormat="1" applyFont="1" applyFill="1" applyBorder="1" applyAlignment="1">
      <alignment horizontal="center" vertical="center"/>
    </xf>
    <xf numFmtId="2" fontId="15" fillId="6" borderId="58" xfId="0" applyNumberFormat="1" applyFont="1" applyFill="1" applyBorder="1" applyAlignment="1">
      <alignment horizontal="center" vertical="center"/>
    </xf>
    <xf numFmtId="14" fontId="114" fillId="6" borderId="199" xfId="0" applyNumberFormat="1" applyFont="1" applyFill="1" applyBorder="1" applyAlignment="1">
      <alignment horizontal="center" vertical="center"/>
    </xf>
    <xf numFmtId="3" fontId="15" fillId="6" borderId="58" xfId="6" applyNumberFormat="1" applyFont="1" applyFill="1" applyBorder="1" applyAlignment="1">
      <alignment horizontal="center" vertical="center"/>
    </xf>
    <xf numFmtId="0" fontId="114" fillId="6" borderId="55" xfId="6" applyFont="1" applyFill="1" applyBorder="1" applyAlignment="1">
      <alignment horizontal="center" vertical="center"/>
    </xf>
    <xf numFmtId="14" fontId="63" fillId="6" borderId="199" xfId="0" applyNumberFormat="1" applyFont="1" applyFill="1" applyBorder="1" applyAlignment="1">
      <alignment horizontal="center" vertical="center"/>
    </xf>
    <xf numFmtId="0" fontId="10" fillId="6" borderId="75" xfId="0" applyFont="1" applyFill="1" applyBorder="1"/>
    <xf numFmtId="0" fontId="10" fillId="6" borderId="55" xfId="0" applyFont="1" applyFill="1" applyBorder="1"/>
    <xf numFmtId="4" fontId="0" fillId="6" borderId="55" xfId="0" applyNumberFormat="1" applyFill="1" applyBorder="1"/>
    <xf numFmtId="0" fontId="114" fillId="6" borderId="55" xfId="0" applyFont="1" applyFill="1" applyBorder="1" applyAlignment="1">
      <alignment horizontal="center" vertical="center"/>
    </xf>
    <xf numFmtId="0" fontId="15" fillId="6" borderId="73" xfId="0" applyFont="1" applyFill="1" applyBorder="1" applyAlignment="1">
      <alignment horizontal="center" vertical="center"/>
    </xf>
    <xf numFmtId="0" fontId="11" fillId="6" borderId="73" xfId="0" applyFont="1" applyFill="1" applyBorder="1"/>
    <xf numFmtId="0" fontId="15" fillId="6" borderId="87" xfId="0" applyFont="1" applyFill="1" applyBorder="1" applyAlignment="1">
      <alignment horizontal="center" vertical="center"/>
    </xf>
    <xf numFmtId="0" fontId="15" fillId="6" borderId="103" xfId="6" applyFont="1" applyFill="1" applyBorder="1" applyAlignment="1">
      <alignment horizontal="center" vertical="center"/>
    </xf>
    <xf numFmtId="0" fontId="15" fillId="6" borderId="88" xfId="6" applyFont="1" applyFill="1" applyBorder="1" applyAlignment="1">
      <alignment horizontal="center" vertical="center"/>
    </xf>
    <xf numFmtId="14" fontId="15" fillId="6" borderId="88" xfId="0" applyNumberFormat="1" applyFont="1" applyFill="1" applyBorder="1" applyAlignment="1">
      <alignment horizontal="center" vertical="center"/>
    </xf>
    <xf numFmtId="0" fontId="114" fillId="6" borderId="88" xfId="6" applyFont="1" applyFill="1" applyBorder="1" applyAlignment="1">
      <alignment horizontal="center" vertical="center"/>
    </xf>
    <xf numFmtId="4" fontId="15" fillId="6" borderId="88" xfId="6" applyNumberFormat="1" applyFont="1" applyFill="1" applyBorder="1" applyAlignment="1">
      <alignment horizontal="center" vertical="center"/>
    </xf>
    <xf numFmtId="14" fontId="114" fillId="6" borderId="190" xfId="0" applyNumberFormat="1" applyFont="1" applyFill="1" applyBorder="1" applyAlignment="1">
      <alignment horizontal="center" vertical="center"/>
    </xf>
    <xf numFmtId="14" fontId="63" fillId="6" borderId="190" xfId="0" applyNumberFormat="1" applyFont="1" applyFill="1" applyBorder="1" applyAlignment="1">
      <alignment horizontal="center" vertical="center"/>
    </xf>
    <xf numFmtId="0" fontId="15" fillId="6" borderId="88" xfId="0" applyFont="1" applyFill="1" applyBorder="1" applyAlignment="1">
      <alignment horizontal="center" vertical="center"/>
    </xf>
    <xf numFmtId="3" fontId="15" fillId="6" borderId="88" xfId="6" applyNumberFormat="1" applyFont="1" applyFill="1" applyBorder="1" applyAlignment="1">
      <alignment horizontal="center" vertical="center"/>
    </xf>
    <xf numFmtId="4" fontId="34" fillId="6" borderId="88" xfId="6" applyNumberFormat="1" applyFont="1" applyFill="1" applyBorder="1" applyAlignment="1">
      <alignment horizontal="center" vertical="center"/>
    </xf>
    <xf numFmtId="0" fontId="11" fillId="6" borderId="190" xfId="0" applyFont="1" applyFill="1" applyBorder="1"/>
    <xf numFmtId="4" fontId="4" fillId="6" borderId="89" xfId="0" applyNumberFormat="1" applyFont="1" applyFill="1" applyBorder="1" applyAlignment="1">
      <alignment horizontal="center" vertical="center"/>
    </xf>
    <xf numFmtId="0" fontId="20" fillId="6" borderId="75" xfId="0" applyFont="1" applyFill="1" applyBorder="1" applyAlignment="1">
      <alignment horizontal="center" vertical="center"/>
    </xf>
    <xf numFmtId="0" fontId="20" fillId="6" borderId="55" xfId="6" applyFont="1" applyFill="1" applyBorder="1" applyAlignment="1">
      <alignment horizontal="center" vertical="center"/>
    </xf>
    <xf numFmtId="0" fontId="20" fillId="6" borderId="82" xfId="6" applyFont="1" applyFill="1" applyBorder="1" applyAlignment="1">
      <alignment horizontal="center" vertical="center"/>
    </xf>
    <xf numFmtId="0" fontId="114" fillId="6" borderId="0" xfId="6" applyFont="1" applyFill="1" applyBorder="1" applyAlignment="1">
      <alignment horizontal="center" vertical="center"/>
    </xf>
    <xf numFmtId="0" fontId="11" fillId="6" borderId="0" xfId="0" applyFont="1" applyFill="1"/>
    <xf numFmtId="4" fontId="4" fillId="6" borderId="0" xfId="0" applyNumberFormat="1" applyFont="1" applyFill="1" applyAlignment="1">
      <alignment horizontal="center" vertical="center"/>
    </xf>
    <xf numFmtId="0" fontId="137" fillId="6" borderId="0" xfId="0" applyFont="1" applyFill="1"/>
    <xf numFmtId="0" fontId="20" fillId="6" borderId="87" xfId="0" applyFont="1" applyFill="1" applyBorder="1" applyAlignment="1">
      <alignment horizontal="center" vertical="center"/>
    </xf>
    <xf numFmtId="0" fontId="20" fillId="6" borderId="88" xfId="6" applyFont="1" applyFill="1" applyBorder="1" applyAlignment="1">
      <alignment horizontal="center" vertical="center"/>
    </xf>
    <xf numFmtId="0" fontId="20" fillId="6" borderId="89" xfId="6" applyFont="1" applyFill="1" applyBorder="1" applyAlignment="1">
      <alignment horizontal="center" vertical="center"/>
    </xf>
    <xf numFmtId="0" fontId="10" fillId="6" borderId="0" xfId="0" applyFont="1" applyFill="1"/>
    <xf numFmtId="0" fontId="20" fillId="6" borderId="97" xfId="0" applyFont="1" applyFill="1" applyBorder="1" applyAlignment="1">
      <alignment horizontal="center" vertical="center"/>
    </xf>
    <xf numFmtId="0" fontId="20" fillId="6" borderId="82" xfId="0" applyFont="1" applyFill="1" applyBorder="1" applyAlignment="1">
      <alignment horizontal="center" vertical="center"/>
    </xf>
    <xf numFmtId="0" fontId="20" fillId="6" borderId="167" xfId="0" applyFont="1" applyFill="1" applyBorder="1" applyAlignment="1">
      <alignment horizontal="center" vertical="center"/>
    </xf>
    <xf numFmtId="0" fontId="159" fillId="6" borderId="96" xfId="6" applyFont="1" applyFill="1" applyBorder="1" applyAlignment="1">
      <alignment horizontal="center" vertical="center"/>
    </xf>
    <xf numFmtId="0" fontId="159" fillId="6" borderId="95" xfId="6" applyNumberFormat="1" applyFont="1" applyFill="1" applyBorder="1" applyAlignment="1">
      <alignment horizontal="center" vertical="center"/>
    </xf>
    <xf numFmtId="3" fontId="154" fillId="6" borderId="95" xfId="6" applyNumberFormat="1" applyFont="1" applyFill="1" applyBorder="1" applyAlignment="1">
      <alignment horizontal="center" vertical="center"/>
    </xf>
    <xf numFmtId="0" fontId="20" fillId="6" borderId="97" xfId="6" applyFont="1" applyFill="1" applyBorder="1" applyAlignment="1">
      <alignment horizontal="center" vertical="center"/>
    </xf>
    <xf numFmtId="0" fontId="159" fillId="6" borderId="75" xfId="6" applyFont="1" applyFill="1" applyBorder="1" applyAlignment="1">
      <alignment horizontal="center" vertical="center"/>
    </xf>
    <xf numFmtId="0" fontId="166" fillId="6" borderId="75" xfId="6" applyFont="1" applyFill="1" applyBorder="1" applyAlignment="1">
      <alignment horizontal="center" vertical="center"/>
    </xf>
    <xf numFmtId="0" fontId="166" fillId="6" borderId="55" xfId="6" applyNumberFormat="1" applyFont="1" applyFill="1" applyBorder="1" applyAlignment="1">
      <alignment horizontal="center" vertical="center"/>
    </xf>
    <xf numFmtId="14" fontId="166" fillId="6" borderId="55" xfId="6" applyNumberFormat="1" applyFont="1" applyFill="1" applyBorder="1" applyAlignment="1">
      <alignment horizontal="center" vertical="center"/>
    </xf>
    <xf numFmtId="3" fontId="128" fillId="6" borderId="55" xfId="6" applyNumberFormat="1" applyFont="1" applyFill="1" applyBorder="1" applyAlignment="1">
      <alignment horizontal="center" vertical="center"/>
    </xf>
    <xf numFmtId="0" fontId="64" fillId="6" borderId="82" xfId="0" applyFont="1" applyFill="1" applyBorder="1" applyAlignment="1">
      <alignment horizontal="center"/>
    </xf>
    <xf numFmtId="0" fontId="15" fillId="6" borderId="75" xfId="6" applyFont="1" applyFill="1" applyBorder="1" applyAlignment="1">
      <alignment horizontal="center" vertical="center"/>
    </xf>
    <xf numFmtId="0" fontId="10" fillId="6" borderId="87" xfId="0" applyFont="1" applyFill="1" applyBorder="1"/>
    <xf numFmtId="0" fontId="10" fillId="6" borderId="88" xfId="0" applyFont="1" applyFill="1" applyBorder="1"/>
    <xf numFmtId="4" fontId="0" fillId="6" borderId="88" xfId="0" applyNumberFormat="1" applyFill="1" applyBorder="1"/>
    <xf numFmtId="0" fontId="0" fillId="6" borderId="89" xfId="0" applyFill="1" applyBorder="1"/>
    <xf numFmtId="0" fontId="21" fillId="6" borderId="71" xfId="0" applyFont="1" applyFill="1" applyBorder="1" applyAlignment="1">
      <alignment horizontal="center" vertical="center"/>
    </xf>
    <xf numFmtId="14" fontId="127" fillId="6" borderId="73" xfId="0" applyNumberFormat="1" applyFont="1" applyFill="1" applyBorder="1" applyAlignment="1">
      <alignment horizontal="center" vertical="center"/>
    </xf>
    <xf numFmtId="0" fontId="154" fillId="6" borderId="151" xfId="0" applyFont="1" applyFill="1" applyBorder="1" applyAlignment="1">
      <alignment horizontal="center" vertical="center"/>
    </xf>
    <xf numFmtId="0" fontId="159" fillId="6" borderId="151" xfId="6" applyFont="1" applyFill="1" applyBorder="1" applyAlignment="1">
      <alignment horizontal="center" vertical="center"/>
    </xf>
    <xf numFmtId="1" fontId="159" fillId="6" borderId="151" xfId="0" applyNumberFormat="1" applyFont="1" applyFill="1" applyBorder="1" applyAlignment="1">
      <alignment horizontal="center" vertical="center"/>
    </xf>
    <xf numFmtId="2" fontId="159" fillId="6" borderId="151" xfId="0" applyNumberFormat="1" applyFont="1" applyFill="1" applyBorder="1" applyAlignment="1">
      <alignment horizontal="center" vertical="center"/>
    </xf>
    <xf numFmtId="3" fontId="159" fillId="6" borderId="151" xfId="6" applyNumberFormat="1" applyFont="1" applyFill="1" applyBorder="1" applyAlignment="1">
      <alignment horizontal="center" vertical="center"/>
    </xf>
    <xf numFmtId="4" fontId="159" fillId="6" borderId="151" xfId="0" applyNumberFormat="1" applyFont="1" applyFill="1" applyBorder="1" applyAlignment="1">
      <alignment horizontal="center" vertical="center"/>
    </xf>
    <xf numFmtId="3" fontId="159" fillId="6" borderId="151" xfId="0" applyNumberFormat="1" applyFont="1" applyFill="1" applyBorder="1" applyAlignment="1">
      <alignment horizontal="center" vertical="center"/>
    </xf>
    <xf numFmtId="0" fontId="21" fillId="6" borderId="75" xfId="0" applyFont="1" applyFill="1" applyBorder="1" applyAlignment="1">
      <alignment horizontal="center" vertical="center"/>
    </xf>
    <xf numFmtId="0" fontId="21" fillId="6" borderId="87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4" fontId="0" fillId="6" borderId="0" xfId="0" applyNumberFormat="1" applyFill="1" applyAlignment="1">
      <alignment horizontal="center" vertical="center"/>
    </xf>
    <xf numFmtId="0" fontId="159" fillId="6" borderId="199" xfId="0" applyFont="1" applyFill="1" applyBorder="1" applyAlignment="1">
      <alignment horizontal="center" vertical="center"/>
    </xf>
    <xf numFmtId="0" fontId="159" fillId="6" borderId="177" xfId="0" applyFont="1" applyFill="1" applyBorder="1" applyAlignment="1">
      <alignment horizontal="center" vertical="center"/>
    </xf>
    <xf numFmtId="0" fontId="159" fillId="6" borderId="149" xfId="6" applyFont="1" applyFill="1" applyBorder="1" applyAlignment="1">
      <alignment horizontal="center" vertical="center"/>
    </xf>
    <xf numFmtId="0" fontId="121" fillId="6" borderId="149" xfId="6" applyFont="1" applyFill="1" applyBorder="1" applyAlignment="1">
      <alignment horizontal="center" vertical="center"/>
    </xf>
    <xf numFmtId="0" fontId="121" fillId="6" borderId="58" xfId="6" applyNumberFormat="1" applyFont="1" applyFill="1" applyBorder="1" applyAlignment="1">
      <alignment horizontal="center" vertical="center"/>
    </xf>
    <xf numFmtId="0" fontId="121" fillId="6" borderId="55" xfId="0" applyFont="1" applyFill="1" applyBorder="1" applyAlignment="1">
      <alignment horizontal="center" vertical="center"/>
    </xf>
    <xf numFmtId="14" fontId="121" fillId="6" borderId="55" xfId="0" applyNumberFormat="1" applyFont="1" applyFill="1" applyBorder="1" applyAlignment="1">
      <alignment horizontal="center" vertical="center"/>
    </xf>
    <xf numFmtId="168" fontId="121" fillId="6" borderId="55" xfId="6" applyNumberFormat="1" applyFont="1" applyFill="1" applyBorder="1" applyAlignment="1">
      <alignment horizontal="center" vertical="center"/>
    </xf>
    <xf numFmtId="0" fontId="121" fillId="6" borderId="58" xfId="6" applyFont="1" applyFill="1" applyBorder="1" applyAlignment="1">
      <alignment horizontal="center" vertical="center"/>
    </xf>
    <xf numFmtId="4" fontId="121" fillId="6" borderId="58" xfId="6" applyNumberFormat="1" applyFont="1" applyFill="1" applyBorder="1" applyAlignment="1">
      <alignment horizontal="center" vertical="center"/>
    </xf>
    <xf numFmtId="14" fontId="127" fillId="6" borderId="55" xfId="0" applyNumberFormat="1" applyFont="1" applyFill="1" applyBorder="1" applyAlignment="1">
      <alignment horizontal="center" vertical="center"/>
    </xf>
    <xf numFmtId="0" fontId="121" fillId="6" borderId="55" xfId="6" applyFont="1" applyFill="1" applyBorder="1" applyAlignment="1">
      <alignment horizontal="center" vertical="center"/>
    </xf>
    <xf numFmtId="3" fontId="121" fillId="6" borderId="55" xfId="6" applyNumberFormat="1" applyFont="1" applyFill="1" applyBorder="1" applyAlignment="1">
      <alignment horizontal="center" vertical="center"/>
    </xf>
    <xf numFmtId="4" fontId="121" fillId="6" borderId="55" xfId="6" applyNumberFormat="1" applyFont="1" applyFill="1" applyBorder="1" applyAlignment="1">
      <alignment horizontal="center" vertical="center"/>
    </xf>
    <xf numFmtId="0" fontId="121" fillId="6" borderId="73" xfId="0" applyFont="1" applyFill="1" applyBorder="1" applyAlignment="1">
      <alignment horizontal="center" vertical="center"/>
    </xf>
    <xf numFmtId="0" fontId="173" fillId="6" borderId="82" xfId="0" applyFont="1" applyFill="1" applyBorder="1" applyAlignment="1">
      <alignment horizontal="center"/>
    </xf>
    <xf numFmtId="3" fontId="154" fillId="6" borderId="58" xfId="6" applyNumberFormat="1" applyFont="1" applyFill="1" applyBorder="1" applyAlignment="1">
      <alignment horizontal="center" vertical="center"/>
    </xf>
    <xf numFmtId="0" fontId="171" fillId="6" borderId="82" xfId="0" applyFont="1" applyFill="1" applyBorder="1" applyAlignment="1">
      <alignment horizontal="center" vertical="center"/>
    </xf>
    <xf numFmtId="0" fontId="0" fillId="6" borderId="133" xfId="0" applyFill="1" applyBorder="1"/>
    <xf numFmtId="0" fontId="39" fillId="6" borderId="133" xfId="0" applyFont="1" applyFill="1" applyBorder="1"/>
    <xf numFmtId="14" fontId="154" fillId="6" borderId="58" xfId="6" applyNumberFormat="1" applyFont="1" applyFill="1" applyBorder="1" applyAlignment="1">
      <alignment horizontal="center" vertical="center"/>
    </xf>
    <xf numFmtId="0" fontId="170" fillId="6" borderId="149" xfId="6" applyFont="1" applyFill="1" applyBorder="1" applyAlignment="1">
      <alignment horizontal="center" vertical="center"/>
    </xf>
    <xf numFmtId="0" fontId="170" fillId="6" borderId="55" xfId="0" applyFont="1" applyFill="1" applyBorder="1" applyAlignment="1">
      <alignment horizontal="center" vertical="center"/>
    </xf>
    <xf numFmtId="14" fontId="170" fillId="6" borderId="55" xfId="6" applyNumberFormat="1" applyFont="1" applyFill="1" applyBorder="1" applyAlignment="1">
      <alignment horizontal="center" vertical="center"/>
    </xf>
    <xf numFmtId="4" fontId="170" fillId="6" borderId="58" xfId="6" applyNumberFormat="1" applyFont="1" applyFill="1" applyBorder="1" applyAlignment="1">
      <alignment horizontal="center" vertical="center"/>
    </xf>
    <xf numFmtId="14" fontId="122" fillId="6" borderId="73" xfId="0" applyNumberFormat="1" applyFont="1" applyFill="1" applyBorder="1" applyAlignment="1">
      <alignment horizontal="center" vertical="center"/>
    </xf>
    <xf numFmtId="0" fontId="170" fillId="6" borderId="55" xfId="6" applyFont="1" applyFill="1" applyBorder="1" applyAlignment="1">
      <alignment horizontal="center" vertical="center"/>
    </xf>
    <xf numFmtId="3" fontId="170" fillId="6" borderId="55" xfId="6" applyNumberFormat="1" applyFont="1" applyFill="1" applyBorder="1" applyAlignment="1">
      <alignment horizontal="center" vertical="center"/>
    </xf>
    <xf numFmtId="4" fontId="170" fillId="6" borderId="55" xfId="6" applyNumberFormat="1" applyFont="1" applyFill="1" applyBorder="1" applyAlignment="1">
      <alignment horizontal="center" vertical="center"/>
    </xf>
    <xf numFmtId="3" fontId="170" fillId="6" borderId="55" xfId="0" applyNumberFormat="1" applyFont="1" applyFill="1" applyBorder="1" applyAlignment="1">
      <alignment horizontal="center" vertical="center"/>
    </xf>
    <xf numFmtId="14" fontId="114" fillId="6" borderId="55" xfId="0" applyNumberFormat="1" applyFont="1" applyFill="1" applyBorder="1" applyAlignment="1">
      <alignment horizontal="center" vertical="center"/>
    </xf>
    <xf numFmtId="14" fontId="15" fillId="6" borderId="222" xfId="0" applyNumberFormat="1" applyFont="1" applyFill="1" applyBorder="1" applyAlignment="1">
      <alignment horizontal="center" vertical="center"/>
    </xf>
    <xf numFmtId="3" fontId="15" fillId="6" borderId="113" xfId="0" applyNumberFormat="1" applyFont="1" applyFill="1" applyBorder="1" applyAlignment="1">
      <alignment horizontal="center" vertical="center"/>
    </xf>
    <xf numFmtId="0" fontId="15" fillId="6" borderId="87" xfId="6" applyFont="1" applyFill="1" applyBorder="1" applyAlignment="1">
      <alignment horizontal="center" vertical="center"/>
    </xf>
    <xf numFmtId="14" fontId="15" fillId="6" borderId="190" xfId="0" applyNumberFormat="1" applyFont="1" applyFill="1" applyBorder="1" applyAlignment="1">
      <alignment horizontal="center" vertical="center"/>
    </xf>
    <xf numFmtId="3" fontId="15" fillId="6" borderId="88" xfId="0" applyNumberFormat="1" applyFont="1" applyFill="1" applyBorder="1" applyAlignment="1">
      <alignment horizontal="center" vertical="center"/>
    </xf>
    <xf numFmtId="0" fontId="15" fillId="6" borderId="0" xfId="6" applyNumberFormat="1" applyFont="1" applyFill="1" applyBorder="1" applyAlignment="1">
      <alignment horizontal="center" vertical="center"/>
    </xf>
    <xf numFmtId="14" fontId="15" fillId="6" borderId="0" xfId="6" applyNumberFormat="1" applyFont="1" applyFill="1" applyBorder="1" applyAlignment="1">
      <alignment horizontal="center" vertical="center"/>
    </xf>
    <xf numFmtId="3" fontId="27" fillId="6" borderId="0" xfId="6" applyNumberFormat="1" applyFont="1" applyFill="1" applyBorder="1" applyAlignment="1">
      <alignment horizontal="center" vertical="center"/>
    </xf>
    <xf numFmtId="0" fontId="137" fillId="6" borderId="0" xfId="0" applyFont="1" applyFill="1" applyAlignment="1">
      <alignment horizontal="center" vertical="center"/>
    </xf>
    <xf numFmtId="0" fontId="39" fillId="6" borderId="97" xfId="0" applyFont="1" applyFill="1" applyBorder="1"/>
    <xf numFmtId="0" fontId="159" fillId="6" borderId="99" xfId="6" applyFont="1" applyFill="1" applyBorder="1" applyAlignment="1">
      <alignment horizontal="center" vertical="center"/>
    </xf>
    <xf numFmtId="0" fontId="159" fillId="6" borderId="100" xfId="6" applyNumberFormat="1" applyFont="1" applyFill="1" applyBorder="1" applyAlignment="1">
      <alignment horizontal="center" vertical="center"/>
    </xf>
    <xf numFmtId="3" fontId="115" fillId="6" borderId="88" xfId="6" applyNumberFormat="1" applyFont="1" applyFill="1" applyBorder="1" applyAlignment="1">
      <alignment horizontal="center" vertical="center"/>
    </xf>
    <xf numFmtId="0" fontId="159" fillId="6" borderId="100" xfId="6" applyFont="1" applyFill="1" applyBorder="1" applyAlignment="1">
      <alignment horizontal="center" vertical="center"/>
    </xf>
    <xf numFmtId="4" fontId="159" fillId="6" borderId="100" xfId="6" applyNumberFormat="1" applyFont="1" applyFill="1" applyBorder="1" applyAlignment="1">
      <alignment horizontal="center" vertical="center"/>
    </xf>
    <xf numFmtId="14" fontId="159" fillId="6" borderId="190" xfId="0" applyNumberFormat="1" applyFont="1" applyFill="1" applyBorder="1" applyAlignment="1">
      <alignment horizontal="center" vertical="center"/>
    </xf>
    <xf numFmtId="0" fontId="159" fillId="6" borderId="0" xfId="6" applyNumberFormat="1" applyFont="1" applyFill="1" applyBorder="1" applyAlignment="1">
      <alignment horizontal="center" vertical="center"/>
    </xf>
    <xf numFmtId="3" fontId="115" fillId="6" borderId="0" xfId="6" applyNumberFormat="1" applyFont="1" applyFill="1" applyBorder="1" applyAlignment="1">
      <alignment horizontal="center" vertical="center"/>
    </xf>
    <xf numFmtId="0" fontId="159" fillId="6" borderId="97" xfId="0" applyFont="1" applyFill="1" applyBorder="1" applyAlignment="1">
      <alignment horizontal="center" vertical="center"/>
    </xf>
    <xf numFmtId="0" fontId="15" fillId="6" borderId="96" xfId="6" applyFont="1" applyFill="1" applyBorder="1" applyAlignment="1">
      <alignment horizontal="center" vertical="center"/>
    </xf>
    <xf numFmtId="0" fontId="15" fillId="6" borderId="95" xfId="6" applyNumberFormat="1" applyFont="1" applyFill="1" applyBorder="1" applyAlignment="1">
      <alignment horizontal="center" vertical="center"/>
    </xf>
    <xf numFmtId="0" fontId="15" fillId="6" borderId="95" xfId="0" applyFont="1" applyFill="1" applyBorder="1" applyAlignment="1">
      <alignment horizontal="center" vertical="center"/>
    </xf>
    <xf numFmtId="14" fontId="15" fillId="6" borderId="95" xfId="0" applyNumberFormat="1" applyFont="1" applyFill="1" applyBorder="1" applyAlignment="1">
      <alignment horizontal="center" vertical="center"/>
    </xf>
    <xf numFmtId="3" fontId="63" fillId="6" borderId="95" xfId="6" applyNumberFormat="1" applyFont="1" applyFill="1" applyBorder="1" applyAlignment="1">
      <alignment horizontal="center" vertical="center"/>
    </xf>
    <xf numFmtId="0" fontId="15" fillId="6" borderId="95" xfId="6" applyFont="1" applyFill="1" applyBorder="1" applyAlignment="1">
      <alignment horizontal="center" vertical="center"/>
    </xf>
    <xf numFmtId="4" fontId="15" fillId="6" borderId="95" xfId="6" applyNumberFormat="1" applyFont="1" applyFill="1" applyBorder="1" applyAlignment="1">
      <alignment horizontal="center" vertical="center"/>
    </xf>
    <xf numFmtId="14" fontId="114" fillId="6" borderId="177" xfId="0" applyNumberFormat="1" applyFont="1" applyFill="1" applyBorder="1" applyAlignment="1">
      <alignment horizontal="center" vertical="center"/>
    </xf>
    <xf numFmtId="14" fontId="15" fillId="6" borderId="177" xfId="0" applyNumberFormat="1" applyFont="1" applyFill="1" applyBorder="1" applyAlignment="1">
      <alignment horizontal="center" vertical="center"/>
    </xf>
    <xf numFmtId="3" fontId="15" fillId="6" borderId="95" xfId="6" applyNumberFormat="1" applyFont="1" applyFill="1" applyBorder="1" applyAlignment="1">
      <alignment horizontal="center" vertical="center"/>
    </xf>
    <xf numFmtId="0" fontId="15" fillId="6" borderId="177" xfId="0" applyFont="1" applyFill="1" applyBorder="1" applyAlignment="1">
      <alignment horizontal="center" vertical="center"/>
    </xf>
    <xf numFmtId="0" fontId="11" fillId="6" borderId="97" xfId="0" applyFont="1" applyFill="1" applyBorder="1" applyAlignment="1">
      <alignment horizontal="center"/>
    </xf>
    <xf numFmtId="0" fontId="15" fillId="6" borderId="149" xfId="6" applyFont="1" applyFill="1" applyBorder="1" applyAlignment="1">
      <alignment horizontal="center" vertical="center"/>
    </xf>
    <xf numFmtId="3" fontId="63" fillId="6" borderId="58" xfId="6" applyNumberFormat="1" applyFont="1" applyFill="1" applyBorder="1" applyAlignment="1">
      <alignment horizontal="center" vertical="center"/>
    </xf>
    <xf numFmtId="14" fontId="15" fillId="6" borderId="199" xfId="0" applyNumberFormat="1" applyFont="1" applyFill="1" applyBorder="1" applyAlignment="1">
      <alignment horizontal="center" vertical="center"/>
    </xf>
    <xf numFmtId="0" fontId="15" fillId="6" borderId="199" xfId="0" applyFont="1" applyFill="1" applyBorder="1" applyAlignment="1">
      <alignment horizontal="center" vertical="center"/>
    </xf>
    <xf numFmtId="0" fontId="11" fillId="6" borderId="140" xfId="0" applyFont="1" applyFill="1" applyBorder="1" applyAlignment="1">
      <alignment horizontal="center"/>
    </xf>
    <xf numFmtId="0" fontId="165" fillId="6" borderId="75" xfId="6" applyFont="1" applyFill="1" applyBorder="1" applyAlignment="1">
      <alignment horizontal="center" vertical="center"/>
    </xf>
    <xf numFmtId="0" fontId="121" fillId="6" borderId="75" xfId="0" applyFont="1" applyFill="1" applyBorder="1" applyAlignment="1">
      <alignment horizontal="center" vertical="center"/>
    </xf>
    <xf numFmtId="0" fontId="159" fillId="6" borderId="87" xfId="6" applyFont="1" applyFill="1" applyBorder="1" applyAlignment="1">
      <alignment horizontal="center" vertical="center"/>
    </xf>
    <xf numFmtId="14" fontId="159" fillId="6" borderId="100" xfId="6" applyNumberFormat="1" applyFont="1" applyFill="1" applyBorder="1" applyAlignment="1">
      <alignment horizontal="center" vertical="center"/>
    </xf>
    <xf numFmtId="3" fontId="34" fillId="6" borderId="100" xfId="6" applyNumberFormat="1" applyFont="1" applyFill="1" applyBorder="1" applyAlignment="1">
      <alignment horizontal="center" vertical="center"/>
    </xf>
    <xf numFmtId="14" fontId="115" fillId="6" borderId="100" xfId="6" applyNumberFormat="1" applyFont="1" applyFill="1" applyBorder="1" applyAlignment="1">
      <alignment horizontal="center" vertical="center"/>
    </xf>
    <xf numFmtId="14" fontId="154" fillId="6" borderId="100" xfId="6" applyNumberFormat="1" applyFont="1" applyFill="1" applyBorder="1" applyAlignment="1">
      <alignment horizontal="center" vertical="center"/>
    </xf>
    <xf numFmtId="3" fontId="159" fillId="6" borderId="100" xfId="6" applyNumberFormat="1" applyFont="1" applyFill="1" applyBorder="1" applyAlignment="1">
      <alignment horizontal="center" vertical="center"/>
    </xf>
    <xf numFmtId="4" fontId="159" fillId="6" borderId="100" xfId="0" applyNumberFormat="1" applyFont="1" applyFill="1" applyBorder="1" applyAlignment="1">
      <alignment horizontal="center" vertical="center"/>
    </xf>
    <xf numFmtId="0" fontId="39" fillId="6" borderId="88" xfId="0" applyFont="1" applyFill="1" applyBorder="1"/>
    <xf numFmtId="3" fontId="34" fillId="6" borderId="0" xfId="6" applyNumberFormat="1" applyFont="1" applyFill="1" applyBorder="1" applyAlignment="1">
      <alignment horizontal="center" vertical="center"/>
    </xf>
    <xf numFmtId="14" fontId="115" fillId="6" borderId="0" xfId="6" applyNumberFormat="1" applyFont="1" applyFill="1" applyBorder="1" applyAlignment="1">
      <alignment horizontal="center" vertical="center"/>
    </xf>
    <xf numFmtId="14" fontId="154" fillId="6" borderId="0" xfId="6" applyNumberFormat="1" applyFont="1" applyFill="1" applyBorder="1" applyAlignment="1">
      <alignment horizontal="center" vertical="center"/>
    </xf>
    <xf numFmtId="4" fontId="159" fillId="6" borderId="0" xfId="0" applyNumberFormat="1" applyFont="1" applyFill="1" applyAlignment="1">
      <alignment horizontal="center" vertical="center"/>
    </xf>
    <xf numFmtId="0" fontId="39" fillId="6" borderId="0" xfId="0" applyFont="1" applyFill="1"/>
    <xf numFmtId="0" fontId="170" fillId="6" borderId="76" xfId="0" applyFont="1" applyFill="1" applyBorder="1" applyAlignment="1">
      <alignment horizontal="center" vertical="center"/>
    </xf>
    <xf numFmtId="14" fontId="170" fillId="6" borderId="55" xfId="0" applyNumberFormat="1" applyFont="1" applyFill="1" applyBorder="1" applyAlignment="1">
      <alignment horizontal="center" vertical="center"/>
    </xf>
    <xf numFmtId="0" fontId="122" fillId="6" borderId="55" xfId="0" applyFont="1" applyFill="1" applyBorder="1" applyAlignment="1">
      <alignment horizontal="center" vertical="center"/>
    </xf>
    <xf numFmtId="2" fontId="170" fillId="6" borderId="55" xfId="0" applyNumberFormat="1" applyFont="1" applyFill="1" applyBorder="1" applyAlignment="1">
      <alignment horizontal="center" vertical="center"/>
    </xf>
    <xf numFmtId="14" fontId="122" fillId="6" borderId="199" xfId="0" applyNumberFormat="1" applyFont="1" applyFill="1" applyBorder="1" applyAlignment="1">
      <alignment horizontal="center" vertical="center"/>
    </xf>
    <xf numFmtId="4" fontId="170" fillId="6" borderId="55" xfId="0" applyNumberFormat="1" applyFont="1" applyFill="1" applyBorder="1" applyAlignment="1">
      <alignment horizontal="center" vertical="center"/>
    </xf>
    <xf numFmtId="0" fontId="0" fillId="6" borderId="97" xfId="0" applyFill="1" applyBorder="1" applyAlignment="1">
      <alignment horizontal="center"/>
    </xf>
    <xf numFmtId="168" fontId="159" fillId="6" borderId="55" xfId="0" applyNumberFormat="1" applyFont="1" applyFill="1" applyBorder="1" applyAlignment="1">
      <alignment horizontal="center" vertical="center"/>
    </xf>
    <xf numFmtId="0" fontId="0" fillId="6" borderId="140" xfId="0" applyFill="1" applyBorder="1" applyAlignment="1">
      <alignment horizontal="center"/>
    </xf>
    <xf numFmtId="1" fontId="170" fillId="6" borderId="55" xfId="0" applyNumberFormat="1" applyFont="1" applyFill="1" applyBorder="1" applyAlignment="1">
      <alignment horizontal="center" vertical="center"/>
    </xf>
    <xf numFmtId="168" fontId="159" fillId="6" borderId="58" xfId="0" applyNumberFormat="1" applyFont="1" applyFill="1" applyBorder="1" applyAlignment="1">
      <alignment horizontal="center" vertical="center"/>
    </xf>
    <xf numFmtId="0" fontId="4" fillId="6" borderId="221" xfId="0" applyFont="1" applyFill="1" applyBorder="1" applyAlignment="1">
      <alignment horizontal="center" vertical="center"/>
    </xf>
    <xf numFmtId="168" fontId="15" fillId="6" borderId="58" xfId="0" applyNumberFormat="1" applyFont="1" applyFill="1" applyBorder="1" applyAlignment="1">
      <alignment horizontal="center" vertical="center"/>
    </xf>
    <xf numFmtId="0" fontId="20" fillId="6" borderId="46" xfId="0" applyFont="1" applyFill="1" applyBorder="1" applyAlignment="1">
      <alignment horizontal="center" vertical="center"/>
    </xf>
    <xf numFmtId="3" fontId="0" fillId="6" borderId="55" xfId="0" applyNumberFormat="1" applyFill="1" applyBorder="1"/>
    <xf numFmtId="0" fontId="10" fillId="6" borderId="87" xfId="0" applyFont="1" applyFill="1" applyBorder="1" applyAlignment="1">
      <alignment horizontal="center" vertical="center"/>
    </xf>
    <xf numFmtId="0" fontId="10" fillId="6" borderId="88" xfId="0" applyFont="1" applyFill="1" applyBorder="1" applyAlignment="1">
      <alignment horizontal="center" vertical="center"/>
    </xf>
    <xf numFmtId="0" fontId="0" fillId="6" borderId="88" xfId="0" applyFill="1" applyBorder="1" applyAlignment="1">
      <alignment horizontal="center" vertical="center"/>
    </xf>
    <xf numFmtId="3" fontId="0" fillId="6" borderId="88" xfId="0" applyNumberFormat="1" applyFill="1" applyBorder="1" applyAlignment="1">
      <alignment horizontal="center" vertical="center"/>
    </xf>
    <xf numFmtId="0" fontId="0" fillId="6" borderId="89" xfId="0" applyFill="1" applyBorder="1" applyAlignment="1">
      <alignment horizontal="center" vertical="center"/>
    </xf>
    <xf numFmtId="3" fontId="0" fillId="6" borderId="0" xfId="0" applyNumberForma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168" fontId="159" fillId="6" borderId="58" xfId="6" applyNumberFormat="1" applyFont="1" applyFill="1" applyBorder="1" applyAlignment="1">
      <alignment horizontal="center" vertical="center"/>
    </xf>
    <xf numFmtId="0" fontId="63" fillId="6" borderId="55" xfId="6" applyFont="1" applyFill="1" applyBorder="1" applyAlignment="1">
      <alignment horizontal="center" vertical="center"/>
    </xf>
    <xf numFmtId="0" fontId="11" fillId="6" borderId="55" xfId="0" applyFont="1" applyFill="1" applyBorder="1" applyAlignment="1">
      <alignment horizontal="center"/>
    </xf>
    <xf numFmtId="0" fontId="63" fillId="6" borderId="58" xfId="0" applyFont="1" applyFill="1" applyBorder="1" applyAlignment="1">
      <alignment horizontal="center" vertical="center"/>
    </xf>
    <xf numFmtId="3" fontId="15" fillId="6" borderId="58" xfId="0" applyNumberFormat="1" applyFont="1" applyFill="1" applyBorder="1" applyAlignment="1">
      <alignment horizontal="center" vertical="center"/>
    </xf>
    <xf numFmtId="0" fontId="172" fillId="6" borderId="82" xfId="0" applyFont="1" applyFill="1" applyBorder="1" applyAlignment="1">
      <alignment horizontal="center"/>
    </xf>
    <xf numFmtId="0" fontId="171" fillId="6" borderId="75" xfId="6" applyFont="1" applyFill="1" applyBorder="1" applyAlignment="1">
      <alignment horizontal="center" vertical="center"/>
    </xf>
    <xf numFmtId="0" fontId="175" fillId="6" borderId="82" xfId="0" applyFont="1" applyFill="1" applyBorder="1" applyAlignment="1">
      <alignment horizontal="center" vertical="center"/>
    </xf>
    <xf numFmtId="168" fontId="15" fillId="6" borderId="55" xfId="0" applyNumberFormat="1" applyFont="1" applyFill="1" applyBorder="1" applyAlignment="1">
      <alignment horizontal="center" vertical="center"/>
    </xf>
    <xf numFmtId="0" fontId="144" fillId="6" borderId="82" xfId="0" applyFont="1" applyFill="1" applyBorder="1" applyAlignment="1">
      <alignment horizontal="center"/>
    </xf>
    <xf numFmtId="0" fontId="116" fillId="6" borderId="55" xfId="0" applyFont="1" applyFill="1" applyBorder="1" applyAlignment="1">
      <alignment horizontal="center" vertical="center"/>
    </xf>
    <xf numFmtId="0" fontId="176" fillId="6" borderId="82" xfId="0" applyFont="1" applyFill="1" applyBorder="1" applyAlignment="1">
      <alignment horizontal="center"/>
    </xf>
    <xf numFmtId="4" fontId="4" fillId="6" borderId="113" xfId="0" applyNumberFormat="1" applyFont="1" applyFill="1" applyBorder="1" applyAlignment="1">
      <alignment horizontal="center" vertical="center"/>
    </xf>
    <xf numFmtId="0" fontId="159" fillId="6" borderId="140" xfId="0" applyFont="1" applyFill="1" applyBorder="1" applyAlignment="1">
      <alignment horizontal="center" vertical="center"/>
    </xf>
    <xf numFmtId="0" fontId="0" fillId="6" borderId="82" xfId="0" applyFill="1" applyBorder="1" applyAlignment="1">
      <alignment horizontal="center"/>
    </xf>
    <xf numFmtId="0" fontId="170" fillId="6" borderId="82" xfId="0" applyFont="1" applyFill="1" applyBorder="1" applyAlignment="1">
      <alignment horizontal="center" vertical="center"/>
    </xf>
    <xf numFmtId="0" fontId="170" fillId="6" borderId="140" xfId="0" applyFont="1" applyFill="1" applyBorder="1" applyAlignment="1">
      <alignment horizontal="center" vertical="center"/>
    </xf>
    <xf numFmtId="14" fontId="128" fillId="6" borderId="55" xfId="0" applyNumberFormat="1" applyFont="1" applyFill="1" applyBorder="1" applyAlignment="1">
      <alignment horizontal="center" vertical="center"/>
    </xf>
    <xf numFmtId="0" fontId="166" fillId="6" borderId="140" xfId="0" applyFont="1" applyFill="1" applyBorder="1" applyAlignment="1">
      <alignment horizontal="center" vertical="center"/>
    </xf>
    <xf numFmtId="0" fontId="15" fillId="6" borderId="77" xfId="0" applyFont="1" applyFill="1" applyBorder="1" applyAlignment="1">
      <alignment horizontal="center" vertical="center"/>
    </xf>
    <xf numFmtId="4" fontId="4" fillId="6" borderId="100" xfId="0" applyNumberFormat="1" applyFont="1" applyFill="1" applyBorder="1" applyAlignment="1">
      <alignment horizontal="center" vertical="center"/>
    </xf>
    <xf numFmtId="0" fontId="4" fillId="6" borderId="89" xfId="0" applyFont="1" applyFill="1" applyBorder="1" applyAlignment="1">
      <alignment horizontal="center" vertical="center"/>
    </xf>
    <xf numFmtId="0" fontId="64" fillId="6" borderId="133" xfId="0" applyFont="1" applyFill="1" applyBorder="1" applyAlignment="1">
      <alignment horizontal="center"/>
    </xf>
    <xf numFmtId="0" fontId="89" fillId="6" borderId="82" xfId="0" applyFont="1" applyFill="1" applyBorder="1" applyAlignment="1">
      <alignment horizontal="center" vertical="center"/>
    </xf>
    <xf numFmtId="0" fontId="39" fillId="6" borderId="55" xfId="0" applyFont="1" applyFill="1" applyBorder="1" applyAlignment="1">
      <alignment horizontal="center" vertical="center"/>
    </xf>
    <xf numFmtId="0" fontId="159" fillId="6" borderId="148" xfId="6" applyFont="1" applyFill="1" applyBorder="1" applyAlignment="1">
      <alignment horizontal="center" vertical="center"/>
    </xf>
    <xf numFmtId="0" fontId="89" fillId="6" borderId="75" xfId="0" applyFont="1" applyFill="1" applyBorder="1" applyAlignment="1">
      <alignment horizontal="center" vertical="center"/>
    </xf>
    <xf numFmtId="0" fontId="89" fillId="6" borderId="55" xfId="0" applyFont="1" applyFill="1" applyBorder="1" applyAlignment="1">
      <alignment horizontal="center" vertical="center"/>
    </xf>
    <xf numFmtId="0" fontId="89" fillId="6" borderId="55" xfId="6" applyFont="1" applyFill="1" applyBorder="1" applyAlignment="1">
      <alignment horizontal="center" vertical="center"/>
    </xf>
    <xf numFmtId="4" fontId="89" fillId="6" borderId="55" xfId="6" applyNumberFormat="1" applyFont="1" applyFill="1" applyBorder="1" applyAlignment="1">
      <alignment horizontal="center" vertical="center"/>
    </xf>
    <xf numFmtId="14" fontId="177" fillId="6" borderId="199" xfId="0" applyNumberFormat="1" applyFont="1" applyFill="1" applyBorder="1" applyAlignment="1">
      <alignment horizontal="center" vertical="center"/>
    </xf>
    <xf numFmtId="14" fontId="89" fillId="6" borderId="199" xfId="0" applyNumberFormat="1" applyFont="1" applyFill="1" applyBorder="1" applyAlignment="1">
      <alignment horizontal="center" vertical="center"/>
    </xf>
    <xf numFmtId="3" fontId="89" fillId="6" borderId="55" xfId="6" applyNumberFormat="1" applyFont="1" applyFill="1" applyBorder="1" applyAlignment="1">
      <alignment horizontal="center" vertical="center"/>
    </xf>
    <xf numFmtId="4" fontId="89" fillId="6" borderId="58" xfId="0" applyNumberFormat="1" applyFont="1" applyFill="1" applyBorder="1" applyAlignment="1">
      <alignment horizontal="center" vertical="center"/>
    </xf>
    <xf numFmtId="4" fontId="89" fillId="6" borderId="58" xfId="6" applyNumberFormat="1" applyFont="1" applyFill="1" applyBorder="1" applyAlignment="1">
      <alignment horizontal="center" vertical="center"/>
    </xf>
    <xf numFmtId="0" fontId="159" fillId="6" borderId="167" xfId="0" applyFont="1" applyFill="1" applyBorder="1" applyAlignment="1">
      <alignment horizontal="center" vertical="center"/>
    </xf>
    <xf numFmtId="0" fontId="154" fillId="6" borderId="88" xfId="6" applyFont="1" applyFill="1" applyBorder="1" applyAlignment="1">
      <alignment horizontal="center" vertical="center"/>
    </xf>
    <xf numFmtId="14" fontId="154" fillId="6" borderId="88" xfId="0" applyNumberFormat="1" applyFont="1" applyFill="1" applyBorder="1" applyAlignment="1">
      <alignment horizontal="center" vertical="center"/>
    </xf>
    <xf numFmtId="0" fontId="39" fillId="6" borderId="88" xfId="0" applyFont="1" applyFill="1" applyBorder="1" applyAlignment="1">
      <alignment horizontal="center"/>
    </xf>
    <xf numFmtId="0" fontId="154" fillId="6" borderId="0" xfId="6" applyFont="1" applyFill="1" applyBorder="1" applyAlignment="1">
      <alignment horizontal="center" vertical="center"/>
    </xf>
    <xf numFmtId="0" fontId="39" fillId="6" borderId="0" xfId="0" applyFont="1" applyFill="1" applyAlignment="1">
      <alignment horizontal="center"/>
    </xf>
    <xf numFmtId="0" fontId="174" fillId="6" borderId="0" xfId="0" applyFont="1" applyFill="1" applyAlignment="1">
      <alignment horizontal="center" vertical="center"/>
    </xf>
    <xf numFmtId="0" fontId="39" fillId="6" borderId="97" xfId="0" applyFont="1" applyFill="1" applyBorder="1" applyAlignment="1">
      <alignment horizontal="center"/>
    </xf>
    <xf numFmtId="0" fontId="39" fillId="6" borderId="82" xfId="0" applyFont="1" applyFill="1" applyBorder="1" applyAlignment="1">
      <alignment horizontal="center"/>
    </xf>
    <xf numFmtId="0" fontId="11" fillId="6" borderId="82" xfId="0" applyFont="1" applyFill="1" applyBorder="1" applyAlignment="1">
      <alignment horizontal="center"/>
    </xf>
    <xf numFmtId="0" fontId="10" fillId="6" borderId="148" xfId="0" applyFont="1" applyFill="1" applyBorder="1"/>
    <xf numFmtId="0" fontId="10" fillId="6" borderId="113" xfId="0" applyFont="1" applyFill="1" applyBorder="1"/>
    <xf numFmtId="3" fontId="10" fillId="6" borderId="113" xfId="0" applyNumberFormat="1" applyFont="1" applyFill="1" applyBorder="1"/>
    <xf numFmtId="3" fontId="10" fillId="6" borderId="88" xfId="0" applyNumberFormat="1" applyFont="1" applyFill="1" applyBorder="1"/>
    <xf numFmtId="0" fontId="34" fillId="30" borderId="55" xfId="6" applyFont="1" applyFill="1" applyBorder="1" applyAlignment="1">
      <alignment horizontal="center" vertical="center"/>
    </xf>
    <xf numFmtId="0" fontId="34" fillId="6" borderId="55" xfId="6" applyFont="1" applyFill="1" applyBorder="1" applyAlignment="1">
      <alignment horizontal="center" vertical="center"/>
    </xf>
    <xf numFmtId="0" fontId="170" fillId="6" borderId="75" xfId="0" applyFont="1" applyFill="1" applyBorder="1" applyAlignment="1">
      <alignment horizontal="center" vertical="center"/>
    </xf>
    <xf numFmtId="0" fontId="170" fillId="6" borderId="145" xfId="6" applyFont="1" applyFill="1" applyBorder="1" applyAlignment="1">
      <alignment horizontal="center" vertical="center"/>
    </xf>
    <xf numFmtId="0" fontId="170" fillId="6" borderId="55" xfId="6" applyNumberFormat="1" applyFont="1" applyFill="1" applyBorder="1" applyAlignment="1">
      <alignment horizontal="center" vertical="center"/>
    </xf>
    <xf numFmtId="0" fontId="157" fillId="6" borderId="55" xfId="0" applyFont="1" applyFill="1" applyBorder="1" applyAlignment="1">
      <alignment horizontal="center" vertical="center"/>
    </xf>
    <xf numFmtId="14" fontId="170" fillId="6" borderId="199" xfId="0" applyNumberFormat="1" applyFont="1" applyFill="1" applyBorder="1" applyAlignment="1">
      <alignment horizontal="center" vertical="center"/>
    </xf>
    <xf numFmtId="4" fontId="170" fillId="6" borderId="58" xfId="0" applyNumberFormat="1" applyFont="1" applyFill="1" applyBorder="1" applyAlignment="1">
      <alignment horizontal="center" vertical="center"/>
    </xf>
    <xf numFmtId="14" fontId="63" fillId="6" borderId="58" xfId="0" applyNumberFormat="1" applyFont="1" applyFill="1" applyBorder="1" applyAlignment="1">
      <alignment horizontal="center" vertical="center"/>
    </xf>
    <xf numFmtId="0" fontId="170" fillId="6" borderId="77" xfId="6" applyFont="1" applyFill="1" applyBorder="1" applyAlignment="1">
      <alignment horizontal="center" vertical="center"/>
    </xf>
    <xf numFmtId="3" fontId="157" fillId="6" borderId="55" xfId="6" applyNumberFormat="1" applyFont="1" applyFill="1" applyBorder="1" applyAlignment="1">
      <alignment horizontal="center" vertical="center"/>
    </xf>
    <xf numFmtId="0" fontId="170" fillId="6" borderId="185" xfId="0" applyFont="1" applyFill="1" applyBorder="1" applyAlignment="1">
      <alignment horizontal="center" vertical="center"/>
    </xf>
    <xf numFmtId="0" fontId="20" fillId="6" borderId="140" xfId="0" applyFont="1" applyFill="1" applyBorder="1" applyAlignment="1">
      <alignment horizontal="center" vertical="center"/>
    </xf>
    <xf numFmtId="14" fontId="15" fillId="6" borderId="58" xfId="6" applyNumberFormat="1" applyFont="1" applyFill="1" applyBorder="1" applyAlignment="1">
      <alignment horizontal="center" vertical="center"/>
    </xf>
    <xf numFmtId="0" fontId="15" fillId="6" borderId="167" xfId="0" applyFont="1" applyFill="1" applyBorder="1" applyAlignment="1">
      <alignment horizontal="center" vertical="center"/>
    </xf>
    <xf numFmtId="14" fontId="154" fillId="6" borderId="190" xfId="0" applyNumberFormat="1" applyFont="1" applyFill="1" applyBorder="1" applyAlignment="1">
      <alignment horizontal="center" vertical="center"/>
    </xf>
    <xf numFmtId="4" fontId="159" fillId="6" borderId="88" xfId="0" applyNumberFormat="1" applyFont="1" applyFill="1" applyBorder="1" applyAlignment="1">
      <alignment horizontal="center" vertical="center"/>
    </xf>
    <xf numFmtId="0" fontId="159" fillId="6" borderId="190" xfId="0" applyFont="1" applyFill="1" applyBorder="1" applyAlignment="1">
      <alignment horizontal="center" vertical="center"/>
    </xf>
    <xf numFmtId="0" fontId="115" fillId="6" borderId="0" xfId="6" applyFont="1" applyFill="1" applyBorder="1" applyAlignment="1">
      <alignment horizontal="center" vertical="center"/>
    </xf>
    <xf numFmtId="0" fontId="39" fillId="6" borderId="0" xfId="0" applyFont="1" applyFill="1" applyAlignment="1">
      <alignment horizontal="center" vertical="center"/>
    </xf>
    <xf numFmtId="0" fontId="166" fillId="6" borderId="77" xfId="6" applyFont="1" applyFill="1" applyBorder="1" applyAlignment="1">
      <alignment horizontal="center" vertical="center"/>
    </xf>
    <xf numFmtId="0" fontId="185" fillId="6" borderId="167" xfId="0" applyFont="1" applyFill="1" applyBorder="1" applyAlignment="1">
      <alignment horizontal="center" vertical="center"/>
    </xf>
    <xf numFmtId="0" fontId="15" fillId="6" borderId="148" xfId="6" applyFont="1" applyFill="1" applyBorder="1" applyAlignment="1">
      <alignment horizontal="center" vertical="center"/>
    </xf>
    <xf numFmtId="0" fontId="15" fillId="6" borderId="132" xfId="0" applyFont="1" applyFill="1" applyBorder="1" applyAlignment="1">
      <alignment horizontal="center" vertical="center"/>
    </xf>
    <xf numFmtId="0" fontId="15" fillId="6" borderId="113" xfId="0" applyFont="1" applyFill="1" applyBorder="1" applyAlignment="1">
      <alignment horizontal="center" vertical="center"/>
    </xf>
    <xf numFmtId="0" fontId="114" fillId="6" borderId="113" xfId="0" applyFont="1" applyFill="1" applyBorder="1" applyAlignment="1">
      <alignment horizontal="center" vertical="center"/>
    </xf>
    <xf numFmtId="4" fontId="15" fillId="6" borderId="113" xfId="0" applyNumberFormat="1" applyFont="1" applyFill="1" applyBorder="1" applyAlignment="1">
      <alignment horizontal="center" vertical="center"/>
    </xf>
    <xf numFmtId="0" fontId="0" fillId="6" borderId="113" xfId="0" applyFill="1" applyBorder="1" applyAlignment="1">
      <alignment horizontal="center"/>
    </xf>
    <xf numFmtId="0" fontId="11" fillId="6" borderId="113" xfId="0" applyFont="1" applyFill="1" applyBorder="1" applyAlignment="1">
      <alignment horizontal="center" vertical="center"/>
    </xf>
    <xf numFmtId="2" fontId="15" fillId="6" borderId="55" xfId="6" applyNumberFormat="1" applyFont="1" applyFill="1" applyBorder="1" applyAlignment="1">
      <alignment horizontal="center" vertical="center"/>
    </xf>
    <xf numFmtId="0" fontId="114" fillId="6" borderId="88" xfId="0" applyFont="1" applyFill="1" applyBorder="1" applyAlignment="1">
      <alignment horizontal="center" vertical="center"/>
    </xf>
    <xf numFmtId="2" fontId="15" fillId="6" borderId="88" xfId="0" applyNumberFormat="1" applyFont="1" applyFill="1" applyBorder="1" applyAlignment="1">
      <alignment horizontal="center" vertical="center"/>
    </xf>
    <xf numFmtId="4" fontId="15" fillId="6" borderId="88" xfId="0" applyNumberFormat="1" applyFont="1" applyFill="1" applyBorder="1" applyAlignment="1">
      <alignment horizontal="center" vertical="center"/>
    </xf>
    <xf numFmtId="0" fontId="120" fillId="6" borderId="55" xfId="6" applyFont="1" applyFill="1" applyBorder="1" applyAlignment="1">
      <alignment horizontal="center" vertical="center"/>
    </xf>
    <xf numFmtId="0" fontId="20" fillId="6" borderId="71" xfId="6" applyFont="1" applyFill="1" applyBorder="1" applyAlignment="1">
      <alignment horizontal="center" vertical="center"/>
    </xf>
    <xf numFmtId="0" fontId="20" fillId="6" borderId="91" xfId="6" applyFont="1" applyFill="1" applyBorder="1" applyAlignment="1">
      <alignment horizontal="center" vertical="center"/>
    </xf>
    <xf numFmtId="0" fontId="20" fillId="6" borderId="98" xfId="6" applyFont="1" applyFill="1" applyBorder="1" applyAlignment="1">
      <alignment horizontal="center" vertical="center"/>
    </xf>
    <xf numFmtId="2" fontId="159" fillId="6" borderId="97" xfId="0" applyNumberFormat="1" applyFont="1" applyFill="1" applyBorder="1" applyAlignment="1">
      <alignment horizontal="center" vertical="center"/>
    </xf>
    <xf numFmtId="1" fontId="15" fillId="6" borderId="113" xfId="0" applyNumberFormat="1" applyFont="1" applyFill="1" applyBorder="1" applyAlignment="1">
      <alignment horizontal="center" vertical="center"/>
    </xf>
    <xf numFmtId="14" fontId="15" fillId="6" borderId="113" xfId="6" applyNumberFormat="1" applyFont="1" applyFill="1" applyBorder="1" applyAlignment="1">
      <alignment horizontal="center" vertical="center"/>
    </xf>
    <xf numFmtId="3" fontId="63" fillId="6" borderId="113" xfId="6" applyNumberFormat="1" applyFont="1" applyFill="1" applyBorder="1" applyAlignment="1">
      <alignment horizontal="center" vertical="center"/>
    </xf>
    <xf numFmtId="14" fontId="159" fillId="6" borderId="113" xfId="6" applyNumberFormat="1" applyFont="1" applyFill="1" applyBorder="1" applyAlignment="1">
      <alignment horizontal="center" vertical="center"/>
    </xf>
    <xf numFmtId="3" fontId="115" fillId="6" borderId="113" xfId="6" applyNumberFormat="1" applyFont="1" applyFill="1" applyBorder="1" applyAlignment="1">
      <alignment horizontal="center" vertical="center"/>
    </xf>
    <xf numFmtId="0" fontId="15" fillId="6" borderId="106" xfId="0" applyFont="1" applyFill="1" applyBorder="1" applyAlignment="1">
      <alignment horizontal="center" vertical="center"/>
    </xf>
    <xf numFmtId="168" fontId="63" fillId="6" borderId="95" xfId="0" applyNumberFormat="1" applyFont="1" applyFill="1" applyBorder="1" applyAlignment="1">
      <alignment horizontal="center" vertical="center"/>
    </xf>
    <xf numFmtId="2" fontId="15" fillId="6" borderId="95" xfId="0" applyNumberFormat="1" applyFont="1" applyFill="1" applyBorder="1" applyAlignment="1">
      <alignment horizontal="center" vertical="center"/>
    </xf>
    <xf numFmtId="14" fontId="63" fillId="6" borderId="177" xfId="0" applyNumberFormat="1" applyFont="1" applyFill="1" applyBorder="1" applyAlignment="1">
      <alignment horizontal="center" vertical="center"/>
    </xf>
    <xf numFmtId="3" fontId="15" fillId="6" borderId="95" xfId="0" applyNumberFormat="1" applyFont="1" applyFill="1" applyBorder="1" applyAlignment="1">
      <alignment horizontal="center" vertical="center"/>
    </xf>
    <xf numFmtId="4" fontId="15" fillId="6" borderId="95" xfId="0" applyNumberFormat="1" applyFont="1" applyFill="1" applyBorder="1" applyAlignment="1">
      <alignment horizontal="center" vertical="center"/>
    </xf>
    <xf numFmtId="0" fontId="15" fillId="6" borderId="99" xfId="0" applyFont="1" applyFill="1" applyBorder="1" applyAlignment="1">
      <alignment horizontal="center" vertical="center"/>
    </xf>
    <xf numFmtId="0" fontId="15" fillId="6" borderId="100" xfId="0" applyFont="1" applyFill="1" applyBorder="1" applyAlignment="1">
      <alignment horizontal="center" vertical="center"/>
    </xf>
    <xf numFmtId="14" fontId="15" fillId="6" borderId="100" xfId="0" applyNumberFormat="1" applyFont="1" applyFill="1" applyBorder="1" applyAlignment="1">
      <alignment horizontal="center" vertical="center"/>
    </xf>
    <xf numFmtId="0" fontId="63" fillId="6" borderId="100" xfId="0" applyFont="1" applyFill="1" applyBorder="1" applyAlignment="1">
      <alignment horizontal="center" vertical="center"/>
    </xf>
    <xf numFmtId="0" fontId="15" fillId="6" borderId="100" xfId="6" applyFont="1" applyFill="1" applyBorder="1" applyAlignment="1">
      <alignment horizontal="center" vertical="center"/>
    </xf>
    <xf numFmtId="2" fontId="15" fillId="6" borderId="100" xfId="0" applyNumberFormat="1" applyFont="1" applyFill="1" applyBorder="1" applyAlignment="1">
      <alignment horizontal="center" vertical="center"/>
    </xf>
    <xf numFmtId="14" fontId="114" fillId="6" borderId="126" xfId="0" applyNumberFormat="1" applyFont="1" applyFill="1" applyBorder="1" applyAlignment="1">
      <alignment horizontal="center" vertical="center"/>
    </xf>
    <xf numFmtId="14" fontId="63" fillId="6" borderId="126" xfId="0" applyNumberFormat="1" applyFont="1" applyFill="1" applyBorder="1" applyAlignment="1">
      <alignment horizontal="center" vertical="center"/>
    </xf>
    <xf numFmtId="3" fontId="15" fillId="6" borderId="100" xfId="0" applyNumberFormat="1" applyFont="1" applyFill="1" applyBorder="1" applyAlignment="1">
      <alignment horizontal="center" vertical="center"/>
    </xf>
    <xf numFmtId="3" fontId="15" fillId="6" borderId="100" xfId="6" applyNumberFormat="1" applyFont="1" applyFill="1" applyBorder="1" applyAlignment="1">
      <alignment horizontal="center" vertical="center"/>
    </xf>
    <xf numFmtId="4" fontId="15" fillId="6" borderId="100" xfId="0" applyNumberFormat="1" applyFont="1" applyFill="1" applyBorder="1" applyAlignment="1">
      <alignment horizontal="center" vertical="center"/>
    </xf>
    <xf numFmtId="168" fontId="15" fillId="6" borderId="100" xfId="0" applyNumberFormat="1" applyFont="1" applyFill="1" applyBorder="1" applyAlignment="1">
      <alignment horizontal="center" vertical="center"/>
    </xf>
    <xf numFmtId="0" fontId="0" fillId="6" borderId="101" xfId="0" applyFill="1" applyBorder="1" applyAlignment="1">
      <alignment horizontal="center"/>
    </xf>
    <xf numFmtId="0" fontId="63" fillId="6" borderId="0" xfId="0" applyFont="1" applyFill="1" applyAlignment="1">
      <alignment horizontal="center" vertical="center"/>
    </xf>
    <xf numFmtId="4" fontId="15" fillId="6" borderId="0" xfId="0" applyNumberFormat="1" applyFont="1" applyFill="1" applyAlignment="1">
      <alignment horizontal="center" vertical="center"/>
    </xf>
    <xf numFmtId="168" fontId="15" fillId="6" borderId="0" xfId="0" applyNumberFormat="1" applyFont="1" applyFill="1" applyAlignment="1">
      <alignment horizontal="center" vertical="center"/>
    </xf>
    <xf numFmtId="0" fontId="11" fillId="6" borderId="55" xfId="0" applyFont="1" applyFill="1" applyBorder="1"/>
    <xf numFmtId="2" fontId="159" fillId="6" borderId="140" xfId="0" applyNumberFormat="1" applyFont="1" applyFill="1" applyBorder="1" applyAlignment="1">
      <alignment horizontal="center" vertical="center"/>
    </xf>
    <xf numFmtId="14" fontId="89" fillId="6" borderId="55" xfId="0" applyNumberFormat="1" applyFont="1" applyFill="1" applyBorder="1" applyAlignment="1">
      <alignment horizontal="center" vertical="center"/>
    </xf>
    <xf numFmtId="0" fontId="100" fillId="6" borderId="55" xfId="0" applyFont="1" applyFill="1" applyBorder="1" applyAlignment="1">
      <alignment horizontal="center" vertical="center"/>
    </xf>
    <xf numFmtId="4" fontId="89" fillId="6" borderId="55" xfId="0" applyNumberFormat="1" applyFont="1" applyFill="1" applyBorder="1" applyAlignment="1">
      <alignment horizontal="center" vertical="center"/>
    </xf>
    <xf numFmtId="14" fontId="178" fillId="6" borderId="58" xfId="0" applyNumberFormat="1" applyFont="1" applyFill="1" applyBorder="1" applyAlignment="1">
      <alignment horizontal="center" vertical="center"/>
    </xf>
    <xf numFmtId="3" fontId="89" fillId="6" borderId="55" xfId="0" applyNumberFormat="1" applyFont="1" applyFill="1" applyBorder="1" applyAlignment="1">
      <alignment horizontal="center" vertical="center"/>
    </xf>
    <xf numFmtId="0" fontId="86" fillId="6" borderId="82" xfId="0" applyFont="1" applyFill="1" applyBorder="1" applyAlignment="1">
      <alignment horizontal="center"/>
    </xf>
    <xf numFmtId="0" fontId="86" fillId="6" borderId="133" xfId="0" applyFont="1" applyFill="1" applyBorder="1" applyAlignment="1">
      <alignment horizontal="center" vertical="center"/>
    </xf>
    <xf numFmtId="0" fontId="86" fillId="6" borderId="133" xfId="0" applyFont="1" applyFill="1" applyBorder="1" applyAlignment="1">
      <alignment horizontal="center"/>
    </xf>
    <xf numFmtId="0" fontId="4" fillId="6" borderId="82" xfId="0" applyFont="1" applyFill="1" applyBorder="1"/>
    <xf numFmtId="0" fontId="27" fillId="6" borderId="113" xfId="0" applyFont="1" applyFill="1" applyBorder="1" applyAlignment="1">
      <alignment horizontal="center" vertical="center"/>
    </xf>
    <xf numFmtId="14" fontId="114" fillId="6" borderId="171" xfId="0" applyNumberFormat="1" applyFont="1" applyFill="1" applyBorder="1" applyAlignment="1">
      <alignment horizontal="center" vertical="center"/>
    </xf>
    <xf numFmtId="14" fontId="63" fillId="6" borderId="171" xfId="0" applyNumberFormat="1" applyFont="1" applyFill="1" applyBorder="1" applyAlignment="1">
      <alignment horizontal="center" vertical="center"/>
    </xf>
    <xf numFmtId="0" fontId="15" fillId="6" borderId="151" xfId="0" applyFont="1" applyFill="1" applyBorder="1" applyAlignment="1">
      <alignment horizontal="center" vertical="center"/>
    </xf>
    <xf numFmtId="0" fontId="21" fillId="6" borderId="88" xfId="0" applyFont="1" applyFill="1" applyBorder="1" applyAlignment="1">
      <alignment horizontal="center" vertical="center"/>
    </xf>
    <xf numFmtId="4" fontId="4" fillId="6" borderId="88" xfId="0" applyNumberFormat="1" applyFont="1" applyFill="1" applyBorder="1" applyAlignment="1">
      <alignment horizontal="center" vertical="center"/>
    </xf>
    <xf numFmtId="0" fontId="39" fillId="6" borderId="89" xfId="0" applyFont="1" applyFill="1" applyBorder="1"/>
    <xf numFmtId="0" fontId="20" fillId="6" borderId="117" xfId="6" applyFont="1" applyFill="1" applyBorder="1" applyAlignment="1">
      <alignment horizontal="center" vertical="center"/>
    </xf>
    <xf numFmtId="0" fontId="20" fillId="6" borderId="34" xfId="6" applyFont="1" applyFill="1" applyBorder="1" applyAlignment="1">
      <alignment horizontal="center" vertical="center"/>
    </xf>
    <xf numFmtId="1" fontId="15" fillId="6" borderId="0" xfId="0" applyNumberFormat="1" applyFont="1" applyFill="1" applyAlignment="1">
      <alignment horizontal="center" vertical="center"/>
    </xf>
    <xf numFmtId="3" fontId="63" fillId="6" borderId="0" xfId="6" applyNumberFormat="1" applyFont="1" applyFill="1" applyBorder="1" applyAlignment="1">
      <alignment horizontal="center" vertical="center"/>
    </xf>
    <xf numFmtId="168" fontId="15" fillId="6" borderId="0" xfId="6" applyNumberFormat="1" applyFont="1" applyFill="1" applyBorder="1" applyAlignment="1">
      <alignment horizontal="center" vertical="center"/>
    </xf>
    <xf numFmtId="0" fontId="160" fillId="6" borderId="97" xfId="0" applyFont="1" applyFill="1" applyBorder="1"/>
    <xf numFmtId="0" fontId="160" fillId="6" borderId="82" xfId="0" applyFont="1" applyFill="1" applyBorder="1" applyAlignment="1">
      <alignment horizontal="center"/>
    </xf>
    <xf numFmtId="0" fontId="160" fillId="6" borderId="82" xfId="0" applyFont="1" applyFill="1" applyBorder="1"/>
    <xf numFmtId="0" fontId="10" fillId="6" borderId="140" xfId="0" applyFont="1" applyFill="1" applyBorder="1"/>
    <xf numFmtId="0" fontId="10" fillId="6" borderId="82" xfId="0" applyFont="1" applyFill="1" applyBorder="1"/>
    <xf numFmtId="0" fontId="0" fillId="6" borderId="46" xfId="0" applyFill="1" applyBorder="1"/>
    <xf numFmtId="0" fontId="34" fillId="6" borderId="0" xfId="0" applyFont="1" applyFill="1" applyAlignment="1">
      <alignment horizontal="center" vertical="center"/>
    </xf>
    <xf numFmtId="0" fontId="11" fillId="6" borderId="167" xfId="0" applyFont="1" applyFill="1" applyBorder="1"/>
    <xf numFmtId="0" fontId="0" fillId="6" borderId="167" xfId="0" applyFill="1" applyBorder="1"/>
    <xf numFmtId="168" fontId="115" fillId="6" borderId="0" xfId="6" applyNumberFormat="1" applyFont="1" applyFill="1" applyBorder="1" applyAlignment="1">
      <alignment horizontal="center" vertical="center"/>
    </xf>
    <xf numFmtId="0" fontId="114" fillId="6" borderId="0" xfId="0" applyFont="1" applyFill="1" applyAlignment="1">
      <alignment horizontal="center" vertical="center"/>
    </xf>
    <xf numFmtId="0" fontId="39" fillId="6" borderId="167" xfId="0" applyFont="1" applyFill="1" applyBorder="1" applyAlignment="1">
      <alignment horizontal="center"/>
    </xf>
    <xf numFmtId="0" fontId="39" fillId="6" borderId="167" xfId="0" applyFont="1" applyFill="1" applyBorder="1"/>
    <xf numFmtId="0" fontId="11" fillId="6" borderId="82" xfId="0" applyFont="1" applyFill="1" applyBorder="1"/>
    <xf numFmtId="14" fontId="21" fillId="6" borderId="0" xfId="0" applyNumberFormat="1" applyFont="1" applyFill="1" applyAlignment="1">
      <alignment horizontal="center" vertical="center"/>
    </xf>
    <xf numFmtId="0" fontId="0" fillId="6" borderId="216" xfId="0" applyFill="1" applyBorder="1"/>
    <xf numFmtId="14" fontId="15" fillId="6" borderId="151" xfId="0" applyNumberFormat="1" applyFont="1" applyFill="1" applyBorder="1" applyAlignment="1">
      <alignment horizontal="center" vertical="center"/>
    </xf>
    <xf numFmtId="0" fontId="15" fillId="6" borderId="151" xfId="6" applyFont="1" applyFill="1" applyBorder="1" applyAlignment="1">
      <alignment horizontal="center" vertical="center"/>
    </xf>
    <xf numFmtId="3" fontId="15" fillId="6" borderId="151" xfId="6" applyNumberFormat="1" applyFont="1" applyFill="1" applyBorder="1" applyAlignment="1">
      <alignment horizontal="center" vertical="center"/>
    </xf>
    <xf numFmtId="3" fontId="15" fillId="6" borderId="151" xfId="0" applyNumberFormat="1" applyFont="1" applyFill="1" applyBorder="1" applyAlignment="1">
      <alignment horizontal="center" vertical="center"/>
    </xf>
    <xf numFmtId="0" fontId="159" fillId="6" borderId="88" xfId="6" applyNumberFormat="1" applyFont="1" applyFill="1" applyBorder="1" applyAlignment="1">
      <alignment horizontal="center" vertical="center"/>
    </xf>
    <xf numFmtId="0" fontId="160" fillId="6" borderId="0" xfId="0" applyFont="1" applyFill="1"/>
    <xf numFmtId="0" fontId="10" fillId="6" borderId="133" xfId="0" applyFont="1" applyFill="1" applyBorder="1"/>
    <xf numFmtId="0" fontId="160" fillId="6" borderId="133" xfId="0" applyFont="1" applyFill="1" applyBorder="1"/>
    <xf numFmtId="0" fontId="184" fillId="6" borderId="133" xfId="0" applyFont="1" applyFill="1" applyBorder="1" applyAlignment="1">
      <alignment horizontal="center"/>
    </xf>
    <xf numFmtId="0" fontId="170" fillId="6" borderId="75" xfId="6" applyFont="1" applyFill="1" applyBorder="1" applyAlignment="1">
      <alignment horizontal="center" vertical="center"/>
    </xf>
    <xf numFmtId="0" fontId="4" fillId="6" borderId="87" xfId="0" applyFont="1" applyFill="1" applyBorder="1"/>
    <xf numFmtId="0" fontId="10" fillId="6" borderId="89" xfId="0" applyFont="1" applyFill="1" applyBorder="1"/>
    <xf numFmtId="0" fontId="14" fillId="6" borderId="144" xfId="0" applyFont="1" applyFill="1" applyBorder="1" applyAlignment="1">
      <alignment horizontal="center" vertical="center"/>
    </xf>
    <xf numFmtId="0" fontId="0" fillId="6" borderId="144" xfId="0" applyFill="1" applyBorder="1"/>
    <xf numFmtId="0" fontId="0" fillId="6" borderId="144" xfId="0" applyFill="1" applyBorder="1" applyAlignment="1">
      <alignment horizontal="center"/>
    </xf>
    <xf numFmtId="3" fontId="10" fillId="6" borderId="144" xfId="0" applyNumberFormat="1" applyFont="1" applyFill="1" applyBorder="1"/>
    <xf numFmtId="0" fontId="10" fillId="6" borderId="144" xfId="0" applyFont="1" applyFill="1" applyBorder="1"/>
    <xf numFmtId="0" fontId="160" fillId="6" borderId="140" xfId="0" applyFont="1" applyFill="1" applyBorder="1"/>
    <xf numFmtId="0" fontId="160" fillId="6" borderId="221" xfId="0" applyFont="1" applyFill="1" applyBorder="1"/>
    <xf numFmtId="2" fontId="15" fillId="6" borderId="113" xfId="0" applyNumberFormat="1" applyFont="1" applyFill="1" applyBorder="1" applyAlignment="1">
      <alignment horizontal="center" vertical="center"/>
    </xf>
    <xf numFmtId="14" fontId="63" fillId="6" borderId="222" xfId="0" applyNumberFormat="1" applyFont="1" applyFill="1" applyBorder="1" applyAlignment="1">
      <alignment horizontal="center" vertical="center"/>
    </xf>
    <xf numFmtId="3" fontId="15" fillId="6" borderId="222" xfId="6" applyNumberFormat="1" applyFont="1" applyFill="1" applyBorder="1" applyAlignment="1">
      <alignment horizontal="center" vertical="center"/>
    </xf>
    <xf numFmtId="4" fontId="15" fillId="6" borderId="151" xfId="0" applyNumberFormat="1" applyFont="1" applyFill="1" applyBorder="1" applyAlignment="1">
      <alignment horizontal="center" vertical="center"/>
    </xf>
    <xf numFmtId="0" fontId="0" fillId="6" borderId="95" xfId="0" applyFill="1" applyBorder="1"/>
    <xf numFmtId="0" fontId="4" fillId="6" borderId="75" xfId="0" applyFont="1" applyFill="1" applyBorder="1"/>
    <xf numFmtId="0" fontId="0" fillId="6" borderId="55" xfId="0" applyFill="1" applyBorder="1" applyAlignment="1">
      <alignment horizontal="left" vertical="center"/>
    </xf>
    <xf numFmtId="3" fontId="0" fillId="6" borderId="88" xfId="0" applyNumberFormat="1" applyFill="1" applyBorder="1"/>
    <xf numFmtId="49" fontId="117" fillId="6" borderId="0" xfId="6" applyNumberFormat="1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14" fontId="16" fillId="6" borderId="0" xfId="0" applyNumberFormat="1" applyFont="1" applyFill="1" applyAlignment="1">
      <alignment horizontal="center" vertical="center"/>
    </xf>
    <xf numFmtId="2" fontId="16" fillId="6" borderId="0" xfId="0" applyNumberFormat="1" applyFont="1" applyFill="1" applyAlignment="1">
      <alignment horizontal="center" vertical="center"/>
    </xf>
    <xf numFmtId="0" fontId="103" fillId="6" borderId="0" xfId="0" applyFont="1" applyFill="1" applyAlignment="1">
      <alignment horizontal="center" vertical="center"/>
    </xf>
    <xf numFmtId="14" fontId="30" fillId="6" borderId="0" xfId="0" applyNumberFormat="1" applyFont="1" applyFill="1" applyAlignment="1">
      <alignment horizontal="center" vertical="center"/>
    </xf>
    <xf numFmtId="1" fontId="30" fillId="6" borderId="0" xfId="0" applyNumberFormat="1" applyFont="1" applyFill="1" applyAlignment="1">
      <alignment horizontal="center" vertical="center"/>
    </xf>
    <xf numFmtId="0" fontId="16" fillId="6" borderId="0" xfId="6" applyFont="1" applyFill="1" applyBorder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154" fillId="6" borderId="0" xfId="0" applyFont="1" applyFill="1" applyAlignment="1">
      <alignment horizontal="center" vertical="center"/>
    </xf>
    <xf numFmtId="1" fontId="159" fillId="6" borderId="0" xfId="6" applyNumberFormat="1" applyFont="1" applyFill="1" applyBorder="1" applyAlignment="1">
      <alignment horizontal="center" vertical="center"/>
    </xf>
    <xf numFmtId="0" fontId="82" fillId="6" borderId="0" xfId="0" applyFont="1" applyFill="1" applyAlignment="1">
      <alignment horizontal="center"/>
    </xf>
    <xf numFmtId="2" fontId="159" fillId="6" borderId="0" xfId="6" applyNumberFormat="1" applyFont="1" applyFill="1" applyBorder="1" applyAlignment="1">
      <alignment horizontal="center" vertical="center"/>
    </xf>
    <xf numFmtId="0" fontId="171" fillId="6" borderId="87" xfId="6" applyFont="1" applyFill="1" applyBorder="1" applyAlignment="1">
      <alignment horizontal="center" vertical="center"/>
    </xf>
    <xf numFmtId="1" fontId="159" fillId="6" borderId="88" xfId="6" applyNumberFormat="1" applyFont="1" applyFill="1" applyBorder="1" applyAlignment="1">
      <alignment horizontal="center" vertical="center"/>
    </xf>
    <xf numFmtId="0" fontId="160" fillId="0" borderId="0" xfId="0" applyFont="1"/>
    <xf numFmtId="0" fontId="0" fillId="6" borderId="75" xfId="0" applyFill="1" applyBorder="1"/>
    <xf numFmtId="0" fontId="166" fillId="6" borderId="149" xfId="6" applyFont="1" applyFill="1" applyBorder="1" applyAlignment="1">
      <alignment horizontal="center" vertical="center"/>
    </xf>
    <xf numFmtId="0" fontId="166" fillId="6" borderId="58" xfId="6" applyFont="1" applyFill="1" applyBorder="1" applyAlignment="1">
      <alignment horizontal="center" vertical="center"/>
    </xf>
    <xf numFmtId="4" fontId="166" fillId="6" borderId="58" xfId="6" applyNumberFormat="1" applyFont="1" applyFill="1" applyBorder="1" applyAlignment="1">
      <alignment horizontal="center" vertical="center"/>
    </xf>
    <xf numFmtId="0" fontId="0" fillId="6" borderId="87" xfId="0" applyFill="1" applyBorder="1"/>
    <xf numFmtId="14" fontId="159" fillId="6" borderId="222" xfId="0" applyNumberFormat="1" applyFont="1" applyFill="1" applyBorder="1" applyAlignment="1">
      <alignment horizontal="center" vertical="center"/>
    </xf>
    <xf numFmtId="4" fontId="159" fillId="6" borderId="113" xfId="0" applyNumberFormat="1" applyFont="1" applyFill="1" applyBorder="1" applyAlignment="1">
      <alignment horizontal="center" vertical="center"/>
    </xf>
    <xf numFmtId="0" fontId="39" fillId="6" borderId="113" xfId="0" applyFont="1" applyFill="1" applyBorder="1"/>
    <xf numFmtId="3" fontId="0" fillId="6" borderId="0" xfId="0" applyNumberFormat="1" applyFill="1"/>
    <xf numFmtId="0" fontId="187" fillId="6" borderId="0" xfId="6" applyFont="1" applyFill="1" applyBorder="1" applyAlignment="1">
      <alignment horizontal="center" vertical="center"/>
    </xf>
    <xf numFmtId="0" fontId="46" fillId="6" borderId="58" xfId="0" applyFont="1" applyFill="1" applyBorder="1" applyAlignment="1">
      <alignment horizontal="center" vertical="center"/>
    </xf>
    <xf numFmtId="2" fontId="166" fillId="6" borderId="58" xfId="0" applyNumberFormat="1" applyFont="1" applyFill="1" applyBorder="1" applyAlignment="1">
      <alignment horizontal="center" vertical="center"/>
    </xf>
    <xf numFmtId="3" fontId="166" fillId="6" borderId="58" xfId="6" applyNumberFormat="1" applyFont="1" applyFill="1" applyBorder="1" applyAlignment="1">
      <alignment horizontal="center" vertical="center"/>
    </xf>
    <xf numFmtId="3" fontId="166" fillId="6" borderId="58" xfId="0" applyNumberFormat="1" applyFont="1" applyFill="1" applyBorder="1" applyAlignment="1">
      <alignment horizontal="center" vertical="center"/>
    </xf>
    <xf numFmtId="4" fontId="166" fillId="6" borderId="58" xfId="0" applyNumberFormat="1" applyFont="1" applyFill="1" applyBorder="1" applyAlignment="1">
      <alignment horizontal="center" vertical="center"/>
    </xf>
    <xf numFmtId="14" fontId="128" fillId="6" borderId="199" xfId="0" applyNumberFormat="1" applyFont="1" applyFill="1" applyBorder="1" applyAlignment="1">
      <alignment horizontal="center" vertical="center"/>
    </xf>
    <xf numFmtId="0" fontId="128" fillId="6" borderId="58" xfId="0" applyFont="1" applyFill="1" applyBorder="1" applyAlignment="1">
      <alignment horizontal="center" vertical="center"/>
    </xf>
    <xf numFmtId="0" fontId="166" fillId="30" borderId="55" xfId="6" applyFont="1" applyFill="1" applyBorder="1" applyAlignment="1">
      <alignment horizontal="center" vertical="center"/>
    </xf>
    <xf numFmtId="2" fontId="166" fillId="30" borderId="55" xfId="6" applyNumberFormat="1" applyFont="1" applyFill="1" applyBorder="1" applyAlignment="1">
      <alignment horizontal="center" vertical="center"/>
    </xf>
    <xf numFmtId="3" fontId="166" fillId="30" borderId="55" xfId="6" applyNumberFormat="1" applyFont="1" applyFill="1" applyBorder="1" applyAlignment="1">
      <alignment horizontal="center" vertical="center"/>
    </xf>
    <xf numFmtId="168" fontId="166" fillId="6" borderId="58" xfId="0" applyNumberFormat="1" applyFont="1" applyFill="1" applyBorder="1" applyAlignment="1">
      <alignment horizontal="center" vertical="center"/>
    </xf>
    <xf numFmtId="0" fontId="166" fillId="6" borderId="149" xfId="0" applyFont="1" applyFill="1" applyBorder="1" applyAlignment="1">
      <alignment horizontal="center" vertical="center"/>
    </xf>
    <xf numFmtId="1" fontId="166" fillId="6" borderId="58" xfId="0" applyNumberFormat="1" applyFont="1" applyFill="1" applyBorder="1" applyAlignment="1">
      <alignment horizontal="center" vertical="center"/>
    </xf>
    <xf numFmtId="0" fontId="166" fillId="30" borderId="58" xfId="6" applyFont="1" applyFill="1" applyBorder="1" applyAlignment="1">
      <alignment horizontal="center" vertical="center"/>
    </xf>
    <xf numFmtId="0" fontId="128" fillId="30" borderId="58" xfId="6" applyFont="1" applyFill="1" applyBorder="1" applyAlignment="1">
      <alignment horizontal="center" vertical="center"/>
    </xf>
    <xf numFmtId="2" fontId="166" fillId="30" borderId="58" xfId="6" applyNumberFormat="1" applyFont="1" applyFill="1" applyBorder="1" applyAlignment="1">
      <alignment horizontal="center" vertical="center"/>
    </xf>
    <xf numFmtId="3" fontId="166" fillId="30" borderId="58" xfId="6" applyNumberFormat="1" applyFont="1" applyFill="1" applyBorder="1" applyAlignment="1">
      <alignment horizontal="center" vertical="center"/>
    </xf>
    <xf numFmtId="4" fontId="166" fillId="30" borderId="58" xfId="6" applyNumberFormat="1" applyFont="1" applyFill="1" applyBorder="1" applyAlignment="1">
      <alignment horizontal="center" vertical="center"/>
    </xf>
    <xf numFmtId="0" fontId="116" fillId="30" borderId="55" xfId="6" applyFont="1" applyFill="1" applyBorder="1" applyAlignment="1">
      <alignment horizontal="center" vertical="center"/>
    </xf>
    <xf numFmtId="3" fontId="34" fillId="6" borderId="88" xfId="6" applyNumberFormat="1" applyFont="1" applyFill="1" applyBorder="1" applyAlignment="1">
      <alignment horizontal="center" vertical="center"/>
    </xf>
    <xf numFmtId="168" fontId="166" fillId="6" borderId="55" xfId="0" applyNumberFormat="1" applyFont="1" applyFill="1" applyBorder="1" applyAlignment="1">
      <alignment horizontal="center" vertical="center"/>
    </xf>
    <xf numFmtId="4" fontId="10" fillId="6" borderId="55" xfId="0" applyNumberFormat="1" applyFont="1" applyFill="1" applyBorder="1"/>
    <xf numFmtId="4" fontId="10" fillId="6" borderId="88" xfId="0" applyNumberFormat="1" applyFont="1" applyFill="1" applyBorder="1"/>
    <xf numFmtId="168" fontId="154" fillId="6" borderId="58" xfId="0" applyNumberFormat="1" applyFont="1" applyFill="1" applyBorder="1" applyAlignment="1">
      <alignment horizontal="center" vertical="center"/>
    </xf>
    <xf numFmtId="4" fontId="159" fillId="24" borderId="97" xfId="6" applyNumberFormat="1" applyFont="1" applyFill="1" applyBorder="1" applyAlignment="1">
      <alignment horizontal="center" vertical="center"/>
    </xf>
    <xf numFmtId="0" fontId="166" fillId="21" borderId="149" xfId="6" applyFont="1" applyFill="1" applyBorder="1" applyAlignment="1">
      <alignment horizontal="center" vertical="center"/>
    </xf>
    <xf numFmtId="0" fontId="166" fillId="21" borderId="199" xfId="0" applyFont="1" applyFill="1" applyBorder="1" applyAlignment="1">
      <alignment horizontal="center" vertical="center"/>
    </xf>
    <xf numFmtId="0" fontId="174" fillId="21" borderId="0" xfId="0" applyFont="1" applyFill="1"/>
    <xf numFmtId="0" fontId="188" fillId="0" borderId="0" xfId="0" applyFont="1" applyAlignment="1">
      <alignment horizontal="center" vertical="center"/>
    </xf>
    <xf numFmtId="0" fontId="166" fillId="21" borderId="75" xfId="6" applyFont="1" applyFill="1" applyBorder="1" applyAlignment="1">
      <alignment horizontal="center" vertical="center"/>
    </xf>
    <xf numFmtId="3" fontId="15" fillId="0" borderId="55" xfId="0" applyNumberFormat="1" applyFont="1" applyBorder="1" applyAlignment="1">
      <alignment horizontal="center" vertical="center"/>
    </xf>
    <xf numFmtId="0" fontId="174" fillId="0" borderId="0" xfId="0" applyFont="1"/>
    <xf numFmtId="0" fontId="174" fillId="21" borderId="0" xfId="0" applyFont="1" applyFill="1" applyAlignment="1">
      <alignment horizontal="center" vertical="center"/>
    </xf>
    <xf numFmtId="0" fontId="187" fillId="21" borderId="0" xfId="6" applyFont="1" applyFill="1" applyBorder="1" applyAlignment="1">
      <alignment horizontal="center" vertical="center"/>
    </xf>
    <xf numFmtId="0" fontId="174" fillId="21" borderId="0" xfId="0" applyFont="1" applyFill="1" applyAlignment="1">
      <alignment horizontal="center"/>
    </xf>
    <xf numFmtId="0" fontId="115" fillId="6" borderId="95" xfId="6" applyFont="1" applyFill="1" applyBorder="1" applyAlignment="1">
      <alignment horizontal="center" vertical="center"/>
    </xf>
    <xf numFmtId="0" fontId="39" fillId="6" borderId="95" xfId="0" applyFont="1" applyFill="1" applyBorder="1" applyAlignment="1">
      <alignment horizontal="center"/>
    </xf>
    <xf numFmtId="4" fontId="15" fillId="3" borderId="58" xfId="6" applyNumberFormat="1" applyFont="1" applyFill="1" applyBorder="1" applyAlignment="1">
      <alignment horizontal="center" vertical="center"/>
    </xf>
    <xf numFmtId="0" fontId="170" fillId="6" borderId="58" xfId="0" applyFont="1" applyFill="1" applyBorder="1" applyAlignment="1">
      <alignment horizontal="center" vertical="center"/>
    </xf>
    <xf numFmtId="14" fontId="170" fillId="6" borderId="58" xfId="0" applyNumberFormat="1" applyFont="1" applyFill="1" applyBorder="1" applyAlignment="1">
      <alignment horizontal="center" vertical="center"/>
    </xf>
    <xf numFmtId="0" fontId="122" fillId="6" borderId="58" xfId="0" applyFont="1" applyFill="1" applyBorder="1" applyAlignment="1">
      <alignment horizontal="center" vertical="center"/>
    </xf>
    <xf numFmtId="0" fontId="170" fillId="6" borderId="58" xfId="6" applyFont="1" applyFill="1" applyBorder="1" applyAlignment="1">
      <alignment horizontal="center" vertical="center"/>
    </xf>
    <xf numFmtId="2" fontId="170" fillId="6" borderId="58" xfId="0" applyNumberFormat="1" applyFont="1" applyFill="1" applyBorder="1" applyAlignment="1">
      <alignment horizontal="center" vertical="center"/>
    </xf>
    <xf numFmtId="14" fontId="157" fillId="6" borderId="199" xfId="0" applyNumberFormat="1" applyFont="1" applyFill="1" applyBorder="1" applyAlignment="1">
      <alignment horizontal="center" vertical="center"/>
    </xf>
    <xf numFmtId="3" fontId="170" fillId="6" borderId="58" xfId="0" applyNumberFormat="1" applyFont="1" applyFill="1" applyBorder="1" applyAlignment="1">
      <alignment horizontal="center" vertical="center"/>
    </xf>
    <xf numFmtId="0" fontId="170" fillId="30" borderId="55" xfId="6" applyFont="1" applyFill="1" applyBorder="1" applyAlignment="1">
      <alignment horizontal="center" vertical="center"/>
    </xf>
    <xf numFmtId="0" fontId="122" fillId="30" borderId="55" xfId="6" applyFont="1" applyFill="1" applyBorder="1" applyAlignment="1">
      <alignment horizontal="center" vertical="center"/>
    </xf>
    <xf numFmtId="2" fontId="170" fillId="30" borderId="55" xfId="6" applyNumberFormat="1" applyFont="1" applyFill="1" applyBorder="1" applyAlignment="1">
      <alignment horizontal="center" vertical="center"/>
    </xf>
    <xf numFmtId="3" fontId="170" fillId="30" borderId="55" xfId="6" applyNumberFormat="1" applyFont="1" applyFill="1" applyBorder="1" applyAlignment="1">
      <alignment horizontal="center" vertical="center"/>
    </xf>
    <xf numFmtId="4" fontId="170" fillId="30" borderId="55" xfId="6" applyNumberFormat="1" applyFont="1" applyFill="1" applyBorder="1" applyAlignment="1">
      <alignment horizontal="center" vertical="center"/>
    </xf>
    <xf numFmtId="0" fontId="189" fillId="6" borderId="55" xfId="6" applyFont="1" applyFill="1" applyBorder="1" applyAlignment="1">
      <alignment horizontal="center" vertical="center"/>
    </xf>
    <xf numFmtId="0" fontId="122" fillId="6" borderId="55" xfId="6" applyFont="1" applyFill="1" applyBorder="1" applyAlignment="1">
      <alignment horizontal="center" vertical="center"/>
    </xf>
    <xf numFmtId="0" fontId="84" fillId="6" borderId="55" xfId="0" applyFont="1" applyFill="1" applyBorder="1" applyAlignment="1">
      <alignment horizontal="center"/>
    </xf>
    <xf numFmtId="0" fontId="189" fillId="6" borderId="75" xfId="6" applyFont="1" applyFill="1" applyBorder="1" applyAlignment="1">
      <alignment horizontal="center" vertical="center"/>
    </xf>
    <xf numFmtId="0" fontId="4" fillId="6" borderId="51" xfId="0" applyFont="1" applyFill="1" applyBorder="1"/>
    <xf numFmtId="3" fontId="10" fillId="6" borderId="0" xfId="0" applyNumberFormat="1" applyFont="1" applyFill="1"/>
    <xf numFmtId="0" fontId="10" fillId="6" borderId="46" xfId="0" applyFont="1" applyFill="1" applyBorder="1"/>
    <xf numFmtId="0" fontId="21" fillId="6" borderId="105" xfId="0" applyFont="1" applyFill="1" applyBorder="1" applyAlignment="1">
      <alignment horizontal="center" vertical="center"/>
    </xf>
    <xf numFmtId="0" fontId="10" fillId="6" borderId="86" xfId="0" applyFont="1" applyFill="1" applyBorder="1"/>
    <xf numFmtId="0" fontId="4" fillId="6" borderId="51" xfId="0" applyFont="1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21" fillId="6" borderId="51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0" fontId="0" fillId="12" borderId="55" xfId="0" applyFill="1" applyBorder="1" applyAlignment="1">
      <alignment horizontal="center"/>
    </xf>
    <xf numFmtId="0" fontId="0" fillId="12" borderId="88" xfId="0" applyFill="1" applyBorder="1" applyAlignment="1">
      <alignment horizontal="center"/>
    </xf>
    <xf numFmtId="0" fontId="21" fillId="28" borderId="51" xfId="0" applyFont="1" applyFill="1" applyBorder="1" applyAlignment="1">
      <alignment horizontal="right" vertical="center"/>
    </xf>
    <xf numFmtId="4" fontId="21" fillId="28" borderId="46" xfId="0" applyNumberFormat="1" applyFont="1" applyFill="1" applyBorder="1" applyAlignment="1">
      <alignment horizontal="center" vertical="center"/>
    </xf>
    <xf numFmtId="0" fontId="170" fillId="6" borderId="58" xfId="6" applyNumberFormat="1" applyFont="1" applyFill="1" applyBorder="1" applyAlignment="1">
      <alignment horizontal="center" vertical="center"/>
    </xf>
    <xf numFmtId="168" fontId="33" fillId="6" borderId="55" xfId="6" applyNumberFormat="1" applyFont="1" applyFill="1" applyBorder="1" applyAlignment="1">
      <alignment horizontal="center" vertical="center"/>
    </xf>
    <xf numFmtId="14" fontId="157" fillId="6" borderId="73" xfId="0" applyNumberFormat="1" applyFont="1" applyFill="1" applyBorder="1" applyAlignment="1">
      <alignment horizontal="center" vertical="center"/>
    </xf>
    <xf numFmtId="0" fontId="0" fillId="12" borderId="88" xfId="0" applyFill="1" applyBorder="1" applyAlignment="1">
      <alignment horizontal="center" vertical="center"/>
    </xf>
    <xf numFmtId="0" fontId="15" fillId="30" borderId="55" xfId="6" applyFont="1" applyFill="1" applyBorder="1" applyAlignment="1">
      <alignment horizontal="center" vertical="center"/>
    </xf>
    <xf numFmtId="0" fontId="114" fillId="30" borderId="55" xfId="6" applyFont="1" applyFill="1" applyBorder="1" applyAlignment="1">
      <alignment horizontal="center" vertical="center"/>
    </xf>
    <xf numFmtId="2" fontId="15" fillId="30" borderId="55" xfId="6" applyNumberFormat="1" applyFont="1" applyFill="1" applyBorder="1" applyAlignment="1">
      <alignment horizontal="center" vertical="center"/>
    </xf>
    <xf numFmtId="3" fontId="15" fillId="30" borderId="55" xfId="6" applyNumberFormat="1" applyFont="1" applyFill="1" applyBorder="1" applyAlignment="1">
      <alignment horizontal="center" vertical="center"/>
    </xf>
    <xf numFmtId="4" fontId="15" fillId="30" borderId="55" xfId="6" applyNumberFormat="1" applyFont="1" applyFill="1" applyBorder="1" applyAlignment="1">
      <alignment horizontal="center" vertical="center"/>
    </xf>
    <xf numFmtId="0" fontId="21" fillId="28" borderId="105" xfId="0" applyFont="1" applyFill="1" applyBorder="1" applyAlignment="1">
      <alignment horizontal="right"/>
    </xf>
    <xf numFmtId="1" fontId="15" fillId="25" borderId="58" xfId="0" applyNumberFormat="1" applyFont="1" applyFill="1" applyBorder="1" applyAlignment="1">
      <alignment horizontal="center" vertical="center"/>
    </xf>
    <xf numFmtId="3" fontId="15" fillId="25" borderId="199" xfId="6" applyNumberFormat="1" applyFont="1" applyFill="1" applyBorder="1" applyAlignment="1">
      <alignment horizontal="center" vertical="center"/>
    </xf>
    <xf numFmtId="0" fontId="170" fillId="25" borderId="96" xfId="0" applyFont="1" applyFill="1" applyBorder="1" applyAlignment="1">
      <alignment horizontal="center" vertical="center"/>
    </xf>
    <xf numFmtId="0" fontId="170" fillId="25" borderId="55" xfId="0" applyFont="1" applyFill="1" applyBorder="1" applyAlignment="1">
      <alignment horizontal="center" vertical="center"/>
    </xf>
    <xf numFmtId="14" fontId="170" fillId="25" borderId="55" xfId="0" applyNumberFormat="1" applyFont="1" applyFill="1" applyBorder="1" applyAlignment="1">
      <alignment horizontal="center" vertical="center"/>
    </xf>
    <xf numFmtId="2" fontId="170" fillId="25" borderId="55" xfId="0" applyNumberFormat="1" applyFont="1" applyFill="1" applyBorder="1" applyAlignment="1">
      <alignment horizontal="center" vertical="center"/>
    </xf>
    <xf numFmtId="14" fontId="122" fillId="25" borderId="55" xfId="0" applyNumberFormat="1" applyFont="1" applyFill="1" applyBorder="1" applyAlignment="1">
      <alignment horizontal="center" vertical="center"/>
    </xf>
    <xf numFmtId="1" fontId="170" fillId="25" borderId="58" xfId="0" applyNumberFormat="1" applyFont="1" applyFill="1" applyBorder="1" applyAlignment="1">
      <alignment horizontal="center" vertical="center"/>
    </xf>
    <xf numFmtId="3" fontId="170" fillId="25" borderId="55" xfId="0" applyNumberFormat="1" applyFont="1" applyFill="1" applyBorder="1" applyAlignment="1">
      <alignment horizontal="center" vertical="center"/>
    </xf>
    <xf numFmtId="4" fontId="170" fillId="25" borderId="58" xfId="0" applyNumberFormat="1" applyFont="1" applyFill="1" applyBorder="1" applyAlignment="1">
      <alignment horizontal="center" vertical="center"/>
    </xf>
    <xf numFmtId="4" fontId="170" fillId="25" borderId="58" xfId="6" applyNumberFormat="1" applyFont="1" applyFill="1" applyBorder="1" applyAlignment="1">
      <alignment horizontal="center" vertical="center"/>
    </xf>
    <xf numFmtId="3" fontId="170" fillId="25" borderId="199" xfId="6" applyNumberFormat="1" applyFont="1" applyFill="1" applyBorder="1" applyAlignment="1">
      <alignment horizontal="center" vertical="center"/>
    </xf>
    <xf numFmtId="0" fontId="170" fillId="25" borderId="75" xfId="0" applyFont="1" applyFill="1" applyBorder="1" applyAlignment="1">
      <alignment horizontal="center" vertical="center"/>
    </xf>
    <xf numFmtId="0" fontId="179" fillId="0" borderId="149" xfId="0" applyFont="1" applyBorder="1" applyAlignment="1">
      <alignment horizontal="center" vertical="center"/>
    </xf>
    <xf numFmtId="0" fontId="179" fillId="0" borderId="58" xfId="0" applyFont="1" applyBorder="1" applyAlignment="1">
      <alignment horizontal="center" vertical="center"/>
    </xf>
    <xf numFmtId="14" fontId="179" fillId="0" borderId="58" xfId="0" applyNumberFormat="1" applyFont="1" applyBorder="1" applyAlignment="1">
      <alignment horizontal="center" vertical="center"/>
    </xf>
    <xf numFmtId="0" fontId="156" fillId="0" borderId="58" xfId="0" applyFont="1" applyBorder="1" applyAlignment="1">
      <alignment horizontal="center" vertical="center"/>
    </xf>
    <xf numFmtId="14" fontId="156" fillId="0" borderId="58" xfId="0" applyNumberFormat="1" applyFont="1" applyBorder="1" applyAlignment="1">
      <alignment horizontal="center" vertical="center"/>
    </xf>
    <xf numFmtId="3" fontId="179" fillId="0" borderId="58" xfId="6" applyNumberFormat="1" applyFont="1" applyBorder="1" applyAlignment="1">
      <alignment horizontal="center" vertical="center"/>
    </xf>
    <xf numFmtId="4" fontId="179" fillId="0" borderId="58" xfId="0" applyNumberFormat="1" applyFont="1" applyBorder="1" applyAlignment="1">
      <alignment horizontal="center" vertical="center"/>
    </xf>
    <xf numFmtId="4" fontId="179" fillId="0" borderId="58" xfId="6" applyNumberFormat="1" applyFont="1" applyBorder="1" applyAlignment="1">
      <alignment horizontal="center" vertical="center"/>
    </xf>
    <xf numFmtId="0" fontId="183" fillId="0" borderId="149" xfId="0" applyFont="1" applyBorder="1" applyAlignment="1">
      <alignment horizontal="center" vertical="center"/>
    </xf>
    <xf numFmtId="0" fontId="183" fillId="0" borderId="58" xfId="0" applyFont="1" applyBorder="1" applyAlignment="1">
      <alignment horizontal="center" vertical="center"/>
    </xf>
    <xf numFmtId="14" fontId="183" fillId="0" borderId="58" xfId="0" applyNumberFormat="1" applyFont="1" applyBorder="1" applyAlignment="1">
      <alignment horizontal="center" vertical="center"/>
    </xf>
    <xf numFmtId="0" fontId="147" fillId="0" borderId="58" xfId="0" applyFont="1" applyBorder="1" applyAlignment="1">
      <alignment horizontal="center" vertical="center"/>
    </xf>
    <xf numFmtId="14" fontId="147" fillId="0" borderId="58" xfId="0" applyNumberFormat="1" applyFont="1" applyBorder="1" applyAlignment="1">
      <alignment horizontal="center" vertical="center"/>
    </xf>
    <xf numFmtId="3" fontId="183" fillId="0" borderId="58" xfId="6" applyNumberFormat="1" applyFont="1" applyBorder="1" applyAlignment="1">
      <alignment horizontal="center" vertical="center"/>
    </xf>
    <xf numFmtId="4" fontId="183" fillId="0" borderId="58" xfId="0" applyNumberFormat="1" applyFont="1" applyBorder="1" applyAlignment="1">
      <alignment horizontal="center" vertical="center"/>
    </xf>
    <xf numFmtId="4" fontId="183" fillId="0" borderId="58" xfId="6" applyNumberFormat="1" applyFont="1" applyBorder="1" applyAlignment="1">
      <alignment horizontal="center" vertical="center"/>
    </xf>
    <xf numFmtId="4" fontId="49" fillId="0" borderId="88" xfId="0" applyNumberFormat="1" applyFont="1" applyBorder="1" applyAlignment="1">
      <alignment horizontal="center"/>
    </xf>
    <xf numFmtId="3" fontId="122" fillId="6" borderId="55" xfId="6" applyNumberFormat="1" applyFont="1" applyFill="1" applyBorder="1" applyAlignment="1">
      <alignment horizontal="center" vertical="center"/>
    </xf>
    <xf numFmtId="168" fontId="114" fillId="6" borderId="55" xfId="6" applyNumberFormat="1" applyFont="1" applyFill="1" applyBorder="1" applyAlignment="1">
      <alignment horizontal="center" vertical="center"/>
    </xf>
    <xf numFmtId="0" fontId="170" fillId="0" borderId="106" xfId="0" applyFont="1" applyBorder="1" applyAlignment="1">
      <alignment horizontal="center" vertical="center"/>
    </xf>
    <xf numFmtId="0" fontId="170" fillId="0" borderId="95" xfId="0" applyFont="1" applyBorder="1" applyAlignment="1">
      <alignment horizontal="center" vertical="center"/>
    </xf>
    <xf numFmtId="0" fontId="170" fillId="0" borderId="58" xfId="0" applyFont="1" applyBorder="1" applyAlignment="1">
      <alignment horizontal="center" vertical="center"/>
    </xf>
    <xf numFmtId="14" fontId="170" fillId="0" borderId="58" xfId="0" applyNumberFormat="1" applyFont="1" applyBorder="1" applyAlignment="1">
      <alignment horizontal="center" vertical="center"/>
    </xf>
    <xf numFmtId="0" fontId="122" fillId="0" borderId="58" xfId="0" applyFont="1" applyBorder="1" applyAlignment="1">
      <alignment horizontal="center" vertical="center"/>
    </xf>
    <xf numFmtId="14" fontId="122" fillId="0" borderId="58" xfId="0" applyNumberFormat="1" applyFont="1" applyBorder="1" applyAlignment="1">
      <alignment horizontal="center" vertical="center"/>
    </xf>
    <xf numFmtId="3" fontId="170" fillId="0" borderId="58" xfId="6" applyNumberFormat="1" applyFont="1" applyBorder="1" applyAlignment="1">
      <alignment horizontal="center" vertical="center"/>
    </xf>
    <xf numFmtId="4" fontId="170" fillId="0" borderId="55" xfId="0" applyNumberFormat="1" applyFont="1" applyBorder="1" applyAlignment="1">
      <alignment horizontal="center" vertical="center"/>
    </xf>
    <xf numFmtId="0" fontId="170" fillId="0" borderId="96" xfId="0" applyFont="1" applyBorder="1" applyAlignment="1">
      <alignment horizontal="center" vertical="center"/>
    </xf>
    <xf numFmtId="14" fontId="170" fillId="0" borderId="95" xfId="0" applyNumberFormat="1" applyFont="1" applyBorder="1" applyAlignment="1">
      <alignment horizontal="center" vertical="center"/>
    </xf>
    <xf numFmtId="0" fontId="122" fillId="0" borderId="95" xfId="0" applyFont="1" applyBorder="1" applyAlignment="1">
      <alignment horizontal="center" vertical="center"/>
    </xf>
    <xf numFmtId="14" fontId="122" fillId="0" borderId="95" xfId="0" applyNumberFormat="1" applyFont="1" applyBorder="1" applyAlignment="1">
      <alignment horizontal="center" vertical="center"/>
    </xf>
    <xf numFmtId="3" fontId="170" fillId="0" borderId="95" xfId="6" applyNumberFormat="1" applyFont="1" applyBorder="1" applyAlignment="1">
      <alignment horizontal="center" vertical="center"/>
    </xf>
    <xf numFmtId="4" fontId="170" fillId="0" borderId="95" xfId="0" applyNumberFormat="1" applyFont="1" applyBorder="1" applyAlignment="1">
      <alignment horizontal="center" vertical="center"/>
    </xf>
    <xf numFmtId="0" fontId="170" fillId="21" borderId="76" xfId="0" applyFont="1" applyFill="1" applyBorder="1" applyAlignment="1">
      <alignment horizontal="center" vertical="center"/>
    </xf>
    <xf numFmtId="0" fontId="170" fillId="21" borderId="95" xfId="6" applyFont="1" applyFill="1" applyBorder="1" applyAlignment="1">
      <alignment horizontal="center" vertical="center"/>
    </xf>
    <xf numFmtId="0" fontId="170" fillId="21" borderId="199" xfId="0" applyFont="1" applyFill="1" applyBorder="1" applyAlignment="1">
      <alignment horizontal="center" vertical="center"/>
    </xf>
    <xf numFmtId="0" fontId="170" fillId="21" borderId="96" xfId="6" applyFont="1" applyFill="1" applyBorder="1" applyAlignment="1">
      <alignment horizontal="center" vertical="center"/>
    </xf>
    <xf numFmtId="0" fontId="170" fillId="21" borderId="95" xfId="6" applyNumberFormat="1" applyFont="1" applyFill="1" applyBorder="1" applyAlignment="1">
      <alignment horizontal="center" vertical="center"/>
    </xf>
    <xf numFmtId="14" fontId="170" fillId="21" borderId="95" xfId="6" applyNumberFormat="1" applyFont="1" applyFill="1" applyBorder="1" applyAlignment="1">
      <alignment horizontal="center" vertical="center"/>
    </xf>
    <xf numFmtId="3" fontId="170" fillId="21" borderId="180" xfId="6" applyNumberFormat="1" applyFont="1" applyFill="1" applyBorder="1" applyAlignment="1">
      <alignment horizontal="center" vertical="center"/>
    </xf>
    <xf numFmtId="4" fontId="170" fillId="21" borderId="95" xfId="6" applyNumberFormat="1" applyFont="1" applyFill="1" applyBorder="1" applyAlignment="1">
      <alignment horizontal="center" vertical="center"/>
    </xf>
    <xf numFmtId="14" fontId="122" fillId="21" borderId="95" xfId="6" applyNumberFormat="1" applyFont="1" applyFill="1" applyBorder="1" applyAlignment="1">
      <alignment horizontal="center" vertical="center"/>
    </xf>
    <xf numFmtId="14" fontId="157" fillId="21" borderId="95" xfId="6" applyNumberFormat="1" applyFont="1" applyFill="1" applyBorder="1" applyAlignment="1">
      <alignment horizontal="center" vertical="center"/>
    </xf>
    <xf numFmtId="0" fontId="170" fillId="21" borderId="180" xfId="6" applyFont="1" applyFill="1" applyBorder="1" applyAlignment="1">
      <alignment horizontal="center" vertical="center"/>
    </xf>
    <xf numFmtId="0" fontId="170" fillId="21" borderId="95" xfId="0" applyFont="1" applyFill="1" applyBorder="1" applyAlignment="1">
      <alignment horizontal="center" vertical="center"/>
    </xf>
    <xf numFmtId="4" fontId="170" fillId="21" borderId="95" xfId="0" applyNumberFormat="1" applyFont="1" applyFill="1" applyBorder="1" applyAlignment="1">
      <alignment horizontal="center" vertical="center"/>
    </xf>
    <xf numFmtId="0" fontId="170" fillId="21" borderId="177" xfId="0" applyFont="1" applyFill="1" applyBorder="1" applyAlignment="1">
      <alignment horizontal="center" vertical="center"/>
    </xf>
    <xf numFmtId="2" fontId="170" fillId="0" borderId="95" xfId="0" applyNumberFormat="1" applyFont="1" applyBorder="1" applyAlignment="1">
      <alignment horizontal="center" vertical="center"/>
    </xf>
    <xf numFmtId="4" fontId="170" fillId="0" borderId="95" xfId="6" applyNumberFormat="1" applyFont="1" applyBorder="1" applyAlignment="1">
      <alignment horizontal="center" vertical="center"/>
    </xf>
    <xf numFmtId="0" fontId="170" fillId="0" borderId="97" xfId="0" applyFont="1" applyBorder="1" applyAlignment="1">
      <alignment horizontal="center"/>
    </xf>
    <xf numFmtId="0" fontId="170" fillId="0" borderId="128" xfId="0" applyFont="1" applyBorder="1" applyAlignment="1">
      <alignment horizontal="center" vertical="center"/>
    </xf>
    <xf numFmtId="0" fontId="170" fillId="0" borderId="55" xfId="0" applyFont="1" applyBorder="1" applyAlignment="1">
      <alignment horizontal="center" vertical="center"/>
    </xf>
    <xf numFmtId="14" fontId="170" fillId="0" borderId="55" xfId="0" applyNumberFormat="1" applyFont="1" applyBorder="1" applyAlignment="1">
      <alignment horizontal="center" vertical="center"/>
    </xf>
    <xf numFmtId="0" fontId="122" fillId="0" borderId="55" xfId="0" applyFont="1" applyBorder="1" applyAlignment="1">
      <alignment horizontal="center" vertical="center"/>
    </xf>
    <xf numFmtId="3" fontId="170" fillId="0" borderId="55" xfId="0" applyNumberFormat="1" applyFont="1" applyBorder="1" applyAlignment="1">
      <alignment horizontal="center" vertical="center"/>
    </xf>
    <xf numFmtId="0" fontId="170" fillId="0" borderId="82" xfId="0" applyFont="1" applyBorder="1" applyAlignment="1">
      <alignment horizontal="center" vertical="center"/>
    </xf>
    <xf numFmtId="0" fontId="170" fillId="0" borderId="75" xfId="0" applyFont="1" applyBorder="1" applyAlignment="1">
      <alignment horizontal="center" vertical="center"/>
    </xf>
    <xf numFmtId="168" fontId="170" fillId="6" borderId="55" xfId="0" applyNumberFormat="1" applyFont="1" applyFill="1" applyBorder="1" applyAlignment="1">
      <alignment horizontal="center" vertical="center"/>
    </xf>
    <xf numFmtId="168" fontId="170" fillId="6" borderId="58" xfId="0" applyNumberFormat="1" applyFont="1" applyFill="1" applyBorder="1" applyAlignment="1">
      <alignment horizontal="center" vertical="center"/>
    </xf>
    <xf numFmtId="0" fontId="64" fillId="6" borderId="82" xfId="0" applyFont="1" applyFill="1" applyBorder="1" applyAlignment="1">
      <alignment horizontal="center" vertical="center"/>
    </xf>
    <xf numFmtId="0" fontId="166" fillId="6" borderId="106" xfId="0" applyFont="1" applyFill="1" applyBorder="1" applyAlignment="1">
      <alignment horizontal="center" vertical="center"/>
    </xf>
    <xf numFmtId="0" fontId="166" fillId="6" borderId="128" xfId="0" applyFont="1" applyFill="1" applyBorder="1" applyAlignment="1">
      <alignment horizontal="center" vertical="center"/>
    </xf>
    <xf numFmtId="0" fontId="0" fillId="21" borderId="82" xfId="0" applyFill="1" applyBorder="1" applyAlignment="1">
      <alignment horizontal="center" vertical="center"/>
    </xf>
    <xf numFmtId="168" fontId="34" fillId="6" borderId="95" xfId="6" applyNumberFormat="1" applyFont="1" applyFill="1" applyBorder="1" applyAlignment="1">
      <alignment horizontal="center" vertical="center"/>
    </xf>
    <xf numFmtId="0" fontId="159" fillId="6" borderId="106" xfId="0" applyFont="1" applyFill="1" applyBorder="1" applyAlignment="1">
      <alignment horizontal="center" vertical="center"/>
    </xf>
    <xf numFmtId="0" fontId="4" fillId="6" borderId="97" xfId="0" applyFont="1" applyFill="1" applyBorder="1" applyAlignment="1">
      <alignment horizontal="center" vertical="center"/>
    </xf>
    <xf numFmtId="168" fontId="122" fillId="6" borderId="55" xfId="6" applyNumberFormat="1" applyFont="1" applyFill="1" applyBorder="1" applyAlignment="1">
      <alignment horizontal="center" vertical="center"/>
    </xf>
    <xf numFmtId="0" fontId="0" fillId="3" borderId="82" xfId="0" applyFill="1" applyBorder="1" applyAlignment="1">
      <alignment horizontal="center" vertical="center"/>
    </xf>
    <xf numFmtId="0" fontId="170" fillId="6" borderId="143" xfId="0" applyFont="1" applyFill="1" applyBorder="1" applyAlignment="1">
      <alignment horizontal="center" vertical="center"/>
    </xf>
    <xf numFmtId="3" fontId="170" fillId="6" borderId="58" xfId="6" applyNumberFormat="1" applyFont="1" applyFill="1" applyBorder="1" applyAlignment="1">
      <alignment horizontal="center" vertical="center"/>
    </xf>
    <xf numFmtId="0" fontId="170" fillId="6" borderId="96" xfId="0" applyFont="1" applyFill="1" applyBorder="1" applyAlignment="1">
      <alignment horizontal="center" vertical="center"/>
    </xf>
    <xf numFmtId="0" fontId="170" fillId="6" borderId="95" xfId="0" applyFont="1" applyFill="1" applyBorder="1" applyAlignment="1">
      <alignment horizontal="center" vertical="center"/>
    </xf>
    <xf numFmtId="14" fontId="170" fillId="6" borderId="95" xfId="0" applyNumberFormat="1" applyFont="1" applyFill="1" applyBorder="1" applyAlignment="1">
      <alignment horizontal="center" vertical="center"/>
    </xf>
    <xf numFmtId="0" fontId="157" fillId="6" borderId="95" xfId="0" applyFont="1" applyFill="1" applyBorder="1" applyAlignment="1">
      <alignment horizontal="center" vertical="center"/>
    </xf>
    <xf numFmtId="0" fontId="170" fillId="6" borderId="95" xfId="6" applyFont="1" applyFill="1" applyBorder="1" applyAlignment="1">
      <alignment horizontal="center" vertical="center"/>
    </xf>
    <xf numFmtId="2" fontId="170" fillId="6" borderId="95" xfId="0" applyNumberFormat="1" applyFont="1" applyFill="1" applyBorder="1" applyAlignment="1">
      <alignment horizontal="center" vertical="center"/>
    </xf>
    <xf numFmtId="14" fontId="122" fillId="6" borderId="177" xfId="0" applyNumberFormat="1" applyFont="1" applyFill="1" applyBorder="1" applyAlignment="1">
      <alignment horizontal="center" vertical="center"/>
    </xf>
    <xf numFmtId="14" fontId="157" fillId="6" borderId="177" xfId="0" applyNumberFormat="1" applyFont="1" applyFill="1" applyBorder="1" applyAlignment="1">
      <alignment horizontal="center" vertical="center"/>
    </xf>
    <xf numFmtId="3" fontId="170" fillId="6" borderId="95" xfId="0" applyNumberFormat="1" applyFont="1" applyFill="1" applyBorder="1" applyAlignment="1">
      <alignment horizontal="center" vertical="center"/>
    </xf>
    <xf numFmtId="3" fontId="170" fillId="6" borderId="95" xfId="6" applyNumberFormat="1" applyFont="1" applyFill="1" applyBorder="1" applyAlignment="1">
      <alignment horizontal="center" vertical="center"/>
    </xf>
    <xf numFmtId="4" fontId="170" fillId="6" borderId="95" xfId="0" applyNumberFormat="1" applyFont="1" applyFill="1" applyBorder="1" applyAlignment="1">
      <alignment horizontal="center" vertical="center"/>
    </xf>
    <xf numFmtId="168" fontId="159" fillId="6" borderId="95" xfId="0" applyNumberFormat="1" applyFont="1" applyFill="1" applyBorder="1" applyAlignment="1">
      <alignment horizontal="center" vertical="center"/>
    </xf>
    <xf numFmtId="0" fontId="15" fillId="0" borderId="82" xfId="0" applyFont="1" applyBorder="1" applyAlignment="1">
      <alignment horizontal="center" vertical="center"/>
    </xf>
    <xf numFmtId="0" fontId="4" fillId="6" borderId="86" xfId="0" applyFont="1" applyFill="1" applyBorder="1" applyAlignment="1">
      <alignment horizontal="center" vertical="center"/>
    </xf>
    <xf numFmtId="167" fontId="170" fillId="6" borderId="55" xfId="0" applyNumberFormat="1" applyFont="1" applyFill="1" applyBorder="1" applyAlignment="1">
      <alignment horizontal="center" vertical="center"/>
    </xf>
    <xf numFmtId="0" fontId="170" fillId="21" borderId="55" xfId="6" applyFont="1" applyFill="1" applyBorder="1" applyAlignment="1">
      <alignment horizontal="center" vertical="center"/>
    </xf>
    <xf numFmtId="0" fontId="170" fillId="21" borderId="106" xfId="0" applyFont="1" applyFill="1" applyBorder="1" applyAlignment="1">
      <alignment horizontal="center" vertical="center"/>
    </xf>
    <xf numFmtId="0" fontId="46" fillId="6" borderId="55" xfId="0" applyFont="1" applyFill="1" applyBorder="1" applyAlignment="1">
      <alignment horizontal="center" vertical="center"/>
    </xf>
    <xf numFmtId="0" fontId="166" fillId="6" borderId="82" xfId="0" applyFont="1" applyFill="1" applyBorder="1" applyAlignment="1">
      <alignment horizontal="center" vertical="center"/>
    </xf>
    <xf numFmtId="0" fontId="64" fillId="6" borderId="140" xfId="0" applyFont="1" applyFill="1" applyBorder="1" applyAlignment="1">
      <alignment horizontal="center"/>
    </xf>
    <xf numFmtId="0" fontId="190" fillId="6" borderId="55" xfId="6" applyFont="1" applyFill="1" applyBorder="1" applyAlignment="1">
      <alignment horizontal="center" vertical="center"/>
    </xf>
    <xf numFmtId="3" fontId="34" fillId="6" borderId="55" xfId="0" applyNumberFormat="1" applyFont="1" applyFill="1" applyBorder="1" applyAlignment="1">
      <alignment horizontal="center" vertical="center"/>
    </xf>
    <xf numFmtId="3" fontId="33" fillId="6" borderId="55" xfId="0" applyNumberFormat="1" applyFont="1" applyFill="1" applyBorder="1" applyAlignment="1">
      <alignment horizontal="center" vertical="center"/>
    </xf>
    <xf numFmtId="3" fontId="34" fillId="31" borderId="55" xfId="0" applyNumberFormat="1" applyFont="1" applyFill="1" applyBorder="1" applyAlignment="1">
      <alignment horizontal="center" vertical="center"/>
    </xf>
    <xf numFmtId="0" fontId="114" fillId="6" borderId="151" xfId="0" applyFont="1" applyFill="1" applyBorder="1" applyAlignment="1">
      <alignment horizontal="center" vertical="center"/>
    </xf>
    <xf numFmtId="2" fontId="15" fillId="6" borderId="151" xfId="0" applyNumberFormat="1" applyFont="1" applyFill="1" applyBorder="1" applyAlignment="1">
      <alignment horizontal="center" vertical="center"/>
    </xf>
    <xf numFmtId="0" fontId="10" fillId="6" borderId="221" xfId="0" applyFont="1" applyFill="1" applyBorder="1"/>
    <xf numFmtId="0" fontId="170" fillId="0" borderId="149" xfId="0" applyFont="1" applyBorder="1" applyAlignment="1">
      <alignment horizontal="center" vertical="center"/>
    </xf>
    <xf numFmtId="4" fontId="170" fillId="24" borderId="58" xfId="6" applyNumberFormat="1" applyFont="1" applyFill="1" applyBorder="1" applyAlignment="1">
      <alignment horizontal="center" vertical="center"/>
    </xf>
    <xf numFmtId="0" fontId="171" fillId="6" borderId="221" xfId="0" applyFont="1" applyFill="1" applyBorder="1" applyAlignment="1">
      <alignment horizontal="center" vertical="center"/>
    </xf>
    <xf numFmtId="0" fontId="159" fillId="6" borderId="99" xfId="0" applyFont="1" applyFill="1" applyBorder="1" applyAlignment="1">
      <alignment horizontal="center" vertical="center"/>
    </xf>
    <xf numFmtId="0" fontId="159" fillId="6" borderId="101" xfId="0" applyFont="1" applyFill="1" applyBorder="1" applyAlignment="1">
      <alignment horizontal="center" vertical="center"/>
    </xf>
    <xf numFmtId="0" fontId="159" fillId="24" borderId="106" xfId="0" applyFont="1" applyFill="1" applyBorder="1" applyAlignment="1">
      <alignment horizontal="center" vertical="center"/>
    </xf>
    <xf numFmtId="14" fontId="115" fillId="6" borderId="55" xfId="0" applyNumberFormat="1" applyFont="1" applyFill="1" applyBorder="1" applyAlignment="1">
      <alignment horizontal="center" vertical="center"/>
    </xf>
    <xf numFmtId="0" fontId="159" fillId="31" borderId="58" xfId="6" applyNumberFormat="1" applyFont="1" applyFill="1" applyBorder="1" applyAlignment="1">
      <alignment horizontal="center" vertical="center"/>
    </xf>
    <xf numFmtId="0" fontId="159" fillId="31" borderId="55" xfId="6" applyNumberFormat="1" applyFont="1" applyFill="1" applyBorder="1" applyAlignment="1">
      <alignment horizontal="center" vertical="center"/>
    </xf>
    <xf numFmtId="168" fontId="34" fillId="6" borderId="58" xfId="6" applyNumberFormat="1" applyFont="1" applyFill="1" applyBorder="1" applyAlignment="1">
      <alignment horizontal="center" vertical="center"/>
    </xf>
    <xf numFmtId="0" fontId="159" fillId="6" borderId="112" xfId="6" applyFont="1" applyFill="1" applyBorder="1" applyAlignment="1">
      <alignment horizontal="center" vertical="center"/>
    </xf>
    <xf numFmtId="0" fontId="159" fillId="24" borderId="77" xfId="0" applyFont="1" applyFill="1" applyBorder="1" applyAlignment="1">
      <alignment horizontal="center" vertical="center"/>
    </xf>
    <xf numFmtId="3" fontId="159" fillId="24" borderId="55" xfId="6" applyNumberFormat="1" applyFont="1" applyFill="1" applyBorder="1" applyAlignment="1">
      <alignment horizontal="center" vertical="center"/>
    </xf>
    <xf numFmtId="1" fontId="170" fillId="6" borderId="55" xfId="6" applyNumberFormat="1" applyFont="1" applyFill="1" applyBorder="1" applyAlignment="1">
      <alignment horizontal="center" vertical="center"/>
    </xf>
    <xf numFmtId="0" fontId="159" fillId="6" borderId="104" xfId="0" applyFont="1" applyFill="1" applyBorder="1" applyAlignment="1">
      <alignment horizontal="center" vertical="center"/>
    </xf>
    <xf numFmtId="3" fontId="115" fillId="6" borderId="95" xfId="6" applyNumberFormat="1" applyFont="1" applyFill="1" applyBorder="1" applyAlignment="1">
      <alignment horizontal="center" vertical="center"/>
    </xf>
    <xf numFmtId="0" fontId="170" fillId="6" borderId="96" xfId="6" applyFont="1" applyFill="1" applyBorder="1" applyAlignment="1">
      <alignment horizontal="center" vertical="center"/>
    </xf>
    <xf numFmtId="1" fontId="170" fillId="6" borderId="95" xfId="0" applyNumberFormat="1" applyFont="1" applyFill="1" applyBorder="1" applyAlignment="1">
      <alignment horizontal="center" vertical="center"/>
    </xf>
    <xf numFmtId="14" fontId="170" fillId="6" borderId="95" xfId="6" applyNumberFormat="1" applyFont="1" applyFill="1" applyBorder="1" applyAlignment="1">
      <alignment horizontal="center" vertical="center"/>
    </xf>
    <xf numFmtId="3" fontId="122" fillId="6" borderId="95" xfId="6" applyNumberFormat="1" applyFont="1" applyFill="1" applyBorder="1" applyAlignment="1">
      <alignment horizontal="center" vertical="center"/>
    </xf>
    <xf numFmtId="4" fontId="170" fillId="6" borderId="95" xfId="6" applyNumberFormat="1" applyFont="1" applyFill="1" applyBorder="1" applyAlignment="1">
      <alignment horizontal="center" vertical="center"/>
    </xf>
    <xf numFmtId="3" fontId="115" fillId="6" borderId="58" xfId="6" applyNumberFormat="1" applyFont="1" applyFill="1" applyBorder="1" applyAlignment="1">
      <alignment horizontal="center" vertical="center"/>
    </xf>
    <xf numFmtId="0" fontId="171" fillId="6" borderId="55" xfId="6" applyFont="1" applyFill="1" applyBorder="1" applyAlignment="1">
      <alignment horizontal="center" vertical="center"/>
    </xf>
    <xf numFmtId="4" fontId="10" fillId="6" borderId="0" xfId="0" applyNumberFormat="1" applyFont="1" applyFill="1"/>
    <xf numFmtId="0" fontId="170" fillId="0" borderId="140" xfId="0" applyFont="1" applyBorder="1" applyAlignment="1">
      <alignment horizontal="center" vertical="center"/>
    </xf>
    <xf numFmtId="0" fontId="127" fillId="6" borderId="58" xfId="0" applyFont="1" applyFill="1" applyBorder="1" applyAlignment="1">
      <alignment horizontal="center" vertical="center"/>
    </xf>
    <xf numFmtId="14" fontId="127" fillId="6" borderId="199" xfId="0" applyNumberFormat="1" applyFont="1" applyFill="1" applyBorder="1" applyAlignment="1">
      <alignment horizontal="center" vertical="center"/>
    </xf>
    <xf numFmtId="0" fontId="121" fillId="6" borderId="58" xfId="0" applyFont="1" applyFill="1" applyBorder="1" applyAlignment="1">
      <alignment horizontal="center" vertical="center"/>
    </xf>
    <xf numFmtId="14" fontId="121" fillId="6" borderId="58" xfId="0" applyNumberFormat="1" applyFont="1" applyFill="1" applyBorder="1" applyAlignment="1">
      <alignment horizontal="center" vertical="center"/>
    </xf>
    <xf numFmtId="2" fontId="121" fillId="6" borderId="58" xfId="0" applyNumberFormat="1" applyFont="1" applyFill="1" applyBorder="1" applyAlignment="1">
      <alignment horizontal="center" vertical="center"/>
    </xf>
    <xf numFmtId="3" fontId="121" fillId="6" borderId="58" xfId="0" applyNumberFormat="1" applyFont="1" applyFill="1" applyBorder="1" applyAlignment="1">
      <alignment horizontal="center" vertical="center"/>
    </xf>
    <xf numFmtId="4" fontId="121" fillId="6" borderId="58" xfId="0" applyNumberFormat="1" applyFont="1" applyFill="1" applyBorder="1" applyAlignment="1">
      <alignment horizontal="center" vertical="center"/>
    </xf>
    <xf numFmtId="0" fontId="191" fillId="6" borderId="133" xfId="0" applyFont="1" applyFill="1" applyBorder="1" applyAlignment="1">
      <alignment horizontal="center"/>
    </xf>
    <xf numFmtId="3" fontId="15" fillId="0" borderId="199" xfId="6" applyNumberFormat="1" applyFont="1" applyBorder="1" applyAlignment="1">
      <alignment horizontal="center" vertical="center"/>
    </xf>
    <xf numFmtId="0" fontId="81" fillId="6" borderId="97" xfId="0" applyFont="1" applyFill="1" applyBorder="1" applyAlignment="1">
      <alignment horizontal="center" vertical="center"/>
    </xf>
    <xf numFmtId="0" fontId="121" fillId="6" borderId="140" xfId="0" applyFont="1" applyFill="1" applyBorder="1" applyAlignment="1">
      <alignment horizontal="center" vertical="center"/>
    </xf>
    <xf numFmtId="0" fontId="170" fillId="24" borderId="76" xfId="0" applyFont="1" applyFill="1" applyBorder="1" applyAlignment="1">
      <alignment horizontal="center" vertical="center"/>
    </xf>
    <xf numFmtId="0" fontId="170" fillId="24" borderId="55" xfId="0" applyFont="1" applyFill="1" applyBorder="1" applyAlignment="1">
      <alignment horizontal="center" vertical="center"/>
    </xf>
    <xf numFmtId="0" fontId="170" fillId="24" borderId="58" xfId="0" applyFont="1" applyFill="1" applyBorder="1" applyAlignment="1">
      <alignment horizontal="center" vertical="center"/>
    </xf>
    <xf numFmtId="14" fontId="170" fillId="24" borderId="58" xfId="0" applyNumberFormat="1" applyFont="1" applyFill="1" applyBorder="1" applyAlignment="1">
      <alignment horizontal="center" vertical="center"/>
    </xf>
    <xf numFmtId="2" fontId="170" fillId="24" borderId="58" xfId="0" applyNumberFormat="1" applyFont="1" applyFill="1" applyBorder="1" applyAlignment="1">
      <alignment horizontal="center" vertical="center"/>
    </xf>
    <xf numFmtId="14" fontId="122" fillId="24" borderId="58" xfId="0" applyNumberFormat="1" applyFont="1" applyFill="1" applyBorder="1" applyAlignment="1">
      <alignment horizontal="center" vertical="center"/>
    </xf>
    <xf numFmtId="3" fontId="170" fillId="24" borderId="58" xfId="0" applyNumberFormat="1" applyFont="1" applyFill="1" applyBorder="1" applyAlignment="1">
      <alignment horizontal="center" vertical="center"/>
    </xf>
    <xf numFmtId="4" fontId="170" fillId="24" borderId="58" xfId="0" applyNumberFormat="1" applyFont="1" applyFill="1" applyBorder="1" applyAlignment="1">
      <alignment horizontal="center" vertical="center"/>
    </xf>
    <xf numFmtId="3" fontId="170" fillId="24" borderId="199" xfId="6" applyNumberFormat="1" applyFont="1" applyFill="1" applyBorder="1" applyAlignment="1">
      <alignment horizontal="center" vertical="center"/>
    </xf>
    <xf numFmtId="0" fontId="170" fillId="24" borderId="75" xfId="0" applyFont="1" applyFill="1" applyBorder="1" applyAlignment="1">
      <alignment horizontal="center" vertical="center"/>
    </xf>
    <xf numFmtId="4" fontId="170" fillId="0" borderId="58" xfId="0" applyNumberFormat="1" applyFont="1" applyBorder="1" applyAlignment="1">
      <alignment horizontal="center" vertical="center"/>
    </xf>
    <xf numFmtId="0" fontId="170" fillId="0" borderId="76" xfId="0" applyFont="1" applyBorder="1" applyAlignment="1">
      <alignment horizontal="center" vertical="center"/>
    </xf>
    <xf numFmtId="14" fontId="170" fillId="6" borderId="58" xfId="6" applyNumberFormat="1" applyFont="1" applyFill="1" applyBorder="1" applyAlignment="1">
      <alignment horizontal="center" vertical="center"/>
    </xf>
    <xf numFmtId="0" fontId="33" fillId="6" borderId="55" xfId="0" applyFont="1" applyFill="1" applyBorder="1" applyAlignment="1">
      <alignment horizontal="center" vertical="center"/>
    </xf>
    <xf numFmtId="0" fontId="170" fillId="31" borderId="55" xfId="6" applyNumberFormat="1" applyFont="1" applyFill="1" applyBorder="1" applyAlignment="1">
      <alignment horizontal="center" vertical="center"/>
    </xf>
    <xf numFmtId="0" fontId="189" fillId="6" borderId="82" xfId="0" applyFont="1" applyFill="1" applyBorder="1" applyAlignment="1">
      <alignment horizontal="center" vertical="center"/>
    </xf>
    <xf numFmtId="4" fontId="122" fillId="31" borderId="55" xfId="6" applyNumberFormat="1" applyFont="1" applyFill="1" applyBorder="1" applyAlignment="1">
      <alignment horizontal="center" vertical="center"/>
    </xf>
    <xf numFmtId="168" fontId="122" fillId="31" borderId="55" xfId="6" applyNumberFormat="1" applyFont="1" applyFill="1" applyBorder="1" applyAlignment="1">
      <alignment horizontal="center" vertical="center"/>
    </xf>
    <xf numFmtId="0" fontId="84" fillId="6" borderId="82" xfId="0" applyFont="1" applyFill="1" applyBorder="1"/>
    <xf numFmtId="14" fontId="63" fillId="6" borderId="169" xfId="0" applyNumberFormat="1" applyFont="1" applyFill="1" applyBorder="1" applyAlignment="1">
      <alignment horizontal="center" vertical="center"/>
    </xf>
    <xf numFmtId="0" fontId="159" fillId="30" borderId="58" xfId="6" applyFont="1" applyFill="1" applyBorder="1" applyAlignment="1">
      <alignment horizontal="center" vertical="center"/>
    </xf>
    <xf numFmtId="0" fontId="154" fillId="30" borderId="58" xfId="6" applyFont="1" applyFill="1" applyBorder="1" applyAlignment="1">
      <alignment horizontal="center" vertical="center"/>
    </xf>
    <xf numFmtId="2" fontId="159" fillId="30" borderId="58" xfId="6" applyNumberFormat="1" applyFont="1" applyFill="1" applyBorder="1" applyAlignment="1">
      <alignment horizontal="center" vertical="center"/>
    </xf>
    <xf numFmtId="0" fontId="63" fillId="6" borderId="88" xfId="0" applyFont="1" applyFill="1" applyBorder="1" applyAlignment="1">
      <alignment horizontal="center" vertical="center"/>
    </xf>
    <xf numFmtId="168" fontId="157" fillId="6" borderId="58" xfId="6" applyNumberFormat="1" applyFont="1" applyFill="1" applyBorder="1" applyAlignment="1">
      <alignment horizontal="center" vertical="center"/>
    </xf>
    <xf numFmtId="0" fontId="170" fillId="6" borderId="199" xfId="0" applyFont="1" applyFill="1" applyBorder="1" applyAlignment="1">
      <alignment horizontal="center" vertical="center"/>
    </xf>
    <xf numFmtId="0" fontId="157" fillId="6" borderId="55" xfId="6" applyFont="1" applyFill="1" applyBorder="1" applyAlignment="1">
      <alignment horizontal="center" vertical="center"/>
    </xf>
    <xf numFmtId="4" fontId="170" fillId="6" borderId="82" xfId="0" applyNumberFormat="1" applyFont="1" applyFill="1" applyBorder="1" applyAlignment="1">
      <alignment horizontal="center" vertical="center"/>
    </xf>
    <xf numFmtId="0" fontId="192" fillId="6" borderId="82" xfId="0" applyFont="1" applyFill="1" applyBorder="1" applyAlignment="1">
      <alignment horizontal="center" vertical="center"/>
    </xf>
    <xf numFmtId="0" fontId="193" fillId="6" borderId="58" xfId="6" applyFont="1" applyFill="1" applyBorder="1" applyAlignment="1">
      <alignment horizontal="center" vertical="center"/>
    </xf>
    <xf numFmtId="0" fontId="193" fillId="6" borderId="58" xfId="6" applyNumberFormat="1" applyFont="1" applyFill="1" applyBorder="1" applyAlignment="1">
      <alignment horizontal="center" vertical="center"/>
    </xf>
    <xf numFmtId="0" fontId="193" fillId="6" borderId="55" xfId="0" applyFont="1" applyFill="1" applyBorder="1" applyAlignment="1">
      <alignment horizontal="center" vertical="center"/>
    </xf>
    <xf numFmtId="14" fontId="193" fillId="6" borderId="55" xfId="0" applyNumberFormat="1" applyFont="1" applyFill="1" applyBorder="1" applyAlignment="1">
      <alignment horizontal="center" vertical="center"/>
    </xf>
    <xf numFmtId="4" fontId="193" fillId="6" borderId="58" xfId="6" applyNumberFormat="1" applyFont="1" applyFill="1" applyBorder="1" applyAlignment="1">
      <alignment horizontal="center" vertical="center"/>
    </xf>
    <xf numFmtId="14" fontId="195" fillId="6" borderId="199" xfId="0" applyNumberFormat="1" applyFont="1" applyFill="1" applyBorder="1" applyAlignment="1">
      <alignment horizontal="center" vertical="center"/>
    </xf>
    <xf numFmtId="14" fontId="196" fillId="6" borderId="199" xfId="0" applyNumberFormat="1" applyFont="1" applyFill="1" applyBorder="1" applyAlignment="1">
      <alignment horizontal="center" vertical="center"/>
    </xf>
    <xf numFmtId="0" fontId="193" fillId="6" borderId="58" xfId="0" applyFont="1" applyFill="1" applyBorder="1" applyAlignment="1">
      <alignment horizontal="center" vertical="center"/>
    </xf>
    <xf numFmtId="3" fontId="193" fillId="6" borderId="55" xfId="6" applyNumberFormat="1" applyFont="1" applyFill="1" applyBorder="1" applyAlignment="1">
      <alignment horizontal="center" vertical="center"/>
    </xf>
    <xf numFmtId="4" fontId="193" fillId="6" borderId="55" xfId="6" applyNumberFormat="1" applyFont="1" applyFill="1" applyBorder="1" applyAlignment="1">
      <alignment horizontal="center" vertical="center"/>
    </xf>
    <xf numFmtId="3" fontId="193" fillId="6" borderId="55" xfId="0" applyNumberFormat="1" applyFont="1" applyFill="1" applyBorder="1" applyAlignment="1">
      <alignment horizontal="center" vertical="center"/>
    </xf>
    <xf numFmtId="3" fontId="194" fillId="6" borderId="55" xfId="6" applyNumberFormat="1" applyFont="1" applyFill="1" applyBorder="1" applyAlignment="1">
      <alignment horizontal="center" vertical="center"/>
    </xf>
    <xf numFmtId="0" fontId="193" fillId="6" borderId="149" xfId="6" applyFont="1" applyFill="1" applyBorder="1" applyAlignment="1">
      <alignment horizontal="center" vertical="center"/>
    </xf>
    <xf numFmtId="0" fontId="171" fillId="0" borderId="140" xfId="0" applyFont="1" applyBorder="1" applyAlignment="1">
      <alignment horizontal="center" vertical="center"/>
    </xf>
    <xf numFmtId="1" fontId="15" fillId="6" borderId="58" xfId="0" applyNumberFormat="1" applyFont="1" applyFill="1" applyBorder="1" applyAlignment="1">
      <alignment horizontal="center" vertical="center"/>
    </xf>
    <xf numFmtId="3" fontId="114" fillId="6" borderId="58" xfId="6" applyNumberFormat="1" applyFont="1" applyFill="1" applyBorder="1" applyAlignment="1">
      <alignment horizontal="center" vertical="center"/>
    </xf>
    <xf numFmtId="3" fontId="33" fillId="6" borderId="55" xfId="6" applyNumberFormat="1" applyFont="1" applyFill="1" applyBorder="1" applyAlignment="1">
      <alignment horizontal="center" vertical="center"/>
    </xf>
    <xf numFmtId="0" fontId="20" fillId="6" borderId="55" xfId="0" applyFont="1" applyFill="1" applyBorder="1" applyAlignment="1">
      <alignment horizontal="center" vertical="center"/>
    </xf>
    <xf numFmtId="14" fontId="154" fillId="6" borderId="77" xfId="0" applyNumberFormat="1" applyFont="1" applyFill="1" applyBorder="1" applyAlignment="1">
      <alignment horizontal="center" vertical="center"/>
    </xf>
    <xf numFmtId="0" fontId="20" fillId="6" borderId="76" xfId="0" applyFont="1" applyFill="1" applyBorder="1" applyAlignment="1">
      <alignment horizontal="center" vertical="center"/>
    </xf>
    <xf numFmtId="1" fontId="15" fillId="6" borderId="58" xfId="6" applyNumberFormat="1" applyFont="1" applyFill="1" applyBorder="1" applyAlignment="1">
      <alignment horizontal="center" vertical="center"/>
    </xf>
    <xf numFmtId="4" fontId="115" fillId="6" borderId="95" xfId="6" applyNumberFormat="1" applyFont="1" applyFill="1" applyBorder="1" applyAlignment="1">
      <alignment horizontal="center" vertical="center"/>
    </xf>
    <xf numFmtId="1" fontId="159" fillId="6" borderId="95" xfId="6" applyNumberFormat="1" applyFont="1" applyFill="1" applyBorder="1" applyAlignment="1">
      <alignment horizontal="center" vertical="center"/>
    </xf>
    <xf numFmtId="173" fontId="114" fillId="6" borderId="58" xfId="6" applyNumberFormat="1" applyFont="1" applyFill="1" applyBorder="1" applyAlignment="1">
      <alignment horizontal="center" vertical="center"/>
    </xf>
    <xf numFmtId="1" fontId="159" fillId="6" borderId="58" xfId="6" applyNumberFormat="1" applyFont="1" applyFill="1" applyBorder="1" applyAlignment="1">
      <alignment horizontal="center" vertical="center"/>
    </xf>
    <xf numFmtId="173" fontId="115" fillId="6" borderId="58" xfId="6" applyNumberFormat="1" applyFont="1" applyFill="1" applyBorder="1" applyAlignment="1">
      <alignment horizontal="center" vertical="center"/>
    </xf>
    <xf numFmtId="0" fontId="159" fillId="6" borderId="73" xfId="6" applyFont="1" applyFill="1" applyBorder="1" applyAlignment="1">
      <alignment horizontal="center" vertical="center"/>
    </xf>
    <xf numFmtId="0" fontId="159" fillId="6" borderId="76" xfId="6" applyFont="1" applyFill="1" applyBorder="1" applyAlignment="1">
      <alignment horizontal="center" vertical="center"/>
    </xf>
    <xf numFmtId="4" fontId="166" fillId="30" borderId="55" xfId="6" applyNumberFormat="1" applyFont="1" applyFill="1" applyBorder="1" applyAlignment="1">
      <alignment horizontal="center" vertical="center"/>
    </xf>
    <xf numFmtId="14" fontId="33" fillId="6" borderId="199" xfId="0" applyNumberFormat="1" applyFont="1" applyFill="1" applyBorder="1" applyAlignment="1">
      <alignment horizontal="center" vertical="center"/>
    </xf>
    <xf numFmtId="14" fontId="166" fillId="6" borderId="199" xfId="0" applyNumberFormat="1" applyFont="1" applyFill="1" applyBorder="1" applyAlignment="1">
      <alignment horizontal="center" vertical="center"/>
    </xf>
    <xf numFmtId="0" fontId="33" fillId="6" borderId="58" xfId="0" applyFont="1" applyFill="1" applyBorder="1" applyAlignment="1">
      <alignment horizontal="center" vertical="center"/>
    </xf>
    <xf numFmtId="0" fontId="34" fillId="6" borderId="58" xfId="0" applyFont="1" applyFill="1" applyBorder="1" applyAlignment="1">
      <alignment horizontal="center" vertical="center"/>
    </xf>
    <xf numFmtId="0" fontId="33" fillId="30" borderId="55" xfId="6" applyFont="1" applyFill="1" applyBorder="1" applyAlignment="1">
      <alignment horizontal="center" vertical="center"/>
    </xf>
    <xf numFmtId="0" fontId="33" fillId="6" borderId="55" xfId="6" applyFont="1" applyFill="1" applyBorder="1" applyAlignment="1">
      <alignment horizontal="center" vertical="center"/>
    </xf>
    <xf numFmtId="0" fontId="165" fillId="6" borderId="51" xfId="0" applyFont="1" applyFill="1" applyBorder="1" applyAlignment="1">
      <alignment horizontal="center" vertical="center"/>
    </xf>
    <xf numFmtId="1" fontId="165" fillId="6" borderId="55" xfId="0" applyNumberFormat="1" applyFont="1" applyFill="1" applyBorder="1" applyAlignment="1">
      <alignment horizontal="center" vertical="center"/>
    </xf>
    <xf numFmtId="14" fontId="165" fillId="6" borderId="55" xfId="6" applyNumberFormat="1" applyFont="1" applyFill="1" applyBorder="1" applyAlignment="1">
      <alignment horizontal="center" vertical="center"/>
    </xf>
    <xf numFmtId="3" fontId="169" fillId="6" borderId="55" xfId="6" applyNumberFormat="1" applyFont="1" applyFill="1" applyBorder="1" applyAlignment="1">
      <alignment horizontal="center" vertical="center"/>
    </xf>
    <xf numFmtId="4" fontId="165" fillId="6" borderId="55" xfId="6" applyNumberFormat="1" applyFont="1" applyFill="1" applyBorder="1" applyAlignment="1">
      <alignment horizontal="center" vertical="center"/>
    </xf>
    <xf numFmtId="14" fontId="169" fillId="6" borderId="73" xfId="0" applyNumberFormat="1" applyFont="1" applyFill="1" applyBorder="1" applyAlignment="1">
      <alignment horizontal="center" vertical="center"/>
    </xf>
    <xf numFmtId="3" fontId="165" fillId="6" borderId="55" xfId="0" applyNumberFormat="1" applyFont="1" applyFill="1" applyBorder="1" applyAlignment="1">
      <alignment horizontal="center" vertical="center"/>
    </xf>
    <xf numFmtId="3" fontId="165" fillId="6" borderId="55" xfId="6" applyNumberFormat="1" applyFont="1" applyFill="1" applyBorder="1" applyAlignment="1">
      <alignment horizontal="center" vertical="center"/>
    </xf>
    <xf numFmtId="4" fontId="165" fillId="6" borderId="55" xfId="0" applyNumberFormat="1" applyFont="1" applyFill="1" applyBorder="1" applyAlignment="1">
      <alignment horizontal="center" vertical="center"/>
    </xf>
    <xf numFmtId="0" fontId="197" fillId="6" borderId="82" xfId="0" applyFont="1" applyFill="1" applyBorder="1" applyAlignment="1">
      <alignment horizontal="center" vertical="center"/>
    </xf>
    <xf numFmtId="0" fontId="165" fillId="6" borderId="75" xfId="0" applyFont="1" applyFill="1" applyBorder="1" applyAlignment="1">
      <alignment horizontal="center" vertical="center"/>
    </xf>
    <xf numFmtId="0" fontId="165" fillId="6" borderId="58" xfId="0" applyFont="1" applyFill="1" applyBorder="1" applyAlignment="1">
      <alignment horizontal="center" vertical="center"/>
    </xf>
    <xf numFmtId="14" fontId="165" fillId="6" borderId="58" xfId="0" applyNumberFormat="1" applyFont="1" applyFill="1" applyBorder="1" applyAlignment="1">
      <alignment horizontal="center" vertical="center"/>
    </xf>
    <xf numFmtId="0" fontId="169" fillId="6" borderId="58" xfId="0" applyFont="1" applyFill="1" applyBorder="1" applyAlignment="1">
      <alignment horizontal="center" vertical="center"/>
    </xf>
    <xf numFmtId="2" fontId="165" fillId="6" borderId="58" xfId="0" applyNumberFormat="1" applyFont="1" applyFill="1" applyBorder="1" applyAlignment="1">
      <alignment horizontal="center" vertical="center"/>
    </xf>
    <xf numFmtId="14" fontId="169" fillId="6" borderId="199" xfId="0" applyNumberFormat="1" applyFont="1" applyFill="1" applyBorder="1" applyAlignment="1">
      <alignment horizontal="center" vertical="center"/>
    </xf>
    <xf numFmtId="3" fontId="165" fillId="6" borderId="58" xfId="0" applyNumberFormat="1" applyFont="1" applyFill="1" applyBorder="1" applyAlignment="1">
      <alignment horizontal="center" vertical="center"/>
    </xf>
    <xf numFmtId="0" fontId="197" fillId="6" borderId="221" xfId="0" applyFont="1" applyFill="1" applyBorder="1" applyAlignment="1">
      <alignment horizontal="center" vertical="center"/>
    </xf>
    <xf numFmtId="0" fontId="165" fillId="6" borderId="106" xfId="0" applyFont="1" applyFill="1" applyBorder="1" applyAlignment="1">
      <alignment horizontal="center" vertical="center"/>
    </xf>
    <xf numFmtId="0" fontId="165" fillId="6" borderId="95" xfId="6" applyFont="1" applyFill="1" applyBorder="1" applyAlignment="1">
      <alignment horizontal="center" vertical="center"/>
    </xf>
    <xf numFmtId="0" fontId="165" fillId="6" borderId="95" xfId="6" applyNumberFormat="1" applyFont="1" applyFill="1" applyBorder="1" applyAlignment="1">
      <alignment horizontal="center" vertical="center"/>
    </xf>
    <xf numFmtId="0" fontId="165" fillId="6" borderId="95" xfId="0" applyFont="1" applyFill="1" applyBorder="1" applyAlignment="1">
      <alignment horizontal="center" vertical="center"/>
    </xf>
    <xf numFmtId="14" fontId="165" fillId="6" borderId="95" xfId="0" applyNumberFormat="1" applyFont="1" applyFill="1" applyBorder="1" applyAlignment="1">
      <alignment horizontal="center" vertical="center"/>
    </xf>
    <xf numFmtId="168" fontId="165" fillId="6" borderId="95" xfId="6" applyNumberFormat="1" applyFont="1" applyFill="1" applyBorder="1" applyAlignment="1">
      <alignment horizontal="center" vertical="center"/>
    </xf>
    <xf numFmtId="4" fontId="165" fillId="6" borderId="95" xfId="6" applyNumberFormat="1" applyFont="1" applyFill="1" applyBorder="1" applyAlignment="1">
      <alignment horizontal="center" vertical="center"/>
    </xf>
    <xf numFmtId="14" fontId="169" fillId="6" borderId="177" xfId="0" applyNumberFormat="1" applyFont="1" applyFill="1" applyBorder="1" applyAlignment="1">
      <alignment horizontal="center" vertical="center"/>
    </xf>
    <xf numFmtId="3" fontId="165" fillId="6" borderId="95" xfId="6" applyNumberFormat="1" applyFont="1" applyFill="1" applyBorder="1" applyAlignment="1">
      <alignment horizontal="center" vertical="center"/>
    </xf>
    <xf numFmtId="3" fontId="179" fillId="6" borderId="55" xfId="6" applyNumberFormat="1" applyFont="1" applyFill="1" applyBorder="1" applyAlignment="1">
      <alignment horizontal="center" vertical="center"/>
    </xf>
    <xf numFmtId="3" fontId="165" fillId="6" borderId="95" xfId="0" applyNumberFormat="1" applyFont="1" applyFill="1" applyBorder="1" applyAlignment="1">
      <alignment horizontal="center" vertical="center"/>
    </xf>
    <xf numFmtId="0" fontId="165" fillId="6" borderId="76" xfId="0" applyFont="1" applyFill="1" applyBorder="1" applyAlignment="1">
      <alignment horizontal="center" vertical="center"/>
    </xf>
    <xf numFmtId="14" fontId="165" fillId="6" borderId="55" xfId="0" applyNumberFormat="1" applyFont="1" applyFill="1" applyBorder="1" applyAlignment="1">
      <alignment horizontal="center" vertical="center"/>
    </xf>
    <xf numFmtId="168" fontId="165" fillId="6" borderId="55" xfId="6" applyNumberFormat="1" applyFont="1" applyFill="1" applyBorder="1" applyAlignment="1">
      <alignment horizontal="center" vertical="center"/>
    </xf>
    <xf numFmtId="168" fontId="170" fillId="6" borderId="58" xfId="6" applyNumberFormat="1" applyFont="1" applyFill="1" applyBorder="1" applyAlignment="1">
      <alignment horizontal="center" vertical="center"/>
    </xf>
    <xf numFmtId="0" fontId="167" fillId="6" borderId="89" xfId="0" applyFont="1" applyFill="1" applyBorder="1" applyAlignment="1">
      <alignment horizontal="center" vertical="center"/>
    </xf>
    <xf numFmtId="3" fontId="159" fillId="6" borderId="73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170" fillId="6" borderId="0" xfId="0" applyFont="1" applyFill="1" applyAlignment="1">
      <alignment horizontal="center" vertical="center"/>
    </xf>
    <xf numFmtId="0" fontId="39" fillId="6" borderId="73" xfId="0" applyFont="1" applyFill="1" applyBorder="1" applyAlignment="1">
      <alignment horizontal="center"/>
    </xf>
    <xf numFmtId="0" fontId="166" fillId="6" borderId="73" xfId="0" applyFont="1" applyFill="1" applyBorder="1" applyAlignment="1">
      <alignment horizontal="center" vertical="center"/>
    </xf>
    <xf numFmtId="0" fontId="4" fillId="6" borderId="126" xfId="0" applyFont="1" applyFill="1" applyBorder="1" applyAlignment="1">
      <alignment horizontal="center" vertical="center"/>
    </xf>
    <xf numFmtId="0" fontId="170" fillId="6" borderId="89" xfId="0" applyFont="1" applyFill="1" applyBorder="1" applyAlignment="1">
      <alignment horizontal="center" vertical="center"/>
    </xf>
    <xf numFmtId="1" fontId="15" fillId="6" borderId="95" xfId="0" applyNumberFormat="1" applyFont="1" applyFill="1" applyBorder="1" applyAlignment="1">
      <alignment horizontal="center" vertical="center"/>
    </xf>
    <xf numFmtId="14" fontId="15" fillId="6" borderId="95" xfId="6" applyNumberFormat="1" applyFont="1" applyFill="1" applyBorder="1" applyAlignment="1">
      <alignment horizontal="center" vertical="center"/>
    </xf>
    <xf numFmtId="3" fontId="114" fillId="6" borderId="95" xfId="6" applyNumberFormat="1" applyFont="1" applyFill="1" applyBorder="1" applyAlignment="1">
      <alignment horizontal="center" vertical="center"/>
    </xf>
    <xf numFmtId="0" fontId="170" fillId="6" borderId="97" xfId="0" applyFont="1" applyFill="1" applyBorder="1" applyAlignment="1">
      <alignment horizontal="center" vertical="center"/>
    </xf>
    <xf numFmtId="0" fontId="171" fillId="6" borderId="209" xfId="0" applyFont="1" applyFill="1" applyBorder="1" applyAlignment="1">
      <alignment horizontal="center" vertical="center"/>
    </xf>
    <xf numFmtId="0" fontId="20" fillId="6" borderId="89" xfId="0" applyFont="1" applyFill="1" applyBorder="1" applyAlignment="1">
      <alignment horizontal="center" vertical="center"/>
    </xf>
    <xf numFmtId="0" fontId="21" fillId="0" borderId="194" xfId="0" applyFont="1" applyBorder="1" applyAlignment="1">
      <alignment horizontal="center" vertical="center"/>
    </xf>
    <xf numFmtId="0" fontId="165" fillId="6" borderId="149" xfId="6" applyFont="1" applyFill="1" applyBorder="1" applyAlignment="1">
      <alignment horizontal="center" vertical="center"/>
    </xf>
    <xf numFmtId="0" fontId="82" fillId="6" borderId="167" xfId="0" applyFont="1" applyFill="1" applyBorder="1" applyAlignment="1">
      <alignment horizontal="center"/>
    </xf>
    <xf numFmtId="0" fontId="165" fillId="6" borderId="82" xfId="0" applyFont="1" applyFill="1" applyBorder="1" applyAlignment="1">
      <alignment horizontal="center" vertical="center"/>
    </xf>
    <xf numFmtId="14" fontId="159" fillId="6" borderId="169" xfId="0" applyNumberFormat="1" applyFont="1" applyFill="1" applyBorder="1" applyAlignment="1">
      <alignment horizontal="center" vertical="center"/>
    </xf>
    <xf numFmtId="14" fontId="170" fillId="6" borderId="169" xfId="0" applyNumberFormat="1" applyFont="1" applyFill="1" applyBorder="1" applyAlignment="1">
      <alignment horizontal="center" vertical="center"/>
    </xf>
    <xf numFmtId="0" fontId="20" fillId="6" borderId="121" xfId="6" applyFont="1" applyFill="1" applyBorder="1" applyAlignment="1">
      <alignment horizontal="center" vertical="center"/>
    </xf>
    <xf numFmtId="14" fontId="15" fillId="6" borderId="169" xfId="0" applyNumberFormat="1" applyFont="1" applyFill="1" applyBorder="1" applyAlignment="1">
      <alignment horizontal="center" vertical="center"/>
    </xf>
    <xf numFmtId="0" fontId="193" fillId="6" borderId="88" xfId="0" applyFont="1" applyFill="1" applyBorder="1" applyAlignment="1">
      <alignment horizontal="center" vertical="center"/>
    </xf>
    <xf numFmtId="14" fontId="193" fillId="6" borderId="88" xfId="0" applyNumberFormat="1" applyFont="1" applyFill="1" applyBorder="1" applyAlignment="1">
      <alignment horizontal="center" vertical="center"/>
    </xf>
    <xf numFmtId="3" fontId="194" fillId="6" borderId="88" xfId="6" applyNumberFormat="1" applyFont="1" applyFill="1" applyBorder="1" applyAlignment="1">
      <alignment horizontal="center" vertical="center"/>
    </xf>
    <xf numFmtId="0" fontId="11" fillId="21" borderId="82" xfId="0" applyFont="1" applyFill="1" applyBorder="1" applyAlignment="1">
      <alignment horizontal="center" vertical="center"/>
    </xf>
    <xf numFmtId="0" fontId="93" fillId="0" borderId="76" xfId="0" applyFont="1" applyBorder="1" applyAlignment="1">
      <alignment horizontal="center" vertical="center"/>
    </xf>
    <xf numFmtId="0" fontId="93" fillId="0" borderId="55" xfId="0" applyFont="1" applyBorder="1" applyAlignment="1">
      <alignment horizontal="center" vertical="center"/>
    </xf>
    <xf numFmtId="0" fontId="93" fillId="0" borderId="58" xfId="0" applyFont="1" applyBorder="1" applyAlignment="1">
      <alignment horizontal="center" vertical="center"/>
    </xf>
    <xf numFmtId="14" fontId="93" fillId="0" borderId="58" xfId="0" applyNumberFormat="1" applyFont="1" applyBorder="1" applyAlignment="1">
      <alignment horizontal="center" vertical="center"/>
    </xf>
    <xf numFmtId="14" fontId="156" fillId="0" borderId="55" xfId="0" applyNumberFormat="1" applyFont="1" applyBorder="1" applyAlignment="1">
      <alignment horizontal="center" vertical="center"/>
    </xf>
    <xf numFmtId="14" fontId="93" fillId="0" borderId="55" xfId="0" applyNumberFormat="1" applyFont="1" applyBorder="1" applyAlignment="1">
      <alignment horizontal="center" vertical="center"/>
    </xf>
    <xf numFmtId="3" fontId="93" fillId="0" borderId="55" xfId="0" applyNumberFormat="1" applyFont="1" applyBorder="1" applyAlignment="1">
      <alignment horizontal="center" vertical="center"/>
    </xf>
    <xf numFmtId="4" fontId="93" fillId="0" borderId="55" xfId="0" applyNumberFormat="1" applyFont="1" applyBorder="1" applyAlignment="1">
      <alignment horizontal="center" vertical="center"/>
    </xf>
    <xf numFmtId="0" fontId="93" fillId="0" borderId="82" xfId="0" applyFont="1" applyBorder="1" applyAlignment="1">
      <alignment horizontal="center" vertical="center"/>
    </xf>
    <xf numFmtId="0" fontId="128" fillId="30" borderId="55" xfId="6" applyFont="1" applyFill="1" applyBorder="1" applyAlignment="1">
      <alignment horizontal="center" vertical="center"/>
    </xf>
    <xf numFmtId="0" fontId="193" fillId="6" borderId="0" xfId="6" applyFont="1" applyFill="1" applyBorder="1" applyAlignment="1">
      <alignment horizontal="center" vertical="center"/>
    </xf>
    <xf numFmtId="0" fontId="193" fillId="6" borderId="0" xfId="6" applyNumberFormat="1" applyFont="1" applyFill="1" applyBorder="1" applyAlignment="1">
      <alignment horizontal="center" vertical="center"/>
    </xf>
    <xf numFmtId="0" fontId="193" fillId="6" borderId="0" xfId="0" applyFont="1" applyFill="1" applyAlignment="1">
      <alignment horizontal="center" vertical="center"/>
    </xf>
    <xf numFmtId="14" fontId="193" fillId="6" borderId="0" xfId="0" applyNumberFormat="1" applyFont="1" applyFill="1" applyAlignment="1">
      <alignment horizontal="center" vertical="center"/>
    </xf>
    <xf numFmtId="3" fontId="194" fillId="6" borderId="0" xfId="6" applyNumberFormat="1" applyFont="1" applyFill="1" applyBorder="1" applyAlignment="1">
      <alignment horizontal="center" vertical="center"/>
    </xf>
    <xf numFmtId="4" fontId="193" fillId="6" borderId="0" xfId="6" applyNumberFormat="1" applyFont="1" applyFill="1" applyBorder="1" applyAlignment="1">
      <alignment horizontal="center" vertical="center"/>
    </xf>
    <xf numFmtId="14" fontId="195" fillId="6" borderId="0" xfId="0" applyNumberFormat="1" applyFont="1" applyFill="1" applyAlignment="1">
      <alignment horizontal="center" vertical="center"/>
    </xf>
    <xf numFmtId="4" fontId="193" fillId="6" borderId="88" xfId="6" applyNumberFormat="1" applyFont="1" applyFill="1" applyBorder="1" applyAlignment="1">
      <alignment horizontal="center" vertical="center"/>
    </xf>
    <xf numFmtId="0" fontId="142" fillId="21" borderId="75" xfId="6" applyFont="1" applyFill="1" applyBorder="1" applyAlignment="1">
      <alignment horizontal="center" vertical="center"/>
    </xf>
    <xf numFmtId="0" fontId="179" fillId="0" borderId="75" xfId="0" applyFont="1" applyBorder="1" applyAlignment="1">
      <alignment horizontal="center" vertical="center"/>
    </xf>
    <xf numFmtId="0" fontId="180" fillId="0" borderId="58" xfId="0" applyFont="1" applyBorder="1" applyAlignment="1">
      <alignment horizontal="center" vertical="center"/>
    </xf>
    <xf numFmtId="0" fontId="179" fillId="0" borderId="55" xfId="0" applyFont="1" applyBorder="1" applyAlignment="1">
      <alignment horizontal="center" vertical="center"/>
    </xf>
    <xf numFmtId="14" fontId="180" fillId="0" borderId="55" xfId="0" applyNumberFormat="1" applyFont="1" applyBorder="1" applyAlignment="1">
      <alignment horizontal="center" vertical="center"/>
    </xf>
    <xf numFmtId="14" fontId="179" fillId="0" borderId="55" xfId="0" applyNumberFormat="1" applyFont="1" applyBorder="1" applyAlignment="1">
      <alignment horizontal="center" vertical="center"/>
    </xf>
    <xf numFmtId="3" fontId="179" fillId="0" borderId="55" xfId="0" applyNumberFormat="1" applyFont="1" applyBorder="1" applyAlignment="1">
      <alignment horizontal="center" vertical="center"/>
    </xf>
    <xf numFmtId="4" fontId="179" fillId="0" borderId="55" xfId="0" applyNumberFormat="1" applyFont="1" applyBorder="1" applyAlignment="1">
      <alignment horizontal="center" vertical="center"/>
    </xf>
    <xf numFmtId="0" fontId="179" fillId="0" borderId="82" xfId="0" applyFont="1" applyBorder="1" applyAlignment="1">
      <alignment horizontal="center" vertical="center"/>
    </xf>
    <xf numFmtId="14" fontId="15" fillId="6" borderId="77" xfId="0" applyNumberFormat="1" applyFont="1" applyFill="1" applyBorder="1" applyAlignment="1">
      <alignment horizontal="center" vertical="center"/>
    </xf>
    <xf numFmtId="0" fontId="0" fillId="6" borderId="77" xfId="0" applyFill="1" applyBorder="1"/>
    <xf numFmtId="0" fontId="0" fillId="6" borderId="149" xfId="0" applyFill="1" applyBorder="1"/>
    <xf numFmtId="0" fontId="0" fillId="6" borderId="58" xfId="0" applyFill="1" applyBorder="1"/>
    <xf numFmtId="0" fontId="15" fillId="6" borderId="96" xfId="0" applyFont="1" applyFill="1" applyBorder="1" applyAlignment="1">
      <alignment horizontal="center" vertical="center"/>
    </xf>
    <xf numFmtId="0" fontId="114" fillId="6" borderId="95" xfId="0" applyFont="1" applyFill="1" applyBorder="1" applyAlignment="1">
      <alignment horizontal="center" vertical="center"/>
    </xf>
    <xf numFmtId="14" fontId="114" fillId="6" borderId="97" xfId="0" applyNumberFormat="1" applyFont="1" applyFill="1" applyBorder="1" applyAlignment="1">
      <alignment horizontal="center" vertical="center"/>
    </xf>
    <xf numFmtId="14" fontId="114" fillId="6" borderId="82" xfId="0" applyNumberFormat="1" applyFont="1" applyFill="1" applyBorder="1" applyAlignment="1">
      <alignment horizontal="center" vertical="center"/>
    </xf>
    <xf numFmtId="0" fontId="15" fillId="6" borderId="88" xfId="6" applyNumberFormat="1" applyFont="1" applyFill="1" applyBorder="1" applyAlignment="1">
      <alignment horizontal="center" vertical="center"/>
    </xf>
    <xf numFmtId="14" fontId="15" fillId="6" borderId="88" xfId="6" applyNumberFormat="1" applyFont="1" applyFill="1" applyBorder="1" applyAlignment="1">
      <alignment horizontal="center" vertical="center"/>
    </xf>
    <xf numFmtId="168" fontId="114" fillId="6" borderId="88" xfId="6" applyNumberFormat="1" applyFont="1" applyFill="1" applyBorder="1" applyAlignment="1">
      <alignment horizontal="center" vertical="center"/>
    </xf>
    <xf numFmtId="14" fontId="114" fillId="6" borderId="89" xfId="0" applyNumberFormat="1" applyFont="1" applyFill="1" applyBorder="1" applyAlignment="1">
      <alignment horizontal="center" vertical="center"/>
    </xf>
    <xf numFmtId="0" fontId="15" fillId="3" borderId="55" xfId="6" applyNumberFormat="1" applyFont="1" applyFill="1" applyBorder="1" applyAlignment="1">
      <alignment horizontal="center" vertical="center"/>
    </xf>
    <xf numFmtId="0" fontId="15" fillId="21" borderId="95" xfId="6" applyFont="1" applyFill="1" applyBorder="1" applyAlignment="1">
      <alignment horizontal="center" vertical="center"/>
    </xf>
    <xf numFmtId="0" fontId="187" fillId="21" borderId="0" xfId="0" applyFont="1" applyFill="1" applyAlignment="1">
      <alignment horizontal="center" vertical="center"/>
    </xf>
    <xf numFmtId="0" fontId="10" fillId="21" borderId="0" xfId="0" applyFont="1" applyFill="1" applyAlignment="1">
      <alignment vertical="center"/>
    </xf>
    <xf numFmtId="0" fontId="159" fillId="3" borderId="58" xfId="0" applyFont="1" applyFill="1" applyBorder="1" applyAlignment="1">
      <alignment horizontal="center" vertical="center"/>
    </xf>
    <xf numFmtId="3" fontId="159" fillId="3" borderId="199" xfId="6" applyNumberFormat="1" applyFont="1" applyFill="1" applyBorder="1" applyAlignment="1">
      <alignment horizontal="center" vertical="center"/>
    </xf>
    <xf numFmtId="0" fontId="159" fillId="3" borderId="55" xfId="0" applyFont="1" applyFill="1" applyBorder="1" applyAlignment="1">
      <alignment horizontal="center" vertical="center"/>
    </xf>
    <xf numFmtId="3" fontId="159" fillId="3" borderId="177" xfId="6" applyNumberFormat="1" applyFont="1" applyFill="1" applyBorder="1" applyAlignment="1">
      <alignment horizontal="center" vertical="center"/>
    </xf>
    <xf numFmtId="0" fontId="170" fillId="6" borderId="128" xfId="0" applyFont="1" applyFill="1" applyBorder="1" applyAlignment="1">
      <alignment horizontal="center" vertical="center"/>
    </xf>
    <xf numFmtId="0" fontId="170" fillId="6" borderId="51" xfId="0" applyFont="1" applyFill="1" applyBorder="1" applyAlignment="1">
      <alignment horizontal="center" vertical="center"/>
    </xf>
    <xf numFmtId="3" fontId="159" fillId="30" borderId="58" xfId="6" applyNumberFormat="1" applyFont="1" applyFill="1" applyBorder="1" applyAlignment="1">
      <alignment horizontal="center" vertical="center"/>
    </xf>
    <xf numFmtId="4" fontId="159" fillId="30" borderId="58" xfId="6" applyNumberFormat="1" applyFont="1" applyFill="1" applyBorder="1" applyAlignment="1">
      <alignment horizontal="center" vertical="center"/>
    </xf>
    <xf numFmtId="3" fontId="33" fillId="6" borderId="58" xfId="6" applyNumberFormat="1" applyFont="1" applyFill="1" applyBorder="1" applyAlignment="1">
      <alignment horizontal="center" vertical="center"/>
    </xf>
    <xf numFmtId="0" fontId="159" fillId="3" borderId="128" xfId="0" applyFont="1" applyFill="1" applyBorder="1" applyAlignment="1">
      <alignment horizontal="center" vertical="center"/>
    </xf>
    <xf numFmtId="0" fontId="170" fillId="21" borderId="75" xfId="0" applyFont="1" applyFill="1" applyBorder="1" applyAlignment="1">
      <alignment horizontal="center" vertical="center"/>
    </xf>
    <xf numFmtId="0" fontId="170" fillId="6" borderId="149" xfId="0" applyFont="1" applyFill="1" applyBorder="1" applyAlignment="1">
      <alignment horizontal="center" vertical="center"/>
    </xf>
    <xf numFmtId="0" fontId="170" fillId="6" borderId="76" xfId="6" applyFont="1" applyFill="1" applyBorder="1" applyAlignment="1">
      <alignment horizontal="center" vertical="center"/>
    </xf>
    <xf numFmtId="0" fontId="193" fillId="6" borderId="99" xfId="6" applyFont="1" applyFill="1" applyBorder="1" applyAlignment="1">
      <alignment horizontal="center" vertical="center"/>
    </xf>
    <xf numFmtId="0" fontId="193" fillId="6" borderId="100" xfId="6" applyNumberFormat="1" applyFont="1" applyFill="1" applyBorder="1" applyAlignment="1">
      <alignment horizontal="center" vertical="center"/>
    </xf>
    <xf numFmtId="0" fontId="193" fillId="6" borderId="100" xfId="6" applyFont="1" applyFill="1" applyBorder="1" applyAlignment="1">
      <alignment horizontal="center" vertical="center"/>
    </xf>
    <xf numFmtId="4" fontId="193" fillId="6" borderId="100" xfId="6" applyNumberFormat="1" applyFont="1" applyFill="1" applyBorder="1" applyAlignment="1">
      <alignment horizontal="center" vertical="center"/>
    </xf>
    <xf numFmtId="14" fontId="195" fillId="6" borderId="126" xfId="0" applyNumberFormat="1" applyFont="1" applyFill="1" applyBorder="1" applyAlignment="1">
      <alignment horizontal="center" vertical="center"/>
    </xf>
    <xf numFmtId="14" fontId="196" fillId="6" borderId="126" xfId="0" applyNumberFormat="1" applyFont="1" applyFill="1" applyBorder="1" applyAlignment="1">
      <alignment horizontal="center" vertical="center"/>
    </xf>
    <xf numFmtId="0" fontId="193" fillId="6" borderId="100" xfId="0" applyFont="1" applyFill="1" applyBorder="1" applyAlignment="1">
      <alignment horizontal="center" vertical="center"/>
    </xf>
    <xf numFmtId="3" fontId="193" fillId="6" borderId="88" xfId="6" applyNumberFormat="1" applyFont="1" applyFill="1" applyBorder="1" applyAlignment="1">
      <alignment horizontal="center" vertical="center"/>
    </xf>
    <xf numFmtId="3" fontId="193" fillId="6" borderId="88" xfId="0" applyNumberFormat="1" applyFont="1" applyFill="1" applyBorder="1" applyAlignment="1">
      <alignment horizontal="center" vertical="center"/>
    </xf>
    <xf numFmtId="0" fontId="0" fillId="6" borderId="86" xfId="0" applyFill="1" applyBorder="1"/>
    <xf numFmtId="3" fontId="27" fillId="6" borderId="55" xfId="6" applyNumberFormat="1" applyFont="1" applyFill="1" applyBorder="1" applyAlignment="1">
      <alignment horizontal="center" vertical="center"/>
    </xf>
    <xf numFmtId="3" fontId="114" fillId="6" borderId="55" xfId="6" applyNumberFormat="1" applyFont="1" applyFill="1" applyBorder="1" applyAlignment="1">
      <alignment horizontal="center" vertical="center"/>
    </xf>
    <xf numFmtId="1" fontId="15" fillId="6" borderId="55" xfId="6" applyNumberFormat="1" applyFont="1" applyFill="1" applyBorder="1" applyAlignment="1">
      <alignment horizontal="center" vertical="center"/>
    </xf>
    <xf numFmtId="0" fontId="170" fillId="21" borderId="75" xfId="6" applyFont="1" applyFill="1" applyBorder="1" applyAlignment="1">
      <alignment horizontal="center" vertical="center"/>
    </xf>
    <xf numFmtId="0" fontId="170" fillId="3" borderId="76" xfId="0" applyFont="1" applyFill="1" applyBorder="1" applyAlignment="1">
      <alignment horizontal="center" vertical="center"/>
    </xf>
    <xf numFmtId="0" fontId="21" fillId="0" borderId="82" xfId="0" applyFont="1" applyBorder="1" applyAlignment="1">
      <alignment horizontal="center"/>
    </xf>
    <xf numFmtId="0" fontId="39" fillId="21" borderId="82" xfId="0" applyFont="1" applyFill="1" applyBorder="1" applyAlignment="1">
      <alignment horizontal="center" vertical="center"/>
    </xf>
    <xf numFmtId="0" fontId="159" fillId="6" borderId="51" xfId="0" applyFont="1" applyFill="1" applyBorder="1" applyAlignment="1">
      <alignment horizontal="center" vertical="center"/>
    </xf>
    <xf numFmtId="0" fontId="20" fillId="6" borderId="71" xfId="0" applyFont="1" applyFill="1" applyBorder="1" applyAlignment="1">
      <alignment horizontal="center" vertical="center"/>
    </xf>
    <xf numFmtId="0" fontId="20" fillId="6" borderId="91" xfId="0" applyFont="1" applyFill="1" applyBorder="1" applyAlignment="1">
      <alignment horizontal="center" vertical="center"/>
    </xf>
    <xf numFmtId="0" fontId="20" fillId="6" borderId="98" xfId="0" applyFont="1" applyFill="1" applyBorder="1" applyAlignment="1">
      <alignment horizontal="center" vertical="center"/>
    </xf>
    <xf numFmtId="0" fontId="174" fillId="6" borderId="144" xfId="0" applyFont="1" applyFill="1" applyBorder="1" applyAlignment="1">
      <alignment horizontal="center" vertical="center"/>
    </xf>
    <xf numFmtId="0" fontId="20" fillId="6" borderId="62" xfId="6" applyFont="1" applyFill="1" applyBorder="1" applyAlignment="1">
      <alignment horizontal="center" vertical="center"/>
    </xf>
    <xf numFmtId="0" fontId="20" fillId="6" borderId="65" xfId="6" applyFont="1" applyFill="1" applyBorder="1" applyAlignment="1">
      <alignment horizontal="center" vertical="center"/>
    </xf>
    <xf numFmtId="0" fontId="20" fillId="6" borderId="67" xfId="6" applyFont="1" applyFill="1" applyBorder="1" applyAlignment="1">
      <alignment horizontal="center" vertical="center"/>
    </xf>
    <xf numFmtId="0" fontId="0" fillId="0" borderId="158" xfId="0" applyBorder="1" applyAlignment="1">
      <alignment vertical="center"/>
    </xf>
    <xf numFmtId="0" fontId="0" fillId="0" borderId="159" xfId="0" applyBorder="1" applyAlignment="1">
      <alignment vertical="center"/>
    </xf>
    <xf numFmtId="0" fontId="57" fillId="18" borderId="158" xfId="0" applyFont="1" applyFill="1" applyBorder="1"/>
    <xf numFmtId="0" fontId="57" fillId="18" borderId="159" xfId="0" applyFont="1" applyFill="1" applyBorder="1"/>
    <xf numFmtId="0" fontId="57" fillId="18" borderId="107" xfId="0" applyFont="1" applyFill="1" applyBorder="1"/>
    <xf numFmtId="0" fontId="57" fillId="18" borderId="160" xfId="0" applyFont="1" applyFill="1" applyBorder="1"/>
    <xf numFmtId="0" fontId="57" fillId="18" borderId="94" xfId="0" applyFont="1" applyFill="1" applyBorder="1"/>
    <xf numFmtId="0" fontId="57" fillId="18" borderId="104" xfId="0" applyFont="1" applyFill="1" applyBorder="1"/>
    <xf numFmtId="0" fontId="72" fillId="18" borderId="51" xfId="13" applyFill="1" applyBorder="1" applyAlignment="1">
      <alignment vertical="center"/>
    </xf>
    <xf numFmtId="0" fontId="72" fillId="18" borderId="0" xfId="13" applyFill="1" applyBorder="1" applyAlignment="1">
      <alignment vertical="center"/>
    </xf>
    <xf numFmtId="0" fontId="65" fillId="18" borderId="0" xfId="0" applyFont="1" applyFill="1" applyAlignment="1">
      <alignment vertical="center"/>
    </xf>
    <xf numFmtId="0" fontId="65" fillId="18" borderId="46" xfId="0" applyFont="1" applyFill="1" applyBorder="1" applyAlignment="1">
      <alignment vertical="center"/>
    </xf>
    <xf numFmtId="172" fontId="108" fillId="18" borderId="158" xfId="0" applyNumberFormat="1" applyFont="1" applyFill="1" applyBorder="1" applyAlignment="1">
      <alignment horizontal="center"/>
    </xf>
    <xf numFmtId="172" fontId="108" fillId="18" borderId="160" xfId="0" applyNumberFormat="1" applyFont="1" applyFill="1" applyBorder="1" applyAlignment="1">
      <alignment horizontal="center"/>
    </xf>
    <xf numFmtId="0" fontId="0" fillId="0" borderId="158" xfId="0" applyBorder="1"/>
    <xf numFmtId="0" fontId="0" fillId="0" borderId="160" xfId="0" applyBorder="1"/>
    <xf numFmtId="0" fontId="57" fillId="18" borderId="158" xfId="0" applyFont="1" applyFill="1" applyBorder="1" applyAlignment="1">
      <alignment horizontal="left" vertical="center"/>
    </xf>
    <xf numFmtId="0" fontId="57" fillId="18" borderId="159" xfId="0" applyFont="1" applyFill="1" applyBorder="1" applyAlignment="1">
      <alignment horizontal="left" vertical="center"/>
    </xf>
    <xf numFmtId="0" fontId="57" fillId="18" borderId="160" xfId="0" applyFont="1" applyFill="1" applyBorder="1" applyAlignment="1">
      <alignment horizontal="left" vertical="center"/>
    </xf>
    <xf numFmtId="3" fontId="57" fillId="18" borderId="158" xfId="0" applyNumberFormat="1" applyFont="1" applyFill="1" applyBorder="1" applyAlignment="1">
      <alignment horizontal="left"/>
    </xf>
    <xf numFmtId="0" fontId="57" fillId="18" borderId="159" xfId="0" applyFont="1" applyFill="1" applyBorder="1" applyAlignment="1">
      <alignment horizontal="left"/>
    </xf>
    <xf numFmtId="0" fontId="57" fillId="18" borderId="160" xfId="0" applyFont="1" applyFill="1" applyBorder="1" applyAlignment="1">
      <alignment horizontal="left"/>
    </xf>
    <xf numFmtId="0" fontId="34" fillId="18" borderId="104" xfId="0" applyFont="1" applyFill="1" applyBorder="1" applyAlignment="1">
      <alignment horizontal="left" vertical="center"/>
    </xf>
    <xf numFmtId="0" fontId="34" fillId="18" borderId="107" xfId="0" applyFont="1" applyFill="1" applyBorder="1" applyAlignment="1">
      <alignment horizontal="left" vertical="center"/>
    </xf>
    <xf numFmtId="0" fontId="34" fillId="18" borderId="94" xfId="0" applyFont="1" applyFill="1" applyBorder="1" applyAlignment="1">
      <alignment horizontal="left" vertical="center"/>
    </xf>
    <xf numFmtId="0" fontId="60" fillId="18" borderId="158" xfId="0" applyFont="1" applyFill="1" applyBorder="1" applyAlignment="1">
      <alignment vertical="center"/>
    </xf>
    <xf numFmtId="0" fontId="60" fillId="18" borderId="159" xfId="0" applyFont="1" applyFill="1" applyBorder="1" applyAlignment="1">
      <alignment vertical="center"/>
    </xf>
    <xf numFmtId="0" fontId="72" fillId="18" borderId="104" xfId="13" applyFill="1" applyBorder="1"/>
    <xf numFmtId="0" fontId="65" fillId="18" borderId="107" xfId="0" applyFont="1" applyFill="1" applyBorder="1"/>
    <xf numFmtId="0" fontId="65" fillId="18" borderId="94" xfId="0" applyFont="1" applyFill="1" applyBorder="1"/>
    <xf numFmtId="0" fontId="0" fillId="0" borderId="105" xfId="0" applyBorder="1"/>
    <xf numFmtId="0" fontId="0" fillId="0" borderId="144" xfId="0" applyBorder="1"/>
    <xf numFmtId="0" fontId="0" fillId="0" borderId="86" xfId="0" applyBorder="1"/>
    <xf numFmtId="0" fontId="107" fillId="0" borderId="51" xfId="0" applyFont="1" applyBorder="1"/>
    <xf numFmtId="0" fontId="107" fillId="0" borderId="0" xfId="0" applyFont="1"/>
    <xf numFmtId="0" fontId="107" fillId="0" borderId="46" xfId="0" applyFont="1" applyBorder="1"/>
    <xf numFmtId="0" fontId="57" fillId="19" borderId="158" xfId="0" applyFont="1" applyFill="1" applyBorder="1" applyAlignment="1">
      <alignment horizontal="left"/>
    </xf>
    <xf numFmtId="0" fontId="57" fillId="19" borderId="159" xfId="0" applyFont="1" applyFill="1" applyBorder="1" applyAlignment="1">
      <alignment horizontal="left"/>
    </xf>
    <xf numFmtId="0" fontId="57" fillId="19" borderId="160" xfId="0" applyFont="1" applyFill="1" applyBorder="1" applyAlignment="1">
      <alignment horizontal="left"/>
    </xf>
    <xf numFmtId="0" fontId="0" fillId="0" borderId="159" xfId="0" applyBorder="1" applyAlignment="1">
      <alignment horizontal="left" vertical="top"/>
    </xf>
    <xf numFmtId="0" fontId="0" fillId="0" borderId="160" xfId="0" applyBorder="1" applyAlignment="1">
      <alignment horizontal="left" vertical="top"/>
    </xf>
    <xf numFmtId="0" fontId="65" fillId="0" borderId="51" xfId="0" applyFont="1" applyBorder="1"/>
    <xf numFmtId="0" fontId="65" fillId="0" borderId="0" xfId="0" applyFont="1"/>
    <xf numFmtId="0" fontId="65" fillId="0" borderId="46" xfId="0" applyFont="1" applyBorder="1"/>
    <xf numFmtId="0" fontId="0" fillId="0" borderId="158" xfId="0" applyBorder="1" applyAlignment="1">
      <alignment horizontal="center"/>
    </xf>
    <xf numFmtId="0" fontId="0" fillId="0" borderId="159" xfId="0" applyBorder="1" applyAlignment="1">
      <alignment horizontal="center"/>
    </xf>
    <xf numFmtId="0" fontId="0" fillId="0" borderId="160" xfId="0" applyBorder="1" applyAlignment="1">
      <alignment horizontal="center"/>
    </xf>
    <xf numFmtId="0" fontId="0" fillId="18" borderId="158" xfId="0" applyFill="1" applyBorder="1" applyAlignment="1">
      <alignment horizontal="center"/>
    </xf>
    <xf numFmtId="0" fontId="0" fillId="18" borderId="159" xfId="0" applyFill="1" applyBorder="1" applyAlignment="1">
      <alignment horizontal="center"/>
    </xf>
    <xf numFmtId="0" fontId="0" fillId="18" borderId="160" xfId="0" applyFill="1" applyBorder="1" applyAlignment="1">
      <alignment horizontal="center"/>
    </xf>
    <xf numFmtId="0" fontId="0" fillId="0" borderId="159" xfId="0" applyBorder="1"/>
    <xf numFmtId="0" fontId="40" fillId="18" borderId="158" xfId="0" applyFont="1" applyFill="1" applyBorder="1" applyAlignment="1">
      <alignment horizontal="left"/>
    </xf>
    <xf numFmtId="0" fontId="40" fillId="18" borderId="159" xfId="0" applyFont="1" applyFill="1" applyBorder="1" applyAlignment="1">
      <alignment horizontal="left"/>
    </xf>
    <xf numFmtId="0" fontId="40" fillId="18" borderId="160" xfId="0" applyFont="1" applyFill="1" applyBorder="1" applyAlignment="1">
      <alignment horizontal="left"/>
    </xf>
    <xf numFmtId="0" fontId="34" fillId="18" borderId="158" xfId="0" applyFont="1" applyFill="1" applyBorder="1" applyAlignment="1">
      <alignment horizontal="left" vertical="center"/>
    </xf>
    <xf numFmtId="0" fontId="34" fillId="18" borderId="159" xfId="0" applyFont="1" applyFill="1" applyBorder="1" applyAlignment="1">
      <alignment horizontal="left" vertical="center"/>
    </xf>
    <xf numFmtId="0" fontId="34" fillId="18" borderId="160" xfId="0" applyFont="1" applyFill="1" applyBorder="1" applyAlignment="1">
      <alignment horizontal="left" vertical="center"/>
    </xf>
    <xf numFmtId="0" fontId="72" fillId="18" borderId="158" xfId="13" applyFill="1" applyBorder="1" applyAlignment="1">
      <alignment horizontal="center" vertical="center"/>
    </xf>
    <xf numFmtId="0" fontId="72" fillId="18" borderId="159" xfId="13" applyFill="1" applyBorder="1" applyAlignment="1">
      <alignment horizontal="center" vertical="center"/>
    </xf>
    <xf numFmtId="0" fontId="72" fillId="18" borderId="160" xfId="13" applyFill="1" applyBorder="1" applyAlignment="1">
      <alignment horizontal="center" vertical="center"/>
    </xf>
    <xf numFmtId="3" fontId="34" fillId="18" borderId="158" xfId="0" applyNumberFormat="1" applyFont="1" applyFill="1" applyBorder="1" applyAlignment="1">
      <alignment horizontal="left" vertical="center"/>
    </xf>
    <xf numFmtId="3" fontId="34" fillId="18" borderId="159" xfId="0" applyNumberFormat="1" applyFont="1" applyFill="1" applyBorder="1" applyAlignment="1">
      <alignment horizontal="left" vertical="center"/>
    </xf>
    <xf numFmtId="3" fontId="34" fillId="18" borderId="160" xfId="0" applyNumberFormat="1" applyFont="1" applyFill="1" applyBorder="1" applyAlignment="1">
      <alignment horizontal="left" vertical="center"/>
    </xf>
    <xf numFmtId="0" fontId="57" fillId="18" borderId="158" xfId="0" applyFont="1" applyFill="1" applyBorder="1" applyAlignment="1">
      <alignment horizontal="left"/>
    </xf>
    <xf numFmtId="0" fontId="0" fillId="0" borderId="158" xfId="0" applyBorder="1" applyAlignment="1">
      <alignment horizontal="center" vertical="top"/>
    </xf>
    <xf numFmtId="0" fontId="0" fillId="0" borderId="159" xfId="0" applyBorder="1" applyAlignment="1">
      <alignment horizontal="center" vertical="top"/>
    </xf>
    <xf numFmtId="0" fontId="0" fillId="0" borderId="160" xfId="0" applyBorder="1" applyAlignment="1">
      <alignment horizontal="center" vertical="top"/>
    </xf>
    <xf numFmtId="0" fontId="72" fillId="18" borderId="104" xfId="13" applyFill="1" applyBorder="1" applyAlignment="1">
      <alignment horizontal="center" vertical="center"/>
    </xf>
    <xf numFmtId="0" fontId="65" fillId="18" borderId="107" xfId="0" applyFont="1" applyFill="1" applyBorder="1" applyAlignment="1">
      <alignment horizontal="center" vertical="center"/>
    </xf>
    <xf numFmtId="0" fontId="65" fillId="18" borderId="94" xfId="0" applyFont="1" applyFill="1" applyBorder="1" applyAlignment="1">
      <alignment horizontal="center" vertical="center"/>
    </xf>
    <xf numFmtId="3" fontId="57" fillId="18" borderId="158" xfId="0" applyNumberFormat="1" applyFont="1" applyFill="1" applyBorder="1" applyAlignment="1">
      <alignment horizontal="center" vertical="center"/>
    </xf>
    <xf numFmtId="0" fontId="57" fillId="18" borderId="159" xfId="0" applyFont="1" applyFill="1" applyBorder="1" applyAlignment="1">
      <alignment horizontal="center" vertical="center"/>
    </xf>
    <xf numFmtId="0" fontId="57" fillId="18" borderId="160" xfId="0" applyFont="1" applyFill="1" applyBorder="1" applyAlignment="1">
      <alignment horizontal="center" vertical="center"/>
    </xf>
    <xf numFmtId="0" fontId="65" fillId="18" borderId="158" xfId="0" applyFont="1" applyFill="1" applyBorder="1"/>
    <xf numFmtId="0" fontId="0" fillId="18" borderId="159" xfId="0" applyFill="1" applyBorder="1"/>
    <xf numFmtId="0" fontId="0" fillId="18" borderId="160" xfId="0" applyFill="1" applyBorder="1"/>
    <xf numFmtId="14" fontId="111" fillId="18" borderId="158" xfId="0" applyNumberFormat="1" applyFont="1" applyFill="1" applyBorder="1" applyAlignment="1">
      <alignment horizontal="center" vertical="center"/>
    </xf>
    <xf numFmtId="14" fontId="111" fillId="18" borderId="159" xfId="0" applyNumberFormat="1" applyFont="1" applyFill="1" applyBorder="1" applyAlignment="1">
      <alignment horizontal="center" vertical="center"/>
    </xf>
    <xf numFmtId="14" fontId="111" fillId="18" borderId="160" xfId="0" applyNumberFormat="1" applyFont="1" applyFill="1" applyBorder="1" applyAlignment="1">
      <alignment horizontal="center" vertical="center"/>
    </xf>
    <xf numFmtId="0" fontId="57" fillId="18" borderId="158" xfId="0" applyFont="1" applyFill="1" applyBorder="1" applyAlignment="1">
      <alignment vertical="center"/>
    </xf>
    <xf numFmtId="0" fontId="57" fillId="18" borderId="160" xfId="0" applyFont="1" applyFill="1" applyBorder="1" applyAlignment="1">
      <alignment vertical="center"/>
    </xf>
    <xf numFmtId="0" fontId="57" fillId="18" borderId="158" xfId="0" applyFont="1" applyFill="1" applyBorder="1" applyAlignment="1">
      <alignment horizontal="center" vertical="center"/>
    </xf>
    <xf numFmtId="0" fontId="40" fillId="19" borderId="158" xfId="0" applyFont="1" applyFill="1" applyBorder="1" applyAlignment="1">
      <alignment horizontal="left"/>
    </xf>
    <xf numFmtId="0" fontId="40" fillId="19" borderId="159" xfId="0" applyFont="1" applyFill="1" applyBorder="1" applyAlignment="1">
      <alignment horizontal="left"/>
    </xf>
    <xf numFmtId="0" fontId="40" fillId="19" borderId="160" xfId="0" applyFont="1" applyFill="1" applyBorder="1" applyAlignment="1">
      <alignment horizontal="left"/>
    </xf>
    <xf numFmtId="3" fontId="34" fillId="18" borderId="158" xfId="0" applyNumberFormat="1" applyFont="1" applyFill="1" applyBorder="1" applyAlignment="1">
      <alignment horizontal="center" vertical="center"/>
    </xf>
    <xf numFmtId="3" fontId="34" fillId="18" borderId="159" xfId="0" applyNumberFormat="1" applyFont="1" applyFill="1" applyBorder="1" applyAlignment="1">
      <alignment horizontal="center" vertical="center"/>
    </xf>
    <xf numFmtId="3" fontId="34" fillId="18" borderId="160" xfId="0" applyNumberFormat="1" applyFont="1" applyFill="1" applyBorder="1" applyAlignment="1">
      <alignment horizontal="center" vertical="center"/>
    </xf>
    <xf numFmtId="14" fontId="107" fillId="18" borderId="158" xfId="0" applyNumberFormat="1" applyFont="1" applyFill="1" applyBorder="1" applyAlignment="1">
      <alignment horizontal="center" vertical="center"/>
    </xf>
    <xf numFmtId="14" fontId="107" fillId="18" borderId="159" xfId="0" applyNumberFormat="1" applyFont="1" applyFill="1" applyBorder="1" applyAlignment="1">
      <alignment horizontal="center" vertical="center"/>
    </xf>
    <xf numFmtId="14" fontId="107" fillId="18" borderId="160" xfId="0" applyNumberFormat="1" applyFont="1" applyFill="1" applyBorder="1" applyAlignment="1">
      <alignment horizontal="center" vertical="center"/>
    </xf>
  </cellXfs>
  <cellStyles count="14">
    <cellStyle name="Campo do Assistente de dados" xfId="1" xr:uid="{00000000-0005-0000-0000-000000000000}"/>
    <cellStyle name="Canto do Assistente de dados" xfId="2" xr:uid="{00000000-0005-0000-0000-000001000000}"/>
    <cellStyle name="Categoria do Assistente de dados" xfId="3" xr:uid="{00000000-0005-0000-0000-000002000000}"/>
    <cellStyle name="Heading" xfId="4" xr:uid="{00000000-0005-0000-0000-000003000000}"/>
    <cellStyle name="Heading1" xfId="5" xr:uid="{00000000-0005-0000-0000-000004000000}"/>
    <cellStyle name="Hiperlink" xfId="13" builtinId="8"/>
    <cellStyle name="Normal" xfId="0" builtinId="0" customBuiltin="1"/>
    <cellStyle name="Normal 2" xfId="6" xr:uid="{00000000-0005-0000-0000-000007000000}"/>
    <cellStyle name="Normal 3" xfId="7" xr:uid="{00000000-0005-0000-0000-000008000000}"/>
    <cellStyle name="Result" xfId="8" xr:uid="{00000000-0005-0000-0000-000009000000}"/>
    <cellStyle name="Result2" xfId="9" xr:uid="{00000000-0005-0000-0000-00000A000000}"/>
    <cellStyle name="Resultado do Assistente de dados" xfId="10" xr:uid="{00000000-0005-0000-0000-00000B000000}"/>
    <cellStyle name="Título do Assistente de dados" xfId="11" xr:uid="{00000000-0005-0000-0000-00000C000000}"/>
    <cellStyle name="Valor do Assistente de dados" xfId="12" xr:uid="{00000000-0005-0000-0000-00000D000000}"/>
  </cellStyles>
  <dxfs count="0"/>
  <tableStyles count="0" defaultTableStyle="TableStyleMedium9" defaultPivotStyle="PivotStyleLight16"/>
  <colors>
    <mruColors>
      <color rgb="FFBFF4AA"/>
      <color rgb="FFF5DDC7"/>
      <color rgb="FFFC429B"/>
      <color rgb="FFC52D75"/>
      <color rgb="FFF1EF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'2025.'!$N$29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'2025.'!$M$30:$M$38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'2025.'!$N$30:$N$38</c:f>
              <c:numCache>
                <c:formatCode>#,##0.00</c:formatCode>
                <c:ptCount val="9"/>
                <c:pt idx="0">
                  <c:v>58042.33</c:v>
                </c:pt>
                <c:pt idx="1">
                  <c:v>90853.36</c:v>
                </c:pt>
                <c:pt idx="2">
                  <c:v>104259.5</c:v>
                </c:pt>
                <c:pt idx="3">
                  <c:v>164058.04</c:v>
                </c:pt>
                <c:pt idx="4">
                  <c:v>229430.35</c:v>
                </c:pt>
                <c:pt idx="5">
                  <c:v>222796.05</c:v>
                </c:pt>
                <c:pt idx="6">
                  <c:v>273068.18548419996</c:v>
                </c:pt>
                <c:pt idx="7">
                  <c:v>314643.15999999997</c:v>
                </c:pt>
                <c:pt idx="8">
                  <c:v>354561.27772400004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B-45FF-9BBD-1C09A4637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351064"/>
        <c:axId val="555349624"/>
      </c:barChart>
      <c:catAx>
        <c:axId val="555351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349624"/>
        <c:crosses val="autoZero"/>
        <c:auto val="1"/>
        <c:lblAlgn val="ctr"/>
        <c:lblOffset val="100"/>
        <c:noMultiLvlLbl val="0"/>
      </c:catAx>
      <c:valAx>
        <c:axId val="555349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351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2.png"/><Relationship Id="rId7" Type="http://schemas.openxmlformats.org/officeDocument/2006/relationships/image" Target="../media/image7.png"/><Relationship Id="rId2" Type="http://schemas.openxmlformats.org/officeDocument/2006/relationships/image" Target="../media/image3.wmf"/><Relationship Id="rId1" Type="http://schemas.openxmlformats.org/officeDocument/2006/relationships/image" Target="../media/image4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wmf"/><Relationship Id="rId1" Type="http://schemas.openxmlformats.org/officeDocument/2006/relationships/image" Target="../media/image4.png"/><Relationship Id="rId6" Type="http://schemas.openxmlformats.org/officeDocument/2006/relationships/image" Target="../media/image7.png"/><Relationship Id="rId5" Type="http://schemas.openxmlformats.org/officeDocument/2006/relationships/image" Target="../media/image6.emf"/><Relationship Id="rId4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wmf"/><Relationship Id="rId1" Type="http://schemas.openxmlformats.org/officeDocument/2006/relationships/image" Target="../media/image4.png"/><Relationship Id="rId6" Type="http://schemas.openxmlformats.org/officeDocument/2006/relationships/image" Target="../media/image5.emf"/><Relationship Id="rId5" Type="http://schemas.openxmlformats.org/officeDocument/2006/relationships/image" Target="../media/image8.emf"/><Relationship Id="rId4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wmf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128</xdr:col>
      <xdr:colOff>8466</xdr:colOff>
      <xdr:row>0</xdr:row>
      <xdr:rowOff>0</xdr:rowOff>
    </xdr:from>
    <xdr:to>
      <xdr:col>133</xdr:col>
      <xdr:colOff>199928</xdr:colOff>
      <xdr:row>3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C3A98DA-C23C-4D93-A30C-E2CA1BC25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59333" y="0"/>
          <a:ext cx="2900795" cy="905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</xdr:row>
      <xdr:rowOff>0</xdr:rowOff>
    </xdr:from>
    <xdr:to>
      <xdr:col>98</xdr:col>
      <xdr:colOff>648552</xdr:colOff>
      <xdr:row>2</xdr:row>
      <xdr:rowOff>381000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F0F72BF-DEB8-4326-9866-7F0349A78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864133" y="186267"/>
          <a:ext cx="2765218" cy="677333"/>
        </a:xfrm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0</xdr:row>
      <xdr:rowOff>76201</xdr:rowOff>
    </xdr:from>
    <xdr:to>
      <xdr:col>64</xdr:col>
      <xdr:colOff>248285</xdr:colOff>
      <xdr:row>3</xdr:row>
      <xdr:rowOff>33868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F770186-0F02-42DB-AF1F-E3528E9AD67A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6600" y="76201"/>
          <a:ext cx="2280286" cy="863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16</xdr:col>
      <xdr:colOff>0</xdr:colOff>
      <xdr:row>0</xdr:row>
      <xdr:rowOff>33867</xdr:rowOff>
    </xdr:from>
    <xdr:to>
      <xdr:col>18</xdr:col>
      <xdr:colOff>312632</xdr:colOff>
      <xdr:row>2</xdr:row>
      <xdr:rowOff>397933</xdr:rowOff>
    </xdr:to>
    <xdr:pic>
      <xdr:nvPicPr>
        <xdr:cNvPr id="5" name="Imagem 4" descr="Serraplast">
          <a:extLst>
            <a:ext uri="{FF2B5EF4-FFF2-40B4-BE49-F238E27FC236}">
              <a16:creationId xmlns:a16="http://schemas.microsoft.com/office/drawing/2014/main" id="{C8BBE21E-1032-4724-87B2-07DD04EEA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4267" y="33867"/>
          <a:ext cx="3453765" cy="846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609865</xdr:colOff>
      <xdr:row>1</xdr:row>
      <xdr:rowOff>121708</xdr:rowOff>
    </xdr:from>
    <xdr:to>
      <xdr:col>35</xdr:col>
      <xdr:colOff>2185990</xdr:colOff>
      <xdr:row>5</xdr:row>
      <xdr:rowOff>142875</xdr:rowOff>
    </xdr:to>
    <xdr:pic>
      <xdr:nvPicPr>
        <xdr:cNvPr id="2" name="Imagem 1" descr="Serraplast">
          <a:extLst>
            <a:ext uri="{FF2B5EF4-FFF2-40B4-BE49-F238E27FC236}">
              <a16:creationId xmlns:a16="http://schemas.microsoft.com/office/drawing/2014/main" id="{1FB87783-3005-4BB1-92B7-E7E734C4A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37303" y="312208"/>
          <a:ext cx="4028812" cy="10451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70</xdr:col>
      <xdr:colOff>438362</xdr:colOff>
      <xdr:row>1</xdr:row>
      <xdr:rowOff>151977</xdr:rowOff>
    </xdr:from>
    <xdr:to>
      <xdr:col>72</xdr:col>
      <xdr:colOff>849638</xdr:colOff>
      <xdr:row>4</xdr:row>
      <xdr:rowOff>194522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F4E78D9-E317-4D54-883B-3BF930949AD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69862" y="342477"/>
          <a:ext cx="2274360" cy="86645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105</xdr:col>
      <xdr:colOff>225584</xdr:colOff>
      <xdr:row>1</xdr:row>
      <xdr:rowOff>178594</xdr:rowOff>
    </xdr:from>
    <xdr:to>
      <xdr:col>107</xdr:col>
      <xdr:colOff>1311806</xdr:colOff>
      <xdr:row>4</xdr:row>
      <xdr:rowOff>20372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170028-C362-4B5A-A1B3-D2355D573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415928" y="369094"/>
          <a:ext cx="2741190" cy="675216"/>
        </a:xfrm>
        <a:prstGeom prst="rect">
          <a:avLst/>
        </a:prstGeom>
      </xdr:spPr>
    </xdr:pic>
    <xdr:clientData/>
  </xdr:twoCellAnchor>
  <xdr:twoCellAnchor editAs="oneCell">
    <xdr:from>
      <xdr:col>140</xdr:col>
      <xdr:colOff>681777</xdr:colOff>
      <xdr:row>1</xdr:row>
      <xdr:rowOff>109008</xdr:rowOff>
    </xdr:from>
    <xdr:to>
      <xdr:col>142</xdr:col>
      <xdr:colOff>1067340</xdr:colOff>
      <xdr:row>4</xdr:row>
      <xdr:rowOff>198648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5495A0E-039B-48DF-B2B0-DA2D68DBE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63590" y="299508"/>
          <a:ext cx="2790623" cy="92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173</xdr:col>
      <xdr:colOff>866773</xdr:colOff>
      <xdr:row>0</xdr:row>
      <xdr:rowOff>114301</xdr:rowOff>
    </xdr:from>
    <xdr:to>
      <xdr:col>177</xdr:col>
      <xdr:colOff>1041138</xdr:colOff>
      <xdr:row>4</xdr:row>
      <xdr:rowOff>216960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C00ADC2-EF99-D283-FB40-8141D2EE7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341336" y="114301"/>
          <a:ext cx="3067583" cy="1126597"/>
        </a:xfrm>
        <a:prstGeom prst="rect">
          <a:avLst/>
        </a:prstGeom>
        <a:solidFill>
          <a:srgbClr val="92D050"/>
        </a:solidFill>
      </xdr:spPr>
    </xdr:pic>
    <xdr:clientData/>
  </xdr:twoCellAnchor>
  <xdr:twoCellAnchor editAs="oneCell">
    <xdr:from>
      <xdr:col>232</xdr:col>
      <xdr:colOff>0</xdr:colOff>
      <xdr:row>1</xdr:row>
      <xdr:rowOff>66675</xdr:rowOff>
    </xdr:from>
    <xdr:to>
      <xdr:col>237</xdr:col>
      <xdr:colOff>344802</xdr:colOff>
      <xdr:row>3</xdr:row>
      <xdr:rowOff>413385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C801C601-09CD-9CFE-7B6E-2AA4EB58E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249325" y="247650"/>
          <a:ext cx="384048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217</xdr:col>
      <xdr:colOff>581025</xdr:colOff>
      <xdr:row>0</xdr:row>
      <xdr:rowOff>95250</xdr:rowOff>
    </xdr:from>
    <xdr:ext cx="2345054" cy="1207721"/>
    <xdr:pic>
      <xdr:nvPicPr>
        <xdr:cNvPr id="15" name="Imagem 14">
          <a:extLst>
            <a:ext uri="{FF2B5EF4-FFF2-40B4-BE49-F238E27FC236}">
              <a16:creationId xmlns:a16="http://schemas.microsoft.com/office/drawing/2014/main" id="{31037DC3-3CDB-4C60-854A-504C42747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9047675" y="95250"/>
          <a:ext cx="2345054" cy="1207721"/>
        </a:xfrm>
        <a:prstGeom prst="rect">
          <a:avLst/>
        </a:prstGeom>
      </xdr:spPr>
    </xdr:pic>
    <xdr:clientData/>
  </xdr:oneCellAnchor>
  <xdr:oneCellAnchor>
    <xdr:from>
      <xdr:col>195</xdr:col>
      <xdr:colOff>3105150</xdr:colOff>
      <xdr:row>0</xdr:row>
      <xdr:rowOff>66675</xdr:rowOff>
    </xdr:from>
    <xdr:ext cx="2345054" cy="1207721"/>
    <xdr:pic>
      <xdr:nvPicPr>
        <xdr:cNvPr id="16" name="Imagem 15">
          <a:extLst>
            <a:ext uri="{FF2B5EF4-FFF2-40B4-BE49-F238E27FC236}">
              <a16:creationId xmlns:a16="http://schemas.microsoft.com/office/drawing/2014/main" id="{CB3B8B04-CF20-4B9E-A637-340F0C957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0007200" y="66675"/>
          <a:ext cx="2345054" cy="1207721"/>
        </a:xfrm>
        <a:prstGeom prst="rect">
          <a:avLst/>
        </a:prstGeom>
      </xdr:spPr>
    </xdr:pic>
    <xdr:clientData/>
  </xdr:oneCellAnchor>
  <xdr:twoCellAnchor editAs="oneCell">
    <xdr:from>
      <xdr:col>255</xdr:col>
      <xdr:colOff>0</xdr:colOff>
      <xdr:row>2</xdr:row>
      <xdr:rowOff>0</xdr:rowOff>
    </xdr:from>
    <xdr:to>
      <xdr:col>260</xdr:col>
      <xdr:colOff>173356</xdr:colOff>
      <xdr:row>4</xdr:row>
      <xdr:rowOff>60960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C50411B-3130-4B43-8DE4-A717E633F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784975" y="361950"/>
          <a:ext cx="384048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41672</xdr:colOff>
      <xdr:row>29</xdr:row>
      <xdr:rowOff>98821</xdr:rowOff>
    </xdr:from>
    <xdr:to>
      <xdr:col>9</xdr:col>
      <xdr:colOff>136922</xdr:colOff>
      <xdr:row>42</xdr:row>
      <xdr:rowOff>32146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AE0ABE0-8548-CE56-150A-95246D839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266700</xdr:colOff>
      <xdr:row>0</xdr:row>
      <xdr:rowOff>161925</xdr:rowOff>
    </xdr:from>
    <xdr:to>
      <xdr:col>11</xdr:col>
      <xdr:colOff>281302</xdr:colOff>
      <xdr:row>4</xdr:row>
      <xdr:rowOff>140335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2FC844-6221-4069-924F-DC67D6992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161925"/>
          <a:ext cx="3888102" cy="715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581025</xdr:colOff>
      <xdr:row>0</xdr:row>
      <xdr:rowOff>95250</xdr:rowOff>
    </xdr:from>
    <xdr:ext cx="2345054" cy="1207721"/>
    <xdr:pic>
      <xdr:nvPicPr>
        <xdr:cNvPr id="2" name="Imagem 1">
          <a:extLst>
            <a:ext uri="{FF2B5EF4-FFF2-40B4-BE49-F238E27FC236}">
              <a16:creationId xmlns:a16="http://schemas.microsoft.com/office/drawing/2014/main" id="{CDF27B27-9B84-43C3-9307-00A852711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27675" y="95250"/>
          <a:ext cx="2345054" cy="1207721"/>
        </a:xfrm>
        <a:prstGeom prst="rect">
          <a:avLst/>
        </a:prstGeom>
      </xdr:spPr>
    </xdr:pic>
    <xdr:clientData/>
  </xdr:oneCellAnchor>
  <xdr:oneCellAnchor>
    <xdr:from>
      <xdr:col>6</xdr:col>
      <xdr:colOff>88900</xdr:colOff>
      <xdr:row>0</xdr:row>
      <xdr:rowOff>41275</xdr:rowOff>
    </xdr:from>
    <xdr:ext cx="2345054" cy="1031875"/>
    <xdr:pic>
      <xdr:nvPicPr>
        <xdr:cNvPr id="3" name="Imagem 2">
          <a:extLst>
            <a:ext uri="{FF2B5EF4-FFF2-40B4-BE49-F238E27FC236}">
              <a16:creationId xmlns:a16="http://schemas.microsoft.com/office/drawing/2014/main" id="{A5955EC4-8E0A-4CC2-B2EE-666A3CC6D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6500" y="41275"/>
          <a:ext cx="2345054" cy="10318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193673</xdr:colOff>
      <xdr:row>0</xdr:row>
      <xdr:rowOff>139701</xdr:rowOff>
    </xdr:from>
    <xdr:to>
      <xdr:col>15</xdr:col>
      <xdr:colOff>348988</xdr:colOff>
      <xdr:row>5</xdr:row>
      <xdr:rowOff>57151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A605E2-5094-4C38-9F11-97DF43C8D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9673" y="139701"/>
          <a:ext cx="3203315" cy="838200"/>
        </a:xfrm>
        <a:prstGeom prst="rect">
          <a:avLst/>
        </a:prstGeom>
        <a:solidFill>
          <a:srgbClr val="92D050"/>
        </a:solidFill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40427</xdr:colOff>
      <xdr:row>0</xdr:row>
      <xdr:rowOff>0</xdr:rowOff>
    </xdr:from>
    <xdr:to>
      <xdr:col>14</xdr:col>
      <xdr:colOff>514890</xdr:colOff>
      <xdr:row>5</xdr:row>
      <xdr:rowOff>45190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05CBAD-34DE-40F7-AE25-BC0024BD1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427" y="0"/>
          <a:ext cx="2912863" cy="1238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200184</xdr:colOff>
      <xdr:row>1</xdr:row>
      <xdr:rowOff>26194</xdr:rowOff>
    </xdr:from>
    <xdr:to>
      <xdr:col>14</xdr:col>
      <xdr:colOff>575206</xdr:colOff>
      <xdr:row>4</xdr:row>
      <xdr:rowOff>141022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E85D3D2-F49B-4564-A6D4-EA239256A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6184" y="210344"/>
          <a:ext cx="2813422" cy="94032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368512</xdr:colOff>
      <xdr:row>0</xdr:row>
      <xdr:rowOff>56727</xdr:rowOff>
    </xdr:from>
    <xdr:to>
      <xdr:col>14</xdr:col>
      <xdr:colOff>297188</xdr:colOff>
      <xdr:row>5</xdr:row>
      <xdr:rowOff>54822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2CD399-1F34-4D86-A3C8-543383476C3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4512" y="56727"/>
          <a:ext cx="2367076" cy="11918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609865</xdr:colOff>
      <xdr:row>1</xdr:row>
      <xdr:rowOff>121708</xdr:rowOff>
    </xdr:from>
    <xdr:to>
      <xdr:col>35</xdr:col>
      <xdr:colOff>2185990</xdr:colOff>
      <xdr:row>5</xdr:row>
      <xdr:rowOff>142875</xdr:rowOff>
    </xdr:to>
    <xdr:pic>
      <xdr:nvPicPr>
        <xdr:cNvPr id="2" name="Imagem 1" descr="Serraplast">
          <a:extLst>
            <a:ext uri="{FF2B5EF4-FFF2-40B4-BE49-F238E27FC236}">
              <a16:creationId xmlns:a16="http://schemas.microsoft.com/office/drawing/2014/main" id="{233CD498-68D5-4C60-BFE3-E4E62BDE0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27915" y="312208"/>
          <a:ext cx="4224075" cy="1049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69</xdr:col>
      <xdr:colOff>45455</xdr:colOff>
      <xdr:row>0</xdr:row>
      <xdr:rowOff>0</xdr:rowOff>
    </xdr:from>
    <xdr:to>
      <xdr:col>71</xdr:col>
      <xdr:colOff>524352</xdr:colOff>
      <xdr:row>4</xdr:row>
      <xdr:rowOff>166370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C894B06-3546-4E96-B75B-194A832F391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83486" y="0"/>
          <a:ext cx="2264835" cy="11903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104</xdr:col>
      <xdr:colOff>225584</xdr:colOff>
      <xdr:row>1</xdr:row>
      <xdr:rowOff>178594</xdr:rowOff>
    </xdr:from>
    <xdr:to>
      <xdr:col>108</xdr:col>
      <xdr:colOff>521229</xdr:colOff>
      <xdr:row>5</xdr:row>
      <xdr:rowOff>96572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EFDFA93-464B-4EAB-AE05-515785484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27909" y="369094"/>
          <a:ext cx="2734045" cy="679978"/>
        </a:xfrm>
        <a:prstGeom prst="rect">
          <a:avLst/>
        </a:prstGeom>
      </xdr:spPr>
    </xdr:pic>
    <xdr:clientData/>
  </xdr:twoCellAnchor>
  <xdr:twoCellAnchor editAs="oneCell">
    <xdr:from>
      <xdr:col>139</xdr:col>
      <xdr:colOff>681777</xdr:colOff>
      <xdr:row>1</xdr:row>
      <xdr:rowOff>109008</xdr:rowOff>
    </xdr:from>
    <xdr:to>
      <xdr:col>144</xdr:col>
      <xdr:colOff>352962</xdr:colOff>
      <xdr:row>6</xdr:row>
      <xdr:rowOff>84348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E593445-6BF4-4F25-9198-23F31A338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78427" y="299508"/>
          <a:ext cx="2795386" cy="927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231</xdr:col>
      <xdr:colOff>0</xdr:colOff>
      <xdr:row>1</xdr:row>
      <xdr:rowOff>66675</xdr:rowOff>
    </xdr:from>
    <xdr:to>
      <xdr:col>237</xdr:col>
      <xdr:colOff>68582</xdr:colOff>
      <xdr:row>5</xdr:row>
      <xdr:rowOff>32385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C3CB6836-81C3-4B7C-920C-1AC689531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875" y="257175"/>
          <a:ext cx="3726180" cy="727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216</xdr:col>
      <xdr:colOff>581025</xdr:colOff>
      <xdr:row>0</xdr:row>
      <xdr:rowOff>95250</xdr:rowOff>
    </xdr:from>
    <xdr:ext cx="2345054" cy="1207721"/>
    <xdr:pic>
      <xdr:nvPicPr>
        <xdr:cNvPr id="8" name="Imagem 7">
          <a:extLst>
            <a:ext uri="{FF2B5EF4-FFF2-40B4-BE49-F238E27FC236}">
              <a16:creationId xmlns:a16="http://schemas.microsoft.com/office/drawing/2014/main" id="{4A6D3CAF-50C8-4247-A8C7-A05B7D8A8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6014975" y="95250"/>
          <a:ext cx="2345054" cy="1207721"/>
        </a:xfrm>
        <a:prstGeom prst="rect">
          <a:avLst/>
        </a:prstGeom>
      </xdr:spPr>
    </xdr:pic>
    <xdr:clientData/>
  </xdr:oneCellAnchor>
  <xdr:oneCellAnchor>
    <xdr:from>
      <xdr:col>194</xdr:col>
      <xdr:colOff>3105150</xdr:colOff>
      <xdr:row>0</xdr:row>
      <xdr:rowOff>66675</xdr:rowOff>
    </xdr:from>
    <xdr:ext cx="2345054" cy="1207721"/>
    <xdr:pic>
      <xdr:nvPicPr>
        <xdr:cNvPr id="9" name="Imagem 8">
          <a:extLst>
            <a:ext uri="{FF2B5EF4-FFF2-40B4-BE49-F238E27FC236}">
              <a16:creationId xmlns:a16="http://schemas.microsoft.com/office/drawing/2014/main" id="{553967F3-D71E-466D-B6E9-EF1AA45EE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7441225" y="66675"/>
          <a:ext cx="2345054" cy="1207721"/>
        </a:xfrm>
        <a:prstGeom prst="rect">
          <a:avLst/>
        </a:prstGeom>
      </xdr:spPr>
    </xdr:pic>
    <xdr:clientData/>
  </xdr:oneCellAnchor>
  <xdr:twoCellAnchor editAs="oneCell">
    <xdr:from>
      <xdr:col>254</xdr:col>
      <xdr:colOff>0</xdr:colOff>
      <xdr:row>2</xdr:row>
      <xdr:rowOff>0</xdr:rowOff>
    </xdr:from>
    <xdr:to>
      <xdr:col>260</xdr:col>
      <xdr:colOff>125730</xdr:colOff>
      <xdr:row>5</xdr:row>
      <xdr:rowOff>137160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5674337E-8789-4290-B117-23B81D6A1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409375" y="381000"/>
          <a:ext cx="378333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160</xdr:col>
      <xdr:colOff>0</xdr:colOff>
      <xdr:row>1</xdr:row>
      <xdr:rowOff>66675</xdr:rowOff>
    </xdr:from>
    <xdr:ext cx="3726180" cy="994410"/>
    <xdr:pic>
      <xdr:nvPicPr>
        <xdr:cNvPr id="11" name="Imagem 10">
          <a:extLst>
            <a:ext uri="{FF2B5EF4-FFF2-40B4-BE49-F238E27FC236}">
              <a16:creationId xmlns:a16="http://schemas.microsoft.com/office/drawing/2014/main" id="{617EB34D-EBE4-482B-9FAA-179EE8CEC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79975" y="257175"/>
          <a:ext cx="3726180" cy="994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183</xdr:col>
      <xdr:colOff>0</xdr:colOff>
      <xdr:row>2</xdr:row>
      <xdr:rowOff>0</xdr:rowOff>
    </xdr:from>
    <xdr:ext cx="3783330" cy="975360"/>
    <xdr:pic>
      <xdr:nvPicPr>
        <xdr:cNvPr id="12" name="Imagem 11">
          <a:extLst>
            <a:ext uri="{FF2B5EF4-FFF2-40B4-BE49-F238E27FC236}">
              <a16:creationId xmlns:a16="http://schemas.microsoft.com/office/drawing/2014/main" id="{7DE67810-9A60-4DEB-9D18-BCBDFFE2F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600775" y="381000"/>
          <a:ext cx="3783330" cy="975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359834</xdr:colOff>
      <xdr:row>0</xdr:row>
      <xdr:rowOff>169333</xdr:rowOff>
    </xdr:from>
    <xdr:to>
      <xdr:col>33</xdr:col>
      <xdr:colOff>2009777</xdr:colOff>
      <xdr:row>5</xdr:row>
      <xdr:rowOff>0</xdr:rowOff>
    </xdr:to>
    <xdr:pic>
      <xdr:nvPicPr>
        <xdr:cNvPr id="2" name="Imagem 1" descr="Serraplast">
          <a:extLst>
            <a:ext uri="{FF2B5EF4-FFF2-40B4-BE49-F238E27FC236}">
              <a16:creationId xmlns:a16="http://schemas.microsoft.com/office/drawing/2014/main" id="{6D54A1AE-45FA-438C-A1A2-01A2C414B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78374" y="169333"/>
          <a:ext cx="3646383" cy="10270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65</xdr:col>
      <xdr:colOff>200236</xdr:colOff>
      <xdr:row>1</xdr:row>
      <xdr:rowOff>18627</xdr:rowOff>
    </xdr:from>
    <xdr:to>
      <xdr:col>67</xdr:col>
      <xdr:colOff>1323973</xdr:colOff>
      <xdr:row>5</xdr:row>
      <xdr:rowOff>150707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76B6D0-D65D-4BE4-A536-CDC9B5E3E8E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2396" y="201507"/>
          <a:ext cx="2266737" cy="863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99</xdr:col>
      <xdr:colOff>161290</xdr:colOff>
      <xdr:row>1</xdr:row>
      <xdr:rowOff>19050</xdr:rowOff>
    </xdr:from>
    <xdr:to>
      <xdr:col>101</xdr:col>
      <xdr:colOff>889848</xdr:colOff>
      <xdr:row>4</xdr:row>
      <xdr:rowOff>130386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F11A924-86E4-4B95-993B-F7FC1B3EF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097370" y="201930"/>
          <a:ext cx="2747858" cy="659976"/>
        </a:xfrm>
        <a:prstGeom prst="rect">
          <a:avLst/>
        </a:prstGeom>
      </xdr:spPr>
    </xdr:pic>
    <xdr:clientData/>
  </xdr:twoCellAnchor>
  <xdr:twoCellAnchor editAs="oneCell">
    <xdr:from>
      <xdr:col>134</xdr:col>
      <xdr:colOff>348403</xdr:colOff>
      <xdr:row>0</xdr:row>
      <xdr:rowOff>137583</xdr:rowOff>
    </xdr:from>
    <xdr:to>
      <xdr:col>139</xdr:col>
      <xdr:colOff>169450</xdr:colOff>
      <xdr:row>5</xdr:row>
      <xdr:rowOff>121496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ACE307D-146B-47C5-A343-6069FE87C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17423" y="137583"/>
          <a:ext cx="2869048" cy="898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167</xdr:col>
      <xdr:colOff>499795</xdr:colOff>
      <xdr:row>0</xdr:row>
      <xdr:rowOff>148167</xdr:rowOff>
    </xdr:from>
    <xdr:to>
      <xdr:col>173</xdr:col>
      <xdr:colOff>290767</xdr:colOff>
      <xdr:row>5</xdr:row>
      <xdr:rowOff>109644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73961A1-FD89-40C5-A38D-E1C64145F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497995" y="148167"/>
          <a:ext cx="3448571" cy="875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202</xdr:col>
      <xdr:colOff>190499</xdr:colOff>
      <xdr:row>1</xdr:row>
      <xdr:rowOff>31751</xdr:rowOff>
    </xdr:from>
    <xdr:to>
      <xdr:col>207</xdr:col>
      <xdr:colOff>342476</xdr:colOff>
      <xdr:row>5</xdr:row>
      <xdr:rowOff>173144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ACE324D-4822-4CE5-AE4F-FBA7F50CD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71219" y="214631"/>
          <a:ext cx="3199977" cy="872913"/>
        </a:xfrm>
        <a:prstGeom prst="rect">
          <a:avLst/>
        </a:prstGeom>
        <a:solidFill>
          <a:srgbClr val="92D050"/>
        </a:solidFill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5</xdr:row>
      <xdr:rowOff>19051</xdr:rowOff>
    </xdr:from>
    <xdr:to>
      <xdr:col>13</xdr:col>
      <xdr:colOff>381000</xdr:colOff>
      <xdr:row>9</xdr:row>
      <xdr:rowOff>114300</xdr:rowOff>
    </xdr:to>
    <xdr:sp macro="" textlink="">
      <xdr:nvSpPr>
        <xdr:cNvPr id="2" name="Text Box 41">
          <a:extLst>
            <a:ext uri="{FF2B5EF4-FFF2-40B4-BE49-F238E27FC236}">
              <a16:creationId xmlns:a16="http://schemas.microsoft.com/office/drawing/2014/main" id="{4546E0B9-5F3D-4D42-915F-0AE153FFFCEE}"/>
            </a:ext>
          </a:extLst>
        </xdr:cNvPr>
        <xdr:cNvSpPr txBox="1">
          <a:spLocks noChangeArrowheads="1"/>
        </xdr:cNvSpPr>
      </xdr:nvSpPr>
      <xdr:spPr bwMode="auto">
        <a:xfrm>
          <a:off x="2556510" y="609601"/>
          <a:ext cx="5920740" cy="885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>
              <a:effectLst/>
              <a:latin typeface="Tahoma"/>
              <a:ea typeface="Times New Roman"/>
            </a:rPr>
            <a:t>M.F LUCCHESE REPRESENTAÇÃO COMERCIAL EIRELI</a:t>
          </a:r>
          <a:endParaRPr lang="pt-BR" sz="1000" b="1" baseline="0">
            <a:effectLst/>
            <a:latin typeface="Tahoma"/>
            <a:ea typeface="Times New Roman"/>
          </a:endParaRP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RUA CAPITAL FEDERAL, 314 - APTO. 306 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PERDIZES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SÃO PAULO - SP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CEP 01259-010</a:t>
          </a: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>
    <xdr:from>
      <xdr:col>1</xdr:col>
      <xdr:colOff>152400</xdr:colOff>
      <xdr:row>4</xdr:row>
      <xdr:rowOff>85725</xdr:rowOff>
    </xdr:from>
    <xdr:to>
      <xdr:col>6</xdr:col>
      <xdr:colOff>76200</xdr:colOff>
      <xdr:row>10</xdr:row>
      <xdr:rowOff>76200</xdr:rowOff>
    </xdr:to>
    <xdr:pic>
      <xdr:nvPicPr>
        <xdr:cNvPr id="3" name="Imagem 2" descr="Serraplast">
          <a:extLst>
            <a:ext uri="{FF2B5EF4-FFF2-40B4-BE49-F238E27FC236}">
              <a16:creationId xmlns:a16="http://schemas.microsoft.com/office/drawing/2014/main" id="{B0CEF78A-8FDB-4D87-A79C-5C16E3E17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485775"/>
          <a:ext cx="31051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80010</xdr:colOff>
      <xdr:row>5</xdr:row>
      <xdr:rowOff>19051</xdr:rowOff>
    </xdr:from>
    <xdr:to>
      <xdr:col>13</xdr:col>
      <xdr:colOff>381000</xdr:colOff>
      <xdr:row>9</xdr:row>
      <xdr:rowOff>114300</xdr:rowOff>
    </xdr:to>
    <xdr:sp macro="" textlink="">
      <xdr:nvSpPr>
        <xdr:cNvPr id="4" name="Text Box 41">
          <a:extLst>
            <a:ext uri="{FF2B5EF4-FFF2-40B4-BE49-F238E27FC236}">
              <a16:creationId xmlns:a16="http://schemas.microsoft.com/office/drawing/2014/main" id="{D4065E8B-69E7-4962-8BB8-BC3596642F31}"/>
            </a:ext>
          </a:extLst>
        </xdr:cNvPr>
        <xdr:cNvSpPr txBox="1">
          <a:spLocks noChangeArrowheads="1"/>
        </xdr:cNvSpPr>
      </xdr:nvSpPr>
      <xdr:spPr bwMode="auto">
        <a:xfrm>
          <a:off x="2585085" y="609601"/>
          <a:ext cx="5920740" cy="885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>
              <a:effectLst/>
              <a:latin typeface="Tahoma"/>
              <a:ea typeface="Times New Roman"/>
            </a:rPr>
            <a:t>M.F LUCCHESE REPRESENTAÇÃO COMERCIAL EIRELI</a:t>
          </a:r>
          <a:endParaRPr lang="pt-BR" sz="1000" b="1" baseline="0">
            <a:effectLst/>
            <a:latin typeface="Tahoma"/>
            <a:ea typeface="Times New Roman"/>
          </a:endParaRP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RUA CAPITAL FEDERAL, 314 - APTO. 306 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PERDIZES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SÃO PAULO - SP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CEP 01259-010</a:t>
          </a: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>
    <xdr:from>
      <xdr:col>1</xdr:col>
      <xdr:colOff>152400</xdr:colOff>
      <xdr:row>4</xdr:row>
      <xdr:rowOff>85725</xdr:rowOff>
    </xdr:from>
    <xdr:to>
      <xdr:col>6</xdr:col>
      <xdr:colOff>76200</xdr:colOff>
      <xdr:row>10</xdr:row>
      <xdr:rowOff>76200</xdr:rowOff>
    </xdr:to>
    <xdr:pic>
      <xdr:nvPicPr>
        <xdr:cNvPr id="5" name="Imagem 4" descr="Serraplast">
          <a:extLst>
            <a:ext uri="{FF2B5EF4-FFF2-40B4-BE49-F238E27FC236}">
              <a16:creationId xmlns:a16="http://schemas.microsoft.com/office/drawing/2014/main" id="{BC714D5F-5C87-4186-AB6E-CE10F50AE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485775"/>
          <a:ext cx="32099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80010</xdr:colOff>
      <xdr:row>5</xdr:row>
      <xdr:rowOff>19051</xdr:rowOff>
    </xdr:from>
    <xdr:to>
      <xdr:col>30</xdr:col>
      <xdr:colOff>381000</xdr:colOff>
      <xdr:row>9</xdr:row>
      <xdr:rowOff>114300</xdr:rowOff>
    </xdr:to>
    <xdr:sp macro="" textlink="">
      <xdr:nvSpPr>
        <xdr:cNvPr id="6" name="Text Box 41">
          <a:extLst>
            <a:ext uri="{FF2B5EF4-FFF2-40B4-BE49-F238E27FC236}">
              <a16:creationId xmlns:a16="http://schemas.microsoft.com/office/drawing/2014/main" id="{87C303E9-7AEE-4806-99F3-8B584E45F415}"/>
            </a:ext>
          </a:extLst>
        </xdr:cNvPr>
        <xdr:cNvSpPr txBox="1">
          <a:spLocks noChangeArrowheads="1"/>
        </xdr:cNvSpPr>
      </xdr:nvSpPr>
      <xdr:spPr bwMode="auto">
        <a:xfrm>
          <a:off x="2575560" y="609601"/>
          <a:ext cx="5292090" cy="885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>
              <a:effectLst/>
              <a:latin typeface="Tahoma"/>
              <a:ea typeface="Times New Roman"/>
            </a:rPr>
            <a:t>M.F LUCCHESE REPRESENTAÇÃO COMERCIAL EIRELI</a:t>
          </a:r>
          <a:endParaRPr lang="pt-BR" sz="1000" b="1" baseline="0">
            <a:effectLst/>
            <a:latin typeface="Tahoma"/>
            <a:ea typeface="Times New Roman"/>
          </a:endParaRP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RUA CAPITAL FEDERAL, 314 - APTO. 306 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PERDIZES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SÃO PAULO - SP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CEP 01259-010</a:t>
          </a: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 editAs="oneCell">
    <xdr:from>
      <xdr:col>21</xdr:col>
      <xdr:colOff>38099</xdr:colOff>
      <xdr:row>4</xdr:row>
      <xdr:rowOff>28575</xdr:rowOff>
    </xdr:from>
    <xdr:to>
      <xdr:col>23</xdr:col>
      <xdr:colOff>561975</xdr:colOff>
      <xdr:row>9</xdr:row>
      <xdr:rowOff>142875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9EB38462-7066-4CF0-8791-F3E483A28A3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4" y="428625"/>
          <a:ext cx="2228851" cy="1314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44</xdr:col>
      <xdr:colOff>295274</xdr:colOff>
      <xdr:row>67</xdr:row>
      <xdr:rowOff>201930</xdr:rowOff>
    </xdr:from>
    <xdr:to>
      <xdr:col>44</xdr:col>
      <xdr:colOff>340993</xdr:colOff>
      <xdr:row>67</xdr:row>
      <xdr:rowOff>247649</xdr:rowOff>
    </xdr:to>
    <xdr:sp macro="" textlink="">
      <xdr:nvSpPr>
        <xdr:cNvPr id="8" name="Text Box 41">
          <a:extLst>
            <a:ext uri="{FF2B5EF4-FFF2-40B4-BE49-F238E27FC236}">
              <a16:creationId xmlns:a16="http://schemas.microsoft.com/office/drawing/2014/main" id="{F200F829-16C6-4C10-A460-F6B8DE67DC10}"/>
            </a:ext>
          </a:extLst>
        </xdr:cNvPr>
        <xdr:cNvSpPr txBox="1">
          <a:spLocks noChangeArrowheads="1"/>
        </xdr:cNvSpPr>
      </xdr:nvSpPr>
      <xdr:spPr bwMode="auto">
        <a:xfrm flipH="1">
          <a:off x="29537024" y="15441930"/>
          <a:ext cx="45719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 editAs="oneCell">
    <xdr:from>
      <xdr:col>39</xdr:col>
      <xdr:colOff>154902</xdr:colOff>
      <xdr:row>134</xdr:row>
      <xdr:rowOff>140563</xdr:rowOff>
    </xdr:from>
    <xdr:to>
      <xdr:col>39</xdr:col>
      <xdr:colOff>289525</xdr:colOff>
      <xdr:row>134</xdr:row>
      <xdr:rowOff>186282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C92168B-8E66-4EC0-8FC0-E4017A618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910627" y="27801163"/>
          <a:ext cx="134623" cy="45719"/>
        </a:xfrm>
        <a:prstGeom prst="rect">
          <a:avLst/>
        </a:prstGeom>
      </xdr:spPr>
    </xdr:pic>
    <xdr:clientData/>
  </xdr:twoCellAnchor>
  <xdr:twoCellAnchor>
    <xdr:from>
      <xdr:col>39</xdr:col>
      <xdr:colOff>600075</xdr:colOff>
      <xdr:row>134</xdr:row>
      <xdr:rowOff>154305</xdr:rowOff>
    </xdr:from>
    <xdr:to>
      <xdr:col>40</xdr:col>
      <xdr:colOff>323849</xdr:colOff>
      <xdr:row>135</xdr:row>
      <xdr:rowOff>9524</xdr:rowOff>
    </xdr:to>
    <xdr:sp macro="" textlink="">
      <xdr:nvSpPr>
        <xdr:cNvPr id="10" name="Text Box 41">
          <a:extLst>
            <a:ext uri="{FF2B5EF4-FFF2-40B4-BE49-F238E27FC236}">
              <a16:creationId xmlns:a16="http://schemas.microsoft.com/office/drawing/2014/main" id="{6AFED463-A277-46EA-BD89-B9084B61D509}"/>
            </a:ext>
          </a:extLst>
        </xdr:cNvPr>
        <xdr:cNvSpPr txBox="1">
          <a:spLocks noChangeArrowheads="1"/>
        </xdr:cNvSpPr>
      </xdr:nvSpPr>
      <xdr:spPr bwMode="auto">
        <a:xfrm flipV="1">
          <a:off x="27355800" y="27814905"/>
          <a:ext cx="333374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 editAs="oneCell">
    <xdr:from>
      <xdr:col>39</xdr:col>
      <xdr:colOff>499075</xdr:colOff>
      <xdr:row>134</xdr:row>
      <xdr:rowOff>91032</xdr:rowOff>
    </xdr:from>
    <xdr:to>
      <xdr:col>40</xdr:col>
      <xdr:colOff>29920</xdr:colOff>
      <xdr:row>134</xdr:row>
      <xdr:rowOff>136751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D017DDB-D64E-457F-A00B-1623A01B9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 flipV="1">
          <a:off x="27254800" y="27751632"/>
          <a:ext cx="140445" cy="45719"/>
        </a:xfrm>
        <a:prstGeom prst="rect">
          <a:avLst/>
        </a:prstGeom>
      </xdr:spPr>
    </xdr:pic>
    <xdr:clientData/>
  </xdr:twoCellAnchor>
  <xdr:twoCellAnchor>
    <xdr:from>
      <xdr:col>24</xdr:col>
      <xdr:colOff>80010</xdr:colOff>
      <xdr:row>62</xdr:row>
      <xdr:rowOff>19051</xdr:rowOff>
    </xdr:from>
    <xdr:to>
      <xdr:col>30</xdr:col>
      <xdr:colOff>381000</xdr:colOff>
      <xdr:row>66</xdr:row>
      <xdr:rowOff>114300</xdr:rowOff>
    </xdr:to>
    <xdr:sp macro="" textlink="">
      <xdr:nvSpPr>
        <xdr:cNvPr id="12" name="Text Box 41">
          <a:extLst>
            <a:ext uri="{FF2B5EF4-FFF2-40B4-BE49-F238E27FC236}">
              <a16:creationId xmlns:a16="http://schemas.microsoft.com/office/drawing/2014/main" id="{22A0B0B5-D604-4795-8C6F-9D1C6132E848}"/>
            </a:ext>
          </a:extLst>
        </xdr:cNvPr>
        <xdr:cNvSpPr txBox="1">
          <a:spLocks noChangeArrowheads="1"/>
        </xdr:cNvSpPr>
      </xdr:nvSpPr>
      <xdr:spPr bwMode="auto">
        <a:xfrm>
          <a:off x="2575560" y="600076"/>
          <a:ext cx="5511165" cy="885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>
              <a:effectLst/>
              <a:latin typeface="Tahoma"/>
              <a:ea typeface="Times New Roman"/>
            </a:rPr>
            <a:t>M.F LUCCHESE REPRESENTAÇÃO COMERCIAL EIRELI</a:t>
          </a:r>
          <a:endParaRPr lang="pt-BR" sz="1000" b="1" baseline="0">
            <a:effectLst/>
            <a:latin typeface="Tahoma"/>
            <a:ea typeface="Times New Roman"/>
          </a:endParaRP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RUA CAPITAL FEDERAL, 314 - APTO. 306 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PERDIZES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SÃO PAULO - SP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CEP 01259-010</a:t>
          </a: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 editAs="oneCell">
    <xdr:from>
      <xdr:col>21</xdr:col>
      <xdr:colOff>40640</xdr:colOff>
      <xdr:row>61</xdr:row>
      <xdr:rowOff>86337</xdr:rowOff>
    </xdr:from>
    <xdr:to>
      <xdr:col>24</xdr:col>
      <xdr:colOff>432401</xdr:colOff>
      <xdr:row>65</xdr:row>
      <xdr:rowOff>167232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D4418C53-7285-4262-8A53-10190D154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665" y="486387"/>
          <a:ext cx="2706336" cy="890520"/>
        </a:xfrm>
        <a:prstGeom prst="rect">
          <a:avLst/>
        </a:prstGeom>
      </xdr:spPr>
    </xdr:pic>
    <xdr:clientData/>
  </xdr:twoCellAnchor>
  <xdr:twoCellAnchor>
    <xdr:from>
      <xdr:col>40</xdr:col>
      <xdr:colOff>85724</xdr:colOff>
      <xdr:row>134</xdr:row>
      <xdr:rowOff>123825</xdr:rowOff>
    </xdr:from>
    <xdr:to>
      <xdr:col>40</xdr:col>
      <xdr:colOff>131443</xdr:colOff>
      <xdr:row>135</xdr:row>
      <xdr:rowOff>57150</xdr:rowOff>
    </xdr:to>
    <xdr:sp macro="" textlink="">
      <xdr:nvSpPr>
        <xdr:cNvPr id="14" name="Text Box 41">
          <a:extLst>
            <a:ext uri="{FF2B5EF4-FFF2-40B4-BE49-F238E27FC236}">
              <a16:creationId xmlns:a16="http://schemas.microsoft.com/office/drawing/2014/main" id="{B93DAD70-9D04-4FB4-8DF6-A96AC4584286}"/>
            </a:ext>
          </a:extLst>
        </xdr:cNvPr>
        <xdr:cNvSpPr txBox="1">
          <a:spLocks noChangeArrowheads="1"/>
        </xdr:cNvSpPr>
      </xdr:nvSpPr>
      <xdr:spPr bwMode="auto">
        <a:xfrm flipH="1" flipV="1">
          <a:off x="26889074" y="29794200"/>
          <a:ext cx="45719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>
    <xdr:from>
      <xdr:col>24</xdr:col>
      <xdr:colOff>80010</xdr:colOff>
      <xdr:row>5</xdr:row>
      <xdr:rowOff>19051</xdr:rowOff>
    </xdr:from>
    <xdr:to>
      <xdr:col>30</xdr:col>
      <xdr:colOff>381000</xdr:colOff>
      <xdr:row>9</xdr:row>
      <xdr:rowOff>114300</xdr:rowOff>
    </xdr:to>
    <xdr:sp macro="" textlink="">
      <xdr:nvSpPr>
        <xdr:cNvPr id="15" name="Text Box 41">
          <a:extLst>
            <a:ext uri="{FF2B5EF4-FFF2-40B4-BE49-F238E27FC236}">
              <a16:creationId xmlns:a16="http://schemas.microsoft.com/office/drawing/2014/main" id="{8E06AC8E-73E7-4B54-9B29-339640C239E2}"/>
            </a:ext>
          </a:extLst>
        </xdr:cNvPr>
        <xdr:cNvSpPr txBox="1">
          <a:spLocks noChangeArrowheads="1"/>
        </xdr:cNvSpPr>
      </xdr:nvSpPr>
      <xdr:spPr bwMode="auto">
        <a:xfrm>
          <a:off x="2575560" y="609601"/>
          <a:ext cx="5292090" cy="885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>
              <a:effectLst/>
              <a:latin typeface="Tahoma"/>
              <a:ea typeface="Times New Roman"/>
            </a:rPr>
            <a:t>M.F LUCCHESE REPRESENTAÇÃO COMERCIAL EIRELI</a:t>
          </a:r>
          <a:endParaRPr lang="pt-BR" sz="1000" b="1" baseline="0">
            <a:effectLst/>
            <a:latin typeface="Tahoma"/>
            <a:ea typeface="Times New Roman"/>
          </a:endParaRP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RUA CAPITAL FEDERAL, 314 - APTO. 306 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PERDIZES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SÃO PAULO - SP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CEP 01259-010</a:t>
          </a: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 editAs="oneCell">
    <xdr:from>
      <xdr:col>21</xdr:col>
      <xdr:colOff>38099</xdr:colOff>
      <xdr:row>4</xdr:row>
      <xdr:rowOff>28575</xdr:rowOff>
    </xdr:from>
    <xdr:to>
      <xdr:col>23</xdr:col>
      <xdr:colOff>561975</xdr:colOff>
      <xdr:row>9</xdr:row>
      <xdr:rowOff>142875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C496BA4C-5ECD-4E9D-8E85-F4F907C2C1D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4" y="428625"/>
          <a:ext cx="2228851" cy="1314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Outros%20computadores\Meu%20laptop\Nuvem\MAPA%20DE%20VENDAS\MAPA%202023.xlsb" TargetMode="External"/><Relationship Id="rId1" Type="http://schemas.openxmlformats.org/officeDocument/2006/relationships/externalLinkPath" Target="file:///G:\Outros%20computadores\Meu%20laptop\Nuvem\MAPA%20DE%20VENDAS\MAPA%202023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Planilha2"/>
      <sheetName val="Plan1"/>
      <sheetName val="Planilha3"/>
      <sheetName val="Plan2"/>
      <sheetName val="Plan3"/>
      <sheetName val="Plan4"/>
      <sheetName val="Planilha5"/>
      <sheetName val="Planilha6"/>
      <sheetName val="Planilha4"/>
      <sheetName val="Plan6"/>
      <sheetName val="Plan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2">
          <cell r="P22">
            <v>273068.18548419996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.bin"/><Relationship Id="rId3" Type="http://schemas.openxmlformats.org/officeDocument/2006/relationships/hyperlink" Target="mailto:compras@hortavitae.com.br" TargetMode="External"/><Relationship Id="rId7" Type="http://schemas.openxmlformats.org/officeDocument/2006/relationships/hyperlink" Target="mailto:pedro@corfio.com.br" TargetMode="External"/><Relationship Id="rId2" Type="http://schemas.openxmlformats.org/officeDocument/2006/relationships/hyperlink" Target="mailto:nfe@hortavitae.com.br" TargetMode="External"/><Relationship Id="rId1" Type="http://schemas.openxmlformats.org/officeDocument/2006/relationships/hyperlink" Target="mailto:comercial@serraplast.com.br" TargetMode="External"/><Relationship Id="rId6" Type="http://schemas.openxmlformats.org/officeDocument/2006/relationships/hyperlink" Target="mailto:brasilsul@netuno.com.br" TargetMode="External"/><Relationship Id="rId5" Type="http://schemas.openxmlformats.org/officeDocument/2006/relationships/hyperlink" Target="mailto:elizete.melo@superbom.com.br" TargetMode="External"/><Relationship Id="rId4" Type="http://schemas.openxmlformats.org/officeDocument/2006/relationships/hyperlink" Target="mailto:ccs.emb@terra.com.br" TargetMode="External"/><Relationship Id="rId9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A915"/>
  <sheetViews>
    <sheetView tabSelected="1" topLeftCell="O1" zoomScale="70" zoomScaleNormal="70" workbookViewId="0">
      <selection activeCell="AY762" sqref="AY762:BN762"/>
    </sheetView>
  </sheetViews>
  <sheetFormatPr defaultRowHeight="14.4"/>
  <cols>
    <col min="1" max="1" width="1.21875" customWidth="1"/>
    <col min="2" max="2" width="11.77734375" customWidth="1"/>
    <col min="3" max="3" width="26.21875" customWidth="1"/>
    <col min="4" max="4" width="5.77734375" customWidth="1"/>
    <col min="5" max="5" width="6.44140625" customWidth="1"/>
    <col min="6" max="6" width="8.5546875" customWidth="1"/>
    <col min="7" max="7" width="5.77734375" customWidth="1"/>
    <col min="8" max="8" width="3.77734375" customWidth="1"/>
    <col min="9" max="9" width="6" customWidth="1"/>
    <col min="10" max="10" width="6.44140625" customWidth="1"/>
    <col min="11" max="11" width="10.21875" customWidth="1"/>
    <col min="12" max="12" width="8.44140625" customWidth="1"/>
    <col min="13" max="13" width="4.77734375" customWidth="1"/>
    <col min="14" max="14" width="6.5546875" customWidth="1"/>
    <col min="15" max="15" width="7.77734375" customWidth="1"/>
    <col min="16" max="16" width="10" customWidth="1"/>
    <col min="17" max="17" width="8.5546875" hidden="1" customWidth="1"/>
    <col min="18" max="18" width="9.5546875" customWidth="1"/>
    <col min="19" max="19" width="19.77734375" customWidth="1"/>
    <col min="20" max="20" width="2" customWidth="1"/>
    <col min="21" max="21" width="1.44140625" customWidth="1"/>
    <col min="22" max="22" width="43.44140625" customWidth="1"/>
    <col min="23" max="23" width="5.77734375" customWidth="1"/>
    <col min="24" max="24" width="7.21875" customWidth="1"/>
    <col min="25" max="25" width="9.21875" customWidth="1"/>
    <col min="26" max="26" width="7.21875" customWidth="1"/>
    <col min="27" max="27" width="3.77734375" customWidth="1"/>
    <col min="28" max="28" width="7.5546875" customWidth="1"/>
    <col min="29" max="29" width="6.77734375" customWidth="1"/>
    <col min="30" max="30" width="11" customWidth="1"/>
    <col min="31" max="31" width="9.21875" customWidth="1"/>
    <col min="32" max="32" width="5.77734375" customWidth="1"/>
    <col min="33" max="33" width="8.5546875" customWidth="1"/>
    <col min="34" max="34" width="10.5546875" customWidth="1"/>
    <col min="35" max="35" width="10.44140625" customWidth="1"/>
    <col min="36" max="37" width="9.21875" customWidth="1"/>
    <col min="38" max="38" width="17.77734375" customWidth="1"/>
    <col min="39" max="39" width="3.44140625" customWidth="1"/>
    <col min="40" max="40" width="10.21875" customWidth="1"/>
    <col min="41" max="41" width="12.5546875" customWidth="1"/>
    <col min="42" max="43" width="14.21875" customWidth="1"/>
    <col min="44" max="44" width="17.5546875" customWidth="1"/>
    <col min="45" max="45" width="16" customWidth="1"/>
    <col min="46" max="46" width="7.5546875" customWidth="1"/>
    <col min="47" max="47" width="4.44140625" customWidth="1"/>
    <col min="48" max="48" width="9.21875" customWidth="1"/>
    <col min="49" max="49" width="0.21875" hidden="1" customWidth="1"/>
    <col min="50" max="50" width="10.21875" customWidth="1"/>
    <col min="51" max="51" width="9.21875" customWidth="1"/>
    <col min="52" max="52" width="9.21875" hidden="1" customWidth="1"/>
  </cols>
  <sheetData>
    <row r="1" spans="2:44" ht="24" thickBot="1">
      <c r="B1" s="540" t="s">
        <v>13</v>
      </c>
      <c r="V1" s="1177"/>
      <c r="W1" s="1178"/>
      <c r="X1" s="1179"/>
      <c r="Y1" s="1180"/>
      <c r="Z1" s="1181"/>
      <c r="AA1" s="1182"/>
      <c r="AB1" s="1183"/>
      <c r="AC1" s="1184"/>
      <c r="AD1" s="1185"/>
      <c r="AE1" s="1186"/>
      <c r="AF1" s="770"/>
      <c r="AG1" s="771"/>
      <c r="AH1" s="727"/>
      <c r="AI1" s="725"/>
      <c r="AJ1" s="723"/>
      <c r="AK1" s="685"/>
      <c r="AL1" s="2"/>
    </row>
    <row r="2" spans="2:44" ht="15" thickBot="1">
      <c r="B2" s="3"/>
      <c r="C2" s="4"/>
      <c r="D2" s="4"/>
      <c r="E2" s="5" t="s">
        <v>14</v>
      </c>
      <c r="F2" s="5" t="s">
        <v>12</v>
      </c>
      <c r="G2" s="5"/>
      <c r="H2" s="4"/>
      <c r="I2" s="5" t="s">
        <v>15</v>
      </c>
      <c r="J2" s="5" t="s">
        <v>16</v>
      </c>
      <c r="K2" s="5" t="s">
        <v>12</v>
      </c>
      <c r="L2" s="5" t="s">
        <v>12</v>
      </c>
      <c r="M2" s="4"/>
      <c r="N2" s="4"/>
      <c r="O2" s="4"/>
      <c r="P2" s="4"/>
      <c r="Q2" s="5" t="s">
        <v>12</v>
      </c>
      <c r="R2" s="5" t="s">
        <v>17</v>
      </c>
      <c r="S2" s="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6"/>
      <c r="AI2" s="256"/>
      <c r="AJ2" s="256"/>
      <c r="AK2" s="256"/>
      <c r="AL2" s="256"/>
    </row>
    <row r="3" spans="2:44" ht="24" thickBot="1">
      <c r="B3" s="7" t="s">
        <v>3</v>
      </c>
      <c r="C3" s="8" t="s">
        <v>4</v>
      </c>
      <c r="D3" s="9" t="s">
        <v>18</v>
      </c>
      <c r="E3" s="9" t="s">
        <v>19</v>
      </c>
      <c r="F3" s="9" t="s">
        <v>19</v>
      </c>
      <c r="G3" s="9" t="s">
        <v>20</v>
      </c>
      <c r="H3" s="9" t="s">
        <v>21</v>
      </c>
      <c r="I3" s="9" t="s">
        <v>22</v>
      </c>
      <c r="J3" s="9" t="s">
        <v>19</v>
      </c>
      <c r="K3" s="9" t="s">
        <v>23</v>
      </c>
      <c r="L3" s="9" t="s">
        <v>23</v>
      </c>
      <c r="M3" s="9" t="s">
        <v>24</v>
      </c>
      <c r="N3" s="9" t="s">
        <v>20</v>
      </c>
      <c r="O3" s="9" t="s">
        <v>25</v>
      </c>
      <c r="P3" s="9" t="s">
        <v>0</v>
      </c>
      <c r="Q3" s="9" t="s">
        <v>11</v>
      </c>
      <c r="R3" s="9" t="s">
        <v>11</v>
      </c>
      <c r="S3" s="9" t="s">
        <v>26</v>
      </c>
      <c r="V3" s="94" t="s">
        <v>382</v>
      </c>
      <c r="W3" t="s">
        <v>50</v>
      </c>
      <c r="Z3" s="2"/>
      <c r="AD3" t="s">
        <v>384</v>
      </c>
      <c r="AH3" s="999" t="s">
        <v>140</v>
      </c>
      <c r="AI3" s="999"/>
      <c r="AJ3" s="999" t="s">
        <v>404</v>
      </c>
      <c r="AK3" s="999"/>
      <c r="AL3" s="999"/>
      <c r="AN3" s="11" t="s">
        <v>31</v>
      </c>
      <c r="AO3" s="11" t="s">
        <v>11</v>
      </c>
      <c r="AP3" s="11" t="s">
        <v>32</v>
      </c>
      <c r="AQ3" s="11" t="s">
        <v>12</v>
      </c>
      <c r="AR3" s="11" t="s">
        <v>25</v>
      </c>
    </row>
    <row r="4" spans="2:44" ht="15" thickBot="1">
      <c r="B4" s="12"/>
      <c r="C4" s="10"/>
      <c r="D4" s="10"/>
      <c r="E4" s="9" t="s">
        <v>3</v>
      </c>
      <c r="F4" s="9" t="s">
        <v>18</v>
      </c>
      <c r="G4" s="9"/>
      <c r="H4" s="10"/>
      <c r="I4" s="9" t="s">
        <v>21</v>
      </c>
      <c r="J4" s="9" t="s">
        <v>3</v>
      </c>
      <c r="K4" s="9" t="s">
        <v>27</v>
      </c>
      <c r="L4" s="9" t="s">
        <v>28</v>
      </c>
      <c r="M4" s="10"/>
      <c r="N4" s="10"/>
      <c r="O4" s="10"/>
      <c r="P4" s="10"/>
      <c r="Q4" s="9" t="s">
        <v>33</v>
      </c>
      <c r="R4" s="9" t="s">
        <v>30</v>
      </c>
      <c r="S4" s="8"/>
      <c r="U4" s="546"/>
      <c r="V4" s="548"/>
      <c r="W4" s="157"/>
      <c r="X4" s="6" t="s">
        <v>14</v>
      </c>
      <c r="Y4" s="6" t="s">
        <v>12</v>
      </c>
      <c r="Z4" s="6"/>
      <c r="AA4" s="4"/>
      <c r="AB4" s="6" t="s">
        <v>15</v>
      </c>
      <c r="AC4" s="6" t="s">
        <v>16</v>
      </c>
      <c r="AD4" s="6" t="s">
        <v>12</v>
      </c>
      <c r="AE4" s="6" t="s">
        <v>12</v>
      </c>
      <c r="AF4" s="4"/>
      <c r="AG4" s="4"/>
      <c r="AH4" s="10"/>
      <c r="AI4" s="10"/>
      <c r="AJ4" s="8" t="s">
        <v>12</v>
      </c>
      <c r="AK4" s="8" t="s">
        <v>17</v>
      </c>
      <c r="AL4" s="8"/>
      <c r="AN4" s="15">
        <v>41334</v>
      </c>
      <c r="AO4" s="16">
        <v>5402.32</v>
      </c>
      <c r="AP4" s="17">
        <v>5402.32</v>
      </c>
      <c r="AQ4" s="18" t="s">
        <v>34</v>
      </c>
      <c r="AR4" s="19">
        <f>(AP4-AO4)</f>
        <v>0</v>
      </c>
    </row>
    <row r="5" spans="2:44" ht="15" thickBot="1">
      <c r="B5" s="20" t="s">
        <v>5</v>
      </c>
      <c r="C5" s="21" t="str">
        <f>IF(J5=1473,"BANDEJA PAPAYA PET - GF 15",IF(J5=0,"    "))</f>
        <v>BANDEJA PAPAYA PET - GF 15</v>
      </c>
      <c r="D5" s="21">
        <v>12</v>
      </c>
      <c r="E5" s="21">
        <v>2666</v>
      </c>
      <c r="F5" s="22">
        <v>41600</v>
      </c>
      <c r="G5" s="21">
        <v>60.3</v>
      </c>
      <c r="H5" s="23" t="s">
        <v>35</v>
      </c>
      <c r="I5" s="24">
        <v>498</v>
      </c>
      <c r="J5" s="21">
        <v>1473</v>
      </c>
      <c r="K5" s="25">
        <v>41696</v>
      </c>
      <c r="L5" s="26">
        <v>41703</v>
      </c>
      <c r="M5" s="21">
        <v>2003</v>
      </c>
      <c r="N5" s="27">
        <v>60300</v>
      </c>
      <c r="O5" s="27">
        <f>(N5-G5*1000)</f>
        <v>0</v>
      </c>
      <c r="P5" s="28">
        <f>(N5*I5/1000)</f>
        <v>30029.4</v>
      </c>
      <c r="Q5" s="29">
        <f>(L5+30)</f>
        <v>41733</v>
      </c>
      <c r="R5" s="30">
        <f>(P5*0.05)</f>
        <v>1501.4700000000003</v>
      </c>
      <c r="S5" s="31"/>
      <c r="U5" s="179"/>
      <c r="V5" s="469" t="s">
        <v>4</v>
      </c>
      <c r="W5" s="153" t="s">
        <v>18</v>
      </c>
      <c r="X5" s="8" t="s">
        <v>19</v>
      </c>
      <c r="Y5" s="8" t="s">
        <v>19</v>
      </c>
      <c r="Z5" s="8" t="s">
        <v>20</v>
      </c>
      <c r="AA5" s="8" t="s">
        <v>21</v>
      </c>
      <c r="AB5" s="8" t="s">
        <v>22</v>
      </c>
      <c r="AC5" s="8" t="s">
        <v>19</v>
      </c>
      <c r="AD5" s="8" t="s">
        <v>23</v>
      </c>
      <c r="AE5" s="8" t="s">
        <v>23</v>
      </c>
      <c r="AF5" s="8" t="s">
        <v>24</v>
      </c>
      <c r="AG5" s="8" t="s">
        <v>20</v>
      </c>
      <c r="AH5" s="8" t="s">
        <v>25</v>
      </c>
      <c r="AI5" s="8" t="s">
        <v>0</v>
      </c>
      <c r="AJ5" s="8" t="s">
        <v>11</v>
      </c>
      <c r="AK5" s="8" t="s">
        <v>11</v>
      </c>
      <c r="AL5" s="8" t="s">
        <v>26</v>
      </c>
      <c r="AN5" s="15">
        <v>41365</v>
      </c>
      <c r="AO5" s="17">
        <v>6542.42</v>
      </c>
      <c r="AP5" s="17">
        <v>6542.42</v>
      </c>
      <c r="AQ5" s="18" t="s">
        <v>37</v>
      </c>
      <c r="AR5" s="19">
        <f>(AP5-AO5)</f>
        <v>0</v>
      </c>
    </row>
    <row r="6" spans="2:44">
      <c r="B6" s="670" t="s">
        <v>6</v>
      </c>
      <c r="C6" s="418" t="s">
        <v>38</v>
      </c>
      <c r="D6" s="494">
        <v>1</v>
      </c>
      <c r="E6" s="418" t="s">
        <v>36</v>
      </c>
      <c r="F6" s="419">
        <v>41695</v>
      </c>
      <c r="G6" s="420">
        <v>15</v>
      </c>
      <c r="H6" s="418" t="s">
        <v>35</v>
      </c>
      <c r="I6" s="421">
        <v>470</v>
      </c>
      <c r="J6" s="422"/>
      <c r="K6" s="423">
        <v>41688</v>
      </c>
      <c r="L6" s="419">
        <v>41712</v>
      </c>
      <c r="M6" s="418">
        <v>2010</v>
      </c>
      <c r="N6" s="424">
        <v>15200</v>
      </c>
      <c r="O6" s="424">
        <f>(N6-G6*1000)</f>
        <v>200</v>
      </c>
      <c r="P6" s="425">
        <f>(N6*I6/1000)</f>
        <v>7144</v>
      </c>
      <c r="Q6" s="419">
        <f>(L6+28)</f>
        <v>41740</v>
      </c>
      <c r="R6" s="668">
        <f>(P6*0.05)</f>
        <v>357.20000000000005</v>
      </c>
      <c r="S6" s="671" t="s">
        <v>118</v>
      </c>
      <c r="U6" s="179"/>
      <c r="V6" s="549"/>
      <c r="W6" s="224"/>
      <c r="X6" s="8" t="s">
        <v>3</v>
      </c>
      <c r="Y6" s="8" t="s">
        <v>18</v>
      </c>
      <c r="Z6" s="8"/>
      <c r="AA6" s="10"/>
      <c r="AB6" s="8" t="s">
        <v>21</v>
      </c>
      <c r="AC6" s="8" t="s">
        <v>3</v>
      </c>
      <c r="AD6" s="8" t="s">
        <v>27</v>
      </c>
      <c r="AE6" s="8" t="s">
        <v>28</v>
      </c>
      <c r="AF6" s="10"/>
      <c r="AG6" s="10"/>
      <c r="AH6" s="10"/>
      <c r="AI6" s="10"/>
      <c r="AJ6" s="8" t="s">
        <v>1</v>
      </c>
      <c r="AK6" s="8" t="s">
        <v>30</v>
      </c>
      <c r="AL6" s="8"/>
      <c r="AN6" s="46">
        <v>41395</v>
      </c>
      <c r="AO6" s="47">
        <v>6284.78</v>
      </c>
      <c r="AP6" s="47">
        <v>4500</v>
      </c>
      <c r="AQ6" s="48" t="s">
        <v>39</v>
      </c>
      <c r="AR6" s="49">
        <f>(AP6-AO6)</f>
        <v>-1784.7799999999997</v>
      </c>
    </row>
    <row r="7" spans="2:44" ht="15" thickBot="1">
      <c r="B7" s="50" t="s">
        <v>40</v>
      </c>
      <c r="C7" s="32" t="s">
        <v>41</v>
      </c>
      <c r="D7" s="485">
        <v>3</v>
      </c>
      <c r="E7" s="32" t="s">
        <v>42</v>
      </c>
      <c r="F7" s="33">
        <v>41704</v>
      </c>
      <c r="G7" s="51">
        <v>25.2</v>
      </c>
      <c r="H7" s="32" t="s">
        <v>35</v>
      </c>
      <c r="I7" s="34">
        <v>470</v>
      </c>
      <c r="J7" s="35"/>
      <c r="K7" s="36">
        <v>41717</v>
      </c>
      <c r="L7" s="33">
        <v>41710</v>
      </c>
      <c r="M7" s="32">
        <v>2008</v>
      </c>
      <c r="N7" s="37">
        <v>25200</v>
      </c>
      <c r="O7" s="37">
        <f>(N7-G7*1000)</f>
        <v>0</v>
      </c>
      <c r="P7" s="38">
        <f>(N7*I7/1000)</f>
        <v>11844</v>
      </c>
      <c r="Q7" s="33">
        <f>(L7+28)</f>
        <v>41738</v>
      </c>
      <c r="R7" s="39">
        <f>(P7*0.05)</f>
        <v>592.20000000000005</v>
      </c>
      <c r="S7" s="52"/>
      <c r="U7" s="547"/>
      <c r="V7" s="550"/>
      <c r="W7" s="155"/>
      <c r="X7" s="14"/>
      <c r="Y7" s="13"/>
      <c r="Z7" s="14"/>
      <c r="AA7" s="13"/>
      <c r="AB7" s="14"/>
      <c r="AC7" s="13"/>
      <c r="AD7" s="13"/>
      <c r="AE7" s="13"/>
      <c r="AF7" s="13"/>
      <c r="AG7" s="13"/>
      <c r="AH7" s="13"/>
      <c r="AI7" s="13"/>
      <c r="AJ7" s="13"/>
      <c r="AK7" s="13"/>
      <c r="AL7" s="13"/>
      <c r="AN7" s="62"/>
      <c r="AO7" s="63"/>
      <c r="AP7" s="64">
        <v>1784.78</v>
      </c>
      <c r="AQ7" s="65" t="s">
        <v>43</v>
      </c>
      <c r="AR7" s="66">
        <v>0</v>
      </c>
    </row>
    <row r="8" spans="2:44">
      <c r="B8" s="672" t="s">
        <v>44</v>
      </c>
      <c r="C8" s="418" t="s">
        <v>45</v>
      </c>
      <c r="D8" s="494">
        <v>1</v>
      </c>
      <c r="E8" s="418">
        <v>9140</v>
      </c>
      <c r="F8" s="419">
        <v>41709</v>
      </c>
      <c r="G8" s="420">
        <v>40</v>
      </c>
      <c r="H8" s="418" t="s">
        <v>35</v>
      </c>
      <c r="I8" s="421">
        <v>470</v>
      </c>
      <c r="J8" s="422">
        <v>8490</v>
      </c>
      <c r="K8" s="423">
        <v>41711</v>
      </c>
      <c r="L8" s="419">
        <v>41717</v>
      </c>
      <c r="M8" s="418">
        <v>2013</v>
      </c>
      <c r="N8" s="424">
        <v>40000</v>
      </c>
      <c r="O8" s="424">
        <f>(N8-G8*1000)</f>
        <v>0</v>
      </c>
      <c r="P8" s="425">
        <f>(N8*I8/1000)</f>
        <v>18800</v>
      </c>
      <c r="Q8" s="419">
        <f>(L8+35)</f>
        <v>41752</v>
      </c>
      <c r="R8" s="668">
        <f>(P8*0.05)</f>
        <v>940</v>
      </c>
      <c r="S8" s="671" t="s">
        <v>119</v>
      </c>
      <c r="U8" s="551"/>
      <c r="V8" s="542" t="s">
        <v>54</v>
      </c>
      <c r="W8" s="493">
        <v>1</v>
      </c>
      <c r="X8" s="370" t="s">
        <v>55</v>
      </c>
      <c r="Y8" s="371">
        <v>41781</v>
      </c>
      <c r="Z8" s="372">
        <v>20</v>
      </c>
      <c r="AA8" s="370" t="s">
        <v>35</v>
      </c>
      <c r="AB8" s="373">
        <v>590</v>
      </c>
      <c r="AC8" s="374"/>
      <c r="AD8" s="375">
        <v>41800</v>
      </c>
      <c r="AE8" s="371">
        <v>41817</v>
      </c>
      <c r="AF8" s="445">
        <v>2083</v>
      </c>
      <c r="AG8" s="378">
        <v>21350</v>
      </c>
      <c r="AH8" s="378">
        <f>(AG8-Z8*1000)</f>
        <v>1350</v>
      </c>
      <c r="AI8" s="379">
        <f>(AG8*AB8/1000)</f>
        <v>12596.5</v>
      </c>
      <c r="AJ8" s="371">
        <f>(AE8+35)</f>
        <v>41852</v>
      </c>
      <c r="AK8" s="446">
        <f>(AI8*0.05)</f>
        <v>629.82500000000005</v>
      </c>
      <c r="AL8" s="447"/>
      <c r="AN8" s="67">
        <v>41426</v>
      </c>
      <c r="AO8" s="47">
        <v>6461.29</v>
      </c>
      <c r="AP8" s="47">
        <v>3461.29</v>
      </c>
      <c r="AQ8" s="48" t="s">
        <v>46</v>
      </c>
      <c r="AR8" s="49">
        <v>-3000</v>
      </c>
    </row>
    <row r="9" spans="2:44" ht="15" thickBot="1">
      <c r="B9" s="68" t="s">
        <v>5</v>
      </c>
      <c r="C9" s="53" t="str">
        <f>IF(J9=1473,"BANDEJA PAPAYA PET - GF 15",IF(J9=0,"    "))</f>
        <v>BANDEJA PAPAYA PET - GF 15</v>
      </c>
      <c r="D9" s="53">
        <v>13</v>
      </c>
      <c r="E9" s="53">
        <v>3133</v>
      </c>
      <c r="F9" s="69">
        <v>41712</v>
      </c>
      <c r="G9" s="53">
        <v>80</v>
      </c>
      <c r="H9" s="32" t="s">
        <v>35</v>
      </c>
      <c r="I9" s="70">
        <v>498</v>
      </c>
      <c r="J9" s="53">
        <v>1473</v>
      </c>
      <c r="K9" s="71">
        <v>41716</v>
      </c>
      <c r="L9" s="72">
        <f>(K9)</f>
        <v>41716</v>
      </c>
      <c r="M9" s="53">
        <v>2016</v>
      </c>
      <c r="N9" s="37">
        <v>30000</v>
      </c>
      <c r="O9" s="37">
        <f>(N9-G9*1000)</f>
        <v>-50000</v>
      </c>
      <c r="P9" s="57">
        <f>(N9*I9/1000)</f>
        <v>14940</v>
      </c>
      <c r="Q9" s="33">
        <f>(L9+30)</f>
        <v>41746</v>
      </c>
      <c r="R9" s="73">
        <f>(P9*0.05)</f>
        <v>747</v>
      </c>
      <c r="S9" s="52"/>
      <c r="U9" s="553"/>
      <c r="V9" s="369" t="s">
        <v>54</v>
      </c>
      <c r="W9" s="480">
        <v>2</v>
      </c>
      <c r="X9" s="196" t="s">
        <v>55</v>
      </c>
      <c r="Y9" s="197">
        <v>41893</v>
      </c>
      <c r="Z9" s="336">
        <v>40</v>
      </c>
      <c r="AA9" s="196" t="s">
        <v>35</v>
      </c>
      <c r="AB9" s="334">
        <v>570</v>
      </c>
      <c r="AC9" s="335"/>
      <c r="AD9" s="272">
        <v>41908</v>
      </c>
      <c r="AE9" s="197">
        <v>41913</v>
      </c>
      <c r="AF9" s="271">
        <v>2187</v>
      </c>
      <c r="AG9" s="198">
        <v>40000</v>
      </c>
      <c r="AH9" s="198">
        <f>(AG9-Z9*1000)</f>
        <v>0</v>
      </c>
      <c r="AI9" s="199">
        <f>(AG9*AB9/1000)</f>
        <v>22800</v>
      </c>
      <c r="AJ9" s="197">
        <f>(AE9+35)</f>
        <v>41948</v>
      </c>
      <c r="AK9" s="200">
        <f>(AI9*0.05)</f>
        <v>1140</v>
      </c>
      <c r="AL9" s="324"/>
      <c r="AN9" s="74"/>
      <c r="AO9" s="75"/>
      <c r="AP9" s="63">
        <v>3000</v>
      </c>
      <c r="AQ9" s="76">
        <v>41547</v>
      </c>
      <c r="AR9" s="492">
        <v>0</v>
      </c>
    </row>
    <row r="10" spans="2:44" ht="15" thickBot="1">
      <c r="B10" s="78"/>
      <c r="C10" s="79"/>
      <c r="D10" s="79"/>
      <c r="E10" s="79"/>
      <c r="F10" s="79"/>
      <c r="G10" s="79"/>
      <c r="H10" s="79"/>
      <c r="I10" s="80"/>
      <c r="J10" s="79"/>
      <c r="K10" s="79"/>
      <c r="L10" s="79"/>
      <c r="M10" s="79"/>
      <c r="N10" s="79"/>
      <c r="O10" s="81"/>
      <c r="P10" s="82">
        <f>SUM(P5:P9)</f>
        <v>82757.399999999994</v>
      </c>
      <c r="Q10" s="83"/>
      <c r="R10" s="82">
        <f>SUM(R5:R9)</f>
        <v>4137.8700000000008</v>
      </c>
      <c r="S10" s="84" t="s">
        <v>8</v>
      </c>
      <c r="U10" s="553"/>
      <c r="V10" s="369" t="s">
        <v>54</v>
      </c>
      <c r="W10" s="480">
        <v>3</v>
      </c>
      <c r="X10" s="196" t="s">
        <v>55</v>
      </c>
      <c r="Y10" s="197">
        <v>41914</v>
      </c>
      <c r="Z10" s="336">
        <v>40</v>
      </c>
      <c r="AA10" s="196" t="s">
        <v>35</v>
      </c>
      <c r="AB10" s="334">
        <v>570</v>
      </c>
      <c r="AC10" s="335"/>
      <c r="AD10" s="272">
        <v>41967</v>
      </c>
      <c r="AE10" s="197">
        <v>41969</v>
      </c>
      <c r="AF10" s="271">
        <v>2263</v>
      </c>
      <c r="AG10" s="198">
        <v>40000</v>
      </c>
      <c r="AH10" s="198">
        <f>(AG10-Z10*1000)</f>
        <v>0</v>
      </c>
      <c r="AI10" s="199">
        <f>(AG10*AB10/1000)</f>
        <v>22800</v>
      </c>
      <c r="AJ10" s="197">
        <f>(AE10+35)</f>
        <v>42004</v>
      </c>
      <c r="AK10" s="200">
        <f>(AI10*0.05)</f>
        <v>1140</v>
      </c>
      <c r="AL10" s="324"/>
      <c r="AN10" s="67">
        <v>41456</v>
      </c>
      <c r="AO10" s="47">
        <v>5559.2</v>
      </c>
      <c r="AP10" s="47">
        <v>2700</v>
      </c>
      <c r="AQ10" s="48" t="s">
        <v>47</v>
      </c>
      <c r="AR10" s="49">
        <v>-2859.2</v>
      </c>
    </row>
    <row r="11" spans="2:44" ht="15" customHeight="1" thickBot="1">
      <c r="D11" s="85"/>
      <c r="E11" s="86"/>
      <c r="F11" s="86"/>
      <c r="G11" s="86"/>
      <c r="H11" s="86"/>
      <c r="J11" s="86"/>
      <c r="K11" s="86"/>
      <c r="L11" s="87"/>
      <c r="M11" s="88"/>
      <c r="N11" s="89"/>
      <c r="O11" s="90"/>
      <c r="U11" s="553"/>
      <c r="V11" s="544"/>
      <c r="W11" s="214"/>
      <c r="X11" s="202"/>
      <c r="Y11" s="203"/>
      <c r="Z11" s="215"/>
      <c r="AA11" s="184"/>
      <c r="AB11" s="258"/>
      <c r="AC11" s="259"/>
      <c r="AD11" s="186"/>
      <c r="AE11" s="187"/>
      <c r="AF11" s="183"/>
      <c r="AG11" s="322"/>
      <c r="AH11" s="188"/>
      <c r="AI11" s="189"/>
      <c r="AJ11" s="187"/>
      <c r="AK11" s="208"/>
      <c r="AL11" s="324"/>
      <c r="AN11" s="91"/>
      <c r="AO11" s="63"/>
      <c r="AP11" s="63">
        <v>3500</v>
      </c>
      <c r="AQ11" s="77" t="s">
        <v>48</v>
      </c>
      <c r="AR11" s="92">
        <v>640.79999999999995</v>
      </c>
    </row>
    <row r="12" spans="2:44" ht="18.600000000000001" thickBot="1">
      <c r="B12" s="540" t="s">
        <v>51</v>
      </c>
      <c r="D12" s="85"/>
      <c r="E12" s="86"/>
      <c r="F12" s="86"/>
      <c r="G12" s="86"/>
      <c r="H12" s="86"/>
      <c r="J12" s="86"/>
      <c r="K12" s="86"/>
      <c r="L12" s="86"/>
      <c r="N12" s="93"/>
      <c r="U12" s="547"/>
      <c r="V12" s="545"/>
      <c r="W12" s="448"/>
      <c r="X12" s="449"/>
      <c r="Y12" s="450"/>
      <c r="Z12" s="451"/>
      <c r="AA12" s="452"/>
      <c r="AB12" s="453"/>
      <c r="AC12" s="454"/>
      <c r="AD12" s="455"/>
      <c r="AE12" s="456"/>
      <c r="AF12" s="457"/>
      <c r="AG12" s="458"/>
      <c r="AH12" s="459"/>
      <c r="AI12" s="460"/>
      <c r="AJ12" s="456"/>
      <c r="AK12" s="461"/>
      <c r="AL12" s="462"/>
      <c r="AN12" s="46">
        <v>41487</v>
      </c>
      <c r="AO12" s="95">
        <v>5249.16</v>
      </c>
      <c r="AP12" s="47">
        <v>640.79999999999995</v>
      </c>
      <c r="AQ12" s="96">
        <v>41583</v>
      </c>
      <c r="AR12" s="49">
        <v>-4608.3599999999997</v>
      </c>
    </row>
    <row r="13" spans="2:44" ht="15" thickBot="1">
      <c r="B13" s="3"/>
      <c r="C13" s="4"/>
      <c r="D13" s="4"/>
      <c r="E13" s="5" t="s">
        <v>14</v>
      </c>
      <c r="F13" s="5" t="s">
        <v>12</v>
      </c>
      <c r="G13" s="5"/>
      <c r="H13" s="4"/>
      <c r="I13" s="5" t="s">
        <v>15</v>
      </c>
      <c r="J13" s="5" t="s">
        <v>16</v>
      </c>
      <c r="K13" s="5" t="s">
        <v>12</v>
      </c>
      <c r="L13" s="5" t="s">
        <v>12</v>
      </c>
      <c r="M13" s="4"/>
      <c r="N13" s="4"/>
      <c r="O13" s="4"/>
      <c r="P13" s="4"/>
      <c r="Q13" s="5" t="s">
        <v>12</v>
      </c>
      <c r="R13" s="5" t="s">
        <v>17</v>
      </c>
      <c r="S13" s="6"/>
      <c r="AN13" s="62"/>
      <c r="AO13" s="97"/>
      <c r="AP13" s="63">
        <v>6000</v>
      </c>
      <c r="AQ13" s="98" t="s">
        <v>52</v>
      </c>
      <c r="AR13" s="92">
        <v>1391.64</v>
      </c>
    </row>
    <row r="14" spans="2:44" ht="24" thickBot="1">
      <c r="B14" s="7" t="s">
        <v>3</v>
      </c>
      <c r="C14" s="8" t="s">
        <v>4</v>
      </c>
      <c r="D14" s="9" t="s">
        <v>18</v>
      </c>
      <c r="E14" s="9" t="s">
        <v>19</v>
      </c>
      <c r="F14" s="9" t="s">
        <v>19</v>
      </c>
      <c r="G14" s="9" t="s">
        <v>20</v>
      </c>
      <c r="H14" s="9" t="s">
        <v>21</v>
      </c>
      <c r="I14" s="9" t="s">
        <v>22</v>
      </c>
      <c r="J14" s="9" t="s">
        <v>19</v>
      </c>
      <c r="K14" s="9" t="s">
        <v>23</v>
      </c>
      <c r="L14" s="9" t="s">
        <v>23</v>
      </c>
      <c r="M14" s="9" t="s">
        <v>24</v>
      </c>
      <c r="N14" s="9" t="s">
        <v>20</v>
      </c>
      <c r="O14" s="9" t="s">
        <v>25</v>
      </c>
      <c r="P14" s="9" t="s">
        <v>0</v>
      </c>
      <c r="Q14" s="9" t="s">
        <v>11</v>
      </c>
      <c r="R14" s="9" t="s">
        <v>11</v>
      </c>
      <c r="S14" s="9" t="s">
        <v>26</v>
      </c>
      <c r="V14" s="94" t="s">
        <v>383</v>
      </c>
      <c r="W14" t="s">
        <v>50</v>
      </c>
      <c r="Z14" s="2"/>
      <c r="AD14" t="s">
        <v>127</v>
      </c>
      <c r="AF14" t="s">
        <v>140</v>
      </c>
      <c r="AH14" s="1193" t="s">
        <v>278</v>
      </c>
      <c r="AI14" s="1194"/>
      <c r="AJ14" s="1194"/>
      <c r="AK14" s="1194"/>
      <c r="AL14" s="1354"/>
      <c r="AN14" s="46">
        <v>41518</v>
      </c>
      <c r="AO14" s="99">
        <v>2876.79</v>
      </c>
      <c r="AP14" s="64">
        <v>1391.64</v>
      </c>
      <c r="AQ14" s="100" t="s">
        <v>52</v>
      </c>
      <c r="AR14" s="49">
        <v>-1485.15</v>
      </c>
    </row>
    <row r="15" spans="2:44" ht="15" thickBot="1">
      <c r="B15" s="12"/>
      <c r="C15" s="10"/>
      <c r="D15" s="10"/>
      <c r="E15" s="9" t="s">
        <v>3</v>
      </c>
      <c r="F15" s="9" t="s">
        <v>18</v>
      </c>
      <c r="G15" s="9"/>
      <c r="H15" s="10"/>
      <c r="I15" s="9" t="s">
        <v>21</v>
      </c>
      <c r="J15" s="9" t="s">
        <v>3</v>
      </c>
      <c r="K15" s="9" t="s">
        <v>27</v>
      </c>
      <c r="L15" s="9" t="s">
        <v>28</v>
      </c>
      <c r="M15" s="10"/>
      <c r="N15" s="10"/>
      <c r="O15" s="10"/>
      <c r="P15" s="10"/>
      <c r="Q15" s="9" t="s">
        <v>33</v>
      </c>
      <c r="R15" s="9" t="s">
        <v>30</v>
      </c>
      <c r="S15" s="8"/>
      <c r="U15" s="546"/>
      <c r="V15" s="548"/>
      <c r="W15" s="157"/>
      <c r="X15" s="6" t="s">
        <v>14</v>
      </c>
      <c r="Y15" s="6" t="s">
        <v>12</v>
      </c>
      <c r="Z15" s="6"/>
      <c r="AA15" s="4"/>
      <c r="AB15" s="6" t="s">
        <v>15</v>
      </c>
      <c r="AC15" s="6" t="s">
        <v>16</v>
      </c>
      <c r="AD15" s="6" t="s">
        <v>12</v>
      </c>
      <c r="AE15" s="6" t="s">
        <v>12</v>
      </c>
      <c r="AF15" s="4"/>
      <c r="AG15" s="4"/>
      <c r="AH15" s="10"/>
      <c r="AI15" s="10"/>
      <c r="AJ15" s="8" t="s">
        <v>12</v>
      </c>
      <c r="AK15" s="8" t="s">
        <v>17</v>
      </c>
      <c r="AL15" s="8"/>
      <c r="AN15" s="75"/>
      <c r="AP15" s="63">
        <v>2465.6</v>
      </c>
      <c r="AQ15" s="77" t="s">
        <v>53</v>
      </c>
      <c r="AR15" s="92">
        <v>980.45</v>
      </c>
    </row>
    <row r="16" spans="2:44">
      <c r="B16" s="102" t="s">
        <v>5</v>
      </c>
      <c r="C16" s="103" t="str">
        <f>IF(J16=1473,"BANDEJA PAPAYA PET - GF 15",IF(J16=0,"    "))</f>
        <v>BANDEJA PAPAYA PET - GF 15</v>
      </c>
      <c r="D16" s="103">
        <v>13</v>
      </c>
      <c r="E16" s="103">
        <v>3133</v>
      </c>
      <c r="F16" s="104">
        <v>41712</v>
      </c>
      <c r="G16" s="103">
        <v>50</v>
      </c>
      <c r="H16" s="105" t="s">
        <v>35</v>
      </c>
      <c r="I16" s="106">
        <v>498</v>
      </c>
      <c r="J16" s="103">
        <v>1473</v>
      </c>
      <c r="K16" s="107">
        <v>41726</v>
      </c>
      <c r="L16" s="108">
        <v>41726</v>
      </c>
      <c r="M16" s="103">
        <v>2023</v>
      </c>
      <c r="N16" s="109">
        <v>50000</v>
      </c>
      <c r="O16" s="109">
        <f>(N16-G16*1000)</f>
        <v>0</v>
      </c>
      <c r="P16" s="110">
        <f>(N16*I16/1000)</f>
        <v>24900</v>
      </c>
      <c r="Q16" s="111">
        <f>(L16+30)</f>
        <v>41756</v>
      </c>
      <c r="R16" s="112">
        <f t="shared" ref="R16:R21" si="0">(P16*0.05)</f>
        <v>1245</v>
      </c>
      <c r="S16" s="113"/>
      <c r="U16" s="179"/>
      <c r="V16" s="469" t="s">
        <v>4</v>
      </c>
      <c r="W16" s="153" t="s">
        <v>18</v>
      </c>
      <c r="X16" s="8" t="s">
        <v>19</v>
      </c>
      <c r="Y16" s="8" t="s">
        <v>19</v>
      </c>
      <c r="Z16" s="8" t="s">
        <v>20</v>
      </c>
      <c r="AA16" s="8" t="s">
        <v>21</v>
      </c>
      <c r="AB16" s="8" t="s">
        <v>22</v>
      </c>
      <c r="AC16" s="8" t="s">
        <v>19</v>
      </c>
      <c r="AD16" s="8" t="s">
        <v>23</v>
      </c>
      <c r="AE16" s="8" t="s">
        <v>23</v>
      </c>
      <c r="AF16" s="8" t="s">
        <v>24</v>
      </c>
      <c r="AG16" s="8" t="s">
        <v>20</v>
      </c>
      <c r="AH16" s="8" t="s">
        <v>25</v>
      </c>
      <c r="AI16" s="8" t="s">
        <v>0</v>
      </c>
      <c r="AJ16" s="8" t="s">
        <v>11</v>
      </c>
      <c r="AK16" s="8" t="s">
        <v>11</v>
      </c>
      <c r="AL16" s="8" t="s">
        <v>26</v>
      </c>
      <c r="AN16" s="67">
        <v>41548</v>
      </c>
      <c r="AO16" s="47">
        <v>2980.45</v>
      </c>
      <c r="AP16" s="47">
        <v>980.45</v>
      </c>
      <c r="AQ16" s="101">
        <v>41691</v>
      </c>
      <c r="AR16" s="49">
        <v>-2000</v>
      </c>
    </row>
    <row r="17" spans="2:44" ht="21" thickBot="1">
      <c r="B17" s="115" t="s">
        <v>40</v>
      </c>
      <c r="C17" s="32" t="s">
        <v>41</v>
      </c>
      <c r="D17" s="485">
        <v>4</v>
      </c>
      <c r="E17" s="32" t="s">
        <v>57</v>
      </c>
      <c r="F17" s="33">
        <v>41724</v>
      </c>
      <c r="G17" s="51">
        <v>25.2</v>
      </c>
      <c r="H17" s="32" t="s">
        <v>35</v>
      </c>
      <c r="I17" s="34">
        <v>470</v>
      </c>
      <c r="J17" s="35"/>
      <c r="K17" s="36">
        <v>41726</v>
      </c>
      <c r="L17" s="33">
        <f>(K17)</f>
        <v>41726</v>
      </c>
      <c r="M17" s="32">
        <v>2024</v>
      </c>
      <c r="N17" s="37">
        <v>25200</v>
      </c>
      <c r="O17" s="37">
        <f>(N17-G17*1000)</f>
        <v>0</v>
      </c>
      <c r="P17" s="38">
        <f>(N17*I17/1000)</f>
        <v>11844</v>
      </c>
      <c r="Q17" s="33">
        <f>(L17+28)</f>
        <v>41754</v>
      </c>
      <c r="R17" s="39">
        <f t="shared" si="0"/>
        <v>592.20000000000005</v>
      </c>
      <c r="S17" s="116"/>
      <c r="U17" s="179"/>
      <c r="V17" s="549"/>
      <c r="W17" s="224"/>
      <c r="X17" s="8" t="s">
        <v>3</v>
      </c>
      <c r="Y17" s="8" t="s">
        <v>18</v>
      </c>
      <c r="Z17" s="8"/>
      <c r="AA17" s="10"/>
      <c r="AB17" s="8" t="s">
        <v>21</v>
      </c>
      <c r="AC17" s="8" t="s">
        <v>3</v>
      </c>
      <c r="AD17" s="8" t="s">
        <v>27</v>
      </c>
      <c r="AE17" s="8" t="s">
        <v>28</v>
      </c>
      <c r="AF17" s="10"/>
      <c r="AG17" s="10"/>
      <c r="AH17" s="10"/>
      <c r="AI17" s="10"/>
      <c r="AJ17" s="8" t="s">
        <v>1</v>
      </c>
      <c r="AK17" s="8" t="s">
        <v>30</v>
      </c>
      <c r="AL17" s="8"/>
      <c r="AN17" s="74"/>
      <c r="AO17" s="75"/>
      <c r="AP17" s="63">
        <v>2000</v>
      </c>
      <c r="AQ17" s="98" t="s">
        <v>56</v>
      </c>
      <c r="AR17" s="92">
        <v>0</v>
      </c>
    </row>
    <row r="18" spans="2:44" ht="15" thickBot="1">
      <c r="B18" s="115" t="s">
        <v>5</v>
      </c>
      <c r="C18" s="53" t="str">
        <f>IF(J18=1473,"BANDEJA PAPAYA PET - GF 15",IF(J18=0,"    "))</f>
        <v>BANDEJA PAPAYA PET - GF 15</v>
      </c>
      <c r="D18" s="53">
        <v>14</v>
      </c>
      <c r="E18" s="53">
        <v>3134</v>
      </c>
      <c r="F18" s="69">
        <v>41712</v>
      </c>
      <c r="G18" s="53">
        <v>60</v>
      </c>
      <c r="H18" s="32" t="s">
        <v>35</v>
      </c>
      <c r="I18" s="70">
        <v>498</v>
      </c>
      <c r="J18" s="53">
        <v>1473</v>
      </c>
      <c r="K18" s="71">
        <v>41737</v>
      </c>
      <c r="L18" s="72">
        <v>41733</v>
      </c>
      <c r="M18" s="53">
        <v>2027</v>
      </c>
      <c r="N18" s="37">
        <v>60000</v>
      </c>
      <c r="O18" s="37">
        <f>(N18-G18*1000)</f>
        <v>0</v>
      </c>
      <c r="P18" s="38">
        <f>(N18*I18/1000)</f>
        <v>29880</v>
      </c>
      <c r="Q18" s="33">
        <f>(L18+30)</f>
        <v>41763</v>
      </c>
      <c r="R18" s="39">
        <f t="shared" si="0"/>
        <v>1494</v>
      </c>
      <c r="S18" s="116"/>
      <c r="U18" s="547"/>
      <c r="V18" s="550"/>
      <c r="W18" s="155"/>
      <c r="X18" s="14"/>
      <c r="Y18" s="13"/>
      <c r="Z18" s="14"/>
      <c r="AA18" s="13"/>
      <c r="AB18" s="14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N18" s="15">
        <v>41579</v>
      </c>
      <c r="AO18" s="17">
        <v>0</v>
      </c>
      <c r="AP18" s="17">
        <v>0</v>
      </c>
      <c r="AQ18" s="18"/>
      <c r="AR18" s="19">
        <v>0</v>
      </c>
    </row>
    <row r="19" spans="2:44" ht="21" thickBot="1">
      <c r="B19" s="115" t="s">
        <v>40</v>
      </c>
      <c r="C19" s="32" t="s">
        <v>41</v>
      </c>
      <c r="D19" s="485">
        <v>5</v>
      </c>
      <c r="E19" s="32" t="s">
        <v>57</v>
      </c>
      <c r="F19" s="33">
        <v>41724</v>
      </c>
      <c r="G19" s="51">
        <v>25.2</v>
      </c>
      <c r="H19" s="32" t="s">
        <v>35</v>
      </c>
      <c r="I19" s="34">
        <v>470</v>
      </c>
      <c r="J19" s="35"/>
      <c r="K19" s="36">
        <v>41733</v>
      </c>
      <c r="L19" s="33">
        <v>41740</v>
      </c>
      <c r="M19" s="32">
        <v>2031</v>
      </c>
      <c r="N19" s="37">
        <v>25200</v>
      </c>
      <c r="O19" s="37">
        <f>(N19-G19*1000)</f>
        <v>0</v>
      </c>
      <c r="P19" s="38">
        <f>(N19*I19/1000)</f>
        <v>11844</v>
      </c>
      <c r="Q19" s="33">
        <f>(L19+28)</f>
        <v>41768</v>
      </c>
      <c r="R19" s="39">
        <f t="shared" si="0"/>
        <v>592.20000000000005</v>
      </c>
      <c r="S19" s="116"/>
      <c r="U19" s="551"/>
      <c r="V19" s="542" t="s">
        <v>54</v>
      </c>
      <c r="W19" s="493">
        <v>1</v>
      </c>
      <c r="X19" s="370" t="s">
        <v>55</v>
      </c>
      <c r="Y19" s="371">
        <v>41781</v>
      </c>
      <c r="Z19" s="372">
        <v>20</v>
      </c>
      <c r="AA19" s="370" t="s">
        <v>35</v>
      </c>
      <c r="AB19" s="373">
        <v>590</v>
      </c>
      <c r="AC19" s="374"/>
      <c r="AD19" s="375">
        <v>41800</v>
      </c>
      <c r="AE19" s="371">
        <v>41817</v>
      </c>
      <c r="AF19" s="445">
        <v>2083</v>
      </c>
      <c r="AG19" s="378">
        <v>21350</v>
      </c>
      <c r="AH19" s="378">
        <f>(AG19-Z19*1000)</f>
        <v>1350</v>
      </c>
      <c r="AI19" s="379">
        <f>(AG19*AB19/1000)</f>
        <v>12596.5</v>
      </c>
      <c r="AJ19" s="371">
        <f>(AE19+35)</f>
        <v>41852</v>
      </c>
      <c r="AK19" s="446">
        <f>(AI19*0.05)</f>
        <v>629.82500000000005</v>
      </c>
      <c r="AL19" s="447"/>
      <c r="AN19" s="15">
        <v>41609</v>
      </c>
      <c r="AO19" s="117">
        <v>2701.45</v>
      </c>
      <c r="AP19" s="17">
        <v>2701.45</v>
      </c>
      <c r="AQ19" s="18" t="s">
        <v>58</v>
      </c>
      <c r="AR19" s="19">
        <v>0</v>
      </c>
    </row>
    <row r="20" spans="2:44" ht="15" thickBot="1">
      <c r="B20" s="119" t="s">
        <v>2</v>
      </c>
      <c r="C20" s="53" t="s">
        <v>59</v>
      </c>
      <c r="D20" s="53">
        <v>226</v>
      </c>
      <c r="E20" s="53" t="s">
        <v>36</v>
      </c>
      <c r="F20" s="72">
        <v>41723</v>
      </c>
      <c r="G20" s="56">
        <v>100</v>
      </c>
      <c r="H20" s="53" t="s">
        <v>35</v>
      </c>
      <c r="I20" s="38">
        <v>60</v>
      </c>
      <c r="J20" s="58">
        <v>9124</v>
      </c>
      <c r="K20" s="71">
        <v>41745</v>
      </c>
      <c r="L20" s="33">
        <v>41745</v>
      </c>
      <c r="M20" s="32">
        <v>2036</v>
      </c>
      <c r="N20" s="37">
        <v>102000</v>
      </c>
      <c r="O20" s="37">
        <f>(N20-G20*1000)</f>
        <v>2000</v>
      </c>
      <c r="P20" s="57">
        <f>(N20*I20/1000)</f>
        <v>6120</v>
      </c>
      <c r="Q20" s="143">
        <f>(L20+35)</f>
        <v>41780</v>
      </c>
      <c r="R20" s="73">
        <f t="shared" si="0"/>
        <v>306</v>
      </c>
      <c r="S20" s="116"/>
      <c r="U20" s="553"/>
      <c r="V20" s="369" t="s">
        <v>54</v>
      </c>
      <c r="W20" s="480">
        <v>2</v>
      </c>
      <c r="X20" s="196" t="s">
        <v>55</v>
      </c>
      <c r="Y20" s="197">
        <v>41893</v>
      </c>
      <c r="Z20" s="336">
        <v>40</v>
      </c>
      <c r="AA20" s="196" t="s">
        <v>35</v>
      </c>
      <c r="AB20" s="334">
        <v>570</v>
      </c>
      <c r="AC20" s="335"/>
      <c r="AD20" s="272">
        <v>41908</v>
      </c>
      <c r="AE20" s="197">
        <v>41913</v>
      </c>
      <c r="AF20" s="271">
        <v>2187</v>
      </c>
      <c r="AG20" s="198">
        <v>40000</v>
      </c>
      <c r="AH20" s="198">
        <f>(AG20-Z20*1000)</f>
        <v>0</v>
      </c>
      <c r="AI20" s="199">
        <f>(AG20*AB20/1000)</f>
        <v>22800</v>
      </c>
      <c r="AJ20" s="197">
        <f>(AE20+35)</f>
        <v>41948</v>
      </c>
      <c r="AK20" s="200">
        <f>(AI20*0.05)</f>
        <v>1140</v>
      </c>
      <c r="AL20" s="324"/>
      <c r="AN20" s="15">
        <v>41640</v>
      </c>
      <c r="AO20" s="17">
        <v>2689.47</v>
      </c>
      <c r="AP20" s="17">
        <v>2689.47</v>
      </c>
      <c r="AQ20" s="118">
        <v>41754</v>
      </c>
      <c r="AR20" s="19">
        <v>0</v>
      </c>
    </row>
    <row r="21" spans="2:44" ht="15" thickBot="1">
      <c r="B21" s="120"/>
      <c r="C21" s="121"/>
      <c r="D21" s="122"/>
      <c r="E21" s="123"/>
      <c r="F21" s="123"/>
      <c r="G21" s="123"/>
      <c r="H21" s="123"/>
      <c r="I21" s="121"/>
      <c r="J21" s="123"/>
      <c r="K21" s="123"/>
      <c r="L21" s="123"/>
      <c r="M21" s="121"/>
      <c r="N21" s="124"/>
      <c r="O21" s="125"/>
      <c r="P21" s="518">
        <f>SUM(P16:P20)</f>
        <v>84588</v>
      </c>
      <c r="Q21" s="582"/>
      <c r="R21" s="518">
        <f t="shared" si="0"/>
        <v>4229.4000000000005</v>
      </c>
      <c r="S21" s="84" t="s">
        <v>8</v>
      </c>
      <c r="U21" s="553"/>
      <c r="V21" s="369" t="s">
        <v>54</v>
      </c>
      <c r="W21" s="480">
        <v>3</v>
      </c>
      <c r="X21" s="196" t="s">
        <v>55</v>
      </c>
      <c r="Y21" s="197">
        <v>41914</v>
      </c>
      <c r="Z21" s="336">
        <v>40</v>
      </c>
      <c r="AA21" s="196" t="s">
        <v>35</v>
      </c>
      <c r="AB21" s="334">
        <v>570</v>
      </c>
      <c r="AC21" s="335"/>
      <c r="AD21" s="272">
        <v>41967</v>
      </c>
      <c r="AE21" s="197">
        <v>41969</v>
      </c>
      <c r="AF21" s="271">
        <v>2263</v>
      </c>
      <c r="AG21" s="198">
        <v>40000</v>
      </c>
      <c r="AH21" s="198">
        <f>(AG21-Z21*1000)</f>
        <v>0</v>
      </c>
      <c r="AI21" s="199">
        <f>(AG21*AB21/1000)</f>
        <v>22800</v>
      </c>
      <c r="AJ21" s="197">
        <f>(AE21+35)</f>
        <v>42004</v>
      </c>
      <c r="AK21" s="200">
        <f>(AI21*0.05)</f>
        <v>1140</v>
      </c>
      <c r="AL21" s="324"/>
      <c r="AN21" s="15">
        <v>41671</v>
      </c>
      <c r="AO21" s="17">
        <v>1738.8</v>
      </c>
      <c r="AP21" s="63">
        <v>1738.8</v>
      </c>
      <c r="AQ21" s="77" t="s">
        <v>60</v>
      </c>
      <c r="AR21" s="19">
        <v>0</v>
      </c>
    </row>
    <row r="22" spans="2:44">
      <c r="U22" s="553"/>
      <c r="V22" s="544"/>
      <c r="W22" s="214"/>
      <c r="X22" s="202"/>
      <c r="Y22" s="203"/>
      <c r="Z22" s="215"/>
      <c r="AA22" s="184"/>
      <c r="AB22" s="258"/>
      <c r="AC22" s="259"/>
      <c r="AD22" s="186"/>
      <c r="AE22" s="187"/>
      <c r="AF22" s="183"/>
      <c r="AG22" s="322"/>
      <c r="AH22" s="188"/>
      <c r="AI22" s="189"/>
      <c r="AJ22" s="187"/>
      <c r="AK22" s="208"/>
      <c r="AL22" s="324"/>
      <c r="AN22" s="46">
        <v>41699</v>
      </c>
      <c r="AO22" s="95">
        <v>4137.87</v>
      </c>
      <c r="AP22" s="47">
        <v>2137.87</v>
      </c>
      <c r="AQ22" s="126" t="s">
        <v>61</v>
      </c>
      <c r="AR22" s="49">
        <v>-2000</v>
      </c>
    </row>
    <row r="23" spans="2:44" ht="18.600000000000001" thickBot="1">
      <c r="B23" s="540" t="s">
        <v>64</v>
      </c>
      <c r="C23" s="132"/>
      <c r="D23" s="133"/>
      <c r="E23" s="134"/>
      <c r="F23" s="134"/>
      <c r="G23" s="134"/>
      <c r="H23" s="134"/>
      <c r="I23" s="135"/>
      <c r="J23" s="134"/>
      <c r="K23" s="134"/>
      <c r="L23" s="134"/>
      <c r="M23" s="132"/>
      <c r="N23" s="136"/>
      <c r="U23" s="547"/>
      <c r="V23" s="545"/>
      <c r="W23" s="448"/>
      <c r="X23" s="449"/>
      <c r="Y23" s="450"/>
      <c r="Z23" s="451"/>
      <c r="AA23" s="452"/>
      <c r="AB23" s="453"/>
      <c r="AC23" s="454"/>
      <c r="AD23" s="455"/>
      <c r="AE23" s="456"/>
      <c r="AF23" s="457"/>
      <c r="AG23" s="458"/>
      <c r="AH23" s="459"/>
      <c r="AI23" s="460"/>
      <c r="AJ23" s="456"/>
      <c r="AK23" s="461"/>
      <c r="AL23" s="462"/>
      <c r="AN23" s="127"/>
      <c r="AO23" s="128"/>
      <c r="AP23" s="64">
        <v>2000</v>
      </c>
      <c r="AQ23" s="129" t="s">
        <v>63</v>
      </c>
      <c r="AR23" s="66">
        <v>0</v>
      </c>
    </row>
    <row r="24" spans="2:44" ht="15" customHeight="1">
      <c r="B24" s="3"/>
      <c r="C24" s="4"/>
      <c r="D24" s="4"/>
      <c r="E24" s="5" t="s">
        <v>14</v>
      </c>
      <c r="F24" s="5" t="s">
        <v>12</v>
      </c>
      <c r="G24" s="5"/>
      <c r="H24" s="4"/>
      <c r="I24" s="5" t="s">
        <v>15</v>
      </c>
      <c r="J24" s="5" t="s">
        <v>16</v>
      </c>
      <c r="K24" s="5" t="s">
        <v>12</v>
      </c>
      <c r="L24" s="5" t="s">
        <v>12</v>
      </c>
      <c r="M24" s="4"/>
      <c r="N24" s="4"/>
      <c r="O24" s="4"/>
      <c r="P24" s="4"/>
      <c r="Q24" s="5" t="s">
        <v>12</v>
      </c>
      <c r="R24" s="5" t="s">
        <v>17</v>
      </c>
      <c r="S24" s="6"/>
      <c r="AN24" s="46">
        <v>41730</v>
      </c>
      <c r="AO24" s="47">
        <v>4229.3999999999996</v>
      </c>
      <c r="AP24" s="130">
        <v>2000</v>
      </c>
      <c r="AQ24" s="131">
        <v>41834</v>
      </c>
      <c r="AR24" s="49">
        <v>-2229.4</v>
      </c>
    </row>
    <row r="25" spans="2:44" ht="18.75" customHeight="1" thickBot="1">
      <c r="B25" s="7" t="s">
        <v>3</v>
      </c>
      <c r="C25" s="8" t="s">
        <v>4</v>
      </c>
      <c r="D25" s="9" t="s">
        <v>18</v>
      </c>
      <c r="E25" s="9" t="s">
        <v>19</v>
      </c>
      <c r="F25" s="9" t="s">
        <v>19</v>
      </c>
      <c r="G25" s="9" t="s">
        <v>20</v>
      </c>
      <c r="H25" s="9" t="s">
        <v>21</v>
      </c>
      <c r="I25" s="9" t="s">
        <v>22</v>
      </c>
      <c r="J25" s="9" t="s">
        <v>19</v>
      </c>
      <c r="K25" s="9" t="s">
        <v>23</v>
      </c>
      <c r="L25" s="9" t="s">
        <v>23</v>
      </c>
      <c r="M25" s="9" t="s">
        <v>24</v>
      </c>
      <c r="N25" s="9" t="s">
        <v>20</v>
      </c>
      <c r="O25" s="9" t="s">
        <v>25</v>
      </c>
      <c r="P25" s="9" t="s">
        <v>0</v>
      </c>
      <c r="Q25" s="9" t="s">
        <v>11</v>
      </c>
      <c r="R25" s="9" t="s">
        <v>11</v>
      </c>
      <c r="S25" s="9" t="s">
        <v>26</v>
      </c>
      <c r="AN25" s="137"/>
      <c r="AO25" s="137"/>
      <c r="AP25" s="64">
        <v>2229.4</v>
      </c>
      <c r="AQ25" s="65" t="s">
        <v>65</v>
      </c>
      <c r="AR25" s="66">
        <v>0</v>
      </c>
    </row>
    <row r="26" spans="2:44" ht="24" thickBot="1">
      <c r="B26" s="12"/>
      <c r="C26" s="10"/>
      <c r="D26" s="10"/>
      <c r="E26" s="9" t="s">
        <v>3</v>
      </c>
      <c r="F26" s="9" t="s">
        <v>18</v>
      </c>
      <c r="G26" s="9"/>
      <c r="H26" s="10"/>
      <c r="I26" s="9" t="s">
        <v>21</v>
      </c>
      <c r="J26" s="9" t="s">
        <v>3</v>
      </c>
      <c r="K26" s="9" t="s">
        <v>27</v>
      </c>
      <c r="L26" s="9" t="s">
        <v>28</v>
      </c>
      <c r="M26" s="10"/>
      <c r="N26" s="10"/>
      <c r="O26" s="10"/>
      <c r="P26" s="10"/>
      <c r="Q26" s="9" t="s">
        <v>33</v>
      </c>
      <c r="R26" s="9" t="s">
        <v>30</v>
      </c>
      <c r="S26" s="8"/>
      <c r="V26" s="94" t="s">
        <v>276</v>
      </c>
      <c r="W26" t="s">
        <v>317</v>
      </c>
      <c r="Z26" t="s">
        <v>131</v>
      </c>
      <c r="AC26" t="s">
        <v>258</v>
      </c>
      <c r="AD26" t="s">
        <v>259</v>
      </c>
      <c r="AE26" t="s">
        <v>260</v>
      </c>
      <c r="AG26" t="s">
        <v>271</v>
      </c>
      <c r="AH26" s="1193" t="s">
        <v>255</v>
      </c>
      <c r="AI26" s="1194"/>
      <c r="AJ26" s="1194"/>
      <c r="AK26" s="1194"/>
      <c r="AL26" s="1353"/>
      <c r="AN26" s="46">
        <v>41760</v>
      </c>
      <c r="AO26" s="138">
        <v>3332.1</v>
      </c>
      <c r="AP26" s="130">
        <v>2000</v>
      </c>
      <c r="AQ26" s="320">
        <v>41859</v>
      </c>
      <c r="AR26" s="49">
        <f>(AP26-AO26)</f>
        <v>-1332.1</v>
      </c>
    </row>
    <row r="27" spans="2:44" ht="22.2" thickBot="1">
      <c r="B27" s="306" t="s">
        <v>40</v>
      </c>
      <c r="C27" s="238" t="s">
        <v>41</v>
      </c>
      <c r="D27" s="484">
        <v>6</v>
      </c>
      <c r="E27" s="238" t="s">
        <v>57</v>
      </c>
      <c r="F27" s="239">
        <v>41724</v>
      </c>
      <c r="G27" s="307">
        <v>25.2</v>
      </c>
      <c r="H27" s="238" t="s">
        <v>35</v>
      </c>
      <c r="I27" s="240">
        <v>470</v>
      </c>
      <c r="J27" s="241"/>
      <c r="K27" s="308">
        <v>41743</v>
      </c>
      <c r="L27" s="239">
        <v>41752</v>
      </c>
      <c r="M27" s="238">
        <v>2040</v>
      </c>
      <c r="N27" s="262">
        <v>25200</v>
      </c>
      <c r="O27" s="262">
        <f t="shared" ref="O27:O34" si="1">(N27-G27*1000)</f>
        <v>0</v>
      </c>
      <c r="P27" s="309">
        <f t="shared" ref="P27:P34" si="2">(N27*I27/1000)</f>
        <v>11844</v>
      </c>
      <c r="Q27" s="239">
        <f>(L27+28)</f>
        <v>41780</v>
      </c>
      <c r="R27" s="248">
        <f t="shared" ref="R27:R35" si="3">(P27*0.05)</f>
        <v>592.20000000000005</v>
      </c>
      <c r="S27" s="176"/>
      <c r="U27" s="546"/>
      <c r="V27" s="548"/>
      <c r="W27" s="157"/>
      <c r="X27" s="6" t="s">
        <v>14</v>
      </c>
      <c r="Y27" s="6" t="s">
        <v>12</v>
      </c>
      <c r="Z27" s="6"/>
      <c r="AA27" s="4"/>
      <c r="AB27" s="6" t="s">
        <v>15</v>
      </c>
      <c r="AC27" s="6" t="s">
        <v>16</v>
      </c>
      <c r="AD27" s="6" t="s">
        <v>12</v>
      </c>
      <c r="AE27" s="6" t="s">
        <v>12</v>
      </c>
      <c r="AF27" s="4"/>
      <c r="AG27" s="4"/>
      <c r="AH27" s="10"/>
      <c r="AI27" s="10"/>
      <c r="AJ27" s="8" t="s">
        <v>12</v>
      </c>
      <c r="AK27" s="8" t="s">
        <v>17</v>
      </c>
      <c r="AL27" s="8"/>
      <c r="AN27" s="137"/>
      <c r="AO27" s="139"/>
      <c r="AP27" s="66">
        <v>1332.1</v>
      </c>
      <c r="AQ27" s="129" t="s">
        <v>124</v>
      </c>
      <c r="AR27" s="66">
        <v>0</v>
      </c>
    </row>
    <row r="28" spans="2:44">
      <c r="B28" s="667" t="s">
        <v>6</v>
      </c>
      <c r="C28" s="418" t="s">
        <v>38</v>
      </c>
      <c r="D28" s="494">
        <v>2</v>
      </c>
      <c r="E28" s="418" t="s">
        <v>36</v>
      </c>
      <c r="F28" s="419">
        <v>41737</v>
      </c>
      <c r="G28" s="420">
        <v>15</v>
      </c>
      <c r="H28" s="418" t="s">
        <v>35</v>
      </c>
      <c r="I28" s="421">
        <v>470</v>
      </c>
      <c r="J28" s="422"/>
      <c r="K28" s="423">
        <v>41745</v>
      </c>
      <c r="L28" s="419">
        <v>41754</v>
      </c>
      <c r="M28" s="418">
        <v>2045</v>
      </c>
      <c r="N28" s="424">
        <v>15200</v>
      </c>
      <c r="O28" s="424">
        <f t="shared" si="1"/>
        <v>200</v>
      </c>
      <c r="P28" s="425">
        <f t="shared" si="2"/>
        <v>7144</v>
      </c>
      <c r="Q28" s="419">
        <f>(L28+28)</f>
        <v>41782</v>
      </c>
      <c r="R28" s="668">
        <f t="shared" si="3"/>
        <v>357.20000000000005</v>
      </c>
      <c r="S28" s="669" t="s">
        <v>116</v>
      </c>
      <c r="U28" s="179"/>
      <c r="V28" s="469" t="s">
        <v>4</v>
      </c>
      <c r="W28" s="153" t="s">
        <v>18</v>
      </c>
      <c r="X28" s="8" t="s">
        <v>19</v>
      </c>
      <c r="Y28" s="8" t="s">
        <v>19</v>
      </c>
      <c r="Z28" s="8" t="s">
        <v>20</v>
      </c>
      <c r="AA28" s="8" t="s">
        <v>21</v>
      </c>
      <c r="AB28" s="8" t="s">
        <v>22</v>
      </c>
      <c r="AC28" s="8" t="s">
        <v>19</v>
      </c>
      <c r="AD28" s="8" t="s">
        <v>23</v>
      </c>
      <c r="AE28" s="8" t="s">
        <v>23</v>
      </c>
      <c r="AF28" s="8" t="s">
        <v>24</v>
      </c>
      <c r="AG28" s="8" t="s">
        <v>20</v>
      </c>
      <c r="AH28" s="8" t="s">
        <v>25</v>
      </c>
      <c r="AI28" s="8" t="s">
        <v>0</v>
      </c>
      <c r="AJ28" s="8" t="s">
        <v>11</v>
      </c>
      <c r="AK28" s="8" t="s">
        <v>11</v>
      </c>
      <c r="AL28" s="8" t="s">
        <v>26</v>
      </c>
      <c r="AN28" s="393">
        <v>41791</v>
      </c>
      <c r="AO28" s="138">
        <v>4538.6000000000004</v>
      </c>
      <c r="AP28" s="396">
        <v>2000</v>
      </c>
      <c r="AQ28" s="398" t="s">
        <v>129</v>
      </c>
      <c r="AR28" s="400">
        <f>(AP28-AO28)</f>
        <v>-2538.6000000000004</v>
      </c>
    </row>
    <row r="29" spans="2:44">
      <c r="B29" s="310" t="s">
        <v>2</v>
      </c>
      <c r="C29" s="53" t="s">
        <v>59</v>
      </c>
      <c r="D29" s="53">
        <v>227</v>
      </c>
      <c r="E29" s="53" t="s">
        <v>36</v>
      </c>
      <c r="F29" s="72">
        <v>41723</v>
      </c>
      <c r="G29" s="56">
        <v>100</v>
      </c>
      <c r="H29" s="53" t="s">
        <v>35</v>
      </c>
      <c r="I29" s="38">
        <v>60</v>
      </c>
      <c r="J29" s="58">
        <v>9124</v>
      </c>
      <c r="K29" s="71">
        <v>41759</v>
      </c>
      <c r="L29" s="33">
        <v>41754</v>
      </c>
      <c r="M29" s="32">
        <v>2044</v>
      </c>
      <c r="N29" s="37">
        <v>99000</v>
      </c>
      <c r="O29" s="37">
        <f t="shared" si="1"/>
        <v>-1000</v>
      </c>
      <c r="P29" s="38">
        <f t="shared" si="2"/>
        <v>5940</v>
      </c>
      <c r="Q29" s="33">
        <f t="shared" ref="Q29:Q34" si="4">(L29+35)</f>
        <v>41789</v>
      </c>
      <c r="R29" s="39">
        <f t="shared" si="3"/>
        <v>297</v>
      </c>
      <c r="S29" s="311"/>
      <c r="U29" s="179"/>
      <c r="V29" s="549"/>
      <c r="W29" s="224"/>
      <c r="X29" s="8" t="s">
        <v>3</v>
      </c>
      <c r="Y29" s="8" t="s">
        <v>18</v>
      </c>
      <c r="Z29" s="8"/>
      <c r="AA29" s="10"/>
      <c r="AB29" s="8" t="s">
        <v>21</v>
      </c>
      <c r="AC29" s="8" t="s">
        <v>3</v>
      </c>
      <c r="AD29" s="8" t="s">
        <v>27</v>
      </c>
      <c r="AE29" s="8" t="s">
        <v>28</v>
      </c>
      <c r="AF29" s="10"/>
      <c r="AG29" s="10"/>
      <c r="AH29" s="10"/>
      <c r="AI29" s="10"/>
      <c r="AJ29" s="8" t="s">
        <v>1</v>
      </c>
      <c r="AK29" s="8" t="s">
        <v>30</v>
      </c>
      <c r="AL29" s="8"/>
      <c r="AN29" s="394"/>
      <c r="AO29" s="88"/>
      <c r="AP29" s="397">
        <v>2358.6</v>
      </c>
      <c r="AQ29" s="399" t="s">
        <v>130</v>
      </c>
      <c r="AR29" s="401">
        <f>(AP29+AR28)</f>
        <v>-180.00000000000045</v>
      </c>
    </row>
    <row r="30" spans="2:44" ht="15" thickBot="1">
      <c r="B30" s="667" t="s">
        <v>44</v>
      </c>
      <c r="C30" s="418" t="s">
        <v>45</v>
      </c>
      <c r="D30" s="494">
        <v>2</v>
      </c>
      <c r="E30" s="418">
        <v>9724</v>
      </c>
      <c r="F30" s="419">
        <v>41754</v>
      </c>
      <c r="G30" s="420">
        <v>40</v>
      </c>
      <c r="H30" s="418" t="s">
        <v>35</v>
      </c>
      <c r="I30" s="421">
        <v>470</v>
      </c>
      <c r="J30" s="422">
        <v>8490</v>
      </c>
      <c r="K30" s="423">
        <v>41754</v>
      </c>
      <c r="L30" s="419">
        <v>41772</v>
      </c>
      <c r="M30" s="418">
        <v>2053</v>
      </c>
      <c r="N30" s="424">
        <v>40000</v>
      </c>
      <c r="O30" s="424">
        <f t="shared" si="1"/>
        <v>0</v>
      </c>
      <c r="P30" s="425">
        <f t="shared" si="2"/>
        <v>18800</v>
      </c>
      <c r="Q30" s="419">
        <f t="shared" si="4"/>
        <v>41807</v>
      </c>
      <c r="R30" s="668">
        <f t="shared" si="3"/>
        <v>940</v>
      </c>
      <c r="S30" s="669" t="s">
        <v>117</v>
      </c>
      <c r="U30" s="179"/>
      <c r="V30" s="552"/>
      <c r="W30" s="155"/>
      <c r="X30" s="14"/>
      <c r="Y30" s="13"/>
      <c r="Z30" s="14"/>
      <c r="AA30" s="13"/>
      <c r="AB30" s="14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N30" s="395"/>
      <c r="AP30" s="691">
        <v>3000</v>
      </c>
      <c r="AQ30" s="693">
        <v>41927</v>
      </c>
      <c r="AR30" s="692">
        <f>(AP30+AR29)</f>
        <v>2819.9999999999995</v>
      </c>
    </row>
    <row r="31" spans="2:44" ht="21.6">
      <c r="B31" s="312" t="s">
        <v>40</v>
      </c>
      <c r="C31" s="32" t="s">
        <v>41</v>
      </c>
      <c r="D31" s="485">
        <v>9</v>
      </c>
      <c r="E31" s="32" t="s">
        <v>57</v>
      </c>
      <c r="F31" s="33">
        <v>41724</v>
      </c>
      <c r="G31" s="51">
        <v>25.2</v>
      </c>
      <c r="H31" s="32" t="s">
        <v>35</v>
      </c>
      <c r="I31" s="34">
        <v>470</v>
      </c>
      <c r="J31" s="35"/>
      <c r="K31" s="36">
        <v>41771</v>
      </c>
      <c r="L31" s="33">
        <v>41772</v>
      </c>
      <c r="M31" s="32">
        <v>2054</v>
      </c>
      <c r="N31" s="37">
        <v>25200</v>
      </c>
      <c r="O31" s="37">
        <f t="shared" si="1"/>
        <v>0</v>
      </c>
      <c r="P31" s="38">
        <f t="shared" si="2"/>
        <v>11844</v>
      </c>
      <c r="Q31" s="33">
        <f t="shared" si="4"/>
        <v>41807</v>
      </c>
      <c r="R31" s="39">
        <f t="shared" si="3"/>
        <v>592.20000000000005</v>
      </c>
      <c r="S31" s="313"/>
      <c r="U31" s="551"/>
      <c r="V31" s="1301" t="s">
        <v>54</v>
      </c>
      <c r="W31" s="785">
        <v>1</v>
      </c>
      <c r="X31" s="696" t="s">
        <v>36</v>
      </c>
      <c r="Y31" s="697">
        <v>41824</v>
      </c>
      <c r="Z31" s="786">
        <v>10</v>
      </c>
      <c r="AA31" s="696" t="s">
        <v>35</v>
      </c>
      <c r="AB31" s="787">
        <v>470</v>
      </c>
      <c r="AC31" s="698"/>
      <c r="AD31" s="789">
        <v>41827</v>
      </c>
      <c r="AE31" s="865">
        <v>41827</v>
      </c>
      <c r="AF31" s="866">
        <v>2092</v>
      </c>
      <c r="AG31" s="867">
        <v>10000</v>
      </c>
      <c r="AH31" s="868">
        <f t="shared" ref="AH31:AH46" si="5">(AG31-Z31*1000)</f>
        <v>0</v>
      </c>
      <c r="AI31" s="1289">
        <f t="shared" ref="AI31:AI46" si="6">(AG31*AB31/1000)</f>
        <v>4700</v>
      </c>
      <c r="AJ31" s="371">
        <f t="shared" ref="AJ31:AJ46" si="7">(AE31+35)</f>
        <v>41862</v>
      </c>
      <c r="AK31" s="579">
        <f t="shared" ref="AK31:AK46" si="8">(AI31*0.05)</f>
        <v>235</v>
      </c>
      <c r="AL31" s="249"/>
      <c r="AN31" s="127">
        <v>41821</v>
      </c>
      <c r="AO31" s="138">
        <v>4997.93</v>
      </c>
      <c r="AP31" s="64">
        <v>2820</v>
      </c>
      <c r="AQ31" s="129" t="s">
        <v>153</v>
      </c>
      <c r="AR31" s="66">
        <f>(AP31-AO31)</f>
        <v>-2177.9300000000003</v>
      </c>
    </row>
    <row r="32" spans="2:44" ht="15" thickBot="1">
      <c r="B32" s="310" t="s">
        <v>2</v>
      </c>
      <c r="C32" s="53" t="s">
        <v>59</v>
      </c>
      <c r="D32" s="53">
        <v>228</v>
      </c>
      <c r="E32" s="53" t="s">
        <v>36</v>
      </c>
      <c r="F32" s="72">
        <v>41723</v>
      </c>
      <c r="G32" s="56">
        <v>100</v>
      </c>
      <c r="H32" s="53" t="s">
        <v>35</v>
      </c>
      <c r="I32" s="38">
        <v>60</v>
      </c>
      <c r="J32" s="58">
        <v>9124</v>
      </c>
      <c r="K32" s="71">
        <v>41773</v>
      </c>
      <c r="L32" s="33">
        <v>41775</v>
      </c>
      <c r="M32" s="32">
        <v>2056</v>
      </c>
      <c r="N32" s="37">
        <v>102000</v>
      </c>
      <c r="O32" s="37">
        <f t="shared" si="1"/>
        <v>2000</v>
      </c>
      <c r="P32" s="38">
        <f t="shared" si="2"/>
        <v>6120</v>
      </c>
      <c r="Q32" s="33">
        <f t="shared" si="4"/>
        <v>41810</v>
      </c>
      <c r="R32" s="305">
        <f t="shared" si="3"/>
        <v>306</v>
      </c>
      <c r="S32" s="314" t="s">
        <v>67</v>
      </c>
      <c r="U32" s="553"/>
      <c r="V32" s="1302" t="s">
        <v>54</v>
      </c>
      <c r="W32" s="480">
        <v>2</v>
      </c>
      <c r="X32" s="196" t="s">
        <v>36</v>
      </c>
      <c r="Y32" s="197">
        <v>41971</v>
      </c>
      <c r="Z32" s="336">
        <v>5</v>
      </c>
      <c r="AA32" s="196" t="s">
        <v>35</v>
      </c>
      <c r="AB32" s="334">
        <v>470</v>
      </c>
      <c r="AC32" s="335"/>
      <c r="AD32" s="272">
        <v>41976</v>
      </c>
      <c r="AE32" s="197">
        <v>41977</v>
      </c>
      <c r="AF32" s="271">
        <v>2270</v>
      </c>
      <c r="AG32" s="270">
        <v>5200</v>
      </c>
      <c r="AH32" s="198">
        <f t="shared" si="5"/>
        <v>200</v>
      </c>
      <c r="AI32" s="333">
        <f t="shared" si="6"/>
        <v>2444</v>
      </c>
      <c r="AJ32" s="197">
        <f t="shared" si="7"/>
        <v>42012</v>
      </c>
      <c r="AK32" s="712">
        <f t="shared" si="8"/>
        <v>122.2</v>
      </c>
      <c r="AL32" s="250"/>
      <c r="AN32" s="75"/>
      <c r="AO32" s="321"/>
      <c r="AP32" s="63">
        <v>4044.9</v>
      </c>
      <c r="AQ32" s="140" t="s">
        <v>168</v>
      </c>
      <c r="AR32" s="692">
        <f>(AP32+AR31)</f>
        <v>1866.9699999999998</v>
      </c>
    </row>
    <row r="33" spans="2:45" ht="15.75" customHeight="1" thickBot="1">
      <c r="B33" s="310" t="s">
        <v>2</v>
      </c>
      <c r="C33" s="53" t="s">
        <v>66</v>
      </c>
      <c r="D33" s="53">
        <v>225</v>
      </c>
      <c r="E33" s="53" t="s">
        <v>36</v>
      </c>
      <c r="F33" s="72">
        <v>41723</v>
      </c>
      <c r="G33" s="56">
        <v>25</v>
      </c>
      <c r="H33" s="53" t="s">
        <v>35</v>
      </c>
      <c r="I33" s="38">
        <v>198</v>
      </c>
      <c r="J33" s="58">
        <v>13822</v>
      </c>
      <c r="K33" s="71">
        <v>41773</v>
      </c>
      <c r="L33" s="33">
        <v>41761</v>
      </c>
      <c r="M33" s="32">
        <v>2049</v>
      </c>
      <c r="N33" s="37">
        <v>1000</v>
      </c>
      <c r="O33" s="37">
        <f t="shared" si="1"/>
        <v>-24000</v>
      </c>
      <c r="P33" s="38">
        <f t="shared" si="2"/>
        <v>198</v>
      </c>
      <c r="Q33" s="33">
        <f t="shared" si="4"/>
        <v>41796</v>
      </c>
      <c r="R33" s="39">
        <f t="shared" si="3"/>
        <v>9.9</v>
      </c>
      <c r="S33" s="315"/>
      <c r="U33" s="553"/>
      <c r="V33" s="1303" t="s">
        <v>183</v>
      </c>
      <c r="W33" s="487">
        <v>3</v>
      </c>
      <c r="X33" s="290" t="s">
        <v>36</v>
      </c>
      <c r="Y33" s="291">
        <v>41971</v>
      </c>
      <c r="Z33" s="330">
        <v>10</v>
      </c>
      <c r="AA33" s="290" t="s">
        <v>35</v>
      </c>
      <c r="AB33" s="331">
        <v>280</v>
      </c>
      <c r="AC33" s="933"/>
      <c r="AD33" s="934">
        <v>41976</v>
      </c>
      <c r="AE33" s="197">
        <v>41977</v>
      </c>
      <c r="AF33" s="935">
        <v>2270</v>
      </c>
      <c r="AG33" s="936">
        <v>10400</v>
      </c>
      <c r="AH33" s="294">
        <f t="shared" si="5"/>
        <v>400</v>
      </c>
      <c r="AI33" s="1290">
        <f t="shared" si="6"/>
        <v>2912</v>
      </c>
      <c r="AJ33" s="197">
        <f t="shared" si="7"/>
        <v>42012</v>
      </c>
      <c r="AK33" s="1291">
        <f t="shared" si="8"/>
        <v>145.6</v>
      </c>
      <c r="AL33" s="250"/>
      <c r="AN33" s="46">
        <v>41852</v>
      </c>
      <c r="AO33" s="138">
        <v>2584.4</v>
      </c>
      <c r="AP33" s="47">
        <v>2584.4</v>
      </c>
      <c r="AQ33" s="126" t="s">
        <v>142</v>
      </c>
      <c r="AR33" s="49">
        <f>(AP33-AO33)</f>
        <v>0</v>
      </c>
    </row>
    <row r="34" spans="2:45">
      <c r="B34" s="310" t="s">
        <v>2</v>
      </c>
      <c r="C34" s="53" t="s">
        <v>66</v>
      </c>
      <c r="D34" s="53">
        <v>225</v>
      </c>
      <c r="E34" s="53" t="s">
        <v>36</v>
      </c>
      <c r="F34" s="72">
        <v>41723</v>
      </c>
      <c r="G34" s="56">
        <v>24</v>
      </c>
      <c r="H34" s="53" t="s">
        <v>35</v>
      </c>
      <c r="I34" s="38">
        <v>198</v>
      </c>
      <c r="J34" s="58">
        <v>13822</v>
      </c>
      <c r="K34" s="71">
        <v>41773</v>
      </c>
      <c r="L34" s="33">
        <v>41775</v>
      </c>
      <c r="M34" s="32">
        <v>2056</v>
      </c>
      <c r="N34" s="37">
        <v>24000</v>
      </c>
      <c r="O34" s="37">
        <f t="shared" si="1"/>
        <v>0</v>
      </c>
      <c r="P34" s="57">
        <f t="shared" si="2"/>
        <v>4752</v>
      </c>
      <c r="Q34" s="33">
        <f t="shared" si="4"/>
        <v>41810</v>
      </c>
      <c r="R34" s="73">
        <f t="shared" si="3"/>
        <v>237.60000000000002</v>
      </c>
      <c r="S34" s="311"/>
      <c r="U34" s="553"/>
      <c r="V34" s="1302" t="s">
        <v>54</v>
      </c>
      <c r="W34" s="480">
        <v>4</v>
      </c>
      <c r="X34" s="196" t="s">
        <v>36</v>
      </c>
      <c r="Y34" s="197">
        <v>42059</v>
      </c>
      <c r="Z34" s="336">
        <v>5</v>
      </c>
      <c r="AA34" s="196" t="s">
        <v>35</v>
      </c>
      <c r="AB34" s="334">
        <v>470</v>
      </c>
      <c r="AC34" s="335"/>
      <c r="AD34" s="272">
        <v>42061</v>
      </c>
      <c r="AE34" s="197">
        <v>42061</v>
      </c>
      <c r="AF34" s="271">
        <v>2358</v>
      </c>
      <c r="AG34" s="270">
        <v>5000</v>
      </c>
      <c r="AH34" s="198">
        <f t="shared" si="5"/>
        <v>0</v>
      </c>
      <c r="AI34" s="333">
        <f t="shared" si="6"/>
        <v>2350</v>
      </c>
      <c r="AJ34" s="197">
        <f t="shared" si="7"/>
        <v>42096</v>
      </c>
      <c r="AK34" s="712">
        <f t="shared" si="8"/>
        <v>117.5</v>
      </c>
      <c r="AL34" s="250"/>
      <c r="AN34" s="393">
        <v>41883</v>
      </c>
      <c r="AO34" s="858">
        <v>5896.64</v>
      </c>
      <c r="AP34" s="396">
        <v>1866.97</v>
      </c>
      <c r="AQ34" s="398" t="s">
        <v>168</v>
      </c>
      <c r="AR34" s="400">
        <f>(AP34-AO34)</f>
        <v>-4029.67</v>
      </c>
    </row>
    <row r="35" spans="2:45" ht="15" thickBot="1">
      <c r="B35" s="316"/>
      <c r="C35" s="233"/>
      <c r="D35" s="233"/>
      <c r="E35" s="233"/>
      <c r="F35" s="234"/>
      <c r="G35" s="235"/>
      <c r="H35" s="233"/>
      <c r="I35" s="236"/>
      <c r="J35" s="237"/>
      <c r="K35" s="317"/>
      <c r="L35" s="243"/>
      <c r="M35" s="242"/>
      <c r="N35" s="260"/>
      <c r="O35" s="318"/>
      <c r="P35" s="518">
        <f>SUM(P27:P34)</f>
        <v>66642</v>
      </c>
      <c r="Q35" s="319"/>
      <c r="R35" s="1502">
        <f t="shared" si="3"/>
        <v>3332.1000000000004</v>
      </c>
      <c r="S35" s="348" t="s">
        <v>8</v>
      </c>
      <c r="U35" s="553"/>
      <c r="V35" s="1304" t="s">
        <v>183</v>
      </c>
      <c r="W35" s="1272">
        <v>5</v>
      </c>
      <c r="X35" s="1234" t="s">
        <v>36</v>
      </c>
      <c r="Y35" s="1235">
        <v>42059</v>
      </c>
      <c r="Z35" s="1273">
        <v>10</v>
      </c>
      <c r="AA35" s="1234" t="s">
        <v>35</v>
      </c>
      <c r="AB35" s="1236">
        <v>280</v>
      </c>
      <c r="AC35" s="1237"/>
      <c r="AD35" s="1238">
        <v>42061</v>
      </c>
      <c r="AE35" s="825">
        <v>42061</v>
      </c>
      <c r="AF35" s="1306">
        <v>2358</v>
      </c>
      <c r="AG35" s="270">
        <v>10000</v>
      </c>
      <c r="AH35" s="198">
        <f t="shared" si="5"/>
        <v>0</v>
      </c>
      <c r="AI35" s="199">
        <f t="shared" si="6"/>
        <v>2800</v>
      </c>
      <c r="AJ35" s="197">
        <f t="shared" si="7"/>
        <v>42096</v>
      </c>
      <c r="AK35" s="200">
        <f t="shared" si="8"/>
        <v>140</v>
      </c>
      <c r="AL35" s="253"/>
      <c r="AN35" s="856"/>
      <c r="AO35" s="857"/>
      <c r="AP35" s="857">
        <v>3896.64</v>
      </c>
      <c r="AQ35" s="399" t="s">
        <v>181</v>
      </c>
      <c r="AR35" s="401">
        <f>(AP35+AR34)</f>
        <v>-133.0300000000002</v>
      </c>
    </row>
    <row r="36" spans="2:45" ht="15" thickBot="1">
      <c r="U36" s="553"/>
      <c r="V36" s="1304" t="s">
        <v>183</v>
      </c>
      <c r="W36" s="209">
        <v>6</v>
      </c>
      <c r="X36" s="209" t="s">
        <v>36</v>
      </c>
      <c r="Y36" s="210">
        <v>42173</v>
      </c>
      <c r="Z36" s="209">
        <v>3</v>
      </c>
      <c r="AA36" s="209" t="s">
        <v>35</v>
      </c>
      <c r="AB36" s="211">
        <v>280</v>
      </c>
      <c r="AC36" s="1313"/>
      <c r="AD36" s="212">
        <v>42174</v>
      </c>
      <c r="AE36" s="210">
        <v>42179</v>
      </c>
      <c r="AF36" s="1314">
        <v>2485</v>
      </c>
      <c r="AG36" s="270">
        <v>3000</v>
      </c>
      <c r="AH36" s="198">
        <f t="shared" si="5"/>
        <v>0</v>
      </c>
      <c r="AI36" s="199">
        <f t="shared" si="6"/>
        <v>840</v>
      </c>
      <c r="AJ36" s="197">
        <f t="shared" si="7"/>
        <v>42214</v>
      </c>
      <c r="AK36" s="200">
        <f t="shared" si="8"/>
        <v>42</v>
      </c>
      <c r="AL36" s="1283"/>
      <c r="AN36" s="395"/>
      <c r="AO36" s="395"/>
      <c r="AP36" s="691">
        <v>2000</v>
      </c>
      <c r="AQ36" s="693">
        <v>41976</v>
      </c>
      <c r="AR36" s="692">
        <f>(AP36+AR35)</f>
        <v>1866.9699999999998</v>
      </c>
    </row>
    <row r="37" spans="2:45" ht="21" customHeight="1" thickBot="1">
      <c r="B37" s="540" t="s">
        <v>69</v>
      </c>
      <c r="C37" s="132"/>
      <c r="D37" s="133"/>
      <c r="E37" s="134"/>
      <c r="F37" s="134"/>
      <c r="G37" s="134"/>
      <c r="H37" s="134"/>
      <c r="I37" s="135"/>
      <c r="J37" s="134"/>
      <c r="K37" s="134"/>
      <c r="L37" s="134"/>
      <c r="M37" s="132"/>
      <c r="N37" s="136"/>
      <c r="S37" t="s">
        <v>111</v>
      </c>
      <c r="U37" s="553"/>
      <c r="V37" s="1302" t="s">
        <v>54</v>
      </c>
      <c r="W37" s="209">
        <v>7</v>
      </c>
      <c r="X37" s="209" t="s">
        <v>36</v>
      </c>
      <c r="Y37" s="210">
        <v>42173</v>
      </c>
      <c r="Z37" s="209">
        <v>3</v>
      </c>
      <c r="AA37" s="209" t="s">
        <v>35</v>
      </c>
      <c r="AB37" s="211">
        <v>470</v>
      </c>
      <c r="AC37" s="1313"/>
      <c r="AD37" s="212">
        <v>42174</v>
      </c>
      <c r="AE37" s="210">
        <v>42179</v>
      </c>
      <c r="AF37" s="1314">
        <v>2485</v>
      </c>
      <c r="AG37" s="270">
        <v>3200</v>
      </c>
      <c r="AH37" s="198">
        <f t="shared" si="5"/>
        <v>200</v>
      </c>
      <c r="AI37" s="199">
        <f t="shared" si="6"/>
        <v>1504</v>
      </c>
      <c r="AJ37" s="197">
        <f t="shared" si="7"/>
        <v>42214</v>
      </c>
      <c r="AK37" s="200">
        <f t="shared" si="8"/>
        <v>75.2</v>
      </c>
      <c r="AL37" s="1283"/>
      <c r="AN37" s="393">
        <v>41913</v>
      </c>
      <c r="AO37" s="1089">
        <v>9827.6</v>
      </c>
      <c r="AP37" s="396">
        <v>1866.97</v>
      </c>
      <c r="AQ37" s="1090">
        <v>41976</v>
      </c>
      <c r="AR37" s="400">
        <f>(AP37-AO37)</f>
        <v>-7960.63</v>
      </c>
    </row>
    <row r="38" spans="2:45" ht="27.75" customHeight="1">
      <c r="B38" s="3"/>
      <c r="C38" s="4"/>
      <c r="D38" s="4"/>
      <c r="E38" s="5" t="s">
        <v>14</v>
      </c>
      <c r="F38" s="5" t="s">
        <v>12</v>
      </c>
      <c r="G38" s="5"/>
      <c r="H38" s="4"/>
      <c r="I38" s="5" t="s">
        <v>15</v>
      </c>
      <c r="J38" s="5" t="s">
        <v>16</v>
      </c>
      <c r="K38" s="5" t="s">
        <v>12</v>
      </c>
      <c r="L38" s="5" t="s">
        <v>12</v>
      </c>
      <c r="M38" s="4"/>
      <c r="N38" s="4"/>
      <c r="O38" s="4"/>
      <c r="P38" s="4"/>
      <c r="Q38" s="5" t="s">
        <v>12</v>
      </c>
      <c r="R38" s="5" t="s">
        <v>17</v>
      </c>
      <c r="S38" s="6"/>
      <c r="U38" s="828"/>
      <c r="V38" s="1315" t="s">
        <v>294</v>
      </c>
      <c r="W38" s="209">
        <v>8</v>
      </c>
      <c r="X38" s="209" t="s">
        <v>36</v>
      </c>
      <c r="Y38" s="210">
        <v>42173</v>
      </c>
      <c r="Z38" s="209">
        <v>10</v>
      </c>
      <c r="AA38" s="209" t="s">
        <v>35</v>
      </c>
      <c r="AB38" s="211">
        <v>300</v>
      </c>
      <c r="AC38" s="1313"/>
      <c r="AD38" s="212">
        <v>42174</v>
      </c>
      <c r="AE38" s="210">
        <v>42179</v>
      </c>
      <c r="AF38" s="1314">
        <v>2485</v>
      </c>
      <c r="AG38" s="270">
        <v>10000</v>
      </c>
      <c r="AH38" s="198">
        <f t="shared" si="5"/>
        <v>0</v>
      </c>
      <c r="AI38" s="199">
        <f t="shared" si="6"/>
        <v>3000</v>
      </c>
      <c r="AJ38" s="197">
        <f t="shared" si="7"/>
        <v>42214</v>
      </c>
      <c r="AK38" s="200">
        <f t="shared" si="8"/>
        <v>150</v>
      </c>
      <c r="AL38" s="1283"/>
      <c r="AN38" s="966"/>
      <c r="AP38" s="857">
        <v>3000</v>
      </c>
      <c r="AQ38" s="129" t="s">
        <v>201</v>
      </c>
      <c r="AR38" s="401">
        <f>(AP38+AR37)</f>
        <v>-4960.63</v>
      </c>
    </row>
    <row r="39" spans="2:45">
      <c r="B39" s="7" t="s">
        <v>3</v>
      </c>
      <c r="C39" s="8" t="s">
        <v>4</v>
      </c>
      <c r="D39" s="9" t="s">
        <v>18</v>
      </c>
      <c r="E39" s="9" t="s">
        <v>19</v>
      </c>
      <c r="F39" s="9" t="s">
        <v>19</v>
      </c>
      <c r="G39" s="9" t="s">
        <v>20</v>
      </c>
      <c r="H39" s="9" t="s">
        <v>21</v>
      </c>
      <c r="I39" s="9" t="s">
        <v>22</v>
      </c>
      <c r="J39" s="9" t="s">
        <v>19</v>
      </c>
      <c r="K39" s="9" t="s">
        <v>23</v>
      </c>
      <c r="L39" s="9" t="s">
        <v>23</v>
      </c>
      <c r="M39" s="9" t="s">
        <v>24</v>
      </c>
      <c r="N39" s="9" t="s">
        <v>20</v>
      </c>
      <c r="O39" s="9" t="s">
        <v>25</v>
      </c>
      <c r="P39" s="9" t="s">
        <v>0</v>
      </c>
      <c r="Q39" s="9" t="s">
        <v>11</v>
      </c>
      <c r="R39" s="9" t="s">
        <v>11</v>
      </c>
      <c r="S39" s="9" t="s">
        <v>26</v>
      </c>
      <c r="U39" s="553"/>
      <c r="V39" s="1315" t="s">
        <v>294</v>
      </c>
      <c r="W39" s="209">
        <v>10</v>
      </c>
      <c r="X39" s="209" t="s">
        <v>36</v>
      </c>
      <c r="Y39" s="210">
        <v>42214</v>
      </c>
      <c r="Z39" s="209">
        <v>10</v>
      </c>
      <c r="AA39" s="209" t="s">
        <v>35</v>
      </c>
      <c r="AB39" s="211">
        <v>300</v>
      </c>
      <c r="AC39" s="1313"/>
      <c r="AD39" s="212">
        <v>42215</v>
      </c>
      <c r="AE39" s="210">
        <v>42215</v>
      </c>
      <c r="AF39" s="1314">
        <v>2520</v>
      </c>
      <c r="AG39" s="270">
        <v>10000</v>
      </c>
      <c r="AH39" s="198">
        <f t="shared" si="5"/>
        <v>0</v>
      </c>
      <c r="AI39" s="199">
        <f t="shared" si="6"/>
        <v>3000</v>
      </c>
      <c r="AJ39" s="197">
        <f t="shared" si="7"/>
        <v>42250</v>
      </c>
      <c r="AK39" s="200">
        <f t="shared" si="8"/>
        <v>150</v>
      </c>
      <c r="AL39" s="339"/>
      <c r="AN39" s="856"/>
      <c r="AO39" s="88"/>
      <c r="AP39" s="857">
        <v>2500</v>
      </c>
      <c r="AQ39" s="129" t="s">
        <v>202</v>
      </c>
      <c r="AR39" s="401">
        <f>(AP39+AR38)</f>
        <v>-2460.63</v>
      </c>
      <c r="AS39" s="88"/>
    </row>
    <row r="40" spans="2:45" ht="15" thickBot="1">
      <c r="B40" s="12"/>
      <c r="C40" s="10"/>
      <c r="D40" s="10"/>
      <c r="E40" s="9" t="s">
        <v>3</v>
      </c>
      <c r="F40" s="9" t="s">
        <v>18</v>
      </c>
      <c r="G40" s="9"/>
      <c r="H40" s="10"/>
      <c r="I40" s="9" t="s">
        <v>21</v>
      </c>
      <c r="J40" s="9" t="s">
        <v>3</v>
      </c>
      <c r="K40" s="9" t="s">
        <v>27</v>
      </c>
      <c r="L40" s="9" t="s">
        <v>28</v>
      </c>
      <c r="M40" s="10"/>
      <c r="N40" s="10"/>
      <c r="O40" s="10"/>
      <c r="P40" s="10"/>
      <c r="Q40" s="9" t="s">
        <v>33</v>
      </c>
      <c r="R40" s="9" t="s">
        <v>30</v>
      </c>
      <c r="S40" s="8"/>
      <c r="U40" s="828"/>
      <c r="V40" s="1302" t="s">
        <v>54</v>
      </c>
      <c r="W40" s="209">
        <v>11</v>
      </c>
      <c r="X40" s="209" t="s">
        <v>36</v>
      </c>
      <c r="Y40" s="210">
        <v>42173</v>
      </c>
      <c r="Z40" s="209">
        <v>3</v>
      </c>
      <c r="AA40" s="209" t="s">
        <v>35</v>
      </c>
      <c r="AB40" s="211">
        <v>470</v>
      </c>
      <c r="AC40" s="1313"/>
      <c r="AD40" s="212">
        <v>42215</v>
      </c>
      <c r="AE40" s="210">
        <v>42215</v>
      </c>
      <c r="AF40" s="1314">
        <v>2520</v>
      </c>
      <c r="AG40" s="270">
        <v>3200</v>
      </c>
      <c r="AH40" s="198">
        <f t="shared" si="5"/>
        <v>200</v>
      </c>
      <c r="AI40" s="199">
        <f t="shared" si="6"/>
        <v>1504</v>
      </c>
      <c r="AJ40" s="197">
        <f t="shared" si="7"/>
        <v>42250</v>
      </c>
      <c r="AK40" s="200">
        <f t="shared" si="8"/>
        <v>75.2</v>
      </c>
      <c r="AL40" s="339"/>
      <c r="AN40" s="966"/>
      <c r="AP40" s="857">
        <v>2327.6</v>
      </c>
      <c r="AQ40" s="129" t="s">
        <v>202</v>
      </c>
      <c r="AR40" s="401">
        <f>(AP40+AR39)</f>
        <v>-133.0300000000002</v>
      </c>
      <c r="AS40" s="88"/>
    </row>
    <row r="41" spans="2:45" ht="15" thickBot="1">
      <c r="B41" s="444" t="s">
        <v>40</v>
      </c>
      <c r="C41" s="370" t="s">
        <v>41</v>
      </c>
      <c r="D41" s="493">
        <v>10</v>
      </c>
      <c r="E41" s="370" t="s">
        <v>57</v>
      </c>
      <c r="F41" s="371">
        <v>41724</v>
      </c>
      <c r="G41" s="512">
        <v>25.2</v>
      </c>
      <c r="H41" s="370" t="s">
        <v>35</v>
      </c>
      <c r="I41" s="373">
        <v>470</v>
      </c>
      <c r="J41" s="374"/>
      <c r="K41" s="375">
        <v>41778</v>
      </c>
      <c r="L41" s="371">
        <v>41781</v>
      </c>
      <c r="M41" s="370">
        <v>2058</v>
      </c>
      <c r="N41" s="378">
        <v>25200</v>
      </c>
      <c r="O41" s="378">
        <f>(N41-G31*1000)</f>
        <v>0</v>
      </c>
      <c r="P41" s="379">
        <f>(N41*I31/1000)</f>
        <v>11844</v>
      </c>
      <c r="Q41" s="371">
        <f>(L41+28)</f>
        <v>41809</v>
      </c>
      <c r="R41" s="446">
        <f t="shared" ref="R41:R47" si="9">(P41*0.05)</f>
        <v>592.20000000000005</v>
      </c>
      <c r="S41" s="471"/>
      <c r="U41" s="553"/>
      <c r="V41" s="1302" t="s">
        <v>54</v>
      </c>
      <c r="W41" s="209">
        <v>12</v>
      </c>
      <c r="X41" s="209" t="s">
        <v>36</v>
      </c>
      <c r="Y41" s="210">
        <v>42277</v>
      </c>
      <c r="Z41" s="209">
        <v>5</v>
      </c>
      <c r="AA41" s="209" t="s">
        <v>35</v>
      </c>
      <c r="AB41" s="211">
        <v>449.5</v>
      </c>
      <c r="AC41" s="628"/>
      <c r="AD41" s="212">
        <v>42279</v>
      </c>
      <c r="AE41" s="210">
        <v>42279</v>
      </c>
      <c r="AF41" s="209">
        <v>2569</v>
      </c>
      <c r="AG41" s="270">
        <v>5200</v>
      </c>
      <c r="AH41" s="198">
        <f t="shared" si="5"/>
        <v>200</v>
      </c>
      <c r="AI41" s="199">
        <f t="shared" si="6"/>
        <v>2337.4</v>
      </c>
      <c r="AJ41" s="197">
        <f t="shared" si="7"/>
        <v>42314</v>
      </c>
      <c r="AK41" s="200">
        <f t="shared" si="8"/>
        <v>116.87</v>
      </c>
      <c r="AL41" s="465"/>
      <c r="AN41" s="395"/>
      <c r="AP41" s="691">
        <v>289.97000000000003</v>
      </c>
      <c r="AQ41" s="1088">
        <v>42009</v>
      </c>
      <c r="AR41" s="692">
        <f>(AP41+AR40)</f>
        <v>156.93999999999983</v>
      </c>
      <c r="AS41" s="88"/>
    </row>
    <row r="42" spans="2:45">
      <c r="B42" s="1504" t="s">
        <v>71</v>
      </c>
      <c r="C42" s="202" t="s">
        <v>38</v>
      </c>
      <c r="D42" s="497">
        <v>1</v>
      </c>
      <c r="E42" s="202" t="s">
        <v>36</v>
      </c>
      <c r="F42" s="203">
        <v>41746</v>
      </c>
      <c r="G42" s="215">
        <v>25</v>
      </c>
      <c r="H42" s="202" t="s">
        <v>35</v>
      </c>
      <c r="I42" s="216">
        <v>480</v>
      </c>
      <c r="J42" s="221"/>
      <c r="K42" s="206">
        <v>41800</v>
      </c>
      <c r="L42" s="203">
        <v>41807</v>
      </c>
      <c r="M42" s="202">
        <v>2074</v>
      </c>
      <c r="N42" s="207">
        <v>25200</v>
      </c>
      <c r="O42" s="207">
        <f t="shared" ref="O42:O47" si="10">(N42-G42*1000)</f>
        <v>200</v>
      </c>
      <c r="P42" s="205">
        <f t="shared" ref="P42:P47" si="11">(N42*I42/1000)</f>
        <v>12096</v>
      </c>
      <c r="Q42" s="203">
        <f>(L42+28)</f>
        <v>41835</v>
      </c>
      <c r="R42" s="208">
        <f t="shared" si="9"/>
        <v>604.80000000000007</v>
      </c>
      <c r="S42" s="1505"/>
      <c r="U42" s="553"/>
      <c r="V42" s="1315" t="s">
        <v>294</v>
      </c>
      <c r="W42" s="209">
        <v>13</v>
      </c>
      <c r="X42" s="209" t="s">
        <v>36</v>
      </c>
      <c r="Y42" s="210">
        <v>42277</v>
      </c>
      <c r="Z42" s="209">
        <v>5</v>
      </c>
      <c r="AA42" s="209" t="s">
        <v>35</v>
      </c>
      <c r="AB42" s="211">
        <v>300</v>
      </c>
      <c r="AC42" s="628"/>
      <c r="AD42" s="212">
        <v>42279</v>
      </c>
      <c r="AE42" s="210">
        <v>42279</v>
      </c>
      <c r="AF42" s="209">
        <v>2569</v>
      </c>
      <c r="AG42" s="270">
        <v>5000</v>
      </c>
      <c r="AH42" s="198">
        <f t="shared" si="5"/>
        <v>0</v>
      </c>
      <c r="AI42" s="199">
        <f t="shared" si="6"/>
        <v>1500</v>
      </c>
      <c r="AJ42" s="197">
        <f t="shared" si="7"/>
        <v>42314</v>
      </c>
      <c r="AK42" s="200">
        <f t="shared" si="8"/>
        <v>75</v>
      </c>
      <c r="AL42" s="465"/>
      <c r="AN42" s="393">
        <v>41944</v>
      </c>
      <c r="AO42" s="858">
        <v>12252.06</v>
      </c>
      <c r="AP42" s="858">
        <v>156.94</v>
      </c>
      <c r="AQ42" s="398" t="s">
        <v>202</v>
      </c>
      <c r="AR42" s="400">
        <f>(AP42-AO42)</f>
        <v>-12095.119999999999</v>
      </c>
      <c r="AS42" s="88"/>
    </row>
    <row r="43" spans="2:45">
      <c r="B43" s="1504" t="s">
        <v>5</v>
      </c>
      <c r="C43" s="213" t="str">
        <f>IF(J43=1473,"BANDEJA PAPAYA PET - GF 15",IF(J43=0,"    "))</f>
        <v>BANDEJA PAPAYA PET - GF 15</v>
      </c>
      <c r="D43" s="201">
        <v>15</v>
      </c>
      <c r="E43" s="201">
        <v>4734</v>
      </c>
      <c r="F43" s="728">
        <v>41775</v>
      </c>
      <c r="G43" s="201">
        <v>60</v>
      </c>
      <c r="H43" s="202" t="s">
        <v>35</v>
      </c>
      <c r="I43" s="736">
        <v>498</v>
      </c>
      <c r="J43" s="201">
        <v>1473</v>
      </c>
      <c r="K43" s="219">
        <v>41800</v>
      </c>
      <c r="L43" s="217">
        <f>(K43)</f>
        <v>41800</v>
      </c>
      <c r="M43" s="201">
        <v>2070</v>
      </c>
      <c r="N43" s="207">
        <v>60000</v>
      </c>
      <c r="O43" s="207">
        <f t="shared" si="10"/>
        <v>0</v>
      </c>
      <c r="P43" s="205">
        <f t="shared" si="11"/>
        <v>29880</v>
      </c>
      <c r="Q43" s="203">
        <f>(L43+30)</f>
        <v>41830</v>
      </c>
      <c r="R43" s="208">
        <f t="shared" si="9"/>
        <v>1494</v>
      </c>
      <c r="S43" s="314"/>
      <c r="U43" s="553"/>
      <c r="V43" s="1304" t="s">
        <v>183</v>
      </c>
      <c r="W43" s="209">
        <v>14</v>
      </c>
      <c r="X43" s="209" t="s">
        <v>36</v>
      </c>
      <c r="Y43" s="210">
        <v>42277</v>
      </c>
      <c r="Z43" s="209">
        <v>3</v>
      </c>
      <c r="AA43" s="209" t="s">
        <v>35</v>
      </c>
      <c r="AB43" s="211">
        <v>320</v>
      </c>
      <c r="AC43" s="628"/>
      <c r="AD43" s="212">
        <v>42279</v>
      </c>
      <c r="AE43" s="210">
        <v>42279</v>
      </c>
      <c r="AF43" s="209">
        <v>2569</v>
      </c>
      <c r="AG43" s="270">
        <v>3000</v>
      </c>
      <c r="AH43" s="198">
        <f t="shared" si="5"/>
        <v>0</v>
      </c>
      <c r="AI43" s="199">
        <f t="shared" si="6"/>
        <v>960</v>
      </c>
      <c r="AJ43" s="197">
        <f t="shared" si="7"/>
        <v>42314</v>
      </c>
      <c r="AK43" s="200">
        <f t="shared" si="8"/>
        <v>48</v>
      </c>
      <c r="AL43" s="465"/>
      <c r="AN43" s="856"/>
      <c r="AO43" s="857"/>
      <c r="AP43" s="857">
        <v>2972.4</v>
      </c>
      <c r="AQ43" s="967">
        <v>42009</v>
      </c>
      <c r="AR43" s="401">
        <f>(AP43+AR42)</f>
        <v>-9122.7199999999993</v>
      </c>
      <c r="AS43" s="88"/>
    </row>
    <row r="44" spans="2:45">
      <c r="B44" s="475" t="s">
        <v>6</v>
      </c>
      <c r="C44" s="427" t="s">
        <v>38</v>
      </c>
      <c r="D44" s="496">
        <v>3</v>
      </c>
      <c r="E44" s="427" t="s">
        <v>36</v>
      </c>
      <c r="F44" s="428">
        <v>41788</v>
      </c>
      <c r="G44" s="429">
        <v>15</v>
      </c>
      <c r="H44" s="427" t="s">
        <v>35</v>
      </c>
      <c r="I44" s="430">
        <v>470</v>
      </c>
      <c r="J44" s="1503"/>
      <c r="K44" s="431">
        <v>41800</v>
      </c>
      <c r="L44" s="428">
        <v>41803</v>
      </c>
      <c r="M44" s="427">
        <v>2073</v>
      </c>
      <c r="N44" s="432">
        <v>15200</v>
      </c>
      <c r="O44" s="432">
        <f t="shared" si="10"/>
        <v>200</v>
      </c>
      <c r="P44" s="433">
        <f t="shared" si="11"/>
        <v>7144</v>
      </c>
      <c r="Q44" s="428">
        <f>(L44+28)</f>
        <v>41831</v>
      </c>
      <c r="R44" s="434">
        <f t="shared" si="9"/>
        <v>357.20000000000005</v>
      </c>
      <c r="S44" s="1506" t="s">
        <v>132</v>
      </c>
      <c r="U44" s="553"/>
      <c r="V44" s="1304" t="s">
        <v>183</v>
      </c>
      <c r="W44" s="209">
        <v>15</v>
      </c>
      <c r="X44" s="209" t="s">
        <v>36</v>
      </c>
      <c r="Y44" s="210">
        <v>42311</v>
      </c>
      <c r="Z44" s="209">
        <v>5</v>
      </c>
      <c r="AA44" s="209" t="s">
        <v>35</v>
      </c>
      <c r="AB44" s="211">
        <v>320</v>
      </c>
      <c r="AC44" s="628"/>
      <c r="AD44" s="212">
        <v>42314</v>
      </c>
      <c r="AE44" s="210">
        <v>42314</v>
      </c>
      <c r="AF44" s="209">
        <v>2598</v>
      </c>
      <c r="AG44" s="209">
        <v>5600</v>
      </c>
      <c r="AH44" s="209">
        <f t="shared" si="5"/>
        <v>600</v>
      </c>
      <c r="AI44" s="211">
        <f t="shared" si="6"/>
        <v>1792</v>
      </c>
      <c r="AJ44" s="197">
        <f t="shared" si="7"/>
        <v>42349</v>
      </c>
      <c r="AK44" s="211">
        <f t="shared" si="8"/>
        <v>89.600000000000009</v>
      </c>
      <c r="AL44" s="465"/>
      <c r="AN44" s="966"/>
      <c r="AO44" s="966"/>
      <c r="AP44" s="1087">
        <v>4000</v>
      </c>
      <c r="AQ44" s="967">
        <v>42060</v>
      </c>
      <c r="AR44" s="401">
        <f>(AP44+AR43)</f>
        <v>-5122.7199999999993</v>
      </c>
      <c r="AS44" s="88"/>
    </row>
    <row r="45" spans="2:45" ht="15" thickBot="1">
      <c r="B45" s="367" t="s">
        <v>40</v>
      </c>
      <c r="C45" s="202" t="s">
        <v>41</v>
      </c>
      <c r="D45" s="497">
        <v>11</v>
      </c>
      <c r="E45" s="202" t="s">
        <v>57</v>
      </c>
      <c r="F45" s="203">
        <v>41724</v>
      </c>
      <c r="G45" s="499">
        <v>25.2</v>
      </c>
      <c r="H45" s="202" t="s">
        <v>35</v>
      </c>
      <c r="I45" s="216">
        <v>470</v>
      </c>
      <c r="J45" s="221"/>
      <c r="K45" s="206">
        <v>41785</v>
      </c>
      <c r="L45" s="203">
        <v>41796</v>
      </c>
      <c r="M45" s="202">
        <v>2069</v>
      </c>
      <c r="N45" s="207">
        <v>25200</v>
      </c>
      <c r="O45" s="207">
        <f t="shared" si="10"/>
        <v>0</v>
      </c>
      <c r="P45" s="205">
        <f t="shared" si="11"/>
        <v>11844</v>
      </c>
      <c r="Q45" s="203">
        <f>(L45+28)</f>
        <v>41824</v>
      </c>
      <c r="R45" s="208">
        <f t="shared" si="9"/>
        <v>592.20000000000005</v>
      </c>
      <c r="S45" s="314"/>
      <c r="U45" s="553"/>
      <c r="V45" s="1315" t="s">
        <v>294</v>
      </c>
      <c r="W45" s="209">
        <v>16</v>
      </c>
      <c r="X45" s="209" t="s">
        <v>36</v>
      </c>
      <c r="Y45" s="210">
        <v>42311</v>
      </c>
      <c r="Z45" s="209">
        <v>5</v>
      </c>
      <c r="AA45" s="209" t="s">
        <v>35</v>
      </c>
      <c r="AB45" s="211">
        <v>300</v>
      </c>
      <c r="AC45" s="628"/>
      <c r="AD45" s="212">
        <v>42314</v>
      </c>
      <c r="AE45" s="210">
        <v>42314</v>
      </c>
      <c r="AF45" s="209">
        <v>2598</v>
      </c>
      <c r="AG45" s="209">
        <v>5000</v>
      </c>
      <c r="AH45" s="209">
        <f t="shared" si="5"/>
        <v>0</v>
      </c>
      <c r="AI45" s="211">
        <f t="shared" si="6"/>
        <v>1500</v>
      </c>
      <c r="AJ45" s="197">
        <f t="shared" si="7"/>
        <v>42349</v>
      </c>
      <c r="AK45" s="211">
        <f t="shared" si="8"/>
        <v>75</v>
      </c>
      <c r="AL45" s="465"/>
      <c r="AN45" s="395"/>
      <c r="AO45" s="395"/>
      <c r="AP45" s="691">
        <v>5279.65</v>
      </c>
      <c r="AQ45" s="693">
        <v>42083</v>
      </c>
      <c r="AR45" s="692">
        <f>(AP45+AR44)</f>
        <v>156.93000000000029</v>
      </c>
      <c r="AS45" s="88"/>
    </row>
    <row r="46" spans="2:45">
      <c r="B46" s="367" t="s">
        <v>40</v>
      </c>
      <c r="C46" s="202" t="s">
        <v>41</v>
      </c>
      <c r="D46" s="497">
        <v>12</v>
      </c>
      <c r="E46" s="202" t="s">
        <v>57</v>
      </c>
      <c r="F46" s="203">
        <v>41724</v>
      </c>
      <c r="G46" s="499">
        <v>25.2</v>
      </c>
      <c r="H46" s="202" t="s">
        <v>35</v>
      </c>
      <c r="I46" s="216">
        <v>470</v>
      </c>
      <c r="J46" s="221"/>
      <c r="K46" s="206">
        <v>41792</v>
      </c>
      <c r="L46" s="203">
        <v>41796</v>
      </c>
      <c r="M46" s="202">
        <v>2069</v>
      </c>
      <c r="N46" s="207">
        <v>25200</v>
      </c>
      <c r="O46" s="207">
        <f t="shared" si="10"/>
        <v>0</v>
      </c>
      <c r="P46" s="205">
        <f t="shared" si="11"/>
        <v>11844</v>
      </c>
      <c r="Q46" s="203">
        <f>(L46+28)</f>
        <v>41824</v>
      </c>
      <c r="R46" s="208">
        <f t="shared" si="9"/>
        <v>592.20000000000005</v>
      </c>
      <c r="S46" s="314" t="s">
        <v>72</v>
      </c>
      <c r="U46" s="553"/>
      <c r="V46" s="1302" t="s">
        <v>54</v>
      </c>
      <c r="W46" s="209">
        <v>17</v>
      </c>
      <c r="X46" s="209" t="s">
        <v>36</v>
      </c>
      <c r="Y46" s="210">
        <v>42311</v>
      </c>
      <c r="Z46" s="209">
        <v>3</v>
      </c>
      <c r="AA46" s="209" t="s">
        <v>35</v>
      </c>
      <c r="AB46" s="211">
        <v>449.5</v>
      </c>
      <c r="AC46" s="628"/>
      <c r="AD46" s="212">
        <v>42314</v>
      </c>
      <c r="AE46" s="210">
        <v>42314</v>
      </c>
      <c r="AF46" s="209">
        <v>2598</v>
      </c>
      <c r="AG46" s="209">
        <v>3200</v>
      </c>
      <c r="AH46" s="209">
        <f t="shared" si="5"/>
        <v>200</v>
      </c>
      <c r="AI46" s="211">
        <f t="shared" si="6"/>
        <v>1438.4</v>
      </c>
      <c r="AJ46" s="197">
        <f t="shared" si="7"/>
        <v>42349</v>
      </c>
      <c r="AK46" s="211">
        <f t="shared" si="8"/>
        <v>71.92</v>
      </c>
      <c r="AL46" s="465"/>
      <c r="AN46" s="393">
        <v>41974</v>
      </c>
      <c r="AO46" s="88">
        <v>8375.4</v>
      </c>
      <c r="AP46" s="858">
        <v>156.93</v>
      </c>
      <c r="AQ46" s="1143">
        <v>42083</v>
      </c>
      <c r="AR46" s="400">
        <f>(AP46-AO46)</f>
        <v>-8218.4699999999993</v>
      </c>
      <c r="AS46" s="88"/>
    </row>
    <row r="47" spans="2:45">
      <c r="B47" s="391" t="s">
        <v>2</v>
      </c>
      <c r="C47" s="201" t="s">
        <v>59</v>
      </c>
      <c r="D47" s="201">
        <v>229</v>
      </c>
      <c r="E47" s="201" t="s">
        <v>36</v>
      </c>
      <c r="F47" s="217">
        <v>41723</v>
      </c>
      <c r="G47" s="204">
        <v>100</v>
      </c>
      <c r="H47" s="201" t="s">
        <v>35</v>
      </c>
      <c r="I47" s="205">
        <v>60</v>
      </c>
      <c r="J47" s="213">
        <v>9124</v>
      </c>
      <c r="K47" s="219">
        <v>41787</v>
      </c>
      <c r="L47" s="203">
        <v>41788</v>
      </c>
      <c r="M47" s="202">
        <v>2063</v>
      </c>
      <c r="N47" s="207">
        <v>102000</v>
      </c>
      <c r="O47" s="207">
        <f t="shared" si="10"/>
        <v>2000</v>
      </c>
      <c r="P47" s="205">
        <f t="shared" si="11"/>
        <v>6120</v>
      </c>
      <c r="Q47" s="203">
        <f>(L47+35)</f>
        <v>41823</v>
      </c>
      <c r="R47" s="208">
        <f t="shared" si="9"/>
        <v>306</v>
      </c>
      <c r="S47" s="339"/>
      <c r="U47" s="553"/>
      <c r="V47" s="930"/>
      <c r="W47" s="201"/>
      <c r="X47" s="201"/>
      <c r="Y47" s="201"/>
      <c r="Z47" s="201"/>
      <c r="AA47" s="201"/>
      <c r="AB47" s="201"/>
      <c r="AC47" s="182"/>
      <c r="AD47" s="1202"/>
      <c r="AE47" s="201"/>
      <c r="AF47" s="201"/>
      <c r="AG47" s="201"/>
      <c r="AH47" s="201"/>
      <c r="AI47" s="201"/>
      <c r="AJ47" s="201"/>
      <c r="AK47" s="201"/>
      <c r="AL47" s="465"/>
      <c r="AN47" s="856"/>
      <c r="AO47" s="88"/>
      <c r="AP47" s="857">
        <v>6149.9</v>
      </c>
      <c r="AQ47" s="967">
        <v>42094</v>
      </c>
      <c r="AR47" s="401">
        <f>(AP47+AR46)</f>
        <v>-2068.5699999999997</v>
      </c>
      <c r="AS47" s="88"/>
    </row>
    <row r="48" spans="2:45" ht="15" thickBot="1">
      <c r="B48" s="325"/>
      <c r="C48" s="326"/>
      <c r="D48" s="326"/>
      <c r="E48" s="326"/>
      <c r="F48" s="326"/>
      <c r="G48" s="326"/>
      <c r="H48" s="326"/>
      <c r="I48" s="326"/>
      <c r="J48" s="326"/>
      <c r="K48" s="326"/>
      <c r="L48" s="326"/>
      <c r="M48" s="326"/>
      <c r="N48" s="326"/>
      <c r="O48" s="326"/>
      <c r="P48" s="518">
        <f>SUM(P41:P47)</f>
        <v>90772</v>
      </c>
      <c r="Q48" s="326"/>
      <c r="R48" s="518">
        <f>SUM(R41:R47)</f>
        <v>4538.5999999999995</v>
      </c>
      <c r="S48" s="392" t="s">
        <v>8</v>
      </c>
      <c r="U48" s="547"/>
      <c r="V48" s="1438"/>
      <c r="W48" s="1292"/>
      <c r="X48" s="1293"/>
      <c r="Y48" s="1252"/>
      <c r="Z48" s="1294"/>
      <c r="AA48" s="1293"/>
      <c r="AB48" s="1295"/>
      <c r="AC48" s="1293"/>
      <c r="AD48" s="1296"/>
      <c r="AE48" s="1297"/>
      <c r="AF48" s="1305"/>
      <c r="AG48" s="1298"/>
      <c r="AH48" s="557"/>
      <c r="AI48" s="1299"/>
      <c r="AJ48" s="1297"/>
      <c r="AK48" s="1300"/>
      <c r="AL48" s="1439"/>
      <c r="AN48" s="966"/>
      <c r="AP48" s="857">
        <v>3000</v>
      </c>
      <c r="AQ48" s="967">
        <v>42129</v>
      </c>
      <c r="AR48" s="692">
        <f>(AP48+AR47)</f>
        <v>931.43000000000029</v>
      </c>
      <c r="AS48" s="88"/>
    </row>
    <row r="49" spans="2:47" ht="15" thickBot="1">
      <c r="AN49" s="393">
        <v>42005</v>
      </c>
      <c r="AO49" s="1089">
        <v>6149.9</v>
      </c>
      <c r="AP49" s="858">
        <v>931.43</v>
      </c>
      <c r="AQ49" s="1090">
        <v>42129</v>
      </c>
      <c r="AR49" s="400">
        <f>(AP49-AO49)</f>
        <v>-5218.4699999999993</v>
      </c>
      <c r="AS49" s="88"/>
    </row>
    <row r="50" spans="2:47" ht="24" thickBot="1">
      <c r="B50" s="540" t="s">
        <v>73</v>
      </c>
      <c r="C50" s="132"/>
      <c r="D50" s="133"/>
      <c r="E50" s="134"/>
      <c r="F50" s="134"/>
      <c r="G50" s="134"/>
      <c r="H50" s="134"/>
      <c r="I50" s="135"/>
      <c r="J50" s="134"/>
      <c r="K50" s="134"/>
      <c r="L50" s="134"/>
      <c r="M50" s="132"/>
      <c r="N50" s="136"/>
      <c r="V50" s="583" t="s">
        <v>318</v>
      </c>
      <c r="W50" t="s">
        <v>319</v>
      </c>
      <c r="Z50" s="2"/>
      <c r="AH50" s="1193"/>
      <c r="AI50" s="1194"/>
      <c r="AJ50" s="1194"/>
      <c r="AK50" s="1194"/>
      <c r="AL50" s="1195"/>
      <c r="AN50" s="856"/>
      <c r="AO50" s="88"/>
      <c r="AP50" s="857">
        <v>3000</v>
      </c>
      <c r="AQ50" s="1088">
        <v>42149</v>
      </c>
      <c r="AR50" s="401">
        <f>(AP50+AR49)</f>
        <v>-2218.4699999999993</v>
      </c>
      <c r="AS50" s="88"/>
    </row>
    <row r="51" spans="2:47">
      <c r="B51" s="3"/>
      <c r="C51" s="4"/>
      <c r="D51" s="4"/>
      <c r="E51" s="5" t="s">
        <v>14</v>
      </c>
      <c r="F51" s="5" t="s">
        <v>12</v>
      </c>
      <c r="G51" s="5"/>
      <c r="H51" s="4"/>
      <c r="I51" s="5" t="s">
        <v>15</v>
      </c>
      <c r="J51" s="5" t="s">
        <v>16</v>
      </c>
      <c r="K51" s="5" t="s">
        <v>12</v>
      </c>
      <c r="L51" s="5" t="s">
        <v>12</v>
      </c>
      <c r="M51" s="4"/>
      <c r="N51" s="4"/>
      <c r="O51" s="4"/>
      <c r="P51" s="4"/>
      <c r="Q51" s="5" t="s">
        <v>12</v>
      </c>
      <c r="R51" s="5" t="s">
        <v>17</v>
      </c>
      <c r="S51" s="6"/>
      <c r="U51" s="546"/>
      <c r="V51" s="548"/>
      <c r="W51" s="157"/>
      <c r="X51" s="6" t="s">
        <v>14</v>
      </c>
      <c r="Y51" s="6" t="s">
        <v>12</v>
      </c>
      <c r="Z51" s="6"/>
      <c r="AA51" s="4"/>
      <c r="AB51" s="6" t="s">
        <v>15</v>
      </c>
      <c r="AC51" s="6" t="s">
        <v>16</v>
      </c>
      <c r="AD51" s="6" t="s">
        <v>12</v>
      </c>
      <c r="AE51" s="6" t="s">
        <v>12</v>
      </c>
      <c r="AF51" s="4"/>
      <c r="AG51" s="4"/>
      <c r="AH51" s="10"/>
      <c r="AI51" s="10"/>
      <c r="AJ51" s="8" t="s">
        <v>12</v>
      </c>
      <c r="AK51" s="8" t="s">
        <v>17</v>
      </c>
      <c r="AL51" s="8"/>
      <c r="AN51" s="966"/>
      <c r="AP51" s="857">
        <v>960</v>
      </c>
      <c r="AQ51" s="1088">
        <v>42170</v>
      </c>
      <c r="AR51" s="401">
        <f>(AP51+AR50)</f>
        <v>-1258.4699999999993</v>
      </c>
      <c r="AS51" s="88"/>
    </row>
    <row r="52" spans="2:47" ht="15" thickBot="1">
      <c r="B52" s="7" t="s">
        <v>3</v>
      </c>
      <c r="C52" s="8" t="s">
        <v>4</v>
      </c>
      <c r="D52" s="9" t="s">
        <v>18</v>
      </c>
      <c r="E52" s="9" t="s">
        <v>19</v>
      </c>
      <c r="F52" s="9" t="s">
        <v>19</v>
      </c>
      <c r="G52" s="9" t="s">
        <v>20</v>
      </c>
      <c r="H52" s="9" t="s">
        <v>21</v>
      </c>
      <c r="I52" s="9" t="s">
        <v>22</v>
      </c>
      <c r="J52" s="9" t="s">
        <v>19</v>
      </c>
      <c r="K52" s="9" t="s">
        <v>23</v>
      </c>
      <c r="L52" s="9" t="s">
        <v>23</v>
      </c>
      <c r="M52" s="9" t="s">
        <v>24</v>
      </c>
      <c r="N52" s="9" t="s">
        <v>20</v>
      </c>
      <c r="O52" s="9" t="s">
        <v>25</v>
      </c>
      <c r="P52" s="9" t="s">
        <v>0</v>
      </c>
      <c r="Q52" s="9" t="s">
        <v>11</v>
      </c>
      <c r="R52" s="9" t="s">
        <v>11</v>
      </c>
      <c r="S52" s="9" t="s">
        <v>26</v>
      </c>
      <c r="U52" s="179"/>
      <c r="V52" s="469" t="s">
        <v>4</v>
      </c>
      <c r="W52" s="153" t="s">
        <v>18</v>
      </c>
      <c r="X52" s="8" t="s">
        <v>19</v>
      </c>
      <c r="Y52" s="8" t="s">
        <v>19</v>
      </c>
      <c r="Z52" s="8" t="s">
        <v>20</v>
      </c>
      <c r="AA52" s="8" t="s">
        <v>21</v>
      </c>
      <c r="AB52" s="8" t="s">
        <v>22</v>
      </c>
      <c r="AC52" s="8" t="s">
        <v>19</v>
      </c>
      <c r="AD52" s="8" t="s">
        <v>23</v>
      </c>
      <c r="AE52" s="8" t="s">
        <v>23</v>
      </c>
      <c r="AF52" s="8" t="s">
        <v>24</v>
      </c>
      <c r="AG52" s="8" t="s">
        <v>20</v>
      </c>
      <c r="AH52" s="8" t="s">
        <v>25</v>
      </c>
      <c r="AI52" s="8" t="s">
        <v>0</v>
      </c>
      <c r="AJ52" s="8" t="s">
        <v>11</v>
      </c>
      <c r="AK52" s="8" t="s">
        <v>11</v>
      </c>
      <c r="AL52" s="8" t="s">
        <v>26</v>
      </c>
      <c r="AN52" s="395"/>
      <c r="AP52" s="691">
        <v>3365.4</v>
      </c>
      <c r="AQ52" s="1088">
        <v>42174</v>
      </c>
      <c r="AR52" s="401">
        <f>(AP52+AR51)</f>
        <v>2106.9300000000007</v>
      </c>
      <c r="AS52" s="88"/>
      <c r="AU52" s="93"/>
    </row>
    <row r="53" spans="2:47" ht="15.75" customHeight="1" thickBot="1">
      <c r="B53" s="12"/>
      <c r="C53" s="10"/>
      <c r="D53" s="10"/>
      <c r="E53" s="9" t="s">
        <v>3</v>
      </c>
      <c r="F53" s="9" t="s">
        <v>18</v>
      </c>
      <c r="G53" s="9"/>
      <c r="H53" s="10"/>
      <c r="I53" s="9" t="s">
        <v>21</v>
      </c>
      <c r="J53" s="9" t="s">
        <v>3</v>
      </c>
      <c r="K53" s="9" t="s">
        <v>27</v>
      </c>
      <c r="L53" s="9" t="s">
        <v>28</v>
      </c>
      <c r="M53" s="10"/>
      <c r="N53" s="10"/>
      <c r="O53" s="10"/>
      <c r="P53" s="10"/>
      <c r="Q53" s="9" t="s">
        <v>33</v>
      </c>
      <c r="R53" s="9" t="s">
        <v>30</v>
      </c>
      <c r="S53" s="8"/>
      <c r="U53" s="179"/>
      <c r="V53" s="549"/>
      <c r="W53" s="224"/>
      <c r="X53" s="8" t="s">
        <v>3</v>
      </c>
      <c r="Y53" s="8" t="s">
        <v>18</v>
      </c>
      <c r="Z53" s="8"/>
      <c r="AA53" s="10"/>
      <c r="AB53" s="8" t="s">
        <v>21</v>
      </c>
      <c r="AC53" s="8" t="s">
        <v>3</v>
      </c>
      <c r="AD53" s="8" t="s">
        <v>27</v>
      </c>
      <c r="AE53" s="8" t="s">
        <v>28</v>
      </c>
      <c r="AF53" s="10"/>
      <c r="AG53" s="10"/>
      <c r="AH53" s="10"/>
      <c r="AI53" s="10"/>
      <c r="AJ53" s="8" t="s">
        <v>1</v>
      </c>
      <c r="AK53" s="8" t="s">
        <v>30</v>
      </c>
      <c r="AL53" s="8"/>
      <c r="AN53" s="1074">
        <v>42036</v>
      </c>
      <c r="AO53" s="1075">
        <v>4727.2</v>
      </c>
      <c r="AP53" s="1075">
        <v>2106.9299999999998</v>
      </c>
      <c r="AQ53" s="1319">
        <v>42174</v>
      </c>
      <c r="AR53" s="400">
        <f>(AP53-AO53)</f>
        <v>-2620.27</v>
      </c>
      <c r="AS53" s="88"/>
    </row>
    <row r="54" spans="2:47" ht="21.75" customHeight="1" thickBot="1">
      <c r="B54" s="380" t="s">
        <v>40</v>
      </c>
      <c r="C54" s="381" t="s">
        <v>41</v>
      </c>
      <c r="D54" s="495">
        <v>13</v>
      </c>
      <c r="E54" s="381" t="s">
        <v>74</v>
      </c>
      <c r="F54" s="382">
        <v>41814</v>
      </c>
      <c r="G54" s="383">
        <v>25.2</v>
      </c>
      <c r="H54" s="381" t="s">
        <v>35</v>
      </c>
      <c r="I54" s="384">
        <v>470</v>
      </c>
      <c r="J54" s="385"/>
      <c r="K54" s="386">
        <v>41822</v>
      </c>
      <c r="L54" s="382">
        <v>41831</v>
      </c>
      <c r="M54" s="381">
        <v>2099</v>
      </c>
      <c r="N54" s="387">
        <v>25200</v>
      </c>
      <c r="O54" s="387">
        <f t="shared" ref="O54:O59" si="12">(N54-G54*1000)</f>
        <v>0</v>
      </c>
      <c r="P54" s="388">
        <f t="shared" ref="P54:P63" si="13">(N54*I54/1000)</f>
        <v>11844</v>
      </c>
      <c r="Q54" s="382">
        <f>(L54+28)</f>
        <v>41859</v>
      </c>
      <c r="R54" s="389">
        <f t="shared" ref="R54:R63" si="14">(P54*0.05)</f>
        <v>592.20000000000005</v>
      </c>
      <c r="S54" s="471"/>
      <c r="U54" s="179"/>
      <c r="V54" s="550"/>
      <c r="W54" s="705"/>
      <c r="X54" s="699"/>
      <c r="Y54" s="560"/>
      <c r="Z54" s="699"/>
      <c r="AA54" s="560"/>
      <c r="AB54" s="699"/>
      <c r="AC54" s="560"/>
      <c r="AD54" s="560"/>
      <c r="AE54" s="560"/>
      <c r="AF54" s="560"/>
      <c r="AG54" s="560"/>
      <c r="AH54" s="560"/>
      <c r="AI54" s="560"/>
      <c r="AJ54" s="560"/>
      <c r="AK54" s="560"/>
      <c r="AL54" s="13"/>
      <c r="AN54" s="1076"/>
      <c r="AO54" s="1077"/>
      <c r="AP54" s="1077">
        <v>2700</v>
      </c>
      <c r="AQ54" s="1320">
        <v>42184</v>
      </c>
      <c r="AR54" s="692">
        <f>(AP54+AR53)</f>
        <v>79.730000000000018</v>
      </c>
      <c r="AS54" s="88"/>
    </row>
    <row r="55" spans="2:47" ht="15" customHeight="1">
      <c r="B55" s="367" t="s">
        <v>75</v>
      </c>
      <c r="C55" s="201" t="s">
        <v>59</v>
      </c>
      <c r="D55" s="202">
        <v>230</v>
      </c>
      <c r="E55" s="201" t="s">
        <v>36</v>
      </c>
      <c r="F55" s="203">
        <v>41810</v>
      </c>
      <c r="G55" s="204">
        <v>100</v>
      </c>
      <c r="H55" s="201" t="s">
        <v>35</v>
      </c>
      <c r="I55" s="205">
        <v>60</v>
      </c>
      <c r="J55" s="201">
        <v>9124</v>
      </c>
      <c r="K55" s="206">
        <v>41824</v>
      </c>
      <c r="L55" s="203">
        <v>41823</v>
      </c>
      <c r="M55" s="202">
        <v>2087</v>
      </c>
      <c r="N55" s="207">
        <v>102000</v>
      </c>
      <c r="O55" s="207">
        <f t="shared" si="12"/>
        <v>2000</v>
      </c>
      <c r="P55" s="205">
        <f t="shared" si="13"/>
        <v>6120</v>
      </c>
      <c r="Q55" s="203">
        <f>(L55+35)</f>
        <v>41858</v>
      </c>
      <c r="R55" s="208">
        <f t="shared" si="14"/>
        <v>306</v>
      </c>
      <c r="S55" s="339"/>
      <c r="U55" s="551"/>
      <c r="V55" s="1328" t="s">
        <v>99</v>
      </c>
      <c r="W55" s="1329">
        <v>1</v>
      </c>
      <c r="X55" s="1329" t="s">
        <v>101</v>
      </c>
      <c r="Y55" s="1330">
        <v>42208</v>
      </c>
      <c r="Z55" s="1329">
        <v>50</v>
      </c>
      <c r="AA55" s="1329" t="s">
        <v>96</v>
      </c>
      <c r="AB55" s="1331">
        <v>9.5</v>
      </c>
      <c r="AC55" s="1329"/>
      <c r="AD55" s="1332">
        <v>42208</v>
      </c>
      <c r="AE55" s="1330">
        <v>42208</v>
      </c>
      <c r="AF55" s="1329" t="s">
        <v>114</v>
      </c>
      <c r="AG55" s="1329">
        <v>55.4</v>
      </c>
      <c r="AH55" s="1333">
        <f>(AG55-Z55)</f>
        <v>5.3999999999999986</v>
      </c>
      <c r="AI55" s="1334">
        <f>(AG55*AB55)</f>
        <v>526.29999999999995</v>
      </c>
      <c r="AJ55" s="1330">
        <f>(AE55+28)</f>
        <v>42236</v>
      </c>
      <c r="AK55" s="1333">
        <f>(AI55*0.06)</f>
        <v>31.577999999999996</v>
      </c>
      <c r="AL55" s="249"/>
      <c r="AN55" s="393">
        <v>42064</v>
      </c>
      <c r="AO55" s="858">
        <v>4105.29</v>
      </c>
      <c r="AP55" s="858">
        <v>79.73</v>
      </c>
      <c r="AQ55" s="1143">
        <v>42184</v>
      </c>
      <c r="AR55" s="400">
        <f>(AP55-AO55)</f>
        <v>-4025.56</v>
      </c>
      <c r="AS55" s="88"/>
    </row>
    <row r="56" spans="2:47" ht="15" customHeight="1">
      <c r="B56" s="390" t="s">
        <v>75</v>
      </c>
      <c r="C56" s="209" t="s">
        <v>59</v>
      </c>
      <c r="D56" s="196">
        <v>231</v>
      </c>
      <c r="E56" s="209" t="s">
        <v>36</v>
      </c>
      <c r="F56" s="197">
        <v>41810</v>
      </c>
      <c r="G56" s="270">
        <v>100</v>
      </c>
      <c r="H56" s="209" t="s">
        <v>35</v>
      </c>
      <c r="I56" s="199">
        <v>60</v>
      </c>
      <c r="J56" s="271">
        <v>9124</v>
      </c>
      <c r="K56" s="272">
        <v>41831</v>
      </c>
      <c r="L56" s="197">
        <f>(K56)</f>
        <v>41831</v>
      </c>
      <c r="M56" s="271">
        <v>2102</v>
      </c>
      <c r="N56" s="198">
        <v>99000</v>
      </c>
      <c r="O56" s="198">
        <f t="shared" si="12"/>
        <v>-1000</v>
      </c>
      <c r="P56" s="199">
        <f t="shared" si="13"/>
        <v>5940</v>
      </c>
      <c r="Q56" s="197">
        <f>(L56+35)</f>
        <v>41866</v>
      </c>
      <c r="R56" s="200">
        <f t="shared" si="14"/>
        <v>297</v>
      </c>
      <c r="S56" s="339"/>
      <c r="U56" s="553"/>
      <c r="V56" s="1003" t="s">
        <v>99</v>
      </c>
      <c r="W56" s="813">
        <v>2</v>
      </c>
      <c r="X56" s="813" t="s">
        <v>101</v>
      </c>
      <c r="Y56" s="989">
        <v>42213</v>
      </c>
      <c r="Z56" s="813">
        <v>200</v>
      </c>
      <c r="AA56" s="813" t="s">
        <v>96</v>
      </c>
      <c r="AB56" s="1004">
        <v>9.5</v>
      </c>
      <c r="AC56" s="813"/>
      <c r="AD56" s="814">
        <v>42219</v>
      </c>
      <c r="AE56" s="989">
        <v>42219</v>
      </c>
      <c r="AF56" s="813" t="s">
        <v>114</v>
      </c>
      <c r="AG56" s="813">
        <v>249.5</v>
      </c>
      <c r="AH56" s="1005">
        <f>(AG56-Z56)</f>
        <v>49.5</v>
      </c>
      <c r="AI56" s="1006">
        <f>(AG56*AB56)</f>
        <v>2370.25</v>
      </c>
      <c r="AJ56" s="989">
        <f>(AE56+28)</f>
        <v>42247</v>
      </c>
      <c r="AK56" s="1005">
        <f>(AI56*0.06)</f>
        <v>142.215</v>
      </c>
      <c r="AL56" s="250"/>
      <c r="AN56" s="856"/>
      <c r="AO56" s="857"/>
      <c r="AP56" s="857">
        <v>3000</v>
      </c>
      <c r="AQ56" s="967">
        <v>42212</v>
      </c>
      <c r="AR56" s="401">
        <f>(AP56+AR55)</f>
        <v>-1025.56</v>
      </c>
      <c r="AS56" s="88"/>
    </row>
    <row r="57" spans="2:47" ht="25.5" customHeight="1">
      <c r="B57" s="390" t="s">
        <v>5</v>
      </c>
      <c r="C57" s="209" t="str">
        <f>IF(J57=1473,"BANDEJA PAPAYA PET - GF 15",IF(J57=0,"    "))</f>
        <v>BANDEJA PAPAYA PET - GF 15</v>
      </c>
      <c r="D57" s="209">
        <v>16</v>
      </c>
      <c r="E57" s="209">
        <v>4735</v>
      </c>
      <c r="F57" s="210">
        <v>41775</v>
      </c>
      <c r="G57" s="209">
        <v>60</v>
      </c>
      <c r="H57" s="196" t="s">
        <v>35</v>
      </c>
      <c r="I57" s="211">
        <v>498</v>
      </c>
      <c r="J57" s="209">
        <v>1473</v>
      </c>
      <c r="K57" s="212">
        <v>41828</v>
      </c>
      <c r="L57" s="210">
        <v>41824</v>
      </c>
      <c r="M57" s="209">
        <v>2089</v>
      </c>
      <c r="N57" s="198">
        <v>60000</v>
      </c>
      <c r="O57" s="198">
        <f t="shared" si="12"/>
        <v>0</v>
      </c>
      <c r="P57" s="199">
        <f t="shared" si="13"/>
        <v>29880</v>
      </c>
      <c r="Q57" s="197">
        <f>(L57+30)</f>
        <v>41854</v>
      </c>
      <c r="R57" s="200">
        <f t="shared" si="14"/>
        <v>1494</v>
      </c>
      <c r="S57" s="339"/>
      <c r="U57" s="828"/>
      <c r="V57" s="1003" t="s">
        <v>99</v>
      </c>
      <c r="W57" s="813">
        <v>3</v>
      </c>
      <c r="X57" s="813" t="s">
        <v>55</v>
      </c>
      <c r="Y57" s="989">
        <v>42270</v>
      </c>
      <c r="Z57" s="813">
        <v>300</v>
      </c>
      <c r="AA57" s="813" t="s">
        <v>96</v>
      </c>
      <c r="AB57" s="1004">
        <v>9.5</v>
      </c>
      <c r="AC57" s="813"/>
      <c r="AD57" s="814">
        <v>42275</v>
      </c>
      <c r="AE57" s="989">
        <v>42279</v>
      </c>
      <c r="AF57" s="813" t="s">
        <v>114</v>
      </c>
      <c r="AG57" s="813">
        <v>43.1</v>
      </c>
      <c r="AH57" s="1005">
        <f>(AG57-Z57)</f>
        <v>-256.89999999999998</v>
      </c>
      <c r="AI57" s="1006">
        <f>(AG57*AB57)</f>
        <v>409.45</v>
      </c>
      <c r="AJ57" s="989">
        <f>(AE57+28)</f>
        <v>42307</v>
      </c>
      <c r="AK57" s="1005">
        <f>(AI57*0.06)</f>
        <v>24.567</v>
      </c>
      <c r="AL57" s="250"/>
      <c r="AN57" s="966"/>
      <c r="AO57" s="966"/>
      <c r="AP57" s="857">
        <v>279</v>
      </c>
      <c r="AQ57" s="967">
        <v>42213</v>
      </c>
      <c r="AR57" s="401">
        <f>(AP57+AR56)</f>
        <v>-746.56</v>
      </c>
      <c r="AS57" s="88"/>
    </row>
    <row r="58" spans="2:47" ht="15" customHeight="1" thickBot="1">
      <c r="B58" s="475" t="s">
        <v>76</v>
      </c>
      <c r="C58" s="664" t="s">
        <v>77</v>
      </c>
      <c r="D58" s="664">
        <v>1</v>
      </c>
      <c r="E58" s="664" t="s">
        <v>36</v>
      </c>
      <c r="F58" s="665">
        <v>41821</v>
      </c>
      <c r="G58" s="664">
        <v>10</v>
      </c>
      <c r="H58" s="427" t="s">
        <v>35</v>
      </c>
      <c r="I58" s="434">
        <v>470</v>
      </c>
      <c r="J58" s="664" t="s">
        <v>78</v>
      </c>
      <c r="K58" s="431">
        <v>41830</v>
      </c>
      <c r="L58" s="428">
        <f>(K58)</f>
        <v>41830</v>
      </c>
      <c r="M58" s="427">
        <v>2097</v>
      </c>
      <c r="N58" s="432">
        <v>10000</v>
      </c>
      <c r="O58" s="432">
        <f t="shared" si="12"/>
        <v>0</v>
      </c>
      <c r="P58" s="433">
        <f t="shared" si="13"/>
        <v>4700</v>
      </c>
      <c r="Q58" s="428">
        <f>(L58+28)</f>
        <v>41858</v>
      </c>
      <c r="R58" s="434">
        <f t="shared" si="14"/>
        <v>235</v>
      </c>
      <c r="S58" s="690" t="s">
        <v>169</v>
      </c>
      <c r="U58" s="553"/>
      <c r="V58" s="563"/>
      <c r="W58" s="196"/>
      <c r="X58" s="196"/>
      <c r="Y58" s="197"/>
      <c r="Z58" s="356">
        <v>256.89999999999998</v>
      </c>
      <c r="AA58" s="813" t="s">
        <v>96</v>
      </c>
      <c r="AB58" s="1004">
        <v>9.5</v>
      </c>
      <c r="AC58" s="813"/>
      <c r="AD58" s="814">
        <v>42275</v>
      </c>
      <c r="AE58" s="989">
        <v>42279</v>
      </c>
      <c r="AF58" s="209" t="s">
        <v>114</v>
      </c>
      <c r="AG58" s="270">
        <v>185.4</v>
      </c>
      <c r="AH58" s="1005">
        <f>(AG58-Z58)</f>
        <v>-71.499999999999972</v>
      </c>
      <c r="AI58" s="1006">
        <f>(AG58*AB58)</f>
        <v>1761.3</v>
      </c>
      <c r="AJ58" s="989">
        <f>(AE58+28)</f>
        <v>42307</v>
      </c>
      <c r="AK58" s="1005">
        <f>(AI58*0.06)</f>
        <v>105.678</v>
      </c>
      <c r="AL58" s="250"/>
      <c r="AN58" s="395"/>
      <c r="AO58" s="395"/>
      <c r="AP58" s="691">
        <v>5685.08</v>
      </c>
      <c r="AQ58" s="693">
        <v>42216</v>
      </c>
      <c r="AR58" s="692">
        <f>(AP58+AR57)</f>
        <v>4938.5200000000004</v>
      </c>
      <c r="AS58" s="88"/>
    </row>
    <row r="59" spans="2:47" ht="13.5" customHeight="1">
      <c r="B59" s="426" t="s">
        <v>44</v>
      </c>
      <c r="C59" s="427" t="s">
        <v>45</v>
      </c>
      <c r="D59" s="496">
        <v>3</v>
      </c>
      <c r="E59" s="427">
        <v>10288</v>
      </c>
      <c r="F59" s="428">
        <v>41803</v>
      </c>
      <c r="G59" s="429">
        <v>40</v>
      </c>
      <c r="H59" s="427" t="s">
        <v>35</v>
      </c>
      <c r="I59" s="430">
        <v>470</v>
      </c>
      <c r="J59" s="427">
        <v>8490</v>
      </c>
      <c r="K59" s="431">
        <v>41810</v>
      </c>
      <c r="L59" s="428">
        <f>(K59)</f>
        <v>41810</v>
      </c>
      <c r="M59" s="427">
        <v>2080</v>
      </c>
      <c r="N59" s="432">
        <v>38000</v>
      </c>
      <c r="O59" s="432">
        <f t="shared" si="12"/>
        <v>-2000</v>
      </c>
      <c r="P59" s="433">
        <f t="shared" si="13"/>
        <v>17860</v>
      </c>
      <c r="Q59" s="428">
        <f>(L59+35)</f>
        <v>41845</v>
      </c>
      <c r="R59" s="434">
        <f t="shared" si="14"/>
        <v>893</v>
      </c>
      <c r="S59" s="690" t="s">
        <v>170</v>
      </c>
      <c r="U59" s="553"/>
      <c r="V59" s="563"/>
      <c r="W59" s="196"/>
      <c r="X59" s="196"/>
      <c r="Y59" s="197"/>
      <c r="Z59" s="356">
        <v>71.5</v>
      </c>
      <c r="AA59" s="813" t="s">
        <v>96</v>
      </c>
      <c r="AB59" s="1004">
        <v>9.5</v>
      </c>
      <c r="AC59" s="813"/>
      <c r="AD59" s="814">
        <v>42275</v>
      </c>
      <c r="AE59" s="989">
        <v>42279</v>
      </c>
      <c r="AF59" s="209" t="s">
        <v>114</v>
      </c>
      <c r="AG59" s="270">
        <v>137.9</v>
      </c>
      <c r="AH59" s="1005">
        <f>(AG59-Z59)</f>
        <v>66.400000000000006</v>
      </c>
      <c r="AI59" s="1006">
        <f>(AG59*AB59)</f>
        <v>1310.05</v>
      </c>
      <c r="AJ59" s="989">
        <f>(AE59+28)</f>
        <v>42307</v>
      </c>
      <c r="AK59" s="1005">
        <f>(AI59*0.06)</f>
        <v>78.602999999999994</v>
      </c>
      <c r="AL59" s="250"/>
      <c r="AN59" s="1114">
        <v>42095</v>
      </c>
      <c r="AO59" s="857">
        <v>6270.2</v>
      </c>
      <c r="AP59" s="88">
        <v>4938.5200000000004</v>
      </c>
      <c r="AQ59" s="967">
        <v>42216</v>
      </c>
      <c r="AR59" s="66">
        <f>(AP59-AO59)</f>
        <v>-1331.6799999999994</v>
      </c>
    </row>
    <row r="60" spans="2:47" ht="13.5" customHeight="1" thickBot="1">
      <c r="B60" s="391" t="s">
        <v>79</v>
      </c>
      <c r="C60" s="201" t="s">
        <v>10</v>
      </c>
      <c r="D60" s="201">
        <v>398</v>
      </c>
      <c r="E60" s="201">
        <v>137278</v>
      </c>
      <c r="F60" s="217">
        <v>41796</v>
      </c>
      <c r="G60" s="218">
        <v>0.9</v>
      </c>
      <c r="H60" s="201" t="s">
        <v>35</v>
      </c>
      <c r="I60" s="205">
        <v>4110</v>
      </c>
      <c r="J60" s="201">
        <v>1444</v>
      </c>
      <c r="K60" s="219">
        <v>41808</v>
      </c>
      <c r="L60" s="217">
        <v>41808</v>
      </c>
      <c r="M60" s="202">
        <v>2078</v>
      </c>
      <c r="N60" s="207">
        <v>1000</v>
      </c>
      <c r="O60" s="204">
        <f>(G60*1000-N60)</f>
        <v>-100</v>
      </c>
      <c r="P60" s="205">
        <f t="shared" si="13"/>
        <v>4110</v>
      </c>
      <c r="Q60" s="217">
        <f>(L60+42)</f>
        <v>41850</v>
      </c>
      <c r="R60" s="208">
        <f t="shared" si="14"/>
        <v>205.5</v>
      </c>
      <c r="S60" s="793"/>
      <c r="U60" s="553"/>
      <c r="V60" s="563"/>
      <c r="W60" s="196"/>
      <c r="X60" s="196"/>
      <c r="Y60" s="197"/>
      <c r="Z60" s="336"/>
      <c r="AA60" s="196"/>
      <c r="AB60" s="334"/>
      <c r="AC60" s="335"/>
      <c r="AD60" s="272"/>
      <c r="AE60" s="197"/>
      <c r="AF60" s="209"/>
      <c r="AG60" s="270"/>
      <c r="AH60" s="198"/>
      <c r="AI60" s="199"/>
      <c r="AJ60" s="197"/>
      <c r="AK60" s="200"/>
      <c r="AL60" s="251"/>
      <c r="AN60" s="1116"/>
      <c r="AO60" s="1117"/>
      <c r="AP60" s="1190">
        <v>2500</v>
      </c>
      <c r="AQ60" s="693">
        <v>42240</v>
      </c>
      <c r="AR60" s="692">
        <f>(AP60+AR59)</f>
        <v>1168.3200000000006</v>
      </c>
    </row>
    <row r="61" spans="2:47" ht="24" customHeight="1" thickBot="1">
      <c r="B61" s="367" t="s">
        <v>79</v>
      </c>
      <c r="C61" s="201" t="s">
        <v>80</v>
      </c>
      <c r="D61" s="201">
        <v>399</v>
      </c>
      <c r="E61" s="201">
        <v>137278</v>
      </c>
      <c r="F61" s="217">
        <v>41796</v>
      </c>
      <c r="G61" s="218">
        <v>1.5</v>
      </c>
      <c r="H61" s="201" t="s">
        <v>35</v>
      </c>
      <c r="I61" s="205">
        <v>2110</v>
      </c>
      <c r="J61" s="201">
        <v>4003</v>
      </c>
      <c r="K61" s="219">
        <v>41808</v>
      </c>
      <c r="L61" s="217">
        <v>41808</v>
      </c>
      <c r="M61" s="202">
        <v>2078</v>
      </c>
      <c r="N61" s="207">
        <v>2300</v>
      </c>
      <c r="O61" s="204">
        <f>(G61*1000-N61)</f>
        <v>-800</v>
      </c>
      <c r="P61" s="205">
        <f t="shared" si="13"/>
        <v>4853</v>
      </c>
      <c r="Q61" s="217">
        <f>(L61+42)</f>
        <v>41850</v>
      </c>
      <c r="R61" s="208">
        <f t="shared" si="14"/>
        <v>242.65</v>
      </c>
      <c r="S61" s="339"/>
      <c r="U61" s="581"/>
      <c r="V61" s="582"/>
      <c r="W61" s="326"/>
      <c r="X61" s="326"/>
      <c r="Y61" s="326"/>
      <c r="Z61" s="326"/>
      <c r="AA61" s="326"/>
      <c r="AB61" s="326"/>
      <c r="AC61" s="326"/>
      <c r="AD61" s="326"/>
      <c r="AE61" s="326"/>
      <c r="AF61" s="326"/>
      <c r="AG61" s="326"/>
      <c r="AH61" s="326"/>
      <c r="AI61" s="326"/>
      <c r="AJ61" s="326"/>
      <c r="AK61" s="326"/>
      <c r="AL61" s="327"/>
      <c r="AN61" s="393">
        <v>42125</v>
      </c>
      <c r="AO61" s="858">
        <v>4858.83</v>
      </c>
      <c r="AP61" s="858">
        <v>1168.32</v>
      </c>
      <c r="AQ61" s="1143">
        <v>42240</v>
      </c>
      <c r="AR61" s="400">
        <f>(AP61-AO61)</f>
        <v>-3690.51</v>
      </c>
    </row>
    <row r="62" spans="2:47" ht="15" customHeight="1" thickBot="1">
      <c r="B62" s="367" t="s">
        <v>147</v>
      </c>
      <c r="C62" s="201" t="s">
        <v>54</v>
      </c>
      <c r="D62" s="497">
        <v>1</v>
      </c>
      <c r="E62" s="202" t="s">
        <v>55</v>
      </c>
      <c r="F62" s="203">
        <v>41781</v>
      </c>
      <c r="G62" s="215">
        <v>20</v>
      </c>
      <c r="H62" s="202" t="s">
        <v>35</v>
      </c>
      <c r="I62" s="216">
        <v>590</v>
      </c>
      <c r="J62" s="221"/>
      <c r="K62" s="206">
        <v>41800</v>
      </c>
      <c r="L62" s="203">
        <v>41817</v>
      </c>
      <c r="M62" s="201">
        <v>2083</v>
      </c>
      <c r="N62" s="207">
        <v>21350</v>
      </c>
      <c r="O62" s="207">
        <f>(N62-G62*1000)</f>
        <v>1350</v>
      </c>
      <c r="P62" s="205">
        <f t="shared" si="13"/>
        <v>12596.5</v>
      </c>
      <c r="Q62" s="203">
        <f>(L62+35)</f>
        <v>41852</v>
      </c>
      <c r="R62" s="208">
        <f t="shared" si="14"/>
        <v>629.82500000000005</v>
      </c>
      <c r="S62" s="314" t="s">
        <v>86</v>
      </c>
      <c r="AN62" s="856"/>
      <c r="AO62" s="857"/>
      <c r="AP62" s="857">
        <v>3000</v>
      </c>
      <c r="AQ62" s="967">
        <v>42269</v>
      </c>
      <c r="AR62" s="401">
        <f>(AP62+AR61)</f>
        <v>-690.51000000000022</v>
      </c>
    </row>
    <row r="63" spans="2:47" ht="27.75" customHeight="1" thickBot="1">
      <c r="B63" s="367" t="s">
        <v>79</v>
      </c>
      <c r="C63" s="201" t="s">
        <v>10</v>
      </c>
      <c r="D63" s="201">
        <v>400</v>
      </c>
      <c r="E63" s="201">
        <v>138407</v>
      </c>
      <c r="F63" s="217">
        <v>41807</v>
      </c>
      <c r="G63" s="218">
        <v>0.5</v>
      </c>
      <c r="H63" s="201" t="s">
        <v>35</v>
      </c>
      <c r="I63" s="205">
        <v>4110</v>
      </c>
      <c r="J63" s="201">
        <v>1444</v>
      </c>
      <c r="K63" s="219">
        <v>41821</v>
      </c>
      <c r="L63" s="217">
        <v>41821</v>
      </c>
      <c r="M63" s="202">
        <v>2095</v>
      </c>
      <c r="N63" s="207">
        <v>500</v>
      </c>
      <c r="O63" s="204">
        <f>(G63*1000-N63)</f>
        <v>0</v>
      </c>
      <c r="P63" s="205">
        <f t="shared" si="13"/>
        <v>2055</v>
      </c>
      <c r="Q63" s="217">
        <f>(L63+42)</f>
        <v>41863</v>
      </c>
      <c r="R63" s="208">
        <f t="shared" si="14"/>
        <v>102.75</v>
      </c>
      <c r="S63" s="339"/>
      <c r="V63" s="583" t="s">
        <v>146</v>
      </c>
      <c r="W63" t="s">
        <v>144</v>
      </c>
      <c r="Z63" s="2"/>
      <c r="AH63" s="1193" t="s">
        <v>302</v>
      </c>
      <c r="AI63" s="1194"/>
      <c r="AJ63" s="1194"/>
      <c r="AK63" s="1194"/>
      <c r="AL63" s="1195"/>
      <c r="AN63" s="395"/>
      <c r="AO63" s="395"/>
      <c r="AP63" s="691">
        <v>3991.2</v>
      </c>
      <c r="AQ63" s="693">
        <v>42290</v>
      </c>
      <c r="AR63" s="692">
        <f>(AP63+AR62)</f>
        <v>3300.6899999999996</v>
      </c>
    </row>
    <row r="64" spans="2:47" ht="15" thickBot="1">
      <c r="B64" s="466"/>
      <c r="C64" s="467"/>
      <c r="D64" s="467"/>
      <c r="E64" s="467"/>
      <c r="F64" s="467"/>
      <c r="G64" s="467"/>
      <c r="H64" s="467"/>
      <c r="I64" s="467"/>
      <c r="J64" s="467"/>
      <c r="K64" s="467"/>
      <c r="L64" s="467"/>
      <c r="M64" s="467"/>
      <c r="N64" s="467"/>
      <c r="O64" s="467"/>
      <c r="P64" s="517">
        <f>SUM(P54:P63)</f>
        <v>99958.5</v>
      </c>
      <c r="Q64" s="467"/>
      <c r="R64" s="517">
        <f>SUM(R54:R63)</f>
        <v>4997.9249999999993</v>
      </c>
      <c r="S64" s="392" t="s">
        <v>8</v>
      </c>
      <c r="U64" s="546"/>
      <c r="V64" s="548"/>
      <c r="W64" s="157"/>
      <c r="X64" s="6" t="s">
        <v>14</v>
      </c>
      <c r="Y64" s="6" t="s">
        <v>12</v>
      </c>
      <c r="Z64" s="6"/>
      <c r="AA64" s="4"/>
      <c r="AB64" s="6" t="s">
        <v>15</v>
      </c>
      <c r="AC64" s="6" t="s">
        <v>16</v>
      </c>
      <c r="AD64" s="6" t="s">
        <v>12</v>
      </c>
      <c r="AE64" s="6" t="s">
        <v>12</v>
      </c>
      <c r="AF64" s="4"/>
      <c r="AG64" s="4"/>
      <c r="AH64" s="10"/>
      <c r="AI64" s="10"/>
      <c r="AJ64" s="8" t="s">
        <v>12</v>
      </c>
      <c r="AK64" s="8" t="s">
        <v>17</v>
      </c>
      <c r="AL64" s="8"/>
      <c r="AN64" s="1114">
        <v>42156</v>
      </c>
      <c r="AO64" s="857">
        <v>5483.78</v>
      </c>
      <c r="AP64" s="88">
        <v>3300.69</v>
      </c>
      <c r="AQ64" s="967">
        <v>42290</v>
      </c>
      <c r="AR64" s="66">
        <f>(AP64-AO64)</f>
        <v>-2183.0899999999997</v>
      </c>
    </row>
    <row r="65" spans="2:44" ht="15" thickBot="1">
      <c r="U65" s="179"/>
      <c r="V65" s="469" t="s">
        <v>4</v>
      </c>
      <c r="W65" s="153" t="s">
        <v>18</v>
      </c>
      <c r="X65" s="8" t="s">
        <v>19</v>
      </c>
      <c r="Y65" s="8" t="s">
        <v>19</v>
      </c>
      <c r="Z65" s="8" t="s">
        <v>20</v>
      </c>
      <c r="AA65" s="8" t="s">
        <v>21</v>
      </c>
      <c r="AB65" s="8" t="s">
        <v>22</v>
      </c>
      <c r="AC65" s="8" t="s">
        <v>19</v>
      </c>
      <c r="AD65" s="8" t="s">
        <v>23</v>
      </c>
      <c r="AE65" s="8" t="s">
        <v>23</v>
      </c>
      <c r="AF65" s="8" t="s">
        <v>24</v>
      </c>
      <c r="AG65" s="8" t="s">
        <v>20</v>
      </c>
      <c r="AH65" s="8" t="s">
        <v>25</v>
      </c>
      <c r="AI65" s="8" t="s">
        <v>0</v>
      </c>
      <c r="AJ65" s="8" t="s">
        <v>11</v>
      </c>
      <c r="AK65" s="8" t="s">
        <v>11</v>
      </c>
      <c r="AL65" s="8" t="s">
        <v>26</v>
      </c>
      <c r="AN65" s="1116"/>
      <c r="AO65" s="395"/>
      <c r="AP65" s="1190">
        <v>4700</v>
      </c>
      <c r="AQ65" s="693">
        <v>42318</v>
      </c>
      <c r="AR65" s="692">
        <f>(AP65+AR64)</f>
        <v>2516.9100000000003</v>
      </c>
    </row>
    <row r="66" spans="2:44" ht="18.600000000000001" thickBot="1">
      <c r="B66" s="540" t="s">
        <v>87</v>
      </c>
      <c r="C66" s="254"/>
      <c r="D66" s="257"/>
      <c r="E66" s="255"/>
      <c r="F66" s="255"/>
      <c r="G66" s="255"/>
      <c r="H66" s="255"/>
      <c r="I66" s="256"/>
      <c r="J66" s="255"/>
      <c r="K66" s="255"/>
      <c r="L66" s="255"/>
      <c r="M66" s="254"/>
      <c r="N66" s="136"/>
      <c r="U66" s="179"/>
      <c r="V66" s="549"/>
      <c r="W66" s="224"/>
      <c r="X66" s="8" t="s">
        <v>3</v>
      </c>
      <c r="Y66" s="8" t="s">
        <v>18</v>
      </c>
      <c r="Z66" s="8"/>
      <c r="AA66" s="10"/>
      <c r="AB66" s="8" t="s">
        <v>21</v>
      </c>
      <c r="AC66" s="8" t="s">
        <v>3</v>
      </c>
      <c r="AD66" s="8" t="s">
        <v>27</v>
      </c>
      <c r="AE66" s="8" t="s">
        <v>28</v>
      </c>
      <c r="AF66" s="10"/>
      <c r="AG66" s="10"/>
      <c r="AH66" s="10"/>
      <c r="AI66" s="10"/>
      <c r="AJ66" s="8" t="s">
        <v>1</v>
      </c>
      <c r="AK66" s="8" t="s">
        <v>30</v>
      </c>
      <c r="AL66" s="8"/>
      <c r="AN66" s="1113">
        <v>42186</v>
      </c>
      <c r="AO66" s="858">
        <v>4477.2</v>
      </c>
      <c r="AP66" s="1089">
        <v>2516.91</v>
      </c>
      <c r="AQ66" s="1143">
        <v>42318</v>
      </c>
      <c r="AR66" s="66">
        <f>(AP66-AO66)</f>
        <v>-1960.29</v>
      </c>
    </row>
    <row r="67" spans="2:44" ht="15" thickBot="1">
      <c r="B67" s="156"/>
      <c r="C67" s="4"/>
      <c r="D67" s="157"/>
      <c r="E67" s="5" t="s">
        <v>14</v>
      </c>
      <c r="F67" s="5" t="s">
        <v>12</v>
      </c>
      <c r="G67" s="5"/>
      <c r="H67" s="4"/>
      <c r="I67" s="5" t="s">
        <v>15</v>
      </c>
      <c r="J67" s="5" t="s">
        <v>16</v>
      </c>
      <c r="K67" s="5" t="s">
        <v>12</v>
      </c>
      <c r="L67" s="5" t="s">
        <v>12</v>
      </c>
      <c r="M67" s="4"/>
      <c r="N67" s="4"/>
      <c r="O67" s="4"/>
      <c r="P67" s="4"/>
      <c r="Q67" s="5" t="s">
        <v>12</v>
      </c>
      <c r="R67" s="5" t="s">
        <v>17</v>
      </c>
      <c r="S67" s="151"/>
      <c r="U67" s="179"/>
      <c r="V67" s="552"/>
      <c r="W67" s="155"/>
      <c r="X67" s="14"/>
      <c r="Y67" s="13"/>
      <c r="Z67" s="14"/>
      <c r="AA67" s="13"/>
      <c r="AB67" s="14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N67" s="1116"/>
      <c r="AO67" s="691"/>
      <c r="AP67" s="1190"/>
      <c r="AQ67" s="1117"/>
      <c r="AR67" s="348"/>
    </row>
    <row r="68" spans="2:44">
      <c r="B68" s="158" t="s">
        <v>3</v>
      </c>
      <c r="C68" s="8" t="s">
        <v>4</v>
      </c>
      <c r="D68" s="159" t="s">
        <v>18</v>
      </c>
      <c r="E68" s="9" t="s">
        <v>19</v>
      </c>
      <c r="F68" s="9" t="s">
        <v>19</v>
      </c>
      <c r="G68" s="9" t="s">
        <v>20</v>
      </c>
      <c r="H68" s="9" t="s">
        <v>21</v>
      </c>
      <c r="I68" s="9" t="s">
        <v>22</v>
      </c>
      <c r="J68" s="9" t="s">
        <v>19</v>
      </c>
      <c r="K68" s="9" t="s">
        <v>23</v>
      </c>
      <c r="L68" s="9" t="s">
        <v>23</v>
      </c>
      <c r="M68" s="9" t="s">
        <v>24</v>
      </c>
      <c r="N68" s="9" t="s">
        <v>20</v>
      </c>
      <c r="O68" s="9" t="s">
        <v>25</v>
      </c>
      <c r="P68" s="9" t="s">
        <v>0</v>
      </c>
      <c r="Q68" s="9" t="s">
        <v>11</v>
      </c>
      <c r="R68" s="9" t="s">
        <v>11</v>
      </c>
      <c r="S68" s="159" t="s">
        <v>26</v>
      </c>
      <c r="U68" s="551"/>
      <c r="V68" s="648" t="s">
        <v>145</v>
      </c>
      <c r="W68" s="648">
        <v>1</v>
      </c>
      <c r="X68" s="649" t="s">
        <v>36</v>
      </c>
      <c r="Y68" s="650">
        <v>41919</v>
      </c>
      <c r="Z68" s="651">
        <v>12</v>
      </c>
      <c r="AA68" s="649" t="s">
        <v>35</v>
      </c>
      <c r="AB68" s="652">
        <v>500</v>
      </c>
      <c r="AC68" s="653"/>
      <c r="AD68" s="654">
        <v>41925</v>
      </c>
      <c r="AE68" s="650">
        <f>(AD68)</f>
        <v>41925</v>
      </c>
      <c r="AF68" s="655">
        <v>2200</v>
      </c>
      <c r="AG68" s="656">
        <v>12000</v>
      </c>
      <c r="AH68" s="657">
        <f t="shared" ref="AH68:AH74" si="15">(AG68-Z68*1000)</f>
        <v>0</v>
      </c>
      <c r="AI68" s="658">
        <f t="shared" ref="AI68:AI74" si="16">(AG68*AB68/1000)</f>
        <v>6000</v>
      </c>
      <c r="AJ68" s="650">
        <f t="shared" ref="AJ68:AJ74" si="17">(AE68+35)</f>
        <v>41960</v>
      </c>
      <c r="AK68" s="659">
        <f t="shared" ref="AK68:AK74" si="18">(AI68*0.05)</f>
        <v>300</v>
      </c>
      <c r="AL68" s="249"/>
      <c r="AN68" s="1113">
        <v>42217</v>
      </c>
      <c r="AO68" s="1431">
        <v>5822.55</v>
      </c>
      <c r="AP68" s="1089"/>
      <c r="AQ68" s="1115"/>
      <c r="AR68" s="66">
        <f>(AP68-AO68)</f>
        <v>-5822.55</v>
      </c>
    </row>
    <row r="69" spans="2:44" ht="15" thickBot="1">
      <c r="B69" s="223"/>
      <c r="C69" s="10"/>
      <c r="D69" s="224"/>
      <c r="E69" s="9" t="s">
        <v>3</v>
      </c>
      <c r="F69" s="9" t="s">
        <v>18</v>
      </c>
      <c r="G69" s="9"/>
      <c r="H69" s="10"/>
      <c r="I69" s="9" t="s">
        <v>21</v>
      </c>
      <c r="J69" s="9" t="s">
        <v>3</v>
      </c>
      <c r="K69" s="9" t="s">
        <v>27</v>
      </c>
      <c r="L69" s="9" t="s">
        <v>28</v>
      </c>
      <c r="M69" s="10"/>
      <c r="N69" s="10"/>
      <c r="O69" s="10"/>
      <c r="P69" s="10"/>
      <c r="Q69" s="9" t="s">
        <v>33</v>
      </c>
      <c r="R69" s="9" t="s">
        <v>30</v>
      </c>
      <c r="S69" s="153"/>
      <c r="U69" s="553"/>
      <c r="V69" s="563" t="s">
        <v>145</v>
      </c>
      <c r="W69" s="196">
        <v>2</v>
      </c>
      <c r="X69" s="196" t="s">
        <v>36</v>
      </c>
      <c r="Y69" s="197">
        <v>41983</v>
      </c>
      <c r="Z69" s="336">
        <v>12</v>
      </c>
      <c r="AA69" s="196" t="s">
        <v>35</v>
      </c>
      <c r="AB69" s="334">
        <v>495</v>
      </c>
      <c r="AC69" s="335"/>
      <c r="AD69" s="272">
        <v>41983</v>
      </c>
      <c r="AE69" s="197">
        <v>41984</v>
      </c>
      <c r="AF69" s="209">
        <v>2282</v>
      </c>
      <c r="AG69" s="270">
        <v>12000</v>
      </c>
      <c r="AH69" s="198">
        <f t="shared" si="15"/>
        <v>0</v>
      </c>
      <c r="AI69" s="199">
        <f t="shared" si="16"/>
        <v>5940</v>
      </c>
      <c r="AJ69" s="197">
        <f t="shared" si="17"/>
        <v>42019</v>
      </c>
      <c r="AK69" s="200">
        <f t="shared" si="18"/>
        <v>297</v>
      </c>
      <c r="AL69" s="250"/>
      <c r="AN69" s="1116"/>
      <c r="AO69" s="1434"/>
      <c r="AP69" s="1190"/>
      <c r="AQ69" s="1117"/>
      <c r="AR69" s="1432"/>
    </row>
    <row r="70" spans="2:44">
      <c r="B70" s="794"/>
      <c r="C70" s="661"/>
      <c r="D70" s="795"/>
      <c r="E70" s="661"/>
      <c r="F70" s="796"/>
      <c r="G70" s="661"/>
      <c r="H70" s="342"/>
      <c r="I70" s="797"/>
      <c r="J70" s="661"/>
      <c r="K70" s="798"/>
      <c r="L70" s="799"/>
      <c r="M70" s="795"/>
      <c r="N70" s="344"/>
      <c r="O70" s="344"/>
      <c r="P70" s="800"/>
      <c r="Q70" s="801"/>
      <c r="R70" s="345"/>
      <c r="S70" s="802"/>
      <c r="U70" s="828"/>
      <c r="V70" s="563" t="s">
        <v>145</v>
      </c>
      <c r="W70" s="196">
        <v>3</v>
      </c>
      <c r="X70" s="196" t="s">
        <v>207</v>
      </c>
      <c r="Y70" s="197">
        <v>42023</v>
      </c>
      <c r="Z70" s="336">
        <v>12</v>
      </c>
      <c r="AA70" s="196" t="s">
        <v>35</v>
      </c>
      <c r="AB70" s="334">
        <v>495</v>
      </c>
      <c r="AC70" s="335"/>
      <c r="AD70" s="272">
        <v>42026</v>
      </c>
      <c r="AE70" s="197">
        <v>42027</v>
      </c>
      <c r="AF70" s="209">
        <v>2319</v>
      </c>
      <c r="AG70" s="270">
        <v>12000</v>
      </c>
      <c r="AH70" s="198">
        <f t="shared" si="15"/>
        <v>0</v>
      </c>
      <c r="AI70" s="199">
        <f t="shared" si="16"/>
        <v>5940</v>
      </c>
      <c r="AJ70" s="197">
        <f t="shared" si="17"/>
        <v>42062</v>
      </c>
      <c r="AK70" s="200">
        <f t="shared" si="18"/>
        <v>297</v>
      </c>
      <c r="AL70" s="250"/>
      <c r="AN70" s="1113">
        <v>42248</v>
      </c>
      <c r="AO70" s="1431">
        <v>3674.25</v>
      </c>
      <c r="AP70" s="1089"/>
      <c r="AQ70" s="1316"/>
      <c r="AR70" s="66">
        <f>(AP70-AO70)</f>
        <v>-3674.25</v>
      </c>
    </row>
    <row r="71" spans="2:44" ht="15" thickBot="1">
      <c r="B71" s="390" t="s">
        <v>79</v>
      </c>
      <c r="C71" s="209" t="s">
        <v>10</v>
      </c>
      <c r="D71" s="209">
        <v>401</v>
      </c>
      <c r="E71" s="209">
        <v>139066</v>
      </c>
      <c r="F71" s="210">
        <v>41832</v>
      </c>
      <c r="G71" s="803">
        <v>0.5</v>
      </c>
      <c r="H71" s="209" t="s">
        <v>35</v>
      </c>
      <c r="I71" s="199">
        <v>4110</v>
      </c>
      <c r="J71" s="271">
        <v>1444</v>
      </c>
      <c r="K71" s="212">
        <v>41835</v>
      </c>
      <c r="L71" s="210">
        <v>41843</v>
      </c>
      <c r="M71" s="196">
        <v>2106</v>
      </c>
      <c r="N71" s="198">
        <v>500</v>
      </c>
      <c r="O71" s="270">
        <f>(G71*1000-N71)</f>
        <v>0</v>
      </c>
      <c r="P71" s="199">
        <f t="shared" ref="P71:P79" si="19">(N71*I71/1000)</f>
        <v>2055</v>
      </c>
      <c r="Q71" s="210">
        <f>(L71+42)</f>
        <v>41885</v>
      </c>
      <c r="R71" s="200">
        <f t="shared" ref="R71:R80" si="20">(P71*0.05)</f>
        <v>102.75</v>
      </c>
      <c r="S71" s="804" t="s">
        <v>89</v>
      </c>
      <c r="U71" s="553"/>
      <c r="V71" s="563" t="s">
        <v>145</v>
      </c>
      <c r="W71" s="196">
        <v>4</v>
      </c>
      <c r="X71" s="196" t="s">
        <v>36</v>
      </c>
      <c r="Y71" s="197">
        <v>42074</v>
      </c>
      <c r="Z71" s="336">
        <v>12</v>
      </c>
      <c r="AA71" s="196" t="s">
        <v>35</v>
      </c>
      <c r="AB71" s="334">
        <v>495</v>
      </c>
      <c r="AC71" s="335"/>
      <c r="AD71" s="272">
        <v>42081</v>
      </c>
      <c r="AE71" s="197">
        <v>42080</v>
      </c>
      <c r="AF71" s="209">
        <v>2383</v>
      </c>
      <c r="AG71" s="270">
        <v>12000</v>
      </c>
      <c r="AH71" s="198">
        <f t="shared" si="15"/>
        <v>0</v>
      </c>
      <c r="AI71" s="199">
        <f t="shared" si="16"/>
        <v>5940</v>
      </c>
      <c r="AJ71" s="197">
        <f t="shared" si="17"/>
        <v>42115</v>
      </c>
      <c r="AK71" s="200">
        <f t="shared" si="18"/>
        <v>297</v>
      </c>
      <c r="AL71" s="250"/>
      <c r="AN71" s="1116"/>
      <c r="AO71" s="1434"/>
      <c r="AP71" s="1190"/>
      <c r="AQ71" s="1317"/>
      <c r="AR71" s="1433"/>
    </row>
    <row r="72" spans="2:44">
      <c r="B72" s="390" t="s">
        <v>79</v>
      </c>
      <c r="C72" s="209" t="s">
        <v>10</v>
      </c>
      <c r="D72" s="209">
        <v>402</v>
      </c>
      <c r="E72" s="209">
        <v>139066</v>
      </c>
      <c r="F72" s="210">
        <v>41832</v>
      </c>
      <c r="G72" s="803">
        <v>0.5</v>
      </c>
      <c r="H72" s="209" t="s">
        <v>35</v>
      </c>
      <c r="I72" s="199">
        <v>4110</v>
      </c>
      <c r="J72" s="271">
        <v>1444</v>
      </c>
      <c r="K72" s="212">
        <v>41842</v>
      </c>
      <c r="L72" s="210">
        <v>41843</v>
      </c>
      <c r="M72" s="196">
        <v>2106</v>
      </c>
      <c r="N72" s="198">
        <v>500</v>
      </c>
      <c r="O72" s="270">
        <f>(G72*1000-N72)</f>
        <v>0</v>
      </c>
      <c r="P72" s="199">
        <f t="shared" si="19"/>
        <v>2055</v>
      </c>
      <c r="Q72" s="210">
        <f>(L72+42)</f>
        <v>41885</v>
      </c>
      <c r="R72" s="200">
        <f t="shared" si="20"/>
        <v>102.75</v>
      </c>
      <c r="S72" s="805"/>
      <c r="U72" s="553"/>
      <c r="V72" s="563" t="s">
        <v>145</v>
      </c>
      <c r="W72" s="196">
        <v>5</v>
      </c>
      <c r="X72" s="196" t="s">
        <v>36</v>
      </c>
      <c r="Y72" s="197">
        <v>42110</v>
      </c>
      <c r="Z72" s="336">
        <v>12</v>
      </c>
      <c r="AA72" s="196" t="s">
        <v>35</v>
      </c>
      <c r="AB72" s="334">
        <v>495</v>
      </c>
      <c r="AC72" s="335"/>
      <c r="AD72" s="272">
        <v>42117</v>
      </c>
      <c r="AE72" s="197">
        <v>42118</v>
      </c>
      <c r="AF72" s="209">
        <v>2428</v>
      </c>
      <c r="AG72" s="270">
        <v>12000</v>
      </c>
      <c r="AH72" s="198">
        <f t="shared" si="15"/>
        <v>0</v>
      </c>
      <c r="AI72" s="199">
        <f t="shared" si="16"/>
        <v>5940</v>
      </c>
      <c r="AJ72" s="197">
        <f t="shared" si="17"/>
        <v>42153</v>
      </c>
      <c r="AK72" s="200">
        <f t="shared" si="18"/>
        <v>297</v>
      </c>
      <c r="AL72" s="250"/>
      <c r="AN72" s="1113">
        <v>42278</v>
      </c>
      <c r="AO72" s="1431">
        <v>5556.87</v>
      </c>
      <c r="AP72" s="1089"/>
      <c r="AQ72" s="1316"/>
      <c r="AR72" s="66">
        <f>(AP72-AO72)</f>
        <v>-5556.87</v>
      </c>
    </row>
    <row r="73" spans="2:44" ht="15" thickBot="1">
      <c r="B73" s="390" t="s">
        <v>75</v>
      </c>
      <c r="C73" s="209" t="s">
        <v>59</v>
      </c>
      <c r="D73" s="196">
        <v>232</v>
      </c>
      <c r="E73" s="209" t="s">
        <v>36</v>
      </c>
      <c r="F73" s="197">
        <v>41810</v>
      </c>
      <c r="G73" s="270">
        <v>100</v>
      </c>
      <c r="H73" s="209" t="s">
        <v>35</v>
      </c>
      <c r="I73" s="199">
        <v>60</v>
      </c>
      <c r="J73" s="271">
        <v>9124</v>
      </c>
      <c r="K73" s="272">
        <v>41845</v>
      </c>
      <c r="L73" s="197">
        <f>(K73)</f>
        <v>41845</v>
      </c>
      <c r="M73" s="271">
        <v>2109</v>
      </c>
      <c r="N73" s="198">
        <v>102000</v>
      </c>
      <c r="O73" s="198">
        <f t="shared" ref="O73:O79" si="21">(N73-G73*1000)</f>
        <v>2000</v>
      </c>
      <c r="P73" s="199">
        <f t="shared" si="19"/>
        <v>6120</v>
      </c>
      <c r="Q73" s="197">
        <f>(L73+35)</f>
        <v>41880</v>
      </c>
      <c r="R73" s="200">
        <f t="shared" si="20"/>
        <v>306</v>
      </c>
      <c r="S73" s="805"/>
      <c r="U73" s="553"/>
      <c r="V73" s="563" t="s">
        <v>145</v>
      </c>
      <c r="W73" s="196">
        <v>6</v>
      </c>
      <c r="X73" s="196" t="s">
        <v>292</v>
      </c>
      <c r="Y73" s="197">
        <v>42170</v>
      </c>
      <c r="Z73" s="336">
        <v>12</v>
      </c>
      <c r="AA73" s="196" t="s">
        <v>35</v>
      </c>
      <c r="AB73" s="334">
        <v>495</v>
      </c>
      <c r="AC73" s="335"/>
      <c r="AD73" s="272">
        <v>42171</v>
      </c>
      <c r="AE73" s="197">
        <v>42171</v>
      </c>
      <c r="AF73" s="209">
        <v>2475</v>
      </c>
      <c r="AG73" s="270">
        <v>12000</v>
      </c>
      <c r="AH73" s="198">
        <f t="shared" si="15"/>
        <v>0</v>
      </c>
      <c r="AI73" s="199">
        <f t="shared" si="16"/>
        <v>5940</v>
      </c>
      <c r="AJ73" s="197">
        <f t="shared" si="17"/>
        <v>42206</v>
      </c>
      <c r="AK73" s="200">
        <f t="shared" si="18"/>
        <v>297</v>
      </c>
      <c r="AL73" s="251"/>
      <c r="AN73" s="1116"/>
      <c r="AO73" s="691"/>
      <c r="AP73" s="1190"/>
      <c r="AQ73" s="1317"/>
      <c r="AR73" s="348"/>
    </row>
    <row r="74" spans="2:44" ht="15" thickBot="1">
      <c r="B74" s="390" t="s">
        <v>2</v>
      </c>
      <c r="C74" s="209" t="s">
        <v>59</v>
      </c>
      <c r="D74" s="196">
        <v>233</v>
      </c>
      <c r="E74" s="209" t="s">
        <v>36</v>
      </c>
      <c r="F74" s="197">
        <v>41810</v>
      </c>
      <c r="G74" s="270">
        <v>100</v>
      </c>
      <c r="H74" s="209" t="s">
        <v>35</v>
      </c>
      <c r="I74" s="199">
        <v>60</v>
      </c>
      <c r="J74" s="271">
        <v>9124</v>
      </c>
      <c r="K74" s="272">
        <v>41852</v>
      </c>
      <c r="L74" s="197">
        <v>41858</v>
      </c>
      <c r="M74" s="209">
        <v>2116</v>
      </c>
      <c r="N74" s="198">
        <v>99000</v>
      </c>
      <c r="O74" s="198">
        <f t="shared" si="21"/>
        <v>-1000</v>
      </c>
      <c r="P74" s="199">
        <f t="shared" si="19"/>
        <v>5940</v>
      </c>
      <c r="Q74" s="197">
        <f>(L74+35)</f>
        <v>41893</v>
      </c>
      <c r="R74" s="200">
        <f t="shared" si="20"/>
        <v>297</v>
      </c>
      <c r="S74" s="805"/>
      <c r="U74" s="581"/>
      <c r="V74" s="1422" t="s">
        <v>145</v>
      </c>
      <c r="W74" s="452">
        <v>7</v>
      </c>
      <c r="X74" s="452" t="s">
        <v>292</v>
      </c>
      <c r="Y74" s="456">
        <v>42338</v>
      </c>
      <c r="Z74" s="1609">
        <v>20</v>
      </c>
      <c r="AA74" s="452" t="s">
        <v>35</v>
      </c>
      <c r="AB74" s="453">
        <v>449.5</v>
      </c>
      <c r="AC74" s="454"/>
      <c r="AD74" s="455">
        <v>42346</v>
      </c>
      <c r="AE74" s="456">
        <v>42346</v>
      </c>
      <c r="AF74" s="854" t="s">
        <v>78</v>
      </c>
      <c r="AG74" s="1610">
        <v>20000</v>
      </c>
      <c r="AH74" s="459">
        <f t="shared" si="15"/>
        <v>0</v>
      </c>
      <c r="AI74" s="460">
        <f t="shared" si="16"/>
        <v>8990</v>
      </c>
      <c r="AJ74" s="456">
        <f t="shared" si="17"/>
        <v>42381</v>
      </c>
      <c r="AK74" s="925">
        <f t="shared" si="18"/>
        <v>449.5</v>
      </c>
      <c r="AL74" s="327"/>
      <c r="AN74" s="1113">
        <v>42309</v>
      </c>
      <c r="AO74" s="858">
        <v>4016.12</v>
      </c>
      <c r="AP74" s="1089"/>
      <c r="AQ74" s="1316"/>
      <c r="AR74" s="66">
        <f>(AP74-AO74)</f>
        <v>-4016.12</v>
      </c>
    </row>
    <row r="75" spans="2:44" ht="15" thickBot="1">
      <c r="B75" s="390" t="s">
        <v>2</v>
      </c>
      <c r="C75" s="196" t="s">
        <v>70</v>
      </c>
      <c r="D75" s="196">
        <v>234</v>
      </c>
      <c r="E75" s="209" t="s">
        <v>36</v>
      </c>
      <c r="F75" s="197">
        <v>41810</v>
      </c>
      <c r="G75" s="270">
        <v>100</v>
      </c>
      <c r="H75" s="209" t="s">
        <v>35</v>
      </c>
      <c r="I75" s="334">
        <v>110</v>
      </c>
      <c r="J75" s="335"/>
      <c r="K75" s="272">
        <v>41852</v>
      </c>
      <c r="L75" s="197">
        <v>41858</v>
      </c>
      <c r="M75" s="209">
        <v>2116</v>
      </c>
      <c r="N75" s="198">
        <v>99000</v>
      </c>
      <c r="O75" s="198">
        <f t="shared" si="21"/>
        <v>-1000</v>
      </c>
      <c r="P75" s="199">
        <f t="shared" si="19"/>
        <v>10890</v>
      </c>
      <c r="Q75" s="197">
        <f>(L75+35)</f>
        <v>41893</v>
      </c>
      <c r="R75" s="200">
        <f t="shared" si="20"/>
        <v>544.5</v>
      </c>
      <c r="S75" s="805"/>
      <c r="AN75" s="1116"/>
      <c r="AO75" s="691"/>
      <c r="AP75" s="1190"/>
      <c r="AQ75" s="1317"/>
      <c r="AR75" s="348"/>
    </row>
    <row r="76" spans="2:44" ht="24" thickBot="1">
      <c r="B76" s="390" t="s">
        <v>110</v>
      </c>
      <c r="C76" s="196" t="s">
        <v>41</v>
      </c>
      <c r="D76" s="480">
        <v>14</v>
      </c>
      <c r="E76" s="196" t="s">
        <v>57</v>
      </c>
      <c r="F76" s="197">
        <v>41724</v>
      </c>
      <c r="G76" s="356">
        <v>25.2</v>
      </c>
      <c r="H76" s="196" t="s">
        <v>35</v>
      </c>
      <c r="I76" s="334">
        <v>470</v>
      </c>
      <c r="J76" s="335"/>
      <c r="K76" s="272">
        <v>41859</v>
      </c>
      <c r="L76" s="197">
        <v>41865</v>
      </c>
      <c r="M76" s="196">
        <v>2123</v>
      </c>
      <c r="N76" s="198">
        <v>25200</v>
      </c>
      <c r="O76" s="198">
        <f t="shared" si="21"/>
        <v>0</v>
      </c>
      <c r="P76" s="199">
        <f t="shared" si="19"/>
        <v>11844</v>
      </c>
      <c r="Q76" s="197">
        <f>(L76+28)</f>
        <v>41893</v>
      </c>
      <c r="R76" s="200">
        <f t="shared" si="20"/>
        <v>592.20000000000005</v>
      </c>
      <c r="S76" s="805"/>
      <c r="V76" s="583" t="s">
        <v>231</v>
      </c>
      <c r="W76" s="1457" t="s">
        <v>364</v>
      </c>
      <c r="Z76" s="1527" t="s">
        <v>378</v>
      </c>
      <c r="AD76" t="s">
        <v>241</v>
      </c>
      <c r="AH76" s="1193"/>
      <c r="AI76" s="1194"/>
      <c r="AJ76" s="1194"/>
      <c r="AK76" s="1194"/>
      <c r="AL76" s="1195"/>
      <c r="AN76" s="1114">
        <v>42339</v>
      </c>
      <c r="AO76" s="857">
        <v>3870</v>
      </c>
      <c r="AP76" s="88"/>
      <c r="AQ76" s="1318"/>
      <c r="AR76" s="66">
        <f>(AP76-AO76)</f>
        <v>-3870</v>
      </c>
    </row>
    <row r="77" spans="2:44" ht="15" thickBot="1">
      <c r="B77" s="472" t="s">
        <v>6</v>
      </c>
      <c r="C77" s="402" t="s">
        <v>38</v>
      </c>
      <c r="D77" s="481">
        <v>4</v>
      </c>
      <c r="E77" s="402" t="s">
        <v>36</v>
      </c>
      <c r="F77" s="404">
        <v>41844</v>
      </c>
      <c r="G77" s="405">
        <v>15</v>
      </c>
      <c r="H77" s="402" t="s">
        <v>35</v>
      </c>
      <c r="I77" s="406">
        <v>470</v>
      </c>
      <c r="J77" s="407"/>
      <c r="K77" s="408">
        <v>41850</v>
      </c>
      <c r="L77" s="404">
        <v>41859</v>
      </c>
      <c r="M77" s="402">
        <v>2119</v>
      </c>
      <c r="N77" s="409">
        <v>15200</v>
      </c>
      <c r="O77" s="409">
        <f t="shared" si="21"/>
        <v>200</v>
      </c>
      <c r="P77" s="410">
        <f t="shared" si="19"/>
        <v>7144</v>
      </c>
      <c r="Q77" s="404">
        <f>(L77+28)</f>
        <v>41887</v>
      </c>
      <c r="R77" s="411">
        <f t="shared" si="20"/>
        <v>357.20000000000005</v>
      </c>
      <c r="S77" s="690" t="s">
        <v>151</v>
      </c>
      <c r="U77" s="546"/>
      <c r="V77" s="548"/>
      <c r="W77" s="157"/>
      <c r="X77" s="6" t="s">
        <v>14</v>
      </c>
      <c r="Y77" s="6" t="s">
        <v>12</v>
      </c>
      <c r="Z77" s="6"/>
      <c r="AA77" s="4"/>
      <c r="AB77" s="6" t="s">
        <v>15</v>
      </c>
      <c r="AC77" s="6" t="s">
        <v>16</v>
      </c>
      <c r="AD77" s="6" t="s">
        <v>12</v>
      </c>
      <c r="AE77" s="6" t="s">
        <v>12</v>
      </c>
      <c r="AF77" s="4"/>
      <c r="AG77" s="4"/>
      <c r="AH77" s="10"/>
      <c r="AI77" s="10"/>
      <c r="AJ77" s="8" t="s">
        <v>12</v>
      </c>
      <c r="AK77" s="8" t="s">
        <v>17</v>
      </c>
      <c r="AL77" s="8"/>
      <c r="AN77" s="547"/>
      <c r="AO77" s="1203"/>
      <c r="AP77" s="1190"/>
      <c r="AQ77" s="1317"/>
      <c r="AR77" s="348"/>
    </row>
    <row r="78" spans="2:44">
      <c r="B78" s="367" t="s">
        <v>62</v>
      </c>
      <c r="C78" s="201" t="s">
        <v>54</v>
      </c>
      <c r="D78" s="497">
        <v>1</v>
      </c>
      <c r="E78" s="202" t="s">
        <v>36</v>
      </c>
      <c r="F78" s="203">
        <v>41824</v>
      </c>
      <c r="G78" s="215">
        <v>10</v>
      </c>
      <c r="H78" s="202" t="s">
        <v>35</v>
      </c>
      <c r="I78" s="216">
        <v>470</v>
      </c>
      <c r="J78" s="202"/>
      <c r="K78" s="206">
        <v>41827</v>
      </c>
      <c r="L78" s="203">
        <v>41827</v>
      </c>
      <c r="M78" s="201">
        <v>2092</v>
      </c>
      <c r="N78" s="204">
        <v>10000</v>
      </c>
      <c r="O78" s="207">
        <f t="shared" si="21"/>
        <v>0</v>
      </c>
      <c r="P78" s="205">
        <f t="shared" si="19"/>
        <v>4700</v>
      </c>
      <c r="Q78" s="203">
        <f>(L78+35)</f>
        <v>41862</v>
      </c>
      <c r="R78" s="208">
        <f t="shared" si="20"/>
        <v>235</v>
      </c>
      <c r="S78" s="793"/>
      <c r="U78" s="179"/>
      <c r="V78" s="469" t="s">
        <v>4</v>
      </c>
      <c r="W78" s="153" t="s">
        <v>18</v>
      </c>
      <c r="X78" s="8" t="s">
        <v>19</v>
      </c>
      <c r="Y78" s="8" t="s">
        <v>19</v>
      </c>
      <c r="Z78" s="8" t="s">
        <v>20</v>
      </c>
      <c r="AA78" s="8" t="s">
        <v>21</v>
      </c>
      <c r="AB78" s="8" t="s">
        <v>22</v>
      </c>
      <c r="AC78" s="8" t="s">
        <v>19</v>
      </c>
      <c r="AD78" s="8" t="s">
        <v>23</v>
      </c>
      <c r="AE78" s="8" t="s">
        <v>23</v>
      </c>
      <c r="AF78" s="8" t="s">
        <v>24</v>
      </c>
      <c r="AG78" s="8" t="s">
        <v>20</v>
      </c>
      <c r="AH78" s="8" t="s">
        <v>25</v>
      </c>
      <c r="AI78" s="8" t="s">
        <v>0</v>
      </c>
      <c r="AJ78" s="8" t="s">
        <v>11</v>
      </c>
      <c r="AK78" s="8" t="s">
        <v>11</v>
      </c>
      <c r="AL78" s="8" t="s">
        <v>26</v>
      </c>
    </row>
    <row r="79" spans="2:44">
      <c r="B79" s="472" t="s">
        <v>128</v>
      </c>
      <c r="C79" s="436" t="s">
        <v>82</v>
      </c>
      <c r="D79" s="498">
        <v>1</v>
      </c>
      <c r="E79" s="436" t="s">
        <v>101</v>
      </c>
      <c r="F79" s="438">
        <v>41893</v>
      </c>
      <c r="G79" s="439">
        <v>4</v>
      </c>
      <c r="H79" s="436" t="s">
        <v>35</v>
      </c>
      <c r="I79" s="440">
        <v>470</v>
      </c>
      <c r="J79" s="441"/>
      <c r="K79" s="463">
        <v>41894</v>
      </c>
      <c r="L79" s="533">
        <f>(K79)</f>
        <v>41894</v>
      </c>
      <c r="M79" s="436">
        <v>2161</v>
      </c>
      <c r="N79" s="442">
        <v>4000</v>
      </c>
      <c r="O79" s="437">
        <f t="shared" si="21"/>
        <v>0</v>
      </c>
      <c r="P79" s="443">
        <f t="shared" si="19"/>
        <v>1880</v>
      </c>
      <c r="Q79" s="438">
        <f>(L79+28)</f>
        <v>41922</v>
      </c>
      <c r="R79" s="440">
        <f t="shared" si="20"/>
        <v>94</v>
      </c>
      <c r="S79" s="690" t="s">
        <v>152</v>
      </c>
      <c r="U79" s="179"/>
      <c r="V79" s="549"/>
      <c r="W79" s="224"/>
      <c r="X79" s="8" t="s">
        <v>3</v>
      </c>
      <c r="Y79" s="8" t="s">
        <v>18</v>
      </c>
      <c r="Z79" s="8"/>
      <c r="AA79" s="10"/>
      <c r="AB79" s="8" t="s">
        <v>21</v>
      </c>
      <c r="AC79" s="8" t="s">
        <v>3</v>
      </c>
      <c r="AD79" s="8" t="s">
        <v>27</v>
      </c>
      <c r="AE79" s="8" t="s">
        <v>28</v>
      </c>
      <c r="AF79" s="10"/>
      <c r="AG79" s="10"/>
      <c r="AH79" s="10"/>
      <c r="AI79" s="10"/>
      <c r="AJ79" s="8" t="s">
        <v>1</v>
      </c>
      <c r="AK79" s="8" t="s">
        <v>30</v>
      </c>
      <c r="AL79" s="8"/>
    </row>
    <row r="80" spans="2:44" ht="15" thickBot="1">
      <c r="B80" s="325"/>
      <c r="C80" s="326"/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662">
        <f>SUM(P70:P79)</f>
        <v>52628</v>
      </c>
      <c r="Q80" s="663"/>
      <c r="R80" s="662">
        <f t="shared" si="20"/>
        <v>2631.4</v>
      </c>
      <c r="S80" s="392" t="s">
        <v>8</v>
      </c>
      <c r="U80" s="179"/>
      <c r="V80" s="552"/>
      <c r="W80" s="155"/>
      <c r="X80" s="14"/>
      <c r="Y80" s="13"/>
      <c r="Z80" s="14"/>
      <c r="AA80" s="13"/>
      <c r="AB80" s="14"/>
      <c r="AC80" s="13"/>
      <c r="AD80" s="13"/>
      <c r="AE80" s="13"/>
      <c r="AF80" s="13"/>
      <c r="AG80" s="13"/>
      <c r="AH80" s="13"/>
      <c r="AI80" s="13"/>
      <c r="AJ80" s="13"/>
      <c r="AK80" s="13"/>
      <c r="AL80" s="13"/>
    </row>
    <row r="81" spans="2:38">
      <c r="U81" s="551"/>
      <c r="V81" s="648" t="s">
        <v>233</v>
      </c>
      <c r="W81" s="648">
        <v>1</v>
      </c>
      <c r="X81" s="649" t="s">
        <v>36</v>
      </c>
      <c r="Y81" s="650">
        <v>42092</v>
      </c>
      <c r="Z81" s="652">
        <v>32.85</v>
      </c>
      <c r="AA81" s="649" t="s">
        <v>35</v>
      </c>
      <c r="AB81" s="652">
        <v>196</v>
      </c>
      <c r="AC81" s="653"/>
      <c r="AD81" s="654">
        <v>42093</v>
      </c>
      <c r="AE81" s="650">
        <v>42095</v>
      </c>
      <c r="AF81" s="655">
        <v>2399</v>
      </c>
      <c r="AG81" s="656">
        <v>32850</v>
      </c>
      <c r="AH81" s="657">
        <f>(AG81-Z81*1000)</f>
        <v>0</v>
      </c>
      <c r="AI81" s="658">
        <f>(AG81*AB81/1000)</f>
        <v>6438.6</v>
      </c>
      <c r="AJ81" s="650">
        <f>(AE81+35)</f>
        <v>42130</v>
      </c>
      <c r="AK81" s="659">
        <f>(AI81*0.05)</f>
        <v>321.93000000000006</v>
      </c>
      <c r="AL81" s="1119"/>
    </row>
    <row r="82" spans="2:38" ht="18.600000000000001" thickBot="1">
      <c r="B82" s="540" t="s">
        <v>90</v>
      </c>
      <c r="C82" s="132"/>
      <c r="D82" s="133"/>
      <c r="E82" s="134"/>
      <c r="F82" s="134"/>
      <c r="G82" s="134"/>
      <c r="H82" s="134"/>
      <c r="I82" s="135"/>
      <c r="J82" s="134"/>
      <c r="K82" s="134"/>
      <c r="L82" s="134"/>
      <c r="M82" s="132"/>
      <c r="N82" s="136"/>
      <c r="U82" s="553"/>
      <c r="V82" s="563"/>
      <c r="W82" s="196"/>
      <c r="X82" s="196"/>
      <c r="Y82" s="197"/>
      <c r="Z82" s="336"/>
      <c r="AA82" s="196"/>
      <c r="AB82" s="334"/>
      <c r="AC82" s="335"/>
      <c r="AD82" s="272"/>
      <c r="AE82" s="197"/>
      <c r="AF82" s="209"/>
      <c r="AG82" s="270"/>
      <c r="AH82" s="198"/>
      <c r="AI82" s="199"/>
      <c r="AJ82" s="197"/>
      <c r="AK82" s="200"/>
      <c r="AL82" s="250"/>
    </row>
    <row r="83" spans="2:38">
      <c r="B83" s="226"/>
      <c r="C83" s="227"/>
      <c r="D83" s="227"/>
      <c r="E83" s="228" t="s">
        <v>14</v>
      </c>
      <c r="F83" s="228" t="s">
        <v>12</v>
      </c>
      <c r="G83" s="228"/>
      <c r="H83" s="227"/>
      <c r="I83" s="228" t="s">
        <v>15</v>
      </c>
      <c r="J83" s="228" t="s">
        <v>16</v>
      </c>
      <c r="K83" s="228" t="s">
        <v>12</v>
      </c>
      <c r="L83" s="228" t="s">
        <v>12</v>
      </c>
      <c r="M83" s="227"/>
      <c r="N83" s="227"/>
      <c r="O83" s="227"/>
      <c r="P83" s="227"/>
      <c r="Q83" s="228" t="s">
        <v>12</v>
      </c>
      <c r="R83" s="276" t="s">
        <v>17</v>
      </c>
      <c r="S83" s="360"/>
      <c r="U83" s="828"/>
      <c r="V83" s="563"/>
      <c r="W83" s="196"/>
      <c r="X83" s="196"/>
      <c r="Y83" s="197"/>
      <c r="Z83" s="336"/>
      <c r="AA83" s="196"/>
      <c r="AB83" s="334"/>
      <c r="AC83" s="335"/>
      <c r="AD83" s="272"/>
      <c r="AE83" s="197"/>
      <c r="AF83" s="209"/>
      <c r="AG83" s="270"/>
      <c r="AH83" s="198"/>
      <c r="AI83" s="199"/>
      <c r="AJ83" s="197"/>
      <c r="AK83" s="200"/>
      <c r="AL83" s="250"/>
    </row>
    <row r="84" spans="2:38">
      <c r="B84" s="230" t="s">
        <v>3</v>
      </c>
      <c r="C84" s="8" t="s">
        <v>4</v>
      </c>
      <c r="D84" s="9" t="s">
        <v>18</v>
      </c>
      <c r="E84" s="9" t="s">
        <v>19</v>
      </c>
      <c r="F84" s="9" t="s">
        <v>19</v>
      </c>
      <c r="G84" s="9" t="s">
        <v>20</v>
      </c>
      <c r="H84" s="9" t="s">
        <v>21</v>
      </c>
      <c r="I84" s="9" t="s">
        <v>22</v>
      </c>
      <c r="J84" s="9" t="s">
        <v>19</v>
      </c>
      <c r="K84" s="9" t="s">
        <v>23</v>
      </c>
      <c r="L84" s="9" t="s">
        <v>23</v>
      </c>
      <c r="M84" s="9" t="s">
        <v>24</v>
      </c>
      <c r="N84" s="9" t="s">
        <v>20</v>
      </c>
      <c r="O84" s="9" t="s">
        <v>25</v>
      </c>
      <c r="P84" s="9" t="s">
        <v>0</v>
      </c>
      <c r="Q84" s="9" t="s">
        <v>11</v>
      </c>
      <c r="R84" s="231" t="s">
        <v>11</v>
      </c>
      <c r="S84" s="361" t="s">
        <v>26</v>
      </c>
      <c r="U84" s="553"/>
      <c r="V84" s="566"/>
      <c r="W84" s="184"/>
      <c r="X84" s="184"/>
      <c r="Y84" s="187"/>
      <c r="Z84" s="304"/>
      <c r="AA84" s="184"/>
      <c r="AB84" s="258"/>
      <c r="AC84" s="259"/>
      <c r="AD84" s="186"/>
      <c r="AE84" s="187"/>
      <c r="AF84" s="355"/>
      <c r="AG84" s="585"/>
      <c r="AH84" s="188"/>
      <c r="AI84" s="189"/>
      <c r="AJ84" s="187"/>
      <c r="AK84" s="185"/>
      <c r="AL84" s="250"/>
    </row>
    <row r="85" spans="2:38" ht="15" thickBot="1">
      <c r="B85" s="468"/>
      <c r="C85" s="10"/>
      <c r="D85" s="10"/>
      <c r="E85" s="9" t="s">
        <v>3</v>
      </c>
      <c r="F85" s="9" t="s">
        <v>18</v>
      </c>
      <c r="G85" s="9"/>
      <c r="H85" s="10"/>
      <c r="I85" s="9" t="s">
        <v>21</v>
      </c>
      <c r="J85" s="9" t="s">
        <v>3</v>
      </c>
      <c r="K85" s="9" t="s">
        <v>27</v>
      </c>
      <c r="L85" s="9" t="s">
        <v>28</v>
      </c>
      <c r="M85" s="10"/>
      <c r="N85" s="10"/>
      <c r="O85" s="10"/>
      <c r="P85" s="10"/>
      <c r="Q85" s="9" t="s">
        <v>33</v>
      </c>
      <c r="R85" s="231" t="s">
        <v>30</v>
      </c>
      <c r="S85" s="469"/>
      <c r="U85" s="553"/>
      <c r="V85" s="562"/>
      <c r="W85" s="201"/>
      <c r="X85" s="201"/>
      <c r="Y85" s="217"/>
      <c r="Z85" s="204"/>
      <c r="AA85" s="201"/>
      <c r="AB85" s="205"/>
      <c r="AC85" s="213"/>
      <c r="AD85" s="219"/>
      <c r="AE85" s="203"/>
      <c r="AF85" s="202"/>
      <c r="AG85" s="207"/>
      <c r="AH85" s="207"/>
      <c r="AI85" s="205"/>
      <c r="AJ85" s="203"/>
      <c r="AK85" s="208"/>
      <c r="AL85" s="250"/>
    </row>
    <row r="86" spans="2:38">
      <c r="B86" s="695" t="s">
        <v>2</v>
      </c>
      <c r="C86" s="381" t="s">
        <v>70</v>
      </c>
      <c r="D86" s="381">
        <v>235</v>
      </c>
      <c r="E86" s="470" t="s">
        <v>36</v>
      </c>
      <c r="F86" s="382">
        <v>41841</v>
      </c>
      <c r="G86" s="538">
        <v>200</v>
      </c>
      <c r="H86" s="470" t="s">
        <v>35</v>
      </c>
      <c r="I86" s="384">
        <v>110</v>
      </c>
      <c r="J86" s="385"/>
      <c r="K86" s="386">
        <v>41881</v>
      </c>
      <c r="L86" s="382">
        <v>41869</v>
      </c>
      <c r="M86" s="470">
        <v>2125</v>
      </c>
      <c r="N86" s="387">
        <v>99000</v>
      </c>
      <c r="O86" s="387">
        <f t="shared" ref="O86:O100" si="22">(N86-G86*1000)</f>
        <v>-101000</v>
      </c>
      <c r="P86" s="388">
        <f t="shared" ref="P86:P100" si="23">(N86*I86/1000)</f>
        <v>10890</v>
      </c>
      <c r="Q86" s="382">
        <f>(L86+35)</f>
        <v>41904</v>
      </c>
      <c r="R86" s="389">
        <f t="shared" ref="R86:R101" si="24">(P86*0.05)</f>
        <v>544.5</v>
      </c>
      <c r="S86" s="859" t="s">
        <v>91</v>
      </c>
      <c r="U86" s="553"/>
      <c r="V86" s="562"/>
      <c r="W86" s="201"/>
      <c r="X86" s="201"/>
      <c r="Y86" s="217"/>
      <c r="Z86" s="204"/>
      <c r="AA86" s="201"/>
      <c r="AB86" s="205"/>
      <c r="AC86" s="213"/>
      <c r="AD86" s="219"/>
      <c r="AE86" s="203"/>
      <c r="AF86" s="202"/>
      <c r="AG86" s="207"/>
      <c r="AH86" s="207"/>
      <c r="AI86" s="205"/>
      <c r="AJ86" s="203"/>
      <c r="AK86" s="208"/>
      <c r="AL86" s="251"/>
    </row>
    <row r="87" spans="2:38" ht="15" thickBot="1">
      <c r="B87" s="367" t="s">
        <v>2</v>
      </c>
      <c r="C87" s="340"/>
      <c r="D87" s="340"/>
      <c r="E87" s="340"/>
      <c r="F87" s="340"/>
      <c r="G87" s="270">
        <v>101</v>
      </c>
      <c r="H87" s="209" t="s">
        <v>35</v>
      </c>
      <c r="I87" s="199">
        <v>110</v>
      </c>
      <c r="J87" s="340"/>
      <c r="K87" s="212">
        <v>41881</v>
      </c>
      <c r="L87" s="210">
        <v>41876</v>
      </c>
      <c r="M87" s="209">
        <v>2134</v>
      </c>
      <c r="N87" s="209">
        <v>100500</v>
      </c>
      <c r="O87" s="209">
        <f t="shared" si="22"/>
        <v>-500</v>
      </c>
      <c r="P87" s="209">
        <f t="shared" si="23"/>
        <v>11055</v>
      </c>
      <c r="Q87" s="197">
        <f>(L87+35)</f>
        <v>41911</v>
      </c>
      <c r="R87" s="209">
        <f t="shared" si="24"/>
        <v>552.75</v>
      </c>
      <c r="S87" s="904" t="s">
        <v>190</v>
      </c>
      <c r="U87" s="581"/>
      <c r="V87" s="582"/>
      <c r="W87" s="326"/>
      <c r="X87" s="326"/>
      <c r="Y87" s="326"/>
      <c r="Z87" s="326"/>
      <c r="AA87" s="326"/>
      <c r="AB87" s="326"/>
      <c r="AC87" s="326"/>
      <c r="AD87" s="326"/>
      <c r="AE87" s="326"/>
      <c r="AF87" s="326"/>
      <c r="AG87" s="326"/>
      <c r="AH87" s="326"/>
      <c r="AI87" s="326"/>
      <c r="AJ87" s="326"/>
      <c r="AK87" s="326"/>
      <c r="AL87" s="327"/>
    </row>
    <row r="88" spans="2:38" ht="15" thickBot="1">
      <c r="B88" s="390" t="s">
        <v>2</v>
      </c>
      <c r="C88" s="209" t="s">
        <v>59</v>
      </c>
      <c r="D88" s="196">
        <v>238</v>
      </c>
      <c r="E88" s="209" t="s">
        <v>36</v>
      </c>
      <c r="F88" s="197">
        <v>41841</v>
      </c>
      <c r="G88" s="270">
        <v>100</v>
      </c>
      <c r="H88" s="209" t="s">
        <v>35</v>
      </c>
      <c r="I88" s="199">
        <v>60</v>
      </c>
      <c r="J88" s="271">
        <v>9124</v>
      </c>
      <c r="K88" s="272">
        <v>41881</v>
      </c>
      <c r="L88" s="197">
        <v>41876</v>
      </c>
      <c r="M88" s="209">
        <v>2134</v>
      </c>
      <c r="N88" s="198">
        <v>45000</v>
      </c>
      <c r="O88" s="198">
        <f t="shared" si="22"/>
        <v>-55000</v>
      </c>
      <c r="P88" s="199">
        <f t="shared" si="23"/>
        <v>2700</v>
      </c>
      <c r="Q88" s="197">
        <f>(L88+35)</f>
        <v>41911</v>
      </c>
      <c r="R88" s="200">
        <f t="shared" si="24"/>
        <v>135</v>
      </c>
      <c r="S88" s="339"/>
    </row>
    <row r="89" spans="2:38" ht="24" thickBot="1">
      <c r="B89" s="390" t="s">
        <v>2</v>
      </c>
      <c r="C89" s="220"/>
      <c r="D89" s="220"/>
      <c r="E89" s="220"/>
      <c r="F89" s="220"/>
      <c r="G89" s="270">
        <v>55</v>
      </c>
      <c r="H89" s="220" t="s">
        <v>35</v>
      </c>
      <c r="I89" s="199">
        <v>60</v>
      </c>
      <c r="J89" s="271">
        <v>9124</v>
      </c>
      <c r="K89" s="272">
        <v>41881</v>
      </c>
      <c r="L89" s="197">
        <v>41879</v>
      </c>
      <c r="M89" s="209">
        <v>2139</v>
      </c>
      <c r="N89" s="198">
        <v>60000</v>
      </c>
      <c r="O89" s="198">
        <f t="shared" si="22"/>
        <v>5000</v>
      </c>
      <c r="P89" s="199">
        <f t="shared" si="23"/>
        <v>3600</v>
      </c>
      <c r="Q89" s="197">
        <f>(L89+35)</f>
        <v>41914</v>
      </c>
      <c r="R89" s="200">
        <f t="shared" si="24"/>
        <v>180</v>
      </c>
      <c r="S89" s="339"/>
      <c r="V89" s="583" t="s">
        <v>231</v>
      </c>
      <c r="W89" s="1457" t="s">
        <v>365</v>
      </c>
      <c r="AD89" t="s">
        <v>241</v>
      </c>
      <c r="AE89" s="2"/>
      <c r="AH89" s="1193"/>
      <c r="AI89" s="1194"/>
      <c r="AJ89" s="1194"/>
      <c r="AK89" s="1194"/>
      <c r="AL89" s="1195"/>
    </row>
    <row r="90" spans="2:38">
      <c r="B90" s="390" t="s">
        <v>2</v>
      </c>
      <c r="C90" s="209" t="s">
        <v>59</v>
      </c>
      <c r="D90" s="196">
        <v>239</v>
      </c>
      <c r="E90" s="209" t="s">
        <v>36</v>
      </c>
      <c r="F90" s="197">
        <v>41841</v>
      </c>
      <c r="G90" s="270">
        <v>200</v>
      </c>
      <c r="H90" s="209" t="s">
        <v>35</v>
      </c>
      <c r="I90" s="199">
        <v>60</v>
      </c>
      <c r="J90" s="271">
        <v>9124</v>
      </c>
      <c r="K90" s="272">
        <v>41891</v>
      </c>
      <c r="L90" s="197">
        <v>41886</v>
      </c>
      <c r="M90" s="209">
        <v>2153</v>
      </c>
      <c r="N90" s="198">
        <v>198000</v>
      </c>
      <c r="O90" s="198">
        <f t="shared" si="22"/>
        <v>-2000</v>
      </c>
      <c r="P90" s="199">
        <f t="shared" si="23"/>
        <v>11880</v>
      </c>
      <c r="Q90" s="197">
        <f>(L90+35)</f>
        <v>41921</v>
      </c>
      <c r="R90" s="200">
        <f t="shared" si="24"/>
        <v>594</v>
      </c>
      <c r="S90" s="339"/>
      <c r="U90" s="546"/>
      <c r="V90" s="548"/>
      <c r="W90" s="157"/>
      <c r="X90" s="6" t="s">
        <v>14</v>
      </c>
      <c r="Y90" s="6" t="s">
        <v>12</v>
      </c>
      <c r="Z90" s="6"/>
      <c r="AA90" s="4"/>
      <c r="AB90" s="6" t="s">
        <v>15</v>
      </c>
      <c r="AC90" s="6" t="s">
        <v>16</v>
      </c>
      <c r="AD90" s="6" t="s">
        <v>12</v>
      </c>
      <c r="AE90" s="6" t="s">
        <v>12</v>
      </c>
      <c r="AF90" s="4"/>
      <c r="AG90" s="4"/>
      <c r="AH90" s="10"/>
      <c r="AI90" s="10"/>
      <c r="AJ90" s="8" t="s">
        <v>12</v>
      </c>
      <c r="AK90" s="8" t="s">
        <v>17</v>
      </c>
      <c r="AL90" s="8"/>
    </row>
    <row r="91" spans="2:38">
      <c r="B91" s="390" t="s">
        <v>110</v>
      </c>
      <c r="C91" s="196" t="s">
        <v>41</v>
      </c>
      <c r="D91" s="480">
        <v>15</v>
      </c>
      <c r="E91" s="196" t="s">
        <v>57</v>
      </c>
      <c r="F91" s="197">
        <v>41724</v>
      </c>
      <c r="G91" s="356">
        <v>25.2</v>
      </c>
      <c r="H91" s="196" t="s">
        <v>35</v>
      </c>
      <c r="I91" s="334">
        <v>470</v>
      </c>
      <c r="J91" s="335"/>
      <c r="K91" s="272">
        <v>41876</v>
      </c>
      <c r="L91" s="197">
        <v>41875</v>
      </c>
      <c r="M91" s="196">
        <v>2124</v>
      </c>
      <c r="N91" s="198">
        <v>25200</v>
      </c>
      <c r="O91" s="198">
        <f t="shared" si="22"/>
        <v>0</v>
      </c>
      <c r="P91" s="199">
        <f t="shared" si="23"/>
        <v>11844</v>
      </c>
      <c r="Q91" s="197">
        <f>(L91+28)</f>
        <v>41903</v>
      </c>
      <c r="R91" s="200">
        <f t="shared" si="24"/>
        <v>592.20000000000005</v>
      </c>
      <c r="S91" s="339"/>
      <c r="U91" s="179"/>
      <c r="V91" s="469" t="s">
        <v>4</v>
      </c>
      <c r="W91" s="153" t="s">
        <v>18</v>
      </c>
      <c r="X91" s="8" t="s">
        <v>19</v>
      </c>
      <c r="Y91" s="8" t="s">
        <v>19</v>
      </c>
      <c r="Z91" s="8" t="s">
        <v>20</v>
      </c>
      <c r="AA91" s="8" t="s">
        <v>21</v>
      </c>
      <c r="AB91" s="8" t="s">
        <v>22</v>
      </c>
      <c r="AC91" s="8" t="s">
        <v>19</v>
      </c>
      <c r="AD91" s="8" t="s">
        <v>23</v>
      </c>
      <c r="AE91" s="8" t="s">
        <v>23</v>
      </c>
      <c r="AF91" s="8" t="s">
        <v>24</v>
      </c>
      <c r="AG91" s="8" t="s">
        <v>20</v>
      </c>
      <c r="AH91" s="8" t="s">
        <v>25</v>
      </c>
      <c r="AI91" s="8" t="s">
        <v>0</v>
      </c>
      <c r="AJ91" s="8" t="s">
        <v>11</v>
      </c>
      <c r="AK91" s="8" t="s">
        <v>11</v>
      </c>
      <c r="AL91" s="8" t="s">
        <v>26</v>
      </c>
    </row>
    <row r="92" spans="2:38">
      <c r="B92" s="472" t="s">
        <v>44</v>
      </c>
      <c r="C92" s="402" t="s">
        <v>45</v>
      </c>
      <c r="D92" s="481">
        <v>4</v>
      </c>
      <c r="E92" s="402" t="s">
        <v>55</v>
      </c>
      <c r="F92" s="404">
        <v>41864</v>
      </c>
      <c r="G92" s="405">
        <v>40</v>
      </c>
      <c r="H92" s="402" t="s">
        <v>35</v>
      </c>
      <c r="I92" s="406">
        <v>470</v>
      </c>
      <c r="J92" s="407">
        <v>8490</v>
      </c>
      <c r="K92" s="408">
        <v>41871</v>
      </c>
      <c r="L92" s="404">
        <v>41886</v>
      </c>
      <c r="M92" s="402">
        <v>2152</v>
      </c>
      <c r="N92" s="409">
        <v>40000</v>
      </c>
      <c r="O92" s="409">
        <f t="shared" si="22"/>
        <v>0</v>
      </c>
      <c r="P92" s="410">
        <f t="shared" si="23"/>
        <v>18800</v>
      </c>
      <c r="Q92" s="404">
        <f>(L92+35)</f>
        <v>41921</v>
      </c>
      <c r="R92" s="411">
        <f t="shared" si="24"/>
        <v>940</v>
      </c>
      <c r="S92" s="900" t="s">
        <v>192</v>
      </c>
      <c r="U92" s="179"/>
      <c r="V92" s="549"/>
      <c r="W92" s="224"/>
      <c r="X92" s="8" t="s">
        <v>3</v>
      </c>
      <c r="Y92" s="8" t="s">
        <v>18</v>
      </c>
      <c r="Z92" s="8"/>
      <c r="AA92" s="10"/>
      <c r="AB92" s="8" t="s">
        <v>21</v>
      </c>
      <c r="AC92" s="8" t="s">
        <v>3</v>
      </c>
      <c r="AD92" s="8" t="s">
        <v>27</v>
      </c>
      <c r="AE92" s="8" t="s">
        <v>28</v>
      </c>
      <c r="AF92" s="10"/>
      <c r="AG92" s="10"/>
      <c r="AH92" s="10"/>
      <c r="AI92" s="10"/>
      <c r="AJ92" s="8" t="s">
        <v>1</v>
      </c>
      <c r="AK92" s="8" t="s">
        <v>30</v>
      </c>
      <c r="AL92" s="8"/>
    </row>
    <row r="93" spans="2:38" ht="15" thickBot="1">
      <c r="B93" s="390" t="s">
        <v>2</v>
      </c>
      <c r="C93" s="209" t="s">
        <v>121</v>
      </c>
      <c r="D93" s="209">
        <v>241</v>
      </c>
      <c r="E93" s="209" t="s">
        <v>36</v>
      </c>
      <c r="F93" s="210">
        <v>41866</v>
      </c>
      <c r="G93" s="209">
        <v>100</v>
      </c>
      <c r="H93" s="209" t="s">
        <v>35</v>
      </c>
      <c r="I93" s="211">
        <v>60</v>
      </c>
      <c r="J93" s="209"/>
      <c r="K93" s="212">
        <v>41887</v>
      </c>
      <c r="L93" s="197">
        <v>41886</v>
      </c>
      <c r="M93" s="209">
        <v>2153</v>
      </c>
      <c r="N93" s="198">
        <v>102000</v>
      </c>
      <c r="O93" s="198">
        <f t="shared" si="22"/>
        <v>2000</v>
      </c>
      <c r="P93" s="199">
        <f t="shared" si="23"/>
        <v>6120</v>
      </c>
      <c r="Q93" s="197">
        <f>(L93+35)</f>
        <v>41921</v>
      </c>
      <c r="R93" s="200">
        <f t="shared" si="24"/>
        <v>306</v>
      </c>
      <c r="S93" s="339"/>
      <c r="U93" s="179"/>
      <c r="V93" s="552"/>
      <c r="W93" s="155"/>
      <c r="X93" s="14"/>
      <c r="Y93" s="13"/>
      <c r="Z93" s="14"/>
      <c r="AA93" s="13"/>
      <c r="AB93" s="14"/>
      <c r="AC93" s="13"/>
      <c r="AD93" s="13"/>
      <c r="AE93" s="13"/>
      <c r="AF93" s="13"/>
      <c r="AG93" s="13"/>
      <c r="AH93" s="13"/>
      <c r="AI93" s="13"/>
      <c r="AJ93" s="13"/>
      <c r="AK93" s="13"/>
      <c r="AL93" s="13"/>
    </row>
    <row r="94" spans="2:38">
      <c r="B94" s="472" t="s">
        <v>6</v>
      </c>
      <c r="C94" s="402" t="s">
        <v>38</v>
      </c>
      <c r="D94" s="481">
        <v>5</v>
      </c>
      <c r="E94" s="402" t="s">
        <v>36</v>
      </c>
      <c r="F94" s="404">
        <v>41877</v>
      </c>
      <c r="G94" s="405">
        <v>15</v>
      </c>
      <c r="H94" s="402" t="s">
        <v>35</v>
      </c>
      <c r="I94" s="406">
        <v>470</v>
      </c>
      <c r="J94" s="407"/>
      <c r="K94" s="408">
        <v>41879</v>
      </c>
      <c r="L94" s="404">
        <v>41884</v>
      </c>
      <c r="M94" s="402">
        <v>2149</v>
      </c>
      <c r="N94" s="409">
        <v>15200</v>
      </c>
      <c r="O94" s="409">
        <f t="shared" si="22"/>
        <v>200</v>
      </c>
      <c r="P94" s="410">
        <f t="shared" si="23"/>
        <v>7144</v>
      </c>
      <c r="Q94" s="404">
        <f>(L94+28)</f>
        <v>41912</v>
      </c>
      <c r="R94" s="411">
        <f t="shared" si="24"/>
        <v>357.20000000000005</v>
      </c>
      <c r="S94" s="690" t="s">
        <v>184</v>
      </c>
      <c r="U94" s="551"/>
      <c r="V94" s="648" t="s">
        <v>367</v>
      </c>
      <c r="W94" s="648">
        <v>1</v>
      </c>
      <c r="X94" s="649" t="s">
        <v>36</v>
      </c>
      <c r="Y94" s="650">
        <v>42292</v>
      </c>
      <c r="Z94" s="651">
        <v>200</v>
      </c>
      <c r="AA94" s="649" t="s">
        <v>96</v>
      </c>
      <c r="AB94" s="652">
        <v>10.8</v>
      </c>
      <c r="AC94" s="653"/>
      <c r="AD94" s="654">
        <v>42296</v>
      </c>
      <c r="AE94" s="650">
        <v>42296</v>
      </c>
      <c r="AF94" s="655"/>
      <c r="AG94" s="656">
        <v>46</v>
      </c>
      <c r="AH94" s="657">
        <f>(AG94-Z94)</f>
        <v>-154</v>
      </c>
      <c r="AI94" s="658">
        <f>(AG94*AB94)</f>
        <v>496.8</v>
      </c>
      <c r="AJ94" s="650">
        <f>(AE94+28)</f>
        <v>42324</v>
      </c>
      <c r="AK94" s="659">
        <f>(AI94*0.06)</f>
        <v>29.808</v>
      </c>
      <c r="AL94" s="1119"/>
    </row>
    <row r="95" spans="2:38">
      <c r="B95" s="473" t="s">
        <v>120</v>
      </c>
      <c r="C95" s="196" t="s">
        <v>45</v>
      </c>
      <c r="D95" s="480">
        <v>1</v>
      </c>
      <c r="E95" s="196" t="s">
        <v>36</v>
      </c>
      <c r="F95" s="197">
        <v>41864</v>
      </c>
      <c r="G95" s="336">
        <v>20</v>
      </c>
      <c r="H95" s="196" t="s">
        <v>35</v>
      </c>
      <c r="I95" s="334">
        <v>570</v>
      </c>
      <c r="J95" s="335" t="s">
        <v>78</v>
      </c>
      <c r="K95" s="272">
        <v>41865</v>
      </c>
      <c r="L95" s="197">
        <v>41871</v>
      </c>
      <c r="M95" s="196">
        <v>2128</v>
      </c>
      <c r="N95" s="198">
        <v>20000</v>
      </c>
      <c r="O95" s="198">
        <f t="shared" si="22"/>
        <v>0</v>
      </c>
      <c r="P95" s="199">
        <f t="shared" si="23"/>
        <v>11400</v>
      </c>
      <c r="Q95" s="197">
        <f>(L95+35)</f>
        <v>41906</v>
      </c>
      <c r="R95" s="200">
        <f t="shared" si="24"/>
        <v>570</v>
      </c>
      <c r="S95" s="339"/>
      <c r="U95" s="553"/>
      <c r="V95" s="563"/>
      <c r="W95" s="196"/>
      <c r="X95" s="196"/>
      <c r="Y95" s="197"/>
      <c r="Z95" s="336">
        <v>200</v>
      </c>
      <c r="AA95" s="196" t="s">
        <v>96</v>
      </c>
      <c r="AB95" s="334">
        <v>10.8</v>
      </c>
      <c r="AC95" s="335"/>
      <c r="AD95" s="272">
        <v>42296</v>
      </c>
      <c r="AE95" s="197">
        <v>42296</v>
      </c>
      <c r="AF95" s="209"/>
      <c r="AG95" s="803">
        <v>178.4</v>
      </c>
      <c r="AH95" s="198">
        <f>(AG95-Z95)</f>
        <v>-21.599999999999994</v>
      </c>
      <c r="AI95" s="199">
        <f>(AG95*AB95)</f>
        <v>1926.7200000000003</v>
      </c>
      <c r="AJ95" s="197">
        <f>(AE95+28)</f>
        <v>42324</v>
      </c>
      <c r="AK95" s="200">
        <f>(AI95*0.06)</f>
        <v>115.60320000000002</v>
      </c>
      <c r="AL95" s="250"/>
    </row>
    <row r="96" spans="2:38">
      <c r="B96" s="472" t="s">
        <v>76</v>
      </c>
      <c r="C96" s="527" t="s">
        <v>77</v>
      </c>
      <c r="D96" s="527">
        <v>2</v>
      </c>
      <c r="E96" s="527" t="s">
        <v>36</v>
      </c>
      <c r="F96" s="528">
        <v>41879</v>
      </c>
      <c r="G96" s="527">
        <v>12</v>
      </c>
      <c r="H96" s="402" t="s">
        <v>35</v>
      </c>
      <c r="I96" s="411">
        <v>470</v>
      </c>
      <c r="J96" s="527" t="s">
        <v>78</v>
      </c>
      <c r="K96" s="408">
        <v>41885</v>
      </c>
      <c r="L96" s="404">
        <v>41894</v>
      </c>
      <c r="M96" s="402">
        <v>2159</v>
      </c>
      <c r="N96" s="409">
        <v>12000</v>
      </c>
      <c r="O96" s="409">
        <f t="shared" si="22"/>
        <v>0</v>
      </c>
      <c r="P96" s="410">
        <f t="shared" si="23"/>
        <v>5640</v>
      </c>
      <c r="Q96" s="404">
        <f>(L96+28)</f>
        <v>41922</v>
      </c>
      <c r="R96" s="411">
        <f t="shared" si="24"/>
        <v>282</v>
      </c>
      <c r="S96" s="900" t="s">
        <v>185</v>
      </c>
      <c r="U96" s="828"/>
      <c r="V96" s="566"/>
      <c r="W96" s="566"/>
      <c r="X96" s="184"/>
      <c r="Y96" s="187"/>
      <c r="Z96" s="336">
        <v>33.4</v>
      </c>
      <c r="AA96" s="196" t="s">
        <v>96</v>
      </c>
      <c r="AB96" s="334">
        <v>10.8</v>
      </c>
      <c r="AC96" s="335"/>
      <c r="AD96" s="272">
        <v>42296</v>
      </c>
      <c r="AE96" s="197">
        <v>42304</v>
      </c>
      <c r="AF96" s="209"/>
      <c r="AG96" s="803">
        <v>33.4</v>
      </c>
      <c r="AH96" s="198">
        <f>(AG96-Z96)</f>
        <v>0</v>
      </c>
      <c r="AI96" s="199">
        <f>(AG96*AB96)</f>
        <v>360.72</v>
      </c>
      <c r="AJ96" s="197">
        <f>(AE96+28)</f>
        <v>42332</v>
      </c>
      <c r="AK96" s="1389">
        <f>(AI96*0.06)</f>
        <v>21.6432</v>
      </c>
      <c r="AL96" s="250"/>
    </row>
    <row r="97" spans="2:38">
      <c r="B97" s="474" t="s">
        <v>125</v>
      </c>
      <c r="C97" s="402" t="s">
        <v>126</v>
      </c>
      <c r="D97" s="481">
        <v>1</v>
      </c>
      <c r="E97" s="402" t="s">
        <v>36</v>
      </c>
      <c r="F97" s="404">
        <v>41879</v>
      </c>
      <c r="G97" s="405">
        <v>5</v>
      </c>
      <c r="H97" s="402" t="s">
        <v>35</v>
      </c>
      <c r="I97" s="406">
        <v>250</v>
      </c>
      <c r="J97" s="407"/>
      <c r="K97" s="408">
        <v>41885</v>
      </c>
      <c r="L97" s="404">
        <f>(K97)</f>
        <v>41885</v>
      </c>
      <c r="M97" s="402">
        <v>2155</v>
      </c>
      <c r="N97" s="409">
        <v>5000</v>
      </c>
      <c r="O97" s="409">
        <f t="shared" si="22"/>
        <v>0</v>
      </c>
      <c r="P97" s="410">
        <f t="shared" si="23"/>
        <v>1250</v>
      </c>
      <c r="Q97" s="404">
        <f>(L97+28)</f>
        <v>41913</v>
      </c>
      <c r="R97" s="411">
        <f t="shared" si="24"/>
        <v>62.5</v>
      </c>
      <c r="S97" s="690" t="s">
        <v>186</v>
      </c>
      <c r="U97" s="553"/>
      <c r="V97" s="1413" t="s">
        <v>367</v>
      </c>
      <c r="W97" s="1413">
        <v>2</v>
      </c>
      <c r="X97" s="1144" t="s">
        <v>74</v>
      </c>
      <c r="Y97" s="1145">
        <v>42304</v>
      </c>
      <c r="Z97" s="1414">
        <v>400</v>
      </c>
      <c r="AA97" s="1144" t="s">
        <v>96</v>
      </c>
      <c r="AB97" s="1415">
        <v>10.8</v>
      </c>
      <c r="AC97" s="1416"/>
      <c r="AD97" s="1417">
        <v>42311</v>
      </c>
      <c r="AE97" s="1145">
        <v>42319</v>
      </c>
      <c r="AF97" s="1284"/>
      <c r="AG97" s="1582">
        <v>395.9</v>
      </c>
      <c r="AH97" s="1147">
        <f>(AG97-Z97)</f>
        <v>-4.1000000000000227</v>
      </c>
      <c r="AI97" s="1148">
        <f>(AG97*AB97)</f>
        <v>4275.72</v>
      </c>
      <c r="AJ97" s="1145">
        <f>(AE97+28)</f>
        <v>42347</v>
      </c>
      <c r="AK97" s="1418">
        <f>(AI97*0.06)</f>
        <v>256.54320000000001</v>
      </c>
      <c r="AL97" s="250"/>
    </row>
    <row r="98" spans="2:38">
      <c r="B98" s="475" t="s">
        <v>128</v>
      </c>
      <c r="C98" s="402" t="s">
        <v>107</v>
      </c>
      <c r="D98" s="481">
        <v>2</v>
      </c>
      <c r="E98" s="402" t="s">
        <v>36</v>
      </c>
      <c r="F98" s="404">
        <v>41838</v>
      </c>
      <c r="G98" s="409">
        <v>4</v>
      </c>
      <c r="H98" s="402" t="s">
        <v>35</v>
      </c>
      <c r="I98" s="411">
        <v>389</v>
      </c>
      <c r="J98" s="407"/>
      <c r="K98" s="412">
        <v>41848</v>
      </c>
      <c r="L98" s="404">
        <v>41878</v>
      </c>
      <c r="M98" s="402">
        <v>2136</v>
      </c>
      <c r="N98" s="409">
        <v>4200</v>
      </c>
      <c r="O98" s="403">
        <f t="shared" si="22"/>
        <v>200</v>
      </c>
      <c r="P98" s="410">
        <f t="shared" si="23"/>
        <v>1633.8</v>
      </c>
      <c r="Q98" s="404">
        <f>(L98+28)</f>
        <v>41906</v>
      </c>
      <c r="R98" s="411">
        <f t="shared" si="24"/>
        <v>81.69</v>
      </c>
      <c r="S98" s="690" t="s">
        <v>187</v>
      </c>
      <c r="U98" s="553"/>
      <c r="V98" s="562"/>
      <c r="W98" s="201"/>
      <c r="X98" s="201"/>
      <c r="Y98" s="217"/>
      <c r="Z98" s="204"/>
      <c r="AA98" s="201"/>
      <c r="AB98" s="205"/>
      <c r="AC98" s="213"/>
      <c r="AD98" s="219"/>
      <c r="AE98" s="203"/>
      <c r="AF98" s="202"/>
      <c r="AG98" s="207"/>
      <c r="AH98" s="207"/>
      <c r="AI98" s="205"/>
      <c r="AJ98" s="203"/>
      <c r="AK98" s="208"/>
      <c r="AL98" s="250"/>
    </row>
    <row r="99" spans="2:38">
      <c r="B99" s="390" t="s">
        <v>71</v>
      </c>
      <c r="C99" s="196" t="s">
        <v>38</v>
      </c>
      <c r="D99" s="480">
        <v>2</v>
      </c>
      <c r="E99" s="196" t="s">
        <v>36</v>
      </c>
      <c r="F99" s="197">
        <v>41856</v>
      </c>
      <c r="G99" s="336">
        <v>25</v>
      </c>
      <c r="H99" s="196" t="s">
        <v>35</v>
      </c>
      <c r="I99" s="334">
        <v>480</v>
      </c>
      <c r="J99" s="335"/>
      <c r="K99" s="272">
        <v>41871</v>
      </c>
      <c r="L99" s="197">
        <v>41878</v>
      </c>
      <c r="M99" s="196">
        <v>2137</v>
      </c>
      <c r="N99" s="198">
        <v>25200</v>
      </c>
      <c r="O99" s="198">
        <f t="shared" si="22"/>
        <v>200</v>
      </c>
      <c r="P99" s="199">
        <f t="shared" si="23"/>
        <v>12096</v>
      </c>
      <c r="Q99" s="197">
        <f>(L99+28)</f>
        <v>41906</v>
      </c>
      <c r="R99" s="200">
        <f t="shared" si="24"/>
        <v>604.80000000000007</v>
      </c>
      <c r="S99" s="339"/>
      <c r="U99" s="553"/>
      <c r="V99" s="562"/>
      <c r="W99" s="201"/>
      <c r="X99" s="201"/>
      <c r="Y99" s="217"/>
      <c r="Z99" s="204"/>
      <c r="AA99" s="201"/>
      <c r="AB99" s="205"/>
      <c r="AC99" s="213"/>
      <c r="AD99" s="219"/>
      <c r="AE99" s="203"/>
      <c r="AF99" s="202"/>
      <c r="AG99" s="207"/>
      <c r="AH99" s="207"/>
      <c r="AI99" s="205"/>
      <c r="AJ99" s="203"/>
      <c r="AK99" s="208"/>
      <c r="AL99" s="251"/>
    </row>
    <row r="100" spans="2:38" ht="15" thickBot="1">
      <c r="B100" s="472" t="s">
        <v>128</v>
      </c>
      <c r="C100" s="436" t="s">
        <v>82</v>
      </c>
      <c r="D100" s="498">
        <v>4</v>
      </c>
      <c r="E100" s="436" t="s">
        <v>101</v>
      </c>
      <c r="F100" s="438">
        <v>41893</v>
      </c>
      <c r="G100" s="439">
        <v>4</v>
      </c>
      <c r="H100" s="436" t="s">
        <v>35</v>
      </c>
      <c r="I100" s="440">
        <v>470</v>
      </c>
      <c r="J100" s="441"/>
      <c r="K100" s="463">
        <v>41894</v>
      </c>
      <c r="L100" s="533">
        <f>(K100)</f>
        <v>41894</v>
      </c>
      <c r="M100" s="436">
        <v>2161</v>
      </c>
      <c r="N100" s="442">
        <v>4000</v>
      </c>
      <c r="O100" s="437">
        <f t="shared" si="22"/>
        <v>0</v>
      </c>
      <c r="P100" s="443">
        <f t="shared" si="23"/>
        <v>1880</v>
      </c>
      <c r="Q100" s="438">
        <f>(L100+28)</f>
        <v>41922</v>
      </c>
      <c r="R100" s="440">
        <f t="shared" si="24"/>
        <v>94</v>
      </c>
      <c r="S100" s="900" t="s">
        <v>193</v>
      </c>
      <c r="U100" s="581"/>
      <c r="V100" s="582"/>
      <c r="W100" s="326"/>
      <c r="X100" s="326"/>
      <c r="Y100" s="326"/>
      <c r="Z100" s="326"/>
      <c r="AA100" s="326"/>
      <c r="AB100" s="326"/>
      <c r="AC100" s="326"/>
      <c r="AD100" s="326"/>
      <c r="AE100" s="326"/>
      <c r="AF100" s="326"/>
      <c r="AG100" s="326"/>
      <c r="AH100" s="326"/>
      <c r="AI100" s="326"/>
      <c r="AJ100" s="326"/>
      <c r="AK100" s="326"/>
      <c r="AL100" s="327"/>
    </row>
    <row r="101" spans="2:38" ht="15" thickBot="1">
      <c r="B101" s="477"/>
      <c r="C101" s="478"/>
      <c r="D101" s="478"/>
      <c r="E101" s="478"/>
      <c r="F101" s="478"/>
      <c r="G101" s="478"/>
      <c r="H101" s="478"/>
      <c r="I101" s="478"/>
      <c r="J101" s="478"/>
      <c r="K101" s="479"/>
      <c r="L101" s="478"/>
      <c r="M101" s="478"/>
      <c r="N101" s="478"/>
      <c r="O101" s="478"/>
      <c r="P101" s="518">
        <f>SUM(P86:P100)</f>
        <v>117932.8</v>
      </c>
      <c r="Q101" s="479"/>
      <c r="R101" s="518">
        <f t="shared" si="24"/>
        <v>5896.64</v>
      </c>
      <c r="S101" s="392" t="s">
        <v>8</v>
      </c>
    </row>
    <row r="102" spans="2:38" ht="22.5" customHeight="1" thickBot="1">
      <c r="V102" s="583" t="s">
        <v>232</v>
      </c>
      <c r="W102" t="s">
        <v>225</v>
      </c>
      <c r="X102" s="2"/>
      <c r="AD102" t="s">
        <v>243</v>
      </c>
      <c r="AH102" s="1193" t="s">
        <v>303</v>
      </c>
      <c r="AI102" s="1194"/>
      <c r="AJ102" s="1196"/>
      <c r="AK102" s="1194"/>
      <c r="AL102" s="1353"/>
    </row>
    <row r="103" spans="2:38" ht="18.600000000000001" thickBot="1">
      <c r="B103" s="540" t="s">
        <v>92</v>
      </c>
      <c r="C103" s="254"/>
      <c r="D103" s="257"/>
      <c r="E103" s="255"/>
      <c r="F103" s="255"/>
      <c r="G103" s="255"/>
      <c r="H103" s="255"/>
      <c r="I103" s="256"/>
      <c r="J103" s="255"/>
      <c r="K103" s="255"/>
      <c r="L103" s="255"/>
      <c r="M103" s="254"/>
      <c r="N103" s="678"/>
      <c r="U103" s="546"/>
      <c r="V103" s="548"/>
      <c r="W103" s="157"/>
      <c r="X103" s="6" t="s">
        <v>14</v>
      </c>
      <c r="Y103" s="6" t="s">
        <v>12</v>
      </c>
      <c r="Z103" s="6"/>
      <c r="AA103" s="4"/>
      <c r="AB103" s="6" t="s">
        <v>15</v>
      </c>
      <c r="AC103" s="6" t="s">
        <v>16</v>
      </c>
      <c r="AD103" s="6" t="s">
        <v>12</v>
      </c>
      <c r="AE103" s="6" t="s">
        <v>12</v>
      </c>
      <c r="AF103" s="4"/>
      <c r="AG103" s="4"/>
      <c r="AH103" s="10"/>
      <c r="AI103" s="10"/>
      <c r="AJ103" s="8" t="s">
        <v>12</v>
      </c>
      <c r="AK103" s="8" t="s">
        <v>17</v>
      </c>
      <c r="AL103" s="8"/>
    </row>
    <row r="104" spans="2:38">
      <c r="B104" s="226"/>
      <c r="C104" s="227"/>
      <c r="D104" s="227"/>
      <c r="E104" s="228" t="s">
        <v>14</v>
      </c>
      <c r="F104" s="228" t="s">
        <v>12</v>
      </c>
      <c r="G104" s="228"/>
      <c r="H104" s="227"/>
      <c r="I104" s="228" t="s">
        <v>15</v>
      </c>
      <c r="J104" s="228" t="s">
        <v>16</v>
      </c>
      <c r="K104" s="228" t="s">
        <v>12</v>
      </c>
      <c r="L104" s="228" t="s">
        <v>12</v>
      </c>
      <c r="M104" s="227"/>
      <c r="N104" s="227"/>
      <c r="O104" s="227"/>
      <c r="P104" s="227"/>
      <c r="Q104" s="228" t="s">
        <v>12</v>
      </c>
      <c r="R104" s="228" t="s">
        <v>17</v>
      </c>
      <c r="S104" s="229"/>
      <c r="U104" s="179"/>
      <c r="V104" s="469" t="s">
        <v>4</v>
      </c>
      <c r="W104" s="153" t="s">
        <v>18</v>
      </c>
      <c r="X104" s="8" t="s">
        <v>19</v>
      </c>
      <c r="Y104" s="8" t="s">
        <v>19</v>
      </c>
      <c r="Z104" s="8" t="s">
        <v>20</v>
      </c>
      <c r="AA104" s="8" t="s">
        <v>21</v>
      </c>
      <c r="AB104" s="8" t="s">
        <v>22</v>
      </c>
      <c r="AC104" s="8" t="s">
        <v>19</v>
      </c>
      <c r="AD104" s="8" t="s">
        <v>23</v>
      </c>
      <c r="AE104" s="8" t="s">
        <v>23</v>
      </c>
      <c r="AF104" s="8" t="s">
        <v>24</v>
      </c>
      <c r="AG104" s="8" t="s">
        <v>20</v>
      </c>
      <c r="AH104" s="8" t="s">
        <v>25</v>
      </c>
      <c r="AI104" s="8" t="s">
        <v>0</v>
      </c>
      <c r="AJ104" s="8" t="s">
        <v>11</v>
      </c>
      <c r="AK104" s="8" t="s">
        <v>11</v>
      </c>
      <c r="AL104" s="8" t="s">
        <v>26</v>
      </c>
    </row>
    <row r="105" spans="2:38">
      <c r="B105" s="230" t="s">
        <v>3</v>
      </c>
      <c r="C105" s="8" t="s">
        <v>4</v>
      </c>
      <c r="D105" s="9" t="s">
        <v>18</v>
      </c>
      <c r="E105" s="9" t="s">
        <v>19</v>
      </c>
      <c r="F105" s="9" t="s">
        <v>19</v>
      </c>
      <c r="G105" s="9" t="s">
        <v>20</v>
      </c>
      <c r="H105" s="9" t="s">
        <v>21</v>
      </c>
      <c r="I105" s="9" t="s">
        <v>22</v>
      </c>
      <c r="J105" s="9" t="s">
        <v>19</v>
      </c>
      <c r="K105" s="9" t="s">
        <v>23</v>
      </c>
      <c r="L105" s="9" t="s">
        <v>23</v>
      </c>
      <c r="M105" s="9" t="s">
        <v>24</v>
      </c>
      <c r="N105" s="9" t="s">
        <v>20</v>
      </c>
      <c r="O105" s="9" t="s">
        <v>25</v>
      </c>
      <c r="P105" s="9" t="s">
        <v>0</v>
      </c>
      <c r="Q105" s="9" t="s">
        <v>11</v>
      </c>
      <c r="R105" s="9" t="s">
        <v>11</v>
      </c>
      <c r="S105" s="231" t="s">
        <v>26</v>
      </c>
      <c r="U105" s="179"/>
      <c r="V105" s="549"/>
      <c r="W105" s="224"/>
      <c r="X105" s="8" t="s">
        <v>3</v>
      </c>
      <c r="Y105" s="8" t="s">
        <v>18</v>
      </c>
      <c r="Z105" s="8"/>
      <c r="AA105" s="10"/>
      <c r="AB105" s="8" t="s">
        <v>21</v>
      </c>
      <c r="AC105" s="8" t="s">
        <v>3</v>
      </c>
      <c r="AD105" s="8" t="s">
        <v>27</v>
      </c>
      <c r="AE105" s="8" t="s">
        <v>28</v>
      </c>
      <c r="AF105" s="10"/>
      <c r="AG105" s="10"/>
      <c r="AH105" s="10"/>
      <c r="AI105" s="10"/>
      <c r="AJ105" s="8" t="s">
        <v>1</v>
      </c>
      <c r="AK105" s="8" t="s">
        <v>30</v>
      </c>
      <c r="AL105" s="8"/>
    </row>
    <row r="106" spans="2:38" ht="15" thickBot="1">
      <c r="B106" s="468"/>
      <c r="C106" s="10"/>
      <c r="D106" s="10"/>
      <c r="E106" s="9" t="s">
        <v>3</v>
      </c>
      <c r="F106" s="9" t="s">
        <v>18</v>
      </c>
      <c r="G106" s="9"/>
      <c r="H106" s="10"/>
      <c r="I106" s="9" t="s">
        <v>21</v>
      </c>
      <c r="J106" s="9" t="s">
        <v>3</v>
      </c>
      <c r="K106" s="9" t="s">
        <v>27</v>
      </c>
      <c r="L106" s="9" t="s">
        <v>28</v>
      </c>
      <c r="M106" s="10"/>
      <c r="N106" s="10"/>
      <c r="O106" s="10"/>
      <c r="P106" s="10"/>
      <c r="Q106" s="9" t="s">
        <v>33</v>
      </c>
      <c r="R106" s="9" t="s">
        <v>30</v>
      </c>
      <c r="S106" s="283"/>
      <c r="U106" s="179"/>
      <c r="V106" s="552"/>
      <c r="W106" s="155"/>
      <c r="X106" s="14"/>
      <c r="Y106" s="13"/>
      <c r="Z106" s="14"/>
      <c r="AA106" s="13"/>
      <c r="AB106" s="14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</row>
    <row r="107" spans="2:38">
      <c r="B107" s="444" t="s">
        <v>2</v>
      </c>
      <c r="C107" s="381" t="s">
        <v>70</v>
      </c>
      <c r="D107" s="381">
        <v>236</v>
      </c>
      <c r="E107" s="470" t="s">
        <v>36</v>
      </c>
      <c r="F107" s="382">
        <v>41841</v>
      </c>
      <c r="G107" s="538">
        <v>20</v>
      </c>
      <c r="H107" s="470" t="s">
        <v>35</v>
      </c>
      <c r="I107" s="388">
        <v>110</v>
      </c>
      <c r="J107" s="905"/>
      <c r="K107" s="539">
        <v>41898</v>
      </c>
      <c r="L107" s="957">
        <v>41901</v>
      </c>
      <c r="M107" s="376">
        <v>2169</v>
      </c>
      <c r="N107" s="376">
        <v>21000</v>
      </c>
      <c r="O107" s="387">
        <f t="shared" ref="O107:O123" si="25">(N107-G107*1000)</f>
        <v>1000</v>
      </c>
      <c r="P107" s="388">
        <f t="shared" ref="P107:P115" si="26">(N107*I107/1000)</f>
        <v>2310</v>
      </c>
      <c r="Q107" s="382">
        <f>(L107+35)</f>
        <v>41936</v>
      </c>
      <c r="R107" s="389">
        <f t="shared" ref="R107:R115" si="27">(P107*0.05)</f>
        <v>115.5</v>
      </c>
      <c r="S107" s="859"/>
      <c r="U107" s="551"/>
      <c r="V107" s="648" t="s">
        <v>222</v>
      </c>
      <c r="W107" s="648">
        <v>1</v>
      </c>
      <c r="X107" s="649" t="s">
        <v>36</v>
      </c>
      <c r="Y107" s="650">
        <v>42082</v>
      </c>
      <c r="Z107" s="651">
        <v>30</v>
      </c>
      <c r="AA107" s="649" t="s">
        <v>35</v>
      </c>
      <c r="AB107" s="652">
        <v>470</v>
      </c>
      <c r="AC107" s="653"/>
      <c r="AD107" s="654">
        <v>42086</v>
      </c>
      <c r="AE107" s="650">
        <v>42087</v>
      </c>
      <c r="AF107" s="655">
        <v>2391</v>
      </c>
      <c r="AG107" s="656">
        <v>30000</v>
      </c>
      <c r="AH107" s="657">
        <f t="shared" ref="AH107:AH112" si="28">(AG107-Z107*1000)</f>
        <v>0</v>
      </c>
      <c r="AI107" s="658">
        <f t="shared" ref="AI107:AI112" si="29">(AG107*AB107/1000)</f>
        <v>14100</v>
      </c>
      <c r="AJ107" s="650">
        <f t="shared" ref="AJ107:AJ112" si="30">(AE107+35)</f>
        <v>42122</v>
      </c>
      <c r="AK107" s="659">
        <f t="shared" ref="AK107:AK112" si="31">(AI107*0.05)</f>
        <v>705</v>
      </c>
      <c r="AL107" s="1119"/>
    </row>
    <row r="108" spans="2:38">
      <c r="B108" s="390" t="s">
        <v>2</v>
      </c>
      <c r="C108" s="209" t="s">
        <v>59</v>
      </c>
      <c r="D108" s="196">
        <v>240</v>
      </c>
      <c r="E108" s="209" t="s">
        <v>36</v>
      </c>
      <c r="F108" s="197">
        <v>41841</v>
      </c>
      <c r="G108" s="270">
        <v>200</v>
      </c>
      <c r="H108" s="209" t="s">
        <v>35</v>
      </c>
      <c r="I108" s="199">
        <v>60</v>
      </c>
      <c r="J108" s="209">
        <v>9124</v>
      </c>
      <c r="K108" s="272">
        <v>41921</v>
      </c>
      <c r="L108" s="197">
        <v>41926</v>
      </c>
      <c r="M108" s="209">
        <v>2202</v>
      </c>
      <c r="N108" s="198">
        <v>201000</v>
      </c>
      <c r="O108" s="198">
        <f t="shared" si="25"/>
        <v>1000</v>
      </c>
      <c r="P108" s="199">
        <f t="shared" si="26"/>
        <v>12060</v>
      </c>
      <c r="Q108" s="197">
        <f>(L108+35)</f>
        <v>41961</v>
      </c>
      <c r="R108" s="200">
        <f t="shared" si="27"/>
        <v>603</v>
      </c>
      <c r="S108" s="314"/>
      <c r="U108" s="553"/>
      <c r="V108" s="563" t="s">
        <v>235</v>
      </c>
      <c r="W108" s="196">
        <v>2</v>
      </c>
      <c r="X108" s="196" t="s">
        <v>36</v>
      </c>
      <c r="Y108" s="197">
        <v>42093</v>
      </c>
      <c r="Z108" s="336">
        <v>4</v>
      </c>
      <c r="AA108" s="196" t="s">
        <v>35</v>
      </c>
      <c r="AB108" s="334">
        <v>280</v>
      </c>
      <c r="AC108" s="335"/>
      <c r="AD108" s="272">
        <v>42104</v>
      </c>
      <c r="AE108" s="197">
        <v>42108</v>
      </c>
      <c r="AF108" s="209">
        <v>2413</v>
      </c>
      <c r="AG108" s="270">
        <v>4000</v>
      </c>
      <c r="AH108" s="198">
        <f t="shared" si="28"/>
        <v>0</v>
      </c>
      <c r="AI108" s="199">
        <f t="shared" si="29"/>
        <v>1120</v>
      </c>
      <c r="AJ108" s="197">
        <f t="shared" si="30"/>
        <v>42143</v>
      </c>
      <c r="AK108" s="200">
        <f t="shared" si="31"/>
        <v>56</v>
      </c>
      <c r="AL108" s="250"/>
    </row>
    <row r="109" spans="2:38">
      <c r="B109" s="390" t="s">
        <v>2</v>
      </c>
      <c r="C109" s="209" t="s">
        <v>121</v>
      </c>
      <c r="D109" s="209">
        <v>242</v>
      </c>
      <c r="E109" s="209" t="s">
        <v>36</v>
      </c>
      <c r="F109" s="210">
        <v>41866</v>
      </c>
      <c r="G109" s="209">
        <v>100</v>
      </c>
      <c r="H109" s="209" t="s">
        <v>35</v>
      </c>
      <c r="I109" s="211">
        <v>60</v>
      </c>
      <c r="J109" s="209"/>
      <c r="K109" s="212">
        <v>41901</v>
      </c>
      <c r="L109" s="197">
        <f>(K109)</f>
        <v>41901</v>
      </c>
      <c r="M109" s="209">
        <v>2169</v>
      </c>
      <c r="N109" s="198">
        <v>102000</v>
      </c>
      <c r="O109" s="198">
        <f t="shared" si="25"/>
        <v>2000</v>
      </c>
      <c r="P109" s="199">
        <f t="shared" si="26"/>
        <v>6120</v>
      </c>
      <c r="Q109" s="197">
        <f>(L109+35)</f>
        <v>41936</v>
      </c>
      <c r="R109" s="200">
        <f t="shared" si="27"/>
        <v>306</v>
      </c>
      <c r="S109" s="314" t="s">
        <v>188</v>
      </c>
      <c r="U109" s="828"/>
      <c r="V109" s="563" t="s">
        <v>236</v>
      </c>
      <c r="W109" s="196">
        <v>3</v>
      </c>
      <c r="X109" s="196" t="s">
        <v>36</v>
      </c>
      <c r="Y109" s="197">
        <v>42093</v>
      </c>
      <c r="Z109" s="336">
        <v>10</v>
      </c>
      <c r="AA109" s="196" t="s">
        <v>35</v>
      </c>
      <c r="AB109" s="334">
        <v>390</v>
      </c>
      <c r="AC109" s="335"/>
      <c r="AD109" s="272">
        <v>42104</v>
      </c>
      <c r="AE109" s="197">
        <v>42108</v>
      </c>
      <c r="AF109" s="209">
        <v>2413</v>
      </c>
      <c r="AG109" s="270">
        <v>10000</v>
      </c>
      <c r="AH109" s="198">
        <f t="shared" si="28"/>
        <v>0</v>
      </c>
      <c r="AI109" s="199">
        <f t="shared" si="29"/>
        <v>3900</v>
      </c>
      <c r="AJ109" s="197">
        <f t="shared" si="30"/>
        <v>42143</v>
      </c>
      <c r="AK109" s="1389">
        <f t="shared" si="31"/>
        <v>195</v>
      </c>
      <c r="AL109" s="250"/>
    </row>
    <row r="110" spans="2:38">
      <c r="B110" s="390" t="s">
        <v>2</v>
      </c>
      <c r="C110" s="196" t="s">
        <v>70</v>
      </c>
      <c r="D110" s="196">
        <v>243</v>
      </c>
      <c r="E110" s="209" t="s">
        <v>36</v>
      </c>
      <c r="F110" s="197">
        <v>41885</v>
      </c>
      <c r="G110" s="270">
        <v>200</v>
      </c>
      <c r="H110" s="209" t="s">
        <v>35</v>
      </c>
      <c r="I110" s="334">
        <v>110</v>
      </c>
      <c r="J110" s="196"/>
      <c r="K110" s="272">
        <v>41912</v>
      </c>
      <c r="L110" s="197">
        <f>(K110)</f>
        <v>41912</v>
      </c>
      <c r="M110" s="209">
        <v>2185</v>
      </c>
      <c r="N110" s="198">
        <v>177000</v>
      </c>
      <c r="O110" s="198">
        <f t="shared" si="25"/>
        <v>-23000</v>
      </c>
      <c r="P110" s="199">
        <f t="shared" si="26"/>
        <v>19470</v>
      </c>
      <c r="Q110" s="197">
        <f>(L110+35)</f>
        <v>41947</v>
      </c>
      <c r="R110" s="200">
        <f t="shared" si="27"/>
        <v>973.5</v>
      </c>
      <c r="S110" s="314"/>
      <c r="U110" s="553"/>
      <c r="V110" s="1413" t="s">
        <v>222</v>
      </c>
      <c r="W110" s="1413">
        <v>4</v>
      </c>
      <c r="X110" s="1144" t="s">
        <v>36</v>
      </c>
      <c r="Y110" s="1145">
        <v>42251</v>
      </c>
      <c r="Z110" s="1414">
        <v>10</v>
      </c>
      <c r="AA110" s="1144" t="s">
        <v>35</v>
      </c>
      <c r="AB110" s="1415">
        <v>449.5</v>
      </c>
      <c r="AC110" s="1416"/>
      <c r="AD110" s="1417">
        <v>42257</v>
      </c>
      <c r="AE110" s="1145">
        <v>42264</v>
      </c>
      <c r="AF110" s="1284">
        <v>2551</v>
      </c>
      <c r="AG110" s="1146">
        <v>10000</v>
      </c>
      <c r="AH110" s="1147">
        <f t="shared" si="28"/>
        <v>0</v>
      </c>
      <c r="AI110" s="1148">
        <f t="shared" si="29"/>
        <v>4495</v>
      </c>
      <c r="AJ110" s="1145">
        <f t="shared" si="30"/>
        <v>42299</v>
      </c>
      <c r="AK110" s="1418">
        <f t="shared" si="31"/>
        <v>224.75</v>
      </c>
      <c r="AL110" s="250"/>
    </row>
    <row r="111" spans="2:38">
      <c r="B111" s="390" t="s">
        <v>49</v>
      </c>
      <c r="C111" s="209" t="s">
        <v>54</v>
      </c>
      <c r="D111" s="480">
        <v>2</v>
      </c>
      <c r="E111" s="196" t="s">
        <v>55</v>
      </c>
      <c r="F111" s="197">
        <v>41893</v>
      </c>
      <c r="G111" s="336">
        <v>40</v>
      </c>
      <c r="H111" s="196" t="s">
        <v>35</v>
      </c>
      <c r="I111" s="334">
        <v>570</v>
      </c>
      <c r="J111" s="196"/>
      <c r="K111" s="272">
        <v>41908</v>
      </c>
      <c r="L111" s="197">
        <v>41913</v>
      </c>
      <c r="M111" s="209">
        <v>2187</v>
      </c>
      <c r="N111" s="198">
        <v>40000</v>
      </c>
      <c r="O111" s="198">
        <f t="shared" si="25"/>
        <v>0</v>
      </c>
      <c r="P111" s="199">
        <f t="shared" si="26"/>
        <v>22800</v>
      </c>
      <c r="Q111" s="197">
        <f>(L111+35)</f>
        <v>41948</v>
      </c>
      <c r="R111" s="200">
        <f t="shared" si="27"/>
        <v>1140</v>
      </c>
      <c r="S111" s="314"/>
      <c r="U111" s="553"/>
      <c r="V111" s="369" t="s">
        <v>350</v>
      </c>
      <c r="W111" s="209">
        <v>5</v>
      </c>
      <c r="X111" s="209" t="s">
        <v>36</v>
      </c>
      <c r="Y111" s="210">
        <v>42264</v>
      </c>
      <c r="Z111" s="270">
        <v>5</v>
      </c>
      <c r="AA111" s="209" t="s">
        <v>35</v>
      </c>
      <c r="AB111" s="199">
        <v>300</v>
      </c>
      <c r="AC111" s="271"/>
      <c r="AD111" s="212">
        <v>42264</v>
      </c>
      <c r="AE111" s="197">
        <v>42264</v>
      </c>
      <c r="AF111" s="196">
        <v>2551</v>
      </c>
      <c r="AG111" s="198">
        <v>5000</v>
      </c>
      <c r="AH111" s="198">
        <f t="shared" si="28"/>
        <v>0</v>
      </c>
      <c r="AI111" s="199">
        <f t="shared" si="29"/>
        <v>1500</v>
      </c>
      <c r="AJ111" s="197">
        <f t="shared" si="30"/>
        <v>42299</v>
      </c>
      <c r="AK111" s="200">
        <f t="shared" si="31"/>
        <v>75</v>
      </c>
      <c r="AL111" s="250"/>
    </row>
    <row r="112" spans="2:38">
      <c r="B112" s="472" t="s">
        <v>76</v>
      </c>
      <c r="C112" s="532" t="s">
        <v>77</v>
      </c>
      <c r="D112" s="532">
        <v>5</v>
      </c>
      <c r="E112" s="532" t="s">
        <v>74</v>
      </c>
      <c r="F112" s="533">
        <v>41898</v>
      </c>
      <c r="G112" s="532">
        <v>12</v>
      </c>
      <c r="H112" s="402" t="s">
        <v>35</v>
      </c>
      <c r="I112" s="411">
        <v>470</v>
      </c>
      <c r="J112" s="532" t="s">
        <v>78</v>
      </c>
      <c r="K112" s="408">
        <v>41918</v>
      </c>
      <c r="L112" s="404">
        <v>41922</v>
      </c>
      <c r="M112" s="402">
        <v>2199</v>
      </c>
      <c r="N112" s="409">
        <v>12000</v>
      </c>
      <c r="O112" s="409">
        <f t="shared" si="25"/>
        <v>0</v>
      </c>
      <c r="P112" s="410">
        <f t="shared" si="26"/>
        <v>5640</v>
      </c>
      <c r="Q112" s="404">
        <f t="shared" ref="Q112:Q117" si="32">(L112+28)</f>
        <v>41950</v>
      </c>
      <c r="R112" s="411">
        <f t="shared" si="27"/>
        <v>282</v>
      </c>
      <c r="S112" s="900" t="s">
        <v>197</v>
      </c>
      <c r="U112" s="553"/>
      <c r="V112" s="1413" t="s">
        <v>222</v>
      </c>
      <c r="W112" s="1413">
        <v>6</v>
      </c>
      <c r="X112" s="1144" t="s">
        <v>36</v>
      </c>
      <c r="Y112" s="1145">
        <v>42312</v>
      </c>
      <c r="Z112" s="1414">
        <v>20</v>
      </c>
      <c r="AA112" s="1144" t="s">
        <v>35</v>
      </c>
      <c r="AB112" s="1415">
        <v>449.5</v>
      </c>
      <c r="AC112" s="1416"/>
      <c r="AD112" s="1417">
        <v>42317</v>
      </c>
      <c r="AE112" s="1145">
        <v>42320</v>
      </c>
      <c r="AF112" s="1284">
        <v>2605</v>
      </c>
      <c r="AG112" s="1146">
        <v>20000</v>
      </c>
      <c r="AH112" s="1147">
        <f t="shared" si="28"/>
        <v>0</v>
      </c>
      <c r="AI112" s="1148">
        <f t="shared" si="29"/>
        <v>8990</v>
      </c>
      <c r="AJ112" s="1145">
        <f t="shared" si="30"/>
        <v>42355</v>
      </c>
      <c r="AK112" s="1418">
        <f t="shared" si="31"/>
        <v>449.5</v>
      </c>
      <c r="AL112" s="251"/>
    </row>
    <row r="113" spans="2:45" ht="15" thickBot="1">
      <c r="B113" s="390" t="s">
        <v>110</v>
      </c>
      <c r="C113" s="196" t="s">
        <v>41</v>
      </c>
      <c r="D113" s="480">
        <v>16</v>
      </c>
      <c r="E113" s="196" t="s">
        <v>74</v>
      </c>
      <c r="F113" s="197">
        <v>41893</v>
      </c>
      <c r="G113" s="356">
        <v>25.2</v>
      </c>
      <c r="H113" s="196" t="s">
        <v>35</v>
      </c>
      <c r="I113" s="334">
        <v>470</v>
      </c>
      <c r="J113" s="196"/>
      <c r="K113" s="272">
        <v>41902</v>
      </c>
      <c r="L113" s="197">
        <v>41907</v>
      </c>
      <c r="M113" s="196">
        <v>2180</v>
      </c>
      <c r="N113" s="198">
        <v>25200</v>
      </c>
      <c r="O113" s="198">
        <f t="shared" si="25"/>
        <v>0</v>
      </c>
      <c r="P113" s="199">
        <f t="shared" si="26"/>
        <v>11844</v>
      </c>
      <c r="Q113" s="197">
        <f t="shared" si="32"/>
        <v>41935</v>
      </c>
      <c r="R113" s="200">
        <f t="shared" si="27"/>
        <v>592.20000000000005</v>
      </c>
      <c r="S113" s="314"/>
      <c r="U113" s="581"/>
      <c r="V113" s="582"/>
      <c r="W113" s="326"/>
      <c r="X113" s="326"/>
      <c r="Y113" s="326"/>
      <c r="Z113" s="326"/>
      <c r="AA113" s="326"/>
      <c r="AB113" s="326"/>
      <c r="AC113" s="326"/>
      <c r="AD113" s="326"/>
      <c r="AE113" s="1532"/>
      <c r="AF113" s="326"/>
      <c r="AG113" s="326"/>
      <c r="AH113" s="326"/>
      <c r="AI113" s="326"/>
      <c r="AJ113" s="326"/>
      <c r="AK113" s="326"/>
      <c r="AL113" s="327"/>
    </row>
    <row r="114" spans="2:45" ht="15" thickBot="1">
      <c r="B114" s="472" t="s">
        <v>76</v>
      </c>
      <c r="C114" s="532" t="s">
        <v>77</v>
      </c>
      <c r="D114" s="532">
        <v>4</v>
      </c>
      <c r="E114" s="532" t="s">
        <v>36</v>
      </c>
      <c r="F114" s="533">
        <v>41906</v>
      </c>
      <c r="G114" s="532">
        <v>12</v>
      </c>
      <c r="H114" s="532" t="s">
        <v>35</v>
      </c>
      <c r="I114" s="534">
        <v>470</v>
      </c>
      <c r="J114" s="532"/>
      <c r="K114" s="535">
        <v>41905</v>
      </c>
      <c r="L114" s="533">
        <f>(K114)</f>
        <v>41905</v>
      </c>
      <c r="M114" s="532">
        <v>2178</v>
      </c>
      <c r="N114" s="409">
        <v>12000</v>
      </c>
      <c r="O114" s="409">
        <f t="shared" si="25"/>
        <v>0</v>
      </c>
      <c r="P114" s="410">
        <f t="shared" si="26"/>
        <v>5640</v>
      </c>
      <c r="Q114" s="404">
        <f t="shared" si="32"/>
        <v>41933</v>
      </c>
      <c r="R114" s="411">
        <f t="shared" si="27"/>
        <v>282</v>
      </c>
      <c r="S114" s="900" t="s">
        <v>197</v>
      </c>
    </row>
    <row r="115" spans="2:45" ht="24" thickBot="1">
      <c r="B115" s="390" t="s">
        <v>110</v>
      </c>
      <c r="C115" s="196" t="s">
        <v>41</v>
      </c>
      <c r="D115" s="209">
        <v>18</v>
      </c>
      <c r="E115" s="209" t="s">
        <v>74</v>
      </c>
      <c r="F115" s="210">
        <v>41908</v>
      </c>
      <c r="G115" s="209">
        <v>25.2</v>
      </c>
      <c r="H115" s="209" t="s">
        <v>35</v>
      </c>
      <c r="I115" s="211">
        <v>470</v>
      </c>
      <c r="J115" s="209"/>
      <c r="K115" s="212">
        <v>41921</v>
      </c>
      <c r="L115" s="210">
        <f>(K115)</f>
        <v>41921</v>
      </c>
      <c r="M115" s="209">
        <v>2195</v>
      </c>
      <c r="N115" s="209">
        <v>25200</v>
      </c>
      <c r="O115" s="209">
        <f t="shared" si="25"/>
        <v>0</v>
      </c>
      <c r="P115" s="211">
        <f t="shared" si="26"/>
        <v>11844</v>
      </c>
      <c r="Q115" s="623">
        <f t="shared" si="32"/>
        <v>41949</v>
      </c>
      <c r="R115" s="211">
        <f t="shared" si="27"/>
        <v>592.20000000000005</v>
      </c>
      <c r="S115" s="314"/>
      <c r="V115" s="808" t="s">
        <v>166</v>
      </c>
      <c r="W115" t="s">
        <v>167</v>
      </c>
      <c r="Z115" s="2"/>
      <c r="AH115" s="1193"/>
      <c r="AI115" s="1194"/>
      <c r="AJ115" s="1194"/>
      <c r="AK115" s="1194"/>
      <c r="AL115" s="1195"/>
    </row>
    <row r="116" spans="2:45">
      <c r="B116" s="476" t="s">
        <v>125</v>
      </c>
      <c r="C116" s="413" t="s">
        <v>126</v>
      </c>
      <c r="D116" s="483">
        <v>2</v>
      </c>
      <c r="E116" s="413" t="s">
        <v>74</v>
      </c>
      <c r="F116" s="414">
        <v>41913</v>
      </c>
      <c r="G116" s="530">
        <v>5</v>
      </c>
      <c r="H116" s="413" t="s">
        <v>35</v>
      </c>
      <c r="I116" s="531">
        <v>250</v>
      </c>
      <c r="J116" s="413"/>
      <c r="K116" s="529">
        <v>41921</v>
      </c>
      <c r="L116" s="414">
        <f>(K116)</f>
        <v>41921</v>
      </c>
      <c r="M116" s="413" t="s">
        <v>78</v>
      </c>
      <c r="N116" s="415">
        <v>5000</v>
      </c>
      <c r="O116" s="415">
        <f t="shared" si="25"/>
        <v>0</v>
      </c>
      <c r="P116" s="417">
        <v>0</v>
      </c>
      <c r="Q116" s="414">
        <f t="shared" si="32"/>
        <v>41949</v>
      </c>
      <c r="R116" s="416">
        <f>(P116*0.06)</f>
        <v>0</v>
      </c>
      <c r="S116" s="958"/>
      <c r="U116" s="546"/>
      <c r="V116" s="548"/>
      <c r="W116" s="157"/>
      <c r="X116" s="6" t="s">
        <v>14</v>
      </c>
      <c r="Y116" s="6" t="s">
        <v>12</v>
      </c>
      <c r="Z116" s="6"/>
      <c r="AA116" s="4"/>
      <c r="AB116" s="6" t="s">
        <v>15</v>
      </c>
      <c r="AC116" s="6" t="s">
        <v>16</v>
      </c>
      <c r="AD116" s="6" t="s">
        <v>12</v>
      </c>
      <c r="AE116" s="6" t="s">
        <v>12</v>
      </c>
      <c r="AF116" s="4"/>
      <c r="AG116" s="4"/>
      <c r="AH116" s="10"/>
      <c r="AI116" s="10"/>
      <c r="AJ116" s="8" t="s">
        <v>12</v>
      </c>
      <c r="AK116" s="8" t="s">
        <v>17</v>
      </c>
      <c r="AL116" s="8"/>
      <c r="AO116" s="1"/>
      <c r="AP116" s="860"/>
      <c r="AQ116" s="860"/>
      <c r="AR116" s="1"/>
      <c r="AS116" s="1"/>
    </row>
    <row r="117" spans="2:45">
      <c r="B117" s="472" t="s">
        <v>148</v>
      </c>
      <c r="C117" s="402" t="s">
        <v>82</v>
      </c>
      <c r="D117" s="481">
        <v>5</v>
      </c>
      <c r="E117" s="402" t="s">
        <v>36</v>
      </c>
      <c r="F117" s="404">
        <v>41922</v>
      </c>
      <c r="G117" s="532">
        <v>4</v>
      </c>
      <c r="H117" s="402" t="s">
        <v>35</v>
      </c>
      <c r="I117" s="411">
        <v>470</v>
      </c>
      <c r="J117" s="906"/>
      <c r="K117" s="535">
        <v>41922</v>
      </c>
      <c r="L117" s="533">
        <f>(K117)</f>
        <v>41922</v>
      </c>
      <c r="M117" s="402">
        <v>2198</v>
      </c>
      <c r="N117" s="676">
        <v>4000</v>
      </c>
      <c r="O117" s="403">
        <f t="shared" si="25"/>
        <v>0</v>
      </c>
      <c r="P117" s="410">
        <f t="shared" ref="P117:P123" si="33">(N117*I117/1000)</f>
        <v>1880</v>
      </c>
      <c r="Q117" s="404">
        <f t="shared" si="32"/>
        <v>41950</v>
      </c>
      <c r="R117" s="411">
        <f t="shared" ref="R117:R124" si="34">(P117*0.05)</f>
        <v>94</v>
      </c>
      <c r="S117" s="900" t="s">
        <v>198</v>
      </c>
      <c r="U117" s="179"/>
      <c r="V117" s="469" t="s">
        <v>4</v>
      </c>
      <c r="W117" s="153" t="s">
        <v>18</v>
      </c>
      <c r="X117" s="8" t="s">
        <v>19</v>
      </c>
      <c r="Y117" s="8" t="s">
        <v>19</v>
      </c>
      <c r="Z117" s="8" t="s">
        <v>20</v>
      </c>
      <c r="AA117" s="8" t="s">
        <v>21</v>
      </c>
      <c r="AB117" s="8" t="s">
        <v>22</v>
      </c>
      <c r="AC117" s="8" t="s">
        <v>19</v>
      </c>
      <c r="AD117" s="8" t="s">
        <v>23</v>
      </c>
      <c r="AE117" s="8" t="s">
        <v>23</v>
      </c>
      <c r="AF117" s="8" t="s">
        <v>24</v>
      </c>
      <c r="AG117" s="8" t="s">
        <v>20</v>
      </c>
      <c r="AH117" s="8" t="s">
        <v>25</v>
      </c>
      <c r="AI117" s="8" t="s">
        <v>0</v>
      </c>
      <c r="AJ117" s="8" t="s">
        <v>11</v>
      </c>
      <c r="AK117" s="8" t="s">
        <v>11</v>
      </c>
      <c r="AL117" s="8" t="s">
        <v>26</v>
      </c>
      <c r="AO117" s="860"/>
      <c r="AP117" s="860"/>
      <c r="AQ117" s="860"/>
      <c r="AR117" s="860"/>
      <c r="AS117" s="860"/>
    </row>
    <row r="118" spans="2:45">
      <c r="B118" s="390" t="s">
        <v>143</v>
      </c>
      <c r="C118" s="196" t="s">
        <v>145</v>
      </c>
      <c r="D118" s="196">
        <v>1</v>
      </c>
      <c r="E118" s="196" t="s">
        <v>36</v>
      </c>
      <c r="F118" s="197">
        <v>41919</v>
      </c>
      <c r="G118" s="336">
        <v>12</v>
      </c>
      <c r="H118" s="196" t="s">
        <v>35</v>
      </c>
      <c r="I118" s="334">
        <v>500</v>
      </c>
      <c r="J118" s="196"/>
      <c r="K118" s="272">
        <v>41925</v>
      </c>
      <c r="L118" s="197">
        <f>(K118)</f>
        <v>41925</v>
      </c>
      <c r="M118" s="209">
        <v>2200</v>
      </c>
      <c r="N118" s="270">
        <v>12000</v>
      </c>
      <c r="O118" s="198">
        <f t="shared" si="25"/>
        <v>0</v>
      </c>
      <c r="P118" s="199">
        <f t="shared" si="33"/>
        <v>6000</v>
      </c>
      <c r="Q118" s="197">
        <f>(L118+35)</f>
        <v>41960</v>
      </c>
      <c r="R118" s="200">
        <f t="shared" si="34"/>
        <v>300</v>
      </c>
      <c r="S118" s="465"/>
      <c r="U118" s="179"/>
      <c r="V118" s="549"/>
      <c r="W118" s="224"/>
      <c r="X118" s="8" t="s">
        <v>3</v>
      </c>
      <c r="Y118" s="8" t="s">
        <v>18</v>
      </c>
      <c r="Z118" s="8"/>
      <c r="AA118" s="10"/>
      <c r="AB118" s="8" t="s">
        <v>21</v>
      </c>
      <c r="AC118" s="8" t="s">
        <v>3</v>
      </c>
      <c r="AD118" s="8" t="s">
        <v>27</v>
      </c>
      <c r="AE118" s="8" t="s">
        <v>28</v>
      </c>
      <c r="AF118" s="10"/>
      <c r="AG118" s="10"/>
      <c r="AH118" s="10"/>
      <c r="AI118" s="10"/>
      <c r="AJ118" s="8" t="s">
        <v>1</v>
      </c>
      <c r="AK118" s="8" t="s">
        <v>30</v>
      </c>
      <c r="AL118" s="8"/>
      <c r="AO118" s="1"/>
      <c r="AP118" s="1"/>
      <c r="AQ118" s="1"/>
      <c r="AR118" s="1"/>
      <c r="AS118" s="1"/>
    </row>
    <row r="119" spans="2:45" ht="15" thickBot="1">
      <c r="B119" s="472" t="s">
        <v>6</v>
      </c>
      <c r="C119" s="402" t="s">
        <v>38</v>
      </c>
      <c r="D119" s="481">
        <v>6</v>
      </c>
      <c r="E119" s="402" t="s">
        <v>36</v>
      </c>
      <c r="F119" s="404">
        <v>41912</v>
      </c>
      <c r="G119" s="405">
        <v>15</v>
      </c>
      <c r="H119" s="402" t="s">
        <v>35</v>
      </c>
      <c r="I119" s="406">
        <v>470</v>
      </c>
      <c r="J119" s="402"/>
      <c r="K119" s="408">
        <v>41921</v>
      </c>
      <c r="L119" s="404">
        <v>41922</v>
      </c>
      <c r="M119" s="402">
        <v>2196</v>
      </c>
      <c r="N119" s="409">
        <v>15200</v>
      </c>
      <c r="O119" s="409">
        <f t="shared" si="25"/>
        <v>200</v>
      </c>
      <c r="P119" s="410">
        <f t="shared" si="33"/>
        <v>7144</v>
      </c>
      <c r="Q119" s="404">
        <f>(L119+28)</f>
        <v>41950</v>
      </c>
      <c r="R119" s="411">
        <f t="shared" si="34"/>
        <v>357.20000000000005</v>
      </c>
      <c r="S119" s="900" t="s">
        <v>199</v>
      </c>
      <c r="U119" s="179"/>
      <c r="V119" s="552"/>
      <c r="W119" s="155"/>
      <c r="X119" s="14"/>
      <c r="Y119" s="13"/>
      <c r="Z119" s="14"/>
      <c r="AA119" s="13"/>
      <c r="AB119" s="14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O119" s="860"/>
      <c r="AP119" s="860"/>
      <c r="AQ119" s="861"/>
      <c r="AR119" s="860"/>
      <c r="AS119" s="860"/>
    </row>
    <row r="120" spans="2:45">
      <c r="B120" s="390" t="s">
        <v>5</v>
      </c>
      <c r="C120" s="209" t="str">
        <f>IF(J120=1473,"BANDEJA PAPAYA PET - GF 15",IF(J120=0,"    "))</f>
        <v>BANDEJA PAPAYA PET - GF 15</v>
      </c>
      <c r="D120" s="209">
        <v>18</v>
      </c>
      <c r="E120" s="209">
        <v>4737</v>
      </c>
      <c r="F120" s="210">
        <v>41775</v>
      </c>
      <c r="G120" s="209">
        <v>50</v>
      </c>
      <c r="H120" s="196" t="s">
        <v>35</v>
      </c>
      <c r="I120" s="211">
        <v>498</v>
      </c>
      <c r="J120" s="209">
        <v>1473</v>
      </c>
      <c r="K120" s="212">
        <v>41904</v>
      </c>
      <c r="L120" s="210">
        <v>41897</v>
      </c>
      <c r="M120" s="209">
        <v>2164</v>
      </c>
      <c r="N120" s="198">
        <v>50000</v>
      </c>
      <c r="O120" s="198">
        <f t="shared" si="25"/>
        <v>0</v>
      </c>
      <c r="P120" s="199">
        <f t="shared" si="33"/>
        <v>24900</v>
      </c>
      <c r="Q120" s="197">
        <f>(L120+30)</f>
        <v>41927</v>
      </c>
      <c r="R120" s="200">
        <f t="shared" si="34"/>
        <v>1245</v>
      </c>
      <c r="S120" s="314"/>
      <c r="U120" s="551"/>
      <c r="V120" s="648" t="s">
        <v>99</v>
      </c>
      <c r="W120" s="827">
        <v>1</v>
      </c>
      <c r="X120" s="649" t="s">
        <v>157</v>
      </c>
      <c r="Y120" s="650">
        <v>41941</v>
      </c>
      <c r="Z120" s="657">
        <v>300</v>
      </c>
      <c r="AA120" s="649" t="s">
        <v>96</v>
      </c>
      <c r="AB120" s="818">
        <v>8.5</v>
      </c>
      <c r="AC120" s="653"/>
      <c r="AD120" s="819">
        <v>41949</v>
      </c>
      <c r="AE120" s="650">
        <v>41948</v>
      </c>
      <c r="AF120" s="649" t="s">
        <v>78</v>
      </c>
      <c r="AG120" s="818">
        <v>300</v>
      </c>
      <c r="AH120" s="818">
        <f>(AG120-Z120)</f>
        <v>0</v>
      </c>
      <c r="AI120" s="658">
        <f>(AG120*AB120)</f>
        <v>2550</v>
      </c>
      <c r="AJ120" s="650">
        <f>(AE120+28)</f>
        <v>41976</v>
      </c>
      <c r="AK120" s="818">
        <f>(AI120*0.06)</f>
        <v>153</v>
      </c>
      <c r="AL120" s="706"/>
      <c r="AO120" s="862"/>
      <c r="AP120" s="862"/>
      <c r="AQ120" s="861"/>
      <c r="AR120" s="860"/>
      <c r="AS120" s="860"/>
    </row>
    <row r="121" spans="2:45" ht="15" customHeight="1">
      <c r="B121" s="472" t="s">
        <v>76</v>
      </c>
      <c r="C121" s="532" t="s">
        <v>77</v>
      </c>
      <c r="D121" s="532">
        <v>3</v>
      </c>
      <c r="E121" s="532" t="s">
        <v>74</v>
      </c>
      <c r="F121" s="533">
        <v>41905</v>
      </c>
      <c r="G121" s="532">
        <v>30</v>
      </c>
      <c r="H121" s="402" t="s">
        <v>35</v>
      </c>
      <c r="I121" s="411">
        <v>470</v>
      </c>
      <c r="J121" s="532" t="s">
        <v>78</v>
      </c>
      <c r="K121" s="408">
        <v>41902</v>
      </c>
      <c r="L121" s="404">
        <v>41901</v>
      </c>
      <c r="M121" s="402">
        <v>2172</v>
      </c>
      <c r="N121" s="409">
        <v>30000</v>
      </c>
      <c r="O121" s="409">
        <f t="shared" si="25"/>
        <v>0</v>
      </c>
      <c r="P121" s="410">
        <f t="shared" si="33"/>
        <v>14100</v>
      </c>
      <c r="Q121" s="404">
        <f>(L121+28)</f>
        <v>41929</v>
      </c>
      <c r="R121" s="411">
        <f t="shared" si="34"/>
        <v>705</v>
      </c>
      <c r="S121" s="900" t="s">
        <v>200</v>
      </c>
      <c r="U121" s="553"/>
      <c r="V121" s="563" t="s">
        <v>99</v>
      </c>
      <c r="W121" s="480">
        <v>2</v>
      </c>
      <c r="X121" s="196" t="s">
        <v>157</v>
      </c>
      <c r="Y121" s="197">
        <v>42048</v>
      </c>
      <c r="Z121" s="198">
        <v>400</v>
      </c>
      <c r="AA121" s="196" t="s">
        <v>96</v>
      </c>
      <c r="AB121" s="200">
        <v>8.6999999999999993</v>
      </c>
      <c r="AC121" s="335"/>
      <c r="AD121" s="520">
        <v>42053</v>
      </c>
      <c r="AE121" s="197">
        <v>42062</v>
      </c>
      <c r="AF121" s="196" t="s">
        <v>78</v>
      </c>
      <c r="AG121" s="200">
        <v>412.4</v>
      </c>
      <c r="AH121" s="200">
        <f>(AG121-Z121)</f>
        <v>12.399999999999977</v>
      </c>
      <c r="AI121" s="199">
        <f>(AG121*AB121)</f>
        <v>3587.8799999999997</v>
      </c>
      <c r="AJ121" s="197">
        <f>(AE121+28)</f>
        <v>42090</v>
      </c>
      <c r="AK121" s="200">
        <f>(AI121*0.06)</f>
        <v>215.27279999999996</v>
      </c>
      <c r="AL121" s="250"/>
      <c r="AO121" s="863"/>
      <c r="AP121" s="863"/>
      <c r="AQ121" s="861"/>
      <c r="AR121" s="860"/>
      <c r="AS121" s="860"/>
    </row>
    <row r="122" spans="2:45">
      <c r="B122" s="367" t="s">
        <v>2</v>
      </c>
      <c r="C122" s="196" t="s">
        <v>70</v>
      </c>
      <c r="D122" s="196">
        <v>236</v>
      </c>
      <c r="E122" s="209" t="s">
        <v>36</v>
      </c>
      <c r="F122" s="197">
        <v>41841</v>
      </c>
      <c r="G122" s="270">
        <v>200</v>
      </c>
      <c r="H122" s="209" t="s">
        <v>35</v>
      </c>
      <c r="I122" s="334">
        <v>110</v>
      </c>
      <c r="J122" s="196"/>
      <c r="K122" s="272">
        <v>41898</v>
      </c>
      <c r="L122" s="197">
        <v>41897</v>
      </c>
      <c r="M122" s="209">
        <v>2163</v>
      </c>
      <c r="N122" s="198">
        <v>180000</v>
      </c>
      <c r="O122" s="198">
        <f t="shared" si="25"/>
        <v>-20000</v>
      </c>
      <c r="P122" s="199">
        <f t="shared" si="33"/>
        <v>19800</v>
      </c>
      <c r="Q122" s="197">
        <f>(L122+35)</f>
        <v>41932</v>
      </c>
      <c r="R122" s="200">
        <f t="shared" si="34"/>
        <v>990</v>
      </c>
      <c r="S122" s="314"/>
      <c r="U122" s="553"/>
      <c r="V122" s="563" t="s">
        <v>99</v>
      </c>
      <c r="W122" s="480">
        <v>3</v>
      </c>
      <c r="X122" s="196" t="s">
        <v>157</v>
      </c>
      <c r="Y122" s="197">
        <v>42124</v>
      </c>
      <c r="Z122" s="198">
        <v>400</v>
      </c>
      <c r="AA122" s="196" t="s">
        <v>96</v>
      </c>
      <c r="AB122" s="200">
        <v>9.1999999999999993</v>
      </c>
      <c r="AC122" s="335"/>
      <c r="AD122" s="520">
        <v>42136</v>
      </c>
      <c r="AE122" s="197">
        <v>42136</v>
      </c>
      <c r="AF122" s="196" t="s">
        <v>78</v>
      </c>
      <c r="AG122" s="200">
        <v>409</v>
      </c>
      <c r="AH122" s="200">
        <f>(AG122-Z122)</f>
        <v>9</v>
      </c>
      <c r="AI122" s="199">
        <f>(AG122*AB122)</f>
        <v>3762.7999999999997</v>
      </c>
      <c r="AJ122" s="197">
        <f>(AE122+28)</f>
        <v>42164</v>
      </c>
      <c r="AK122" s="200">
        <f>(AI122*0.06)</f>
        <v>225.76799999999997</v>
      </c>
      <c r="AL122" s="250"/>
      <c r="AO122" s="860"/>
      <c r="AP122" s="860"/>
      <c r="AQ122" s="861"/>
      <c r="AR122" s="860"/>
      <c r="AS122" s="860"/>
    </row>
    <row r="123" spans="2:45">
      <c r="B123" s="390" t="s">
        <v>5</v>
      </c>
      <c r="C123" s="209" t="str">
        <f>IF(J123=1473,"BANDEJA PAPAYA PET - GF 15",IF(J123=0,"    "))</f>
        <v>BANDEJA PAPAYA PET - GF 15</v>
      </c>
      <c r="D123" s="209">
        <v>19</v>
      </c>
      <c r="E123" s="209">
        <v>4738</v>
      </c>
      <c r="F123" s="210">
        <v>41775</v>
      </c>
      <c r="G123" s="209">
        <v>50</v>
      </c>
      <c r="H123" s="196" t="s">
        <v>35</v>
      </c>
      <c r="I123" s="211">
        <v>500</v>
      </c>
      <c r="J123" s="209">
        <v>1473</v>
      </c>
      <c r="K123" s="212">
        <v>41937</v>
      </c>
      <c r="L123" s="210">
        <v>41918</v>
      </c>
      <c r="M123" s="209">
        <v>2192</v>
      </c>
      <c r="N123" s="198">
        <v>50000</v>
      </c>
      <c r="O123" s="198">
        <f t="shared" si="25"/>
        <v>0</v>
      </c>
      <c r="P123" s="199">
        <f t="shared" si="33"/>
        <v>25000</v>
      </c>
      <c r="Q123" s="197">
        <f>(L123+30)</f>
        <v>41948</v>
      </c>
      <c r="R123" s="200">
        <f t="shared" si="34"/>
        <v>1250</v>
      </c>
      <c r="S123" s="314"/>
      <c r="U123" s="553"/>
      <c r="V123" s="562"/>
      <c r="W123" s="201"/>
      <c r="X123" s="201"/>
      <c r="Y123" s="217"/>
      <c r="Z123" s="204"/>
      <c r="AA123" s="201"/>
      <c r="AB123" s="205"/>
      <c r="AC123" s="213"/>
      <c r="AD123" s="219"/>
      <c r="AE123" s="203"/>
      <c r="AF123" s="202"/>
      <c r="AG123" s="207"/>
      <c r="AH123" s="207"/>
      <c r="AI123" s="205"/>
      <c r="AJ123" s="203"/>
      <c r="AK123" s="208"/>
      <c r="AL123" s="250"/>
      <c r="AO123" s="860"/>
      <c r="AP123" s="860"/>
      <c r="AQ123" s="861"/>
      <c r="AR123" s="860"/>
      <c r="AS123" s="860"/>
    </row>
    <row r="124" spans="2:45" ht="15" thickBot="1">
      <c r="B124" s="325"/>
      <c r="C124" s="326"/>
      <c r="D124" s="326"/>
      <c r="E124" s="326"/>
      <c r="F124" s="326"/>
      <c r="G124" s="326"/>
      <c r="H124" s="326"/>
      <c r="I124" s="326"/>
      <c r="J124" s="326"/>
      <c r="K124" s="326"/>
      <c r="L124" s="326"/>
      <c r="M124" s="326"/>
      <c r="N124" s="326"/>
      <c r="O124" s="326"/>
      <c r="P124" s="666">
        <f>SUM(P107:P123)</f>
        <v>196552</v>
      </c>
      <c r="Q124" s="326"/>
      <c r="R124" s="666">
        <f t="shared" si="34"/>
        <v>9827.6</v>
      </c>
      <c r="S124" s="392" t="s">
        <v>8</v>
      </c>
      <c r="U124" s="553"/>
      <c r="V124" s="562"/>
      <c r="W124" s="201"/>
      <c r="X124" s="201"/>
      <c r="Y124" s="217"/>
      <c r="Z124" s="204"/>
      <c r="AA124" s="201"/>
      <c r="AB124" s="205"/>
      <c r="AC124" s="213"/>
      <c r="AD124" s="219"/>
      <c r="AE124" s="203"/>
      <c r="AF124" s="202"/>
      <c r="AG124" s="207"/>
      <c r="AH124" s="207"/>
      <c r="AI124" s="205"/>
      <c r="AJ124" s="203"/>
      <c r="AK124" s="208"/>
      <c r="AL124" s="250"/>
      <c r="AO124" s="860"/>
      <c r="AP124" s="860"/>
      <c r="AQ124" s="861"/>
      <c r="AR124" s="860"/>
      <c r="AS124" s="860"/>
    </row>
    <row r="125" spans="2:45" ht="15" thickBot="1">
      <c r="U125" s="581"/>
      <c r="V125" s="811"/>
      <c r="W125" s="478"/>
      <c r="X125" s="478"/>
      <c r="Y125" s="759"/>
      <c r="Z125" s="760"/>
      <c r="AA125" s="478"/>
      <c r="AB125" s="645"/>
      <c r="AC125" s="639"/>
      <c r="AD125" s="761"/>
      <c r="AE125" s="450"/>
      <c r="AF125" s="449"/>
      <c r="AG125" s="644"/>
      <c r="AH125" s="644"/>
      <c r="AI125" s="645"/>
      <c r="AJ125" s="450"/>
      <c r="AK125" s="461"/>
      <c r="AL125" s="812"/>
      <c r="AO125" s="862"/>
      <c r="AP125" s="862"/>
      <c r="AQ125" s="861"/>
      <c r="AR125" s="860"/>
      <c r="AS125" s="860"/>
    </row>
    <row r="126" spans="2:45" ht="18.600000000000001" thickBot="1">
      <c r="B126" s="540" t="s">
        <v>141</v>
      </c>
      <c r="C126" s="132"/>
      <c r="D126" s="133"/>
      <c r="E126" s="134"/>
      <c r="F126" s="134"/>
      <c r="G126" s="134"/>
      <c r="H126" s="134"/>
      <c r="I126" s="135"/>
      <c r="J126" s="134"/>
      <c r="K126" s="134"/>
      <c r="L126" s="134"/>
      <c r="M126" s="132"/>
      <c r="N126" s="136"/>
      <c r="AO126" s="1"/>
      <c r="AP126" s="1"/>
      <c r="AQ126" s="1"/>
      <c r="AR126" s="1"/>
      <c r="AS126" s="1"/>
    </row>
    <row r="127" spans="2:45" ht="24" thickBot="1">
      <c r="B127" s="226"/>
      <c r="C127" s="227"/>
      <c r="D127" s="227"/>
      <c r="E127" s="228" t="s">
        <v>14</v>
      </c>
      <c r="F127" s="228" t="s">
        <v>12</v>
      </c>
      <c r="G127" s="228"/>
      <c r="H127" s="227"/>
      <c r="I127" s="228" t="s">
        <v>15</v>
      </c>
      <c r="J127" s="228" t="s">
        <v>16</v>
      </c>
      <c r="K127" s="228" t="s">
        <v>12</v>
      </c>
      <c r="L127" s="228" t="s">
        <v>12</v>
      </c>
      <c r="M127" s="227"/>
      <c r="N127" s="227"/>
      <c r="O127" s="227"/>
      <c r="P127" s="227"/>
      <c r="Q127" s="228" t="s">
        <v>12</v>
      </c>
      <c r="R127" s="228" t="s">
        <v>17</v>
      </c>
      <c r="S127" s="229"/>
      <c r="V127" s="94" t="s">
        <v>351</v>
      </c>
      <c r="W127" t="s">
        <v>377</v>
      </c>
      <c r="Z127" s="2"/>
      <c r="AH127" s="1193"/>
      <c r="AI127" s="1194"/>
      <c r="AJ127" s="1194"/>
      <c r="AK127" s="1194"/>
      <c r="AL127" s="1195"/>
      <c r="AO127" s="1"/>
      <c r="AP127" s="1"/>
      <c r="AQ127" s="1"/>
      <c r="AR127" s="1"/>
      <c r="AS127" s="1"/>
    </row>
    <row r="128" spans="2:45">
      <c r="B128" s="230" t="s">
        <v>3</v>
      </c>
      <c r="C128" s="8" t="s">
        <v>4</v>
      </c>
      <c r="D128" s="9" t="s">
        <v>18</v>
      </c>
      <c r="E128" s="9" t="s">
        <v>19</v>
      </c>
      <c r="F128" s="9" t="s">
        <v>19</v>
      </c>
      <c r="G128" s="9" t="s">
        <v>20</v>
      </c>
      <c r="H128" s="9" t="s">
        <v>21</v>
      </c>
      <c r="I128" s="9" t="s">
        <v>22</v>
      </c>
      <c r="J128" s="9" t="s">
        <v>19</v>
      </c>
      <c r="K128" s="9" t="s">
        <v>23</v>
      </c>
      <c r="L128" s="9" t="s">
        <v>23</v>
      </c>
      <c r="M128" s="9" t="s">
        <v>24</v>
      </c>
      <c r="N128" s="9" t="s">
        <v>20</v>
      </c>
      <c r="O128" s="9" t="s">
        <v>25</v>
      </c>
      <c r="P128" s="9" t="s">
        <v>0</v>
      </c>
      <c r="Q128" s="9" t="s">
        <v>11</v>
      </c>
      <c r="R128" s="9" t="s">
        <v>11</v>
      </c>
      <c r="S128" s="231" t="s">
        <v>26</v>
      </c>
      <c r="U128" s="546"/>
      <c r="V128" s="548"/>
      <c r="W128" s="157"/>
      <c r="X128" s="6" t="s">
        <v>14</v>
      </c>
      <c r="Y128" s="6" t="s">
        <v>12</v>
      </c>
      <c r="Z128" s="6"/>
      <c r="AA128" s="4"/>
      <c r="AB128" s="6" t="s">
        <v>15</v>
      </c>
      <c r="AC128" s="6" t="s">
        <v>16</v>
      </c>
      <c r="AD128" s="6" t="s">
        <v>12</v>
      </c>
      <c r="AE128" s="6" t="s">
        <v>12</v>
      </c>
      <c r="AF128" s="4"/>
      <c r="AG128" s="4"/>
      <c r="AH128" s="10"/>
      <c r="AI128" s="10"/>
      <c r="AJ128" s="8" t="s">
        <v>12</v>
      </c>
      <c r="AK128" s="8" t="s">
        <v>17</v>
      </c>
      <c r="AL128" s="8"/>
    </row>
    <row r="129" spans="2:38" ht="15" thickBot="1">
      <c r="B129" s="468"/>
      <c r="C129" s="10"/>
      <c r="D129" s="10"/>
      <c r="E129" s="9" t="s">
        <v>3</v>
      </c>
      <c r="F129" s="9" t="s">
        <v>18</v>
      </c>
      <c r="G129" s="9"/>
      <c r="H129" s="10"/>
      <c r="I129" s="9" t="s">
        <v>21</v>
      </c>
      <c r="J129" s="9" t="s">
        <v>3</v>
      </c>
      <c r="K129" s="9" t="s">
        <v>27</v>
      </c>
      <c r="L129" s="9" t="s">
        <v>28</v>
      </c>
      <c r="M129" s="10"/>
      <c r="N129" s="10"/>
      <c r="O129" s="10"/>
      <c r="P129" s="10"/>
      <c r="Q129" s="9" t="s">
        <v>33</v>
      </c>
      <c r="R129" s="9" t="s">
        <v>30</v>
      </c>
      <c r="S129" s="283"/>
      <c r="U129" s="179"/>
      <c r="V129" s="469" t="s">
        <v>4</v>
      </c>
      <c r="W129" s="153" t="s">
        <v>18</v>
      </c>
      <c r="X129" s="8" t="s">
        <v>19</v>
      </c>
      <c r="Y129" s="8" t="s">
        <v>19</v>
      </c>
      <c r="Z129" s="8" t="s">
        <v>20</v>
      </c>
      <c r="AA129" s="8" t="s">
        <v>21</v>
      </c>
      <c r="AB129" s="8" t="s">
        <v>22</v>
      </c>
      <c r="AC129" s="8" t="s">
        <v>19</v>
      </c>
      <c r="AD129" s="8" t="s">
        <v>23</v>
      </c>
      <c r="AE129" s="8" t="s">
        <v>23</v>
      </c>
      <c r="AF129" s="8" t="s">
        <v>24</v>
      </c>
      <c r="AG129" s="8" t="s">
        <v>20</v>
      </c>
      <c r="AH129" s="8" t="s">
        <v>25</v>
      </c>
      <c r="AI129" s="8" t="s">
        <v>0</v>
      </c>
      <c r="AJ129" s="8" t="s">
        <v>11</v>
      </c>
      <c r="AK129" s="8" t="s">
        <v>11</v>
      </c>
      <c r="AL129" s="8" t="s">
        <v>26</v>
      </c>
    </row>
    <row r="130" spans="2:38">
      <c r="B130" s="907" t="s">
        <v>76</v>
      </c>
      <c r="C130" s="908" t="s">
        <v>77</v>
      </c>
      <c r="D130" s="909">
        <v>8</v>
      </c>
      <c r="E130" s="909" t="s">
        <v>36</v>
      </c>
      <c r="F130" s="910">
        <v>41906</v>
      </c>
      <c r="G130" s="909">
        <v>50</v>
      </c>
      <c r="H130" s="909" t="s">
        <v>35</v>
      </c>
      <c r="I130" s="911">
        <v>470</v>
      </c>
      <c r="J130" s="909"/>
      <c r="K130" s="912">
        <v>41939</v>
      </c>
      <c r="L130" s="910">
        <v>41949</v>
      </c>
      <c r="M130" s="909">
        <v>2234</v>
      </c>
      <c r="N130" s="913">
        <v>50000</v>
      </c>
      <c r="O130" s="913">
        <f t="shared" ref="O130:O152" si="35">(N130-G130*1000)</f>
        <v>0</v>
      </c>
      <c r="P130" s="914">
        <f t="shared" ref="P130:P152" si="36">(N130*I130/1000)</f>
        <v>23500</v>
      </c>
      <c r="Q130" s="915">
        <f>(L130+28)</f>
        <v>41977</v>
      </c>
      <c r="R130" s="916">
        <f t="shared" ref="R130:R139" si="37">(P130*0.05)</f>
        <v>1175</v>
      </c>
      <c r="S130" s="1191" t="s">
        <v>226</v>
      </c>
      <c r="U130" s="179"/>
      <c r="V130" s="549"/>
      <c r="W130" s="224"/>
      <c r="X130" s="8" t="s">
        <v>3</v>
      </c>
      <c r="Y130" s="8" t="s">
        <v>18</v>
      </c>
      <c r="Z130" s="8"/>
      <c r="AA130" s="10"/>
      <c r="AB130" s="8" t="s">
        <v>21</v>
      </c>
      <c r="AC130" s="8" t="s">
        <v>3</v>
      </c>
      <c r="AD130" s="8" t="s">
        <v>27</v>
      </c>
      <c r="AE130" s="8" t="s">
        <v>28</v>
      </c>
      <c r="AF130" s="10"/>
      <c r="AG130" s="10"/>
      <c r="AH130" s="10"/>
      <c r="AI130" s="10"/>
      <c r="AJ130" s="8" t="s">
        <v>1</v>
      </c>
      <c r="AK130" s="8" t="s">
        <v>30</v>
      </c>
      <c r="AL130" s="8"/>
    </row>
    <row r="131" spans="2:38" ht="15" thickBot="1">
      <c r="B131" s="390" t="s">
        <v>110</v>
      </c>
      <c r="C131" s="196" t="s">
        <v>41</v>
      </c>
      <c r="D131" s="209">
        <v>20</v>
      </c>
      <c r="E131" s="209" t="s">
        <v>74</v>
      </c>
      <c r="F131" s="210">
        <v>41908</v>
      </c>
      <c r="G131" s="209">
        <v>25.2</v>
      </c>
      <c r="H131" s="209" t="s">
        <v>35</v>
      </c>
      <c r="I131" s="211">
        <v>470</v>
      </c>
      <c r="J131" s="209"/>
      <c r="K131" s="212">
        <v>41943</v>
      </c>
      <c r="L131" s="210">
        <v>41942</v>
      </c>
      <c r="M131" s="209">
        <v>2229</v>
      </c>
      <c r="N131" s="209">
        <v>25200</v>
      </c>
      <c r="O131" s="209">
        <f t="shared" si="35"/>
        <v>0</v>
      </c>
      <c r="P131" s="211">
        <f t="shared" si="36"/>
        <v>11844</v>
      </c>
      <c r="Q131" s="623">
        <f>(L131+28)</f>
        <v>41970</v>
      </c>
      <c r="R131" s="211">
        <f t="shared" si="37"/>
        <v>592.20000000000005</v>
      </c>
      <c r="S131" s="917"/>
      <c r="U131" s="179"/>
      <c r="V131" s="552"/>
      <c r="W131" s="155"/>
      <c r="X131" s="14"/>
      <c r="Y131" s="13"/>
      <c r="Z131" s="14"/>
      <c r="AA131" s="13"/>
      <c r="AB131" s="14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</row>
    <row r="132" spans="2:38">
      <c r="B132" s="390" t="s">
        <v>110</v>
      </c>
      <c r="C132" s="196" t="s">
        <v>41</v>
      </c>
      <c r="D132" s="209">
        <v>21</v>
      </c>
      <c r="E132" s="209" t="s">
        <v>74</v>
      </c>
      <c r="F132" s="210">
        <v>41908</v>
      </c>
      <c r="G132" s="209">
        <v>25.2</v>
      </c>
      <c r="H132" s="209" t="s">
        <v>35</v>
      </c>
      <c r="I132" s="211">
        <v>470</v>
      </c>
      <c r="J132" s="209"/>
      <c r="K132" s="212">
        <v>41953</v>
      </c>
      <c r="L132" s="210">
        <v>41950</v>
      </c>
      <c r="M132" s="209">
        <v>2238</v>
      </c>
      <c r="N132" s="209">
        <v>25200</v>
      </c>
      <c r="O132" s="209">
        <f t="shared" si="35"/>
        <v>0</v>
      </c>
      <c r="P132" s="211">
        <f t="shared" si="36"/>
        <v>11844</v>
      </c>
      <c r="Q132" s="623">
        <f>(L132+28)</f>
        <v>41978</v>
      </c>
      <c r="R132" s="211">
        <f t="shared" si="37"/>
        <v>592.20000000000005</v>
      </c>
      <c r="S132" s="314"/>
      <c r="U132" s="551"/>
      <c r="V132" s="647" t="s">
        <v>352</v>
      </c>
      <c r="W132" s="648">
        <v>1</v>
      </c>
      <c r="X132" s="649" t="s">
        <v>36</v>
      </c>
      <c r="Y132" s="650">
        <v>42265</v>
      </c>
      <c r="Z132" s="651">
        <v>2</v>
      </c>
      <c r="AA132" s="649" t="s">
        <v>35</v>
      </c>
      <c r="AB132" s="652">
        <v>449.5</v>
      </c>
      <c r="AC132" s="653"/>
      <c r="AD132" s="654">
        <v>42270</v>
      </c>
      <c r="AE132" s="650">
        <v>42272</v>
      </c>
      <c r="AF132" s="655">
        <v>2562</v>
      </c>
      <c r="AG132" s="656">
        <v>2000</v>
      </c>
      <c r="AH132" s="657">
        <f>(AG132-Z132*1000)</f>
        <v>0</v>
      </c>
      <c r="AI132" s="658">
        <f>(AG132*AB132/1000)</f>
        <v>899</v>
      </c>
      <c r="AJ132" s="650">
        <f>(AE132+35)</f>
        <v>42307</v>
      </c>
      <c r="AK132" s="659">
        <f>(AI132*0.05)</f>
        <v>44.95</v>
      </c>
      <c r="AL132" s="249"/>
    </row>
    <row r="133" spans="2:38">
      <c r="B133" s="390" t="s">
        <v>2</v>
      </c>
      <c r="C133" s="196" t="s">
        <v>70</v>
      </c>
      <c r="D133" s="196">
        <v>244</v>
      </c>
      <c r="E133" s="209" t="s">
        <v>36</v>
      </c>
      <c r="F133" s="197">
        <v>41922</v>
      </c>
      <c r="G133" s="270">
        <v>100</v>
      </c>
      <c r="H133" s="209" t="s">
        <v>35</v>
      </c>
      <c r="I133" s="334">
        <v>110</v>
      </c>
      <c r="J133" s="196"/>
      <c r="K133" s="272">
        <v>41953</v>
      </c>
      <c r="L133" s="197">
        <f>(K133)</f>
        <v>41953</v>
      </c>
      <c r="M133" s="209">
        <v>2240</v>
      </c>
      <c r="N133" s="198">
        <v>64500</v>
      </c>
      <c r="O133" s="198">
        <f t="shared" si="35"/>
        <v>-35500</v>
      </c>
      <c r="P133" s="199">
        <f t="shared" si="36"/>
        <v>7095</v>
      </c>
      <c r="Q133" s="197">
        <f>(L133+35)</f>
        <v>41988</v>
      </c>
      <c r="R133" s="200">
        <f t="shared" si="37"/>
        <v>354.75</v>
      </c>
      <c r="S133" s="314" t="s">
        <v>189</v>
      </c>
      <c r="U133" s="553"/>
      <c r="V133" s="369" t="s">
        <v>353</v>
      </c>
      <c r="W133" s="209">
        <v>2</v>
      </c>
      <c r="X133" s="209" t="s">
        <v>36</v>
      </c>
      <c r="Y133" s="210">
        <v>42265</v>
      </c>
      <c r="Z133" s="270">
        <v>12</v>
      </c>
      <c r="AA133" s="209" t="s">
        <v>35</v>
      </c>
      <c r="AB133" s="199">
        <v>300</v>
      </c>
      <c r="AC133" s="271" t="s">
        <v>78</v>
      </c>
      <c r="AD133" s="212">
        <v>42270</v>
      </c>
      <c r="AE133" s="197">
        <v>42272</v>
      </c>
      <c r="AF133" s="196">
        <v>2562</v>
      </c>
      <c r="AG133" s="198">
        <v>12000</v>
      </c>
      <c r="AH133" s="198">
        <f>(AG133-Z133*1000)</f>
        <v>0</v>
      </c>
      <c r="AI133" s="199">
        <f>(AG133*AB133/1000)</f>
        <v>3600</v>
      </c>
      <c r="AJ133" s="197">
        <f>(AE133+35)</f>
        <v>42307</v>
      </c>
      <c r="AK133" s="200">
        <f>(AI133*0.05)</f>
        <v>180</v>
      </c>
      <c r="AL133" s="250"/>
    </row>
    <row r="134" spans="2:38">
      <c r="B134" s="367" t="s">
        <v>2</v>
      </c>
      <c r="C134" s="196" t="s">
        <v>70</v>
      </c>
      <c r="D134" s="196">
        <v>244</v>
      </c>
      <c r="E134" s="209" t="s">
        <v>36</v>
      </c>
      <c r="F134" s="197">
        <v>41922</v>
      </c>
      <c r="G134" s="803">
        <v>35.5</v>
      </c>
      <c r="H134" s="209" t="s">
        <v>35</v>
      </c>
      <c r="I134" s="334">
        <v>110</v>
      </c>
      <c r="J134" s="196"/>
      <c r="K134" s="272">
        <v>41953</v>
      </c>
      <c r="L134" s="217">
        <v>41956</v>
      </c>
      <c r="M134" s="201">
        <v>2245</v>
      </c>
      <c r="N134" s="201">
        <v>37500</v>
      </c>
      <c r="O134" s="201">
        <f t="shared" si="35"/>
        <v>2000</v>
      </c>
      <c r="P134" s="511">
        <f t="shared" si="36"/>
        <v>4125</v>
      </c>
      <c r="Q134" s="197">
        <f>(L134+35)</f>
        <v>41991</v>
      </c>
      <c r="R134" s="201">
        <f t="shared" si="37"/>
        <v>206.25</v>
      </c>
      <c r="S134" s="917"/>
      <c r="U134" s="553"/>
      <c r="V134" s="369" t="s">
        <v>353</v>
      </c>
      <c r="W134" s="209">
        <v>3</v>
      </c>
      <c r="X134" s="209" t="s">
        <v>36</v>
      </c>
      <c r="Y134" s="210">
        <v>42265</v>
      </c>
      <c r="Z134" s="270">
        <v>12</v>
      </c>
      <c r="AA134" s="209" t="s">
        <v>35</v>
      </c>
      <c r="AB134" s="199">
        <v>300</v>
      </c>
      <c r="AC134" s="271" t="s">
        <v>78</v>
      </c>
      <c r="AD134" s="212">
        <v>42299</v>
      </c>
      <c r="AE134" s="197">
        <v>42299</v>
      </c>
      <c r="AF134" s="196">
        <v>2584</v>
      </c>
      <c r="AG134" s="198">
        <v>12000</v>
      </c>
      <c r="AH134" s="198">
        <f>(AG134-Z134*1000)</f>
        <v>0</v>
      </c>
      <c r="AI134" s="199">
        <f>(AG134*AB134/1000)</f>
        <v>3600</v>
      </c>
      <c r="AJ134" s="197">
        <f>(AE134+35)</f>
        <v>42334</v>
      </c>
      <c r="AK134" s="200">
        <f>(AI134*0.05)</f>
        <v>180</v>
      </c>
      <c r="AL134" s="250"/>
    </row>
    <row r="135" spans="2:38">
      <c r="B135" s="390" t="s">
        <v>2</v>
      </c>
      <c r="C135" s="209" t="s">
        <v>121</v>
      </c>
      <c r="D135" s="209">
        <v>245</v>
      </c>
      <c r="E135" s="209" t="s">
        <v>36</v>
      </c>
      <c r="F135" s="197">
        <v>41922</v>
      </c>
      <c r="G135" s="270">
        <v>100</v>
      </c>
      <c r="H135" s="209" t="s">
        <v>35</v>
      </c>
      <c r="I135" s="211">
        <v>60</v>
      </c>
      <c r="J135" s="209"/>
      <c r="K135" s="212">
        <v>41942</v>
      </c>
      <c r="L135" s="210">
        <v>41953</v>
      </c>
      <c r="M135" s="209">
        <v>2240</v>
      </c>
      <c r="N135" s="270">
        <v>102000</v>
      </c>
      <c r="O135" s="209">
        <f t="shared" si="35"/>
        <v>2000</v>
      </c>
      <c r="P135" s="199">
        <f t="shared" si="36"/>
        <v>6120</v>
      </c>
      <c r="Q135" s="197">
        <f>(L135+35)</f>
        <v>41988</v>
      </c>
      <c r="R135" s="200">
        <f t="shared" si="37"/>
        <v>306</v>
      </c>
      <c r="S135" s="917"/>
      <c r="U135" s="553"/>
      <c r="V135" s="369" t="s">
        <v>353</v>
      </c>
      <c r="W135" s="209">
        <v>4</v>
      </c>
      <c r="X135" s="209" t="s">
        <v>36</v>
      </c>
      <c r="Y135" s="210">
        <v>42316</v>
      </c>
      <c r="Z135" s="270">
        <v>12</v>
      </c>
      <c r="AA135" s="209" t="s">
        <v>35</v>
      </c>
      <c r="AB135" s="199">
        <v>300</v>
      </c>
      <c r="AC135" s="271" t="s">
        <v>78</v>
      </c>
      <c r="AD135" s="212">
        <v>42319</v>
      </c>
      <c r="AE135" s="197">
        <v>42320</v>
      </c>
      <c r="AF135" s="196">
        <v>2603</v>
      </c>
      <c r="AG135" s="198">
        <v>12000</v>
      </c>
      <c r="AH135" s="198">
        <f>(AG135-Z135*1000)</f>
        <v>0</v>
      </c>
      <c r="AI135" s="199">
        <f>(AG135*AB135/1000)</f>
        <v>3600</v>
      </c>
      <c r="AJ135" s="197">
        <f>(AE135+35)</f>
        <v>42355</v>
      </c>
      <c r="AK135" s="200">
        <f>(AI135*0.05)</f>
        <v>180</v>
      </c>
      <c r="AL135" s="250"/>
    </row>
    <row r="136" spans="2:38">
      <c r="B136" s="390" t="s">
        <v>5</v>
      </c>
      <c r="C136" s="209" t="str">
        <f>IF(J136=1473,"BANDEJA PAPAYA PET - GF 15",IF(J136=0,"    "))</f>
        <v>BANDEJA PAPAYA PET - GF 15</v>
      </c>
      <c r="D136" s="209">
        <v>20</v>
      </c>
      <c r="E136" s="209">
        <v>4739</v>
      </c>
      <c r="F136" s="435">
        <v>41775</v>
      </c>
      <c r="G136" s="209">
        <v>80</v>
      </c>
      <c r="H136" s="196" t="s">
        <v>35</v>
      </c>
      <c r="I136" s="694">
        <v>500</v>
      </c>
      <c r="J136" s="209">
        <v>1473</v>
      </c>
      <c r="K136" s="212">
        <v>41939</v>
      </c>
      <c r="L136" s="210">
        <v>41940</v>
      </c>
      <c r="M136" s="209">
        <v>2223</v>
      </c>
      <c r="N136" s="198">
        <v>80000</v>
      </c>
      <c r="O136" s="198">
        <f t="shared" si="35"/>
        <v>0</v>
      </c>
      <c r="P136" s="199">
        <f t="shared" si="36"/>
        <v>40000</v>
      </c>
      <c r="Q136" s="197">
        <f>(L136+30)</f>
        <v>41970</v>
      </c>
      <c r="R136" s="200">
        <f t="shared" si="37"/>
        <v>2000</v>
      </c>
      <c r="S136" s="793"/>
      <c r="U136" s="553"/>
      <c r="V136" s="562"/>
      <c r="W136" s="201"/>
      <c r="X136" s="201"/>
      <c r="Y136" s="217"/>
      <c r="Z136" s="204"/>
      <c r="AA136" s="201"/>
      <c r="AB136" s="205"/>
      <c r="AC136" s="213"/>
      <c r="AD136" s="219"/>
      <c r="AE136" s="203"/>
      <c r="AF136" s="202"/>
      <c r="AG136" s="207"/>
      <c r="AH136" s="207"/>
      <c r="AI136" s="205"/>
      <c r="AJ136" s="203"/>
      <c r="AK136" s="208"/>
      <c r="AL136" s="250"/>
    </row>
    <row r="137" spans="2:38">
      <c r="B137" s="472" t="s">
        <v>76</v>
      </c>
      <c r="C137" s="527" t="s">
        <v>77</v>
      </c>
      <c r="D137" s="532">
        <v>9</v>
      </c>
      <c r="E137" s="532" t="s">
        <v>36</v>
      </c>
      <c r="F137" s="533">
        <v>41927</v>
      </c>
      <c r="G137" s="532">
        <v>20</v>
      </c>
      <c r="H137" s="532" t="s">
        <v>35</v>
      </c>
      <c r="I137" s="534">
        <v>470</v>
      </c>
      <c r="J137" s="532"/>
      <c r="K137" s="535">
        <v>41946</v>
      </c>
      <c r="L137" s="533">
        <v>41949</v>
      </c>
      <c r="M137" s="532">
        <v>2234</v>
      </c>
      <c r="N137" s="676">
        <v>20000</v>
      </c>
      <c r="O137" s="409">
        <f t="shared" si="35"/>
        <v>0</v>
      </c>
      <c r="P137" s="410">
        <f t="shared" si="36"/>
        <v>9400</v>
      </c>
      <c r="Q137" s="404">
        <f>(L137+28)</f>
        <v>41977</v>
      </c>
      <c r="R137" s="411">
        <f t="shared" si="37"/>
        <v>470</v>
      </c>
      <c r="S137" s="690" t="s">
        <v>227</v>
      </c>
      <c r="U137" s="959"/>
      <c r="V137" s="562"/>
      <c r="W137" s="928"/>
      <c r="X137" s="928"/>
      <c r="Y137" s="1043"/>
      <c r="Z137" s="1044"/>
      <c r="AA137" s="928"/>
      <c r="AB137" s="1045"/>
      <c r="AC137" s="1046"/>
      <c r="AD137" s="1047"/>
      <c r="AE137" s="1048"/>
      <c r="AF137" s="1049"/>
      <c r="AG137" s="1050"/>
      <c r="AH137" s="1050"/>
      <c r="AI137" s="1045"/>
      <c r="AJ137" s="1048"/>
      <c r="AK137" s="1051"/>
      <c r="AL137" s="1052"/>
    </row>
    <row r="138" spans="2:38">
      <c r="B138" s="472" t="s">
        <v>76</v>
      </c>
      <c r="C138" s="527" t="s">
        <v>77</v>
      </c>
      <c r="D138" s="532">
        <v>10</v>
      </c>
      <c r="E138" s="532" t="s">
        <v>36</v>
      </c>
      <c r="F138" s="533">
        <v>41927</v>
      </c>
      <c r="G138" s="532">
        <v>20</v>
      </c>
      <c r="H138" s="532" t="s">
        <v>35</v>
      </c>
      <c r="I138" s="534">
        <v>470</v>
      </c>
      <c r="J138" s="532"/>
      <c r="K138" s="535">
        <v>41953</v>
      </c>
      <c r="L138" s="533">
        <v>41956</v>
      </c>
      <c r="M138" s="532">
        <v>2246</v>
      </c>
      <c r="N138" s="676">
        <v>20000</v>
      </c>
      <c r="O138" s="409">
        <f t="shared" si="35"/>
        <v>0</v>
      </c>
      <c r="P138" s="410">
        <f t="shared" si="36"/>
        <v>9400</v>
      </c>
      <c r="Q138" s="404">
        <f>(L138+28)</f>
        <v>41984</v>
      </c>
      <c r="R138" s="411">
        <f t="shared" si="37"/>
        <v>470</v>
      </c>
      <c r="S138" s="690" t="s">
        <v>227</v>
      </c>
      <c r="U138" s="553"/>
      <c r="V138" s="1000"/>
      <c r="W138" s="182"/>
      <c r="X138" s="182"/>
      <c r="Y138" s="182"/>
      <c r="Z138" s="182"/>
      <c r="AA138" s="182"/>
      <c r="AB138" s="182"/>
      <c r="AC138" s="182"/>
      <c r="AD138" s="182"/>
      <c r="AE138" s="182"/>
      <c r="AF138" s="182"/>
      <c r="AG138" s="182"/>
      <c r="AH138" s="182"/>
      <c r="AI138" s="182"/>
      <c r="AJ138" s="182"/>
      <c r="AK138" s="182"/>
      <c r="AL138" s="339"/>
    </row>
    <row r="139" spans="2:38">
      <c r="B139" s="390" t="s">
        <v>2</v>
      </c>
      <c r="C139" s="196" t="s">
        <v>70</v>
      </c>
      <c r="D139" s="196">
        <v>243</v>
      </c>
      <c r="E139" s="209" t="s">
        <v>36</v>
      </c>
      <c r="F139" s="197">
        <v>41885</v>
      </c>
      <c r="G139" s="270">
        <v>23</v>
      </c>
      <c r="H139" s="209" t="s">
        <v>35</v>
      </c>
      <c r="I139" s="334">
        <v>110</v>
      </c>
      <c r="J139" s="259"/>
      <c r="K139" s="272">
        <v>41912</v>
      </c>
      <c r="L139" s="197">
        <v>41935</v>
      </c>
      <c r="M139" s="209">
        <v>2213</v>
      </c>
      <c r="N139" s="198">
        <v>25000</v>
      </c>
      <c r="O139" s="198">
        <f t="shared" si="35"/>
        <v>2000</v>
      </c>
      <c r="P139" s="199">
        <f t="shared" si="36"/>
        <v>2750</v>
      </c>
      <c r="Q139" s="197">
        <f>(L139+35)</f>
        <v>41970</v>
      </c>
      <c r="R139" s="200">
        <f t="shared" si="37"/>
        <v>137.5</v>
      </c>
      <c r="S139" s="793"/>
      <c r="U139" s="553"/>
      <c r="V139" s="1000"/>
      <c r="W139" s="182"/>
      <c r="X139" s="182"/>
      <c r="Y139" s="182"/>
      <c r="Z139" s="182"/>
      <c r="AA139" s="182"/>
      <c r="AB139" s="182"/>
      <c r="AC139" s="182"/>
      <c r="AD139" s="182"/>
      <c r="AE139" s="182"/>
      <c r="AF139" s="182"/>
      <c r="AG139" s="182"/>
      <c r="AH139" s="182"/>
      <c r="AI139" s="182"/>
      <c r="AJ139" s="182"/>
      <c r="AK139" s="182"/>
      <c r="AL139" s="339"/>
    </row>
    <row r="140" spans="2:38">
      <c r="B140" s="390" t="s">
        <v>71</v>
      </c>
      <c r="C140" s="196" t="s">
        <v>38</v>
      </c>
      <c r="D140" s="480">
        <v>3</v>
      </c>
      <c r="E140" s="196" t="s">
        <v>36</v>
      </c>
      <c r="F140" s="197">
        <v>41950</v>
      </c>
      <c r="G140" s="336">
        <v>25</v>
      </c>
      <c r="H140" s="196" t="s">
        <v>35</v>
      </c>
      <c r="I140" s="334">
        <v>480</v>
      </c>
      <c r="J140" s="335"/>
      <c r="K140" s="272">
        <v>41957</v>
      </c>
      <c r="L140" s="197">
        <f>(K140)</f>
        <v>41957</v>
      </c>
      <c r="M140" s="196">
        <v>2247</v>
      </c>
      <c r="N140" s="198">
        <v>25200</v>
      </c>
      <c r="O140" s="198">
        <f t="shared" si="35"/>
        <v>200</v>
      </c>
      <c r="P140" s="199">
        <f t="shared" si="36"/>
        <v>12096</v>
      </c>
      <c r="Q140" s="197">
        <f>(L140+28)</f>
        <v>41985</v>
      </c>
      <c r="R140" s="200">
        <f>(P140*0.06)</f>
        <v>725.76</v>
      </c>
      <c r="S140" s="793"/>
      <c r="U140" s="553"/>
      <c r="V140" s="1000"/>
      <c r="W140" s="182"/>
      <c r="X140" s="182"/>
      <c r="Y140" s="182"/>
      <c r="Z140" s="182"/>
      <c r="AA140" s="182"/>
      <c r="AB140" s="182"/>
      <c r="AC140" s="182"/>
      <c r="AD140" s="182"/>
      <c r="AE140" s="182"/>
      <c r="AF140" s="182"/>
      <c r="AG140" s="182"/>
      <c r="AH140" s="182"/>
      <c r="AI140" s="182"/>
      <c r="AJ140" s="182"/>
      <c r="AK140" s="182"/>
      <c r="AL140" s="339"/>
    </row>
    <row r="141" spans="2:38">
      <c r="B141" s="367" t="s">
        <v>2</v>
      </c>
      <c r="C141" s="209" t="s">
        <v>66</v>
      </c>
      <c r="D141" s="209">
        <v>249</v>
      </c>
      <c r="E141" s="209" t="s">
        <v>36</v>
      </c>
      <c r="F141" s="197">
        <v>41943</v>
      </c>
      <c r="G141" s="270">
        <v>50</v>
      </c>
      <c r="H141" s="209" t="s">
        <v>35</v>
      </c>
      <c r="I141" s="199">
        <v>198</v>
      </c>
      <c r="J141" s="209">
        <v>13822</v>
      </c>
      <c r="K141" s="212">
        <v>41957</v>
      </c>
      <c r="L141" s="210">
        <v>41950</v>
      </c>
      <c r="M141" s="209">
        <v>2237</v>
      </c>
      <c r="N141" s="270">
        <v>3000</v>
      </c>
      <c r="O141" s="209">
        <f t="shared" si="35"/>
        <v>-47000</v>
      </c>
      <c r="P141" s="199">
        <f t="shared" si="36"/>
        <v>594</v>
      </c>
      <c r="Q141" s="197">
        <f>(L141+35)</f>
        <v>41985</v>
      </c>
      <c r="R141" s="200">
        <f t="shared" ref="R141:R153" si="38">(P141*0.05)</f>
        <v>29.700000000000003</v>
      </c>
      <c r="S141" s="793"/>
      <c r="U141" s="553"/>
      <c r="V141" s="1000"/>
      <c r="W141" s="182"/>
      <c r="X141" s="182"/>
      <c r="Y141" s="182"/>
      <c r="Z141" s="182"/>
      <c r="AA141" s="182"/>
      <c r="AB141" s="182"/>
      <c r="AC141" s="182"/>
      <c r="AD141" s="182"/>
      <c r="AE141" s="182"/>
      <c r="AF141" s="182"/>
      <c r="AG141" s="182"/>
      <c r="AH141" s="182"/>
      <c r="AI141" s="182"/>
      <c r="AJ141" s="182"/>
      <c r="AK141" s="182"/>
      <c r="AL141" s="339"/>
    </row>
    <row r="142" spans="2:38" ht="15" thickBot="1">
      <c r="B142" s="367" t="s">
        <v>2</v>
      </c>
      <c r="C142" s="209" t="s">
        <v>66</v>
      </c>
      <c r="D142" s="209">
        <v>249</v>
      </c>
      <c r="E142" s="209" t="s">
        <v>36</v>
      </c>
      <c r="F142" s="197">
        <v>41943</v>
      </c>
      <c r="G142" s="209">
        <v>47</v>
      </c>
      <c r="H142" s="209" t="s">
        <v>35</v>
      </c>
      <c r="I142" s="199">
        <v>198</v>
      </c>
      <c r="J142" s="209">
        <v>13822</v>
      </c>
      <c r="K142" s="212">
        <v>41957</v>
      </c>
      <c r="L142" s="210">
        <v>41951</v>
      </c>
      <c r="M142" s="209">
        <v>2239</v>
      </c>
      <c r="N142" s="270">
        <v>3000</v>
      </c>
      <c r="O142" s="209">
        <f t="shared" si="35"/>
        <v>-44000</v>
      </c>
      <c r="P142" s="199">
        <f t="shared" si="36"/>
        <v>594</v>
      </c>
      <c r="Q142" s="197">
        <f>(L142+35)</f>
        <v>41986</v>
      </c>
      <c r="R142" s="200">
        <f t="shared" si="38"/>
        <v>29.700000000000003</v>
      </c>
      <c r="S142" s="1118"/>
      <c r="U142" s="581"/>
      <c r="V142" s="582"/>
      <c r="W142" s="326"/>
      <c r="X142" s="326"/>
      <c r="Y142" s="326"/>
      <c r="Z142" s="326"/>
      <c r="AA142" s="326"/>
      <c r="AB142" s="326"/>
      <c r="AC142" s="326"/>
      <c r="AD142" s="326"/>
      <c r="AE142" s="326"/>
      <c r="AF142" s="326"/>
      <c r="AG142" s="326"/>
      <c r="AH142" s="326"/>
      <c r="AI142" s="326"/>
      <c r="AJ142" s="326"/>
      <c r="AK142" s="326"/>
      <c r="AL142" s="327"/>
    </row>
    <row r="143" spans="2:38" ht="15" thickBot="1">
      <c r="B143" s="367" t="s">
        <v>2</v>
      </c>
      <c r="C143" s="209" t="s">
        <v>66</v>
      </c>
      <c r="D143" s="209">
        <v>249</v>
      </c>
      <c r="E143" s="209" t="s">
        <v>36</v>
      </c>
      <c r="F143" s="197">
        <v>41943</v>
      </c>
      <c r="G143" s="209">
        <v>44</v>
      </c>
      <c r="H143" s="209" t="s">
        <v>35</v>
      </c>
      <c r="I143" s="199">
        <v>198</v>
      </c>
      <c r="J143" s="209">
        <v>13822</v>
      </c>
      <c r="K143" s="212">
        <v>41957</v>
      </c>
      <c r="L143" s="210">
        <v>41953</v>
      </c>
      <c r="M143" s="209">
        <v>2240</v>
      </c>
      <c r="N143" s="270">
        <v>10200</v>
      </c>
      <c r="O143" s="209">
        <f t="shared" si="35"/>
        <v>-33800</v>
      </c>
      <c r="P143" s="199">
        <f t="shared" si="36"/>
        <v>2019.6</v>
      </c>
      <c r="Q143" s="197">
        <f>(L143+35)</f>
        <v>41988</v>
      </c>
      <c r="R143" s="200">
        <f t="shared" si="38"/>
        <v>100.98</v>
      </c>
      <c r="S143" s="1118"/>
    </row>
    <row r="144" spans="2:38" ht="24" thickBot="1">
      <c r="B144" s="367" t="s">
        <v>2</v>
      </c>
      <c r="C144" s="209" t="s">
        <v>66</v>
      </c>
      <c r="D144" s="209">
        <v>249</v>
      </c>
      <c r="E144" s="209" t="s">
        <v>36</v>
      </c>
      <c r="F144" s="197">
        <v>41943</v>
      </c>
      <c r="G144" s="209">
        <v>33.799999999999997</v>
      </c>
      <c r="H144" s="209" t="s">
        <v>35</v>
      </c>
      <c r="I144" s="199">
        <v>198</v>
      </c>
      <c r="J144" s="209">
        <v>13822</v>
      </c>
      <c r="K144" s="212">
        <v>41957</v>
      </c>
      <c r="L144" s="210">
        <v>41956</v>
      </c>
      <c r="M144" s="209">
        <v>2245</v>
      </c>
      <c r="N144" s="270">
        <v>34200</v>
      </c>
      <c r="O144" s="209">
        <f t="shared" si="35"/>
        <v>400</v>
      </c>
      <c r="P144" s="199">
        <f t="shared" si="36"/>
        <v>6771.6</v>
      </c>
      <c r="Q144" s="197">
        <f>(L144+35)</f>
        <v>41991</v>
      </c>
      <c r="R144" s="200">
        <f t="shared" si="38"/>
        <v>338.58000000000004</v>
      </c>
      <c r="S144" s="1118"/>
      <c r="V144" s="94" t="s">
        <v>2</v>
      </c>
      <c r="W144" t="s">
        <v>68</v>
      </c>
      <c r="Z144" s="2"/>
      <c r="AH144" s="1193"/>
      <c r="AI144" s="1194"/>
      <c r="AJ144" s="1194"/>
      <c r="AK144" s="1194"/>
      <c r="AL144" s="1195"/>
    </row>
    <row r="145" spans="2:53">
      <c r="B145" s="472" t="s">
        <v>6</v>
      </c>
      <c r="C145" s="402" t="s">
        <v>139</v>
      </c>
      <c r="D145" s="481">
        <v>7</v>
      </c>
      <c r="E145" s="402" t="s">
        <v>36</v>
      </c>
      <c r="F145" s="404">
        <v>41912</v>
      </c>
      <c r="G145" s="405">
        <v>10</v>
      </c>
      <c r="H145" s="402" t="s">
        <v>35</v>
      </c>
      <c r="I145" s="406">
        <v>280</v>
      </c>
      <c r="J145" s="407"/>
      <c r="K145" s="408">
        <v>41921</v>
      </c>
      <c r="L145" s="404">
        <v>41949</v>
      </c>
      <c r="M145" s="402">
        <v>2235</v>
      </c>
      <c r="N145" s="409">
        <v>10000</v>
      </c>
      <c r="O145" s="409">
        <f t="shared" si="35"/>
        <v>0</v>
      </c>
      <c r="P145" s="410">
        <f t="shared" si="36"/>
        <v>2800</v>
      </c>
      <c r="Q145" s="404">
        <f>(L145+28)</f>
        <v>41977</v>
      </c>
      <c r="R145" s="411">
        <f t="shared" si="38"/>
        <v>140</v>
      </c>
      <c r="S145" s="690" t="s">
        <v>228</v>
      </c>
      <c r="U145" s="546"/>
      <c r="V145" s="548"/>
      <c r="W145" s="157"/>
      <c r="X145" s="6" t="s">
        <v>14</v>
      </c>
      <c r="Y145" s="6" t="s">
        <v>12</v>
      </c>
      <c r="Z145" s="6"/>
      <c r="AA145" s="4"/>
      <c r="AB145" s="6" t="s">
        <v>15</v>
      </c>
      <c r="AC145" s="6" t="s">
        <v>16</v>
      </c>
      <c r="AD145" s="6" t="s">
        <v>12</v>
      </c>
      <c r="AE145" s="6" t="s">
        <v>12</v>
      </c>
      <c r="AF145" s="4"/>
      <c r="AG145" s="4"/>
      <c r="AH145" s="10"/>
      <c r="AI145" s="10"/>
      <c r="AJ145" s="8" t="s">
        <v>12</v>
      </c>
      <c r="AK145" s="8" t="s">
        <v>17</v>
      </c>
      <c r="AL145" s="8"/>
    </row>
    <row r="146" spans="2:53">
      <c r="B146" s="390" t="s">
        <v>2</v>
      </c>
      <c r="C146" s="196" t="s">
        <v>70</v>
      </c>
      <c r="D146" s="196">
        <v>237</v>
      </c>
      <c r="E146" s="209" t="s">
        <v>36</v>
      </c>
      <c r="F146" s="197">
        <v>41841</v>
      </c>
      <c r="G146" s="270">
        <v>200</v>
      </c>
      <c r="H146" s="209" t="s">
        <v>35</v>
      </c>
      <c r="I146" s="334">
        <v>110</v>
      </c>
      <c r="J146" s="335"/>
      <c r="K146" s="272">
        <v>41928</v>
      </c>
      <c r="L146" s="197">
        <v>41935</v>
      </c>
      <c r="M146" s="209">
        <v>2213</v>
      </c>
      <c r="N146" s="198">
        <v>200000</v>
      </c>
      <c r="O146" s="198">
        <f t="shared" si="35"/>
        <v>0</v>
      </c>
      <c r="P146" s="199">
        <f t="shared" si="36"/>
        <v>22000</v>
      </c>
      <c r="Q146" s="197">
        <f>(L146+35)</f>
        <v>41970</v>
      </c>
      <c r="R146" s="200">
        <f t="shared" si="38"/>
        <v>1100</v>
      </c>
      <c r="S146" s="1118"/>
      <c r="U146" s="179"/>
      <c r="V146" s="469" t="s">
        <v>4</v>
      </c>
      <c r="W146" s="153" t="s">
        <v>18</v>
      </c>
      <c r="X146" s="8" t="s">
        <v>19</v>
      </c>
      <c r="Y146" s="8" t="s">
        <v>19</v>
      </c>
      <c r="Z146" s="8" t="s">
        <v>20</v>
      </c>
      <c r="AA146" s="8" t="s">
        <v>21</v>
      </c>
      <c r="AB146" s="8" t="s">
        <v>22</v>
      </c>
      <c r="AC146" s="8" t="s">
        <v>19</v>
      </c>
      <c r="AD146" s="8" t="s">
        <v>23</v>
      </c>
      <c r="AE146" s="8" t="s">
        <v>23</v>
      </c>
      <c r="AF146" s="8" t="s">
        <v>24</v>
      </c>
      <c r="AG146" s="8" t="s">
        <v>20</v>
      </c>
      <c r="AH146" s="8" t="s">
        <v>25</v>
      </c>
      <c r="AI146" s="8" t="s">
        <v>0</v>
      </c>
      <c r="AJ146" s="8" t="s">
        <v>11</v>
      </c>
      <c r="AK146" s="8" t="s">
        <v>11</v>
      </c>
      <c r="AL146" s="8" t="s">
        <v>26</v>
      </c>
    </row>
    <row r="147" spans="2:53">
      <c r="B147" s="390" t="s">
        <v>110</v>
      </c>
      <c r="C147" s="196" t="s">
        <v>136</v>
      </c>
      <c r="D147" s="480">
        <v>17</v>
      </c>
      <c r="E147" s="196" t="s">
        <v>134</v>
      </c>
      <c r="F147" s="197">
        <v>41901</v>
      </c>
      <c r="G147" s="356">
        <v>5</v>
      </c>
      <c r="H147" s="196" t="s">
        <v>35</v>
      </c>
      <c r="I147" s="334">
        <v>280</v>
      </c>
      <c r="J147" s="335"/>
      <c r="K147" s="272">
        <v>41911</v>
      </c>
      <c r="L147" s="197">
        <v>41936</v>
      </c>
      <c r="M147" s="196">
        <v>2218</v>
      </c>
      <c r="N147" s="198">
        <v>5000</v>
      </c>
      <c r="O147" s="198">
        <f t="shared" si="35"/>
        <v>0</v>
      </c>
      <c r="P147" s="199">
        <f t="shared" si="36"/>
        <v>1400</v>
      </c>
      <c r="Q147" s="197">
        <f>(L147+28)</f>
        <v>41964</v>
      </c>
      <c r="R147" s="200">
        <f t="shared" si="38"/>
        <v>70</v>
      </c>
      <c r="S147" s="1118"/>
      <c r="U147" s="179"/>
      <c r="V147" s="549"/>
      <c r="W147" s="224"/>
      <c r="X147" s="8" t="s">
        <v>3</v>
      </c>
      <c r="Y147" s="8" t="s">
        <v>18</v>
      </c>
      <c r="Z147" s="8"/>
      <c r="AA147" s="10"/>
      <c r="AB147" s="8" t="s">
        <v>21</v>
      </c>
      <c r="AC147" s="8" t="s">
        <v>3</v>
      </c>
      <c r="AD147" s="8" t="s">
        <v>27</v>
      </c>
      <c r="AE147" s="8" t="s">
        <v>28</v>
      </c>
      <c r="AF147" s="10"/>
      <c r="AG147" s="10"/>
      <c r="AH147" s="10"/>
      <c r="AI147" s="10"/>
      <c r="AJ147" s="8" t="s">
        <v>1</v>
      </c>
      <c r="AK147" s="8" t="s">
        <v>30</v>
      </c>
      <c r="AL147" s="8"/>
    </row>
    <row r="148" spans="2:53" ht="15" thickBot="1">
      <c r="B148" s="472" t="s">
        <v>76</v>
      </c>
      <c r="C148" s="527" t="s">
        <v>77</v>
      </c>
      <c r="D148" s="532">
        <v>7</v>
      </c>
      <c r="E148" s="532" t="s">
        <v>36</v>
      </c>
      <c r="F148" s="533">
        <v>41906</v>
      </c>
      <c r="G148" s="532">
        <v>50</v>
      </c>
      <c r="H148" s="532" t="s">
        <v>35</v>
      </c>
      <c r="I148" s="534">
        <v>470</v>
      </c>
      <c r="J148" s="532"/>
      <c r="K148" s="535">
        <v>41932</v>
      </c>
      <c r="L148" s="533">
        <v>41936</v>
      </c>
      <c r="M148" s="532">
        <v>2219</v>
      </c>
      <c r="N148" s="409">
        <v>50000</v>
      </c>
      <c r="O148" s="409">
        <f t="shared" si="35"/>
        <v>0</v>
      </c>
      <c r="P148" s="410">
        <f t="shared" si="36"/>
        <v>23500</v>
      </c>
      <c r="Q148" s="404">
        <f>(L148+28)</f>
        <v>41964</v>
      </c>
      <c r="R148" s="411">
        <f t="shared" si="38"/>
        <v>1175</v>
      </c>
      <c r="S148" s="1192" t="s">
        <v>226</v>
      </c>
      <c r="U148" s="179"/>
      <c r="V148" s="552"/>
      <c r="W148" s="155"/>
      <c r="X148" s="14"/>
      <c r="Y148" s="13"/>
      <c r="Z148" s="14"/>
      <c r="AA148" s="13"/>
      <c r="AB148" s="14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</row>
    <row r="149" spans="2:53">
      <c r="B149" s="472" t="s">
        <v>76</v>
      </c>
      <c r="C149" s="527" t="s">
        <v>77</v>
      </c>
      <c r="D149" s="532">
        <v>6</v>
      </c>
      <c r="E149" s="532" t="s">
        <v>36</v>
      </c>
      <c r="F149" s="533">
        <v>41906</v>
      </c>
      <c r="G149" s="532">
        <v>20</v>
      </c>
      <c r="H149" s="532" t="s">
        <v>35</v>
      </c>
      <c r="I149" s="534">
        <v>470</v>
      </c>
      <c r="J149" s="532"/>
      <c r="K149" s="535">
        <v>41928</v>
      </c>
      <c r="L149" s="533">
        <v>41929</v>
      </c>
      <c r="M149" s="532">
        <v>2209</v>
      </c>
      <c r="N149" s="409">
        <v>20000</v>
      </c>
      <c r="O149" s="409">
        <f t="shared" si="35"/>
        <v>0</v>
      </c>
      <c r="P149" s="410">
        <f t="shared" si="36"/>
        <v>9400</v>
      </c>
      <c r="Q149" s="404">
        <f>(L149+28)</f>
        <v>41957</v>
      </c>
      <c r="R149" s="411">
        <f t="shared" si="38"/>
        <v>470</v>
      </c>
      <c r="S149" s="690" t="s">
        <v>227</v>
      </c>
      <c r="U149" s="551"/>
      <c r="V149" s="561" t="s">
        <v>70</v>
      </c>
      <c r="W149" s="568">
        <v>224</v>
      </c>
      <c r="X149" s="569" t="s">
        <v>36</v>
      </c>
      <c r="Y149" s="570">
        <v>41648</v>
      </c>
      <c r="Z149" s="571">
        <v>100</v>
      </c>
      <c r="AA149" s="569" t="s">
        <v>35</v>
      </c>
      <c r="AB149" s="572">
        <v>97</v>
      </c>
      <c r="AC149" s="573"/>
      <c r="AD149" s="574">
        <v>41664</v>
      </c>
      <c r="AE149" s="570">
        <f>(AD149)</f>
        <v>41664</v>
      </c>
      <c r="AF149" s="575">
        <v>1985</v>
      </c>
      <c r="AG149" s="576">
        <v>100000</v>
      </c>
      <c r="AH149" s="577">
        <f t="shared" ref="AH149:AH180" si="39">(AG149-Z149*1000)</f>
        <v>0</v>
      </c>
      <c r="AI149" s="578">
        <f t="shared" ref="AI149:AI180" si="40">(AG149*AB149/1000)</f>
        <v>9700</v>
      </c>
      <c r="AJ149" s="570">
        <f t="shared" ref="AJ149:AJ180" si="41">(AE149+35)</f>
        <v>41699</v>
      </c>
      <c r="AK149" s="579">
        <f t="shared" ref="AK149:AK180" si="42">(AI149*0.05)</f>
        <v>485</v>
      </c>
      <c r="AL149" s="249"/>
    </row>
    <row r="150" spans="2:53">
      <c r="B150" s="472" t="s">
        <v>44</v>
      </c>
      <c r="C150" s="402" t="s">
        <v>45</v>
      </c>
      <c r="D150" s="481">
        <v>5</v>
      </c>
      <c r="E150" s="402" t="s">
        <v>74</v>
      </c>
      <c r="F150" s="404">
        <v>41914</v>
      </c>
      <c r="G150" s="405">
        <v>40</v>
      </c>
      <c r="H150" s="402" t="s">
        <v>35</v>
      </c>
      <c r="I150" s="406">
        <v>470</v>
      </c>
      <c r="J150" s="407">
        <v>8490</v>
      </c>
      <c r="K150" s="408">
        <v>41927</v>
      </c>
      <c r="L150" s="404">
        <v>41929</v>
      </c>
      <c r="M150" s="402">
        <v>2207</v>
      </c>
      <c r="N150" s="409">
        <v>40000</v>
      </c>
      <c r="O150" s="409">
        <f t="shared" si="35"/>
        <v>0</v>
      </c>
      <c r="P150" s="410">
        <f t="shared" si="36"/>
        <v>18800</v>
      </c>
      <c r="Q150" s="404">
        <f>(L150+35)</f>
        <v>41964</v>
      </c>
      <c r="R150" s="411">
        <f t="shared" si="38"/>
        <v>940</v>
      </c>
      <c r="S150" s="690" t="s">
        <v>230</v>
      </c>
      <c r="U150" s="553"/>
      <c r="V150" s="562" t="s">
        <v>59</v>
      </c>
      <c r="W150" s="201">
        <v>226</v>
      </c>
      <c r="X150" s="201" t="s">
        <v>36</v>
      </c>
      <c r="Y150" s="217">
        <v>41723</v>
      </c>
      <c r="Z150" s="204">
        <v>100</v>
      </c>
      <c r="AA150" s="201" t="s">
        <v>35</v>
      </c>
      <c r="AB150" s="205">
        <v>60</v>
      </c>
      <c r="AC150" s="213">
        <v>9124</v>
      </c>
      <c r="AD150" s="219">
        <v>41745</v>
      </c>
      <c r="AE150" s="203">
        <v>41745</v>
      </c>
      <c r="AF150" s="202">
        <v>2036</v>
      </c>
      <c r="AG150" s="207">
        <v>102000</v>
      </c>
      <c r="AH150" s="207">
        <f t="shared" si="39"/>
        <v>2000</v>
      </c>
      <c r="AI150" s="205">
        <f t="shared" si="40"/>
        <v>6120</v>
      </c>
      <c r="AJ150" s="203">
        <f t="shared" si="41"/>
        <v>41780</v>
      </c>
      <c r="AK150" s="208">
        <f t="shared" si="42"/>
        <v>306</v>
      </c>
      <c r="AL150" s="250"/>
    </row>
    <row r="151" spans="2:53" ht="23.4">
      <c r="B151" s="472" t="s">
        <v>6</v>
      </c>
      <c r="C151" s="402" t="s">
        <v>38</v>
      </c>
      <c r="D151" s="481">
        <v>8</v>
      </c>
      <c r="E151" s="402" t="s">
        <v>36</v>
      </c>
      <c r="F151" s="404">
        <v>41922</v>
      </c>
      <c r="G151" s="405">
        <v>15</v>
      </c>
      <c r="H151" s="402" t="s">
        <v>35</v>
      </c>
      <c r="I151" s="406">
        <v>470</v>
      </c>
      <c r="J151" s="407"/>
      <c r="K151" s="408">
        <v>41932</v>
      </c>
      <c r="L151" s="404">
        <v>41949</v>
      </c>
      <c r="M151" s="402">
        <v>2235</v>
      </c>
      <c r="N151" s="409">
        <v>15200</v>
      </c>
      <c r="O151" s="409">
        <f t="shared" si="35"/>
        <v>200</v>
      </c>
      <c r="P151" s="410">
        <f t="shared" si="36"/>
        <v>7144</v>
      </c>
      <c r="Q151" s="404">
        <f>(L151+28)</f>
        <v>41977</v>
      </c>
      <c r="R151" s="411">
        <f t="shared" si="38"/>
        <v>357.20000000000005</v>
      </c>
      <c r="S151" s="900" t="s">
        <v>229</v>
      </c>
      <c r="U151" s="553"/>
      <c r="V151" s="562" t="s">
        <v>59</v>
      </c>
      <c r="W151" s="201">
        <v>227</v>
      </c>
      <c r="X151" s="201" t="s">
        <v>36</v>
      </c>
      <c r="Y151" s="217">
        <v>41723</v>
      </c>
      <c r="Z151" s="204">
        <v>100</v>
      </c>
      <c r="AA151" s="201" t="s">
        <v>35</v>
      </c>
      <c r="AB151" s="205">
        <v>60</v>
      </c>
      <c r="AC151" s="213">
        <v>9124</v>
      </c>
      <c r="AD151" s="219">
        <v>41759</v>
      </c>
      <c r="AE151" s="203">
        <v>41754</v>
      </c>
      <c r="AF151" s="202">
        <v>2044</v>
      </c>
      <c r="AG151" s="207">
        <v>99000</v>
      </c>
      <c r="AH151" s="207">
        <f t="shared" si="39"/>
        <v>-1000</v>
      </c>
      <c r="AI151" s="205">
        <f t="shared" si="40"/>
        <v>5940</v>
      </c>
      <c r="AJ151" s="203">
        <f t="shared" si="41"/>
        <v>41789</v>
      </c>
      <c r="AK151" s="208">
        <f t="shared" si="42"/>
        <v>297</v>
      </c>
      <c r="AL151" s="250"/>
      <c r="AP151" s="94"/>
      <c r="AT151" s="2"/>
    </row>
    <row r="152" spans="2:53">
      <c r="B152" s="390" t="s">
        <v>110</v>
      </c>
      <c r="C152" s="196" t="s">
        <v>41</v>
      </c>
      <c r="D152" s="209">
        <v>19</v>
      </c>
      <c r="E152" s="209" t="s">
        <v>74</v>
      </c>
      <c r="F152" s="210">
        <v>41908</v>
      </c>
      <c r="G152" s="209">
        <v>25.2</v>
      </c>
      <c r="H152" s="209" t="s">
        <v>35</v>
      </c>
      <c r="I152" s="211">
        <v>470</v>
      </c>
      <c r="J152" s="209"/>
      <c r="K152" s="212">
        <v>41933</v>
      </c>
      <c r="L152" s="210">
        <v>41936</v>
      </c>
      <c r="M152" s="209">
        <v>2218</v>
      </c>
      <c r="N152" s="209">
        <v>25200</v>
      </c>
      <c r="O152" s="209">
        <f t="shared" si="35"/>
        <v>0</v>
      </c>
      <c r="P152" s="211">
        <f t="shared" si="36"/>
        <v>11844</v>
      </c>
      <c r="Q152" s="623">
        <f>(L152+28)</f>
        <v>41964</v>
      </c>
      <c r="R152" s="211">
        <f t="shared" si="38"/>
        <v>592.20000000000005</v>
      </c>
      <c r="S152" s="339"/>
      <c r="U152" s="553"/>
      <c r="V152" s="562" t="s">
        <v>66</v>
      </c>
      <c r="W152" s="201">
        <v>225</v>
      </c>
      <c r="X152" s="201" t="s">
        <v>36</v>
      </c>
      <c r="Y152" s="217">
        <v>41723</v>
      </c>
      <c r="Z152" s="204">
        <v>25</v>
      </c>
      <c r="AA152" s="201" t="s">
        <v>35</v>
      </c>
      <c r="AB152" s="205">
        <v>198</v>
      </c>
      <c r="AC152" s="213">
        <v>13822</v>
      </c>
      <c r="AD152" s="219">
        <v>41773</v>
      </c>
      <c r="AE152" s="203">
        <v>41761</v>
      </c>
      <c r="AF152" s="202">
        <v>2049</v>
      </c>
      <c r="AG152" s="207">
        <v>1000</v>
      </c>
      <c r="AH152" s="207">
        <f t="shared" si="39"/>
        <v>-24000</v>
      </c>
      <c r="AI152" s="205">
        <f t="shared" si="40"/>
        <v>198</v>
      </c>
      <c r="AJ152" s="203">
        <f t="shared" si="41"/>
        <v>41796</v>
      </c>
      <c r="AK152" s="208">
        <f t="shared" si="42"/>
        <v>9.9</v>
      </c>
      <c r="AL152" s="250"/>
      <c r="AP152" s="254"/>
      <c r="AQ152" s="254"/>
      <c r="AR152" s="256"/>
      <c r="AS152" s="256"/>
      <c r="AT152" s="256"/>
      <c r="AU152" s="254"/>
      <c r="AV152" s="256"/>
      <c r="AW152" s="256"/>
      <c r="AX152" s="256"/>
      <c r="AY152" s="256"/>
      <c r="AZ152" s="254"/>
      <c r="BA152" s="254"/>
    </row>
    <row r="153" spans="2:53" ht="15" thickBot="1">
      <c r="B153" s="325"/>
      <c r="C153" s="326"/>
      <c r="D153" s="326"/>
      <c r="E153" s="326"/>
      <c r="F153" s="326"/>
      <c r="G153" s="326"/>
      <c r="H153" s="326"/>
      <c r="I153" s="326"/>
      <c r="J153" s="326"/>
      <c r="K153" s="326"/>
      <c r="L153" s="326"/>
      <c r="M153" s="326"/>
      <c r="N153" s="326"/>
      <c r="O153" s="326"/>
      <c r="P153" s="541">
        <f>SUM(P130:P152)</f>
        <v>245041.2</v>
      </c>
      <c r="Q153" s="326"/>
      <c r="R153" s="918">
        <f t="shared" si="38"/>
        <v>12252.060000000001</v>
      </c>
      <c r="S153" s="392" t="s">
        <v>8</v>
      </c>
      <c r="U153" s="553"/>
      <c r="V153" s="562"/>
      <c r="W153" s="201"/>
      <c r="X153" s="201"/>
      <c r="Y153" s="217"/>
      <c r="Z153" s="204">
        <v>24</v>
      </c>
      <c r="AA153" s="201" t="s">
        <v>35</v>
      </c>
      <c r="AB153" s="205">
        <v>198</v>
      </c>
      <c r="AC153" s="213">
        <v>13822</v>
      </c>
      <c r="AD153" s="219">
        <v>41773</v>
      </c>
      <c r="AE153" s="203">
        <v>41775</v>
      </c>
      <c r="AF153" s="202">
        <v>2056</v>
      </c>
      <c r="AG153" s="207">
        <v>24000</v>
      </c>
      <c r="AH153" s="207">
        <f t="shared" si="39"/>
        <v>0</v>
      </c>
      <c r="AI153" s="205">
        <f t="shared" si="40"/>
        <v>4752</v>
      </c>
      <c r="AJ153" s="203">
        <f t="shared" si="41"/>
        <v>41810</v>
      </c>
      <c r="AK153" s="208">
        <f t="shared" si="42"/>
        <v>237.60000000000002</v>
      </c>
      <c r="AL153" s="250"/>
      <c r="AP153" s="256"/>
      <c r="AQ153" s="256"/>
      <c r="AR153" s="256"/>
      <c r="AS153" s="256"/>
      <c r="AT153" s="256"/>
      <c r="AU153" s="256"/>
      <c r="AV153" s="256"/>
      <c r="AW153" s="256"/>
      <c r="AX153" s="256"/>
      <c r="AY153" s="256"/>
      <c r="AZ153" s="256"/>
      <c r="BA153" s="256"/>
    </row>
    <row r="154" spans="2:53">
      <c r="U154" s="553"/>
      <c r="V154" s="562" t="s">
        <v>59</v>
      </c>
      <c r="W154" s="201">
        <v>228</v>
      </c>
      <c r="X154" s="201" t="s">
        <v>36</v>
      </c>
      <c r="Y154" s="217">
        <v>41723</v>
      </c>
      <c r="Z154" s="204">
        <v>100</v>
      </c>
      <c r="AA154" s="201" t="s">
        <v>35</v>
      </c>
      <c r="AB154" s="205">
        <v>60</v>
      </c>
      <c r="AC154" s="213">
        <v>9124</v>
      </c>
      <c r="AD154" s="219">
        <v>41773</v>
      </c>
      <c r="AE154" s="203">
        <v>41775</v>
      </c>
      <c r="AF154" s="202">
        <v>2056</v>
      </c>
      <c r="AG154" s="207">
        <v>102000</v>
      </c>
      <c r="AH154" s="207">
        <f t="shared" si="39"/>
        <v>2000</v>
      </c>
      <c r="AI154" s="205">
        <f t="shared" si="40"/>
        <v>6120</v>
      </c>
      <c r="AJ154" s="203">
        <f t="shared" si="41"/>
        <v>41810</v>
      </c>
      <c r="AK154" s="208">
        <f t="shared" si="42"/>
        <v>306</v>
      </c>
      <c r="AL154" s="251"/>
      <c r="AP154" s="254"/>
      <c r="AQ154" s="254"/>
      <c r="AR154" s="256"/>
      <c r="AS154" s="256"/>
      <c r="AT154" s="256"/>
      <c r="AU154" s="254"/>
      <c r="AV154" s="256"/>
      <c r="AW154" s="256"/>
      <c r="AX154" s="256"/>
      <c r="AY154" s="256"/>
      <c r="AZ154" s="254"/>
      <c r="BA154" s="254"/>
    </row>
    <row r="155" spans="2:53" ht="18.600000000000001" thickBot="1">
      <c r="B155" s="540" t="s">
        <v>94</v>
      </c>
      <c r="C155" s="132"/>
      <c r="D155" s="133"/>
      <c r="E155" s="134"/>
      <c r="F155" s="134"/>
      <c r="G155" s="134"/>
      <c r="H155" s="134"/>
      <c r="I155" s="135"/>
      <c r="J155" s="134"/>
      <c r="K155" s="134"/>
      <c r="L155" s="134"/>
      <c r="M155" s="132"/>
      <c r="N155" s="136"/>
      <c r="U155" s="553"/>
      <c r="V155" s="562" t="s">
        <v>59</v>
      </c>
      <c r="W155" s="201">
        <v>229</v>
      </c>
      <c r="X155" s="201" t="s">
        <v>36</v>
      </c>
      <c r="Y155" s="217">
        <v>41723</v>
      </c>
      <c r="Z155" s="204">
        <v>100</v>
      </c>
      <c r="AA155" s="201" t="s">
        <v>35</v>
      </c>
      <c r="AB155" s="205">
        <v>60</v>
      </c>
      <c r="AC155" s="213">
        <v>9124</v>
      </c>
      <c r="AD155" s="219">
        <v>41787</v>
      </c>
      <c r="AE155" s="203">
        <v>41788</v>
      </c>
      <c r="AF155" s="202">
        <v>2063</v>
      </c>
      <c r="AG155" s="207">
        <v>102000</v>
      </c>
      <c r="AH155" s="207">
        <f t="shared" si="39"/>
        <v>2000</v>
      </c>
      <c r="AI155" s="205">
        <f t="shared" si="40"/>
        <v>6120</v>
      </c>
      <c r="AJ155" s="203">
        <f t="shared" si="41"/>
        <v>41823</v>
      </c>
      <c r="AK155" s="208">
        <f t="shared" si="42"/>
        <v>306</v>
      </c>
      <c r="AL155" s="250"/>
      <c r="AP155" s="681"/>
      <c r="AQ155" s="681"/>
      <c r="AR155" s="682"/>
      <c r="AS155" s="681"/>
      <c r="AT155" s="682"/>
      <c r="AU155" s="681"/>
      <c r="AV155" s="682"/>
      <c r="AW155" s="681"/>
      <c r="AX155" s="681"/>
      <c r="AY155" s="681"/>
      <c r="AZ155" s="681"/>
      <c r="BA155" s="681"/>
    </row>
    <row r="156" spans="2:53">
      <c r="B156" s="226"/>
      <c r="C156" s="227"/>
      <c r="D156" s="227"/>
      <c r="E156" s="228" t="s">
        <v>14</v>
      </c>
      <c r="F156" s="228" t="s">
        <v>12</v>
      </c>
      <c r="G156" s="228"/>
      <c r="H156" s="227"/>
      <c r="I156" s="228" t="s">
        <v>15</v>
      </c>
      <c r="J156" s="228" t="s">
        <v>16</v>
      </c>
      <c r="K156" s="228" t="s">
        <v>12</v>
      </c>
      <c r="L156" s="228" t="s">
        <v>12</v>
      </c>
      <c r="M156" s="227"/>
      <c r="N156" s="227"/>
      <c r="O156" s="227"/>
      <c r="P156" s="227"/>
      <c r="Q156" s="228" t="s">
        <v>12</v>
      </c>
      <c r="R156" s="228" t="s">
        <v>17</v>
      </c>
      <c r="S156" s="229"/>
      <c r="U156" s="553"/>
      <c r="V156" s="562" t="s">
        <v>59</v>
      </c>
      <c r="W156" s="202">
        <v>230</v>
      </c>
      <c r="X156" s="201" t="s">
        <v>36</v>
      </c>
      <c r="Y156" s="203">
        <v>41810</v>
      </c>
      <c r="Z156" s="204">
        <v>100</v>
      </c>
      <c r="AA156" s="201" t="s">
        <v>35</v>
      </c>
      <c r="AB156" s="205">
        <v>60</v>
      </c>
      <c r="AC156" s="213">
        <v>9124</v>
      </c>
      <c r="AD156" s="206">
        <v>41824</v>
      </c>
      <c r="AE156" s="203">
        <v>41823</v>
      </c>
      <c r="AF156" s="202">
        <v>2087</v>
      </c>
      <c r="AG156" s="207">
        <v>102000</v>
      </c>
      <c r="AH156" s="207">
        <f t="shared" si="39"/>
        <v>2000</v>
      </c>
      <c r="AI156" s="205">
        <f t="shared" si="40"/>
        <v>6120</v>
      </c>
      <c r="AJ156" s="203">
        <f t="shared" si="41"/>
        <v>41858</v>
      </c>
      <c r="AK156" s="208">
        <f t="shared" si="42"/>
        <v>306</v>
      </c>
      <c r="AL156" s="250"/>
      <c r="AP156" s="875"/>
      <c r="AQ156" s="876"/>
      <c r="AR156" s="875"/>
      <c r="AS156" s="877"/>
      <c r="AT156" s="878"/>
      <c r="AU156" s="875"/>
      <c r="AV156" s="879"/>
      <c r="AW156" s="886"/>
      <c r="AX156" s="880"/>
      <c r="AY156" s="877"/>
      <c r="AZ156" s="875"/>
      <c r="BA156" s="879"/>
    </row>
    <row r="157" spans="2:53">
      <c r="B157" s="230" t="s">
        <v>3</v>
      </c>
      <c r="C157" s="8" t="s">
        <v>4</v>
      </c>
      <c r="D157" s="9" t="s">
        <v>18</v>
      </c>
      <c r="E157" s="9" t="s">
        <v>19</v>
      </c>
      <c r="F157" s="9" t="s">
        <v>19</v>
      </c>
      <c r="G157" s="9" t="s">
        <v>20</v>
      </c>
      <c r="H157" s="9" t="s">
        <v>21</v>
      </c>
      <c r="I157" s="9" t="s">
        <v>22</v>
      </c>
      <c r="J157" s="9" t="s">
        <v>19</v>
      </c>
      <c r="K157" s="9" t="s">
        <v>23</v>
      </c>
      <c r="L157" s="9" t="s">
        <v>23</v>
      </c>
      <c r="M157" s="9" t="s">
        <v>24</v>
      </c>
      <c r="N157" s="9" t="s">
        <v>20</v>
      </c>
      <c r="O157" s="9" t="s">
        <v>25</v>
      </c>
      <c r="P157" s="9" t="s">
        <v>0</v>
      </c>
      <c r="Q157" s="9" t="s">
        <v>11</v>
      </c>
      <c r="R157" s="9" t="s">
        <v>11</v>
      </c>
      <c r="S157" s="231" t="s">
        <v>26</v>
      </c>
      <c r="U157" s="553"/>
      <c r="V157" s="369" t="s">
        <v>59</v>
      </c>
      <c r="W157" s="196">
        <v>231</v>
      </c>
      <c r="X157" s="209" t="s">
        <v>36</v>
      </c>
      <c r="Y157" s="197">
        <v>41810</v>
      </c>
      <c r="Z157" s="270">
        <v>100</v>
      </c>
      <c r="AA157" s="209" t="s">
        <v>35</v>
      </c>
      <c r="AB157" s="199">
        <v>60</v>
      </c>
      <c r="AC157" s="271">
        <v>9124</v>
      </c>
      <c r="AD157" s="272">
        <v>41831</v>
      </c>
      <c r="AE157" s="197">
        <f>(AD157)</f>
        <v>41831</v>
      </c>
      <c r="AF157" s="209">
        <v>2102</v>
      </c>
      <c r="AG157" s="198">
        <v>99000</v>
      </c>
      <c r="AH157" s="198">
        <f t="shared" si="39"/>
        <v>-1000</v>
      </c>
      <c r="AI157" s="199">
        <f t="shared" si="40"/>
        <v>5940</v>
      </c>
      <c r="AJ157" s="197">
        <f t="shared" si="41"/>
        <v>41866</v>
      </c>
      <c r="AK157" s="200">
        <f t="shared" si="42"/>
        <v>297</v>
      </c>
      <c r="AL157" s="252"/>
      <c r="AP157" s="875"/>
      <c r="AQ157" s="876"/>
      <c r="AR157" s="875"/>
      <c r="AS157" s="877"/>
      <c r="AT157" s="887"/>
      <c r="AU157" s="875"/>
      <c r="AV157" s="879"/>
      <c r="AW157" s="886"/>
      <c r="AX157" s="880"/>
      <c r="AY157" s="877"/>
      <c r="AZ157" s="875"/>
      <c r="BA157" s="879"/>
    </row>
    <row r="158" spans="2:53" ht="15" thickBot="1">
      <c r="B158" s="468"/>
      <c r="C158" s="10"/>
      <c r="D158" s="10"/>
      <c r="E158" s="9" t="s">
        <v>3</v>
      </c>
      <c r="F158" s="9" t="s">
        <v>18</v>
      </c>
      <c r="G158" s="9"/>
      <c r="H158" s="10"/>
      <c r="I158" s="9" t="s">
        <v>21</v>
      </c>
      <c r="J158" s="9" t="s">
        <v>3</v>
      </c>
      <c r="K158" s="9" t="s">
        <v>27</v>
      </c>
      <c r="L158" s="9" t="s">
        <v>28</v>
      </c>
      <c r="M158" s="10"/>
      <c r="N158" s="10"/>
      <c r="O158" s="10"/>
      <c r="P158" s="10"/>
      <c r="Q158" s="9" t="s">
        <v>33</v>
      </c>
      <c r="R158" s="9" t="s">
        <v>30</v>
      </c>
      <c r="S158" s="283"/>
      <c r="U158" s="553"/>
      <c r="V158" s="369" t="s">
        <v>59</v>
      </c>
      <c r="W158" s="196">
        <v>232</v>
      </c>
      <c r="X158" s="209" t="s">
        <v>36</v>
      </c>
      <c r="Y158" s="197">
        <v>41810</v>
      </c>
      <c r="Z158" s="270">
        <v>100</v>
      </c>
      <c r="AA158" s="209" t="s">
        <v>35</v>
      </c>
      <c r="AB158" s="199">
        <v>60</v>
      </c>
      <c r="AC158" s="271">
        <v>9124</v>
      </c>
      <c r="AD158" s="272">
        <v>41845</v>
      </c>
      <c r="AE158" s="197">
        <f>(AD158)</f>
        <v>41845</v>
      </c>
      <c r="AF158" s="209">
        <v>2109</v>
      </c>
      <c r="AG158" s="198">
        <v>102000</v>
      </c>
      <c r="AH158" s="198">
        <f t="shared" si="39"/>
        <v>2000</v>
      </c>
      <c r="AI158" s="199">
        <f t="shared" si="40"/>
        <v>6120</v>
      </c>
      <c r="AJ158" s="197">
        <f t="shared" si="41"/>
        <v>41880</v>
      </c>
      <c r="AK158" s="200">
        <f t="shared" si="42"/>
        <v>306</v>
      </c>
      <c r="AL158" s="252"/>
      <c r="AP158" s="726"/>
      <c r="AQ158" s="888"/>
      <c r="AR158" s="726"/>
      <c r="AS158" s="723"/>
      <c r="AT158" s="889"/>
      <c r="AU158" s="726"/>
      <c r="AV158" s="724"/>
      <c r="AW158" s="768"/>
      <c r="AX158" s="890"/>
      <c r="AY158" s="723"/>
      <c r="AZ158" s="726"/>
      <c r="BA158" s="724"/>
    </row>
    <row r="159" spans="2:53">
      <c r="B159" s="695" t="s">
        <v>5</v>
      </c>
      <c r="C159" s="470" t="str">
        <f>IF(J159=1473,"BANDEJA PAPAYA PET - GF 15",IF(J159=0,"    "))</f>
        <v>BANDEJA PAPAYA PET - GF 15</v>
      </c>
      <c r="D159" s="470">
        <v>21</v>
      </c>
      <c r="E159" s="470">
        <v>4740</v>
      </c>
      <c r="F159" s="919">
        <v>41775</v>
      </c>
      <c r="G159" s="470">
        <v>80</v>
      </c>
      <c r="H159" s="381" t="s">
        <v>35</v>
      </c>
      <c r="I159" s="920">
        <v>500</v>
      </c>
      <c r="J159" s="470">
        <v>1473</v>
      </c>
      <c r="K159" s="902">
        <v>41969</v>
      </c>
      <c r="L159" s="901">
        <v>41970</v>
      </c>
      <c r="M159" s="470">
        <v>2265</v>
      </c>
      <c r="N159" s="387">
        <v>80000</v>
      </c>
      <c r="O159" s="387">
        <f t="shared" ref="O159:O173" si="43">(N159-G159*1000)</f>
        <v>0</v>
      </c>
      <c r="P159" s="388">
        <f>(N159*I159/1000)</f>
        <v>40000</v>
      </c>
      <c r="Q159" s="382">
        <f>(L159+30)</f>
        <v>42000</v>
      </c>
      <c r="R159" s="389">
        <f>(P159*0.05)</f>
        <v>2000</v>
      </c>
      <c r="S159" s="471"/>
      <c r="U159" s="553"/>
      <c r="V159" s="369" t="s">
        <v>59</v>
      </c>
      <c r="W159" s="196">
        <v>233</v>
      </c>
      <c r="X159" s="209" t="s">
        <v>36</v>
      </c>
      <c r="Y159" s="197">
        <v>41810</v>
      </c>
      <c r="Z159" s="270">
        <v>100</v>
      </c>
      <c r="AA159" s="209" t="s">
        <v>35</v>
      </c>
      <c r="AB159" s="199">
        <v>60</v>
      </c>
      <c r="AC159" s="271">
        <v>9124</v>
      </c>
      <c r="AD159" s="272">
        <v>41852</v>
      </c>
      <c r="AE159" s="197">
        <v>41858</v>
      </c>
      <c r="AF159" s="209">
        <v>2116</v>
      </c>
      <c r="AG159" s="198">
        <v>99000</v>
      </c>
      <c r="AH159" s="198">
        <f t="shared" si="39"/>
        <v>-1000</v>
      </c>
      <c r="AI159" s="199">
        <f t="shared" si="40"/>
        <v>5940</v>
      </c>
      <c r="AJ159" s="197">
        <f t="shared" si="41"/>
        <v>41893</v>
      </c>
      <c r="AK159" s="200">
        <f t="shared" si="42"/>
        <v>297</v>
      </c>
      <c r="AL159" s="252"/>
      <c r="AP159" s="726"/>
      <c r="AQ159" s="775"/>
      <c r="AR159" s="775"/>
      <c r="AS159" s="726"/>
      <c r="AT159" s="724"/>
      <c r="AU159" s="719"/>
      <c r="AV159" s="767"/>
      <c r="AW159" s="768"/>
      <c r="AX159" s="891"/>
      <c r="AY159" s="723"/>
      <c r="AZ159" s="726"/>
      <c r="BA159" s="727"/>
    </row>
    <row r="160" spans="2:53">
      <c r="B160" s="921" t="s">
        <v>110</v>
      </c>
      <c r="C160" s="732" t="s">
        <v>41</v>
      </c>
      <c r="D160" s="739">
        <v>23</v>
      </c>
      <c r="E160" s="739" t="s">
        <v>74</v>
      </c>
      <c r="F160" s="742">
        <v>41908</v>
      </c>
      <c r="G160" s="739">
        <v>25.2</v>
      </c>
      <c r="H160" s="739" t="s">
        <v>35</v>
      </c>
      <c r="I160" s="870">
        <v>470</v>
      </c>
      <c r="J160" s="739"/>
      <c r="K160" s="741">
        <v>41973</v>
      </c>
      <c r="L160" s="742">
        <f>(K160)</f>
        <v>41973</v>
      </c>
      <c r="M160" s="739"/>
      <c r="N160" s="739">
        <v>25200</v>
      </c>
      <c r="O160" s="739">
        <f t="shared" si="43"/>
        <v>0</v>
      </c>
      <c r="P160" s="870">
        <v>0</v>
      </c>
      <c r="Q160" s="871">
        <f>(L160+28)</f>
        <v>42001</v>
      </c>
      <c r="R160" s="870">
        <v>0</v>
      </c>
      <c r="S160" s="872" t="s">
        <v>88</v>
      </c>
      <c r="U160" s="553"/>
      <c r="V160" s="563" t="s">
        <v>70</v>
      </c>
      <c r="W160" s="196">
        <v>234</v>
      </c>
      <c r="X160" s="209" t="s">
        <v>36</v>
      </c>
      <c r="Y160" s="197">
        <v>41810</v>
      </c>
      <c r="Z160" s="270">
        <v>100</v>
      </c>
      <c r="AA160" s="209" t="s">
        <v>35</v>
      </c>
      <c r="AB160" s="334">
        <v>110</v>
      </c>
      <c r="AC160" s="335"/>
      <c r="AD160" s="272">
        <v>41852</v>
      </c>
      <c r="AE160" s="197">
        <v>41858</v>
      </c>
      <c r="AF160" s="209">
        <v>2116</v>
      </c>
      <c r="AG160" s="198">
        <v>99000</v>
      </c>
      <c r="AH160" s="198">
        <f t="shared" si="39"/>
        <v>-1000</v>
      </c>
      <c r="AI160" s="199">
        <f t="shared" si="40"/>
        <v>10890</v>
      </c>
      <c r="AJ160" s="197">
        <f t="shared" si="41"/>
        <v>41893</v>
      </c>
      <c r="AK160" s="200">
        <f t="shared" si="42"/>
        <v>544.5</v>
      </c>
      <c r="AL160" s="252"/>
      <c r="AP160" s="726"/>
      <c r="AQ160" s="775"/>
      <c r="AR160" s="775"/>
      <c r="AS160" s="726"/>
      <c r="AT160" s="724"/>
      <c r="AU160" s="719"/>
      <c r="AV160" s="767"/>
      <c r="AW160" s="768"/>
      <c r="AX160" s="891"/>
      <c r="AY160" s="723"/>
      <c r="AZ160" s="726"/>
      <c r="BA160" s="727"/>
    </row>
    <row r="161" spans="2:53">
      <c r="B161" s="390" t="s">
        <v>110</v>
      </c>
      <c r="C161" s="563" t="s">
        <v>41</v>
      </c>
      <c r="D161" s="209">
        <v>24</v>
      </c>
      <c r="E161" s="209" t="s">
        <v>74</v>
      </c>
      <c r="F161" s="210">
        <v>41908</v>
      </c>
      <c r="G161" s="209">
        <v>25.2</v>
      </c>
      <c r="H161" s="209" t="s">
        <v>35</v>
      </c>
      <c r="I161" s="211">
        <v>470</v>
      </c>
      <c r="J161" s="209"/>
      <c r="K161" s="212">
        <v>41983</v>
      </c>
      <c r="L161" s="210">
        <v>41985</v>
      </c>
      <c r="M161" s="209">
        <v>2285</v>
      </c>
      <c r="N161" s="209">
        <v>25200</v>
      </c>
      <c r="O161" s="209">
        <f t="shared" si="43"/>
        <v>0</v>
      </c>
      <c r="P161" s="211">
        <f t="shared" ref="P161:P173" si="44">(N161*I161/1000)</f>
        <v>11844</v>
      </c>
      <c r="Q161" s="623">
        <f>(L161+28)</f>
        <v>42013</v>
      </c>
      <c r="R161" s="211">
        <f t="shared" ref="R161:R173" si="45">(P161*0.05)</f>
        <v>592.20000000000005</v>
      </c>
      <c r="S161" s="314"/>
      <c r="U161" s="553"/>
      <c r="V161" s="563" t="s">
        <v>70</v>
      </c>
      <c r="W161" s="196">
        <v>235</v>
      </c>
      <c r="X161" s="209" t="s">
        <v>36</v>
      </c>
      <c r="Y161" s="197">
        <v>41841</v>
      </c>
      <c r="Z161" s="270">
        <v>200</v>
      </c>
      <c r="AA161" s="209" t="s">
        <v>35</v>
      </c>
      <c r="AB161" s="334">
        <v>110</v>
      </c>
      <c r="AC161" s="196"/>
      <c r="AD161" s="272">
        <v>41881</v>
      </c>
      <c r="AE161" s="197">
        <v>41869</v>
      </c>
      <c r="AF161" s="209">
        <v>2125</v>
      </c>
      <c r="AG161" s="198">
        <v>99000</v>
      </c>
      <c r="AH161" s="198">
        <f t="shared" si="39"/>
        <v>-101000</v>
      </c>
      <c r="AI161" s="199">
        <f t="shared" si="40"/>
        <v>10890</v>
      </c>
      <c r="AJ161" s="197">
        <f t="shared" si="41"/>
        <v>41904</v>
      </c>
      <c r="AK161" s="200">
        <f t="shared" si="42"/>
        <v>544.5</v>
      </c>
      <c r="AL161" s="252"/>
    </row>
    <row r="162" spans="2:53" ht="23.4">
      <c r="B162" s="390" t="s">
        <v>49</v>
      </c>
      <c r="C162" s="209" t="s">
        <v>54</v>
      </c>
      <c r="D162" s="480">
        <v>3</v>
      </c>
      <c r="E162" s="196" t="s">
        <v>55</v>
      </c>
      <c r="F162" s="197">
        <v>41914</v>
      </c>
      <c r="G162" s="336">
        <v>40</v>
      </c>
      <c r="H162" s="196" t="s">
        <v>35</v>
      </c>
      <c r="I162" s="334">
        <v>570</v>
      </c>
      <c r="J162" s="335"/>
      <c r="K162" s="272">
        <v>41967</v>
      </c>
      <c r="L162" s="197">
        <v>41969</v>
      </c>
      <c r="M162" s="271">
        <v>2263</v>
      </c>
      <c r="N162" s="198">
        <v>40000</v>
      </c>
      <c r="O162" s="198">
        <f t="shared" si="43"/>
        <v>0</v>
      </c>
      <c r="P162" s="199">
        <f t="shared" si="44"/>
        <v>22800</v>
      </c>
      <c r="Q162" s="197">
        <f>(L162+35)</f>
        <v>42004</v>
      </c>
      <c r="R162" s="200">
        <f t="shared" si="45"/>
        <v>1140</v>
      </c>
      <c r="S162" s="314" t="s">
        <v>191</v>
      </c>
      <c r="U162" s="553"/>
      <c r="V162" s="564"/>
      <c r="W162" s="340"/>
      <c r="X162" s="340"/>
      <c r="Y162" s="340"/>
      <c r="Z162" s="270">
        <v>101</v>
      </c>
      <c r="AA162" s="209" t="s">
        <v>35</v>
      </c>
      <c r="AB162" s="199">
        <v>110</v>
      </c>
      <c r="AC162" s="815"/>
      <c r="AD162" s="212">
        <v>41881</v>
      </c>
      <c r="AE162" s="349">
        <v>41876</v>
      </c>
      <c r="AF162" s="209">
        <v>2134</v>
      </c>
      <c r="AG162" s="209">
        <v>100500</v>
      </c>
      <c r="AH162" s="209">
        <f t="shared" si="39"/>
        <v>-500</v>
      </c>
      <c r="AI162" s="209">
        <f t="shared" si="40"/>
        <v>11055</v>
      </c>
      <c r="AJ162" s="197">
        <f t="shared" si="41"/>
        <v>41911</v>
      </c>
      <c r="AK162" s="209">
        <f t="shared" si="42"/>
        <v>552.75</v>
      </c>
      <c r="AL162" s="253"/>
      <c r="AP162" s="808"/>
      <c r="AT162" s="2"/>
    </row>
    <row r="163" spans="2:53">
      <c r="B163" s="390" t="s">
        <v>75</v>
      </c>
      <c r="C163" s="209" t="s">
        <v>121</v>
      </c>
      <c r="D163" s="209">
        <v>246</v>
      </c>
      <c r="E163" s="209" t="s">
        <v>36</v>
      </c>
      <c r="F163" s="197">
        <v>41922</v>
      </c>
      <c r="G163" s="270">
        <v>100</v>
      </c>
      <c r="H163" s="209" t="s">
        <v>35</v>
      </c>
      <c r="I163" s="211">
        <v>60</v>
      </c>
      <c r="J163" s="209"/>
      <c r="K163" s="212">
        <v>41961</v>
      </c>
      <c r="L163" s="210">
        <v>41970</v>
      </c>
      <c r="M163" s="209">
        <v>2264</v>
      </c>
      <c r="N163" s="270">
        <v>102000</v>
      </c>
      <c r="O163" s="209">
        <f t="shared" si="43"/>
        <v>2000</v>
      </c>
      <c r="P163" s="199">
        <f t="shared" si="44"/>
        <v>6120</v>
      </c>
      <c r="Q163" s="197">
        <f>(L163+35)</f>
        <v>42005</v>
      </c>
      <c r="R163" s="200">
        <f t="shared" si="45"/>
        <v>306</v>
      </c>
      <c r="S163" s="339"/>
      <c r="U163" s="553"/>
      <c r="V163" s="369" t="s">
        <v>59</v>
      </c>
      <c r="W163" s="196">
        <v>238</v>
      </c>
      <c r="X163" s="209" t="s">
        <v>36</v>
      </c>
      <c r="Y163" s="197">
        <v>41841</v>
      </c>
      <c r="Z163" s="270">
        <v>100</v>
      </c>
      <c r="AA163" s="209" t="s">
        <v>35</v>
      </c>
      <c r="AB163" s="199">
        <v>60</v>
      </c>
      <c r="AC163" s="209">
        <v>9124</v>
      </c>
      <c r="AD163" s="272">
        <v>41881</v>
      </c>
      <c r="AE163" s="197">
        <v>41876</v>
      </c>
      <c r="AF163" s="209">
        <v>2134</v>
      </c>
      <c r="AG163" s="198">
        <v>45000</v>
      </c>
      <c r="AH163" s="198">
        <f t="shared" si="39"/>
        <v>-55000</v>
      </c>
      <c r="AI163" s="199">
        <f t="shared" si="40"/>
        <v>2700</v>
      </c>
      <c r="AJ163" s="197">
        <f t="shared" si="41"/>
        <v>41911</v>
      </c>
      <c r="AK163" s="200">
        <f t="shared" si="42"/>
        <v>135</v>
      </c>
      <c r="AL163" s="178"/>
      <c r="AP163" s="254"/>
      <c r="AQ163" s="254"/>
      <c r="AR163" s="256"/>
      <c r="AS163" s="256"/>
      <c r="AT163" s="256"/>
      <c r="AU163" s="254"/>
      <c r="AV163" s="256"/>
      <c r="AW163" s="256"/>
      <c r="AX163" s="256"/>
      <c r="AY163" s="256"/>
      <c r="AZ163" s="254"/>
      <c r="BA163" s="254"/>
    </row>
    <row r="164" spans="2:53">
      <c r="B164" s="472" t="s">
        <v>76</v>
      </c>
      <c r="C164" s="939" t="s">
        <v>77</v>
      </c>
      <c r="D164" s="940">
        <v>12</v>
      </c>
      <c r="E164" s="941" t="s">
        <v>36</v>
      </c>
      <c r="F164" s="533">
        <v>41927</v>
      </c>
      <c r="G164" s="532">
        <v>20</v>
      </c>
      <c r="H164" s="532" t="s">
        <v>35</v>
      </c>
      <c r="I164" s="942">
        <v>470</v>
      </c>
      <c r="J164" s="532"/>
      <c r="K164" s="535">
        <v>41977</v>
      </c>
      <c r="L164" s="975">
        <v>41978</v>
      </c>
      <c r="M164" s="532">
        <v>2274</v>
      </c>
      <c r="N164" s="676">
        <v>20000</v>
      </c>
      <c r="O164" s="943">
        <f t="shared" si="43"/>
        <v>0</v>
      </c>
      <c r="P164" s="944">
        <f t="shared" si="44"/>
        <v>9400</v>
      </c>
      <c r="Q164" s="945">
        <f>(L164+28)</f>
        <v>42006</v>
      </c>
      <c r="R164" s="946">
        <f t="shared" si="45"/>
        <v>470</v>
      </c>
      <c r="S164" s="1192" t="s">
        <v>250</v>
      </c>
      <c r="U164" s="553"/>
      <c r="V164" s="565"/>
      <c r="W164" s="220"/>
      <c r="X164" s="220"/>
      <c r="Y164" s="220"/>
      <c r="Z164" s="270">
        <v>55</v>
      </c>
      <c r="AA164" s="220" t="s">
        <v>35</v>
      </c>
      <c r="AB164" s="199">
        <v>60</v>
      </c>
      <c r="AC164" s="209">
        <v>9124</v>
      </c>
      <c r="AD164" s="272">
        <v>41881</v>
      </c>
      <c r="AE164" s="197">
        <v>41879</v>
      </c>
      <c r="AF164" s="209">
        <v>2139</v>
      </c>
      <c r="AG164" s="198">
        <v>60000</v>
      </c>
      <c r="AH164" s="198">
        <f t="shared" si="39"/>
        <v>5000</v>
      </c>
      <c r="AI164" s="199">
        <f t="shared" si="40"/>
        <v>3600</v>
      </c>
      <c r="AJ164" s="197">
        <f t="shared" si="41"/>
        <v>41914</v>
      </c>
      <c r="AK164" s="200">
        <f t="shared" si="42"/>
        <v>180</v>
      </c>
      <c r="AL164" s="368"/>
      <c r="AP164" s="256"/>
      <c r="AQ164" s="256"/>
      <c r="AR164" s="256"/>
      <c r="AS164" s="256"/>
      <c r="AT164" s="256"/>
      <c r="AU164" s="256"/>
      <c r="AV164" s="256"/>
      <c r="AW164" s="256"/>
      <c r="AX164" s="256"/>
      <c r="AY164" s="256"/>
      <c r="AZ164" s="256"/>
      <c r="BA164" s="256"/>
    </row>
    <row r="165" spans="2:53">
      <c r="B165" s="472" t="s">
        <v>44</v>
      </c>
      <c r="C165" s="402" t="s">
        <v>45</v>
      </c>
      <c r="D165" s="481">
        <v>6</v>
      </c>
      <c r="E165" s="402" t="s">
        <v>55</v>
      </c>
      <c r="F165" s="404">
        <v>41957</v>
      </c>
      <c r="G165" s="405">
        <v>40</v>
      </c>
      <c r="H165" s="402" t="s">
        <v>35</v>
      </c>
      <c r="I165" s="406">
        <v>470</v>
      </c>
      <c r="J165" s="402">
        <v>8490</v>
      </c>
      <c r="K165" s="408">
        <v>41971</v>
      </c>
      <c r="L165" s="404">
        <v>41971</v>
      </c>
      <c r="M165" s="402">
        <v>2267</v>
      </c>
      <c r="N165" s="409">
        <v>40000</v>
      </c>
      <c r="O165" s="409">
        <f t="shared" si="43"/>
        <v>0</v>
      </c>
      <c r="P165" s="410">
        <f t="shared" si="44"/>
        <v>18800</v>
      </c>
      <c r="Q165" s="404">
        <f>(L165+35)</f>
        <v>42006</v>
      </c>
      <c r="R165" s="411">
        <f t="shared" si="45"/>
        <v>940</v>
      </c>
      <c r="S165" s="1192" t="s">
        <v>251</v>
      </c>
      <c r="U165" s="553"/>
      <c r="V165" s="369" t="s">
        <v>121</v>
      </c>
      <c r="W165" s="209">
        <v>241</v>
      </c>
      <c r="X165" s="209" t="s">
        <v>36</v>
      </c>
      <c r="Y165" s="210">
        <v>41866</v>
      </c>
      <c r="Z165" s="209">
        <v>100</v>
      </c>
      <c r="AA165" s="209" t="s">
        <v>35</v>
      </c>
      <c r="AB165" s="211">
        <v>60</v>
      </c>
      <c r="AC165" s="209"/>
      <c r="AD165" s="212">
        <v>41887</v>
      </c>
      <c r="AE165" s="197">
        <v>41886</v>
      </c>
      <c r="AF165" s="209">
        <v>2151</v>
      </c>
      <c r="AG165" s="198">
        <v>102000</v>
      </c>
      <c r="AH165" s="198">
        <f t="shared" si="39"/>
        <v>2000</v>
      </c>
      <c r="AI165" s="199">
        <f t="shared" si="40"/>
        <v>6120</v>
      </c>
      <c r="AJ165" s="197">
        <f t="shared" si="41"/>
        <v>41921</v>
      </c>
      <c r="AK165" s="200">
        <f t="shared" si="42"/>
        <v>306</v>
      </c>
      <c r="AL165" s="178"/>
      <c r="AP165" s="254"/>
      <c r="AQ165" s="254"/>
      <c r="AR165" s="256"/>
      <c r="AS165" s="256"/>
      <c r="AT165" s="256"/>
      <c r="AU165" s="254"/>
      <c r="AV165" s="256"/>
      <c r="AW165" s="256"/>
      <c r="AX165" s="256"/>
      <c r="AY165" s="256"/>
      <c r="AZ165" s="254"/>
      <c r="BA165" s="254"/>
    </row>
    <row r="166" spans="2:53">
      <c r="B166" s="472" t="s">
        <v>6</v>
      </c>
      <c r="C166" s="947" t="s">
        <v>38</v>
      </c>
      <c r="D166" s="948">
        <v>12</v>
      </c>
      <c r="E166" s="949" t="s">
        <v>36</v>
      </c>
      <c r="F166" s="950">
        <v>41961</v>
      </c>
      <c r="G166" s="951">
        <v>20</v>
      </c>
      <c r="H166" s="949" t="s">
        <v>35</v>
      </c>
      <c r="I166" s="952">
        <v>470</v>
      </c>
      <c r="J166" s="953"/>
      <c r="K166" s="408">
        <v>41970</v>
      </c>
      <c r="L166" s="404">
        <v>41978</v>
      </c>
      <c r="M166" s="402">
        <v>2275</v>
      </c>
      <c r="N166" s="409">
        <v>20000</v>
      </c>
      <c r="O166" s="409">
        <f t="shared" si="43"/>
        <v>0</v>
      </c>
      <c r="P166" s="410">
        <f t="shared" si="44"/>
        <v>9400</v>
      </c>
      <c r="Q166" s="954">
        <f>(L166+28)</f>
        <v>42006</v>
      </c>
      <c r="R166" s="955">
        <f t="shared" si="45"/>
        <v>470</v>
      </c>
      <c r="S166" s="1192" t="s">
        <v>250</v>
      </c>
      <c r="U166" s="553"/>
      <c r="V166" s="369" t="s">
        <v>59</v>
      </c>
      <c r="W166" s="196">
        <v>239</v>
      </c>
      <c r="X166" s="209" t="s">
        <v>36</v>
      </c>
      <c r="Y166" s="197">
        <v>41841</v>
      </c>
      <c r="Z166" s="270">
        <v>200</v>
      </c>
      <c r="AA166" s="209" t="s">
        <v>35</v>
      </c>
      <c r="AB166" s="199">
        <v>60</v>
      </c>
      <c r="AC166" s="209">
        <v>9124</v>
      </c>
      <c r="AD166" s="272">
        <v>41891</v>
      </c>
      <c r="AE166" s="197">
        <v>41886</v>
      </c>
      <c r="AF166" s="209">
        <v>2151</v>
      </c>
      <c r="AG166" s="198">
        <v>198000</v>
      </c>
      <c r="AH166" s="198">
        <f t="shared" si="39"/>
        <v>-2000</v>
      </c>
      <c r="AI166" s="199">
        <f t="shared" si="40"/>
        <v>11880</v>
      </c>
      <c r="AJ166" s="197">
        <f t="shared" si="41"/>
        <v>41921</v>
      </c>
      <c r="AK166" s="200">
        <f t="shared" si="42"/>
        <v>594</v>
      </c>
      <c r="AL166" s="178"/>
      <c r="AP166" s="681"/>
      <c r="AQ166" s="681"/>
      <c r="AR166" s="682"/>
      <c r="AS166" s="681"/>
      <c r="AT166" s="682"/>
      <c r="AU166" s="681"/>
      <c r="AV166" s="682"/>
      <c r="AW166" s="681"/>
      <c r="AX166" s="681"/>
      <c r="AY166" s="681"/>
      <c r="AZ166" s="681"/>
      <c r="BA166" s="681"/>
    </row>
    <row r="167" spans="2:53">
      <c r="B167" s="472" t="s">
        <v>76</v>
      </c>
      <c r="C167" s="939" t="s">
        <v>77</v>
      </c>
      <c r="D167" s="532">
        <v>13</v>
      </c>
      <c r="E167" s="941" t="s">
        <v>36</v>
      </c>
      <c r="F167" s="533">
        <v>41968</v>
      </c>
      <c r="G167" s="532">
        <v>20</v>
      </c>
      <c r="H167" s="532" t="s">
        <v>35</v>
      </c>
      <c r="I167" s="942">
        <v>470</v>
      </c>
      <c r="J167" s="532"/>
      <c r="K167" s="535">
        <v>41982</v>
      </c>
      <c r="L167" s="974">
        <v>41984</v>
      </c>
      <c r="M167" s="532">
        <v>2283</v>
      </c>
      <c r="N167" s="676">
        <v>20000</v>
      </c>
      <c r="O167" s="943">
        <f t="shared" si="43"/>
        <v>0</v>
      </c>
      <c r="P167" s="944">
        <f t="shared" si="44"/>
        <v>9400</v>
      </c>
      <c r="Q167" s="945">
        <f>(L167+28)</f>
        <v>42012</v>
      </c>
      <c r="R167" s="946">
        <f t="shared" si="45"/>
        <v>470</v>
      </c>
      <c r="S167" s="1192" t="s">
        <v>250</v>
      </c>
      <c r="U167" s="553"/>
      <c r="V167" s="563" t="s">
        <v>70</v>
      </c>
      <c r="W167" s="196">
        <v>236</v>
      </c>
      <c r="X167" s="209" t="s">
        <v>36</v>
      </c>
      <c r="Y167" s="197">
        <v>41841</v>
      </c>
      <c r="Z167" s="270">
        <v>200</v>
      </c>
      <c r="AA167" s="209" t="s">
        <v>35</v>
      </c>
      <c r="AB167" s="334">
        <v>110</v>
      </c>
      <c r="AC167" s="196"/>
      <c r="AD167" s="272">
        <v>41898</v>
      </c>
      <c r="AE167" s="197">
        <v>41897</v>
      </c>
      <c r="AF167" s="209">
        <v>2163</v>
      </c>
      <c r="AG167" s="198">
        <v>180000</v>
      </c>
      <c r="AH167" s="198">
        <f t="shared" si="39"/>
        <v>-20000</v>
      </c>
      <c r="AI167" s="199">
        <f t="shared" si="40"/>
        <v>19800</v>
      </c>
      <c r="AJ167" s="197">
        <f t="shared" si="41"/>
        <v>41932</v>
      </c>
      <c r="AK167" s="200">
        <f t="shared" si="42"/>
        <v>990</v>
      </c>
      <c r="AL167" s="178"/>
      <c r="AP167" s="875"/>
      <c r="AQ167" s="876"/>
      <c r="AR167" s="875"/>
      <c r="AS167" s="877"/>
      <c r="AT167" s="878"/>
      <c r="AU167" s="875"/>
      <c r="AV167" s="879"/>
      <c r="AW167" s="886"/>
      <c r="AX167" s="880"/>
      <c r="AY167" s="877"/>
      <c r="AZ167" s="875"/>
      <c r="BA167" s="879"/>
    </row>
    <row r="168" spans="2:53" ht="20.399999999999999">
      <c r="B168" s="473" t="s">
        <v>62</v>
      </c>
      <c r="C168" s="932" t="s">
        <v>54</v>
      </c>
      <c r="D168" s="480">
        <v>2</v>
      </c>
      <c r="E168" s="196" t="s">
        <v>36</v>
      </c>
      <c r="F168" s="197">
        <v>41971</v>
      </c>
      <c r="G168" s="336">
        <v>5</v>
      </c>
      <c r="H168" s="196" t="s">
        <v>35</v>
      </c>
      <c r="I168" s="334">
        <v>470</v>
      </c>
      <c r="J168" s="335"/>
      <c r="K168" s="272">
        <v>41976</v>
      </c>
      <c r="L168" s="197">
        <v>41977</v>
      </c>
      <c r="M168" s="271">
        <v>2270</v>
      </c>
      <c r="N168" s="270">
        <v>5200</v>
      </c>
      <c r="O168" s="198">
        <f t="shared" si="43"/>
        <v>200</v>
      </c>
      <c r="P168" s="199">
        <f t="shared" si="44"/>
        <v>2444</v>
      </c>
      <c r="Q168" s="197">
        <f>(L168+35)</f>
        <v>42012</v>
      </c>
      <c r="R168" s="200">
        <f t="shared" si="45"/>
        <v>122.2</v>
      </c>
      <c r="S168" s="339"/>
      <c r="U168" s="553"/>
      <c r="V168" s="567"/>
      <c r="W168" s="182"/>
      <c r="X168" s="182"/>
      <c r="Y168" s="182"/>
      <c r="Z168" s="270">
        <v>20</v>
      </c>
      <c r="AA168" s="209" t="s">
        <v>35</v>
      </c>
      <c r="AB168" s="199">
        <v>110</v>
      </c>
      <c r="AC168" s="816"/>
      <c r="AD168" s="219">
        <v>41898</v>
      </c>
      <c r="AE168" s="217">
        <v>41901</v>
      </c>
      <c r="AF168" s="201">
        <v>2169</v>
      </c>
      <c r="AG168" s="201">
        <v>21000</v>
      </c>
      <c r="AH168" s="198">
        <f t="shared" si="39"/>
        <v>1000</v>
      </c>
      <c r="AI168" s="199">
        <f t="shared" si="40"/>
        <v>2310</v>
      </c>
      <c r="AJ168" s="197">
        <f t="shared" si="41"/>
        <v>41936</v>
      </c>
      <c r="AK168" s="200">
        <f t="shared" si="42"/>
        <v>115.5</v>
      </c>
      <c r="AL168" s="178"/>
      <c r="AP168" s="892"/>
      <c r="AQ168" s="892"/>
      <c r="AR168" s="892"/>
      <c r="AS168" s="893"/>
      <c r="AT168" s="894"/>
      <c r="AU168" s="892"/>
      <c r="AV168" s="721"/>
      <c r="AW168" s="677"/>
      <c r="AX168" s="895"/>
      <c r="AY168" s="720"/>
      <c r="AZ168" s="719"/>
      <c r="BA168" s="722"/>
    </row>
    <row r="169" spans="2:53" ht="20.399999999999999">
      <c r="B169" s="473" t="s">
        <v>62</v>
      </c>
      <c r="C169" s="881" t="s">
        <v>183</v>
      </c>
      <c r="D169" s="487">
        <v>3</v>
      </c>
      <c r="E169" s="290" t="s">
        <v>36</v>
      </c>
      <c r="F169" s="291">
        <v>41971</v>
      </c>
      <c r="G169" s="330">
        <v>10</v>
      </c>
      <c r="H169" s="290" t="s">
        <v>35</v>
      </c>
      <c r="I169" s="331">
        <v>280</v>
      </c>
      <c r="J169" s="933"/>
      <c r="K169" s="934">
        <v>41976</v>
      </c>
      <c r="L169" s="197">
        <v>41977</v>
      </c>
      <c r="M169" s="935">
        <v>2270</v>
      </c>
      <c r="N169" s="936">
        <v>10400</v>
      </c>
      <c r="O169" s="294">
        <f t="shared" si="43"/>
        <v>400</v>
      </c>
      <c r="P169" s="937">
        <f t="shared" si="44"/>
        <v>2912</v>
      </c>
      <c r="Q169" s="938">
        <f>(L169+35)</f>
        <v>42012</v>
      </c>
      <c r="R169" s="279">
        <f t="shared" si="45"/>
        <v>145.6</v>
      </c>
      <c r="S169" s="339"/>
      <c r="U169" s="553"/>
      <c r="V169" s="369" t="s">
        <v>121</v>
      </c>
      <c r="W169" s="209">
        <v>242</v>
      </c>
      <c r="X169" s="209" t="s">
        <v>36</v>
      </c>
      <c r="Y169" s="210">
        <v>41866</v>
      </c>
      <c r="Z169" s="209">
        <v>100</v>
      </c>
      <c r="AA169" s="209" t="s">
        <v>35</v>
      </c>
      <c r="AB169" s="211">
        <v>60</v>
      </c>
      <c r="AC169" s="209"/>
      <c r="AD169" s="212">
        <v>41901</v>
      </c>
      <c r="AE169" s="197">
        <f>(AD169)</f>
        <v>41901</v>
      </c>
      <c r="AF169" s="209">
        <v>2169</v>
      </c>
      <c r="AG169" s="198">
        <v>102000</v>
      </c>
      <c r="AH169" s="198">
        <f t="shared" si="39"/>
        <v>2000</v>
      </c>
      <c r="AI169" s="199">
        <f t="shared" si="40"/>
        <v>6120</v>
      </c>
      <c r="AJ169" s="197">
        <f t="shared" si="41"/>
        <v>41936</v>
      </c>
      <c r="AK169" s="200">
        <f t="shared" si="42"/>
        <v>306</v>
      </c>
      <c r="AL169" s="178"/>
    </row>
    <row r="170" spans="2:53" ht="23.4">
      <c r="B170" s="472" t="s">
        <v>6</v>
      </c>
      <c r="C170" s="402" t="s">
        <v>38</v>
      </c>
      <c r="D170" s="481">
        <v>9</v>
      </c>
      <c r="E170" s="402" t="s">
        <v>36</v>
      </c>
      <c r="F170" s="404">
        <v>41922</v>
      </c>
      <c r="G170" s="405">
        <v>15</v>
      </c>
      <c r="H170" s="402" t="s">
        <v>35</v>
      </c>
      <c r="I170" s="406">
        <v>470</v>
      </c>
      <c r="J170" s="407"/>
      <c r="K170" s="408">
        <v>41962</v>
      </c>
      <c r="L170" s="404">
        <f>(K170)</f>
        <v>41962</v>
      </c>
      <c r="M170" s="402">
        <v>2254</v>
      </c>
      <c r="N170" s="409">
        <v>15200</v>
      </c>
      <c r="O170" s="409">
        <f t="shared" si="43"/>
        <v>200</v>
      </c>
      <c r="P170" s="410">
        <f t="shared" si="44"/>
        <v>7144</v>
      </c>
      <c r="Q170" s="404">
        <f>(L170+28)</f>
        <v>41990</v>
      </c>
      <c r="R170" s="411">
        <f t="shared" si="45"/>
        <v>357.20000000000005</v>
      </c>
      <c r="S170" s="1192" t="s">
        <v>252</v>
      </c>
      <c r="U170" s="553"/>
      <c r="V170" s="563" t="s">
        <v>70</v>
      </c>
      <c r="W170" s="196">
        <v>243</v>
      </c>
      <c r="X170" s="209" t="s">
        <v>36</v>
      </c>
      <c r="Y170" s="197">
        <v>41885</v>
      </c>
      <c r="Z170" s="270">
        <v>200</v>
      </c>
      <c r="AA170" s="209" t="s">
        <v>35</v>
      </c>
      <c r="AB170" s="334">
        <v>110</v>
      </c>
      <c r="AC170" s="196"/>
      <c r="AD170" s="272">
        <v>41912</v>
      </c>
      <c r="AE170" s="197">
        <f>(AD170)</f>
        <v>41912</v>
      </c>
      <c r="AF170" s="209">
        <v>2185</v>
      </c>
      <c r="AG170" s="198">
        <v>177000</v>
      </c>
      <c r="AH170" s="198">
        <f t="shared" si="39"/>
        <v>-23000</v>
      </c>
      <c r="AI170" s="199">
        <f t="shared" si="40"/>
        <v>19470</v>
      </c>
      <c r="AJ170" s="197">
        <f t="shared" si="41"/>
        <v>41947</v>
      </c>
      <c r="AK170" s="200">
        <f t="shared" si="42"/>
        <v>973.5</v>
      </c>
      <c r="AL170" s="178"/>
      <c r="AP170" s="94"/>
      <c r="AT170" s="2"/>
    </row>
    <row r="171" spans="2:53">
      <c r="B171" s="472" t="s">
        <v>76</v>
      </c>
      <c r="C171" s="527" t="s">
        <v>77</v>
      </c>
      <c r="D171" s="532">
        <v>11</v>
      </c>
      <c r="E171" s="532" t="s">
        <v>36</v>
      </c>
      <c r="F171" s="533">
        <v>41927</v>
      </c>
      <c r="G171" s="532">
        <v>20</v>
      </c>
      <c r="H171" s="532" t="s">
        <v>35</v>
      </c>
      <c r="I171" s="534">
        <v>470</v>
      </c>
      <c r="J171" s="532"/>
      <c r="K171" s="535">
        <v>41960</v>
      </c>
      <c r="L171" s="533">
        <v>41964</v>
      </c>
      <c r="M171" s="532">
        <v>2256</v>
      </c>
      <c r="N171" s="676">
        <v>20000</v>
      </c>
      <c r="O171" s="409">
        <f t="shared" si="43"/>
        <v>0</v>
      </c>
      <c r="P171" s="410">
        <f t="shared" si="44"/>
        <v>9400</v>
      </c>
      <c r="Q171" s="404">
        <f>(L171+28)</f>
        <v>41992</v>
      </c>
      <c r="R171" s="411">
        <f t="shared" si="45"/>
        <v>470</v>
      </c>
      <c r="S171" s="1192" t="s">
        <v>250</v>
      </c>
      <c r="U171" s="553"/>
      <c r="V171" s="567"/>
      <c r="W171" s="182"/>
      <c r="X171" s="182"/>
      <c r="Y171" s="182"/>
      <c r="Z171" s="270">
        <v>23</v>
      </c>
      <c r="AA171" s="209" t="s">
        <v>35</v>
      </c>
      <c r="AB171" s="334">
        <v>110</v>
      </c>
      <c r="AC171" s="196"/>
      <c r="AD171" s="272">
        <v>41912</v>
      </c>
      <c r="AE171" s="197">
        <v>41935</v>
      </c>
      <c r="AF171" s="209">
        <v>2213</v>
      </c>
      <c r="AG171" s="198">
        <v>25000</v>
      </c>
      <c r="AH171" s="198">
        <f t="shared" si="39"/>
        <v>2000</v>
      </c>
      <c r="AI171" s="199">
        <f t="shared" si="40"/>
        <v>2750</v>
      </c>
      <c r="AJ171" s="197">
        <f t="shared" si="41"/>
        <v>41970</v>
      </c>
      <c r="AK171" s="200">
        <f t="shared" si="42"/>
        <v>137.5</v>
      </c>
      <c r="AL171" s="178"/>
      <c r="AP171" s="254"/>
      <c r="AQ171" s="254"/>
      <c r="AR171" s="256"/>
      <c r="AS171" s="256"/>
      <c r="AT171" s="256"/>
      <c r="AU171" s="254"/>
      <c r="AV171" s="256"/>
      <c r="AW171" s="256"/>
      <c r="AX171" s="256"/>
      <c r="AY171" s="256"/>
      <c r="AZ171" s="254"/>
      <c r="BA171" s="254"/>
    </row>
    <row r="172" spans="2:53">
      <c r="B172" s="390" t="s">
        <v>2</v>
      </c>
      <c r="C172" s="209" t="s">
        <v>59</v>
      </c>
      <c r="D172" s="209">
        <v>247</v>
      </c>
      <c r="E172" s="209" t="s">
        <v>36</v>
      </c>
      <c r="F172" s="197">
        <v>41922</v>
      </c>
      <c r="G172" s="270">
        <v>100</v>
      </c>
      <c r="H172" s="209" t="s">
        <v>35</v>
      </c>
      <c r="I172" s="199">
        <v>60</v>
      </c>
      <c r="J172" s="209">
        <v>9124</v>
      </c>
      <c r="K172" s="212">
        <v>41957</v>
      </c>
      <c r="L172" s="210">
        <v>41970</v>
      </c>
      <c r="M172" s="209">
        <v>2264</v>
      </c>
      <c r="N172" s="270">
        <v>102000</v>
      </c>
      <c r="O172" s="209">
        <f t="shared" si="43"/>
        <v>2000</v>
      </c>
      <c r="P172" s="199">
        <f t="shared" si="44"/>
        <v>6120</v>
      </c>
      <c r="Q172" s="197">
        <f>(L172+35)</f>
        <v>42005</v>
      </c>
      <c r="R172" s="200">
        <f t="shared" si="45"/>
        <v>306</v>
      </c>
      <c r="S172" s="339"/>
      <c r="U172" s="553"/>
      <c r="V172" s="369" t="s">
        <v>59</v>
      </c>
      <c r="W172" s="196">
        <v>240</v>
      </c>
      <c r="X172" s="209" t="s">
        <v>36</v>
      </c>
      <c r="Y172" s="197">
        <v>41841</v>
      </c>
      <c r="Z172" s="270">
        <v>200</v>
      </c>
      <c r="AA172" s="209" t="s">
        <v>35</v>
      </c>
      <c r="AB172" s="199">
        <v>60</v>
      </c>
      <c r="AC172" s="209">
        <v>9124</v>
      </c>
      <c r="AD172" s="272">
        <v>41921</v>
      </c>
      <c r="AE172" s="197">
        <v>41926</v>
      </c>
      <c r="AF172" s="209">
        <v>2202</v>
      </c>
      <c r="AG172" s="198">
        <v>201000</v>
      </c>
      <c r="AH172" s="198">
        <f t="shared" si="39"/>
        <v>1000</v>
      </c>
      <c r="AI172" s="199">
        <f t="shared" si="40"/>
        <v>12060</v>
      </c>
      <c r="AJ172" s="197">
        <f t="shared" si="41"/>
        <v>41961</v>
      </c>
      <c r="AK172" s="200">
        <f t="shared" si="42"/>
        <v>603</v>
      </c>
      <c r="AL172" s="178"/>
      <c r="AP172" s="256"/>
      <c r="AQ172" s="256"/>
      <c r="AR172" s="256"/>
      <c r="AS172" s="256"/>
      <c r="AT172" s="256"/>
      <c r="AU172" s="256"/>
      <c r="AV172" s="256"/>
      <c r="AW172" s="256"/>
      <c r="AX172" s="256"/>
      <c r="AY172" s="256"/>
      <c r="AZ172" s="256"/>
      <c r="BA172" s="256"/>
    </row>
    <row r="173" spans="2:53">
      <c r="B173" s="390" t="s">
        <v>110</v>
      </c>
      <c r="C173" s="196" t="s">
        <v>41</v>
      </c>
      <c r="D173" s="209">
        <v>22</v>
      </c>
      <c r="E173" s="209" t="s">
        <v>74</v>
      </c>
      <c r="F173" s="210">
        <v>41908</v>
      </c>
      <c r="G173" s="209">
        <v>25.2</v>
      </c>
      <c r="H173" s="209" t="s">
        <v>35</v>
      </c>
      <c r="I173" s="211">
        <v>470</v>
      </c>
      <c r="J173" s="209"/>
      <c r="K173" s="212">
        <v>41963</v>
      </c>
      <c r="L173" s="210">
        <v>41962</v>
      </c>
      <c r="M173" s="209">
        <v>2255</v>
      </c>
      <c r="N173" s="209">
        <v>25200</v>
      </c>
      <c r="O173" s="209">
        <f t="shared" si="43"/>
        <v>0</v>
      </c>
      <c r="P173" s="211">
        <f t="shared" si="44"/>
        <v>11844</v>
      </c>
      <c r="Q173" s="210">
        <f>(L173+28)</f>
        <v>41990</v>
      </c>
      <c r="R173" s="211">
        <f t="shared" si="45"/>
        <v>592.20000000000005</v>
      </c>
      <c r="S173" s="339"/>
      <c r="U173" s="553"/>
      <c r="V173" s="563" t="s">
        <v>70</v>
      </c>
      <c r="W173" s="196">
        <v>237</v>
      </c>
      <c r="X173" s="209" t="s">
        <v>36</v>
      </c>
      <c r="Y173" s="197">
        <v>41841</v>
      </c>
      <c r="Z173" s="270">
        <v>200</v>
      </c>
      <c r="AA173" s="209" t="s">
        <v>35</v>
      </c>
      <c r="AB173" s="334">
        <v>110</v>
      </c>
      <c r="AC173" s="196"/>
      <c r="AD173" s="272">
        <v>41928</v>
      </c>
      <c r="AE173" s="197">
        <v>41935</v>
      </c>
      <c r="AF173" s="209">
        <v>2213</v>
      </c>
      <c r="AG173" s="198">
        <v>200000</v>
      </c>
      <c r="AH173" s="198">
        <f t="shared" si="39"/>
        <v>0</v>
      </c>
      <c r="AI173" s="199">
        <f t="shared" si="40"/>
        <v>22000</v>
      </c>
      <c r="AJ173" s="197">
        <f t="shared" si="41"/>
        <v>41970</v>
      </c>
      <c r="AK173" s="200">
        <f t="shared" si="42"/>
        <v>1100</v>
      </c>
      <c r="AL173" s="178"/>
      <c r="AP173" s="254"/>
      <c r="AQ173" s="254"/>
      <c r="AR173" s="256"/>
      <c r="AS173" s="256"/>
      <c r="AT173" s="256"/>
      <c r="AU173" s="254"/>
      <c r="AV173" s="256"/>
      <c r="AW173" s="256"/>
      <c r="AX173" s="256"/>
      <c r="AY173" s="256"/>
      <c r="AZ173" s="254"/>
      <c r="BA173" s="254"/>
    </row>
    <row r="174" spans="2:53" ht="15" thickBot="1">
      <c r="B174" s="325"/>
      <c r="C174" s="326"/>
      <c r="D174" s="326"/>
      <c r="E174" s="326"/>
      <c r="F174" s="326"/>
      <c r="G174" s="326"/>
      <c r="H174" s="326"/>
      <c r="I174" s="326"/>
      <c r="J174" s="326"/>
      <c r="K174" s="326"/>
      <c r="L174" s="326"/>
      <c r="M174" s="326"/>
      <c r="N174" s="326"/>
      <c r="O174" s="326"/>
      <c r="P174" s="541">
        <f>SUM(P159:P173)</f>
        <v>167628</v>
      </c>
      <c r="Q174" s="326"/>
      <c r="R174" s="666">
        <f>P174*0.05</f>
        <v>8381.4</v>
      </c>
      <c r="S174" s="392" t="s">
        <v>8</v>
      </c>
      <c r="U174" s="553"/>
      <c r="V174" s="369" t="s">
        <v>121</v>
      </c>
      <c r="W174" s="209">
        <v>245</v>
      </c>
      <c r="X174" s="209" t="s">
        <v>36</v>
      </c>
      <c r="Y174" s="197">
        <v>41922</v>
      </c>
      <c r="Z174" s="270">
        <v>100</v>
      </c>
      <c r="AA174" s="209" t="s">
        <v>35</v>
      </c>
      <c r="AB174" s="211">
        <v>60</v>
      </c>
      <c r="AC174" s="209"/>
      <c r="AD174" s="212">
        <v>41942</v>
      </c>
      <c r="AE174" s="210">
        <v>41953</v>
      </c>
      <c r="AF174" s="209">
        <v>2240</v>
      </c>
      <c r="AG174" s="270">
        <v>102000</v>
      </c>
      <c r="AH174" s="209">
        <f t="shared" si="39"/>
        <v>2000</v>
      </c>
      <c r="AI174" s="199">
        <f t="shared" si="40"/>
        <v>6120</v>
      </c>
      <c r="AJ174" s="197">
        <f t="shared" si="41"/>
        <v>41988</v>
      </c>
      <c r="AK174" s="200">
        <f t="shared" si="42"/>
        <v>306</v>
      </c>
      <c r="AL174" s="588"/>
      <c r="AP174" s="681"/>
      <c r="AQ174" s="681"/>
      <c r="AR174" s="682"/>
      <c r="AS174" s="681"/>
      <c r="AT174" s="682"/>
      <c r="AU174" s="681"/>
      <c r="AV174" s="682"/>
      <c r="AW174" s="681"/>
      <c r="AX174" s="681"/>
      <c r="AY174" s="681"/>
      <c r="AZ174" s="681"/>
      <c r="BA174" s="681"/>
    </row>
    <row r="175" spans="2:53">
      <c r="U175" s="553"/>
      <c r="V175" s="563" t="s">
        <v>70</v>
      </c>
      <c r="W175" s="196">
        <v>244</v>
      </c>
      <c r="X175" s="209" t="s">
        <v>36</v>
      </c>
      <c r="Y175" s="197">
        <v>41922</v>
      </c>
      <c r="Z175" s="270">
        <v>100</v>
      </c>
      <c r="AA175" s="209" t="s">
        <v>35</v>
      </c>
      <c r="AB175" s="334">
        <v>110</v>
      </c>
      <c r="AC175" s="196"/>
      <c r="AD175" s="272">
        <v>41953</v>
      </c>
      <c r="AE175" s="197">
        <f>(AD175)</f>
        <v>41953</v>
      </c>
      <c r="AF175" s="209">
        <v>2240</v>
      </c>
      <c r="AG175" s="198">
        <v>64500</v>
      </c>
      <c r="AH175" s="198">
        <f t="shared" si="39"/>
        <v>-35500</v>
      </c>
      <c r="AI175" s="199">
        <f t="shared" si="40"/>
        <v>7095</v>
      </c>
      <c r="AJ175" s="197">
        <f t="shared" si="41"/>
        <v>41988</v>
      </c>
      <c r="AK175" s="200">
        <f t="shared" si="42"/>
        <v>354.75</v>
      </c>
      <c r="AL175" s="339"/>
      <c r="AP175" s="726"/>
      <c r="AQ175" s="896"/>
      <c r="AR175" s="896"/>
      <c r="AS175" s="897"/>
      <c r="AT175" s="896"/>
      <c r="AU175" s="896"/>
      <c r="AV175" s="898"/>
      <c r="AW175" s="896"/>
      <c r="AX175" s="899"/>
      <c r="AY175" s="897"/>
      <c r="AZ175" s="881"/>
      <c r="BA175" s="724"/>
    </row>
    <row r="176" spans="2:53" ht="18.600000000000001" thickBot="1">
      <c r="B176" s="540" t="s">
        <v>137</v>
      </c>
      <c r="C176" s="132"/>
      <c r="D176" s="133"/>
      <c r="E176" s="134"/>
      <c r="F176" s="134"/>
      <c r="G176" s="134"/>
      <c r="H176" s="134"/>
      <c r="I176" s="135"/>
      <c r="J176" s="134"/>
      <c r="K176" s="134"/>
      <c r="L176" s="134"/>
      <c r="M176" s="132"/>
      <c r="N176" s="136"/>
      <c r="U176" s="553"/>
      <c r="V176" s="563" t="s">
        <v>70</v>
      </c>
      <c r="W176" s="196">
        <v>244</v>
      </c>
      <c r="X176" s="209" t="s">
        <v>36</v>
      </c>
      <c r="Y176" s="197">
        <v>41922</v>
      </c>
      <c r="Z176" s="803">
        <v>35.5</v>
      </c>
      <c r="AA176" s="209" t="s">
        <v>35</v>
      </c>
      <c r="AB176" s="334">
        <v>110</v>
      </c>
      <c r="AC176" s="196"/>
      <c r="AD176" s="272">
        <v>41953</v>
      </c>
      <c r="AE176" s="840">
        <v>41956</v>
      </c>
      <c r="AF176" s="201">
        <v>2245</v>
      </c>
      <c r="AG176" s="201">
        <v>37500</v>
      </c>
      <c r="AH176" s="201">
        <f t="shared" si="39"/>
        <v>2000</v>
      </c>
      <c r="AI176" s="511">
        <f t="shared" si="40"/>
        <v>4125</v>
      </c>
      <c r="AJ176" s="197">
        <f t="shared" si="41"/>
        <v>41991</v>
      </c>
      <c r="AK176" s="201">
        <f t="shared" si="42"/>
        <v>206.25</v>
      </c>
      <c r="AL176" s="339"/>
      <c r="AP176" s="726"/>
      <c r="AQ176" s="896"/>
      <c r="AR176" s="896"/>
      <c r="AS176" s="897"/>
      <c r="AT176" s="896"/>
      <c r="AU176" s="896"/>
      <c r="AV176" s="898"/>
      <c r="AW176" s="896"/>
      <c r="AX176" s="899"/>
      <c r="AY176" s="897"/>
      <c r="AZ176" s="881"/>
      <c r="BA176" s="724"/>
    </row>
    <row r="177" spans="2:53" ht="15" customHeight="1">
      <c r="B177" s="3"/>
      <c r="C177" s="4"/>
      <c r="D177" s="4"/>
      <c r="E177" s="5" t="s">
        <v>14</v>
      </c>
      <c r="F177" s="5" t="s">
        <v>12</v>
      </c>
      <c r="G177" s="5"/>
      <c r="H177" s="4"/>
      <c r="I177" s="5" t="s">
        <v>15</v>
      </c>
      <c r="J177" s="5" t="s">
        <v>16</v>
      </c>
      <c r="K177" s="5" t="s">
        <v>12</v>
      </c>
      <c r="L177" s="5" t="s">
        <v>12</v>
      </c>
      <c r="M177" s="4"/>
      <c r="N177" s="4"/>
      <c r="O177" s="4"/>
      <c r="P177" s="4"/>
      <c r="Q177" s="5" t="s">
        <v>12</v>
      </c>
      <c r="R177" s="5" t="s">
        <v>17</v>
      </c>
      <c r="S177" s="6"/>
      <c r="U177" s="553"/>
      <c r="V177" s="369" t="s">
        <v>59</v>
      </c>
      <c r="W177" s="209">
        <v>247</v>
      </c>
      <c r="X177" s="209" t="s">
        <v>36</v>
      </c>
      <c r="Y177" s="197">
        <v>41922</v>
      </c>
      <c r="Z177" s="270">
        <v>100</v>
      </c>
      <c r="AA177" s="209" t="s">
        <v>35</v>
      </c>
      <c r="AB177" s="199">
        <v>60</v>
      </c>
      <c r="AC177" s="209">
        <v>9124</v>
      </c>
      <c r="AD177" s="212">
        <v>41957</v>
      </c>
      <c r="AE177" s="210">
        <v>41970</v>
      </c>
      <c r="AF177" s="209">
        <v>2264</v>
      </c>
      <c r="AG177" s="270">
        <v>102000</v>
      </c>
      <c r="AH177" s="209">
        <f t="shared" si="39"/>
        <v>2000</v>
      </c>
      <c r="AI177" s="199">
        <f t="shared" si="40"/>
        <v>6120</v>
      </c>
      <c r="AJ177" s="197">
        <f t="shared" si="41"/>
        <v>42005</v>
      </c>
      <c r="AK177" s="200">
        <f t="shared" si="42"/>
        <v>306</v>
      </c>
      <c r="AL177" s="339"/>
      <c r="AP177" s="726"/>
      <c r="AQ177" s="896"/>
      <c r="AR177" s="896"/>
      <c r="AS177" s="897"/>
      <c r="AT177" s="896"/>
      <c r="AU177" s="896"/>
      <c r="AV177" s="898"/>
      <c r="AW177" s="896"/>
      <c r="AX177" s="899"/>
      <c r="AY177" s="897"/>
      <c r="AZ177" s="881"/>
      <c r="BA177" s="724"/>
    </row>
    <row r="178" spans="2:53">
      <c r="B178" s="7" t="s">
        <v>3</v>
      </c>
      <c r="C178" s="8" t="s">
        <v>4</v>
      </c>
      <c r="D178" s="9" t="s">
        <v>18</v>
      </c>
      <c r="E178" s="9" t="s">
        <v>19</v>
      </c>
      <c r="F178" s="9" t="s">
        <v>19</v>
      </c>
      <c r="G178" s="9" t="s">
        <v>20</v>
      </c>
      <c r="H178" s="9" t="s">
        <v>21</v>
      </c>
      <c r="I178" s="9" t="s">
        <v>22</v>
      </c>
      <c r="J178" s="9" t="s">
        <v>19</v>
      </c>
      <c r="K178" s="9" t="s">
        <v>23</v>
      </c>
      <c r="L178" s="9" t="s">
        <v>23</v>
      </c>
      <c r="M178" s="9" t="s">
        <v>24</v>
      </c>
      <c r="N178" s="9" t="s">
        <v>20</v>
      </c>
      <c r="O178" s="9" t="s">
        <v>25</v>
      </c>
      <c r="P178" s="9" t="s">
        <v>0</v>
      </c>
      <c r="Q178" s="9" t="s">
        <v>11</v>
      </c>
      <c r="R178" s="9" t="s">
        <v>11</v>
      </c>
      <c r="S178" s="9" t="s">
        <v>26</v>
      </c>
      <c r="U178" s="553"/>
      <c r="V178" s="369" t="s">
        <v>66</v>
      </c>
      <c r="W178" s="209">
        <v>249</v>
      </c>
      <c r="X178" s="209" t="s">
        <v>36</v>
      </c>
      <c r="Y178" s="197">
        <v>41943</v>
      </c>
      <c r="Z178" s="270">
        <v>50</v>
      </c>
      <c r="AA178" s="209" t="s">
        <v>35</v>
      </c>
      <c r="AB178" s="199">
        <v>198</v>
      </c>
      <c r="AC178" s="209">
        <v>13822</v>
      </c>
      <c r="AD178" s="212">
        <v>41957</v>
      </c>
      <c r="AE178" s="210">
        <v>41950</v>
      </c>
      <c r="AF178" s="209">
        <v>2237</v>
      </c>
      <c r="AG178" s="270">
        <v>3000</v>
      </c>
      <c r="AH178" s="209">
        <f t="shared" si="39"/>
        <v>-47000</v>
      </c>
      <c r="AI178" s="199">
        <f t="shared" si="40"/>
        <v>594</v>
      </c>
      <c r="AJ178" s="197">
        <f t="shared" si="41"/>
        <v>41985</v>
      </c>
      <c r="AK178" s="200">
        <f t="shared" si="42"/>
        <v>29.700000000000003</v>
      </c>
      <c r="AL178" s="339"/>
      <c r="AP178" s="726"/>
      <c r="AQ178" s="896"/>
      <c r="AR178" s="896"/>
      <c r="AS178" s="897"/>
      <c r="AT178" s="896"/>
      <c r="AU178" s="896"/>
      <c r="AV178" s="898"/>
      <c r="AW178" s="896"/>
      <c r="AX178" s="899"/>
      <c r="AY178" s="897"/>
      <c r="AZ178" s="881"/>
      <c r="BA178" s="724"/>
    </row>
    <row r="179" spans="2:53" ht="15" thickBot="1">
      <c r="B179" s="810"/>
      <c r="C179" s="194"/>
      <c r="D179" s="194"/>
      <c r="E179" s="195" t="s">
        <v>3</v>
      </c>
      <c r="F179" s="195" t="s">
        <v>18</v>
      </c>
      <c r="G179" s="195"/>
      <c r="H179" s="194"/>
      <c r="I179" s="195" t="s">
        <v>21</v>
      </c>
      <c r="J179" s="195" t="s">
        <v>3</v>
      </c>
      <c r="K179" s="195" t="s">
        <v>27</v>
      </c>
      <c r="L179" s="195" t="s">
        <v>28</v>
      </c>
      <c r="M179" s="194"/>
      <c r="N179" s="194"/>
      <c r="O179" s="194"/>
      <c r="P179" s="194"/>
      <c r="Q179" s="195" t="s">
        <v>33</v>
      </c>
      <c r="R179" s="195" t="s">
        <v>30</v>
      </c>
      <c r="S179" s="8"/>
      <c r="U179" s="553"/>
      <c r="V179" s="369" t="s">
        <v>66</v>
      </c>
      <c r="W179" s="209">
        <v>249</v>
      </c>
      <c r="X179" s="209" t="s">
        <v>36</v>
      </c>
      <c r="Y179" s="197">
        <v>41943</v>
      </c>
      <c r="Z179" s="209">
        <v>47</v>
      </c>
      <c r="AA179" s="209" t="s">
        <v>35</v>
      </c>
      <c r="AB179" s="199">
        <v>198</v>
      </c>
      <c r="AC179" s="209">
        <v>13822</v>
      </c>
      <c r="AD179" s="212">
        <v>41957</v>
      </c>
      <c r="AE179" s="210">
        <v>41951</v>
      </c>
      <c r="AF179" s="209">
        <v>2239</v>
      </c>
      <c r="AG179" s="270">
        <v>3000</v>
      </c>
      <c r="AH179" s="209">
        <f t="shared" si="39"/>
        <v>-44000</v>
      </c>
      <c r="AI179" s="199">
        <f t="shared" si="40"/>
        <v>594</v>
      </c>
      <c r="AJ179" s="197">
        <f t="shared" si="41"/>
        <v>41986</v>
      </c>
      <c r="AK179" s="200">
        <f t="shared" si="42"/>
        <v>29.700000000000003</v>
      </c>
      <c r="AL179" s="339"/>
      <c r="AP179" s="719"/>
      <c r="AQ179" s="873"/>
      <c r="AR179" s="719"/>
      <c r="AS179" s="720"/>
      <c r="AT179" s="722"/>
      <c r="AU179" s="719"/>
      <c r="AV179" s="685"/>
      <c r="AW179" s="719"/>
      <c r="AX179" s="874"/>
      <c r="AY179" s="720"/>
      <c r="AZ179" s="719"/>
      <c r="BA179" s="685"/>
    </row>
    <row r="180" spans="2:53">
      <c r="B180" s="971" t="s">
        <v>110</v>
      </c>
      <c r="C180" s="381" t="s">
        <v>41</v>
      </c>
      <c r="D180" s="209">
        <v>26</v>
      </c>
      <c r="E180" s="209" t="s">
        <v>74</v>
      </c>
      <c r="F180" s="210">
        <v>41908</v>
      </c>
      <c r="G180" s="209">
        <v>25.2</v>
      </c>
      <c r="H180" s="209" t="s">
        <v>35</v>
      </c>
      <c r="I180" s="211">
        <v>470</v>
      </c>
      <c r="J180" s="209"/>
      <c r="K180" s="212">
        <v>42003</v>
      </c>
      <c r="L180" s="210">
        <v>41992</v>
      </c>
      <c r="M180" s="209">
        <v>2297</v>
      </c>
      <c r="N180" s="209">
        <v>25200</v>
      </c>
      <c r="O180" s="209">
        <f t="shared" ref="O180:O196" si="46">(N180-G180*1000)</f>
        <v>0</v>
      </c>
      <c r="P180" s="211">
        <f>(N180*I180/1000)</f>
        <v>11844</v>
      </c>
      <c r="Q180" s="623">
        <v>42030</v>
      </c>
      <c r="R180" s="211">
        <f t="shared" ref="R180:R196" si="47">(P180*0.05)</f>
        <v>592.20000000000005</v>
      </c>
      <c r="S180" s="176"/>
      <c r="U180" s="553"/>
      <c r="V180" s="369" t="s">
        <v>66</v>
      </c>
      <c r="W180" s="209">
        <v>249</v>
      </c>
      <c r="X180" s="209" t="s">
        <v>36</v>
      </c>
      <c r="Y180" s="197">
        <v>41943</v>
      </c>
      <c r="Z180" s="209">
        <v>44</v>
      </c>
      <c r="AA180" s="209" t="s">
        <v>35</v>
      </c>
      <c r="AB180" s="199">
        <v>198</v>
      </c>
      <c r="AC180" s="209">
        <v>13822</v>
      </c>
      <c r="AD180" s="212">
        <v>41957</v>
      </c>
      <c r="AE180" s="210">
        <v>41953</v>
      </c>
      <c r="AF180" s="209">
        <v>2240</v>
      </c>
      <c r="AG180" s="270">
        <v>10200</v>
      </c>
      <c r="AH180" s="209">
        <f t="shared" si="39"/>
        <v>-33800</v>
      </c>
      <c r="AI180" s="199">
        <f t="shared" si="40"/>
        <v>2019.6</v>
      </c>
      <c r="AJ180" s="197">
        <f t="shared" si="41"/>
        <v>41988</v>
      </c>
      <c r="AK180" s="200">
        <f t="shared" si="42"/>
        <v>100.98</v>
      </c>
      <c r="AL180" s="339"/>
      <c r="AP180" s="719"/>
      <c r="AQ180" s="873"/>
      <c r="AR180" s="719"/>
      <c r="AS180" s="720"/>
      <c r="AT180" s="722"/>
      <c r="AU180" s="719"/>
      <c r="AV180" s="685"/>
      <c r="AW180" s="719"/>
      <c r="AX180" s="874"/>
      <c r="AY180" s="720"/>
      <c r="AZ180" s="719"/>
      <c r="BA180" s="685"/>
    </row>
    <row r="181" spans="2:53">
      <c r="B181" s="855" t="s">
        <v>5</v>
      </c>
      <c r="C181" s="355" t="str">
        <f>IF(J181=1473,"BANDEJA PAPAYA PET - GF 15",IF(J181=0,"    "))</f>
        <v>BANDEJA PAPAYA PET - GF 15</v>
      </c>
      <c r="D181" s="746" t="s">
        <v>171</v>
      </c>
      <c r="E181" s="355">
        <v>9039</v>
      </c>
      <c r="F181" s="744">
        <v>41942</v>
      </c>
      <c r="G181" s="355">
        <v>50</v>
      </c>
      <c r="H181" s="184" t="s">
        <v>35</v>
      </c>
      <c r="I181" s="745">
        <v>500</v>
      </c>
      <c r="J181" s="355">
        <v>1473</v>
      </c>
      <c r="K181" s="359">
        <v>41995</v>
      </c>
      <c r="L181" s="357">
        <f>(K181)</f>
        <v>41995</v>
      </c>
      <c r="M181" s="355"/>
      <c r="N181" s="188">
        <v>50000</v>
      </c>
      <c r="O181" s="188">
        <f t="shared" si="46"/>
        <v>0</v>
      </c>
      <c r="P181" s="189">
        <v>0</v>
      </c>
      <c r="Q181" s="187">
        <f>(L181+30)</f>
        <v>42025</v>
      </c>
      <c r="R181" s="185">
        <f t="shared" si="47"/>
        <v>0</v>
      </c>
      <c r="S181" s="922"/>
      <c r="U181" s="553"/>
      <c r="V181" s="369" t="s">
        <v>66</v>
      </c>
      <c r="W181" s="209">
        <v>249</v>
      </c>
      <c r="X181" s="209" t="s">
        <v>36</v>
      </c>
      <c r="Y181" s="197">
        <v>41943</v>
      </c>
      <c r="Z181" s="209">
        <v>33.799999999999997</v>
      </c>
      <c r="AA181" s="209" t="s">
        <v>35</v>
      </c>
      <c r="AB181" s="199">
        <v>198</v>
      </c>
      <c r="AC181" s="209">
        <v>13822</v>
      </c>
      <c r="AD181" s="212">
        <v>41957</v>
      </c>
      <c r="AE181" s="210">
        <v>41956</v>
      </c>
      <c r="AF181" s="209">
        <v>2245</v>
      </c>
      <c r="AG181" s="270">
        <v>34200</v>
      </c>
      <c r="AH181" s="209">
        <f t="shared" ref="AH181:AH212" si="48">(AG181-Z181*1000)</f>
        <v>400</v>
      </c>
      <c r="AI181" s="199">
        <f t="shared" ref="AI181:AI217" si="49">(AG181*AB181/1000)</f>
        <v>6771.6</v>
      </c>
      <c r="AJ181" s="197">
        <f t="shared" ref="AJ181:AJ217" si="50">(AE181+35)</f>
        <v>41991</v>
      </c>
      <c r="AK181" s="200">
        <f t="shared" ref="AK181:AK217" si="51">(AI181*0.05)</f>
        <v>338.58000000000004</v>
      </c>
      <c r="AL181" s="339"/>
      <c r="AP181" s="719"/>
      <c r="AQ181" s="873"/>
      <c r="AR181" s="719"/>
      <c r="AS181" s="720"/>
      <c r="AT181" s="722"/>
      <c r="AU181" s="719"/>
      <c r="AV181" s="685"/>
      <c r="AW181" s="719"/>
      <c r="AX181" s="874"/>
      <c r="AY181" s="720"/>
      <c r="AZ181" s="719"/>
      <c r="BA181" s="685"/>
    </row>
    <row r="182" spans="2:53">
      <c r="B182" s="472" t="s">
        <v>6</v>
      </c>
      <c r="C182" s="947" t="s">
        <v>38</v>
      </c>
      <c r="D182" s="948">
        <v>13</v>
      </c>
      <c r="E182" s="949" t="s">
        <v>36</v>
      </c>
      <c r="F182" s="950">
        <v>41961</v>
      </c>
      <c r="G182" s="951">
        <v>20</v>
      </c>
      <c r="H182" s="949" t="s">
        <v>35</v>
      </c>
      <c r="I182" s="952">
        <v>470</v>
      </c>
      <c r="J182" s="953"/>
      <c r="K182" s="408">
        <v>41993</v>
      </c>
      <c r="L182" s="404">
        <v>41991</v>
      </c>
      <c r="M182" s="402">
        <v>2293</v>
      </c>
      <c r="N182" s="409">
        <v>20000</v>
      </c>
      <c r="O182" s="409">
        <f t="shared" si="46"/>
        <v>0</v>
      </c>
      <c r="P182" s="410">
        <f t="shared" ref="P182:P196" si="52">(N182*I182/1000)</f>
        <v>9400</v>
      </c>
      <c r="Q182" s="954">
        <f>(L182+28)</f>
        <v>42019</v>
      </c>
      <c r="R182" s="955">
        <f t="shared" si="47"/>
        <v>470</v>
      </c>
      <c r="S182" s="1311" t="s">
        <v>295</v>
      </c>
      <c r="U182" s="553"/>
      <c r="V182" s="369" t="s">
        <v>121</v>
      </c>
      <c r="W182" s="209">
        <v>246</v>
      </c>
      <c r="X182" s="209" t="s">
        <v>36</v>
      </c>
      <c r="Y182" s="197">
        <v>41922</v>
      </c>
      <c r="Z182" s="270">
        <v>100</v>
      </c>
      <c r="AA182" s="209" t="s">
        <v>35</v>
      </c>
      <c r="AB182" s="211">
        <v>60</v>
      </c>
      <c r="AC182" s="209"/>
      <c r="AD182" s="212">
        <v>41961</v>
      </c>
      <c r="AE182" s="210">
        <v>41970</v>
      </c>
      <c r="AF182" s="209">
        <v>2264</v>
      </c>
      <c r="AG182" s="270">
        <v>102000</v>
      </c>
      <c r="AH182" s="209">
        <f t="shared" si="48"/>
        <v>2000</v>
      </c>
      <c r="AI182" s="199">
        <f t="shared" si="49"/>
        <v>6120</v>
      </c>
      <c r="AJ182" s="197">
        <f t="shared" si="50"/>
        <v>42005</v>
      </c>
      <c r="AK182" s="200">
        <f t="shared" si="51"/>
        <v>306</v>
      </c>
      <c r="AL182" s="339"/>
      <c r="AP182" s="875"/>
      <c r="AQ182" s="876"/>
      <c r="AR182" s="875"/>
      <c r="AS182" s="877"/>
      <c r="AT182" s="878"/>
      <c r="AU182" s="875"/>
      <c r="AV182" s="879"/>
      <c r="AW182" s="875"/>
      <c r="AX182" s="880"/>
      <c r="AY182" s="877"/>
      <c r="AZ182" s="875"/>
      <c r="BA182" s="879"/>
    </row>
    <row r="183" spans="2:53">
      <c r="B183" s="472" t="s">
        <v>76</v>
      </c>
      <c r="C183" s="939" t="s">
        <v>77</v>
      </c>
      <c r="D183" s="532">
        <v>14</v>
      </c>
      <c r="E183" s="941" t="s">
        <v>36</v>
      </c>
      <c r="F183" s="533">
        <v>41968</v>
      </c>
      <c r="G183" s="532">
        <v>20</v>
      </c>
      <c r="H183" s="532" t="s">
        <v>35</v>
      </c>
      <c r="I183" s="942">
        <v>470</v>
      </c>
      <c r="J183" s="532"/>
      <c r="K183" s="535">
        <v>41989</v>
      </c>
      <c r="L183" s="974">
        <v>41992</v>
      </c>
      <c r="M183" s="532">
        <v>2295</v>
      </c>
      <c r="N183" s="676">
        <v>20000</v>
      </c>
      <c r="O183" s="943">
        <f t="shared" si="46"/>
        <v>0</v>
      </c>
      <c r="P183" s="944">
        <f t="shared" si="52"/>
        <v>9400</v>
      </c>
      <c r="Q183" s="945">
        <f>(L183+28)</f>
        <v>42020</v>
      </c>
      <c r="R183" s="946">
        <f t="shared" si="47"/>
        <v>470</v>
      </c>
      <c r="S183" s="1311" t="s">
        <v>295</v>
      </c>
      <c r="U183" s="828"/>
      <c r="V183" s="369" t="s">
        <v>121</v>
      </c>
      <c r="W183" s="209">
        <v>250</v>
      </c>
      <c r="X183" s="209" t="s">
        <v>36</v>
      </c>
      <c r="Y183" s="210">
        <v>41976</v>
      </c>
      <c r="Z183" s="209">
        <v>100</v>
      </c>
      <c r="AA183" s="209" t="s">
        <v>35</v>
      </c>
      <c r="AB183" s="211">
        <v>60</v>
      </c>
      <c r="AC183" s="209"/>
      <c r="AD183" s="212">
        <v>41990</v>
      </c>
      <c r="AE183" s="210">
        <v>41992</v>
      </c>
      <c r="AF183" s="209">
        <v>2294</v>
      </c>
      <c r="AG183" s="270">
        <v>102000</v>
      </c>
      <c r="AH183" s="209">
        <f t="shared" si="48"/>
        <v>2000</v>
      </c>
      <c r="AI183" s="199">
        <f t="shared" si="49"/>
        <v>6120</v>
      </c>
      <c r="AJ183" s="197">
        <f t="shared" si="50"/>
        <v>42027</v>
      </c>
      <c r="AK183" s="200">
        <f t="shared" si="51"/>
        <v>306</v>
      </c>
      <c r="AL183" s="339"/>
      <c r="AP183" s="875"/>
      <c r="AQ183" s="881"/>
      <c r="AR183" s="875"/>
      <c r="AS183" s="877"/>
      <c r="AT183" s="878"/>
      <c r="AU183" s="875"/>
      <c r="AV183" s="879"/>
      <c r="AW183" s="881"/>
      <c r="AX183" s="882"/>
      <c r="AY183" s="877"/>
      <c r="AZ183" s="881"/>
      <c r="BA183" s="879"/>
    </row>
    <row r="184" spans="2:53">
      <c r="B184" s="472" t="s">
        <v>76</v>
      </c>
      <c r="C184" s="939" t="s">
        <v>77</v>
      </c>
      <c r="D184" s="532">
        <v>15</v>
      </c>
      <c r="E184" s="941" t="s">
        <v>36</v>
      </c>
      <c r="F184" s="533">
        <v>41968</v>
      </c>
      <c r="G184" s="532">
        <v>20</v>
      </c>
      <c r="H184" s="532" t="s">
        <v>35</v>
      </c>
      <c r="I184" s="942">
        <v>470</v>
      </c>
      <c r="J184" s="532"/>
      <c r="K184" s="535">
        <v>41995</v>
      </c>
      <c r="L184" s="974">
        <v>42012</v>
      </c>
      <c r="M184" s="532">
        <v>2306</v>
      </c>
      <c r="N184" s="676">
        <v>20000</v>
      </c>
      <c r="O184" s="943">
        <f t="shared" si="46"/>
        <v>0</v>
      </c>
      <c r="P184" s="944">
        <f t="shared" si="52"/>
        <v>9400</v>
      </c>
      <c r="Q184" s="945">
        <f>(L184+28)</f>
        <v>42040</v>
      </c>
      <c r="R184" s="946">
        <f t="shared" si="47"/>
        <v>470</v>
      </c>
      <c r="S184" s="1311" t="s">
        <v>295</v>
      </c>
      <c r="U184" s="927"/>
      <c r="V184" s="369" t="s">
        <v>59</v>
      </c>
      <c r="W184" s="209">
        <v>248</v>
      </c>
      <c r="X184" s="209" t="s">
        <v>36</v>
      </c>
      <c r="Y184" s="197">
        <v>41922</v>
      </c>
      <c r="Z184" s="270">
        <v>100</v>
      </c>
      <c r="AA184" s="209" t="s">
        <v>35</v>
      </c>
      <c r="AB184" s="199">
        <v>60</v>
      </c>
      <c r="AC184" s="209">
        <v>9124</v>
      </c>
      <c r="AD184" s="212">
        <v>41991</v>
      </c>
      <c r="AE184" s="210">
        <v>41992</v>
      </c>
      <c r="AF184" s="209">
        <v>2294</v>
      </c>
      <c r="AG184" s="270">
        <v>102000</v>
      </c>
      <c r="AH184" s="209">
        <f t="shared" si="48"/>
        <v>2000</v>
      </c>
      <c r="AI184" s="199">
        <f t="shared" si="49"/>
        <v>6120</v>
      </c>
      <c r="AJ184" s="197">
        <f t="shared" si="50"/>
        <v>42027</v>
      </c>
      <c r="AK184" s="200">
        <f t="shared" si="51"/>
        <v>306</v>
      </c>
      <c r="AL184" s="465"/>
      <c r="AP184" s="875"/>
      <c r="AQ184" s="881"/>
      <c r="AR184" s="875"/>
      <c r="AS184" s="877"/>
      <c r="AT184" s="883"/>
      <c r="AU184" s="875"/>
      <c r="AV184" s="879"/>
      <c r="AW184" s="881"/>
      <c r="AX184" s="882"/>
      <c r="AY184" s="877"/>
      <c r="AZ184" s="881"/>
      <c r="BA184" s="879"/>
    </row>
    <row r="185" spans="2:53">
      <c r="B185" s="472" t="s">
        <v>76</v>
      </c>
      <c r="C185" s="939" t="s">
        <v>77</v>
      </c>
      <c r="D185" s="532">
        <v>16</v>
      </c>
      <c r="E185" s="941" t="s">
        <v>36</v>
      </c>
      <c r="F185" s="533">
        <v>41968</v>
      </c>
      <c r="G185" s="532">
        <v>20</v>
      </c>
      <c r="H185" s="532" t="s">
        <v>35</v>
      </c>
      <c r="I185" s="942">
        <v>470</v>
      </c>
      <c r="J185" s="532"/>
      <c r="K185" s="535">
        <v>42002</v>
      </c>
      <c r="L185" s="974">
        <v>42012</v>
      </c>
      <c r="M185" s="532">
        <v>2306</v>
      </c>
      <c r="N185" s="676">
        <v>20000</v>
      </c>
      <c r="O185" s="943">
        <f t="shared" si="46"/>
        <v>0</v>
      </c>
      <c r="P185" s="944">
        <f t="shared" si="52"/>
        <v>9400</v>
      </c>
      <c r="Q185" s="945">
        <f>(L185+28)</f>
        <v>42040</v>
      </c>
      <c r="R185" s="946">
        <f t="shared" si="47"/>
        <v>470</v>
      </c>
      <c r="S185" s="1311" t="s">
        <v>295</v>
      </c>
      <c r="U185" s="927"/>
      <c r="V185" s="369" t="s">
        <v>121</v>
      </c>
      <c r="W185" s="209">
        <v>251</v>
      </c>
      <c r="X185" s="209" t="s">
        <v>36</v>
      </c>
      <c r="Y185" s="210">
        <v>41976</v>
      </c>
      <c r="Z185" s="209">
        <v>100</v>
      </c>
      <c r="AA185" s="209" t="s">
        <v>35</v>
      </c>
      <c r="AB185" s="211">
        <v>60</v>
      </c>
      <c r="AC185" s="209"/>
      <c r="AD185" s="212">
        <v>42011</v>
      </c>
      <c r="AE185" s="210">
        <f>(AD185)</f>
        <v>42011</v>
      </c>
      <c r="AF185" s="209">
        <v>2305</v>
      </c>
      <c r="AG185" s="270">
        <v>99000</v>
      </c>
      <c r="AH185" s="209">
        <f t="shared" si="48"/>
        <v>-1000</v>
      </c>
      <c r="AI185" s="199">
        <f t="shared" si="49"/>
        <v>5940</v>
      </c>
      <c r="AJ185" s="197">
        <f t="shared" si="50"/>
        <v>42046</v>
      </c>
      <c r="AK185" s="200">
        <f t="shared" si="51"/>
        <v>297</v>
      </c>
      <c r="AL185" s="465"/>
      <c r="AP185" s="875"/>
      <c r="AQ185" s="881"/>
      <c r="AR185" s="875"/>
      <c r="AS185" s="877"/>
      <c r="AT185" s="878"/>
      <c r="AU185" s="875"/>
      <c r="AV185" s="879"/>
      <c r="AW185" s="881"/>
      <c r="AX185" s="882"/>
      <c r="AY185" s="877"/>
      <c r="AZ185" s="881"/>
      <c r="BA185" s="879"/>
    </row>
    <row r="186" spans="2:53">
      <c r="B186" s="972" t="s">
        <v>44</v>
      </c>
      <c r="C186" s="402" t="s">
        <v>45</v>
      </c>
      <c r="D186" s="402">
        <v>7</v>
      </c>
      <c r="E186" s="402" t="s">
        <v>74</v>
      </c>
      <c r="F186" s="404">
        <v>41970</v>
      </c>
      <c r="G186" s="405">
        <v>40</v>
      </c>
      <c r="H186" s="402" t="s">
        <v>35</v>
      </c>
      <c r="I186" s="406">
        <v>470</v>
      </c>
      <c r="J186" s="402">
        <v>8490</v>
      </c>
      <c r="K186" s="408">
        <v>41995</v>
      </c>
      <c r="L186" s="404">
        <v>42011</v>
      </c>
      <c r="M186" s="532">
        <v>2304</v>
      </c>
      <c r="N186" s="409">
        <v>40000</v>
      </c>
      <c r="O186" s="409">
        <f t="shared" si="46"/>
        <v>0</v>
      </c>
      <c r="P186" s="410">
        <f t="shared" si="52"/>
        <v>18800</v>
      </c>
      <c r="Q186" s="404">
        <f>(L186+35)</f>
        <v>42046</v>
      </c>
      <c r="R186" s="411">
        <f t="shared" si="47"/>
        <v>940</v>
      </c>
      <c r="S186" s="1311" t="s">
        <v>296</v>
      </c>
      <c r="U186" s="927"/>
      <c r="V186" s="369" t="s">
        <v>59</v>
      </c>
      <c r="W186" s="209">
        <v>256</v>
      </c>
      <c r="X186" s="209" t="s">
        <v>36</v>
      </c>
      <c r="Y186" s="210">
        <v>41976</v>
      </c>
      <c r="Z186" s="209">
        <v>100</v>
      </c>
      <c r="AA186" s="209" t="s">
        <v>35</v>
      </c>
      <c r="AB186" s="211">
        <v>60</v>
      </c>
      <c r="AC186" s="209">
        <v>9124</v>
      </c>
      <c r="AD186" s="212">
        <v>42024</v>
      </c>
      <c r="AE186" s="210">
        <v>42025</v>
      </c>
      <c r="AF186" s="209">
        <v>2318</v>
      </c>
      <c r="AG186" s="270">
        <v>102000</v>
      </c>
      <c r="AH186" s="209">
        <f t="shared" si="48"/>
        <v>2000</v>
      </c>
      <c r="AI186" s="199">
        <f t="shared" si="49"/>
        <v>6120</v>
      </c>
      <c r="AJ186" s="197">
        <f t="shared" si="50"/>
        <v>42060</v>
      </c>
      <c r="AK186" s="200">
        <f t="shared" si="51"/>
        <v>306</v>
      </c>
      <c r="AL186" s="465"/>
      <c r="AP186" s="875"/>
      <c r="AQ186" s="881"/>
      <c r="AR186" s="875"/>
      <c r="AS186" s="877"/>
      <c r="AT186" s="878"/>
      <c r="AU186" s="875"/>
      <c r="AV186" s="879"/>
      <c r="AW186" s="881"/>
      <c r="AX186" s="882"/>
      <c r="AY186" s="877"/>
      <c r="AZ186" s="881"/>
      <c r="BA186" s="879"/>
    </row>
    <row r="187" spans="2:53">
      <c r="B187" s="969" t="s">
        <v>110</v>
      </c>
      <c r="C187" s="196" t="s">
        <v>41</v>
      </c>
      <c r="D187" s="209">
        <v>25</v>
      </c>
      <c r="E187" s="209" t="s">
        <v>74</v>
      </c>
      <c r="F187" s="210">
        <v>41908</v>
      </c>
      <c r="G187" s="209">
        <v>25.2</v>
      </c>
      <c r="H187" s="209" t="s">
        <v>35</v>
      </c>
      <c r="I187" s="211">
        <v>470</v>
      </c>
      <c r="J187" s="209"/>
      <c r="K187" s="212">
        <v>41993</v>
      </c>
      <c r="L187" s="210">
        <v>41992</v>
      </c>
      <c r="M187" s="209">
        <v>2296</v>
      </c>
      <c r="N187" s="209">
        <v>25200</v>
      </c>
      <c r="O187" s="209">
        <f t="shared" si="46"/>
        <v>0</v>
      </c>
      <c r="P187" s="211">
        <f t="shared" si="52"/>
        <v>11844</v>
      </c>
      <c r="Q187" s="623">
        <f>(L187+28)</f>
        <v>42020</v>
      </c>
      <c r="R187" s="211">
        <f t="shared" si="47"/>
        <v>592.20000000000005</v>
      </c>
      <c r="S187" s="605"/>
      <c r="U187" s="927"/>
      <c r="V187" s="369" t="s">
        <v>121</v>
      </c>
      <c r="W187" s="209">
        <v>252</v>
      </c>
      <c r="X187" s="209" t="s">
        <v>36</v>
      </c>
      <c r="Y187" s="210">
        <v>41976</v>
      </c>
      <c r="Z187" s="209">
        <v>100</v>
      </c>
      <c r="AA187" s="209" t="s">
        <v>35</v>
      </c>
      <c r="AB187" s="211">
        <v>60</v>
      </c>
      <c r="AC187" s="209"/>
      <c r="AD187" s="212">
        <v>42034</v>
      </c>
      <c r="AE187" s="210">
        <v>42038</v>
      </c>
      <c r="AF187" s="209">
        <v>2333</v>
      </c>
      <c r="AG187" s="270">
        <v>102000</v>
      </c>
      <c r="AH187" s="209">
        <f t="shared" si="48"/>
        <v>2000</v>
      </c>
      <c r="AI187" s="199">
        <f t="shared" si="49"/>
        <v>6120</v>
      </c>
      <c r="AJ187" s="197">
        <f t="shared" si="50"/>
        <v>42073</v>
      </c>
      <c r="AK187" s="200">
        <f t="shared" si="51"/>
        <v>306</v>
      </c>
      <c r="AL187" s="465"/>
      <c r="AP187" s="875"/>
      <c r="AQ187" s="881"/>
      <c r="AR187" s="875"/>
      <c r="AS187" s="877"/>
      <c r="AT187" s="878"/>
      <c r="AU187" s="875"/>
      <c r="AV187" s="879"/>
      <c r="AW187" s="881"/>
      <c r="AX187" s="882"/>
      <c r="AY187" s="877"/>
      <c r="AZ187" s="881"/>
      <c r="BA187" s="879"/>
    </row>
    <row r="188" spans="2:53">
      <c r="B188" s="969" t="s">
        <v>2</v>
      </c>
      <c r="C188" s="209" t="s">
        <v>121</v>
      </c>
      <c r="D188" s="209">
        <v>250</v>
      </c>
      <c r="E188" s="209" t="s">
        <v>36</v>
      </c>
      <c r="F188" s="210">
        <v>41976</v>
      </c>
      <c r="G188" s="209">
        <v>100</v>
      </c>
      <c r="H188" s="209" t="s">
        <v>35</v>
      </c>
      <c r="I188" s="211">
        <v>60</v>
      </c>
      <c r="J188" s="209"/>
      <c r="K188" s="212">
        <v>41990</v>
      </c>
      <c r="L188" s="210">
        <v>41992</v>
      </c>
      <c r="M188" s="209">
        <v>2294</v>
      </c>
      <c r="N188" s="270">
        <v>102000</v>
      </c>
      <c r="O188" s="209">
        <f t="shared" si="46"/>
        <v>2000</v>
      </c>
      <c r="P188" s="199">
        <f t="shared" si="52"/>
        <v>6120</v>
      </c>
      <c r="Q188" s="197">
        <f>(L188+35)</f>
        <v>42027</v>
      </c>
      <c r="R188" s="200">
        <f t="shared" si="47"/>
        <v>306</v>
      </c>
      <c r="S188" s="605"/>
      <c r="U188" s="927"/>
      <c r="V188" s="369" t="s">
        <v>59</v>
      </c>
      <c r="W188" s="820">
        <v>257</v>
      </c>
      <c r="X188" s="209" t="s">
        <v>36</v>
      </c>
      <c r="Y188" s="210">
        <v>41976</v>
      </c>
      <c r="Z188" s="209">
        <v>100</v>
      </c>
      <c r="AA188" s="209" t="s">
        <v>35</v>
      </c>
      <c r="AB188" s="211">
        <v>60</v>
      </c>
      <c r="AC188" s="820">
        <v>9124</v>
      </c>
      <c r="AD188" s="822">
        <v>42041</v>
      </c>
      <c r="AE188" s="210">
        <v>42038</v>
      </c>
      <c r="AF188" s="820">
        <v>2333</v>
      </c>
      <c r="AG188" s="270">
        <v>102000</v>
      </c>
      <c r="AH188" s="209">
        <f t="shared" si="48"/>
        <v>2000</v>
      </c>
      <c r="AI188" s="199">
        <f t="shared" si="49"/>
        <v>6120</v>
      </c>
      <c r="AJ188" s="197">
        <f t="shared" si="50"/>
        <v>42073</v>
      </c>
      <c r="AK188" s="200">
        <f t="shared" si="51"/>
        <v>306</v>
      </c>
      <c r="AL188" s="929"/>
      <c r="AP188" s="875"/>
      <c r="AQ188" s="881"/>
      <c r="AR188" s="875"/>
      <c r="AS188" s="877"/>
      <c r="AT188" s="878"/>
      <c r="AU188" s="875"/>
      <c r="AV188" s="879"/>
      <c r="AW188" s="881"/>
      <c r="AX188" s="882"/>
      <c r="AY188" s="877"/>
      <c r="AZ188" s="881"/>
      <c r="BA188" s="879"/>
    </row>
    <row r="189" spans="2:53">
      <c r="B189" s="970" t="s">
        <v>2</v>
      </c>
      <c r="C189" s="369" t="s">
        <v>121</v>
      </c>
      <c r="D189" s="209">
        <v>251</v>
      </c>
      <c r="E189" s="209" t="s">
        <v>36</v>
      </c>
      <c r="F189" s="210">
        <v>41976</v>
      </c>
      <c r="G189" s="209">
        <v>100</v>
      </c>
      <c r="H189" s="209" t="s">
        <v>35</v>
      </c>
      <c r="I189" s="211">
        <v>60</v>
      </c>
      <c r="J189" s="209"/>
      <c r="K189" s="212">
        <v>42011</v>
      </c>
      <c r="L189" s="210">
        <f>(K189)</f>
        <v>42011</v>
      </c>
      <c r="M189" s="209">
        <v>2305</v>
      </c>
      <c r="N189" s="270">
        <v>99000</v>
      </c>
      <c r="O189" s="209">
        <f t="shared" si="46"/>
        <v>-1000</v>
      </c>
      <c r="P189" s="199">
        <f t="shared" si="52"/>
        <v>5940</v>
      </c>
      <c r="Q189" s="197">
        <f>(L189+35)</f>
        <v>42046</v>
      </c>
      <c r="R189" s="200">
        <f t="shared" si="47"/>
        <v>297</v>
      </c>
      <c r="S189" s="606"/>
      <c r="U189" s="927"/>
      <c r="V189" s="369" t="s">
        <v>121</v>
      </c>
      <c r="W189" s="209">
        <v>253</v>
      </c>
      <c r="X189" s="209" t="s">
        <v>36</v>
      </c>
      <c r="Y189" s="210">
        <v>41976</v>
      </c>
      <c r="Z189" s="209">
        <v>100</v>
      </c>
      <c r="AA189" s="209" t="s">
        <v>35</v>
      </c>
      <c r="AB189" s="211">
        <v>60</v>
      </c>
      <c r="AC189" s="209"/>
      <c r="AD189" s="212">
        <v>42053</v>
      </c>
      <c r="AE189" s="210">
        <v>42054</v>
      </c>
      <c r="AF189" s="209">
        <v>2349</v>
      </c>
      <c r="AG189" s="270">
        <v>102000</v>
      </c>
      <c r="AH189" s="209">
        <f t="shared" si="48"/>
        <v>2000</v>
      </c>
      <c r="AI189" s="199">
        <f t="shared" si="49"/>
        <v>6120</v>
      </c>
      <c r="AJ189" s="197">
        <f t="shared" si="50"/>
        <v>42089</v>
      </c>
      <c r="AK189" s="200">
        <f t="shared" si="51"/>
        <v>306</v>
      </c>
      <c r="AL189" s="465"/>
      <c r="AP189" s="875"/>
      <c r="AQ189" s="881"/>
      <c r="AR189" s="875"/>
      <c r="AS189" s="877"/>
      <c r="AT189" s="878"/>
      <c r="AU189" s="875"/>
      <c r="AV189" s="879"/>
      <c r="AW189" s="881"/>
      <c r="AX189" s="882"/>
      <c r="AY189" s="877"/>
      <c r="AZ189" s="881"/>
      <c r="BA189" s="879"/>
    </row>
    <row r="190" spans="2:53">
      <c r="B190" s="1310" t="s">
        <v>76</v>
      </c>
      <c r="C190" s="1082" t="s">
        <v>195</v>
      </c>
      <c r="D190" s="940">
        <v>17</v>
      </c>
      <c r="E190" s="941" t="s">
        <v>36</v>
      </c>
      <c r="F190" s="992">
        <v>41981</v>
      </c>
      <c r="G190" s="940">
        <v>12</v>
      </c>
      <c r="H190" s="940" t="s">
        <v>35</v>
      </c>
      <c r="I190" s="942">
        <v>280</v>
      </c>
      <c r="J190" s="940"/>
      <c r="K190" s="1083">
        <v>41989</v>
      </c>
      <c r="L190" s="975">
        <f>(K190)</f>
        <v>41989</v>
      </c>
      <c r="M190" s="940"/>
      <c r="N190" s="1062">
        <v>12000</v>
      </c>
      <c r="O190" s="943">
        <f t="shared" si="46"/>
        <v>0</v>
      </c>
      <c r="P190" s="944">
        <f t="shared" si="52"/>
        <v>3360</v>
      </c>
      <c r="Q190" s="945">
        <f>(L190+28)</f>
        <v>42017</v>
      </c>
      <c r="R190" s="946">
        <f t="shared" si="47"/>
        <v>168</v>
      </c>
      <c r="S190" s="1311" t="s">
        <v>297</v>
      </c>
      <c r="U190" s="927"/>
      <c r="V190" s="369" t="s">
        <v>59</v>
      </c>
      <c r="W190" s="209">
        <v>258</v>
      </c>
      <c r="X190" s="209" t="s">
        <v>36</v>
      </c>
      <c r="Y190" s="210">
        <v>41976</v>
      </c>
      <c r="Z190" s="209">
        <v>100</v>
      </c>
      <c r="AA190" s="209" t="s">
        <v>35</v>
      </c>
      <c r="AB190" s="211">
        <v>60</v>
      </c>
      <c r="AC190" s="209">
        <v>9124</v>
      </c>
      <c r="AD190" s="212">
        <v>42055</v>
      </c>
      <c r="AE190" s="210">
        <v>42054</v>
      </c>
      <c r="AF190" s="209">
        <v>2349</v>
      </c>
      <c r="AG190" s="270">
        <v>102000</v>
      </c>
      <c r="AH190" s="209">
        <f t="shared" si="48"/>
        <v>2000</v>
      </c>
      <c r="AI190" s="199">
        <f t="shared" si="49"/>
        <v>6120</v>
      </c>
      <c r="AJ190" s="197">
        <f t="shared" si="50"/>
        <v>42089</v>
      </c>
      <c r="AK190" s="200">
        <f t="shared" si="51"/>
        <v>306</v>
      </c>
      <c r="AL190" s="465"/>
      <c r="AP190" s="875"/>
      <c r="AQ190" s="881"/>
      <c r="AR190" s="875"/>
      <c r="AS190" s="877"/>
      <c r="AT190" s="878"/>
      <c r="AU190" s="875"/>
      <c r="AV190" s="879"/>
      <c r="AW190" s="881"/>
      <c r="AX190" s="882"/>
      <c r="AY190" s="877"/>
      <c r="AZ190" s="881"/>
      <c r="BA190" s="879"/>
    </row>
    <row r="191" spans="2:53">
      <c r="B191" s="475" t="s">
        <v>128</v>
      </c>
      <c r="C191" s="836" t="s">
        <v>82</v>
      </c>
      <c r="D191" s="403" t="s">
        <v>205</v>
      </c>
      <c r="E191" s="402" t="s">
        <v>36</v>
      </c>
      <c r="F191" s="404">
        <v>42010</v>
      </c>
      <c r="G191" s="532">
        <v>6</v>
      </c>
      <c r="H191" s="532" t="s">
        <v>35</v>
      </c>
      <c r="I191" s="534">
        <v>470</v>
      </c>
      <c r="J191" s="532"/>
      <c r="K191" s="535">
        <v>42010</v>
      </c>
      <c r="L191" s="533">
        <v>42010</v>
      </c>
      <c r="M191" s="532">
        <v>2303</v>
      </c>
      <c r="N191" s="409">
        <v>6000</v>
      </c>
      <c r="O191" s="409">
        <f t="shared" si="46"/>
        <v>0</v>
      </c>
      <c r="P191" s="410">
        <f t="shared" si="52"/>
        <v>2820</v>
      </c>
      <c r="Q191" s="404">
        <f>(L191+28)</f>
        <v>42038</v>
      </c>
      <c r="R191" s="411">
        <f t="shared" si="47"/>
        <v>141</v>
      </c>
      <c r="S191" s="1311" t="s">
        <v>298</v>
      </c>
      <c r="U191" s="927"/>
      <c r="V191" s="749" t="s">
        <v>121</v>
      </c>
      <c r="W191" s="739">
        <v>254</v>
      </c>
      <c r="X191" s="739" t="s">
        <v>36</v>
      </c>
      <c r="Y191" s="742">
        <v>41976</v>
      </c>
      <c r="Z191" s="739">
        <v>100</v>
      </c>
      <c r="AA191" s="739" t="s">
        <v>35</v>
      </c>
      <c r="AB191" s="870">
        <v>60</v>
      </c>
      <c r="AC191" s="739"/>
      <c r="AD191" s="741">
        <v>42069</v>
      </c>
      <c r="AE191" s="742">
        <f>(AD191)</f>
        <v>42069</v>
      </c>
      <c r="AF191" s="739"/>
      <c r="AG191" s="1327">
        <v>100000</v>
      </c>
      <c r="AH191" s="739">
        <f t="shared" si="48"/>
        <v>0</v>
      </c>
      <c r="AI191" s="743">
        <f t="shared" si="49"/>
        <v>6000</v>
      </c>
      <c r="AJ191" s="735">
        <f t="shared" si="50"/>
        <v>42104</v>
      </c>
      <c r="AK191" s="733">
        <f t="shared" si="51"/>
        <v>300</v>
      </c>
      <c r="AL191" s="872" t="s">
        <v>305</v>
      </c>
      <c r="AP191" s="875"/>
      <c r="AQ191" s="881"/>
      <c r="AR191" s="875"/>
      <c r="AS191" s="877"/>
      <c r="AT191" s="878"/>
      <c r="AU191" s="875"/>
      <c r="AV191" s="879"/>
      <c r="AW191" s="881"/>
      <c r="AX191" s="882"/>
      <c r="AY191" s="877"/>
      <c r="AZ191" s="881"/>
      <c r="BA191" s="879"/>
    </row>
    <row r="192" spans="2:53">
      <c r="B192" s="390" t="s">
        <v>75</v>
      </c>
      <c r="C192" s="369" t="s">
        <v>59</v>
      </c>
      <c r="D192" s="209">
        <v>248</v>
      </c>
      <c r="E192" s="209" t="s">
        <v>36</v>
      </c>
      <c r="F192" s="197">
        <v>41922</v>
      </c>
      <c r="G192" s="270">
        <v>100</v>
      </c>
      <c r="H192" s="209" t="s">
        <v>35</v>
      </c>
      <c r="I192" s="199">
        <v>60</v>
      </c>
      <c r="J192" s="209">
        <v>9124</v>
      </c>
      <c r="K192" s="212">
        <v>41991</v>
      </c>
      <c r="L192" s="210">
        <v>41992</v>
      </c>
      <c r="M192" s="209">
        <v>2294</v>
      </c>
      <c r="N192" s="270">
        <v>102000</v>
      </c>
      <c r="O192" s="209">
        <f t="shared" si="46"/>
        <v>2000</v>
      </c>
      <c r="P192" s="199">
        <f t="shared" si="52"/>
        <v>6120</v>
      </c>
      <c r="Q192" s="197">
        <f>(L192+35)</f>
        <v>42027</v>
      </c>
      <c r="R192" s="200">
        <f t="shared" si="47"/>
        <v>306</v>
      </c>
      <c r="S192" s="793"/>
      <c r="U192" s="927"/>
      <c r="V192" s="749" t="s">
        <v>59</v>
      </c>
      <c r="W192" s="739">
        <v>259</v>
      </c>
      <c r="X192" s="739" t="s">
        <v>36</v>
      </c>
      <c r="Y192" s="742">
        <v>41976</v>
      </c>
      <c r="Z192" s="739">
        <v>100</v>
      </c>
      <c r="AA192" s="739" t="s">
        <v>35</v>
      </c>
      <c r="AB192" s="870">
        <v>60</v>
      </c>
      <c r="AC192" s="739">
        <v>9124</v>
      </c>
      <c r="AD192" s="741">
        <v>42075</v>
      </c>
      <c r="AE192" s="742">
        <f>(AD192)</f>
        <v>42075</v>
      </c>
      <c r="AF192" s="739"/>
      <c r="AG192" s="1327">
        <v>100000</v>
      </c>
      <c r="AH192" s="739">
        <f t="shared" si="48"/>
        <v>0</v>
      </c>
      <c r="AI192" s="743">
        <f t="shared" si="49"/>
        <v>6000</v>
      </c>
      <c r="AJ192" s="735">
        <f t="shared" si="50"/>
        <v>42110</v>
      </c>
      <c r="AK192" s="733">
        <f t="shared" si="51"/>
        <v>300</v>
      </c>
      <c r="AL192" s="872" t="s">
        <v>305</v>
      </c>
      <c r="AP192" s="875"/>
      <c r="AQ192" s="881"/>
      <c r="AR192" s="875"/>
      <c r="AS192" s="877"/>
      <c r="AT192" s="878"/>
      <c r="AU192" s="875"/>
      <c r="AV192" s="879"/>
      <c r="AW192" s="881"/>
      <c r="AX192" s="882"/>
      <c r="AY192" s="877"/>
      <c r="AZ192" s="881"/>
      <c r="BA192" s="879"/>
    </row>
    <row r="193" spans="2:53">
      <c r="B193" s="968" t="s">
        <v>143</v>
      </c>
      <c r="C193" s="834" t="s">
        <v>145</v>
      </c>
      <c r="D193" s="834">
        <v>2</v>
      </c>
      <c r="E193" s="834" t="s">
        <v>36</v>
      </c>
      <c r="F193" s="825">
        <v>41983</v>
      </c>
      <c r="G193" s="1109">
        <v>12</v>
      </c>
      <c r="H193" s="834" t="s">
        <v>35</v>
      </c>
      <c r="I193" s="1110">
        <v>495</v>
      </c>
      <c r="J193" s="1111"/>
      <c r="K193" s="1112">
        <v>41983</v>
      </c>
      <c r="L193" s="825">
        <v>41984</v>
      </c>
      <c r="M193" s="820">
        <v>2282</v>
      </c>
      <c r="N193" s="1061">
        <v>12000</v>
      </c>
      <c r="O193" s="823">
        <f t="shared" si="46"/>
        <v>0</v>
      </c>
      <c r="P193" s="824">
        <f t="shared" si="52"/>
        <v>5940</v>
      </c>
      <c r="Q193" s="825">
        <f>(L193+35)</f>
        <v>42019</v>
      </c>
      <c r="R193" s="826">
        <f t="shared" si="47"/>
        <v>297</v>
      </c>
      <c r="S193" s="793"/>
      <c r="U193" s="927"/>
      <c r="V193" s="749" t="s">
        <v>121</v>
      </c>
      <c r="W193" s="739">
        <v>255</v>
      </c>
      <c r="X193" s="739" t="s">
        <v>36</v>
      </c>
      <c r="Y193" s="742">
        <v>41976</v>
      </c>
      <c r="Z193" s="739">
        <v>100</v>
      </c>
      <c r="AA193" s="739" t="s">
        <v>35</v>
      </c>
      <c r="AB193" s="870">
        <v>60</v>
      </c>
      <c r="AC193" s="739"/>
      <c r="AD193" s="741">
        <v>42090</v>
      </c>
      <c r="AE193" s="742">
        <f>(AD193)</f>
        <v>42090</v>
      </c>
      <c r="AF193" s="739"/>
      <c r="AG193" s="1327">
        <v>100000</v>
      </c>
      <c r="AH193" s="739">
        <f t="shared" si="48"/>
        <v>0</v>
      </c>
      <c r="AI193" s="743">
        <f t="shared" si="49"/>
        <v>6000</v>
      </c>
      <c r="AJ193" s="735">
        <f t="shared" si="50"/>
        <v>42125</v>
      </c>
      <c r="AK193" s="733">
        <f t="shared" si="51"/>
        <v>300</v>
      </c>
      <c r="AL193" s="872" t="s">
        <v>305</v>
      </c>
      <c r="AP193" s="875"/>
      <c r="AQ193" s="881"/>
      <c r="AR193" s="875"/>
      <c r="AS193" s="877"/>
      <c r="AT193" s="878"/>
      <c r="AU193" s="875"/>
      <c r="AV193" s="879"/>
      <c r="AW193" s="881"/>
      <c r="AX193" s="882"/>
      <c r="AY193" s="877"/>
      <c r="AZ193" s="881"/>
      <c r="BA193" s="879"/>
    </row>
    <row r="194" spans="2:53">
      <c r="B194" s="367" t="s">
        <v>196</v>
      </c>
      <c r="C194" s="209" t="s">
        <v>203</v>
      </c>
      <c r="D194" s="209">
        <v>1</v>
      </c>
      <c r="E194" s="209" t="s">
        <v>36</v>
      </c>
      <c r="F194" s="210">
        <v>41993</v>
      </c>
      <c r="G194" s="209">
        <v>50</v>
      </c>
      <c r="H194" s="196" t="s">
        <v>35</v>
      </c>
      <c r="I194" s="200">
        <v>260</v>
      </c>
      <c r="J194" s="209" t="s">
        <v>78</v>
      </c>
      <c r="K194" s="272">
        <v>41993</v>
      </c>
      <c r="L194" s="197">
        <f>(K194)</f>
        <v>41993</v>
      </c>
      <c r="M194" s="196">
        <v>2298</v>
      </c>
      <c r="N194" s="198">
        <v>22500</v>
      </c>
      <c r="O194" s="198">
        <f t="shared" si="46"/>
        <v>-27500</v>
      </c>
      <c r="P194" s="199">
        <f t="shared" si="52"/>
        <v>5850</v>
      </c>
      <c r="Q194" s="197">
        <f>(L194+28)</f>
        <v>42021</v>
      </c>
      <c r="R194" s="200">
        <f t="shared" si="47"/>
        <v>292.5</v>
      </c>
      <c r="S194" s="793"/>
      <c r="U194" s="927"/>
      <c r="V194" s="749" t="s">
        <v>59</v>
      </c>
      <c r="W194" s="739">
        <v>260</v>
      </c>
      <c r="X194" s="739" t="s">
        <v>36</v>
      </c>
      <c r="Y194" s="742">
        <v>41976</v>
      </c>
      <c r="Z194" s="739">
        <v>100</v>
      </c>
      <c r="AA194" s="739" t="s">
        <v>35</v>
      </c>
      <c r="AB194" s="870">
        <v>60</v>
      </c>
      <c r="AC194" s="739">
        <v>9124</v>
      </c>
      <c r="AD194" s="741">
        <v>42094</v>
      </c>
      <c r="AE194" s="742">
        <f>(AD194)</f>
        <v>42094</v>
      </c>
      <c r="AF194" s="739"/>
      <c r="AG194" s="1327">
        <v>100000</v>
      </c>
      <c r="AH194" s="739">
        <f t="shared" si="48"/>
        <v>0</v>
      </c>
      <c r="AI194" s="743">
        <f t="shared" si="49"/>
        <v>6000</v>
      </c>
      <c r="AJ194" s="735">
        <f t="shared" si="50"/>
        <v>42129</v>
      </c>
      <c r="AK194" s="733">
        <f t="shared" si="51"/>
        <v>300</v>
      </c>
      <c r="AL194" s="872" t="s">
        <v>305</v>
      </c>
      <c r="AP194" s="875"/>
      <c r="AQ194" s="881"/>
      <c r="AR194" s="875"/>
      <c r="AS194" s="877"/>
      <c r="AT194" s="878"/>
      <c r="AU194" s="875"/>
      <c r="AV194" s="879"/>
      <c r="AW194" s="881"/>
      <c r="AX194" s="882"/>
      <c r="AY194" s="877"/>
      <c r="AZ194" s="881"/>
      <c r="BA194" s="879"/>
    </row>
    <row r="195" spans="2:53">
      <c r="B195" s="367" t="s">
        <v>196</v>
      </c>
      <c r="C195" s="369"/>
      <c r="D195" s="209">
        <v>1</v>
      </c>
      <c r="E195" s="209" t="s">
        <v>36</v>
      </c>
      <c r="F195" s="210">
        <v>41993</v>
      </c>
      <c r="G195" s="209">
        <v>27.5</v>
      </c>
      <c r="H195" s="196" t="s">
        <v>35</v>
      </c>
      <c r="I195" s="200">
        <v>260</v>
      </c>
      <c r="J195" s="209" t="s">
        <v>78</v>
      </c>
      <c r="K195" s="272">
        <v>41993</v>
      </c>
      <c r="L195" s="197">
        <v>41995</v>
      </c>
      <c r="M195" s="196">
        <v>2299</v>
      </c>
      <c r="N195" s="198">
        <v>16000</v>
      </c>
      <c r="O195" s="198">
        <f t="shared" si="46"/>
        <v>-11500</v>
      </c>
      <c r="P195" s="199">
        <f t="shared" si="52"/>
        <v>4160</v>
      </c>
      <c r="Q195" s="197">
        <f>(L195+28)</f>
        <v>42023</v>
      </c>
      <c r="R195" s="200">
        <f t="shared" si="47"/>
        <v>208</v>
      </c>
      <c r="S195" s="465" t="s">
        <v>8</v>
      </c>
      <c r="U195" s="927"/>
      <c r="V195" s="369" t="s">
        <v>66</v>
      </c>
      <c r="W195" s="209">
        <v>261</v>
      </c>
      <c r="X195" s="209" t="s">
        <v>36</v>
      </c>
      <c r="Y195" s="197">
        <v>42055</v>
      </c>
      <c r="Z195" s="209">
        <v>50</v>
      </c>
      <c r="AA195" s="209" t="s">
        <v>35</v>
      </c>
      <c r="AB195" s="199">
        <v>198</v>
      </c>
      <c r="AC195" s="209">
        <v>13822</v>
      </c>
      <c r="AD195" s="212">
        <v>42083</v>
      </c>
      <c r="AE195" s="210">
        <v>42081</v>
      </c>
      <c r="AF195" s="209">
        <v>2386</v>
      </c>
      <c r="AG195" s="270">
        <v>50000</v>
      </c>
      <c r="AH195" s="209">
        <f t="shared" si="48"/>
        <v>0</v>
      </c>
      <c r="AI195" s="199">
        <f t="shared" si="49"/>
        <v>9900</v>
      </c>
      <c r="AJ195" s="197">
        <f t="shared" si="50"/>
        <v>42116</v>
      </c>
      <c r="AK195" s="200">
        <f t="shared" si="51"/>
        <v>495</v>
      </c>
      <c r="AL195" s="465"/>
      <c r="AP195" s="875"/>
      <c r="AQ195" s="881"/>
      <c r="AR195" s="875"/>
      <c r="AS195" s="884"/>
      <c r="AT195" s="878"/>
      <c r="AU195" s="875"/>
      <c r="AV195" s="879"/>
      <c r="AW195" s="881"/>
      <c r="AX195" s="885"/>
      <c r="AY195" s="884"/>
      <c r="AZ195" s="881"/>
      <c r="BA195" s="879"/>
    </row>
    <row r="196" spans="2:53">
      <c r="B196" s="367" t="s">
        <v>196</v>
      </c>
      <c r="C196" s="369"/>
      <c r="D196" s="976">
        <v>1</v>
      </c>
      <c r="E196" s="976" t="s">
        <v>36</v>
      </c>
      <c r="F196" s="977">
        <v>41993</v>
      </c>
      <c r="G196" s="209">
        <v>11.5</v>
      </c>
      <c r="H196" s="196" t="s">
        <v>35</v>
      </c>
      <c r="I196" s="200">
        <v>260</v>
      </c>
      <c r="J196" s="209" t="s">
        <v>78</v>
      </c>
      <c r="K196" s="272">
        <v>41996</v>
      </c>
      <c r="L196" s="197">
        <v>41996</v>
      </c>
      <c r="M196" s="196">
        <v>2301</v>
      </c>
      <c r="N196" s="198">
        <v>10000</v>
      </c>
      <c r="O196" s="198">
        <f t="shared" si="46"/>
        <v>-1500</v>
      </c>
      <c r="P196" s="199">
        <f t="shared" si="52"/>
        <v>2600</v>
      </c>
      <c r="Q196" s="197">
        <f>(L196+28)</f>
        <v>42024</v>
      </c>
      <c r="R196" s="200">
        <f t="shared" si="47"/>
        <v>130</v>
      </c>
      <c r="S196" s="465" t="s">
        <v>224</v>
      </c>
      <c r="U196" s="927"/>
      <c r="V196" s="369" t="s">
        <v>121</v>
      </c>
      <c r="W196" s="209">
        <v>262</v>
      </c>
      <c r="X196" s="209" t="s">
        <v>36</v>
      </c>
      <c r="Y196" s="210">
        <v>42149</v>
      </c>
      <c r="Z196" s="209">
        <v>50</v>
      </c>
      <c r="AA196" s="209" t="s">
        <v>35</v>
      </c>
      <c r="AB196" s="211">
        <v>60</v>
      </c>
      <c r="AC196" s="209"/>
      <c r="AD196" s="212">
        <v>42170</v>
      </c>
      <c r="AE196" s="210">
        <v>42166</v>
      </c>
      <c r="AF196" s="209">
        <v>2471</v>
      </c>
      <c r="AG196" s="270">
        <v>51000</v>
      </c>
      <c r="AH196" s="209">
        <f t="shared" si="48"/>
        <v>1000</v>
      </c>
      <c r="AI196" s="199">
        <f t="shared" si="49"/>
        <v>3060</v>
      </c>
      <c r="AJ196" s="197">
        <f t="shared" si="50"/>
        <v>42201</v>
      </c>
      <c r="AK196" s="200">
        <f t="shared" si="51"/>
        <v>153</v>
      </c>
      <c r="AL196" s="465"/>
      <c r="AP196" s="875"/>
      <c r="AQ196" s="881"/>
      <c r="AR196" s="875"/>
      <c r="AS196" s="884"/>
      <c r="AT196" s="878"/>
      <c r="AU196" s="875"/>
      <c r="AV196" s="879"/>
      <c r="AW196" s="881"/>
      <c r="AX196" s="885"/>
      <c r="AY196" s="884"/>
      <c r="AZ196" s="881"/>
      <c r="BA196" s="879"/>
    </row>
    <row r="197" spans="2:53" ht="16.2" thickBot="1">
      <c r="B197" s="477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40"/>
      <c r="P197" s="662">
        <f>SUM(P180:P196)</f>
        <v>122998</v>
      </c>
      <c r="Q197" s="326"/>
      <c r="R197" s="518">
        <f>SUM(R180:R196)</f>
        <v>6149.9</v>
      </c>
      <c r="S197" s="327"/>
      <c r="T197" s="163"/>
      <c r="U197" s="927"/>
      <c r="V197" s="932" t="s">
        <v>121</v>
      </c>
      <c r="W197" s="209">
        <v>263</v>
      </c>
      <c r="X197" s="209" t="s">
        <v>36</v>
      </c>
      <c r="Y197" s="210">
        <v>42149</v>
      </c>
      <c r="Z197" s="209">
        <v>50</v>
      </c>
      <c r="AA197" s="209" t="s">
        <v>35</v>
      </c>
      <c r="AB197" s="211">
        <v>60</v>
      </c>
      <c r="AC197" s="209"/>
      <c r="AD197" s="212">
        <v>42185</v>
      </c>
      <c r="AE197" s="210">
        <v>42174</v>
      </c>
      <c r="AF197" s="209">
        <v>2480</v>
      </c>
      <c r="AG197" s="270">
        <v>51000</v>
      </c>
      <c r="AH197" s="209">
        <f t="shared" si="48"/>
        <v>1000</v>
      </c>
      <c r="AI197" s="199">
        <f t="shared" si="49"/>
        <v>3060</v>
      </c>
      <c r="AJ197" s="197">
        <f t="shared" si="50"/>
        <v>42209</v>
      </c>
      <c r="AK197" s="200">
        <f t="shared" si="51"/>
        <v>153</v>
      </c>
      <c r="AL197" s="465"/>
      <c r="AP197" s="875"/>
      <c r="AQ197" s="881"/>
      <c r="AR197" s="875"/>
      <c r="AS197" s="884"/>
      <c r="AT197" s="878"/>
      <c r="AU197" s="875"/>
      <c r="AV197" s="879"/>
      <c r="AW197" s="881"/>
      <c r="AX197" s="885"/>
      <c r="AY197" s="884"/>
      <c r="AZ197" s="881"/>
      <c r="BA197" s="879"/>
    </row>
    <row r="198" spans="2:53" ht="15.6">
      <c r="T198" s="163"/>
      <c r="U198" s="553"/>
      <c r="V198" s="369" t="s">
        <v>59</v>
      </c>
      <c r="W198" s="209">
        <v>264</v>
      </c>
      <c r="X198" s="209" t="s">
        <v>36</v>
      </c>
      <c r="Y198" s="210">
        <v>42158</v>
      </c>
      <c r="Z198" s="209">
        <v>100</v>
      </c>
      <c r="AA198" s="209" t="s">
        <v>35</v>
      </c>
      <c r="AB198" s="211">
        <v>60</v>
      </c>
      <c r="AC198" s="209">
        <v>9124</v>
      </c>
      <c r="AD198" s="212">
        <v>42185</v>
      </c>
      <c r="AE198" s="210">
        <v>42186</v>
      </c>
      <c r="AF198" s="209">
        <v>2491</v>
      </c>
      <c r="AG198" s="270">
        <v>96000</v>
      </c>
      <c r="AH198" s="209">
        <f t="shared" si="48"/>
        <v>-4000</v>
      </c>
      <c r="AI198" s="199">
        <f t="shared" si="49"/>
        <v>5760</v>
      </c>
      <c r="AJ198" s="197">
        <f t="shared" si="50"/>
        <v>42221</v>
      </c>
      <c r="AK198" s="200">
        <f t="shared" si="51"/>
        <v>288</v>
      </c>
      <c r="AL198" s="339"/>
      <c r="AP198" s="875"/>
      <c r="AQ198" s="881"/>
      <c r="AR198" s="875"/>
      <c r="AS198" s="884"/>
      <c r="AT198" s="878"/>
      <c r="AU198" s="875"/>
      <c r="AV198" s="879"/>
      <c r="AW198" s="881"/>
      <c r="AX198" s="885"/>
      <c r="AY198" s="884"/>
      <c r="AZ198" s="881"/>
      <c r="BA198" s="879"/>
    </row>
    <row r="199" spans="2:53" ht="18.600000000000001" thickBot="1">
      <c r="B199" s="540" t="s">
        <v>149</v>
      </c>
      <c r="C199" s="132"/>
      <c r="D199" s="133"/>
      <c r="E199" s="134"/>
      <c r="F199" s="134"/>
      <c r="G199" s="134"/>
      <c r="H199" s="134"/>
      <c r="I199" s="135"/>
      <c r="J199" s="134"/>
      <c r="K199" s="134"/>
      <c r="L199" s="134"/>
      <c r="M199" s="132"/>
      <c r="N199" s="136"/>
      <c r="T199" s="163"/>
      <c r="U199" s="553"/>
      <c r="V199" s="369" t="s">
        <v>59</v>
      </c>
      <c r="W199" s="209">
        <v>265</v>
      </c>
      <c r="X199" s="209" t="s">
        <v>36</v>
      </c>
      <c r="Y199" s="210">
        <v>42158</v>
      </c>
      <c r="Z199" s="209">
        <v>100</v>
      </c>
      <c r="AA199" s="209" t="s">
        <v>35</v>
      </c>
      <c r="AB199" s="211">
        <v>60</v>
      </c>
      <c r="AC199" s="209">
        <v>9124</v>
      </c>
      <c r="AD199" s="212">
        <v>42199</v>
      </c>
      <c r="AE199" s="210">
        <v>42200</v>
      </c>
      <c r="AF199" s="209">
        <v>2502</v>
      </c>
      <c r="AG199" s="270">
        <v>93000</v>
      </c>
      <c r="AH199" s="209">
        <f t="shared" si="48"/>
        <v>-7000</v>
      </c>
      <c r="AI199" s="199">
        <f t="shared" si="49"/>
        <v>5580</v>
      </c>
      <c r="AJ199" s="197">
        <f t="shared" si="50"/>
        <v>42235</v>
      </c>
      <c r="AK199" s="200">
        <f t="shared" si="51"/>
        <v>279</v>
      </c>
      <c r="AL199" s="339"/>
      <c r="AP199" s="875"/>
      <c r="AQ199" s="881"/>
      <c r="AR199" s="875"/>
      <c r="AS199" s="884"/>
      <c r="AT199" s="878"/>
      <c r="AU199" s="875"/>
      <c r="AV199" s="879"/>
      <c r="AW199" s="881"/>
      <c r="AX199" s="885"/>
      <c r="AY199" s="884"/>
      <c r="AZ199" s="881"/>
      <c r="BA199" s="879"/>
    </row>
    <row r="200" spans="2:53" ht="15.6">
      <c r="B200" s="3"/>
      <c r="C200" s="4"/>
      <c r="D200" s="4"/>
      <c r="E200" s="5" t="s">
        <v>14</v>
      </c>
      <c r="F200" s="5" t="s">
        <v>12</v>
      </c>
      <c r="G200" s="5"/>
      <c r="H200" s="4"/>
      <c r="I200" s="5" t="s">
        <v>15</v>
      </c>
      <c r="J200" s="5" t="s">
        <v>16</v>
      </c>
      <c r="K200" s="5" t="s">
        <v>12</v>
      </c>
      <c r="L200" s="5" t="s">
        <v>12</v>
      </c>
      <c r="M200" s="4"/>
      <c r="N200" s="4"/>
      <c r="O200" s="4"/>
      <c r="P200" s="4"/>
      <c r="Q200" s="5" t="s">
        <v>12</v>
      </c>
      <c r="R200" s="5" t="s">
        <v>17</v>
      </c>
      <c r="S200" s="6"/>
      <c r="T200" s="163"/>
      <c r="U200" s="553"/>
      <c r="V200" s="369" t="s">
        <v>59</v>
      </c>
      <c r="W200" s="209">
        <v>266</v>
      </c>
      <c r="X200" s="209" t="s">
        <v>36</v>
      </c>
      <c r="Y200" s="210">
        <v>42158</v>
      </c>
      <c r="Z200" s="209">
        <v>100</v>
      </c>
      <c r="AA200" s="209" t="s">
        <v>35</v>
      </c>
      <c r="AB200" s="211">
        <v>60</v>
      </c>
      <c r="AC200" s="209">
        <v>9124</v>
      </c>
      <c r="AD200" s="212">
        <v>42216</v>
      </c>
      <c r="AE200" s="210">
        <v>42212</v>
      </c>
      <c r="AF200" s="209">
        <v>2509</v>
      </c>
      <c r="AG200" s="270">
        <v>102000</v>
      </c>
      <c r="AH200" s="209">
        <f t="shared" si="48"/>
        <v>2000</v>
      </c>
      <c r="AI200" s="199">
        <f t="shared" si="49"/>
        <v>6120</v>
      </c>
      <c r="AJ200" s="197">
        <f t="shared" si="50"/>
        <v>42247</v>
      </c>
      <c r="AK200" s="200">
        <f t="shared" si="51"/>
        <v>306</v>
      </c>
      <c r="AL200" s="339"/>
    </row>
    <row r="201" spans="2:53">
      <c r="B201" s="7" t="s">
        <v>3</v>
      </c>
      <c r="C201" s="8" t="s">
        <v>4</v>
      </c>
      <c r="D201" s="9" t="s">
        <v>18</v>
      </c>
      <c r="E201" s="9" t="s">
        <v>19</v>
      </c>
      <c r="F201" s="9" t="s">
        <v>19</v>
      </c>
      <c r="G201" s="9" t="s">
        <v>20</v>
      </c>
      <c r="H201" s="9" t="s">
        <v>21</v>
      </c>
      <c r="I201" s="9" t="s">
        <v>22</v>
      </c>
      <c r="J201" s="9" t="s">
        <v>19</v>
      </c>
      <c r="K201" s="9" t="s">
        <v>23</v>
      </c>
      <c r="L201" s="9" t="s">
        <v>23</v>
      </c>
      <c r="M201" s="9" t="s">
        <v>24</v>
      </c>
      <c r="N201" s="9" t="s">
        <v>20</v>
      </c>
      <c r="O201" s="9" t="s">
        <v>25</v>
      </c>
      <c r="P201" s="9" t="s">
        <v>0</v>
      </c>
      <c r="Q201" s="9" t="s">
        <v>11</v>
      </c>
      <c r="R201" s="9" t="s">
        <v>11</v>
      </c>
      <c r="S201" s="9" t="s">
        <v>26</v>
      </c>
      <c r="U201" s="553"/>
      <c r="V201" s="932" t="s">
        <v>121</v>
      </c>
      <c r="W201" s="209">
        <v>267</v>
      </c>
      <c r="X201" s="209" t="s">
        <v>36</v>
      </c>
      <c r="Y201" s="210">
        <v>42185</v>
      </c>
      <c r="Z201" s="209">
        <v>200</v>
      </c>
      <c r="AA201" s="209" t="s">
        <v>35</v>
      </c>
      <c r="AB201" s="211">
        <v>60</v>
      </c>
      <c r="AC201" s="209"/>
      <c r="AD201" s="212">
        <v>42185</v>
      </c>
      <c r="AE201" s="210">
        <v>42186</v>
      </c>
      <c r="AF201" s="209">
        <v>2491</v>
      </c>
      <c r="AG201" s="270">
        <v>102000</v>
      </c>
      <c r="AH201" s="270">
        <f t="shared" si="48"/>
        <v>-98000</v>
      </c>
      <c r="AI201" s="199">
        <f t="shared" si="49"/>
        <v>6120</v>
      </c>
      <c r="AJ201" s="197">
        <f t="shared" si="50"/>
        <v>42221</v>
      </c>
      <c r="AK201" s="200">
        <f t="shared" si="51"/>
        <v>306</v>
      </c>
      <c r="AL201" s="339"/>
    </row>
    <row r="202" spans="2:53" ht="15" thickBot="1">
      <c r="B202" s="810"/>
      <c r="C202" s="194"/>
      <c r="D202" s="194"/>
      <c r="E202" s="195" t="s">
        <v>3</v>
      </c>
      <c r="F202" s="195" t="s">
        <v>18</v>
      </c>
      <c r="G202" s="195"/>
      <c r="H202" s="194"/>
      <c r="I202" s="195" t="s">
        <v>21</v>
      </c>
      <c r="J202" s="195" t="s">
        <v>3</v>
      </c>
      <c r="K202" s="195" t="s">
        <v>27</v>
      </c>
      <c r="L202" s="195" t="s">
        <v>28</v>
      </c>
      <c r="M202" s="194"/>
      <c r="N202" s="194"/>
      <c r="O202" s="194"/>
      <c r="P202" s="194"/>
      <c r="Q202" s="195" t="s">
        <v>33</v>
      </c>
      <c r="R202" s="195" t="s">
        <v>30</v>
      </c>
      <c r="S202" s="1211"/>
      <c r="U202" s="553"/>
      <c r="V202" s="1324"/>
      <c r="W202" s="220"/>
      <c r="X202" s="220"/>
      <c r="Y202" s="220"/>
      <c r="Z202" s="201">
        <v>98</v>
      </c>
      <c r="AA202" s="201" t="s">
        <v>35</v>
      </c>
      <c r="AB202" s="511">
        <v>60</v>
      </c>
      <c r="AC202" s="220"/>
      <c r="AD202" s="219">
        <v>42185</v>
      </c>
      <c r="AE202" s="217">
        <v>42193</v>
      </c>
      <c r="AF202" s="201">
        <v>2499</v>
      </c>
      <c r="AG202" s="204">
        <v>93000</v>
      </c>
      <c r="AH202" s="270">
        <f t="shared" si="48"/>
        <v>-5000</v>
      </c>
      <c r="AI202" s="205">
        <f t="shared" si="49"/>
        <v>5580</v>
      </c>
      <c r="AJ202" s="217">
        <f t="shared" si="50"/>
        <v>42228</v>
      </c>
      <c r="AK202" s="511">
        <f t="shared" si="51"/>
        <v>279</v>
      </c>
      <c r="AL202" s="339"/>
    </row>
    <row r="203" spans="2:53">
      <c r="B203" s="1213" t="s">
        <v>206</v>
      </c>
      <c r="C203" s="1204" t="s">
        <v>77</v>
      </c>
      <c r="D203" s="1204">
        <v>18</v>
      </c>
      <c r="E203" s="1205" t="s">
        <v>36</v>
      </c>
      <c r="F203" s="1206">
        <v>41968</v>
      </c>
      <c r="G203" s="1204">
        <v>20</v>
      </c>
      <c r="H203" s="1204" t="s">
        <v>35</v>
      </c>
      <c r="I203" s="1207">
        <v>470</v>
      </c>
      <c r="J203" s="1204"/>
      <c r="K203" s="1212">
        <v>42016</v>
      </c>
      <c r="L203" s="1208">
        <v>42019</v>
      </c>
      <c r="M203" s="1204">
        <v>2310</v>
      </c>
      <c r="N203" s="1204">
        <v>20000</v>
      </c>
      <c r="O203" s="1204"/>
      <c r="P203" s="1209">
        <f t="shared" ref="P203:P213" si="53">(N203*I203/1000)</f>
        <v>9400</v>
      </c>
      <c r="Q203" s="1210">
        <f>(L203+28)</f>
        <v>42047</v>
      </c>
      <c r="R203" s="1207">
        <f t="shared" ref="R203:R214" si="54">(P203*0.05)</f>
        <v>470</v>
      </c>
      <c r="S203" s="1347" t="s">
        <v>332</v>
      </c>
      <c r="U203" s="553"/>
      <c r="V203" s="1324"/>
      <c r="W203" s="220"/>
      <c r="X203" s="220"/>
      <c r="Y203" s="220"/>
      <c r="Z203" s="201">
        <v>5</v>
      </c>
      <c r="AA203" s="201" t="s">
        <v>35</v>
      </c>
      <c r="AB203" s="511">
        <v>60</v>
      </c>
      <c r="AC203" s="220"/>
      <c r="AD203" s="219">
        <v>42185</v>
      </c>
      <c r="AE203" s="217">
        <v>42200</v>
      </c>
      <c r="AF203" s="201">
        <v>2502</v>
      </c>
      <c r="AG203" s="204">
        <v>18000</v>
      </c>
      <c r="AH203" s="270">
        <f t="shared" si="48"/>
        <v>13000</v>
      </c>
      <c r="AI203" s="205">
        <f t="shared" si="49"/>
        <v>1080</v>
      </c>
      <c r="AJ203" s="217">
        <f t="shared" si="50"/>
        <v>42235</v>
      </c>
      <c r="AK203" s="511">
        <f t="shared" si="51"/>
        <v>54</v>
      </c>
      <c r="AL203" s="339"/>
    </row>
    <row r="204" spans="2:53">
      <c r="B204" s="1058" t="s">
        <v>6</v>
      </c>
      <c r="C204" s="1161" t="s">
        <v>38</v>
      </c>
      <c r="D204" s="1162">
        <v>10</v>
      </c>
      <c r="E204" s="1161" t="s">
        <v>36</v>
      </c>
      <c r="F204" s="945">
        <v>41922</v>
      </c>
      <c r="G204" s="1163">
        <v>20</v>
      </c>
      <c r="H204" s="1161" t="s">
        <v>35</v>
      </c>
      <c r="I204" s="1164">
        <v>470</v>
      </c>
      <c r="J204" s="1165"/>
      <c r="K204" s="1166">
        <v>42013</v>
      </c>
      <c r="L204" s="945">
        <v>42020</v>
      </c>
      <c r="M204" s="1161">
        <v>2313</v>
      </c>
      <c r="N204" s="943">
        <v>20000</v>
      </c>
      <c r="O204" s="943">
        <f t="shared" ref="O204:O213" si="55">(N204-G204*1000)</f>
        <v>0</v>
      </c>
      <c r="P204" s="944">
        <f t="shared" si="53"/>
        <v>9400</v>
      </c>
      <c r="Q204" s="945">
        <f>(L204+28)</f>
        <v>42048</v>
      </c>
      <c r="R204" s="946">
        <f t="shared" si="54"/>
        <v>470</v>
      </c>
      <c r="S204" s="1347" t="s">
        <v>332</v>
      </c>
      <c r="U204" s="553"/>
      <c r="V204" s="932" t="s">
        <v>121</v>
      </c>
      <c r="W204" s="209">
        <v>268</v>
      </c>
      <c r="X204" s="209" t="s">
        <v>36</v>
      </c>
      <c r="Y204" s="210">
        <v>42222</v>
      </c>
      <c r="Z204" s="209">
        <v>100</v>
      </c>
      <c r="AA204" s="209" t="s">
        <v>35</v>
      </c>
      <c r="AB204" s="211">
        <v>66</v>
      </c>
      <c r="AC204" s="209">
        <v>13383</v>
      </c>
      <c r="AD204" s="212">
        <v>42233</v>
      </c>
      <c r="AE204" s="210">
        <v>42236</v>
      </c>
      <c r="AF204" s="209">
        <v>2533</v>
      </c>
      <c r="AG204" s="270">
        <v>99000</v>
      </c>
      <c r="AH204" s="270">
        <f t="shared" si="48"/>
        <v>-1000</v>
      </c>
      <c r="AI204" s="199">
        <f t="shared" si="49"/>
        <v>6534</v>
      </c>
      <c r="AJ204" s="197">
        <f t="shared" si="50"/>
        <v>42271</v>
      </c>
      <c r="AK204" s="200">
        <f t="shared" si="51"/>
        <v>326.70000000000005</v>
      </c>
      <c r="AL204" s="339"/>
    </row>
    <row r="205" spans="2:53">
      <c r="B205" s="969" t="s">
        <v>2</v>
      </c>
      <c r="C205" s="209" t="s">
        <v>59</v>
      </c>
      <c r="D205" s="209">
        <v>256</v>
      </c>
      <c r="E205" s="209" t="s">
        <v>36</v>
      </c>
      <c r="F205" s="210">
        <v>41976</v>
      </c>
      <c r="G205" s="209">
        <v>100</v>
      </c>
      <c r="H205" s="209" t="s">
        <v>35</v>
      </c>
      <c r="I205" s="211">
        <v>60</v>
      </c>
      <c r="J205" s="209">
        <v>9124</v>
      </c>
      <c r="K205" s="212">
        <v>42024</v>
      </c>
      <c r="L205" s="210">
        <v>42025</v>
      </c>
      <c r="M205" s="209">
        <v>2318</v>
      </c>
      <c r="N205" s="270">
        <v>102000</v>
      </c>
      <c r="O205" s="209">
        <f t="shared" si="55"/>
        <v>2000</v>
      </c>
      <c r="P205" s="199">
        <f t="shared" si="53"/>
        <v>6120</v>
      </c>
      <c r="Q205" s="197">
        <f>(L205+35)</f>
        <v>42060</v>
      </c>
      <c r="R205" s="200">
        <f t="shared" si="54"/>
        <v>306</v>
      </c>
      <c r="S205" s="817"/>
      <c r="U205" s="553"/>
      <c r="V205" s="932" t="s">
        <v>121</v>
      </c>
      <c r="W205" s="209">
        <v>269</v>
      </c>
      <c r="X205" s="209" t="s">
        <v>36</v>
      </c>
      <c r="Y205" s="210">
        <v>42222</v>
      </c>
      <c r="Z205" s="209">
        <v>100</v>
      </c>
      <c r="AA205" s="209" t="s">
        <v>35</v>
      </c>
      <c r="AB205" s="211">
        <v>66</v>
      </c>
      <c r="AC205" s="209">
        <v>13383</v>
      </c>
      <c r="AD205" s="212">
        <v>42243</v>
      </c>
      <c r="AE205" s="210">
        <v>42244</v>
      </c>
      <c r="AF205" s="209">
        <v>2539</v>
      </c>
      <c r="AG205" s="270">
        <v>75000</v>
      </c>
      <c r="AH205" s="270">
        <f t="shared" si="48"/>
        <v>-25000</v>
      </c>
      <c r="AI205" s="199">
        <f t="shared" si="49"/>
        <v>4950</v>
      </c>
      <c r="AJ205" s="197">
        <f t="shared" si="50"/>
        <v>42279</v>
      </c>
      <c r="AK205" s="200">
        <f t="shared" si="51"/>
        <v>247.5</v>
      </c>
      <c r="AL205" s="339"/>
    </row>
    <row r="206" spans="2:53">
      <c r="B206" s="990" t="s">
        <v>206</v>
      </c>
      <c r="C206" s="532" t="s">
        <v>77</v>
      </c>
      <c r="D206" s="939">
        <v>19</v>
      </c>
      <c r="E206" s="941" t="s">
        <v>36</v>
      </c>
      <c r="F206" s="533">
        <v>41997</v>
      </c>
      <c r="G206" s="532">
        <v>20</v>
      </c>
      <c r="H206" s="532" t="s">
        <v>35</v>
      </c>
      <c r="I206" s="991">
        <v>470</v>
      </c>
      <c r="J206" s="532"/>
      <c r="K206" s="535">
        <v>42023</v>
      </c>
      <c r="L206" s="533">
        <v>42027</v>
      </c>
      <c r="M206" s="532">
        <v>2320</v>
      </c>
      <c r="N206" s="940">
        <v>20000</v>
      </c>
      <c r="O206" s="943">
        <f t="shared" si="55"/>
        <v>0</v>
      </c>
      <c r="P206" s="944">
        <f t="shared" si="53"/>
        <v>9400</v>
      </c>
      <c r="Q206" s="945">
        <f>(L206+28)</f>
        <v>42055</v>
      </c>
      <c r="R206" s="991">
        <f t="shared" si="54"/>
        <v>470</v>
      </c>
      <c r="S206" s="1347" t="s">
        <v>332</v>
      </c>
      <c r="U206" s="553"/>
      <c r="V206" s="932" t="s">
        <v>121</v>
      </c>
      <c r="W206" s="209">
        <v>270</v>
      </c>
      <c r="X206" s="209" t="s">
        <v>36</v>
      </c>
      <c r="Y206" s="210">
        <v>42222</v>
      </c>
      <c r="Z206" s="209">
        <v>100</v>
      </c>
      <c r="AA206" s="209" t="s">
        <v>35</v>
      </c>
      <c r="AB206" s="211">
        <v>66</v>
      </c>
      <c r="AC206" s="209">
        <v>13383</v>
      </c>
      <c r="AD206" s="212">
        <v>42257</v>
      </c>
      <c r="AE206" s="210">
        <f>(AD206)</f>
        <v>42257</v>
      </c>
      <c r="AF206" s="209">
        <v>2547</v>
      </c>
      <c r="AG206" s="270">
        <v>129000</v>
      </c>
      <c r="AH206" s="270">
        <f t="shared" si="48"/>
        <v>29000</v>
      </c>
      <c r="AI206" s="199">
        <f t="shared" si="49"/>
        <v>8514</v>
      </c>
      <c r="AJ206" s="197">
        <f t="shared" si="50"/>
        <v>42292</v>
      </c>
      <c r="AK206" s="200">
        <f t="shared" si="51"/>
        <v>425.70000000000005</v>
      </c>
      <c r="AL206" s="339"/>
    </row>
    <row r="207" spans="2:53">
      <c r="B207" s="969" t="s">
        <v>143</v>
      </c>
      <c r="C207" s="196" t="s">
        <v>145</v>
      </c>
      <c r="D207" s="196">
        <v>3</v>
      </c>
      <c r="E207" s="196" t="s">
        <v>207</v>
      </c>
      <c r="F207" s="197">
        <v>42023</v>
      </c>
      <c r="G207" s="336">
        <v>12</v>
      </c>
      <c r="H207" s="196" t="s">
        <v>35</v>
      </c>
      <c r="I207" s="334">
        <v>495</v>
      </c>
      <c r="J207" s="335"/>
      <c r="K207" s="272">
        <v>42026</v>
      </c>
      <c r="L207" s="197">
        <v>42027</v>
      </c>
      <c r="M207" s="209">
        <v>2319</v>
      </c>
      <c r="N207" s="270">
        <v>12000</v>
      </c>
      <c r="O207" s="198">
        <f t="shared" si="55"/>
        <v>0</v>
      </c>
      <c r="P207" s="199">
        <f t="shared" si="53"/>
        <v>5940</v>
      </c>
      <c r="Q207" s="197">
        <f>(L207+35)</f>
        <v>42062</v>
      </c>
      <c r="R207" s="200">
        <f t="shared" si="54"/>
        <v>297</v>
      </c>
      <c r="S207" s="817"/>
      <c r="U207" s="553"/>
      <c r="V207" s="563" t="s">
        <v>70</v>
      </c>
      <c r="W207" s="196">
        <v>271</v>
      </c>
      <c r="X207" s="209" t="s">
        <v>36</v>
      </c>
      <c r="Y207" s="210">
        <v>42222</v>
      </c>
      <c r="Z207" s="209">
        <v>100</v>
      </c>
      <c r="AA207" s="209" t="s">
        <v>35</v>
      </c>
      <c r="AB207" s="334">
        <v>110</v>
      </c>
      <c r="AC207" s="196"/>
      <c r="AD207" s="272">
        <v>42236</v>
      </c>
      <c r="AE207" s="210">
        <f>(AD207)</f>
        <v>42236</v>
      </c>
      <c r="AF207" s="209">
        <v>2533</v>
      </c>
      <c r="AG207" s="209">
        <v>100500</v>
      </c>
      <c r="AH207" s="209">
        <f t="shared" si="48"/>
        <v>500</v>
      </c>
      <c r="AI207" s="211">
        <f t="shared" si="49"/>
        <v>11055</v>
      </c>
      <c r="AJ207" s="197">
        <f t="shared" si="50"/>
        <v>42271</v>
      </c>
      <c r="AK207" s="209">
        <f t="shared" si="51"/>
        <v>552.75</v>
      </c>
      <c r="AL207" s="339"/>
    </row>
    <row r="208" spans="2:53">
      <c r="B208" s="1042" t="s">
        <v>206</v>
      </c>
      <c r="C208" s="939" t="s">
        <v>77</v>
      </c>
      <c r="D208" s="939">
        <v>20</v>
      </c>
      <c r="E208" s="941" t="s">
        <v>36</v>
      </c>
      <c r="F208" s="533">
        <v>41997</v>
      </c>
      <c r="G208" s="532">
        <v>20</v>
      </c>
      <c r="H208" s="532" t="s">
        <v>35</v>
      </c>
      <c r="I208" s="991">
        <v>470</v>
      </c>
      <c r="J208" s="532"/>
      <c r="K208" s="535">
        <v>42030</v>
      </c>
      <c r="L208" s="533">
        <v>42034</v>
      </c>
      <c r="M208" s="532">
        <v>2328</v>
      </c>
      <c r="N208" s="940">
        <v>20000</v>
      </c>
      <c r="O208" s="943">
        <f t="shared" si="55"/>
        <v>0</v>
      </c>
      <c r="P208" s="944">
        <f t="shared" si="53"/>
        <v>9400</v>
      </c>
      <c r="Q208" s="945">
        <f>(L208+28)</f>
        <v>42062</v>
      </c>
      <c r="R208" s="991">
        <f t="shared" si="54"/>
        <v>470</v>
      </c>
      <c r="S208" s="1347" t="s">
        <v>332</v>
      </c>
      <c r="U208" s="553"/>
      <c r="V208" s="563" t="s">
        <v>70</v>
      </c>
      <c r="W208" s="196">
        <v>272</v>
      </c>
      <c r="X208" s="209" t="s">
        <v>36</v>
      </c>
      <c r="Y208" s="210">
        <v>42222</v>
      </c>
      <c r="Z208" s="209">
        <v>100</v>
      </c>
      <c r="AA208" s="209" t="s">
        <v>35</v>
      </c>
      <c r="AB208" s="334">
        <v>110</v>
      </c>
      <c r="AC208" s="196"/>
      <c r="AD208" s="272">
        <v>42246</v>
      </c>
      <c r="AE208" s="210">
        <v>42244</v>
      </c>
      <c r="AF208" s="209">
        <v>2539</v>
      </c>
      <c r="AG208" s="209">
        <v>100500</v>
      </c>
      <c r="AH208" s="209">
        <f t="shared" si="48"/>
        <v>500</v>
      </c>
      <c r="AI208" s="211">
        <f t="shared" si="49"/>
        <v>11055</v>
      </c>
      <c r="AJ208" s="197">
        <f t="shared" si="50"/>
        <v>42279</v>
      </c>
      <c r="AK208" s="209">
        <f t="shared" si="51"/>
        <v>552.75</v>
      </c>
      <c r="AL208" s="339"/>
    </row>
    <row r="209" spans="2:38">
      <c r="B209" s="1041" t="s">
        <v>110</v>
      </c>
      <c r="C209" s="563" t="s">
        <v>41</v>
      </c>
      <c r="D209" s="209">
        <v>27</v>
      </c>
      <c r="E209" s="209" t="s">
        <v>55</v>
      </c>
      <c r="F209" s="210">
        <v>42016</v>
      </c>
      <c r="G209" s="209">
        <v>25.2</v>
      </c>
      <c r="H209" s="209" t="s">
        <v>35</v>
      </c>
      <c r="I209" s="211">
        <v>470</v>
      </c>
      <c r="J209" s="209"/>
      <c r="K209" s="212">
        <v>42033</v>
      </c>
      <c r="L209" s="210">
        <v>42034</v>
      </c>
      <c r="M209" s="209">
        <v>2327</v>
      </c>
      <c r="N209" s="209">
        <v>25200</v>
      </c>
      <c r="O209" s="209">
        <f t="shared" si="55"/>
        <v>0</v>
      </c>
      <c r="P209" s="211">
        <f t="shared" si="53"/>
        <v>11844</v>
      </c>
      <c r="Q209" s="623">
        <v>42030</v>
      </c>
      <c r="R209" s="211">
        <f t="shared" si="54"/>
        <v>592.20000000000005</v>
      </c>
      <c r="S209" s="817"/>
      <c r="U209" s="1427"/>
      <c r="V209" s="563" t="s">
        <v>70</v>
      </c>
      <c r="W209" s="196">
        <v>273</v>
      </c>
      <c r="X209" s="209" t="s">
        <v>36</v>
      </c>
      <c r="Y209" s="210">
        <v>42222</v>
      </c>
      <c r="Z209" s="209">
        <v>100</v>
      </c>
      <c r="AA209" s="209" t="s">
        <v>35</v>
      </c>
      <c r="AB209" s="334">
        <v>110</v>
      </c>
      <c r="AC209" s="196"/>
      <c r="AD209" s="272">
        <v>42270</v>
      </c>
      <c r="AE209" s="210">
        <v>42269</v>
      </c>
      <c r="AF209" s="209">
        <v>2556</v>
      </c>
      <c r="AG209" s="209">
        <v>100500</v>
      </c>
      <c r="AH209" s="209">
        <f t="shared" si="48"/>
        <v>500</v>
      </c>
      <c r="AI209" s="211">
        <f t="shared" si="49"/>
        <v>11055</v>
      </c>
      <c r="AJ209" s="197">
        <f t="shared" si="50"/>
        <v>42304</v>
      </c>
      <c r="AK209" s="209">
        <f t="shared" si="51"/>
        <v>552.75</v>
      </c>
      <c r="AL209" s="339"/>
    </row>
    <row r="210" spans="2:38">
      <c r="B210" s="969" t="s">
        <v>2</v>
      </c>
      <c r="C210" s="209" t="s">
        <v>121</v>
      </c>
      <c r="D210" s="209">
        <v>252</v>
      </c>
      <c r="E210" s="209" t="s">
        <v>36</v>
      </c>
      <c r="F210" s="210">
        <v>41976</v>
      </c>
      <c r="G210" s="209">
        <v>100</v>
      </c>
      <c r="H210" s="209" t="s">
        <v>35</v>
      </c>
      <c r="I210" s="211">
        <v>60</v>
      </c>
      <c r="J210" s="209"/>
      <c r="K210" s="212">
        <v>42034</v>
      </c>
      <c r="L210" s="210">
        <v>42038</v>
      </c>
      <c r="M210" s="209">
        <v>2333</v>
      </c>
      <c r="N210" s="270">
        <v>102000</v>
      </c>
      <c r="O210" s="209">
        <f t="shared" si="55"/>
        <v>2000</v>
      </c>
      <c r="P210" s="199">
        <f t="shared" si="53"/>
        <v>6120</v>
      </c>
      <c r="Q210" s="197">
        <f>(L210+35)</f>
        <v>42073</v>
      </c>
      <c r="R210" s="200">
        <f t="shared" si="54"/>
        <v>306</v>
      </c>
      <c r="S210" s="817"/>
      <c r="U210" s="1427"/>
      <c r="V210" s="369" t="s">
        <v>59</v>
      </c>
      <c r="W210" s="209">
        <v>274</v>
      </c>
      <c r="X210" s="209" t="s">
        <v>36</v>
      </c>
      <c r="Y210" s="210">
        <v>42222</v>
      </c>
      <c r="Z210" s="209">
        <v>100</v>
      </c>
      <c r="AA210" s="209" t="s">
        <v>35</v>
      </c>
      <c r="AB210" s="211">
        <v>66</v>
      </c>
      <c r="AC210" s="209">
        <v>9124</v>
      </c>
      <c r="AD210" s="212">
        <v>42270</v>
      </c>
      <c r="AE210" s="210">
        <v>42269</v>
      </c>
      <c r="AF210" s="209">
        <v>2556</v>
      </c>
      <c r="AG210" s="209">
        <v>102000</v>
      </c>
      <c r="AH210" s="270">
        <f t="shared" si="48"/>
        <v>2000</v>
      </c>
      <c r="AI210" s="199">
        <f t="shared" si="49"/>
        <v>6732</v>
      </c>
      <c r="AJ210" s="197">
        <f t="shared" si="50"/>
        <v>42304</v>
      </c>
      <c r="AK210" s="200">
        <f t="shared" si="51"/>
        <v>336.6</v>
      </c>
      <c r="AL210" s="1007"/>
    </row>
    <row r="211" spans="2:38">
      <c r="B211" s="969" t="s">
        <v>2</v>
      </c>
      <c r="C211" s="209" t="s">
        <v>59</v>
      </c>
      <c r="D211" s="820">
        <v>257</v>
      </c>
      <c r="E211" s="209" t="s">
        <v>36</v>
      </c>
      <c r="F211" s="210">
        <v>41976</v>
      </c>
      <c r="G211" s="209">
        <v>100</v>
      </c>
      <c r="H211" s="209" t="s">
        <v>35</v>
      </c>
      <c r="I211" s="211">
        <v>60</v>
      </c>
      <c r="J211" s="820">
        <v>9124</v>
      </c>
      <c r="K211" s="822">
        <v>42041</v>
      </c>
      <c r="L211" s="210">
        <v>42038</v>
      </c>
      <c r="M211" s="820">
        <v>2333</v>
      </c>
      <c r="N211" s="270">
        <v>102000</v>
      </c>
      <c r="O211" s="209">
        <f t="shared" si="55"/>
        <v>2000</v>
      </c>
      <c r="P211" s="199">
        <f t="shared" si="53"/>
        <v>6120</v>
      </c>
      <c r="Q211" s="197">
        <f>(L211+35)</f>
        <v>42073</v>
      </c>
      <c r="R211" s="200">
        <f t="shared" si="54"/>
        <v>306</v>
      </c>
      <c r="S211" s="817"/>
      <c r="U211" s="553"/>
      <c r="V211" s="369" t="s">
        <v>59</v>
      </c>
      <c r="W211" s="209">
        <v>275</v>
      </c>
      <c r="X211" s="209" t="s">
        <v>36</v>
      </c>
      <c r="Y211" s="210">
        <v>42222</v>
      </c>
      <c r="Z211" s="209">
        <v>100</v>
      </c>
      <c r="AA211" s="209" t="s">
        <v>35</v>
      </c>
      <c r="AB211" s="211">
        <v>66</v>
      </c>
      <c r="AC211" s="209">
        <v>9124</v>
      </c>
      <c r="AD211" s="212">
        <v>42277</v>
      </c>
      <c r="AE211" s="210">
        <f>(AD211)</f>
        <v>42277</v>
      </c>
      <c r="AF211" s="209">
        <v>2565</v>
      </c>
      <c r="AG211" s="270">
        <v>102000</v>
      </c>
      <c r="AH211" s="270">
        <f t="shared" si="48"/>
        <v>2000</v>
      </c>
      <c r="AI211" s="199">
        <f t="shared" si="49"/>
        <v>6732</v>
      </c>
      <c r="AJ211" s="197">
        <f t="shared" si="50"/>
        <v>42312</v>
      </c>
      <c r="AK211" s="200">
        <f t="shared" si="51"/>
        <v>336.6</v>
      </c>
      <c r="AL211" s="1226"/>
    </row>
    <row r="212" spans="2:38">
      <c r="B212" s="475" t="s">
        <v>206</v>
      </c>
      <c r="C212" s="1082" t="s">
        <v>77</v>
      </c>
      <c r="D212" s="1082">
        <v>21</v>
      </c>
      <c r="E212" s="941" t="s">
        <v>74</v>
      </c>
      <c r="F212" s="992">
        <v>42037</v>
      </c>
      <c r="G212" s="940">
        <v>20</v>
      </c>
      <c r="H212" s="940" t="s">
        <v>35</v>
      </c>
      <c r="I212" s="991">
        <v>470</v>
      </c>
      <c r="J212" s="940"/>
      <c r="K212" s="1083">
        <v>42040</v>
      </c>
      <c r="L212" s="992">
        <v>42046</v>
      </c>
      <c r="M212" s="940">
        <v>2342</v>
      </c>
      <c r="N212" s="1062">
        <v>20000</v>
      </c>
      <c r="O212" s="943">
        <f t="shared" si="55"/>
        <v>0</v>
      </c>
      <c r="P212" s="944">
        <f t="shared" si="53"/>
        <v>9400</v>
      </c>
      <c r="Q212" s="945">
        <f>(L212+28)</f>
        <v>42074</v>
      </c>
      <c r="R212" s="991">
        <f t="shared" si="54"/>
        <v>470</v>
      </c>
      <c r="S212" s="1347" t="s">
        <v>332</v>
      </c>
      <c r="U212" s="927"/>
      <c r="V212" s="369" t="s">
        <v>59</v>
      </c>
      <c r="W212" s="209">
        <v>276</v>
      </c>
      <c r="X212" s="209" t="s">
        <v>36</v>
      </c>
      <c r="Y212" s="210">
        <v>42299</v>
      </c>
      <c r="Z212" s="209">
        <v>100</v>
      </c>
      <c r="AA212" s="209" t="s">
        <v>35</v>
      </c>
      <c r="AB212" s="211">
        <v>66</v>
      </c>
      <c r="AC212" s="209">
        <v>9124</v>
      </c>
      <c r="AD212" s="212">
        <v>42313</v>
      </c>
      <c r="AE212" s="210">
        <v>42312</v>
      </c>
      <c r="AF212" s="209">
        <v>2596</v>
      </c>
      <c r="AG212" s="270">
        <v>120000</v>
      </c>
      <c r="AH212" s="270">
        <f t="shared" si="48"/>
        <v>20000</v>
      </c>
      <c r="AI212" s="199">
        <f t="shared" si="49"/>
        <v>7920</v>
      </c>
      <c r="AJ212" s="197">
        <f t="shared" si="50"/>
        <v>42347</v>
      </c>
      <c r="AK212" s="200">
        <f t="shared" si="51"/>
        <v>396</v>
      </c>
      <c r="AL212" s="465"/>
    </row>
    <row r="213" spans="2:38">
      <c r="B213" s="1057" t="s">
        <v>120</v>
      </c>
      <c r="C213" s="196" t="s">
        <v>45</v>
      </c>
      <c r="D213" s="480">
        <v>2</v>
      </c>
      <c r="E213" s="196" t="s">
        <v>36</v>
      </c>
      <c r="F213" s="197">
        <v>41864</v>
      </c>
      <c r="G213" s="336">
        <v>20</v>
      </c>
      <c r="H213" s="196" t="s">
        <v>35</v>
      </c>
      <c r="I213" s="334">
        <v>570</v>
      </c>
      <c r="J213" s="335" t="s">
        <v>78</v>
      </c>
      <c r="K213" s="272">
        <v>42041</v>
      </c>
      <c r="L213" s="197">
        <v>42044</v>
      </c>
      <c r="M213" s="196">
        <v>2337</v>
      </c>
      <c r="N213" s="198">
        <v>20000</v>
      </c>
      <c r="O213" s="198">
        <f t="shared" si="55"/>
        <v>0</v>
      </c>
      <c r="P213" s="199">
        <f t="shared" si="53"/>
        <v>11400</v>
      </c>
      <c r="Q213" s="197">
        <f>(L213+35)</f>
        <v>42079</v>
      </c>
      <c r="R213" s="200">
        <f t="shared" si="54"/>
        <v>570</v>
      </c>
      <c r="S213" s="1507" t="s">
        <v>224</v>
      </c>
      <c r="U213" s="553"/>
      <c r="V213" s="369" t="s">
        <v>59</v>
      </c>
      <c r="W213" s="209">
        <v>277</v>
      </c>
      <c r="X213" s="209" t="s">
        <v>36</v>
      </c>
      <c r="Y213" s="210">
        <v>42307</v>
      </c>
      <c r="Z213" s="209">
        <v>200</v>
      </c>
      <c r="AA213" s="209" t="s">
        <v>35</v>
      </c>
      <c r="AB213" s="211">
        <v>66</v>
      </c>
      <c r="AC213" s="209">
        <v>9124</v>
      </c>
      <c r="AD213" s="212">
        <v>42321</v>
      </c>
      <c r="AE213" s="210">
        <v>42320</v>
      </c>
      <c r="AF213" s="209">
        <v>2604</v>
      </c>
      <c r="AG213" s="270">
        <v>66000</v>
      </c>
      <c r="AH213" s="270">
        <f>(AG213-Z213*1000)</f>
        <v>-134000</v>
      </c>
      <c r="AI213" s="199">
        <f t="shared" si="49"/>
        <v>4356</v>
      </c>
      <c r="AJ213" s="197">
        <f t="shared" si="50"/>
        <v>42355</v>
      </c>
      <c r="AK213" s="200">
        <f t="shared" si="51"/>
        <v>217.8</v>
      </c>
      <c r="AL213" s="339"/>
    </row>
    <row r="214" spans="2:38" ht="15" thickBot="1">
      <c r="B214" s="325"/>
      <c r="C214" s="326"/>
      <c r="D214" s="326"/>
      <c r="E214" s="326"/>
      <c r="F214" s="326"/>
      <c r="G214" s="326"/>
      <c r="H214" s="326"/>
      <c r="I214" s="326"/>
      <c r="J214" s="326"/>
      <c r="K214" s="326"/>
      <c r="L214" s="326"/>
      <c r="M214" s="326"/>
      <c r="N214" s="326"/>
      <c r="O214" s="326"/>
      <c r="P214" s="1528">
        <f>SUM(P203:P213)</f>
        <v>94544</v>
      </c>
      <c r="Q214" s="326"/>
      <c r="R214" s="1528">
        <f t="shared" si="54"/>
        <v>4727.2</v>
      </c>
      <c r="S214" s="392" t="s">
        <v>8</v>
      </c>
      <c r="U214" s="828"/>
      <c r="V214" s="1241"/>
      <c r="W214" s="628"/>
      <c r="X214" s="628"/>
      <c r="Y214" s="628"/>
      <c r="Z214" s="209">
        <v>134</v>
      </c>
      <c r="AA214" s="209" t="s">
        <v>35</v>
      </c>
      <c r="AB214" s="211">
        <v>66</v>
      </c>
      <c r="AC214" s="209">
        <v>9124</v>
      </c>
      <c r="AD214" s="212">
        <v>42321</v>
      </c>
      <c r="AE214" s="210">
        <v>42326</v>
      </c>
      <c r="AF214" s="209">
        <v>2608</v>
      </c>
      <c r="AG214" s="270">
        <v>100500</v>
      </c>
      <c r="AH214" s="270">
        <f>(AG214-Z214*1000)</f>
        <v>-33500</v>
      </c>
      <c r="AI214" s="199">
        <f t="shared" si="49"/>
        <v>6633</v>
      </c>
      <c r="AJ214" s="197">
        <f t="shared" si="50"/>
        <v>42361</v>
      </c>
      <c r="AK214" s="199">
        <f t="shared" si="51"/>
        <v>331.65000000000003</v>
      </c>
      <c r="AL214" s="339"/>
    </row>
    <row r="215" spans="2:38">
      <c r="U215" s="553"/>
      <c r="V215" s="1176" t="s">
        <v>70</v>
      </c>
      <c r="W215" s="196">
        <v>278</v>
      </c>
      <c r="X215" s="209" t="s">
        <v>36</v>
      </c>
      <c r="Y215" s="210">
        <v>42312</v>
      </c>
      <c r="Z215" s="209">
        <v>200</v>
      </c>
      <c r="AA215" s="209" t="s">
        <v>35</v>
      </c>
      <c r="AB215" s="334">
        <v>110</v>
      </c>
      <c r="AC215" s="196">
        <v>9125</v>
      </c>
      <c r="AD215" s="272">
        <v>42324</v>
      </c>
      <c r="AE215" s="210">
        <v>42320</v>
      </c>
      <c r="AF215" s="209">
        <v>2604</v>
      </c>
      <c r="AG215" s="270">
        <v>100500</v>
      </c>
      <c r="AH215" s="270">
        <f>(AG215-Z215*1000)</f>
        <v>-99500</v>
      </c>
      <c r="AI215" s="199">
        <f t="shared" si="49"/>
        <v>11055</v>
      </c>
      <c r="AJ215" s="197">
        <f t="shared" si="50"/>
        <v>42355</v>
      </c>
      <c r="AK215" s="199">
        <f t="shared" si="51"/>
        <v>552.75</v>
      </c>
      <c r="AL215" s="339"/>
    </row>
    <row r="216" spans="2:38" ht="18.600000000000001" thickBot="1">
      <c r="B216" s="540" t="s">
        <v>150</v>
      </c>
      <c r="C216" s="132"/>
      <c r="D216" s="133"/>
      <c r="E216" s="134"/>
      <c r="F216" s="134"/>
      <c r="G216" s="134"/>
      <c r="H216" s="134"/>
      <c r="I216" s="135"/>
      <c r="J216" s="134"/>
      <c r="K216" s="134"/>
      <c r="L216" s="134"/>
      <c r="M216" s="132"/>
      <c r="N216" s="136"/>
      <c r="U216" s="553"/>
      <c r="V216" s="1241"/>
      <c r="W216" s="628"/>
      <c r="X216" s="628"/>
      <c r="Y216" s="628"/>
      <c r="Z216" s="209">
        <v>99.5</v>
      </c>
      <c r="AA216" s="209" t="s">
        <v>35</v>
      </c>
      <c r="AB216" s="211">
        <v>66</v>
      </c>
      <c r="AC216" s="209">
        <v>9124</v>
      </c>
      <c r="AD216" s="212">
        <v>42321</v>
      </c>
      <c r="AE216" s="210">
        <v>42326</v>
      </c>
      <c r="AF216" s="209">
        <v>2608</v>
      </c>
      <c r="AG216" s="270">
        <v>100500</v>
      </c>
      <c r="AH216" s="270">
        <f>(AG216-Z216*1000)</f>
        <v>1000</v>
      </c>
      <c r="AI216" s="199">
        <f t="shared" si="49"/>
        <v>6633</v>
      </c>
      <c r="AJ216" s="197">
        <f t="shared" si="50"/>
        <v>42361</v>
      </c>
      <c r="AK216" s="199">
        <f t="shared" si="51"/>
        <v>331.65000000000003</v>
      </c>
      <c r="AL216" s="339"/>
    </row>
    <row r="217" spans="2:38">
      <c r="B217" s="3"/>
      <c r="C217" s="4"/>
      <c r="D217" s="4"/>
      <c r="E217" s="5" t="s">
        <v>14</v>
      </c>
      <c r="F217" s="5" t="s">
        <v>12</v>
      </c>
      <c r="G217" s="5"/>
      <c r="H217" s="4"/>
      <c r="I217" s="5" t="s">
        <v>15</v>
      </c>
      <c r="J217" s="5" t="s">
        <v>16</v>
      </c>
      <c r="K217" s="5" t="s">
        <v>12</v>
      </c>
      <c r="L217" s="5" t="s">
        <v>12</v>
      </c>
      <c r="M217" s="4"/>
      <c r="N217" s="4"/>
      <c r="O217" s="4"/>
      <c r="P217" s="4"/>
      <c r="Q217" s="5" t="s">
        <v>12</v>
      </c>
      <c r="R217" s="5" t="s">
        <v>17</v>
      </c>
      <c r="S217" s="6"/>
      <c r="U217" s="553"/>
      <c r="V217" s="932" t="s">
        <v>121</v>
      </c>
      <c r="W217" s="209">
        <v>279</v>
      </c>
      <c r="X217" s="209" t="s">
        <v>36</v>
      </c>
      <c r="Y217" s="210">
        <v>42312</v>
      </c>
      <c r="Z217" s="209">
        <v>200</v>
      </c>
      <c r="AA217" s="209" t="s">
        <v>35</v>
      </c>
      <c r="AB217" s="211">
        <v>66</v>
      </c>
      <c r="AC217" s="209">
        <v>13383</v>
      </c>
      <c r="AD217" s="212">
        <v>42336</v>
      </c>
      <c r="AE217" s="210">
        <v>42335</v>
      </c>
      <c r="AF217" s="209">
        <v>2616</v>
      </c>
      <c r="AG217" s="270">
        <v>201000</v>
      </c>
      <c r="AH217" s="270">
        <f>(AG217-Z217*1000)</f>
        <v>1000</v>
      </c>
      <c r="AI217" s="199">
        <f t="shared" si="49"/>
        <v>13266</v>
      </c>
      <c r="AJ217" s="197">
        <f t="shared" si="50"/>
        <v>42370</v>
      </c>
      <c r="AK217" s="200">
        <f t="shared" si="51"/>
        <v>663.30000000000007</v>
      </c>
      <c r="AL217" s="339"/>
    </row>
    <row r="218" spans="2:38">
      <c r="B218" s="7" t="s">
        <v>3</v>
      </c>
      <c r="C218" s="8" t="s">
        <v>4</v>
      </c>
      <c r="D218" s="9" t="s">
        <v>18</v>
      </c>
      <c r="E218" s="9" t="s">
        <v>19</v>
      </c>
      <c r="F218" s="9" t="s">
        <v>19</v>
      </c>
      <c r="G218" s="9" t="s">
        <v>20</v>
      </c>
      <c r="H218" s="9" t="s">
        <v>21</v>
      </c>
      <c r="I218" s="9" t="s">
        <v>22</v>
      </c>
      <c r="J218" s="9" t="s">
        <v>19</v>
      </c>
      <c r="K218" s="9" t="s">
        <v>23</v>
      </c>
      <c r="L218" s="9" t="s">
        <v>23</v>
      </c>
      <c r="M218" s="9" t="s">
        <v>24</v>
      </c>
      <c r="N218" s="9" t="s">
        <v>20</v>
      </c>
      <c r="O218" s="9" t="s">
        <v>25</v>
      </c>
      <c r="P218" s="9" t="s">
        <v>0</v>
      </c>
      <c r="Q218" s="9" t="s">
        <v>11</v>
      </c>
      <c r="R218" s="9" t="s">
        <v>11</v>
      </c>
      <c r="S218" s="9" t="s">
        <v>26</v>
      </c>
      <c r="U218" s="553"/>
      <c r="V218" s="1000"/>
      <c r="W218" s="182"/>
      <c r="X218" s="182"/>
      <c r="Y218" s="182"/>
      <c r="Z218" s="1556"/>
      <c r="AA218" s="1556"/>
      <c r="AB218" s="1556"/>
      <c r="AC218" s="1556"/>
      <c r="AD218" s="1556"/>
      <c r="AE218" s="1556"/>
      <c r="AF218" s="1556"/>
      <c r="AG218" s="1556"/>
      <c r="AH218" s="1557"/>
      <c r="AI218" s="1556"/>
      <c r="AJ218" s="1556"/>
      <c r="AK218" s="1556"/>
      <c r="AL218" s="339"/>
    </row>
    <row r="219" spans="2:38" ht="15" thickBot="1">
      <c r="B219" s="12"/>
      <c r="C219" s="10"/>
      <c r="D219" s="10"/>
      <c r="E219" s="9" t="s">
        <v>3</v>
      </c>
      <c r="F219" s="9" t="s">
        <v>18</v>
      </c>
      <c r="G219" s="9"/>
      <c r="H219" s="10"/>
      <c r="I219" s="9" t="s">
        <v>21</v>
      </c>
      <c r="J219" s="9" t="s">
        <v>3</v>
      </c>
      <c r="K219" s="9" t="s">
        <v>27</v>
      </c>
      <c r="L219" s="9" t="s">
        <v>28</v>
      </c>
      <c r="M219" s="10"/>
      <c r="N219" s="10"/>
      <c r="O219" s="10"/>
      <c r="P219" s="10"/>
      <c r="Q219" s="9" t="s">
        <v>33</v>
      </c>
      <c r="R219" s="9" t="s">
        <v>30</v>
      </c>
      <c r="S219" s="1211"/>
      <c r="U219" s="553"/>
      <c r="V219" s="567"/>
      <c r="W219" s="182"/>
      <c r="X219" s="182"/>
      <c r="Y219" s="182"/>
      <c r="Z219" s="1556"/>
      <c r="AA219" s="1556"/>
      <c r="AB219" s="1556"/>
      <c r="AC219" s="1556"/>
      <c r="AD219" s="1556"/>
      <c r="AE219" s="1556"/>
      <c r="AF219" s="1556"/>
      <c r="AG219" s="1556"/>
      <c r="AH219" s="1557"/>
      <c r="AI219" s="1556"/>
      <c r="AJ219" s="1556"/>
      <c r="AK219" s="1556"/>
      <c r="AL219" s="339"/>
    </row>
    <row r="220" spans="2:38">
      <c r="B220" s="1167" t="s">
        <v>44</v>
      </c>
      <c r="C220" s="1133" t="s">
        <v>45</v>
      </c>
      <c r="D220" s="1133">
        <v>8</v>
      </c>
      <c r="E220" s="1133" t="s">
        <v>74</v>
      </c>
      <c r="F220" s="915">
        <v>41970</v>
      </c>
      <c r="G220" s="1168">
        <v>40</v>
      </c>
      <c r="H220" s="1133" t="s">
        <v>35</v>
      </c>
      <c r="I220" s="1169">
        <v>470</v>
      </c>
      <c r="J220" s="1133">
        <v>8490</v>
      </c>
      <c r="K220" s="1132">
        <v>42019</v>
      </c>
      <c r="L220" s="915">
        <v>42046</v>
      </c>
      <c r="M220" s="909">
        <v>2340</v>
      </c>
      <c r="N220" s="913">
        <v>40000</v>
      </c>
      <c r="O220" s="913">
        <f>(N220-G220*1000)</f>
        <v>0</v>
      </c>
      <c r="P220" s="914">
        <f>(N220*I220/1000)</f>
        <v>18800</v>
      </c>
      <c r="Q220" s="915">
        <f>(L220+35)</f>
        <v>42081</v>
      </c>
      <c r="R220" s="916">
        <f>(P220*0.05)</f>
        <v>940</v>
      </c>
      <c r="S220" s="1347" t="s">
        <v>333</v>
      </c>
      <c r="U220" s="553"/>
      <c r="V220" s="567"/>
      <c r="W220" s="182"/>
      <c r="X220" s="182"/>
      <c r="Y220" s="182"/>
      <c r="Z220" s="1556"/>
      <c r="AA220" s="1556"/>
      <c r="AB220" s="1556"/>
      <c r="AC220" s="1556"/>
      <c r="AD220" s="1556"/>
      <c r="AE220" s="1556"/>
      <c r="AF220" s="1556"/>
      <c r="AG220" s="1556"/>
      <c r="AH220" s="1557"/>
      <c r="AI220" s="1556"/>
      <c r="AJ220" s="1556"/>
      <c r="AK220" s="1556"/>
      <c r="AL220" s="339"/>
    </row>
    <row r="221" spans="2:38" ht="15" customHeight="1">
      <c r="B221" s="1063" t="s">
        <v>214</v>
      </c>
      <c r="C221" s="1064" t="s">
        <v>215</v>
      </c>
      <c r="D221" s="1065">
        <v>1</v>
      </c>
      <c r="E221" s="1066" t="s">
        <v>157</v>
      </c>
      <c r="F221" s="1067">
        <v>42039</v>
      </c>
      <c r="G221" s="1068">
        <v>12</v>
      </c>
      <c r="H221" s="1066" t="s">
        <v>35</v>
      </c>
      <c r="I221" s="1069">
        <v>650</v>
      </c>
      <c r="J221" s="1070"/>
      <c r="K221" s="1071">
        <v>42044</v>
      </c>
      <c r="L221" s="1067">
        <f>(K221)</f>
        <v>42044</v>
      </c>
      <c r="M221" s="1066" t="s">
        <v>78</v>
      </c>
      <c r="N221" s="1072">
        <v>12000</v>
      </c>
      <c r="O221" s="1068">
        <f>(N221-G221*1000)</f>
        <v>0</v>
      </c>
      <c r="P221" s="1073">
        <v>0</v>
      </c>
      <c r="Q221" s="1067">
        <f>(L221+28)</f>
        <v>42072</v>
      </c>
      <c r="R221" s="1069">
        <v>0</v>
      </c>
      <c r="S221" s="783"/>
      <c r="U221" s="553"/>
      <c r="V221" s="567"/>
      <c r="W221" s="182"/>
      <c r="X221" s="182"/>
      <c r="Y221" s="182"/>
      <c r="Z221" s="1556"/>
      <c r="AA221" s="1556"/>
      <c r="AB221" s="1556"/>
      <c r="AC221" s="1556"/>
      <c r="AD221" s="1556"/>
      <c r="AE221" s="1556"/>
      <c r="AF221" s="1556"/>
      <c r="AG221" s="1556"/>
      <c r="AH221" s="1557"/>
      <c r="AI221" s="1556"/>
      <c r="AJ221" s="1556"/>
      <c r="AK221" s="1556"/>
      <c r="AL221" s="339"/>
    </row>
    <row r="222" spans="2:38" ht="15" thickBot="1">
      <c r="B222" s="367" t="s">
        <v>110</v>
      </c>
      <c r="C222" s="563" t="s">
        <v>41</v>
      </c>
      <c r="D222" s="209">
        <v>28</v>
      </c>
      <c r="E222" s="209" t="s">
        <v>55</v>
      </c>
      <c r="F222" s="210">
        <v>42016</v>
      </c>
      <c r="G222" s="209">
        <v>25.2</v>
      </c>
      <c r="H222" s="209" t="s">
        <v>35</v>
      </c>
      <c r="I222" s="211">
        <v>470</v>
      </c>
      <c r="J222" s="209"/>
      <c r="K222" s="212">
        <v>42045</v>
      </c>
      <c r="L222" s="210">
        <v>42046</v>
      </c>
      <c r="M222" s="209">
        <v>2343</v>
      </c>
      <c r="N222" s="209">
        <v>25200</v>
      </c>
      <c r="O222" s="209">
        <f>(N222-G222*1000)</f>
        <v>0</v>
      </c>
      <c r="P222" s="211">
        <f t="shared" ref="P222:P229" si="56">(N222*I222/1000)</f>
        <v>11844</v>
      </c>
      <c r="Q222" s="623">
        <v>42030</v>
      </c>
      <c r="R222" s="211">
        <f t="shared" ref="R222:R232" si="57">(P222*0.05)</f>
        <v>592.20000000000005</v>
      </c>
      <c r="S222" s="1055"/>
      <c r="U222" s="581"/>
      <c r="V222" s="582"/>
      <c r="W222" s="326"/>
      <c r="X222" s="326"/>
      <c r="Y222" s="326"/>
      <c r="Z222" s="326"/>
      <c r="AA222" s="326"/>
      <c r="AB222" s="326"/>
      <c r="AC222" s="326"/>
      <c r="AD222" s="326"/>
      <c r="AE222" s="326"/>
      <c r="AF222" s="326"/>
      <c r="AG222" s="326"/>
      <c r="AH222" s="1555"/>
      <c r="AI222" s="326"/>
      <c r="AJ222" s="326"/>
      <c r="AK222" s="326"/>
      <c r="AL222" s="327"/>
    </row>
    <row r="223" spans="2:38">
      <c r="B223" s="1060" t="s">
        <v>128</v>
      </c>
      <c r="C223" s="836" t="s">
        <v>107</v>
      </c>
      <c r="D223" s="481">
        <v>3</v>
      </c>
      <c r="E223" s="402" t="s">
        <v>36</v>
      </c>
      <c r="F223" s="404">
        <v>41838</v>
      </c>
      <c r="G223" s="409">
        <v>4</v>
      </c>
      <c r="H223" s="402" t="s">
        <v>35</v>
      </c>
      <c r="I223" s="411">
        <v>389</v>
      </c>
      <c r="J223" s="407"/>
      <c r="K223" s="412">
        <v>41864</v>
      </c>
      <c r="L223" s="404">
        <v>42046</v>
      </c>
      <c r="M223" s="402">
        <v>2339</v>
      </c>
      <c r="N223" s="409">
        <v>4200</v>
      </c>
      <c r="O223" s="409">
        <f>(N223-G223/1000)</f>
        <v>4199.9960000000001</v>
      </c>
      <c r="P223" s="410">
        <f t="shared" si="56"/>
        <v>1633.8</v>
      </c>
      <c r="Q223" s="404">
        <f>(L223+28)</f>
        <v>42074</v>
      </c>
      <c r="R223" s="411">
        <f t="shared" si="57"/>
        <v>81.69</v>
      </c>
      <c r="S223" s="1347" t="s">
        <v>334</v>
      </c>
    </row>
    <row r="224" spans="2:38" ht="24" thickBot="1">
      <c r="B224" s="969" t="s">
        <v>110</v>
      </c>
      <c r="C224" s="196" t="s">
        <v>41</v>
      </c>
      <c r="D224" s="369">
        <v>29</v>
      </c>
      <c r="E224" s="209" t="s">
        <v>55</v>
      </c>
      <c r="F224" s="210">
        <v>42016</v>
      </c>
      <c r="G224" s="209">
        <v>25.2</v>
      </c>
      <c r="H224" s="209" t="s">
        <v>35</v>
      </c>
      <c r="I224" s="211">
        <v>470</v>
      </c>
      <c r="J224" s="209"/>
      <c r="K224" s="212">
        <v>42055</v>
      </c>
      <c r="L224" s="210">
        <v>42053</v>
      </c>
      <c r="M224" s="209">
        <v>2348</v>
      </c>
      <c r="N224" s="209">
        <v>25200</v>
      </c>
      <c r="O224" s="209">
        <f t="shared" ref="O224:O231" si="58">(N224-G224*1000)</f>
        <v>0</v>
      </c>
      <c r="P224" s="211">
        <f t="shared" si="56"/>
        <v>11844</v>
      </c>
      <c r="Q224" s="623">
        <v>42030</v>
      </c>
      <c r="R224" s="211">
        <f t="shared" si="57"/>
        <v>592.20000000000005</v>
      </c>
      <c r="S224" s="339"/>
      <c r="V224" s="94" t="s">
        <v>83</v>
      </c>
      <c r="W224" t="s">
        <v>618</v>
      </c>
      <c r="AC224" s="660"/>
      <c r="AH224" s="999"/>
      <c r="AI224" s="999"/>
      <c r="AJ224" s="999"/>
      <c r="AK224" s="999"/>
      <c r="AL224" s="999"/>
    </row>
    <row r="225" spans="2:40">
      <c r="B225" s="367" t="s">
        <v>208</v>
      </c>
      <c r="C225" s="196" t="s">
        <v>209</v>
      </c>
      <c r="D225" s="480">
        <v>1</v>
      </c>
      <c r="E225" s="196" t="s">
        <v>36</v>
      </c>
      <c r="F225" s="197">
        <v>41879</v>
      </c>
      <c r="G225" s="336">
        <v>10</v>
      </c>
      <c r="H225" s="196" t="s">
        <v>35</v>
      </c>
      <c r="I225" s="334">
        <v>170</v>
      </c>
      <c r="J225" s="335"/>
      <c r="K225" s="272">
        <v>42034</v>
      </c>
      <c r="L225" s="197">
        <v>42048</v>
      </c>
      <c r="M225" s="196">
        <v>2346</v>
      </c>
      <c r="N225" s="198">
        <v>10000</v>
      </c>
      <c r="O225" s="198">
        <f t="shared" si="58"/>
        <v>0</v>
      </c>
      <c r="P225" s="199">
        <f t="shared" si="56"/>
        <v>1700</v>
      </c>
      <c r="Q225" s="197">
        <f>(L225+28)</f>
        <v>42076</v>
      </c>
      <c r="R225" s="200">
        <f t="shared" si="57"/>
        <v>85</v>
      </c>
      <c r="S225" s="339"/>
      <c r="U225" s="546"/>
      <c r="V225" s="548"/>
      <c r="W225" s="157"/>
      <c r="X225" s="6" t="s">
        <v>14</v>
      </c>
      <c r="Y225" s="6" t="s">
        <v>12</v>
      </c>
      <c r="Z225" s="6"/>
      <c r="AA225" s="4"/>
      <c r="AB225" s="6" t="s">
        <v>15</v>
      </c>
      <c r="AC225" s="6" t="s">
        <v>16</v>
      </c>
      <c r="AD225" s="150" t="s">
        <v>12</v>
      </c>
      <c r="AE225" s="6" t="s">
        <v>12</v>
      </c>
      <c r="AF225" s="4"/>
      <c r="AG225" s="4"/>
      <c r="AH225" s="10"/>
      <c r="AI225" s="10"/>
      <c r="AJ225" s="153" t="s">
        <v>12</v>
      </c>
      <c r="AK225" s="8" t="s">
        <v>17</v>
      </c>
      <c r="AL225" s="8"/>
    </row>
    <row r="226" spans="2:40">
      <c r="B226" s="1108" t="s">
        <v>206</v>
      </c>
      <c r="C226" s="532" t="s">
        <v>77</v>
      </c>
      <c r="D226" s="532">
        <v>22</v>
      </c>
      <c r="E226" s="532" t="s">
        <v>74</v>
      </c>
      <c r="F226" s="533">
        <v>42037</v>
      </c>
      <c r="G226" s="532">
        <v>20</v>
      </c>
      <c r="H226" s="532" t="s">
        <v>35</v>
      </c>
      <c r="I226" s="534">
        <v>470</v>
      </c>
      <c r="J226" s="532"/>
      <c r="K226" s="535">
        <v>42047</v>
      </c>
      <c r="L226" s="533">
        <v>42046</v>
      </c>
      <c r="M226" s="532">
        <v>2342</v>
      </c>
      <c r="N226" s="676">
        <v>20000</v>
      </c>
      <c r="O226" s="409">
        <f t="shared" si="58"/>
        <v>0</v>
      </c>
      <c r="P226" s="410">
        <f t="shared" si="56"/>
        <v>9400</v>
      </c>
      <c r="Q226" s="404">
        <f>(L226+28)</f>
        <v>42074</v>
      </c>
      <c r="R226" s="534">
        <f t="shared" si="57"/>
        <v>470</v>
      </c>
      <c r="S226" s="1347" t="s">
        <v>332</v>
      </c>
      <c r="U226" s="179"/>
      <c r="V226" s="469" t="s">
        <v>4</v>
      </c>
      <c r="W226" s="153" t="s">
        <v>18</v>
      </c>
      <c r="X226" s="8" t="s">
        <v>19</v>
      </c>
      <c r="Y226" s="8" t="s">
        <v>19</v>
      </c>
      <c r="Z226" s="8" t="s">
        <v>20</v>
      </c>
      <c r="AA226" s="8" t="s">
        <v>21</v>
      </c>
      <c r="AB226" s="8" t="s">
        <v>22</v>
      </c>
      <c r="AC226" s="8" t="s">
        <v>19</v>
      </c>
      <c r="AD226" s="152" t="s">
        <v>23</v>
      </c>
      <c r="AE226" s="8" t="s">
        <v>23</v>
      </c>
      <c r="AF226" s="8" t="s">
        <v>24</v>
      </c>
      <c r="AG226" s="8" t="s">
        <v>20</v>
      </c>
      <c r="AH226" s="8" t="s">
        <v>25</v>
      </c>
      <c r="AI226" s="8" t="s">
        <v>0</v>
      </c>
      <c r="AJ226" s="153" t="s">
        <v>11</v>
      </c>
      <c r="AK226" s="8" t="s">
        <v>11</v>
      </c>
      <c r="AL226" s="8" t="s">
        <v>26</v>
      </c>
    </row>
    <row r="227" spans="2:40">
      <c r="B227" s="390" t="s">
        <v>2</v>
      </c>
      <c r="C227" s="369" t="s">
        <v>121</v>
      </c>
      <c r="D227" s="209">
        <v>253</v>
      </c>
      <c r="E227" s="209" t="s">
        <v>36</v>
      </c>
      <c r="F227" s="210">
        <v>41976</v>
      </c>
      <c r="G227" s="209">
        <v>100</v>
      </c>
      <c r="H227" s="209" t="s">
        <v>35</v>
      </c>
      <c r="I227" s="211">
        <v>60</v>
      </c>
      <c r="J227" s="209"/>
      <c r="K227" s="212">
        <v>42053</v>
      </c>
      <c r="L227" s="210">
        <v>42054</v>
      </c>
      <c r="M227" s="209">
        <v>2349</v>
      </c>
      <c r="N227" s="270">
        <v>102000</v>
      </c>
      <c r="O227" s="209">
        <f t="shared" si="58"/>
        <v>2000</v>
      </c>
      <c r="P227" s="199">
        <f t="shared" si="56"/>
        <v>6120</v>
      </c>
      <c r="Q227" s="197">
        <f>(L227+35)</f>
        <v>42089</v>
      </c>
      <c r="R227" s="200">
        <f t="shared" si="57"/>
        <v>306</v>
      </c>
      <c r="S227" s="339"/>
      <c r="U227" s="179"/>
      <c r="V227" s="549"/>
      <c r="W227" s="224"/>
      <c r="X227" s="8" t="s">
        <v>3</v>
      </c>
      <c r="Y227" s="8" t="s">
        <v>18</v>
      </c>
      <c r="Z227" s="8"/>
      <c r="AA227" s="10"/>
      <c r="AB227" s="8" t="s">
        <v>21</v>
      </c>
      <c r="AC227" s="8" t="s">
        <v>3</v>
      </c>
      <c r="AD227" s="152" t="s">
        <v>27</v>
      </c>
      <c r="AE227" s="8" t="s">
        <v>28</v>
      </c>
      <c r="AF227" s="10"/>
      <c r="AG227" s="10"/>
      <c r="AH227" s="10"/>
      <c r="AI227" s="10"/>
      <c r="AJ227" s="153" t="s">
        <v>29</v>
      </c>
      <c r="AK227" s="8" t="s">
        <v>30</v>
      </c>
      <c r="AL227" s="8"/>
    </row>
    <row r="228" spans="2:40" ht="15" thickBot="1">
      <c r="B228" s="390" t="s">
        <v>2</v>
      </c>
      <c r="C228" s="369" t="s">
        <v>59</v>
      </c>
      <c r="D228" s="209">
        <v>258</v>
      </c>
      <c r="E228" s="209" t="s">
        <v>36</v>
      </c>
      <c r="F228" s="210">
        <v>41976</v>
      </c>
      <c r="G228" s="209">
        <v>100</v>
      </c>
      <c r="H228" s="209" t="s">
        <v>35</v>
      </c>
      <c r="I228" s="211">
        <v>60</v>
      </c>
      <c r="J228" s="209">
        <v>9124</v>
      </c>
      <c r="K228" s="212">
        <v>42055</v>
      </c>
      <c r="L228" s="210">
        <v>42054</v>
      </c>
      <c r="M228" s="209">
        <v>2349</v>
      </c>
      <c r="N228" s="270">
        <v>102000</v>
      </c>
      <c r="O228" s="209">
        <f t="shared" si="58"/>
        <v>2000</v>
      </c>
      <c r="P228" s="199">
        <f t="shared" si="56"/>
        <v>6120</v>
      </c>
      <c r="Q228" s="197">
        <f>(L228+35)</f>
        <v>42089</v>
      </c>
      <c r="R228" s="200">
        <f t="shared" si="57"/>
        <v>306</v>
      </c>
      <c r="S228" s="339"/>
      <c r="U228" s="547"/>
      <c r="V228" s="550"/>
      <c r="W228" s="155"/>
      <c r="X228" s="14"/>
      <c r="Y228" s="13"/>
      <c r="Z228" s="14"/>
      <c r="AA228" s="13"/>
      <c r="AB228" s="14"/>
      <c r="AC228" s="13"/>
      <c r="AD228" s="154"/>
      <c r="AE228" s="13"/>
      <c r="AF228" s="13"/>
      <c r="AG228" s="13"/>
      <c r="AH228" s="13"/>
      <c r="AI228" s="13"/>
      <c r="AJ228" s="155"/>
      <c r="AK228" s="13"/>
      <c r="AL228" s="13"/>
    </row>
    <row r="229" spans="2:40">
      <c r="B229" s="1093" t="s">
        <v>206</v>
      </c>
      <c r="C229" s="939" t="s">
        <v>77</v>
      </c>
      <c r="D229" s="939">
        <v>23</v>
      </c>
      <c r="E229" s="941" t="s">
        <v>74</v>
      </c>
      <c r="F229" s="533">
        <v>42037</v>
      </c>
      <c r="G229" s="532">
        <v>20</v>
      </c>
      <c r="H229" s="532" t="s">
        <v>35</v>
      </c>
      <c r="I229" s="991">
        <v>470</v>
      </c>
      <c r="J229" s="532"/>
      <c r="K229" s="535">
        <v>42061</v>
      </c>
      <c r="L229" s="533">
        <f>(K229)</f>
        <v>42061</v>
      </c>
      <c r="M229" s="532">
        <v>2357</v>
      </c>
      <c r="N229" s="1062">
        <v>20000</v>
      </c>
      <c r="O229" s="943">
        <f t="shared" si="58"/>
        <v>0</v>
      </c>
      <c r="P229" s="944">
        <f t="shared" si="56"/>
        <v>9400</v>
      </c>
      <c r="Q229" s="945">
        <f>(L229+28)</f>
        <v>42089</v>
      </c>
      <c r="R229" s="991">
        <f t="shared" si="57"/>
        <v>470</v>
      </c>
      <c r="S229" s="1347" t="s">
        <v>332</v>
      </c>
      <c r="U229" s="551"/>
      <c r="V229" s="561" t="s">
        <v>41</v>
      </c>
      <c r="W229" s="493">
        <v>1</v>
      </c>
      <c r="X229" s="370" t="s">
        <v>84</v>
      </c>
      <c r="Y229" s="371">
        <v>41674</v>
      </c>
      <c r="Z229" s="512">
        <v>25</v>
      </c>
      <c r="AA229" s="370" t="s">
        <v>35</v>
      </c>
      <c r="AB229" s="373">
        <v>470</v>
      </c>
      <c r="AC229" s="374"/>
      <c r="AD229" s="375">
        <v>41687</v>
      </c>
      <c r="AE229" s="371">
        <v>41684</v>
      </c>
      <c r="AF229" s="445">
        <v>1994</v>
      </c>
      <c r="AG229" s="377">
        <v>25200</v>
      </c>
      <c r="AH229" s="378">
        <f t="shared" ref="AH229:AH236" si="59">(AG229-Z229*1000)</f>
        <v>200</v>
      </c>
      <c r="AI229" s="379">
        <f t="shared" ref="AI229:AI236" si="60">(AG229*AB229/1000)</f>
        <v>11844</v>
      </c>
      <c r="AJ229" s="371">
        <f t="shared" ref="AJ229:AJ253" si="61">(AE229+28)</f>
        <v>41712</v>
      </c>
      <c r="AK229" s="446">
        <f t="shared" ref="AK229:AK250" si="62">(AI229*0.05)</f>
        <v>592.20000000000005</v>
      </c>
      <c r="AL229" s="513"/>
    </row>
    <row r="230" spans="2:40" ht="15.6">
      <c r="B230" s="1084" t="s">
        <v>62</v>
      </c>
      <c r="C230" s="932" t="s">
        <v>54</v>
      </c>
      <c r="D230" s="480">
        <v>4</v>
      </c>
      <c r="E230" s="196" t="s">
        <v>36</v>
      </c>
      <c r="F230" s="197">
        <v>42059</v>
      </c>
      <c r="G230" s="336">
        <v>5</v>
      </c>
      <c r="H230" s="196" t="s">
        <v>35</v>
      </c>
      <c r="I230" s="334">
        <v>470</v>
      </c>
      <c r="J230" s="335"/>
      <c r="K230" s="272">
        <v>42061</v>
      </c>
      <c r="L230" s="197">
        <v>42061</v>
      </c>
      <c r="M230" s="271">
        <v>2358</v>
      </c>
      <c r="N230" s="270">
        <v>5000</v>
      </c>
      <c r="O230" s="198">
        <f t="shared" si="58"/>
        <v>0</v>
      </c>
      <c r="P230" s="199">
        <v>2444</v>
      </c>
      <c r="Q230" s="197">
        <f>(L230+35)</f>
        <v>42096</v>
      </c>
      <c r="R230" s="200">
        <f t="shared" si="57"/>
        <v>122.2</v>
      </c>
      <c r="S230" s="339"/>
      <c r="U230" s="553"/>
      <c r="V230" s="544" t="s">
        <v>41</v>
      </c>
      <c r="W230" s="497">
        <v>2</v>
      </c>
      <c r="X230" s="202" t="s">
        <v>85</v>
      </c>
      <c r="Y230" s="203">
        <v>41688</v>
      </c>
      <c r="Z230" s="499">
        <v>25.2</v>
      </c>
      <c r="AA230" s="202" t="s">
        <v>35</v>
      </c>
      <c r="AB230" s="216">
        <v>470</v>
      </c>
      <c r="AC230" s="221"/>
      <c r="AD230" s="206">
        <v>41698</v>
      </c>
      <c r="AE230" s="203">
        <v>41697</v>
      </c>
      <c r="AF230" s="202">
        <v>2001</v>
      </c>
      <c r="AG230" s="207">
        <v>25200</v>
      </c>
      <c r="AH230" s="207">
        <f t="shared" si="59"/>
        <v>0</v>
      </c>
      <c r="AI230" s="205">
        <f t="shared" si="60"/>
        <v>11844</v>
      </c>
      <c r="AJ230" s="203">
        <f t="shared" si="61"/>
        <v>41725</v>
      </c>
      <c r="AK230" s="208">
        <f t="shared" si="62"/>
        <v>592.20000000000005</v>
      </c>
      <c r="AL230" s="514"/>
      <c r="AN230" s="328"/>
    </row>
    <row r="231" spans="2:40" ht="15.6">
      <c r="B231" s="1085" t="s">
        <v>62</v>
      </c>
      <c r="C231" s="209" t="s">
        <v>183</v>
      </c>
      <c r="D231" s="1086">
        <v>5</v>
      </c>
      <c r="E231" s="290" t="s">
        <v>36</v>
      </c>
      <c r="F231" s="291">
        <v>42059</v>
      </c>
      <c r="G231" s="330">
        <v>10</v>
      </c>
      <c r="H231" s="290" t="s">
        <v>35</v>
      </c>
      <c r="I231" s="331">
        <v>280</v>
      </c>
      <c r="J231" s="933"/>
      <c r="K231" s="934">
        <v>42061</v>
      </c>
      <c r="L231" s="197">
        <v>42061</v>
      </c>
      <c r="M231" s="935">
        <v>2358</v>
      </c>
      <c r="N231" s="936">
        <v>10000</v>
      </c>
      <c r="O231" s="294">
        <f t="shared" si="58"/>
        <v>0</v>
      </c>
      <c r="P231" s="937">
        <f>(N231*I231/1000)</f>
        <v>2800</v>
      </c>
      <c r="Q231" s="938">
        <f>(L231+35)</f>
        <v>42096</v>
      </c>
      <c r="R231" s="279">
        <f t="shared" si="57"/>
        <v>140</v>
      </c>
      <c r="S231" s="314" t="s">
        <v>224</v>
      </c>
      <c r="U231" s="553"/>
      <c r="V231" s="544" t="s">
        <v>41</v>
      </c>
      <c r="W231" s="497">
        <v>3</v>
      </c>
      <c r="X231" s="202" t="s">
        <v>42</v>
      </c>
      <c r="Y231" s="203">
        <v>41704</v>
      </c>
      <c r="Z231" s="499">
        <v>25.2</v>
      </c>
      <c r="AA231" s="202" t="s">
        <v>35</v>
      </c>
      <c r="AB231" s="216">
        <v>470</v>
      </c>
      <c r="AC231" s="221"/>
      <c r="AD231" s="206">
        <v>41717</v>
      </c>
      <c r="AE231" s="203">
        <v>41710</v>
      </c>
      <c r="AF231" s="202">
        <v>2008</v>
      </c>
      <c r="AG231" s="207">
        <v>25200</v>
      </c>
      <c r="AH231" s="207">
        <f t="shared" si="59"/>
        <v>0</v>
      </c>
      <c r="AI231" s="205">
        <f t="shared" si="60"/>
        <v>11844</v>
      </c>
      <c r="AJ231" s="203">
        <f t="shared" si="61"/>
        <v>41738</v>
      </c>
      <c r="AK231" s="208">
        <f t="shared" si="62"/>
        <v>592.20000000000005</v>
      </c>
      <c r="AL231" s="514"/>
      <c r="AN231" s="329"/>
    </row>
    <row r="232" spans="2:40" ht="15" thickBot="1">
      <c r="B232" s="325"/>
      <c r="C232" s="326"/>
      <c r="D232" s="326"/>
      <c r="E232" s="326"/>
      <c r="F232" s="326"/>
      <c r="G232" s="326"/>
      <c r="H232" s="326"/>
      <c r="I232" s="326"/>
      <c r="J232" s="326"/>
      <c r="K232" s="326"/>
      <c r="L232" s="326"/>
      <c r="M232" s="326"/>
      <c r="N232" s="326"/>
      <c r="O232" s="326"/>
      <c r="P232" s="1528">
        <f>SUM(P220:P231)</f>
        <v>82105.8</v>
      </c>
      <c r="Q232" s="326"/>
      <c r="R232" s="1528">
        <f t="shared" si="57"/>
        <v>4105.29</v>
      </c>
      <c r="S232" s="392" t="s">
        <v>8</v>
      </c>
      <c r="U232" s="553"/>
      <c r="V232" s="544" t="s">
        <v>41</v>
      </c>
      <c r="W232" s="497">
        <v>4</v>
      </c>
      <c r="X232" s="202" t="s">
        <v>57</v>
      </c>
      <c r="Y232" s="203">
        <v>41724</v>
      </c>
      <c r="Z232" s="499">
        <v>25.2</v>
      </c>
      <c r="AA232" s="202" t="s">
        <v>35</v>
      </c>
      <c r="AB232" s="216">
        <v>470</v>
      </c>
      <c r="AC232" s="221"/>
      <c r="AD232" s="206">
        <v>41726</v>
      </c>
      <c r="AE232" s="203">
        <f>(AD232)</f>
        <v>41726</v>
      </c>
      <c r="AF232" s="202">
        <v>2024</v>
      </c>
      <c r="AG232" s="207">
        <v>25200</v>
      </c>
      <c r="AH232" s="207">
        <f t="shared" si="59"/>
        <v>0</v>
      </c>
      <c r="AI232" s="205">
        <f t="shared" si="60"/>
        <v>11844</v>
      </c>
      <c r="AJ232" s="203">
        <f t="shared" si="61"/>
        <v>41754</v>
      </c>
      <c r="AK232" s="208">
        <f t="shared" si="62"/>
        <v>592.20000000000005</v>
      </c>
      <c r="AL232" s="514"/>
    </row>
    <row r="233" spans="2:40">
      <c r="U233" s="553"/>
      <c r="V233" s="544" t="s">
        <v>41</v>
      </c>
      <c r="W233" s="497">
        <v>5</v>
      </c>
      <c r="X233" s="202" t="s">
        <v>57</v>
      </c>
      <c r="Y233" s="203">
        <v>41724</v>
      </c>
      <c r="Z233" s="499">
        <v>25.2</v>
      </c>
      <c r="AA233" s="202" t="s">
        <v>35</v>
      </c>
      <c r="AB233" s="216">
        <v>470</v>
      </c>
      <c r="AC233" s="221"/>
      <c r="AD233" s="206">
        <v>41733</v>
      </c>
      <c r="AE233" s="203">
        <v>41740</v>
      </c>
      <c r="AF233" s="202">
        <v>2031</v>
      </c>
      <c r="AG233" s="207">
        <v>25200</v>
      </c>
      <c r="AH233" s="207">
        <f t="shared" si="59"/>
        <v>0</v>
      </c>
      <c r="AI233" s="205">
        <f t="shared" si="60"/>
        <v>11844</v>
      </c>
      <c r="AJ233" s="203">
        <f t="shared" si="61"/>
        <v>41768</v>
      </c>
      <c r="AK233" s="208">
        <f t="shared" si="62"/>
        <v>592.20000000000005</v>
      </c>
      <c r="AL233" s="514"/>
    </row>
    <row r="234" spans="2:40" ht="18.600000000000001" thickBot="1">
      <c r="B234" s="540" t="s">
        <v>163</v>
      </c>
      <c r="C234" s="132"/>
      <c r="D234" s="133"/>
      <c r="E234" s="134"/>
      <c r="F234" s="134"/>
      <c r="G234" s="134"/>
      <c r="H234" s="134"/>
      <c r="I234" s="135"/>
      <c r="J234" s="134"/>
      <c r="K234" s="134"/>
      <c r="L234" s="134"/>
      <c r="M234" s="132"/>
      <c r="N234" s="136"/>
      <c r="U234" s="553"/>
      <c r="V234" s="544" t="s">
        <v>41</v>
      </c>
      <c r="W234" s="497">
        <v>6</v>
      </c>
      <c r="X234" s="202" t="s">
        <v>57</v>
      </c>
      <c r="Y234" s="203">
        <v>41724</v>
      </c>
      <c r="Z234" s="499">
        <v>25.2</v>
      </c>
      <c r="AA234" s="202" t="s">
        <v>35</v>
      </c>
      <c r="AB234" s="216">
        <v>470</v>
      </c>
      <c r="AC234" s="221"/>
      <c r="AD234" s="206">
        <v>41743</v>
      </c>
      <c r="AE234" s="203">
        <v>41752</v>
      </c>
      <c r="AF234" s="202">
        <v>2040</v>
      </c>
      <c r="AG234" s="207">
        <v>25200</v>
      </c>
      <c r="AH234" s="207">
        <f t="shared" si="59"/>
        <v>0</v>
      </c>
      <c r="AI234" s="205">
        <f t="shared" si="60"/>
        <v>11844</v>
      </c>
      <c r="AJ234" s="203">
        <f t="shared" si="61"/>
        <v>41780</v>
      </c>
      <c r="AK234" s="208">
        <f t="shared" si="62"/>
        <v>592.20000000000005</v>
      </c>
      <c r="AL234" s="514"/>
    </row>
    <row r="235" spans="2:40">
      <c r="B235" s="3"/>
      <c r="C235" s="4"/>
      <c r="D235" s="4"/>
      <c r="E235" s="5" t="s">
        <v>14</v>
      </c>
      <c r="F235" s="5" t="s">
        <v>12</v>
      </c>
      <c r="G235" s="5"/>
      <c r="H235" s="4"/>
      <c r="I235" s="5" t="s">
        <v>15</v>
      </c>
      <c r="J235" s="5" t="s">
        <v>16</v>
      </c>
      <c r="K235" s="5" t="s">
        <v>12</v>
      </c>
      <c r="L235" s="5" t="s">
        <v>12</v>
      </c>
      <c r="M235" s="4"/>
      <c r="N235" s="4"/>
      <c r="O235" s="4"/>
      <c r="P235" s="4"/>
      <c r="Q235" s="5" t="s">
        <v>12</v>
      </c>
      <c r="R235" s="5" t="s">
        <v>17</v>
      </c>
      <c r="S235" s="6"/>
      <c r="U235" s="553"/>
      <c r="V235" s="613" t="s">
        <v>41</v>
      </c>
      <c r="W235" s="501">
        <v>7</v>
      </c>
      <c r="X235" s="500" t="s">
        <v>57</v>
      </c>
      <c r="Y235" s="502">
        <v>41724</v>
      </c>
      <c r="Z235" s="503">
        <v>25.2</v>
      </c>
      <c r="AA235" s="500" t="s">
        <v>35</v>
      </c>
      <c r="AB235" s="504">
        <v>470</v>
      </c>
      <c r="AC235" s="505"/>
      <c r="AD235" s="506">
        <v>41750</v>
      </c>
      <c r="AE235" s="502">
        <v>41750</v>
      </c>
      <c r="AF235" s="500"/>
      <c r="AG235" s="507">
        <v>25200</v>
      </c>
      <c r="AH235" s="507">
        <f t="shared" si="59"/>
        <v>0</v>
      </c>
      <c r="AI235" s="508">
        <f t="shared" si="60"/>
        <v>11844</v>
      </c>
      <c r="AJ235" s="502">
        <f t="shared" si="61"/>
        <v>41778</v>
      </c>
      <c r="AK235" s="509">
        <f t="shared" si="62"/>
        <v>592.20000000000005</v>
      </c>
      <c r="AL235" s="515" t="s">
        <v>88</v>
      </c>
    </row>
    <row r="236" spans="2:40">
      <c r="B236" s="7" t="s">
        <v>3</v>
      </c>
      <c r="C236" s="8" t="s">
        <v>4</v>
      </c>
      <c r="D236" s="9" t="s">
        <v>18</v>
      </c>
      <c r="E236" s="9" t="s">
        <v>19</v>
      </c>
      <c r="F236" s="9" t="s">
        <v>19</v>
      </c>
      <c r="G236" s="9" t="s">
        <v>20</v>
      </c>
      <c r="H236" s="9" t="s">
        <v>21</v>
      </c>
      <c r="I236" s="9" t="s">
        <v>22</v>
      </c>
      <c r="J236" s="9" t="s">
        <v>19</v>
      </c>
      <c r="K236" s="9" t="s">
        <v>23</v>
      </c>
      <c r="L236" s="9" t="s">
        <v>23</v>
      </c>
      <c r="M236" s="9" t="s">
        <v>24</v>
      </c>
      <c r="N236" s="9" t="s">
        <v>20</v>
      </c>
      <c r="O236" s="9" t="s">
        <v>25</v>
      </c>
      <c r="P236" s="9" t="s">
        <v>0</v>
      </c>
      <c r="Q236" s="9" t="s">
        <v>11</v>
      </c>
      <c r="R236" s="9" t="s">
        <v>11</v>
      </c>
      <c r="S236" s="9" t="s">
        <v>26</v>
      </c>
      <c r="U236" s="553"/>
      <c r="V236" s="613" t="s">
        <v>41</v>
      </c>
      <c r="W236" s="501">
        <v>8</v>
      </c>
      <c r="X236" s="500" t="s">
        <v>57</v>
      </c>
      <c r="Y236" s="502">
        <v>41724</v>
      </c>
      <c r="Z236" s="503">
        <v>25.2</v>
      </c>
      <c r="AA236" s="500" t="s">
        <v>35</v>
      </c>
      <c r="AB236" s="504">
        <v>470</v>
      </c>
      <c r="AC236" s="505"/>
      <c r="AD236" s="506">
        <v>41764</v>
      </c>
      <c r="AE236" s="510">
        <v>41764</v>
      </c>
      <c r="AF236" s="182"/>
      <c r="AG236" s="507">
        <v>25200</v>
      </c>
      <c r="AH236" s="507">
        <f t="shared" si="59"/>
        <v>0</v>
      </c>
      <c r="AI236" s="508">
        <f t="shared" si="60"/>
        <v>11844</v>
      </c>
      <c r="AJ236" s="502">
        <f t="shared" si="61"/>
        <v>41792</v>
      </c>
      <c r="AK236" s="509">
        <f t="shared" si="62"/>
        <v>592.20000000000005</v>
      </c>
      <c r="AL236" s="515" t="s">
        <v>88</v>
      </c>
    </row>
    <row r="237" spans="2:40" ht="15" thickBot="1">
      <c r="B237" s="12"/>
      <c r="C237" s="194"/>
      <c r="D237" s="194"/>
      <c r="E237" s="195" t="s">
        <v>3</v>
      </c>
      <c r="F237" s="195" t="s">
        <v>18</v>
      </c>
      <c r="G237" s="195"/>
      <c r="H237" s="194"/>
      <c r="I237" s="195" t="s">
        <v>21</v>
      </c>
      <c r="J237" s="195" t="s">
        <v>3</v>
      </c>
      <c r="K237" s="195" t="s">
        <v>27</v>
      </c>
      <c r="L237" s="195" t="s">
        <v>28</v>
      </c>
      <c r="M237" s="194"/>
      <c r="N237" s="194"/>
      <c r="O237" s="194"/>
      <c r="P237" s="194"/>
      <c r="Q237" s="195" t="s">
        <v>33</v>
      </c>
      <c r="R237" s="195" t="s">
        <v>30</v>
      </c>
      <c r="S237" s="8"/>
      <c r="U237" s="553"/>
      <c r="V237" s="544" t="s">
        <v>41</v>
      </c>
      <c r="W237" s="497">
        <v>9</v>
      </c>
      <c r="X237" s="202" t="s">
        <v>57</v>
      </c>
      <c r="Y237" s="203">
        <v>41724</v>
      </c>
      <c r="Z237" s="499">
        <v>25.2</v>
      </c>
      <c r="AA237" s="202" t="s">
        <v>35</v>
      </c>
      <c r="AB237" s="216">
        <v>470</v>
      </c>
      <c r="AC237" s="221"/>
      <c r="AD237" s="206">
        <v>41771</v>
      </c>
      <c r="AE237" s="203">
        <v>41772</v>
      </c>
      <c r="AF237" s="202">
        <v>2054</v>
      </c>
      <c r="AG237" s="207">
        <v>25200</v>
      </c>
      <c r="AH237" s="207">
        <f>(AG237-Z236*1000)</f>
        <v>0</v>
      </c>
      <c r="AI237" s="205">
        <f>(AG237*AB236/1000)</f>
        <v>11844</v>
      </c>
      <c r="AJ237" s="203">
        <f t="shared" si="61"/>
        <v>41800</v>
      </c>
      <c r="AK237" s="208">
        <f t="shared" si="62"/>
        <v>592.20000000000005</v>
      </c>
      <c r="AL237" s="514"/>
    </row>
    <row r="238" spans="2:40">
      <c r="B238" s="1107" t="s">
        <v>6</v>
      </c>
      <c r="C238" s="1126" t="s">
        <v>38</v>
      </c>
      <c r="D238" s="1127">
        <v>11</v>
      </c>
      <c r="E238" s="1128" t="s">
        <v>36</v>
      </c>
      <c r="F238" s="1129">
        <v>41922</v>
      </c>
      <c r="G238" s="1130">
        <v>14.2</v>
      </c>
      <c r="H238" s="1128" t="s">
        <v>35</v>
      </c>
      <c r="I238" s="1131">
        <v>470</v>
      </c>
      <c r="J238" s="1269"/>
      <c r="K238" s="1132">
        <v>42044</v>
      </c>
      <c r="L238" s="915">
        <v>42082</v>
      </c>
      <c r="M238" s="1133">
        <v>2381</v>
      </c>
      <c r="N238" s="913">
        <v>14000</v>
      </c>
      <c r="O238" s="913">
        <f t="shared" ref="O238:O252" si="63">(N238-G238*1000)</f>
        <v>-200</v>
      </c>
      <c r="P238" s="914">
        <f>(N238*I238/1000)</f>
        <v>6580</v>
      </c>
      <c r="Q238" s="1134">
        <f>(L238+28)</f>
        <v>42110</v>
      </c>
      <c r="R238" s="1135">
        <f>(P238*0.05)</f>
        <v>329</v>
      </c>
      <c r="S238" s="1390"/>
      <c r="U238" s="553"/>
      <c r="V238" s="544" t="s">
        <v>41</v>
      </c>
      <c r="W238" s="497">
        <v>10</v>
      </c>
      <c r="X238" s="202" t="s">
        <v>57</v>
      </c>
      <c r="Y238" s="203">
        <v>41724</v>
      </c>
      <c r="Z238" s="499">
        <v>25.2</v>
      </c>
      <c r="AA238" s="202" t="s">
        <v>35</v>
      </c>
      <c r="AB238" s="216">
        <v>470</v>
      </c>
      <c r="AC238" s="221"/>
      <c r="AD238" s="206">
        <v>41778</v>
      </c>
      <c r="AE238" s="203">
        <v>41781</v>
      </c>
      <c r="AF238" s="202">
        <v>2058</v>
      </c>
      <c r="AG238" s="207">
        <v>25200</v>
      </c>
      <c r="AH238" s="207">
        <f>(AG238-Z237*1000)</f>
        <v>0</v>
      </c>
      <c r="AI238" s="205">
        <f>(AG238*AB237/1000)</f>
        <v>11844</v>
      </c>
      <c r="AJ238" s="203">
        <f t="shared" si="61"/>
        <v>41809</v>
      </c>
      <c r="AK238" s="208">
        <f t="shared" si="62"/>
        <v>592.20000000000005</v>
      </c>
      <c r="AL238" s="514"/>
    </row>
    <row r="239" spans="2:40">
      <c r="B239" s="806" t="s">
        <v>2</v>
      </c>
      <c r="C239" s="355" t="s">
        <v>121</v>
      </c>
      <c r="D239" s="616">
        <v>254</v>
      </c>
      <c r="E239" s="355" t="s">
        <v>36</v>
      </c>
      <c r="F239" s="357">
        <v>41976</v>
      </c>
      <c r="G239" s="355">
        <v>100</v>
      </c>
      <c r="H239" s="355" t="s">
        <v>35</v>
      </c>
      <c r="I239" s="358">
        <v>60</v>
      </c>
      <c r="J239" s="616"/>
      <c r="K239" s="617">
        <v>42069</v>
      </c>
      <c r="L239" s="357">
        <f>(K239)</f>
        <v>42069</v>
      </c>
      <c r="M239" s="928"/>
      <c r="N239" s="585">
        <v>100000</v>
      </c>
      <c r="O239" s="355">
        <f t="shared" si="63"/>
        <v>0</v>
      </c>
      <c r="P239" s="189">
        <v>0</v>
      </c>
      <c r="Q239" s="187">
        <f>(L239+35)</f>
        <v>42104</v>
      </c>
      <c r="R239" s="185">
        <v>0</v>
      </c>
      <c r="S239" s="922"/>
      <c r="U239" s="553"/>
      <c r="V239" s="544" t="s">
        <v>41</v>
      </c>
      <c r="W239" s="497">
        <v>11</v>
      </c>
      <c r="X239" s="202" t="s">
        <v>57</v>
      </c>
      <c r="Y239" s="203">
        <v>41724</v>
      </c>
      <c r="Z239" s="499">
        <v>25.2</v>
      </c>
      <c r="AA239" s="202" t="s">
        <v>35</v>
      </c>
      <c r="AB239" s="216">
        <v>470</v>
      </c>
      <c r="AC239" s="221"/>
      <c r="AD239" s="206">
        <v>41785</v>
      </c>
      <c r="AE239" s="203">
        <v>41796</v>
      </c>
      <c r="AF239" s="202">
        <v>2069</v>
      </c>
      <c r="AG239" s="207">
        <v>25200</v>
      </c>
      <c r="AH239" s="207">
        <f t="shared" ref="AH239:AH251" si="64">(AG239-Z239*1000)</f>
        <v>0</v>
      </c>
      <c r="AI239" s="205">
        <f t="shared" ref="AI239:AI251" si="65">(AG239*AB239/1000)</f>
        <v>11844</v>
      </c>
      <c r="AJ239" s="203">
        <f t="shared" si="61"/>
        <v>41824</v>
      </c>
      <c r="AK239" s="208">
        <f t="shared" si="62"/>
        <v>592.20000000000005</v>
      </c>
      <c r="AL239" s="514"/>
    </row>
    <row r="240" spans="2:40">
      <c r="B240" s="584" t="s">
        <v>2</v>
      </c>
      <c r="C240" s="355" t="s">
        <v>59</v>
      </c>
      <c r="D240" s="543">
        <v>259</v>
      </c>
      <c r="E240" s="355" t="s">
        <v>36</v>
      </c>
      <c r="F240" s="357">
        <v>41976</v>
      </c>
      <c r="G240" s="355">
        <v>100</v>
      </c>
      <c r="H240" s="355" t="s">
        <v>35</v>
      </c>
      <c r="I240" s="358">
        <v>60</v>
      </c>
      <c r="J240" s="355">
        <v>9124</v>
      </c>
      <c r="K240" s="359">
        <v>42075</v>
      </c>
      <c r="L240" s="357">
        <f>(K240)</f>
        <v>42075</v>
      </c>
      <c r="M240" s="201"/>
      <c r="N240" s="585">
        <v>100000</v>
      </c>
      <c r="O240" s="355">
        <f t="shared" si="63"/>
        <v>0</v>
      </c>
      <c r="P240" s="189">
        <v>0</v>
      </c>
      <c r="Q240" s="187">
        <f>(L240+35)</f>
        <v>42110</v>
      </c>
      <c r="R240" s="185">
        <v>0</v>
      </c>
      <c r="S240" s="605"/>
      <c r="U240" s="553"/>
      <c r="V240" s="544" t="s">
        <v>41</v>
      </c>
      <c r="W240" s="497">
        <v>12</v>
      </c>
      <c r="X240" s="202" t="s">
        <v>57</v>
      </c>
      <c r="Y240" s="203">
        <v>41724</v>
      </c>
      <c r="Z240" s="499">
        <v>25.2</v>
      </c>
      <c r="AA240" s="202" t="s">
        <v>35</v>
      </c>
      <c r="AB240" s="216">
        <v>470</v>
      </c>
      <c r="AC240" s="221"/>
      <c r="AD240" s="206">
        <v>41792</v>
      </c>
      <c r="AE240" s="203">
        <v>41796</v>
      </c>
      <c r="AF240" s="202">
        <v>2069</v>
      </c>
      <c r="AG240" s="207">
        <v>25200</v>
      </c>
      <c r="AH240" s="207">
        <f t="shared" si="64"/>
        <v>0</v>
      </c>
      <c r="AI240" s="205">
        <f t="shared" si="65"/>
        <v>11844</v>
      </c>
      <c r="AJ240" s="203">
        <f t="shared" si="61"/>
        <v>41824</v>
      </c>
      <c r="AK240" s="208">
        <f t="shared" si="62"/>
        <v>592.20000000000005</v>
      </c>
      <c r="AL240" s="514"/>
    </row>
    <row r="241" spans="2:40">
      <c r="B241" s="1091" t="s">
        <v>110</v>
      </c>
      <c r="C241" s="196" t="s">
        <v>41</v>
      </c>
      <c r="D241" s="209">
        <v>30</v>
      </c>
      <c r="E241" s="209" t="s">
        <v>55</v>
      </c>
      <c r="F241" s="210">
        <v>42027</v>
      </c>
      <c r="G241" s="209">
        <v>25.2</v>
      </c>
      <c r="H241" s="209" t="s">
        <v>35</v>
      </c>
      <c r="I241" s="211">
        <v>470</v>
      </c>
      <c r="J241" s="209"/>
      <c r="K241" s="212">
        <v>42066</v>
      </c>
      <c r="L241" s="210">
        <v>42065</v>
      </c>
      <c r="M241" s="209">
        <v>2363</v>
      </c>
      <c r="N241" s="209">
        <v>25200</v>
      </c>
      <c r="O241" s="209">
        <f t="shared" si="63"/>
        <v>0</v>
      </c>
      <c r="P241" s="211">
        <f t="shared" ref="P241:P252" si="66">(N241*I241/1000)</f>
        <v>11844</v>
      </c>
      <c r="Q241" s="623">
        <v>42030</v>
      </c>
      <c r="R241" s="211">
        <f t="shared" ref="R241:R253" si="67">(P241*0.05)</f>
        <v>592.20000000000005</v>
      </c>
      <c r="S241" s="605"/>
      <c r="U241" s="553"/>
      <c r="V241" s="563" t="s">
        <v>41</v>
      </c>
      <c r="W241" s="480">
        <v>13</v>
      </c>
      <c r="X241" s="196" t="s">
        <v>74</v>
      </c>
      <c r="Y241" s="197">
        <v>41814</v>
      </c>
      <c r="Z241" s="356">
        <v>25.2</v>
      </c>
      <c r="AA241" s="196" t="s">
        <v>35</v>
      </c>
      <c r="AB241" s="334">
        <v>470</v>
      </c>
      <c r="AC241" s="335"/>
      <c r="AD241" s="272">
        <v>41822</v>
      </c>
      <c r="AE241" s="197">
        <v>41831</v>
      </c>
      <c r="AF241" s="196">
        <v>2099</v>
      </c>
      <c r="AG241" s="198">
        <v>25200</v>
      </c>
      <c r="AH241" s="198">
        <f t="shared" si="64"/>
        <v>0</v>
      </c>
      <c r="AI241" s="199">
        <f t="shared" si="65"/>
        <v>11844</v>
      </c>
      <c r="AJ241" s="197">
        <f t="shared" si="61"/>
        <v>41859</v>
      </c>
      <c r="AK241" s="200">
        <f t="shared" si="62"/>
        <v>592.20000000000005</v>
      </c>
      <c r="AL241" s="514"/>
    </row>
    <row r="242" spans="2:40">
      <c r="B242" s="367" t="s">
        <v>71</v>
      </c>
      <c r="C242" s="563" t="s">
        <v>38</v>
      </c>
      <c r="D242" s="480">
        <v>4</v>
      </c>
      <c r="E242" s="196" t="s">
        <v>36</v>
      </c>
      <c r="F242" s="197">
        <v>42067</v>
      </c>
      <c r="G242" s="336">
        <v>26</v>
      </c>
      <c r="H242" s="196" t="s">
        <v>35</v>
      </c>
      <c r="I242" s="334">
        <v>480</v>
      </c>
      <c r="J242" s="335"/>
      <c r="K242" s="790">
        <v>42068</v>
      </c>
      <c r="L242" s="197">
        <f>(K242)</f>
        <v>42068</v>
      </c>
      <c r="M242" s="196">
        <v>2371</v>
      </c>
      <c r="N242" s="198">
        <v>26000</v>
      </c>
      <c r="O242" s="198">
        <f t="shared" si="63"/>
        <v>0</v>
      </c>
      <c r="P242" s="199">
        <f t="shared" si="66"/>
        <v>12480</v>
      </c>
      <c r="Q242" s="341">
        <f>(L242+28)</f>
        <v>42096</v>
      </c>
      <c r="R242" s="200">
        <f t="shared" si="67"/>
        <v>624</v>
      </c>
      <c r="S242" s="605"/>
      <c r="U242" s="553"/>
      <c r="V242" s="563" t="s">
        <v>41</v>
      </c>
      <c r="W242" s="480">
        <v>14</v>
      </c>
      <c r="X242" s="196" t="s">
        <v>57</v>
      </c>
      <c r="Y242" s="197">
        <v>41724</v>
      </c>
      <c r="Z242" s="356">
        <v>25.2</v>
      </c>
      <c r="AA242" s="196" t="s">
        <v>35</v>
      </c>
      <c r="AB242" s="334">
        <v>470</v>
      </c>
      <c r="AC242" s="335"/>
      <c r="AD242" s="272">
        <v>41859</v>
      </c>
      <c r="AE242" s="197">
        <v>41865</v>
      </c>
      <c r="AF242" s="196">
        <v>2123</v>
      </c>
      <c r="AG242" s="198">
        <v>25200</v>
      </c>
      <c r="AH242" s="198">
        <f t="shared" si="64"/>
        <v>0</v>
      </c>
      <c r="AI242" s="199">
        <f t="shared" si="65"/>
        <v>11844</v>
      </c>
      <c r="AJ242" s="197">
        <f t="shared" si="61"/>
        <v>41893</v>
      </c>
      <c r="AK242" s="200">
        <f t="shared" si="62"/>
        <v>592.20000000000005</v>
      </c>
      <c r="AL242" s="514"/>
    </row>
    <row r="243" spans="2:40">
      <c r="B243" s="367" t="s">
        <v>71</v>
      </c>
      <c r="C243" s="563" t="s">
        <v>139</v>
      </c>
      <c r="D243" s="480">
        <v>5</v>
      </c>
      <c r="E243" s="196" t="s">
        <v>36</v>
      </c>
      <c r="F243" s="197">
        <v>42067</v>
      </c>
      <c r="G243" s="336">
        <v>3</v>
      </c>
      <c r="H243" s="196" t="s">
        <v>35</v>
      </c>
      <c r="I243" s="334">
        <v>280</v>
      </c>
      <c r="J243" s="335"/>
      <c r="K243" s="790">
        <v>42068</v>
      </c>
      <c r="L243" s="197">
        <f>(K243)</f>
        <v>42068</v>
      </c>
      <c r="M243" s="196">
        <v>2371</v>
      </c>
      <c r="N243" s="198">
        <v>3000</v>
      </c>
      <c r="O243" s="198">
        <f t="shared" si="63"/>
        <v>0</v>
      </c>
      <c r="P243" s="199">
        <f t="shared" si="66"/>
        <v>840</v>
      </c>
      <c r="Q243" s="341">
        <f>(L243+28)</f>
        <v>42096</v>
      </c>
      <c r="R243" s="200">
        <f t="shared" si="67"/>
        <v>42</v>
      </c>
      <c r="S243" s="605"/>
      <c r="U243" s="553"/>
      <c r="V243" s="563" t="s">
        <v>41</v>
      </c>
      <c r="W243" s="480">
        <v>15</v>
      </c>
      <c r="X243" s="196" t="s">
        <v>57</v>
      </c>
      <c r="Y243" s="197">
        <v>41724</v>
      </c>
      <c r="Z243" s="356">
        <v>25.2</v>
      </c>
      <c r="AA243" s="196" t="s">
        <v>35</v>
      </c>
      <c r="AB243" s="334">
        <v>470</v>
      </c>
      <c r="AC243" s="335"/>
      <c r="AD243" s="272">
        <v>41876</v>
      </c>
      <c r="AE243" s="197">
        <v>41875</v>
      </c>
      <c r="AF243" s="196">
        <v>2124</v>
      </c>
      <c r="AG243" s="198">
        <v>25200</v>
      </c>
      <c r="AH243" s="198">
        <f t="shared" si="64"/>
        <v>0</v>
      </c>
      <c r="AI243" s="199">
        <f t="shared" si="65"/>
        <v>11844</v>
      </c>
      <c r="AJ243" s="197">
        <f t="shared" si="61"/>
        <v>41903</v>
      </c>
      <c r="AK243" s="200">
        <f t="shared" si="62"/>
        <v>592.20000000000005</v>
      </c>
      <c r="AL243" s="514"/>
    </row>
    <row r="244" spans="2:40" ht="15.75" customHeight="1">
      <c r="B244" s="367" t="s">
        <v>5</v>
      </c>
      <c r="C244" s="369" t="str">
        <f>IF(J244=1473,"BANDEJA PAPAYA PET - GF 15",IF(J244=0,"    "))</f>
        <v>BANDEJA PAPAYA PET - GF 15</v>
      </c>
      <c r="D244" s="1092" t="s">
        <v>171</v>
      </c>
      <c r="E244" s="209">
        <v>9039</v>
      </c>
      <c r="F244" s="435">
        <v>41942</v>
      </c>
      <c r="G244" s="209">
        <v>50</v>
      </c>
      <c r="H244" s="196" t="s">
        <v>35</v>
      </c>
      <c r="I244" s="694">
        <v>500</v>
      </c>
      <c r="J244" s="209">
        <v>1473</v>
      </c>
      <c r="K244" s="212">
        <v>41995</v>
      </c>
      <c r="L244" s="210">
        <v>42073</v>
      </c>
      <c r="M244" s="209">
        <v>2376</v>
      </c>
      <c r="N244" s="198">
        <v>50000</v>
      </c>
      <c r="O244" s="198">
        <f t="shared" si="63"/>
        <v>0</v>
      </c>
      <c r="P244" s="199">
        <f t="shared" si="66"/>
        <v>25000</v>
      </c>
      <c r="Q244" s="197">
        <f>(L244+30)</f>
        <v>42103</v>
      </c>
      <c r="R244" s="200">
        <f t="shared" si="67"/>
        <v>1250</v>
      </c>
      <c r="S244" s="605"/>
      <c r="U244" s="553"/>
      <c r="V244" s="563" t="s">
        <v>41</v>
      </c>
      <c r="W244" s="480">
        <v>16</v>
      </c>
      <c r="X244" s="196" t="s">
        <v>74</v>
      </c>
      <c r="Y244" s="197">
        <v>41893</v>
      </c>
      <c r="Z244" s="356">
        <v>25.2</v>
      </c>
      <c r="AA244" s="196" t="s">
        <v>35</v>
      </c>
      <c r="AB244" s="334">
        <v>470</v>
      </c>
      <c r="AC244" s="335"/>
      <c r="AD244" s="272">
        <v>41902</v>
      </c>
      <c r="AE244" s="197">
        <v>41907</v>
      </c>
      <c r="AF244" s="196">
        <v>2180</v>
      </c>
      <c r="AG244" s="198">
        <v>25200</v>
      </c>
      <c r="AH244" s="198">
        <f t="shared" si="64"/>
        <v>0</v>
      </c>
      <c r="AI244" s="199">
        <f t="shared" si="65"/>
        <v>11844</v>
      </c>
      <c r="AJ244" s="197">
        <f t="shared" si="61"/>
        <v>41935</v>
      </c>
      <c r="AK244" s="200">
        <f t="shared" si="62"/>
        <v>592.20000000000005</v>
      </c>
      <c r="AL244" s="514"/>
    </row>
    <row r="245" spans="2:40" ht="24" customHeight="1">
      <c r="B245" s="1093" t="s">
        <v>206</v>
      </c>
      <c r="C245" s="939" t="s">
        <v>77</v>
      </c>
      <c r="D245" s="939">
        <v>24</v>
      </c>
      <c r="E245" s="941" t="s">
        <v>74</v>
      </c>
      <c r="F245" s="533">
        <v>42060</v>
      </c>
      <c r="G245" s="532">
        <v>20</v>
      </c>
      <c r="H245" s="532" t="s">
        <v>35</v>
      </c>
      <c r="I245" s="991">
        <v>470</v>
      </c>
      <c r="J245" s="532"/>
      <c r="K245" s="535">
        <v>42068</v>
      </c>
      <c r="L245" s="533">
        <v>42076</v>
      </c>
      <c r="M245" s="532">
        <v>2378</v>
      </c>
      <c r="N245" s="1062">
        <v>20000</v>
      </c>
      <c r="O245" s="943">
        <f t="shared" si="63"/>
        <v>0</v>
      </c>
      <c r="P245" s="944">
        <f t="shared" si="66"/>
        <v>9400</v>
      </c>
      <c r="Q245" s="945">
        <f>(L245+28)</f>
        <v>42104</v>
      </c>
      <c r="R245" s="991">
        <f t="shared" si="67"/>
        <v>470</v>
      </c>
      <c r="S245" s="1391"/>
      <c r="U245" s="553"/>
      <c r="V245" s="614" t="s">
        <v>136</v>
      </c>
      <c r="W245" s="608">
        <v>17</v>
      </c>
      <c r="X245" s="594" t="s">
        <v>134</v>
      </c>
      <c r="Y245" s="593">
        <v>41901</v>
      </c>
      <c r="Z245" s="609">
        <v>5</v>
      </c>
      <c r="AA245" s="594" t="s">
        <v>35</v>
      </c>
      <c r="AB245" s="610">
        <v>280</v>
      </c>
      <c r="AC245" s="611"/>
      <c r="AD245" s="592">
        <v>41911</v>
      </c>
      <c r="AE245" s="593">
        <v>41936</v>
      </c>
      <c r="AF245" s="594">
        <v>2218</v>
      </c>
      <c r="AG245" s="595">
        <v>5000</v>
      </c>
      <c r="AH245" s="595">
        <f t="shared" si="64"/>
        <v>0</v>
      </c>
      <c r="AI245" s="596">
        <f t="shared" si="65"/>
        <v>1400</v>
      </c>
      <c r="AJ245" s="593">
        <f t="shared" si="61"/>
        <v>41964</v>
      </c>
      <c r="AK245" s="612">
        <f t="shared" si="62"/>
        <v>70</v>
      </c>
      <c r="AL245" s="514"/>
    </row>
    <row r="246" spans="2:40">
      <c r="B246" s="1141" t="s">
        <v>206</v>
      </c>
      <c r="C246" s="1082" t="s">
        <v>77</v>
      </c>
      <c r="D246" s="1082">
        <v>25</v>
      </c>
      <c r="E246" s="1105" t="s">
        <v>74</v>
      </c>
      <c r="F246" s="992">
        <v>42060</v>
      </c>
      <c r="G246" s="940">
        <v>20</v>
      </c>
      <c r="H246" s="940" t="s">
        <v>35</v>
      </c>
      <c r="I246" s="991">
        <v>470</v>
      </c>
      <c r="J246" s="940"/>
      <c r="K246" s="1083">
        <v>42075</v>
      </c>
      <c r="L246" s="992">
        <v>42076</v>
      </c>
      <c r="M246" s="940">
        <v>2378</v>
      </c>
      <c r="N246" s="1062">
        <v>20000</v>
      </c>
      <c r="O246" s="943">
        <f t="shared" si="63"/>
        <v>0</v>
      </c>
      <c r="P246" s="944">
        <f t="shared" si="66"/>
        <v>9400</v>
      </c>
      <c r="Q246" s="945">
        <f>(L246+28)</f>
        <v>42104</v>
      </c>
      <c r="R246" s="991">
        <f t="shared" si="67"/>
        <v>470</v>
      </c>
      <c r="S246" s="1391"/>
      <c r="U246" s="553"/>
      <c r="V246" s="563" t="s">
        <v>41</v>
      </c>
      <c r="W246" s="209">
        <v>18</v>
      </c>
      <c r="X246" s="209" t="s">
        <v>74</v>
      </c>
      <c r="Y246" s="210">
        <v>41908</v>
      </c>
      <c r="Z246" s="209">
        <v>25.2</v>
      </c>
      <c r="AA246" s="209" t="s">
        <v>35</v>
      </c>
      <c r="AB246" s="211">
        <v>470</v>
      </c>
      <c r="AC246" s="209"/>
      <c r="AD246" s="212">
        <v>41921</v>
      </c>
      <c r="AE246" s="210">
        <f>(AD246)</f>
        <v>41921</v>
      </c>
      <c r="AF246" s="209">
        <v>2195</v>
      </c>
      <c r="AG246" s="209">
        <v>25200</v>
      </c>
      <c r="AH246" s="209">
        <f t="shared" si="64"/>
        <v>0</v>
      </c>
      <c r="AI246" s="211">
        <f t="shared" si="65"/>
        <v>11844</v>
      </c>
      <c r="AJ246" s="623">
        <f t="shared" si="61"/>
        <v>41949</v>
      </c>
      <c r="AK246" s="211">
        <f t="shared" si="62"/>
        <v>592.20000000000005</v>
      </c>
      <c r="AL246" s="465"/>
    </row>
    <row r="247" spans="2:40">
      <c r="B247" s="969" t="s">
        <v>143</v>
      </c>
      <c r="C247" s="196" t="s">
        <v>145</v>
      </c>
      <c r="D247" s="196">
        <v>4</v>
      </c>
      <c r="E247" s="196" t="s">
        <v>36</v>
      </c>
      <c r="F247" s="197">
        <v>42074</v>
      </c>
      <c r="G247" s="336">
        <v>12</v>
      </c>
      <c r="H247" s="196" t="s">
        <v>35</v>
      </c>
      <c r="I247" s="334">
        <v>495</v>
      </c>
      <c r="J247" s="335"/>
      <c r="K247" s="272">
        <v>42081</v>
      </c>
      <c r="L247" s="197">
        <v>42080</v>
      </c>
      <c r="M247" s="209">
        <v>2383</v>
      </c>
      <c r="N247" s="270">
        <v>12000</v>
      </c>
      <c r="O247" s="198">
        <f t="shared" si="63"/>
        <v>0</v>
      </c>
      <c r="P247" s="199">
        <f t="shared" si="66"/>
        <v>5940</v>
      </c>
      <c r="Q247" s="197">
        <f>(L247+35)</f>
        <v>42115</v>
      </c>
      <c r="R247" s="200">
        <f t="shared" si="67"/>
        <v>297</v>
      </c>
      <c r="S247" s="605"/>
      <c r="U247" s="553"/>
      <c r="V247" s="563" t="s">
        <v>41</v>
      </c>
      <c r="W247" s="209">
        <v>19</v>
      </c>
      <c r="X247" s="209" t="s">
        <v>74</v>
      </c>
      <c r="Y247" s="210">
        <v>41908</v>
      </c>
      <c r="Z247" s="209">
        <v>25.2</v>
      </c>
      <c r="AA247" s="209" t="s">
        <v>35</v>
      </c>
      <c r="AB247" s="211">
        <v>470</v>
      </c>
      <c r="AC247" s="209"/>
      <c r="AD247" s="212">
        <v>41933</v>
      </c>
      <c r="AE247" s="210">
        <v>41936</v>
      </c>
      <c r="AF247" s="209">
        <v>2218</v>
      </c>
      <c r="AG247" s="209">
        <v>25200</v>
      </c>
      <c r="AH247" s="209">
        <f t="shared" si="64"/>
        <v>0</v>
      </c>
      <c r="AI247" s="211">
        <f t="shared" si="65"/>
        <v>11844</v>
      </c>
      <c r="AJ247" s="623">
        <f t="shared" si="61"/>
        <v>41964</v>
      </c>
      <c r="AK247" s="211">
        <f t="shared" si="62"/>
        <v>592.20000000000005</v>
      </c>
      <c r="AL247" s="465"/>
      <c r="AN247" s="903"/>
    </row>
    <row r="248" spans="2:40">
      <c r="B248" s="969" t="s">
        <v>206</v>
      </c>
      <c r="C248" s="209" t="s">
        <v>77</v>
      </c>
      <c r="D248" s="369">
        <v>26</v>
      </c>
      <c r="E248" s="170" t="s">
        <v>74</v>
      </c>
      <c r="F248" s="210">
        <v>42060</v>
      </c>
      <c r="G248" s="209">
        <v>20</v>
      </c>
      <c r="H248" s="209" t="s">
        <v>35</v>
      </c>
      <c r="I248" s="973">
        <v>470</v>
      </c>
      <c r="J248" s="209"/>
      <c r="K248" s="212">
        <v>42082</v>
      </c>
      <c r="L248" s="210">
        <v>42081</v>
      </c>
      <c r="M248" s="209">
        <v>2387</v>
      </c>
      <c r="N248" s="1061">
        <v>20000</v>
      </c>
      <c r="O248" s="823">
        <f t="shared" si="63"/>
        <v>0</v>
      </c>
      <c r="P248" s="824">
        <f t="shared" si="66"/>
        <v>9400</v>
      </c>
      <c r="Q248" s="825">
        <f>(L248+28)</f>
        <v>42109</v>
      </c>
      <c r="R248" s="973">
        <f t="shared" si="67"/>
        <v>470</v>
      </c>
      <c r="S248" s="606"/>
      <c r="U248" s="553"/>
      <c r="V248" s="563" t="s">
        <v>41</v>
      </c>
      <c r="W248" s="209">
        <v>20</v>
      </c>
      <c r="X248" s="209" t="s">
        <v>74</v>
      </c>
      <c r="Y248" s="210">
        <v>41908</v>
      </c>
      <c r="Z248" s="209">
        <v>25.2</v>
      </c>
      <c r="AA248" s="209" t="s">
        <v>35</v>
      </c>
      <c r="AB248" s="211">
        <v>470</v>
      </c>
      <c r="AC248" s="209"/>
      <c r="AD248" s="212">
        <v>41943</v>
      </c>
      <c r="AE248" s="210">
        <v>41942</v>
      </c>
      <c r="AF248" s="209">
        <v>2229</v>
      </c>
      <c r="AG248" s="209">
        <v>25200</v>
      </c>
      <c r="AH248" s="209">
        <f t="shared" si="64"/>
        <v>0</v>
      </c>
      <c r="AI248" s="211">
        <f t="shared" si="65"/>
        <v>11844</v>
      </c>
      <c r="AJ248" s="623">
        <f t="shared" si="61"/>
        <v>41970</v>
      </c>
      <c r="AK248" s="211">
        <f t="shared" si="62"/>
        <v>592.20000000000005</v>
      </c>
      <c r="AL248" s="465"/>
    </row>
    <row r="249" spans="2:40">
      <c r="B249" s="969" t="s">
        <v>2</v>
      </c>
      <c r="C249" s="209" t="s">
        <v>66</v>
      </c>
      <c r="D249" s="209">
        <v>261</v>
      </c>
      <c r="E249" s="209" t="s">
        <v>36</v>
      </c>
      <c r="F249" s="197">
        <v>42055</v>
      </c>
      <c r="G249" s="209">
        <v>50</v>
      </c>
      <c r="H249" s="209" t="s">
        <v>35</v>
      </c>
      <c r="I249" s="199">
        <v>198</v>
      </c>
      <c r="J249" s="209">
        <v>13822</v>
      </c>
      <c r="K249" s="212">
        <v>42083</v>
      </c>
      <c r="L249" s="210">
        <v>42081</v>
      </c>
      <c r="M249" s="209">
        <v>2386</v>
      </c>
      <c r="N249" s="270">
        <v>50000</v>
      </c>
      <c r="O249" s="209">
        <f t="shared" si="63"/>
        <v>0</v>
      </c>
      <c r="P249" s="199">
        <f t="shared" si="66"/>
        <v>9900</v>
      </c>
      <c r="Q249" s="197">
        <f>(L249+35)</f>
        <v>42116</v>
      </c>
      <c r="R249" s="200">
        <f t="shared" si="67"/>
        <v>495</v>
      </c>
      <c r="S249" s="604"/>
      <c r="U249" s="553"/>
      <c r="V249" s="563" t="s">
        <v>41</v>
      </c>
      <c r="W249" s="209">
        <v>21</v>
      </c>
      <c r="X249" s="209" t="s">
        <v>74</v>
      </c>
      <c r="Y249" s="210">
        <v>41908</v>
      </c>
      <c r="Z249" s="209">
        <v>25.2</v>
      </c>
      <c r="AA249" s="209" t="s">
        <v>35</v>
      </c>
      <c r="AB249" s="211">
        <v>470</v>
      </c>
      <c r="AC249" s="209"/>
      <c r="AD249" s="212">
        <v>41953</v>
      </c>
      <c r="AE249" s="210">
        <v>41950</v>
      </c>
      <c r="AF249" s="209">
        <v>2238</v>
      </c>
      <c r="AG249" s="209">
        <v>25200</v>
      </c>
      <c r="AH249" s="209">
        <f t="shared" si="64"/>
        <v>0</v>
      </c>
      <c r="AI249" s="211">
        <f t="shared" si="65"/>
        <v>11844</v>
      </c>
      <c r="AJ249" s="623">
        <f t="shared" si="61"/>
        <v>41978</v>
      </c>
      <c r="AK249" s="211">
        <f t="shared" si="62"/>
        <v>592.20000000000005</v>
      </c>
      <c r="AL249" s="465"/>
    </row>
    <row r="250" spans="2:40">
      <c r="B250" s="1042" t="s">
        <v>206</v>
      </c>
      <c r="C250" s="1136" t="s">
        <v>195</v>
      </c>
      <c r="D250" s="532">
        <v>28</v>
      </c>
      <c r="E250" s="1137" t="s">
        <v>74</v>
      </c>
      <c r="F250" s="533">
        <v>42080</v>
      </c>
      <c r="G250" s="532">
        <v>4</v>
      </c>
      <c r="H250" s="532" t="s">
        <v>35</v>
      </c>
      <c r="I250" s="1138">
        <v>280</v>
      </c>
      <c r="J250" s="532"/>
      <c r="K250" s="535">
        <v>42082</v>
      </c>
      <c r="L250" s="1139">
        <v>42081</v>
      </c>
      <c r="M250" s="532">
        <v>2387</v>
      </c>
      <c r="N250" s="676">
        <v>4000</v>
      </c>
      <c r="O250" s="409">
        <f t="shared" si="63"/>
        <v>0</v>
      </c>
      <c r="P250" s="410">
        <f t="shared" si="66"/>
        <v>1120</v>
      </c>
      <c r="Q250" s="404">
        <f>(L250+28)</f>
        <v>42109</v>
      </c>
      <c r="R250" s="1140">
        <f t="shared" si="67"/>
        <v>56</v>
      </c>
      <c r="S250" s="1392"/>
      <c r="U250" s="553"/>
      <c r="V250" s="563" t="s">
        <v>41</v>
      </c>
      <c r="W250" s="209">
        <v>22</v>
      </c>
      <c r="X250" s="209" t="s">
        <v>74</v>
      </c>
      <c r="Y250" s="210">
        <v>41908</v>
      </c>
      <c r="Z250" s="209">
        <v>25.2</v>
      </c>
      <c r="AA250" s="209" t="s">
        <v>35</v>
      </c>
      <c r="AB250" s="211">
        <v>470</v>
      </c>
      <c r="AC250" s="209"/>
      <c r="AD250" s="212">
        <v>41963</v>
      </c>
      <c r="AE250" s="210">
        <v>41962</v>
      </c>
      <c r="AF250" s="209">
        <v>2255</v>
      </c>
      <c r="AG250" s="209">
        <v>25200</v>
      </c>
      <c r="AH250" s="209">
        <f t="shared" si="64"/>
        <v>0</v>
      </c>
      <c r="AI250" s="211">
        <f t="shared" si="65"/>
        <v>11844</v>
      </c>
      <c r="AJ250" s="623">
        <f t="shared" si="61"/>
        <v>41990</v>
      </c>
      <c r="AK250" s="211">
        <f t="shared" si="62"/>
        <v>592.20000000000005</v>
      </c>
      <c r="AL250" s="465"/>
    </row>
    <row r="251" spans="2:40">
      <c r="B251" s="1120" t="s">
        <v>238</v>
      </c>
      <c r="C251" s="1149" t="s">
        <v>222</v>
      </c>
      <c r="D251" s="1150">
        <v>1</v>
      </c>
      <c r="E251" s="1149" t="s">
        <v>36</v>
      </c>
      <c r="F251" s="1151">
        <v>42082</v>
      </c>
      <c r="G251" s="1152">
        <v>30</v>
      </c>
      <c r="H251" s="1149" t="s">
        <v>35</v>
      </c>
      <c r="I251" s="1153">
        <v>470</v>
      </c>
      <c r="J251" s="1154"/>
      <c r="K251" s="1155">
        <v>42086</v>
      </c>
      <c r="L251" s="1151">
        <v>42087</v>
      </c>
      <c r="M251" s="1142">
        <v>2391</v>
      </c>
      <c r="N251" s="1156">
        <v>30000</v>
      </c>
      <c r="O251" s="1157">
        <f t="shared" si="63"/>
        <v>0</v>
      </c>
      <c r="P251" s="1158">
        <f t="shared" si="66"/>
        <v>14100</v>
      </c>
      <c r="Q251" s="1151">
        <f>(L251+35)</f>
        <v>42122</v>
      </c>
      <c r="R251" s="1159">
        <f t="shared" si="67"/>
        <v>705</v>
      </c>
      <c r="S251" s="339"/>
      <c r="U251" s="553"/>
      <c r="V251" s="869" t="s">
        <v>41</v>
      </c>
      <c r="W251" s="739">
        <v>23</v>
      </c>
      <c r="X251" s="739" t="s">
        <v>74</v>
      </c>
      <c r="Y251" s="742">
        <v>41908</v>
      </c>
      <c r="Z251" s="739">
        <v>25.2</v>
      </c>
      <c r="AA251" s="739" t="s">
        <v>35</v>
      </c>
      <c r="AB251" s="870">
        <v>470</v>
      </c>
      <c r="AC251" s="739"/>
      <c r="AD251" s="741">
        <v>41983</v>
      </c>
      <c r="AE251" s="742">
        <f>(AD251)</f>
        <v>41983</v>
      </c>
      <c r="AF251" s="739"/>
      <c r="AG251" s="739">
        <v>25200</v>
      </c>
      <c r="AH251" s="739">
        <f t="shared" si="64"/>
        <v>0</v>
      </c>
      <c r="AI251" s="870">
        <f t="shared" si="65"/>
        <v>11844</v>
      </c>
      <c r="AJ251" s="871">
        <f t="shared" si="61"/>
        <v>42011</v>
      </c>
      <c r="AK251" s="870">
        <v>0</v>
      </c>
      <c r="AL251" s="872" t="s">
        <v>88</v>
      </c>
    </row>
    <row r="252" spans="2:40">
      <c r="B252" s="990" t="s">
        <v>6</v>
      </c>
      <c r="C252" s="402" t="s">
        <v>38</v>
      </c>
      <c r="D252" s="1171">
        <v>14</v>
      </c>
      <c r="E252" s="949" t="s">
        <v>223</v>
      </c>
      <c r="F252" s="950">
        <v>42083</v>
      </c>
      <c r="G252" s="1160">
        <v>20</v>
      </c>
      <c r="H252" s="949" t="s">
        <v>35</v>
      </c>
      <c r="I252" s="952">
        <v>470</v>
      </c>
      <c r="J252" s="953"/>
      <c r="K252" s="408">
        <v>42090</v>
      </c>
      <c r="L252" s="404">
        <v>42090</v>
      </c>
      <c r="M252" s="402">
        <v>2396</v>
      </c>
      <c r="N252" s="409">
        <v>20000</v>
      </c>
      <c r="O252" s="409">
        <f t="shared" si="63"/>
        <v>0</v>
      </c>
      <c r="P252" s="410">
        <f t="shared" si="66"/>
        <v>9400</v>
      </c>
      <c r="Q252" s="954">
        <f>(L252+28)</f>
        <v>42118</v>
      </c>
      <c r="R252" s="955">
        <f t="shared" si="67"/>
        <v>470</v>
      </c>
      <c r="S252" s="1393" t="s">
        <v>224</v>
      </c>
      <c r="U252" s="553"/>
      <c r="V252" s="563" t="s">
        <v>41</v>
      </c>
      <c r="W252" s="209">
        <v>24</v>
      </c>
      <c r="X252" s="209" t="s">
        <v>74</v>
      </c>
      <c r="Y252" s="210">
        <v>41908</v>
      </c>
      <c r="Z252" s="209">
        <v>25.2</v>
      </c>
      <c r="AA252" s="209" t="s">
        <v>35</v>
      </c>
      <c r="AB252" s="211">
        <v>470</v>
      </c>
      <c r="AC252" s="209"/>
      <c r="AD252" s="212">
        <v>41983</v>
      </c>
      <c r="AE252" s="210">
        <v>41985</v>
      </c>
      <c r="AF252" s="209">
        <v>2285</v>
      </c>
      <c r="AG252" s="209">
        <v>25200</v>
      </c>
      <c r="AH252" s="209">
        <f t="shared" ref="AH252:AH257" si="68">(AG252-Z252*1000)</f>
        <v>0</v>
      </c>
      <c r="AI252" s="211">
        <f t="shared" ref="AI252:AI257" si="69">(AG252*AB252/1000)</f>
        <v>11844</v>
      </c>
      <c r="AJ252" s="623">
        <f t="shared" si="61"/>
        <v>42013</v>
      </c>
      <c r="AK252" s="211">
        <f t="shared" ref="AK252:AK257" si="70">(AI252*0.05)</f>
        <v>592.20000000000005</v>
      </c>
      <c r="AL252" s="465"/>
    </row>
    <row r="253" spans="2:40" ht="15" thickBot="1">
      <c r="B253" s="477"/>
      <c r="C253" s="326"/>
      <c r="D253" s="326"/>
      <c r="E253" s="326"/>
      <c r="F253" s="326"/>
      <c r="G253" s="326"/>
      <c r="H253" s="326"/>
      <c r="I253" s="326"/>
      <c r="J253" s="326"/>
      <c r="K253" s="326"/>
      <c r="L253" s="326"/>
      <c r="M253" s="326"/>
      <c r="N253" s="326"/>
      <c r="O253" s="326"/>
      <c r="P253" s="1528">
        <f>SUM(P238:P252)</f>
        <v>125404</v>
      </c>
      <c r="Q253" s="326"/>
      <c r="R253" s="518">
        <f t="shared" si="67"/>
        <v>6270.2000000000007</v>
      </c>
      <c r="S253" s="392" t="s">
        <v>8</v>
      </c>
      <c r="U253" s="553"/>
      <c r="V253" s="563" t="s">
        <v>41</v>
      </c>
      <c r="W253" s="209">
        <v>25</v>
      </c>
      <c r="X253" s="209" t="s">
        <v>74</v>
      </c>
      <c r="Y253" s="210">
        <v>41908</v>
      </c>
      <c r="Z253" s="209">
        <v>25.2</v>
      </c>
      <c r="AA253" s="209" t="s">
        <v>35</v>
      </c>
      <c r="AB253" s="211">
        <v>470</v>
      </c>
      <c r="AC253" s="209"/>
      <c r="AD253" s="212">
        <v>41993</v>
      </c>
      <c r="AE253" s="210">
        <v>41992</v>
      </c>
      <c r="AF253" s="209">
        <v>2296</v>
      </c>
      <c r="AG253" s="209">
        <v>25200</v>
      </c>
      <c r="AH253" s="209">
        <f t="shared" si="68"/>
        <v>0</v>
      </c>
      <c r="AI253" s="211">
        <f t="shared" si="69"/>
        <v>11844</v>
      </c>
      <c r="AJ253" s="623">
        <f t="shared" si="61"/>
        <v>42020</v>
      </c>
      <c r="AK253" s="211">
        <f t="shared" si="70"/>
        <v>592.20000000000005</v>
      </c>
      <c r="AL253" s="465"/>
    </row>
    <row r="254" spans="2:40">
      <c r="U254" s="553"/>
      <c r="V254" s="563" t="s">
        <v>41</v>
      </c>
      <c r="W254" s="209">
        <v>26</v>
      </c>
      <c r="X254" s="209" t="s">
        <v>74</v>
      </c>
      <c r="Y254" s="210">
        <v>41908</v>
      </c>
      <c r="Z254" s="209">
        <v>25.2</v>
      </c>
      <c r="AA254" s="209" t="s">
        <v>35</v>
      </c>
      <c r="AB254" s="211">
        <v>470</v>
      </c>
      <c r="AC254" s="209"/>
      <c r="AD254" s="212">
        <v>42003</v>
      </c>
      <c r="AE254" s="210">
        <v>41992</v>
      </c>
      <c r="AF254" s="209">
        <v>2297</v>
      </c>
      <c r="AG254" s="209">
        <v>25200</v>
      </c>
      <c r="AH254" s="209">
        <f t="shared" si="68"/>
        <v>0</v>
      </c>
      <c r="AI254" s="211">
        <f t="shared" si="69"/>
        <v>11844</v>
      </c>
      <c r="AJ254" s="623">
        <v>42030</v>
      </c>
      <c r="AK254" s="211">
        <f t="shared" si="70"/>
        <v>592.20000000000005</v>
      </c>
      <c r="AL254" s="465"/>
    </row>
    <row r="255" spans="2:40" ht="18.600000000000001" thickBot="1">
      <c r="B255" s="540" t="s">
        <v>164</v>
      </c>
      <c r="C255" s="132"/>
      <c r="D255" s="133"/>
      <c r="E255" s="134"/>
      <c r="F255" s="134"/>
      <c r="G255" s="134"/>
      <c r="H255" s="134"/>
      <c r="I255" s="135"/>
      <c r="J255" s="134"/>
      <c r="K255" s="134"/>
      <c r="L255" s="134"/>
      <c r="M255" s="132"/>
      <c r="N255" s="136"/>
      <c r="U255" s="553"/>
      <c r="V255" s="563" t="s">
        <v>41</v>
      </c>
      <c r="W255" s="209">
        <v>27</v>
      </c>
      <c r="X255" s="209" t="s">
        <v>55</v>
      </c>
      <c r="Y255" s="210">
        <v>42016</v>
      </c>
      <c r="Z255" s="209">
        <v>25.2</v>
      </c>
      <c r="AA255" s="209" t="s">
        <v>35</v>
      </c>
      <c r="AB255" s="211">
        <v>470</v>
      </c>
      <c r="AC255" s="209"/>
      <c r="AD255" s="212">
        <v>42033</v>
      </c>
      <c r="AE255" s="210">
        <v>42034</v>
      </c>
      <c r="AF255" s="209">
        <v>2327</v>
      </c>
      <c r="AG255" s="209">
        <v>25200</v>
      </c>
      <c r="AH255" s="209">
        <f t="shared" si="68"/>
        <v>0</v>
      </c>
      <c r="AI255" s="211">
        <f t="shared" si="69"/>
        <v>11844</v>
      </c>
      <c r="AJ255" s="623">
        <v>42030</v>
      </c>
      <c r="AK255" s="211">
        <f t="shared" si="70"/>
        <v>592.20000000000005</v>
      </c>
      <c r="AL255" s="465"/>
    </row>
    <row r="256" spans="2:40">
      <c r="B256" s="3"/>
      <c r="C256" s="4"/>
      <c r="D256" s="4"/>
      <c r="E256" s="5" t="s">
        <v>14</v>
      </c>
      <c r="F256" s="5" t="s">
        <v>12</v>
      </c>
      <c r="G256" s="5"/>
      <c r="H256" s="4"/>
      <c r="I256" s="5" t="s">
        <v>15</v>
      </c>
      <c r="J256" s="5" t="s">
        <v>16</v>
      </c>
      <c r="K256" s="5" t="s">
        <v>12</v>
      </c>
      <c r="L256" s="5" t="s">
        <v>12</v>
      </c>
      <c r="M256" s="4"/>
      <c r="N256" s="4"/>
      <c r="O256" s="4"/>
      <c r="P256" s="4"/>
      <c r="Q256" s="5" t="s">
        <v>12</v>
      </c>
      <c r="R256" s="5" t="s">
        <v>17</v>
      </c>
      <c r="S256" s="6"/>
      <c r="U256" s="553"/>
      <c r="V256" s="563" t="s">
        <v>41</v>
      </c>
      <c r="W256" s="209">
        <v>28</v>
      </c>
      <c r="X256" s="209" t="s">
        <v>55</v>
      </c>
      <c r="Y256" s="210">
        <v>42016</v>
      </c>
      <c r="Z256" s="209">
        <v>25.2</v>
      </c>
      <c r="AA256" s="209" t="s">
        <v>35</v>
      </c>
      <c r="AB256" s="211">
        <v>470</v>
      </c>
      <c r="AC256" s="209"/>
      <c r="AD256" s="212">
        <v>42045</v>
      </c>
      <c r="AE256" s="210">
        <v>42046</v>
      </c>
      <c r="AF256" s="209">
        <v>2343</v>
      </c>
      <c r="AG256" s="209">
        <v>25200</v>
      </c>
      <c r="AH256" s="209">
        <f t="shared" si="68"/>
        <v>0</v>
      </c>
      <c r="AI256" s="211">
        <f t="shared" si="69"/>
        <v>11844</v>
      </c>
      <c r="AJ256" s="623">
        <v>42030</v>
      </c>
      <c r="AK256" s="211">
        <f t="shared" si="70"/>
        <v>592.20000000000005</v>
      </c>
      <c r="AL256" s="465"/>
    </row>
    <row r="257" spans="2:38">
      <c r="B257" s="7" t="s">
        <v>3</v>
      </c>
      <c r="C257" s="8" t="s">
        <v>4</v>
      </c>
      <c r="D257" s="9" t="s">
        <v>18</v>
      </c>
      <c r="E257" s="9" t="s">
        <v>19</v>
      </c>
      <c r="F257" s="9" t="s">
        <v>19</v>
      </c>
      <c r="G257" s="9" t="s">
        <v>20</v>
      </c>
      <c r="H257" s="9" t="s">
        <v>21</v>
      </c>
      <c r="I257" s="9" t="s">
        <v>22</v>
      </c>
      <c r="J257" s="9" t="s">
        <v>19</v>
      </c>
      <c r="K257" s="9" t="s">
        <v>23</v>
      </c>
      <c r="L257" s="9" t="s">
        <v>23</v>
      </c>
      <c r="M257" s="9" t="s">
        <v>24</v>
      </c>
      <c r="N257" s="9" t="s">
        <v>20</v>
      </c>
      <c r="O257" s="9" t="s">
        <v>25</v>
      </c>
      <c r="P257" s="9" t="s">
        <v>0</v>
      </c>
      <c r="Q257" s="9" t="s">
        <v>11</v>
      </c>
      <c r="R257" s="9" t="s">
        <v>11</v>
      </c>
      <c r="S257" s="9" t="s">
        <v>26</v>
      </c>
      <c r="U257" s="553"/>
      <c r="V257" s="563" t="s">
        <v>41</v>
      </c>
      <c r="W257" s="209">
        <v>29</v>
      </c>
      <c r="X257" s="209" t="s">
        <v>55</v>
      </c>
      <c r="Y257" s="210">
        <v>42016</v>
      </c>
      <c r="Z257" s="209">
        <v>25.2</v>
      </c>
      <c r="AA257" s="209" t="s">
        <v>35</v>
      </c>
      <c r="AB257" s="211">
        <v>470</v>
      </c>
      <c r="AC257" s="209"/>
      <c r="AD257" s="212">
        <v>42055</v>
      </c>
      <c r="AE257" s="210">
        <v>42053</v>
      </c>
      <c r="AF257" s="209">
        <v>2348</v>
      </c>
      <c r="AG257" s="209">
        <v>25200</v>
      </c>
      <c r="AH257" s="209">
        <f t="shared" si="68"/>
        <v>0</v>
      </c>
      <c r="AI257" s="211">
        <f t="shared" si="69"/>
        <v>11844</v>
      </c>
      <c r="AJ257" s="623">
        <v>42030</v>
      </c>
      <c r="AK257" s="211">
        <f t="shared" si="70"/>
        <v>592.20000000000005</v>
      </c>
      <c r="AL257" s="465"/>
    </row>
    <row r="258" spans="2:38" ht="15" thickBot="1">
      <c r="B258" s="810"/>
      <c r="C258" s="194"/>
      <c r="D258" s="194"/>
      <c r="E258" s="195" t="s">
        <v>3</v>
      </c>
      <c r="F258" s="195" t="s">
        <v>18</v>
      </c>
      <c r="G258" s="195"/>
      <c r="H258" s="194"/>
      <c r="I258" s="195" t="s">
        <v>21</v>
      </c>
      <c r="J258" s="195" t="s">
        <v>3</v>
      </c>
      <c r="K258" s="195" t="s">
        <v>27</v>
      </c>
      <c r="L258" s="195" t="s">
        <v>28</v>
      </c>
      <c r="M258" s="194"/>
      <c r="N258" s="194"/>
      <c r="O258" s="194"/>
      <c r="P258" s="194"/>
      <c r="Q258" s="195" t="s">
        <v>33</v>
      </c>
      <c r="R258" s="195" t="s">
        <v>30</v>
      </c>
      <c r="S258" s="8"/>
      <c r="U258" s="553"/>
      <c r="V258" s="563" t="s">
        <v>41</v>
      </c>
      <c r="W258" s="209">
        <v>30</v>
      </c>
      <c r="X258" s="209" t="s">
        <v>55</v>
      </c>
      <c r="Y258" s="210">
        <v>42027</v>
      </c>
      <c r="Z258" s="209">
        <v>25.2</v>
      </c>
      <c r="AA258" s="209" t="s">
        <v>35</v>
      </c>
      <c r="AB258" s="211">
        <v>470</v>
      </c>
      <c r="AC258" s="209"/>
      <c r="AD258" s="212">
        <v>42066</v>
      </c>
      <c r="AE258" s="210">
        <v>42065</v>
      </c>
      <c r="AF258" s="209">
        <v>2363</v>
      </c>
      <c r="AG258" s="209">
        <v>25200</v>
      </c>
      <c r="AH258" s="209">
        <f t="shared" ref="AH258:AH264" si="71">(AG258-Z258*1000)</f>
        <v>0</v>
      </c>
      <c r="AI258" s="211">
        <f t="shared" ref="AI258:AI264" si="72">(AG258*AB258/1000)</f>
        <v>11844</v>
      </c>
      <c r="AJ258" s="623">
        <v>42030</v>
      </c>
      <c r="AK258" s="211">
        <f t="shared" ref="AK258:AK264" si="73">(AI258*0.05)</f>
        <v>592.20000000000005</v>
      </c>
      <c r="AL258" s="465"/>
    </row>
    <row r="259" spans="2:38">
      <c r="B259" s="971" t="s">
        <v>5</v>
      </c>
      <c r="C259" s="470" t="str">
        <f>IF(J259=1473,"BANDEJA PAPAYA PET - GF 15",IF(J259=0,"    "))</f>
        <v>BANDEJA PAPAYA PET - GF 15</v>
      </c>
      <c r="D259" s="1270" t="s">
        <v>172</v>
      </c>
      <c r="E259" s="470">
        <v>9040</v>
      </c>
      <c r="F259" s="919">
        <v>41942</v>
      </c>
      <c r="G259" s="470">
        <v>50</v>
      </c>
      <c r="H259" s="381" t="s">
        <v>35</v>
      </c>
      <c r="I259" s="920">
        <v>500</v>
      </c>
      <c r="J259" s="470">
        <v>1473</v>
      </c>
      <c r="K259" s="902">
        <v>42030</v>
      </c>
      <c r="L259" s="901">
        <v>42095</v>
      </c>
      <c r="M259" s="470">
        <v>2401</v>
      </c>
      <c r="N259" s="387">
        <v>50000</v>
      </c>
      <c r="O259" s="387">
        <f t="shared" ref="O259:O265" si="74">(N259-G259*1000)</f>
        <v>0</v>
      </c>
      <c r="P259" s="388">
        <f>(N259*I259/1000)</f>
        <v>25000</v>
      </c>
      <c r="Q259" s="382">
        <f>(L259+30)</f>
        <v>42125</v>
      </c>
      <c r="R259" s="389">
        <f t="shared" ref="R259:R271" si="75">(P259*0.05)</f>
        <v>1250</v>
      </c>
      <c r="S259" s="607"/>
      <c r="U259" s="553"/>
      <c r="V259" s="833" t="s">
        <v>41</v>
      </c>
      <c r="W259" s="820">
        <v>31</v>
      </c>
      <c r="X259" s="820" t="s">
        <v>74</v>
      </c>
      <c r="Y259" s="835">
        <v>42080</v>
      </c>
      <c r="Z259" s="820">
        <v>25.2</v>
      </c>
      <c r="AA259" s="820" t="s">
        <v>35</v>
      </c>
      <c r="AB259" s="973">
        <v>470</v>
      </c>
      <c r="AC259" s="820"/>
      <c r="AD259" s="822">
        <v>42100</v>
      </c>
      <c r="AE259" s="835">
        <v>42100</v>
      </c>
      <c r="AF259" s="820">
        <v>2403</v>
      </c>
      <c r="AG259" s="820">
        <v>25200</v>
      </c>
      <c r="AH259" s="820">
        <f t="shared" si="71"/>
        <v>0</v>
      </c>
      <c r="AI259" s="973">
        <f t="shared" si="72"/>
        <v>11844</v>
      </c>
      <c r="AJ259" s="1170">
        <v>42030</v>
      </c>
      <c r="AK259" s="973">
        <f t="shared" si="73"/>
        <v>592.20000000000005</v>
      </c>
      <c r="AL259" s="929"/>
    </row>
    <row r="260" spans="2:38">
      <c r="B260" s="931" t="s">
        <v>2</v>
      </c>
      <c r="C260" s="355" t="s">
        <v>121</v>
      </c>
      <c r="D260" s="355">
        <v>255</v>
      </c>
      <c r="E260" s="355" t="s">
        <v>36</v>
      </c>
      <c r="F260" s="357">
        <v>41976</v>
      </c>
      <c r="G260" s="355">
        <v>100</v>
      </c>
      <c r="H260" s="355" t="s">
        <v>35</v>
      </c>
      <c r="I260" s="358">
        <v>60</v>
      </c>
      <c r="J260" s="355"/>
      <c r="K260" s="359">
        <v>42090</v>
      </c>
      <c r="L260" s="357">
        <f>(K260)</f>
        <v>42090</v>
      </c>
      <c r="M260" s="201"/>
      <c r="N260" s="585">
        <v>100000</v>
      </c>
      <c r="O260" s="355">
        <f t="shared" si="74"/>
        <v>0</v>
      </c>
      <c r="P260" s="189">
        <v>0</v>
      </c>
      <c r="Q260" s="187">
        <f>(L260+35)</f>
        <v>42125</v>
      </c>
      <c r="R260" s="185">
        <f t="shared" si="75"/>
        <v>0</v>
      </c>
      <c r="S260" s="922"/>
      <c r="U260" s="553"/>
      <c r="V260" s="833" t="s">
        <v>41</v>
      </c>
      <c r="W260" s="820">
        <v>32</v>
      </c>
      <c r="X260" s="820" t="s">
        <v>55</v>
      </c>
      <c r="Y260" s="835">
        <v>42110</v>
      </c>
      <c r="Z260" s="820">
        <v>25.2</v>
      </c>
      <c r="AA260" s="820" t="s">
        <v>35</v>
      </c>
      <c r="AB260" s="973">
        <v>470</v>
      </c>
      <c r="AC260" s="820"/>
      <c r="AD260" s="822">
        <v>42118</v>
      </c>
      <c r="AE260" s="835">
        <v>42114</v>
      </c>
      <c r="AF260" s="820">
        <v>2424</v>
      </c>
      <c r="AG260" s="820">
        <v>25200</v>
      </c>
      <c r="AH260" s="820">
        <f t="shared" si="71"/>
        <v>0</v>
      </c>
      <c r="AI260" s="973">
        <f t="shared" si="72"/>
        <v>11844</v>
      </c>
      <c r="AJ260" s="1170">
        <v>42030</v>
      </c>
      <c r="AK260" s="973">
        <f t="shared" si="73"/>
        <v>592.20000000000005</v>
      </c>
      <c r="AL260" s="339"/>
    </row>
    <row r="261" spans="2:38">
      <c r="B261" s="587" t="s">
        <v>2</v>
      </c>
      <c r="C261" s="355" t="s">
        <v>59</v>
      </c>
      <c r="D261" s="355">
        <v>260</v>
      </c>
      <c r="E261" s="355" t="s">
        <v>36</v>
      </c>
      <c r="F261" s="357">
        <v>41976</v>
      </c>
      <c r="G261" s="355">
        <v>100</v>
      </c>
      <c r="H261" s="355" t="s">
        <v>35</v>
      </c>
      <c r="I261" s="358">
        <v>60</v>
      </c>
      <c r="J261" s="355">
        <v>9124</v>
      </c>
      <c r="K261" s="359">
        <v>42094</v>
      </c>
      <c r="L261" s="357">
        <f>(K261)</f>
        <v>42094</v>
      </c>
      <c r="M261" s="201"/>
      <c r="N261" s="585">
        <v>100000</v>
      </c>
      <c r="O261" s="355">
        <f t="shared" si="74"/>
        <v>0</v>
      </c>
      <c r="P261" s="189">
        <v>0</v>
      </c>
      <c r="Q261" s="187">
        <f>(L261+35)</f>
        <v>42129</v>
      </c>
      <c r="R261" s="185">
        <f t="shared" si="75"/>
        <v>0</v>
      </c>
      <c r="S261" s="605"/>
      <c r="U261" s="553"/>
      <c r="V261" s="833" t="s">
        <v>41</v>
      </c>
      <c r="W261" s="820">
        <v>33</v>
      </c>
      <c r="X261" s="820" t="s">
        <v>55</v>
      </c>
      <c r="Y261" s="835">
        <v>42110</v>
      </c>
      <c r="Z261" s="820">
        <v>25.2</v>
      </c>
      <c r="AA261" s="820" t="s">
        <v>35</v>
      </c>
      <c r="AB261" s="973">
        <v>470</v>
      </c>
      <c r="AC261" s="820"/>
      <c r="AD261" s="822">
        <v>42130</v>
      </c>
      <c r="AE261" s="835">
        <v>42129</v>
      </c>
      <c r="AF261" s="820">
        <v>2437</v>
      </c>
      <c r="AG261" s="820">
        <v>25200</v>
      </c>
      <c r="AH261" s="820">
        <f t="shared" si="71"/>
        <v>0</v>
      </c>
      <c r="AI261" s="973">
        <f t="shared" si="72"/>
        <v>11844</v>
      </c>
      <c r="AJ261" s="1170">
        <v>42030</v>
      </c>
      <c r="AK261" s="973">
        <f t="shared" si="73"/>
        <v>592.20000000000005</v>
      </c>
      <c r="AL261" s="339"/>
    </row>
    <row r="262" spans="2:38">
      <c r="B262" s="969" t="s">
        <v>110</v>
      </c>
      <c r="C262" s="196" t="s">
        <v>41</v>
      </c>
      <c r="D262" s="209">
        <v>31</v>
      </c>
      <c r="E262" s="209" t="s">
        <v>74</v>
      </c>
      <c r="F262" s="210">
        <v>42080</v>
      </c>
      <c r="G262" s="209">
        <v>25.2</v>
      </c>
      <c r="H262" s="209" t="s">
        <v>35</v>
      </c>
      <c r="I262" s="211">
        <v>470</v>
      </c>
      <c r="J262" s="209"/>
      <c r="K262" s="212">
        <v>42100</v>
      </c>
      <c r="L262" s="210">
        <v>42100</v>
      </c>
      <c r="M262" s="209">
        <v>2403</v>
      </c>
      <c r="N262" s="209">
        <v>25200</v>
      </c>
      <c r="O262" s="209">
        <f t="shared" si="74"/>
        <v>0</v>
      </c>
      <c r="P262" s="211">
        <f t="shared" ref="P262:P271" si="76">(N262*I262/1000)</f>
        <v>11844</v>
      </c>
      <c r="Q262" s="623">
        <v>42030</v>
      </c>
      <c r="R262" s="211">
        <f t="shared" si="75"/>
        <v>592.20000000000005</v>
      </c>
      <c r="S262" s="605"/>
      <c r="U262" s="553"/>
      <c r="V262" s="833" t="s">
        <v>41</v>
      </c>
      <c r="W262" s="820">
        <v>34</v>
      </c>
      <c r="X262" s="820" t="s">
        <v>55</v>
      </c>
      <c r="Y262" s="835">
        <v>42144</v>
      </c>
      <c r="Z262" s="820">
        <v>25.2</v>
      </c>
      <c r="AA262" s="820" t="s">
        <v>35</v>
      </c>
      <c r="AB262" s="973">
        <v>470</v>
      </c>
      <c r="AC262" s="820"/>
      <c r="AD262" s="822">
        <v>42153</v>
      </c>
      <c r="AE262" s="835">
        <v>42153</v>
      </c>
      <c r="AF262" s="820">
        <v>2462</v>
      </c>
      <c r="AG262" s="820">
        <v>25200</v>
      </c>
      <c r="AH262" s="820">
        <f t="shared" si="71"/>
        <v>0</v>
      </c>
      <c r="AI262" s="973">
        <f t="shared" si="72"/>
        <v>11844</v>
      </c>
      <c r="AJ262" s="1170">
        <v>42030</v>
      </c>
      <c r="AK262" s="973">
        <f t="shared" si="73"/>
        <v>592.20000000000005</v>
      </c>
      <c r="AL262" s="339"/>
    </row>
    <row r="263" spans="2:38">
      <c r="B263" s="1214" t="s">
        <v>234</v>
      </c>
      <c r="C263" s="196" t="s">
        <v>233</v>
      </c>
      <c r="D263" s="196">
        <v>1</v>
      </c>
      <c r="E263" s="196" t="s">
        <v>36</v>
      </c>
      <c r="F263" s="197">
        <v>42092</v>
      </c>
      <c r="G263" s="334">
        <v>32.85</v>
      </c>
      <c r="H263" s="196" t="s">
        <v>35</v>
      </c>
      <c r="I263" s="334">
        <v>196</v>
      </c>
      <c r="J263" s="335"/>
      <c r="K263" s="272">
        <v>42093</v>
      </c>
      <c r="L263" s="197">
        <v>42095</v>
      </c>
      <c r="M263" s="209">
        <v>2399</v>
      </c>
      <c r="N263" s="270">
        <v>32850</v>
      </c>
      <c r="O263" s="198">
        <f t="shared" si="74"/>
        <v>0</v>
      </c>
      <c r="P263" s="199">
        <f t="shared" si="76"/>
        <v>6438.6</v>
      </c>
      <c r="Q263" s="197">
        <f>(L263+35)</f>
        <v>42130</v>
      </c>
      <c r="R263" s="200">
        <f t="shared" si="75"/>
        <v>321.93000000000006</v>
      </c>
      <c r="S263" s="605"/>
      <c r="U263" s="553"/>
      <c r="V263" s="833" t="s">
        <v>41</v>
      </c>
      <c r="W263" s="820">
        <v>35</v>
      </c>
      <c r="X263" s="820" t="s">
        <v>55</v>
      </c>
      <c r="Y263" s="835">
        <v>42193</v>
      </c>
      <c r="Z263" s="820">
        <v>25.2</v>
      </c>
      <c r="AA263" s="820" t="s">
        <v>35</v>
      </c>
      <c r="AB263" s="973">
        <v>470</v>
      </c>
      <c r="AC263" s="820"/>
      <c r="AD263" s="822">
        <v>42200</v>
      </c>
      <c r="AE263" s="835">
        <v>42200</v>
      </c>
      <c r="AF263" s="820">
        <v>2505</v>
      </c>
      <c r="AG263" s="820">
        <v>25200</v>
      </c>
      <c r="AH263" s="820">
        <f t="shared" si="71"/>
        <v>0</v>
      </c>
      <c r="AI263" s="973">
        <f t="shared" si="72"/>
        <v>11844</v>
      </c>
      <c r="AJ263" s="1170">
        <v>42030</v>
      </c>
      <c r="AK263" s="973">
        <f t="shared" si="73"/>
        <v>592.20000000000005</v>
      </c>
      <c r="AL263" s="339"/>
    </row>
    <row r="264" spans="2:38">
      <c r="B264" s="1214" t="s">
        <v>237</v>
      </c>
      <c r="C264" s="196" t="s">
        <v>235</v>
      </c>
      <c r="D264" s="196">
        <v>2</v>
      </c>
      <c r="E264" s="196" t="s">
        <v>36</v>
      </c>
      <c r="F264" s="197">
        <v>42093</v>
      </c>
      <c r="G264" s="336">
        <v>4</v>
      </c>
      <c r="H264" s="196" t="s">
        <v>35</v>
      </c>
      <c r="I264" s="334">
        <v>280</v>
      </c>
      <c r="J264" s="335"/>
      <c r="K264" s="272">
        <v>42104</v>
      </c>
      <c r="L264" s="197">
        <v>42108</v>
      </c>
      <c r="M264" s="209">
        <v>2413</v>
      </c>
      <c r="N264" s="270">
        <v>4000</v>
      </c>
      <c r="O264" s="198">
        <f t="shared" si="74"/>
        <v>0</v>
      </c>
      <c r="P264" s="199">
        <f t="shared" si="76"/>
        <v>1120</v>
      </c>
      <c r="Q264" s="197">
        <f>(L264+35)</f>
        <v>42143</v>
      </c>
      <c r="R264" s="200">
        <f t="shared" si="75"/>
        <v>56</v>
      </c>
      <c r="S264" s="605"/>
      <c r="U264" s="553"/>
      <c r="V264" s="833" t="s">
        <v>41</v>
      </c>
      <c r="W264" s="820">
        <v>36</v>
      </c>
      <c r="X264" s="820" t="s">
        <v>55</v>
      </c>
      <c r="Y264" s="835">
        <v>42193</v>
      </c>
      <c r="Z264" s="820">
        <v>25.2</v>
      </c>
      <c r="AA264" s="820" t="s">
        <v>35</v>
      </c>
      <c r="AB264" s="973">
        <v>470</v>
      </c>
      <c r="AC264" s="820"/>
      <c r="AD264" s="822">
        <v>42207</v>
      </c>
      <c r="AE264" s="835">
        <v>42216</v>
      </c>
      <c r="AF264" s="820">
        <v>2515</v>
      </c>
      <c r="AG264" s="820">
        <v>25200</v>
      </c>
      <c r="AH264" s="820">
        <f t="shared" si="71"/>
        <v>0</v>
      </c>
      <c r="AI264" s="973">
        <f t="shared" si="72"/>
        <v>11844</v>
      </c>
      <c r="AJ264" s="1170">
        <v>42030</v>
      </c>
      <c r="AK264" s="973">
        <f t="shared" si="73"/>
        <v>592.20000000000005</v>
      </c>
      <c r="AL264" s="339"/>
    </row>
    <row r="265" spans="2:38" ht="15" thickBot="1">
      <c r="B265" s="1214" t="s">
        <v>237</v>
      </c>
      <c r="C265" s="196" t="s">
        <v>236</v>
      </c>
      <c r="D265" s="196">
        <v>3</v>
      </c>
      <c r="E265" s="196" t="s">
        <v>36</v>
      </c>
      <c r="F265" s="197">
        <v>42093</v>
      </c>
      <c r="G265" s="336">
        <v>10</v>
      </c>
      <c r="H265" s="196" t="s">
        <v>35</v>
      </c>
      <c r="I265" s="334">
        <v>390</v>
      </c>
      <c r="J265" s="335"/>
      <c r="K265" s="272">
        <v>42104</v>
      </c>
      <c r="L265" s="197">
        <v>42108</v>
      </c>
      <c r="M265" s="209">
        <v>2413</v>
      </c>
      <c r="N265" s="270">
        <v>10000</v>
      </c>
      <c r="O265" s="198">
        <f t="shared" si="74"/>
        <v>0</v>
      </c>
      <c r="P265" s="199">
        <f t="shared" si="76"/>
        <v>3900</v>
      </c>
      <c r="Q265" s="197">
        <f>(L265+35)</f>
        <v>42143</v>
      </c>
      <c r="R265" s="200">
        <f t="shared" si="75"/>
        <v>195</v>
      </c>
      <c r="S265" s="605"/>
      <c r="U265" s="581"/>
      <c r="V265" s="582"/>
      <c r="W265" s="326"/>
      <c r="X265" s="326"/>
      <c r="Y265" s="326"/>
      <c r="Z265" s="326"/>
      <c r="AA265" s="326"/>
      <c r="AB265" s="326"/>
      <c r="AC265" s="326"/>
      <c r="AD265" s="326"/>
      <c r="AE265" s="326"/>
      <c r="AF265" s="326"/>
      <c r="AG265" s="326"/>
      <c r="AH265" s="326"/>
      <c r="AI265" s="326"/>
      <c r="AJ265" s="326"/>
      <c r="AK265" s="326"/>
      <c r="AL265" s="327"/>
    </row>
    <row r="266" spans="2:38" ht="15" thickBot="1">
      <c r="B266" s="367" t="s">
        <v>79</v>
      </c>
      <c r="C266" s="1215" t="s">
        <v>80</v>
      </c>
      <c r="D266" s="1216">
        <v>403</v>
      </c>
      <c r="E266" s="1216" t="s">
        <v>36</v>
      </c>
      <c r="F266" s="1217">
        <v>42104</v>
      </c>
      <c r="G266" s="1218">
        <v>1</v>
      </c>
      <c r="H266" s="1216" t="s">
        <v>35</v>
      </c>
      <c r="I266" s="1219">
        <v>2590</v>
      </c>
      <c r="J266" s="1216">
        <v>4003</v>
      </c>
      <c r="K266" s="1220">
        <v>42107</v>
      </c>
      <c r="L266" s="1217">
        <v>42108</v>
      </c>
      <c r="M266" s="1221">
        <v>2412</v>
      </c>
      <c r="N266" s="1222">
        <v>1000</v>
      </c>
      <c r="O266" s="1223">
        <f>(G266*1000-N266)</f>
        <v>0</v>
      </c>
      <c r="P266" s="1219">
        <f t="shared" si="76"/>
        <v>2590</v>
      </c>
      <c r="Q266" s="1217">
        <f>(L266+42)</f>
        <v>42150</v>
      </c>
      <c r="R266" s="1224">
        <f t="shared" si="75"/>
        <v>129.5</v>
      </c>
      <c r="S266" s="605"/>
    </row>
    <row r="267" spans="2:38" ht="24" thickBot="1">
      <c r="B267" s="1649" t="s">
        <v>100</v>
      </c>
      <c r="C267" s="1271" t="s">
        <v>38</v>
      </c>
      <c r="D267" s="487">
        <v>15</v>
      </c>
      <c r="E267" s="290" t="s">
        <v>223</v>
      </c>
      <c r="F267" s="291">
        <v>42103</v>
      </c>
      <c r="G267" s="330">
        <v>20</v>
      </c>
      <c r="H267" s="290" t="s">
        <v>35</v>
      </c>
      <c r="I267" s="331">
        <v>470</v>
      </c>
      <c r="J267" s="590"/>
      <c r="K267" s="272">
        <v>42111</v>
      </c>
      <c r="L267" s="197">
        <v>42111</v>
      </c>
      <c r="M267" s="196">
        <v>2423</v>
      </c>
      <c r="N267" s="198">
        <v>20000</v>
      </c>
      <c r="O267" s="198">
        <f>(N267-G267*1000)</f>
        <v>0</v>
      </c>
      <c r="P267" s="199">
        <f t="shared" si="76"/>
        <v>9400</v>
      </c>
      <c r="Q267" s="591">
        <f>(L267+28)</f>
        <v>42139</v>
      </c>
      <c r="R267" s="279">
        <f t="shared" si="75"/>
        <v>470</v>
      </c>
      <c r="S267" s="605"/>
      <c r="V267" s="94" t="s">
        <v>156</v>
      </c>
      <c r="X267" t="s">
        <v>220</v>
      </c>
      <c r="Z267" s="2"/>
      <c r="AH267" s="1193"/>
      <c r="AI267" s="1194"/>
      <c r="AJ267" s="1194"/>
      <c r="AK267" s="1194"/>
      <c r="AL267" s="1195"/>
    </row>
    <row r="268" spans="2:38">
      <c r="B268" s="1085" t="s">
        <v>206</v>
      </c>
      <c r="C268" s="209" t="s">
        <v>77</v>
      </c>
      <c r="D268" s="369">
        <v>27</v>
      </c>
      <c r="E268" s="170" t="s">
        <v>74</v>
      </c>
      <c r="F268" s="210">
        <v>42060</v>
      </c>
      <c r="G268" s="209">
        <v>10</v>
      </c>
      <c r="H268" s="209" t="s">
        <v>35</v>
      </c>
      <c r="I268" s="973">
        <v>470</v>
      </c>
      <c r="J268" s="209"/>
      <c r="K268" s="212">
        <v>42109</v>
      </c>
      <c r="L268" s="210">
        <v>42110</v>
      </c>
      <c r="M268" s="209">
        <v>2419</v>
      </c>
      <c r="N268" s="270">
        <v>10000</v>
      </c>
      <c r="O268" s="823">
        <f>(N268-G268*1000)</f>
        <v>0</v>
      </c>
      <c r="P268" s="824">
        <f t="shared" si="76"/>
        <v>4700</v>
      </c>
      <c r="Q268" s="197">
        <f>(L268+28)</f>
        <v>42138</v>
      </c>
      <c r="R268" s="211">
        <f t="shared" si="75"/>
        <v>235</v>
      </c>
      <c r="S268" s="339"/>
      <c r="U268" s="546"/>
      <c r="V268" s="548"/>
      <c r="W268" s="157"/>
      <c r="X268" s="6" t="s">
        <v>14</v>
      </c>
      <c r="Y268" s="6" t="s">
        <v>12</v>
      </c>
      <c r="Z268" s="6"/>
      <c r="AA268" s="4"/>
      <c r="AB268" s="6" t="s">
        <v>15</v>
      </c>
      <c r="AC268" s="6" t="s">
        <v>16</v>
      </c>
      <c r="AD268" s="6" t="s">
        <v>12</v>
      </c>
      <c r="AE268" s="6" t="s">
        <v>12</v>
      </c>
      <c r="AF268" s="4"/>
      <c r="AG268" s="4"/>
      <c r="AH268" s="10"/>
      <c r="AI268" s="10"/>
      <c r="AJ268" s="8" t="s">
        <v>12</v>
      </c>
      <c r="AK268" s="8" t="s">
        <v>17</v>
      </c>
      <c r="AL268" s="8" t="s">
        <v>12</v>
      </c>
    </row>
    <row r="269" spans="2:38" ht="15" customHeight="1">
      <c r="B269" s="969" t="s">
        <v>110</v>
      </c>
      <c r="C269" s="196" t="s">
        <v>41</v>
      </c>
      <c r="D269" s="960">
        <v>32</v>
      </c>
      <c r="E269" s="820" t="s">
        <v>55</v>
      </c>
      <c r="F269" s="835">
        <v>42110</v>
      </c>
      <c r="G269" s="820">
        <v>25.2</v>
      </c>
      <c r="H269" s="820" t="s">
        <v>35</v>
      </c>
      <c r="I269" s="973">
        <v>470</v>
      </c>
      <c r="J269" s="820"/>
      <c r="K269" s="822">
        <v>42118</v>
      </c>
      <c r="L269" s="835">
        <v>42114</v>
      </c>
      <c r="M269" s="820">
        <v>2424</v>
      </c>
      <c r="N269" s="820">
        <v>25200</v>
      </c>
      <c r="O269" s="820">
        <f>(N269-G269*1000)</f>
        <v>0</v>
      </c>
      <c r="P269" s="824">
        <f t="shared" si="76"/>
        <v>11844</v>
      </c>
      <c r="Q269" s="1170">
        <v>42030</v>
      </c>
      <c r="R269" s="973">
        <f t="shared" si="75"/>
        <v>592.20000000000005</v>
      </c>
      <c r="S269" s="339"/>
      <c r="U269" s="179"/>
      <c r="V269" s="469" t="s">
        <v>4</v>
      </c>
      <c r="W269" s="153" t="s">
        <v>18</v>
      </c>
      <c r="X269" s="8" t="s">
        <v>19</v>
      </c>
      <c r="Y269" s="8" t="s">
        <v>19</v>
      </c>
      <c r="Z269" s="8" t="s">
        <v>20</v>
      </c>
      <c r="AA269" s="8" t="s">
        <v>21</v>
      </c>
      <c r="AB269" s="8" t="s">
        <v>22</v>
      </c>
      <c r="AC269" s="8" t="s">
        <v>19</v>
      </c>
      <c r="AD269" s="8" t="s">
        <v>23</v>
      </c>
      <c r="AE269" s="8" t="s">
        <v>23</v>
      </c>
      <c r="AF269" s="8" t="s">
        <v>24</v>
      </c>
      <c r="AG269" s="8" t="s">
        <v>20</v>
      </c>
      <c r="AH269" s="8" t="s">
        <v>25</v>
      </c>
      <c r="AI269" s="8" t="s">
        <v>0</v>
      </c>
      <c r="AJ269" s="8" t="s">
        <v>11</v>
      </c>
      <c r="AK269" s="8" t="s">
        <v>11</v>
      </c>
      <c r="AL269" s="8" t="s">
        <v>11</v>
      </c>
    </row>
    <row r="270" spans="2:38">
      <c r="B270" s="969" t="s">
        <v>143</v>
      </c>
      <c r="C270" s="196" t="s">
        <v>145</v>
      </c>
      <c r="D270" s="563">
        <v>5</v>
      </c>
      <c r="E270" s="196" t="s">
        <v>36</v>
      </c>
      <c r="F270" s="197">
        <v>42110</v>
      </c>
      <c r="G270" s="336">
        <v>12</v>
      </c>
      <c r="H270" s="196" t="s">
        <v>35</v>
      </c>
      <c r="I270" s="334">
        <v>495</v>
      </c>
      <c r="J270" s="335"/>
      <c r="K270" s="272">
        <v>42117</v>
      </c>
      <c r="L270" s="197">
        <v>42118</v>
      </c>
      <c r="M270" s="209">
        <v>2428</v>
      </c>
      <c r="N270" s="270">
        <v>12000</v>
      </c>
      <c r="O270" s="198">
        <f>(N270-G270*1000)</f>
        <v>0</v>
      </c>
      <c r="P270" s="199">
        <f t="shared" si="76"/>
        <v>5940</v>
      </c>
      <c r="Q270" s="197">
        <f>(L270+35)</f>
        <v>42153</v>
      </c>
      <c r="R270" s="200">
        <f t="shared" si="75"/>
        <v>297</v>
      </c>
      <c r="S270" s="339"/>
      <c r="U270" s="179"/>
      <c r="V270" s="549"/>
      <c r="W270" s="224"/>
      <c r="X270" s="8" t="s">
        <v>3</v>
      </c>
      <c r="Y270" s="8" t="s">
        <v>18</v>
      </c>
      <c r="Z270" s="8"/>
      <c r="AA270" s="10"/>
      <c r="AB270" s="8" t="s">
        <v>21</v>
      </c>
      <c r="AC270" s="8" t="s">
        <v>3</v>
      </c>
      <c r="AD270" s="8" t="s">
        <v>27</v>
      </c>
      <c r="AE270" s="8" t="s">
        <v>28</v>
      </c>
      <c r="AF270" s="10"/>
      <c r="AG270" s="10"/>
      <c r="AH270" s="10"/>
      <c r="AI270" s="10"/>
      <c r="AJ270" s="8" t="s">
        <v>29</v>
      </c>
      <c r="AK270" s="8" t="s">
        <v>30</v>
      </c>
      <c r="AL270" s="8" t="s">
        <v>1</v>
      </c>
    </row>
    <row r="271" spans="2:38" ht="15" thickBot="1">
      <c r="B271" s="1508" t="s">
        <v>71</v>
      </c>
      <c r="C271" s="196" t="s">
        <v>38</v>
      </c>
      <c r="D271" s="830">
        <v>6</v>
      </c>
      <c r="E271" s="196" t="s">
        <v>36</v>
      </c>
      <c r="F271" s="197">
        <v>42114</v>
      </c>
      <c r="G271" s="336">
        <v>30</v>
      </c>
      <c r="H271" s="196" t="s">
        <v>35</v>
      </c>
      <c r="I271" s="334">
        <v>480</v>
      </c>
      <c r="J271" s="335"/>
      <c r="K271" s="790">
        <v>42116</v>
      </c>
      <c r="L271" s="197">
        <f>(K271)</f>
        <v>42116</v>
      </c>
      <c r="M271" s="196">
        <v>2425</v>
      </c>
      <c r="N271" s="198">
        <v>30000</v>
      </c>
      <c r="O271" s="198">
        <f>(N271-G271*1000)</f>
        <v>0</v>
      </c>
      <c r="P271" s="199">
        <f t="shared" si="76"/>
        <v>14400</v>
      </c>
      <c r="Q271" s="341">
        <f>(L271+28)</f>
        <v>42144</v>
      </c>
      <c r="R271" s="200">
        <f t="shared" si="75"/>
        <v>720</v>
      </c>
      <c r="S271" s="314" t="s">
        <v>224</v>
      </c>
      <c r="U271" s="547"/>
      <c r="V271" s="550"/>
      <c r="W271" s="705"/>
      <c r="X271" s="699"/>
      <c r="Y271" s="560"/>
      <c r="Z271" s="699"/>
      <c r="AA271" s="560"/>
      <c r="AB271" s="699"/>
      <c r="AC271" s="560"/>
      <c r="AD271" s="560"/>
      <c r="AE271" s="560"/>
      <c r="AF271" s="560"/>
      <c r="AG271" s="560"/>
      <c r="AH271" s="560"/>
      <c r="AI271" s="560"/>
      <c r="AJ271" s="560"/>
      <c r="AK271" s="560"/>
      <c r="AL271" s="560"/>
    </row>
    <row r="272" spans="2:38" ht="15" thickBot="1">
      <c r="B272" s="1225"/>
      <c r="C272" s="1121"/>
      <c r="D272" s="1121"/>
      <c r="E272" s="1121"/>
      <c r="F272" s="1121"/>
      <c r="G272" s="1121"/>
      <c r="H272" s="1121"/>
      <c r="I272" s="1121"/>
      <c r="J272" s="1121"/>
      <c r="K272" s="1122"/>
      <c r="L272" s="1121"/>
      <c r="M272" s="1121"/>
      <c r="N272" s="1121"/>
      <c r="O272" s="1121"/>
      <c r="P272" s="1123">
        <f>SUM(P259:P271)</f>
        <v>97176.6</v>
      </c>
      <c r="Q272" s="1121"/>
      <c r="R272" s="1124">
        <f>(P272*0.05)</f>
        <v>4858.8300000000008</v>
      </c>
      <c r="S272" s="1125"/>
      <c r="U272" s="546"/>
      <c r="V272" s="648" t="s">
        <v>99</v>
      </c>
      <c r="W272" s="827">
        <v>1</v>
      </c>
      <c r="X272" s="649" t="s">
        <v>157</v>
      </c>
      <c r="Y272" s="650">
        <v>41940</v>
      </c>
      <c r="Z272" s="387">
        <v>3000</v>
      </c>
      <c r="AA272" s="649" t="s">
        <v>96</v>
      </c>
      <c r="AB272" s="818">
        <v>8.4</v>
      </c>
      <c r="AC272" s="653"/>
      <c r="AD272" s="819">
        <v>41941</v>
      </c>
      <c r="AE272" s="650">
        <f>(AD272)</f>
        <v>41941</v>
      </c>
      <c r="AF272" s="381" t="s">
        <v>114</v>
      </c>
      <c r="AG272" s="389">
        <v>1010.6</v>
      </c>
      <c r="AH272" s="818">
        <f t="shared" ref="AH272:AH277" si="77">(AG272-Z272)</f>
        <v>-1989.4</v>
      </c>
      <c r="AI272" s="658">
        <f t="shared" ref="AI272:AI277" si="78">(AG272*AB272)</f>
        <v>8489.0400000000009</v>
      </c>
      <c r="AJ272" s="650">
        <f t="shared" ref="AJ272:AJ277" si="79">(AE272+28)</f>
        <v>41969</v>
      </c>
      <c r="AK272" s="818">
        <f t="shared" ref="AK272:AK277" si="80">(AI272*0.06)</f>
        <v>509.34240000000005</v>
      </c>
      <c r="AL272" s="706">
        <f>(AE272+35)</f>
        <v>41976</v>
      </c>
    </row>
    <row r="273" spans="2:38">
      <c r="U273" s="553"/>
      <c r="V273" s="563" t="s">
        <v>99</v>
      </c>
      <c r="W273" s="830">
        <v>1</v>
      </c>
      <c r="X273" s="196" t="s">
        <v>157</v>
      </c>
      <c r="Y273" s="197">
        <v>41940</v>
      </c>
      <c r="Z273" s="831">
        <v>1989.4</v>
      </c>
      <c r="AA273" s="196" t="s">
        <v>96</v>
      </c>
      <c r="AB273" s="200">
        <v>8.4</v>
      </c>
      <c r="AC273" s="335"/>
      <c r="AD273" s="520">
        <v>41941</v>
      </c>
      <c r="AE273" s="197">
        <v>41948</v>
      </c>
      <c r="AF273" s="292" t="s">
        <v>114</v>
      </c>
      <c r="AG273" s="832">
        <v>1009.92</v>
      </c>
      <c r="AH273" s="200">
        <f t="shared" si="77"/>
        <v>-979.48000000000013</v>
      </c>
      <c r="AI273" s="199">
        <f t="shared" si="78"/>
        <v>8483.3279999999995</v>
      </c>
      <c r="AJ273" s="197">
        <f t="shared" si="79"/>
        <v>41976</v>
      </c>
      <c r="AK273" s="200">
        <f t="shared" si="80"/>
        <v>508.99967999999996</v>
      </c>
      <c r="AL273" s="636"/>
    </row>
    <row r="274" spans="2:38" ht="18.600000000000001" thickBot="1">
      <c r="B274" s="540" t="s">
        <v>165</v>
      </c>
      <c r="C274" s="132"/>
      <c r="D274" s="133"/>
      <c r="E274" s="134"/>
      <c r="F274" s="134"/>
      <c r="G274" s="134"/>
      <c r="H274" s="134"/>
      <c r="I274" s="135"/>
      <c r="J274" s="134"/>
      <c r="K274" s="134"/>
      <c r="L274" s="134"/>
      <c r="M274" s="132"/>
      <c r="N274" s="136"/>
      <c r="U274" s="828"/>
      <c r="V274" s="563" t="s">
        <v>99</v>
      </c>
      <c r="W274" s="830">
        <v>1</v>
      </c>
      <c r="X274" s="196" t="s">
        <v>157</v>
      </c>
      <c r="Y274" s="197">
        <v>41940</v>
      </c>
      <c r="Z274" s="831">
        <v>979.48</v>
      </c>
      <c r="AA274" s="196" t="s">
        <v>96</v>
      </c>
      <c r="AB274" s="200">
        <v>8.4</v>
      </c>
      <c r="AC274" s="335"/>
      <c r="AD274" s="520">
        <v>41941</v>
      </c>
      <c r="AE274" s="197">
        <v>42027</v>
      </c>
      <c r="AF274" s="292" t="s">
        <v>114</v>
      </c>
      <c r="AG274" s="832">
        <v>1066.4000000000001</v>
      </c>
      <c r="AH274" s="200">
        <f t="shared" si="77"/>
        <v>86.920000000000073</v>
      </c>
      <c r="AI274" s="199">
        <f t="shared" si="78"/>
        <v>8957.760000000002</v>
      </c>
      <c r="AJ274" s="197">
        <f t="shared" si="79"/>
        <v>42055</v>
      </c>
      <c r="AK274" s="200">
        <f t="shared" si="80"/>
        <v>537.46560000000011</v>
      </c>
      <c r="AL274" s="707"/>
    </row>
    <row r="275" spans="2:38">
      <c r="B275" s="156"/>
      <c r="C275" s="1059"/>
      <c r="D275" s="157"/>
      <c r="E275" s="5" t="s">
        <v>14</v>
      </c>
      <c r="F275" s="5" t="s">
        <v>12</v>
      </c>
      <c r="G275" s="5"/>
      <c r="H275" s="4"/>
      <c r="I275" s="5" t="s">
        <v>15</v>
      </c>
      <c r="J275" s="5" t="s">
        <v>16</v>
      </c>
      <c r="K275" s="5" t="s">
        <v>12</v>
      </c>
      <c r="L275" s="5" t="s">
        <v>12</v>
      </c>
      <c r="M275" s="4"/>
      <c r="N275" s="4"/>
      <c r="O275" s="4"/>
      <c r="P275" s="4"/>
      <c r="Q275" s="5" t="s">
        <v>12</v>
      </c>
      <c r="R275" s="5" t="s">
        <v>17</v>
      </c>
      <c r="S275" s="6"/>
      <c r="U275" s="553"/>
      <c r="V275" s="563" t="s">
        <v>99</v>
      </c>
      <c r="W275" s="830">
        <v>2</v>
      </c>
      <c r="X275" s="196" t="s">
        <v>157</v>
      </c>
      <c r="Y275" s="197">
        <v>42136</v>
      </c>
      <c r="Z275" s="1554">
        <v>2000</v>
      </c>
      <c r="AA275" s="196" t="s">
        <v>96</v>
      </c>
      <c r="AB275" s="200">
        <v>9.1999999999999993</v>
      </c>
      <c r="AC275" s="335"/>
      <c r="AD275" s="520">
        <v>42146</v>
      </c>
      <c r="AE275" s="197">
        <v>42146</v>
      </c>
      <c r="AF275" s="292" t="s">
        <v>114</v>
      </c>
      <c r="AG275" s="832">
        <v>1903.1</v>
      </c>
      <c r="AH275" s="200">
        <f t="shared" si="77"/>
        <v>-96.900000000000091</v>
      </c>
      <c r="AI275" s="199">
        <f t="shared" si="78"/>
        <v>17508.519999999997</v>
      </c>
      <c r="AJ275" s="197">
        <f t="shared" si="79"/>
        <v>42174</v>
      </c>
      <c r="AK275" s="200">
        <f t="shared" si="80"/>
        <v>1050.5111999999997</v>
      </c>
      <c r="AL275" s="707"/>
    </row>
    <row r="276" spans="2:38">
      <c r="B276" s="158" t="s">
        <v>3</v>
      </c>
      <c r="C276" s="1012" t="s">
        <v>4</v>
      </c>
      <c r="D276" s="159" t="s">
        <v>18</v>
      </c>
      <c r="E276" s="9" t="s">
        <v>19</v>
      </c>
      <c r="F276" s="9" t="s">
        <v>19</v>
      </c>
      <c r="G276" s="9" t="s">
        <v>20</v>
      </c>
      <c r="H276" s="9" t="s">
        <v>21</v>
      </c>
      <c r="I276" s="9" t="s">
        <v>22</v>
      </c>
      <c r="J276" s="9" t="s">
        <v>19</v>
      </c>
      <c r="K276" s="9" t="s">
        <v>23</v>
      </c>
      <c r="L276" s="9" t="s">
        <v>23</v>
      </c>
      <c r="M276" s="9" t="s">
        <v>24</v>
      </c>
      <c r="N276" s="9" t="s">
        <v>20</v>
      </c>
      <c r="O276" s="9" t="s">
        <v>25</v>
      </c>
      <c r="P276" s="9" t="s">
        <v>0</v>
      </c>
      <c r="Q276" s="9" t="s">
        <v>11</v>
      </c>
      <c r="R276" s="9" t="s">
        <v>11</v>
      </c>
      <c r="S276" s="9" t="s">
        <v>26</v>
      </c>
      <c r="U276" s="553"/>
      <c r="V276" s="563" t="s">
        <v>99</v>
      </c>
      <c r="W276" s="830">
        <v>3</v>
      </c>
      <c r="X276" s="196" t="s">
        <v>157</v>
      </c>
      <c r="Y276" s="197">
        <v>42221</v>
      </c>
      <c r="Z276" s="1554">
        <v>2000</v>
      </c>
      <c r="AA276" s="196" t="s">
        <v>96</v>
      </c>
      <c r="AB276" s="200">
        <v>9.5</v>
      </c>
      <c r="AC276" s="335"/>
      <c r="AD276" s="520">
        <v>42226</v>
      </c>
      <c r="AE276" s="197">
        <v>42227</v>
      </c>
      <c r="AF276" s="292" t="s">
        <v>114</v>
      </c>
      <c r="AG276" s="832">
        <v>1032.7</v>
      </c>
      <c r="AH276" s="200">
        <f t="shared" si="77"/>
        <v>-967.3</v>
      </c>
      <c r="AI276" s="199">
        <f t="shared" si="78"/>
        <v>9810.65</v>
      </c>
      <c r="AJ276" s="197">
        <f t="shared" si="79"/>
        <v>42255</v>
      </c>
      <c r="AK276" s="200">
        <f t="shared" si="80"/>
        <v>588.63900000000001</v>
      </c>
      <c r="AL276" s="707"/>
    </row>
    <row r="277" spans="2:38" ht="15" thickBot="1">
      <c r="B277" s="223"/>
      <c r="C277" s="966"/>
      <c r="D277" s="224"/>
      <c r="E277" s="9" t="s">
        <v>3</v>
      </c>
      <c r="F277" s="9" t="s">
        <v>18</v>
      </c>
      <c r="G277" s="9"/>
      <c r="H277" s="10"/>
      <c r="I277" s="9" t="s">
        <v>21</v>
      </c>
      <c r="J277" s="9" t="s">
        <v>3</v>
      </c>
      <c r="K277" s="9" t="s">
        <v>27</v>
      </c>
      <c r="L277" s="9" t="s">
        <v>28</v>
      </c>
      <c r="M277" s="10"/>
      <c r="N277" s="10"/>
      <c r="O277" s="10"/>
      <c r="P277" s="10"/>
      <c r="Q277" s="9" t="s">
        <v>33</v>
      </c>
      <c r="R277" s="9" t="s">
        <v>30</v>
      </c>
      <c r="S277" s="8"/>
      <c r="U277" s="553"/>
      <c r="V277" s="563" t="s">
        <v>99</v>
      </c>
      <c r="W277" s="830">
        <v>3</v>
      </c>
      <c r="X277" s="196" t="s">
        <v>157</v>
      </c>
      <c r="Y277" s="197">
        <v>42221</v>
      </c>
      <c r="Z277" s="1553">
        <v>967.3</v>
      </c>
      <c r="AA277" s="288" t="s">
        <v>96</v>
      </c>
      <c r="AB277" s="1173">
        <v>9.5</v>
      </c>
      <c r="AC277" s="1369"/>
      <c r="AD277" s="1370">
        <v>42226</v>
      </c>
      <c r="AE277" s="289">
        <v>42228</v>
      </c>
      <c r="AF277" s="288" t="s">
        <v>114</v>
      </c>
      <c r="AG277" s="337">
        <v>1108.4000000000001</v>
      </c>
      <c r="AH277" s="337">
        <f t="shared" si="77"/>
        <v>141.10000000000014</v>
      </c>
      <c r="AI277" s="1371">
        <f t="shared" si="78"/>
        <v>10529.800000000001</v>
      </c>
      <c r="AJ277" s="289">
        <f t="shared" si="79"/>
        <v>42256</v>
      </c>
      <c r="AK277" s="337">
        <f t="shared" si="80"/>
        <v>631.78800000000001</v>
      </c>
      <c r="AL277" s="1372"/>
    </row>
    <row r="278" spans="2:38">
      <c r="B278" s="971" t="s">
        <v>206</v>
      </c>
      <c r="C278" s="470" t="s">
        <v>77</v>
      </c>
      <c r="D278" s="1558">
        <v>29</v>
      </c>
      <c r="E278" s="661" t="s">
        <v>74</v>
      </c>
      <c r="F278" s="901">
        <v>42124</v>
      </c>
      <c r="G278" s="470">
        <v>20</v>
      </c>
      <c r="H278" s="470" t="s">
        <v>35</v>
      </c>
      <c r="I278" s="2678">
        <v>470</v>
      </c>
      <c r="J278" s="470"/>
      <c r="K278" s="902">
        <v>42129</v>
      </c>
      <c r="L278" s="901">
        <v>42131</v>
      </c>
      <c r="M278" s="470">
        <v>2438</v>
      </c>
      <c r="N278" s="538">
        <v>20000</v>
      </c>
      <c r="O278" s="657">
        <f t="shared" ref="O278:O284" si="81">(N278-G278*1000)</f>
        <v>0</v>
      </c>
      <c r="P278" s="658">
        <f t="shared" ref="P278:P284" si="82">(N278*I278/1000)</f>
        <v>9400</v>
      </c>
      <c r="Q278" s="382">
        <f>(L278+28)</f>
        <v>42159</v>
      </c>
      <c r="R278" s="1368">
        <f>(P278*0.05)</f>
        <v>470</v>
      </c>
      <c r="S278" s="1227"/>
      <c r="U278" s="828"/>
      <c r="V278" s="2620" t="s">
        <v>99</v>
      </c>
      <c r="W278" s="830">
        <v>4</v>
      </c>
      <c r="X278" s="196" t="s">
        <v>157</v>
      </c>
      <c r="Y278" s="197">
        <v>42299</v>
      </c>
      <c r="Z278" s="1554">
        <v>2000</v>
      </c>
      <c r="AA278" s="196" t="s">
        <v>96</v>
      </c>
      <c r="AB278" s="200">
        <v>9.5</v>
      </c>
      <c r="AC278" s="335"/>
      <c r="AD278" s="520">
        <v>42307</v>
      </c>
      <c r="AE278" s="197">
        <v>42307</v>
      </c>
      <c r="AF278" s="292" t="s">
        <v>114</v>
      </c>
      <c r="AG278" s="832">
        <v>1450.1</v>
      </c>
      <c r="AH278" s="200">
        <f>(AG278-Z278)</f>
        <v>-549.90000000000009</v>
      </c>
      <c r="AI278" s="199">
        <f>(AG278*AB278)</f>
        <v>13775.949999999999</v>
      </c>
      <c r="AJ278" s="197">
        <f>(AE278+28)</f>
        <v>42335</v>
      </c>
      <c r="AK278" s="200">
        <f>(AI278*0.06)</f>
        <v>826.5569999999999</v>
      </c>
      <c r="AL278" s="339"/>
    </row>
    <row r="279" spans="2:38">
      <c r="B279" s="969" t="s">
        <v>110</v>
      </c>
      <c r="C279" s="196" t="s">
        <v>41</v>
      </c>
      <c r="D279" s="960">
        <v>33</v>
      </c>
      <c r="E279" s="820" t="s">
        <v>55</v>
      </c>
      <c r="F279" s="835">
        <v>42110</v>
      </c>
      <c r="G279" s="820">
        <v>25.2</v>
      </c>
      <c r="H279" s="820" t="s">
        <v>35</v>
      </c>
      <c r="I279" s="973">
        <v>470</v>
      </c>
      <c r="J279" s="820"/>
      <c r="K279" s="822">
        <v>42130</v>
      </c>
      <c r="L279" s="835">
        <v>42129</v>
      </c>
      <c r="M279" s="820">
        <v>2437</v>
      </c>
      <c r="N279" s="820">
        <v>25200</v>
      </c>
      <c r="O279" s="820">
        <f t="shared" si="81"/>
        <v>0</v>
      </c>
      <c r="P279" s="973">
        <f t="shared" si="82"/>
        <v>11844</v>
      </c>
      <c r="Q279" s="1170">
        <v>42030</v>
      </c>
      <c r="R279" s="973">
        <f>(P279*0.05)</f>
        <v>592.20000000000005</v>
      </c>
      <c r="S279" s="922"/>
      <c r="U279" s="1214"/>
      <c r="V279" s="1176" t="s">
        <v>99</v>
      </c>
      <c r="W279" s="480">
        <v>4</v>
      </c>
      <c r="X279" s="196" t="s">
        <v>157</v>
      </c>
      <c r="Y279" s="197">
        <v>42299</v>
      </c>
      <c r="Z279" s="1713">
        <v>549.9</v>
      </c>
      <c r="AA279" s="1286" t="s">
        <v>96</v>
      </c>
      <c r="AB279" s="1005">
        <v>9.5</v>
      </c>
      <c r="AC279" s="1400"/>
      <c r="AD279" s="1570">
        <v>42307</v>
      </c>
      <c r="AE279" s="1285">
        <v>42325</v>
      </c>
      <c r="AF279" s="1714" t="s">
        <v>114</v>
      </c>
      <c r="AG279" s="1715">
        <v>628.4</v>
      </c>
      <c r="AH279" s="200">
        <f>(AG279-Z279)</f>
        <v>78.5</v>
      </c>
      <c r="AI279" s="199">
        <f>(AG279*AB279)</f>
        <v>5969.8</v>
      </c>
      <c r="AJ279" s="197">
        <f>(AE279+28)</f>
        <v>42353</v>
      </c>
      <c r="AK279" s="200">
        <f>(AI279*0.06)</f>
        <v>358.18799999999999</v>
      </c>
      <c r="AL279" s="339"/>
    </row>
    <row r="280" spans="2:38" ht="15" thickBot="1">
      <c r="B280" s="969" t="s">
        <v>44</v>
      </c>
      <c r="C280" s="196" t="s">
        <v>45</v>
      </c>
      <c r="D280" s="563">
        <v>9</v>
      </c>
      <c r="E280" s="196" t="s">
        <v>74</v>
      </c>
      <c r="F280" s="197">
        <v>42123</v>
      </c>
      <c r="G280" s="336">
        <v>40</v>
      </c>
      <c r="H280" s="196" t="s">
        <v>35</v>
      </c>
      <c r="I280" s="334">
        <v>470</v>
      </c>
      <c r="J280" s="196">
        <v>8490</v>
      </c>
      <c r="K280" s="272">
        <v>42132</v>
      </c>
      <c r="L280" s="197">
        <v>42135</v>
      </c>
      <c r="M280" s="209">
        <v>2442</v>
      </c>
      <c r="N280" s="198">
        <v>40000</v>
      </c>
      <c r="O280" s="198">
        <f t="shared" si="81"/>
        <v>0</v>
      </c>
      <c r="P280" s="199">
        <f t="shared" si="82"/>
        <v>18800</v>
      </c>
      <c r="Q280" s="197">
        <f>(L280+35)</f>
        <v>42170</v>
      </c>
      <c r="R280" s="200">
        <f>(P280*0.05)</f>
        <v>940</v>
      </c>
      <c r="S280" s="605"/>
      <c r="U280" s="581"/>
      <c r="V280" s="1501"/>
      <c r="W280" s="326"/>
      <c r="X280" s="326"/>
      <c r="Y280" s="326"/>
      <c r="Z280" s="326"/>
      <c r="AA280" s="326"/>
      <c r="AB280" s="326"/>
      <c r="AC280" s="326"/>
      <c r="AD280" s="326"/>
      <c r="AE280" s="326"/>
      <c r="AF280" s="326"/>
      <c r="AG280" s="326"/>
      <c r="AH280" s="326"/>
      <c r="AI280" s="326"/>
      <c r="AJ280" s="326"/>
      <c r="AK280" s="326"/>
      <c r="AL280" s="1598"/>
    </row>
    <row r="281" spans="2:38" ht="15" thickBot="1">
      <c r="B281" s="969" t="s">
        <v>100</v>
      </c>
      <c r="C281" s="196" t="s">
        <v>38</v>
      </c>
      <c r="D281" s="1086">
        <v>16</v>
      </c>
      <c r="E281" s="290" t="s">
        <v>249</v>
      </c>
      <c r="F281" s="291">
        <v>42129</v>
      </c>
      <c r="G281" s="330">
        <v>20</v>
      </c>
      <c r="H281" s="290" t="s">
        <v>35</v>
      </c>
      <c r="I281" s="331">
        <v>470</v>
      </c>
      <c r="J281" s="590"/>
      <c r="K281" s="272">
        <v>42131</v>
      </c>
      <c r="L281" s="197">
        <v>42132</v>
      </c>
      <c r="M281" s="196">
        <v>2440</v>
      </c>
      <c r="N281" s="198">
        <v>20000</v>
      </c>
      <c r="O281" s="198">
        <f t="shared" si="81"/>
        <v>0</v>
      </c>
      <c r="P281" s="199">
        <f t="shared" si="82"/>
        <v>9400</v>
      </c>
      <c r="Q281" s="591">
        <f>(L281+28)</f>
        <v>42160</v>
      </c>
      <c r="R281" s="279">
        <f>(P281*0.05)</f>
        <v>470</v>
      </c>
      <c r="S281" s="605"/>
    </row>
    <row r="282" spans="2:38" ht="24" thickBot="1">
      <c r="B282" s="1084" t="s">
        <v>5</v>
      </c>
      <c r="C282" s="209" t="str">
        <f>IF(J282=1473,"BANDEJA PAPAYA PET - GF 15",IF(J282=0,"    "))</f>
        <v>BANDEJA PAPAYA PET - GF 15</v>
      </c>
      <c r="D282" s="2679" t="s">
        <v>173</v>
      </c>
      <c r="E282" s="209">
        <v>9041</v>
      </c>
      <c r="F282" s="435">
        <v>41942</v>
      </c>
      <c r="G282" s="209">
        <v>50</v>
      </c>
      <c r="H282" s="196" t="s">
        <v>35</v>
      </c>
      <c r="I282" s="694">
        <v>500</v>
      </c>
      <c r="J282" s="209">
        <v>1473</v>
      </c>
      <c r="K282" s="212">
        <v>42055</v>
      </c>
      <c r="L282" s="210">
        <v>42128</v>
      </c>
      <c r="M282" s="209">
        <v>2433</v>
      </c>
      <c r="N282" s="198">
        <v>50000</v>
      </c>
      <c r="O282" s="198">
        <f t="shared" si="81"/>
        <v>0</v>
      </c>
      <c r="P282" s="199">
        <f t="shared" si="82"/>
        <v>25000</v>
      </c>
      <c r="Q282" s="197">
        <f>(L282+30)</f>
        <v>42158</v>
      </c>
      <c r="R282" s="200">
        <f>(P282*0.05)</f>
        <v>1250</v>
      </c>
      <c r="S282" s="605"/>
      <c r="V282" s="94" t="s">
        <v>5</v>
      </c>
      <c r="W282" t="s">
        <v>154</v>
      </c>
      <c r="Z282" s="660"/>
      <c r="AE282" t="s">
        <v>242</v>
      </c>
      <c r="AG282" s="1193" t="s">
        <v>246</v>
      </c>
      <c r="AH282" s="1194"/>
      <c r="AI282" s="1194"/>
      <c r="AJ282" s="1197"/>
      <c r="AK282" s="1198"/>
      <c r="AL282" s="1199"/>
    </row>
    <row r="283" spans="2:38">
      <c r="B283" s="338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605"/>
      <c r="U283" s="546"/>
      <c r="V283" s="548"/>
      <c r="W283" s="157"/>
      <c r="X283" s="6" t="s">
        <v>14</v>
      </c>
      <c r="Y283" s="6" t="s">
        <v>12</v>
      </c>
      <c r="Z283" s="6"/>
      <c r="AA283" s="4"/>
      <c r="AB283" s="6" t="s">
        <v>15</v>
      </c>
      <c r="AC283" s="6" t="s">
        <v>16</v>
      </c>
      <c r="AD283" s="6" t="s">
        <v>12</v>
      </c>
      <c r="AE283" s="6" t="s">
        <v>12</v>
      </c>
      <c r="AF283" s="4"/>
      <c r="AG283" s="10"/>
      <c r="AH283" s="10"/>
      <c r="AI283" s="10"/>
      <c r="AJ283" s="8" t="s">
        <v>12</v>
      </c>
      <c r="AK283" s="8" t="s">
        <v>17</v>
      </c>
      <c r="AL283" s="8"/>
    </row>
    <row r="284" spans="2:38">
      <c r="B284" s="1085" t="s">
        <v>206</v>
      </c>
      <c r="C284" s="813" t="s">
        <v>77</v>
      </c>
      <c r="D284" s="813">
        <v>36</v>
      </c>
      <c r="E284" s="813" t="s">
        <v>74</v>
      </c>
      <c r="F284" s="989">
        <v>42142</v>
      </c>
      <c r="G284" s="813">
        <v>20</v>
      </c>
      <c r="H284" s="813" t="s">
        <v>35</v>
      </c>
      <c r="I284" s="1004">
        <v>470</v>
      </c>
      <c r="J284" s="813"/>
      <c r="K284" s="814">
        <v>42144</v>
      </c>
      <c r="L284" s="989">
        <f>(K284)</f>
        <v>42144</v>
      </c>
      <c r="M284" s="813">
        <v>2455</v>
      </c>
      <c r="N284" s="1232">
        <v>20000</v>
      </c>
      <c r="O284" s="1147">
        <f t="shared" si="81"/>
        <v>0</v>
      </c>
      <c r="P284" s="1148">
        <f t="shared" si="82"/>
        <v>9400</v>
      </c>
      <c r="Q284" s="1285">
        <f>(L284+28)</f>
        <v>42172</v>
      </c>
      <c r="R284" s="1005">
        <f t="shared" ref="R284:R289" si="83">(P284*0.05)</f>
        <v>470</v>
      </c>
      <c r="S284" s="605"/>
      <c r="U284" s="179"/>
      <c r="V284" s="469" t="s">
        <v>4</v>
      </c>
      <c r="W284" s="153" t="s">
        <v>18</v>
      </c>
      <c r="X284" s="8" t="s">
        <v>19</v>
      </c>
      <c r="Y284" s="8" t="s">
        <v>19</v>
      </c>
      <c r="Z284" s="8" t="s">
        <v>20</v>
      </c>
      <c r="AA284" s="8" t="s">
        <v>21</v>
      </c>
      <c r="AB284" s="8" t="s">
        <v>22</v>
      </c>
      <c r="AC284" s="8" t="s">
        <v>19</v>
      </c>
      <c r="AD284" s="8" t="s">
        <v>23</v>
      </c>
      <c r="AE284" s="8" t="s">
        <v>23</v>
      </c>
      <c r="AF284" s="8" t="s">
        <v>24</v>
      </c>
      <c r="AG284" s="8" t="s">
        <v>20</v>
      </c>
      <c r="AH284" s="8" t="s">
        <v>25</v>
      </c>
      <c r="AI284" s="8" t="s">
        <v>0</v>
      </c>
      <c r="AJ284" s="8" t="s">
        <v>11</v>
      </c>
      <c r="AK284" s="8" t="s">
        <v>11</v>
      </c>
      <c r="AL284" s="8" t="s">
        <v>26</v>
      </c>
    </row>
    <row r="285" spans="2:38">
      <c r="B285" s="969" t="s">
        <v>110</v>
      </c>
      <c r="C285" s="196" t="s">
        <v>41</v>
      </c>
      <c r="D285" s="209">
        <v>34</v>
      </c>
      <c r="E285" s="209" t="s">
        <v>55</v>
      </c>
      <c r="F285" s="210">
        <v>42144</v>
      </c>
      <c r="G285" s="209">
        <v>25.2</v>
      </c>
      <c r="H285" s="209" t="s">
        <v>35</v>
      </c>
      <c r="I285" s="211">
        <v>470</v>
      </c>
      <c r="J285" s="209"/>
      <c r="K285" s="212">
        <v>42153</v>
      </c>
      <c r="L285" s="835">
        <v>42153</v>
      </c>
      <c r="M285" s="820">
        <v>2462</v>
      </c>
      <c r="N285" s="820">
        <v>25200</v>
      </c>
      <c r="O285" s="820">
        <f>(N285-G285*1000)</f>
        <v>0</v>
      </c>
      <c r="P285" s="973">
        <f>(N285*I285/1000)</f>
        <v>11844</v>
      </c>
      <c r="Q285" s="1170">
        <v>42030</v>
      </c>
      <c r="R285" s="973">
        <f t="shared" si="83"/>
        <v>592.20000000000005</v>
      </c>
      <c r="S285" s="1228"/>
      <c r="U285" s="179"/>
      <c r="V285" s="549"/>
      <c r="W285" s="224"/>
      <c r="X285" s="8" t="s">
        <v>3</v>
      </c>
      <c r="Y285" s="8" t="s">
        <v>18</v>
      </c>
      <c r="Z285" s="8"/>
      <c r="AA285" s="10"/>
      <c r="AB285" s="8" t="s">
        <v>21</v>
      </c>
      <c r="AC285" s="8" t="s">
        <v>3</v>
      </c>
      <c r="AD285" s="8" t="s">
        <v>27</v>
      </c>
      <c r="AE285" s="8" t="s">
        <v>28</v>
      </c>
      <c r="AF285" s="10"/>
      <c r="AG285" s="10"/>
      <c r="AH285" s="10"/>
      <c r="AI285" s="10"/>
      <c r="AJ285" s="8" t="s">
        <v>33</v>
      </c>
      <c r="AK285" s="8" t="s">
        <v>30</v>
      </c>
      <c r="AL285" s="8"/>
    </row>
    <row r="286" spans="2:38" ht="15" thickBot="1">
      <c r="B286" s="969" t="s">
        <v>100</v>
      </c>
      <c r="C286" s="196" t="s">
        <v>38</v>
      </c>
      <c r="D286" s="1086">
        <v>17</v>
      </c>
      <c r="E286" s="290" t="s">
        <v>263</v>
      </c>
      <c r="F286" s="291">
        <v>42145</v>
      </c>
      <c r="G286" s="330">
        <v>20</v>
      </c>
      <c r="H286" s="290" t="s">
        <v>35</v>
      </c>
      <c r="I286" s="331">
        <v>470</v>
      </c>
      <c r="J286" s="590"/>
      <c r="K286" s="1267">
        <v>42152</v>
      </c>
      <c r="L286" s="197">
        <v>42153</v>
      </c>
      <c r="M286" s="196">
        <v>2463</v>
      </c>
      <c r="N286" s="198">
        <v>20000</v>
      </c>
      <c r="O286" s="198">
        <f>(N286-G286*1000)</f>
        <v>0</v>
      </c>
      <c r="P286" s="199">
        <f>(N286*I286/1000)</f>
        <v>9400</v>
      </c>
      <c r="Q286" s="591">
        <f>(L286+28)</f>
        <v>42181</v>
      </c>
      <c r="R286" s="279">
        <f t="shared" si="83"/>
        <v>470</v>
      </c>
      <c r="S286" s="1189"/>
      <c r="U286" s="179"/>
      <c r="V286" s="552"/>
      <c r="W286" s="155"/>
      <c r="X286" s="14"/>
      <c r="Y286" s="13"/>
      <c r="Z286" s="14"/>
      <c r="AA286" s="13"/>
      <c r="AB286" s="14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</row>
    <row r="287" spans="2:38">
      <c r="B287" s="367" t="s">
        <v>208</v>
      </c>
      <c r="C287" s="563" t="s">
        <v>209</v>
      </c>
      <c r="D287" s="480">
        <v>2</v>
      </c>
      <c r="E287" s="196" t="s">
        <v>74</v>
      </c>
      <c r="F287" s="197">
        <v>42136</v>
      </c>
      <c r="G287" s="336">
        <v>10</v>
      </c>
      <c r="H287" s="196" t="s">
        <v>35</v>
      </c>
      <c r="I287" s="334">
        <v>170</v>
      </c>
      <c r="J287" s="196"/>
      <c r="K287" s="272">
        <v>42146</v>
      </c>
      <c r="L287" s="197">
        <v>42150</v>
      </c>
      <c r="M287" s="196">
        <v>2458</v>
      </c>
      <c r="N287" s="198">
        <v>10000</v>
      </c>
      <c r="O287" s="198">
        <f>(N287-G287*1000)</f>
        <v>0</v>
      </c>
      <c r="P287" s="199">
        <f>(N287*I287/1000)</f>
        <v>1700</v>
      </c>
      <c r="Q287" s="197">
        <f>(L287+28)</f>
        <v>42178</v>
      </c>
      <c r="R287" s="200">
        <f t="shared" si="83"/>
        <v>85</v>
      </c>
      <c r="S287" s="605"/>
      <c r="U287" s="551"/>
      <c r="V287" s="750" t="s">
        <v>93</v>
      </c>
      <c r="W287" s="445">
        <v>1</v>
      </c>
      <c r="X287" s="445" t="s">
        <v>36</v>
      </c>
      <c r="Y287" s="751">
        <v>41222</v>
      </c>
      <c r="Z287" s="445">
        <v>50</v>
      </c>
      <c r="AA287" s="370" t="s">
        <v>35</v>
      </c>
      <c r="AB287" s="446">
        <v>498</v>
      </c>
      <c r="AC287" s="445">
        <v>1473</v>
      </c>
      <c r="AD287" s="375">
        <v>41246</v>
      </c>
      <c r="AE287" s="371">
        <v>41264</v>
      </c>
      <c r="AF287" s="370">
        <v>1595</v>
      </c>
      <c r="AG287" s="378">
        <v>50000</v>
      </c>
      <c r="AH287" s="378">
        <f t="shared" ref="AH287:AH313" si="84">(AG287-Z287*1000)</f>
        <v>0</v>
      </c>
      <c r="AI287" s="379">
        <f>(AG287*AB287/1000)</f>
        <v>24900</v>
      </c>
      <c r="AJ287" s="371">
        <f>(AE287+30)</f>
        <v>41294</v>
      </c>
      <c r="AK287" s="446">
        <f>(AI287*0.05)</f>
        <v>1245</v>
      </c>
      <c r="AL287" s="513"/>
    </row>
    <row r="288" spans="2:38">
      <c r="B288" s="1239" t="s">
        <v>120</v>
      </c>
      <c r="C288" s="196" t="s">
        <v>261</v>
      </c>
      <c r="D288" s="1240" t="s">
        <v>262</v>
      </c>
      <c r="E288" s="1234" t="s">
        <v>36</v>
      </c>
      <c r="F288" s="1235">
        <v>42144</v>
      </c>
      <c r="G288" s="1236">
        <v>10.35</v>
      </c>
      <c r="H288" s="1234" t="s">
        <v>35</v>
      </c>
      <c r="I288" s="1236">
        <v>275</v>
      </c>
      <c r="J288" s="1237"/>
      <c r="K288" s="1238">
        <v>42144</v>
      </c>
      <c r="L288" s="1145">
        <v>42144</v>
      </c>
      <c r="M288" s="1144">
        <v>2454</v>
      </c>
      <c r="N288" s="1147">
        <v>2000</v>
      </c>
      <c r="O288" s="823">
        <f>(N288-G288*1000)</f>
        <v>-8350</v>
      </c>
      <c r="P288" s="824">
        <f>(N288*I288/1000)</f>
        <v>550</v>
      </c>
      <c r="Q288" s="825">
        <f>(L288+35)</f>
        <v>42179</v>
      </c>
      <c r="R288" s="826">
        <f t="shared" si="83"/>
        <v>27.5</v>
      </c>
      <c r="S288" s="922" t="s">
        <v>224</v>
      </c>
      <c r="U288" s="553"/>
      <c r="V288" s="748" t="s">
        <v>93</v>
      </c>
      <c r="W288" s="729">
        <v>2</v>
      </c>
      <c r="X288" s="729" t="s">
        <v>36</v>
      </c>
      <c r="Y288" s="730">
        <v>41222</v>
      </c>
      <c r="Z288" s="731">
        <v>30</v>
      </c>
      <c r="AA288" s="732" t="s">
        <v>35</v>
      </c>
      <c r="AB288" s="733">
        <v>498</v>
      </c>
      <c r="AC288" s="213">
        <v>1473</v>
      </c>
      <c r="AD288" s="734">
        <v>41277</v>
      </c>
      <c r="AE288" s="735">
        <f>(AD288)</f>
        <v>41277</v>
      </c>
      <c r="AF288" s="732"/>
      <c r="AG288" s="731">
        <v>30000</v>
      </c>
      <c r="AH288" s="731">
        <f t="shared" si="84"/>
        <v>0</v>
      </c>
      <c r="AI288" s="205"/>
      <c r="AJ288" s="203"/>
      <c r="AK288" s="208"/>
      <c r="AL288" s="956" t="s">
        <v>88</v>
      </c>
    </row>
    <row r="289" spans="2:38">
      <c r="B289" s="586"/>
      <c r="C289" s="1241"/>
      <c r="D289" s="628"/>
      <c r="E289" s="628"/>
      <c r="F289" s="628"/>
      <c r="G289" s="209">
        <v>8.35</v>
      </c>
      <c r="H289" s="209" t="s">
        <v>35</v>
      </c>
      <c r="I289" s="209">
        <v>275</v>
      </c>
      <c r="J289" s="209"/>
      <c r="K289" s="212">
        <v>42144</v>
      </c>
      <c r="L289" s="210">
        <v>42150</v>
      </c>
      <c r="M289" s="209">
        <v>2459</v>
      </c>
      <c r="N289" s="270">
        <v>8500</v>
      </c>
      <c r="O289" s="198">
        <f>(N289-G289*1000)</f>
        <v>150</v>
      </c>
      <c r="P289" s="199">
        <f>(N289*I289/1000)</f>
        <v>2337.5</v>
      </c>
      <c r="Q289" s="197">
        <f>(L289+35)</f>
        <v>42185</v>
      </c>
      <c r="R289" s="200">
        <f t="shared" si="83"/>
        <v>116.875</v>
      </c>
      <c r="S289" s="604"/>
      <c r="U289" s="553"/>
      <c r="V289" s="748" t="s">
        <v>93</v>
      </c>
      <c r="W289" s="729">
        <v>3</v>
      </c>
      <c r="X289" s="729" t="s">
        <v>36</v>
      </c>
      <c r="Y289" s="730">
        <v>41222</v>
      </c>
      <c r="Z289" s="731">
        <v>30</v>
      </c>
      <c r="AA289" s="732" t="s">
        <v>35</v>
      </c>
      <c r="AB289" s="733">
        <v>498</v>
      </c>
      <c r="AC289" s="213">
        <v>1473</v>
      </c>
      <c r="AD289" s="734">
        <v>41308</v>
      </c>
      <c r="AE289" s="735">
        <f>(AD289)</f>
        <v>41308</v>
      </c>
      <c r="AF289" s="732"/>
      <c r="AG289" s="731">
        <v>30000</v>
      </c>
      <c r="AH289" s="731">
        <f t="shared" si="84"/>
        <v>0</v>
      </c>
      <c r="AI289" s="205"/>
      <c r="AJ289" s="203"/>
      <c r="AK289" s="208"/>
      <c r="AL289" s="956" t="s">
        <v>88</v>
      </c>
    </row>
    <row r="290" spans="2:38" ht="15" thickBot="1">
      <c r="B290" s="325"/>
      <c r="C290" s="326"/>
      <c r="D290" s="326"/>
      <c r="E290" s="326"/>
      <c r="F290" s="326"/>
      <c r="G290" s="326"/>
      <c r="H290" s="326"/>
      <c r="I290" s="326"/>
      <c r="J290" s="326"/>
      <c r="K290" s="326"/>
      <c r="L290" s="326"/>
      <c r="M290" s="326"/>
      <c r="N290" s="326"/>
      <c r="O290" s="326"/>
      <c r="P290" s="1528">
        <f>SUM(P278:P289)</f>
        <v>109675.5</v>
      </c>
      <c r="Q290" s="326"/>
      <c r="R290" s="518">
        <f>(P290*0.05)</f>
        <v>5483.7750000000005</v>
      </c>
      <c r="S290" s="327"/>
      <c r="U290" s="553"/>
      <c r="V290" s="747" t="s">
        <v>93</v>
      </c>
      <c r="W290" s="213">
        <v>4</v>
      </c>
      <c r="X290" s="213">
        <v>36207</v>
      </c>
      <c r="Y290" s="728">
        <v>41337</v>
      </c>
      <c r="Z290" s="213">
        <v>80</v>
      </c>
      <c r="AA290" s="201" t="s">
        <v>35</v>
      </c>
      <c r="AB290" s="736">
        <v>498</v>
      </c>
      <c r="AC290" s="213">
        <v>1473</v>
      </c>
      <c r="AD290" s="737">
        <v>41359</v>
      </c>
      <c r="AE290" s="728">
        <v>41359</v>
      </c>
      <c r="AF290" s="213">
        <v>1693</v>
      </c>
      <c r="AG290" s="738">
        <v>54000</v>
      </c>
      <c r="AH290" s="207">
        <f t="shared" si="84"/>
        <v>-26000</v>
      </c>
      <c r="AI290" s="205">
        <f t="shared" ref="AI290:AI313" si="85">(AG290*AB290/1000)</f>
        <v>26892</v>
      </c>
      <c r="AJ290" s="203">
        <f t="shared" ref="AJ290:AJ313" si="86">(AE290+30)</f>
        <v>41389</v>
      </c>
      <c r="AK290" s="208">
        <f t="shared" ref="AK290:AK313" si="87">(AI290*0.05)</f>
        <v>1344.6000000000001</v>
      </c>
      <c r="AL290" s="514"/>
    </row>
    <row r="291" spans="2:38">
      <c r="U291" s="553"/>
      <c r="V291" s="747"/>
      <c r="W291" s="630"/>
      <c r="X291" s="213"/>
      <c r="Y291" s="728"/>
      <c r="Z291" s="201">
        <v>26</v>
      </c>
      <c r="AA291" s="201" t="s">
        <v>35</v>
      </c>
      <c r="AB291" s="511">
        <v>498</v>
      </c>
      <c r="AC291" s="201">
        <v>1473</v>
      </c>
      <c r="AD291" s="219">
        <v>41359</v>
      </c>
      <c r="AE291" s="217">
        <v>41360</v>
      </c>
      <c r="AF291" s="201">
        <v>1695</v>
      </c>
      <c r="AG291" s="204">
        <v>25650</v>
      </c>
      <c r="AH291" s="207">
        <f t="shared" si="84"/>
        <v>-350</v>
      </c>
      <c r="AI291" s="205">
        <f t="shared" si="85"/>
        <v>12773.7</v>
      </c>
      <c r="AJ291" s="203">
        <f t="shared" si="86"/>
        <v>41390</v>
      </c>
      <c r="AK291" s="208">
        <f t="shared" si="87"/>
        <v>638.68500000000006</v>
      </c>
      <c r="AL291" s="514"/>
    </row>
    <row r="292" spans="2:38" ht="18.600000000000001" thickBot="1">
      <c r="B292" s="540" t="s">
        <v>175</v>
      </c>
      <c r="D292" s="133"/>
      <c r="E292" s="134"/>
      <c r="F292" s="134"/>
      <c r="G292" s="134"/>
      <c r="H292" s="134"/>
      <c r="I292" s="135"/>
      <c r="J292" s="134"/>
      <c r="K292" s="134"/>
      <c r="L292" s="134"/>
      <c r="M292" s="132"/>
      <c r="N292" s="136"/>
      <c r="U292" s="553"/>
      <c r="V292" s="747" t="s">
        <v>93</v>
      </c>
      <c r="W292" s="213">
        <v>5</v>
      </c>
      <c r="X292" s="213">
        <v>38295</v>
      </c>
      <c r="Y292" s="728">
        <v>41397</v>
      </c>
      <c r="Z292" s="213">
        <v>100</v>
      </c>
      <c r="AA292" s="201" t="s">
        <v>35</v>
      </c>
      <c r="AB292" s="736">
        <v>498</v>
      </c>
      <c r="AC292" s="213">
        <v>1473</v>
      </c>
      <c r="AD292" s="737">
        <v>41409</v>
      </c>
      <c r="AE292" s="728">
        <v>41415</v>
      </c>
      <c r="AF292" s="213">
        <v>1761</v>
      </c>
      <c r="AG292" s="738">
        <v>50400</v>
      </c>
      <c r="AH292" s="207">
        <f t="shared" si="84"/>
        <v>-49600</v>
      </c>
      <c r="AI292" s="205">
        <f t="shared" si="85"/>
        <v>25099.200000000001</v>
      </c>
      <c r="AJ292" s="203">
        <f t="shared" si="86"/>
        <v>41445</v>
      </c>
      <c r="AK292" s="208">
        <f t="shared" si="87"/>
        <v>1254.96</v>
      </c>
      <c r="AL292" s="514"/>
    </row>
    <row r="293" spans="2:38">
      <c r="B293" s="3"/>
      <c r="C293" s="4"/>
      <c r="D293" s="4"/>
      <c r="E293" s="5" t="s">
        <v>14</v>
      </c>
      <c r="F293" s="5" t="s">
        <v>12</v>
      </c>
      <c r="G293" s="5"/>
      <c r="H293" s="4"/>
      <c r="I293" s="5" t="s">
        <v>15</v>
      </c>
      <c r="J293" s="5" t="s">
        <v>16</v>
      </c>
      <c r="K293" s="5" t="s">
        <v>12</v>
      </c>
      <c r="L293" s="5" t="s">
        <v>12</v>
      </c>
      <c r="M293" s="4"/>
      <c r="N293" s="4"/>
      <c r="O293" s="4"/>
      <c r="P293" s="4"/>
      <c r="Q293" s="5" t="s">
        <v>12</v>
      </c>
      <c r="R293" s="5" t="s">
        <v>17</v>
      </c>
      <c r="S293" s="6"/>
      <c r="U293" s="553"/>
      <c r="V293" s="747" t="s">
        <v>78</v>
      </c>
      <c r="W293" s="630" t="s">
        <v>78</v>
      </c>
      <c r="X293" s="213" t="s">
        <v>78</v>
      </c>
      <c r="Y293" s="728" t="s">
        <v>78</v>
      </c>
      <c r="Z293" s="201">
        <v>49.6</v>
      </c>
      <c r="AA293" s="202" t="s">
        <v>35</v>
      </c>
      <c r="AB293" s="511">
        <v>498</v>
      </c>
      <c r="AC293" s="201">
        <v>1473</v>
      </c>
      <c r="AD293" s="219">
        <v>41409</v>
      </c>
      <c r="AE293" s="217">
        <v>41423</v>
      </c>
      <c r="AF293" s="201">
        <v>1780</v>
      </c>
      <c r="AG293" s="207">
        <v>50000</v>
      </c>
      <c r="AH293" s="207">
        <f t="shared" si="84"/>
        <v>400</v>
      </c>
      <c r="AI293" s="205">
        <f t="shared" si="85"/>
        <v>24900</v>
      </c>
      <c r="AJ293" s="203">
        <f t="shared" si="86"/>
        <v>41453</v>
      </c>
      <c r="AK293" s="208">
        <f t="shared" si="87"/>
        <v>1245</v>
      </c>
      <c r="AL293" s="514"/>
    </row>
    <row r="294" spans="2:38">
      <c r="B294" s="7" t="s">
        <v>3</v>
      </c>
      <c r="C294" s="8" t="s">
        <v>4</v>
      </c>
      <c r="D294" s="9" t="s">
        <v>18</v>
      </c>
      <c r="E294" s="9" t="s">
        <v>19</v>
      </c>
      <c r="F294" s="9" t="s">
        <v>19</v>
      </c>
      <c r="G294" s="9" t="s">
        <v>20</v>
      </c>
      <c r="H294" s="9" t="s">
        <v>21</v>
      </c>
      <c r="I294" s="9" t="s">
        <v>22</v>
      </c>
      <c r="J294" s="9" t="s">
        <v>19</v>
      </c>
      <c r="K294" s="9" t="s">
        <v>23</v>
      </c>
      <c r="L294" s="9" t="s">
        <v>23</v>
      </c>
      <c r="M294" s="9" t="s">
        <v>24</v>
      </c>
      <c r="N294" s="9" t="s">
        <v>20</v>
      </c>
      <c r="O294" s="9" t="s">
        <v>25</v>
      </c>
      <c r="P294" s="9" t="s">
        <v>0</v>
      </c>
      <c r="Q294" s="9" t="s">
        <v>11</v>
      </c>
      <c r="R294" s="9" t="s">
        <v>11</v>
      </c>
      <c r="S294" s="9" t="s">
        <v>26</v>
      </c>
      <c r="U294" s="553"/>
      <c r="V294" s="747" t="str">
        <f t="shared" ref="V294:V313" si="88">IF(AC294=1473,"BANDEJA PAPAYA PET - GF 15",IF(AC294=0,"    "))</f>
        <v>BANDEJA PAPAYA PET - GF 15</v>
      </c>
      <c r="W294" s="213">
        <v>6</v>
      </c>
      <c r="X294" s="213">
        <v>38909</v>
      </c>
      <c r="Y294" s="728">
        <v>41418</v>
      </c>
      <c r="Z294" s="213">
        <v>50</v>
      </c>
      <c r="AA294" s="202" t="s">
        <v>35</v>
      </c>
      <c r="AB294" s="736">
        <v>498</v>
      </c>
      <c r="AC294" s="213">
        <v>1473</v>
      </c>
      <c r="AD294" s="737">
        <v>41433</v>
      </c>
      <c r="AE294" s="728">
        <v>41437</v>
      </c>
      <c r="AF294" s="213">
        <v>1797</v>
      </c>
      <c r="AG294" s="207">
        <v>50000</v>
      </c>
      <c r="AH294" s="207">
        <f t="shared" si="84"/>
        <v>0</v>
      </c>
      <c r="AI294" s="205">
        <f t="shared" si="85"/>
        <v>24900</v>
      </c>
      <c r="AJ294" s="203">
        <f t="shared" si="86"/>
        <v>41467</v>
      </c>
      <c r="AK294" s="208">
        <f t="shared" si="87"/>
        <v>1245</v>
      </c>
      <c r="AL294" s="324"/>
    </row>
    <row r="295" spans="2:38" ht="15" thickBot="1">
      <c r="B295" s="810"/>
      <c r="C295" s="194"/>
      <c r="D295" s="194"/>
      <c r="E295" s="195" t="s">
        <v>3</v>
      </c>
      <c r="F295" s="195" t="s">
        <v>18</v>
      </c>
      <c r="G295" s="195"/>
      <c r="H295" s="194"/>
      <c r="I295" s="195" t="s">
        <v>21</v>
      </c>
      <c r="J295" s="195" t="s">
        <v>3</v>
      </c>
      <c r="K295" s="195" t="s">
        <v>27</v>
      </c>
      <c r="L295" s="195" t="s">
        <v>28</v>
      </c>
      <c r="M295" s="194"/>
      <c r="N295" s="194"/>
      <c r="O295" s="194"/>
      <c r="P295" s="194"/>
      <c r="Q295" s="195" t="s">
        <v>33</v>
      </c>
      <c r="R295" s="195" t="s">
        <v>30</v>
      </c>
      <c r="S295" s="1211"/>
      <c r="U295" s="553"/>
      <c r="V295" s="562" t="str">
        <f t="shared" si="88"/>
        <v>BANDEJA PAPAYA PET - GF 15</v>
      </c>
      <c r="W295" s="201">
        <v>7</v>
      </c>
      <c r="X295" s="201">
        <v>38910</v>
      </c>
      <c r="Y295" s="728">
        <v>41418</v>
      </c>
      <c r="Z295" s="201">
        <v>50</v>
      </c>
      <c r="AA295" s="202" t="s">
        <v>35</v>
      </c>
      <c r="AB295" s="736">
        <v>498</v>
      </c>
      <c r="AC295" s="201">
        <v>1473</v>
      </c>
      <c r="AD295" s="219">
        <v>41463</v>
      </c>
      <c r="AE295" s="217">
        <f>(AD295)</f>
        <v>41463</v>
      </c>
      <c r="AF295" s="201">
        <v>1837</v>
      </c>
      <c r="AG295" s="207">
        <v>50400</v>
      </c>
      <c r="AH295" s="207">
        <f t="shared" si="84"/>
        <v>400</v>
      </c>
      <c r="AI295" s="205">
        <f t="shared" si="85"/>
        <v>25099.200000000001</v>
      </c>
      <c r="AJ295" s="203">
        <f t="shared" si="86"/>
        <v>41493</v>
      </c>
      <c r="AK295" s="208">
        <f t="shared" si="87"/>
        <v>1254.96</v>
      </c>
      <c r="AL295" s="324"/>
    </row>
    <row r="296" spans="2:38">
      <c r="B296" s="695" t="s">
        <v>272</v>
      </c>
      <c r="C296" s="470" t="s">
        <v>274</v>
      </c>
      <c r="D296" s="495">
        <v>1</v>
      </c>
      <c r="E296" s="381" t="s">
        <v>36</v>
      </c>
      <c r="F296" s="382">
        <v>42153</v>
      </c>
      <c r="G296" s="536">
        <v>5</v>
      </c>
      <c r="H296" s="381" t="s">
        <v>35</v>
      </c>
      <c r="I296" s="384">
        <v>470</v>
      </c>
      <c r="J296" s="385"/>
      <c r="K296" s="386">
        <v>42156</v>
      </c>
      <c r="L296" s="382">
        <v>42156</v>
      </c>
      <c r="M296" s="381">
        <v>2465</v>
      </c>
      <c r="N296" s="387">
        <v>5000</v>
      </c>
      <c r="O296" s="387">
        <f>(N296-G296*1000)</f>
        <v>0</v>
      </c>
      <c r="P296" s="388">
        <f>(N296*I296/1000)</f>
        <v>2350</v>
      </c>
      <c r="Q296" s="382">
        <f>(L296+10)</f>
        <v>42166</v>
      </c>
      <c r="R296" s="389">
        <f>(P296*0.05)</f>
        <v>117.5</v>
      </c>
      <c r="S296" s="1229"/>
      <c r="U296" s="553"/>
      <c r="V296" s="562" t="str">
        <f t="shared" si="88"/>
        <v>BANDEJA PAPAYA PET - GF 15</v>
      </c>
      <c r="W296" s="201">
        <v>8</v>
      </c>
      <c r="X296" s="201">
        <v>38911</v>
      </c>
      <c r="Y296" s="728">
        <v>41418</v>
      </c>
      <c r="Z296" s="201">
        <v>50</v>
      </c>
      <c r="AA296" s="202" t="s">
        <v>35</v>
      </c>
      <c r="AB296" s="736">
        <v>498</v>
      </c>
      <c r="AC296" s="201">
        <v>1473</v>
      </c>
      <c r="AD296" s="219">
        <v>41494</v>
      </c>
      <c r="AE296" s="217">
        <v>41515</v>
      </c>
      <c r="AF296" s="201">
        <v>1892</v>
      </c>
      <c r="AG296" s="207">
        <v>50400</v>
      </c>
      <c r="AH296" s="207">
        <f t="shared" si="84"/>
        <v>400</v>
      </c>
      <c r="AI296" s="205">
        <f t="shared" si="85"/>
        <v>25099.200000000001</v>
      </c>
      <c r="AJ296" s="203">
        <f t="shared" si="86"/>
        <v>41545</v>
      </c>
      <c r="AK296" s="208">
        <f t="shared" si="87"/>
        <v>1254.96</v>
      </c>
      <c r="AL296" s="324"/>
    </row>
    <row r="297" spans="2:38">
      <c r="B297" s="390" t="s">
        <v>5</v>
      </c>
      <c r="C297" s="369" t="str">
        <f>IF(J297=1473,"BANDEJA PAPAYA PET - GF 15",IF(J297=0,"    "))</f>
        <v>BANDEJA PAPAYA PET - GF 15</v>
      </c>
      <c r="D297" s="1092" t="s">
        <v>174</v>
      </c>
      <c r="E297" s="209">
        <v>9042</v>
      </c>
      <c r="F297" s="210">
        <v>41942</v>
      </c>
      <c r="G297" s="209">
        <v>50</v>
      </c>
      <c r="H297" s="196" t="s">
        <v>35</v>
      </c>
      <c r="I297" s="211">
        <v>500</v>
      </c>
      <c r="J297" s="209">
        <v>1473</v>
      </c>
      <c r="K297" s="212">
        <v>42086</v>
      </c>
      <c r="L297" s="210">
        <v>42156</v>
      </c>
      <c r="M297" s="209">
        <v>2464</v>
      </c>
      <c r="N297" s="198">
        <v>50000</v>
      </c>
      <c r="O297" s="198">
        <f>(N297-G297*1000)</f>
        <v>0</v>
      </c>
      <c r="P297" s="199">
        <f>(N297*I297/1000)</f>
        <v>25000</v>
      </c>
      <c r="Q297" s="197">
        <f>(L297+30)</f>
        <v>42186</v>
      </c>
      <c r="R297" s="200">
        <f>(P297*0.05)</f>
        <v>1250</v>
      </c>
      <c r="S297" s="804"/>
      <c r="U297" s="553"/>
      <c r="V297" s="562" t="str">
        <f t="shared" si="88"/>
        <v>BANDEJA PAPAYA PET - GF 15</v>
      </c>
      <c r="W297" s="201">
        <v>9</v>
      </c>
      <c r="X297" s="201">
        <v>43223</v>
      </c>
      <c r="Y297" s="728">
        <v>41559</v>
      </c>
      <c r="Z297" s="201">
        <v>60</v>
      </c>
      <c r="AA297" s="202" t="s">
        <v>35</v>
      </c>
      <c r="AB297" s="736">
        <v>498</v>
      </c>
      <c r="AC297" s="201">
        <v>1473</v>
      </c>
      <c r="AD297" s="219">
        <v>41572</v>
      </c>
      <c r="AE297" s="217">
        <v>41576</v>
      </c>
      <c r="AF297" s="201">
        <v>1937</v>
      </c>
      <c r="AG297" s="207">
        <v>60300</v>
      </c>
      <c r="AH297" s="207">
        <f t="shared" si="84"/>
        <v>300</v>
      </c>
      <c r="AI297" s="205">
        <f t="shared" si="85"/>
        <v>30029.4</v>
      </c>
      <c r="AJ297" s="203">
        <f t="shared" si="86"/>
        <v>41606</v>
      </c>
      <c r="AK297" s="208">
        <f t="shared" si="87"/>
        <v>1501.4700000000003</v>
      </c>
      <c r="AL297" s="324"/>
    </row>
    <row r="298" spans="2:38">
      <c r="B298" s="390" t="s">
        <v>128</v>
      </c>
      <c r="C298" s="563" t="s">
        <v>82</v>
      </c>
      <c r="D298" s="627" t="s">
        <v>287</v>
      </c>
      <c r="E298" s="196" t="s">
        <v>36</v>
      </c>
      <c r="F298" s="197">
        <v>42163</v>
      </c>
      <c r="G298" s="209">
        <v>5</v>
      </c>
      <c r="H298" s="209" t="s">
        <v>35</v>
      </c>
      <c r="I298" s="211">
        <v>470</v>
      </c>
      <c r="J298" s="209"/>
      <c r="K298" s="212">
        <v>42164</v>
      </c>
      <c r="L298" s="210">
        <v>42164</v>
      </c>
      <c r="M298" s="209">
        <v>2468</v>
      </c>
      <c r="N298" s="198">
        <v>5000</v>
      </c>
      <c r="O298" s="198">
        <f>(N298-G298*1000)</f>
        <v>0</v>
      </c>
      <c r="P298" s="199">
        <f>(N298*I298/1000)</f>
        <v>2350</v>
      </c>
      <c r="Q298" s="197">
        <f>(L298+28)</f>
        <v>42192</v>
      </c>
      <c r="R298" s="208">
        <f>(P298*0.05)</f>
        <v>117.5</v>
      </c>
      <c r="S298" s="864"/>
      <c r="U298" s="553"/>
      <c r="V298" s="562" t="str">
        <f t="shared" si="88"/>
        <v>BANDEJA PAPAYA PET - GF 15</v>
      </c>
      <c r="W298" s="201">
        <v>10</v>
      </c>
      <c r="X298" s="201">
        <v>44640</v>
      </c>
      <c r="Y298" s="728">
        <v>41600</v>
      </c>
      <c r="Z298" s="201">
        <v>60</v>
      </c>
      <c r="AA298" s="202" t="s">
        <v>35</v>
      </c>
      <c r="AB298" s="736">
        <v>498</v>
      </c>
      <c r="AC298" s="201">
        <v>1473</v>
      </c>
      <c r="AD298" s="219">
        <v>41614</v>
      </c>
      <c r="AE298" s="217">
        <v>41620</v>
      </c>
      <c r="AF298" s="201">
        <v>1965</v>
      </c>
      <c r="AG298" s="207">
        <v>60300</v>
      </c>
      <c r="AH298" s="207">
        <f t="shared" si="84"/>
        <v>300</v>
      </c>
      <c r="AI298" s="205">
        <f t="shared" si="85"/>
        <v>30029.4</v>
      </c>
      <c r="AJ298" s="203">
        <f t="shared" si="86"/>
        <v>41650</v>
      </c>
      <c r="AK298" s="208">
        <f t="shared" si="87"/>
        <v>1501.4700000000003</v>
      </c>
      <c r="AL298" s="324"/>
    </row>
    <row r="299" spans="2:38">
      <c r="B299" s="390" t="s">
        <v>206</v>
      </c>
      <c r="C299" s="369" t="s">
        <v>77</v>
      </c>
      <c r="D299" s="209">
        <v>37</v>
      </c>
      <c r="E299" s="209" t="s">
        <v>55</v>
      </c>
      <c r="F299" s="210">
        <v>42164</v>
      </c>
      <c r="G299" s="209">
        <v>20</v>
      </c>
      <c r="H299" s="209" t="s">
        <v>35</v>
      </c>
      <c r="I299" s="211">
        <v>470</v>
      </c>
      <c r="J299" s="209"/>
      <c r="K299" s="212">
        <v>42171</v>
      </c>
      <c r="L299" s="210">
        <v>42173</v>
      </c>
      <c r="M299" s="209">
        <v>2479</v>
      </c>
      <c r="N299" s="1232">
        <v>20000</v>
      </c>
      <c r="O299" s="823">
        <f>(N299-G299*1000)</f>
        <v>0</v>
      </c>
      <c r="P299" s="824">
        <f>(N299*I299/1000)</f>
        <v>9400</v>
      </c>
      <c r="Q299" s="197">
        <f>(L299+28)</f>
        <v>42201</v>
      </c>
      <c r="R299" s="200">
        <f>(P299*0.05)</f>
        <v>470</v>
      </c>
      <c r="S299" s="864"/>
      <c r="U299" s="553"/>
      <c r="V299" s="562" t="str">
        <f t="shared" si="88"/>
        <v>BANDEJA PAPAYA PET - GF 15</v>
      </c>
      <c r="W299" s="201">
        <v>11</v>
      </c>
      <c r="X299" s="201">
        <v>44641</v>
      </c>
      <c r="Y299" s="728">
        <v>41600</v>
      </c>
      <c r="Z299" s="201">
        <v>60</v>
      </c>
      <c r="AA299" s="202" t="s">
        <v>35</v>
      </c>
      <c r="AB299" s="736">
        <v>498</v>
      </c>
      <c r="AC299" s="201">
        <v>1473</v>
      </c>
      <c r="AD299" s="219">
        <v>41644</v>
      </c>
      <c r="AE299" s="217">
        <v>41648</v>
      </c>
      <c r="AF299" s="201">
        <v>1979</v>
      </c>
      <c r="AG299" s="207">
        <v>60300</v>
      </c>
      <c r="AH299" s="207">
        <f t="shared" si="84"/>
        <v>300</v>
      </c>
      <c r="AI299" s="205">
        <f t="shared" si="85"/>
        <v>30029.4</v>
      </c>
      <c r="AJ299" s="203">
        <f t="shared" si="86"/>
        <v>41678</v>
      </c>
      <c r="AK299" s="208">
        <f t="shared" si="87"/>
        <v>1501.4700000000003</v>
      </c>
      <c r="AL299" s="324"/>
    </row>
    <row r="300" spans="2:38">
      <c r="B300" s="1650" t="s">
        <v>206</v>
      </c>
      <c r="C300" s="1651" t="s">
        <v>195</v>
      </c>
      <c r="D300" s="209">
        <v>30</v>
      </c>
      <c r="E300" s="1652" t="s">
        <v>55</v>
      </c>
      <c r="F300" s="210">
        <v>42142</v>
      </c>
      <c r="G300" s="209">
        <v>32</v>
      </c>
      <c r="H300" s="209" t="s">
        <v>35</v>
      </c>
      <c r="I300" s="1653">
        <v>300</v>
      </c>
      <c r="J300" s="209"/>
      <c r="K300" s="212">
        <v>42152</v>
      </c>
      <c r="L300" s="1654">
        <v>42173</v>
      </c>
      <c r="M300" s="209">
        <v>2479</v>
      </c>
      <c r="N300" s="270">
        <v>13200</v>
      </c>
      <c r="O300" s="198">
        <f>(N300-G300*1000)</f>
        <v>-18800</v>
      </c>
      <c r="P300" s="199">
        <v>0</v>
      </c>
      <c r="Q300" s="197">
        <f>(L300+28)</f>
        <v>42201</v>
      </c>
      <c r="R300" s="200">
        <v>0</v>
      </c>
      <c r="S300" s="864"/>
      <c r="U300" s="553"/>
      <c r="V300" s="562" t="str">
        <f t="shared" si="88"/>
        <v>BANDEJA PAPAYA PET - GF 15</v>
      </c>
      <c r="W300" s="201">
        <v>12</v>
      </c>
      <c r="X300" s="201">
        <v>2666</v>
      </c>
      <c r="Y300" s="728">
        <v>41600</v>
      </c>
      <c r="Z300" s="201">
        <v>60.3</v>
      </c>
      <c r="AA300" s="202" t="s">
        <v>35</v>
      </c>
      <c r="AB300" s="736">
        <v>498</v>
      </c>
      <c r="AC300" s="201">
        <v>1473</v>
      </c>
      <c r="AD300" s="219">
        <v>41696</v>
      </c>
      <c r="AE300" s="217">
        <v>41703</v>
      </c>
      <c r="AF300" s="201">
        <v>2003</v>
      </c>
      <c r="AG300" s="207">
        <v>60300</v>
      </c>
      <c r="AH300" s="207">
        <f t="shared" si="84"/>
        <v>0</v>
      </c>
      <c r="AI300" s="205">
        <f t="shared" si="85"/>
        <v>30029.4</v>
      </c>
      <c r="AJ300" s="203">
        <f t="shared" si="86"/>
        <v>41733</v>
      </c>
      <c r="AK300" s="208">
        <f t="shared" si="87"/>
        <v>1501.4700000000003</v>
      </c>
      <c r="AL300" s="324"/>
    </row>
    <row r="301" spans="2:38">
      <c r="B301" s="1655" t="s">
        <v>120</v>
      </c>
      <c r="C301" s="1271" t="s">
        <v>261</v>
      </c>
      <c r="D301" s="1234">
        <v>4</v>
      </c>
      <c r="E301" s="1234" t="s">
        <v>36</v>
      </c>
      <c r="F301" s="1235">
        <v>42144</v>
      </c>
      <c r="G301" s="1236">
        <v>20</v>
      </c>
      <c r="H301" s="1234" t="s">
        <v>35</v>
      </c>
      <c r="I301" s="1236">
        <v>300</v>
      </c>
      <c r="J301" s="1237"/>
      <c r="K301" s="1238">
        <v>42153</v>
      </c>
      <c r="L301" s="1145">
        <v>42167</v>
      </c>
      <c r="M301" s="1284">
        <v>2474</v>
      </c>
      <c r="N301" s="1146">
        <v>20000</v>
      </c>
      <c r="O301" s="1147">
        <f t="shared" ref="O301:O311" si="89">(N301-G301*1000)</f>
        <v>0</v>
      </c>
      <c r="P301" s="1148">
        <f t="shared" ref="P301:P311" si="90">(N301*I301/1000)</f>
        <v>6000</v>
      </c>
      <c r="Q301" s="1145">
        <f>(L301+35)</f>
        <v>42202</v>
      </c>
      <c r="R301" s="1288">
        <f t="shared" ref="R301:R311" si="91">(P301*0.05)</f>
        <v>300</v>
      </c>
      <c r="S301" s="864"/>
      <c r="U301" s="553"/>
      <c r="V301" s="562" t="str">
        <f t="shared" si="88"/>
        <v>BANDEJA PAPAYA PET - GF 15</v>
      </c>
      <c r="W301" s="201">
        <v>13</v>
      </c>
      <c r="X301" s="201">
        <v>3133</v>
      </c>
      <c r="Y301" s="728">
        <v>41712</v>
      </c>
      <c r="Z301" s="201">
        <v>80</v>
      </c>
      <c r="AA301" s="202" t="s">
        <v>35</v>
      </c>
      <c r="AB301" s="736">
        <v>498</v>
      </c>
      <c r="AC301" s="201">
        <v>1473</v>
      </c>
      <c r="AD301" s="219">
        <v>41716</v>
      </c>
      <c r="AE301" s="217">
        <f>(AD301)</f>
        <v>41716</v>
      </c>
      <c r="AF301" s="201">
        <v>2016</v>
      </c>
      <c r="AG301" s="207">
        <v>30000</v>
      </c>
      <c r="AH301" s="207">
        <f t="shared" si="84"/>
        <v>-50000</v>
      </c>
      <c r="AI301" s="205">
        <f t="shared" si="85"/>
        <v>14940</v>
      </c>
      <c r="AJ301" s="203">
        <f t="shared" si="86"/>
        <v>41746</v>
      </c>
      <c r="AK301" s="208">
        <f t="shared" si="87"/>
        <v>747</v>
      </c>
      <c r="AL301" s="324"/>
    </row>
    <row r="302" spans="2:38">
      <c r="B302" s="1282" t="s">
        <v>120</v>
      </c>
      <c r="C302" s="196" t="s">
        <v>261</v>
      </c>
      <c r="D302" s="196">
        <v>5</v>
      </c>
      <c r="E302" s="196" t="s">
        <v>74</v>
      </c>
      <c r="F302" s="197">
        <v>42165</v>
      </c>
      <c r="G302" s="334">
        <v>20</v>
      </c>
      <c r="H302" s="196" t="s">
        <v>35</v>
      </c>
      <c r="I302" s="334">
        <v>300</v>
      </c>
      <c r="J302" s="335"/>
      <c r="K302" s="272">
        <v>42167</v>
      </c>
      <c r="L302" s="197">
        <v>42173</v>
      </c>
      <c r="M302" s="209">
        <v>2477</v>
      </c>
      <c r="N302" s="270">
        <v>20000</v>
      </c>
      <c r="O302" s="198">
        <f t="shared" si="89"/>
        <v>0</v>
      </c>
      <c r="P302" s="199">
        <f t="shared" si="90"/>
        <v>6000</v>
      </c>
      <c r="Q302" s="197">
        <f>(L302+35)</f>
        <v>42208</v>
      </c>
      <c r="R302" s="200">
        <f t="shared" si="91"/>
        <v>300</v>
      </c>
      <c r="S302" s="864"/>
      <c r="U302" s="553"/>
      <c r="V302" s="562" t="str">
        <f t="shared" si="88"/>
        <v>BANDEJA PAPAYA PET - GF 15</v>
      </c>
      <c r="W302" s="201">
        <v>14</v>
      </c>
      <c r="X302" s="201">
        <v>3134</v>
      </c>
      <c r="Y302" s="728">
        <v>41712</v>
      </c>
      <c r="Z302" s="201">
        <v>60</v>
      </c>
      <c r="AA302" s="202" t="s">
        <v>35</v>
      </c>
      <c r="AB302" s="736">
        <v>498</v>
      </c>
      <c r="AC302" s="201">
        <v>1473</v>
      </c>
      <c r="AD302" s="219">
        <v>41737</v>
      </c>
      <c r="AE302" s="217">
        <v>41733</v>
      </c>
      <c r="AF302" s="201">
        <v>2027</v>
      </c>
      <c r="AG302" s="207">
        <v>60000</v>
      </c>
      <c r="AH302" s="207">
        <f t="shared" si="84"/>
        <v>0</v>
      </c>
      <c r="AI302" s="205">
        <f t="shared" si="85"/>
        <v>29880</v>
      </c>
      <c r="AJ302" s="203">
        <f t="shared" si="86"/>
        <v>41763</v>
      </c>
      <c r="AK302" s="208">
        <f t="shared" si="87"/>
        <v>1494</v>
      </c>
      <c r="AL302" s="324"/>
    </row>
    <row r="303" spans="2:38">
      <c r="B303" s="390" t="s">
        <v>288</v>
      </c>
      <c r="C303" s="202" t="s">
        <v>289</v>
      </c>
      <c r="D303" s="497">
        <v>1</v>
      </c>
      <c r="E303" s="202" t="s">
        <v>36</v>
      </c>
      <c r="F303" s="203">
        <v>42166</v>
      </c>
      <c r="G303" s="215">
        <v>2</v>
      </c>
      <c r="H303" s="202" t="s">
        <v>35</v>
      </c>
      <c r="I303" s="216">
        <v>480</v>
      </c>
      <c r="J303" s="221"/>
      <c r="K303" s="206">
        <v>42166</v>
      </c>
      <c r="L303" s="203">
        <v>42166</v>
      </c>
      <c r="M303" s="202">
        <v>2470</v>
      </c>
      <c r="N303" s="207">
        <v>2000</v>
      </c>
      <c r="O303" s="207">
        <f t="shared" si="89"/>
        <v>0</v>
      </c>
      <c r="P303" s="205">
        <f t="shared" si="90"/>
        <v>960</v>
      </c>
      <c r="Q303" s="203">
        <f>(L303+28)</f>
        <v>42194</v>
      </c>
      <c r="R303" s="208">
        <f t="shared" si="91"/>
        <v>48</v>
      </c>
      <c r="S303" s="864"/>
      <c r="U303" s="553"/>
      <c r="V303" s="747" t="str">
        <f t="shared" si="88"/>
        <v>BANDEJA PAPAYA PET - GF 15</v>
      </c>
      <c r="W303" s="201">
        <v>15</v>
      </c>
      <c r="X303" s="201">
        <v>4734</v>
      </c>
      <c r="Y303" s="728">
        <v>41775</v>
      </c>
      <c r="Z303" s="201">
        <v>60</v>
      </c>
      <c r="AA303" s="202" t="s">
        <v>35</v>
      </c>
      <c r="AB303" s="736">
        <v>498</v>
      </c>
      <c r="AC303" s="201">
        <v>1473</v>
      </c>
      <c r="AD303" s="219">
        <v>41800</v>
      </c>
      <c r="AE303" s="217">
        <f>(AD303)</f>
        <v>41800</v>
      </c>
      <c r="AF303" s="201">
        <v>2070</v>
      </c>
      <c r="AG303" s="207">
        <v>60000</v>
      </c>
      <c r="AH303" s="207">
        <f t="shared" si="84"/>
        <v>0</v>
      </c>
      <c r="AI303" s="205">
        <f t="shared" si="85"/>
        <v>29880</v>
      </c>
      <c r="AJ303" s="203">
        <f t="shared" si="86"/>
        <v>41830</v>
      </c>
      <c r="AK303" s="208">
        <f t="shared" si="87"/>
        <v>1494</v>
      </c>
      <c r="AL303" s="324"/>
    </row>
    <row r="304" spans="2:38">
      <c r="B304" s="390" t="s">
        <v>288</v>
      </c>
      <c r="C304" s="598" t="s">
        <v>290</v>
      </c>
      <c r="D304" s="487">
        <v>2</v>
      </c>
      <c r="E304" s="290" t="s">
        <v>36</v>
      </c>
      <c r="F304" s="291">
        <v>41737</v>
      </c>
      <c r="G304" s="330">
        <v>2</v>
      </c>
      <c r="H304" s="290" t="s">
        <v>35</v>
      </c>
      <c r="I304" s="331">
        <v>480</v>
      </c>
      <c r="J304" s="590"/>
      <c r="K304" s="1267">
        <v>42167</v>
      </c>
      <c r="L304" s="1285">
        <v>42167</v>
      </c>
      <c r="M304" s="1286">
        <v>2473</v>
      </c>
      <c r="N304" s="1287">
        <v>2000</v>
      </c>
      <c r="O304" s="1287">
        <f t="shared" si="89"/>
        <v>0</v>
      </c>
      <c r="P304" s="1006">
        <f t="shared" si="90"/>
        <v>960</v>
      </c>
      <c r="Q304" s="591">
        <f>(L304+28)</f>
        <v>42195</v>
      </c>
      <c r="R304" s="279">
        <f t="shared" si="91"/>
        <v>48</v>
      </c>
      <c r="S304" s="864"/>
      <c r="U304" s="553"/>
      <c r="V304" s="624" t="str">
        <f t="shared" si="88"/>
        <v>BANDEJA PAPAYA PET - GF 15</v>
      </c>
      <c r="W304" s="209">
        <v>16</v>
      </c>
      <c r="X304" s="209">
        <v>4735</v>
      </c>
      <c r="Y304" s="435">
        <v>41775</v>
      </c>
      <c r="Z304" s="209">
        <v>60</v>
      </c>
      <c r="AA304" s="196" t="s">
        <v>35</v>
      </c>
      <c r="AB304" s="694">
        <v>498</v>
      </c>
      <c r="AC304" s="209">
        <v>1473</v>
      </c>
      <c r="AD304" s="212">
        <v>41828</v>
      </c>
      <c r="AE304" s="210">
        <v>41824</v>
      </c>
      <c r="AF304" s="209">
        <v>2089</v>
      </c>
      <c r="AG304" s="198">
        <v>60000</v>
      </c>
      <c r="AH304" s="198">
        <f t="shared" si="84"/>
        <v>0</v>
      </c>
      <c r="AI304" s="199">
        <f t="shared" si="85"/>
        <v>29880</v>
      </c>
      <c r="AJ304" s="197">
        <f t="shared" si="86"/>
        <v>41854</v>
      </c>
      <c r="AK304" s="200">
        <f t="shared" si="87"/>
        <v>1494</v>
      </c>
      <c r="AL304" s="324"/>
    </row>
    <row r="305" spans="2:38">
      <c r="B305" s="390" t="s">
        <v>2</v>
      </c>
      <c r="C305" s="369" t="s">
        <v>121</v>
      </c>
      <c r="D305" s="209">
        <v>262</v>
      </c>
      <c r="E305" s="209" t="s">
        <v>36</v>
      </c>
      <c r="F305" s="210">
        <v>42149</v>
      </c>
      <c r="G305" s="209">
        <v>50</v>
      </c>
      <c r="H305" s="209" t="s">
        <v>35</v>
      </c>
      <c r="I305" s="211">
        <v>60</v>
      </c>
      <c r="J305" s="209"/>
      <c r="K305" s="212">
        <v>42170</v>
      </c>
      <c r="L305" s="210">
        <v>42166</v>
      </c>
      <c r="M305" s="209">
        <v>2471</v>
      </c>
      <c r="N305" s="270">
        <v>51000</v>
      </c>
      <c r="O305" s="209">
        <f t="shared" si="89"/>
        <v>1000</v>
      </c>
      <c r="P305" s="199">
        <f t="shared" si="90"/>
        <v>3060</v>
      </c>
      <c r="Q305" s="197">
        <f>(L305+35)</f>
        <v>42201</v>
      </c>
      <c r="R305" s="200">
        <f t="shared" si="91"/>
        <v>153</v>
      </c>
      <c r="S305" s="864"/>
      <c r="U305" s="553"/>
      <c r="V305" s="749" t="str">
        <f t="shared" si="88"/>
        <v>BANDEJA PAPAYA PET - GF 15</v>
      </c>
      <c r="W305" s="739">
        <v>17</v>
      </c>
      <c r="X305" s="739">
        <v>4736</v>
      </c>
      <c r="Y305" s="730">
        <v>41775</v>
      </c>
      <c r="Z305" s="739">
        <v>60</v>
      </c>
      <c r="AA305" s="732" t="s">
        <v>35</v>
      </c>
      <c r="AB305" s="740">
        <v>498</v>
      </c>
      <c r="AC305" s="739">
        <v>1473</v>
      </c>
      <c r="AD305" s="741">
        <v>41863</v>
      </c>
      <c r="AE305" s="742">
        <f>(AD305)</f>
        <v>41863</v>
      </c>
      <c r="AF305" s="739"/>
      <c r="AG305" s="731">
        <v>60000</v>
      </c>
      <c r="AH305" s="731">
        <f t="shared" si="84"/>
        <v>0</v>
      </c>
      <c r="AI305" s="743">
        <f t="shared" si="85"/>
        <v>29880</v>
      </c>
      <c r="AJ305" s="735">
        <f t="shared" si="86"/>
        <v>41893</v>
      </c>
      <c r="AK305" s="733">
        <f t="shared" si="87"/>
        <v>1494</v>
      </c>
      <c r="AL305" s="956" t="s">
        <v>88</v>
      </c>
    </row>
    <row r="306" spans="2:38">
      <c r="B306" s="1394" t="s">
        <v>6</v>
      </c>
      <c r="C306" s="563" t="s">
        <v>38</v>
      </c>
      <c r="D306" s="480">
        <v>18</v>
      </c>
      <c r="E306" s="196" t="s">
        <v>291</v>
      </c>
      <c r="F306" s="197">
        <v>42170</v>
      </c>
      <c r="G306" s="336">
        <v>20</v>
      </c>
      <c r="H306" s="196" t="s">
        <v>35</v>
      </c>
      <c r="I306" s="334">
        <v>470</v>
      </c>
      <c r="J306" s="335"/>
      <c r="K306" s="272">
        <v>42177</v>
      </c>
      <c r="L306" s="197">
        <v>42185</v>
      </c>
      <c r="M306" s="196">
        <v>2490</v>
      </c>
      <c r="N306" s="198">
        <v>20000</v>
      </c>
      <c r="O306" s="198">
        <f>(N306-G306*1000)</f>
        <v>0</v>
      </c>
      <c r="P306" s="199">
        <f>(N306*I306/1000)</f>
        <v>9400</v>
      </c>
      <c r="Q306" s="197">
        <f>(L306+28)</f>
        <v>42213</v>
      </c>
      <c r="R306" s="200">
        <f>(P306*0.05)</f>
        <v>470</v>
      </c>
      <c r="S306" s="864"/>
      <c r="U306" s="553"/>
      <c r="V306" s="369" t="str">
        <f t="shared" si="88"/>
        <v>BANDEJA PAPAYA PET - GF 15</v>
      </c>
      <c r="W306" s="209">
        <v>18</v>
      </c>
      <c r="X306" s="209">
        <v>4737</v>
      </c>
      <c r="Y306" s="435">
        <v>41775</v>
      </c>
      <c r="Z306" s="209">
        <v>50</v>
      </c>
      <c r="AA306" s="196" t="s">
        <v>35</v>
      </c>
      <c r="AB306" s="694">
        <v>498</v>
      </c>
      <c r="AC306" s="209">
        <v>1473</v>
      </c>
      <c r="AD306" s="212">
        <v>41904</v>
      </c>
      <c r="AE306" s="210">
        <v>41897</v>
      </c>
      <c r="AF306" s="209">
        <v>2164</v>
      </c>
      <c r="AG306" s="198">
        <v>50000</v>
      </c>
      <c r="AH306" s="198">
        <f t="shared" si="84"/>
        <v>0</v>
      </c>
      <c r="AI306" s="199">
        <f t="shared" si="85"/>
        <v>24900</v>
      </c>
      <c r="AJ306" s="197">
        <f t="shared" si="86"/>
        <v>41927</v>
      </c>
      <c r="AK306" s="200">
        <f t="shared" si="87"/>
        <v>1245</v>
      </c>
      <c r="AL306" s="324"/>
    </row>
    <row r="307" spans="2:38">
      <c r="B307" s="390" t="s">
        <v>143</v>
      </c>
      <c r="C307" s="563" t="s">
        <v>145</v>
      </c>
      <c r="D307" s="196">
        <v>6</v>
      </c>
      <c r="E307" s="196" t="s">
        <v>292</v>
      </c>
      <c r="F307" s="197">
        <v>42170</v>
      </c>
      <c r="G307" s="336">
        <v>12</v>
      </c>
      <c r="H307" s="196" t="s">
        <v>35</v>
      </c>
      <c r="I307" s="334">
        <v>495</v>
      </c>
      <c r="J307" s="335"/>
      <c r="K307" s="272">
        <v>42171</v>
      </c>
      <c r="L307" s="197">
        <v>42171</v>
      </c>
      <c r="M307" s="209">
        <v>2475</v>
      </c>
      <c r="N307" s="270">
        <v>12000</v>
      </c>
      <c r="O307" s="198">
        <f t="shared" si="89"/>
        <v>0</v>
      </c>
      <c r="P307" s="199">
        <f t="shared" si="90"/>
        <v>5940</v>
      </c>
      <c r="Q307" s="197">
        <f>(L307+35)</f>
        <v>42206</v>
      </c>
      <c r="R307" s="200">
        <f t="shared" si="91"/>
        <v>297</v>
      </c>
      <c r="S307" s="314"/>
      <c r="U307" s="553"/>
      <c r="V307" s="369" t="str">
        <f t="shared" si="88"/>
        <v>BANDEJA PAPAYA PET - GF 15</v>
      </c>
      <c r="W307" s="209">
        <v>19</v>
      </c>
      <c r="X307" s="209">
        <v>4738</v>
      </c>
      <c r="Y307" s="435">
        <v>41775</v>
      </c>
      <c r="Z307" s="209">
        <v>50</v>
      </c>
      <c r="AA307" s="196" t="s">
        <v>35</v>
      </c>
      <c r="AB307" s="694">
        <v>500</v>
      </c>
      <c r="AC307" s="209">
        <v>1473</v>
      </c>
      <c r="AD307" s="212">
        <v>41937</v>
      </c>
      <c r="AE307" s="210">
        <v>41918</v>
      </c>
      <c r="AF307" s="209">
        <v>2192</v>
      </c>
      <c r="AG307" s="198">
        <v>50000</v>
      </c>
      <c r="AH307" s="198">
        <f t="shared" si="84"/>
        <v>0</v>
      </c>
      <c r="AI307" s="199">
        <f t="shared" si="85"/>
        <v>25000</v>
      </c>
      <c r="AJ307" s="197">
        <f t="shared" si="86"/>
        <v>41948</v>
      </c>
      <c r="AK307" s="200">
        <f t="shared" si="87"/>
        <v>1250</v>
      </c>
      <c r="AL307" s="324"/>
    </row>
    <row r="308" spans="2:38">
      <c r="B308" s="390" t="s">
        <v>135</v>
      </c>
      <c r="C308" s="1304" t="s">
        <v>183</v>
      </c>
      <c r="D308" s="209">
        <v>6</v>
      </c>
      <c r="E308" s="209" t="s">
        <v>36</v>
      </c>
      <c r="F308" s="210">
        <v>42173</v>
      </c>
      <c r="G308" s="209">
        <v>3</v>
      </c>
      <c r="H308" s="209" t="s">
        <v>35</v>
      </c>
      <c r="I308" s="211">
        <v>280</v>
      </c>
      <c r="J308" s="1313"/>
      <c r="K308" s="212">
        <v>42174</v>
      </c>
      <c r="L308" s="210">
        <v>42179</v>
      </c>
      <c r="M308" s="1314">
        <v>2485</v>
      </c>
      <c r="N308" s="270">
        <v>3000</v>
      </c>
      <c r="O308" s="198">
        <f t="shared" si="89"/>
        <v>0</v>
      </c>
      <c r="P308" s="199">
        <f t="shared" si="90"/>
        <v>840</v>
      </c>
      <c r="Q308" s="197">
        <f>(L308+35)</f>
        <v>42214</v>
      </c>
      <c r="R308" s="200">
        <f t="shared" si="91"/>
        <v>42</v>
      </c>
      <c r="S308" s="339"/>
      <c r="U308" s="553"/>
      <c r="V308" s="369" t="str">
        <f t="shared" si="88"/>
        <v>BANDEJA PAPAYA PET - GF 15</v>
      </c>
      <c r="W308" s="209">
        <v>20</v>
      </c>
      <c r="X308" s="209">
        <v>4739</v>
      </c>
      <c r="Y308" s="435">
        <v>41775</v>
      </c>
      <c r="Z308" s="209">
        <v>80</v>
      </c>
      <c r="AA308" s="196" t="s">
        <v>35</v>
      </c>
      <c r="AB308" s="694">
        <v>500</v>
      </c>
      <c r="AC308" s="209">
        <v>1473</v>
      </c>
      <c r="AD308" s="212">
        <v>41939</v>
      </c>
      <c r="AE308" s="210">
        <v>41940</v>
      </c>
      <c r="AF308" s="209">
        <v>2223</v>
      </c>
      <c r="AG308" s="198">
        <v>80000</v>
      </c>
      <c r="AH308" s="198">
        <f t="shared" si="84"/>
        <v>0</v>
      </c>
      <c r="AI308" s="199">
        <f t="shared" si="85"/>
        <v>40000</v>
      </c>
      <c r="AJ308" s="197">
        <f t="shared" si="86"/>
        <v>41970</v>
      </c>
      <c r="AK308" s="200">
        <f t="shared" si="87"/>
        <v>2000</v>
      </c>
      <c r="AL308" s="324"/>
    </row>
    <row r="309" spans="2:38">
      <c r="B309" s="390" t="s">
        <v>135</v>
      </c>
      <c r="C309" s="1302" t="s">
        <v>54</v>
      </c>
      <c r="D309" s="209">
        <v>7</v>
      </c>
      <c r="E309" s="209" t="s">
        <v>36</v>
      </c>
      <c r="F309" s="210">
        <v>42173</v>
      </c>
      <c r="G309" s="209">
        <v>3</v>
      </c>
      <c r="H309" s="209" t="s">
        <v>35</v>
      </c>
      <c r="I309" s="211">
        <v>470</v>
      </c>
      <c r="J309" s="1313"/>
      <c r="K309" s="212">
        <v>42174</v>
      </c>
      <c r="L309" s="210">
        <v>42179</v>
      </c>
      <c r="M309" s="1314">
        <v>2485</v>
      </c>
      <c r="N309" s="270">
        <v>3200</v>
      </c>
      <c r="O309" s="198">
        <f t="shared" si="89"/>
        <v>200</v>
      </c>
      <c r="P309" s="199">
        <f t="shared" si="90"/>
        <v>1504</v>
      </c>
      <c r="Q309" s="197">
        <f>(L309+35)</f>
        <v>42214</v>
      </c>
      <c r="R309" s="200">
        <f t="shared" si="91"/>
        <v>75.2</v>
      </c>
      <c r="S309" s="339"/>
      <c r="U309" s="553"/>
      <c r="V309" s="369" t="str">
        <f t="shared" si="88"/>
        <v>BANDEJA PAPAYA PET - GF 15</v>
      </c>
      <c r="W309" s="209">
        <v>21</v>
      </c>
      <c r="X309" s="209">
        <v>4740</v>
      </c>
      <c r="Y309" s="210">
        <v>41775</v>
      </c>
      <c r="Z309" s="209">
        <v>80</v>
      </c>
      <c r="AA309" s="196" t="s">
        <v>35</v>
      </c>
      <c r="AB309" s="211">
        <v>500</v>
      </c>
      <c r="AC309" s="209">
        <v>1473</v>
      </c>
      <c r="AD309" s="212">
        <v>41969</v>
      </c>
      <c r="AE309" s="210">
        <v>41970</v>
      </c>
      <c r="AF309" s="209">
        <v>2265</v>
      </c>
      <c r="AG309" s="198">
        <v>80000</v>
      </c>
      <c r="AH309" s="198">
        <f t="shared" si="84"/>
        <v>0</v>
      </c>
      <c r="AI309" s="199">
        <f t="shared" si="85"/>
        <v>40000</v>
      </c>
      <c r="AJ309" s="197">
        <f t="shared" si="86"/>
        <v>42000</v>
      </c>
      <c r="AK309" s="200">
        <f t="shared" si="87"/>
        <v>2000</v>
      </c>
      <c r="AL309" s="324"/>
    </row>
    <row r="310" spans="2:38">
      <c r="B310" s="390" t="s">
        <v>135</v>
      </c>
      <c r="C310" s="1341" t="s">
        <v>294</v>
      </c>
      <c r="D310" s="209">
        <v>8</v>
      </c>
      <c r="E310" s="209" t="s">
        <v>36</v>
      </c>
      <c r="F310" s="210">
        <v>42173</v>
      </c>
      <c r="G310" s="209">
        <v>10</v>
      </c>
      <c r="H310" s="209" t="s">
        <v>35</v>
      </c>
      <c r="I310" s="211">
        <v>300</v>
      </c>
      <c r="J310" s="1313"/>
      <c r="K310" s="212">
        <v>42174</v>
      </c>
      <c r="L310" s="210">
        <v>42179</v>
      </c>
      <c r="M310" s="1314">
        <v>2485</v>
      </c>
      <c r="N310" s="270">
        <v>10000</v>
      </c>
      <c r="O310" s="198">
        <f t="shared" si="89"/>
        <v>0</v>
      </c>
      <c r="P310" s="199">
        <f t="shared" si="90"/>
        <v>3000</v>
      </c>
      <c r="Q310" s="197">
        <f>(L310+35)</f>
        <v>42214</v>
      </c>
      <c r="R310" s="200">
        <f t="shared" si="91"/>
        <v>150</v>
      </c>
      <c r="S310" s="314" t="s">
        <v>224</v>
      </c>
      <c r="U310" s="553"/>
      <c r="V310" s="369" t="str">
        <f t="shared" si="88"/>
        <v>BANDEJA PAPAYA PET - GF 15</v>
      </c>
      <c r="W310" s="1092" t="s">
        <v>171</v>
      </c>
      <c r="X310" s="209">
        <v>9039</v>
      </c>
      <c r="Y310" s="210">
        <v>41942</v>
      </c>
      <c r="Z310" s="209">
        <v>50</v>
      </c>
      <c r="AA310" s="196" t="s">
        <v>35</v>
      </c>
      <c r="AB310" s="211">
        <v>500</v>
      </c>
      <c r="AC310" s="209">
        <v>1473</v>
      </c>
      <c r="AD310" s="212">
        <v>41995</v>
      </c>
      <c r="AE310" s="210">
        <v>42073</v>
      </c>
      <c r="AF310" s="209">
        <v>2376</v>
      </c>
      <c r="AG310" s="198">
        <v>50000</v>
      </c>
      <c r="AH310" s="198">
        <f t="shared" si="84"/>
        <v>0</v>
      </c>
      <c r="AI310" s="199">
        <f t="shared" si="85"/>
        <v>25000</v>
      </c>
      <c r="AJ310" s="197">
        <f t="shared" si="86"/>
        <v>42103</v>
      </c>
      <c r="AK310" s="200">
        <f t="shared" si="87"/>
        <v>1250</v>
      </c>
      <c r="AL310" s="324"/>
    </row>
    <row r="311" spans="2:38">
      <c r="B311" s="367" t="s">
        <v>2</v>
      </c>
      <c r="C311" s="932" t="s">
        <v>121</v>
      </c>
      <c r="D311" s="209">
        <v>263</v>
      </c>
      <c r="E311" s="209" t="s">
        <v>36</v>
      </c>
      <c r="F311" s="210">
        <v>42149</v>
      </c>
      <c r="G311" s="209">
        <v>50</v>
      </c>
      <c r="H311" s="209" t="s">
        <v>35</v>
      </c>
      <c r="I311" s="211">
        <v>60</v>
      </c>
      <c r="J311" s="209"/>
      <c r="K311" s="212">
        <v>42185</v>
      </c>
      <c r="L311" s="210">
        <v>42174</v>
      </c>
      <c r="M311" s="209">
        <v>2480</v>
      </c>
      <c r="N311" s="270">
        <v>51000</v>
      </c>
      <c r="O311" s="209">
        <f t="shared" si="89"/>
        <v>1000</v>
      </c>
      <c r="P311" s="199">
        <f t="shared" si="90"/>
        <v>3060</v>
      </c>
      <c r="Q311" s="197">
        <f>(L311+35)</f>
        <v>42209</v>
      </c>
      <c r="R311" s="200">
        <f t="shared" si="91"/>
        <v>153</v>
      </c>
      <c r="S311" s="339"/>
      <c r="U311" s="553"/>
      <c r="V311" s="369" t="str">
        <f t="shared" si="88"/>
        <v>BANDEJA PAPAYA PET - GF 15</v>
      </c>
      <c r="W311" s="1092" t="s">
        <v>172</v>
      </c>
      <c r="X311" s="209">
        <v>9040</v>
      </c>
      <c r="Y311" s="435">
        <v>41942</v>
      </c>
      <c r="Z311" s="209">
        <v>50</v>
      </c>
      <c r="AA311" s="196" t="s">
        <v>35</v>
      </c>
      <c r="AB311" s="694">
        <v>500</v>
      </c>
      <c r="AC311" s="209">
        <v>1473</v>
      </c>
      <c r="AD311" s="212">
        <v>42030</v>
      </c>
      <c r="AE311" s="210">
        <v>42095</v>
      </c>
      <c r="AF311" s="209">
        <v>2401</v>
      </c>
      <c r="AG311" s="198">
        <v>50000</v>
      </c>
      <c r="AH311" s="198">
        <f t="shared" si="84"/>
        <v>0</v>
      </c>
      <c r="AI311" s="199">
        <f t="shared" si="85"/>
        <v>25000</v>
      </c>
      <c r="AJ311" s="197">
        <f t="shared" si="86"/>
        <v>42125</v>
      </c>
      <c r="AK311" s="200">
        <f t="shared" si="87"/>
        <v>1250</v>
      </c>
      <c r="AL311" s="324"/>
    </row>
    <row r="312" spans="2:38" ht="15" thickBot="1">
      <c r="B312" s="325"/>
      <c r="C312" s="326"/>
      <c r="D312" s="326"/>
      <c r="E312" s="326"/>
      <c r="F312" s="326"/>
      <c r="G312" s="326"/>
      <c r="H312" s="326"/>
      <c r="I312" s="326"/>
      <c r="J312" s="326"/>
      <c r="K312" s="326"/>
      <c r="L312" s="326"/>
      <c r="M312" s="326"/>
      <c r="N312" s="326"/>
      <c r="O312" s="326"/>
      <c r="P312" s="662">
        <f>SUM(P296:P311)</f>
        <v>79824</v>
      </c>
      <c r="Q312" s="326"/>
      <c r="R312" s="662">
        <f>(P312* 0.05)</f>
        <v>3991.2000000000003</v>
      </c>
      <c r="S312" s="327"/>
      <c r="U312" s="553"/>
      <c r="V312" s="369" t="str">
        <f t="shared" si="88"/>
        <v>BANDEJA PAPAYA PET - GF 15</v>
      </c>
      <c r="W312" s="1092" t="s">
        <v>173</v>
      </c>
      <c r="X312" s="209">
        <v>9041</v>
      </c>
      <c r="Y312" s="435">
        <v>41942</v>
      </c>
      <c r="Z312" s="209">
        <v>50</v>
      </c>
      <c r="AA312" s="196" t="s">
        <v>35</v>
      </c>
      <c r="AB312" s="694">
        <v>500</v>
      </c>
      <c r="AC312" s="209">
        <v>1473</v>
      </c>
      <c r="AD312" s="212">
        <v>42055</v>
      </c>
      <c r="AE312" s="210">
        <v>42128</v>
      </c>
      <c r="AF312" s="209">
        <v>2433</v>
      </c>
      <c r="AG312" s="198">
        <v>50000</v>
      </c>
      <c r="AH312" s="198">
        <f t="shared" si="84"/>
        <v>0</v>
      </c>
      <c r="AI312" s="199">
        <f t="shared" si="85"/>
        <v>25000</v>
      </c>
      <c r="AJ312" s="197">
        <f t="shared" si="86"/>
        <v>42158</v>
      </c>
      <c r="AK312" s="200">
        <f t="shared" si="87"/>
        <v>1250</v>
      </c>
      <c r="AL312" s="324"/>
    </row>
    <row r="313" spans="2:38">
      <c r="U313" s="553"/>
      <c r="V313" s="369" t="str">
        <f t="shared" si="88"/>
        <v>BANDEJA PAPAYA PET - GF 15</v>
      </c>
      <c r="W313" s="1092" t="s">
        <v>174</v>
      </c>
      <c r="X313" s="209">
        <v>9042</v>
      </c>
      <c r="Y313" s="210">
        <v>41942</v>
      </c>
      <c r="Z313" s="209">
        <v>50</v>
      </c>
      <c r="AA313" s="196" t="s">
        <v>35</v>
      </c>
      <c r="AB313" s="211">
        <v>500</v>
      </c>
      <c r="AC313" s="209">
        <v>1473</v>
      </c>
      <c r="AD313" s="212">
        <v>42086</v>
      </c>
      <c r="AE313" s="210">
        <v>42156</v>
      </c>
      <c r="AF313" s="209">
        <v>2464</v>
      </c>
      <c r="AG313" s="198">
        <v>50000</v>
      </c>
      <c r="AH313" s="198">
        <f t="shared" si="84"/>
        <v>0</v>
      </c>
      <c r="AI313" s="199">
        <f t="shared" si="85"/>
        <v>25000</v>
      </c>
      <c r="AJ313" s="197">
        <f t="shared" si="86"/>
        <v>42186</v>
      </c>
      <c r="AK313" s="200">
        <f t="shared" si="87"/>
        <v>1250</v>
      </c>
      <c r="AL313" s="324"/>
    </row>
    <row r="314" spans="2:38" ht="18.600000000000001" thickBot="1">
      <c r="B314" s="540" t="s">
        <v>176</v>
      </c>
      <c r="D314" s="133"/>
      <c r="E314" s="134"/>
      <c r="F314" s="134"/>
      <c r="G314" s="134"/>
      <c r="H314" s="134"/>
      <c r="I314" s="135"/>
      <c r="J314" s="134"/>
      <c r="K314" s="134"/>
      <c r="L314" s="134"/>
      <c r="M314" s="132"/>
      <c r="N314" s="136"/>
      <c r="U314" s="553"/>
      <c r="V314" s="369" t="str">
        <f>IF(AC314=1473,"BANDEJA PAPAYA PET - GF 15",IF(AC314=0,"    "))</f>
        <v>BANDEJA PAPAYA PET - GF 15</v>
      </c>
      <c r="W314" s="1092" t="s">
        <v>304</v>
      </c>
      <c r="X314" s="209">
        <v>15876</v>
      </c>
      <c r="Y314" s="210">
        <v>42187</v>
      </c>
      <c r="Z314" s="209">
        <v>60</v>
      </c>
      <c r="AA314" s="196" t="s">
        <v>35</v>
      </c>
      <c r="AB314" s="211">
        <v>500</v>
      </c>
      <c r="AC314" s="209">
        <v>1473</v>
      </c>
      <c r="AD314" s="212">
        <v>42197</v>
      </c>
      <c r="AE314" s="210">
        <v>42193</v>
      </c>
      <c r="AF314" s="209">
        <v>2498</v>
      </c>
      <c r="AG314" s="198">
        <v>60000</v>
      </c>
      <c r="AH314" s="198">
        <f>(AG314-Z314*1000)</f>
        <v>0</v>
      </c>
      <c r="AI314" s="199">
        <f>(AG314*AB314/1000)</f>
        <v>30000</v>
      </c>
      <c r="AJ314" s="197">
        <f>(AE314+30)</f>
        <v>42223</v>
      </c>
      <c r="AK314" s="200">
        <f>(AI314*0.05)</f>
        <v>1500</v>
      </c>
      <c r="AL314" s="339"/>
    </row>
    <row r="315" spans="2:38">
      <c r="B315" s="3"/>
      <c r="C315" s="4"/>
      <c r="D315" s="4"/>
      <c r="E315" s="5" t="s">
        <v>14</v>
      </c>
      <c r="F315" s="5" t="s">
        <v>12</v>
      </c>
      <c r="G315" s="5"/>
      <c r="H315" s="4"/>
      <c r="I315" s="5" t="s">
        <v>15</v>
      </c>
      <c r="J315" s="5" t="s">
        <v>16</v>
      </c>
      <c r="K315" s="5" t="s">
        <v>12</v>
      </c>
      <c r="L315" s="5" t="s">
        <v>12</v>
      </c>
      <c r="M315" s="4"/>
      <c r="N315" s="4"/>
      <c r="O315" s="4"/>
      <c r="P315" s="4"/>
      <c r="Q315" s="5" t="s">
        <v>12</v>
      </c>
      <c r="R315" s="5" t="s">
        <v>17</v>
      </c>
      <c r="S315" s="6"/>
      <c r="U315" s="553"/>
      <c r="V315" s="369" t="str">
        <f>IF(AC315=1473,"BANDEJA PAPAYA PET - GF 15",IF(AC315=0,"    "))</f>
        <v>BANDEJA PAPAYA PET - GF 15</v>
      </c>
      <c r="W315" s="1092" t="s">
        <v>341</v>
      </c>
      <c r="X315" s="209">
        <v>17660</v>
      </c>
      <c r="Y315" s="210">
        <v>42244</v>
      </c>
      <c r="Z315" s="209">
        <v>50</v>
      </c>
      <c r="AA315" s="196" t="s">
        <v>35</v>
      </c>
      <c r="AB315" s="211">
        <v>449.5</v>
      </c>
      <c r="AC315" s="209">
        <v>1473</v>
      </c>
      <c r="AD315" s="212">
        <v>42258</v>
      </c>
      <c r="AE315" s="210">
        <v>42249</v>
      </c>
      <c r="AF315" s="209">
        <v>2543</v>
      </c>
      <c r="AG315" s="198">
        <v>50000</v>
      </c>
      <c r="AH315" s="198">
        <f>(AG315-Z315*1000)</f>
        <v>0</v>
      </c>
      <c r="AI315" s="199">
        <f>(AG315*AB315/1000)</f>
        <v>22475</v>
      </c>
      <c r="AJ315" s="197">
        <f>(AE315+30)</f>
        <v>42279</v>
      </c>
      <c r="AK315" s="200">
        <f>(AI315*0.05)</f>
        <v>1123.75</v>
      </c>
      <c r="AL315" s="524"/>
    </row>
    <row r="316" spans="2:38">
      <c r="B316" s="7" t="s">
        <v>3</v>
      </c>
      <c r="C316" s="8" t="s">
        <v>4</v>
      </c>
      <c r="D316" s="9" t="s">
        <v>18</v>
      </c>
      <c r="E316" s="9" t="s">
        <v>19</v>
      </c>
      <c r="F316" s="9" t="s">
        <v>19</v>
      </c>
      <c r="G316" s="9" t="s">
        <v>20</v>
      </c>
      <c r="H316" s="9" t="s">
        <v>21</v>
      </c>
      <c r="I316" s="9" t="s">
        <v>22</v>
      </c>
      <c r="J316" s="9" t="s">
        <v>19</v>
      </c>
      <c r="K316" s="9" t="s">
        <v>23</v>
      </c>
      <c r="L316" s="9" t="s">
        <v>23</v>
      </c>
      <c r="M316" s="9" t="s">
        <v>24</v>
      </c>
      <c r="N316" s="9" t="s">
        <v>20</v>
      </c>
      <c r="O316" s="9" t="s">
        <v>25</v>
      </c>
      <c r="P316" s="9" t="s">
        <v>0</v>
      </c>
      <c r="Q316" s="9" t="s">
        <v>11</v>
      </c>
      <c r="R316" s="9" t="s">
        <v>11</v>
      </c>
      <c r="S316" s="9" t="s">
        <v>26</v>
      </c>
      <c r="U316" s="553"/>
      <c r="V316" s="369" t="str">
        <f>IF(AC316=1473,"BANDEJA PAPAYA PET - GF 15",IF(AC316=0,"    "))</f>
        <v>BANDEJA PAPAYA PET - GF 15</v>
      </c>
      <c r="W316" s="1092" t="s">
        <v>361</v>
      </c>
      <c r="X316" s="209">
        <v>19036</v>
      </c>
      <c r="Y316" s="210">
        <v>42286</v>
      </c>
      <c r="Z316" s="209">
        <v>50</v>
      </c>
      <c r="AA316" s="196" t="s">
        <v>35</v>
      </c>
      <c r="AB316" s="211">
        <v>449.5</v>
      </c>
      <c r="AC316" s="209">
        <v>1473</v>
      </c>
      <c r="AD316" s="212">
        <v>42292</v>
      </c>
      <c r="AE316" s="210">
        <v>42290</v>
      </c>
      <c r="AF316" s="209">
        <v>2579</v>
      </c>
      <c r="AG316" s="198">
        <v>50000</v>
      </c>
      <c r="AH316" s="198">
        <f>(AG316-Z316*1000)</f>
        <v>0</v>
      </c>
      <c r="AI316" s="199">
        <f>(AG316*AB316/1000)</f>
        <v>22475</v>
      </c>
      <c r="AJ316" s="197">
        <f>(AE316+30)</f>
        <v>42320</v>
      </c>
      <c r="AK316" s="200">
        <f>(AI316*0.05)</f>
        <v>1123.75</v>
      </c>
      <c r="AL316" s="339"/>
    </row>
    <row r="317" spans="2:38" ht="15" thickBot="1">
      <c r="B317" s="810"/>
      <c r="C317" s="194"/>
      <c r="D317" s="194"/>
      <c r="E317" s="195" t="s">
        <v>3</v>
      </c>
      <c r="F317" s="195" t="s">
        <v>18</v>
      </c>
      <c r="G317" s="195"/>
      <c r="H317" s="194"/>
      <c r="I317" s="195" t="s">
        <v>21</v>
      </c>
      <c r="J317" s="195" t="s">
        <v>3</v>
      </c>
      <c r="K317" s="195" t="s">
        <v>27</v>
      </c>
      <c r="L317" s="195" t="s">
        <v>28</v>
      </c>
      <c r="M317" s="194"/>
      <c r="N317" s="194"/>
      <c r="O317" s="194"/>
      <c r="P317" s="194"/>
      <c r="Q317" s="195" t="s">
        <v>33</v>
      </c>
      <c r="R317" s="195" t="s">
        <v>30</v>
      </c>
      <c r="S317" s="8"/>
      <c r="U317" s="553"/>
      <c r="V317" s="369"/>
      <c r="W317" s="1092"/>
      <c r="X317" s="209"/>
      <c r="Y317" s="210"/>
      <c r="Z317" s="209"/>
      <c r="AA317" s="196"/>
      <c r="AB317" s="211"/>
      <c r="AC317" s="209"/>
      <c r="AD317" s="212"/>
      <c r="AE317" s="210"/>
      <c r="AF317" s="209"/>
      <c r="AG317" s="198"/>
      <c r="AH317" s="198"/>
      <c r="AI317" s="199"/>
      <c r="AJ317" s="197"/>
      <c r="AK317" s="200"/>
      <c r="AL317" s="339"/>
    </row>
    <row r="318" spans="2:38">
      <c r="B318" s="546"/>
      <c r="C318" s="1387"/>
      <c r="D318" s="1387"/>
      <c r="E318" s="1387"/>
      <c r="F318" s="1387"/>
      <c r="G318" s="1387"/>
      <c r="H318" s="1387"/>
      <c r="I318" s="1387"/>
      <c r="J318" s="1387"/>
      <c r="K318" s="1387"/>
      <c r="L318" s="1387"/>
      <c r="M318" s="1387"/>
      <c r="N318" s="1387"/>
      <c r="O318" s="1387"/>
      <c r="P318" s="1387"/>
      <c r="Q318" s="1387"/>
      <c r="R318" s="1388"/>
      <c r="S318" s="809"/>
      <c r="U318" s="553"/>
      <c r="V318" s="543"/>
      <c r="W318" s="746"/>
      <c r="X318" s="355"/>
      <c r="Y318" s="357"/>
      <c r="Z318" s="355"/>
      <c r="AA318" s="184"/>
      <c r="AB318" s="358"/>
      <c r="AC318" s="355"/>
      <c r="AD318" s="359"/>
      <c r="AE318" s="357"/>
      <c r="AF318" s="355"/>
      <c r="AG318" s="188"/>
      <c r="AH318" s="188"/>
      <c r="AI318" s="189"/>
      <c r="AJ318" s="187"/>
      <c r="AK318" s="185"/>
      <c r="AL318" s="339"/>
    </row>
    <row r="319" spans="2:38">
      <c r="B319" s="1084" t="s">
        <v>2</v>
      </c>
      <c r="C319" s="369" t="s">
        <v>59</v>
      </c>
      <c r="D319" s="209">
        <v>265</v>
      </c>
      <c r="E319" s="209" t="s">
        <v>36</v>
      </c>
      <c r="F319" s="210">
        <v>42158</v>
      </c>
      <c r="G319" s="209">
        <v>100</v>
      </c>
      <c r="H319" s="209" t="s">
        <v>35</v>
      </c>
      <c r="I319" s="211">
        <v>60</v>
      </c>
      <c r="J319" s="209">
        <v>9124</v>
      </c>
      <c r="K319" s="212">
        <v>42199</v>
      </c>
      <c r="L319" s="210">
        <v>42200</v>
      </c>
      <c r="M319" s="209">
        <v>2502</v>
      </c>
      <c r="N319" s="270">
        <v>93000</v>
      </c>
      <c r="O319" s="209">
        <f t="shared" ref="O319:O327" si="92">(N319-G319*1000)</f>
        <v>-7000</v>
      </c>
      <c r="P319" s="199">
        <f t="shared" ref="P319:P327" si="93">(N319*I319/1000)</f>
        <v>5580</v>
      </c>
      <c r="Q319" s="197">
        <f t="shared" ref="Q319:Q324" si="94">(L319+35)</f>
        <v>42235</v>
      </c>
      <c r="R319" s="200">
        <f t="shared" ref="R319:R327" si="95">(P319*0.05)</f>
        <v>279</v>
      </c>
      <c r="S319" s="922"/>
      <c r="U319" s="553"/>
      <c r="V319" s="567"/>
      <c r="W319" s="182"/>
      <c r="X319" s="182"/>
      <c r="Y319" s="182"/>
      <c r="Z319" s="182"/>
      <c r="AA319" s="182"/>
      <c r="AB319" s="182"/>
      <c r="AC319" s="182"/>
      <c r="AD319" s="182"/>
      <c r="AE319" s="182"/>
      <c r="AF319" s="182"/>
      <c r="AG319" s="182"/>
      <c r="AH319" s="182"/>
      <c r="AI319" s="182"/>
      <c r="AJ319" s="182"/>
      <c r="AK319" s="182"/>
      <c r="AL319" s="339"/>
    </row>
    <row r="320" spans="2:38">
      <c r="B320" s="1084" t="s">
        <v>2</v>
      </c>
      <c r="C320" s="369" t="s">
        <v>59</v>
      </c>
      <c r="D320" s="209">
        <v>266</v>
      </c>
      <c r="E320" s="209" t="s">
        <v>36</v>
      </c>
      <c r="F320" s="210">
        <v>42158</v>
      </c>
      <c r="G320" s="209">
        <v>100</v>
      </c>
      <c r="H320" s="209" t="s">
        <v>35</v>
      </c>
      <c r="I320" s="211">
        <v>60</v>
      </c>
      <c r="J320" s="209">
        <v>9124</v>
      </c>
      <c r="K320" s="212">
        <v>42216</v>
      </c>
      <c r="L320" s="210">
        <v>42212</v>
      </c>
      <c r="M320" s="209">
        <v>2509</v>
      </c>
      <c r="N320" s="270">
        <v>102000</v>
      </c>
      <c r="O320" s="209">
        <f t="shared" si="92"/>
        <v>2000</v>
      </c>
      <c r="P320" s="199">
        <f t="shared" si="93"/>
        <v>6120</v>
      </c>
      <c r="Q320" s="197">
        <f t="shared" si="94"/>
        <v>42247</v>
      </c>
      <c r="R320" s="200">
        <f t="shared" si="95"/>
        <v>306</v>
      </c>
      <c r="S320" s="605"/>
      <c r="U320" s="553"/>
      <c r="V320" s="567"/>
      <c r="W320" s="182"/>
      <c r="X320" s="182"/>
      <c r="Y320" s="182"/>
      <c r="Z320" s="182"/>
      <c r="AA320" s="182"/>
      <c r="AB320" s="182"/>
      <c r="AC320" s="182"/>
      <c r="AD320" s="182"/>
      <c r="AE320" s="182"/>
      <c r="AF320" s="182"/>
      <c r="AG320" s="182"/>
      <c r="AH320" s="182"/>
      <c r="AI320" s="182"/>
      <c r="AJ320" s="182"/>
      <c r="AK320" s="182"/>
      <c r="AL320" s="339"/>
    </row>
    <row r="321" spans="2:38">
      <c r="B321" s="1084" t="s">
        <v>2</v>
      </c>
      <c r="C321" s="369" t="s">
        <v>59</v>
      </c>
      <c r="D321" s="209">
        <v>264</v>
      </c>
      <c r="E321" s="209" t="s">
        <v>36</v>
      </c>
      <c r="F321" s="210">
        <v>42158</v>
      </c>
      <c r="G321" s="209">
        <v>100</v>
      </c>
      <c r="H321" s="209" t="s">
        <v>35</v>
      </c>
      <c r="I321" s="211">
        <v>60</v>
      </c>
      <c r="J321" s="209">
        <v>9124</v>
      </c>
      <c r="K321" s="212">
        <v>42185</v>
      </c>
      <c r="L321" s="210">
        <v>42186</v>
      </c>
      <c r="M321" s="209">
        <v>2491</v>
      </c>
      <c r="N321" s="270">
        <v>96000</v>
      </c>
      <c r="O321" s="209">
        <f t="shared" si="92"/>
        <v>-4000</v>
      </c>
      <c r="P321" s="199">
        <f t="shared" si="93"/>
        <v>5760</v>
      </c>
      <c r="Q321" s="197">
        <f t="shared" si="94"/>
        <v>42221</v>
      </c>
      <c r="R321" s="200">
        <f t="shared" si="95"/>
        <v>288</v>
      </c>
      <c r="S321" s="605"/>
      <c r="U321" s="553"/>
      <c r="V321" s="567"/>
      <c r="W321" s="182"/>
      <c r="X321" s="182"/>
      <c r="Y321" s="182"/>
      <c r="Z321" s="182"/>
      <c r="AA321" s="182"/>
      <c r="AB321" s="182"/>
      <c r="AC321" s="182"/>
      <c r="AD321" s="182"/>
      <c r="AE321" s="182"/>
      <c r="AF321" s="182"/>
      <c r="AG321" s="182"/>
      <c r="AH321" s="182"/>
      <c r="AI321" s="182"/>
      <c r="AJ321" s="182"/>
      <c r="AK321" s="182"/>
      <c r="AL321" s="339"/>
    </row>
    <row r="322" spans="2:38">
      <c r="B322" s="390" t="s">
        <v>2</v>
      </c>
      <c r="C322" s="932" t="s">
        <v>121</v>
      </c>
      <c r="D322" s="209">
        <v>267</v>
      </c>
      <c r="E322" s="209" t="s">
        <v>36</v>
      </c>
      <c r="F322" s="210">
        <v>42185</v>
      </c>
      <c r="G322" s="209">
        <v>200</v>
      </c>
      <c r="H322" s="209" t="s">
        <v>35</v>
      </c>
      <c r="I322" s="211">
        <v>60</v>
      </c>
      <c r="J322" s="209"/>
      <c r="K322" s="212">
        <v>42185</v>
      </c>
      <c r="L322" s="210">
        <v>42186</v>
      </c>
      <c r="M322" s="209">
        <v>2491</v>
      </c>
      <c r="N322" s="270">
        <v>102000</v>
      </c>
      <c r="O322" s="270">
        <f t="shared" si="92"/>
        <v>-98000</v>
      </c>
      <c r="P322" s="199">
        <f t="shared" si="93"/>
        <v>6120</v>
      </c>
      <c r="Q322" s="197">
        <f t="shared" si="94"/>
        <v>42221</v>
      </c>
      <c r="R322" s="200">
        <f t="shared" si="95"/>
        <v>306</v>
      </c>
      <c r="S322" s="605"/>
      <c r="U322" s="553"/>
      <c r="V322" s="567"/>
      <c r="W322" s="182"/>
      <c r="X322" s="182"/>
      <c r="Y322" s="182"/>
      <c r="Z322" s="182"/>
      <c r="AA322" s="182"/>
      <c r="AB322" s="182"/>
      <c r="AC322" s="182"/>
      <c r="AD322" s="182"/>
      <c r="AE322" s="182"/>
      <c r="AF322" s="182"/>
      <c r="AG322" s="182"/>
      <c r="AH322" s="182"/>
      <c r="AI322" s="182"/>
      <c r="AJ322" s="182"/>
      <c r="AK322" s="182"/>
      <c r="AL322" s="339"/>
    </row>
    <row r="323" spans="2:38">
      <c r="B323" s="390" t="s">
        <v>2</v>
      </c>
      <c r="C323" s="932" t="s">
        <v>121</v>
      </c>
      <c r="D323" s="209">
        <v>267</v>
      </c>
      <c r="E323" s="209" t="s">
        <v>36</v>
      </c>
      <c r="F323" s="210">
        <v>42185</v>
      </c>
      <c r="G323" s="209">
        <v>200</v>
      </c>
      <c r="H323" s="209" t="s">
        <v>35</v>
      </c>
      <c r="I323" s="211">
        <v>60</v>
      </c>
      <c r="J323" s="220"/>
      <c r="K323" s="219">
        <v>42185</v>
      </c>
      <c r="L323" s="217">
        <v>42193</v>
      </c>
      <c r="M323" s="201">
        <v>2499</v>
      </c>
      <c r="N323" s="204">
        <v>93000</v>
      </c>
      <c r="O323" s="270">
        <f t="shared" si="92"/>
        <v>-107000</v>
      </c>
      <c r="P323" s="205">
        <f t="shared" si="93"/>
        <v>5580</v>
      </c>
      <c r="Q323" s="217">
        <f t="shared" si="94"/>
        <v>42228</v>
      </c>
      <c r="R323" s="511">
        <f t="shared" si="95"/>
        <v>279</v>
      </c>
      <c r="S323" s="605"/>
      <c r="U323" s="553"/>
      <c r="V323" s="567"/>
      <c r="W323" s="182"/>
      <c r="X323" s="182"/>
      <c r="Y323" s="182"/>
      <c r="Z323" s="182"/>
      <c r="AA323" s="182"/>
      <c r="AB323" s="182"/>
      <c r="AC323" s="182"/>
      <c r="AD323" s="182"/>
      <c r="AE323" s="182"/>
      <c r="AF323" s="182"/>
      <c r="AG323" s="182"/>
      <c r="AH323" s="182"/>
      <c r="AI323" s="182"/>
      <c r="AJ323" s="182"/>
      <c r="AK323" s="182"/>
      <c r="AL323" s="339"/>
    </row>
    <row r="324" spans="2:38">
      <c r="B324" s="390" t="s">
        <v>2</v>
      </c>
      <c r="C324" s="932" t="s">
        <v>121</v>
      </c>
      <c r="D324" s="209">
        <v>267</v>
      </c>
      <c r="E324" s="209" t="s">
        <v>36</v>
      </c>
      <c r="F324" s="210">
        <v>42185</v>
      </c>
      <c r="G324" s="209">
        <v>200</v>
      </c>
      <c r="H324" s="209" t="s">
        <v>35</v>
      </c>
      <c r="I324" s="211">
        <v>60</v>
      </c>
      <c r="J324" s="220"/>
      <c r="K324" s="219">
        <v>42185</v>
      </c>
      <c r="L324" s="217">
        <v>42200</v>
      </c>
      <c r="M324" s="201">
        <v>2502</v>
      </c>
      <c r="N324" s="204">
        <v>18000</v>
      </c>
      <c r="O324" s="270">
        <f t="shared" si="92"/>
        <v>-182000</v>
      </c>
      <c r="P324" s="205">
        <f t="shared" si="93"/>
        <v>1080</v>
      </c>
      <c r="Q324" s="217">
        <f t="shared" si="94"/>
        <v>42235</v>
      </c>
      <c r="R324" s="511">
        <f t="shared" si="95"/>
        <v>54</v>
      </c>
      <c r="S324" s="605"/>
      <c r="U324" s="179"/>
      <c r="W324" s="182"/>
      <c r="X324" s="182"/>
      <c r="Y324" s="182"/>
      <c r="Z324" s="182"/>
      <c r="AA324" s="182"/>
      <c r="AB324" s="182"/>
      <c r="AC324" s="182"/>
      <c r="AD324" s="182"/>
      <c r="AE324" s="182"/>
      <c r="AF324" s="182"/>
      <c r="AG324" s="182"/>
      <c r="AH324" s="182"/>
      <c r="AI324" s="182"/>
      <c r="AJ324" s="182"/>
      <c r="AK324" s="182"/>
      <c r="AL324" s="339"/>
    </row>
    <row r="325" spans="2:38" ht="15" thickBot="1">
      <c r="B325" s="1650" t="s">
        <v>206</v>
      </c>
      <c r="C325" s="369" t="s">
        <v>195</v>
      </c>
      <c r="D325" s="209">
        <v>30</v>
      </c>
      <c r="E325" s="1652" t="s">
        <v>55</v>
      </c>
      <c r="F325" s="210">
        <v>42142</v>
      </c>
      <c r="G325" s="201">
        <v>18.8</v>
      </c>
      <c r="H325" s="209" t="s">
        <v>35</v>
      </c>
      <c r="I325" s="1326">
        <v>300</v>
      </c>
      <c r="J325" s="201"/>
      <c r="K325" s="219">
        <v>42152</v>
      </c>
      <c r="L325" s="217">
        <v>42187</v>
      </c>
      <c r="M325" s="201">
        <v>2494</v>
      </c>
      <c r="N325" s="204">
        <v>19800</v>
      </c>
      <c r="O325" s="201">
        <f t="shared" si="92"/>
        <v>1000</v>
      </c>
      <c r="P325" s="199">
        <f t="shared" si="93"/>
        <v>5940</v>
      </c>
      <c r="Q325" s="197">
        <f>(L325+28)</f>
        <v>42215</v>
      </c>
      <c r="R325" s="200">
        <f t="shared" si="95"/>
        <v>297</v>
      </c>
      <c r="S325" s="605"/>
      <c r="U325" s="581"/>
      <c r="V325" s="582"/>
      <c r="W325" s="326"/>
      <c r="X325" s="326"/>
      <c r="Y325" s="326"/>
      <c r="Z325" s="326"/>
      <c r="AA325" s="326"/>
      <c r="AB325" s="326"/>
      <c r="AC325" s="326"/>
      <c r="AD325" s="326"/>
      <c r="AE325" s="580"/>
      <c r="AF325" s="326"/>
      <c r="AG325" s="326"/>
      <c r="AH325" s="326"/>
      <c r="AI325" s="326"/>
      <c r="AJ325" s="326"/>
      <c r="AK325" s="326"/>
      <c r="AL325" s="327"/>
    </row>
    <row r="326" spans="2:38" ht="15" thickBot="1">
      <c r="B326" s="969" t="s">
        <v>71</v>
      </c>
      <c r="C326" s="196" t="s">
        <v>38</v>
      </c>
      <c r="D326" s="480">
        <v>7</v>
      </c>
      <c r="E326" s="196" t="s">
        <v>36</v>
      </c>
      <c r="F326" s="197">
        <v>42185</v>
      </c>
      <c r="G326" s="336">
        <v>20</v>
      </c>
      <c r="H326" s="196" t="s">
        <v>35</v>
      </c>
      <c r="I326" s="334">
        <v>480</v>
      </c>
      <c r="J326" s="335"/>
      <c r="K326" s="790">
        <v>42186</v>
      </c>
      <c r="L326" s="197">
        <f>(K326)</f>
        <v>42186</v>
      </c>
      <c r="M326" s="196">
        <v>2492</v>
      </c>
      <c r="N326" s="198">
        <v>20000</v>
      </c>
      <c r="O326" s="198">
        <f t="shared" si="92"/>
        <v>0</v>
      </c>
      <c r="P326" s="199">
        <f t="shared" si="93"/>
        <v>9600</v>
      </c>
      <c r="Q326" s="341">
        <f>(L326+28)</f>
        <v>42214</v>
      </c>
      <c r="R326" s="200">
        <f t="shared" si="95"/>
        <v>480</v>
      </c>
      <c r="S326" s="605"/>
    </row>
    <row r="327" spans="2:38" ht="24" thickBot="1">
      <c r="B327" s="969" t="s">
        <v>5</v>
      </c>
      <c r="C327" s="209" t="str">
        <f>IF(J327=1473,"BANDEJA PAPAYA PET - GF 15",IF(J327=0,"    "))</f>
        <v>BANDEJA PAPAYA PET - GF 15</v>
      </c>
      <c r="D327" s="1092" t="s">
        <v>304</v>
      </c>
      <c r="E327" s="209">
        <v>15876</v>
      </c>
      <c r="F327" s="210">
        <v>42187</v>
      </c>
      <c r="G327" s="209">
        <v>60</v>
      </c>
      <c r="H327" s="196" t="s">
        <v>35</v>
      </c>
      <c r="I327" s="211">
        <v>500</v>
      </c>
      <c r="J327" s="209">
        <v>1473</v>
      </c>
      <c r="K327" s="212">
        <v>42197</v>
      </c>
      <c r="L327" s="210">
        <v>42193</v>
      </c>
      <c r="M327" s="209">
        <v>2498</v>
      </c>
      <c r="N327" s="198">
        <v>60000</v>
      </c>
      <c r="O327" s="198">
        <f t="shared" si="92"/>
        <v>0</v>
      </c>
      <c r="P327" s="199">
        <f t="shared" si="93"/>
        <v>30000</v>
      </c>
      <c r="Q327" s="197">
        <f>(L327+30)</f>
        <v>42223</v>
      </c>
      <c r="R327" s="200">
        <f t="shared" si="95"/>
        <v>1500</v>
      </c>
      <c r="S327" s="605"/>
      <c r="V327" s="94" t="s">
        <v>79</v>
      </c>
      <c r="W327" t="s">
        <v>109</v>
      </c>
      <c r="Z327" s="2"/>
      <c r="AE327" t="s">
        <v>217</v>
      </c>
      <c r="AH327" s="1193" t="s">
        <v>245</v>
      </c>
      <c r="AI327" s="1194"/>
      <c r="AJ327" s="1194"/>
      <c r="AK327" s="1194"/>
      <c r="AL327" s="1195"/>
    </row>
    <row r="328" spans="2:38">
      <c r="B328" s="367" t="s">
        <v>125</v>
      </c>
      <c r="C328" s="563" t="s">
        <v>322</v>
      </c>
      <c r="D328" s="480">
        <v>5</v>
      </c>
      <c r="E328" s="196" t="s">
        <v>74</v>
      </c>
      <c r="F328" s="197">
        <v>42212</v>
      </c>
      <c r="G328" s="336">
        <v>1</v>
      </c>
      <c r="H328" s="196" t="s">
        <v>35</v>
      </c>
      <c r="I328" s="334">
        <v>279</v>
      </c>
      <c r="J328" s="335"/>
      <c r="K328" s="272">
        <v>42213</v>
      </c>
      <c r="L328" s="197">
        <v>42212</v>
      </c>
      <c r="M328" s="196">
        <v>2510</v>
      </c>
      <c r="N328" s="198">
        <v>1000</v>
      </c>
      <c r="O328" s="198">
        <f t="shared" ref="O328:O334" si="96">(N328-G328*1000)</f>
        <v>0</v>
      </c>
      <c r="P328" s="199">
        <f t="shared" ref="P328:P334" si="97">(N328*I328/1000)</f>
        <v>279</v>
      </c>
      <c r="Q328" s="197">
        <f>(L328+28)</f>
        <v>42240</v>
      </c>
      <c r="R328" s="200">
        <f t="shared" ref="R328:R334" si="98">(P328*0.05)</f>
        <v>13.950000000000001</v>
      </c>
      <c r="S328" s="339"/>
      <c r="U328" s="546"/>
      <c r="V328" s="548"/>
      <c r="W328" s="157"/>
      <c r="X328" s="6" t="s">
        <v>14</v>
      </c>
      <c r="Y328" s="6" t="s">
        <v>12</v>
      </c>
      <c r="Z328" s="6"/>
      <c r="AA328" s="4"/>
      <c r="AB328" s="6" t="s">
        <v>15</v>
      </c>
      <c r="AC328" s="6" t="s">
        <v>16</v>
      </c>
      <c r="AD328" s="6" t="s">
        <v>12</v>
      </c>
      <c r="AE328" s="6" t="s">
        <v>12</v>
      </c>
      <c r="AF328" s="4"/>
      <c r="AG328" s="4"/>
      <c r="AH328" s="10"/>
      <c r="AI328" s="10"/>
      <c r="AJ328" s="8" t="s">
        <v>12</v>
      </c>
      <c r="AK328" s="8" t="s">
        <v>17</v>
      </c>
      <c r="AL328" s="8"/>
    </row>
    <row r="329" spans="2:38">
      <c r="B329" s="367" t="s">
        <v>206</v>
      </c>
      <c r="C329" s="369" t="s">
        <v>77</v>
      </c>
      <c r="D329" s="201">
        <v>38</v>
      </c>
      <c r="E329" s="201" t="s">
        <v>74</v>
      </c>
      <c r="F329" s="217">
        <v>42187</v>
      </c>
      <c r="G329" s="201">
        <v>10</v>
      </c>
      <c r="H329" s="201" t="s">
        <v>35</v>
      </c>
      <c r="I329" s="511">
        <v>470</v>
      </c>
      <c r="J329" s="201"/>
      <c r="K329" s="219">
        <v>42187</v>
      </c>
      <c r="L329" s="217">
        <v>42187</v>
      </c>
      <c r="M329" s="201">
        <v>2494</v>
      </c>
      <c r="N329" s="204">
        <v>10000</v>
      </c>
      <c r="O329" s="823">
        <f t="shared" si="96"/>
        <v>0</v>
      </c>
      <c r="P329" s="824">
        <f t="shared" si="97"/>
        <v>4700</v>
      </c>
      <c r="Q329" s="217">
        <f>(L329+28)</f>
        <v>42215</v>
      </c>
      <c r="R329" s="200">
        <f t="shared" si="98"/>
        <v>235</v>
      </c>
      <c r="S329" s="339"/>
      <c r="U329" s="179"/>
      <c r="V329" s="469" t="s">
        <v>4</v>
      </c>
      <c r="W329" s="153" t="s">
        <v>18</v>
      </c>
      <c r="X329" s="8" t="s">
        <v>19</v>
      </c>
      <c r="Y329" s="8" t="s">
        <v>19</v>
      </c>
      <c r="Z329" s="8" t="s">
        <v>20</v>
      </c>
      <c r="AA329" s="8" t="s">
        <v>21</v>
      </c>
      <c r="AB329" s="8" t="s">
        <v>22</v>
      </c>
      <c r="AC329" s="8" t="s">
        <v>19</v>
      </c>
      <c r="AD329" s="8" t="s">
        <v>23</v>
      </c>
      <c r="AE329" s="8" t="s">
        <v>23</v>
      </c>
      <c r="AF329" s="8" t="s">
        <v>24</v>
      </c>
      <c r="AG329" s="8" t="s">
        <v>20</v>
      </c>
      <c r="AH329" s="8" t="s">
        <v>25</v>
      </c>
      <c r="AI329" s="8" t="s">
        <v>0</v>
      </c>
      <c r="AJ329" s="8" t="s">
        <v>11</v>
      </c>
      <c r="AK329" s="8" t="s">
        <v>11</v>
      </c>
      <c r="AL329" s="8" t="s">
        <v>26</v>
      </c>
    </row>
    <row r="330" spans="2:38" ht="15" thickBot="1">
      <c r="B330" s="367" t="s">
        <v>329</v>
      </c>
      <c r="C330" s="1663" t="s">
        <v>322</v>
      </c>
      <c r="D330" s="497">
        <v>1</v>
      </c>
      <c r="E330" s="202" t="s">
        <v>74</v>
      </c>
      <c r="F330" s="203">
        <v>41847</v>
      </c>
      <c r="G330" s="207">
        <v>25</v>
      </c>
      <c r="H330" s="202" t="s">
        <v>35</v>
      </c>
      <c r="I330" s="208">
        <v>300</v>
      </c>
      <c r="J330" s="221"/>
      <c r="K330" s="519">
        <v>41848</v>
      </c>
      <c r="L330" s="203">
        <v>41849</v>
      </c>
      <c r="M330" s="202">
        <v>2513</v>
      </c>
      <c r="N330" s="214" t="s">
        <v>328</v>
      </c>
      <c r="O330" s="214">
        <f t="shared" si="96"/>
        <v>0</v>
      </c>
      <c r="P330" s="205">
        <f t="shared" si="97"/>
        <v>7500</v>
      </c>
      <c r="Q330" s="203">
        <f>(L330+28)</f>
        <v>41877</v>
      </c>
      <c r="R330" s="208">
        <f t="shared" si="98"/>
        <v>375</v>
      </c>
      <c r="S330" s="339"/>
      <c r="U330" s="179"/>
      <c r="V330" s="549"/>
      <c r="W330" s="224"/>
      <c r="X330" s="8" t="s">
        <v>3</v>
      </c>
      <c r="Y330" s="8" t="s">
        <v>18</v>
      </c>
      <c r="Z330" s="8"/>
      <c r="AA330" s="10"/>
      <c r="AB330" s="8" t="s">
        <v>21</v>
      </c>
      <c r="AC330" s="8" t="s">
        <v>3</v>
      </c>
      <c r="AD330" s="8" t="s">
        <v>27</v>
      </c>
      <c r="AE330" s="8" t="s">
        <v>28</v>
      </c>
      <c r="AF330" s="10"/>
      <c r="AG330" s="10"/>
      <c r="AH330" s="10"/>
      <c r="AI330" s="10"/>
      <c r="AJ330" s="8" t="s">
        <v>95</v>
      </c>
      <c r="AK330" s="8" t="s">
        <v>30</v>
      </c>
      <c r="AL330" s="8"/>
    </row>
    <row r="331" spans="2:38">
      <c r="B331" s="969" t="s">
        <v>110</v>
      </c>
      <c r="C331" s="196" t="s">
        <v>41</v>
      </c>
      <c r="D331" s="820">
        <v>35</v>
      </c>
      <c r="E331" s="820" t="s">
        <v>55</v>
      </c>
      <c r="F331" s="835">
        <v>42193</v>
      </c>
      <c r="G331" s="820">
        <v>25.2</v>
      </c>
      <c r="H331" s="820" t="s">
        <v>35</v>
      </c>
      <c r="I331" s="973">
        <v>470</v>
      </c>
      <c r="J331" s="820"/>
      <c r="K331" s="822">
        <v>42200</v>
      </c>
      <c r="L331" s="835">
        <v>42200</v>
      </c>
      <c r="M331" s="820">
        <v>2505</v>
      </c>
      <c r="N331" s="820">
        <v>25200</v>
      </c>
      <c r="O331" s="820">
        <f t="shared" si="96"/>
        <v>0</v>
      </c>
      <c r="P331" s="973">
        <f t="shared" si="97"/>
        <v>11844</v>
      </c>
      <c r="Q331" s="1170">
        <v>42030</v>
      </c>
      <c r="R331" s="200">
        <f t="shared" si="98"/>
        <v>592.20000000000005</v>
      </c>
      <c r="U331" s="551"/>
      <c r="V331" s="754"/>
      <c r="W331" s="755"/>
      <c r="X331" s="756"/>
      <c r="Y331" s="755"/>
      <c r="Z331" s="756"/>
      <c r="AA331" s="755"/>
      <c r="AB331" s="756"/>
      <c r="AC331" s="755"/>
      <c r="AD331" s="755"/>
      <c r="AE331" s="755"/>
      <c r="AF331" s="755"/>
      <c r="AG331" s="755"/>
      <c r="AH331" s="755"/>
      <c r="AI331" s="755"/>
      <c r="AJ331" s="755"/>
      <c r="AK331" s="755"/>
      <c r="AL331" s="757"/>
    </row>
    <row r="332" spans="2:38">
      <c r="B332" s="969" t="s">
        <v>110</v>
      </c>
      <c r="C332" s="196" t="s">
        <v>41</v>
      </c>
      <c r="D332" s="820">
        <v>36</v>
      </c>
      <c r="E332" s="820" t="s">
        <v>55</v>
      </c>
      <c r="F332" s="835">
        <v>42193</v>
      </c>
      <c r="G332" s="820">
        <v>25.2</v>
      </c>
      <c r="H332" s="820" t="s">
        <v>35</v>
      </c>
      <c r="I332" s="973">
        <v>470</v>
      </c>
      <c r="J332" s="820"/>
      <c r="K332" s="822">
        <v>42207</v>
      </c>
      <c r="L332" s="835">
        <v>42216</v>
      </c>
      <c r="M332" s="820">
        <v>2515</v>
      </c>
      <c r="N332" s="820">
        <v>25200</v>
      </c>
      <c r="O332" s="820">
        <f t="shared" si="96"/>
        <v>0</v>
      </c>
      <c r="P332" s="973">
        <f t="shared" si="97"/>
        <v>11844</v>
      </c>
      <c r="Q332" s="1170">
        <v>42030</v>
      </c>
      <c r="R332" s="973">
        <f t="shared" si="98"/>
        <v>592.20000000000005</v>
      </c>
      <c r="U332" s="553"/>
      <c r="V332" s="752" t="s">
        <v>10</v>
      </c>
      <c r="W332" s="201">
        <v>398</v>
      </c>
      <c r="X332" s="201">
        <v>137278</v>
      </c>
      <c r="Y332" s="217">
        <v>41796</v>
      </c>
      <c r="Z332" s="218">
        <v>0.9</v>
      </c>
      <c r="AA332" s="201" t="s">
        <v>35</v>
      </c>
      <c r="AB332" s="205">
        <v>4110</v>
      </c>
      <c r="AC332" s="201">
        <v>1444</v>
      </c>
      <c r="AD332" s="219">
        <v>41808</v>
      </c>
      <c r="AE332" s="217">
        <v>41808</v>
      </c>
      <c r="AF332" s="202">
        <v>2078</v>
      </c>
      <c r="AG332" s="207">
        <v>1000</v>
      </c>
      <c r="AH332" s="204">
        <f t="shared" ref="AH332:AH337" si="99">(Z332*1000-AG332)</f>
        <v>-100</v>
      </c>
      <c r="AI332" s="205">
        <f t="shared" ref="AI332:AI337" si="100">(AG332*AB332/1000)</f>
        <v>4110</v>
      </c>
      <c r="AJ332" s="217">
        <f t="shared" ref="AJ332:AJ337" si="101">(AE332+42)</f>
        <v>41850</v>
      </c>
      <c r="AK332" s="208">
        <f t="shared" ref="AK332:AK337" si="102">(AI332*0.05)</f>
        <v>205.5</v>
      </c>
      <c r="AL332" s="758" t="s">
        <v>78</v>
      </c>
    </row>
    <row r="333" spans="2:38">
      <c r="B333" s="390" t="s">
        <v>325</v>
      </c>
      <c r="C333" s="1315" t="s">
        <v>294</v>
      </c>
      <c r="D333" s="209">
        <v>10</v>
      </c>
      <c r="E333" s="209" t="s">
        <v>36</v>
      </c>
      <c r="F333" s="210">
        <v>42214</v>
      </c>
      <c r="G333" s="209">
        <v>10</v>
      </c>
      <c r="H333" s="209" t="s">
        <v>35</v>
      </c>
      <c r="I333" s="211">
        <v>300</v>
      </c>
      <c r="J333" s="1313"/>
      <c r="K333" s="212">
        <v>42215</v>
      </c>
      <c r="L333" s="210">
        <v>42215</v>
      </c>
      <c r="M333" s="1314">
        <v>2520</v>
      </c>
      <c r="N333" s="270">
        <v>10000</v>
      </c>
      <c r="O333" s="198">
        <f t="shared" si="96"/>
        <v>0</v>
      </c>
      <c r="P333" s="199">
        <f t="shared" si="97"/>
        <v>3000</v>
      </c>
      <c r="Q333" s="197">
        <f>(L333+35)</f>
        <v>42250</v>
      </c>
      <c r="R333" s="200">
        <f t="shared" si="98"/>
        <v>150</v>
      </c>
      <c r="U333" s="553"/>
      <c r="V333" s="752" t="s">
        <v>80</v>
      </c>
      <c r="W333" s="201">
        <v>399</v>
      </c>
      <c r="X333" s="201">
        <v>137278</v>
      </c>
      <c r="Y333" s="217">
        <v>41796</v>
      </c>
      <c r="Z333" s="218">
        <v>1.5</v>
      </c>
      <c r="AA333" s="201" t="s">
        <v>35</v>
      </c>
      <c r="AB333" s="205">
        <v>2110</v>
      </c>
      <c r="AC333" s="201">
        <v>4003</v>
      </c>
      <c r="AD333" s="219">
        <v>41808</v>
      </c>
      <c r="AE333" s="217">
        <v>41808</v>
      </c>
      <c r="AF333" s="202">
        <v>2078</v>
      </c>
      <c r="AG333" s="207">
        <v>2300</v>
      </c>
      <c r="AH333" s="204">
        <f t="shared" si="99"/>
        <v>-800</v>
      </c>
      <c r="AI333" s="205">
        <f t="shared" si="100"/>
        <v>4853</v>
      </c>
      <c r="AJ333" s="217">
        <f t="shared" si="101"/>
        <v>41850</v>
      </c>
      <c r="AK333" s="208">
        <f t="shared" si="102"/>
        <v>242.65</v>
      </c>
      <c r="AL333" s="758"/>
    </row>
    <row r="334" spans="2:38">
      <c r="B334" s="390" t="s">
        <v>325</v>
      </c>
      <c r="C334" s="1302" t="s">
        <v>54</v>
      </c>
      <c r="D334" s="209">
        <v>11</v>
      </c>
      <c r="E334" s="209" t="s">
        <v>36</v>
      </c>
      <c r="F334" s="210">
        <v>42173</v>
      </c>
      <c r="G334" s="209">
        <v>3</v>
      </c>
      <c r="H334" s="209" t="s">
        <v>35</v>
      </c>
      <c r="I334" s="211">
        <v>470</v>
      </c>
      <c r="J334" s="1313"/>
      <c r="K334" s="212">
        <v>42215</v>
      </c>
      <c r="L334" s="210">
        <v>42215</v>
      </c>
      <c r="M334" s="1314">
        <v>2520</v>
      </c>
      <c r="N334" s="270">
        <v>3200</v>
      </c>
      <c r="O334" s="198">
        <f t="shared" si="96"/>
        <v>200</v>
      </c>
      <c r="P334" s="199">
        <f t="shared" si="97"/>
        <v>1504</v>
      </c>
      <c r="Q334" s="197">
        <f>(L334+35)</f>
        <v>42250</v>
      </c>
      <c r="R334" s="200">
        <f t="shared" si="98"/>
        <v>75.2</v>
      </c>
      <c r="U334" s="553"/>
      <c r="V334" s="752" t="s">
        <v>10</v>
      </c>
      <c r="W334" s="201">
        <v>400</v>
      </c>
      <c r="X334" s="201">
        <v>138407</v>
      </c>
      <c r="Y334" s="217">
        <v>41807</v>
      </c>
      <c r="Z334" s="218">
        <v>0.5</v>
      </c>
      <c r="AA334" s="201" t="s">
        <v>35</v>
      </c>
      <c r="AB334" s="205">
        <v>4110</v>
      </c>
      <c r="AC334" s="213">
        <v>1444</v>
      </c>
      <c r="AD334" s="219">
        <v>41821</v>
      </c>
      <c r="AE334" s="217">
        <v>41821</v>
      </c>
      <c r="AF334" s="202">
        <v>2095</v>
      </c>
      <c r="AG334" s="207">
        <v>500</v>
      </c>
      <c r="AH334" s="204">
        <f t="shared" si="99"/>
        <v>0</v>
      </c>
      <c r="AI334" s="205">
        <f t="shared" si="100"/>
        <v>2055</v>
      </c>
      <c r="AJ334" s="217">
        <f t="shared" si="101"/>
        <v>41863</v>
      </c>
      <c r="AK334" s="208">
        <f t="shared" si="102"/>
        <v>102.75</v>
      </c>
      <c r="AL334" s="758" t="s">
        <v>78</v>
      </c>
    </row>
    <row r="335" spans="2:38" ht="15" thickBot="1">
      <c r="B335" s="1340"/>
      <c r="C335" s="1121"/>
      <c r="D335" s="1121"/>
      <c r="E335" s="1121"/>
      <c r="F335" s="1121"/>
      <c r="G335" s="1121"/>
      <c r="H335" s="1121"/>
      <c r="I335" s="1121"/>
      <c r="J335" s="1121"/>
      <c r="K335" s="1122"/>
      <c r="L335" s="1121"/>
      <c r="M335" s="1121"/>
      <c r="N335" s="1121"/>
      <c r="O335" s="1121"/>
      <c r="P335" s="1123">
        <f>SUM(P319:P334)</f>
        <v>116451</v>
      </c>
      <c r="Q335" s="1121"/>
      <c r="R335" s="1124">
        <f>SUM(R319:R334)</f>
        <v>5822.5499999999993</v>
      </c>
      <c r="S335" s="1707" t="s">
        <v>224</v>
      </c>
      <c r="U335" s="553"/>
      <c r="V335" s="752" t="s">
        <v>10</v>
      </c>
      <c r="W335" s="201">
        <v>401</v>
      </c>
      <c r="X335" s="201">
        <v>139066</v>
      </c>
      <c r="Y335" s="217">
        <v>41832</v>
      </c>
      <c r="Z335" s="218">
        <v>0.5</v>
      </c>
      <c r="AA335" s="201" t="s">
        <v>35</v>
      </c>
      <c r="AB335" s="205">
        <v>4110</v>
      </c>
      <c r="AC335" s="213">
        <v>1444</v>
      </c>
      <c r="AD335" s="219">
        <v>41835</v>
      </c>
      <c r="AE335" s="217">
        <v>41843</v>
      </c>
      <c r="AF335" s="202">
        <v>2106</v>
      </c>
      <c r="AG335" s="207">
        <v>500</v>
      </c>
      <c r="AH335" s="204">
        <f t="shared" si="99"/>
        <v>0</v>
      </c>
      <c r="AI335" s="205">
        <f t="shared" si="100"/>
        <v>2055</v>
      </c>
      <c r="AJ335" s="217">
        <f t="shared" si="101"/>
        <v>41885</v>
      </c>
      <c r="AK335" s="208">
        <f t="shared" si="102"/>
        <v>102.75</v>
      </c>
      <c r="AL335" s="758"/>
    </row>
    <row r="336" spans="2:38">
      <c r="U336" s="553"/>
      <c r="V336" s="752" t="s">
        <v>10</v>
      </c>
      <c r="W336" s="201">
        <v>402</v>
      </c>
      <c r="X336" s="201">
        <v>139066</v>
      </c>
      <c r="Y336" s="217">
        <v>41832</v>
      </c>
      <c r="Z336" s="218">
        <v>0.5</v>
      </c>
      <c r="AA336" s="201" t="s">
        <v>35</v>
      </c>
      <c r="AB336" s="205">
        <v>4110</v>
      </c>
      <c r="AC336" s="213">
        <v>1444</v>
      </c>
      <c r="AD336" s="219">
        <v>41842</v>
      </c>
      <c r="AE336" s="217">
        <v>41843</v>
      </c>
      <c r="AF336" s="202">
        <v>2106</v>
      </c>
      <c r="AG336" s="207">
        <v>500</v>
      </c>
      <c r="AH336" s="204">
        <f t="shared" si="99"/>
        <v>0</v>
      </c>
      <c r="AI336" s="205">
        <f t="shared" si="100"/>
        <v>2055</v>
      </c>
      <c r="AJ336" s="217">
        <f t="shared" si="101"/>
        <v>41885</v>
      </c>
      <c r="AK336" s="208">
        <f t="shared" si="102"/>
        <v>102.75</v>
      </c>
      <c r="AL336" s="758"/>
    </row>
    <row r="337" spans="2:38">
      <c r="U337" s="553"/>
      <c r="V337" s="752" t="s">
        <v>80</v>
      </c>
      <c r="W337" s="201">
        <v>403</v>
      </c>
      <c r="X337" s="201" t="s">
        <v>55</v>
      </c>
      <c r="Y337" s="217">
        <v>42104</v>
      </c>
      <c r="Z337" s="218">
        <v>1</v>
      </c>
      <c r="AA337" s="201" t="s">
        <v>35</v>
      </c>
      <c r="AB337" s="205">
        <v>2590</v>
      </c>
      <c r="AC337" s="201">
        <v>4003</v>
      </c>
      <c r="AD337" s="219">
        <v>42107</v>
      </c>
      <c r="AE337" s="217">
        <v>42108</v>
      </c>
      <c r="AF337" s="202">
        <v>2412</v>
      </c>
      <c r="AG337" s="207">
        <v>1000</v>
      </c>
      <c r="AH337" s="204">
        <f t="shared" si="99"/>
        <v>0</v>
      </c>
      <c r="AI337" s="205">
        <f t="shared" si="100"/>
        <v>2590</v>
      </c>
      <c r="AJ337" s="217">
        <f t="shared" si="101"/>
        <v>42150</v>
      </c>
      <c r="AK337" s="208">
        <f t="shared" si="102"/>
        <v>129.5</v>
      </c>
      <c r="AL337" s="758"/>
    </row>
    <row r="338" spans="2:38">
      <c r="U338" s="553"/>
      <c r="V338" s="752"/>
      <c r="W338" s="201"/>
      <c r="X338" s="201"/>
      <c r="Y338" s="217"/>
      <c r="Z338" s="204"/>
      <c r="AA338" s="201"/>
      <c r="AB338" s="205"/>
      <c r="AC338" s="213"/>
      <c r="AD338" s="219"/>
      <c r="AE338" s="217"/>
      <c r="AF338" s="213"/>
      <c r="AG338" s="207"/>
      <c r="AH338" s="204"/>
      <c r="AI338" s="205"/>
      <c r="AJ338" s="217"/>
      <c r="AK338" s="208"/>
      <c r="AL338" s="758"/>
    </row>
    <row r="339" spans="2:38">
      <c r="U339" s="553"/>
      <c r="V339" s="752"/>
      <c r="W339" s="201"/>
      <c r="X339" s="201"/>
      <c r="Y339" s="217"/>
      <c r="Z339" s="204"/>
      <c r="AA339" s="201"/>
      <c r="AB339" s="205"/>
      <c r="AC339" s="213"/>
      <c r="AD339" s="219"/>
      <c r="AE339" s="217"/>
      <c r="AF339" s="202"/>
      <c r="AG339" s="207"/>
      <c r="AH339" s="204"/>
      <c r="AI339" s="205"/>
      <c r="AJ339" s="217"/>
      <c r="AK339" s="208"/>
      <c r="AL339" s="758"/>
    </row>
    <row r="340" spans="2:38" ht="15" thickBot="1">
      <c r="U340" s="547"/>
      <c r="V340" s="753"/>
      <c r="W340" s="478"/>
      <c r="X340" s="478"/>
      <c r="Y340" s="759"/>
      <c r="Z340" s="760"/>
      <c r="AA340" s="478"/>
      <c r="AB340" s="645"/>
      <c r="AC340" s="639"/>
      <c r="AD340" s="761"/>
      <c r="AE340" s="759"/>
      <c r="AF340" s="449"/>
      <c r="AG340" s="644"/>
      <c r="AH340" s="760"/>
      <c r="AI340" s="645"/>
      <c r="AJ340" s="759"/>
      <c r="AK340" s="461"/>
      <c r="AL340" s="762"/>
    </row>
    <row r="341" spans="2:38" ht="15" thickBot="1"/>
    <row r="342" spans="2:38" ht="24" thickBot="1">
      <c r="V342" s="94" t="s">
        <v>272</v>
      </c>
      <c r="W342" t="s">
        <v>273</v>
      </c>
      <c r="Z342" s="2"/>
      <c r="AB342" t="s">
        <v>342</v>
      </c>
      <c r="AH342" s="1193" t="s">
        <v>301</v>
      </c>
      <c r="AI342" s="1194"/>
      <c r="AJ342" s="1194"/>
      <c r="AK342" s="1194"/>
      <c r="AL342" s="1353"/>
    </row>
    <row r="343" spans="2:38" ht="18.600000000000001" thickBot="1">
      <c r="B343" s="540" t="s">
        <v>177</v>
      </c>
      <c r="D343" s="133"/>
      <c r="E343" s="134"/>
      <c r="F343" s="134"/>
      <c r="G343" s="134"/>
      <c r="H343" s="134"/>
      <c r="I343" s="135"/>
      <c r="J343" s="134"/>
      <c r="K343" s="134"/>
      <c r="L343" s="134"/>
      <c r="M343" s="132"/>
      <c r="N343" s="136"/>
      <c r="U343" s="546"/>
      <c r="V343" s="548"/>
      <c r="W343" s="157"/>
      <c r="X343" s="6" t="s">
        <v>14</v>
      </c>
      <c r="Y343" s="6" t="s">
        <v>12</v>
      </c>
      <c r="Z343" s="6"/>
      <c r="AA343" s="4"/>
      <c r="AB343" s="6" t="s">
        <v>15</v>
      </c>
      <c r="AC343" s="6" t="s">
        <v>16</v>
      </c>
      <c r="AD343" s="6" t="s">
        <v>12</v>
      </c>
      <c r="AE343" s="6" t="s">
        <v>12</v>
      </c>
      <c r="AF343" s="4"/>
      <c r="AG343" s="4"/>
      <c r="AH343" s="10"/>
      <c r="AI343" s="10"/>
      <c r="AJ343" s="8" t="s">
        <v>12</v>
      </c>
      <c r="AK343" s="8" t="s">
        <v>17</v>
      </c>
      <c r="AL343" s="8"/>
    </row>
    <row r="344" spans="2:38">
      <c r="B344" s="3"/>
      <c r="C344" s="4"/>
      <c r="D344" s="4"/>
      <c r="E344" s="5" t="s">
        <v>14</v>
      </c>
      <c r="F344" s="5" t="s">
        <v>12</v>
      </c>
      <c r="G344" s="5"/>
      <c r="H344" s="4"/>
      <c r="I344" s="5" t="s">
        <v>15</v>
      </c>
      <c r="J344" s="5" t="s">
        <v>16</v>
      </c>
      <c r="K344" s="5" t="s">
        <v>12</v>
      </c>
      <c r="L344" s="5" t="s">
        <v>12</v>
      </c>
      <c r="M344" s="4"/>
      <c r="N344" s="4"/>
      <c r="O344" s="4"/>
      <c r="P344" s="4"/>
      <c r="Q344" s="5" t="s">
        <v>12</v>
      </c>
      <c r="R344" s="5" t="s">
        <v>17</v>
      </c>
      <c r="S344" s="6"/>
      <c r="U344" s="179"/>
      <c r="V344" s="469" t="s">
        <v>4</v>
      </c>
      <c r="W344" s="153" t="s">
        <v>18</v>
      </c>
      <c r="X344" s="8" t="s">
        <v>19</v>
      </c>
      <c r="Y344" s="8" t="s">
        <v>19</v>
      </c>
      <c r="Z344" s="8" t="s">
        <v>20</v>
      </c>
      <c r="AA344" s="8" t="s">
        <v>21</v>
      </c>
      <c r="AB344" s="8" t="s">
        <v>22</v>
      </c>
      <c r="AC344" s="8" t="s">
        <v>19</v>
      </c>
      <c r="AD344" s="8" t="s">
        <v>23</v>
      </c>
      <c r="AE344" s="8" t="s">
        <v>23</v>
      </c>
      <c r="AF344" s="8" t="s">
        <v>24</v>
      </c>
      <c r="AG344" s="8" t="s">
        <v>20</v>
      </c>
      <c r="AH344" s="8" t="s">
        <v>25</v>
      </c>
      <c r="AI344" s="8" t="s">
        <v>0</v>
      </c>
      <c r="AJ344" s="8" t="s">
        <v>11</v>
      </c>
      <c r="AK344" s="8" t="s">
        <v>11</v>
      </c>
      <c r="AL344" s="8" t="s">
        <v>26</v>
      </c>
    </row>
    <row r="345" spans="2:38">
      <c r="B345" s="7" t="s">
        <v>3</v>
      </c>
      <c r="C345" s="8" t="s">
        <v>4</v>
      </c>
      <c r="D345" s="9" t="s">
        <v>18</v>
      </c>
      <c r="E345" s="9" t="s">
        <v>19</v>
      </c>
      <c r="F345" s="9" t="s">
        <v>19</v>
      </c>
      <c r="G345" s="9" t="s">
        <v>20</v>
      </c>
      <c r="H345" s="9" t="s">
        <v>21</v>
      </c>
      <c r="I345" s="9" t="s">
        <v>22</v>
      </c>
      <c r="J345" s="9" t="s">
        <v>19</v>
      </c>
      <c r="K345" s="9" t="s">
        <v>23</v>
      </c>
      <c r="L345" s="9" t="s">
        <v>23</v>
      </c>
      <c r="M345" s="9" t="s">
        <v>24</v>
      </c>
      <c r="N345" s="9" t="s">
        <v>20</v>
      </c>
      <c r="O345" s="9" t="s">
        <v>25</v>
      </c>
      <c r="P345" s="9" t="s">
        <v>0</v>
      </c>
      <c r="Q345" s="9" t="s">
        <v>11</v>
      </c>
      <c r="R345" s="9" t="s">
        <v>11</v>
      </c>
      <c r="S345" s="9" t="s">
        <v>26</v>
      </c>
      <c r="U345" s="179"/>
      <c r="V345" s="549"/>
      <c r="W345" s="224"/>
      <c r="X345" s="8" t="s">
        <v>3</v>
      </c>
      <c r="Y345" s="8" t="s">
        <v>18</v>
      </c>
      <c r="Z345" s="8"/>
      <c r="AA345" s="10"/>
      <c r="AB345" s="8" t="s">
        <v>21</v>
      </c>
      <c r="AC345" s="8" t="s">
        <v>3</v>
      </c>
      <c r="AD345" s="8" t="s">
        <v>27</v>
      </c>
      <c r="AE345" s="8" t="s">
        <v>28</v>
      </c>
      <c r="AF345" s="10"/>
      <c r="AG345" s="10"/>
      <c r="AH345" s="10"/>
      <c r="AI345" s="10"/>
      <c r="AJ345" s="8" t="s">
        <v>275</v>
      </c>
      <c r="AK345" s="8" t="s">
        <v>30</v>
      </c>
      <c r="AL345" s="8"/>
    </row>
    <row r="346" spans="2:38" ht="15" thickBot="1">
      <c r="B346" s="12"/>
      <c r="C346" s="10"/>
      <c r="D346" s="10"/>
      <c r="E346" s="9" t="s">
        <v>3</v>
      </c>
      <c r="F346" s="9" t="s">
        <v>18</v>
      </c>
      <c r="G346" s="9"/>
      <c r="H346" s="10"/>
      <c r="I346" s="9" t="s">
        <v>21</v>
      </c>
      <c r="J346" s="9" t="s">
        <v>3</v>
      </c>
      <c r="K346" s="9" t="s">
        <v>27</v>
      </c>
      <c r="L346" s="9" t="s">
        <v>28</v>
      </c>
      <c r="M346" s="10"/>
      <c r="N346" s="10"/>
      <c r="O346" s="10"/>
      <c r="P346" s="10"/>
      <c r="Q346" s="9" t="s">
        <v>33</v>
      </c>
      <c r="R346" s="9" t="s">
        <v>30</v>
      </c>
      <c r="S346" s="8"/>
      <c r="U346" s="179"/>
      <c r="V346" s="550"/>
      <c r="W346" s="155"/>
      <c r="X346" s="14"/>
      <c r="Y346" s="13"/>
      <c r="Z346" s="14"/>
      <c r="AA346" s="13"/>
      <c r="AB346" s="14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</row>
    <row r="347" spans="2:38">
      <c r="B347" s="971" t="s">
        <v>206</v>
      </c>
      <c r="C347" s="470" t="s">
        <v>195</v>
      </c>
      <c r="D347" s="470">
        <v>34</v>
      </c>
      <c r="E347" s="661" t="s">
        <v>55</v>
      </c>
      <c r="F347" s="901">
        <v>42142</v>
      </c>
      <c r="G347" s="470">
        <v>20</v>
      </c>
      <c r="H347" s="470" t="s">
        <v>35</v>
      </c>
      <c r="I347" s="1667">
        <v>300</v>
      </c>
      <c r="J347" s="470"/>
      <c r="K347" s="902">
        <v>42243</v>
      </c>
      <c r="L347" s="1668">
        <f>(K347)</f>
        <v>42243</v>
      </c>
      <c r="M347" s="470">
        <v>2538</v>
      </c>
      <c r="N347" s="538">
        <v>20300</v>
      </c>
      <c r="O347" s="657">
        <f>(N347-G347*1000)</f>
        <v>300</v>
      </c>
      <c r="P347" s="658">
        <v>0</v>
      </c>
      <c r="Q347" s="382">
        <f>(L347+28)</f>
        <v>42271</v>
      </c>
      <c r="R347" s="389">
        <v>0</v>
      </c>
      <c r="S347" s="2676"/>
      <c r="U347" s="551"/>
      <c r="V347" s="795" t="s">
        <v>274</v>
      </c>
      <c r="W347" s="491">
        <v>1</v>
      </c>
      <c r="X347" s="342" t="s">
        <v>36</v>
      </c>
      <c r="Y347" s="343">
        <v>42153</v>
      </c>
      <c r="Z347" s="350">
        <v>5</v>
      </c>
      <c r="AA347" s="342" t="s">
        <v>35</v>
      </c>
      <c r="AB347" s="351">
        <v>470</v>
      </c>
      <c r="AC347" s="1342"/>
      <c r="AD347" s="654">
        <v>42156</v>
      </c>
      <c r="AE347" s="650">
        <v>42156</v>
      </c>
      <c r="AF347" s="649">
        <v>2465</v>
      </c>
      <c r="AG347" s="657">
        <v>5000</v>
      </c>
      <c r="AH347" s="657">
        <f>(AG347-Z347*1000)</f>
        <v>0</v>
      </c>
      <c r="AI347" s="658">
        <f>(AG347*AB347/1000)</f>
        <v>2350</v>
      </c>
      <c r="AJ347" s="689">
        <f>(AE347+10)</f>
        <v>42166</v>
      </c>
      <c r="AK347" s="345">
        <f>(AI347*0.05)</f>
        <v>117.5</v>
      </c>
      <c r="AL347" s="323"/>
    </row>
    <row r="348" spans="2:38">
      <c r="B348" s="390" t="s">
        <v>272</v>
      </c>
      <c r="C348" s="369" t="s">
        <v>274</v>
      </c>
      <c r="D348" s="480">
        <v>2</v>
      </c>
      <c r="E348" s="196" t="s">
        <v>36</v>
      </c>
      <c r="F348" s="197">
        <v>42216</v>
      </c>
      <c r="G348" s="336">
        <v>5</v>
      </c>
      <c r="H348" s="196" t="s">
        <v>35</v>
      </c>
      <c r="I348" s="334">
        <v>470</v>
      </c>
      <c r="J348" s="335"/>
      <c r="K348" s="272">
        <v>42220</v>
      </c>
      <c r="L348" s="197">
        <v>42221</v>
      </c>
      <c r="M348" s="196">
        <v>2521</v>
      </c>
      <c r="N348" s="198">
        <v>5200</v>
      </c>
      <c r="O348" s="198">
        <f>(N348-G348*1000)</f>
        <v>200</v>
      </c>
      <c r="P348" s="199">
        <f>(N348*I348/1000)</f>
        <v>2444</v>
      </c>
      <c r="Q348" s="197">
        <f>(L348+10)</f>
        <v>42231</v>
      </c>
      <c r="R348" s="200">
        <f>(P348*0.05)</f>
        <v>122.2</v>
      </c>
      <c r="S348" s="922"/>
      <c r="U348" s="553"/>
      <c r="V348" s="369" t="s">
        <v>274</v>
      </c>
      <c r="W348" s="480">
        <v>2</v>
      </c>
      <c r="X348" s="196" t="s">
        <v>36</v>
      </c>
      <c r="Y348" s="197">
        <v>42216</v>
      </c>
      <c r="Z348" s="336">
        <v>5</v>
      </c>
      <c r="AA348" s="196" t="s">
        <v>35</v>
      </c>
      <c r="AB348" s="334">
        <v>470</v>
      </c>
      <c r="AC348" s="335"/>
      <c r="AD348" s="272">
        <v>42220</v>
      </c>
      <c r="AE348" s="197">
        <v>42221</v>
      </c>
      <c r="AF348" s="196">
        <v>2521</v>
      </c>
      <c r="AG348" s="198">
        <v>5200</v>
      </c>
      <c r="AH348" s="198">
        <f>(AG348-Z348*1000)</f>
        <v>200</v>
      </c>
      <c r="AI348" s="199">
        <f>(AG348*AB348/1000)</f>
        <v>2444</v>
      </c>
      <c r="AJ348" s="197">
        <f>(AE348+10)</f>
        <v>42231</v>
      </c>
      <c r="AK348" s="200">
        <f>(AI348*0.05)</f>
        <v>122.2</v>
      </c>
      <c r="AL348" s="250"/>
    </row>
    <row r="349" spans="2:38">
      <c r="B349" s="390" t="s">
        <v>272</v>
      </c>
      <c r="C349" s="369" t="s">
        <v>428</v>
      </c>
      <c r="D349" s="480">
        <v>3</v>
      </c>
      <c r="E349" s="196" t="s">
        <v>36</v>
      </c>
      <c r="F349" s="197">
        <v>42216</v>
      </c>
      <c r="G349" s="336">
        <v>1</v>
      </c>
      <c r="H349" s="196" t="s">
        <v>35</v>
      </c>
      <c r="I349" s="334">
        <v>320</v>
      </c>
      <c r="J349" s="335"/>
      <c r="K349" s="272">
        <v>42220</v>
      </c>
      <c r="L349" s="197">
        <v>42221</v>
      </c>
      <c r="M349" s="196">
        <v>2521</v>
      </c>
      <c r="N349" s="198">
        <v>1000</v>
      </c>
      <c r="O349" s="198">
        <f>(N349-G349*1000)</f>
        <v>0</v>
      </c>
      <c r="P349" s="199">
        <f>(N349*I349/1000)</f>
        <v>320</v>
      </c>
      <c r="Q349" s="197">
        <f>(L349+10)</f>
        <v>42231</v>
      </c>
      <c r="R349" s="200">
        <f>(P349*0.05)</f>
        <v>16</v>
      </c>
      <c r="S349" s="605"/>
      <c r="U349" s="553"/>
      <c r="V349" s="369" t="s">
        <v>326</v>
      </c>
      <c r="W349" s="480">
        <v>3</v>
      </c>
      <c r="X349" s="196" t="s">
        <v>36</v>
      </c>
      <c r="Y349" s="197">
        <v>42216</v>
      </c>
      <c r="Z349" s="336">
        <v>1</v>
      </c>
      <c r="AA349" s="196" t="s">
        <v>35</v>
      </c>
      <c r="AB349" s="334">
        <v>320</v>
      </c>
      <c r="AC349" s="335"/>
      <c r="AD349" s="272">
        <v>42220</v>
      </c>
      <c r="AE349" s="197">
        <v>42221</v>
      </c>
      <c r="AF349" s="196">
        <v>2521</v>
      </c>
      <c r="AG349" s="198">
        <v>1000</v>
      </c>
      <c r="AH349" s="198">
        <f>(AG349-Z349*1000)</f>
        <v>0</v>
      </c>
      <c r="AI349" s="199">
        <f>(AG349*AB349/1000)</f>
        <v>320</v>
      </c>
      <c r="AJ349" s="197">
        <f>(AE349+10)</f>
        <v>42231</v>
      </c>
      <c r="AK349" s="200">
        <f>(AI349*0.05)</f>
        <v>16</v>
      </c>
      <c r="AL349" s="250"/>
    </row>
    <row r="350" spans="2:38">
      <c r="B350" s="367" t="s">
        <v>128</v>
      </c>
      <c r="C350" s="563" t="s">
        <v>82</v>
      </c>
      <c r="D350" s="627" t="s">
        <v>324</v>
      </c>
      <c r="E350" s="196" t="s">
        <v>74</v>
      </c>
      <c r="F350" s="197">
        <v>42213</v>
      </c>
      <c r="G350" s="209">
        <v>5</v>
      </c>
      <c r="H350" s="209" t="s">
        <v>35</v>
      </c>
      <c r="I350" s="211">
        <v>470</v>
      </c>
      <c r="J350" s="209"/>
      <c r="K350" s="212">
        <v>42216</v>
      </c>
      <c r="L350" s="210">
        <v>42219</v>
      </c>
      <c r="M350" s="209">
        <v>2519</v>
      </c>
      <c r="N350" s="198">
        <v>5200</v>
      </c>
      <c r="O350" s="198">
        <f>(N350-G350*1000)</f>
        <v>200</v>
      </c>
      <c r="P350" s="199">
        <f>(N350*I350/1000)</f>
        <v>2444</v>
      </c>
      <c r="Q350" s="197">
        <f>(L350+28)</f>
        <v>42247</v>
      </c>
      <c r="R350" s="200">
        <f>(P350*0.05)</f>
        <v>122.2</v>
      </c>
      <c r="S350" s="605"/>
      <c r="U350" s="828"/>
      <c r="V350" s="369" t="s">
        <v>274</v>
      </c>
      <c r="W350" s="480">
        <v>4</v>
      </c>
      <c r="X350" s="196" t="s">
        <v>36</v>
      </c>
      <c r="Y350" s="197">
        <v>42271</v>
      </c>
      <c r="Z350" s="336">
        <v>10</v>
      </c>
      <c r="AA350" s="196" t="s">
        <v>35</v>
      </c>
      <c r="AB350" s="334">
        <v>449.5</v>
      </c>
      <c r="AC350" s="335"/>
      <c r="AD350" s="272">
        <v>42277</v>
      </c>
      <c r="AE350" s="197">
        <v>42276</v>
      </c>
      <c r="AF350" s="196">
        <v>2563</v>
      </c>
      <c r="AG350" s="198">
        <v>10000</v>
      </c>
      <c r="AH350" s="198">
        <f>(AG350-Z350*1000)</f>
        <v>0</v>
      </c>
      <c r="AI350" s="199">
        <f>(AG350*AB350/1000)</f>
        <v>4495</v>
      </c>
      <c r="AJ350" s="197">
        <f>(AE350+10)</f>
        <v>42286</v>
      </c>
      <c r="AK350" s="200">
        <f>(AI350*0.05)</f>
        <v>224.75</v>
      </c>
      <c r="AL350" s="300"/>
    </row>
    <row r="351" spans="2:38">
      <c r="B351" s="1661" t="s">
        <v>206</v>
      </c>
      <c r="C351" s="209" t="s">
        <v>195</v>
      </c>
      <c r="D351" s="209">
        <v>31</v>
      </c>
      <c r="E351" s="209" t="s">
        <v>55</v>
      </c>
      <c r="F351" s="210">
        <v>42142</v>
      </c>
      <c r="G351" s="209">
        <v>20</v>
      </c>
      <c r="H351" s="209" t="s">
        <v>35</v>
      </c>
      <c r="I351" s="211">
        <v>300</v>
      </c>
      <c r="J351" s="209"/>
      <c r="K351" s="212">
        <v>42159</v>
      </c>
      <c r="L351" s="210">
        <v>42219</v>
      </c>
      <c r="M351" s="209">
        <v>2517</v>
      </c>
      <c r="N351" s="270">
        <v>20400</v>
      </c>
      <c r="O351" s="198">
        <f>(N351-G351*1000)</f>
        <v>400</v>
      </c>
      <c r="P351" s="199">
        <v>0</v>
      </c>
      <c r="Q351" s="197">
        <f>(L351+28)</f>
        <v>42247</v>
      </c>
      <c r="R351" s="200">
        <v>0</v>
      </c>
      <c r="S351" s="605"/>
      <c r="U351" s="553"/>
      <c r="V351" s="598"/>
      <c r="W351" s="487">
        <v>5</v>
      </c>
      <c r="X351" s="290" t="s">
        <v>36</v>
      </c>
      <c r="Y351" s="291"/>
      <c r="Z351" s="330"/>
      <c r="AA351" s="290" t="s">
        <v>35</v>
      </c>
      <c r="AB351" s="331">
        <v>470</v>
      </c>
      <c r="AC351" s="590"/>
      <c r="AD351" s="272"/>
      <c r="AE351" s="197"/>
      <c r="AF351" s="196"/>
      <c r="AG351" s="198"/>
      <c r="AH351" s="198"/>
      <c r="AI351" s="199"/>
      <c r="AJ351" s="591"/>
      <c r="AK351" s="279"/>
      <c r="AL351" s="300"/>
    </row>
    <row r="352" spans="2:38">
      <c r="B352" s="969" t="s">
        <v>120</v>
      </c>
      <c r="C352" s="196" t="s">
        <v>261</v>
      </c>
      <c r="D352" s="196">
        <v>6</v>
      </c>
      <c r="E352" s="196" t="s">
        <v>74</v>
      </c>
      <c r="F352" s="197">
        <v>42222</v>
      </c>
      <c r="G352" s="334">
        <v>20</v>
      </c>
      <c r="H352" s="196" t="s">
        <v>35</v>
      </c>
      <c r="I352" s="334">
        <v>300</v>
      </c>
      <c r="J352" s="335"/>
      <c r="K352" s="272">
        <v>42226</v>
      </c>
      <c r="L352" s="197">
        <v>42229</v>
      </c>
      <c r="M352" s="209">
        <v>2527</v>
      </c>
      <c r="N352" s="270">
        <v>21000</v>
      </c>
      <c r="O352" s="198">
        <f t="shared" ref="O352:O358" si="103">(N352-G352*1000)</f>
        <v>1000</v>
      </c>
      <c r="P352" s="199">
        <f t="shared" ref="P352:P358" si="104">(N352*I352/1000)</f>
        <v>6300</v>
      </c>
      <c r="Q352" s="197">
        <f t="shared" ref="Q352:Q358" si="105">(L352+35)</f>
        <v>42264</v>
      </c>
      <c r="R352" s="200">
        <f t="shared" ref="R352:R358" si="106">(P352*0.05)</f>
        <v>315</v>
      </c>
      <c r="S352" s="605"/>
      <c r="U352" s="553"/>
      <c r="V352" s="598"/>
      <c r="W352" s="487">
        <v>6</v>
      </c>
      <c r="X352" s="290" t="s">
        <v>36</v>
      </c>
      <c r="Y352" s="291"/>
      <c r="Z352" s="330"/>
      <c r="AA352" s="290" t="s">
        <v>35</v>
      </c>
      <c r="AB352" s="331">
        <v>470</v>
      </c>
      <c r="AC352" s="590"/>
      <c r="AD352" s="272"/>
      <c r="AE352" s="197"/>
      <c r="AF352" s="196"/>
      <c r="AG352" s="198"/>
      <c r="AH352" s="198"/>
      <c r="AI352" s="199"/>
      <c r="AJ352" s="591"/>
      <c r="AK352" s="279"/>
      <c r="AL352" s="300"/>
    </row>
    <row r="353" spans="2:38">
      <c r="B353" s="968" t="s">
        <v>2</v>
      </c>
      <c r="C353" s="209" t="s">
        <v>121</v>
      </c>
      <c r="D353" s="209">
        <v>268</v>
      </c>
      <c r="E353" s="209" t="s">
        <v>36</v>
      </c>
      <c r="F353" s="210">
        <v>42222</v>
      </c>
      <c r="G353" s="209">
        <v>100</v>
      </c>
      <c r="H353" s="209" t="s">
        <v>35</v>
      </c>
      <c r="I353" s="211">
        <v>66</v>
      </c>
      <c r="J353" s="209">
        <v>13383</v>
      </c>
      <c r="K353" s="212">
        <v>42233</v>
      </c>
      <c r="L353" s="210">
        <v>42236</v>
      </c>
      <c r="M353" s="209">
        <v>2533</v>
      </c>
      <c r="N353" s="270">
        <v>99000</v>
      </c>
      <c r="O353" s="270">
        <f t="shared" si="103"/>
        <v>-1000</v>
      </c>
      <c r="P353" s="199">
        <f t="shared" si="104"/>
        <v>6534</v>
      </c>
      <c r="Q353" s="197">
        <f t="shared" si="105"/>
        <v>42271</v>
      </c>
      <c r="R353" s="200">
        <f t="shared" si="106"/>
        <v>326.70000000000005</v>
      </c>
      <c r="S353" s="605"/>
      <c r="U353" s="553"/>
      <c r="V353" s="841"/>
      <c r="W353" s="487">
        <v>7</v>
      </c>
      <c r="X353" s="290" t="s">
        <v>36</v>
      </c>
      <c r="Y353" s="291"/>
      <c r="Z353" s="330"/>
      <c r="AA353" s="290" t="s">
        <v>35</v>
      </c>
      <c r="AB353" s="331">
        <v>280</v>
      </c>
      <c r="AC353" s="847"/>
      <c r="AD353" s="592"/>
      <c r="AE353" s="593"/>
      <c r="AF353" s="594"/>
      <c r="AG353" s="595"/>
      <c r="AH353" s="595"/>
      <c r="AI353" s="596"/>
      <c r="AJ353" s="848"/>
      <c r="AK353" s="849"/>
      <c r="AL353" s="301"/>
    </row>
    <row r="354" spans="2:38">
      <c r="B354" s="968" t="s">
        <v>2</v>
      </c>
      <c r="C354" s="209" t="s">
        <v>121</v>
      </c>
      <c r="D354" s="209">
        <v>269</v>
      </c>
      <c r="E354" s="209" t="s">
        <v>36</v>
      </c>
      <c r="F354" s="210">
        <v>42222</v>
      </c>
      <c r="G354" s="209">
        <v>100</v>
      </c>
      <c r="H354" s="209" t="s">
        <v>35</v>
      </c>
      <c r="I354" s="211">
        <v>66</v>
      </c>
      <c r="J354" s="209">
        <v>13383</v>
      </c>
      <c r="K354" s="212">
        <v>42243</v>
      </c>
      <c r="L354" s="210">
        <v>42244</v>
      </c>
      <c r="M354" s="209">
        <v>2539</v>
      </c>
      <c r="N354" s="270">
        <v>75000</v>
      </c>
      <c r="O354" s="270">
        <f t="shared" si="103"/>
        <v>-25000</v>
      </c>
      <c r="P354" s="199">
        <f t="shared" si="104"/>
        <v>4950</v>
      </c>
      <c r="Q354" s="197">
        <f t="shared" si="105"/>
        <v>42279</v>
      </c>
      <c r="R354" s="200">
        <f t="shared" si="106"/>
        <v>247.5</v>
      </c>
      <c r="S354" s="605"/>
      <c r="U354" s="553"/>
      <c r="V354" s="598"/>
      <c r="W354" s="487">
        <v>8</v>
      </c>
      <c r="X354" s="290" t="s">
        <v>36</v>
      </c>
      <c r="Y354" s="291"/>
      <c r="Z354" s="330"/>
      <c r="AA354" s="290" t="s">
        <v>35</v>
      </c>
      <c r="AB354" s="331">
        <v>470</v>
      </c>
      <c r="AC354" s="590"/>
      <c r="AD354" s="272"/>
      <c r="AE354" s="197"/>
      <c r="AF354" s="196"/>
      <c r="AG354" s="198"/>
      <c r="AH354" s="198"/>
      <c r="AI354" s="199"/>
      <c r="AJ354" s="591"/>
      <c r="AK354" s="279"/>
      <c r="AL354" s="301"/>
    </row>
    <row r="355" spans="2:38">
      <c r="B355" s="968" t="s">
        <v>2</v>
      </c>
      <c r="C355" s="196" t="s">
        <v>70</v>
      </c>
      <c r="D355" s="196">
        <v>271</v>
      </c>
      <c r="E355" s="209" t="s">
        <v>36</v>
      </c>
      <c r="F355" s="210">
        <v>42222</v>
      </c>
      <c r="G355" s="209">
        <v>100</v>
      </c>
      <c r="H355" s="209" t="s">
        <v>35</v>
      </c>
      <c r="I355" s="334">
        <v>110</v>
      </c>
      <c r="J355" s="196"/>
      <c r="K355" s="272">
        <v>42236</v>
      </c>
      <c r="L355" s="210">
        <f>(K355)</f>
        <v>42236</v>
      </c>
      <c r="M355" s="209">
        <v>2533</v>
      </c>
      <c r="N355" s="209">
        <v>100500</v>
      </c>
      <c r="O355" s="209">
        <f t="shared" si="103"/>
        <v>500</v>
      </c>
      <c r="P355" s="211">
        <f t="shared" si="104"/>
        <v>11055</v>
      </c>
      <c r="Q355" s="197">
        <f t="shared" si="105"/>
        <v>42271</v>
      </c>
      <c r="R355" s="209">
        <f t="shared" si="106"/>
        <v>552.75</v>
      </c>
      <c r="S355" s="605"/>
      <c r="U355" s="553"/>
      <c r="V355" s="598"/>
      <c r="W355" s="487">
        <v>9</v>
      </c>
      <c r="X355" s="290" t="s">
        <v>36</v>
      </c>
      <c r="Y355" s="291"/>
      <c r="Z355" s="330"/>
      <c r="AA355" s="290" t="s">
        <v>35</v>
      </c>
      <c r="AB355" s="331">
        <v>470</v>
      </c>
      <c r="AC355" s="590"/>
      <c r="AD355" s="272"/>
      <c r="AE355" s="197"/>
      <c r="AF355" s="196"/>
      <c r="AG355" s="198"/>
      <c r="AH355" s="198"/>
      <c r="AI355" s="199"/>
      <c r="AJ355" s="591"/>
      <c r="AK355" s="279"/>
      <c r="AL355" s="301"/>
    </row>
    <row r="356" spans="2:38">
      <c r="B356" s="1662" t="s">
        <v>2</v>
      </c>
      <c r="C356" s="196" t="s">
        <v>70</v>
      </c>
      <c r="D356" s="196">
        <v>272</v>
      </c>
      <c r="E356" s="209" t="s">
        <v>36</v>
      </c>
      <c r="F356" s="210">
        <v>42222</v>
      </c>
      <c r="G356" s="209">
        <v>100</v>
      </c>
      <c r="H356" s="209" t="s">
        <v>35</v>
      </c>
      <c r="I356" s="334">
        <v>110</v>
      </c>
      <c r="J356" s="196"/>
      <c r="K356" s="272">
        <v>42246</v>
      </c>
      <c r="L356" s="210">
        <v>42244</v>
      </c>
      <c r="M356" s="209">
        <v>2539</v>
      </c>
      <c r="N356" s="209">
        <v>100500</v>
      </c>
      <c r="O356" s="209">
        <f t="shared" si="103"/>
        <v>500</v>
      </c>
      <c r="P356" s="211">
        <f t="shared" si="104"/>
        <v>11055</v>
      </c>
      <c r="Q356" s="197">
        <f t="shared" si="105"/>
        <v>42279</v>
      </c>
      <c r="R356" s="209">
        <f t="shared" si="106"/>
        <v>552.75</v>
      </c>
      <c r="S356" s="605"/>
      <c r="U356" s="553"/>
      <c r="V356" s="598"/>
      <c r="W356" s="487">
        <v>12</v>
      </c>
      <c r="X356" s="290" t="s">
        <v>36</v>
      </c>
      <c r="Y356" s="291"/>
      <c r="Z356" s="330"/>
      <c r="AA356" s="290" t="s">
        <v>35</v>
      </c>
      <c r="AB356" s="331">
        <v>470</v>
      </c>
      <c r="AC356" s="590"/>
      <c r="AD356" s="272"/>
      <c r="AE356" s="197"/>
      <c r="AF356" s="196"/>
      <c r="AG356" s="198"/>
      <c r="AH356" s="198"/>
      <c r="AI356" s="199"/>
      <c r="AJ356" s="591"/>
      <c r="AK356" s="279"/>
      <c r="AL356" s="301"/>
    </row>
    <row r="357" spans="2:38">
      <c r="B357" s="390" t="s">
        <v>44</v>
      </c>
      <c r="C357" s="563" t="s">
        <v>45</v>
      </c>
      <c r="D357" s="196">
        <v>10</v>
      </c>
      <c r="E357" s="196" t="s">
        <v>55</v>
      </c>
      <c r="F357" s="197">
        <v>42236</v>
      </c>
      <c r="G357" s="336">
        <v>30</v>
      </c>
      <c r="H357" s="196" t="s">
        <v>35</v>
      </c>
      <c r="I357" s="334">
        <v>449.5</v>
      </c>
      <c r="J357" s="196">
        <v>8490</v>
      </c>
      <c r="K357" s="272">
        <v>42243</v>
      </c>
      <c r="L357" s="197">
        <v>42247</v>
      </c>
      <c r="M357" s="209">
        <v>2540</v>
      </c>
      <c r="N357" s="198">
        <v>30000</v>
      </c>
      <c r="O357" s="198">
        <f t="shared" si="103"/>
        <v>0</v>
      </c>
      <c r="P357" s="199">
        <f t="shared" si="104"/>
        <v>13485</v>
      </c>
      <c r="Q357" s="197">
        <f t="shared" si="105"/>
        <v>42282</v>
      </c>
      <c r="R357" s="200">
        <f t="shared" si="106"/>
        <v>674.25</v>
      </c>
      <c r="S357" s="605"/>
      <c r="U357" s="553"/>
      <c r="V357" s="598"/>
      <c r="W357" s="487">
        <v>13</v>
      </c>
      <c r="X357" s="290" t="s">
        <v>36</v>
      </c>
      <c r="Y357" s="291"/>
      <c r="Z357" s="330"/>
      <c r="AA357" s="290" t="s">
        <v>35</v>
      </c>
      <c r="AB357" s="331">
        <v>470</v>
      </c>
      <c r="AC357" s="590"/>
      <c r="AD357" s="272"/>
      <c r="AE357" s="197"/>
      <c r="AF357" s="196"/>
      <c r="AG357" s="198"/>
      <c r="AH357" s="198"/>
      <c r="AI357" s="199"/>
      <c r="AJ357" s="591"/>
      <c r="AK357" s="279"/>
      <c r="AL357" s="301"/>
    </row>
    <row r="358" spans="2:38">
      <c r="B358" s="390" t="s">
        <v>44</v>
      </c>
      <c r="C358" s="563" t="s">
        <v>340</v>
      </c>
      <c r="D358" s="196">
        <v>11</v>
      </c>
      <c r="E358" s="196" t="s">
        <v>55</v>
      </c>
      <c r="F358" s="197">
        <v>42236</v>
      </c>
      <c r="G358" s="336">
        <v>10</v>
      </c>
      <c r="H358" s="196" t="s">
        <v>35</v>
      </c>
      <c r="I358" s="334">
        <v>320</v>
      </c>
      <c r="J358" s="196"/>
      <c r="K358" s="272">
        <v>42243</v>
      </c>
      <c r="L358" s="197">
        <v>42247</v>
      </c>
      <c r="M358" s="209">
        <v>2540</v>
      </c>
      <c r="N358" s="198">
        <v>8400</v>
      </c>
      <c r="O358" s="198">
        <f t="shared" si="103"/>
        <v>-1600</v>
      </c>
      <c r="P358" s="199">
        <f t="shared" si="104"/>
        <v>2688</v>
      </c>
      <c r="Q358" s="197">
        <f t="shared" si="105"/>
        <v>42282</v>
      </c>
      <c r="R358" s="200">
        <f t="shared" si="106"/>
        <v>134.4</v>
      </c>
      <c r="S358" s="2677"/>
      <c r="U358" s="553"/>
      <c r="V358" s="598"/>
      <c r="W358" s="487">
        <v>10</v>
      </c>
      <c r="X358" s="290" t="s">
        <v>36</v>
      </c>
      <c r="Y358" s="291"/>
      <c r="Z358" s="330"/>
      <c r="AA358" s="290" t="s">
        <v>35</v>
      </c>
      <c r="AB358" s="331">
        <v>470</v>
      </c>
      <c r="AC358" s="590"/>
      <c r="AD358" s="272"/>
      <c r="AE358" s="197"/>
      <c r="AF358" s="196"/>
      <c r="AG358" s="198"/>
      <c r="AH358" s="198"/>
      <c r="AI358" s="199"/>
      <c r="AJ358" s="591"/>
      <c r="AK358" s="279"/>
      <c r="AL358" s="301"/>
    </row>
    <row r="359" spans="2:38">
      <c r="B359" s="1394" t="s">
        <v>206</v>
      </c>
      <c r="C359" s="209" t="s">
        <v>195</v>
      </c>
      <c r="D359" s="209">
        <v>32</v>
      </c>
      <c r="E359" s="209" t="s">
        <v>55</v>
      </c>
      <c r="F359" s="210">
        <v>42142</v>
      </c>
      <c r="G359" s="209">
        <v>20</v>
      </c>
      <c r="H359" s="209" t="s">
        <v>35</v>
      </c>
      <c r="I359" s="211">
        <v>300</v>
      </c>
      <c r="J359" s="209"/>
      <c r="K359" s="212">
        <v>42187</v>
      </c>
      <c r="L359" s="210">
        <v>42243</v>
      </c>
      <c r="M359" s="209">
        <v>2538</v>
      </c>
      <c r="N359" s="270">
        <v>20300</v>
      </c>
      <c r="O359" s="198">
        <f>(N359-G359*1000)</f>
        <v>300</v>
      </c>
      <c r="P359" s="199">
        <v>0</v>
      </c>
      <c r="Q359" s="197">
        <f>(L359+28)</f>
        <v>42271</v>
      </c>
      <c r="R359" s="200">
        <v>0</v>
      </c>
      <c r="S359" s="339"/>
      <c r="U359" s="553"/>
      <c r="V359" s="598"/>
      <c r="W359" s="487">
        <v>11</v>
      </c>
      <c r="X359" s="290" t="s">
        <v>36</v>
      </c>
      <c r="Y359" s="291"/>
      <c r="Z359" s="1106"/>
      <c r="AA359" s="290" t="s">
        <v>35</v>
      </c>
      <c r="AB359" s="331">
        <v>470</v>
      </c>
      <c r="AC359" s="590"/>
      <c r="AD359" s="272"/>
      <c r="AE359" s="197"/>
      <c r="AF359" s="196"/>
      <c r="AG359" s="198"/>
      <c r="AH359" s="198"/>
      <c r="AI359" s="199"/>
      <c r="AJ359" s="591"/>
      <c r="AK359" s="279"/>
      <c r="AL359" s="301"/>
    </row>
    <row r="360" spans="2:38">
      <c r="B360" s="969" t="s">
        <v>206</v>
      </c>
      <c r="C360" s="209" t="s">
        <v>77</v>
      </c>
      <c r="D360" s="201">
        <v>39</v>
      </c>
      <c r="E360" s="201" t="s">
        <v>74</v>
      </c>
      <c r="F360" s="217">
        <v>42243</v>
      </c>
      <c r="G360" s="201">
        <v>10</v>
      </c>
      <c r="H360" s="201" t="s">
        <v>35</v>
      </c>
      <c r="I360" s="511">
        <v>470</v>
      </c>
      <c r="J360" s="201"/>
      <c r="K360" s="219">
        <v>42243</v>
      </c>
      <c r="L360" s="217">
        <v>42243</v>
      </c>
      <c r="M360" s="201">
        <v>2538</v>
      </c>
      <c r="N360" s="204">
        <v>10000</v>
      </c>
      <c r="O360" s="823">
        <f>(N360-G360*1000)</f>
        <v>0</v>
      </c>
      <c r="P360" s="824">
        <f>(N360*I360/1000)</f>
        <v>4700</v>
      </c>
      <c r="Q360" s="217">
        <f>(L360+28)</f>
        <v>42271</v>
      </c>
      <c r="R360" s="200">
        <f>(P360*0.05)</f>
        <v>235</v>
      </c>
      <c r="S360" s="339"/>
      <c r="U360" s="553"/>
      <c r="V360" s="598"/>
      <c r="W360" s="487">
        <v>14</v>
      </c>
      <c r="X360" s="290" t="s">
        <v>223</v>
      </c>
      <c r="Y360" s="291"/>
      <c r="Z360" s="330"/>
      <c r="AA360" s="290" t="s">
        <v>35</v>
      </c>
      <c r="AB360" s="331">
        <v>470</v>
      </c>
      <c r="AC360" s="590"/>
      <c r="AD360" s="272"/>
      <c r="AE360" s="197"/>
      <c r="AF360" s="196"/>
      <c r="AG360" s="198"/>
      <c r="AH360" s="198"/>
      <c r="AI360" s="199"/>
      <c r="AJ360" s="591"/>
      <c r="AK360" s="279"/>
      <c r="AL360" s="301"/>
    </row>
    <row r="361" spans="2:38">
      <c r="B361" s="367" t="s">
        <v>420</v>
      </c>
      <c r="C361" s="201" t="s">
        <v>421</v>
      </c>
      <c r="D361" s="201">
        <v>1</v>
      </c>
      <c r="E361" s="201" t="s">
        <v>101</v>
      </c>
      <c r="F361" s="217">
        <v>42222</v>
      </c>
      <c r="G361" s="201">
        <v>1</v>
      </c>
      <c r="H361" s="201" t="s">
        <v>35</v>
      </c>
      <c r="I361" s="511">
        <v>250</v>
      </c>
      <c r="J361" s="201"/>
      <c r="K361" s="219">
        <v>42223</v>
      </c>
      <c r="L361" s="217">
        <v>42223</v>
      </c>
      <c r="M361" s="201"/>
      <c r="N361" s="201">
        <v>1000</v>
      </c>
      <c r="O361" s="201">
        <f>(N361-G361*1000)</f>
        <v>0</v>
      </c>
      <c r="P361" s="511">
        <v>250</v>
      </c>
      <c r="Q361" s="197">
        <f>(L361+35)</f>
        <v>42258</v>
      </c>
      <c r="R361" s="200">
        <f>(P361*0.05)</f>
        <v>12.5</v>
      </c>
      <c r="S361" s="339"/>
      <c r="U361" s="553"/>
      <c r="V361" s="598"/>
      <c r="W361" s="487">
        <v>15</v>
      </c>
      <c r="X361" s="290" t="s">
        <v>223</v>
      </c>
      <c r="Y361" s="291"/>
      <c r="Z361" s="330"/>
      <c r="AA361" s="290" t="s">
        <v>35</v>
      </c>
      <c r="AB361" s="331">
        <v>470</v>
      </c>
      <c r="AC361" s="590"/>
      <c r="AD361" s="272"/>
      <c r="AE361" s="197"/>
      <c r="AF361" s="196"/>
      <c r="AG361" s="198"/>
      <c r="AH361" s="198"/>
      <c r="AI361" s="199"/>
      <c r="AJ361" s="591"/>
      <c r="AK361" s="279"/>
      <c r="AL361" s="1187"/>
    </row>
    <row r="362" spans="2:38">
      <c r="B362" s="1587" t="s">
        <v>125</v>
      </c>
      <c r="C362" s="928" t="s">
        <v>421</v>
      </c>
      <c r="D362" s="928">
        <v>7</v>
      </c>
      <c r="E362" s="928" t="s">
        <v>101</v>
      </c>
      <c r="F362" s="1043">
        <v>42233</v>
      </c>
      <c r="G362" s="928">
        <v>2</v>
      </c>
      <c r="H362" s="928" t="s">
        <v>35</v>
      </c>
      <c r="I362" s="1669">
        <v>279</v>
      </c>
      <c r="J362" s="928"/>
      <c r="K362" s="1047">
        <v>42235</v>
      </c>
      <c r="L362" s="1043">
        <v>42235</v>
      </c>
      <c r="M362" s="928"/>
      <c r="N362" s="928">
        <v>2000</v>
      </c>
      <c r="O362" s="928">
        <f>(N362-G362*1000)</f>
        <v>0</v>
      </c>
      <c r="P362" s="824">
        <f>(N362*I362/1000)</f>
        <v>558</v>
      </c>
      <c r="Q362" s="825">
        <f>(L362+35)</f>
        <v>42270</v>
      </c>
      <c r="R362" s="826">
        <f>(P362*0.05)</f>
        <v>27.900000000000002</v>
      </c>
      <c r="S362" s="1226"/>
      <c r="U362" s="553"/>
      <c r="V362" s="598"/>
      <c r="W362" s="487">
        <v>16</v>
      </c>
      <c r="X362" s="290" t="s">
        <v>249</v>
      </c>
      <c r="Y362" s="291"/>
      <c r="Z362" s="330"/>
      <c r="AA362" s="290" t="s">
        <v>35</v>
      </c>
      <c r="AB362" s="331">
        <v>470</v>
      </c>
      <c r="AC362" s="590"/>
      <c r="AD362" s="272"/>
      <c r="AE362" s="197"/>
      <c r="AF362" s="196"/>
      <c r="AG362" s="198"/>
      <c r="AH362" s="198"/>
      <c r="AI362" s="199"/>
      <c r="AJ362" s="591"/>
      <c r="AK362" s="279"/>
      <c r="AL362" s="301"/>
    </row>
    <row r="363" spans="2:38" ht="15" thickBot="1">
      <c r="B363" s="167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1710"/>
      <c r="Q363" s="220"/>
      <c r="R363" s="220"/>
      <c r="S363" s="339"/>
      <c r="U363" s="581"/>
      <c r="V363" s="1249"/>
      <c r="W363" s="1250">
        <v>17</v>
      </c>
      <c r="X363" s="1251" t="s">
        <v>263</v>
      </c>
      <c r="Y363" s="1252"/>
      <c r="Z363" s="1253"/>
      <c r="AA363" s="1251" t="s">
        <v>35</v>
      </c>
      <c r="AB363" s="1254">
        <v>470</v>
      </c>
      <c r="AC363" s="1255"/>
      <c r="AD363" s="455"/>
      <c r="AE363" s="456"/>
      <c r="AF363" s="452"/>
      <c r="AG363" s="459"/>
      <c r="AH363" s="459"/>
      <c r="AI363" s="460"/>
      <c r="AJ363" s="1256"/>
      <c r="AK363" s="1257"/>
      <c r="AL363" s="303"/>
    </row>
    <row r="364" spans="2:38" ht="15" thickBot="1">
      <c r="B364" s="1386"/>
      <c r="C364" s="467"/>
      <c r="D364" s="467"/>
      <c r="E364" s="467"/>
      <c r="F364" s="467"/>
      <c r="G364" s="467"/>
      <c r="H364" s="467"/>
      <c r="I364" s="467"/>
      <c r="J364" s="467"/>
      <c r="K364" s="467"/>
      <c r="L364" s="467"/>
      <c r="M364" s="467"/>
      <c r="N364" s="467"/>
      <c r="O364" s="467"/>
      <c r="P364" s="1709">
        <f>SUM(P347:P363)</f>
        <v>66783</v>
      </c>
      <c r="Q364" s="467"/>
      <c r="R364" s="517">
        <f>SUM(R347:R363)</f>
        <v>3339.15</v>
      </c>
      <c r="S364" s="1308"/>
    </row>
    <row r="365" spans="2:38" ht="15" thickBot="1"/>
    <row r="366" spans="2:38" ht="24" thickBot="1">
      <c r="V366" s="94" t="s">
        <v>288</v>
      </c>
      <c r="W366" t="s">
        <v>346</v>
      </c>
      <c r="Z366" s="2"/>
      <c r="AB366" t="s">
        <v>293</v>
      </c>
      <c r="AD366" t="s">
        <v>345</v>
      </c>
      <c r="AH366" s="1193"/>
      <c r="AI366" s="1194"/>
      <c r="AJ366" s="1194"/>
      <c r="AK366" s="1194"/>
      <c r="AL366" s="1353"/>
    </row>
    <row r="367" spans="2:38">
      <c r="U367" s="546"/>
      <c r="V367" s="548"/>
      <c r="W367" s="157"/>
      <c r="X367" s="6" t="s">
        <v>14</v>
      </c>
      <c r="Y367" s="6" t="s">
        <v>12</v>
      </c>
      <c r="Z367" s="6"/>
      <c r="AA367" s="4"/>
      <c r="AB367" s="6" t="s">
        <v>15</v>
      </c>
      <c r="AC367" s="6" t="s">
        <v>16</v>
      </c>
      <c r="AD367" s="6" t="s">
        <v>12</v>
      </c>
      <c r="AE367" s="6" t="s">
        <v>12</v>
      </c>
      <c r="AF367" s="4"/>
      <c r="AG367" s="4"/>
      <c r="AH367" s="10"/>
      <c r="AI367" s="10"/>
      <c r="AJ367" s="8" t="s">
        <v>12</v>
      </c>
      <c r="AK367" s="8" t="s">
        <v>17</v>
      </c>
      <c r="AL367" s="8"/>
    </row>
    <row r="368" spans="2:38">
      <c r="U368" s="179"/>
      <c r="V368" s="549"/>
      <c r="W368" s="224"/>
      <c r="X368" s="8"/>
      <c r="Y368" s="8"/>
      <c r="Z368" s="8"/>
      <c r="AA368" s="10"/>
      <c r="AB368" s="8"/>
      <c r="AC368" s="8"/>
      <c r="AD368" s="8"/>
      <c r="AE368" s="8"/>
      <c r="AF368" s="10"/>
      <c r="AG368" s="10"/>
      <c r="AH368" s="10"/>
      <c r="AI368" s="10"/>
      <c r="AJ368" s="8"/>
      <c r="AK368" s="8"/>
      <c r="AL368" s="8"/>
    </row>
    <row r="369" spans="2:38">
      <c r="U369" s="179"/>
      <c r="V369" s="469" t="s">
        <v>4</v>
      </c>
      <c r="W369" s="153" t="s">
        <v>18</v>
      </c>
      <c r="X369" s="8" t="s">
        <v>19</v>
      </c>
      <c r="Y369" s="8" t="s">
        <v>19</v>
      </c>
      <c r="Z369" s="8" t="s">
        <v>20</v>
      </c>
      <c r="AA369" s="8" t="s">
        <v>21</v>
      </c>
      <c r="AB369" s="8" t="s">
        <v>22</v>
      </c>
      <c r="AC369" s="8" t="s">
        <v>19</v>
      </c>
      <c r="AD369" s="8" t="s">
        <v>23</v>
      </c>
      <c r="AE369" s="8" t="s">
        <v>23</v>
      </c>
      <c r="AF369" s="8" t="s">
        <v>24</v>
      </c>
      <c r="AG369" s="8" t="s">
        <v>20</v>
      </c>
      <c r="AH369" s="8" t="s">
        <v>25</v>
      </c>
      <c r="AI369" s="8" t="s">
        <v>0</v>
      </c>
      <c r="AJ369" s="8" t="s">
        <v>11</v>
      </c>
      <c r="AK369" s="8" t="s">
        <v>11</v>
      </c>
      <c r="AL369" s="8" t="s">
        <v>26</v>
      </c>
    </row>
    <row r="370" spans="2:38">
      <c r="U370" s="179"/>
      <c r="V370" s="549"/>
      <c r="W370" s="224"/>
      <c r="X370" s="8" t="s">
        <v>3</v>
      </c>
      <c r="Y370" s="8" t="s">
        <v>18</v>
      </c>
      <c r="Z370" s="8"/>
      <c r="AA370" s="10"/>
      <c r="AB370" s="8" t="s">
        <v>21</v>
      </c>
      <c r="AC370" s="8" t="s">
        <v>3</v>
      </c>
      <c r="AD370" s="8" t="s">
        <v>27</v>
      </c>
      <c r="AE370" s="8" t="s">
        <v>28</v>
      </c>
      <c r="AF370" s="10"/>
      <c r="AG370" s="10"/>
      <c r="AH370" s="10"/>
      <c r="AI370" s="10"/>
      <c r="AJ370" s="8" t="s">
        <v>29</v>
      </c>
      <c r="AK370" s="8" t="s">
        <v>30</v>
      </c>
      <c r="AL370" s="8"/>
    </row>
    <row r="371" spans="2:38" ht="15" thickBot="1">
      <c r="U371" s="179"/>
      <c r="V371" s="552"/>
      <c r="W371" s="155"/>
      <c r="X371" s="14"/>
      <c r="Y371" s="13"/>
      <c r="Z371" s="14"/>
      <c r="AA371" s="13"/>
      <c r="AB371" s="14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</row>
    <row r="372" spans="2:38" ht="18.600000000000001" thickBot="1">
      <c r="B372" s="540" t="s">
        <v>178</v>
      </c>
      <c r="D372" s="133"/>
      <c r="E372" s="134"/>
      <c r="F372" s="134"/>
      <c r="G372" s="134"/>
      <c r="H372" s="134"/>
      <c r="I372" s="135"/>
      <c r="J372" s="134"/>
      <c r="K372" s="134"/>
      <c r="L372" s="134"/>
      <c r="M372" s="132"/>
      <c r="N372" s="136"/>
      <c r="U372" s="551"/>
      <c r="V372" s="599" t="s">
        <v>289</v>
      </c>
      <c r="W372" s="484">
        <v>1</v>
      </c>
      <c r="X372" s="238" t="s">
        <v>36</v>
      </c>
      <c r="Y372" s="239">
        <v>42166</v>
      </c>
      <c r="Z372" s="554">
        <v>2</v>
      </c>
      <c r="AA372" s="238" t="s">
        <v>35</v>
      </c>
      <c r="AB372" s="240">
        <v>480</v>
      </c>
      <c r="AC372" s="600"/>
      <c r="AD372" s="375">
        <v>42166</v>
      </c>
      <c r="AE372" s="371">
        <v>42166</v>
      </c>
      <c r="AF372" s="370">
        <v>2470</v>
      </c>
      <c r="AG372" s="378">
        <v>2000</v>
      </c>
      <c r="AH372" s="378">
        <f>(AG372-Z372*1000)</f>
        <v>0</v>
      </c>
      <c r="AI372" s="379">
        <f>(AG372*AB372/1000)</f>
        <v>960</v>
      </c>
      <c r="AJ372" s="601">
        <f>(AE372+28)</f>
        <v>42194</v>
      </c>
      <c r="AK372" s="248">
        <f>(AI372*0.05)</f>
        <v>48</v>
      </c>
      <c r="AL372" s="323"/>
    </row>
    <row r="373" spans="2:38">
      <c r="B373" s="3"/>
      <c r="C373" s="4"/>
      <c r="D373" s="4"/>
      <c r="E373" s="5" t="s">
        <v>14</v>
      </c>
      <c r="F373" s="5" t="s">
        <v>12</v>
      </c>
      <c r="G373" s="5"/>
      <c r="H373" s="4"/>
      <c r="I373" s="5" t="s">
        <v>15</v>
      </c>
      <c r="J373" s="5" t="s">
        <v>16</v>
      </c>
      <c r="K373" s="5" t="s">
        <v>12</v>
      </c>
      <c r="L373" s="5" t="s">
        <v>12</v>
      </c>
      <c r="M373" s="4"/>
      <c r="N373" s="4"/>
      <c r="O373" s="4"/>
      <c r="P373" s="4"/>
      <c r="Q373" s="5" t="s">
        <v>12</v>
      </c>
      <c r="R373" s="5" t="s">
        <v>17</v>
      </c>
      <c r="S373" s="6"/>
      <c r="U373" s="553"/>
      <c r="V373" s="598" t="s">
        <v>290</v>
      </c>
      <c r="W373" s="487">
        <v>2</v>
      </c>
      <c r="X373" s="290" t="s">
        <v>36</v>
      </c>
      <c r="Y373" s="291">
        <v>41737</v>
      </c>
      <c r="Z373" s="330">
        <v>2</v>
      </c>
      <c r="AA373" s="290" t="s">
        <v>35</v>
      </c>
      <c r="AB373" s="331">
        <v>480</v>
      </c>
      <c r="AC373" s="590"/>
      <c r="AD373" s="272">
        <v>42167</v>
      </c>
      <c r="AE373" s="197">
        <v>42167</v>
      </c>
      <c r="AF373" s="196">
        <v>2473</v>
      </c>
      <c r="AG373" s="198">
        <v>2000</v>
      </c>
      <c r="AH373" s="198">
        <f>(AG373-Z373*1000)</f>
        <v>0</v>
      </c>
      <c r="AI373" s="199">
        <f>(AG373*AB373/1000)</f>
        <v>960</v>
      </c>
      <c r="AJ373" s="591">
        <f>(AE373+28)</f>
        <v>42195</v>
      </c>
      <c r="AK373" s="279">
        <f>(AI373*0.05)</f>
        <v>48</v>
      </c>
      <c r="AL373" s="300"/>
    </row>
    <row r="374" spans="2:38">
      <c r="B374" s="7" t="s">
        <v>3</v>
      </c>
      <c r="C374" s="8" t="s">
        <v>4</v>
      </c>
      <c r="D374" s="9" t="s">
        <v>18</v>
      </c>
      <c r="E374" s="9" t="s">
        <v>19</v>
      </c>
      <c r="F374" s="9" t="s">
        <v>19</v>
      </c>
      <c r="G374" s="9" t="s">
        <v>20</v>
      </c>
      <c r="H374" s="9" t="s">
        <v>21</v>
      </c>
      <c r="I374" s="9" t="s">
        <v>22</v>
      </c>
      <c r="J374" s="9" t="s">
        <v>19</v>
      </c>
      <c r="K374" s="9" t="s">
        <v>23</v>
      </c>
      <c r="L374" s="9" t="s">
        <v>23</v>
      </c>
      <c r="M374" s="9" t="s">
        <v>24</v>
      </c>
      <c r="N374" s="9" t="s">
        <v>20</v>
      </c>
      <c r="O374" s="9" t="s">
        <v>25</v>
      </c>
      <c r="P374" s="9" t="s">
        <v>0</v>
      </c>
      <c r="Q374" s="9" t="s">
        <v>11</v>
      </c>
      <c r="R374" s="9" t="s">
        <v>11</v>
      </c>
      <c r="S374" s="9" t="s">
        <v>26</v>
      </c>
      <c r="U374" s="553"/>
      <c r="V374" s="598"/>
      <c r="W374" s="487"/>
      <c r="X374" s="290"/>
      <c r="Y374" s="291"/>
      <c r="Z374" s="330"/>
      <c r="AA374" s="290"/>
      <c r="AB374" s="331"/>
      <c r="AC374" s="590"/>
      <c r="AD374" s="272"/>
      <c r="AE374" s="197"/>
      <c r="AF374" s="196"/>
      <c r="AG374" s="198"/>
      <c r="AH374" s="198"/>
      <c r="AI374" s="199"/>
      <c r="AJ374" s="591"/>
      <c r="AK374" s="279"/>
      <c r="AL374" s="300"/>
    </row>
    <row r="375" spans="2:38" ht="15" thickBot="1">
      <c r="B375" s="12"/>
      <c r="C375" s="194"/>
      <c r="D375" s="194"/>
      <c r="E375" s="195" t="s">
        <v>3</v>
      </c>
      <c r="F375" s="195" t="s">
        <v>18</v>
      </c>
      <c r="G375" s="195"/>
      <c r="H375" s="194"/>
      <c r="I375" s="195" t="s">
        <v>21</v>
      </c>
      <c r="J375" s="195" t="s">
        <v>3</v>
      </c>
      <c r="K375" s="195" t="s">
        <v>27</v>
      </c>
      <c r="L375" s="195" t="s">
        <v>28</v>
      </c>
      <c r="M375" s="194"/>
      <c r="N375" s="194"/>
      <c r="O375" s="194"/>
      <c r="P375" s="194"/>
      <c r="Q375" s="195" t="s">
        <v>33</v>
      </c>
      <c r="R375" s="195" t="s">
        <v>30</v>
      </c>
      <c r="S375" s="8"/>
      <c r="U375" s="553"/>
      <c r="V375" s="597"/>
      <c r="W375" s="486"/>
      <c r="X375" s="144"/>
      <c r="Y375" s="145"/>
      <c r="Z375" s="146"/>
      <c r="AA375" s="144"/>
      <c r="AB375" s="147"/>
      <c r="AC375" s="589"/>
      <c r="AD375" s="206"/>
      <c r="AE375" s="203"/>
      <c r="AF375" s="202"/>
      <c r="AG375" s="207"/>
      <c r="AH375" s="207"/>
      <c r="AI375" s="205"/>
      <c r="AJ375" s="278"/>
      <c r="AK375" s="148"/>
      <c r="AL375" s="300"/>
    </row>
    <row r="376" spans="2:38">
      <c r="B376" s="1428" t="s">
        <v>206</v>
      </c>
      <c r="C376" s="369" t="s">
        <v>195</v>
      </c>
      <c r="D376" s="209">
        <v>35</v>
      </c>
      <c r="E376" s="170" t="s">
        <v>55</v>
      </c>
      <c r="F376" s="210">
        <v>42142</v>
      </c>
      <c r="G376" s="209">
        <v>20</v>
      </c>
      <c r="H376" s="209" t="s">
        <v>35</v>
      </c>
      <c r="I376" s="821">
        <v>300</v>
      </c>
      <c r="J376" s="209"/>
      <c r="K376" s="212">
        <v>42271</v>
      </c>
      <c r="L376" s="1309">
        <f>(K376)</f>
        <v>42271</v>
      </c>
      <c r="M376" s="813">
        <v>2559</v>
      </c>
      <c r="N376" s="1232">
        <v>20000</v>
      </c>
      <c r="O376" s="823">
        <f>(N376-G376*1000)</f>
        <v>0</v>
      </c>
      <c r="P376" s="824">
        <v>0</v>
      </c>
      <c r="Q376" s="197">
        <f>(L376+28)</f>
        <v>42299</v>
      </c>
      <c r="R376" s="200">
        <v>0</v>
      </c>
      <c r="S376" s="1708"/>
      <c r="U376" s="553"/>
      <c r="V376" s="598"/>
      <c r="W376" s="487"/>
      <c r="X376" s="290"/>
      <c r="Y376" s="291"/>
      <c r="Z376" s="330"/>
      <c r="AA376" s="290"/>
      <c r="AB376" s="331"/>
      <c r="AC376" s="590"/>
      <c r="AD376" s="272"/>
      <c r="AE376" s="197"/>
      <c r="AF376" s="196"/>
      <c r="AG376" s="198"/>
      <c r="AH376" s="198"/>
      <c r="AI376" s="199"/>
      <c r="AJ376" s="591"/>
      <c r="AK376" s="279"/>
      <c r="AL376" s="300"/>
    </row>
    <row r="377" spans="2:38">
      <c r="B377" s="968" t="s">
        <v>2</v>
      </c>
      <c r="C377" s="196" t="s">
        <v>70</v>
      </c>
      <c r="D377" s="196">
        <v>273</v>
      </c>
      <c r="E377" s="209" t="s">
        <v>36</v>
      </c>
      <c r="F377" s="210">
        <v>42222</v>
      </c>
      <c r="G377" s="209">
        <v>100</v>
      </c>
      <c r="H377" s="209" t="s">
        <v>35</v>
      </c>
      <c r="I377" s="334">
        <v>110</v>
      </c>
      <c r="J377" s="196"/>
      <c r="K377" s="272">
        <v>42262</v>
      </c>
      <c r="L377" s="210">
        <v>42269</v>
      </c>
      <c r="M377" s="209">
        <v>2556</v>
      </c>
      <c r="N377" s="209">
        <v>100500</v>
      </c>
      <c r="O377" s="209">
        <f t="shared" ref="O377:O382" si="107">(N377-G377*1000)</f>
        <v>500</v>
      </c>
      <c r="P377" s="211">
        <f t="shared" ref="P377:P382" si="108">(N377*I377/1000)</f>
        <v>11055</v>
      </c>
      <c r="Q377" s="197">
        <f>(L377+35)</f>
        <v>42304</v>
      </c>
      <c r="R377" s="211">
        <f t="shared" ref="R377:R382" si="109">(P377*0.05)</f>
        <v>552.75</v>
      </c>
      <c r="S377" s="1666"/>
      <c r="U377" s="553"/>
      <c r="V377" s="598"/>
      <c r="W377" s="487"/>
      <c r="X377" s="290"/>
      <c r="Y377" s="291"/>
      <c r="Z377" s="330"/>
      <c r="AA377" s="290"/>
      <c r="AB377" s="331"/>
      <c r="AC377" s="590"/>
      <c r="AD377" s="272"/>
      <c r="AE377" s="197"/>
      <c r="AF377" s="196"/>
      <c r="AG377" s="198"/>
      <c r="AH377" s="198"/>
      <c r="AI377" s="199"/>
      <c r="AJ377" s="591"/>
      <c r="AK377" s="279"/>
      <c r="AL377" s="300"/>
    </row>
    <row r="378" spans="2:38">
      <c r="B378" s="968" t="s">
        <v>2</v>
      </c>
      <c r="C378" s="209" t="s">
        <v>59</v>
      </c>
      <c r="D378" s="209">
        <v>274</v>
      </c>
      <c r="E378" s="209" t="s">
        <v>36</v>
      </c>
      <c r="F378" s="210">
        <v>42222</v>
      </c>
      <c r="G378" s="209">
        <v>100</v>
      </c>
      <c r="H378" s="209" t="s">
        <v>35</v>
      </c>
      <c r="I378" s="211">
        <v>66</v>
      </c>
      <c r="J378" s="209">
        <v>9124</v>
      </c>
      <c r="K378" s="212">
        <v>42257</v>
      </c>
      <c r="L378" s="210">
        <v>42269</v>
      </c>
      <c r="M378" s="209">
        <v>2556</v>
      </c>
      <c r="N378" s="209">
        <v>102000</v>
      </c>
      <c r="O378" s="209">
        <f t="shared" si="107"/>
        <v>2000</v>
      </c>
      <c r="P378" s="199">
        <f t="shared" si="108"/>
        <v>6732</v>
      </c>
      <c r="Q378" s="197">
        <f>(L378+35)</f>
        <v>42304</v>
      </c>
      <c r="R378" s="200">
        <f t="shared" si="109"/>
        <v>336.6</v>
      </c>
      <c r="S378" s="1664"/>
      <c r="U378" s="553"/>
      <c r="V378" s="598"/>
      <c r="W378" s="487"/>
      <c r="X378" s="290"/>
      <c r="Y378" s="291"/>
      <c r="Z378" s="330"/>
      <c r="AA378" s="290"/>
      <c r="AB378" s="331"/>
      <c r="AC378" s="590"/>
      <c r="AD378" s="272"/>
      <c r="AE378" s="197"/>
      <c r="AF378" s="196"/>
      <c r="AG378" s="198"/>
      <c r="AH378" s="198"/>
      <c r="AI378" s="199"/>
      <c r="AJ378" s="591"/>
      <c r="AK378" s="279"/>
      <c r="AL378" s="300"/>
    </row>
    <row r="379" spans="2:38">
      <c r="B379" s="968" t="s">
        <v>2</v>
      </c>
      <c r="C379" s="209" t="s">
        <v>121</v>
      </c>
      <c r="D379" s="209">
        <v>270</v>
      </c>
      <c r="E379" s="209" t="s">
        <v>36</v>
      </c>
      <c r="F379" s="210">
        <v>42222</v>
      </c>
      <c r="G379" s="209">
        <v>100</v>
      </c>
      <c r="H379" s="209" t="s">
        <v>35</v>
      </c>
      <c r="I379" s="211">
        <v>66</v>
      </c>
      <c r="J379" s="209">
        <v>13383</v>
      </c>
      <c r="K379" s="212">
        <v>42257</v>
      </c>
      <c r="L379" s="210">
        <f>(K379)</f>
        <v>42257</v>
      </c>
      <c r="M379" s="209">
        <v>2547</v>
      </c>
      <c r="N379" s="270">
        <v>129000</v>
      </c>
      <c r="O379" s="270">
        <f t="shared" si="107"/>
        <v>29000</v>
      </c>
      <c r="P379" s="199">
        <f t="shared" si="108"/>
        <v>8514</v>
      </c>
      <c r="Q379" s="197">
        <f>(L379+35)</f>
        <v>42292</v>
      </c>
      <c r="R379" s="200">
        <f t="shared" si="109"/>
        <v>425.70000000000005</v>
      </c>
      <c r="S379" s="1664"/>
      <c r="U379" s="553"/>
      <c r="V379" s="598"/>
      <c r="W379" s="487"/>
      <c r="X379" s="290"/>
      <c r="Y379" s="291"/>
      <c r="Z379" s="330"/>
      <c r="AA379" s="290"/>
      <c r="AB379" s="331"/>
      <c r="AC379" s="590"/>
      <c r="AD379" s="272"/>
      <c r="AE379" s="197"/>
      <c r="AF379" s="196"/>
      <c r="AG379" s="198"/>
      <c r="AH379" s="198"/>
      <c r="AI379" s="199"/>
      <c r="AJ379" s="591"/>
      <c r="AK379" s="279"/>
      <c r="AL379" s="300"/>
    </row>
    <row r="380" spans="2:38">
      <c r="B380" s="969" t="s">
        <v>5</v>
      </c>
      <c r="C380" s="209" t="str">
        <f>IF(J380=1473,"BANDEJA PAPAYA PET - GF 15",IF(J380=0,"    "))</f>
        <v>BANDEJA PAPAYA PET - GF 15</v>
      </c>
      <c r="D380" s="1092" t="s">
        <v>341</v>
      </c>
      <c r="E380" s="209">
        <v>17660</v>
      </c>
      <c r="F380" s="210">
        <v>42244</v>
      </c>
      <c r="G380" s="209">
        <v>50</v>
      </c>
      <c r="H380" s="196" t="s">
        <v>35</v>
      </c>
      <c r="I380" s="211">
        <v>449.5</v>
      </c>
      <c r="J380" s="209">
        <v>1473</v>
      </c>
      <c r="K380" s="212">
        <v>42258</v>
      </c>
      <c r="L380" s="210">
        <v>42249</v>
      </c>
      <c r="M380" s="209">
        <v>2543</v>
      </c>
      <c r="N380" s="198">
        <v>50000</v>
      </c>
      <c r="O380" s="198">
        <f t="shared" si="107"/>
        <v>0</v>
      </c>
      <c r="P380" s="199">
        <f t="shared" si="108"/>
        <v>22475</v>
      </c>
      <c r="Q380" s="197">
        <f>(L380+30)</f>
        <v>42279</v>
      </c>
      <c r="R380" s="200">
        <f t="shared" si="109"/>
        <v>1123.75</v>
      </c>
      <c r="S380" s="1664"/>
      <c r="U380" s="553"/>
      <c r="V380" s="841"/>
      <c r="W380" s="842"/>
      <c r="X380" s="843"/>
      <c r="Y380" s="844"/>
      <c r="Z380" s="845"/>
      <c r="AA380" s="843"/>
      <c r="AB380" s="846"/>
      <c r="AC380" s="847"/>
      <c r="AD380" s="592"/>
      <c r="AE380" s="593"/>
      <c r="AF380" s="594"/>
      <c r="AG380" s="595"/>
      <c r="AH380" s="595"/>
      <c r="AI380" s="596"/>
      <c r="AJ380" s="848"/>
      <c r="AK380" s="849"/>
      <c r="AL380" s="301"/>
    </row>
    <row r="381" spans="2:38">
      <c r="B381" s="927" t="s">
        <v>237</v>
      </c>
      <c r="C381" s="834" t="s">
        <v>222</v>
      </c>
      <c r="D381" s="1413">
        <v>4</v>
      </c>
      <c r="E381" s="1144" t="s">
        <v>36</v>
      </c>
      <c r="F381" s="1145">
        <v>42251</v>
      </c>
      <c r="G381" s="1414">
        <v>10</v>
      </c>
      <c r="H381" s="1144" t="s">
        <v>35</v>
      </c>
      <c r="I381" s="1415">
        <v>449.5</v>
      </c>
      <c r="J381" s="1416"/>
      <c r="K381" s="1417">
        <v>42257</v>
      </c>
      <c r="L381" s="1145">
        <v>42264</v>
      </c>
      <c r="M381" s="1284">
        <v>2551</v>
      </c>
      <c r="N381" s="1146">
        <v>10000</v>
      </c>
      <c r="O381" s="1147">
        <f t="shared" si="107"/>
        <v>0</v>
      </c>
      <c r="P381" s="1148">
        <f t="shared" si="108"/>
        <v>4495</v>
      </c>
      <c r="Q381" s="1145">
        <f>(L381+35)</f>
        <v>42299</v>
      </c>
      <c r="R381" s="1418">
        <f t="shared" si="109"/>
        <v>224.75</v>
      </c>
      <c r="S381" s="1664"/>
      <c r="U381" s="553"/>
      <c r="V381" s="598"/>
      <c r="W381" s="487"/>
      <c r="X381" s="290"/>
      <c r="Y381" s="291"/>
      <c r="Z381" s="330"/>
      <c r="AA381" s="290"/>
      <c r="AB381" s="331"/>
      <c r="AC381" s="590"/>
      <c r="AD381" s="272"/>
      <c r="AE381" s="197"/>
      <c r="AF381" s="196"/>
      <c r="AG381" s="198"/>
      <c r="AH381" s="198"/>
      <c r="AI381" s="199"/>
      <c r="AJ381" s="591"/>
      <c r="AK381" s="279"/>
      <c r="AL381" s="301"/>
    </row>
    <row r="382" spans="2:38">
      <c r="B382" s="927" t="s">
        <v>237</v>
      </c>
      <c r="C382" s="209" t="s">
        <v>350</v>
      </c>
      <c r="D382" s="209">
        <v>5</v>
      </c>
      <c r="E382" s="209" t="s">
        <v>36</v>
      </c>
      <c r="F382" s="210">
        <v>42264</v>
      </c>
      <c r="G382" s="270">
        <v>5</v>
      </c>
      <c r="H382" s="209" t="s">
        <v>35</v>
      </c>
      <c r="I382" s="199">
        <v>300</v>
      </c>
      <c r="J382" s="271"/>
      <c r="K382" s="212">
        <v>42264</v>
      </c>
      <c r="L382" s="197">
        <v>42264</v>
      </c>
      <c r="M382" s="196">
        <v>2551</v>
      </c>
      <c r="N382" s="198">
        <v>5000</v>
      </c>
      <c r="O382" s="198">
        <f t="shared" si="107"/>
        <v>0</v>
      </c>
      <c r="P382" s="199">
        <f t="shared" si="108"/>
        <v>1500</v>
      </c>
      <c r="Q382" s="197">
        <f>(L382+35)</f>
        <v>42299</v>
      </c>
      <c r="R382" s="200">
        <f t="shared" si="109"/>
        <v>75</v>
      </c>
      <c r="S382" s="1664"/>
      <c r="U382" s="553"/>
      <c r="V382" s="598"/>
      <c r="W382" s="487"/>
      <c r="X382" s="290"/>
      <c r="Y382" s="291"/>
      <c r="Z382" s="330"/>
      <c r="AA382" s="290"/>
      <c r="AB382" s="331"/>
      <c r="AC382" s="590"/>
      <c r="AD382" s="272"/>
      <c r="AE382" s="197"/>
      <c r="AF382" s="196"/>
      <c r="AG382" s="198"/>
      <c r="AH382" s="198"/>
      <c r="AI382" s="199"/>
      <c r="AJ382" s="591"/>
      <c r="AK382" s="279"/>
      <c r="AL382" s="301"/>
    </row>
    <row r="383" spans="2:38">
      <c r="B383" s="969" t="s">
        <v>206</v>
      </c>
      <c r="C383" s="209" t="s">
        <v>77</v>
      </c>
      <c r="D383" s="209">
        <v>40</v>
      </c>
      <c r="E383" s="209" t="s">
        <v>55</v>
      </c>
      <c r="F383" s="210">
        <v>42251</v>
      </c>
      <c r="G383" s="209">
        <v>10</v>
      </c>
      <c r="H383" s="209" t="s">
        <v>35</v>
      </c>
      <c r="I383" s="211">
        <v>449.5</v>
      </c>
      <c r="J383" s="209"/>
      <c r="K383" s="212">
        <v>42257</v>
      </c>
      <c r="L383" s="210">
        <v>42264</v>
      </c>
      <c r="M383" s="209">
        <v>2550</v>
      </c>
      <c r="N383" s="270">
        <v>10000</v>
      </c>
      <c r="O383" s="823">
        <f t="shared" ref="O383:O389" si="110">(N383-G383*1000)</f>
        <v>0</v>
      </c>
      <c r="P383" s="824">
        <f t="shared" ref="P383:P389" si="111">(N383*I383/1000)</f>
        <v>4495</v>
      </c>
      <c r="Q383" s="210">
        <f>(L383+28)</f>
        <v>42292</v>
      </c>
      <c r="R383" s="200">
        <f t="shared" ref="R383:R389" si="112">(P383*0.05)</f>
        <v>224.75</v>
      </c>
      <c r="S383" s="1664"/>
      <c r="U383" s="553"/>
      <c r="V383" s="598"/>
      <c r="W383" s="487"/>
      <c r="X383" s="290"/>
      <c r="Y383" s="291"/>
      <c r="Z383" s="330"/>
      <c r="AA383" s="290"/>
      <c r="AB383" s="331"/>
      <c r="AC383" s="590"/>
      <c r="AD383" s="272"/>
      <c r="AE383" s="197"/>
      <c r="AF383" s="196"/>
      <c r="AG383" s="198"/>
      <c r="AH383" s="198"/>
      <c r="AI383" s="199"/>
      <c r="AJ383" s="591"/>
      <c r="AK383" s="279"/>
      <c r="AL383" s="301"/>
    </row>
    <row r="384" spans="2:38">
      <c r="B384" s="969" t="s">
        <v>206</v>
      </c>
      <c r="C384" s="209" t="s">
        <v>195</v>
      </c>
      <c r="D384" s="209">
        <v>33</v>
      </c>
      <c r="E384" s="170" t="s">
        <v>55</v>
      </c>
      <c r="F384" s="210">
        <v>42142</v>
      </c>
      <c r="G384" s="209">
        <v>20</v>
      </c>
      <c r="H384" s="209" t="s">
        <v>35</v>
      </c>
      <c r="I384" s="821">
        <v>300</v>
      </c>
      <c r="J384" s="209"/>
      <c r="K384" s="212">
        <v>42215</v>
      </c>
      <c r="L384" s="1309">
        <v>42264</v>
      </c>
      <c r="M384" s="813">
        <v>2550</v>
      </c>
      <c r="N384" s="1232">
        <v>20300</v>
      </c>
      <c r="O384" s="823">
        <v>0</v>
      </c>
      <c r="P384" s="824">
        <v>0</v>
      </c>
      <c r="Q384" s="197">
        <f>(L384+28)</f>
        <v>42292</v>
      </c>
      <c r="R384" s="200">
        <v>0</v>
      </c>
      <c r="S384" s="1664"/>
      <c r="U384" s="553"/>
      <c r="V384" s="598"/>
      <c r="W384" s="487"/>
      <c r="X384" s="290"/>
      <c r="Y384" s="291"/>
      <c r="Z384" s="330"/>
      <c r="AA384" s="290"/>
      <c r="AB384" s="331"/>
      <c r="AC384" s="590"/>
      <c r="AD384" s="272"/>
      <c r="AE384" s="197"/>
      <c r="AF384" s="196"/>
      <c r="AG384" s="198"/>
      <c r="AH384" s="198"/>
      <c r="AI384" s="199"/>
      <c r="AJ384" s="591"/>
      <c r="AK384" s="279"/>
      <c r="AL384" s="301"/>
    </row>
    <row r="385" spans="2:38">
      <c r="B385" s="1085" t="s">
        <v>125</v>
      </c>
      <c r="C385" s="196" t="s">
        <v>323</v>
      </c>
      <c r="D385" s="480">
        <v>6</v>
      </c>
      <c r="E385" s="196" t="s">
        <v>74</v>
      </c>
      <c r="F385" s="197">
        <v>42212</v>
      </c>
      <c r="G385" s="356">
        <v>0.5</v>
      </c>
      <c r="H385" s="196" t="s">
        <v>35</v>
      </c>
      <c r="I385" s="334">
        <v>259</v>
      </c>
      <c r="J385" s="335"/>
      <c r="K385" s="272">
        <v>42216</v>
      </c>
      <c r="L385" s="197">
        <v>42265</v>
      </c>
      <c r="M385" s="196">
        <v>2554</v>
      </c>
      <c r="N385" s="198">
        <v>500</v>
      </c>
      <c r="O385" s="198">
        <f t="shared" si="110"/>
        <v>0</v>
      </c>
      <c r="P385" s="199">
        <f t="shared" si="111"/>
        <v>129.5</v>
      </c>
      <c r="Q385" s="197">
        <f>(L385+28)</f>
        <v>42293</v>
      </c>
      <c r="R385" s="200">
        <f t="shared" si="112"/>
        <v>6.4750000000000005</v>
      </c>
      <c r="S385" s="1671"/>
      <c r="U385" s="553"/>
      <c r="V385" s="598"/>
      <c r="W385" s="487"/>
      <c r="X385" s="290"/>
      <c r="Y385" s="291"/>
      <c r="Z385" s="330"/>
      <c r="AA385" s="290"/>
      <c r="AB385" s="331"/>
      <c r="AC385" s="590"/>
      <c r="AD385" s="272"/>
      <c r="AE385" s="197"/>
      <c r="AF385" s="196"/>
      <c r="AG385" s="198"/>
      <c r="AH385" s="198"/>
      <c r="AI385" s="199"/>
      <c r="AJ385" s="591"/>
      <c r="AK385" s="279"/>
      <c r="AL385" s="301"/>
    </row>
    <row r="386" spans="2:38">
      <c r="B386" s="969" t="s">
        <v>125</v>
      </c>
      <c r="C386" s="196" t="s">
        <v>322</v>
      </c>
      <c r="D386" s="196">
        <v>8</v>
      </c>
      <c r="E386" s="196" t="s">
        <v>74</v>
      </c>
      <c r="F386" s="197">
        <v>42264</v>
      </c>
      <c r="G386" s="336">
        <v>5</v>
      </c>
      <c r="H386" s="196" t="s">
        <v>35</v>
      </c>
      <c r="I386" s="334">
        <v>279</v>
      </c>
      <c r="J386" s="335"/>
      <c r="K386" s="272">
        <v>42268</v>
      </c>
      <c r="L386" s="197">
        <v>42265</v>
      </c>
      <c r="M386" s="209">
        <v>2554</v>
      </c>
      <c r="N386" s="198">
        <v>5200</v>
      </c>
      <c r="O386" s="198">
        <f t="shared" si="110"/>
        <v>200</v>
      </c>
      <c r="P386" s="199">
        <f t="shared" si="111"/>
        <v>1450.8</v>
      </c>
      <c r="Q386" s="197">
        <f>(L386+28)</f>
        <v>42293</v>
      </c>
      <c r="R386" s="200">
        <f t="shared" si="112"/>
        <v>72.540000000000006</v>
      </c>
      <c r="S386" s="1672"/>
      <c r="U386" s="553"/>
      <c r="V386" s="598"/>
      <c r="W386" s="487"/>
      <c r="X386" s="290"/>
      <c r="Y386" s="291"/>
      <c r="Z386" s="330"/>
      <c r="AA386" s="290"/>
      <c r="AB386" s="331"/>
      <c r="AC386" s="590"/>
      <c r="AD386" s="272"/>
      <c r="AE386" s="197"/>
      <c r="AF386" s="196"/>
      <c r="AG386" s="198"/>
      <c r="AH386" s="198"/>
      <c r="AI386" s="199"/>
      <c r="AJ386" s="591"/>
      <c r="AK386" s="279"/>
      <c r="AL386" s="301"/>
    </row>
    <row r="387" spans="2:38">
      <c r="B387" s="1429" t="s">
        <v>206</v>
      </c>
      <c r="C387" s="209" t="s">
        <v>77</v>
      </c>
      <c r="D387" s="209">
        <v>41</v>
      </c>
      <c r="E387" s="209" t="s">
        <v>55</v>
      </c>
      <c r="F387" s="210">
        <v>42265</v>
      </c>
      <c r="G387" s="209">
        <v>20</v>
      </c>
      <c r="H387" s="209" t="s">
        <v>35</v>
      </c>
      <c r="I387" s="211">
        <v>449.5</v>
      </c>
      <c r="J387" s="209"/>
      <c r="K387" s="212">
        <v>42271</v>
      </c>
      <c r="L387" s="210">
        <v>42271</v>
      </c>
      <c r="M387" s="209">
        <v>2559</v>
      </c>
      <c r="N387" s="270">
        <v>20000</v>
      </c>
      <c r="O387" s="198">
        <f t="shared" si="110"/>
        <v>0</v>
      </c>
      <c r="P387" s="199">
        <f t="shared" si="111"/>
        <v>8990</v>
      </c>
      <c r="Q387" s="210">
        <f>(L387+28)</f>
        <v>42299</v>
      </c>
      <c r="R387" s="200">
        <f t="shared" si="112"/>
        <v>449.5</v>
      </c>
      <c r="S387" s="1673"/>
      <c r="U387" s="553"/>
      <c r="V387" s="598"/>
      <c r="W387" s="487"/>
      <c r="X387" s="290"/>
      <c r="Y387" s="291"/>
      <c r="Z387" s="330"/>
      <c r="AA387" s="290"/>
      <c r="AB387" s="331"/>
      <c r="AC387" s="590"/>
      <c r="AD387" s="272"/>
      <c r="AE387" s="197"/>
      <c r="AF387" s="196"/>
      <c r="AG387" s="198"/>
      <c r="AH387" s="198"/>
      <c r="AI387" s="199"/>
      <c r="AJ387" s="591"/>
      <c r="AK387" s="279"/>
      <c r="AL387" s="301"/>
    </row>
    <row r="388" spans="2:38">
      <c r="B388" s="390" t="s">
        <v>351</v>
      </c>
      <c r="C388" s="1003" t="s">
        <v>352</v>
      </c>
      <c r="D388" s="1413">
        <v>1</v>
      </c>
      <c r="E388" s="1144" t="s">
        <v>36</v>
      </c>
      <c r="F388" s="1145">
        <v>42265</v>
      </c>
      <c r="G388" s="1414">
        <v>2</v>
      </c>
      <c r="H388" s="1144" t="s">
        <v>35</v>
      </c>
      <c r="I388" s="1415">
        <v>449.5</v>
      </c>
      <c r="J388" s="1416"/>
      <c r="K388" s="1417">
        <v>42270</v>
      </c>
      <c r="L388" s="1145">
        <v>42272</v>
      </c>
      <c r="M388" s="1284">
        <v>2562</v>
      </c>
      <c r="N388" s="1146">
        <v>2000</v>
      </c>
      <c r="O388" s="1147">
        <f t="shared" si="110"/>
        <v>0</v>
      </c>
      <c r="P388" s="1148">
        <f t="shared" si="111"/>
        <v>899</v>
      </c>
      <c r="Q388" s="1145">
        <f>(L388+35)</f>
        <v>42307</v>
      </c>
      <c r="R388" s="1418">
        <f t="shared" si="112"/>
        <v>44.95</v>
      </c>
      <c r="S388" s="1665"/>
      <c r="U388" s="553"/>
      <c r="V388" s="598"/>
      <c r="W388" s="487"/>
      <c r="X388" s="290"/>
      <c r="Y388" s="291"/>
      <c r="Z388" s="1106"/>
      <c r="AA388" s="290"/>
      <c r="AB388" s="331"/>
      <c r="AC388" s="590"/>
      <c r="AD388" s="272"/>
      <c r="AE388" s="197"/>
      <c r="AF388" s="196"/>
      <c r="AG388" s="198"/>
      <c r="AH388" s="198"/>
      <c r="AI388" s="199"/>
      <c r="AJ388" s="591"/>
      <c r="AK388" s="279"/>
      <c r="AL388" s="301"/>
    </row>
    <row r="389" spans="2:38">
      <c r="B389" s="390" t="s">
        <v>351</v>
      </c>
      <c r="C389" s="369" t="s">
        <v>353</v>
      </c>
      <c r="D389" s="209">
        <v>2</v>
      </c>
      <c r="E389" s="209" t="s">
        <v>36</v>
      </c>
      <c r="F389" s="210">
        <v>42265</v>
      </c>
      <c r="G389" s="270">
        <v>12</v>
      </c>
      <c r="H389" s="209" t="s">
        <v>35</v>
      </c>
      <c r="I389" s="199">
        <v>300</v>
      </c>
      <c r="J389" s="271" t="s">
        <v>78</v>
      </c>
      <c r="K389" s="212">
        <v>42270</v>
      </c>
      <c r="L389" s="197">
        <v>42272</v>
      </c>
      <c r="M389" s="196">
        <v>2562</v>
      </c>
      <c r="N389" s="198">
        <v>12000</v>
      </c>
      <c r="O389" s="198">
        <f t="shared" si="110"/>
        <v>0</v>
      </c>
      <c r="P389" s="199">
        <f t="shared" si="111"/>
        <v>3600</v>
      </c>
      <c r="Q389" s="197">
        <f>(L389+35)</f>
        <v>42307</v>
      </c>
      <c r="R389" s="200">
        <f t="shared" si="112"/>
        <v>180</v>
      </c>
      <c r="S389" s="1665"/>
      <c r="U389" s="553"/>
      <c r="V389" s="598"/>
      <c r="W389" s="487"/>
      <c r="X389" s="290"/>
      <c r="Y389" s="291"/>
      <c r="Z389" s="330"/>
      <c r="AA389" s="290"/>
      <c r="AB389" s="331"/>
      <c r="AC389" s="590"/>
      <c r="AD389" s="272"/>
      <c r="AE389" s="197"/>
      <c r="AF389" s="196"/>
      <c r="AG389" s="198"/>
      <c r="AH389" s="198"/>
      <c r="AI389" s="199"/>
      <c r="AJ389" s="591"/>
      <c r="AK389" s="279"/>
      <c r="AL389" s="301"/>
    </row>
    <row r="390" spans="2:38">
      <c r="B390" s="390" t="s">
        <v>272</v>
      </c>
      <c r="C390" s="369" t="s">
        <v>274</v>
      </c>
      <c r="D390" s="480">
        <v>4</v>
      </c>
      <c r="E390" s="196" t="s">
        <v>36</v>
      </c>
      <c r="F390" s="197">
        <v>42271</v>
      </c>
      <c r="G390" s="336">
        <v>10</v>
      </c>
      <c r="H390" s="196" t="s">
        <v>35</v>
      </c>
      <c r="I390" s="334">
        <v>449.5</v>
      </c>
      <c r="J390" s="335"/>
      <c r="K390" s="272">
        <v>42277</v>
      </c>
      <c r="L390" s="197">
        <v>42276</v>
      </c>
      <c r="M390" s="196">
        <v>2563</v>
      </c>
      <c r="N390" s="198">
        <v>10000</v>
      </c>
      <c r="O390" s="198">
        <f>(N390-G390*1000)</f>
        <v>0</v>
      </c>
      <c r="P390" s="199">
        <f>(N390*I390/1000)</f>
        <v>4495</v>
      </c>
      <c r="Q390" s="197">
        <f>(L390+10)</f>
        <v>42286</v>
      </c>
      <c r="R390" s="200">
        <f>(P390*0.05)</f>
        <v>224.75</v>
      </c>
      <c r="S390" s="1665"/>
      <c r="U390" s="553"/>
      <c r="V390" s="598"/>
      <c r="W390" s="487"/>
      <c r="X390" s="290"/>
      <c r="Y390" s="291"/>
      <c r="Z390" s="330"/>
      <c r="AA390" s="290"/>
      <c r="AB390" s="331"/>
      <c r="AC390" s="590"/>
      <c r="AD390" s="272"/>
      <c r="AE390" s="197"/>
      <c r="AF390" s="196"/>
      <c r="AG390" s="198"/>
      <c r="AH390" s="198"/>
      <c r="AI390" s="199"/>
      <c r="AJ390" s="591"/>
      <c r="AK390" s="279"/>
      <c r="AL390" s="1187"/>
    </row>
    <row r="391" spans="2:38">
      <c r="B391" s="367" t="s">
        <v>206</v>
      </c>
      <c r="C391" s="369" t="s">
        <v>77</v>
      </c>
      <c r="D391" s="209">
        <v>42</v>
      </c>
      <c r="E391" s="209" t="s">
        <v>55</v>
      </c>
      <c r="F391" s="210">
        <v>42277</v>
      </c>
      <c r="G391" s="209">
        <v>30</v>
      </c>
      <c r="H391" s="209" t="s">
        <v>35</v>
      </c>
      <c r="I391" s="211">
        <v>449.5</v>
      </c>
      <c r="J391" s="209"/>
      <c r="K391" s="212">
        <v>42278</v>
      </c>
      <c r="L391" s="210">
        <v>42277</v>
      </c>
      <c r="M391" s="209">
        <v>2566</v>
      </c>
      <c r="N391" s="270">
        <v>30000</v>
      </c>
      <c r="O391" s="823">
        <f>(N391-G391*1000)</f>
        <v>0</v>
      </c>
      <c r="P391" s="824">
        <f>(N391*I391/1000)</f>
        <v>13485</v>
      </c>
      <c r="Q391" s="210">
        <f>(L391+28)</f>
        <v>42305</v>
      </c>
      <c r="R391" s="200">
        <f>(P391*0.05)</f>
        <v>674.25</v>
      </c>
      <c r="S391" s="1665"/>
      <c r="U391" s="553"/>
      <c r="V391" s="598"/>
      <c r="W391" s="487"/>
      <c r="X391" s="290"/>
      <c r="Y391" s="291"/>
      <c r="Z391" s="330"/>
      <c r="AA391" s="290"/>
      <c r="AB391" s="331"/>
      <c r="AC391" s="590"/>
      <c r="AD391" s="272"/>
      <c r="AE391" s="197"/>
      <c r="AF391" s="196"/>
      <c r="AG391" s="198"/>
      <c r="AH391" s="198"/>
      <c r="AI391" s="199"/>
      <c r="AJ391" s="591"/>
      <c r="AK391" s="279"/>
      <c r="AL391" s="301"/>
    </row>
    <row r="392" spans="2:38">
      <c r="B392" s="367" t="s">
        <v>2</v>
      </c>
      <c r="C392" s="369" t="s">
        <v>59</v>
      </c>
      <c r="D392" s="209">
        <v>275</v>
      </c>
      <c r="E392" s="209" t="s">
        <v>36</v>
      </c>
      <c r="F392" s="210">
        <v>42222</v>
      </c>
      <c r="G392" s="209">
        <v>100</v>
      </c>
      <c r="H392" s="209" t="s">
        <v>35</v>
      </c>
      <c r="I392" s="211">
        <v>66</v>
      </c>
      <c r="J392" s="209">
        <v>9124</v>
      </c>
      <c r="K392" s="212">
        <v>42277</v>
      </c>
      <c r="L392" s="210">
        <f>(K392)</f>
        <v>42277</v>
      </c>
      <c r="M392" s="209">
        <v>2565</v>
      </c>
      <c r="N392" s="270">
        <v>102000</v>
      </c>
      <c r="O392" s="209">
        <f>(N392-G392*1000)</f>
        <v>2000</v>
      </c>
      <c r="P392" s="199">
        <f>(N392*I392/1000)</f>
        <v>6732</v>
      </c>
      <c r="Q392" s="197">
        <f>(L392+35)</f>
        <v>42312</v>
      </c>
      <c r="R392" s="200">
        <f>(P392*0.05)</f>
        <v>336.6</v>
      </c>
      <c r="S392" s="1665"/>
      <c r="U392" s="553"/>
      <c r="V392" s="1271"/>
      <c r="W392" s="1272"/>
      <c r="X392" s="1234"/>
      <c r="Y392" s="1235"/>
      <c r="Z392" s="1273"/>
      <c r="AA392" s="1234"/>
      <c r="AB392" s="1236"/>
      <c r="AC392" s="1274"/>
      <c r="AD392" s="1112"/>
      <c r="AE392" s="825"/>
      <c r="AF392" s="834"/>
      <c r="AG392" s="823"/>
      <c r="AH392" s="823"/>
      <c r="AI392" s="824"/>
      <c r="AJ392" s="716"/>
      <c r="AK392" s="718"/>
      <c r="AL392" s="1268"/>
    </row>
    <row r="393" spans="2:38" ht="15" thickBot="1">
      <c r="B393" s="1340"/>
      <c r="C393" s="1121"/>
      <c r="D393" s="1121"/>
      <c r="E393" s="1121"/>
      <c r="F393" s="1121"/>
      <c r="G393" s="1121"/>
      <c r="H393" s="1121"/>
      <c r="I393" s="1121"/>
      <c r="J393" s="1121"/>
      <c r="K393" s="1122"/>
      <c r="L393" s="1121"/>
      <c r="M393" s="1121"/>
      <c r="N393" s="1121"/>
      <c r="O393" s="1121"/>
      <c r="P393" s="1123">
        <f>SUM(P376:P392)</f>
        <v>99047.3</v>
      </c>
      <c r="Q393" s="1121"/>
      <c r="R393" s="1124">
        <f>(P393*0.05)</f>
        <v>4952.3650000000007</v>
      </c>
      <c r="S393" s="1707" t="s">
        <v>224</v>
      </c>
      <c r="U393" s="553"/>
      <c r="V393" s="1271"/>
      <c r="W393" s="1272"/>
      <c r="X393" s="1234"/>
      <c r="Y393" s="1235"/>
      <c r="Z393" s="1273"/>
      <c r="AA393" s="1234"/>
      <c r="AB393" s="1236"/>
      <c r="AC393" s="1274"/>
      <c r="AD393" s="1112"/>
      <c r="AE393" s="825"/>
      <c r="AF393" s="834"/>
      <c r="AG393" s="823"/>
      <c r="AH393" s="823"/>
      <c r="AI393" s="824"/>
      <c r="AJ393" s="716"/>
      <c r="AK393" s="718"/>
      <c r="AL393" s="1268"/>
    </row>
    <row r="394" spans="2:38">
      <c r="U394" s="553"/>
      <c r="V394" s="567"/>
      <c r="W394" s="182"/>
      <c r="X394" s="182"/>
      <c r="Y394" s="182"/>
      <c r="Z394" s="182"/>
      <c r="AA394" s="182"/>
      <c r="AB394" s="182"/>
      <c r="AC394" s="182"/>
      <c r="AD394" s="182"/>
      <c r="AE394" s="182"/>
      <c r="AF394" s="182"/>
      <c r="AG394" s="182"/>
      <c r="AH394" s="182"/>
      <c r="AI394" s="182"/>
      <c r="AJ394" s="182"/>
      <c r="AK394" s="182"/>
      <c r="AL394" s="339"/>
    </row>
    <row r="395" spans="2:38" ht="18.600000000000001" thickBot="1">
      <c r="B395" s="540" t="s">
        <v>265</v>
      </c>
      <c r="C395" s="132"/>
      <c r="D395" s="133"/>
      <c r="E395" s="134"/>
      <c r="F395" s="134"/>
      <c r="G395" s="134"/>
      <c r="H395" s="134"/>
      <c r="I395" s="135"/>
      <c r="J395" s="134"/>
      <c r="K395" s="134"/>
      <c r="L395" s="134"/>
      <c r="M395" s="132"/>
      <c r="N395" s="136"/>
      <c r="U395" s="553"/>
      <c r="V395" s="567"/>
      <c r="W395" s="182"/>
      <c r="X395" s="182"/>
      <c r="Y395" s="182"/>
      <c r="Z395" s="182"/>
      <c r="AA395" s="182"/>
      <c r="AB395" s="182"/>
      <c r="AC395" s="182"/>
      <c r="AD395" s="182"/>
      <c r="AE395" s="182"/>
      <c r="AF395" s="182"/>
      <c r="AG395" s="182"/>
      <c r="AH395" s="182"/>
      <c r="AI395" s="182"/>
      <c r="AJ395" s="182"/>
      <c r="AK395" s="182"/>
      <c r="AL395" s="339"/>
    </row>
    <row r="396" spans="2:38">
      <c r="B396" s="3"/>
      <c r="C396" s="4"/>
      <c r="D396" s="4"/>
      <c r="E396" s="5" t="s">
        <v>14</v>
      </c>
      <c r="F396" s="5" t="s">
        <v>12</v>
      </c>
      <c r="G396" s="5"/>
      <c r="H396" s="4"/>
      <c r="I396" s="5" t="s">
        <v>15</v>
      </c>
      <c r="J396" s="5" t="s">
        <v>16</v>
      </c>
      <c r="K396" s="5" t="s">
        <v>12</v>
      </c>
      <c r="L396" s="5" t="s">
        <v>12</v>
      </c>
      <c r="M396" s="4"/>
      <c r="N396" s="4"/>
      <c r="O396" s="4"/>
      <c r="P396" s="4"/>
      <c r="Q396" s="5" t="s">
        <v>12</v>
      </c>
      <c r="R396" s="5" t="s">
        <v>17</v>
      </c>
      <c r="S396" s="6"/>
      <c r="U396" s="553"/>
      <c r="V396" s="567"/>
      <c r="W396" s="182"/>
      <c r="X396" s="182"/>
      <c r="Y396" s="182"/>
      <c r="Z396" s="182"/>
      <c r="AA396" s="182"/>
      <c r="AB396" s="182"/>
      <c r="AC396" s="182"/>
      <c r="AD396" s="182"/>
      <c r="AE396" s="182"/>
      <c r="AF396" s="182"/>
      <c r="AG396" s="182"/>
      <c r="AH396" s="182"/>
      <c r="AI396" s="182"/>
      <c r="AJ396" s="182"/>
      <c r="AK396" s="182"/>
      <c r="AL396" s="339"/>
    </row>
    <row r="397" spans="2:38">
      <c r="B397" s="7" t="s">
        <v>3</v>
      </c>
      <c r="C397" s="8" t="s">
        <v>4</v>
      </c>
      <c r="D397" s="9" t="s">
        <v>18</v>
      </c>
      <c r="E397" s="9" t="s">
        <v>19</v>
      </c>
      <c r="F397" s="9" t="s">
        <v>19</v>
      </c>
      <c r="G397" s="9" t="s">
        <v>20</v>
      </c>
      <c r="H397" s="9" t="s">
        <v>21</v>
      </c>
      <c r="I397" s="9" t="s">
        <v>22</v>
      </c>
      <c r="J397" s="9" t="s">
        <v>19</v>
      </c>
      <c r="K397" s="9" t="s">
        <v>23</v>
      </c>
      <c r="L397" s="9" t="s">
        <v>23</v>
      </c>
      <c r="M397" s="9" t="s">
        <v>24</v>
      </c>
      <c r="N397" s="9" t="s">
        <v>20</v>
      </c>
      <c r="O397" s="9" t="s">
        <v>25</v>
      </c>
      <c r="P397" s="9" t="s">
        <v>0</v>
      </c>
      <c r="Q397" s="9" t="s">
        <v>11</v>
      </c>
      <c r="R397" s="9" t="s">
        <v>11</v>
      </c>
      <c r="S397" s="9" t="s">
        <v>26</v>
      </c>
      <c r="U397" s="553"/>
      <c r="V397" s="567"/>
      <c r="W397" s="182"/>
      <c r="X397" s="182"/>
      <c r="Y397" s="182"/>
      <c r="Z397" s="182"/>
      <c r="AA397" s="182"/>
      <c r="AB397" s="182"/>
      <c r="AC397" s="182"/>
      <c r="AD397" s="182"/>
      <c r="AE397" s="182"/>
      <c r="AF397" s="182"/>
      <c r="AG397" s="182"/>
      <c r="AH397" s="182"/>
      <c r="AI397" s="182"/>
      <c r="AJ397" s="182"/>
      <c r="AK397" s="182"/>
      <c r="AL397" s="339"/>
    </row>
    <row r="398" spans="2:38" ht="15" thickBot="1">
      <c r="B398" s="12"/>
      <c r="C398" s="194"/>
      <c r="D398" s="194"/>
      <c r="E398" s="195" t="s">
        <v>3</v>
      </c>
      <c r="F398" s="195" t="s">
        <v>18</v>
      </c>
      <c r="G398" s="195"/>
      <c r="H398" s="194"/>
      <c r="I398" s="195" t="s">
        <v>21</v>
      </c>
      <c r="J398" s="195" t="s">
        <v>3</v>
      </c>
      <c r="K398" s="195" t="s">
        <v>27</v>
      </c>
      <c r="L398" s="195" t="s">
        <v>28</v>
      </c>
      <c r="M398" s="194"/>
      <c r="N398" s="194"/>
      <c r="O398" s="194"/>
      <c r="P398" s="194"/>
      <c r="Q398" s="195" t="s">
        <v>33</v>
      </c>
      <c r="R398" s="195" t="s">
        <v>30</v>
      </c>
      <c r="S398" s="8"/>
      <c r="U398" s="553"/>
      <c r="V398" s="567"/>
      <c r="W398" s="182"/>
      <c r="X398" s="182"/>
      <c r="Y398" s="182"/>
      <c r="Z398" s="182"/>
      <c r="AA398" s="182"/>
      <c r="AB398" s="182"/>
      <c r="AC398" s="182"/>
      <c r="AD398" s="182"/>
      <c r="AE398" s="182"/>
      <c r="AF398" s="182"/>
      <c r="AG398" s="182"/>
      <c r="AH398" s="182"/>
      <c r="AI398" s="182"/>
      <c r="AJ398" s="182"/>
      <c r="AK398" s="182"/>
      <c r="AL398" s="339"/>
    </row>
    <row r="399" spans="2:38">
      <c r="B399" s="695" t="s">
        <v>360</v>
      </c>
      <c r="C399" s="1530" t="s">
        <v>54</v>
      </c>
      <c r="D399" s="470">
        <v>12</v>
      </c>
      <c r="E399" s="470" t="s">
        <v>36</v>
      </c>
      <c r="F399" s="901">
        <v>42277</v>
      </c>
      <c r="G399" s="470">
        <v>5</v>
      </c>
      <c r="H399" s="470" t="s">
        <v>35</v>
      </c>
      <c r="I399" s="1368">
        <v>449.5</v>
      </c>
      <c r="J399" s="1531"/>
      <c r="K399" s="902">
        <v>42279</v>
      </c>
      <c r="L399" s="901">
        <v>42279</v>
      </c>
      <c r="M399" s="470">
        <v>2569</v>
      </c>
      <c r="N399" s="538">
        <v>5200</v>
      </c>
      <c r="O399" s="387">
        <f t="shared" ref="O399:O404" si="113">(N399-G399*1000)</f>
        <v>200</v>
      </c>
      <c r="P399" s="388">
        <f t="shared" ref="P399:P404" si="114">(N399*I399/1000)</f>
        <v>2337.4</v>
      </c>
      <c r="Q399" s="382">
        <f>(L399+35)</f>
        <v>42314</v>
      </c>
      <c r="R399" s="389">
        <f t="shared" ref="R399:R404" si="115">(P399*0.05)</f>
        <v>116.87</v>
      </c>
      <c r="S399" s="859"/>
      <c r="U399" s="553"/>
      <c r="V399" s="567"/>
      <c r="W399" s="182"/>
      <c r="X399" s="182"/>
      <c r="Y399" s="182"/>
      <c r="Z399" s="182"/>
      <c r="AA399" s="182"/>
      <c r="AB399" s="182"/>
      <c r="AC399" s="182"/>
      <c r="AD399" s="182"/>
      <c r="AE399" s="182"/>
      <c r="AF399" s="182"/>
      <c r="AG399" s="182"/>
      <c r="AH399" s="182"/>
      <c r="AI399" s="182"/>
      <c r="AJ399" s="182"/>
      <c r="AK399" s="182"/>
      <c r="AL399" s="339"/>
    </row>
    <row r="400" spans="2:38">
      <c r="B400" s="390" t="s">
        <v>360</v>
      </c>
      <c r="C400" s="1315" t="s">
        <v>294</v>
      </c>
      <c r="D400" s="209">
        <v>13</v>
      </c>
      <c r="E400" s="209" t="s">
        <v>36</v>
      </c>
      <c r="F400" s="210">
        <v>42277</v>
      </c>
      <c r="G400" s="209">
        <v>5</v>
      </c>
      <c r="H400" s="209" t="s">
        <v>35</v>
      </c>
      <c r="I400" s="211">
        <v>300</v>
      </c>
      <c r="J400" s="628"/>
      <c r="K400" s="212">
        <v>42279</v>
      </c>
      <c r="L400" s="210">
        <v>42279</v>
      </c>
      <c r="M400" s="209">
        <v>2569</v>
      </c>
      <c r="N400" s="270">
        <v>5000</v>
      </c>
      <c r="O400" s="198">
        <f t="shared" si="113"/>
        <v>0</v>
      </c>
      <c r="P400" s="199">
        <f t="shared" si="114"/>
        <v>1500</v>
      </c>
      <c r="Q400" s="197">
        <f>(L400+35)</f>
        <v>42314</v>
      </c>
      <c r="R400" s="200">
        <f t="shared" si="115"/>
        <v>75</v>
      </c>
      <c r="S400" s="804"/>
      <c r="U400" s="553"/>
      <c r="V400" s="567"/>
      <c r="W400" s="182"/>
      <c r="X400" s="182"/>
      <c r="Y400" s="182"/>
      <c r="Z400" s="182"/>
      <c r="AA400" s="182"/>
      <c r="AB400" s="182"/>
      <c r="AC400" s="182"/>
      <c r="AD400" s="182"/>
      <c r="AE400" s="182"/>
      <c r="AF400" s="182"/>
      <c r="AG400" s="182"/>
      <c r="AH400" s="182"/>
      <c r="AI400" s="182"/>
      <c r="AJ400" s="182"/>
      <c r="AK400" s="182"/>
      <c r="AL400" s="339"/>
    </row>
    <row r="401" spans="2:38" ht="15" thickBot="1">
      <c r="B401" s="1200" t="s">
        <v>360</v>
      </c>
      <c r="C401" s="1304" t="s">
        <v>183</v>
      </c>
      <c r="D401" s="209">
        <v>14</v>
      </c>
      <c r="E401" s="209" t="s">
        <v>36</v>
      </c>
      <c r="F401" s="210">
        <v>42277</v>
      </c>
      <c r="G401" s="209">
        <v>3</v>
      </c>
      <c r="H401" s="209" t="s">
        <v>35</v>
      </c>
      <c r="I401" s="211">
        <v>320</v>
      </c>
      <c r="J401" s="628"/>
      <c r="K401" s="212">
        <v>42279</v>
      </c>
      <c r="L401" s="210">
        <v>42279</v>
      </c>
      <c r="M401" s="209">
        <v>2569</v>
      </c>
      <c r="N401" s="270">
        <v>3000</v>
      </c>
      <c r="O401" s="198">
        <f t="shared" si="113"/>
        <v>0</v>
      </c>
      <c r="P401" s="199">
        <f t="shared" si="114"/>
        <v>960</v>
      </c>
      <c r="Q401" s="197">
        <f>(L401+35)</f>
        <v>42314</v>
      </c>
      <c r="R401" s="200">
        <f t="shared" si="115"/>
        <v>48</v>
      </c>
      <c r="S401" s="864"/>
      <c r="U401" s="581"/>
      <c r="V401" s="582"/>
      <c r="W401" s="326"/>
      <c r="X401" s="326"/>
      <c r="Y401" s="326"/>
      <c r="Z401" s="326"/>
      <c r="AA401" s="326"/>
      <c r="AB401" s="326"/>
      <c r="AC401" s="326"/>
      <c r="AD401" s="326"/>
      <c r="AE401" s="326"/>
      <c r="AF401" s="326"/>
      <c r="AG401" s="326"/>
      <c r="AH401" s="326"/>
      <c r="AI401" s="326"/>
      <c r="AJ401" s="326"/>
      <c r="AK401" s="326"/>
      <c r="AL401" s="327"/>
    </row>
    <row r="402" spans="2:38" ht="15" thickBot="1">
      <c r="B402" s="390" t="s">
        <v>206</v>
      </c>
      <c r="C402" s="369" t="s">
        <v>77</v>
      </c>
      <c r="D402" s="209">
        <v>43</v>
      </c>
      <c r="E402" s="209" t="s">
        <v>55</v>
      </c>
      <c r="F402" s="210">
        <v>42284</v>
      </c>
      <c r="G402" s="209">
        <v>30</v>
      </c>
      <c r="H402" s="209" t="s">
        <v>35</v>
      </c>
      <c r="I402" s="211">
        <v>449.5</v>
      </c>
      <c r="J402" s="209"/>
      <c r="K402" s="212">
        <v>42285</v>
      </c>
      <c r="L402" s="210">
        <v>42284</v>
      </c>
      <c r="M402" s="209">
        <v>2574</v>
      </c>
      <c r="N402" s="270">
        <v>30000</v>
      </c>
      <c r="O402" s="198">
        <f t="shared" si="113"/>
        <v>0</v>
      </c>
      <c r="P402" s="199">
        <f t="shared" si="114"/>
        <v>13485</v>
      </c>
      <c r="Q402" s="210">
        <f>(L402+28)</f>
        <v>42312</v>
      </c>
      <c r="R402" s="200">
        <f t="shared" si="115"/>
        <v>674.25</v>
      </c>
      <c r="S402" s="864"/>
      <c r="AH402" s="999"/>
      <c r="AI402" s="999"/>
      <c r="AJ402" s="999"/>
      <c r="AK402" s="999"/>
      <c r="AL402" s="1308"/>
    </row>
    <row r="403" spans="2:38" ht="24" thickBot="1">
      <c r="B403" s="390" t="s">
        <v>362</v>
      </c>
      <c r="C403" s="369" t="str">
        <f>IF(J403=1473,"BANDEJA PAPAYA PET - GF 15",IF(J403=0,"    "))</f>
        <v>BANDEJA PAPAYA PET - GF 15</v>
      </c>
      <c r="D403" s="1092" t="s">
        <v>361</v>
      </c>
      <c r="E403" s="209">
        <v>19036</v>
      </c>
      <c r="F403" s="210">
        <v>42286</v>
      </c>
      <c r="G403" s="209">
        <v>50</v>
      </c>
      <c r="H403" s="196" t="s">
        <v>35</v>
      </c>
      <c r="I403" s="211">
        <v>449.5</v>
      </c>
      <c r="J403" s="209">
        <v>1473</v>
      </c>
      <c r="K403" s="212">
        <v>42292</v>
      </c>
      <c r="L403" s="210">
        <v>42290</v>
      </c>
      <c r="M403" s="209">
        <v>2579</v>
      </c>
      <c r="N403" s="198">
        <v>50000</v>
      </c>
      <c r="O403" s="198">
        <f>(N403-G403*1000)</f>
        <v>0</v>
      </c>
      <c r="P403" s="199">
        <f>(N403*I403/1000)</f>
        <v>22475</v>
      </c>
      <c r="Q403" s="197">
        <f>(L403+30)</f>
        <v>42320</v>
      </c>
      <c r="R403" s="200">
        <f>(P403*0.05)</f>
        <v>1123.75</v>
      </c>
      <c r="S403" s="864"/>
      <c r="V403" s="94" t="s">
        <v>100</v>
      </c>
      <c r="W403" t="s">
        <v>133</v>
      </c>
      <c r="Z403" s="2"/>
      <c r="AB403" t="s">
        <v>155</v>
      </c>
      <c r="AE403" t="s">
        <v>180</v>
      </c>
      <c r="AG403" t="s">
        <v>338</v>
      </c>
      <c r="AH403" s="1193" t="s">
        <v>344</v>
      </c>
      <c r="AI403" s="1194"/>
      <c r="AJ403" s="1194"/>
      <c r="AK403" s="1194"/>
      <c r="AL403" s="1353"/>
    </row>
    <row r="404" spans="2:38">
      <c r="B404" s="390" t="s">
        <v>6</v>
      </c>
      <c r="C404" s="563" t="s">
        <v>38</v>
      </c>
      <c r="D404" s="480">
        <v>19</v>
      </c>
      <c r="E404" s="196" t="s">
        <v>363</v>
      </c>
      <c r="F404" s="197">
        <v>42290</v>
      </c>
      <c r="G404" s="336">
        <v>20</v>
      </c>
      <c r="H404" s="196" t="s">
        <v>35</v>
      </c>
      <c r="I404" s="334">
        <v>449.5</v>
      </c>
      <c r="J404" s="335"/>
      <c r="K404" s="272">
        <v>42291</v>
      </c>
      <c r="L404" s="197">
        <v>42293</v>
      </c>
      <c r="M404" s="196">
        <v>2580</v>
      </c>
      <c r="N404" s="198">
        <v>20000</v>
      </c>
      <c r="O404" s="198">
        <f t="shared" si="113"/>
        <v>0</v>
      </c>
      <c r="P404" s="199">
        <f t="shared" si="114"/>
        <v>8990</v>
      </c>
      <c r="Q404" s="197">
        <f>(L404+28)</f>
        <v>42321</v>
      </c>
      <c r="R404" s="200">
        <f t="shared" si="115"/>
        <v>449.5</v>
      </c>
      <c r="S404" s="864"/>
      <c r="U404" s="546"/>
      <c r="V404" s="548"/>
      <c r="W404" s="157"/>
      <c r="X404" s="6" t="s">
        <v>14</v>
      </c>
      <c r="Y404" s="6" t="s">
        <v>12</v>
      </c>
      <c r="Z404" s="6"/>
      <c r="AA404" s="4"/>
      <c r="AB404" s="6" t="s">
        <v>15</v>
      </c>
      <c r="AC404" s="6" t="s">
        <v>16</v>
      </c>
      <c r="AD404" s="6" t="s">
        <v>12</v>
      </c>
      <c r="AE404" s="6" t="s">
        <v>12</v>
      </c>
      <c r="AF404" s="4"/>
      <c r="AG404" s="4"/>
      <c r="AH404" s="10"/>
      <c r="AI404" s="10"/>
      <c r="AJ404" s="8" t="s">
        <v>12</v>
      </c>
      <c r="AK404" s="8" t="s">
        <v>17</v>
      </c>
      <c r="AL404" s="8"/>
    </row>
    <row r="405" spans="2:38">
      <c r="B405" s="1282" t="s">
        <v>351</v>
      </c>
      <c r="C405" s="369" t="s">
        <v>353</v>
      </c>
      <c r="D405" s="209">
        <v>3</v>
      </c>
      <c r="E405" s="209" t="s">
        <v>36</v>
      </c>
      <c r="F405" s="210">
        <v>42265</v>
      </c>
      <c r="G405" s="270">
        <v>12</v>
      </c>
      <c r="H405" s="209" t="s">
        <v>35</v>
      </c>
      <c r="I405" s="199">
        <v>300</v>
      </c>
      <c r="J405" s="271" t="s">
        <v>78</v>
      </c>
      <c r="K405" s="212">
        <v>42299</v>
      </c>
      <c r="L405" s="197">
        <v>42299</v>
      </c>
      <c r="M405" s="196">
        <v>2584</v>
      </c>
      <c r="N405" s="198">
        <v>12000</v>
      </c>
      <c r="O405" s="198">
        <f>(N405-G405*1000)</f>
        <v>0</v>
      </c>
      <c r="P405" s="199">
        <f>(N405*I405/1000)</f>
        <v>3600</v>
      </c>
      <c r="Q405" s="197">
        <f>(L405+35)</f>
        <v>42334</v>
      </c>
      <c r="R405" s="200">
        <f>(P405*0.05)</f>
        <v>180</v>
      </c>
      <c r="S405" s="864"/>
      <c r="U405" s="179"/>
      <c r="V405" s="469" t="s">
        <v>4</v>
      </c>
      <c r="W405" s="153" t="s">
        <v>18</v>
      </c>
      <c r="X405" s="8" t="s">
        <v>19</v>
      </c>
      <c r="Y405" s="8" t="s">
        <v>19</v>
      </c>
      <c r="Z405" s="8" t="s">
        <v>20</v>
      </c>
      <c r="AA405" s="8" t="s">
        <v>21</v>
      </c>
      <c r="AB405" s="8" t="s">
        <v>22</v>
      </c>
      <c r="AC405" s="8" t="s">
        <v>19</v>
      </c>
      <c r="AD405" s="8" t="s">
        <v>23</v>
      </c>
      <c r="AE405" s="8" t="s">
        <v>23</v>
      </c>
      <c r="AF405" s="8" t="s">
        <v>24</v>
      </c>
      <c r="AG405" s="8" t="s">
        <v>20</v>
      </c>
      <c r="AH405" s="8" t="s">
        <v>25</v>
      </c>
      <c r="AI405" s="8" t="s">
        <v>0</v>
      </c>
      <c r="AJ405" s="8" t="s">
        <v>11</v>
      </c>
      <c r="AK405" s="8" t="s">
        <v>11</v>
      </c>
      <c r="AL405" s="8" t="s">
        <v>26</v>
      </c>
    </row>
    <row r="406" spans="2:38">
      <c r="B406" s="390" t="s">
        <v>120</v>
      </c>
      <c r="C406" s="1259" t="s">
        <v>261</v>
      </c>
      <c r="D406" s="1234">
        <v>7</v>
      </c>
      <c r="E406" s="1234" t="s">
        <v>74</v>
      </c>
      <c r="F406" s="1235">
        <v>42293</v>
      </c>
      <c r="G406" s="1273">
        <v>15</v>
      </c>
      <c r="H406" s="1234" t="s">
        <v>35</v>
      </c>
      <c r="I406" s="1236">
        <v>300</v>
      </c>
      <c r="J406" s="1237"/>
      <c r="K406" s="1238">
        <v>42299</v>
      </c>
      <c r="L406" s="1145">
        <v>42298</v>
      </c>
      <c r="M406" s="1284">
        <v>2582</v>
      </c>
      <c r="N406" s="1146">
        <v>15000</v>
      </c>
      <c r="O406" s="1147">
        <f>(N406-G406*1000)</f>
        <v>0</v>
      </c>
      <c r="P406" s="1148">
        <f>(N406*I406/1000)</f>
        <v>4500</v>
      </c>
      <c r="Q406" s="1145">
        <f>(L406+35)</f>
        <v>42333</v>
      </c>
      <c r="R406" s="1464">
        <f>(P406*0.05)</f>
        <v>225</v>
      </c>
      <c r="S406" s="864"/>
      <c r="U406" s="179"/>
      <c r="V406" s="549"/>
      <c r="W406" s="224"/>
      <c r="X406" s="8" t="s">
        <v>3</v>
      </c>
      <c r="Y406" s="8" t="s">
        <v>18</v>
      </c>
      <c r="Z406" s="8"/>
      <c r="AA406" s="10"/>
      <c r="AB406" s="8" t="s">
        <v>21</v>
      </c>
      <c r="AC406" s="8" t="s">
        <v>3</v>
      </c>
      <c r="AD406" s="8" t="s">
        <v>27</v>
      </c>
      <c r="AE406" s="8" t="s">
        <v>28</v>
      </c>
      <c r="AF406" s="10"/>
      <c r="AG406" s="10"/>
      <c r="AH406" s="10"/>
      <c r="AI406" s="10"/>
      <c r="AJ406" s="8" t="s">
        <v>29</v>
      </c>
      <c r="AK406" s="8" t="s">
        <v>30</v>
      </c>
      <c r="AL406" s="8"/>
    </row>
    <row r="407" spans="2:38" ht="15" thickBot="1">
      <c r="B407" s="390" t="s">
        <v>71</v>
      </c>
      <c r="C407" s="563" t="s">
        <v>38</v>
      </c>
      <c r="D407" s="480">
        <v>8</v>
      </c>
      <c r="E407" s="196" t="s">
        <v>36</v>
      </c>
      <c r="F407" s="197">
        <v>42300</v>
      </c>
      <c r="G407" s="336">
        <v>30</v>
      </c>
      <c r="H407" s="196" t="s">
        <v>35</v>
      </c>
      <c r="I407" s="334">
        <v>449.5</v>
      </c>
      <c r="J407" s="335"/>
      <c r="K407" s="790">
        <v>42303</v>
      </c>
      <c r="L407" s="197">
        <v>42304</v>
      </c>
      <c r="M407" s="196">
        <v>2588</v>
      </c>
      <c r="N407" s="198">
        <v>30000</v>
      </c>
      <c r="O407" s="198">
        <f>(N407-G407*1000)</f>
        <v>0</v>
      </c>
      <c r="P407" s="199">
        <f>(N407*I407/1000)</f>
        <v>13485</v>
      </c>
      <c r="Q407" s="341">
        <f>(L407+28)</f>
        <v>42332</v>
      </c>
      <c r="R407" s="200">
        <f>(P407*0.05)</f>
        <v>674.25</v>
      </c>
      <c r="S407" s="864"/>
      <c r="U407" s="179"/>
      <c r="V407" s="552"/>
      <c r="W407" s="155"/>
      <c r="X407" s="14"/>
      <c r="Y407" s="13"/>
      <c r="Z407" s="14"/>
      <c r="AA407" s="13"/>
      <c r="AB407" s="14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</row>
    <row r="408" spans="2:38">
      <c r="B408" s="1010" t="s">
        <v>6</v>
      </c>
      <c r="C408" s="196" t="s">
        <v>38</v>
      </c>
      <c r="D408" s="480">
        <v>20</v>
      </c>
      <c r="E408" s="196"/>
      <c r="F408" s="197" t="s">
        <v>78</v>
      </c>
      <c r="G408" s="336">
        <v>20</v>
      </c>
      <c r="H408" s="196" t="s">
        <v>35</v>
      </c>
      <c r="I408" s="334">
        <v>449.5</v>
      </c>
      <c r="J408" s="335"/>
      <c r="K408" s="272">
        <v>42307</v>
      </c>
      <c r="L408" s="197">
        <v>42307</v>
      </c>
      <c r="M408" s="196">
        <v>2591</v>
      </c>
      <c r="N408" s="198">
        <v>20000</v>
      </c>
      <c r="O408" s="198">
        <f>(N408-G408*1000)</f>
        <v>0</v>
      </c>
      <c r="P408" s="199">
        <f>(N408*I408/1000)</f>
        <v>8990</v>
      </c>
      <c r="Q408" s="197">
        <f>(L408+28)</f>
        <v>42335</v>
      </c>
      <c r="R408" s="200">
        <f>(P408*0.05)</f>
        <v>449.5</v>
      </c>
      <c r="S408" s="1226"/>
      <c r="U408" s="551"/>
      <c r="V408" s="599" t="s">
        <v>38</v>
      </c>
      <c r="W408" s="484">
        <v>1</v>
      </c>
      <c r="X408" s="238" t="s">
        <v>36</v>
      </c>
      <c r="Y408" s="239">
        <v>41695</v>
      </c>
      <c r="Z408" s="554">
        <v>15</v>
      </c>
      <c r="AA408" s="238" t="s">
        <v>35</v>
      </c>
      <c r="AB408" s="240">
        <v>470</v>
      </c>
      <c r="AC408" s="600"/>
      <c r="AD408" s="375">
        <v>41688</v>
      </c>
      <c r="AE408" s="371">
        <v>41712</v>
      </c>
      <c r="AF408" s="370">
        <v>2010</v>
      </c>
      <c r="AG408" s="378">
        <v>15200</v>
      </c>
      <c r="AH408" s="378">
        <f t="shared" ref="AH408:AH420" si="116">(AG408-Z408*1000)</f>
        <v>200</v>
      </c>
      <c r="AI408" s="379">
        <f t="shared" ref="AI408:AI420" si="117">(AG408*AB408/1000)</f>
        <v>7144</v>
      </c>
      <c r="AJ408" s="601">
        <f t="shared" ref="AJ408:AJ420" si="118">(AE408+28)</f>
        <v>41740</v>
      </c>
      <c r="AK408" s="248">
        <f t="shared" ref="AK408:AK420" si="119">(AI408*0.05)</f>
        <v>357.20000000000005</v>
      </c>
      <c r="AL408" s="323"/>
    </row>
    <row r="409" spans="2:38" ht="15" thickBot="1">
      <c r="B409" s="325"/>
      <c r="C409" s="326"/>
      <c r="D409" s="326"/>
      <c r="E409" s="326"/>
      <c r="F409" s="326"/>
      <c r="G409" s="326"/>
      <c r="H409" s="326"/>
      <c r="I409" s="326"/>
      <c r="J409" s="326"/>
      <c r="K409" s="1325"/>
      <c r="L409" s="326"/>
      <c r="M409" s="326"/>
      <c r="N409" s="326"/>
      <c r="O409" s="326"/>
      <c r="P409" s="662">
        <f>SUM(P399:P408)</f>
        <v>80322.399999999994</v>
      </c>
      <c r="Q409" s="326"/>
      <c r="R409" s="518">
        <f>(P409*0.05)</f>
        <v>4016.12</v>
      </c>
      <c r="S409" s="392" t="s">
        <v>224</v>
      </c>
      <c r="U409" s="553"/>
      <c r="V409" s="597" t="s">
        <v>38</v>
      </c>
      <c r="W409" s="486">
        <v>2</v>
      </c>
      <c r="X409" s="144" t="s">
        <v>36</v>
      </c>
      <c r="Y409" s="145">
        <v>41737</v>
      </c>
      <c r="Z409" s="146">
        <v>15</v>
      </c>
      <c r="AA409" s="144" t="s">
        <v>35</v>
      </c>
      <c r="AB409" s="147">
        <v>470</v>
      </c>
      <c r="AC409" s="589"/>
      <c r="AD409" s="206">
        <v>41745</v>
      </c>
      <c r="AE409" s="203">
        <v>41754</v>
      </c>
      <c r="AF409" s="202">
        <v>2045</v>
      </c>
      <c r="AG409" s="207">
        <v>15200</v>
      </c>
      <c r="AH409" s="207">
        <f t="shared" si="116"/>
        <v>200</v>
      </c>
      <c r="AI409" s="205">
        <f t="shared" si="117"/>
        <v>7144</v>
      </c>
      <c r="AJ409" s="278">
        <f t="shared" si="118"/>
        <v>41782</v>
      </c>
      <c r="AK409" s="148">
        <f t="shared" si="119"/>
        <v>357.20000000000005</v>
      </c>
      <c r="AL409" s="300"/>
    </row>
    <row r="410" spans="2:38">
      <c r="B410" s="896"/>
      <c r="C410" s="726"/>
      <c r="D410" s="726"/>
      <c r="E410" s="726"/>
      <c r="F410" s="726"/>
      <c r="G410" s="726"/>
      <c r="H410" s="726"/>
      <c r="I410" s="726"/>
      <c r="J410" s="726"/>
      <c r="K410" s="1465"/>
      <c r="L410" s="726"/>
      <c r="M410" s="726"/>
      <c r="N410" s="724"/>
      <c r="O410" s="896"/>
      <c r="P410" s="896"/>
      <c r="Q410" s="896"/>
      <c r="R410" s="896"/>
      <c r="S410" s="1466"/>
      <c r="U410" s="553"/>
      <c r="V410" s="597" t="s">
        <v>38</v>
      </c>
      <c r="W410" s="486">
        <v>3</v>
      </c>
      <c r="X410" s="144" t="s">
        <v>36</v>
      </c>
      <c r="Y410" s="145">
        <v>41788</v>
      </c>
      <c r="Z410" s="146">
        <v>15</v>
      </c>
      <c r="AA410" s="144" t="s">
        <v>35</v>
      </c>
      <c r="AB410" s="147">
        <v>470</v>
      </c>
      <c r="AC410" s="589"/>
      <c r="AD410" s="206">
        <v>41800</v>
      </c>
      <c r="AE410" s="203">
        <v>41803</v>
      </c>
      <c r="AF410" s="202">
        <v>2073</v>
      </c>
      <c r="AG410" s="207">
        <v>15200</v>
      </c>
      <c r="AH410" s="207">
        <f t="shared" si="116"/>
        <v>200</v>
      </c>
      <c r="AI410" s="205">
        <f t="shared" si="117"/>
        <v>7144</v>
      </c>
      <c r="AJ410" s="278">
        <f t="shared" si="118"/>
        <v>41831</v>
      </c>
      <c r="AK410" s="148">
        <f t="shared" si="119"/>
        <v>357.20000000000005</v>
      </c>
      <c r="AL410" s="300"/>
    </row>
    <row r="411" spans="2:38" ht="18.600000000000001" thickBot="1">
      <c r="B411" s="540" t="s">
        <v>369</v>
      </c>
      <c r="C411" s="132"/>
      <c r="D411" s="133"/>
      <c r="E411" s="134"/>
      <c r="F411" s="134"/>
      <c r="G411" s="134"/>
      <c r="H411" s="134"/>
      <c r="I411" s="135"/>
      <c r="J411" s="134"/>
      <c r="K411" s="134"/>
      <c r="L411" s="134"/>
      <c r="M411" s="132"/>
      <c r="N411" s="136"/>
      <c r="U411" s="553"/>
      <c r="V411" s="598" t="s">
        <v>38</v>
      </c>
      <c r="W411" s="487">
        <v>4</v>
      </c>
      <c r="X411" s="290" t="s">
        <v>36</v>
      </c>
      <c r="Y411" s="291">
        <v>41844</v>
      </c>
      <c r="Z411" s="330">
        <v>15</v>
      </c>
      <c r="AA411" s="290" t="s">
        <v>35</v>
      </c>
      <c r="AB411" s="331">
        <v>470</v>
      </c>
      <c r="AC411" s="590"/>
      <c r="AD411" s="272">
        <v>41850</v>
      </c>
      <c r="AE411" s="197">
        <v>41859</v>
      </c>
      <c r="AF411" s="196">
        <v>2119</v>
      </c>
      <c r="AG411" s="198">
        <v>15200</v>
      </c>
      <c r="AH411" s="198">
        <f t="shared" si="116"/>
        <v>200</v>
      </c>
      <c r="AI411" s="199">
        <f t="shared" si="117"/>
        <v>7144</v>
      </c>
      <c r="AJ411" s="591">
        <f t="shared" si="118"/>
        <v>41887</v>
      </c>
      <c r="AK411" s="279">
        <f t="shared" si="119"/>
        <v>357.20000000000005</v>
      </c>
      <c r="AL411" s="300"/>
    </row>
    <row r="412" spans="2:38">
      <c r="B412" s="3"/>
      <c r="C412" s="4"/>
      <c r="D412" s="4"/>
      <c r="E412" s="5" t="s">
        <v>14</v>
      </c>
      <c r="F412" s="5" t="s">
        <v>12</v>
      </c>
      <c r="G412" s="5"/>
      <c r="H412" s="4"/>
      <c r="I412" s="5" t="s">
        <v>15</v>
      </c>
      <c r="J412" s="5" t="s">
        <v>16</v>
      </c>
      <c r="K412" s="5" t="s">
        <v>12</v>
      </c>
      <c r="L412" s="5" t="s">
        <v>12</v>
      </c>
      <c r="M412" s="4"/>
      <c r="N412" s="4"/>
      <c r="O412" s="4"/>
      <c r="P412" s="4"/>
      <c r="Q412" s="5" t="s">
        <v>12</v>
      </c>
      <c r="R412" s="5" t="s">
        <v>17</v>
      </c>
      <c r="S412" s="6"/>
      <c r="U412" s="553"/>
      <c r="V412" s="598" t="s">
        <v>38</v>
      </c>
      <c r="W412" s="487">
        <v>5</v>
      </c>
      <c r="X412" s="290" t="s">
        <v>36</v>
      </c>
      <c r="Y412" s="291">
        <v>41877</v>
      </c>
      <c r="Z412" s="330">
        <v>15</v>
      </c>
      <c r="AA412" s="290" t="s">
        <v>35</v>
      </c>
      <c r="AB412" s="331">
        <v>470</v>
      </c>
      <c r="AC412" s="590"/>
      <c r="AD412" s="272">
        <v>41879</v>
      </c>
      <c r="AE412" s="197">
        <v>41884</v>
      </c>
      <c r="AF412" s="196">
        <v>2149</v>
      </c>
      <c r="AG412" s="198">
        <v>15200</v>
      </c>
      <c r="AH412" s="198">
        <f t="shared" si="116"/>
        <v>200</v>
      </c>
      <c r="AI412" s="199">
        <f t="shared" si="117"/>
        <v>7144</v>
      </c>
      <c r="AJ412" s="591">
        <f t="shared" si="118"/>
        <v>41912</v>
      </c>
      <c r="AK412" s="279">
        <f t="shared" si="119"/>
        <v>357.20000000000005</v>
      </c>
      <c r="AL412" s="300"/>
    </row>
    <row r="413" spans="2:38">
      <c r="B413" s="7" t="s">
        <v>3</v>
      </c>
      <c r="C413" s="8" t="s">
        <v>4</v>
      </c>
      <c r="D413" s="9" t="s">
        <v>18</v>
      </c>
      <c r="E413" s="9" t="s">
        <v>19</v>
      </c>
      <c r="F413" s="9" t="s">
        <v>19</v>
      </c>
      <c r="G413" s="9" t="s">
        <v>20</v>
      </c>
      <c r="H413" s="9" t="s">
        <v>21</v>
      </c>
      <c r="I413" s="9" t="s">
        <v>22</v>
      </c>
      <c r="J413" s="9" t="s">
        <v>19</v>
      </c>
      <c r="K413" s="9" t="s">
        <v>23</v>
      </c>
      <c r="L413" s="9" t="s">
        <v>23</v>
      </c>
      <c r="M413" s="9" t="s">
        <v>24</v>
      </c>
      <c r="N413" s="9" t="s">
        <v>20</v>
      </c>
      <c r="O413" s="9" t="s">
        <v>25</v>
      </c>
      <c r="P413" s="9" t="s">
        <v>0</v>
      </c>
      <c r="Q413" s="9" t="s">
        <v>11</v>
      </c>
      <c r="R413" s="9" t="s">
        <v>11</v>
      </c>
      <c r="S413" s="9" t="s">
        <v>26</v>
      </c>
      <c r="U413" s="553"/>
      <c r="V413" s="598" t="s">
        <v>38</v>
      </c>
      <c r="W413" s="487">
        <v>6</v>
      </c>
      <c r="X413" s="290" t="s">
        <v>36</v>
      </c>
      <c r="Y413" s="291">
        <v>41912</v>
      </c>
      <c r="Z413" s="330">
        <v>15</v>
      </c>
      <c r="AA413" s="290" t="s">
        <v>35</v>
      </c>
      <c r="AB413" s="331">
        <v>470</v>
      </c>
      <c r="AC413" s="590"/>
      <c r="AD413" s="272">
        <v>41921</v>
      </c>
      <c r="AE413" s="197">
        <v>41922</v>
      </c>
      <c r="AF413" s="196">
        <v>2196</v>
      </c>
      <c r="AG413" s="198">
        <v>15200</v>
      </c>
      <c r="AH413" s="198">
        <f t="shared" si="116"/>
        <v>200</v>
      </c>
      <c r="AI413" s="199">
        <f t="shared" si="117"/>
        <v>7144</v>
      </c>
      <c r="AJ413" s="591">
        <f t="shared" si="118"/>
        <v>41950</v>
      </c>
      <c r="AK413" s="279">
        <f t="shared" si="119"/>
        <v>357.20000000000005</v>
      </c>
      <c r="AL413" s="300"/>
    </row>
    <row r="414" spans="2:38" ht="15" thickBot="1">
      <c r="B414" s="12"/>
      <c r="C414" s="194"/>
      <c r="D414" s="194"/>
      <c r="E414" s="195" t="s">
        <v>3</v>
      </c>
      <c r="F414" s="195" t="s">
        <v>18</v>
      </c>
      <c r="G414" s="195"/>
      <c r="H414" s="194"/>
      <c r="I414" s="195" t="s">
        <v>21</v>
      </c>
      <c r="J414" s="195" t="s">
        <v>3</v>
      </c>
      <c r="K414" s="195" t="s">
        <v>27</v>
      </c>
      <c r="L414" s="195" t="s">
        <v>28</v>
      </c>
      <c r="M414" s="194"/>
      <c r="N414" s="194"/>
      <c r="O414" s="194"/>
      <c r="P414" s="194"/>
      <c r="Q414" s="195" t="s">
        <v>33</v>
      </c>
      <c r="R414" s="195" t="s">
        <v>30</v>
      </c>
      <c r="S414" s="1211"/>
      <c r="U414" s="553"/>
      <c r="V414" s="598" t="s">
        <v>139</v>
      </c>
      <c r="W414" s="487">
        <v>7</v>
      </c>
      <c r="X414" s="290" t="s">
        <v>36</v>
      </c>
      <c r="Y414" s="291">
        <v>41912</v>
      </c>
      <c r="Z414" s="330">
        <v>10</v>
      </c>
      <c r="AA414" s="290" t="s">
        <v>35</v>
      </c>
      <c r="AB414" s="331">
        <v>280</v>
      </c>
      <c r="AC414" s="590"/>
      <c r="AD414" s="272">
        <v>41921</v>
      </c>
      <c r="AE414" s="197">
        <v>41949</v>
      </c>
      <c r="AF414" s="196">
        <v>2235</v>
      </c>
      <c r="AG414" s="198">
        <v>10000</v>
      </c>
      <c r="AH414" s="198">
        <f t="shared" si="116"/>
        <v>0</v>
      </c>
      <c r="AI414" s="199">
        <f t="shared" si="117"/>
        <v>2800</v>
      </c>
      <c r="AJ414" s="591">
        <f t="shared" si="118"/>
        <v>41977</v>
      </c>
      <c r="AK414" s="279">
        <f t="shared" si="119"/>
        <v>140</v>
      </c>
      <c r="AL414" s="301"/>
    </row>
    <row r="415" spans="2:38">
      <c r="B415" s="695" t="s">
        <v>2</v>
      </c>
      <c r="C415" s="1558" t="s">
        <v>59</v>
      </c>
      <c r="D415" s="470">
        <v>276</v>
      </c>
      <c r="E415" s="470" t="s">
        <v>36</v>
      </c>
      <c r="F415" s="901">
        <v>42299</v>
      </c>
      <c r="G415" s="470">
        <v>100</v>
      </c>
      <c r="H415" s="470" t="s">
        <v>35</v>
      </c>
      <c r="I415" s="1368">
        <v>66</v>
      </c>
      <c r="J415" s="470">
        <v>9124</v>
      </c>
      <c r="K415" s="902">
        <v>42313</v>
      </c>
      <c r="L415" s="901">
        <v>42312</v>
      </c>
      <c r="M415" s="470">
        <v>2596</v>
      </c>
      <c r="N415" s="538">
        <v>120000</v>
      </c>
      <c r="O415" s="470">
        <f t="shared" ref="O415:O427" si="120">(N415-G415*1000)</f>
        <v>20000</v>
      </c>
      <c r="P415" s="388">
        <f t="shared" ref="P415:P427" si="121">(N415*I415/1000)</f>
        <v>7920</v>
      </c>
      <c r="Q415" s="382">
        <f>(L415+35)</f>
        <v>42347</v>
      </c>
      <c r="R415" s="389">
        <f t="shared" ref="R415:R427" si="122">(P415*0.05)</f>
        <v>396</v>
      </c>
      <c r="S415" s="1711"/>
      <c r="U415" s="553"/>
      <c r="V415" s="598" t="s">
        <v>38</v>
      </c>
      <c r="W415" s="487">
        <v>8</v>
      </c>
      <c r="X415" s="290" t="s">
        <v>36</v>
      </c>
      <c r="Y415" s="291">
        <v>41922</v>
      </c>
      <c r="Z415" s="330">
        <v>15</v>
      </c>
      <c r="AA415" s="290" t="s">
        <v>35</v>
      </c>
      <c r="AB415" s="331">
        <v>470</v>
      </c>
      <c r="AC415" s="590"/>
      <c r="AD415" s="272">
        <v>41932</v>
      </c>
      <c r="AE415" s="197">
        <v>41949</v>
      </c>
      <c r="AF415" s="196">
        <v>2235</v>
      </c>
      <c r="AG415" s="198">
        <v>15200</v>
      </c>
      <c r="AH415" s="198">
        <f t="shared" si="116"/>
        <v>200</v>
      </c>
      <c r="AI415" s="199">
        <f t="shared" si="117"/>
        <v>7144</v>
      </c>
      <c r="AJ415" s="591">
        <f t="shared" si="118"/>
        <v>41977</v>
      </c>
      <c r="AK415" s="279">
        <f t="shared" si="119"/>
        <v>357.20000000000005</v>
      </c>
      <c r="AL415" s="301"/>
    </row>
    <row r="416" spans="2:38">
      <c r="B416" s="390" t="s">
        <v>125</v>
      </c>
      <c r="C416" s="563" t="s">
        <v>322</v>
      </c>
      <c r="D416" s="196">
        <v>9</v>
      </c>
      <c r="E416" s="196" t="s">
        <v>74</v>
      </c>
      <c r="F416" s="197">
        <v>42264</v>
      </c>
      <c r="G416" s="336">
        <v>4</v>
      </c>
      <c r="H416" s="196" t="s">
        <v>35</v>
      </c>
      <c r="I416" s="334">
        <v>279</v>
      </c>
      <c r="J416" s="335"/>
      <c r="K416" s="272">
        <v>42312</v>
      </c>
      <c r="L416" s="197">
        <v>42318</v>
      </c>
      <c r="M416" s="209">
        <v>2601</v>
      </c>
      <c r="N416" s="198">
        <v>4000</v>
      </c>
      <c r="O416" s="198">
        <f t="shared" si="120"/>
        <v>0</v>
      </c>
      <c r="P416" s="199">
        <f t="shared" si="121"/>
        <v>1116</v>
      </c>
      <c r="Q416" s="197">
        <f>(L416+28)</f>
        <v>42346</v>
      </c>
      <c r="R416" s="200">
        <f t="shared" si="122"/>
        <v>55.800000000000004</v>
      </c>
      <c r="S416" s="1712"/>
      <c r="U416" s="553"/>
      <c r="V416" s="598" t="s">
        <v>38</v>
      </c>
      <c r="W416" s="487">
        <v>9</v>
      </c>
      <c r="X416" s="290" t="s">
        <v>36</v>
      </c>
      <c r="Y416" s="291">
        <v>41922</v>
      </c>
      <c r="Z416" s="330">
        <v>15</v>
      </c>
      <c r="AA416" s="290" t="s">
        <v>35</v>
      </c>
      <c r="AB416" s="331">
        <v>470</v>
      </c>
      <c r="AC416" s="590"/>
      <c r="AD416" s="272">
        <v>41962</v>
      </c>
      <c r="AE416" s="197">
        <f>(AD416)</f>
        <v>41962</v>
      </c>
      <c r="AF416" s="196">
        <v>2254</v>
      </c>
      <c r="AG416" s="198">
        <v>15200</v>
      </c>
      <c r="AH416" s="198">
        <f t="shared" si="116"/>
        <v>200</v>
      </c>
      <c r="AI416" s="199">
        <f t="shared" si="117"/>
        <v>7144</v>
      </c>
      <c r="AJ416" s="591">
        <f t="shared" si="118"/>
        <v>41990</v>
      </c>
      <c r="AK416" s="279">
        <f t="shared" si="119"/>
        <v>357.20000000000005</v>
      </c>
      <c r="AL416" s="301"/>
    </row>
    <row r="417" spans="2:38">
      <c r="B417" s="1200" t="s">
        <v>125</v>
      </c>
      <c r="C417" s="563" t="s">
        <v>323</v>
      </c>
      <c r="D417" s="480">
        <v>10</v>
      </c>
      <c r="E417" s="196" t="s">
        <v>74</v>
      </c>
      <c r="F417" s="197">
        <v>42212</v>
      </c>
      <c r="G417" s="336">
        <v>1</v>
      </c>
      <c r="H417" s="196" t="s">
        <v>35</v>
      </c>
      <c r="I417" s="334">
        <v>259</v>
      </c>
      <c r="J417" s="335"/>
      <c r="K417" s="272">
        <v>42312</v>
      </c>
      <c r="L417" s="197">
        <v>42318</v>
      </c>
      <c r="M417" s="196">
        <v>2601</v>
      </c>
      <c r="N417" s="198">
        <v>1000</v>
      </c>
      <c r="O417" s="198">
        <f t="shared" si="120"/>
        <v>0</v>
      </c>
      <c r="P417" s="199">
        <f t="shared" si="121"/>
        <v>259</v>
      </c>
      <c r="Q417" s="197">
        <f>(L417+28)</f>
        <v>42346</v>
      </c>
      <c r="R417" s="200">
        <f t="shared" si="122"/>
        <v>12.950000000000001</v>
      </c>
      <c r="S417" s="1674"/>
      <c r="U417" s="553"/>
      <c r="V417" s="598" t="s">
        <v>38</v>
      </c>
      <c r="W417" s="487">
        <v>12</v>
      </c>
      <c r="X417" s="290" t="s">
        <v>36</v>
      </c>
      <c r="Y417" s="291">
        <v>41961</v>
      </c>
      <c r="Z417" s="330">
        <v>20</v>
      </c>
      <c r="AA417" s="290" t="s">
        <v>35</v>
      </c>
      <c r="AB417" s="331">
        <v>470</v>
      </c>
      <c r="AC417" s="590"/>
      <c r="AD417" s="272">
        <v>41970</v>
      </c>
      <c r="AE417" s="197">
        <v>41978</v>
      </c>
      <c r="AF417" s="196">
        <v>2275</v>
      </c>
      <c r="AG417" s="198">
        <v>20000</v>
      </c>
      <c r="AH417" s="198">
        <f t="shared" si="116"/>
        <v>0</v>
      </c>
      <c r="AI417" s="199">
        <f t="shared" si="117"/>
        <v>9400</v>
      </c>
      <c r="AJ417" s="591">
        <f t="shared" si="118"/>
        <v>42006</v>
      </c>
      <c r="AK417" s="279">
        <f t="shared" si="119"/>
        <v>470</v>
      </c>
      <c r="AL417" s="301"/>
    </row>
    <row r="418" spans="2:38">
      <c r="B418" s="390" t="s">
        <v>2</v>
      </c>
      <c r="C418" s="369" t="s">
        <v>59</v>
      </c>
      <c r="D418" s="209">
        <v>277</v>
      </c>
      <c r="E418" s="209" t="s">
        <v>36</v>
      </c>
      <c r="F418" s="210">
        <v>42307</v>
      </c>
      <c r="G418" s="209">
        <v>200</v>
      </c>
      <c r="H418" s="209" t="s">
        <v>35</v>
      </c>
      <c r="I418" s="211">
        <v>66</v>
      </c>
      <c r="J418" s="209">
        <v>9124</v>
      </c>
      <c r="K418" s="212">
        <v>42321</v>
      </c>
      <c r="L418" s="210">
        <v>42320</v>
      </c>
      <c r="M418" s="209">
        <v>2604</v>
      </c>
      <c r="N418" s="270">
        <v>66000</v>
      </c>
      <c r="O418" s="270">
        <f t="shared" si="120"/>
        <v>-134000</v>
      </c>
      <c r="P418" s="199">
        <f t="shared" si="121"/>
        <v>4356</v>
      </c>
      <c r="Q418" s="197">
        <f t="shared" ref="Q418:Q427" si="123">(L418+35)</f>
        <v>42355</v>
      </c>
      <c r="R418" s="200">
        <f t="shared" si="122"/>
        <v>217.8</v>
      </c>
      <c r="S418" s="1674"/>
      <c r="U418" s="553"/>
      <c r="V418" s="598" t="s">
        <v>38</v>
      </c>
      <c r="W418" s="487">
        <v>13</v>
      </c>
      <c r="X418" s="290" t="s">
        <v>36</v>
      </c>
      <c r="Y418" s="291">
        <v>41961</v>
      </c>
      <c r="Z418" s="330">
        <v>20</v>
      </c>
      <c r="AA418" s="290" t="s">
        <v>35</v>
      </c>
      <c r="AB418" s="331">
        <v>470</v>
      </c>
      <c r="AC418" s="590"/>
      <c r="AD418" s="272">
        <v>41993</v>
      </c>
      <c r="AE418" s="197">
        <v>41991</v>
      </c>
      <c r="AF418" s="196">
        <v>2293</v>
      </c>
      <c r="AG418" s="198">
        <v>20000</v>
      </c>
      <c r="AH418" s="198">
        <f t="shared" si="116"/>
        <v>0</v>
      </c>
      <c r="AI418" s="199">
        <f t="shared" si="117"/>
        <v>9400</v>
      </c>
      <c r="AJ418" s="591">
        <f t="shared" si="118"/>
        <v>42019</v>
      </c>
      <c r="AK418" s="279">
        <f t="shared" si="119"/>
        <v>470</v>
      </c>
      <c r="AL418" s="301"/>
    </row>
    <row r="419" spans="2:38">
      <c r="B419" s="179"/>
      <c r="C419" s="628"/>
      <c r="D419" s="628"/>
      <c r="E419" s="628"/>
      <c r="F419" s="628"/>
      <c r="G419" s="209">
        <v>134</v>
      </c>
      <c r="H419" s="209" t="s">
        <v>35</v>
      </c>
      <c r="I419" s="211">
        <v>66</v>
      </c>
      <c r="J419" s="209">
        <v>9124</v>
      </c>
      <c r="K419" s="212">
        <v>42321</v>
      </c>
      <c r="L419" s="210">
        <v>42326</v>
      </c>
      <c r="M419" s="209">
        <v>2608</v>
      </c>
      <c r="N419" s="270">
        <v>100500</v>
      </c>
      <c r="O419" s="270">
        <f t="shared" si="120"/>
        <v>-33500</v>
      </c>
      <c r="P419" s="199">
        <f t="shared" si="121"/>
        <v>6633</v>
      </c>
      <c r="Q419" s="197">
        <f t="shared" si="123"/>
        <v>42361</v>
      </c>
      <c r="R419" s="199">
        <f t="shared" si="122"/>
        <v>331.65000000000003</v>
      </c>
      <c r="S419" s="1674"/>
      <c r="U419" s="553"/>
      <c r="V419" s="598" t="s">
        <v>38</v>
      </c>
      <c r="W419" s="487">
        <v>10</v>
      </c>
      <c r="X419" s="290" t="s">
        <v>36</v>
      </c>
      <c r="Y419" s="291">
        <v>41922</v>
      </c>
      <c r="Z419" s="330">
        <v>20</v>
      </c>
      <c r="AA419" s="290" t="s">
        <v>35</v>
      </c>
      <c r="AB419" s="331">
        <v>470</v>
      </c>
      <c r="AC419" s="590"/>
      <c r="AD419" s="272">
        <v>42013</v>
      </c>
      <c r="AE419" s="197">
        <v>42020</v>
      </c>
      <c r="AF419" s="196">
        <v>2313</v>
      </c>
      <c r="AG419" s="198">
        <v>20000</v>
      </c>
      <c r="AH419" s="198">
        <f t="shared" si="116"/>
        <v>0</v>
      </c>
      <c r="AI419" s="199">
        <f t="shared" si="117"/>
        <v>9400</v>
      </c>
      <c r="AJ419" s="591">
        <f t="shared" si="118"/>
        <v>42048</v>
      </c>
      <c r="AK419" s="279">
        <f t="shared" si="119"/>
        <v>470</v>
      </c>
      <c r="AL419" s="301"/>
    </row>
    <row r="420" spans="2:38">
      <c r="B420" s="390" t="s">
        <v>360</v>
      </c>
      <c r="C420" s="1304" t="s">
        <v>183</v>
      </c>
      <c r="D420" s="209">
        <v>15</v>
      </c>
      <c r="E420" s="209" t="s">
        <v>36</v>
      </c>
      <c r="F420" s="210">
        <v>42311</v>
      </c>
      <c r="G420" s="209">
        <v>5</v>
      </c>
      <c r="H420" s="209" t="s">
        <v>35</v>
      </c>
      <c r="I420" s="211">
        <v>320</v>
      </c>
      <c r="J420" s="628"/>
      <c r="K420" s="212">
        <v>42314</v>
      </c>
      <c r="L420" s="210">
        <v>42314</v>
      </c>
      <c r="M420" s="209">
        <v>2598</v>
      </c>
      <c r="N420" s="209">
        <v>5600</v>
      </c>
      <c r="O420" s="209">
        <f t="shared" si="120"/>
        <v>600</v>
      </c>
      <c r="P420" s="211">
        <f t="shared" si="121"/>
        <v>1792</v>
      </c>
      <c r="Q420" s="197">
        <f t="shared" si="123"/>
        <v>42349</v>
      </c>
      <c r="R420" s="211">
        <f t="shared" si="122"/>
        <v>89.600000000000009</v>
      </c>
      <c r="S420" s="1674"/>
      <c r="U420" s="553"/>
      <c r="V420" s="598" t="s">
        <v>38</v>
      </c>
      <c r="W420" s="487">
        <v>11</v>
      </c>
      <c r="X420" s="290" t="s">
        <v>36</v>
      </c>
      <c r="Y420" s="291">
        <v>41922</v>
      </c>
      <c r="Z420" s="1106">
        <v>14.2</v>
      </c>
      <c r="AA420" s="290" t="s">
        <v>35</v>
      </c>
      <c r="AB420" s="331">
        <v>470</v>
      </c>
      <c r="AC420" s="590"/>
      <c r="AD420" s="272">
        <v>42044</v>
      </c>
      <c r="AE420" s="197">
        <v>42076</v>
      </c>
      <c r="AF420" s="196">
        <v>2381</v>
      </c>
      <c r="AG420" s="198">
        <v>14000</v>
      </c>
      <c r="AH420" s="198">
        <f t="shared" si="116"/>
        <v>-200</v>
      </c>
      <c r="AI420" s="199">
        <f t="shared" si="117"/>
        <v>6580</v>
      </c>
      <c r="AJ420" s="591">
        <f t="shared" si="118"/>
        <v>42104</v>
      </c>
      <c r="AK420" s="279">
        <f t="shared" si="119"/>
        <v>329</v>
      </c>
      <c r="AL420" s="301"/>
    </row>
    <row r="421" spans="2:38">
      <c r="B421" s="390" t="s">
        <v>360</v>
      </c>
      <c r="C421" s="1315" t="s">
        <v>294</v>
      </c>
      <c r="D421" s="209">
        <v>16</v>
      </c>
      <c r="E421" s="209" t="s">
        <v>36</v>
      </c>
      <c r="F421" s="210">
        <v>42311</v>
      </c>
      <c r="G421" s="209">
        <v>5</v>
      </c>
      <c r="H421" s="209" t="s">
        <v>35</v>
      </c>
      <c r="I421" s="211">
        <v>300</v>
      </c>
      <c r="J421" s="628"/>
      <c r="K421" s="212">
        <v>42314</v>
      </c>
      <c r="L421" s="210">
        <v>42314</v>
      </c>
      <c r="M421" s="209">
        <v>2598</v>
      </c>
      <c r="N421" s="209">
        <v>5000</v>
      </c>
      <c r="O421" s="209">
        <f t="shared" si="120"/>
        <v>0</v>
      </c>
      <c r="P421" s="211">
        <f t="shared" si="121"/>
        <v>1500</v>
      </c>
      <c r="Q421" s="197">
        <f t="shared" si="123"/>
        <v>42349</v>
      </c>
      <c r="R421" s="211">
        <f t="shared" si="122"/>
        <v>75</v>
      </c>
      <c r="S421" s="1674"/>
      <c r="U421" s="553"/>
      <c r="V421" s="598" t="s">
        <v>38</v>
      </c>
      <c r="W421" s="487">
        <v>14</v>
      </c>
      <c r="X421" s="290" t="s">
        <v>223</v>
      </c>
      <c r="Y421" s="291">
        <v>42083</v>
      </c>
      <c r="Z421" s="330">
        <v>20</v>
      </c>
      <c r="AA421" s="290" t="s">
        <v>35</v>
      </c>
      <c r="AB421" s="331">
        <v>470</v>
      </c>
      <c r="AC421" s="590"/>
      <c r="AD421" s="272">
        <v>42090</v>
      </c>
      <c r="AE421" s="197">
        <v>42090</v>
      </c>
      <c r="AF421" s="196">
        <v>2396</v>
      </c>
      <c r="AG421" s="198">
        <v>20000</v>
      </c>
      <c r="AH421" s="198">
        <f t="shared" ref="AH421:AH426" si="124">(AG421-Z421*1000)</f>
        <v>0</v>
      </c>
      <c r="AI421" s="199">
        <f t="shared" ref="AI421:AI426" si="125">(AG421*AB421/1000)</f>
        <v>9400</v>
      </c>
      <c r="AJ421" s="591">
        <f t="shared" ref="AJ421:AJ426" si="126">(AE421+28)</f>
        <v>42118</v>
      </c>
      <c r="AK421" s="279">
        <f t="shared" ref="AK421:AK426" si="127">(AI421*0.05)</f>
        <v>470</v>
      </c>
      <c r="AL421" s="301"/>
    </row>
    <row r="422" spans="2:38">
      <c r="B422" s="390" t="s">
        <v>360</v>
      </c>
      <c r="C422" s="1302" t="s">
        <v>54</v>
      </c>
      <c r="D422" s="209">
        <v>17</v>
      </c>
      <c r="E422" s="209" t="s">
        <v>36</v>
      </c>
      <c r="F422" s="210">
        <v>42311</v>
      </c>
      <c r="G422" s="209">
        <v>3</v>
      </c>
      <c r="H422" s="209" t="s">
        <v>35</v>
      </c>
      <c r="I422" s="211">
        <v>449.5</v>
      </c>
      <c r="J422" s="628"/>
      <c r="K422" s="212">
        <v>42314</v>
      </c>
      <c r="L422" s="210">
        <v>42314</v>
      </c>
      <c r="M422" s="209">
        <v>2598</v>
      </c>
      <c r="N422" s="209">
        <v>3200</v>
      </c>
      <c r="O422" s="209">
        <f t="shared" si="120"/>
        <v>200</v>
      </c>
      <c r="P422" s="211">
        <f t="shared" si="121"/>
        <v>1438.4</v>
      </c>
      <c r="Q422" s="197">
        <f t="shared" si="123"/>
        <v>42349</v>
      </c>
      <c r="R422" s="211">
        <f t="shared" si="122"/>
        <v>71.92</v>
      </c>
      <c r="S422" s="1674"/>
      <c r="U422" s="553"/>
      <c r="V422" s="598" t="s">
        <v>38</v>
      </c>
      <c r="W422" s="487">
        <v>15</v>
      </c>
      <c r="X422" s="290" t="s">
        <v>223</v>
      </c>
      <c r="Y422" s="291">
        <v>42103</v>
      </c>
      <c r="Z422" s="330">
        <v>20</v>
      </c>
      <c r="AA422" s="290" t="s">
        <v>35</v>
      </c>
      <c r="AB422" s="331">
        <v>470</v>
      </c>
      <c r="AC422" s="590"/>
      <c r="AD422" s="272">
        <v>42111</v>
      </c>
      <c r="AE422" s="197">
        <v>42111</v>
      </c>
      <c r="AF422" s="196">
        <v>2423</v>
      </c>
      <c r="AG422" s="198">
        <v>20000</v>
      </c>
      <c r="AH422" s="198">
        <f t="shared" si="124"/>
        <v>0</v>
      </c>
      <c r="AI422" s="199">
        <f t="shared" si="125"/>
        <v>9400</v>
      </c>
      <c r="AJ422" s="591">
        <f t="shared" si="126"/>
        <v>42139</v>
      </c>
      <c r="AK422" s="279">
        <f t="shared" si="127"/>
        <v>470</v>
      </c>
      <c r="AL422" s="1187"/>
    </row>
    <row r="423" spans="2:38">
      <c r="B423" s="390" t="s">
        <v>2</v>
      </c>
      <c r="C423" s="1176" t="s">
        <v>70</v>
      </c>
      <c r="D423" s="196">
        <v>278</v>
      </c>
      <c r="E423" s="209" t="s">
        <v>36</v>
      </c>
      <c r="F423" s="210">
        <v>42312</v>
      </c>
      <c r="G423" s="209">
        <v>200</v>
      </c>
      <c r="H423" s="209" t="s">
        <v>35</v>
      </c>
      <c r="I423" s="334">
        <v>110</v>
      </c>
      <c r="J423" s="196">
        <v>9125</v>
      </c>
      <c r="K423" s="1565">
        <v>42324</v>
      </c>
      <c r="L423" s="210">
        <v>42320</v>
      </c>
      <c r="M423" s="209">
        <v>2604</v>
      </c>
      <c r="N423" s="270">
        <v>100500</v>
      </c>
      <c r="O423" s="270">
        <f t="shared" si="120"/>
        <v>-99500</v>
      </c>
      <c r="P423" s="199">
        <f t="shared" si="121"/>
        <v>11055</v>
      </c>
      <c r="Q423" s="197">
        <f t="shared" si="123"/>
        <v>42355</v>
      </c>
      <c r="R423" s="199">
        <f t="shared" si="122"/>
        <v>552.75</v>
      </c>
      <c r="S423" s="1674"/>
      <c r="U423" s="553"/>
      <c r="V423" s="1271" t="s">
        <v>38</v>
      </c>
      <c r="W423" s="1272">
        <v>16</v>
      </c>
      <c r="X423" s="1234" t="s">
        <v>249</v>
      </c>
      <c r="Y423" s="1235">
        <v>42129</v>
      </c>
      <c r="Z423" s="1273">
        <v>20</v>
      </c>
      <c r="AA423" s="1234" t="s">
        <v>35</v>
      </c>
      <c r="AB423" s="1236">
        <v>470</v>
      </c>
      <c r="AC423" s="1274"/>
      <c r="AD423" s="1112">
        <v>42131</v>
      </c>
      <c r="AE423" s="825">
        <v>42132</v>
      </c>
      <c r="AF423" s="834">
        <v>2440</v>
      </c>
      <c r="AG423" s="823">
        <v>20000</v>
      </c>
      <c r="AH423" s="823">
        <f t="shared" si="124"/>
        <v>0</v>
      </c>
      <c r="AI423" s="824">
        <f t="shared" si="125"/>
        <v>9400</v>
      </c>
      <c r="AJ423" s="716">
        <f t="shared" si="126"/>
        <v>42160</v>
      </c>
      <c r="AK423" s="718">
        <f t="shared" si="127"/>
        <v>470</v>
      </c>
      <c r="AL423" s="301"/>
    </row>
    <row r="424" spans="2:38">
      <c r="B424" s="179"/>
      <c r="C424" s="628"/>
      <c r="D424" s="628"/>
      <c r="E424" s="628"/>
      <c r="F424" s="628"/>
      <c r="G424" s="209">
        <v>99.5</v>
      </c>
      <c r="H424" s="209" t="s">
        <v>35</v>
      </c>
      <c r="I424" s="211">
        <v>110</v>
      </c>
      <c r="J424" s="209">
        <v>9124</v>
      </c>
      <c r="K424" s="212">
        <v>42321</v>
      </c>
      <c r="L424" s="210">
        <v>42326</v>
      </c>
      <c r="M424" s="209">
        <v>2608</v>
      </c>
      <c r="N424" s="270">
        <v>100500</v>
      </c>
      <c r="O424" s="270">
        <f t="shared" si="120"/>
        <v>1000</v>
      </c>
      <c r="P424" s="199">
        <f t="shared" si="121"/>
        <v>11055</v>
      </c>
      <c r="Q424" s="197">
        <f t="shared" si="123"/>
        <v>42361</v>
      </c>
      <c r="R424" s="199">
        <f t="shared" si="122"/>
        <v>552.75</v>
      </c>
      <c r="S424" s="1665"/>
      <c r="U424" s="553"/>
      <c r="V424" s="563" t="s">
        <v>38</v>
      </c>
      <c r="W424" s="480">
        <v>17</v>
      </c>
      <c r="X424" s="196" t="s">
        <v>263</v>
      </c>
      <c r="Y424" s="197">
        <v>42145</v>
      </c>
      <c r="Z424" s="336">
        <v>20</v>
      </c>
      <c r="AA424" s="196" t="s">
        <v>35</v>
      </c>
      <c r="AB424" s="334">
        <v>470</v>
      </c>
      <c r="AC424" s="335"/>
      <c r="AD424" s="272">
        <v>42152</v>
      </c>
      <c r="AE424" s="197">
        <v>42153</v>
      </c>
      <c r="AF424" s="196">
        <v>2463</v>
      </c>
      <c r="AG424" s="198">
        <v>20000</v>
      </c>
      <c r="AH424" s="198">
        <f t="shared" si="124"/>
        <v>0</v>
      </c>
      <c r="AI424" s="199">
        <f t="shared" si="125"/>
        <v>9400</v>
      </c>
      <c r="AJ424" s="197">
        <f t="shared" si="126"/>
        <v>42181</v>
      </c>
      <c r="AK424" s="200">
        <f t="shared" si="127"/>
        <v>470</v>
      </c>
      <c r="AL424" s="253"/>
    </row>
    <row r="425" spans="2:38">
      <c r="B425" s="390" t="s">
        <v>2</v>
      </c>
      <c r="C425" s="932" t="s">
        <v>121</v>
      </c>
      <c r="D425" s="209">
        <v>279</v>
      </c>
      <c r="E425" s="209" t="s">
        <v>36</v>
      </c>
      <c r="F425" s="210">
        <v>42312</v>
      </c>
      <c r="G425" s="209">
        <v>200</v>
      </c>
      <c r="H425" s="209" t="s">
        <v>35</v>
      </c>
      <c r="I425" s="211">
        <v>66</v>
      </c>
      <c r="J425" s="209">
        <v>13383</v>
      </c>
      <c r="K425" s="212">
        <v>42336</v>
      </c>
      <c r="L425" s="210">
        <v>42335</v>
      </c>
      <c r="M425" s="209">
        <v>2616</v>
      </c>
      <c r="N425" s="270">
        <v>201000</v>
      </c>
      <c r="O425" s="270">
        <f>(N425-G425*1000)</f>
        <v>1000</v>
      </c>
      <c r="P425" s="199">
        <f t="shared" si="121"/>
        <v>13266</v>
      </c>
      <c r="Q425" s="197">
        <f t="shared" si="123"/>
        <v>42370</v>
      </c>
      <c r="R425" s="200">
        <f t="shared" si="122"/>
        <v>663.30000000000007</v>
      </c>
      <c r="S425" s="1665"/>
      <c r="U425" s="828"/>
      <c r="V425" s="563" t="s">
        <v>38</v>
      </c>
      <c r="W425" s="480">
        <v>18</v>
      </c>
      <c r="X425" s="196" t="s">
        <v>291</v>
      </c>
      <c r="Y425" s="197">
        <v>42170</v>
      </c>
      <c r="Z425" s="336">
        <v>20</v>
      </c>
      <c r="AA425" s="196" t="s">
        <v>35</v>
      </c>
      <c r="AB425" s="334">
        <v>470</v>
      </c>
      <c r="AC425" s="335"/>
      <c r="AD425" s="272">
        <v>42177</v>
      </c>
      <c r="AE425" s="197">
        <v>42185</v>
      </c>
      <c r="AF425" s="196">
        <v>2490</v>
      </c>
      <c r="AG425" s="198">
        <v>20000</v>
      </c>
      <c r="AH425" s="198">
        <f t="shared" si="124"/>
        <v>0</v>
      </c>
      <c r="AI425" s="199">
        <f t="shared" si="125"/>
        <v>9400</v>
      </c>
      <c r="AJ425" s="197">
        <f t="shared" si="126"/>
        <v>42213</v>
      </c>
      <c r="AK425" s="200">
        <f t="shared" si="127"/>
        <v>470</v>
      </c>
      <c r="AL425" s="1283"/>
    </row>
    <row r="426" spans="2:38">
      <c r="B426" s="390" t="s">
        <v>238</v>
      </c>
      <c r="C426" s="1413" t="s">
        <v>222</v>
      </c>
      <c r="D426" s="1413">
        <v>6</v>
      </c>
      <c r="E426" s="1144" t="s">
        <v>36</v>
      </c>
      <c r="F426" s="1145">
        <v>42312</v>
      </c>
      <c r="G426" s="1414">
        <v>20</v>
      </c>
      <c r="H426" s="1144" t="s">
        <v>35</v>
      </c>
      <c r="I426" s="1415">
        <v>449.5</v>
      </c>
      <c r="J426" s="1416"/>
      <c r="K426" s="1417">
        <v>42317</v>
      </c>
      <c r="L426" s="1145">
        <v>42320</v>
      </c>
      <c r="M426" s="1284">
        <v>2605</v>
      </c>
      <c r="N426" s="1146">
        <v>20000</v>
      </c>
      <c r="O426" s="1147">
        <f t="shared" si="120"/>
        <v>0</v>
      </c>
      <c r="P426" s="1148">
        <f t="shared" si="121"/>
        <v>8990</v>
      </c>
      <c r="Q426" s="1145">
        <f t="shared" si="123"/>
        <v>42355</v>
      </c>
      <c r="R426" s="1418">
        <f t="shared" si="122"/>
        <v>449.5</v>
      </c>
      <c r="S426" s="1665"/>
      <c r="U426" s="828"/>
      <c r="V426" s="563" t="s">
        <v>38</v>
      </c>
      <c r="W426" s="480">
        <v>19</v>
      </c>
      <c r="X426" s="196" t="s">
        <v>363</v>
      </c>
      <c r="Y426" s="197">
        <v>42290</v>
      </c>
      <c r="Z426" s="336">
        <v>20</v>
      </c>
      <c r="AA426" s="196" t="s">
        <v>35</v>
      </c>
      <c r="AB426" s="334">
        <v>449.5</v>
      </c>
      <c r="AC426" s="335"/>
      <c r="AD426" s="272">
        <v>42291</v>
      </c>
      <c r="AE426" s="197">
        <v>42293</v>
      </c>
      <c r="AF426" s="196">
        <v>2580</v>
      </c>
      <c r="AG426" s="198">
        <v>20000</v>
      </c>
      <c r="AH426" s="198">
        <f t="shared" si="124"/>
        <v>0</v>
      </c>
      <c r="AI426" s="199">
        <f t="shared" si="125"/>
        <v>8990</v>
      </c>
      <c r="AJ426" s="197">
        <f t="shared" si="126"/>
        <v>42321</v>
      </c>
      <c r="AK426" s="200">
        <f t="shared" si="127"/>
        <v>449.5</v>
      </c>
      <c r="AL426" s="339"/>
    </row>
    <row r="427" spans="2:38">
      <c r="B427" s="390" t="s">
        <v>351</v>
      </c>
      <c r="C427" s="369" t="s">
        <v>353</v>
      </c>
      <c r="D427" s="209">
        <v>4</v>
      </c>
      <c r="E427" s="209" t="s">
        <v>36</v>
      </c>
      <c r="F427" s="210">
        <v>42316</v>
      </c>
      <c r="G427" s="270">
        <v>12</v>
      </c>
      <c r="H427" s="209" t="s">
        <v>35</v>
      </c>
      <c r="I427" s="199">
        <v>300</v>
      </c>
      <c r="J427" s="271" t="s">
        <v>78</v>
      </c>
      <c r="K427" s="212">
        <v>42319</v>
      </c>
      <c r="L427" s="197">
        <v>42320</v>
      </c>
      <c r="M427" s="196">
        <v>2603</v>
      </c>
      <c r="N427" s="198">
        <v>12000</v>
      </c>
      <c r="O427" s="198">
        <f t="shared" si="120"/>
        <v>0</v>
      </c>
      <c r="P427" s="199">
        <f t="shared" si="121"/>
        <v>3600</v>
      </c>
      <c r="Q427" s="197">
        <f t="shared" si="123"/>
        <v>42355</v>
      </c>
      <c r="R427" s="200">
        <f t="shared" si="122"/>
        <v>180</v>
      </c>
      <c r="S427" s="1665"/>
      <c r="U427" s="553"/>
      <c r="V427" s="563" t="s">
        <v>38</v>
      </c>
      <c r="W427" s="480">
        <v>20</v>
      </c>
      <c r="X427" s="196" t="s">
        <v>363</v>
      </c>
      <c r="Y427" s="197" t="s">
        <v>78</v>
      </c>
      <c r="Z427" s="336">
        <v>20</v>
      </c>
      <c r="AA427" s="196" t="s">
        <v>35</v>
      </c>
      <c r="AB427" s="334">
        <v>449.5</v>
      </c>
      <c r="AC427" s="335"/>
      <c r="AD427" s="272">
        <v>42307</v>
      </c>
      <c r="AE427" s="197">
        <v>42307</v>
      </c>
      <c r="AF427" s="196">
        <v>2591</v>
      </c>
      <c r="AG427" s="198">
        <v>20000</v>
      </c>
      <c r="AH427" s="198">
        <f>(AG427-Z427*1000)</f>
        <v>0</v>
      </c>
      <c r="AI427" s="199">
        <f>(AG427*AB427/1000)</f>
        <v>8990</v>
      </c>
      <c r="AJ427" s="197">
        <f>(AE427+28)</f>
        <v>42335</v>
      </c>
      <c r="AK427" s="200">
        <f>(AI427*0.05)</f>
        <v>449.5</v>
      </c>
      <c r="AL427" s="339"/>
    </row>
    <row r="428" spans="2:38">
      <c r="B428" s="390" t="s">
        <v>120</v>
      </c>
      <c r="C428" s="1259" t="s">
        <v>261</v>
      </c>
      <c r="D428" s="1234">
        <v>8</v>
      </c>
      <c r="E428" s="1234" t="s">
        <v>36</v>
      </c>
      <c r="F428" s="1235">
        <v>42328</v>
      </c>
      <c r="G428" s="1273">
        <v>25</v>
      </c>
      <c r="H428" s="1234" t="s">
        <v>35</v>
      </c>
      <c r="I428" s="1236">
        <v>300</v>
      </c>
      <c r="J428" s="1237"/>
      <c r="K428" s="1238">
        <v>42333</v>
      </c>
      <c r="L428" s="1145">
        <v>42333</v>
      </c>
      <c r="M428" s="1284">
        <v>2614</v>
      </c>
      <c r="N428" s="1146">
        <v>25000</v>
      </c>
      <c r="O428" s="1147">
        <f>(N428-G428*1000)</f>
        <v>0</v>
      </c>
      <c r="P428" s="1006">
        <f>(N428*I428/1000)</f>
        <v>7500</v>
      </c>
      <c r="Q428" s="197">
        <f>(L428+35)</f>
        <v>42368</v>
      </c>
      <c r="R428" s="200">
        <f>(P428*0.05)</f>
        <v>375</v>
      </c>
      <c r="S428" s="1665"/>
      <c r="U428" s="553"/>
      <c r="V428" s="567"/>
      <c r="W428" s="182"/>
      <c r="X428" s="182"/>
      <c r="Y428" s="182"/>
      <c r="Z428" s="182"/>
      <c r="AA428" s="182"/>
      <c r="AB428" s="182"/>
      <c r="AC428" s="182"/>
      <c r="AD428" s="182"/>
      <c r="AE428" s="182"/>
      <c r="AF428" s="182"/>
      <c r="AG428" s="182"/>
      <c r="AH428" s="182"/>
      <c r="AI428" s="182"/>
      <c r="AJ428" s="182"/>
      <c r="AK428" s="182"/>
      <c r="AL428" s="339"/>
    </row>
    <row r="429" spans="2:38">
      <c r="B429" s="390" t="s">
        <v>196</v>
      </c>
      <c r="C429" s="209" t="s">
        <v>203</v>
      </c>
      <c r="D429" s="209">
        <v>2</v>
      </c>
      <c r="E429" s="209" t="s">
        <v>36</v>
      </c>
      <c r="F429" s="210">
        <v>42337</v>
      </c>
      <c r="G429" s="209">
        <v>4.5</v>
      </c>
      <c r="H429" s="196" t="s">
        <v>35</v>
      </c>
      <c r="I429" s="200">
        <v>300</v>
      </c>
      <c r="J429" s="209" t="s">
        <v>78</v>
      </c>
      <c r="K429" s="272">
        <v>42338</v>
      </c>
      <c r="L429" s="197">
        <f>(K429)</f>
        <v>42338</v>
      </c>
      <c r="M429" s="196">
        <v>2617</v>
      </c>
      <c r="N429" s="198">
        <v>4500</v>
      </c>
      <c r="O429" s="198">
        <f>(N429-G429*1000)</f>
        <v>0</v>
      </c>
      <c r="P429" s="199">
        <f>(N429*I429/1000)</f>
        <v>1350</v>
      </c>
      <c r="Q429" s="197">
        <f>(L429+28)</f>
        <v>42366</v>
      </c>
      <c r="R429" s="200">
        <f>(P429*0.05)</f>
        <v>67.5</v>
      </c>
      <c r="S429" s="1665"/>
      <c r="U429" s="553"/>
      <c r="V429" s="567"/>
      <c r="W429" s="182"/>
      <c r="X429" s="182"/>
      <c r="Y429" s="182"/>
      <c r="Z429" s="182"/>
      <c r="AA429" s="182"/>
      <c r="AB429" s="182"/>
      <c r="AC429" s="182"/>
      <c r="AD429" s="182"/>
      <c r="AE429" s="182"/>
      <c r="AF429" s="182"/>
      <c r="AG429" s="182"/>
      <c r="AH429" s="182"/>
      <c r="AI429" s="182"/>
      <c r="AJ429" s="182"/>
      <c r="AK429" s="182"/>
      <c r="AL429" s="339"/>
    </row>
    <row r="430" spans="2:38">
      <c r="B430" s="1214"/>
      <c r="C430" s="1580"/>
      <c r="D430" s="1284"/>
      <c r="E430" s="976"/>
      <c r="F430" s="1585"/>
      <c r="G430" s="1284"/>
      <c r="H430" s="1284"/>
      <c r="I430" s="1346"/>
      <c r="J430" s="1284"/>
      <c r="K430" s="1586"/>
      <c r="L430" s="977"/>
      <c r="M430" s="1284"/>
      <c r="N430" s="1146"/>
      <c r="O430" s="1147"/>
      <c r="P430" s="1148"/>
      <c r="Q430" s="1145"/>
      <c r="R430" s="1464"/>
      <c r="S430" s="339"/>
      <c r="U430" s="553"/>
      <c r="V430" s="567"/>
      <c r="W430" s="182"/>
      <c r="X430" s="182"/>
      <c r="Y430" s="182"/>
      <c r="Z430" s="182"/>
      <c r="AA430" s="182"/>
      <c r="AB430" s="182"/>
      <c r="AC430" s="182"/>
      <c r="AD430" s="182"/>
      <c r="AE430" s="182"/>
      <c r="AF430" s="182"/>
      <c r="AG430" s="182"/>
      <c r="AH430" s="182"/>
      <c r="AI430" s="182"/>
      <c r="AJ430" s="182"/>
      <c r="AK430" s="182"/>
      <c r="AL430" s="339"/>
    </row>
    <row r="431" spans="2:38">
      <c r="B431" s="179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588"/>
      <c r="Q431" s="182"/>
      <c r="R431" s="1588"/>
      <c r="S431" s="339"/>
      <c r="U431" s="553"/>
      <c r="V431" s="567"/>
      <c r="W431" s="182"/>
      <c r="X431" s="182"/>
      <c r="Y431" s="182"/>
      <c r="Z431" s="182"/>
      <c r="AA431" s="182"/>
      <c r="AB431" s="182"/>
      <c r="AC431" s="182"/>
      <c r="AD431" s="182"/>
      <c r="AE431" s="182"/>
      <c r="AF431" s="182"/>
      <c r="AG431" s="182"/>
      <c r="AH431" s="182"/>
      <c r="AI431" s="182"/>
      <c r="AJ431" s="182"/>
      <c r="AK431" s="182"/>
      <c r="AL431" s="339"/>
    </row>
    <row r="432" spans="2:38" ht="15" thickBot="1">
      <c r="B432" s="338"/>
      <c r="C432" s="1578"/>
      <c r="D432" s="1578"/>
      <c r="E432" s="1578"/>
      <c r="F432" s="1578"/>
      <c r="G432" s="1578"/>
      <c r="H432" s="1578"/>
      <c r="I432" s="1578"/>
      <c r="J432" s="1578"/>
      <c r="K432" s="1578"/>
      <c r="L432" s="1578"/>
      <c r="M432" s="1578"/>
      <c r="N432" s="1578"/>
      <c r="O432" s="1578"/>
      <c r="P432" s="1578"/>
      <c r="Q432" s="1578"/>
      <c r="S432" s="339"/>
      <c r="U432" s="581"/>
      <c r="V432" s="582"/>
      <c r="W432" s="326"/>
      <c r="X432" s="326"/>
      <c r="Y432" s="326"/>
      <c r="Z432" s="326"/>
      <c r="AA432" s="326"/>
      <c r="AB432" s="326"/>
      <c r="AC432" s="326"/>
      <c r="AD432" s="326"/>
      <c r="AE432" s="326"/>
      <c r="AF432" s="326"/>
      <c r="AG432" s="326"/>
      <c r="AH432" s="326"/>
      <c r="AI432" s="326"/>
      <c r="AJ432" s="326"/>
      <c r="AK432" s="326"/>
      <c r="AL432" s="327"/>
    </row>
    <row r="433" spans="2:38" ht="15" thickBot="1">
      <c r="B433" s="367"/>
      <c r="C433" s="201"/>
      <c r="D433" s="201"/>
      <c r="E433" s="201"/>
      <c r="F433" s="201"/>
      <c r="G433" s="201"/>
      <c r="H433" s="201"/>
      <c r="I433" s="201"/>
      <c r="J433" s="201"/>
      <c r="K433" s="182"/>
      <c r="L433" s="201"/>
      <c r="M433" s="201"/>
      <c r="N433" s="201"/>
      <c r="O433" s="201"/>
      <c r="P433" s="201"/>
      <c r="Q433" s="201"/>
      <c r="R433" s="201"/>
      <c r="S433" s="314" t="s">
        <v>224</v>
      </c>
    </row>
    <row r="434" spans="2:38" ht="24" thickBot="1">
      <c r="B434" s="325"/>
      <c r="C434" s="326"/>
      <c r="D434" s="326"/>
      <c r="E434" s="326"/>
      <c r="F434" s="326"/>
      <c r="G434" s="326"/>
      <c r="H434" s="326"/>
      <c r="I434" s="326"/>
      <c r="J434" s="326"/>
      <c r="K434" s="326"/>
      <c r="L434" s="326"/>
      <c r="M434" s="326"/>
      <c r="N434" s="326"/>
      <c r="O434" s="326"/>
      <c r="P434" s="326"/>
      <c r="Q434" s="326"/>
      <c r="R434" s="326"/>
      <c r="S434" s="327"/>
      <c r="V434" s="94" t="s">
        <v>120</v>
      </c>
      <c r="W434" t="s">
        <v>366</v>
      </c>
      <c r="Z434" s="2"/>
      <c r="AC434" t="s">
        <v>219</v>
      </c>
      <c r="AH434" s="1193"/>
      <c r="AI434" s="1194"/>
      <c r="AJ434" s="1194"/>
      <c r="AK434" s="1194"/>
      <c r="AL434" s="1195"/>
    </row>
    <row r="435" spans="2:38" ht="15" thickBot="1">
      <c r="B435" s="1559"/>
      <c r="C435" s="1560"/>
      <c r="D435" s="1560"/>
      <c r="E435" s="1560"/>
      <c r="F435" s="1560"/>
      <c r="G435" s="1560"/>
      <c r="H435" s="1560"/>
      <c r="I435" s="1560"/>
      <c r="J435" s="1560"/>
      <c r="K435" s="1561"/>
      <c r="L435" s="1560"/>
      <c r="M435" s="1560"/>
      <c r="N435" s="1562"/>
      <c r="O435" s="1563"/>
      <c r="P435" s="1577">
        <f>SUM(P415:P434)</f>
        <v>81830.399999999994</v>
      </c>
      <c r="Q435" s="1563"/>
      <c r="R435" s="1577">
        <v>4091.52</v>
      </c>
      <c r="S435" s="1564"/>
      <c r="U435" s="546"/>
      <c r="V435" s="548"/>
      <c r="W435" s="157"/>
      <c r="X435" s="6" t="s">
        <v>14</v>
      </c>
      <c r="Y435" s="6" t="s">
        <v>12</v>
      </c>
      <c r="Z435" s="6"/>
      <c r="AA435" s="4"/>
      <c r="AB435" s="6" t="s">
        <v>15</v>
      </c>
      <c r="AC435" s="6" t="s">
        <v>16</v>
      </c>
      <c r="AD435" s="6" t="s">
        <v>12</v>
      </c>
      <c r="AE435" s="6" t="s">
        <v>12</v>
      </c>
      <c r="AF435" s="4"/>
      <c r="AG435" s="4"/>
      <c r="AH435" s="10"/>
      <c r="AI435" s="10"/>
      <c r="AJ435" s="8" t="s">
        <v>12</v>
      </c>
      <c r="AK435" s="8" t="s">
        <v>17</v>
      </c>
      <c r="AL435" s="8"/>
    </row>
    <row r="436" spans="2:38">
      <c r="U436" s="179"/>
      <c r="V436" s="469" t="s">
        <v>4</v>
      </c>
      <c r="W436" s="153" t="s">
        <v>18</v>
      </c>
      <c r="X436" s="8" t="s">
        <v>19</v>
      </c>
      <c r="Y436" s="8" t="s">
        <v>19</v>
      </c>
      <c r="Z436" s="8" t="s">
        <v>20</v>
      </c>
      <c r="AA436" s="8" t="s">
        <v>21</v>
      </c>
      <c r="AB436" s="8" t="s">
        <v>22</v>
      </c>
      <c r="AC436" s="8" t="s">
        <v>19</v>
      </c>
      <c r="AD436" s="8" t="s">
        <v>23</v>
      </c>
      <c r="AE436" s="8" t="s">
        <v>23</v>
      </c>
      <c r="AF436" s="8" t="s">
        <v>24</v>
      </c>
      <c r="AG436" s="8" t="s">
        <v>20</v>
      </c>
      <c r="AH436" s="8" t="s">
        <v>25</v>
      </c>
      <c r="AI436" s="8" t="s">
        <v>0</v>
      </c>
      <c r="AJ436" s="8" t="s">
        <v>11</v>
      </c>
      <c r="AK436" s="8" t="s">
        <v>11</v>
      </c>
      <c r="AL436" s="8" t="s">
        <v>26</v>
      </c>
    </row>
    <row r="437" spans="2:38" ht="18.600000000000001" thickBot="1">
      <c r="B437" s="162" t="s">
        <v>112</v>
      </c>
      <c r="R437" s="161"/>
      <c r="U437" s="179"/>
      <c r="V437" s="549"/>
      <c r="W437" s="224"/>
      <c r="X437" s="8" t="s">
        <v>3</v>
      </c>
      <c r="Y437" s="8" t="s">
        <v>18</v>
      </c>
      <c r="Z437" s="8"/>
      <c r="AA437" s="10"/>
      <c r="AB437" s="8" t="s">
        <v>21</v>
      </c>
      <c r="AC437" s="8" t="s">
        <v>3</v>
      </c>
      <c r="AD437" s="8" t="s">
        <v>27</v>
      </c>
      <c r="AE437" s="8" t="s">
        <v>28</v>
      </c>
      <c r="AF437" s="10"/>
      <c r="AG437" s="10"/>
      <c r="AH437" s="10"/>
      <c r="AI437" s="10"/>
      <c r="AJ437" s="8" t="s">
        <v>1</v>
      </c>
      <c r="AK437" s="8" t="s">
        <v>30</v>
      </c>
      <c r="AL437" s="8"/>
    </row>
    <row r="438" spans="2:38" ht="15" thickBot="1">
      <c r="B438" s="3"/>
      <c r="C438" s="4"/>
      <c r="D438" s="4"/>
      <c r="E438" s="5" t="s">
        <v>14</v>
      </c>
      <c r="F438" s="5" t="s">
        <v>12</v>
      </c>
      <c r="G438" s="5"/>
      <c r="H438" s="4"/>
      <c r="I438" s="5" t="s">
        <v>15</v>
      </c>
      <c r="J438" s="5" t="s">
        <v>16</v>
      </c>
      <c r="K438" s="5" t="s">
        <v>12</v>
      </c>
      <c r="L438" s="5" t="s">
        <v>12</v>
      </c>
      <c r="M438" s="4"/>
      <c r="N438" s="4"/>
      <c r="O438" s="4"/>
      <c r="P438" s="4"/>
      <c r="Q438" s="5" t="s">
        <v>12</v>
      </c>
      <c r="R438" s="5" t="s">
        <v>17</v>
      </c>
      <c r="S438" s="6"/>
      <c r="U438" s="179"/>
      <c r="V438" s="552"/>
      <c r="W438" s="155"/>
      <c r="X438" s="14"/>
      <c r="Y438" s="13"/>
      <c r="Z438" s="14"/>
      <c r="AA438" s="13"/>
      <c r="AB438" s="14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</row>
    <row r="439" spans="2:38">
      <c r="B439" s="7" t="s">
        <v>3</v>
      </c>
      <c r="C439" s="8" t="s">
        <v>4</v>
      </c>
      <c r="D439" s="9" t="s">
        <v>18</v>
      </c>
      <c r="E439" s="9" t="s">
        <v>19</v>
      </c>
      <c r="F439" s="9" t="s">
        <v>19</v>
      </c>
      <c r="G439" s="9" t="s">
        <v>20</v>
      </c>
      <c r="H439" s="9" t="s">
        <v>21</v>
      </c>
      <c r="I439" s="9" t="s">
        <v>22</v>
      </c>
      <c r="J439" s="9" t="s">
        <v>19</v>
      </c>
      <c r="K439" s="9" t="s">
        <v>97</v>
      </c>
      <c r="L439" s="9" t="s">
        <v>23</v>
      </c>
      <c r="M439" s="9" t="s">
        <v>24</v>
      </c>
      <c r="N439" s="9" t="s">
        <v>20</v>
      </c>
      <c r="O439" s="9" t="s">
        <v>25</v>
      </c>
      <c r="P439" s="9" t="s">
        <v>0</v>
      </c>
      <c r="Q439" s="9" t="s">
        <v>11</v>
      </c>
      <c r="R439" s="9" t="s">
        <v>11</v>
      </c>
      <c r="S439" s="9" t="s">
        <v>26</v>
      </c>
      <c r="U439" s="551"/>
      <c r="V439" s="764" t="s">
        <v>45</v>
      </c>
      <c r="W439" s="491">
        <v>1</v>
      </c>
      <c r="X439" s="342" t="s">
        <v>36</v>
      </c>
      <c r="Y439" s="343">
        <v>41864</v>
      </c>
      <c r="Z439" s="350">
        <v>20</v>
      </c>
      <c r="AA439" s="342" t="s">
        <v>35</v>
      </c>
      <c r="AB439" s="351">
        <v>570</v>
      </c>
      <c r="AC439" s="352" t="s">
        <v>78</v>
      </c>
      <c r="AD439" s="765">
        <v>41865</v>
      </c>
      <c r="AE439" s="650">
        <v>41871</v>
      </c>
      <c r="AF439" s="649">
        <v>2133</v>
      </c>
      <c r="AG439" s="657">
        <v>20000</v>
      </c>
      <c r="AH439" s="657">
        <f t="shared" ref="AH439:AH444" si="128">(AG439-Z439*1000)</f>
        <v>0</v>
      </c>
      <c r="AI439" s="658">
        <f t="shared" ref="AI439:AI444" si="129">(AG439*AB439/1000)</f>
        <v>11400</v>
      </c>
      <c r="AJ439" s="689">
        <f t="shared" ref="AJ439:AJ444" si="130">(AE439+35)</f>
        <v>41906</v>
      </c>
      <c r="AK439" s="345">
        <f t="shared" ref="AK439:AK444" si="131">(AI439*0.05)</f>
        <v>570</v>
      </c>
      <c r="AL439" s="323"/>
    </row>
    <row r="440" spans="2:38" ht="15" thickBot="1">
      <c r="B440" s="12"/>
      <c r="C440" s="10"/>
      <c r="D440" s="10"/>
      <c r="E440" s="9" t="s">
        <v>3</v>
      </c>
      <c r="F440" s="9" t="s">
        <v>18</v>
      </c>
      <c r="G440" s="9"/>
      <c r="H440" s="10"/>
      <c r="I440" s="9" t="s">
        <v>21</v>
      </c>
      <c r="J440" s="9" t="s">
        <v>3</v>
      </c>
      <c r="K440" s="9" t="s">
        <v>27</v>
      </c>
      <c r="L440" s="9" t="s">
        <v>28</v>
      </c>
      <c r="M440" s="10"/>
      <c r="N440" s="9" t="s">
        <v>108</v>
      </c>
      <c r="O440" s="9" t="s">
        <v>108</v>
      </c>
      <c r="P440" s="9" t="s">
        <v>30</v>
      </c>
      <c r="Q440" s="9" t="s">
        <v>33</v>
      </c>
      <c r="R440" s="9" t="s">
        <v>30</v>
      </c>
      <c r="S440" s="8"/>
      <c r="U440" s="553"/>
      <c r="V440" s="1056" t="s">
        <v>45</v>
      </c>
      <c r="W440" s="480">
        <v>2</v>
      </c>
      <c r="X440" s="196" t="s">
        <v>36</v>
      </c>
      <c r="Y440" s="197">
        <v>41864</v>
      </c>
      <c r="Z440" s="336">
        <v>20</v>
      </c>
      <c r="AA440" s="196" t="s">
        <v>35</v>
      </c>
      <c r="AB440" s="334">
        <v>570</v>
      </c>
      <c r="AC440" s="335" t="s">
        <v>78</v>
      </c>
      <c r="AD440" s="272">
        <v>42041</v>
      </c>
      <c r="AE440" s="197">
        <v>42044</v>
      </c>
      <c r="AF440" s="196">
        <v>2337</v>
      </c>
      <c r="AG440" s="198">
        <v>20000</v>
      </c>
      <c r="AH440" s="198">
        <f t="shared" si="128"/>
        <v>0</v>
      </c>
      <c r="AI440" s="199">
        <f t="shared" si="129"/>
        <v>11400</v>
      </c>
      <c r="AJ440" s="197">
        <f t="shared" si="130"/>
        <v>42079</v>
      </c>
      <c r="AK440" s="200">
        <f t="shared" si="131"/>
        <v>570</v>
      </c>
      <c r="AL440" s="252"/>
    </row>
    <row r="441" spans="2:38">
      <c r="B441" s="164" t="s">
        <v>98</v>
      </c>
      <c r="C441" s="261" t="s">
        <v>99</v>
      </c>
      <c r="D441" s="484">
        <v>1</v>
      </c>
      <c r="E441" s="238" t="s">
        <v>36</v>
      </c>
      <c r="F441" s="239">
        <v>41778</v>
      </c>
      <c r="G441" s="262">
        <v>100</v>
      </c>
      <c r="H441" s="238" t="s">
        <v>96</v>
      </c>
      <c r="I441" s="248">
        <v>8.5</v>
      </c>
      <c r="J441" s="241"/>
      <c r="K441" s="263">
        <v>41782</v>
      </c>
      <c r="L441" s="114">
        <v>41782</v>
      </c>
      <c r="M441" s="105"/>
      <c r="N441" s="112">
        <v>102</v>
      </c>
      <c r="O441" s="112">
        <f t="shared" ref="O441:O446" si="132">(N441-G441)</f>
        <v>2</v>
      </c>
      <c r="P441" s="1509">
        <f t="shared" ref="P441:P446" si="133">(N441*I441)</f>
        <v>867</v>
      </c>
      <c r="Q441" s="264"/>
      <c r="R441" s="248">
        <f t="shared" ref="R441:R446" si="134">(P441*0.06)</f>
        <v>52.019999999999996</v>
      </c>
      <c r="S441" s="176"/>
      <c r="U441" s="553"/>
      <c r="V441" s="292" t="s">
        <v>261</v>
      </c>
      <c r="W441" s="1233" t="s">
        <v>262</v>
      </c>
      <c r="X441" s="1234" t="s">
        <v>36</v>
      </c>
      <c r="Y441" s="1235">
        <v>42144</v>
      </c>
      <c r="Z441" s="1236">
        <v>10.35</v>
      </c>
      <c r="AA441" s="1234" t="s">
        <v>35</v>
      </c>
      <c r="AB441" s="1236">
        <v>275</v>
      </c>
      <c r="AC441" s="1237"/>
      <c r="AD441" s="1238">
        <v>42144</v>
      </c>
      <c r="AE441" s="1145">
        <v>42144</v>
      </c>
      <c r="AF441" s="1144">
        <v>2454</v>
      </c>
      <c r="AG441" s="1147">
        <v>2000</v>
      </c>
      <c r="AH441" s="823">
        <f t="shared" si="128"/>
        <v>-8350</v>
      </c>
      <c r="AI441" s="824">
        <f t="shared" si="129"/>
        <v>550</v>
      </c>
      <c r="AJ441" s="825">
        <f t="shared" si="130"/>
        <v>42179</v>
      </c>
      <c r="AK441" s="826">
        <f t="shared" si="131"/>
        <v>27.5</v>
      </c>
      <c r="AL441" s="301"/>
    </row>
    <row r="442" spans="2:38">
      <c r="B442" s="142" t="s">
        <v>98</v>
      </c>
      <c r="C442" s="265" t="s">
        <v>99</v>
      </c>
      <c r="D442" s="485">
        <v>2</v>
      </c>
      <c r="E442" s="32" t="s">
        <v>36</v>
      </c>
      <c r="F442" s="33">
        <v>41793</v>
      </c>
      <c r="G442" s="37">
        <v>100</v>
      </c>
      <c r="H442" s="32" t="s">
        <v>96</v>
      </c>
      <c r="I442" s="39">
        <v>8.5</v>
      </c>
      <c r="J442" s="35"/>
      <c r="K442" s="266">
        <v>41793</v>
      </c>
      <c r="L442" s="59">
        <v>41796</v>
      </c>
      <c r="M442" s="32"/>
      <c r="N442" s="39">
        <v>109.6</v>
      </c>
      <c r="O442" s="39">
        <f t="shared" si="132"/>
        <v>9.5999999999999943</v>
      </c>
      <c r="P442" s="1510">
        <f t="shared" si="133"/>
        <v>931.59999999999991</v>
      </c>
      <c r="Q442" s="267"/>
      <c r="R442" s="39">
        <f t="shared" si="134"/>
        <v>55.895999999999994</v>
      </c>
      <c r="S442" s="177"/>
      <c r="U442" s="553"/>
      <c r="V442" s="1241"/>
      <c r="W442" s="628"/>
      <c r="X442" s="628"/>
      <c r="Y442" s="628"/>
      <c r="Z442" s="209">
        <v>8.35</v>
      </c>
      <c r="AA442" s="209" t="s">
        <v>35</v>
      </c>
      <c r="AB442" s="209">
        <v>275</v>
      </c>
      <c r="AC442" s="209"/>
      <c r="AD442" s="212">
        <v>42144</v>
      </c>
      <c r="AE442" s="210">
        <v>42150</v>
      </c>
      <c r="AF442" s="209">
        <v>2459</v>
      </c>
      <c r="AG442" s="270">
        <v>8500</v>
      </c>
      <c r="AH442" s="198">
        <f t="shared" si="128"/>
        <v>150</v>
      </c>
      <c r="AI442" s="199">
        <f t="shared" si="129"/>
        <v>2337.5</v>
      </c>
      <c r="AJ442" s="197">
        <f t="shared" si="130"/>
        <v>42185</v>
      </c>
      <c r="AK442" s="200">
        <f t="shared" si="131"/>
        <v>116.875</v>
      </c>
      <c r="AL442" s="252"/>
    </row>
    <row r="443" spans="2:38">
      <c r="B443" s="142" t="s">
        <v>98</v>
      </c>
      <c r="C443" s="265" t="s">
        <v>99</v>
      </c>
      <c r="D443" s="485">
        <v>3</v>
      </c>
      <c r="E443" s="32" t="s">
        <v>36</v>
      </c>
      <c r="F443" s="33">
        <v>41796</v>
      </c>
      <c r="G443" s="37">
        <v>100</v>
      </c>
      <c r="H443" s="32" t="s">
        <v>96</v>
      </c>
      <c r="I443" s="39">
        <v>8.5</v>
      </c>
      <c r="J443" s="35"/>
      <c r="K443" s="266">
        <v>41801</v>
      </c>
      <c r="L443" s="59">
        <v>41806</v>
      </c>
      <c r="M443" s="32"/>
      <c r="N443" s="39">
        <v>121.2</v>
      </c>
      <c r="O443" s="39">
        <f t="shared" si="132"/>
        <v>21.200000000000003</v>
      </c>
      <c r="P443" s="1510">
        <f t="shared" si="133"/>
        <v>1030.2</v>
      </c>
      <c r="Q443" s="267"/>
      <c r="R443" s="39">
        <f t="shared" si="134"/>
        <v>61.811999999999998</v>
      </c>
      <c r="S443" s="177"/>
      <c r="U443" s="553"/>
      <c r="V443" s="1259" t="s">
        <v>261</v>
      </c>
      <c r="W443" s="1276">
        <v>4</v>
      </c>
      <c r="X443" s="1276" t="s">
        <v>36</v>
      </c>
      <c r="Y443" s="1277">
        <v>42144</v>
      </c>
      <c r="Z443" s="1430">
        <v>20</v>
      </c>
      <c r="AA443" s="1276" t="s">
        <v>35</v>
      </c>
      <c r="AB443" s="1278">
        <v>300</v>
      </c>
      <c r="AC443" s="1279"/>
      <c r="AD443" s="1280">
        <v>42153</v>
      </c>
      <c r="AE443" s="197">
        <v>42167</v>
      </c>
      <c r="AF443" s="209">
        <v>2474</v>
      </c>
      <c r="AG443" s="270">
        <v>10350</v>
      </c>
      <c r="AH443" s="198">
        <f t="shared" si="128"/>
        <v>-9650</v>
      </c>
      <c r="AI443" s="199">
        <f t="shared" si="129"/>
        <v>3105</v>
      </c>
      <c r="AJ443" s="197">
        <f t="shared" si="130"/>
        <v>42202</v>
      </c>
      <c r="AK443" s="1281">
        <f t="shared" si="131"/>
        <v>155.25</v>
      </c>
      <c r="AL443" s="1268"/>
    </row>
    <row r="444" spans="2:38">
      <c r="B444" s="142" t="s">
        <v>98</v>
      </c>
      <c r="C444" s="265" t="s">
        <v>99</v>
      </c>
      <c r="D444" s="485">
        <v>4</v>
      </c>
      <c r="E444" s="32" t="s">
        <v>36</v>
      </c>
      <c r="F444" s="33">
        <v>41810</v>
      </c>
      <c r="G444" s="37">
        <v>100</v>
      </c>
      <c r="H444" s="32" t="s">
        <v>96</v>
      </c>
      <c r="I444" s="39">
        <v>8.5</v>
      </c>
      <c r="J444" s="35"/>
      <c r="K444" s="266">
        <v>41813</v>
      </c>
      <c r="L444" s="59">
        <v>41813</v>
      </c>
      <c r="M444" s="32"/>
      <c r="N444" s="39">
        <v>100.5</v>
      </c>
      <c r="O444" s="39">
        <f t="shared" si="132"/>
        <v>0.5</v>
      </c>
      <c r="P444" s="1510">
        <f t="shared" si="133"/>
        <v>854.25</v>
      </c>
      <c r="Q444" s="267"/>
      <c r="R444" s="39">
        <f t="shared" si="134"/>
        <v>51.254999999999995</v>
      </c>
      <c r="S444" s="177"/>
      <c r="U444" s="553"/>
      <c r="V444" s="1259" t="s">
        <v>261</v>
      </c>
      <c r="W444" s="1276">
        <v>5</v>
      </c>
      <c r="X444" s="1276" t="s">
        <v>74</v>
      </c>
      <c r="Y444" s="1277">
        <v>42165</v>
      </c>
      <c r="Z444" s="1430">
        <v>20</v>
      </c>
      <c r="AA444" s="1276" t="s">
        <v>35</v>
      </c>
      <c r="AB444" s="1278">
        <v>300</v>
      </c>
      <c r="AC444" s="1279"/>
      <c r="AD444" s="1280">
        <v>42167</v>
      </c>
      <c r="AE444" s="197">
        <f>(AD444)</f>
        <v>42167</v>
      </c>
      <c r="AF444" s="209">
        <v>2477</v>
      </c>
      <c r="AG444" s="270">
        <v>20000</v>
      </c>
      <c r="AH444" s="198">
        <f t="shared" si="128"/>
        <v>0</v>
      </c>
      <c r="AI444" s="199">
        <f t="shared" si="129"/>
        <v>6000</v>
      </c>
      <c r="AJ444" s="197">
        <f t="shared" si="130"/>
        <v>42202</v>
      </c>
      <c r="AK444" s="200">
        <f t="shared" si="131"/>
        <v>300</v>
      </c>
      <c r="AL444" s="339"/>
    </row>
    <row r="445" spans="2:38">
      <c r="B445" s="142" t="s">
        <v>98</v>
      </c>
      <c r="C445" s="265" t="s">
        <v>99</v>
      </c>
      <c r="D445" s="485">
        <v>5</v>
      </c>
      <c r="E445" s="32" t="s">
        <v>101</v>
      </c>
      <c r="F445" s="33">
        <v>41813</v>
      </c>
      <c r="G445" s="37">
        <v>300</v>
      </c>
      <c r="H445" s="32" t="s">
        <v>96</v>
      </c>
      <c r="I445" s="39">
        <v>8.5</v>
      </c>
      <c r="J445" s="35"/>
      <c r="K445" s="266">
        <v>41817</v>
      </c>
      <c r="L445" s="59">
        <v>41816</v>
      </c>
      <c r="M445" s="32"/>
      <c r="N445" s="39">
        <v>30.2</v>
      </c>
      <c r="O445" s="39">
        <f t="shared" si="132"/>
        <v>-269.8</v>
      </c>
      <c r="P445" s="1510">
        <f t="shared" si="133"/>
        <v>256.7</v>
      </c>
      <c r="Q445" s="267"/>
      <c r="R445" s="39">
        <f t="shared" si="134"/>
        <v>15.401999999999999</v>
      </c>
      <c r="S445" s="177"/>
      <c r="U445" s="553"/>
      <c r="V445" s="1259" t="s">
        <v>261</v>
      </c>
      <c r="W445" s="1276">
        <v>6</v>
      </c>
      <c r="X445" s="1276" t="s">
        <v>74</v>
      </c>
      <c r="Y445" s="1277">
        <v>42222</v>
      </c>
      <c r="Z445" s="1430">
        <v>20</v>
      </c>
      <c r="AA445" s="1276" t="s">
        <v>35</v>
      </c>
      <c r="AB445" s="1278">
        <v>300</v>
      </c>
      <c r="AC445" s="1279"/>
      <c r="AD445" s="1280">
        <v>42226</v>
      </c>
      <c r="AE445" s="197">
        <v>42229</v>
      </c>
      <c r="AF445" s="209">
        <v>2527</v>
      </c>
      <c r="AG445" s="270">
        <v>21000</v>
      </c>
      <c r="AH445" s="198">
        <f>(AG445-Z445*1000)</f>
        <v>1000</v>
      </c>
      <c r="AI445" s="199">
        <f>(AG445*AB445/1000)</f>
        <v>6300</v>
      </c>
      <c r="AJ445" s="197">
        <f>(AE445+35)</f>
        <v>42264</v>
      </c>
      <c r="AK445" s="200">
        <f>(AI445*0.05)</f>
        <v>315</v>
      </c>
      <c r="AL445" s="339"/>
    </row>
    <row r="446" spans="2:38">
      <c r="B446" s="142" t="s">
        <v>98</v>
      </c>
      <c r="C446" s="265" t="s">
        <v>99</v>
      </c>
      <c r="D446" s="485">
        <v>5</v>
      </c>
      <c r="E446" s="32" t="s">
        <v>101</v>
      </c>
      <c r="F446" s="33">
        <v>41813</v>
      </c>
      <c r="G446" s="37">
        <v>269.8</v>
      </c>
      <c r="H446" s="32" t="s">
        <v>102</v>
      </c>
      <c r="I446" s="39">
        <v>8.5</v>
      </c>
      <c r="J446" s="35"/>
      <c r="K446" s="266">
        <v>41817</v>
      </c>
      <c r="L446" s="59">
        <v>41817</v>
      </c>
      <c r="M446" s="32"/>
      <c r="N446" s="39">
        <v>305.89999999999998</v>
      </c>
      <c r="O446" s="39">
        <f t="shared" si="132"/>
        <v>36.099999999999966</v>
      </c>
      <c r="P446" s="1510">
        <f t="shared" si="133"/>
        <v>2600.1499999999996</v>
      </c>
      <c r="Q446" s="267"/>
      <c r="R446" s="39">
        <f t="shared" si="134"/>
        <v>156.00899999999999</v>
      </c>
      <c r="S446" s="177"/>
      <c r="U446" s="553"/>
      <c r="V446" s="1259" t="s">
        <v>261</v>
      </c>
      <c r="W446" s="1276">
        <v>7</v>
      </c>
      <c r="X446" s="1276" t="s">
        <v>74</v>
      </c>
      <c r="Y446" s="1277">
        <v>42293</v>
      </c>
      <c r="Z446" s="1430">
        <v>15</v>
      </c>
      <c r="AA446" s="1276" t="s">
        <v>35</v>
      </c>
      <c r="AB446" s="1278">
        <v>300</v>
      </c>
      <c r="AC446" s="1279"/>
      <c r="AD446" s="1280">
        <v>42299</v>
      </c>
      <c r="AE446" s="197">
        <v>42298</v>
      </c>
      <c r="AF446" s="209">
        <v>2582</v>
      </c>
      <c r="AG446" s="270">
        <v>15000</v>
      </c>
      <c r="AH446" s="198">
        <f>(AG446-Z446*1000)</f>
        <v>0</v>
      </c>
      <c r="AI446" s="199">
        <f>(AG446*AB446/1000)</f>
        <v>4500</v>
      </c>
      <c r="AJ446" s="197">
        <f>(AE446+35)</f>
        <v>42333</v>
      </c>
      <c r="AK446" s="200">
        <f>(AI446*0.05)</f>
        <v>225</v>
      </c>
      <c r="AL446" s="339"/>
    </row>
    <row r="447" spans="2:38" ht="15" thickBot="1">
      <c r="B447" s="683"/>
      <c r="C447" s="180"/>
      <c r="D447" s="181"/>
      <c r="E447" s="181"/>
      <c r="F447" s="181"/>
      <c r="G447" s="181"/>
      <c r="H447" s="181"/>
      <c r="I447" s="181"/>
      <c r="J447" s="181"/>
      <c r="K447" s="225"/>
      <c r="L447" s="346"/>
      <c r="M447" s="181"/>
      <c r="N447" s="181"/>
      <c r="O447" s="181"/>
      <c r="P447" s="1512">
        <f>SUM(P441:P446)</f>
        <v>6539.9</v>
      </c>
      <c r="Q447" s="1511"/>
      <c r="R447" s="1513">
        <f>(P447*0.06)</f>
        <v>392.39399999999995</v>
      </c>
      <c r="S447" s="296" t="s">
        <v>8</v>
      </c>
      <c r="U447" s="553"/>
      <c r="V447" s="1259" t="s">
        <v>261</v>
      </c>
      <c r="W447" s="1234">
        <v>8</v>
      </c>
      <c r="X447" s="1234" t="s">
        <v>36</v>
      </c>
      <c r="Y447" s="1235">
        <v>42328</v>
      </c>
      <c r="Z447" s="1273">
        <v>25</v>
      </c>
      <c r="AA447" s="1234" t="s">
        <v>35</v>
      </c>
      <c r="AB447" s="1236">
        <v>300</v>
      </c>
      <c r="AC447" s="1237"/>
      <c r="AD447" s="1238">
        <v>42333</v>
      </c>
      <c r="AE447" s="1145">
        <v>42333</v>
      </c>
      <c r="AF447" s="1284">
        <v>2614</v>
      </c>
      <c r="AG447" s="1146">
        <v>25000</v>
      </c>
      <c r="AH447" s="1147">
        <f>(AG447-Z447*1000)</f>
        <v>0</v>
      </c>
      <c r="AI447" s="1006">
        <f>(AG447*AB447/1000)</f>
        <v>7500</v>
      </c>
      <c r="AJ447" s="197">
        <f>(AE447+35)</f>
        <v>42368</v>
      </c>
      <c r="AK447" s="200">
        <f>(AI447*0.05)</f>
        <v>375</v>
      </c>
      <c r="AL447" s="339"/>
    </row>
    <row r="448" spans="2:38">
      <c r="U448" s="553"/>
      <c r="V448" s="567"/>
      <c r="W448" s="182"/>
      <c r="X448" s="182"/>
      <c r="Y448" s="182"/>
      <c r="Z448" s="182"/>
      <c r="AA448" s="182"/>
      <c r="AB448" s="182"/>
      <c r="AC448" s="182"/>
      <c r="AD448" s="182"/>
      <c r="AE448" s="182"/>
      <c r="AF448" s="182"/>
      <c r="AG448" s="182"/>
      <c r="AH448" s="182"/>
      <c r="AI448" s="182"/>
      <c r="AJ448" s="182"/>
      <c r="AK448" s="182"/>
      <c r="AL448" s="339"/>
    </row>
    <row r="449" spans="2:38">
      <c r="U449" s="553"/>
      <c r="V449" s="567"/>
      <c r="W449" s="182"/>
      <c r="X449" s="182"/>
      <c r="Y449" s="182"/>
      <c r="Z449" s="182"/>
      <c r="AA449" s="182"/>
      <c r="AB449" s="182"/>
      <c r="AC449" s="182"/>
      <c r="AD449" s="182"/>
      <c r="AE449" s="182"/>
      <c r="AF449" s="182"/>
      <c r="AG449" s="182"/>
      <c r="AH449" s="182"/>
      <c r="AI449" s="182"/>
      <c r="AJ449" s="182"/>
      <c r="AK449" s="182"/>
      <c r="AL449" s="339"/>
    </row>
    <row r="450" spans="2:38">
      <c r="U450" s="828"/>
      <c r="V450" s="567"/>
      <c r="W450" s="182"/>
      <c r="X450" s="182"/>
      <c r="Y450" s="182"/>
      <c r="Z450" s="182"/>
      <c r="AA450" s="182"/>
      <c r="AB450" s="182"/>
      <c r="AC450" s="182"/>
      <c r="AD450" s="182"/>
      <c r="AE450" s="182"/>
      <c r="AF450" s="182"/>
      <c r="AG450" s="182"/>
      <c r="AH450" s="182"/>
      <c r="AI450" s="182"/>
      <c r="AJ450" s="182"/>
      <c r="AK450" s="182"/>
      <c r="AL450" s="339"/>
    </row>
    <row r="451" spans="2:38" ht="15" thickBot="1">
      <c r="B451" s="677"/>
      <c r="C451" s="256"/>
      <c r="D451" s="256"/>
      <c r="E451" s="256"/>
      <c r="F451" s="256"/>
      <c r="G451" s="256"/>
      <c r="H451" s="256"/>
      <c r="I451" s="256"/>
      <c r="J451" s="256"/>
      <c r="K451" s="256"/>
      <c r="L451" s="256"/>
      <c r="M451" s="256"/>
      <c r="N451" s="678"/>
      <c r="O451" s="677"/>
      <c r="P451" s="679"/>
      <c r="R451" s="680"/>
      <c r="U451" s="547"/>
      <c r="V451" s="766"/>
      <c r="W451" s="467"/>
      <c r="X451" s="467"/>
      <c r="Y451" s="467"/>
      <c r="Z451" s="467"/>
      <c r="AA451" s="467"/>
      <c r="AB451" s="467"/>
      <c r="AC451" s="467"/>
      <c r="AD451" s="772"/>
      <c r="AE451" s="467"/>
      <c r="AF451" s="467"/>
      <c r="AG451" s="467"/>
      <c r="AH451" s="467"/>
      <c r="AI451" s="467"/>
      <c r="AJ451" s="766"/>
      <c r="AK451" s="467"/>
      <c r="AL451" s="773"/>
    </row>
    <row r="452" spans="2:38" ht="18.600000000000001" thickBot="1">
      <c r="B452" s="162" t="s">
        <v>113</v>
      </c>
      <c r="R452" s="161"/>
      <c r="V452" s="719"/>
      <c r="W452" s="719"/>
      <c r="X452" s="719"/>
      <c r="Y452" s="720"/>
      <c r="Z452" s="763"/>
      <c r="AA452" s="726"/>
      <c r="AB452" s="767"/>
      <c r="AC452" s="768"/>
      <c r="AD452" s="769"/>
      <c r="AE452" s="723"/>
      <c r="AF452" s="770"/>
      <c r="AG452" s="771"/>
      <c r="AH452" s="727"/>
      <c r="AI452" s="725"/>
      <c r="AJ452" s="723"/>
      <c r="AK452" s="685"/>
      <c r="AL452" s="2"/>
    </row>
    <row r="453" spans="2:38" ht="24" thickBot="1">
      <c r="B453" s="226"/>
      <c r="C453" s="227"/>
      <c r="D453" s="227"/>
      <c r="E453" s="228" t="s">
        <v>14</v>
      </c>
      <c r="F453" s="228" t="s">
        <v>12</v>
      </c>
      <c r="G453" s="228"/>
      <c r="H453" s="227"/>
      <c r="I453" s="228" t="s">
        <v>15</v>
      </c>
      <c r="J453" s="228" t="s">
        <v>16</v>
      </c>
      <c r="K453" s="228" t="s">
        <v>12</v>
      </c>
      <c r="L453" s="228" t="s">
        <v>12</v>
      </c>
      <c r="M453" s="227"/>
      <c r="N453" s="227"/>
      <c r="O453" s="227"/>
      <c r="P453" s="227"/>
      <c r="Q453" s="228" t="s">
        <v>12</v>
      </c>
      <c r="R453" s="276" t="s">
        <v>17</v>
      </c>
      <c r="S453" s="151"/>
      <c r="V453" s="94" t="s">
        <v>44</v>
      </c>
      <c r="W453" t="s">
        <v>103</v>
      </c>
      <c r="Z453" t="s">
        <v>179</v>
      </c>
      <c r="AC453" t="s">
        <v>182</v>
      </c>
      <c r="AE453" t="s">
        <v>247</v>
      </c>
      <c r="AH453" s="1193"/>
      <c r="AI453" s="1194"/>
      <c r="AJ453" s="1194"/>
      <c r="AK453" s="1194"/>
      <c r="AL453" s="1195"/>
    </row>
    <row r="454" spans="2:38">
      <c r="B454" s="230" t="s">
        <v>3</v>
      </c>
      <c r="C454" s="8" t="s">
        <v>4</v>
      </c>
      <c r="D454" s="9" t="s">
        <v>18</v>
      </c>
      <c r="E454" s="9" t="s">
        <v>19</v>
      </c>
      <c r="F454" s="9" t="s">
        <v>19</v>
      </c>
      <c r="G454" s="9" t="s">
        <v>20</v>
      </c>
      <c r="H454" s="9" t="s">
        <v>21</v>
      </c>
      <c r="I454" s="9" t="s">
        <v>22</v>
      </c>
      <c r="J454" s="9" t="s">
        <v>19</v>
      </c>
      <c r="K454" s="9" t="s">
        <v>97</v>
      </c>
      <c r="L454" s="9" t="s">
        <v>23</v>
      </c>
      <c r="M454" s="9" t="s">
        <v>24</v>
      </c>
      <c r="N454" s="9" t="s">
        <v>20</v>
      </c>
      <c r="O454" s="9" t="s">
        <v>25</v>
      </c>
      <c r="P454" s="9" t="s">
        <v>0</v>
      </c>
      <c r="Q454" s="9" t="s">
        <v>11</v>
      </c>
      <c r="R454" s="231" t="s">
        <v>11</v>
      </c>
      <c r="S454" s="159" t="s">
        <v>26</v>
      </c>
      <c r="U454" s="546"/>
      <c r="V454" s="548"/>
      <c r="W454" s="622"/>
      <c r="X454" s="281" t="s">
        <v>14</v>
      </c>
      <c r="Y454" s="281" t="s">
        <v>12</v>
      </c>
      <c r="Z454" s="281"/>
      <c r="AA454" s="227"/>
      <c r="AB454" s="281" t="s">
        <v>15</v>
      </c>
      <c r="AC454" s="281" t="s">
        <v>16</v>
      </c>
      <c r="AD454" s="281" t="s">
        <v>12</v>
      </c>
      <c r="AE454" s="281" t="s">
        <v>12</v>
      </c>
      <c r="AF454" s="227"/>
      <c r="AG454" s="227"/>
      <c r="AH454" s="10"/>
      <c r="AI454" s="10"/>
      <c r="AJ454" s="8" t="s">
        <v>12</v>
      </c>
      <c r="AK454" s="283" t="s">
        <v>17</v>
      </c>
      <c r="AL454" s="153"/>
    </row>
    <row r="455" spans="2:38" ht="15" thickBot="1">
      <c r="B455" s="232"/>
      <c r="C455" s="194"/>
      <c r="D455" s="194"/>
      <c r="E455" s="195" t="s">
        <v>3</v>
      </c>
      <c r="F455" s="195" t="s">
        <v>18</v>
      </c>
      <c r="G455" s="195"/>
      <c r="H455" s="194"/>
      <c r="I455" s="195" t="s">
        <v>21</v>
      </c>
      <c r="J455" s="195" t="s">
        <v>3</v>
      </c>
      <c r="K455" s="195" t="s">
        <v>27</v>
      </c>
      <c r="L455" s="195" t="s">
        <v>28</v>
      </c>
      <c r="M455" s="194"/>
      <c r="N455" s="195" t="s">
        <v>108</v>
      </c>
      <c r="O455" s="195" t="s">
        <v>108</v>
      </c>
      <c r="P455" s="195" t="s">
        <v>30</v>
      </c>
      <c r="Q455" s="195" t="s">
        <v>33</v>
      </c>
      <c r="R455" s="277" t="s">
        <v>30</v>
      </c>
      <c r="S455" s="153"/>
      <c r="U455" s="179"/>
      <c r="V455" s="469" t="s">
        <v>4</v>
      </c>
      <c r="W455" s="153" t="s">
        <v>18</v>
      </c>
      <c r="X455" s="8" t="s">
        <v>19</v>
      </c>
      <c r="Y455" s="8" t="s">
        <v>19</v>
      </c>
      <c r="Z455" s="8" t="s">
        <v>20</v>
      </c>
      <c r="AA455" s="8" t="s">
        <v>21</v>
      </c>
      <c r="AB455" s="8" t="s">
        <v>22</v>
      </c>
      <c r="AC455" s="8" t="s">
        <v>19</v>
      </c>
      <c r="AD455" s="8" t="s">
        <v>23</v>
      </c>
      <c r="AE455" s="8" t="s">
        <v>23</v>
      </c>
      <c r="AF455" s="8" t="s">
        <v>24</v>
      </c>
      <c r="AG455" s="8" t="s">
        <v>20</v>
      </c>
      <c r="AH455" s="8" t="s">
        <v>25</v>
      </c>
      <c r="AI455" s="8" t="s">
        <v>0</v>
      </c>
      <c r="AJ455" s="8" t="s">
        <v>11</v>
      </c>
      <c r="AK455" s="283" t="s">
        <v>11</v>
      </c>
      <c r="AL455" s="153" t="s">
        <v>26</v>
      </c>
    </row>
    <row r="456" spans="2:38">
      <c r="B456" s="1336" t="s">
        <v>98</v>
      </c>
      <c r="C456" s="558" t="s">
        <v>99</v>
      </c>
      <c r="D456" s="485">
        <v>6</v>
      </c>
      <c r="E456" s="32" t="s">
        <v>101</v>
      </c>
      <c r="F456" s="33">
        <v>41824</v>
      </c>
      <c r="G456" s="37">
        <v>300</v>
      </c>
      <c r="H456" s="32" t="s">
        <v>96</v>
      </c>
      <c r="I456" s="39">
        <v>8.5</v>
      </c>
      <c r="J456" s="35"/>
      <c r="K456" s="266">
        <v>41827</v>
      </c>
      <c r="L456" s="59">
        <f>(K456)</f>
        <v>41827</v>
      </c>
      <c r="M456" s="32">
        <v>1245</v>
      </c>
      <c r="N456" s="39">
        <v>318.3</v>
      </c>
      <c r="O456" s="39">
        <f>(N456-G456)</f>
        <v>18.300000000000011</v>
      </c>
      <c r="P456" s="60">
        <f>(N456*I456)</f>
        <v>2705.55</v>
      </c>
      <c r="Q456" s="61">
        <f>(L456+28)</f>
        <v>41855</v>
      </c>
      <c r="R456" s="39">
        <f t="shared" ref="R456:R461" si="135">(P456*0.06)</f>
        <v>162.333</v>
      </c>
      <c r="S456" s="176"/>
      <c r="U456" s="179"/>
      <c r="V456" s="549"/>
      <c r="W456" s="224"/>
      <c r="X456" s="8" t="s">
        <v>3</v>
      </c>
      <c r="Y456" s="8" t="s">
        <v>18</v>
      </c>
      <c r="Z456" s="8"/>
      <c r="AA456" s="10"/>
      <c r="AB456" s="8" t="s">
        <v>21</v>
      </c>
      <c r="AC456" s="8" t="s">
        <v>3</v>
      </c>
      <c r="AD456" s="8" t="s">
        <v>27</v>
      </c>
      <c r="AE456" s="8" t="s">
        <v>28</v>
      </c>
      <c r="AF456" s="10"/>
      <c r="AG456" s="10"/>
      <c r="AH456" s="10"/>
      <c r="AI456" s="10"/>
      <c r="AJ456" s="8" t="s">
        <v>1</v>
      </c>
      <c r="AK456" s="283" t="s">
        <v>30</v>
      </c>
      <c r="AL456" s="153"/>
    </row>
    <row r="457" spans="2:38" ht="15" thickBot="1">
      <c r="B457" s="1337" t="s">
        <v>98</v>
      </c>
      <c r="C457" s="292" t="s">
        <v>99</v>
      </c>
      <c r="D457" s="488">
        <v>7</v>
      </c>
      <c r="E457" s="171" t="s">
        <v>101</v>
      </c>
      <c r="F457" s="191">
        <v>41824</v>
      </c>
      <c r="G457" s="172">
        <v>300</v>
      </c>
      <c r="H457" s="171" t="s">
        <v>96</v>
      </c>
      <c r="I457" s="175">
        <v>8.5</v>
      </c>
      <c r="J457" s="193"/>
      <c r="K457" s="286">
        <v>41834</v>
      </c>
      <c r="L457" s="280">
        <v>41835</v>
      </c>
      <c r="M457" s="193" t="s">
        <v>114</v>
      </c>
      <c r="N457" s="175">
        <v>300.39999999999998</v>
      </c>
      <c r="O457" s="175">
        <f>(N457-G457)</f>
        <v>0.39999999999997726</v>
      </c>
      <c r="P457" s="173">
        <f>(N457*I457)</f>
        <v>2553.3999999999996</v>
      </c>
      <c r="Q457" s="174">
        <f>(L457+28)</f>
        <v>41863</v>
      </c>
      <c r="R457" s="175">
        <f t="shared" si="135"/>
        <v>153.20399999999998</v>
      </c>
      <c r="S457" s="177"/>
      <c r="U457" s="179"/>
      <c r="V457" s="552"/>
      <c r="W457" s="155"/>
      <c r="X457" s="14"/>
      <c r="Y457" s="13"/>
      <c r="Z457" s="14"/>
      <c r="AA457" s="13"/>
      <c r="AB457" s="14"/>
      <c r="AC457" s="13"/>
      <c r="AD457" s="13"/>
      <c r="AE457" s="13"/>
      <c r="AF457" s="13"/>
      <c r="AG457" s="13"/>
      <c r="AH457" s="13"/>
      <c r="AI457" s="13"/>
      <c r="AJ457" s="13"/>
      <c r="AK457" s="285"/>
      <c r="AL457" s="155"/>
    </row>
    <row r="458" spans="2:38">
      <c r="B458" s="1337" t="s">
        <v>98</v>
      </c>
      <c r="C458" s="292" t="s">
        <v>99</v>
      </c>
      <c r="D458" s="489">
        <v>8</v>
      </c>
      <c r="E458" s="288" t="s">
        <v>101</v>
      </c>
      <c r="F458" s="289">
        <v>41824</v>
      </c>
      <c r="G458" s="293">
        <v>300</v>
      </c>
      <c r="H458" s="171" t="s">
        <v>96</v>
      </c>
      <c r="I458" s="175">
        <v>8.5</v>
      </c>
      <c r="J458" s="273"/>
      <c r="K458" s="287">
        <v>41841</v>
      </c>
      <c r="L458" s="280">
        <v>41843</v>
      </c>
      <c r="M458" s="222" t="s">
        <v>114</v>
      </c>
      <c r="N458" s="175">
        <v>100.9</v>
      </c>
      <c r="O458" s="175">
        <f>(N458-G458)</f>
        <v>-199.1</v>
      </c>
      <c r="P458" s="173">
        <f>(N458*I458)</f>
        <v>857.65000000000009</v>
      </c>
      <c r="Q458" s="174">
        <f>(L458+28)</f>
        <v>41871</v>
      </c>
      <c r="R458" s="175">
        <f t="shared" si="135"/>
        <v>51.459000000000003</v>
      </c>
      <c r="S458" s="177"/>
      <c r="U458" s="551"/>
      <c r="V458" s="561" t="s">
        <v>45</v>
      </c>
      <c r="W458" s="493">
        <v>1</v>
      </c>
      <c r="X458" s="370">
        <v>9140</v>
      </c>
      <c r="Y458" s="371">
        <v>41709</v>
      </c>
      <c r="Z458" s="372">
        <v>40</v>
      </c>
      <c r="AA458" s="370" t="s">
        <v>35</v>
      </c>
      <c r="AB458" s="373">
        <v>470</v>
      </c>
      <c r="AC458" s="370">
        <v>8490</v>
      </c>
      <c r="AD458" s="375">
        <v>41711</v>
      </c>
      <c r="AE458" s="371">
        <v>41717</v>
      </c>
      <c r="AF458" s="370">
        <v>2013</v>
      </c>
      <c r="AG458" s="378">
        <v>40000</v>
      </c>
      <c r="AH458" s="378">
        <f t="shared" ref="AH458:AH463" si="136">(AG458-Z458*1000)</f>
        <v>0</v>
      </c>
      <c r="AI458" s="379">
        <f t="shared" ref="AI458:AI463" si="137">(AG458*AB458/1000)</f>
        <v>18800</v>
      </c>
      <c r="AJ458" s="371">
        <f t="shared" ref="AJ458:AJ463" si="138">(AE458+35)</f>
        <v>41752</v>
      </c>
      <c r="AK458" s="446">
        <f t="shared" ref="AK458:AK463" si="139">(AI458*0.05)</f>
        <v>940</v>
      </c>
      <c r="AL458" s="249"/>
    </row>
    <row r="459" spans="2:38">
      <c r="B459" s="1337" t="s">
        <v>98</v>
      </c>
      <c r="C459" s="1335" t="s">
        <v>99</v>
      </c>
      <c r="D459" s="271">
        <v>8</v>
      </c>
      <c r="E459" s="196" t="s">
        <v>101</v>
      </c>
      <c r="F459" s="197">
        <v>41824</v>
      </c>
      <c r="G459" s="295">
        <v>199.1</v>
      </c>
      <c r="H459" s="292" t="s">
        <v>96</v>
      </c>
      <c r="I459" s="175">
        <v>8.5</v>
      </c>
      <c r="J459" s="273"/>
      <c r="K459" s="287">
        <v>41841</v>
      </c>
      <c r="L459" s="280">
        <v>41844</v>
      </c>
      <c r="M459" s="222" t="s">
        <v>114</v>
      </c>
      <c r="N459" s="175">
        <v>204.7</v>
      </c>
      <c r="O459" s="175">
        <f>(N459-G459)</f>
        <v>5.5999999999999943</v>
      </c>
      <c r="P459" s="173">
        <f>(N459*I459)</f>
        <v>1739.9499999999998</v>
      </c>
      <c r="Q459" s="174">
        <f>(L459+28)</f>
        <v>41872</v>
      </c>
      <c r="R459" s="175">
        <f t="shared" si="135"/>
        <v>104.39699999999999</v>
      </c>
      <c r="S459" s="177"/>
      <c r="U459" s="553"/>
      <c r="V459" s="544" t="s">
        <v>45</v>
      </c>
      <c r="W459" s="497">
        <v>2</v>
      </c>
      <c r="X459" s="202">
        <v>9724</v>
      </c>
      <c r="Y459" s="203">
        <v>41754</v>
      </c>
      <c r="Z459" s="215">
        <v>40</v>
      </c>
      <c r="AA459" s="202" t="s">
        <v>35</v>
      </c>
      <c r="AB459" s="216">
        <v>470</v>
      </c>
      <c r="AC459" s="202">
        <v>8490</v>
      </c>
      <c r="AD459" s="206">
        <v>41754</v>
      </c>
      <c r="AE459" s="203">
        <v>41772</v>
      </c>
      <c r="AF459" s="202">
        <v>2053</v>
      </c>
      <c r="AG459" s="207">
        <v>40000</v>
      </c>
      <c r="AH459" s="207">
        <f t="shared" si="136"/>
        <v>0</v>
      </c>
      <c r="AI459" s="205">
        <f t="shared" si="137"/>
        <v>18800</v>
      </c>
      <c r="AJ459" s="203">
        <f t="shared" si="138"/>
        <v>41807</v>
      </c>
      <c r="AK459" s="208">
        <f t="shared" si="139"/>
        <v>940</v>
      </c>
      <c r="AL459" s="252"/>
    </row>
    <row r="460" spans="2:38">
      <c r="B460" s="1337" t="s">
        <v>98</v>
      </c>
      <c r="C460" s="292" t="s">
        <v>99</v>
      </c>
      <c r="D460" s="490">
        <v>9</v>
      </c>
      <c r="E460" s="290" t="s">
        <v>101</v>
      </c>
      <c r="F460" s="291">
        <v>41824</v>
      </c>
      <c r="G460" s="294">
        <v>300</v>
      </c>
      <c r="H460" s="171" t="s">
        <v>96</v>
      </c>
      <c r="I460" s="175">
        <v>8.5</v>
      </c>
      <c r="J460" s="273"/>
      <c r="K460" s="287">
        <v>41848</v>
      </c>
      <c r="L460" s="280">
        <f>(K460)</f>
        <v>41848</v>
      </c>
      <c r="M460" s="222" t="s">
        <v>114</v>
      </c>
      <c r="N460" s="175">
        <v>287.8</v>
      </c>
      <c r="O460" s="175">
        <f>(N460-G460)</f>
        <v>-12.199999999999989</v>
      </c>
      <c r="P460" s="173">
        <f>(N460*I460)</f>
        <v>2446.3000000000002</v>
      </c>
      <c r="Q460" s="174">
        <f>(L460+28)</f>
        <v>41876</v>
      </c>
      <c r="R460" s="175">
        <f t="shared" si="135"/>
        <v>146.77799999999999</v>
      </c>
      <c r="S460" s="177"/>
      <c r="U460" s="553"/>
      <c r="V460" s="544" t="s">
        <v>45</v>
      </c>
      <c r="W460" s="497">
        <v>3</v>
      </c>
      <c r="X460" s="202">
        <v>10288</v>
      </c>
      <c r="Y460" s="203">
        <v>41803</v>
      </c>
      <c r="Z460" s="215">
        <v>40</v>
      </c>
      <c r="AA460" s="202" t="s">
        <v>35</v>
      </c>
      <c r="AB460" s="216">
        <v>470</v>
      </c>
      <c r="AC460" s="202">
        <v>8490</v>
      </c>
      <c r="AD460" s="206">
        <v>41810</v>
      </c>
      <c r="AE460" s="203">
        <f>(AD460)</f>
        <v>41810</v>
      </c>
      <c r="AF460" s="202">
        <v>2080</v>
      </c>
      <c r="AG460" s="207">
        <v>38000</v>
      </c>
      <c r="AH460" s="207">
        <f t="shared" si="136"/>
        <v>-2000</v>
      </c>
      <c r="AI460" s="205">
        <f t="shared" si="137"/>
        <v>17860</v>
      </c>
      <c r="AJ460" s="203">
        <f t="shared" si="138"/>
        <v>41845</v>
      </c>
      <c r="AK460" s="208">
        <f t="shared" si="139"/>
        <v>893</v>
      </c>
      <c r="AL460" s="252"/>
    </row>
    <row r="461" spans="2:38" ht="15" thickBot="1">
      <c r="B461" s="1338"/>
      <c r="C461" s="346"/>
      <c r="D461" s="181"/>
      <c r="E461" s="181"/>
      <c r="F461" s="181"/>
      <c r="G461" s="181"/>
      <c r="H461" s="181"/>
      <c r="I461" s="181"/>
      <c r="J461" s="181"/>
      <c r="K461" s="225"/>
      <c r="L461" s="165"/>
      <c r="M461" s="121"/>
      <c r="N461" s="121"/>
      <c r="O461" s="121"/>
      <c r="P461" s="268">
        <f>SUM(P456:P460)</f>
        <v>10302.85</v>
      </c>
      <c r="Q461" s="180"/>
      <c r="R461" s="269">
        <f t="shared" si="135"/>
        <v>618.17100000000005</v>
      </c>
      <c r="S461" s="296" t="s">
        <v>8</v>
      </c>
      <c r="U461" s="553"/>
      <c r="V461" s="563" t="s">
        <v>45</v>
      </c>
      <c r="W461" s="480">
        <v>4</v>
      </c>
      <c r="X461" s="196" t="s">
        <v>55</v>
      </c>
      <c r="Y461" s="197">
        <v>41864</v>
      </c>
      <c r="Z461" s="336">
        <v>40</v>
      </c>
      <c r="AA461" s="196" t="s">
        <v>35</v>
      </c>
      <c r="AB461" s="334">
        <v>470</v>
      </c>
      <c r="AC461" s="196">
        <v>8490</v>
      </c>
      <c r="AD461" s="272">
        <v>41871</v>
      </c>
      <c r="AE461" s="197">
        <v>41886</v>
      </c>
      <c r="AF461" s="196">
        <v>2152</v>
      </c>
      <c r="AG461" s="198">
        <v>40000</v>
      </c>
      <c r="AH461" s="198">
        <f t="shared" si="136"/>
        <v>0</v>
      </c>
      <c r="AI461" s="199">
        <f t="shared" si="137"/>
        <v>18800</v>
      </c>
      <c r="AJ461" s="197">
        <f t="shared" si="138"/>
        <v>41921</v>
      </c>
      <c r="AK461" s="200">
        <f t="shared" si="139"/>
        <v>940</v>
      </c>
      <c r="AL461" s="252"/>
    </row>
    <row r="462" spans="2:38">
      <c r="U462" s="553"/>
      <c r="V462" s="563" t="s">
        <v>45</v>
      </c>
      <c r="W462" s="480">
        <v>5</v>
      </c>
      <c r="X462" s="196" t="s">
        <v>74</v>
      </c>
      <c r="Y462" s="197">
        <v>41914</v>
      </c>
      <c r="Z462" s="336">
        <v>40</v>
      </c>
      <c r="AA462" s="196" t="s">
        <v>35</v>
      </c>
      <c r="AB462" s="334">
        <v>470</v>
      </c>
      <c r="AC462" s="196">
        <v>8490</v>
      </c>
      <c r="AD462" s="272">
        <v>41927</v>
      </c>
      <c r="AE462" s="197">
        <v>41929</v>
      </c>
      <c r="AF462" s="196">
        <v>2207</v>
      </c>
      <c r="AG462" s="198">
        <v>40000</v>
      </c>
      <c r="AH462" s="198">
        <f t="shared" si="136"/>
        <v>0</v>
      </c>
      <c r="AI462" s="199">
        <f t="shared" si="137"/>
        <v>18800</v>
      </c>
      <c r="AJ462" s="197">
        <f t="shared" si="138"/>
        <v>41964</v>
      </c>
      <c r="AK462" s="200">
        <f t="shared" si="139"/>
        <v>940</v>
      </c>
      <c r="AL462" s="252"/>
    </row>
    <row r="463" spans="2:38" ht="18.600000000000001" thickBot="1">
      <c r="B463" s="162" t="s">
        <v>115</v>
      </c>
      <c r="R463" s="161"/>
      <c r="U463" s="553"/>
      <c r="V463" s="563" t="s">
        <v>45</v>
      </c>
      <c r="W463" s="480">
        <v>6</v>
      </c>
      <c r="X463" s="196" t="s">
        <v>55</v>
      </c>
      <c r="Y463" s="197">
        <v>41957</v>
      </c>
      <c r="Z463" s="336">
        <v>40</v>
      </c>
      <c r="AA463" s="196" t="s">
        <v>35</v>
      </c>
      <c r="AB463" s="334">
        <v>470</v>
      </c>
      <c r="AC463" s="196">
        <v>8490</v>
      </c>
      <c r="AD463" s="272">
        <v>41971</v>
      </c>
      <c r="AE463" s="197">
        <v>41971</v>
      </c>
      <c r="AF463" s="196">
        <v>2267</v>
      </c>
      <c r="AG463" s="198">
        <v>40000</v>
      </c>
      <c r="AH463" s="198">
        <f t="shared" si="136"/>
        <v>0</v>
      </c>
      <c r="AI463" s="199">
        <f t="shared" si="137"/>
        <v>18800</v>
      </c>
      <c r="AJ463" s="197">
        <f t="shared" si="138"/>
        <v>42006</v>
      </c>
      <c r="AK463" s="200">
        <f t="shared" si="139"/>
        <v>940</v>
      </c>
      <c r="AL463" s="252"/>
    </row>
    <row r="464" spans="2:38">
      <c r="B464" s="226"/>
      <c r="C464" s="227"/>
      <c r="D464" s="227"/>
      <c r="E464" s="228" t="s">
        <v>14</v>
      </c>
      <c r="F464" s="228" t="s">
        <v>12</v>
      </c>
      <c r="G464" s="228"/>
      <c r="H464" s="227"/>
      <c r="I464" s="228" t="s">
        <v>15</v>
      </c>
      <c r="J464" s="228" t="s">
        <v>16</v>
      </c>
      <c r="K464" s="228" t="s">
        <v>12</v>
      </c>
      <c r="L464" s="228" t="s">
        <v>12</v>
      </c>
      <c r="M464" s="227"/>
      <c r="N464" s="227"/>
      <c r="O464" s="227"/>
      <c r="P464" s="227"/>
      <c r="Q464" s="228" t="s">
        <v>12</v>
      </c>
      <c r="R464" s="276" t="s">
        <v>17</v>
      </c>
      <c r="S464" s="151"/>
      <c r="U464" s="553"/>
      <c r="V464" s="563" t="s">
        <v>45</v>
      </c>
      <c r="W464" s="196">
        <v>7</v>
      </c>
      <c r="X464" s="196" t="s">
        <v>74</v>
      </c>
      <c r="Y464" s="197">
        <v>41970</v>
      </c>
      <c r="Z464" s="336">
        <v>40</v>
      </c>
      <c r="AA464" s="196" t="s">
        <v>35</v>
      </c>
      <c r="AB464" s="334">
        <v>470</v>
      </c>
      <c r="AC464" s="196">
        <v>8490</v>
      </c>
      <c r="AD464" s="272">
        <v>41995</v>
      </c>
      <c r="AE464" s="197">
        <v>42011</v>
      </c>
      <c r="AF464" s="209">
        <v>2304</v>
      </c>
      <c r="AG464" s="198">
        <v>40000</v>
      </c>
      <c r="AH464" s="198">
        <f>(AG464-Z464*1000)</f>
        <v>0</v>
      </c>
      <c r="AI464" s="199">
        <f>(AG464*AB464/1000)</f>
        <v>18800</v>
      </c>
      <c r="AJ464" s="197">
        <f>(AE464+35)</f>
        <v>42046</v>
      </c>
      <c r="AK464" s="200">
        <f>(AI464*0.05)</f>
        <v>940</v>
      </c>
      <c r="AL464" s="252"/>
    </row>
    <row r="465" spans="2:38">
      <c r="B465" s="230" t="s">
        <v>3</v>
      </c>
      <c r="C465" s="8" t="s">
        <v>4</v>
      </c>
      <c r="D465" s="9" t="s">
        <v>18</v>
      </c>
      <c r="E465" s="9" t="s">
        <v>19</v>
      </c>
      <c r="F465" s="9" t="s">
        <v>19</v>
      </c>
      <c r="G465" s="9" t="s">
        <v>20</v>
      </c>
      <c r="H465" s="9" t="s">
        <v>21</v>
      </c>
      <c r="I465" s="9" t="s">
        <v>22</v>
      </c>
      <c r="J465" s="9" t="s">
        <v>19</v>
      </c>
      <c r="K465" s="9" t="s">
        <v>97</v>
      </c>
      <c r="L465" s="9" t="s">
        <v>23</v>
      </c>
      <c r="M465" s="9" t="s">
        <v>24</v>
      </c>
      <c r="N465" s="9" t="s">
        <v>20</v>
      </c>
      <c r="O465" s="9" t="s">
        <v>25</v>
      </c>
      <c r="P465" s="9" t="s">
        <v>0</v>
      </c>
      <c r="Q465" s="9" t="s">
        <v>11</v>
      </c>
      <c r="R465" s="231" t="s">
        <v>11</v>
      </c>
      <c r="S465" s="159" t="s">
        <v>26</v>
      </c>
      <c r="U465" s="553"/>
      <c r="V465" s="563" t="s">
        <v>45</v>
      </c>
      <c r="W465" s="834">
        <v>8</v>
      </c>
      <c r="X465" s="834" t="s">
        <v>74</v>
      </c>
      <c r="Y465" s="825">
        <v>41970</v>
      </c>
      <c r="Z465" s="1109">
        <v>40</v>
      </c>
      <c r="AA465" s="834" t="s">
        <v>35</v>
      </c>
      <c r="AB465" s="1110">
        <v>470</v>
      </c>
      <c r="AC465" s="834">
        <v>8490</v>
      </c>
      <c r="AD465" s="1112">
        <v>42019</v>
      </c>
      <c r="AE465" s="825">
        <v>42046</v>
      </c>
      <c r="AF465" s="820">
        <v>2340</v>
      </c>
      <c r="AG465" s="823">
        <v>40000</v>
      </c>
      <c r="AH465" s="823">
        <f>(AG465-Z465*1000)</f>
        <v>0</v>
      </c>
      <c r="AI465" s="824">
        <f>(AG465*AB465/1000)</f>
        <v>18800</v>
      </c>
      <c r="AJ465" s="825">
        <f>(AE465+35)</f>
        <v>42081</v>
      </c>
      <c r="AK465" s="826">
        <f>(AI465*0.05)</f>
        <v>940</v>
      </c>
      <c r="AL465" s="253"/>
    </row>
    <row r="466" spans="2:38" ht="15" thickBot="1">
      <c r="B466" s="232"/>
      <c r="C466" s="194"/>
      <c r="D466" s="194"/>
      <c r="E466" s="195" t="s">
        <v>3</v>
      </c>
      <c r="F466" s="195" t="s">
        <v>18</v>
      </c>
      <c r="G466" s="195"/>
      <c r="H466" s="194"/>
      <c r="I466" s="195" t="s">
        <v>21</v>
      </c>
      <c r="J466" s="195" t="s">
        <v>3</v>
      </c>
      <c r="K466" s="195" t="s">
        <v>27</v>
      </c>
      <c r="L466" s="195" t="s">
        <v>28</v>
      </c>
      <c r="M466" s="194"/>
      <c r="N466" s="195" t="s">
        <v>108</v>
      </c>
      <c r="O466" s="195" t="s">
        <v>108</v>
      </c>
      <c r="P466" s="195" t="s">
        <v>30</v>
      </c>
      <c r="Q466" s="195" t="s">
        <v>33</v>
      </c>
      <c r="R466" s="277" t="s">
        <v>30</v>
      </c>
      <c r="S466" s="153"/>
      <c r="U466" s="553"/>
      <c r="V466" s="563" t="s">
        <v>45</v>
      </c>
      <c r="W466" s="196">
        <v>9</v>
      </c>
      <c r="X466" s="196" t="s">
        <v>74</v>
      </c>
      <c r="Y466" s="197">
        <v>42123</v>
      </c>
      <c r="Z466" s="336">
        <v>40</v>
      </c>
      <c r="AA466" s="196" t="s">
        <v>35</v>
      </c>
      <c r="AB466" s="334">
        <v>470</v>
      </c>
      <c r="AC466" s="196">
        <v>8490</v>
      </c>
      <c r="AD466" s="272">
        <v>42132</v>
      </c>
      <c r="AE466" s="197">
        <v>42135</v>
      </c>
      <c r="AF466" s="209">
        <v>2442</v>
      </c>
      <c r="AG466" s="198">
        <v>40000</v>
      </c>
      <c r="AH466" s="198">
        <f>(AG466-Z466*1000)</f>
        <v>0</v>
      </c>
      <c r="AI466" s="199">
        <f>(AG466*AB466/1000)</f>
        <v>18800</v>
      </c>
      <c r="AJ466" s="197">
        <f>(AE466+35)</f>
        <v>42170</v>
      </c>
      <c r="AK466" s="200">
        <f>(AI466*0.05)</f>
        <v>940</v>
      </c>
      <c r="AL466" s="1275"/>
    </row>
    <row r="467" spans="2:38">
      <c r="B467" s="275" t="s">
        <v>98</v>
      </c>
      <c r="C467" s="190" t="s">
        <v>99</v>
      </c>
      <c r="D467" s="222">
        <v>10</v>
      </c>
      <c r="E467" s="171" t="s">
        <v>101</v>
      </c>
      <c r="F467" s="191">
        <v>41849</v>
      </c>
      <c r="G467" s="172">
        <v>300</v>
      </c>
      <c r="H467" s="171" t="s">
        <v>96</v>
      </c>
      <c r="I467" s="175">
        <v>8.5</v>
      </c>
      <c r="J467" s="273"/>
      <c r="K467" s="274">
        <v>41855</v>
      </c>
      <c r="L467" s="174">
        <f>(K467)</f>
        <v>41855</v>
      </c>
      <c r="M467" s="332" t="s">
        <v>114</v>
      </c>
      <c r="N467" s="175">
        <v>300</v>
      </c>
      <c r="O467" s="175">
        <f>(N467-G467)</f>
        <v>0</v>
      </c>
      <c r="P467" s="173">
        <f>(N467*I467)</f>
        <v>2550</v>
      </c>
      <c r="Q467" s="174">
        <f>(L467+28)</f>
        <v>41883</v>
      </c>
      <c r="R467" s="175">
        <f>(P467*0.06)</f>
        <v>153</v>
      </c>
      <c r="S467" s="176"/>
      <c r="U467" s="553"/>
      <c r="V467" s="563" t="s">
        <v>45</v>
      </c>
      <c r="W467" s="196">
        <v>10</v>
      </c>
      <c r="X467" s="196" t="s">
        <v>55</v>
      </c>
      <c r="Y467" s="197">
        <v>42236</v>
      </c>
      <c r="Z467" s="336">
        <v>30</v>
      </c>
      <c r="AA467" s="196" t="s">
        <v>35</v>
      </c>
      <c r="AB467" s="334">
        <v>449.5</v>
      </c>
      <c r="AC467" s="196">
        <v>8490</v>
      </c>
      <c r="AD467" s="272">
        <v>42243</v>
      </c>
      <c r="AE467" s="197">
        <v>42247</v>
      </c>
      <c r="AF467" s="209">
        <v>2540</v>
      </c>
      <c r="AG467" s="198">
        <v>30000</v>
      </c>
      <c r="AH467" s="198">
        <f>(AG467-Z467*1000)</f>
        <v>0</v>
      </c>
      <c r="AI467" s="199">
        <f>(AG467*AB467/1000)</f>
        <v>13485</v>
      </c>
      <c r="AJ467" s="197">
        <f>(AE467+35)</f>
        <v>42282</v>
      </c>
      <c r="AK467" s="200">
        <f>(AI467*0.05)</f>
        <v>674.25</v>
      </c>
      <c r="AL467" s="514"/>
    </row>
    <row r="468" spans="2:38">
      <c r="B468" s="142" t="s">
        <v>98</v>
      </c>
      <c r="C468" s="190" t="s">
        <v>99</v>
      </c>
      <c r="D468" s="222">
        <v>11</v>
      </c>
      <c r="E468" s="171" t="s">
        <v>101</v>
      </c>
      <c r="F468" s="191">
        <v>41849</v>
      </c>
      <c r="G468" s="172">
        <v>300</v>
      </c>
      <c r="H468" s="171" t="s">
        <v>96</v>
      </c>
      <c r="I468" s="175">
        <v>8.5</v>
      </c>
      <c r="J468" s="273"/>
      <c r="K468" s="274">
        <v>41862</v>
      </c>
      <c r="L468" s="174">
        <f>(K468)</f>
        <v>41862</v>
      </c>
      <c r="M468" s="332" t="s">
        <v>114</v>
      </c>
      <c r="N468" s="175">
        <v>300</v>
      </c>
      <c r="O468" s="175">
        <f>(N468-G468)</f>
        <v>0</v>
      </c>
      <c r="P468" s="173">
        <f>(N468*I468)</f>
        <v>2550</v>
      </c>
      <c r="Q468" s="174">
        <f>(L468+28)</f>
        <v>41890</v>
      </c>
      <c r="R468" s="175">
        <f>(P468*0.06)</f>
        <v>153</v>
      </c>
      <c r="S468" s="177"/>
      <c r="U468" s="553"/>
      <c r="V468" s="563" t="s">
        <v>340</v>
      </c>
      <c r="W468" s="196">
        <v>11</v>
      </c>
      <c r="X468" s="196" t="s">
        <v>55</v>
      </c>
      <c r="Y468" s="197">
        <v>42236</v>
      </c>
      <c r="Z468" s="336">
        <v>10</v>
      </c>
      <c r="AA468" s="196" t="s">
        <v>35</v>
      </c>
      <c r="AB468" s="334">
        <v>320</v>
      </c>
      <c r="AC468" s="196"/>
      <c r="AD468" s="272">
        <v>42243</v>
      </c>
      <c r="AE468" s="197">
        <v>42247</v>
      </c>
      <c r="AF468" s="209">
        <v>2540</v>
      </c>
      <c r="AG468" s="198">
        <v>8400</v>
      </c>
      <c r="AH468" s="198">
        <f>(AG468-Z468*1000)</f>
        <v>-1600</v>
      </c>
      <c r="AI468" s="199">
        <f>(AG468*AB468/1000)</f>
        <v>2688</v>
      </c>
      <c r="AJ468" s="197">
        <f>(AE468+35)</f>
        <v>42282</v>
      </c>
      <c r="AK468" s="200">
        <f>(AI468*0.05)</f>
        <v>134.4</v>
      </c>
      <c r="AL468" s="339"/>
    </row>
    <row r="469" spans="2:38">
      <c r="B469" s="142" t="s">
        <v>98</v>
      </c>
      <c r="C469" s="190" t="s">
        <v>99</v>
      </c>
      <c r="D469" s="222">
        <v>12</v>
      </c>
      <c r="E469" s="171" t="s">
        <v>101</v>
      </c>
      <c r="F469" s="191">
        <v>41849</v>
      </c>
      <c r="G469" s="172">
        <v>300</v>
      </c>
      <c r="H469" s="171" t="s">
        <v>96</v>
      </c>
      <c r="I469" s="175">
        <v>8.5</v>
      </c>
      <c r="J469" s="273"/>
      <c r="K469" s="274">
        <v>41869</v>
      </c>
      <c r="L469" s="174">
        <f>(K469)</f>
        <v>41869</v>
      </c>
      <c r="M469" s="332" t="s">
        <v>114</v>
      </c>
      <c r="N469" s="175">
        <v>300</v>
      </c>
      <c r="O469" s="175">
        <f>(N469-G469)</f>
        <v>0</v>
      </c>
      <c r="P469" s="173">
        <f>(N469*I469)</f>
        <v>2550</v>
      </c>
      <c r="Q469" s="174">
        <f>(L469+28)</f>
        <v>41897</v>
      </c>
      <c r="R469" s="175">
        <f>(P469*0.06)</f>
        <v>153</v>
      </c>
      <c r="S469" s="177"/>
      <c r="U469" s="553"/>
      <c r="AL469" s="339"/>
    </row>
    <row r="470" spans="2:38">
      <c r="B470" s="142" t="s">
        <v>98</v>
      </c>
      <c r="C470" s="190" t="s">
        <v>99</v>
      </c>
      <c r="D470" s="222">
        <v>13</v>
      </c>
      <c r="E470" s="171" t="s">
        <v>101</v>
      </c>
      <c r="F470" s="191">
        <v>41849</v>
      </c>
      <c r="G470" s="172">
        <v>400</v>
      </c>
      <c r="H470" s="171" t="s">
        <v>96</v>
      </c>
      <c r="I470" s="175">
        <v>8.5</v>
      </c>
      <c r="J470" s="273"/>
      <c r="K470" s="274">
        <v>41876</v>
      </c>
      <c r="L470" s="174">
        <f>(K470)</f>
        <v>41876</v>
      </c>
      <c r="M470" s="332"/>
      <c r="N470" s="175">
        <v>300</v>
      </c>
      <c r="O470" s="175">
        <f>(N470-G470)</f>
        <v>-100</v>
      </c>
      <c r="P470" s="173">
        <f>(N470*I470)</f>
        <v>2550</v>
      </c>
      <c r="Q470" s="174">
        <f>(L470+28)</f>
        <v>41904</v>
      </c>
      <c r="R470" s="175">
        <f>(P470*0.06)</f>
        <v>153</v>
      </c>
      <c r="S470" s="177"/>
      <c r="U470" s="553"/>
      <c r="V470" s="567"/>
      <c r="W470" s="182"/>
      <c r="X470" s="182"/>
      <c r="Y470" s="182"/>
      <c r="Z470" s="182"/>
      <c r="AA470" s="182"/>
      <c r="AB470" s="182"/>
      <c r="AC470" s="182"/>
      <c r="AD470" s="182"/>
      <c r="AE470" s="182"/>
      <c r="AF470" s="182"/>
      <c r="AG470" s="182"/>
      <c r="AH470" s="182"/>
      <c r="AI470" s="182"/>
      <c r="AJ470" s="182"/>
      <c r="AK470" s="182"/>
      <c r="AL470" s="339"/>
    </row>
    <row r="471" spans="2:38" ht="15" thickBot="1">
      <c r="B471" s="149"/>
      <c r="C471" s="180"/>
      <c r="D471" s="181"/>
      <c r="E471" s="181"/>
      <c r="F471" s="181"/>
      <c r="G471" s="181"/>
      <c r="H471" s="181"/>
      <c r="I471" s="181"/>
      <c r="J471" s="181"/>
      <c r="K471" s="225"/>
      <c r="L471" s="165"/>
      <c r="M471" s="121"/>
      <c r="N471" s="121"/>
      <c r="O471" s="121"/>
      <c r="P471" s="268">
        <f>SUM(P467:P470)</f>
        <v>10200</v>
      </c>
      <c r="Q471" s="180"/>
      <c r="R471" s="269">
        <f>(P471*0.06)</f>
        <v>612</v>
      </c>
      <c r="S471" s="296" t="s">
        <v>8</v>
      </c>
      <c r="U471" s="553"/>
      <c r="V471" s="567"/>
      <c r="W471" s="182"/>
      <c r="X471" s="182"/>
      <c r="Y471" s="182"/>
      <c r="Z471" s="182"/>
      <c r="AA471" s="182"/>
      <c r="AB471" s="182"/>
      <c r="AC471" s="182"/>
      <c r="AD471" s="182"/>
      <c r="AE471" s="182"/>
      <c r="AF471" s="182"/>
      <c r="AG471" s="182"/>
      <c r="AH471" s="182"/>
      <c r="AI471" s="182"/>
      <c r="AJ471" s="182"/>
      <c r="AK471" s="182"/>
      <c r="AL471" s="339"/>
    </row>
    <row r="472" spans="2:38">
      <c r="U472" s="553"/>
      <c r="V472" s="567"/>
      <c r="W472" s="182"/>
      <c r="X472" s="182"/>
      <c r="Y472" s="182"/>
      <c r="Z472" s="182"/>
      <c r="AA472" s="182"/>
      <c r="AB472" s="182"/>
      <c r="AC472" s="182"/>
      <c r="AD472" s="182"/>
      <c r="AE472" s="182"/>
      <c r="AF472" s="182"/>
      <c r="AG472" s="182"/>
      <c r="AH472" s="182"/>
      <c r="AI472" s="182"/>
      <c r="AJ472" s="182"/>
      <c r="AK472" s="182"/>
      <c r="AL472" s="339"/>
    </row>
    <row r="473" spans="2:38" ht="18.600000000000001" thickBot="1">
      <c r="B473" s="162" t="s">
        <v>122</v>
      </c>
      <c r="R473" s="161"/>
      <c r="U473" s="553"/>
      <c r="V473" s="567"/>
      <c r="W473" s="182"/>
      <c r="X473" s="182"/>
      <c r="Y473" s="182"/>
      <c r="Z473" s="182"/>
      <c r="AA473" s="182"/>
      <c r="AB473" s="182"/>
      <c r="AC473" s="182"/>
      <c r="AD473" s="182"/>
      <c r="AE473" s="182"/>
      <c r="AF473" s="182"/>
      <c r="AG473" s="182"/>
      <c r="AH473" s="182"/>
      <c r="AI473" s="182"/>
      <c r="AJ473" s="182"/>
      <c r="AK473" s="182"/>
      <c r="AL473" s="339"/>
    </row>
    <row r="474" spans="2:38">
      <c r="B474" s="226"/>
      <c r="C474" s="227"/>
      <c r="D474" s="227"/>
      <c r="E474" s="228" t="s">
        <v>14</v>
      </c>
      <c r="F474" s="228" t="s">
        <v>12</v>
      </c>
      <c r="G474" s="228"/>
      <c r="H474" s="227"/>
      <c r="I474" s="228" t="s">
        <v>15</v>
      </c>
      <c r="J474" s="228" t="s">
        <v>16</v>
      </c>
      <c r="K474" s="228" t="s">
        <v>12</v>
      </c>
      <c r="L474" s="228" t="s">
        <v>12</v>
      </c>
      <c r="M474" s="227"/>
      <c r="N474" s="227"/>
      <c r="O474" s="227"/>
      <c r="P474" s="227"/>
      <c r="Q474" s="228" t="s">
        <v>12</v>
      </c>
      <c r="R474" s="276" t="s">
        <v>17</v>
      </c>
      <c r="S474" s="151"/>
      <c r="U474" s="553"/>
      <c r="V474" s="567"/>
      <c r="W474" s="182"/>
      <c r="X474" s="182"/>
      <c r="Y474" s="182"/>
      <c r="Z474" s="182"/>
      <c r="AA474" s="182"/>
      <c r="AB474" s="182"/>
      <c r="AC474" s="182"/>
      <c r="AD474" s="182"/>
      <c r="AE474" s="182"/>
      <c r="AF474" s="182"/>
      <c r="AG474" s="182"/>
      <c r="AH474" s="182"/>
      <c r="AI474" s="182"/>
      <c r="AJ474" s="182"/>
      <c r="AK474" s="182"/>
      <c r="AL474" s="339"/>
    </row>
    <row r="475" spans="2:38" ht="15" thickBot="1">
      <c r="B475" s="230" t="s">
        <v>3</v>
      </c>
      <c r="C475" s="8" t="s">
        <v>4</v>
      </c>
      <c r="D475" s="9" t="s">
        <v>18</v>
      </c>
      <c r="E475" s="9" t="s">
        <v>19</v>
      </c>
      <c r="F475" s="9" t="s">
        <v>19</v>
      </c>
      <c r="G475" s="9" t="s">
        <v>20</v>
      </c>
      <c r="H475" s="9" t="s">
        <v>21</v>
      </c>
      <c r="I475" s="9" t="s">
        <v>22</v>
      </c>
      <c r="J475" s="9" t="s">
        <v>19</v>
      </c>
      <c r="K475" s="9" t="s">
        <v>97</v>
      </c>
      <c r="L475" s="9" t="s">
        <v>23</v>
      </c>
      <c r="M475" s="9" t="s">
        <v>24</v>
      </c>
      <c r="N475" s="9" t="s">
        <v>20</v>
      </c>
      <c r="O475" s="9" t="s">
        <v>25</v>
      </c>
      <c r="P475" s="9" t="s">
        <v>0</v>
      </c>
      <c r="Q475" s="9" t="s">
        <v>11</v>
      </c>
      <c r="R475" s="231" t="s">
        <v>11</v>
      </c>
      <c r="S475" s="159" t="s">
        <v>26</v>
      </c>
      <c r="U475" s="547"/>
      <c r="V475" s="766"/>
      <c r="W475" s="326"/>
      <c r="X475" s="326"/>
      <c r="Y475" s="326"/>
      <c r="Z475" s="326"/>
      <c r="AA475" s="326"/>
      <c r="AB475" s="326"/>
      <c r="AC475" s="326"/>
      <c r="AD475" s="326"/>
      <c r="AE475" s="326"/>
      <c r="AF475" s="326"/>
      <c r="AG475" s="326"/>
      <c r="AH475" s="326"/>
      <c r="AI475" s="326"/>
      <c r="AJ475" s="326"/>
      <c r="AK475" s="326"/>
      <c r="AL475" s="327"/>
    </row>
    <row r="476" spans="2:38" ht="15" thickBot="1">
      <c r="B476" s="468"/>
      <c r="C476" s="10"/>
      <c r="D476" s="10"/>
      <c r="E476" s="9" t="s">
        <v>3</v>
      </c>
      <c r="F476" s="9" t="s">
        <v>18</v>
      </c>
      <c r="G476" s="9"/>
      <c r="H476" s="10"/>
      <c r="I476" s="9" t="s">
        <v>21</v>
      </c>
      <c r="J476" s="9" t="s">
        <v>3</v>
      </c>
      <c r="K476" s="9" t="s">
        <v>27</v>
      </c>
      <c r="L476" s="9" t="s">
        <v>28</v>
      </c>
      <c r="M476" s="10"/>
      <c r="N476" s="9" t="s">
        <v>108</v>
      </c>
      <c r="O476" s="9" t="s">
        <v>108</v>
      </c>
      <c r="P476" s="9" t="s">
        <v>30</v>
      </c>
      <c r="Q476" s="9" t="s">
        <v>33</v>
      </c>
      <c r="R476" s="231" t="s">
        <v>30</v>
      </c>
      <c r="S476" s="153"/>
    </row>
    <row r="477" spans="2:38" ht="24" thickBot="1">
      <c r="B477" s="688" t="s">
        <v>98</v>
      </c>
      <c r="C477" s="381" t="s">
        <v>99</v>
      </c>
      <c r="D477" s="701">
        <v>14</v>
      </c>
      <c r="E477" s="381" t="s">
        <v>101</v>
      </c>
      <c r="F477" s="382">
        <v>41873</v>
      </c>
      <c r="G477" s="387">
        <v>400</v>
      </c>
      <c r="H477" s="381" t="s">
        <v>96</v>
      </c>
      <c r="I477" s="389">
        <v>8.5</v>
      </c>
      <c r="J477" s="702"/>
      <c r="K477" s="714">
        <v>41883</v>
      </c>
      <c r="L477" s="689">
        <f>(K477)</f>
        <v>41883</v>
      </c>
      <c r="M477" s="347"/>
      <c r="N477" s="345">
        <v>413.7</v>
      </c>
      <c r="O477" s="345">
        <f>(N477-G477)</f>
        <v>13.699999999999989</v>
      </c>
      <c r="P477" s="709">
        <f>(N477*I477)</f>
        <v>3516.45</v>
      </c>
      <c r="Q477" s="382">
        <f>(L477+28)</f>
        <v>41911</v>
      </c>
      <c r="R477" s="659">
        <f t="shared" ref="R477:R482" si="140">(P477*0.06)</f>
        <v>210.98699999999999</v>
      </c>
      <c r="S477" s="176"/>
      <c r="V477" s="94" t="s">
        <v>81</v>
      </c>
      <c r="W477" t="s">
        <v>306</v>
      </c>
      <c r="Z477" s="2"/>
      <c r="AD477" t="s">
        <v>104</v>
      </c>
      <c r="AH477" s="1193" t="s">
        <v>256</v>
      </c>
      <c r="AI477" s="1194"/>
      <c r="AJ477" s="1194"/>
      <c r="AK477" s="1194"/>
      <c r="AL477" s="1353"/>
    </row>
    <row r="478" spans="2:38">
      <c r="B478" s="686" t="s">
        <v>98</v>
      </c>
      <c r="C478" s="196" t="s">
        <v>99</v>
      </c>
      <c r="D478" s="271">
        <v>15</v>
      </c>
      <c r="E478" s="196" t="s">
        <v>101</v>
      </c>
      <c r="F478" s="197">
        <v>41873</v>
      </c>
      <c r="G478" s="198">
        <v>400</v>
      </c>
      <c r="H478" s="196" t="s">
        <v>96</v>
      </c>
      <c r="I478" s="200">
        <v>8.5</v>
      </c>
      <c r="J478" s="340"/>
      <c r="K478" s="521">
        <v>41890</v>
      </c>
      <c r="L478" s="197">
        <v>41891</v>
      </c>
      <c r="M478" s="271"/>
      <c r="N478" s="200">
        <v>113.55</v>
      </c>
      <c r="O478" s="711">
        <f>(N478-G478)</f>
        <v>-286.45</v>
      </c>
      <c r="P478" s="710">
        <f>(N478*I478)</f>
        <v>965.17499999999995</v>
      </c>
      <c r="Q478" s="197">
        <f>(L478+28)</f>
        <v>41919</v>
      </c>
      <c r="R478" s="711">
        <f t="shared" si="140"/>
        <v>57.910499999999992</v>
      </c>
      <c r="S478" s="177"/>
      <c r="U478" s="546"/>
      <c r="V478" s="548"/>
      <c r="W478" s="157"/>
      <c r="X478" s="6" t="s">
        <v>14</v>
      </c>
      <c r="Y478" s="6" t="s">
        <v>12</v>
      </c>
      <c r="Z478" s="6"/>
      <c r="AA478" s="4"/>
      <c r="AB478" s="6" t="s">
        <v>15</v>
      </c>
      <c r="AC478" s="6" t="s">
        <v>16</v>
      </c>
      <c r="AD478" s="6" t="s">
        <v>12</v>
      </c>
      <c r="AE478" s="6" t="s">
        <v>12</v>
      </c>
      <c r="AF478" s="4"/>
      <c r="AG478" s="4"/>
      <c r="AH478" s="10"/>
      <c r="AI478" s="10"/>
      <c r="AJ478" s="152" t="s">
        <v>12</v>
      </c>
      <c r="AK478" s="152" t="s">
        <v>17</v>
      </c>
      <c r="AL478" s="8"/>
    </row>
    <row r="479" spans="2:38">
      <c r="B479" s="179"/>
      <c r="C479" s="182"/>
      <c r="D479" s="182"/>
      <c r="E479" s="182"/>
      <c r="F479" s="182"/>
      <c r="G479" s="201">
        <v>286.45</v>
      </c>
      <c r="H479" s="201" t="s">
        <v>96</v>
      </c>
      <c r="I479" s="201">
        <v>8.5</v>
      </c>
      <c r="J479" s="201"/>
      <c r="K479" s="219">
        <v>41890</v>
      </c>
      <c r="L479" s="217">
        <v>41892</v>
      </c>
      <c r="M479" s="201"/>
      <c r="N479" s="201">
        <v>316.05</v>
      </c>
      <c r="O479" s="711">
        <f>(N479-G479)</f>
        <v>29.600000000000023</v>
      </c>
      <c r="P479" s="710">
        <f>(N479*I479)</f>
        <v>2686.4250000000002</v>
      </c>
      <c r="Q479" s="197">
        <f>(L479+28)</f>
        <v>41920</v>
      </c>
      <c r="R479" s="711">
        <f t="shared" si="140"/>
        <v>161.18550000000002</v>
      </c>
      <c r="S479" s="177"/>
      <c r="U479" s="179"/>
      <c r="V479" s="469" t="s">
        <v>4</v>
      </c>
      <c r="W479" s="153" t="s">
        <v>18</v>
      </c>
      <c r="X479" s="8" t="s">
        <v>19</v>
      </c>
      <c r="Y479" s="8" t="s">
        <v>19</v>
      </c>
      <c r="Z479" s="8" t="s">
        <v>20</v>
      </c>
      <c r="AA479" s="8" t="s">
        <v>21</v>
      </c>
      <c r="AB479" s="8" t="s">
        <v>22</v>
      </c>
      <c r="AC479" s="8" t="s">
        <v>19</v>
      </c>
      <c r="AD479" s="8" t="s">
        <v>23</v>
      </c>
      <c r="AE479" s="8" t="s">
        <v>23</v>
      </c>
      <c r="AF479" s="8" t="s">
        <v>24</v>
      </c>
      <c r="AG479" s="8" t="s">
        <v>20</v>
      </c>
      <c r="AH479" s="8" t="s">
        <v>25</v>
      </c>
      <c r="AI479" s="8" t="s">
        <v>0</v>
      </c>
      <c r="AJ479" s="152" t="s">
        <v>11</v>
      </c>
      <c r="AK479" s="152" t="s">
        <v>11</v>
      </c>
      <c r="AL479" s="8" t="s">
        <v>26</v>
      </c>
    </row>
    <row r="480" spans="2:38">
      <c r="B480" s="686" t="s">
        <v>98</v>
      </c>
      <c r="C480" s="196" t="s">
        <v>99</v>
      </c>
      <c r="D480" s="271">
        <v>16</v>
      </c>
      <c r="E480" s="196" t="s">
        <v>101</v>
      </c>
      <c r="F480" s="197">
        <v>41873</v>
      </c>
      <c r="G480" s="198">
        <v>400</v>
      </c>
      <c r="H480" s="196" t="s">
        <v>96</v>
      </c>
      <c r="I480" s="200">
        <v>8.5</v>
      </c>
      <c r="J480" s="340"/>
      <c r="K480" s="521">
        <v>41897</v>
      </c>
      <c r="L480" s="197">
        <v>41898</v>
      </c>
      <c r="M480" s="271"/>
      <c r="N480" s="200">
        <v>414.6</v>
      </c>
      <c r="O480" s="711">
        <f>(N480-G480)</f>
        <v>14.600000000000023</v>
      </c>
      <c r="P480" s="710">
        <f>(N480*I480)</f>
        <v>3524.1000000000004</v>
      </c>
      <c r="Q480" s="197">
        <f>(L480+28)</f>
        <v>41926</v>
      </c>
      <c r="R480" s="711">
        <f t="shared" si="140"/>
        <v>211.44600000000003</v>
      </c>
      <c r="S480" s="177"/>
      <c r="U480" s="179"/>
      <c r="V480" s="549"/>
      <c r="W480" s="224"/>
      <c r="X480" s="8" t="s">
        <v>3</v>
      </c>
      <c r="Y480" s="8" t="s">
        <v>18</v>
      </c>
      <c r="Z480" s="8"/>
      <c r="AA480" s="10"/>
      <c r="AB480" s="8" t="s">
        <v>21</v>
      </c>
      <c r="AC480" s="8" t="s">
        <v>3</v>
      </c>
      <c r="AD480" s="8" t="s">
        <v>27</v>
      </c>
      <c r="AE480" s="8" t="s">
        <v>28</v>
      </c>
      <c r="AF480" s="10"/>
      <c r="AG480" s="10"/>
      <c r="AH480" s="10"/>
      <c r="AI480" s="10"/>
      <c r="AJ480" s="152" t="s">
        <v>29</v>
      </c>
      <c r="AK480" s="152" t="s">
        <v>30</v>
      </c>
      <c r="AL480" s="8"/>
    </row>
    <row r="481" spans="2:38" ht="15" thickBot="1">
      <c r="B481" s="686" t="s">
        <v>98</v>
      </c>
      <c r="C481" s="196" t="s">
        <v>99</v>
      </c>
      <c r="D481" s="271">
        <v>17</v>
      </c>
      <c r="E481" s="196" t="s">
        <v>101</v>
      </c>
      <c r="F481" s="197">
        <v>41873</v>
      </c>
      <c r="G481" s="198">
        <v>400</v>
      </c>
      <c r="H481" s="196" t="s">
        <v>96</v>
      </c>
      <c r="I481" s="200">
        <v>8.5</v>
      </c>
      <c r="J481" s="340"/>
      <c r="K481" s="715">
        <v>41904</v>
      </c>
      <c r="L481" s="716">
        <v>41905</v>
      </c>
      <c r="M481" s="717"/>
      <c r="N481" s="718">
        <v>405</v>
      </c>
      <c r="O481" s="337">
        <f>(N481-G481)</f>
        <v>5</v>
      </c>
      <c r="P481" s="710">
        <f>(N481*I481)</f>
        <v>3442.5</v>
      </c>
      <c r="Q481" s="197">
        <f>(L481+28)</f>
        <v>41933</v>
      </c>
      <c r="R481" s="711">
        <f t="shared" si="140"/>
        <v>206.54999999999998</v>
      </c>
      <c r="S481" s="178"/>
      <c r="U481" s="179"/>
      <c r="V481" s="552"/>
      <c r="W481" s="155"/>
      <c r="X481" s="14"/>
      <c r="Y481" s="13"/>
      <c r="Z481" s="14"/>
      <c r="AA481" s="13"/>
      <c r="AB481" s="14"/>
      <c r="AC481" s="13"/>
      <c r="AD481" s="13"/>
      <c r="AE481" s="13"/>
      <c r="AF481" s="13"/>
      <c r="AG481" s="13"/>
      <c r="AH481" s="13"/>
      <c r="AI481" s="13"/>
      <c r="AJ481" s="154"/>
      <c r="AK481" s="154"/>
      <c r="AL481" s="13"/>
    </row>
    <row r="482" spans="2:38" ht="15" thickBot="1">
      <c r="B482" s="687"/>
      <c r="C482" s="326"/>
      <c r="D482" s="326"/>
      <c r="E482" s="326"/>
      <c r="F482" s="326"/>
      <c r="G482" s="326"/>
      <c r="H482" s="326"/>
      <c r="I482" s="326"/>
      <c r="J482" s="326"/>
      <c r="K482" s="326"/>
      <c r="L482" s="346"/>
      <c r="M482" s="181"/>
      <c r="N482" s="181"/>
      <c r="O482" s="181"/>
      <c r="P482" s="684">
        <f>SUM(P477:P481)</f>
        <v>14134.650000000001</v>
      </c>
      <c r="Q482" s="326"/>
      <c r="R482" s="713">
        <f t="shared" si="140"/>
        <v>848.07900000000006</v>
      </c>
      <c r="S482" s="296" t="s">
        <v>8</v>
      </c>
      <c r="U482" s="551"/>
      <c r="V482" s="561" t="s">
        <v>82</v>
      </c>
      <c r="W482" s="493">
        <v>1</v>
      </c>
      <c r="X482" s="370" t="s">
        <v>36</v>
      </c>
      <c r="Y482" s="371">
        <v>41828</v>
      </c>
      <c r="Z482" s="378">
        <v>4</v>
      </c>
      <c r="AA482" s="370" t="s">
        <v>35</v>
      </c>
      <c r="AB482" s="446">
        <v>470</v>
      </c>
      <c r="AC482" s="374"/>
      <c r="AD482" s="522">
        <v>41828</v>
      </c>
      <c r="AE482" s="371">
        <v>41828</v>
      </c>
      <c r="AF482" s="370">
        <v>2093</v>
      </c>
      <c r="AG482" s="634">
        <v>1200</v>
      </c>
      <c r="AH482" s="634">
        <f t="shared" ref="AH482:AH488" si="141">(AG482-Z482*1000)</f>
        <v>-2800</v>
      </c>
      <c r="AI482" s="379">
        <f t="shared" ref="AI482:AI493" si="142">(AG482*AB482/1000)</f>
        <v>564</v>
      </c>
      <c r="AJ482" s="371">
        <f t="shared" ref="AJ482:AJ488" si="143">(AE482+28)</f>
        <v>41856</v>
      </c>
      <c r="AK482" s="446">
        <f>(AI482*0.05)</f>
        <v>28.200000000000003</v>
      </c>
      <c r="AL482" s="635"/>
    </row>
    <row r="483" spans="2:38">
      <c r="U483" s="553"/>
      <c r="V483" s="544" t="s">
        <v>82</v>
      </c>
      <c r="W483" s="497">
        <v>1</v>
      </c>
      <c r="X483" s="202" t="s">
        <v>36</v>
      </c>
      <c r="Y483" s="203">
        <v>41828</v>
      </c>
      <c r="Z483" s="201">
        <v>2.8</v>
      </c>
      <c r="AA483" s="202" t="s">
        <v>35</v>
      </c>
      <c r="AB483" s="208">
        <v>470</v>
      </c>
      <c r="AC483" s="182"/>
      <c r="AD483" s="626">
        <v>41830</v>
      </c>
      <c r="AE483" s="217">
        <v>41830</v>
      </c>
      <c r="AF483" s="202">
        <v>2096</v>
      </c>
      <c r="AG483" s="204">
        <v>2800</v>
      </c>
      <c r="AH483" s="214">
        <f t="shared" si="141"/>
        <v>0</v>
      </c>
      <c r="AI483" s="205">
        <f t="shared" si="142"/>
        <v>1316</v>
      </c>
      <c r="AJ483" s="203">
        <f t="shared" si="143"/>
        <v>41858</v>
      </c>
      <c r="AK483" s="208">
        <f>(AI483*0.05)</f>
        <v>65.8</v>
      </c>
      <c r="AL483" s="636"/>
    </row>
    <row r="484" spans="2:38" ht="18.600000000000001" thickBot="1">
      <c r="B484" s="162" t="s">
        <v>123</v>
      </c>
      <c r="R484" s="161"/>
      <c r="U484" s="553"/>
      <c r="V484" s="563" t="s">
        <v>107</v>
      </c>
      <c r="W484" s="480">
        <v>2</v>
      </c>
      <c r="X484" s="196" t="s">
        <v>36</v>
      </c>
      <c r="Y484" s="197">
        <v>41838</v>
      </c>
      <c r="Z484" s="198">
        <v>4</v>
      </c>
      <c r="AA484" s="196" t="s">
        <v>35</v>
      </c>
      <c r="AB484" s="200">
        <v>389</v>
      </c>
      <c r="AC484" s="335"/>
      <c r="AD484" s="520">
        <v>41848</v>
      </c>
      <c r="AE484" s="197">
        <v>41878</v>
      </c>
      <c r="AF484" s="196">
        <v>2136</v>
      </c>
      <c r="AG484" s="198">
        <v>4200</v>
      </c>
      <c r="AH484" s="627">
        <f t="shared" si="141"/>
        <v>200</v>
      </c>
      <c r="AI484" s="199">
        <f t="shared" si="142"/>
        <v>1633.8</v>
      </c>
      <c r="AJ484" s="197">
        <f t="shared" si="143"/>
        <v>41906</v>
      </c>
      <c r="AK484" s="208">
        <f t="shared" ref="AK484:AK492" si="144">(AI484*0.05)</f>
        <v>81.69</v>
      </c>
      <c r="AL484" s="636"/>
    </row>
    <row r="485" spans="2:38">
      <c r="B485" s="226"/>
      <c r="C485" s="227"/>
      <c r="D485" s="227"/>
      <c r="E485" s="228" t="s">
        <v>14</v>
      </c>
      <c r="F485" s="228" t="s">
        <v>12</v>
      </c>
      <c r="G485" s="228"/>
      <c r="H485" s="227"/>
      <c r="I485" s="228" t="s">
        <v>15</v>
      </c>
      <c r="J485" s="228" t="s">
        <v>16</v>
      </c>
      <c r="K485" s="228" t="s">
        <v>12</v>
      </c>
      <c r="L485" s="228" t="s">
        <v>12</v>
      </c>
      <c r="M485" s="227"/>
      <c r="N485" s="227"/>
      <c r="O485" s="227"/>
      <c r="P485" s="227"/>
      <c r="Q485" s="228" t="s">
        <v>12</v>
      </c>
      <c r="R485" s="276" t="s">
        <v>17</v>
      </c>
      <c r="S485" s="360"/>
      <c r="U485" s="553"/>
      <c r="V485" s="563" t="s">
        <v>107</v>
      </c>
      <c r="W485" s="480">
        <v>3</v>
      </c>
      <c r="X485" s="196" t="s">
        <v>36</v>
      </c>
      <c r="Y485" s="197">
        <v>41838</v>
      </c>
      <c r="Z485" s="198">
        <v>4</v>
      </c>
      <c r="AA485" s="196" t="s">
        <v>35</v>
      </c>
      <c r="AB485" s="200">
        <v>389</v>
      </c>
      <c r="AC485" s="335"/>
      <c r="AD485" s="520">
        <v>41864</v>
      </c>
      <c r="AE485" s="197">
        <v>42046</v>
      </c>
      <c r="AF485" s="196">
        <v>2339</v>
      </c>
      <c r="AG485" s="198">
        <v>4200</v>
      </c>
      <c r="AH485" s="198">
        <f t="shared" si="141"/>
        <v>200</v>
      </c>
      <c r="AI485" s="199">
        <f t="shared" si="142"/>
        <v>1633.8</v>
      </c>
      <c r="AJ485" s="197">
        <f t="shared" si="143"/>
        <v>42074</v>
      </c>
      <c r="AK485" s="208">
        <f t="shared" si="144"/>
        <v>81.69</v>
      </c>
      <c r="AL485" s="636"/>
    </row>
    <row r="486" spans="2:38">
      <c r="B486" s="230" t="s">
        <v>3</v>
      </c>
      <c r="C486" s="8" t="s">
        <v>4</v>
      </c>
      <c r="D486" s="9" t="s">
        <v>18</v>
      </c>
      <c r="E486" s="9" t="s">
        <v>19</v>
      </c>
      <c r="F486" s="9" t="s">
        <v>19</v>
      </c>
      <c r="G486" s="9" t="s">
        <v>20</v>
      </c>
      <c r="H486" s="9" t="s">
        <v>21</v>
      </c>
      <c r="I486" s="9" t="s">
        <v>22</v>
      </c>
      <c r="J486" s="9" t="s">
        <v>19</v>
      </c>
      <c r="K486" s="9" t="s">
        <v>97</v>
      </c>
      <c r="L486" s="9" t="s">
        <v>23</v>
      </c>
      <c r="M486" s="9" t="s">
        <v>24</v>
      </c>
      <c r="N486" s="9" t="s">
        <v>20</v>
      </c>
      <c r="O486" s="9" t="s">
        <v>25</v>
      </c>
      <c r="P486" s="9" t="s">
        <v>0</v>
      </c>
      <c r="Q486" s="9" t="s">
        <v>11</v>
      </c>
      <c r="R486" s="231" t="s">
        <v>11</v>
      </c>
      <c r="S486" s="361" t="s">
        <v>26</v>
      </c>
      <c r="U486" s="553"/>
      <c r="V486" s="563" t="s">
        <v>82</v>
      </c>
      <c r="W486" s="480">
        <v>4</v>
      </c>
      <c r="X486" s="196" t="s">
        <v>101</v>
      </c>
      <c r="Y486" s="197">
        <v>41893</v>
      </c>
      <c r="Z486" s="209">
        <v>4</v>
      </c>
      <c r="AA486" s="196" t="s">
        <v>35</v>
      </c>
      <c r="AB486" s="200">
        <v>470</v>
      </c>
      <c r="AC486" s="628"/>
      <c r="AD486" s="629">
        <v>41894</v>
      </c>
      <c r="AE486" s="210">
        <f>(AD486)</f>
        <v>41894</v>
      </c>
      <c r="AF486" s="196">
        <v>2161</v>
      </c>
      <c r="AG486" s="270">
        <v>4000</v>
      </c>
      <c r="AH486" s="627">
        <f t="shared" si="141"/>
        <v>0</v>
      </c>
      <c r="AI486" s="199">
        <f t="shared" si="142"/>
        <v>1880</v>
      </c>
      <c r="AJ486" s="197">
        <f t="shared" si="143"/>
        <v>41922</v>
      </c>
      <c r="AK486" s="208">
        <f t="shared" si="144"/>
        <v>94</v>
      </c>
      <c r="AL486" s="637"/>
    </row>
    <row r="487" spans="2:38" ht="15" thickBot="1">
      <c r="B487" s="468"/>
      <c r="C487" s="194"/>
      <c r="D487" s="194"/>
      <c r="E487" s="195" t="s">
        <v>3</v>
      </c>
      <c r="F487" s="195" t="s">
        <v>18</v>
      </c>
      <c r="G487" s="195"/>
      <c r="H487" s="194"/>
      <c r="I487" s="195" t="s">
        <v>21</v>
      </c>
      <c r="J487" s="195" t="s">
        <v>3</v>
      </c>
      <c r="K487" s="195" t="s">
        <v>27</v>
      </c>
      <c r="L487" s="195" t="s">
        <v>28</v>
      </c>
      <c r="M487" s="194"/>
      <c r="N487" s="195" t="s">
        <v>108</v>
      </c>
      <c r="O487" s="195" t="s">
        <v>108</v>
      </c>
      <c r="P487" s="195" t="s">
        <v>30</v>
      </c>
      <c r="Q487" s="195" t="s">
        <v>33</v>
      </c>
      <c r="R487" s="277" t="s">
        <v>30</v>
      </c>
      <c r="S487" s="469"/>
      <c r="U487" s="553"/>
      <c r="V487" s="563" t="s">
        <v>82</v>
      </c>
      <c r="W487" s="480">
        <v>5</v>
      </c>
      <c r="X487" s="196" t="s">
        <v>36</v>
      </c>
      <c r="Y487" s="197">
        <v>41922</v>
      </c>
      <c r="Z487" s="209">
        <v>4</v>
      </c>
      <c r="AA487" s="196" t="s">
        <v>35</v>
      </c>
      <c r="AB487" s="200">
        <v>470</v>
      </c>
      <c r="AC487" s="628"/>
      <c r="AD487" s="629">
        <v>41922</v>
      </c>
      <c r="AE487" s="210">
        <f>(AD487)</f>
        <v>41922</v>
      </c>
      <c r="AF487" s="196">
        <v>2198</v>
      </c>
      <c r="AG487" s="270">
        <v>4000</v>
      </c>
      <c r="AH487" s="627">
        <f t="shared" si="141"/>
        <v>0</v>
      </c>
      <c r="AI487" s="199">
        <f t="shared" si="142"/>
        <v>1880</v>
      </c>
      <c r="AJ487" s="197">
        <f t="shared" si="143"/>
        <v>41950</v>
      </c>
      <c r="AK487" s="208">
        <f t="shared" si="144"/>
        <v>94</v>
      </c>
      <c r="AL487" s="637"/>
    </row>
    <row r="488" spans="2:38">
      <c r="B488" s="700" t="s">
        <v>98</v>
      </c>
      <c r="C488" s="647" t="s">
        <v>99</v>
      </c>
      <c r="D488" s="470">
        <v>19</v>
      </c>
      <c r="E488" s="381" t="s">
        <v>101</v>
      </c>
      <c r="F488" s="901">
        <v>41908</v>
      </c>
      <c r="G488" s="387">
        <v>400</v>
      </c>
      <c r="H488" s="381" t="s">
        <v>96</v>
      </c>
      <c r="I488" s="389">
        <v>8.5</v>
      </c>
      <c r="J488" s="470"/>
      <c r="K488" s="902">
        <v>41918</v>
      </c>
      <c r="L488" s="901">
        <v>41921</v>
      </c>
      <c r="M488" s="470" t="s">
        <v>114</v>
      </c>
      <c r="N488" s="389">
        <v>306.39999999999998</v>
      </c>
      <c r="O488" s="389">
        <f>(N488-G488)</f>
        <v>-93.600000000000023</v>
      </c>
      <c r="P488" s="388">
        <f>(N488*I488)</f>
        <v>2604.3999999999996</v>
      </c>
      <c r="Q488" s="901">
        <f>(L488+28)</f>
        <v>41949</v>
      </c>
      <c r="R488" s="389">
        <f t="shared" ref="R488:R493" si="145">(P488*0.06)</f>
        <v>156.26399999999998</v>
      </c>
      <c r="S488" s="471"/>
      <c r="U488" s="553"/>
      <c r="V488" s="563" t="s">
        <v>82</v>
      </c>
      <c r="W488" s="627" t="s">
        <v>205</v>
      </c>
      <c r="X488" s="196" t="s">
        <v>36</v>
      </c>
      <c r="Y488" s="197">
        <v>42010</v>
      </c>
      <c r="Z488" s="209">
        <v>6</v>
      </c>
      <c r="AA488" s="209" t="s">
        <v>35</v>
      </c>
      <c r="AB488" s="211">
        <v>470</v>
      </c>
      <c r="AC488" s="209"/>
      <c r="AD488" s="212">
        <v>42010</v>
      </c>
      <c r="AE488" s="210">
        <v>42010</v>
      </c>
      <c r="AF488" s="209">
        <v>2303</v>
      </c>
      <c r="AG488" s="198">
        <v>6000</v>
      </c>
      <c r="AH488" s="198">
        <f t="shared" si="141"/>
        <v>0</v>
      </c>
      <c r="AI488" s="199">
        <f t="shared" si="142"/>
        <v>2820</v>
      </c>
      <c r="AJ488" s="197">
        <f t="shared" si="143"/>
        <v>42038</v>
      </c>
      <c r="AK488" s="208">
        <f t="shared" si="144"/>
        <v>141</v>
      </c>
      <c r="AL488" s="637"/>
    </row>
    <row r="489" spans="2:38">
      <c r="B489" s="367" t="s">
        <v>98</v>
      </c>
      <c r="C489" s="563" t="s">
        <v>99</v>
      </c>
      <c r="D489" s="209">
        <v>20</v>
      </c>
      <c r="E489" s="196" t="s">
        <v>101</v>
      </c>
      <c r="F489" s="210">
        <v>41908</v>
      </c>
      <c r="G489" s="198">
        <v>400</v>
      </c>
      <c r="H489" s="196" t="s">
        <v>96</v>
      </c>
      <c r="I489" s="200">
        <v>8.5</v>
      </c>
      <c r="J489" s="209"/>
      <c r="K489" s="212">
        <v>41925</v>
      </c>
      <c r="L489" s="210">
        <v>41929</v>
      </c>
      <c r="M489" s="209" t="s">
        <v>114</v>
      </c>
      <c r="N489" s="200">
        <v>402.86</v>
      </c>
      <c r="O489" s="200">
        <f>(N489-G489)</f>
        <v>2.8600000000000136</v>
      </c>
      <c r="P489" s="199">
        <f>(N489*I489)</f>
        <v>3424.31</v>
      </c>
      <c r="Q489" s="210">
        <f>(L489+28)</f>
        <v>41957</v>
      </c>
      <c r="R489" s="200">
        <f t="shared" si="145"/>
        <v>205.45859999999999</v>
      </c>
      <c r="S489" s="339"/>
      <c r="U489" s="553"/>
      <c r="V489" s="563" t="s">
        <v>82</v>
      </c>
      <c r="W489" s="627" t="s">
        <v>287</v>
      </c>
      <c r="X489" s="196" t="s">
        <v>36</v>
      </c>
      <c r="Y489" s="197">
        <v>42163</v>
      </c>
      <c r="Z489" s="209">
        <v>5</v>
      </c>
      <c r="AA489" s="209" t="s">
        <v>35</v>
      </c>
      <c r="AB489" s="211">
        <v>470</v>
      </c>
      <c r="AC489" s="209"/>
      <c r="AD489" s="212">
        <v>42164</v>
      </c>
      <c r="AE489" s="210">
        <v>42164</v>
      </c>
      <c r="AF489" s="209">
        <v>2468</v>
      </c>
      <c r="AG489" s="198">
        <v>5000</v>
      </c>
      <c r="AH489" s="198">
        <f>(AG489-Z489*1000)</f>
        <v>0</v>
      </c>
      <c r="AI489" s="199">
        <f>(AG489*AB489/1000)</f>
        <v>2350</v>
      </c>
      <c r="AJ489" s="197">
        <f>(AE489+28)</f>
        <v>42192</v>
      </c>
      <c r="AK489" s="208">
        <f>(AI489*0.05)</f>
        <v>117.5</v>
      </c>
      <c r="AL489" s="637"/>
    </row>
    <row r="490" spans="2:38">
      <c r="B490" s="367" t="s">
        <v>98</v>
      </c>
      <c r="C490" s="563" t="s">
        <v>99</v>
      </c>
      <c r="D490" s="209">
        <v>21</v>
      </c>
      <c r="E490" s="196" t="s">
        <v>101</v>
      </c>
      <c r="F490" s="210">
        <v>41908</v>
      </c>
      <c r="G490" s="198">
        <v>400</v>
      </c>
      <c r="H490" s="196" t="s">
        <v>96</v>
      </c>
      <c r="I490" s="200">
        <v>8.5</v>
      </c>
      <c r="J490" s="209"/>
      <c r="K490" s="212">
        <v>41932</v>
      </c>
      <c r="L490" s="210">
        <v>41934</v>
      </c>
      <c r="M490" s="209" t="s">
        <v>114</v>
      </c>
      <c r="N490" s="200">
        <v>121.9</v>
      </c>
      <c r="O490" s="200">
        <f>(N490-G490)</f>
        <v>-278.10000000000002</v>
      </c>
      <c r="P490" s="199">
        <f>(N490*I490)</f>
        <v>1036.1500000000001</v>
      </c>
      <c r="Q490" s="210">
        <f>(L490+28)</f>
        <v>41962</v>
      </c>
      <c r="R490" s="200">
        <f t="shared" si="145"/>
        <v>62.169000000000004</v>
      </c>
      <c r="S490" s="339"/>
      <c r="U490" s="553"/>
      <c r="V490" s="563" t="s">
        <v>82</v>
      </c>
      <c r="W490" s="627" t="s">
        <v>324</v>
      </c>
      <c r="X490" s="196" t="s">
        <v>74</v>
      </c>
      <c r="Y490" s="197">
        <v>42213</v>
      </c>
      <c r="Z490" s="209">
        <v>5</v>
      </c>
      <c r="AA490" s="209" t="s">
        <v>35</v>
      </c>
      <c r="AB490" s="211">
        <v>470</v>
      </c>
      <c r="AC490" s="209"/>
      <c r="AD490" s="212">
        <v>42216</v>
      </c>
      <c r="AE490" s="210">
        <v>42219</v>
      </c>
      <c r="AF490" s="209">
        <v>2519</v>
      </c>
      <c r="AG490" s="198">
        <v>5200</v>
      </c>
      <c r="AH490" s="198">
        <f>(AG490-Z490*1000)</f>
        <v>200</v>
      </c>
      <c r="AI490" s="199">
        <f>(AG490*AB490/1000)</f>
        <v>2444</v>
      </c>
      <c r="AJ490" s="197">
        <f>(AE490+28)</f>
        <v>42247</v>
      </c>
      <c r="AK490" s="200">
        <f>(AI490*0.05)</f>
        <v>122.2</v>
      </c>
      <c r="AL490" s="637"/>
    </row>
    <row r="491" spans="2:38">
      <c r="B491" s="367" t="s">
        <v>98</v>
      </c>
      <c r="C491" s="563" t="s">
        <v>99</v>
      </c>
      <c r="D491" s="209">
        <v>21</v>
      </c>
      <c r="E491" s="196" t="s">
        <v>101</v>
      </c>
      <c r="F491" s="210">
        <v>41908</v>
      </c>
      <c r="G491" s="198">
        <v>400</v>
      </c>
      <c r="H491" s="196" t="s">
        <v>96</v>
      </c>
      <c r="I491" s="200">
        <v>8.5</v>
      </c>
      <c r="J491" s="209"/>
      <c r="K491" s="212">
        <v>41932</v>
      </c>
      <c r="L491" s="210">
        <v>41936</v>
      </c>
      <c r="M491" s="209" t="s">
        <v>114</v>
      </c>
      <c r="N491" s="200">
        <v>419.2</v>
      </c>
      <c r="O491" s="200">
        <f>(N491-G491)</f>
        <v>19.199999999999989</v>
      </c>
      <c r="P491" s="199">
        <f>(N491*I491)</f>
        <v>3563.2</v>
      </c>
      <c r="Q491" s="210">
        <f>(L491+28)</f>
        <v>41964</v>
      </c>
      <c r="R491" s="200">
        <f t="shared" si="145"/>
        <v>213.79199999999997</v>
      </c>
      <c r="S491" s="339"/>
      <c r="U491" s="553"/>
      <c r="V491" s="567"/>
      <c r="W491" s="630"/>
      <c r="X491" s="213"/>
      <c r="Y491" s="220"/>
      <c r="Z491" s="213"/>
      <c r="AA491" s="202" t="s">
        <v>35</v>
      </c>
      <c r="AB491" s="631"/>
      <c r="AC491" s="220"/>
      <c r="AD491" s="632"/>
      <c r="AE491" s="203"/>
      <c r="AF491" s="220"/>
      <c r="AG491" s="633"/>
      <c r="AH491" s="207">
        <f>(AG491-Z491/1000)</f>
        <v>0</v>
      </c>
      <c r="AI491" s="205">
        <f t="shared" si="142"/>
        <v>0</v>
      </c>
      <c r="AJ491" s="203"/>
      <c r="AK491" s="208">
        <f t="shared" si="144"/>
        <v>0</v>
      </c>
      <c r="AL491" s="636"/>
    </row>
    <row r="492" spans="2:38">
      <c r="B492" s="472" t="s">
        <v>156</v>
      </c>
      <c r="C492" s="402" t="s">
        <v>99</v>
      </c>
      <c r="D492" s="481">
        <v>1</v>
      </c>
      <c r="E492" s="402" t="s">
        <v>157</v>
      </c>
      <c r="F492" s="404">
        <v>41940</v>
      </c>
      <c r="G492" s="409">
        <v>3000</v>
      </c>
      <c r="H492" s="402" t="s">
        <v>96</v>
      </c>
      <c r="I492" s="411">
        <v>8.4</v>
      </c>
      <c r="J492" s="407"/>
      <c r="K492" s="412">
        <v>41941</v>
      </c>
      <c r="L492" s="404">
        <f>(K492)</f>
        <v>41941</v>
      </c>
      <c r="M492" s="402" t="s">
        <v>114</v>
      </c>
      <c r="N492" s="411">
        <v>1010.6</v>
      </c>
      <c r="O492" s="411">
        <f>(N492-G492)</f>
        <v>-1989.4</v>
      </c>
      <c r="P492" s="410">
        <f>(N492*I492)</f>
        <v>8489.0400000000009</v>
      </c>
      <c r="Q492" s="404">
        <f>(L492+28)</f>
        <v>41969</v>
      </c>
      <c r="R492" s="411">
        <f t="shared" si="145"/>
        <v>509.34240000000005</v>
      </c>
      <c r="S492" s="926" t="s">
        <v>194</v>
      </c>
      <c r="U492" s="553"/>
      <c r="V492" s="567"/>
      <c r="W492" s="630"/>
      <c r="X492" s="213"/>
      <c r="Y492" s="220"/>
      <c r="Z492" s="213"/>
      <c r="AA492" s="202" t="s">
        <v>35</v>
      </c>
      <c r="AB492" s="631"/>
      <c r="AC492" s="220"/>
      <c r="AD492" s="632"/>
      <c r="AE492" s="203"/>
      <c r="AF492" s="220"/>
      <c r="AG492" s="633"/>
      <c r="AH492" s="207">
        <f>(AG492-Z492/1000)</f>
        <v>0</v>
      </c>
      <c r="AI492" s="205">
        <f t="shared" si="142"/>
        <v>0</v>
      </c>
      <c r="AJ492" s="203"/>
      <c r="AK492" s="208">
        <f t="shared" si="144"/>
        <v>0</v>
      </c>
      <c r="AL492" s="636"/>
    </row>
    <row r="493" spans="2:38" ht="15" thickBot="1">
      <c r="B493" s="325"/>
      <c r="C493" s="326"/>
      <c r="D493" s="326"/>
      <c r="E493" s="326"/>
      <c r="F493" s="326"/>
      <c r="G493" s="326"/>
      <c r="H493" s="326"/>
      <c r="I493" s="326"/>
      <c r="J493" s="326"/>
      <c r="K493" s="326"/>
      <c r="L493" s="326"/>
      <c r="M493" s="326"/>
      <c r="N493" s="326"/>
      <c r="O493" s="326"/>
      <c r="P493" s="662">
        <f>SUM(P488:P492)</f>
        <v>19117.099999999999</v>
      </c>
      <c r="Q493" s="704"/>
      <c r="R493" s="662">
        <f t="shared" si="145"/>
        <v>1147.0259999999998</v>
      </c>
      <c r="S493" s="392" t="s">
        <v>8</v>
      </c>
      <c r="U493" s="547"/>
      <c r="V493" s="582"/>
      <c r="W493" s="638"/>
      <c r="X493" s="639"/>
      <c r="Y493" s="640"/>
      <c r="Z493" s="639"/>
      <c r="AA493" s="449" t="s">
        <v>35</v>
      </c>
      <c r="AB493" s="641"/>
      <c r="AC493" s="640"/>
      <c r="AD493" s="642"/>
      <c r="AE493" s="450"/>
      <c r="AF493" s="640"/>
      <c r="AG493" s="643"/>
      <c r="AH493" s="644">
        <f>(AG493-Z493/1000)</f>
        <v>0</v>
      </c>
      <c r="AI493" s="645">
        <f t="shared" si="142"/>
        <v>0</v>
      </c>
      <c r="AJ493" s="450"/>
      <c r="AK493" s="461">
        <f>SUM(AK482:AK492)</f>
        <v>826.08</v>
      </c>
      <c r="AL493" s="646"/>
    </row>
    <row r="494" spans="2:38" ht="15" thickBot="1"/>
    <row r="495" spans="2:38" ht="24" thickBot="1">
      <c r="B495" s="162" t="s">
        <v>138</v>
      </c>
      <c r="K495" t="s">
        <v>78</v>
      </c>
      <c r="R495" s="161"/>
      <c r="V495" s="94" t="s">
        <v>329</v>
      </c>
      <c r="W495" t="s">
        <v>327</v>
      </c>
      <c r="Y495" t="s">
        <v>330</v>
      </c>
      <c r="Z495" s="2"/>
      <c r="AB495" t="s">
        <v>336</v>
      </c>
      <c r="AD495" t="s">
        <v>78</v>
      </c>
      <c r="AG495" t="s">
        <v>335</v>
      </c>
      <c r="AH495" s="1193" t="s">
        <v>78</v>
      </c>
      <c r="AI495" s="1194"/>
      <c r="AJ495" s="1194"/>
      <c r="AK495" s="1194"/>
      <c r="AL495" s="1195"/>
    </row>
    <row r="496" spans="2:38">
      <c r="B496" s="1009"/>
      <c r="C496" s="1011"/>
      <c r="D496" s="1011"/>
      <c r="E496" s="1015" t="s">
        <v>14</v>
      </c>
      <c r="F496" s="1015" t="s">
        <v>12</v>
      </c>
      <c r="G496" s="1015"/>
      <c r="H496" s="1011"/>
      <c r="I496" s="1015" t="s">
        <v>15</v>
      </c>
      <c r="J496" s="1015" t="s">
        <v>16</v>
      </c>
      <c r="K496" s="1015" t="s">
        <v>12</v>
      </c>
      <c r="L496" s="1015" t="s">
        <v>12</v>
      </c>
      <c r="M496" s="1011"/>
      <c r="N496" s="1011"/>
      <c r="O496" s="1011"/>
      <c r="P496" s="1011"/>
      <c r="Q496" s="1015" t="s">
        <v>12</v>
      </c>
      <c r="R496" s="1015" t="s">
        <v>17</v>
      </c>
      <c r="S496" s="1017"/>
      <c r="U496" s="546"/>
      <c r="V496" s="548"/>
      <c r="W496" s="157"/>
      <c r="X496" s="6" t="s">
        <v>14</v>
      </c>
      <c r="Y496" s="6" t="s">
        <v>12</v>
      </c>
      <c r="Z496" s="6"/>
      <c r="AA496" s="4"/>
      <c r="AB496" s="6" t="s">
        <v>15</v>
      </c>
      <c r="AC496" s="6" t="s">
        <v>16</v>
      </c>
      <c r="AD496" s="6" t="s">
        <v>12</v>
      </c>
      <c r="AE496" s="6" t="s">
        <v>12</v>
      </c>
      <c r="AF496" s="4"/>
      <c r="AG496" s="4"/>
      <c r="AH496" s="10"/>
      <c r="AI496" s="10"/>
      <c r="AJ496" s="152" t="s">
        <v>12</v>
      </c>
      <c r="AK496" s="152" t="s">
        <v>17</v>
      </c>
      <c r="AL496" s="8"/>
    </row>
    <row r="497" spans="2:38">
      <c r="B497" s="1010" t="s">
        <v>3</v>
      </c>
      <c r="C497" s="1012" t="s">
        <v>4</v>
      </c>
      <c r="D497" s="1014" t="s">
        <v>18</v>
      </c>
      <c r="E497" s="1014" t="s">
        <v>19</v>
      </c>
      <c r="F497" s="1014" t="s">
        <v>19</v>
      </c>
      <c r="G497" s="1014" t="s">
        <v>20</v>
      </c>
      <c r="H497" s="1014" t="s">
        <v>21</v>
      </c>
      <c r="I497" s="1014" t="s">
        <v>22</v>
      </c>
      <c r="J497" s="1014" t="s">
        <v>19</v>
      </c>
      <c r="K497" s="1014" t="s">
        <v>97</v>
      </c>
      <c r="L497" s="1014" t="s">
        <v>23</v>
      </c>
      <c r="M497" s="1014" t="s">
        <v>24</v>
      </c>
      <c r="N497" s="1014" t="s">
        <v>20</v>
      </c>
      <c r="O497" s="1014" t="s">
        <v>25</v>
      </c>
      <c r="P497" s="1014" t="s">
        <v>0</v>
      </c>
      <c r="Q497" s="1014" t="s">
        <v>11</v>
      </c>
      <c r="R497" s="1014" t="s">
        <v>11</v>
      </c>
      <c r="S497" s="1014" t="s">
        <v>26</v>
      </c>
      <c r="U497" s="179"/>
      <c r="V497" s="469" t="s">
        <v>4</v>
      </c>
      <c r="W497" s="153" t="s">
        <v>18</v>
      </c>
      <c r="X497" s="8" t="s">
        <v>19</v>
      </c>
      <c r="Y497" s="8" t="s">
        <v>19</v>
      </c>
      <c r="Z497" s="8" t="s">
        <v>20</v>
      </c>
      <c r="AA497" s="8" t="s">
        <v>21</v>
      </c>
      <c r="AB497" s="8" t="s">
        <v>22</v>
      </c>
      <c r="AC497" s="8" t="s">
        <v>19</v>
      </c>
      <c r="AD497" s="8" t="s">
        <v>23</v>
      </c>
      <c r="AE497" s="8" t="s">
        <v>23</v>
      </c>
      <c r="AF497" s="8" t="s">
        <v>24</v>
      </c>
      <c r="AG497" s="8" t="s">
        <v>20</v>
      </c>
      <c r="AH497" s="8" t="s">
        <v>25</v>
      </c>
      <c r="AI497" s="8" t="s">
        <v>0</v>
      </c>
      <c r="AJ497" s="152" t="s">
        <v>11</v>
      </c>
      <c r="AK497" s="152" t="s">
        <v>11</v>
      </c>
      <c r="AL497" s="8" t="s">
        <v>26</v>
      </c>
    </row>
    <row r="498" spans="2:38" ht="15" thickBot="1">
      <c r="B498" s="1008"/>
      <c r="C498" s="1013"/>
      <c r="D498" s="1013"/>
      <c r="E498" s="1016" t="s">
        <v>3</v>
      </c>
      <c r="F498" s="1016" t="s">
        <v>18</v>
      </c>
      <c r="G498" s="1016"/>
      <c r="H498" s="1013"/>
      <c r="I498" s="1016" t="s">
        <v>21</v>
      </c>
      <c r="J498" s="1016" t="s">
        <v>3</v>
      </c>
      <c r="K498" s="1016" t="s">
        <v>27</v>
      </c>
      <c r="L498" s="1016" t="s">
        <v>28</v>
      </c>
      <c r="M498" s="1013"/>
      <c r="N498" s="1016" t="s">
        <v>108</v>
      </c>
      <c r="O498" s="1016" t="s">
        <v>108</v>
      </c>
      <c r="P498" s="1016" t="s">
        <v>30</v>
      </c>
      <c r="Q498" s="1016" t="s">
        <v>33</v>
      </c>
      <c r="R498" s="1016" t="s">
        <v>30</v>
      </c>
      <c r="S498" s="1018"/>
      <c r="U498" s="179"/>
      <c r="V498" s="549"/>
      <c r="W498" s="224"/>
      <c r="X498" s="8" t="s">
        <v>3</v>
      </c>
      <c r="Y498" s="8" t="s">
        <v>18</v>
      </c>
      <c r="Z498" s="8"/>
      <c r="AA498" s="10"/>
      <c r="AB498" s="8" t="s">
        <v>21</v>
      </c>
      <c r="AC498" s="8" t="s">
        <v>3</v>
      </c>
      <c r="AD498" s="8" t="s">
        <v>27</v>
      </c>
      <c r="AE498" s="8" t="s">
        <v>28</v>
      </c>
      <c r="AF498" s="10"/>
      <c r="AG498" s="10"/>
      <c r="AH498" s="10"/>
      <c r="AI498" s="10"/>
      <c r="AJ498" s="152" t="s">
        <v>29</v>
      </c>
      <c r="AK498" s="152" t="s">
        <v>30</v>
      </c>
      <c r="AL498" s="8"/>
    </row>
    <row r="499" spans="2:38" ht="15" thickBot="1">
      <c r="B499" s="380" t="s">
        <v>98</v>
      </c>
      <c r="C499" s="1003" t="s">
        <v>99</v>
      </c>
      <c r="D499" s="813">
        <v>23</v>
      </c>
      <c r="E499" s="813" t="s">
        <v>101</v>
      </c>
      <c r="F499" s="989">
        <v>41941</v>
      </c>
      <c r="G499" s="813">
        <v>400</v>
      </c>
      <c r="H499" s="813" t="s">
        <v>96</v>
      </c>
      <c r="I499" s="1004">
        <v>8.5</v>
      </c>
      <c r="J499" s="813"/>
      <c r="K499" s="814">
        <v>41950</v>
      </c>
      <c r="L499" s="989">
        <v>41960</v>
      </c>
      <c r="M499" s="813" t="s">
        <v>114</v>
      </c>
      <c r="N499" s="1005">
        <v>407</v>
      </c>
      <c r="O499" s="1005">
        <f t="shared" ref="O499:O505" si="146">(N499-G499)</f>
        <v>7</v>
      </c>
      <c r="P499" s="1006">
        <f>(N499*I499)</f>
        <v>3459.5</v>
      </c>
      <c r="Q499" s="989">
        <f t="shared" ref="Q499:Q505" si="147">(L499+28)</f>
        <v>41988</v>
      </c>
      <c r="R499" s="1005">
        <f>(P499*0.06)</f>
        <v>207.57</v>
      </c>
      <c r="S499" s="1007"/>
      <c r="U499" s="179"/>
      <c r="V499" s="550"/>
      <c r="W499" s="155"/>
      <c r="X499" s="14"/>
      <c r="Y499" s="13"/>
      <c r="Z499" s="14"/>
      <c r="AA499" s="13"/>
      <c r="AB499" s="14"/>
      <c r="AC499" s="13"/>
      <c r="AD499" s="13"/>
      <c r="AE499" s="13"/>
      <c r="AF499" s="13"/>
      <c r="AG499" s="13"/>
      <c r="AH499" s="13"/>
      <c r="AI499" s="13"/>
      <c r="AJ499" s="154"/>
      <c r="AK499" s="154"/>
      <c r="AL499" s="13"/>
    </row>
    <row r="500" spans="2:38">
      <c r="B500" s="390" t="s">
        <v>98</v>
      </c>
      <c r="C500" s="563" t="s">
        <v>99</v>
      </c>
      <c r="D500" s="209">
        <v>24</v>
      </c>
      <c r="E500" s="209" t="s">
        <v>101</v>
      </c>
      <c r="F500" s="210">
        <v>41941</v>
      </c>
      <c r="G500" s="209">
        <v>400</v>
      </c>
      <c r="H500" s="209" t="s">
        <v>96</v>
      </c>
      <c r="I500" s="211">
        <v>8.5</v>
      </c>
      <c r="J500" s="209"/>
      <c r="K500" s="212">
        <v>41957</v>
      </c>
      <c r="L500" s="210">
        <v>41969</v>
      </c>
      <c r="M500" s="209" t="s">
        <v>114</v>
      </c>
      <c r="N500" s="200">
        <v>179.4</v>
      </c>
      <c r="O500" s="200">
        <f t="shared" si="146"/>
        <v>-220.6</v>
      </c>
      <c r="P500" s="199">
        <f>(N500*I500)</f>
        <v>1524.9</v>
      </c>
      <c r="Q500" s="210">
        <f t="shared" si="147"/>
        <v>41997</v>
      </c>
      <c r="R500" s="200">
        <f>(P500*0.06)</f>
        <v>91.494</v>
      </c>
      <c r="S500" s="339"/>
      <c r="U500" s="551"/>
      <c r="V500" s="1345" t="s">
        <v>322</v>
      </c>
      <c r="W500" s="493">
        <v>1</v>
      </c>
      <c r="X500" s="370" t="s">
        <v>74</v>
      </c>
      <c r="Y500" s="371">
        <v>41847</v>
      </c>
      <c r="Z500" s="378">
        <v>25</v>
      </c>
      <c r="AA500" s="370" t="s">
        <v>35</v>
      </c>
      <c r="AB500" s="446">
        <v>300</v>
      </c>
      <c r="AC500" s="374"/>
      <c r="AD500" s="522">
        <v>41848</v>
      </c>
      <c r="AE500" s="371">
        <v>41849</v>
      </c>
      <c r="AF500" s="370">
        <v>2513</v>
      </c>
      <c r="AG500" s="634" t="s">
        <v>328</v>
      </c>
      <c r="AH500" s="634">
        <f t="shared" ref="AH500:AH506" si="148">(AG500-Z500*1000)</f>
        <v>0</v>
      </c>
      <c r="AI500" s="379">
        <f t="shared" ref="AI500:AI506" si="149">(AG500*AB500/1000)</f>
        <v>7500</v>
      </c>
      <c r="AJ500" s="371">
        <f>(AE500+28)</f>
        <v>41877</v>
      </c>
      <c r="AK500" s="446">
        <f t="shared" ref="AK500:AK510" si="150">(AI500*0.05)</f>
        <v>375</v>
      </c>
      <c r="AL500" s="635"/>
    </row>
    <row r="501" spans="2:38">
      <c r="B501" s="921" t="s">
        <v>98</v>
      </c>
      <c r="C501" s="869" t="s">
        <v>99</v>
      </c>
      <c r="D501" s="739">
        <v>25</v>
      </c>
      <c r="E501" s="739" t="s">
        <v>101</v>
      </c>
      <c r="F501" s="742">
        <v>41941</v>
      </c>
      <c r="G501" s="739">
        <v>400</v>
      </c>
      <c r="H501" s="739" t="s">
        <v>96</v>
      </c>
      <c r="I501" s="870">
        <v>8.5</v>
      </c>
      <c r="J501" s="739"/>
      <c r="K501" s="741">
        <v>41964</v>
      </c>
      <c r="L501" s="742">
        <f>(K501)</f>
        <v>41964</v>
      </c>
      <c r="M501" s="739" t="s">
        <v>114</v>
      </c>
      <c r="N501" s="733">
        <v>400</v>
      </c>
      <c r="O501" s="733">
        <f t="shared" si="146"/>
        <v>0</v>
      </c>
      <c r="P501" s="743">
        <v>0</v>
      </c>
      <c r="Q501" s="742">
        <f t="shared" si="147"/>
        <v>41992</v>
      </c>
      <c r="R501" s="733">
        <v>0</v>
      </c>
      <c r="S501" s="339"/>
      <c r="U501" s="553"/>
      <c r="V501" s="544"/>
      <c r="W501" s="480">
        <v>2</v>
      </c>
      <c r="X501" s="202"/>
      <c r="Y501" s="203"/>
      <c r="Z501" s="201"/>
      <c r="AA501" s="202" t="s">
        <v>35</v>
      </c>
      <c r="AB501" s="208"/>
      <c r="AC501" s="182"/>
      <c r="AD501" s="626"/>
      <c r="AE501" s="217"/>
      <c r="AF501" s="202"/>
      <c r="AG501" s="204">
        <v>0</v>
      </c>
      <c r="AH501" s="214">
        <f t="shared" si="148"/>
        <v>0</v>
      </c>
      <c r="AI501" s="205">
        <f t="shared" si="149"/>
        <v>0</v>
      </c>
      <c r="AJ501" s="203"/>
      <c r="AK501" s="208">
        <f t="shared" si="150"/>
        <v>0</v>
      </c>
      <c r="AL501" s="636"/>
    </row>
    <row r="502" spans="2:38">
      <c r="B502" s="921" t="s">
        <v>98</v>
      </c>
      <c r="C502" s="1020" t="s">
        <v>99</v>
      </c>
      <c r="D502" s="1021">
        <v>26</v>
      </c>
      <c r="E502" s="1021" t="s">
        <v>101</v>
      </c>
      <c r="F502" s="1022">
        <v>41941</v>
      </c>
      <c r="G502" s="1021">
        <v>400</v>
      </c>
      <c r="H502" s="1021" t="s">
        <v>96</v>
      </c>
      <c r="I502" s="1023">
        <v>8.5</v>
      </c>
      <c r="J502" s="1021"/>
      <c r="K502" s="1024">
        <v>41971</v>
      </c>
      <c r="L502" s="1022">
        <f>(K502)</f>
        <v>41971</v>
      </c>
      <c r="M502" s="1021" t="s">
        <v>114</v>
      </c>
      <c r="N502" s="1025">
        <v>400</v>
      </c>
      <c r="O502" s="1025">
        <f t="shared" si="146"/>
        <v>0</v>
      </c>
      <c r="P502" s="1026">
        <v>0</v>
      </c>
      <c r="Q502" s="1022">
        <f t="shared" si="147"/>
        <v>41999</v>
      </c>
      <c r="R502" s="1025">
        <v>0</v>
      </c>
      <c r="S502" s="339"/>
      <c r="U502" s="553"/>
      <c r="V502" s="563"/>
      <c r="W502" s="480">
        <v>3</v>
      </c>
      <c r="X502" s="196"/>
      <c r="Y502" s="197"/>
      <c r="Z502" s="198"/>
      <c r="AA502" s="196" t="s">
        <v>35</v>
      </c>
      <c r="AB502" s="200"/>
      <c r="AC502" s="335"/>
      <c r="AD502" s="520"/>
      <c r="AE502" s="197"/>
      <c r="AF502" s="196"/>
      <c r="AG502" s="198">
        <v>0</v>
      </c>
      <c r="AH502" s="627">
        <f t="shared" si="148"/>
        <v>0</v>
      </c>
      <c r="AI502" s="199">
        <f t="shared" si="149"/>
        <v>0</v>
      </c>
      <c r="AJ502" s="197"/>
      <c r="AK502" s="208">
        <f t="shared" si="150"/>
        <v>0</v>
      </c>
      <c r="AL502" s="636"/>
    </row>
    <row r="503" spans="2:38">
      <c r="B503" s="472" t="s">
        <v>166</v>
      </c>
      <c r="C503" s="402" t="s">
        <v>99</v>
      </c>
      <c r="D503" s="481">
        <v>1</v>
      </c>
      <c r="E503" s="402" t="s">
        <v>157</v>
      </c>
      <c r="F503" s="404">
        <v>41941</v>
      </c>
      <c r="G503" s="409">
        <v>300</v>
      </c>
      <c r="H503" s="402" t="s">
        <v>96</v>
      </c>
      <c r="I503" s="411">
        <v>8.5</v>
      </c>
      <c r="J503" s="407"/>
      <c r="K503" s="412">
        <v>41949</v>
      </c>
      <c r="L503" s="404">
        <v>41948</v>
      </c>
      <c r="M503" s="402" t="s">
        <v>78</v>
      </c>
      <c r="N503" s="411">
        <v>300</v>
      </c>
      <c r="O503" s="411">
        <f t="shared" si="146"/>
        <v>0</v>
      </c>
      <c r="P503" s="410">
        <f>(N503*I503)</f>
        <v>2550</v>
      </c>
      <c r="Q503" s="404">
        <f t="shared" si="147"/>
        <v>41976</v>
      </c>
      <c r="R503" s="411">
        <f>(P503*0.06)</f>
        <v>153</v>
      </c>
      <c r="S503" s="926" t="s">
        <v>210</v>
      </c>
      <c r="U503" s="553"/>
      <c r="V503" s="563"/>
      <c r="W503" s="480">
        <v>4</v>
      </c>
      <c r="X503" s="196"/>
      <c r="Y503" s="197"/>
      <c r="Z503" s="198"/>
      <c r="AA503" s="196" t="s">
        <v>35</v>
      </c>
      <c r="AB503" s="200"/>
      <c r="AC503" s="335"/>
      <c r="AD503" s="520"/>
      <c r="AE503" s="197"/>
      <c r="AF503" s="196"/>
      <c r="AG503" s="198">
        <v>0</v>
      </c>
      <c r="AH503" s="198">
        <f t="shared" si="148"/>
        <v>0</v>
      </c>
      <c r="AI503" s="199">
        <f t="shared" si="149"/>
        <v>0</v>
      </c>
      <c r="AJ503" s="197"/>
      <c r="AK503" s="208">
        <f t="shared" si="150"/>
        <v>0</v>
      </c>
      <c r="AL503" s="636"/>
    </row>
    <row r="504" spans="2:38">
      <c r="B504" s="475" t="s">
        <v>156</v>
      </c>
      <c r="C504" s="1027" t="s">
        <v>99</v>
      </c>
      <c r="D504" s="1028">
        <v>1</v>
      </c>
      <c r="E504" s="1029" t="s">
        <v>157</v>
      </c>
      <c r="F504" s="1030">
        <v>41940</v>
      </c>
      <c r="G504" s="1031">
        <v>1989.4</v>
      </c>
      <c r="H504" s="1029" t="s">
        <v>96</v>
      </c>
      <c r="I504" s="1032">
        <v>8.4</v>
      </c>
      <c r="J504" s="1033"/>
      <c r="K504" s="1034">
        <v>41941</v>
      </c>
      <c r="L504" s="1030">
        <v>41948</v>
      </c>
      <c r="M504" s="947" t="s">
        <v>114</v>
      </c>
      <c r="N504" s="1035">
        <v>1009.92</v>
      </c>
      <c r="O504" s="1032">
        <f t="shared" si="146"/>
        <v>-979.48000000000013</v>
      </c>
      <c r="P504" s="1036">
        <f>(N504*I504)</f>
        <v>8483.3279999999995</v>
      </c>
      <c r="Q504" s="1030">
        <f t="shared" si="147"/>
        <v>41976</v>
      </c>
      <c r="R504" s="1032">
        <f>(P504*0.06)</f>
        <v>508.99967999999996</v>
      </c>
      <c r="S504" s="926" t="s">
        <v>211</v>
      </c>
      <c r="U504" s="553"/>
      <c r="V504" s="563"/>
      <c r="W504" s="480">
        <v>5</v>
      </c>
      <c r="X504" s="196"/>
      <c r="Y504" s="197"/>
      <c r="Z504" s="209"/>
      <c r="AA504" s="196" t="s">
        <v>35</v>
      </c>
      <c r="AB504" s="200"/>
      <c r="AC504" s="628"/>
      <c r="AD504" s="629"/>
      <c r="AE504" s="210"/>
      <c r="AF504" s="196"/>
      <c r="AG504" s="270">
        <v>0</v>
      </c>
      <c r="AH504" s="627">
        <f t="shared" si="148"/>
        <v>0</v>
      </c>
      <c r="AI504" s="199">
        <f t="shared" si="149"/>
        <v>0</v>
      </c>
      <c r="AJ504" s="197"/>
      <c r="AK504" s="208">
        <f t="shared" si="150"/>
        <v>0</v>
      </c>
      <c r="AL504" s="637"/>
    </row>
    <row r="505" spans="2:38">
      <c r="B505" s="390" t="s">
        <v>98</v>
      </c>
      <c r="C505" s="833" t="s">
        <v>99</v>
      </c>
      <c r="D505" s="820">
        <v>22</v>
      </c>
      <c r="E505" s="834" t="s">
        <v>101</v>
      </c>
      <c r="F505" s="835">
        <v>41908</v>
      </c>
      <c r="G505" s="823">
        <v>400</v>
      </c>
      <c r="H505" s="834" t="s">
        <v>96</v>
      </c>
      <c r="I505" s="826">
        <v>8.5</v>
      </c>
      <c r="J505" s="820"/>
      <c r="K505" s="822">
        <v>41939</v>
      </c>
      <c r="L505" s="835">
        <v>41946</v>
      </c>
      <c r="M505" s="820" t="s">
        <v>114</v>
      </c>
      <c r="N505" s="826">
        <v>415</v>
      </c>
      <c r="O505" s="826">
        <f t="shared" si="146"/>
        <v>15</v>
      </c>
      <c r="P505" s="824">
        <f>(N505*I505)</f>
        <v>3527.5</v>
      </c>
      <c r="Q505" s="835">
        <f t="shared" si="147"/>
        <v>41974</v>
      </c>
      <c r="R505" s="826">
        <f>(P505*0.06)</f>
        <v>211.65</v>
      </c>
      <c r="S505" s="837"/>
      <c r="U505" s="553"/>
      <c r="V505" s="563"/>
      <c r="W505" s="627" t="s">
        <v>205</v>
      </c>
      <c r="X505" s="196"/>
      <c r="Y505" s="197"/>
      <c r="Z505" s="209"/>
      <c r="AA505" s="196" t="s">
        <v>35</v>
      </c>
      <c r="AB505" s="200"/>
      <c r="AC505" s="628"/>
      <c r="AD505" s="629"/>
      <c r="AE505" s="210"/>
      <c r="AF505" s="196"/>
      <c r="AG505" s="270">
        <v>0</v>
      </c>
      <c r="AH505" s="627">
        <f t="shared" si="148"/>
        <v>0</v>
      </c>
      <c r="AI505" s="199">
        <f t="shared" si="149"/>
        <v>0</v>
      </c>
      <c r="AJ505" s="197"/>
      <c r="AK505" s="208">
        <f t="shared" si="150"/>
        <v>0</v>
      </c>
      <c r="AL505" s="637"/>
    </row>
    <row r="506" spans="2:38" ht="15" thickBot="1">
      <c r="B506" s="325"/>
      <c r="C506" s="326"/>
      <c r="D506" s="326"/>
      <c r="E506" s="326"/>
      <c r="F506" s="326"/>
      <c r="G506" s="326"/>
      <c r="H506" s="326"/>
      <c r="I506" s="326"/>
      <c r="J506" s="326"/>
      <c r="K506" s="326"/>
      <c r="L506" s="326"/>
      <c r="M506" s="326"/>
      <c r="N506" s="326"/>
      <c r="O506" s="326"/>
      <c r="P506" s="662">
        <f>SUM(P499:P505)</f>
        <v>19545.227999999999</v>
      </c>
      <c r="Q506" s="326"/>
      <c r="R506" s="807">
        <f>(P506*0.06)</f>
        <v>1172.7136799999998</v>
      </c>
      <c r="S506" s="392" t="s">
        <v>8</v>
      </c>
      <c r="U506" s="553"/>
      <c r="V506" s="563"/>
      <c r="W506" s="627" t="s">
        <v>287</v>
      </c>
      <c r="X506" s="196"/>
      <c r="Y506" s="197"/>
      <c r="Z506" s="209"/>
      <c r="AA506" s="209" t="s">
        <v>35</v>
      </c>
      <c r="AB506" s="211"/>
      <c r="AC506" s="209"/>
      <c r="AD506" s="212"/>
      <c r="AE506" s="210"/>
      <c r="AF506" s="209"/>
      <c r="AG506" s="198">
        <v>0</v>
      </c>
      <c r="AH506" s="198">
        <f t="shared" si="148"/>
        <v>0</v>
      </c>
      <c r="AI506" s="199">
        <f t="shared" si="149"/>
        <v>0</v>
      </c>
      <c r="AJ506" s="197"/>
      <c r="AK506" s="208">
        <f t="shared" si="150"/>
        <v>0</v>
      </c>
      <c r="AL506" s="637"/>
    </row>
    <row r="507" spans="2:38">
      <c r="U507" s="553"/>
      <c r="V507" s="563"/>
      <c r="W507" s="615" t="s">
        <v>324</v>
      </c>
      <c r="X507" s="196"/>
      <c r="Y507" s="197"/>
      <c r="Z507" s="209"/>
      <c r="AA507" s="209" t="s">
        <v>35</v>
      </c>
      <c r="AB507" s="211"/>
      <c r="AC507" s="209"/>
      <c r="AD507" s="212"/>
      <c r="AE507" s="210"/>
      <c r="AF507" s="209"/>
      <c r="AG507" s="198">
        <v>0</v>
      </c>
      <c r="AH507" s="198">
        <f>(AG507-Z507*1000)</f>
        <v>0</v>
      </c>
      <c r="AI507" s="199">
        <f>(AG507*AB507/1000)</f>
        <v>0</v>
      </c>
      <c r="AJ507" s="197"/>
      <c r="AK507" s="208">
        <f t="shared" si="150"/>
        <v>0</v>
      </c>
      <c r="AL507" s="637"/>
    </row>
    <row r="508" spans="2:38" ht="18.600000000000001" thickBot="1">
      <c r="B508" s="162" t="s">
        <v>158</v>
      </c>
      <c r="K508" t="s">
        <v>78</v>
      </c>
      <c r="R508" s="161"/>
      <c r="U508" s="553"/>
      <c r="V508" s="566"/>
      <c r="X508" s="184"/>
      <c r="Y508" s="187"/>
      <c r="Z508" s="355"/>
      <c r="AA508" s="355" t="s">
        <v>35</v>
      </c>
      <c r="AB508" s="358"/>
      <c r="AC508" s="355"/>
      <c r="AD508" s="359"/>
      <c r="AE508" s="357"/>
      <c r="AF508" s="355" t="s">
        <v>78</v>
      </c>
      <c r="AG508" s="188">
        <v>0</v>
      </c>
      <c r="AH508" s="188">
        <f>(AG508-Z508*1000)</f>
        <v>0</v>
      </c>
      <c r="AI508" s="189">
        <f>(AG508*AB508/1000)</f>
        <v>0</v>
      </c>
      <c r="AJ508" s="187"/>
      <c r="AK508" s="185">
        <f t="shared" si="150"/>
        <v>0</v>
      </c>
      <c r="AL508" s="637"/>
    </row>
    <row r="509" spans="2:38">
      <c r="B509" s="226"/>
      <c r="C509" s="227"/>
      <c r="D509" s="227"/>
      <c r="E509" s="228" t="s">
        <v>14</v>
      </c>
      <c r="F509" s="228" t="s">
        <v>12</v>
      </c>
      <c r="G509" s="228"/>
      <c r="H509" s="227"/>
      <c r="I509" s="228" t="s">
        <v>15</v>
      </c>
      <c r="J509" s="228" t="s">
        <v>16</v>
      </c>
      <c r="K509" s="228" t="s">
        <v>12</v>
      </c>
      <c r="L509" s="228" t="s">
        <v>12</v>
      </c>
      <c r="M509" s="227"/>
      <c r="N509" s="227"/>
      <c r="O509" s="227"/>
      <c r="P509" s="227"/>
      <c r="Q509" s="228" t="s">
        <v>12</v>
      </c>
      <c r="R509" s="276" t="s">
        <v>17</v>
      </c>
      <c r="S509" s="151"/>
      <c r="U509" s="553"/>
      <c r="V509" s="562"/>
      <c r="W509" s="1343"/>
      <c r="X509" s="201"/>
      <c r="Y509" s="201"/>
      <c r="Z509" s="201"/>
      <c r="AA509" s="202" t="s">
        <v>35</v>
      </c>
      <c r="AB509" s="511"/>
      <c r="AC509" s="220"/>
      <c r="AD509" s="632"/>
      <c r="AE509" s="203"/>
      <c r="AF509" s="220"/>
      <c r="AG509" s="633"/>
      <c r="AH509" s="207">
        <f>(AG509-Z509/1000)</f>
        <v>0</v>
      </c>
      <c r="AI509" s="205">
        <f>(AG509*AB509/1000)</f>
        <v>0</v>
      </c>
      <c r="AJ509" s="203"/>
      <c r="AK509" s="208">
        <f t="shared" si="150"/>
        <v>0</v>
      </c>
      <c r="AL509" s="636"/>
    </row>
    <row r="510" spans="2:38">
      <c r="B510" s="230" t="s">
        <v>3</v>
      </c>
      <c r="C510" s="8" t="s">
        <v>4</v>
      </c>
      <c r="D510" s="9" t="s">
        <v>18</v>
      </c>
      <c r="E510" s="9" t="s">
        <v>19</v>
      </c>
      <c r="F510" s="9" t="s">
        <v>19</v>
      </c>
      <c r="G510" s="9" t="s">
        <v>20</v>
      </c>
      <c r="H510" s="9" t="s">
        <v>21</v>
      </c>
      <c r="I510" s="9" t="s">
        <v>22</v>
      </c>
      <c r="J510" s="9" t="s">
        <v>19</v>
      </c>
      <c r="K510" s="9" t="s">
        <v>97</v>
      </c>
      <c r="L510" s="9" t="s">
        <v>23</v>
      </c>
      <c r="M510" s="9" t="s">
        <v>24</v>
      </c>
      <c r="N510" s="9" t="s">
        <v>20</v>
      </c>
      <c r="O510" s="9" t="s">
        <v>25</v>
      </c>
      <c r="P510" s="9" t="s">
        <v>0</v>
      </c>
      <c r="Q510" s="9" t="s">
        <v>11</v>
      </c>
      <c r="R510" s="231" t="s">
        <v>11</v>
      </c>
      <c r="S510" s="159" t="s">
        <v>26</v>
      </c>
      <c r="U510" s="553"/>
      <c r="V510" s="562"/>
      <c r="W510" s="1343"/>
      <c r="X510" s="201"/>
      <c r="Y510" s="201"/>
      <c r="Z510" s="201"/>
      <c r="AA510" s="202" t="s">
        <v>35</v>
      </c>
      <c r="AB510" s="511"/>
      <c r="AC510" s="220"/>
      <c r="AD510" s="632"/>
      <c r="AE510" s="203"/>
      <c r="AF510" s="220"/>
      <c r="AG510" s="633"/>
      <c r="AH510" s="207">
        <f>(AG510-Z510/1000)</f>
        <v>0</v>
      </c>
      <c r="AI510" s="205">
        <f>(AG510*AB510/1000)</f>
        <v>0</v>
      </c>
      <c r="AJ510" s="203"/>
      <c r="AK510" s="208">
        <f t="shared" si="150"/>
        <v>0</v>
      </c>
      <c r="AL510" s="636"/>
    </row>
    <row r="511" spans="2:38" ht="15" thickBot="1">
      <c r="B511" s="468"/>
      <c r="C511" s="194"/>
      <c r="D511" s="194"/>
      <c r="E511" s="195" t="s">
        <v>3</v>
      </c>
      <c r="F511" s="195" t="s">
        <v>18</v>
      </c>
      <c r="G511" s="195"/>
      <c r="H511" s="194"/>
      <c r="I511" s="195" t="s">
        <v>21</v>
      </c>
      <c r="J511" s="195" t="s">
        <v>3</v>
      </c>
      <c r="K511" s="195" t="s">
        <v>27</v>
      </c>
      <c r="L511" s="195" t="s">
        <v>28</v>
      </c>
      <c r="M511" s="194"/>
      <c r="N511" s="195" t="s">
        <v>108</v>
      </c>
      <c r="O511" s="195" t="s">
        <v>108</v>
      </c>
      <c r="P511" s="195" t="s">
        <v>30</v>
      </c>
      <c r="Q511" s="195" t="s">
        <v>33</v>
      </c>
      <c r="R511" s="277" t="s">
        <v>30</v>
      </c>
      <c r="S511" s="1019"/>
      <c r="U511" s="547"/>
      <c r="V511" s="811"/>
      <c r="W511" s="1344"/>
      <c r="X511" s="478"/>
      <c r="Y511" s="478"/>
      <c r="Z511" s="478"/>
      <c r="AA511" s="449" t="s">
        <v>35</v>
      </c>
      <c r="AB511" s="1201"/>
      <c r="AC511" s="640"/>
      <c r="AD511" s="642"/>
      <c r="AE511" s="450"/>
      <c r="AF511" s="640"/>
      <c r="AG511" s="643"/>
      <c r="AH511" s="644">
        <f>(AG511-Z511/1000)</f>
        <v>0</v>
      </c>
      <c r="AI511" s="645">
        <f>(AG511*AB511/1000)</f>
        <v>0</v>
      </c>
      <c r="AJ511" s="450"/>
      <c r="AK511" s="461">
        <f>SUM(AK500:AK510)</f>
        <v>375</v>
      </c>
      <c r="AL511" s="646"/>
    </row>
    <row r="512" spans="2:38">
      <c r="B512" s="380" t="s">
        <v>98</v>
      </c>
      <c r="C512" s="985" t="s">
        <v>99</v>
      </c>
      <c r="D512" s="271">
        <v>31</v>
      </c>
      <c r="E512" s="209" t="s">
        <v>101</v>
      </c>
      <c r="F512" s="986">
        <v>41976</v>
      </c>
      <c r="G512" s="209">
        <v>400</v>
      </c>
      <c r="H512" s="209" t="s">
        <v>96</v>
      </c>
      <c r="I512" s="211">
        <v>8.5</v>
      </c>
      <c r="J512" s="271"/>
      <c r="K512" s="212">
        <v>42013</v>
      </c>
      <c r="L512" s="210">
        <v>42016</v>
      </c>
      <c r="M512" s="271" t="s">
        <v>114</v>
      </c>
      <c r="N512" s="200">
        <v>435.8</v>
      </c>
      <c r="O512" s="200">
        <f>(N512-G512)</f>
        <v>35.800000000000011</v>
      </c>
      <c r="P512" s="199">
        <f>(N512*I512)</f>
        <v>3704.3</v>
      </c>
      <c r="Q512" s="210">
        <f>(L512+28)</f>
        <v>42044</v>
      </c>
      <c r="R512" s="200">
        <f t="shared" ref="R512:R517" si="151">(P512*0.06)</f>
        <v>222.25800000000001</v>
      </c>
      <c r="S512" s="1007"/>
    </row>
    <row r="513" spans="2:38" ht="15" thickBot="1">
      <c r="B513" s="390" t="s">
        <v>98</v>
      </c>
      <c r="C513" s="985" t="s">
        <v>99</v>
      </c>
      <c r="D513" s="271">
        <v>32</v>
      </c>
      <c r="E513" s="209" t="s">
        <v>101</v>
      </c>
      <c r="F513" s="986">
        <v>41976</v>
      </c>
      <c r="G513" s="209">
        <v>400</v>
      </c>
      <c r="H513" s="209" t="s">
        <v>96</v>
      </c>
      <c r="I513" s="211">
        <v>8.5</v>
      </c>
      <c r="J513" s="271"/>
      <c r="K513" s="212">
        <v>42020</v>
      </c>
      <c r="L513" s="210">
        <v>42023</v>
      </c>
      <c r="M513" s="271" t="s">
        <v>114</v>
      </c>
      <c r="N513" s="200">
        <v>406.2</v>
      </c>
      <c r="O513" s="200">
        <f>(N513-G513)</f>
        <v>6.1999999999999886</v>
      </c>
      <c r="P513" s="199">
        <f>(N513*I513)</f>
        <v>3452.7</v>
      </c>
      <c r="Q513" s="210">
        <f>(L513+28)</f>
        <v>42051</v>
      </c>
      <c r="R513" s="200">
        <f t="shared" si="151"/>
        <v>207.16199999999998</v>
      </c>
      <c r="S513" s="339"/>
    </row>
    <row r="514" spans="2:38" ht="24" thickBot="1">
      <c r="B514" s="390" t="s">
        <v>98</v>
      </c>
      <c r="C514" s="985" t="s">
        <v>99</v>
      </c>
      <c r="D514" s="271">
        <v>33</v>
      </c>
      <c r="E514" s="209" t="s">
        <v>101</v>
      </c>
      <c r="F514" s="986">
        <v>41976</v>
      </c>
      <c r="G514" s="209">
        <v>400</v>
      </c>
      <c r="H514" s="209" t="s">
        <v>96</v>
      </c>
      <c r="I514" s="211">
        <v>8.5</v>
      </c>
      <c r="J514" s="271"/>
      <c r="K514" s="212">
        <v>42027</v>
      </c>
      <c r="L514" s="210">
        <v>42031</v>
      </c>
      <c r="M514" s="271" t="s">
        <v>114</v>
      </c>
      <c r="N514" s="200">
        <v>203.75</v>
      </c>
      <c r="O514" s="200">
        <f>(N514-G514)</f>
        <v>-196.25</v>
      </c>
      <c r="P514" s="199">
        <f>(N514*I514)</f>
        <v>1731.875</v>
      </c>
      <c r="Q514" s="210">
        <f>(L514+28)</f>
        <v>42059</v>
      </c>
      <c r="R514" s="200">
        <f t="shared" si="151"/>
        <v>103.91249999999999</v>
      </c>
      <c r="S514" s="339"/>
      <c r="V514" s="94" t="s">
        <v>98</v>
      </c>
      <c r="W514" t="s">
        <v>349</v>
      </c>
      <c r="Z514" s="2"/>
      <c r="AH514" s="1193" t="s">
        <v>248</v>
      </c>
      <c r="AI514" s="1194"/>
      <c r="AJ514" s="1194"/>
      <c r="AK514" s="1194"/>
      <c r="AL514" s="1195"/>
    </row>
    <row r="515" spans="2:38">
      <c r="B515" s="390" t="s">
        <v>98</v>
      </c>
      <c r="C515" s="985" t="s">
        <v>99</v>
      </c>
      <c r="D515" s="271">
        <v>34</v>
      </c>
      <c r="E515" s="209" t="s">
        <v>101</v>
      </c>
      <c r="F515" s="986">
        <v>41976</v>
      </c>
      <c r="G515" s="209">
        <v>400</v>
      </c>
      <c r="H515" s="209" t="s">
        <v>96</v>
      </c>
      <c r="I515" s="211">
        <v>8.5</v>
      </c>
      <c r="J515" s="271"/>
      <c r="K515" s="212">
        <v>42034</v>
      </c>
      <c r="L515" s="210">
        <v>42033</v>
      </c>
      <c r="M515" s="271" t="s">
        <v>114</v>
      </c>
      <c r="N515" s="200">
        <v>520</v>
      </c>
      <c r="O515" s="200">
        <f>(N515-G515)</f>
        <v>120</v>
      </c>
      <c r="P515" s="199">
        <f>(N515*I515)</f>
        <v>4420</v>
      </c>
      <c r="Q515" s="210">
        <f>(L515+28)</f>
        <v>42061</v>
      </c>
      <c r="R515" s="200">
        <f t="shared" si="151"/>
        <v>265.2</v>
      </c>
      <c r="S515" s="339"/>
      <c r="U515" s="546"/>
      <c r="V515" s="548"/>
      <c r="W515" s="622"/>
      <c r="X515" s="281" t="s">
        <v>14</v>
      </c>
      <c r="Y515" s="281" t="s">
        <v>12</v>
      </c>
      <c r="Z515" s="281"/>
      <c r="AA515" s="227"/>
      <c r="AB515" s="281" t="s">
        <v>15</v>
      </c>
      <c r="AC515" s="281" t="s">
        <v>16</v>
      </c>
      <c r="AD515" s="229" t="s">
        <v>12</v>
      </c>
      <c r="AE515" s="151" t="s">
        <v>12</v>
      </c>
      <c r="AF515" s="4"/>
      <c r="AG515" s="4"/>
      <c r="AH515" s="10"/>
      <c r="AI515" s="10"/>
      <c r="AJ515" s="152" t="s">
        <v>12</v>
      </c>
      <c r="AK515" s="152" t="s">
        <v>17</v>
      </c>
      <c r="AL515" s="8"/>
    </row>
    <row r="516" spans="2:38">
      <c r="B516" s="475" t="s">
        <v>156</v>
      </c>
      <c r="C516" s="836" t="s">
        <v>99</v>
      </c>
      <c r="D516" s="1037">
        <v>1</v>
      </c>
      <c r="E516" s="402" t="s">
        <v>157</v>
      </c>
      <c r="F516" s="404">
        <v>41940</v>
      </c>
      <c r="G516" s="1038">
        <v>979.48</v>
      </c>
      <c r="H516" s="402" t="s">
        <v>96</v>
      </c>
      <c r="I516" s="411">
        <v>8.4</v>
      </c>
      <c r="J516" s="407"/>
      <c r="K516" s="412">
        <v>41941</v>
      </c>
      <c r="L516" s="404">
        <v>42027</v>
      </c>
      <c r="M516" s="1039" t="s">
        <v>114</v>
      </c>
      <c r="N516" s="1040">
        <v>1066.4000000000001</v>
      </c>
      <c r="O516" s="411">
        <f>(N516-G516)</f>
        <v>86.920000000000073</v>
      </c>
      <c r="P516" s="410">
        <f>(N516*I516)</f>
        <v>8957.760000000002</v>
      </c>
      <c r="Q516" s="404">
        <f>(L516+28)</f>
        <v>42055</v>
      </c>
      <c r="R516" s="411">
        <f t="shared" si="151"/>
        <v>537.46560000000011</v>
      </c>
      <c r="S516" s="926" t="s">
        <v>212</v>
      </c>
      <c r="U516" s="179"/>
      <c r="V516" s="469" t="s">
        <v>4</v>
      </c>
      <c r="W516" s="153" t="s">
        <v>18</v>
      </c>
      <c r="X516" s="8" t="s">
        <v>19</v>
      </c>
      <c r="Y516" s="8" t="s">
        <v>19</v>
      </c>
      <c r="Z516" s="8" t="s">
        <v>20</v>
      </c>
      <c r="AA516" s="8" t="s">
        <v>21</v>
      </c>
      <c r="AB516" s="8" t="s">
        <v>22</v>
      </c>
      <c r="AC516" s="8" t="s">
        <v>19</v>
      </c>
      <c r="AD516" s="283" t="s">
        <v>23</v>
      </c>
      <c r="AE516" s="153" t="s">
        <v>23</v>
      </c>
      <c r="AF516" s="8" t="s">
        <v>24</v>
      </c>
      <c r="AG516" s="8" t="s">
        <v>20</v>
      </c>
      <c r="AH516" s="8" t="s">
        <v>25</v>
      </c>
      <c r="AI516" s="8" t="s">
        <v>0</v>
      </c>
      <c r="AJ516" s="152" t="s">
        <v>11</v>
      </c>
      <c r="AK516" s="152" t="s">
        <v>11</v>
      </c>
      <c r="AL516" s="8" t="s">
        <v>26</v>
      </c>
    </row>
    <row r="517" spans="2:38" ht="15" thickBot="1">
      <c r="B517" s="325"/>
      <c r="C517" s="326"/>
      <c r="D517" s="326"/>
      <c r="E517" s="326"/>
      <c r="F517" s="326"/>
      <c r="G517" s="326"/>
      <c r="H517" s="326"/>
      <c r="I517" s="326"/>
      <c r="J517" s="326"/>
      <c r="K517" s="326"/>
      <c r="L517" s="326"/>
      <c r="M517" s="326"/>
      <c r="N517" s="326"/>
      <c r="O517" s="326"/>
      <c r="P517" s="807">
        <f>SUM(P512:P516)</f>
        <v>22266.635000000002</v>
      </c>
      <c r="Q517" s="326"/>
      <c r="R517" s="807">
        <f t="shared" si="151"/>
        <v>1335.9981</v>
      </c>
      <c r="S517" s="392" t="s">
        <v>8</v>
      </c>
      <c r="U517" s="179"/>
      <c r="V517" s="549"/>
      <c r="W517" s="224"/>
      <c r="X517" s="8" t="s">
        <v>3</v>
      </c>
      <c r="Y517" s="8" t="s">
        <v>18</v>
      </c>
      <c r="Z517" s="8"/>
      <c r="AA517" s="10"/>
      <c r="AB517" s="8" t="s">
        <v>21</v>
      </c>
      <c r="AC517" s="8" t="s">
        <v>3</v>
      </c>
      <c r="AD517" s="283" t="s">
        <v>27</v>
      </c>
      <c r="AE517" s="153" t="s">
        <v>28</v>
      </c>
      <c r="AF517" s="10"/>
      <c r="AG517" s="10"/>
      <c r="AH517" s="10"/>
      <c r="AI517" s="10"/>
      <c r="AJ517" s="152" t="s">
        <v>29</v>
      </c>
      <c r="AK517" s="152" t="s">
        <v>30</v>
      </c>
      <c r="AL517" s="8"/>
    </row>
    <row r="518" spans="2:38" ht="15" thickBot="1">
      <c r="U518" s="547"/>
      <c r="V518" s="550"/>
      <c r="W518" s="155"/>
      <c r="X518" s="14"/>
      <c r="Y518" s="13"/>
      <c r="Z518" s="14"/>
      <c r="AA518" s="13"/>
      <c r="AB518" s="14"/>
      <c r="AC518" s="13"/>
      <c r="AD518" s="285"/>
      <c r="AE518" s="155"/>
      <c r="AF518" s="13"/>
      <c r="AG518" s="13"/>
      <c r="AH518" s="13"/>
      <c r="AI518" s="13"/>
      <c r="AJ518" s="154"/>
      <c r="AK518" s="154"/>
      <c r="AL518" s="13"/>
    </row>
    <row r="519" spans="2:38" ht="18.600000000000001" thickBot="1">
      <c r="B519" s="162" t="s">
        <v>159</v>
      </c>
      <c r="K519" t="s">
        <v>78</v>
      </c>
      <c r="R519" s="161"/>
      <c r="U519" s="551"/>
      <c r="V519" s="561" t="s">
        <v>99</v>
      </c>
      <c r="W519" s="493">
        <v>1</v>
      </c>
      <c r="X519" s="370" t="s">
        <v>36</v>
      </c>
      <c r="Y519" s="371">
        <v>41778</v>
      </c>
      <c r="Z519" s="378">
        <v>100</v>
      </c>
      <c r="AA519" s="370" t="s">
        <v>96</v>
      </c>
      <c r="AB519" s="446">
        <v>8.5</v>
      </c>
      <c r="AC519" s="370"/>
      <c r="AD519" s="522">
        <v>41782</v>
      </c>
      <c r="AE519" s="371">
        <v>41782</v>
      </c>
      <c r="AF519" s="370">
        <v>1140</v>
      </c>
      <c r="AG519" s="446">
        <v>102</v>
      </c>
      <c r="AH519" s="446">
        <f t="shared" ref="AH519:AH527" si="152">(AG519-Z519)</f>
        <v>2</v>
      </c>
      <c r="AI519" s="379">
        <f t="shared" ref="AI519:AI527" si="153">(AG519*AB519)</f>
        <v>867</v>
      </c>
      <c r="AJ519" s="371">
        <f t="shared" ref="AJ519:AJ527" si="154">(AE519+28)</f>
        <v>41810</v>
      </c>
      <c r="AK519" s="446">
        <f t="shared" ref="AK519:AK527" si="155">(AI519*0.06)</f>
        <v>52.019999999999996</v>
      </c>
      <c r="AL519" s="523"/>
    </row>
    <row r="520" spans="2:38">
      <c r="B520" s="226"/>
      <c r="C520" s="227"/>
      <c r="D520" s="227"/>
      <c r="E520" s="228" t="s">
        <v>14</v>
      </c>
      <c r="F520" s="228" t="s">
        <v>12</v>
      </c>
      <c r="G520" s="228"/>
      <c r="H520" s="227"/>
      <c r="I520" s="228" t="s">
        <v>15</v>
      </c>
      <c r="J520" s="228" t="s">
        <v>16</v>
      </c>
      <c r="K520" s="228" t="s">
        <v>12</v>
      </c>
      <c r="L520" s="228" t="s">
        <v>12</v>
      </c>
      <c r="M520" s="227"/>
      <c r="N520" s="227"/>
      <c r="O520" s="227"/>
      <c r="P520" s="227"/>
      <c r="Q520" s="228" t="s">
        <v>12</v>
      </c>
      <c r="R520" s="276" t="s">
        <v>17</v>
      </c>
      <c r="S520" s="151"/>
      <c r="U520" s="553"/>
      <c r="V520" s="544" t="s">
        <v>99</v>
      </c>
      <c r="W520" s="497">
        <v>2</v>
      </c>
      <c r="X520" s="202" t="s">
        <v>36</v>
      </c>
      <c r="Y520" s="203">
        <v>41793</v>
      </c>
      <c r="Z520" s="207">
        <v>100</v>
      </c>
      <c r="AA520" s="202" t="s">
        <v>96</v>
      </c>
      <c r="AB520" s="208">
        <v>8.5</v>
      </c>
      <c r="AC520" s="202"/>
      <c r="AD520" s="519">
        <v>41793</v>
      </c>
      <c r="AE520" s="203">
        <v>41796</v>
      </c>
      <c r="AF520" s="202">
        <v>1175</v>
      </c>
      <c r="AG520" s="208">
        <v>109.6</v>
      </c>
      <c r="AH520" s="208">
        <f t="shared" si="152"/>
        <v>9.5999999999999943</v>
      </c>
      <c r="AI520" s="205">
        <f t="shared" si="153"/>
        <v>931.59999999999991</v>
      </c>
      <c r="AJ520" s="203">
        <f t="shared" si="154"/>
        <v>41824</v>
      </c>
      <c r="AK520" s="208">
        <f t="shared" si="155"/>
        <v>55.895999999999994</v>
      </c>
      <c r="AL520" s="524"/>
    </row>
    <row r="521" spans="2:38">
      <c r="B521" s="230" t="s">
        <v>3</v>
      </c>
      <c r="C521" s="8" t="s">
        <v>4</v>
      </c>
      <c r="D521" s="9" t="s">
        <v>18</v>
      </c>
      <c r="E521" s="9" t="s">
        <v>19</v>
      </c>
      <c r="F521" s="9" t="s">
        <v>19</v>
      </c>
      <c r="G521" s="9" t="s">
        <v>20</v>
      </c>
      <c r="H521" s="9" t="s">
        <v>21</v>
      </c>
      <c r="I521" s="9" t="s">
        <v>22</v>
      </c>
      <c r="J521" s="9" t="s">
        <v>19</v>
      </c>
      <c r="K521" s="9" t="s">
        <v>97</v>
      </c>
      <c r="L521" s="9" t="s">
        <v>23</v>
      </c>
      <c r="M521" s="9" t="s">
        <v>24</v>
      </c>
      <c r="N521" s="9" t="s">
        <v>20</v>
      </c>
      <c r="O521" s="9" t="s">
        <v>25</v>
      </c>
      <c r="P521" s="9" t="s">
        <v>0</v>
      </c>
      <c r="Q521" s="9" t="s">
        <v>11</v>
      </c>
      <c r="R521" s="231" t="s">
        <v>11</v>
      </c>
      <c r="S521" s="159" t="s">
        <v>26</v>
      </c>
      <c r="U521" s="553"/>
      <c r="V521" s="544" t="s">
        <v>99</v>
      </c>
      <c r="W521" s="497">
        <v>3</v>
      </c>
      <c r="X521" s="202" t="s">
        <v>36</v>
      </c>
      <c r="Y521" s="203">
        <v>41796</v>
      </c>
      <c r="Z521" s="207">
        <v>100</v>
      </c>
      <c r="AA521" s="202" t="s">
        <v>96</v>
      </c>
      <c r="AB521" s="208">
        <v>8.5</v>
      </c>
      <c r="AC521" s="202"/>
      <c r="AD521" s="519">
        <v>41801</v>
      </c>
      <c r="AE521" s="203">
        <v>41806</v>
      </c>
      <c r="AF521" s="202">
        <v>1191</v>
      </c>
      <c r="AG521" s="208">
        <v>121.2</v>
      </c>
      <c r="AH521" s="208">
        <f t="shared" si="152"/>
        <v>21.200000000000003</v>
      </c>
      <c r="AI521" s="205">
        <f t="shared" si="153"/>
        <v>1030.2</v>
      </c>
      <c r="AJ521" s="203">
        <f t="shared" si="154"/>
        <v>41834</v>
      </c>
      <c r="AK521" s="208">
        <f t="shared" si="155"/>
        <v>61.811999999999998</v>
      </c>
      <c r="AL521" s="524"/>
    </row>
    <row r="522" spans="2:38" ht="15" thickBot="1">
      <c r="B522" s="232"/>
      <c r="C522" s="194"/>
      <c r="D522" s="194"/>
      <c r="E522" s="195" t="s">
        <v>3</v>
      </c>
      <c r="F522" s="195" t="s">
        <v>18</v>
      </c>
      <c r="G522" s="195"/>
      <c r="H522" s="194"/>
      <c r="I522" s="195" t="s">
        <v>21</v>
      </c>
      <c r="J522" s="195" t="s">
        <v>3</v>
      </c>
      <c r="K522" s="195" t="s">
        <v>27</v>
      </c>
      <c r="L522" s="195" t="s">
        <v>28</v>
      </c>
      <c r="M522" s="194"/>
      <c r="N522" s="195" t="s">
        <v>108</v>
      </c>
      <c r="O522" s="195" t="s">
        <v>108</v>
      </c>
      <c r="P522" s="195" t="s">
        <v>30</v>
      </c>
      <c r="Q522" s="195" t="s">
        <v>33</v>
      </c>
      <c r="R522" s="277" t="s">
        <v>30</v>
      </c>
      <c r="S522" s="1019"/>
      <c r="U522" s="553"/>
      <c r="V522" s="544" t="s">
        <v>99</v>
      </c>
      <c r="W522" s="497">
        <v>4</v>
      </c>
      <c r="X522" s="202" t="s">
        <v>36</v>
      </c>
      <c r="Y522" s="203">
        <v>41810</v>
      </c>
      <c r="Z522" s="207">
        <v>100</v>
      </c>
      <c r="AA522" s="202" t="s">
        <v>96</v>
      </c>
      <c r="AB522" s="208">
        <v>8.5</v>
      </c>
      <c r="AC522" s="202"/>
      <c r="AD522" s="519">
        <v>41813</v>
      </c>
      <c r="AE522" s="203">
        <v>41813</v>
      </c>
      <c r="AF522" s="202">
        <v>1209</v>
      </c>
      <c r="AG522" s="208">
        <v>100.5</v>
      </c>
      <c r="AH522" s="208">
        <f t="shared" si="152"/>
        <v>0.5</v>
      </c>
      <c r="AI522" s="205">
        <f t="shared" si="153"/>
        <v>854.25</v>
      </c>
      <c r="AJ522" s="203">
        <f t="shared" si="154"/>
        <v>41841</v>
      </c>
      <c r="AK522" s="208">
        <f t="shared" si="155"/>
        <v>51.254999999999995</v>
      </c>
      <c r="AL522" s="524"/>
    </row>
    <row r="523" spans="2:38">
      <c r="B523" s="380" t="s">
        <v>98</v>
      </c>
      <c r="C523" s="1104" t="s">
        <v>99</v>
      </c>
      <c r="D523" s="987">
        <v>35</v>
      </c>
      <c r="E523" s="813" t="s">
        <v>101</v>
      </c>
      <c r="F523" s="986">
        <v>42037</v>
      </c>
      <c r="G523" s="813">
        <v>400</v>
      </c>
      <c r="H523" s="813" t="s">
        <v>96</v>
      </c>
      <c r="I523" s="1004">
        <v>9</v>
      </c>
      <c r="J523" s="987"/>
      <c r="K523" s="814">
        <v>42040</v>
      </c>
      <c r="L523" s="989">
        <f>(K523)</f>
        <v>42040</v>
      </c>
      <c r="M523" s="987" t="s">
        <v>114</v>
      </c>
      <c r="N523" s="1005">
        <v>411.75</v>
      </c>
      <c r="O523" s="1005">
        <f>(N523-G523)</f>
        <v>11.75</v>
      </c>
      <c r="P523" s="1006">
        <f>(N523*I523)</f>
        <v>3705.75</v>
      </c>
      <c r="Q523" s="989">
        <f>(L523+28)</f>
        <v>42068</v>
      </c>
      <c r="R523" s="1005">
        <f t="shared" ref="R523:R528" si="156">(P523*0.06)</f>
        <v>222.345</v>
      </c>
      <c r="S523" s="1007"/>
      <c r="U523" s="553"/>
      <c r="V523" s="544" t="s">
        <v>99</v>
      </c>
      <c r="W523" s="497">
        <v>5</v>
      </c>
      <c r="X523" s="202" t="s">
        <v>101</v>
      </c>
      <c r="Y523" s="203">
        <v>41813</v>
      </c>
      <c r="Z523" s="207">
        <v>300</v>
      </c>
      <c r="AA523" s="202" t="s">
        <v>96</v>
      </c>
      <c r="AB523" s="208">
        <v>8.5</v>
      </c>
      <c r="AC523" s="202"/>
      <c r="AD523" s="519">
        <v>41817</v>
      </c>
      <c r="AE523" s="203">
        <v>41816</v>
      </c>
      <c r="AF523" s="202">
        <v>1225</v>
      </c>
      <c r="AG523" s="208">
        <v>30.2</v>
      </c>
      <c r="AH523" s="208">
        <f t="shared" si="152"/>
        <v>-269.8</v>
      </c>
      <c r="AI523" s="205">
        <f t="shared" si="153"/>
        <v>256.7</v>
      </c>
      <c r="AJ523" s="203">
        <f t="shared" si="154"/>
        <v>41844</v>
      </c>
      <c r="AK523" s="208">
        <f t="shared" si="155"/>
        <v>15.401999999999999</v>
      </c>
      <c r="AL523" s="525"/>
    </row>
    <row r="524" spans="2:38">
      <c r="B524" s="390" t="s">
        <v>98</v>
      </c>
      <c r="C524" s="985" t="s">
        <v>99</v>
      </c>
      <c r="D524" s="271">
        <v>36</v>
      </c>
      <c r="E524" s="209" t="s">
        <v>101</v>
      </c>
      <c r="F524" s="986">
        <v>42037</v>
      </c>
      <c r="G524" s="209">
        <v>400</v>
      </c>
      <c r="H524" s="209" t="s">
        <v>96</v>
      </c>
      <c r="I524" s="211">
        <v>9</v>
      </c>
      <c r="J524" s="271"/>
      <c r="K524" s="212">
        <v>42047</v>
      </c>
      <c r="L524" s="210">
        <v>42046</v>
      </c>
      <c r="M524" s="271" t="s">
        <v>114</v>
      </c>
      <c r="N524" s="200">
        <v>435.3</v>
      </c>
      <c r="O524" s="200">
        <f>(N524-G524)</f>
        <v>35.300000000000011</v>
      </c>
      <c r="P524" s="199">
        <f>(N524*I524)</f>
        <v>3917.7000000000003</v>
      </c>
      <c r="Q524" s="210">
        <f>(L524+28)</f>
        <v>42074</v>
      </c>
      <c r="R524" s="200">
        <f t="shared" si="156"/>
        <v>235.06200000000001</v>
      </c>
      <c r="S524" s="339"/>
      <c r="U524" s="553"/>
      <c r="V524" s="544" t="s">
        <v>99</v>
      </c>
      <c r="W524" s="497">
        <v>5</v>
      </c>
      <c r="X524" s="202" t="s">
        <v>101</v>
      </c>
      <c r="Y524" s="203">
        <v>41813</v>
      </c>
      <c r="Z524" s="207">
        <v>269.8</v>
      </c>
      <c r="AA524" s="202" t="s">
        <v>102</v>
      </c>
      <c r="AB524" s="208">
        <v>8.5</v>
      </c>
      <c r="AC524" s="202"/>
      <c r="AD524" s="519">
        <v>41817</v>
      </c>
      <c r="AE524" s="203">
        <v>41817</v>
      </c>
      <c r="AF524" s="202">
        <v>1230</v>
      </c>
      <c r="AG524" s="208">
        <v>305.89999999999998</v>
      </c>
      <c r="AH524" s="208">
        <f t="shared" si="152"/>
        <v>36.099999999999966</v>
      </c>
      <c r="AI524" s="205">
        <f t="shared" si="153"/>
        <v>2600.1499999999996</v>
      </c>
      <c r="AJ524" s="203">
        <f t="shared" si="154"/>
        <v>41845</v>
      </c>
      <c r="AK524" s="208">
        <f t="shared" si="155"/>
        <v>156.00899999999999</v>
      </c>
      <c r="AL524" s="525"/>
    </row>
    <row r="525" spans="2:38">
      <c r="B525" s="1094" t="s">
        <v>98</v>
      </c>
      <c r="C525" s="1095" t="s">
        <v>99</v>
      </c>
      <c r="D525" s="1096">
        <v>37</v>
      </c>
      <c r="E525" s="1097" t="s">
        <v>101</v>
      </c>
      <c r="F525" s="1098">
        <v>42037</v>
      </c>
      <c r="G525" s="1097">
        <v>400</v>
      </c>
      <c r="H525" s="1097" t="s">
        <v>96</v>
      </c>
      <c r="I525" s="1099">
        <v>9</v>
      </c>
      <c r="J525" s="1096"/>
      <c r="K525" s="1100">
        <v>42054</v>
      </c>
      <c r="L525" s="1101">
        <f>(K525)</f>
        <v>42054</v>
      </c>
      <c r="M525" s="1096" t="s">
        <v>114</v>
      </c>
      <c r="N525" s="1102">
        <v>203.75</v>
      </c>
      <c r="O525" s="1102">
        <f>(N525-G525)</f>
        <v>-196.25</v>
      </c>
      <c r="P525" s="1103">
        <v>0</v>
      </c>
      <c r="Q525" s="1101">
        <f>(L525+28)</f>
        <v>42082</v>
      </c>
      <c r="R525" s="1102">
        <f t="shared" si="156"/>
        <v>0</v>
      </c>
      <c r="S525" s="314" t="s">
        <v>88</v>
      </c>
      <c r="U525" s="553"/>
      <c r="V525" s="544" t="s">
        <v>99</v>
      </c>
      <c r="W525" s="497">
        <v>6</v>
      </c>
      <c r="X525" s="202" t="s">
        <v>101</v>
      </c>
      <c r="Y525" s="203">
        <v>41824</v>
      </c>
      <c r="Z525" s="207">
        <v>300</v>
      </c>
      <c r="AA525" s="202" t="s">
        <v>96</v>
      </c>
      <c r="AB525" s="208">
        <v>8.5</v>
      </c>
      <c r="AC525" s="202"/>
      <c r="AD525" s="519">
        <v>41827</v>
      </c>
      <c r="AE525" s="203">
        <f>(AD525)</f>
        <v>41827</v>
      </c>
      <c r="AF525" s="202">
        <v>1245</v>
      </c>
      <c r="AG525" s="208">
        <v>318.3</v>
      </c>
      <c r="AH525" s="208">
        <f t="shared" si="152"/>
        <v>18.300000000000011</v>
      </c>
      <c r="AI525" s="205">
        <f t="shared" si="153"/>
        <v>2705.55</v>
      </c>
      <c r="AJ525" s="203">
        <f t="shared" si="154"/>
        <v>41855</v>
      </c>
      <c r="AK525" s="208">
        <f t="shared" si="155"/>
        <v>162.333</v>
      </c>
      <c r="AL525" s="526"/>
    </row>
    <row r="526" spans="2:38">
      <c r="B526" s="390" t="s">
        <v>98</v>
      </c>
      <c r="C526" s="985" t="s">
        <v>99</v>
      </c>
      <c r="D526" s="271">
        <v>38</v>
      </c>
      <c r="E526" s="209" t="s">
        <v>101</v>
      </c>
      <c r="F526" s="986">
        <v>42037</v>
      </c>
      <c r="G526" s="209">
        <v>400</v>
      </c>
      <c r="H526" s="209" t="s">
        <v>96</v>
      </c>
      <c r="I526" s="211">
        <v>9</v>
      </c>
      <c r="J526" s="271"/>
      <c r="K526" s="212">
        <v>42061</v>
      </c>
      <c r="L526" s="210">
        <v>42060</v>
      </c>
      <c r="M526" s="271" t="s">
        <v>114</v>
      </c>
      <c r="N526" s="200">
        <v>408.4</v>
      </c>
      <c r="O526" s="200">
        <f>(N526-G526)</f>
        <v>8.3999999999999773</v>
      </c>
      <c r="P526" s="199">
        <f>(N526*I526)</f>
        <v>3675.6</v>
      </c>
      <c r="Q526" s="210">
        <f>(L526+28)</f>
        <v>42088</v>
      </c>
      <c r="R526" s="200">
        <f t="shared" si="156"/>
        <v>220.53599999999997</v>
      </c>
      <c r="S526" s="339"/>
      <c r="U526" s="553"/>
      <c r="V526" s="563" t="s">
        <v>99</v>
      </c>
      <c r="W526" s="480">
        <v>7</v>
      </c>
      <c r="X526" s="196" t="s">
        <v>101</v>
      </c>
      <c r="Y526" s="197">
        <v>41824</v>
      </c>
      <c r="Z526" s="198">
        <v>300</v>
      </c>
      <c r="AA526" s="196" t="s">
        <v>96</v>
      </c>
      <c r="AB526" s="200">
        <v>8.5</v>
      </c>
      <c r="AC526" s="196"/>
      <c r="AD526" s="520">
        <v>41834</v>
      </c>
      <c r="AE526" s="197">
        <v>41835</v>
      </c>
      <c r="AF526" s="196" t="s">
        <v>114</v>
      </c>
      <c r="AG526" s="200">
        <v>300.39999999999998</v>
      </c>
      <c r="AH526" s="200">
        <f t="shared" si="152"/>
        <v>0.39999999999997726</v>
      </c>
      <c r="AI526" s="199">
        <f t="shared" si="153"/>
        <v>2553.3999999999996</v>
      </c>
      <c r="AJ526" s="197">
        <f t="shared" si="154"/>
        <v>41863</v>
      </c>
      <c r="AK526" s="200">
        <f t="shared" si="155"/>
        <v>153.20399999999998</v>
      </c>
      <c r="AL526" s="526"/>
    </row>
    <row r="527" spans="2:38">
      <c r="B527" s="472" t="s">
        <v>166</v>
      </c>
      <c r="C527" s="836" t="s">
        <v>99</v>
      </c>
      <c r="D527" s="481">
        <v>2</v>
      </c>
      <c r="E527" s="402" t="s">
        <v>157</v>
      </c>
      <c r="F527" s="404">
        <v>42048</v>
      </c>
      <c r="G527" s="409">
        <v>400</v>
      </c>
      <c r="H527" s="402" t="s">
        <v>96</v>
      </c>
      <c r="I527" s="411">
        <v>8.6999999999999993</v>
      </c>
      <c r="J527" s="407"/>
      <c r="K527" s="412">
        <v>42053</v>
      </c>
      <c r="L527" s="404">
        <v>42062</v>
      </c>
      <c r="M527" s="402" t="s">
        <v>78</v>
      </c>
      <c r="N527" s="411">
        <v>412.4</v>
      </c>
      <c r="O527" s="411">
        <f>(N527-G527)</f>
        <v>12.399999999999977</v>
      </c>
      <c r="P527" s="410">
        <f>(N527*I527)</f>
        <v>3587.8799999999997</v>
      </c>
      <c r="Q527" s="404">
        <f>(L527+28)</f>
        <v>42090</v>
      </c>
      <c r="R527" s="411">
        <f t="shared" si="156"/>
        <v>215.27279999999996</v>
      </c>
      <c r="S527" s="1192" t="s">
        <v>253</v>
      </c>
      <c r="U527" s="553"/>
      <c r="V527" s="563" t="s">
        <v>99</v>
      </c>
      <c r="W527" s="209">
        <v>8</v>
      </c>
      <c r="X527" s="196" t="s">
        <v>101</v>
      </c>
      <c r="Y527" s="197">
        <v>41824</v>
      </c>
      <c r="Z527" s="198">
        <v>300</v>
      </c>
      <c r="AA527" s="196" t="s">
        <v>96</v>
      </c>
      <c r="AB527" s="200">
        <v>8.5</v>
      </c>
      <c r="AC527" s="209"/>
      <c r="AD527" s="521">
        <v>41841</v>
      </c>
      <c r="AE527" s="197">
        <v>41843</v>
      </c>
      <c r="AF527" s="209" t="s">
        <v>114</v>
      </c>
      <c r="AG527" s="200">
        <v>100.9</v>
      </c>
      <c r="AH527" s="200">
        <f t="shared" si="152"/>
        <v>-199.1</v>
      </c>
      <c r="AI527" s="199">
        <f t="shared" si="153"/>
        <v>857.65000000000009</v>
      </c>
      <c r="AJ527" s="197">
        <f t="shared" si="154"/>
        <v>41871</v>
      </c>
      <c r="AK527" s="200">
        <f t="shared" si="155"/>
        <v>51.459000000000003</v>
      </c>
      <c r="AL527" s="526"/>
    </row>
    <row r="528" spans="2:38" ht="15" thickBot="1">
      <c r="B528" s="325"/>
      <c r="C528" s="326"/>
      <c r="D528" s="326"/>
      <c r="E528" s="326"/>
      <c r="F528" s="326"/>
      <c r="G528" s="326"/>
      <c r="H528" s="326"/>
      <c r="I528" s="326"/>
      <c r="J528" s="326"/>
      <c r="K528" s="326"/>
      <c r="L528" s="326"/>
      <c r="M528" s="326"/>
      <c r="N528" s="326"/>
      <c r="O528" s="326"/>
      <c r="P528" s="807">
        <f>SUM(P523:P527)</f>
        <v>14886.93</v>
      </c>
      <c r="Q528" s="326"/>
      <c r="R528" s="807">
        <f t="shared" si="156"/>
        <v>893.21579999999994</v>
      </c>
      <c r="S528" s="392" t="s">
        <v>8</v>
      </c>
      <c r="U528" s="553"/>
      <c r="V528" s="563" t="s">
        <v>99</v>
      </c>
      <c r="W528" s="209">
        <v>8</v>
      </c>
      <c r="X528" s="196" t="s">
        <v>101</v>
      </c>
      <c r="Y528" s="197">
        <v>41824</v>
      </c>
      <c r="Z528" s="295">
        <v>199.1</v>
      </c>
      <c r="AA528" s="196" t="s">
        <v>96</v>
      </c>
      <c r="AB528" s="200">
        <v>8.5</v>
      </c>
      <c r="AC528" s="209"/>
      <c r="AD528" s="521">
        <v>41841</v>
      </c>
      <c r="AE528" s="197">
        <v>41844</v>
      </c>
      <c r="AF528" s="209" t="s">
        <v>114</v>
      </c>
      <c r="AG528" s="200">
        <v>204.7</v>
      </c>
      <c r="AH528" s="200">
        <f t="shared" ref="AH528:AH533" si="157">(AG528-Z528)</f>
        <v>5.5999999999999943</v>
      </c>
      <c r="AI528" s="199">
        <f t="shared" ref="AI528:AI533" si="158">(AG528*AB528)</f>
        <v>1739.9499999999998</v>
      </c>
      <c r="AJ528" s="197">
        <f t="shared" ref="AJ528:AJ533" si="159">(AE528+28)</f>
        <v>41872</v>
      </c>
      <c r="AK528" s="200">
        <f t="shared" ref="AK528:AK533" si="160">(AI528*0.06)</f>
        <v>104.39699999999999</v>
      </c>
      <c r="AL528" s="526"/>
    </row>
    <row r="529" spans="2:38">
      <c r="U529" s="553"/>
      <c r="V529" s="563" t="s">
        <v>99</v>
      </c>
      <c r="W529" s="209">
        <v>9</v>
      </c>
      <c r="X529" s="196" t="s">
        <v>101</v>
      </c>
      <c r="Y529" s="197">
        <v>41824</v>
      </c>
      <c r="Z529" s="198">
        <v>300</v>
      </c>
      <c r="AA529" s="196" t="s">
        <v>96</v>
      </c>
      <c r="AB529" s="200">
        <v>8.5</v>
      </c>
      <c r="AC529" s="209"/>
      <c r="AD529" s="521">
        <v>41848</v>
      </c>
      <c r="AE529" s="197">
        <f t="shared" ref="AE529:AE538" si="161">(AD529)</f>
        <v>41848</v>
      </c>
      <c r="AF529" s="209" t="s">
        <v>114</v>
      </c>
      <c r="AG529" s="200">
        <v>287.8</v>
      </c>
      <c r="AH529" s="200">
        <f t="shared" si="157"/>
        <v>-12.199999999999989</v>
      </c>
      <c r="AI529" s="199">
        <f t="shared" si="158"/>
        <v>2446.3000000000002</v>
      </c>
      <c r="AJ529" s="197">
        <f t="shared" si="159"/>
        <v>41876</v>
      </c>
      <c r="AK529" s="200">
        <f t="shared" si="160"/>
        <v>146.77799999999999</v>
      </c>
      <c r="AL529" s="524"/>
    </row>
    <row r="530" spans="2:38" ht="18.600000000000001" thickBot="1">
      <c r="B530" s="162" t="s">
        <v>160</v>
      </c>
      <c r="K530" t="s">
        <v>78</v>
      </c>
      <c r="R530" s="161"/>
      <c r="U530" s="553"/>
      <c r="V530" s="563" t="s">
        <v>99</v>
      </c>
      <c r="W530" s="209">
        <v>10</v>
      </c>
      <c r="X530" s="196" t="s">
        <v>101</v>
      </c>
      <c r="Y530" s="197">
        <v>41849</v>
      </c>
      <c r="Z530" s="198">
        <v>300</v>
      </c>
      <c r="AA530" s="196" t="s">
        <v>96</v>
      </c>
      <c r="AB530" s="200">
        <v>8.5</v>
      </c>
      <c r="AC530" s="209"/>
      <c r="AD530" s="521">
        <v>41855</v>
      </c>
      <c r="AE530" s="197">
        <f t="shared" si="161"/>
        <v>41855</v>
      </c>
      <c r="AF530" s="209" t="s">
        <v>114</v>
      </c>
      <c r="AG530" s="200">
        <v>300</v>
      </c>
      <c r="AH530" s="200">
        <f t="shared" si="157"/>
        <v>0</v>
      </c>
      <c r="AI530" s="199">
        <f t="shared" si="158"/>
        <v>2550</v>
      </c>
      <c r="AJ530" s="197">
        <f t="shared" si="159"/>
        <v>41883</v>
      </c>
      <c r="AK530" s="200">
        <f t="shared" si="160"/>
        <v>153</v>
      </c>
      <c r="AL530" s="524"/>
    </row>
    <row r="531" spans="2:38">
      <c r="B531" s="226"/>
      <c r="C531" s="227"/>
      <c r="D531" s="227"/>
      <c r="E531" s="228" t="s">
        <v>14</v>
      </c>
      <c r="F531" s="228" t="s">
        <v>12</v>
      </c>
      <c r="G531" s="228"/>
      <c r="H531" s="227"/>
      <c r="I531" s="228" t="s">
        <v>15</v>
      </c>
      <c r="J531" s="228" t="s">
        <v>16</v>
      </c>
      <c r="K531" s="228" t="s">
        <v>12</v>
      </c>
      <c r="L531" s="228" t="s">
        <v>12</v>
      </c>
      <c r="M531" s="227"/>
      <c r="N531" s="227"/>
      <c r="O531" s="227"/>
      <c r="P531" s="227"/>
      <c r="Q531" s="228" t="s">
        <v>12</v>
      </c>
      <c r="R531" s="276" t="s">
        <v>17</v>
      </c>
      <c r="S531" s="151"/>
      <c r="U531" s="553"/>
      <c r="V531" s="563" t="s">
        <v>99</v>
      </c>
      <c r="W531" s="209">
        <v>11</v>
      </c>
      <c r="X531" s="196" t="s">
        <v>101</v>
      </c>
      <c r="Y531" s="197">
        <v>41849</v>
      </c>
      <c r="Z531" s="198">
        <v>300</v>
      </c>
      <c r="AA531" s="196" t="s">
        <v>96</v>
      </c>
      <c r="AB531" s="200">
        <v>8.5</v>
      </c>
      <c r="AC531" s="209"/>
      <c r="AD531" s="521">
        <v>41862</v>
      </c>
      <c r="AE531" s="197">
        <f t="shared" si="161"/>
        <v>41862</v>
      </c>
      <c r="AF531" s="209" t="s">
        <v>114</v>
      </c>
      <c r="AG531" s="200">
        <v>300</v>
      </c>
      <c r="AH531" s="200">
        <f t="shared" si="157"/>
        <v>0</v>
      </c>
      <c r="AI531" s="199">
        <f t="shared" si="158"/>
        <v>2550</v>
      </c>
      <c r="AJ531" s="197">
        <f t="shared" si="159"/>
        <v>41890</v>
      </c>
      <c r="AK531" s="200">
        <f t="shared" si="160"/>
        <v>153</v>
      </c>
      <c r="AL531" s="524"/>
    </row>
    <row r="532" spans="2:38">
      <c r="B532" s="230" t="s">
        <v>3</v>
      </c>
      <c r="C532" s="8" t="s">
        <v>4</v>
      </c>
      <c r="D532" s="9" t="s">
        <v>18</v>
      </c>
      <c r="E532" s="9" t="s">
        <v>19</v>
      </c>
      <c r="F532" s="9" t="s">
        <v>19</v>
      </c>
      <c r="G532" s="9" t="s">
        <v>20</v>
      </c>
      <c r="H532" s="9" t="s">
        <v>21</v>
      </c>
      <c r="I532" s="9" t="s">
        <v>22</v>
      </c>
      <c r="J532" s="9" t="s">
        <v>19</v>
      </c>
      <c r="K532" s="9" t="s">
        <v>97</v>
      </c>
      <c r="L532" s="9" t="s">
        <v>23</v>
      </c>
      <c r="M532" s="9" t="s">
        <v>24</v>
      </c>
      <c r="N532" s="9" t="s">
        <v>20</v>
      </c>
      <c r="O532" s="9" t="s">
        <v>25</v>
      </c>
      <c r="P532" s="9" t="s">
        <v>0</v>
      </c>
      <c r="Q532" s="9" t="s">
        <v>11</v>
      </c>
      <c r="R532" s="231" t="s">
        <v>11</v>
      </c>
      <c r="S532" s="159" t="s">
        <v>26</v>
      </c>
      <c r="U532" s="553"/>
      <c r="V532" s="563" t="s">
        <v>99</v>
      </c>
      <c r="W532" s="209">
        <v>12</v>
      </c>
      <c r="X532" s="196" t="s">
        <v>101</v>
      </c>
      <c r="Y532" s="197">
        <v>41849</v>
      </c>
      <c r="Z532" s="198">
        <v>300</v>
      </c>
      <c r="AA532" s="196" t="s">
        <v>96</v>
      </c>
      <c r="AB532" s="200">
        <v>8.5</v>
      </c>
      <c r="AC532" s="209"/>
      <c r="AD532" s="521">
        <v>41869</v>
      </c>
      <c r="AE532" s="197">
        <f t="shared" si="161"/>
        <v>41869</v>
      </c>
      <c r="AF532" s="209" t="s">
        <v>114</v>
      </c>
      <c r="AG532" s="200">
        <v>300</v>
      </c>
      <c r="AH532" s="200">
        <f t="shared" si="157"/>
        <v>0</v>
      </c>
      <c r="AI532" s="199">
        <f t="shared" si="158"/>
        <v>2550</v>
      </c>
      <c r="AJ532" s="197">
        <f t="shared" si="159"/>
        <v>41897</v>
      </c>
      <c r="AK532" s="200">
        <f t="shared" si="160"/>
        <v>153</v>
      </c>
      <c r="AL532" s="524"/>
    </row>
    <row r="533" spans="2:38" ht="15" thickBot="1">
      <c r="B533" s="232"/>
      <c r="C533" s="194"/>
      <c r="D533" s="194"/>
      <c r="E533" s="195" t="s">
        <v>3</v>
      </c>
      <c r="F533" s="195" t="s">
        <v>18</v>
      </c>
      <c r="G533" s="195"/>
      <c r="H533" s="194"/>
      <c r="I533" s="195" t="s">
        <v>21</v>
      </c>
      <c r="J533" s="195" t="s">
        <v>3</v>
      </c>
      <c r="K533" s="195" t="s">
        <v>27</v>
      </c>
      <c r="L533" s="195" t="s">
        <v>28</v>
      </c>
      <c r="M533" s="194"/>
      <c r="N533" s="195" t="s">
        <v>108</v>
      </c>
      <c r="O533" s="195" t="s">
        <v>108</v>
      </c>
      <c r="P533" s="195" t="s">
        <v>30</v>
      </c>
      <c r="Q533" s="195" t="s">
        <v>33</v>
      </c>
      <c r="R533" s="277" t="s">
        <v>30</v>
      </c>
      <c r="S533" s="153"/>
      <c r="U533" s="553"/>
      <c r="V533" s="563" t="s">
        <v>99</v>
      </c>
      <c r="W533" s="209">
        <v>13</v>
      </c>
      <c r="X533" s="196" t="s">
        <v>101</v>
      </c>
      <c r="Y533" s="197">
        <v>41849</v>
      </c>
      <c r="Z533" s="198">
        <v>400</v>
      </c>
      <c r="AA533" s="196" t="s">
        <v>96</v>
      </c>
      <c r="AB533" s="200">
        <v>8.5</v>
      </c>
      <c r="AC533" s="209"/>
      <c r="AD533" s="521">
        <v>41876</v>
      </c>
      <c r="AE533" s="197">
        <f t="shared" si="161"/>
        <v>41876</v>
      </c>
      <c r="AF533" s="209" t="s">
        <v>114</v>
      </c>
      <c r="AG533" s="200">
        <v>400</v>
      </c>
      <c r="AH533" s="200">
        <f t="shared" si="157"/>
        <v>0</v>
      </c>
      <c r="AI533" s="199">
        <f t="shared" si="158"/>
        <v>3400</v>
      </c>
      <c r="AJ533" s="197">
        <f t="shared" si="159"/>
        <v>41904</v>
      </c>
      <c r="AK533" s="200">
        <f t="shared" si="160"/>
        <v>204</v>
      </c>
      <c r="AL533" s="526"/>
    </row>
    <row r="534" spans="2:38">
      <c r="B534" s="1200" t="s">
        <v>98</v>
      </c>
      <c r="C534" s="985" t="s">
        <v>99</v>
      </c>
      <c r="D534" s="271">
        <v>39</v>
      </c>
      <c r="E534" s="209" t="s">
        <v>101</v>
      </c>
      <c r="F534" s="986">
        <v>42066</v>
      </c>
      <c r="G534" s="209">
        <v>400</v>
      </c>
      <c r="H534" s="209" t="s">
        <v>96</v>
      </c>
      <c r="I534" s="211">
        <v>8.6999999999999993</v>
      </c>
      <c r="J534" s="271"/>
      <c r="K534" s="212">
        <v>42072</v>
      </c>
      <c r="L534" s="210">
        <f>(K534)</f>
        <v>42072</v>
      </c>
      <c r="M534" s="271" t="s">
        <v>114</v>
      </c>
      <c r="N534" s="200">
        <v>358.9</v>
      </c>
      <c r="O534" s="200">
        <f>(N534-G534)</f>
        <v>-41.100000000000023</v>
      </c>
      <c r="P534" s="199">
        <f>(N534*I534)</f>
        <v>3122.4299999999994</v>
      </c>
      <c r="Q534" s="210">
        <f>(L534+28)</f>
        <v>42100</v>
      </c>
      <c r="R534" s="200">
        <f>(P534*0.06)</f>
        <v>187.34579999999997</v>
      </c>
      <c r="S534" s="471"/>
      <c r="U534" s="553"/>
      <c r="V534" s="563" t="s">
        <v>99</v>
      </c>
      <c r="W534" s="209">
        <v>14</v>
      </c>
      <c r="X534" s="196" t="s">
        <v>101</v>
      </c>
      <c r="Y534" s="197">
        <v>41873</v>
      </c>
      <c r="Z534" s="198">
        <v>400</v>
      </c>
      <c r="AA534" s="196" t="s">
        <v>96</v>
      </c>
      <c r="AB534" s="200">
        <v>8.5</v>
      </c>
      <c r="AC534" s="209"/>
      <c r="AD534" s="521">
        <v>41883</v>
      </c>
      <c r="AE534" s="197">
        <f t="shared" si="161"/>
        <v>41883</v>
      </c>
      <c r="AF534" s="209" t="s">
        <v>114</v>
      </c>
      <c r="AG534" s="200">
        <v>400</v>
      </c>
      <c r="AH534" s="200">
        <f t="shared" ref="AH534:AH543" si="162">(AG534-Z534)</f>
        <v>0</v>
      </c>
      <c r="AI534" s="199">
        <f t="shared" ref="AI534:AI543" si="163">(AG534*AB534)</f>
        <v>3400</v>
      </c>
      <c r="AJ534" s="197">
        <f t="shared" ref="AJ534:AJ543" si="164">(AE534+28)</f>
        <v>41911</v>
      </c>
      <c r="AK534" s="200">
        <f t="shared" ref="AK534:AK543" si="165">(AI534*0.06)</f>
        <v>204</v>
      </c>
      <c r="AL534" s="864"/>
    </row>
    <row r="535" spans="2:38">
      <c r="B535" s="390" t="s">
        <v>98</v>
      </c>
      <c r="C535" s="985" t="s">
        <v>99</v>
      </c>
      <c r="D535" s="271">
        <v>40</v>
      </c>
      <c r="E535" s="209" t="s">
        <v>101</v>
      </c>
      <c r="F535" s="986">
        <v>42066</v>
      </c>
      <c r="G535" s="209">
        <v>400</v>
      </c>
      <c r="H535" s="209" t="s">
        <v>96</v>
      </c>
      <c r="I535" s="211">
        <v>8.6999999999999993</v>
      </c>
      <c r="J535" s="271"/>
      <c r="K535" s="212">
        <v>42079</v>
      </c>
      <c r="L535" s="210">
        <v>42088</v>
      </c>
      <c r="M535" s="271" t="s">
        <v>114</v>
      </c>
      <c r="N535" s="200">
        <v>273.5</v>
      </c>
      <c r="O535" s="200">
        <f>(N535-G535)</f>
        <v>-126.5</v>
      </c>
      <c r="P535" s="199">
        <f>(N535*I535)</f>
        <v>2379.4499999999998</v>
      </c>
      <c r="Q535" s="210">
        <f>(L535+28)</f>
        <v>42116</v>
      </c>
      <c r="R535" s="200">
        <f>(P535*0.06)</f>
        <v>142.767</v>
      </c>
      <c r="S535" s="339"/>
      <c r="U535" s="553"/>
      <c r="V535" s="563" t="s">
        <v>99</v>
      </c>
      <c r="W535" s="209">
        <v>15</v>
      </c>
      <c r="X535" s="196" t="s">
        <v>101</v>
      </c>
      <c r="Y535" s="197">
        <v>41873</v>
      </c>
      <c r="Z535" s="198">
        <v>400</v>
      </c>
      <c r="AA535" s="196" t="s">
        <v>96</v>
      </c>
      <c r="AB535" s="200">
        <v>8.5</v>
      </c>
      <c r="AC535" s="209"/>
      <c r="AD535" s="521">
        <v>41890</v>
      </c>
      <c r="AE535" s="197">
        <f t="shared" si="161"/>
        <v>41890</v>
      </c>
      <c r="AF535" s="209" t="s">
        <v>114</v>
      </c>
      <c r="AG535" s="200">
        <v>400</v>
      </c>
      <c r="AH535" s="200">
        <f t="shared" si="162"/>
        <v>0</v>
      </c>
      <c r="AI535" s="199">
        <f t="shared" si="163"/>
        <v>3400</v>
      </c>
      <c r="AJ535" s="197">
        <f t="shared" si="164"/>
        <v>41918</v>
      </c>
      <c r="AK535" s="200">
        <f t="shared" si="165"/>
        <v>204</v>
      </c>
      <c r="AL535" s="864"/>
    </row>
    <row r="536" spans="2:38" ht="15" thickBot="1">
      <c r="B536" s="325"/>
      <c r="C536" s="326"/>
      <c r="D536" s="326"/>
      <c r="E536" s="32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807">
        <f>SUM(P534:P535)</f>
        <v>5501.8799999999992</v>
      </c>
      <c r="Q536" s="326"/>
      <c r="R536" s="807">
        <f>(P536*0.06)</f>
        <v>330.11279999999994</v>
      </c>
      <c r="S536" s="392" t="s">
        <v>8</v>
      </c>
      <c r="U536" s="553"/>
      <c r="V536" s="563" t="s">
        <v>99</v>
      </c>
      <c r="W536" s="209">
        <v>16</v>
      </c>
      <c r="X536" s="196" t="s">
        <v>101</v>
      </c>
      <c r="Y536" s="197">
        <v>41873</v>
      </c>
      <c r="Z536" s="198">
        <v>400</v>
      </c>
      <c r="AA536" s="196" t="s">
        <v>96</v>
      </c>
      <c r="AB536" s="200">
        <v>8.5</v>
      </c>
      <c r="AC536" s="209"/>
      <c r="AD536" s="521">
        <v>41897</v>
      </c>
      <c r="AE536" s="197">
        <f t="shared" si="161"/>
        <v>41897</v>
      </c>
      <c r="AF536" s="209" t="s">
        <v>114</v>
      </c>
      <c r="AG536" s="200">
        <v>400</v>
      </c>
      <c r="AH536" s="200">
        <f t="shared" si="162"/>
        <v>0</v>
      </c>
      <c r="AI536" s="199">
        <f t="shared" si="163"/>
        <v>3400</v>
      </c>
      <c r="AJ536" s="197">
        <f t="shared" si="164"/>
        <v>41925</v>
      </c>
      <c r="AK536" s="200">
        <f t="shared" si="165"/>
        <v>204</v>
      </c>
      <c r="AL536" s="864"/>
    </row>
    <row r="537" spans="2:38">
      <c r="U537" s="553"/>
      <c r="V537" s="563" t="s">
        <v>99</v>
      </c>
      <c r="W537" s="209">
        <v>17</v>
      </c>
      <c r="X537" s="196" t="s">
        <v>101</v>
      </c>
      <c r="Y537" s="197">
        <v>41873</v>
      </c>
      <c r="Z537" s="198">
        <v>400</v>
      </c>
      <c r="AA537" s="196" t="s">
        <v>96</v>
      </c>
      <c r="AB537" s="200">
        <v>8.5</v>
      </c>
      <c r="AC537" s="209"/>
      <c r="AD537" s="521">
        <v>41904</v>
      </c>
      <c r="AE537" s="197">
        <f t="shared" si="161"/>
        <v>41904</v>
      </c>
      <c r="AF537" s="209" t="s">
        <v>114</v>
      </c>
      <c r="AG537" s="200">
        <v>400</v>
      </c>
      <c r="AH537" s="200">
        <f t="shared" si="162"/>
        <v>0</v>
      </c>
      <c r="AI537" s="199">
        <f t="shared" si="163"/>
        <v>3400</v>
      </c>
      <c r="AJ537" s="197">
        <f t="shared" si="164"/>
        <v>41932</v>
      </c>
      <c r="AK537" s="200">
        <f t="shared" si="165"/>
        <v>204</v>
      </c>
      <c r="AL537" s="864"/>
    </row>
    <row r="538" spans="2:38" ht="18.600000000000001" thickBot="1">
      <c r="B538" s="162" t="s">
        <v>161</v>
      </c>
      <c r="K538" t="s">
        <v>78</v>
      </c>
      <c r="R538" s="161"/>
      <c r="U538" s="553"/>
      <c r="V538" s="563" t="s">
        <v>99</v>
      </c>
      <c r="W538" s="209">
        <v>18</v>
      </c>
      <c r="X538" s="196" t="s">
        <v>101</v>
      </c>
      <c r="Y538" s="197">
        <v>41873</v>
      </c>
      <c r="Z538" s="198">
        <v>400</v>
      </c>
      <c r="AA538" s="196" t="s">
        <v>96</v>
      </c>
      <c r="AB538" s="200">
        <v>8.5</v>
      </c>
      <c r="AC538" s="209"/>
      <c r="AD538" s="521">
        <v>41911</v>
      </c>
      <c r="AE538" s="197">
        <f t="shared" si="161"/>
        <v>41911</v>
      </c>
      <c r="AF538" s="209" t="s">
        <v>114</v>
      </c>
      <c r="AG538" s="200">
        <v>400</v>
      </c>
      <c r="AH538" s="200">
        <f t="shared" si="162"/>
        <v>0</v>
      </c>
      <c r="AI538" s="199">
        <f t="shared" si="163"/>
        <v>3400</v>
      </c>
      <c r="AJ538" s="197">
        <f t="shared" si="164"/>
        <v>41939</v>
      </c>
      <c r="AK538" s="200">
        <f t="shared" si="165"/>
        <v>204</v>
      </c>
      <c r="AL538" s="864"/>
    </row>
    <row r="539" spans="2:38">
      <c r="B539" s="226"/>
      <c r="C539" s="227"/>
      <c r="D539" s="227"/>
      <c r="E539" s="228" t="s">
        <v>14</v>
      </c>
      <c r="F539" s="228" t="s">
        <v>12</v>
      </c>
      <c r="G539" s="228"/>
      <c r="H539" s="227"/>
      <c r="I539" s="228" t="s">
        <v>15</v>
      </c>
      <c r="J539" s="228" t="s">
        <v>16</v>
      </c>
      <c r="K539" s="228" t="s">
        <v>12</v>
      </c>
      <c r="L539" s="228" t="s">
        <v>12</v>
      </c>
      <c r="M539" s="227"/>
      <c r="N539" s="227"/>
      <c r="O539" s="227"/>
      <c r="P539" s="227"/>
      <c r="Q539" s="228" t="s">
        <v>12</v>
      </c>
      <c r="R539" s="276" t="s">
        <v>17</v>
      </c>
      <c r="S539" s="151"/>
      <c r="U539" s="553"/>
      <c r="V539" s="563" t="s">
        <v>99</v>
      </c>
      <c r="W539" s="209">
        <v>19</v>
      </c>
      <c r="X539" s="196" t="s">
        <v>101</v>
      </c>
      <c r="Y539" s="210">
        <v>41908</v>
      </c>
      <c r="Z539" s="198">
        <v>400</v>
      </c>
      <c r="AA539" s="196" t="s">
        <v>96</v>
      </c>
      <c r="AB539" s="200">
        <v>8.5</v>
      </c>
      <c r="AC539" s="209"/>
      <c r="AD539" s="212">
        <v>41918</v>
      </c>
      <c r="AE539" s="210">
        <v>41921</v>
      </c>
      <c r="AF539" s="209" t="s">
        <v>114</v>
      </c>
      <c r="AG539" s="200">
        <v>306.39999999999998</v>
      </c>
      <c r="AH539" s="200">
        <f t="shared" si="162"/>
        <v>-93.600000000000023</v>
      </c>
      <c r="AI539" s="199">
        <f t="shared" si="163"/>
        <v>2604.3999999999996</v>
      </c>
      <c r="AJ539" s="210">
        <f t="shared" si="164"/>
        <v>41949</v>
      </c>
      <c r="AK539" s="200">
        <f t="shared" si="165"/>
        <v>156.26399999999998</v>
      </c>
      <c r="AL539" s="314"/>
    </row>
    <row r="540" spans="2:38">
      <c r="B540" s="230" t="s">
        <v>3</v>
      </c>
      <c r="C540" s="8" t="s">
        <v>4</v>
      </c>
      <c r="D540" s="9" t="s">
        <v>18</v>
      </c>
      <c r="E540" s="9" t="s">
        <v>19</v>
      </c>
      <c r="F540" s="9" t="s">
        <v>19</v>
      </c>
      <c r="G540" s="9" t="s">
        <v>20</v>
      </c>
      <c r="H540" s="9" t="s">
        <v>21</v>
      </c>
      <c r="I540" s="9" t="s">
        <v>22</v>
      </c>
      <c r="J540" s="9" t="s">
        <v>19</v>
      </c>
      <c r="K540" s="9" t="s">
        <v>97</v>
      </c>
      <c r="L540" s="9" t="s">
        <v>23</v>
      </c>
      <c r="M540" s="9" t="s">
        <v>24</v>
      </c>
      <c r="N540" s="9" t="s">
        <v>20</v>
      </c>
      <c r="O540" s="9" t="s">
        <v>25</v>
      </c>
      <c r="P540" s="9" t="s">
        <v>0</v>
      </c>
      <c r="Q540" s="9" t="s">
        <v>11</v>
      </c>
      <c r="R540" s="231" t="s">
        <v>11</v>
      </c>
      <c r="S540" s="159" t="s">
        <v>26</v>
      </c>
      <c r="U540" s="553"/>
      <c r="V540" s="563" t="s">
        <v>99</v>
      </c>
      <c r="W540" s="209">
        <v>20</v>
      </c>
      <c r="X540" s="196" t="s">
        <v>101</v>
      </c>
      <c r="Y540" s="210">
        <v>41908</v>
      </c>
      <c r="Z540" s="198">
        <v>400</v>
      </c>
      <c r="AA540" s="196" t="s">
        <v>96</v>
      </c>
      <c r="AB540" s="200">
        <v>8.5</v>
      </c>
      <c r="AC540" s="209"/>
      <c r="AD540" s="212">
        <v>41925</v>
      </c>
      <c r="AE540" s="210">
        <v>41929</v>
      </c>
      <c r="AF540" s="209" t="s">
        <v>114</v>
      </c>
      <c r="AG540" s="200">
        <v>402.86</v>
      </c>
      <c r="AH540" s="200">
        <f t="shared" si="162"/>
        <v>2.8600000000000136</v>
      </c>
      <c r="AI540" s="199">
        <f t="shared" si="163"/>
        <v>3424.31</v>
      </c>
      <c r="AJ540" s="210">
        <f t="shared" si="164"/>
        <v>41957</v>
      </c>
      <c r="AK540" s="200">
        <f t="shared" si="165"/>
        <v>205.45859999999999</v>
      </c>
      <c r="AL540" s="314"/>
    </row>
    <row r="541" spans="2:38" ht="15" thickBot="1">
      <c r="B541" s="468"/>
      <c r="C541" s="194"/>
      <c r="D541" s="194"/>
      <c r="E541" s="195" t="s">
        <v>3</v>
      </c>
      <c r="F541" s="195" t="s">
        <v>18</v>
      </c>
      <c r="G541" s="195"/>
      <c r="H541" s="194"/>
      <c r="I541" s="195" t="s">
        <v>21</v>
      </c>
      <c r="J541" s="195" t="s">
        <v>3</v>
      </c>
      <c r="K541" s="195" t="s">
        <v>27</v>
      </c>
      <c r="L541" s="195" t="s">
        <v>28</v>
      </c>
      <c r="M541" s="194"/>
      <c r="N541" s="195" t="s">
        <v>108</v>
      </c>
      <c r="O541" s="195" t="s">
        <v>108</v>
      </c>
      <c r="P541" s="195" t="s">
        <v>30</v>
      </c>
      <c r="Q541" s="195" t="s">
        <v>33</v>
      </c>
      <c r="R541" s="277" t="s">
        <v>30</v>
      </c>
      <c r="S541" s="153"/>
      <c r="U541" s="553"/>
      <c r="V541" s="563" t="s">
        <v>99</v>
      </c>
      <c r="W541" s="209">
        <v>21</v>
      </c>
      <c r="X541" s="196" t="s">
        <v>101</v>
      </c>
      <c r="Y541" s="210">
        <v>41908</v>
      </c>
      <c r="Z541" s="198">
        <v>400</v>
      </c>
      <c r="AA541" s="196" t="s">
        <v>96</v>
      </c>
      <c r="AB541" s="200">
        <v>8.5</v>
      </c>
      <c r="AC541" s="209"/>
      <c r="AD541" s="212">
        <v>41932</v>
      </c>
      <c r="AE541" s="210">
        <v>41934</v>
      </c>
      <c r="AF541" s="209" t="s">
        <v>114</v>
      </c>
      <c r="AG541" s="200">
        <v>121.9</v>
      </c>
      <c r="AH541" s="200">
        <f t="shared" si="162"/>
        <v>-278.10000000000002</v>
      </c>
      <c r="AI541" s="199">
        <f t="shared" si="163"/>
        <v>1036.1500000000001</v>
      </c>
      <c r="AJ541" s="210">
        <f t="shared" si="164"/>
        <v>41962</v>
      </c>
      <c r="AK541" s="200">
        <f t="shared" si="165"/>
        <v>62.169000000000004</v>
      </c>
      <c r="AL541" s="314"/>
    </row>
    <row r="542" spans="2:38">
      <c r="B542" s="380" t="s">
        <v>98</v>
      </c>
      <c r="C542" s="985" t="s">
        <v>99</v>
      </c>
      <c r="D542" s="271">
        <v>41</v>
      </c>
      <c r="E542" s="209" t="s">
        <v>101</v>
      </c>
      <c r="F542" s="986">
        <v>42066</v>
      </c>
      <c r="G542" s="209">
        <v>400</v>
      </c>
      <c r="H542" s="209" t="s">
        <v>96</v>
      </c>
      <c r="I542" s="211">
        <v>8.6999999999999993</v>
      </c>
      <c r="J542" s="271"/>
      <c r="K542" s="212">
        <v>42086</v>
      </c>
      <c r="L542" s="210">
        <v>42100</v>
      </c>
      <c r="M542" s="271" t="s">
        <v>114</v>
      </c>
      <c r="N542" s="200">
        <v>438.1</v>
      </c>
      <c r="O542" s="200">
        <f>(N542-G542)</f>
        <v>38.100000000000023</v>
      </c>
      <c r="P542" s="199">
        <f>(N542*I542)</f>
        <v>3811.47</v>
      </c>
      <c r="Q542" s="210">
        <f>(L542+28)</f>
        <v>42128</v>
      </c>
      <c r="R542" s="200">
        <f>(P542*0.06)</f>
        <v>228.68819999999997</v>
      </c>
      <c r="S542" s="471"/>
      <c r="U542" s="553"/>
      <c r="V542" s="563" t="s">
        <v>99</v>
      </c>
      <c r="W542" s="209">
        <v>21</v>
      </c>
      <c r="X542" s="196" t="s">
        <v>101</v>
      </c>
      <c r="Y542" s="210">
        <v>41908</v>
      </c>
      <c r="Z542" s="198">
        <v>400</v>
      </c>
      <c r="AA542" s="196" t="s">
        <v>96</v>
      </c>
      <c r="AB542" s="200">
        <v>8.5</v>
      </c>
      <c r="AC542" s="209"/>
      <c r="AD542" s="212">
        <v>41932</v>
      </c>
      <c r="AE542" s="210">
        <v>24</v>
      </c>
      <c r="AF542" s="209" t="s">
        <v>114</v>
      </c>
      <c r="AG542" s="200">
        <v>419.2</v>
      </c>
      <c r="AH542" s="200">
        <f t="shared" si="162"/>
        <v>19.199999999999989</v>
      </c>
      <c r="AI542" s="199">
        <f t="shared" si="163"/>
        <v>3563.2</v>
      </c>
      <c r="AJ542" s="210">
        <f t="shared" si="164"/>
        <v>52</v>
      </c>
      <c r="AK542" s="200">
        <f t="shared" si="165"/>
        <v>213.79199999999997</v>
      </c>
      <c r="AL542" s="314"/>
    </row>
    <row r="543" spans="2:38">
      <c r="B543" s="390" t="s">
        <v>98</v>
      </c>
      <c r="C543" s="985" t="s">
        <v>99</v>
      </c>
      <c r="D543" s="271">
        <v>42</v>
      </c>
      <c r="E543" s="209" t="s">
        <v>101</v>
      </c>
      <c r="F543" s="986">
        <v>42066</v>
      </c>
      <c r="G543" s="209">
        <v>400</v>
      </c>
      <c r="H543" s="209" t="s">
        <v>96</v>
      </c>
      <c r="I543" s="211">
        <v>8.6999999999999993</v>
      </c>
      <c r="J543" s="271"/>
      <c r="K543" s="212">
        <v>42107</v>
      </c>
      <c r="L543" s="210">
        <v>42110</v>
      </c>
      <c r="M543" s="271" t="s">
        <v>114</v>
      </c>
      <c r="N543" s="200">
        <v>399.5</v>
      </c>
      <c r="O543" s="200">
        <f>(N543-G543)</f>
        <v>-0.5</v>
      </c>
      <c r="P543" s="199">
        <f>(N543*I543)</f>
        <v>3475.6499999999996</v>
      </c>
      <c r="Q543" s="210">
        <f>(L543+28)</f>
        <v>42138</v>
      </c>
      <c r="R543" s="200">
        <f>(P543*0.06)</f>
        <v>208.53899999999996</v>
      </c>
      <c r="S543" s="339"/>
      <c r="U543" s="553"/>
      <c r="V543" s="563" t="s">
        <v>99</v>
      </c>
      <c r="W543" s="209">
        <v>22</v>
      </c>
      <c r="X543" s="196" t="s">
        <v>101</v>
      </c>
      <c r="Y543" s="210">
        <v>41908</v>
      </c>
      <c r="Z543" s="198">
        <v>400</v>
      </c>
      <c r="AA543" s="196" t="s">
        <v>96</v>
      </c>
      <c r="AB543" s="200">
        <v>8.5</v>
      </c>
      <c r="AC543" s="209"/>
      <c r="AD543" s="212">
        <v>41939</v>
      </c>
      <c r="AE543" s="210">
        <v>41946</v>
      </c>
      <c r="AF543" s="209" t="s">
        <v>114</v>
      </c>
      <c r="AG543" s="200">
        <v>415</v>
      </c>
      <c r="AH543" s="200">
        <f t="shared" si="162"/>
        <v>15</v>
      </c>
      <c r="AI543" s="199">
        <f t="shared" si="163"/>
        <v>3527.5</v>
      </c>
      <c r="AJ543" s="210">
        <f t="shared" si="164"/>
        <v>41974</v>
      </c>
      <c r="AK543" s="200">
        <f t="shared" si="165"/>
        <v>211.65</v>
      </c>
      <c r="AL543" s="314"/>
    </row>
    <row r="544" spans="2:38">
      <c r="B544" s="390" t="s">
        <v>98</v>
      </c>
      <c r="C544" s="985" t="s">
        <v>99</v>
      </c>
      <c r="D544" s="209">
        <v>43</v>
      </c>
      <c r="E544" s="209" t="s">
        <v>101</v>
      </c>
      <c r="F544" s="210">
        <v>42104</v>
      </c>
      <c r="G544" s="209">
        <v>530</v>
      </c>
      <c r="H544" s="209" t="s">
        <v>96</v>
      </c>
      <c r="I544" s="211">
        <v>9.1</v>
      </c>
      <c r="J544" s="209"/>
      <c r="K544" s="212">
        <v>42111</v>
      </c>
      <c r="L544" s="210">
        <v>42116</v>
      </c>
      <c r="M544" s="209" t="s">
        <v>114</v>
      </c>
      <c r="N544" s="211">
        <v>564.20000000000005</v>
      </c>
      <c r="O544" s="200">
        <f>(N544-G544)</f>
        <v>34.200000000000045</v>
      </c>
      <c r="P544" s="199">
        <f>(N544*I544)</f>
        <v>5134.22</v>
      </c>
      <c r="Q544" s="210">
        <f>(L544+28)</f>
        <v>42144</v>
      </c>
      <c r="R544" s="200">
        <f>(P544*0.06)</f>
        <v>308.0532</v>
      </c>
      <c r="S544" s="339"/>
      <c r="U544" s="553"/>
      <c r="V544" s="563" t="s">
        <v>99</v>
      </c>
      <c r="W544" s="209">
        <v>23</v>
      </c>
      <c r="X544" s="209" t="s">
        <v>101</v>
      </c>
      <c r="Y544" s="210">
        <v>41941</v>
      </c>
      <c r="Z544" s="209">
        <v>400</v>
      </c>
      <c r="AA544" s="209" t="s">
        <v>96</v>
      </c>
      <c r="AB544" s="211">
        <v>8.5</v>
      </c>
      <c r="AC544" s="209"/>
      <c r="AD544" s="212">
        <v>41950</v>
      </c>
      <c r="AE544" s="210">
        <v>41960</v>
      </c>
      <c r="AF544" s="209" t="s">
        <v>114</v>
      </c>
      <c r="AG544" s="200">
        <v>407</v>
      </c>
      <c r="AH544" s="200">
        <f t="shared" ref="AH544:AH555" si="166">(AG544-Z544)</f>
        <v>7</v>
      </c>
      <c r="AI544" s="199">
        <f t="shared" ref="AI544:AI555" si="167">(AG544*AB544)</f>
        <v>3459.5</v>
      </c>
      <c r="AJ544" s="210">
        <f t="shared" ref="AJ544:AJ555" si="168">(AE544+28)</f>
        <v>41988</v>
      </c>
      <c r="AK544" s="200">
        <f t="shared" ref="AK544:AK555" si="169">(AI544*0.06)</f>
        <v>207.57</v>
      </c>
      <c r="AL544" s="314"/>
    </row>
    <row r="545" spans="2:38">
      <c r="B545" s="390" t="s">
        <v>98</v>
      </c>
      <c r="C545" s="985" t="s">
        <v>99</v>
      </c>
      <c r="D545" s="209">
        <v>44</v>
      </c>
      <c r="E545" s="209" t="s">
        <v>101</v>
      </c>
      <c r="F545" s="210">
        <v>42104</v>
      </c>
      <c r="G545" s="209">
        <v>530</v>
      </c>
      <c r="H545" s="209" t="s">
        <v>96</v>
      </c>
      <c r="I545" s="211">
        <v>9.1</v>
      </c>
      <c r="J545" s="209"/>
      <c r="K545" s="212">
        <v>42117</v>
      </c>
      <c r="L545" s="210">
        <v>42124</v>
      </c>
      <c r="M545" s="209" t="s">
        <v>114</v>
      </c>
      <c r="N545" s="211">
        <v>569.29999999999995</v>
      </c>
      <c r="O545" s="200">
        <f>(N545-G545)</f>
        <v>39.299999999999955</v>
      </c>
      <c r="P545" s="199">
        <f>(N545*I545)</f>
        <v>5180.6299999999992</v>
      </c>
      <c r="Q545" s="210">
        <f>(L545+28)</f>
        <v>42152</v>
      </c>
      <c r="R545" s="200">
        <f>(P545*0.06)</f>
        <v>310.83779999999996</v>
      </c>
      <c r="S545" s="339"/>
      <c r="U545" s="553"/>
      <c r="V545" s="563" t="s">
        <v>99</v>
      </c>
      <c r="W545" s="209">
        <v>24</v>
      </c>
      <c r="X545" s="209" t="s">
        <v>101</v>
      </c>
      <c r="Y545" s="210">
        <v>41941</v>
      </c>
      <c r="Z545" s="209">
        <v>400</v>
      </c>
      <c r="AA545" s="209" t="s">
        <v>96</v>
      </c>
      <c r="AB545" s="211">
        <v>8.5</v>
      </c>
      <c r="AC545" s="209"/>
      <c r="AD545" s="212">
        <v>41957</v>
      </c>
      <c r="AE545" s="210">
        <v>41969</v>
      </c>
      <c r="AF545" s="209" t="s">
        <v>114</v>
      </c>
      <c r="AG545" s="200">
        <v>179.4</v>
      </c>
      <c r="AH545" s="200">
        <f t="shared" si="166"/>
        <v>-220.6</v>
      </c>
      <c r="AI545" s="199">
        <f t="shared" si="167"/>
        <v>1524.9</v>
      </c>
      <c r="AJ545" s="210">
        <f t="shared" si="168"/>
        <v>41997</v>
      </c>
      <c r="AK545" s="200">
        <f t="shared" si="169"/>
        <v>91.494</v>
      </c>
      <c r="AL545" s="314"/>
    </row>
    <row r="546" spans="2:38" ht="15" thickBot="1">
      <c r="B546" s="325"/>
      <c r="C546" s="326"/>
      <c r="D546" s="326"/>
      <c r="E546" s="326"/>
      <c r="F546" s="326"/>
      <c r="G546" s="326"/>
      <c r="H546" s="326"/>
      <c r="I546" s="326"/>
      <c r="J546" s="326"/>
      <c r="K546" s="326"/>
      <c r="L546" s="326"/>
      <c r="M546" s="326"/>
      <c r="N546" s="326"/>
      <c r="O546" s="326"/>
      <c r="P546" s="807">
        <f>SUM(P542:P545)</f>
        <v>17601.97</v>
      </c>
      <c r="Q546" s="326"/>
      <c r="R546" s="807">
        <f>(P546*0.06)</f>
        <v>1056.1182000000001</v>
      </c>
      <c r="S546" s="392" t="s">
        <v>8</v>
      </c>
      <c r="U546" s="553"/>
      <c r="V546" s="869" t="s">
        <v>99</v>
      </c>
      <c r="W546" s="739">
        <v>25</v>
      </c>
      <c r="X546" s="739" t="s">
        <v>101</v>
      </c>
      <c r="Y546" s="742">
        <v>41941</v>
      </c>
      <c r="Z546" s="739">
        <v>400</v>
      </c>
      <c r="AA546" s="739" t="s">
        <v>96</v>
      </c>
      <c r="AB546" s="870">
        <v>8.5</v>
      </c>
      <c r="AC546" s="739"/>
      <c r="AD546" s="741">
        <v>41964</v>
      </c>
      <c r="AE546" s="742">
        <f>(AD546)</f>
        <v>41964</v>
      </c>
      <c r="AF546" s="739" t="s">
        <v>114</v>
      </c>
      <c r="AG546" s="733">
        <v>400</v>
      </c>
      <c r="AH546" s="733">
        <f t="shared" si="166"/>
        <v>0</v>
      </c>
      <c r="AI546" s="743">
        <f t="shared" si="167"/>
        <v>3400</v>
      </c>
      <c r="AJ546" s="742">
        <f t="shared" si="168"/>
        <v>41992</v>
      </c>
      <c r="AK546" s="733">
        <f t="shared" si="169"/>
        <v>204</v>
      </c>
      <c r="AL546" s="314"/>
    </row>
    <row r="547" spans="2:38">
      <c r="U547" s="553"/>
      <c r="V547" s="869" t="s">
        <v>99</v>
      </c>
      <c r="W547" s="739">
        <v>26</v>
      </c>
      <c r="X547" s="739" t="s">
        <v>101</v>
      </c>
      <c r="Y547" s="742">
        <v>41941</v>
      </c>
      <c r="Z547" s="739">
        <v>400</v>
      </c>
      <c r="AA547" s="739" t="s">
        <v>96</v>
      </c>
      <c r="AB547" s="870">
        <v>8.5</v>
      </c>
      <c r="AC547" s="739"/>
      <c r="AD547" s="741">
        <v>41971</v>
      </c>
      <c r="AE547" s="742">
        <f>(AD547)</f>
        <v>41971</v>
      </c>
      <c r="AF547" s="739" t="s">
        <v>114</v>
      </c>
      <c r="AG547" s="733">
        <v>400</v>
      </c>
      <c r="AH547" s="733">
        <f t="shared" si="166"/>
        <v>0</v>
      </c>
      <c r="AI547" s="743">
        <f t="shared" si="167"/>
        <v>3400</v>
      </c>
      <c r="AJ547" s="742">
        <f t="shared" si="168"/>
        <v>41999</v>
      </c>
      <c r="AK547" s="733">
        <f t="shared" si="169"/>
        <v>204</v>
      </c>
      <c r="AL547" s="314"/>
    </row>
    <row r="548" spans="2:38" ht="18.600000000000001" thickBot="1">
      <c r="B548" s="162" t="s">
        <v>162</v>
      </c>
      <c r="K548" t="s">
        <v>78</v>
      </c>
      <c r="R548" s="161"/>
      <c r="U548" s="828"/>
      <c r="V548" s="985" t="s">
        <v>99</v>
      </c>
      <c r="W548" s="271">
        <v>27</v>
      </c>
      <c r="X548" s="209" t="s">
        <v>101</v>
      </c>
      <c r="Y548" s="986">
        <v>41976</v>
      </c>
      <c r="Z548" s="209">
        <v>400</v>
      </c>
      <c r="AA548" s="209" t="s">
        <v>96</v>
      </c>
      <c r="AB548" s="211">
        <v>8.5</v>
      </c>
      <c r="AC548" s="987"/>
      <c r="AD548" s="988">
        <v>41981</v>
      </c>
      <c r="AE548" s="989">
        <v>41978</v>
      </c>
      <c r="AF548" s="987" t="s">
        <v>114</v>
      </c>
      <c r="AG548" s="200">
        <v>99.7</v>
      </c>
      <c r="AH548" s="200">
        <f t="shared" si="166"/>
        <v>-300.3</v>
      </c>
      <c r="AI548" s="199">
        <f t="shared" si="167"/>
        <v>847.45</v>
      </c>
      <c r="AJ548" s="210">
        <f t="shared" si="168"/>
        <v>42006</v>
      </c>
      <c r="AK548" s="200">
        <f t="shared" si="169"/>
        <v>50.847000000000001</v>
      </c>
      <c r="AL548" s="923"/>
    </row>
    <row r="549" spans="2:38">
      <c r="B549" s="226"/>
      <c r="C549" s="227"/>
      <c r="D549" s="227"/>
      <c r="E549" s="228" t="s">
        <v>14</v>
      </c>
      <c r="F549" s="228" t="s">
        <v>12</v>
      </c>
      <c r="G549" s="228"/>
      <c r="H549" s="227"/>
      <c r="I549" s="228" t="s">
        <v>15</v>
      </c>
      <c r="J549" s="228" t="s">
        <v>16</v>
      </c>
      <c r="K549" s="228" t="s">
        <v>12</v>
      </c>
      <c r="L549" s="228" t="s">
        <v>12</v>
      </c>
      <c r="M549" s="227"/>
      <c r="N549" s="227"/>
      <c r="O549" s="227"/>
      <c r="P549" s="227"/>
      <c r="Q549" s="228" t="s">
        <v>12</v>
      </c>
      <c r="R549" s="276" t="s">
        <v>17</v>
      </c>
      <c r="S549" s="151"/>
      <c r="U549" s="553"/>
      <c r="V549" s="985" t="s">
        <v>99</v>
      </c>
      <c r="W549" s="271">
        <v>28</v>
      </c>
      <c r="X549" s="209" t="s">
        <v>101</v>
      </c>
      <c r="Y549" s="986">
        <v>41976</v>
      </c>
      <c r="Z549" s="209">
        <v>400</v>
      </c>
      <c r="AA549" s="209" t="s">
        <v>96</v>
      </c>
      <c r="AB549" s="211">
        <v>8.5</v>
      </c>
      <c r="AC549" s="271"/>
      <c r="AD549" s="212">
        <v>41988</v>
      </c>
      <c r="AE549" s="210">
        <v>41981</v>
      </c>
      <c r="AF549" s="271" t="s">
        <v>114</v>
      </c>
      <c r="AG549" s="200">
        <v>422.9</v>
      </c>
      <c r="AH549" s="200">
        <f t="shared" si="166"/>
        <v>22.899999999999977</v>
      </c>
      <c r="AI549" s="199">
        <f t="shared" si="167"/>
        <v>3594.6499999999996</v>
      </c>
      <c r="AJ549" s="210">
        <f t="shared" si="168"/>
        <v>42009</v>
      </c>
      <c r="AK549" s="200">
        <f t="shared" si="169"/>
        <v>215.67899999999997</v>
      </c>
      <c r="AL549" s="924"/>
    </row>
    <row r="550" spans="2:38">
      <c r="B550" s="230" t="s">
        <v>3</v>
      </c>
      <c r="C550" s="8" t="s">
        <v>4</v>
      </c>
      <c r="D550" s="9" t="s">
        <v>18</v>
      </c>
      <c r="E550" s="9" t="s">
        <v>19</v>
      </c>
      <c r="F550" s="9" t="s">
        <v>19</v>
      </c>
      <c r="G550" s="9" t="s">
        <v>20</v>
      </c>
      <c r="H550" s="9" t="s">
        <v>21</v>
      </c>
      <c r="I550" s="9" t="s">
        <v>22</v>
      </c>
      <c r="J550" s="9" t="s">
        <v>19</v>
      </c>
      <c r="K550" s="9" t="s">
        <v>97</v>
      </c>
      <c r="L550" s="9" t="s">
        <v>23</v>
      </c>
      <c r="M550" s="9" t="s">
        <v>24</v>
      </c>
      <c r="N550" s="9" t="s">
        <v>20</v>
      </c>
      <c r="O550" s="9" t="s">
        <v>25</v>
      </c>
      <c r="P550" s="9" t="s">
        <v>0</v>
      </c>
      <c r="Q550" s="9" t="s">
        <v>11</v>
      </c>
      <c r="R550" s="231" t="s">
        <v>11</v>
      </c>
      <c r="S550" s="159" t="s">
        <v>26</v>
      </c>
      <c r="U550" s="553"/>
      <c r="V550" s="985" t="s">
        <v>99</v>
      </c>
      <c r="W550" s="271">
        <v>29</v>
      </c>
      <c r="X550" s="209" t="s">
        <v>101</v>
      </c>
      <c r="Y550" s="986">
        <v>41976</v>
      </c>
      <c r="Z550" s="209">
        <v>400</v>
      </c>
      <c r="AA550" s="209" t="s">
        <v>96</v>
      </c>
      <c r="AB550" s="211">
        <v>8.5</v>
      </c>
      <c r="AC550" s="271"/>
      <c r="AD550" s="212">
        <v>41995</v>
      </c>
      <c r="AE550" s="210">
        <v>41990</v>
      </c>
      <c r="AF550" s="271" t="s">
        <v>114</v>
      </c>
      <c r="AG550" s="200">
        <v>414.5</v>
      </c>
      <c r="AH550" s="200">
        <f t="shared" si="166"/>
        <v>14.5</v>
      </c>
      <c r="AI550" s="199">
        <f t="shared" si="167"/>
        <v>3523.25</v>
      </c>
      <c r="AJ550" s="210">
        <f t="shared" si="168"/>
        <v>42018</v>
      </c>
      <c r="AK550" s="200">
        <f t="shared" si="169"/>
        <v>211.39499999999998</v>
      </c>
      <c r="AL550" s="924"/>
    </row>
    <row r="551" spans="2:38" ht="15" thickBot="1">
      <c r="B551" s="468"/>
      <c r="C551" s="194"/>
      <c r="D551" s="194"/>
      <c r="E551" s="195" t="s">
        <v>3</v>
      </c>
      <c r="F551" s="195" t="s">
        <v>18</v>
      </c>
      <c r="G551" s="195"/>
      <c r="H551" s="194"/>
      <c r="I551" s="195" t="s">
        <v>21</v>
      </c>
      <c r="J551" s="195" t="s">
        <v>3</v>
      </c>
      <c r="K551" s="195" t="s">
        <v>27</v>
      </c>
      <c r="L551" s="195" t="s">
        <v>28</v>
      </c>
      <c r="M551" s="194"/>
      <c r="N551" s="195" t="s">
        <v>108</v>
      </c>
      <c r="O551" s="195" t="s">
        <v>108</v>
      </c>
      <c r="P551" s="195" t="s">
        <v>30</v>
      </c>
      <c r="Q551" s="195" t="s">
        <v>33</v>
      </c>
      <c r="R551" s="277" t="s">
        <v>30</v>
      </c>
      <c r="S551" s="153"/>
      <c r="U551" s="553"/>
      <c r="V551" s="985" t="s">
        <v>99</v>
      </c>
      <c r="W551" s="271">
        <v>30</v>
      </c>
      <c r="X551" s="209" t="s">
        <v>101</v>
      </c>
      <c r="Y551" s="986">
        <v>41976</v>
      </c>
      <c r="Z551" s="209">
        <v>400</v>
      </c>
      <c r="AA551" s="209" t="s">
        <v>96</v>
      </c>
      <c r="AB551" s="211">
        <v>8.5</v>
      </c>
      <c r="AC551" s="271"/>
      <c r="AD551" s="212">
        <v>42002</v>
      </c>
      <c r="AE551" s="210">
        <v>41996</v>
      </c>
      <c r="AF551" s="271" t="s">
        <v>114</v>
      </c>
      <c r="AG551" s="200">
        <v>551.29999999999995</v>
      </c>
      <c r="AH551" s="200">
        <f t="shared" si="166"/>
        <v>151.29999999999995</v>
      </c>
      <c r="AI551" s="199">
        <f t="shared" si="167"/>
        <v>4686.0499999999993</v>
      </c>
      <c r="AJ551" s="210">
        <f t="shared" si="168"/>
        <v>42024</v>
      </c>
      <c r="AK551" s="200">
        <f t="shared" si="169"/>
        <v>281.16299999999995</v>
      </c>
      <c r="AL551" s="924"/>
    </row>
    <row r="552" spans="2:38">
      <c r="B552" s="1247" t="s">
        <v>166</v>
      </c>
      <c r="C552" s="1262" t="s">
        <v>99</v>
      </c>
      <c r="D552" s="1263">
        <v>3</v>
      </c>
      <c r="E552" s="1133" t="s">
        <v>157</v>
      </c>
      <c r="F552" s="915">
        <v>42124</v>
      </c>
      <c r="G552" s="913">
        <v>400</v>
      </c>
      <c r="H552" s="1133" t="s">
        <v>96</v>
      </c>
      <c r="I552" s="916">
        <v>9.1999999999999993</v>
      </c>
      <c r="J552" s="1264"/>
      <c r="K552" s="1265">
        <v>42136</v>
      </c>
      <c r="L552" s="915">
        <v>42136</v>
      </c>
      <c r="M552" s="1133" t="s">
        <v>78</v>
      </c>
      <c r="N552" s="916">
        <v>412.4</v>
      </c>
      <c r="O552" s="916">
        <f>(N552-G552)</f>
        <v>12.399999999999977</v>
      </c>
      <c r="P552" s="914">
        <f>(N552*I552)</f>
        <v>3794.0799999999995</v>
      </c>
      <c r="Q552" s="915">
        <f>(L552+28)</f>
        <v>42164</v>
      </c>
      <c r="R552" s="916">
        <f>(P552*0.06)</f>
        <v>227.64479999999995</v>
      </c>
      <c r="S552" s="1312" t="s">
        <v>299</v>
      </c>
      <c r="U552" s="553"/>
      <c r="V552" s="985" t="s">
        <v>99</v>
      </c>
      <c r="W552" s="271">
        <v>31</v>
      </c>
      <c r="X552" s="209" t="s">
        <v>101</v>
      </c>
      <c r="Y552" s="986">
        <v>41976</v>
      </c>
      <c r="Z552" s="209">
        <v>400</v>
      </c>
      <c r="AA552" s="209" t="s">
        <v>96</v>
      </c>
      <c r="AB552" s="211">
        <v>8.5</v>
      </c>
      <c r="AC552" s="271"/>
      <c r="AD552" s="212">
        <v>42013</v>
      </c>
      <c r="AE552" s="210">
        <v>42016</v>
      </c>
      <c r="AF552" s="271" t="s">
        <v>114</v>
      </c>
      <c r="AG552" s="200">
        <v>435.8</v>
      </c>
      <c r="AH552" s="200">
        <f t="shared" si="166"/>
        <v>35.800000000000011</v>
      </c>
      <c r="AI552" s="199">
        <f t="shared" si="167"/>
        <v>3704.3</v>
      </c>
      <c r="AJ552" s="210">
        <f t="shared" si="168"/>
        <v>42044</v>
      </c>
      <c r="AK552" s="200">
        <f t="shared" si="169"/>
        <v>222.25800000000001</v>
      </c>
      <c r="AL552" s="924"/>
    </row>
    <row r="553" spans="2:38">
      <c r="B553" s="472" t="s">
        <v>156</v>
      </c>
      <c r="C553" s="836" t="s">
        <v>99</v>
      </c>
      <c r="D553" s="1243">
        <v>2</v>
      </c>
      <c r="E553" s="1161" t="s">
        <v>157</v>
      </c>
      <c r="F553" s="945">
        <v>42136</v>
      </c>
      <c r="G553" s="1266">
        <v>2000</v>
      </c>
      <c r="H553" s="1161" t="s">
        <v>96</v>
      </c>
      <c r="I553" s="946">
        <v>9.1999999999999993</v>
      </c>
      <c r="J553" s="1165"/>
      <c r="K553" s="1244">
        <v>42146</v>
      </c>
      <c r="L553" s="945">
        <v>42146</v>
      </c>
      <c r="M553" s="1245" t="s">
        <v>114</v>
      </c>
      <c r="N553" s="1246">
        <v>1903.1</v>
      </c>
      <c r="O553" s="946">
        <f>(N553-G553)</f>
        <v>-96.900000000000091</v>
      </c>
      <c r="P553" s="944">
        <f>(N553*I553)</f>
        <v>17508.519999999997</v>
      </c>
      <c r="Q553" s="945">
        <f>(L553+28)</f>
        <v>42174</v>
      </c>
      <c r="R553" s="946">
        <f>(P553*0.06)</f>
        <v>1050.5111999999997</v>
      </c>
      <c r="S553" s="690" t="s">
        <v>300</v>
      </c>
      <c r="U553" s="553"/>
      <c r="V553" s="985" t="s">
        <v>99</v>
      </c>
      <c r="W553" s="271">
        <v>32</v>
      </c>
      <c r="X553" s="209" t="s">
        <v>101</v>
      </c>
      <c r="Y553" s="986">
        <v>41976</v>
      </c>
      <c r="Z553" s="209">
        <v>400</v>
      </c>
      <c r="AA553" s="209" t="s">
        <v>96</v>
      </c>
      <c r="AB553" s="211">
        <v>8.5</v>
      </c>
      <c r="AC553" s="271"/>
      <c r="AD553" s="212">
        <v>42020</v>
      </c>
      <c r="AE553" s="210">
        <v>42023</v>
      </c>
      <c r="AF553" s="271" t="s">
        <v>114</v>
      </c>
      <c r="AG553" s="200">
        <v>406.2</v>
      </c>
      <c r="AH553" s="200">
        <f t="shared" si="166"/>
        <v>6.1999999999999886</v>
      </c>
      <c r="AI553" s="199">
        <f t="shared" si="167"/>
        <v>3452.7</v>
      </c>
      <c r="AJ553" s="210">
        <f t="shared" si="168"/>
        <v>42051</v>
      </c>
      <c r="AK553" s="200">
        <f t="shared" si="169"/>
        <v>207.16199999999998</v>
      </c>
      <c r="AL553" s="924"/>
    </row>
    <row r="554" spans="2:38">
      <c r="B554" s="1260" t="s">
        <v>98</v>
      </c>
      <c r="C554" s="1261" t="s">
        <v>99</v>
      </c>
      <c r="D554" s="820">
        <v>45</v>
      </c>
      <c r="E554" s="820" t="s">
        <v>101</v>
      </c>
      <c r="F554" s="835">
        <v>42104</v>
      </c>
      <c r="G554" s="820">
        <v>400</v>
      </c>
      <c r="H554" s="820" t="s">
        <v>96</v>
      </c>
      <c r="I554" s="973">
        <v>9.1999999999999993</v>
      </c>
      <c r="J554" s="820"/>
      <c r="K554" s="822">
        <v>42131</v>
      </c>
      <c r="L554" s="835">
        <v>42137</v>
      </c>
      <c r="M554" s="820"/>
      <c r="N554" s="820">
        <v>400.2</v>
      </c>
      <c r="O554" s="826">
        <f>(N554-G554)</f>
        <v>0.19999999999998863</v>
      </c>
      <c r="P554" s="824">
        <f>(N554*I554)</f>
        <v>3681.8399999999997</v>
      </c>
      <c r="Q554" s="835">
        <f>(L554+28)</f>
        <v>42165</v>
      </c>
      <c r="R554" s="826">
        <f>(P554*0.06)</f>
        <v>220.91039999999998</v>
      </c>
      <c r="S554" s="793"/>
      <c r="U554" s="553"/>
      <c r="V554" s="985" t="s">
        <v>99</v>
      </c>
      <c r="W554" s="271">
        <v>33</v>
      </c>
      <c r="X554" s="209" t="s">
        <v>101</v>
      </c>
      <c r="Y554" s="986">
        <v>41976</v>
      </c>
      <c r="Z554" s="209">
        <v>400</v>
      </c>
      <c r="AA554" s="209" t="s">
        <v>96</v>
      </c>
      <c r="AB554" s="211">
        <v>8.5</v>
      </c>
      <c r="AC554" s="271"/>
      <c r="AD554" s="212">
        <v>42027</v>
      </c>
      <c r="AE554" s="210">
        <v>42031</v>
      </c>
      <c r="AF554" s="271" t="s">
        <v>114</v>
      </c>
      <c r="AG554" s="200">
        <v>203.75</v>
      </c>
      <c r="AH554" s="200">
        <f t="shared" si="166"/>
        <v>-196.25</v>
      </c>
      <c r="AI554" s="199">
        <f t="shared" si="167"/>
        <v>1731.875</v>
      </c>
      <c r="AJ554" s="210">
        <f t="shared" si="168"/>
        <v>42059</v>
      </c>
      <c r="AK554" s="200">
        <f t="shared" si="169"/>
        <v>103.91249999999999</v>
      </c>
      <c r="AL554" s="924"/>
    </row>
    <row r="555" spans="2:38" ht="15" thickBot="1">
      <c r="B555" s="325"/>
      <c r="C555" s="326"/>
      <c r="D555" s="326"/>
      <c r="E555" s="326"/>
      <c r="F555" s="326"/>
      <c r="G555" s="326"/>
      <c r="H555" s="326"/>
      <c r="I555" s="326"/>
      <c r="J555" s="326"/>
      <c r="K555" s="326"/>
      <c r="L555" s="326"/>
      <c r="M555" s="326"/>
      <c r="N555" s="326"/>
      <c r="O555" s="326"/>
      <c r="P555" s="807">
        <f>SUM(P552:P554)</f>
        <v>24984.439999999995</v>
      </c>
      <c r="Q555" s="326"/>
      <c r="R555" s="807">
        <f>(P555*0.06)</f>
        <v>1499.0663999999997</v>
      </c>
      <c r="S555" s="516" t="s">
        <v>8</v>
      </c>
      <c r="U555" s="553"/>
      <c r="V555" s="985" t="s">
        <v>99</v>
      </c>
      <c r="W555" s="271">
        <v>34</v>
      </c>
      <c r="X555" s="209" t="s">
        <v>101</v>
      </c>
      <c r="Y555" s="986">
        <v>41976</v>
      </c>
      <c r="Z555" s="209">
        <v>400</v>
      </c>
      <c r="AA555" s="209" t="s">
        <v>96</v>
      </c>
      <c r="AB555" s="211">
        <v>8.5</v>
      </c>
      <c r="AC555" s="271"/>
      <c r="AD555" s="212">
        <v>42034</v>
      </c>
      <c r="AE555" s="210">
        <v>42033</v>
      </c>
      <c r="AF555" s="271" t="s">
        <v>114</v>
      </c>
      <c r="AG555" s="200">
        <v>520</v>
      </c>
      <c r="AH555" s="200">
        <f t="shared" si="166"/>
        <v>120</v>
      </c>
      <c r="AI555" s="199">
        <f t="shared" si="167"/>
        <v>4420</v>
      </c>
      <c r="AJ555" s="210">
        <f t="shared" si="168"/>
        <v>42061</v>
      </c>
      <c r="AK555" s="200">
        <f t="shared" si="169"/>
        <v>265.2</v>
      </c>
      <c r="AL555" s="924"/>
    </row>
    <row r="556" spans="2:38">
      <c r="U556" s="553"/>
      <c r="V556" s="985" t="s">
        <v>99</v>
      </c>
      <c r="W556" s="271">
        <v>35</v>
      </c>
      <c r="X556" s="209" t="s">
        <v>101</v>
      </c>
      <c r="Y556" s="986">
        <v>42037</v>
      </c>
      <c r="Z556" s="209">
        <v>400</v>
      </c>
      <c r="AA556" s="209" t="s">
        <v>96</v>
      </c>
      <c r="AB556" s="211">
        <v>9</v>
      </c>
      <c r="AC556" s="271"/>
      <c r="AD556" s="212">
        <v>42040</v>
      </c>
      <c r="AE556" s="210">
        <f>(AD556)</f>
        <v>42040</v>
      </c>
      <c r="AF556" s="271" t="s">
        <v>114</v>
      </c>
      <c r="AG556" s="200">
        <v>435.8</v>
      </c>
      <c r="AH556" s="200">
        <f t="shared" ref="AH556:AH563" si="170">(AG556-Z556)</f>
        <v>35.800000000000011</v>
      </c>
      <c r="AI556" s="199">
        <f t="shared" ref="AI556:AI563" si="171">(AG556*AB556)</f>
        <v>3922.2000000000003</v>
      </c>
      <c r="AJ556" s="210">
        <f t="shared" ref="AJ556:AJ563" si="172">(AE556+28)</f>
        <v>42068</v>
      </c>
      <c r="AK556" s="200">
        <f t="shared" ref="AK556:AK563" si="173">(AI556*0.06)</f>
        <v>235.33199999999999</v>
      </c>
      <c r="AL556" s="924"/>
    </row>
    <row r="557" spans="2:38" ht="18.600000000000001" thickBot="1">
      <c r="B557" s="162" t="s">
        <v>280</v>
      </c>
      <c r="K557" t="s">
        <v>78</v>
      </c>
      <c r="R557" s="161"/>
      <c r="U557" s="553"/>
      <c r="V557" s="985" t="s">
        <v>99</v>
      </c>
      <c r="W557" s="271">
        <v>36</v>
      </c>
      <c r="X557" s="209" t="s">
        <v>101</v>
      </c>
      <c r="Y557" s="986">
        <v>42037</v>
      </c>
      <c r="Z557" s="209">
        <v>400</v>
      </c>
      <c r="AA557" s="209" t="s">
        <v>96</v>
      </c>
      <c r="AB557" s="211">
        <v>9</v>
      </c>
      <c r="AC557" s="271"/>
      <c r="AD557" s="212">
        <v>42047</v>
      </c>
      <c r="AE557" s="210">
        <f>(AD557)</f>
        <v>42047</v>
      </c>
      <c r="AF557" s="271" t="s">
        <v>114</v>
      </c>
      <c r="AG557" s="200">
        <v>406.2</v>
      </c>
      <c r="AH557" s="200">
        <f t="shared" si="170"/>
        <v>6.1999999999999886</v>
      </c>
      <c r="AI557" s="199">
        <f t="shared" si="171"/>
        <v>3655.7999999999997</v>
      </c>
      <c r="AJ557" s="210">
        <f t="shared" si="172"/>
        <v>42075</v>
      </c>
      <c r="AK557" s="200">
        <f t="shared" si="173"/>
        <v>219.34799999999998</v>
      </c>
      <c r="AL557" s="924"/>
    </row>
    <row r="558" spans="2:38">
      <c r="B558" s="226"/>
      <c r="C558" s="227"/>
      <c r="D558" s="227"/>
      <c r="E558" s="228" t="s">
        <v>14</v>
      </c>
      <c r="F558" s="228" t="s">
        <v>12</v>
      </c>
      <c r="G558" s="228"/>
      <c r="H558" s="227"/>
      <c r="I558" s="228" t="s">
        <v>15</v>
      </c>
      <c r="J558" s="228" t="s">
        <v>16</v>
      </c>
      <c r="K558" s="228" t="s">
        <v>12</v>
      </c>
      <c r="L558" s="228" t="s">
        <v>12</v>
      </c>
      <c r="M558" s="227"/>
      <c r="N558" s="227"/>
      <c r="O558" s="227"/>
      <c r="P558" s="227"/>
      <c r="Q558" s="228" t="s">
        <v>12</v>
      </c>
      <c r="R558" s="276" t="s">
        <v>17</v>
      </c>
      <c r="S558" s="151"/>
      <c r="U558" s="553"/>
      <c r="V558" s="985" t="s">
        <v>99</v>
      </c>
      <c r="W558" s="271">
        <v>37</v>
      </c>
      <c r="X558" s="209" t="s">
        <v>101</v>
      </c>
      <c r="Y558" s="986">
        <v>42037</v>
      </c>
      <c r="Z558" s="209">
        <v>400</v>
      </c>
      <c r="AA558" s="209" t="s">
        <v>96</v>
      </c>
      <c r="AB558" s="211">
        <v>9</v>
      </c>
      <c r="AC558" s="271"/>
      <c r="AD558" s="212">
        <v>42054</v>
      </c>
      <c r="AE558" s="210">
        <f>(AD558)</f>
        <v>42054</v>
      </c>
      <c r="AF558" s="271" t="s">
        <v>114</v>
      </c>
      <c r="AG558" s="200">
        <v>203.75</v>
      </c>
      <c r="AH558" s="200">
        <f t="shared" si="170"/>
        <v>-196.25</v>
      </c>
      <c r="AI558" s="199">
        <f t="shared" si="171"/>
        <v>1833.75</v>
      </c>
      <c r="AJ558" s="210">
        <f t="shared" si="172"/>
        <v>42082</v>
      </c>
      <c r="AK558" s="200">
        <f t="shared" si="173"/>
        <v>110.02499999999999</v>
      </c>
      <c r="AL558" s="924"/>
    </row>
    <row r="559" spans="2:38">
      <c r="B559" s="230" t="s">
        <v>3</v>
      </c>
      <c r="C559" s="8" t="s">
        <v>4</v>
      </c>
      <c r="D559" s="9" t="s">
        <v>18</v>
      </c>
      <c r="E559" s="9" t="s">
        <v>19</v>
      </c>
      <c r="F559" s="9" t="s">
        <v>19</v>
      </c>
      <c r="G559" s="9" t="s">
        <v>20</v>
      </c>
      <c r="H559" s="9" t="s">
        <v>21</v>
      </c>
      <c r="I559" s="9" t="s">
        <v>22</v>
      </c>
      <c r="J559" s="9" t="s">
        <v>19</v>
      </c>
      <c r="K559" s="9" t="s">
        <v>97</v>
      </c>
      <c r="L559" s="9" t="s">
        <v>23</v>
      </c>
      <c r="M559" s="9" t="s">
        <v>24</v>
      </c>
      <c r="N559" s="9" t="s">
        <v>20</v>
      </c>
      <c r="O559" s="9" t="s">
        <v>25</v>
      </c>
      <c r="P559" s="9" t="s">
        <v>0</v>
      </c>
      <c r="Q559" s="9" t="s">
        <v>11</v>
      </c>
      <c r="R559" s="231" t="s">
        <v>11</v>
      </c>
      <c r="S559" s="159" t="s">
        <v>26</v>
      </c>
      <c r="U559" s="553"/>
      <c r="V559" s="985" t="s">
        <v>99</v>
      </c>
      <c r="W559" s="271">
        <v>38</v>
      </c>
      <c r="X559" s="209" t="s">
        <v>101</v>
      </c>
      <c r="Y559" s="986">
        <v>42037</v>
      </c>
      <c r="Z559" s="209">
        <v>400</v>
      </c>
      <c r="AA559" s="209" t="s">
        <v>96</v>
      </c>
      <c r="AB559" s="211">
        <v>9</v>
      </c>
      <c r="AC559" s="271"/>
      <c r="AD559" s="212">
        <v>42061</v>
      </c>
      <c r="AE559" s="210">
        <f>(AD559)</f>
        <v>42061</v>
      </c>
      <c r="AF559" s="271" t="s">
        <v>114</v>
      </c>
      <c r="AG559" s="200">
        <v>520</v>
      </c>
      <c r="AH559" s="200">
        <f t="shared" si="170"/>
        <v>120</v>
      </c>
      <c r="AI559" s="199">
        <f t="shared" si="171"/>
        <v>4680</v>
      </c>
      <c r="AJ559" s="210">
        <f t="shared" si="172"/>
        <v>42089</v>
      </c>
      <c r="AK559" s="200">
        <f t="shared" si="173"/>
        <v>280.8</v>
      </c>
      <c r="AL559" s="924"/>
    </row>
    <row r="560" spans="2:38" ht="15" thickBot="1">
      <c r="B560" s="232"/>
      <c r="C560" s="194"/>
      <c r="D560" s="194"/>
      <c r="E560" s="195" t="s">
        <v>3</v>
      </c>
      <c r="F560" s="195" t="s">
        <v>18</v>
      </c>
      <c r="G560" s="195"/>
      <c r="H560" s="194"/>
      <c r="I560" s="195" t="s">
        <v>21</v>
      </c>
      <c r="J560" s="195" t="s">
        <v>3</v>
      </c>
      <c r="K560" s="195" t="s">
        <v>27</v>
      </c>
      <c r="L560" s="195" t="s">
        <v>28</v>
      </c>
      <c r="M560" s="194"/>
      <c r="N560" s="195" t="s">
        <v>108</v>
      </c>
      <c r="O560" s="195" t="s">
        <v>108</v>
      </c>
      <c r="P560" s="195" t="s">
        <v>30</v>
      </c>
      <c r="Q560" s="195" t="s">
        <v>33</v>
      </c>
      <c r="R560" s="277" t="s">
        <v>30</v>
      </c>
      <c r="S560" s="153"/>
      <c r="U560" s="553"/>
      <c r="V560" s="985" t="s">
        <v>99</v>
      </c>
      <c r="W560" s="271">
        <v>39</v>
      </c>
      <c r="X560" s="209" t="s">
        <v>101</v>
      </c>
      <c r="Y560" s="986">
        <v>42066</v>
      </c>
      <c r="Z560" s="209">
        <v>400</v>
      </c>
      <c r="AA560" s="209" t="s">
        <v>96</v>
      </c>
      <c r="AB560" s="211">
        <v>8.6999999999999993</v>
      </c>
      <c r="AC560" s="271"/>
      <c r="AD560" s="212">
        <v>42072</v>
      </c>
      <c r="AE560" s="210">
        <f>(AD560)</f>
        <v>42072</v>
      </c>
      <c r="AF560" s="271" t="s">
        <v>114</v>
      </c>
      <c r="AG560" s="200">
        <v>358.9</v>
      </c>
      <c r="AH560" s="200">
        <f t="shared" si="170"/>
        <v>-41.100000000000023</v>
      </c>
      <c r="AI560" s="199">
        <f t="shared" si="171"/>
        <v>3122.4299999999994</v>
      </c>
      <c r="AJ560" s="210">
        <f t="shared" si="172"/>
        <v>42100</v>
      </c>
      <c r="AK560" s="200">
        <f t="shared" si="173"/>
        <v>187.34579999999997</v>
      </c>
      <c r="AL560" s="339"/>
    </row>
    <row r="561" spans="2:38">
      <c r="B561" s="1258" t="s">
        <v>196</v>
      </c>
      <c r="C561" s="1248" t="s">
        <v>269</v>
      </c>
      <c r="D561" s="532">
        <v>1</v>
      </c>
      <c r="E561" s="532" t="s">
        <v>101</v>
      </c>
      <c r="F561" s="533">
        <v>42151</v>
      </c>
      <c r="G561" s="532">
        <v>100</v>
      </c>
      <c r="H561" s="402" t="s">
        <v>96</v>
      </c>
      <c r="I561" s="411">
        <v>9.8000000000000007</v>
      </c>
      <c r="J561" s="532" t="s">
        <v>78</v>
      </c>
      <c r="K561" s="408">
        <v>42153</v>
      </c>
      <c r="L561" s="404">
        <v>42158</v>
      </c>
      <c r="M561" s="402" t="s">
        <v>114</v>
      </c>
      <c r="N561" s="409">
        <v>100</v>
      </c>
      <c r="O561" s="409">
        <f>(N561-G561)</f>
        <v>0</v>
      </c>
      <c r="P561" s="410">
        <f>(N561*I561)</f>
        <v>980.00000000000011</v>
      </c>
      <c r="Q561" s="404">
        <f>(L561)</f>
        <v>42158</v>
      </c>
      <c r="R561" s="411">
        <f>(P561*0.06)</f>
        <v>58.800000000000004</v>
      </c>
      <c r="S561" s="1312" t="s">
        <v>331</v>
      </c>
      <c r="U561" s="553"/>
      <c r="V561" s="985" t="s">
        <v>99</v>
      </c>
      <c r="W561" s="271">
        <v>40</v>
      </c>
      <c r="X561" s="209" t="s">
        <v>101</v>
      </c>
      <c r="Y561" s="986">
        <v>42066</v>
      </c>
      <c r="Z561" s="209">
        <v>400</v>
      </c>
      <c r="AA561" s="209" t="s">
        <v>96</v>
      </c>
      <c r="AB561" s="211">
        <v>8.6999999999999993</v>
      </c>
      <c r="AC561" s="271"/>
      <c r="AD561" s="212">
        <v>42079</v>
      </c>
      <c r="AE561" s="210">
        <v>42088</v>
      </c>
      <c r="AF561" s="271" t="s">
        <v>114</v>
      </c>
      <c r="AG561" s="200">
        <v>273.5</v>
      </c>
      <c r="AH561" s="200">
        <f t="shared" si="170"/>
        <v>-126.5</v>
      </c>
      <c r="AI561" s="199">
        <f t="shared" si="171"/>
        <v>2379.4499999999998</v>
      </c>
      <c r="AJ561" s="210">
        <f t="shared" si="172"/>
        <v>42116</v>
      </c>
      <c r="AK561" s="200">
        <f t="shared" si="173"/>
        <v>142.767</v>
      </c>
      <c r="AL561" s="339"/>
    </row>
    <row r="562" spans="2:38">
      <c r="B562" s="390" t="s">
        <v>98</v>
      </c>
      <c r="C562" s="985" t="s">
        <v>99</v>
      </c>
      <c r="D562" s="209">
        <v>46</v>
      </c>
      <c r="E562" s="209" t="s">
        <v>101</v>
      </c>
      <c r="F562" s="210">
        <v>42158</v>
      </c>
      <c r="G562" s="209">
        <v>400</v>
      </c>
      <c r="H562" s="209" t="s">
        <v>96</v>
      </c>
      <c r="I562" s="211">
        <v>9.5</v>
      </c>
      <c r="J562" s="209"/>
      <c r="K562" s="212">
        <v>42158</v>
      </c>
      <c r="L562" s="210">
        <v>42163</v>
      </c>
      <c r="M562" s="209" t="s">
        <v>114</v>
      </c>
      <c r="N562" s="209">
        <v>412.7</v>
      </c>
      <c r="O562" s="200">
        <f>(N562-G562)</f>
        <v>12.699999999999989</v>
      </c>
      <c r="P562" s="199">
        <f>(N562*I562)</f>
        <v>3920.65</v>
      </c>
      <c r="Q562" s="210">
        <f>(L562+28)</f>
        <v>42191</v>
      </c>
      <c r="R562" s="200">
        <f>(P562*0.06)</f>
        <v>235.239</v>
      </c>
      <c r="S562" s="793"/>
      <c r="U562" s="553"/>
      <c r="V562" s="985" t="s">
        <v>99</v>
      </c>
      <c r="W562" s="271">
        <v>41</v>
      </c>
      <c r="X562" s="209" t="s">
        <v>101</v>
      </c>
      <c r="Y562" s="986">
        <v>42066</v>
      </c>
      <c r="Z562" s="209">
        <v>400</v>
      </c>
      <c r="AA562" s="209" t="s">
        <v>96</v>
      </c>
      <c r="AB562" s="211">
        <v>8.6999999999999993</v>
      </c>
      <c r="AC562" s="271"/>
      <c r="AD562" s="212">
        <v>42086</v>
      </c>
      <c r="AE562" s="210">
        <v>42100</v>
      </c>
      <c r="AF562" s="271" t="s">
        <v>114</v>
      </c>
      <c r="AG562" s="200">
        <v>438</v>
      </c>
      <c r="AH562" s="200">
        <f t="shared" si="170"/>
        <v>38</v>
      </c>
      <c r="AI562" s="199">
        <f t="shared" si="171"/>
        <v>3810.6</v>
      </c>
      <c r="AJ562" s="210">
        <f t="shared" si="172"/>
        <v>42128</v>
      </c>
      <c r="AK562" s="200">
        <f t="shared" si="173"/>
        <v>228.636</v>
      </c>
      <c r="AL562" s="339"/>
    </row>
    <row r="563" spans="2:38">
      <c r="B563" s="390" t="s">
        <v>98</v>
      </c>
      <c r="C563" s="985" t="s">
        <v>99</v>
      </c>
      <c r="D563" s="209">
        <v>47</v>
      </c>
      <c r="E563" s="209" t="s">
        <v>101</v>
      </c>
      <c r="F563" s="210">
        <v>42167</v>
      </c>
      <c r="G563" s="209">
        <v>400</v>
      </c>
      <c r="H563" s="209" t="s">
        <v>96</v>
      </c>
      <c r="I563" s="211">
        <v>9.5</v>
      </c>
      <c r="J563" s="209"/>
      <c r="K563" s="212">
        <v>42170</v>
      </c>
      <c r="L563" s="210">
        <v>42170</v>
      </c>
      <c r="M563" s="209" t="s">
        <v>114</v>
      </c>
      <c r="N563" s="209">
        <v>338.5</v>
      </c>
      <c r="O563" s="200">
        <f>(N563-G563)</f>
        <v>-61.5</v>
      </c>
      <c r="P563" s="199">
        <f>(N563*I563)</f>
        <v>3215.75</v>
      </c>
      <c r="Q563" s="210">
        <f>(L563+28)</f>
        <v>42198</v>
      </c>
      <c r="R563" s="200">
        <f>(P563*0.06)</f>
        <v>192.94499999999999</v>
      </c>
      <c r="S563" s="793"/>
      <c r="U563" s="553"/>
      <c r="V563" s="985" t="s">
        <v>99</v>
      </c>
      <c r="W563" s="271">
        <v>42</v>
      </c>
      <c r="X563" s="209" t="s">
        <v>101</v>
      </c>
      <c r="Y563" s="986">
        <v>42066</v>
      </c>
      <c r="Z563" s="209">
        <v>400</v>
      </c>
      <c r="AA563" s="209" t="s">
        <v>96</v>
      </c>
      <c r="AB563" s="211">
        <v>8.6999999999999993</v>
      </c>
      <c r="AC563" s="271"/>
      <c r="AD563" s="212">
        <v>42107</v>
      </c>
      <c r="AE563" s="210">
        <v>42110</v>
      </c>
      <c r="AF563" s="271" t="s">
        <v>114</v>
      </c>
      <c r="AG563" s="200">
        <v>399.5</v>
      </c>
      <c r="AH563" s="200">
        <f t="shared" si="170"/>
        <v>-0.5</v>
      </c>
      <c r="AI563" s="199">
        <f t="shared" si="171"/>
        <v>3475.6499999999996</v>
      </c>
      <c r="AJ563" s="210">
        <f t="shared" si="172"/>
        <v>42138</v>
      </c>
      <c r="AK563" s="200">
        <f t="shared" si="173"/>
        <v>208.53899999999996</v>
      </c>
      <c r="AL563" s="339"/>
    </row>
    <row r="564" spans="2:38">
      <c r="B564" s="390" t="s">
        <v>98</v>
      </c>
      <c r="C564" s="985" t="s">
        <v>99</v>
      </c>
      <c r="D564" s="209">
        <v>48</v>
      </c>
      <c r="E564" s="209" t="s">
        <v>101</v>
      </c>
      <c r="F564" s="210">
        <v>42177</v>
      </c>
      <c r="G564" s="209">
        <v>400</v>
      </c>
      <c r="H564" s="209" t="s">
        <v>96</v>
      </c>
      <c r="I564" s="211">
        <v>9.5</v>
      </c>
      <c r="J564" s="209"/>
      <c r="K564" s="212">
        <v>42180</v>
      </c>
      <c r="L564" s="210">
        <v>42180</v>
      </c>
      <c r="M564" s="209" t="s">
        <v>114</v>
      </c>
      <c r="N564" s="209">
        <v>439</v>
      </c>
      <c r="O564" s="200">
        <f>(N564-G564)</f>
        <v>39</v>
      </c>
      <c r="P564" s="199">
        <f>(N564*I564)</f>
        <v>4170.5</v>
      </c>
      <c r="Q564" s="210">
        <f>(L564+28)</f>
        <v>42208</v>
      </c>
      <c r="R564" s="200">
        <f>(P564*0.06)</f>
        <v>250.23</v>
      </c>
      <c r="S564" s="793"/>
      <c r="U564" s="553"/>
      <c r="V564" s="985" t="s">
        <v>99</v>
      </c>
      <c r="W564" s="209">
        <v>43</v>
      </c>
      <c r="X564" s="209" t="s">
        <v>101</v>
      </c>
      <c r="Y564" s="210">
        <v>42104</v>
      </c>
      <c r="Z564" s="209">
        <v>530</v>
      </c>
      <c r="AA564" s="209" t="s">
        <v>96</v>
      </c>
      <c r="AB564" s="211">
        <v>9.1</v>
      </c>
      <c r="AC564" s="209"/>
      <c r="AD564" s="212">
        <v>42111</v>
      </c>
      <c r="AE564" s="210">
        <v>42116</v>
      </c>
      <c r="AF564" s="209" t="s">
        <v>114</v>
      </c>
      <c r="AG564" s="209">
        <v>564.20000000000005</v>
      </c>
      <c r="AH564" s="200">
        <f t="shared" ref="AH564:AH569" si="174">(AG564-Z564)</f>
        <v>34.200000000000045</v>
      </c>
      <c r="AI564" s="199">
        <f t="shared" ref="AI564:AI569" si="175">(AG564*AB564)</f>
        <v>5134.22</v>
      </c>
      <c r="AJ564" s="210">
        <f t="shared" ref="AJ564:AJ569" si="176">(AE564+28)</f>
        <v>42144</v>
      </c>
      <c r="AK564" s="200">
        <f t="shared" ref="AK564:AK569" si="177">(AI564*0.06)</f>
        <v>308.0532</v>
      </c>
      <c r="AL564" s="465"/>
    </row>
    <row r="565" spans="2:38" ht="15" thickBot="1">
      <c r="B565" s="325"/>
      <c r="C565" s="326"/>
      <c r="D565" s="326"/>
      <c r="E565" s="326"/>
      <c r="F565" s="326"/>
      <c r="G565" s="326"/>
      <c r="H565" s="326"/>
      <c r="I565" s="326"/>
      <c r="J565" s="326"/>
      <c r="K565" s="326"/>
      <c r="L565" s="326"/>
      <c r="M565" s="326"/>
      <c r="N565" s="326"/>
      <c r="O565" s="326"/>
      <c r="P565" s="807">
        <f>SUM(P561:P564)</f>
        <v>12286.900000000001</v>
      </c>
      <c r="Q565" s="326"/>
      <c r="R565" s="807">
        <f>(P565*0.06)</f>
        <v>737.21400000000006</v>
      </c>
      <c r="S565" s="516" t="s">
        <v>8</v>
      </c>
      <c r="U565" s="828"/>
      <c r="V565" s="985" t="s">
        <v>99</v>
      </c>
      <c r="W565" s="209">
        <v>44</v>
      </c>
      <c r="X565" s="209" t="s">
        <v>101</v>
      </c>
      <c r="Y565" s="210">
        <v>42104</v>
      </c>
      <c r="Z565" s="209">
        <v>530</v>
      </c>
      <c r="AA565" s="209" t="s">
        <v>96</v>
      </c>
      <c r="AB565" s="211">
        <v>9.1</v>
      </c>
      <c r="AC565" s="209"/>
      <c r="AD565" s="212">
        <v>42117</v>
      </c>
      <c r="AE565" s="210">
        <v>42124</v>
      </c>
      <c r="AF565" s="209" t="s">
        <v>114</v>
      </c>
      <c r="AG565" s="209">
        <v>569.29999999999995</v>
      </c>
      <c r="AH565" s="200">
        <f t="shared" si="174"/>
        <v>39.299999999999955</v>
      </c>
      <c r="AI565" s="199">
        <f t="shared" si="175"/>
        <v>5180.6299999999992</v>
      </c>
      <c r="AJ565" s="210">
        <f t="shared" si="176"/>
        <v>42152</v>
      </c>
      <c r="AK565" s="200">
        <f t="shared" si="177"/>
        <v>310.83779999999996</v>
      </c>
      <c r="AL565" s="465"/>
    </row>
    <row r="566" spans="2:38">
      <c r="U566" s="553"/>
      <c r="V566" s="985" t="s">
        <v>99</v>
      </c>
      <c r="W566" s="209">
        <v>45</v>
      </c>
      <c r="X566" s="209" t="s">
        <v>101</v>
      </c>
      <c r="Y566" s="210">
        <v>42104</v>
      </c>
      <c r="Z566" s="209">
        <v>400</v>
      </c>
      <c r="AA566" s="209" t="s">
        <v>96</v>
      </c>
      <c r="AB566" s="211">
        <v>9.1999999999999993</v>
      </c>
      <c r="AC566" s="209"/>
      <c r="AD566" s="212">
        <v>42131</v>
      </c>
      <c r="AE566" s="210">
        <v>42137</v>
      </c>
      <c r="AF566" s="209" t="s">
        <v>114</v>
      </c>
      <c r="AG566" s="209">
        <v>400.2</v>
      </c>
      <c r="AH566" s="200">
        <f t="shared" si="174"/>
        <v>0.19999999999998863</v>
      </c>
      <c r="AI566" s="199">
        <f t="shared" si="175"/>
        <v>3681.8399999999997</v>
      </c>
      <c r="AJ566" s="210">
        <f t="shared" si="176"/>
        <v>42165</v>
      </c>
      <c r="AK566" s="200">
        <f t="shared" si="177"/>
        <v>220.91039999999998</v>
      </c>
      <c r="AL566" s="465"/>
    </row>
    <row r="567" spans="2:38" ht="18.600000000000001" thickBot="1">
      <c r="B567" s="162" t="s">
        <v>281</v>
      </c>
      <c r="K567" t="s">
        <v>78</v>
      </c>
      <c r="R567" s="161"/>
      <c r="U567" s="553"/>
      <c r="V567" s="985" t="s">
        <v>99</v>
      </c>
      <c r="W567" s="209">
        <v>46</v>
      </c>
      <c r="X567" s="209" t="s">
        <v>101</v>
      </c>
      <c r="Y567" s="210">
        <v>42158</v>
      </c>
      <c r="Z567" s="209">
        <v>400</v>
      </c>
      <c r="AA567" s="209" t="s">
        <v>96</v>
      </c>
      <c r="AB567" s="211">
        <v>9.5</v>
      </c>
      <c r="AC567" s="209"/>
      <c r="AD567" s="212">
        <v>42158</v>
      </c>
      <c r="AE567" s="210">
        <v>42163</v>
      </c>
      <c r="AF567" s="209" t="s">
        <v>114</v>
      </c>
      <c r="AG567" s="209">
        <v>412.7</v>
      </c>
      <c r="AH567" s="200">
        <f t="shared" si="174"/>
        <v>12.699999999999989</v>
      </c>
      <c r="AI567" s="199">
        <f t="shared" si="175"/>
        <v>3920.65</v>
      </c>
      <c r="AJ567" s="210">
        <f t="shared" si="176"/>
        <v>42191</v>
      </c>
      <c r="AK567" s="200">
        <f t="shared" si="177"/>
        <v>235.239</v>
      </c>
      <c r="AL567" s="929"/>
    </row>
    <row r="568" spans="2:38">
      <c r="B568" s="226"/>
      <c r="C568" s="227"/>
      <c r="D568" s="227"/>
      <c r="E568" s="228" t="s">
        <v>14</v>
      </c>
      <c r="F568" s="228" t="s">
        <v>12</v>
      </c>
      <c r="G568" s="228"/>
      <c r="H568" s="227"/>
      <c r="I568" s="228" t="s">
        <v>15</v>
      </c>
      <c r="J568" s="228" t="s">
        <v>16</v>
      </c>
      <c r="K568" s="228" t="s">
        <v>12</v>
      </c>
      <c r="L568" s="228" t="s">
        <v>12</v>
      </c>
      <c r="M568" s="227"/>
      <c r="N568" s="227"/>
      <c r="O568" s="227"/>
      <c r="P568" s="227"/>
      <c r="Q568" s="228" t="s">
        <v>12</v>
      </c>
      <c r="R568" s="276" t="s">
        <v>17</v>
      </c>
      <c r="S568" s="151"/>
      <c r="U568" s="553"/>
      <c r="V568" s="985" t="s">
        <v>99</v>
      </c>
      <c r="W568" s="209">
        <v>47</v>
      </c>
      <c r="X568" s="209" t="s">
        <v>101</v>
      </c>
      <c r="Y568" s="210">
        <v>42167</v>
      </c>
      <c r="Z568" s="209">
        <v>400</v>
      </c>
      <c r="AA568" s="209" t="s">
        <v>96</v>
      </c>
      <c r="AB568" s="211">
        <v>9.5</v>
      </c>
      <c r="AC568" s="209"/>
      <c r="AD568" s="212">
        <v>42170</v>
      </c>
      <c r="AE568" s="210">
        <v>42170</v>
      </c>
      <c r="AF568" s="209" t="s">
        <v>114</v>
      </c>
      <c r="AG568" s="209">
        <v>338.5</v>
      </c>
      <c r="AH568" s="200">
        <f t="shared" si="174"/>
        <v>-61.5</v>
      </c>
      <c r="AI568" s="199">
        <f t="shared" si="175"/>
        <v>3215.75</v>
      </c>
      <c r="AJ568" s="210">
        <f t="shared" si="176"/>
        <v>42198</v>
      </c>
      <c r="AK568" s="200">
        <f t="shared" si="177"/>
        <v>192.94499999999999</v>
      </c>
      <c r="AL568" s="339"/>
    </row>
    <row r="569" spans="2:38">
      <c r="B569" s="230" t="s">
        <v>3</v>
      </c>
      <c r="C569" s="8" t="s">
        <v>4</v>
      </c>
      <c r="D569" s="9" t="s">
        <v>18</v>
      </c>
      <c r="E569" s="9" t="s">
        <v>19</v>
      </c>
      <c r="F569" s="9" t="s">
        <v>19</v>
      </c>
      <c r="G569" s="9" t="s">
        <v>20</v>
      </c>
      <c r="H569" s="9" t="s">
        <v>21</v>
      </c>
      <c r="I569" s="9" t="s">
        <v>22</v>
      </c>
      <c r="J569" s="9" t="s">
        <v>19</v>
      </c>
      <c r="K569" s="9" t="s">
        <v>97</v>
      </c>
      <c r="L569" s="9" t="s">
        <v>23</v>
      </c>
      <c r="M569" s="9" t="s">
        <v>24</v>
      </c>
      <c r="N569" s="9" t="s">
        <v>20</v>
      </c>
      <c r="O569" s="9" t="s">
        <v>25</v>
      </c>
      <c r="P569" s="9" t="s">
        <v>0</v>
      </c>
      <c r="Q569" s="9" t="s">
        <v>11</v>
      </c>
      <c r="R569" s="231" t="s">
        <v>11</v>
      </c>
      <c r="S569" s="159" t="s">
        <v>26</v>
      </c>
      <c r="U569" s="553"/>
      <c r="V569" s="985" t="s">
        <v>99</v>
      </c>
      <c r="W569" s="209">
        <v>48</v>
      </c>
      <c r="X569" s="209" t="s">
        <v>101</v>
      </c>
      <c r="Y569" s="210">
        <v>42177</v>
      </c>
      <c r="Z569" s="209">
        <v>400</v>
      </c>
      <c r="AA569" s="209" t="s">
        <v>96</v>
      </c>
      <c r="AB569" s="211">
        <v>9.5</v>
      </c>
      <c r="AC569" s="209"/>
      <c r="AD569" s="212">
        <v>42180</v>
      </c>
      <c r="AE569" s="210">
        <v>42180</v>
      </c>
      <c r="AF569" s="209" t="s">
        <v>114</v>
      </c>
      <c r="AG569" s="209">
        <v>439</v>
      </c>
      <c r="AH569" s="200">
        <f t="shared" si="174"/>
        <v>39</v>
      </c>
      <c r="AI569" s="199">
        <f t="shared" si="175"/>
        <v>4170.5</v>
      </c>
      <c r="AJ569" s="210">
        <f t="shared" si="176"/>
        <v>42208</v>
      </c>
      <c r="AK569" s="200">
        <f t="shared" si="177"/>
        <v>250.23</v>
      </c>
      <c r="AL569" s="339"/>
    </row>
    <row r="570" spans="2:38" ht="15" thickBot="1">
      <c r="B570" s="468"/>
      <c r="C570" s="194"/>
      <c r="D570" s="194"/>
      <c r="E570" s="195" t="s">
        <v>3</v>
      </c>
      <c r="F570" s="195" t="s">
        <v>18</v>
      </c>
      <c r="G570" s="195"/>
      <c r="H570" s="194"/>
      <c r="I570" s="195" t="s">
        <v>21</v>
      </c>
      <c r="J570" s="195" t="s">
        <v>3</v>
      </c>
      <c r="K570" s="195" t="s">
        <v>27</v>
      </c>
      <c r="L570" s="195" t="s">
        <v>28</v>
      </c>
      <c r="M570" s="194"/>
      <c r="N570" s="195" t="s">
        <v>108</v>
      </c>
      <c r="O570" s="195" t="s">
        <v>108</v>
      </c>
      <c r="P570" s="195" t="s">
        <v>30</v>
      </c>
      <c r="Q570" s="195" t="s">
        <v>33</v>
      </c>
      <c r="R570" s="277" t="s">
        <v>30</v>
      </c>
      <c r="S570" s="153"/>
      <c r="U570" s="553"/>
      <c r="V570" s="985" t="s">
        <v>99</v>
      </c>
      <c r="W570" s="209">
        <v>49</v>
      </c>
      <c r="X570" s="209" t="s">
        <v>101</v>
      </c>
      <c r="Y570" s="210">
        <v>42185</v>
      </c>
      <c r="Z570" s="209">
        <v>400</v>
      </c>
      <c r="AA570" s="209" t="s">
        <v>96</v>
      </c>
      <c r="AB570" s="211">
        <v>9.5</v>
      </c>
      <c r="AC570" s="209"/>
      <c r="AD570" s="212">
        <v>42191</v>
      </c>
      <c r="AE570" s="210">
        <v>42191</v>
      </c>
      <c r="AF570" s="209" t="s">
        <v>114</v>
      </c>
      <c r="AG570" s="209">
        <v>438.6</v>
      </c>
      <c r="AH570" s="200">
        <f t="shared" ref="AH570:AH575" si="178">(AG570-Z570)</f>
        <v>38.600000000000023</v>
      </c>
      <c r="AI570" s="199">
        <f t="shared" ref="AI570:AI575" si="179">(AG570*AB570)</f>
        <v>4166.7</v>
      </c>
      <c r="AJ570" s="210">
        <f t="shared" ref="AJ570:AJ575" si="180">(AE570+28)</f>
        <v>42219</v>
      </c>
      <c r="AK570" s="200">
        <f t="shared" ref="AK570:AK575" si="181">(AI570*0.04)</f>
        <v>166.66800000000001</v>
      </c>
      <c r="AL570" s="339"/>
    </row>
    <row r="571" spans="2:38">
      <c r="B571" s="380" t="s">
        <v>98</v>
      </c>
      <c r="C571" s="985" t="s">
        <v>99</v>
      </c>
      <c r="D571" s="209">
        <v>49</v>
      </c>
      <c r="E571" s="209" t="s">
        <v>101</v>
      </c>
      <c r="F571" s="210">
        <v>42185</v>
      </c>
      <c r="G571" s="209">
        <v>400</v>
      </c>
      <c r="H571" s="209" t="s">
        <v>96</v>
      </c>
      <c r="I571" s="211">
        <v>9.5</v>
      </c>
      <c r="J571" s="209"/>
      <c r="K571" s="212">
        <v>42191</v>
      </c>
      <c r="L571" s="210">
        <v>42191</v>
      </c>
      <c r="M571" s="209" t="s">
        <v>114</v>
      </c>
      <c r="N571" s="209">
        <v>438.6</v>
      </c>
      <c r="O571" s="200">
        <f>(N571-G571)</f>
        <v>38.600000000000023</v>
      </c>
      <c r="P571" s="199">
        <f>(N571*I571)</f>
        <v>4166.7</v>
      </c>
      <c r="Q571" s="210">
        <f>(L571+28)</f>
        <v>42219</v>
      </c>
      <c r="R571" s="200">
        <f>(P571*0.04)</f>
        <v>166.66800000000001</v>
      </c>
      <c r="S571" s="471"/>
      <c r="U571" s="553"/>
      <c r="V571" s="563" t="s">
        <v>99</v>
      </c>
      <c r="W571" s="209">
        <v>50</v>
      </c>
      <c r="X571" s="209" t="s">
        <v>101</v>
      </c>
      <c r="Y571" s="210">
        <v>42199</v>
      </c>
      <c r="Z571" s="209">
        <v>400</v>
      </c>
      <c r="AA571" s="209" t="s">
        <v>96</v>
      </c>
      <c r="AB571" s="211">
        <v>9.5</v>
      </c>
      <c r="AC571" s="209"/>
      <c r="AD571" s="212">
        <v>42201</v>
      </c>
      <c r="AE571" s="210">
        <v>42201</v>
      </c>
      <c r="AF571" s="209" t="s">
        <v>114</v>
      </c>
      <c r="AG571" s="209">
        <v>394.8</v>
      </c>
      <c r="AH571" s="200">
        <f t="shared" si="178"/>
        <v>-5.1999999999999886</v>
      </c>
      <c r="AI571" s="199">
        <f t="shared" si="179"/>
        <v>3750.6</v>
      </c>
      <c r="AJ571" s="210">
        <f t="shared" si="180"/>
        <v>42229</v>
      </c>
      <c r="AK571" s="200">
        <f t="shared" si="181"/>
        <v>150.024</v>
      </c>
      <c r="AL571" s="339"/>
    </row>
    <row r="572" spans="2:38">
      <c r="B572" s="390" t="s">
        <v>98</v>
      </c>
      <c r="C572" s="563" t="s">
        <v>99</v>
      </c>
      <c r="D572" s="209">
        <v>50</v>
      </c>
      <c r="E572" s="209" t="s">
        <v>101</v>
      </c>
      <c r="F572" s="210">
        <v>42199</v>
      </c>
      <c r="G572" s="209">
        <v>400</v>
      </c>
      <c r="H572" s="209" t="s">
        <v>96</v>
      </c>
      <c r="I572" s="211">
        <v>9.5</v>
      </c>
      <c r="J572" s="209"/>
      <c r="K572" s="212">
        <v>42201</v>
      </c>
      <c r="L572" s="210">
        <v>42201</v>
      </c>
      <c r="M572" s="209" t="s">
        <v>114</v>
      </c>
      <c r="N572" s="209">
        <v>394.8</v>
      </c>
      <c r="O572" s="200">
        <f>(N572-G572)</f>
        <v>-5.1999999999999886</v>
      </c>
      <c r="P572" s="199">
        <f>(N572*I572)</f>
        <v>3750.6</v>
      </c>
      <c r="Q572" s="210">
        <f>(L572+28)</f>
        <v>42229</v>
      </c>
      <c r="R572" s="200">
        <f>(P572*0.04)</f>
        <v>150.024</v>
      </c>
      <c r="S572" s="339"/>
      <c r="U572" s="553"/>
      <c r="V572" s="563" t="s">
        <v>99</v>
      </c>
      <c r="W572" s="209">
        <v>51</v>
      </c>
      <c r="X572" s="209" t="s">
        <v>101</v>
      </c>
      <c r="Y572" s="210">
        <v>42199</v>
      </c>
      <c r="Z572" s="209">
        <v>400</v>
      </c>
      <c r="AA572" s="209" t="s">
        <v>96</v>
      </c>
      <c r="AB572" s="211">
        <v>9.8000000000000007</v>
      </c>
      <c r="AC572" s="209"/>
      <c r="AD572" s="212">
        <v>42205</v>
      </c>
      <c r="AE572" s="210">
        <v>42205</v>
      </c>
      <c r="AF572" s="209" t="s">
        <v>114</v>
      </c>
      <c r="AG572" s="209">
        <v>421.2</v>
      </c>
      <c r="AH572" s="200">
        <f t="shared" si="178"/>
        <v>21.199999999999989</v>
      </c>
      <c r="AI572" s="199">
        <f t="shared" si="179"/>
        <v>4127.76</v>
      </c>
      <c r="AJ572" s="210">
        <f t="shared" si="180"/>
        <v>42233</v>
      </c>
      <c r="AK572" s="200">
        <f t="shared" si="181"/>
        <v>165.1104</v>
      </c>
      <c r="AL572" s="339"/>
    </row>
    <row r="573" spans="2:38">
      <c r="B573" s="390" t="s">
        <v>98</v>
      </c>
      <c r="C573" s="563" t="s">
        <v>99</v>
      </c>
      <c r="D573" s="209">
        <v>51</v>
      </c>
      <c r="E573" s="209" t="s">
        <v>101</v>
      </c>
      <c r="F573" s="210">
        <v>42199</v>
      </c>
      <c r="G573" s="209">
        <v>400</v>
      </c>
      <c r="H573" s="209" t="s">
        <v>96</v>
      </c>
      <c r="I573" s="211">
        <v>9.8000000000000007</v>
      </c>
      <c r="J573" s="209"/>
      <c r="K573" s="212">
        <v>42205</v>
      </c>
      <c r="L573" s="210">
        <v>42205</v>
      </c>
      <c r="M573" s="209" t="s">
        <v>114</v>
      </c>
      <c r="N573" s="209">
        <v>421.2</v>
      </c>
      <c r="O573" s="200">
        <f>(N573-G573)</f>
        <v>21.199999999999989</v>
      </c>
      <c r="P573" s="199">
        <f>(N573*I573)</f>
        <v>4127.76</v>
      </c>
      <c r="Q573" s="210">
        <f>(L573+28)</f>
        <v>42233</v>
      </c>
      <c r="R573" s="200">
        <f>(P573*0.04)</f>
        <v>165.1104</v>
      </c>
      <c r="S573" s="339"/>
      <c r="U573" s="553"/>
      <c r="V573" s="563" t="s">
        <v>99</v>
      </c>
      <c r="W573" s="209">
        <v>52</v>
      </c>
      <c r="X573" s="209" t="s">
        <v>101</v>
      </c>
      <c r="Y573" s="210">
        <v>42216</v>
      </c>
      <c r="Z573" s="209">
        <v>400</v>
      </c>
      <c r="AA573" s="209" t="s">
        <v>96</v>
      </c>
      <c r="AB573" s="211">
        <v>9.8000000000000007</v>
      </c>
      <c r="AC573" s="209"/>
      <c r="AD573" s="212">
        <v>42216</v>
      </c>
      <c r="AE573" s="210">
        <v>42216</v>
      </c>
      <c r="AF573" s="209" t="s">
        <v>114</v>
      </c>
      <c r="AG573" s="209">
        <v>424.1</v>
      </c>
      <c r="AH573" s="200">
        <f t="shared" si="178"/>
        <v>24.100000000000023</v>
      </c>
      <c r="AI573" s="199">
        <f t="shared" si="179"/>
        <v>4156.18</v>
      </c>
      <c r="AJ573" s="210">
        <f t="shared" si="180"/>
        <v>42244</v>
      </c>
      <c r="AK573" s="200">
        <f t="shared" si="181"/>
        <v>166.24720000000002</v>
      </c>
      <c r="AL573" s="339"/>
    </row>
    <row r="574" spans="2:38">
      <c r="B574" s="686" t="s">
        <v>320</v>
      </c>
      <c r="C574" s="1339" t="s">
        <v>99</v>
      </c>
      <c r="D574" s="1329">
        <v>1</v>
      </c>
      <c r="E574" s="1329" t="s">
        <v>101</v>
      </c>
      <c r="F574" s="1330">
        <v>42208</v>
      </c>
      <c r="G574" s="1329">
        <v>50</v>
      </c>
      <c r="H574" s="1329" t="s">
        <v>96</v>
      </c>
      <c r="I574" s="1331">
        <v>9.5</v>
      </c>
      <c r="J574" s="1329"/>
      <c r="K574" s="1332">
        <v>42208</v>
      </c>
      <c r="L574" s="1330">
        <v>42208</v>
      </c>
      <c r="M574" s="1329" t="s">
        <v>114</v>
      </c>
      <c r="N574" s="1329">
        <v>55.4</v>
      </c>
      <c r="O574" s="1333">
        <f>(N574-G574)</f>
        <v>5.3999999999999986</v>
      </c>
      <c r="P574" s="1334">
        <f>(N574*I574)</f>
        <v>526.29999999999995</v>
      </c>
      <c r="Q574" s="1330">
        <f>(L574+28)</f>
        <v>42236</v>
      </c>
      <c r="R574" s="1333">
        <f>(P574*0.06)</f>
        <v>31.577999999999996</v>
      </c>
      <c r="S574" s="339"/>
      <c r="U574" s="553"/>
      <c r="V574" s="563" t="s">
        <v>99</v>
      </c>
      <c r="W574" s="209">
        <v>53</v>
      </c>
      <c r="X574" s="209" t="s">
        <v>101</v>
      </c>
      <c r="Y574" s="210">
        <v>42216</v>
      </c>
      <c r="Z574" s="209">
        <v>400</v>
      </c>
      <c r="AA574" s="209" t="s">
        <v>96</v>
      </c>
      <c r="AB574" s="211">
        <v>9.8000000000000007</v>
      </c>
      <c r="AC574" s="209"/>
      <c r="AD574" s="212">
        <v>42222</v>
      </c>
      <c r="AE574" s="210">
        <v>42222</v>
      </c>
      <c r="AF574" s="209" t="s">
        <v>114</v>
      </c>
      <c r="AG574" s="209">
        <v>438.6</v>
      </c>
      <c r="AH574" s="200">
        <f t="shared" si="178"/>
        <v>38.600000000000023</v>
      </c>
      <c r="AI574" s="199">
        <f t="shared" si="179"/>
        <v>4298.2800000000007</v>
      </c>
      <c r="AJ574" s="210">
        <f t="shared" si="180"/>
        <v>42250</v>
      </c>
      <c r="AK574" s="200">
        <f t="shared" si="181"/>
        <v>171.93120000000002</v>
      </c>
      <c r="AL574" s="339"/>
    </row>
    <row r="575" spans="2:38">
      <c r="B575" s="390" t="s">
        <v>98</v>
      </c>
      <c r="C575" s="563" t="s">
        <v>99</v>
      </c>
      <c r="D575" s="209">
        <v>52</v>
      </c>
      <c r="E575" s="209" t="s">
        <v>101</v>
      </c>
      <c r="F575" s="210">
        <v>42216</v>
      </c>
      <c r="G575" s="209">
        <v>400</v>
      </c>
      <c r="H575" s="209" t="s">
        <v>96</v>
      </c>
      <c r="I575" s="211">
        <v>9.8000000000000007</v>
      </c>
      <c r="J575" s="209"/>
      <c r="K575" s="212">
        <v>42216</v>
      </c>
      <c r="L575" s="210">
        <v>42216</v>
      </c>
      <c r="M575" s="209" t="s">
        <v>114</v>
      </c>
      <c r="N575" s="209">
        <v>424.1</v>
      </c>
      <c r="O575" s="200">
        <f>(N575-G575)</f>
        <v>24.100000000000023</v>
      </c>
      <c r="P575" s="199">
        <f>(N575*I575)</f>
        <v>4156.18</v>
      </c>
      <c r="Q575" s="210">
        <f>(L575+28)</f>
        <v>42244</v>
      </c>
      <c r="R575" s="200">
        <f>(P575*0.04)</f>
        <v>166.24720000000002</v>
      </c>
      <c r="S575" s="339"/>
      <c r="U575" s="553"/>
      <c r="V575" s="563" t="s">
        <v>99</v>
      </c>
      <c r="W575" s="209">
        <v>54</v>
      </c>
      <c r="X575" s="209" t="s">
        <v>101</v>
      </c>
      <c r="Y575" s="210">
        <v>42229</v>
      </c>
      <c r="Z575" s="209">
        <v>400</v>
      </c>
      <c r="AA575" s="209" t="s">
        <v>96</v>
      </c>
      <c r="AB575" s="211">
        <v>9.8000000000000007</v>
      </c>
      <c r="AC575" s="209"/>
      <c r="AD575" s="212">
        <v>42229</v>
      </c>
      <c r="AE575" s="210">
        <v>42229</v>
      </c>
      <c r="AF575" s="209" t="s">
        <v>114</v>
      </c>
      <c r="AG575" s="209">
        <v>415.2</v>
      </c>
      <c r="AH575" s="200">
        <f t="shared" si="178"/>
        <v>15.199999999999989</v>
      </c>
      <c r="AI575" s="199">
        <f t="shared" si="179"/>
        <v>4068.96</v>
      </c>
      <c r="AJ575" s="210">
        <f t="shared" si="180"/>
        <v>42257</v>
      </c>
      <c r="AK575" s="200">
        <f t="shared" si="181"/>
        <v>162.75839999999999</v>
      </c>
      <c r="AL575" s="339"/>
    </row>
    <row r="576" spans="2:38" ht="15" thickBot="1">
      <c r="B576" s="325"/>
      <c r="C576" s="326"/>
      <c r="D576" s="326"/>
      <c r="E576" s="326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807">
        <f>SUM(P571:P575)</f>
        <v>16727.54</v>
      </c>
      <c r="Q576" s="326"/>
      <c r="R576" s="807">
        <f>P576*0.04</f>
        <v>669.10160000000008</v>
      </c>
      <c r="S576" s="392" t="s">
        <v>8</v>
      </c>
      <c r="U576" s="553"/>
      <c r="V576" s="563" t="s">
        <v>99</v>
      </c>
      <c r="W576" s="209">
        <v>55</v>
      </c>
      <c r="X576" s="209" t="s">
        <v>101</v>
      </c>
      <c r="Y576" s="210">
        <v>42229</v>
      </c>
      <c r="Z576" s="209">
        <v>400</v>
      </c>
      <c r="AA576" s="209" t="s">
        <v>96</v>
      </c>
      <c r="AB576" s="211">
        <v>9.8000000000000007</v>
      </c>
      <c r="AC576" s="209"/>
      <c r="AD576" s="212">
        <v>42241</v>
      </c>
      <c r="AE576" s="210">
        <v>42241</v>
      </c>
      <c r="AF576" s="209" t="s">
        <v>114</v>
      </c>
      <c r="AG576" s="209">
        <v>434.9</v>
      </c>
      <c r="AH576" s="200">
        <f t="shared" ref="AH576:AH590" si="182">(AG576-Z576)</f>
        <v>34.899999999999977</v>
      </c>
      <c r="AI576" s="199">
        <f t="shared" ref="AI576:AI590" si="183">(AG576*AB576)</f>
        <v>4262.0200000000004</v>
      </c>
      <c r="AJ576" s="210">
        <f t="shared" ref="AJ576:AJ590" si="184">(AE576+28)</f>
        <v>42269</v>
      </c>
      <c r="AK576" s="200">
        <f t="shared" ref="AK576:AK590" si="185">(AI576*0.04)</f>
        <v>170.48080000000002</v>
      </c>
      <c r="AL576" s="339"/>
    </row>
    <row r="577" spans="2:38">
      <c r="R577" s="93"/>
      <c r="U577" s="553"/>
      <c r="V577" s="563" t="s">
        <v>99</v>
      </c>
      <c r="W577" s="209">
        <v>56</v>
      </c>
      <c r="X577" s="209" t="s">
        <v>101</v>
      </c>
      <c r="Y577" s="210">
        <v>42248</v>
      </c>
      <c r="Z577" s="209">
        <v>400</v>
      </c>
      <c r="AA577" s="209" t="s">
        <v>96</v>
      </c>
      <c r="AB577" s="211">
        <v>9.8000000000000007</v>
      </c>
      <c r="AC577" s="209"/>
      <c r="AD577" s="212">
        <v>42249</v>
      </c>
      <c r="AE577" s="210">
        <v>42250</v>
      </c>
      <c r="AF577" s="209" t="s">
        <v>114</v>
      </c>
      <c r="AG577" s="209">
        <v>443.3</v>
      </c>
      <c r="AH577" s="200">
        <f t="shared" si="182"/>
        <v>43.300000000000011</v>
      </c>
      <c r="AI577" s="199">
        <f t="shared" si="183"/>
        <v>4344.34</v>
      </c>
      <c r="AJ577" s="210">
        <f t="shared" si="184"/>
        <v>42278</v>
      </c>
      <c r="AK577" s="200">
        <f t="shared" si="185"/>
        <v>173.77360000000002</v>
      </c>
      <c r="AL577" s="339"/>
    </row>
    <row r="578" spans="2:38" ht="18.600000000000001" thickBot="1">
      <c r="B578" s="162" t="s">
        <v>282</v>
      </c>
      <c r="K578" t="s">
        <v>78</v>
      </c>
      <c r="R578" s="161"/>
      <c r="U578" s="553"/>
      <c r="V578" s="563" t="s">
        <v>99</v>
      </c>
      <c r="W578" s="209">
        <v>57</v>
      </c>
      <c r="X578" s="209" t="s">
        <v>101</v>
      </c>
      <c r="Y578" s="210">
        <v>42250</v>
      </c>
      <c r="Z578" s="209">
        <v>400</v>
      </c>
      <c r="AA578" s="209" t="s">
        <v>96</v>
      </c>
      <c r="AB578" s="211">
        <v>9.8000000000000007</v>
      </c>
      <c r="AC578" s="209"/>
      <c r="AD578" s="212">
        <v>42255</v>
      </c>
      <c r="AE578" s="210">
        <v>42256</v>
      </c>
      <c r="AF578" s="209" t="s">
        <v>114</v>
      </c>
      <c r="AG578" s="209">
        <v>416.3</v>
      </c>
      <c r="AH578" s="200">
        <f t="shared" si="182"/>
        <v>16.300000000000011</v>
      </c>
      <c r="AI578" s="199">
        <f t="shared" si="183"/>
        <v>4079.7400000000002</v>
      </c>
      <c r="AJ578" s="210">
        <f t="shared" si="184"/>
        <v>42284</v>
      </c>
      <c r="AK578" s="200">
        <f t="shared" si="185"/>
        <v>163.18960000000001</v>
      </c>
      <c r="AL578" s="339"/>
    </row>
    <row r="579" spans="2:38">
      <c r="B579" s="226"/>
      <c r="C579" s="227"/>
      <c r="D579" s="227"/>
      <c r="E579" s="228" t="s">
        <v>14</v>
      </c>
      <c r="F579" s="228" t="s">
        <v>12</v>
      </c>
      <c r="G579" s="228"/>
      <c r="H579" s="227"/>
      <c r="I579" s="228" t="s">
        <v>15</v>
      </c>
      <c r="J579" s="228" t="s">
        <v>16</v>
      </c>
      <c r="K579" s="228" t="s">
        <v>12</v>
      </c>
      <c r="L579" s="228" t="s">
        <v>12</v>
      </c>
      <c r="M579" s="227"/>
      <c r="N579" s="227"/>
      <c r="O579" s="227"/>
      <c r="P579" s="227"/>
      <c r="Q579" s="228" t="s">
        <v>12</v>
      </c>
      <c r="R579" s="276" t="s">
        <v>17</v>
      </c>
      <c r="S579" s="151"/>
      <c r="U579" s="553"/>
      <c r="V579" s="563" t="s">
        <v>99</v>
      </c>
      <c r="W579" s="209">
        <v>58</v>
      </c>
      <c r="X579" s="209" t="s">
        <v>101</v>
      </c>
      <c r="Y579" s="210">
        <v>42256</v>
      </c>
      <c r="Z579" s="209">
        <v>500</v>
      </c>
      <c r="AA579" s="209" t="s">
        <v>96</v>
      </c>
      <c r="AB579" s="211">
        <v>9.8000000000000007</v>
      </c>
      <c r="AC579" s="209"/>
      <c r="AD579" s="212">
        <v>42258</v>
      </c>
      <c r="AE579" s="210">
        <v>42258</v>
      </c>
      <c r="AF579" s="209" t="s">
        <v>114</v>
      </c>
      <c r="AG579" s="209">
        <v>515.20000000000005</v>
      </c>
      <c r="AH579" s="200">
        <f t="shared" si="182"/>
        <v>15.200000000000045</v>
      </c>
      <c r="AI579" s="199">
        <f t="shared" si="183"/>
        <v>5048.9600000000009</v>
      </c>
      <c r="AJ579" s="210">
        <f t="shared" si="184"/>
        <v>42286</v>
      </c>
      <c r="AK579" s="200">
        <f t="shared" si="185"/>
        <v>201.95840000000004</v>
      </c>
      <c r="AL579" s="339"/>
    </row>
    <row r="580" spans="2:38">
      <c r="B580" s="230" t="s">
        <v>3</v>
      </c>
      <c r="C580" s="8" t="s">
        <v>4</v>
      </c>
      <c r="D580" s="9" t="s">
        <v>18</v>
      </c>
      <c r="E580" s="9" t="s">
        <v>19</v>
      </c>
      <c r="F580" s="9" t="s">
        <v>19</v>
      </c>
      <c r="G580" s="9" t="s">
        <v>20</v>
      </c>
      <c r="H580" s="9" t="s">
        <v>21</v>
      </c>
      <c r="I580" s="9" t="s">
        <v>22</v>
      </c>
      <c r="J580" s="9" t="s">
        <v>19</v>
      </c>
      <c r="K580" s="9" t="s">
        <v>97</v>
      </c>
      <c r="L580" s="9" t="s">
        <v>23</v>
      </c>
      <c r="M580" s="9" t="s">
        <v>24</v>
      </c>
      <c r="N580" s="9" t="s">
        <v>20</v>
      </c>
      <c r="O580" s="9" t="s">
        <v>25</v>
      </c>
      <c r="P580" s="9" t="s">
        <v>0</v>
      </c>
      <c r="Q580" s="9" t="s">
        <v>11</v>
      </c>
      <c r="R580" s="231" t="s">
        <v>11</v>
      </c>
      <c r="S580" s="159" t="s">
        <v>26</v>
      </c>
      <c r="U580" s="553"/>
      <c r="V580" s="563" t="s">
        <v>99</v>
      </c>
      <c r="W580" s="209">
        <v>59</v>
      </c>
      <c r="X580" s="209" t="s">
        <v>101</v>
      </c>
      <c r="Y580" s="210">
        <v>42261</v>
      </c>
      <c r="Z580" s="209">
        <v>700</v>
      </c>
      <c r="AA580" s="209" t="s">
        <v>96</v>
      </c>
      <c r="AB580" s="211">
        <v>9.8000000000000007</v>
      </c>
      <c r="AC580" s="209"/>
      <c r="AD580" s="212">
        <v>42265</v>
      </c>
      <c r="AE580" s="210">
        <f t="shared" ref="AE580:AE586" si="186">(AD580)</f>
        <v>42265</v>
      </c>
      <c r="AF580" s="209" t="s">
        <v>114</v>
      </c>
      <c r="AG580" s="209">
        <v>522.20000000000005</v>
      </c>
      <c r="AH580" s="200">
        <f t="shared" si="182"/>
        <v>-177.79999999999995</v>
      </c>
      <c r="AI580" s="199">
        <f t="shared" si="183"/>
        <v>5117.5600000000004</v>
      </c>
      <c r="AJ580" s="210">
        <f t="shared" si="184"/>
        <v>42293</v>
      </c>
      <c r="AK580" s="200">
        <f t="shared" si="185"/>
        <v>204.70240000000001</v>
      </c>
      <c r="AL580" s="339"/>
    </row>
    <row r="581" spans="2:38" ht="15" thickBot="1">
      <c r="B581" s="468"/>
      <c r="C581" s="194"/>
      <c r="D581" s="194"/>
      <c r="E581" s="195" t="s">
        <v>3</v>
      </c>
      <c r="F581" s="195" t="s">
        <v>18</v>
      </c>
      <c r="G581" s="195"/>
      <c r="H581" s="194"/>
      <c r="I581" s="195" t="s">
        <v>21</v>
      </c>
      <c r="J581" s="195" t="s">
        <v>3</v>
      </c>
      <c r="K581" s="195" t="s">
        <v>27</v>
      </c>
      <c r="L581" s="195" t="s">
        <v>28</v>
      </c>
      <c r="M581" s="194"/>
      <c r="N581" s="195" t="s">
        <v>108</v>
      </c>
      <c r="O581" s="195" t="s">
        <v>108</v>
      </c>
      <c r="P581" s="195" t="s">
        <v>30</v>
      </c>
      <c r="Q581" s="195" t="s">
        <v>33</v>
      </c>
      <c r="R581" s="277" t="s">
        <v>30</v>
      </c>
      <c r="S581" s="153"/>
      <c r="U581" s="553"/>
      <c r="V581" s="563" t="s">
        <v>99</v>
      </c>
      <c r="W581" s="209">
        <v>60</v>
      </c>
      <c r="X581" s="209" t="s">
        <v>101</v>
      </c>
      <c r="Y581" s="210">
        <v>42256</v>
      </c>
      <c r="Z581" s="209">
        <v>200</v>
      </c>
      <c r="AA581" s="209" t="s">
        <v>96</v>
      </c>
      <c r="AB581" s="211">
        <v>9.8000000000000007</v>
      </c>
      <c r="AC581" s="209"/>
      <c r="AD581" s="212">
        <v>42262</v>
      </c>
      <c r="AE581" s="210">
        <f t="shared" si="186"/>
        <v>42262</v>
      </c>
      <c r="AF581" s="209" t="s">
        <v>114</v>
      </c>
      <c r="AG581" s="209">
        <v>463.5</v>
      </c>
      <c r="AH581" s="200">
        <f t="shared" si="182"/>
        <v>263.5</v>
      </c>
      <c r="AI581" s="199">
        <f t="shared" si="183"/>
        <v>4542.3</v>
      </c>
      <c r="AJ581" s="210">
        <f t="shared" si="184"/>
        <v>42290</v>
      </c>
      <c r="AK581" s="200">
        <f t="shared" si="185"/>
        <v>181.69200000000001</v>
      </c>
      <c r="AL581" s="339"/>
    </row>
    <row r="582" spans="2:38">
      <c r="B582" s="380" t="s">
        <v>320</v>
      </c>
      <c r="C582" s="647" t="s">
        <v>99</v>
      </c>
      <c r="D582" s="470">
        <v>2</v>
      </c>
      <c r="E582" s="470" t="s">
        <v>101</v>
      </c>
      <c r="F582" s="901">
        <v>42213</v>
      </c>
      <c r="G582" s="470">
        <v>200</v>
      </c>
      <c r="H582" s="470" t="s">
        <v>96</v>
      </c>
      <c r="I582" s="1368">
        <v>9.5</v>
      </c>
      <c r="J582" s="470"/>
      <c r="K582" s="902">
        <v>42219</v>
      </c>
      <c r="L582" s="901">
        <v>42219</v>
      </c>
      <c r="M582" s="470" t="s">
        <v>114</v>
      </c>
      <c r="N582" s="470">
        <v>249.5</v>
      </c>
      <c r="O582" s="389">
        <f t="shared" ref="O582:O588" si="187">(N582-G582)</f>
        <v>49.5</v>
      </c>
      <c r="P582" s="388">
        <f t="shared" ref="P582:P588" si="188">(N582*I582)</f>
        <v>2370.25</v>
      </c>
      <c r="Q582" s="901">
        <f t="shared" ref="Q582:Q588" si="189">(L582+28)</f>
        <v>42247</v>
      </c>
      <c r="R582" s="389">
        <f>(P582*0.06)</f>
        <v>142.215</v>
      </c>
      <c r="S582" s="471"/>
      <c r="U582" s="553"/>
      <c r="V582" s="563" t="s">
        <v>99</v>
      </c>
      <c r="W582" s="209">
        <v>61</v>
      </c>
      <c r="X582" s="209" t="s">
        <v>101</v>
      </c>
      <c r="Y582" s="210">
        <v>42261</v>
      </c>
      <c r="Z582" s="209">
        <v>700</v>
      </c>
      <c r="AA582" s="209" t="s">
        <v>96</v>
      </c>
      <c r="AB582" s="211">
        <v>9.8000000000000007</v>
      </c>
      <c r="AC582" s="209"/>
      <c r="AD582" s="212">
        <v>42272</v>
      </c>
      <c r="AE582" s="210">
        <f t="shared" si="186"/>
        <v>42272</v>
      </c>
      <c r="AF582" s="209" t="s">
        <v>114</v>
      </c>
      <c r="AG582" s="209">
        <v>418.9</v>
      </c>
      <c r="AH582" s="200">
        <f t="shared" si="182"/>
        <v>-281.10000000000002</v>
      </c>
      <c r="AI582" s="199">
        <f t="shared" si="183"/>
        <v>4105.22</v>
      </c>
      <c r="AJ582" s="210">
        <f t="shared" si="184"/>
        <v>42300</v>
      </c>
      <c r="AK582" s="200">
        <f t="shared" si="185"/>
        <v>164.20880000000002</v>
      </c>
      <c r="AL582" s="339"/>
    </row>
    <row r="583" spans="2:38">
      <c r="B583" s="390" t="s">
        <v>98</v>
      </c>
      <c r="C583" s="563" t="s">
        <v>99</v>
      </c>
      <c r="D583" s="209">
        <v>53</v>
      </c>
      <c r="E583" s="209" t="s">
        <v>101</v>
      </c>
      <c r="F583" s="210">
        <v>42216</v>
      </c>
      <c r="G583" s="209">
        <v>400</v>
      </c>
      <c r="H583" s="209" t="s">
        <v>96</v>
      </c>
      <c r="I583" s="211">
        <v>9.8000000000000007</v>
      </c>
      <c r="J583" s="209"/>
      <c r="K583" s="212">
        <v>42222</v>
      </c>
      <c r="L583" s="210">
        <v>42222</v>
      </c>
      <c r="M583" s="209" t="s">
        <v>114</v>
      </c>
      <c r="N583" s="209">
        <v>438.6</v>
      </c>
      <c r="O583" s="200">
        <f t="shared" si="187"/>
        <v>38.600000000000023</v>
      </c>
      <c r="P583" s="199">
        <f t="shared" si="188"/>
        <v>4298.2800000000007</v>
      </c>
      <c r="Q583" s="210">
        <f t="shared" si="189"/>
        <v>42250</v>
      </c>
      <c r="R583" s="200">
        <f>(P583*0.04)</f>
        <v>171.93120000000002</v>
      </c>
      <c r="S583" s="339"/>
      <c r="U583" s="179"/>
      <c r="W583" s="182"/>
      <c r="X583" s="182"/>
      <c r="Y583" s="182"/>
      <c r="Z583" s="209">
        <v>281.10000000000002</v>
      </c>
      <c r="AA583" s="209" t="s">
        <v>96</v>
      </c>
      <c r="AB583" s="211">
        <v>9.8000000000000007</v>
      </c>
      <c r="AC583" s="209"/>
      <c r="AD583" s="212">
        <v>42272</v>
      </c>
      <c r="AE583" s="210">
        <f t="shared" si="186"/>
        <v>42272</v>
      </c>
      <c r="AF583" s="209" t="s">
        <v>114</v>
      </c>
      <c r="AG583" s="209">
        <v>318</v>
      </c>
      <c r="AH583" s="200">
        <f t="shared" si="182"/>
        <v>36.899999999999977</v>
      </c>
      <c r="AI583" s="199">
        <f t="shared" si="183"/>
        <v>3116.4</v>
      </c>
      <c r="AJ583" s="210">
        <f t="shared" si="184"/>
        <v>42300</v>
      </c>
      <c r="AK583" s="200">
        <f t="shared" si="185"/>
        <v>124.65600000000001</v>
      </c>
      <c r="AL583" s="339"/>
    </row>
    <row r="584" spans="2:38">
      <c r="B584" s="472" t="s">
        <v>156</v>
      </c>
      <c r="C584" s="836" t="s">
        <v>99</v>
      </c>
      <c r="D584" s="1037">
        <v>3</v>
      </c>
      <c r="E584" s="402" t="s">
        <v>157</v>
      </c>
      <c r="F584" s="404">
        <v>42221</v>
      </c>
      <c r="G584" s="1038">
        <v>2000</v>
      </c>
      <c r="H584" s="402" t="s">
        <v>96</v>
      </c>
      <c r="I584" s="411">
        <v>9.5</v>
      </c>
      <c r="J584" s="407"/>
      <c r="K584" s="412">
        <v>42226</v>
      </c>
      <c r="L584" s="404">
        <v>42227</v>
      </c>
      <c r="M584" s="1039" t="s">
        <v>114</v>
      </c>
      <c r="N584" s="1040">
        <v>1032.7</v>
      </c>
      <c r="O584" s="411">
        <f t="shared" si="187"/>
        <v>-967.3</v>
      </c>
      <c r="P584" s="410">
        <f t="shared" si="188"/>
        <v>9810.65</v>
      </c>
      <c r="Q584" s="404">
        <f t="shared" si="189"/>
        <v>42255</v>
      </c>
      <c r="R584" s="411">
        <f>(P584*0.06)</f>
        <v>588.63900000000001</v>
      </c>
      <c r="S584" s="690" t="s">
        <v>354</v>
      </c>
      <c r="U584" s="553"/>
      <c r="V584" s="1440" t="s">
        <v>99</v>
      </c>
      <c r="W584" s="1441">
        <v>62</v>
      </c>
      <c r="X584" s="1441" t="s">
        <v>101</v>
      </c>
      <c r="Y584" s="1442">
        <v>42261</v>
      </c>
      <c r="Z584" s="1441">
        <v>550</v>
      </c>
      <c r="AA584" s="1441" t="s">
        <v>96</v>
      </c>
      <c r="AB584" s="1443">
        <v>9.8000000000000007</v>
      </c>
      <c r="AC584" s="1441"/>
      <c r="AD584" s="1444">
        <v>42279</v>
      </c>
      <c r="AE584" s="1442">
        <f t="shared" si="186"/>
        <v>42279</v>
      </c>
      <c r="AF584" s="1441" t="s">
        <v>114</v>
      </c>
      <c r="AG584" s="1441">
        <v>550</v>
      </c>
      <c r="AH584" s="1445">
        <f t="shared" si="182"/>
        <v>0</v>
      </c>
      <c r="AI584" s="1446">
        <f t="shared" si="183"/>
        <v>5390</v>
      </c>
      <c r="AJ584" s="1442">
        <f t="shared" si="184"/>
        <v>42307</v>
      </c>
      <c r="AK584" s="1445">
        <f t="shared" si="185"/>
        <v>215.6</v>
      </c>
      <c r="AL584" s="1447" t="s">
        <v>88</v>
      </c>
    </row>
    <row r="585" spans="2:38">
      <c r="B585" s="472"/>
      <c r="C585" s="1039"/>
      <c r="D585" s="1360"/>
      <c r="E585" s="1360"/>
      <c r="F585" s="1361"/>
      <c r="G585" s="1362">
        <v>967.3</v>
      </c>
      <c r="H585" s="1361" t="s">
        <v>96</v>
      </c>
      <c r="I585" s="1363">
        <v>9.5</v>
      </c>
      <c r="J585" s="1364"/>
      <c r="K585" s="1365">
        <v>42226</v>
      </c>
      <c r="L585" s="1366">
        <v>42228</v>
      </c>
      <c r="M585" s="1361" t="s">
        <v>114</v>
      </c>
      <c r="N585" s="1362">
        <v>1108.4000000000001</v>
      </c>
      <c r="O585" s="1362">
        <f t="shared" si="187"/>
        <v>141.10000000000014</v>
      </c>
      <c r="P585" s="1367">
        <f t="shared" si="188"/>
        <v>10529.800000000001</v>
      </c>
      <c r="Q585" s="1366">
        <f t="shared" si="189"/>
        <v>42256</v>
      </c>
      <c r="R585" s="1362">
        <f>(P585*0.06)</f>
        <v>631.78800000000001</v>
      </c>
      <c r="S585" s="690" t="s">
        <v>355</v>
      </c>
      <c r="U585" s="553"/>
      <c r="V585" s="563" t="s">
        <v>99</v>
      </c>
      <c r="W585" s="209">
        <v>63</v>
      </c>
      <c r="X585" s="209" t="s">
        <v>101</v>
      </c>
      <c r="Y585" s="210">
        <v>42261</v>
      </c>
      <c r="Z585" s="209">
        <v>550</v>
      </c>
      <c r="AA585" s="209" t="s">
        <v>96</v>
      </c>
      <c r="AB585" s="211">
        <v>9.8000000000000007</v>
      </c>
      <c r="AC585" s="209"/>
      <c r="AD585" s="212">
        <v>42286</v>
      </c>
      <c r="AE585" s="210">
        <f t="shared" si="186"/>
        <v>42286</v>
      </c>
      <c r="AF585" s="209" t="s">
        <v>114</v>
      </c>
      <c r="AG585" s="209">
        <v>565.1</v>
      </c>
      <c r="AH585" s="200">
        <f t="shared" si="182"/>
        <v>15.100000000000023</v>
      </c>
      <c r="AI585" s="199">
        <f t="shared" si="183"/>
        <v>5537.9800000000005</v>
      </c>
      <c r="AJ585" s="210">
        <f t="shared" si="184"/>
        <v>42314</v>
      </c>
      <c r="AK585" s="200">
        <f t="shared" si="185"/>
        <v>221.51920000000001</v>
      </c>
      <c r="AL585" s="339"/>
    </row>
    <row r="586" spans="2:38">
      <c r="B586" s="367" t="s">
        <v>98</v>
      </c>
      <c r="C586" s="196" t="s">
        <v>99</v>
      </c>
      <c r="D586" s="209">
        <v>54</v>
      </c>
      <c r="E586" s="209" t="s">
        <v>101</v>
      </c>
      <c r="F586" s="210">
        <v>42229</v>
      </c>
      <c r="G586" s="209">
        <v>400</v>
      </c>
      <c r="H586" s="209" t="s">
        <v>96</v>
      </c>
      <c r="I586" s="211">
        <v>9.8000000000000007</v>
      </c>
      <c r="J586" s="209"/>
      <c r="K586" s="212">
        <v>42229</v>
      </c>
      <c r="L586" s="210">
        <v>42229</v>
      </c>
      <c r="M586" s="209" t="s">
        <v>114</v>
      </c>
      <c r="N586" s="209">
        <v>415.2</v>
      </c>
      <c r="O586" s="200">
        <f>(N586-G586)</f>
        <v>15.199999999999989</v>
      </c>
      <c r="P586" s="199">
        <f>(N586*I586)</f>
        <v>4068.96</v>
      </c>
      <c r="Q586" s="210">
        <f>(L586+28)</f>
        <v>42257</v>
      </c>
      <c r="R586" s="200">
        <f>(P586*0.04)</f>
        <v>162.75839999999999</v>
      </c>
      <c r="S586" s="793"/>
      <c r="U586" s="553"/>
      <c r="V586" s="1440" t="s">
        <v>99</v>
      </c>
      <c r="W586" s="1441">
        <v>64</v>
      </c>
      <c r="X586" s="1441" t="s">
        <v>101</v>
      </c>
      <c r="Y586" s="1442">
        <v>42261</v>
      </c>
      <c r="Z586" s="1441">
        <v>550</v>
      </c>
      <c r="AA586" s="1441" t="s">
        <v>96</v>
      </c>
      <c r="AB586" s="1443">
        <v>9.8000000000000007</v>
      </c>
      <c r="AC586" s="1441"/>
      <c r="AD586" s="1444">
        <v>42293</v>
      </c>
      <c r="AE586" s="1442">
        <f t="shared" si="186"/>
        <v>42293</v>
      </c>
      <c r="AF586" s="1441" t="s">
        <v>114</v>
      </c>
      <c r="AG586" s="1441"/>
      <c r="AH586" s="1445">
        <f t="shared" si="182"/>
        <v>-550</v>
      </c>
      <c r="AI586" s="1446">
        <f t="shared" si="183"/>
        <v>0</v>
      </c>
      <c r="AJ586" s="1442">
        <f t="shared" si="184"/>
        <v>42321</v>
      </c>
      <c r="AK586" s="1445">
        <f t="shared" si="185"/>
        <v>0</v>
      </c>
      <c r="AL586" s="314" t="s">
        <v>88</v>
      </c>
    </row>
    <row r="587" spans="2:38">
      <c r="B587" s="367" t="s">
        <v>98</v>
      </c>
      <c r="C587" s="563" t="s">
        <v>99</v>
      </c>
      <c r="D587" s="209">
        <v>55</v>
      </c>
      <c r="E587" s="209" t="s">
        <v>101</v>
      </c>
      <c r="F587" s="210">
        <v>42229</v>
      </c>
      <c r="G587" s="209">
        <v>400</v>
      </c>
      <c r="H587" s="209" t="s">
        <v>96</v>
      </c>
      <c r="I587" s="211">
        <v>9.8000000000000007</v>
      </c>
      <c r="J587" s="209"/>
      <c r="K587" s="212">
        <v>42241</v>
      </c>
      <c r="L587" s="210">
        <v>42241</v>
      </c>
      <c r="M587" s="209" t="s">
        <v>114</v>
      </c>
      <c r="N587" s="209">
        <v>434.9</v>
      </c>
      <c r="O587" s="200">
        <f>(N587-G587)</f>
        <v>34.899999999999977</v>
      </c>
      <c r="P587" s="199">
        <f>(N587*I587)</f>
        <v>4262.0200000000004</v>
      </c>
      <c r="Q587" s="210">
        <f>(L587+28)</f>
        <v>42269</v>
      </c>
      <c r="R587" s="200">
        <f>(P587*0.04)</f>
        <v>170.48080000000002</v>
      </c>
      <c r="S587" s="793"/>
      <c r="U587" s="553"/>
      <c r="V587" s="563" t="s">
        <v>99</v>
      </c>
      <c r="W587" s="209">
        <v>65</v>
      </c>
      <c r="X587" s="209" t="s">
        <v>101</v>
      </c>
      <c r="Y587" s="210">
        <v>42261</v>
      </c>
      <c r="Z587" s="209">
        <v>550</v>
      </c>
      <c r="AA587" s="209" t="s">
        <v>96</v>
      </c>
      <c r="AB587" s="211">
        <v>9.8000000000000007</v>
      </c>
      <c r="AC587" s="209"/>
      <c r="AD587" s="212">
        <v>42300</v>
      </c>
      <c r="AE587" s="210">
        <v>42299</v>
      </c>
      <c r="AF587" s="209" t="s">
        <v>114</v>
      </c>
      <c r="AG587" s="209">
        <v>557</v>
      </c>
      <c r="AH587" s="200">
        <f t="shared" si="182"/>
        <v>7</v>
      </c>
      <c r="AI587" s="199">
        <f t="shared" si="183"/>
        <v>5458.6</v>
      </c>
      <c r="AJ587" s="210">
        <f t="shared" si="184"/>
        <v>42327</v>
      </c>
      <c r="AK587" s="200">
        <f t="shared" si="185"/>
        <v>218.34400000000002</v>
      </c>
      <c r="AL587" s="339"/>
    </row>
    <row r="588" spans="2:38">
      <c r="B588" s="367" t="s">
        <v>98</v>
      </c>
      <c r="C588" s="563" t="s">
        <v>99</v>
      </c>
      <c r="D588" s="209">
        <v>55</v>
      </c>
      <c r="E588" s="209" t="s">
        <v>101</v>
      </c>
      <c r="F588" s="210">
        <v>42229</v>
      </c>
      <c r="G588" s="209">
        <v>400</v>
      </c>
      <c r="H588" s="209" t="s">
        <v>96</v>
      </c>
      <c r="I588" s="211">
        <v>9.8000000000000007</v>
      </c>
      <c r="J588" s="209"/>
      <c r="K588" s="212">
        <v>42241</v>
      </c>
      <c r="L588" s="210">
        <v>42241</v>
      </c>
      <c r="M588" s="209" t="s">
        <v>114</v>
      </c>
      <c r="N588" s="209">
        <v>434.9</v>
      </c>
      <c r="O588" s="200">
        <f t="shared" si="187"/>
        <v>34.899999999999977</v>
      </c>
      <c r="P588" s="199">
        <f t="shared" si="188"/>
        <v>4262.0200000000004</v>
      </c>
      <c r="Q588" s="210">
        <f t="shared" si="189"/>
        <v>42269</v>
      </c>
      <c r="R588" s="200">
        <f>(P588*0.04)</f>
        <v>170.48080000000002</v>
      </c>
      <c r="S588" s="793"/>
      <c r="U588" s="828"/>
      <c r="V588" s="563" t="s">
        <v>99</v>
      </c>
      <c r="W588" s="209">
        <v>66</v>
      </c>
      <c r="X588" s="209" t="s">
        <v>101</v>
      </c>
      <c r="Y588" s="210">
        <v>42270</v>
      </c>
      <c r="Z588" s="209">
        <v>550</v>
      </c>
      <c r="AA588" s="209" t="s">
        <v>96</v>
      </c>
      <c r="AB588" s="211">
        <v>9.8000000000000007</v>
      </c>
      <c r="AC588" s="209"/>
      <c r="AD588" s="212">
        <v>42307</v>
      </c>
      <c r="AE588" s="210">
        <v>42317</v>
      </c>
      <c r="AF588" s="209" t="s">
        <v>114</v>
      </c>
      <c r="AG588" s="209">
        <v>105.7</v>
      </c>
      <c r="AH588" s="200">
        <f t="shared" si="182"/>
        <v>-444.3</v>
      </c>
      <c r="AI588" s="199">
        <f t="shared" si="183"/>
        <v>1035.8600000000001</v>
      </c>
      <c r="AJ588" s="210">
        <f t="shared" si="184"/>
        <v>42345</v>
      </c>
      <c r="AK588" s="200">
        <f t="shared" si="185"/>
        <v>41.434400000000004</v>
      </c>
      <c r="AL588" s="339"/>
    </row>
    <row r="589" spans="2:38" ht="15" thickBot="1">
      <c r="B589" s="477"/>
      <c r="C589" s="326"/>
      <c r="D589" s="326"/>
      <c r="E589" s="326"/>
      <c r="F589" s="326"/>
      <c r="G589" s="326"/>
      <c r="H589" s="326"/>
      <c r="I589" s="326"/>
      <c r="J589" s="326"/>
      <c r="K589" s="326"/>
      <c r="L589" s="326"/>
      <c r="M589" s="326"/>
      <c r="N589" s="326"/>
      <c r="O589" s="326"/>
      <c r="P589" s="807">
        <f>SUM(P582:P588)</f>
        <v>39601.98000000001</v>
      </c>
      <c r="Q589" s="326"/>
      <c r="R589" s="807">
        <f>(P589*0.06)</f>
        <v>2376.1188000000006</v>
      </c>
      <c r="S589" s="392" t="s">
        <v>8</v>
      </c>
      <c r="U589" s="828"/>
      <c r="V589" s="563"/>
      <c r="W589" s="209"/>
      <c r="X589" s="209"/>
      <c r="Y589" s="210"/>
      <c r="Z589" s="209">
        <v>444.3</v>
      </c>
      <c r="AA589" s="209" t="s">
        <v>96</v>
      </c>
      <c r="AB589" s="211">
        <v>9.8000000000000007</v>
      </c>
      <c r="AC589" s="820"/>
      <c r="AD589" s="822">
        <v>42307</v>
      </c>
      <c r="AE589" s="210">
        <v>42318</v>
      </c>
      <c r="AF589" s="820" t="s">
        <v>114</v>
      </c>
      <c r="AG589" s="209">
        <v>401.8</v>
      </c>
      <c r="AH589" s="200">
        <f>(AG589-Z589)</f>
        <v>-42.5</v>
      </c>
      <c r="AI589" s="199">
        <f>(AG589*AB589)</f>
        <v>3937.6400000000003</v>
      </c>
      <c r="AJ589" s="210">
        <f>(AE589+28)</f>
        <v>42346</v>
      </c>
      <c r="AK589" s="200">
        <f>(AI589*0.04)</f>
        <v>157.50560000000002</v>
      </c>
      <c r="AL589" s="837"/>
    </row>
    <row r="590" spans="2:38">
      <c r="B590" s="892"/>
      <c r="P590" s="1540"/>
      <c r="R590" s="1540"/>
      <c r="S590" s="86"/>
      <c r="U590" s="553"/>
      <c r="V590" s="563" t="s">
        <v>99</v>
      </c>
      <c r="W590" s="209">
        <v>67</v>
      </c>
      <c r="X590" s="209" t="s">
        <v>101</v>
      </c>
      <c r="Y590" s="210">
        <v>42270</v>
      </c>
      <c r="Z590" s="209">
        <v>550</v>
      </c>
      <c r="AA590" s="209" t="s">
        <v>96</v>
      </c>
      <c r="AB590" s="211">
        <v>9.8000000000000007</v>
      </c>
      <c r="AC590" s="820"/>
      <c r="AD590" s="822">
        <v>42314</v>
      </c>
      <c r="AE590" s="210">
        <v>42326</v>
      </c>
      <c r="AF590" s="820" t="s">
        <v>114</v>
      </c>
      <c r="AG590" s="209">
        <v>601.9</v>
      </c>
      <c r="AH590" s="826">
        <f t="shared" si="182"/>
        <v>51.899999999999977</v>
      </c>
      <c r="AI590" s="824">
        <f t="shared" si="183"/>
        <v>5898.62</v>
      </c>
      <c r="AJ590" s="835">
        <f t="shared" si="184"/>
        <v>42354</v>
      </c>
      <c r="AK590" s="826">
        <f t="shared" si="185"/>
        <v>235.94479999999999</v>
      </c>
      <c r="AL590" s="837"/>
    </row>
    <row r="591" spans="2:38">
      <c r="U591" s="553"/>
      <c r="V591" s="563" t="s">
        <v>99</v>
      </c>
      <c r="W591" s="820">
        <v>68</v>
      </c>
      <c r="X591" s="820" t="s">
        <v>101</v>
      </c>
      <c r="Y591" s="835">
        <v>42270</v>
      </c>
      <c r="Z591" s="820">
        <v>550</v>
      </c>
      <c r="AA591" s="820" t="s">
        <v>96</v>
      </c>
      <c r="AB591" s="973">
        <v>9.8000000000000007</v>
      </c>
      <c r="AC591" s="820"/>
      <c r="AD591" s="822">
        <v>42321</v>
      </c>
      <c r="AE591" s="835">
        <v>42333</v>
      </c>
      <c r="AF591" s="820" t="s">
        <v>114</v>
      </c>
      <c r="AG591" s="820">
        <v>593</v>
      </c>
      <c r="AH591" s="826">
        <f t="shared" ref="AH591:AH596" si="190">(AG591-Z591)</f>
        <v>43</v>
      </c>
      <c r="AI591" s="824">
        <f t="shared" ref="AI591:AI596" si="191">(AG591*AB591)</f>
        <v>5811.4000000000005</v>
      </c>
      <c r="AJ591" s="835">
        <f t="shared" ref="AJ591:AJ596" si="192">(AE591+28)</f>
        <v>42361</v>
      </c>
      <c r="AK591" s="826">
        <f t="shared" ref="AK591:AK596" si="193">(AI591*0.04)</f>
        <v>232.45600000000002</v>
      </c>
      <c r="AL591" s="339"/>
    </row>
    <row r="592" spans="2:38" ht="18.600000000000001" thickBot="1">
      <c r="B592" s="162" t="s">
        <v>283</v>
      </c>
      <c r="K592" t="s">
        <v>78</v>
      </c>
      <c r="R592" s="161"/>
      <c r="U592" s="553"/>
      <c r="V592" s="563" t="s">
        <v>99</v>
      </c>
      <c r="W592" s="209">
        <v>69</v>
      </c>
      <c r="X592" s="209" t="s">
        <v>101</v>
      </c>
      <c r="Y592" s="210">
        <v>42270</v>
      </c>
      <c r="Z592" s="209">
        <v>550</v>
      </c>
      <c r="AA592" s="209" t="s">
        <v>96</v>
      </c>
      <c r="AB592" s="211">
        <v>9.8000000000000007</v>
      </c>
      <c r="AC592" s="209"/>
      <c r="AD592" s="212">
        <v>42328</v>
      </c>
      <c r="AE592" s="210">
        <v>42340</v>
      </c>
      <c r="AF592" s="209" t="s">
        <v>114</v>
      </c>
      <c r="AG592" s="209">
        <v>553.5</v>
      </c>
      <c r="AH592" s="826">
        <f t="shared" si="190"/>
        <v>3.5</v>
      </c>
      <c r="AI592" s="824">
        <f t="shared" si="191"/>
        <v>5424.3</v>
      </c>
      <c r="AJ592" s="835">
        <f t="shared" si="192"/>
        <v>42368</v>
      </c>
      <c r="AK592" s="826">
        <f t="shared" si="193"/>
        <v>216.97200000000001</v>
      </c>
      <c r="AL592" s="339"/>
    </row>
    <row r="593" spans="2:38">
      <c r="B593" s="226"/>
      <c r="C593" s="227"/>
      <c r="D593" s="227"/>
      <c r="E593" s="228" t="s">
        <v>14</v>
      </c>
      <c r="F593" s="228" t="s">
        <v>12</v>
      </c>
      <c r="G593" s="228"/>
      <c r="H593" s="227"/>
      <c r="I593" s="228" t="s">
        <v>15</v>
      </c>
      <c r="J593" s="228" t="s">
        <v>16</v>
      </c>
      <c r="K593" s="228" t="s">
        <v>12</v>
      </c>
      <c r="L593" s="228" t="s">
        <v>12</v>
      </c>
      <c r="M593" s="227"/>
      <c r="N593" s="227"/>
      <c r="O593" s="227"/>
      <c r="P593" s="227"/>
      <c r="Q593" s="228" t="s">
        <v>12</v>
      </c>
      <c r="R593" s="276" t="s">
        <v>17</v>
      </c>
      <c r="S593" s="151"/>
      <c r="U593" s="828"/>
      <c r="V593" s="563" t="s">
        <v>99</v>
      </c>
      <c r="W593" s="209">
        <v>70</v>
      </c>
      <c r="X593" s="209" t="s">
        <v>101</v>
      </c>
      <c r="Y593" s="210">
        <v>42270</v>
      </c>
      <c r="Z593" s="209">
        <v>550</v>
      </c>
      <c r="AA593" s="209" t="s">
        <v>96</v>
      </c>
      <c r="AB593" s="211">
        <v>9.8000000000000007</v>
      </c>
      <c r="AC593" s="209"/>
      <c r="AD593" s="212">
        <v>42335</v>
      </c>
      <c r="AE593" s="210">
        <v>42348</v>
      </c>
      <c r="AF593" s="209" t="s">
        <v>114</v>
      </c>
      <c r="AG593" s="209">
        <v>524.4</v>
      </c>
      <c r="AH593" s="826">
        <f t="shared" si="190"/>
        <v>-25.600000000000023</v>
      </c>
      <c r="AI593" s="824">
        <f t="shared" si="191"/>
        <v>5139.12</v>
      </c>
      <c r="AJ593" s="835">
        <f t="shared" si="192"/>
        <v>42376</v>
      </c>
      <c r="AK593" s="826">
        <f t="shared" si="193"/>
        <v>205.56479999999999</v>
      </c>
      <c r="AL593" s="339"/>
    </row>
    <row r="594" spans="2:38">
      <c r="B594" s="230" t="s">
        <v>3</v>
      </c>
      <c r="C594" s="8" t="s">
        <v>4</v>
      </c>
      <c r="D594" s="9" t="s">
        <v>18</v>
      </c>
      <c r="E594" s="9" t="s">
        <v>19</v>
      </c>
      <c r="F594" s="9" t="s">
        <v>19</v>
      </c>
      <c r="G594" s="9" t="s">
        <v>20</v>
      </c>
      <c r="H594" s="9" t="s">
        <v>21</v>
      </c>
      <c r="I594" s="9" t="s">
        <v>22</v>
      </c>
      <c r="J594" s="9" t="s">
        <v>19</v>
      </c>
      <c r="K594" s="9" t="s">
        <v>97</v>
      </c>
      <c r="L594" s="9" t="s">
        <v>23</v>
      </c>
      <c r="M594" s="9" t="s">
        <v>24</v>
      </c>
      <c r="N594" s="9" t="s">
        <v>20</v>
      </c>
      <c r="O594" s="9" t="s">
        <v>25</v>
      </c>
      <c r="P594" s="9" t="s">
        <v>0</v>
      </c>
      <c r="Q594" s="9" t="s">
        <v>11</v>
      </c>
      <c r="R594" s="231" t="s">
        <v>11</v>
      </c>
      <c r="S594" s="159" t="s">
        <v>26</v>
      </c>
      <c r="U594" s="553"/>
      <c r="V594" s="563" t="s">
        <v>99</v>
      </c>
      <c r="W594" s="209">
        <v>71</v>
      </c>
      <c r="X594" s="209" t="s">
        <v>101</v>
      </c>
      <c r="Y594" s="210">
        <v>42270</v>
      </c>
      <c r="Z594" s="209">
        <v>550</v>
      </c>
      <c r="AA594" s="209" t="s">
        <v>96</v>
      </c>
      <c r="AB594" s="211">
        <v>9.8000000000000007</v>
      </c>
      <c r="AC594" s="209"/>
      <c r="AD594" s="212">
        <v>42342</v>
      </c>
      <c r="AE594" s="210">
        <v>42354</v>
      </c>
      <c r="AF594" s="209" t="s">
        <v>114</v>
      </c>
      <c r="AG594" s="209">
        <v>577.79999999999995</v>
      </c>
      <c r="AH594" s="826">
        <f t="shared" si="190"/>
        <v>27.799999999999955</v>
      </c>
      <c r="AI594" s="824">
        <f t="shared" si="191"/>
        <v>5662.44</v>
      </c>
      <c r="AJ594" s="835">
        <f t="shared" si="192"/>
        <v>42382</v>
      </c>
      <c r="AK594" s="826">
        <f t="shared" si="193"/>
        <v>226.49759999999998</v>
      </c>
      <c r="AL594" s="339"/>
    </row>
    <row r="595" spans="2:38" ht="15" thickBot="1">
      <c r="B595" s="468"/>
      <c r="C595" s="194"/>
      <c r="D595" s="194"/>
      <c r="E595" s="195" t="s">
        <v>3</v>
      </c>
      <c r="F595" s="195" t="s">
        <v>18</v>
      </c>
      <c r="G595" s="195"/>
      <c r="H595" s="194"/>
      <c r="I595" s="195" t="s">
        <v>21</v>
      </c>
      <c r="J595" s="195" t="s">
        <v>3</v>
      </c>
      <c r="K595" s="195" t="s">
        <v>27</v>
      </c>
      <c r="L595" s="195" t="s">
        <v>28</v>
      </c>
      <c r="M595" s="194"/>
      <c r="N595" s="195" t="s">
        <v>108</v>
      </c>
      <c r="O595" s="195" t="s">
        <v>108</v>
      </c>
      <c r="P595" s="195" t="s">
        <v>30</v>
      </c>
      <c r="Q595" s="195" t="s">
        <v>33</v>
      </c>
      <c r="R595" s="277" t="s">
        <v>30</v>
      </c>
      <c r="S595" s="153"/>
      <c r="U595" s="553"/>
      <c r="V595" s="563" t="s">
        <v>99</v>
      </c>
      <c r="W595" s="209">
        <v>72</v>
      </c>
      <c r="X595" s="209" t="s">
        <v>101</v>
      </c>
      <c r="Y595" s="210">
        <v>42270</v>
      </c>
      <c r="Z595" s="209">
        <v>550</v>
      </c>
      <c r="AA595" s="209" t="s">
        <v>96</v>
      </c>
      <c r="AB595" s="211">
        <v>9.8000000000000007</v>
      </c>
      <c r="AC595" s="209"/>
      <c r="AD595" s="212">
        <v>42349</v>
      </c>
      <c r="AE595" s="210">
        <v>42360</v>
      </c>
      <c r="AF595" s="209" t="s">
        <v>114</v>
      </c>
      <c r="AG595" s="209">
        <v>591.29999999999995</v>
      </c>
      <c r="AH595" s="826">
        <f t="shared" si="190"/>
        <v>41.299999999999955</v>
      </c>
      <c r="AI595" s="824">
        <f t="shared" si="191"/>
        <v>5794.74</v>
      </c>
      <c r="AJ595" s="835">
        <f t="shared" si="192"/>
        <v>42388</v>
      </c>
      <c r="AK595" s="826">
        <f t="shared" si="193"/>
        <v>231.78960000000001</v>
      </c>
      <c r="AL595" s="339"/>
    </row>
    <row r="596" spans="2:38">
      <c r="B596" s="380" t="s">
        <v>98</v>
      </c>
      <c r="C596" s="647" t="s">
        <v>99</v>
      </c>
      <c r="D596" s="470">
        <v>56</v>
      </c>
      <c r="E596" s="470" t="s">
        <v>101</v>
      </c>
      <c r="F596" s="901">
        <v>42248</v>
      </c>
      <c r="G596" s="470">
        <v>400</v>
      </c>
      <c r="H596" s="470" t="s">
        <v>96</v>
      </c>
      <c r="I596" s="1368">
        <v>9.8000000000000007</v>
      </c>
      <c r="J596" s="470"/>
      <c r="K596" s="902">
        <v>42249</v>
      </c>
      <c r="L596" s="901">
        <v>42250</v>
      </c>
      <c r="M596" s="470" t="s">
        <v>114</v>
      </c>
      <c r="N596" s="470">
        <v>443.3</v>
      </c>
      <c r="O596" s="389">
        <f>(N596-G596)</f>
        <v>43.300000000000011</v>
      </c>
      <c r="P596" s="388">
        <f t="shared" ref="P596:P602" si="194">(N596*I596)</f>
        <v>4344.34</v>
      </c>
      <c r="Q596" s="901">
        <f t="shared" ref="Q596:Q602" si="195">(L596+28)</f>
        <v>42278</v>
      </c>
      <c r="R596" s="389">
        <f t="shared" ref="R596:R601" si="196">(P596*0.06)</f>
        <v>260.66039999999998</v>
      </c>
      <c r="S596" s="471"/>
      <c r="U596" s="553"/>
      <c r="V596" s="563" t="s">
        <v>99</v>
      </c>
      <c r="W596" s="209">
        <v>73</v>
      </c>
      <c r="X596" s="209" t="s">
        <v>101</v>
      </c>
      <c r="Y596" s="210">
        <v>42270</v>
      </c>
      <c r="Z596" s="209">
        <v>550</v>
      </c>
      <c r="AA596" s="209" t="s">
        <v>96</v>
      </c>
      <c r="AB596" s="211">
        <v>9.8000000000000007</v>
      </c>
      <c r="AC596" s="209"/>
      <c r="AD596" s="212">
        <v>42356</v>
      </c>
      <c r="AE596" s="210">
        <v>42374</v>
      </c>
      <c r="AF596" s="209" t="s">
        <v>114</v>
      </c>
      <c r="AG596" s="1611">
        <v>559</v>
      </c>
      <c r="AH596" s="826">
        <f t="shared" si="190"/>
        <v>9</v>
      </c>
      <c r="AI596" s="824">
        <f t="shared" si="191"/>
        <v>5478.2000000000007</v>
      </c>
      <c r="AJ596" s="835">
        <f t="shared" si="192"/>
        <v>42402</v>
      </c>
      <c r="AK596" s="826">
        <f t="shared" si="193"/>
        <v>219.12800000000004</v>
      </c>
      <c r="AL596" s="339"/>
    </row>
    <row r="597" spans="2:38">
      <c r="B597" s="390" t="s">
        <v>98</v>
      </c>
      <c r="C597" s="563" t="s">
        <v>99</v>
      </c>
      <c r="D597" s="209">
        <v>57</v>
      </c>
      <c r="E597" s="209" t="s">
        <v>101</v>
      </c>
      <c r="F597" s="210">
        <v>42250</v>
      </c>
      <c r="G597" s="209">
        <v>400</v>
      </c>
      <c r="H597" s="209" t="s">
        <v>96</v>
      </c>
      <c r="I597" s="211">
        <v>9.8000000000000007</v>
      </c>
      <c r="J597" s="209"/>
      <c r="K597" s="212">
        <v>42255</v>
      </c>
      <c r="L597" s="210">
        <v>42255</v>
      </c>
      <c r="M597" s="209" t="s">
        <v>114</v>
      </c>
      <c r="N597" s="209">
        <v>416.3</v>
      </c>
      <c r="O597" s="200">
        <f>(N597-G597)</f>
        <v>16.300000000000011</v>
      </c>
      <c r="P597" s="199">
        <f t="shared" si="194"/>
        <v>4079.7400000000002</v>
      </c>
      <c r="Q597" s="210">
        <f t="shared" si="195"/>
        <v>42283</v>
      </c>
      <c r="R597" s="200">
        <f t="shared" si="196"/>
        <v>244.78440000000001</v>
      </c>
      <c r="S597" s="339"/>
      <c r="U597" s="553"/>
      <c r="V597" s="567"/>
      <c r="W597" s="182"/>
      <c r="X597" s="182"/>
      <c r="Y597" s="182"/>
      <c r="Z597" s="182"/>
      <c r="AA597" s="182"/>
      <c r="AB597" s="182"/>
      <c r="AC597" s="182"/>
      <c r="AD597" s="182"/>
      <c r="AE597" s="182"/>
      <c r="AF597" s="182"/>
      <c r="AG597" s="182"/>
      <c r="AH597" s="182"/>
      <c r="AI597" s="182"/>
      <c r="AJ597" s="182"/>
      <c r="AK597" s="182"/>
      <c r="AL597" s="339"/>
    </row>
    <row r="598" spans="2:38" ht="15" thickBot="1">
      <c r="B598" s="390" t="s">
        <v>98</v>
      </c>
      <c r="C598" s="563" t="s">
        <v>99</v>
      </c>
      <c r="D598" s="209">
        <v>58</v>
      </c>
      <c r="E598" s="209" t="s">
        <v>101</v>
      </c>
      <c r="F598" s="210">
        <v>42256</v>
      </c>
      <c r="G598" s="209">
        <v>500</v>
      </c>
      <c r="H598" s="209" t="s">
        <v>96</v>
      </c>
      <c r="I598" s="211">
        <v>9.8000000000000007</v>
      </c>
      <c r="J598" s="209"/>
      <c r="K598" s="212">
        <v>42258</v>
      </c>
      <c r="L598" s="210">
        <v>42258</v>
      </c>
      <c r="M598" s="209" t="s">
        <v>114</v>
      </c>
      <c r="N598" s="209">
        <v>515.20000000000005</v>
      </c>
      <c r="O598" s="200">
        <v>500</v>
      </c>
      <c r="P598" s="199">
        <f t="shared" si="194"/>
        <v>5048.9600000000009</v>
      </c>
      <c r="Q598" s="210">
        <f t="shared" si="195"/>
        <v>42286</v>
      </c>
      <c r="R598" s="200">
        <f t="shared" si="196"/>
        <v>302.93760000000003</v>
      </c>
      <c r="S598" s="339"/>
      <c r="U598" s="581"/>
      <c r="V598" s="999"/>
      <c r="W598" s="326"/>
      <c r="X598" s="326"/>
      <c r="Y598" s="326"/>
      <c r="Z598" s="326"/>
      <c r="AA598" s="326"/>
      <c r="AB598" s="326"/>
      <c r="AC598" s="326"/>
      <c r="AD598" s="326"/>
      <c r="AE598" s="326"/>
      <c r="AF598" s="326"/>
      <c r="AG598" s="326"/>
      <c r="AH598" s="326"/>
      <c r="AI598" s="326"/>
      <c r="AJ598" s="326"/>
      <c r="AK598" s="326"/>
      <c r="AL598" s="327"/>
    </row>
    <row r="599" spans="2:38" ht="15" thickBot="1">
      <c r="B599" s="390" t="s">
        <v>98</v>
      </c>
      <c r="C599" s="563" t="s">
        <v>99</v>
      </c>
      <c r="D599" s="209">
        <v>60</v>
      </c>
      <c r="E599" s="209" t="s">
        <v>101</v>
      </c>
      <c r="F599" s="210">
        <v>42256</v>
      </c>
      <c r="G599" s="209">
        <v>200</v>
      </c>
      <c r="H599" s="209" t="s">
        <v>96</v>
      </c>
      <c r="I599" s="211">
        <v>9.8000000000000007</v>
      </c>
      <c r="J599" s="209"/>
      <c r="K599" s="212">
        <v>42262</v>
      </c>
      <c r="L599" s="210">
        <f>(K599)</f>
        <v>42262</v>
      </c>
      <c r="M599" s="209" t="s">
        <v>114</v>
      </c>
      <c r="N599" s="209">
        <v>463.5</v>
      </c>
      <c r="O599" s="200">
        <f>(N599-G599)</f>
        <v>263.5</v>
      </c>
      <c r="P599" s="199">
        <f t="shared" si="194"/>
        <v>4542.3</v>
      </c>
      <c r="Q599" s="210">
        <f t="shared" si="195"/>
        <v>42290</v>
      </c>
      <c r="R599" s="200">
        <f t="shared" si="196"/>
        <v>272.53800000000001</v>
      </c>
      <c r="S599" s="339"/>
    </row>
    <row r="600" spans="2:38" ht="24" thickBot="1">
      <c r="B600" s="367" t="s">
        <v>98</v>
      </c>
      <c r="C600" s="563" t="s">
        <v>99</v>
      </c>
      <c r="D600" s="209">
        <v>59</v>
      </c>
      <c r="E600" s="209" t="s">
        <v>101</v>
      </c>
      <c r="F600" s="210">
        <v>42261</v>
      </c>
      <c r="G600" s="209">
        <v>700</v>
      </c>
      <c r="H600" s="209" t="s">
        <v>96</v>
      </c>
      <c r="I600" s="211">
        <v>9.8000000000000007</v>
      </c>
      <c r="J600" s="209"/>
      <c r="K600" s="212">
        <v>42265</v>
      </c>
      <c r="L600" s="210">
        <f>(K600)</f>
        <v>42265</v>
      </c>
      <c r="M600" s="209" t="s">
        <v>114</v>
      </c>
      <c r="N600" s="209">
        <v>522.20000000000005</v>
      </c>
      <c r="O600" s="200">
        <f>(N600-G600)</f>
        <v>-177.79999999999995</v>
      </c>
      <c r="P600" s="199">
        <f t="shared" si="194"/>
        <v>5117.5600000000004</v>
      </c>
      <c r="Q600" s="210">
        <f t="shared" si="195"/>
        <v>42293</v>
      </c>
      <c r="R600" s="200">
        <f t="shared" si="196"/>
        <v>307.05360000000002</v>
      </c>
      <c r="S600" s="339"/>
      <c r="V600" s="94" t="s">
        <v>379</v>
      </c>
      <c r="W600" t="s">
        <v>349</v>
      </c>
      <c r="Z600" s="2"/>
      <c r="AH600" s="1193" t="s">
        <v>248</v>
      </c>
      <c r="AI600" s="1194"/>
      <c r="AJ600" s="1194"/>
      <c r="AK600" s="1194"/>
      <c r="AL600" s="1195"/>
    </row>
    <row r="601" spans="2:38">
      <c r="B601" s="390" t="s">
        <v>98</v>
      </c>
      <c r="C601" s="563" t="s">
        <v>99</v>
      </c>
      <c r="D601" s="209">
        <v>61</v>
      </c>
      <c r="E601" s="209" t="s">
        <v>101</v>
      </c>
      <c r="F601" s="210">
        <v>42261</v>
      </c>
      <c r="G601" s="209">
        <v>700</v>
      </c>
      <c r="H601" s="209" t="s">
        <v>96</v>
      </c>
      <c r="I601" s="211">
        <v>9.8000000000000007</v>
      </c>
      <c r="J601" s="209"/>
      <c r="K601" s="212">
        <v>42272</v>
      </c>
      <c r="L601" s="210">
        <f>(K601)</f>
        <v>42272</v>
      </c>
      <c r="M601" s="209" t="s">
        <v>114</v>
      </c>
      <c r="N601" s="209">
        <v>418.9</v>
      </c>
      <c r="O601" s="200">
        <f>(N601-G601)</f>
        <v>-281.10000000000002</v>
      </c>
      <c r="P601" s="199">
        <f t="shared" si="194"/>
        <v>4105.22</v>
      </c>
      <c r="Q601" s="210">
        <f t="shared" si="195"/>
        <v>42300</v>
      </c>
      <c r="R601" s="200">
        <f t="shared" si="196"/>
        <v>246.31319999999999</v>
      </c>
      <c r="S601" s="339"/>
      <c r="U601" s="546"/>
      <c r="V601" s="548"/>
      <c r="W601" s="622"/>
      <c r="X601" s="281" t="s">
        <v>14</v>
      </c>
      <c r="Y601" s="281" t="s">
        <v>12</v>
      </c>
      <c r="Z601" s="281"/>
      <c r="AA601" s="227"/>
      <c r="AB601" s="281" t="s">
        <v>15</v>
      </c>
      <c r="AC601" s="281" t="s">
        <v>16</v>
      </c>
      <c r="AD601" s="229" t="s">
        <v>12</v>
      </c>
      <c r="AE601" s="151" t="s">
        <v>12</v>
      </c>
      <c r="AF601" s="4"/>
      <c r="AG601" s="4"/>
      <c r="AH601" s="10"/>
      <c r="AI601" s="10"/>
      <c r="AJ601" s="152" t="s">
        <v>12</v>
      </c>
      <c r="AK601" s="152" t="s">
        <v>17</v>
      </c>
      <c r="AL601" s="8"/>
    </row>
    <row r="602" spans="2:38">
      <c r="B602" s="806"/>
      <c r="C602" s="182"/>
      <c r="D602" s="182"/>
      <c r="E602" s="182"/>
      <c r="F602" s="182"/>
      <c r="G602" s="209">
        <v>281.10000000000002</v>
      </c>
      <c r="H602" s="209" t="s">
        <v>96</v>
      </c>
      <c r="I602" s="211">
        <v>9.8000000000000007</v>
      </c>
      <c r="J602" s="209"/>
      <c r="K602" s="212">
        <v>42272</v>
      </c>
      <c r="L602" s="210">
        <f>(K602)</f>
        <v>42272</v>
      </c>
      <c r="M602" s="209" t="s">
        <v>114</v>
      </c>
      <c r="N602" s="209">
        <v>318</v>
      </c>
      <c r="O602" s="200">
        <f>(N602-G602)</f>
        <v>36.899999999999977</v>
      </c>
      <c r="P602" s="199">
        <f t="shared" si="194"/>
        <v>3116.4</v>
      </c>
      <c r="Q602" s="210">
        <f t="shared" si="195"/>
        <v>42300</v>
      </c>
      <c r="R602" s="200">
        <f>(P602*0.06)</f>
        <v>186.98400000000001</v>
      </c>
      <c r="S602" s="339"/>
      <c r="U602" s="179"/>
      <c r="V602" s="469" t="s">
        <v>4</v>
      </c>
      <c r="W602" s="153" t="s">
        <v>18</v>
      </c>
      <c r="X602" s="8" t="s">
        <v>19</v>
      </c>
      <c r="Y602" s="8" t="s">
        <v>19</v>
      </c>
      <c r="Z602" s="8" t="s">
        <v>20</v>
      </c>
      <c r="AA602" s="8" t="s">
        <v>21</v>
      </c>
      <c r="AB602" s="8" t="s">
        <v>22</v>
      </c>
      <c r="AC602" s="8" t="s">
        <v>19</v>
      </c>
      <c r="AD602" s="283" t="s">
        <v>23</v>
      </c>
      <c r="AE602" s="153" t="s">
        <v>23</v>
      </c>
      <c r="AF602" s="8" t="s">
        <v>24</v>
      </c>
      <c r="AG602" s="8" t="s">
        <v>20</v>
      </c>
      <c r="AH602" s="8" t="s">
        <v>25</v>
      </c>
      <c r="AI602" s="8" t="s">
        <v>0</v>
      </c>
      <c r="AJ602" s="152" t="s">
        <v>11</v>
      </c>
      <c r="AK602" s="152" t="s">
        <v>11</v>
      </c>
      <c r="AL602" s="8" t="s">
        <v>26</v>
      </c>
    </row>
    <row r="603" spans="2:38" ht="15" thickBot="1">
      <c r="B603" s="1426"/>
      <c r="C603" s="326"/>
      <c r="D603" s="326"/>
      <c r="E603" s="326"/>
      <c r="F603" s="326"/>
      <c r="G603" s="326"/>
      <c r="H603" s="326"/>
      <c r="I603" s="326"/>
      <c r="J603" s="326"/>
      <c r="K603" s="326"/>
      <c r="L603" s="326"/>
      <c r="M603" s="326"/>
      <c r="N603" s="326"/>
      <c r="O603" s="326"/>
      <c r="P603" s="807">
        <f>SUM(P596:P602)</f>
        <v>30354.520000000004</v>
      </c>
      <c r="Q603" s="326"/>
      <c r="R603" s="807">
        <f>SUM(R596:R602)</f>
        <v>1821.2711999999999</v>
      </c>
      <c r="S603" s="392" t="s">
        <v>8</v>
      </c>
      <c r="U603" s="179"/>
      <c r="V603" s="549"/>
      <c r="W603" s="224"/>
      <c r="X603" s="8" t="s">
        <v>3</v>
      </c>
      <c r="Y603" s="8" t="s">
        <v>18</v>
      </c>
      <c r="Z603" s="8"/>
      <c r="AA603" s="10"/>
      <c r="AB603" s="8" t="s">
        <v>21</v>
      </c>
      <c r="AC603" s="8" t="s">
        <v>3</v>
      </c>
      <c r="AD603" s="283" t="s">
        <v>27</v>
      </c>
      <c r="AE603" s="153" t="s">
        <v>28</v>
      </c>
      <c r="AF603" s="10"/>
      <c r="AG603" s="10"/>
      <c r="AH603" s="10"/>
      <c r="AI603" s="10"/>
      <c r="AJ603" s="152" t="s">
        <v>29</v>
      </c>
      <c r="AK603" s="152" t="s">
        <v>30</v>
      </c>
      <c r="AL603" s="8"/>
    </row>
    <row r="604" spans="2:38" ht="15" thickBot="1">
      <c r="R604" s="1464"/>
      <c r="U604" s="547"/>
      <c r="V604" s="550"/>
      <c r="W604" s="155"/>
      <c r="X604" s="14"/>
      <c r="Y604" s="13"/>
      <c r="Z604" s="14"/>
      <c r="AA604" s="13"/>
      <c r="AB604" s="14"/>
      <c r="AC604" s="13"/>
      <c r="AD604" s="285"/>
      <c r="AE604" s="155"/>
      <c r="AF604" s="13"/>
      <c r="AG604" s="13"/>
      <c r="AH604" s="13"/>
      <c r="AI604" s="13"/>
      <c r="AJ604" s="154"/>
      <c r="AK604" s="154"/>
      <c r="AL604" s="13"/>
    </row>
    <row r="605" spans="2:38" ht="18.600000000000001" thickBot="1">
      <c r="B605" s="162" t="s">
        <v>284</v>
      </c>
      <c r="K605" t="s">
        <v>78</v>
      </c>
      <c r="R605" s="161"/>
      <c r="U605" s="551"/>
      <c r="V605" s="647" t="s">
        <v>380</v>
      </c>
      <c r="W605" s="495">
        <v>1</v>
      </c>
      <c r="X605" s="381" t="s">
        <v>36</v>
      </c>
      <c r="Y605" s="382">
        <v>42314</v>
      </c>
      <c r="Z605" s="387">
        <v>1000</v>
      </c>
      <c r="AA605" s="381" t="s">
        <v>96</v>
      </c>
      <c r="AB605" s="389">
        <v>8.41</v>
      </c>
      <c r="AC605" s="381"/>
      <c r="AD605" s="1541">
        <v>42320</v>
      </c>
      <c r="AE605" s="382">
        <v>42320</v>
      </c>
      <c r="AF605" s="381" t="s">
        <v>78</v>
      </c>
      <c r="AG605" s="389">
        <v>1059.1500000000001</v>
      </c>
      <c r="AH605" s="389">
        <f>(AG605-Z605)</f>
        <v>59.150000000000091</v>
      </c>
      <c r="AI605" s="388">
        <f>(AG605*AB605)</f>
        <v>8907.451500000001</v>
      </c>
      <c r="AJ605" s="382">
        <f>(AE605+28)</f>
        <v>42348</v>
      </c>
      <c r="AK605" s="389">
        <f>(AI605*0.03)</f>
        <v>267.223545</v>
      </c>
      <c r="AL605" s="523"/>
    </row>
    <row r="606" spans="2:38">
      <c r="B606" s="226"/>
      <c r="C606" s="227"/>
      <c r="D606" s="227"/>
      <c r="E606" s="228" t="s">
        <v>14</v>
      </c>
      <c r="F606" s="228" t="s">
        <v>12</v>
      </c>
      <c r="G606" s="228"/>
      <c r="H606" s="227"/>
      <c r="I606" s="228" t="s">
        <v>15</v>
      </c>
      <c r="J606" s="228" t="s">
        <v>16</v>
      </c>
      <c r="K606" s="228" t="s">
        <v>12</v>
      </c>
      <c r="L606" s="228" t="s">
        <v>12</v>
      </c>
      <c r="M606" s="227"/>
      <c r="N606" s="227"/>
      <c r="O606" s="227"/>
      <c r="P606" s="227"/>
      <c r="Q606" s="228" t="s">
        <v>12</v>
      </c>
      <c r="R606" s="276" t="s">
        <v>17</v>
      </c>
      <c r="S606" s="151"/>
      <c r="U606" s="828"/>
      <c r="V606" s="1003"/>
      <c r="W606" s="1397"/>
      <c r="X606" s="1286"/>
      <c r="Y606" s="1285"/>
      <c r="Z606" s="1287"/>
      <c r="AA606" s="1286"/>
      <c r="AB606" s="1005"/>
      <c r="AC606" s="1286"/>
      <c r="AD606" s="1570"/>
      <c r="AE606" s="1285"/>
      <c r="AF606" s="1286"/>
      <c r="AG606" s="1287"/>
      <c r="AH606" s="1005"/>
      <c r="AI606" s="1006"/>
      <c r="AJ606" s="1285"/>
      <c r="AK606" s="1005"/>
      <c r="AL606" s="1571"/>
    </row>
    <row r="607" spans="2:38">
      <c r="B607" s="230" t="s">
        <v>3</v>
      </c>
      <c r="C607" s="8" t="s">
        <v>4</v>
      </c>
      <c r="D607" s="9" t="s">
        <v>18</v>
      </c>
      <c r="E607" s="9" t="s">
        <v>19</v>
      </c>
      <c r="F607" s="9" t="s">
        <v>19</v>
      </c>
      <c r="G607" s="9" t="s">
        <v>20</v>
      </c>
      <c r="H607" s="9" t="s">
        <v>21</v>
      </c>
      <c r="I607" s="9" t="s">
        <v>22</v>
      </c>
      <c r="J607" s="9" t="s">
        <v>19</v>
      </c>
      <c r="K607" s="9" t="s">
        <v>97</v>
      </c>
      <c r="L607" s="9" t="s">
        <v>23</v>
      </c>
      <c r="M607" s="9" t="s">
        <v>24</v>
      </c>
      <c r="N607" s="9" t="s">
        <v>20</v>
      </c>
      <c r="O607" s="9" t="s">
        <v>25</v>
      </c>
      <c r="P607" s="9" t="s">
        <v>0</v>
      </c>
      <c r="Q607" s="9" t="s">
        <v>11</v>
      </c>
      <c r="R607" s="231" t="s">
        <v>11</v>
      </c>
      <c r="S607" s="159" t="s">
        <v>26</v>
      </c>
      <c r="U607" s="828"/>
      <c r="V607" s="1003"/>
      <c r="W607" s="1397"/>
      <c r="X607" s="1286"/>
      <c r="Y607" s="1285"/>
      <c r="Z607" s="1287"/>
      <c r="AA607" s="1286"/>
      <c r="AB607" s="1005"/>
      <c r="AC607" s="1286"/>
      <c r="AD607" s="1570"/>
      <c r="AE607" s="1285"/>
      <c r="AF607" s="1286"/>
      <c r="AG607" s="1287"/>
      <c r="AH607" s="1005"/>
      <c r="AI607" s="1006"/>
      <c r="AJ607" s="1285"/>
      <c r="AK607" s="1005"/>
      <c r="AL607" s="1571"/>
    </row>
    <row r="608" spans="2:38" ht="15" thickBot="1">
      <c r="B608" s="468"/>
      <c r="C608" s="194"/>
      <c r="D608" s="194"/>
      <c r="E608" s="195" t="s">
        <v>3</v>
      </c>
      <c r="F608" s="195" t="s">
        <v>18</v>
      </c>
      <c r="G608" s="195"/>
      <c r="H608" s="194"/>
      <c r="I608" s="195" t="s">
        <v>21</v>
      </c>
      <c r="J608" s="195" t="s">
        <v>3</v>
      </c>
      <c r="K608" s="195" t="s">
        <v>27</v>
      </c>
      <c r="L608" s="195" t="s">
        <v>28</v>
      </c>
      <c r="M608" s="194"/>
      <c r="N608" s="195" t="s">
        <v>108</v>
      </c>
      <c r="O608" s="195" t="s">
        <v>108</v>
      </c>
      <c r="P608" s="195" t="s">
        <v>30</v>
      </c>
      <c r="Q608" s="195" t="s">
        <v>33</v>
      </c>
      <c r="R608" s="277" t="s">
        <v>30</v>
      </c>
      <c r="S608" s="153"/>
      <c r="U608" s="828"/>
      <c r="V608" s="1003"/>
      <c r="W608" s="1397"/>
      <c r="X608" s="1286"/>
      <c r="Y608" s="1285"/>
      <c r="Z608" s="1287"/>
      <c r="AA608" s="1286"/>
      <c r="AB608" s="1005"/>
      <c r="AC608" s="1286"/>
      <c r="AD608" s="1570"/>
      <c r="AE608" s="1285"/>
      <c r="AF608" s="1286"/>
      <c r="AG608" s="1287"/>
      <c r="AH608" s="1005"/>
      <c r="AI608" s="1006"/>
      <c r="AJ608" s="1285"/>
      <c r="AK608" s="1005"/>
      <c r="AL608" s="1571"/>
    </row>
    <row r="609" spans="2:38">
      <c r="B609" s="1448" t="s">
        <v>98</v>
      </c>
      <c r="C609" s="1449" t="s">
        <v>99</v>
      </c>
      <c r="D609" s="1450">
        <v>62</v>
      </c>
      <c r="E609" s="1450" t="s">
        <v>101</v>
      </c>
      <c r="F609" s="1451">
        <v>42261</v>
      </c>
      <c r="G609" s="1450">
        <v>550</v>
      </c>
      <c r="H609" s="1450" t="s">
        <v>96</v>
      </c>
      <c r="I609" s="1452">
        <v>9.8000000000000007</v>
      </c>
      <c r="J609" s="1450"/>
      <c r="K609" s="1453">
        <v>42279</v>
      </c>
      <c r="L609" s="1451">
        <f>(K609)</f>
        <v>42279</v>
      </c>
      <c r="M609" s="1450"/>
      <c r="N609" s="1450">
        <v>550</v>
      </c>
      <c r="O609" s="1454">
        <f>(N609-G609)</f>
        <v>0</v>
      </c>
      <c r="P609" s="1455">
        <v>0</v>
      </c>
      <c r="Q609" s="1451">
        <f>(L609+28)</f>
        <v>42307</v>
      </c>
      <c r="R609" s="1454">
        <v>0</v>
      </c>
      <c r="S609" s="1456" t="s">
        <v>88</v>
      </c>
      <c r="U609" s="553"/>
      <c r="V609" s="544"/>
      <c r="W609" s="497"/>
      <c r="X609" s="202"/>
      <c r="Y609" s="203"/>
      <c r="Z609" s="207"/>
      <c r="AA609" s="202"/>
      <c r="AB609" s="208"/>
      <c r="AC609" s="202"/>
      <c r="AD609" s="519"/>
      <c r="AE609" s="203"/>
      <c r="AF609" s="202"/>
      <c r="AG609" s="208"/>
      <c r="AH609" s="208"/>
      <c r="AI609" s="205"/>
      <c r="AJ609" s="203"/>
      <c r="AK609" s="208"/>
      <c r="AL609" s="524"/>
    </row>
    <row r="610" spans="2:38">
      <c r="B610" s="1396" t="s">
        <v>98</v>
      </c>
      <c r="C610" s="563" t="s">
        <v>99</v>
      </c>
      <c r="D610" s="209">
        <v>63</v>
      </c>
      <c r="E610" s="209" t="s">
        <v>101</v>
      </c>
      <c r="F610" s="210">
        <v>42261</v>
      </c>
      <c r="G610" s="209">
        <v>550</v>
      </c>
      <c r="H610" s="209" t="s">
        <v>96</v>
      </c>
      <c r="I610" s="211">
        <v>9.8000000000000007</v>
      </c>
      <c r="J610" s="209"/>
      <c r="K610" s="212">
        <v>42286</v>
      </c>
      <c r="L610" s="210">
        <f>(K610)</f>
        <v>42286</v>
      </c>
      <c r="M610" s="209"/>
      <c r="N610" s="209">
        <v>565.1</v>
      </c>
      <c r="O610" s="200">
        <f>(N610-G610)</f>
        <v>15.100000000000023</v>
      </c>
      <c r="P610" s="199">
        <f>(N610*I610)</f>
        <v>5537.9800000000005</v>
      </c>
      <c r="Q610" s="210">
        <f>(L610+28)</f>
        <v>42314</v>
      </c>
      <c r="R610" s="200">
        <f>(P610*0.06)</f>
        <v>332.27879999999999</v>
      </c>
      <c r="S610" s="339"/>
      <c r="U610" s="553"/>
      <c r="V610" s="544"/>
      <c r="W610" s="497"/>
      <c r="X610" s="202"/>
      <c r="Y610" s="203"/>
      <c r="Z610" s="207"/>
      <c r="AA610" s="202"/>
      <c r="AB610" s="208"/>
      <c r="AC610" s="202"/>
      <c r="AD610" s="519"/>
      <c r="AE610" s="203"/>
      <c r="AF610" s="202"/>
      <c r="AG610" s="208"/>
      <c r="AH610" s="208"/>
      <c r="AI610" s="205"/>
      <c r="AJ610" s="203"/>
      <c r="AK610" s="208"/>
      <c r="AL610" s="524"/>
    </row>
    <row r="611" spans="2:38">
      <c r="B611" s="1462" t="s">
        <v>98</v>
      </c>
      <c r="C611" s="1440" t="s">
        <v>99</v>
      </c>
      <c r="D611" s="1441">
        <v>64</v>
      </c>
      <c r="E611" s="1441" t="s">
        <v>101</v>
      </c>
      <c r="F611" s="1442">
        <v>42261</v>
      </c>
      <c r="G611" s="1441">
        <v>550</v>
      </c>
      <c r="H611" s="1441" t="s">
        <v>96</v>
      </c>
      <c r="I611" s="1443">
        <v>9.8000000000000007</v>
      </c>
      <c r="J611" s="1441"/>
      <c r="K611" s="1444">
        <v>42293</v>
      </c>
      <c r="L611" s="1442">
        <f>(K611)</f>
        <v>42293</v>
      </c>
      <c r="M611" s="1441"/>
      <c r="N611" s="1441">
        <v>550</v>
      </c>
      <c r="O611" s="1445">
        <f>(N611-G611)</f>
        <v>0</v>
      </c>
      <c r="P611" s="1446">
        <v>0</v>
      </c>
      <c r="Q611" s="1442">
        <f>(L611+28)</f>
        <v>42321</v>
      </c>
      <c r="R611" s="1445">
        <v>0</v>
      </c>
      <c r="S611" s="314" t="s">
        <v>88</v>
      </c>
    </row>
    <row r="612" spans="2:38" ht="15" thickBot="1">
      <c r="B612" s="1394" t="s">
        <v>98</v>
      </c>
      <c r="C612" s="563" t="s">
        <v>99</v>
      </c>
      <c r="D612" s="209">
        <v>65</v>
      </c>
      <c r="E612" s="209" t="s">
        <v>101</v>
      </c>
      <c r="F612" s="210">
        <v>42261</v>
      </c>
      <c r="G612" s="209">
        <v>550</v>
      </c>
      <c r="H612" s="209" t="s">
        <v>96</v>
      </c>
      <c r="I612" s="211">
        <v>9.8000000000000007</v>
      </c>
      <c r="J612" s="209"/>
      <c r="K612" s="212">
        <v>42300</v>
      </c>
      <c r="L612" s="210">
        <v>42299</v>
      </c>
      <c r="M612" s="209"/>
      <c r="N612" s="209">
        <v>557</v>
      </c>
      <c r="O612" s="200">
        <f>(N612-G612)</f>
        <v>7</v>
      </c>
      <c r="P612" s="199">
        <f t="shared" ref="P612:P619" si="197">(N612*I612)</f>
        <v>5458.6</v>
      </c>
      <c r="Q612" s="210">
        <f>(L612+28)</f>
        <v>42327</v>
      </c>
      <c r="R612" s="200">
        <f>(P612*0.06)</f>
        <v>327.51600000000002</v>
      </c>
      <c r="S612" s="339"/>
    </row>
    <row r="613" spans="2:38" ht="24" thickBot="1">
      <c r="B613" s="390" t="s">
        <v>320</v>
      </c>
      <c r="C613" s="1003" t="s">
        <v>99</v>
      </c>
      <c r="D613" s="813">
        <v>3</v>
      </c>
      <c r="E613" s="813" t="s">
        <v>55</v>
      </c>
      <c r="F613" s="989">
        <v>42270</v>
      </c>
      <c r="G613" s="813">
        <v>300</v>
      </c>
      <c r="H613" s="813" t="s">
        <v>96</v>
      </c>
      <c r="I613" s="1004">
        <v>9.5</v>
      </c>
      <c r="J613" s="813"/>
      <c r="K613" s="814">
        <v>42275</v>
      </c>
      <c r="L613" s="989">
        <v>42279</v>
      </c>
      <c r="M613" s="813" t="s">
        <v>78</v>
      </c>
      <c r="N613" s="813">
        <v>43.1</v>
      </c>
      <c r="O613" s="1005">
        <f t="shared" ref="O613:O619" si="198">(N613-G613)</f>
        <v>-256.89999999999998</v>
      </c>
      <c r="P613" s="1006">
        <f t="shared" si="197"/>
        <v>409.45</v>
      </c>
      <c r="Q613" s="989">
        <f t="shared" ref="Q613:Q619" si="199">(L613+28)</f>
        <v>42307</v>
      </c>
      <c r="R613" s="1005">
        <f t="shared" ref="R613:R619" si="200">(P613*0.06)</f>
        <v>24.567</v>
      </c>
      <c r="S613" s="339"/>
      <c r="V613" s="94" t="s">
        <v>76</v>
      </c>
      <c r="W613" s="139" t="s">
        <v>337</v>
      </c>
      <c r="X613" s="139"/>
      <c r="Y613" s="139"/>
      <c r="Z613" s="160"/>
      <c r="AA613" s="139"/>
      <c r="AB613" s="139"/>
      <c r="AC613" s="139"/>
      <c r="AD613" s="139"/>
      <c r="AE613" s="139" t="s">
        <v>218</v>
      </c>
      <c r="AF613" s="139"/>
      <c r="AG613" s="139" t="s">
        <v>254</v>
      </c>
      <c r="AH613" s="1193" t="s">
        <v>343</v>
      </c>
      <c r="AI613" s="1194"/>
      <c r="AJ613" s="1197"/>
      <c r="AK613" s="1198"/>
      <c r="AL613" s="1355"/>
    </row>
    <row r="614" spans="2:38">
      <c r="B614" s="1461"/>
      <c r="C614" s="563"/>
      <c r="D614" s="196"/>
      <c r="E614" s="196"/>
      <c r="F614" s="197"/>
      <c r="G614" s="356">
        <v>256.89999999999998</v>
      </c>
      <c r="H614" s="813" t="s">
        <v>96</v>
      </c>
      <c r="I614" s="1004">
        <v>9.5</v>
      </c>
      <c r="J614" s="813"/>
      <c r="K614" s="814">
        <v>42275</v>
      </c>
      <c r="L614" s="989">
        <v>42279</v>
      </c>
      <c r="M614" s="209"/>
      <c r="N614" s="803">
        <v>185.4</v>
      </c>
      <c r="O614" s="1005">
        <f t="shared" si="198"/>
        <v>-71.499999999999972</v>
      </c>
      <c r="P614" s="1006">
        <f t="shared" si="197"/>
        <v>1761.3</v>
      </c>
      <c r="Q614" s="989">
        <f t="shared" si="199"/>
        <v>42307</v>
      </c>
      <c r="R614" s="1005">
        <f t="shared" si="200"/>
        <v>105.678</v>
      </c>
      <c r="S614" s="339"/>
      <c r="U614" s="546"/>
      <c r="V614" s="548"/>
      <c r="W614" s="157"/>
      <c r="X614" s="6" t="s">
        <v>14</v>
      </c>
      <c r="Y614" s="6" t="s">
        <v>12</v>
      </c>
      <c r="Z614" s="6"/>
      <c r="AA614" s="4"/>
      <c r="AB614" s="6" t="s">
        <v>15</v>
      </c>
      <c r="AC614" s="6" t="s">
        <v>16</v>
      </c>
      <c r="AD614" s="6" t="s">
        <v>12</v>
      </c>
      <c r="AE614" s="6" t="s">
        <v>12</v>
      </c>
      <c r="AF614" s="4"/>
      <c r="AG614" s="4"/>
      <c r="AH614" s="10"/>
      <c r="AI614" s="10"/>
      <c r="AJ614" s="8" t="s">
        <v>12</v>
      </c>
      <c r="AK614" s="8" t="s">
        <v>17</v>
      </c>
      <c r="AL614" s="8"/>
    </row>
    <row r="615" spans="2:38">
      <c r="B615" s="1461"/>
      <c r="C615" s="196"/>
      <c r="D615" s="196"/>
      <c r="E615" s="196"/>
      <c r="F615" s="197"/>
      <c r="G615" s="356">
        <v>71.5</v>
      </c>
      <c r="H615" s="209" t="s">
        <v>96</v>
      </c>
      <c r="I615" s="211">
        <v>9.5</v>
      </c>
      <c r="J615" s="209"/>
      <c r="K615" s="212">
        <v>42275</v>
      </c>
      <c r="L615" s="210">
        <v>42279</v>
      </c>
      <c r="M615" s="209"/>
      <c r="N615" s="803">
        <v>137.9</v>
      </c>
      <c r="O615" s="200">
        <f t="shared" si="198"/>
        <v>66.400000000000006</v>
      </c>
      <c r="P615" s="199">
        <f t="shared" si="197"/>
        <v>1310.05</v>
      </c>
      <c r="Q615" s="210">
        <f t="shared" si="199"/>
        <v>42307</v>
      </c>
      <c r="R615" s="200">
        <f t="shared" si="200"/>
        <v>78.602999999999994</v>
      </c>
      <c r="S615" s="339"/>
      <c r="U615" s="179"/>
      <c r="V615" s="469" t="s">
        <v>4</v>
      </c>
      <c r="W615" s="153" t="s">
        <v>18</v>
      </c>
      <c r="X615" s="8" t="s">
        <v>19</v>
      </c>
      <c r="Y615" s="8" t="s">
        <v>19</v>
      </c>
      <c r="Z615" s="8" t="s">
        <v>20</v>
      </c>
      <c r="AA615" s="8" t="s">
        <v>21</v>
      </c>
      <c r="AB615" s="8" t="s">
        <v>22</v>
      </c>
      <c r="AC615" s="8" t="s">
        <v>19</v>
      </c>
      <c r="AD615" s="8" t="s">
        <v>23</v>
      </c>
      <c r="AE615" s="8" t="s">
        <v>23</v>
      </c>
      <c r="AF615" s="8" t="s">
        <v>24</v>
      </c>
      <c r="AG615" s="8" t="s">
        <v>20</v>
      </c>
      <c r="AH615" s="8" t="s">
        <v>25</v>
      </c>
      <c r="AI615" s="8" t="s">
        <v>0</v>
      </c>
      <c r="AJ615" s="8" t="s">
        <v>11</v>
      </c>
      <c r="AK615" s="8" t="s">
        <v>11</v>
      </c>
      <c r="AL615" s="8" t="s">
        <v>26</v>
      </c>
    </row>
    <row r="616" spans="2:38">
      <c r="B616" s="472" t="s">
        <v>156</v>
      </c>
      <c r="C616" s="836" t="s">
        <v>99</v>
      </c>
      <c r="D616" s="1037">
        <v>4</v>
      </c>
      <c r="E616" s="402" t="s">
        <v>157</v>
      </c>
      <c r="F616" s="404">
        <v>42299</v>
      </c>
      <c r="G616" s="1038">
        <v>2000</v>
      </c>
      <c r="H616" s="402" t="s">
        <v>96</v>
      </c>
      <c r="I616" s="411">
        <v>9.5</v>
      </c>
      <c r="J616" s="407"/>
      <c r="K616" s="412">
        <v>42307</v>
      </c>
      <c r="L616" s="404">
        <v>42307</v>
      </c>
      <c r="M616" s="1039" t="s">
        <v>114</v>
      </c>
      <c r="N616" s="1040">
        <v>1450.1</v>
      </c>
      <c r="O616" s="411">
        <f t="shared" si="198"/>
        <v>-549.90000000000009</v>
      </c>
      <c r="P616" s="410">
        <f t="shared" si="197"/>
        <v>13775.949999999999</v>
      </c>
      <c r="Q616" s="404">
        <f t="shared" si="199"/>
        <v>42335</v>
      </c>
      <c r="R616" s="411">
        <f t="shared" si="200"/>
        <v>826.5569999999999</v>
      </c>
      <c r="S616" s="690" t="s">
        <v>402</v>
      </c>
      <c r="U616" s="179"/>
      <c r="V616" s="549"/>
      <c r="W616" s="224"/>
      <c r="X616" s="8" t="s">
        <v>3</v>
      </c>
      <c r="Y616" s="8" t="s">
        <v>18</v>
      </c>
      <c r="Z616" s="8"/>
      <c r="AA616" s="10"/>
      <c r="AB616" s="8" t="s">
        <v>21</v>
      </c>
      <c r="AC616" s="8" t="s">
        <v>3</v>
      </c>
      <c r="AD616" s="8" t="s">
        <v>27</v>
      </c>
      <c r="AE616" s="8" t="s">
        <v>28</v>
      </c>
      <c r="AF616" s="10"/>
      <c r="AG616" s="10"/>
      <c r="AH616" s="10"/>
      <c r="AI616" s="10"/>
      <c r="AJ616" s="8" t="s">
        <v>33</v>
      </c>
      <c r="AK616" s="8" t="s">
        <v>30</v>
      </c>
      <c r="AL616" s="8"/>
    </row>
    <row r="617" spans="2:38" ht="15" thickBot="1">
      <c r="B617" s="1200" t="s">
        <v>234</v>
      </c>
      <c r="C617" s="1413" t="s">
        <v>367</v>
      </c>
      <c r="D617" s="1413">
        <v>1</v>
      </c>
      <c r="E617" s="1144" t="s">
        <v>36</v>
      </c>
      <c r="F617" s="1145">
        <v>42292</v>
      </c>
      <c r="G617" s="1414">
        <v>200</v>
      </c>
      <c r="H617" s="1144" t="s">
        <v>96</v>
      </c>
      <c r="I617" s="1415">
        <v>10.8</v>
      </c>
      <c r="J617" s="1416"/>
      <c r="K617" s="1417">
        <v>42296</v>
      </c>
      <c r="L617" s="1145">
        <v>42296</v>
      </c>
      <c r="M617" s="1284"/>
      <c r="N617" s="1146">
        <v>46</v>
      </c>
      <c r="O617" s="1147">
        <f t="shared" si="198"/>
        <v>-154</v>
      </c>
      <c r="P617" s="1148">
        <f t="shared" si="197"/>
        <v>496.8</v>
      </c>
      <c r="Q617" s="1145">
        <f t="shared" si="199"/>
        <v>42324</v>
      </c>
      <c r="R617" s="1418">
        <f t="shared" si="200"/>
        <v>29.808</v>
      </c>
      <c r="S617" s="339"/>
      <c r="U617" s="547"/>
      <c r="V617" s="550"/>
      <c r="W617" s="155"/>
      <c r="X617" s="14"/>
      <c r="Y617" s="13"/>
      <c r="Z617" s="14"/>
      <c r="AA617" s="13"/>
      <c r="AB617" s="14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</row>
    <row r="618" spans="2:38">
      <c r="B618" s="367"/>
      <c r="C618" s="563"/>
      <c r="D618" s="196"/>
      <c r="E618" s="196"/>
      <c r="F618" s="197"/>
      <c r="G618" s="336">
        <v>200</v>
      </c>
      <c r="H618" s="196" t="s">
        <v>96</v>
      </c>
      <c r="I618" s="334">
        <v>10.8</v>
      </c>
      <c r="J618" s="335"/>
      <c r="K618" s="272">
        <v>42296</v>
      </c>
      <c r="L618" s="197">
        <v>42296</v>
      </c>
      <c r="M618" s="209"/>
      <c r="N618" s="803">
        <v>178.4</v>
      </c>
      <c r="O618" s="198">
        <f t="shared" si="198"/>
        <v>-21.599999999999994</v>
      </c>
      <c r="P618" s="199">
        <f t="shared" si="197"/>
        <v>1926.7200000000003</v>
      </c>
      <c r="Q618" s="197">
        <f t="shared" si="199"/>
        <v>42324</v>
      </c>
      <c r="R618" s="200">
        <f t="shared" si="200"/>
        <v>115.60320000000002</v>
      </c>
      <c r="S618" s="339"/>
      <c r="U618" s="551"/>
      <c r="V618" s="795" t="s">
        <v>77</v>
      </c>
      <c r="W618" s="661">
        <v>1</v>
      </c>
      <c r="X618" s="661" t="s">
        <v>36</v>
      </c>
      <c r="Y618" s="799">
        <v>41821</v>
      </c>
      <c r="Z618" s="661">
        <v>10</v>
      </c>
      <c r="AA618" s="342" t="s">
        <v>35</v>
      </c>
      <c r="AB618" s="345">
        <v>470</v>
      </c>
      <c r="AC618" s="661" t="s">
        <v>78</v>
      </c>
      <c r="AD618" s="353">
        <v>41830</v>
      </c>
      <c r="AE618" s="343">
        <f>(AD618)</f>
        <v>41830</v>
      </c>
      <c r="AF618" s="342">
        <v>2097</v>
      </c>
      <c r="AG618" s="344">
        <v>10000</v>
      </c>
      <c r="AH618" s="344">
        <f t="shared" ref="AH618:AH625" si="201">(AG618-Z618*1000)</f>
        <v>0</v>
      </c>
      <c r="AI618" s="354">
        <f t="shared" ref="AI618:AI625" si="202">(AG618*AB618/1000)</f>
        <v>4700</v>
      </c>
      <c r="AJ618" s="343">
        <f t="shared" ref="AJ618:AJ625" si="203">(AE618+28)</f>
        <v>41858</v>
      </c>
      <c r="AK618" s="345">
        <f t="shared" ref="AK618:AK625" si="204">(AI618*0.05)</f>
        <v>235</v>
      </c>
      <c r="AL618" s="851"/>
    </row>
    <row r="619" spans="2:38">
      <c r="B619" s="367"/>
      <c r="C619" s="566"/>
      <c r="D619" s="566"/>
      <c r="E619" s="184"/>
      <c r="F619" s="187"/>
      <c r="G619" s="336">
        <v>33.4</v>
      </c>
      <c r="H619" s="196" t="s">
        <v>96</v>
      </c>
      <c r="I619" s="334">
        <v>10.8</v>
      </c>
      <c r="J619" s="335"/>
      <c r="K619" s="272">
        <v>42296</v>
      </c>
      <c r="L619" s="197">
        <v>42304</v>
      </c>
      <c r="M619" s="209"/>
      <c r="N619" s="803">
        <v>33.4</v>
      </c>
      <c r="O619" s="198">
        <f t="shared" si="198"/>
        <v>0</v>
      </c>
      <c r="P619" s="199">
        <f t="shared" si="197"/>
        <v>360.72</v>
      </c>
      <c r="Q619" s="197">
        <f t="shared" si="199"/>
        <v>42332</v>
      </c>
      <c r="R619" s="1389">
        <f t="shared" si="200"/>
        <v>21.6432</v>
      </c>
      <c r="S619" s="339"/>
      <c r="U619" s="553"/>
      <c r="V619" s="369" t="s">
        <v>77</v>
      </c>
      <c r="W619" s="209">
        <v>2</v>
      </c>
      <c r="X619" s="209" t="s">
        <v>36</v>
      </c>
      <c r="Y619" s="210">
        <v>41879</v>
      </c>
      <c r="Z619" s="209">
        <v>12</v>
      </c>
      <c r="AA619" s="196" t="s">
        <v>35</v>
      </c>
      <c r="AB619" s="200">
        <v>470</v>
      </c>
      <c r="AC619" s="209" t="s">
        <v>78</v>
      </c>
      <c r="AD619" s="272">
        <v>41885</v>
      </c>
      <c r="AE619" s="197">
        <v>41894</v>
      </c>
      <c r="AF619" s="196">
        <v>2159</v>
      </c>
      <c r="AG619" s="198">
        <v>12000</v>
      </c>
      <c r="AH619" s="198">
        <f t="shared" si="201"/>
        <v>0</v>
      </c>
      <c r="AI619" s="199">
        <f t="shared" si="202"/>
        <v>5640</v>
      </c>
      <c r="AJ619" s="197">
        <f t="shared" si="203"/>
        <v>41922</v>
      </c>
      <c r="AK619" s="200">
        <f t="shared" si="204"/>
        <v>282</v>
      </c>
      <c r="AL619" s="852"/>
    </row>
    <row r="620" spans="2:38">
      <c r="B620" s="338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182"/>
      <c r="S620" s="339"/>
      <c r="U620" s="553"/>
      <c r="V620" s="369" t="s">
        <v>77</v>
      </c>
      <c r="W620" s="209">
        <v>3</v>
      </c>
      <c r="X620" s="209" t="s">
        <v>74</v>
      </c>
      <c r="Y620" s="210">
        <v>41905</v>
      </c>
      <c r="Z620" s="209">
        <v>30</v>
      </c>
      <c r="AA620" s="196" t="s">
        <v>35</v>
      </c>
      <c r="AB620" s="200">
        <v>470</v>
      </c>
      <c r="AC620" s="209" t="s">
        <v>78</v>
      </c>
      <c r="AD620" s="272">
        <v>41902</v>
      </c>
      <c r="AE620" s="197">
        <v>41901</v>
      </c>
      <c r="AF620" s="196">
        <v>2172</v>
      </c>
      <c r="AG620" s="198">
        <v>30000</v>
      </c>
      <c r="AH620" s="198">
        <f t="shared" si="201"/>
        <v>0</v>
      </c>
      <c r="AI620" s="199">
        <f t="shared" si="202"/>
        <v>14100</v>
      </c>
      <c r="AJ620" s="197">
        <f t="shared" si="203"/>
        <v>41929</v>
      </c>
      <c r="AK620" s="200">
        <f t="shared" si="204"/>
        <v>705</v>
      </c>
      <c r="AL620" s="853"/>
    </row>
    <row r="621" spans="2:38">
      <c r="B621" s="338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339"/>
      <c r="U621" s="553"/>
      <c r="V621" s="369" t="s">
        <v>77</v>
      </c>
      <c r="W621" s="209">
        <v>4</v>
      </c>
      <c r="X621" s="209" t="s">
        <v>36</v>
      </c>
      <c r="Y621" s="210">
        <v>41906</v>
      </c>
      <c r="Z621" s="209">
        <v>12</v>
      </c>
      <c r="AA621" s="209" t="s">
        <v>35</v>
      </c>
      <c r="AB621" s="211">
        <v>470</v>
      </c>
      <c r="AC621" s="209"/>
      <c r="AD621" s="212">
        <v>41905</v>
      </c>
      <c r="AE621" s="210">
        <f>(AD621)</f>
        <v>41905</v>
      </c>
      <c r="AF621" s="209">
        <v>2178</v>
      </c>
      <c r="AG621" s="198">
        <v>12000</v>
      </c>
      <c r="AH621" s="198">
        <f t="shared" si="201"/>
        <v>0</v>
      </c>
      <c r="AI621" s="199">
        <f t="shared" si="202"/>
        <v>5640</v>
      </c>
      <c r="AJ621" s="197">
        <f t="shared" si="203"/>
        <v>41933</v>
      </c>
      <c r="AK621" s="200">
        <f t="shared" si="204"/>
        <v>282</v>
      </c>
      <c r="AL621" s="853"/>
    </row>
    <row r="622" spans="2:38">
      <c r="B622" s="179"/>
      <c r="C622" s="1578"/>
      <c r="D622" s="1578"/>
      <c r="E622" s="1578"/>
      <c r="F622" s="1578"/>
      <c r="G622" s="1578"/>
      <c r="H622" s="1578"/>
      <c r="I622" s="1578"/>
      <c r="J622" s="1578"/>
      <c r="K622" s="1578"/>
      <c r="L622" s="1578"/>
      <c r="M622" s="1578"/>
      <c r="N622" s="1578"/>
      <c r="O622" s="1578"/>
      <c r="P622" s="1578"/>
      <c r="Q622" s="1578"/>
      <c r="R622" s="1578"/>
      <c r="S622" s="339"/>
      <c r="U622" s="553"/>
      <c r="V622" s="369" t="s">
        <v>77</v>
      </c>
      <c r="W622" s="332">
        <v>5</v>
      </c>
      <c r="X622" s="332" t="s">
        <v>74</v>
      </c>
      <c r="Y622" s="673">
        <v>41898</v>
      </c>
      <c r="Z622" s="332">
        <v>12</v>
      </c>
      <c r="AA622" s="171" t="s">
        <v>35</v>
      </c>
      <c r="AB622" s="175">
        <v>470</v>
      </c>
      <c r="AC622" s="332" t="s">
        <v>78</v>
      </c>
      <c r="AD622" s="625">
        <v>41918</v>
      </c>
      <c r="AE622" s="191">
        <v>41922</v>
      </c>
      <c r="AF622" s="171">
        <v>2199</v>
      </c>
      <c r="AG622" s="198">
        <v>12000</v>
      </c>
      <c r="AH622" s="198">
        <f t="shared" si="201"/>
        <v>0</v>
      </c>
      <c r="AI622" s="199">
        <f t="shared" si="202"/>
        <v>5640</v>
      </c>
      <c r="AJ622" s="197">
        <f t="shared" si="203"/>
        <v>41950</v>
      </c>
      <c r="AK622" s="200">
        <f t="shared" si="204"/>
        <v>282</v>
      </c>
      <c r="AL622" s="853"/>
    </row>
    <row r="623" spans="2:38">
      <c r="B623" s="338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339"/>
      <c r="U623" s="553"/>
      <c r="V623" s="369" t="s">
        <v>77</v>
      </c>
      <c r="W623" s="170">
        <v>6</v>
      </c>
      <c r="X623" s="332" t="s">
        <v>36</v>
      </c>
      <c r="Y623" s="673">
        <v>41906</v>
      </c>
      <c r="Z623" s="332">
        <v>20</v>
      </c>
      <c r="AA623" s="332" t="s">
        <v>35</v>
      </c>
      <c r="AB623" s="674">
        <v>470</v>
      </c>
      <c r="AC623" s="170"/>
      <c r="AD623" s="675">
        <v>41928</v>
      </c>
      <c r="AE623" s="673">
        <v>41929</v>
      </c>
      <c r="AF623" s="170">
        <v>2209</v>
      </c>
      <c r="AG623" s="198">
        <v>20000</v>
      </c>
      <c r="AH623" s="198">
        <f t="shared" si="201"/>
        <v>0</v>
      </c>
      <c r="AI623" s="199">
        <f t="shared" si="202"/>
        <v>9400</v>
      </c>
      <c r="AJ623" s="197">
        <f t="shared" si="203"/>
        <v>41957</v>
      </c>
      <c r="AK623" s="200">
        <f t="shared" si="204"/>
        <v>470</v>
      </c>
      <c r="AL623" s="464"/>
    </row>
    <row r="624" spans="2:38">
      <c r="B624" s="179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182"/>
      <c r="S624" s="339"/>
      <c r="U624" s="553"/>
      <c r="V624" s="369" t="s">
        <v>77</v>
      </c>
      <c r="W624" s="209">
        <v>7</v>
      </c>
      <c r="X624" s="332" t="s">
        <v>36</v>
      </c>
      <c r="Y624" s="673">
        <v>41906</v>
      </c>
      <c r="Z624" s="332">
        <v>50</v>
      </c>
      <c r="AA624" s="332" t="s">
        <v>35</v>
      </c>
      <c r="AB624" s="674">
        <v>470</v>
      </c>
      <c r="AC624" s="209"/>
      <c r="AD624" s="212">
        <v>41932</v>
      </c>
      <c r="AE624" s="673">
        <v>41936</v>
      </c>
      <c r="AF624" s="209">
        <v>2219</v>
      </c>
      <c r="AG624" s="198">
        <v>50000</v>
      </c>
      <c r="AH624" s="198">
        <f t="shared" si="201"/>
        <v>0</v>
      </c>
      <c r="AI624" s="199">
        <f t="shared" si="202"/>
        <v>23500</v>
      </c>
      <c r="AJ624" s="197">
        <f t="shared" si="203"/>
        <v>41964</v>
      </c>
      <c r="AK624" s="200">
        <f t="shared" si="204"/>
        <v>1175</v>
      </c>
      <c r="AL624" s="774"/>
    </row>
    <row r="625" spans="2:38">
      <c r="B625" s="338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339"/>
      <c r="U625" s="553"/>
      <c r="V625" s="369" t="s">
        <v>77</v>
      </c>
      <c r="W625" s="820">
        <v>8</v>
      </c>
      <c r="X625" s="170" t="s">
        <v>36</v>
      </c>
      <c r="Y625" s="364">
        <v>41906</v>
      </c>
      <c r="Z625" s="170">
        <v>50</v>
      </c>
      <c r="AA625" s="170" t="s">
        <v>35</v>
      </c>
      <c r="AB625" s="821">
        <v>470</v>
      </c>
      <c r="AC625" s="820"/>
      <c r="AD625" s="822">
        <v>41939</v>
      </c>
      <c r="AE625" s="364">
        <v>41949</v>
      </c>
      <c r="AF625" s="820">
        <v>2234</v>
      </c>
      <c r="AG625" s="823">
        <v>50000</v>
      </c>
      <c r="AH625" s="823">
        <f t="shared" si="201"/>
        <v>0</v>
      </c>
      <c r="AI625" s="824">
        <f t="shared" si="202"/>
        <v>23500</v>
      </c>
      <c r="AJ625" s="825">
        <f t="shared" si="203"/>
        <v>41977</v>
      </c>
      <c r="AK625" s="826">
        <f t="shared" si="204"/>
        <v>1175</v>
      </c>
      <c r="AL625" s="465"/>
    </row>
    <row r="626" spans="2:38">
      <c r="B626" s="1579"/>
      <c r="C626" s="1578"/>
      <c r="D626" s="1578"/>
      <c r="E626" s="1578"/>
      <c r="F626" s="1578"/>
      <c r="G626" s="1578"/>
      <c r="H626" s="1578"/>
      <c r="I626" s="1578"/>
      <c r="J626" s="1578"/>
      <c r="K626" s="1578"/>
      <c r="L626" s="1578"/>
      <c r="M626" s="1578"/>
      <c r="N626" s="1578"/>
      <c r="O626" s="1578"/>
      <c r="P626" s="1578"/>
      <c r="Q626" s="1578"/>
      <c r="R626" s="1578"/>
      <c r="S626" s="1401" t="s">
        <v>8</v>
      </c>
      <c r="U626" s="553"/>
      <c r="V626" s="369" t="s">
        <v>77</v>
      </c>
      <c r="W626" s="820">
        <v>9</v>
      </c>
      <c r="X626" s="170" t="s">
        <v>36</v>
      </c>
      <c r="Y626" s="210">
        <v>41927</v>
      </c>
      <c r="Z626" s="209">
        <v>20</v>
      </c>
      <c r="AA626" s="209" t="s">
        <v>35</v>
      </c>
      <c r="AB626" s="821">
        <v>470</v>
      </c>
      <c r="AC626" s="209"/>
      <c r="AD626" s="212">
        <v>41946</v>
      </c>
      <c r="AE626" s="364">
        <v>41949</v>
      </c>
      <c r="AF626" s="209">
        <v>2234</v>
      </c>
      <c r="AG626" s="270">
        <v>20000</v>
      </c>
      <c r="AH626" s="823">
        <f t="shared" ref="AH626:AH637" si="205">(AG626-Z626*1000)</f>
        <v>0</v>
      </c>
      <c r="AI626" s="824">
        <f t="shared" ref="AI626:AI633" si="206">(AG626*AB626/1000)</f>
        <v>9400</v>
      </c>
      <c r="AJ626" s="825">
        <f t="shared" ref="AJ626:AJ635" si="207">(AE626+28)</f>
        <v>41977</v>
      </c>
      <c r="AK626" s="826">
        <f t="shared" ref="AK626:AK633" si="208">(AI626*0.05)</f>
        <v>470</v>
      </c>
      <c r="AL626" s="465"/>
    </row>
    <row r="627" spans="2:38">
      <c r="B627" s="338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588"/>
      <c r="Q627" s="182"/>
      <c r="R627" s="182"/>
      <c r="S627" s="339" t="s">
        <v>401</v>
      </c>
      <c r="U627" s="553"/>
      <c r="V627" s="369" t="s">
        <v>77</v>
      </c>
      <c r="W627" s="820">
        <v>10</v>
      </c>
      <c r="X627" s="170" t="s">
        <v>36</v>
      </c>
      <c r="Y627" s="210">
        <v>41927</v>
      </c>
      <c r="Z627" s="209">
        <v>20</v>
      </c>
      <c r="AA627" s="209" t="s">
        <v>35</v>
      </c>
      <c r="AB627" s="821">
        <v>470</v>
      </c>
      <c r="AC627" s="813"/>
      <c r="AD627" s="814">
        <v>41953</v>
      </c>
      <c r="AE627" s="364">
        <v>41956</v>
      </c>
      <c r="AF627" s="813">
        <v>2246</v>
      </c>
      <c r="AG627" s="270">
        <v>20000</v>
      </c>
      <c r="AH627" s="823">
        <f t="shared" si="205"/>
        <v>0</v>
      </c>
      <c r="AI627" s="824">
        <f t="shared" si="206"/>
        <v>9400</v>
      </c>
      <c r="AJ627" s="825">
        <f t="shared" si="207"/>
        <v>41984</v>
      </c>
      <c r="AK627" s="826">
        <f t="shared" si="208"/>
        <v>470</v>
      </c>
      <c r="AL627" s="465"/>
    </row>
    <row r="628" spans="2:38" ht="15" thickBot="1">
      <c r="B628" s="477"/>
      <c r="C628" s="326"/>
      <c r="D628" s="326"/>
      <c r="E628" s="326"/>
      <c r="F628" s="326"/>
      <c r="G628" s="326"/>
      <c r="H628" s="326"/>
      <c r="I628" s="326"/>
      <c r="J628" s="326"/>
      <c r="K628" s="326"/>
      <c r="L628" s="326"/>
      <c r="M628" s="326"/>
      <c r="N628" s="326"/>
      <c r="O628" s="326"/>
      <c r="P628" s="807">
        <f>SUM(P609:P619)</f>
        <v>31037.570000000003</v>
      </c>
      <c r="Q628" s="326"/>
      <c r="R628" s="807">
        <f>(P628*0.06)</f>
        <v>1862.2542000000001</v>
      </c>
      <c r="S628" s="327"/>
      <c r="U628" s="553"/>
      <c r="V628" s="369" t="s">
        <v>77</v>
      </c>
      <c r="W628" s="820">
        <v>11</v>
      </c>
      <c r="X628" s="170" t="s">
        <v>36</v>
      </c>
      <c r="Y628" s="210">
        <v>41927</v>
      </c>
      <c r="Z628" s="209">
        <v>20</v>
      </c>
      <c r="AA628" s="209" t="s">
        <v>35</v>
      </c>
      <c r="AB628" s="821">
        <v>470</v>
      </c>
      <c r="AC628" s="209"/>
      <c r="AD628" s="212">
        <v>41960</v>
      </c>
      <c r="AE628" s="364">
        <v>41964</v>
      </c>
      <c r="AF628" s="209">
        <v>2256</v>
      </c>
      <c r="AG628" s="270">
        <v>20000</v>
      </c>
      <c r="AH628" s="823">
        <f t="shared" si="205"/>
        <v>0</v>
      </c>
      <c r="AI628" s="824">
        <f t="shared" si="206"/>
        <v>9400</v>
      </c>
      <c r="AJ628" s="825">
        <f t="shared" si="207"/>
        <v>41992</v>
      </c>
      <c r="AK628" s="826">
        <f t="shared" si="208"/>
        <v>470</v>
      </c>
      <c r="AL628" s="465"/>
    </row>
    <row r="629" spans="2:38">
      <c r="U629" s="553"/>
      <c r="V629" s="369" t="s">
        <v>77</v>
      </c>
      <c r="W629" s="820">
        <v>12</v>
      </c>
      <c r="X629" s="170" t="s">
        <v>36</v>
      </c>
      <c r="Y629" s="210">
        <v>41927</v>
      </c>
      <c r="Z629" s="209">
        <v>20</v>
      </c>
      <c r="AA629" s="209" t="s">
        <v>35</v>
      </c>
      <c r="AB629" s="821">
        <v>470</v>
      </c>
      <c r="AC629" s="209"/>
      <c r="AD629" s="212">
        <v>41977</v>
      </c>
      <c r="AE629" s="364">
        <v>41978</v>
      </c>
      <c r="AF629" s="209">
        <v>2274</v>
      </c>
      <c r="AG629" s="270">
        <v>20000</v>
      </c>
      <c r="AH629" s="823">
        <f t="shared" si="205"/>
        <v>0</v>
      </c>
      <c r="AI629" s="824">
        <f t="shared" si="206"/>
        <v>9400</v>
      </c>
      <c r="AJ629" s="825">
        <f t="shared" si="207"/>
        <v>42006</v>
      </c>
      <c r="AK629" s="826">
        <f t="shared" si="208"/>
        <v>470</v>
      </c>
      <c r="AL629" s="465"/>
    </row>
    <row r="630" spans="2:38" ht="18.600000000000001" thickBot="1">
      <c r="B630" s="162" t="s">
        <v>285</v>
      </c>
      <c r="K630" t="s">
        <v>78</v>
      </c>
      <c r="R630" s="161"/>
      <c r="U630" s="553"/>
      <c r="V630" s="369" t="s">
        <v>77</v>
      </c>
      <c r="W630" s="209">
        <v>13</v>
      </c>
      <c r="X630" s="170" t="s">
        <v>36</v>
      </c>
      <c r="Y630" s="210">
        <v>41968</v>
      </c>
      <c r="Z630" s="209">
        <v>20</v>
      </c>
      <c r="AA630" s="209" t="s">
        <v>35</v>
      </c>
      <c r="AB630" s="821">
        <v>470</v>
      </c>
      <c r="AC630" s="209"/>
      <c r="AD630" s="212">
        <v>41982</v>
      </c>
      <c r="AE630" s="673">
        <v>41984</v>
      </c>
      <c r="AF630" s="209">
        <v>2283</v>
      </c>
      <c r="AG630" s="270">
        <v>20000</v>
      </c>
      <c r="AH630" s="823">
        <f t="shared" si="205"/>
        <v>0</v>
      </c>
      <c r="AI630" s="824">
        <f t="shared" si="206"/>
        <v>9400</v>
      </c>
      <c r="AJ630" s="825">
        <f t="shared" si="207"/>
        <v>42012</v>
      </c>
      <c r="AK630" s="826">
        <f t="shared" si="208"/>
        <v>470</v>
      </c>
      <c r="AL630" s="465"/>
    </row>
    <row r="631" spans="2:38">
      <c r="B631" s="226"/>
      <c r="C631" s="227"/>
      <c r="D631" s="227"/>
      <c r="E631" s="228" t="s">
        <v>14</v>
      </c>
      <c r="F631" s="228" t="s">
        <v>12</v>
      </c>
      <c r="G631" s="228"/>
      <c r="H631" s="227"/>
      <c r="I631" s="228" t="s">
        <v>15</v>
      </c>
      <c r="J631" s="228" t="s">
        <v>16</v>
      </c>
      <c r="K631" s="228" t="s">
        <v>12</v>
      </c>
      <c r="L631" s="228" t="s">
        <v>12</v>
      </c>
      <c r="M631" s="227"/>
      <c r="N631" s="227"/>
      <c r="O631" s="227"/>
      <c r="P631" s="227"/>
      <c r="Q631" s="228" t="s">
        <v>12</v>
      </c>
      <c r="R631" s="276" t="s">
        <v>17</v>
      </c>
      <c r="S631" s="151"/>
      <c r="U631" s="553"/>
      <c r="V631" s="369" t="s">
        <v>77</v>
      </c>
      <c r="W631" s="209">
        <v>14</v>
      </c>
      <c r="X631" s="170" t="s">
        <v>36</v>
      </c>
      <c r="Y631" s="210">
        <v>41968</v>
      </c>
      <c r="Z631" s="209">
        <v>20</v>
      </c>
      <c r="AA631" s="209" t="s">
        <v>35</v>
      </c>
      <c r="AB631" s="821">
        <v>470</v>
      </c>
      <c r="AC631" s="209"/>
      <c r="AD631" s="212">
        <v>41989</v>
      </c>
      <c r="AE631" s="673">
        <v>41992</v>
      </c>
      <c r="AF631" s="209">
        <v>2295</v>
      </c>
      <c r="AG631" s="270">
        <v>20000</v>
      </c>
      <c r="AH631" s="823">
        <f t="shared" si="205"/>
        <v>0</v>
      </c>
      <c r="AI631" s="824">
        <f t="shared" si="206"/>
        <v>9400</v>
      </c>
      <c r="AJ631" s="825">
        <f t="shared" si="207"/>
        <v>42020</v>
      </c>
      <c r="AK631" s="826">
        <f t="shared" si="208"/>
        <v>470</v>
      </c>
      <c r="AL631" s="465"/>
    </row>
    <row r="632" spans="2:38">
      <c r="B632" s="230" t="s">
        <v>3</v>
      </c>
      <c r="C632" s="8" t="s">
        <v>4</v>
      </c>
      <c r="D632" s="9" t="s">
        <v>18</v>
      </c>
      <c r="E632" s="9" t="s">
        <v>19</v>
      </c>
      <c r="F632" s="9" t="s">
        <v>19</v>
      </c>
      <c r="G632" s="9" t="s">
        <v>20</v>
      </c>
      <c r="H632" s="9" t="s">
        <v>21</v>
      </c>
      <c r="I632" s="9" t="s">
        <v>22</v>
      </c>
      <c r="J632" s="9" t="s">
        <v>19</v>
      </c>
      <c r="K632" s="9" t="s">
        <v>97</v>
      </c>
      <c r="L632" s="9" t="s">
        <v>23</v>
      </c>
      <c r="M632" s="9" t="s">
        <v>24</v>
      </c>
      <c r="N632" s="9" t="s">
        <v>20</v>
      </c>
      <c r="O632" s="9" t="s">
        <v>25</v>
      </c>
      <c r="P632" s="9" t="s">
        <v>0</v>
      </c>
      <c r="Q632" s="9" t="s">
        <v>11</v>
      </c>
      <c r="R632" s="231" t="s">
        <v>11</v>
      </c>
      <c r="S632" s="159" t="s">
        <v>26</v>
      </c>
      <c r="U632" s="553"/>
      <c r="V632" s="369" t="s">
        <v>77</v>
      </c>
      <c r="W632" s="209">
        <v>15</v>
      </c>
      <c r="X632" s="170" t="s">
        <v>36</v>
      </c>
      <c r="Y632" s="210">
        <v>41968</v>
      </c>
      <c r="Z632" s="209">
        <v>20</v>
      </c>
      <c r="AA632" s="209" t="s">
        <v>35</v>
      </c>
      <c r="AB632" s="821">
        <v>470</v>
      </c>
      <c r="AC632" s="209"/>
      <c r="AD632" s="212">
        <v>41995</v>
      </c>
      <c r="AE632" s="673">
        <v>42012</v>
      </c>
      <c r="AF632" s="209">
        <v>2306</v>
      </c>
      <c r="AG632" s="270">
        <v>20000</v>
      </c>
      <c r="AH632" s="823">
        <f t="shared" si="205"/>
        <v>0</v>
      </c>
      <c r="AI632" s="824">
        <f t="shared" si="206"/>
        <v>9400</v>
      </c>
      <c r="AJ632" s="825">
        <f t="shared" si="207"/>
        <v>42040</v>
      </c>
      <c r="AK632" s="826">
        <f t="shared" si="208"/>
        <v>470</v>
      </c>
      <c r="AL632" s="465"/>
    </row>
    <row r="633" spans="2:38" ht="15" thickBot="1">
      <c r="B633" s="468"/>
      <c r="C633" s="10"/>
      <c r="D633" s="10"/>
      <c r="E633" s="9" t="s">
        <v>3</v>
      </c>
      <c r="F633" s="9" t="s">
        <v>18</v>
      </c>
      <c r="G633" s="9"/>
      <c r="H633" s="10"/>
      <c r="I633" s="9" t="s">
        <v>21</v>
      </c>
      <c r="J633" s="9" t="s">
        <v>3</v>
      </c>
      <c r="K633" s="9" t="s">
        <v>27</v>
      </c>
      <c r="L633" s="9" t="s">
        <v>28</v>
      </c>
      <c r="M633" s="10"/>
      <c r="N633" s="9" t="s">
        <v>108</v>
      </c>
      <c r="O633" s="9" t="s">
        <v>108</v>
      </c>
      <c r="P633" s="9" t="s">
        <v>30</v>
      </c>
      <c r="Q633" s="9" t="s">
        <v>33</v>
      </c>
      <c r="R633" s="231" t="s">
        <v>30</v>
      </c>
      <c r="S633" s="153"/>
      <c r="U633" s="553"/>
      <c r="V633" s="369" t="s">
        <v>77</v>
      </c>
      <c r="W633" s="209">
        <v>16</v>
      </c>
      <c r="X633" s="170" t="s">
        <v>36</v>
      </c>
      <c r="Y633" s="210">
        <v>41968</v>
      </c>
      <c r="Z633" s="209">
        <v>20</v>
      </c>
      <c r="AA633" s="209" t="s">
        <v>35</v>
      </c>
      <c r="AB633" s="821">
        <v>470</v>
      </c>
      <c r="AC633" s="209"/>
      <c r="AD633" s="212">
        <v>42002</v>
      </c>
      <c r="AE633" s="673">
        <v>42012</v>
      </c>
      <c r="AF633" s="209">
        <v>2306</v>
      </c>
      <c r="AG633" s="270">
        <v>20000</v>
      </c>
      <c r="AH633" s="823">
        <f t="shared" si="205"/>
        <v>0</v>
      </c>
      <c r="AI633" s="824">
        <f t="shared" si="206"/>
        <v>9400</v>
      </c>
      <c r="AJ633" s="825">
        <f t="shared" si="207"/>
        <v>42040</v>
      </c>
      <c r="AK633" s="826">
        <f t="shared" si="208"/>
        <v>470</v>
      </c>
      <c r="AL633" s="465"/>
    </row>
    <row r="634" spans="2:38">
      <c r="B634" s="380" t="s">
        <v>98</v>
      </c>
      <c r="C634" s="647" t="s">
        <v>99</v>
      </c>
      <c r="D634" s="470">
        <v>67</v>
      </c>
      <c r="E634" s="470" t="s">
        <v>101</v>
      </c>
      <c r="F634" s="901">
        <v>42270</v>
      </c>
      <c r="G634" s="470">
        <v>550</v>
      </c>
      <c r="H634" s="470" t="s">
        <v>96</v>
      </c>
      <c r="I634" s="1368">
        <v>9.8000000000000007</v>
      </c>
      <c r="J634" s="655"/>
      <c r="K634" s="1574">
        <v>42314</v>
      </c>
      <c r="L634" s="901">
        <v>42326</v>
      </c>
      <c r="M634" s="655" t="s">
        <v>114</v>
      </c>
      <c r="N634" s="1601">
        <v>601.9</v>
      </c>
      <c r="O634" s="818">
        <f t="shared" ref="O634:O639" si="209">(N634-G634)</f>
        <v>51.899999999999977</v>
      </c>
      <c r="P634" s="1602">
        <f t="shared" ref="P634:P639" si="210">(N634*I634)</f>
        <v>5898.62</v>
      </c>
      <c r="Q634" s="1575">
        <f t="shared" ref="Q634:Q639" si="211">(L634+28)</f>
        <v>42354</v>
      </c>
      <c r="R634" s="818">
        <f>(P634*0.04)</f>
        <v>235.94479999999999</v>
      </c>
      <c r="S634" s="1576"/>
      <c r="U634" s="553"/>
      <c r="V634" s="369" t="s">
        <v>195</v>
      </c>
      <c r="W634" s="209">
        <v>17</v>
      </c>
      <c r="X634" s="170" t="s">
        <v>36</v>
      </c>
      <c r="Y634" s="210">
        <v>41981</v>
      </c>
      <c r="Z634" s="209">
        <v>12</v>
      </c>
      <c r="AA634" s="209" t="s">
        <v>35</v>
      </c>
      <c r="AB634" s="821">
        <v>280</v>
      </c>
      <c r="AC634" s="209"/>
      <c r="AD634" s="212">
        <v>41989</v>
      </c>
      <c r="AE634" s="673">
        <v>41992</v>
      </c>
      <c r="AF634" s="209">
        <v>2295</v>
      </c>
      <c r="AG634" s="270">
        <v>12000</v>
      </c>
      <c r="AH634" s="823">
        <f t="shared" si="205"/>
        <v>0</v>
      </c>
      <c r="AI634" s="824">
        <f t="shared" ref="AI634:AI640" si="212">(AG634*AB634/1000)</f>
        <v>3360</v>
      </c>
      <c r="AJ634" s="825">
        <f>(AE634+28)</f>
        <v>42020</v>
      </c>
      <c r="AK634" s="826">
        <f t="shared" ref="AK634:AK640" si="213">(AI634*0.05)</f>
        <v>168</v>
      </c>
      <c r="AL634" s="465"/>
    </row>
    <row r="635" spans="2:38">
      <c r="B635" s="390" t="s">
        <v>98</v>
      </c>
      <c r="C635" s="196" t="s">
        <v>99</v>
      </c>
      <c r="D635" s="209">
        <v>68</v>
      </c>
      <c r="E635" s="209" t="s">
        <v>101</v>
      </c>
      <c r="F635" s="210">
        <v>42270</v>
      </c>
      <c r="G635" s="209">
        <v>550</v>
      </c>
      <c r="H635" s="209" t="s">
        <v>96</v>
      </c>
      <c r="I635" s="211">
        <v>9.8000000000000007</v>
      </c>
      <c r="J635" s="209"/>
      <c r="K635" s="212">
        <v>42321</v>
      </c>
      <c r="L635" s="210">
        <v>42333</v>
      </c>
      <c r="M635" s="209" t="s">
        <v>114</v>
      </c>
      <c r="N635" s="1142">
        <v>593</v>
      </c>
      <c r="O635" s="200">
        <f t="shared" si="209"/>
        <v>43</v>
      </c>
      <c r="P635" s="1158">
        <f t="shared" si="210"/>
        <v>5811.4000000000005</v>
      </c>
      <c r="Q635" s="210">
        <f t="shared" si="211"/>
        <v>42361</v>
      </c>
      <c r="R635" s="200">
        <f>(P635*0.04)</f>
        <v>232.45600000000002</v>
      </c>
      <c r="S635" s="339"/>
      <c r="U635" s="179"/>
      <c r="V635" s="369" t="s">
        <v>77</v>
      </c>
      <c r="W635" s="209">
        <v>18</v>
      </c>
      <c r="X635" s="170" t="s">
        <v>36</v>
      </c>
      <c r="Y635" s="210">
        <v>41968</v>
      </c>
      <c r="Z635" s="209">
        <v>20</v>
      </c>
      <c r="AA635" s="209" t="s">
        <v>35</v>
      </c>
      <c r="AB635" s="973">
        <v>470</v>
      </c>
      <c r="AC635" s="820"/>
      <c r="AD635" s="822">
        <v>42016</v>
      </c>
      <c r="AE635" s="364">
        <v>42019</v>
      </c>
      <c r="AF635" s="820">
        <v>2310</v>
      </c>
      <c r="AG635" s="820">
        <v>20000</v>
      </c>
      <c r="AH635" s="823">
        <f t="shared" si="205"/>
        <v>0</v>
      </c>
      <c r="AI635" s="824">
        <f t="shared" si="212"/>
        <v>9400</v>
      </c>
      <c r="AJ635" s="825">
        <f t="shared" si="207"/>
        <v>42047</v>
      </c>
      <c r="AK635" s="973">
        <f t="shared" si="213"/>
        <v>470</v>
      </c>
      <c r="AL635" s="929"/>
    </row>
    <row r="636" spans="2:38">
      <c r="B636" s="367" t="s">
        <v>234</v>
      </c>
      <c r="C636" s="196" t="s">
        <v>367</v>
      </c>
      <c r="D636" s="196">
        <v>2</v>
      </c>
      <c r="E636" s="196" t="s">
        <v>74</v>
      </c>
      <c r="F636" s="197">
        <v>42304</v>
      </c>
      <c r="G636" s="336">
        <v>400</v>
      </c>
      <c r="H636" s="196" t="s">
        <v>96</v>
      </c>
      <c r="I636" s="334">
        <v>10.8</v>
      </c>
      <c r="J636" s="335"/>
      <c r="K636" s="272">
        <v>42311</v>
      </c>
      <c r="L636" s="197">
        <v>42319</v>
      </c>
      <c r="M636" s="209"/>
      <c r="N636" s="803">
        <v>395.9</v>
      </c>
      <c r="O636" s="198">
        <f t="shared" si="209"/>
        <v>-4.1000000000000227</v>
      </c>
      <c r="P636" s="1158">
        <f t="shared" si="210"/>
        <v>4275.72</v>
      </c>
      <c r="Q636" s="197">
        <f t="shared" si="211"/>
        <v>42347</v>
      </c>
      <c r="R636" s="200">
        <f>(P636*0.06)</f>
        <v>256.54320000000001</v>
      </c>
      <c r="S636" s="339"/>
      <c r="U636" s="553"/>
      <c r="V636" s="369" t="s">
        <v>77</v>
      </c>
      <c r="W636" s="369">
        <v>19</v>
      </c>
      <c r="X636" s="170" t="s">
        <v>36</v>
      </c>
      <c r="Y636" s="210">
        <v>41997</v>
      </c>
      <c r="Z636" s="209">
        <v>20</v>
      </c>
      <c r="AA636" s="209" t="s">
        <v>35</v>
      </c>
      <c r="AB636" s="973">
        <v>470</v>
      </c>
      <c r="AC636" s="209"/>
      <c r="AD636" s="212">
        <v>42023</v>
      </c>
      <c r="AE636" s="210">
        <v>42027</v>
      </c>
      <c r="AF636" s="209">
        <v>2320</v>
      </c>
      <c r="AG636" s="820">
        <v>20000</v>
      </c>
      <c r="AH636" s="823">
        <f t="shared" si="205"/>
        <v>0</v>
      </c>
      <c r="AI636" s="824">
        <f t="shared" si="212"/>
        <v>9400</v>
      </c>
      <c r="AJ636" s="825">
        <f t="shared" ref="AJ636:AJ642" si="214">(AE636+28)</f>
        <v>42055</v>
      </c>
      <c r="AK636" s="973">
        <f t="shared" si="213"/>
        <v>470</v>
      </c>
      <c r="AL636" s="465"/>
    </row>
    <row r="637" spans="2:38">
      <c r="B637" s="472" t="s">
        <v>156</v>
      </c>
      <c r="C637" s="402" t="s">
        <v>99</v>
      </c>
      <c r="D637" s="481">
        <v>4</v>
      </c>
      <c r="E637" s="402" t="s">
        <v>157</v>
      </c>
      <c r="F637" s="404">
        <v>42299</v>
      </c>
      <c r="G637" s="1583">
        <v>549.9</v>
      </c>
      <c r="H637" s="402" t="s">
        <v>96</v>
      </c>
      <c r="I637" s="411">
        <v>9.5</v>
      </c>
      <c r="J637" s="407"/>
      <c r="K637" s="412">
        <v>42307</v>
      </c>
      <c r="L637" s="404">
        <v>42325</v>
      </c>
      <c r="M637" s="402" t="s">
        <v>114</v>
      </c>
      <c r="N637" s="1188">
        <v>628.4</v>
      </c>
      <c r="O637" s="411">
        <f t="shared" si="209"/>
        <v>78.5</v>
      </c>
      <c r="P637" s="1158">
        <f t="shared" si="210"/>
        <v>5969.8</v>
      </c>
      <c r="Q637" s="404">
        <f t="shared" si="211"/>
        <v>42353</v>
      </c>
      <c r="R637" s="411">
        <f>(P637*0.06)</f>
        <v>358.18799999999999</v>
      </c>
      <c r="S637" s="339"/>
      <c r="U637" s="553"/>
      <c r="V637" s="369" t="s">
        <v>77</v>
      </c>
      <c r="W637" s="369">
        <v>20</v>
      </c>
      <c r="X637" s="170" t="s">
        <v>36</v>
      </c>
      <c r="Y637" s="210">
        <v>41997</v>
      </c>
      <c r="Z637" s="209">
        <v>20</v>
      </c>
      <c r="AA637" s="209" t="s">
        <v>35</v>
      </c>
      <c r="AB637" s="973">
        <v>470</v>
      </c>
      <c r="AC637" s="209"/>
      <c r="AD637" s="212">
        <v>42030</v>
      </c>
      <c r="AE637" s="210">
        <v>42034</v>
      </c>
      <c r="AF637" s="209">
        <v>2328</v>
      </c>
      <c r="AG637" s="820">
        <v>20000</v>
      </c>
      <c r="AH637" s="823">
        <f t="shared" si="205"/>
        <v>0</v>
      </c>
      <c r="AI637" s="824">
        <f t="shared" si="212"/>
        <v>9400</v>
      </c>
      <c r="AJ637" s="825">
        <f t="shared" si="214"/>
        <v>42062</v>
      </c>
      <c r="AK637" s="973">
        <f t="shared" si="213"/>
        <v>470</v>
      </c>
      <c r="AL637" s="465"/>
    </row>
    <row r="638" spans="2:38">
      <c r="B638" s="1396" t="s">
        <v>98</v>
      </c>
      <c r="C638" s="196" t="s">
        <v>99</v>
      </c>
      <c r="D638" s="209">
        <v>66</v>
      </c>
      <c r="E638" s="209" t="s">
        <v>101</v>
      </c>
      <c r="F638" s="210">
        <v>42270</v>
      </c>
      <c r="G638" s="209">
        <v>550</v>
      </c>
      <c r="H638" s="209" t="s">
        <v>96</v>
      </c>
      <c r="I638" s="211">
        <v>9.8000000000000007</v>
      </c>
      <c r="J638" s="209"/>
      <c r="K638" s="212">
        <v>42307</v>
      </c>
      <c r="L638" s="210">
        <v>42317</v>
      </c>
      <c r="M638" s="628"/>
      <c r="N638" s="1142">
        <v>105.7</v>
      </c>
      <c r="O638" s="200">
        <f t="shared" si="209"/>
        <v>-444.3</v>
      </c>
      <c r="P638" s="1158">
        <f t="shared" si="210"/>
        <v>1035.8600000000001</v>
      </c>
      <c r="Q638" s="210">
        <f t="shared" si="211"/>
        <v>42345</v>
      </c>
      <c r="R638" s="200">
        <f>(P638*0.04)</f>
        <v>41.434400000000004</v>
      </c>
      <c r="S638" s="339"/>
      <c r="U638" s="553"/>
      <c r="V638" s="369" t="s">
        <v>77</v>
      </c>
      <c r="W638" s="369">
        <v>21</v>
      </c>
      <c r="X638" s="170" t="s">
        <v>74</v>
      </c>
      <c r="Y638" s="210">
        <v>42037</v>
      </c>
      <c r="Z638" s="209">
        <v>20</v>
      </c>
      <c r="AA638" s="209" t="s">
        <v>35</v>
      </c>
      <c r="AB638" s="973">
        <v>470</v>
      </c>
      <c r="AC638" s="209"/>
      <c r="AD638" s="212">
        <v>42040</v>
      </c>
      <c r="AE638" s="210">
        <v>42046</v>
      </c>
      <c r="AF638" s="209">
        <v>2342</v>
      </c>
      <c r="AG638" s="1061">
        <v>20000</v>
      </c>
      <c r="AH638" s="823">
        <f t="shared" ref="AH638:AH646" si="215">(AG638-Z638*1000)</f>
        <v>0</v>
      </c>
      <c r="AI638" s="824">
        <f t="shared" si="212"/>
        <v>9400</v>
      </c>
      <c r="AJ638" s="825">
        <f t="shared" si="214"/>
        <v>42074</v>
      </c>
      <c r="AK638" s="973">
        <f t="shared" si="213"/>
        <v>470</v>
      </c>
      <c r="AL638" s="465"/>
    </row>
    <row r="639" spans="2:38">
      <c r="B639" s="179"/>
      <c r="C639" s="196"/>
      <c r="D639" s="209"/>
      <c r="E639" s="209"/>
      <c r="F639" s="210"/>
      <c r="G639" s="209">
        <v>444.3</v>
      </c>
      <c r="H639" s="209" t="s">
        <v>96</v>
      </c>
      <c r="I639" s="211">
        <v>9.8000000000000007</v>
      </c>
      <c r="J639" s="209"/>
      <c r="K639" s="212">
        <v>42307</v>
      </c>
      <c r="L639" s="210">
        <v>42318</v>
      </c>
      <c r="M639" s="628"/>
      <c r="N639" s="1142">
        <v>401.8</v>
      </c>
      <c r="O639" s="200">
        <f t="shared" si="209"/>
        <v>-42.5</v>
      </c>
      <c r="P639" s="1158">
        <f t="shared" si="210"/>
        <v>3937.6400000000003</v>
      </c>
      <c r="Q639" s="210">
        <f t="shared" si="211"/>
        <v>42346</v>
      </c>
      <c r="R639" s="200">
        <f>(P639*0.04)</f>
        <v>157.50560000000002</v>
      </c>
      <c r="S639" s="339"/>
      <c r="U639" s="553"/>
      <c r="V639" s="369" t="s">
        <v>77</v>
      </c>
      <c r="W639" s="369">
        <v>22</v>
      </c>
      <c r="X639" s="170" t="s">
        <v>74</v>
      </c>
      <c r="Y639" s="210">
        <v>42037</v>
      </c>
      <c r="Z639" s="209">
        <v>20</v>
      </c>
      <c r="AA639" s="209" t="s">
        <v>35</v>
      </c>
      <c r="AB639" s="973">
        <v>470</v>
      </c>
      <c r="AC639" s="209"/>
      <c r="AD639" s="212">
        <v>42047</v>
      </c>
      <c r="AE639" s="210">
        <v>42046</v>
      </c>
      <c r="AF639" s="209">
        <v>2342</v>
      </c>
      <c r="AG639" s="1061">
        <v>20000</v>
      </c>
      <c r="AH639" s="823">
        <f t="shared" si="215"/>
        <v>0</v>
      </c>
      <c r="AI639" s="824">
        <f t="shared" si="212"/>
        <v>9400</v>
      </c>
      <c r="AJ639" s="825">
        <f t="shared" si="214"/>
        <v>42074</v>
      </c>
      <c r="AK639" s="973">
        <f t="shared" si="213"/>
        <v>470</v>
      </c>
      <c r="AL639" s="465"/>
    </row>
    <row r="640" spans="2:38">
      <c r="B640" s="338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339"/>
      <c r="U640" s="553"/>
      <c r="V640" s="369" t="s">
        <v>77</v>
      </c>
      <c r="W640" s="369">
        <v>23</v>
      </c>
      <c r="X640" s="170" t="s">
        <v>74</v>
      </c>
      <c r="Y640" s="210">
        <v>42037</v>
      </c>
      <c r="Z640" s="209">
        <v>20</v>
      </c>
      <c r="AA640" s="209" t="s">
        <v>35</v>
      </c>
      <c r="AB640" s="973">
        <v>470</v>
      </c>
      <c r="AC640" s="209"/>
      <c r="AD640" s="212">
        <v>42061</v>
      </c>
      <c r="AE640" s="210">
        <f>(AD640)</f>
        <v>42061</v>
      </c>
      <c r="AF640" s="209">
        <v>2357</v>
      </c>
      <c r="AG640" s="1061">
        <v>20000</v>
      </c>
      <c r="AH640" s="823">
        <f t="shared" si="215"/>
        <v>0</v>
      </c>
      <c r="AI640" s="824">
        <f t="shared" si="212"/>
        <v>9400</v>
      </c>
      <c r="AJ640" s="825">
        <f t="shared" si="214"/>
        <v>42089</v>
      </c>
      <c r="AK640" s="973">
        <f t="shared" si="213"/>
        <v>470</v>
      </c>
      <c r="AL640" s="465"/>
    </row>
    <row r="641" spans="2:38">
      <c r="B641" s="338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314" t="s">
        <v>8</v>
      </c>
      <c r="U641" s="553"/>
      <c r="V641" s="369" t="s">
        <v>77</v>
      </c>
      <c r="W641" s="369">
        <v>24</v>
      </c>
      <c r="X641" s="170" t="s">
        <v>74</v>
      </c>
      <c r="Y641" s="210">
        <v>42060</v>
      </c>
      <c r="Z641" s="209">
        <v>20</v>
      </c>
      <c r="AA641" s="209" t="s">
        <v>35</v>
      </c>
      <c r="AB641" s="973">
        <v>470</v>
      </c>
      <c r="AC641" s="209"/>
      <c r="AD641" s="212">
        <v>42068</v>
      </c>
      <c r="AE641" s="210">
        <v>42076</v>
      </c>
      <c r="AF641" s="209">
        <v>2378</v>
      </c>
      <c r="AG641" s="1061">
        <v>20000</v>
      </c>
      <c r="AH641" s="823">
        <f t="shared" si="215"/>
        <v>0</v>
      </c>
      <c r="AI641" s="824">
        <f t="shared" ref="AI641:AI646" si="216">(AG641*AB641/1000)</f>
        <v>9400</v>
      </c>
      <c r="AJ641" s="825">
        <f t="shared" si="214"/>
        <v>42104</v>
      </c>
      <c r="AK641" s="973">
        <f t="shared" ref="AK641:AK646" si="217">(AI641*0.05)</f>
        <v>470</v>
      </c>
      <c r="AL641" s="929"/>
    </row>
    <row r="642" spans="2:38">
      <c r="B642" s="338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  <c r="P642" s="182"/>
      <c r="Q642" s="182"/>
      <c r="R642" s="182"/>
      <c r="S642" s="339" t="s">
        <v>401</v>
      </c>
      <c r="U642" s="553"/>
      <c r="V642" s="369" t="s">
        <v>77</v>
      </c>
      <c r="W642" s="369">
        <v>25</v>
      </c>
      <c r="X642" s="170" t="s">
        <v>74</v>
      </c>
      <c r="Y642" s="210">
        <v>42060</v>
      </c>
      <c r="Z642" s="209">
        <v>20</v>
      </c>
      <c r="AA642" s="209" t="s">
        <v>35</v>
      </c>
      <c r="AB642" s="973">
        <v>470</v>
      </c>
      <c r="AC642" s="209"/>
      <c r="AD642" s="212">
        <v>42075</v>
      </c>
      <c r="AE642" s="210">
        <v>42076</v>
      </c>
      <c r="AF642" s="209">
        <v>2378</v>
      </c>
      <c r="AG642" s="1061">
        <v>20000</v>
      </c>
      <c r="AH642" s="823">
        <f t="shared" si="215"/>
        <v>0</v>
      </c>
      <c r="AI642" s="824">
        <f t="shared" si="216"/>
        <v>9400</v>
      </c>
      <c r="AJ642" s="825">
        <f t="shared" si="214"/>
        <v>42104</v>
      </c>
      <c r="AK642" s="973">
        <f t="shared" si="217"/>
        <v>470</v>
      </c>
      <c r="AL642" s="339"/>
    </row>
    <row r="643" spans="2:38" ht="15" thickBot="1">
      <c r="B643" s="325"/>
      <c r="C643" s="326"/>
      <c r="D643" s="326"/>
      <c r="E643" s="326"/>
      <c r="F643" s="326"/>
      <c r="G643" s="326"/>
      <c r="H643" s="326"/>
      <c r="I643" s="326"/>
      <c r="J643" s="326"/>
      <c r="K643" s="326"/>
      <c r="L643" s="326"/>
      <c r="M643" s="326"/>
      <c r="N643" s="326"/>
      <c r="O643" s="326"/>
      <c r="P643" s="807">
        <f>SUM(P634:P642)</f>
        <v>26929.040000000001</v>
      </c>
      <c r="Q643" s="326"/>
      <c r="R643" s="807">
        <f>(P643*0.06)</f>
        <v>1615.7424000000001</v>
      </c>
      <c r="S643" s="327"/>
      <c r="U643" s="553"/>
      <c r="V643" s="369" t="s">
        <v>77</v>
      </c>
      <c r="W643" s="369">
        <v>26</v>
      </c>
      <c r="X643" s="170" t="s">
        <v>74</v>
      </c>
      <c r="Y643" s="210">
        <v>42060</v>
      </c>
      <c r="Z643" s="209">
        <v>20</v>
      </c>
      <c r="AA643" s="209" t="s">
        <v>35</v>
      </c>
      <c r="AB643" s="973">
        <v>470</v>
      </c>
      <c r="AC643" s="209"/>
      <c r="AD643" s="212">
        <v>42082</v>
      </c>
      <c r="AE643" s="835">
        <v>42081</v>
      </c>
      <c r="AF643" s="820">
        <v>2387</v>
      </c>
      <c r="AG643" s="1061">
        <v>20000</v>
      </c>
      <c r="AH643" s="823">
        <f t="shared" si="215"/>
        <v>0</v>
      </c>
      <c r="AI643" s="824">
        <f t="shared" si="216"/>
        <v>9400</v>
      </c>
      <c r="AJ643" s="825">
        <f t="shared" ref="AJ643:AJ648" si="218">(AE643+28)</f>
        <v>42109</v>
      </c>
      <c r="AK643" s="973">
        <f t="shared" si="217"/>
        <v>470</v>
      </c>
      <c r="AL643" s="339"/>
    </row>
    <row r="644" spans="2:38">
      <c r="U644" s="553"/>
      <c r="V644" s="369" t="s">
        <v>77</v>
      </c>
      <c r="W644" s="369">
        <v>27</v>
      </c>
      <c r="X644" s="170" t="s">
        <v>74</v>
      </c>
      <c r="Y644" s="210">
        <v>42060</v>
      </c>
      <c r="Z644" s="209">
        <v>10</v>
      </c>
      <c r="AA644" s="209" t="s">
        <v>35</v>
      </c>
      <c r="AB644" s="973">
        <v>470</v>
      </c>
      <c r="AC644" s="209"/>
      <c r="AD644" s="212">
        <v>42109</v>
      </c>
      <c r="AE644" s="210">
        <v>42110</v>
      </c>
      <c r="AF644" s="209">
        <v>2419</v>
      </c>
      <c r="AG644" s="270">
        <v>10000</v>
      </c>
      <c r="AH644" s="823">
        <f t="shared" si="215"/>
        <v>0</v>
      </c>
      <c r="AI644" s="824">
        <f t="shared" si="216"/>
        <v>4700</v>
      </c>
      <c r="AJ644" s="197">
        <f t="shared" si="218"/>
        <v>42138</v>
      </c>
      <c r="AK644" s="211">
        <f t="shared" si="217"/>
        <v>235</v>
      </c>
      <c r="AL644" s="339"/>
    </row>
    <row r="645" spans="2:38" ht="18.600000000000001" thickBot="1">
      <c r="B645" s="162" t="s">
        <v>286</v>
      </c>
      <c r="K645" t="s">
        <v>78</v>
      </c>
      <c r="R645" s="161"/>
      <c r="U645" s="553"/>
      <c r="V645" s="369" t="s">
        <v>77</v>
      </c>
      <c r="W645" s="369">
        <v>29</v>
      </c>
      <c r="X645" s="170" t="s">
        <v>74</v>
      </c>
      <c r="Y645" s="210">
        <v>42124</v>
      </c>
      <c r="Z645" s="209">
        <v>20</v>
      </c>
      <c r="AA645" s="209" t="s">
        <v>35</v>
      </c>
      <c r="AB645" s="973">
        <v>470</v>
      </c>
      <c r="AC645" s="209"/>
      <c r="AD645" s="212">
        <v>42129</v>
      </c>
      <c r="AE645" s="210">
        <v>42131</v>
      </c>
      <c r="AF645" s="209">
        <v>2438</v>
      </c>
      <c r="AG645" s="270">
        <v>20000</v>
      </c>
      <c r="AH645" s="823">
        <f t="shared" si="215"/>
        <v>0</v>
      </c>
      <c r="AI645" s="824">
        <f t="shared" si="216"/>
        <v>9400</v>
      </c>
      <c r="AJ645" s="197">
        <f t="shared" si="218"/>
        <v>42159</v>
      </c>
      <c r="AK645" s="211">
        <f t="shared" si="217"/>
        <v>470</v>
      </c>
      <c r="AL645" s="339"/>
    </row>
    <row r="646" spans="2:38">
      <c r="B646" s="226"/>
      <c r="C646" s="227"/>
      <c r="D646" s="227"/>
      <c r="E646" s="228" t="s">
        <v>14</v>
      </c>
      <c r="F646" s="228" t="s">
        <v>12</v>
      </c>
      <c r="G646" s="228"/>
      <c r="H646" s="227"/>
      <c r="I646" s="228" t="s">
        <v>15</v>
      </c>
      <c r="J646" s="228" t="s">
        <v>16</v>
      </c>
      <c r="K646" s="228" t="s">
        <v>12</v>
      </c>
      <c r="L646" s="228" t="s">
        <v>12</v>
      </c>
      <c r="M646" s="227"/>
      <c r="N646" s="227"/>
      <c r="O646" s="227"/>
      <c r="P646" s="227"/>
      <c r="Q646" s="228" t="s">
        <v>12</v>
      </c>
      <c r="R646" s="276" t="s">
        <v>17</v>
      </c>
      <c r="S646" s="151"/>
      <c r="U646" s="553"/>
      <c r="V646" s="369" t="s">
        <v>195</v>
      </c>
      <c r="W646" s="209">
        <v>28</v>
      </c>
      <c r="X646" s="170" t="s">
        <v>74</v>
      </c>
      <c r="Y646" s="210">
        <v>42080</v>
      </c>
      <c r="Z646" s="209">
        <v>4</v>
      </c>
      <c r="AA646" s="209" t="s">
        <v>35</v>
      </c>
      <c r="AB646" s="821">
        <v>280</v>
      </c>
      <c r="AC646" s="209"/>
      <c r="AD646" s="212">
        <v>42089</v>
      </c>
      <c r="AE646" s="1309">
        <v>42081</v>
      </c>
      <c r="AF646" s="813">
        <v>2387</v>
      </c>
      <c r="AG646" s="1232">
        <v>4000</v>
      </c>
      <c r="AH646" s="823">
        <f t="shared" si="215"/>
        <v>0</v>
      </c>
      <c r="AI646" s="824">
        <f t="shared" si="216"/>
        <v>1120</v>
      </c>
      <c r="AJ646" s="197">
        <f t="shared" si="218"/>
        <v>42109</v>
      </c>
      <c r="AK646" s="200">
        <f t="shared" si="217"/>
        <v>56</v>
      </c>
      <c r="AL646" s="339"/>
    </row>
    <row r="647" spans="2:38">
      <c r="B647" s="230" t="s">
        <v>3</v>
      </c>
      <c r="C647" s="8" t="s">
        <v>4</v>
      </c>
      <c r="D647" s="9" t="s">
        <v>18</v>
      </c>
      <c r="E647" s="9" t="s">
        <v>19</v>
      </c>
      <c r="F647" s="9" t="s">
        <v>19</v>
      </c>
      <c r="G647" s="9" t="s">
        <v>20</v>
      </c>
      <c r="H647" s="9" t="s">
        <v>21</v>
      </c>
      <c r="I647" s="9" t="s">
        <v>22</v>
      </c>
      <c r="J647" s="9" t="s">
        <v>19</v>
      </c>
      <c r="K647" s="9" t="s">
        <v>97</v>
      </c>
      <c r="L647" s="9" t="s">
        <v>23</v>
      </c>
      <c r="M647" s="9" t="s">
        <v>24</v>
      </c>
      <c r="N647" s="9" t="s">
        <v>20</v>
      </c>
      <c r="O647" s="9" t="s">
        <v>25</v>
      </c>
      <c r="P647" s="9" t="s">
        <v>0</v>
      </c>
      <c r="Q647" s="9" t="s">
        <v>11</v>
      </c>
      <c r="R647" s="231" t="s">
        <v>11</v>
      </c>
      <c r="S647" s="159" t="s">
        <v>26</v>
      </c>
      <c r="U647" s="553"/>
      <c r="V647" s="369" t="s">
        <v>195</v>
      </c>
      <c r="W647" s="820">
        <v>30</v>
      </c>
      <c r="X647" s="170" t="s">
        <v>55</v>
      </c>
      <c r="Y647" s="835">
        <v>42142</v>
      </c>
      <c r="Z647" s="820">
        <v>32</v>
      </c>
      <c r="AA647" s="820" t="s">
        <v>35</v>
      </c>
      <c r="AB647" s="821">
        <v>300</v>
      </c>
      <c r="AC647" s="820"/>
      <c r="AD647" s="822">
        <v>42152</v>
      </c>
      <c r="AE647" s="977">
        <v>42173</v>
      </c>
      <c r="AF647" s="1284">
        <v>2479</v>
      </c>
      <c r="AG647" s="1146">
        <v>13200</v>
      </c>
      <c r="AH647" s="823">
        <f>(AG647-Z647*1000)</f>
        <v>-18800</v>
      </c>
      <c r="AI647" s="824">
        <f>(AG647*AB647/1000)</f>
        <v>3960</v>
      </c>
      <c r="AJ647" s="825">
        <f t="shared" si="218"/>
        <v>42201</v>
      </c>
      <c r="AK647" s="826">
        <f>(AI647*0.05)</f>
        <v>198</v>
      </c>
      <c r="AL647" s="339"/>
    </row>
    <row r="648" spans="2:38" ht="15" thickBot="1">
      <c r="B648" s="468"/>
      <c r="C648" s="10"/>
      <c r="D648" s="10"/>
      <c r="E648" s="9" t="s">
        <v>3</v>
      </c>
      <c r="F648" s="9" t="s">
        <v>18</v>
      </c>
      <c r="G648" s="9"/>
      <c r="H648" s="10"/>
      <c r="I648" s="9" t="s">
        <v>21</v>
      </c>
      <c r="J648" s="9" t="s">
        <v>3</v>
      </c>
      <c r="K648" s="9" t="s">
        <v>27</v>
      </c>
      <c r="L648" s="9" t="s">
        <v>28</v>
      </c>
      <c r="M648" s="10"/>
      <c r="N648" s="9" t="s">
        <v>108</v>
      </c>
      <c r="O648" s="9" t="s">
        <v>108</v>
      </c>
      <c r="P648" s="9" t="s">
        <v>30</v>
      </c>
      <c r="Q648" s="9" t="s">
        <v>33</v>
      </c>
      <c r="R648" s="231" t="s">
        <v>30</v>
      </c>
      <c r="S648" s="153"/>
      <c r="U648" s="553"/>
      <c r="V648" s="892"/>
      <c r="W648" s="201"/>
      <c r="X648" s="201"/>
      <c r="Y648" s="201"/>
      <c r="Z648" s="201">
        <v>18.8</v>
      </c>
      <c r="AA648" s="209" t="s">
        <v>35</v>
      </c>
      <c r="AB648" s="1326">
        <v>300</v>
      </c>
      <c r="AC648" s="201"/>
      <c r="AD648" s="219">
        <v>42152</v>
      </c>
      <c r="AE648" s="217">
        <v>42187</v>
      </c>
      <c r="AF648" s="201">
        <v>2494</v>
      </c>
      <c r="AG648" s="204">
        <v>19800</v>
      </c>
      <c r="AH648" s="201">
        <f>(AG648-Z648*1000)</f>
        <v>1000</v>
      </c>
      <c r="AI648" s="199">
        <f>(AG648*AB648/1000)</f>
        <v>5940</v>
      </c>
      <c r="AJ648" s="197">
        <f t="shared" si="218"/>
        <v>42215</v>
      </c>
      <c r="AK648" s="200">
        <f>(AI648*0.05)</f>
        <v>297</v>
      </c>
      <c r="AL648" s="339"/>
    </row>
    <row r="649" spans="2:38">
      <c r="B649" s="380" t="s">
        <v>98</v>
      </c>
      <c r="C649" s="647" t="s">
        <v>99</v>
      </c>
      <c r="D649" s="470">
        <v>71</v>
      </c>
      <c r="E649" s="470" t="s">
        <v>101</v>
      </c>
      <c r="F649" s="901">
        <v>42270</v>
      </c>
      <c r="G649" s="470">
        <v>550</v>
      </c>
      <c r="H649" s="470" t="s">
        <v>96</v>
      </c>
      <c r="I649" s="1368">
        <v>9.8000000000000007</v>
      </c>
      <c r="J649" s="470"/>
      <c r="K649" s="902">
        <v>42342</v>
      </c>
      <c r="L649" s="901">
        <v>42340</v>
      </c>
      <c r="M649" s="470" t="s">
        <v>114</v>
      </c>
      <c r="N649" s="470">
        <v>553.29999999999995</v>
      </c>
      <c r="O649" s="818">
        <f>(N649-G649)</f>
        <v>3.2999999999999545</v>
      </c>
      <c r="P649" s="658">
        <f>(N649*I649)</f>
        <v>5422.34</v>
      </c>
      <c r="Q649" s="1575">
        <f>(L649+28)</f>
        <v>42368</v>
      </c>
      <c r="R649" s="818">
        <f>(P649*0.04)</f>
        <v>216.89360000000002</v>
      </c>
      <c r="S649" s="471"/>
      <c r="U649" s="553"/>
      <c r="V649" s="369" t="s">
        <v>195</v>
      </c>
      <c r="W649" s="813">
        <v>31</v>
      </c>
      <c r="X649" s="976" t="s">
        <v>55</v>
      </c>
      <c r="Y649" s="989">
        <v>42142</v>
      </c>
      <c r="Z649" s="813">
        <v>20</v>
      </c>
      <c r="AA649" s="813" t="s">
        <v>35</v>
      </c>
      <c r="AB649" s="1346">
        <v>300</v>
      </c>
      <c r="AC649" s="813"/>
      <c r="AD649" s="814">
        <v>42159</v>
      </c>
      <c r="AE649" s="1309">
        <v>42219</v>
      </c>
      <c r="AF649" s="813">
        <v>2517</v>
      </c>
      <c r="AG649" s="1232">
        <v>20400</v>
      </c>
      <c r="AH649" s="1147">
        <f t="shared" ref="AH649:AH655" si="219">(AG649-Z649*1000)</f>
        <v>400</v>
      </c>
      <c r="AI649" s="1148">
        <f t="shared" ref="AI649:AI655" si="220">(AG649*AB649/1000)</f>
        <v>6120</v>
      </c>
      <c r="AJ649" s="1285">
        <f t="shared" ref="AJ649:AJ656" si="221">(AE649+28)</f>
        <v>42247</v>
      </c>
      <c r="AK649" s="1005">
        <f t="shared" ref="AK649:AK656" si="222">(AI649*0.05)</f>
        <v>306</v>
      </c>
      <c r="AL649" s="339"/>
    </row>
    <row r="650" spans="2:38">
      <c r="B650" s="390" t="s">
        <v>98</v>
      </c>
      <c r="C650" s="563" t="s">
        <v>99</v>
      </c>
      <c r="D650" s="209">
        <v>72</v>
      </c>
      <c r="E650" s="209" t="s">
        <v>101</v>
      </c>
      <c r="F650" s="210">
        <v>42270</v>
      </c>
      <c r="G650" s="209">
        <v>550</v>
      </c>
      <c r="H650" s="209" t="s">
        <v>96</v>
      </c>
      <c r="I650" s="211">
        <v>9.8000000000000007</v>
      </c>
      <c r="J650" s="209"/>
      <c r="K650" s="212">
        <v>42349</v>
      </c>
      <c r="L650" s="210">
        <v>42348</v>
      </c>
      <c r="M650" s="209" t="s">
        <v>114</v>
      </c>
      <c r="N650" s="209">
        <v>524.4</v>
      </c>
      <c r="O650" s="826">
        <f>(N650-G650)</f>
        <v>-25.600000000000023</v>
      </c>
      <c r="P650" s="824">
        <f>(N650*I650)</f>
        <v>5139.12</v>
      </c>
      <c r="Q650" s="835">
        <f>(L650+28)</f>
        <v>42376</v>
      </c>
      <c r="R650" s="826">
        <f>(P650*0.04)</f>
        <v>205.56479999999999</v>
      </c>
      <c r="S650" s="339"/>
      <c r="U650" s="553"/>
      <c r="V650" s="369" t="s">
        <v>195</v>
      </c>
      <c r="W650" s="209">
        <v>32</v>
      </c>
      <c r="X650" s="170" t="s">
        <v>55</v>
      </c>
      <c r="Y650" s="210">
        <v>42142</v>
      </c>
      <c r="Z650" s="209">
        <v>20</v>
      </c>
      <c r="AA650" s="209" t="s">
        <v>35</v>
      </c>
      <c r="AB650" s="821">
        <v>300</v>
      </c>
      <c r="AC650" s="209"/>
      <c r="AD650" s="212">
        <v>42187</v>
      </c>
      <c r="AE650" s="1309">
        <v>42243</v>
      </c>
      <c r="AF650" s="813">
        <v>2538</v>
      </c>
      <c r="AG650" s="1232">
        <v>20300</v>
      </c>
      <c r="AH650" s="823">
        <f t="shared" si="219"/>
        <v>300</v>
      </c>
      <c r="AI650" s="824">
        <f t="shared" si="220"/>
        <v>6090</v>
      </c>
      <c r="AJ650" s="197">
        <f t="shared" si="221"/>
        <v>42271</v>
      </c>
      <c r="AK650" s="200">
        <f t="shared" si="222"/>
        <v>304.5</v>
      </c>
      <c r="AL650" s="339"/>
    </row>
    <row r="651" spans="2:38">
      <c r="B651" s="390" t="s">
        <v>98</v>
      </c>
      <c r="C651" s="563" t="s">
        <v>99</v>
      </c>
      <c r="D651" s="209">
        <v>73</v>
      </c>
      <c r="E651" s="209" t="s">
        <v>101</v>
      </c>
      <c r="F651" s="210">
        <v>42270</v>
      </c>
      <c r="G651" s="209">
        <v>550</v>
      </c>
      <c r="H651" s="209" t="s">
        <v>96</v>
      </c>
      <c r="I651" s="211">
        <v>9.8000000000000007</v>
      </c>
      <c r="J651" s="209"/>
      <c r="K651" s="212">
        <v>42356</v>
      </c>
      <c r="L651" s="210">
        <v>42354</v>
      </c>
      <c r="M651" s="209" t="s">
        <v>114</v>
      </c>
      <c r="N651" s="209">
        <v>577.79999999999995</v>
      </c>
      <c r="O651" s="826">
        <f>(N651-G651)</f>
        <v>27.799999999999955</v>
      </c>
      <c r="P651" s="824">
        <f>(N651*I651)</f>
        <v>5662.44</v>
      </c>
      <c r="Q651" s="835">
        <f>(L651+28)</f>
        <v>42382</v>
      </c>
      <c r="R651" s="826">
        <f>(P651*0.04)</f>
        <v>226.49759999999998</v>
      </c>
      <c r="S651" s="339"/>
      <c r="U651" s="553"/>
      <c r="V651" s="369" t="s">
        <v>195</v>
      </c>
      <c r="W651" s="209">
        <v>33</v>
      </c>
      <c r="X651" s="170" t="s">
        <v>55</v>
      </c>
      <c r="Y651" s="210">
        <v>42142</v>
      </c>
      <c r="Z651" s="209">
        <v>20</v>
      </c>
      <c r="AA651" s="209" t="s">
        <v>35</v>
      </c>
      <c r="AB651" s="821">
        <v>300</v>
      </c>
      <c r="AC651" s="209"/>
      <c r="AD651" s="212">
        <v>42215</v>
      </c>
      <c r="AE651" s="1309">
        <v>42264</v>
      </c>
      <c r="AF651" s="813">
        <v>2550</v>
      </c>
      <c r="AG651" s="1232">
        <v>20300</v>
      </c>
      <c r="AH651" s="823">
        <f t="shared" si="219"/>
        <v>300</v>
      </c>
      <c r="AI651" s="824">
        <f t="shared" si="220"/>
        <v>6090</v>
      </c>
      <c r="AJ651" s="197">
        <f t="shared" si="221"/>
        <v>42292</v>
      </c>
      <c r="AK651" s="200">
        <f t="shared" si="222"/>
        <v>304.5</v>
      </c>
      <c r="AL651" s="339"/>
    </row>
    <row r="652" spans="2:38">
      <c r="B652" s="390" t="s">
        <v>98</v>
      </c>
      <c r="C652" s="563" t="s">
        <v>99</v>
      </c>
      <c r="D652" s="209">
        <v>74</v>
      </c>
      <c r="E652" s="209" t="s">
        <v>101</v>
      </c>
      <c r="F652" s="210">
        <v>42270</v>
      </c>
      <c r="G652" s="209">
        <v>550</v>
      </c>
      <c r="H652" s="209" t="s">
        <v>96</v>
      </c>
      <c r="I652" s="211">
        <v>9.8000000000000007</v>
      </c>
      <c r="J652" s="209"/>
      <c r="K652" s="212">
        <v>42361</v>
      </c>
      <c r="L652" s="210">
        <v>42360</v>
      </c>
      <c r="M652" s="209" t="s">
        <v>114</v>
      </c>
      <c r="N652" s="209">
        <v>591.29999999999995</v>
      </c>
      <c r="O652" s="200">
        <f>(N652-G652)</f>
        <v>41.299999999999955</v>
      </c>
      <c r="P652" s="199">
        <f>(N652*I652)</f>
        <v>5794.74</v>
      </c>
      <c r="Q652" s="210">
        <f>(L652+28)</f>
        <v>42388</v>
      </c>
      <c r="R652" s="200">
        <f>(P652*0.04)</f>
        <v>231.78960000000001</v>
      </c>
      <c r="S652" s="339"/>
      <c r="U652" s="553"/>
      <c r="V652" s="369" t="s">
        <v>195</v>
      </c>
      <c r="W652" s="209">
        <v>34</v>
      </c>
      <c r="X652" s="170" t="s">
        <v>55</v>
      </c>
      <c r="Y652" s="210">
        <v>42142</v>
      </c>
      <c r="Z652" s="209">
        <v>20</v>
      </c>
      <c r="AA652" s="209" t="s">
        <v>35</v>
      </c>
      <c r="AB652" s="821">
        <v>300</v>
      </c>
      <c r="AC652" s="209"/>
      <c r="AD652" s="212">
        <v>42243</v>
      </c>
      <c r="AE652" s="1309">
        <f>(AD652)</f>
        <v>42243</v>
      </c>
      <c r="AF652" s="813">
        <v>2538</v>
      </c>
      <c r="AG652" s="1232">
        <v>20300</v>
      </c>
      <c r="AH652" s="823">
        <f t="shared" si="219"/>
        <v>300</v>
      </c>
      <c r="AI652" s="824">
        <f t="shared" si="220"/>
        <v>6090</v>
      </c>
      <c r="AJ652" s="197">
        <f t="shared" si="221"/>
        <v>42271</v>
      </c>
      <c r="AK652" s="200">
        <f t="shared" si="222"/>
        <v>304.5</v>
      </c>
      <c r="AL652" s="339"/>
    </row>
    <row r="653" spans="2:38">
      <c r="B653" s="1258" t="s">
        <v>156</v>
      </c>
      <c r="C653" s="1573" t="s">
        <v>99</v>
      </c>
      <c r="D653" s="1612">
        <v>5</v>
      </c>
      <c r="E653" s="1029" t="s">
        <v>157</v>
      </c>
      <c r="F653" s="1030">
        <v>42354</v>
      </c>
      <c r="G653" s="1572">
        <v>1500</v>
      </c>
      <c r="H653" s="1029" t="s">
        <v>96</v>
      </c>
      <c r="I653" s="1032">
        <v>9.5</v>
      </c>
      <c r="J653" s="1033"/>
      <c r="K653" s="1034">
        <v>42360</v>
      </c>
      <c r="L653" s="1030">
        <v>42361</v>
      </c>
      <c r="M653" s="1573" t="s">
        <v>114</v>
      </c>
      <c r="N653" s="1032">
        <v>1620.7</v>
      </c>
      <c r="O653" s="1032">
        <f>(N653-G653)</f>
        <v>120.70000000000005</v>
      </c>
      <c r="P653" s="1036">
        <f>(N653*I653)</f>
        <v>15396.65</v>
      </c>
      <c r="Q653" s="1030">
        <f>(L653+28)</f>
        <v>42389</v>
      </c>
      <c r="R653" s="1032">
        <f>(P653*0.06)</f>
        <v>923.79899999999998</v>
      </c>
      <c r="S653" s="1613"/>
      <c r="U653" s="553"/>
      <c r="V653" s="369" t="s">
        <v>195</v>
      </c>
      <c r="W653" s="209">
        <v>35</v>
      </c>
      <c r="X653" s="170" t="s">
        <v>55</v>
      </c>
      <c r="Y653" s="210">
        <v>42142</v>
      </c>
      <c r="Z653" s="209">
        <v>20</v>
      </c>
      <c r="AA653" s="209" t="s">
        <v>35</v>
      </c>
      <c r="AB653" s="821">
        <v>300</v>
      </c>
      <c r="AC653" s="209"/>
      <c r="AD653" s="212">
        <v>42271</v>
      </c>
      <c r="AE653" s="1309">
        <f>(AD653)</f>
        <v>42271</v>
      </c>
      <c r="AF653" s="813">
        <v>2559</v>
      </c>
      <c r="AG653" s="1232">
        <v>20000</v>
      </c>
      <c r="AH653" s="823">
        <f t="shared" si="219"/>
        <v>0</v>
      </c>
      <c r="AI653" s="824">
        <f t="shared" si="220"/>
        <v>6000</v>
      </c>
      <c r="AJ653" s="197">
        <f t="shared" si="221"/>
        <v>42299</v>
      </c>
      <c r="AK653" s="200">
        <f t="shared" si="222"/>
        <v>300</v>
      </c>
      <c r="AL653" s="465"/>
    </row>
    <row r="654" spans="2:38">
      <c r="B654" s="390"/>
      <c r="C654" s="563"/>
      <c r="D654" s="209"/>
      <c r="E654" s="209"/>
      <c r="F654" s="210"/>
      <c r="G654" s="209"/>
      <c r="H654" s="209"/>
      <c r="I654" s="211"/>
      <c r="J654" s="209"/>
      <c r="K654" s="212"/>
      <c r="L654" s="210"/>
      <c r="M654" s="209"/>
      <c r="N654" s="209"/>
      <c r="O654" s="826"/>
      <c r="P654" s="824"/>
      <c r="Q654" s="835"/>
      <c r="R654" s="826"/>
      <c r="S654" s="1007"/>
      <c r="U654" s="553"/>
      <c r="V654" s="369" t="s">
        <v>77</v>
      </c>
      <c r="W654" s="209">
        <v>36</v>
      </c>
      <c r="X654" s="209" t="s">
        <v>74</v>
      </c>
      <c r="Y654" s="210">
        <v>42142</v>
      </c>
      <c r="Z654" s="209">
        <v>20</v>
      </c>
      <c r="AA654" s="209" t="s">
        <v>35</v>
      </c>
      <c r="AB654" s="211">
        <v>470</v>
      </c>
      <c r="AC654" s="209"/>
      <c r="AD654" s="212">
        <v>42144</v>
      </c>
      <c r="AE654" s="210">
        <f>(AD654)</f>
        <v>42144</v>
      </c>
      <c r="AF654" s="209">
        <v>2455</v>
      </c>
      <c r="AG654" s="1232">
        <v>20000</v>
      </c>
      <c r="AH654" s="823">
        <f t="shared" si="219"/>
        <v>0</v>
      </c>
      <c r="AI654" s="824">
        <f t="shared" si="220"/>
        <v>9400</v>
      </c>
      <c r="AJ654" s="197">
        <f t="shared" si="221"/>
        <v>42172</v>
      </c>
      <c r="AK654" s="200">
        <f t="shared" si="222"/>
        <v>470</v>
      </c>
      <c r="AL654" s="465"/>
    </row>
    <row r="655" spans="2:38">
      <c r="B655" s="390"/>
      <c r="C655" s="563"/>
      <c r="D655" s="209"/>
      <c r="E655" s="209"/>
      <c r="F655" s="210"/>
      <c r="G655" s="209"/>
      <c r="H655" s="209"/>
      <c r="I655" s="211"/>
      <c r="J655" s="209"/>
      <c r="K655" s="212"/>
      <c r="L655" s="210"/>
      <c r="M655" s="209"/>
      <c r="N655" s="209"/>
      <c r="O655" s="200"/>
      <c r="P655" s="199"/>
      <c r="Q655" s="210"/>
      <c r="R655" s="200"/>
      <c r="S655" s="339"/>
      <c r="U655" s="553"/>
      <c r="V655" s="369" t="s">
        <v>77</v>
      </c>
      <c r="W655" s="209">
        <v>37</v>
      </c>
      <c r="X655" s="209" t="s">
        <v>55</v>
      </c>
      <c r="Y655" s="210">
        <v>42164</v>
      </c>
      <c r="Z655" s="209">
        <v>20</v>
      </c>
      <c r="AA655" s="209" t="s">
        <v>35</v>
      </c>
      <c r="AB655" s="211">
        <v>470</v>
      </c>
      <c r="AC655" s="209"/>
      <c r="AD655" s="212">
        <v>42171</v>
      </c>
      <c r="AE655" s="210">
        <v>42173</v>
      </c>
      <c r="AF655" s="209">
        <v>2479</v>
      </c>
      <c r="AG655" s="1232">
        <v>20000</v>
      </c>
      <c r="AH655" s="823">
        <f t="shared" si="219"/>
        <v>0</v>
      </c>
      <c r="AI655" s="824">
        <f t="shared" si="220"/>
        <v>9400</v>
      </c>
      <c r="AJ655" s="197">
        <f t="shared" si="221"/>
        <v>42201</v>
      </c>
      <c r="AK655" s="200">
        <f t="shared" si="222"/>
        <v>470</v>
      </c>
      <c r="AL655" s="465"/>
    </row>
    <row r="656" spans="2:38">
      <c r="B656" s="179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182"/>
      <c r="S656" s="339"/>
      <c r="U656" s="553"/>
      <c r="V656" s="369" t="s">
        <v>77</v>
      </c>
      <c r="W656" s="201">
        <v>38</v>
      </c>
      <c r="X656" s="201" t="s">
        <v>74</v>
      </c>
      <c r="Y656" s="217">
        <v>42187</v>
      </c>
      <c r="Z656" s="201">
        <v>10</v>
      </c>
      <c r="AA656" s="201" t="s">
        <v>35</v>
      </c>
      <c r="AB656" s="511">
        <v>470</v>
      </c>
      <c r="AC656" s="201"/>
      <c r="AD656" s="219">
        <v>42187</v>
      </c>
      <c r="AE656" s="217">
        <v>42187</v>
      </c>
      <c r="AF656" s="201">
        <v>2494</v>
      </c>
      <c r="AG656" s="204">
        <v>10000</v>
      </c>
      <c r="AH656" s="823">
        <f t="shared" ref="AH656:AH661" si="223">(AG656-Z656*1000)</f>
        <v>0</v>
      </c>
      <c r="AI656" s="824">
        <f t="shared" ref="AI656:AI661" si="224">(AG656*AB656/1000)</f>
        <v>4700</v>
      </c>
      <c r="AJ656" s="217">
        <f t="shared" si="221"/>
        <v>42215</v>
      </c>
      <c r="AK656" s="200">
        <f t="shared" si="222"/>
        <v>235</v>
      </c>
      <c r="AL656" s="465"/>
    </row>
    <row r="657" spans="2:38">
      <c r="B657" s="367"/>
      <c r="C657" s="201"/>
      <c r="D657" s="201"/>
      <c r="E657" s="201"/>
      <c r="F657" s="201"/>
      <c r="G657" s="201"/>
      <c r="H657" s="201"/>
      <c r="I657" s="201"/>
      <c r="J657" s="201"/>
      <c r="K657" s="182"/>
      <c r="L657" s="182"/>
      <c r="M657" s="182"/>
      <c r="N657" s="182"/>
      <c r="O657" s="182"/>
      <c r="P657" s="182"/>
      <c r="Q657" s="182"/>
      <c r="R657" s="182"/>
      <c r="S657" s="339"/>
      <c r="U657" s="553"/>
      <c r="V657" s="369" t="s">
        <v>77</v>
      </c>
      <c r="W657" s="201">
        <v>39</v>
      </c>
      <c r="X657" s="201" t="s">
        <v>74</v>
      </c>
      <c r="Y657" s="217">
        <v>42243</v>
      </c>
      <c r="Z657" s="201">
        <v>10</v>
      </c>
      <c r="AA657" s="201" t="s">
        <v>35</v>
      </c>
      <c r="AB657" s="511">
        <v>470</v>
      </c>
      <c r="AC657" s="201"/>
      <c r="AD657" s="219">
        <v>42243</v>
      </c>
      <c r="AE657" s="217">
        <v>42243</v>
      </c>
      <c r="AF657" s="201">
        <v>2538</v>
      </c>
      <c r="AG657" s="204">
        <v>10000</v>
      </c>
      <c r="AH657" s="823">
        <f t="shared" si="223"/>
        <v>0</v>
      </c>
      <c r="AI657" s="824">
        <f t="shared" si="224"/>
        <v>4700</v>
      </c>
      <c r="AJ657" s="217">
        <f t="shared" ref="AJ657:AJ662" si="225">(AE657+28)</f>
        <v>42271</v>
      </c>
      <c r="AK657" s="200">
        <f t="shared" ref="AK657:AK662" si="226">(AI657*0.05)</f>
        <v>235</v>
      </c>
      <c r="AL657" s="465"/>
    </row>
    <row r="658" spans="2:38">
      <c r="B658" s="367"/>
      <c r="C658" s="201"/>
      <c r="D658" s="201"/>
      <c r="E658" s="201"/>
      <c r="F658" s="201"/>
      <c r="G658" s="201"/>
      <c r="H658" s="201"/>
      <c r="I658" s="201"/>
      <c r="J658" s="201"/>
      <c r="K658" s="182"/>
      <c r="L658" s="182"/>
      <c r="M658" s="182"/>
      <c r="N658" s="182"/>
      <c r="O658" s="182"/>
      <c r="P658" s="182"/>
      <c r="Q658" s="182"/>
      <c r="R658" s="182"/>
      <c r="S658" s="339"/>
      <c r="U658" s="553"/>
      <c r="V658" s="369" t="s">
        <v>77</v>
      </c>
      <c r="W658" s="209">
        <v>40</v>
      </c>
      <c r="X658" s="209" t="s">
        <v>55</v>
      </c>
      <c r="Y658" s="210">
        <v>42251</v>
      </c>
      <c r="Z658" s="209">
        <v>10</v>
      </c>
      <c r="AA658" s="209" t="s">
        <v>35</v>
      </c>
      <c r="AB658" s="211">
        <v>449.5</v>
      </c>
      <c r="AC658" s="209"/>
      <c r="AD658" s="212">
        <v>42257</v>
      </c>
      <c r="AE658" s="210">
        <v>42264</v>
      </c>
      <c r="AF658" s="209">
        <v>2550</v>
      </c>
      <c r="AG658" s="270">
        <v>10000</v>
      </c>
      <c r="AH658" s="823">
        <f t="shared" si="223"/>
        <v>0</v>
      </c>
      <c r="AI658" s="824">
        <f t="shared" si="224"/>
        <v>4495</v>
      </c>
      <c r="AJ658" s="210">
        <f t="shared" si="225"/>
        <v>42292</v>
      </c>
      <c r="AK658" s="200">
        <f t="shared" si="226"/>
        <v>224.75</v>
      </c>
      <c r="AL658" s="465"/>
    </row>
    <row r="659" spans="2:38">
      <c r="B659" s="367"/>
      <c r="C659" s="201"/>
      <c r="D659" s="201"/>
      <c r="E659" s="201"/>
      <c r="F659" s="201"/>
      <c r="G659" s="201"/>
      <c r="H659" s="201"/>
      <c r="I659" s="201"/>
      <c r="J659" s="201"/>
      <c r="K659" s="182"/>
      <c r="L659" s="182"/>
      <c r="M659" s="182"/>
      <c r="N659" s="182"/>
      <c r="O659" s="182"/>
      <c r="P659" s="182"/>
      <c r="Q659" s="182"/>
      <c r="R659" s="182"/>
      <c r="S659" s="1447" t="s">
        <v>8</v>
      </c>
      <c r="U659" s="553"/>
      <c r="V659" s="369" t="s">
        <v>77</v>
      </c>
      <c r="W659" s="209">
        <v>41</v>
      </c>
      <c r="X659" s="209" t="s">
        <v>55</v>
      </c>
      <c r="Y659" s="210">
        <v>42265</v>
      </c>
      <c r="Z659" s="209">
        <v>20</v>
      </c>
      <c r="AA659" s="209" t="s">
        <v>35</v>
      </c>
      <c r="AB659" s="211">
        <v>449.5</v>
      </c>
      <c r="AC659" s="209"/>
      <c r="AD659" s="212">
        <v>42271</v>
      </c>
      <c r="AE659" s="210">
        <v>42271</v>
      </c>
      <c r="AF659" s="209">
        <v>2559</v>
      </c>
      <c r="AG659" s="270">
        <v>20000</v>
      </c>
      <c r="AH659" s="823">
        <f t="shared" si="223"/>
        <v>0</v>
      </c>
      <c r="AI659" s="824">
        <f t="shared" si="224"/>
        <v>8990</v>
      </c>
      <c r="AJ659" s="210">
        <f t="shared" si="225"/>
        <v>42299</v>
      </c>
      <c r="AK659" s="200">
        <f t="shared" si="226"/>
        <v>449.5</v>
      </c>
      <c r="AL659" s="465"/>
    </row>
    <row r="660" spans="2:38" ht="15" thickBot="1">
      <c r="B660" s="477"/>
      <c r="C660" s="478"/>
      <c r="D660" s="478"/>
      <c r="E660" s="478"/>
      <c r="F660" s="478"/>
      <c r="G660" s="478"/>
      <c r="H660" s="478"/>
      <c r="I660" s="478"/>
      <c r="J660" s="478"/>
      <c r="K660" s="326"/>
      <c r="L660" s="326"/>
      <c r="M660" s="326"/>
      <c r="N660" s="326"/>
      <c r="O660" s="326"/>
      <c r="P660" s="807">
        <f>SUM(P649:P654)</f>
        <v>37415.29</v>
      </c>
      <c r="Q660" s="326"/>
      <c r="R660" s="807">
        <f>(P660*0.06)</f>
        <v>2244.9173999999998</v>
      </c>
      <c r="S660" s="327"/>
      <c r="U660" s="553"/>
      <c r="V660" s="369" t="s">
        <v>77</v>
      </c>
      <c r="W660" s="209">
        <v>42</v>
      </c>
      <c r="X660" s="209" t="s">
        <v>55</v>
      </c>
      <c r="Y660" s="210">
        <v>42277</v>
      </c>
      <c r="Z660" s="209">
        <v>30</v>
      </c>
      <c r="AA660" s="209" t="s">
        <v>35</v>
      </c>
      <c r="AB660" s="211">
        <v>449.5</v>
      </c>
      <c r="AC660" s="209"/>
      <c r="AD660" s="212">
        <v>42278</v>
      </c>
      <c r="AE660" s="210">
        <v>42277</v>
      </c>
      <c r="AF660" s="209">
        <v>2566</v>
      </c>
      <c r="AG660" s="270">
        <v>30000</v>
      </c>
      <c r="AH660" s="823">
        <f t="shared" si="223"/>
        <v>0</v>
      </c>
      <c r="AI660" s="824">
        <f t="shared" si="224"/>
        <v>13485</v>
      </c>
      <c r="AJ660" s="210">
        <f t="shared" si="225"/>
        <v>42305</v>
      </c>
      <c r="AK660" s="200">
        <f t="shared" si="226"/>
        <v>674.25</v>
      </c>
      <c r="AL660" s="465"/>
    </row>
    <row r="661" spans="2:38">
      <c r="U661" s="553"/>
      <c r="V661" s="369" t="s">
        <v>77</v>
      </c>
      <c r="W661" s="209">
        <v>43</v>
      </c>
      <c r="X661" s="209" t="s">
        <v>55</v>
      </c>
      <c r="Y661" s="210">
        <v>42284</v>
      </c>
      <c r="Z661" s="209">
        <v>30</v>
      </c>
      <c r="AA661" s="209" t="s">
        <v>35</v>
      </c>
      <c r="AB661" s="211">
        <v>449.5</v>
      </c>
      <c r="AC661" s="209"/>
      <c r="AD661" s="212">
        <v>42285</v>
      </c>
      <c r="AE661" s="210">
        <v>42284</v>
      </c>
      <c r="AF661" s="209">
        <v>2574</v>
      </c>
      <c r="AG661" s="270">
        <v>30000</v>
      </c>
      <c r="AH661" s="198">
        <f t="shared" si="223"/>
        <v>0</v>
      </c>
      <c r="AI661" s="199">
        <f t="shared" si="224"/>
        <v>13485</v>
      </c>
      <c r="AJ661" s="210">
        <f t="shared" si="225"/>
        <v>42312</v>
      </c>
      <c r="AK661" s="200">
        <f t="shared" si="226"/>
        <v>674.25</v>
      </c>
      <c r="AL661" s="465"/>
    </row>
    <row r="662" spans="2:38" ht="18.600000000000001" thickBot="1">
      <c r="B662" s="162" t="s">
        <v>314</v>
      </c>
      <c r="K662" t="s">
        <v>78</v>
      </c>
      <c r="R662" s="161"/>
      <c r="U662" s="553"/>
      <c r="V662" s="1580" t="s">
        <v>195</v>
      </c>
      <c r="W662" s="1284">
        <v>44</v>
      </c>
      <c r="X662" s="976" t="s">
        <v>55</v>
      </c>
      <c r="Y662" s="1585">
        <v>42332</v>
      </c>
      <c r="Z662" s="1284">
        <v>10</v>
      </c>
      <c r="AA662" s="1284" t="s">
        <v>35</v>
      </c>
      <c r="AB662" s="1346">
        <v>300</v>
      </c>
      <c r="AC662" s="1284"/>
      <c r="AD662" s="1586">
        <v>42335</v>
      </c>
      <c r="AE662" s="977">
        <v>42349</v>
      </c>
      <c r="AF662" s="1284">
        <v>2628</v>
      </c>
      <c r="AG662" s="1146">
        <v>10000</v>
      </c>
      <c r="AH662" s="1147">
        <f>(AG662-Z662*1000)</f>
        <v>0</v>
      </c>
      <c r="AI662" s="1148">
        <f>(AG662*AB662/1000)</f>
        <v>3000</v>
      </c>
      <c r="AJ662" s="1145">
        <f t="shared" si="225"/>
        <v>42377</v>
      </c>
      <c r="AK662" s="200">
        <f t="shared" si="226"/>
        <v>150</v>
      </c>
      <c r="AL662" s="465"/>
    </row>
    <row r="663" spans="2:38" ht="15" thickBot="1">
      <c r="B663" s="226"/>
      <c r="C663" s="227"/>
      <c r="D663" s="227"/>
      <c r="E663" s="228" t="s">
        <v>14</v>
      </c>
      <c r="F663" s="228" t="s">
        <v>12</v>
      </c>
      <c r="G663" s="228"/>
      <c r="H663" s="227"/>
      <c r="I663" s="228" t="s">
        <v>15</v>
      </c>
      <c r="J663" s="228" t="s">
        <v>16</v>
      </c>
      <c r="K663" s="228" t="s">
        <v>12</v>
      </c>
      <c r="L663" s="228" t="s">
        <v>12</v>
      </c>
      <c r="M663" s="227"/>
      <c r="N663" s="227"/>
      <c r="O663" s="227"/>
      <c r="P663" s="227"/>
      <c r="Q663" s="228" t="s">
        <v>12</v>
      </c>
      <c r="R663" s="276" t="s">
        <v>17</v>
      </c>
      <c r="S663" s="151"/>
      <c r="U663" s="581"/>
      <c r="V663" s="999"/>
      <c r="W663" s="326"/>
      <c r="X663" s="326"/>
      <c r="Y663" s="326"/>
      <c r="Z663" s="326"/>
      <c r="AA663" s="326"/>
      <c r="AB663" s="326"/>
      <c r="AC663" s="326"/>
      <c r="AD663" s="326"/>
      <c r="AE663" s="326"/>
      <c r="AF663" s="326"/>
      <c r="AG663" s="326"/>
      <c r="AH663" s="326"/>
      <c r="AI663" s="326"/>
      <c r="AJ663" s="326"/>
      <c r="AK663" s="766"/>
      <c r="AL663" s="516"/>
    </row>
    <row r="664" spans="2:38">
      <c r="B664" s="230" t="s">
        <v>3</v>
      </c>
      <c r="C664" s="8" t="s">
        <v>4</v>
      </c>
      <c r="D664" s="9" t="s">
        <v>18</v>
      </c>
      <c r="E664" s="9" t="s">
        <v>19</v>
      </c>
      <c r="F664" s="9" t="s">
        <v>19</v>
      </c>
      <c r="G664" s="9" t="s">
        <v>20</v>
      </c>
      <c r="H664" s="9" t="s">
        <v>21</v>
      </c>
      <c r="I664" s="9" t="s">
        <v>22</v>
      </c>
      <c r="J664" s="9" t="s">
        <v>19</v>
      </c>
      <c r="K664" s="9" t="s">
        <v>97</v>
      </c>
      <c r="L664" s="9" t="s">
        <v>23</v>
      </c>
      <c r="M664" s="9" t="s">
        <v>24</v>
      </c>
      <c r="N664" s="9" t="s">
        <v>20</v>
      </c>
      <c r="O664" s="9" t="s">
        <v>25</v>
      </c>
      <c r="P664" s="9" t="s">
        <v>0</v>
      </c>
      <c r="Q664" s="9" t="s">
        <v>11</v>
      </c>
      <c r="R664" s="231" t="s">
        <v>11</v>
      </c>
      <c r="S664" s="159" t="s">
        <v>26</v>
      </c>
    </row>
    <row r="665" spans="2:38" ht="24" thickBot="1">
      <c r="B665" s="468"/>
      <c r="C665" s="194"/>
      <c r="D665" s="194"/>
      <c r="E665" s="195" t="s">
        <v>3</v>
      </c>
      <c r="F665" s="195" t="s">
        <v>18</v>
      </c>
      <c r="G665" s="195"/>
      <c r="H665" s="194"/>
      <c r="I665" s="195" t="s">
        <v>21</v>
      </c>
      <c r="J665" s="195" t="s">
        <v>3</v>
      </c>
      <c r="K665" s="195" t="s">
        <v>27</v>
      </c>
      <c r="L665" s="195" t="s">
        <v>28</v>
      </c>
      <c r="M665" s="194"/>
      <c r="N665" s="195" t="s">
        <v>108</v>
      </c>
      <c r="O665" s="195" t="s">
        <v>108</v>
      </c>
      <c r="P665" s="195" t="s">
        <v>30</v>
      </c>
      <c r="Q665" s="195" t="s">
        <v>33</v>
      </c>
      <c r="R665" s="277" t="s">
        <v>30</v>
      </c>
      <c r="S665" s="153"/>
      <c r="V665" s="1242" t="s">
        <v>267</v>
      </c>
      <c r="Y665" s="2" t="s">
        <v>309</v>
      </c>
      <c r="AE665" s="139" t="s">
        <v>216</v>
      </c>
      <c r="AF665" s="139"/>
      <c r="AG665" s="139"/>
      <c r="AH665" s="160"/>
      <c r="AI665" s="139"/>
      <c r="AJ665" s="139" t="s">
        <v>311</v>
      </c>
      <c r="AK665" s="139"/>
      <c r="AL665" s="139"/>
    </row>
    <row r="666" spans="2:38">
      <c r="B666" s="380" t="s">
        <v>71</v>
      </c>
      <c r="C666" s="764" t="s">
        <v>313</v>
      </c>
      <c r="D666" s="491">
        <v>1</v>
      </c>
      <c r="E666" s="342" t="s">
        <v>36</v>
      </c>
      <c r="F666" s="343">
        <v>42201</v>
      </c>
      <c r="G666" s="350">
        <v>1000</v>
      </c>
      <c r="H666" s="342" t="s">
        <v>96</v>
      </c>
      <c r="I666" s="351">
        <v>18</v>
      </c>
      <c r="J666" s="352"/>
      <c r="K666" s="765">
        <v>42226</v>
      </c>
      <c r="L666" s="382">
        <v>42226</v>
      </c>
      <c r="M666" s="381">
        <v>2453</v>
      </c>
      <c r="N666" s="387">
        <v>1000</v>
      </c>
      <c r="O666" s="387">
        <f>(N666-G666)</f>
        <v>0</v>
      </c>
      <c r="P666" s="388">
        <f>(N666*I666)</f>
        <v>18000</v>
      </c>
      <c r="Q666" s="689">
        <f>(L666+28)</f>
        <v>42254</v>
      </c>
      <c r="R666" s="1005">
        <f>(P666*0.03)</f>
        <v>540</v>
      </c>
      <c r="S666" s="859" t="s">
        <v>8</v>
      </c>
      <c r="U666" s="546"/>
      <c r="V666" s="548"/>
      <c r="W666" s="157"/>
      <c r="X666" s="6" t="s">
        <v>14</v>
      </c>
      <c r="Y666" s="6" t="s">
        <v>12</v>
      </c>
      <c r="Z666" s="6"/>
      <c r="AA666" s="4"/>
      <c r="AB666" s="6" t="s">
        <v>15</v>
      </c>
      <c r="AC666" s="6" t="s">
        <v>16</v>
      </c>
      <c r="AD666" s="6" t="s">
        <v>12</v>
      </c>
      <c r="AE666" s="6" t="s">
        <v>12</v>
      </c>
      <c r="AF666" s="4"/>
      <c r="AG666" s="4"/>
      <c r="AH666" s="4"/>
      <c r="AI666" s="4"/>
      <c r="AJ666" s="6" t="s">
        <v>12</v>
      </c>
      <c r="AK666" s="6" t="s">
        <v>17</v>
      </c>
      <c r="AL666" s="6"/>
    </row>
    <row r="667" spans="2:38" ht="15" thickBot="1">
      <c r="B667" s="325"/>
      <c r="C667" s="326"/>
      <c r="D667" s="326"/>
      <c r="E667" s="326"/>
      <c r="F667" s="326"/>
      <c r="G667" s="326"/>
      <c r="H667" s="326"/>
      <c r="I667" s="326"/>
      <c r="J667" s="326"/>
      <c r="K667" s="326"/>
      <c r="L667" s="326"/>
      <c r="M667" s="326"/>
      <c r="N667" s="326"/>
      <c r="O667" s="326"/>
      <c r="P667" s="807">
        <f>SUM(P666:P666)</f>
        <v>18000</v>
      </c>
      <c r="Q667" s="326"/>
      <c r="R667" s="807">
        <f>(P667*0.03)</f>
        <v>540</v>
      </c>
      <c r="S667" s="327"/>
      <c r="U667" s="179"/>
      <c r="V667" s="469" t="s">
        <v>4</v>
      </c>
      <c r="W667" s="153" t="s">
        <v>18</v>
      </c>
      <c r="X667" s="8" t="s">
        <v>19</v>
      </c>
      <c r="Y667" s="8" t="s">
        <v>19</v>
      </c>
      <c r="Z667" s="8" t="s">
        <v>20</v>
      </c>
      <c r="AA667" s="8" t="s">
        <v>21</v>
      </c>
      <c r="AB667" s="8" t="s">
        <v>22</v>
      </c>
      <c r="AC667" s="8" t="s">
        <v>19</v>
      </c>
      <c r="AD667" s="8" t="s">
        <v>23</v>
      </c>
      <c r="AE667" s="8" t="s">
        <v>23</v>
      </c>
      <c r="AF667" s="8" t="s">
        <v>24</v>
      </c>
      <c r="AG667" s="8" t="s">
        <v>20</v>
      </c>
      <c r="AH667" s="8" t="s">
        <v>25</v>
      </c>
      <c r="AI667" s="8" t="s">
        <v>0</v>
      </c>
      <c r="AJ667" s="8" t="s">
        <v>11</v>
      </c>
      <c r="AK667" s="8" t="s">
        <v>11</v>
      </c>
      <c r="AL667" s="8" t="s">
        <v>26</v>
      </c>
    </row>
    <row r="668" spans="2:38">
      <c r="U668" s="179"/>
      <c r="V668" s="549"/>
      <c r="W668" s="224"/>
      <c r="X668" s="8" t="s">
        <v>3</v>
      </c>
      <c r="Y668" s="8" t="s">
        <v>18</v>
      </c>
      <c r="Z668" s="8"/>
      <c r="AA668" s="10"/>
      <c r="AB668" s="8" t="s">
        <v>21</v>
      </c>
      <c r="AC668" s="8" t="s">
        <v>3</v>
      </c>
      <c r="AD668" s="8" t="s">
        <v>27</v>
      </c>
      <c r="AE668" s="8" t="s">
        <v>28</v>
      </c>
      <c r="AF668" s="10"/>
      <c r="AG668" s="10"/>
      <c r="AH668" s="10"/>
      <c r="AI668" s="10"/>
      <c r="AJ668" s="8" t="s">
        <v>33</v>
      </c>
      <c r="AK668" s="8" t="s">
        <v>30</v>
      </c>
      <c r="AL668" s="8"/>
    </row>
    <row r="669" spans="2:38" ht="18.600000000000001" thickBot="1">
      <c r="B669" s="162" t="s">
        <v>315</v>
      </c>
      <c r="K669" t="s">
        <v>78</v>
      </c>
      <c r="R669" s="161"/>
      <c r="U669" s="547"/>
      <c r="V669" s="550"/>
      <c r="W669" s="155"/>
      <c r="X669" s="14"/>
      <c r="Y669" s="13"/>
      <c r="Z669" s="14"/>
      <c r="AA669" s="13"/>
      <c r="AB669" s="14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</row>
    <row r="670" spans="2:38">
      <c r="B670" s="226"/>
      <c r="C670" s="227"/>
      <c r="D670" s="227"/>
      <c r="E670" s="228" t="s">
        <v>14</v>
      </c>
      <c r="F670" s="228" t="s">
        <v>12</v>
      </c>
      <c r="G670" s="228"/>
      <c r="H670" s="227"/>
      <c r="I670" s="228" t="s">
        <v>15</v>
      </c>
      <c r="J670" s="228" t="s">
        <v>16</v>
      </c>
      <c r="K670" s="228" t="s">
        <v>12</v>
      </c>
      <c r="L670" s="228" t="s">
        <v>12</v>
      </c>
      <c r="M670" s="227"/>
      <c r="N670" s="227"/>
      <c r="O670" s="227"/>
      <c r="P670" s="227"/>
      <c r="Q670" s="228" t="s">
        <v>12</v>
      </c>
      <c r="R670" s="276" t="s">
        <v>17</v>
      </c>
      <c r="S670" s="151"/>
      <c r="U670" s="551"/>
      <c r="V670" s="795" t="s">
        <v>203</v>
      </c>
      <c r="W670" s="661">
        <v>1</v>
      </c>
      <c r="X670" s="661" t="s">
        <v>36</v>
      </c>
      <c r="Y670" s="799">
        <v>41993</v>
      </c>
      <c r="Z670" s="661">
        <v>50</v>
      </c>
      <c r="AA670" s="342" t="s">
        <v>35</v>
      </c>
      <c r="AB670" s="345">
        <v>260</v>
      </c>
      <c r="AC670" s="661" t="s">
        <v>78</v>
      </c>
      <c r="AD670" s="353">
        <v>41993</v>
      </c>
      <c r="AE670" s="343">
        <f>(AD670)</f>
        <v>41993</v>
      </c>
      <c r="AF670" s="342">
        <v>2298</v>
      </c>
      <c r="AG670" s="344">
        <v>22500</v>
      </c>
      <c r="AH670" s="344">
        <f>(AG670-Z670*1000)</f>
        <v>-27500</v>
      </c>
      <c r="AI670" s="354">
        <f>(AG670*AB670/1000)</f>
        <v>5850</v>
      </c>
      <c r="AJ670" s="343">
        <f>(AE670+28)</f>
        <v>42021</v>
      </c>
      <c r="AK670" s="345">
        <f>(AI670*0.05)</f>
        <v>292.5</v>
      </c>
      <c r="AL670" s="851"/>
    </row>
    <row r="671" spans="2:38">
      <c r="B671" s="230" t="s">
        <v>3</v>
      </c>
      <c r="C671" s="8" t="s">
        <v>4</v>
      </c>
      <c r="D671" s="9" t="s">
        <v>18</v>
      </c>
      <c r="E671" s="9" t="s">
        <v>19</v>
      </c>
      <c r="F671" s="9" t="s">
        <v>19</v>
      </c>
      <c r="G671" s="9" t="s">
        <v>20</v>
      </c>
      <c r="H671" s="9" t="s">
        <v>21</v>
      </c>
      <c r="I671" s="9" t="s">
        <v>22</v>
      </c>
      <c r="J671" s="9" t="s">
        <v>19</v>
      </c>
      <c r="K671" s="9" t="s">
        <v>97</v>
      </c>
      <c r="L671" s="9" t="s">
        <v>23</v>
      </c>
      <c r="M671" s="9" t="s">
        <v>24</v>
      </c>
      <c r="N671" s="9" t="s">
        <v>20</v>
      </c>
      <c r="O671" s="9" t="s">
        <v>25</v>
      </c>
      <c r="P671" s="9" t="s">
        <v>0</v>
      </c>
      <c r="Q671" s="9" t="s">
        <v>11</v>
      </c>
      <c r="R671" s="231" t="s">
        <v>11</v>
      </c>
      <c r="S671" s="159" t="s">
        <v>26</v>
      </c>
      <c r="U671" s="553"/>
      <c r="V671" s="369" t="s">
        <v>203</v>
      </c>
      <c r="W671" s="209">
        <v>2</v>
      </c>
      <c r="X671" s="209" t="s">
        <v>36</v>
      </c>
      <c r="Y671" s="210">
        <v>42337</v>
      </c>
      <c r="Z671" s="209">
        <v>4.5</v>
      </c>
      <c r="AA671" s="196" t="s">
        <v>35</v>
      </c>
      <c r="AB671" s="200">
        <v>300</v>
      </c>
      <c r="AC671" s="209" t="s">
        <v>78</v>
      </c>
      <c r="AD671" s="272">
        <v>42338</v>
      </c>
      <c r="AE671" s="197">
        <f>(AD671)</f>
        <v>42338</v>
      </c>
      <c r="AF671" s="196">
        <v>2617</v>
      </c>
      <c r="AG671" s="198">
        <v>4500</v>
      </c>
      <c r="AH671" s="198">
        <f>(AG671-Z671*1000)</f>
        <v>0</v>
      </c>
      <c r="AI671" s="199">
        <f>(AG671*AB671/1000)</f>
        <v>1350</v>
      </c>
      <c r="AJ671" s="197">
        <f>(AE671+28)</f>
        <v>42366</v>
      </c>
      <c r="AK671" s="200">
        <f>(AI671*0.05)</f>
        <v>67.5</v>
      </c>
      <c r="AL671" s="852"/>
    </row>
    <row r="672" spans="2:38" ht="15" thickBot="1">
      <c r="B672" s="468"/>
      <c r="C672" s="194"/>
      <c r="D672" s="194"/>
      <c r="E672" s="195" t="s">
        <v>3</v>
      </c>
      <c r="F672" s="195" t="s">
        <v>18</v>
      </c>
      <c r="G672" s="195"/>
      <c r="H672" s="194"/>
      <c r="I672" s="195" t="s">
        <v>21</v>
      </c>
      <c r="J672" s="195" t="s">
        <v>3</v>
      </c>
      <c r="K672" s="195" t="s">
        <v>27</v>
      </c>
      <c r="L672" s="195" t="s">
        <v>28</v>
      </c>
      <c r="M672" s="194"/>
      <c r="N672" s="195" t="s">
        <v>108</v>
      </c>
      <c r="O672" s="195" t="s">
        <v>108</v>
      </c>
      <c r="P672" s="195" t="s">
        <v>30</v>
      </c>
      <c r="Q672" s="195" t="s">
        <v>33</v>
      </c>
      <c r="R672" s="277" t="s">
        <v>30</v>
      </c>
      <c r="S672" s="153"/>
      <c r="U672" s="828"/>
      <c r="V672" s="1580"/>
      <c r="W672" s="976" t="s">
        <v>78</v>
      </c>
      <c r="X672" s="976" t="s">
        <v>36</v>
      </c>
      <c r="Y672" s="977"/>
      <c r="Z672" s="813"/>
      <c r="AA672" s="1286" t="s">
        <v>35</v>
      </c>
      <c r="AB672" s="1005"/>
      <c r="AC672" s="813" t="s">
        <v>78</v>
      </c>
      <c r="AD672" s="1267">
        <v>41996</v>
      </c>
      <c r="AE672" s="1285">
        <v>41996</v>
      </c>
      <c r="AF672" s="1286"/>
      <c r="AG672" s="1287"/>
      <c r="AH672" s="1287">
        <f>(AG672-Z672*1000)</f>
        <v>0</v>
      </c>
      <c r="AI672" s="1006">
        <f>(AG672*AB672/1000)</f>
        <v>0</v>
      </c>
      <c r="AJ672" s="1285">
        <f>(AE672+28)</f>
        <v>42024</v>
      </c>
      <c r="AK672" s="1005">
        <f>(AI672*0.05)</f>
        <v>0</v>
      </c>
      <c r="AL672" s="853"/>
    </row>
    <row r="673" spans="2:38">
      <c r="B673" s="1437" t="s">
        <v>71</v>
      </c>
      <c r="C673" s="1516" t="s">
        <v>375</v>
      </c>
      <c r="D673" s="1517">
        <v>2</v>
      </c>
      <c r="E673" s="1518" t="s">
        <v>36</v>
      </c>
      <c r="F673" s="1519"/>
      <c r="G673" s="1520">
        <v>1000</v>
      </c>
      <c r="H673" s="1518" t="s">
        <v>96</v>
      </c>
      <c r="I673" s="1521">
        <v>19.600000000000001</v>
      </c>
      <c r="J673" s="1522"/>
      <c r="K673" s="1523">
        <v>42312</v>
      </c>
      <c r="L673" s="1519">
        <v>42312</v>
      </c>
      <c r="M673" s="1518"/>
      <c r="N673" s="1524">
        <v>1001</v>
      </c>
      <c r="O673" s="1524">
        <f>(N673-G673)</f>
        <v>1</v>
      </c>
      <c r="P673" s="1525">
        <f>(N673*I673)</f>
        <v>19619.600000000002</v>
      </c>
      <c r="Q673" s="1519">
        <f>(L673+28)</f>
        <v>42340</v>
      </c>
      <c r="R673" s="1526">
        <f>(P673*0.03)</f>
        <v>588.58800000000008</v>
      </c>
      <c r="S673" s="471"/>
      <c r="U673" s="553"/>
      <c r="V673" s="369"/>
      <c r="W673" s="209"/>
      <c r="X673" s="355" t="s">
        <v>36</v>
      </c>
      <c r="Y673" s="210"/>
      <c r="Z673" s="209"/>
      <c r="AA673" s="355" t="s">
        <v>35</v>
      </c>
      <c r="AB673" s="211"/>
      <c r="AC673" s="209"/>
      <c r="AD673" s="359">
        <v>41905</v>
      </c>
      <c r="AE673" s="357">
        <f>(AD673)</f>
        <v>41905</v>
      </c>
      <c r="AF673" s="355"/>
      <c r="AG673" s="188"/>
      <c r="AH673" s="188">
        <f>(AG673-Z673*1000)</f>
        <v>0</v>
      </c>
      <c r="AI673" s="189">
        <f>(AG673*AB673/1000)</f>
        <v>0</v>
      </c>
      <c r="AJ673" s="187">
        <f>(AE673+28)</f>
        <v>41933</v>
      </c>
      <c r="AK673" s="185">
        <f>(AI673*0.05)</f>
        <v>0</v>
      </c>
      <c r="AL673" s="853"/>
    </row>
    <row r="674" spans="2:38">
      <c r="B674" s="1515" t="s">
        <v>71</v>
      </c>
      <c r="C674" s="184" t="s">
        <v>376</v>
      </c>
      <c r="D674" s="482">
        <v>3</v>
      </c>
      <c r="E674" s="184" t="s">
        <v>36</v>
      </c>
      <c r="F674" s="187"/>
      <c r="G674" s="304">
        <v>1000</v>
      </c>
      <c r="H674" s="184" t="s">
        <v>96</v>
      </c>
      <c r="I674" s="258">
        <v>20.3</v>
      </c>
      <c r="J674" s="259"/>
      <c r="K674" s="1463">
        <v>42328</v>
      </c>
      <c r="L674" s="187">
        <v>42328</v>
      </c>
      <c r="M674" s="184"/>
      <c r="N674" s="188">
        <v>1001</v>
      </c>
      <c r="O674" s="188">
        <f>(N674-G674)</f>
        <v>1</v>
      </c>
      <c r="P674" s="189">
        <f>(N674*I674)</f>
        <v>20320.3</v>
      </c>
      <c r="Q674" s="1537">
        <f>(L674+28)</f>
        <v>42356</v>
      </c>
      <c r="R674" s="185">
        <f>(P674*0.03)</f>
        <v>609.60899999999992</v>
      </c>
      <c r="S674" s="339"/>
      <c r="U674" s="959"/>
      <c r="V674" s="960"/>
      <c r="W674" s="170"/>
      <c r="X674" s="616" t="s">
        <v>36</v>
      </c>
      <c r="Y674" s="364"/>
      <c r="Z674" s="170"/>
      <c r="AA674" s="961" t="s">
        <v>35</v>
      </c>
      <c r="AB674" s="337"/>
      <c r="AC674" s="170" t="s">
        <v>78</v>
      </c>
      <c r="AD674" s="962">
        <v>41918</v>
      </c>
      <c r="AE674" s="963">
        <v>41922</v>
      </c>
      <c r="AF674" s="961"/>
      <c r="AG674" s="618"/>
      <c r="AH674" s="618">
        <f>(AG674-Z674*1000)</f>
        <v>0</v>
      </c>
      <c r="AI674" s="619">
        <f>(AG674*AB674/1000)</f>
        <v>0</v>
      </c>
      <c r="AJ674" s="620">
        <f>(AE674+28)</f>
        <v>41950</v>
      </c>
      <c r="AK674" s="621">
        <f>(AI674*0.05)</f>
        <v>0</v>
      </c>
      <c r="AL674" s="964"/>
    </row>
    <row r="675" spans="2:38">
      <c r="B675" s="1845" t="s">
        <v>98</v>
      </c>
      <c r="C675" s="1003" t="s">
        <v>380</v>
      </c>
      <c r="D675" s="1397">
        <v>1</v>
      </c>
      <c r="E675" s="1286" t="s">
        <v>36</v>
      </c>
      <c r="F675" s="1285">
        <v>42314</v>
      </c>
      <c r="G675" s="1287">
        <v>1000</v>
      </c>
      <c r="H675" s="1286" t="s">
        <v>96</v>
      </c>
      <c r="I675" s="1005">
        <v>8.41</v>
      </c>
      <c r="J675" s="1286"/>
      <c r="K675" s="1570">
        <v>42320</v>
      </c>
      <c r="L675" s="1285">
        <v>42320</v>
      </c>
      <c r="M675" s="1286" t="s">
        <v>78</v>
      </c>
      <c r="N675" s="1005">
        <v>1059.1500000000001</v>
      </c>
      <c r="O675" s="1005">
        <f>(N675-G675)</f>
        <v>59.150000000000091</v>
      </c>
      <c r="P675" s="1006">
        <f>(N675*I675)</f>
        <v>8907.451500000001</v>
      </c>
      <c r="Q675" s="1285">
        <f>(L675+28)</f>
        <v>42348</v>
      </c>
      <c r="R675" s="1005">
        <f>(P675*0.03)</f>
        <v>267.223545</v>
      </c>
      <c r="S675" s="314" t="s">
        <v>439</v>
      </c>
      <c r="U675" s="959"/>
      <c r="V675" s="960"/>
      <c r="W675" s="170"/>
      <c r="X675" s="616" t="s">
        <v>36</v>
      </c>
      <c r="Y675" s="364"/>
      <c r="Z675" s="170"/>
      <c r="AA675" s="961" t="s">
        <v>35</v>
      </c>
      <c r="AB675" s="337"/>
      <c r="AC675" s="170" t="s">
        <v>78</v>
      </c>
      <c r="AD675" s="962">
        <v>41918</v>
      </c>
      <c r="AE675" s="963">
        <v>41922</v>
      </c>
      <c r="AF675" s="961"/>
      <c r="AG675" s="618"/>
      <c r="AH675" s="618">
        <f t="shared" ref="AH675:AH688" si="227">(AG675-Z675*1000)</f>
        <v>0</v>
      </c>
      <c r="AI675" s="619">
        <f t="shared" ref="AI675:AI688" si="228">(AG675*AB675/1000)</f>
        <v>0</v>
      </c>
      <c r="AJ675" s="620">
        <f t="shared" ref="AJ675:AJ688" si="229">(AE675+28)</f>
        <v>41950</v>
      </c>
      <c r="AK675" s="621">
        <f t="shared" ref="AK675:AK688" si="230">(AI675*0.05)</f>
        <v>0</v>
      </c>
      <c r="AL675" s="964"/>
    </row>
    <row r="676" spans="2:38">
      <c r="B676" s="367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339"/>
      <c r="U676" s="959"/>
      <c r="V676" s="960"/>
      <c r="W676" s="170"/>
      <c r="X676" s="616" t="s">
        <v>36</v>
      </c>
      <c r="Y676" s="364"/>
      <c r="Z676" s="170"/>
      <c r="AA676" s="961" t="s">
        <v>35</v>
      </c>
      <c r="AB676" s="337"/>
      <c r="AC676" s="170" t="s">
        <v>78</v>
      </c>
      <c r="AD676" s="962">
        <v>41918</v>
      </c>
      <c r="AE676" s="963">
        <v>41922</v>
      </c>
      <c r="AF676" s="961"/>
      <c r="AG676" s="618"/>
      <c r="AH676" s="618">
        <f t="shared" si="227"/>
        <v>0</v>
      </c>
      <c r="AI676" s="619">
        <f t="shared" si="228"/>
        <v>0</v>
      </c>
      <c r="AJ676" s="620">
        <f t="shared" si="229"/>
        <v>41950</v>
      </c>
      <c r="AK676" s="621">
        <f t="shared" si="230"/>
        <v>0</v>
      </c>
      <c r="AL676" s="964"/>
    </row>
    <row r="677" spans="2:38">
      <c r="B677" s="367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182"/>
      <c r="S677" s="339"/>
      <c r="U677" s="959"/>
      <c r="V677" s="960"/>
      <c r="W677" s="170"/>
      <c r="X677" s="616" t="s">
        <v>36</v>
      </c>
      <c r="Y677" s="364"/>
      <c r="Z677" s="170"/>
      <c r="AA677" s="961" t="s">
        <v>35</v>
      </c>
      <c r="AB677" s="337"/>
      <c r="AC677" s="170" t="s">
        <v>78</v>
      </c>
      <c r="AD677" s="962">
        <v>41918</v>
      </c>
      <c r="AE677" s="963">
        <v>41922</v>
      </c>
      <c r="AF677" s="961"/>
      <c r="AG677" s="618"/>
      <c r="AH677" s="618">
        <f t="shared" si="227"/>
        <v>0</v>
      </c>
      <c r="AI677" s="619">
        <f t="shared" si="228"/>
        <v>0</v>
      </c>
      <c r="AJ677" s="620">
        <f t="shared" si="229"/>
        <v>41950</v>
      </c>
      <c r="AK677" s="621">
        <f t="shared" si="230"/>
        <v>0</v>
      </c>
      <c r="AL677" s="964"/>
    </row>
    <row r="678" spans="2:38">
      <c r="B678" s="367"/>
      <c r="C678" s="202"/>
      <c r="D678" s="214"/>
      <c r="E678" s="202"/>
      <c r="F678" s="203"/>
      <c r="G678" s="207"/>
      <c r="H678" s="202"/>
      <c r="I678" s="208"/>
      <c r="J678" s="221"/>
      <c r="K678" s="519"/>
      <c r="L678" s="203"/>
      <c r="M678" s="202"/>
      <c r="N678" s="208"/>
      <c r="O678" s="208"/>
      <c r="P678" s="703"/>
      <c r="Q678" s="203"/>
      <c r="R678" s="200"/>
      <c r="S678" s="339"/>
      <c r="U678" s="959"/>
      <c r="V678" s="960"/>
      <c r="W678" s="170"/>
      <c r="X678" s="616" t="s">
        <v>36</v>
      </c>
      <c r="Y678" s="364"/>
      <c r="Z678" s="170"/>
      <c r="AA678" s="961" t="s">
        <v>35</v>
      </c>
      <c r="AB678" s="337"/>
      <c r="AC678" s="170" t="s">
        <v>78</v>
      </c>
      <c r="AD678" s="962">
        <v>41918</v>
      </c>
      <c r="AE678" s="963">
        <v>41922</v>
      </c>
      <c r="AF678" s="961"/>
      <c r="AG678" s="618"/>
      <c r="AH678" s="618">
        <f t="shared" si="227"/>
        <v>0</v>
      </c>
      <c r="AI678" s="619">
        <f t="shared" si="228"/>
        <v>0</v>
      </c>
      <c r="AJ678" s="620">
        <f t="shared" si="229"/>
        <v>41950</v>
      </c>
      <c r="AK678" s="621">
        <f t="shared" si="230"/>
        <v>0</v>
      </c>
      <c r="AL678" s="964"/>
    </row>
    <row r="679" spans="2:38" ht="15" thickBot="1">
      <c r="B679" s="477"/>
      <c r="C679" s="326"/>
      <c r="D679" s="326"/>
      <c r="E679" s="326"/>
      <c r="F679" s="326"/>
      <c r="G679" s="326"/>
      <c r="H679" s="326"/>
      <c r="I679" s="326"/>
      <c r="J679" s="326"/>
      <c r="K679" s="326"/>
      <c r="L679" s="326"/>
      <c r="M679" s="326"/>
      <c r="N679" s="326"/>
      <c r="O679" s="326"/>
      <c r="P679" s="807">
        <f>SUM(P673:P678)</f>
        <v>48847.351500000004</v>
      </c>
      <c r="Q679" s="326"/>
      <c r="R679" s="807">
        <f>(P679*0.03)</f>
        <v>1465.4205450000002</v>
      </c>
      <c r="S679" s="327"/>
      <c r="U679" s="959"/>
      <c r="V679" s="960"/>
      <c r="W679" s="170"/>
      <c r="X679" s="616" t="s">
        <v>36</v>
      </c>
      <c r="Y679" s="364"/>
      <c r="Z679" s="170"/>
      <c r="AA679" s="961" t="s">
        <v>35</v>
      </c>
      <c r="AB679" s="337"/>
      <c r="AC679" s="170" t="s">
        <v>78</v>
      </c>
      <c r="AD679" s="962">
        <v>41918</v>
      </c>
      <c r="AE679" s="963">
        <v>41922</v>
      </c>
      <c r="AF679" s="961"/>
      <c r="AG679" s="618"/>
      <c r="AH679" s="618">
        <f t="shared" si="227"/>
        <v>0</v>
      </c>
      <c r="AI679" s="619">
        <f t="shared" si="228"/>
        <v>0</v>
      </c>
      <c r="AJ679" s="620">
        <f t="shared" si="229"/>
        <v>41950</v>
      </c>
      <c r="AK679" s="621">
        <f t="shared" si="230"/>
        <v>0</v>
      </c>
      <c r="AL679" s="964"/>
    </row>
    <row r="680" spans="2:38">
      <c r="U680" s="959"/>
      <c r="V680" s="960"/>
      <c r="W680" s="170"/>
      <c r="X680" s="616" t="s">
        <v>36</v>
      </c>
      <c r="Y680" s="364"/>
      <c r="Z680" s="170"/>
      <c r="AA680" s="961" t="s">
        <v>35</v>
      </c>
      <c r="AB680" s="337"/>
      <c r="AC680" s="170" t="s">
        <v>78</v>
      </c>
      <c r="AD680" s="962">
        <v>41918</v>
      </c>
      <c r="AE680" s="963">
        <v>41922</v>
      </c>
      <c r="AF680" s="961"/>
      <c r="AG680" s="618"/>
      <c r="AH680" s="618">
        <f t="shared" si="227"/>
        <v>0</v>
      </c>
      <c r="AI680" s="619">
        <f t="shared" si="228"/>
        <v>0</v>
      </c>
      <c r="AJ680" s="620">
        <f t="shared" si="229"/>
        <v>41950</v>
      </c>
      <c r="AK680" s="621">
        <f t="shared" si="230"/>
        <v>0</v>
      </c>
      <c r="AL680" s="964"/>
    </row>
    <row r="681" spans="2:38" ht="18.600000000000001" thickBot="1">
      <c r="B681" s="162" t="s">
        <v>316</v>
      </c>
      <c r="K681" t="s">
        <v>78</v>
      </c>
      <c r="R681" s="161"/>
      <c r="U681" s="959"/>
      <c r="V681" s="960"/>
      <c r="W681" s="170"/>
      <c r="X681" s="616" t="s">
        <v>36</v>
      </c>
      <c r="Y681" s="364"/>
      <c r="Z681" s="170"/>
      <c r="AA681" s="961" t="s">
        <v>35</v>
      </c>
      <c r="AB681" s="337"/>
      <c r="AC681" s="170" t="s">
        <v>78</v>
      </c>
      <c r="AD681" s="962">
        <v>41918</v>
      </c>
      <c r="AE681" s="963">
        <v>41922</v>
      </c>
      <c r="AF681" s="961"/>
      <c r="AG681" s="618"/>
      <c r="AH681" s="618">
        <f t="shared" si="227"/>
        <v>0</v>
      </c>
      <c r="AI681" s="619">
        <f t="shared" si="228"/>
        <v>0</v>
      </c>
      <c r="AJ681" s="620">
        <f t="shared" si="229"/>
        <v>41950</v>
      </c>
      <c r="AK681" s="621">
        <f t="shared" si="230"/>
        <v>0</v>
      </c>
      <c r="AL681" s="964"/>
    </row>
    <row r="682" spans="2:38">
      <c r="B682" s="226"/>
      <c r="C682" s="227"/>
      <c r="D682" s="227"/>
      <c r="E682" s="228" t="s">
        <v>14</v>
      </c>
      <c r="F682" s="228" t="s">
        <v>12</v>
      </c>
      <c r="G682" s="228"/>
      <c r="H682" s="227"/>
      <c r="I682" s="228" t="s">
        <v>15</v>
      </c>
      <c r="J682" s="228" t="s">
        <v>16</v>
      </c>
      <c r="K682" s="228" t="s">
        <v>12</v>
      </c>
      <c r="L682" s="228" t="s">
        <v>12</v>
      </c>
      <c r="M682" s="227"/>
      <c r="N682" s="227"/>
      <c r="O682" s="227"/>
      <c r="P682" s="227"/>
      <c r="Q682" s="228" t="s">
        <v>12</v>
      </c>
      <c r="R682" s="276" t="s">
        <v>17</v>
      </c>
      <c r="S682" s="151"/>
      <c r="U682" s="959"/>
      <c r="V682" s="960"/>
      <c r="W682" s="170"/>
      <c r="X682" s="616" t="s">
        <v>36</v>
      </c>
      <c r="Y682" s="364"/>
      <c r="Z682" s="170"/>
      <c r="AA682" s="961" t="s">
        <v>35</v>
      </c>
      <c r="AB682" s="337"/>
      <c r="AC682" s="170" t="s">
        <v>78</v>
      </c>
      <c r="AD682" s="962">
        <v>41918</v>
      </c>
      <c r="AE682" s="963">
        <v>41922</v>
      </c>
      <c r="AF682" s="961"/>
      <c r="AG682" s="618"/>
      <c r="AH682" s="618">
        <f t="shared" si="227"/>
        <v>0</v>
      </c>
      <c r="AI682" s="619">
        <f t="shared" si="228"/>
        <v>0</v>
      </c>
      <c r="AJ682" s="620">
        <f t="shared" si="229"/>
        <v>41950</v>
      </c>
      <c r="AK682" s="621">
        <f t="shared" si="230"/>
        <v>0</v>
      </c>
      <c r="AL682" s="964"/>
    </row>
    <row r="683" spans="2:38">
      <c r="B683" s="230" t="s">
        <v>3</v>
      </c>
      <c r="C683" s="8" t="s">
        <v>4</v>
      </c>
      <c r="D683" s="9" t="s">
        <v>18</v>
      </c>
      <c r="E683" s="9" t="s">
        <v>19</v>
      </c>
      <c r="F683" s="9" t="s">
        <v>19</v>
      </c>
      <c r="G683" s="9" t="s">
        <v>20</v>
      </c>
      <c r="H683" s="9" t="s">
        <v>21</v>
      </c>
      <c r="I683" s="9" t="s">
        <v>22</v>
      </c>
      <c r="J683" s="9" t="s">
        <v>19</v>
      </c>
      <c r="K683" s="9" t="s">
        <v>97</v>
      </c>
      <c r="L683" s="9" t="s">
        <v>23</v>
      </c>
      <c r="M683" s="9" t="s">
        <v>24</v>
      </c>
      <c r="N683" s="9" t="s">
        <v>20</v>
      </c>
      <c r="O683" s="9" t="s">
        <v>25</v>
      </c>
      <c r="P683" s="9" t="s">
        <v>0</v>
      </c>
      <c r="Q683" s="9" t="s">
        <v>11</v>
      </c>
      <c r="R683" s="231" t="s">
        <v>11</v>
      </c>
      <c r="S683" s="159" t="s">
        <v>26</v>
      </c>
      <c r="U683" s="959"/>
      <c r="V683" s="960"/>
      <c r="W683" s="170"/>
      <c r="X683" s="616" t="s">
        <v>36</v>
      </c>
      <c r="Y683" s="364"/>
      <c r="Z683" s="170"/>
      <c r="AA683" s="961" t="s">
        <v>35</v>
      </c>
      <c r="AB683" s="337"/>
      <c r="AC683" s="170" t="s">
        <v>78</v>
      </c>
      <c r="AD683" s="962">
        <v>41918</v>
      </c>
      <c r="AE683" s="963">
        <v>41922</v>
      </c>
      <c r="AF683" s="961"/>
      <c r="AG683" s="618"/>
      <c r="AH683" s="618">
        <f t="shared" si="227"/>
        <v>0</v>
      </c>
      <c r="AI683" s="619">
        <f t="shared" si="228"/>
        <v>0</v>
      </c>
      <c r="AJ683" s="620">
        <f t="shared" si="229"/>
        <v>41950</v>
      </c>
      <c r="AK683" s="621">
        <f t="shared" si="230"/>
        <v>0</v>
      </c>
      <c r="AL683" s="964"/>
    </row>
    <row r="684" spans="2:38" ht="15" thickBot="1">
      <c r="B684" s="468"/>
      <c r="C684" s="194"/>
      <c r="D684" s="194"/>
      <c r="E684" s="195" t="s">
        <v>3</v>
      </c>
      <c r="F684" s="195" t="s">
        <v>18</v>
      </c>
      <c r="G684" s="195"/>
      <c r="H684" s="194"/>
      <c r="I684" s="195" t="s">
        <v>21</v>
      </c>
      <c r="J684" s="195" t="s">
        <v>3</v>
      </c>
      <c r="K684" s="195" t="s">
        <v>27</v>
      </c>
      <c r="L684" s="195" t="s">
        <v>28</v>
      </c>
      <c r="M684" s="194"/>
      <c r="N684" s="195" t="s">
        <v>108</v>
      </c>
      <c r="O684" s="195" t="s">
        <v>108</v>
      </c>
      <c r="P684" s="195" t="s">
        <v>30</v>
      </c>
      <c r="Q684" s="195" t="s">
        <v>33</v>
      </c>
      <c r="R684" s="277" t="s">
        <v>30</v>
      </c>
      <c r="S684" s="153"/>
      <c r="U684" s="959"/>
      <c r="V684" s="960"/>
      <c r="W684" s="170"/>
      <c r="X684" s="616" t="s">
        <v>36</v>
      </c>
      <c r="Y684" s="364"/>
      <c r="Z684" s="170"/>
      <c r="AA684" s="961" t="s">
        <v>35</v>
      </c>
      <c r="AB684" s="337"/>
      <c r="AC684" s="170" t="s">
        <v>78</v>
      </c>
      <c r="AD684" s="962">
        <v>41918</v>
      </c>
      <c r="AE684" s="963">
        <v>41922</v>
      </c>
      <c r="AF684" s="961"/>
      <c r="AG684" s="618"/>
      <c r="AH684" s="618">
        <f t="shared" si="227"/>
        <v>0</v>
      </c>
      <c r="AI684" s="619">
        <f t="shared" si="228"/>
        <v>0</v>
      </c>
      <c r="AJ684" s="620">
        <f t="shared" si="229"/>
        <v>41950</v>
      </c>
      <c r="AK684" s="621">
        <f t="shared" si="230"/>
        <v>0</v>
      </c>
      <c r="AL684" s="964"/>
    </row>
    <row r="685" spans="2:38">
      <c r="B685" s="380"/>
      <c r="C685" s="563"/>
      <c r="D685" s="209"/>
      <c r="E685" s="209"/>
      <c r="F685" s="210"/>
      <c r="G685" s="209"/>
      <c r="H685" s="209"/>
      <c r="I685" s="211"/>
      <c r="J685" s="209"/>
      <c r="K685" s="212"/>
      <c r="L685" s="210"/>
      <c r="M685" s="209"/>
      <c r="N685" s="209"/>
      <c r="O685" s="826"/>
      <c r="P685" s="824"/>
      <c r="Q685" s="835"/>
      <c r="R685" s="826"/>
      <c r="S685" s="471"/>
      <c r="U685" s="959"/>
      <c r="V685" s="960"/>
      <c r="W685" s="170"/>
      <c r="X685" s="616" t="s">
        <v>36</v>
      </c>
      <c r="Y685" s="364"/>
      <c r="Z685" s="170"/>
      <c r="AA685" s="961" t="s">
        <v>35</v>
      </c>
      <c r="AB685" s="337"/>
      <c r="AC685" s="170" t="s">
        <v>78</v>
      </c>
      <c r="AD685" s="962">
        <v>41918</v>
      </c>
      <c r="AE685" s="963">
        <v>41922</v>
      </c>
      <c r="AF685" s="961"/>
      <c r="AG685" s="618"/>
      <c r="AH685" s="618">
        <f t="shared" si="227"/>
        <v>0</v>
      </c>
      <c r="AI685" s="619">
        <f t="shared" si="228"/>
        <v>0</v>
      </c>
      <c r="AJ685" s="620">
        <f t="shared" si="229"/>
        <v>41950</v>
      </c>
      <c r="AK685" s="621">
        <f t="shared" si="230"/>
        <v>0</v>
      </c>
      <c r="AL685" s="964"/>
    </row>
    <row r="686" spans="2:38">
      <c r="B686" s="390"/>
      <c r="C686" s="563"/>
      <c r="D686" s="209"/>
      <c r="E686" s="209"/>
      <c r="F686" s="210"/>
      <c r="G686" s="209"/>
      <c r="H686" s="209"/>
      <c r="I686" s="211"/>
      <c r="J686" s="209"/>
      <c r="K686" s="212"/>
      <c r="L686" s="210"/>
      <c r="M686" s="209"/>
      <c r="N686" s="209"/>
      <c r="O686" s="826"/>
      <c r="P686" s="824"/>
      <c r="Q686" s="835"/>
      <c r="R686" s="826"/>
      <c r="S686" s="339"/>
      <c r="U686" s="959"/>
      <c r="V686" s="960"/>
      <c r="W686" s="170"/>
      <c r="X686" s="616" t="s">
        <v>36</v>
      </c>
      <c r="Y686" s="364"/>
      <c r="Z686" s="170"/>
      <c r="AA686" s="961" t="s">
        <v>35</v>
      </c>
      <c r="AB686" s="337"/>
      <c r="AC686" s="170" t="s">
        <v>78</v>
      </c>
      <c r="AD686" s="962">
        <v>41918</v>
      </c>
      <c r="AE686" s="963">
        <v>41922</v>
      </c>
      <c r="AF686" s="961"/>
      <c r="AG686" s="618"/>
      <c r="AH686" s="618">
        <f t="shared" si="227"/>
        <v>0</v>
      </c>
      <c r="AI686" s="619">
        <f t="shared" si="228"/>
        <v>0</v>
      </c>
      <c r="AJ686" s="620">
        <f t="shared" si="229"/>
        <v>41950</v>
      </c>
      <c r="AK686" s="621">
        <f t="shared" si="230"/>
        <v>0</v>
      </c>
      <c r="AL686" s="964"/>
    </row>
    <row r="687" spans="2:38">
      <c r="B687" s="390"/>
      <c r="C687" s="985"/>
      <c r="D687" s="820"/>
      <c r="E687" s="820"/>
      <c r="F687" s="835"/>
      <c r="G687" s="820"/>
      <c r="H687" s="820"/>
      <c r="I687" s="973"/>
      <c r="J687" s="820"/>
      <c r="K687" s="822"/>
      <c r="L687" s="835"/>
      <c r="M687" s="820"/>
      <c r="N687" s="820"/>
      <c r="O687" s="826"/>
      <c r="P687" s="824"/>
      <c r="Q687" s="835"/>
      <c r="R687" s="826"/>
      <c r="S687" s="339"/>
      <c r="U687" s="959"/>
      <c r="V687" s="960"/>
      <c r="W687" s="170"/>
      <c r="X687" s="616" t="s">
        <v>36</v>
      </c>
      <c r="Y687" s="364"/>
      <c r="Z687" s="170"/>
      <c r="AA687" s="961" t="s">
        <v>35</v>
      </c>
      <c r="AB687" s="337"/>
      <c r="AC687" s="170" t="s">
        <v>78</v>
      </c>
      <c r="AD687" s="962">
        <v>41918</v>
      </c>
      <c r="AE687" s="963">
        <v>41922</v>
      </c>
      <c r="AF687" s="961"/>
      <c r="AG687" s="618"/>
      <c r="AH687" s="618">
        <f t="shared" si="227"/>
        <v>0</v>
      </c>
      <c r="AI687" s="619">
        <f t="shared" si="228"/>
        <v>0</v>
      </c>
      <c r="AJ687" s="620">
        <f t="shared" si="229"/>
        <v>41950</v>
      </c>
      <c r="AK687" s="621">
        <f t="shared" si="230"/>
        <v>0</v>
      </c>
      <c r="AL687" s="964"/>
    </row>
    <row r="688" spans="2:38" ht="15" thickBot="1">
      <c r="B688" s="390"/>
      <c r="C688" s="881"/>
      <c r="D688" s="209"/>
      <c r="E688" s="209"/>
      <c r="F688" s="210"/>
      <c r="G688" s="209"/>
      <c r="H688" s="196"/>
      <c r="I688" s="200"/>
      <c r="J688" s="209"/>
      <c r="K688" s="272"/>
      <c r="L688" s="197"/>
      <c r="M688" s="196"/>
      <c r="N688" s="198"/>
      <c r="O688" s="198"/>
      <c r="P688" s="199"/>
      <c r="Q688" s="197"/>
      <c r="R688" s="200"/>
      <c r="S688" s="339"/>
      <c r="U688" s="581"/>
      <c r="V688" s="978"/>
      <c r="W688" s="979"/>
      <c r="X688" s="854" t="s">
        <v>36</v>
      </c>
      <c r="Y688" s="980"/>
      <c r="Z688" s="979"/>
      <c r="AA688" s="245" t="s">
        <v>35</v>
      </c>
      <c r="AB688" s="981"/>
      <c r="AC688" s="979" t="s">
        <v>78</v>
      </c>
      <c r="AD688" s="982">
        <v>41918</v>
      </c>
      <c r="AE688" s="555">
        <v>41922</v>
      </c>
      <c r="AF688" s="245"/>
      <c r="AG688" s="459"/>
      <c r="AH688" s="459">
        <f t="shared" si="227"/>
        <v>0</v>
      </c>
      <c r="AI688" s="460">
        <f t="shared" si="228"/>
        <v>0</v>
      </c>
      <c r="AJ688" s="456">
        <f t="shared" si="229"/>
        <v>41950</v>
      </c>
      <c r="AK688" s="925">
        <f t="shared" si="230"/>
        <v>0</v>
      </c>
      <c r="AL688" s="983"/>
    </row>
    <row r="689" spans="2:38">
      <c r="B689" s="367"/>
      <c r="C689" s="196"/>
      <c r="D689" s="271"/>
      <c r="E689" s="196"/>
      <c r="F689" s="197"/>
      <c r="G689" s="198"/>
      <c r="H689" s="196"/>
      <c r="I689" s="200"/>
      <c r="J689" s="340"/>
      <c r="K689" s="521"/>
      <c r="L689" s="197"/>
      <c r="M689" s="271"/>
      <c r="N689" s="200"/>
      <c r="O689" s="200"/>
      <c r="P689" s="199"/>
      <c r="Q689" s="197"/>
      <c r="R689" s="200"/>
      <c r="S689" s="339"/>
      <c r="Z689" t="s">
        <v>279</v>
      </c>
    </row>
    <row r="690" spans="2:38" ht="24" thickBot="1">
      <c r="B690" s="367"/>
      <c r="C690" s="202"/>
      <c r="D690" s="214"/>
      <c r="E690" s="202"/>
      <c r="F690" s="203"/>
      <c r="G690" s="207"/>
      <c r="H690" s="202"/>
      <c r="I690" s="208"/>
      <c r="J690" s="221"/>
      <c r="K690" s="519"/>
      <c r="L690" s="203"/>
      <c r="M690" s="202"/>
      <c r="N690" s="208"/>
      <c r="O690" s="208"/>
      <c r="P690" s="703"/>
      <c r="Q690" s="203"/>
      <c r="R690" s="200"/>
      <c r="S690" s="339"/>
      <c r="V690" s="1242" t="s">
        <v>268</v>
      </c>
      <c r="Z690" t="s">
        <v>277</v>
      </c>
      <c r="AE690" s="139" t="s">
        <v>216</v>
      </c>
      <c r="AF690" s="139"/>
      <c r="AG690" s="139"/>
      <c r="AH690" s="160"/>
      <c r="AI690" s="139" t="s">
        <v>388</v>
      </c>
      <c r="AJ690" s="139" t="s">
        <v>266</v>
      </c>
      <c r="AK690" s="139"/>
      <c r="AL690" s="139"/>
    </row>
    <row r="691" spans="2:38" ht="15" thickBot="1">
      <c r="B691" s="325"/>
      <c r="C691" s="326"/>
      <c r="D691" s="326"/>
      <c r="E691" s="326"/>
      <c r="F691" s="326"/>
      <c r="G691" s="326"/>
      <c r="H691" s="326"/>
      <c r="I691" s="326"/>
      <c r="J691" s="326"/>
      <c r="K691" s="326"/>
      <c r="L691" s="326"/>
      <c r="M691" s="326"/>
      <c r="N691" s="326"/>
      <c r="O691" s="326"/>
      <c r="P691" s="807">
        <f>SUM(P685:P690)</f>
        <v>0</v>
      </c>
      <c r="Q691" s="326"/>
      <c r="R691" s="807">
        <f>(P691*0.06)</f>
        <v>0</v>
      </c>
      <c r="S691" s="327"/>
      <c r="U691" s="546"/>
      <c r="V691" s="548"/>
      <c r="W691" s="157"/>
      <c r="X691" s="6" t="s">
        <v>14</v>
      </c>
      <c r="Y691" s="6" t="s">
        <v>12</v>
      </c>
      <c r="Z691" s="6"/>
      <c r="AA691" s="4"/>
      <c r="AB691" s="6" t="s">
        <v>15</v>
      </c>
      <c r="AC691" s="6" t="s">
        <v>16</v>
      </c>
      <c r="AD691" s="6" t="s">
        <v>12</v>
      </c>
      <c r="AE691" s="6" t="s">
        <v>12</v>
      </c>
      <c r="AF691" s="4"/>
      <c r="AG691" s="4"/>
      <c r="AH691" s="4"/>
      <c r="AI691" s="4"/>
      <c r="AJ691" s="6" t="s">
        <v>12</v>
      </c>
      <c r="AK691" s="6" t="s">
        <v>17</v>
      </c>
      <c r="AL691" s="6"/>
    </row>
    <row r="692" spans="2:38">
      <c r="U692" s="179"/>
      <c r="V692" s="469" t="s">
        <v>4</v>
      </c>
      <c r="W692" s="153" t="s">
        <v>18</v>
      </c>
      <c r="X692" s="8" t="s">
        <v>19</v>
      </c>
      <c r="Y692" s="8" t="s">
        <v>19</v>
      </c>
      <c r="Z692" s="8" t="s">
        <v>20</v>
      </c>
      <c r="AA692" s="8" t="s">
        <v>21</v>
      </c>
      <c r="AB692" s="8" t="s">
        <v>22</v>
      </c>
      <c r="AC692" s="8" t="s">
        <v>19</v>
      </c>
      <c r="AD692" s="8" t="s">
        <v>23</v>
      </c>
      <c r="AE692" s="8" t="s">
        <v>23</v>
      </c>
      <c r="AF692" s="8" t="s">
        <v>24</v>
      </c>
      <c r="AG692" s="8" t="s">
        <v>20</v>
      </c>
      <c r="AH692" s="8" t="s">
        <v>25</v>
      </c>
      <c r="AI692" s="8" t="s">
        <v>0</v>
      </c>
      <c r="AJ692" s="8" t="s">
        <v>11</v>
      </c>
      <c r="AK692" s="8" t="s">
        <v>11</v>
      </c>
      <c r="AL692" s="8" t="s">
        <v>26</v>
      </c>
    </row>
    <row r="693" spans="2:38" ht="18.600000000000001" thickBot="1">
      <c r="B693" s="1514" t="s">
        <v>344</v>
      </c>
      <c r="U693" s="179"/>
      <c r="V693" s="549"/>
      <c r="W693" s="224"/>
      <c r="X693" s="8" t="s">
        <v>3</v>
      </c>
      <c r="Y693" s="8" t="s">
        <v>18</v>
      </c>
      <c r="Z693" s="8"/>
      <c r="AA693" s="10"/>
      <c r="AB693" s="8" t="s">
        <v>21</v>
      </c>
      <c r="AC693" s="8" t="s">
        <v>3</v>
      </c>
      <c r="AD693" s="8" t="s">
        <v>27</v>
      </c>
      <c r="AE693" s="8" t="s">
        <v>28</v>
      </c>
      <c r="AF693" s="10"/>
      <c r="AG693" s="10"/>
      <c r="AH693" s="10"/>
      <c r="AI693" s="10"/>
      <c r="AJ693" s="8" t="s">
        <v>270</v>
      </c>
      <c r="AK693" s="8" t="s">
        <v>30</v>
      </c>
      <c r="AL693" s="8"/>
    </row>
    <row r="694" spans="2:38" ht="15" thickBot="1">
      <c r="B694" s="3"/>
      <c r="C694" s="4"/>
      <c r="D694" s="4"/>
      <c r="E694" s="5" t="s">
        <v>14</v>
      </c>
      <c r="F694" s="5" t="s">
        <v>12</v>
      </c>
      <c r="G694" s="5"/>
      <c r="H694" s="4"/>
      <c r="I694" s="5" t="s">
        <v>15</v>
      </c>
      <c r="J694" s="5" t="s">
        <v>16</v>
      </c>
      <c r="K694" s="5" t="s">
        <v>12</v>
      </c>
      <c r="L694" s="5" t="s">
        <v>12</v>
      </c>
      <c r="M694" s="4"/>
      <c r="N694" s="4"/>
      <c r="O694" s="4"/>
      <c r="P694" s="4"/>
      <c r="Q694" s="5" t="s">
        <v>12</v>
      </c>
      <c r="R694" s="5" t="s">
        <v>17</v>
      </c>
      <c r="S694" s="6"/>
      <c r="U694" s="547"/>
      <c r="V694" s="550"/>
      <c r="W694" s="155"/>
      <c r="X694" s="14"/>
      <c r="Y694" s="13"/>
      <c r="Z694" s="14"/>
      <c r="AA694" s="13"/>
      <c r="AB694" s="14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</row>
    <row r="695" spans="2:38">
      <c r="B695" s="7" t="s">
        <v>3</v>
      </c>
      <c r="C695" s="8" t="s">
        <v>4</v>
      </c>
      <c r="D695" s="9" t="s">
        <v>18</v>
      </c>
      <c r="E695" s="9" t="s">
        <v>19</v>
      </c>
      <c r="F695" s="9" t="s">
        <v>19</v>
      </c>
      <c r="G695" s="9" t="s">
        <v>20</v>
      </c>
      <c r="H695" s="9" t="s">
        <v>21</v>
      </c>
      <c r="I695" s="9" t="s">
        <v>22</v>
      </c>
      <c r="J695" s="9" t="s">
        <v>19</v>
      </c>
      <c r="K695" s="9" t="s">
        <v>23</v>
      </c>
      <c r="L695" s="9" t="s">
        <v>23</v>
      </c>
      <c r="M695" s="9" t="s">
        <v>24</v>
      </c>
      <c r="N695" s="9" t="s">
        <v>20</v>
      </c>
      <c r="O695" s="9" t="s">
        <v>25</v>
      </c>
      <c r="P695" s="9" t="s">
        <v>0</v>
      </c>
      <c r="Q695" s="9" t="s">
        <v>11</v>
      </c>
      <c r="R695" s="9" t="s">
        <v>11</v>
      </c>
      <c r="S695" s="9" t="s">
        <v>26</v>
      </c>
      <c r="U695" s="551"/>
      <c r="V695" s="881" t="s">
        <v>269</v>
      </c>
      <c r="W695" s="661">
        <v>1</v>
      </c>
      <c r="X695" s="661" t="s">
        <v>101</v>
      </c>
      <c r="Y695" s="799">
        <v>42151</v>
      </c>
      <c r="Z695" s="661">
        <v>120</v>
      </c>
      <c r="AA695" s="342" t="s">
        <v>96</v>
      </c>
      <c r="AB695" s="345">
        <v>9.8000000000000007</v>
      </c>
      <c r="AC695" s="661" t="s">
        <v>78</v>
      </c>
      <c r="AD695" s="353">
        <v>42153</v>
      </c>
      <c r="AE695" s="343">
        <v>42157</v>
      </c>
      <c r="AF695" s="342" t="s">
        <v>78</v>
      </c>
      <c r="AG695" s="344">
        <v>120</v>
      </c>
      <c r="AH695" s="344">
        <f>(AG695-Z695)</f>
        <v>0</v>
      </c>
      <c r="AI695" s="354">
        <f>(AG695*AB695)</f>
        <v>1176</v>
      </c>
      <c r="AJ695" s="343">
        <f>(AE695)</f>
        <v>42157</v>
      </c>
      <c r="AK695" s="345">
        <f>(AI695*0.05)</f>
        <v>58.800000000000004</v>
      </c>
      <c r="AL695" s="851"/>
    </row>
    <row r="696" spans="2:38" ht="15" thickBot="1">
      <c r="B696" s="810"/>
      <c r="C696" s="194"/>
      <c r="D696" s="194"/>
      <c r="E696" s="195" t="s">
        <v>3</v>
      </c>
      <c r="F696" s="195" t="s">
        <v>18</v>
      </c>
      <c r="G696" s="195"/>
      <c r="H696" s="194"/>
      <c r="I696" s="195" t="s">
        <v>21</v>
      </c>
      <c r="J696" s="195" t="s">
        <v>3</v>
      </c>
      <c r="K696" s="195" t="s">
        <v>27</v>
      </c>
      <c r="L696" s="195" t="s">
        <v>28</v>
      </c>
      <c r="M696" s="194"/>
      <c r="N696" s="194"/>
      <c r="O696" s="194"/>
      <c r="P696" s="194"/>
      <c r="Q696" s="195" t="s">
        <v>33</v>
      </c>
      <c r="R696" s="195" t="s">
        <v>30</v>
      </c>
      <c r="S696" s="1211"/>
      <c r="U696" s="553"/>
      <c r="V696" s="369"/>
      <c r="W696" s="209"/>
      <c r="X696" s="209"/>
      <c r="Y696" s="210"/>
      <c r="Z696" s="209"/>
      <c r="AA696" s="196"/>
      <c r="AB696" s="200"/>
      <c r="AC696" s="209"/>
      <c r="AD696" s="272"/>
      <c r="AE696" s="197"/>
      <c r="AF696" s="196"/>
      <c r="AG696" s="198"/>
      <c r="AH696" s="198"/>
      <c r="AI696" s="199"/>
      <c r="AJ696" s="197"/>
      <c r="AK696" s="200"/>
      <c r="AL696" s="852"/>
    </row>
    <row r="697" spans="2:38">
      <c r="B697" s="1405" t="s">
        <v>163</v>
      </c>
      <c r="C697" s="1402"/>
      <c r="D697" s="1402"/>
      <c r="E697" s="1403"/>
      <c r="F697" s="1403"/>
      <c r="G697" s="1403"/>
      <c r="H697" s="1402"/>
      <c r="I697" s="1403"/>
      <c r="J697" s="1403"/>
      <c r="K697" s="1403"/>
      <c r="L697" s="1403"/>
      <c r="M697" s="1402"/>
      <c r="N697" s="1402"/>
      <c r="O697" s="1402"/>
      <c r="P697" s="1402"/>
      <c r="Q697" s="1403"/>
      <c r="R697" s="1403"/>
      <c r="S697" s="1404"/>
      <c r="U697" s="553"/>
      <c r="V697" s="369"/>
      <c r="W697" s="976"/>
      <c r="X697" s="976"/>
      <c r="Y697" s="977"/>
      <c r="Z697" s="209"/>
      <c r="AA697" s="196"/>
      <c r="AB697" s="200"/>
      <c r="AC697" s="209"/>
      <c r="AD697" s="272"/>
      <c r="AE697" s="197"/>
      <c r="AF697" s="196"/>
      <c r="AG697" s="198"/>
      <c r="AH697" s="198"/>
      <c r="AI697" s="199"/>
      <c r="AJ697" s="197"/>
      <c r="AK697" s="200"/>
      <c r="AL697" s="853"/>
    </row>
    <row r="698" spans="2:38">
      <c r="B698" s="1396" t="s">
        <v>6</v>
      </c>
      <c r="C698" s="1286" t="s">
        <v>38</v>
      </c>
      <c r="D698" s="1397">
        <v>11</v>
      </c>
      <c r="E698" s="1286" t="s">
        <v>36</v>
      </c>
      <c r="F698" s="1285">
        <v>41922</v>
      </c>
      <c r="G698" s="1398">
        <v>14.2</v>
      </c>
      <c r="H698" s="1286" t="s">
        <v>35</v>
      </c>
      <c r="I698" s="1399">
        <v>470</v>
      </c>
      <c r="J698" s="1400"/>
      <c r="K698" s="1267">
        <v>42044</v>
      </c>
      <c r="L698" s="1285">
        <v>42082</v>
      </c>
      <c r="M698" s="1286">
        <v>2381</v>
      </c>
      <c r="N698" s="1287">
        <v>14000</v>
      </c>
      <c r="O698" s="1287">
        <f>(N698-G698*1000)</f>
        <v>-200</v>
      </c>
      <c r="P698" s="1006">
        <f>(N698*I698/1000)</f>
        <v>6580</v>
      </c>
      <c r="Q698" s="1285">
        <f>(L698+28)</f>
        <v>42110</v>
      </c>
      <c r="R698" s="1005">
        <f>(P698*0.05)</f>
        <v>329</v>
      </c>
      <c r="S698" s="1401"/>
      <c r="U698" s="553"/>
      <c r="V698" s="369"/>
      <c r="W698" s="209"/>
      <c r="X698" s="355" t="s">
        <v>36</v>
      </c>
      <c r="Y698" s="210"/>
      <c r="Z698" s="209"/>
      <c r="AA698" s="355" t="s">
        <v>35</v>
      </c>
      <c r="AB698" s="211"/>
      <c r="AC698" s="209"/>
      <c r="AD698" s="359">
        <v>41905</v>
      </c>
      <c r="AE698" s="357">
        <f>(AD698)</f>
        <v>41905</v>
      </c>
      <c r="AF698" s="355"/>
      <c r="AG698" s="188"/>
      <c r="AH698" s="188">
        <f>(AG698-Z698*1000)</f>
        <v>0</v>
      </c>
      <c r="AI698" s="189">
        <f>(AG698*AB698/1000)</f>
        <v>0</v>
      </c>
      <c r="AJ698" s="187">
        <f>(AE698+28)</f>
        <v>41933</v>
      </c>
      <c r="AK698" s="185">
        <f>(AI698*0.05)</f>
        <v>0</v>
      </c>
      <c r="AL698" s="853"/>
    </row>
    <row r="699" spans="2:38">
      <c r="B699" s="1394" t="s">
        <v>206</v>
      </c>
      <c r="C699" s="209" t="s">
        <v>77</v>
      </c>
      <c r="D699" s="209">
        <v>24</v>
      </c>
      <c r="E699" s="209" t="s">
        <v>74</v>
      </c>
      <c r="F699" s="210">
        <v>42060</v>
      </c>
      <c r="G699" s="209">
        <v>20</v>
      </c>
      <c r="H699" s="209" t="s">
        <v>35</v>
      </c>
      <c r="I699" s="211">
        <v>470</v>
      </c>
      <c r="J699" s="209"/>
      <c r="K699" s="212">
        <v>42068</v>
      </c>
      <c r="L699" s="210">
        <v>42076</v>
      </c>
      <c r="M699" s="209">
        <v>2378</v>
      </c>
      <c r="N699" s="270">
        <v>20000</v>
      </c>
      <c r="O699" s="198">
        <f>(N699-G699*1000)</f>
        <v>0</v>
      </c>
      <c r="P699" s="199">
        <f>(N699*I699/1000)</f>
        <v>9400</v>
      </c>
      <c r="Q699" s="197">
        <f>(L699+28)</f>
        <v>42104</v>
      </c>
      <c r="R699" s="211">
        <f>(P699*0.05)</f>
        <v>470</v>
      </c>
      <c r="S699" s="864"/>
      <c r="U699" s="959"/>
      <c r="V699" s="960"/>
      <c r="W699" s="170"/>
      <c r="X699" s="616" t="s">
        <v>36</v>
      </c>
      <c r="Y699" s="364"/>
      <c r="Z699" s="170"/>
      <c r="AA699" s="961" t="s">
        <v>35</v>
      </c>
      <c r="AB699" s="337"/>
      <c r="AC699" s="170" t="s">
        <v>78</v>
      </c>
      <c r="AD699" s="962">
        <v>41918</v>
      </c>
      <c r="AE699" s="963">
        <v>41922</v>
      </c>
      <c r="AF699" s="961"/>
      <c r="AG699" s="618"/>
      <c r="AH699" s="618">
        <f>(AG699-Z699*1000)</f>
        <v>0</v>
      </c>
      <c r="AI699" s="619">
        <f>(AG699*AB699/1000)</f>
        <v>0</v>
      </c>
      <c r="AJ699" s="620">
        <f>(AE699+28)</f>
        <v>41950</v>
      </c>
      <c r="AK699" s="621">
        <f>(AI699*0.05)</f>
        <v>0</v>
      </c>
      <c r="AL699" s="964"/>
    </row>
    <row r="700" spans="2:38">
      <c r="B700" s="1394" t="s">
        <v>206</v>
      </c>
      <c r="C700" s="209" t="s">
        <v>77</v>
      </c>
      <c r="D700" s="209">
        <v>25</v>
      </c>
      <c r="E700" s="209" t="s">
        <v>74</v>
      </c>
      <c r="F700" s="210">
        <v>42060</v>
      </c>
      <c r="G700" s="209">
        <v>20</v>
      </c>
      <c r="H700" s="209" t="s">
        <v>35</v>
      </c>
      <c r="I700" s="211">
        <v>470</v>
      </c>
      <c r="J700" s="209"/>
      <c r="K700" s="212">
        <v>42075</v>
      </c>
      <c r="L700" s="210">
        <v>42076</v>
      </c>
      <c r="M700" s="209">
        <v>2378</v>
      </c>
      <c r="N700" s="270">
        <v>20000</v>
      </c>
      <c r="O700" s="198">
        <f>(N700-G700*1000)</f>
        <v>0</v>
      </c>
      <c r="P700" s="199">
        <f>(N700*I700/1000)</f>
        <v>9400</v>
      </c>
      <c r="Q700" s="197">
        <f>(L700+28)</f>
        <v>42104</v>
      </c>
      <c r="R700" s="211">
        <f>(P700*0.05)</f>
        <v>470</v>
      </c>
      <c r="S700" s="864"/>
      <c r="U700" s="959"/>
      <c r="V700" s="960"/>
      <c r="W700" s="170"/>
      <c r="X700" s="616" t="s">
        <v>36</v>
      </c>
      <c r="Y700" s="364"/>
      <c r="Z700" s="170"/>
      <c r="AA700" s="961" t="s">
        <v>35</v>
      </c>
      <c r="AB700" s="337"/>
      <c r="AC700" s="170" t="s">
        <v>78</v>
      </c>
      <c r="AD700" s="962">
        <v>41918</v>
      </c>
      <c r="AE700" s="963">
        <v>41922</v>
      </c>
      <c r="AF700" s="961"/>
      <c r="AG700" s="618"/>
      <c r="AH700" s="618">
        <f t="shared" ref="AH700:AH713" si="231">(AG700-Z700*1000)</f>
        <v>0</v>
      </c>
      <c r="AI700" s="619">
        <f t="shared" ref="AI700:AI713" si="232">(AG700*AB700/1000)</f>
        <v>0</v>
      </c>
      <c r="AJ700" s="620">
        <f t="shared" ref="AJ700:AJ713" si="233">(AE700+28)</f>
        <v>41950</v>
      </c>
      <c r="AK700" s="621">
        <f t="shared" ref="AK700:AK713" si="234">(AI700*0.05)</f>
        <v>0</v>
      </c>
      <c r="AL700" s="964"/>
    </row>
    <row r="701" spans="2:38">
      <c r="B701" s="390" t="s">
        <v>206</v>
      </c>
      <c r="C701" s="209" t="s">
        <v>195</v>
      </c>
      <c r="D701" s="209">
        <v>28</v>
      </c>
      <c r="E701" s="209" t="s">
        <v>74</v>
      </c>
      <c r="F701" s="210">
        <v>42080</v>
      </c>
      <c r="G701" s="209">
        <v>4</v>
      </c>
      <c r="H701" s="209" t="s">
        <v>35</v>
      </c>
      <c r="I701" s="211">
        <v>280</v>
      </c>
      <c r="J701" s="209"/>
      <c r="K701" s="212">
        <v>42082</v>
      </c>
      <c r="L701" s="210">
        <v>42081</v>
      </c>
      <c r="M701" s="209">
        <v>2387</v>
      </c>
      <c r="N701" s="270">
        <v>4000</v>
      </c>
      <c r="O701" s="198">
        <f>(N701-G701*1000)</f>
        <v>0</v>
      </c>
      <c r="P701" s="199">
        <f>(N701*I701/1000)</f>
        <v>1120</v>
      </c>
      <c r="Q701" s="197">
        <f>(L701+28)</f>
        <v>42109</v>
      </c>
      <c r="R701" s="200">
        <f>(P701*0.05)</f>
        <v>56</v>
      </c>
      <c r="S701" s="339"/>
      <c r="U701" s="959"/>
      <c r="V701" s="960"/>
      <c r="W701" s="170"/>
      <c r="X701" s="616" t="s">
        <v>36</v>
      </c>
      <c r="Y701" s="364"/>
      <c r="Z701" s="170"/>
      <c r="AA701" s="961" t="s">
        <v>35</v>
      </c>
      <c r="AB701" s="337"/>
      <c r="AC701" s="170" t="s">
        <v>78</v>
      </c>
      <c r="AD701" s="962">
        <v>41918</v>
      </c>
      <c r="AE701" s="963">
        <v>41922</v>
      </c>
      <c r="AF701" s="961"/>
      <c r="AG701" s="618"/>
      <c r="AH701" s="618">
        <f t="shared" si="231"/>
        <v>0</v>
      </c>
      <c r="AI701" s="619">
        <f t="shared" si="232"/>
        <v>0</v>
      </c>
      <c r="AJ701" s="620">
        <f t="shared" si="233"/>
        <v>41950</v>
      </c>
      <c r="AK701" s="621">
        <f t="shared" si="234"/>
        <v>0</v>
      </c>
      <c r="AL701" s="964"/>
    </row>
    <row r="702" spans="2:38">
      <c r="B702" s="390" t="s">
        <v>6</v>
      </c>
      <c r="C702" s="196" t="s">
        <v>38</v>
      </c>
      <c r="D702" s="480">
        <v>14</v>
      </c>
      <c r="E702" s="196" t="s">
        <v>223</v>
      </c>
      <c r="F702" s="197">
        <v>42083</v>
      </c>
      <c r="G702" s="356">
        <v>20</v>
      </c>
      <c r="H702" s="196" t="s">
        <v>35</v>
      </c>
      <c r="I702" s="334">
        <v>470</v>
      </c>
      <c r="J702" s="335"/>
      <c r="K702" s="272">
        <v>42090</v>
      </c>
      <c r="L702" s="197">
        <v>42090</v>
      </c>
      <c r="M702" s="196">
        <v>2396</v>
      </c>
      <c r="N702" s="198">
        <v>20000</v>
      </c>
      <c r="O702" s="198">
        <f>(N702-G702*1000)</f>
        <v>0</v>
      </c>
      <c r="P702" s="199">
        <f>(N702*I702/1000)</f>
        <v>9400</v>
      </c>
      <c r="Q702" s="197">
        <f>(L702+28)</f>
        <v>42118</v>
      </c>
      <c r="R702" s="200">
        <f>(P702*0.05)</f>
        <v>470</v>
      </c>
      <c r="S702" s="314"/>
      <c r="U702" s="959"/>
      <c r="V702" s="960"/>
      <c r="W702" s="170"/>
      <c r="X702" s="616" t="s">
        <v>36</v>
      </c>
      <c r="Y702" s="364"/>
      <c r="Z702" s="170"/>
      <c r="AA702" s="961" t="s">
        <v>35</v>
      </c>
      <c r="AB702" s="337"/>
      <c r="AC702" s="170" t="s">
        <v>78</v>
      </c>
      <c r="AD702" s="962">
        <v>41918</v>
      </c>
      <c r="AE702" s="963">
        <v>41922</v>
      </c>
      <c r="AF702" s="961"/>
      <c r="AG702" s="618"/>
      <c r="AH702" s="618">
        <f t="shared" si="231"/>
        <v>0</v>
      </c>
      <c r="AI702" s="619">
        <f t="shared" si="232"/>
        <v>0</v>
      </c>
      <c r="AJ702" s="620">
        <f t="shared" si="233"/>
        <v>41950</v>
      </c>
      <c r="AK702" s="621">
        <f t="shared" si="234"/>
        <v>0</v>
      </c>
      <c r="AL702" s="964"/>
    </row>
    <row r="703" spans="2:38">
      <c r="B703" s="1406" t="s">
        <v>164</v>
      </c>
      <c r="C703" s="196"/>
      <c r="D703" s="480"/>
      <c r="E703" s="196"/>
      <c r="F703" s="197"/>
      <c r="G703" s="356"/>
      <c r="H703" s="196"/>
      <c r="I703" s="334"/>
      <c r="J703" s="335"/>
      <c r="K703" s="272"/>
      <c r="L703" s="197"/>
      <c r="M703" s="196"/>
      <c r="N703" s="198"/>
      <c r="O703" s="198"/>
      <c r="P703" s="199"/>
      <c r="Q703" s="197"/>
      <c r="R703" s="200"/>
      <c r="S703" s="314"/>
      <c r="U703" s="959"/>
      <c r="V703" s="960"/>
      <c r="W703" s="170"/>
      <c r="X703" s="616" t="s">
        <v>36</v>
      </c>
      <c r="Y703" s="364"/>
      <c r="Z703" s="170"/>
      <c r="AA703" s="961" t="s">
        <v>35</v>
      </c>
      <c r="AB703" s="337"/>
      <c r="AC703" s="170" t="s">
        <v>78</v>
      </c>
      <c r="AD703" s="962">
        <v>41918</v>
      </c>
      <c r="AE703" s="963">
        <v>41922</v>
      </c>
      <c r="AF703" s="961"/>
      <c r="AG703" s="618"/>
      <c r="AH703" s="618">
        <f t="shared" si="231"/>
        <v>0</v>
      </c>
      <c r="AI703" s="619">
        <f t="shared" si="232"/>
        <v>0</v>
      </c>
      <c r="AJ703" s="620">
        <f t="shared" si="233"/>
        <v>41950</v>
      </c>
      <c r="AK703" s="621">
        <f t="shared" si="234"/>
        <v>0</v>
      </c>
      <c r="AL703" s="964"/>
    </row>
    <row r="704" spans="2:38">
      <c r="B704" s="1394" t="s">
        <v>100</v>
      </c>
      <c r="C704" s="196" t="s">
        <v>38</v>
      </c>
      <c r="D704" s="480">
        <v>15</v>
      </c>
      <c r="E704" s="196" t="s">
        <v>223</v>
      </c>
      <c r="F704" s="197">
        <v>42103</v>
      </c>
      <c r="G704" s="336">
        <v>20</v>
      </c>
      <c r="H704" s="196" t="s">
        <v>35</v>
      </c>
      <c r="I704" s="334">
        <v>470</v>
      </c>
      <c r="J704" s="335"/>
      <c r="K704" s="272">
        <v>42111</v>
      </c>
      <c r="L704" s="197">
        <v>42111</v>
      </c>
      <c r="M704" s="196">
        <v>2423</v>
      </c>
      <c r="N704" s="198">
        <v>20000</v>
      </c>
      <c r="O704" s="198">
        <f>(N704-G704*1000)</f>
        <v>0</v>
      </c>
      <c r="P704" s="199">
        <f>(N704*I704/1000)</f>
        <v>9400</v>
      </c>
      <c r="Q704" s="197">
        <f>(L704+28)</f>
        <v>42139</v>
      </c>
      <c r="R704" s="200">
        <f>(P704*0.05)</f>
        <v>470</v>
      </c>
      <c r="S704" s="339"/>
      <c r="U704" s="959"/>
      <c r="V704" s="960"/>
      <c r="W704" s="170"/>
      <c r="X704" s="616" t="s">
        <v>36</v>
      </c>
      <c r="Y704" s="364"/>
      <c r="Z704" s="170"/>
      <c r="AA704" s="961" t="s">
        <v>35</v>
      </c>
      <c r="AB704" s="337"/>
      <c r="AC704" s="170" t="s">
        <v>78</v>
      </c>
      <c r="AD704" s="962">
        <v>41918</v>
      </c>
      <c r="AE704" s="963">
        <v>41922</v>
      </c>
      <c r="AF704" s="961"/>
      <c r="AG704" s="618"/>
      <c r="AH704" s="618">
        <f t="shared" si="231"/>
        <v>0</v>
      </c>
      <c r="AI704" s="619">
        <f t="shared" si="232"/>
        <v>0</v>
      </c>
      <c r="AJ704" s="620">
        <f t="shared" si="233"/>
        <v>41950</v>
      </c>
      <c r="AK704" s="621">
        <f t="shared" si="234"/>
        <v>0</v>
      </c>
      <c r="AL704" s="964"/>
    </row>
    <row r="705" spans="2:38">
      <c r="B705" s="390" t="s">
        <v>206</v>
      </c>
      <c r="C705" s="209" t="s">
        <v>77</v>
      </c>
      <c r="D705" s="209">
        <v>27</v>
      </c>
      <c r="E705" s="209" t="s">
        <v>74</v>
      </c>
      <c r="F705" s="210">
        <v>42060</v>
      </c>
      <c r="G705" s="209">
        <v>10</v>
      </c>
      <c r="H705" s="209" t="s">
        <v>35</v>
      </c>
      <c r="I705" s="211">
        <v>470</v>
      </c>
      <c r="J705" s="209"/>
      <c r="K705" s="212">
        <v>42109</v>
      </c>
      <c r="L705" s="210">
        <v>42110</v>
      </c>
      <c r="M705" s="209">
        <v>2419</v>
      </c>
      <c r="N705" s="270">
        <v>10000</v>
      </c>
      <c r="O705" s="198">
        <f>(N705-G705*1000)</f>
        <v>0</v>
      </c>
      <c r="P705" s="199">
        <f>(N705*I705/1000)</f>
        <v>4700</v>
      </c>
      <c r="Q705" s="197">
        <f>(L705+28)</f>
        <v>42138</v>
      </c>
      <c r="R705" s="211">
        <f>(P705*0.05)</f>
        <v>235</v>
      </c>
      <c r="S705" s="339"/>
      <c r="U705" s="959"/>
      <c r="V705" s="960"/>
      <c r="W705" s="170"/>
      <c r="X705" s="616" t="s">
        <v>36</v>
      </c>
      <c r="Y705" s="364"/>
      <c r="Z705" s="170"/>
      <c r="AA705" s="961" t="s">
        <v>35</v>
      </c>
      <c r="AB705" s="337"/>
      <c r="AC705" s="170" t="s">
        <v>78</v>
      </c>
      <c r="AD705" s="962">
        <v>41918</v>
      </c>
      <c r="AE705" s="963">
        <v>41922</v>
      </c>
      <c r="AF705" s="961"/>
      <c r="AG705" s="618"/>
      <c r="AH705" s="618">
        <f t="shared" si="231"/>
        <v>0</v>
      </c>
      <c r="AI705" s="619">
        <f t="shared" si="232"/>
        <v>0</v>
      </c>
      <c r="AJ705" s="620">
        <f t="shared" si="233"/>
        <v>41950</v>
      </c>
      <c r="AK705" s="621">
        <f t="shared" si="234"/>
        <v>0</v>
      </c>
      <c r="AL705" s="964"/>
    </row>
    <row r="706" spans="2:38">
      <c r="B706" s="1406" t="s">
        <v>165</v>
      </c>
      <c r="C706" s="209"/>
      <c r="D706" s="209"/>
      <c r="E706" s="209"/>
      <c r="F706" s="210"/>
      <c r="G706" s="209"/>
      <c r="H706" s="209"/>
      <c r="I706" s="211"/>
      <c r="J706" s="209"/>
      <c r="K706" s="212"/>
      <c r="L706" s="210"/>
      <c r="M706" s="209"/>
      <c r="N706" s="270"/>
      <c r="O706" s="198"/>
      <c r="P706" s="199"/>
      <c r="Q706" s="197"/>
      <c r="R706" s="211"/>
      <c r="S706" s="339"/>
      <c r="U706" s="959"/>
      <c r="V706" s="960"/>
      <c r="W706" s="170"/>
      <c r="X706" s="616" t="s">
        <v>36</v>
      </c>
      <c r="Y706" s="364"/>
      <c r="Z706" s="170"/>
      <c r="AA706" s="961" t="s">
        <v>35</v>
      </c>
      <c r="AB706" s="337"/>
      <c r="AC706" s="170" t="s">
        <v>78</v>
      </c>
      <c r="AD706" s="962">
        <v>41918</v>
      </c>
      <c r="AE706" s="963">
        <v>41922</v>
      </c>
      <c r="AF706" s="961"/>
      <c r="AG706" s="618"/>
      <c r="AH706" s="618">
        <f t="shared" si="231"/>
        <v>0</v>
      </c>
      <c r="AI706" s="619">
        <f t="shared" si="232"/>
        <v>0</v>
      </c>
      <c r="AJ706" s="620">
        <f t="shared" si="233"/>
        <v>41950</v>
      </c>
      <c r="AK706" s="621">
        <f t="shared" si="234"/>
        <v>0</v>
      </c>
      <c r="AL706" s="964"/>
    </row>
    <row r="707" spans="2:38">
      <c r="B707" s="390" t="s">
        <v>206</v>
      </c>
      <c r="C707" s="209" t="s">
        <v>77</v>
      </c>
      <c r="D707" s="209">
        <v>29</v>
      </c>
      <c r="E707" s="209" t="s">
        <v>74</v>
      </c>
      <c r="F707" s="210">
        <v>42124</v>
      </c>
      <c r="G707" s="209">
        <v>20</v>
      </c>
      <c r="H707" s="209" t="s">
        <v>35</v>
      </c>
      <c r="I707" s="211">
        <v>470</v>
      </c>
      <c r="J707" s="209"/>
      <c r="K707" s="212">
        <v>42129</v>
      </c>
      <c r="L707" s="210">
        <v>42131</v>
      </c>
      <c r="M707" s="209">
        <v>2438</v>
      </c>
      <c r="N707" s="270">
        <v>20000</v>
      </c>
      <c r="O707" s="198">
        <f>(N707-G707*1000)</f>
        <v>0</v>
      </c>
      <c r="P707" s="199">
        <f>(N707*I707/1000)</f>
        <v>9400</v>
      </c>
      <c r="Q707" s="197">
        <f>(L707+28)</f>
        <v>42159</v>
      </c>
      <c r="R707" s="211">
        <f>(P707*0.05)</f>
        <v>470</v>
      </c>
      <c r="S707" s="339"/>
      <c r="U707" s="959"/>
      <c r="V707" s="960"/>
      <c r="W707" s="170"/>
      <c r="X707" s="616" t="s">
        <v>36</v>
      </c>
      <c r="Y707" s="364"/>
      <c r="Z707" s="170"/>
      <c r="AA707" s="961" t="s">
        <v>35</v>
      </c>
      <c r="AB707" s="337"/>
      <c r="AC707" s="170" t="s">
        <v>78</v>
      </c>
      <c r="AD707" s="962">
        <v>41918</v>
      </c>
      <c r="AE707" s="963">
        <v>41922</v>
      </c>
      <c r="AF707" s="961"/>
      <c r="AG707" s="618"/>
      <c r="AH707" s="618">
        <f t="shared" si="231"/>
        <v>0</v>
      </c>
      <c r="AI707" s="619">
        <f t="shared" si="232"/>
        <v>0</v>
      </c>
      <c r="AJ707" s="620">
        <f t="shared" si="233"/>
        <v>41950</v>
      </c>
      <c r="AK707" s="621">
        <f t="shared" si="234"/>
        <v>0</v>
      </c>
      <c r="AL707" s="964"/>
    </row>
    <row r="708" spans="2:38">
      <c r="B708" s="390" t="s">
        <v>44</v>
      </c>
      <c r="C708" s="196" t="s">
        <v>45</v>
      </c>
      <c r="D708" s="196">
        <v>9</v>
      </c>
      <c r="E708" s="196" t="s">
        <v>74</v>
      </c>
      <c r="F708" s="197">
        <v>42123</v>
      </c>
      <c r="G708" s="336">
        <v>40</v>
      </c>
      <c r="H708" s="196" t="s">
        <v>35</v>
      </c>
      <c r="I708" s="334">
        <v>470</v>
      </c>
      <c r="J708" s="196">
        <v>8490</v>
      </c>
      <c r="K708" s="272">
        <v>42132</v>
      </c>
      <c r="L708" s="197">
        <v>42135</v>
      </c>
      <c r="M708" s="209">
        <v>2442</v>
      </c>
      <c r="N708" s="198">
        <v>40000</v>
      </c>
      <c r="O708" s="198">
        <f>(N708-G708*1000)</f>
        <v>0</v>
      </c>
      <c r="P708" s="199">
        <f>(N708*I708/1000)</f>
        <v>18800</v>
      </c>
      <c r="Q708" s="197">
        <f>(L708+35)</f>
        <v>42170</v>
      </c>
      <c r="R708" s="200">
        <f>(P708*0.05)</f>
        <v>940</v>
      </c>
      <c r="S708" s="339"/>
      <c r="U708" s="959"/>
      <c r="V708" s="960"/>
      <c r="W708" s="170"/>
      <c r="X708" s="616" t="s">
        <v>36</v>
      </c>
      <c r="Y708" s="364"/>
      <c r="Z708" s="170"/>
      <c r="AA708" s="961" t="s">
        <v>35</v>
      </c>
      <c r="AB708" s="337"/>
      <c r="AC708" s="170" t="s">
        <v>78</v>
      </c>
      <c r="AD708" s="962">
        <v>41918</v>
      </c>
      <c r="AE708" s="963">
        <v>41922</v>
      </c>
      <c r="AF708" s="961"/>
      <c r="AG708" s="618"/>
      <c r="AH708" s="618">
        <f t="shared" si="231"/>
        <v>0</v>
      </c>
      <c r="AI708" s="619">
        <f t="shared" si="232"/>
        <v>0</v>
      </c>
      <c r="AJ708" s="620">
        <f t="shared" si="233"/>
        <v>41950</v>
      </c>
      <c r="AK708" s="621">
        <f t="shared" si="234"/>
        <v>0</v>
      </c>
      <c r="AL708" s="964"/>
    </row>
    <row r="709" spans="2:38">
      <c r="B709" s="390" t="s">
        <v>100</v>
      </c>
      <c r="C709" s="196" t="s">
        <v>38</v>
      </c>
      <c r="D709" s="480">
        <v>16</v>
      </c>
      <c r="E709" s="196" t="s">
        <v>249</v>
      </c>
      <c r="F709" s="197">
        <v>42129</v>
      </c>
      <c r="G709" s="336">
        <v>20</v>
      </c>
      <c r="H709" s="196" t="s">
        <v>35</v>
      </c>
      <c r="I709" s="334">
        <v>470</v>
      </c>
      <c r="J709" s="335"/>
      <c r="K709" s="272">
        <v>42131</v>
      </c>
      <c r="L709" s="197">
        <v>42132</v>
      </c>
      <c r="M709" s="196">
        <v>2440</v>
      </c>
      <c r="N709" s="198">
        <v>20000</v>
      </c>
      <c r="O709" s="198">
        <f>(N709-G709*1000)</f>
        <v>0</v>
      </c>
      <c r="P709" s="199">
        <f>(N709*I709/1000)</f>
        <v>9400</v>
      </c>
      <c r="Q709" s="197">
        <f>(L709+28)</f>
        <v>42160</v>
      </c>
      <c r="R709" s="200">
        <f>(P709*0.05)</f>
        <v>470</v>
      </c>
      <c r="S709" s="1395"/>
      <c r="U709" s="959"/>
      <c r="V709" s="960"/>
      <c r="W709" s="170"/>
      <c r="X709" s="616" t="s">
        <v>36</v>
      </c>
      <c r="Y709" s="364"/>
      <c r="Z709" s="170"/>
      <c r="AA709" s="961" t="s">
        <v>35</v>
      </c>
      <c r="AB709" s="337"/>
      <c r="AC709" s="170" t="s">
        <v>78</v>
      </c>
      <c r="AD709" s="962">
        <v>41918</v>
      </c>
      <c r="AE709" s="963">
        <v>41922</v>
      </c>
      <c r="AF709" s="961"/>
      <c r="AG709" s="618"/>
      <c r="AH709" s="618">
        <f t="shared" si="231"/>
        <v>0</v>
      </c>
      <c r="AI709" s="619">
        <f t="shared" si="232"/>
        <v>0</v>
      </c>
      <c r="AJ709" s="620">
        <f t="shared" si="233"/>
        <v>41950</v>
      </c>
      <c r="AK709" s="621">
        <f t="shared" si="234"/>
        <v>0</v>
      </c>
      <c r="AL709" s="964"/>
    </row>
    <row r="710" spans="2:38">
      <c r="B710" s="390" t="s">
        <v>206</v>
      </c>
      <c r="C710" s="209" t="s">
        <v>77</v>
      </c>
      <c r="D710" s="209">
        <v>36</v>
      </c>
      <c r="E710" s="209" t="s">
        <v>74</v>
      </c>
      <c r="F710" s="210">
        <v>42142</v>
      </c>
      <c r="G710" s="209">
        <v>20</v>
      </c>
      <c r="H710" s="209" t="s">
        <v>35</v>
      </c>
      <c r="I710" s="211">
        <v>470</v>
      </c>
      <c r="J710" s="209"/>
      <c r="K710" s="212">
        <v>42144</v>
      </c>
      <c r="L710" s="210">
        <f>(K710)</f>
        <v>42144</v>
      </c>
      <c r="M710" s="209">
        <v>2455</v>
      </c>
      <c r="N710" s="270">
        <v>20000</v>
      </c>
      <c r="O710" s="198">
        <f>(N710-G710*1000)</f>
        <v>0</v>
      </c>
      <c r="P710" s="199">
        <f>(N710*I710/1000)</f>
        <v>9400</v>
      </c>
      <c r="Q710" s="197">
        <f>(L710+28)</f>
        <v>42172</v>
      </c>
      <c r="R710" s="200">
        <f>(P710*0.05)</f>
        <v>470</v>
      </c>
      <c r="S710" s="864"/>
      <c r="U710" s="959"/>
      <c r="V710" s="960"/>
      <c r="W710" s="170"/>
      <c r="X710" s="616" t="s">
        <v>36</v>
      </c>
      <c r="Y710" s="364"/>
      <c r="Z710" s="170"/>
      <c r="AA710" s="961" t="s">
        <v>35</v>
      </c>
      <c r="AB710" s="337"/>
      <c r="AC710" s="170" t="s">
        <v>78</v>
      </c>
      <c r="AD710" s="962">
        <v>41918</v>
      </c>
      <c r="AE710" s="963">
        <v>41922</v>
      </c>
      <c r="AF710" s="961"/>
      <c r="AG710" s="618"/>
      <c r="AH710" s="618">
        <f t="shared" si="231"/>
        <v>0</v>
      </c>
      <c r="AI710" s="619">
        <f t="shared" si="232"/>
        <v>0</v>
      </c>
      <c r="AJ710" s="620">
        <f t="shared" si="233"/>
        <v>41950</v>
      </c>
      <c r="AK710" s="621">
        <f t="shared" si="234"/>
        <v>0</v>
      </c>
      <c r="AL710" s="964"/>
    </row>
    <row r="711" spans="2:38">
      <c r="B711" s="1406" t="s">
        <v>175</v>
      </c>
      <c r="C711" s="209"/>
      <c r="D711" s="209"/>
      <c r="E711" s="209"/>
      <c r="F711" s="210"/>
      <c r="G711" s="209"/>
      <c r="H711" s="209"/>
      <c r="I711" s="211"/>
      <c r="J711" s="209"/>
      <c r="K711" s="212"/>
      <c r="L711" s="210"/>
      <c r="M711" s="209"/>
      <c r="N711" s="270"/>
      <c r="O711" s="198"/>
      <c r="P711" s="199"/>
      <c r="Q711" s="197"/>
      <c r="R711" s="200"/>
      <c r="S711" s="864"/>
      <c r="U711" s="959"/>
      <c r="V711" s="960"/>
      <c r="W711" s="170"/>
      <c r="X711" s="616" t="s">
        <v>36</v>
      </c>
      <c r="Y711" s="364"/>
      <c r="Z711" s="170"/>
      <c r="AA711" s="961" t="s">
        <v>35</v>
      </c>
      <c r="AB711" s="337"/>
      <c r="AC711" s="170" t="s">
        <v>78</v>
      </c>
      <c r="AD711" s="962">
        <v>41918</v>
      </c>
      <c r="AE711" s="963">
        <v>41922</v>
      </c>
      <c r="AF711" s="961"/>
      <c r="AG711" s="618"/>
      <c r="AH711" s="618">
        <f t="shared" si="231"/>
        <v>0</v>
      </c>
      <c r="AI711" s="619">
        <f t="shared" si="232"/>
        <v>0</v>
      </c>
      <c r="AJ711" s="620">
        <f t="shared" si="233"/>
        <v>41950</v>
      </c>
      <c r="AK711" s="621">
        <f t="shared" si="234"/>
        <v>0</v>
      </c>
      <c r="AL711" s="964"/>
    </row>
    <row r="712" spans="2:38">
      <c r="B712" s="390" t="s">
        <v>128</v>
      </c>
      <c r="C712" s="196" t="s">
        <v>82</v>
      </c>
      <c r="D712" s="627" t="s">
        <v>287</v>
      </c>
      <c r="E712" s="196" t="s">
        <v>36</v>
      </c>
      <c r="F712" s="197">
        <v>42163</v>
      </c>
      <c r="G712" s="209">
        <v>5</v>
      </c>
      <c r="H712" s="209" t="s">
        <v>35</v>
      </c>
      <c r="I712" s="211">
        <v>470</v>
      </c>
      <c r="J712" s="209"/>
      <c r="K712" s="212">
        <v>42164</v>
      </c>
      <c r="L712" s="210">
        <v>42164</v>
      </c>
      <c r="M712" s="209">
        <v>2468</v>
      </c>
      <c r="N712" s="198">
        <v>5000</v>
      </c>
      <c r="O712" s="198">
        <f>(N712-G712*1000)</f>
        <v>0</v>
      </c>
      <c r="P712" s="199">
        <f>(N712*I712/1000)</f>
        <v>2350</v>
      </c>
      <c r="Q712" s="197">
        <f>(L712+28)</f>
        <v>42192</v>
      </c>
      <c r="R712" s="208">
        <f>(P712*0.05)</f>
        <v>117.5</v>
      </c>
      <c r="S712" s="864"/>
      <c r="U712" s="959"/>
      <c r="V712" s="960"/>
      <c r="W712" s="170"/>
      <c r="X712" s="616" t="s">
        <v>36</v>
      </c>
      <c r="Y712" s="364"/>
      <c r="Z712" s="170"/>
      <c r="AA712" s="961" t="s">
        <v>35</v>
      </c>
      <c r="AB712" s="337"/>
      <c r="AC712" s="170" t="s">
        <v>78</v>
      </c>
      <c r="AD712" s="962">
        <v>41918</v>
      </c>
      <c r="AE712" s="963">
        <v>41922</v>
      </c>
      <c r="AF712" s="961"/>
      <c r="AG712" s="618"/>
      <c r="AH712" s="618">
        <f t="shared" si="231"/>
        <v>0</v>
      </c>
      <c r="AI712" s="619">
        <f t="shared" si="232"/>
        <v>0</v>
      </c>
      <c r="AJ712" s="620">
        <f t="shared" si="233"/>
        <v>41950</v>
      </c>
      <c r="AK712" s="621">
        <f t="shared" si="234"/>
        <v>0</v>
      </c>
      <c r="AL712" s="964"/>
    </row>
    <row r="713" spans="2:38" ht="15" thickBot="1">
      <c r="B713" s="390" t="s">
        <v>206</v>
      </c>
      <c r="C713" s="209" t="s">
        <v>77</v>
      </c>
      <c r="D713" s="209">
        <v>37</v>
      </c>
      <c r="E713" s="209" t="s">
        <v>55</v>
      </c>
      <c r="F713" s="210">
        <v>42164</v>
      </c>
      <c r="G713" s="209">
        <v>20</v>
      </c>
      <c r="H713" s="209" t="s">
        <v>35</v>
      </c>
      <c r="I713" s="211">
        <v>470</v>
      </c>
      <c r="J713" s="209"/>
      <c r="K713" s="212">
        <v>42171</v>
      </c>
      <c r="L713" s="210">
        <v>42173</v>
      </c>
      <c r="M713" s="209">
        <v>2479</v>
      </c>
      <c r="N713" s="270">
        <v>20000</v>
      </c>
      <c r="O713" s="198">
        <f>(N713-G713*1000)</f>
        <v>0</v>
      </c>
      <c r="P713" s="199">
        <f>(N713*I713/1000)</f>
        <v>9400</v>
      </c>
      <c r="Q713" s="197">
        <f>(L713+28)</f>
        <v>42201</v>
      </c>
      <c r="R713" s="200">
        <f>(P713*0.05)</f>
        <v>470</v>
      </c>
      <c r="S713" s="339"/>
      <c r="U713" s="581"/>
      <c r="V713" s="978"/>
      <c r="W713" s="979"/>
      <c r="X713" s="854" t="s">
        <v>36</v>
      </c>
      <c r="Y713" s="980"/>
      <c r="Z713" s="979"/>
      <c r="AA713" s="245" t="s">
        <v>35</v>
      </c>
      <c r="AB713" s="981"/>
      <c r="AC713" s="979" t="s">
        <v>78</v>
      </c>
      <c r="AD713" s="982">
        <v>41918</v>
      </c>
      <c r="AE713" s="555">
        <v>41922</v>
      </c>
      <c r="AF713" s="245"/>
      <c r="AG713" s="459"/>
      <c r="AH713" s="459">
        <f t="shared" si="231"/>
        <v>0</v>
      </c>
      <c r="AI713" s="460">
        <f t="shared" si="232"/>
        <v>0</v>
      </c>
      <c r="AJ713" s="456">
        <f t="shared" si="233"/>
        <v>41950</v>
      </c>
      <c r="AK713" s="925">
        <f t="shared" si="234"/>
        <v>0</v>
      </c>
      <c r="AL713" s="983"/>
    </row>
    <row r="714" spans="2:38">
      <c r="B714" s="1394" t="s">
        <v>206</v>
      </c>
      <c r="C714" s="209" t="s">
        <v>195</v>
      </c>
      <c r="D714" s="209">
        <v>30</v>
      </c>
      <c r="E714" s="209" t="s">
        <v>55</v>
      </c>
      <c r="F714" s="210">
        <v>42142</v>
      </c>
      <c r="G714" s="209">
        <v>32</v>
      </c>
      <c r="H714" s="209" t="s">
        <v>35</v>
      </c>
      <c r="I714" s="211">
        <v>300</v>
      </c>
      <c r="J714" s="209"/>
      <c r="K714" s="212">
        <v>42152</v>
      </c>
      <c r="L714" s="210">
        <v>42173</v>
      </c>
      <c r="M714" s="209">
        <v>2479</v>
      </c>
      <c r="N714" s="270">
        <v>13200</v>
      </c>
      <c r="O714" s="198">
        <f>(N714-G714*1000)</f>
        <v>-18800</v>
      </c>
      <c r="P714" s="199">
        <f>(N714*I714/1000)</f>
        <v>3960</v>
      </c>
      <c r="Q714" s="197">
        <f>(L714+28)</f>
        <v>42201</v>
      </c>
      <c r="R714" s="200">
        <f>(P714*0.05)</f>
        <v>198</v>
      </c>
      <c r="S714" s="339"/>
    </row>
    <row r="715" spans="2:38" ht="24" thickBot="1">
      <c r="B715" s="1394" t="s">
        <v>6</v>
      </c>
      <c r="C715" s="196" t="s">
        <v>38</v>
      </c>
      <c r="D715" s="480">
        <v>18</v>
      </c>
      <c r="E715" s="196" t="s">
        <v>291</v>
      </c>
      <c r="F715" s="197">
        <v>42170</v>
      </c>
      <c r="G715" s="336">
        <v>20</v>
      </c>
      <c r="H715" s="196" t="s">
        <v>35</v>
      </c>
      <c r="I715" s="334">
        <v>470</v>
      </c>
      <c r="J715" s="335"/>
      <c r="K715" s="272">
        <v>42177</v>
      </c>
      <c r="L715" s="197">
        <v>42185</v>
      </c>
      <c r="M715" s="196">
        <v>2490</v>
      </c>
      <c r="N715" s="198">
        <v>20000</v>
      </c>
      <c r="O715" s="198">
        <f>(N715-G715*1000)</f>
        <v>0</v>
      </c>
      <c r="P715" s="199">
        <f>(N715*I715/1000)</f>
        <v>9400</v>
      </c>
      <c r="Q715" s="197">
        <f>(L715+28)</f>
        <v>42213</v>
      </c>
      <c r="R715" s="200">
        <f>(P715*0.05)</f>
        <v>470</v>
      </c>
      <c r="S715" s="864"/>
      <c r="V715" s="984" t="s">
        <v>204</v>
      </c>
      <c r="W715" s="896"/>
      <c r="X715" s="896"/>
      <c r="Y715" s="897"/>
      <c r="Z715" s="896"/>
      <c r="AA715" s="896"/>
      <c r="AB715" s="898"/>
      <c r="AC715" s="896"/>
      <c r="AD715" s="899"/>
      <c r="AE715" s="897"/>
      <c r="AF715" s="896"/>
      <c r="AG715" s="965"/>
      <c r="AH715" s="727"/>
      <c r="AI715" s="725"/>
      <c r="AJ715" s="723"/>
      <c r="AK715" s="724"/>
      <c r="AL715" s="892"/>
    </row>
    <row r="716" spans="2:38" ht="26.4">
      <c r="B716" s="1407" t="s">
        <v>176</v>
      </c>
      <c r="C716" s="196"/>
      <c r="D716" s="480"/>
      <c r="E716" s="196"/>
      <c r="F716" s="197"/>
      <c r="G716" s="336"/>
      <c r="H716" s="196"/>
      <c r="I716" s="334"/>
      <c r="J716" s="335"/>
      <c r="K716" s="272"/>
      <c r="L716" s="197"/>
      <c r="M716" s="196"/>
      <c r="N716" s="198"/>
      <c r="O716" s="198"/>
      <c r="P716" s="199"/>
      <c r="Q716" s="197"/>
      <c r="R716" s="200"/>
      <c r="S716" s="864"/>
      <c r="U716" s="546"/>
      <c r="V716" s="548"/>
      <c r="W716" s="622"/>
      <c r="X716" s="281" t="s">
        <v>14</v>
      </c>
      <c r="Y716" s="281" t="s">
        <v>12</v>
      </c>
      <c r="Z716" s="281"/>
      <c r="AA716" s="227"/>
      <c r="AB716" s="281" t="s">
        <v>15</v>
      </c>
      <c r="AC716" s="281" t="s">
        <v>16</v>
      </c>
      <c r="AD716" s="281" t="s">
        <v>12</v>
      </c>
      <c r="AE716" s="281" t="s">
        <v>12</v>
      </c>
      <c r="AF716" s="227"/>
      <c r="AG716" s="227"/>
      <c r="AH716" s="227"/>
      <c r="AI716" s="227"/>
      <c r="AJ716" s="281" t="s">
        <v>12</v>
      </c>
      <c r="AK716" s="281" t="s">
        <v>17</v>
      </c>
      <c r="AL716" s="229"/>
    </row>
    <row r="717" spans="2:38">
      <c r="B717" s="1394" t="s">
        <v>206</v>
      </c>
      <c r="C717" s="209" t="s">
        <v>195</v>
      </c>
      <c r="D717" s="209">
        <v>30</v>
      </c>
      <c r="E717" s="209" t="s">
        <v>55</v>
      </c>
      <c r="F717" s="210">
        <v>42142</v>
      </c>
      <c r="G717" s="201">
        <v>18.8</v>
      </c>
      <c r="H717" s="209" t="s">
        <v>35</v>
      </c>
      <c r="I717" s="211">
        <v>300</v>
      </c>
      <c r="J717" s="201"/>
      <c r="K717" s="219">
        <v>42152</v>
      </c>
      <c r="L717" s="217">
        <v>42187</v>
      </c>
      <c r="M717" s="201">
        <v>2494</v>
      </c>
      <c r="N717" s="204">
        <v>19800</v>
      </c>
      <c r="O717" s="201">
        <f>(N717-G717*1000)</f>
        <v>1000</v>
      </c>
      <c r="P717" s="199">
        <f>(N717*I717/1000)</f>
        <v>5940</v>
      </c>
      <c r="Q717" s="197">
        <f>(L717+28)</f>
        <v>42215</v>
      </c>
      <c r="R717" s="200">
        <f>(P717*0.05)</f>
        <v>297</v>
      </c>
      <c r="S717" s="864"/>
      <c r="U717" s="179"/>
      <c r="V717" s="469" t="s">
        <v>4</v>
      </c>
      <c r="W717" s="153" t="s">
        <v>18</v>
      </c>
      <c r="X717" s="8" t="s">
        <v>19</v>
      </c>
      <c r="Y717" s="8" t="s">
        <v>19</v>
      </c>
      <c r="Z717" s="8" t="s">
        <v>20</v>
      </c>
      <c r="AA717" s="8" t="s">
        <v>21</v>
      </c>
      <c r="AB717" s="8" t="s">
        <v>22</v>
      </c>
      <c r="AC717" s="8" t="s">
        <v>19</v>
      </c>
      <c r="AD717" s="8" t="s">
        <v>23</v>
      </c>
      <c r="AE717" s="8" t="s">
        <v>23</v>
      </c>
      <c r="AF717" s="8" t="s">
        <v>24</v>
      </c>
      <c r="AG717" s="8" t="s">
        <v>20</v>
      </c>
      <c r="AH717" s="8" t="s">
        <v>25</v>
      </c>
      <c r="AI717" s="8" t="s">
        <v>0</v>
      </c>
      <c r="AJ717" s="8" t="s">
        <v>11</v>
      </c>
      <c r="AK717" s="8" t="s">
        <v>11</v>
      </c>
      <c r="AL717" s="283" t="s">
        <v>26</v>
      </c>
    </row>
    <row r="718" spans="2:38">
      <c r="B718" s="367" t="s">
        <v>125</v>
      </c>
      <c r="C718" s="196" t="s">
        <v>322</v>
      </c>
      <c r="D718" s="480">
        <v>5</v>
      </c>
      <c r="E718" s="196" t="s">
        <v>74</v>
      </c>
      <c r="F718" s="197">
        <v>42212</v>
      </c>
      <c r="G718" s="336">
        <v>1</v>
      </c>
      <c r="H718" s="196" t="s">
        <v>35</v>
      </c>
      <c r="I718" s="334">
        <v>279</v>
      </c>
      <c r="J718" s="335"/>
      <c r="K718" s="272">
        <v>42213</v>
      </c>
      <c r="L718" s="197">
        <v>42212</v>
      </c>
      <c r="M718" s="196">
        <v>2510</v>
      </c>
      <c r="N718" s="198">
        <v>1000</v>
      </c>
      <c r="O718" s="198">
        <f>(N718-G718*1000)</f>
        <v>0</v>
      </c>
      <c r="P718" s="199">
        <f>(N718*I718/1000)</f>
        <v>279</v>
      </c>
      <c r="Q718" s="197">
        <f>(L718+28)</f>
        <v>42240</v>
      </c>
      <c r="R718" s="200">
        <f>(P718*0.05)</f>
        <v>13.950000000000001</v>
      </c>
      <c r="S718" s="864"/>
      <c r="U718" s="179"/>
      <c r="V718" s="549"/>
      <c r="W718" s="224"/>
      <c r="X718" s="8" t="s">
        <v>3</v>
      </c>
      <c r="Y718" s="8" t="s">
        <v>18</v>
      </c>
      <c r="Z718" s="8"/>
      <c r="AA718" s="10"/>
      <c r="AB718" s="8" t="s">
        <v>21</v>
      </c>
      <c r="AC718" s="8" t="s">
        <v>3</v>
      </c>
      <c r="AD718" s="8" t="s">
        <v>27</v>
      </c>
      <c r="AE718" s="8" t="s">
        <v>28</v>
      </c>
      <c r="AF718" s="10"/>
      <c r="AG718" s="10"/>
      <c r="AH718" s="10"/>
      <c r="AI718" s="10"/>
      <c r="AJ718" s="8" t="s">
        <v>33</v>
      </c>
      <c r="AK718" s="8" t="s">
        <v>30</v>
      </c>
      <c r="AL718" s="283"/>
    </row>
    <row r="719" spans="2:38" ht="15" thickBot="1">
      <c r="B719" s="806" t="s">
        <v>125</v>
      </c>
      <c r="C719" s="184" t="s">
        <v>323</v>
      </c>
      <c r="D719" s="482">
        <v>6</v>
      </c>
      <c r="E719" s="184" t="s">
        <v>74</v>
      </c>
      <c r="F719" s="187">
        <v>42212</v>
      </c>
      <c r="G719" s="304">
        <v>1</v>
      </c>
      <c r="H719" s="184" t="s">
        <v>35</v>
      </c>
      <c r="I719" s="258">
        <v>259</v>
      </c>
      <c r="J719" s="259"/>
      <c r="K719" s="186">
        <v>42216</v>
      </c>
      <c r="L719" s="187">
        <f>(K719)</f>
        <v>42216</v>
      </c>
      <c r="M719" s="184"/>
      <c r="N719" s="188">
        <v>1000</v>
      </c>
      <c r="O719" s="188">
        <f>(N719-G719*1000)</f>
        <v>0</v>
      </c>
      <c r="P719" s="189">
        <f>(N719*I719/1000)</f>
        <v>259</v>
      </c>
      <c r="Q719" s="187">
        <f>(L719+28)</f>
        <v>42244</v>
      </c>
      <c r="R719" s="185">
        <f>(P719*0.05)</f>
        <v>12.950000000000001</v>
      </c>
      <c r="S719" s="339"/>
      <c r="U719" s="547"/>
      <c r="V719" s="550"/>
      <c r="W719" s="705"/>
      <c r="X719" s="699"/>
      <c r="Y719" s="560"/>
      <c r="Z719" s="699"/>
      <c r="AA719" s="560"/>
      <c r="AB719" s="699"/>
      <c r="AC719" s="560"/>
      <c r="AD719" s="560"/>
      <c r="AE719" s="560"/>
      <c r="AF719" s="560"/>
      <c r="AG719" s="560"/>
      <c r="AH719" s="560"/>
      <c r="AI719" s="560"/>
      <c r="AJ719" s="560"/>
      <c r="AK719" s="560"/>
      <c r="AL719" s="792"/>
    </row>
    <row r="720" spans="2:38">
      <c r="B720" s="367" t="s">
        <v>206</v>
      </c>
      <c r="C720" s="209" t="s">
        <v>77</v>
      </c>
      <c r="D720" s="201">
        <v>38</v>
      </c>
      <c r="E720" s="201" t="s">
        <v>74</v>
      </c>
      <c r="F720" s="217">
        <v>42187</v>
      </c>
      <c r="G720" s="201">
        <v>10</v>
      </c>
      <c r="H720" s="201" t="s">
        <v>35</v>
      </c>
      <c r="I720" s="511">
        <v>470</v>
      </c>
      <c r="J720" s="201"/>
      <c r="K720" s="219">
        <v>42187</v>
      </c>
      <c r="L720" s="217">
        <v>42187</v>
      </c>
      <c r="M720" s="201">
        <v>2494</v>
      </c>
      <c r="N720" s="204">
        <v>10000</v>
      </c>
      <c r="O720" s="198">
        <f>(N720-G720*1000)</f>
        <v>0</v>
      </c>
      <c r="P720" s="199">
        <f>(N720*I720/1000)</f>
        <v>4700</v>
      </c>
      <c r="Q720" s="217">
        <f>(L720+28)</f>
        <v>42215</v>
      </c>
      <c r="R720" s="200">
        <f>(P720*0.05)</f>
        <v>235</v>
      </c>
      <c r="S720" s="339"/>
      <c r="U720" s="551"/>
      <c r="V720" s="599" t="s">
        <v>105</v>
      </c>
      <c r="W720" s="993">
        <v>93</v>
      </c>
      <c r="X720" s="994"/>
      <c r="Y720" s="995">
        <v>41653</v>
      </c>
      <c r="Z720" s="262">
        <v>45</v>
      </c>
      <c r="AA720" s="996" t="s">
        <v>35</v>
      </c>
      <c r="AB720" s="240">
        <v>723.4</v>
      </c>
      <c r="AC720" s="241" t="s">
        <v>78</v>
      </c>
      <c r="AD720" s="997">
        <v>41669</v>
      </c>
      <c r="AE720" s="371">
        <v>41673</v>
      </c>
      <c r="AF720" s="370">
        <v>6672</v>
      </c>
      <c r="AG720" s="378">
        <v>45100</v>
      </c>
      <c r="AH720" s="378">
        <f t="shared" ref="AH720:AH726" si="235">(Z720*1000-AG720)</f>
        <v>-100</v>
      </c>
      <c r="AI720" s="379">
        <f t="shared" ref="AI720:AI726" si="236">(AB720*AG720/1000)</f>
        <v>32625.34</v>
      </c>
      <c r="AJ720" s="371">
        <f t="shared" ref="AJ720:AJ726" si="237">(AE720+42)</f>
        <v>41715</v>
      </c>
      <c r="AK720" s="998">
        <f t="shared" ref="AK720:AK726" si="238">(AI720*0.03)</f>
        <v>978.76019999999994</v>
      </c>
      <c r="AL720" s="607" t="s">
        <v>8</v>
      </c>
    </row>
    <row r="721" spans="2:39">
      <c r="B721" s="1408" t="s">
        <v>177</v>
      </c>
      <c r="C721" s="209"/>
      <c r="D721" s="201"/>
      <c r="E721" s="201"/>
      <c r="F721" s="217"/>
      <c r="G721" s="201"/>
      <c r="H721" s="201"/>
      <c r="I721" s="511"/>
      <c r="J721" s="201"/>
      <c r="K721" s="219"/>
      <c r="L721" s="217"/>
      <c r="M721" s="201"/>
      <c r="N721" s="204"/>
      <c r="O721" s="198"/>
      <c r="P721" s="199"/>
      <c r="Q721" s="217"/>
      <c r="R721" s="200"/>
      <c r="S721" s="339"/>
      <c r="U721" s="553"/>
      <c r="V721" s="558" t="s">
        <v>105</v>
      </c>
      <c r="W721" s="166">
        <v>94</v>
      </c>
      <c r="X721" s="167"/>
      <c r="Y721" s="55">
        <v>41653</v>
      </c>
      <c r="Z721" s="37">
        <v>45</v>
      </c>
      <c r="AA721" s="54" t="s">
        <v>35</v>
      </c>
      <c r="AB721" s="34">
        <v>723.4</v>
      </c>
      <c r="AC721" s="35"/>
      <c r="AD721" s="776">
        <v>41690</v>
      </c>
      <c r="AE721" s="203">
        <v>41701</v>
      </c>
      <c r="AF721" s="202">
        <v>6876</v>
      </c>
      <c r="AG721" s="207">
        <v>45100</v>
      </c>
      <c r="AH721" s="207">
        <f t="shared" si="235"/>
        <v>-100</v>
      </c>
      <c r="AI721" s="205">
        <f t="shared" si="236"/>
        <v>32625.34</v>
      </c>
      <c r="AJ721" s="203">
        <f t="shared" si="237"/>
        <v>41743</v>
      </c>
      <c r="AK721" s="780">
        <f t="shared" si="238"/>
        <v>978.76019999999994</v>
      </c>
      <c r="AL721" s="604" t="s">
        <v>8</v>
      </c>
      <c r="AM721" s="256"/>
    </row>
    <row r="722" spans="2:39">
      <c r="B722" s="367" t="s">
        <v>128</v>
      </c>
      <c r="C722" s="196" t="s">
        <v>82</v>
      </c>
      <c r="D722" s="627" t="s">
        <v>324</v>
      </c>
      <c r="E722" s="196" t="s">
        <v>74</v>
      </c>
      <c r="F722" s="197">
        <v>42213</v>
      </c>
      <c r="G722" s="209">
        <v>5</v>
      </c>
      <c r="H722" s="209" t="s">
        <v>35</v>
      </c>
      <c r="I722" s="211">
        <v>470</v>
      </c>
      <c r="J722" s="209"/>
      <c r="K722" s="212">
        <v>42216</v>
      </c>
      <c r="L722" s="210">
        <v>42219</v>
      </c>
      <c r="M722" s="209">
        <v>2519</v>
      </c>
      <c r="N722" s="198">
        <v>5200</v>
      </c>
      <c r="O722" s="198">
        <f t="shared" ref="O722:O727" si="239">(N722-G722*1000)</f>
        <v>200</v>
      </c>
      <c r="P722" s="199">
        <f t="shared" ref="P722:P727" si="240">(N722*I722/1000)</f>
        <v>2444</v>
      </c>
      <c r="Q722" s="197">
        <f>(L722+28)</f>
        <v>42247</v>
      </c>
      <c r="R722" s="200">
        <f t="shared" ref="R722:R727" si="241">(P722*0.05)</f>
        <v>122.2</v>
      </c>
      <c r="S722" s="339"/>
      <c r="U722" s="553"/>
      <c r="V722" s="558" t="s">
        <v>105</v>
      </c>
      <c r="W722" s="168">
        <v>95</v>
      </c>
      <c r="X722" s="169"/>
      <c r="Y722" s="55">
        <v>41653</v>
      </c>
      <c r="Z722" s="37">
        <v>45</v>
      </c>
      <c r="AA722" s="54" t="s">
        <v>35</v>
      </c>
      <c r="AB722" s="34">
        <v>723.4</v>
      </c>
      <c r="AC722" s="35"/>
      <c r="AD722" s="777">
        <v>41718</v>
      </c>
      <c r="AE722" s="203">
        <v>41726</v>
      </c>
      <c r="AF722" s="202">
        <v>6972</v>
      </c>
      <c r="AG722" s="207">
        <v>45100</v>
      </c>
      <c r="AH722" s="207">
        <f t="shared" si="235"/>
        <v>-100</v>
      </c>
      <c r="AI722" s="205">
        <f t="shared" si="236"/>
        <v>32625.34</v>
      </c>
      <c r="AJ722" s="203">
        <f t="shared" si="237"/>
        <v>41768</v>
      </c>
      <c r="AK722" s="780">
        <f t="shared" si="238"/>
        <v>978.76019999999994</v>
      </c>
      <c r="AL722" s="604" t="s">
        <v>8</v>
      </c>
      <c r="AM722" s="256"/>
    </row>
    <row r="723" spans="2:39">
      <c r="B723" s="390" t="s">
        <v>206</v>
      </c>
      <c r="C723" s="209" t="s">
        <v>195</v>
      </c>
      <c r="D723" s="209">
        <v>31</v>
      </c>
      <c r="E723" s="209" t="s">
        <v>55</v>
      </c>
      <c r="F723" s="210">
        <v>42142</v>
      </c>
      <c r="G723" s="209">
        <v>20</v>
      </c>
      <c r="H723" s="209" t="s">
        <v>35</v>
      </c>
      <c r="I723" s="211">
        <v>300</v>
      </c>
      <c r="J723" s="209"/>
      <c r="K723" s="212">
        <v>42159</v>
      </c>
      <c r="L723" s="210">
        <v>42219</v>
      </c>
      <c r="M723" s="209">
        <v>2517</v>
      </c>
      <c r="N723" s="270">
        <v>20400</v>
      </c>
      <c r="O723" s="198">
        <f t="shared" si="239"/>
        <v>400</v>
      </c>
      <c r="P723" s="199">
        <f t="shared" si="240"/>
        <v>6120</v>
      </c>
      <c r="Q723" s="197">
        <f>(L723+28)</f>
        <v>42247</v>
      </c>
      <c r="R723" s="200">
        <f t="shared" si="241"/>
        <v>306</v>
      </c>
      <c r="S723" s="339"/>
      <c r="U723" s="553"/>
      <c r="V723" s="558" t="s">
        <v>105</v>
      </c>
      <c r="W723" s="168">
        <v>96</v>
      </c>
      <c r="X723" s="169"/>
      <c r="Y723" s="55">
        <v>41653</v>
      </c>
      <c r="Z723" s="37">
        <v>45</v>
      </c>
      <c r="AA723" s="54" t="s">
        <v>35</v>
      </c>
      <c r="AB723" s="34">
        <v>723.4</v>
      </c>
      <c r="AC723" s="35"/>
      <c r="AD723" s="776">
        <v>41739</v>
      </c>
      <c r="AE723" s="203">
        <v>41753</v>
      </c>
      <c r="AF723" s="202">
        <v>7042</v>
      </c>
      <c r="AG723" s="207">
        <v>45000</v>
      </c>
      <c r="AH723" s="207">
        <f t="shared" si="235"/>
        <v>0</v>
      </c>
      <c r="AI723" s="205">
        <f t="shared" si="236"/>
        <v>32553</v>
      </c>
      <c r="AJ723" s="203">
        <f t="shared" si="237"/>
        <v>41795</v>
      </c>
      <c r="AK723" s="780">
        <f t="shared" si="238"/>
        <v>976.58999999999992</v>
      </c>
      <c r="AL723" s="604" t="s">
        <v>8</v>
      </c>
      <c r="AM723" s="256"/>
    </row>
    <row r="724" spans="2:39">
      <c r="B724" s="390" t="s">
        <v>44</v>
      </c>
      <c r="C724" s="196" t="s">
        <v>45</v>
      </c>
      <c r="D724" s="196">
        <v>10</v>
      </c>
      <c r="E724" s="196" t="s">
        <v>55</v>
      </c>
      <c r="F724" s="197">
        <v>42236</v>
      </c>
      <c r="G724" s="336">
        <v>30</v>
      </c>
      <c r="H724" s="196" t="s">
        <v>35</v>
      </c>
      <c r="I724" s="334">
        <v>449.5</v>
      </c>
      <c r="J724" s="196">
        <v>8490</v>
      </c>
      <c r="K724" s="272">
        <v>42243</v>
      </c>
      <c r="L724" s="197">
        <v>42247</v>
      </c>
      <c r="M724" s="209">
        <v>2540</v>
      </c>
      <c r="N724" s="198">
        <v>30000</v>
      </c>
      <c r="O724" s="198">
        <f t="shared" si="239"/>
        <v>0</v>
      </c>
      <c r="P724" s="199">
        <f t="shared" si="240"/>
        <v>13485</v>
      </c>
      <c r="Q724" s="197">
        <f>(L724+35)</f>
        <v>42282</v>
      </c>
      <c r="R724" s="200">
        <f t="shared" si="241"/>
        <v>674.25</v>
      </c>
      <c r="S724" s="339"/>
      <c r="U724" s="553"/>
      <c r="V724" s="558" t="s">
        <v>105</v>
      </c>
      <c r="W724" s="166">
        <v>97</v>
      </c>
      <c r="X724" s="169"/>
      <c r="Y724" s="55">
        <v>41653</v>
      </c>
      <c r="Z724" s="37">
        <v>45</v>
      </c>
      <c r="AA724" s="54" t="s">
        <v>35</v>
      </c>
      <c r="AB724" s="34">
        <v>723.4</v>
      </c>
      <c r="AC724" s="35"/>
      <c r="AD724" s="777">
        <v>41767</v>
      </c>
      <c r="AE724" s="203">
        <v>41779</v>
      </c>
      <c r="AF724" s="202">
        <v>7163</v>
      </c>
      <c r="AG724" s="207">
        <v>50000</v>
      </c>
      <c r="AH724" s="207">
        <f t="shared" si="235"/>
        <v>-5000</v>
      </c>
      <c r="AI724" s="205">
        <f t="shared" si="236"/>
        <v>36170</v>
      </c>
      <c r="AJ724" s="203">
        <f t="shared" si="237"/>
        <v>41821</v>
      </c>
      <c r="AK724" s="780">
        <f t="shared" si="238"/>
        <v>1085.0999999999999</v>
      </c>
      <c r="AL724" s="604" t="s">
        <v>8</v>
      </c>
      <c r="AM724" s="681"/>
    </row>
    <row r="725" spans="2:39">
      <c r="B725" s="390" t="s">
        <v>44</v>
      </c>
      <c r="C725" s="196" t="s">
        <v>340</v>
      </c>
      <c r="D725" s="196">
        <v>11</v>
      </c>
      <c r="E725" s="196" t="s">
        <v>55</v>
      </c>
      <c r="F725" s="197">
        <v>42236</v>
      </c>
      <c r="G725" s="336">
        <v>10</v>
      </c>
      <c r="H725" s="196" t="s">
        <v>35</v>
      </c>
      <c r="I725" s="334">
        <v>320</v>
      </c>
      <c r="J725" s="196"/>
      <c r="K725" s="272">
        <v>42243</v>
      </c>
      <c r="L725" s="197">
        <v>42247</v>
      </c>
      <c r="M725" s="209">
        <v>2540</v>
      </c>
      <c r="N725" s="198">
        <v>8400</v>
      </c>
      <c r="O725" s="198">
        <f t="shared" si="239"/>
        <v>-1600</v>
      </c>
      <c r="P725" s="199">
        <f t="shared" si="240"/>
        <v>2688</v>
      </c>
      <c r="Q725" s="197">
        <f>(L725+35)</f>
        <v>42282</v>
      </c>
      <c r="R725" s="200">
        <f t="shared" si="241"/>
        <v>134.4</v>
      </c>
      <c r="S725" s="339"/>
      <c r="U725" s="553"/>
      <c r="V725" s="292" t="s">
        <v>105</v>
      </c>
      <c r="W725" s="362">
        <v>98</v>
      </c>
      <c r="X725" s="363"/>
      <c r="Y725" s="364">
        <v>41653</v>
      </c>
      <c r="Z725" s="172">
        <v>45</v>
      </c>
      <c r="AA725" s="170" t="s">
        <v>35</v>
      </c>
      <c r="AB725" s="192">
        <v>723.4</v>
      </c>
      <c r="AC725" s="193"/>
      <c r="AD725" s="778">
        <v>41795</v>
      </c>
      <c r="AE725" s="197">
        <v>41820</v>
      </c>
      <c r="AF725" s="196">
        <v>7414</v>
      </c>
      <c r="AG725" s="198">
        <v>45100</v>
      </c>
      <c r="AH725" s="198">
        <f t="shared" si="235"/>
        <v>-100</v>
      </c>
      <c r="AI725" s="199">
        <f t="shared" si="236"/>
        <v>32625.34</v>
      </c>
      <c r="AJ725" s="197">
        <f t="shared" si="237"/>
        <v>41862</v>
      </c>
      <c r="AK725" s="781">
        <f t="shared" si="238"/>
        <v>978.76019999999994</v>
      </c>
      <c r="AL725" s="604" t="s">
        <v>8</v>
      </c>
      <c r="AM725" s="1357"/>
    </row>
    <row r="726" spans="2:39">
      <c r="B726" s="1394" t="s">
        <v>206</v>
      </c>
      <c r="C726" s="209" t="s">
        <v>195</v>
      </c>
      <c r="D726" s="209">
        <v>32</v>
      </c>
      <c r="E726" s="209" t="s">
        <v>55</v>
      </c>
      <c r="F726" s="210">
        <v>42142</v>
      </c>
      <c r="G726" s="209">
        <v>20</v>
      </c>
      <c r="H726" s="209" t="s">
        <v>35</v>
      </c>
      <c r="I726" s="211">
        <v>300</v>
      </c>
      <c r="J726" s="209"/>
      <c r="K726" s="212">
        <v>42187</v>
      </c>
      <c r="L726" s="210">
        <v>42243</v>
      </c>
      <c r="M726" s="209">
        <v>2538</v>
      </c>
      <c r="N726" s="270">
        <v>20300</v>
      </c>
      <c r="O726" s="198">
        <f t="shared" si="239"/>
        <v>300</v>
      </c>
      <c r="P726" s="199">
        <f t="shared" si="240"/>
        <v>6090</v>
      </c>
      <c r="Q726" s="197">
        <f>(L726+28)</f>
        <v>42271</v>
      </c>
      <c r="R726" s="200">
        <f t="shared" si="241"/>
        <v>304.5</v>
      </c>
      <c r="S726" s="339"/>
      <c r="U726" s="553"/>
      <c r="V726" s="292" t="s">
        <v>105</v>
      </c>
      <c r="W726" s="362">
        <v>99</v>
      </c>
      <c r="X726" s="363"/>
      <c r="Y726" s="364">
        <v>41653</v>
      </c>
      <c r="Z726" s="172">
        <v>45</v>
      </c>
      <c r="AA726" s="170" t="s">
        <v>35</v>
      </c>
      <c r="AB726" s="192">
        <v>723.4</v>
      </c>
      <c r="AC726" s="193"/>
      <c r="AD726" s="779">
        <v>41816</v>
      </c>
      <c r="AE726" s="197">
        <v>41848</v>
      </c>
      <c r="AF726" s="196">
        <v>7563</v>
      </c>
      <c r="AG726" s="198">
        <v>45100</v>
      </c>
      <c r="AH726" s="198">
        <f t="shared" si="235"/>
        <v>-100</v>
      </c>
      <c r="AI726" s="199">
        <f t="shared" si="236"/>
        <v>32625.34</v>
      </c>
      <c r="AJ726" s="197">
        <f t="shared" si="237"/>
        <v>41890</v>
      </c>
      <c r="AK726" s="782">
        <f t="shared" si="238"/>
        <v>978.76019999999994</v>
      </c>
      <c r="AL726" s="604" t="s">
        <v>8</v>
      </c>
      <c r="AM726" s="1357"/>
    </row>
    <row r="727" spans="2:39" ht="15" thickBot="1">
      <c r="B727" s="477" t="s">
        <v>206</v>
      </c>
      <c r="C727" s="1348" t="s">
        <v>77</v>
      </c>
      <c r="D727" s="478">
        <v>39</v>
      </c>
      <c r="E727" s="478" t="s">
        <v>74</v>
      </c>
      <c r="F727" s="759">
        <v>42243</v>
      </c>
      <c r="G727" s="478">
        <v>10</v>
      </c>
      <c r="H727" s="478" t="s">
        <v>35</v>
      </c>
      <c r="I727" s="1201">
        <v>470</v>
      </c>
      <c r="J727" s="478"/>
      <c r="K727" s="761">
        <v>42243</v>
      </c>
      <c r="L727" s="759">
        <v>42243</v>
      </c>
      <c r="M727" s="478">
        <v>2538</v>
      </c>
      <c r="N727" s="760">
        <v>10000</v>
      </c>
      <c r="O727" s="1409">
        <f t="shared" si="239"/>
        <v>0</v>
      </c>
      <c r="P727" s="1054">
        <f t="shared" si="240"/>
        <v>4700</v>
      </c>
      <c r="Q727" s="759">
        <f>(L727+28)</f>
        <v>42271</v>
      </c>
      <c r="R727" s="1231">
        <f t="shared" si="241"/>
        <v>235</v>
      </c>
      <c r="S727" s="327"/>
      <c r="U727" s="553"/>
      <c r="V727" s="292" t="s">
        <v>105</v>
      </c>
      <c r="W727" s="365">
        <v>100</v>
      </c>
      <c r="X727" s="363"/>
      <c r="Y727" s="364">
        <v>41809</v>
      </c>
      <c r="Z727" s="172">
        <v>45</v>
      </c>
      <c r="AA727" s="170" t="s">
        <v>35</v>
      </c>
      <c r="AB727" s="192">
        <v>723.4</v>
      </c>
      <c r="AC727" s="366"/>
      <c r="AD727" s="778">
        <v>41856</v>
      </c>
      <c r="AE727" s="197">
        <v>41876</v>
      </c>
      <c r="AF727" s="271">
        <v>7717</v>
      </c>
      <c r="AG727" s="198">
        <v>45100</v>
      </c>
      <c r="AH727" s="198">
        <f t="shared" ref="AH727:AH732" si="242">(Z727*1000-AG727)</f>
        <v>-100</v>
      </c>
      <c r="AI727" s="199">
        <f t="shared" ref="AI727:AI732" si="243">(AB727*AG727/1000)</f>
        <v>32625.34</v>
      </c>
      <c r="AJ727" s="197">
        <f t="shared" ref="AJ727:AJ732" si="244">(AE727+42)</f>
        <v>41918</v>
      </c>
      <c r="AK727" s="782">
        <f t="shared" ref="AK727:AK732" si="245">(AI727*0.03)</f>
        <v>978.76019999999994</v>
      </c>
      <c r="AL727" s="604" t="s">
        <v>8</v>
      </c>
      <c r="AM727" s="1357"/>
    </row>
    <row r="728" spans="2:39">
      <c r="B728" s="546"/>
      <c r="C728" s="1410"/>
      <c r="D728" s="1410"/>
      <c r="E728" s="1410"/>
      <c r="F728" s="1410"/>
      <c r="G728" s="1410"/>
      <c r="H728" s="1410"/>
      <c r="I728" s="1410"/>
      <c r="J728" s="1410"/>
      <c r="K728" s="1410"/>
      <c r="L728" s="1410"/>
      <c r="M728" s="1410"/>
      <c r="N728" s="1410"/>
      <c r="O728" s="1410"/>
      <c r="P728" s="1410"/>
      <c r="Q728" s="1410"/>
      <c r="R728" s="1410"/>
      <c r="S728" s="1411"/>
      <c r="U728" s="553"/>
      <c r="V728" s="292" t="s">
        <v>105</v>
      </c>
      <c r="W728" s="362">
        <v>101</v>
      </c>
      <c r="X728" s="363"/>
      <c r="Y728" s="364">
        <v>41809</v>
      </c>
      <c r="Z728" s="172">
        <v>45</v>
      </c>
      <c r="AA728" s="170" t="s">
        <v>35</v>
      </c>
      <c r="AB728" s="192">
        <v>723.4</v>
      </c>
      <c r="AC728" s="366"/>
      <c r="AD728" s="829">
        <v>41877</v>
      </c>
      <c r="AE728" s="197">
        <v>41919</v>
      </c>
      <c r="AF728" s="271">
        <v>8040</v>
      </c>
      <c r="AG728" s="198">
        <v>45100</v>
      </c>
      <c r="AH728" s="198">
        <f t="shared" si="242"/>
        <v>-100</v>
      </c>
      <c r="AI728" s="199">
        <f t="shared" si="243"/>
        <v>32625.34</v>
      </c>
      <c r="AJ728" s="197">
        <f t="shared" si="244"/>
        <v>41961</v>
      </c>
      <c r="AK728" s="782">
        <f t="shared" si="245"/>
        <v>978.76019999999994</v>
      </c>
      <c r="AL728" s="850" t="s">
        <v>8</v>
      </c>
      <c r="AM728" s="1357"/>
    </row>
    <row r="729" spans="2:39" ht="18">
      <c r="B729" s="1435" t="s">
        <v>356</v>
      </c>
      <c r="C729" s="1436" t="s">
        <v>359</v>
      </c>
      <c r="O729" t="s">
        <v>347</v>
      </c>
      <c r="R729" s="1412">
        <f>SUM(R698:R728)</f>
        <v>8440.75</v>
      </c>
      <c r="S729" s="1226"/>
      <c r="U729" s="553"/>
      <c r="V729" s="292" t="s">
        <v>105</v>
      </c>
      <c r="W729" s="362">
        <v>102</v>
      </c>
      <c r="X729" s="363"/>
      <c r="Y729" s="364">
        <v>41809</v>
      </c>
      <c r="Z729" s="172">
        <v>45</v>
      </c>
      <c r="AA729" s="170" t="s">
        <v>35</v>
      </c>
      <c r="AB729" s="192">
        <v>723.4</v>
      </c>
      <c r="AC729" s="366"/>
      <c r="AD729" s="829">
        <v>41939</v>
      </c>
      <c r="AE729" s="197">
        <v>41941</v>
      </c>
      <c r="AF729" s="271">
        <v>8219</v>
      </c>
      <c r="AG729" s="198">
        <v>45100</v>
      </c>
      <c r="AH729" s="198">
        <f t="shared" si="242"/>
        <v>-100</v>
      </c>
      <c r="AI729" s="199">
        <f t="shared" si="243"/>
        <v>32625.34</v>
      </c>
      <c r="AJ729" s="197">
        <f t="shared" si="244"/>
        <v>41983</v>
      </c>
      <c r="AK729" s="782">
        <f t="shared" si="245"/>
        <v>978.76019999999994</v>
      </c>
      <c r="AL729" s="606"/>
      <c r="AM729" s="1357"/>
    </row>
    <row r="730" spans="2:39">
      <c r="B730" s="1435" t="s">
        <v>357</v>
      </c>
      <c r="C730" s="1436" t="s">
        <v>368</v>
      </c>
      <c r="S730" s="1226"/>
      <c r="U730" s="553"/>
      <c r="V730" s="292" t="s">
        <v>105</v>
      </c>
      <c r="W730" s="222">
        <v>104</v>
      </c>
      <c r="X730" s="222"/>
      <c r="Y730" s="364">
        <v>41809</v>
      </c>
      <c r="Z730" s="172">
        <v>45</v>
      </c>
      <c r="AA730" s="170" t="s">
        <v>35</v>
      </c>
      <c r="AB730" s="192">
        <v>723.4</v>
      </c>
      <c r="AC730" s="273"/>
      <c r="AD730" s="829">
        <v>41954</v>
      </c>
      <c r="AE730" s="197">
        <f>(AD730)</f>
        <v>41954</v>
      </c>
      <c r="AF730" s="209">
        <v>8382</v>
      </c>
      <c r="AG730" s="198">
        <v>45000</v>
      </c>
      <c r="AH730" s="198">
        <f t="shared" si="242"/>
        <v>0</v>
      </c>
      <c r="AI730" s="199">
        <f t="shared" si="243"/>
        <v>32553</v>
      </c>
      <c r="AJ730" s="197">
        <f t="shared" si="244"/>
        <v>41996</v>
      </c>
      <c r="AK730" s="782">
        <f t="shared" si="245"/>
        <v>976.58999999999992</v>
      </c>
      <c r="AL730" s="783"/>
      <c r="AM730" s="1357"/>
    </row>
    <row r="731" spans="2:39" ht="18">
      <c r="B731" s="1435" t="s">
        <v>358</v>
      </c>
      <c r="C731" s="1436" t="s">
        <v>381</v>
      </c>
      <c r="O731" t="s">
        <v>348</v>
      </c>
      <c r="R731" s="1412">
        <v>4220.38</v>
      </c>
      <c r="S731" s="1226"/>
      <c r="U731" s="553"/>
      <c r="V731" s="1172" t="s">
        <v>105</v>
      </c>
      <c r="W731" s="489">
        <v>105</v>
      </c>
      <c r="X731" s="489"/>
      <c r="Y731" s="364">
        <v>41809</v>
      </c>
      <c r="Z731" s="293">
        <v>45</v>
      </c>
      <c r="AA731" s="170" t="s">
        <v>35</v>
      </c>
      <c r="AB731" s="1173">
        <v>723.4</v>
      </c>
      <c r="AC731" s="1174"/>
      <c r="AD731" s="1175">
        <v>41975</v>
      </c>
      <c r="AE731" s="825">
        <v>41985</v>
      </c>
      <c r="AF731" s="820">
        <v>8513</v>
      </c>
      <c r="AG731" s="823">
        <v>45000</v>
      </c>
      <c r="AH731" s="823">
        <f t="shared" si="242"/>
        <v>0</v>
      </c>
      <c r="AI731" s="824">
        <f t="shared" si="243"/>
        <v>32553</v>
      </c>
      <c r="AJ731" s="825">
        <f t="shared" si="244"/>
        <v>42027</v>
      </c>
      <c r="AK731" s="879">
        <f t="shared" si="245"/>
        <v>976.58999999999992</v>
      </c>
      <c r="AL731" s="1001"/>
      <c r="AM731" s="2"/>
    </row>
    <row r="732" spans="2:39" ht="15" thickBot="1">
      <c r="B732" s="547"/>
      <c r="C732" s="999"/>
      <c r="D732" s="999"/>
      <c r="E732" s="999"/>
      <c r="F732" s="999"/>
      <c r="G732" s="999"/>
      <c r="H732" s="999"/>
      <c r="I732" s="999"/>
      <c r="J732" s="999"/>
      <c r="K732" s="999"/>
      <c r="L732" s="999"/>
      <c r="M732" s="999"/>
      <c r="N732" s="999"/>
      <c r="O732" s="999"/>
      <c r="P732" s="999"/>
      <c r="Q732" s="999"/>
      <c r="R732" s="999"/>
      <c r="S732" s="1308"/>
      <c r="U732" s="553"/>
      <c r="V732" s="1176" t="s">
        <v>105</v>
      </c>
      <c r="W732" s="271">
        <v>106</v>
      </c>
      <c r="X732" s="271"/>
      <c r="Y732" s="210">
        <v>41809</v>
      </c>
      <c r="Z732" s="198">
        <v>45</v>
      </c>
      <c r="AA732" s="209" t="s">
        <v>35</v>
      </c>
      <c r="AB732" s="334">
        <v>723.4</v>
      </c>
      <c r="AC732" s="340"/>
      <c r="AD732" s="520">
        <v>42010</v>
      </c>
      <c r="AE732" s="197">
        <v>42034</v>
      </c>
      <c r="AF732" s="209">
        <v>8764</v>
      </c>
      <c r="AG732" s="198">
        <v>45000</v>
      </c>
      <c r="AH732" s="198">
        <f t="shared" si="242"/>
        <v>0</v>
      </c>
      <c r="AI732" s="199">
        <f t="shared" si="243"/>
        <v>32553</v>
      </c>
      <c r="AJ732" s="197">
        <f t="shared" si="244"/>
        <v>42076</v>
      </c>
      <c r="AK732" s="200">
        <f t="shared" si="245"/>
        <v>976.58999999999992</v>
      </c>
      <c r="AL732" s="1002"/>
      <c r="AM732" s="2"/>
    </row>
    <row r="733" spans="2:39">
      <c r="U733" s="553"/>
      <c r="V733" s="1176" t="s">
        <v>105</v>
      </c>
      <c r="W733" s="271">
        <v>107</v>
      </c>
      <c r="X733" s="271"/>
      <c r="Y733" s="210">
        <v>42030</v>
      </c>
      <c r="Z733" s="198">
        <v>45</v>
      </c>
      <c r="AA733" s="209" t="s">
        <v>35</v>
      </c>
      <c r="AB733" s="334">
        <v>763.18</v>
      </c>
      <c r="AC733" s="340"/>
      <c r="AD733" s="520">
        <v>42052</v>
      </c>
      <c r="AE733" s="197">
        <v>42096</v>
      </c>
      <c r="AF733" s="209">
        <v>9096</v>
      </c>
      <c r="AG733" s="198">
        <v>45000</v>
      </c>
      <c r="AH733" s="198">
        <f t="shared" ref="AH733:AH738" si="246">(Z733*1000-AG733)</f>
        <v>0</v>
      </c>
      <c r="AI733" s="199">
        <f t="shared" ref="AI733:AI738" si="247">(AB733*AG733/1000)</f>
        <v>34343.1</v>
      </c>
      <c r="AJ733" s="197">
        <f t="shared" ref="AJ733:AJ738" si="248">(AE733+42)</f>
        <v>42138</v>
      </c>
      <c r="AK733" s="200">
        <f t="shared" ref="AK733:AK738" si="249">(AI733*0.03)</f>
        <v>1030.2929999999999</v>
      </c>
      <c r="AL733" s="1002"/>
      <c r="AM733" s="2"/>
    </row>
    <row r="734" spans="2:39">
      <c r="U734" s="553"/>
      <c r="V734" s="1321" t="s">
        <v>105</v>
      </c>
      <c r="W734" s="729">
        <v>108</v>
      </c>
      <c r="X734" s="729"/>
      <c r="Y734" s="742">
        <v>42030</v>
      </c>
      <c r="Z734" s="731">
        <v>45</v>
      </c>
      <c r="AA734" s="739" t="s">
        <v>35</v>
      </c>
      <c r="AB734" s="1080">
        <v>763.18</v>
      </c>
      <c r="AC734" s="1322"/>
      <c r="AD734" s="1323">
        <v>42080</v>
      </c>
      <c r="AE734" s="735">
        <v>42129</v>
      </c>
      <c r="AF734" s="739" t="s">
        <v>78</v>
      </c>
      <c r="AG734" s="731">
        <v>45000</v>
      </c>
      <c r="AH734" s="731">
        <f t="shared" si="246"/>
        <v>0</v>
      </c>
      <c r="AI734" s="743">
        <f t="shared" si="247"/>
        <v>34343.1</v>
      </c>
      <c r="AJ734" s="735">
        <f t="shared" si="248"/>
        <v>42171</v>
      </c>
      <c r="AK734" s="733">
        <f t="shared" si="249"/>
        <v>1030.2929999999999</v>
      </c>
      <c r="AL734" s="314"/>
      <c r="AM734" s="2"/>
    </row>
    <row r="735" spans="2:39">
      <c r="U735" s="553"/>
      <c r="V735" s="1321" t="s">
        <v>105</v>
      </c>
      <c r="W735" s="729">
        <v>109</v>
      </c>
      <c r="X735" s="729"/>
      <c r="Y735" s="742">
        <v>42030</v>
      </c>
      <c r="Z735" s="731">
        <v>45</v>
      </c>
      <c r="AA735" s="739" t="s">
        <v>35</v>
      </c>
      <c r="AB735" s="1080">
        <v>763.18</v>
      </c>
      <c r="AC735" s="1322"/>
      <c r="AD735" s="1323">
        <v>42108</v>
      </c>
      <c r="AE735" s="735">
        <v>42160</v>
      </c>
      <c r="AF735" s="739" t="s">
        <v>78</v>
      </c>
      <c r="AG735" s="731">
        <v>45000</v>
      </c>
      <c r="AH735" s="731">
        <f t="shared" si="246"/>
        <v>0</v>
      </c>
      <c r="AI735" s="743">
        <f t="shared" si="247"/>
        <v>34343.1</v>
      </c>
      <c r="AJ735" s="735">
        <f t="shared" si="248"/>
        <v>42202</v>
      </c>
      <c r="AK735" s="733">
        <f t="shared" si="249"/>
        <v>1030.2929999999999</v>
      </c>
      <c r="AL735" s="314"/>
      <c r="AM735" s="2"/>
    </row>
    <row r="736" spans="2:39">
      <c r="U736" s="553"/>
      <c r="V736" s="1176" t="s">
        <v>105</v>
      </c>
      <c r="W736" s="271">
        <v>110</v>
      </c>
      <c r="X736" s="271"/>
      <c r="Y736" s="210">
        <v>42030</v>
      </c>
      <c r="Z736" s="198">
        <v>45</v>
      </c>
      <c r="AA736" s="209" t="s">
        <v>35</v>
      </c>
      <c r="AB736" s="334">
        <v>763.18</v>
      </c>
      <c r="AC736" s="340"/>
      <c r="AD736" s="520">
        <v>42128</v>
      </c>
      <c r="AE736" s="197">
        <v>42129</v>
      </c>
      <c r="AF736" s="209">
        <v>9272</v>
      </c>
      <c r="AG736" s="198">
        <v>45000</v>
      </c>
      <c r="AH736" s="198">
        <f t="shared" si="246"/>
        <v>0</v>
      </c>
      <c r="AI736" s="199">
        <f t="shared" si="247"/>
        <v>34343.1</v>
      </c>
      <c r="AJ736" s="197">
        <f t="shared" si="248"/>
        <v>42171</v>
      </c>
      <c r="AK736" s="200">
        <f t="shared" si="249"/>
        <v>1030.2929999999999</v>
      </c>
      <c r="AL736" s="314"/>
      <c r="AM736" s="2"/>
    </row>
    <row r="737" spans="21:39">
      <c r="U737" s="553"/>
      <c r="V737" s="1176" t="s">
        <v>105</v>
      </c>
      <c r="W737" s="271">
        <v>111</v>
      </c>
      <c r="X737" s="271"/>
      <c r="Y737" s="210">
        <v>42030</v>
      </c>
      <c r="Z737" s="198">
        <v>45</v>
      </c>
      <c r="AA737" s="209" t="s">
        <v>35</v>
      </c>
      <c r="AB737" s="334">
        <v>763.18</v>
      </c>
      <c r="AC737" s="340"/>
      <c r="AD737" s="520">
        <v>42157</v>
      </c>
      <c r="AE737" s="197">
        <v>42160</v>
      </c>
      <c r="AF737" s="209">
        <v>9424</v>
      </c>
      <c r="AG737" s="198">
        <v>45000</v>
      </c>
      <c r="AH737" s="198">
        <f t="shared" si="246"/>
        <v>0</v>
      </c>
      <c r="AI737" s="199">
        <f t="shared" si="247"/>
        <v>34343.1</v>
      </c>
      <c r="AJ737" s="197">
        <f t="shared" si="248"/>
        <v>42202</v>
      </c>
      <c r="AK737" s="200">
        <f t="shared" si="249"/>
        <v>1030.2929999999999</v>
      </c>
      <c r="AL737" s="314" t="s">
        <v>8</v>
      </c>
      <c r="AM737" s="2"/>
    </row>
    <row r="738" spans="21:39">
      <c r="U738" s="553"/>
      <c r="V738" s="1176" t="s">
        <v>105</v>
      </c>
      <c r="W738" s="271">
        <v>112</v>
      </c>
      <c r="X738" s="271"/>
      <c r="Y738" s="210">
        <v>42030</v>
      </c>
      <c r="Z738" s="198">
        <v>45</v>
      </c>
      <c r="AA738" s="209" t="s">
        <v>35</v>
      </c>
      <c r="AB738" s="334">
        <v>763.18</v>
      </c>
      <c r="AC738" s="340"/>
      <c r="AD738" s="520">
        <v>42185</v>
      </c>
      <c r="AE738" s="197">
        <v>42213</v>
      </c>
      <c r="AF738" s="209">
        <v>9670</v>
      </c>
      <c r="AG738" s="198">
        <v>45000</v>
      </c>
      <c r="AH738" s="198">
        <f t="shared" si="246"/>
        <v>0</v>
      </c>
      <c r="AI738" s="199">
        <f t="shared" si="247"/>
        <v>34343.1</v>
      </c>
      <c r="AJ738" s="197">
        <f t="shared" si="248"/>
        <v>42255</v>
      </c>
      <c r="AK738" s="200">
        <f t="shared" si="249"/>
        <v>1030.2929999999999</v>
      </c>
      <c r="AL738" s="314"/>
      <c r="AM738" s="2"/>
    </row>
    <row r="739" spans="21:39">
      <c r="U739" s="553"/>
      <c r="V739" s="1383" t="s">
        <v>105</v>
      </c>
      <c r="W739" s="355">
        <v>113</v>
      </c>
      <c r="X739" s="355"/>
      <c r="Y739" s="357">
        <v>42237</v>
      </c>
      <c r="Z739" s="355">
        <v>45</v>
      </c>
      <c r="AA739" s="355" t="s">
        <v>339</v>
      </c>
      <c r="AB739" s="355">
        <v>763.18</v>
      </c>
      <c r="AC739" s="1307"/>
      <c r="AD739" s="1384">
        <v>42278</v>
      </c>
      <c r="AE739" s="357">
        <f t="shared" ref="AE739:AE744" si="250">(AD739)</f>
        <v>42278</v>
      </c>
      <c r="AF739" s="355"/>
      <c r="AG739" s="188">
        <v>45000</v>
      </c>
      <c r="AH739" s="188">
        <f t="shared" ref="AH739:AH744" si="251">(Z739*1000-AG739)</f>
        <v>0</v>
      </c>
      <c r="AI739" s="189">
        <f t="shared" ref="AI739:AI744" si="252">(AB739*AG739/1000)</f>
        <v>34343.1</v>
      </c>
      <c r="AJ739" s="187">
        <f t="shared" ref="AJ739:AJ744" si="253">(AE739+42)</f>
        <v>42320</v>
      </c>
      <c r="AK739" s="185">
        <f t="shared" ref="AK739:AK744" si="254">(AI739*0.03)</f>
        <v>1030.2929999999999</v>
      </c>
      <c r="AL739" s="314"/>
      <c r="AM739" s="2"/>
    </row>
    <row r="740" spans="21:39">
      <c r="U740" s="553"/>
      <c r="V740" s="1383" t="s">
        <v>105</v>
      </c>
      <c r="W740" s="355">
        <v>114</v>
      </c>
      <c r="X740" s="355"/>
      <c r="Y740" s="357">
        <v>42237</v>
      </c>
      <c r="Z740" s="355">
        <v>45</v>
      </c>
      <c r="AA740" s="355" t="s">
        <v>339</v>
      </c>
      <c r="AB740" s="355">
        <v>763.18</v>
      </c>
      <c r="AC740" s="1307"/>
      <c r="AD740" s="1384">
        <v>42311</v>
      </c>
      <c r="AE740" s="357">
        <f t="shared" si="250"/>
        <v>42311</v>
      </c>
      <c r="AF740" s="355"/>
      <c r="AG740" s="188">
        <v>45000</v>
      </c>
      <c r="AH740" s="188">
        <f t="shared" si="251"/>
        <v>0</v>
      </c>
      <c r="AI740" s="189">
        <f t="shared" si="252"/>
        <v>34343.1</v>
      </c>
      <c r="AJ740" s="187">
        <f t="shared" si="253"/>
        <v>42353</v>
      </c>
      <c r="AK740" s="185">
        <f t="shared" si="254"/>
        <v>1030.2929999999999</v>
      </c>
      <c r="AL740" s="314"/>
    </row>
    <row r="741" spans="21:39">
      <c r="U741" s="553"/>
      <c r="V741" s="1383" t="s">
        <v>105</v>
      </c>
      <c r="W741" s="355">
        <v>115</v>
      </c>
      <c r="X741" s="355"/>
      <c r="Y741" s="357">
        <v>42237</v>
      </c>
      <c r="Z741" s="355">
        <v>45</v>
      </c>
      <c r="AA741" s="355" t="s">
        <v>339</v>
      </c>
      <c r="AB741" s="355">
        <v>763.18</v>
      </c>
      <c r="AC741" s="1307"/>
      <c r="AD741" s="1384">
        <v>42339</v>
      </c>
      <c r="AE741" s="357">
        <f t="shared" si="250"/>
        <v>42339</v>
      </c>
      <c r="AF741" s="355"/>
      <c r="AG741" s="188">
        <v>45000</v>
      </c>
      <c r="AH741" s="188">
        <f t="shared" si="251"/>
        <v>0</v>
      </c>
      <c r="AI741" s="189">
        <f t="shared" si="252"/>
        <v>34343.1</v>
      </c>
      <c r="AJ741" s="187">
        <f t="shared" si="253"/>
        <v>42381</v>
      </c>
      <c r="AK741" s="185">
        <f t="shared" si="254"/>
        <v>1030.2929999999999</v>
      </c>
      <c r="AL741" s="314"/>
    </row>
    <row r="742" spans="21:39">
      <c r="U742" s="553"/>
      <c r="V742" s="1383" t="s">
        <v>105</v>
      </c>
      <c r="W742" s="355">
        <v>116</v>
      </c>
      <c r="X742" s="355"/>
      <c r="Y742" s="357">
        <v>42237</v>
      </c>
      <c r="Z742" s="355">
        <v>45</v>
      </c>
      <c r="AA742" s="355" t="s">
        <v>339</v>
      </c>
      <c r="AB742" s="355">
        <v>763.18</v>
      </c>
      <c r="AC742" s="1307"/>
      <c r="AD742" s="1384">
        <v>42374</v>
      </c>
      <c r="AE742" s="357">
        <f t="shared" si="250"/>
        <v>42374</v>
      </c>
      <c r="AF742" s="1385"/>
      <c r="AG742" s="188">
        <v>45000</v>
      </c>
      <c r="AH742" s="188">
        <f t="shared" si="251"/>
        <v>0</v>
      </c>
      <c r="AI742" s="189">
        <f t="shared" si="252"/>
        <v>34343.1</v>
      </c>
      <c r="AJ742" s="187">
        <f t="shared" si="253"/>
        <v>42416</v>
      </c>
      <c r="AK742" s="185">
        <f t="shared" si="254"/>
        <v>1030.2929999999999</v>
      </c>
      <c r="AL742" s="339"/>
    </row>
    <row r="743" spans="21:39">
      <c r="U743" s="553"/>
      <c r="V743" s="1383" t="s">
        <v>105</v>
      </c>
      <c r="W743" s="355">
        <v>117</v>
      </c>
      <c r="X743" s="355"/>
      <c r="Y743" s="357">
        <v>42237</v>
      </c>
      <c r="Z743" s="355">
        <v>45</v>
      </c>
      <c r="AA743" s="355" t="s">
        <v>339</v>
      </c>
      <c r="AB743" s="355">
        <v>763.18</v>
      </c>
      <c r="AC743" s="1307"/>
      <c r="AD743" s="1384">
        <v>42402</v>
      </c>
      <c r="AE743" s="357">
        <f t="shared" si="250"/>
        <v>42402</v>
      </c>
      <c r="AF743" s="1385"/>
      <c r="AG743" s="188">
        <v>45000</v>
      </c>
      <c r="AH743" s="188">
        <f t="shared" si="251"/>
        <v>0</v>
      </c>
      <c r="AI743" s="189">
        <f t="shared" si="252"/>
        <v>34343.1</v>
      </c>
      <c r="AJ743" s="187">
        <f t="shared" si="253"/>
        <v>42444</v>
      </c>
      <c r="AK743" s="185">
        <f t="shared" si="254"/>
        <v>1030.2929999999999</v>
      </c>
      <c r="AL743" s="339"/>
    </row>
    <row r="744" spans="21:39">
      <c r="U744" s="553"/>
      <c r="V744" s="1383" t="s">
        <v>105</v>
      </c>
      <c r="W744" s="355">
        <v>118</v>
      </c>
      <c r="X744" s="355"/>
      <c r="Y744" s="357">
        <v>42237</v>
      </c>
      <c r="Z744" s="355">
        <v>45</v>
      </c>
      <c r="AA744" s="355" t="s">
        <v>339</v>
      </c>
      <c r="AB744" s="355">
        <v>763.18</v>
      </c>
      <c r="AC744" s="1307"/>
      <c r="AD744" s="1384">
        <v>42430</v>
      </c>
      <c r="AE744" s="357">
        <f t="shared" si="250"/>
        <v>42430</v>
      </c>
      <c r="AF744" s="1385"/>
      <c r="AG744" s="188">
        <v>45000</v>
      </c>
      <c r="AH744" s="188">
        <f t="shared" si="251"/>
        <v>0</v>
      </c>
      <c r="AI744" s="189">
        <f t="shared" si="252"/>
        <v>34343.1</v>
      </c>
      <c r="AJ744" s="187">
        <f t="shared" si="253"/>
        <v>42472</v>
      </c>
      <c r="AK744" s="185">
        <f t="shared" si="254"/>
        <v>1030.2929999999999</v>
      </c>
      <c r="AL744" s="1007"/>
    </row>
    <row r="745" spans="21:39">
      <c r="U745" s="553"/>
      <c r="V745" s="930"/>
      <c r="W745" s="201"/>
      <c r="X745" s="201"/>
      <c r="Y745" s="201"/>
      <c r="Z745" s="201"/>
      <c r="AA745" s="201"/>
      <c r="AB745" s="201"/>
      <c r="AC745" s="182"/>
      <c r="AD745" s="520" t="s">
        <v>78</v>
      </c>
      <c r="AE745" s="201"/>
      <c r="AF745" s="220"/>
      <c r="AG745" s="220"/>
      <c r="AH745" s="220"/>
      <c r="AI745" s="220"/>
      <c r="AJ745" s="220"/>
      <c r="AK745" s="220"/>
      <c r="AL745" s="1226"/>
    </row>
    <row r="746" spans="21:39" ht="15" thickBot="1">
      <c r="U746" s="547"/>
      <c r="V746" s="1381"/>
      <c r="W746" s="478"/>
      <c r="X746" s="478"/>
      <c r="Y746" s="478"/>
      <c r="Z746" s="478"/>
      <c r="AA746" s="478"/>
      <c r="AB746" s="478"/>
      <c r="AC746" s="326"/>
      <c r="AD746" s="1382" t="s">
        <v>78</v>
      </c>
      <c r="AE746" s="663"/>
      <c r="AF746" s="663"/>
      <c r="AG746" s="326"/>
      <c r="AH746" s="326"/>
      <c r="AI746" s="326"/>
      <c r="AJ746" s="326"/>
      <c r="AK746" s="326"/>
      <c r="AL746" s="392"/>
    </row>
    <row r="748" spans="21:39" ht="24" thickBot="1">
      <c r="V748" s="94" t="s">
        <v>208</v>
      </c>
      <c r="W748" t="s">
        <v>213</v>
      </c>
      <c r="Z748" s="2"/>
    </row>
    <row r="749" spans="21:39">
      <c r="U749" s="546"/>
      <c r="V749" s="548"/>
      <c r="W749" s="622"/>
      <c r="X749" s="281" t="s">
        <v>14</v>
      </c>
      <c r="Y749" s="281" t="s">
        <v>12</v>
      </c>
      <c r="Z749" s="281"/>
      <c r="AA749" s="227"/>
      <c r="AB749" s="281" t="s">
        <v>15</v>
      </c>
      <c r="AC749" s="281" t="s">
        <v>16</v>
      </c>
      <c r="AD749" s="229" t="s">
        <v>12</v>
      </c>
      <c r="AE749" s="151" t="s">
        <v>12</v>
      </c>
      <c r="AF749" s="4"/>
      <c r="AG749" s="4"/>
      <c r="AH749" s="4"/>
      <c r="AI749" s="297"/>
      <c r="AJ749" s="299" t="s">
        <v>12</v>
      </c>
      <c r="AK749" s="281" t="s">
        <v>17</v>
      </c>
      <c r="AL749" s="229"/>
    </row>
    <row r="750" spans="21:39">
      <c r="U750" s="179"/>
      <c r="V750" s="469" t="s">
        <v>4</v>
      </c>
      <c r="W750" s="153" t="s">
        <v>18</v>
      </c>
      <c r="X750" s="8" t="s">
        <v>19</v>
      </c>
      <c r="Y750" s="8" t="s">
        <v>19</v>
      </c>
      <c r="Z750" s="8" t="s">
        <v>20</v>
      </c>
      <c r="AA750" s="8" t="s">
        <v>21</v>
      </c>
      <c r="AB750" s="8" t="s">
        <v>22</v>
      </c>
      <c r="AC750" s="8" t="s">
        <v>19</v>
      </c>
      <c r="AD750" s="283" t="s">
        <v>23</v>
      </c>
      <c r="AE750" s="153" t="s">
        <v>23</v>
      </c>
      <c r="AF750" s="8" t="s">
        <v>24</v>
      </c>
      <c r="AG750" s="8" t="s">
        <v>20</v>
      </c>
      <c r="AH750" s="8" t="s">
        <v>25</v>
      </c>
      <c r="AI750" s="152" t="s">
        <v>0</v>
      </c>
      <c r="AJ750" s="282" t="s">
        <v>11</v>
      </c>
      <c r="AK750" s="8" t="s">
        <v>11</v>
      </c>
      <c r="AL750" s="283" t="s">
        <v>26</v>
      </c>
    </row>
    <row r="751" spans="21:39">
      <c r="U751" s="179"/>
      <c r="V751" s="549"/>
      <c r="W751" s="224"/>
      <c r="X751" s="8" t="s">
        <v>3</v>
      </c>
      <c r="Y751" s="8" t="s">
        <v>18</v>
      </c>
      <c r="Z751" s="8"/>
      <c r="AA751" s="10"/>
      <c r="AB751" s="8" t="s">
        <v>21</v>
      </c>
      <c r="AC751" s="8" t="s">
        <v>3</v>
      </c>
      <c r="AD751" s="283" t="s">
        <v>27</v>
      </c>
      <c r="AE751" s="153" t="s">
        <v>28</v>
      </c>
      <c r="AF751" s="10"/>
      <c r="AG751" s="10"/>
      <c r="AH751" s="10"/>
      <c r="AI751" s="298"/>
      <c r="AJ751" s="282" t="s">
        <v>29</v>
      </c>
      <c r="AK751" s="8" t="s">
        <v>30</v>
      </c>
      <c r="AL751" s="283"/>
    </row>
    <row r="752" spans="21:39" ht="15" thickBot="1">
      <c r="U752" s="547"/>
      <c r="V752" s="550"/>
      <c r="W752" s="155"/>
      <c r="X752" s="14"/>
      <c r="Y752" s="13"/>
      <c r="Z752" s="14"/>
      <c r="AA752" s="13"/>
      <c r="AB752" s="14"/>
      <c r="AC752" s="13"/>
      <c r="AD752" s="285"/>
      <c r="AE752" s="155"/>
      <c r="AF752" s="13"/>
      <c r="AG752" s="13"/>
      <c r="AH752" s="13"/>
      <c r="AI752" s="154"/>
      <c r="AJ752" s="284"/>
      <c r="AK752" s="13"/>
      <c r="AL752" s="285"/>
    </row>
    <row r="753" spans="21:38">
      <c r="U753" s="551"/>
      <c r="V753" s="648" t="s">
        <v>209</v>
      </c>
      <c r="W753" s="827">
        <v>1</v>
      </c>
      <c r="X753" s="649" t="s">
        <v>36</v>
      </c>
      <c r="Y753" s="650">
        <v>41879</v>
      </c>
      <c r="Z753" s="651">
        <v>10</v>
      </c>
      <c r="AA753" s="649" t="s">
        <v>35</v>
      </c>
      <c r="AB753" s="652">
        <v>170</v>
      </c>
      <c r="AC753" s="653"/>
      <c r="AD753" s="654">
        <v>42034</v>
      </c>
      <c r="AE753" s="650">
        <v>42048</v>
      </c>
      <c r="AF753" s="649">
        <v>2346</v>
      </c>
      <c r="AG753" s="657">
        <v>10000</v>
      </c>
      <c r="AH753" s="657">
        <f>(AG753-Z753*1000)</f>
        <v>0</v>
      </c>
      <c r="AI753" s="658">
        <f>(AG753*AB753/1000)</f>
        <v>1700</v>
      </c>
      <c r="AJ753" s="650">
        <f>(AE753+28)</f>
        <v>42076</v>
      </c>
      <c r="AK753" s="818">
        <f>(AI753*0.05)</f>
        <v>85</v>
      </c>
      <c r="AL753" s="537"/>
    </row>
    <row r="754" spans="21:38">
      <c r="U754" s="553"/>
      <c r="V754" s="563" t="s">
        <v>209</v>
      </c>
      <c r="W754" s="480">
        <v>2</v>
      </c>
      <c r="X754" s="196" t="s">
        <v>74</v>
      </c>
      <c r="Y754" s="197">
        <v>42136</v>
      </c>
      <c r="Z754" s="336">
        <v>10</v>
      </c>
      <c r="AA754" s="196" t="s">
        <v>35</v>
      </c>
      <c r="AB754" s="334">
        <v>170</v>
      </c>
      <c r="AC754" s="335"/>
      <c r="AD754" s="272">
        <v>42146</v>
      </c>
      <c r="AE754" s="197">
        <v>42150</v>
      </c>
      <c r="AF754" s="196">
        <v>2458</v>
      </c>
      <c r="AG754" s="198">
        <v>10000</v>
      </c>
      <c r="AH754" s="198">
        <f>(AG754-Z754*1000)</f>
        <v>0</v>
      </c>
      <c r="AI754" s="199">
        <f>(AG754*AB754/1000)</f>
        <v>1700</v>
      </c>
      <c r="AJ754" s="197">
        <f>(AE754+28)</f>
        <v>42178</v>
      </c>
      <c r="AK754" s="200">
        <f>(AI754*0.05)</f>
        <v>85</v>
      </c>
      <c r="AL754" s="514"/>
    </row>
    <row r="755" spans="21:38">
      <c r="U755" s="553"/>
      <c r="V755" s="562"/>
      <c r="W755" s="201"/>
      <c r="X755" s="201"/>
      <c r="Y755" s="217"/>
      <c r="Z755" s="204"/>
      <c r="AA755" s="201"/>
      <c r="AB755" s="205"/>
      <c r="AC755" s="213"/>
      <c r="AD755" s="219"/>
      <c r="AE755" s="203"/>
      <c r="AF755" s="202"/>
      <c r="AG755" s="207"/>
      <c r="AH755" s="207"/>
      <c r="AI755" s="205"/>
      <c r="AJ755" s="203"/>
      <c r="AK755" s="185">
        <f t="shared" ref="AK755:AK762" si="255">(AI755*0.05)</f>
        <v>0</v>
      </c>
      <c r="AL755" s="514"/>
    </row>
    <row r="756" spans="21:38">
      <c r="U756" s="553"/>
      <c r="V756" s="562"/>
      <c r="W756" s="201"/>
      <c r="X756" s="201"/>
      <c r="Y756" s="217"/>
      <c r="Z756" s="204"/>
      <c r="AA756" s="201"/>
      <c r="AB756" s="205"/>
      <c r="AC756" s="213"/>
      <c r="AD756" s="219"/>
      <c r="AE756" s="203"/>
      <c r="AF756" s="202"/>
      <c r="AG756" s="207"/>
      <c r="AH756" s="207"/>
      <c r="AI756" s="205"/>
      <c r="AJ756" s="203"/>
      <c r="AK756" s="185">
        <f t="shared" si="255"/>
        <v>0</v>
      </c>
      <c r="AL756" s="514"/>
    </row>
    <row r="757" spans="21:38">
      <c r="U757" s="553"/>
      <c r="V757" s="562"/>
      <c r="W757" s="201"/>
      <c r="X757" s="201"/>
      <c r="Y757" s="217"/>
      <c r="Z757" s="204"/>
      <c r="AA757" s="201"/>
      <c r="AB757" s="205"/>
      <c r="AC757" s="213"/>
      <c r="AD757" s="219"/>
      <c r="AE757" s="203"/>
      <c r="AF757" s="202"/>
      <c r="AG757" s="207"/>
      <c r="AH757" s="207"/>
      <c r="AI757" s="205"/>
      <c r="AJ757" s="203"/>
      <c r="AK757" s="185">
        <f t="shared" si="255"/>
        <v>0</v>
      </c>
      <c r="AL757" s="514"/>
    </row>
    <row r="758" spans="21:38">
      <c r="U758" s="553"/>
      <c r="V758" s="566"/>
      <c r="W758" s="184"/>
      <c r="X758" s="184"/>
      <c r="Y758" s="187"/>
      <c r="Z758" s="304"/>
      <c r="AA758" s="184"/>
      <c r="AB758" s="258"/>
      <c r="AC758" s="259"/>
      <c r="AD758" s="186"/>
      <c r="AE758" s="187"/>
      <c r="AF758" s="183"/>
      <c r="AG758" s="322"/>
      <c r="AH758" s="188"/>
      <c r="AI758" s="189"/>
      <c r="AJ758" s="187"/>
      <c r="AK758" s="185">
        <f t="shared" si="255"/>
        <v>0</v>
      </c>
      <c r="AL758" s="324"/>
    </row>
    <row r="759" spans="21:38">
      <c r="U759" s="553"/>
      <c r="V759" s="566"/>
      <c r="W759" s="184"/>
      <c r="X759" s="184"/>
      <c r="Y759" s="187"/>
      <c r="Z759" s="304"/>
      <c r="AA759" s="184"/>
      <c r="AB759" s="258"/>
      <c r="AC759" s="259"/>
      <c r="AD759" s="186"/>
      <c r="AE759" s="187"/>
      <c r="AF759" s="183"/>
      <c r="AG759" s="322"/>
      <c r="AH759" s="188"/>
      <c r="AI759" s="189"/>
      <c r="AJ759" s="187"/>
      <c r="AK759" s="185">
        <f t="shared" si="255"/>
        <v>0</v>
      </c>
      <c r="AL759" s="324"/>
    </row>
    <row r="760" spans="21:38">
      <c r="U760" s="553"/>
      <c r="V760" s="566"/>
      <c r="W760" s="184"/>
      <c r="X760" s="184"/>
      <c r="Y760" s="187"/>
      <c r="Z760" s="304"/>
      <c r="AA760" s="184"/>
      <c r="AB760" s="258"/>
      <c r="AC760" s="259"/>
      <c r="AD760" s="186"/>
      <c r="AE760" s="187"/>
      <c r="AF760" s="183"/>
      <c r="AG760" s="322"/>
      <c r="AH760" s="188"/>
      <c r="AI760" s="189"/>
      <c r="AJ760" s="187"/>
      <c r="AK760" s="185">
        <f t="shared" si="255"/>
        <v>0</v>
      </c>
      <c r="AL760" s="324"/>
    </row>
    <row r="761" spans="21:38">
      <c r="U761" s="553"/>
      <c r="V761" s="566"/>
      <c r="W761" s="184"/>
      <c r="X761" s="184"/>
      <c r="Y761" s="187"/>
      <c r="Z761" s="304"/>
      <c r="AA761" s="184"/>
      <c r="AB761" s="258"/>
      <c r="AC761" s="259"/>
      <c r="AD761" s="186"/>
      <c r="AE761" s="187"/>
      <c r="AF761" s="183"/>
      <c r="AG761" s="322"/>
      <c r="AH761" s="188"/>
      <c r="AI761" s="189"/>
      <c r="AJ761" s="187"/>
      <c r="AK761" s="185">
        <f t="shared" si="255"/>
        <v>0</v>
      </c>
      <c r="AL761" s="324"/>
    </row>
    <row r="762" spans="21:38" ht="15" thickBot="1">
      <c r="U762" s="581"/>
      <c r="V762" s="545"/>
      <c r="W762" s="449"/>
      <c r="X762" s="449"/>
      <c r="Y762" s="450"/>
      <c r="Z762" s="451"/>
      <c r="AA762" s="452"/>
      <c r="AB762" s="453"/>
      <c r="AC762" s="454"/>
      <c r="AD762" s="455"/>
      <c r="AE762" s="456"/>
      <c r="AF762" s="457"/>
      <c r="AG762" s="458"/>
      <c r="AH762" s="459"/>
      <c r="AI762" s="460"/>
      <c r="AJ762" s="456"/>
      <c r="AK762" s="925">
        <f t="shared" si="255"/>
        <v>0</v>
      </c>
      <c r="AL762" s="462"/>
    </row>
    <row r="764" spans="21:38" ht="24" thickBot="1">
      <c r="V764" s="94" t="s">
        <v>125</v>
      </c>
      <c r="W764" t="s">
        <v>239</v>
      </c>
      <c r="Z764" s="2"/>
      <c r="AB764" t="s">
        <v>111</v>
      </c>
      <c r="AD764" t="s">
        <v>240</v>
      </c>
    </row>
    <row r="765" spans="21:38">
      <c r="U765" s="546"/>
      <c r="V765" s="548"/>
      <c r="W765" s="622"/>
      <c r="X765" s="281" t="s">
        <v>14</v>
      </c>
      <c r="Y765" s="281" t="s">
        <v>12</v>
      </c>
      <c r="Z765" s="281"/>
      <c r="AA765" s="227"/>
      <c r="AB765" s="281" t="s">
        <v>15</v>
      </c>
      <c r="AC765" s="281" t="s">
        <v>16</v>
      </c>
      <c r="AD765" s="229" t="s">
        <v>12</v>
      </c>
      <c r="AE765" s="151" t="s">
        <v>12</v>
      </c>
      <c r="AF765" s="4"/>
      <c r="AG765" s="4"/>
      <c r="AH765" s="4"/>
      <c r="AI765" s="297"/>
      <c r="AJ765" s="299" t="s">
        <v>12</v>
      </c>
      <c r="AK765" s="281" t="s">
        <v>17</v>
      </c>
      <c r="AL765" s="229"/>
    </row>
    <row r="766" spans="21:38">
      <c r="U766" s="179"/>
      <c r="V766" s="469" t="s">
        <v>4</v>
      </c>
      <c r="W766" s="153" t="s">
        <v>18</v>
      </c>
      <c r="X766" s="8" t="s">
        <v>19</v>
      </c>
      <c r="Y766" s="8" t="s">
        <v>19</v>
      </c>
      <c r="Z766" s="8" t="s">
        <v>20</v>
      </c>
      <c r="AA766" s="8" t="s">
        <v>21</v>
      </c>
      <c r="AB766" s="8" t="s">
        <v>22</v>
      </c>
      <c r="AC766" s="8" t="s">
        <v>19</v>
      </c>
      <c r="AD766" s="283" t="s">
        <v>23</v>
      </c>
      <c r="AE766" s="153" t="s">
        <v>23</v>
      </c>
      <c r="AF766" s="8" t="s">
        <v>24</v>
      </c>
      <c r="AG766" s="8" t="s">
        <v>20</v>
      </c>
      <c r="AH766" s="8" t="s">
        <v>25</v>
      </c>
      <c r="AI766" s="152" t="s">
        <v>0</v>
      </c>
      <c r="AJ766" s="282" t="s">
        <v>11</v>
      </c>
      <c r="AK766" s="8" t="s">
        <v>11</v>
      </c>
      <c r="AL766" s="283" t="s">
        <v>26</v>
      </c>
    </row>
    <row r="767" spans="21:38">
      <c r="U767" s="179"/>
      <c r="V767" s="549"/>
      <c r="W767" s="224"/>
      <c r="X767" s="8" t="s">
        <v>3</v>
      </c>
      <c r="Y767" s="8" t="s">
        <v>18</v>
      </c>
      <c r="Z767" s="8"/>
      <c r="AA767" s="10"/>
      <c r="AB767" s="8" t="s">
        <v>21</v>
      </c>
      <c r="AC767" s="8" t="s">
        <v>3</v>
      </c>
      <c r="AD767" s="283" t="s">
        <v>27</v>
      </c>
      <c r="AE767" s="153" t="s">
        <v>28</v>
      </c>
      <c r="AF767" s="10"/>
      <c r="AG767" s="10"/>
      <c r="AH767" s="10"/>
      <c r="AI767" s="298"/>
      <c r="AJ767" s="282" t="s">
        <v>29</v>
      </c>
      <c r="AK767" s="8" t="s">
        <v>30</v>
      </c>
      <c r="AL767" s="283"/>
    </row>
    <row r="768" spans="21:38" ht="15" thickBot="1">
      <c r="U768" s="179"/>
      <c r="V768" s="550"/>
      <c r="W768" s="155"/>
      <c r="X768" s="14"/>
      <c r="Y768" s="13"/>
      <c r="Z768" s="14"/>
      <c r="AA768" s="13"/>
      <c r="AB768" s="14"/>
      <c r="AC768" s="13"/>
      <c r="AD768" s="285"/>
      <c r="AE768" s="155"/>
      <c r="AF768" s="13"/>
      <c r="AG768" s="13"/>
      <c r="AH768" s="13"/>
      <c r="AI768" s="154"/>
      <c r="AJ768" s="284"/>
      <c r="AK768" s="560"/>
      <c r="AL768" s="285"/>
    </row>
    <row r="769" spans="21:38">
      <c r="U769" s="551"/>
      <c r="V769" s="647" t="s">
        <v>126</v>
      </c>
      <c r="W769" s="495">
        <v>1</v>
      </c>
      <c r="X769" s="381" t="s">
        <v>36</v>
      </c>
      <c r="Y769" s="382">
        <v>41879</v>
      </c>
      <c r="Z769" s="536">
        <v>5</v>
      </c>
      <c r="AA769" s="381" t="s">
        <v>35</v>
      </c>
      <c r="AB769" s="384">
        <v>250</v>
      </c>
      <c r="AC769" s="385"/>
      <c r="AD769" s="386">
        <v>41885</v>
      </c>
      <c r="AE769" s="382">
        <f>(AD769)</f>
        <v>41885</v>
      </c>
      <c r="AF769" s="381">
        <v>2155</v>
      </c>
      <c r="AG769" s="387">
        <v>5000</v>
      </c>
      <c r="AH769" s="387">
        <f t="shared" ref="AH769:AH774" si="256">(AG769-Z769*1000)</f>
        <v>0</v>
      </c>
      <c r="AI769" s="388">
        <f t="shared" ref="AI769:AI774" si="257">(AG769*AB769/1000)</f>
        <v>1250</v>
      </c>
      <c r="AJ769" s="382">
        <f t="shared" ref="AJ769:AJ774" si="258">(AE769+28)</f>
        <v>41913</v>
      </c>
      <c r="AK769" s="1005">
        <f t="shared" ref="AK769:AK777" si="259">(AI769*0.05)</f>
        <v>62.5</v>
      </c>
      <c r="AL769" s="537"/>
    </row>
    <row r="770" spans="21:38">
      <c r="U770" s="553"/>
      <c r="V770" s="869" t="s">
        <v>126</v>
      </c>
      <c r="W770" s="1078">
        <v>2</v>
      </c>
      <c r="X770" s="732" t="s">
        <v>74</v>
      </c>
      <c r="Y770" s="735">
        <v>41913</v>
      </c>
      <c r="Z770" s="1079">
        <v>5</v>
      </c>
      <c r="AA770" s="732" t="s">
        <v>35</v>
      </c>
      <c r="AB770" s="1080">
        <v>250</v>
      </c>
      <c r="AC770" s="1081"/>
      <c r="AD770" s="734">
        <v>41921</v>
      </c>
      <c r="AE770" s="735">
        <f>(AD770)</f>
        <v>41921</v>
      </c>
      <c r="AF770" s="732" t="s">
        <v>78</v>
      </c>
      <c r="AG770" s="731">
        <v>5000</v>
      </c>
      <c r="AH770" s="731">
        <f t="shared" si="256"/>
        <v>0</v>
      </c>
      <c r="AI770" s="743">
        <f t="shared" si="257"/>
        <v>1250</v>
      </c>
      <c r="AJ770" s="735">
        <f t="shared" si="258"/>
        <v>41949</v>
      </c>
      <c r="AK770" s="200">
        <f t="shared" si="259"/>
        <v>62.5</v>
      </c>
      <c r="AL770" s="514"/>
    </row>
    <row r="771" spans="21:38">
      <c r="U771" s="553"/>
      <c r="V771" s="563" t="s">
        <v>321</v>
      </c>
      <c r="W771" s="480">
        <v>3</v>
      </c>
      <c r="X771" s="196" t="s">
        <v>74</v>
      </c>
      <c r="Y771" s="197">
        <v>42054</v>
      </c>
      <c r="Z771" s="336">
        <v>2.5</v>
      </c>
      <c r="AA771" s="196" t="s">
        <v>35</v>
      </c>
      <c r="AB771" s="334">
        <v>250</v>
      </c>
      <c r="AC771" s="335"/>
      <c r="AD771" s="272">
        <v>42059</v>
      </c>
      <c r="AE771" s="197">
        <f>(AD771)</f>
        <v>42059</v>
      </c>
      <c r="AF771" s="196" t="s">
        <v>78</v>
      </c>
      <c r="AG771" s="198">
        <v>2500</v>
      </c>
      <c r="AH771" s="198">
        <f t="shared" si="256"/>
        <v>0</v>
      </c>
      <c r="AI771" s="199">
        <f t="shared" si="257"/>
        <v>625</v>
      </c>
      <c r="AJ771" s="197">
        <f t="shared" si="258"/>
        <v>42087</v>
      </c>
      <c r="AK771" s="200">
        <f t="shared" si="259"/>
        <v>31.25</v>
      </c>
      <c r="AL771" s="514"/>
    </row>
    <row r="772" spans="21:38">
      <c r="U772" s="553"/>
      <c r="V772" s="563" t="s">
        <v>322</v>
      </c>
      <c r="W772" s="480">
        <v>5</v>
      </c>
      <c r="X772" s="196" t="s">
        <v>74</v>
      </c>
      <c r="Y772" s="197">
        <v>42212</v>
      </c>
      <c r="Z772" s="336">
        <v>1</v>
      </c>
      <c r="AA772" s="196" t="s">
        <v>35</v>
      </c>
      <c r="AB772" s="334">
        <v>279</v>
      </c>
      <c r="AC772" s="335"/>
      <c r="AD772" s="272">
        <v>42213</v>
      </c>
      <c r="AE772" s="197">
        <v>42212</v>
      </c>
      <c r="AF772" s="196">
        <v>2510</v>
      </c>
      <c r="AG772" s="198">
        <v>1000</v>
      </c>
      <c r="AH772" s="198">
        <f t="shared" si="256"/>
        <v>0</v>
      </c>
      <c r="AI772" s="199">
        <f t="shared" si="257"/>
        <v>279</v>
      </c>
      <c r="AJ772" s="197">
        <f t="shared" si="258"/>
        <v>42240</v>
      </c>
      <c r="AK772" s="200">
        <f t="shared" si="259"/>
        <v>13.950000000000001</v>
      </c>
      <c r="AL772" s="514"/>
    </row>
    <row r="773" spans="21:38">
      <c r="U773" s="553"/>
      <c r="V773" s="563" t="s">
        <v>323</v>
      </c>
      <c r="W773" s="480">
        <v>6</v>
      </c>
      <c r="X773" s="196" t="s">
        <v>74</v>
      </c>
      <c r="Y773" s="197">
        <v>42212</v>
      </c>
      <c r="Z773" s="356">
        <v>0.5</v>
      </c>
      <c r="AA773" s="196" t="s">
        <v>35</v>
      </c>
      <c r="AB773" s="334">
        <v>259</v>
      </c>
      <c r="AC773" s="335"/>
      <c r="AD773" s="272">
        <v>42216</v>
      </c>
      <c r="AE773" s="197">
        <v>42265</v>
      </c>
      <c r="AF773" s="196">
        <v>2554</v>
      </c>
      <c r="AG773" s="198">
        <v>500</v>
      </c>
      <c r="AH773" s="198">
        <f t="shared" si="256"/>
        <v>0</v>
      </c>
      <c r="AI773" s="199">
        <f t="shared" si="257"/>
        <v>129.5</v>
      </c>
      <c r="AJ773" s="197">
        <f t="shared" si="258"/>
        <v>42293</v>
      </c>
      <c r="AK773" s="200">
        <f t="shared" si="259"/>
        <v>6.4750000000000005</v>
      </c>
      <c r="AL773" s="514"/>
    </row>
    <row r="774" spans="21:38">
      <c r="U774" s="553"/>
      <c r="V774" s="563" t="s">
        <v>322</v>
      </c>
      <c r="W774" s="196">
        <v>7</v>
      </c>
      <c r="X774" s="196" t="s">
        <v>74</v>
      </c>
      <c r="Y774" s="197">
        <v>42233</v>
      </c>
      <c r="Z774" s="336">
        <v>2</v>
      </c>
      <c r="AA774" s="196" t="s">
        <v>35</v>
      </c>
      <c r="AB774" s="334">
        <v>279</v>
      </c>
      <c r="AC774" s="335"/>
      <c r="AD774" s="272">
        <v>42235</v>
      </c>
      <c r="AE774" s="197">
        <v>42236</v>
      </c>
      <c r="AF774" s="271">
        <v>2531</v>
      </c>
      <c r="AG774" s="198">
        <v>2000</v>
      </c>
      <c r="AH774" s="198">
        <f t="shared" si="256"/>
        <v>0</v>
      </c>
      <c r="AI774" s="199">
        <f t="shared" si="257"/>
        <v>558</v>
      </c>
      <c r="AJ774" s="197">
        <f t="shared" si="258"/>
        <v>42264</v>
      </c>
      <c r="AK774" s="200">
        <f t="shared" si="259"/>
        <v>27.900000000000002</v>
      </c>
      <c r="AL774" s="324"/>
    </row>
    <row r="775" spans="21:38">
      <c r="U775" s="553"/>
      <c r="V775" s="563" t="s">
        <v>322</v>
      </c>
      <c r="W775" s="196">
        <v>8</v>
      </c>
      <c r="X775" s="196" t="s">
        <v>74</v>
      </c>
      <c r="Y775" s="197">
        <v>42264</v>
      </c>
      <c r="Z775" s="336">
        <v>5</v>
      </c>
      <c r="AA775" s="196" t="s">
        <v>35</v>
      </c>
      <c r="AB775" s="334">
        <v>279</v>
      </c>
      <c r="AC775" s="335"/>
      <c r="AD775" s="272">
        <v>42268</v>
      </c>
      <c r="AE775" s="197">
        <v>42265</v>
      </c>
      <c r="AF775" s="209">
        <v>2554</v>
      </c>
      <c r="AG775" s="198">
        <v>5200</v>
      </c>
      <c r="AH775" s="198">
        <f>(AG775-Z775*1000)</f>
        <v>200</v>
      </c>
      <c r="AI775" s="199">
        <f>(AG775*AB775/1000)</f>
        <v>1450.8</v>
      </c>
      <c r="AJ775" s="197">
        <f>(AE775+28)</f>
        <v>42293</v>
      </c>
      <c r="AK775" s="200">
        <f t="shared" si="259"/>
        <v>72.540000000000006</v>
      </c>
      <c r="AL775" s="324"/>
    </row>
    <row r="776" spans="21:38">
      <c r="U776" s="553"/>
      <c r="V776" s="563" t="s">
        <v>322</v>
      </c>
      <c r="W776" s="196">
        <v>9</v>
      </c>
      <c r="X776" s="196" t="s">
        <v>74</v>
      </c>
      <c r="Y776" s="197">
        <v>42264</v>
      </c>
      <c r="Z776" s="336">
        <v>4</v>
      </c>
      <c r="AA776" s="196" t="s">
        <v>35</v>
      </c>
      <c r="AB776" s="334">
        <v>279</v>
      </c>
      <c r="AC776" s="335"/>
      <c r="AD776" s="272">
        <v>42312</v>
      </c>
      <c r="AE776" s="197">
        <v>42318</v>
      </c>
      <c r="AF776" s="209">
        <v>2601</v>
      </c>
      <c r="AG776" s="198">
        <v>4000</v>
      </c>
      <c r="AH776" s="198">
        <f>(AG776-Z776*1000)</f>
        <v>0</v>
      </c>
      <c r="AI776" s="199">
        <f>(AG776*AB776/1000)</f>
        <v>1116</v>
      </c>
      <c r="AJ776" s="197">
        <f>(AE776+28)</f>
        <v>42346</v>
      </c>
      <c r="AK776" s="200">
        <f t="shared" si="259"/>
        <v>55.800000000000004</v>
      </c>
      <c r="AL776" s="324"/>
    </row>
    <row r="777" spans="21:38">
      <c r="U777" s="553"/>
      <c r="V777" s="563" t="s">
        <v>323</v>
      </c>
      <c r="W777" s="480">
        <v>10</v>
      </c>
      <c r="X777" s="196" t="s">
        <v>74</v>
      </c>
      <c r="Y777" s="197">
        <v>42212</v>
      </c>
      <c r="Z777" s="336">
        <v>1</v>
      </c>
      <c r="AA777" s="196" t="s">
        <v>35</v>
      </c>
      <c r="AB777" s="334">
        <v>259</v>
      </c>
      <c r="AC777" s="335"/>
      <c r="AD777" s="272">
        <v>42312</v>
      </c>
      <c r="AE777" s="197">
        <v>42318</v>
      </c>
      <c r="AF777" s="196">
        <v>2601</v>
      </c>
      <c r="AG777" s="198">
        <v>1000</v>
      </c>
      <c r="AH777" s="198">
        <f>(AG777-Z777*1000)</f>
        <v>0</v>
      </c>
      <c r="AI777" s="199">
        <f>(AG777*AB777/1000)</f>
        <v>259</v>
      </c>
      <c r="AJ777" s="197">
        <f>(AE777+28)</f>
        <v>42346</v>
      </c>
      <c r="AK777" s="200">
        <f t="shared" si="259"/>
        <v>12.950000000000001</v>
      </c>
      <c r="AL777" s="324"/>
    </row>
    <row r="778" spans="21:38" ht="15" thickBot="1">
      <c r="U778" s="581"/>
      <c r="V778" s="1501"/>
      <c r="W778" s="326"/>
      <c r="X778" s="326"/>
      <c r="Y778" s="326"/>
      <c r="Z778" s="326"/>
      <c r="AA778" s="326"/>
      <c r="AB778" s="326"/>
      <c r="AC778" s="326"/>
      <c r="AD778" s="326"/>
      <c r="AE778" s="326"/>
      <c r="AF778" s="326"/>
      <c r="AG778" s="326"/>
      <c r="AH778" s="326"/>
      <c r="AI778" s="326"/>
      <c r="AJ778" s="326"/>
      <c r="AK778" s="582"/>
      <c r="AL778" s="462"/>
    </row>
    <row r="780" spans="21:38" ht="24" thickBot="1">
      <c r="V780" s="94" t="s">
        <v>307</v>
      </c>
      <c r="W780" t="s">
        <v>106</v>
      </c>
      <c r="Z780" s="2"/>
      <c r="AD780" t="s">
        <v>389</v>
      </c>
      <c r="AI780" t="s">
        <v>257</v>
      </c>
      <c r="AK780" t="s">
        <v>312</v>
      </c>
      <c r="AL780" s="1356"/>
    </row>
    <row r="781" spans="21:38">
      <c r="U781" s="546"/>
      <c r="V781" s="548"/>
      <c r="W781" s="622"/>
      <c r="X781" s="281" t="s">
        <v>14</v>
      </c>
      <c r="Y781" s="281" t="s">
        <v>12</v>
      </c>
      <c r="Z781" s="281"/>
      <c r="AA781" s="227"/>
      <c r="AB781" s="281" t="s">
        <v>15</v>
      </c>
      <c r="AC781" s="281" t="s">
        <v>16</v>
      </c>
      <c r="AD781" s="229" t="s">
        <v>12</v>
      </c>
      <c r="AE781" s="151" t="s">
        <v>12</v>
      </c>
      <c r="AF781" s="4"/>
      <c r="AG781" s="4"/>
      <c r="AH781" s="4"/>
      <c r="AI781" s="297"/>
      <c r="AJ781" s="299" t="s">
        <v>12</v>
      </c>
      <c r="AK781" s="281" t="s">
        <v>17</v>
      </c>
      <c r="AL781" s="229"/>
    </row>
    <row r="782" spans="21:38">
      <c r="U782" s="179"/>
      <c r="V782" s="469" t="s">
        <v>4</v>
      </c>
      <c r="W782" s="153" t="s">
        <v>18</v>
      </c>
      <c r="X782" s="8" t="s">
        <v>19</v>
      </c>
      <c r="Y782" s="8" t="s">
        <v>19</v>
      </c>
      <c r="Z782" s="8" t="s">
        <v>20</v>
      </c>
      <c r="AA782" s="8" t="s">
        <v>21</v>
      </c>
      <c r="AB782" s="8" t="s">
        <v>22</v>
      </c>
      <c r="AC782" s="8" t="s">
        <v>19</v>
      </c>
      <c r="AD782" s="283" t="s">
        <v>23</v>
      </c>
      <c r="AE782" s="153" t="s">
        <v>23</v>
      </c>
      <c r="AF782" s="8" t="s">
        <v>24</v>
      </c>
      <c r="AG782" s="8" t="s">
        <v>20</v>
      </c>
      <c r="AH782" s="8" t="s">
        <v>25</v>
      </c>
      <c r="AI782" s="152" t="s">
        <v>0</v>
      </c>
      <c r="AJ782" s="282" t="s">
        <v>11</v>
      </c>
      <c r="AK782" s="8" t="s">
        <v>11</v>
      </c>
      <c r="AL782" s="283" t="s">
        <v>26</v>
      </c>
    </row>
    <row r="783" spans="21:38">
      <c r="U783" s="179"/>
      <c r="V783" s="549"/>
      <c r="W783" s="224"/>
      <c r="X783" s="8" t="s">
        <v>3</v>
      </c>
      <c r="Y783" s="8" t="s">
        <v>18</v>
      </c>
      <c r="Z783" s="8"/>
      <c r="AA783" s="10"/>
      <c r="AB783" s="8" t="s">
        <v>21</v>
      </c>
      <c r="AC783" s="8" t="s">
        <v>3</v>
      </c>
      <c r="AD783" s="283" t="s">
        <v>27</v>
      </c>
      <c r="AE783" s="153" t="s">
        <v>28</v>
      </c>
      <c r="AF783" s="10"/>
      <c r="AG783" s="10"/>
      <c r="AH783" s="10"/>
      <c r="AI783" s="298"/>
      <c r="AJ783" s="282" t="s">
        <v>29</v>
      </c>
      <c r="AK783" s="8" t="s">
        <v>30</v>
      </c>
      <c r="AL783" s="283"/>
    </row>
    <row r="784" spans="21:38" ht="15" thickBot="1">
      <c r="U784" s="547"/>
      <c r="V784" s="550"/>
      <c r="W784" s="155"/>
      <c r="X784" s="14"/>
      <c r="Y784" s="13"/>
      <c r="Z784" s="14"/>
      <c r="AA784" s="13"/>
      <c r="AB784" s="14"/>
      <c r="AC784" s="13"/>
      <c r="AD784" s="285"/>
      <c r="AE784" s="791"/>
      <c r="AF784" s="560"/>
      <c r="AG784" s="560"/>
      <c r="AH784" s="560"/>
      <c r="AI784" s="792"/>
      <c r="AJ784" s="284"/>
      <c r="AK784" s="560"/>
      <c r="AL784" s="285"/>
    </row>
    <row r="785" spans="21:38">
      <c r="U785" s="551"/>
      <c r="V785" s="784" t="s">
        <v>38</v>
      </c>
      <c r="W785" s="785">
        <v>1</v>
      </c>
      <c r="X785" s="696" t="s">
        <v>36</v>
      </c>
      <c r="Y785" s="697">
        <v>41746</v>
      </c>
      <c r="Z785" s="786">
        <v>25</v>
      </c>
      <c r="AA785" s="696" t="s">
        <v>35</v>
      </c>
      <c r="AB785" s="787">
        <v>480</v>
      </c>
      <c r="AC785" s="698"/>
      <c r="AD785" s="789">
        <v>41800</v>
      </c>
      <c r="AE785" s="371">
        <v>41807</v>
      </c>
      <c r="AF785" s="370">
        <v>2074</v>
      </c>
      <c r="AG785" s="378">
        <v>25200</v>
      </c>
      <c r="AH785" s="378">
        <f t="shared" ref="AH785:AH790" si="260">(AG785-Z785*1000)</f>
        <v>200</v>
      </c>
      <c r="AI785" s="379">
        <f t="shared" ref="AI785:AI790" si="261">(AG785*AB785/1000)</f>
        <v>12096</v>
      </c>
      <c r="AJ785" s="788">
        <f t="shared" ref="AJ785:AJ790" si="262">(AE785+28)</f>
        <v>41835</v>
      </c>
      <c r="AK785" s="389">
        <f t="shared" ref="AK785:AK790" si="263">(AI785*0.05)</f>
        <v>604.80000000000007</v>
      </c>
      <c r="AL785" s="323"/>
    </row>
    <row r="786" spans="21:38">
      <c r="U786" s="553"/>
      <c r="V786" s="563" t="s">
        <v>38</v>
      </c>
      <c r="W786" s="480">
        <v>2</v>
      </c>
      <c r="X786" s="196" t="s">
        <v>36</v>
      </c>
      <c r="Y786" s="197">
        <v>41856</v>
      </c>
      <c r="Z786" s="336">
        <v>25</v>
      </c>
      <c r="AA786" s="196" t="s">
        <v>35</v>
      </c>
      <c r="AB786" s="334">
        <v>480</v>
      </c>
      <c r="AC786" s="335"/>
      <c r="AD786" s="790">
        <v>41871</v>
      </c>
      <c r="AE786" s="197">
        <v>41871</v>
      </c>
      <c r="AF786" s="196">
        <v>2137</v>
      </c>
      <c r="AG786" s="198">
        <v>25200</v>
      </c>
      <c r="AH786" s="198">
        <f t="shared" si="260"/>
        <v>200</v>
      </c>
      <c r="AI786" s="199">
        <f t="shared" si="261"/>
        <v>12096</v>
      </c>
      <c r="AJ786" s="341">
        <f t="shared" si="262"/>
        <v>41899</v>
      </c>
      <c r="AK786" s="200">
        <f t="shared" si="263"/>
        <v>604.80000000000007</v>
      </c>
      <c r="AL786" s="250"/>
    </row>
    <row r="787" spans="21:38">
      <c r="U787" s="553"/>
      <c r="V787" s="563" t="s">
        <v>38</v>
      </c>
      <c r="W787" s="480">
        <v>3</v>
      </c>
      <c r="X787" s="196" t="s">
        <v>36</v>
      </c>
      <c r="Y787" s="197">
        <v>41950</v>
      </c>
      <c r="Z787" s="336">
        <v>25</v>
      </c>
      <c r="AA787" s="196" t="s">
        <v>35</v>
      </c>
      <c r="AB787" s="334">
        <v>480</v>
      </c>
      <c r="AC787" s="335"/>
      <c r="AD787" s="790">
        <v>41957</v>
      </c>
      <c r="AE787" s="197">
        <f>(AD787)</f>
        <v>41957</v>
      </c>
      <c r="AF787" s="196">
        <v>2247</v>
      </c>
      <c r="AG787" s="198">
        <v>25200</v>
      </c>
      <c r="AH787" s="198">
        <f t="shared" si="260"/>
        <v>200</v>
      </c>
      <c r="AI787" s="199">
        <f t="shared" si="261"/>
        <v>12096</v>
      </c>
      <c r="AJ787" s="341">
        <f t="shared" si="262"/>
        <v>41985</v>
      </c>
      <c r="AK787" s="200">
        <f t="shared" si="263"/>
        <v>604.80000000000007</v>
      </c>
      <c r="AL787" s="300"/>
    </row>
    <row r="788" spans="21:38">
      <c r="U788" s="553"/>
      <c r="V788" s="563" t="s">
        <v>38</v>
      </c>
      <c r="W788" s="480">
        <v>4</v>
      </c>
      <c r="X788" s="196" t="s">
        <v>36</v>
      </c>
      <c r="Y788" s="197">
        <v>42067</v>
      </c>
      <c r="Z788" s="336">
        <v>26</v>
      </c>
      <c r="AA788" s="196" t="s">
        <v>35</v>
      </c>
      <c r="AB788" s="334">
        <v>480</v>
      </c>
      <c r="AC788" s="335"/>
      <c r="AD788" s="790">
        <v>42068</v>
      </c>
      <c r="AE788" s="197">
        <f>(AD788)</f>
        <v>42068</v>
      </c>
      <c r="AF788" s="196">
        <v>2371</v>
      </c>
      <c r="AG788" s="198">
        <v>26000</v>
      </c>
      <c r="AH788" s="198">
        <f t="shared" si="260"/>
        <v>0</v>
      </c>
      <c r="AI788" s="199">
        <f t="shared" si="261"/>
        <v>12480</v>
      </c>
      <c r="AJ788" s="341">
        <f t="shared" si="262"/>
        <v>42096</v>
      </c>
      <c r="AK788" s="200">
        <f t="shared" si="263"/>
        <v>624</v>
      </c>
      <c r="AL788" s="300"/>
    </row>
    <row r="789" spans="21:38">
      <c r="U789" s="553"/>
      <c r="V789" s="563" t="s">
        <v>139</v>
      </c>
      <c r="W789" s="480">
        <v>5</v>
      </c>
      <c r="X789" s="196" t="s">
        <v>36</v>
      </c>
      <c r="Y789" s="197">
        <v>42067</v>
      </c>
      <c r="Z789" s="336">
        <v>3</v>
      </c>
      <c r="AA789" s="196" t="s">
        <v>35</v>
      </c>
      <c r="AB789" s="334">
        <v>280</v>
      </c>
      <c r="AC789" s="335"/>
      <c r="AD789" s="790">
        <v>42068</v>
      </c>
      <c r="AE789" s="197">
        <f>(AD789)</f>
        <v>42068</v>
      </c>
      <c r="AF789" s="196">
        <v>2371</v>
      </c>
      <c r="AG789" s="198">
        <v>3000</v>
      </c>
      <c r="AH789" s="198">
        <f t="shared" si="260"/>
        <v>0</v>
      </c>
      <c r="AI789" s="199">
        <f t="shared" si="261"/>
        <v>840</v>
      </c>
      <c r="AJ789" s="341">
        <f t="shared" si="262"/>
        <v>42096</v>
      </c>
      <c r="AK789" s="200">
        <f t="shared" si="263"/>
        <v>42</v>
      </c>
      <c r="AL789" s="300"/>
    </row>
    <row r="790" spans="21:38">
      <c r="U790" s="553"/>
      <c r="V790" s="563" t="s">
        <v>38</v>
      </c>
      <c r="W790" s="480">
        <v>6</v>
      </c>
      <c r="X790" s="196" t="s">
        <v>36</v>
      </c>
      <c r="Y790" s="197">
        <v>42114</v>
      </c>
      <c r="Z790" s="336">
        <v>30</v>
      </c>
      <c r="AA790" s="196" t="s">
        <v>35</v>
      </c>
      <c r="AB790" s="334">
        <v>480</v>
      </c>
      <c r="AC790" s="335"/>
      <c r="AD790" s="790">
        <v>42116</v>
      </c>
      <c r="AE790" s="197">
        <f>(AD790)</f>
        <v>42116</v>
      </c>
      <c r="AF790" s="196">
        <v>2425</v>
      </c>
      <c r="AG790" s="198">
        <v>30000</v>
      </c>
      <c r="AH790" s="198">
        <f t="shared" si="260"/>
        <v>0</v>
      </c>
      <c r="AI790" s="199">
        <f t="shared" si="261"/>
        <v>14400</v>
      </c>
      <c r="AJ790" s="341">
        <f t="shared" si="262"/>
        <v>42144</v>
      </c>
      <c r="AK790" s="200">
        <f t="shared" si="263"/>
        <v>720</v>
      </c>
      <c r="AL790" s="300"/>
    </row>
    <row r="791" spans="21:38">
      <c r="U791" s="553"/>
      <c r="V791" s="563" t="s">
        <v>38</v>
      </c>
      <c r="W791" s="480">
        <v>7</v>
      </c>
      <c r="X791" s="196" t="s">
        <v>36</v>
      </c>
      <c r="Y791" s="197">
        <v>42185</v>
      </c>
      <c r="Z791" s="336">
        <v>20</v>
      </c>
      <c r="AA791" s="196" t="s">
        <v>35</v>
      </c>
      <c r="AB791" s="334">
        <v>480</v>
      </c>
      <c r="AC791" s="335"/>
      <c r="AD791" s="790">
        <v>42186</v>
      </c>
      <c r="AE791" s="197">
        <f>(AD791)</f>
        <v>42186</v>
      </c>
      <c r="AF791" s="196">
        <v>2492</v>
      </c>
      <c r="AG791" s="198">
        <v>20000</v>
      </c>
      <c r="AH791" s="198">
        <f>(AG791-Z791*1000)</f>
        <v>0</v>
      </c>
      <c r="AI791" s="199">
        <f>(AG791*AB791/1000)</f>
        <v>9600</v>
      </c>
      <c r="AJ791" s="341">
        <f>(AE791+28)</f>
        <v>42214</v>
      </c>
      <c r="AK791" s="200">
        <f>(AI791*0.05)</f>
        <v>480</v>
      </c>
      <c r="AL791" s="301"/>
    </row>
    <row r="792" spans="21:38">
      <c r="U792" s="553"/>
      <c r="V792" s="563" t="s">
        <v>38</v>
      </c>
      <c r="W792" s="480">
        <v>8</v>
      </c>
      <c r="X792" s="196" t="s">
        <v>36</v>
      </c>
      <c r="Y792" s="197">
        <v>42300</v>
      </c>
      <c r="Z792" s="336">
        <v>30</v>
      </c>
      <c r="AA792" s="196" t="s">
        <v>35</v>
      </c>
      <c r="AB792" s="334">
        <v>449.5</v>
      </c>
      <c r="AC792" s="335"/>
      <c r="AD792" s="790">
        <v>42303</v>
      </c>
      <c r="AE792" s="197">
        <v>42304</v>
      </c>
      <c r="AF792" s="196">
        <v>2588</v>
      </c>
      <c r="AG792" s="198">
        <v>30000</v>
      </c>
      <c r="AH792" s="198">
        <f>(AG792-Z792*1000)</f>
        <v>0</v>
      </c>
      <c r="AI792" s="199">
        <f>(AG792*AB792/1000)</f>
        <v>13485</v>
      </c>
      <c r="AJ792" s="341">
        <f>(AE792+28)</f>
        <v>42332</v>
      </c>
      <c r="AK792" s="200">
        <f>(AI792*0.05)</f>
        <v>674.25</v>
      </c>
      <c r="AL792" s="301"/>
    </row>
    <row r="793" spans="21:38">
      <c r="U793" s="553"/>
      <c r="V793" s="559"/>
      <c r="W793" s="40"/>
      <c r="X793" s="40"/>
      <c r="Y793" s="41"/>
      <c r="Z793" s="42"/>
      <c r="AA793" s="40"/>
      <c r="AB793" s="43"/>
      <c r="AC793" s="44"/>
      <c r="AD793" s="141"/>
      <c r="AE793" s="187"/>
      <c r="AF793" s="183"/>
      <c r="AG793" s="322"/>
      <c r="AH793" s="188"/>
      <c r="AI793" s="189"/>
      <c r="AJ793" s="45"/>
      <c r="AK793" s="39"/>
      <c r="AL793" s="301"/>
    </row>
    <row r="794" spans="21:38">
      <c r="U794" s="553"/>
      <c r="V794" s="559"/>
      <c r="W794" s="40"/>
      <c r="X794" s="40"/>
      <c r="Y794" s="41"/>
      <c r="Z794" s="42"/>
      <c r="AA794" s="40"/>
      <c r="AB794" s="43"/>
      <c r="AC794" s="44"/>
      <c r="AD794" s="141"/>
      <c r="AE794" s="187"/>
      <c r="AF794" s="183"/>
      <c r="AG794" s="322"/>
      <c r="AH794" s="188"/>
      <c r="AI794" s="189"/>
      <c r="AJ794" s="45"/>
      <c r="AK794" s="39"/>
      <c r="AL794" s="301"/>
    </row>
    <row r="795" spans="21:38">
      <c r="U795" s="553"/>
      <c r="V795" s="559"/>
      <c r="W795" s="40"/>
      <c r="X795" s="40"/>
      <c r="Y795" s="41"/>
      <c r="Z795" s="42"/>
      <c r="AA795" s="40"/>
      <c r="AB795" s="43"/>
      <c r="AC795" s="44"/>
      <c r="AD795" s="141"/>
      <c r="AE795" s="187"/>
      <c r="AF795" s="183"/>
      <c r="AG795" s="322"/>
      <c r="AH795" s="188"/>
      <c r="AI795" s="189"/>
      <c r="AJ795" s="45"/>
      <c r="AK795" s="39"/>
      <c r="AL795" s="301"/>
    </row>
    <row r="796" spans="21:38">
      <c r="U796" s="553"/>
      <c r="V796" s="559"/>
      <c r="W796" s="40"/>
      <c r="X796" s="40"/>
      <c r="Y796" s="41"/>
      <c r="Z796" s="42"/>
      <c r="AA796" s="40"/>
      <c r="AB796" s="43"/>
      <c r="AC796" s="44"/>
      <c r="AD796" s="141"/>
      <c r="AE796" s="187"/>
      <c r="AF796" s="183"/>
      <c r="AG796" s="322"/>
      <c r="AH796" s="188"/>
      <c r="AI796" s="189"/>
      <c r="AJ796" s="45"/>
      <c r="AK796" s="39"/>
      <c r="AL796" s="301"/>
    </row>
    <row r="797" spans="21:38">
      <c r="U797" s="553"/>
      <c r="V797" s="559"/>
      <c r="W797" s="40"/>
      <c r="X797" s="40"/>
      <c r="Y797" s="41"/>
      <c r="Z797" s="42"/>
      <c r="AA797" s="40"/>
      <c r="AB797" s="43"/>
      <c r="AC797" s="44"/>
      <c r="AD797" s="141"/>
      <c r="AE797" s="187"/>
      <c r="AF797" s="183"/>
      <c r="AG797" s="322"/>
      <c r="AH797" s="188"/>
      <c r="AI797" s="189"/>
      <c r="AJ797" s="45"/>
      <c r="AK797" s="39"/>
      <c r="AL797" s="301"/>
    </row>
    <row r="798" spans="21:38">
      <c r="U798" s="553"/>
      <c r="V798" s="559"/>
      <c r="W798" s="40"/>
      <c r="X798" s="40"/>
      <c r="Y798" s="41"/>
      <c r="Z798" s="42"/>
      <c r="AA798" s="40"/>
      <c r="AB798" s="43"/>
      <c r="AC798" s="44"/>
      <c r="AD798" s="141"/>
      <c r="AE798" s="187"/>
      <c r="AF798" s="183"/>
      <c r="AG798" s="322"/>
      <c r="AH798" s="188"/>
      <c r="AI798" s="189"/>
      <c r="AJ798" s="45"/>
      <c r="AK798" s="39"/>
      <c r="AL798" s="301"/>
    </row>
    <row r="799" spans="21:38" ht="15" thickBot="1">
      <c r="U799" s="547"/>
      <c r="V799" s="602"/>
      <c r="W799" s="242"/>
      <c r="X799" s="242"/>
      <c r="Y799" s="243"/>
      <c r="Z799" s="244"/>
      <c r="AA799" s="245"/>
      <c r="AB799" s="246"/>
      <c r="AC799" s="247"/>
      <c r="AD799" s="556"/>
      <c r="AE799" s="456"/>
      <c r="AF799" s="457"/>
      <c r="AG799" s="458"/>
      <c r="AH799" s="459"/>
      <c r="AI799" s="460"/>
      <c r="AJ799" s="603"/>
      <c r="AK799" s="302"/>
      <c r="AL799" s="303"/>
    </row>
    <row r="801" spans="21:38" ht="24" thickBot="1">
      <c r="V801" s="94" t="s">
        <v>308</v>
      </c>
    </row>
    <row r="802" spans="21:38">
      <c r="U802" s="546"/>
      <c r="V802" s="548"/>
      <c r="W802" s="622"/>
      <c r="X802" s="281" t="s">
        <v>14</v>
      </c>
      <c r="Y802" s="281" t="s">
        <v>12</v>
      </c>
      <c r="Z802" s="281"/>
      <c r="AA802" s="227"/>
      <c r="AB802" s="281" t="s">
        <v>15</v>
      </c>
      <c r="AC802" s="281" t="s">
        <v>16</v>
      </c>
      <c r="AD802" s="229" t="s">
        <v>12</v>
      </c>
      <c r="AE802" s="1358" t="s">
        <v>12</v>
      </c>
      <c r="AF802" s="227"/>
      <c r="AG802" s="227"/>
      <c r="AH802" s="227"/>
      <c r="AI802" s="1359"/>
      <c r="AJ802" s="299" t="s">
        <v>12</v>
      </c>
      <c r="AK802" s="281" t="s">
        <v>17</v>
      </c>
      <c r="AL802" s="229"/>
    </row>
    <row r="803" spans="21:38">
      <c r="U803" s="179"/>
      <c r="V803" s="469" t="s">
        <v>4</v>
      </c>
      <c r="W803" s="153" t="s">
        <v>18</v>
      </c>
      <c r="X803" s="8" t="s">
        <v>19</v>
      </c>
      <c r="Y803" s="8" t="s">
        <v>19</v>
      </c>
      <c r="Z803" s="8" t="s">
        <v>20</v>
      </c>
      <c r="AA803" s="8" t="s">
        <v>21</v>
      </c>
      <c r="AB803" s="8" t="s">
        <v>22</v>
      </c>
      <c r="AC803" s="8" t="s">
        <v>19</v>
      </c>
      <c r="AD803" s="283" t="s">
        <v>23</v>
      </c>
      <c r="AE803" s="153" t="s">
        <v>23</v>
      </c>
      <c r="AF803" s="8" t="s">
        <v>24</v>
      </c>
      <c r="AG803" s="8" t="s">
        <v>20</v>
      </c>
      <c r="AH803" s="8" t="s">
        <v>25</v>
      </c>
      <c r="AI803" s="152" t="s">
        <v>0</v>
      </c>
      <c r="AJ803" s="282" t="s">
        <v>11</v>
      </c>
      <c r="AK803" s="8" t="s">
        <v>11</v>
      </c>
      <c r="AL803" s="283" t="s">
        <v>26</v>
      </c>
    </row>
    <row r="804" spans="21:38">
      <c r="U804" s="179"/>
      <c r="V804" s="549"/>
      <c r="W804" s="224"/>
      <c r="X804" s="8" t="s">
        <v>3</v>
      </c>
      <c r="Y804" s="8" t="s">
        <v>18</v>
      </c>
      <c r="Z804" s="8"/>
      <c r="AA804" s="10"/>
      <c r="AB804" s="8" t="s">
        <v>21</v>
      </c>
      <c r="AC804" s="8" t="s">
        <v>3</v>
      </c>
      <c r="AD804" s="283" t="s">
        <v>27</v>
      </c>
      <c r="AE804" s="153" t="s">
        <v>28</v>
      </c>
      <c r="AF804" s="10"/>
      <c r="AG804" s="10"/>
      <c r="AH804" s="10"/>
      <c r="AI804" s="298"/>
      <c r="AJ804" s="282" t="s">
        <v>29</v>
      </c>
      <c r="AK804" s="8" t="s">
        <v>30</v>
      </c>
      <c r="AL804" s="283"/>
    </row>
    <row r="805" spans="21:38" ht="15" thickBot="1">
      <c r="U805" s="547"/>
      <c r="V805" s="550"/>
      <c r="W805" s="155"/>
      <c r="X805" s="14"/>
      <c r="Y805" s="13"/>
      <c r="Z805" s="14"/>
      <c r="AA805" s="13"/>
      <c r="AB805" s="14"/>
      <c r="AC805" s="13"/>
      <c r="AD805" s="285"/>
      <c r="AE805" s="791"/>
      <c r="AF805" s="560"/>
      <c r="AG805" s="560"/>
      <c r="AH805" s="560"/>
      <c r="AI805" s="792"/>
      <c r="AJ805" s="284"/>
      <c r="AK805" s="560"/>
      <c r="AL805" s="285"/>
    </row>
    <row r="806" spans="21:38">
      <c r="U806" s="551"/>
      <c r="V806" s="764" t="s">
        <v>313</v>
      </c>
      <c r="W806" s="491">
        <v>1</v>
      </c>
      <c r="X806" s="342" t="s">
        <v>36</v>
      </c>
      <c r="Y806" s="343">
        <v>42201</v>
      </c>
      <c r="Z806" s="350">
        <v>1000</v>
      </c>
      <c r="AA806" s="342" t="s">
        <v>96</v>
      </c>
      <c r="AB806" s="351">
        <v>18</v>
      </c>
      <c r="AC806" s="352"/>
      <c r="AD806" s="765">
        <v>42226</v>
      </c>
      <c r="AE806" s="382">
        <v>42235</v>
      </c>
      <c r="AF806" s="381">
        <v>2435</v>
      </c>
      <c r="AG806" s="657">
        <v>1001</v>
      </c>
      <c r="AH806" s="657">
        <f>(AG806-Z806)</f>
        <v>1</v>
      </c>
      <c r="AI806" s="658">
        <f>(AG806*AB806)</f>
        <v>18018</v>
      </c>
      <c r="AJ806" s="689">
        <f>(AE806+28)</f>
        <v>42263</v>
      </c>
      <c r="AK806" s="1464">
        <f>(AI806*0.03)</f>
        <v>540.54</v>
      </c>
      <c r="AL806" s="323"/>
    </row>
    <row r="807" spans="21:38">
      <c r="U807" s="553"/>
      <c r="V807" s="563" t="s">
        <v>437</v>
      </c>
      <c r="W807" s="480">
        <v>2</v>
      </c>
      <c r="X807" s="196" t="s">
        <v>36</v>
      </c>
      <c r="Y807" s="197">
        <v>42278</v>
      </c>
      <c r="Z807" s="336">
        <v>1000</v>
      </c>
      <c r="AA807" s="196" t="s">
        <v>96</v>
      </c>
      <c r="AB807" s="334">
        <v>19.600000000000001</v>
      </c>
      <c r="AC807" s="335"/>
      <c r="AD807" s="790">
        <v>42312</v>
      </c>
      <c r="AE807" s="197">
        <v>42425</v>
      </c>
      <c r="AF807" s="196">
        <v>4045</v>
      </c>
      <c r="AG807" s="198">
        <v>1001</v>
      </c>
      <c r="AH807" s="198">
        <f>(AG807-Z807)</f>
        <v>1</v>
      </c>
      <c r="AI807" s="199">
        <f>(AG807*AB807)</f>
        <v>19619.600000000002</v>
      </c>
      <c r="AJ807" s="197">
        <f>(AE807+28)</f>
        <v>42453</v>
      </c>
      <c r="AK807" s="200">
        <f>(AI807*0.03)</f>
        <v>588.58800000000008</v>
      </c>
      <c r="AL807" s="250"/>
    </row>
    <row r="808" spans="21:38">
      <c r="U808" s="553"/>
      <c r="V808" s="563" t="s">
        <v>438</v>
      </c>
      <c r="W808" s="480">
        <v>3</v>
      </c>
      <c r="X808" s="196" t="s">
        <v>36</v>
      </c>
      <c r="Y808" s="197">
        <v>42311</v>
      </c>
      <c r="Z808" s="336">
        <v>1000</v>
      </c>
      <c r="AA808" s="196" t="s">
        <v>96</v>
      </c>
      <c r="AB808" s="334">
        <v>20.3</v>
      </c>
      <c r="AC808" s="335"/>
      <c r="AD808" s="790">
        <v>42328</v>
      </c>
      <c r="AE808" s="197">
        <v>42356</v>
      </c>
      <c r="AF808" s="196">
        <v>4623</v>
      </c>
      <c r="AG808" s="1287">
        <v>1001</v>
      </c>
      <c r="AH808" s="1287">
        <f>(AG808-Z808)</f>
        <v>1</v>
      </c>
      <c r="AI808" s="1006">
        <f>(AG808*AB808)</f>
        <v>20320.3</v>
      </c>
      <c r="AJ808" s="716">
        <f>(AE808+28)</f>
        <v>42384</v>
      </c>
      <c r="AK808" s="1005">
        <f>(AI808*0.03)</f>
        <v>609.60899999999992</v>
      </c>
      <c r="AL808" s="300"/>
    </row>
    <row r="809" spans="21:38">
      <c r="U809" s="553"/>
      <c r="V809" s="563" t="s">
        <v>437</v>
      </c>
      <c r="W809" s="480">
        <v>4</v>
      </c>
      <c r="X809" s="196" t="s">
        <v>36</v>
      </c>
      <c r="Y809" s="197">
        <v>42431</v>
      </c>
      <c r="Z809" s="336">
        <v>1000</v>
      </c>
      <c r="AA809" s="196" t="s">
        <v>96</v>
      </c>
      <c r="AB809" s="334"/>
      <c r="AC809" s="335"/>
      <c r="AD809" s="790">
        <v>42457</v>
      </c>
      <c r="AE809" s="197">
        <v>42465</v>
      </c>
      <c r="AF809" s="196">
        <v>6823</v>
      </c>
      <c r="AG809" s="198">
        <v>768</v>
      </c>
      <c r="AH809" s="198"/>
      <c r="AI809" s="199"/>
      <c r="AJ809" s="341"/>
      <c r="AK809" s="200"/>
      <c r="AL809" s="300"/>
    </row>
    <row r="810" spans="21:38">
      <c r="U810" s="553"/>
      <c r="V810" s="563"/>
      <c r="W810" s="480"/>
      <c r="X810" s="196"/>
      <c r="Y810" s="197"/>
      <c r="Z810" s="336"/>
      <c r="AA810" s="196"/>
      <c r="AB810" s="334"/>
      <c r="AC810" s="335"/>
      <c r="AD810" s="790"/>
      <c r="AE810" s="197"/>
      <c r="AF810" s="196">
        <v>6832</v>
      </c>
      <c r="AG810" s="198">
        <v>150</v>
      </c>
      <c r="AH810" s="198"/>
      <c r="AI810" s="199"/>
      <c r="AJ810" s="341"/>
      <c r="AK810" s="200"/>
      <c r="AL810" s="300"/>
    </row>
    <row r="811" spans="21:38">
      <c r="U811" s="553"/>
      <c r="V811" s="563"/>
      <c r="W811" s="480"/>
      <c r="X811" s="196"/>
      <c r="Y811" s="197"/>
      <c r="Z811" s="336"/>
      <c r="AA811" s="196"/>
      <c r="AB811" s="334"/>
      <c r="AC811" s="335"/>
      <c r="AD811" s="790"/>
      <c r="AE811" s="197"/>
      <c r="AF811" s="196"/>
      <c r="AG811" s="198"/>
      <c r="AH811" s="198"/>
      <c r="AI811" s="199"/>
      <c r="AJ811" s="341"/>
      <c r="AK811" s="200"/>
      <c r="AL811" s="300"/>
    </row>
    <row r="812" spans="21:38">
      <c r="U812" s="553"/>
      <c r="V812" s="563"/>
      <c r="W812" s="480"/>
      <c r="X812" s="196"/>
      <c r="Y812" s="197"/>
      <c r="Z812" s="336"/>
      <c r="AA812" s="196"/>
      <c r="AB812" s="334"/>
      <c r="AC812" s="335"/>
      <c r="AD812" s="790"/>
      <c r="AE812" s="197"/>
      <c r="AF812" s="196"/>
      <c r="AG812" s="198"/>
      <c r="AH812" s="198"/>
      <c r="AI812" s="199"/>
      <c r="AJ812" s="341"/>
      <c r="AK812" s="200"/>
      <c r="AL812" s="301"/>
    </row>
    <row r="813" spans="21:38">
      <c r="U813" s="553"/>
      <c r="V813" s="559"/>
      <c r="W813" s="40"/>
      <c r="X813" s="40"/>
      <c r="Y813" s="41"/>
      <c r="Z813" s="42"/>
      <c r="AA813" s="40"/>
      <c r="AB813" s="43"/>
      <c r="AC813" s="44"/>
      <c r="AD813" s="141"/>
      <c r="AE813" s="187"/>
      <c r="AF813" s="183"/>
      <c r="AG813" s="322"/>
      <c r="AH813" s="188"/>
      <c r="AI813" s="189"/>
      <c r="AJ813" s="45"/>
      <c r="AK813" s="39"/>
      <c r="AL813" s="301"/>
    </row>
    <row r="814" spans="21:38">
      <c r="U814" s="553"/>
      <c r="V814" s="559"/>
      <c r="W814" s="40"/>
      <c r="X814" s="40"/>
      <c r="Y814" s="41"/>
      <c r="Z814" s="42"/>
      <c r="AA814" s="40"/>
      <c r="AB814" s="43"/>
      <c r="AC814" s="44"/>
      <c r="AD814" s="141"/>
      <c r="AE814" s="187"/>
      <c r="AF814" s="183"/>
      <c r="AG814" s="322"/>
      <c r="AH814" s="188"/>
      <c r="AI814" s="189"/>
      <c r="AJ814" s="45"/>
      <c r="AK814" s="39"/>
      <c r="AL814" s="301"/>
    </row>
    <row r="815" spans="21:38">
      <c r="U815" s="553"/>
      <c r="V815" s="559"/>
      <c r="W815" s="40"/>
      <c r="X815" s="40"/>
      <c r="Y815" s="41"/>
      <c r="Z815" s="42"/>
      <c r="AA815" s="40"/>
      <c r="AB815" s="43"/>
      <c r="AC815" s="44"/>
      <c r="AD815" s="141"/>
      <c r="AE815" s="187"/>
      <c r="AF815" s="183"/>
      <c r="AG815" s="322"/>
      <c r="AH815" s="188"/>
      <c r="AI815" s="189"/>
      <c r="AJ815" s="45"/>
      <c r="AK815" s="39"/>
      <c r="AL815" s="301"/>
    </row>
    <row r="816" spans="21:38">
      <c r="U816" s="553"/>
      <c r="V816" s="559"/>
      <c r="W816" s="40"/>
      <c r="X816" s="40"/>
      <c r="Y816" s="41"/>
      <c r="Z816" s="42"/>
      <c r="AA816" s="40"/>
      <c r="AB816" s="43"/>
      <c r="AC816" s="44"/>
      <c r="AD816" s="141"/>
      <c r="AE816" s="187"/>
      <c r="AF816" s="183"/>
      <c r="AG816" s="322"/>
      <c r="AH816" s="188"/>
      <c r="AI816" s="189"/>
      <c r="AJ816" s="45"/>
      <c r="AK816" s="39"/>
      <c r="AL816" s="301"/>
    </row>
    <row r="817" spans="21:38">
      <c r="U817" s="553"/>
      <c r="V817" s="559"/>
      <c r="W817" s="40"/>
      <c r="X817" s="40"/>
      <c r="Y817" s="41"/>
      <c r="Z817" s="42"/>
      <c r="AA817" s="40"/>
      <c r="AB817" s="43"/>
      <c r="AC817" s="44"/>
      <c r="AD817" s="141"/>
      <c r="AE817" s="187"/>
      <c r="AF817" s="183"/>
      <c r="AG817" s="322"/>
      <c r="AH817" s="188"/>
      <c r="AI817" s="189"/>
      <c r="AJ817" s="45"/>
      <c r="AK817" s="39"/>
      <c r="AL817" s="301"/>
    </row>
    <row r="818" spans="21:38">
      <c r="U818" s="553"/>
      <c r="V818" s="559"/>
      <c r="W818" s="40"/>
      <c r="X818" s="40"/>
      <c r="Y818" s="41"/>
      <c r="Z818" s="42"/>
      <c r="AA818" s="40"/>
      <c r="AB818" s="43"/>
      <c r="AC818" s="44"/>
      <c r="AD818" s="141"/>
      <c r="AE818" s="187"/>
      <c r="AF818" s="183"/>
      <c r="AG818" s="322"/>
      <c r="AH818" s="188"/>
      <c r="AI818" s="189"/>
      <c r="AJ818" s="45"/>
      <c r="AK818" s="39"/>
      <c r="AL818" s="301"/>
    </row>
    <row r="819" spans="21:38">
      <c r="U819" s="553"/>
      <c r="V819" s="559"/>
      <c r="W819" s="40"/>
      <c r="X819" s="40"/>
      <c r="Y819" s="41"/>
      <c r="Z819" s="42"/>
      <c r="AA819" s="40"/>
      <c r="AB819" s="43"/>
      <c r="AC819" s="44"/>
      <c r="AD819" s="141"/>
      <c r="AE819" s="187"/>
      <c r="AF819" s="183"/>
      <c r="AG819" s="322"/>
      <c r="AH819" s="188"/>
      <c r="AI819" s="189"/>
      <c r="AJ819" s="45"/>
      <c r="AK819" s="39"/>
      <c r="AL819" s="301"/>
    </row>
    <row r="820" spans="21:38" ht="15" thickBot="1">
      <c r="U820" s="547"/>
      <c r="V820" s="602"/>
      <c r="W820" s="242"/>
      <c r="X820" s="242"/>
      <c r="Y820" s="243"/>
      <c r="Z820" s="244"/>
      <c r="AA820" s="245"/>
      <c r="AB820" s="246"/>
      <c r="AC820" s="247"/>
      <c r="AD820" s="556"/>
      <c r="AE820" s="456"/>
      <c r="AF820" s="457"/>
      <c r="AG820" s="458"/>
      <c r="AH820" s="459"/>
      <c r="AI820" s="460"/>
      <c r="AJ820" s="603"/>
      <c r="AK820" s="302"/>
      <c r="AL820" s="303"/>
    </row>
    <row r="826" spans="21:38" ht="24" thickBot="1">
      <c r="V826" s="1242" t="s">
        <v>385</v>
      </c>
      <c r="Z826" s="2"/>
      <c r="AD826" s="1527"/>
      <c r="AH826" s="999"/>
    </row>
    <row r="827" spans="21:38">
      <c r="U827" s="546"/>
      <c r="V827" s="548"/>
      <c r="W827" s="157"/>
      <c r="X827" s="6" t="s">
        <v>14</v>
      </c>
      <c r="Y827" s="6" t="s">
        <v>12</v>
      </c>
      <c r="Z827" s="6"/>
      <c r="AA827" s="4"/>
      <c r="AB827" s="6" t="s">
        <v>15</v>
      </c>
      <c r="AC827" s="6" t="s">
        <v>16</v>
      </c>
      <c r="AD827" s="6" t="s">
        <v>12</v>
      </c>
      <c r="AE827" s="6" t="s">
        <v>12</v>
      </c>
      <c r="AF827" s="4"/>
      <c r="AG827" s="4"/>
      <c r="AH827" s="10"/>
      <c r="AI827" s="254"/>
      <c r="AJ827" s="256"/>
      <c r="AK827" s="256"/>
      <c r="AL827" s="256"/>
    </row>
    <row r="828" spans="21:38">
      <c r="U828" s="179"/>
      <c r="V828" s="469" t="s">
        <v>4</v>
      </c>
      <c r="W828" s="153" t="s">
        <v>18</v>
      </c>
      <c r="X828" s="8" t="s">
        <v>19</v>
      </c>
      <c r="Y828" s="8" t="s">
        <v>19</v>
      </c>
      <c r="Z828" s="8" t="s">
        <v>20</v>
      </c>
      <c r="AA828" s="8" t="s">
        <v>21</v>
      </c>
      <c r="AB828" s="8" t="s">
        <v>22</v>
      </c>
      <c r="AC828" s="8" t="s">
        <v>19</v>
      </c>
      <c r="AD828" s="8" t="s">
        <v>23</v>
      </c>
      <c r="AE828" s="8" t="s">
        <v>23</v>
      </c>
      <c r="AF828" s="8" t="s">
        <v>24</v>
      </c>
      <c r="AG828" s="8" t="s">
        <v>20</v>
      </c>
      <c r="AH828" s="8" t="s">
        <v>25</v>
      </c>
      <c r="AI828" s="256"/>
      <c r="AJ828" s="256"/>
      <c r="AK828" s="256"/>
      <c r="AL828" s="256"/>
    </row>
    <row r="829" spans="21:38">
      <c r="U829" s="179"/>
      <c r="V829" s="549"/>
      <c r="W829" s="224"/>
      <c r="X829" s="8" t="s">
        <v>3</v>
      </c>
      <c r="Y829" s="8" t="s">
        <v>18</v>
      </c>
      <c r="Z829" s="8"/>
      <c r="AA829" s="10"/>
      <c r="AB829" s="8" t="s">
        <v>21</v>
      </c>
      <c r="AC829" s="8" t="s">
        <v>3</v>
      </c>
      <c r="AD829" s="8" t="s">
        <v>27</v>
      </c>
      <c r="AE829" s="8" t="s">
        <v>28</v>
      </c>
      <c r="AF829" s="10"/>
      <c r="AG829" s="10"/>
      <c r="AH829" s="10"/>
      <c r="AI829" s="254"/>
      <c r="AJ829" s="256"/>
      <c r="AK829" s="256"/>
      <c r="AL829" s="256"/>
    </row>
    <row r="830" spans="21:38" ht="15" thickBot="1">
      <c r="U830" s="547"/>
      <c r="V830" s="550"/>
      <c r="W830" s="705"/>
      <c r="X830" s="699"/>
      <c r="Y830" s="560"/>
      <c r="Z830" s="699"/>
      <c r="AA830" s="560"/>
      <c r="AB830" s="699"/>
      <c r="AC830" s="560"/>
      <c r="AD830" s="560"/>
      <c r="AE830" s="560"/>
      <c r="AF830" s="560"/>
      <c r="AG830" s="560"/>
      <c r="AH830" s="560"/>
      <c r="AI830" s="681"/>
      <c r="AJ830" s="681"/>
      <c r="AK830" s="681"/>
      <c r="AL830" s="681"/>
    </row>
    <row r="831" spans="21:38">
      <c r="U831" s="551"/>
      <c r="V831" s="1545" t="s">
        <v>59</v>
      </c>
      <c r="W831" s="1546">
        <v>277</v>
      </c>
      <c r="X831" s="1546" t="s">
        <v>36</v>
      </c>
      <c r="Y831" s="1547">
        <v>42307</v>
      </c>
      <c r="Z831" s="1546">
        <v>200</v>
      </c>
      <c r="AA831" s="1546" t="s">
        <v>35</v>
      </c>
      <c r="AB831" s="1548">
        <v>66</v>
      </c>
      <c r="AC831" s="1546">
        <v>9124</v>
      </c>
      <c r="AD831" s="1549">
        <v>42321</v>
      </c>
      <c r="AE831" s="1547">
        <v>42320</v>
      </c>
      <c r="AF831" s="1546">
        <v>2604</v>
      </c>
      <c r="AG831" s="1550">
        <v>66000</v>
      </c>
      <c r="AH831" s="1566"/>
      <c r="AI831" s="721"/>
      <c r="AJ831" s="720"/>
      <c r="AK831" s="685"/>
      <c r="AL831" s="720"/>
    </row>
    <row r="832" spans="21:38">
      <c r="U832" s="828"/>
      <c r="V832" s="1492"/>
      <c r="W832" s="1307"/>
      <c r="X832" s="1307"/>
      <c r="Y832" s="1307"/>
      <c r="Z832" s="355">
        <v>134</v>
      </c>
      <c r="AA832" s="355" t="s">
        <v>35</v>
      </c>
      <c r="AB832" s="358">
        <v>66</v>
      </c>
      <c r="AC832" s="355">
        <v>9124</v>
      </c>
      <c r="AD832" s="359">
        <v>42321</v>
      </c>
      <c r="AE832" s="357">
        <v>42326</v>
      </c>
      <c r="AF832" s="355">
        <v>2608</v>
      </c>
      <c r="AG832" s="585">
        <v>100500</v>
      </c>
      <c r="AH832" s="1567">
        <f>(AG832-Z832*1000)</f>
        <v>-33500</v>
      </c>
      <c r="AI832" s="1230"/>
      <c r="AJ832" s="884"/>
      <c r="AK832" s="879"/>
      <c r="AL832" s="720"/>
    </row>
    <row r="833" spans="21:38">
      <c r="U833" s="553"/>
      <c r="V833" s="1529" t="s">
        <v>121</v>
      </c>
      <c r="W833" s="355">
        <v>279</v>
      </c>
      <c r="X833" s="355" t="s">
        <v>36</v>
      </c>
      <c r="Y833" s="357">
        <v>42312</v>
      </c>
      <c r="Z833" s="355">
        <v>200</v>
      </c>
      <c r="AA833" s="355" t="s">
        <v>35</v>
      </c>
      <c r="AB833" s="358">
        <v>66</v>
      </c>
      <c r="AC833" s="355">
        <v>13383</v>
      </c>
      <c r="AD833" s="359">
        <v>42336</v>
      </c>
      <c r="AE833" s="357">
        <f>(AD833)</f>
        <v>42336</v>
      </c>
      <c r="AF833" s="355" t="s">
        <v>78</v>
      </c>
      <c r="AG833" s="585">
        <v>0</v>
      </c>
      <c r="AH833" s="1552">
        <f>(AG833-Z833*1000)</f>
        <v>-200000</v>
      </c>
      <c r="AI833" s="1230"/>
      <c r="AJ833" s="884"/>
      <c r="AK833" s="879"/>
      <c r="AL833" s="720"/>
    </row>
    <row r="834" spans="21:38">
      <c r="U834" s="553"/>
      <c r="V834" s="567"/>
      <c r="W834" s="1420"/>
      <c r="X834" s="1420"/>
      <c r="Y834" s="1420"/>
      <c r="Z834" s="1420"/>
      <c r="AA834" s="1420"/>
      <c r="AB834" s="1420"/>
      <c r="AC834" s="1420"/>
      <c r="AD834" s="1420"/>
      <c r="AE834" s="1420"/>
      <c r="AF834" s="1420"/>
      <c r="AG834" s="1420"/>
      <c r="AH834" s="1551"/>
      <c r="AI834" s="1569"/>
      <c r="AJ834" s="1568"/>
      <c r="AK834" s="1495"/>
      <c r="AL834" s="720"/>
    </row>
    <row r="835" spans="21:38">
      <c r="U835" s="553"/>
      <c r="W835" s="182"/>
      <c r="X835" s="182"/>
      <c r="Y835" s="182"/>
      <c r="Z835" s="182"/>
      <c r="AA835" s="182"/>
      <c r="AB835" s="182"/>
      <c r="AC835" s="182"/>
      <c r="AD835" s="182"/>
      <c r="AE835" s="182"/>
      <c r="AF835" s="182"/>
      <c r="AG835" s="182"/>
      <c r="AH835" s="339"/>
      <c r="AI835" s="725"/>
      <c r="AJ835" s="897"/>
      <c r="AK835" s="724"/>
      <c r="AL835" s="877"/>
    </row>
    <row r="836" spans="21:38" ht="15" thickBot="1">
      <c r="U836" s="581"/>
      <c r="V836" s="582"/>
      <c r="W836" s="326"/>
      <c r="X836" s="326"/>
      <c r="Y836" s="326"/>
      <c r="Z836" s="326"/>
      <c r="AA836" s="326"/>
      <c r="AB836" s="326"/>
      <c r="AC836" s="326"/>
      <c r="AD836" s="326"/>
      <c r="AE836" s="326"/>
      <c r="AF836" s="326"/>
      <c r="AG836" s="326"/>
      <c r="AH836" s="327"/>
      <c r="AI836" s="725"/>
      <c r="AJ836" s="897"/>
      <c r="AK836" s="724"/>
      <c r="AL836" s="877"/>
    </row>
    <row r="837" spans="21:38">
      <c r="V837" s="726"/>
      <c r="W837" s="896"/>
      <c r="X837" s="896"/>
      <c r="Y837" s="897"/>
      <c r="Z837" s="896"/>
      <c r="AA837" s="896"/>
      <c r="AB837" s="898"/>
      <c r="AC837" s="896"/>
      <c r="AD837" s="899"/>
      <c r="AE837" s="897"/>
      <c r="AF837" s="896"/>
      <c r="AG837" s="896"/>
      <c r="AH837" s="724"/>
      <c r="AI837" s="725"/>
      <c r="AJ837" s="897"/>
      <c r="AK837" s="724"/>
      <c r="AL837" s="723"/>
    </row>
    <row r="838" spans="21:38">
      <c r="V838" s="726"/>
      <c r="W838" s="896"/>
      <c r="X838" s="896"/>
      <c r="Y838" s="897"/>
      <c r="Z838" s="896"/>
      <c r="AA838" s="896"/>
      <c r="AB838" s="898"/>
      <c r="AC838" s="896"/>
      <c r="AD838" s="899"/>
      <c r="AE838" s="897"/>
      <c r="AG838" s="896"/>
      <c r="AH838" s="724"/>
      <c r="AI838" s="725"/>
      <c r="AJ838" s="897"/>
      <c r="AK838" s="724"/>
      <c r="AL838" s="723"/>
    </row>
    <row r="839" spans="21:38" ht="24" thickBot="1">
      <c r="V839" s="94" t="s">
        <v>276</v>
      </c>
      <c r="W839" t="s">
        <v>317</v>
      </c>
      <c r="Z839" t="s">
        <v>131</v>
      </c>
      <c r="AC839" t="s">
        <v>258</v>
      </c>
      <c r="AD839" t="s">
        <v>259</v>
      </c>
      <c r="AE839" t="s">
        <v>260</v>
      </c>
      <c r="AG839" t="s">
        <v>271</v>
      </c>
      <c r="AH839" s="999"/>
      <c r="AI839" s="999"/>
      <c r="AJ839" s="999"/>
      <c r="AK839" s="999"/>
      <c r="AL839" s="1931"/>
    </row>
    <row r="840" spans="21:38">
      <c r="U840" s="546"/>
      <c r="V840" s="548"/>
      <c r="W840" s="157"/>
      <c r="X840" s="6" t="s">
        <v>14</v>
      </c>
      <c r="Y840" s="6" t="s">
        <v>12</v>
      </c>
      <c r="Z840" s="6"/>
      <c r="AA840" s="4"/>
      <c r="AB840" s="6" t="s">
        <v>15</v>
      </c>
      <c r="AC840" s="6" t="s">
        <v>16</v>
      </c>
      <c r="AD840" s="6" t="s">
        <v>12</v>
      </c>
      <c r="AE840" s="6" t="s">
        <v>12</v>
      </c>
      <c r="AF840" s="4"/>
      <c r="AG840" s="4"/>
      <c r="AH840" s="10"/>
      <c r="AI840" s="10"/>
      <c r="AJ840" s="8" t="s">
        <v>12</v>
      </c>
      <c r="AK840" s="8" t="s">
        <v>17</v>
      </c>
      <c r="AL840" s="8"/>
    </row>
    <row r="841" spans="21:38">
      <c r="U841" s="179"/>
      <c r="V841" s="469" t="s">
        <v>4</v>
      </c>
      <c r="W841" s="153" t="s">
        <v>18</v>
      </c>
      <c r="X841" s="8" t="s">
        <v>19</v>
      </c>
      <c r="Y841" s="8" t="s">
        <v>19</v>
      </c>
      <c r="Z841" s="8" t="s">
        <v>20</v>
      </c>
      <c r="AA841" s="8" t="s">
        <v>21</v>
      </c>
      <c r="AB841" s="8" t="s">
        <v>22</v>
      </c>
      <c r="AC841" s="8" t="s">
        <v>19</v>
      </c>
      <c r="AD841" s="8" t="s">
        <v>23</v>
      </c>
      <c r="AE841" s="8" t="s">
        <v>23</v>
      </c>
      <c r="AF841" s="8" t="s">
        <v>24</v>
      </c>
      <c r="AG841" s="8" t="s">
        <v>20</v>
      </c>
      <c r="AH841" s="8" t="s">
        <v>25</v>
      </c>
      <c r="AI841" s="8" t="s">
        <v>0</v>
      </c>
      <c r="AJ841" s="8" t="s">
        <v>11</v>
      </c>
      <c r="AK841" s="8" t="s">
        <v>11</v>
      </c>
      <c r="AL841" s="8" t="s">
        <v>26</v>
      </c>
    </row>
    <row r="842" spans="21:38">
      <c r="U842" s="179"/>
      <c r="V842" s="549"/>
      <c r="W842" s="224"/>
      <c r="X842" s="8" t="s">
        <v>3</v>
      </c>
      <c r="Y842" s="8" t="s">
        <v>18</v>
      </c>
      <c r="Z842" s="8"/>
      <c r="AA842" s="10"/>
      <c r="AB842" s="8" t="s">
        <v>21</v>
      </c>
      <c r="AC842" s="8" t="s">
        <v>3</v>
      </c>
      <c r="AD842" s="8" t="s">
        <v>27</v>
      </c>
      <c r="AE842" s="8" t="s">
        <v>28</v>
      </c>
      <c r="AF842" s="10"/>
      <c r="AG842" s="10"/>
      <c r="AH842" s="10"/>
      <c r="AI842" s="10"/>
      <c r="AJ842" s="8" t="s">
        <v>1</v>
      </c>
      <c r="AK842" s="8" t="s">
        <v>30</v>
      </c>
      <c r="AL842" s="8"/>
    </row>
    <row r="843" spans="21:38" ht="15" thickBot="1">
      <c r="U843" s="179"/>
      <c r="V843" s="550"/>
      <c r="W843" s="705"/>
      <c r="X843" s="699"/>
      <c r="Y843" s="560"/>
      <c r="Z843" s="699"/>
      <c r="AA843" s="560"/>
      <c r="AB843" s="699"/>
      <c r="AC843" s="560"/>
      <c r="AD843" s="560"/>
      <c r="AE843" s="560"/>
      <c r="AF843" s="560"/>
      <c r="AG843" s="560"/>
      <c r="AH843" s="560"/>
      <c r="AI843" s="560"/>
      <c r="AJ843" s="560"/>
      <c r="AK843" s="560"/>
      <c r="AL843" s="13"/>
    </row>
    <row r="844" spans="21:38">
      <c r="U844" s="551"/>
      <c r="V844" s="1589" t="s">
        <v>54</v>
      </c>
      <c r="W844" s="1272">
        <v>18</v>
      </c>
      <c r="X844" s="1234" t="s">
        <v>36</v>
      </c>
      <c r="Y844" s="1235">
        <v>42342</v>
      </c>
      <c r="Z844" s="1273">
        <v>3</v>
      </c>
      <c r="AA844" s="1234" t="s">
        <v>35</v>
      </c>
      <c r="AB844" s="1236">
        <v>449.5</v>
      </c>
      <c r="AC844" s="1237"/>
      <c r="AD844" s="1238">
        <v>42346</v>
      </c>
      <c r="AE844" s="1590">
        <v>42347</v>
      </c>
      <c r="AF844" s="1675">
        <v>2626</v>
      </c>
      <c r="AG844" s="1592">
        <v>3200</v>
      </c>
      <c r="AH844" s="1593">
        <f t="shared" ref="AH844:AH855" si="264">(AG844-Z844*1000)</f>
        <v>200</v>
      </c>
      <c r="AI844" s="1594">
        <f t="shared" ref="AI844:AI855" si="265">(AG844*AB844/1000)</f>
        <v>1438.4</v>
      </c>
      <c r="AJ844" s="1285">
        <f t="shared" ref="AJ844:AJ855" si="266">(AE844+35)</f>
        <v>42382</v>
      </c>
      <c r="AK844" s="1418">
        <f t="shared" ref="AK844:AK855" si="267">(AI844*0.05)</f>
        <v>71.92</v>
      </c>
      <c r="AL844" s="249"/>
    </row>
    <row r="845" spans="21:38">
      <c r="U845" s="553"/>
      <c r="V845" s="624" t="s">
        <v>390</v>
      </c>
      <c r="W845" s="209">
        <v>19</v>
      </c>
      <c r="X845" s="209" t="s">
        <v>36</v>
      </c>
      <c r="Y845" s="210">
        <v>42342</v>
      </c>
      <c r="Z845" s="209">
        <v>5</v>
      </c>
      <c r="AA845" s="209" t="s">
        <v>35</v>
      </c>
      <c r="AB845" s="211">
        <v>300</v>
      </c>
      <c r="AC845" s="628"/>
      <c r="AD845" s="212">
        <v>42346</v>
      </c>
      <c r="AE845" s="210">
        <v>42347</v>
      </c>
      <c r="AF845" s="209">
        <v>2626</v>
      </c>
      <c r="AG845" s="270">
        <v>5000</v>
      </c>
      <c r="AH845" s="198">
        <f t="shared" si="264"/>
        <v>0</v>
      </c>
      <c r="AI845" s="199">
        <f t="shared" si="265"/>
        <v>1500</v>
      </c>
      <c r="AJ845" s="197">
        <f t="shared" si="266"/>
        <v>42382</v>
      </c>
      <c r="AK845" s="200">
        <f t="shared" si="267"/>
        <v>75</v>
      </c>
      <c r="AL845" s="250"/>
    </row>
    <row r="846" spans="21:38">
      <c r="U846" s="553"/>
      <c r="V846" s="1302" t="s">
        <v>183</v>
      </c>
      <c r="W846" s="1596">
        <v>20</v>
      </c>
      <c r="X846" s="290" t="s">
        <v>36</v>
      </c>
      <c r="Y846" s="291">
        <v>42342</v>
      </c>
      <c r="Z846" s="330">
        <v>5</v>
      </c>
      <c r="AA846" s="290" t="s">
        <v>35</v>
      </c>
      <c r="AB846" s="331">
        <v>320</v>
      </c>
      <c r="AC846" s="933"/>
      <c r="AD846" s="934">
        <v>42346</v>
      </c>
      <c r="AE846" s="197">
        <v>42347</v>
      </c>
      <c r="AF846" s="1676">
        <v>2626</v>
      </c>
      <c r="AG846" s="936">
        <v>5600</v>
      </c>
      <c r="AH846" s="294">
        <f t="shared" si="264"/>
        <v>600</v>
      </c>
      <c r="AI846" s="1290">
        <f t="shared" si="265"/>
        <v>1792</v>
      </c>
      <c r="AJ846" s="197">
        <f t="shared" si="266"/>
        <v>42382</v>
      </c>
      <c r="AK846" s="1291">
        <f t="shared" si="267"/>
        <v>89.600000000000009</v>
      </c>
      <c r="AL846" s="250"/>
    </row>
    <row r="847" spans="21:38">
      <c r="U847" s="553"/>
      <c r="V847" s="1589" t="s">
        <v>54</v>
      </c>
      <c r="W847" s="1272">
        <v>21</v>
      </c>
      <c r="X847" s="1234" t="s">
        <v>36</v>
      </c>
      <c r="Y847" s="1235">
        <v>42389</v>
      </c>
      <c r="Z847" s="1273">
        <v>3</v>
      </c>
      <c r="AA847" s="1234" t="s">
        <v>35</v>
      </c>
      <c r="AB847" s="1236">
        <v>449.5</v>
      </c>
      <c r="AC847" s="1237"/>
      <c r="AD847" s="1238">
        <v>42390</v>
      </c>
      <c r="AE847" s="1590">
        <v>42389</v>
      </c>
      <c r="AF847" s="1675">
        <v>2652</v>
      </c>
      <c r="AG847" s="1592">
        <v>3200</v>
      </c>
      <c r="AH847" s="1593">
        <f t="shared" si="264"/>
        <v>200</v>
      </c>
      <c r="AI847" s="1594">
        <f t="shared" si="265"/>
        <v>1438.4</v>
      </c>
      <c r="AJ847" s="1285">
        <f t="shared" si="266"/>
        <v>42424</v>
      </c>
      <c r="AK847" s="1418">
        <f t="shared" si="267"/>
        <v>71.92</v>
      </c>
      <c r="AL847" s="250"/>
    </row>
    <row r="848" spans="21:38">
      <c r="U848" s="553"/>
      <c r="V848" s="624" t="s">
        <v>390</v>
      </c>
      <c r="W848" s="209">
        <v>22</v>
      </c>
      <c r="X848" s="209" t="s">
        <v>36</v>
      </c>
      <c r="Y848" s="210">
        <v>42389</v>
      </c>
      <c r="Z848" s="209">
        <v>5</v>
      </c>
      <c r="AA848" s="209" t="s">
        <v>35</v>
      </c>
      <c r="AB848" s="211">
        <v>300</v>
      </c>
      <c r="AC848" s="628"/>
      <c r="AD848" s="212">
        <v>42390</v>
      </c>
      <c r="AE848" s="210">
        <v>42389</v>
      </c>
      <c r="AF848" s="209">
        <v>2652</v>
      </c>
      <c r="AG848" s="270">
        <v>5000</v>
      </c>
      <c r="AH848" s="198">
        <f t="shared" si="264"/>
        <v>0</v>
      </c>
      <c r="AI848" s="199">
        <f t="shared" si="265"/>
        <v>1500</v>
      </c>
      <c r="AJ848" s="197">
        <f t="shared" si="266"/>
        <v>42424</v>
      </c>
      <c r="AK848" s="200">
        <f t="shared" si="267"/>
        <v>75</v>
      </c>
      <c r="AL848" s="253"/>
    </row>
    <row r="849" spans="21:38">
      <c r="U849" s="553"/>
      <c r="V849" s="1302" t="s">
        <v>183</v>
      </c>
      <c r="W849" s="1596">
        <v>23</v>
      </c>
      <c r="X849" s="290" t="s">
        <v>36</v>
      </c>
      <c r="Y849" s="291">
        <v>42389</v>
      </c>
      <c r="Z849" s="330">
        <v>5</v>
      </c>
      <c r="AA849" s="290" t="s">
        <v>35</v>
      </c>
      <c r="AB849" s="331">
        <v>320</v>
      </c>
      <c r="AC849" s="933"/>
      <c r="AD849" s="934">
        <v>42390</v>
      </c>
      <c r="AE849" s="197">
        <v>42389</v>
      </c>
      <c r="AF849" s="1676">
        <v>2652</v>
      </c>
      <c r="AG849" s="936">
        <v>5000</v>
      </c>
      <c r="AH849" s="294">
        <f t="shared" si="264"/>
        <v>0</v>
      </c>
      <c r="AI849" s="1290">
        <f t="shared" si="265"/>
        <v>1600</v>
      </c>
      <c r="AJ849" s="197">
        <f t="shared" si="266"/>
        <v>42424</v>
      </c>
      <c r="AK849" s="1291">
        <f t="shared" si="267"/>
        <v>80</v>
      </c>
      <c r="AL849" s="1283"/>
    </row>
    <row r="850" spans="21:38">
      <c r="U850" s="553"/>
      <c r="V850" s="1589" t="s">
        <v>54</v>
      </c>
      <c r="W850" s="1272">
        <v>24</v>
      </c>
      <c r="X850" s="1234" t="s">
        <v>36</v>
      </c>
      <c r="Y850" s="1235">
        <v>42416</v>
      </c>
      <c r="Z850" s="1273">
        <v>3</v>
      </c>
      <c r="AA850" s="1234" t="s">
        <v>35</v>
      </c>
      <c r="AB850" s="1236">
        <v>449.5</v>
      </c>
      <c r="AC850" s="1237"/>
      <c r="AD850" s="1238">
        <v>42422</v>
      </c>
      <c r="AE850" s="1590">
        <v>42418</v>
      </c>
      <c r="AF850" s="1675">
        <v>2669</v>
      </c>
      <c r="AG850" s="1592">
        <v>3000</v>
      </c>
      <c r="AH850" s="1593">
        <f t="shared" si="264"/>
        <v>0</v>
      </c>
      <c r="AI850" s="1594">
        <f t="shared" si="265"/>
        <v>1348.5</v>
      </c>
      <c r="AJ850" s="1285">
        <f t="shared" si="266"/>
        <v>42453</v>
      </c>
      <c r="AK850" s="1418">
        <f t="shared" si="267"/>
        <v>67.424999999999997</v>
      </c>
      <c r="AL850" s="1283"/>
    </row>
    <row r="851" spans="21:38">
      <c r="U851" s="828"/>
      <c r="V851" s="624" t="s">
        <v>390</v>
      </c>
      <c r="W851" s="209">
        <v>25</v>
      </c>
      <c r="X851" s="209" t="s">
        <v>36</v>
      </c>
      <c r="Y851" s="210">
        <v>42416</v>
      </c>
      <c r="Z851" s="209">
        <v>5</v>
      </c>
      <c r="AA851" s="209" t="s">
        <v>35</v>
      </c>
      <c r="AB851" s="211">
        <v>300</v>
      </c>
      <c r="AC851" s="628"/>
      <c r="AD851" s="212">
        <v>42422</v>
      </c>
      <c r="AE851" s="210">
        <v>42418</v>
      </c>
      <c r="AF851" s="209">
        <v>2669</v>
      </c>
      <c r="AG851" s="270">
        <v>5000</v>
      </c>
      <c r="AH851" s="198">
        <f t="shared" si="264"/>
        <v>0</v>
      </c>
      <c r="AI851" s="199">
        <f t="shared" si="265"/>
        <v>1500</v>
      </c>
      <c r="AJ851" s="197">
        <f t="shared" si="266"/>
        <v>42453</v>
      </c>
      <c r="AK851" s="200">
        <f t="shared" si="267"/>
        <v>75</v>
      </c>
      <c r="AL851" s="1283"/>
    </row>
    <row r="852" spans="21:38">
      <c r="U852" s="553"/>
      <c r="V852" s="1302" t="s">
        <v>183</v>
      </c>
      <c r="W852" s="1596">
        <v>26</v>
      </c>
      <c r="X852" s="290" t="s">
        <v>36</v>
      </c>
      <c r="Y852" s="291">
        <v>42416</v>
      </c>
      <c r="Z852" s="330">
        <v>5</v>
      </c>
      <c r="AA852" s="290" t="s">
        <v>35</v>
      </c>
      <c r="AB852" s="331">
        <v>320</v>
      </c>
      <c r="AC852" s="933"/>
      <c r="AD852" s="934">
        <v>42422</v>
      </c>
      <c r="AE852" s="197">
        <v>42418</v>
      </c>
      <c r="AF852" s="1676">
        <v>2669</v>
      </c>
      <c r="AG852" s="936">
        <v>5600</v>
      </c>
      <c r="AH852" s="294">
        <f t="shared" si="264"/>
        <v>600</v>
      </c>
      <c r="AI852" s="1290">
        <f t="shared" si="265"/>
        <v>1792</v>
      </c>
      <c r="AJ852" s="197">
        <f t="shared" si="266"/>
        <v>42453</v>
      </c>
      <c r="AK852" s="1291">
        <f t="shared" si="267"/>
        <v>89.600000000000009</v>
      </c>
      <c r="AL852" s="339"/>
    </row>
    <row r="853" spans="21:38">
      <c r="U853" s="828"/>
      <c r="V853" s="1589" t="s">
        <v>54</v>
      </c>
      <c r="W853" s="1272">
        <v>24</v>
      </c>
      <c r="X853" s="1234" t="s">
        <v>36</v>
      </c>
      <c r="Y853" s="1235">
        <v>42436</v>
      </c>
      <c r="Z853" s="1273">
        <v>3</v>
      </c>
      <c r="AA853" s="1234" t="s">
        <v>35</v>
      </c>
      <c r="AB853" s="1236">
        <v>449.5</v>
      </c>
      <c r="AC853" s="1237"/>
      <c r="AD853" s="1238">
        <v>42438</v>
      </c>
      <c r="AE853" s="1677">
        <v>42438</v>
      </c>
      <c r="AF853" s="1675">
        <v>2680</v>
      </c>
      <c r="AG853" s="1592">
        <v>3000</v>
      </c>
      <c r="AH853" s="1593">
        <f t="shared" si="264"/>
        <v>0</v>
      </c>
      <c r="AI853" s="1594">
        <f t="shared" si="265"/>
        <v>1348.5</v>
      </c>
      <c r="AJ853" s="1285">
        <f t="shared" si="266"/>
        <v>42473</v>
      </c>
      <c r="AK853" s="1418">
        <f t="shared" si="267"/>
        <v>67.424999999999997</v>
      </c>
      <c r="AL853" s="339"/>
    </row>
    <row r="854" spans="21:38">
      <c r="U854" s="553"/>
      <c r="V854" s="624" t="s">
        <v>390</v>
      </c>
      <c r="W854" s="209">
        <v>25</v>
      </c>
      <c r="X854" s="209" t="s">
        <v>36</v>
      </c>
      <c r="Y854" s="210">
        <v>42436</v>
      </c>
      <c r="Z854" s="209">
        <v>5</v>
      </c>
      <c r="AA854" s="209" t="s">
        <v>35</v>
      </c>
      <c r="AB854" s="211">
        <v>300</v>
      </c>
      <c r="AC854" s="628"/>
      <c r="AD854" s="212">
        <v>42438</v>
      </c>
      <c r="AE854" s="210">
        <v>42438</v>
      </c>
      <c r="AF854" s="209">
        <v>2680</v>
      </c>
      <c r="AG854" s="270">
        <v>5000</v>
      </c>
      <c r="AH854" s="198">
        <f t="shared" si="264"/>
        <v>0</v>
      </c>
      <c r="AI854" s="199">
        <f t="shared" si="265"/>
        <v>1500</v>
      </c>
      <c r="AJ854" s="197">
        <f t="shared" si="266"/>
        <v>42473</v>
      </c>
      <c r="AK854" s="200">
        <f t="shared" si="267"/>
        <v>75</v>
      </c>
      <c r="AL854" s="465"/>
    </row>
    <row r="855" spans="21:38">
      <c r="U855" s="553"/>
      <c r="V855" s="1302" t="s">
        <v>183</v>
      </c>
      <c r="W855" s="1596">
        <v>26</v>
      </c>
      <c r="X855" s="290" t="s">
        <v>36</v>
      </c>
      <c r="Y855" s="291">
        <v>42436</v>
      </c>
      <c r="Z855" s="330">
        <v>5</v>
      </c>
      <c r="AA855" s="290" t="s">
        <v>35</v>
      </c>
      <c r="AB855" s="331">
        <v>320</v>
      </c>
      <c r="AC855" s="933"/>
      <c r="AD855" s="934">
        <v>42438</v>
      </c>
      <c r="AE855" s="1678">
        <v>42438</v>
      </c>
      <c r="AF855" s="1676">
        <v>2680</v>
      </c>
      <c r="AG855" s="936">
        <v>5000</v>
      </c>
      <c r="AH855" s="294">
        <f t="shared" si="264"/>
        <v>0</v>
      </c>
      <c r="AI855" s="1290">
        <f t="shared" si="265"/>
        <v>1600</v>
      </c>
      <c r="AJ855" s="197">
        <f t="shared" si="266"/>
        <v>42473</v>
      </c>
      <c r="AK855" s="1291">
        <f t="shared" si="267"/>
        <v>80</v>
      </c>
      <c r="AL855" s="465"/>
    </row>
    <row r="856" spans="21:38" ht="15" thickBot="1">
      <c r="U856" s="581"/>
      <c r="V856" s="1833"/>
      <c r="W856" s="1348"/>
      <c r="X856" s="1348"/>
      <c r="Y856" s="1349"/>
      <c r="Z856" s="1348"/>
      <c r="AA856" s="1348"/>
      <c r="AB856" s="1350"/>
      <c r="AC856" s="1834"/>
      <c r="AD856" s="1351"/>
      <c r="AE856" s="1349"/>
      <c r="AF856" s="1348"/>
      <c r="AG856" s="1053"/>
      <c r="AH856" s="1409"/>
      <c r="AI856" s="1054"/>
      <c r="AJ856" s="1352"/>
      <c r="AK856" s="1231"/>
      <c r="AL856" s="516"/>
    </row>
    <row r="857" spans="21:38">
      <c r="AI857" s="1230"/>
      <c r="AJ857" s="884"/>
      <c r="AK857" s="879"/>
      <c r="AL857" s="86"/>
    </row>
    <row r="858" spans="21:38" ht="24" thickBot="1">
      <c r="V858" s="583" t="s">
        <v>231</v>
      </c>
      <c r="W858" s="1457" t="s">
        <v>364</v>
      </c>
      <c r="Z858" s="2"/>
      <c r="AH858" s="999"/>
      <c r="AI858" s="999"/>
      <c r="AJ858" s="999"/>
      <c r="AK858" s="999"/>
      <c r="AL858" s="999"/>
    </row>
    <row r="859" spans="21:38">
      <c r="U859" s="546"/>
      <c r="V859" s="548"/>
      <c r="W859" s="157"/>
      <c r="X859" s="6" t="s">
        <v>14</v>
      </c>
      <c r="Y859" s="6" t="s">
        <v>12</v>
      </c>
      <c r="Z859" s="6"/>
      <c r="AA859" s="4"/>
      <c r="AB859" s="6" t="s">
        <v>15</v>
      </c>
      <c r="AC859" s="6" t="s">
        <v>16</v>
      </c>
      <c r="AD859" s="6" t="s">
        <v>12</v>
      </c>
      <c r="AE859" s="6" t="s">
        <v>12</v>
      </c>
      <c r="AF859" s="4"/>
      <c r="AG859" s="4"/>
      <c r="AH859" s="10"/>
      <c r="AI859" s="10"/>
      <c r="AJ859" s="8" t="s">
        <v>12</v>
      </c>
      <c r="AK859" s="8" t="s">
        <v>17</v>
      </c>
      <c r="AL859" s="8"/>
    </row>
    <row r="860" spans="21:38">
      <c r="U860" s="179"/>
      <c r="V860" s="469" t="s">
        <v>4</v>
      </c>
      <c r="W860" s="153" t="s">
        <v>18</v>
      </c>
      <c r="X860" s="8" t="s">
        <v>19</v>
      </c>
      <c r="Y860" s="8" t="s">
        <v>19</v>
      </c>
      <c r="Z860" s="8" t="s">
        <v>20</v>
      </c>
      <c r="AA860" s="8" t="s">
        <v>21</v>
      </c>
      <c r="AB860" s="8" t="s">
        <v>22</v>
      </c>
      <c r="AC860" s="8" t="s">
        <v>19</v>
      </c>
      <c r="AD860" s="8" t="s">
        <v>23</v>
      </c>
      <c r="AE860" s="8" t="s">
        <v>23</v>
      </c>
      <c r="AF860" s="8" t="s">
        <v>24</v>
      </c>
      <c r="AG860" s="8" t="s">
        <v>20</v>
      </c>
      <c r="AH860" s="8" t="s">
        <v>25</v>
      </c>
      <c r="AI860" s="8" t="s">
        <v>0</v>
      </c>
      <c r="AJ860" s="8" t="s">
        <v>11</v>
      </c>
      <c r="AK860" s="8" t="s">
        <v>11</v>
      </c>
      <c r="AL860" s="8" t="s">
        <v>26</v>
      </c>
    </row>
    <row r="861" spans="21:38">
      <c r="U861" s="179"/>
      <c r="V861" s="549"/>
      <c r="W861" s="224"/>
      <c r="X861" s="8" t="s">
        <v>3</v>
      </c>
      <c r="Y861" s="8" t="s">
        <v>18</v>
      </c>
      <c r="Z861" s="8"/>
      <c r="AA861" s="10"/>
      <c r="AB861" s="8" t="s">
        <v>21</v>
      </c>
      <c r="AC861" s="8" t="s">
        <v>3</v>
      </c>
      <c r="AD861" s="8" t="s">
        <v>27</v>
      </c>
      <c r="AE861" s="8" t="s">
        <v>28</v>
      </c>
      <c r="AF861" s="10"/>
      <c r="AG861" s="10"/>
      <c r="AH861" s="10"/>
      <c r="AI861" s="10"/>
      <c r="AJ861" s="8" t="s">
        <v>1</v>
      </c>
      <c r="AK861" s="8" t="s">
        <v>30</v>
      </c>
      <c r="AL861" s="8"/>
    </row>
    <row r="862" spans="21:38" ht="15" thickBot="1">
      <c r="U862" s="179"/>
      <c r="V862" s="552"/>
      <c r="W862" s="155"/>
      <c r="X862" s="14"/>
      <c r="Y862" s="13"/>
      <c r="Z862" s="14"/>
      <c r="AA862" s="13"/>
      <c r="AB862" s="14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</row>
    <row r="863" spans="21:38" ht="15" thickBot="1">
      <c r="U863" s="1193"/>
      <c r="V863" s="1823"/>
      <c r="W863" s="1823"/>
      <c r="X863" s="1769"/>
      <c r="Y863" s="1768"/>
      <c r="Z863" s="1825"/>
      <c r="AA863" s="1769"/>
      <c r="AB863" s="1825"/>
      <c r="AC863" s="1826"/>
      <c r="AD863" s="1827"/>
      <c r="AE863" s="1768"/>
      <c r="AF863" s="1828"/>
      <c r="AG863" s="1829"/>
      <c r="AH863" s="1770"/>
      <c r="AI863" s="1771"/>
      <c r="AJ863" s="1768"/>
      <c r="AK863" s="1830"/>
      <c r="AL863" s="1831"/>
    </row>
    <row r="864" spans="21:38">
      <c r="V864" s="892"/>
      <c r="W864" s="719"/>
      <c r="X864" s="892"/>
      <c r="Y864" s="720"/>
      <c r="Z864" s="894"/>
      <c r="AA864" s="892"/>
      <c r="AB864" s="721"/>
      <c r="AC864" s="677"/>
      <c r="AD864" s="1542"/>
      <c r="AE864" s="720"/>
      <c r="AF864" s="719"/>
      <c r="AG864" s="722"/>
      <c r="AH864" s="722"/>
      <c r="AI864" s="1230"/>
      <c r="AJ864" s="884"/>
      <c r="AK864" s="879"/>
      <c r="AL864" s="677"/>
    </row>
    <row r="865" spans="21:38" ht="24" thickBot="1">
      <c r="V865" s="94" t="s">
        <v>447</v>
      </c>
      <c r="W865" t="s">
        <v>413</v>
      </c>
      <c r="Z865" s="2"/>
      <c r="AH865" s="999"/>
      <c r="AI865" s="1930"/>
      <c r="AJ865" s="999"/>
      <c r="AK865" s="999"/>
      <c r="AL865" s="999"/>
    </row>
    <row r="866" spans="21:38">
      <c r="U866" s="546"/>
      <c r="V866" s="548"/>
      <c r="W866" s="157"/>
      <c r="X866" s="6" t="s">
        <v>14</v>
      </c>
      <c r="Y866" s="6" t="s">
        <v>12</v>
      </c>
      <c r="Z866" s="6"/>
      <c r="AA866" s="4"/>
      <c r="AB866" s="6" t="s">
        <v>15</v>
      </c>
      <c r="AC866" s="6" t="s">
        <v>16</v>
      </c>
      <c r="AD866" s="6" t="s">
        <v>12</v>
      </c>
      <c r="AE866" s="6" t="s">
        <v>12</v>
      </c>
      <c r="AF866" s="4"/>
      <c r="AG866" s="4"/>
      <c r="AH866" s="10"/>
      <c r="AI866" s="10"/>
      <c r="AJ866" s="8" t="s">
        <v>12</v>
      </c>
      <c r="AK866" s="8" t="s">
        <v>17</v>
      </c>
      <c r="AL866" s="8"/>
    </row>
    <row r="867" spans="21:38">
      <c r="U867" s="179"/>
      <c r="V867" s="469" t="s">
        <v>4</v>
      </c>
      <c r="W867" s="153" t="s">
        <v>18</v>
      </c>
      <c r="X867" s="8" t="s">
        <v>19</v>
      </c>
      <c r="Y867" s="8" t="s">
        <v>19</v>
      </c>
      <c r="Z867" s="8" t="s">
        <v>20</v>
      </c>
      <c r="AA867" s="8" t="s">
        <v>21</v>
      </c>
      <c r="AB867" s="8" t="s">
        <v>22</v>
      </c>
      <c r="AC867" s="8" t="s">
        <v>19</v>
      </c>
      <c r="AD867" s="8" t="s">
        <v>23</v>
      </c>
      <c r="AE867" s="8" t="s">
        <v>23</v>
      </c>
      <c r="AF867" s="8" t="s">
        <v>24</v>
      </c>
      <c r="AG867" s="8" t="s">
        <v>20</v>
      </c>
      <c r="AH867" s="8" t="s">
        <v>25</v>
      </c>
      <c r="AI867" s="8" t="s">
        <v>0</v>
      </c>
      <c r="AJ867" s="8" t="s">
        <v>11</v>
      </c>
      <c r="AK867" s="8" t="s">
        <v>11</v>
      </c>
      <c r="AL867" s="8" t="s">
        <v>26</v>
      </c>
    </row>
    <row r="868" spans="21:38">
      <c r="U868" s="179"/>
      <c r="V868" s="549"/>
      <c r="W868" s="224"/>
      <c r="X868" s="8" t="s">
        <v>3</v>
      </c>
      <c r="Y868" s="8" t="s">
        <v>18</v>
      </c>
      <c r="Z868" s="8"/>
      <c r="AA868" s="10"/>
      <c r="AB868" s="8" t="s">
        <v>21</v>
      </c>
      <c r="AC868" s="8" t="s">
        <v>3</v>
      </c>
      <c r="AD868" s="8" t="s">
        <v>27</v>
      </c>
      <c r="AE868" s="8" t="s">
        <v>28</v>
      </c>
      <c r="AF868" s="10"/>
      <c r="AG868" s="10"/>
      <c r="AH868" s="10"/>
      <c r="AI868" s="10"/>
      <c r="AJ868" s="8" t="s">
        <v>1</v>
      </c>
      <c r="AK868" s="8" t="s">
        <v>30</v>
      </c>
      <c r="AL868" s="8"/>
    </row>
    <row r="869" spans="21:38" ht="15" thickBot="1">
      <c r="U869" s="179"/>
      <c r="V869" s="550"/>
      <c r="W869" s="705"/>
      <c r="X869" s="699"/>
      <c r="Y869" s="560"/>
      <c r="Z869" s="699"/>
      <c r="AA869" s="560"/>
      <c r="AB869" s="699"/>
      <c r="AC869" s="560"/>
      <c r="AD869" s="560"/>
      <c r="AE869" s="560"/>
      <c r="AF869" s="560"/>
      <c r="AG869" s="560"/>
      <c r="AH869" s="560"/>
      <c r="AI869" s="560"/>
      <c r="AJ869" s="560"/>
      <c r="AK869" s="560"/>
      <c r="AL869" s="13"/>
    </row>
    <row r="870" spans="21:38">
      <c r="U870" s="551"/>
      <c r="V870" s="1580" t="s">
        <v>353</v>
      </c>
      <c r="W870" s="813">
        <v>5</v>
      </c>
      <c r="X870" s="813" t="s">
        <v>36</v>
      </c>
      <c r="Y870" s="989">
        <v>42342</v>
      </c>
      <c r="Z870" s="1232">
        <v>12</v>
      </c>
      <c r="AA870" s="813" t="s">
        <v>35</v>
      </c>
      <c r="AB870" s="1006">
        <v>300</v>
      </c>
      <c r="AC870" s="987" t="s">
        <v>78</v>
      </c>
      <c r="AD870" s="814">
        <v>42346</v>
      </c>
      <c r="AE870" s="1285">
        <v>42349</v>
      </c>
      <c r="AF870" s="1286">
        <v>2629</v>
      </c>
      <c r="AG870" s="1287">
        <v>12000</v>
      </c>
      <c r="AH870" s="1287">
        <f>(AG870-Z870*1000)</f>
        <v>0</v>
      </c>
      <c r="AI870" s="1006">
        <f>(AG870*AB870/1000)</f>
        <v>3600</v>
      </c>
      <c r="AJ870" s="1285">
        <f>(AE870+35)</f>
        <v>42384</v>
      </c>
      <c r="AK870" s="1005">
        <f>(AI870*0.05)</f>
        <v>180</v>
      </c>
      <c r="AL870" s="249"/>
    </row>
    <row r="871" spans="21:38">
      <c r="U871" s="553"/>
      <c r="V871" s="1580" t="s">
        <v>353</v>
      </c>
      <c r="W871" s="813">
        <v>6</v>
      </c>
      <c r="X871" s="813" t="s">
        <v>36</v>
      </c>
      <c r="Y871" s="989">
        <v>42398</v>
      </c>
      <c r="Z871" s="1232">
        <v>12</v>
      </c>
      <c r="AA871" s="813" t="s">
        <v>35</v>
      </c>
      <c r="AB871" s="1006">
        <v>300</v>
      </c>
      <c r="AC871" s="987" t="s">
        <v>78</v>
      </c>
      <c r="AD871" s="814">
        <v>42402</v>
      </c>
      <c r="AE871" s="1285">
        <v>42403</v>
      </c>
      <c r="AF871" s="1286">
        <v>2663</v>
      </c>
      <c r="AG871" s="1287">
        <v>12000</v>
      </c>
      <c r="AH871" s="1287">
        <f>(AG871-Z871*1000)</f>
        <v>0</v>
      </c>
      <c r="AI871" s="1006">
        <f>(AG871*AB871/1000)</f>
        <v>3600</v>
      </c>
      <c r="AJ871" s="1285">
        <f>(AE871+35)</f>
        <v>42438</v>
      </c>
      <c r="AK871" s="1005">
        <f>(AI871*0.05)</f>
        <v>180</v>
      </c>
      <c r="AL871" s="250"/>
    </row>
    <row r="872" spans="21:38" ht="15" thickBot="1">
      <c r="U872" s="581"/>
      <c r="V872" s="1822"/>
      <c r="W872" s="854"/>
      <c r="X872" s="854"/>
      <c r="Y872" s="580"/>
      <c r="Z872" s="1610"/>
      <c r="AA872" s="854"/>
      <c r="AB872" s="460"/>
      <c r="AC872" s="457"/>
      <c r="AD872" s="1423"/>
      <c r="AE872" s="456"/>
      <c r="AF872" s="452"/>
      <c r="AG872" s="459"/>
      <c r="AH872" s="459"/>
      <c r="AI872" s="460"/>
      <c r="AJ872" s="456"/>
      <c r="AK872" s="925"/>
      <c r="AL872" s="1734"/>
    </row>
    <row r="873" spans="21:38" ht="15" thickBot="1">
      <c r="V873" s="881"/>
      <c r="W873" s="881"/>
      <c r="X873" s="881"/>
      <c r="Y873" s="877"/>
      <c r="Z873" s="1543"/>
      <c r="AA873" s="881"/>
      <c r="AB873" s="1230"/>
      <c r="AC873" s="881"/>
      <c r="AD873" s="885"/>
      <c r="AE873" s="884"/>
      <c r="AF873" s="881"/>
      <c r="AG873" s="1543"/>
      <c r="AH873" s="881"/>
      <c r="AI873" s="1230"/>
      <c r="AJ873" s="884"/>
      <c r="AK873" s="879"/>
    </row>
    <row r="874" spans="21:38" ht="24" thickBot="1">
      <c r="V874" s="94" t="s">
        <v>391</v>
      </c>
      <c r="W874" t="s">
        <v>392</v>
      </c>
      <c r="Z874" s="660"/>
      <c r="AG874" s="1193"/>
      <c r="AH874" s="1194"/>
      <c r="AI874" s="1194"/>
      <c r="AJ874" s="1197"/>
      <c r="AK874" s="1198"/>
      <c r="AL874" s="1199"/>
    </row>
    <row r="875" spans="21:38">
      <c r="U875" s="546"/>
      <c r="V875" s="548"/>
      <c r="W875" s="157"/>
      <c r="X875" s="6" t="s">
        <v>14</v>
      </c>
      <c r="Y875" s="6" t="s">
        <v>12</v>
      </c>
      <c r="Z875" s="6"/>
      <c r="AA875" s="4"/>
      <c r="AB875" s="6" t="s">
        <v>15</v>
      </c>
      <c r="AC875" s="6" t="s">
        <v>16</v>
      </c>
      <c r="AD875" s="6" t="s">
        <v>12</v>
      </c>
      <c r="AE875" s="6" t="s">
        <v>12</v>
      </c>
      <c r="AF875" s="4"/>
      <c r="AG875" s="10"/>
      <c r="AH875" s="10"/>
      <c r="AI875" s="10"/>
      <c r="AJ875" s="8" t="s">
        <v>12</v>
      </c>
      <c r="AK875" s="8" t="s">
        <v>17</v>
      </c>
      <c r="AL875" s="8"/>
    </row>
    <row r="876" spans="21:38">
      <c r="U876" s="179"/>
      <c r="V876" s="469" t="s">
        <v>4</v>
      </c>
      <c r="W876" s="153" t="s">
        <v>18</v>
      </c>
      <c r="X876" s="8" t="s">
        <v>19</v>
      </c>
      <c r="Y876" s="8" t="s">
        <v>19</v>
      </c>
      <c r="Z876" s="8" t="s">
        <v>20</v>
      </c>
      <c r="AA876" s="8" t="s">
        <v>21</v>
      </c>
      <c r="AB876" s="8" t="s">
        <v>22</v>
      </c>
      <c r="AC876" s="8" t="s">
        <v>19</v>
      </c>
      <c r="AD876" s="8" t="s">
        <v>23</v>
      </c>
      <c r="AE876" s="8" t="s">
        <v>23</v>
      </c>
      <c r="AF876" s="8" t="s">
        <v>24</v>
      </c>
      <c r="AG876" s="8" t="s">
        <v>20</v>
      </c>
      <c r="AH876" s="8" t="s">
        <v>25</v>
      </c>
      <c r="AI876" s="8" t="s">
        <v>0</v>
      </c>
      <c r="AJ876" s="8" t="s">
        <v>11</v>
      </c>
      <c r="AK876" s="8" t="s">
        <v>11</v>
      </c>
      <c r="AL876" s="8" t="s">
        <v>26</v>
      </c>
    </row>
    <row r="877" spans="21:38">
      <c r="U877" s="179"/>
      <c r="V877" s="549"/>
      <c r="W877" s="224"/>
      <c r="X877" s="8" t="s">
        <v>3</v>
      </c>
      <c r="Y877" s="8" t="s">
        <v>18</v>
      </c>
      <c r="Z877" s="8"/>
      <c r="AA877" s="10"/>
      <c r="AB877" s="8" t="s">
        <v>21</v>
      </c>
      <c r="AC877" s="8" t="s">
        <v>3</v>
      </c>
      <c r="AD877" s="8" t="s">
        <v>27</v>
      </c>
      <c r="AE877" s="8" t="s">
        <v>28</v>
      </c>
      <c r="AF877" s="10"/>
      <c r="AG877" s="10"/>
      <c r="AH877" s="10"/>
      <c r="AI877" s="10"/>
      <c r="AJ877" s="8" t="s">
        <v>33</v>
      </c>
      <c r="AK877" s="8" t="s">
        <v>30</v>
      </c>
      <c r="AL877" s="8"/>
    </row>
    <row r="878" spans="21:38" ht="15" thickBot="1">
      <c r="U878" s="179"/>
      <c r="V878" s="550"/>
      <c r="W878" s="705"/>
      <c r="X878" s="699"/>
      <c r="Y878" s="560"/>
      <c r="Z878" s="699"/>
      <c r="AA878" s="560"/>
      <c r="AB878" s="699"/>
      <c r="AC878" s="560"/>
      <c r="AD878" s="560"/>
      <c r="AE878" s="560"/>
      <c r="AF878" s="560"/>
      <c r="AG878" s="560"/>
      <c r="AH878" s="560"/>
      <c r="AI878" s="560"/>
      <c r="AJ878" s="560"/>
      <c r="AK878" s="560"/>
      <c r="AL878" s="13"/>
    </row>
    <row r="879" spans="21:38">
      <c r="U879" s="551"/>
      <c r="V879" s="1580" t="s">
        <v>350</v>
      </c>
      <c r="W879" s="1600" t="s">
        <v>393</v>
      </c>
      <c r="X879" s="813" t="s">
        <v>101</v>
      </c>
      <c r="Y879" s="989">
        <v>42348</v>
      </c>
      <c r="Z879" s="813">
        <v>10</v>
      </c>
      <c r="AA879" s="1286" t="s">
        <v>35</v>
      </c>
      <c r="AB879" s="1004">
        <v>300</v>
      </c>
      <c r="AC879" s="813" t="s">
        <v>78</v>
      </c>
      <c r="AD879" s="814">
        <v>42353</v>
      </c>
      <c r="AE879" s="989">
        <v>42353</v>
      </c>
      <c r="AF879" s="813">
        <v>2632</v>
      </c>
      <c r="AG879" s="1287">
        <v>10350</v>
      </c>
      <c r="AH879" s="1287">
        <f>(AG879-Z879*1000)</f>
        <v>350</v>
      </c>
      <c r="AI879" s="1006">
        <f>(AG879*AB879/1000)</f>
        <v>3105</v>
      </c>
      <c r="AJ879" s="1285">
        <f>(AE879+30)</f>
        <v>42383</v>
      </c>
      <c r="AK879" s="1005">
        <f>(AI879*0.05)</f>
        <v>155.25</v>
      </c>
      <c r="AL879" s="513"/>
    </row>
    <row r="880" spans="21:38">
      <c r="U880" s="553"/>
      <c r="V880" s="1580" t="s">
        <v>350</v>
      </c>
      <c r="W880" s="1600" t="s">
        <v>414</v>
      </c>
      <c r="X880" s="813" t="s">
        <v>101</v>
      </c>
      <c r="Y880" s="989">
        <v>42412</v>
      </c>
      <c r="Z880" s="813">
        <v>10</v>
      </c>
      <c r="AA880" s="1286" t="s">
        <v>35</v>
      </c>
      <c r="AB880" s="1004">
        <v>300</v>
      </c>
      <c r="AC880" s="813" t="s">
        <v>78</v>
      </c>
      <c r="AD880" s="814">
        <v>42415</v>
      </c>
      <c r="AE880" s="989">
        <v>42415</v>
      </c>
      <c r="AF880" s="813">
        <v>2667</v>
      </c>
      <c r="AG880" s="1287">
        <v>10000</v>
      </c>
      <c r="AH880" s="1287">
        <f>(AG880-Z880*1000)</f>
        <v>0</v>
      </c>
      <c r="AI880" s="1006">
        <f>(AG880*AB880/1000)</f>
        <v>3000</v>
      </c>
      <c r="AJ880" s="1285">
        <f>(AE880+30)</f>
        <v>42445</v>
      </c>
      <c r="AK880" s="1005">
        <f>(AI880*0.05)</f>
        <v>150</v>
      </c>
      <c r="AL880" s="956"/>
    </row>
    <row r="881" spans="21:38" ht="15" thickBot="1">
      <c r="U881" s="581"/>
      <c r="V881" s="1795"/>
      <c r="W881" s="1796"/>
      <c r="X881" s="1796"/>
      <c r="Y881" s="1797"/>
      <c r="Z881" s="1743"/>
      <c r="AA881" s="1737"/>
      <c r="AB881" s="1798"/>
      <c r="AC881" s="639"/>
      <c r="AD881" s="1742"/>
      <c r="AE881" s="1738"/>
      <c r="AF881" s="1737"/>
      <c r="AG881" s="1743"/>
      <c r="AH881" s="1743"/>
      <c r="AI881" s="645"/>
      <c r="AJ881" s="450"/>
      <c r="AK881" s="461"/>
      <c r="AL881" s="1799"/>
    </row>
    <row r="882" spans="21:38" ht="15" thickBot="1">
      <c r="U882" s="892"/>
      <c r="V882" s="881"/>
      <c r="W882" s="881"/>
      <c r="X882" s="881"/>
      <c r="Y882" s="884"/>
      <c r="Z882" s="881"/>
      <c r="AA882" s="881"/>
      <c r="AB882" s="1480"/>
      <c r="AC882" s="881"/>
      <c r="AD882" s="885"/>
      <c r="AE882" s="884"/>
      <c r="AF882" s="881"/>
      <c r="AG882" s="1543"/>
      <c r="AH882" s="881"/>
    </row>
    <row r="883" spans="21:38" ht="24" thickBot="1">
      <c r="V883" s="94" t="s">
        <v>79</v>
      </c>
      <c r="W883" t="s">
        <v>109</v>
      </c>
      <c r="Z883" s="2"/>
      <c r="AE883" t="s">
        <v>217</v>
      </c>
      <c r="AH883" s="1193" t="s">
        <v>245</v>
      </c>
      <c r="AI883" s="1194"/>
      <c r="AJ883" s="1194"/>
      <c r="AK883" s="1194"/>
      <c r="AL883" s="1195"/>
    </row>
    <row r="884" spans="21:38">
      <c r="U884" s="546"/>
      <c r="V884" s="548"/>
      <c r="W884" s="157"/>
      <c r="X884" s="6" t="s">
        <v>14</v>
      </c>
      <c r="Y884" s="6" t="s">
        <v>12</v>
      </c>
      <c r="Z884" s="6"/>
      <c r="AA884" s="4"/>
      <c r="AB884" s="6" t="s">
        <v>15</v>
      </c>
      <c r="AC884" s="6" t="s">
        <v>16</v>
      </c>
      <c r="AD884" s="6" t="s">
        <v>12</v>
      </c>
      <c r="AE884" s="6" t="s">
        <v>12</v>
      </c>
      <c r="AF884" s="4"/>
      <c r="AG884" s="4"/>
      <c r="AH884" s="10"/>
      <c r="AI884" s="10"/>
      <c r="AJ884" s="8" t="s">
        <v>12</v>
      </c>
      <c r="AK884" s="8" t="s">
        <v>17</v>
      </c>
      <c r="AL884" s="8"/>
    </row>
    <row r="885" spans="21:38">
      <c r="U885" s="179"/>
      <c r="V885" s="469" t="s">
        <v>4</v>
      </c>
      <c r="W885" s="153" t="s">
        <v>18</v>
      </c>
      <c r="X885" s="8" t="s">
        <v>19</v>
      </c>
      <c r="Y885" s="8" t="s">
        <v>19</v>
      </c>
      <c r="Z885" s="8" t="s">
        <v>20</v>
      </c>
      <c r="AA885" s="8" t="s">
        <v>21</v>
      </c>
      <c r="AB885" s="8" t="s">
        <v>22</v>
      </c>
      <c r="AC885" s="8" t="s">
        <v>19</v>
      </c>
      <c r="AD885" s="8" t="s">
        <v>23</v>
      </c>
      <c r="AE885" s="8" t="s">
        <v>23</v>
      </c>
      <c r="AF885" s="8" t="s">
        <v>24</v>
      </c>
      <c r="AG885" s="8" t="s">
        <v>20</v>
      </c>
      <c r="AH885" s="8" t="s">
        <v>25</v>
      </c>
      <c r="AI885" s="8" t="s">
        <v>0</v>
      </c>
      <c r="AJ885" s="8" t="s">
        <v>11</v>
      </c>
      <c r="AK885" s="8" t="s">
        <v>11</v>
      </c>
      <c r="AL885" s="8" t="s">
        <v>26</v>
      </c>
    </row>
    <row r="886" spans="21:38" ht="15" thickBot="1">
      <c r="U886" s="179"/>
      <c r="V886" s="549"/>
      <c r="W886" s="224"/>
      <c r="X886" s="8" t="s">
        <v>3</v>
      </c>
      <c r="Y886" s="8" t="s">
        <v>18</v>
      </c>
      <c r="Z886" s="8"/>
      <c r="AA886" s="10"/>
      <c r="AB886" s="8" t="s">
        <v>21</v>
      </c>
      <c r="AC886" s="8" t="s">
        <v>3</v>
      </c>
      <c r="AD886" s="8" t="s">
        <v>27</v>
      </c>
      <c r="AE886" s="8" t="s">
        <v>28</v>
      </c>
      <c r="AF886" s="10"/>
      <c r="AG886" s="10"/>
      <c r="AH886" s="10"/>
      <c r="AI886" s="10"/>
      <c r="AJ886" s="8" t="s">
        <v>95</v>
      </c>
      <c r="AK886" s="8" t="s">
        <v>30</v>
      </c>
      <c r="AL886" s="8"/>
    </row>
    <row r="887" spans="21:38" ht="15" thickBot="1">
      <c r="U887" s="1193"/>
      <c r="V887" s="1818"/>
      <c r="W887" s="1819"/>
      <c r="X887" s="1820"/>
      <c r="Y887" s="1819"/>
      <c r="Z887" s="1820"/>
      <c r="AA887" s="1819"/>
      <c r="AB887" s="1820"/>
      <c r="AC887" s="1819"/>
      <c r="AD887" s="1819"/>
      <c r="AE887" s="1819"/>
      <c r="AF887" s="1819"/>
      <c r="AG887" s="1819"/>
      <c r="AH887" s="1819"/>
      <c r="AI887" s="1819"/>
      <c r="AJ887" s="1819"/>
      <c r="AK887" s="1819"/>
      <c r="AL887" s="1821"/>
    </row>
    <row r="888" spans="21:38">
      <c r="U888" s="892"/>
      <c r="V888" s="1485"/>
      <c r="W888" s="1485"/>
      <c r="X888" s="1485"/>
      <c r="Y888" s="1538"/>
      <c r="Z888" s="1485"/>
      <c r="AA888" s="1485"/>
      <c r="AB888" s="1486"/>
      <c r="AC888" s="1485"/>
      <c r="AD888" s="1539"/>
      <c r="AE888" s="1538"/>
      <c r="AF888" s="1485"/>
      <c r="AG888" s="1544"/>
      <c r="AH888" s="1485"/>
    </row>
    <row r="889" spans="21:38" ht="24" thickBot="1">
      <c r="V889" s="1242" t="s">
        <v>267</v>
      </c>
      <c r="Y889" s="2" t="s">
        <v>309</v>
      </c>
      <c r="Z889" t="s">
        <v>310</v>
      </c>
      <c r="AE889" s="139" t="s">
        <v>216</v>
      </c>
      <c r="AF889" s="139"/>
      <c r="AG889" s="139"/>
      <c r="AH889" s="160"/>
      <c r="AI889" s="139"/>
      <c r="AJ889" s="139" t="s">
        <v>311</v>
      </c>
      <c r="AK889" s="139"/>
      <c r="AL889" s="139"/>
    </row>
    <row r="890" spans="21:38">
      <c r="U890" s="546"/>
      <c r="V890" s="548"/>
      <c r="W890" s="157"/>
      <c r="X890" s="6" t="s">
        <v>14</v>
      </c>
      <c r="Y890" s="6" t="s">
        <v>12</v>
      </c>
      <c r="Z890" s="6"/>
      <c r="AA890" s="4"/>
      <c r="AB890" s="6" t="s">
        <v>15</v>
      </c>
      <c r="AC890" s="6" t="s">
        <v>16</v>
      </c>
      <c r="AD890" s="6" t="s">
        <v>12</v>
      </c>
      <c r="AE890" s="6" t="s">
        <v>12</v>
      </c>
      <c r="AF890" s="4"/>
      <c r="AG890" s="4"/>
      <c r="AH890" s="4"/>
      <c r="AI890" s="4"/>
      <c r="AJ890" s="6" t="s">
        <v>12</v>
      </c>
      <c r="AK890" s="6" t="s">
        <v>17</v>
      </c>
      <c r="AL890" s="6"/>
    </row>
    <row r="891" spans="21:38">
      <c r="U891" s="179"/>
      <c r="V891" s="469" t="s">
        <v>4</v>
      </c>
      <c r="W891" s="153" t="s">
        <v>18</v>
      </c>
      <c r="X891" s="8" t="s">
        <v>19</v>
      </c>
      <c r="Y891" s="8" t="s">
        <v>19</v>
      </c>
      <c r="Z891" s="8" t="s">
        <v>20</v>
      </c>
      <c r="AA891" s="8" t="s">
        <v>21</v>
      </c>
      <c r="AB891" s="8" t="s">
        <v>22</v>
      </c>
      <c r="AC891" s="8" t="s">
        <v>19</v>
      </c>
      <c r="AD891" s="8" t="s">
        <v>23</v>
      </c>
      <c r="AE891" s="8" t="s">
        <v>23</v>
      </c>
      <c r="AF891" s="8" t="s">
        <v>24</v>
      </c>
      <c r="AG891" s="8" t="s">
        <v>20</v>
      </c>
      <c r="AH891" s="8" t="s">
        <v>25</v>
      </c>
      <c r="AI891" s="8" t="s">
        <v>0</v>
      </c>
      <c r="AJ891" s="8" t="s">
        <v>11</v>
      </c>
      <c r="AK891" s="8" t="s">
        <v>11</v>
      </c>
      <c r="AL891" s="8" t="s">
        <v>26</v>
      </c>
    </row>
    <row r="892" spans="21:38">
      <c r="U892" s="179"/>
      <c r="V892" s="549"/>
      <c r="W892" s="224"/>
      <c r="X892" s="8" t="s">
        <v>3</v>
      </c>
      <c r="Y892" s="8" t="s">
        <v>18</v>
      </c>
      <c r="Z892" s="8"/>
      <c r="AA892" s="10"/>
      <c r="AB892" s="8" t="s">
        <v>21</v>
      </c>
      <c r="AC892" s="8" t="s">
        <v>3</v>
      </c>
      <c r="AD892" s="8" t="s">
        <v>27</v>
      </c>
      <c r="AE892" s="8" t="s">
        <v>28</v>
      </c>
      <c r="AF892" s="10"/>
      <c r="AG892" s="10"/>
      <c r="AH892" s="10"/>
      <c r="AI892" s="10"/>
      <c r="AJ892" s="8" t="s">
        <v>33</v>
      </c>
      <c r="AK892" s="8" t="s">
        <v>30</v>
      </c>
      <c r="AL892" s="8"/>
    </row>
    <row r="893" spans="21:38" ht="15" thickBot="1">
      <c r="U893" s="547"/>
      <c r="V893" s="550"/>
      <c r="W893" s="155"/>
      <c r="X893" s="14"/>
      <c r="Y893" s="13"/>
      <c r="Z893" s="14"/>
      <c r="AA893" s="13"/>
      <c r="AB893" s="14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</row>
    <row r="894" spans="21:38">
      <c r="U894" s="551"/>
      <c r="V894" s="795" t="s">
        <v>203</v>
      </c>
      <c r="W894" s="661">
        <v>1</v>
      </c>
      <c r="X894" s="661" t="s">
        <v>36</v>
      </c>
      <c r="Y894" s="799">
        <v>41993</v>
      </c>
      <c r="Z894" s="661">
        <v>50</v>
      </c>
      <c r="AA894" s="342" t="s">
        <v>35</v>
      </c>
      <c r="AB894" s="345">
        <v>260</v>
      </c>
      <c r="AC894" s="661" t="s">
        <v>78</v>
      </c>
      <c r="AD894" s="353">
        <v>41993</v>
      </c>
      <c r="AE894" s="343">
        <f>(AD894)</f>
        <v>41993</v>
      </c>
      <c r="AF894" s="342">
        <v>2298</v>
      </c>
      <c r="AG894" s="344">
        <v>22500</v>
      </c>
      <c r="AH894" s="344">
        <f>(AG894-Z894*1000)</f>
        <v>-27500</v>
      </c>
      <c r="AI894" s="354">
        <f>(AG894*AB894/1000)</f>
        <v>5850</v>
      </c>
      <c r="AJ894" s="343">
        <f>(AE894+28)</f>
        <v>42021</v>
      </c>
      <c r="AK894" s="345">
        <f>(AI894*0.05)</f>
        <v>292.5</v>
      </c>
      <c r="AL894" s="851"/>
    </row>
    <row r="895" spans="21:38">
      <c r="U895" s="553"/>
      <c r="V895" s="369"/>
      <c r="W895" s="209">
        <v>1</v>
      </c>
      <c r="X895" s="209" t="s">
        <v>36</v>
      </c>
      <c r="Y895" s="210">
        <v>41993</v>
      </c>
      <c r="Z895" s="209">
        <v>27.5</v>
      </c>
      <c r="AA895" s="196" t="s">
        <v>35</v>
      </c>
      <c r="AB895" s="200">
        <v>260</v>
      </c>
      <c r="AC895" s="209" t="s">
        <v>78</v>
      </c>
      <c r="AD895" s="272">
        <v>41993</v>
      </c>
      <c r="AE895" s="197">
        <v>41995</v>
      </c>
      <c r="AF895" s="196">
        <v>2299</v>
      </c>
      <c r="AG895" s="198">
        <v>16000</v>
      </c>
      <c r="AH895" s="198">
        <f>(AG895-Z895*1000)</f>
        <v>-11500</v>
      </c>
      <c r="AI895" s="199">
        <f>(AG895*AB895/1000)</f>
        <v>4160</v>
      </c>
      <c r="AJ895" s="197">
        <f>(AE895+28)</f>
        <v>42023</v>
      </c>
      <c r="AK895" s="200">
        <f>(AI895*0.05)</f>
        <v>208</v>
      </c>
      <c r="AL895" s="852"/>
    </row>
    <row r="896" spans="21:38">
      <c r="U896" s="553"/>
      <c r="V896" s="369"/>
      <c r="W896" s="976">
        <v>1</v>
      </c>
      <c r="X896" s="976" t="s">
        <v>36</v>
      </c>
      <c r="Y896" s="977">
        <v>41993</v>
      </c>
      <c r="Z896" s="209">
        <v>11.5</v>
      </c>
      <c r="AA896" s="196" t="s">
        <v>35</v>
      </c>
      <c r="AB896" s="200">
        <v>260</v>
      </c>
      <c r="AC896" s="209" t="s">
        <v>78</v>
      </c>
      <c r="AD896" s="272">
        <v>41996</v>
      </c>
      <c r="AE896" s="197">
        <v>41996</v>
      </c>
      <c r="AF896" s="196">
        <v>2301</v>
      </c>
      <c r="AG896" s="198">
        <v>10000</v>
      </c>
      <c r="AH896" s="198">
        <f>(AG896-Z896*1000)</f>
        <v>-1500</v>
      </c>
      <c r="AI896" s="199">
        <f>(AG896*AB896/1000)</f>
        <v>2600</v>
      </c>
      <c r="AJ896" s="197">
        <f>(AE896+28)</f>
        <v>42024</v>
      </c>
      <c r="AK896" s="200">
        <f>(AI896*0.05)</f>
        <v>130</v>
      </c>
      <c r="AL896" s="853"/>
    </row>
    <row r="897" spans="21:38" ht="15" thickBot="1">
      <c r="U897" s="581"/>
      <c r="V897" s="978"/>
      <c r="W897" s="1348"/>
      <c r="X897" s="854"/>
      <c r="Y897" s="1349"/>
      <c r="Z897" s="1348"/>
      <c r="AA897" s="854"/>
      <c r="AB897" s="1350"/>
      <c r="AC897" s="1348"/>
      <c r="AD897" s="1423"/>
      <c r="AE897" s="580"/>
      <c r="AF897" s="854"/>
      <c r="AG897" s="459"/>
      <c r="AH897" s="459"/>
      <c r="AI897" s="460"/>
      <c r="AJ897" s="456"/>
      <c r="AK897" s="925"/>
      <c r="AL897" s="983"/>
    </row>
    <row r="898" spans="21:38">
      <c r="V898" s="1467"/>
      <c r="W898" s="1467"/>
      <c r="X898" s="1467"/>
      <c r="Y898" s="1467"/>
      <c r="Z898" s="892"/>
      <c r="AA898" s="892"/>
      <c r="AB898" s="1484"/>
      <c r="AC898" s="1467"/>
      <c r="AD898" s="895"/>
      <c r="AE898" s="893"/>
      <c r="AF898" s="892"/>
      <c r="AG898" s="894"/>
      <c r="AH898" s="1543"/>
    </row>
    <row r="899" spans="21:38" ht="24" thickBot="1">
      <c r="V899" s="94" t="s">
        <v>208</v>
      </c>
      <c r="W899" t="s">
        <v>213</v>
      </c>
      <c r="Z899" s="2"/>
    </row>
    <row r="900" spans="21:38">
      <c r="U900" s="546"/>
      <c r="V900" s="548"/>
      <c r="W900" s="622"/>
      <c r="X900" s="281" t="s">
        <v>14</v>
      </c>
      <c r="Y900" s="281" t="s">
        <v>12</v>
      </c>
      <c r="Z900" s="281"/>
      <c r="AA900" s="227"/>
      <c r="AB900" s="281" t="s">
        <v>15</v>
      </c>
      <c r="AC900" s="281" t="s">
        <v>16</v>
      </c>
      <c r="AD900" s="229" t="s">
        <v>12</v>
      </c>
      <c r="AE900" s="151" t="s">
        <v>12</v>
      </c>
      <c r="AF900" s="4"/>
      <c r="AG900" s="4"/>
      <c r="AH900" s="4"/>
      <c r="AI900" s="297"/>
      <c r="AJ900" s="299" t="s">
        <v>12</v>
      </c>
      <c r="AK900" s="281" t="s">
        <v>17</v>
      </c>
      <c r="AL900" s="229"/>
    </row>
    <row r="901" spans="21:38">
      <c r="U901" s="179"/>
      <c r="V901" s="469" t="s">
        <v>4</v>
      </c>
      <c r="W901" s="153" t="s">
        <v>18</v>
      </c>
      <c r="X901" s="8" t="s">
        <v>19</v>
      </c>
      <c r="Y901" s="8" t="s">
        <v>19</v>
      </c>
      <c r="Z901" s="8" t="s">
        <v>20</v>
      </c>
      <c r="AA901" s="8" t="s">
        <v>21</v>
      </c>
      <c r="AB901" s="8" t="s">
        <v>22</v>
      </c>
      <c r="AC901" s="8" t="s">
        <v>19</v>
      </c>
      <c r="AD901" s="283" t="s">
        <v>23</v>
      </c>
      <c r="AE901" s="153" t="s">
        <v>23</v>
      </c>
      <c r="AF901" s="8" t="s">
        <v>24</v>
      </c>
      <c r="AG901" s="8" t="s">
        <v>20</v>
      </c>
      <c r="AH901" s="8" t="s">
        <v>25</v>
      </c>
      <c r="AI901" s="152" t="s">
        <v>0</v>
      </c>
      <c r="AJ901" s="282" t="s">
        <v>11</v>
      </c>
      <c r="AK901" s="8" t="s">
        <v>11</v>
      </c>
      <c r="AL901" s="283" t="s">
        <v>26</v>
      </c>
    </row>
    <row r="902" spans="21:38">
      <c r="U902" s="179"/>
      <c r="V902" s="549"/>
      <c r="W902" s="224"/>
      <c r="X902" s="8" t="s">
        <v>3</v>
      </c>
      <c r="Y902" s="8" t="s">
        <v>18</v>
      </c>
      <c r="Z902" s="8"/>
      <c r="AA902" s="10"/>
      <c r="AB902" s="8" t="s">
        <v>21</v>
      </c>
      <c r="AC902" s="8" t="s">
        <v>3</v>
      </c>
      <c r="AD902" s="283" t="s">
        <v>27</v>
      </c>
      <c r="AE902" s="153" t="s">
        <v>28</v>
      </c>
      <c r="AF902" s="10"/>
      <c r="AG902" s="10"/>
      <c r="AH902" s="10"/>
      <c r="AI902" s="298"/>
      <c r="AJ902" s="282" t="s">
        <v>29</v>
      </c>
      <c r="AK902" s="8" t="s">
        <v>30</v>
      </c>
      <c r="AL902" s="283"/>
    </row>
    <row r="903" spans="21:38" ht="15" thickBot="1">
      <c r="U903" s="547"/>
      <c r="V903" s="550"/>
      <c r="W903" s="155"/>
      <c r="X903" s="14"/>
      <c r="Y903" s="13"/>
      <c r="Z903" s="14"/>
      <c r="AA903" s="13"/>
      <c r="AB903" s="14"/>
      <c r="AC903" s="13"/>
      <c r="AD903" s="285"/>
      <c r="AE903" s="155"/>
      <c r="AF903" s="13"/>
      <c r="AG903" s="13"/>
      <c r="AH903" s="13"/>
      <c r="AI903" s="154"/>
      <c r="AJ903" s="284"/>
      <c r="AK903" s="13"/>
      <c r="AL903" s="285"/>
    </row>
    <row r="904" spans="21:38">
      <c r="U904" s="551"/>
      <c r="V904" s="648" t="s">
        <v>209</v>
      </c>
      <c r="W904" s="827">
        <v>1</v>
      </c>
      <c r="X904" s="649" t="s">
        <v>36</v>
      </c>
      <c r="Y904" s="650">
        <v>41879</v>
      </c>
      <c r="Z904" s="651">
        <v>10</v>
      </c>
      <c r="AA904" s="649" t="s">
        <v>35</v>
      </c>
      <c r="AB904" s="652">
        <v>170</v>
      </c>
      <c r="AC904" s="653"/>
      <c r="AD904" s="654">
        <v>42034</v>
      </c>
      <c r="AE904" s="650">
        <v>42048</v>
      </c>
      <c r="AF904" s="649">
        <v>2346</v>
      </c>
      <c r="AG904" s="657">
        <v>10000</v>
      </c>
      <c r="AH904" s="657">
        <f>(AG904-Z904*1000)</f>
        <v>0</v>
      </c>
      <c r="AI904" s="658">
        <f>(AG904*AB904/1000)</f>
        <v>1700</v>
      </c>
      <c r="AJ904" s="650">
        <f>(AE904+28)</f>
        <v>42076</v>
      </c>
      <c r="AK904" s="818">
        <f>(AI904*0.05)</f>
        <v>85</v>
      </c>
      <c r="AL904" s="537"/>
    </row>
    <row r="905" spans="21:38">
      <c r="U905" s="553"/>
      <c r="V905" s="563" t="s">
        <v>209</v>
      </c>
      <c r="W905" s="480">
        <v>2</v>
      </c>
      <c r="X905" s="196" t="s">
        <v>74</v>
      </c>
      <c r="Y905" s="197">
        <v>42136</v>
      </c>
      <c r="Z905" s="336">
        <v>10</v>
      </c>
      <c r="AA905" s="196" t="s">
        <v>35</v>
      </c>
      <c r="AB905" s="334">
        <v>170</v>
      </c>
      <c r="AC905" s="335"/>
      <c r="AD905" s="272">
        <v>42146</v>
      </c>
      <c r="AE905" s="197">
        <v>42150</v>
      </c>
      <c r="AF905" s="196">
        <v>2458</v>
      </c>
      <c r="AG905" s="198">
        <v>10000</v>
      </c>
      <c r="AH905" s="198">
        <f>(AG905-Z905*1000)</f>
        <v>0</v>
      </c>
      <c r="AI905" s="199">
        <f>(AG905*AB905/1000)</f>
        <v>1700</v>
      </c>
      <c r="AJ905" s="197">
        <f>(AE905+28)</f>
        <v>42178</v>
      </c>
      <c r="AK905" s="200">
        <f>(AI905*0.05)</f>
        <v>85</v>
      </c>
      <c r="AL905" s="514"/>
    </row>
    <row r="906" spans="21:38">
      <c r="U906" s="553"/>
      <c r="V906" s="563" t="s">
        <v>209</v>
      </c>
      <c r="W906" s="480">
        <v>3</v>
      </c>
      <c r="X906" s="196" t="s">
        <v>74</v>
      </c>
      <c r="Y906" s="197">
        <v>42422</v>
      </c>
      <c r="Z906" s="336">
        <v>10</v>
      </c>
      <c r="AA906" s="196" t="s">
        <v>35</v>
      </c>
      <c r="AB906" s="334">
        <v>170</v>
      </c>
      <c r="AC906" s="335"/>
      <c r="AD906" s="272">
        <v>42440</v>
      </c>
      <c r="AE906" s="197">
        <v>42432</v>
      </c>
      <c r="AF906" s="196">
        <v>2676</v>
      </c>
      <c r="AG906" s="198">
        <v>10000</v>
      </c>
      <c r="AH906" s="198">
        <f>(AG906-Z906*1000)</f>
        <v>0</v>
      </c>
      <c r="AI906" s="199">
        <f>(AG906*AB906/1000)</f>
        <v>1700</v>
      </c>
      <c r="AJ906" s="197">
        <f>(AE906+28)</f>
        <v>42460</v>
      </c>
      <c r="AK906" s="200">
        <f>(AI906*0.05)</f>
        <v>85</v>
      </c>
      <c r="AL906" s="514"/>
    </row>
    <row r="907" spans="21:38" ht="15" thickBot="1">
      <c r="U907" s="581"/>
      <c r="V907" s="811"/>
      <c r="W907" s="478"/>
      <c r="X907" s="478"/>
      <c r="Y907" s="759"/>
      <c r="Z907" s="760"/>
      <c r="AA907" s="478"/>
      <c r="AB907" s="645"/>
      <c r="AC907" s="639"/>
      <c r="AD907" s="761"/>
      <c r="AE907" s="450"/>
      <c r="AF907" s="449"/>
      <c r="AG907" s="644"/>
      <c r="AH907" s="644"/>
      <c r="AI907" s="645"/>
      <c r="AJ907" s="450"/>
      <c r="AK907" s="925"/>
      <c r="AL907" s="1646"/>
    </row>
    <row r="908" spans="21:38">
      <c r="U908" s="892"/>
      <c r="V908" s="881"/>
      <c r="W908" s="881"/>
      <c r="X908" s="881"/>
      <c r="Y908" s="884"/>
      <c r="Z908" s="881"/>
      <c r="AA908" s="881"/>
      <c r="AB908" s="1480"/>
      <c r="AC908" s="881"/>
      <c r="AD908" s="885"/>
      <c r="AE908" s="884"/>
      <c r="AF908" s="881"/>
      <c r="AG908" s="1543"/>
      <c r="AH908" s="881"/>
    </row>
    <row r="909" spans="21:38" ht="24" thickBot="1">
      <c r="V909" s="94" t="s">
        <v>307</v>
      </c>
    </row>
    <row r="910" spans="21:38">
      <c r="U910" s="546"/>
      <c r="V910" s="548"/>
      <c r="W910" s="622"/>
      <c r="X910" s="281" t="s">
        <v>14</v>
      </c>
      <c r="Y910" s="281" t="s">
        <v>12</v>
      </c>
      <c r="Z910" s="281"/>
      <c r="AA910" s="227"/>
      <c r="AB910" s="281" t="s">
        <v>15</v>
      </c>
      <c r="AC910" s="281" t="s">
        <v>16</v>
      </c>
      <c r="AD910" s="229" t="s">
        <v>12</v>
      </c>
      <c r="AE910" s="151" t="s">
        <v>12</v>
      </c>
      <c r="AF910" s="4"/>
      <c r="AG910" s="4"/>
      <c r="AH910" s="4"/>
      <c r="AI910" s="297"/>
      <c r="AJ910" s="299" t="s">
        <v>12</v>
      </c>
      <c r="AK910" s="281" t="s">
        <v>17</v>
      </c>
      <c r="AL910" s="229"/>
    </row>
    <row r="911" spans="21:38">
      <c r="U911" s="179"/>
      <c r="V911" s="469" t="s">
        <v>4</v>
      </c>
      <c r="W911" s="153" t="s">
        <v>18</v>
      </c>
      <c r="X911" s="8" t="s">
        <v>19</v>
      </c>
      <c r="Y911" s="8" t="s">
        <v>19</v>
      </c>
      <c r="Z911" s="8" t="s">
        <v>20</v>
      </c>
      <c r="AA911" s="8" t="s">
        <v>21</v>
      </c>
      <c r="AB911" s="8" t="s">
        <v>22</v>
      </c>
      <c r="AC911" s="8" t="s">
        <v>19</v>
      </c>
      <c r="AD911" s="283" t="s">
        <v>23</v>
      </c>
      <c r="AE911" s="153" t="s">
        <v>23</v>
      </c>
      <c r="AF911" s="8" t="s">
        <v>24</v>
      </c>
      <c r="AG911" s="8" t="s">
        <v>20</v>
      </c>
      <c r="AH911" s="8" t="s">
        <v>25</v>
      </c>
      <c r="AI911" s="152" t="s">
        <v>0</v>
      </c>
      <c r="AJ911" s="282" t="s">
        <v>11</v>
      </c>
      <c r="AK911" s="8" t="s">
        <v>11</v>
      </c>
      <c r="AL911" s="283" t="s">
        <v>26</v>
      </c>
    </row>
    <row r="912" spans="21:38">
      <c r="U912" s="179"/>
      <c r="V912" s="549"/>
      <c r="W912" s="224"/>
      <c r="X912" s="8" t="s">
        <v>3</v>
      </c>
      <c r="Y912" s="8" t="s">
        <v>18</v>
      </c>
      <c r="Z912" s="8"/>
      <c r="AA912" s="10"/>
      <c r="AB912" s="8" t="s">
        <v>21</v>
      </c>
      <c r="AC912" s="8" t="s">
        <v>3</v>
      </c>
      <c r="AD912" s="283" t="s">
        <v>27</v>
      </c>
      <c r="AE912" s="153" t="s">
        <v>28</v>
      </c>
      <c r="AF912" s="10"/>
      <c r="AG912" s="10"/>
      <c r="AH912" s="10"/>
      <c r="AI912" s="298"/>
      <c r="AJ912" s="282" t="s">
        <v>29</v>
      </c>
      <c r="AK912" s="8" t="s">
        <v>30</v>
      </c>
      <c r="AL912" s="283"/>
    </row>
    <row r="913" spans="21:38" ht="15" thickBot="1">
      <c r="U913" s="547"/>
      <c r="V913" s="550"/>
      <c r="W913" s="155"/>
      <c r="X913" s="14"/>
      <c r="Y913" s="13"/>
      <c r="Z913" s="14"/>
      <c r="AA913" s="13"/>
      <c r="AB913" s="14"/>
      <c r="AC913" s="13"/>
      <c r="AD913" s="285"/>
      <c r="AE913" s="791"/>
      <c r="AF913" s="560"/>
      <c r="AG913" s="560"/>
      <c r="AH913" s="560"/>
      <c r="AI913" s="792"/>
      <c r="AJ913" s="284"/>
      <c r="AK913" s="560"/>
      <c r="AL913" s="285"/>
    </row>
    <row r="914" spans="21:38">
      <c r="U914" s="551"/>
      <c r="V914" s="784"/>
      <c r="W914" s="785"/>
      <c r="X914" s="696"/>
      <c r="Y914" s="697"/>
      <c r="Z914" s="786"/>
      <c r="AA914" s="696"/>
      <c r="AB914" s="787"/>
      <c r="AC914" s="698"/>
      <c r="AD914" s="789"/>
      <c r="AE914" s="371"/>
      <c r="AF914" s="370"/>
      <c r="AG914" s="378"/>
      <c r="AH914" s="378"/>
      <c r="AI914" s="379"/>
      <c r="AJ914" s="788"/>
      <c r="AK914" s="389"/>
      <c r="AL914" s="323"/>
    </row>
    <row r="915" spans="21:38" ht="15" thickBot="1">
      <c r="U915" s="581"/>
      <c r="V915" s="1604"/>
      <c r="W915" s="1731"/>
      <c r="X915" s="1605"/>
      <c r="Y915" s="1352"/>
      <c r="Z915" s="1606"/>
      <c r="AA915" s="1605"/>
      <c r="AB915" s="1607"/>
      <c r="AC915" s="1608"/>
      <c r="AD915" s="1732"/>
      <c r="AE915" s="1352"/>
      <c r="AF915" s="1605"/>
      <c r="AG915" s="1409"/>
      <c r="AH915" s="1409"/>
      <c r="AI915" s="1054"/>
      <c r="AJ915" s="1733"/>
      <c r="AK915" s="1231"/>
      <c r="AL915" s="1734"/>
    </row>
  </sheetData>
  <sortState xmlns:xlrd2="http://schemas.microsoft.com/office/spreadsheetml/2017/richdata2" ref="V149:AK194">
    <sortCondition ref="AD102"/>
  </sortState>
  <pageMargins left="0" right="0" top="0.39370078740157505" bottom="0.39370078740157505" header="0" footer="0"/>
  <pageSetup paperSize="9" fitToWidth="0" fitToHeight="0" pageOrder="overThenDown" orientation="landscape" r:id="rId1"/>
  <headerFooter>
    <oddHeader>&amp;C&amp;A</oddHeader>
    <oddFooter>&amp;CPágina &amp;P</oddFooter>
  </headerFooter>
  <ignoredErrors>
    <ignoredError sqref="W488:W4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U798"/>
  <sheetViews>
    <sheetView topLeftCell="B340" zoomScale="25" zoomScaleNormal="25" workbookViewId="0">
      <selection activeCell="AY762" sqref="AY762:BN762"/>
    </sheetView>
  </sheetViews>
  <sheetFormatPr defaultRowHeight="14.4"/>
  <cols>
    <col min="1" max="1" width="0.77734375" hidden="1" customWidth="1"/>
    <col min="2" max="2" width="11.21875" customWidth="1"/>
    <col min="3" max="3" width="26.21875" customWidth="1"/>
    <col min="4" max="4" width="5.77734375" customWidth="1"/>
    <col min="5" max="5" width="6.21875" customWidth="1"/>
    <col min="6" max="6" width="8.44140625" customWidth="1"/>
    <col min="7" max="7" width="5.21875" customWidth="1"/>
    <col min="8" max="8" width="3.77734375" customWidth="1"/>
    <col min="9" max="9" width="5.5546875" customWidth="1"/>
    <col min="10" max="10" width="5.21875" customWidth="1"/>
    <col min="11" max="11" width="10" customWidth="1"/>
    <col min="12" max="12" width="8.5546875" customWidth="1"/>
    <col min="13" max="13" width="4.77734375" customWidth="1"/>
    <col min="14" max="14" width="7.21875" customWidth="1"/>
    <col min="15" max="15" width="6.5546875" customWidth="1"/>
    <col min="16" max="16" width="10.5546875" customWidth="1"/>
    <col min="17" max="17" width="8.77734375" customWidth="1"/>
    <col min="18" max="18" width="8.5546875" customWidth="1"/>
    <col min="19" max="19" width="15.21875" customWidth="1"/>
    <col min="20" max="20" width="1.77734375" customWidth="1"/>
    <col min="21" max="21" width="1.21875" hidden="1" customWidth="1"/>
    <col min="22" max="22" width="52.21875" customWidth="1"/>
    <col min="23" max="23" width="5.77734375" customWidth="1"/>
    <col min="24" max="24" width="6.5546875" customWidth="1"/>
    <col min="25" max="25" width="10" customWidth="1"/>
    <col min="26" max="26" width="6.5546875" customWidth="1"/>
    <col min="27" max="27" width="4" customWidth="1"/>
    <col min="28" max="28" width="6.21875" customWidth="1"/>
    <col min="29" max="29" width="7.21875" customWidth="1"/>
    <col min="30" max="30" width="11" customWidth="1"/>
    <col min="31" max="31" width="8.77734375" customWidth="1"/>
    <col min="32" max="32" width="6.44140625" customWidth="1"/>
    <col min="33" max="33" width="7.77734375" customWidth="1"/>
    <col min="38" max="38" width="16.21875" customWidth="1"/>
    <col min="40" max="40" width="10.77734375" bestFit="1" customWidth="1"/>
    <col min="41" max="41" width="12.77734375" customWidth="1"/>
    <col min="42" max="42" width="12.5546875" customWidth="1"/>
    <col min="43" max="43" width="11.21875" customWidth="1"/>
    <col min="44" max="44" width="13.77734375" customWidth="1"/>
  </cols>
  <sheetData>
    <row r="3" spans="2:46" ht="18.600000000000001" thickBot="1">
      <c r="B3" s="540" t="s">
        <v>370</v>
      </c>
      <c r="Y3" t="s">
        <v>403</v>
      </c>
      <c r="AC3" t="s">
        <v>574</v>
      </c>
      <c r="AF3" t="s">
        <v>575</v>
      </c>
    </row>
    <row r="4" spans="2:46" ht="24" thickBot="1">
      <c r="B4" s="3"/>
      <c r="C4" s="4"/>
      <c r="D4" s="4"/>
      <c r="E4" s="5" t="s">
        <v>14</v>
      </c>
      <c r="F4" s="5" t="s">
        <v>12</v>
      </c>
      <c r="G4" s="5"/>
      <c r="H4" s="4"/>
      <c r="I4" s="5" t="s">
        <v>15</v>
      </c>
      <c r="J4" s="5" t="s">
        <v>16</v>
      </c>
      <c r="K4" s="5" t="s">
        <v>12</v>
      </c>
      <c r="L4" s="5" t="s">
        <v>12</v>
      </c>
      <c r="M4" s="4"/>
      <c r="N4" s="4"/>
      <c r="O4" s="4"/>
      <c r="P4" s="4"/>
      <c r="Q4" s="5" t="s">
        <v>12</v>
      </c>
      <c r="R4" s="5" t="s">
        <v>17</v>
      </c>
      <c r="S4" s="6"/>
      <c r="V4" s="94" t="s">
        <v>49</v>
      </c>
      <c r="W4" t="s">
        <v>573</v>
      </c>
      <c r="Z4" s="2"/>
      <c r="AD4" t="s">
        <v>127</v>
      </c>
      <c r="AF4" t="s">
        <v>140</v>
      </c>
      <c r="AH4" s="2656" t="s">
        <v>623</v>
      </c>
      <c r="AI4" s="999"/>
      <c r="AJ4" s="999"/>
      <c r="AK4" s="999"/>
      <c r="AL4" s="999"/>
      <c r="AN4" s="11" t="s">
        <v>31</v>
      </c>
      <c r="AO4" s="11" t="s">
        <v>11</v>
      </c>
      <c r="AP4" s="11" t="s">
        <v>32</v>
      </c>
      <c r="AQ4" s="11" t="s">
        <v>12</v>
      </c>
      <c r="AR4" s="11" t="s">
        <v>25</v>
      </c>
    </row>
    <row r="5" spans="2:46" ht="15" thickBot="1">
      <c r="B5" s="7" t="s">
        <v>3</v>
      </c>
      <c r="C5" s="8" t="s">
        <v>4</v>
      </c>
      <c r="D5" s="9" t="s">
        <v>18</v>
      </c>
      <c r="E5" s="9" t="s">
        <v>19</v>
      </c>
      <c r="F5" s="9" t="s">
        <v>19</v>
      </c>
      <c r="G5" s="9" t="s">
        <v>20</v>
      </c>
      <c r="H5" s="9" t="s">
        <v>21</v>
      </c>
      <c r="I5" s="9" t="s">
        <v>22</v>
      </c>
      <c r="J5" s="9" t="s">
        <v>19</v>
      </c>
      <c r="K5" s="9" t="s">
        <v>23</v>
      </c>
      <c r="L5" s="9" t="s">
        <v>23</v>
      </c>
      <c r="M5" s="9" t="s">
        <v>24</v>
      </c>
      <c r="N5" s="9" t="s">
        <v>20</v>
      </c>
      <c r="O5" s="9" t="s">
        <v>25</v>
      </c>
      <c r="P5" s="9" t="s">
        <v>0</v>
      </c>
      <c r="Q5" s="9" t="s">
        <v>11</v>
      </c>
      <c r="R5" s="9" t="s">
        <v>11</v>
      </c>
      <c r="S5" s="9" t="s">
        <v>26</v>
      </c>
      <c r="U5" s="546"/>
      <c r="V5" s="548"/>
      <c r="W5" s="157"/>
      <c r="X5" s="6" t="s">
        <v>14</v>
      </c>
      <c r="Y5" s="6" t="s">
        <v>12</v>
      </c>
      <c r="Z5" s="6"/>
      <c r="AA5" s="4"/>
      <c r="AB5" s="6" t="s">
        <v>15</v>
      </c>
      <c r="AC5" s="6" t="s">
        <v>16</v>
      </c>
      <c r="AD5" s="6" t="s">
        <v>12</v>
      </c>
      <c r="AE5" s="6" t="s">
        <v>12</v>
      </c>
      <c r="AF5" s="4"/>
      <c r="AG5" s="4"/>
      <c r="AH5" s="10"/>
      <c r="AI5" s="10"/>
      <c r="AJ5" s="8" t="s">
        <v>12</v>
      </c>
      <c r="AK5" s="8" t="s">
        <v>17</v>
      </c>
      <c r="AL5" s="8"/>
      <c r="AN5" s="15">
        <v>41334</v>
      </c>
      <c r="AO5" s="16">
        <v>5402.32</v>
      </c>
      <c r="AP5" s="17">
        <v>5402.32</v>
      </c>
      <c r="AQ5" s="18" t="s">
        <v>34</v>
      </c>
      <c r="AR5" s="19">
        <f>(AP5-AO5)</f>
        <v>0</v>
      </c>
    </row>
    <row r="6" spans="2:46" ht="15" thickBot="1">
      <c r="B6" s="810"/>
      <c r="C6" s="194"/>
      <c r="D6" s="194"/>
      <c r="E6" s="195" t="s">
        <v>3</v>
      </c>
      <c r="F6" s="195" t="s">
        <v>18</v>
      </c>
      <c r="G6" s="195"/>
      <c r="H6" s="194"/>
      <c r="I6" s="195" t="s">
        <v>21</v>
      </c>
      <c r="J6" s="195" t="s">
        <v>3</v>
      </c>
      <c r="K6" s="195" t="s">
        <v>27</v>
      </c>
      <c r="L6" s="195" t="s">
        <v>28</v>
      </c>
      <c r="M6" s="194"/>
      <c r="N6" s="194"/>
      <c r="O6" s="194"/>
      <c r="P6" s="194"/>
      <c r="Q6" s="195" t="s">
        <v>33</v>
      </c>
      <c r="R6" s="195" t="s">
        <v>30</v>
      </c>
      <c r="S6" s="8"/>
      <c r="U6" s="179"/>
      <c r="V6" s="469" t="s">
        <v>4</v>
      </c>
      <c r="W6" s="153" t="s">
        <v>18</v>
      </c>
      <c r="X6" s="8" t="s">
        <v>19</v>
      </c>
      <c r="Y6" s="8" t="s">
        <v>19</v>
      </c>
      <c r="Z6" s="8" t="s">
        <v>20</v>
      </c>
      <c r="AA6" s="8" t="s">
        <v>21</v>
      </c>
      <c r="AB6" s="8" t="s">
        <v>22</v>
      </c>
      <c r="AC6" s="8" t="s">
        <v>19</v>
      </c>
      <c r="AD6" s="8" t="s">
        <v>23</v>
      </c>
      <c r="AE6" s="8" t="s">
        <v>23</v>
      </c>
      <c r="AF6" s="8" t="s">
        <v>24</v>
      </c>
      <c r="AG6" s="8" t="s">
        <v>20</v>
      </c>
      <c r="AH6" s="8" t="s">
        <v>25</v>
      </c>
      <c r="AI6" s="8" t="s">
        <v>0</v>
      </c>
      <c r="AJ6" s="8" t="s">
        <v>11</v>
      </c>
      <c r="AK6" s="8" t="s">
        <v>11</v>
      </c>
      <c r="AL6" s="8" t="s">
        <v>26</v>
      </c>
      <c r="AN6" s="15">
        <v>41365</v>
      </c>
      <c r="AO6" s="17">
        <v>6542.42</v>
      </c>
      <c r="AP6" s="17">
        <v>6542.42</v>
      </c>
      <c r="AQ6" s="18" t="s">
        <v>37</v>
      </c>
      <c r="AR6" s="19">
        <f>(AP6-AO6)</f>
        <v>0</v>
      </c>
    </row>
    <row r="7" spans="2:46">
      <c r="B7" s="1581" t="s">
        <v>5</v>
      </c>
      <c r="C7" s="470" t="str">
        <f>IF(J7=1473,"BANDEJA PAPAYA PET - GF 15",IF(J7=0,"    "))</f>
        <v>BANDEJA PAPAYA PET - GF 15</v>
      </c>
      <c r="D7" s="1270" t="s">
        <v>386</v>
      </c>
      <c r="E7" s="470">
        <v>20387</v>
      </c>
      <c r="F7" s="901">
        <v>42332</v>
      </c>
      <c r="G7" s="470">
        <v>50</v>
      </c>
      <c r="H7" s="381" t="s">
        <v>35</v>
      </c>
      <c r="I7" s="1368">
        <v>449.5</v>
      </c>
      <c r="J7" s="470">
        <v>1473</v>
      </c>
      <c r="K7" s="902">
        <v>42335</v>
      </c>
      <c r="L7" s="901">
        <v>42339</v>
      </c>
      <c r="M7" s="470">
        <v>2618</v>
      </c>
      <c r="N7" s="387">
        <v>50000</v>
      </c>
      <c r="O7" s="387">
        <f t="shared" ref="O7:O17" si="0">(N7-G7*1000)</f>
        <v>0</v>
      </c>
      <c r="P7" s="388">
        <f t="shared" ref="P7:P17" si="1">(N7*I7/1000)</f>
        <v>22475</v>
      </c>
      <c r="Q7" s="382">
        <f>(L7+30)</f>
        <v>42369</v>
      </c>
      <c r="R7" s="389">
        <f t="shared" ref="R7:R17" si="2">(P7*0.05)</f>
        <v>1123.75</v>
      </c>
      <c r="S7" s="1471"/>
      <c r="U7" s="179"/>
      <c r="V7" s="549"/>
      <c r="W7" s="224"/>
      <c r="X7" s="8" t="s">
        <v>3</v>
      </c>
      <c r="Y7" s="8" t="s">
        <v>18</v>
      </c>
      <c r="Z7" s="8"/>
      <c r="AA7" s="10"/>
      <c r="AB7" s="8" t="s">
        <v>21</v>
      </c>
      <c r="AC7" s="8" t="s">
        <v>3</v>
      </c>
      <c r="AD7" s="8" t="s">
        <v>27</v>
      </c>
      <c r="AE7" s="8" t="s">
        <v>28</v>
      </c>
      <c r="AF7" s="10"/>
      <c r="AG7" s="10"/>
      <c r="AH7" s="10"/>
      <c r="AI7" s="10"/>
      <c r="AJ7" s="8" t="s">
        <v>1</v>
      </c>
      <c r="AK7" s="8" t="s">
        <v>30</v>
      </c>
      <c r="AL7" s="8"/>
      <c r="AN7" s="46">
        <v>41395</v>
      </c>
      <c r="AO7" s="47">
        <v>6284.78</v>
      </c>
      <c r="AP7" s="47">
        <v>4500</v>
      </c>
      <c r="AQ7" s="48" t="s">
        <v>39</v>
      </c>
      <c r="AR7" s="49">
        <f>(AP7-AO7)</f>
        <v>-1784.7799999999997</v>
      </c>
    </row>
    <row r="8" spans="2:46" ht="15" thickBot="1">
      <c r="B8" s="1200" t="s">
        <v>5</v>
      </c>
      <c r="C8" s="1580" t="str">
        <f>IF(J8=1473,"BANDEJA PAPAYA PET - GF 15",IF(J8=0,"    "))</f>
        <v>BANDEJA PAPAYA PET - GF 15</v>
      </c>
      <c r="D8" s="813">
        <v>30</v>
      </c>
      <c r="E8" s="813">
        <v>20387</v>
      </c>
      <c r="F8" s="989">
        <v>42332</v>
      </c>
      <c r="G8" s="813">
        <v>40</v>
      </c>
      <c r="H8" s="1286" t="s">
        <v>35</v>
      </c>
      <c r="I8" s="1004">
        <v>449.5</v>
      </c>
      <c r="J8" s="813">
        <v>1473</v>
      </c>
      <c r="K8" s="814">
        <v>42365</v>
      </c>
      <c r="L8" s="989">
        <v>42359</v>
      </c>
      <c r="M8" s="813">
        <v>2637</v>
      </c>
      <c r="N8" s="1287">
        <v>40000</v>
      </c>
      <c r="O8" s="1287">
        <f t="shared" si="0"/>
        <v>0</v>
      </c>
      <c r="P8" s="1006">
        <f t="shared" si="1"/>
        <v>17980</v>
      </c>
      <c r="Q8" s="1285">
        <f>(L8+30)</f>
        <v>42389</v>
      </c>
      <c r="R8" s="1005">
        <f t="shared" si="2"/>
        <v>899</v>
      </c>
      <c r="S8" s="339"/>
      <c r="U8" s="547"/>
      <c r="V8" s="550"/>
      <c r="W8" s="155"/>
      <c r="X8" s="14"/>
      <c r="Y8" s="13"/>
      <c r="Z8" s="14"/>
      <c r="AA8" s="13"/>
      <c r="AB8" s="14"/>
      <c r="AC8" s="13"/>
      <c r="AD8" s="13"/>
      <c r="AE8" s="13"/>
      <c r="AF8" s="13"/>
      <c r="AG8" s="13"/>
      <c r="AH8" s="13"/>
      <c r="AI8" s="13"/>
      <c r="AJ8" s="13"/>
      <c r="AK8" s="13"/>
      <c r="AL8" s="13"/>
      <c r="AN8" s="62"/>
      <c r="AO8" s="63"/>
      <c r="AP8" s="64">
        <v>1784.78</v>
      </c>
      <c r="AQ8" s="65" t="s">
        <v>43</v>
      </c>
      <c r="AR8" s="66">
        <v>0</v>
      </c>
    </row>
    <row r="9" spans="2:46">
      <c r="B9" s="390" t="s">
        <v>44</v>
      </c>
      <c r="C9" s="1003" t="s">
        <v>45</v>
      </c>
      <c r="D9" s="1286">
        <v>12</v>
      </c>
      <c r="E9" s="1286" t="s">
        <v>55</v>
      </c>
      <c r="F9" s="1285">
        <v>42337</v>
      </c>
      <c r="G9" s="1584">
        <v>40</v>
      </c>
      <c r="H9" s="1286" t="s">
        <v>35</v>
      </c>
      <c r="I9" s="1399">
        <v>449.5</v>
      </c>
      <c r="J9" s="1286">
        <v>8490</v>
      </c>
      <c r="K9" s="1267">
        <v>42341</v>
      </c>
      <c r="L9" s="1285">
        <v>42348</v>
      </c>
      <c r="M9" s="813">
        <v>2627</v>
      </c>
      <c r="N9" s="1287">
        <v>40000</v>
      </c>
      <c r="O9" s="1287">
        <f t="shared" si="0"/>
        <v>0</v>
      </c>
      <c r="P9" s="1006">
        <f t="shared" si="1"/>
        <v>17980</v>
      </c>
      <c r="Q9" s="1285">
        <f>(L9+35)</f>
        <v>42383</v>
      </c>
      <c r="R9" s="1005">
        <f t="shared" si="2"/>
        <v>899</v>
      </c>
      <c r="S9" s="339"/>
      <c r="U9" s="551"/>
      <c r="V9" s="542"/>
      <c r="W9" s="493"/>
      <c r="X9" s="370"/>
      <c r="Y9" s="371"/>
      <c r="Z9" s="372"/>
      <c r="AA9" s="370"/>
      <c r="AB9" s="373"/>
      <c r="AC9" s="374"/>
      <c r="AD9" s="375"/>
      <c r="AE9" s="371"/>
      <c r="AF9" s="445"/>
      <c r="AG9" s="378"/>
      <c r="AH9" s="378"/>
      <c r="AI9" s="379"/>
      <c r="AJ9" s="371"/>
      <c r="AK9" s="446"/>
      <c r="AL9" s="447"/>
      <c r="AN9" s="67">
        <v>41426</v>
      </c>
      <c r="AO9" s="47">
        <v>6461.29</v>
      </c>
      <c r="AP9" s="47">
        <v>3461.29</v>
      </c>
      <c r="AQ9" s="48" t="s">
        <v>46</v>
      </c>
      <c r="AR9" s="49">
        <v>-3000</v>
      </c>
    </row>
    <row r="10" spans="2:46" ht="15" thickBot="1">
      <c r="B10" s="390" t="s">
        <v>143</v>
      </c>
      <c r="C10" s="196" t="s">
        <v>145</v>
      </c>
      <c r="D10" s="196">
        <v>7</v>
      </c>
      <c r="E10" s="196" t="s">
        <v>292</v>
      </c>
      <c r="F10" s="197">
        <v>42338</v>
      </c>
      <c r="G10" s="336">
        <v>20</v>
      </c>
      <c r="H10" s="196" t="s">
        <v>35</v>
      </c>
      <c r="I10" s="334">
        <v>449.5</v>
      </c>
      <c r="J10" s="335"/>
      <c r="K10" s="272">
        <v>42346</v>
      </c>
      <c r="L10" s="197">
        <v>42342</v>
      </c>
      <c r="M10" s="209">
        <v>2623</v>
      </c>
      <c r="N10" s="270">
        <v>20000</v>
      </c>
      <c r="O10" s="198">
        <f t="shared" si="0"/>
        <v>0</v>
      </c>
      <c r="P10" s="199">
        <f t="shared" si="1"/>
        <v>8990</v>
      </c>
      <c r="Q10" s="197">
        <f>(L10+35)</f>
        <v>42377</v>
      </c>
      <c r="R10" s="200">
        <f t="shared" si="2"/>
        <v>449.5</v>
      </c>
      <c r="S10" s="339"/>
      <c r="U10" s="553"/>
      <c r="V10" s="369"/>
      <c r="W10" s="480"/>
      <c r="X10" s="196"/>
      <c r="Y10" s="197"/>
      <c r="Z10" s="336"/>
      <c r="AA10" s="196"/>
      <c r="AB10" s="334"/>
      <c r="AC10" s="335"/>
      <c r="AD10" s="272"/>
      <c r="AE10" s="197"/>
      <c r="AF10" s="271"/>
      <c r="AG10" s="198"/>
      <c r="AH10" s="198"/>
      <c r="AI10" s="199"/>
      <c r="AJ10" s="197"/>
      <c r="AK10" s="200"/>
      <c r="AL10" s="324"/>
      <c r="AN10" s="74"/>
      <c r="AO10" s="75"/>
      <c r="AP10" s="63">
        <v>3000</v>
      </c>
      <c r="AQ10" s="76">
        <v>41547</v>
      </c>
      <c r="AR10" s="1499">
        <v>0</v>
      </c>
    </row>
    <row r="11" spans="2:46">
      <c r="B11" s="390" t="s">
        <v>360</v>
      </c>
      <c r="C11" s="1589" t="s">
        <v>54</v>
      </c>
      <c r="D11" s="1272">
        <v>18</v>
      </c>
      <c r="E11" s="1234" t="s">
        <v>36</v>
      </c>
      <c r="F11" s="1235">
        <v>42342</v>
      </c>
      <c r="G11" s="1273">
        <v>3</v>
      </c>
      <c r="H11" s="1234" t="s">
        <v>35</v>
      </c>
      <c r="I11" s="1236">
        <v>449.5</v>
      </c>
      <c r="J11" s="1237"/>
      <c r="K11" s="1238">
        <v>42346</v>
      </c>
      <c r="L11" s="1590">
        <v>42347</v>
      </c>
      <c r="M11" s="1591">
        <v>2626</v>
      </c>
      <c r="N11" s="1592">
        <v>3200</v>
      </c>
      <c r="O11" s="1593">
        <f t="shared" si="0"/>
        <v>200</v>
      </c>
      <c r="P11" s="1594">
        <f t="shared" si="1"/>
        <v>1438.4</v>
      </c>
      <c r="Q11" s="1285">
        <f>(L11+35)</f>
        <v>42382</v>
      </c>
      <c r="R11" s="1418">
        <f t="shared" si="2"/>
        <v>71.92</v>
      </c>
      <c r="S11" s="339"/>
      <c r="U11" s="553"/>
      <c r="V11" s="369"/>
      <c r="W11" s="480"/>
      <c r="X11" s="196"/>
      <c r="Y11" s="197"/>
      <c r="Z11" s="336"/>
      <c r="AA11" s="196"/>
      <c r="AB11" s="334"/>
      <c r="AC11" s="335"/>
      <c r="AD11" s="272"/>
      <c r="AE11" s="197"/>
      <c r="AF11" s="271"/>
      <c r="AG11" s="198"/>
      <c r="AH11" s="198"/>
      <c r="AI11" s="199"/>
      <c r="AJ11" s="197"/>
      <c r="AK11" s="200"/>
      <c r="AL11" s="324"/>
      <c r="AN11" s="67">
        <v>41456</v>
      </c>
      <c r="AO11" s="47">
        <v>5559.2</v>
      </c>
      <c r="AP11" s="47">
        <v>2700</v>
      </c>
      <c r="AQ11" s="48" t="s">
        <v>47</v>
      </c>
      <c r="AR11" s="49">
        <v>-2859.2</v>
      </c>
    </row>
    <row r="12" spans="2:46" ht="15" thickBot="1">
      <c r="B12" s="390" t="s">
        <v>360</v>
      </c>
      <c r="C12" s="1315" t="s">
        <v>390</v>
      </c>
      <c r="D12" s="209">
        <v>19</v>
      </c>
      <c r="E12" s="209" t="s">
        <v>36</v>
      </c>
      <c r="F12" s="210">
        <v>42342</v>
      </c>
      <c r="G12" s="209">
        <v>5</v>
      </c>
      <c r="H12" s="209" t="s">
        <v>35</v>
      </c>
      <c r="I12" s="211">
        <v>300</v>
      </c>
      <c r="J12" s="628"/>
      <c r="K12" s="212">
        <v>42346</v>
      </c>
      <c r="L12" s="210">
        <v>42347</v>
      </c>
      <c r="M12" s="209">
        <v>2626</v>
      </c>
      <c r="N12" s="270">
        <v>5000</v>
      </c>
      <c r="O12" s="198">
        <f t="shared" si="0"/>
        <v>0</v>
      </c>
      <c r="P12" s="199">
        <f t="shared" si="1"/>
        <v>1500</v>
      </c>
      <c r="Q12" s="197">
        <f>(L12+35)</f>
        <v>42382</v>
      </c>
      <c r="R12" s="200">
        <f t="shared" si="2"/>
        <v>75</v>
      </c>
      <c r="S12" s="339"/>
      <c r="U12" s="553"/>
      <c r="V12" s="544"/>
      <c r="W12" s="214"/>
      <c r="X12" s="202"/>
      <c r="Y12" s="203"/>
      <c r="Z12" s="215"/>
      <c r="AA12" s="184"/>
      <c r="AB12" s="258"/>
      <c r="AC12" s="259"/>
      <c r="AD12" s="186"/>
      <c r="AE12" s="187"/>
      <c r="AF12" s="183"/>
      <c r="AG12" s="322"/>
      <c r="AH12" s="188"/>
      <c r="AI12" s="189"/>
      <c r="AJ12" s="187"/>
      <c r="AK12" s="208"/>
      <c r="AL12" s="324"/>
      <c r="AN12" s="91"/>
      <c r="AO12" s="63"/>
      <c r="AP12" s="63">
        <v>3500</v>
      </c>
      <c r="AQ12" s="77" t="s">
        <v>48</v>
      </c>
      <c r="AR12" s="92">
        <v>640.79999999999995</v>
      </c>
    </row>
    <row r="13" spans="2:46" ht="15" thickBot="1">
      <c r="B13" s="390" t="s">
        <v>360</v>
      </c>
      <c r="C13" s="1595" t="s">
        <v>183</v>
      </c>
      <c r="D13" s="487">
        <v>20</v>
      </c>
      <c r="E13" s="290" t="s">
        <v>36</v>
      </c>
      <c r="F13" s="291">
        <v>42342</v>
      </c>
      <c r="G13" s="330">
        <v>5</v>
      </c>
      <c r="H13" s="290" t="s">
        <v>35</v>
      </c>
      <c r="I13" s="331">
        <v>320</v>
      </c>
      <c r="J13" s="933"/>
      <c r="K13" s="934">
        <v>42346</v>
      </c>
      <c r="L13" s="197">
        <v>42347</v>
      </c>
      <c r="M13" s="935">
        <v>2626</v>
      </c>
      <c r="N13" s="936">
        <v>5600</v>
      </c>
      <c r="O13" s="294">
        <f t="shared" si="0"/>
        <v>600</v>
      </c>
      <c r="P13" s="1290">
        <f t="shared" si="1"/>
        <v>1792</v>
      </c>
      <c r="Q13" s="197">
        <f>(L13+35)</f>
        <v>42382</v>
      </c>
      <c r="R13" s="1291">
        <f t="shared" si="2"/>
        <v>89.600000000000009</v>
      </c>
      <c r="S13" s="339"/>
      <c r="U13" s="547"/>
      <c r="V13" s="545"/>
      <c r="W13" s="448"/>
      <c r="X13" s="449"/>
      <c r="Y13" s="450"/>
      <c r="Z13" s="451"/>
      <c r="AA13" s="452"/>
      <c r="AB13" s="453"/>
      <c r="AC13" s="454"/>
      <c r="AD13" s="455"/>
      <c r="AE13" s="456"/>
      <c r="AF13" s="457"/>
      <c r="AG13" s="458"/>
      <c r="AH13" s="459"/>
      <c r="AI13" s="460"/>
      <c r="AJ13" s="456"/>
      <c r="AK13" s="461"/>
      <c r="AL13" s="462"/>
      <c r="AN13" s="46">
        <v>41487</v>
      </c>
      <c r="AO13" s="95">
        <v>5249.16</v>
      </c>
      <c r="AP13" s="47">
        <v>640.79999999999995</v>
      </c>
      <c r="AQ13" s="96">
        <v>41583</v>
      </c>
      <c r="AR13" s="49">
        <v>-4608.3599999999997</v>
      </c>
    </row>
    <row r="14" spans="2:46" ht="15" thickBot="1">
      <c r="B14" s="390" t="s">
        <v>391</v>
      </c>
      <c r="C14" s="1580" t="s">
        <v>350</v>
      </c>
      <c r="D14" s="1600" t="s">
        <v>393</v>
      </c>
      <c r="E14" s="813" t="s">
        <v>101</v>
      </c>
      <c r="F14" s="989">
        <v>42348</v>
      </c>
      <c r="G14" s="813">
        <v>10</v>
      </c>
      <c r="H14" s="1286" t="s">
        <v>35</v>
      </c>
      <c r="I14" s="1004">
        <v>300</v>
      </c>
      <c r="J14" s="813" t="s">
        <v>78</v>
      </c>
      <c r="K14" s="814">
        <v>42353</v>
      </c>
      <c r="L14" s="989">
        <v>42353</v>
      </c>
      <c r="M14" s="813">
        <v>2632</v>
      </c>
      <c r="N14" s="1287">
        <v>10350</v>
      </c>
      <c r="O14" s="1287">
        <f t="shared" si="0"/>
        <v>350</v>
      </c>
      <c r="P14" s="1006">
        <f t="shared" si="1"/>
        <v>3105</v>
      </c>
      <c r="Q14" s="1285">
        <f>(L14+30)</f>
        <v>42383</v>
      </c>
      <c r="R14" s="1005">
        <f t="shared" si="2"/>
        <v>155.25</v>
      </c>
      <c r="S14" s="1897"/>
      <c r="T14" s="254"/>
      <c r="AN14" s="62"/>
      <c r="AO14" s="97"/>
      <c r="AP14" s="63">
        <v>6000</v>
      </c>
      <c r="AQ14" s="98" t="s">
        <v>52</v>
      </c>
      <c r="AR14" s="92">
        <v>1391.64</v>
      </c>
    </row>
    <row r="15" spans="2:46" ht="24" thickBot="1">
      <c r="B15" s="367" t="s">
        <v>395</v>
      </c>
      <c r="C15" s="1580" t="s">
        <v>195</v>
      </c>
      <c r="D15" s="1284">
        <v>44</v>
      </c>
      <c r="E15" s="976" t="s">
        <v>55</v>
      </c>
      <c r="F15" s="1585">
        <v>42332</v>
      </c>
      <c r="G15" s="1284">
        <v>10</v>
      </c>
      <c r="H15" s="1284" t="s">
        <v>35</v>
      </c>
      <c r="I15" s="1346">
        <v>300</v>
      </c>
      <c r="J15" s="1284"/>
      <c r="K15" s="1586">
        <v>42335</v>
      </c>
      <c r="L15" s="977">
        <v>42349</v>
      </c>
      <c r="M15" s="1284">
        <v>2628</v>
      </c>
      <c r="N15" s="1146">
        <v>10000</v>
      </c>
      <c r="O15" s="1147">
        <f t="shared" si="0"/>
        <v>0</v>
      </c>
      <c r="P15" s="1148">
        <f t="shared" si="1"/>
        <v>3000</v>
      </c>
      <c r="Q15" s="1145">
        <f>(L15+28)</f>
        <v>42377</v>
      </c>
      <c r="R15" s="1464">
        <f t="shared" si="2"/>
        <v>150</v>
      </c>
      <c r="S15" s="1898"/>
      <c r="T15" s="255"/>
      <c r="V15" s="94" t="s">
        <v>503</v>
      </c>
      <c r="W15" t="s">
        <v>317</v>
      </c>
      <c r="Z15" t="s">
        <v>131</v>
      </c>
      <c r="AC15" t="s">
        <v>258</v>
      </c>
      <c r="AD15" t="s">
        <v>259</v>
      </c>
      <c r="AE15" t="s">
        <v>260</v>
      </c>
      <c r="AG15" t="s">
        <v>271</v>
      </c>
      <c r="AH15" s="999"/>
      <c r="AI15" s="999"/>
      <c r="AJ15" s="999"/>
      <c r="AK15" s="1930"/>
      <c r="AL15" s="1931"/>
      <c r="AN15" s="46">
        <v>41518</v>
      </c>
      <c r="AO15" s="99">
        <v>2876.79</v>
      </c>
      <c r="AP15" s="64">
        <v>1391.64</v>
      </c>
      <c r="AQ15" s="100" t="s">
        <v>52</v>
      </c>
      <c r="AR15" s="49">
        <v>-1485.15</v>
      </c>
      <c r="AS15" s="86"/>
      <c r="AT15" s="86"/>
    </row>
    <row r="16" spans="2:46" ht="15" thickBot="1">
      <c r="B16" s="367" t="s">
        <v>395</v>
      </c>
      <c r="C16" s="932" t="s">
        <v>387</v>
      </c>
      <c r="D16" s="209">
        <v>45</v>
      </c>
      <c r="E16" s="209" t="s">
        <v>55</v>
      </c>
      <c r="F16" s="210">
        <v>42332</v>
      </c>
      <c r="G16" s="209">
        <v>10</v>
      </c>
      <c r="H16" s="209" t="s">
        <v>35</v>
      </c>
      <c r="I16" s="211">
        <v>449.5</v>
      </c>
      <c r="J16" s="209"/>
      <c r="K16" s="212">
        <v>42335</v>
      </c>
      <c r="L16" s="210">
        <v>42349</v>
      </c>
      <c r="M16" s="209">
        <v>2628</v>
      </c>
      <c r="N16" s="270">
        <v>10000</v>
      </c>
      <c r="O16" s="198">
        <f t="shared" si="0"/>
        <v>0</v>
      </c>
      <c r="P16" s="199">
        <f t="shared" si="1"/>
        <v>4495</v>
      </c>
      <c r="Q16" s="197">
        <f>(L16+28)</f>
        <v>42377</v>
      </c>
      <c r="R16" s="200">
        <f t="shared" si="2"/>
        <v>224.75</v>
      </c>
      <c r="S16" s="1897"/>
      <c r="T16" s="254"/>
      <c r="U16" s="546"/>
      <c r="V16" s="548"/>
      <c r="W16" s="157"/>
      <c r="X16" s="6" t="s">
        <v>14</v>
      </c>
      <c r="Y16" s="6" t="s">
        <v>12</v>
      </c>
      <c r="Z16" s="6"/>
      <c r="AA16" s="4"/>
      <c r="AB16" s="6" t="s">
        <v>15</v>
      </c>
      <c r="AC16" s="6" t="s">
        <v>16</v>
      </c>
      <c r="AD16" s="6" t="s">
        <v>12</v>
      </c>
      <c r="AE16" s="6" t="s">
        <v>12</v>
      </c>
      <c r="AF16" s="4"/>
      <c r="AG16" s="4"/>
      <c r="AH16" s="10"/>
      <c r="AI16" s="10"/>
      <c r="AJ16" s="8" t="s">
        <v>12</v>
      </c>
      <c r="AK16" s="8" t="s">
        <v>17</v>
      </c>
      <c r="AL16" s="8"/>
      <c r="AM16" s="256"/>
      <c r="AN16" s="75"/>
      <c r="AP16" s="63">
        <v>2465.6</v>
      </c>
      <c r="AQ16" s="77" t="s">
        <v>53</v>
      </c>
      <c r="AR16" s="92">
        <v>980.45</v>
      </c>
      <c r="AS16" s="129"/>
      <c r="AT16" s="1477"/>
    </row>
    <row r="17" spans="2:46">
      <c r="B17" s="390" t="s">
        <v>351</v>
      </c>
      <c r="C17" s="369" t="s">
        <v>353</v>
      </c>
      <c r="D17" s="209">
        <v>5</v>
      </c>
      <c r="E17" s="209" t="s">
        <v>36</v>
      </c>
      <c r="F17" s="210">
        <v>42342</v>
      </c>
      <c r="G17" s="270">
        <v>12</v>
      </c>
      <c r="H17" s="209" t="s">
        <v>35</v>
      </c>
      <c r="I17" s="199">
        <v>300</v>
      </c>
      <c r="J17" s="271" t="s">
        <v>78</v>
      </c>
      <c r="K17" s="212">
        <v>42346</v>
      </c>
      <c r="L17" s="197">
        <v>42349</v>
      </c>
      <c r="M17" s="196">
        <v>2629</v>
      </c>
      <c r="N17" s="198">
        <v>12000</v>
      </c>
      <c r="O17" s="198">
        <f t="shared" si="0"/>
        <v>0</v>
      </c>
      <c r="P17" s="199">
        <f t="shared" si="1"/>
        <v>3600</v>
      </c>
      <c r="Q17" s="197">
        <f>(L17+35)</f>
        <v>42384</v>
      </c>
      <c r="R17" s="200">
        <f t="shared" si="2"/>
        <v>180</v>
      </c>
      <c r="S17" s="1283"/>
      <c r="T17" s="722"/>
      <c r="U17" s="179"/>
      <c r="V17" s="469" t="s">
        <v>4</v>
      </c>
      <c r="W17" s="153" t="s">
        <v>18</v>
      </c>
      <c r="X17" s="8" t="s">
        <v>19</v>
      </c>
      <c r="Y17" s="8" t="s">
        <v>19</v>
      </c>
      <c r="Z17" s="8" t="s">
        <v>20</v>
      </c>
      <c r="AA17" s="8" t="s">
        <v>21</v>
      </c>
      <c r="AB17" s="8" t="s">
        <v>22</v>
      </c>
      <c r="AC17" s="8" t="s">
        <v>19</v>
      </c>
      <c r="AD17" s="8" t="s">
        <v>23</v>
      </c>
      <c r="AE17" s="8" t="s">
        <v>23</v>
      </c>
      <c r="AF17" s="8" t="s">
        <v>24</v>
      </c>
      <c r="AG17" s="8" t="s">
        <v>20</v>
      </c>
      <c r="AH17" s="8" t="s">
        <v>25</v>
      </c>
      <c r="AI17" s="8" t="s">
        <v>0</v>
      </c>
      <c r="AJ17" s="8" t="s">
        <v>11</v>
      </c>
      <c r="AK17" s="8" t="s">
        <v>11</v>
      </c>
      <c r="AL17" s="8" t="s">
        <v>26</v>
      </c>
      <c r="AM17" s="256"/>
      <c r="AN17" s="67">
        <v>41548</v>
      </c>
      <c r="AO17" s="47">
        <v>2980.45</v>
      </c>
      <c r="AP17" s="47">
        <v>980.45</v>
      </c>
      <c r="AQ17" s="101">
        <v>41691</v>
      </c>
      <c r="AR17" s="49">
        <v>-2000</v>
      </c>
      <c r="AS17" s="129"/>
      <c r="AT17" s="1477"/>
    </row>
    <row r="18" spans="2:46" ht="15" thickBot="1">
      <c r="B18" s="1579"/>
      <c r="C18" s="1578"/>
      <c r="D18" s="1578"/>
      <c r="E18" s="1578"/>
      <c r="F18" s="1578"/>
      <c r="G18" s="1578"/>
      <c r="H18" s="1578"/>
      <c r="I18" s="1578"/>
      <c r="J18" s="1578"/>
      <c r="K18" s="1578"/>
      <c r="L18" s="1578"/>
      <c r="M18" s="1578"/>
      <c r="N18" s="1578"/>
      <c r="O18" s="1578"/>
      <c r="P18" s="1729"/>
      <c r="Q18" s="1578"/>
      <c r="R18" s="1578"/>
      <c r="S18" s="1007"/>
      <c r="U18" s="179"/>
      <c r="V18" s="549"/>
      <c r="W18" s="224"/>
      <c r="X18" s="8" t="s">
        <v>3</v>
      </c>
      <c r="Y18" s="8" t="s">
        <v>18</v>
      </c>
      <c r="Z18" s="8"/>
      <c r="AA18" s="10"/>
      <c r="AB18" s="8" t="s">
        <v>21</v>
      </c>
      <c r="AC18" s="8" t="s">
        <v>3</v>
      </c>
      <c r="AD18" s="8" t="s">
        <v>27</v>
      </c>
      <c r="AE18" s="8" t="s">
        <v>28</v>
      </c>
      <c r="AF18" s="10"/>
      <c r="AG18" s="10"/>
      <c r="AH18" s="10"/>
      <c r="AI18" s="10"/>
      <c r="AJ18" s="8" t="s">
        <v>1</v>
      </c>
      <c r="AK18" s="8" t="s">
        <v>30</v>
      </c>
      <c r="AL18" s="8"/>
      <c r="AM18" s="256"/>
      <c r="AN18" s="74"/>
      <c r="AO18" s="75"/>
      <c r="AP18" s="63">
        <v>2000</v>
      </c>
      <c r="AQ18" s="98" t="s">
        <v>56</v>
      </c>
      <c r="AR18" s="92">
        <v>0</v>
      </c>
      <c r="AS18" s="129"/>
      <c r="AT18" s="1477"/>
    </row>
    <row r="19" spans="2:46" ht="15" thickBot="1">
      <c r="B19" s="477"/>
      <c r="C19" s="478"/>
      <c r="D19" s="478"/>
      <c r="E19" s="478"/>
      <c r="F19" s="478"/>
      <c r="G19" s="478"/>
      <c r="H19" s="478"/>
      <c r="I19" s="478"/>
      <c r="J19" s="478"/>
      <c r="K19" s="1474"/>
      <c r="L19" s="478"/>
      <c r="M19" s="449"/>
      <c r="N19" s="1475"/>
      <c r="O19" s="478"/>
      <c r="P19" s="518">
        <f>SUM(P7:P18)</f>
        <v>86355.4</v>
      </c>
      <c r="Q19" s="759"/>
      <c r="R19" s="518">
        <f>(P19*0.05)</f>
        <v>4317.7699999999995</v>
      </c>
      <c r="S19" s="1476" t="s">
        <v>224</v>
      </c>
      <c r="U19" s="179"/>
      <c r="V19" s="550"/>
      <c r="W19" s="705"/>
      <c r="X19" s="699"/>
      <c r="Y19" s="560"/>
      <c r="Z19" s="699"/>
      <c r="AA19" s="560"/>
      <c r="AB19" s="699"/>
      <c r="AC19" s="560"/>
      <c r="AD19" s="560"/>
      <c r="AE19" s="560"/>
      <c r="AF19" s="560"/>
      <c r="AG19" s="560"/>
      <c r="AH19" s="560"/>
      <c r="AI19" s="560"/>
      <c r="AJ19" s="560"/>
      <c r="AK19" s="560"/>
      <c r="AL19" s="13"/>
      <c r="AM19" s="681"/>
      <c r="AN19" s="15">
        <v>41579</v>
      </c>
      <c r="AO19" s="17">
        <v>0</v>
      </c>
      <c r="AP19" s="17">
        <v>0</v>
      </c>
      <c r="AQ19" s="18"/>
      <c r="AR19" s="19">
        <v>0</v>
      </c>
      <c r="AS19" s="129"/>
      <c r="AT19" s="1477"/>
    </row>
    <row r="20" spans="2:46" ht="15" thickBot="1">
      <c r="U20" s="551"/>
      <c r="V20" s="1341" t="s">
        <v>504</v>
      </c>
      <c r="W20" s="813">
        <v>1</v>
      </c>
      <c r="X20" s="813" t="s">
        <v>36</v>
      </c>
      <c r="Y20" s="989">
        <v>42672</v>
      </c>
      <c r="Z20" s="1232">
        <v>5</v>
      </c>
      <c r="AA20" s="813" t="s">
        <v>35</v>
      </c>
      <c r="AB20" s="1006">
        <v>305</v>
      </c>
      <c r="AC20" s="987" t="s">
        <v>78</v>
      </c>
      <c r="AD20" s="814">
        <v>42683</v>
      </c>
      <c r="AE20" s="1285">
        <v>42674</v>
      </c>
      <c r="AF20" s="1286">
        <v>1462</v>
      </c>
      <c r="AG20" s="1287">
        <v>5000</v>
      </c>
      <c r="AH20" s="1287">
        <f>(AG20-Z20*1000)</f>
        <v>0</v>
      </c>
      <c r="AI20" s="1006">
        <f>(AG20*AB20/1000)</f>
        <v>1525</v>
      </c>
      <c r="AJ20" s="1285">
        <f>(AE20+35)</f>
        <v>42709</v>
      </c>
      <c r="AK20" s="1005">
        <f>(AI20*0.05)</f>
        <v>76.25</v>
      </c>
      <c r="AL20" s="513"/>
      <c r="AM20" s="685"/>
      <c r="AN20" s="15">
        <v>41609</v>
      </c>
      <c r="AO20" s="117">
        <v>2701.45</v>
      </c>
      <c r="AP20" s="17">
        <v>2701.45</v>
      </c>
      <c r="AQ20" s="18" t="s">
        <v>58</v>
      </c>
      <c r="AR20" s="19">
        <v>0</v>
      </c>
      <c r="AS20" s="129"/>
      <c r="AT20" s="1477"/>
    </row>
    <row r="21" spans="2:46" ht="18.600000000000001" thickBot="1">
      <c r="B21" s="540" t="s">
        <v>371</v>
      </c>
      <c r="U21" s="553"/>
      <c r="V21" s="1302"/>
      <c r="W21" s="209"/>
      <c r="X21" s="209"/>
      <c r="Y21" s="210"/>
      <c r="Z21" s="209"/>
      <c r="AA21" s="209"/>
      <c r="AB21" s="211"/>
      <c r="AC21" s="628"/>
      <c r="AD21" s="212"/>
      <c r="AE21" s="210"/>
      <c r="AF21" s="209"/>
      <c r="AG21" s="270"/>
      <c r="AH21" s="198"/>
      <c r="AI21" s="199"/>
      <c r="AJ21" s="197"/>
      <c r="AK21" s="200"/>
      <c r="AL21" s="514"/>
      <c r="AM21" s="879"/>
      <c r="AN21" s="15">
        <v>41640</v>
      </c>
      <c r="AO21" s="17">
        <v>2689.47</v>
      </c>
      <c r="AP21" s="17">
        <v>2689.47</v>
      </c>
      <c r="AQ21" s="118">
        <v>41754</v>
      </c>
      <c r="AR21" s="19">
        <v>0</v>
      </c>
      <c r="AS21" s="101"/>
      <c r="AT21" s="86"/>
    </row>
    <row r="22" spans="2:46" ht="15" thickBot="1">
      <c r="B22" s="3"/>
      <c r="C22" s="4"/>
      <c r="D22" s="4"/>
      <c r="E22" s="5" t="s">
        <v>14</v>
      </c>
      <c r="F22" s="5" t="s">
        <v>12</v>
      </c>
      <c r="G22" s="5"/>
      <c r="H22" s="4"/>
      <c r="I22" s="5" t="s">
        <v>15</v>
      </c>
      <c r="J22" s="5" t="s">
        <v>16</v>
      </c>
      <c r="K22" s="5" t="s">
        <v>12</v>
      </c>
      <c r="L22" s="5" t="s">
        <v>12</v>
      </c>
      <c r="M22" s="4"/>
      <c r="N22" s="4"/>
      <c r="O22" s="4"/>
      <c r="P22" s="4"/>
      <c r="Q22" s="5" t="s">
        <v>12</v>
      </c>
      <c r="R22" s="5" t="s">
        <v>17</v>
      </c>
      <c r="S22" s="6"/>
      <c r="U22" s="553"/>
      <c r="V22" s="1302"/>
      <c r="W22" s="480"/>
      <c r="X22" s="196"/>
      <c r="Y22" s="197"/>
      <c r="Z22" s="336"/>
      <c r="AA22" s="196"/>
      <c r="AB22" s="334"/>
      <c r="AC22" s="335"/>
      <c r="AD22" s="272"/>
      <c r="AE22" s="197"/>
      <c r="AF22" s="209"/>
      <c r="AG22" s="270"/>
      <c r="AH22" s="198"/>
      <c r="AI22" s="199"/>
      <c r="AJ22" s="197"/>
      <c r="AK22" s="200"/>
      <c r="AL22" s="514"/>
      <c r="AM22" s="879"/>
      <c r="AN22" s="15">
        <v>41671</v>
      </c>
      <c r="AO22" s="17">
        <v>1738.8</v>
      </c>
      <c r="AP22" s="63">
        <v>1738.8</v>
      </c>
      <c r="AQ22" s="77" t="s">
        <v>60</v>
      </c>
      <c r="AR22" s="19">
        <v>0</v>
      </c>
      <c r="AS22" s="129"/>
      <c r="AT22" s="1477"/>
    </row>
    <row r="23" spans="2:46">
      <c r="B23" s="7" t="s">
        <v>3</v>
      </c>
      <c r="C23" s="8" t="s">
        <v>4</v>
      </c>
      <c r="D23" s="9" t="s">
        <v>18</v>
      </c>
      <c r="E23" s="9" t="s">
        <v>19</v>
      </c>
      <c r="F23" s="9" t="s">
        <v>19</v>
      </c>
      <c r="G23" s="9" t="s">
        <v>20</v>
      </c>
      <c r="H23" s="9" t="s">
        <v>21</v>
      </c>
      <c r="I23" s="9" t="s">
        <v>22</v>
      </c>
      <c r="J23" s="9" t="s">
        <v>19</v>
      </c>
      <c r="K23" s="9" t="s">
        <v>23</v>
      </c>
      <c r="L23" s="9" t="s">
        <v>23</v>
      </c>
      <c r="M23" s="9" t="s">
        <v>24</v>
      </c>
      <c r="N23" s="9" t="s">
        <v>20</v>
      </c>
      <c r="O23" s="9" t="s">
        <v>25</v>
      </c>
      <c r="P23" s="9" t="s">
        <v>0</v>
      </c>
      <c r="Q23" s="9" t="s">
        <v>11</v>
      </c>
      <c r="R23" s="9" t="s">
        <v>11</v>
      </c>
      <c r="S23" s="9" t="s">
        <v>26</v>
      </c>
      <c r="U23" s="553"/>
      <c r="V23" s="1315"/>
      <c r="W23" s="480"/>
      <c r="X23" s="196"/>
      <c r="Y23" s="197"/>
      <c r="Z23" s="336"/>
      <c r="AA23" s="196"/>
      <c r="AB23" s="334"/>
      <c r="AC23" s="335"/>
      <c r="AD23" s="272"/>
      <c r="AE23" s="197"/>
      <c r="AF23" s="209"/>
      <c r="AG23" s="270"/>
      <c r="AH23" s="198"/>
      <c r="AI23" s="199"/>
      <c r="AJ23" s="197"/>
      <c r="AK23" s="200"/>
      <c r="AL23" s="514"/>
      <c r="AM23" s="685"/>
      <c r="AN23" s="46">
        <v>41699</v>
      </c>
      <c r="AO23" s="95">
        <v>4137.87</v>
      </c>
      <c r="AP23" s="47">
        <v>2137.87</v>
      </c>
      <c r="AQ23" s="126" t="s">
        <v>61</v>
      </c>
      <c r="AR23" s="49">
        <v>-2000</v>
      </c>
      <c r="AS23" s="129"/>
      <c r="AT23" s="1477"/>
    </row>
    <row r="24" spans="2:46" ht="15" thickBot="1">
      <c r="B24" s="12"/>
      <c r="C24" s="194"/>
      <c r="D24" s="194"/>
      <c r="E24" s="195" t="s">
        <v>3</v>
      </c>
      <c r="F24" s="195" t="s">
        <v>18</v>
      </c>
      <c r="G24" s="195"/>
      <c r="H24" s="194"/>
      <c r="I24" s="195" t="s">
        <v>21</v>
      </c>
      <c r="J24" s="195" t="s">
        <v>3</v>
      </c>
      <c r="K24" s="195" t="s">
        <v>27</v>
      </c>
      <c r="L24" s="195" t="s">
        <v>28</v>
      </c>
      <c r="M24" s="194"/>
      <c r="N24" s="194"/>
      <c r="O24" s="194"/>
      <c r="P24" s="194"/>
      <c r="Q24" s="195" t="s">
        <v>33</v>
      </c>
      <c r="R24" s="195" t="s">
        <v>30</v>
      </c>
      <c r="S24" s="8"/>
      <c r="U24" s="553"/>
      <c r="V24" s="567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339"/>
      <c r="AM24" s="685"/>
      <c r="AN24" s="127"/>
      <c r="AO24" s="128"/>
      <c r="AP24" s="64">
        <v>2000</v>
      </c>
      <c r="AQ24" s="129" t="s">
        <v>63</v>
      </c>
      <c r="AR24" s="66">
        <v>0</v>
      </c>
      <c r="AS24" s="101"/>
      <c r="AT24" s="1477"/>
    </row>
    <row r="25" spans="2:46">
      <c r="B25" s="1470" t="s">
        <v>76</v>
      </c>
      <c r="C25" s="1341" t="s">
        <v>387</v>
      </c>
      <c r="D25" s="813">
        <v>46</v>
      </c>
      <c r="E25" s="813" t="s">
        <v>55</v>
      </c>
      <c r="F25" s="989">
        <v>42384</v>
      </c>
      <c r="G25" s="813">
        <v>20</v>
      </c>
      <c r="H25" s="813" t="s">
        <v>35</v>
      </c>
      <c r="I25" s="1004">
        <v>449.5</v>
      </c>
      <c r="J25" s="813"/>
      <c r="K25" s="814">
        <v>42373</v>
      </c>
      <c r="L25" s="989">
        <v>42376</v>
      </c>
      <c r="M25" s="813">
        <v>2641</v>
      </c>
      <c r="N25" s="1232">
        <v>20000</v>
      </c>
      <c r="O25" s="1287">
        <f t="shared" ref="O25:O30" si="3">(N25-G25*1000)</f>
        <v>0</v>
      </c>
      <c r="P25" s="1006">
        <f t="shared" ref="P25:P30" si="4">(N25*I25/1000)</f>
        <v>8990</v>
      </c>
      <c r="Q25" s="1285">
        <f>(L25+28)</f>
        <v>42404</v>
      </c>
      <c r="R25" s="1005">
        <f t="shared" ref="R25:R30" si="5">(P25*0.05)</f>
        <v>449.5</v>
      </c>
      <c r="S25" s="1471"/>
      <c r="U25" s="553"/>
      <c r="V25" s="567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339"/>
      <c r="AN25" s="46">
        <v>41730</v>
      </c>
      <c r="AO25" s="47">
        <v>4229.3999999999996</v>
      </c>
      <c r="AP25" s="130">
        <v>2000</v>
      </c>
      <c r="AQ25" s="131">
        <v>41834</v>
      </c>
      <c r="AR25" s="49">
        <v>-2229.4</v>
      </c>
      <c r="AS25" s="129"/>
      <c r="AT25" s="1477"/>
    </row>
    <row r="26" spans="2:46" ht="15" thickBot="1">
      <c r="B26" s="367" t="s">
        <v>272</v>
      </c>
      <c r="C26" s="369" t="s">
        <v>274</v>
      </c>
      <c r="D26" s="1397">
        <v>5</v>
      </c>
      <c r="E26" s="1286" t="s">
        <v>36</v>
      </c>
      <c r="F26" s="1285">
        <v>42271</v>
      </c>
      <c r="G26" s="1584">
        <v>10</v>
      </c>
      <c r="H26" s="1286" t="s">
        <v>35</v>
      </c>
      <c r="I26" s="1399">
        <v>449.5</v>
      </c>
      <c r="J26" s="1400"/>
      <c r="K26" s="1267">
        <v>42384</v>
      </c>
      <c r="L26" s="1285">
        <v>42384</v>
      </c>
      <c r="M26" s="1286">
        <v>2646</v>
      </c>
      <c r="N26" s="1287">
        <v>10000</v>
      </c>
      <c r="O26" s="1287">
        <f t="shared" si="3"/>
        <v>0</v>
      </c>
      <c r="P26" s="1006">
        <f t="shared" si="4"/>
        <v>4495</v>
      </c>
      <c r="Q26" s="1285">
        <f>(L26+10)</f>
        <v>42394</v>
      </c>
      <c r="R26" s="1005">
        <f t="shared" si="5"/>
        <v>224.75</v>
      </c>
      <c r="S26" s="339"/>
      <c r="U26" s="581"/>
      <c r="V26" s="582"/>
      <c r="W26" s="326"/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6"/>
      <c r="AI26" s="326"/>
      <c r="AJ26" s="326"/>
      <c r="AK26" s="326"/>
      <c r="AL26" s="327"/>
      <c r="AN26" s="137"/>
      <c r="AO26" s="137"/>
      <c r="AP26" s="64">
        <v>2229.4</v>
      </c>
      <c r="AQ26" s="65" t="s">
        <v>65</v>
      </c>
      <c r="AR26" s="66">
        <v>0</v>
      </c>
      <c r="AS26" s="129"/>
      <c r="AT26" s="1477"/>
    </row>
    <row r="27" spans="2:46">
      <c r="B27" s="367" t="s">
        <v>125</v>
      </c>
      <c r="C27" s="563" t="s">
        <v>322</v>
      </c>
      <c r="D27" s="1286">
        <v>11</v>
      </c>
      <c r="E27" s="1286" t="s">
        <v>74</v>
      </c>
      <c r="F27" s="1285">
        <v>42381</v>
      </c>
      <c r="G27" s="1584">
        <v>5</v>
      </c>
      <c r="H27" s="1286" t="s">
        <v>35</v>
      </c>
      <c r="I27" s="1399">
        <v>279</v>
      </c>
      <c r="J27" s="1400"/>
      <c r="K27" s="1267">
        <v>42381</v>
      </c>
      <c r="L27" s="1285">
        <v>42381</v>
      </c>
      <c r="M27" s="813">
        <v>2645</v>
      </c>
      <c r="N27" s="1287">
        <v>5000</v>
      </c>
      <c r="O27" s="1287">
        <f t="shared" si="3"/>
        <v>0</v>
      </c>
      <c r="P27" s="1006">
        <f t="shared" si="4"/>
        <v>1395</v>
      </c>
      <c r="Q27" s="1285">
        <f>(L27+28)</f>
        <v>42409</v>
      </c>
      <c r="R27" s="200">
        <f t="shared" si="5"/>
        <v>69.75</v>
      </c>
      <c r="S27" s="339"/>
      <c r="AM27" s="256"/>
      <c r="AN27" s="46">
        <v>41760</v>
      </c>
      <c r="AO27" s="138">
        <v>3332.1</v>
      </c>
      <c r="AP27" s="130">
        <v>2000</v>
      </c>
      <c r="AQ27" s="320">
        <v>41859</v>
      </c>
      <c r="AR27" s="49">
        <f>(AP27-AO27)</f>
        <v>-1332.1</v>
      </c>
      <c r="AS27" s="129"/>
      <c r="AT27" s="1477"/>
    </row>
    <row r="28" spans="2:46" ht="24" thickBot="1">
      <c r="B28" s="367" t="s">
        <v>360</v>
      </c>
      <c r="C28" s="1589" t="s">
        <v>54</v>
      </c>
      <c r="D28" s="1272">
        <v>21</v>
      </c>
      <c r="E28" s="1234" t="s">
        <v>36</v>
      </c>
      <c r="F28" s="1235">
        <v>42389</v>
      </c>
      <c r="G28" s="1273">
        <v>3</v>
      </c>
      <c r="H28" s="1234" t="s">
        <v>35</v>
      </c>
      <c r="I28" s="1236">
        <v>449.5</v>
      </c>
      <c r="J28" s="1237"/>
      <c r="K28" s="1238">
        <v>42390</v>
      </c>
      <c r="L28" s="1590">
        <v>42389</v>
      </c>
      <c r="M28" s="1675">
        <v>2652</v>
      </c>
      <c r="N28" s="1592">
        <v>3200</v>
      </c>
      <c r="O28" s="1593">
        <f t="shared" si="3"/>
        <v>200</v>
      </c>
      <c r="P28" s="1594">
        <f t="shared" si="4"/>
        <v>1438.4</v>
      </c>
      <c r="Q28" s="1285">
        <f>(L28+35)</f>
        <v>42424</v>
      </c>
      <c r="R28" s="1418">
        <f t="shared" si="5"/>
        <v>71.92</v>
      </c>
      <c r="S28" s="339"/>
      <c r="V28" s="583" t="s">
        <v>560</v>
      </c>
      <c r="W28" t="s">
        <v>319</v>
      </c>
      <c r="Z28" s="2"/>
      <c r="AH28" s="999"/>
      <c r="AI28" s="999"/>
      <c r="AJ28" s="999"/>
      <c r="AK28" s="999"/>
      <c r="AL28" s="999"/>
      <c r="AM28" s="256"/>
      <c r="AN28" s="137"/>
      <c r="AO28" s="139"/>
      <c r="AP28" s="66">
        <v>1332.1</v>
      </c>
      <c r="AQ28" s="129" t="s">
        <v>124</v>
      </c>
      <c r="AR28" s="66">
        <v>0</v>
      </c>
      <c r="AS28" s="101"/>
      <c r="AT28" s="1477"/>
    </row>
    <row r="29" spans="2:46">
      <c r="B29" s="367" t="s">
        <v>360</v>
      </c>
      <c r="C29" s="624" t="s">
        <v>390</v>
      </c>
      <c r="D29" s="209">
        <v>22</v>
      </c>
      <c r="E29" s="209" t="s">
        <v>36</v>
      </c>
      <c r="F29" s="210">
        <v>42389</v>
      </c>
      <c r="G29" s="209">
        <v>5</v>
      </c>
      <c r="H29" s="209" t="s">
        <v>35</v>
      </c>
      <c r="I29" s="211">
        <v>300</v>
      </c>
      <c r="J29" s="628"/>
      <c r="K29" s="212">
        <v>42390</v>
      </c>
      <c r="L29" s="210">
        <v>42389</v>
      </c>
      <c r="M29" s="209">
        <v>2652</v>
      </c>
      <c r="N29" s="270">
        <v>5000</v>
      </c>
      <c r="O29" s="198">
        <f t="shared" si="3"/>
        <v>0</v>
      </c>
      <c r="P29" s="199">
        <f t="shared" si="4"/>
        <v>1500</v>
      </c>
      <c r="Q29" s="197">
        <f>(L29+35)</f>
        <v>42424</v>
      </c>
      <c r="R29" s="200">
        <f t="shared" si="5"/>
        <v>75</v>
      </c>
      <c r="S29" s="339"/>
      <c r="U29" s="546"/>
      <c r="V29" s="548"/>
      <c r="W29" s="157"/>
      <c r="X29" s="6" t="s">
        <v>14</v>
      </c>
      <c r="Y29" s="6" t="s">
        <v>12</v>
      </c>
      <c r="Z29" s="6"/>
      <c r="AA29" s="4"/>
      <c r="AB29" s="6" t="s">
        <v>15</v>
      </c>
      <c r="AC29" s="6" t="s">
        <v>16</v>
      </c>
      <c r="AD29" s="6" t="s">
        <v>12</v>
      </c>
      <c r="AE29" s="6" t="s">
        <v>12</v>
      </c>
      <c r="AF29" s="4"/>
      <c r="AG29" s="4"/>
      <c r="AH29" s="10"/>
      <c r="AI29" s="10"/>
      <c r="AJ29" s="8" t="s">
        <v>12</v>
      </c>
      <c r="AK29" s="8" t="s">
        <v>17</v>
      </c>
      <c r="AL29" s="8"/>
      <c r="AM29" s="256"/>
      <c r="AN29" s="393">
        <v>41791</v>
      </c>
      <c r="AO29" s="138">
        <v>4538.6000000000004</v>
      </c>
      <c r="AP29" s="396">
        <v>2000</v>
      </c>
      <c r="AQ29" s="398" t="s">
        <v>129</v>
      </c>
      <c r="AR29" s="400">
        <f>(AP29-AO29)</f>
        <v>-2538.6000000000004</v>
      </c>
      <c r="AS29" s="129"/>
      <c r="AT29" s="1477"/>
    </row>
    <row r="30" spans="2:46">
      <c r="B30" s="367" t="s">
        <v>360</v>
      </c>
      <c r="C30" s="1302" t="s">
        <v>183</v>
      </c>
      <c r="D30" s="1596">
        <v>23</v>
      </c>
      <c r="E30" s="290" t="s">
        <v>36</v>
      </c>
      <c r="F30" s="291">
        <v>42389</v>
      </c>
      <c r="G30" s="330">
        <v>5</v>
      </c>
      <c r="H30" s="290" t="s">
        <v>35</v>
      </c>
      <c r="I30" s="331">
        <v>320</v>
      </c>
      <c r="J30" s="933"/>
      <c r="K30" s="934">
        <v>42390</v>
      </c>
      <c r="L30" s="197">
        <v>42389</v>
      </c>
      <c r="M30" s="935">
        <v>2652</v>
      </c>
      <c r="N30" s="936">
        <v>5000</v>
      </c>
      <c r="O30" s="294">
        <f t="shared" si="3"/>
        <v>0</v>
      </c>
      <c r="P30" s="1290">
        <f t="shared" si="4"/>
        <v>1600</v>
      </c>
      <c r="Q30" s="197">
        <f>(L30+35)</f>
        <v>42424</v>
      </c>
      <c r="R30" s="1291">
        <f t="shared" si="5"/>
        <v>80</v>
      </c>
      <c r="S30" s="339"/>
      <c r="U30" s="179"/>
      <c r="V30" s="469" t="s">
        <v>4</v>
      </c>
      <c r="W30" s="153" t="s">
        <v>18</v>
      </c>
      <c r="X30" s="8" t="s">
        <v>19</v>
      </c>
      <c r="Y30" s="8" t="s">
        <v>19</v>
      </c>
      <c r="Z30" s="8" t="s">
        <v>20</v>
      </c>
      <c r="AA30" s="8" t="s">
        <v>21</v>
      </c>
      <c r="AB30" s="8" t="s">
        <v>22</v>
      </c>
      <c r="AC30" s="8" t="s">
        <v>19</v>
      </c>
      <c r="AD30" s="8" t="s">
        <v>23</v>
      </c>
      <c r="AE30" s="8" t="s">
        <v>23</v>
      </c>
      <c r="AF30" s="8" t="s">
        <v>24</v>
      </c>
      <c r="AG30" s="8" t="s">
        <v>20</v>
      </c>
      <c r="AH30" s="8" t="s">
        <v>25</v>
      </c>
      <c r="AI30" s="8" t="s">
        <v>0</v>
      </c>
      <c r="AJ30" s="8" t="s">
        <v>11</v>
      </c>
      <c r="AK30" s="8" t="s">
        <v>11</v>
      </c>
      <c r="AL30" s="8" t="s">
        <v>26</v>
      </c>
      <c r="AM30" s="681"/>
      <c r="AN30" s="394"/>
      <c r="AO30" s="88"/>
      <c r="AP30" s="397">
        <v>2358.6</v>
      </c>
      <c r="AQ30" s="399" t="s">
        <v>130</v>
      </c>
      <c r="AR30" s="401">
        <f>(AP30+AR29)</f>
        <v>-180.00000000000045</v>
      </c>
      <c r="AS30" s="129"/>
      <c r="AT30" s="1477"/>
    </row>
    <row r="31" spans="2:46" ht="15" thickBot="1">
      <c r="B31" s="390" t="s">
        <v>5</v>
      </c>
      <c r="C31" s="1580" t="str">
        <f>IF(J31=1473,"BANDEJA PAPAYA PET - GF 15",IF(J31=0,"    "))</f>
        <v>BANDEJA PAPAYA PET - GF 15</v>
      </c>
      <c r="D31" s="813">
        <v>31</v>
      </c>
      <c r="E31" s="813">
        <v>22007</v>
      </c>
      <c r="F31" s="989">
        <v>42391</v>
      </c>
      <c r="G31" s="813">
        <v>50</v>
      </c>
      <c r="H31" s="1286" t="s">
        <v>35</v>
      </c>
      <c r="I31" s="1004">
        <v>449.5</v>
      </c>
      <c r="J31" s="813">
        <v>1473</v>
      </c>
      <c r="K31" s="814">
        <v>42399</v>
      </c>
      <c r="L31" s="989">
        <v>42397</v>
      </c>
      <c r="M31" s="813">
        <v>2658</v>
      </c>
      <c r="N31" s="1287">
        <v>50000</v>
      </c>
      <c r="O31" s="1287">
        <f>(N31-G31*1000)</f>
        <v>0</v>
      </c>
      <c r="P31" s="1006">
        <f>(N31*I31/1000)</f>
        <v>22475</v>
      </c>
      <c r="Q31" s="1285">
        <f>(L31+30)</f>
        <v>42427</v>
      </c>
      <c r="R31" s="1005">
        <f>(P31*0.05)</f>
        <v>1123.75</v>
      </c>
      <c r="S31" s="339"/>
      <c r="U31" s="179"/>
      <c r="V31" s="549"/>
      <c r="W31" s="224"/>
      <c r="X31" s="8" t="s">
        <v>3</v>
      </c>
      <c r="Y31" s="8" t="s">
        <v>18</v>
      </c>
      <c r="Z31" s="8"/>
      <c r="AA31" s="10"/>
      <c r="AB31" s="8" t="s">
        <v>21</v>
      </c>
      <c r="AC31" s="8" t="s">
        <v>3</v>
      </c>
      <c r="AD31" s="8" t="s">
        <v>27</v>
      </c>
      <c r="AE31" s="8" t="s">
        <v>28</v>
      </c>
      <c r="AF31" s="10"/>
      <c r="AG31" s="10"/>
      <c r="AH31" s="10"/>
      <c r="AI31" s="10"/>
      <c r="AJ31" s="8" t="s">
        <v>1</v>
      </c>
      <c r="AK31" s="8" t="s">
        <v>30</v>
      </c>
      <c r="AL31" s="8"/>
      <c r="AM31" s="685"/>
      <c r="AN31" s="395"/>
      <c r="AP31" s="691">
        <v>3000</v>
      </c>
      <c r="AQ31" s="693">
        <v>41927</v>
      </c>
      <c r="AR31" s="692">
        <f>(AP31+AR30)</f>
        <v>2819.9999999999995</v>
      </c>
      <c r="AS31" s="129"/>
      <c r="AT31" s="1477"/>
    </row>
    <row r="32" spans="2:46" ht="15" thickBot="1">
      <c r="B32" s="367" t="s">
        <v>143</v>
      </c>
      <c r="C32" s="1003" t="s">
        <v>145</v>
      </c>
      <c r="D32" s="1003">
        <v>8</v>
      </c>
      <c r="E32" s="1286" t="s">
        <v>55</v>
      </c>
      <c r="F32" s="1285">
        <v>42384</v>
      </c>
      <c r="G32" s="1584">
        <v>12</v>
      </c>
      <c r="H32" s="1286" t="s">
        <v>35</v>
      </c>
      <c r="I32" s="1399">
        <v>449.5</v>
      </c>
      <c r="J32" s="1400"/>
      <c r="K32" s="1267">
        <v>42387</v>
      </c>
      <c r="L32" s="1285">
        <v>42391</v>
      </c>
      <c r="M32" s="813">
        <v>2653</v>
      </c>
      <c r="N32" s="1232">
        <v>12000</v>
      </c>
      <c r="O32" s="1287">
        <f>(N32-G32*1000)</f>
        <v>0</v>
      </c>
      <c r="P32" s="1006">
        <f>(N32*I32/1000)</f>
        <v>5394</v>
      </c>
      <c r="Q32" s="1285">
        <f>(L32+35)</f>
        <v>42426</v>
      </c>
      <c r="R32" s="1005">
        <f>(P32*0.05)</f>
        <v>269.7</v>
      </c>
      <c r="S32" s="1897"/>
      <c r="U32" s="179"/>
      <c r="V32" s="550"/>
      <c r="W32" s="705"/>
      <c r="X32" s="699"/>
      <c r="Y32" s="560"/>
      <c r="Z32" s="699"/>
      <c r="AA32" s="560"/>
      <c r="AB32" s="699"/>
      <c r="AC32" s="560"/>
      <c r="AD32" s="560"/>
      <c r="AE32" s="560"/>
      <c r="AF32" s="560"/>
      <c r="AG32" s="560"/>
      <c r="AH32" s="560"/>
      <c r="AI32" s="560"/>
      <c r="AJ32" s="560"/>
      <c r="AK32" s="560"/>
      <c r="AL32" s="13"/>
      <c r="AM32" s="879"/>
      <c r="AN32" s="127">
        <v>41821</v>
      </c>
      <c r="AO32" s="138">
        <v>4997.93</v>
      </c>
      <c r="AP32" s="64">
        <v>2820</v>
      </c>
      <c r="AQ32" s="129" t="s">
        <v>153</v>
      </c>
      <c r="AR32" s="66">
        <f>(AP32-AO32)</f>
        <v>-2177.9300000000003</v>
      </c>
      <c r="AS32" s="101"/>
      <c r="AT32" s="1477"/>
    </row>
    <row r="33" spans="2:46" ht="15" thickBot="1">
      <c r="B33" s="367"/>
      <c r="C33" s="201"/>
      <c r="D33" s="201"/>
      <c r="E33" s="201"/>
      <c r="F33" s="201"/>
      <c r="G33" s="201"/>
      <c r="H33" s="1469"/>
      <c r="I33" s="1469"/>
      <c r="J33" s="1469"/>
      <c r="K33" s="1469"/>
      <c r="L33" s="1469"/>
      <c r="M33" s="1469"/>
      <c r="N33" s="1469"/>
      <c r="O33" s="1469"/>
      <c r="P33" s="1469"/>
      <c r="Q33" s="1469"/>
      <c r="R33" s="1469"/>
      <c r="S33" s="1473"/>
      <c r="U33" s="551"/>
      <c r="V33" s="647" t="s">
        <v>99</v>
      </c>
      <c r="W33" s="470">
        <v>1</v>
      </c>
      <c r="X33" s="470" t="s">
        <v>36</v>
      </c>
      <c r="Y33" s="901">
        <v>42782</v>
      </c>
      <c r="Z33" s="470">
        <v>300</v>
      </c>
      <c r="AA33" s="470" t="s">
        <v>96</v>
      </c>
      <c r="AB33" s="1368">
        <v>9.6999999999999993</v>
      </c>
      <c r="AC33" s="470"/>
      <c r="AD33" s="902">
        <v>42788</v>
      </c>
      <c r="AE33" s="901">
        <v>42794</v>
      </c>
      <c r="AF33" s="470">
        <v>46329</v>
      </c>
      <c r="AG33" s="1368">
        <v>310</v>
      </c>
      <c r="AH33" s="389">
        <f>(AG33-Z33)</f>
        <v>10</v>
      </c>
      <c r="AI33" s="388">
        <f>(AG33*AB33)</f>
        <v>3007</v>
      </c>
      <c r="AJ33" s="901">
        <f>(AE33+28)</f>
        <v>42822</v>
      </c>
      <c r="AK33" s="389">
        <f>(AI33*0.05)</f>
        <v>150.35</v>
      </c>
      <c r="AL33" s="249"/>
      <c r="AM33" s="879"/>
      <c r="AN33" s="75"/>
      <c r="AO33" s="321"/>
      <c r="AP33" s="63">
        <v>4044.9</v>
      </c>
      <c r="AQ33" s="140" t="s">
        <v>168</v>
      </c>
      <c r="AR33" s="692">
        <f>(AP33+AR32)</f>
        <v>1866.9699999999998</v>
      </c>
      <c r="AS33" s="129"/>
      <c r="AT33" s="1477"/>
    </row>
    <row r="34" spans="2:46" ht="15" thickBot="1">
      <c r="B34" s="477"/>
      <c r="C34" s="478"/>
      <c r="D34" s="478"/>
      <c r="E34" s="478"/>
      <c r="F34" s="478"/>
      <c r="G34" s="478"/>
      <c r="H34" s="478"/>
      <c r="I34" s="478"/>
      <c r="J34" s="478"/>
      <c r="K34" s="1474"/>
      <c r="L34" s="478"/>
      <c r="M34" s="449"/>
      <c r="N34" s="1475"/>
      <c r="O34" s="478"/>
      <c r="P34" s="518">
        <f>SUM(P25:P33)</f>
        <v>47287.4</v>
      </c>
      <c r="Q34" s="759"/>
      <c r="R34" s="518">
        <f>(P34*0.05)</f>
        <v>2364.3700000000003</v>
      </c>
      <c r="S34" s="1476" t="s">
        <v>224</v>
      </c>
      <c r="U34" s="553"/>
      <c r="V34" s="1003"/>
      <c r="W34" s="813"/>
      <c r="X34" s="813"/>
      <c r="Y34" s="989"/>
      <c r="Z34" s="813"/>
      <c r="AA34" s="813"/>
      <c r="AB34" s="1004"/>
      <c r="AC34" s="813"/>
      <c r="AD34" s="814"/>
      <c r="AE34" s="989"/>
      <c r="AF34" s="813"/>
      <c r="AG34" s="1004"/>
      <c r="AH34" s="1005"/>
      <c r="AI34" s="1006"/>
      <c r="AJ34" s="989"/>
      <c r="AK34" s="1005"/>
      <c r="AL34" s="250"/>
      <c r="AM34" s="879"/>
      <c r="AN34" s="46">
        <v>41852</v>
      </c>
      <c r="AO34" s="138">
        <v>2584.4</v>
      </c>
      <c r="AP34" s="47">
        <v>2584.4</v>
      </c>
      <c r="AQ34" s="126" t="s">
        <v>142</v>
      </c>
      <c r="AR34" s="49">
        <f>(AP34-AO34)</f>
        <v>0</v>
      </c>
      <c r="AS34" s="129"/>
      <c r="AT34" s="1477"/>
    </row>
    <row r="35" spans="2:46">
      <c r="U35" s="828"/>
      <c r="V35" s="1003"/>
      <c r="W35" s="813"/>
      <c r="X35" s="813"/>
      <c r="Y35" s="989"/>
      <c r="Z35" s="813"/>
      <c r="AA35" s="813"/>
      <c r="AB35" s="1004"/>
      <c r="AC35" s="813"/>
      <c r="AD35" s="814"/>
      <c r="AE35" s="989"/>
      <c r="AF35" s="813"/>
      <c r="AG35" s="1004"/>
      <c r="AH35" s="1005"/>
      <c r="AI35" s="1006"/>
      <c r="AJ35" s="989"/>
      <c r="AK35" s="1005"/>
      <c r="AL35" s="250"/>
      <c r="AM35" s="879"/>
      <c r="AN35" s="393">
        <v>41883</v>
      </c>
      <c r="AO35" s="858">
        <v>5896.64</v>
      </c>
      <c r="AP35" s="396">
        <v>1866.97</v>
      </c>
      <c r="AQ35" s="398" t="s">
        <v>168</v>
      </c>
      <c r="AR35" s="400">
        <f>(AP35-AO35)</f>
        <v>-4029.67</v>
      </c>
      <c r="AS35" s="129"/>
      <c r="AT35" s="1477"/>
    </row>
    <row r="36" spans="2:46" ht="18.600000000000001" thickBot="1">
      <c r="B36" s="540" t="s">
        <v>372</v>
      </c>
      <c r="U36" s="553"/>
      <c r="V36" s="1003"/>
      <c r="W36" s="813"/>
      <c r="X36" s="813"/>
      <c r="Y36" s="989"/>
      <c r="Z36" s="813"/>
      <c r="AA36" s="813"/>
      <c r="AB36" s="1004"/>
      <c r="AC36" s="813"/>
      <c r="AD36" s="814"/>
      <c r="AE36" s="989"/>
      <c r="AF36" s="813"/>
      <c r="AG36" s="1004"/>
      <c r="AH36" s="1005"/>
      <c r="AI36" s="1006"/>
      <c r="AJ36" s="989"/>
      <c r="AK36" s="1005"/>
      <c r="AL36" s="250"/>
      <c r="AM36" s="879"/>
      <c r="AN36" s="856"/>
      <c r="AO36" s="857"/>
      <c r="AP36" s="857">
        <v>3896.64</v>
      </c>
      <c r="AQ36" s="399" t="s">
        <v>181</v>
      </c>
      <c r="AR36" s="401">
        <f>(AP36+AR35)</f>
        <v>-133.0300000000002</v>
      </c>
      <c r="AS36" s="1088"/>
      <c r="AT36" s="1477"/>
    </row>
    <row r="37" spans="2:46" ht="15" thickBot="1">
      <c r="B37" s="3"/>
      <c r="C37" s="4"/>
      <c r="D37" s="4"/>
      <c r="E37" s="5" t="s">
        <v>14</v>
      </c>
      <c r="F37" s="5" t="s">
        <v>12</v>
      </c>
      <c r="G37" s="5"/>
      <c r="H37" s="4"/>
      <c r="I37" s="5" t="s">
        <v>15</v>
      </c>
      <c r="J37" s="5" t="s">
        <v>16</v>
      </c>
      <c r="K37" s="5" t="s">
        <v>12</v>
      </c>
      <c r="L37" s="5" t="s">
        <v>12</v>
      </c>
      <c r="M37" s="4"/>
      <c r="N37" s="4"/>
      <c r="O37" s="4"/>
      <c r="P37" s="4"/>
      <c r="Q37" s="5" t="s">
        <v>12</v>
      </c>
      <c r="R37" s="5" t="s">
        <v>17</v>
      </c>
      <c r="S37" s="6"/>
      <c r="U37" s="553"/>
      <c r="V37" s="1419"/>
      <c r="W37" s="1840"/>
      <c r="X37" s="1840"/>
      <c r="Y37" s="1861"/>
      <c r="Z37" s="1840"/>
      <c r="AA37" s="1840"/>
      <c r="AB37" s="1862"/>
      <c r="AC37" s="1840"/>
      <c r="AD37" s="1863"/>
      <c r="AE37" s="1861"/>
      <c r="AF37" s="1840"/>
      <c r="AG37" s="1862"/>
      <c r="AH37" s="1424"/>
      <c r="AI37" s="1425"/>
      <c r="AJ37" s="1861"/>
      <c r="AK37" s="1424"/>
      <c r="AL37" s="250"/>
      <c r="AM37" s="879"/>
      <c r="AN37" s="395"/>
      <c r="AO37" s="395"/>
      <c r="AP37" s="691">
        <v>2000</v>
      </c>
      <c r="AQ37" s="693">
        <v>41976</v>
      </c>
      <c r="AR37" s="692">
        <f>(AP37+AR36)</f>
        <v>1866.9699999999998</v>
      </c>
      <c r="AS37" s="129"/>
      <c r="AT37" s="1477"/>
    </row>
    <row r="38" spans="2:46">
      <c r="B38" s="7" t="s">
        <v>3</v>
      </c>
      <c r="C38" s="8" t="s">
        <v>4</v>
      </c>
      <c r="D38" s="9" t="s">
        <v>18</v>
      </c>
      <c r="E38" s="9" t="s">
        <v>19</v>
      </c>
      <c r="F38" s="9" t="s">
        <v>19</v>
      </c>
      <c r="G38" s="9" t="s">
        <v>20</v>
      </c>
      <c r="H38" s="9" t="s">
        <v>21</v>
      </c>
      <c r="I38" s="9" t="s">
        <v>22</v>
      </c>
      <c r="J38" s="9" t="s">
        <v>19</v>
      </c>
      <c r="K38" s="9" t="s">
        <v>23</v>
      </c>
      <c r="L38" s="9" t="s">
        <v>23</v>
      </c>
      <c r="M38" s="9" t="s">
        <v>24</v>
      </c>
      <c r="N38" s="9" t="s">
        <v>20</v>
      </c>
      <c r="O38" s="9" t="s">
        <v>25</v>
      </c>
      <c r="P38" s="9" t="s">
        <v>0</v>
      </c>
      <c r="Q38" s="9" t="s">
        <v>11</v>
      </c>
      <c r="R38" s="9" t="s">
        <v>11</v>
      </c>
      <c r="S38" s="9" t="s">
        <v>26</v>
      </c>
      <c r="U38" s="553"/>
      <c r="V38" s="1419"/>
      <c r="W38" s="1986"/>
      <c r="X38" s="1986"/>
      <c r="Y38" s="1987"/>
      <c r="Z38" s="1986"/>
      <c r="AA38" s="1986"/>
      <c r="AB38" s="1988"/>
      <c r="AC38" s="1986"/>
      <c r="AD38" s="1989"/>
      <c r="AE38" s="1987"/>
      <c r="AF38" s="1986"/>
      <c r="AG38" s="1988"/>
      <c r="AH38" s="1990"/>
      <c r="AI38" s="1991"/>
      <c r="AJ38" s="1987"/>
      <c r="AK38" s="1990"/>
      <c r="AL38" s="1052"/>
      <c r="AM38" s="879"/>
      <c r="AN38" s="393">
        <v>41913</v>
      </c>
      <c r="AO38" s="1089">
        <v>9827.6</v>
      </c>
      <c r="AP38" s="396">
        <v>1866.97</v>
      </c>
      <c r="AQ38" s="1090">
        <v>41976</v>
      </c>
      <c r="AR38" s="400">
        <f>(AP38-AO38)</f>
        <v>-7960.63</v>
      </c>
      <c r="AS38" s="1088"/>
      <c r="AT38" s="1477"/>
    </row>
    <row r="39" spans="2:46" ht="15" thickBot="1">
      <c r="B39" s="12"/>
      <c r="C39" s="194"/>
      <c r="D39" s="194"/>
      <c r="E39" s="195" t="s">
        <v>3</v>
      </c>
      <c r="F39" s="195" t="s">
        <v>18</v>
      </c>
      <c r="G39" s="195"/>
      <c r="H39" s="194"/>
      <c r="I39" s="195" t="s">
        <v>21</v>
      </c>
      <c r="J39" s="195" t="s">
        <v>3</v>
      </c>
      <c r="K39" s="195" t="s">
        <v>27</v>
      </c>
      <c r="L39" s="195" t="s">
        <v>28</v>
      </c>
      <c r="M39" s="194"/>
      <c r="N39" s="194"/>
      <c r="O39" s="194"/>
      <c r="P39" s="194"/>
      <c r="Q39" s="195" t="s">
        <v>33</v>
      </c>
      <c r="R39" s="195" t="s">
        <v>30</v>
      </c>
      <c r="S39" s="8"/>
      <c r="U39" s="553"/>
      <c r="V39" s="566"/>
      <c r="W39" s="355"/>
      <c r="X39" s="355"/>
      <c r="Y39" s="357"/>
      <c r="Z39" s="355"/>
      <c r="AA39" s="355"/>
      <c r="AB39" s="358"/>
      <c r="AC39" s="355"/>
      <c r="AD39" s="359"/>
      <c r="AE39" s="357"/>
      <c r="AF39" s="355"/>
      <c r="AG39" s="358"/>
      <c r="AH39" s="185"/>
      <c r="AI39" s="189"/>
      <c r="AJ39" s="357"/>
      <c r="AK39" s="185"/>
      <c r="AL39" s="339"/>
      <c r="AM39" s="879"/>
      <c r="AN39" s="966"/>
      <c r="AP39" s="857">
        <v>3000</v>
      </c>
      <c r="AQ39" s="129" t="s">
        <v>201</v>
      </c>
      <c r="AR39" s="401">
        <f>(AP39+AR38)</f>
        <v>-4960.63</v>
      </c>
      <c r="AS39" s="129"/>
      <c r="AT39" s="1477"/>
    </row>
    <row r="40" spans="2:46">
      <c r="B40" s="1470" t="s">
        <v>351</v>
      </c>
      <c r="C40" s="1580" t="s">
        <v>353</v>
      </c>
      <c r="D40" s="813">
        <v>6</v>
      </c>
      <c r="E40" s="813" t="s">
        <v>36</v>
      </c>
      <c r="F40" s="989">
        <v>42398</v>
      </c>
      <c r="G40" s="1232">
        <v>12</v>
      </c>
      <c r="H40" s="813" t="s">
        <v>35</v>
      </c>
      <c r="I40" s="1006">
        <v>300</v>
      </c>
      <c r="J40" s="987" t="s">
        <v>78</v>
      </c>
      <c r="K40" s="814">
        <v>42402</v>
      </c>
      <c r="L40" s="1285">
        <v>42403</v>
      </c>
      <c r="M40" s="1286">
        <v>2663</v>
      </c>
      <c r="N40" s="1287">
        <v>12000</v>
      </c>
      <c r="O40" s="1287">
        <f t="shared" ref="O40:O46" si="6">(N40-G40*1000)</f>
        <v>0</v>
      </c>
      <c r="P40" s="1006">
        <f t="shared" ref="P40:P46" si="7">(N40*I40/1000)</f>
        <v>3600</v>
      </c>
      <c r="Q40" s="1285">
        <f>(L40+35)</f>
        <v>42438</v>
      </c>
      <c r="R40" s="1005">
        <f t="shared" ref="R40:R46" si="8">(P40*0.05)</f>
        <v>180</v>
      </c>
      <c r="S40" s="1471"/>
      <c r="U40" s="553"/>
      <c r="V40" s="566"/>
      <c r="W40" s="355"/>
      <c r="X40" s="355"/>
      <c r="Y40" s="357"/>
      <c r="Z40" s="355"/>
      <c r="AA40" s="355"/>
      <c r="AB40" s="358"/>
      <c r="AC40" s="355"/>
      <c r="AD40" s="359"/>
      <c r="AE40" s="357"/>
      <c r="AF40" s="355"/>
      <c r="AG40" s="358"/>
      <c r="AH40" s="185"/>
      <c r="AI40" s="189"/>
      <c r="AJ40" s="357"/>
      <c r="AK40" s="185"/>
      <c r="AL40" s="339"/>
      <c r="AM40" s="879"/>
      <c r="AN40" s="856"/>
      <c r="AO40" s="88"/>
      <c r="AP40" s="857">
        <v>2500</v>
      </c>
      <c r="AQ40" s="129" t="s">
        <v>202</v>
      </c>
      <c r="AR40" s="401">
        <f>(AP40+AR39)</f>
        <v>-2460.63</v>
      </c>
      <c r="AS40" s="129"/>
      <c r="AT40" s="1477"/>
    </row>
    <row r="41" spans="2:46">
      <c r="B41" s="367" t="s">
        <v>2</v>
      </c>
      <c r="C41" s="1341" t="s">
        <v>121</v>
      </c>
      <c r="D41" s="813">
        <v>280</v>
      </c>
      <c r="E41" s="813" t="s">
        <v>36</v>
      </c>
      <c r="F41" s="989">
        <v>42383</v>
      </c>
      <c r="G41" s="813">
        <v>100</v>
      </c>
      <c r="H41" s="813" t="s">
        <v>35</v>
      </c>
      <c r="I41" s="1004">
        <v>66</v>
      </c>
      <c r="J41" s="813">
        <v>13383</v>
      </c>
      <c r="K41" s="814">
        <v>42402</v>
      </c>
      <c r="L41" s="989">
        <v>42401</v>
      </c>
      <c r="M41" s="813">
        <v>2660</v>
      </c>
      <c r="N41" s="1232">
        <v>102000</v>
      </c>
      <c r="O41" s="1232">
        <f t="shared" si="6"/>
        <v>2000</v>
      </c>
      <c r="P41" s="1006">
        <f t="shared" si="7"/>
        <v>6732</v>
      </c>
      <c r="Q41" s="1285">
        <f>(L41+35)</f>
        <v>42436</v>
      </c>
      <c r="R41" s="1005">
        <f t="shared" si="8"/>
        <v>336.6</v>
      </c>
      <c r="S41" s="339"/>
      <c r="U41" s="553"/>
      <c r="V41" s="1000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182"/>
      <c r="AK41" s="182"/>
      <c r="AL41" s="339"/>
      <c r="AM41" s="879"/>
      <c r="AN41" s="966"/>
      <c r="AP41" s="857">
        <v>2327.6</v>
      </c>
      <c r="AQ41" s="129" t="s">
        <v>202</v>
      </c>
      <c r="AR41" s="401">
        <f>(AP41+AR40)</f>
        <v>-133.0300000000002</v>
      </c>
      <c r="AS41" s="129"/>
      <c r="AT41" s="1477"/>
    </row>
    <row r="42" spans="2:46" ht="15" thickBot="1">
      <c r="B42" s="367" t="s">
        <v>2</v>
      </c>
      <c r="C42" s="369" t="s">
        <v>59</v>
      </c>
      <c r="D42" s="209">
        <v>281</v>
      </c>
      <c r="E42" s="209" t="s">
        <v>36</v>
      </c>
      <c r="F42" s="210">
        <v>42383</v>
      </c>
      <c r="G42" s="209">
        <v>200</v>
      </c>
      <c r="H42" s="209" t="s">
        <v>35</v>
      </c>
      <c r="I42" s="211">
        <v>66</v>
      </c>
      <c r="J42" s="209">
        <v>9124</v>
      </c>
      <c r="K42" s="212">
        <v>42402</v>
      </c>
      <c r="L42" s="210">
        <v>42401</v>
      </c>
      <c r="M42" s="209">
        <v>2660</v>
      </c>
      <c r="N42" s="270">
        <v>201000</v>
      </c>
      <c r="O42" s="270">
        <f t="shared" si="6"/>
        <v>1000</v>
      </c>
      <c r="P42" s="199">
        <f t="shared" si="7"/>
        <v>13266</v>
      </c>
      <c r="Q42" s="197">
        <f>(L42+35)</f>
        <v>42436</v>
      </c>
      <c r="R42" s="200">
        <f t="shared" si="8"/>
        <v>663.30000000000007</v>
      </c>
      <c r="S42" s="339"/>
      <c r="U42" s="179"/>
      <c r="V42" s="567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339"/>
      <c r="AM42" s="879"/>
      <c r="AN42" s="395"/>
      <c r="AP42" s="691">
        <v>289.97000000000003</v>
      </c>
      <c r="AQ42" s="1088">
        <v>42009</v>
      </c>
      <c r="AR42" s="692">
        <f>(AP42+AR41)</f>
        <v>156.93999999999983</v>
      </c>
      <c r="AS42" s="1088"/>
      <c r="AT42" s="1477"/>
    </row>
    <row r="43" spans="2:46" ht="15" thickBot="1">
      <c r="B43" s="390" t="s">
        <v>391</v>
      </c>
      <c r="C43" s="1580" t="s">
        <v>350</v>
      </c>
      <c r="D43" s="1600" t="s">
        <v>414</v>
      </c>
      <c r="E43" s="813" t="s">
        <v>101</v>
      </c>
      <c r="F43" s="989">
        <v>42412</v>
      </c>
      <c r="G43" s="813">
        <v>10</v>
      </c>
      <c r="H43" s="1286" t="s">
        <v>35</v>
      </c>
      <c r="I43" s="1004">
        <v>300</v>
      </c>
      <c r="J43" s="813" t="s">
        <v>78</v>
      </c>
      <c r="K43" s="814">
        <v>42415</v>
      </c>
      <c r="L43" s="989">
        <v>42415</v>
      </c>
      <c r="M43" s="813">
        <v>2667</v>
      </c>
      <c r="N43" s="1287">
        <v>10000</v>
      </c>
      <c r="O43" s="1287">
        <f t="shared" si="6"/>
        <v>0</v>
      </c>
      <c r="P43" s="1006">
        <f t="shared" si="7"/>
        <v>3000</v>
      </c>
      <c r="Q43" s="1285">
        <f>(L43+30)</f>
        <v>42445</v>
      </c>
      <c r="R43" s="1005">
        <f t="shared" si="8"/>
        <v>150</v>
      </c>
      <c r="S43" s="339"/>
      <c r="U43" s="581"/>
      <c r="V43" s="1501"/>
      <c r="W43" s="326"/>
      <c r="X43" s="326"/>
      <c r="Y43" s="326"/>
      <c r="Z43" s="326"/>
      <c r="AA43" s="326"/>
      <c r="AB43" s="326"/>
      <c r="AC43" s="326"/>
      <c r="AD43" s="326"/>
      <c r="AE43" s="326"/>
      <c r="AF43" s="326"/>
      <c r="AG43" s="326"/>
      <c r="AH43" s="326"/>
      <c r="AI43" s="326"/>
      <c r="AJ43" s="326"/>
      <c r="AK43" s="326"/>
      <c r="AL43" s="327"/>
      <c r="AM43" s="879"/>
      <c r="AN43" s="393">
        <v>41944</v>
      </c>
      <c r="AO43" s="858">
        <v>12252.06</v>
      </c>
      <c r="AP43" s="858">
        <v>156.94</v>
      </c>
      <c r="AQ43" s="398" t="s">
        <v>202</v>
      </c>
      <c r="AR43" s="400">
        <f>(AP43-AO43)</f>
        <v>-12095.119999999999</v>
      </c>
      <c r="AS43" s="129"/>
      <c r="AT43" s="1477"/>
    </row>
    <row r="44" spans="2:46">
      <c r="B44" s="390" t="s">
        <v>360</v>
      </c>
      <c r="C44" s="1589" t="s">
        <v>54</v>
      </c>
      <c r="D44" s="1272">
        <v>24</v>
      </c>
      <c r="E44" s="1234" t="s">
        <v>36</v>
      </c>
      <c r="F44" s="1235">
        <v>42416</v>
      </c>
      <c r="G44" s="1273">
        <v>3</v>
      </c>
      <c r="H44" s="1234" t="s">
        <v>35</v>
      </c>
      <c r="I44" s="1236">
        <v>449.5</v>
      </c>
      <c r="J44" s="1237"/>
      <c r="K44" s="1238">
        <v>42422</v>
      </c>
      <c r="L44" s="1590">
        <v>42418</v>
      </c>
      <c r="M44" s="1591">
        <v>2669</v>
      </c>
      <c r="N44" s="1592">
        <v>3000</v>
      </c>
      <c r="O44" s="1593">
        <f t="shared" si="6"/>
        <v>0</v>
      </c>
      <c r="P44" s="1594">
        <f t="shared" si="7"/>
        <v>1348.5</v>
      </c>
      <c r="Q44" s="1285">
        <f>(L44+35)</f>
        <v>42453</v>
      </c>
      <c r="R44" s="1418">
        <f t="shared" si="8"/>
        <v>67.424999999999997</v>
      </c>
      <c r="S44" s="339"/>
      <c r="AM44" s="892"/>
      <c r="AN44" s="856"/>
      <c r="AO44" s="857"/>
      <c r="AP44" s="857">
        <v>2972.4</v>
      </c>
      <c r="AQ44" s="967">
        <v>42009</v>
      </c>
      <c r="AR44" s="401">
        <f>(AP44+AR43)</f>
        <v>-9122.7199999999993</v>
      </c>
      <c r="AS44" s="129"/>
      <c r="AT44" s="1477"/>
    </row>
    <row r="45" spans="2:46" ht="24" thickBot="1">
      <c r="B45" s="390" t="s">
        <v>360</v>
      </c>
      <c r="C45" s="624" t="s">
        <v>390</v>
      </c>
      <c r="D45" s="209">
        <v>25</v>
      </c>
      <c r="E45" s="209" t="s">
        <v>36</v>
      </c>
      <c r="F45" s="210">
        <v>42416</v>
      </c>
      <c r="G45" s="209">
        <v>5</v>
      </c>
      <c r="H45" s="209" t="s">
        <v>35</v>
      </c>
      <c r="I45" s="211">
        <v>300</v>
      </c>
      <c r="J45" s="628"/>
      <c r="K45" s="212">
        <v>42422</v>
      </c>
      <c r="L45" s="210">
        <v>42418</v>
      </c>
      <c r="M45" s="209">
        <v>2669</v>
      </c>
      <c r="N45" s="270">
        <v>5000</v>
      </c>
      <c r="O45" s="198">
        <f t="shared" si="6"/>
        <v>0</v>
      </c>
      <c r="P45" s="199">
        <f t="shared" si="7"/>
        <v>1500</v>
      </c>
      <c r="Q45" s="197">
        <f>(L45+35)</f>
        <v>42453</v>
      </c>
      <c r="R45" s="200">
        <f t="shared" si="8"/>
        <v>75</v>
      </c>
      <c r="S45" s="339"/>
      <c r="V45" s="583" t="s">
        <v>318</v>
      </c>
      <c r="W45" t="s">
        <v>319</v>
      </c>
      <c r="Z45" s="2"/>
      <c r="AH45" s="999"/>
      <c r="AI45" s="999"/>
      <c r="AJ45" s="999"/>
      <c r="AK45" s="999"/>
      <c r="AL45" s="999"/>
      <c r="AM45" s="892"/>
      <c r="AN45" s="966"/>
      <c r="AO45" s="966"/>
      <c r="AP45" s="1087">
        <v>4000</v>
      </c>
      <c r="AQ45" s="967">
        <v>42060</v>
      </c>
      <c r="AR45" s="401">
        <f>(AP45+AR44)</f>
        <v>-5122.7199999999993</v>
      </c>
      <c r="AS45" s="129"/>
      <c r="AT45" s="1477"/>
    </row>
    <row r="46" spans="2:46" ht="15" thickBot="1">
      <c r="B46" s="390" t="s">
        <v>633</v>
      </c>
      <c r="C46" s="1302" t="s">
        <v>183</v>
      </c>
      <c r="D46" s="1596">
        <v>26</v>
      </c>
      <c r="E46" s="290" t="s">
        <v>36</v>
      </c>
      <c r="F46" s="291">
        <v>42416</v>
      </c>
      <c r="G46" s="330">
        <v>5</v>
      </c>
      <c r="H46" s="290" t="s">
        <v>35</v>
      </c>
      <c r="I46" s="331">
        <v>320</v>
      </c>
      <c r="J46" s="933"/>
      <c r="K46" s="934">
        <v>42422</v>
      </c>
      <c r="L46" s="197">
        <v>42418</v>
      </c>
      <c r="M46" s="935">
        <v>2669</v>
      </c>
      <c r="N46" s="936">
        <v>5600</v>
      </c>
      <c r="O46" s="294">
        <f t="shared" si="6"/>
        <v>600</v>
      </c>
      <c r="P46" s="1290">
        <f t="shared" si="7"/>
        <v>1792</v>
      </c>
      <c r="Q46" s="197">
        <f>(L46+35)</f>
        <v>42453</v>
      </c>
      <c r="R46" s="1291">
        <f t="shared" si="8"/>
        <v>89.600000000000009</v>
      </c>
      <c r="S46" s="339"/>
      <c r="U46" s="546"/>
      <c r="V46" s="548"/>
      <c r="W46" s="157"/>
      <c r="X46" s="6" t="s">
        <v>14</v>
      </c>
      <c r="Y46" s="6" t="s">
        <v>12</v>
      </c>
      <c r="Z46" s="6"/>
      <c r="AA46" s="4"/>
      <c r="AB46" s="6" t="s">
        <v>15</v>
      </c>
      <c r="AC46" s="6" t="s">
        <v>16</v>
      </c>
      <c r="AD46" s="6" t="s">
        <v>12</v>
      </c>
      <c r="AE46" s="6" t="s">
        <v>12</v>
      </c>
      <c r="AF46" s="4"/>
      <c r="AG46" s="4"/>
      <c r="AH46" s="10"/>
      <c r="AI46" s="10"/>
      <c r="AJ46" s="8" t="s">
        <v>12</v>
      </c>
      <c r="AK46" s="8" t="s">
        <v>17</v>
      </c>
      <c r="AL46" s="8"/>
      <c r="AM46" s="892"/>
      <c r="AN46" s="395"/>
      <c r="AO46" s="395"/>
      <c r="AP46" s="691">
        <v>5279.65</v>
      </c>
      <c r="AQ46" s="693">
        <v>42083</v>
      </c>
      <c r="AR46" s="692">
        <f>(AP46+AR45)</f>
        <v>156.93000000000029</v>
      </c>
      <c r="AS46" s="129"/>
      <c r="AT46" s="1477"/>
    </row>
    <row r="47" spans="2:46">
      <c r="B47" s="367"/>
      <c r="C47" s="182"/>
      <c r="D47" s="182"/>
      <c r="E47" s="182"/>
      <c r="F47" s="182"/>
      <c r="G47" s="220"/>
      <c r="H47" s="838"/>
      <c r="I47" s="838"/>
      <c r="J47" s="1469"/>
      <c r="K47" s="1469"/>
      <c r="L47" s="1469"/>
      <c r="M47" s="838"/>
      <c r="N47" s="1469"/>
      <c r="O47" s="1469"/>
      <c r="P47" s="1469"/>
      <c r="Q47" s="1469"/>
      <c r="R47" s="838"/>
      <c r="S47" s="1472"/>
      <c r="U47" s="179"/>
      <c r="V47" s="469" t="s">
        <v>4</v>
      </c>
      <c r="W47" s="153" t="s">
        <v>18</v>
      </c>
      <c r="X47" s="8" t="s">
        <v>19</v>
      </c>
      <c r="Y47" s="8" t="s">
        <v>19</v>
      </c>
      <c r="Z47" s="8" t="s">
        <v>20</v>
      </c>
      <c r="AA47" s="8" t="s">
        <v>21</v>
      </c>
      <c r="AB47" s="8" t="s">
        <v>22</v>
      </c>
      <c r="AC47" s="8" t="s">
        <v>19</v>
      </c>
      <c r="AD47" s="8" t="s">
        <v>23</v>
      </c>
      <c r="AE47" s="8" t="s">
        <v>23</v>
      </c>
      <c r="AF47" s="8" t="s">
        <v>24</v>
      </c>
      <c r="AG47" s="8" t="s">
        <v>20</v>
      </c>
      <c r="AH47" s="8" t="s">
        <v>25</v>
      </c>
      <c r="AI47" s="8" t="s">
        <v>0</v>
      </c>
      <c r="AJ47" s="8" t="s">
        <v>11</v>
      </c>
      <c r="AK47" s="8" t="s">
        <v>11</v>
      </c>
      <c r="AL47" s="8" t="s">
        <v>26</v>
      </c>
      <c r="AM47" s="892"/>
      <c r="AN47" s="393">
        <v>41974</v>
      </c>
      <c r="AO47" s="88">
        <v>8375.4</v>
      </c>
      <c r="AP47" s="858">
        <v>156.93</v>
      </c>
      <c r="AQ47" s="1143">
        <v>42083</v>
      </c>
      <c r="AR47" s="400">
        <f>(AP47-AO47)</f>
        <v>-8218.4699999999993</v>
      </c>
      <c r="AS47" s="129"/>
      <c r="AT47" s="1477"/>
    </row>
    <row r="48" spans="2:46" ht="15.6" thickBot="1">
      <c r="B48" s="477"/>
      <c r="C48" s="326"/>
      <c r="D48" s="326"/>
      <c r="E48" s="326"/>
      <c r="F48" s="326"/>
      <c r="G48" s="639"/>
      <c r="H48" s="478"/>
      <c r="I48" s="478"/>
      <c r="J48" s="478"/>
      <c r="K48" s="1474"/>
      <c r="L48" s="478"/>
      <c r="M48" s="449"/>
      <c r="N48" s="1475"/>
      <c r="O48" s="478"/>
      <c r="P48" s="518">
        <f>SUM(P40:P47)</f>
        <v>31238.5</v>
      </c>
      <c r="Q48" s="759"/>
      <c r="R48" s="518">
        <f>(P48*0.05)</f>
        <v>1561.9250000000002</v>
      </c>
      <c r="S48" s="1706" t="s">
        <v>401</v>
      </c>
      <c r="U48" s="179"/>
      <c r="V48" s="549"/>
      <c r="W48" s="224"/>
      <c r="X48" s="8" t="s">
        <v>3</v>
      </c>
      <c r="Y48" s="8" t="s">
        <v>18</v>
      </c>
      <c r="Z48" s="8"/>
      <c r="AA48" s="10"/>
      <c r="AB48" s="8" t="s">
        <v>21</v>
      </c>
      <c r="AC48" s="8" t="s">
        <v>3</v>
      </c>
      <c r="AD48" s="8" t="s">
        <v>27</v>
      </c>
      <c r="AE48" s="8" t="s">
        <v>28</v>
      </c>
      <c r="AF48" s="10"/>
      <c r="AG48" s="10"/>
      <c r="AH48" s="10"/>
      <c r="AI48" s="10"/>
      <c r="AJ48" s="8" t="s">
        <v>1</v>
      </c>
      <c r="AK48" s="8" t="s">
        <v>30</v>
      </c>
      <c r="AL48" s="8"/>
      <c r="AM48" s="724"/>
      <c r="AN48" s="856"/>
      <c r="AO48" s="88"/>
      <c r="AP48" s="857">
        <v>6149.9</v>
      </c>
      <c r="AQ48" s="967">
        <v>42094</v>
      </c>
      <c r="AR48" s="401">
        <f>(AP48+AR47)</f>
        <v>-2068.5699999999997</v>
      </c>
      <c r="AS48" s="1088"/>
      <c r="AT48" s="1477"/>
    </row>
    <row r="49" spans="2:46" ht="15" thickBot="1">
      <c r="U49" s="179"/>
      <c r="V49" s="550"/>
      <c r="W49" s="705"/>
      <c r="X49" s="699"/>
      <c r="Y49" s="560"/>
      <c r="Z49" s="699"/>
      <c r="AA49" s="560"/>
      <c r="AB49" s="699"/>
      <c r="AC49" s="560"/>
      <c r="AD49" s="560"/>
      <c r="AE49" s="560"/>
      <c r="AF49" s="560"/>
      <c r="AG49" s="560"/>
      <c r="AH49" s="560"/>
      <c r="AI49" s="560"/>
      <c r="AJ49" s="560"/>
      <c r="AK49" s="560"/>
      <c r="AL49" s="13"/>
      <c r="AN49" s="966"/>
      <c r="AP49" s="857">
        <v>3000</v>
      </c>
      <c r="AQ49" s="967">
        <v>42129</v>
      </c>
      <c r="AR49" s="692">
        <f>(AP49+AR48)</f>
        <v>931.43000000000029</v>
      </c>
      <c r="AS49" s="1088"/>
      <c r="AT49" s="1477"/>
    </row>
    <row r="50" spans="2:46" ht="18.600000000000001" thickBot="1">
      <c r="B50" s="540" t="s">
        <v>373</v>
      </c>
      <c r="U50" s="551"/>
      <c r="V50" s="647" t="s">
        <v>99</v>
      </c>
      <c r="W50" s="470">
        <v>4</v>
      </c>
      <c r="X50" s="470" t="s">
        <v>101</v>
      </c>
      <c r="Y50" s="901">
        <v>42384</v>
      </c>
      <c r="Z50" s="470">
        <v>250</v>
      </c>
      <c r="AA50" s="470" t="s">
        <v>96</v>
      </c>
      <c r="AB50" s="1368">
        <v>9.5</v>
      </c>
      <c r="AC50" s="470"/>
      <c r="AD50" s="902">
        <v>42384</v>
      </c>
      <c r="AE50" s="901">
        <v>42383</v>
      </c>
      <c r="AF50" s="470" t="s">
        <v>114</v>
      </c>
      <c r="AG50" s="1368">
        <v>230</v>
      </c>
      <c r="AH50" s="389">
        <f t="shared" ref="AH50:AH55" si="9">(AG50-Z50)</f>
        <v>-20</v>
      </c>
      <c r="AI50" s="388">
        <f t="shared" ref="AI50:AI55" si="10">(AG50*AB50)</f>
        <v>2185</v>
      </c>
      <c r="AJ50" s="901">
        <f t="shared" ref="AJ50:AJ55" si="11">(AE50+28)</f>
        <v>42411</v>
      </c>
      <c r="AK50" s="389">
        <f t="shared" ref="AK50:AK55" si="12">(AI50*0.06)</f>
        <v>131.1</v>
      </c>
      <c r="AL50" s="249"/>
      <c r="AN50" s="393">
        <v>42005</v>
      </c>
      <c r="AO50" s="1089">
        <v>6149.9</v>
      </c>
      <c r="AP50" s="858">
        <v>931.43</v>
      </c>
      <c r="AQ50" s="1090">
        <v>42129</v>
      </c>
      <c r="AR50" s="400">
        <f>(AP50-AO50)</f>
        <v>-5218.4699999999993</v>
      </c>
      <c r="AS50" s="129"/>
      <c r="AT50" s="1477"/>
    </row>
    <row r="51" spans="2:46">
      <c r="B51" s="3"/>
      <c r="C51" s="4"/>
      <c r="D51" s="4"/>
      <c r="E51" s="5" t="s">
        <v>14</v>
      </c>
      <c r="F51" s="5" t="s">
        <v>12</v>
      </c>
      <c r="G51" s="5"/>
      <c r="H51" s="4"/>
      <c r="I51" s="5" t="s">
        <v>15</v>
      </c>
      <c r="J51" s="5" t="s">
        <v>16</v>
      </c>
      <c r="K51" s="5" t="s">
        <v>12</v>
      </c>
      <c r="L51" s="5" t="s">
        <v>12</v>
      </c>
      <c r="M51" s="4"/>
      <c r="N51" s="4"/>
      <c r="O51" s="4"/>
      <c r="P51" s="4"/>
      <c r="Q51" s="5" t="s">
        <v>12</v>
      </c>
      <c r="R51" s="5" t="s">
        <v>17</v>
      </c>
      <c r="S51" s="6"/>
      <c r="U51" s="553"/>
      <c r="V51" s="1003" t="s">
        <v>99</v>
      </c>
      <c r="W51" s="813">
        <v>5</v>
      </c>
      <c r="X51" s="813" t="s">
        <v>101</v>
      </c>
      <c r="Y51" s="989">
        <v>42438</v>
      </c>
      <c r="Z51" s="813">
        <v>250</v>
      </c>
      <c r="AA51" s="813" t="s">
        <v>96</v>
      </c>
      <c r="AB51" s="1004">
        <v>9.5</v>
      </c>
      <c r="AC51" s="813"/>
      <c r="AD51" s="814">
        <v>42445</v>
      </c>
      <c r="AE51" s="989">
        <v>42445</v>
      </c>
      <c r="AF51" s="813" t="s">
        <v>114</v>
      </c>
      <c r="AG51" s="1004">
        <v>274</v>
      </c>
      <c r="AH51" s="1005">
        <f t="shared" si="9"/>
        <v>24</v>
      </c>
      <c r="AI51" s="1006">
        <f t="shared" si="10"/>
        <v>2603</v>
      </c>
      <c r="AJ51" s="989">
        <f t="shared" si="11"/>
        <v>42473</v>
      </c>
      <c r="AK51" s="1005">
        <f t="shared" si="12"/>
        <v>156.18</v>
      </c>
      <c r="AL51" s="250"/>
      <c r="AM51" s="256"/>
      <c r="AN51" s="856"/>
      <c r="AO51" s="88"/>
      <c r="AP51" s="857">
        <v>3000</v>
      </c>
      <c r="AQ51" s="1088">
        <v>42149</v>
      </c>
      <c r="AR51" s="401">
        <f>(AP51+AR50)</f>
        <v>-2218.4699999999993</v>
      </c>
      <c r="AS51" s="129"/>
      <c r="AT51" s="1477"/>
    </row>
    <row r="52" spans="2:46">
      <c r="B52" s="7" t="s">
        <v>3</v>
      </c>
      <c r="C52" s="8" t="s">
        <v>4</v>
      </c>
      <c r="D52" s="9" t="s">
        <v>18</v>
      </c>
      <c r="E52" s="9" t="s">
        <v>19</v>
      </c>
      <c r="F52" s="9" t="s">
        <v>19</v>
      </c>
      <c r="G52" s="9" t="s">
        <v>20</v>
      </c>
      <c r="H52" s="9" t="s">
        <v>21</v>
      </c>
      <c r="I52" s="9" t="s">
        <v>22</v>
      </c>
      <c r="J52" s="9" t="s">
        <v>19</v>
      </c>
      <c r="K52" s="9" t="s">
        <v>23</v>
      </c>
      <c r="L52" s="9" t="s">
        <v>23</v>
      </c>
      <c r="M52" s="9" t="s">
        <v>24</v>
      </c>
      <c r="N52" s="9" t="s">
        <v>20</v>
      </c>
      <c r="O52" s="9" t="s">
        <v>25</v>
      </c>
      <c r="P52" s="9" t="s">
        <v>0</v>
      </c>
      <c r="Q52" s="9" t="s">
        <v>11</v>
      </c>
      <c r="R52" s="9" t="s">
        <v>11</v>
      </c>
      <c r="S52" s="9" t="s">
        <v>26</v>
      </c>
      <c r="U52" s="828"/>
      <c r="V52" s="1003" t="s">
        <v>99</v>
      </c>
      <c r="W52" s="813">
        <v>6</v>
      </c>
      <c r="X52" s="813" t="s">
        <v>36</v>
      </c>
      <c r="Y52" s="989">
        <v>42514</v>
      </c>
      <c r="Z52" s="813">
        <v>200</v>
      </c>
      <c r="AA52" s="813" t="s">
        <v>96</v>
      </c>
      <c r="AB52" s="1004">
        <v>10.3</v>
      </c>
      <c r="AC52" s="813"/>
      <c r="AD52" s="814">
        <v>42520</v>
      </c>
      <c r="AE52" s="989">
        <v>42527</v>
      </c>
      <c r="AF52" s="813" t="s">
        <v>78</v>
      </c>
      <c r="AG52" s="1004">
        <v>237</v>
      </c>
      <c r="AH52" s="1005">
        <f t="shared" si="9"/>
        <v>37</v>
      </c>
      <c r="AI52" s="1006">
        <f t="shared" si="10"/>
        <v>2441.1000000000004</v>
      </c>
      <c r="AJ52" s="989">
        <f t="shared" si="11"/>
        <v>42555</v>
      </c>
      <c r="AK52" s="1005">
        <f t="shared" si="12"/>
        <v>146.46600000000001</v>
      </c>
      <c r="AL52" s="250"/>
      <c r="AM52" s="256"/>
      <c r="AN52" s="966"/>
      <c r="AP52" s="857">
        <v>960</v>
      </c>
      <c r="AQ52" s="1088">
        <v>42170</v>
      </c>
      <c r="AR52" s="401">
        <f>(AP52+AR51)</f>
        <v>-1258.4699999999993</v>
      </c>
      <c r="AS52" s="129"/>
      <c r="AT52" s="1477"/>
    </row>
    <row r="53" spans="2:46" ht="15" thickBot="1">
      <c r="B53" s="810"/>
      <c r="C53" s="194"/>
      <c r="D53" s="194"/>
      <c r="E53" s="195" t="s">
        <v>3</v>
      </c>
      <c r="F53" s="195" t="s">
        <v>18</v>
      </c>
      <c r="G53" s="195"/>
      <c r="H53" s="194"/>
      <c r="I53" s="195" t="s">
        <v>21</v>
      </c>
      <c r="J53" s="195" t="s">
        <v>3</v>
      </c>
      <c r="K53" s="195" t="s">
        <v>27</v>
      </c>
      <c r="L53" s="195" t="s">
        <v>28</v>
      </c>
      <c r="M53" s="194"/>
      <c r="N53" s="194"/>
      <c r="O53" s="194"/>
      <c r="P53" s="194"/>
      <c r="Q53" s="195" t="s">
        <v>33</v>
      </c>
      <c r="R53" s="195" t="s">
        <v>30</v>
      </c>
      <c r="S53" s="8"/>
      <c r="U53" s="553"/>
      <c r="V53" s="1003" t="s">
        <v>99</v>
      </c>
      <c r="W53" s="813">
        <v>7</v>
      </c>
      <c r="X53" s="813" t="s">
        <v>36</v>
      </c>
      <c r="Y53" s="989">
        <v>42514</v>
      </c>
      <c r="Z53" s="813">
        <v>200</v>
      </c>
      <c r="AA53" s="813" t="s">
        <v>96</v>
      </c>
      <c r="AB53" s="1004">
        <v>10.3</v>
      </c>
      <c r="AC53" s="813"/>
      <c r="AD53" s="814">
        <v>42548</v>
      </c>
      <c r="AE53" s="989">
        <v>42549</v>
      </c>
      <c r="AF53" s="813" t="s">
        <v>78</v>
      </c>
      <c r="AG53" s="1004">
        <v>195.7</v>
      </c>
      <c r="AH53" s="1005">
        <f t="shared" si="9"/>
        <v>-4.3000000000000114</v>
      </c>
      <c r="AI53" s="1006">
        <f t="shared" si="10"/>
        <v>2015.71</v>
      </c>
      <c r="AJ53" s="989">
        <f t="shared" si="11"/>
        <v>42577</v>
      </c>
      <c r="AK53" s="1005">
        <f t="shared" si="12"/>
        <v>120.9426</v>
      </c>
      <c r="AL53" s="250"/>
      <c r="AM53" s="256"/>
      <c r="AN53" s="395"/>
      <c r="AP53" s="691">
        <v>3365.4</v>
      </c>
      <c r="AQ53" s="1088">
        <v>42174</v>
      </c>
      <c r="AR53" s="401">
        <f>(AP53+AR52)</f>
        <v>2106.9300000000007</v>
      </c>
      <c r="AS53" s="1088"/>
      <c r="AT53" s="1477"/>
    </row>
    <row r="54" spans="2:46">
      <c r="B54" s="390" t="s">
        <v>208</v>
      </c>
      <c r="C54" s="563" t="s">
        <v>209</v>
      </c>
      <c r="D54" s="480">
        <v>3</v>
      </c>
      <c r="E54" s="196" t="s">
        <v>74</v>
      </c>
      <c r="F54" s="197">
        <v>42422</v>
      </c>
      <c r="G54" s="336">
        <v>10</v>
      </c>
      <c r="H54" s="196" t="s">
        <v>35</v>
      </c>
      <c r="I54" s="334">
        <v>170</v>
      </c>
      <c r="J54" s="335"/>
      <c r="K54" s="272">
        <v>42440</v>
      </c>
      <c r="L54" s="197">
        <v>42432</v>
      </c>
      <c r="M54" s="196">
        <v>2676</v>
      </c>
      <c r="N54" s="198">
        <v>10000</v>
      </c>
      <c r="O54" s="198">
        <f>(N54-G54*1000)</f>
        <v>0</v>
      </c>
      <c r="P54" s="199">
        <f>(N54*I54/1000)</f>
        <v>1700</v>
      </c>
      <c r="Q54" s="197">
        <f>(L54+28)</f>
        <v>42460</v>
      </c>
      <c r="R54" s="200">
        <f>(P54*0.05)</f>
        <v>85</v>
      </c>
      <c r="S54" s="1471"/>
      <c r="U54" s="553"/>
      <c r="V54" s="1419" t="s">
        <v>99</v>
      </c>
      <c r="W54" s="1840">
        <v>8</v>
      </c>
      <c r="X54" s="1840" t="s">
        <v>36</v>
      </c>
      <c r="Y54" s="1861">
        <v>42618</v>
      </c>
      <c r="Z54" s="1840">
        <v>200</v>
      </c>
      <c r="AA54" s="1840" t="s">
        <v>96</v>
      </c>
      <c r="AB54" s="1862">
        <v>10.5</v>
      </c>
      <c r="AC54" s="1840"/>
      <c r="AD54" s="1863">
        <v>42619</v>
      </c>
      <c r="AE54" s="1861">
        <v>42619</v>
      </c>
      <c r="AF54" s="1840" t="s">
        <v>78</v>
      </c>
      <c r="AG54" s="1862">
        <v>200</v>
      </c>
      <c r="AH54" s="1424">
        <f t="shared" si="9"/>
        <v>0</v>
      </c>
      <c r="AI54" s="1425">
        <f t="shared" si="10"/>
        <v>2100</v>
      </c>
      <c r="AJ54" s="1861">
        <f t="shared" si="11"/>
        <v>42647</v>
      </c>
      <c r="AK54" s="1424">
        <f t="shared" si="12"/>
        <v>126</v>
      </c>
      <c r="AL54" s="250"/>
      <c r="AM54" s="681"/>
      <c r="AN54" s="1074">
        <v>42036</v>
      </c>
      <c r="AO54" s="1075">
        <v>4727.2</v>
      </c>
      <c r="AP54" s="1075">
        <v>2106.9299999999998</v>
      </c>
      <c r="AQ54" s="1319">
        <v>42174</v>
      </c>
      <c r="AR54" s="400">
        <f>(AP54-AO54)</f>
        <v>-2620.27</v>
      </c>
      <c r="AS54" s="129"/>
      <c r="AT54" s="1477"/>
    </row>
    <row r="55" spans="2:46" ht="15" thickBot="1">
      <c r="B55" s="390" t="s">
        <v>2</v>
      </c>
      <c r="C55" s="369" t="s">
        <v>59</v>
      </c>
      <c r="D55" s="209">
        <v>282</v>
      </c>
      <c r="E55" s="209" t="s">
        <v>36</v>
      </c>
      <c r="F55" s="210">
        <v>42422</v>
      </c>
      <c r="G55" s="209">
        <v>100</v>
      </c>
      <c r="H55" s="209" t="s">
        <v>35</v>
      </c>
      <c r="I55" s="211">
        <v>66</v>
      </c>
      <c r="J55" s="209">
        <v>9124</v>
      </c>
      <c r="K55" s="212">
        <v>42448</v>
      </c>
      <c r="L55" s="210">
        <v>42446</v>
      </c>
      <c r="M55" s="209">
        <v>2688</v>
      </c>
      <c r="N55" s="270">
        <v>102000</v>
      </c>
      <c r="O55" s="270">
        <f>(N55-G55*1000)</f>
        <v>2000</v>
      </c>
      <c r="P55" s="199">
        <f>(N55*I55/1000)</f>
        <v>6732</v>
      </c>
      <c r="Q55" s="197">
        <f>(L55+35)</f>
        <v>42481</v>
      </c>
      <c r="R55" s="200">
        <f>(P55*0.05)</f>
        <v>336.6</v>
      </c>
      <c r="S55" s="339"/>
      <c r="U55" s="553"/>
      <c r="V55" s="1419" t="s">
        <v>99</v>
      </c>
      <c r="W55" s="1986">
        <v>9</v>
      </c>
      <c r="X55" s="1986" t="s">
        <v>36</v>
      </c>
      <c r="Y55" s="1987">
        <v>42677</v>
      </c>
      <c r="Z55" s="1986">
        <v>100</v>
      </c>
      <c r="AA55" s="1986" t="s">
        <v>96</v>
      </c>
      <c r="AB55" s="1988">
        <v>11.5</v>
      </c>
      <c r="AC55" s="1986"/>
      <c r="AD55" s="1989">
        <v>42678</v>
      </c>
      <c r="AE55" s="1987">
        <v>42678</v>
      </c>
      <c r="AF55" s="1986" t="s">
        <v>78</v>
      </c>
      <c r="AG55" s="1988">
        <v>100</v>
      </c>
      <c r="AH55" s="1990">
        <f t="shared" si="9"/>
        <v>0</v>
      </c>
      <c r="AI55" s="1991">
        <f t="shared" si="10"/>
        <v>1150</v>
      </c>
      <c r="AJ55" s="1987">
        <f t="shared" si="11"/>
        <v>42706</v>
      </c>
      <c r="AK55" s="1990">
        <f t="shared" si="12"/>
        <v>69</v>
      </c>
      <c r="AL55" s="1052"/>
      <c r="AM55" s="1482"/>
      <c r="AN55" s="1076"/>
      <c r="AO55" s="1077"/>
      <c r="AP55" s="1077">
        <v>2700</v>
      </c>
      <c r="AQ55" s="1320">
        <v>42184</v>
      </c>
      <c r="AR55" s="692">
        <f>(AP55+AR54)</f>
        <v>79.730000000000018</v>
      </c>
      <c r="AS55" s="1088"/>
      <c r="AT55" s="1477"/>
    </row>
    <row r="56" spans="2:46">
      <c r="B56" s="390"/>
      <c r="C56" s="1302"/>
      <c r="D56" s="1596"/>
      <c r="E56" s="290"/>
      <c r="F56" s="291"/>
      <c r="G56" s="330"/>
      <c r="H56" s="290"/>
      <c r="I56" s="331"/>
      <c r="J56" s="933"/>
      <c r="K56" s="934"/>
      <c r="L56" s="1678"/>
      <c r="M56" s="1676"/>
      <c r="N56" s="936"/>
      <c r="O56" s="294"/>
      <c r="P56" s="1290"/>
      <c r="Q56" s="197"/>
      <c r="R56" s="1291"/>
      <c r="S56" s="339"/>
      <c r="U56" s="553"/>
      <c r="V56" s="566" t="s">
        <v>99</v>
      </c>
      <c r="W56" s="355">
        <v>10</v>
      </c>
      <c r="X56" s="355" t="s">
        <v>36</v>
      </c>
      <c r="Y56" s="357">
        <v>42677</v>
      </c>
      <c r="Z56" s="355">
        <v>100</v>
      </c>
      <c r="AA56" s="355" t="s">
        <v>96</v>
      </c>
      <c r="AB56" s="358">
        <v>11.5</v>
      </c>
      <c r="AC56" s="355"/>
      <c r="AD56" s="359">
        <v>42688</v>
      </c>
      <c r="AE56" s="357">
        <v>42688</v>
      </c>
      <c r="AF56" s="355" t="s">
        <v>78</v>
      </c>
      <c r="AG56" s="358">
        <v>100</v>
      </c>
      <c r="AH56" s="185">
        <f>(AG56-Z56)</f>
        <v>0</v>
      </c>
      <c r="AI56" s="189">
        <f>(AG56*AB56)</f>
        <v>1150</v>
      </c>
      <c r="AJ56" s="357">
        <f>(AE56+28)</f>
        <v>42716</v>
      </c>
      <c r="AK56" s="185">
        <f>(AI56*0.06)</f>
        <v>69</v>
      </c>
      <c r="AL56" s="339"/>
      <c r="AM56" s="879"/>
      <c r="AN56" s="393">
        <v>42064</v>
      </c>
      <c r="AO56" s="858">
        <v>4105.29</v>
      </c>
      <c r="AP56" s="858">
        <v>79.73</v>
      </c>
      <c r="AQ56" s="1143">
        <v>42184</v>
      </c>
      <c r="AR56" s="400">
        <f>(AP56-AO56)</f>
        <v>-4025.56</v>
      </c>
      <c r="AS56" s="1088"/>
      <c r="AT56" s="1477"/>
    </row>
    <row r="57" spans="2:46" ht="15.6" thickBot="1">
      <c r="B57" s="1559"/>
      <c r="C57" s="467"/>
      <c r="D57" s="467"/>
      <c r="E57" s="467"/>
      <c r="F57" s="467"/>
      <c r="G57" s="1848"/>
      <c r="H57" s="1849"/>
      <c r="I57" s="1849"/>
      <c r="J57" s="1849"/>
      <c r="K57" s="1850"/>
      <c r="L57" s="1849"/>
      <c r="M57" s="1851"/>
      <c r="N57" s="1852"/>
      <c r="O57" s="1849"/>
      <c r="P57" s="1124">
        <f>SUM(P54:P55)</f>
        <v>8432</v>
      </c>
      <c r="Q57" s="1853"/>
      <c r="R57" s="1854">
        <f>(P57*0.05)</f>
        <v>421.6</v>
      </c>
      <c r="S57" s="1706" t="s">
        <v>401</v>
      </c>
      <c r="U57" s="553"/>
      <c r="V57" s="566" t="s">
        <v>99</v>
      </c>
      <c r="W57" s="355">
        <v>11</v>
      </c>
      <c r="X57" s="355" t="s">
        <v>74</v>
      </c>
      <c r="Y57" s="357">
        <v>42717</v>
      </c>
      <c r="Z57" s="355">
        <v>200</v>
      </c>
      <c r="AA57" s="355" t="s">
        <v>96</v>
      </c>
      <c r="AB57" s="358">
        <v>11.5</v>
      </c>
      <c r="AC57" s="355"/>
      <c r="AD57" s="359">
        <v>42720</v>
      </c>
      <c r="AE57" s="357">
        <v>42720</v>
      </c>
      <c r="AF57" s="355" t="s">
        <v>78</v>
      </c>
      <c r="AG57" s="358">
        <v>200</v>
      </c>
      <c r="AH57" s="185">
        <f>(AG57-Z57)</f>
        <v>0</v>
      </c>
      <c r="AI57" s="189">
        <f>(AG57*AB57)</f>
        <v>2300</v>
      </c>
      <c r="AJ57" s="357">
        <f>(AE57+28)</f>
        <v>42748</v>
      </c>
      <c r="AK57" s="185">
        <f>(AI57*0.06)</f>
        <v>138</v>
      </c>
      <c r="AL57" s="339"/>
      <c r="AM57" s="724"/>
      <c r="AN57" s="856"/>
      <c r="AO57" s="857"/>
      <c r="AP57" s="857">
        <v>3000</v>
      </c>
      <c r="AQ57" s="967">
        <v>42212</v>
      </c>
      <c r="AR57" s="401">
        <f>(AP57+AR56)</f>
        <v>-1025.56</v>
      </c>
      <c r="AS57" s="1088"/>
      <c r="AT57" s="1477"/>
    </row>
    <row r="58" spans="2:46">
      <c r="U58" s="553"/>
      <c r="V58" s="1000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339"/>
      <c r="AM58" s="724"/>
      <c r="AN58" s="966"/>
      <c r="AO58" s="966"/>
      <c r="AP58" s="857">
        <v>279</v>
      </c>
      <c r="AQ58" s="967">
        <v>42213</v>
      </c>
      <c r="AR58" s="401">
        <f>(AP58+AR57)</f>
        <v>-746.56</v>
      </c>
      <c r="AS58" s="1088"/>
      <c r="AT58" s="1477"/>
    </row>
    <row r="59" spans="2:46" ht="18.600000000000001" thickBot="1">
      <c r="B59" s="540" t="s">
        <v>374</v>
      </c>
      <c r="U59" s="179"/>
      <c r="V59" s="567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339"/>
      <c r="AM59" s="724"/>
      <c r="AN59" s="395"/>
      <c r="AO59" s="395"/>
      <c r="AP59" s="691">
        <v>5685.08</v>
      </c>
      <c r="AQ59" s="693">
        <v>42216</v>
      </c>
      <c r="AR59" s="692">
        <f>(AP59+AR58)</f>
        <v>4938.5200000000004</v>
      </c>
      <c r="AS59" s="1088"/>
      <c r="AT59" s="1477"/>
    </row>
    <row r="60" spans="2:46" ht="15" thickBot="1">
      <c r="B60" s="3"/>
      <c r="C60" s="4"/>
      <c r="D60" s="4"/>
      <c r="E60" s="5" t="s">
        <v>14</v>
      </c>
      <c r="F60" s="5" t="s">
        <v>12</v>
      </c>
      <c r="G60" s="5"/>
      <c r="H60" s="4"/>
      <c r="I60" s="5" t="s">
        <v>15</v>
      </c>
      <c r="J60" s="5" t="s">
        <v>16</v>
      </c>
      <c r="K60" s="5" t="s">
        <v>12</v>
      </c>
      <c r="L60" s="5" t="s">
        <v>12</v>
      </c>
      <c r="M60" s="4"/>
      <c r="N60" s="4"/>
      <c r="O60" s="4"/>
      <c r="P60" s="4"/>
      <c r="Q60" s="5" t="s">
        <v>12</v>
      </c>
      <c r="R60" s="5" t="s">
        <v>17</v>
      </c>
      <c r="S60" s="6"/>
      <c r="U60" s="581"/>
      <c r="V60" s="1501"/>
      <c r="W60" s="326"/>
      <c r="X60" s="326"/>
      <c r="Y60" s="326"/>
      <c r="Z60" s="326"/>
      <c r="AA60" s="326"/>
      <c r="AB60" s="326"/>
      <c r="AC60" s="326"/>
      <c r="AD60" s="326"/>
      <c r="AE60" s="326"/>
      <c r="AF60" s="326"/>
      <c r="AG60" s="326"/>
      <c r="AH60" s="326"/>
      <c r="AI60" s="326"/>
      <c r="AJ60" s="326"/>
      <c r="AK60" s="326"/>
      <c r="AL60" s="327"/>
      <c r="AM60" s="879"/>
      <c r="AN60" s="1114">
        <v>42095</v>
      </c>
      <c r="AO60" s="857">
        <v>6270.2</v>
      </c>
      <c r="AP60" s="88">
        <v>4938.5200000000004</v>
      </c>
      <c r="AQ60" s="967">
        <v>42216</v>
      </c>
      <c r="AR60" s="66">
        <f>(AP60-AO60)</f>
        <v>-1331.6799999999994</v>
      </c>
      <c r="AS60" s="1088"/>
      <c r="AT60" s="1477"/>
    </row>
    <row r="61" spans="2:46" ht="15" thickBot="1">
      <c r="B61" s="7" t="s">
        <v>3</v>
      </c>
      <c r="C61" s="8" t="s">
        <v>4</v>
      </c>
      <c r="D61" s="9" t="s">
        <v>18</v>
      </c>
      <c r="E61" s="9" t="s">
        <v>19</v>
      </c>
      <c r="F61" s="9" t="s">
        <v>19</v>
      </c>
      <c r="G61" s="9" t="s">
        <v>20</v>
      </c>
      <c r="H61" s="9" t="s">
        <v>21</v>
      </c>
      <c r="I61" s="9" t="s">
        <v>22</v>
      </c>
      <c r="J61" s="9" t="s">
        <v>19</v>
      </c>
      <c r="K61" s="9" t="s">
        <v>23</v>
      </c>
      <c r="L61" s="9" t="s">
        <v>23</v>
      </c>
      <c r="M61" s="9" t="s">
        <v>24</v>
      </c>
      <c r="N61" s="9" t="s">
        <v>20</v>
      </c>
      <c r="O61" s="9" t="s">
        <v>25</v>
      </c>
      <c r="P61" s="9" t="s">
        <v>0</v>
      </c>
      <c r="Q61" s="9" t="s">
        <v>11</v>
      </c>
      <c r="R61" s="9" t="s">
        <v>11</v>
      </c>
      <c r="S61" s="9" t="s">
        <v>26</v>
      </c>
      <c r="AN61" s="1116"/>
      <c r="AO61" s="1117"/>
      <c r="AP61" s="1190">
        <v>2500</v>
      </c>
      <c r="AQ61" s="693">
        <v>42240</v>
      </c>
      <c r="AR61" s="692">
        <f>(AP61+AR60)</f>
        <v>1168.3200000000006</v>
      </c>
      <c r="AS61" s="1088"/>
      <c r="AT61" s="1477"/>
    </row>
    <row r="62" spans="2:46" ht="24" thickBot="1">
      <c r="B62" s="12"/>
      <c r="C62" s="194"/>
      <c r="D62" s="194"/>
      <c r="E62" s="195" t="s">
        <v>3</v>
      </c>
      <c r="F62" s="195" t="s">
        <v>18</v>
      </c>
      <c r="G62" s="195"/>
      <c r="H62" s="194"/>
      <c r="I62" s="195" t="s">
        <v>21</v>
      </c>
      <c r="J62" s="195" t="s">
        <v>3</v>
      </c>
      <c r="K62" s="195" t="s">
        <v>27</v>
      </c>
      <c r="L62" s="195" t="s">
        <v>28</v>
      </c>
      <c r="M62" s="194"/>
      <c r="N62" s="194"/>
      <c r="O62" s="194"/>
      <c r="P62" s="194"/>
      <c r="Q62" s="195" t="s">
        <v>33</v>
      </c>
      <c r="R62" s="195" t="s">
        <v>30</v>
      </c>
      <c r="S62" s="8"/>
      <c r="V62" s="583" t="s">
        <v>146</v>
      </c>
      <c r="W62" t="s">
        <v>624</v>
      </c>
      <c r="Z62" s="2"/>
      <c r="AH62" s="999"/>
      <c r="AI62" s="999"/>
      <c r="AJ62" s="999"/>
      <c r="AK62" s="999"/>
      <c r="AL62" s="999"/>
      <c r="AN62" s="393">
        <v>42125</v>
      </c>
      <c r="AO62" s="858">
        <v>4858.83</v>
      </c>
      <c r="AP62" s="858">
        <v>1168.32</v>
      </c>
      <c r="AQ62" s="1143">
        <v>42240</v>
      </c>
      <c r="AR62" s="400">
        <f>(AP62-AO62)</f>
        <v>-3690.51</v>
      </c>
      <c r="AS62" s="1088"/>
      <c r="AT62" s="1477"/>
    </row>
    <row r="63" spans="2:46">
      <c r="B63" s="1648" t="s">
        <v>2</v>
      </c>
      <c r="C63" s="1558" t="s">
        <v>59</v>
      </c>
      <c r="D63" s="470">
        <v>283</v>
      </c>
      <c r="E63" s="470" t="s">
        <v>36</v>
      </c>
      <c r="F63" s="901">
        <v>42422</v>
      </c>
      <c r="G63" s="470">
        <v>100</v>
      </c>
      <c r="H63" s="470" t="s">
        <v>35</v>
      </c>
      <c r="I63" s="1368">
        <v>66</v>
      </c>
      <c r="J63" s="470">
        <v>9124</v>
      </c>
      <c r="K63" s="902">
        <v>42461</v>
      </c>
      <c r="L63" s="901">
        <v>42461</v>
      </c>
      <c r="M63" s="470">
        <v>2705</v>
      </c>
      <c r="N63" s="538">
        <v>102000</v>
      </c>
      <c r="O63" s="538">
        <f>(N63-G63*1000)</f>
        <v>2000</v>
      </c>
      <c r="P63" s="388">
        <f>(N63*I63/1000)</f>
        <v>6732</v>
      </c>
      <c r="Q63" s="382">
        <f>(L63+35)</f>
        <v>42496</v>
      </c>
      <c r="R63" s="389">
        <f>(P63*0.05)</f>
        <v>336.6</v>
      </c>
      <c r="S63" s="1471"/>
      <c r="U63" s="546"/>
      <c r="V63" s="548"/>
      <c r="W63" s="157"/>
      <c r="X63" s="6" t="s">
        <v>14</v>
      </c>
      <c r="Y63" s="6" t="s">
        <v>12</v>
      </c>
      <c r="Z63" s="6"/>
      <c r="AA63" s="4"/>
      <c r="AB63" s="6" t="s">
        <v>15</v>
      </c>
      <c r="AC63" s="6" t="s">
        <v>16</v>
      </c>
      <c r="AD63" s="6" t="s">
        <v>12</v>
      </c>
      <c r="AE63" s="6" t="s">
        <v>12</v>
      </c>
      <c r="AF63" s="4"/>
      <c r="AG63" s="4"/>
      <c r="AH63" s="10"/>
      <c r="AI63" s="10"/>
      <c r="AJ63" s="8" t="s">
        <v>12</v>
      </c>
      <c r="AK63" s="8" t="s">
        <v>17</v>
      </c>
      <c r="AL63" s="8"/>
      <c r="AN63" s="856"/>
      <c r="AO63" s="857"/>
      <c r="AP63" s="857">
        <v>3000</v>
      </c>
      <c r="AQ63" s="967">
        <v>42269</v>
      </c>
      <c r="AR63" s="401">
        <f>(AP63+AR62)</f>
        <v>-690.51000000000022</v>
      </c>
      <c r="AS63" s="1088"/>
      <c r="AT63" s="1477"/>
    </row>
    <row r="64" spans="2:46" ht="15" thickBot="1">
      <c r="B64" s="179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226"/>
      <c r="U64" s="179"/>
      <c r="V64" s="469" t="s">
        <v>4</v>
      </c>
      <c r="W64" s="153" t="s">
        <v>18</v>
      </c>
      <c r="X64" s="8" t="s">
        <v>19</v>
      </c>
      <c r="Y64" s="8" t="s">
        <v>19</v>
      </c>
      <c r="Z64" s="8" t="s">
        <v>20</v>
      </c>
      <c r="AA64" s="8" t="s">
        <v>21</v>
      </c>
      <c r="AB64" s="8" t="s">
        <v>22</v>
      </c>
      <c r="AC64" s="8" t="s">
        <v>19</v>
      </c>
      <c r="AD64" s="8" t="s">
        <v>23</v>
      </c>
      <c r="AE64" s="8" t="s">
        <v>23</v>
      </c>
      <c r="AF64" s="8" t="s">
        <v>24</v>
      </c>
      <c r="AG64" s="8" t="s">
        <v>20</v>
      </c>
      <c r="AH64" s="8" t="s">
        <v>25</v>
      </c>
      <c r="AI64" s="8" t="s">
        <v>0</v>
      </c>
      <c r="AJ64" s="8" t="s">
        <v>11</v>
      </c>
      <c r="AK64" s="8" t="s">
        <v>11</v>
      </c>
      <c r="AL64" s="8" t="s">
        <v>26</v>
      </c>
      <c r="AM64" s="256"/>
      <c r="AN64" s="395"/>
      <c r="AO64" s="395"/>
      <c r="AP64" s="691">
        <v>3991.2</v>
      </c>
      <c r="AQ64" s="693">
        <v>42290</v>
      </c>
      <c r="AR64" s="692">
        <f>(AP64+AR63)</f>
        <v>3300.6899999999996</v>
      </c>
      <c r="AS64" s="1088"/>
      <c r="AT64" s="1477"/>
    </row>
    <row r="65" spans="2:46" ht="15.6" thickBot="1">
      <c r="B65" s="325"/>
      <c r="C65" s="326"/>
      <c r="D65" s="326"/>
      <c r="E65" s="326"/>
      <c r="F65" s="326"/>
      <c r="G65" s="639"/>
      <c r="H65" s="478"/>
      <c r="I65" s="478"/>
      <c r="J65" s="478"/>
      <c r="K65" s="1474"/>
      <c r="L65" s="478"/>
      <c r="M65" s="449"/>
      <c r="N65" s="1475"/>
      <c r="O65" s="478"/>
      <c r="P65" s="518">
        <f>SUM(P63:P64)</f>
        <v>6732</v>
      </c>
      <c r="Q65" s="759"/>
      <c r="R65" s="1716">
        <f>(P65*0.05)</f>
        <v>336.6</v>
      </c>
      <c r="S65" s="1706" t="s">
        <v>401</v>
      </c>
      <c r="U65" s="179"/>
      <c r="V65" s="549"/>
      <c r="W65" s="224"/>
      <c r="X65" s="8" t="s">
        <v>3</v>
      </c>
      <c r="Y65" s="8" t="s">
        <v>18</v>
      </c>
      <c r="Z65" s="8"/>
      <c r="AA65" s="10"/>
      <c r="AB65" s="8" t="s">
        <v>21</v>
      </c>
      <c r="AC65" s="8" t="s">
        <v>3</v>
      </c>
      <c r="AD65" s="8" t="s">
        <v>27</v>
      </c>
      <c r="AE65" s="8" t="s">
        <v>28</v>
      </c>
      <c r="AF65" s="10"/>
      <c r="AG65" s="10"/>
      <c r="AH65" s="10"/>
      <c r="AI65" s="10"/>
      <c r="AJ65" s="8" t="s">
        <v>1</v>
      </c>
      <c r="AK65" s="8" t="s">
        <v>30</v>
      </c>
      <c r="AL65" s="8"/>
      <c r="AM65" s="256"/>
      <c r="AN65" s="393">
        <v>42156</v>
      </c>
      <c r="AO65" s="858">
        <v>5483.78</v>
      </c>
      <c r="AP65" s="858">
        <v>3300.69</v>
      </c>
      <c r="AQ65" s="1143">
        <v>42290</v>
      </c>
      <c r="AR65" s="400">
        <f>(AP65-AO65)</f>
        <v>-2183.0899999999997</v>
      </c>
      <c r="AS65" s="1088"/>
      <c r="AT65" s="1477"/>
    </row>
    <row r="66" spans="2:46" ht="15" thickBot="1">
      <c r="U66" s="179"/>
      <c r="V66" s="550"/>
      <c r="W66" s="705"/>
      <c r="X66" s="699"/>
      <c r="Y66" s="560"/>
      <c r="Z66" s="699"/>
      <c r="AA66" s="560"/>
      <c r="AB66" s="699"/>
      <c r="AC66" s="560"/>
      <c r="AD66" s="560"/>
      <c r="AE66" s="560"/>
      <c r="AF66" s="560"/>
      <c r="AG66" s="560"/>
      <c r="AH66" s="560"/>
      <c r="AI66" s="560"/>
      <c r="AJ66" s="560"/>
      <c r="AK66" s="560"/>
      <c r="AL66" s="13"/>
      <c r="AM66" s="256"/>
      <c r="AN66" s="856"/>
      <c r="AO66" s="966"/>
      <c r="AP66" s="857">
        <v>1000</v>
      </c>
      <c r="AQ66" s="967">
        <v>42403</v>
      </c>
      <c r="AR66" s="401">
        <f>(AP66+AR65)</f>
        <v>-1183.0899999999997</v>
      </c>
      <c r="AS66" s="1088"/>
      <c r="AT66" s="1477"/>
    </row>
    <row r="67" spans="2:46" ht="15" thickBot="1">
      <c r="U67" s="551"/>
      <c r="V67" s="647" t="s">
        <v>145</v>
      </c>
      <c r="W67" s="1003">
        <v>8</v>
      </c>
      <c r="X67" s="1286" t="s">
        <v>55</v>
      </c>
      <c r="Y67" s="1285">
        <v>42384</v>
      </c>
      <c r="Z67" s="1584">
        <v>12</v>
      </c>
      <c r="AA67" s="1286" t="s">
        <v>35</v>
      </c>
      <c r="AB67" s="1399">
        <v>449.5</v>
      </c>
      <c r="AC67" s="1400"/>
      <c r="AD67" s="1267">
        <v>42387</v>
      </c>
      <c r="AE67" s="1285">
        <v>42391</v>
      </c>
      <c r="AF67" s="813">
        <v>2653</v>
      </c>
      <c r="AG67" s="1232">
        <v>12000</v>
      </c>
      <c r="AH67" s="1287">
        <f>(AG67-Z67*1000)</f>
        <v>0</v>
      </c>
      <c r="AI67" s="1006">
        <f>(AG67*AB67/1000)</f>
        <v>5394</v>
      </c>
      <c r="AJ67" s="1285">
        <f>(AE67+35)</f>
        <v>42426</v>
      </c>
      <c r="AK67" s="1005">
        <f>(AI67*0.05)</f>
        <v>269.7</v>
      </c>
      <c r="AL67" s="249"/>
      <c r="AM67" s="681"/>
      <c r="AN67" s="395"/>
      <c r="AO67" s="395"/>
      <c r="AP67" s="691">
        <v>1500</v>
      </c>
      <c r="AQ67" s="693">
        <v>42457</v>
      </c>
      <c r="AR67" s="692">
        <f>(AP67+AR66)</f>
        <v>316.91000000000031</v>
      </c>
      <c r="AS67" s="1088"/>
      <c r="AT67" s="1477"/>
    </row>
    <row r="68" spans="2:46" ht="15" thickBot="1">
      <c r="U68" s="581"/>
      <c r="V68" s="1832"/>
      <c r="W68" s="1605"/>
      <c r="X68" s="1605"/>
      <c r="Y68" s="1352"/>
      <c r="Z68" s="1606"/>
      <c r="AA68" s="1605"/>
      <c r="AB68" s="1607"/>
      <c r="AC68" s="1608"/>
      <c r="AD68" s="1790"/>
      <c r="AE68" s="1352"/>
      <c r="AF68" s="1348"/>
      <c r="AG68" s="1053"/>
      <c r="AH68" s="1409"/>
      <c r="AI68" s="1054"/>
      <c r="AJ68" s="1352"/>
      <c r="AK68" s="1231"/>
      <c r="AL68" s="1734"/>
      <c r="AM68" s="879"/>
      <c r="AS68" s="1088"/>
      <c r="AT68" s="1477"/>
    </row>
    <row r="69" spans="2:46">
      <c r="V69" s="875"/>
      <c r="W69" s="875"/>
      <c r="X69" s="875"/>
      <c r="Y69" s="877"/>
      <c r="Z69" s="1730"/>
      <c r="AA69" s="875"/>
      <c r="AB69" s="1478"/>
      <c r="AC69" s="886"/>
      <c r="AD69" s="1479"/>
      <c r="AE69" s="877"/>
      <c r="AF69" s="881"/>
      <c r="AG69" s="1543"/>
      <c r="AH69" s="878"/>
      <c r="AI69" s="1230"/>
      <c r="AJ69" s="877"/>
      <c r="AK69" s="879"/>
      <c r="AL69" s="1357"/>
      <c r="AM69" s="879"/>
      <c r="AS69" s="1088"/>
      <c r="AT69" s="1477"/>
    </row>
    <row r="70" spans="2:46" ht="24" thickBot="1">
      <c r="B70" s="1597" t="s">
        <v>396</v>
      </c>
      <c r="V70" s="583" t="s">
        <v>538</v>
      </c>
      <c r="W70" t="s">
        <v>577</v>
      </c>
      <c r="Z70" s="2"/>
      <c r="AH70" s="999"/>
      <c r="AI70" s="999"/>
      <c r="AJ70" s="1930"/>
      <c r="AK70" s="999"/>
      <c r="AL70" s="999"/>
      <c r="AM70" s="879"/>
      <c r="AS70" s="1088"/>
      <c r="AT70" s="1477"/>
    </row>
    <row r="71" spans="2:46" ht="15" thickBot="1">
      <c r="B71" s="3"/>
      <c r="C71" s="4"/>
      <c r="D71" s="4"/>
      <c r="E71" s="5" t="s">
        <v>14</v>
      </c>
      <c r="F71" s="5" t="s">
        <v>12</v>
      </c>
      <c r="G71" s="5"/>
      <c r="H71" s="4"/>
      <c r="I71" s="5" t="s">
        <v>15</v>
      </c>
      <c r="J71" s="5" t="s">
        <v>16</v>
      </c>
      <c r="K71" s="5" t="s">
        <v>12</v>
      </c>
      <c r="L71" s="5" t="s">
        <v>12</v>
      </c>
      <c r="M71" s="4"/>
      <c r="N71" s="4"/>
      <c r="O71" s="4"/>
      <c r="P71" s="4"/>
      <c r="Q71" s="5" t="s">
        <v>12</v>
      </c>
      <c r="R71" s="5" t="s">
        <v>17</v>
      </c>
      <c r="S71" s="6"/>
      <c r="U71" s="546"/>
      <c r="V71" s="548"/>
      <c r="W71" s="157"/>
      <c r="X71" s="6" t="s">
        <v>14</v>
      </c>
      <c r="Y71" s="6" t="s">
        <v>12</v>
      </c>
      <c r="Z71" s="6"/>
      <c r="AA71" s="4"/>
      <c r="AB71" s="6" t="s">
        <v>15</v>
      </c>
      <c r="AC71" s="6" t="s">
        <v>16</v>
      </c>
      <c r="AD71" s="6" t="s">
        <v>12</v>
      </c>
      <c r="AE71" s="6" t="s">
        <v>12</v>
      </c>
      <c r="AF71" s="4"/>
      <c r="AG71" s="4"/>
      <c r="AH71" s="10"/>
      <c r="AI71" s="10"/>
      <c r="AJ71" s="8" t="s">
        <v>12</v>
      </c>
      <c r="AK71" s="8" t="s">
        <v>17</v>
      </c>
      <c r="AL71" s="8"/>
      <c r="AM71" s="879"/>
      <c r="AN71" s="11" t="s">
        <v>31</v>
      </c>
      <c r="AO71" s="11" t="s">
        <v>11</v>
      </c>
      <c r="AP71" s="11" t="s">
        <v>32</v>
      </c>
      <c r="AQ71" s="11" t="s">
        <v>12</v>
      </c>
      <c r="AR71" s="11" t="s">
        <v>25</v>
      </c>
      <c r="AS71" s="1088"/>
      <c r="AT71" s="1477"/>
    </row>
    <row r="72" spans="2:46">
      <c r="B72" s="7" t="s">
        <v>3</v>
      </c>
      <c r="C72" s="8" t="s">
        <v>4</v>
      </c>
      <c r="D72" s="9" t="s">
        <v>18</v>
      </c>
      <c r="E72" s="9" t="s">
        <v>19</v>
      </c>
      <c r="F72" s="9" t="s">
        <v>19</v>
      </c>
      <c r="G72" s="9" t="s">
        <v>20</v>
      </c>
      <c r="H72" s="9" t="s">
        <v>21</v>
      </c>
      <c r="I72" s="9" t="s">
        <v>22</v>
      </c>
      <c r="J72" s="9" t="s">
        <v>19</v>
      </c>
      <c r="K72" s="9" t="s">
        <v>23</v>
      </c>
      <c r="L72" s="9" t="s">
        <v>23</v>
      </c>
      <c r="M72" s="9" t="s">
        <v>24</v>
      </c>
      <c r="N72" s="9" t="s">
        <v>20</v>
      </c>
      <c r="O72" s="9" t="s">
        <v>25</v>
      </c>
      <c r="P72" s="9" t="s">
        <v>0</v>
      </c>
      <c r="Q72" s="9" t="s">
        <v>11</v>
      </c>
      <c r="R72" s="9" t="s">
        <v>11</v>
      </c>
      <c r="S72" s="9" t="s">
        <v>26</v>
      </c>
      <c r="U72" s="179"/>
      <c r="V72" s="469" t="s">
        <v>4</v>
      </c>
      <c r="W72" s="153" t="s">
        <v>18</v>
      </c>
      <c r="X72" s="8" t="s">
        <v>19</v>
      </c>
      <c r="Y72" s="8" t="s">
        <v>19</v>
      </c>
      <c r="Z72" s="8" t="s">
        <v>20</v>
      </c>
      <c r="AA72" s="8" t="s">
        <v>21</v>
      </c>
      <c r="AB72" s="8" t="s">
        <v>22</v>
      </c>
      <c r="AC72" s="8" t="s">
        <v>19</v>
      </c>
      <c r="AD72" s="8" t="s">
        <v>23</v>
      </c>
      <c r="AE72" s="8" t="s">
        <v>23</v>
      </c>
      <c r="AF72" s="8" t="s">
        <v>24</v>
      </c>
      <c r="AG72" s="8" t="s">
        <v>20</v>
      </c>
      <c r="AH72" s="8" t="s">
        <v>25</v>
      </c>
      <c r="AI72" s="8" t="s">
        <v>0</v>
      </c>
      <c r="AJ72" s="8" t="s">
        <v>11</v>
      </c>
      <c r="AK72" s="8" t="s">
        <v>11</v>
      </c>
      <c r="AL72" s="8" t="s">
        <v>26</v>
      </c>
      <c r="AM72" s="879"/>
      <c r="AN72" s="1114">
        <v>42186</v>
      </c>
      <c r="AO72" s="857">
        <v>3991.2</v>
      </c>
      <c r="AP72" s="88">
        <v>316.91000000000003</v>
      </c>
      <c r="AQ72" s="967">
        <v>42457</v>
      </c>
      <c r="AR72" s="66">
        <f>(AP72-AO72)</f>
        <v>-3674.29</v>
      </c>
      <c r="AS72" s="1088"/>
      <c r="AT72" s="1477"/>
    </row>
    <row r="73" spans="2:46" ht="15" thickBot="1">
      <c r="B73" s="12"/>
      <c r="C73" s="194"/>
      <c r="D73" s="194"/>
      <c r="E73" s="195" t="s">
        <v>3</v>
      </c>
      <c r="F73" s="195" t="s">
        <v>18</v>
      </c>
      <c r="G73" s="195"/>
      <c r="H73" s="194"/>
      <c r="I73" s="195" t="s">
        <v>21</v>
      </c>
      <c r="J73" s="195" t="s">
        <v>3</v>
      </c>
      <c r="K73" s="195" t="s">
        <v>27</v>
      </c>
      <c r="L73" s="195" t="s">
        <v>28</v>
      </c>
      <c r="M73" s="194"/>
      <c r="N73" s="194"/>
      <c r="O73" s="194"/>
      <c r="P73" s="194"/>
      <c r="Q73" s="195" t="s">
        <v>33</v>
      </c>
      <c r="R73" s="195" t="s">
        <v>30</v>
      </c>
      <c r="S73" s="8"/>
      <c r="U73" s="179"/>
      <c r="V73" s="549"/>
      <c r="W73" s="224"/>
      <c r="X73" s="8" t="s">
        <v>3</v>
      </c>
      <c r="Y73" s="8" t="s">
        <v>18</v>
      </c>
      <c r="Z73" s="8"/>
      <c r="AA73" s="10"/>
      <c r="AB73" s="8" t="s">
        <v>21</v>
      </c>
      <c r="AC73" s="8" t="s">
        <v>3</v>
      </c>
      <c r="AD73" s="8" t="s">
        <v>27</v>
      </c>
      <c r="AE73" s="8" t="s">
        <v>28</v>
      </c>
      <c r="AF73" s="10"/>
      <c r="AG73" s="10"/>
      <c r="AH73" s="10"/>
      <c r="AI73" s="10"/>
      <c r="AJ73" s="8" t="s">
        <v>1</v>
      </c>
      <c r="AK73" s="8" t="s">
        <v>30</v>
      </c>
      <c r="AL73" s="8"/>
      <c r="AM73" s="879"/>
      <c r="AN73" s="1116"/>
      <c r="AO73" s="691"/>
      <c r="AP73" s="1976">
        <v>1000</v>
      </c>
      <c r="AQ73" s="1977">
        <v>42643</v>
      </c>
      <c r="AR73" s="1978">
        <v>-2674.29</v>
      </c>
      <c r="AS73" s="1088"/>
      <c r="AT73" s="1477"/>
    </row>
    <row r="74" spans="2:46" ht="15" thickBot="1">
      <c r="B74" s="695" t="s">
        <v>98</v>
      </c>
      <c r="C74" s="563" t="s">
        <v>99</v>
      </c>
      <c r="D74" s="209">
        <v>73</v>
      </c>
      <c r="E74" s="209" t="s">
        <v>101</v>
      </c>
      <c r="F74" s="210">
        <v>42270</v>
      </c>
      <c r="G74" s="209">
        <v>550</v>
      </c>
      <c r="H74" s="209" t="s">
        <v>96</v>
      </c>
      <c r="I74" s="211">
        <v>9.8000000000000007</v>
      </c>
      <c r="J74" s="209"/>
      <c r="K74" s="212">
        <v>42356</v>
      </c>
      <c r="L74" s="210">
        <v>42374</v>
      </c>
      <c r="M74" s="209" t="s">
        <v>114</v>
      </c>
      <c r="N74" s="1611">
        <v>559</v>
      </c>
      <c r="O74" s="1005">
        <f>(N74-G74)</f>
        <v>9</v>
      </c>
      <c r="P74" s="1006">
        <f>(N74*I74)</f>
        <v>5478.2000000000007</v>
      </c>
      <c r="Q74" s="989">
        <f>(L74+28)</f>
        <v>42402</v>
      </c>
      <c r="R74" s="1005">
        <f>(P74*0.04)</f>
        <v>219.12800000000004</v>
      </c>
      <c r="S74" s="1614"/>
      <c r="U74" s="179"/>
      <c r="V74" s="550"/>
      <c r="W74" s="705"/>
      <c r="X74" s="699"/>
      <c r="Y74" s="560"/>
      <c r="Z74" s="699"/>
      <c r="AA74" s="560"/>
      <c r="AB74" s="699"/>
      <c r="AC74" s="560"/>
      <c r="AD74" s="560"/>
      <c r="AE74" s="560"/>
      <c r="AF74" s="560"/>
      <c r="AG74" s="560"/>
      <c r="AH74" s="560"/>
      <c r="AI74" s="560"/>
      <c r="AJ74" s="560"/>
      <c r="AK74" s="560"/>
      <c r="AL74" s="13"/>
      <c r="AN74" s="1113">
        <v>42217</v>
      </c>
      <c r="AO74" s="1431">
        <v>5822.55</v>
      </c>
      <c r="AP74" s="1089"/>
      <c r="AQ74" s="1115"/>
      <c r="AR74" s="66">
        <f>(AP74-AO74)</f>
        <v>-5822.55</v>
      </c>
      <c r="AS74" s="1088"/>
      <c r="AT74" s="1477"/>
    </row>
    <row r="75" spans="2:46" ht="15" thickBot="1">
      <c r="B75" s="367" t="s">
        <v>320</v>
      </c>
      <c r="C75" s="1003" t="s">
        <v>99</v>
      </c>
      <c r="D75" s="813">
        <v>4</v>
      </c>
      <c r="E75" s="813" t="s">
        <v>101</v>
      </c>
      <c r="F75" s="989">
        <v>42384</v>
      </c>
      <c r="G75" s="813">
        <v>250</v>
      </c>
      <c r="H75" s="813" t="s">
        <v>96</v>
      </c>
      <c r="I75" s="1004">
        <v>9.5</v>
      </c>
      <c r="J75" s="813"/>
      <c r="K75" s="814">
        <v>42384</v>
      </c>
      <c r="L75" s="989">
        <v>42383</v>
      </c>
      <c r="M75" s="813" t="s">
        <v>114</v>
      </c>
      <c r="N75" s="1004">
        <v>230</v>
      </c>
      <c r="O75" s="1005">
        <f>(N75-G75)</f>
        <v>-20</v>
      </c>
      <c r="P75" s="1006">
        <f>(N75*I75)</f>
        <v>2185</v>
      </c>
      <c r="Q75" s="989">
        <f>(L75+28)</f>
        <v>42411</v>
      </c>
      <c r="R75" s="1005">
        <f>(P75*0.06)</f>
        <v>131.1</v>
      </c>
      <c r="S75" s="339"/>
      <c r="U75" s="551"/>
      <c r="V75" s="647"/>
      <c r="W75" s="647"/>
      <c r="X75" s="381"/>
      <c r="Y75" s="382"/>
      <c r="Z75" s="536"/>
      <c r="AA75" s="381"/>
      <c r="AB75" s="384"/>
      <c r="AC75" s="385"/>
      <c r="AD75" s="386"/>
      <c r="AE75" s="382"/>
      <c r="AF75" s="470"/>
      <c r="AG75" s="538"/>
      <c r="AH75" s="387"/>
      <c r="AI75" s="388"/>
      <c r="AJ75" s="382"/>
      <c r="AK75" s="389"/>
      <c r="AL75" s="249"/>
      <c r="AN75" s="1116"/>
      <c r="AO75" s="1434"/>
      <c r="AP75" s="1190"/>
      <c r="AQ75" s="1117"/>
      <c r="AR75" s="1432"/>
      <c r="AS75" s="1088"/>
      <c r="AT75" s="1477"/>
    </row>
    <row r="76" spans="2:46">
      <c r="B76" s="367" t="s">
        <v>98</v>
      </c>
      <c r="C76" s="563" t="s">
        <v>99</v>
      </c>
      <c r="D76" s="209">
        <v>76</v>
      </c>
      <c r="E76" s="209" t="s">
        <v>55</v>
      </c>
      <c r="F76" s="210">
        <v>42396</v>
      </c>
      <c r="G76" s="209">
        <v>400</v>
      </c>
      <c r="H76" s="209" t="s">
        <v>96</v>
      </c>
      <c r="I76" s="211">
        <v>9.8000000000000007</v>
      </c>
      <c r="J76" s="209"/>
      <c r="K76" s="212">
        <v>42398</v>
      </c>
      <c r="L76" s="210">
        <v>42397</v>
      </c>
      <c r="M76" s="209" t="s">
        <v>114</v>
      </c>
      <c r="N76" s="1611">
        <v>409.2</v>
      </c>
      <c r="O76" s="826">
        <f>(N76-G76)</f>
        <v>9.1999999999999886</v>
      </c>
      <c r="P76" s="824">
        <f>(N76*I76)</f>
        <v>4010.1600000000003</v>
      </c>
      <c r="Q76" s="835">
        <f>(L76+28)</f>
        <v>42425</v>
      </c>
      <c r="R76" s="826">
        <f>(P76*0.04)</f>
        <v>160.40640000000002</v>
      </c>
      <c r="S76" s="339"/>
      <c r="U76" s="553"/>
      <c r="V76" s="1003"/>
      <c r="W76" s="196"/>
      <c r="X76" s="196"/>
      <c r="Y76" s="197"/>
      <c r="Z76" s="336"/>
      <c r="AA76" s="196"/>
      <c r="AB76" s="334"/>
      <c r="AC76" s="335"/>
      <c r="AD76" s="272"/>
      <c r="AE76" s="197"/>
      <c r="AF76" s="209"/>
      <c r="AG76" s="270"/>
      <c r="AH76" s="198"/>
      <c r="AI76" s="199"/>
      <c r="AJ76" s="197"/>
      <c r="AK76" s="200"/>
      <c r="AL76" s="1874"/>
      <c r="AN76" s="1113">
        <v>42248</v>
      </c>
      <c r="AO76" s="1431">
        <v>3339.15</v>
      </c>
      <c r="AP76" s="1089"/>
      <c r="AQ76" s="1316"/>
      <c r="AR76" s="66">
        <f>(AP76-AO76)</f>
        <v>-3339.15</v>
      </c>
      <c r="AS76" s="1088"/>
      <c r="AT76" s="1477"/>
    </row>
    <row r="77" spans="2:46" ht="15" thickBot="1">
      <c r="B77" s="367"/>
      <c r="C77" s="201"/>
      <c r="D77" s="201"/>
      <c r="E77" s="201"/>
      <c r="F77" s="201"/>
      <c r="G77" s="201"/>
      <c r="H77" s="1469"/>
      <c r="I77" s="1469"/>
      <c r="J77" s="1469"/>
      <c r="K77" s="1469"/>
      <c r="L77" s="1469"/>
      <c r="M77" s="838"/>
      <c r="N77" s="1469"/>
      <c r="O77" s="1469"/>
      <c r="P77" s="1599"/>
      <c r="Q77" s="1469"/>
      <c r="R77" s="838"/>
      <c r="S77" s="1473" t="s">
        <v>224</v>
      </c>
      <c r="U77" s="553"/>
      <c r="V77" s="1000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2"/>
      <c r="AH77" s="182"/>
      <c r="AI77" s="182"/>
      <c r="AJ77" s="182"/>
      <c r="AK77" s="182"/>
      <c r="AL77" s="339"/>
      <c r="AM77" s="256"/>
      <c r="AN77" s="1116"/>
      <c r="AO77" s="1434"/>
      <c r="AP77" s="1190"/>
      <c r="AQ77" s="1317"/>
      <c r="AR77" s="1433"/>
      <c r="AS77" s="86"/>
      <c r="AT77" s="86"/>
    </row>
    <row r="78" spans="2:46" ht="15" thickBot="1">
      <c r="B78" s="477"/>
      <c r="C78" s="478"/>
      <c r="D78" s="478"/>
      <c r="E78" s="478"/>
      <c r="F78" s="478"/>
      <c r="G78" s="478"/>
      <c r="H78" s="478"/>
      <c r="I78" s="478"/>
      <c r="J78" s="478"/>
      <c r="K78" s="1474"/>
      <c r="L78" s="478"/>
      <c r="M78" s="449"/>
      <c r="N78" s="1475"/>
      <c r="O78" s="478"/>
      <c r="P78" s="518">
        <f>SUM(P74:P77)</f>
        <v>11673.36</v>
      </c>
      <c r="Q78" s="759"/>
      <c r="R78" s="518">
        <f>(P78*0.06)</f>
        <v>700.40160000000003</v>
      </c>
      <c r="S78" s="1476"/>
      <c r="U78" s="581"/>
      <c r="V78" s="1501"/>
      <c r="W78" s="326"/>
      <c r="X78" s="326"/>
      <c r="Y78" s="326"/>
      <c r="Z78" s="326"/>
      <c r="AA78" s="326"/>
      <c r="AB78" s="326"/>
      <c r="AC78" s="326"/>
      <c r="AD78" s="326"/>
      <c r="AE78" s="326"/>
      <c r="AF78" s="326"/>
      <c r="AG78" s="326"/>
      <c r="AH78" s="326"/>
      <c r="AI78" s="326"/>
      <c r="AJ78" s="326"/>
      <c r="AK78" s="326"/>
      <c r="AL78" s="327"/>
      <c r="AM78" s="256"/>
      <c r="AN78" s="1113">
        <v>42278</v>
      </c>
      <c r="AO78" s="1431">
        <v>4952.37</v>
      </c>
      <c r="AP78" s="1089"/>
      <c r="AQ78" s="1316"/>
      <c r="AR78" s="66">
        <f>(AP78-AO78)</f>
        <v>-4952.37</v>
      </c>
      <c r="AS78" s="86"/>
      <c r="AT78" s="1477"/>
    </row>
    <row r="79" spans="2:46" ht="15" thickBot="1">
      <c r="G79" s="1467"/>
      <c r="H79" s="254"/>
      <c r="I79" s="254"/>
      <c r="J79" s="255"/>
      <c r="K79" s="255"/>
      <c r="L79" s="255"/>
      <c r="M79" s="254"/>
      <c r="N79" s="255"/>
      <c r="O79" s="255"/>
      <c r="P79" s="1847"/>
      <c r="Q79" s="255"/>
      <c r="R79" s="254"/>
      <c r="S79" s="254"/>
      <c r="AM79" s="256"/>
      <c r="AN79" s="1116"/>
      <c r="AO79" s="691"/>
      <c r="AP79" s="1190"/>
      <c r="AQ79" s="1317"/>
      <c r="AR79" s="348"/>
      <c r="AS79" s="86"/>
      <c r="AT79" s="86"/>
    </row>
    <row r="80" spans="2:46" ht="24" thickBot="1">
      <c r="B80" s="1597" t="s">
        <v>397</v>
      </c>
      <c r="V80" s="583" t="s">
        <v>231</v>
      </c>
      <c r="W80" s="1457" t="s">
        <v>365</v>
      </c>
      <c r="AA80" t="s">
        <v>443</v>
      </c>
      <c r="AD80" t="s">
        <v>528</v>
      </c>
      <c r="AE80" s="2"/>
      <c r="AH80" s="999"/>
      <c r="AI80" s="999"/>
      <c r="AJ80" s="1930"/>
      <c r="AK80" s="999"/>
      <c r="AL80" s="999"/>
      <c r="AM80" s="681"/>
      <c r="AN80" s="1113">
        <v>42309</v>
      </c>
      <c r="AO80" s="858">
        <v>4016.12</v>
      </c>
      <c r="AP80" s="1089"/>
      <c r="AQ80" s="1316"/>
      <c r="AR80" s="66">
        <f>(AP80-AO80)</f>
        <v>-4016.12</v>
      </c>
      <c r="AS80" s="86"/>
      <c r="AT80" s="1477"/>
    </row>
    <row r="81" spans="2:46" ht="15" thickBot="1">
      <c r="B81" s="3"/>
      <c r="C81" s="4"/>
      <c r="D81" s="4"/>
      <c r="E81" s="5" t="s">
        <v>14</v>
      </c>
      <c r="F81" s="5" t="s">
        <v>12</v>
      </c>
      <c r="G81" s="5"/>
      <c r="H81" s="4"/>
      <c r="I81" s="5" t="s">
        <v>15</v>
      </c>
      <c r="J81" s="5" t="s">
        <v>16</v>
      </c>
      <c r="K81" s="5" t="s">
        <v>12</v>
      </c>
      <c r="L81" s="5" t="s">
        <v>12</v>
      </c>
      <c r="M81" s="4"/>
      <c r="N81" s="4"/>
      <c r="O81" s="4"/>
      <c r="P81" s="4"/>
      <c r="Q81" s="5" t="s">
        <v>12</v>
      </c>
      <c r="R81" s="5" t="s">
        <v>17</v>
      </c>
      <c r="S81" s="6"/>
      <c r="U81" s="546"/>
      <c r="V81" s="548"/>
      <c r="W81" s="157"/>
      <c r="X81" s="6" t="s">
        <v>14</v>
      </c>
      <c r="Y81" s="6" t="s">
        <v>12</v>
      </c>
      <c r="Z81" s="6"/>
      <c r="AA81" s="4"/>
      <c r="AB81" s="6" t="s">
        <v>15</v>
      </c>
      <c r="AC81" s="6" t="s">
        <v>16</v>
      </c>
      <c r="AD81" s="6" t="s">
        <v>12</v>
      </c>
      <c r="AE81" s="6" t="s">
        <v>12</v>
      </c>
      <c r="AF81" s="4"/>
      <c r="AG81" s="4"/>
      <c r="AH81" s="10"/>
      <c r="AI81" s="10"/>
      <c r="AJ81" s="8" t="s">
        <v>12</v>
      </c>
      <c r="AK81" s="8" t="s">
        <v>17</v>
      </c>
      <c r="AL81" s="8"/>
      <c r="AM81" s="879"/>
      <c r="AN81" s="1116"/>
      <c r="AO81" s="691"/>
      <c r="AP81" s="1190"/>
      <c r="AQ81" s="1317"/>
      <c r="AR81" s="348"/>
      <c r="AS81" s="86"/>
      <c r="AT81" s="1466"/>
    </row>
    <row r="82" spans="2:46">
      <c r="B82" s="7" t="s">
        <v>3</v>
      </c>
      <c r="C82" s="8" t="s">
        <v>4</v>
      </c>
      <c r="D82" s="9" t="s">
        <v>18</v>
      </c>
      <c r="E82" s="9" t="s">
        <v>19</v>
      </c>
      <c r="F82" s="9" t="s">
        <v>19</v>
      </c>
      <c r="G82" s="9" t="s">
        <v>20</v>
      </c>
      <c r="H82" s="9" t="s">
        <v>21</v>
      </c>
      <c r="I82" s="9" t="s">
        <v>22</v>
      </c>
      <c r="J82" s="9" t="s">
        <v>19</v>
      </c>
      <c r="K82" s="9" t="s">
        <v>23</v>
      </c>
      <c r="L82" s="9" t="s">
        <v>23</v>
      </c>
      <c r="M82" s="9" t="s">
        <v>24</v>
      </c>
      <c r="N82" s="9" t="s">
        <v>20</v>
      </c>
      <c r="O82" s="9" t="s">
        <v>25</v>
      </c>
      <c r="P82" s="9" t="s">
        <v>0</v>
      </c>
      <c r="Q82" s="9" t="s">
        <v>11</v>
      </c>
      <c r="R82" s="9" t="s">
        <v>11</v>
      </c>
      <c r="S82" s="9" t="s">
        <v>26</v>
      </c>
      <c r="U82" s="179"/>
      <c r="V82" s="469" t="s">
        <v>4</v>
      </c>
      <c r="W82" s="153" t="s">
        <v>18</v>
      </c>
      <c r="X82" s="8" t="s">
        <v>19</v>
      </c>
      <c r="Y82" s="8" t="s">
        <v>19</v>
      </c>
      <c r="Z82" s="8" t="s">
        <v>20</v>
      </c>
      <c r="AA82" s="8" t="s">
        <v>21</v>
      </c>
      <c r="AB82" s="8" t="s">
        <v>22</v>
      </c>
      <c r="AC82" s="8" t="s">
        <v>19</v>
      </c>
      <c r="AD82" s="8" t="s">
        <v>23</v>
      </c>
      <c r="AE82" s="8" t="s">
        <v>23</v>
      </c>
      <c r="AF82" s="8" t="s">
        <v>24</v>
      </c>
      <c r="AG82" s="8" t="s">
        <v>20</v>
      </c>
      <c r="AH82" s="8" t="s">
        <v>25</v>
      </c>
      <c r="AI82" s="8" t="s">
        <v>0</v>
      </c>
      <c r="AJ82" s="8" t="s">
        <v>11</v>
      </c>
      <c r="AK82" s="8" t="s">
        <v>11</v>
      </c>
      <c r="AL82" s="8" t="s">
        <v>26</v>
      </c>
      <c r="AM82" s="879"/>
      <c r="AN82" s="1114">
        <v>42339</v>
      </c>
      <c r="AO82" s="857">
        <v>4091.52</v>
      </c>
      <c r="AP82" s="88"/>
      <c r="AQ82" s="1318"/>
      <c r="AR82" s="66">
        <f>(AP82-AO82)</f>
        <v>-4091.52</v>
      </c>
      <c r="AS82" s="903"/>
      <c r="AT82" s="1477"/>
    </row>
    <row r="83" spans="2:46" ht="15" thickBot="1">
      <c r="B83" s="12"/>
      <c r="C83" s="10"/>
      <c r="D83" s="10"/>
      <c r="E83" s="9" t="s">
        <v>3</v>
      </c>
      <c r="F83" s="9" t="s">
        <v>18</v>
      </c>
      <c r="G83" s="9"/>
      <c r="H83" s="10"/>
      <c r="I83" s="9" t="s">
        <v>21</v>
      </c>
      <c r="J83" s="9" t="s">
        <v>3</v>
      </c>
      <c r="K83" s="9" t="s">
        <v>27</v>
      </c>
      <c r="L83" s="9" t="s">
        <v>28</v>
      </c>
      <c r="M83" s="10"/>
      <c r="N83" s="10"/>
      <c r="O83" s="10"/>
      <c r="P83" s="10"/>
      <c r="Q83" s="9" t="s">
        <v>33</v>
      </c>
      <c r="R83" s="9" t="s">
        <v>30</v>
      </c>
      <c r="S83" s="8"/>
      <c r="U83" s="179"/>
      <c r="V83" s="549"/>
      <c r="W83" s="224"/>
      <c r="X83" s="8" t="s">
        <v>3</v>
      </c>
      <c r="Y83" s="8" t="s">
        <v>18</v>
      </c>
      <c r="Z83" s="8"/>
      <c r="AA83" s="10"/>
      <c r="AB83" s="8" t="s">
        <v>21</v>
      </c>
      <c r="AC83" s="8" t="s">
        <v>3</v>
      </c>
      <c r="AD83" s="8" t="s">
        <v>27</v>
      </c>
      <c r="AE83" s="8" t="s">
        <v>28</v>
      </c>
      <c r="AF83" s="10"/>
      <c r="AG83" s="10"/>
      <c r="AH83" s="10"/>
      <c r="AI83" s="10"/>
      <c r="AJ83" s="8" t="s">
        <v>1</v>
      </c>
      <c r="AK83" s="8" t="s">
        <v>30</v>
      </c>
      <c r="AL83" s="8"/>
      <c r="AM83" s="879"/>
      <c r="AN83" s="547"/>
      <c r="AO83" s="1203"/>
      <c r="AP83" s="1190"/>
      <c r="AQ83" s="1317"/>
      <c r="AR83" s="348"/>
      <c r="AS83" s="903"/>
      <c r="AT83" s="1483"/>
    </row>
    <row r="84" spans="2:46" ht="15" thickBot="1">
      <c r="B84" s="1648" t="s">
        <v>405</v>
      </c>
      <c r="C84" s="784" t="s">
        <v>411</v>
      </c>
      <c r="D84" s="993">
        <v>1</v>
      </c>
      <c r="E84" s="996" t="s">
        <v>74</v>
      </c>
      <c r="F84" s="995">
        <v>42410</v>
      </c>
      <c r="G84" s="868">
        <v>150</v>
      </c>
      <c r="H84" s="996" t="s">
        <v>96</v>
      </c>
      <c r="I84" s="787">
        <v>8.91</v>
      </c>
      <c r="J84" s="698"/>
      <c r="K84" s="997">
        <v>42416</v>
      </c>
      <c r="L84" s="570">
        <v>42415</v>
      </c>
      <c r="M84" s="569" t="s">
        <v>114</v>
      </c>
      <c r="N84" s="345">
        <v>161.1</v>
      </c>
      <c r="O84" s="344">
        <f>(N84-G84)</f>
        <v>11.099999999999994</v>
      </c>
      <c r="P84" s="354">
        <f>(N84*I84)</f>
        <v>1435.4010000000001</v>
      </c>
      <c r="Q84" s="343">
        <f>(L84)</f>
        <v>42415</v>
      </c>
      <c r="R84" s="345">
        <f>(P84*0.04)</f>
        <v>57.416040000000002</v>
      </c>
      <c r="S84" s="1471"/>
      <c r="U84" s="179"/>
      <c r="V84" s="550"/>
      <c r="W84" s="705"/>
      <c r="X84" s="699"/>
      <c r="Y84" s="560"/>
      <c r="Z84" s="699"/>
      <c r="AA84" s="560"/>
      <c r="AB84" s="699"/>
      <c r="AC84" s="560"/>
      <c r="AD84" s="560"/>
      <c r="AE84" s="560"/>
      <c r="AF84" s="560"/>
      <c r="AG84" s="560"/>
      <c r="AH84" s="560"/>
      <c r="AI84" s="560"/>
      <c r="AJ84" s="560"/>
      <c r="AK84" s="560"/>
      <c r="AL84" s="13"/>
      <c r="AM84" s="724"/>
      <c r="AN84" s="393">
        <v>42370</v>
      </c>
      <c r="AO84" s="858">
        <v>4317.7700000000004</v>
      </c>
      <c r="AP84" s="1059"/>
      <c r="AQ84" s="1059"/>
      <c r="AR84" s="66">
        <f>(AP84-AO84)</f>
        <v>-4317.7700000000004</v>
      </c>
      <c r="AS84" s="903"/>
      <c r="AT84" s="1477"/>
    </row>
    <row r="85" spans="2:46" ht="15" thickBot="1">
      <c r="B85" s="390" t="s">
        <v>405</v>
      </c>
      <c r="C85" s="544" t="s">
        <v>412</v>
      </c>
      <c r="D85" s="1645">
        <v>2</v>
      </c>
      <c r="E85" s="201" t="s">
        <v>74</v>
      </c>
      <c r="F85" s="217">
        <v>42410</v>
      </c>
      <c r="G85" s="207">
        <v>150</v>
      </c>
      <c r="H85" s="201" t="s">
        <v>96</v>
      </c>
      <c r="I85" s="216">
        <v>8.91</v>
      </c>
      <c r="J85" s="221"/>
      <c r="K85" s="519">
        <v>42416</v>
      </c>
      <c r="L85" s="203">
        <v>42415</v>
      </c>
      <c r="M85" s="202" t="s">
        <v>114</v>
      </c>
      <c r="N85" s="200">
        <v>162.1</v>
      </c>
      <c r="O85" s="198">
        <f>(N85-G85)</f>
        <v>12.099999999999994</v>
      </c>
      <c r="P85" s="199">
        <f>(N85*I85)</f>
        <v>1444.3109999999999</v>
      </c>
      <c r="Q85" s="197">
        <f>(L85)</f>
        <v>42415</v>
      </c>
      <c r="R85" s="200">
        <f>(P85*0.04)</f>
        <v>57.772439999999996</v>
      </c>
      <c r="S85" s="339"/>
      <c r="U85" s="551"/>
      <c r="V85" s="647" t="s">
        <v>367</v>
      </c>
      <c r="W85" s="647">
        <v>3</v>
      </c>
      <c r="X85" s="381" t="s">
        <v>74</v>
      </c>
      <c r="Y85" s="382">
        <v>42423</v>
      </c>
      <c r="Z85" s="536">
        <v>200</v>
      </c>
      <c r="AA85" s="381" t="s">
        <v>96</v>
      </c>
      <c r="AB85" s="384">
        <v>10.8</v>
      </c>
      <c r="AC85" s="385"/>
      <c r="AD85" s="386">
        <v>42426</v>
      </c>
      <c r="AE85" s="382">
        <v>42432</v>
      </c>
      <c r="AF85" s="470" t="s">
        <v>114</v>
      </c>
      <c r="AG85" s="1835">
        <v>202.4</v>
      </c>
      <c r="AH85" s="387">
        <f>(AG85-Z85)</f>
        <v>2.4000000000000057</v>
      </c>
      <c r="AI85" s="388">
        <f>(AG85*AB85)</f>
        <v>2185.92</v>
      </c>
      <c r="AJ85" s="382">
        <f>(AE85+28)</f>
        <v>42460</v>
      </c>
      <c r="AK85" s="1836">
        <f>(AI85*0.06)</f>
        <v>131.15520000000001</v>
      </c>
      <c r="AL85" s="1119"/>
      <c r="AM85" s="685"/>
      <c r="AN85" s="1616"/>
      <c r="AO85" s="1117"/>
      <c r="AP85" s="1617"/>
      <c r="AQ85" s="1618"/>
      <c r="AR85" s="691"/>
      <c r="AS85" s="903"/>
      <c r="AT85" s="86"/>
    </row>
    <row r="86" spans="2:46">
      <c r="B86" s="367" t="s">
        <v>98</v>
      </c>
      <c r="C86" s="563" t="s">
        <v>99</v>
      </c>
      <c r="D86" s="209">
        <v>77</v>
      </c>
      <c r="E86" s="209" t="s">
        <v>55</v>
      </c>
      <c r="F86" s="210">
        <v>42396</v>
      </c>
      <c r="G86" s="209">
        <v>500</v>
      </c>
      <c r="H86" s="209" t="s">
        <v>96</v>
      </c>
      <c r="I86" s="211">
        <v>9.8000000000000007</v>
      </c>
      <c r="J86" s="209"/>
      <c r="K86" s="212">
        <v>42405</v>
      </c>
      <c r="L86" s="210">
        <f>(K86)</f>
        <v>42405</v>
      </c>
      <c r="M86" s="209" t="s">
        <v>114</v>
      </c>
      <c r="N86" s="1611">
        <v>511.9</v>
      </c>
      <c r="O86" s="826">
        <f>(N86-G86)</f>
        <v>11.899999999999977</v>
      </c>
      <c r="P86" s="824">
        <f>(N86*I86)</f>
        <v>5016.62</v>
      </c>
      <c r="Q86" s="835">
        <f>(L86+28)</f>
        <v>42433</v>
      </c>
      <c r="R86" s="826">
        <f>(P86*0.06)</f>
        <v>300.99719999999996</v>
      </c>
      <c r="S86" s="339"/>
      <c r="U86" s="553"/>
      <c r="V86" s="1413" t="s">
        <v>367</v>
      </c>
      <c r="W86" s="1413">
        <v>4</v>
      </c>
      <c r="X86" s="1144" t="s">
        <v>74</v>
      </c>
      <c r="Y86" s="1145">
        <v>42473</v>
      </c>
      <c r="Z86" s="1414">
        <v>300</v>
      </c>
      <c r="AA86" s="1144" t="s">
        <v>96</v>
      </c>
      <c r="AB86" s="1415">
        <v>10.8</v>
      </c>
      <c r="AC86" s="1416"/>
      <c r="AD86" s="1417">
        <v>42479</v>
      </c>
      <c r="AE86" s="1145">
        <v>42480</v>
      </c>
      <c r="AF86" s="1284" t="s">
        <v>114</v>
      </c>
      <c r="AG86" s="1582">
        <v>297</v>
      </c>
      <c r="AH86" s="1147">
        <f>(AG86-Z86)</f>
        <v>-3</v>
      </c>
      <c r="AI86" s="1148">
        <f>(AG86*AB86)</f>
        <v>3207.6000000000004</v>
      </c>
      <c r="AJ86" s="1145">
        <f>(AE86+28)</f>
        <v>42508</v>
      </c>
      <c r="AK86" s="1418">
        <f>(AI86*0.06)</f>
        <v>192.45600000000002</v>
      </c>
      <c r="AL86" s="250"/>
      <c r="AM86" s="685"/>
      <c r="AN86" s="1687" t="s">
        <v>422</v>
      </c>
      <c r="AO86" s="1698">
        <v>2364.37</v>
      </c>
      <c r="AP86" s="1694"/>
      <c r="AQ86" s="1696"/>
      <c r="AR86" s="66">
        <f>(AP86-AO86)</f>
        <v>-2364.37</v>
      </c>
      <c r="AS86" s="903"/>
      <c r="AT86" s="1477"/>
    </row>
    <row r="87" spans="2:46" ht="15" thickBot="1">
      <c r="B87" s="367" t="s">
        <v>98</v>
      </c>
      <c r="C87" s="563" t="s">
        <v>99</v>
      </c>
      <c r="D87" s="209">
        <v>78</v>
      </c>
      <c r="E87" s="209" t="s">
        <v>55</v>
      </c>
      <c r="F87" s="210">
        <v>42396</v>
      </c>
      <c r="G87" s="209">
        <v>500</v>
      </c>
      <c r="H87" s="209" t="s">
        <v>96</v>
      </c>
      <c r="I87" s="211">
        <v>9.8000000000000007</v>
      </c>
      <c r="J87" s="209"/>
      <c r="K87" s="212">
        <v>42412</v>
      </c>
      <c r="L87" s="210">
        <f>(K87)</f>
        <v>42412</v>
      </c>
      <c r="M87" s="209" t="s">
        <v>114</v>
      </c>
      <c r="N87" s="1611">
        <v>418</v>
      </c>
      <c r="O87" s="200">
        <f>(N87-G87)</f>
        <v>-82</v>
      </c>
      <c r="P87" s="199">
        <f>(N87*I87)</f>
        <v>4096.4000000000005</v>
      </c>
      <c r="Q87" s="210">
        <f>(L87+28)</f>
        <v>42440</v>
      </c>
      <c r="R87" s="200">
        <f>(P87*0.06)</f>
        <v>245.78400000000002</v>
      </c>
      <c r="S87" s="339"/>
      <c r="U87" s="828"/>
      <c r="V87" s="563"/>
      <c r="W87" s="196"/>
      <c r="X87" s="196"/>
      <c r="Y87" s="197"/>
      <c r="Z87" s="336"/>
      <c r="AA87" s="196"/>
      <c r="AB87" s="334"/>
      <c r="AC87" s="335"/>
      <c r="AD87" s="272"/>
      <c r="AE87" s="197"/>
      <c r="AF87" s="209"/>
      <c r="AG87" s="270"/>
      <c r="AH87" s="198"/>
      <c r="AI87" s="199"/>
      <c r="AJ87" s="197"/>
      <c r="AK87" s="200"/>
      <c r="AL87" s="250"/>
      <c r="AN87" s="1688"/>
      <c r="AO87" s="1693"/>
      <c r="AP87" s="1695"/>
      <c r="AQ87" s="1697"/>
      <c r="AR87" s="1699"/>
      <c r="AS87" s="903"/>
      <c r="AT87" s="86"/>
    </row>
    <row r="88" spans="2:46">
      <c r="B88" s="390" t="s">
        <v>98</v>
      </c>
      <c r="C88" s="563" t="s">
        <v>99</v>
      </c>
      <c r="D88" s="209">
        <v>79</v>
      </c>
      <c r="E88" s="209" t="s">
        <v>55</v>
      </c>
      <c r="F88" s="210">
        <v>42396</v>
      </c>
      <c r="G88" s="209">
        <v>400</v>
      </c>
      <c r="H88" s="209" t="s">
        <v>96</v>
      </c>
      <c r="I88" s="211">
        <v>9.8000000000000007</v>
      </c>
      <c r="J88" s="209"/>
      <c r="K88" s="212">
        <v>42419</v>
      </c>
      <c r="L88" s="210">
        <f>(K88)</f>
        <v>42419</v>
      </c>
      <c r="M88" s="209" t="s">
        <v>114</v>
      </c>
      <c r="N88" s="1611">
        <v>407.8</v>
      </c>
      <c r="O88" s="826">
        <f>(N88-G88)</f>
        <v>7.8000000000000114</v>
      </c>
      <c r="P88" s="824">
        <f>(N88*I88)</f>
        <v>3996.4400000000005</v>
      </c>
      <c r="Q88" s="835">
        <f>(L88+28)</f>
        <v>42447</v>
      </c>
      <c r="R88" s="826">
        <f>(P88*0.06)</f>
        <v>239.78640000000001</v>
      </c>
      <c r="S88" s="339"/>
      <c r="U88" s="553"/>
      <c r="V88" s="566"/>
      <c r="W88" s="184"/>
      <c r="X88" s="184"/>
      <c r="Y88" s="187"/>
      <c r="Z88" s="304"/>
      <c r="AA88" s="184"/>
      <c r="AB88" s="258"/>
      <c r="AC88" s="259"/>
      <c r="AD88" s="186"/>
      <c r="AE88" s="187"/>
      <c r="AF88" s="355"/>
      <c r="AG88" s="585"/>
      <c r="AH88" s="188"/>
      <c r="AI88" s="189"/>
      <c r="AJ88" s="187"/>
      <c r="AK88" s="185"/>
      <c r="AL88" s="250"/>
      <c r="AN88" s="1689" t="s">
        <v>423</v>
      </c>
      <c r="AO88" s="1704" t="s">
        <v>634</v>
      </c>
      <c r="AP88" s="1691"/>
      <c r="AQ88" s="1700"/>
      <c r="AR88" s="66">
        <f>(AP88-AO88)</f>
        <v>-1561.93</v>
      </c>
      <c r="AS88" s="903"/>
      <c r="AT88" s="1477"/>
    </row>
    <row r="89" spans="2:46" ht="15" thickBot="1">
      <c r="B89" s="367"/>
      <c r="C89" s="182"/>
      <c r="D89" s="182"/>
      <c r="E89" s="182"/>
      <c r="F89" s="182"/>
      <c r="G89" s="220"/>
      <c r="H89" s="838"/>
      <c r="I89" s="838"/>
      <c r="J89" s="1469"/>
      <c r="K89" s="1469"/>
      <c r="L89" s="1469"/>
      <c r="M89" s="838"/>
      <c r="N89" s="1469"/>
      <c r="O89" s="1469"/>
      <c r="P89" s="1469"/>
      <c r="Q89" s="1469"/>
      <c r="R89" s="838"/>
      <c r="S89" s="1473" t="s">
        <v>224</v>
      </c>
      <c r="U89" s="553"/>
      <c r="V89" s="562"/>
      <c r="W89" s="201"/>
      <c r="X89" s="201"/>
      <c r="Y89" s="217"/>
      <c r="Z89" s="204"/>
      <c r="AA89" s="201"/>
      <c r="AB89" s="205"/>
      <c r="AC89" s="213"/>
      <c r="AD89" s="219"/>
      <c r="AE89" s="203"/>
      <c r="AF89" s="202"/>
      <c r="AG89" s="207"/>
      <c r="AH89" s="207"/>
      <c r="AI89" s="205"/>
      <c r="AJ89" s="203"/>
      <c r="AK89" s="208"/>
      <c r="AL89" s="250"/>
      <c r="AN89" s="1690"/>
      <c r="AO89" s="1705"/>
      <c r="AP89" s="1692"/>
      <c r="AQ89" s="1701"/>
      <c r="AR89" s="1692"/>
      <c r="AS89" s="903"/>
      <c r="AT89" s="86"/>
    </row>
    <row r="90" spans="2:46" ht="15" thickBot="1">
      <c r="B90" s="477"/>
      <c r="C90" s="326"/>
      <c r="D90" s="326"/>
      <c r="E90" s="326"/>
      <c r="F90" s="326"/>
      <c r="G90" s="639"/>
      <c r="H90" s="478"/>
      <c r="I90" s="478"/>
      <c r="J90" s="478"/>
      <c r="K90" s="1474"/>
      <c r="L90" s="478"/>
      <c r="M90" s="449"/>
      <c r="N90" s="1475"/>
      <c r="O90" s="478"/>
      <c r="P90" s="518">
        <f>SUM(P84:P89)</f>
        <v>15989.172</v>
      </c>
      <c r="Q90" s="759"/>
      <c r="R90" s="645">
        <f>SUM(R84:R89)</f>
        <v>901.75607999999988</v>
      </c>
      <c r="S90" s="1476"/>
      <c r="U90" s="553"/>
      <c r="V90" s="562"/>
      <c r="W90" s="201"/>
      <c r="X90" s="201"/>
      <c r="Y90" s="217"/>
      <c r="Z90" s="204"/>
      <c r="AA90" s="201"/>
      <c r="AB90" s="205"/>
      <c r="AC90" s="213"/>
      <c r="AD90" s="219"/>
      <c r="AE90" s="203"/>
      <c r="AF90" s="202"/>
      <c r="AG90" s="207"/>
      <c r="AH90" s="207"/>
      <c r="AI90" s="205"/>
      <c r="AJ90" s="203"/>
      <c r="AK90" s="208"/>
      <c r="AL90" s="251"/>
      <c r="AM90" s="256"/>
      <c r="AN90" s="1689" t="s">
        <v>424</v>
      </c>
      <c r="AO90" s="1704" t="s">
        <v>460</v>
      </c>
      <c r="AP90" s="1691"/>
      <c r="AQ90" s="1702"/>
      <c r="AR90" s="66">
        <f>(AP90-AO90)</f>
        <v>-421.6</v>
      </c>
    </row>
    <row r="91" spans="2:46" ht="15" thickBot="1">
      <c r="B91" s="892"/>
      <c r="C91" s="892"/>
      <c r="D91" s="892"/>
      <c r="E91" s="892"/>
      <c r="F91" s="892"/>
      <c r="G91" s="892"/>
      <c r="H91" s="892"/>
      <c r="I91" s="892"/>
      <c r="J91" s="892"/>
      <c r="P91" s="93"/>
      <c r="U91" s="581"/>
      <c r="V91" s="582"/>
      <c r="W91" s="326"/>
      <c r="X91" s="326"/>
      <c r="Y91" s="326"/>
      <c r="Z91" s="326"/>
      <c r="AA91" s="326"/>
      <c r="AB91" s="326"/>
      <c r="AC91" s="326"/>
      <c r="AD91" s="326"/>
      <c r="AE91" s="326"/>
      <c r="AF91" s="326"/>
      <c r="AG91" s="326"/>
      <c r="AH91" s="326"/>
      <c r="AI91" s="326"/>
      <c r="AJ91" s="326"/>
      <c r="AK91" s="326"/>
      <c r="AL91" s="327"/>
      <c r="AM91" s="256"/>
      <c r="AN91" s="1690"/>
      <c r="AO91" s="1705"/>
      <c r="AP91" s="1692"/>
      <c r="AQ91" s="1703"/>
      <c r="AR91" s="1692"/>
    </row>
    <row r="92" spans="2:46" ht="18.600000000000001" thickBot="1">
      <c r="B92" s="1597" t="s">
        <v>398</v>
      </c>
      <c r="AM92" s="256"/>
      <c r="AN92" s="1691" t="s">
        <v>425</v>
      </c>
      <c r="AO92" s="1704" t="s">
        <v>461</v>
      </c>
      <c r="AP92" s="1691"/>
      <c r="AQ92" s="1702"/>
      <c r="AR92" s="66">
        <f>(AP92-AO92)</f>
        <v>-336</v>
      </c>
    </row>
    <row r="93" spans="2:46" ht="24" thickBot="1">
      <c r="B93" s="3"/>
      <c r="C93" s="4"/>
      <c r="D93" s="4"/>
      <c r="E93" s="5" t="s">
        <v>14</v>
      </c>
      <c r="F93" s="5" t="s">
        <v>12</v>
      </c>
      <c r="G93" s="5"/>
      <c r="H93" s="4"/>
      <c r="I93" s="5" t="s">
        <v>15</v>
      </c>
      <c r="J93" s="5" t="s">
        <v>16</v>
      </c>
      <c r="K93" s="5" t="s">
        <v>12</v>
      </c>
      <c r="L93" s="5" t="s">
        <v>12</v>
      </c>
      <c r="M93" s="4"/>
      <c r="N93" s="4"/>
      <c r="O93" s="4"/>
      <c r="P93" s="4"/>
      <c r="Q93" s="5" t="s">
        <v>12</v>
      </c>
      <c r="R93" s="5" t="s">
        <v>17</v>
      </c>
      <c r="S93" s="6"/>
      <c r="V93" s="583" t="s">
        <v>523</v>
      </c>
      <c r="W93" s="1457"/>
      <c r="AD93" t="s">
        <v>469</v>
      </c>
      <c r="AE93" s="2"/>
      <c r="AH93" s="1931"/>
      <c r="AI93" s="999"/>
      <c r="AJ93" s="1930"/>
      <c r="AK93" s="999"/>
      <c r="AL93" s="999"/>
      <c r="AM93" s="681"/>
      <c r="AN93" s="1692"/>
      <c r="AO93" s="1705"/>
      <c r="AP93" s="1692"/>
      <c r="AQ93" s="1703"/>
      <c r="AR93" s="1692"/>
    </row>
    <row r="94" spans="2:46">
      <c r="B94" s="7" t="s">
        <v>3</v>
      </c>
      <c r="C94" s="8" t="s">
        <v>4</v>
      </c>
      <c r="D94" s="9" t="s">
        <v>18</v>
      </c>
      <c r="E94" s="9" t="s">
        <v>19</v>
      </c>
      <c r="F94" s="9" t="s">
        <v>19</v>
      </c>
      <c r="G94" s="9" t="s">
        <v>20</v>
      </c>
      <c r="H94" s="9" t="s">
        <v>21</v>
      </c>
      <c r="I94" s="9" t="s">
        <v>22</v>
      </c>
      <c r="J94" s="9" t="s">
        <v>19</v>
      </c>
      <c r="K94" s="9" t="s">
        <v>23</v>
      </c>
      <c r="L94" s="9" t="s">
        <v>23</v>
      </c>
      <c r="M94" s="9" t="s">
        <v>24</v>
      </c>
      <c r="N94" s="9" t="s">
        <v>20</v>
      </c>
      <c r="O94" s="9" t="s">
        <v>25</v>
      </c>
      <c r="P94" s="9" t="s">
        <v>0</v>
      </c>
      <c r="Q94" s="9" t="s">
        <v>11</v>
      </c>
      <c r="R94" s="9" t="s">
        <v>11</v>
      </c>
      <c r="S94" s="9" t="s">
        <v>26</v>
      </c>
      <c r="U94" s="546"/>
      <c r="V94" s="548"/>
      <c r="W94" s="157"/>
      <c r="X94" s="6" t="s">
        <v>14</v>
      </c>
      <c r="Y94" s="6" t="s">
        <v>12</v>
      </c>
      <c r="Z94" s="6"/>
      <c r="AA94" s="4"/>
      <c r="AB94" s="6" t="s">
        <v>15</v>
      </c>
      <c r="AC94" s="6" t="s">
        <v>16</v>
      </c>
      <c r="AD94" s="6" t="s">
        <v>12</v>
      </c>
      <c r="AE94" s="6" t="s">
        <v>12</v>
      </c>
      <c r="AF94" s="4"/>
      <c r="AG94" s="4"/>
      <c r="AH94" s="10"/>
      <c r="AI94" s="10"/>
      <c r="AJ94" s="8" t="s">
        <v>12</v>
      </c>
      <c r="AK94" s="8" t="s">
        <v>17</v>
      </c>
      <c r="AL94" s="8"/>
      <c r="AM94" s="724"/>
      <c r="AN94" s="1685"/>
      <c r="AO94" s="1685"/>
      <c r="AP94" s="1685"/>
      <c r="AQ94" s="1685"/>
      <c r="AR94" s="1685"/>
    </row>
    <row r="95" spans="2:46" ht="16.2" thickBot="1">
      <c r="B95" s="810"/>
      <c r="C95" s="194"/>
      <c r="D95" s="194"/>
      <c r="E95" s="195" t="s">
        <v>3</v>
      </c>
      <c r="F95" s="195" t="s">
        <v>18</v>
      </c>
      <c r="G95" s="195"/>
      <c r="H95" s="194"/>
      <c r="I95" s="195" t="s">
        <v>21</v>
      </c>
      <c r="J95" s="195" t="s">
        <v>3</v>
      </c>
      <c r="K95" s="195" t="s">
        <v>27</v>
      </c>
      <c r="L95" s="195" t="s">
        <v>28</v>
      </c>
      <c r="M95" s="194"/>
      <c r="N95" s="194"/>
      <c r="O95" s="194"/>
      <c r="P95" s="194"/>
      <c r="Q95" s="195" t="s">
        <v>33</v>
      </c>
      <c r="R95" s="195" t="s">
        <v>30</v>
      </c>
      <c r="S95" s="8"/>
      <c r="U95" s="179"/>
      <c r="V95" s="469" t="s">
        <v>4</v>
      </c>
      <c r="W95" s="153" t="s">
        <v>18</v>
      </c>
      <c r="X95" s="8" t="s">
        <v>19</v>
      </c>
      <c r="Y95" s="8" t="s">
        <v>19</v>
      </c>
      <c r="Z95" s="8" t="s">
        <v>20</v>
      </c>
      <c r="AA95" s="8" t="s">
        <v>21</v>
      </c>
      <c r="AB95" s="8" t="s">
        <v>22</v>
      </c>
      <c r="AC95" s="8" t="s">
        <v>19</v>
      </c>
      <c r="AD95" s="8" t="s">
        <v>23</v>
      </c>
      <c r="AE95" s="8" t="s">
        <v>23</v>
      </c>
      <c r="AF95" s="8" t="s">
        <v>24</v>
      </c>
      <c r="AG95" s="8" t="s">
        <v>20</v>
      </c>
      <c r="AH95" s="8" t="s">
        <v>25</v>
      </c>
      <c r="AI95" s="8" t="s">
        <v>0</v>
      </c>
      <c r="AJ95" s="8" t="s">
        <v>11</v>
      </c>
      <c r="AK95" s="8" t="s">
        <v>11</v>
      </c>
      <c r="AL95" s="8" t="s">
        <v>26</v>
      </c>
      <c r="AM95" s="724"/>
      <c r="AN95" s="1686"/>
      <c r="AO95" s="1684"/>
      <c r="AP95" s="1684"/>
      <c r="AQ95" s="1685" t="s">
        <v>7</v>
      </c>
      <c r="AR95" s="2680">
        <f>SUM(AR73:AR94)</f>
        <v>-33897.67</v>
      </c>
    </row>
    <row r="96" spans="2:46">
      <c r="B96" s="1200" t="s">
        <v>234</v>
      </c>
      <c r="C96" s="1413" t="s">
        <v>367</v>
      </c>
      <c r="D96" s="1413">
        <v>3</v>
      </c>
      <c r="E96" s="1144" t="s">
        <v>74</v>
      </c>
      <c r="F96" s="1145">
        <v>42423</v>
      </c>
      <c r="G96" s="1414">
        <v>200</v>
      </c>
      <c r="H96" s="1144" t="s">
        <v>96</v>
      </c>
      <c r="I96" s="1415">
        <v>10.8</v>
      </c>
      <c r="J96" s="1416"/>
      <c r="K96" s="1417">
        <v>42426</v>
      </c>
      <c r="L96" s="1145">
        <v>42432</v>
      </c>
      <c r="M96" s="1284" t="s">
        <v>114</v>
      </c>
      <c r="N96" s="1582">
        <v>202.4</v>
      </c>
      <c r="O96" s="1147">
        <f t="shared" ref="O96:O101" si="13">(N96-G96)</f>
        <v>2.4000000000000057</v>
      </c>
      <c r="P96" s="1148">
        <f t="shared" ref="P96:P101" si="14">(N96*I96)</f>
        <v>2185.92</v>
      </c>
      <c r="Q96" s="1145">
        <f t="shared" ref="Q96:Q101" si="15">(L96+28)</f>
        <v>42460</v>
      </c>
      <c r="R96" s="1418">
        <f>(P96*0.06)</f>
        <v>131.15520000000001</v>
      </c>
      <c r="S96" s="1471"/>
      <c r="U96" s="179"/>
      <c r="V96" s="549"/>
      <c r="W96" s="224"/>
      <c r="X96" s="8" t="s">
        <v>3</v>
      </c>
      <c r="Y96" s="8" t="s">
        <v>18</v>
      </c>
      <c r="Z96" s="8"/>
      <c r="AA96" s="10"/>
      <c r="AB96" s="8" t="s">
        <v>21</v>
      </c>
      <c r="AC96" s="8" t="s">
        <v>3</v>
      </c>
      <c r="AD96" s="8" t="s">
        <v>27</v>
      </c>
      <c r="AE96" s="8" t="s">
        <v>28</v>
      </c>
      <c r="AF96" s="10"/>
      <c r="AG96" s="10"/>
      <c r="AH96" s="10"/>
      <c r="AI96" s="10"/>
      <c r="AJ96" s="8" t="s">
        <v>1</v>
      </c>
      <c r="AK96" s="8" t="s">
        <v>30</v>
      </c>
      <c r="AL96" s="8"/>
      <c r="AM96" s="879"/>
      <c r="AN96" s="1686"/>
      <c r="AO96" s="1684"/>
      <c r="AP96" s="1684"/>
      <c r="AQ96" s="1684"/>
      <c r="AR96" s="1684"/>
    </row>
    <row r="97" spans="2:44" ht="15" thickBot="1">
      <c r="B97" s="367" t="s">
        <v>98</v>
      </c>
      <c r="C97" s="563" t="s">
        <v>99</v>
      </c>
      <c r="D97" s="209">
        <v>80</v>
      </c>
      <c r="E97" s="209" t="s">
        <v>55</v>
      </c>
      <c r="F97" s="210">
        <v>42396</v>
      </c>
      <c r="G97" s="209">
        <v>400</v>
      </c>
      <c r="H97" s="209" t="s">
        <v>96</v>
      </c>
      <c r="I97" s="211">
        <v>9.8000000000000007</v>
      </c>
      <c r="J97" s="209"/>
      <c r="K97" s="212">
        <v>42426</v>
      </c>
      <c r="L97" s="210">
        <v>42430</v>
      </c>
      <c r="M97" s="209" t="s">
        <v>114</v>
      </c>
      <c r="N97" s="1611">
        <v>412.4</v>
      </c>
      <c r="O97" s="826">
        <f t="shared" si="13"/>
        <v>12.399999999999977</v>
      </c>
      <c r="P97" s="824">
        <f t="shared" si="14"/>
        <v>4041.52</v>
      </c>
      <c r="Q97" s="835">
        <f t="shared" si="15"/>
        <v>42458</v>
      </c>
      <c r="R97" s="826">
        <f>(P97*0.04)</f>
        <v>161.66079999999999</v>
      </c>
      <c r="S97" s="339"/>
      <c r="U97" s="179"/>
      <c r="V97" s="550"/>
      <c r="W97" s="705"/>
      <c r="X97" s="699"/>
      <c r="Y97" s="560"/>
      <c r="Z97" s="699"/>
      <c r="AA97" s="560"/>
      <c r="AB97" s="699"/>
      <c r="AC97" s="560"/>
      <c r="AD97" s="560"/>
      <c r="AE97" s="560"/>
      <c r="AF97" s="560"/>
      <c r="AG97" s="560"/>
      <c r="AH97" s="560"/>
      <c r="AI97" s="560"/>
      <c r="AJ97" s="560"/>
      <c r="AK97" s="560"/>
      <c r="AL97" s="13"/>
      <c r="AM97" s="724"/>
      <c r="AN97" s="1683"/>
      <c r="AO97" s="1684"/>
      <c r="AP97" s="1684"/>
      <c r="AQ97" s="1684"/>
      <c r="AR97" s="1684"/>
    </row>
    <row r="98" spans="2:44">
      <c r="B98" s="367" t="s">
        <v>98</v>
      </c>
      <c r="C98" s="563" t="s">
        <v>99</v>
      </c>
      <c r="D98" s="209">
        <v>81</v>
      </c>
      <c r="E98" s="209" t="s">
        <v>55</v>
      </c>
      <c r="F98" s="210">
        <v>42396</v>
      </c>
      <c r="G98" s="209">
        <v>400</v>
      </c>
      <c r="H98" s="209" t="s">
        <v>96</v>
      </c>
      <c r="I98" s="211">
        <v>9.8000000000000007</v>
      </c>
      <c r="J98" s="209"/>
      <c r="K98" s="212">
        <v>42433</v>
      </c>
      <c r="L98" s="210">
        <f>(K98)</f>
        <v>42433</v>
      </c>
      <c r="M98" s="209" t="s">
        <v>114</v>
      </c>
      <c r="N98" s="1611">
        <v>378.25</v>
      </c>
      <c r="O98" s="826">
        <f t="shared" si="13"/>
        <v>-21.75</v>
      </c>
      <c r="P98" s="824">
        <f t="shared" si="14"/>
        <v>3706.8500000000004</v>
      </c>
      <c r="Q98" s="835">
        <f t="shared" si="15"/>
        <v>42461</v>
      </c>
      <c r="R98" s="826">
        <f>(P98*0.04)</f>
        <v>148.27400000000003</v>
      </c>
      <c r="S98" s="339"/>
      <c r="U98" s="551"/>
      <c r="V98" s="1558" t="s">
        <v>409</v>
      </c>
      <c r="W98" s="1397">
        <v>1</v>
      </c>
      <c r="X98" s="1286" t="s">
        <v>101</v>
      </c>
      <c r="Y98" s="1285">
        <v>42432</v>
      </c>
      <c r="Z98" s="1287">
        <v>30</v>
      </c>
      <c r="AA98" s="1286" t="s">
        <v>35</v>
      </c>
      <c r="AB98" s="1005">
        <v>315</v>
      </c>
      <c r="AC98" s="1400"/>
      <c r="AD98" s="1570">
        <v>42437</v>
      </c>
      <c r="AE98" s="1285">
        <v>42437</v>
      </c>
      <c r="AF98" s="1286">
        <v>8396</v>
      </c>
      <c r="AG98" s="1287">
        <v>30000</v>
      </c>
      <c r="AH98" s="1287">
        <f>(AG98-Z98*1000)</f>
        <v>0</v>
      </c>
      <c r="AI98" s="1006">
        <f>(AG98*AB98/1000)</f>
        <v>9450</v>
      </c>
      <c r="AJ98" s="1285">
        <f>(AE98+35)</f>
        <v>42472</v>
      </c>
      <c r="AK98" s="1005">
        <f>(AI98*0.05)</f>
        <v>472.5</v>
      </c>
      <c r="AL98" s="1119"/>
      <c r="AM98" s="685"/>
      <c r="AN98" s="1683"/>
      <c r="AO98" s="1684"/>
      <c r="AP98" s="1684"/>
      <c r="AQ98" s="1684"/>
      <c r="AR98" s="1684"/>
    </row>
    <row r="99" spans="2:44">
      <c r="B99" s="367" t="s">
        <v>98</v>
      </c>
      <c r="C99" s="563" t="s">
        <v>99</v>
      </c>
      <c r="D99" s="209">
        <v>82</v>
      </c>
      <c r="E99" s="209" t="s">
        <v>55</v>
      </c>
      <c r="F99" s="210">
        <v>42396</v>
      </c>
      <c r="G99" s="209">
        <v>400</v>
      </c>
      <c r="H99" s="209" t="s">
        <v>96</v>
      </c>
      <c r="I99" s="211">
        <v>9.8000000000000007</v>
      </c>
      <c r="J99" s="209"/>
      <c r="K99" s="212">
        <v>42440</v>
      </c>
      <c r="L99" s="210">
        <f>(K99)</f>
        <v>42440</v>
      </c>
      <c r="M99" s="209" t="s">
        <v>114</v>
      </c>
      <c r="N99" s="1611">
        <v>378.25</v>
      </c>
      <c r="O99" s="826">
        <f t="shared" si="13"/>
        <v>-21.75</v>
      </c>
      <c r="P99" s="824">
        <f t="shared" si="14"/>
        <v>3706.8500000000004</v>
      </c>
      <c r="Q99" s="835">
        <f t="shared" si="15"/>
        <v>42468</v>
      </c>
      <c r="R99" s="826">
        <f>(P99*0.04)</f>
        <v>148.27400000000003</v>
      </c>
      <c r="S99" s="339"/>
      <c r="U99" s="553"/>
      <c r="V99" s="369" t="s">
        <v>409</v>
      </c>
      <c r="W99" s="1397">
        <v>2</v>
      </c>
      <c r="X99" s="1286" t="s">
        <v>101</v>
      </c>
      <c r="Y99" s="1285">
        <v>42503</v>
      </c>
      <c r="Z99" s="1287">
        <v>50</v>
      </c>
      <c r="AA99" s="1286" t="s">
        <v>35</v>
      </c>
      <c r="AB99" s="1005">
        <v>315</v>
      </c>
      <c r="AC99" s="1400"/>
      <c r="AD99" s="1570">
        <v>42504</v>
      </c>
      <c r="AE99" s="1285">
        <v>42504</v>
      </c>
      <c r="AF99" s="1286">
        <v>8580</v>
      </c>
      <c r="AG99" s="1287">
        <v>50000</v>
      </c>
      <c r="AH99" s="1287">
        <f>(AG99-Z99*1000)</f>
        <v>0</v>
      </c>
      <c r="AI99" s="1006">
        <f>(AG99*AB99/1000)</f>
        <v>15750</v>
      </c>
      <c r="AJ99" s="1285">
        <f>(AE99+35)</f>
        <v>42539</v>
      </c>
      <c r="AK99" s="1005">
        <f>(AI99*0.05)</f>
        <v>787.5</v>
      </c>
      <c r="AL99" s="250"/>
      <c r="AM99" s="685"/>
      <c r="AN99" s="1683"/>
      <c r="AO99" s="1684"/>
      <c r="AP99" s="1684"/>
      <c r="AQ99" s="1684"/>
      <c r="AR99" s="1684"/>
    </row>
    <row r="100" spans="2:44">
      <c r="B100" s="367" t="s">
        <v>98</v>
      </c>
      <c r="C100" s="563" t="s">
        <v>99</v>
      </c>
      <c r="D100" s="209">
        <v>83</v>
      </c>
      <c r="E100" s="209" t="s">
        <v>55</v>
      </c>
      <c r="F100" s="210">
        <v>42396</v>
      </c>
      <c r="G100" s="209">
        <v>400</v>
      </c>
      <c r="H100" s="209" t="s">
        <v>96</v>
      </c>
      <c r="I100" s="211">
        <v>9.8000000000000007</v>
      </c>
      <c r="J100" s="209"/>
      <c r="K100" s="212">
        <v>42447</v>
      </c>
      <c r="L100" s="210">
        <v>42452</v>
      </c>
      <c r="M100" s="209" t="s">
        <v>114</v>
      </c>
      <c r="N100" s="1611">
        <v>438.8</v>
      </c>
      <c r="O100" s="826">
        <f t="shared" si="13"/>
        <v>38.800000000000011</v>
      </c>
      <c r="P100" s="824">
        <f t="shared" si="14"/>
        <v>4300.2400000000007</v>
      </c>
      <c r="Q100" s="835">
        <f t="shared" si="15"/>
        <v>42480</v>
      </c>
      <c r="R100" s="826">
        <f>(P100*0.04)</f>
        <v>172.00960000000003</v>
      </c>
      <c r="S100" s="339"/>
      <c r="U100" s="828"/>
      <c r="V100" s="369" t="s">
        <v>409</v>
      </c>
      <c r="W100" s="1397">
        <v>3</v>
      </c>
      <c r="X100" s="1286" t="s">
        <v>101</v>
      </c>
      <c r="Y100" s="1285">
        <v>42682</v>
      </c>
      <c r="Z100" s="1287">
        <v>10</v>
      </c>
      <c r="AA100" s="1286" t="s">
        <v>35</v>
      </c>
      <c r="AB100" s="1005">
        <v>305</v>
      </c>
      <c r="AC100" s="1400"/>
      <c r="AD100" s="1570">
        <v>42685</v>
      </c>
      <c r="AE100" s="1285">
        <v>42688</v>
      </c>
      <c r="AF100" s="1286">
        <v>1476</v>
      </c>
      <c r="AG100" s="1287">
        <v>10000</v>
      </c>
      <c r="AH100" s="1287">
        <f>(AG100-Z100*1000)</f>
        <v>0</v>
      </c>
      <c r="AI100" s="1006">
        <f>(AG100*AB100/1000)</f>
        <v>3050</v>
      </c>
      <c r="AJ100" s="1285">
        <f>(AE100+35)</f>
        <v>42723</v>
      </c>
      <c r="AK100" s="1005">
        <f>(AI100*0.05)</f>
        <v>152.5</v>
      </c>
      <c r="AL100" s="250"/>
      <c r="AN100" s="1684"/>
      <c r="AO100" s="1684"/>
      <c r="AP100" s="1684"/>
      <c r="AQ100" s="1684"/>
      <c r="AR100" s="1684"/>
    </row>
    <row r="101" spans="2:44">
      <c r="B101" s="367" t="s">
        <v>98</v>
      </c>
      <c r="C101" s="563" t="s">
        <v>99</v>
      </c>
      <c r="D101" s="209">
        <v>84</v>
      </c>
      <c r="E101" s="209" t="s">
        <v>55</v>
      </c>
      <c r="F101" s="210">
        <v>42396</v>
      </c>
      <c r="G101" s="209">
        <v>400</v>
      </c>
      <c r="H101" s="209" t="s">
        <v>96</v>
      </c>
      <c r="I101" s="211">
        <v>9.8000000000000007</v>
      </c>
      <c r="J101" s="209"/>
      <c r="K101" s="212">
        <v>42453</v>
      </c>
      <c r="L101" s="210">
        <v>42460</v>
      </c>
      <c r="M101" s="209" t="s">
        <v>114</v>
      </c>
      <c r="N101" s="1611">
        <v>412.4</v>
      </c>
      <c r="O101" s="200">
        <f t="shared" si="13"/>
        <v>12.399999999999977</v>
      </c>
      <c r="P101" s="199">
        <f t="shared" si="14"/>
        <v>4041.52</v>
      </c>
      <c r="Q101" s="210">
        <f t="shared" si="15"/>
        <v>42488</v>
      </c>
      <c r="R101" s="200">
        <f>(P101*0.04)</f>
        <v>161.66079999999999</v>
      </c>
      <c r="S101" s="339"/>
      <c r="U101" s="553"/>
      <c r="V101" s="881" t="s">
        <v>409</v>
      </c>
      <c r="W101" s="1397">
        <v>4</v>
      </c>
      <c r="X101" s="1286" t="s">
        <v>36</v>
      </c>
      <c r="Y101" s="1285">
        <v>42686</v>
      </c>
      <c r="Z101" s="1287">
        <v>200</v>
      </c>
      <c r="AA101" s="1286" t="s">
        <v>35</v>
      </c>
      <c r="AB101" s="1005">
        <v>300</v>
      </c>
      <c r="AC101" s="1400"/>
      <c r="AD101" s="1570">
        <v>42691</v>
      </c>
      <c r="AE101" s="1285">
        <v>42688</v>
      </c>
      <c r="AF101" s="1286">
        <v>1467</v>
      </c>
      <c r="AG101" s="1287">
        <v>200000</v>
      </c>
      <c r="AH101" s="1287">
        <f>(AG101-Z101*1000)</f>
        <v>0</v>
      </c>
      <c r="AI101" s="1006">
        <f>(AG101*AB101/1000)</f>
        <v>60000</v>
      </c>
      <c r="AJ101" s="1285">
        <f>(AE101+35)</f>
        <v>42723</v>
      </c>
      <c r="AK101" s="1005">
        <f>(AI101*0.05)</f>
        <v>3000</v>
      </c>
      <c r="AL101" s="250"/>
      <c r="AN101" s="1680"/>
      <c r="AO101" s="1680"/>
      <c r="AP101" s="1680"/>
      <c r="AQ101" s="1680"/>
      <c r="AR101" s="1680"/>
    </row>
    <row r="102" spans="2:44">
      <c r="B102" s="367" t="s">
        <v>433</v>
      </c>
      <c r="C102" s="1003" t="s">
        <v>99</v>
      </c>
      <c r="D102" s="813">
        <v>5</v>
      </c>
      <c r="E102" s="813" t="s">
        <v>101</v>
      </c>
      <c r="F102" s="989">
        <v>42438</v>
      </c>
      <c r="G102" s="813">
        <v>250</v>
      </c>
      <c r="H102" s="813" t="s">
        <v>96</v>
      </c>
      <c r="I102" s="1004">
        <v>9.5</v>
      </c>
      <c r="J102" s="813"/>
      <c r="K102" s="814">
        <v>42445</v>
      </c>
      <c r="L102" s="989">
        <v>42445</v>
      </c>
      <c r="M102" s="813" t="s">
        <v>114</v>
      </c>
      <c r="N102" s="1004">
        <v>274</v>
      </c>
      <c r="O102" s="1005">
        <f>(N102-G102)</f>
        <v>24</v>
      </c>
      <c r="P102" s="1006">
        <f>(N102*I102)</f>
        <v>2603</v>
      </c>
      <c r="Q102" s="989">
        <f>(L102+28)</f>
        <v>42473</v>
      </c>
      <c r="R102" s="1005">
        <f>(P102*0.06)</f>
        <v>156.18</v>
      </c>
      <c r="S102" s="339"/>
      <c r="U102" s="553"/>
      <c r="V102" s="562"/>
      <c r="W102" s="201"/>
      <c r="X102" s="201"/>
      <c r="Y102" s="217"/>
      <c r="Z102" s="204"/>
      <c r="AA102" s="201"/>
      <c r="AB102" s="205"/>
      <c r="AC102" s="213"/>
      <c r="AD102" s="219"/>
      <c r="AE102" s="203"/>
      <c r="AF102" s="202"/>
      <c r="AG102" s="207"/>
      <c r="AH102" s="207"/>
      <c r="AI102" s="205"/>
      <c r="AJ102" s="203"/>
      <c r="AK102" s="208"/>
      <c r="AL102" s="250"/>
      <c r="AN102" s="1680"/>
      <c r="AO102" s="1680"/>
      <c r="AP102" s="1680"/>
      <c r="AQ102" s="1680"/>
      <c r="AR102" s="1680"/>
    </row>
    <row r="103" spans="2:44">
      <c r="B103" s="367"/>
      <c r="C103" s="182"/>
      <c r="D103" s="182"/>
      <c r="E103" s="182"/>
      <c r="F103" s="182"/>
      <c r="G103" s="220"/>
      <c r="H103" s="838"/>
      <c r="I103" s="838"/>
      <c r="J103" s="1469"/>
      <c r="K103" s="1469"/>
      <c r="L103" s="1469"/>
      <c r="M103" s="838"/>
      <c r="N103" s="1469"/>
      <c r="O103" s="1469"/>
      <c r="P103" s="1599"/>
      <c r="Q103" s="1469"/>
      <c r="R103" s="1660"/>
      <c r="S103" s="1473" t="s">
        <v>224</v>
      </c>
      <c r="U103" s="553"/>
      <c r="V103" s="562"/>
      <c r="W103" s="201"/>
      <c r="X103" s="201"/>
      <c r="Y103" s="217"/>
      <c r="Z103" s="204"/>
      <c r="AA103" s="201"/>
      <c r="AB103" s="205"/>
      <c r="AC103" s="213"/>
      <c r="AD103" s="219"/>
      <c r="AE103" s="203"/>
      <c r="AF103" s="202"/>
      <c r="AG103" s="207"/>
      <c r="AH103" s="207"/>
      <c r="AI103" s="205"/>
      <c r="AJ103" s="203"/>
      <c r="AK103" s="208"/>
      <c r="AL103" s="251"/>
      <c r="AM103" s="256"/>
      <c r="AN103" s="1681"/>
      <c r="AO103" s="1680"/>
      <c r="AP103" s="1680"/>
      <c r="AQ103" s="1680"/>
      <c r="AR103" s="1680"/>
    </row>
    <row r="104" spans="2:44" ht="15" thickBot="1">
      <c r="B104" s="477"/>
      <c r="C104" s="326"/>
      <c r="D104" s="326"/>
      <c r="E104" s="326"/>
      <c r="F104" s="326"/>
      <c r="G104" s="639"/>
      <c r="H104" s="478"/>
      <c r="I104" s="478"/>
      <c r="J104" s="478"/>
      <c r="K104" s="1474"/>
      <c r="L104" s="478"/>
      <c r="M104" s="449"/>
      <c r="N104" s="1475"/>
      <c r="O104" s="478"/>
      <c r="P104" s="518">
        <f>SUM(P96:P103)</f>
        <v>24585.9</v>
      </c>
      <c r="Q104" s="759"/>
      <c r="R104" s="518">
        <f>(P104*0.06)</f>
        <v>1475.154</v>
      </c>
      <c r="S104" s="1476"/>
      <c r="U104" s="581"/>
      <c r="V104" s="582"/>
      <c r="W104" s="326"/>
      <c r="X104" s="326"/>
      <c r="Y104" s="326"/>
      <c r="Z104" s="326"/>
      <c r="AA104" s="326"/>
      <c r="AB104" s="326"/>
      <c r="AC104" s="326"/>
      <c r="AD104" s="326"/>
      <c r="AE104" s="326"/>
      <c r="AF104" s="326"/>
      <c r="AG104" s="326"/>
      <c r="AH104" s="326"/>
      <c r="AI104" s="326"/>
      <c r="AJ104" s="326"/>
      <c r="AK104" s="326"/>
      <c r="AL104" s="327"/>
      <c r="AM104" s="256"/>
      <c r="AN104" s="1681"/>
      <c r="AO104" s="1680"/>
      <c r="AP104" s="1680"/>
      <c r="AQ104" s="1680"/>
      <c r="AR104" s="1680"/>
    </row>
    <row r="105" spans="2:44">
      <c r="AM105" s="256"/>
      <c r="AN105" s="1681"/>
      <c r="AO105" s="1680"/>
      <c r="AP105" s="1680"/>
      <c r="AQ105" s="1680"/>
      <c r="AR105" s="1680"/>
    </row>
    <row r="106" spans="2:44" ht="24" thickBot="1">
      <c r="B106" s="1597" t="s">
        <v>399</v>
      </c>
      <c r="V106" s="583" t="s">
        <v>232</v>
      </c>
      <c r="W106" t="s">
        <v>476</v>
      </c>
      <c r="X106" s="2"/>
      <c r="AD106" t="s">
        <v>243</v>
      </c>
      <c r="AH106" s="999"/>
      <c r="AI106" s="999"/>
      <c r="AJ106" s="1932"/>
      <c r="AK106" s="999"/>
      <c r="AL106" s="999"/>
      <c r="AM106" s="681"/>
      <c r="AN106" s="1682"/>
      <c r="AO106" s="1680"/>
      <c r="AP106" s="1680"/>
      <c r="AQ106" s="1680"/>
      <c r="AR106" s="1680"/>
    </row>
    <row r="107" spans="2:44">
      <c r="B107" s="3"/>
      <c r="C107" s="4"/>
      <c r="D107" s="4"/>
      <c r="E107" s="5" t="s">
        <v>14</v>
      </c>
      <c r="F107" s="5" t="s">
        <v>12</v>
      </c>
      <c r="G107" s="5"/>
      <c r="H107" s="4"/>
      <c r="I107" s="5" t="s">
        <v>15</v>
      </c>
      <c r="J107" s="5" t="s">
        <v>16</v>
      </c>
      <c r="K107" s="5" t="s">
        <v>12</v>
      </c>
      <c r="L107" s="5" t="s">
        <v>12</v>
      </c>
      <c r="M107" s="4"/>
      <c r="N107" s="4"/>
      <c r="O107" s="4"/>
      <c r="P107" s="4"/>
      <c r="Q107" s="5" t="s">
        <v>12</v>
      </c>
      <c r="R107" s="5" t="s">
        <v>17</v>
      </c>
      <c r="S107" s="6"/>
      <c r="U107" s="546"/>
      <c r="V107" s="548"/>
      <c r="W107" s="157"/>
      <c r="X107" s="6" t="s">
        <v>14</v>
      </c>
      <c r="Y107" s="6" t="s">
        <v>12</v>
      </c>
      <c r="Z107" s="6"/>
      <c r="AA107" s="4"/>
      <c r="AB107" s="6" t="s">
        <v>15</v>
      </c>
      <c r="AC107" s="6" t="s">
        <v>16</v>
      </c>
      <c r="AD107" s="6" t="s">
        <v>12</v>
      </c>
      <c r="AE107" s="6" t="s">
        <v>12</v>
      </c>
      <c r="AF107" s="4"/>
      <c r="AG107" s="4"/>
      <c r="AH107" s="10"/>
      <c r="AI107" s="10"/>
      <c r="AJ107" s="8" t="s">
        <v>12</v>
      </c>
      <c r="AK107" s="8" t="s">
        <v>17</v>
      </c>
      <c r="AL107" s="8"/>
      <c r="AM107" s="879"/>
      <c r="AN107" s="1632"/>
      <c r="AO107" s="1680"/>
      <c r="AP107" s="1680"/>
      <c r="AQ107" s="1680"/>
      <c r="AR107" s="1680"/>
    </row>
    <row r="108" spans="2:44">
      <c r="B108" s="7" t="s">
        <v>3</v>
      </c>
      <c r="C108" s="8" t="s">
        <v>4</v>
      </c>
      <c r="D108" s="9" t="s">
        <v>18</v>
      </c>
      <c r="E108" s="9" t="s">
        <v>19</v>
      </c>
      <c r="F108" s="9" t="s">
        <v>19</v>
      </c>
      <c r="G108" s="9" t="s">
        <v>20</v>
      </c>
      <c r="H108" s="9" t="s">
        <v>21</v>
      </c>
      <c r="I108" s="9" t="s">
        <v>22</v>
      </c>
      <c r="J108" s="9" t="s">
        <v>19</v>
      </c>
      <c r="K108" s="9" t="s">
        <v>23</v>
      </c>
      <c r="L108" s="9" t="s">
        <v>23</v>
      </c>
      <c r="M108" s="9" t="s">
        <v>24</v>
      </c>
      <c r="N108" s="9" t="s">
        <v>20</v>
      </c>
      <c r="O108" s="9" t="s">
        <v>25</v>
      </c>
      <c r="P108" s="9" t="s">
        <v>0</v>
      </c>
      <c r="Q108" s="9" t="s">
        <v>11</v>
      </c>
      <c r="R108" s="9" t="s">
        <v>11</v>
      </c>
      <c r="S108" s="9" t="s">
        <v>26</v>
      </c>
      <c r="U108" s="179"/>
      <c r="V108" s="469" t="s">
        <v>4</v>
      </c>
      <c r="W108" s="153" t="s">
        <v>18</v>
      </c>
      <c r="X108" s="8" t="s">
        <v>19</v>
      </c>
      <c r="Y108" s="8" t="s">
        <v>19</v>
      </c>
      <c r="Z108" s="8" t="s">
        <v>20</v>
      </c>
      <c r="AA108" s="8" t="s">
        <v>21</v>
      </c>
      <c r="AB108" s="8" t="s">
        <v>22</v>
      </c>
      <c r="AC108" s="8" t="s">
        <v>19</v>
      </c>
      <c r="AD108" s="8" t="s">
        <v>23</v>
      </c>
      <c r="AE108" s="8" t="s">
        <v>23</v>
      </c>
      <c r="AF108" s="8" t="s">
        <v>24</v>
      </c>
      <c r="AG108" s="8" t="s">
        <v>20</v>
      </c>
      <c r="AH108" s="8" t="s">
        <v>25</v>
      </c>
      <c r="AI108" s="8" t="s">
        <v>0</v>
      </c>
      <c r="AJ108" s="8" t="s">
        <v>11</v>
      </c>
      <c r="AK108" s="8" t="s">
        <v>11</v>
      </c>
      <c r="AL108" s="8" t="s">
        <v>26</v>
      </c>
      <c r="AM108" s="879"/>
      <c r="AN108" s="1679"/>
      <c r="AO108" s="1680"/>
      <c r="AP108" s="1680"/>
      <c r="AQ108" s="1680"/>
      <c r="AR108" s="1680"/>
    </row>
    <row r="109" spans="2:44" ht="15" thickBot="1">
      <c r="B109" s="12"/>
      <c r="C109" s="194"/>
      <c r="D109" s="194"/>
      <c r="E109" s="195" t="s">
        <v>3</v>
      </c>
      <c r="F109" s="195" t="s">
        <v>18</v>
      </c>
      <c r="G109" s="195"/>
      <c r="H109" s="194"/>
      <c r="I109" s="195" t="s">
        <v>21</v>
      </c>
      <c r="J109" s="195" t="s">
        <v>3</v>
      </c>
      <c r="K109" s="195" t="s">
        <v>27</v>
      </c>
      <c r="L109" s="195" t="s">
        <v>28</v>
      </c>
      <c r="M109" s="194"/>
      <c r="N109" s="194"/>
      <c r="O109" s="194"/>
      <c r="P109" s="194"/>
      <c r="Q109" s="195" t="s">
        <v>33</v>
      </c>
      <c r="R109" s="195" t="s">
        <v>30</v>
      </c>
      <c r="S109" s="8"/>
      <c r="U109" s="179"/>
      <c r="V109" s="549"/>
      <c r="W109" s="224"/>
      <c r="X109" s="8" t="s">
        <v>3</v>
      </c>
      <c r="Y109" s="8" t="s">
        <v>18</v>
      </c>
      <c r="Z109" s="8"/>
      <c r="AA109" s="10"/>
      <c r="AB109" s="8" t="s">
        <v>21</v>
      </c>
      <c r="AC109" s="8" t="s">
        <v>3</v>
      </c>
      <c r="AD109" s="8" t="s">
        <v>27</v>
      </c>
      <c r="AE109" s="8" t="s">
        <v>28</v>
      </c>
      <c r="AF109" s="10"/>
      <c r="AG109" s="10"/>
      <c r="AH109" s="10"/>
      <c r="AI109" s="10"/>
      <c r="AJ109" s="8" t="s">
        <v>1</v>
      </c>
      <c r="AK109" s="8" t="s">
        <v>30</v>
      </c>
      <c r="AL109" s="8"/>
      <c r="AM109" s="879"/>
      <c r="AN109" s="1679"/>
      <c r="AO109" s="1680"/>
      <c r="AP109" s="1680"/>
      <c r="AQ109" s="1680"/>
      <c r="AR109" s="1680"/>
    </row>
    <row r="110" spans="2:44" ht="15" thickBot="1">
      <c r="B110" s="1470" t="s">
        <v>156</v>
      </c>
      <c r="C110" s="1841" t="s">
        <v>99</v>
      </c>
      <c r="D110" s="495">
        <v>6</v>
      </c>
      <c r="E110" s="381" t="s">
        <v>157</v>
      </c>
      <c r="F110" s="382">
        <v>42461</v>
      </c>
      <c r="G110" s="1842">
        <v>1500</v>
      </c>
      <c r="H110" s="381" t="s">
        <v>96</v>
      </c>
      <c r="I110" s="389">
        <v>9.5</v>
      </c>
      <c r="J110" s="385"/>
      <c r="K110" s="1541">
        <v>42466</v>
      </c>
      <c r="L110" s="382">
        <v>42474</v>
      </c>
      <c r="M110" s="1841" t="s">
        <v>114</v>
      </c>
      <c r="N110" s="1843">
        <v>1527</v>
      </c>
      <c r="O110" s="389">
        <f t="shared" ref="O110:O115" si="16">(N110-G110)</f>
        <v>27</v>
      </c>
      <c r="P110" s="388">
        <f t="shared" ref="P110:P115" si="17">(N110*I110)</f>
        <v>14506.5</v>
      </c>
      <c r="Q110" s="382">
        <f t="shared" ref="Q110:Q115" si="18">(L110+28)</f>
        <v>42502</v>
      </c>
      <c r="R110" s="389">
        <f>(P110*0.03)</f>
        <v>435.19499999999999</v>
      </c>
      <c r="S110" s="1471"/>
      <c r="U110" s="179"/>
      <c r="V110" s="552"/>
      <c r="W110" s="155"/>
      <c r="X110" s="14"/>
      <c r="Y110" s="13"/>
      <c r="Z110" s="14"/>
      <c r="AA110" s="13"/>
      <c r="AB110" s="14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879"/>
      <c r="AN110" s="1679"/>
      <c r="AO110" s="1680"/>
      <c r="AP110" s="1680"/>
      <c r="AQ110" s="1680"/>
      <c r="AR110" s="1680"/>
    </row>
    <row r="111" spans="2:44" ht="15" thickBot="1">
      <c r="B111" s="390" t="s">
        <v>234</v>
      </c>
      <c r="C111" s="1413" t="s">
        <v>367</v>
      </c>
      <c r="D111" s="1413">
        <v>4</v>
      </c>
      <c r="E111" s="1144" t="s">
        <v>74</v>
      </c>
      <c r="F111" s="1145">
        <v>42473</v>
      </c>
      <c r="G111" s="1414">
        <v>300</v>
      </c>
      <c r="H111" s="1144" t="s">
        <v>96</v>
      </c>
      <c r="I111" s="1415">
        <v>10.8</v>
      </c>
      <c r="J111" s="1416"/>
      <c r="K111" s="1417">
        <v>42479</v>
      </c>
      <c r="L111" s="1145">
        <v>42480</v>
      </c>
      <c r="M111" s="1284" t="s">
        <v>114</v>
      </c>
      <c r="N111" s="1582">
        <v>297</v>
      </c>
      <c r="O111" s="1147">
        <f t="shared" si="16"/>
        <v>-3</v>
      </c>
      <c r="P111" s="1148">
        <f t="shared" si="17"/>
        <v>3207.6000000000004</v>
      </c>
      <c r="Q111" s="1145">
        <f t="shared" si="18"/>
        <v>42508</v>
      </c>
      <c r="R111" s="1418">
        <f>(P111*0.06)</f>
        <v>192.45600000000002</v>
      </c>
      <c r="S111" s="339"/>
      <c r="U111" s="1193"/>
      <c r="V111" s="1823"/>
      <c r="W111" s="1823"/>
      <c r="X111" s="1769"/>
      <c r="Y111" s="1768"/>
      <c r="Z111" s="1824"/>
      <c r="AA111" s="1769"/>
      <c r="AB111" s="1825"/>
      <c r="AC111" s="1826"/>
      <c r="AD111" s="1827"/>
      <c r="AE111" s="1768"/>
      <c r="AF111" s="1828"/>
      <c r="AG111" s="1829"/>
      <c r="AH111" s="1770"/>
      <c r="AI111" s="1771"/>
      <c r="AJ111" s="1768"/>
      <c r="AK111" s="1830"/>
      <c r="AL111" s="1831"/>
      <c r="AM111" s="879"/>
      <c r="AN111" s="1679"/>
      <c r="AO111" s="1680"/>
      <c r="AP111" s="1680"/>
      <c r="AQ111" s="1680"/>
      <c r="AR111" s="1680"/>
    </row>
    <row r="112" spans="2:44">
      <c r="B112" s="390" t="s">
        <v>98</v>
      </c>
      <c r="C112" s="563" t="s">
        <v>99</v>
      </c>
      <c r="D112" s="209">
        <v>85</v>
      </c>
      <c r="E112" s="196" t="s">
        <v>74</v>
      </c>
      <c r="F112" s="197">
        <v>42464</v>
      </c>
      <c r="G112" s="198">
        <v>400</v>
      </c>
      <c r="H112" s="196" t="s">
        <v>96</v>
      </c>
      <c r="I112" s="200">
        <v>10.3</v>
      </c>
      <c r="J112" s="209"/>
      <c r="K112" s="521">
        <v>42475</v>
      </c>
      <c r="L112" s="197">
        <v>42474</v>
      </c>
      <c r="M112" s="209" t="s">
        <v>114</v>
      </c>
      <c r="N112" s="200">
        <v>377.1</v>
      </c>
      <c r="O112" s="200">
        <f t="shared" si="16"/>
        <v>-22.899999999999977</v>
      </c>
      <c r="P112" s="199">
        <f t="shared" si="17"/>
        <v>3884.1300000000006</v>
      </c>
      <c r="Q112" s="835">
        <f t="shared" si="18"/>
        <v>42502</v>
      </c>
      <c r="R112" s="200">
        <f>(P112*0.05)</f>
        <v>194.20650000000003</v>
      </c>
      <c r="S112" s="339"/>
      <c r="V112" s="875"/>
      <c r="W112" s="875"/>
      <c r="X112" s="875"/>
      <c r="Y112" s="877"/>
      <c r="Z112" s="1730"/>
      <c r="AA112" s="875"/>
      <c r="AB112" s="1478"/>
      <c r="AC112" s="886"/>
      <c r="AD112" s="1479"/>
      <c r="AE112" s="877"/>
      <c r="AF112" s="881"/>
      <c r="AG112" s="1543"/>
      <c r="AH112" s="878"/>
      <c r="AI112" s="1230"/>
      <c r="AJ112" s="877"/>
      <c r="AK112" s="879"/>
      <c r="AL112" s="1357"/>
      <c r="AM112" s="685"/>
      <c r="AN112" s="1679"/>
      <c r="AO112" s="1680"/>
      <c r="AP112" s="1680"/>
      <c r="AQ112" s="1680"/>
      <c r="AR112" s="1680"/>
    </row>
    <row r="113" spans="2:46" ht="24" thickBot="1">
      <c r="B113" s="1880"/>
      <c r="C113" s="196" t="s">
        <v>99</v>
      </c>
      <c r="D113" s="209">
        <v>85</v>
      </c>
      <c r="E113" s="196" t="s">
        <v>74</v>
      </c>
      <c r="F113" s="197">
        <v>42464</v>
      </c>
      <c r="G113" s="198">
        <v>22.9</v>
      </c>
      <c r="H113" s="196" t="s">
        <v>96</v>
      </c>
      <c r="I113" s="200">
        <v>10.3</v>
      </c>
      <c r="J113" s="209"/>
      <c r="K113" s="521">
        <v>42475</v>
      </c>
      <c r="L113" s="197">
        <v>42474</v>
      </c>
      <c r="M113" s="209" t="s">
        <v>114</v>
      </c>
      <c r="N113" s="200">
        <v>47.6</v>
      </c>
      <c r="O113" s="200">
        <f t="shared" si="16"/>
        <v>24.700000000000003</v>
      </c>
      <c r="P113" s="199">
        <f t="shared" si="17"/>
        <v>490.28000000000003</v>
      </c>
      <c r="Q113" s="835">
        <f t="shared" si="18"/>
        <v>42502</v>
      </c>
      <c r="R113" s="200">
        <f>(P113*0.05)</f>
        <v>24.514000000000003</v>
      </c>
      <c r="S113" s="339"/>
      <c r="V113" s="808" t="s">
        <v>166</v>
      </c>
      <c r="W113" t="s">
        <v>167</v>
      </c>
      <c r="Z113" s="2"/>
      <c r="AH113" s="999"/>
      <c r="AI113" s="999"/>
      <c r="AJ113" s="999"/>
      <c r="AK113" s="999"/>
      <c r="AL113" s="999"/>
      <c r="AN113" s="1680"/>
      <c r="AO113" s="1680"/>
      <c r="AP113" s="1680"/>
      <c r="AQ113" s="1680"/>
      <c r="AR113" s="1680"/>
    </row>
    <row r="114" spans="2:46">
      <c r="B114" s="390" t="s">
        <v>98</v>
      </c>
      <c r="C114" s="563" t="s">
        <v>99</v>
      </c>
      <c r="D114" s="209">
        <v>86</v>
      </c>
      <c r="E114" s="196" t="s">
        <v>74</v>
      </c>
      <c r="F114" s="197">
        <v>42464</v>
      </c>
      <c r="G114" s="198">
        <v>400</v>
      </c>
      <c r="H114" s="196" t="s">
        <v>96</v>
      </c>
      <c r="I114" s="200">
        <v>10.3</v>
      </c>
      <c r="J114" s="209"/>
      <c r="K114" s="521">
        <v>42482</v>
      </c>
      <c r="L114" s="197">
        <f>(K114)</f>
        <v>42482</v>
      </c>
      <c r="M114" s="209" t="s">
        <v>114</v>
      </c>
      <c r="N114" s="200">
        <v>387.8</v>
      </c>
      <c r="O114" s="200">
        <f t="shared" si="16"/>
        <v>-12.199999999999989</v>
      </c>
      <c r="P114" s="199">
        <f t="shared" si="17"/>
        <v>3994.3400000000006</v>
      </c>
      <c r="Q114" s="835">
        <f t="shared" si="18"/>
        <v>42510</v>
      </c>
      <c r="R114" s="200">
        <f>(P114*0.05)</f>
        <v>199.71700000000004</v>
      </c>
      <c r="S114" s="339"/>
      <c r="U114" s="546"/>
      <c r="V114" s="548"/>
      <c r="W114" s="157"/>
      <c r="X114" s="6" t="s">
        <v>14</v>
      </c>
      <c r="Y114" s="6" t="s">
        <v>12</v>
      </c>
      <c r="Z114" s="6"/>
      <c r="AA114" s="4"/>
      <c r="AB114" s="6" t="s">
        <v>15</v>
      </c>
      <c r="AC114" s="6" t="s">
        <v>16</v>
      </c>
      <c r="AD114" s="6" t="s">
        <v>12</v>
      </c>
      <c r="AE114" s="6" t="s">
        <v>12</v>
      </c>
      <c r="AF114" s="4"/>
      <c r="AG114" s="4"/>
      <c r="AH114" s="10"/>
      <c r="AI114" s="10"/>
      <c r="AJ114" s="8" t="s">
        <v>12</v>
      </c>
      <c r="AK114" s="8" t="s">
        <v>17</v>
      </c>
      <c r="AL114" s="8"/>
      <c r="AN114" s="1680"/>
      <c r="AO114" s="1680"/>
      <c r="AP114" s="1680"/>
      <c r="AQ114" s="1680"/>
      <c r="AR114" s="1680"/>
    </row>
    <row r="115" spans="2:46">
      <c r="B115" s="390" t="s">
        <v>98</v>
      </c>
      <c r="C115" s="563" t="s">
        <v>99</v>
      </c>
      <c r="D115" s="209">
        <v>87</v>
      </c>
      <c r="E115" s="196" t="s">
        <v>74</v>
      </c>
      <c r="F115" s="197">
        <v>42464</v>
      </c>
      <c r="G115" s="198">
        <v>400</v>
      </c>
      <c r="H115" s="196" t="s">
        <v>96</v>
      </c>
      <c r="I115" s="200">
        <v>10.3</v>
      </c>
      <c r="J115" s="209"/>
      <c r="K115" s="521">
        <v>42489</v>
      </c>
      <c r="L115" s="197">
        <v>42488</v>
      </c>
      <c r="M115" s="209" t="s">
        <v>114</v>
      </c>
      <c r="N115" s="200">
        <v>382.9</v>
      </c>
      <c r="O115" s="200">
        <f t="shared" si="16"/>
        <v>-17.100000000000023</v>
      </c>
      <c r="P115" s="199">
        <f t="shared" si="17"/>
        <v>3943.87</v>
      </c>
      <c r="Q115" s="835">
        <f t="shared" si="18"/>
        <v>42516</v>
      </c>
      <c r="R115" s="200">
        <f>(P115*0.05)</f>
        <v>197.1935</v>
      </c>
      <c r="S115" s="339"/>
      <c r="U115" s="179"/>
      <c r="V115" s="469" t="s">
        <v>4</v>
      </c>
      <c r="W115" s="153" t="s">
        <v>18</v>
      </c>
      <c r="X115" s="8" t="s">
        <v>19</v>
      </c>
      <c r="Y115" s="8" t="s">
        <v>19</v>
      </c>
      <c r="Z115" s="8" t="s">
        <v>20</v>
      </c>
      <c r="AA115" s="8" t="s">
        <v>21</v>
      </c>
      <c r="AB115" s="8" t="s">
        <v>22</v>
      </c>
      <c r="AC115" s="8" t="s">
        <v>19</v>
      </c>
      <c r="AD115" s="8" t="s">
        <v>23</v>
      </c>
      <c r="AE115" s="8" t="s">
        <v>23</v>
      </c>
      <c r="AF115" s="8" t="s">
        <v>24</v>
      </c>
      <c r="AG115" s="8" t="s">
        <v>20</v>
      </c>
      <c r="AH115" s="8" t="s">
        <v>25</v>
      </c>
      <c r="AI115" s="8" t="s">
        <v>0</v>
      </c>
      <c r="AJ115" s="8" t="s">
        <v>11</v>
      </c>
      <c r="AK115" s="8" t="s">
        <v>11</v>
      </c>
      <c r="AL115" s="8" t="s">
        <v>26</v>
      </c>
      <c r="AN115" s="1680"/>
      <c r="AO115" s="1680"/>
      <c r="AP115" s="1680"/>
      <c r="AQ115" s="1680"/>
      <c r="AR115" s="1680"/>
    </row>
    <row r="116" spans="2:46">
      <c r="B116" s="1837"/>
      <c r="C116" s="220"/>
      <c r="D116" s="220"/>
      <c r="E116" s="220"/>
      <c r="F116" s="220"/>
      <c r="G116" s="1838"/>
      <c r="H116" s="220"/>
      <c r="I116" s="220"/>
      <c r="J116" s="220"/>
      <c r="K116" s="182"/>
      <c r="L116" s="182"/>
      <c r="M116" s="182"/>
      <c r="N116" s="182"/>
      <c r="O116" s="182"/>
      <c r="P116" s="1588"/>
      <c r="Q116" s="182"/>
      <c r="R116" s="182"/>
      <c r="S116" s="339"/>
      <c r="U116" s="179"/>
      <c r="V116" s="549"/>
      <c r="W116" s="224"/>
      <c r="X116" s="8" t="s">
        <v>3</v>
      </c>
      <c r="Y116" s="8" t="s">
        <v>18</v>
      </c>
      <c r="Z116" s="8"/>
      <c r="AA116" s="10"/>
      <c r="AB116" s="8" t="s">
        <v>21</v>
      </c>
      <c r="AC116" s="8" t="s">
        <v>3</v>
      </c>
      <c r="AD116" s="8" t="s">
        <v>27</v>
      </c>
      <c r="AE116" s="8" t="s">
        <v>28</v>
      </c>
      <c r="AF116" s="10"/>
      <c r="AG116" s="10"/>
      <c r="AH116" s="10"/>
      <c r="AI116" s="10"/>
      <c r="AJ116" s="8" t="s">
        <v>1</v>
      </c>
      <c r="AK116" s="8" t="s">
        <v>30</v>
      </c>
      <c r="AL116" s="8"/>
      <c r="AM116" s="256"/>
      <c r="AN116" s="1681"/>
      <c r="AO116" s="1680"/>
      <c r="AP116" s="1680"/>
      <c r="AQ116" s="1680"/>
      <c r="AR116" s="1680"/>
    </row>
    <row r="117" spans="2:46" ht="15" thickBot="1">
      <c r="B117" s="1837"/>
      <c r="C117" s="220"/>
      <c r="D117" s="220"/>
      <c r="E117" s="220"/>
      <c r="F117" s="220"/>
      <c r="G117" s="220"/>
      <c r="H117" s="838"/>
      <c r="I117" s="838"/>
      <c r="J117" s="1469"/>
      <c r="K117" s="1469"/>
      <c r="L117" s="1469"/>
      <c r="M117" s="838"/>
      <c r="N117" s="1469"/>
      <c r="O117" s="1469"/>
      <c r="P117" s="1599"/>
      <c r="Q117" s="1469"/>
      <c r="R117" s="838"/>
      <c r="S117" s="1472"/>
      <c r="U117" s="179"/>
      <c r="V117" s="552"/>
      <c r="W117" s="155"/>
      <c r="X117" s="14"/>
      <c r="Y117" s="13"/>
      <c r="Z117" s="14"/>
      <c r="AA117" s="13"/>
      <c r="AB117" s="14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256"/>
      <c r="AN117" s="1681"/>
      <c r="AO117" s="1680"/>
      <c r="AP117" s="1680"/>
      <c r="AQ117" s="1680"/>
      <c r="AR117" s="1680"/>
    </row>
    <row r="118" spans="2:46" ht="15" thickBot="1">
      <c r="B118" s="1837"/>
      <c r="C118" s="220"/>
      <c r="D118" s="220"/>
      <c r="E118" s="220"/>
      <c r="F118" s="220"/>
      <c r="G118" s="201"/>
      <c r="H118" s="839"/>
      <c r="I118" s="1469"/>
      <c r="J118" s="1469"/>
      <c r="K118" s="1469"/>
      <c r="L118" s="1469"/>
      <c r="M118" s="1469"/>
      <c r="N118" s="1469"/>
      <c r="O118" s="1469"/>
      <c r="P118" s="1599"/>
      <c r="Q118" s="1469"/>
      <c r="R118" s="1469"/>
      <c r="S118" s="1473"/>
      <c r="U118" s="1193"/>
      <c r="V118" s="1823"/>
      <c r="W118" s="1823"/>
      <c r="X118" s="1769"/>
      <c r="Y118" s="1768"/>
      <c r="Z118" s="1824"/>
      <c r="AA118" s="1769"/>
      <c r="AB118" s="1825"/>
      <c r="AC118" s="1826"/>
      <c r="AD118" s="1827"/>
      <c r="AE118" s="1768"/>
      <c r="AF118" s="1828"/>
      <c r="AG118" s="1829"/>
      <c r="AH118" s="1770"/>
      <c r="AI118" s="1771"/>
      <c r="AJ118" s="1768"/>
      <c r="AK118" s="1830"/>
      <c r="AL118" s="1831"/>
      <c r="AM118" s="256"/>
      <c r="AN118" s="1681"/>
      <c r="AO118" s="1680"/>
      <c r="AP118" s="1680"/>
      <c r="AQ118" s="1680"/>
      <c r="AR118" s="1680"/>
    </row>
    <row r="119" spans="2:46" ht="15" thickBot="1">
      <c r="B119" s="1837"/>
      <c r="C119" s="220"/>
      <c r="D119" s="220"/>
      <c r="E119" s="220"/>
      <c r="F119" s="220"/>
      <c r="G119" s="220"/>
      <c r="H119" s="838"/>
      <c r="I119" s="838"/>
      <c r="J119" s="1469"/>
      <c r="K119" s="1469"/>
      <c r="L119" s="1469"/>
      <c r="M119" s="838"/>
      <c r="N119" s="1469"/>
      <c r="O119" s="1469"/>
      <c r="P119" s="1599"/>
      <c r="Q119" s="1469"/>
      <c r="R119" s="838"/>
      <c r="S119" s="1473" t="s">
        <v>224</v>
      </c>
      <c r="AM119" s="681"/>
      <c r="AN119" s="1682"/>
      <c r="AO119" s="1680"/>
      <c r="AP119" s="1680"/>
      <c r="AQ119" s="1680"/>
      <c r="AR119" s="1680"/>
    </row>
    <row r="120" spans="2:46" ht="24" thickBot="1">
      <c r="B120" s="1839"/>
      <c r="C120" s="640"/>
      <c r="D120" s="640"/>
      <c r="E120" s="640"/>
      <c r="F120" s="640"/>
      <c r="G120" s="639"/>
      <c r="H120" s="478"/>
      <c r="I120" s="478"/>
      <c r="J120" s="478"/>
      <c r="K120" s="1474"/>
      <c r="L120" s="478"/>
      <c r="M120" s="449"/>
      <c r="N120" s="1475"/>
      <c r="O120" s="478"/>
      <c r="P120" s="518">
        <f>SUM(P110:P119)</f>
        <v>30026.719999999998</v>
      </c>
      <c r="Q120" s="759"/>
      <c r="R120" s="518">
        <v>1243.29</v>
      </c>
      <c r="S120" s="1476"/>
      <c r="V120" s="94" t="s">
        <v>448</v>
      </c>
      <c r="W120" t="s">
        <v>413</v>
      </c>
      <c r="Z120" s="2"/>
      <c r="AH120" s="1193"/>
      <c r="AI120" s="1194"/>
      <c r="AJ120" s="1194"/>
      <c r="AK120" s="1194"/>
      <c r="AL120" s="1195"/>
      <c r="AM120" s="879"/>
      <c r="AN120" s="1679"/>
      <c r="AO120" s="1680"/>
      <c r="AP120" s="1680"/>
      <c r="AQ120" s="1680"/>
      <c r="AR120" s="1680"/>
    </row>
    <row r="121" spans="2:46">
      <c r="U121" s="546"/>
      <c r="V121" s="548"/>
      <c r="W121" s="157"/>
      <c r="X121" s="6" t="s">
        <v>14</v>
      </c>
      <c r="Y121" s="6" t="s">
        <v>12</v>
      </c>
      <c r="Z121" s="6"/>
      <c r="AA121" s="4"/>
      <c r="AB121" s="6" t="s">
        <v>15</v>
      </c>
      <c r="AC121" s="6" t="s">
        <v>16</v>
      </c>
      <c r="AD121" s="6" t="s">
        <v>12</v>
      </c>
      <c r="AE121" s="6" t="s">
        <v>12</v>
      </c>
      <c r="AF121" s="4"/>
      <c r="AG121" s="4"/>
      <c r="AH121" s="10"/>
      <c r="AI121" s="10"/>
      <c r="AJ121" s="8" t="s">
        <v>12</v>
      </c>
      <c r="AK121" s="8" t="s">
        <v>17</v>
      </c>
      <c r="AL121" s="8"/>
      <c r="AM121" s="879"/>
      <c r="AN121" s="1679"/>
      <c r="AO121" s="1680"/>
      <c r="AP121" s="1680"/>
      <c r="AQ121" s="1680"/>
      <c r="AR121" s="1680"/>
    </row>
    <row r="122" spans="2:46" ht="18.600000000000001" thickBot="1">
      <c r="B122" s="1597" t="s">
        <v>400</v>
      </c>
      <c r="U122" s="179"/>
      <c r="V122" s="469" t="s">
        <v>4</v>
      </c>
      <c r="W122" s="153" t="s">
        <v>18</v>
      </c>
      <c r="X122" s="8" t="s">
        <v>19</v>
      </c>
      <c r="Y122" s="8" t="s">
        <v>19</v>
      </c>
      <c r="Z122" s="8" t="s">
        <v>20</v>
      </c>
      <c r="AA122" s="8" t="s">
        <v>21</v>
      </c>
      <c r="AB122" s="8" t="s">
        <v>22</v>
      </c>
      <c r="AC122" s="8" t="s">
        <v>19</v>
      </c>
      <c r="AD122" s="8" t="s">
        <v>23</v>
      </c>
      <c r="AE122" s="8" t="s">
        <v>23</v>
      </c>
      <c r="AF122" s="8" t="s">
        <v>24</v>
      </c>
      <c r="AG122" s="8" t="s">
        <v>20</v>
      </c>
      <c r="AH122" s="8" t="s">
        <v>25</v>
      </c>
      <c r="AI122" s="8" t="s">
        <v>0</v>
      </c>
      <c r="AJ122" s="8" t="s">
        <v>11</v>
      </c>
      <c r="AK122" s="8" t="s">
        <v>11</v>
      </c>
      <c r="AL122" s="8" t="s">
        <v>26</v>
      </c>
      <c r="AM122" s="879"/>
      <c r="AN122" s="1679"/>
      <c r="AO122" s="1680"/>
      <c r="AP122" s="1680"/>
      <c r="AQ122" s="1680"/>
      <c r="AR122" s="1680"/>
    </row>
    <row r="123" spans="2:46">
      <c r="B123" s="3"/>
      <c r="C123" s="4"/>
      <c r="D123" s="4"/>
      <c r="E123" s="5" t="s">
        <v>14</v>
      </c>
      <c r="F123" s="5" t="s">
        <v>12</v>
      </c>
      <c r="G123" s="5"/>
      <c r="H123" s="4"/>
      <c r="I123" s="5" t="s">
        <v>15</v>
      </c>
      <c r="J123" s="5" t="s">
        <v>16</v>
      </c>
      <c r="K123" s="5" t="s">
        <v>12</v>
      </c>
      <c r="L123" s="5" t="s">
        <v>12</v>
      </c>
      <c r="M123" s="4"/>
      <c r="N123" s="4"/>
      <c r="O123" s="4"/>
      <c r="P123" s="4"/>
      <c r="Q123" s="5" t="s">
        <v>12</v>
      </c>
      <c r="R123" s="5" t="s">
        <v>17</v>
      </c>
      <c r="S123" s="6"/>
      <c r="U123" s="179"/>
      <c r="V123" s="549"/>
      <c r="W123" s="224"/>
      <c r="X123" s="8" t="s">
        <v>3</v>
      </c>
      <c r="Y123" s="8" t="s">
        <v>18</v>
      </c>
      <c r="Z123" s="8"/>
      <c r="AA123" s="10"/>
      <c r="AB123" s="8" t="s">
        <v>21</v>
      </c>
      <c r="AC123" s="8" t="s">
        <v>3</v>
      </c>
      <c r="AD123" s="8" t="s">
        <v>27</v>
      </c>
      <c r="AE123" s="8" t="s">
        <v>28</v>
      </c>
      <c r="AF123" s="10"/>
      <c r="AG123" s="10"/>
      <c r="AH123" s="10"/>
      <c r="AI123" s="10"/>
      <c r="AJ123" s="8" t="s">
        <v>1</v>
      </c>
      <c r="AK123" s="8" t="s">
        <v>30</v>
      </c>
      <c r="AL123" s="8"/>
      <c r="AM123" s="685"/>
      <c r="AN123" s="1679"/>
      <c r="AO123" s="1680"/>
      <c r="AP123" s="1680"/>
      <c r="AQ123" s="1680"/>
      <c r="AR123" s="1680"/>
    </row>
    <row r="124" spans="2:46" ht="15" thickBot="1">
      <c r="B124" s="7" t="s">
        <v>3</v>
      </c>
      <c r="C124" s="8" t="s">
        <v>4</v>
      </c>
      <c r="D124" s="9" t="s">
        <v>18</v>
      </c>
      <c r="E124" s="9" t="s">
        <v>19</v>
      </c>
      <c r="F124" s="9" t="s">
        <v>19</v>
      </c>
      <c r="G124" s="9" t="s">
        <v>20</v>
      </c>
      <c r="H124" s="9" t="s">
        <v>21</v>
      </c>
      <c r="I124" s="9" t="s">
        <v>22</v>
      </c>
      <c r="J124" s="9" t="s">
        <v>19</v>
      </c>
      <c r="K124" s="9" t="s">
        <v>23</v>
      </c>
      <c r="L124" s="9" t="s">
        <v>23</v>
      </c>
      <c r="M124" s="9" t="s">
        <v>24</v>
      </c>
      <c r="N124" s="9" t="s">
        <v>20</v>
      </c>
      <c r="O124" s="9" t="s">
        <v>25</v>
      </c>
      <c r="P124" s="9" t="s">
        <v>0</v>
      </c>
      <c r="Q124" s="9" t="s">
        <v>11</v>
      </c>
      <c r="R124" s="9" t="s">
        <v>11</v>
      </c>
      <c r="S124" s="9" t="s">
        <v>26</v>
      </c>
      <c r="U124" s="179"/>
      <c r="V124" s="550"/>
      <c r="W124" s="705"/>
      <c r="X124" s="699"/>
      <c r="Y124" s="560"/>
      <c r="Z124" s="699"/>
      <c r="AA124" s="560"/>
      <c r="AB124" s="699"/>
      <c r="AC124" s="560"/>
      <c r="AD124" s="560"/>
      <c r="AE124" s="560"/>
      <c r="AF124" s="560"/>
      <c r="AG124" s="560"/>
      <c r="AH124" s="560"/>
      <c r="AI124" s="560"/>
      <c r="AJ124" s="560"/>
      <c r="AK124" s="560"/>
      <c r="AL124" s="13"/>
      <c r="AM124" s="685"/>
      <c r="AN124" s="1679"/>
      <c r="AO124" s="1680"/>
      <c r="AP124" s="1680"/>
      <c r="AQ124" s="1680"/>
      <c r="AR124" s="1680"/>
    </row>
    <row r="125" spans="2:46" ht="15" thickBot="1">
      <c r="B125" s="810"/>
      <c r="C125" s="194"/>
      <c r="D125" s="194"/>
      <c r="E125" s="195" t="s">
        <v>3</v>
      </c>
      <c r="F125" s="195" t="s">
        <v>18</v>
      </c>
      <c r="G125" s="195"/>
      <c r="H125" s="194"/>
      <c r="I125" s="195" t="s">
        <v>21</v>
      </c>
      <c r="J125" s="195" t="s">
        <v>3</v>
      </c>
      <c r="K125" s="195" t="s">
        <v>27</v>
      </c>
      <c r="L125" s="195" t="s">
        <v>28</v>
      </c>
      <c r="M125" s="194"/>
      <c r="N125" s="194"/>
      <c r="O125" s="194"/>
      <c r="P125" s="194"/>
      <c r="Q125" s="195" t="s">
        <v>33</v>
      </c>
      <c r="R125" s="195" t="s">
        <v>30</v>
      </c>
      <c r="S125" s="8"/>
      <c r="U125" s="551"/>
      <c r="V125" s="1328" t="s">
        <v>367</v>
      </c>
      <c r="W125" s="1328">
        <v>1</v>
      </c>
      <c r="X125" s="1909" t="s">
        <v>74</v>
      </c>
      <c r="Y125" s="1910">
        <v>42517</v>
      </c>
      <c r="Z125" s="1911">
        <v>100</v>
      </c>
      <c r="AA125" s="1909" t="s">
        <v>96</v>
      </c>
      <c r="AB125" s="1912">
        <v>10.8</v>
      </c>
      <c r="AC125" s="1913"/>
      <c r="AD125" s="1914">
        <v>42521</v>
      </c>
      <c r="AE125" s="1910">
        <v>42529</v>
      </c>
      <c r="AF125" s="1329" t="s">
        <v>114</v>
      </c>
      <c r="AG125" s="1334">
        <v>106.1</v>
      </c>
      <c r="AH125" s="1903">
        <f>(AG125-Z125)</f>
        <v>6.0999999999999943</v>
      </c>
      <c r="AI125" s="1334">
        <f>(AG125*AB125)</f>
        <v>1145.8800000000001</v>
      </c>
      <c r="AJ125" s="1910">
        <f>(AE125+28)</f>
        <v>42557</v>
      </c>
      <c r="AK125" s="1915">
        <f>(AI125*0.06)</f>
        <v>68.752800000000008</v>
      </c>
      <c r="AL125" s="249"/>
      <c r="AM125" s="685"/>
      <c r="AN125" s="1679"/>
      <c r="AO125" s="1680"/>
      <c r="AP125" s="1680"/>
      <c r="AQ125" s="1680"/>
      <c r="AR125" s="1680"/>
    </row>
    <row r="126" spans="2:46">
      <c r="B126" s="695" t="s">
        <v>98</v>
      </c>
      <c r="C126" s="648" t="s">
        <v>99</v>
      </c>
      <c r="D126" s="655">
        <v>88</v>
      </c>
      <c r="E126" s="649" t="s">
        <v>74</v>
      </c>
      <c r="F126" s="650">
        <v>42464</v>
      </c>
      <c r="G126" s="657">
        <v>400</v>
      </c>
      <c r="H126" s="649" t="s">
        <v>96</v>
      </c>
      <c r="I126" s="818">
        <v>10.3</v>
      </c>
      <c r="J126" s="655"/>
      <c r="K126" s="714">
        <v>42496</v>
      </c>
      <c r="L126" s="650">
        <v>42492</v>
      </c>
      <c r="M126" s="655"/>
      <c r="N126" s="818">
        <v>301.10000000000002</v>
      </c>
      <c r="O126" s="818">
        <f t="shared" ref="O126:O131" si="19">(N126-G126)</f>
        <v>-98.899999999999977</v>
      </c>
      <c r="P126" s="658">
        <f t="shared" ref="P126:P131" si="20">(N126*I126)</f>
        <v>3101.3300000000004</v>
      </c>
      <c r="Q126" s="1575">
        <f t="shared" ref="Q126:Q131" si="21">(L126+28)</f>
        <v>42520</v>
      </c>
      <c r="R126" s="818">
        <f t="shared" ref="R126:R131" si="22">(P126*0.04)</f>
        <v>124.05320000000002</v>
      </c>
      <c r="S126" s="1471"/>
      <c r="U126" s="553"/>
      <c r="V126" s="1419"/>
      <c r="W126" s="1419"/>
      <c r="X126" s="1534"/>
      <c r="Y126" s="1535"/>
      <c r="Z126" s="1875"/>
      <c r="AA126" s="1534"/>
      <c r="AB126" s="1876"/>
      <c r="AC126" s="1656"/>
      <c r="AD126" s="1877"/>
      <c r="AE126" s="1535"/>
      <c r="AF126" s="1840"/>
      <c r="AG126" s="1878"/>
      <c r="AH126" s="1500"/>
      <c r="AI126" s="1425"/>
      <c r="AJ126" s="1535"/>
      <c r="AK126" s="1879"/>
      <c r="AL126" s="250"/>
      <c r="AN126" s="1680"/>
      <c r="AO126" s="1680"/>
      <c r="AP126" s="1680"/>
      <c r="AQ126" s="1680"/>
      <c r="AR126" s="1680"/>
    </row>
    <row r="127" spans="2:46">
      <c r="B127" s="1880"/>
      <c r="C127" s="628"/>
      <c r="D127" s="628"/>
      <c r="E127" s="628"/>
      <c r="F127" s="628"/>
      <c r="G127" s="209">
        <v>98.9</v>
      </c>
      <c r="H127" s="209" t="s">
        <v>96</v>
      </c>
      <c r="I127" s="209">
        <v>10.3</v>
      </c>
      <c r="J127" s="209"/>
      <c r="K127" s="212">
        <v>42496</v>
      </c>
      <c r="L127" s="210">
        <v>42502</v>
      </c>
      <c r="M127" s="209"/>
      <c r="N127" s="211">
        <v>82.6</v>
      </c>
      <c r="O127" s="200">
        <f t="shared" si="19"/>
        <v>-16.300000000000011</v>
      </c>
      <c r="P127" s="199">
        <f t="shared" si="20"/>
        <v>850.78</v>
      </c>
      <c r="Q127" s="210">
        <f t="shared" si="21"/>
        <v>42530</v>
      </c>
      <c r="R127" s="200">
        <f t="shared" si="22"/>
        <v>34.031199999999998</v>
      </c>
      <c r="S127" s="339"/>
      <c r="U127" s="553"/>
      <c r="V127" s="543"/>
      <c r="W127" s="355"/>
      <c r="X127" s="355"/>
      <c r="Y127" s="357"/>
      <c r="Z127" s="585"/>
      <c r="AA127" s="355"/>
      <c r="AB127" s="189"/>
      <c r="AC127" s="183"/>
      <c r="AD127" s="359"/>
      <c r="AE127" s="187"/>
      <c r="AF127" s="184"/>
      <c r="AG127" s="188"/>
      <c r="AH127" s="188"/>
      <c r="AI127" s="189"/>
      <c r="AJ127" s="187"/>
      <c r="AK127" s="185"/>
      <c r="AL127" s="1874"/>
      <c r="AN127" s="1680"/>
      <c r="AO127" s="1680"/>
      <c r="AP127" s="1680"/>
      <c r="AQ127" s="1680"/>
      <c r="AR127" s="1680"/>
    </row>
    <row r="128" spans="2:46" ht="15" thickBot="1">
      <c r="B128" s="390" t="s">
        <v>98</v>
      </c>
      <c r="C128" s="563" t="s">
        <v>99</v>
      </c>
      <c r="D128" s="209">
        <v>89</v>
      </c>
      <c r="E128" s="196" t="s">
        <v>74</v>
      </c>
      <c r="F128" s="197">
        <v>42464</v>
      </c>
      <c r="G128" s="198">
        <v>400</v>
      </c>
      <c r="H128" s="196" t="s">
        <v>96</v>
      </c>
      <c r="I128" s="200">
        <v>10.3</v>
      </c>
      <c r="J128" s="209"/>
      <c r="K128" s="521">
        <v>42503</v>
      </c>
      <c r="L128" s="197">
        <f>(K128)</f>
        <v>42503</v>
      </c>
      <c r="M128" s="209"/>
      <c r="N128" s="200">
        <v>473.6</v>
      </c>
      <c r="O128" s="200">
        <f t="shared" si="19"/>
        <v>73.600000000000023</v>
      </c>
      <c r="P128" s="199">
        <f t="shared" si="20"/>
        <v>4878.0800000000008</v>
      </c>
      <c r="Q128" s="835">
        <f t="shared" si="21"/>
        <v>42531</v>
      </c>
      <c r="R128" s="200">
        <f t="shared" si="22"/>
        <v>195.12320000000003</v>
      </c>
      <c r="S128" s="339"/>
      <c r="U128" s="547"/>
      <c r="V128" s="1871"/>
      <c r="W128" s="1849"/>
      <c r="X128" s="1849"/>
      <c r="Y128" s="1853"/>
      <c r="Z128" s="1868"/>
      <c r="AA128" s="1849"/>
      <c r="AB128" s="1870"/>
      <c r="AC128" s="1848"/>
      <c r="AD128" s="1872"/>
      <c r="AE128" s="1865"/>
      <c r="AF128" s="1851"/>
      <c r="AG128" s="1873"/>
      <c r="AH128" s="1873"/>
      <c r="AI128" s="1870"/>
      <c r="AJ128" s="1865"/>
      <c r="AK128" s="1866"/>
      <c r="AL128" s="812"/>
      <c r="AM128" s="256"/>
      <c r="AN128" s="256"/>
      <c r="AQ128" s="1"/>
      <c r="AR128" s="860"/>
      <c r="AS128" s="860"/>
      <c r="AT128" s="1"/>
    </row>
    <row r="129" spans="2:47">
      <c r="B129" s="390" t="s">
        <v>98</v>
      </c>
      <c r="C129" s="563" t="s">
        <v>99</v>
      </c>
      <c r="D129" s="209">
        <v>90</v>
      </c>
      <c r="E129" s="196" t="s">
        <v>74</v>
      </c>
      <c r="F129" s="197">
        <v>42464</v>
      </c>
      <c r="G129" s="198">
        <v>400</v>
      </c>
      <c r="H129" s="196" t="s">
        <v>96</v>
      </c>
      <c r="I129" s="200">
        <v>10.3</v>
      </c>
      <c r="J129" s="209"/>
      <c r="K129" s="521">
        <v>42510</v>
      </c>
      <c r="L129" s="197">
        <f>(K129)</f>
        <v>42510</v>
      </c>
      <c r="M129" s="209"/>
      <c r="N129" s="200">
        <v>406.2</v>
      </c>
      <c r="O129" s="200">
        <f t="shared" si="19"/>
        <v>6.1999999999999886</v>
      </c>
      <c r="P129" s="199">
        <f t="shared" si="20"/>
        <v>4183.8600000000006</v>
      </c>
      <c r="Q129" s="835">
        <f t="shared" si="21"/>
        <v>42538</v>
      </c>
      <c r="R129" s="200">
        <f t="shared" si="22"/>
        <v>167.35440000000003</v>
      </c>
      <c r="S129" s="339"/>
      <c r="AM129" s="256"/>
      <c r="AN129" s="256"/>
      <c r="AQ129" s="860"/>
      <c r="AR129" s="860"/>
      <c r="AS129" s="860"/>
      <c r="AT129" s="860"/>
    </row>
    <row r="130" spans="2:47" ht="24" thickBot="1">
      <c r="B130" s="390" t="s">
        <v>98</v>
      </c>
      <c r="C130" s="563" t="s">
        <v>99</v>
      </c>
      <c r="D130" s="209">
        <v>91</v>
      </c>
      <c r="E130" s="196" t="s">
        <v>74</v>
      </c>
      <c r="F130" s="197">
        <v>42464</v>
      </c>
      <c r="G130" s="198">
        <v>400</v>
      </c>
      <c r="H130" s="196" t="s">
        <v>96</v>
      </c>
      <c r="I130" s="200">
        <v>10.3</v>
      </c>
      <c r="J130" s="209"/>
      <c r="K130" s="521">
        <v>42517</v>
      </c>
      <c r="L130" s="197">
        <f>(K130)</f>
        <v>42517</v>
      </c>
      <c r="M130" s="209" t="s">
        <v>114</v>
      </c>
      <c r="N130" s="200">
        <v>408.5</v>
      </c>
      <c r="O130" s="200">
        <f t="shared" si="19"/>
        <v>8.5</v>
      </c>
      <c r="P130" s="199">
        <f t="shared" si="20"/>
        <v>4207.55</v>
      </c>
      <c r="Q130" s="835">
        <f t="shared" si="21"/>
        <v>42545</v>
      </c>
      <c r="R130" s="200">
        <f t="shared" si="22"/>
        <v>168.30200000000002</v>
      </c>
      <c r="S130" s="339"/>
      <c r="V130" s="94" t="s">
        <v>492</v>
      </c>
      <c r="W130" t="s">
        <v>413</v>
      </c>
      <c r="Z130" s="2"/>
      <c r="AH130" s="999"/>
      <c r="AI130" s="999"/>
      <c r="AJ130" s="999"/>
      <c r="AK130" s="999"/>
      <c r="AL130" s="999"/>
      <c r="AM130" s="256"/>
      <c r="AN130" s="256"/>
      <c r="AQ130" s="1"/>
      <c r="AR130" s="1"/>
      <c r="AS130" s="1"/>
      <c r="AT130" s="1"/>
    </row>
    <row r="131" spans="2:47">
      <c r="B131" s="390" t="s">
        <v>98</v>
      </c>
      <c r="C131" s="563" t="s">
        <v>99</v>
      </c>
      <c r="D131" s="271">
        <v>110</v>
      </c>
      <c r="E131" s="196" t="s">
        <v>74</v>
      </c>
      <c r="F131" s="197">
        <v>42492</v>
      </c>
      <c r="G131" s="198">
        <v>200</v>
      </c>
      <c r="H131" s="196" t="s">
        <v>96</v>
      </c>
      <c r="I131" s="200">
        <v>10.3</v>
      </c>
      <c r="J131" s="271"/>
      <c r="K131" s="212">
        <v>42493</v>
      </c>
      <c r="L131" s="197">
        <v>42506</v>
      </c>
      <c r="M131" s="271"/>
      <c r="N131" s="200">
        <v>400.9</v>
      </c>
      <c r="O131" s="200">
        <f t="shared" si="19"/>
        <v>200.89999999999998</v>
      </c>
      <c r="P131" s="199">
        <f t="shared" si="20"/>
        <v>4129.2700000000004</v>
      </c>
      <c r="Q131" s="210">
        <f t="shared" si="21"/>
        <v>42534</v>
      </c>
      <c r="R131" s="200">
        <f t="shared" si="22"/>
        <v>165.17080000000001</v>
      </c>
      <c r="S131" s="339"/>
      <c r="U131" s="546"/>
      <c r="V131" s="548"/>
      <c r="W131" s="157"/>
      <c r="X131" s="6" t="s">
        <v>14</v>
      </c>
      <c r="Y131" s="6" t="s">
        <v>12</v>
      </c>
      <c r="Z131" s="6"/>
      <c r="AA131" s="4"/>
      <c r="AB131" s="6" t="s">
        <v>15</v>
      </c>
      <c r="AC131" s="6" t="s">
        <v>16</v>
      </c>
      <c r="AD131" s="6" t="s">
        <v>12</v>
      </c>
      <c r="AE131" s="6" t="s">
        <v>12</v>
      </c>
      <c r="AF131" s="4"/>
      <c r="AG131" s="4"/>
      <c r="AH131" s="10"/>
      <c r="AI131" s="10"/>
      <c r="AJ131" s="8" t="s">
        <v>12</v>
      </c>
      <c r="AK131" s="8" t="s">
        <v>17</v>
      </c>
      <c r="AL131" s="8"/>
      <c r="AM131" s="681"/>
      <c r="AN131" s="681"/>
      <c r="AQ131" s="860"/>
      <c r="AR131" s="860"/>
      <c r="AS131" s="861"/>
      <c r="AT131" s="860"/>
    </row>
    <row r="132" spans="2:47">
      <c r="B132" s="338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339"/>
      <c r="U132" s="179"/>
      <c r="V132" s="469" t="s">
        <v>4</v>
      </c>
      <c r="W132" s="153" t="s">
        <v>18</v>
      </c>
      <c r="X132" s="8" t="s">
        <v>19</v>
      </c>
      <c r="Y132" s="8" t="s">
        <v>19</v>
      </c>
      <c r="Z132" s="8" t="s">
        <v>20</v>
      </c>
      <c r="AA132" s="8" t="s">
        <v>21</v>
      </c>
      <c r="AB132" s="8" t="s">
        <v>22</v>
      </c>
      <c r="AC132" s="8" t="s">
        <v>19</v>
      </c>
      <c r="AD132" s="8" t="s">
        <v>23</v>
      </c>
      <c r="AE132" s="8" t="s">
        <v>23</v>
      </c>
      <c r="AF132" s="8" t="s">
        <v>24</v>
      </c>
      <c r="AG132" s="8" t="s">
        <v>20</v>
      </c>
      <c r="AH132" s="8" t="s">
        <v>25</v>
      </c>
      <c r="AI132" s="8" t="s">
        <v>0</v>
      </c>
      <c r="AJ132" s="8" t="s">
        <v>11</v>
      </c>
      <c r="AK132" s="8" t="s">
        <v>11</v>
      </c>
      <c r="AL132" s="8" t="s">
        <v>26</v>
      </c>
      <c r="AM132" s="1950" t="s">
        <v>78</v>
      </c>
      <c r="AN132" s="1863">
        <v>42552</v>
      </c>
      <c r="AO132" s="1861">
        <v>42548</v>
      </c>
      <c r="AP132" s="1840">
        <v>8681</v>
      </c>
      <c r="AQ132" s="1500">
        <v>30000</v>
      </c>
      <c r="AR132" s="1500">
        <f>(AQ132-AJ150*1000)</f>
        <v>30000</v>
      </c>
      <c r="AS132" s="1425">
        <f>(AQ132*AL150/1000)</f>
        <v>0</v>
      </c>
      <c r="AT132" s="1535">
        <f>(AO132+30)</f>
        <v>42578</v>
      </c>
      <c r="AU132" s="1424">
        <f>(AS132*0.05)</f>
        <v>0</v>
      </c>
    </row>
    <row r="133" spans="2:47">
      <c r="B133" s="179"/>
      <c r="C133" s="1578"/>
      <c r="D133" s="1578"/>
      <c r="E133" s="1578"/>
      <c r="F133" s="1578"/>
      <c r="G133" s="1578"/>
      <c r="H133" s="1578"/>
      <c r="I133" s="1578"/>
      <c r="J133" s="1578"/>
      <c r="K133" s="1578"/>
      <c r="L133" s="1578"/>
      <c r="M133" s="1578"/>
      <c r="N133" s="1578"/>
      <c r="O133" s="1578"/>
      <c r="P133" s="1578"/>
      <c r="Q133" s="1578"/>
      <c r="R133" s="1578"/>
      <c r="S133" s="1472"/>
      <c r="U133" s="179"/>
      <c r="V133" s="549"/>
      <c r="W133" s="224"/>
      <c r="X133" s="8" t="s">
        <v>3</v>
      </c>
      <c r="Y133" s="8" t="s">
        <v>18</v>
      </c>
      <c r="Z133" s="8"/>
      <c r="AA133" s="10"/>
      <c r="AB133" s="8" t="s">
        <v>21</v>
      </c>
      <c r="AC133" s="8" t="s">
        <v>3</v>
      </c>
      <c r="AD133" s="8" t="s">
        <v>27</v>
      </c>
      <c r="AE133" s="8" t="s">
        <v>28</v>
      </c>
      <c r="AF133" s="10"/>
      <c r="AG133" s="10"/>
      <c r="AH133" s="10"/>
      <c r="AI133" s="10"/>
      <c r="AJ133" s="8" t="s">
        <v>1</v>
      </c>
      <c r="AK133" s="8" t="s">
        <v>30</v>
      </c>
      <c r="AL133" s="8"/>
      <c r="AM133" s="879"/>
      <c r="AN133" s="1357"/>
      <c r="AQ133" s="863"/>
      <c r="AR133" s="863"/>
      <c r="AS133" s="861"/>
      <c r="AT133" s="860"/>
    </row>
    <row r="134" spans="2:47" ht="15" thickBot="1">
      <c r="B134" s="806"/>
      <c r="C134" s="182"/>
      <c r="D134" s="182"/>
      <c r="E134" s="182"/>
      <c r="F134" s="182"/>
      <c r="G134" s="201"/>
      <c r="H134" s="839"/>
      <c r="I134" s="1469"/>
      <c r="J134" s="1469"/>
      <c r="K134" s="1469"/>
      <c r="L134" s="1469"/>
      <c r="M134" s="1469"/>
      <c r="N134" s="1469"/>
      <c r="O134" s="1469"/>
      <c r="P134" s="1599"/>
      <c r="Q134" s="1469"/>
      <c r="R134" s="1469"/>
      <c r="S134" s="1473"/>
      <c r="U134" s="179"/>
      <c r="V134" s="550"/>
      <c r="W134" s="705"/>
      <c r="X134" s="699"/>
      <c r="Y134" s="560"/>
      <c r="Z134" s="699"/>
      <c r="AA134" s="560"/>
      <c r="AB134" s="699"/>
      <c r="AC134" s="560"/>
      <c r="AD134" s="560"/>
      <c r="AE134" s="560"/>
      <c r="AF134" s="560"/>
      <c r="AG134" s="560"/>
      <c r="AH134" s="560"/>
      <c r="AI134" s="560"/>
      <c r="AJ134" s="560"/>
      <c r="AK134" s="560"/>
      <c r="AL134" s="13"/>
      <c r="AM134" s="724"/>
      <c r="AN134" s="1357"/>
      <c r="AQ134" s="860"/>
      <c r="AR134" s="860"/>
      <c r="AS134" s="861"/>
      <c r="AT134" s="860"/>
    </row>
    <row r="135" spans="2:47">
      <c r="B135" s="806"/>
      <c r="C135" s="182"/>
      <c r="D135" s="182"/>
      <c r="E135" s="182"/>
      <c r="F135" s="182"/>
      <c r="G135" s="220"/>
      <c r="H135" s="838"/>
      <c r="I135" s="838"/>
      <c r="J135" s="1469"/>
      <c r="K135" s="1469"/>
      <c r="L135" s="1469"/>
      <c r="M135" s="838"/>
      <c r="N135" s="1469"/>
      <c r="O135" s="1469"/>
      <c r="P135" s="1599"/>
      <c r="Q135" s="1469"/>
      <c r="R135" s="838"/>
      <c r="S135" s="1473" t="s">
        <v>224</v>
      </c>
      <c r="U135" s="551"/>
      <c r="V135" s="1558" t="s">
        <v>427</v>
      </c>
      <c r="W135" s="1270" t="s">
        <v>393</v>
      </c>
      <c r="X135" s="470" t="s">
        <v>36</v>
      </c>
      <c r="Y135" s="901">
        <v>42639</v>
      </c>
      <c r="Z135" s="470">
        <v>15</v>
      </c>
      <c r="AA135" s="381" t="s">
        <v>35</v>
      </c>
      <c r="AB135" s="1368">
        <v>315</v>
      </c>
      <c r="AC135" s="470" t="s">
        <v>78</v>
      </c>
      <c r="AD135" s="902">
        <v>42640</v>
      </c>
      <c r="AE135" s="901">
        <v>42640</v>
      </c>
      <c r="AF135" s="470">
        <v>1394</v>
      </c>
      <c r="AG135" s="387">
        <v>15000</v>
      </c>
      <c r="AH135" s="387">
        <f>(AG135-Z135*1000)</f>
        <v>0</v>
      </c>
      <c r="AI135" s="388">
        <f>(AG135*AB135/1000)</f>
        <v>4725</v>
      </c>
      <c r="AJ135" s="382">
        <f>(AE135+30)</f>
        <v>42670</v>
      </c>
      <c r="AK135" s="389">
        <f>(AI135*0.05)</f>
        <v>236.25</v>
      </c>
      <c r="AL135" s="249"/>
      <c r="AM135" s="685"/>
      <c r="AN135" s="1357"/>
      <c r="AQ135" s="860"/>
      <c r="AR135" s="860"/>
      <c r="AS135" s="861"/>
      <c r="AT135" s="860"/>
    </row>
    <row r="136" spans="2:47" ht="15" thickBot="1">
      <c r="B136" s="1426"/>
      <c r="C136" s="326"/>
      <c r="D136" s="326"/>
      <c r="E136" s="326"/>
      <c r="F136" s="326"/>
      <c r="G136" s="639"/>
      <c r="H136" s="478"/>
      <c r="I136" s="478"/>
      <c r="J136" s="478"/>
      <c r="K136" s="1474"/>
      <c r="L136" s="478"/>
      <c r="M136" s="449"/>
      <c r="N136" s="1475"/>
      <c r="O136" s="478"/>
      <c r="P136" s="518">
        <f>SUM(P126:P135)</f>
        <v>21350.870000000003</v>
      </c>
      <c r="Q136" s="759"/>
      <c r="R136" s="518">
        <f>(P136*0.06)</f>
        <v>1281.0522000000001</v>
      </c>
      <c r="S136" s="1476"/>
      <c r="U136" s="553"/>
      <c r="V136" s="1580" t="s">
        <v>427</v>
      </c>
      <c r="W136" s="1600" t="s">
        <v>414</v>
      </c>
      <c r="X136" s="813" t="s">
        <v>101</v>
      </c>
      <c r="Y136" s="989">
        <v>42709</v>
      </c>
      <c r="Z136" s="813">
        <v>15</v>
      </c>
      <c r="AA136" s="1286" t="s">
        <v>35</v>
      </c>
      <c r="AB136" s="1004">
        <v>315</v>
      </c>
      <c r="AC136" s="813" t="s">
        <v>78</v>
      </c>
      <c r="AD136" s="814">
        <v>42714</v>
      </c>
      <c r="AE136" s="989">
        <v>42716</v>
      </c>
      <c r="AF136" s="813">
        <v>1564</v>
      </c>
      <c r="AG136" s="1287">
        <v>15000</v>
      </c>
      <c r="AH136" s="1287">
        <f>(AG136-Z136*1000)</f>
        <v>0</v>
      </c>
      <c r="AI136" s="1006">
        <f>(AG136*AB136/1000)</f>
        <v>4725</v>
      </c>
      <c r="AJ136" s="1285">
        <f>(AE136+30)</f>
        <v>42746</v>
      </c>
      <c r="AK136" s="1005">
        <f>(AI136*0.05)</f>
        <v>236.25</v>
      </c>
      <c r="AL136" s="250"/>
      <c r="AM136" s="685"/>
      <c r="AN136" s="1357"/>
      <c r="AQ136" s="860"/>
      <c r="AR136" s="860"/>
      <c r="AS136" s="861"/>
      <c r="AT136" s="860"/>
    </row>
    <row r="137" spans="2:47">
      <c r="U137" s="553"/>
      <c r="V137" s="563" t="s">
        <v>502</v>
      </c>
      <c r="W137" s="1984" t="s">
        <v>262</v>
      </c>
      <c r="X137" s="1284" t="s">
        <v>101</v>
      </c>
      <c r="Y137" s="1585">
        <v>42709</v>
      </c>
      <c r="Z137" s="1284">
        <v>10</v>
      </c>
      <c r="AA137" s="1144" t="s">
        <v>35</v>
      </c>
      <c r="AB137" s="1985">
        <v>153.69999999999999</v>
      </c>
      <c r="AC137" s="1284" t="s">
        <v>78</v>
      </c>
      <c r="AD137" s="1586">
        <v>42714</v>
      </c>
      <c r="AE137" s="1585">
        <v>42716</v>
      </c>
      <c r="AF137" s="1284">
        <v>1564</v>
      </c>
      <c r="AG137" s="1147">
        <v>10000</v>
      </c>
      <c r="AH137" s="1147">
        <f>(AG137-Z137*1000)</f>
        <v>0</v>
      </c>
      <c r="AI137" s="1148">
        <f>(AG137*AB137/1000)</f>
        <v>1537</v>
      </c>
      <c r="AJ137" s="1145">
        <f>(AE137+30)</f>
        <v>42746</v>
      </c>
      <c r="AK137" s="1464">
        <f>(AI137*0.05)</f>
        <v>76.850000000000009</v>
      </c>
      <c r="AL137" s="1959"/>
      <c r="AM137" s="685"/>
      <c r="AN137" s="1357"/>
      <c r="AQ137" s="862"/>
      <c r="AR137" s="862"/>
      <c r="AS137" s="861"/>
      <c r="AT137" s="860"/>
    </row>
    <row r="138" spans="2:47" ht="18.600000000000001" thickBot="1">
      <c r="B138" s="1597" t="s">
        <v>444</v>
      </c>
      <c r="U138" s="553"/>
      <c r="V138" s="567"/>
      <c r="W138" s="182"/>
      <c r="X138" s="182"/>
      <c r="Y138" s="182"/>
      <c r="Z138" s="182"/>
      <c r="AA138" s="182"/>
      <c r="AB138" s="182"/>
      <c r="AC138" s="182"/>
      <c r="AD138" s="182"/>
      <c r="AE138" s="182"/>
      <c r="AF138" s="182"/>
      <c r="AG138" s="182"/>
      <c r="AH138" s="182"/>
      <c r="AI138" s="182"/>
      <c r="AJ138" s="182"/>
      <c r="AK138" s="182"/>
      <c r="AL138" s="339"/>
      <c r="AQ138" s="1"/>
      <c r="AR138" s="1"/>
      <c r="AS138" s="1"/>
      <c r="AT138" s="1"/>
    </row>
    <row r="139" spans="2:47">
      <c r="B139" s="3"/>
      <c r="C139" s="4"/>
      <c r="D139" s="4"/>
      <c r="E139" s="5" t="s">
        <v>14</v>
      </c>
      <c r="F139" s="5" t="s">
        <v>12</v>
      </c>
      <c r="G139" s="5"/>
      <c r="H139" s="4"/>
      <c r="I139" s="5" t="s">
        <v>15</v>
      </c>
      <c r="J139" s="5" t="s">
        <v>16</v>
      </c>
      <c r="K139" s="5" t="s">
        <v>12</v>
      </c>
      <c r="L139" s="5" t="s">
        <v>12</v>
      </c>
      <c r="M139" s="4"/>
      <c r="N139" s="4"/>
      <c r="O139" s="4"/>
      <c r="P139" s="4"/>
      <c r="Q139" s="5" t="s">
        <v>12</v>
      </c>
      <c r="R139" s="5" t="s">
        <v>17</v>
      </c>
      <c r="S139" s="6"/>
      <c r="U139" s="553"/>
      <c r="V139" s="567"/>
      <c r="W139" s="182"/>
      <c r="X139" s="182"/>
      <c r="Y139" s="182"/>
      <c r="Z139" s="182"/>
      <c r="AA139" s="182"/>
      <c r="AB139" s="182"/>
      <c r="AC139" s="182"/>
      <c r="AD139" s="182"/>
      <c r="AE139" s="182"/>
      <c r="AF139" s="182"/>
      <c r="AG139" s="182"/>
      <c r="AH139" s="182"/>
      <c r="AI139" s="182"/>
      <c r="AJ139" s="182"/>
      <c r="AK139" s="182"/>
      <c r="AL139" s="339"/>
      <c r="AQ139" s="1"/>
      <c r="AR139" s="1"/>
      <c r="AS139" s="1"/>
      <c r="AT139" s="1"/>
    </row>
    <row r="140" spans="2:47">
      <c r="B140" s="7" t="s">
        <v>3</v>
      </c>
      <c r="C140" s="8" t="s">
        <v>4</v>
      </c>
      <c r="D140" s="9" t="s">
        <v>18</v>
      </c>
      <c r="E140" s="9" t="s">
        <v>19</v>
      </c>
      <c r="F140" s="9" t="s">
        <v>19</v>
      </c>
      <c r="G140" s="9" t="s">
        <v>20</v>
      </c>
      <c r="H140" s="9" t="s">
        <v>21</v>
      </c>
      <c r="I140" s="9" t="s">
        <v>22</v>
      </c>
      <c r="J140" s="9" t="s">
        <v>19</v>
      </c>
      <c r="K140" s="9" t="s">
        <v>23</v>
      </c>
      <c r="L140" s="9" t="s">
        <v>23</v>
      </c>
      <c r="M140" s="9" t="s">
        <v>24</v>
      </c>
      <c r="N140" s="9" t="s">
        <v>20</v>
      </c>
      <c r="O140" s="9" t="s">
        <v>25</v>
      </c>
      <c r="P140" s="9" t="s">
        <v>0</v>
      </c>
      <c r="Q140" s="9" t="s">
        <v>11</v>
      </c>
      <c r="R140" s="9" t="s">
        <v>11</v>
      </c>
      <c r="S140" s="9" t="s">
        <v>26</v>
      </c>
      <c r="U140" s="553"/>
      <c r="V140" s="567"/>
      <c r="W140" s="182"/>
      <c r="X140" s="182"/>
      <c r="Y140" s="182"/>
      <c r="Z140" s="182"/>
      <c r="AA140" s="182"/>
      <c r="AB140" s="182"/>
      <c r="AC140" s="182"/>
      <c r="AD140" s="182"/>
      <c r="AE140" s="182"/>
      <c r="AF140" s="182"/>
      <c r="AG140" s="182"/>
      <c r="AH140" s="182"/>
      <c r="AI140" s="182"/>
      <c r="AJ140" s="182"/>
      <c r="AK140" s="182"/>
      <c r="AL140" s="339"/>
    </row>
    <row r="141" spans="2:47" ht="15" thickBot="1">
      <c r="B141" s="12"/>
      <c r="C141" s="10"/>
      <c r="D141" s="10"/>
      <c r="E141" s="9" t="s">
        <v>3</v>
      </c>
      <c r="F141" s="9" t="s">
        <v>18</v>
      </c>
      <c r="G141" s="9"/>
      <c r="H141" s="10"/>
      <c r="I141" s="9" t="s">
        <v>21</v>
      </c>
      <c r="J141" s="9" t="s">
        <v>3</v>
      </c>
      <c r="K141" s="9" t="s">
        <v>27</v>
      </c>
      <c r="L141" s="9" t="s">
        <v>28</v>
      </c>
      <c r="M141" s="10"/>
      <c r="N141" s="10"/>
      <c r="O141" s="10"/>
      <c r="P141" s="10"/>
      <c r="Q141" s="9" t="s">
        <v>33</v>
      </c>
      <c r="R141" s="9" t="s">
        <v>30</v>
      </c>
      <c r="S141" s="8"/>
      <c r="U141" s="553"/>
      <c r="V141" s="567"/>
      <c r="W141" s="182"/>
      <c r="X141" s="182"/>
      <c r="Y141" s="182"/>
      <c r="Z141" s="182"/>
      <c r="AA141" s="182"/>
      <c r="AB141" s="182"/>
      <c r="AC141" s="182"/>
      <c r="AD141" s="182"/>
      <c r="AE141" s="182"/>
      <c r="AF141" s="182"/>
      <c r="AG141" s="182"/>
      <c r="AH141" s="182"/>
      <c r="AI141" s="182"/>
      <c r="AJ141" s="182"/>
      <c r="AK141" s="182"/>
      <c r="AL141" s="339"/>
    </row>
    <row r="142" spans="2:47">
      <c r="B142" s="695" t="s">
        <v>433</v>
      </c>
      <c r="C142" s="381" t="s">
        <v>99</v>
      </c>
      <c r="D142" s="470">
        <v>7</v>
      </c>
      <c r="E142" s="470" t="s">
        <v>36</v>
      </c>
      <c r="F142" s="901">
        <v>42514</v>
      </c>
      <c r="G142" s="470">
        <v>200</v>
      </c>
      <c r="H142" s="470" t="s">
        <v>96</v>
      </c>
      <c r="I142" s="1368">
        <v>10.3</v>
      </c>
      <c r="J142" s="470"/>
      <c r="K142" s="902">
        <v>42548</v>
      </c>
      <c r="L142" s="901">
        <v>42549</v>
      </c>
      <c r="M142" s="470" t="s">
        <v>78</v>
      </c>
      <c r="N142" s="1368">
        <v>195.7</v>
      </c>
      <c r="O142" s="389">
        <f t="shared" ref="O142:O150" si="23">(N142-G142)</f>
        <v>-4.3000000000000114</v>
      </c>
      <c r="P142" s="388">
        <f t="shared" ref="P142:P149" si="24">(N142*I142)</f>
        <v>2015.71</v>
      </c>
      <c r="Q142" s="901">
        <f t="shared" ref="Q142:Q149" si="25">(L142+28)</f>
        <v>42577</v>
      </c>
      <c r="R142" s="389">
        <f>(P142*0.06)</f>
        <v>120.9426</v>
      </c>
      <c r="S142" s="1471"/>
      <c r="U142" s="553"/>
      <c r="V142" s="567"/>
      <c r="W142" s="182"/>
      <c r="X142" s="182"/>
      <c r="Y142" s="182"/>
      <c r="Z142" s="182"/>
      <c r="AA142" s="182"/>
      <c r="AB142" s="182"/>
      <c r="AC142" s="182"/>
      <c r="AD142" s="182"/>
      <c r="AE142" s="182"/>
      <c r="AF142" s="182"/>
      <c r="AG142" s="182"/>
      <c r="AH142" s="182"/>
      <c r="AI142" s="182"/>
      <c r="AJ142" s="182"/>
      <c r="AK142" s="182"/>
      <c r="AL142" s="339"/>
    </row>
    <row r="143" spans="2:47">
      <c r="B143" s="1845" t="s">
        <v>98</v>
      </c>
      <c r="C143" s="1339" t="s">
        <v>99</v>
      </c>
      <c r="D143" s="1663">
        <v>92</v>
      </c>
      <c r="E143" s="1339" t="s">
        <v>74</v>
      </c>
      <c r="F143" s="1901">
        <v>42464</v>
      </c>
      <c r="G143" s="1902">
        <v>400</v>
      </c>
      <c r="H143" s="1339" t="s">
        <v>96</v>
      </c>
      <c r="I143" s="1903">
        <v>10.3</v>
      </c>
      <c r="J143" s="1663"/>
      <c r="K143" s="1904">
        <v>42524</v>
      </c>
      <c r="L143" s="1901">
        <f>(K143)</f>
        <v>42524</v>
      </c>
      <c r="M143" s="1663"/>
      <c r="N143" s="1903">
        <v>402</v>
      </c>
      <c r="O143" s="1903">
        <f t="shared" si="23"/>
        <v>2</v>
      </c>
      <c r="P143" s="1905">
        <f t="shared" si="24"/>
        <v>4140.6000000000004</v>
      </c>
      <c r="Q143" s="1908">
        <f t="shared" si="25"/>
        <v>42552</v>
      </c>
      <c r="R143" s="1903">
        <f>(P143*0.04)</f>
        <v>165.62400000000002</v>
      </c>
      <c r="S143" s="339"/>
      <c r="U143" s="553"/>
      <c r="V143" s="567"/>
      <c r="W143" s="182"/>
      <c r="X143" s="182"/>
      <c r="Y143" s="182"/>
      <c r="Z143" s="182"/>
      <c r="AA143" s="182"/>
      <c r="AB143" s="182"/>
      <c r="AC143" s="182"/>
      <c r="AD143" s="182"/>
      <c r="AE143" s="182"/>
      <c r="AF143" s="182"/>
      <c r="AG143" s="182"/>
      <c r="AH143" s="182"/>
      <c r="AI143" s="182"/>
      <c r="AJ143" s="182"/>
      <c r="AK143" s="182"/>
      <c r="AL143" s="339"/>
    </row>
    <row r="144" spans="2:47">
      <c r="B144" s="1845" t="s">
        <v>98</v>
      </c>
      <c r="C144" s="1339" t="s">
        <v>99</v>
      </c>
      <c r="D144" s="1663">
        <v>93</v>
      </c>
      <c r="E144" s="1339" t="s">
        <v>74</v>
      </c>
      <c r="F144" s="1901">
        <v>42464</v>
      </c>
      <c r="G144" s="1902">
        <v>400</v>
      </c>
      <c r="H144" s="1339" t="s">
        <v>96</v>
      </c>
      <c r="I144" s="1903">
        <v>10.3</v>
      </c>
      <c r="J144" s="1663"/>
      <c r="K144" s="1904">
        <v>42531</v>
      </c>
      <c r="L144" s="1901">
        <v>42530</v>
      </c>
      <c r="M144" s="1663"/>
      <c r="N144" s="1903">
        <v>415</v>
      </c>
      <c r="O144" s="1903">
        <f t="shared" si="23"/>
        <v>15</v>
      </c>
      <c r="P144" s="1905">
        <f t="shared" si="24"/>
        <v>4274.5</v>
      </c>
      <c r="Q144" s="1908">
        <f t="shared" si="25"/>
        <v>42558</v>
      </c>
      <c r="R144" s="1903">
        <f>(P144*0.04)</f>
        <v>170.98</v>
      </c>
      <c r="S144" s="339"/>
      <c r="U144" s="553"/>
      <c r="V144" s="567"/>
      <c r="W144" s="182"/>
      <c r="X144" s="182"/>
      <c r="Y144" s="182"/>
      <c r="Z144" s="182"/>
      <c r="AA144" s="182"/>
      <c r="AB144" s="182"/>
      <c r="AC144" s="182"/>
      <c r="AD144" s="182"/>
      <c r="AE144" s="182"/>
      <c r="AF144" s="182"/>
      <c r="AG144" s="182"/>
      <c r="AH144" s="182"/>
      <c r="AI144" s="182"/>
      <c r="AJ144" s="182"/>
      <c r="AK144" s="182"/>
      <c r="AL144" s="339"/>
    </row>
    <row r="145" spans="2:40">
      <c r="B145" s="1845" t="s">
        <v>98</v>
      </c>
      <c r="C145" s="1339" t="s">
        <v>99</v>
      </c>
      <c r="D145" s="1663">
        <v>94</v>
      </c>
      <c r="E145" s="1339" t="s">
        <v>74</v>
      </c>
      <c r="F145" s="1901">
        <v>42464</v>
      </c>
      <c r="G145" s="1902">
        <v>400</v>
      </c>
      <c r="H145" s="1339" t="s">
        <v>96</v>
      </c>
      <c r="I145" s="1903">
        <v>10.3</v>
      </c>
      <c r="J145" s="1663"/>
      <c r="K145" s="1904">
        <v>42538</v>
      </c>
      <c r="L145" s="1901">
        <f>(K145)</f>
        <v>42538</v>
      </c>
      <c r="M145" s="1663"/>
      <c r="N145" s="1903">
        <v>428.7</v>
      </c>
      <c r="O145" s="1903">
        <f t="shared" si="23"/>
        <v>28.699999999999989</v>
      </c>
      <c r="P145" s="1905">
        <f t="shared" si="24"/>
        <v>4415.6100000000006</v>
      </c>
      <c r="Q145" s="1908">
        <f t="shared" si="25"/>
        <v>42566</v>
      </c>
      <c r="R145" s="1903">
        <f>(P145*0.04)</f>
        <v>176.62440000000004</v>
      </c>
      <c r="S145" s="339"/>
      <c r="U145" s="553"/>
      <c r="V145" s="567"/>
      <c r="W145" s="182"/>
      <c r="X145" s="182"/>
      <c r="Y145" s="182"/>
      <c r="Z145" s="182"/>
      <c r="AA145" s="182"/>
      <c r="AB145" s="182"/>
      <c r="AC145" s="182"/>
      <c r="AD145" s="182"/>
      <c r="AE145" s="182"/>
      <c r="AF145" s="182"/>
      <c r="AG145" s="182"/>
      <c r="AH145" s="182"/>
      <c r="AI145" s="182"/>
      <c r="AJ145" s="182"/>
      <c r="AK145" s="182"/>
      <c r="AL145" s="339"/>
      <c r="AM145" s="256"/>
      <c r="AN145" s="256"/>
    </row>
    <row r="146" spans="2:40">
      <c r="B146" s="1845" t="s">
        <v>98</v>
      </c>
      <c r="C146" s="1339" t="s">
        <v>99</v>
      </c>
      <c r="D146" s="1663">
        <v>95</v>
      </c>
      <c r="E146" s="1339" t="s">
        <v>74</v>
      </c>
      <c r="F146" s="1901">
        <v>42464</v>
      </c>
      <c r="G146" s="1902">
        <v>400</v>
      </c>
      <c r="H146" s="1339" t="s">
        <v>96</v>
      </c>
      <c r="I146" s="1903">
        <v>10.3</v>
      </c>
      <c r="J146" s="1663"/>
      <c r="K146" s="1907">
        <v>42545</v>
      </c>
      <c r="L146" s="1901">
        <v>42544</v>
      </c>
      <c r="M146" s="1663"/>
      <c r="N146" s="1903">
        <v>403.6</v>
      </c>
      <c r="O146" s="1903">
        <f t="shared" si="23"/>
        <v>3.6000000000000227</v>
      </c>
      <c r="P146" s="1905">
        <f t="shared" si="24"/>
        <v>4157.0800000000008</v>
      </c>
      <c r="Q146" s="1908">
        <f t="shared" si="25"/>
        <v>42572</v>
      </c>
      <c r="R146" s="1903">
        <f>(P146*0.04)</f>
        <v>166.28320000000005</v>
      </c>
      <c r="S146" s="339"/>
      <c r="U146" s="553"/>
      <c r="V146" s="567"/>
      <c r="W146" s="182"/>
      <c r="X146" s="182"/>
      <c r="Y146" s="182"/>
      <c r="Z146" s="182"/>
      <c r="AA146" s="182"/>
      <c r="AB146" s="182"/>
      <c r="AC146" s="182"/>
      <c r="AD146" s="182"/>
      <c r="AE146" s="182"/>
      <c r="AF146" s="182"/>
      <c r="AG146" s="182"/>
      <c r="AH146" s="182"/>
      <c r="AI146" s="182"/>
      <c r="AJ146" s="182"/>
      <c r="AK146" s="182"/>
      <c r="AL146" s="339"/>
      <c r="AM146" s="256"/>
      <c r="AN146" s="256"/>
    </row>
    <row r="147" spans="2:40">
      <c r="B147" s="1845" t="s">
        <v>351</v>
      </c>
      <c r="C147" s="1339" t="s">
        <v>367</v>
      </c>
      <c r="D147" s="1339">
        <v>1</v>
      </c>
      <c r="E147" s="1339" t="s">
        <v>74</v>
      </c>
      <c r="F147" s="1901">
        <v>42517</v>
      </c>
      <c r="G147" s="1916">
        <v>100</v>
      </c>
      <c r="H147" s="1339" t="s">
        <v>96</v>
      </c>
      <c r="I147" s="1917">
        <v>10.8</v>
      </c>
      <c r="J147" s="1918"/>
      <c r="K147" s="1919">
        <v>42521</v>
      </c>
      <c r="L147" s="1901">
        <v>42529</v>
      </c>
      <c r="M147" s="1663" t="s">
        <v>114</v>
      </c>
      <c r="N147" s="1905">
        <v>106.1</v>
      </c>
      <c r="O147" s="1903">
        <f t="shared" si="23"/>
        <v>6.0999999999999943</v>
      </c>
      <c r="P147" s="1905">
        <f t="shared" si="24"/>
        <v>1145.8800000000001</v>
      </c>
      <c r="Q147" s="1901">
        <f t="shared" si="25"/>
        <v>42557</v>
      </c>
      <c r="R147" s="1903">
        <f>(P147*0.06)</f>
        <v>68.752800000000008</v>
      </c>
      <c r="S147" s="339"/>
      <c r="U147" s="828"/>
      <c r="V147" s="1979"/>
      <c r="W147" s="182"/>
      <c r="X147" s="182"/>
      <c r="Y147" s="182"/>
      <c r="Z147" s="182"/>
      <c r="AA147" s="182"/>
      <c r="AB147" s="182"/>
      <c r="AC147" s="182"/>
      <c r="AD147" s="182"/>
      <c r="AE147" s="182"/>
      <c r="AF147" s="182"/>
      <c r="AG147" s="182"/>
      <c r="AH147" s="182"/>
      <c r="AI147" s="182"/>
      <c r="AJ147" s="182"/>
      <c r="AK147" s="182"/>
      <c r="AL147" s="339"/>
      <c r="AM147" s="256"/>
      <c r="AN147" s="256"/>
    </row>
    <row r="148" spans="2:40" ht="15" thickBot="1">
      <c r="B148" s="1845" t="s">
        <v>449</v>
      </c>
      <c r="C148" s="1339" t="s">
        <v>99</v>
      </c>
      <c r="D148" s="1663">
        <v>1</v>
      </c>
      <c r="E148" s="1663" t="s">
        <v>36</v>
      </c>
      <c r="F148" s="1908">
        <v>42517</v>
      </c>
      <c r="G148" s="1663">
        <v>100</v>
      </c>
      <c r="H148" s="1663" t="s">
        <v>96</v>
      </c>
      <c r="I148" s="1920">
        <v>10.3</v>
      </c>
      <c r="J148" s="1663"/>
      <c r="K148" s="1907">
        <v>42520</v>
      </c>
      <c r="L148" s="1908">
        <v>42527</v>
      </c>
      <c r="M148" s="1663" t="s">
        <v>114</v>
      </c>
      <c r="N148" s="1920">
        <v>57.5</v>
      </c>
      <c r="O148" s="1903">
        <f t="shared" si="23"/>
        <v>-42.5</v>
      </c>
      <c r="P148" s="1905">
        <f t="shared" si="24"/>
        <v>592.25</v>
      </c>
      <c r="Q148" s="1908">
        <f t="shared" si="25"/>
        <v>42555</v>
      </c>
      <c r="R148" s="1903">
        <f>(P148*0.06)</f>
        <v>35.534999999999997</v>
      </c>
      <c r="S148" s="339"/>
      <c r="U148" s="547"/>
      <c r="V148" s="999"/>
      <c r="W148" s="326"/>
      <c r="X148" s="326"/>
      <c r="Y148" s="326"/>
      <c r="Z148" s="326"/>
      <c r="AA148" s="326"/>
      <c r="AB148" s="326"/>
      <c r="AC148" s="326"/>
      <c r="AD148" s="326"/>
      <c r="AE148" s="326"/>
      <c r="AF148" s="326"/>
      <c r="AG148" s="326"/>
      <c r="AH148" s="326"/>
      <c r="AI148" s="326"/>
      <c r="AJ148" s="326"/>
      <c r="AK148" s="326"/>
      <c r="AL148" s="327"/>
      <c r="AM148" s="681"/>
      <c r="AN148" s="681"/>
    </row>
    <row r="149" spans="2:40">
      <c r="B149" s="338"/>
      <c r="C149" s="182"/>
      <c r="D149" s="182"/>
      <c r="E149" s="182"/>
      <c r="F149" s="182"/>
      <c r="G149" s="201">
        <v>42.5</v>
      </c>
      <c r="H149" s="201" t="s">
        <v>96</v>
      </c>
      <c r="I149" s="511">
        <v>10.3</v>
      </c>
      <c r="J149" s="201"/>
      <c r="K149" s="219">
        <v>42520</v>
      </c>
      <c r="L149" s="217">
        <v>42527</v>
      </c>
      <c r="M149" s="201" t="s">
        <v>114</v>
      </c>
      <c r="N149" s="201">
        <v>54.6</v>
      </c>
      <c r="O149" s="511">
        <f t="shared" si="23"/>
        <v>12.100000000000001</v>
      </c>
      <c r="P149" s="201">
        <f t="shared" si="24"/>
        <v>562.38000000000011</v>
      </c>
      <c r="Q149" s="217">
        <f t="shared" si="25"/>
        <v>42555</v>
      </c>
      <c r="R149" s="1903">
        <f>(P149*0.06)</f>
        <v>33.742800000000003</v>
      </c>
      <c r="S149" s="1472"/>
      <c r="AM149" s="685"/>
      <c r="AN149" s="1357"/>
    </row>
    <row r="150" spans="2:40" ht="24" thickBot="1">
      <c r="B150" s="390" t="s">
        <v>433</v>
      </c>
      <c r="C150" s="196" t="s">
        <v>99</v>
      </c>
      <c r="D150" s="209">
        <v>6</v>
      </c>
      <c r="E150" s="209" t="s">
        <v>36</v>
      </c>
      <c r="F150" s="210">
        <v>42514</v>
      </c>
      <c r="G150" s="209">
        <v>200</v>
      </c>
      <c r="H150" s="209" t="s">
        <v>96</v>
      </c>
      <c r="I150" s="211">
        <v>10.3</v>
      </c>
      <c r="J150" s="209"/>
      <c r="K150" s="212">
        <v>42520</v>
      </c>
      <c r="L150" s="210">
        <v>42527</v>
      </c>
      <c r="M150" s="209" t="s">
        <v>78</v>
      </c>
      <c r="N150" s="211">
        <v>237</v>
      </c>
      <c r="O150" s="200">
        <f t="shared" si="23"/>
        <v>37</v>
      </c>
      <c r="P150" s="199">
        <f>(N150*I150)</f>
        <v>2441.1000000000004</v>
      </c>
      <c r="Q150" s="210">
        <f>(L150+28)</f>
        <v>42555</v>
      </c>
      <c r="R150" s="200">
        <f>(P150*0.06)</f>
        <v>146.46600000000001</v>
      </c>
      <c r="S150" s="1473"/>
      <c r="V150" s="808" t="s">
        <v>2</v>
      </c>
      <c r="AF150" s="1951"/>
      <c r="AG150" s="1952"/>
      <c r="AH150" s="1953"/>
      <c r="AI150" s="1954"/>
      <c r="AJ150" s="1953"/>
      <c r="AK150" s="1955"/>
      <c r="AL150" s="1956"/>
      <c r="AM150" s="685"/>
      <c r="AN150" s="1357"/>
    </row>
    <row r="151" spans="2:40">
      <c r="B151" s="179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473" t="s">
        <v>224</v>
      </c>
      <c r="U151" s="546"/>
      <c r="V151" s="548"/>
      <c r="W151" s="157"/>
      <c r="X151" s="6" t="s">
        <v>14</v>
      </c>
      <c r="Y151" s="6" t="s">
        <v>12</v>
      </c>
      <c r="Z151" s="6"/>
      <c r="AA151" s="4"/>
      <c r="AB151" s="6" t="s">
        <v>15</v>
      </c>
      <c r="AC151" s="6" t="s">
        <v>16</v>
      </c>
      <c r="AD151" s="6" t="s">
        <v>12</v>
      </c>
      <c r="AE151" s="6" t="s">
        <v>12</v>
      </c>
      <c r="AF151" s="4"/>
      <c r="AG151" s="10"/>
      <c r="AH151" s="10"/>
      <c r="AI151" s="10"/>
      <c r="AJ151" s="8" t="s">
        <v>12</v>
      </c>
      <c r="AK151" s="8" t="s">
        <v>17</v>
      </c>
      <c r="AL151" s="8"/>
      <c r="AM151" s="685"/>
      <c r="AN151" s="1357"/>
    </row>
    <row r="152" spans="2:40" ht="15" thickBot="1">
      <c r="B152" s="1426"/>
      <c r="C152" s="326"/>
      <c r="D152" s="326"/>
      <c r="E152" s="326"/>
      <c r="F152" s="326"/>
      <c r="G152" s="639"/>
      <c r="H152" s="478"/>
      <c r="I152" s="478"/>
      <c r="J152" s="478"/>
      <c r="K152" s="1474"/>
      <c r="L152" s="478"/>
      <c r="M152" s="449"/>
      <c r="N152" s="1475"/>
      <c r="O152" s="478"/>
      <c r="P152" s="518">
        <f>SUM(P142:P151)</f>
        <v>23745.110000000008</v>
      </c>
      <c r="Q152" s="759"/>
      <c r="R152" s="518">
        <f>(P152*0.06)</f>
        <v>1424.7066000000004</v>
      </c>
      <c r="S152" s="1476"/>
      <c r="U152" s="179"/>
      <c r="V152" s="469" t="s">
        <v>4</v>
      </c>
      <c r="W152" s="153" t="s">
        <v>18</v>
      </c>
      <c r="X152" s="8" t="s">
        <v>19</v>
      </c>
      <c r="Y152" s="8" t="s">
        <v>19</v>
      </c>
      <c r="Z152" s="8" t="s">
        <v>20</v>
      </c>
      <c r="AA152" s="8" t="s">
        <v>21</v>
      </c>
      <c r="AB152" s="8" t="s">
        <v>22</v>
      </c>
      <c r="AC152" s="8" t="s">
        <v>19</v>
      </c>
      <c r="AD152" s="8" t="s">
        <v>23</v>
      </c>
      <c r="AE152" s="8" t="s">
        <v>23</v>
      </c>
      <c r="AF152" s="8" t="s">
        <v>24</v>
      </c>
      <c r="AG152" s="8" t="s">
        <v>20</v>
      </c>
      <c r="AH152" s="8" t="s">
        <v>25</v>
      </c>
      <c r="AI152" s="8" t="s">
        <v>0</v>
      </c>
      <c r="AJ152" s="8" t="s">
        <v>11</v>
      </c>
      <c r="AK152" s="8" t="s">
        <v>11</v>
      </c>
      <c r="AL152" s="8" t="s">
        <v>26</v>
      </c>
      <c r="AM152" s="685"/>
      <c r="AN152" s="1357"/>
    </row>
    <row r="153" spans="2:40">
      <c r="U153" s="179"/>
      <c r="V153" s="549"/>
      <c r="W153" s="224"/>
      <c r="X153" s="8" t="s">
        <v>3</v>
      </c>
      <c r="Y153" s="8" t="s">
        <v>18</v>
      </c>
      <c r="Z153" s="8"/>
      <c r="AA153" s="10"/>
      <c r="AB153" s="8" t="s">
        <v>21</v>
      </c>
      <c r="AC153" s="8" t="s">
        <v>3</v>
      </c>
      <c r="AD153" s="8" t="s">
        <v>27</v>
      </c>
      <c r="AE153" s="8" t="s">
        <v>28</v>
      </c>
      <c r="AF153" s="10"/>
      <c r="AG153" s="10"/>
      <c r="AH153" s="10"/>
      <c r="AI153" s="10"/>
      <c r="AJ153" s="8" t="s">
        <v>1</v>
      </c>
      <c r="AK153" s="8" t="s">
        <v>30</v>
      </c>
      <c r="AL153" s="8"/>
      <c r="AM153" s="685"/>
      <c r="AN153" s="1357"/>
    </row>
    <row r="154" spans="2:40" ht="18.600000000000001" thickBot="1">
      <c r="B154" s="1597" t="s">
        <v>445</v>
      </c>
      <c r="U154" s="179"/>
      <c r="V154" s="550"/>
      <c r="W154" s="705"/>
      <c r="X154" s="699"/>
      <c r="Y154" s="560"/>
      <c r="Z154" s="699"/>
      <c r="AA154" s="560"/>
      <c r="AB154" s="699"/>
      <c r="AC154" s="560"/>
      <c r="AD154" s="560"/>
      <c r="AE154" s="560"/>
      <c r="AF154" s="560"/>
      <c r="AG154" s="560"/>
      <c r="AH154" s="560"/>
      <c r="AI154" s="560"/>
      <c r="AJ154" s="560"/>
      <c r="AK154" s="560"/>
      <c r="AL154" s="13"/>
      <c r="AM154" s="685"/>
      <c r="AN154" s="1357"/>
    </row>
    <row r="155" spans="2:40">
      <c r="B155" s="3"/>
      <c r="C155" s="4"/>
      <c r="D155" s="4"/>
      <c r="E155" s="5" t="s">
        <v>14</v>
      </c>
      <c r="F155" s="5" t="s">
        <v>12</v>
      </c>
      <c r="G155" s="5"/>
      <c r="H155" s="4"/>
      <c r="I155" s="5" t="s">
        <v>15</v>
      </c>
      <c r="J155" s="5" t="s">
        <v>16</v>
      </c>
      <c r="K155" s="5" t="s">
        <v>12</v>
      </c>
      <c r="L155" s="5" t="s">
        <v>12</v>
      </c>
      <c r="M155" s="4"/>
      <c r="N155" s="4"/>
      <c r="O155" s="4"/>
      <c r="P155" s="4"/>
      <c r="Q155" s="5" t="s">
        <v>12</v>
      </c>
      <c r="R155" s="5" t="s">
        <v>17</v>
      </c>
      <c r="S155" s="6"/>
      <c r="U155" s="551"/>
      <c r="V155" s="1341" t="s">
        <v>121</v>
      </c>
      <c r="W155" s="813">
        <v>280</v>
      </c>
      <c r="X155" s="813" t="s">
        <v>36</v>
      </c>
      <c r="Y155" s="989">
        <v>42383</v>
      </c>
      <c r="Z155" s="813">
        <v>100</v>
      </c>
      <c r="AA155" s="813" t="s">
        <v>35</v>
      </c>
      <c r="AB155" s="1004">
        <v>66</v>
      </c>
      <c r="AC155" s="813">
        <v>13383</v>
      </c>
      <c r="AD155" s="814">
        <v>42402</v>
      </c>
      <c r="AE155" s="989">
        <v>42401</v>
      </c>
      <c r="AF155" s="813">
        <v>2660</v>
      </c>
      <c r="AG155" s="1232">
        <v>102000</v>
      </c>
      <c r="AH155" s="1232">
        <f>(AG155-Z155*1000)</f>
        <v>2000</v>
      </c>
      <c r="AI155" s="1006">
        <f>(AG155*AB155/1000)</f>
        <v>6732</v>
      </c>
      <c r="AJ155" s="1285">
        <f>(AE155+35)</f>
        <v>42436</v>
      </c>
      <c r="AK155" s="1005">
        <f>(AI155*0.05)</f>
        <v>336.6</v>
      </c>
      <c r="AL155" s="249"/>
      <c r="AM155" s="685"/>
      <c r="AN155" s="1357"/>
    </row>
    <row r="156" spans="2:40">
      <c r="B156" s="7" t="s">
        <v>3</v>
      </c>
      <c r="C156" s="8" t="s">
        <v>4</v>
      </c>
      <c r="D156" s="9" t="s">
        <v>18</v>
      </c>
      <c r="E156" s="9" t="s">
        <v>19</v>
      </c>
      <c r="F156" s="9" t="s">
        <v>19</v>
      </c>
      <c r="G156" s="9" t="s">
        <v>20</v>
      </c>
      <c r="H156" s="9" t="s">
        <v>21</v>
      </c>
      <c r="I156" s="9" t="s">
        <v>22</v>
      </c>
      <c r="J156" s="9" t="s">
        <v>19</v>
      </c>
      <c r="K156" s="9" t="s">
        <v>23</v>
      </c>
      <c r="L156" s="9" t="s">
        <v>23</v>
      </c>
      <c r="M156" s="9" t="s">
        <v>24</v>
      </c>
      <c r="N156" s="9" t="s">
        <v>20</v>
      </c>
      <c r="O156" s="9" t="s">
        <v>25</v>
      </c>
      <c r="P156" s="9" t="s">
        <v>0</v>
      </c>
      <c r="Q156" s="9" t="s">
        <v>11</v>
      </c>
      <c r="R156" s="9" t="s">
        <v>11</v>
      </c>
      <c r="S156" s="9" t="s">
        <v>26</v>
      </c>
      <c r="U156" s="553"/>
      <c r="V156" s="369" t="s">
        <v>59</v>
      </c>
      <c r="W156" s="209">
        <v>281</v>
      </c>
      <c r="X156" s="209" t="s">
        <v>36</v>
      </c>
      <c r="Y156" s="210">
        <v>42383</v>
      </c>
      <c r="Z156" s="209">
        <v>200</v>
      </c>
      <c r="AA156" s="209" t="s">
        <v>35</v>
      </c>
      <c r="AB156" s="211">
        <v>66</v>
      </c>
      <c r="AC156" s="209">
        <v>9124</v>
      </c>
      <c r="AD156" s="212">
        <v>42402</v>
      </c>
      <c r="AE156" s="210">
        <v>42401</v>
      </c>
      <c r="AF156" s="209">
        <v>2660</v>
      </c>
      <c r="AG156" s="270">
        <v>201000</v>
      </c>
      <c r="AH156" s="270">
        <f>(AG156-Z156*1000)</f>
        <v>1000</v>
      </c>
      <c r="AI156" s="199">
        <f>(AG156*AB156/1000)</f>
        <v>13266</v>
      </c>
      <c r="AJ156" s="197">
        <f>(AE156+35)</f>
        <v>42436</v>
      </c>
      <c r="AK156" s="200">
        <f>(AI156*0.05)</f>
        <v>663.30000000000007</v>
      </c>
      <c r="AL156" s="250"/>
      <c r="AM156" s="685"/>
      <c r="AN156" s="1357"/>
    </row>
    <row r="157" spans="2:40" ht="15" thickBot="1">
      <c r="B157" s="810"/>
      <c r="C157" s="194"/>
      <c r="D157" s="194"/>
      <c r="E157" s="195" t="s">
        <v>3</v>
      </c>
      <c r="F157" s="195" t="s">
        <v>18</v>
      </c>
      <c r="G157" s="195"/>
      <c r="H157" s="194"/>
      <c r="I157" s="195" t="s">
        <v>21</v>
      </c>
      <c r="J157" s="195" t="s">
        <v>3</v>
      </c>
      <c r="K157" s="195" t="s">
        <v>27</v>
      </c>
      <c r="L157" s="195" t="s">
        <v>28</v>
      </c>
      <c r="M157" s="194"/>
      <c r="N157" s="194"/>
      <c r="O157" s="194"/>
      <c r="P157" s="194"/>
      <c r="Q157" s="195" t="s">
        <v>33</v>
      </c>
      <c r="R157" s="195" t="s">
        <v>30</v>
      </c>
      <c r="S157" s="8"/>
      <c r="U157" s="553"/>
      <c r="V157" s="369" t="s">
        <v>59</v>
      </c>
      <c r="W157" s="209">
        <v>282</v>
      </c>
      <c r="X157" s="209" t="s">
        <v>36</v>
      </c>
      <c r="Y157" s="210">
        <v>42422</v>
      </c>
      <c r="Z157" s="209">
        <v>100</v>
      </c>
      <c r="AA157" s="209" t="s">
        <v>35</v>
      </c>
      <c r="AB157" s="211">
        <v>66</v>
      </c>
      <c r="AC157" s="209">
        <v>9124</v>
      </c>
      <c r="AD157" s="212">
        <v>42448</v>
      </c>
      <c r="AE157" s="210">
        <v>42446</v>
      </c>
      <c r="AF157" s="209">
        <v>2688</v>
      </c>
      <c r="AG157" s="270">
        <v>102000</v>
      </c>
      <c r="AH157" s="270">
        <f>(AG157-Z157*1000)</f>
        <v>2000</v>
      </c>
      <c r="AI157" s="199">
        <f>(AG157*AB157/1000)</f>
        <v>6732</v>
      </c>
      <c r="AJ157" s="197">
        <f>(AE157+35)</f>
        <v>42481</v>
      </c>
      <c r="AK157" s="200">
        <f>(AI157*0.05)</f>
        <v>336.6</v>
      </c>
      <c r="AL157" s="250"/>
      <c r="AM157" s="879"/>
      <c r="AN157" s="2"/>
    </row>
    <row r="158" spans="2:40">
      <c r="B158" s="806" t="s">
        <v>98</v>
      </c>
      <c r="C158" s="566" t="s">
        <v>99</v>
      </c>
      <c r="D158" s="355">
        <v>96</v>
      </c>
      <c r="E158" s="184" t="s">
        <v>74</v>
      </c>
      <c r="F158" s="187">
        <v>42464</v>
      </c>
      <c r="G158" s="188">
        <v>400</v>
      </c>
      <c r="H158" s="184" t="s">
        <v>96</v>
      </c>
      <c r="I158" s="185">
        <v>10.3</v>
      </c>
      <c r="J158" s="355"/>
      <c r="K158" s="359">
        <v>42552</v>
      </c>
      <c r="L158" s="187">
        <f>(K158)</f>
        <v>42552</v>
      </c>
      <c r="M158" s="355"/>
      <c r="N158" s="185">
        <v>400</v>
      </c>
      <c r="O158" s="185">
        <f>(N158-G158)</f>
        <v>0</v>
      </c>
      <c r="P158" s="189">
        <f t="shared" ref="P158:P163" si="26">(N158*I158)</f>
        <v>4120</v>
      </c>
      <c r="Q158" s="1421">
        <f t="shared" ref="Q158:Q163" si="27">(L158+28)</f>
        <v>42580</v>
      </c>
      <c r="R158" s="185">
        <f>(P158*0.04)</f>
        <v>164.8</v>
      </c>
      <c r="S158" s="1471"/>
      <c r="U158" s="553"/>
      <c r="V158" s="369" t="s">
        <v>59</v>
      </c>
      <c r="W158" s="209">
        <v>283</v>
      </c>
      <c r="X158" s="209" t="s">
        <v>36</v>
      </c>
      <c r="Y158" s="210">
        <v>42422</v>
      </c>
      <c r="Z158" s="209">
        <v>100</v>
      </c>
      <c r="AA158" s="209" t="s">
        <v>35</v>
      </c>
      <c r="AB158" s="211">
        <v>66</v>
      </c>
      <c r="AC158" s="209">
        <v>9124</v>
      </c>
      <c r="AD158" s="212">
        <v>42461</v>
      </c>
      <c r="AE158" s="210">
        <v>42461</v>
      </c>
      <c r="AF158" s="209">
        <v>2705</v>
      </c>
      <c r="AG158" s="270">
        <v>102000</v>
      </c>
      <c r="AH158" s="270">
        <f>(AG158-Z158*1000)</f>
        <v>2000</v>
      </c>
      <c r="AI158" s="199">
        <f>(AG158*AB158/1000)</f>
        <v>6732</v>
      </c>
      <c r="AJ158" s="197">
        <f>(AE158+35)</f>
        <v>42496</v>
      </c>
      <c r="AK158" s="200">
        <f>(AI158*0.05)</f>
        <v>336.6</v>
      </c>
      <c r="AL158" s="250"/>
      <c r="AM158" s="879"/>
      <c r="AN158" s="2"/>
    </row>
    <row r="159" spans="2:40" ht="15" thickBot="1">
      <c r="B159" s="806" t="s">
        <v>98</v>
      </c>
      <c r="C159" s="566" t="s">
        <v>99</v>
      </c>
      <c r="D159" s="355">
        <v>97</v>
      </c>
      <c r="E159" s="184" t="s">
        <v>74</v>
      </c>
      <c r="F159" s="187">
        <v>42464</v>
      </c>
      <c r="G159" s="188">
        <v>400</v>
      </c>
      <c r="H159" s="184" t="s">
        <v>96</v>
      </c>
      <c r="I159" s="185">
        <v>10.3</v>
      </c>
      <c r="J159" s="355"/>
      <c r="K159" s="359">
        <v>42559</v>
      </c>
      <c r="L159" s="187">
        <f>(K159)</f>
        <v>42559</v>
      </c>
      <c r="M159" s="355"/>
      <c r="N159" s="185">
        <v>400</v>
      </c>
      <c r="O159" s="185">
        <f>(N159-G159)</f>
        <v>0</v>
      </c>
      <c r="P159" s="189">
        <f t="shared" si="26"/>
        <v>4120</v>
      </c>
      <c r="Q159" s="1421">
        <f t="shared" si="27"/>
        <v>42587</v>
      </c>
      <c r="R159" s="185">
        <f>(P159*0.04)</f>
        <v>164.8</v>
      </c>
      <c r="S159" s="339"/>
      <c r="U159" s="581"/>
      <c r="V159" s="811"/>
      <c r="W159" s="478"/>
      <c r="X159" s="478"/>
      <c r="Y159" s="759"/>
      <c r="Z159" s="760"/>
      <c r="AA159" s="478"/>
      <c r="AB159" s="645"/>
      <c r="AC159" s="639"/>
      <c r="AD159" s="761"/>
      <c r="AE159" s="450"/>
      <c r="AF159" s="449"/>
      <c r="AG159" s="644"/>
      <c r="AH159" s="644"/>
      <c r="AI159" s="645"/>
      <c r="AJ159" s="450"/>
      <c r="AK159" s="461"/>
      <c r="AL159" s="1734"/>
      <c r="AM159" s="879"/>
      <c r="AN159" s="2"/>
    </row>
    <row r="160" spans="2:40">
      <c r="B160" s="806" t="s">
        <v>98</v>
      </c>
      <c r="C160" s="566" t="s">
        <v>99</v>
      </c>
      <c r="D160" s="355">
        <v>98</v>
      </c>
      <c r="E160" s="184" t="s">
        <v>74</v>
      </c>
      <c r="F160" s="187">
        <v>42464</v>
      </c>
      <c r="G160" s="188">
        <v>400</v>
      </c>
      <c r="H160" s="184" t="s">
        <v>96</v>
      </c>
      <c r="I160" s="185">
        <v>10.3</v>
      </c>
      <c r="J160" s="355"/>
      <c r="K160" s="359">
        <v>42566</v>
      </c>
      <c r="L160" s="187">
        <f>(K160)</f>
        <v>42566</v>
      </c>
      <c r="M160" s="355"/>
      <c r="N160" s="185">
        <v>400</v>
      </c>
      <c r="O160" s="185">
        <f>(N160-G160)</f>
        <v>0</v>
      </c>
      <c r="P160" s="189">
        <f t="shared" si="26"/>
        <v>4120</v>
      </c>
      <c r="Q160" s="1421">
        <f t="shared" si="27"/>
        <v>42594</v>
      </c>
      <c r="R160" s="185">
        <f>(P160*0.04)</f>
        <v>164.8</v>
      </c>
      <c r="S160" s="339"/>
      <c r="V160" s="892"/>
      <c r="W160" s="892"/>
      <c r="X160" s="892"/>
      <c r="Y160" s="893"/>
      <c r="Z160" s="894"/>
      <c r="AA160" s="892"/>
      <c r="AB160" s="721"/>
      <c r="AC160" s="677"/>
      <c r="AD160" s="895"/>
      <c r="AE160" s="720"/>
      <c r="AF160" s="719"/>
      <c r="AG160" s="722"/>
      <c r="AH160" s="722"/>
      <c r="AI160" s="721"/>
      <c r="AJ160" s="720"/>
      <c r="AK160" s="685"/>
      <c r="AL160" s="1357"/>
      <c r="AM160" s="879"/>
      <c r="AN160" s="2"/>
    </row>
    <row r="161" spans="2:46" ht="24" thickBot="1">
      <c r="B161" s="806" t="s">
        <v>98</v>
      </c>
      <c r="C161" s="566" t="s">
        <v>99</v>
      </c>
      <c r="D161" s="355">
        <v>99</v>
      </c>
      <c r="E161" s="184" t="s">
        <v>74</v>
      </c>
      <c r="F161" s="187">
        <v>42464</v>
      </c>
      <c r="G161" s="188">
        <v>400</v>
      </c>
      <c r="H161" s="184" t="s">
        <v>96</v>
      </c>
      <c r="I161" s="185">
        <v>10.3</v>
      </c>
      <c r="J161" s="355"/>
      <c r="K161" s="359">
        <v>42573</v>
      </c>
      <c r="L161" s="187">
        <f>(K161)</f>
        <v>42573</v>
      </c>
      <c r="M161" s="355"/>
      <c r="N161" s="185">
        <v>400</v>
      </c>
      <c r="O161" s="185">
        <f>(N161-G161)</f>
        <v>0</v>
      </c>
      <c r="P161" s="189">
        <f t="shared" si="26"/>
        <v>4120</v>
      </c>
      <c r="Q161" s="1421">
        <f t="shared" si="27"/>
        <v>42601</v>
      </c>
      <c r="R161" s="185">
        <f>(P161*0.04)</f>
        <v>164.8</v>
      </c>
      <c r="S161" s="339"/>
      <c r="V161" s="94" t="s">
        <v>83</v>
      </c>
      <c r="W161" t="s">
        <v>221</v>
      </c>
      <c r="AC161" s="660" t="s">
        <v>244</v>
      </c>
      <c r="AH161" s="999"/>
      <c r="AI161" s="1930"/>
      <c r="AJ161" s="999"/>
      <c r="AK161" s="999"/>
      <c r="AL161" s="999"/>
      <c r="AM161" s="879"/>
      <c r="AN161" s="2"/>
    </row>
    <row r="162" spans="2:46">
      <c r="B162" s="806" t="s">
        <v>98</v>
      </c>
      <c r="C162" s="566" t="s">
        <v>99</v>
      </c>
      <c r="D162" s="355">
        <v>100</v>
      </c>
      <c r="E162" s="184" t="s">
        <v>74</v>
      </c>
      <c r="F162" s="187">
        <v>42464</v>
      </c>
      <c r="G162" s="188">
        <v>400</v>
      </c>
      <c r="H162" s="184" t="s">
        <v>96</v>
      </c>
      <c r="I162" s="185">
        <v>10.3</v>
      </c>
      <c r="J162" s="355"/>
      <c r="K162" s="359">
        <v>42580</v>
      </c>
      <c r="L162" s="187">
        <f>(K162)</f>
        <v>42580</v>
      </c>
      <c r="M162" s="355"/>
      <c r="N162" s="185">
        <v>400</v>
      </c>
      <c r="O162" s="185">
        <f>(N162-G162)</f>
        <v>0</v>
      </c>
      <c r="P162" s="189">
        <f t="shared" si="26"/>
        <v>4120</v>
      </c>
      <c r="Q162" s="357">
        <f t="shared" si="27"/>
        <v>42608</v>
      </c>
      <c r="R162" s="185">
        <f>(P162*0.04)</f>
        <v>164.8</v>
      </c>
      <c r="S162" s="339"/>
      <c r="U162" s="546"/>
      <c r="V162" s="548"/>
      <c r="W162" s="157"/>
      <c r="X162" s="6" t="s">
        <v>14</v>
      </c>
      <c r="Y162" s="6" t="s">
        <v>12</v>
      </c>
      <c r="Z162" s="6"/>
      <c r="AA162" s="4"/>
      <c r="AB162" s="6" t="s">
        <v>15</v>
      </c>
      <c r="AC162" s="6" t="s">
        <v>16</v>
      </c>
      <c r="AD162" s="150" t="s">
        <v>12</v>
      </c>
      <c r="AE162" s="6" t="s">
        <v>12</v>
      </c>
      <c r="AF162" s="4"/>
      <c r="AG162" s="4"/>
      <c r="AH162" s="10"/>
      <c r="AI162" s="10"/>
      <c r="AJ162" s="153" t="s">
        <v>12</v>
      </c>
      <c r="AK162" s="8" t="s">
        <v>17</v>
      </c>
      <c r="AL162" s="8"/>
      <c r="AM162" s="881"/>
      <c r="AN162" s="2"/>
    </row>
    <row r="163" spans="2:46" ht="23.4">
      <c r="B163" s="355" t="s">
        <v>426</v>
      </c>
      <c r="C163" s="355" t="s">
        <v>452</v>
      </c>
      <c r="D163" s="355">
        <v>1</v>
      </c>
      <c r="E163" s="355" t="s">
        <v>101</v>
      </c>
      <c r="F163" s="357">
        <v>42544</v>
      </c>
      <c r="G163" s="355">
        <v>13.5</v>
      </c>
      <c r="H163" s="184" t="s">
        <v>96</v>
      </c>
      <c r="I163" s="185">
        <v>12</v>
      </c>
      <c r="J163" s="355" t="s">
        <v>78</v>
      </c>
      <c r="K163" s="186">
        <v>42550</v>
      </c>
      <c r="L163" s="187">
        <v>42550</v>
      </c>
      <c r="M163" s="184" t="s">
        <v>78</v>
      </c>
      <c r="N163" s="185">
        <v>13.5</v>
      </c>
      <c r="O163" s="185">
        <f>(N163-G163*1)</f>
        <v>0</v>
      </c>
      <c r="P163" s="189">
        <f t="shared" si="26"/>
        <v>162</v>
      </c>
      <c r="Q163" s="187">
        <f t="shared" si="27"/>
        <v>42578</v>
      </c>
      <c r="R163" s="185">
        <f>(P163*0.05)</f>
        <v>8.1</v>
      </c>
      <c r="S163" s="339"/>
      <c r="U163" s="179"/>
      <c r="V163" s="469" t="s">
        <v>4</v>
      </c>
      <c r="W163" s="153" t="s">
        <v>18</v>
      </c>
      <c r="X163" s="8" t="s">
        <v>19</v>
      </c>
      <c r="Y163" s="8" t="s">
        <v>19</v>
      </c>
      <c r="Z163" s="8" t="s">
        <v>20</v>
      </c>
      <c r="AA163" s="8" t="s">
        <v>21</v>
      </c>
      <c r="AB163" s="8" t="s">
        <v>22</v>
      </c>
      <c r="AC163" s="8" t="s">
        <v>19</v>
      </c>
      <c r="AD163" s="152" t="s">
        <v>23</v>
      </c>
      <c r="AE163" s="8" t="s">
        <v>23</v>
      </c>
      <c r="AF163" s="8" t="s">
        <v>24</v>
      </c>
      <c r="AG163" s="8" t="s">
        <v>20</v>
      </c>
      <c r="AH163" s="8" t="s">
        <v>25</v>
      </c>
      <c r="AI163" s="8" t="s">
        <v>0</v>
      </c>
      <c r="AJ163" s="153" t="s">
        <v>11</v>
      </c>
      <c r="AK163" s="8" t="s">
        <v>11</v>
      </c>
      <c r="AL163" s="8" t="s">
        <v>26</v>
      </c>
      <c r="AM163" s="879"/>
      <c r="AR163" s="94"/>
    </row>
    <row r="164" spans="2:46" ht="18">
      <c r="B164" s="806"/>
      <c r="C164" s="182"/>
      <c r="D164" s="182"/>
      <c r="E164" s="182"/>
      <c r="F164" s="182"/>
      <c r="G164" s="1468"/>
      <c r="H164" s="182"/>
      <c r="I164" s="182"/>
      <c r="J164" s="182"/>
      <c r="K164" s="182"/>
      <c r="L164" s="182"/>
      <c r="M164" s="182"/>
      <c r="N164" s="182"/>
      <c r="O164" s="182"/>
      <c r="P164" s="1588"/>
      <c r="Q164" s="182"/>
      <c r="R164" s="182"/>
      <c r="S164" s="339"/>
      <c r="U164" s="179"/>
      <c r="V164" s="549"/>
      <c r="W164" s="224"/>
      <c r="X164" s="8" t="s">
        <v>3</v>
      </c>
      <c r="Y164" s="8" t="s">
        <v>18</v>
      </c>
      <c r="Z164" s="8"/>
      <c r="AA164" s="10"/>
      <c r="AB164" s="8" t="s">
        <v>21</v>
      </c>
      <c r="AC164" s="8" t="s">
        <v>3</v>
      </c>
      <c r="AD164" s="152" t="s">
        <v>27</v>
      </c>
      <c r="AE164" s="8" t="s">
        <v>28</v>
      </c>
      <c r="AF164" s="10"/>
      <c r="AG164" s="10"/>
      <c r="AH164" s="10"/>
      <c r="AI164" s="10"/>
      <c r="AJ164" s="153" t="s">
        <v>29</v>
      </c>
      <c r="AK164" s="8" t="s">
        <v>30</v>
      </c>
      <c r="AL164" s="8"/>
      <c r="AM164" s="879"/>
      <c r="AN164" s="1467"/>
      <c r="AR164" s="254"/>
      <c r="AS164" s="254"/>
      <c r="AT164" s="256"/>
    </row>
    <row r="165" spans="2:46" ht="15" thickBot="1">
      <c r="B165" s="806"/>
      <c r="C165" s="182"/>
      <c r="D165" s="182"/>
      <c r="E165" s="182"/>
      <c r="F165" s="182"/>
      <c r="G165" s="220"/>
      <c r="H165" s="838"/>
      <c r="I165" s="838"/>
      <c r="J165" s="1469"/>
      <c r="K165" s="1469"/>
      <c r="L165" s="1469"/>
      <c r="M165" s="838"/>
      <c r="N165" s="1469"/>
      <c r="O165" s="1469"/>
      <c r="P165" s="1599"/>
      <c r="Q165" s="1469"/>
      <c r="R165" s="838"/>
      <c r="S165" s="1472"/>
      <c r="U165" s="547"/>
      <c r="V165" s="550"/>
      <c r="W165" s="155"/>
      <c r="X165" s="14"/>
      <c r="Y165" s="13"/>
      <c r="Z165" s="14"/>
      <c r="AA165" s="13"/>
      <c r="AB165" s="14"/>
      <c r="AC165" s="13"/>
      <c r="AD165" s="154"/>
      <c r="AE165" s="13"/>
      <c r="AF165" s="13"/>
      <c r="AG165" s="13"/>
      <c r="AH165" s="13"/>
      <c r="AI165" s="13"/>
      <c r="AJ165" s="155"/>
      <c r="AK165" s="13"/>
      <c r="AL165" s="13"/>
      <c r="AM165" s="879"/>
      <c r="AR165" s="256"/>
      <c r="AS165" s="256"/>
      <c r="AT165" s="256"/>
    </row>
    <row r="166" spans="2:46" ht="15" thickBot="1">
      <c r="B166" s="806"/>
      <c r="C166" s="182"/>
      <c r="D166" s="182"/>
      <c r="E166" s="182"/>
      <c r="F166" s="182"/>
      <c r="G166" s="201"/>
      <c r="H166" s="839"/>
      <c r="I166" s="1469"/>
      <c r="J166" s="1469"/>
      <c r="K166" s="1469"/>
      <c r="L166" s="1469"/>
      <c r="M166" s="1469"/>
      <c r="N166" s="1469"/>
      <c r="O166" s="1469"/>
      <c r="P166" s="1599"/>
      <c r="Q166" s="1469"/>
      <c r="R166" s="1469"/>
      <c r="S166" s="1473"/>
      <c r="U166" s="1193"/>
      <c r="V166" s="1801"/>
      <c r="W166" s="1802"/>
      <c r="X166" s="1785"/>
      <c r="Y166" s="1784"/>
      <c r="Z166" s="1803"/>
      <c r="AA166" s="1785"/>
      <c r="AB166" s="1804"/>
      <c r="AC166" s="1805"/>
      <c r="AD166" s="1783"/>
      <c r="AE166" s="1784"/>
      <c r="AF166" s="1806"/>
      <c r="AG166" s="1807"/>
      <c r="AH166" s="1786"/>
      <c r="AI166" s="1787"/>
      <c r="AJ166" s="1784"/>
      <c r="AK166" s="1808"/>
      <c r="AL166" s="1809"/>
      <c r="AM166" s="879"/>
      <c r="AR166" s="254"/>
      <c r="AS166" s="254"/>
      <c r="AT166" s="256"/>
    </row>
    <row r="167" spans="2:46">
      <c r="B167" s="806"/>
      <c r="C167" s="182"/>
      <c r="D167" s="182"/>
      <c r="E167" s="182"/>
      <c r="F167" s="182"/>
      <c r="G167" s="220"/>
      <c r="H167" s="838"/>
      <c r="I167" s="838"/>
      <c r="J167" s="1469"/>
      <c r="K167" s="1469"/>
      <c r="L167" s="1469"/>
      <c r="M167" s="838"/>
      <c r="N167" s="1469"/>
      <c r="O167" s="1469"/>
      <c r="P167" s="1599"/>
      <c r="Q167" s="1469"/>
      <c r="R167" s="838"/>
      <c r="S167" s="1472"/>
      <c r="AM167" s="879"/>
      <c r="AR167" s="681"/>
      <c r="AS167" s="681"/>
      <c r="AT167" s="682"/>
    </row>
    <row r="168" spans="2:46" ht="24" thickBot="1">
      <c r="B168" s="1426"/>
      <c r="C168" s="326"/>
      <c r="D168" s="326"/>
      <c r="E168" s="326"/>
      <c r="F168" s="326"/>
      <c r="G168" s="639"/>
      <c r="H168" s="478"/>
      <c r="I168" s="478"/>
      <c r="J168" s="478"/>
      <c r="K168" s="1474"/>
      <c r="L168" s="478"/>
      <c r="M168" s="449"/>
      <c r="N168" s="1475"/>
      <c r="O168" s="478"/>
      <c r="P168" s="518">
        <f>SUM(P158:P167)</f>
        <v>20762</v>
      </c>
      <c r="Q168" s="759"/>
      <c r="R168" s="518">
        <f>(P168*0.06)</f>
        <v>1245.72</v>
      </c>
      <c r="S168" s="1476"/>
      <c r="V168" s="94" t="s">
        <v>556</v>
      </c>
      <c r="W168" t="s">
        <v>557</v>
      </c>
      <c r="AC168" s="660"/>
      <c r="AH168" s="999"/>
      <c r="AI168" s="999"/>
      <c r="AJ168" s="999"/>
      <c r="AK168" s="999"/>
      <c r="AL168" s="999"/>
      <c r="AM168" s="879"/>
      <c r="AR168" s="875"/>
      <c r="AS168" s="876"/>
      <c r="AT168" s="875"/>
    </row>
    <row r="169" spans="2:46">
      <c r="U169" s="546"/>
      <c r="V169" s="548"/>
      <c r="W169" s="157"/>
      <c r="X169" s="6" t="s">
        <v>14</v>
      </c>
      <c r="Y169" s="6" t="s">
        <v>12</v>
      </c>
      <c r="Z169" s="6"/>
      <c r="AA169" s="4"/>
      <c r="AB169" s="6" t="s">
        <v>15</v>
      </c>
      <c r="AC169" s="6" t="s">
        <v>16</v>
      </c>
      <c r="AD169" s="150" t="s">
        <v>12</v>
      </c>
      <c r="AE169" s="6" t="s">
        <v>12</v>
      </c>
      <c r="AF169" s="4"/>
      <c r="AG169" s="4"/>
      <c r="AH169" s="10"/>
      <c r="AI169" s="10"/>
      <c r="AJ169" s="153" t="s">
        <v>12</v>
      </c>
      <c r="AK169" s="8" t="s">
        <v>17</v>
      </c>
      <c r="AL169" s="8"/>
      <c r="AM169" s="879"/>
      <c r="AR169" s="875"/>
      <c r="AS169" s="876"/>
      <c r="AT169" s="875"/>
    </row>
    <row r="170" spans="2:46" ht="18.600000000000001" thickBot="1">
      <c r="B170" s="1597" t="s">
        <v>474</v>
      </c>
      <c r="U170" s="179"/>
      <c r="V170" s="469" t="s">
        <v>4</v>
      </c>
      <c r="W170" s="153" t="s">
        <v>18</v>
      </c>
      <c r="X170" s="8" t="s">
        <v>19</v>
      </c>
      <c r="Y170" s="8" t="s">
        <v>19</v>
      </c>
      <c r="Z170" s="8" t="s">
        <v>20</v>
      </c>
      <c r="AA170" s="8" t="s">
        <v>21</v>
      </c>
      <c r="AB170" s="8" t="s">
        <v>22</v>
      </c>
      <c r="AC170" s="8" t="s">
        <v>19</v>
      </c>
      <c r="AD170" s="152" t="s">
        <v>23</v>
      </c>
      <c r="AE170" s="8" t="s">
        <v>23</v>
      </c>
      <c r="AF170" s="8" t="s">
        <v>24</v>
      </c>
      <c r="AG170" s="8" t="s">
        <v>20</v>
      </c>
      <c r="AH170" s="8" t="s">
        <v>25</v>
      </c>
      <c r="AI170" s="8" t="s">
        <v>0</v>
      </c>
      <c r="AJ170" s="153" t="s">
        <v>11</v>
      </c>
      <c r="AK170" s="8" t="s">
        <v>11</v>
      </c>
      <c r="AL170" s="8" t="s">
        <v>26</v>
      </c>
      <c r="AM170" s="879"/>
      <c r="AR170" s="726"/>
      <c r="AS170" s="888"/>
      <c r="AT170" s="726"/>
    </row>
    <row r="171" spans="2:46">
      <c r="B171" s="3"/>
      <c r="C171" s="4"/>
      <c r="D171" s="4"/>
      <c r="E171" s="5" t="s">
        <v>14</v>
      </c>
      <c r="F171" s="5" t="s">
        <v>12</v>
      </c>
      <c r="G171" s="5"/>
      <c r="H171" s="4"/>
      <c r="I171" s="5" t="s">
        <v>15</v>
      </c>
      <c r="J171" s="5" t="s">
        <v>16</v>
      </c>
      <c r="K171" s="5" t="s">
        <v>12</v>
      </c>
      <c r="L171" s="5" t="s">
        <v>12</v>
      </c>
      <c r="M171" s="4"/>
      <c r="N171" s="4"/>
      <c r="O171" s="4"/>
      <c r="P171" s="4"/>
      <c r="Q171" s="5" t="s">
        <v>12</v>
      </c>
      <c r="R171" s="5" t="s">
        <v>17</v>
      </c>
      <c r="S171" s="6"/>
      <c r="U171" s="179"/>
      <c r="V171" s="549"/>
      <c r="W171" s="224"/>
      <c r="X171" s="8" t="s">
        <v>3</v>
      </c>
      <c r="Y171" s="8" t="s">
        <v>18</v>
      </c>
      <c r="Z171" s="8"/>
      <c r="AA171" s="10"/>
      <c r="AB171" s="8" t="s">
        <v>21</v>
      </c>
      <c r="AC171" s="8" t="s">
        <v>3</v>
      </c>
      <c r="AD171" s="152" t="s">
        <v>27</v>
      </c>
      <c r="AE171" s="8" t="s">
        <v>28</v>
      </c>
      <c r="AF171" s="10"/>
      <c r="AG171" s="10"/>
      <c r="AH171" s="10"/>
      <c r="AI171" s="10"/>
      <c r="AJ171" s="153" t="s">
        <v>29</v>
      </c>
      <c r="AK171" s="8" t="s">
        <v>30</v>
      </c>
      <c r="AL171" s="8"/>
      <c r="AM171" s="879"/>
      <c r="AR171" s="726"/>
      <c r="AS171" s="775"/>
      <c r="AT171" s="775"/>
    </row>
    <row r="172" spans="2:46" ht="15" thickBot="1">
      <c r="B172" s="7" t="s">
        <v>3</v>
      </c>
      <c r="C172" s="8" t="s">
        <v>4</v>
      </c>
      <c r="D172" s="9" t="s">
        <v>18</v>
      </c>
      <c r="E172" s="9" t="s">
        <v>19</v>
      </c>
      <c r="F172" s="9" t="s">
        <v>19</v>
      </c>
      <c r="G172" s="9" t="s">
        <v>20</v>
      </c>
      <c r="H172" s="9" t="s">
        <v>21</v>
      </c>
      <c r="I172" s="9" t="s">
        <v>22</v>
      </c>
      <c r="J172" s="9" t="s">
        <v>19</v>
      </c>
      <c r="K172" s="9" t="s">
        <v>23</v>
      </c>
      <c r="L172" s="9" t="s">
        <v>23</v>
      </c>
      <c r="M172" s="9" t="s">
        <v>24</v>
      </c>
      <c r="N172" s="9" t="s">
        <v>20</v>
      </c>
      <c r="O172" s="9" t="s">
        <v>25</v>
      </c>
      <c r="P172" s="9" t="s">
        <v>0</v>
      </c>
      <c r="Q172" s="9" t="s">
        <v>11</v>
      </c>
      <c r="R172" s="9" t="s">
        <v>11</v>
      </c>
      <c r="S172" s="9" t="s">
        <v>26</v>
      </c>
      <c r="U172" s="547"/>
      <c r="V172" s="550"/>
      <c r="W172" s="705"/>
      <c r="X172" s="699"/>
      <c r="Y172" s="560"/>
      <c r="Z172" s="699"/>
      <c r="AA172" s="560"/>
      <c r="AB172" s="699"/>
      <c r="AC172" s="560"/>
      <c r="AD172" s="1603"/>
      <c r="AE172" s="560"/>
      <c r="AF172" s="560"/>
      <c r="AG172" s="560"/>
      <c r="AH172" s="560"/>
      <c r="AI172" s="560"/>
      <c r="AJ172" s="705"/>
      <c r="AK172" s="560"/>
      <c r="AL172" s="13"/>
      <c r="AM172" s="879"/>
      <c r="AR172" s="726"/>
      <c r="AS172" s="775"/>
      <c r="AT172" s="775"/>
    </row>
    <row r="173" spans="2:46" ht="15" thickBot="1">
      <c r="B173" s="810"/>
      <c r="C173" s="194"/>
      <c r="D173" s="194"/>
      <c r="E173" s="195" t="s">
        <v>3</v>
      </c>
      <c r="F173" s="195" t="s">
        <v>18</v>
      </c>
      <c r="G173" s="195"/>
      <c r="H173" s="194"/>
      <c r="I173" s="195" t="s">
        <v>21</v>
      </c>
      <c r="J173" s="195" t="s">
        <v>3</v>
      </c>
      <c r="K173" s="195" t="s">
        <v>27</v>
      </c>
      <c r="L173" s="195" t="s">
        <v>28</v>
      </c>
      <c r="M173" s="194"/>
      <c r="N173" s="194"/>
      <c r="O173" s="194"/>
      <c r="P173" s="194"/>
      <c r="Q173" s="195" t="s">
        <v>33</v>
      </c>
      <c r="R173" s="195" t="s">
        <v>30</v>
      </c>
      <c r="S173" s="8"/>
      <c r="U173" s="828"/>
      <c r="V173" s="1003" t="s">
        <v>558</v>
      </c>
      <c r="W173" s="1600" t="s">
        <v>393</v>
      </c>
      <c r="X173" s="813" t="s">
        <v>101</v>
      </c>
      <c r="Y173" s="989">
        <v>42781</v>
      </c>
      <c r="Z173" s="813">
        <v>10</v>
      </c>
      <c r="AA173" s="1286" t="s">
        <v>35</v>
      </c>
      <c r="AB173" s="1004">
        <v>154</v>
      </c>
      <c r="AC173" s="813" t="s">
        <v>78</v>
      </c>
      <c r="AD173" s="814">
        <v>42795</v>
      </c>
      <c r="AE173" s="989">
        <v>42790</v>
      </c>
      <c r="AF173" s="813">
        <v>1711</v>
      </c>
      <c r="AG173" s="1287">
        <v>7000</v>
      </c>
      <c r="AH173" s="1287">
        <f>(AG173-Z173*1000)</f>
        <v>-3000</v>
      </c>
      <c r="AI173" s="1006">
        <f>(AG173*AB173/1000)</f>
        <v>1078</v>
      </c>
      <c r="AJ173" s="1285">
        <f>(AE173+30)</f>
        <v>42820</v>
      </c>
      <c r="AK173" s="1005">
        <f>(AI173*0.05)</f>
        <v>53.900000000000006</v>
      </c>
      <c r="AL173" s="513"/>
      <c r="AM173" s="879"/>
    </row>
    <row r="174" spans="2:46" ht="23.4">
      <c r="B174" s="1923" t="s">
        <v>475</v>
      </c>
      <c r="C174" s="1383" t="s">
        <v>99</v>
      </c>
      <c r="D174" s="482">
        <v>1</v>
      </c>
      <c r="E174" s="184" t="s">
        <v>473</v>
      </c>
      <c r="F174" s="187">
        <v>42608</v>
      </c>
      <c r="G174" s="1810">
        <v>500</v>
      </c>
      <c r="H174" s="1534" t="s">
        <v>96</v>
      </c>
      <c r="I174" s="1424">
        <v>10.5</v>
      </c>
      <c r="J174" s="1656"/>
      <c r="K174" s="1536">
        <v>42613</v>
      </c>
      <c r="L174" s="1535">
        <v>42613</v>
      </c>
      <c r="M174" s="1811" t="s">
        <v>78</v>
      </c>
      <c r="N174" s="1812">
        <v>500</v>
      </c>
      <c r="O174" s="185">
        <f>(N174-G174)</f>
        <v>0</v>
      </c>
      <c r="P174" s="189">
        <f>(N174*I174)</f>
        <v>5250</v>
      </c>
      <c r="Q174" s="187">
        <f>(L174+28)</f>
        <v>42641</v>
      </c>
      <c r="R174" s="185">
        <f>(P174*0.06)</f>
        <v>315</v>
      </c>
      <c r="S174" s="1471"/>
      <c r="U174" s="553"/>
      <c r="V174" s="2003"/>
      <c r="W174" s="839"/>
      <c r="X174" s="839"/>
      <c r="Y174" s="839"/>
      <c r="Z174" s="839"/>
      <c r="AA174" s="839"/>
      <c r="AB174" s="839"/>
      <c r="AC174" s="839"/>
      <c r="AD174" s="839"/>
      <c r="AE174" s="839"/>
      <c r="AF174" s="839"/>
      <c r="AG174" s="839"/>
      <c r="AH174" s="839"/>
      <c r="AI174" s="839"/>
      <c r="AJ174" s="839"/>
      <c r="AK174" s="839"/>
      <c r="AL174" s="2004"/>
      <c r="AM174" s="879"/>
      <c r="AR174" s="808"/>
    </row>
    <row r="175" spans="2:46">
      <c r="B175" s="806"/>
      <c r="C175" s="566"/>
      <c r="D175" s="355"/>
      <c r="E175" s="184"/>
      <c r="F175" s="187"/>
      <c r="G175" s="188"/>
      <c r="H175" s="184"/>
      <c r="I175" s="185"/>
      <c r="J175" s="355"/>
      <c r="K175" s="359"/>
      <c r="L175" s="187"/>
      <c r="M175" s="355"/>
      <c r="N175" s="185"/>
      <c r="O175" s="185"/>
      <c r="P175" s="189"/>
      <c r="Q175" s="1421"/>
      <c r="R175" s="185"/>
      <c r="S175" s="339"/>
      <c r="U175" s="553"/>
      <c r="V175" s="2001"/>
      <c r="W175" s="838"/>
      <c r="X175" s="839"/>
      <c r="Y175" s="839"/>
      <c r="Z175" s="839"/>
      <c r="AA175" s="838"/>
      <c r="AB175" s="839"/>
      <c r="AC175" s="839"/>
      <c r="AD175" s="839"/>
      <c r="AE175" s="839"/>
      <c r="AF175" s="838"/>
      <c r="AG175" s="838"/>
      <c r="AH175" s="838"/>
      <c r="AI175" s="838"/>
      <c r="AJ175" s="839"/>
      <c r="AK175" s="839"/>
      <c r="AL175" s="2004"/>
      <c r="AM175" s="879"/>
      <c r="AR175" s="254"/>
      <c r="AS175" s="254"/>
      <c r="AT175" s="256"/>
    </row>
    <row r="176" spans="2:46">
      <c r="B176" s="806"/>
      <c r="C176" s="566"/>
      <c r="D176" s="355"/>
      <c r="E176" s="184"/>
      <c r="F176" s="187"/>
      <c r="G176" s="188"/>
      <c r="H176" s="184"/>
      <c r="I176" s="185"/>
      <c r="J176" s="355"/>
      <c r="K176" s="359"/>
      <c r="L176" s="187"/>
      <c r="M176" s="355"/>
      <c r="N176" s="185"/>
      <c r="O176" s="185"/>
      <c r="P176" s="189"/>
      <c r="Q176" s="1421"/>
      <c r="R176" s="185"/>
      <c r="S176" s="339"/>
      <c r="U176" s="553"/>
      <c r="V176" s="2002"/>
      <c r="W176" s="1999"/>
      <c r="X176" s="2000"/>
      <c r="Y176" s="1999"/>
      <c r="Z176" s="2000"/>
      <c r="AA176" s="1999"/>
      <c r="AB176" s="2000"/>
      <c r="AC176" s="1999"/>
      <c r="AD176" s="1999"/>
      <c r="AE176" s="1999"/>
      <c r="AF176" s="1999"/>
      <c r="AG176" s="1999"/>
      <c r="AH176" s="1999"/>
      <c r="AI176" s="1999"/>
      <c r="AJ176" s="1999"/>
      <c r="AK176" s="1999"/>
      <c r="AL176" s="2005"/>
      <c r="AM176" s="892"/>
      <c r="AR176" s="256"/>
      <c r="AS176" s="256"/>
      <c r="AT176" s="256"/>
    </row>
    <row r="177" spans="2:46" ht="15" thickBot="1">
      <c r="B177" s="1426"/>
      <c r="C177" s="1422"/>
      <c r="D177" s="854"/>
      <c r="E177" s="452"/>
      <c r="F177" s="456"/>
      <c r="G177" s="459"/>
      <c r="H177" s="452"/>
      <c r="I177" s="925"/>
      <c r="J177" s="854"/>
      <c r="K177" s="1423"/>
      <c r="L177" s="456"/>
      <c r="M177" s="854"/>
      <c r="N177" s="925"/>
      <c r="O177" s="925"/>
      <c r="P177" s="460"/>
      <c r="Q177" s="580"/>
      <c r="R177" s="925"/>
      <c r="S177" s="327"/>
      <c r="U177" s="581"/>
      <c r="V177" s="545"/>
      <c r="W177" s="1755"/>
      <c r="X177" s="449"/>
      <c r="Y177" s="450"/>
      <c r="Z177" s="2006"/>
      <c r="AA177" s="449"/>
      <c r="AB177" s="1815"/>
      <c r="AC177" s="2007"/>
      <c r="AD177" s="1816"/>
      <c r="AE177" s="450"/>
      <c r="AF177" s="639"/>
      <c r="AG177" s="760"/>
      <c r="AH177" s="644"/>
      <c r="AI177" s="645"/>
      <c r="AJ177" s="450"/>
      <c r="AK177" s="461"/>
      <c r="AL177" s="1646"/>
      <c r="AM177" s="879"/>
      <c r="AR177" s="254"/>
      <c r="AS177" s="254"/>
      <c r="AT177" s="256"/>
    </row>
    <row r="178" spans="2:46" ht="15" thickBot="1">
      <c r="B178" s="896"/>
      <c r="C178" s="726"/>
      <c r="D178" s="896"/>
      <c r="E178" s="726"/>
      <c r="F178" s="723"/>
      <c r="G178" s="727"/>
      <c r="H178" s="726"/>
      <c r="I178" s="724"/>
      <c r="J178" s="896"/>
      <c r="K178" s="899"/>
      <c r="L178" s="723"/>
      <c r="M178" s="896"/>
      <c r="N178" s="724"/>
      <c r="O178" s="724"/>
      <c r="P178" s="725"/>
      <c r="Q178" s="897"/>
      <c r="R178" s="724"/>
      <c r="V178" s="719"/>
      <c r="W178" s="873"/>
      <c r="X178" s="719"/>
      <c r="Y178" s="720"/>
      <c r="Z178" s="1800"/>
      <c r="AA178" s="719"/>
      <c r="AB178" s="1756"/>
      <c r="AC178" s="1775"/>
      <c r="AD178" s="1542"/>
      <c r="AE178" s="720"/>
      <c r="AF178" s="719"/>
      <c r="AG178" s="722"/>
      <c r="AH178" s="722"/>
      <c r="AI178" s="721"/>
      <c r="AJ178" s="720"/>
      <c r="AK178" s="685"/>
      <c r="AL178" s="1357"/>
      <c r="AM178" s="879"/>
      <c r="AR178" s="681"/>
      <c r="AS178" s="681"/>
      <c r="AT178" s="682"/>
    </row>
    <row r="179" spans="2:46" ht="24" thickBot="1">
      <c r="B179" s="1597" t="s">
        <v>477</v>
      </c>
      <c r="V179" s="94" t="s">
        <v>581</v>
      </c>
      <c r="X179" t="s">
        <v>220</v>
      </c>
      <c r="Z179" s="2"/>
      <c r="AH179" s="1193"/>
      <c r="AI179" s="1194"/>
      <c r="AJ179" s="1194"/>
      <c r="AK179" s="1194"/>
      <c r="AL179" s="1195"/>
      <c r="AM179" s="879"/>
      <c r="AR179" s="875"/>
      <c r="AS179" s="876"/>
      <c r="AT179" s="875"/>
    </row>
    <row r="180" spans="2:46">
      <c r="B180" s="3"/>
      <c r="C180" s="4"/>
      <c r="D180" s="4"/>
      <c r="E180" s="5" t="s">
        <v>14</v>
      </c>
      <c r="F180" s="5" t="s">
        <v>12</v>
      </c>
      <c r="G180" s="5"/>
      <c r="H180" s="4"/>
      <c r="I180" s="5" t="s">
        <v>15</v>
      </c>
      <c r="J180" s="5" t="s">
        <v>16</v>
      </c>
      <c r="K180" s="5" t="s">
        <v>12</v>
      </c>
      <c r="L180" s="5" t="s">
        <v>12</v>
      </c>
      <c r="M180" s="4"/>
      <c r="N180" s="4"/>
      <c r="O180" s="4"/>
      <c r="P180" s="4"/>
      <c r="Q180" s="5" t="s">
        <v>12</v>
      </c>
      <c r="R180" s="5" t="s">
        <v>17</v>
      </c>
      <c r="S180" s="6"/>
      <c r="U180" s="546"/>
      <c r="V180" s="548"/>
      <c r="W180" s="157"/>
      <c r="X180" s="6" t="s">
        <v>14</v>
      </c>
      <c r="Y180" s="6" t="s">
        <v>12</v>
      </c>
      <c r="Z180" s="6"/>
      <c r="AA180" s="4"/>
      <c r="AB180" s="6" t="s">
        <v>15</v>
      </c>
      <c r="AC180" s="6" t="s">
        <v>16</v>
      </c>
      <c r="AD180" s="6" t="s">
        <v>12</v>
      </c>
      <c r="AE180" s="6" t="s">
        <v>12</v>
      </c>
      <c r="AF180" s="4"/>
      <c r="AG180" s="4"/>
      <c r="AH180" s="10"/>
      <c r="AI180" s="10"/>
      <c r="AJ180" s="8" t="s">
        <v>12</v>
      </c>
      <c r="AK180" s="8" t="s">
        <v>17</v>
      </c>
      <c r="AL180" s="8" t="s">
        <v>12</v>
      </c>
      <c r="AM180" s="879"/>
      <c r="AR180" s="892"/>
      <c r="AS180" s="892"/>
      <c r="AT180" s="892"/>
    </row>
    <row r="181" spans="2:46">
      <c r="B181" s="7" t="s">
        <v>3</v>
      </c>
      <c r="C181" s="8" t="s">
        <v>4</v>
      </c>
      <c r="D181" s="9" t="s">
        <v>18</v>
      </c>
      <c r="E181" s="9" t="s">
        <v>19</v>
      </c>
      <c r="F181" s="9" t="s">
        <v>19</v>
      </c>
      <c r="G181" s="9" t="s">
        <v>20</v>
      </c>
      <c r="H181" s="9" t="s">
        <v>21</v>
      </c>
      <c r="I181" s="9" t="s">
        <v>22</v>
      </c>
      <c r="J181" s="9" t="s">
        <v>19</v>
      </c>
      <c r="K181" s="9" t="s">
        <v>23</v>
      </c>
      <c r="L181" s="9" t="s">
        <v>23</v>
      </c>
      <c r="M181" s="9" t="s">
        <v>24</v>
      </c>
      <c r="N181" s="9" t="s">
        <v>20</v>
      </c>
      <c r="O181" s="9" t="s">
        <v>25</v>
      </c>
      <c r="P181" s="9" t="s">
        <v>0</v>
      </c>
      <c r="Q181" s="9" t="s">
        <v>11</v>
      </c>
      <c r="R181" s="9" t="s">
        <v>11</v>
      </c>
      <c r="S181" s="9" t="s">
        <v>26</v>
      </c>
      <c r="U181" s="179"/>
      <c r="V181" s="469" t="s">
        <v>4</v>
      </c>
      <c r="W181" s="153" t="s">
        <v>18</v>
      </c>
      <c r="X181" s="8" t="s">
        <v>19</v>
      </c>
      <c r="Y181" s="8" t="s">
        <v>19</v>
      </c>
      <c r="Z181" s="8" t="s">
        <v>20</v>
      </c>
      <c r="AA181" s="8" t="s">
        <v>21</v>
      </c>
      <c r="AB181" s="8" t="s">
        <v>22</v>
      </c>
      <c r="AC181" s="8" t="s">
        <v>19</v>
      </c>
      <c r="AD181" s="8" t="s">
        <v>23</v>
      </c>
      <c r="AE181" s="8" t="s">
        <v>23</v>
      </c>
      <c r="AF181" s="8" t="s">
        <v>24</v>
      </c>
      <c r="AG181" s="8" t="s">
        <v>20</v>
      </c>
      <c r="AH181" s="8" t="s">
        <v>25</v>
      </c>
      <c r="AI181" s="8" t="s">
        <v>0</v>
      </c>
      <c r="AJ181" s="8" t="s">
        <v>11</v>
      </c>
      <c r="AK181" s="8" t="s">
        <v>11</v>
      </c>
      <c r="AL181" s="8" t="s">
        <v>11</v>
      </c>
      <c r="AM181" s="879"/>
    </row>
    <row r="182" spans="2:46" ht="24" thickBot="1">
      <c r="B182" s="810"/>
      <c r="C182" s="194"/>
      <c r="D182" s="194"/>
      <c r="E182" s="195" t="s">
        <v>3</v>
      </c>
      <c r="F182" s="195" t="s">
        <v>18</v>
      </c>
      <c r="G182" s="195"/>
      <c r="H182" s="194"/>
      <c r="I182" s="195" t="s">
        <v>21</v>
      </c>
      <c r="J182" s="195" t="s">
        <v>3</v>
      </c>
      <c r="K182" s="195" t="s">
        <v>27</v>
      </c>
      <c r="L182" s="195" t="s">
        <v>28</v>
      </c>
      <c r="M182" s="194"/>
      <c r="N182" s="194"/>
      <c r="O182" s="194"/>
      <c r="P182" s="194"/>
      <c r="Q182" s="195" t="s">
        <v>33</v>
      </c>
      <c r="R182" s="195" t="s">
        <v>30</v>
      </c>
      <c r="S182" s="8"/>
      <c r="U182" s="179"/>
      <c r="V182" s="549"/>
      <c r="W182" s="224"/>
      <c r="X182" s="8" t="s">
        <v>3</v>
      </c>
      <c r="Y182" s="8" t="s">
        <v>18</v>
      </c>
      <c r="Z182" s="8"/>
      <c r="AA182" s="10"/>
      <c r="AB182" s="8" t="s">
        <v>21</v>
      </c>
      <c r="AC182" s="8" t="s">
        <v>3</v>
      </c>
      <c r="AD182" s="8" t="s">
        <v>27</v>
      </c>
      <c r="AE182" s="8" t="s">
        <v>28</v>
      </c>
      <c r="AF182" s="10"/>
      <c r="AG182" s="10"/>
      <c r="AH182" s="10"/>
      <c r="AI182" s="10"/>
      <c r="AJ182" s="8" t="s">
        <v>29</v>
      </c>
      <c r="AK182" s="8" t="s">
        <v>30</v>
      </c>
      <c r="AL182" s="8" t="s">
        <v>1</v>
      </c>
      <c r="AM182" s="879"/>
      <c r="AR182" s="94"/>
    </row>
    <row r="183" spans="2:46" ht="15" thickBot="1">
      <c r="B183" s="1923" t="s">
        <v>478</v>
      </c>
      <c r="C183" s="1419" t="s">
        <v>99</v>
      </c>
      <c r="D183" s="1840">
        <v>2</v>
      </c>
      <c r="E183" s="1840">
        <v>3740</v>
      </c>
      <c r="F183" s="1861">
        <v>42612</v>
      </c>
      <c r="G183" s="1840">
        <v>100</v>
      </c>
      <c r="H183" s="1840" t="s">
        <v>96</v>
      </c>
      <c r="I183" s="1862">
        <v>10.8</v>
      </c>
      <c r="J183" s="1840"/>
      <c r="K183" s="1863">
        <v>42614</v>
      </c>
      <c r="L183" s="1861">
        <v>42614</v>
      </c>
      <c r="M183" s="1840" t="s">
        <v>78</v>
      </c>
      <c r="N183" s="1862">
        <v>100</v>
      </c>
      <c r="O183" s="1424">
        <f>(N183-G183)</f>
        <v>0</v>
      </c>
      <c r="P183" s="1425">
        <f>(N183*I183)</f>
        <v>1080</v>
      </c>
      <c r="Q183" s="1861">
        <f>(L183+28)</f>
        <v>42642</v>
      </c>
      <c r="R183" s="1424">
        <f>(P183*0.06)</f>
        <v>64.8</v>
      </c>
      <c r="S183" s="1471"/>
      <c r="U183" s="547"/>
      <c r="V183" s="550"/>
      <c r="W183" s="705"/>
      <c r="X183" s="699"/>
      <c r="Y183" s="560"/>
      <c r="Z183" s="699"/>
      <c r="AA183" s="560"/>
      <c r="AB183" s="699"/>
      <c r="AC183" s="560"/>
      <c r="AD183" s="560"/>
      <c r="AE183" s="560"/>
      <c r="AF183" s="560"/>
      <c r="AG183" s="560"/>
      <c r="AH183" s="560"/>
      <c r="AI183" s="560"/>
      <c r="AJ183" s="560"/>
      <c r="AK183" s="560"/>
      <c r="AL183" s="560"/>
      <c r="AM183" s="879"/>
      <c r="AR183" s="254"/>
      <c r="AS183" s="254"/>
      <c r="AT183" s="256"/>
    </row>
    <row r="184" spans="2:46">
      <c r="B184" s="806" t="s">
        <v>433</v>
      </c>
      <c r="C184" s="1419" t="s">
        <v>99</v>
      </c>
      <c r="D184" s="1840">
        <v>8</v>
      </c>
      <c r="E184" s="1840" t="s">
        <v>36</v>
      </c>
      <c r="F184" s="1861">
        <v>42618</v>
      </c>
      <c r="G184" s="1840">
        <v>200</v>
      </c>
      <c r="H184" s="1840" t="s">
        <v>96</v>
      </c>
      <c r="I184" s="1862">
        <v>10.5</v>
      </c>
      <c r="J184" s="1840"/>
      <c r="K184" s="1863">
        <v>42619</v>
      </c>
      <c r="L184" s="1861">
        <v>42619</v>
      </c>
      <c r="M184" s="1840" t="s">
        <v>78</v>
      </c>
      <c r="N184" s="1862">
        <v>200</v>
      </c>
      <c r="O184" s="1424">
        <f>(N184-G184)</f>
        <v>0</v>
      </c>
      <c r="P184" s="1425">
        <f>(N184*I184)</f>
        <v>2100</v>
      </c>
      <c r="Q184" s="1861">
        <f>(L184+28)</f>
        <v>42647</v>
      </c>
      <c r="R184" s="1424">
        <f>(P184*0.06)</f>
        <v>126</v>
      </c>
      <c r="S184" s="339"/>
      <c r="U184" s="551"/>
      <c r="V184" s="1176" t="s">
        <v>99</v>
      </c>
      <c r="W184" s="480">
        <v>1</v>
      </c>
      <c r="X184" s="196" t="s">
        <v>78</v>
      </c>
      <c r="Y184" s="197">
        <v>42824</v>
      </c>
      <c r="Z184" s="2010">
        <v>1000</v>
      </c>
      <c r="AA184" s="1286" t="s">
        <v>96</v>
      </c>
      <c r="AB184" s="1005">
        <v>9.6999999999999993</v>
      </c>
      <c r="AC184" s="1400"/>
      <c r="AD184" s="1570">
        <v>42830</v>
      </c>
      <c r="AE184" s="1285">
        <v>42830</v>
      </c>
      <c r="AF184" s="1714">
        <v>46764</v>
      </c>
      <c r="AG184" s="1715">
        <v>272.3</v>
      </c>
      <c r="AH184" s="200">
        <f>(AG184-Z184)</f>
        <v>-727.7</v>
      </c>
      <c r="AI184" s="199">
        <f>(AG184*AB184)</f>
        <v>2641.31</v>
      </c>
      <c r="AJ184" s="197">
        <f>(AE184+28)</f>
        <v>42858</v>
      </c>
      <c r="AK184" s="200">
        <f>(AI184*0.06)</f>
        <v>158.4786</v>
      </c>
      <c r="AL184" s="706"/>
      <c r="AM184" s="879"/>
      <c r="AN184" s="892"/>
      <c r="AR184" s="256"/>
      <c r="AS184" s="256"/>
      <c r="AT184" s="256"/>
    </row>
    <row r="185" spans="2:46">
      <c r="B185" s="806"/>
      <c r="C185" s="566"/>
      <c r="D185" s="355"/>
      <c r="E185" s="184"/>
      <c r="F185" s="187"/>
      <c r="G185" s="188"/>
      <c r="H185" s="184"/>
      <c r="I185" s="185"/>
      <c r="J185" s="355"/>
      <c r="K185" s="359"/>
      <c r="L185" s="187"/>
      <c r="M185" s="355"/>
      <c r="N185" s="185"/>
      <c r="O185" s="185"/>
      <c r="P185" s="189"/>
      <c r="Q185" s="1421"/>
      <c r="R185" s="185"/>
      <c r="S185" s="339"/>
      <c r="U185" s="828"/>
      <c r="V185" s="1383"/>
      <c r="W185" s="482"/>
      <c r="X185" s="184"/>
      <c r="Y185" s="187"/>
      <c r="Z185" s="1810">
        <v>727.7</v>
      </c>
      <c r="AA185" s="1534" t="s">
        <v>96</v>
      </c>
      <c r="AB185" s="1424">
        <v>9.6999999999999993</v>
      </c>
      <c r="AC185" s="1656"/>
      <c r="AD185" s="1536">
        <v>42830</v>
      </c>
      <c r="AE185" s="1535">
        <v>42830</v>
      </c>
      <c r="AF185" s="1811"/>
      <c r="AG185" s="1812">
        <v>727.7</v>
      </c>
      <c r="AH185" s="185">
        <f>(AG185-Z185)</f>
        <v>0</v>
      </c>
      <c r="AI185" s="189">
        <f>(AG185*AB185)</f>
        <v>7058.69</v>
      </c>
      <c r="AJ185" s="187">
        <f>(AE185+28)</f>
        <v>42858</v>
      </c>
      <c r="AK185" s="185">
        <f>(AI185*0.06)</f>
        <v>423.52139999999997</v>
      </c>
      <c r="AL185" s="636"/>
      <c r="AM185" s="879"/>
      <c r="AN185" s="892"/>
      <c r="AR185" s="254"/>
      <c r="AS185" s="254"/>
      <c r="AT185" s="256"/>
    </row>
    <row r="186" spans="2:46" ht="15" thickBot="1">
      <c r="B186" s="1426"/>
      <c r="C186" s="1422"/>
      <c r="D186" s="854"/>
      <c r="E186" s="452"/>
      <c r="F186" s="456"/>
      <c r="G186" s="459"/>
      <c r="H186" s="452"/>
      <c r="I186" s="925"/>
      <c r="J186" s="854"/>
      <c r="K186" s="1423"/>
      <c r="L186" s="456"/>
      <c r="M186" s="854"/>
      <c r="N186" s="925"/>
      <c r="O186" s="925"/>
      <c r="P186" s="460"/>
      <c r="Q186" s="580"/>
      <c r="R186" s="925"/>
      <c r="S186" s="327"/>
      <c r="U186" s="828"/>
      <c r="V186" s="1383"/>
      <c r="W186" s="482"/>
      <c r="X186" s="184"/>
      <c r="Y186" s="187"/>
      <c r="Z186" s="1810"/>
      <c r="AA186" s="1534"/>
      <c r="AB186" s="1424"/>
      <c r="AC186" s="1656"/>
      <c r="AD186" s="1536"/>
      <c r="AE186" s="1535"/>
      <c r="AF186" s="1811"/>
      <c r="AG186" s="1812"/>
      <c r="AH186" s="185"/>
      <c r="AI186" s="189"/>
      <c r="AJ186" s="187"/>
      <c r="AK186" s="185"/>
      <c r="AL186" s="707"/>
      <c r="AM186" s="879"/>
      <c r="AN186" s="892"/>
      <c r="AR186" s="681"/>
      <c r="AS186" s="681"/>
      <c r="AT186" s="682"/>
    </row>
    <row r="187" spans="2:46">
      <c r="B187" s="1556" t="s">
        <v>433</v>
      </c>
      <c r="C187" s="566" t="s">
        <v>99</v>
      </c>
      <c r="D187" s="355">
        <v>11</v>
      </c>
      <c r="E187" s="355" t="s">
        <v>74</v>
      </c>
      <c r="F187" s="357">
        <v>42717</v>
      </c>
      <c r="G187" s="355">
        <v>200</v>
      </c>
      <c r="H187" s="355" t="s">
        <v>96</v>
      </c>
      <c r="I187" s="358">
        <v>11.5</v>
      </c>
      <c r="J187" s="355"/>
      <c r="K187" s="359">
        <v>42720</v>
      </c>
      <c r="L187" s="357">
        <v>42720</v>
      </c>
      <c r="M187" s="355" t="s">
        <v>78</v>
      </c>
      <c r="N187" s="358">
        <v>200</v>
      </c>
      <c r="O187" s="185">
        <f>(N187-G187)</f>
        <v>0</v>
      </c>
      <c r="P187" s="189">
        <f>(N187*I187)</f>
        <v>2300</v>
      </c>
      <c r="Q187" s="357">
        <f>(L187+28)</f>
        <v>42748</v>
      </c>
      <c r="R187" s="185">
        <f>(P187*0.06)</f>
        <v>138</v>
      </c>
      <c r="U187" s="553"/>
      <c r="V187" s="563"/>
      <c r="W187" s="830"/>
      <c r="X187" s="196"/>
      <c r="Y187" s="197"/>
      <c r="Z187" s="831"/>
      <c r="AA187" s="196"/>
      <c r="AB187" s="200"/>
      <c r="AC187" s="335"/>
      <c r="AD187" s="520"/>
      <c r="AE187" s="197"/>
      <c r="AF187" s="292"/>
      <c r="AG187" s="832"/>
      <c r="AH187" s="200"/>
      <c r="AI187" s="199"/>
      <c r="AJ187" s="197"/>
      <c r="AK187" s="200"/>
      <c r="AL187" s="707"/>
      <c r="AM187" s="879"/>
      <c r="AN187" s="892"/>
      <c r="AR187" s="726"/>
      <c r="AS187" s="896"/>
      <c r="AT187" s="896"/>
    </row>
    <row r="188" spans="2:46">
      <c r="B188" s="1556" t="s">
        <v>156</v>
      </c>
      <c r="C188" s="1383" t="s">
        <v>99</v>
      </c>
      <c r="D188" s="482">
        <v>7</v>
      </c>
      <c r="E188" s="184" t="s">
        <v>533</v>
      </c>
      <c r="F188" s="187">
        <v>42461</v>
      </c>
      <c r="G188" s="1810">
        <v>500</v>
      </c>
      <c r="H188" s="1534" t="s">
        <v>96</v>
      </c>
      <c r="I188" s="1424">
        <v>11.5</v>
      </c>
      <c r="J188" s="1656"/>
      <c r="K188" s="1536">
        <v>42727</v>
      </c>
      <c r="L188" s="1535">
        <v>42727</v>
      </c>
      <c r="M188" s="1811" t="s">
        <v>78</v>
      </c>
      <c r="N188" s="1812">
        <v>500</v>
      </c>
      <c r="O188" s="185">
        <f>(N188-G188)</f>
        <v>0</v>
      </c>
      <c r="P188" s="189">
        <f>(N188*I188)</f>
        <v>5750</v>
      </c>
      <c r="Q188" s="187">
        <f>(L188+28)</f>
        <v>42755</v>
      </c>
      <c r="R188" s="185">
        <f>(P188*0.06)</f>
        <v>345</v>
      </c>
      <c r="U188" s="553"/>
      <c r="V188" s="563"/>
      <c r="W188" s="830"/>
      <c r="X188" s="196"/>
      <c r="Y188" s="197"/>
      <c r="Z188" s="831"/>
      <c r="AA188" s="196"/>
      <c r="AB188" s="200"/>
      <c r="AC188" s="335"/>
      <c r="AD188" s="520"/>
      <c r="AE188" s="197"/>
      <c r="AF188" s="292"/>
      <c r="AG188" s="832"/>
      <c r="AH188" s="200"/>
      <c r="AI188" s="199"/>
      <c r="AJ188" s="197"/>
      <c r="AK188" s="200"/>
      <c r="AL188" s="707"/>
      <c r="AM188" s="879"/>
      <c r="AN188" s="892"/>
      <c r="AR188" s="726"/>
      <c r="AS188" s="896"/>
      <c r="AT188" s="896"/>
    </row>
    <row r="189" spans="2:46">
      <c r="U189" s="553"/>
      <c r="V189" s="1383"/>
      <c r="W189" s="482"/>
      <c r="X189" s="184"/>
      <c r="Y189" s="187"/>
      <c r="Z189" s="1810"/>
      <c r="AA189" s="1534"/>
      <c r="AB189" s="1424"/>
      <c r="AC189" s="1656"/>
      <c r="AD189" s="1536"/>
      <c r="AE189" s="1535"/>
      <c r="AF189" s="1811"/>
      <c r="AG189" s="1812"/>
      <c r="AH189" s="185"/>
      <c r="AI189" s="189"/>
      <c r="AJ189" s="187"/>
      <c r="AK189" s="185"/>
      <c r="AL189" s="1372"/>
      <c r="AM189" s="879"/>
      <c r="AN189" s="892"/>
      <c r="AR189" s="726"/>
      <c r="AS189" s="896"/>
      <c r="AT189" s="896"/>
    </row>
    <row r="190" spans="2:46">
      <c r="C190" s="726"/>
      <c r="D190" s="896"/>
      <c r="E190" s="896"/>
      <c r="F190" s="897"/>
      <c r="G190" s="896"/>
      <c r="H190" s="896"/>
      <c r="I190" s="898"/>
      <c r="J190" s="896"/>
      <c r="K190" s="899"/>
      <c r="L190" s="897"/>
      <c r="M190" s="896"/>
      <c r="N190" s="898"/>
      <c r="O190" s="724"/>
      <c r="P190" s="725"/>
      <c r="Q190" s="897"/>
      <c r="R190" s="724"/>
      <c r="U190" s="828"/>
      <c r="V190" s="566"/>
      <c r="W190" s="1458"/>
      <c r="X190" s="184"/>
      <c r="Y190" s="187"/>
      <c r="Z190" s="1459"/>
      <c r="AA190" s="184"/>
      <c r="AB190" s="185"/>
      <c r="AC190" s="259"/>
      <c r="AD190" s="1384"/>
      <c r="AE190" s="187"/>
      <c r="AF190" s="559"/>
      <c r="AG190" s="1460"/>
      <c r="AH190" s="185"/>
      <c r="AI190" s="189"/>
      <c r="AJ190" s="187"/>
      <c r="AK190" s="185"/>
      <c r="AL190" s="339"/>
      <c r="AM190" s="879"/>
      <c r="AN190" s="892"/>
      <c r="AR190" s="726"/>
      <c r="AS190" s="896"/>
      <c r="AT190" s="896"/>
    </row>
    <row r="191" spans="2:46" ht="18.600000000000001" thickBot="1">
      <c r="B191" s="1597" t="s">
        <v>545</v>
      </c>
      <c r="U191" s="553"/>
      <c r="W191" s="182"/>
      <c r="X191" s="182"/>
      <c r="Y191" s="182"/>
      <c r="Z191" s="182"/>
      <c r="AA191" s="182"/>
      <c r="AB191" s="182"/>
      <c r="AC191" s="182"/>
      <c r="AD191" s="182"/>
      <c r="AE191" s="182"/>
      <c r="AF191" s="182"/>
      <c r="AG191" s="182"/>
      <c r="AH191" s="182"/>
      <c r="AI191" s="182"/>
      <c r="AJ191" s="182"/>
      <c r="AK191" s="182"/>
      <c r="AL191" s="339"/>
      <c r="AM191" s="1488"/>
      <c r="AN191" s="1485"/>
      <c r="AR191" s="719"/>
      <c r="AS191" s="873"/>
      <c r="AT191" s="719"/>
    </row>
    <row r="192" spans="2:46" ht="15" thickBot="1">
      <c r="B192" s="3"/>
      <c r="C192" s="4"/>
      <c r="D192" s="4"/>
      <c r="E192" s="5" t="s">
        <v>14</v>
      </c>
      <c r="F192" s="5" t="s">
        <v>12</v>
      </c>
      <c r="G192" s="5"/>
      <c r="H192" s="4"/>
      <c r="I192" s="5" t="s">
        <v>15</v>
      </c>
      <c r="J192" s="5" t="s">
        <v>16</v>
      </c>
      <c r="K192" s="5" t="s">
        <v>12</v>
      </c>
      <c r="L192" s="5" t="s">
        <v>12</v>
      </c>
      <c r="M192" s="4"/>
      <c r="N192" s="4"/>
      <c r="O192" s="4"/>
      <c r="P192" s="4"/>
      <c r="Q192" s="5" t="s">
        <v>12</v>
      </c>
      <c r="R192" s="5" t="s">
        <v>17</v>
      </c>
      <c r="S192" s="6"/>
      <c r="U192" s="547"/>
      <c r="V192" s="708"/>
      <c r="W192" s="1373"/>
      <c r="X192" s="1373"/>
      <c r="Y192" s="1373"/>
      <c r="Z192" s="1374"/>
      <c r="AA192" s="1375" t="s">
        <v>96</v>
      </c>
      <c r="AB192" s="1376"/>
      <c r="AC192" s="1373"/>
      <c r="AD192" s="1377"/>
      <c r="AE192" s="1252"/>
      <c r="AF192" s="1373"/>
      <c r="AG192" s="1373"/>
      <c r="AH192" s="1257"/>
      <c r="AI192" s="1295"/>
      <c r="AJ192" s="1378"/>
      <c r="AK192" s="1379"/>
      <c r="AL192" s="1380"/>
      <c r="AM192" s="1488"/>
      <c r="AN192" s="1485"/>
      <c r="AR192" s="719"/>
      <c r="AS192" s="873"/>
      <c r="AT192" s="719"/>
    </row>
    <row r="193" spans="2:46" ht="15" thickBot="1">
      <c r="B193" s="7" t="s">
        <v>3</v>
      </c>
      <c r="C193" s="8" t="s">
        <v>4</v>
      </c>
      <c r="D193" s="9" t="s">
        <v>18</v>
      </c>
      <c r="E193" s="9" t="s">
        <v>19</v>
      </c>
      <c r="F193" s="9" t="s">
        <v>19</v>
      </c>
      <c r="G193" s="9" t="s">
        <v>20</v>
      </c>
      <c r="H193" s="9" t="s">
        <v>21</v>
      </c>
      <c r="I193" s="9" t="s">
        <v>22</v>
      </c>
      <c r="J193" s="9" t="s">
        <v>19</v>
      </c>
      <c r="K193" s="9" t="s">
        <v>23</v>
      </c>
      <c r="L193" s="9" t="s">
        <v>23</v>
      </c>
      <c r="M193" s="9" t="s">
        <v>24</v>
      </c>
      <c r="N193" s="9" t="s">
        <v>20</v>
      </c>
      <c r="O193" s="9" t="s">
        <v>25</v>
      </c>
      <c r="P193" s="9" t="s">
        <v>0</v>
      </c>
      <c r="Q193" s="9" t="s">
        <v>11</v>
      </c>
      <c r="R193" s="9" t="s">
        <v>11</v>
      </c>
      <c r="S193" s="9" t="s">
        <v>26</v>
      </c>
      <c r="AM193" s="1488"/>
      <c r="AN193" s="1485"/>
      <c r="AR193" s="719"/>
      <c r="AS193" s="873"/>
      <c r="AT193" s="719"/>
    </row>
    <row r="194" spans="2:46" ht="24" thickBot="1">
      <c r="B194" s="810"/>
      <c r="C194" s="194"/>
      <c r="D194" s="194"/>
      <c r="E194" s="195" t="s">
        <v>3</v>
      </c>
      <c r="F194" s="195" t="s">
        <v>18</v>
      </c>
      <c r="G194" s="195"/>
      <c r="H194" s="194"/>
      <c r="I194" s="195" t="s">
        <v>21</v>
      </c>
      <c r="J194" s="195" t="s">
        <v>3</v>
      </c>
      <c r="K194" s="195" t="s">
        <v>27</v>
      </c>
      <c r="L194" s="195" t="s">
        <v>28</v>
      </c>
      <c r="M194" s="194"/>
      <c r="N194" s="194"/>
      <c r="O194" s="194"/>
      <c r="P194" s="194"/>
      <c r="Q194" s="195" t="s">
        <v>33</v>
      </c>
      <c r="R194" s="195" t="s">
        <v>30</v>
      </c>
      <c r="S194" s="8"/>
      <c r="V194" s="94" t="s">
        <v>582</v>
      </c>
      <c r="X194" t="s">
        <v>220</v>
      </c>
      <c r="Z194" s="2"/>
      <c r="AH194" s="1193"/>
      <c r="AI194" s="1194"/>
      <c r="AJ194" s="1194"/>
      <c r="AK194" s="1194"/>
      <c r="AL194" s="1195"/>
      <c r="AM194" s="1488"/>
      <c r="AN194" s="1485"/>
      <c r="AR194" s="875"/>
      <c r="AS194" s="876"/>
      <c r="AT194" s="875"/>
    </row>
    <row r="195" spans="2:46">
      <c r="B195" s="695" t="s">
        <v>500</v>
      </c>
      <c r="C195" s="655" t="s">
        <v>543</v>
      </c>
      <c r="D195" s="1270" t="s">
        <v>393</v>
      </c>
      <c r="E195" s="470" t="s">
        <v>101</v>
      </c>
      <c r="F195" s="901">
        <v>42765</v>
      </c>
      <c r="G195" s="470">
        <v>50</v>
      </c>
      <c r="H195" s="381" t="s">
        <v>544</v>
      </c>
      <c r="I195" s="1368">
        <v>52.9</v>
      </c>
      <c r="J195" s="470" t="s">
        <v>78</v>
      </c>
      <c r="K195" s="902">
        <v>42769</v>
      </c>
      <c r="L195" s="901">
        <v>42773</v>
      </c>
      <c r="M195" s="470">
        <v>46126</v>
      </c>
      <c r="N195" s="1843">
        <v>54</v>
      </c>
      <c r="O195" s="389">
        <f>(N195-G195)</f>
        <v>4</v>
      </c>
      <c r="P195" s="388">
        <f>(N195*I195)</f>
        <v>2856.6</v>
      </c>
      <c r="Q195" s="382">
        <f>(L195+28)</f>
        <v>42801</v>
      </c>
      <c r="R195" s="389">
        <f>(P195*0.05)</f>
        <v>142.83000000000001</v>
      </c>
      <c r="S195" s="1471"/>
      <c r="U195" s="546"/>
      <c r="V195" s="548"/>
      <c r="W195" s="157"/>
      <c r="X195" s="6" t="s">
        <v>14</v>
      </c>
      <c r="Y195" s="6" t="s">
        <v>12</v>
      </c>
      <c r="Z195" s="6"/>
      <c r="AA195" s="4"/>
      <c r="AB195" s="6" t="s">
        <v>15</v>
      </c>
      <c r="AC195" s="6" t="s">
        <v>16</v>
      </c>
      <c r="AD195" s="6" t="s">
        <v>12</v>
      </c>
      <c r="AE195" s="6" t="s">
        <v>12</v>
      </c>
      <c r="AF195" s="4"/>
      <c r="AG195" s="4"/>
      <c r="AH195" s="10"/>
      <c r="AI195" s="10"/>
      <c r="AJ195" s="8" t="s">
        <v>12</v>
      </c>
      <c r="AK195" s="8" t="s">
        <v>17</v>
      </c>
      <c r="AL195" s="8" t="s">
        <v>12</v>
      </c>
      <c r="AM195" s="879"/>
      <c r="AN195" s="892"/>
      <c r="AR195" s="875"/>
      <c r="AS195" s="881"/>
      <c r="AT195" s="875"/>
    </row>
    <row r="196" spans="2:46">
      <c r="B196" s="390" t="s">
        <v>561</v>
      </c>
      <c r="C196" s="196" t="s">
        <v>99</v>
      </c>
      <c r="D196" s="813">
        <v>1</v>
      </c>
      <c r="E196" s="813" t="s">
        <v>36</v>
      </c>
      <c r="F196" s="989">
        <v>42782</v>
      </c>
      <c r="G196" s="813">
        <v>300</v>
      </c>
      <c r="H196" s="813" t="s">
        <v>96</v>
      </c>
      <c r="I196" s="1004">
        <v>9.6999999999999993</v>
      </c>
      <c r="J196" s="813"/>
      <c r="K196" s="814">
        <v>42788</v>
      </c>
      <c r="L196" s="989">
        <v>42794</v>
      </c>
      <c r="M196" s="813">
        <v>46329</v>
      </c>
      <c r="N196" s="1004">
        <v>310</v>
      </c>
      <c r="O196" s="1005">
        <f>(N196-G196)</f>
        <v>10</v>
      </c>
      <c r="P196" s="1006">
        <f>(N196*I196)</f>
        <v>3007</v>
      </c>
      <c r="Q196" s="989">
        <f>(L196+28)</f>
        <v>42822</v>
      </c>
      <c r="R196" s="1005">
        <f>(P196*0.05)</f>
        <v>150.35</v>
      </c>
      <c r="S196" s="339"/>
      <c r="U196" s="179"/>
      <c r="V196" s="469" t="s">
        <v>4</v>
      </c>
      <c r="W196" s="153" t="s">
        <v>18</v>
      </c>
      <c r="X196" s="8" t="s">
        <v>19</v>
      </c>
      <c r="Y196" s="8" t="s">
        <v>19</v>
      </c>
      <c r="Z196" s="8" t="s">
        <v>20</v>
      </c>
      <c r="AA196" s="8" t="s">
        <v>21</v>
      </c>
      <c r="AB196" s="8" t="s">
        <v>22</v>
      </c>
      <c r="AC196" s="8" t="s">
        <v>19</v>
      </c>
      <c r="AD196" s="8" t="s">
        <v>23</v>
      </c>
      <c r="AE196" s="8" t="s">
        <v>23</v>
      </c>
      <c r="AF196" s="8" t="s">
        <v>24</v>
      </c>
      <c r="AG196" s="8" t="s">
        <v>20</v>
      </c>
      <c r="AH196" s="8" t="s">
        <v>25</v>
      </c>
      <c r="AI196" s="8" t="s">
        <v>0</v>
      </c>
      <c r="AJ196" s="8" t="s">
        <v>11</v>
      </c>
      <c r="AK196" s="8" t="s">
        <v>11</v>
      </c>
      <c r="AL196" s="8" t="s">
        <v>11</v>
      </c>
      <c r="AM196" s="879"/>
      <c r="AN196" s="892"/>
      <c r="AR196" s="875"/>
      <c r="AS196" s="881"/>
      <c r="AT196" s="875"/>
    </row>
    <row r="197" spans="2:46">
      <c r="B197" s="390" t="s">
        <v>520</v>
      </c>
      <c r="C197" s="1580" t="s">
        <v>572</v>
      </c>
      <c r="D197" s="1600" t="s">
        <v>393</v>
      </c>
      <c r="E197" s="813" t="s">
        <v>101</v>
      </c>
      <c r="F197" s="989">
        <v>42787</v>
      </c>
      <c r="G197" s="813">
        <v>50</v>
      </c>
      <c r="H197" s="1286" t="s">
        <v>544</v>
      </c>
      <c r="I197" s="1004">
        <v>45</v>
      </c>
      <c r="J197" s="813" t="s">
        <v>78</v>
      </c>
      <c r="K197" s="814">
        <v>42790</v>
      </c>
      <c r="L197" s="989">
        <v>42794</v>
      </c>
      <c r="M197" s="813">
        <v>46332</v>
      </c>
      <c r="N197" s="1957">
        <v>54</v>
      </c>
      <c r="O197" s="1005">
        <f>(N197-G197)</f>
        <v>4</v>
      </c>
      <c r="P197" s="1006">
        <f>(N197*I197)</f>
        <v>2430</v>
      </c>
      <c r="Q197" s="1285">
        <f>(L197+28)</f>
        <v>42822</v>
      </c>
      <c r="R197" s="1005">
        <f>(P197*0.05)</f>
        <v>121.5</v>
      </c>
      <c r="S197" s="339"/>
      <c r="U197" s="179"/>
      <c r="V197" s="549"/>
      <c r="W197" s="224"/>
      <c r="X197" s="8" t="s">
        <v>3</v>
      </c>
      <c r="Y197" s="8" t="s">
        <v>18</v>
      </c>
      <c r="Z197" s="8"/>
      <c r="AA197" s="10"/>
      <c r="AB197" s="8" t="s">
        <v>21</v>
      </c>
      <c r="AC197" s="8" t="s">
        <v>3</v>
      </c>
      <c r="AD197" s="8" t="s">
        <v>27</v>
      </c>
      <c r="AE197" s="8" t="s">
        <v>28</v>
      </c>
      <c r="AF197" s="10"/>
      <c r="AG197" s="10"/>
      <c r="AH197" s="10"/>
      <c r="AI197" s="10"/>
      <c r="AJ197" s="8" t="s">
        <v>29</v>
      </c>
      <c r="AK197" s="8" t="s">
        <v>30</v>
      </c>
      <c r="AL197" s="8" t="s">
        <v>1</v>
      </c>
      <c r="AM197" s="879"/>
      <c r="AN197" s="892"/>
      <c r="AR197" s="875"/>
      <c r="AS197" s="881"/>
      <c r="AT197" s="875"/>
    </row>
    <row r="198" spans="2:46" ht="15" thickBot="1">
      <c r="B198" s="806"/>
      <c r="C198" s="566"/>
      <c r="D198" s="355"/>
      <c r="E198" s="184"/>
      <c r="F198" s="187"/>
      <c r="G198" s="188"/>
      <c r="H198" s="184"/>
      <c r="I198" s="185"/>
      <c r="J198" s="355"/>
      <c r="K198" s="359"/>
      <c r="L198" s="187"/>
      <c r="M198" s="355"/>
      <c r="N198" s="185"/>
      <c r="O198" s="185"/>
      <c r="P198" s="189"/>
      <c r="Q198" s="357"/>
      <c r="R198" s="185"/>
      <c r="S198" s="339"/>
      <c r="U198" s="547"/>
      <c r="V198" s="550"/>
      <c r="W198" s="705"/>
      <c r="X198" s="699"/>
      <c r="Y198" s="560"/>
      <c r="Z198" s="699"/>
      <c r="AA198" s="560"/>
      <c r="AB198" s="699"/>
      <c r="AC198" s="560"/>
      <c r="AD198" s="560"/>
      <c r="AE198" s="560"/>
      <c r="AF198" s="560"/>
      <c r="AG198" s="560"/>
      <c r="AH198" s="560"/>
      <c r="AI198" s="560"/>
      <c r="AJ198" s="560"/>
      <c r="AK198" s="560"/>
      <c r="AL198" s="560"/>
      <c r="AM198" s="879"/>
      <c r="AR198" s="875"/>
      <c r="AS198" s="881"/>
      <c r="AT198" s="875"/>
    </row>
    <row r="199" spans="2:46">
      <c r="B199" s="1996"/>
      <c r="C199" s="1994"/>
      <c r="D199" s="1986"/>
      <c r="E199" s="1986"/>
      <c r="F199" s="1987"/>
      <c r="G199" s="1986"/>
      <c r="H199" s="1986"/>
      <c r="I199" s="1988"/>
      <c r="J199" s="1986"/>
      <c r="K199" s="1989"/>
      <c r="L199" s="1987"/>
      <c r="M199" s="1986"/>
      <c r="N199" s="1988"/>
      <c r="O199" s="1990"/>
      <c r="P199" s="1991"/>
      <c r="Q199" s="1987"/>
      <c r="R199" s="1990"/>
      <c r="S199" s="1226"/>
      <c r="U199" s="551"/>
      <c r="V199" s="1176" t="s">
        <v>99</v>
      </c>
      <c r="W199" s="480">
        <v>1</v>
      </c>
      <c r="X199" s="196" t="s">
        <v>78</v>
      </c>
      <c r="Y199" s="197">
        <v>42824</v>
      </c>
      <c r="Z199" s="2010">
        <v>1000</v>
      </c>
      <c r="AA199" s="1286" t="s">
        <v>96</v>
      </c>
      <c r="AB199" s="1005">
        <v>9.6999999999999993</v>
      </c>
      <c r="AC199" s="1400"/>
      <c r="AD199" s="1570">
        <v>42830</v>
      </c>
      <c r="AE199" s="1285">
        <v>42830</v>
      </c>
      <c r="AF199" s="1714">
        <v>46765</v>
      </c>
      <c r="AG199" s="2011">
        <v>255.5</v>
      </c>
      <c r="AH199" s="200">
        <f>(AG199-Z199)</f>
        <v>-744.5</v>
      </c>
      <c r="AI199" s="199">
        <f>(AG199*AB199)</f>
        <v>2478.35</v>
      </c>
      <c r="AJ199" s="197">
        <f>(AE199+28)</f>
        <v>42858</v>
      </c>
      <c r="AK199" s="200">
        <f>(AI199*0.06)</f>
        <v>148.70099999999999</v>
      </c>
      <c r="AL199" s="706"/>
      <c r="AM199" s="879"/>
      <c r="AR199" s="875"/>
      <c r="AS199" s="881"/>
      <c r="AT199" s="875"/>
    </row>
    <row r="200" spans="2:46">
      <c r="B200" s="1997"/>
      <c r="C200" s="184"/>
      <c r="D200" s="482"/>
      <c r="E200" s="184"/>
      <c r="F200" s="187"/>
      <c r="G200" s="1995"/>
      <c r="H200" s="184"/>
      <c r="I200" s="185"/>
      <c r="J200" s="259"/>
      <c r="K200" s="1384"/>
      <c r="L200" s="187"/>
      <c r="M200" s="184"/>
      <c r="N200" s="185"/>
      <c r="O200" s="185"/>
      <c r="P200" s="189"/>
      <c r="Q200" s="187"/>
      <c r="R200" s="185"/>
      <c r="S200" s="339"/>
      <c r="U200" s="828"/>
      <c r="V200" s="1383"/>
      <c r="W200" s="482"/>
      <c r="X200" s="184"/>
      <c r="Y200" s="187"/>
      <c r="Z200" s="1810">
        <v>744.5</v>
      </c>
      <c r="AA200" s="1534" t="s">
        <v>96</v>
      </c>
      <c r="AB200" s="1424">
        <v>9.6999999999999993</v>
      </c>
      <c r="AC200" s="1656"/>
      <c r="AD200" s="1536">
        <v>42830</v>
      </c>
      <c r="AE200" s="1535">
        <v>42830</v>
      </c>
      <c r="AF200" s="1811"/>
      <c r="AG200" s="2009">
        <v>744.5</v>
      </c>
      <c r="AH200" s="185">
        <f>(AG200-Z200)</f>
        <v>0</v>
      </c>
      <c r="AI200" s="189">
        <f>(AG200*AB200)</f>
        <v>7221.65</v>
      </c>
      <c r="AJ200" s="187">
        <f>(AE200+28)</f>
        <v>42858</v>
      </c>
      <c r="AK200" s="185">
        <f>(AI200*0.06)</f>
        <v>433.29899999999998</v>
      </c>
      <c r="AL200" s="636"/>
      <c r="AM200" s="879"/>
      <c r="AR200" s="875"/>
      <c r="AS200" s="881"/>
      <c r="AT200" s="875"/>
    </row>
    <row r="201" spans="2:46">
      <c r="B201" s="338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339"/>
      <c r="U201" s="828"/>
      <c r="V201" s="563"/>
      <c r="W201" s="830"/>
      <c r="X201" s="196"/>
      <c r="Y201" s="197"/>
      <c r="Z201" s="831"/>
      <c r="AA201" s="196"/>
      <c r="AB201" s="200"/>
      <c r="AC201" s="335"/>
      <c r="AD201" s="520"/>
      <c r="AE201" s="197"/>
      <c r="AF201" s="292"/>
      <c r="AG201" s="832"/>
      <c r="AH201" s="200"/>
      <c r="AI201" s="199"/>
      <c r="AJ201" s="197"/>
      <c r="AK201" s="200"/>
      <c r="AL201" s="707"/>
      <c r="AM201" s="879"/>
      <c r="AR201" s="875"/>
      <c r="AS201" s="881"/>
      <c r="AT201" s="875"/>
    </row>
    <row r="202" spans="2:46" ht="15" thickBot="1">
      <c r="B202" s="325"/>
      <c r="C202" s="326"/>
      <c r="D202" s="326"/>
      <c r="E202" s="326"/>
      <c r="F202" s="326"/>
      <c r="G202" s="326"/>
      <c r="H202" s="326"/>
      <c r="I202" s="326"/>
      <c r="J202" s="326"/>
      <c r="K202" s="326"/>
      <c r="L202" s="326"/>
      <c r="M202" s="326"/>
      <c r="N202" s="326"/>
      <c r="O202" s="326"/>
      <c r="P202" s="518">
        <f>SUM(P195:P201)</f>
        <v>8293.6</v>
      </c>
      <c r="Q202" s="326"/>
      <c r="R202" s="1929">
        <f>(P202*0.05)</f>
        <v>414.68000000000006</v>
      </c>
      <c r="S202" s="327"/>
      <c r="U202" s="581"/>
      <c r="V202" s="1604"/>
      <c r="W202" s="1980"/>
      <c r="X202" s="1605"/>
      <c r="Y202" s="1352"/>
      <c r="Z202" s="1981"/>
      <c r="AA202" s="1605"/>
      <c r="AB202" s="1231"/>
      <c r="AC202" s="1608"/>
      <c r="AD202" s="1382"/>
      <c r="AE202" s="1352"/>
      <c r="AF202" s="1619"/>
      <c r="AG202" s="1982"/>
      <c r="AH202" s="1231"/>
      <c r="AI202" s="1054"/>
      <c r="AJ202" s="1352"/>
      <c r="AK202" s="1231"/>
      <c r="AL202" s="1983"/>
      <c r="AM202" s="1484"/>
      <c r="AR202" s="875"/>
      <c r="AS202" s="881"/>
      <c r="AT202" s="875"/>
    </row>
    <row r="203" spans="2:46" ht="15" thickBot="1">
      <c r="AM203" s="1484"/>
      <c r="AR203" s="875"/>
      <c r="AS203" s="881"/>
      <c r="AT203" s="875"/>
    </row>
    <row r="204" spans="2:46" ht="24" thickBot="1">
      <c r="B204" s="1597" t="s">
        <v>546</v>
      </c>
      <c r="V204" s="94" t="s">
        <v>156</v>
      </c>
      <c r="X204" t="s">
        <v>220</v>
      </c>
      <c r="Z204" s="2"/>
      <c r="AH204" s="1193"/>
      <c r="AI204" s="1194"/>
      <c r="AJ204" s="1194"/>
      <c r="AK204" s="1194"/>
      <c r="AL204" s="1195"/>
      <c r="AM204" s="879"/>
      <c r="AR204" s="875"/>
      <c r="AS204" s="881"/>
      <c r="AT204" s="875"/>
    </row>
    <row r="205" spans="2:46">
      <c r="B205" s="3"/>
      <c r="C205" s="4"/>
      <c r="D205" s="4"/>
      <c r="E205" s="5" t="s">
        <v>14</v>
      </c>
      <c r="F205" s="5" t="s">
        <v>12</v>
      </c>
      <c r="G205" s="5"/>
      <c r="H205" s="4"/>
      <c r="I205" s="5" t="s">
        <v>15</v>
      </c>
      <c r="J205" s="5" t="s">
        <v>16</v>
      </c>
      <c r="K205" s="5" t="s">
        <v>12</v>
      </c>
      <c r="L205" s="5" t="s">
        <v>12</v>
      </c>
      <c r="M205" s="4"/>
      <c r="N205" s="4"/>
      <c r="O205" s="4"/>
      <c r="P205" s="4"/>
      <c r="Q205" s="5" t="s">
        <v>12</v>
      </c>
      <c r="R205" s="5" t="s">
        <v>17</v>
      </c>
      <c r="S205" s="6"/>
      <c r="U205" s="546"/>
      <c r="V205" s="548"/>
      <c r="W205" s="157"/>
      <c r="X205" s="6" t="s">
        <v>14</v>
      </c>
      <c r="Y205" s="6" t="s">
        <v>12</v>
      </c>
      <c r="Z205" s="6"/>
      <c r="AA205" s="4"/>
      <c r="AB205" s="6" t="s">
        <v>15</v>
      </c>
      <c r="AC205" s="6" t="s">
        <v>16</v>
      </c>
      <c r="AD205" s="6" t="s">
        <v>12</v>
      </c>
      <c r="AE205" s="6" t="s">
        <v>12</v>
      </c>
      <c r="AF205" s="4"/>
      <c r="AG205" s="4"/>
      <c r="AH205" s="10"/>
      <c r="AI205" s="10"/>
      <c r="AJ205" s="8" t="s">
        <v>12</v>
      </c>
      <c r="AK205" s="8" t="s">
        <v>17</v>
      </c>
      <c r="AL205" s="8" t="s">
        <v>12</v>
      </c>
      <c r="AM205" s="879"/>
      <c r="AR205" s="875"/>
      <c r="AS205" s="881"/>
      <c r="AT205" s="875"/>
    </row>
    <row r="206" spans="2:46">
      <c r="B206" s="7" t="s">
        <v>3</v>
      </c>
      <c r="C206" s="8" t="s">
        <v>4</v>
      </c>
      <c r="D206" s="9" t="s">
        <v>18</v>
      </c>
      <c r="E206" s="9" t="s">
        <v>19</v>
      </c>
      <c r="F206" s="9" t="s">
        <v>19</v>
      </c>
      <c r="G206" s="9" t="s">
        <v>20</v>
      </c>
      <c r="H206" s="9" t="s">
        <v>21</v>
      </c>
      <c r="I206" s="9" t="s">
        <v>22</v>
      </c>
      <c r="J206" s="9" t="s">
        <v>19</v>
      </c>
      <c r="K206" s="9" t="s">
        <v>23</v>
      </c>
      <c r="L206" s="9" t="s">
        <v>23</v>
      </c>
      <c r="M206" s="9" t="s">
        <v>24</v>
      </c>
      <c r="N206" s="9" t="s">
        <v>20</v>
      </c>
      <c r="O206" s="9" t="s">
        <v>25</v>
      </c>
      <c r="P206" s="9" t="s">
        <v>0</v>
      </c>
      <c r="Q206" s="9" t="s">
        <v>11</v>
      </c>
      <c r="R206" s="9" t="s">
        <v>11</v>
      </c>
      <c r="S206" s="9" t="s">
        <v>26</v>
      </c>
      <c r="U206" s="179"/>
      <c r="V206" s="469" t="s">
        <v>4</v>
      </c>
      <c r="W206" s="153" t="s">
        <v>18</v>
      </c>
      <c r="X206" s="8" t="s">
        <v>19</v>
      </c>
      <c r="Y206" s="8" t="s">
        <v>19</v>
      </c>
      <c r="Z206" s="8" t="s">
        <v>20</v>
      </c>
      <c r="AA206" s="8" t="s">
        <v>21</v>
      </c>
      <c r="AB206" s="8" t="s">
        <v>22</v>
      </c>
      <c r="AC206" s="8" t="s">
        <v>19</v>
      </c>
      <c r="AD206" s="8" t="s">
        <v>23</v>
      </c>
      <c r="AE206" s="8" t="s">
        <v>23</v>
      </c>
      <c r="AF206" s="8" t="s">
        <v>24</v>
      </c>
      <c r="AG206" s="8" t="s">
        <v>20</v>
      </c>
      <c r="AH206" s="8" t="s">
        <v>25</v>
      </c>
      <c r="AI206" s="8" t="s">
        <v>0</v>
      </c>
      <c r="AJ206" s="8" t="s">
        <v>11</v>
      </c>
      <c r="AK206" s="8" t="s">
        <v>11</v>
      </c>
      <c r="AL206" s="8" t="s">
        <v>11</v>
      </c>
      <c r="AM206" s="879"/>
      <c r="AR206" s="875"/>
      <c r="AS206" s="881"/>
      <c r="AT206" s="875"/>
    </row>
    <row r="207" spans="2:46" ht="15" thickBot="1">
      <c r="B207" s="810"/>
      <c r="C207" s="194"/>
      <c r="D207" s="194"/>
      <c r="E207" s="195" t="s">
        <v>3</v>
      </c>
      <c r="F207" s="195" t="s">
        <v>18</v>
      </c>
      <c r="G207" s="195"/>
      <c r="H207" s="194"/>
      <c r="I207" s="195" t="s">
        <v>21</v>
      </c>
      <c r="J207" s="195" t="s">
        <v>3</v>
      </c>
      <c r="K207" s="195" t="s">
        <v>27</v>
      </c>
      <c r="L207" s="195" t="s">
        <v>28</v>
      </c>
      <c r="M207" s="194"/>
      <c r="N207" s="194"/>
      <c r="O207" s="194"/>
      <c r="P207" s="194"/>
      <c r="Q207" s="195" t="s">
        <v>33</v>
      </c>
      <c r="R207" s="195" t="s">
        <v>30</v>
      </c>
      <c r="S207" s="8"/>
      <c r="U207" s="179"/>
      <c r="V207" s="549"/>
      <c r="W207" s="224"/>
      <c r="X207" s="8" t="s">
        <v>3</v>
      </c>
      <c r="Y207" s="8" t="s">
        <v>18</v>
      </c>
      <c r="Z207" s="8"/>
      <c r="AA207" s="10"/>
      <c r="AB207" s="8" t="s">
        <v>21</v>
      </c>
      <c r="AC207" s="8" t="s">
        <v>3</v>
      </c>
      <c r="AD207" s="8" t="s">
        <v>27</v>
      </c>
      <c r="AE207" s="8" t="s">
        <v>28</v>
      </c>
      <c r="AF207" s="10"/>
      <c r="AG207" s="10"/>
      <c r="AH207" s="10"/>
      <c r="AI207" s="10"/>
      <c r="AJ207" s="8" t="s">
        <v>29</v>
      </c>
      <c r="AK207" s="8" t="s">
        <v>30</v>
      </c>
      <c r="AL207" s="8" t="s">
        <v>1</v>
      </c>
      <c r="AM207" s="881"/>
      <c r="AR207" s="875"/>
      <c r="AS207" s="881"/>
      <c r="AT207" s="875"/>
    </row>
    <row r="208" spans="2:46" ht="15" thickBot="1">
      <c r="B208" s="1923"/>
      <c r="C208" s="1516"/>
      <c r="D208" s="1546"/>
      <c r="E208" s="1546"/>
      <c r="F208" s="1547"/>
      <c r="G208" s="1546"/>
      <c r="H208" s="1546"/>
      <c r="I208" s="1548"/>
      <c r="J208" s="1546"/>
      <c r="K208" s="1549"/>
      <c r="L208" s="1547"/>
      <c r="M208" s="1546"/>
      <c r="N208" s="1548"/>
      <c r="O208" s="1526"/>
      <c r="P208" s="1525"/>
      <c r="Q208" s="1547"/>
      <c r="R208" s="1526"/>
      <c r="S208" s="1471"/>
      <c r="U208" s="547"/>
      <c r="V208" s="550"/>
      <c r="W208" s="705"/>
      <c r="X208" s="699"/>
      <c r="Y208" s="560"/>
      <c r="Z208" s="699"/>
      <c r="AA208" s="560"/>
      <c r="AB208" s="699"/>
      <c r="AC208" s="560"/>
      <c r="AD208" s="560"/>
      <c r="AE208" s="560"/>
      <c r="AF208" s="560"/>
      <c r="AG208" s="560"/>
      <c r="AH208" s="560"/>
      <c r="AI208" s="560"/>
      <c r="AJ208" s="560"/>
      <c r="AK208" s="560"/>
      <c r="AL208" s="560"/>
      <c r="AM208" s="881"/>
      <c r="AR208" s="875"/>
      <c r="AS208" s="881"/>
      <c r="AT208" s="875"/>
    </row>
    <row r="209" spans="2:46">
      <c r="B209" s="806"/>
      <c r="C209" s="1419"/>
      <c r="D209" s="1840"/>
      <c r="E209" s="1840"/>
      <c r="F209" s="1861"/>
      <c r="G209" s="1840"/>
      <c r="H209" s="1840"/>
      <c r="I209" s="1862"/>
      <c r="J209" s="1840"/>
      <c r="K209" s="1863"/>
      <c r="L209" s="1861"/>
      <c r="M209" s="1840"/>
      <c r="N209" s="1862"/>
      <c r="O209" s="1424"/>
      <c r="P209" s="1425"/>
      <c r="Q209" s="1861"/>
      <c r="R209" s="1424"/>
      <c r="S209" s="339"/>
      <c r="U209" s="551"/>
      <c r="V209" s="1176" t="s">
        <v>99</v>
      </c>
      <c r="W209" s="480">
        <v>5</v>
      </c>
      <c r="X209" s="196" t="s">
        <v>157</v>
      </c>
      <c r="Y209" s="197">
        <v>42354</v>
      </c>
      <c r="Z209" s="1713">
        <v>1500</v>
      </c>
      <c r="AA209" s="1286" t="s">
        <v>96</v>
      </c>
      <c r="AB209" s="1005">
        <v>9.5</v>
      </c>
      <c r="AC209" s="1400"/>
      <c r="AD209" s="1570">
        <v>42360</v>
      </c>
      <c r="AE209" s="1285">
        <v>42360</v>
      </c>
      <c r="AF209" s="1714" t="s">
        <v>114</v>
      </c>
      <c r="AG209" s="1715">
        <v>1620.7</v>
      </c>
      <c r="AH209" s="200">
        <f>(AG209-Z209)</f>
        <v>120.70000000000005</v>
      </c>
      <c r="AI209" s="199">
        <f>(AG209*AB209)</f>
        <v>15396.65</v>
      </c>
      <c r="AJ209" s="197">
        <f>(AE209+28)</f>
        <v>42388</v>
      </c>
      <c r="AK209" s="200">
        <f>(AI209*0.06)</f>
        <v>923.79899999999998</v>
      </c>
      <c r="AL209" s="706"/>
      <c r="AM209" s="881"/>
      <c r="AR209" s="875"/>
      <c r="AS209" s="881"/>
      <c r="AT209" s="875"/>
    </row>
    <row r="210" spans="2:46">
      <c r="B210" s="806"/>
      <c r="C210" s="566"/>
      <c r="D210" s="355"/>
      <c r="E210" s="184"/>
      <c r="F210" s="187"/>
      <c r="G210" s="188"/>
      <c r="H210" s="184"/>
      <c r="I210" s="185"/>
      <c r="J210" s="355"/>
      <c r="K210" s="359"/>
      <c r="L210" s="187"/>
      <c r="M210" s="355"/>
      <c r="N210" s="185"/>
      <c r="O210" s="185"/>
      <c r="P210" s="189"/>
      <c r="Q210" s="1421"/>
      <c r="R210" s="185"/>
      <c r="S210" s="339"/>
      <c r="U210" s="828"/>
      <c r="V210" s="1383" t="s">
        <v>99</v>
      </c>
      <c r="W210" s="482">
        <v>6</v>
      </c>
      <c r="X210" s="184" t="s">
        <v>157</v>
      </c>
      <c r="Y210" s="187">
        <v>42461</v>
      </c>
      <c r="Z210" s="1810">
        <v>1500</v>
      </c>
      <c r="AA210" s="1534" t="s">
        <v>96</v>
      </c>
      <c r="AB210" s="1424">
        <v>9.5</v>
      </c>
      <c r="AC210" s="1656"/>
      <c r="AD210" s="1536">
        <v>42466</v>
      </c>
      <c r="AE210" s="1535">
        <v>42466</v>
      </c>
      <c r="AF210" s="1811" t="s">
        <v>78</v>
      </c>
      <c r="AG210" s="1812">
        <v>1500</v>
      </c>
      <c r="AH210" s="185">
        <f>(AG210-Z210)</f>
        <v>0</v>
      </c>
      <c r="AI210" s="189">
        <f>(AG210*AB210)</f>
        <v>14250</v>
      </c>
      <c r="AJ210" s="187">
        <f>(AE210+28)</f>
        <v>42494</v>
      </c>
      <c r="AK210" s="185">
        <f>(AI210*0.06)</f>
        <v>855</v>
      </c>
      <c r="AL210" s="636"/>
      <c r="AM210" s="879"/>
      <c r="AR210" s="875"/>
      <c r="AS210" s="881"/>
      <c r="AT210" s="875"/>
    </row>
    <row r="211" spans="2:46">
      <c r="B211" s="806"/>
      <c r="C211" s="566"/>
      <c r="D211" s="355"/>
      <c r="E211" s="184"/>
      <c r="F211" s="187"/>
      <c r="G211" s="188"/>
      <c r="H211" s="184"/>
      <c r="I211" s="185"/>
      <c r="J211" s="355"/>
      <c r="K211" s="359"/>
      <c r="L211" s="187"/>
      <c r="M211" s="355"/>
      <c r="N211" s="185"/>
      <c r="O211" s="185"/>
      <c r="P211" s="189"/>
      <c r="Q211" s="357"/>
      <c r="R211" s="185"/>
      <c r="S211" s="339"/>
      <c r="U211" s="828"/>
      <c r="V211" s="1383" t="s">
        <v>99</v>
      </c>
      <c r="W211" s="482">
        <v>7</v>
      </c>
      <c r="X211" s="184" t="s">
        <v>533</v>
      </c>
      <c r="Y211" s="187">
        <v>42461</v>
      </c>
      <c r="Z211" s="1810">
        <v>500</v>
      </c>
      <c r="AA211" s="1534" t="s">
        <v>96</v>
      </c>
      <c r="AB211" s="1424">
        <v>11.5</v>
      </c>
      <c r="AC211" s="1656"/>
      <c r="AD211" s="1536">
        <v>42727</v>
      </c>
      <c r="AE211" s="1535">
        <v>42727</v>
      </c>
      <c r="AF211" s="1811" t="s">
        <v>78</v>
      </c>
      <c r="AG211" s="1812">
        <v>500</v>
      </c>
      <c r="AH211" s="185">
        <f>(AG211-Z211)</f>
        <v>0</v>
      </c>
      <c r="AI211" s="189">
        <f>(AG211*AB211)</f>
        <v>5750</v>
      </c>
      <c r="AJ211" s="187">
        <f>(AE211+28)</f>
        <v>42755</v>
      </c>
      <c r="AK211" s="185">
        <f>(AI211*0.06)</f>
        <v>345</v>
      </c>
      <c r="AL211" s="707"/>
      <c r="AM211" s="879"/>
      <c r="AR211" s="875"/>
      <c r="AS211" s="881"/>
      <c r="AT211" s="875"/>
    </row>
    <row r="212" spans="2:46">
      <c r="B212" s="1996"/>
      <c r="C212" s="1994"/>
      <c r="D212" s="1986"/>
      <c r="E212" s="1986"/>
      <c r="F212" s="1987"/>
      <c r="G212" s="1986"/>
      <c r="H212" s="1986"/>
      <c r="I212" s="1988"/>
      <c r="J212" s="1986"/>
      <c r="K212" s="1989"/>
      <c r="L212" s="1987"/>
      <c r="M212" s="1986"/>
      <c r="N212" s="1988"/>
      <c r="O212" s="1990"/>
      <c r="P212" s="1991"/>
      <c r="Q212" s="1987"/>
      <c r="R212" s="1990"/>
      <c r="S212" s="1226"/>
      <c r="U212" s="553"/>
      <c r="V212" s="563"/>
      <c r="W212" s="830"/>
      <c r="X212" s="196"/>
      <c r="Y212" s="197"/>
      <c r="Z212" s="831"/>
      <c r="AA212" s="196"/>
      <c r="AB212" s="200"/>
      <c r="AC212" s="335"/>
      <c r="AD212" s="520"/>
      <c r="AE212" s="197"/>
      <c r="AF212" s="292"/>
      <c r="AG212" s="832"/>
      <c r="AH212" s="200"/>
      <c r="AI212" s="199"/>
      <c r="AJ212" s="197"/>
      <c r="AK212" s="200"/>
      <c r="AL212" s="707"/>
      <c r="AM212" s="879"/>
      <c r="AN212" s="892"/>
    </row>
    <row r="213" spans="2:46">
      <c r="B213" s="1997"/>
      <c r="C213" s="184"/>
      <c r="D213" s="482"/>
      <c r="E213" s="184"/>
      <c r="F213" s="187"/>
      <c r="G213" s="1995"/>
      <c r="H213" s="184"/>
      <c r="I213" s="185"/>
      <c r="J213" s="259"/>
      <c r="K213" s="1384"/>
      <c r="L213" s="187"/>
      <c r="M213" s="184"/>
      <c r="N213" s="185"/>
      <c r="O213" s="185"/>
      <c r="P213" s="189"/>
      <c r="Q213" s="187"/>
      <c r="R213" s="185"/>
      <c r="S213" s="339"/>
      <c r="U213" s="553"/>
      <c r="V213" s="563"/>
      <c r="W213" s="830"/>
      <c r="X213" s="196"/>
      <c r="Y213" s="197"/>
      <c r="Z213" s="831"/>
      <c r="AA213" s="196"/>
      <c r="AB213" s="200"/>
      <c r="AC213" s="335"/>
      <c r="AD213" s="520"/>
      <c r="AE213" s="197"/>
      <c r="AF213" s="292"/>
      <c r="AG213" s="832"/>
      <c r="AH213" s="200"/>
      <c r="AI213" s="199"/>
      <c r="AJ213" s="197"/>
      <c r="AK213" s="200"/>
      <c r="AL213" s="707"/>
    </row>
    <row r="214" spans="2:46">
      <c r="B214" s="338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339"/>
      <c r="U214" s="553"/>
      <c r="V214" s="1383"/>
      <c r="W214" s="482"/>
      <c r="X214" s="184"/>
      <c r="Y214" s="187"/>
      <c r="Z214" s="1810"/>
      <c r="AA214" s="1534"/>
      <c r="AB214" s="1424"/>
      <c r="AC214" s="1656"/>
      <c r="AD214" s="1536"/>
      <c r="AE214" s="1535"/>
      <c r="AF214" s="1811"/>
      <c r="AG214" s="1812"/>
      <c r="AH214" s="185"/>
      <c r="AI214" s="189"/>
      <c r="AJ214" s="187"/>
      <c r="AK214" s="185"/>
      <c r="AL214" s="1372"/>
    </row>
    <row r="215" spans="2:46" ht="15" thickBot="1">
      <c r="B215" s="325"/>
      <c r="C215" s="326"/>
      <c r="D215" s="326"/>
      <c r="E215" s="326"/>
      <c r="F215" s="326"/>
      <c r="G215" s="326"/>
      <c r="H215" s="326"/>
      <c r="I215" s="326"/>
      <c r="J215" s="326"/>
      <c r="K215" s="326"/>
      <c r="L215" s="326"/>
      <c r="M215" s="326"/>
      <c r="N215" s="326"/>
      <c r="O215" s="326"/>
      <c r="P215" s="326"/>
      <c r="Q215" s="326"/>
      <c r="R215" s="326"/>
      <c r="S215" s="327"/>
      <c r="U215" s="828"/>
      <c r="V215" s="566"/>
      <c r="W215" s="1458"/>
      <c r="X215" s="184"/>
      <c r="Y215" s="187"/>
      <c r="Z215" s="1459"/>
      <c r="AA215" s="184"/>
      <c r="AB215" s="185"/>
      <c r="AC215" s="259"/>
      <c r="AD215" s="1384"/>
      <c r="AE215" s="187"/>
      <c r="AF215" s="559"/>
      <c r="AG215" s="1460"/>
      <c r="AH215" s="185"/>
      <c r="AI215" s="189"/>
      <c r="AJ215" s="187"/>
      <c r="AK215" s="185"/>
      <c r="AL215" s="339"/>
      <c r="AM215" s="256"/>
      <c r="AN215" s="256"/>
    </row>
    <row r="216" spans="2:46">
      <c r="U216" s="553"/>
      <c r="W216" s="182"/>
      <c r="X216" s="182"/>
      <c r="Y216" s="182"/>
      <c r="Z216" s="182"/>
      <c r="AA216" s="182"/>
      <c r="AB216" s="182"/>
      <c r="AC216" s="182"/>
      <c r="AD216" s="182"/>
      <c r="AE216" s="182"/>
      <c r="AF216" s="182"/>
      <c r="AG216" s="182"/>
      <c r="AH216" s="182"/>
      <c r="AI216" s="182"/>
      <c r="AJ216" s="182"/>
      <c r="AK216" s="182"/>
      <c r="AL216" s="339"/>
      <c r="AM216" s="256"/>
      <c r="AN216" s="256"/>
    </row>
    <row r="217" spans="2:46" ht="18.600000000000001" thickBot="1">
      <c r="B217" s="1597" t="s">
        <v>547</v>
      </c>
      <c r="U217" s="547"/>
      <c r="V217" s="708"/>
      <c r="W217" s="1373"/>
      <c r="X217" s="1373"/>
      <c r="Y217" s="1373"/>
      <c r="Z217" s="1374"/>
      <c r="AA217" s="1375" t="s">
        <v>96</v>
      </c>
      <c r="AB217" s="1376"/>
      <c r="AC217" s="1373"/>
      <c r="AD217" s="1377"/>
      <c r="AE217" s="1252"/>
      <c r="AF217" s="1373"/>
      <c r="AG217" s="1373"/>
      <c r="AH217" s="1257"/>
      <c r="AI217" s="1295"/>
      <c r="AJ217" s="1378"/>
      <c r="AK217" s="1379"/>
      <c r="AL217" s="1380"/>
      <c r="AM217" s="256"/>
      <c r="AN217" s="256"/>
    </row>
    <row r="218" spans="2:46" ht="15" thickBot="1">
      <c r="B218" s="3"/>
      <c r="C218" s="4"/>
      <c r="D218" s="4"/>
      <c r="E218" s="5" t="s">
        <v>14</v>
      </c>
      <c r="F218" s="5" t="s">
        <v>12</v>
      </c>
      <c r="G218" s="5"/>
      <c r="H218" s="4"/>
      <c r="I218" s="5" t="s">
        <v>15</v>
      </c>
      <c r="J218" s="5" t="s">
        <v>16</v>
      </c>
      <c r="K218" s="5" t="s">
        <v>12</v>
      </c>
      <c r="L218" s="5" t="s">
        <v>12</v>
      </c>
      <c r="M218" s="4"/>
      <c r="N218" s="4"/>
      <c r="O218" s="4"/>
      <c r="P218" s="4"/>
      <c r="Q218" s="5" t="s">
        <v>12</v>
      </c>
      <c r="R218" s="5" t="s">
        <v>17</v>
      </c>
      <c r="S218" s="6"/>
      <c r="AM218" s="681"/>
      <c r="AN218" s="681"/>
    </row>
    <row r="219" spans="2:46" ht="24" thickBot="1">
      <c r="B219" s="7" t="s">
        <v>3</v>
      </c>
      <c r="C219" s="8" t="s">
        <v>4</v>
      </c>
      <c r="D219" s="9" t="s">
        <v>18</v>
      </c>
      <c r="E219" s="9" t="s">
        <v>19</v>
      </c>
      <c r="F219" s="9" t="s">
        <v>19</v>
      </c>
      <c r="G219" s="9" t="s">
        <v>20</v>
      </c>
      <c r="H219" s="9" t="s">
        <v>21</v>
      </c>
      <c r="I219" s="9" t="s">
        <v>22</v>
      </c>
      <c r="J219" s="9" t="s">
        <v>19</v>
      </c>
      <c r="K219" s="9" t="s">
        <v>23</v>
      </c>
      <c r="L219" s="9" t="s">
        <v>23</v>
      </c>
      <c r="M219" s="9" t="s">
        <v>24</v>
      </c>
      <c r="N219" s="9" t="s">
        <v>20</v>
      </c>
      <c r="O219" s="9" t="s">
        <v>25</v>
      </c>
      <c r="P219" s="9" t="s">
        <v>0</v>
      </c>
      <c r="Q219" s="9" t="s">
        <v>11</v>
      </c>
      <c r="R219" s="9" t="s">
        <v>11</v>
      </c>
      <c r="S219" s="9" t="s">
        <v>26</v>
      </c>
      <c r="V219" s="94" t="s">
        <v>472</v>
      </c>
      <c r="X219" t="s">
        <v>220</v>
      </c>
      <c r="Z219" s="2"/>
      <c r="AH219" s="1193"/>
      <c r="AI219" s="1194"/>
      <c r="AJ219" s="1194"/>
      <c r="AK219" s="1194"/>
      <c r="AL219" s="1195"/>
      <c r="AM219" s="685"/>
      <c r="AN219" s="1357"/>
    </row>
    <row r="220" spans="2:46" ht="15" thickBot="1">
      <c r="B220" s="810"/>
      <c r="C220" s="194"/>
      <c r="D220" s="194"/>
      <c r="E220" s="195" t="s">
        <v>3</v>
      </c>
      <c r="F220" s="195" t="s">
        <v>18</v>
      </c>
      <c r="G220" s="195"/>
      <c r="H220" s="194"/>
      <c r="I220" s="195" t="s">
        <v>21</v>
      </c>
      <c r="J220" s="195" t="s">
        <v>3</v>
      </c>
      <c r="K220" s="195" t="s">
        <v>27</v>
      </c>
      <c r="L220" s="195" t="s">
        <v>28</v>
      </c>
      <c r="M220" s="194"/>
      <c r="N220" s="194"/>
      <c r="O220" s="194"/>
      <c r="P220" s="194"/>
      <c r="Q220" s="195" t="s">
        <v>33</v>
      </c>
      <c r="R220" s="195" t="s">
        <v>30</v>
      </c>
      <c r="S220" s="8"/>
      <c r="U220" s="546"/>
      <c r="V220" s="548"/>
      <c r="W220" s="157"/>
      <c r="X220" s="6" t="s">
        <v>14</v>
      </c>
      <c r="Y220" s="6" t="s">
        <v>12</v>
      </c>
      <c r="Z220" s="6"/>
      <c r="AA220" s="4"/>
      <c r="AB220" s="6" t="s">
        <v>15</v>
      </c>
      <c r="AC220" s="6" t="s">
        <v>16</v>
      </c>
      <c r="AD220" s="6" t="s">
        <v>12</v>
      </c>
      <c r="AE220" s="6" t="s">
        <v>12</v>
      </c>
      <c r="AF220" s="4"/>
      <c r="AG220" s="4"/>
      <c r="AH220" s="10"/>
      <c r="AI220" s="10"/>
      <c r="AJ220" s="8" t="s">
        <v>12</v>
      </c>
      <c r="AK220" s="8" t="s">
        <v>17</v>
      </c>
      <c r="AL220" s="8" t="s">
        <v>12</v>
      </c>
      <c r="AM220" s="685"/>
      <c r="AN220" s="1357"/>
    </row>
    <row r="221" spans="2:46">
      <c r="B221" s="695" t="s">
        <v>580</v>
      </c>
      <c r="C221" s="647" t="s">
        <v>99</v>
      </c>
      <c r="D221" s="701">
        <v>1</v>
      </c>
      <c r="E221" s="470" t="s">
        <v>55</v>
      </c>
      <c r="F221" s="919">
        <v>42822</v>
      </c>
      <c r="G221" s="387">
        <v>1000</v>
      </c>
      <c r="H221" s="381" t="s">
        <v>96</v>
      </c>
      <c r="I221" s="1368">
        <v>9.6999999999999993</v>
      </c>
      <c r="J221" s="701"/>
      <c r="K221" s="2020">
        <v>42829</v>
      </c>
      <c r="L221" s="901">
        <v>42829</v>
      </c>
      <c r="M221" s="701">
        <v>46790</v>
      </c>
      <c r="N221" s="387">
        <v>1010.66</v>
      </c>
      <c r="O221" s="389">
        <f t="shared" ref="O221:O226" si="28">(N221-G221)</f>
        <v>10.659999999999968</v>
      </c>
      <c r="P221" s="388">
        <f t="shared" ref="P221:P226" si="29">(N221*I221)</f>
        <v>9803.4019999999982</v>
      </c>
      <c r="Q221" s="901">
        <f t="shared" ref="Q221:Q226" si="30">(L221+28)</f>
        <v>42857</v>
      </c>
      <c r="R221" s="389">
        <f>(P221*0.035)</f>
        <v>343.11906999999997</v>
      </c>
      <c r="S221" s="1471"/>
      <c r="U221" s="179"/>
      <c r="V221" s="469" t="s">
        <v>4</v>
      </c>
      <c r="W221" s="153" t="s">
        <v>18</v>
      </c>
      <c r="X221" s="8" t="s">
        <v>19</v>
      </c>
      <c r="Y221" s="8" t="s">
        <v>19</v>
      </c>
      <c r="Z221" s="8" t="s">
        <v>20</v>
      </c>
      <c r="AA221" s="8" t="s">
        <v>21</v>
      </c>
      <c r="AB221" s="8" t="s">
        <v>22</v>
      </c>
      <c r="AC221" s="8" t="s">
        <v>19</v>
      </c>
      <c r="AD221" s="8" t="s">
        <v>23</v>
      </c>
      <c r="AE221" s="8" t="s">
        <v>23</v>
      </c>
      <c r="AF221" s="8" t="s">
        <v>24</v>
      </c>
      <c r="AG221" s="8" t="s">
        <v>20</v>
      </c>
      <c r="AH221" s="8" t="s">
        <v>25</v>
      </c>
      <c r="AI221" s="8" t="s">
        <v>0</v>
      </c>
      <c r="AJ221" s="8" t="s">
        <v>11</v>
      </c>
      <c r="AK221" s="8" t="s">
        <v>11</v>
      </c>
      <c r="AL221" s="8" t="s">
        <v>11</v>
      </c>
      <c r="AM221" s="685"/>
      <c r="AN221" s="1357"/>
    </row>
    <row r="222" spans="2:46">
      <c r="B222" s="390" t="s">
        <v>583</v>
      </c>
      <c r="C222" s="1176" t="s">
        <v>99</v>
      </c>
      <c r="D222" s="480">
        <v>1</v>
      </c>
      <c r="E222" s="196" t="s">
        <v>78</v>
      </c>
      <c r="F222" s="197">
        <v>42824</v>
      </c>
      <c r="G222" s="2010">
        <v>1000</v>
      </c>
      <c r="H222" s="1286" t="s">
        <v>96</v>
      </c>
      <c r="I222" s="1005">
        <v>9.6999999999999993</v>
      </c>
      <c r="J222" s="1400"/>
      <c r="K222" s="1570">
        <v>42830</v>
      </c>
      <c r="L222" s="1285">
        <v>42830</v>
      </c>
      <c r="M222" s="1714">
        <v>46765</v>
      </c>
      <c r="N222" s="2011">
        <v>255.5</v>
      </c>
      <c r="O222" s="200">
        <f t="shared" si="28"/>
        <v>-744.5</v>
      </c>
      <c r="P222" s="199">
        <f t="shared" si="29"/>
        <v>2478.35</v>
      </c>
      <c r="Q222" s="197">
        <f t="shared" si="30"/>
        <v>42858</v>
      </c>
      <c r="R222" s="200">
        <f>(P222*0.06)</f>
        <v>148.70099999999999</v>
      </c>
      <c r="S222" s="339"/>
      <c r="U222" s="179"/>
      <c r="V222" s="549"/>
      <c r="W222" s="224"/>
      <c r="X222" s="8" t="s">
        <v>3</v>
      </c>
      <c r="Y222" s="8" t="s">
        <v>18</v>
      </c>
      <c r="Z222" s="8"/>
      <c r="AA222" s="10"/>
      <c r="AB222" s="8" t="s">
        <v>21</v>
      </c>
      <c r="AC222" s="8" t="s">
        <v>3</v>
      </c>
      <c r="AD222" s="8" t="s">
        <v>27</v>
      </c>
      <c r="AE222" s="8" t="s">
        <v>28</v>
      </c>
      <c r="AF222" s="10"/>
      <c r="AG222" s="10"/>
      <c r="AH222" s="10"/>
      <c r="AI222" s="10"/>
      <c r="AJ222" s="8" t="s">
        <v>29</v>
      </c>
      <c r="AK222" s="8" t="s">
        <v>30</v>
      </c>
      <c r="AL222" s="8" t="s">
        <v>1</v>
      </c>
      <c r="AM222" s="685"/>
      <c r="AN222" s="1357"/>
    </row>
    <row r="223" spans="2:46" ht="15" thickBot="1">
      <c r="B223" s="179"/>
      <c r="C223" s="182"/>
      <c r="D223" s="182"/>
      <c r="E223" s="182"/>
      <c r="F223" s="182"/>
      <c r="G223" s="1810">
        <v>744.5</v>
      </c>
      <c r="H223" s="1534" t="s">
        <v>96</v>
      </c>
      <c r="I223" s="1424">
        <v>9.6999999999999993</v>
      </c>
      <c r="J223" s="1656"/>
      <c r="K223" s="1536">
        <v>42830</v>
      </c>
      <c r="L223" s="1535">
        <v>42830</v>
      </c>
      <c r="M223" s="1811"/>
      <c r="N223" s="2009">
        <v>744.5</v>
      </c>
      <c r="O223" s="185">
        <f t="shared" si="28"/>
        <v>0</v>
      </c>
      <c r="P223" s="189">
        <f t="shared" si="29"/>
        <v>7221.65</v>
      </c>
      <c r="Q223" s="187">
        <f t="shared" si="30"/>
        <v>42858</v>
      </c>
      <c r="R223" s="185">
        <f>(P223*0.06)</f>
        <v>433.29899999999998</v>
      </c>
      <c r="S223" s="339"/>
      <c r="U223" s="547"/>
      <c r="V223" s="550"/>
      <c r="W223" s="705"/>
      <c r="X223" s="699"/>
      <c r="Y223" s="560"/>
      <c r="Z223" s="699"/>
      <c r="AA223" s="560"/>
      <c r="AB223" s="699"/>
      <c r="AC223" s="560"/>
      <c r="AD223" s="560"/>
      <c r="AE223" s="560"/>
      <c r="AF223" s="560"/>
      <c r="AG223" s="560"/>
      <c r="AH223" s="560"/>
      <c r="AI223" s="560"/>
      <c r="AJ223" s="560"/>
      <c r="AK223" s="560"/>
      <c r="AL223" s="560"/>
      <c r="AM223" s="685"/>
      <c r="AN223" s="1357"/>
    </row>
    <row r="224" spans="2:46">
      <c r="B224" s="390" t="s">
        <v>584</v>
      </c>
      <c r="C224" s="1176" t="s">
        <v>99</v>
      </c>
      <c r="D224" s="480">
        <v>1</v>
      </c>
      <c r="E224" s="196" t="s">
        <v>78</v>
      </c>
      <c r="F224" s="197">
        <v>42824</v>
      </c>
      <c r="G224" s="2010">
        <v>1000</v>
      </c>
      <c r="H224" s="1286" t="s">
        <v>96</v>
      </c>
      <c r="I224" s="1005">
        <v>9.6999999999999993</v>
      </c>
      <c r="J224" s="1400"/>
      <c r="K224" s="1570">
        <v>42830</v>
      </c>
      <c r="L224" s="1285">
        <v>42830</v>
      </c>
      <c r="M224" s="1714">
        <v>46764</v>
      </c>
      <c r="N224" s="1715">
        <v>272.3</v>
      </c>
      <c r="O224" s="200">
        <f t="shared" si="28"/>
        <v>-727.7</v>
      </c>
      <c r="P224" s="199">
        <f t="shared" si="29"/>
        <v>2641.31</v>
      </c>
      <c r="Q224" s="197">
        <f t="shared" si="30"/>
        <v>42858</v>
      </c>
      <c r="R224" s="200">
        <f>(P224*0.06)</f>
        <v>158.4786</v>
      </c>
      <c r="S224" s="339"/>
      <c r="U224" s="551"/>
      <c r="V224" s="1383" t="s">
        <v>99</v>
      </c>
      <c r="W224" s="482">
        <v>1</v>
      </c>
      <c r="X224" s="184" t="s">
        <v>36</v>
      </c>
      <c r="Y224" s="187">
        <v>42608</v>
      </c>
      <c r="Z224" s="1810">
        <v>500</v>
      </c>
      <c r="AA224" s="1534"/>
      <c r="AB224" s="1424">
        <v>10.5</v>
      </c>
      <c r="AC224" s="1656"/>
      <c r="AD224" s="1536">
        <v>42613</v>
      </c>
      <c r="AE224" s="1535">
        <v>42613</v>
      </c>
      <c r="AF224" s="1811" t="s">
        <v>78</v>
      </c>
      <c r="AG224" s="1812">
        <v>500</v>
      </c>
      <c r="AH224" s="185">
        <f>(AG224-Z224)</f>
        <v>0</v>
      </c>
      <c r="AI224" s="189">
        <f>(AG224*AB224)</f>
        <v>5250</v>
      </c>
      <c r="AJ224" s="187">
        <f>(AE224+28)</f>
        <v>42641</v>
      </c>
      <c r="AK224" s="185">
        <f>(AI224*0.06)</f>
        <v>315</v>
      </c>
      <c r="AL224" s="706"/>
      <c r="AM224" s="685"/>
      <c r="AN224" s="1357"/>
    </row>
    <row r="225" spans="2:40">
      <c r="B225" s="1996"/>
      <c r="C225" s="184"/>
      <c r="D225" s="355"/>
      <c r="E225" s="355"/>
      <c r="F225" s="357"/>
      <c r="G225" s="1810">
        <v>727.7</v>
      </c>
      <c r="H225" s="1534" t="s">
        <v>96</v>
      </c>
      <c r="I225" s="1424">
        <v>9.6999999999999993</v>
      </c>
      <c r="J225" s="1656"/>
      <c r="K225" s="1536">
        <v>42830</v>
      </c>
      <c r="L225" s="1535">
        <v>42830</v>
      </c>
      <c r="M225" s="1811"/>
      <c r="N225" s="1812">
        <v>727.7</v>
      </c>
      <c r="O225" s="185">
        <f t="shared" si="28"/>
        <v>0</v>
      </c>
      <c r="P225" s="189">
        <f t="shared" si="29"/>
        <v>7058.69</v>
      </c>
      <c r="Q225" s="187">
        <f t="shared" si="30"/>
        <v>42858</v>
      </c>
      <c r="R225" s="185">
        <f>(P225*0.06)</f>
        <v>423.52139999999997</v>
      </c>
      <c r="S225" s="1226"/>
      <c r="U225" s="828"/>
      <c r="V225" s="1383"/>
      <c r="W225" s="482"/>
      <c r="X225" s="184"/>
      <c r="Y225" s="187"/>
      <c r="Z225" s="1810"/>
      <c r="AA225" s="1534"/>
      <c r="AB225" s="1424"/>
      <c r="AC225" s="1656"/>
      <c r="AD225" s="1536"/>
      <c r="AE225" s="1535"/>
      <c r="AF225" s="1811"/>
      <c r="AG225" s="1812"/>
      <c r="AH225" s="185"/>
      <c r="AI225" s="189"/>
      <c r="AJ225" s="187"/>
      <c r="AK225" s="185"/>
      <c r="AL225" s="636"/>
      <c r="AM225" s="1490"/>
      <c r="AN225" s="1489"/>
    </row>
    <row r="226" spans="2:40">
      <c r="B226" s="806" t="s">
        <v>500</v>
      </c>
      <c r="C226" s="1950" t="s">
        <v>543</v>
      </c>
      <c r="D226" s="1993" t="s">
        <v>414</v>
      </c>
      <c r="E226" s="1840" t="s">
        <v>101</v>
      </c>
      <c r="F226" s="1861">
        <v>42832</v>
      </c>
      <c r="G226" s="1840">
        <v>50</v>
      </c>
      <c r="H226" s="1534" t="s">
        <v>544</v>
      </c>
      <c r="I226" s="1862">
        <v>52.9</v>
      </c>
      <c r="J226" s="1840" t="s">
        <v>78</v>
      </c>
      <c r="K226" s="1863">
        <v>42837</v>
      </c>
      <c r="L226" s="1861">
        <v>42837</v>
      </c>
      <c r="M226" s="1840"/>
      <c r="N226" s="1500">
        <v>54</v>
      </c>
      <c r="O226" s="1500">
        <f t="shared" si="28"/>
        <v>4</v>
      </c>
      <c r="P226" s="1425">
        <f t="shared" si="29"/>
        <v>2856.6</v>
      </c>
      <c r="Q226" s="1535">
        <f t="shared" si="30"/>
        <v>42865</v>
      </c>
      <c r="R226" s="1424">
        <f>(P226*0.05)</f>
        <v>142.83000000000001</v>
      </c>
      <c r="S226" s="339"/>
      <c r="U226" s="828"/>
      <c r="V226" s="563"/>
      <c r="W226" s="830"/>
      <c r="X226" s="196"/>
      <c r="Y226" s="197"/>
      <c r="Z226" s="831"/>
      <c r="AA226" s="196"/>
      <c r="AB226" s="200"/>
      <c r="AC226" s="335"/>
      <c r="AD226" s="520"/>
      <c r="AE226" s="197"/>
      <c r="AF226" s="292"/>
      <c r="AG226" s="832"/>
      <c r="AH226" s="200"/>
      <c r="AI226" s="199"/>
      <c r="AJ226" s="197"/>
      <c r="AK226" s="200"/>
      <c r="AL226" s="707"/>
      <c r="AM226" s="1490"/>
      <c r="AN226" s="1489"/>
    </row>
    <row r="227" spans="2:40" ht="15" thickBot="1">
      <c r="B227" s="338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339"/>
      <c r="U227" s="581"/>
      <c r="V227" s="1604"/>
      <c r="W227" s="1980"/>
      <c r="X227" s="1605"/>
      <c r="Y227" s="1352"/>
      <c r="Z227" s="1981"/>
      <c r="AA227" s="1605"/>
      <c r="AB227" s="1231"/>
      <c r="AC227" s="1608"/>
      <c r="AD227" s="1382"/>
      <c r="AE227" s="1352"/>
      <c r="AF227" s="1619"/>
      <c r="AG227" s="1982"/>
      <c r="AH227" s="1231"/>
      <c r="AI227" s="1054"/>
      <c r="AJ227" s="1352"/>
      <c r="AK227" s="1231"/>
      <c r="AL227" s="1983"/>
      <c r="AM227" s="685"/>
      <c r="AN227" s="1357"/>
    </row>
    <row r="228" spans="2:40" ht="15" thickBot="1">
      <c r="B228" s="325"/>
      <c r="C228" s="326"/>
      <c r="D228" s="326"/>
      <c r="E228" s="326"/>
      <c r="F228" s="326"/>
      <c r="G228" s="326"/>
      <c r="H228" s="326"/>
      <c r="I228" s="326"/>
      <c r="J228" s="326"/>
      <c r="K228" s="326"/>
      <c r="L228" s="326"/>
      <c r="M228" s="326"/>
      <c r="N228" s="326"/>
      <c r="O228" s="326"/>
      <c r="P228" s="662">
        <f>SUM(P221:P227)</f>
        <v>32060.001999999997</v>
      </c>
      <c r="Q228" s="326"/>
      <c r="R228" s="662">
        <f>SUM(R221:R227)</f>
        <v>1649.9490699999997</v>
      </c>
      <c r="S228" s="327"/>
      <c r="AM228" s="685"/>
      <c r="AN228" s="1357"/>
    </row>
    <row r="229" spans="2:40" ht="24" thickBot="1">
      <c r="R229" s="93"/>
      <c r="V229" s="94" t="s">
        <v>508</v>
      </c>
      <c r="W229" t="s">
        <v>392</v>
      </c>
      <c r="Z229" s="660"/>
      <c r="AG229" s="999"/>
      <c r="AH229" s="999"/>
      <c r="AI229" s="999"/>
      <c r="AJ229" s="1924"/>
      <c r="AK229" s="1925"/>
      <c r="AL229" s="1926"/>
      <c r="AM229" s="685"/>
      <c r="AN229" s="1357"/>
    </row>
    <row r="230" spans="2:40" ht="18.600000000000001" thickBot="1">
      <c r="B230" s="1597" t="s">
        <v>548</v>
      </c>
      <c r="U230" s="546"/>
      <c r="V230" s="548"/>
      <c r="W230" s="157"/>
      <c r="X230" s="6" t="s">
        <v>14</v>
      </c>
      <c r="Y230" s="6" t="s">
        <v>12</v>
      </c>
      <c r="Z230" s="6"/>
      <c r="AA230" s="4"/>
      <c r="AB230" s="6" t="s">
        <v>15</v>
      </c>
      <c r="AC230" s="6" t="s">
        <v>16</v>
      </c>
      <c r="AD230" s="6" t="s">
        <v>12</v>
      </c>
      <c r="AE230" s="6" t="s">
        <v>12</v>
      </c>
      <c r="AF230" s="4"/>
      <c r="AG230" s="10"/>
      <c r="AH230" s="10"/>
      <c r="AI230" s="10"/>
      <c r="AJ230" s="8" t="s">
        <v>12</v>
      </c>
      <c r="AK230" s="8" t="s">
        <v>17</v>
      </c>
      <c r="AL230" s="8"/>
      <c r="AM230" s="685"/>
      <c r="AN230" s="1357"/>
    </row>
    <row r="231" spans="2:40">
      <c r="B231" s="3"/>
      <c r="C231" s="4"/>
      <c r="D231" s="4"/>
      <c r="E231" s="5" t="s">
        <v>14</v>
      </c>
      <c r="F231" s="5" t="s">
        <v>12</v>
      </c>
      <c r="G231" s="5"/>
      <c r="H231" s="4"/>
      <c r="I231" s="5" t="s">
        <v>15</v>
      </c>
      <c r="J231" s="5" t="s">
        <v>16</v>
      </c>
      <c r="K231" s="5" t="s">
        <v>12</v>
      </c>
      <c r="L231" s="5" t="s">
        <v>12</v>
      </c>
      <c r="M231" s="4"/>
      <c r="N231" s="4"/>
      <c r="O231" s="4"/>
      <c r="P231" s="4"/>
      <c r="Q231" s="5" t="s">
        <v>12</v>
      </c>
      <c r="R231" s="5" t="s">
        <v>17</v>
      </c>
      <c r="S231" s="6"/>
      <c r="U231" s="179"/>
      <c r="V231" s="469" t="s">
        <v>4</v>
      </c>
      <c r="W231" s="153" t="s">
        <v>18</v>
      </c>
      <c r="X231" s="8" t="s">
        <v>19</v>
      </c>
      <c r="Y231" s="8" t="s">
        <v>19</v>
      </c>
      <c r="Z231" s="8" t="s">
        <v>20</v>
      </c>
      <c r="AA231" s="8" t="s">
        <v>21</v>
      </c>
      <c r="AB231" s="8" t="s">
        <v>22</v>
      </c>
      <c r="AC231" s="8" t="s">
        <v>19</v>
      </c>
      <c r="AD231" s="8" t="s">
        <v>23</v>
      </c>
      <c r="AE231" s="8" t="s">
        <v>23</v>
      </c>
      <c r="AF231" s="8" t="s">
        <v>24</v>
      </c>
      <c r="AG231" s="8" t="s">
        <v>20</v>
      </c>
      <c r="AH231" s="8" t="s">
        <v>25</v>
      </c>
      <c r="AI231" s="8" t="s">
        <v>0</v>
      </c>
      <c r="AJ231" s="8" t="s">
        <v>11</v>
      </c>
      <c r="AK231" s="8" t="s">
        <v>11</v>
      </c>
      <c r="AL231" s="8" t="s">
        <v>26</v>
      </c>
      <c r="AM231" s="879"/>
      <c r="AN231" s="1357"/>
    </row>
    <row r="232" spans="2:40">
      <c r="B232" s="7" t="s">
        <v>3</v>
      </c>
      <c r="C232" s="8" t="s">
        <v>4</v>
      </c>
      <c r="D232" s="9" t="s">
        <v>18</v>
      </c>
      <c r="E232" s="9" t="s">
        <v>19</v>
      </c>
      <c r="F232" s="9" t="s">
        <v>19</v>
      </c>
      <c r="G232" s="9" t="s">
        <v>20</v>
      </c>
      <c r="H232" s="9" t="s">
        <v>21</v>
      </c>
      <c r="I232" s="9" t="s">
        <v>22</v>
      </c>
      <c r="J232" s="9" t="s">
        <v>19</v>
      </c>
      <c r="K232" s="9" t="s">
        <v>23</v>
      </c>
      <c r="L232" s="9" t="s">
        <v>23</v>
      </c>
      <c r="M232" s="9" t="s">
        <v>24</v>
      </c>
      <c r="N232" s="9" t="s">
        <v>20</v>
      </c>
      <c r="O232" s="9" t="s">
        <v>25</v>
      </c>
      <c r="P232" s="9" t="s">
        <v>0</v>
      </c>
      <c r="Q232" s="9" t="s">
        <v>11</v>
      </c>
      <c r="R232" s="9" t="s">
        <v>11</v>
      </c>
      <c r="S232" s="9" t="s">
        <v>26</v>
      </c>
      <c r="U232" s="179"/>
      <c r="V232" s="549"/>
      <c r="W232" s="224"/>
      <c r="X232" s="8" t="s">
        <v>3</v>
      </c>
      <c r="Y232" s="8" t="s">
        <v>18</v>
      </c>
      <c r="Z232" s="8"/>
      <c r="AA232" s="10"/>
      <c r="AB232" s="8" t="s">
        <v>21</v>
      </c>
      <c r="AC232" s="8" t="s">
        <v>3</v>
      </c>
      <c r="AD232" s="8" t="s">
        <v>27</v>
      </c>
      <c r="AE232" s="8" t="s">
        <v>28</v>
      </c>
      <c r="AF232" s="10"/>
      <c r="AG232" s="10"/>
      <c r="AH232" s="10"/>
      <c r="AI232" s="10"/>
      <c r="AJ232" s="8" t="s">
        <v>33</v>
      </c>
      <c r="AK232" s="8" t="s">
        <v>30</v>
      </c>
      <c r="AL232" s="8"/>
      <c r="AM232" s="879"/>
      <c r="AN232" s="1357"/>
    </row>
    <row r="233" spans="2:40" ht="15" thickBot="1">
      <c r="B233" s="810"/>
      <c r="C233" s="194"/>
      <c r="D233" s="194"/>
      <c r="E233" s="195" t="s">
        <v>3</v>
      </c>
      <c r="F233" s="195" t="s">
        <v>18</v>
      </c>
      <c r="G233" s="195"/>
      <c r="H233" s="194"/>
      <c r="I233" s="195" t="s">
        <v>21</v>
      </c>
      <c r="J233" s="195" t="s">
        <v>3</v>
      </c>
      <c r="K233" s="195" t="s">
        <v>27</v>
      </c>
      <c r="L233" s="195" t="s">
        <v>28</v>
      </c>
      <c r="M233" s="194"/>
      <c r="N233" s="194"/>
      <c r="O233" s="194"/>
      <c r="P233" s="194"/>
      <c r="Q233" s="195" t="s">
        <v>33</v>
      </c>
      <c r="R233" s="195" t="s">
        <v>30</v>
      </c>
      <c r="S233" s="8"/>
      <c r="U233" s="179"/>
      <c r="V233" s="550"/>
      <c r="W233" s="705"/>
      <c r="X233" s="699"/>
      <c r="Y233" s="560"/>
      <c r="Z233" s="699"/>
      <c r="AA233" s="560"/>
      <c r="AB233" s="699"/>
      <c r="AC233" s="560"/>
      <c r="AD233" s="560"/>
      <c r="AE233" s="560"/>
      <c r="AF233" s="560"/>
      <c r="AG233" s="560"/>
      <c r="AH233" s="560"/>
      <c r="AI233" s="560"/>
      <c r="AJ233" s="560"/>
      <c r="AK233" s="560"/>
      <c r="AL233" s="13"/>
      <c r="AM233" s="879"/>
      <c r="AN233" s="1357"/>
    </row>
    <row r="234" spans="2:40">
      <c r="B234" s="1923"/>
      <c r="C234" s="1516"/>
      <c r="D234" s="1546"/>
      <c r="E234" s="1546"/>
      <c r="F234" s="1547"/>
      <c r="G234" s="1546"/>
      <c r="H234" s="1546"/>
      <c r="I234" s="1548"/>
      <c r="J234" s="1546"/>
      <c r="K234" s="1549"/>
      <c r="L234" s="1547"/>
      <c r="M234" s="1546"/>
      <c r="N234" s="1548"/>
      <c r="O234" s="1526"/>
      <c r="P234" s="1525"/>
      <c r="Q234" s="1547"/>
      <c r="R234" s="1526"/>
      <c r="S234" s="1471"/>
      <c r="U234" s="551"/>
      <c r="V234" s="1558" t="s">
        <v>427</v>
      </c>
      <c r="W234" s="1270" t="s">
        <v>393</v>
      </c>
      <c r="X234" s="470" t="s">
        <v>101</v>
      </c>
      <c r="Y234" s="901">
        <v>42535</v>
      </c>
      <c r="Z234" s="470">
        <v>10</v>
      </c>
      <c r="AA234" s="381" t="s">
        <v>35</v>
      </c>
      <c r="AB234" s="1368">
        <v>315</v>
      </c>
      <c r="AC234" s="470" t="s">
        <v>78</v>
      </c>
      <c r="AD234" s="902">
        <v>42536</v>
      </c>
      <c r="AE234" s="901">
        <v>42536</v>
      </c>
      <c r="AF234" s="470">
        <v>8651</v>
      </c>
      <c r="AG234" s="387">
        <v>10000</v>
      </c>
      <c r="AH234" s="387">
        <f t="shared" ref="AH234:AH239" si="31">(AG234-Z234*1000)</f>
        <v>0</v>
      </c>
      <c r="AI234" s="388">
        <f t="shared" ref="AI234:AI239" si="32">(AG234*AB234/1000)</f>
        <v>3150</v>
      </c>
      <c r="AJ234" s="382">
        <f t="shared" ref="AJ234:AJ239" si="33">(AE234+30)</f>
        <v>42566</v>
      </c>
      <c r="AK234" s="389">
        <f t="shared" ref="AK234:AK239" si="34">(AI234*0.05)</f>
        <v>157.5</v>
      </c>
      <c r="AL234" s="513"/>
      <c r="AM234" s="879"/>
      <c r="AN234" s="1357"/>
    </row>
    <row r="235" spans="2:40">
      <c r="B235" s="806"/>
      <c r="C235" s="1419"/>
      <c r="D235" s="1840"/>
      <c r="E235" s="1840"/>
      <c r="F235" s="1861"/>
      <c r="G235" s="1840"/>
      <c r="H235" s="1840"/>
      <c r="I235" s="1862"/>
      <c r="J235" s="1840"/>
      <c r="K235" s="1863"/>
      <c r="L235" s="1861"/>
      <c r="M235" s="1840"/>
      <c r="N235" s="1862"/>
      <c r="O235" s="1424"/>
      <c r="P235" s="1425"/>
      <c r="Q235" s="1861"/>
      <c r="R235" s="1424"/>
      <c r="S235" s="339"/>
      <c r="U235" s="553"/>
      <c r="V235" s="1580" t="s">
        <v>427</v>
      </c>
      <c r="W235" s="1600" t="s">
        <v>414</v>
      </c>
      <c r="X235" s="813" t="s">
        <v>101</v>
      </c>
      <c r="Y235" s="989">
        <v>42548</v>
      </c>
      <c r="Z235" s="813">
        <v>30</v>
      </c>
      <c r="AA235" s="1286" t="s">
        <v>35</v>
      </c>
      <c r="AB235" s="1004">
        <v>315</v>
      </c>
      <c r="AC235" s="813" t="s">
        <v>78</v>
      </c>
      <c r="AD235" s="814">
        <v>42552</v>
      </c>
      <c r="AE235" s="989">
        <v>42548</v>
      </c>
      <c r="AF235" s="813">
        <v>8681</v>
      </c>
      <c r="AG235" s="1287">
        <v>30000</v>
      </c>
      <c r="AH235" s="1287">
        <f t="shared" si="31"/>
        <v>0</v>
      </c>
      <c r="AI235" s="1006">
        <f t="shared" si="32"/>
        <v>9450</v>
      </c>
      <c r="AJ235" s="1285">
        <f t="shared" si="33"/>
        <v>42578</v>
      </c>
      <c r="AK235" s="1005">
        <f t="shared" si="34"/>
        <v>472.5</v>
      </c>
      <c r="AL235" s="956"/>
      <c r="AM235" s="1491"/>
      <c r="AN235" s="1357"/>
    </row>
    <row r="236" spans="2:40">
      <c r="B236" s="806"/>
      <c r="C236" s="566"/>
      <c r="D236" s="355"/>
      <c r="E236" s="184"/>
      <c r="F236" s="187"/>
      <c r="G236" s="188"/>
      <c r="H236" s="184"/>
      <c r="I236" s="185"/>
      <c r="J236" s="355"/>
      <c r="K236" s="359"/>
      <c r="L236" s="187"/>
      <c r="M236" s="355"/>
      <c r="N236" s="185"/>
      <c r="O236" s="185"/>
      <c r="P236" s="189"/>
      <c r="Q236" s="1421"/>
      <c r="R236" s="185"/>
      <c r="S236" s="339"/>
      <c r="U236" s="553"/>
      <c r="V236" s="369" t="s">
        <v>427</v>
      </c>
      <c r="W236" s="1969" t="s">
        <v>262</v>
      </c>
      <c r="X236" s="820" t="s">
        <v>101</v>
      </c>
      <c r="Y236" s="835">
        <v>42606</v>
      </c>
      <c r="Z236" s="820">
        <v>30</v>
      </c>
      <c r="AA236" s="834" t="s">
        <v>35</v>
      </c>
      <c r="AB236" s="973">
        <v>315</v>
      </c>
      <c r="AC236" s="820" t="s">
        <v>78</v>
      </c>
      <c r="AD236" s="822">
        <v>42614</v>
      </c>
      <c r="AE236" s="835">
        <v>42606</v>
      </c>
      <c r="AF236" s="820">
        <v>1311</v>
      </c>
      <c r="AG236" s="823">
        <v>30000</v>
      </c>
      <c r="AH236" s="823">
        <f t="shared" si="31"/>
        <v>0</v>
      </c>
      <c r="AI236" s="824">
        <f t="shared" si="32"/>
        <v>9450</v>
      </c>
      <c r="AJ236" s="825">
        <f t="shared" si="33"/>
        <v>42636</v>
      </c>
      <c r="AK236" s="826">
        <f t="shared" si="34"/>
        <v>472.5</v>
      </c>
      <c r="AL236" s="1226"/>
      <c r="AM236" s="1480"/>
      <c r="AN236" s="892"/>
    </row>
    <row r="237" spans="2:40">
      <c r="B237" s="806"/>
      <c r="C237" s="566"/>
      <c r="D237" s="355"/>
      <c r="E237" s="184"/>
      <c r="F237" s="187"/>
      <c r="G237" s="188"/>
      <c r="H237" s="184"/>
      <c r="I237" s="185"/>
      <c r="J237" s="355"/>
      <c r="K237" s="359"/>
      <c r="L237" s="187"/>
      <c r="M237" s="355"/>
      <c r="N237" s="185"/>
      <c r="O237" s="185"/>
      <c r="P237" s="189"/>
      <c r="Q237" s="357"/>
      <c r="R237" s="185"/>
      <c r="S237" s="339"/>
      <c r="U237" s="553"/>
      <c r="V237" s="369" t="s">
        <v>427</v>
      </c>
      <c r="W237" s="1092" t="s">
        <v>9</v>
      </c>
      <c r="X237" s="209" t="s">
        <v>101</v>
      </c>
      <c r="Y237" s="210">
        <v>42682</v>
      </c>
      <c r="Z237" s="209">
        <v>15</v>
      </c>
      <c r="AA237" s="196" t="s">
        <v>35</v>
      </c>
      <c r="AB237" s="211">
        <v>315</v>
      </c>
      <c r="AC237" s="209" t="s">
        <v>78</v>
      </c>
      <c r="AD237" s="212">
        <v>42685</v>
      </c>
      <c r="AE237" s="210">
        <v>42688</v>
      </c>
      <c r="AF237" s="209">
        <v>1468</v>
      </c>
      <c r="AG237" s="198">
        <v>15000</v>
      </c>
      <c r="AH237" s="198">
        <f t="shared" si="31"/>
        <v>0</v>
      </c>
      <c r="AI237" s="199">
        <f t="shared" si="32"/>
        <v>4725</v>
      </c>
      <c r="AJ237" s="197">
        <f t="shared" si="33"/>
        <v>42718</v>
      </c>
      <c r="AK237" s="200">
        <f t="shared" si="34"/>
        <v>236.25</v>
      </c>
      <c r="AL237" s="339"/>
      <c r="AM237" s="1480"/>
      <c r="AN237" s="892"/>
    </row>
    <row r="238" spans="2:40">
      <c r="B238" s="1996"/>
      <c r="C238" s="1994"/>
      <c r="D238" s="1986"/>
      <c r="E238" s="1986"/>
      <c r="F238" s="1987"/>
      <c r="G238" s="1986"/>
      <c r="H238" s="1986"/>
      <c r="I238" s="1988"/>
      <c r="J238" s="1986"/>
      <c r="K238" s="1989"/>
      <c r="L238" s="1987"/>
      <c r="M238" s="1986"/>
      <c r="N238" s="1988"/>
      <c r="O238" s="1990"/>
      <c r="P238" s="1991"/>
      <c r="Q238" s="1987"/>
      <c r="R238" s="1990"/>
      <c r="S238" s="1226"/>
      <c r="U238" s="553"/>
      <c r="V238" s="369" t="s">
        <v>427</v>
      </c>
      <c r="W238" s="1092" t="s">
        <v>530</v>
      </c>
      <c r="X238" s="209" t="s">
        <v>101</v>
      </c>
      <c r="Y238" s="210">
        <v>42709</v>
      </c>
      <c r="Z238" s="209">
        <v>10</v>
      </c>
      <c r="AA238" s="196" t="s">
        <v>35</v>
      </c>
      <c r="AB238" s="211">
        <v>315</v>
      </c>
      <c r="AC238" s="209" t="s">
        <v>78</v>
      </c>
      <c r="AD238" s="212">
        <v>42716</v>
      </c>
      <c r="AE238" s="210">
        <v>42716</v>
      </c>
      <c r="AF238" s="209">
        <v>1566</v>
      </c>
      <c r="AG238" s="198">
        <v>10000</v>
      </c>
      <c r="AH238" s="198">
        <f t="shared" si="31"/>
        <v>0</v>
      </c>
      <c r="AI238" s="199">
        <f t="shared" si="32"/>
        <v>3150</v>
      </c>
      <c r="AJ238" s="197">
        <f t="shared" si="33"/>
        <v>42746</v>
      </c>
      <c r="AK238" s="200">
        <f t="shared" si="34"/>
        <v>157.5</v>
      </c>
      <c r="AL238" s="339"/>
      <c r="AM238" s="1480"/>
      <c r="AN238" s="892"/>
    </row>
    <row r="239" spans="2:40">
      <c r="B239" s="1997"/>
      <c r="C239" s="184"/>
      <c r="D239" s="482"/>
      <c r="E239" s="184"/>
      <c r="F239" s="187"/>
      <c r="G239" s="1995"/>
      <c r="H239" s="184"/>
      <c r="I239" s="185"/>
      <c r="J239" s="259"/>
      <c r="K239" s="1384"/>
      <c r="L239" s="187"/>
      <c r="M239" s="184"/>
      <c r="N239" s="185"/>
      <c r="O239" s="185"/>
      <c r="P239" s="189"/>
      <c r="Q239" s="187"/>
      <c r="R239" s="185"/>
      <c r="S239" s="339"/>
      <c r="U239" s="553"/>
      <c r="V239" s="369" t="s">
        <v>427</v>
      </c>
      <c r="W239" s="1092" t="s">
        <v>205</v>
      </c>
      <c r="X239" s="209" t="s">
        <v>101</v>
      </c>
      <c r="Y239" s="210">
        <v>42758</v>
      </c>
      <c r="Z239" s="209">
        <v>15</v>
      </c>
      <c r="AA239" s="196" t="s">
        <v>35</v>
      </c>
      <c r="AB239" s="211">
        <v>335</v>
      </c>
      <c r="AC239" s="209" t="s">
        <v>78</v>
      </c>
      <c r="AD239" s="212">
        <v>42762</v>
      </c>
      <c r="AE239" s="210">
        <v>42758</v>
      </c>
      <c r="AF239" s="209">
        <v>1650</v>
      </c>
      <c r="AG239" s="198">
        <v>15000</v>
      </c>
      <c r="AH239" s="198">
        <f t="shared" si="31"/>
        <v>0</v>
      </c>
      <c r="AI239" s="199">
        <f t="shared" si="32"/>
        <v>5025</v>
      </c>
      <c r="AJ239" s="197">
        <f t="shared" si="33"/>
        <v>42788</v>
      </c>
      <c r="AK239" s="200">
        <f t="shared" si="34"/>
        <v>251.25</v>
      </c>
      <c r="AL239" s="339"/>
      <c r="AM239" s="1480"/>
      <c r="AN239" s="892"/>
    </row>
    <row r="240" spans="2:40">
      <c r="B240" s="338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339"/>
      <c r="U240" s="553"/>
      <c r="V240" s="369" t="s">
        <v>427</v>
      </c>
      <c r="W240" s="1092" t="s">
        <v>287</v>
      </c>
      <c r="X240" s="209" t="s">
        <v>101</v>
      </c>
      <c r="Y240" s="210">
        <v>42781</v>
      </c>
      <c r="Z240" s="209">
        <v>20</v>
      </c>
      <c r="AA240" s="196" t="s">
        <v>35</v>
      </c>
      <c r="AB240" s="211">
        <v>335</v>
      </c>
      <c r="AC240" s="209" t="s">
        <v>78</v>
      </c>
      <c r="AD240" s="212">
        <v>42783</v>
      </c>
      <c r="AE240" s="210">
        <v>42781</v>
      </c>
      <c r="AF240" s="209">
        <v>9395</v>
      </c>
      <c r="AG240" s="198">
        <v>20000</v>
      </c>
      <c r="AH240" s="198">
        <f>(AG240-Z240*1000)</f>
        <v>0</v>
      </c>
      <c r="AI240" s="199">
        <f>(AG240*AB240/1000)</f>
        <v>6700</v>
      </c>
      <c r="AJ240" s="197">
        <f>(AE240+30)</f>
        <v>42811</v>
      </c>
      <c r="AK240" s="200">
        <f>(AI240*0.05)</f>
        <v>335</v>
      </c>
      <c r="AL240" s="339"/>
      <c r="AM240" s="1480"/>
      <c r="AN240" s="892"/>
    </row>
    <row r="241" spans="2:42" ht="15" thickBot="1">
      <c r="B241" s="325"/>
      <c r="C241" s="326"/>
      <c r="D241" s="326"/>
      <c r="E241" s="326"/>
      <c r="F241" s="326"/>
      <c r="G241" s="326"/>
      <c r="H241" s="326"/>
      <c r="I241" s="326"/>
      <c r="J241" s="326"/>
      <c r="K241" s="326"/>
      <c r="L241" s="326"/>
      <c r="M241" s="326"/>
      <c r="N241" s="326"/>
      <c r="O241" s="326"/>
      <c r="P241" s="326"/>
      <c r="Q241" s="326"/>
      <c r="R241" s="326"/>
      <c r="S241" s="327"/>
      <c r="U241" s="553"/>
      <c r="V241" s="369" t="s">
        <v>427</v>
      </c>
      <c r="W241" s="1092" t="s">
        <v>324</v>
      </c>
      <c r="X241" s="209" t="s">
        <v>101</v>
      </c>
      <c r="Y241" s="210">
        <v>42809</v>
      </c>
      <c r="Z241" s="209">
        <v>10</v>
      </c>
      <c r="AA241" s="196" t="s">
        <v>35</v>
      </c>
      <c r="AB241" s="211">
        <v>335</v>
      </c>
      <c r="AC241" s="209" t="s">
        <v>78</v>
      </c>
      <c r="AD241" s="212">
        <v>42814</v>
      </c>
      <c r="AE241" s="210">
        <v>42812</v>
      </c>
      <c r="AF241" s="209">
        <v>1792</v>
      </c>
      <c r="AG241" s="198">
        <v>10000</v>
      </c>
      <c r="AH241" s="198">
        <f>(AG241-Z241*1000)</f>
        <v>0</v>
      </c>
      <c r="AI241" s="199">
        <f>(AG241*AB241/1000)</f>
        <v>3350</v>
      </c>
      <c r="AJ241" s="197">
        <f>(AE241+30)</f>
        <v>42842</v>
      </c>
      <c r="AK241" s="200">
        <f>(AI241*0.05)</f>
        <v>167.5</v>
      </c>
      <c r="AL241" s="339"/>
      <c r="AM241" s="1486"/>
      <c r="AN241" s="1485"/>
    </row>
    <row r="242" spans="2:42" ht="15.6">
      <c r="U242" s="828"/>
      <c r="V242" s="1000"/>
      <c r="W242" s="182"/>
      <c r="X242" s="182"/>
      <c r="Y242" s="182"/>
      <c r="Z242" s="182"/>
      <c r="AA242" s="182"/>
      <c r="AB242" s="182"/>
      <c r="AC242" s="182"/>
      <c r="AD242" s="182"/>
      <c r="AE242" s="182"/>
      <c r="AF242" s="182"/>
      <c r="AG242" s="182"/>
      <c r="AH242" s="182"/>
      <c r="AI242" s="182"/>
      <c r="AJ242" s="182"/>
      <c r="AK242" s="182"/>
      <c r="AL242" s="339"/>
      <c r="AM242" s="1480"/>
      <c r="AN242" s="892"/>
      <c r="AP242" s="328"/>
    </row>
    <row r="243" spans="2:42" ht="16.2" thickBot="1">
      <c r="U243" s="547"/>
      <c r="V243" s="999"/>
      <c r="W243" s="326"/>
      <c r="X243" s="326"/>
      <c r="Y243" s="326"/>
      <c r="Z243" s="326"/>
      <c r="AA243" s="326"/>
      <c r="AB243" s="326"/>
      <c r="AC243" s="326"/>
      <c r="AD243" s="326"/>
      <c r="AE243" s="326"/>
      <c r="AF243" s="326"/>
      <c r="AG243" s="326"/>
      <c r="AH243" s="326"/>
      <c r="AI243" s="326"/>
      <c r="AJ243" s="326"/>
      <c r="AK243" s="326"/>
      <c r="AL243" s="1799"/>
      <c r="AM243" s="1480"/>
      <c r="AN243" s="892"/>
      <c r="AP243" s="329"/>
    </row>
    <row r="244" spans="2:42">
      <c r="AM244" s="1480"/>
      <c r="AN244" s="892"/>
    </row>
    <row r="245" spans="2:42" ht="24" thickBot="1">
      <c r="B245" s="1597" t="s">
        <v>415</v>
      </c>
      <c r="V245" s="94" t="s">
        <v>509</v>
      </c>
      <c r="W245" t="s">
        <v>529</v>
      </c>
      <c r="Z245" s="660"/>
      <c r="AG245" s="999"/>
      <c r="AH245" s="999"/>
      <c r="AI245" s="999"/>
      <c r="AJ245" s="1924"/>
      <c r="AK245" s="1925"/>
      <c r="AL245" s="1926"/>
      <c r="AM245" s="1480"/>
      <c r="AN245" s="892"/>
    </row>
    <row r="246" spans="2:42">
      <c r="B246" s="3"/>
      <c r="C246" s="4"/>
      <c r="D246" s="4"/>
      <c r="E246" s="5" t="s">
        <v>14</v>
      </c>
      <c r="F246" s="5" t="s">
        <v>12</v>
      </c>
      <c r="G246" s="5"/>
      <c r="H246" s="4"/>
      <c r="I246" s="5" t="s">
        <v>15</v>
      </c>
      <c r="J246" s="5" t="s">
        <v>16</v>
      </c>
      <c r="K246" s="5" t="s">
        <v>12</v>
      </c>
      <c r="L246" s="5" t="s">
        <v>12</v>
      </c>
      <c r="M246" s="4"/>
      <c r="N246" s="4"/>
      <c r="O246" s="4"/>
      <c r="P246" s="4"/>
      <c r="Q246" s="5" t="s">
        <v>12</v>
      </c>
      <c r="R246" s="5" t="s">
        <v>17</v>
      </c>
      <c r="S246" s="6"/>
      <c r="U246" s="546"/>
      <c r="V246" s="548"/>
      <c r="W246" s="157"/>
      <c r="X246" s="6" t="s">
        <v>14</v>
      </c>
      <c r="Y246" s="6" t="s">
        <v>12</v>
      </c>
      <c r="Z246" s="6"/>
      <c r="AA246" s="4"/>
      <c r="AB246" s="6" t="s">
        <v>15</v>
      </c>
      <c r="AC246" s="6" t="s">
        <v>16</v>
      </c>
      <c r="AD246" s="6" t="s">
        <v>12</v>
      </c>
      <c r="AE246" s="6" t="s">
        <v>12</v>
      </c>
      <c r="AF246" s="4"/>
      <c r="AG246" s="10"/>
      <c r="AH246" s="10"/>
      <c r="AI246" s="10"/>
      <c r="AJ246" s="8" t="s">
        <v>12</v>
      </c>
      <c r="AK246" s="8" t="s">
        <v>17</v>
      </c>
      <c r="AL246" s="8"/>
      <c r="AM246" s="1480"/>
      <c r="AN246" s="892"/>
    </row>
    <row r="247" spans="2:42">
      <c r="B247" s="7" t="s">
        <v>3</v>
      </c>
      <c r="C247" s="8" t="s">
        <v>4</v>
      </c>
      <c r="D247" s="9" t="s">
        <v>18</v>
      </c>
      <c r="E247" s="9" t="s">
        <v>19</v>
      </c>
      <c r="F247" s="9" t="s">
        <v>19</v>
      </c>
      <c r="G247" s="9" t="s">
        <v>20</v>
      </c>
      <c r="H247" s="9" t="s">
        <v>21</v>
      </c>
      <c r="I247" s="9" t="s">
        <v>22</v>
      </c>
      <c r="J247" s="9" t="s">
        <v>19</v>
      </c>
      <c r="K247" s="9" t="s">
        <v>23</v>
      </c>
      <c r="L247" s="9" t="s">
        <v>23</v>
      </c>
      <c r="M247" s="9" t="s">
        <v>24</v>
      </c>
      <c r="N247" s="9" t="s">
        <v>20</v>
      </c>
      <c r="O247" s="9" t="s">
        <v>25</v>
      </c>
      <c r="P247" s="9" t="s">
        <v>0</v>
      </c>
      <c r="Q247" s="9" t="s">
        <v>11</v>
      </c>
      <c r="R247" s="9" t="s">
        <v>11</v>
      </c>
      <c r="S247" s="9" t="s">
        <v>26</v>
      </c>
      <c r="U247" s="179"/>
      <c r="V247" s="469" t="s">
        <v>4</v>
      </c>
      <c r="W247" s="153" t="s">
        <v>18</v>
      </c>
      <c r="X247" s="8" t="s">
        <v>19</v>
      </c>
      <c r="Y247" s="8" t="s">
        <v>19</v>
      </c>
      <c r="Z247" s="8" t="s">
        <v>20</v>
      </c>
      <c r="AA247" s="8" t="s">
        <v>21</v>
      </c>
      <c r="AB247" s="8" t="s">
        <v>22</v>
      </c>
      <c r="AC247" s="8" t="s">
        <v>19</v>
      </c>
      <c r="AD247" s="8" t="s">
        <v>23</v>
      </c>
      <c r="AE247" s="8" t="s">
        <v>23</v>
      </c>
      <c r="AF247" s="8" t="s">
        <v>24</v>
      </c>
      <c r="AG247" s="8" t="s">
        <v>20</v>
      </c>
      <c r="AH247" s="8" t="s">
        <v>25</v>
      </c>
      <c r="AI247" s="8" t="s">
        <v>0</v>
      </c>
      <c r="AJ247" s="8" t="s">
        <v>11</v>
      </c>
      <c r="AK247" s="8" t="s">
        <v>11</v>
      </c>
      <c r="AL247" s="8" t="s">
        <v>26</v>
      </c>
      <c r="AM247" s="1480"/>
      <c r="AN247" s="892"/>
    </row>
    <row r="248" spans="2:42" ht="15" thickBot="1">
      <c r="B248" s="12"/>
      <c r="C248" s="194"/>
      <c r="D248" s="194"/>
      <c r="E248" s="195" t="s">
        <v>3</v>
      </c>
      <c r="F248" s="195" t="s">
        <v>18</v>
      </c>
      <c r="G248" s="195"/>
      <c r="H248" s="194"/>
      <c r="I248" s="195" t="s">
        <v>21</v>
      </c>
      <c r="J248" s="195" t="s">
        <v>3</v>
      </c>
      <c r="K248" s="195" t="s">
        <v>27</v>
      </c>
      <c r="L248" s="195" t="s">
        <v>28</v>
      </c>
      <c r="M248" s="194"/>
      <c r="N248" s="194"/>
      <c r="O248" s="194"/>
      <c r="P248" s="194"/>
      <c r="Q248" s="195" t="s">
        <v>33</v>
      </c>
      <c r="R248" s="195" t="s">
        <v>30</v>
      </c>
      <c r="S248" s="8"/>
      <c r="U248" s="179"/>
      <c r="V248" s="549"/>
      <c r="W248" s="224"/>
      <c r="X248" s="8" t="s">
        <v>3</v>
      </c>
      <c r="Y248" s="8" t="s">
        <v>18</v>
      </c>
      <c r="Z248" s="8"/>
      <c r="AA248" s="10"/>
      <c r="AB248" s="8" t="s">
        <v>21</v>
      </c>
      <c r="AC248" s="8" t="s">
        <v>3</v>
      </c>
      <c r="AD248" s="8" t="s">
        <v>27</v>
      </c>
      <c r="AE248" s="8" t="s">
        <v>28</v>
      </c>
      <c r="AF248" s="10"/>
      <c r="AG248" s="10"/>
      <c r="AH248" s="10"/>
      <c r="AI248" s="10"/>
      <c r="AJ248" s="8" t="s">
        <v>33</v>
      </c>
      <c r="AK248" s="8" t="s">
        <v>30</v>
      </c>
      <c r="AL248" s="8"/>
      <c r="AM248" s="1480"/>
      <c r="AN248" s="892"/>
    </row>
    <row r="249" spans="2:42" ht="15" thickBot="1">
      <c r="B249" s="1470" t="s">
        <v>329</v>
      </c>
      <c r="C249" s="1658" t="s">
        <v>409</v>
      </c>
      <c r="D249" s="493">
        <v>1</v>
      </c>
      <c r="E249" s="370" t="s">
        <v>36</v>
      </c>
      <c r="F249" s="371">
        <v>42410</v>
      </c>
      <c r="G249" s="378">
        <v>50</v>
      </c>
      <c r="H249" s="370" t="s">
        <v>35</v>
      </c>
      <c r="I249" s="446">
        <v>305</v>
      </c>
      <c r="J249" s="374"/>
      <c r="K249" s="522">
        <v>42416</v>
      </c>
      <c r="L249" s="371">
        <v>42412</v>
      </c>
      <c r="M249" s="370">
        <v>8326</v>
      </c>
      <c r="N249" s="387">
        <v>50000</v>
      </c>
      <c r="O249" s="387">
        <f>(N249-G249*1000)</f>
        <v>0</v>
      </c>
      <c r="P249" s="388">
        <f>(N249*I249/1000)</f>
        <v>15250</v>
      </c>
      <c r="Q249" s="382">
        <f>(L249+28)</f>
        <v>42440</v>
      </c>
      <c r="R249" s="389">
        <f>(P249*0.05)</f>
        <v>762.5</v>
      </c>
      <c r="S249" s="1471" t="s">
        <v>8</v>
      </c>
      <c r="U249" s="179"/>
      <c r="V249" s="550"/>
      <c r="W249" s="705"/>
      <c r="X249" s="699"/>
      <c r="Y249" s="560"/>
      <c r="Z249" s="699"/>
      <c r="AA249" s="560"/>
      <c r="AB249" s="699"/>
      <c r="AC249" s="560"/>
      <c r="AD249" s="560"/>
      <c r="AE249" s="560"/>
      <c r="AF249" s="560"/>
      <c r="AG249" s="560"/>
      <c r="AH249" s="560"/>
      <c r="AI249" s="560"/>
      <c r="AJ249" s="560"/>
      <c r="AK249" s="560"/>
      <c r="AL249" s="13"/>
      <c r="AM249" s="1480"/>
      <c r="AN249" s="892"/>
    </row>
    <row r="250" spans="2:42">
      <c r="B250" s="338"/>
      <c r="C250" s="896"/>
      <c r="D250" s="1533"/>
      <c r="E250" s="1534"/>
      <c r="F250" s="1535"/>
      <c r="G250" s="1500"/>
      <c r="H250" s="1534"/>
      <c r="I250" s="1424"/>
      <c r="J250" s="1656"/>
      <c r="K250" s="1536"/>
      <c r="L250" s="1535"/>
      <c r="M250" s="1534"/>
      <c r="N250" s="1500"/>
      <c r="O250" s="1500"/>
      <c r="P250" s="1425"/>
      <c r="Q250" s="1535"/>
      <c r="R250" s="1424"/>
      <c r="S250" s="339"/>
      <c r="U250" s="551"/>
      <c r="V250" s="1580" t="s">
        <v>427</v>
      </c>
      <c r="W250" s="1600" t="s">
        <v>393</v>
      </c>
      <c r="X250" s="813" t="s">
        <v>36</v>
      </c>
      <c r="Y250" s="989">
        <v>42682</v>
      </c>
      <c r="Z250" s="813">
        <v>10</v>
      </c>
      <c r="AA250" s="1286" t="s">
        <v>35</v>
      </c>
      <c r="AB250" s="1004">
        <v>315</v>
      </c>
      <c r="AC250" s="813" t="s">
        <v>78</v>
      </c>
      <c r="AD250" s="814">
        <v>42685</v>
      </c>
      <c r="AE250" s="989">
        <v>42688</v>
      </c>
      <c r="AF250" s="813">
        <v>1469</v>
      </c>
      <c r="AG250" s="1287">
        <v>10000</v>
      </c>
      <c r="AH250" s="1287">
        <f>(AG250-Z250*1000)</f>
        <v>0</v>
      </c>
      <c r="AI250" s="1006">
        <f>(AG250*AB250/1000)</f>
        <v>3150</v>
      </c>
      <c r="AJ250" s="1285">
        <f>(AE250+30)</f>
        <v>42718</v>
      </c>
      <c r="AK250" s="1005">
        <f>(AI250*0.05)</f>
        <v>157.5</v>
      </c>
      <c r="AL250" s="513"/>
      <c r="AM250" s="1480"/>
    </row>
    <row r="251" spans="2:42">
      <c r="B251" s="338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339"/>
      <c r="U251" s="553"/>
      <c r="V251" s="1580"/>
      <c r="W251" s="1600"/>
      <c r="X251" s="813"/>
      <c r="Y251" s="989"/>
      <c r="Z251" s="813"/>
      <c r="AA251" s="1286"/>
      <c r="AB251" s="1004"/>
      <c r="AC251" s="813"/>
      <c r="AD251" s="814"/>
      <c r="AE251" s="989"/>
      <c r="AF251" s="813"/>
      <c r="AG251" s="1287"/>
      <c r="AH251" s="1287"/>
      <c r="AI251" s="1006"/>
      <c r="AJ251" s="1285"/>
      <c r="AK251" s="1005"/>
      <c r="AL251" s="956"/>
      <c r="AM251" s="1480"/>
    </row>
    <row r="252" spans="2:42" ht="15" thickBot="1">
      <c r="B252" s="338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339"/>
      <c r="U252" s="581"/>
      <c r="V252" s="1795"/>
      <c r="W252" s="1796"/>
      <c r="X252" s="1796"/>
      <c r="Y252" s="1797"/>
      <c r="Z252" s="1743"/>
      <c r="AA252" s="1737"/>
      <c r="AB252" s="1798"/>
      <c r="AC252" s="639"/>
      <c r="AD252" s="1742"/>
      <c r="AE252" s="1738"/>
      <c r="AF252" s="1737"/>
      <c r="AG252" s="1743"/>
      <c r="AH252" s="1743"/>
      <c r="AI252" s="645"/>
      <c r="AJ252" s="450"/>
      <c r="AK252" s="461"/>
      <c r="AL252" s="1799"/>
      <c r="AM252" s="1480"/>
    </row>
    <row r="253" spans="2:42">
      <c r="B253" s="338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339"/>
      <c r="AM253" s="1480"/>
    </row>
    <row r="254" spans="2:42" ht="24" thickBot="1">
      <c r="B254" s="338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339"/>
      <c r="V254" s="94" t="s">
        <v>5</v>
      </c>
      <c r="W254" t="s">
        <v>154</v>
      </c>
      <c r="Z254" s="660"/>
      <c r="AE254" t="s">
        <v>242</v>
      </c>
      <c r="AG254" s="999"/>
      <c r="AH254" s="999"/>
      <c r="AI254" s="999"/>
      <c r="AJ254" s="1924"/>
      <c r="AK254" s="1925"/>
      <c r="AL254" s="1926"/>
      <c r="AM254" s="1480"/>
    </row>
    <row r="255" spans="2:42" ht="18">
      <c r="B255" s="338"/>
      <c r="C255" s="182"/>
      <c r="D255" s="182"/>
      <c r="E255" s="182"/>
      <c r="F255" s="182"/>
      <c r="G255" s="1468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339"/>
      <c r="U255" s="546"/>
      <c r="V255" s="548"/>
      <c r="W255" s="157"/>
      <c r="X255" s="6" t="s">
        <v>14</v>
      </c>
      <c r="Y255" s="6" t="s">
        <v>12</v>
      </c>
      <c r="Z255" s="6"/>
      <c r="AA255" s="4"/>
      <c r="AB255" s="6" t="s">
        <v>15</v>
      </c>
      <c r="AC255" s="6" t="s">
        <v>16</v>
      </c>
      <c r="AD255" s="6" t="s">
        <v>12</v>
      </c>
      <c r="AE255" s="6" t="s">
        <v>12</v>
      </c>
      <c r="AF255" s="4"/>
      <c r="AG255" s="10"/>
      <c r="AH255" s="10"/>
      <c r="AI255" s="10"/>
      <c r="AJ255" s="8" t="s">
        <v>12</v>
      </c>
      <c r="AK255" s="8" t="s">
        <v>17</v>
      </c>
      <c r="AL255" s="8"/>
    </row>
    <row r="256" spans="2:42">
      <c r="B256" s="338"/>
      <c r="C256" s="182"/>
      <c r="D256" s="182"/>
      <c r="E256" s="182"/>
      <c r="F256" s="182"/>
      <c r="G256" s="220"/>
      <c r="H256" s="838"/>
      <c r="I256" s="838"/>
      <c r="J256" s="1469"/>
      <c r="K256" s="1469"/>
      <c r="L256" s="1469"/>
      <c r="M256" s="838"/>
      <c r="N256" s="1469"/>
      <c r="O256" s="1469"/>
      <c r="P256" s="1469"/>
      <c r="Q256" s="1469"/>
      <c r="R256" s="838"/>
      <c r="S256" s="1472"/>
      <c r="U256" s="179"/>
      <c r="V256" s="469" t="s">
        <v>4</v>
      </c>
      <c r="W256" s="153" t="s">
        <v>18</v>
      </c>
      <c r="X256" s="8" t="s">
        <v>19</v>
      </c>
      <c r="Y256" s="8" t="s">
        <v>19</v>
      </c>
      <c r="Z256" s="8" t="s">
        <v>20</v>
      </c>
      <c r="AA256" s="8" t="s">
        <v>21</v>
      </c>
      <c r="AB256" s="8" t="s">
        <v>22</v>
      </c>
      <c r="AC256" s="8" t="s">
        <v>19</v>
      </c>
      <c r="AD256" s="8" t="s">
        <v>23</v>
      </c>
      <c r="AE256" s="8" t="s">
        <v>23</v>
      </c>
      <c r="AF256" s="8" t="s">
        <v>24</v>
      </c>
      <c r="AG256" s="8" t="s">
        <v>20</v>
      </c>
      <c r="AH256" s="8" t="s">
        <v>25</v>
      </c>
      <c r="AI256" s="8" t="s">
        <v>0</v>
      </c>
      <c r="AJ256" s="8" t="s">
        <v>11</v>
      </c>
      <c r="AK256" s="8" t="s">
        <v>11</v>
      </c>
      <c r="AL256" s="8" t="s">
        <v>26</v>
      </c>
    </row>
    <row r="257" spans="2:42">
      <c r="B257" s="338"/>
      <c r="C257" s="182"/>
      <c r="D257" s="182"/>
      <c r="E257" s="182"/>
      <c r="F257" s="182"/>
      <c r="G257" s="201"/>
      <c r="H257" s="839"/>
      <c r="I257" s="1469"/>
      <c r="J257" s="1469"/>
      <c r="K257" s="1469"/>
      <c r="L257" s="1469"/>
      <c r="M257" s="1469"/>
      <c r="N257" s="1469"/>
      <c r="O257" s="1469"/>
      <c r="P257" s="1469"/>
      <c r="Q257" s="1469"/>
      <c r="R257" s="1469"/>
      <c r="S257" s="1473"/>
      <c r="U257" s="179"/>
      <c r="V257" s="549"/>
      <c r="W257" s="224"/>
      <c r="X257" s="8" t="s">
        <v>3</v>
      </c>
      <c r="Y257" s="8" t="s">
        <v>18</v>
      </c>
      <c r="Z257" s="8"/>
      <c r="AA257" s="10"/>
      <c r="AB257" s="8" t="s">
        <v>21</v>
      </c>
      <c r="AC257" s="8" t="s">
        <v>3</v>
      </c>
      <c r="AD257" s="8" t="s">
        <v>27</v>
      </c>
      <c r="AE257" s="8" t="s">
        <v>28</v>
      </c>
      <c r="AF257" s="10"/>
      <c r="AG257" s="10"/>
      <c r="AH257" s="10"/>
      <c r="AI257" s="10"/>
      <c r="AJ257" s="8" t="s">
        <v>33</v>
      </c>
      <c r="AK257" s="8" t="s">
        <v>30</v>
      </c>
      <c r="AL257" s="8"/>
    </row>
    <row r="258" spans="2:42" ht="15" thickBot="1">
      <c r="B258" s="338"/>
      <c r="C258" s="182"/>
      <c r="D258" s="182"/>
      <c r="E258" s="182"/>
      <c r="F258" s="182"/>
      <c r="G258" s="220"/>
      <c r="H258" s="838"/>
      <c r="I258" s="838"/>
      <c r="J258" s="1469"/>
      <c r="K258" s="1469"/>
      <c r="L258" s="1469"/>
      <c r="M258" s="838"/>
      <c r="N258" s="1469"/>
      <c r="O258" s="1469"/>
      <c r="P258" s="1469"/>
      <c r="Q258" s="1469"/>
      <c r="R258" s="838"/>
      <c r="S258" s="1472"/>
      <c r="U258" s="179"/>
      <c r="V258" s="550"/>
      <c r="W258" s="705"/>
      <c r="X258" s="699"/>
      <c r="Y258" s="560"/>
      <c r="Z258" s="699"/>
      <c r="AA258" s="560"/>
      <c r="AB258" s="699"/>
      <c r="AC258" s="560"/>
      <c r="AD258" s="560"/>
      <c r="AE258" s="560"/>
      <c r="AF258" s="560"/>
      <c r="AG258" s="560"/>
      <c r="AH258" s="560"/>
      <c r="AI258" s="560"/>
      <c r="AJ258" s="560"/>
      <c r="AK258" s="560"/>
      <c r="AL258" s="13"/>
      <c r="AM258" s="256"/>
      <c r="AN258" s="256"/>
    </row>
    <row r="259" spans="2:42" ht="15" thickBot="1">
      <c r="B259" s="325"/>
      <c r="C259" s="326"/>
      <c r="D259" s="326"/>
      <c r="E259" s="326"/>
      <c r="F259" s="326"/>
      <c r="G259" s="639"/>
      <c r="H259" s="478"/>
      <c r="I259" s="478"/>
      <c r="J259" s="478"/>
      <c r="K259" s="1474"/>
      <c r="L259" s="478"/>
      <c r="M259" s="449"/>
      <c r="N259" s="1475"/>
      <c r="O259" s="478"/>
      <c r="P259" s="518">
        <f>SUM(P249:P258)</f>
        <v>15250</v>
      </c>
      <c r="Q259" s="759"/>
      <c r="R259" s="1659">
        <f>(P259*0.05)</f>
        <v>762.5</v>
      </c>
      <c r="S259" s="1476"/>
      <c r="U259" s="551"/>
      <c r="V259" s="1580" t="str">
        <f>IF(AC259=1473,"BANDEJA PAPAYA PET - GF 15",IF(AC259=0,"    "))</f>
        <v>BANDEJA PAPAYA PET - GF 15</v>
      </c>
      <c r="W259" s="813">
        <v>30</v>
      </c>
      <c r="X259" s="813">
        <v>20387</v>
      </c>
      <c r="Y259" s="989">
        <v>42332</v>
      </c>
      <c r="Z259" s="813">
        <v>40</v>
      </c>
      <c r="AA259" s="1286" t="s">
        <v>35</v>
      </c>
      <c r="AB259" s="1004">
        <v>449.5</v>
      </c>
      <c r="AC259" s="813">
        <v>1473</v>
      </c>
      <c r="AD259" s="814">
        <v>42365</v>
      </c>
      <c r="AE259" s="989">
        <v>42359</v>
      </c>
      <c r="AF259" s="813">
        <v>2637</v>
      </c>
      <c r="AG259" s="1287">
        <v>40000</v>
      </c>
      <c r="AH259" s="1287">
        <f>(AG259-Z259*1000)</f>
        <v>0</v>
      </c>
      <c r="AI259" s="1006">
        <f>(AG259*AB259/1000)</f>
        <v>17980</v>
      </c>
      <c r="AJ259" s="1285">
        <f>(AE259+30)</f>
        <v>42389</v>
      </c>
      <c r="AK259" s="1005">
        <f>(AI259*0.05)</f>
        <v>899</v>
      </c>
      <c r="AL259" s="513"/>
      <c r="AM259" s="256"/>
      <c r="AN259" s="256"/>
      <c r="AP259" s="903"/>
    </row>
    <row r="260" spans="2:42">
      <c r="U260" s="553"/>
      <c r="V260" s="1580" t="str">
        <f>IF(AC260=1473,"BANDEJA PAPAYA PET - GF 15",IF(AC260=0,"    "))</f>
        <v>BANDEJA PAPAYA PET - GF 15</v>
      </c>
      <c r="W260" s="813">
        <v>31</v>
      </c>
      <c r="X260" s="813">
        <v>22007</v>
      </c>
      <c r="Y260" s="989">
        <v>42391</v>
      </c>
      <c r="Z260" s="813">
        <v>50</v>
      </c>
      <c r="AA260" s="1286" t="s">
        <v>35</v>
      </c>
      <c r="AB260" s="1004">
        <v>449.5</v>
      </c>
      <c r="AC260" s="813">
        <v>1473</v>
      </c>
      <c r="AD260" s="814">
        <v>42399</v>
      </c>
      <c r="AE260" s="989">
        <v>42397</v>
      </c>
      <c r="AF260" s="813">
        <v>2658</v>
      </c>
      <c r="AG260" s="1287">
        <v>50000</v>
      </c>
      <c r="AH260" s="1287">
        <f>(AG260-Z260*1000)</f>
        <v>0</v>
      </c>
      <c r="AI260" s="1006">
        <f>(AG260*AB260/1000)</f>
        <v>22475</v>
      </c>
      <c r="AJ260" s="1285">
        <f>(AE260+30)</f>
        <v>42427</v>
      </c>
      <c r="AK260" s="1005">
        <f>(AI260*0.05)</f>
        <v>1123.75</v>
      </c>
      <c r="AL260" s="956"/>
      <c r="AM260" s="256"/>
      <c r="AN260" s="256"/>
    </row>
    <row r="261" spans="2:42" ht="18.600000000000001" thickBot="1">
      <c r="B261" s="1597" t="s">
        <v>417</v>
      </c>
      <c r="U261" s="581"/>
      <c r="V261" s="1795"/>
      <c r="W261" s="1796"/>
      <c r="X261" s="1796"/>
      <c r="Y261" s="1797"/>
      <c r="Z261" s="1743"/>
      <c r="AA261" s="1737"/>
      <c r="AB261" s="1798"/>
      <c r="AC261" s="639"/>
      <c r="AD261" s="1742"/>
      <c r="AE261" s="1738"/>
      <c r="AF261" s="1737"/>
      <c r="AG261" s="1743"/>
      <c r="AH261" s="1743"/>
      <c r="AI261" s="645"/>
      <c r="AJ261" s="450"/>
      <c r="AK261" s="461"/>
      <c r="AL261" s="1799"/>
      <c r="AM261" s="681"/>
      <c r="AN261" s="681"/>
    </row>
    <row r="262" spans="2:42">
      <c r="B262" s="3"/>
      <c r="C262" s="4"/>
      <c r="D262" s="4"/>
      <c r="E262" s="5" t="s">
        <v>14</v>
      </c>
      <c r="F262" s="5" t="s">
        <v>12</v>
      </c>
      <c r="G262" s="5"/>
      <c r="H262" s="4"/>
      <c r="I262" s="5" t="s">
        <v>15</v>
      </c>
      <c r="J262" s="5" t="s">
        <v>16</v>
      </c>
      <c r="K262" s="5" t="s">
        <v>12</v>
      </c>
      <c r="L262" s="5" t="s">
        <v>12</v>
      </c>
      <c r="M262" s="4"/>
      <c r="N262" s="4"/>
      <c r="O262" s="4"/>
      <c r="P262" s="4"/>
      <c r="Q262" s="5" t="s">
        <v>12</v>
      </c>
      <c r="R262" s="5" t="s">
        <v>17</v>
      </c>
      <c r="S262" s="6"/>
      <c r="V262" s="677"/>
      <c r="W262" s="677"/>
      <c r="X262" s="677"/>
      <c r="Y262" s="1791"/>
      <c r="Z262" s="677"/>
      <c r="AA262" s="892"/>
      <c r="AB262" s="1792"/>
      <c r="AC262" s="677"/>
      <c r="AD262" s="1793"/>
      <c r="AE262" s="1791"/>
      <c r="AF262" s="677"/>
      <c r="AG262" s="1794"/>
      <c r="AH262" s="722"/>
      <c r="AI262" s="721"/>
      <c r="AJ262" s="720"/>
      <c r="AK262" s="685"/>
      <c r="AL262" s="1357"/>
      <c r="AM262" s="879"/>
      <c r="AN262" s="720"/>
    </row>
    <row r="263" spans="2:42" ht="24" thickBot="1">
      <c r="B263" s="7" t="s">
        <v>3</v>
      </c>
      <c r="C263" s="8" t="s">
        <v>4</v>
      </c>
      <c r="D263" s="9" t="s">
        <v>18</v>
      </c>
      <c r="E263" s="9" t="s">
        <v>19</v>
      </c>
      <c r="F263" s="9" t="s">
        <v>19</v>
      </c>
      <c r="G263" s="9" t="s">
        <v>20</v>
      </c>
      <c r="H263" s="9" t="s">
        <v>21</v>
      </c>
      <c r="I263" s="9" t="s">
        <v>22</v>
      </c>
      <c r="J263" s="9" t="s">
        <v>19</v>
      </c>
      <c r="K263" s="9" t="s">
        <v>23</v>
      </c>
      <c r="L263" s="9" t="s">
        <v>23</v>
      </c>
      <c r="M263" s="9" t="s">
        <v>24</v>
      </c>
      <c r="N263" s="9" t="s">
        <v>20</v>
      </c>
      <c r="O263" s="9" t="s">
        <v>25</v>
      </c>
      <c r="P263" s="9" t="s">
        <v>0</v>
      </c>
      <c r="Q263" s="9" t="s">
        <v>11</v>
      </c>
      <c r="R263" s="9" t="s">
        <v>11</v>
      </c>
      <c r="S263" s="9" t="s">
        <v>26</v>
      </c>
      <c r="V263" s="94" t="s">
        <v>532</v>
      </c>
      <c r="W263" t="s">
        <v>531</v>
      </c>
      <c r="Z263" s="660"/>
      <c r="AG263" s="999"/>
      <c r="AH263" s="999"/>
      <c r="AI263" s="999"/>
      <c r="AJ263" s="1924"/>
      <c r="AK263" s="1925"/>
      <c r="AL263" s="1926"/>
      <c r="AM263" s="879"/>
      <c r="AN263" s="720"/>
    </row>
    <row r="264" spans="2:42" ht="15" thickBot="1">
      <c r="B264" s="12"/>
      <c r="C264" s="194"/>
      <c r="D264" s="194"/>
      <c r="E264" s="195" t="s">
        <v>3</v>
      </c>
      <c r="F264" s="195" t="s">
        <v>18</v>
      </c>
      <c r="G264" s="195"/>
      <c r="H264" s="194"/>
      <c r="I264" s="195" t="s">
        <v>21</v>
      </c>
      <c r="J264" s="195" t="s">
        <v>3</v>
      </c>
      <c r="K264" s="195" t="s">
        <v>27</v>
      </c>
      <c r="L264" s="195" t="s">
        <v>28</v>
      </c>
      <c r="M264" s="194"/>
      <c r="N264" s="194"/>
      <c r="O264" s="194"/>
      <c r="P264" s="194"/>
      <c r="Q264" s="195" t="s">
        <v>33</v>
      </c>
      <c r="R264" s="195" t="s">
        <v>30</v>
      </c>
      <c r="S264" s="8"/>
      <c r="U264" s="546"/>
      <c r="V264" s="548"/>
      <c r="W264" s="157"/>
      <c r="X264" s="6" t="s">
        <v>14</v>
      </c>
      <c r="Y264" s="6" t="s">
        <v>12</v>
      </c>
      <c r="Z264" s="6"/>
      <c r="AA264" s="4"/>
      <c r="AB264" s="6" t="s">
        <v>15</v>
      </c>
      <c r="AC264" s="6" t="s">
        <v>16</v>
      </c>
      <c r="AD264" s="6" t="s">
        <v>12</v>
      </c>
      <c r="AE264" s="6" t="s">
        <v>12</v>
      </c>
      <c r="AF264" s="4"/>
      <c r="AG264" s="10"/>
      <c r="AH264" s="10"/>
      <c r="AI264" s="10"/>
      <c r="AJ264" s="8" t="s">
        <v>12</v>
      </c>
      <c r="AK264" s="8" t="s">
        <v>17</v>
      </c>
      <c r="AL264" s="8"/>
      <c r="AM264" s="879"/>
      <c r="AN264" s="720"/>
    </row>
    <row r="265" spans="2:42">
      <c r="B265" s="1648" t="s">
        <v>329</v>
      </c>
      <c r="C265" s="470" t="s">
        <v>409</v>
      </c>
      <c r="D265" s="495">
        <v>2</v>
      </c>
      <c r="E265" s="381" t="s">
        <v>36</v>
      </c>
      <c r="F265" s="382">
        <v>42422</v>
      </c>
      <c r="G265" s="387">
        <v>100</v>
      </c>
      <c r="H265" s="381" t="s">
        <v>35</v>
      </c>
      <c r="I265" s="389">
        <v>305</v>
      </c>
      <c r="J265" s="385"/>
      <c r="K265" s="1541">
        <v>42430</v>
      </c>
      <c r="L265" s="382">
        <v>42432</v>
      </c>
      <c r="M265" s="381">
        <v>8378</v>
      </c>
      <c r="N265" s="387">
        <v>100000</v>
      </c>
      <c r="O265" s="387">
        <f>(N265-G265*1000)</f>
        <v>0</v>
      </c>
      <c r="P265" s="388">
        <f>(N265*I265/1000)</f>
        <v>30500</v>
      </c>
      <c r="Q265" s="382">
        <f>(L265+28)</f>
        <v>42460</v>
      </c>
      <c r="R265" s="389">
        <f>(P265*0.05)</f>
        <v>1525</v>
      </c>
      <c r="S265" s="1471" t="s">
        <v>8</v>
      </c>
      <c r="U265" s="179"/>
      <c r="V265" s="469" t="s">
        <v>4</v>
      </c>
      <c r="W265" s="153" t="s">
        <v>18</v>
      </c>
      <c r="X265" s="8" t="s">
        <v>19</v>
      </c>
      <c r="Y265" s="8" t="s">
        <v>19</v>
      </c>
      <c r="Z265" s="8" t="s">
        <v>20</v>
      </c>
      <c r="AA265" s="8" t="s">
        <v>21</v>
      </c>
      <c r="AB265" s="8" t="s">
        <v>22</v>
      </c>
      <c r="AC265" s="8" t="s">
        <v>19</v>
      </c>
      <c r="AD265" s="8" t="s">
        <v>23</v>
      </c>
      <c r="AE265" s="8" t="s">
        <v>23</v>
      </c>
      <c r="AF265" s="8" t="s">
        <v>24</v>
      </c>
      <c r="AG265" s="8" t="s">
        <v>20</v>
      </c>
      <c r="AH265" s="8" t="s">
        <v>25</v>
      </c>
      <c r="AI265" s="8" t="s">
        <v>0</v>
      </c>
      <c r="AJ265" s="8" t="s">
        <v>11</v>
      </c>
      <c r="AK265" s="8" t="s">
        <v>11</v>
      </c>
      <c r="AL265" s="8" t="s">
        <v>26</v>
      </c>
      <c r="AM265" s="879"/>
      <c r="AN265" s="720"/>
    </row>
    <row r="266" spans="2:42">
      <c r="B266" s="1260" t="s">
        <v>234</v>
      </c>
      <c r="C266" s="820" t="s">
        <v>409</v>
      </c>
      <c r="D266" s="1719">
        <v>1</v>
      </c>
      <c r="E266" s="1144" t="s">
        <v>101</v>
      </c>
      <c r="F266" s="1145">
        <v>42432</v>
      </c>
      <c r="G266" s="1147">
        <v>30</v>
      </c>
      <c r="H266" s="1144" t="s">
        <v>35</v>
      </c>
      <c r="I266" s="1464">
        <v>315</v>
      </c>
      <c r="J266" s="1416"/>
      <c r="K266" s="1720">
        <v>42437</v>
      </c>
      <c r="L266" s="1145">
        <v>42437</v>
      </c>
      <c r="M266" s="1144">
        <v>8396</v>
      </c>
      <c r="N266" s="1147">
        <v>30000</v>
      </c>
      <c r="O266" s="1147">
        <f>(N266-G266*1000)</f>
        <v>0</v>
      </c>
      <c r="P266" s="1148">
        <f>(N266*I266/1000)</f>
        <v>9450</v>
      </c>
      <c r="Q266" s="1145">
        <f>(L266+28)</f>
        <v>42465</v>
      </c>
      <c r="R266" s="1464">
        <f>(P266*0.05)</f>
        <v>472.5</v>
      </c>
      <c r="S266" s="465" t="s">
        <v>8</v>
      </c>
      <c r="U266" s="179"/>
      <c r="V266" s="549"/>
      <c r="W266" s="224"/>
      <c r="X266" s="8" t="s">
        <v>3</v>
      </c>
      <c r="Y266" s="8" t="s">
        <v>18</v>
      </c>
      <c r="Z266" s="8"/>
      <c r="AA266" s="10"/>
      <c r="AB266" s="8" t="s">
        <v>21</v>
      </c>
      <c r="AC266" s="8" t="s">
        <v>3</v>
      </c>
      <c r="AD266" s="8" t="s">
        <v>27</v>
      </c>
      <c r="AE266" s="8" t="s">
        <v>28</v>
      </c>
      <c r="AF266" s="10"/>
      <c r="AG266" s="10"/>
      <c r="AH266" s="10"/>
      <c r="AI266" s="10"/>
      <c r="AJ266" s="8" t="s">
        <v>33</v>
      </c>
      <c r="AK266" s="8" t="s">
        <v>30</v>
      </c>
      <c r="AL266" s="8"/>
      <c r="AM266" s="879"/>
      <c r="AN266" s="720"/>
    </row>
    <row r="267" spans="2:42" ht="15" thickBot="1">
      <c r="B267" s="1721" t="s">
        <v>426</v>
      </c>
      <c r="C267" s="1722" t="s">
        <v>427</v>
      </c>
      <c r="D267" s="1652">
        <v>1</v>
      </c>
      <c r="E267" s="1652" t="s">
        <v>36</v>
      </c>
      <c r="F267" s="1654">
        <v>42452</v>
      </c>
      <c r="G267" s="1652">
        <v>30</v>
      </c>
      <c r="H267" s="1276" t="s">
        <v>35</v>
      </c>
      <c r="I267" s="1723">
        <v>290</v>
      </c>
      <c r="J267" s="1652" t="s">
        <v>78</v>
      </c>
      <c r="K267" s="1724">
        <v>42461</v>
      </c>
      <c r="L267" s="1277">
        <v>42457</v>
      </c>
      <c r="M267" s="1276">
        <v>1153</v>
      </c>
      <c r="N267" s="1725">
        <v>30000</v>
      </c>
      <c r="O267" s="1725">
        <f>(N267-G267*1000)</f>
        <v>0</v>
      </c>
      <c r="P267" s="1726">
        <f>(N267*I267/1000)</f>
        <v>8700</v>
      </c>
      <c r="Q267" s="1277">
        <f>(L267+28)</f>
        <v>42485</v>
      </c>
      <c r="R267" s="1727">
        <f>(P267*0.05)</f>
        <v>435</v>
      </c>
      <c r="S267" s="465" t="s">
        <v>8</v>
      </c>
      <c r="U267" s="179"/>
      <c r="V267" s="550"/>
      <c r="W267" s="705"/>
      <c r="X267" s="699"/>
      <c r="Y267" s="560"/>
      <c r="Z267" s="699"/>
      <c r="AA267" s="560"/>
      <c r="AB267" s="699"/>
      <c r="AC267" s="560"/>
      <c r="AD267" s="560"/>
      <c r="AE267" s="560"/>
      <c r="AF267" s="560"/>
      <c r="AG267" s="560"/>
      <c r="AH267" s="560"/>
      <c r="AI267" s="560"/>
      <c r="AJ267" s="560"/>
      <c r="AK267" s="560"/>
      <c r="AL267" s="13"/>
      <c r="AM267" s="879"/>
      <c r="AN267" s="720"/>
    </row>
    <row r="268" spans="2:42">
      <c r="B268" s="338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339"/>
      <c r="U268" s="551"/>
      <c r="V268" s="566" t="s">
        <v>432</v>
      </c>
      <c r="W268" s="355">
        <v>1</v>
      </c>
      <c r="X268" s="355" t="s">
        <v>36</v>
      </c>
      <c r="Y268" s="357">
        <v>42718</v>
      </c>
      <c r="Z268" s="355">
        <v>2000</v>
      </c>
      <c r="AA268" s="355" t="s">
        <v>96</v>
      </c>
      <c r="AB268" s="358">
        <v>8.35</v>
      </c>
      <c r="AC268" s="355"/>
      <c r="AD268" s="359">
        <v>42720</v>
      </c>
      <c r="AE268" s="357">
        <v>42720</v>
      </c>
      <c r="AF268" s="355" t="s">
        <v>78</v>
      </c>
      <c r="AG268" s="585">
        <v>2000</v>
      </c>
      <c r="AH268" s="185">
        <f>(AG268-Z268)</f>
        <v>0</v>
      </c>
      <c r="AI268" s="189">
        <f>(AG268*AB268)</f>
        <v>16700</v>
      </c>
      <c r="AJ268" s="357">
        <f>(AE268+28)</f>
        <v>42748</v>
      </c>
      <c r="AK268" s="185">
        <f>(AI268*0.03)</f>
        <v>501</v>
      </c>
      <c r="AL268" s="513"/>
      <c r="AM268" s="724"/>
    </row>
    <row r="269" spans="2:42">
      <c r="B269" s="1728"/>
      <c r="C269" s="1578"/>
      <c r="D269" s="1578"/>
      <c r="E269" s="1578"/>
      <c r="F269" s="1578"/>
      <c r="G269" s="1578"/>
      <c r="H269" s="1578"/>
      <c r="I269" s="1578"/>
      <c r="J269" s="1578"/>
      <c r="K269" s="1578"/>
      <c r="L269" s="1578"/>
      <c r="M269" s="1578"/>
      <c r="N269" s="1578"/>
      <c r="O269" s="1578"/>
      <c r="P269" s="1729"/>
      <c r="Q269" s="1285"/>
      <c r="R269" s="1578"/>
      <c r="S269" s="339"/>
      <c r="U269" s="553"/>
      <c r="V269" s="1580"/>
      <c r="W269" s="813"/>
      <c r="X269" s="813"/>
      <c r="Y269" s="989"/>
      <c r="Z269" s="813"/>
      <c r="AA269" s="1286"/>
      <c r="AB269" s="1004"/>
      <c r="AC269" s="813"/>
      <c r="AD269" s="814"/>
      <c r="AE269" s="989"/>
      <c r="AF269" s="813"/>
      <c r="AG269" s="1287"/>
      <c r="AH269" s="1287"/>
      <c r="AI269" s="1006"/>
      <c r="AJ269" s="1285"/>
      <c r="AK269" s="1005"/>
      <c r="AL269" s="956"/>
    </row>
    <row r="270" spans="2:42">
      <c r="B270" s="367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588"/>
      <c r="Q270" s="1285"/>
      <c r="R270" s="182"/>
      <c r="S270" s="339"/>
      <c r="U270" s="553"/>
      <c r="V270" s="567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  <c r="AH270" s="182"/>
      <c r="AI270" s="182"/>
      <c r="AJ270" s="182"/>
      <c r="AK270" s="182"/>
      <c r="AL270" s="339"/>
      <c r="AM270" s="685"/>
      <c r="AN270" s="720"/>
    </row>
    <row r="271" spans="2:42" ht="18">
      <c r="B271" s="367"/>
      <c r="C271" s="182"/>
      <c r="D271" s="182"/>
      <c r="E271" s="182"/>
      <c r="F271" s="182"/>
      <c r="G271" s="1468"/>
      <c r="H271" s="182"/>
      <c r="I271" s="182"/>
      <c r="J271" s="182"/>
      <c r="K271" s="182"/>
      <c r="L271" s="182"/>
      <c r="M271" s="182"/>
      <c r="N271" s="182"/>
      <c r="O271" s="182"/>
      <c r="P271" s="1588"/>
      <c r="Q271" s="1285"/>
      <c r="R271" s="182"/>
      <c r="S271" s="339"/>
      <c r="U271" s="553"/>
      <c r="V271" s="567"/>
      <c r="W271" s="182"/>
      <c r="X271" s="182"/>
      <c r="Y271" s="182"/>
      <c r="Z271" s="182"/>
      <c r="AA271" s="182"/>
      <c r="AB271" s="182"/>
      <c r="AC271" s="182"/>
      <c r="AD271" s="182"/>
      <c r="AE271" s="182"/>
      <c r="AF271" s="182"/>
      <c r="AG271" s="182"/>
      <c r="AH271" s="182"/>
      <c r="AI271" s="182"/>
      <c r="AJ271" s="182"/>
      <c r="AK271" s="182"/>
      <c r="AL271" s="339"/>
    </row>
    <row r="272" spans="2:42" ht="15" thickBot="1">
      <c r="B272" s="367"/>
      <c r="C272" s="182"/>
      <c r="D272" s="182"/>
      <c r="E272" s="182"/>
      <c r="F272" s="182"/>
      <c r="G272" s="220"/>
      <c r="H272" s="838"/>
      <c r="I272" s="838"/>
      <c r="J272" s="1469"/>
      <c r="K272" s="1469"/>
      <c r="L272" s="1469"/>
      <c r="M272" s="838"/>
      <c r="N272" s="1469"/>
      <c r="O272" s="1469"/>
      <c r="P272" s="1599"/>
      <c r="Q272" s="1285"/>
      <c r="R272" s="838"/>
      <c r="S272" s="1472"/>
      <c r="U272" s="581"/>
      <c r="V272" s="582"/>
      <c r="W272" s="326"/>
      <c r="X272" s="326"/>
      <c r="Y272" s="326"/>
      <c r="Z272" s="326"/>
      <c r="AA272" s="326"/>
      <c r="AB272" s="326"/>
      <c r="AC272" s="326"/>
      <c r="AD272" s="326"/>
      <c r="AE272" s="326"/>
      <c r="AF272" s="326"/>
      <c r="AG272" s="326"/>
      <c r="AH272" s="326"/>
      <c r="AI272" s="326"/>
      <c r="AJ272" s="326"/>
      <c r="AK272" s="326"/>
      <c r="AL272" s="327"/>
      <c r="AM272" s="685"/>
      <c r="AN272" s="2"/>
    </row>
    <row r="273" spans="2:40">
      <c r="B273" s="367"/>
      <c r="C273" s="182"/>
      <c r="D273" s="182"/>
      <c r="E273" s="182"/>
      <c r="F273" s="182"/>
      <c r="G273" s="201"/>
      <c r="H273" s="839"/>
      <c r="I273" s="1469"/>
      <c r="J273" s="1469"/>
      <c r="K273" s="1469"/>
      <c r="L273" s="1469"/>
      <c r="M273" s="1469"/>
      <c r="N273" s="1469"/>
      <c r="O273" s="1469"/>
      <c r="P273" s="1599"/>
      <c r="Q273" s="1285"/>
      <c r="R273" s="1469"/>
      <c r="S273" s="1473"/>
      <c r="AM273" s="256"/>
      <c r="AN273" s="256"/>
    </row>
    <row r="274" spans="2:40" ht="24" thickBot="1">
      <c r="B274" s="367"/>
      <c r="C274" s="182"/>
      <c r="D274" s="182"/>
      <c r="E274" s="182"/>
      <c r="F274" s="182"/>
      <c r="G274" s="220"/>
      <c r="H274" s="838"/>
      <c r="I274" s="838"/>
      <c r="J274" s="1469"/>
      <c r="K274" s="1469"/>
      <c r="L274" s="1469"/>
      <c r="M274" s="838"/>
      <c r="N274" s="1469"/>
      <c r="O274" s="1469"/>
      <c r="P274" s="1599"/>
      <c r="Q274" s="1285"/>
      <c r="R274" s="838"/>
      <c r="S274" s="1472"/>
      <c r="V274" s="94" t="s">
        <v>524</v>
      </c>
      <c r="W274" t="s">
        <v>494</v>
      </c>
      <c r="Z274" s="2" t="s">
        <v>507</v>
      </c>
      <c r="AC274" t="s">
        <v>534</v>
      </c>
      <c r="AG274" t="s">
        <v>535</v>
      </c>
      <c r="AH274" s="999"/>
      <c r="AI274" s="999"/>
      <c r="AJ274" s="999" t="s">
        <v>576</v>
      </c>
      <c r="AK274" s="999"/>
      <c r="AL274" s="999"/>
      <c r="AM274" s="256"/>
      <c r="AN274" s="256"/>
    </row>
    <row r="275" spans="2:40" ht="15" thickBot="1">
      <c r="B275" s="477"/>
      <c r="C275" s="326"/>
      <c r="D275" s="326"/>
      <c r="E275" s="326"/>
      <c r="F275" s="326"/>
      <c r="G275" s="639"/>
      <c r="H275" s="478"/>
      <c r="I275" s="478"/>
      <c r="J275" s="478"/>
      <c r="K275" s="1474"/>
      <c r="L275" s="478"/>
      <c r="M275" s="449"/>
      <c r="N275" s="1475"/>
      <c r="O275" s="478"/>
      <c r="P275" s="518">
        <f>SUM(P265:P274)</f>
        <v>48650</v>
      </c>
      <c r="Q275" s="759"/>
      <c r="R275" s="518">
        <f>(P275*0.05)</f>
        <v>2432.5</v>
      </c>
      <c r="S275" s="1476"/>
      <c r="U275" s="546"/>
      <c r="V275" s="548"/>
      <c r="W275" s="157"/>
      <c r="X275" s="6" t="s">
        <v>14</v>
      </c>
      <c r="Y275" s="6" t="s">
        <v>12</v>
      </c>
      <c r="Z275" s="6"/>
      <c r="AA275" s="4"/>
      <c r="AB275" s="6" t="s">
        <v>15</v>
      </c>
      <c r="AC275" s="6" t="s">
        <v>16</v>
      </c>
      <c r="AD275" s="6" t="s">
        <v>12</v>
      </c>
      <c r="AE275" s="6" t="s">
        <v>12</v>
      </c>
      <c r="AF275" s="4"/>
      <c r="AG275" s="4"/>
      <c r="AH275" s="10"/>
      <c r="AI275" s="10"/>
      <c r="AJ275" s="8" t="s">
        <v>12</v>
      </c>
      <c r="AK275" s="8" t="s">
        <v>17</v>
      </c>
      <c r="AL275" s="8"/>
      <c r="AM275" s="256"/>
      <c r="AN275" s="256"/>
    </row>
    <row r="276" spans="2:40">
      <c r="U276" s="179"/>
      <c r="V276" s="469" t="s">
        <v>4</v>
      </c>
      <c r="W276" s="153" t="s">
        <v>18</v>
      </c>
      <c r="X276" s="8" t="s">
        <v>19</v>
      </c>
      <c r="Y276" s="8" t="s">
        <v>19</v>
      </c>
      <c r="Z276" s="8" t="s">
        <v>20</v>
      </c>
      <c r="AA276" s="8" t="s">
        <v>21</v>
      </c>
      <c r="AB276" s="8" t="s">
        <v>22</v>
      </c>
      <c r="AC276" s="8" t="s">
        <v>19</v>
      </c>
      <c r="AD276" s="8" t="s">
        <v>23</v>
      </c>
      <c r="AE276" s="8" t="s">
        <v>23</v>
      </c>
      <c r="AF276" s="8" t="s">
        <v>24</v>
      </c>
      <c r="AG276" s="8" t="s">
        <v>20</v>
      </c>
      <c r="AH276" s="8" t="s">
        <v>25</v>
      </c>
      <c r="AI276" s="8" t="s">
        <v>0</v>
      </c>
      <c r="AJ276" s="8" t="s">
        <v>11</v>
      </c>
      <c r="AK276" s="8" t="s">
        <v>11</v>
      </c>
      <c r="AL276" s="8" t="s">
        <v>26</v>
      </c>
      <c r="AM276" s="681"/>
      <c r="AN276" s="681"/>
    </row>
    <row r="277" spans="2:40" ht="18.600000000000001" thickBot="1">
      <c r="B277" s="1597" t="s">
        <v>416</v>
      </c>
      <c r="U277" s="179"/>
      <c r="V277" s="549"/>
      <c r="W277" s="224"/>
      <c r="X277" s="8" t="s">
        <v>3</v>
      </c>
      <c r="Y277" s="8" t="s">
        <v>18</v>
      </c>
      <c r="Z277" s="8"/>
      <c r="AA277" s="10"/>
      <c r="AB277" s="8" t="s">
        <v>21</v>
      </c>
      <c r="AC277" s="8" t="s">
        <v>3</v>
      </c>
      <c r="AD277" s="8" t="s">
        <v>27</v>
      </c>
      <c r="AE277" s="8" t="s">
        <v>28</v>
      </c>
      <c r="AF277" s="10"/>
      <c r="AG277" s="10"/>
      <c r="AH277" s="10"/>
      <c r="AI277" s="10"/>
      <c r="AJ277" s="8" t="s">
        <v>275</v>
      </c>
      <c r="AK277" s="8" t="s">
        <v>30</v>
      </c>
      <c r="AL277" s="8"/>
      <c r="AM277" s="685"/>
      <c r="AN277" s="1357"/>
    </row>
    <row r="278" spans="2:40" ht="15" thickBot="1">
      <c r="B278" s="3"/>
      <c r="C278" s="4"/>
      <c r="D278" s="4"/>
      <c r="E278" s="5" t="s">
        <v>14</v>
      </c>
      <c r="F278" s="5" t="s">
        <v>12</v>
      </c>
      <c r="G278" s="5"/>
      <c r="H278" s="4"/>
      <c r="I278" s="5" t="s">
        <v>15</v>
      </c>
      <c r="J278" s="5" t="s">
        <v>16</v>
      </c>
      <c r="K278" s="5" t="s">
        <v>12</v>
      </c>
      <c r="L278" s="5" t="s">
        <v>12</v>
      </c>
      <c r="M278" s="4"/>
      <c r="N278" s="4"/>
      <c r="O278" s="4"/>
      <c r="P278" s="4"/>
      <c r="Q278" s="5" t="s">
        <v>12</v>
      </c>
      <c r="R278" s="5" t="s">
        <v>17</v>
      </c>
      <c r="S278" s="6"/>
      <c r="U278" s="179"/>
      <c r="V278" s="552"/>
      <c r="W278" s="284"/>
      <c r="X278" s="14"/>
      <c r="Y278" s="13"/>
      <c r="Z278" s="14"/>
      <c r="AA278" s="13"/>
      <c r="AB278" s="14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685"/>
      <c r="AN278" s="1487"/>
    </row>
    <row r="279" spans="2:40">
      <c r="B279" s="7" t="s">
        <v>3</v>
      </c>
      <c r="C279" s="8" t="s">
        <v>4</v>
      </c>
      <c r="D279" s="9" t="s">
        <v>18</v>
      </c>
      <c r="E279" s="9" t="s">
        <v>19</v>
      </c>
      <c r="F279" s="9" t="s">
        <v>19</v>
      </c>
      <c r="G279" s="9" t="s">
        <v>20</v>
      </c>
      <c r="H279" s="9" t="s">
        <v>21</v>
      </c>
      <c r="I279" s="9" t="s">
        <v>22</v>
      </c>
      <c r="J279" s="9" t="s">
        <v>19</v>
      </c>
      <c r="K279" s="9" t="s">
        <v>23</v>
      </c>
      <c r="L279" s="9" t="s">
        <v>23</v>
      </c>
      <c r="M279" s="9" t="s">
        <v>24</v>
      </c>
      <c r="N279" s="9" t="s">
        <v>20</v>
      </c>
      <c r="O279" s="9" t="s">
        <v>25</v>
      </c>
      <c r="P279" s="9" t="s">
        <v>0</v>
      </c>
      <c r="Q279" s="9" t="s">
        <v>11</v>
      </c>
      <c r="R279" s="9" t="s">
        <v>11</v>
      </c>
      <c r="S279" s="9" t="s">
        <v>26</v>
      </c>
      <c r="U279" s="551"/>
      <c r="V279" s="647" t="s">
        <v>436</v>
      </c>
      <c r="W279" s="495">
        <v>1</v>
      </c>
      <c r="X279" s="381">
        <v>15762</v>
      </c>
      <c r="Y279" s="382">
        <v>42668</v>
      </c>
      <c r="Z279" s="387">
        <v>50</v>
      </c>
      <c r="AA279" s="381" t="s">
        <v>35</v>
      </c>
      <c r="AB279" s="389">
        <v>255</v>
      </c>
      <c r="AC279" s="385"/>
      <c r="AD279" s="1541">
        <v>42675</v>
      </c>
      <c r="AE279" s="382">
        <v>42671</v>
      </c>
      <c r="AF279" s="381">
        <v>9038</v>
      </c>
      <c r="AG279" s="387">
        <v>50000</v>
      </c>
      <c r="AH279" s="387">
        <f>(AG279-Z279*1000)</f>
        <v>0</v>
      </c>
      <c r="AI279" s="388">
        <f>(AG279*AB279/1000)</f>
        <v>12750</v>
      </c>
      <c r="AJ279" s="382">
        <f>(AE279+10)</f>
        <v>42681</v>
      </c>
      <c r="AK279" s="389">
        <f>(AI279*0.05)</f>
        <v>637.5</v>
      </c>
      <c r="AL279" s="323"/>
      <c r="AM279" s="685"/>
      <c r="AN279" s="1487"/>
    </row>
    <row r="280" spans="2:40" ht="15" thickBot="1">
      <c r="B280" s="12"/>
      <c r="C280" s="10"/>
      <c r="D280" s="10"/>
      <c r="E280" s="9" t="s">
        <v>3</v>
      </c>
      <c r="F280" s="9" t="s">
        <v>18</v>
      </c>
      <c r="G280" s="9"/>
      <c r="H280" s="10"/>
      <c r="I280" s="9" t="s">
        <v>21</v>
      </c>
      <c r="J280" s="9" t="s">
        <v>3</v>
      </c>
      <c r="K280" s="9" t="s">
        <v>27</v>
      </c>
      <c r="L280" s="9" t="s">
        <v>28</v>
      </c>
      <c r="M280" s="10"/>
      <c r="N280" s="10"/>
      <c r="O280" s="10"/>
      <c r="P280" s="10"/>
      <c r="Q280" s="9" t="s">
        <v>33</v>
      </c>
      <c r="R280" s="9" t="s">
        <v>30</v>
      </c>
      <c r="S280" s="1211"/>
      <c r="U280" s="553"/>
      <c r="V280" s="563" t="s">
        <v>495</v>
      </c>
      <c r="W280" s="480">
        <v>2</v>
      </c>
      <c r="X280" s="196">
        <v>15762</v>
      </c>
      <c r="Y280" s="197">
        <v>42668</v>
      </c>
      <c r="Z280" s="198">
        <v>70</v>
      </c>
      <c r="AA280" s="196" t="s">
        <v>35</v>
      </c>
      <c r="AB280" s="200">
        <v>195</v>
      </c>
      <c r="AC280" s="335"/>
      <c r="AD280" s="520">
        <v>42675</v>
      </c>
      <c r="AE280" s="197">
        <v>42671</v>
      </c>
      <c r="AF280" s="196">
        <v>9038</v>
      </c>
      <c r="AG280" s="198">
        <v>57600</v>
      </c>
      <c r="AH280" s="198">
        <f>(AG280-Z280*1000)</f>
        <v>-12400</v>
      </c>
      <c r="AI280" s="199">
        <f>(AG280*AB280/1000)</f>
        <v>11232</v>
      </c>
      <c r="AJ280" s="197">
        <f>(AE280+10)</f>
        <v>42681</v>
      </c>
      <c r="AK280" s="200">
        <f>(AI280*0.05)</f>
        <v>561.6</v>
      </c>
      <c r="AL280" s="1959"/>
      <c r="AM280" s="685"/>
      <c r="AN280" s="1357"/>
    </row>
    <row r="281" spans="2:40">
      <c r="B281" s="444" t="s">
        <v>430</v>
      </c>
      <c r="C281" s="1718" t="s">
        <v>409</v>
      </c>
      <c r="D281" s="495">
        <v>3</v>
      </c>
      <c r="E281" s="381" t="s">
        <v>74</v>
      </c>
      <c r="F281" s="382">
        <v>42450</v>
      </c>
      <c r="G281" s="387">
        <v>100</v>
      </c>
      <c r="H281" s="381" t="s">
        <v>35</v>
      </c>
      <c r="I281" s="389">
        <v>305</v>
      </c>
      <c r="J281" s="385"/>
      <c r="K281" s="1541">
        <v>42458</v>
      </c>
      <c r="L281" s="382">
        <v>42462</v>
      </c>
      <c r="M281" s="381">
        <v>8474</v>
      </c>
      <c r="N281" s="387">
        <v>100000</v>
      </c>
      <c r="O281" s="387">
        <f>(N281-G281*1000)</f>
        <v>0</v>
      </c>
      <c r="P281" s="388">
        <f>(N281*I281/1000)</f>
        <v>30500</v>
      </c>
      <c r="Q281" s="382">
        <f>(L281+35)</f>
        <v>42497</v>
      </c>
      <c r="R281" s="389">
        <f>(P281*0.05)</f>
        <v>1525</v>
      </c>
      <c r="S281" s="1881" t="s">
        <v>8</v>
      </c>
      <c r="U281" s="828"/>
      <c r="V281" s="1003"/>
      <c r="W281" s="1397"/>
      <c r="X281" s="1286"/>
      <c r="Y281" s="1285"/>
      <c r="Z281" s="1957">
        <v>12.4</v>
      </c>
      <c r="AA281" s="1286" t="s">
        <v>35</v>
      </c>
      <c r="AB281" s="1005">
        <v>195</v>
      </c>
      <c r="AC281" s="1400"/>
      <c r="AD281" s="1570">
        <v>42675</v>
      </c>
      <c r="AE281" s="1285">
        <v>42671</v>
      </c>
      <c r="AF281" s="1286">
        <v>9040</v>
      </c>
      <c r="AG281" s="1287">
        <v>12800</v>
      </c>
      <c r="AH281" s="198">
        <f>(AG281-Z281*1000)</f>
        <v>400</v>
      </c>
      <c r="AI281" s="199">
        <f>(AG281*AB281/1000)</f>
        <v>2496</v>
      </c>
      <c r="AJ281" s="197">
        <f>(AE281+10)</f>
        <v>42681</v>
      </c>
      <c r="AK281" s="200">
        <f>(AI281*0.05)</f>
        <v>124.80000000000001</v>
      </c>
      <c r="AL281" s="339"/>
      <c r="AM281" s="685"/>
      <c r="AN281" s="1357"/>
    </row>
    <row r="282" spans="2:40">
      <c r="B282" s="390" t="s">
        <v>426</v>
      </c>
      <c r="C282" s="932" t="s">
        <v>427</v>
      </c>
      <c r="D282" s="209">
        <v>2</v>
      </c>
      <c r="E282" s="209" t="s">
        <v>74</v>
      </c>
      <c r="F282" s="210">
        <v>42464</v>
      </c>
      <c r="G282" s="209">
        <v>50</v>
      </c>
      <c r="H282" s="196" t="s">
        <v>35</v>
      </c>
      <c r="I282" s="200">
        <v>290</v>
      </c>
      <c r="J282" s="209" t="s">
        <v>78</v>
      </c>
      <c r="K282" s="272">
        <v>42468</v>
      </c>
      <c r="L282" s="197">
        <v>42476</v>
      </c>
      <c r="M282" s="196">
        <v>1184</v>
      </c>
      <c r="N282" s="198">
        <v>50000</v>
      </c>
      <c r="O282" s="198">
        <f>(N282-G282*1000)</f>
        <v>0</v>
      </c>
      <c r="P282" s="199">
        <f>(N282*I282/1000)</f>
        <v>14500</v>
      </c>
      <c r="Q282" s="197">
        <f>(L282+28)</f>
        <v>42504</v>
      </c>
      <c r="R282" s="200">
        <f>(P282*0.05)</f>
        <v>725</v>
      </c>
      <c r="S282" s="465" t="s">
        <v>8</v>
      </c>
      <c r="U282" s="553"/>
      <c r="V282" s="566" t="s">
        <v>495</v>
      </c>
      <c r="W282" s="482">
        <v>3</v>
      </c>
      <c r="X282" s="184">
        <v>16975</v>
      </c>
      <c r="Y282" s="187">
        <v>42822</v>
      </c>
      <c r="Z282" s="188">
        <v>35</v>
      </c>
      <c r="AA282" s="184" t="s">
        <v>35</v>
      </c>
      <c r="AB282" s="185">
        <v>400</v>
      </c>
      <c r="AC282" s="184">
        <v>1010506</v>
      </c>
      <c r="AD282" s="1384">
        <v>42832</v>
      </c>
      <c r="AE282" s="187">
        <v>42832</v>
      </c>
      <c r="AF282" s="184" t="s">
        <v>78</v>
      </c>
      <c r="AG282" s="188">
        <v>35000</v>
      </c>
      <c r="AH282" s="188">
        <f>(AG282-Z282*1000)</f>
        <v>0</v>
      </c>
      <c r="AI282" s="189">
        <f>(AG282*AB282/1000)</f>
        <v>14000</v>
      </c>
      <c r="AJ282" s="187">
        <f>(AE282+10)</f>
        <v>42842</v>
      </c>
      <c r="AK282" s="185">
        <f>(AI282*0.05)</f>
        <v>700</v>
      </c>
      <c r="AL282" s="339"/>
      <c r="AM282" s="685"/>
      <c r="AN282" s="1357"/>
    </row>
    <row r="283" spans="2:40">
      <c r="B283" s="1085" t="s">
        <v>430</v>
      </c>
      <c r="C283" s="209" t="s">
        <v>409</v>
      </c>
      <c r="D283" s="1397">
        <v>4</v>
      </c>
      <c r="E283" s="1286" t="s">
        <v>74</v>
      </c>
      <c r="F283" s="1285">
        <v>42469</v>
      </c>
      <c r="G283" s="1287">
        <v>100</v>
      </c>
      <c r="H283" s="1286" t="s">
        <v>35</v>
      </c>
      <c r="I283" s="1005">
        <v>305</v>
      </c>
      <c r="J283" s="1400"/>
      <c r="K283" s="1570">
        <v>42473</v>
      </c>
      <c r="L283" s="1285">
        <v>42476</v>
      </c>
      <c r="M283" s="1286">
        <v>1183</v>
      </c>
      <c r="N283" s="1287">
        <v>100000</v>
      </c>
      <c r="O283" s="1287">
        <f>(N283-G283*1000)</f>
        <v>0</v>
      </c>
      <c r="P283" s="1006">
        <f>(N283*I283/1000)</f>
        <v>30500</v>
      </c>
      <c r="Q283" s="1285">
        <f>(L283+28)</f>
        <v>42504</v>
      </c>
      <c r="R283" s="1005">
        <f>(P283*0.05)</f>
        <v>1525</v>
      </c>
      <c r="S283" s="465" t="s">
        <v>8</v>
      </c>
      <c r="U283" s="553"/>
      <c r="V283" s="567"/>
      <c r="W283" s="182"/>
      <c r="X283" s="182"/>
      <c r="Y283" s="182"/>
      <c r="Z283" s="182"/>
      <c r="AA283" s="182"/>
      <c r="AB283" s="182"/>
      <c r="AC283" s="182"/>
      <c r="AD283" s="182"/>
      <c r="AE283" s="182"/>
      <c r="AF283" s="182"/>
      <c r="AG283" s="182"/>
      <c r="AH283" s="182"/>
      <c r="AI283" s="182"/>
      <c r="AJ283" s="182"/>
      <c r="AK283" s="182"/>
      <c r="AL283" s="339"/>
      <c r="AM283" s="685"/>
      <c r="AN283" s="1357"/>
    </row>
    <row r="284" spans="2:40">
      <c r="B284" s="367"/>
      <c r="C284" s="201"/>
      <c r="D284" s="201"/>
      <c r="E284" s="201"/>
      <c r="F284" s="201"/>
      <c r="G284" s="201"/>
      <c r="H284" s="201"/>
      <c r="I284" s="201"/>
      <c r="J284" s="182"/>
      <c r="K284" s="182"/>
      <c r="L284" s="182"/>
      <c r="M284" s="182"/>
      <c r="N284" s="182"/>
      <c r="O284" s="182"/>
      <c r="P284" s="1588"/>
      <c r="Q284" s="182"/>
      <c r="R284" s="182"/>
      <c r="S284" s="339"/>
      <c r="U284" s="553"/>
      <c r="V284" s="567"/>
      <c r="W284" s="182"/>
      <c r="X284" s="182"/>
      <c r="Y284" s="182"/>
      <c r="Z284" s="182"/>
      <c r="AA284" s="182"/>
      <c r="AB284" s="182"/>
      <c r="AC284" s="182"/>
      <c r="AD284" s="182"/>
      <c r="AE284" s="182"/>
      <c r="AF284" s="182"/>
      <c r="AG284" s="182"/>
      <c r="AH284" s="182"/>
      <c r="AI284" s="182"/>
      <c r="AJ284" s="182"/>
      <c r="AK284" s="182"/>
      <c r="AL284" s="339"/>
      <c r="AM284" s="685"/>
      <c r="AN284" s="2"/>
    </row>
    <row r="285" spans="2:40" ht="15" thickBot="1">
      <c r="B285" s="1386"/>
      <c r="C285" s="1849"/>
      <c r="D285" s="1849"/>
      <c r="E285" s="1849"/>
      <c r="F285" s="1849"/>
      <c r="G285" s="1849"/>
      <c r="H285" s="1849"/>
      <c r="I285" s="1849"/>
      <c r="J285" s="1849"/>
      <c r="K285" s="1850"/>
      <c r="L285" s="1849"/>
      <c r="M285" s="1851"/>
      <c r="N285" s="1852"/>
      <c r="O285" s="1849"/>
      <c r="P285" s="1124">
        <f>SUM(P281:P284)</f>
        <v>75500</v>
      </c>
      <c r="Q285" s="1853"/>
      <c r="R285" s="1124">
        <f>(P285*0.05)</f>
        <v>3775</v>
      </c>
      <c r="S285" s="1855"/>
      <c r="U285" s="581"/>
      <c r="V285" s="582"/>
      <c r="W285" s="326"/>
      <c r="X285" s="326"/>
      <c r="Y285" s="326"/>
      <c r="Z285" s="326"/>
      <c r="AA285" s="326"/>
      <c r="AB285" s="326"/>
      <c r="AC285" s="326"/>
      <c r="AD285" s="326"/>
      <c r="AE285" s="326"/>
      <c r="AF285" s="326"/>
      <c r="AG285" s="326"/>
      <c r="AH285" s="326"/>
      <c r="AI285" s="326"/>
      <c r="AJ285" s="326"/>
      <c r="AK285" s="326"/>
      <c r="AL285" s="327"/>
      <c r="AM285" s="685"/>
      <c r="AN285" s="2"/>
    </row>
    <row r="286" spans="2:40" ht="15" thickBot="1">
      <c r="AM286" s="685"/>
      <c r="AN286" s="2"/>
    </row>
    <row r="287" spans="2:40" ht="24" thickBot="1">
      <c r="B287" s="1597" t="s">
        <v>418</v>
      </c>
      <c r="V287" s="94" t="s">
        <v>272</v>
      </c>
      <c r="W287" t="s">
        <v>273</v>
      </c>
      <c r="Z287" s="2"/>
      <c r="AB287" t="s">
        <v>342</v>
      </c>
      <c r="AH287" s="1193" t="s">
        <v>301</v>
      </c>
      <c r="AI287" s="1194"/>
      <c r="AJ287" s="1194"/>
      <c r="AK287" s="1194"/>
      <c r="AL287" s="1195"/>
      <c r="AM287" s="685"/>
      <c r="AN287" s="2"/>
    </row>
    <row r="288" spans="2:40">
      <c r="B288" s="3"/>
      <c r="C288" s="4"/>
      <c r="D288" s="4"/>
      <c r="E288" s="5" t="s">
        <v>14</v>
      </c>
      <c r="F288" s="5" t="s">
        <v>12</v>
      </c>
      <c r="G288" s="5"/>
      <c r="H288" s="4"/>
      <c r="I288" s="5" t="s">
        <v>15</v>
      </c>
      <c r="J288" s="5" t="s">
        <v>16</v>
      </c>
      <c r="K288" s="5" t="s">
        <v>12</v>
      </c>
      <c r="L288" s="5" t="s">
        <v>12</v>
      </c>
      <c r="M288" s="4"/>
      <c r="N288" s="4"/>
      <c r="O288" s="4"/>
      <c r="P288" s="4"/>
      <c r="Q288" s="5" t="s">
        <v>12</v>
      </c>
      <c r="R288" s="5" t="s">
        <v>17</v>
      </c>
      <c r="S288" s="6"/>
      <c r="U288" s="546"/>
      <c r="V288" s="548"/>
      <c r="W288" s="157"/>
      <c r="X288" s="6" t="s">
        <v>14</v>
      </c>
      <c r="Y288" s="6" t="s">
        <v>12</v>
      </c>
      <c r="Z288" s="6"/>
      <c r="AA288" s="4"/>
      <c r="AB288" s="6" t="s">
        <v>15</v>
      </c>
      <c r="AC288" s="6" t="s">
        <v>16</v>
      </c>
      <c r="AD288" s="6" t="s">
        <v>12</v>
      </c>
      <c r="AE288" s="6" t="s">
        <v>12</v>
      </c>
      <c r="AF288" s="4"/>
      <c r="AG288" s="4"/>
      <c r="AH288" s="10"/>
      <c r="AI288" s="10"/>
      <c r="AJ288" s="8" t="s">
        <v>12</v>
      </c>
      <c r="AK288" s="8" t="s">
        <v>17</v>
      </c>
      <c r="AL288" s="8"/>
      <c r="AM288" s="685"/>
      <c r="AN288" s="2"/>
    </row>
    <row r="289" spans="2:40">
      <c r="B289" s="7" t="s">
        <v>3</v>
      </c>
      <c r="C289" s="8" t="s">
        <v>4</v>
      </c>
      <c r="D289" s="9" t="s">
        <v>18</v>
      </c>
      <c r="E289" s="9" t="s">
        <v>19</v>
      </c>
      <c r="F289" s="9" t="s">
        <v>19</v>
      </c>
      <c r="G289" s="9" t="s">
        <v>20</v>
      </c>
      <c r="H289" s="9" t="s">
        <v>21</v>
      </c>
      <c r="I289" s="9" t="s">
        <v>22</v>
      </c>
      <c r="J289" s="9" t="s">
        <v>19</v>
      </c>
      <c r="K289" s="9" t="s">
        <v>23</v>
      </c>
      <c r="L289" s="9" t="s">
        <v>23</v>
      </c>
      <c r="M289" s="9" t="s">
        <v>24</v>
      </c>
      <c r="N289" s="9" t="s">
        <v>20</v>
      </c>
      <c r="O289" s="9" t="s">
        <v>25</v>
      </c>
      <c r="P289" s="9" t="s">
        <v>0</v>
      </c>
      <c r="Q289" s="9" t="s">
        <v>11</v>
      </c>
      <c r="R289" s="9" t="s">
        <v>11</v>
      </c>
      <c r="S289" s="9" t="s">
        <v>26</v>
      </c>
      <c r="U289" s="179"/>
      <c r="V289" s="469" t="s">
        <v>4</v>
      </c>
      <c r="W289" s="153" t="s">
        <v>18</v>
      </c>
      <c r="X289" s="8" t="s">
        <v>19</v>
      </c>
      <c r="Y289" s="8" t="s">
        <v>19</v>
      </c>
      <c r="Z289" s="8" t="s">
        <v>20</v>
      </c>
      <c r="AA289" s="8" t="s">
        <v>21</v>
      </c>
      <c r="AB289" s="8" t="s">
        <v>22</v>
      </c>
      <c r="AC289" s="8" t="s">
        <v>19</v>
      </c>
      <c r="AD289" s="8" t="s">
        <v>23</v>
      </c>
      <c r="AE289" s="8" t="s">
        <v>23</v>
      </c>
      <c r="AF289" s="8" t="s">
        <v>24</v>
      </c>
      <c r="AG289" s="8" t="s">
        <v>20</v>
      </c>
      <c r="AH289" s="8" t="s">
        <v>25</v>
      </c>
      <c r="AI289" s="8" t="s">
        <v>0</v>
      </c>
      <c r="AJ289" s="8" t="s">
        <v>11</v>
      </c>
      <c r="AK289" s="8" t="s">
        <v>11</v>
      </c>
      <c r="AL289" s="8" t="s">
        <v>26</v>
      </c>
      <c r="AM289" s="685"/>
      <c r="AN289" s="2"/>
    </row>
    <row r="290" spans="2:40" ht="15" thickBot="1">
      <c r="B290" s="12"/>
      <c r="C290" s="10"/>
      <c r="D290" s="10"/>
      <c r="E290" s="9" t="s">
        <v>3</v>
      </c>
      <c r="F290" s="9" t="s">
        <v>18</v>
      </c>
      <c r="G290" s="9"/>
      <c r="H290" s="10"/>
      <c r="I290" s="9" t="s">
        <v>21</v>
      </c>
      <c r="J290" s="9" t="s">
        <v>3</v>
      </c>
      <c r="K290" s="9" t="s">
        <v>27</v>
      </c>
      <c r="L290" s="9" t="s">
        <v>28</v>
      </c>
      <c r="M290" s="10"/>
      <c r="N290" s="194"/>
      <c r="O290" s="194"/>
      <c r="P290" s="194"/>
      <c r="Q290" s="195" t="s">
        <v>33</v>
      </c>
      <c r="R290" s="195" t="s">
        <v>30</v>
      </c>
      <c r="S290" s="8"/>
      <c r="U290" s="179"/>
      <c r="V290" s="549"/>
      <c r="W290" s="224"/>
      <c r="X290" s="8" t="s">
        <v>3</v>
      </c>
      <c r="Y290" s="8" t="s">
        <v>18</v>
      </c>
      <c r="Z290" s="8"/>
      <c r="AA290" s="10"/>
      <c r="AB290" s="8" t="s">
        <v>21</v>
      </c>
      <c r="AC290" s="8" t="s">
        <v>3</v>
      </c>
      <c r="AD290" s="8" t="s">
        <v>27</v>
      </c>
      <c r="AE290" s="8" t="s">
        <v>28</v>
      </c>
      <c r="AF290" s="10"/>
      <c r="AG290" s="10"/>
      <c r="AH290" s="10"/>
      <c r="AI290" s="10"/>
      <c r="AJ290" s="8" t="s">
        <v>275</v>
      </c>
      <c r="AK290" s="8" t="s">
        <v>30</v>
      </c>
      <c r="AL290" s="8"/>
      <c r="AM290" s="685"/>
      <c r="AN290" s="2"/>
    </row>
    <row r="291" spans="2:40" ht="15" thickBot="1">
      <c r="B291" s="1648" t="s">
        <v>434</v>
      </c>
      <c r="C291" s="647" t="s">
        <v>436</v>
      </c>
      <c r="D291" s="495">
        <v>1</v>
      </c>
      <c r="E291" s="381" t="s">
        <v>36</v>
      </c>
      <c r="F291" s="382">
        <v>42496</v>
      </c>
      <c r="G291" s="387">
        <v>50</v>
      </c>
      <c r="H291" s="381" t="s">
        <v>35</v>
      </c>
      <c r="I291" s="389">
        <v>255</v>
      </c>
      <c r="J291" s="385"/>
      <c r="K291" s="1541">
        <v>42506</v>
      </c>
      <c r="L291" s="382">
        <v>42504</v>
      </c>
      <c r="M291" s="381">
        <v>1233</v>
      </c>
      <c r="N291" s="387">
        <v>52800</v>
      </c>
      <c r="O291" s="387">
        <f>(N291-G291*1000)</f>
        <v>2800</v>
      </c>
      <c r="P291" s="388">
        <f>(N291*I291/1000)</f>
        <v>13464</v>
      </c>
      <c r="Q291" s="382">
        <f>(L291+10)</f>
        <v>42514</v>
      </c>
      <c r="R291" s="389">
        <f>(P291*0.05)</f>
        <v>673.2</v>
      </c>
      <c r="S291" s="465" t="s">
        <v>8</v>
      </c>
      <c r="U291" s="179"/>
      <c r="V291" s="550"/>
      <c r="W291" s="791"/>
      <c r="X291" s="699"/>
      <c r="Y291" s="560"/>
      <c r="Z291" s="699"/>
      <c r="AA291" s="560"/>
      <c r="AB291" s="699"/>
      <c r="AC291" s="560"/>
      <c r="AD291" s="560"/>
      <c r="AE291" s="560"/>
      <c r="AF291" s="560"/>
      <c r="AG291" s="560"/>
      <c r="AH291" s="560"/>
      <c r="AI291" s="560"/>
      <c r="AJ291" s="560"/>
      <c r="AK291" s="560"/>
      <c r="AL291" s="13"/>
      <c r="AM291" s="685"/>
      <c r="AN291" s="2"/>
    </row>
    <row r="292" spans="2:40">
      <c r="B292" s="390" t="s">
        <v>426</v>
      </c>
      <c r="C292" s="932" t="s">
        <v>427</v>
      </c>
      <c r="D292" s="209">
        <v>3</v>
      </c>
      <c r="E292" s="1286" t="s">
        <v>101</v>
      </c>
      <c r="F292" s="210">
        <v>42496</v>
      </c>
      <c r="G292" s="209">
        <v>50</v>
      </c>
      <c r="H292" s="196" t="s">
        <v>35</v>
      </c>
      <c r="I292" s="200">
        <v>290</v>
      </c>
      <c r="J292" s="209" t="s">
        <v>78</v>
      </c>
      <c r="K292" s="272">
        <v>42501</v>
      </c>
      <c r="L292" s="197">
        <v>42504</v>
      </c>
      <c r="M292" s="196">
        <v>8583</v>
      </c>
      <c r="N292" s="198">
        <v>50000</v>
      </c>
      <c r="O292" s="198">
        <f>(N292-G292*1000)</f>
        <v>0</v>
      </c>
      <c r="P292" s="199">
        <f>(N292*I292/1000)</f>
        <v>14500</v>
      </c>
      <c r="Q292" s="197">
        <f>(L292+28)</f>
        <v>42532</v>
      </c>
      <c r="R292" s="200">
        <f>(P292*0.05)</f>
        <v>725</v>
      </c>
      <c r="S292" s="465" t="s">
        <v>8</v>
      </c>
      <c r="U292" s="551"/>
      <c r="V292" s="369" t="s">
        <v>274</v>
      </c>
      <c r="W292" s="1397">
        <v>5</v>
      </c>
      <c r="X292" s="1286" t="s">
        <v>36</v>
      </c>
      <c r="Y292" s="1285">
        <v>42271</v>
      </c>
      <c r="Z292" s="1584">
        <v>10</v>
      </c>
      <c r="AA292" s="1286" t="s">
        <v>35</v>
      </c>
      <c r="AB292" s="1399">
        <v>449.5</v>
      </c>
      <c r="AC292" s="1400"/>
      <c r="AD292" s="1267">
        <v>42384</v>
      </c>
      <c r="AE292" s="1285">
        <v>42384</v>
      </c>
      <c r="AF292" s="1286">
        <v>2646</v>
      </c>
      <c r="AG292" s="1287">
        <v>10000</v>
      </c>
      <c r="AH292" s="1287">
        <f>(AG292-Z292*1000)</f>
        <v>0</v>
      </c>
      <c r="AI292" s="1006">
        <f>(AG292*AB292/1000)</f>
        <v>4495</v>
      </c>
      <c r="AJ292" s="1285">
        <f>(AE292+10)</f>
        <v>42394</v>
      </c>
      <c r="AK292" s="1005">
        <f>(AI292*0.05)</f>
        <v>224.75</v>
      </c>
      <c r="AL292" s="323"/>
      <c r="AM292" s="685"/>
      <c r="AN292" s="2"/>
    </row>
    <row r="293" spans="2:40" ht="15" thickBot="1">
      <c r="B293" s="367" t="s">
        <v>440</v>
      </c>
      <c r="C293" s="209" t="s">
        <v>409</v>
      </c>
      <c r="D293" s="1397">
        <v>2</v>
      </c>
      <c r="E293" s="1286" t="s">
        <v>101</v>
      </c>
      <c r="F293" s="1285">
        <v>42503</v>
      </c>
      <c r="G293" s="1287">
        <v>50</v>
      </c>
      <c r="H293" s="1286" t="s">
        <v>35</v>
      </c>
      <c r="I293" s="1005">
        <v>315</v>
      </c>
      <c r="J293" s="1400"/>
      <c r="K293" s="1570">
        <v>42504</v>
      </c>
      <c r="L293" s="1285">
        <v>42504</v>
      </c>
      <c r="M293" s="1286">
        <v>8580</v>
      </c>
      <c r="N293" s="1287">
        <v>50000</v>
      </c>
      <c r="O293" s="1287">
        <f>(N293-G293*1000)</f>
        <v>0</v>
      </c>
      <c r="P293" s="1006">
        <f>(N293*I293/1000)</f>
        <v>15750</v>
      </c>
      <c r="Q293" s="1285">
        <f>(L293+35)</f>
        <v>42539</v>
      </c>
      <c r="R293" s="1005">
        <f>(P293*0.05)</f>
        <v>787.5</v>
      </c>
      <c r="S293" s="465" t="s">
        <v>8</v>
      </c>
      <c r="U293" s="581"/>
      <c r="V293" s="978"/>
      <c r="W293" s="1731"/>
      <c r="X293" s="1605"/>
      <c r="Y293" s="1352"/>
      <c r="Z293" s="1606"/>
      <c r="AA293" s="1605"/>
      <c r="AB293" s="1607"/>
      <c r="AC293" s="1608"/>
      <c r="AD293" s="1790"/>
      <c r="AE293" s="1352"/>
      <c r="AF293" s="1605"/>
      <c r="AG293" s="1409"/>
      <c r="AH293" s="1409"/>
      <c r="AI293" s="1054"/>
      <c r="AJ293" s="1352"/>
      <c r="AK293" s="1231"/>
      <c r="AL293" s="1734"/>
      <c r="AM293" s="685"/>
      <c r="AN293" s="2"/>
    </row>
    <row r="294" spans="2:40" ht="15" thickBot="1">
      <c r="B294" s="390" t="s">
        <v>430</v>
      </c>
      <c r="C294" s="881" t="s">
        <v>409</v>
      </c>
      <c r="D294" s="1397">
        <v>5</v>
      </c>
      <c r="E294" s="1286" t="s">
        <v>101</v>
      </c>
      <c r="F294" s="1285">
        <v>42514</v>
      </c>
      <c r="G294" s="1287">
        <v>50</v>
      </c>
      <c r="H294" s="1286" t="s">
        <v>35</v>
      </c>
      <c r="I294" s="1005">
        <v>305</v>
      </c>
      <c r="J294" s="1400"/>
      <c r="K294" s="1570">
        <v>42521</v>
      </c>
      <c r="L294" s="1285">
        <v>42521</v>
      </c>
      <c r="M294" s="1286">
        <v>8620</v>
      </c>
      <c r="N294" s="1287">
        <v>50000</v>
      </c>
      <c r="O294" s="1287">
        <f>(N294-G294*1000)</f>
        <v>0</v>
      </c>
      <c r="P294" s="1006">
        <f>(N294*I294/1000)</f>
        <v>15250</v>
      </c>
      <c r="Q294" s="1285">
        <f>(L294+28)</f>
        <v>42549</v>
      </c>
      <c r="R294" s="1005">
        <f>(P294*0.05)</f>
        <v>762.5</v>
      </c>
      <c r="S294" s="465" t="s">
        <v>8</v>
      </c>
      <c r="V294" s="881"/>
      <c r="W294" s="876"/>
      <c r="X294" s="875"/>
      <c r="Y294" s="877"/>
      <c r="Z294" s="1730"/>
      <c r="AA294" s="875"/>
      <c r="AB294" s="1478"/>
      <c r="AC294" s="886"/>
      <c r="AD294" s="1479"/>
      <c r="AE294" s="877"/>
      <c r="AF294" s="875"/>
      <c r="AG294" s="878"/>
      <c r="AH294" s="878"/>
      <c r="AI294" s="1230"/>
      <c r="AJ294" s="877"/>
      <c r="AK294" s="879"/>
      <c r="AL294" s="1357"/>
      <c r="AM294" s="879"/>
      <c r="AN294" s="2"/>
    </row>
    <row r="295" spans="2:40" ht="24" thickBot="1">
      <c r="B295" s="367"/>
      <c r="C295" s="220"/>
      <c r="D295" s="220"/>
      <c r="E295" s="220"/>
      <c r="F295" s="220"/>
      <c r="G295" s="220"/>
      <c r="H295" s="220"/>
      <c r="I295" s="220"/>
      <c r="J295" s="182"/>
      <c r="K295" s="182"/>
      <c r="L295" s="182"/>
      <c r="M295" s="182"/>
      <c r="N295" s="182"/>
      <c r="O295" s="182"/>
      <c r="P295" s="1588"/>
      <c r="Q295" s="182"/>
      <c r="R295" s="182"/>
      <c r="S295" s="339"/>
      <c r="V295" s="94" t="s">
        <v>288</v>
      </c>
      <c r="W295" t="s">
        <v>346</v>
      </c>
      <c r="Z295" s="2"/>
      <c r="AB295" t="s">
        <v>293</v>
      </c>
      <c r="AD295" t="s">
        <v>345</v>
      </c>
      <c r="AH295" s="1193"/>
      <c r="AI295" s="1194"/>
      <c r="AJ295" s="1194"/>
      <c r="AK295" s="1194"/>
      <c r="AL295" s="1195"/>
      <c r="AM295" s="1488"/>
      <c r="AN295" s="1487"/>
    </row>
    <row r="296" spans="2:40">
      <c r="B296" s="367"/>
      <c r="C296" s="220"/>
      <c r="D296" s="220"/>
      <c r="E296" s="220"/>
      <c r="F296" s="220"/>
      <c r="G296" s="220"/>
      <c r="H296" s="220"/>
      <c r="I296" s="220"/>
      <c r="J296" s="182"/>
      <c r="K296" s="182"/>
      <c r="L296" s="182"/>
      <c r="M296" s="182"/>
      <c r="N296" s="182"/>
      <c r="O296" s="182"/>
      <c r="P296" s="1588"/>
      <c r="Q296" s="182"/>
      <c r="R296" s="182"/>
      <c r="S296" s="339"/>
      <c r="U296" s="546"/>
      <c r="V296" s="548"/>
      <c r="W296" s="157"/>
      <c r="X296" s="6" t="s">
        <v>14</v>
      </c>
      <c r="Y296" s="6" t="s">
        <v>12</v>
      </c>
      <c r="Z296" s="6"/>
      <c r="AA296" s="4"/>
      <c r="AB296" s="6" t="s">
        <v>15</v>
      </c>
      <c r="AC296" s="6" t="s">
        <v>16</v>
      </c>
      <c r="AD296" s="6" t="s">
        <v>12</v>
      </c>
      <c r="AE296" s="6" t="s">
        <v>12</v>
      </c>
      <c r="AF296" s="4"/>
      <c r="AG296" s="4"/>
      <c r="AH296" s="10"/>
      <c r="AI296" s="10"/>
      <c r="AJ296" s="8" t="s">
        <v>12</v>
      </c>
      <c r="AK296" s="8" t="s">
        <v>17</v>
      </c>
      <c r="AL296" s="8"/>
      <c r="AM296" s="879"/>
      <c r="AN296" s="2"/>
    </row>
    <row r="297" spans="2:40">
      <c r="B297" s="367"/>
      <c r="C297" s="220"/>
      <c r="D297" s="220"/>
      <c r="E297" s="220"/>
      <c r="F297" s="220"/>
      <c r="G297" s="1838"/>
      <c r="H297" s="220"/>
      <c r="I297" s="220"/>
      <c r="J297" s="182"/>
      <c r="K297" s="182"/>
      <c r="L297" s="182"/>
      <c r="M297" s="182"/>
      <c r="N297" s="182"/>
      <c r="O297" s="182"/>
      <c r="P297" s="1588"/>
      <c r="Q297" s="182"/>
      <c r="R297" s="182"/>
      <c r="S297" s="339"/>
      <c r="U297" s="179"/>
      <c r="V297" s="549"/>
      <c r="W297" s="224"/>
      <c r="X297" s="8"/>
      <c r="Y297" s="8"/>
      <c r="Z297" s="8"/>
      <c r="AA297" s="10"/>
      <c r="AB297" s="8"/>
      <c r="AC297" s="8"/>
      <c r="AD297" s="8"/>
      <c r="AE297" s="8"/>
      <c r="AF297" s="10"/>
      <c r="AG297" s="10"/>
      <c r="AH297" s="10"/>
      <c r="AI297" s="10"/>
      <c r="AJ297" s="8"/>
      <c r="AK297" s="8"/>
      <c r="AL297" s="8"/>
      <c r="AM297" s="879"/>
      <c r="AN297" s="2"/>
    </row>
    <row r="298" spans="2:40">
      <c r="B298" s="367"/>
      <c r="C298" s="220"/>
      <c r="D298" s="220"/>
      <c r="E298" s="220"/>
      <c r="F298" s="220"/>
      <c r="G298" s="220"/>
      <c r="H298" s="838"/>
      <c r="I298" s="838"/>
      <c r="J298" s="1469"/>
      <c r="K298" s="1469"/>
      <c r="L298" s="1469"/>
      <c r="M298" s="838"/>
      <c r="N298" s="1469"/>
      <c r="O298" s="1469"/>
      <c r="P298" s="1599"/>
      <c r="Q298" s="1469"/>
      <c r="R298" s="838"/>
      <c r="S298" s="1472"/>
      <c r="U298" s="179"/>
      <c r="V298" s="469" t="s">
        <v>4</v>
      </c>
      <c r="W298" s="153" t="s">
        <v>18</v>
      </c>
      <c r="X298" s="8" t="s">
        <v>19</v>
      </c>
      <c r="Y298" s="8" t="s">
        <v>19</v>
      </c>
      <c r="Z298" s="8" t="s">
        <v>20</v>
      </c>
      <c r="AA298" s="8" t="s">
        <v>21</v>
      </c>
      <c r="AB298" s="8" t="s">
        <v>22</v>
      </c>
      <c r="AC298" s="8" t="s">
        <v>19</v>
      </c>
      <c r="AD298" s="8" t="s">
        <v>23</v>
      </c>
      <c r="AE298" s="8" t="s">
        <v>23</v>
      </c>
      <c r="AF298" s="8" t="s">
        <v>24</v>
      </c>
      <c r="AG298" s="8" t="s">
        <v>20</v>
      </c>
      <c r="AH298" s="8" t="s">
        <v>25</v>
      </c>
      <c r="AI298" s="8" t="s">
        <v>0</v>
      </c>
      <c r="AJ298" s="8" t="s">
        <v>11</v>
      </c>
      <c r="AK298" s="8" t="s">
        <v>11</v>
      </c>
      <c r="AL298" s="8" t="s">
        <v>26</v>
      </c>
      <c r="AM298" s="879"/>
      <c r="AN298" s="2"/>
    </row>
    <row r="299" spans="2:40">
      <c r="B299" s="367"/>
      <c r="C299" s="220"/>
      <c r="D299" s="220"/>
      <c r="E299" s="220"/>
      <c r="F299" s="220"/>
      <c r="G299" s="201"/>
      <c r="H299" s="839"/>
      <c r="I299" s="1469"/>
      <c r="J299" s="1469" t="s">
        <v>442</v>
      </c>
      <c r="K299" s="1469"/>
      <c r="L299" s="1469"/>
      <c r="M299" s="1469"/>
      <c r="N299" s="1469"/>
      <c r="O299" s="1469"/>
      <c r="P299" s="1599"/>
      <c r="Q299" s="1469"/>
      <c r="R299" s="1469"/>
      <c r="S299" s="1473"/>
      <c r="U299" s="179"/>
      <c r="V299" s="549"/>
      <c r="W299" s="224"/>
      <c r="X299" s="8" t="s">
        <v>3</v>
      </c>
      <c r="Y299" s="8" t="s">
        <v>18</v>
      </c>
      <c r="Z299" s="8"/>
      <c r="AA299" s="10"/>
      <c r="AB299" s="8" t="s">
        <v>21</v>
      </c>
      <c r="AC299" s="8" t="s">
        <v>3</v>
      </c>
      <c r="AD299" s="8" t="s">
        <v>27</v>
      </c>
      <c r="AE299" s="8" t="s">
        <v>28</v>
      </c>
      <c r="AF299" s="10"/>
      <c r="AG299" s="10"/>
      <c r="AH299" s="10"/>
      <c r="AI299" s="10"/>
      <c r="AJ299" s="8" t="s">
        <v>29</v>
      </c>
      <c r="AK299" s="8" t="s">
        <v>30</v>
      </c>
      <c r="AL299" s="8"/>
      <c r="AM299" s="879"/>
      <c r="AN299" s="2"/>
    </row>
    <row r="300" spans="2:40" ht="15" thickBot="1">
      <c r="B300" s="367"/>
      <c r="C300" s="220"/>
      <c r="D300" s="220"/>
      <c r="E300" s="220"/>
      <c r="F300" s="220"/>
      <c r="G300" s="220"/>
      <c r="H300" s="838"/>
      <c r="I300" s="838"/>
      <c r="J300" s="1469"/>
      <c r="K300" s="1469"/>
      <c r="L300" s="1469"/>
      <c r="M300" s="838"/>
      <c r="N300" s="1469"/>
      <c r="O300" s="1469"/>
      <c r="P300" s="1599"/>
      <c r="Q300" s="1469"/>
      <c r="R300" s="838"/>
      <c r="S300" s="1472"/>
      <c r="U300" s="179"/>
      <c r="V300" s="552"/>
      <c r="W300" s="155"/>
      <c r="X300" s="14"/>
      <c r="Y300" s="13"/>
      <c r="Z300" s="14"/>
      <c r="AA300" s="13"/>
      <c r="AB300" s="14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879"/>
      <c r="AN300" s="2"/>
    </row>
    <row r="301" spans="2:40" ht="15" thickBot="1">
      <c r="B301" s="477"/>
      <c r="C301" s="640"/>
      <c r="D301" s="640"/>
      <c r="E301" s="640"/>
      <c r="F301" s="640"/>
      <c r="G301" s="639"/>
      <c r="H301" s="478"/>
      <c r="I301" s="478"/>
      <c r="J301" s="478"/>
      <c r="K301" s="1474"/>
      <c r="L301" s="478"/>
      <c r="M301" s="449"/>
      <c r="N301" s="1475"/>
      <c r="O301" s="478"/>
      <c r="P301" s="518">
        <f>SUM(P291:P300)</f>
        <v>58964</v>
      </c>
      <c r="Q301" s="759"/>
      <c r="R301" s="518">
        <f>(P301*0.05)</f>
        <v>2948.2000000000003</v>
      </c>
      <c r="S301" s="1476"/>
      <c r="U301" s="1193"/>
      <c r="V301" s="1776"/>
      <c r="W301" s="1777"/>
      <c r="X301" s="1778"/>
      <c r="Y301" s="1779"/>
      <c r="Z301" s="1780"/>
      <c r="AA301" s="1778"/>
      <c r="AB301" s="1781"/>
      <c r="AC301" s="1782"/>
      <c r="AD301" s="1783"/>
      <c r="AE301" s="1784"/>
      <c r="AF301" s="1785"/>
      <c r="AG301" s="1786"/>
      <c r="AH301" s="1786"/>
      <c r="AI301" s="1787"/>
      <c r="AJ301" s="1788"/>
      <c r="AK301" s="1789"/>
      <c r="AL301" s="1774"/>
      <c r="AM301" s="879"/>
      <c r="AN301" s="2"/>
    </row>
    <row r="302" spans="2:40" ht="15" thickBot="1">
      <c r="V302" s="875"/>
      <c r="W302" s="876"/>
      <c r="X302" s="875"/>
      <c r="Y302" s="877"/>
      <c r="Z302" s="1730"/>
      <c r="AA302" s="875"/>
      <c r="AB302" s="1478"/>
      <c r="AC302" s="886"/>
      <c r="AD302" s="1479"/>
      <c r="AE302" s="877"/>
      <c r="AF302" s="875"/>
      <c r="AG302" s="878"/>
      <c r="AH302" s="878"/>
      <c r="AI302" s="1230"/>
      <c r="AJ302" s="877"/>
      <c r="AK302" s="879"/>
      <c r="AL302" s="2"/>
      <c r="AM302" s="879"/>
      <c r="AN302" s="2"/>
    </row>
    <row r="303" spans="2:40" ht="24" thickBot="1">
      <c r="B303" s="1597" t="s">
        <v>446</v>
      </c>
      <c r="V303" s="94" t="s">
        <v>100</v>
      </c>
      <c r="W303" t="s">
        <v>133</v>
      </c>
      <c r="Z303" s="2"/>
      <c r="AB303" t="s">
        <v>155</v>
      </c>
      <c r="AE303" t="s">
        <v>180</v>
      </c>
      <c r="AG303" t="s">
        <v>338</v>
      </c>
      <c r="AH303" s="1193" t="s">
        <v>344</v>
      </c>
      <c r="AI303" s="1194"/>
      <c r="AJ303" s="1194"/>
      <c r="AK303" s="1194"/>
      <c r="AL303" s="1195"/>
      <c r="AM303" s="879"/>
      <c r="AN303" s="2"/>
    </row>
    <row r="304" spans="2:40">
      <c r="B304" s="3"/>
      <c r="C304" s="4"/>
      <c r="D304" s="4"/>
      <c r="E304" s="5" t="s">
        <v>14</v>
      </c>
      <c r="F304" s="5" t="s">
        <v>12</v>
      </c>
      <c r="G304" s="5"/>
      <c r="H304" s="4"/>
      <c r="I304" s="5" t="s">
        <v>15</v>
      </c>
      <c r="J304" s="5" t="s">
        <v>16</v>
      </c>
      <c r="K304" s="5" t="s">
        <v>12</v>
      </c>
      <c r="L304" s="5" t="s">
        <v>12</v>
      </c>
      <c r="M304" s="4"/>
      <c r="N304" s="4"/>
      <c r="O304" s="4"/>
      <c r="P304" s="4"/>
      <c r="Q304" s="5" t="s">
        <v>12</v>
      </c>
      <c r="R304" s="5" t="s">
        <v>17</v>
      </c>
      <c r="S304" s="6"/>
      <c r="U304" s="546"/>
      <c r="V304" s="548"/>
      <c r="W304" s="157"/>
      <c r="X304" s="6" t="s">
        <v>14</v>
      </c>
      <c r="Y304" s="6" t="s">
        <v>12</v>
      </c>
      <c r="Z304" s="6"/>
      <c r="AA304" s="4"/>
      <c r="AB304" s="6" t="s">
        <v>15</v>
      </c>
      <c r="AC304" s="6" t="s">
        <v>16</v>
      </c>
      <c r="AD304" s="6" t="s">
        <v>12</v>
      </c>
      <c r="AE304" s="6" t="s">
        <v>12</v>
      </c>
      <c r="AF304" s="4"/>
      <c r="AG304" s="4"/>
      <c r="AH304" s="10"/>
      <c r="AI304" s="10"/>
      <c r="AJ304" s="8" t="s">
        <v>12</v>
      </c>
      <c r="AK304" s="8" t="s">
        <v>17</v>
      </c>
      <c r="AL304" s="8"/>
      <c r="AM304" s="879"/>
    </row>
    <row r="305" spans="2:40">
      <c r="B305" s="7" t="s">
        <v>3</v>
      </c>
      <c r="C305" s="8" t="s">
        <v>4</v>
      </c>
      <c r="D305" s="9" t="s">
        <v>18</v>
      </c>
      <c r="E305" s="9" t="s">
        <v>19</v>
      </c>
      <c r="F305" s="9" t="s">
        <v>19</v>
      </c>
      <c r="G305" s="9" t="s">
        <v>20</v>
      </c>
      <c r="H305" s="9" t="s">
        <v>21</v>
      </c>
      <c r="I305" s="9" t="s">
        <v>22</v>
      </c>
      <c r="J305" s="9" t="s">
        <v>19</v>
      </c>
      <c r="K305" s="9" t="s">
        <v>23</v>
      </c>
      <c r="L305" s="9" t="s">
        <v>23</v>
      </c>
      <c r="M305" s="9" t="s">
        <v>24</v>
      </c>
      <c r="N305" s="9" t="s">
        <v>20</v>
      </c>
      <c r="O305" s="9" t="s">
        <v>25</v>
      </c>
      <c r="P305" s="9" t="s">
        <v>0</v>
      </c>
      <c r="Q305" s="9" t="s">
        <v>11</v>
      </c>
      <c r="R305" s="9" t="s">
        <v>11</v>
      </c>
      <c r="S305" s="9" t="s">
        <v>26</v>
      </c>
      <c r="U305" s="179"/>
      <c r="V305" s="469" t="s">
        <v>4</v>
      </c>
      <c r="W305" s="153" t="s">
        <v>18</v>
      </c>
      <c r="X305" s="8" t="s">
        <v>19</v>
      </c>
      <c r="Y305" s="8" t="s">
        <v>19</v>
      </c>
      <c r="Z305" s="8" t="s">
        <v>20</v>
      </c>
      <c r="AA305" s="8" t="s">
        <v>21</v>
      </c>
      <c r="AB305" s="8" t="s">
        <v>22</v>
      </c>
      <c r="AC305" s="8" t="s">
        <v>19</v>
      </c>
      <c r="AD305" s="8" t="s">
        <v>23</v>
      </c>
      <c r="AE305" s="8" t="s">
        <v>23</v>
      </c>
      <c r="AF305" s="8" t="s">
        <v>24</v>
      </c>
      <c r="AG305" s="8" t="s">
        <v>20</v>
      </c>
      <c r="AH305" s="8" t="s">
        <v>25</v>
      </c>
      <c r="AI305" s="8" t="s">
        <v>0</v>
      </c>
      <c r="AJ305" s="8" t="s">
        <v>11</v>
      </c>
      <c r="AK305" s="8" t="s">
        <v>11</v>
      </c>
      <c r="AL305" s="8" t="s">
        <v>26</v>
      </c>
      <c r="AM305" s="879"/>
      <c r="AN305" s="720"/>
    </row>
    <row r="306" spans="2:40" ht="15" thickBot="1">
      <c r="B306" s="12"/>
      <c r="C306" s="194"/>
      <c r="D306" s="194"/>
      <c r="E306" s="195" t="s">
        <v>3</v>
      </c>
      <c r="F306" s="195" t="s">
        <v>18</v>
      </c>
      <c r="G306" s="195"/>
      <c r="H306" s="194"/>
      <c r="I306" s="195" t="s">
        <v>21</v>
      </c>
      <c r="J306" s="195" t="s">
        <v>3</v>
      </c>
      <c r="K306" s="195" t="s">
        <v>27</v>
      </c>
      <c r="L306" s="195" t="s">
        <v>28</v>
      </c>
      <c r="M306" s="194"/>
      <c r="N306" s="194"/>
      <c r="O306" s="194"/>
      <c r="P306" s="194"/>
      <c r="Q306" s="195" t="s">
        <v>33</v>
      </c>
      <c r="R306" s="195" t="s">
        <v>30</v>
      </c>
      <c r="S306" s="8"/>
      <c r="U306" s="179"/>
      <c r="V306" s="549"/>
      <c r="W306" s="224"/>
      <c r="X306" s="8" t="s">
        <v>3</v>
      </c>
      <c r="Y306" s="8" t="s">
        <v>18</v>
      </c>
      <c r="Z306" s="8"/>
      <c r="AA306" s="10"/>
      <c r="AB306" s="8" t="s">
        <v>21</v>
      </c>
      <c r="AC306" s="8" t="s">
        <v>3</v>
      </c>
      <c r="AD306" s="8" t="s">
        <v>27</v>
      </c>
      <c r="AE306" s="8" t="s">
        <v>28</v>
      </c>
      <c r="AF306" s="10"/>
      <c r="AG306" s="10"/>
      <c r="AH306" s="10"/>
      <c r="AI306" s="10"/>
      <c r="AJ306" s="8" t="s">
        <v>29</v>
      </c>
      <c r="AK306" s="8" t="s">
        <v>30</v>
      </c>
      <c r="AL306" s="8"/>
      <c r="AM306" s="879"/>
    </row>
    <row r="307" spans="2:40" ht="15" thickBot="1">
      <c r="B307" s="1648" t="s">
        <v>434</v>
      </c>
      <c r="C307" s="647" t="s">
        <v>436</v>
      </c>
      <c r="D307" s="495">
        <v>2</v>
      </c>
      <c r="E307" s="381" t="s">
        <v>36</v>
      </c>
      <c r="F307" s="382">
        <v>42517</v>
      </c>
      <c r="G307" s="1843">
        <v>100</v>
      </c>
      <c r="H307" s="381" t="s">
        <v>35</v>
      </c>
      <c r="I307" s="389">
        <v>255</v>
      </c>
      <c r="J307" s="385"/>
      <c r="K307" s="1541">
        <v>42530</v>
      </c>
      <c r="L307" s="382">
        <v>42522</v>
      </c>
      <c r="M307" s="381">
        <v>1240</v>
      </c>
      <c r="N307" s="387">
        <v>100000</v>
      </c>
      <c r="O307" s="387">
        <f>(N307-G307*1000)</f>
        <v>0</v>
      </c>
      <c r="P307" s="388">
        <f>(N307*I307/1000)</f>
        <v>25500</v>
      </c>
      <c r="Q307" s="382">
        <f>(L307+10)</f>
        <v>42532</v>
      </c>
      <c r="R307" s="389">
        <f>(P307*0.05)</f>
        <v>1275</v>
      </c>
      <c r="S307" s="1471" t="s">
        <v>479</v>
      </c>
      <c r="U307" s="179"/>
      <c r="V307" s="552"/>
      <c r="W307" s="155"/>
      <c r="X307" s="14"/>
      <c r="Y307" s="13"/>
      <c r="Z307" s="14"/>
      <c r="AA307" s="13"/>
      <c r="AB307" s="14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</row>
    <row r="308" spans="2:40" ht="15" thickBot="1">
      <c r="B308" s="367" t="s">
        <v>510</v>
      </c>
      <c r="C308" s="1580" t="s">
        <v>427</v>
      </c>
      <c r="D308" s="1600" t="s">
        <v>393</v>
      </c>
      <c r="E308" s="813" t="s">
        <v>101</v>
      </c>
      <c r="F308" s="989">
        <v>42535</v>
      </c>
      <c r="G308" s="813">
        <v>10</v>
      </c>
      <c r="H308" s="1286" t="s">
        <v>35</v>
      </c>
      <c r="I308" s="1004">
        <v>315</v>
      </c>
      <c r="J308" s="813" t="s">
        <v>78</v>
      </c>
      <c r="K308" s="814">
        <v>42536</v>
      </c>
      <c r="L308" s="989">
        <v>42536</v>
      </c>
      <c r="M308" s="813">
        <v>8651</v>
      </c>
      <c r="N308" s="1287">
        <v>10000</v>
      </c>
      <c r="O308" s="1287">
        <f>(N308-G308*1000)</f>
        <v>0</v>
      </c>
      <c r="P308" s="1006">
        <f>(N308*I308/1000)</f>
        <v>3150</v>
      </c>
      <c r="Q308" s="1285">
        <f>(L308+30)</f>
        <v>42566</v>
      </c>
      <c r="R308" s="1005">
        <f>(P308*0.05)</f>
        <v>157.5</v>
      </c>
      <c r="S308" s="465" t="s">
        <v>8</v>
      </c>
      <c r="U308" s="1193"/>
      <c r="V308" s="1776"/>
      <c r="W308" s="1777"/>
      <c r="X308" s="1778"/>
      <c r="Y308" s="1779"/>
      <c r="Z308" s="1780"/>
      <c r="AA308" s="1778"/>
      <c r="AB308" s="1781"/>
      <c r="AC308" s="1782"/>
      <c r="AD308" s="1783"/>
      <c r="AE308" s="1784"/>
      <c r="AF308" s="1785"/>
      <c r="AG308" s="1786"/>
      <c r="AH308" s="1786"/>
      <c r="AI308" s="1787"/>
      <c r="AJ308" s="1788"/>
      <c r="AK308" s="1789"/>
      <c r="AL308" s="1774"/>
    </row>
    <row r="309" spans="2:40">
      <c r="B309" s="367" t="s">
        <v>430</v>
      </c>
      <c r="C309" s="209" t="s">
        <v>409</v>
      </c>
      <c r="D309" s="1397">
        <v>6</v>
      </c>
      <c r="E309" s="1286" t="s">
        <v>74</v>
      </c>
      <c r="F309" s="1285">
        <v>42535</v>
      </c>
      <c r="G309" s="1287">
        <v>50</v>
      </c>
      <c r="H309" s="1286" t="s">
        <v>35</v>
      </c>
      <c r="I309" s="1005">
        <v>305</v>
      </c>
      <c r="J309" s="1400"/>
      <c r="K309" s="1570">
        <v>42536</v>
      </c>
      <c r="L309" s="1285">
        <v>42536</v>
      </c>
      <c r="M309" s="1286">
        <v>8650</v>
      </c>
      <c r="N309" s="1287">
        <v>50000</v>
      </c>
      <c r="O309" s="1287">
        <f>(N309-G309*1000)</f>
        <v>0</v>
      </c>
      <c r="P309" s="1006">
        <f>(N309*I309/1000)</f>
        <v>15250</v>
      </c>
      <c r="Q309" s="1285">
        <f>(L309+28)</f>
        <v>42564</v>
      </c>
      <c r="R309" s="1005">
        <f>(P309*0.05)</f>
        <v>762.5</v>
      </c>
      <c r="S309" s="465" t="s">
        <v>8</v>
      </c>
      <c r="V309" s="719"/>
      <c r="W309" s="873"/>
      <c r="X309" s="719"/>
      <c r="Y309" s="720"/>
      <c r="Z309" s="763"/>
      <c r="AA309" s="719"/>
      <c r="AB309" s="1756"/>
      <c r="AC309" s="1775"/>
      <c r="AD309" s="1542"/>
      <c r="AE309" s="720"/>
      <c r="AF309" s="719"/>
      <c r="AG309" s="722"/>
      <c r="AH309" s="722"/>
      <c r="AI309" s="721"/>
      <c r="AJ309" s="720"/>
      <c r="AK309" s="685"/>
      <c r="AL309" s="1357"/>
    </row>
    <row r="310" spans="2:40" ht="24" thickBot="1">
      <c r="B310" s="1200" t="s">
        <v>510</v>
      </c>
      <c r="C310" s="1580" t="s">
        <v>427</v>
      </c>
      <c r="D310" s="1600" t="s">
        <v>414</v>
      </c>
      <c r="E310" s="813" t="s">
        <v>101</v>
      </c>
      <c r="F310" s="989">
        <v>42548</v>
      </c>
      <c r="G310" s="813">
        <v>30</v>
      </c>
      <c r="H310" s="1286" t="s">
        <v>35</v>
      </c>
      <c r="I310" s="1004">
        <v>315</v>
      </c>
      <c r="J310" s="813" t="s">
        <v>78</v>
      </c>
      <c r="K310" s="814">
        <v>42552</v>
      </c>
      <c r="L310" s="989">
        <v>42548</v>
      </c>
      <c r="M310" s="813">
        <v>8681</v>
      </c>
      <c r="N310" s="1287">
        <v>30000</v>
      </c>
      <c r="O310" s="1287">
        <f>(N310-G310*1000)</f>
        <v>0</v>
      </c>
      <c r="P310" s="1006">
        <f>(N310*I310/1000)</f>
        <v>9450</v>
      </c>
      <c r="Q310" s="1285">
        <f>(L310+30)</f>
        <v>42578</v>
      </c>
      <c r="R310" s="1005">
        <f>(P310*0.05)</f>
        <v>472.5</v>
      </c>
      <c r="S310" s="465" t="s">
        <v>8</v>
      </c>
      <c r="V310" s="94" t="s">
        <v>120</v>
      </c>
      <c r="W310" t="s">
        <v>628</v>
      </c>
      <c r="Z310" s="2"/>
      <c r="AH310" s="999"/>
      <c r="AI310" s="999"/>
      <c r="AJ310" s="999"/>
      <c r="AK310" s="999"/>
      <c r="AL310" s="999"/>
    </row>
    <row r="311" spans="2:40">
      <c r="B311" s="367"/>
      <c r="C311" s="201"/>
      <c r="D311" s="201"/>
      <c r="E311" s="201"/>
      <c r="F311" s="201"/>
      <c r="G311" s="201"/>
      <c r="H311" s="201"/>
      <c r="I311" s="201"/>
      <c r="J311" s="182"/>
      <c r="K311" s="182"/>
      <c r="L311" s="182"/>
      <c r="M311" s="182"/>
      <c r="N311" s="182"/>
      <c r="O311" s="182"/>
      <c r="P311" s="1588"/>
      <c r="Q311" s="182"/>
      <c r="R311" s="182"/>
      <c r="S311" s="793"/>
      <c r="U311" s="546"/>
      <c r="V311" s="548"/>
      <c r="W311" s="157"/>
      <c r="X311" s="6" t="s">
        <v>14</v>
      </c>
      <c r="Y311" s="6" t="s">
        <v>12</v>
      </c>
      <c r="Z311" s="6"/>
      <c r="AA311" s="4"/>
      <c r="AB311" s="6" t="s">
        <v>15</v>
      </c>
      <c r="AC311" s="6" t="s">
        <v>16</v>
      </c>
      <c r="AD311" s="6" t="s">
        <v>12</v>
      </c>
      <c r="AE311" s="6" t="s">
        <v>12</v>
      </c>
      <c r="AF311" s="4"/>
      <c r="AG311" s="4"/>
      <c r="AH311" s="10"/>
      <c r="AI311" s="10"/>
      <c r="AJ311" s="8" t="s">
        <v>12</v>
      </c>
      <c r="AK311" s="8" t="s">
        <v>17</v>
      </c>
      <c r="AL311" s="8"/>
    </row>
    <row r="312" spans="2:40">
      <c r="B312" s="367"/>
      <c r="C312" s="201"/>
      <c r="D312" s="201"/>
      <c r="E312" s="201"/>
      <c r="F312" s="201"/>
      <c r="G312" s="201"/>
      <c r="H312" s="201"/>
      <c r="I312" s="201"/>
      <c r="J312" s="182"/>
      <c r="K312" s="182"/>
      <c r="L312" s="182"/>
      <c r="M312" s="182"/>
      <c r="N312" s="182"/>
      <c r="O312" s="182"/>
      <c r="P312" s="1588"/>
      <c r="Q312" s="182"/>
      <c r="R312" s="182"/>
      <c r="S312" s="793"/>
      <c r="U312" s="179"/>
      <c r="V312" s="469" t="s">
        <v>4</v>
      </c>
      <c r="W312" s="153" t="s">
        <v>18</v>
      </c>
      <c r="X312" s="8" t="s">
        <v>19</v>
      </c>
      <c r="Y312" s="8" t="s">
        <v>19</v>
      </c>
      <c r="Z312" s="8" t="s">
        <v>20</v>
      </c>
      <c r="AA312" s="8" t="s">
        <v>21</v>
      </c>
      <c r="AB312" s="8" t="s">
        <v>22</v>
      </c>
      <c r="AC312" s="8" t="s">
        <v>19</v>
      </c>
      <c r="AD312" s="8" t="s">
        <v>23</v>
      </c>
      <c r="AE312" s="8" t="s">
        <v>23</v>
      </c>
      <c r="AF312" s="8" t="s">
        <v>24</v>
      </c>
      <c r="AG312" s="8" t="s">
        <v>20</v>
      </c>
      <c r="AH312" s="8" t="s">
        <v>25</v>
      </c>
      <c r="AI312" s="8" t="s">
        <v>0</v>
      </c>
      <c r="AJ312" s="8" t="s">
        <v>11</v>
      </c>
      <c r="AK312" s="8" t="s">
        <v>11</v>
      </c>
      <c r="AL312" s="8" t="s">
        <v>26</v>
      </c>
    </row>
    <row r="313" spans="2:40">
      <c r="B313" s="367"/>
      <c r="C313" s="201"/>
      <c r="D313" s="201"/>
      <c r="E313" s="201"/>
      <c r="F313" s="201"/>
      <c r="G313" s="1882"/>
      <c r="H313" s="201"/>
      <c r="I313" s="201"/>
      <c r="J313" s="182"/>
      <c r="K313" s="182"/>
      <c r="L313" s="182"/>
      <c r="M313" s="182"/>
      <c r="N313" s="182"/>
      <c r="O313" s="182"/>
      <c r="P313" s="1588"/>
      <c r="Q313" s="182"/>
      <c r="R313" s="182"/>
      <c r="S313" s="793"/>
      <c r="U313" s="179"/>
      <c r="V313" s="549"/>
      <c r="W313" s="224"/>
      <c r="X313" s="8" t="s">
        <v>3</v>
      </c>
      <c r="Y313" s="8" t="s">
        <v>18</v>
      </c>
      <c r="Z313" s="8"/>
      <c r="AA313" s="10"/>
      <c r="AB313" s="8" t="s">
        <v>21</v>
      </c>
      <c r="AC313" s="8" t="s">
        <v>3</v>
      </c>
      <c r="AD313" s="8" t="s">
        <v>27</v>
      </c>
      <c r="AE313" s="8" t="s">
        <v>28</v>
      </c>
      <c r="AF313" s="10"/>
      <c r="AG313" s="10"/>
      <c r="AH313" s="10"/>
      <c r="AI313" s="10"/>
      <c r="AJ313" s="8" t="s">
        <v>1</v>
      </c>
      <c r="AK313" s="8" t="s">
        <v>30</v>
      </c>
      <c r="AL313" s="8"/>
    </row>
    <row r="314" spans="2:40" ht="15" thickBot="1">
      <c r="B314" s="367"/>
      <c r="C314" s="201"/>
      <c r="D314" s="201"/>
      <c r="E314" s="201"/>
      <c r="F314" s="201"/>
      <c r="G314" s="201"/>
      <c r="H314" s="1469"/>
      <c r="I314" s="1469"/>
      <c r="J314" s="1469"/>
      <c r="K314" s="1469"/>
      <c r="L314" s="1469"/>
      <c r="M314" s="838"/>
      <c r="N314" s="1469"/>
      <c r="O314" s="1469"/>
      <c r="P314" s="1599"/>
      <c r="Q314" s="1469"/>
      <c r="R314" s="838"/>
      <c r="S314" s="1472"/>
      <c r="U314" s="179"/>
      <c r="V314" s="552"/>
      <c r="W314" s="155"/>
      <c r="X314" s="14"/>
      <c r="Y314" s="13"/>
      <c r="Z314" s="14"/>
      <c r="AA314" s="13"/>
      <c r="AB314" s="14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</row>
    <row r="315" spans="2:40" ht="15" thickBot="1">
      <c r="B315" s="367"/>
      <c r="C315" s="201"/>
      <c r="D315" s="201"/>
      <c r="E315" s="201"/>
      <c r="F315" s="201"/>
      <c r="G315" s="201"/>
      <c r="H315" s="1469"/>
      <c r="I315" s="1469"/>
      <c r="J315" s="1469" t="s">
        <v>442</v>
      </c>
      <c r="K315" s="1469"/>
      <c r="L315" s="1469"/>
      <c r="M315" s="1469"/>
      <c r="N315" s="1469"/>
      <c r="O315" s="1469"/>
      <c r="P315" s="1599"/>
      <c r="Q315" s="1469"/>
      <c r="R315" s="1469"/>
      <c r="S315" s="1473"/>
      <c r="U315" s="1193"/>
      <c r="V315" s="1760"/>
      <c r="W315" s="1761"/>
      <c r="X315" s="1762"/>
      <c r="Y315" s="1763"/>
      <c r="Z315" s="1764"/>
      <c r="AA315" s="1762"/>
      <c r="AB315" s="1765"/>
      <c r="AC315" s="1766"/>
      <c r="AD315" s="1767"/>
      <c r="AE315" s="1768"/>
      <c r="AF315" s="1769"/>
      <c r="AG315" s="1770"/>
      <c r="AH315" s="1770"/>
      <c r="AI315" s="1771"/>
      <c r="AJ315" s="1772"/>
      <c r="AK315" s="1773"/>
      <c r="AL315" s="1774"/>
    </row>
    <row r="316" spans="2:40">
      <c r="B316" s="367"/>
      <c r="C316" s="201"/>
      <c r="D316" s="201"/>
      <c r="E316" s="201"/>
      <c r="F316" s="201"/>
      <c r="G316" s="201"/>
      <c r="H316" s="1469"/>
      <c r="I316" s="1469"/>
      <c r="J316" s="1469"/>
      <c r="K316" s="1469"/>
      <c r="L316" s="1469"/>
      <c r="M316" s="838"/>
      <c r="N316" s="1469"/>
      <c r="O316" s="1469"/>
      <c r="P316" s="1599"/>
      <c r="Q316" s="1469"/>
      <c r="R316" s="838"/>
      <c r="S316" s="1472"/>
      <c r="V316" s="875"/>
      <c r="W316" s="876"/>
      <c r="X316" s="875"/>
      <c r="Y316" s="877"/>
      <c r="Z316" s="1730"/>
      <c r="AA316" s="875"/>
      <c r="AB316" s="1478"/>
      <c r="AC316" s="886"/>
      <c r="AD316" s="1479"/>
      <c r="AE316" s="877"/>
      <c r="AF316" s="875"/>
      <c r="AG316" s="878"/>
      <c r="AH316" s="878"/>
      <c r="AI316" s="1230"/>
      <c r="AJ316" s="877"/>
      <c r="AK316" s="879"/>
      <c r="AL316" s="2"/>
    </row>
    <row r="317" spans="2:40" ht="24" thickBot="1">
      <c r="B317" s="477"/>
      <c r="C317" s="640"/>
      <c r="D317" s="640"/>
      <c r="E317" s="640"/>
      <c r="F317" s="640"/>
      <c r="G317" s="639"/>
      <c r="H317" s="478"/>
      <c r="I317" s="478"/>
      <c r="J317" s="478"/>
      <c r="K317" s="1474"/>
      <c r="L317" s="478"/>
      <c r="M317" s="449"/>
      <c r="N317" s="1475"/>
      <c r="O317" s="478"/>
      <c r="P317" s="518">
        <f>SUM(P307:P316)</f>
        <v>53350</v>
      </c>
      <c r="Q317" s="759"/>
      <c r="R317" s="518">
        <f>(P317*0.05)</f>
        <v>2667.5</v>
      </c>
      <c r="S317" s="1476"/>
      <c r="V317" s="94" t="s">
        <v>44</v>
      </c>
      <c r="W317" t="s">
        <v>103</v>
      </c>
      <c r="Z317" t="s">
        <v>179</v>
      </c>
      <c r="AC317" t="s">
        <v>182</v>
      </c>
      <c r="AE317" t="s">
        <v>247</v>
      </c>
      <c r="AH317" s="999"/>
      <c r="AI317" s="999"/>
      <c r="AJ317" s="999"/>
      <c r="AK317" s="999"/>
      <c r="AL317" s="999"/>
    </row>
    <row r="318" spans="2:40">
      <c r="S318" s="1973"/>
      <c r="U318" s="546"/>
      <c r="V318" s="548"/>
      <c r="W318" s="622"/>
      <c r="X318" s="281" t="s">
        <v>14</v>
      </c>
      <c r="Y318" s="281" t="s">
        <v>12</v>
      </c>
      <c r="Z318" s="281"/>
      <c r="AA318" s="227"/>
      <c r="AB318" s="281" t="s">
        <v>15</v>
      </c>
      <c r="AC318" s="281" t="s">
        <v>16</v>
      </c>
      <c r="AD318" s="281" t="s">
        <v>12</v>
      </c>
      <c r="AE318" s="281" t="s">
        <v>12</v>
      </c>
      <c r="AF318" s="227"/>
      <c r="AG318" s="227"/>
      <c r="AH318" s="10"/>
      <c r="AI318" s="10"/>
      <c r="AJ318" s="8" t="s">
        <v>12</v>
      </c>
      <c r="AK318" s="283" t="s">
        <v>17</v>
      </c>
      <c r="AL318" s="153"/>
      <c r="AM318" s="256"/>
      <c r="AN318" s="256"/>
    </row>
    <row r="319" spans="2:40">
      <c r="S319" s="1973"/>
      <c r="U319" s="179"/>
      <c r="V319" s="469" t="s">
        <v>4</v>
      </c>
      <c r="W319" s="153" t="s">
        <v>18</v>
      </c>
      <c r="X319" s="8" t="s">
        <v>19</v>
      </c>
      <c r="Y319" s="8" t="s">
        <v>19</v>
      </c>
      <c r="Z319" s="8" t="s">
        <v>20</v>
      </c>
      <c r="AA319" s="8" t="s">
        <v>21</v>
      </c>
      <c r="AB319" s="8" t="s">
        <v>22</v>
      </c>
      <c r="AC319" s="8" t="s">
        <v>19</v>
      </c>
      <c r="AD319" s="8" t="s">
        <v>23</v>
      </c>
      <c r="AE319" s="8" t="s">
        <v>23</v>
      </c>
      <c r="AF319" s="8" t="s">
        <v>24</v>
      </c>
      <c r="AG319" s="8" t="s">
        <v>20</v>
      </c>
      <c r="AH319" s="8" t="s">
        <v>25</v>
      </c>
      <c r="AI319" s="8" t="s">
        <v>0</v>
      </c>
      <c r="AJ319" s="8" t="s">
        <v>11</v>
      </c>
      <c r="AK319" s="283" t="s">
        <v>11</v>
      </c>
      <c r="AL319" s="153" t="s">
        <v>26</v>
      </c>
      <c r="AM319" s="256"/>
      <c r="AN319" s="256"/>
    </row>
    <row r="320" spans="2:40" ht="18.600000000000001" thickBot="1">
      <c r="B320" s="1597" t="s">
        <v>454</v>
      </c>
      <c r="S320" s="1973"/>
      <c r="U320" s="179"/>
      <c r="V320" s="549"/>
      <c r="W320" s="224"/>
      <c r="X320" s="8" t="s">
        <v>3</v>
      </c>
      <c r="Y320" s="8" t="s">
        <v>18</v>
      </c>
      <c r="Z320" s="8"/>
      <c r="AA320" s="10"/>
      <c r="AB320" s="8" t="s">
        <v>21</v>
      </c>
      <c r="AC320" s="8" t="s">
        <v>3</v>
      </c>
      <c r="AD320" s="8" t="s">
        <v>27</v>
      </c>
      <c r="AE320" s="8" t="s">
        <v>28</v>
      </c>
      <c r="AF320" s="10"/>
      <c r="AG320" s="10"/>
      <c r="AH320" s="10"/>
      <c r="AI320" s="10"/>
      <c r="AJ320" s="8" t="s">
        <v>1</v>
      </c>
      <c r="AK320" s="283" t="s">
        <v>30</v>
      </c>
      <c r="AL320" s="153"/>
      <c r="AM320" s="256"/>
      <c r="AN320" s="256"/>
    </row>
    <row r="321" spans="2:40" ht="15" thickBot="1">
      <c r="B321" s="3"/>
      <c r="C321" s="4"/>
      <c r="D321" s="4"/>
      <c r="E321" s="5" t="s">
        <v>14</v>
      </c>
      <c r="F321" s="5" t="s">
        <v>12</v>
      </c>
      <c r="G321" s="5"/>
      <c r="H321" s="4"/>
      <c r="I321" s="5" t="s">
        <v>15</v>
      </c>
      <c r="J321" s="5" t="s">
        <v>16</v>
      </c>
      <c r="K321" s="5" t="s">
        <v>12</v>
      </c>
      <c r="L321" s="5" t="s">
        <v>12</v>
      </c>
      <c r="M321" s="4"/>
      <c r="N321" s="4"/>
      <c r="O321" s="4"/>
      <c r="P321" s="4"/>
      <c r="Q321" s="5" t="s">
        <v>12</v>
      </c>
      <c r="R321" s="5" t="s">
        <v>17</v>
      </c>
      <c r="S321" s="6"/>
      <c r="U321" s="179"/>
      <c r="V321" s="550"/>
      <c r="W321" s="705"/>
      <c r="X321" s="699"/>
      <c r="Y321" s="560"/>
      <c r="Z321" s="699"/>
      <c r="AA321" s="560"/>
      <c r="AB321" s="699"/>
      <c r="AC321" s="560"/>
      <c r="AD321" s="560"/>
      <c r="AE321" s="560"/>
      <c r="AF321" s="560"/>
      <c r="AG321" s="560"/>
      <c r="AH321" s="560"/>
      <c r="AI321" s="560"/>
      <c r="AJ321" s="560"/>
      <c r="AK321" s="792"/>
      <c r="AL321" s="155"/>
      <c r="AM321" s="681"/>
      <c r="AN321" s="681"/>
    </row>
    <row r="322" spans="2:40">
      <c r="B322" s="7" t="s">
        <v>3</v>
      </c>
      <c r="C322" s="8" t="s">
        <v>4</v>
      </c>
      <c r="D322" s="9" t="s">
        <v>18</v>
      </c>
      <c r="E322" s="9" t="s">
        <v>19</v>
      </c>
      <c r="F322" s="9" t="s">
        <v>19</v>
      </c>
      <c r="G322" s="9" t="s">
        <v>20</v>
      </c>
      <c r="H322" s="9" t="s">
        <v>21</v>
      </c>
      <c r="I322" s="9" t="s">
        <v>22</v>
      </c>
      <c r="J322" s="9" t="s">
        <v>19</v>
      </c>
      <c r="K322" s="9" t="s">
        <v>23</v>
      </c>
      <c r="L322" s="9" t="s">
        <v>23</v>
      </c>
      <c r="M322" s="9" t="s">
        <v>24</v>
      </c>
      <c r="N322" s="9" t="s">
        <v>20</v>
      </c>
      <c r="O322" s="9" t="s">
        <v>25</v>
      </c>
      <c r="P322" s="9" t="s">
        <v>0</v>
      </c>
      <c r="Q322" s="9" t="s">
        <v>11</v>
      </c>
      <c r="R322" s="9" t="s">
        <v>11</v>
      </c>
      <c r="S322" s="9" t="s">
        <v>26</v>
      </c>
      <c r="U322" s="551"/>
      <c r="V322" s="1003" t="s">
        <v>45</v>
      </c>
      <c r="W322" s="1286">
        <v>12</v>
      </c>
      <c r="X322" s="1286" t="s">
        <v>55</v>
      </c>
      <c r="Y322" s="1285">
        <v>42337</v>
      </c>
      <c r="Z322" s="1584">
        <v>40</v>
      </c>
      <c r="AA322" s="1286" t="s">
        <v>35</v>
      </c>
      <c r="AB322" s="1399">
        <v>449.5</v>
      </c>
      <c r="AC322" s="1286">
        <v>8490</v>
      </c>
      <c r="AD322" s="1267">
        <v>42341</v>
      </c>
      <c r="AE322" s="1285">
        <v>42348</v>
      </c>
      <c r="AF322" s="813">
        <v>2627</v>
      </c>
      <c r="AG322" s="1287">
        <v>40000</v>
      </c>
      <c r="AH322" s="1287">
        <f>(AG322-Z322*1000)</f>
        <v>0</v>
      </c>
      <c r="AI322" s="1006">
        <f>(AG322*AB322/1000)</f>
        <v>17980</v>
      </c>
      <c r="AJ322" s="1285">
        <f>(AE322+35)</f>
        <v>42383</v>
      </c>
      <c r="AK322" s="1005">
        <f>(AI322*0.05)</f>
        <v>899</v>
      </c>
      <c r="AL322" s="249"/>
      <c r="AM322" s="685"/>
      <c r="AN322" s="1493"/>
    </row>
    <row r="323" spans="2:40" ht="15" thickBot="1">
      <c r="B323" s="810"/>
      <c r="C323" s="194"/>
      <c r="D323" s="194"/>
      <c r="E323" s="195" t="s">
        <v>3</v>
      </c>
      <c r="F323" s="195" t="s">
        <v>18</v>
      </c>
      <c r="G323" s="195"/>
      <c r="H323" s="194"/>
      <c r="I323" s="195" t="s">
        <v>21</v>
      </c>
      <c r="J323" s="195" t="s">
        <v>3</v>
      </c>
      <c r="K323" s="195" t="s">
        <v>27</v>
      </c>
      <c r="L323" s="195" t="s">
        <v>28</v>
      </c>
      <c r="M323" s="194"/>
      <c r="N323" s="194"/>
      <c r="O323" s="194"/>
      <c r="P323" s="194"/>
      <c r="Q323" s="195" t="s">
        <v>33</v>
      </c>
      <c r="R323" s="195" t="s">
        <v>30</v>
      </c>
      <c r="S323" s="8"/>
      <c r="U323" s="581"/>
      <c r="V323" s="545"/>
      <c r="W323" s="1755"/>
      <c r="X323" s="449"/>
      <c r="Y323" s="450"/>
      <c r="Z323" s="451"/>
      <c r="AA323" s="449"/>
      <c r="AB323" s="1815"/>
      <c r="AC323" s="449"/>
      <c r="AD323" s="1816"/>
      <c r="AE323" s="450"/>
      <c r="AF323" s="449"/>
      <c r="AG323" s="644"/>
      <c r="AH323" s="644"/>
      <c r="AI323" s="645"/>
      <c r="AJ323" s="450"/>
      <c r="AK323" s="461"/>
      <c r="AL323" s="1817"/>
      <c r="AM323" s="685"/>
      <c r="AN323" s="1493"/>
    </row>
    <row r="324" spans="2:40">
      <c r="B324" s="695" t="s">
        <v>434</v>
      </c>
      <c r="C324" s="1003" t="s">
        <v>436</v>
      </c>
      <c r="D324" s="480">
        <v>3</v>
      </c>
      <c r="E324" s="196" t="s">
        <v>36</v>
      </c>
      <c r="F324" s="197">
        <v>42556</v>
      </c>
      <c r="G324" s="1899">
        <v>108</v>
      </c>
      <c r="H324" s="196" t="s">
        <v>35</v>
      </c>
      <c r="I324" s="200">
        <v>255</v>
      </c>
      <c r="J324" s="335"/>
      <c r="K324" s="520">
        <v>42571</v>
      </c>
      <c r="L324" s="197">
        <v>42560</v>
      </c>
      <c r="M324" s="196">
        <v>1245</v>
      </c>
      <c r="N324" s="198">
        <v>108000</v>
      </c>
      <c r="O324" s="198">
        <f>(N324-G324*1000)</f>
        <v>0</v>
      </c>
      <c r="P324" s="199">
        <f>(N324*I324/1000)</f>
        <v>27540</v>
      </c>
      <c r="Q324" s="197">
        <f>(L324+10)</f>
        <v>42570</v>
      </c>
      <c r="R324" s="200">
        <f>(P324*0.05)</f>
        <v>1377</v>
      </c>
      <c r="S324" s="1471" t="s">
        <v>479</v>
      </c>
      <c r="V324" s="719"/>
      <c r="W324" s="873"/>
      <c r="X324" s="719"/>
      <c r="Y324" s="720"/>
      <c r="Z324" s="763"/>
      <c r="AA324" s="719"/>
      <c r="AB324" s="1756"/>
      <c r="AC324" s="719"/>
      <c r="AD324" s="1542"/>
      <c r="AE324" s="720"/>
      <c r="AF324" s="719"/>
      <c r="AG324" s="722"/>
      <c r="AH324" s="722"/>
      <c r="AI324" s="721"/>
      <c r="AJ324" s="720"/>
      <c r="AK324" s="685"/>
      <c r="AL324" s="2"/>
      <c r="AM324" s="685"/>
      <c r="AN324" s="1493"/>
    </row>
    <row r="325" spans="2:40" ht="24" thickBot="1">
      <c r="B325" s="1200" t="s">
        <v>434</v>
      </c>
      <c r="C325" s="563" t="s">
        <v>436</v>
      </c>
      <c r="D325" s="480">
        <v>4</v>
      </c>
      <c r="E325" s="196" t="s">
        <v>36</v>
      </c>
      <c r="F325" s="197">
        <v>42573</v>
      </c>
      <c r="G325" s="1899">
        <v>120</v>
      </c>
      <c r="H325" s="196" t="s">
        <v>35</v>
      </c>
      <c r="I325" s="200">
        <v>255</v>
      </c>
      <c r="J325" s="335"/>
      <c r="K325" s="520">
        <v>42585</v>
      </c>
      <c r="L325" s="197">
        <v>42579</v>
      </c>
      <c r="M325" s="196">
        <v>1266</v>
      </c>
      <c r="N325" s="198">
        <v>120000</v>
      </c>
      <c r="O325" s="198">
        <f>(N325-G325*1000)</f>
        <v>0</v>
      </c>
      <c r="P325" s="199">
        <f>(N325*I325/1000)</f>
        <v>30600</v>
      </c>
      <c r="Q325" s="197">
        <f>(L325+10)</f>
        <v>42589</v>
      </c>
      <c r="R325" s="200">
        <f>(P325*0.05)</f>
        <v>1530</v>
      </c>
      <c r="S325" s="1966" t="s">
        <v>479</v>
      </c>
      <c r="V325" s="94" t="s">
        <v>512</v>
      </c>
      <c r="W325" t="s">
        <v>513</v>
      </c>
      <c r="Z325" s="2"/>
      <c r="AE325" t="s">
        <v>554</v>
      </c>
      <c r="AG325" t="s">
        <v>555</v>
      </c>
      <c r="AH325" s="999"/>
      <c r="AI325" s="999"/>
      <c r="AJ325" s="999"/>
      <c r="AK325" s="999"/>
      <c r="AL325" s="999" t="s">
        <v>537</v>
      </c>
      <c r="AM325" s="685"/>
      <c r="AN325" s="1493"/>
    </row>
    <row r="326" spans="2:40">
      <c r="B326" s="1200"/>
      <c r="C326" s="563"/>
      <c r="D326" s="480"/>
      <c r="E326" s="196"/>
      <c r="F326" s="197"/>
      <c r="G326" s="1899"/>
      <c r="H326" s="196"/>
      <c r="I326" s="200"/>
      <c r="J326" s="335"/>
      <c r="K326" s="520"/>
      <c r="L326" s="197"/>
      <c r="M326" s="196"/>
      <c r="N326" s="198"/>
      <c r="O326" s="198"/>
      <c r="P326" s="199"/>
      <c r="Q326" s="197"/>
      <c r="R326" s="200"/>
      <c r="S326" s="465"/>
      <c r="U326" s="546"/>
      <c r="V326" s="548"/>
      <c r="W326" s="157"/>
      <c r="X326" s="6" t="s">
        <v>14</v>
      </c>
      <c r="Y326" s="6" t="s">
        <v>12</v>
      </c>
      <c r="Z326" s="6"/>
      <c r="AA326" s="4"/>
      <c r="AB326" s="6" t="s">
        <v>15</v>
      </c>
      <c r="AC326" s="6" t="s">
        <v>16</v>
      </c>
      <c r="AD326" s="6" t="s">
        <v>12</v>
      </c>
      <c r="AE326" s="6" t="s">
        <v>12</v>
      </c>
      <c r="AF326" s="4"/>
      <c r="AG326" s="4"/>
      <c r="AH326" s="10"/>
      <c r="AI326" s="10"/>
      <c r="AJ326" s="152" t="s">
        <v>12</v>
      </c>
      <c r="AK326" s="152" t="s">
        <v>17</v>
      </c>
      <c r="AL326" s="8"/>
      <c r="AM326" s="685"/>
      <c r="AN326" s="1493"/>
    </row>
    <row r="327" spans="2:40">
      <c r="B327" s="806"/>
      <c r="C327" s="896"/>
      <c r="D327" s="1533"/>
      <c r="E327" s="1534"/>
      <c r="F327" s="1535"/>
      <c r="G327" s="1500"/>
      <c r="H327" s="1534"/>
      <c r="I327" s="1424"/>
      <c r="J327" s="1656"/>
      <c r="K327" s="1536"/>
      <c r="L327" s="1535"/>
      <c r="M327" s="1534"/>
      <c r="N327" s="1500"/>
      <c r="O327" s="1500"/>
      <c r="P327" s="1425"/>
      <c r="Q327" s="1535"/>
      <c r="R327" s="1424"/>
      <c r="S327" s="465"/>
      <c r="U327" s="179"/>
      <c r="V327" s="469" t="s">
        <v>4</v>
      </c>
      <c r="W327" s="153" t="s">
        <v>18</v>
      </c>
      <c r="X327" s="8" t="s">
        <v>19</v>
      </c>
      <c r="Y327" s="8" t="s">
        <v>19</v>
      </c>
      <c r="Z327" s="8" t="s">
        <v>20</v>
      </c>
      <c r="AA327" s="8" t="s">
        <v>21</v>
      </c>
      <c r="AB327" s="8" t="s">
        <v>22</v>
      </c>
      <c r="AC327" s="8" t="s">
        <v>19</v>
      </c>
      <c r="AD327" s="8" t="s">
        <v>23</v>
      </c>
      <c r="AE327" s="8" t="s">
        <v>23</v>
      </c>
      <c r="AF327" s="8" t="s">
        <v>24</v>
      </c>
      <c r="AG327" s="8" t="s">
        <v>20</v>
      </c>
      <c r="AH327" s="8" t="s">
        <v>25</v>
      </c>
      <c r="AI327" s="8" t="s">
        <v>0</v>
      </c>
      <c r="AJ327" s="152" t="s">
        <v>11</v>
      </c>
      <c r="AK327" s="152" t="s">
        <v>11</v>
      </c>
      <c r="AL327" s="8" t="s">
        <v>26</v>
      </c>
      <c r="AM327" s="685"/>
      <c r="AN327" s="1493"/>
    </row>
    <row r="328" spans="2:40">
      <c r="B328" s="367"/>
      <c r="C328" s="201"/>
      <c r="D328" s="201"/>
      <c r="E328" s="201"/>
      <c r="F328" s="201"/>
      <c r="G328" s="201"/>
      <c r="H328" s="201"/>
      <c r="I328" s="201"/>
      <c r="J328" s="182"/>
      <c r="K328" s="182"/>
      <c r="L328" s="182"/>
      <c r="M328" s="182"/>
      <c r="N328" s="182"/>
      <c r="O328" s="182"/>
      <c r="P328" s="1588"/>
      <c r="Q328" s="182"/>
      <c r="R328" s="182"/>
      <c r="S328" s="465"/>
      <c r="U328" s="179"/>
      <c r="V328" s="549"/>
      <c r="W328" s="224"/>
      <c r="X328" s="8" t="s">
        <v>3</v>
      </c>
      <c r="Y328" s="8" t="s">
        <v>18</v>
      </c>
      <c r="Z328" s="8"/>
      <c r="AA328" s="10"/>
      <c r="AB328" s="8" t="s">
        <v>21</v>
      </c>
      <c r="AC328" s="8" t="s">
        <v>3</v>
      </c>
      <c r="AD328" s="8" t="s">
        <v>27</v>
      </c>
      <c r="AE328" s="8" t="s">
        <v>28</v>
      </c>
      <c r="AF328" s="10"/>
      <c r="AG328" s="10"/>
      <c r="AH328" s="10"/>
      <c r="AI328" s="10"/>
      <c r="AJ328" s="152" t="s">
        <v>29</v>
      </c>
      <c r="AK328" s="152" t="s">
        <v>30</v>
      </c>
      <c r="AL328" s="8"/>
      <c r="AM328" s="685"/>
      <c r="AN328" s="1493"/>
    </row>
    <row r="329" spans="2:40" ht="15" thickBot="1">
      <c r="B329" s="367"/>
      <c r="C329" s="201"/>
      <c r="D329" s="201"/>
      <c r="E329" s="201"/>
      <c r="F329" s="201"/>
      <c r="G329" s="201"/>
      <c r="H329" s="201"/>
      <c r="I329" s="201"/>
      <c r="J329" s="182"/>
      <c r="K329" s="182"/>
      <c r="L329" s="182"/>
      <c r="M329" s="182"/>
      <c r="N329" s="182"/>
      <c r="O329" s="182"/>
      <c r="P329" s="1588"/>
      <c r="Q329" s="182"/>
      <c r="R329" s="182"/>
      <c r="S329" s="465"/>
      <c r="U329" s="179"/>
      <c r="V329" s="550"/>
      <c r="W329" s="705"/>
      <c r="X329" s="699"/>
      <c r="Y329" s="560"/>
      <c r="Z329" s="699"/>
      <c r="AA329" s="560"/>
      <c r="AB329" s="699"/>
      <c r="AC329" s="560"/>
      <c r="AD329" s="560"/>
      <c r="AE329" s="560"/>
      <c r="AF329" s="560"/>
      <c r="AG329" s="560"/>
      <c r="AH329" s="560"/>
      <c r="AI329" s="560"/>
      <c r="AJ329" s="1603"/>
      <c r="AK329" s="560"/>
      <c r="AL329" s="13"/>
      <c r="AM329" s="685"/>
      <c r="AN329" s="1493"/>
    </row>
    <row r="330" spans="2:40">
      <c r="B330" s="367"/>
      <c r="C330" s="201"/>
      <c r="D330" s="201"/>
      <c r="E330" s="201"/>
      <c r="F330" s="201"/>
      <c r="G330" s="1882"/>
      <c r="H330" s="201"/>
      <c r="I330" s="201"/>
      <c r="J330" s="182"/>
      <c r="K330" s="182"/>
      <c r="L330" s="182"/>
      <c r="M330" s="182"/>
      <c r="N330" s="182"/>
      <c r="O330" s="182"/>
      <c r="P330" s="1588"/>
      <c r="Q330" s="182"/>
      <c r="R330" s="182"/>
      <c r="S330" s="465"/>
      <c r="U330" s="551"/>
      <c r="V330" s="1580" t="s">
        <v>427</v>
      </c>
      <c r="W330" s="1600" t="s">
        <v>393</v>
      </c>
      <c r="X330" s="813" t="s">
        <v>36</v>
      </c>
      <c r="Y330" s="989">
        <v>42682</v>
      </c>
      <c r="Z330" s="813">
        <v>10</v>
      </c>
      <c r="AA330" s="1286" t="s">
        <v>35</v>
      </c>
      <c r="AB330" s="1004">
        <v>315</v>
      </c>
      <c r="AC330" s="813" t="s">
        <v>78</v>
      </c>
      <c r="AD330" s="814">
        <v>42685</v>
      </c>
      <c r="AE330" s="989">
        <v>42688</v>
      </c>
      <c r="AF330" s="813">
        <v>1472</v>
      </c>
      <c r="AG330" s="1287">
        <v>10000</v>
      </c>
      <c r="AH330" s="1287">
        <f>(AG330-Z330*1000)</f>
        <v>0</v>
      </c>
      <c r="AI330" s="1006">
        <f>(AG330*AB330/1000)</f>
        <v>3150</v>
      </c>
      <c r="AJ330" s="1285">
        <f>(AE330+30)</f>
        <v>42718</v>
      </c>
      <c r="AK330" s="1005">
        <f>(AI330*0.05)</f>
        <v>157.5</v>
      </c>
      <c r="AL330" s="1614"/>
      <c r="AM330" s="685"/>
      <c r="AN330" s="1493"/>
    </row>
    <row r="331" spans="2:40">
      <c r="B331" s="367"/>
      <c r="C331" s="201"/>
      <c r="D331" s="201"/>
      <c r="E331" s="201"/>
      <c r="F331" s="201"/>
      <c r="G331" s="201"/>
      <c r="H331" s="1469"/>
      <c r="I331" s="1469"/>
      <c r="J331" s="1469"/>
      <c r="K331" s="1469"/>
      <c r="L331" s="1469"/>
      <c r="M331" s="838"/>
      <c r="N331" s="1469"/>
      <c r="O331" s="1469"/>
      <c r="P331" s="1599"/>
      <c r="Q331" s="1469"/>
      <c r="R331" s="838"/>
      <c r="S331" s="1473"/>
      <c r="U331" s="553"/>
      <c r="V331" s="1580" t="s">
        <v>427</v>
      </c>
      <c r="W331" s="1600" t="s">
        <v>414</v>
      </c>
      <c r="X331" s="813" t="s">
        <v>36</v>
      </c>
      <c r="Y331" s="989">
        <v>42711</v>
      </c>
      <c r="Z331" s="813">
        <v>10</v>
      </c>
      <c r="AA331" s="1286" t="s">
        <v>35</v>
      </c>
      <c r="AB331" s="1004">
        <v>335</v>
      </c>
      <c r="AC331" s="813" t="s">
        <v>78</v>
      </c>
      <c r="AD331" s="814">
        <v>42716</v>
      </c>
      <c r="AE331" s="989">
        <v>42716</v>
      </c>
      <c r="AF331" s="813">
        <v>1567</v>
      </c>
      <c r="AG331" s="1287">
        <v>10000</v>
      </c>
      <c r="AH331" s="1287">
        <f>(AG331-Z331*1000)</f>
        <v>0</v>
      </c>
      <c r="AI331" s="1006">
        <f>(AG331*AB331/1000)</f>
        <v>3350</v>
      </c>
      <c r="AJ331" s="1285">
        <f>(AE331+30)</f>
        <v>42746</v>
      </c>
      <c r="AK331" s="1005">
        <f>(AI331*0.05)</f>
        <v>167.5</v>
      </c>
      <c r="AL331" s="524"/>
    </row>
    <row r="332" spans="2:40">
      <c r="B332" s="367"/>
      <c r="C332" s="201"/>
      <c r="D332" s="201"/>
      <c r="E332" s="201"/>
      <c r="F332" s="201"/>
      <c r="G332" s="201"/>
      <c r="H332" s="1469"/>
      <c r="I332" s="1469"/>
      <c r="J332" s="1469" t="s">
        <v>442</v>
      </c>
      <c r="K332" s="1469"/>
      <c r="L332" s="1469"/>
      <c r="M332" s="1469"/>
      <c r="N332" s="1469"/>
      <c r="O332" s="1469"/>
      <c r="P332" s="1599"/>
      <c r="Q332" s="1469"/>
      <c r="R332" s="1469"/>
      <c r="S332" s="1473"/>
      <c r="U332" s="553"/>
      <c r="V332" s="1580" t="s">
        <v>427</v>
      </c>
      <c r="W332" s="1600" t="s">
        <v>262</v>
      </c>
      <c r="X332" s="813" t="s">
        <v>74</v>
      </c>
      <c r="Y332" s="989">
        <v>42779</v>
      </c>
      <c r="Z332" s="813">
        <v>20</v>
      </c>
      <c r="AA332" s="1286" t="s">
        <v>35</v>
      </c>
      <c r="AB332" s="1004">
        <v>335</v>
      </c>
      <c r="AC332" s="813" t="s">
        <v>78</v>
      </c>
      <c r="AD332" s="814">
        <v>42783</v>
      </c>
      <c r="AE332" s="989">
        <v>42779</v>
      </c>
      <c r="AF332" s="813">
        <v>1667</v>
      </c>
      <c r="AG332" s="1287">
        <v>20000</v>
      </c>
      <c r="AH332" s="1287">
        <f>(AG332-Z332*1000)</f>
        <v>0</v>
      </c>
      <c r="AI332" s="1006">
        <f>(AG332*AB332/1000)</f>
        <v>6700</v>
      </c>
      <c r="AJ332" s="1285">
        <f>(AE332+30)</f>
        <v>42809</v>
      </c>
      <c r="AK332" s="1005">
        <f>(AI332*0.05)</f>
        <v>335</v>
      </c>
      <c r="AL332" s="339"/>
    </row>
    <row r="333" spans="2:40">
      <c r="B333" s="367"/>
      <c r="C333" s="201"/>
      <c r="D333" s="201"/>
      <c r="E333" s="201"/>
      <c r="F333" s="201"/>
      <c r="G333" s="201"/>
      <c r="H333" s="1469"/>
      <c r="I333" s="1469"/>
      <c r="J333" s="1469"/>
      <c r="K333" s="1469"/>
      <c r="L333" s="1469"/>
      <c r="M333" s="838"/>
      <c r="N333" s="1469"/>
      <c r="O333" s="1469"/>
      <c r="P333" s="1599"/>
      <c r="Q333" s="1469"/>
      <c r="R333" s="838"/>
      <c r="S333" s="1473"/>
      <c r="U333" s="553"/>
      <c r="V333" s="567"/>
      <c r="W333" s="182"/>
      <c r="X333" s="182"/>
      <c r="Y333" s="182"/>
      <c r="Z333" s="182"/>
      <c r="AA333" s="182"/>
      <c r="AB333" s="182"/>
      <c r="AC333" s="182"/>
      <c r="AD333" s="182"/>
      <c r="AE333" s="182"/>
      <c r="AF333" s="182"/>
      <c r="AG333" s="182"/>
      <c r="AH333" s="182"/>
      <c r="AI333" s="182"/>
      <c r="AJ333" s="182"/>
      <c r="AK333" s="182"/>
      <c r="AL333" s="339"/>
      <c r="AM333" s="256"/>
      <c r="AN333" s="256"/>
    </row>
    <row r="334" spans="2:40" ht="15" thickBot="1">
      <c r="B334" s="477"/>
      <c r="C334" s="640"/>
      <c r="D334" s="640"/>
      <c r="E334" s="640"/>
      <c r="F334" s="640"/>
      <c r="G334" s="639"/>
      <c r="H334" s="478"/>
      <c r="I334" s="478"/>
      <c r="J334" s="478"/>
      <c r="K334" s="1474"/>
      <c r="L334" s="478"/>
      <c r="M334" s="449"/>
      <c r="N334" s="1475"/>
      <c r="O334" s="478"/>
      <c r="P334" s="518">
        <f>SUM(P324:P333)</f>
        <v>58140</v>
      </c>
      <c r="Q334" s="759"/>
      <c r="R334" s="518">
        <f>(P334*0.05)</f>
        <v>2907</v>
      </c>
      <c r="S334" s="1476"/>
      <c r="U334" s="553"/>
      <c r="V334" s="567"/>
      <c r="W334" s="182"/>
      <c r="X334" s="182"/>
      <c r="Y334" s="182"/>
      <c r="Z334" s="182"/>
      <c r="AA334" s="182"/>
      <c r="AB334" s="182"/>
      <c r="AC334" s="182"/>
      <c r="AD334" s="182"/>
      <c r="AE334" s="182"/>
      <c r="AF334" s="182"/>
      <c r="AG334" s="182"/>
      <c r="AH334" s="182"/>
      <c r="AI334" s="182"/>
      <c r="AJ334" s="182"/>
      <c r="AK334" s="182"/>
      <c r="AL334" s="339"/>
      <c r="AM334" s="256"/>
      <c r="AN334" s="256"/>
    </row>
    <row r="335" spans="2:40">
      <c r="S335" s="1973"/>
      <c r="U335" s="553"/>
      <c r="V335" s="567"/>
      <c r="W335" s="182"/>
      <c r="X335" s="182"/>
      <c r="Y335" s="182"/>
      <c r="Z335" s="182"/>
      <c r="AA335" s="182"/>
      <c r="AB335" s="182"/>
      <c r="AC335" s="182"/>
      <c r="AD335" s="182"/>
      <c r="AE335" s="182"/>
      <c r="AF335" s="182"/>
      <c r="AG335" s="182"/>
      <c r="AH335" s="182"/>
      <c r="AI335" s="182"/>
      <c r="AJ335" s="182"/>
      <c r="AK335" s="182"/>
      <c r="AL335" s="339"/>
      <c r="AM335" s="256"/>
      <c r="AN335" s="256"/>
    </row>
    <row r="336" spans="2:40" ht="18.600000000000001" thickBot="1">
      <c r="B336" s="1597" t="s">
        <v>455</v>
      </c>
      <c r="S336" s="1973"/>
      <c r="U336" s="581"/>
      <c r="V336" s="582"/>
      <c r="W336" s="326"/>
      <c r="X336" s="326"/>
      <c r="Y336" s="326"/>
      <c r="Z336" s="326"/>
      <c r="AA336" s="326"/>
      <c r="AB336" s="326"/>
      <c r="AC336" s="326"/>
      <c r="AD336" s="326"/>
      <c r="AE336" s="326"/>
      <c r="AF336" s="326"/>
      <c r="AG336" s="326"/>
      <c r="AH336" s="326"/>
      <c r="AI336" s="326"/>
      <c r="AJ336" s="326"/>
      <c r="AK336" s="326"/>
      <c r="AL336" s="327"/>
      <c r="AM336" s="681"/>
      <c r="AN336" s="681"/>
    </row>
    <row r="337" spans="2:40">
      <c r="B337" s="3"/>
      <c r="C337" s="4"/>
      <c r="D337" s="4"/>
      <c r="E337" s="5" t="s">
        <v>14</v>
      </c>
      <c r="F337" s="5" t="s">
        <v>12</v>
      </c>
      <c r="G337" s="5"/>
      <c r="H337" s="4"/>
      <c r="I337" s="5" t="s">
        <v>15</v>
      </c>
      <c r="J337" s="5" t="s">
        <v>16</v>
      </c>
      <c r="K337" s="5" t="s">
        <v>12</v>
      </c>
      <c r="L337" s="5" t="s">
        <v>12</v>
      </c>
      <c r="M337" s="4"/>
      <c r="N337" s="4"/>
      <c r="O337" s="4"/>
      <c r="P337" s="4"/>
      <c r="Q337" s="5" t="s">
        <v>12</v>
      </c>
      <c r="R337" s="5" t="s">
        <v>17</v>
      </c>
      <c r="S337" s="6"/>
      <c r="AM337" s="879"/>
      <c r="AN337" s="1357"/>
    </row>
    <row r="338" spans="2:40" ht="24" thickBot="1">
      <c r="B338" s="7" t="s">
        <v>3</v>
      </c>
      <c r="C338" s="8" t="s">
        <v>4</v>
      </c>
      <c r="D338" s="9" t="s">
        <v>18</v>
      </c>
      <c r="E338" s="9" t="s">
        <v>19</v>
      </c>
      <c r="F338" s="9" t="s">
        <v>19</v>
      </c>
      <c r="G338" s="9" t="s">
        <v>20</v>
      </c>
      <c r="H338" s="9" t="s">
        <v>21</v>
      </c>
      <c r="I338" s="9" t="s">
        <v>22</v>
      </c>
      <c r="J338" s="9" t="s">
        <v>19</v>
      </c>
      <c r="K338" s="9" t="s">
        <v>23</v>
      </c>
      <c r="L338" s="9" t="s">
        <v>23</v>
      </c>
      <c r="M338" s="9" t="s">
        <v>24</v>
      </c>
      <c r="N338" s="9" t="s">
        <v>20</v>
      </c>
      <c r="O338" s="9" t="s">
        <v>25</v>
      </c>
      <c r="P338" s="9" t="s">
        <v>0</v>
      </c>
      <c r="Q338" s="9" t="s">
        <v>11</v>
      </c>
      <c r="R338" s="9" t="s">
        <v>11</v>
      </c>
      <c r="S338" s="9" t="s">
        <v>26</v>
      </c>
      <c r="V338" s="94" t="s">
        <v>542</v>
      </c>
      <c r="W338" t="s">
        <v>501</v>
      </c>
      <c r="Z338" s="2"/>
      <c r="AB338" t="s">
        <v>506</v>
      </c>
      <c r="AH338" s="999"/>
      <c r="AI338" s="999"/>
      <c r="AJ338" s="999"/>
      <c r="AK338" s="999"/>
      <c r="AL338" s="999" t="s">
        <v>537</v>
      </c>
      <c r="AM338" s="879"/>
      <c r="AN338" s="1357"/>
    </row>
    <row r="339" spans="2:40" ht="15" thickBot="1">
      <c r="B339" s="12"/>
      <c r="C339" s="10"/>
      <c r="D339" s="10"/>
      <c r="E339" s="9" t="s">
        <v>3</v>
      </c>
      <c r="F339" s="9" t="s">
        <v>18</v>
      </c>
      <c r="G339" s="9"/>
      <c r="H339" s="10"/>
      <c r="I339" s="9" t="s">
        <v>21</v>
      </c>
      <c r="J339" s="9" t="s">
        <v>3</v>
      </c>
      <c r="K339" s="9" t="s">
        <v>27</v>
      </c>
      <c r="L339" s="9" t="s">
        <v>28</v>
      </c>
      <c r="M339" s="10"/>
      <c r="N339" s="10"/>
      <c r="O339" s="10"/>
      <c r="P339" s="10"/>
      <c r="Q339" s="9" t="s">
        <v>33</v>
      </c>
      <c r="R339" s="9" t="s">
        <v>30</v>
      </c>
      <c r="S339" s="8"/>
      <c r="U339" s="546"/>
      <c r="V339" s="548"/>
      <c r="W339" s="157"/>
      <c r="X339" s="6" t="s">
        <v>14</v>
      </c>
      <c r="Y339" s="6" t="s">
        <v>12</v>
      </c>
      <c r="Z339" s="6"/>
      <c r="AA339" s="4"/>
      <c r="AB339" s="6" t="s">
        <v>15</v>
      </c>
      <c r="AC339" s="6" t="s">
        <v>16</v>
      </c>
      <c r="AD339" s="6" t="s">
        <v>12</v>
      </c>
      <c r="AE339" s="6" t="s">
        <v>12</v>
      </c>
      <c r="AF339" s="4"/>
      <c r="AG339" s="4"/>
      <c r="AH339" s="10"/>
      <c r="AI339" s="10"/>
      <c r="AJ339" s="152" t="s">
        <v>12</v>
      </c>
      <c r="AK339" s="152" t="s">
        <v>17</v>
      </c>
      <c r="AL339" s="8"/>
      <c r="AM339" s="879"/>
      <c r="AN339" s="1357"/>
    </row>
    <row r="340" spans="2:40">
      <c r="B340" s="695" t="s">
        <v>465</v>
      </c>
      <c r="C340" s="647" t="s">
        <v>436</v>
      </c>
      <c r="D340" s="495">
        <v>1</v>
      </c>
      <c r="E340" s="381" t="s">
        <v>36</v>
      </c>
      <c r="F340" s="382">
        <v>42587</v>
      </c>
      <c r="G340" s="1843">
        <v>10</v>
      </c>
      <c r="H340" s="381" t="s">
        <v>35</v>
      </c>
      <c r="I340" s="389">
        <v>255</v>
      </c>
      <c r="J340" s="385"/>
      <c r="K340" s="1541">
        <v>42593</v>
      </c>
      <c r="L340" s="382">
        <v>42593</v>
      </c>
      <c r="M340" s="381">
        <v>8772</v>
      </c>
      <c r="N340" s="387">
        <v>10000</v>
      </c>
      <c r="O340" s="387">
        <f>(N340-G340*1000)</f>
        <v>0</v>
      </c>
      <c r="P340" s="388">
        <f>(N340*I340/1000)</f>
        <v>2550</v>
      </c>
      <c r="Q340" s="382">
        <f>(L340+10)</f>
        <v>42603</v>
      </c>
      <c r="R340" s="389">
        <f>(P340*0.05)</f>
        <v>127.5</v>
      </c>
      <c r="S340" s="1471" t="s">
        <v>479</v>
      </c>
      <c r="U340" s="179"/>
      <c r="V340" s="469" t="s">
        <v>4</v>
      </c>
      <c r="W340" s="153" t="s">
        <v>18</v>
      </c>
      <c r="X340" s="8" t="s">
        <v>19</v>
      </c>
      <c r="Y340" s="8" t="s">
        <v>19</v>
      </c>
      <c r="Z340" s="8" t="s">
        <v>20</v>
      </c>
      <c r="AA340" s="8" t="s">
        <v>21</v>
      </c>
      <c r="AB340" s="8" t="s">
        <v>22</v>
      </c>
      <c r="AC340" s="8" t="s">
        <v>19</v>
      </c>
      <c r="AD340" s="8" t="s">
        <v>23</v>
      </c>
      <c r="AE340" s="8" t="s">
        <v>23</v>
      </c>
      <c r="AF340" s="8" t="s">
        <v>24</v>
      </c>
      <c r="AG340" s="8" t="s">
        <v>20</v>
      </c>
      <c r="AH340" s="8" t="s">
        <v>25</v>
      </c>
      <c r="AI340" s="8" t="s">
        <v>0</v>
      </c>
      <c r="AJ340" s="152" t="s">
        <v>11</v>
      </c>
      <c r="AK340" s="152" t="s">
        <v>11</v>
      </c>
      <c r="AL340" s="8" t="s">
        <v>26</v>
      </c>
      <c r="AM340" s="879"/>
      <c r="AN340" s="1357"/>
    </row>
    <row r="341" spans="2:40">
      <c r="B341" s="1200" t="s">
        <v>434</v>
      </c>
      <c r="C341" s="563" t="s">
        <v>436</v>
      </c>
      <c r="D341" s="480">
        <v>5</v>
      </c>
      <c r="E341" s="196" t="s">
        <v>36</v>
      </c>
      <c r="F341" s="197">
        <v>42573</v>
      </c>
      <c r="G341" s="1899">
        <v>120</v>
      </c>
      <c r="H341" s="196" t="s">
        <v>35</v>
      </c>
      <c r="I341" s="200">
        <v>255</v>
      </c>
      <c r="J341" s="335"/>
      <c r="K341" s="520">
        <v>42614</v>
      </c>
      <c r="L341" s="197">
        <v>42602</v>
      </c>
      <c r="M341" s="196">
        <v>1300</v>
      </c>
      <c r="N341" s="198">
        <v>120000</v>
      </c>
      <c r="O341" s="198">
        <f>(N341-G341*1000)</f>
        <v>0</v>
      </c>
      <c r="P341" s="199">
        <f>(N341*I341/1000)</f>
        <v>30600</v>
      </c>
      <c r="Q341" s="197">
        <f>(L341+10)</f>
        <v>42612</v>
      </c>
      <c r="R341" s="200">
        <f>(P341*0.05)</f>
        <v>1530</v>
      </c>
      <c r="S341" s="465" t="s">
        <v>479</v>
      </c>
      <c r="U341" s="179"/>
      <c r="V341" s="549"/>
      <c r="W341" s="224"/>
      <c r="X341" s="8" t="s">
        <v>3</v>
      </c>
      <c r="Y341" s="8" t="s">
        <v>18</v>
      </c>
      <c r="Z341" s="8"/>
      <c r="AA341" s="10"/>
      <c r="AB341" s="8" t="s">
        <v>21</v>
      </c>
      <c r="AC341" s="8" t="s">
        <v>3</v>
      </c>
      <c r="AD341" s="8" t="s">
        <v>27</v>
      </c>
      <c r="AE341" s="8" t="s">
        <v>28</v>
      </c>
      <c r="AF341" s="10"/>
      <c r="AG341" s="10"/>
      <c r="AH341" s="10"/>
      <c r="AI341" s="10"/>
      <c r="AJ341" s="152" t="s">
        <v>29</v>
      </c>
      <c r="AK341" s="152" t="s">
        <v>30</v>
      </c>
      <c r="AL341" s="8"/>
      <c r="AM341" s="879"/>
      <c r="AN341" s="1357"/>
    </row>
    <row r="342" spans="2:40" ht="15" thickBot="1">
      <c r="B342" s="1010" t="s">
        <v>391</v>
      </c>
      <c r="C342" s="209" t="s">
        <v>427</v>
      </c>
      <c r="D342" s="1092" t="s">
        <v>262</v>
      </c>
      <c r="E342" s="209" t="s">
        <v>101</v>
      </c>
      <c r="F342" s="210">
        <v>42606</v>
      </c>
      <c r="G342" s="209">
        <v>30</v>
      </c>
      <c r="H342" s="196" t="s">
        <v>35</v>
      </c>
      <c r="I342" s="211">
        <v>315</v>
      </c>
      <c r="J342" s="209" t="s">
        <v>78</v>
      </c>
      <c r="K342" s="212">
        <v>42614</v>
      </c>
      <c r="L342" s="210">
        <v>42606</v>
      </c>
      <c r="M342" s="209">
        <v>1311</v>
      </c>
      <c r="N342" s="198">
        <v>30000</v>
      </c>
      <c r="O342" s="198">
        <f>(N342-G342*1000)</f>
        <v>0</v>
      </c>
      <c r="P342" s="199">
        <f>(N342*I342/1000)</f>
        <v>9450</v>
      </c>
      <c r="Q342" s="197">
        <f>(L342+30)</f>
        <v>42636</v>
      </c>
      <c r="R342" s="200">
        <f>(P342*0.05)</f>
        <v>472.5</v>
      </c>
      <c r="S342" s="1966" t="s">
        <v>8</v>
      </c>
      <c r="U342" s="179"/>
      <c r="V342" s="550"/>
      <c r="W342" s="705"/>
      <c r="X342" s="699"/>
      <c r="Y342" s="560"/>
      <c r="Z342" s="699"/>
      <c r="AA342" s="560"/>
      <c r="AB342" s="699"/>
      <c r="AC342" s="560"/>
      <c r="AD342" s="560"/>
      <c r="AE342" s="560"/>
      <c r="AF342" s="560"/>
      <c r="AG342" s="560"/>
      <c r="AH342" s="560"/>
      <c r="AI342" s="560"/>
      <c r="AJ342" s="1603"/>
      <c r="AK342" s="560"/>
      <c r="AL342" s="13"/>
      <c r="AM342" s="879"/>
      <c r="AN342" s="1357"/>
    </row>
    <row r="343" spans="2:40">
      <c r="B343" s="806"/>
      <c r="C343" s="896"/>
      <c r="D343" s="1533"/>
      <c r="E343" s="1534"/>
      <c r="F343" s="1535"/>
      <c r="G343" s="1500"/>
      <c r="H343" s="1534"/>
      <c r="I343" s="1424"/>
      <c r="J343" s="1656"/>
      <c r="K343" s="1536"/>
      <c r="L343" s="1535"/>
      <c r="M343" s="1534"/>
      <c r="N343" s="1500"/>
      <c r="O343" s="1500"/>
      <c r="P343" s="1425"/>
      <c r="Q343" s="1535"/>
      <c r="R343" s="1424"/>
      <c r="S343" s="917"/>
      <c r="U343" s="551"/>
      <c r="V343" s="1580" t="s">
        <v>543</v>
      </c>
      <c r="W343" s="1600" t="s">
        <v>393</v>
      </c>
      <c r="X343" s="813" t="s">
        <v>101</v>
      </c>
      <c r="Y343" s="989">
        <v>42765</v>
      </c>
      <c r="Z343" s="813">
        <v>50</v>
      </c>
      <c r="AA343" s="1286" t="s">
        <v>544</v>
      </c>
      <c r="AB343" s="1004">
        <v>52.9</v>
      </c>
      <c r="AC343" s="813" t="s">
        <v>78</v>
      </c>
      <c r="AD343" s="814">
        <v>42769</v>
      </c>
      <c r="AE343" s="989">
        <v>42773</v>
      </c>
      <c r="AF343" s="813">
        <v>46126</v>
      </c>
      <c r="AG343" s="1287">
        <v>54</v>
      </c>
      <c r="AH343" s="1287">
        <f>(AG343-Z343)</f>
        <v>4</v>
      </c>
      <c r="AI343" s="1006">
        <f>(AG343*AB343)</f>
        <v>2856.6</v>
      </c>
      <c r="AJ343" s="1285">
        <f>(AE343+28)</f>
        <v>42801</v>
      </c>
      <c r="AK343" s="1005">
        <f>(AI343*0.05)</f>
        <v>142.83000000000001</v>
      </c>
      <c r="AL343" s="1614"/>
      <c r="AM343" s="1491"/>
      <c r="AN343" s="2"/>
    </row>
    <row r="344" spans="2:40">
      <c r="B344" s="367"/>
      <c r="C344" s="201"/>
      <c r="D344" s="201"/>
      <c r="E344" s="201"/>
      <c r="F344" s="201"/>
      <c r="G344" s="201"/>
      <c r="H344" s="201"/>
      <c r="I344" s="201"/>
      <c r="J344" s="182"/>
      <c r="K344" s="182"/>
      <c r="L344" s="182"/>
      <c r="M344" s="182"/>
      <c r="N344" s="182"/>
      <c r="O344" s="182"/>
      <c r="P344" s="1588"/>
      <c r="Q344" s="182"/>
      <c r="R344" s="182"/>
      <c r="S344" s="917"/>
      <c r="U344" s="553"/>
      <c r="V344" s="1950" t="s">
        <v>543</v>
      </c>
      <c r="W344" s="1993" t="s">
        <v>414</v>
      </c>
      <c r="X344" s="1840" t="s">
        <v>101</v>
      </c>
      <c r="Y344" s="1861">
        <v>42832</v>
      </c>
      <c r="Z344" s="1840">
        <v>50</v>
      </c>
      <c r="AA344" s="1534" t="s">
        <v>544</v>
      </c>
      <c r="AB344" s="1862">
        <v>52.9</v>
      </c>
      <c r="AC344" s="1840" t="s">
        <v>78</v>
      </c>
      <c r="AD344" s="1863">
        <v>42837</v>
      </c>
      <c r="AE344" s="1861">
        <v>42837</v>
      </c>
      <c r="AF344" s="1840"/>
      <c r="AG344" s="1500">
        <v>54</v>
      </c>
      <c r="AH344" s="1500">
        <f>(AG344-Z344)</f>
        <v>4</v>
      </c>
      <c r="AI344" s="1425">
        <f>(AG344*AB344)</f>
        <v>2856.6</v>
      </c>
      <c r="AJ344" s="1535">
        <f>(AE344+28)</f>
        <v>42865</v>
      </c>
      <c r="AK344" s="1424">
        <f>(AI344*0.05)</f>
        <v>142.83000000000001</v>
      </c>
      <c r="AL344" s="524"/>
      <c r="AM344" s="879"/>
      <c r="AN344" s="2"/>
    </row>
    <row r="345" spans="2:40">
      <c r="B345" s="367"/>
      <c r="C345" s="201"/>
      <c r="D345" s="201"/>
      <c r="E345" s="201"/>
      <c r="F345" s="201"/>
      <c r="G345" s="201"/>
      <c r="H345" s="201"/>
      <c r="I345" s="201"/>
      <c r="J345" s="182"/>
      <c r="K345" s="182"/>
      <c r="L345" s="182"/>
      <c r="M345" s="182"/>
      <c r="N345" s="182"/>
      <c r="O345" s="182"/>
      <c r="P345" s="1588"/>
      <c r="Q345" s="182"/>
      <c r="R345" s="182"/>
      <c r="S345" s="917"/>
      <c r="U345" s="553"/>
      <c r="V345" s="563"/>
      <c r="W345" s="1600"/>
      <c r="X345" s="813"/>
      <c r="Y345" s="989"/>
      <c r="Z345" s="813"/>
      <c r="AA345" s="1286"/>
      <c r="AB345" s="1004"/>
      <c r="AC345" s="813"/>
      <c r="AD345" s="814"/>
      <c r="AE345" s="989"/>
      <c r="AF345" s="813"/>
      <c r="AG345" s="1287"/>
      <c r="AH345" s="1287"/>
      <c r="AI345" s="1006"/>
      <c r="AJ345" s="1285"/>
      <c r="AK345" s="1005"/>
      <c r="AL345" s="339"/>
      <c r="AM345" s="879"/>
      <c r="AN345" s="2"/>
    </row>
    <row r="346" spans="2:40">
      <c r="B346" s="367"/>
      <c r="C346" s="201"/>
      <c r="D346" s="201"/>
      <c r="E346" s="201"/>
      <c r="F346" s="201"/>
      <c r="G346" s="1882"/>
      <c r="H346" s="201"/>
      <c r="I346" s="201"/>
      <c r="J346" s="182"/>
      <c r="K346" s="182"/>
      <c r="L346" s="182"/>
      <c r="M346" s="182"/>
      <c r="N346" s="182"/>
      <c r="O346" s="182"/>
      <c r="P346" s="1588"/>
      <c r="Q346" s="182"/>
      <c r="R346" s="182"/>
      <c r="S346" s="917"/>
      <c r="U346" s="553"/>
      <c r="V346" s="1950"/>
      <c r="W346" s="1993"/>
      <c r="X346" s="1840"/>
      <c r="Y346" s="1861"/>
      <c r="Z346" s="1840"/>
      <c r="AA346" s="1534"/>
      <c r="AB346" s="1862"/>
      <c r="AC346" s="1840"/>
      <c r="AD346" s="1863"/>
      <c r="AE346" s="1861"/>
      <c r="AF346" s="1840"/>
      <c r="AG346" s="1500"/>
      <c r="AH346" s="1500"/>
      <c r="AI346" s="1425"/>
      <c r="AJ346" s="1535"/>
      <c r="AK346" s="1424"/>
      <c r="AL346" s="339"/>
      <c r="AM346" s="879"/>
      <c r="AN346" s="2"/>
    </row>
    <row r="347" spans="2:40">
      <c r="B347" s="367"/>
      <c r="C347" s="201"/>
      <c r="D347" s="201"/>
      <c r="E347" s="201"/>
      <c r="F347" s="201"/>
      <c r="G347" s="201"/>
      <c r="H347" s="1469"/>
      <c r="I347" s="1469"/>
      <c r="J347" s="1469"/>
      <c r="K347" s="1469"/>
      <c r="L347" s="1469"/>
      <c r="M347" s="838"/>
      <c r="N347" s="1469"/>
      <c r="O347" s="1469"/>
      <c r="P347" s="1599"/>
      <c r="Q347" s="1469"/>
      <c r="R347" s="838"/>
      <c r="S347" s="1472"/>
      <c r="U347" s="553"/>
      <c r="V347" s="566"/>
      <c r="W347" s="1993"/>
      <c r="X347" s="1840"/>
      <c r="Y347" s="1861"/>
      <c r="Z347" s="1840"/>
      <c r="AA347" s="1534"/>
      <c r="AB347" s="1862"/>
      <c r="AC347" s="1840"/>
      <c r="AD347" s="1863"/>
      <c r="AE347" s="1861"/>
      <c r="AF347" s="1840"/>
      <c r="AG347" s="1500"/>
      <c r="AH347" s="1500"/>
      <c r="AI347" s="1425"/>
      <c r="AJ347" s="1535"/>
      <c r="AK347" s="1424"/>
      <c r="AL347" s="339"/>
      <c r="AM347" s="879"/>
      <c r="AN347" s="2"/>
    </row>
    <row r="348" spans="2:40">
      <c r="B348" s="367"/>
      <c r="C348" s="201"/>
      <c r="D348" s="201"/>
      <c r="E348" s="201"/>
      <c r="F348" s="201"/>
      <c r="G348" s="201"/>
      <c r="H348" s="1469"/>
      <c r="I348" s="1469"/>
      <c r="J348" s="1469" t="s">
        <v>442</v>
      </c>
      <c r="K348" s="1469"/>
      <c r="L348" s="1469"/>
      <c r="M348" s="1469"/>
      <c r="N348" s="1469"/>
      <c r="O348" s="1469"/>
      <c r="P348" s="1599"/>
      <c r="Q348" s="1469"/>
      <c r="R348" s="1469"/>
      <c r="S348" s="1473"/>
      <c r="U348" s="553"/>
      <c r="V348" s="567"/>
      <c r="W348" s="182"/>
      <c r="X348" s="182"/>
      <c r="Y348" s="182"/>
      <c r="Z348" s="182"/>
      <c r="AA348" s="182"/>
      <c r="AB348" s="182"/>
      <c r="AC348" s="182"/>
      <c r="AD348" s="182"/>
      <c r="AE348" s="182"/>
      <c r="AF348" s="182"/>
      <c r="AG348" s="182"/>
      <c r="AH348" s="182"/>
      <c r="AI348" s="182"/>
      <c r="AJ348" s="182"/>
      <c r="AK348" s="182"/>
      <c r="AL348" s="339"/>
      <c r="AM348" s="879"/>
      <c r="AN348" s="2"/>
    </row>
    <row r="349" spans="2:40">
      <c r="B349" s="367"/>
      <c r="C349" s="201"/>
      <c r="D349" s="201"/>
      <c r="E349" s="201"/>
      <c r="F349" s="201"/>
      <c r="G349" s="201"/>
      <c r="H349" s="1469"/>
      <c r="I349" s="1469"/>
      <c r="J349" s="1469"/>
      <c r="K349" s="1469"/>
      <c r="L349" s="1469"/>
      <c r="M349" s="838"/>
      <c r="N349" s="1469"/>
      <c r="O349" s="1469"/>
      <c r="P349" s="1599"/>
      <c r="Q349" s="1469"/>
      <c r="R349" s="838"/>
      <c r="S349" s="1472"/>
      <c r="U349" s="553"/>
      <c r="V349" s="567"/>
      <c r="W349" s="182"/>
      <c r="X349" s="182"/>
      <c r="Y349" s="182"/>
      <c r="Z349" s="182"/>
      <c r="AA349" s="182"/>
      <c r="AB349" s="182"/>
      <c r="AC349" s="182"/>
      <c r="AD349" s="182"/>
      <c r="AE349" s="182"/>
      <c r="AF349" s="182"/>
      <c r="AG349" s="182"/>
      <c r="AH349" s="182"/>
      <c r="AI349" s="182"/>
      <c r="AJ349" s="182"/>
      <c r="AK349" s="182"/>
      <c r="AL349" s="339"/>
      <c r="AM349" s="879"/>
      <c r="AN349" s="2"/>
    </row>
    <row r="350" spans="2:40" ht="15" thickBot="1">
      <c r="B350" s="477"/>
      <c r="C350" s="640"/>
      <c r="D350" s="640"/>
      <c r="E350" s="640"/>
      <c r="F350" s="640"/>
      <c r="G350" s="639"/>
      <c r="H350" s="478"/>
      <c r="I350" s="478"/>
      <c r="J350" s="478"/>
      <c r="K350" s="1474"/>
      <c r="L350" s="478"/>
      <c r="M350" s="449"/>
      <c r="N350" s="1475"/>
      <c r="O350" s="478"/>
      <c r="P350" s="518">
        <f>SUM(P340:P349)</f>
        <v>42600</v>
      </c>
      <c r="Q350" s="759"/>
      <c r="R350" s="518">
        <f>(P350*0.05)</f>
        <v>2130</v>
      </c>
      <c r="S350" s="1476"/>
      <c r="U350" s="553"/>
      <c r="V350" s="567"/>
      <c r="W350" s="182"/>
      <c r="X350" s="182"/>
      <c r="Y350" s="182"/>
      <c r="Z350" s="182"/>
      <c r="AA350" s="182"/>
      <c r="AB350" s="182"/>
      <c r="AC350" s="182"/>
      <c r="AD350" s="182"/>
      <c r="AE350" s="182"/>
      <c r="AF350" s="182"/>
      <c r="AG350" s="182"/>
      <c r="AH350" s="182"/>
      <c r="AI350" s="182"/>
      <c r="AJ350" s="182"/>
      <c r="AK350" s="182"/>
      <c r="AL350" s="339"/>
      <c r="AM350" s="879"/>
      <c r="AN350" s="2"/>
    </row>
    <row r="351" spans="2:40">
      <c r="S351" s="1973"/>
      <c r="U351" s="553"/>
      <c r="V351" s="567"/>
      <c r="W351" s="182"/>
      <c r="X351" s="182"/>
      <c r="Y351" s="182"/>
      <c r="Z351" s="182"/>
      <c r="AA351" s="182"/>
      <c r="AB351" s="182"/>
      <c r="AC351" s="182"/>
      <c r="AD351" s="182"/>
      <c r="AE351" s="182"/>
      <c r="AF351" s="182"/>
      <c r="AG351" s="182"/>
      <c r="AH351" s="182"/>
      <c r="AI351" s="182"/>
      <c r="AJ351" s="182"/>
      <c r="AK351" s="182"/>
      <c r="AL351" s="339"/>
      <c r="AM351" s="879"/>
      <c r="AN351" s="2"/>
    </row>
    <row r="352" spans="2:40" ht="18.600000000000001" thickBot="1">
      <c r="B352" s="1597" t="s">
        <v>456</v>
      </c>
      <c r="S352" s="1973"/>
      <c r="U352" s="553"/>
      <c r="V352" s="567"/>
      <c r="W352" s="182"/>
      <c r="X352" s="182"/>
      <c r="Y352" s="182"/>
      <c r="Z352" s="182"/>
      <c r="AA352" s="182"/>
      <c r="AB352" s="182"/>
      <c r="AC352" s="182"/>
      <c r="AD352" s="182"/>
      <c r="AE352" s="182"/>
      <c r="AF352" s="182"/>
      <c r="AG352" s="182"/>
      <c r="AH352" s="182"/>
      <c r="AI352" s="182"/>
      <c r="AJ352" s="182"/>
      <c r="AK352" s="182"/>
      <c r="AL352" s="339"/>
      <c r="AM352" s="879"/>
      <c r="AN352" s="1494"/>
    </row>
    <row r="353" spans="2:40">
      <c r="B353" s="3"/>
      <c r="C353" s="4"/>
      <c r="D353" s="4"/>
      <c r="E353" s="5" t="s">
        <v>14</v>
      </c>
      <c r="F353" s="5" t="s">
        <v>12</v>
      </c>
      <c r="G353" s="5"/>
      <c r="H353" s="4"/>
      <c r="I353" s="5" t="s">
        <v>15</v>
      </c>
      <c r="J353" s="5" t="s">
        <v>16</v>
      </c>
      <c r="K353" s="5" t="s">
        <v>12</v>
      </c>
      <c r="L353" s="5" t="s">
        <v>12</v>
      </c>
      <c r="M353" s="4"/>
      <c r="N353" s="4"/>
      <c r="O353" s="4"/>
      <c r="P353" s="4"/>
      <c r="Q353" s="5" t="s">
        <v>12</v>
      </c>
      <c r="R353" s="5" t="s">
        <v>17</v>
      </c>
      <c r="S353" s="6"/>
      <c r="U353" s="553"/>
      <c r="V353" s="567"/>
      <c r="W353" s="182"/>
      <c r="X353" s="182"/>
      <c r="Y353" s="182"/>
      <c r="Z353" s="182"/>
      <c r="AA353" s="182"/>
      <c r="AB353" s="182"/>
      <c r="AC353" s="182"/>
      <c r="AD353" s="182"/>
      <c r="AE353" s="182"/>
      <c r="AF353" s="182"/>
      <c r="AG353" s="182"/>
      <c r="AH353" s="182"/>
      <c r="AI353" s="182"/>
      <c r="AJ353" s="182"/>
      <c r="AK353" s="182"/>
      <c r="AL353" s="339"/>
      <c r="AM353" s="879"/>
      <c r="AN353" s="2"/>
    </row>
    <row r="354" spans="2:40">
      <c r="B354" s="7" t="s">
        <v>3</v>
      </c>
      <c r="C354" s="8" t="s">
        <v>4</v>
      </c>
      <c r="D354" s="9" t="s">
        <v>18</v>
      </c>
      <c r="E354" s="9" t="s">
        <v>19</v>
      </c>
      <c r="F354" s="9" t="s">
        <v>19</v>
      </c>
      <c r="G354" s="9" t="s">
        <v>20</v>
      </c>
      <c r="H354" s="9" t="s">
        <v>21</v>
      </c>
      <c r="I354" s="9" t="s">
        <v>22</v>
      </c>
      <c r="J354" s="9" t="s">
        <v>19</v>
      </c>
      <c r="K354" s="9" t="s">
        <v>23</v>
      </c>
      <c r="L354" s="9" t="s">
        <v>23</v>
      </c>
      <c r="M354" s="9" t="s">
        <v>24</v>
      </c>
      <c r="N354" s="9" t="s">
        <v>20</v>
      </c>
      <c r="O354" s="9" t="s">
        <v>25</v>
      </c>
      <c r="P354" s="9" t="s">
        <v>0</v>
      </c>
      <c r="Q354" s="9" t="s">
        <v>11</v>
      </c>
      <c r="R354" s="9" t="s">
        <v>11</v>
      </c>
      <c r="S354" s="9" t="s">
        <v>26</v>
      </c>
      <c r="U354" s="553"/>
      <c r="V354" s="567"/>
      <c r="W354" s="182"/>
      <c r="X354" s="182"/>
      <c r="Y354" s="182"/>
      <c r="Z354" s="182"/>
      <c r="AA354" s="182"/>
      <c r="AB354" s="182"/>
      <c r="AC354" s="182"/>
      <c r="AD354" s="182"/>
      <c r="AE354" s="182"/>
      <c r="AF354" s="182"/>
      <c r="AG354" s="182"/>
      <c r="AH354" s="182"/>
      <c r="AI354" s="182"/>
      <c r="AJ354" s="182"/>
      <c r="AK354" s="182"/>
      <c r="AL354" s="339"/>
      <c r="AM354" s="724"/>
      <c r="AN354" s="2"/>
    </row>
    <row r="355" spans="2:40" ht="15" thickBot="1">
      <c r="B355" s="12"/>
      <c r="C355" s="194"/>
      <c r="D355" s="194"/>
      <c r="E355" s="195" t="s">
        <v>3</v>
      </c>
      <c r="F355" s="195" t="s">
        <v>18</v>
      </c>
      <c r="G355" s="195"/>
      <c r="H355" s="194"/>
      <c r="I355" s="195" t="s">
        <v>21</v>
      </c>
      <c r="J355" s="195" t="s">
        <v>3</v>
      </c>
      <c r="K355" s="195" t="s">
        <v>27</v>
      </c>
      <c r="L355" s="195" t="s">
        <v>28</v>
      </c>
      <c r="M355" s="194"/>
      <c r="N355" s="194"/>
      <c r="O355" s="194"/>
      <c r="P355" s="194"/>
      <c r="Q355" s="195" t="s">
        <v>33</v>
      </c>
      <c r="R355" s="195" t="s">
        <v>30</v>
      </c>
      <c r="S355" s="8"/>
      <c r="U355" s="553"/>
      <c r="V355" s="567"/>
      <c r="W355" s="182"/>
      <c r="X355" s="182"/>
      <c r="Y355" s="182"/>
      <c r="Z355" s="182"/>
      <c r="AA355" s="182"/>
      <c r="AB355" s="182"/>
      <c r="AC355" s="182"/>
      <c r="AD355" s="182"/>
      <c r="AE355" s="182"/>
      <c r="AF355" s="182"/>
      <c r="AG355" s="182"/>
      <c r="AH355" s="182"/>
      <c r="AI355" s="182"/>
      <c r="AJ355" s="182"/>
      <c r="AK355" s="182"/>
      <c r="AL355" s="339"/>
    </row>
    <row r="356" spans="2:40">
      <c r="B356" s="695" t="s">
        <v>434</v>
      </c>
      <c r="C356" s="381" t="s">
        <v>436</v>
      </c>
      <c r="D356" s="495">
        <v>5</v>
      </c>
      <c r="E356" s="381" t="s">
        <v>36</v>
      </c>
      <c r="F356" s="382">
        <v>42573</v>
      </c>
      <c r="G356" s="387">
        <v>120</v>
      </c>
      <c r="H356" s="381" t="s">
        <v>35</v>
      </c>
      <c r="I356" s="389">
        <v>255</v>
      </c>
      <c r="J356" s="385"/>
      <c r="K356" s="1541">
        <v>42614</v>
      </c>
      <c r="L356" s="382">
        <v>42614</v>
      </c>
      <c r="M356" s="381">
        <v>1300</v>
      </c>
      <c r="N356" s="387">
        <v>120000</v>
      </c>
      <c r="O356" s="387">
        <f>(N356-G356*1000)</f>
        <v>0</v>
      </c>
      <c r="P356" s="388">
        <f>(N356*I356/1000)</f>
        <v>30600</v>
      </c>
      <c r="Q356" s="382">
        <f>(L356+10)</f>
        <v>42624</v>
      </c>
      <c r="R356" s="389">
        <f>(P356*0.05)</f>
        <v>1530</v>
      </c>
      <c r="S356" s="1471" t="s">
        <v>8</v>
      </c>
      <c r="U356" s="553"/>
      <c r="V356" s="567"/>
      <c r="W356" s="182"/>
      <c r="X356" s="182"/>
      <c r="Y356" s="182"/>
      <c r="Z356" s="182"/>
      <c r="AA356" s="182"/>
      <c r="AB356" s="182"/>
      <c r="AC356" s="182"/>
      <c r="AD356" s="182"/>
      <c r="AE356" s="182"/>
      <c r="AF356" s="182"/>
      <c r="AG356" s="182"/>
      <c r="AH356" s="182"/>
      <c r="AI356" s="182"/>
      <c r="AJ356" s="182"/>
      <c r="AK356" s="182"/>
      <c r="AL356" s="339"/>
    </row>
    <row r="357" spans="2:40">
      <c r="B357" s="390" t="s">
        <v>471</v>
      </c>
      <c r="C357" s="1003" t="s">
        <v>436</v>
      </c>
      <c r="D357" s="1397">
        <v>1</v>
      </c>
      <c r="E357" s="1286" t="s">
        <v>36</v>
      </c>
      <c r="F357" s="1285">
        <v>42626</v>
      </c>
      <c r="G357" s="1957">
        <v>10</v>
      </c>
      <c r="H357" s="1286" t="s">
        <v>35</v>
      </c>
      <c r="I357" s="1005">
        <v>255</v>
      </c>
      <c r="J357" s="1400"/>
      <c r="K357" s="1570">
        <v>42626</v>
      </c>
      <c r="L357" s="1285">
        <v>42626</v>
      </c>
      <c r="M357" s="1286">
        <v>8895</v>
      </c>
      <c r="N357" s="1287">
        <v>10000</v>
      </c>
      <c r="O357" s="1287">
        <f>(N357-G357*1000)</f>
        <v>0</v>
      </c>
      <c r="P357" s="1006">
        <f>(N357*I357/1000)</f>
        <v>2550</v>
      </c>
      <c r="Q357" s="1285">
        <f>(L357+10)</f>
        <v>42636</v>
      </c>
      <c r="R357" s="1936">
        <f>(P357*0.05)</f>
        <v>127.5</v>
      </c>
      <c r="S357" s="465" t="s">
        <v>8</v>
      </c>
      <c r="U357" s="553"/>
      <c r="V357" s="567"/>
      <c r="W357" s="182"/>
      <c r="X357" s="182"/>
      <c r="Y357" s="182"/>
      <c r="Z357" s="182"/>
      <c r="AA357" s="182"/>
      <c r="AB357" s="182"/>
      <c r="AC357" s="182"/>
      <c r="AD357" s="182"/>
      <c r="AE357" s="182"/>
      <c r="AF357" s="182"/>
      <c r="AG357" s="182"/>
      <c r="AH357" s="182"/>
      <c r="AI357" s="182"/>
      <c r="AJ357" s="182"/>
      <c r="AK357" s="182"/>
      <c r="AL357" s="339"/>
    </row>
    <row r="358" spans="2:40" ht="15" thickBot="1">
      <c r="B358" s="1200" t="s">
        <v>471</v>
      </c>
      <c r="C358" s="1003" t="s">
        <v>436</v>
      </c>
      <c r="D358" s="1397">
        <v>2</v>
      </c>
      <c r="E358" s="1286" t="s">
        <v>36</v>
      </c>
      <c r="F358" s="1285">
        <v>42626</v>
      </c>
      <c r="G358" s="1957">
        <v>10</v>
      </c>
      <c r="H358" s="1286" t="s">
        <v>35</v>
      </c>
      <c r="I358" s="1005">
        <v>255</v>
      </c>
      <c r="J358" s="1400"/>
      <c r="K358" s="1570">
        <v>42635</v>
      </c>
      <c r="L358" s="1285">
        <v>42632</v>
      </c>
      <c r="M358" s="1286">
        <v>8922</v>
      </c>
      <c r="N358" s="1287">
        <v>10000</v>
      </c>
      <c r="O358" s="1287">
        <f>(N358-G358*1000)</f>
        <v>0</v>
      </c>
      <c r="P358" s="1006">
        <f>(N358*I358/1000)</f>
        <v>2550</v>
      </c>
      <c r="Q358" s="1285">
        <f>(L358+10)</f>
        <v>42642</v>
      </c>
      <c r="R358" s="1005">
        <f>(P358*0.05)</f>
        <v>127.5</v>
      </c>
      <c r="S358" s="465" t="s">
        <v>8</v>
      </c>
      <c r="U358" s="547"/>
      <c r="V358" s="582"/>
      <c r="W358" s="326"/>
      <c r="X358" s="326"/>
      <c r="Y358" s="326"/>
      <c r="Z358" s="326"/>
      <c r="AA358" s="326"/>
      <c r="AB358" s="326"/>
      <c r="AC358" s="326"/>
      <c r="AD358" s="326"/>
      <c r="AE358" s="326"/>
      <c r="AF358" s="326"/>
      <c r="AG358" s="326"/>
      <c r="AH358" s="326"/>
      <c r="AI358" s="326"/>
      <c r="AJ358" s="326"/>
      <c r="AK358" s="326"/>
      <c r="AL358" s="327"/>
      <c r="AM358" s="256"/>
      <c r="AN358" s="256"/>
    </row>
    <row r="359" spans="2:40">
      <c r="B359" s="390" t="s">
        <v>351</v>
      </c>
      <c r="C359" s="1580" t="s">
        <v>427</v>
      </c>
      <c r="D359" s="1600" t="s">
        <v>393</v>
      </c>
      <c r="E359" s="813" t="s">
        <v>36</v>
      </c>
      <c r="F359" s="989">
        <v>42639</v>
      </c>
      <c r="G359" s="813">
        <v>15</v>
      </c>
      <c r="H359" s="1286" t="s">
        <v>35</v>
      </c>
      <c r="I359" s="1004">
        <v>315</v>
      </c>
      <c r="J359" s="813" t="s">
        <v>78</v>
      </c>
      <c r="K359" s="814">
        <v>42640</v>
      </c>
      <c r="L359" s="989">
        <v>42640</v>
      </c>
      <c r="M359" s="813">
        <v>1394</v>
      </c>
      <c r="N359" s="1287">
        <v>15000</v>
      </c>
      <c r="O359" s="1287">
        <f>(N359-G359*1000)</f>
        <v>0</v>
      </c>
      <c r="P359" s="1006">
        <f>(N359*I359/1000)</f>
        <v>4725</v>
      </c>
      <c r="Q359" s="1285">
        <f>(L359+30)</f>
        <v>42670</v>
      </c>
      <c r="R359" s="1005">
        <f>(P359*0.05)</f>
        <v>236.25</v>
      </c>
      <c r="S359" s="465" t="s">
        <v>8</v>
      </c>
      <c r="AM359" s="256"/>
      <c r="AN359" s="256"/>
    </row>
    <row r="360" spans="2:40" ht="24" thickBot="1">
      <c r="B360" s="367"/>
      <c r="C360" s="201"/>
      <c r="D360" s="201"/>
      <c r="E360" s="201"/>
      <c r="F360" s="201"/>
      <c r="G360" s="201"/>
      <c r="H360" s="201"/>
      <c r="I360" s="201"/>
      <c r="J360" s="182"/>
      <c r="K360" s="182"/>
      <c r="L360" s="182"/>
      <c r="M360" s="182"/>
      <c r="N360" s="182"/>
      <c r="O360" s="182"/>
      <c r="P360" s="1588"/>
      <c r="Q360" s="182"/>
      <c r="R360" s="182"/>
      <c r="S360" s="465"/>
      <c r="V360" s="94" t="s">
        <v>541</v>
      </c>
      <c r="W360" t="s">
        <v>501</v>
      </c>
      <c r="Z360" s="2"/>
      <c r="AB360" t="s">
        <v>506</v>
      </c>
      <c r="AE360" t="s">
        <v>551</v>
      </c>
      <c r="AG360" t="s">
        <v>552</v>
      </c>
      <c r="AH360" s="999"/>
      <c r="AI360" s="999"/>
      <c r="AJ360" s="999"/>
      <c r="AK360" s="999"/>
      <c r="AL360" s="999" t="s">
        <v>537</v>
      </c>
      <c r="AM360" s="256"/>
      <c r="AN360" s="256"/>
    </row>
    <row r="361" spans="2:40">
      <c r="B361" s="367"/>
      <c r="C361" s="201"/>
      <c r="D361" s="201"/>
      <c r="E361" s="201"/>
      <c r="F361" s="201"/>
      <c r="G361" s="201"/>
      <c r="H361" s="201"/>
      <c r="I361" s="201"/>
      <c r="J361" s="182"/>
      <c r="K361" s="182"/>
      <c r="L361" s="182"/>
      <c r="M361" s="182"/>
      <c r="N361" s="182"/>
      <c r="O361" s="182"/>
      <c r="P361" s="1588"/>
      <c r="Q361" s="182"/>
      <c r="R361" s="182"/>
      <c r="S361" s="465"/>
      <c r="U361" s="546"/>
      <c r="V361" s="548"/>
      <c r="W361" s="157"/>
      <c r="X361" s="6" t="s">
        <v>14</v>
      </c>
      <c r="Y361" s="6" t="s">
        <v>12</v>
      </c>
      <c r="Z361" s="6"/>
      <c r="AA361" s="4"/>
      <c r="AB361" s="6" t="s">
        <v>15</v>
      </c>
      <c r="AC361" s="6" t="s">
        <v>16</v>
      </c>
      <c r="AD361" s="6" t="s">
        <v>12</v>
      </c>
      <c r="AE361" s="6" t="s">
        <v>12</v>
      </c>
      <c r="AF361" s="4"/>
      <c r="AG361" s="4"/>
      <c r="AH361" s="10"/>
      <c r="AI361" s="10"/>
      <c r="AJ361" s="152" t="s">
        <v>12</v>
      </c>
      <c r="AK361" s="152" t="s">
        <v>17</v>
      </c>
      <c r="AL361" s="8"/>
      <c r="AM361" s="256"/>
      <c r="AN361" s="256"/>
    </row>
    <row r="362" spans="2:40">
      <c r="B362" s="367"/>
      <c r="C362" s="201"/>
      <c r="D362" s="201"/>
      <c r="E362" s="201"/>
      <c r="F362" s="201"/>
      <c r="G362" s="1882"/>
      <c r="H362" s="201"/>
      <c r="I362" s="201"/>
      <c r="J362" s="182"/>
      <c r="K362" s="182"/>
      <c r="L362" s="182"/>
      <c r="M362" s="182"/>
      <c r="N362" s="182"/>
      <c r="O362" s="182"/>
      <c r="P362" s="1588"/>
      <c r="Q362" s="182"/>
      <c r="R362" s="182"/>
      <c r="S362" s="465"/>
      <c r="U362" s="179"/>
      <c r="V362" s="469" t="s">
        <v>4</v>
      </c>
      <c r="W362" s="153" t="s">
        <v>18</v>
      </c>
      <c r="X362" s="8" t="s">
        <v>19</v>
      </c>
      <c r="Y362" s="8" t="s">
        <v>19</v>
      </c>
      <c r="Z362" s="8" t="s">
        <v>20</v>
      </c>
      <c r="AA362" s="8" t="s">
        <v>21</v>
      </c>
      <c r="AB362" s="8" t="s">
        <v>22</v>
      </c>
      <c r="AC362" s="8" t="s">
        <v>19</v>
      </c>
      <c r="AD362" s="8" t="s">
        <v>23</v>
      </c>
      <c r="AE362" s="8" t="s">
        <v>23</v>
      </c>
      <c r="AF362" s="8" t="s">
        <v>24</v>
      </c>
      <c r="AG362" s="8" t="s">
        <v>20</v>
      </c>
      <c r="AH362" s="8" t="s">
        <v>25</v>
      </c>
      <c r="AI362" s="8" t="s">
        <v>0</v>
      </c>
      <c r="AJ362" s="152" t="s">
        <v>11</v>
      </c>
      <c r="AK362" s="152" t="s">
        <v>11</v>
      </c>
      <c r="AL362" s="8" t="s">
        <v>26</v>
      </c>
      <c r="AM362" s="681"/>
      <c r="AN362" s="681"/>
    </row>
    <row r="363" spans="2:40">
      <c r="B363" s="367"/>
      <c r="C363" s="201"/>
      <c r="D363" s="201"/>
      <c r="E363" s="201"/>
      <c r="F363" s="201"/>
      <c r="G363" s="201"/>
      <c r="H363" s="1469"/>
      <c r="I363" s="1469"/>
      <c r="J363" s="1469"/>
      <c r="K363" s="1469"/>
      <c r="L363" s="1469"/>
      <c r="M363" s="838"/>
      <c r="N363" s="1469"/>
      <c r="O363" s="1469"/>
      <c r="P363" s="1599"/>
      <c r="Q363" s="1469"/>
      <c r="R363" s="838"/>
      <c r="S363" s="1473"/>
      <c r="U363" s="179"/>
      <c r="V363" s="549"/>
      <c r="W363" s="224"/>
      <c r="X363" s="8" t="s">
        <v>3</v>
      </c>
      <c r="Y363" s="8" t="s">
        <v>18</v>
      </c>
      <c r="Z363" s="8"/>
      <c r="AA363" s="10"/>
      <c r="AB363" s="8" t="s">
        <v>21</v>
      </c>
      <c r="AC363" s="8" t="s">
        <v>3</v>
      </c>
      <c r="AD363" s="8" t="s">
        <v>27</v>
      </c>
      <c r="AE363" s="8" t="s">
        <v>28</v>
      </c>
      <c r="AF363" s="10"/>
      <c r="AG363" s="10"/>
      <c r="AH363" s="10"/>
      <c r="AI363" s="10"/>
      <c r="AJ363" s="152" t="s">
        <v>29</v>
      </c>
      <c r="AK363" s="152" t="s">
        <v>30</v>
      </c>
      <c r="AL363" s="8"/>
      <c r="AM363" s="681"/>
      <c r="AN363" s="681"/>
    </row>
    <row r="364" spans="2:40" ht="15" thickBot="1">
      <c r="B364" s="367"/>
      <c r="C364" s="201"/>
      <c r="D364" s="201"/>
      <c r="E364" s="201"/>
      <c r="F364" s="201"/>
      <c r="G364" s="201"/>
      <c r="H364" s="1469"/>
      <c r="I364" s="1469"/>
      <c r="J364" s="1469"/>
      <c r="K364" s="1469"/>
      <c r="L364" s="1469"/>
      <c r="M364" s="1469"/>
      <c r="N364" s="1469"/>
      <c r="O364" s="1469"/>
      <c r="P364" s="1599"/>
      <c r="Q364" s="1469"/>
      <c r="R364" s="1469"/>
      <c r="S364" s="1473"/>
      <c r="U364" s="179"/>
      <c r="V364" s="550"/>
      <c r="W364" s="705"/>
      <c r="X364" s="699"/>
      <c r="Y364" s="560"/>
      <c r="Z364" s="699"/>
      <c r="AA364" s="560"/>
      <c r="AB364" s="699"/>
      <c r="AC364" s="560"/>
      <c r="AD364" s="560"/>
      <c r="AE364" s="560"/>
      <c r="AF364" s="560"/>
      <c r="AG364" s="560"/>
      <c r="AH364" s="560"/>
      <c r="AI364" s="560"/>
      <c r="AJ364" s="1603"/>
      <c r="AK364" s="560"/>
      <c r="AL364" s="13"/>
      <c r="AM364" s="685"/>
      <c r="AN364" s="1357"/>
    </row>
    <row r="365" spans="2:40">
      <c r="B365" s="367"/>
      <c r="C365" s="201"/>
      <c r="D365" s="201"/>
      <c r="E365" s="201"/>
      <c r="F365" s="201"/>
      <c r="G365" s="201"/>
      <c r="H365" s="1469"/>
      <c r="I365" s="1469"/>
      <c r="J365" s="1469"/>
      <c r="K365" s="1469"/>
      <c r="L365" s="1469"/>
      <c r="M365" s="838"/>
      <c r="N365" s="1469"/>
      <c r="O365" s="1469"/>
      <c r="P365" s="1599"/>
      <c r="Q365" s="1469"/>
      <c r="R365" s="838"/>
      <c r="S365" s="1473"/>
      <c r="U365" s="551"/>
      <c r="V365" s="1580" t="s">
        <v>427</v>
      </c>
      <c r="W365" s="1600" t="s">
        <v>393</v>
      </c>
      <c r="X365" s="813" t="s">
        <v>36</v>
      </c>
      <c r="Y365" s="989">
        <v>42670</v>
      </c>
      <c r="Z365" s="813">
        <v>20</v>
      </c>
      <c r="AA365" s="1286" t="s">
        <v>35</v>
      </c>
      <c r="AB365" s="1004">
        <v>300</v>
      </c>
      <c r="AC365" s="813" t="s">
        <v>78</v>
      </c>
      <c r="AD365" s="814">
        <v>42677</v>
      </c>
      <c r="AE365" s="989">
        <v>42671</v>
      </c>
      <c r="AF365" s="813">
        <v>1458</v>
      </c>
      <c r="AG365" s="1287">
        <v>20000</v>
      </c>
      <c r="AH365" s="1287">
        <f>(AG365-Z365*1000)</f>
        <v>0</v>
      </c>
      <c r="AI365" s="1006">
        <f>(AG365*AB365/1000)</f>
        <v>6000</v>
      </c>
      <c r="AJ365" s="1285">
        <f>(AE365+30)</f>
        <v>42701</v>
      </c>
      <c r="AK365" s="1005">
        <f>(AI365*0.05)</f>
        <v>300</v>
      </c>
      <c r="AL365" s="1614"/>
      <c r="AM365" s="879"/>
      <c r="AN365" s="1357"/>
    </row>
    <row r="366" spans="2:40" ht="15" thickBot="1">
      <c r="B366" s="477"/>
      <c r="C366" s="640"/>
      <c r="D366" s="640"/>
      <c r="E366" s="640"/>
      <c r="F366" s="640"/>
      <c r="G366" s="639"/>
      <c r="H366" s="478"/>
      <c r="I366" s="478"/>
      <c r="J366" s="478"/>
      <c r="K366" s="1474"/>
      <c r="L366" s="478"/>
      <c r="M366" s="449"/>
      <c r="N366" s="1475"/>
      <c r="O366" s="478"/>
      <c r="P366" s="518">
        <f>SUM(P356:P365)</f>
        <v>40425</v>
      </c>
      <c r="Q366" s="759"/>
      <c r="R366" s="518">
        <f>(P366*0.05)</f>
        <v>2021.25</v>
      </c>
      <c r="S366" s="1476"/>
      <c r="U366" s="553"/>
      <c r="V366" s="563" t="s">
        <v>502</v>
      </c>
      <c r="W366" s="1600" t="s">
        <v>393</v>
      </c>
      <c r="X366" s="813" t="s">
        <v>36</v>
      </c>
      <c r="Y366" s="989">
        <v>42670</v>
      </c>
      <c r="Z366" s="813">
        <v>2</v>
      </c>
      <c r="AA366" s="1286" t="s">
        <v>35</v>
      </c>
      <c r="AB366" s="1004">
        <v>145</v>
      </c>
      <c r="AC366" s="813" t="s">
        <v>78</v>
      </c>
      <c r="AD366" s="814">
        <v>42677</v>
      </c>
      <c r="AE366" s="989">
        <v>42671</v>
      </c>
      <c r="AF366" s="813">
        <v>1458</v>
      </c>
      <c r="AG366" s="1287">
        <v>2000</v>
      </c>
      <c r="AH366" s="1287">
        <f>(AG366-Z366*1000)</f>
        <v>0</v>
      </c>
      <c r="AI366" s="1006">
        <f>(AG366*AB366/1000)</f>
        <v>290</v>
      </c>
      <c r="AJ366" s="1285">
        <f>(AE366+30)</f>
        <v>42701</v>
      </c>
      <c r="AK366" s="1005">
        <f>(AI366*0.05)</f>
        <v>14.5</v>
      </c>
      <c r="AL366" s="524"/>
      <c r="AM366" s="879"/>
      <c r="AN366" s="1357"/>
    </row>
    <row r="367" spans="2:40">
      <c r="S367" s="892"/>
      <c r="U367" s="553"/>
      <c r="V367" s="563" t="s">
        <v>502</v>
      </c>
      <c r="W367" s="1600" t="s">
        <v>414</v>
      </c>
      <c r="X367" s="813" t="s">
        <v>101</v>
      </c>
      <c r="Y367" s="989">
        <v>42698</v>
      </c>
      <c r="Z367" s="813">
        <v>30</v>
      </c>
      <c r="AA367" s="1286" t="s">
        <v>35</v>
      </c>
      <c r="AB367" s="1004">
        <v>145</v>
      </c>
      <c r="AC367" s="813" t="s">
        <v>78</v>
      </c>
      <c r="AD367" s="814">
        <v>42699</v>
      </c>
      <c r="AE367" s="989">
        <v>42698</v>
      </c>
      <c r="AF367" s="813">
        <v>1519</v>
      </c>
      <c r="AG367" s="1287">
        <v>30000</v>
      </c>
      <c r="AH367" s="1287">
        <f>(AG367-Z367*1000)</f>
        <v>0</v>
      </c>
      <c r="AI367" s="1006">
        <f>(AG367*AB367/1000)</f>
        <v>4350</v>
      </c>
      <c r="AJ367" s="1285">
        <f>(AE367+30)</f>
        <v>42728</v>
      </c>
      <c r="AK367" s="1005">
        <f>(AI367*0.05)</f>
        <v>217.5</v>
      </c>
      <c r="AL367" s="339"/>
      <c r="AM367" s="685"/>
      <c r="AN367" s="1357"/>
    </row>
    <row r="368" spans="2:40" ht="18.600000000000001" thickBot="1">
      <c r="B368" s="1597" t="s">
        <v>457</v>
      </c>
      <c r="S368" s="892"/>
      <c r="U368" s="553"/>
      <c r="V368" s="1580" t="s">
        <v>427</v>
      </c>
      <c r="W368" s="1600" t="s">
        <v>262</v>
      </c>
      <c r="X368" s="813" t="s">
        <v>101</v>
      </c>
      <c r="Y368" s="989">
        <v>42762</v>
      </c>
      <c r="Z368" s="813">
        <v>20</v>
      </c>
      <c r="AA368" s="1286" t="s">
        <v>35</v>
      </c>
      <c r="AB368" s="1004">
        <v>315</v>
      </c>
      <c r="AC368" s="813" t="s">
        <v>78</v>
      </c>
      <c r="AD368" s="814">
        <v>42765</v>
      </c>
      <c r="AE368" s="989">
        <v>42765</v>
      </c>
      <c r="AF368" s="813">
        <v>9326</v>
      </c>
      <c r="AG368" s="1287">
        <v>20000</v>
      </c>
      <c r="AH368" s="1287">
        <f>(AG368-Z368*1000)</f>
        <v>0</v>
      </c>
      <c r="AI368" s="1006">
        <f>(AG368*AB368/1000)</f>
        <v>6300</v>
      </c>
      <c r="AJ368" s="1285">
        <f>(AE368+30)</f>
        <v>42795</v>
      </c>
      <c r="AK368" s="1005">
        <f>(AI368*0.05)</f>
        <v>315</v>
      </c>
      <c r="AL368" s="339"/>
      <c r="AM368" s="879"/>
      <c r="AN368" s="1357"/>
    </row>
    <row r="369" spans="2:46">
      <c r="B369" s="3"/>
      <c r="C369" s="4"/>
      <c r="D369" s="4"/>
      <c r="E369" s="5" t="s">
        <v>14</v>
      </c>
      <c r="F369" s="5" t="s">
        <v>12</v>
      </c>
      <c r="G369" s="5"/>
      <c r="H369" s="4"/>
      <c r="I369" s="5" t="s">
        <v>15</v>
      </c>
      <c r="J369" s="5" t="s">
        <v>16</v>
      </c>
      <c r="K369" s="5" t="s">
        <v>12</v>
      </c>
      <c r="L369" s="5" t="s">
        <v>12</v>
      </c>
      <c r="M369" s="4"/>
      <c r="N369" s="4"/>
      <c r="O369" s="4"/>
      <c r="P369" s="4"/>
      <c r="Q369" s="5" t="s">
        <v>12</v>
      </c>
      <c r="R369" s="5" t="s">
        <v>17</v>
      </c>
      <c r="S369" s="5"/>
      <c r="U369" s="553"/>
      <c r="V369" s="563" t="s">
        <v>502</v>
      </c>
      <c r="W369" s="1600" t="s">
        <v>9</v>
      </c>
      <c r="X369" s="813" t="s">
        <v>101</v>
      </c>
      <c r="Y369" s="989">
        <v>42762</v>
      </c>
      <c r="Z369" s="813">
        <v>30</v>
      </c>
      <c r="AA369" s="1286" t="s">
        <v>35</v>
      </c>
      <c r="AB369" s="1004">
        <v>154</v>
      </c>
      <c r="AC369" s="813" t="s">
        <v>78</v>
      </c>
      <c r="AD369" s="814">
        <v>42765</v>
      </c>
      <c r="AE369" s="989">
        <v>42765</v>
      </c>
      <c r="AF369" s="813">
        <v>9326</v>
      </c>
      <c r="AG369" s="1287">
        <v>30000</v>
      </c>
      <c r="AH369" s="1287">
        <f>(AG369-Z369*1000)</f>
        <v>0</v>
      </c>
      <c r="AI369" s="1006">
        <f>(AG369*AB369/1000)</f>
        <v>4620</v>
      </c>
      <c r="AJ369" s="1285">
        <f>(AE369+30)</f>
        <v>42795</v>
      </c>
      <c r="AK369" s="1005">
        <f>(AI369*0.05)</f>
        <v>231</v>
      </c>
      <c r="AL369" s="339"/>
      <c r="AP369" s="2"/>
    </row>
    <row r="370" spans="2:46">
      <c r="B370" s="7" t="s">
        <v>3</v>
      </c>
      <c r="C370" s="8" t="s">
        <v>4</v>
      </c>
      <c r="D370" s="9" t="s">
        <v>18</v>
      </c>
      <c r="E370" s="9" t="s">
        <v>19</v>
      </c>
      <c r="F370" s="9" t="s">
        <v>19</v>
      </c>
      <c r="G370" s="9" t="s">
        <v>20</v>
      </c>
      <c r="H370" s="9" t="s">
        <v>21</v>
      </c>
      <c r="I370" s="9" t="s">
        <v>22</v>
      </c>
      <c r="J370" s="9" t="s">
        <v>19</v>
      </c>
      <c r="K370" s="9" t="s">
        <v>23</v>
      </c>
      <c r="L370" s="9" t="s">
        <v>23</v>
      </c>
      <c r="M370" s="9" t="s">
        <v>24</v>
      </c>
      <c r="N370" s="9" t="s">
        <v>20</v>
      </c>
      <c r="O370" s="9" t="s">
        <v>25</v>
      </c>
      <c r="P370" s="9" t="s">
        <v>0</v>
      </c>
      <c r="Q370" s="9" t="s">
        <v>11</v>
      </c>
      <c r="R370" s="9" t="s">
        <v>11</v>
      </c>
      <c r="S370" s="9" t="s">
        <v>26</v>
      </c>
      <c r="U370" s="553"/>
      <c r="V370" s="567"/>
      <c r="W370" s="182"/>
      <c r="X370" s="182"/>
      <c r="Y370" s="182"/>
      <c r="Z370" s="182"/>
      <c r="AA370" s="182"/>
      <c r="AB370" s="182"/>
      <c r="AC370" s="182"/>
      <c r="AD370" s="182"/>
      <c r="AE370" s="182"/>
      <c r="AF370" s="182"/>
      <c r="AG370" s="182"/>
      <c r="AH370" s="182"/>
      <c r="AI370" s="182"/>
      <c r="AJ370" s="182"/>
      <c r="AK370" s="182"/>
      <c r="AL370" s="339"/>
      <c r="AM370" s="256"/>
      <c r="AN370" s="254"/>
      <c r="AO370" s="254"/>
      <c r="AP370" s="254"/>
      <c r="AQ370" s="254"/>
      <c r="AR370" s="256"/>
      <c r="AS370" s="256"/>
      <c r="AT370" s="256"/>
    </row>
    <row r="371" spans="2:46" ht="15" thickBot="1">
      <c r="B371" s="12"/>
      <c r="C371" s="194"/>
      <c r="D371" s="194"/>
      <c r="E371" s="195" t="s">
        <v>3</v>
      </c>
      <c r="F371" s="195" t="s">
        <v>18</v>
      </c>
      <c r="G371" s="195"/>
      <c r="H371" s="194"/>
      <c r="I371" s="195" t="s">
        <v>21</v>
      </c>
      <c r="J371" s="195" t="s">
        <v>3</v>
      </c>
      <c r="K371" s="195" t="s">
        <v>27</v>
      </c>
      <c r="L371" s="195" t="s">
        <v>28</v>
      </c>
      <c r="M371" s="194"/>
      <c r="N371" s="194"/>
      <c r="O371" s="194"/>
      <c r="P371" s="194"/>
      <c r="Q371" s="195" t="s">
        <v>33</v>
      </c>
      <c r="R371" s="195" t="s">
        <v>30</v>
      </c>
      <c r="S371" s="9"/>
      <c r="U371" s="553"/>
      <c r="V371" s="567"/>
      <c r="W371" s="182"/>
      <c r="X371" s="182"/>
      <c r="Y371" s="182"/>
      <c r="Z371" s="182"/>
      <c r="AA371" s="182"/>
      <c r="AB371" s="182"/>
      <c r="AC371" s="182"/>
      <c r="AD371" s="182"/>
      <c r="AE371" s="182"/>
      <c r="AF371" s="182"/>
      <c r="AG371" s="182"/>
      <c r="AH371" s="182"/>
      <c r="AI371" s="182"/>
      <c r="AJ371" s="182"/>
      <c r="AK371" s="182"/>
      <c r="AL371" s="339"/>
      <c r="AM371" s="256"/>
      <c r="AN371" s="256"/>
      <c r="AO371" s="256"/>
      <c r="AP371" s="256"/>
      <c r="AQ371" s="256"/>
      <c r="AR371" s="256"/>
      <c r="AS371" s="256"/>
      <c r="AT371" s="256"/>
    </row>
    <row r="372" spans="2:46">
      <c r="B372" s="1968" t="s">
        <v>434</v>
      </c>
      <c r="C372" s="648" t="s">
        <v>436</v>
      </c>
      <c r="D372" s="827">
        <v>6</v>
      </c>
      <c r="E372" s="649" t="s">
        <v>36</v>
      </c>
      <c r="F372" s="650">
        <v>42641</v>
      </c>
      <c r="G372" s="657">
        <v>120</v>
      </c>
      <c r="H372" s="649" t="s">
        <v>35</v>
      </c>
      <c r="I372" s="818">
        <v>255</v>
      </c>
      <c r="J372" s="653"/>
      <c r="K372" s="819">
        <v>42649</v>
      </c>
      <c r="L372" s="650">
        <v>42647</v>
      </c>
      <c r="M372" s="649">
        <v>1412</v>
      </c>
      <c r="N372" s="657">
        <v>120000</v>
      </c>
      <c r="O372" s="657">
        <f>(N372-G372*1000)</f>
        <v>0</v>
      </c>
      <c r="P372" s="658">
        <f>(N372*I372/1000)</f>
        <v>30600</v>
      </c>
      <c r="Q372" s="650">
        <f>(L372+10)</f>
        <v>42657</v>
      </c>
      <c r="R372" s="818">
        <f>(P372*0.05)</f>
        <v>1530</v>
      </c>
      <c r="S372" s="1471" t="s">
        <v>8</v>
      </c>
      <c r="U372" s="553"/>
      <c r="V372" s="567"/>
      <c r="W372" s="182"/>
      <c r="X372" s="182"/>
      <c r="Y372" s="182"/>
      <c r="Z372" s="182"/>
      <c r="AA372" s="182"/>
      <c r="AB372" s="182"/>
      <c r="AC372" s="182"/>
      <c r="AD372" s="182"/>
      <c r="AE372" s="182"/>
      <c r="AF372" s="182"/>
      <c r="AG372" s="182"/>
      <c r="AH372" s="182"/>
      <c r="AI372" s="182"/>
      <c r="AJ372" s="182"/>
      <c r="AK372" s="182"/>
      <c r="AL372" s="339"/>
      <c r="AM372" s="256"/>
      <c r="AN372" s="254"/>
      <c r="AO372" s="254"/>
      <c r="AP372" s="254"/>
      <c r="AQ372" s="254"/>
      <c r="AR372" s="256"/>
      <c r="AS372" s="256"/>
      <c r="AT372" s="256"/>
    </row>
    <row r="373" spans="2:46">
      <c r="B373" s="338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465"/>
      <c r="U373" s="553"/>
      <c r="V373" s="567"/>
      <c r="W373" s="182"/>
      <c r="X373" s="182"/>
      <c r="Y373" s="182"/>
      <c r="Z373" s="182"/>
      <c r="AA373" s="182"/>
      <c r="AB373" s="182"/>
      <c r="AC373" s="182"/>
      <c r="AD373" s="182"/>
      <c r="AE373" s="182"/>
      <c r="AF373" s="182"/>
      <c r="AG373" s="182"/>
      <c r="AH373" s="182"/>
      <c r="AI373" s="182"/>
      <c r="AJ373" s="182"/>
      <c r="AK373" s="182"/>
      <c r="AL373" s="339"/>
      <c r="AM373" s="681"/>
      <c r="AN373" s="681"/>
      <c r="AO373" s="681"/>
      <c r="AP373" s="681"/>
      <c r="AQ373" s="681"/>
      <c r="AR373" s="681"/>
      <c r="AS373" s="681"/>
      <c r="AT373" s="681"/>
    </row>
    <row r="374" spans="2:46">
      <c r="B374" s="338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465"/>
      <c r="U374" s="553"/>
      <c r="V374" s="567"/>
      <c r="W374" s="182"/>
      <c r="X374" s="182"/>
      <c r="Y374" s="182"/>
      <c r="Z374" s="182"/>
      <c r="AA374" s="182"/>
      <c r="AB374" s="182"/>
      <c r="AC374" s="182"/>
      <c r="AD374" s="182"/>
      <c r="AE374" s="182"/>
      <c r="AF374" s="182"/>
      <c r="AG374" s="182"/>
      <c r="AH374" s="182"/>
      <c r="AI374" s="182"/>
      <c r="AJ374" s="182"/>
      <c r="AK374" s="182"/>
      <c r="AL374" s="339"/>
      <c r="AM374" s="877"/>
      <c r="AN374" s="875"/>
      <c r="AO374" s="878"/>
      <c r="AP374" s="878"/>
      <c r="AQ374" s="1230"/>
      <c r="AR374" s="877"/>
      <c r="AS374" s="879"/>
      <c r="AT374" s="720"/>
    </row>
    <row r="375" spans="2:46">
      <c r="B375" s="1967"/>
      <c r="C375" s="896"/>
      <c r="D375" s="1533"/>
      <c r="E375" s="1534"/>
      <c r="F375" s="1535"/>
      <c r="G375" s="1500"/>
      <c r="H375" s="1534"/>
      <c r="I375" s="1424"/>
      <c r="J375" s="1656"/>
      <c r="K375" s="1536"/>
      <c r="L375" s="1535"/>
      <c r="M375" s="1534"/>
      <c r="N375" s="1500"/>
      <c r="O375" s="1500"/>
      <c r="P375" s="1425"/>
      <c r="Q375" s="1535"/>
      <c r="R375" s="1424"/>
      <c r="S375" s="465"/>
      <c r="U375" s="553"/>
      <c r="V375" s="567"/>
      <c r="W375" s="182"/>
      <c r="X375" s="182"/>
      <c r="Y375" s="182"/>
      <c r="Z375" s="182"/>
      <c r="AA375" s="182"/>
      <c r="AB375" s="182"/>
      <c r="AC375" s="182"/>
      <c r="AD375" s="182"/>
      <c r="AE375" s="182"/>
      <c r="AF375" s="182"/>
      <c r="AG375" s="182"/>
      <c r="AH375" s="182"/>
      <c r="AI375" s="182"/>
      <c r="AJ375" s="182"/>
      <c r="AK375" s="182"/>
      <c r="AL375" s="339"/>
      <c r="AM375" s="877"/>
      <c r="AN375" s="875"/>
      <c r="AO375" s="878"/>
      <c r="AP375" s="878"/>
      <c r="AQ375" s="1230"/>
      <c r="AR375" s="877"/>
      <c r="AS375" s="879"/>
      <c r="AT375" s="1497"/>
    </row>
    <row r="376" spans="2:46">
      <c r="B376" s="367"/>
      <c r="C376" s="201"/>
      <c r="D376" s="201"/>
      <c r="E376" s="201"/>
      <c r="F376" s="201"/>
      <c r="G376" s="201"/>
      <c r="H376" s="201"/>
      <c r="I376" s="201"/>
      <c r="J376" s="182"/>
      <c r="K376" s="182"/>
      <c r="L376" s="182"/>
      <c r="M376" s="182"/>
      <c r="N376" s="182"/>
      <c r="O376" s="182"/>
      <c r="P376" s="1588"/>
      <c r="Q376" s="182"/>
      <c r="R376" s="182"/>
      <c r="S376" s="465"/>
      <c r="U376" s="553"/>
      <c r="V376" s="567"/>
      <c r="W376" s="182"/>
      <c r="X376" s="182"/>
      <c r="Y376" s="182"/>
      <c r="Z376" s="182"/>
      <c r="AA376" s="182"/>
      <c r="AB376" s="182"/>
      <c r="AC376" s="182"/>
      <c r="AD376" s="182"/>
      <c r="AE376" s="182"/>
      <c r="AF376" s="182"/>
      <c r="AG376" s="182"/>
      <c r="AH376" s="182"/>
      <c r="AI376" s="182"/>
      <c r="AJ376" s="182"/>
      <c r="AK376" s="182"/>
      <c r="AL376" s="339"/>
      <c r="AM376" s="877"/>
      <c r="AN376" s="875"/>
      <c r="AO376" s="878"/>
      <c r="AP376" s="878"/>
      <c r="AQ376" s="1230"/>
      <c r="AR376" s="877"/>
      <c r="AS376" s="879"/>
      <c r="AT376" s="1497"/>
    </row>
    <row r="377" spans="2:46">
      <c r="B377" s="367"/>
      <c r="C377" s="201"/>
      <c r="D377" s="201"/>
      <c r="E377" s="201"/>
      <c r="F377" s="201"/>
      <c r="G377" s="201"/>
      <c r="H377" s="201"/>
      <c r="I377" s="201"/>
      <c r="J377" s="182"/>
      <c r="K377" s="182"/>
      <c r="L377" s="182"/>
      <c r="M377" s="182"/>
      <c r="N377" s="182"/>
      <c r="O377" s="182"/>
      <c r="P377" s="1588"/>
      <c r="Q377" s="182"/>
      <c r="R377" s="182"/>
      <c r="S377" s="465"/>
      <c r="U377" s="553"/>
      <c r="V377" s="567"/>
      <c r="W377" s="182"/>
      <c r="X377" s="182"/>
      <c r="Y377" s="182"/>
      <c r="Z377" s="182"/>
      <c r="AA377" s="182"/>
      <c r="AB377" s="182"/>
      <c r="AC377" s="182"/>
      <c r="AD377" s="182"/>
      <c r="AE377" s="182"/>
      <c r="AF377" s="182"/>
      <c r="AG377" s="182"/>
      <c r="AH377" s="182"/>
      <c r="AI377" s="182"/>
      <c r="AJ377" s="182"/>
      <c r="AK377" s="182"/>
      <c r="AL377" s="339"/>
      <c r="AM377" s="897"/>
      <c r="AN377" s="896"/>
      <c r="AO377" s="727"/>
      <c r="AP377" s="727"/>
      <c r="AQ377" s="725"/>
      <c r="AR377" s="723"/>
      <c r="AS377" s="724"/>
      <c r="AT377" s="1497"/>
    </row>
    <row r="378" spans="2:46">
      <c r="B378" s="367"/>
      <c r="C378" s="201"/>
      <c r="D378" s="201"/>
      <c r="E378" s="201"/>
      <c r="F378" s="201"/>
      <c r="G378" s="1882"/>
      <c r="H378" s="201"/>
      <c r="I378" s="201"/>
      <c r="J378" s="182"/>
      <c r="K378" s="182"/>
      <c r="L378" s="182"/>
      <c r="M378" s="182"/>
      <c r="N378" s="182"/>
      <c r="O378" s="182"/>
      <c r="P378" s="1588"/>
      <c r="Q378" s="182"/>
      <c r="R378" s="182"/>
      <c r="S378" s="465"/>
      <c r="U378" s="553"/>
      <c r="V378" s="567"/>
      <c r="W378" s="182"/>
      <c r="X378" s="182"/>
      <c r="Y378" s="182"/>
      <c r="Z378" s="182"/>
      <c r="AA378" s="182"/>
      <c r="AB378" s="182"/>
      <c r="AC378" s="182"/>
      <c r="AD378" s="182"/>
      <c r="AE378" s="182"/>
      <c r="AF378" s="182"/>
      <c r="AG378" s="182"/>
      <c r="AH378" s="182"/>
      <c r="AI378" s="182"/>
      <c r="AJ378" s="182"/>
      <c r="AK378" s="182"/>
      <c r="AL378" s="339"/>
      <c r="AM378" s="723"/>
      <c r="AN378" s="726"/>
      <c r="AO378" s="727"/>
      <c r="AP378" s="727"/>
      <c r="AQ378" s="725"/>
      <c r="AR378" s="723"/>
      <c r="AS378" s="724"/>
      <c r="AT378" s="1497"/>
    </row>
    <row r="379" spans="2:46">
      <c r="B379" s="367"/>
      <c r="C379" s="201"/>
      <c r="D379" s="201"/>
      <c r="E379" s="201"/>
      <c r="F379" s="201"/>
      <c r="G379" s="201"/>
      <c r="H379" s="1469"/>
      <c r="I379" s="1469"/>
      <c r="J379" s="1469"/>
      <c r="K379" s="1469"/>
      <c r="L379" s="1469"/>
      <c r="M379" s="838"/>
      <c r="N379" s="1469"/>
      <c r="O379" s="1469"/>
      <c r="P379" s="1599"/>
      <c r="Q379" s="1469"/>
      <c r="R379" s="838"/>
      <c r="S379" s="1473"/>
      <c r="U379" s="553"/>
      <c r="V379" s="567"/>
      <c r="W379" s="182"/>
      <c r="X379" s="182"/>
      <c r="Y379" s="182"/>
      <c r="Z379" s="182"/>
      <c r="AA379" s="182"/>
      <c r="AB379" s="182"/>
      <c r="AC379" s="182"/>
      <c r="AD379" s="182"/>
      <c r="AE379" s="182"/>
      <c r="AF379" s="182"/>
      <c r="AG379" s="182"/>
      <c r="AH379" s="182"/>
      <c r="AI379" s="182"/>
      <c r="AJ379" s="182"/>
      <c r="AK379" s="182"/>
      <c r="AL379" s="339"/>
      <c r="AM379" s="879"/>
      <c r="AN379" s="2"/>
    </row>
    <row r="380" spans="2:46" ht="15" thickBot="1">
      <c r="B380" s="367"/>
      <c r="C380" s="201"/>
      <c r="D380" s="201"/>
      <c r="E380" s="201"/>
      <c r="F380" s="201"/>
      <c r="G380" s="201"/>
      <c r="H380" s="1469"/>
      <c r="I380" s="1469"/>
      <c r="J380" s="1469" t="s">
        <v>442</v>
      </c>
      <c r="K380" s="1469"/>
      <c r="L380" s="1469"/>
      <c r="M380" s="1469"/>
      <c r="N380" s="1469"/>
      <c r="O380" s="1469"/>
      <c r="P380" s="1599"/>
      <c r="Q380" s="1469"/>
      <c r="R380" s="1469"/>
      <c r="S380" s="1473"/>
      <c r="U380" s="547"/>
      <c r="V380" s="582"/>
      <c r="W380" s="326"/>
      <c r="X380" s="326"/>
      <c r="Y380" s="326"/>
      <c r="Z380" s="326"/>
      <c r="AA380" s="326"/>
      <c r="AB380" s="326"/>
      <c r="AC380" s="326"/>
      <c r="AD380" s="326"/>
      <c r="AE380" s="326"/>
      <c r="AF380" s="326"/>
      <c r="AG380" s="326"/>
      <c r="AH380" s="326"/>
      <c r="AI380" s="326"/>
      <c r="AJ380" s="326"/>
      <c r="AK380" s="326"/>
      <c r="AL380" s="327"/>
      <c r="AM380" s="879"/>
      <c r="AN380" s="2"/>
    </row>
    <row r="381" spans="2:46">
      <c r="B381" s="367"/>
      <c r="C381" s="201"/>
      <c r="D381" s="201"/>
      <c r="E381" s="201"/>
      <c r="F381" s="201"/>
      <c r="G381" s="201"/>
      <c r="H381" s="1469"/>
      <c r="I381" s="1469"/>
      <c r="J381" s="1469"/>
      <c r="K381" s="1469"/>
      <c r="L381" s="1469"/>
      <c r="M381" s="838"/>
      <c r="N381" s="1469"/>
      <c r="O381" s="1469"/>
      <c r="P381" s="1599"/>
      <c r="Q381" s="1469"/>
      <c r="R381" s="838"/>
      <c r="S381" s="1473"/>
      <c r="V381" s="875"/>
      <c r="W381" s="876"/>
      <c r="X381" s="875"/>
      <c r="Y381" s="877"/>
      <c r="Z381" s="878"/>
      <c r="AA381" s="875"/>
      <c r="AB381" s="879"/>
      <c r="AC381" s="886"/>
      <c r="AD381" s="880"/>
      <c r="AE381" s="877"/>
      <c r="AF381" s="875"/>
      <c r="AG381" s="878"/>
      <c r="AH381" s="1754"/>
      <c r="AI381" s="1230"/>
      <c r="AJ381" s="877"/>
      <c r="AK381" s="685"/>
      <c r="AL381" s="720"/>
      <c r="AM381" s="879"/>
      <c r="AN381" s="2"/>
    </row>
    <row r="382" spans="2:46" ht="24" thickBot="1">
      <c r="B382" s="477"/>
      <c r="C382" s="640"/>
      <c r="D382" s="640"/>
      <c r="E382" s="640"/>
      <c r="F382" s="640"/>
      <c r="G382" s="639"/>
      <c r="H382" s="478"/>
      <c r="I382" s="478"/>
      <c r="J382" s="478"/>
      <c r="K382" s="1474"/>
      <c r="L382" s="478"/>
      <c r="M382" s="449"/>
      <c r="N382" s="1475"/>
      <c r="O382" s="478"/>
      <c r="P382" s="518">
        <f>SUM(P372:P381)</f>
        <v>30600</v>
      </c>
      <c r="Q382" s="759"/>
      <c r="R382" s="518">
        <f>(P382*0.05)</f>
        <v>1530</v>
      </c>
      <c r="S382" s="1476"/>
      <c r="V382" s="94" t="s">
        <v>549</v>
      </c>
      <c r="W382" t="s">
        <v>78</v>
      </c>
      <c r="X382" t="s">
        <v>553</v>
      </c>
      <c r="Z382" s="2"/>
      <c r="AB382" t="s">
        <v>78</v>
      </c>
      <c r="AH382" s="999"/>
      <c r="AI382" s="999"/>
      <c r="AJ382" s="999"/>
      <c r="AK382" s="999"/>
      <c r="AL382" s="999" t="s">
        <v>78</v>
      </c>
      <c r="AM382" s="879"/>
      <c r="AN382" s="1494"/>
    </row>
    <row r="383" spans="2:46">
      <c r="S383" s="892"/>
      <c r="U383" s="546"/>
      <c r="V383" s="548"/>
      <c r="W383" s="157"/>
      <c r="X383" s="6" t="s">
        <v>14</v>
      </c>
      <c r="Y383" s="6" t="s">
        <v>12</v>
      </c>
      <c r="Z383" s="6"/>
      <c r="AA383" s="4"/>
      <c r="AB383" s="6" t="s">
        <v>15</v>
      </c>
      <c r="AC383" s="6" t="s">
        <v>16</v>
      </c>
      <c r="AD383" s="6" t="s">
        <v>12</v>
      </c>
      <c r="AE383" s="6" t="s">
        <v>12</v>
      </c>
      <c r="AF383" s="4"/>
      <c r="AG383" s="4"/>
      <c r="AH383" s="10"/>
      <c r="AI383" s="10"/>
      <c r="AJ383" s="152" t="s">
        <v>12</v>
      </c>
      <c r="AK383" s="152" t="s">
        <v>17</v>
      </c>
      <c r="AL383" s="8"/>
      <c r="AM383" s="879"/>
      <c r="AN383" s="2"/>
    </row>
    <row r="384" spans="2:46" ht="18.600000000000001" thickBot="1">
      <c r="B384" s="1597" t="s">
        <v>496</v>
      </c>
      <c r="S384" s="892"/>
      <c r="U384" s="179"/>
      <c r="V384" s="469" t="s">
        <v>4</v>
      </c>
      <c r="W384" s="153" t="s">
        <v>18</v>
      </c>
      <c r="X384" s="8" t="s">
        <v>19</v>
      </c>
      <c r="Y384" s="8" t="s">
        <v>19</v>
      </c>
      <c r="Z384" s="8" t="s">
        <v>20</v>
      </c>
      <c r="AA384" s="8" t="s">
        <v>21</v>
      </c>
      <c r="AB384" s="8" t="s">
        <v>22</v>
      </c>
      <c r="AC384" s="8" t="s">
        <v>19</v>
      </c>
      <c r="AD384" s="8" t="s">
        <v>23</v>
      </c>
      <c r="AE384" s="8" t="s">
        <v>23</v>
      </c>
      <c r="AF384" s="8" t="s">
        <v>24</v>
      </c>
      <c r="AG384" s="8" t="s">
        <v>20</v>
      </c>
      <c r="AH384" s="8" t="s">
        <v>25</v>
      </c>
      <c r="AI384" s="8" t="s">
        <v>0</v>
      </c>
      <c r="AJ384" s="152" t="s">
        <v>11</v>
      </c>
      <c r="AK384" s="152" t="s">
        <v>11</v>
      </c>
      <c r="AL384" s="8" t="s">
        <v>26</v>
      </c>
      <c r="AM384" s="879"/>
      <c r="AN384" s="2"/>
    </row>
    <row r="385" spans="2:40">
      <c r="B385" s="3"/>
      <c r="C385" s="4"/>
      <c r="D385" s="4"/>
      <c r="E385" s="5" t="s">
        <v>14</v>
      </c>
      <c r="F385" s="5" t="s">
        <v>12</v>
      </c>
      <c r="G385" s="5"/>
      <c r="H385" s="4"/>
      <c r="I385" s="5" t="s">
        <v>15</v>
      </c>
      <c r="J385" s="5" t="s">
        <v>16</v>
      </c>
      <c r="K385" s="5" t="s">
        <v>12</v>
      </c>
      <c r="L385" s="5" t="s">
        <v>12</v>
      </c>
      <c r="M385" s="4"/>
      <c r="N385" s="4"/>
      <c r="O385" s="4"/>
      <c r="P385" s="4"/>
      <c r="Q385" s="5" t="s">
        <v>12</v>
      </c>
      <c r="R385" s="5" t="s">
        <v>17</v>
      </c>
      <c r="S385" s="5"/>
      <c r="U385" s="179"/>
      <c r="V385" s="549"/>
      <c r="W385" s="224"/>
      <c r="X385" s="8" t="s">
        <v>3</v>
      </c>
      <c r="Y385" s="8" t="s">
        <v>18</v>
      </c>
      <c r="Z385" s="8"/>
      <c r="AA385" s="10"/>
      <c r="AB385" s="8" t="s">
        <v>21</v>
      </c>
      <c r="AC385" s="8" t="s">
        <v>3</v>
      </c>
      <c r="AD385" s="8" t="s">
        <v>27</v>
      </c>
      <c r="AE385" s="8" t="s">
        <v>28</v>
      </c>
      <c r="AF385" s="10"/>
      <c r="AG385" s="10"/>
      <c r="AH385" s="10"/>
      <c r="AI385" s="10"/>
      <c r="AJ385" s="152" t="s">
        <v>29</v>
      </c>
      <c r="AK385" s="152" t="s">
        <v>30</v>
      </c>
      <c r="AL385" s="8"/>
      <c r="AM385" s="879"/>
      <c r="AN385" s="2"/>
    </row>
    <row r="386" spans="2:40" ht="15" thickBot="1">
      <c r="B386" s="7" t="s">
        <v>3</v>
      </c>
      <c r="C386" s="8" t="s">
        <v>4</v>
      </c>
      <c r="D386" s="9" t="s">
        <v>18</v>
      </c>
      <c r="E386" s="9" t="s">
        <v>19</v>
      </c>
      <c r="F386" s="9" t="s">
        <v>19</v>
      </c>
      <c r="G386" s="9" t="s">
        <v>20</v>
      </c>
      <c r="H386" s="9" t="s">
        <v>21</v>
      </c>
      <c r="I386" s="9" t="s">
        <v>22</v>
      </c>
      <c r="J386" s="9" t="s">
        <v>19</v>
      </c>
      <c r="K386" s="9" t="s">
        <v>23</v>
      </c>
      <c r="L386" s="9" t="s">
        <v>23</v>
      </c>
      <c r="M386" s="9" t="s">
        <v>24</v>
      </c>
      <c r="N386" s="9" t="s">
        <v>20</v>
      </c>
      <c r="O386" s="9" t="s">
        <v>25</v>
      </c>
      <c r="P386" s="9" t="s">
        <v>0</v>
      </c>
      <c r="Q386" s="9" t="s">
        <v>11</v>
      </c>
      <c r="R386" s="9" t="s">
        <v>11</v>
      </c>
      <c r="S386" s="9" t="s">
        <v>26</v>
      </c>
      <c r="U386" s="179"/>
      <c r="V386" s="550"/>
      <c r="W386" s="705"/>
      <c r="X386" s="699"/>
      <c r="Y386" s="560"/>
      <c r="Z386" s="699"/>
      <c r="AA386" s="560"/>
      <c r="AB386" s="699"/>
      <c r="AC386" s="560"/>
      <c r="AD386" s="560"/>
      <c r="AE386" s="560"/>
      <c r="AF386" s="560"/>
      <c r="AG386" s="560"/>
      <c r="AH386" s="560"/>
      <c r="AI386" s="560"/>
      <c r="AJ386" s="1603"/>
      <c r="AK386" s="560"/>
      <c r="AL386" s="13"/>
    </row>
    <row r="387" spans="2:40" ht="15" thickBot="1">
      <c r="B387" s="810"/>
      <c r="C387" s="194"/>
      <c r="D387" s="194"/>
      <c r="E387" s="195" t="s">
        <v>3</v>
      </c>
      <c r="F387" s="195" t="s">
        <v>18</v>
      </c>
      <c r="G387" s="195"/>
      <c r="H387" s="194"/>
      <c r="I387" s="195" t="s">
        <v>21</v>
      </c>
      <c r="J387" s="195" t="s">
        <v>3</v>
      </c>
      <c r="K387" s="195" t="s">
        <v>27</v>
      </c>
      <c r="L387" s="195" t="s">
        <v>28</v>
      </c>
      <c r="M387" s="194"/>
      <c r="N387" s="194"/>
      <c r="O387" s="194"/>
      <c r="P387" s="194"/>
      <c r="Q387" s="195" t="s">
        <v>33</v>
      </c>
      <c r="R387" s="195" t="s">
        <v>30</v>
      </c>
      <c r="S387" s="9"/>
      <c r="U387" s="551"/>
      <c r="V387" s="647" t="s">
        <v>436</v>
      </c>
      <c r="W387" s="495">
        <v>1</v>
      </c>
      <c r="X387" s="381" t="s">
        <v>36</v>
      </c>
      <c r="Y387" s="382">
        <v>42754</v>
      </c>
      <c r="Z387" s="387">
        <v>1</v>
      </c>
      <c r="AA387" s="381" t="s">
        <v>35</v>
      </c>
      <c r="AB387" s="389">
        <v>430</v>
      </c>
      <c r="AC387" s="385"/>
      <c r="AD387" s="1541">
        <v>42758</v>
      </c>
      <c r="AE387" s="382">
        <v>42766</v>
      </c>
      <c r="AF387" s="381">
        <v>9334</v>
      </c>
      <c r="AG387" s="387">
        <v>1000</v>
      </c>
      <c r="AH387" s="387">
        <f>(AG387-Z387*1000)</f>
        <v>0</v>
      </c>
      <c r="AI387" s="388">
        <f>(AG387*AB387/1000)</f>
        <v>430</v>
      </c>
      <c r="AJ387" s="382">
        <f>(AE387+10)</f>
        <v>42776</v>
      </c>
      <c r="AK387" s="389">
        <f>(AI387*0.05)</f>
        <v>21.5</v>
      </c>
      <c r="AL387" s="1614"/>
    </row>
    <row r="388" spans="2:40">
      <c r="B388" s="695" t="s">
        <v>493</v>
      </c>
      <c r="C388" s="381" t="s">
        <v>436</v>
      </c>
      <c r="D388" s="495">
        <v>1</v>
      </c>
      <c r="E388" s="381">
        <v>15762</v>
      </c>
      <c r="F388" s="382">
        <v>42668</v>
      </c>
      <c r="G388" s="387">
        <v>50</v>
      </c>
      <c r="H388" s="381" t="s">
        <v>35</v>
      </c>
      <c r="I388" s="389">
        <v>255</v>
      </c>
      <c r="J388" s="385"/>
      <c r="K388" s="1541">
        <v>42675</v>
      </c>
      <c r="L388" s="382">
        <v>42671</v>
      </c>
      <c r="M388" s="381">
        <v>9038</v>
      </c>
      <c r="N388" s="387">
        <v>50000</v>
      </c>
      <c r="O388" s="387">
        <f t="shared" ref="O388:O398" si="35">(N388-G388*1000)</f>
        <v>0</v>
      </c>
      <c r="P388" s="388">
        <f t="shared" ref="P388:P398" si="36">(N388*I388/1000)</f>
        <v>12750</v>
      </c>
      <c r="Q388" s="382">
        <f>(L388+10)</f>
        <v>42681</v>
      </c>
      <c r="R388" s="389">
        <f t="shared" ref="R388:R398" si="37">(P388*0.05)</f>
        <v>637.5</v>
      </c>
      <c r="S388" s="1471" t="s">
        <v>8</v>
      </c>
      <c r="U388" s="553"/>
      <c r="V388" s="563"/>
      <c r="W388" s="1600"/>
      <c r="X388" s="813"/>
      <c r="Y388" s="989"/>
      <c r="Z388" s="813"/>
      <c r="AA388" s="1286"/>
      <c r="AB388" s="1004"/>
      <c r="AC388" s="813"/>
      <c r="AD388" s="814"/>
      <c r="AE388" s="989"/>
      <c r="AF388" s="813"/>
      <c r="AG388" s="1287"/>
      <c r="AH388" s="1287"/>
      <c r="AI388" s="1006"/>
      <c r="AJ388" s="1285"/>
      <c r="AK388" s="1005"/>
      <c r="AL388" s="524"/>
    </row>
    <row r="389" spans="2:40">
      <c r="B389" s="1200" t="s">
        <v>493</v>
      </c>
      <c r="C389" s="196" t="s">
        <v>495</v>
      </c>
      <c r="D389" s="480">
        <v>2</v>
      </c>
      <c r="E389" s="196">
        <v>15762</v>
      </c>
      <c r="F389" s="197">
        <v>42668</v>
      </c>
      <c r="G389" s="198">
        <v>70</v>
      </c>
      <c r="H389" s="196" t="s">
        <v>35</v>
      </c>
      <c r="I389" s="200">
        <v>195</v>
      </c>
      <c r="J389" s="335"/>
      <c r="K389" s="520">
        <v>42675</v>
      </c>
      <c r="L389" s="197">
        <v>42671</v>
      </c>
      <c r="M389" s="196">
        <v>9038</v>
      </c>
      <c r="N389" s="198">
        <v>57600</v>
      </c>
      <c r="O389" s="198">
        <f t="shared" si="35"/>
        <v>-12400</v>
      </c>
      <c r="P389" s="199">
        <f t="shared" si="36"/>
        <v>11232</v>
      </c>
      <c r="Q389" s="197">
        <f>(L389+10)</f>
        <v>42681</v>
      </c>
      <c r="R389" s="200">
        <f t="shared" si="37"/>
        <v>561.6</v>
      </c>
      <c r="S389" s="465" t="s">
        <v>8</v>
      </c>
      <c r="U389" s="553"/>
      <c r="V389" s="563"/>
      <c r="W389" s="1600"/>
      <c r="X389" s="813"/>
      <c r="Y389" s="989"/>
      <c r="Z389" s="813"/>
      <c r="AA389" s="1286"/>
      <c r="AB389" s="1004"/>
      <c r="AC389" s="813"/>
      <c r="AD389" s="814"/>
      <c r="AE389" s="989"/>
      <c r="AF389" s="813"/>
      <c r="AG389" s="1287"/>
      <c r="AH389" s="1287"/>
      <c r="AI389" s="1006"/>
      <c r="AJ389" s="1285"/>
      <c r="AK389" s="1005"/>
      <c r="AL389" s="339"/>
    </row>
    <row r="390" spans="2:40">
      <c r="B390" s="1200"/>
      <c r="C390" s="1003"/>
      <c r="D390" s="1397"/>
      <c r="E390" s="1286"/>
      <c r="F390" s="1285"/>
      <c r="G390" s="1957">
        <v>12.4</v>
      </c>
      <c r="H390" s="1286" t="s">
        <v>35</v>
      </c>
      <c r="I390" s="1005">
        <v>195</v>
      </c>
      <c r="J390" s="1400"/>
      <c r="K390" s="1570">
        <v>42675</v>
      </c>
      <c r="L390" s="1285">
        <v>42671</v>
      </c>
      <c r="M390" s="1286">
        <v>9040</v>
      </c>
      <c r="N390" s="1287">
        <v>12800</v>
      </c>
      <c r="O390" s="198">
        <f>(N390-G390*1000)</f>
        <v>400</v>
      </c>
      <c r="P390" s="199">
        <f>(N390*I390/1000)</f>
        <v>2496</v>
      </c>
      <c r="Q390" s="197">
        <f>(L390+10)</f>
        <v>42681</v>
      </c>
      <c r="R390" s="200">
        <f>(P390*0.05)</f>
        <v>124.80000000000001</v>
      </c>
      <c r="S390" s="465" t="s">
        <v>8</v>
      </c>
      <c r="U390" s="553"/>
      <c r="V390" s="1580"/>
      <c r="W390" s="1600"/>
      <c r="X390" s="813"/>
      <c r="Y390" s="989"/>
      <c r="Z390" s="813"/>
      <c r="AA390" s="1286"/>
      <c r="AB390" s="1004"/>
      <c r="AC390" s="813"/>
      <c r="AD390" s="814"/>
      <c r="AE390" s="989"/>
      <c r="AF390" s="813"/>
      <c r="AG390" s="1287"/>
      <c r="AH390" s="1287"/>
      <c r="AI390" s="1006"/>
      <c r="AJ390" s="1285"/>
      <c r="AK390" s="1005"/>
      <c r="AL390" s="339"/>
    </row>
    <row r="391" spans="2:40" ht="15" thickBot="1">
      <c r="B391" s="1200" t="s">
        <v>500</v>
      </c>
      <c r="C391" s="1580" t="s">
        <v>427</v>
      </c>
      <c r="D391" s="1600" t="s">
        <v>393</v>
      </c>
      <c r="E391" s="813" t="s">
        <v>36</v>
      </c>
      <c r="F391" s="989">
        <v>42670</v>
      </c>
      <c r="G391" s="813">
        <v>20</v>
      </c>
      <c r="H391" s="1286" t="s">
        <v>35</v>
      </c>
      <c r="I391" s="1004">
        <v>300</v>
      </c>
      <c r="J391" s="813" t="s">
        <v>78</v>
      </c>
      <c r="K391" s="814">
        <v>42677</v>
      </c>
      <c r="L391" s="989">
        <v>42677</v>
      </c>
      <c r="M391" s="813">
        <v>1458</v>
      </c>
      <c r="N391" s="1287">
        <v>20000</v>
      </c>
      <c r="O391" s="1287">
        <f t="shared" si="35"/>
        <v>0</v>
      </c>
      <c r="P391" s="1006">
        <f t="shared" si="36"/>
        <v>6000</v>
      </c>
      <c r="Q391" s="1285">
        <f>(L391+30)</f>
        <v>42707</v>
      </c>
      <c r="R391" s="1005">
        <f t="shared" si="37"/>
        <v>300</v>
      </c>
      <c r="S391" s="465" t="s">
        <v>8</v>
      </c>
      <c r="U391" s="581"/>
      <c r="V391" s="1604"/>
      <c r="W391" s="1998"/>
      <c r="X391" s="1348"/>
      <c r="Y391" s="1349"/>
      <c r="Z391" s="1348"/>
      <c r="AA391" s="1605"/>
      <c r="AB391" s="1350"/>
      <c r="AC391" s="1348"/>
      <c r="AD391" s="1351"/>
      <c r="AE391" s="1349"/>
      <c r="AF391" s="1348"/>
      <c r="AG391" s="1409"/>
      <c r="AH391" s="1409"/>
      <c r="AI391" s="1054"/>
      <c r="AJ391" s="1352"/>
      <c r="AK391" s="1231"/>
      <c r="AL391" s="327"/>
    </row>
    <row r="392" spans="2:40">
      <c r="B392" s="390" t="s">
        <v>500</v>
      </c>
      <c r="C392" s="196" t="s">
        <v>502</v>
      </c>
      <c r="D392" s="1092" t="s">
        <v>393</v>
      </c>
      <c r="E392" s="209" t="s">
        <v>36</v>
      </c>
      <c r="F392" s="210">
        <v>42670</v>
      </c>
      <c r="G392" s="209">
        <v>2</v>
      </c>
      <c r="H392" s="196" t="s">
        <v>35</v>
      </c>
      <c r="I392" s="211">
        <v>145</v>
      </c>
      <c r="J392" s="209" t="s">
        <v>78</v>
      </c>
      <c r="K392" s="212">
        <v>42677</v>
      </c>
      <c r="L392" s="210">
        <v>42677</v>
      </c>
      <c r="M392" s="209">
        <v>1458</v>
      </c>
      <c r="N392" s="198">
        <v>2000</v>
      </c>
      <c r="O392" s="198">
        <f t="shared" si="35"/>
        <v>0</v>
      </c>
      <c r="P392" s="199">
        <f t="shared" si="36"/>
        <v>290</v>
      </c>
      <c r="Q392" s="197">
        <f>(L392+30)</f>
        <v>42707</v>
      </c>
      <c r="R392" s="200">
        <f t="shared" si="37"/>
        <v>14.5</v>
      </c>
      <c r="S392" s="465" t="s">
        <v>8</v>
      </c>
    </row>
    <row r="393" spans="2:40">
      <c r="B393" s="390" t="s">
        <v>419</v>
      </c>
      <c r="C393" s="1341" t="s">
        <v>504</v>
      </c>
      <c r="D393" s="813">
        <v>1</v>
      </c>
      <c r="E393" s="813" t="s">
        <v>36</v>
      </c>
      <c r="F393" s="989">
        <v>42672</v>
      </c>
      <c r="G393" s="1232">
        <v>5</v>
      </c>
      <c r="H393" s="813" t="s">
        <v>35</v>
      </c>
      <c r="I393" s="1006">
        <v>305</v>
      </c>
      <c r="J393" s="987" t="s">
        <v>78</v>
      </c>
      <c r="K393" s="814">
        <v>42683</v>
      </c>
      <c r="L393" s="1285">
        <v>42674</v>
      </c>
      <c r="M393" s="1286">
        <v>1462</v>
      </c>
      <c r="N393" s="1287">
        <v>5000</v>
      </c>
      <c r="O393" s="1287">
        <f t="shared" si="35"/>
        <v>0</v>
      </c>
      <c r="P393" s="1006">
        <f t="shared" si="36"/>
        <v>1525</v>
      </c>
      <c r="Q393" s="1285">
        <f>(L393+35)</f>
        <v>42709</v>
      </c>
      <c r="R393" s="1005">
        <f t="shared" si="37"/>
        <v>76.25</v>
      </c>
      <c r="S393" s="465" t="s">
        <v>8</v>
      </c>
    </row>
    <row r="394" spans="2:40">
      <c r="B394" s="390" t="s">
        <v>509</v>
      </c>
      <c r="C394" s="1580" t="s">
        <v>427</v>
      </c>
      <c r="D394" s="1600" t="s">
        <v>393</v>
      </c>
      <c r="E394" s="813" t="s">
        <v>36</v>
      </c>
      <c r="F394" s="989">
        <v>42682</v>
      </c>
      <c r="G394" s="813">
        <v>10</v>
      </c>
      <c r="H394" s="1286" t="s">
        <v>35</v>
      </c>
      <c r="I394" s="1004">
        <v>315</v>
      </c>
      <c r="J394" s="813" t="s">
        <v>78</v>
      </c>
      <c r="K394" s="814">
        <v>42685</v>
      </c>
      <c r="L394" s="989">
        <v>42688</v>
      </c>
      <c r="M394" s="813">
        <v>1469</v>
      </c>
      <c r="N394" s="1287">
        <v>10000</v>
      </c>
      <c r="O394" s="1287">
        <f t="shared" si="35"/>
        <v>0</v>
      </c>
      <c r="P394" s="1006">
        <f t="shared" si="36"/>
        <v>3150</v>
      </c>
      <c r="Q394" s="1285">
        <f>(L394+30)</f>
        <v>42718</v>
      </c>
      <c r="R394" s="1005">
        <f t="shared" si="37"/>
        <v>157.5</v>
      </c>
      <c r="S394" s="465" t="s">
        <v>8</v>
      </c>
    </row>
    <row r="395" spans="2:40" ht="24" thickBot="1">
      <c r="B395" s="390" t="s">
        <v>511</v>
      </c>
      <c r="C395" s="369" t="s">
        <v>427</v>
      </c>
      <c r="D395" s="1092" t="s">
        <v>9</v>
      </c>
      <c r="E395" s="209" t="s">
        <v>101</v>
      </c>
      <c r="F395" s="210">
        <v>42682</v>
      </c>
      <c r="G395" s="209">
        <v>15</v>
      </c>
      <c r="H395" s="196" t="s">
        <v>35</v>
      </c>
      <c r="I395" s="211">
        <v>315</v>
      </c>
      <c r="J395" s="209" t="s">
        <v>78</v>
      </c>
      <c r="K395" s="212">
        <v>42685</v>
      </c>
      <c r="L395" s="210">
        <v>42688</v>
      </c>
      <c r="M395" s="209">
        <v>1468</v>
      </c>
      <c r="N395" s="198">
        <v>15000</v>
      </c>
      <c r="O395" s="198">
        <f t="shared" si="35"/>
        <v>0</v>
      </c>
      <c r="P395" s="199">
        <f t="shared" si="36"/>
        <v>4725</v>
      </c>
      <c r="Q395" s="197">
        <f>(L395+30)</f>
        <v>42718</v>
      </c>
      <c r="R395" s="200">
        <f t="shared" si="37"/>
        <v>236.25</v>
      </c>
      <c r="S395" s="1473" t="s">
        <v>8</v>
      </c>
      <c r="V395" s="94" t="s">
        <v>525</v>
      </c>
      <c r="W395" t="s">
        <v>540</v>
      </c>
      <c r="Z395" t="s">
        <v>435</v>
      </c>
      <c r="AC395" t="s">
        <v>459</v>
      </c>
      <c r="AH395" s="999" t="s">
        <v>458</v>
      </c>
      <c r="AI395" s="999"/>
      <c r="AJ395" s="999"/>
      <c r="AK395" s="999" t="s">
        <v>539</v>
      </c>
      <c r="AL395" s="999"/>
    </row>
    <row r="396" spans="2:40">
      <c r="B396" s="390" t="s">
        <v>234</v>
      </c>
      <c r="C396" s="369" t="s">
        <v>409</v>
      </c>
      <c r="D396" s="1397">
        <v>3</v>
      </c>
      <c r="E396" s="1286" t="s">
        <v>101</v>
      </c>
      <c r="F396" s="1285">
        <v>42682</v>
      </c>
      <c r="G396" s="1287">
        <v>10</v>
      </c>
      <c r="H396" s="1286" t="s">
        <v>35</v>
      </c>
      <c r="I396" s="1005">
        <v>305</v>
      </c>
      <c r="J396" s="1400"/>
      <c r="K396" s="1570">
        <v>42685</v>
      </c>
      <c r="L396" s="1285">
        <v>42688</v>
      </c>
      <c r="M396" s="1286">
        <v>1476</v>
      </c>
      <c r="N396" s="1287">
        <v>10000</v>
      </c>
      <c r="O396" s="1287">
        <f>(N396-G396*1000)</f>
        <v>0</v>
      </c>
      <c r="P396" s="1006">
        <f>(N396*I396/1000)</f>
        <v>3050</v>
      </c>
      <c r="Q396" s="1285">
        <f>(L396+35)</f>
        <v>42723</v>
      </c>
      <c r="R396" s="1005">
        <f>(P396*0.05)</f>
        <v>152.5</v>
      </c>
      <c r="S396" s="1898" t="s">
        <v>8</v>
      </c>
      <c r="U396" s="546"/>
      <c r="V396" s="548"/>
      <c r="W396" s="157"/>
      <c r="X396" s="6" t="s">
        <v>14</v>
      </c>
      <c r="Y396" s="6" t="s">
        <v>12</v>
      </c>
      <c r="Z396" s="6"/>
      <c r="AA396" s="4"/>
      <c r="AB396" s="6" t="s">
        <v>15</v>
      </c>
      <c r="AC396" s="6" t="s">
        <v>16</v>
      </c>
      <c r="AD396" s="6" t="s">
        <v>12</v>
      </c>
      <c r="AE396" s="6" t="s">
        <v>12</v>
      </c>
      <c r="AF396" s="4"/>
      <c r="AG396" s="4"/>
      <c r="AH396" s="10"/>
      <c r="AI396" s="10"/>
      <c r="AJ396" s="152" t="s">
        <v>12</v>
      </c>
      <c r="AK396" s="152" t="s">
        <v>17</v>
      </c>
      <c r="AL396" s="8"/>
      <c r="AM396" s="256"/>
      <c r="AN396" s="256"/>
    </row>
    <row r="397" spans="2:40">
      <c r="B397" s="390" t="s">
        <v>514</v>
      </c>
      <c r="C397" s="1580" t="s">
        <v>427</v>
      </c>
      <c r="D397" s="1600" t="s">
        <v>393</v>
      </c>
      <c r="E397" s="813" t="s">
        <v>36</v>
      </c>
      <c r="F397" s="989">
        <v>42682</v>
      </c>
      <c r="G397" s="813">
        <v>10</v>
      </c>
      <c r="H397" s="1286" t="s">
        <v>35</v>
      </c>
      <c r="I397" s="1004">
        <v>315</v>
      </c>
      <c r="J397" s="813" t="s">
        <v>78</v>
      </c>
      <c r="K397" s="814">
        <v>42685</v>
      </c>
      <c r="L397" s="989">
        <v>42688</v>
      </c>
      <c r="M397" s="813">
        <v>1472</v>
      </c>
      <c r="N397" s="1287">
        <v>10000</v>
      </c>
      <c r="O397" s="1287">
        <f t="shared" si="35"/>
        <v>0</v>
      </c>
      <c r="P397" s="1006">
        <f t="shared" si="36"/>
        <v>3150</v>
      </c>
      <c r="Q397" s="1285">
        <f>(L397+30)</f>
        <v>42718</v>
      </c>
      <c r="R397" s="1005">
        <f t="shared" si="37"/>
        <v>157.5</v>
      </c>
      <c r="S397" s="1898" t="s">
        <v>8</v>
      </c>
      <c r="U397" s="179"/>
      <c r="V397" s="469" t="s">
        <v>4</v>
      </c>
      <c r="W397" s="153" t="s">
        <v>18</v>
      </c>
      <c r="X397" s="8" t="s">
        <v>19</v>
      </c>
      <c r="Y397" s="8" t="s">
        <v>19</v>
      </c>
      <c r="Z397" s="8" t="s">
        <v>20</v>
      </c>
      <c r="AA397" s="8" t="s">
        <v>21</v>
      </c>
      <c r="AB397" s="8" t="s">
        <v>22</v>
      </c>
      <c r="AC397" s="8" t="s">
        <v>19</v>
      </c>
      <c r="AD397" s="8" t="s">
        <v>23</v>
      </c>
      <c r="AE397" s="8" t="s">
        <v>23</v>
      </c>
      <c r="AF397" s="8" t="s">
        <v>24</v>
      </c>
      <c r="AG397" s="8" t="s">
        <v>20</v>
      </c>
      <c r="AH397" s="8" t="s">
        <v>25</v>
      </c>
      <c r="AI397" s="8" t="s">
        <v>0</v>
      </c>
      <c r="AJ397" s="152" t="s">
        <v>11</v>
      </c>
      <c r="AK397" s="152" t="s">
        <v>11</v>
      </c>
      <c r="AL397" s="8" t="s">
        <v>26</v>
      </c>
      <c r="AM397" s="256"/>
      <c r="AN397" s="256"/>
    </row>
    <row r="398" spans="2:40">
      <c r="B398" s="390" t="s">
        <v>520</v>
      </c>
      <c r="C398" s="1580" t="s">
        <v>427</v>
      </c>
      <c r="D398" s="1600" t="s">
        <v>393</v>
      </c>
      <c r="E398" s="813" t="s">
        <v>36</v>
      </c>
      <c r="F398" s="989">
        <v>42682</v>
      </c>
      <c r="G398" s="813">
        <v>25</v>
      </c>
      <c r="H398" s="1286" t="s">
        <v>35</v>
      </c>
      <c r="I398" s="1004">
        <v>300</v>
      </c>
      <c r="J398" s="813" t="s">
        <v>78</v>
      </c>
      <c r="K398" s="814">
        <v>42685</v>
      </c>
      <c r="L398" s="989">
        <v>42688</v>
      </c>
      <c r="M398" s="813">
        <v>1474</v>
      </c>
      <c r="N398" s="1287">
        <v>25000</v>
      </c>
      <c r="O398" s="1287">
        <f t="shared" si="35"/>
        <v>0</v>
      </c>
      <c r="P398" s="1006">
        <f t="shared" si="36"/>
        <v>7500</v>
      </c>
      <c r="Q398" s="1285">
        <f>(L398+30)</f>
        <v>42718</v>
      </c>
      <c r="R398" s="1005">
        <f t="shared" si="37"/>
        <v>375</v>
      </c>
      <c r="S398" s="1473" t="s">
        <v>479</v>
      </c>
      <c r="U398" s="179"/>
      <c r="V398" s="549"/>
      <c r="W398" s="224"/>
      <c r="X398" s="8" t="s">
        <v>3</v>
      </c>
      <c r="Y398" s="8" t="s">
        <v>18</v>
      </c>
      <c r="Z398" s="8"/>
      <c r="AA398" s="10"/>
      <c r="AB398" s="8" t="s">
        <v>21</v>
      </c>
      <c r="AC398" s="8" t="s">
        <v>3</v>
      </c>
      <c r="AD398" s="8" t="s">
        <v>27</v>
      </c>
      <c r="AE398" s="8" t="s">
        <v>28</v>
      </c>
      <c r="AF398" s="10"/>
      <c r="AG398" s="10"/>
      <c r="AH398" s="10"/>
      <c r="AI398" s="10"/>
      <c r="AJ398" s="152" t="s">
        <v>29</v>
      </c>
      <c r="AK398" s="152" t="s">
        <v>30</v>
      </c>
      <c r="AL398" s="8"/>
      <c r="AM398" s="256"/>
      <c r="AN398" s="256"/>
    </row>
    <row r="399" spans="2:40" ht="15" thickBot="1">
      <c r="B399" s="390" t="s">
        <v>522</v>
      </c>
      <c r="C399" s="1003" t="s">
        <v>436</v>
      </c>
      <c r="D399" s="1397">
        <v>3</v>
      </c>
      <c r="E399" s="1286" t="s">
        <v>36</v>
      </c>
      <c r="F399" s="1285">
        <v>42684</v>
      </c>
      <c r="G399" s="1287">
        <v>20</v>
      </c>
      <c r="H399" s="1286" t="s">
        <v>35</v>
      </c>
      <c r="I399" s="1005">
        <v>255</v>
      </c>
      <c r="J399" s="1400"/>
      <c r="K399" s="1570">
        <v>42685</v>
      </c>
      <c r="L399" s="1285">
        <v>42688</v>
      </c>
      <c r="M399" s="1286">
        <v>1475</v>
      </c>
      <c r="N399" s="1287">
        <v>20000</v>
      </c>
      <c r="O399" s="1287">
        <f>(N399-G399*1000)</f>
        <v>0</v>
      </c>
      <c r="P399" s="1006">
        <f>(N399*I399/1000)</f>
        <v>5100</v>
      </c>
      <c r="Q399" s="1285">
        <f>(L399+10)</f>
        <v>42698</v>
      </c>
      <c r="R399" s="1005">
        <f>(P399*0.05)</f>
        <v>255</v>
      </c>
      <c r="S399" s="465" t="s">
        <v>8</v>
      </c>
      <c r="U399" s="179"/>
      <c r="V399" s="552"/>
      <c r="W399" s="155"/>
      <c r="X399" s="14"/>
      <c r="Y399" s="13"/>
      <c r="Z399" s="14"/>
      <c r="AA399" s="13"/>
      <c r="AB399" s="14"/>
      <c r="AC399" s="13"/>
      <c r="AD399" s="13"/>
      <c r="AE399" s="13"/>
      <c r="AF399" s="13"/>
      <c r="AG399" s="560"/>
      <c r="AH399" s="560"/>
      <c r="AI399" s="560"/>
      <c r="AJ399" s="1603"/>
      <c r="AK399" s="560"/>
      <c r="AL399" s="13"/>
      <c r="AM399" s="681"/>
      <c r="AN399" s="681"/>
    </row>
    <row r="400" spans="2:40">
      <c r="B400" s="390" t="s">
        <v>434</v>
      </c>
      <c r="C400" s="563" t="s">
        <v>436</v>
      </c>
      <c r="D400" s="480">
        <v>7</v>
      </c>
      <c r="E400" s="196">
        <v>31525</v>
      </c>
      <c r="F400" s="197">
        <v>42685</v>
      </c>
      <c r="G400" s="198">
        <v>120</v>
      </c>
      <c r="H400" s="196" t="s">
        <v>35</v>
      </c>
      <c r="I400" s="200">
        <v>255</v>
      </c>
      <c r="J400" s="335"/>
      <c r="K400" s="520">
        <v>42703</v>
      </c>
      <c r="L400" s="197">
        <v>42696</v>
      </c>
      <c r="M400" s="196">
        <v>1494</v>
      </c>
      <c r="N400" s="198">
        <v>120000</v>
      </c>
      <c r="O400" s="198">
        <f>(N400-G400*1000)</f>
        <v>0</v>
      </c>
      <c r="P400" s="199">
        <f>(N400*I400/1000)</f>
        <v>30600</v>
      </c>
      <c r="Q400" s="197">
        <f>(L400+10)</f>
        <v>42706</v>
      </c>
      <c r="R400" s="200">
        <f>(P400*0.05)</f>
        <v>1530</v>
      </c>
      <c r="S400" s="1473" t="s">
        <v>479</v>
      </c>
      <c r="U400" s="551"/>
      <c r="V400" s="647" t="s">
        <v>436</v>
      </c>
      <c r="W400" s="495">
        <v>1</v>
      </c>
      <c r="X400" s="381" t="s">
        <v>36</v>
      </c>
      <c r="Y400" s="382">
        <v>42496</v>
      </c>
      <c r="Z400" s="387">
        <v>50</v>
      </c>
      <c r="AA400" s="381" t="s">
        <v>35</v>
      </c>
      <c r="AB400" s="389">
        <v>255</v>
      </c>
      <c r="AC400" s="385"/>
      <c r="AD400" s="1541">
        <v>42506</v>
      </c>
      <c r="AE400" s="382">
        <v>42504</v>
      </c>
      <c r="AF400" s="381">
        <v>1233</v>
      </c>
      <c r="AG400" s="387">
        <v>52800</v>
      </c>
      <c r="AH400" s="387">
        <f t="shared" ref="AH400:AH405" si="38">(AG400-Z400*1000)</f>
        <v>2800</v>
      </c>
      <c r="AI400" s="388">
        <f t="shared" ref="AI400:AI405" si="39">(AG400*AB400/1000)</f>
        <v>13464</v>
      </c>
      <c r="AJ400" s="382">
        <f t="shared" ref="AJ400:AJ405" si="40">(AE400+10)</f>
        <v>42514</v>
      </c>
      <c r="AK400" s="389">
        <f t="shared" ref="AK400:AK405" si="41">(AI400*0.05)</f>
        <v>673.2</v>
      </c>
      <c r="AL400" s="1614"/>
      <c r="AM400" s="685"/>
      <c r="AN400" s="1357"/>
    </row>
    <row r="401" spans="2:40">
      <c r="B401" s="390" t="s">
        <v>234</v>
      </c>
      <c r="C401" s="881" t="s">
        <v>409</v>
      </c>
      <c r="D401" s="1397">
        <v>4</v>
      </c>
      <c r="E401" s="1286" t="s">
        <v>36</v>
      </c>
      <c r="F401" s="1285">
        <v>42686</v>
      </c>
      <c r="G401" s="1287">
        <v>200</v>
      </c>
      <c r="H401" s="1286" t="s">
        <v>35</v>
      </c>
      <c r="I401" s="1005">
        <v>300</v>
      </c>
      <c r="J401" s="1400"/>
      <c r="K401" s="1570">
        <v>42691</v>
      </c>
      <c r="L401" s="1285">
        <v>42688</v>
      </c>
      <c r="M401" s="1286">
        <v>1467</v>
      </c>
      <c r="N401" s="1287">
        <v>200000</v>
      </c>
      <c r="O401" s="1287">
        <f>(N401-G401*1000)</f>
        <v>0</v>
      </c>
      <c r="P401" s="1006">
        <f>(N401*I401/1000)</f>
        <v>60000</v>
      </c>
      <c r="Q401" s="1285">
        <f>(L401+35)</f>
        <v>42723</v>
      </c>
      <c r="R401" s="1005">
        <f>(P401*0.05)</f>
        <v>3000</v>
      </c>
      <c r="S401" s="465" t="s">
        <v>8</v>
      </c>
      <c r="U401" s="553"/>
      <c r="V401" s="1003" t="s">
        <v>436</v>
      </c>
      <c r="W401" s="1719">
        <v>2</v>
      </c>
      <c r="X401" s="1144" t="s">
        <v>36</v>
      </c>
      <c r="Y401" s="1145">
        <v>42517</v>
      </c>
      <c r="Z401" s="1147">
        <v>100</v>
      </c>
      <c r="AA401" s="1144" t="s">
        <v>35</v>
      </c>
      <c r="AB401" s="1464">
        <v>255</v>
      </c>
      <c r="AC401" s="1416"/>
      <c r="AD401" s="1720">
        <v>42530</v>
      </c>
      <c r="AE401" s="1145">
        <v>42522</v>
      </c>
      <c r="AF401" s="1144">
        <v>1240</v>
      </c>
      <c r="AG401" s="1147">
        <v>100000</v>
      </c>
      <c r="AH401" s="1147">
        <f t="shared" si="38"/>
        <v>0</v>
      </c>
      <c r="AI401" s="1148">
        <f t="shared" si="39"/>
        <v>25500</v>
      </c>
      <c r="AJ401" s="1145">
        <f t="shared" si="40"/>
        <v>42532</v>
      </c>
      <c r="AK401" s="1464">
        <f t="shared" si="41"/>
        <v>1275</v>
      </c>
      <c r="AL401" s="339"/>
      <c r="AM401" s="685"/>
      <c r="AN401" s="1357"/>
    </row>
    <row r="402" spans="2:40">
      <c r="B402" s="390" t="s">
        <v>500</v>
      </c>
      <c r="C402" s="563" t="s">
        <v>502</v>
      </c>
      <c r="D402" s="1600" t="s">
        <v>414</v>
      </c>
      <c r="E402" s="813" t="s">
        <v>101</v>
      </c>
      <c r="F402" s="989">
        <v>42698</v>
      </c>
      <c r="G402" s="813">
        <v>30</v>
      </c>
      <c r="H402" s="1286" t="s">
        <v>35</v>
      </c>
      <c r="I402" s="1004">
        <v>145</v>
      </c>
      <c r="J402" s="813" t="s">
        <v>78</v>
      </c>
      <c r="K402" s="814">
        <v>42699</v>
      </c>
      <c r="L402" s="989">
        <v>42698</v>
      </c>
      <c r="M402" s="813">
        <v>1519</v>
      </c>
      <c r="N402" s="1287">
        <v>30000</v>
      </c>
      <c r="O402" s="1287">
        <f>(N402-G402*1000)</f>
        <v>0</v>
      </c>
      <c r="P402" s="1006">
        <f>(N402*I402/1000)</f>
        <v>4350</v>
      </c>
      <c r="Q402" s="1285">
        <f>(L402+30)</f>
        <v>42728</v>
      </c>
      <c r="R402" s="1005">
        <f>(P402*0.05)</f>
        <v>217.5</v>
      </c>
      <c r="S402" s="465" t="s">
        <v>8</v>
      </c>
      <c r="U402" s="553"/>
      <c r="V402" s="563" t="s">
        <v>436</v>
      </c>
      <c r="W402" s="480">
        <v>3</v>
      </c>
      <c r="X402" s="196" t="s">
        <v>36</v>
      </c>
      <c r="Y402" s="197">
        <v>42556</v>
      </c>
      <c r="Z402" s="198">
        <v>108</v>
      </c>
      <c r="AA402" s="196" t="s">
        <v>35</v>
      </c>
      <c r="AB402" s="200">
        <v>255</v>
      </c>
      <c r="AC402" s="335"/>
      <c r="AD402" s="520">
        <v>42571</v>
      </c>
      <c r="AE402" s="197">
        <v>42560</v>
      </c>
      <c r="AF402" s="196">
        <v>1245</v>
      </c>
      <c r="AG402" s="198">
        <v>108000</v>
      </c>
      <c r="AH402" s="198">
        <f t="shared" si="38"/>
        <v>0</v>
      </c>
      <c r="AI402" s="199">
        <f t="shared" si="39"/>
        <v>27540</v>
      </c>
      <c r="AJ402" s="197">
        <f t="shared" si="40"/>
        <v>42570</v>
      </c>
      <c r="AK402" s="200">
        <f t="shared" si="41"/>
        <v>1377</v>
      </c>
      <c r="AL402" s="339"/>
      <c r="AM402" s="685"/>
      <c r="AN402" s="1357"/>
    </row>
    <row r="403" spans="2:40">
      <c r="B403" s="367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465"/>
      <c r="U403" s="553"/>
      <c r="V403" s="563" t="s">
        <v>436</v>
      </c>
      <c r="W403" s="480">
        <v>4</v>
      </c>
      <c r="X403" s="196" t="s">
        <v>36</v>
      </c>
      <c r="Y403" s="197">
        <v>42573</v>
      </c>
      <c r="Z403" s="198">
        <v>120</v>
      </c>
      <c r="AA403" s="196" t="s">
        <v>35</v>
      </c>
      <c r="AB403" s="200">
        <v>255</v>
      </c>
      <c r="AC403" s="335"/>
      <c r="AD403" s="520">
        <v>42585</v>
      </c>
      <c r="AE403" s="197">
        <v>42579</v>
      </c>
      <c r="AF403" s="196">
        <v>1266</v>
      </c>
      <c r="AG403" s="198">
        <v>120000</v>
      </c>
      <c r="AH403" s="198">
        <f t="shared" si="38"/>
        <v>0</v>
      </c>
      <c r="AI403" s="199">
        <f t="shared" si="39"/>
        <v>30600</v>
      </c>
      <c r="AJ403" s="197">
        <f t="shared" si="40"/>
        <v>42589</v>
      </c>
      <c r="AK403" s="200">
        <f t="shared" si="41"/>
        <v>1530</v>
      </c>
      <c r="AL403" s="339"/>
      <c r="AM403" s="879"/>
      <c r="AN403" s="1357"/>
    </row>
    <row r="404" spans="2:40">
      <c r="B404" s="367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465"/>
      <c r="U404" s="553"/>
      <c r="V404" s="563" t="s">
        <v>436</v>
      </c>
      <c r="W404" s="480">
        <v>5</v>
      </c>
      <c r="X404" s="196" t="s">
        <v>36</v>
      </c>
      <c r="Y404" s="197">
        <v>42573</v>
      </c>
      <c r="Z404" s="198">
        <v>120</v>
      </c>
      <c r="AA404" s="196" t="s">
        <v>35</v>
      </c>
      <c r="AB404" s="200">
        <v>255</v>
      </c>
      <c r="AC404" s="335"/>
      <c r="AD404" s="520">
        <v>42614</v>
      </c>
      <c r="AE404" s="197">
        <v>42602</v>
      </c>
      <c r="AF404" s="196">
        <v>1300</v>
      </c>
      <c r="AG404" s="198">
        <v>120000</v>
      </c>
      <c r="AH404" s="198">
        <f t="shared" si="38"/>
        <v>0</v>
      </c>
      <c r="AI404" s="199">
        <f t="shared" si="39"/>
        <v>30600</v>
      </c>
      <c r="AJ404" s="197">
        <f t="shared" si="40"/>
        <v>42612</v>
      </c>
      <c r="AK404" s="200">
        <f t="shared" si="41"/>
        <v>1530</v>
      </c>
      <c r="AL404" s="339"/>
      <c r="AM404" s="879"/>
      <c r="AN404" s="1357"/>
    </row>
    <row r="405" spans="2:40">
      <c r="B405" s="367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465"/>
      <c r="U405" s="553"/>
      <c r="V405" s="563" t="s">
        <v>436</v>
      </c>
      <c r="W405" s="480">
        <v>6</v>
      </c>
      <c r="X405" s="196" t="s">
        <v>36</v>
      </c>
      <c r="Y405" s="197">
        <v>42641</v>
      </c>
      <c r="Z405" s="198">
        <v>120</v>
      </c>
      <c r="AA405" s="196" t="s">
        <v>35</v>
      </c>
      <c r="AB405" s="200">
        <v>255</v>
      </c>
      <c r="AC405" s="335"/>
      <c r="AD405" s="520">
        <v>42649</v>
      </c>
      <c r="AE405" s="197">
        <v>42647</v>
      </c>
      <c r="AF405" s="196">
        <v>1412</v>
      </c>
      <c r="AG405" s="198">
        <v>120000</v>
      </c>
      <c r="AH405" s="198">
        <f t="shared" si="38"/>
        <v>0</v>
      </c>
      <c r="AI405" s="199">
        <f t="shared" si="39"/>
        <v>30600</v>
      </c>
      <c r="AJ405" s="197">
        <f t="shared" si="40"/>
        <v>42657</v>
      </c>
      <c r="AK405" s="200">
        <f t="shared" si="41"/>
        <v>1530</v>
      </c>
      <c r="AL405" s="339"/>
      <c r="AM405" s="879"/>
      <c r="AN405" s="1357"/>
    </row>
    <row r="406" spans="2:40">
      <c r="B406" s="367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Q406" s="182"/>
      <c r="S406" s="465"/>
      <c r="U406" s="553"/>
      <c r="V406" s="563" t="s">
        <v>436</v>
      </c>
      <c r="W406" s="480">
        <v>7</v>
      </c>
      <c r="X406" s="196">
        <v>31525</v>
      </c>
      <c r="Y406" s="197">
        <v>42685</v>
      </c>
      <c r="Z406" s="198">
        <v>120</v>
      </c>
      <c r="AA406" s="196" t="s">
        <v>35</v>
      </c>
      <c r="AB406" s="200">
        <v>255</v>
      </c>
      <c r="AC406" s="335"/>
      <c r="AD406" s="520">
        <v>42703</v>
      </c>
      <c r="AE406" s="197">
        <v>42696</v>
      </c>
      <c r="AF406" s="196">
        <v>1494</v>
      </c>
      <c r="AG406" s="198">
        <v>120000</v>
      </c>
      <c r="AH406" s="198">
        <f>(AG406-Z406*1000)</f>
        <v>0</v>
      </c>
      <c r="AI406" s="199">
        <f>(AG406*AB406/1000)</f>
        <v>30600</v>
      </c>
      <c r="AJ406" s="197">
        <f>(AE406+10)</f>
        <v>42706</v>
      </c>
      <c r="AK406" s="200">
        <f>(AI406*0.05)</f>
        <v>1530</v>
      </c>
      <c r="AL406" s="339"/>
      <c r="AM406" s="879"/>
      <c r="AN406" s="2"/>
    </row>
    <row r="407" spans="2:40" ht="15" thickBot="1">
      <c r="B407" s="477"/>
      <c r="C407" s="640"/>
      <c r="D407" s="640"/>
      <c r="E407" s="640"/>
      <c r="F407" s="640"/>
      <c r="G407" s="639"/>
      <c r="H407" s="478"/>
      <c r="I407" s="478"/>
      <c r="J407" s="478"/>
      <c r="K407" s="1474"/>
      <c r="L407" s="478"/>
      <c r="M407" s="449"/>
      <c r="N407" s="1475"/>
      <c r="O407" s="478"/>
      <c r="P407" s="541">
        <f>SUM(P388:P406)</f>
        <v>155918</v>
      </c>
      <c r="Q407" s="326"/>
      <c r="R407" s="518">
        <f>(P407*0.05)</f>
        <v>7795.9000000000005</v>
      </c>
      <c r="S407" s="1476"/>
      <c r="U407" s="553"/>
      <c r="V407" s="563" t="s">
        <v>436</v>
      </c>
      <c r="W407" s="480">
        <v>8</v>
      </c>
      <c r="X407" s="196">
        <v>31524</v>
      </c>
      <c r="Y407" s="197">
        <v>42685</v>
      </c>
      <c r="Z407" s="198">
        <v>120</v>
      </c>
      <c r="AA407" s="196" t="s">
        <v>35</v>
      </c>
      <c r="AB407" s="200">
        <v>255</v>
      </c>
      <c r="AC407" s="335"/>
      <c r="AD407" s="520">
        <v>42723</v>
      </c>
      <c r="AE407" s="197">
        <v>42714</v>
      </c>
      <c r="AF407" s="196">
        <v>1562</v>
      </c>
      <c r="AG407" s="198">
        <v>120000</v>
      </c>
      <c r="AH407" s="198">
        <f>(AG407-Z407*1000)</f>
        <v>0</v>
      </c>
      <c r="AI407" s="199">
        <f>(AG407*AB407/1000)</f>
        <v>30600</v>
      </c>
      <c r="AJ407" s="197">
        <f>(AE407+10)</f>
        <v>42724</v>
      </c>
      <c r="AK407" s="200">
        <f>(AI407*0.05)</f>
        <v>1530</v>
      </c>
      <c r="AL407" s="339"/>
      <c r="AM407" s="879"/>
      <c r="AN407" s="2"/>
    </row>
    <row r="408" spans="2:40">
      <c r="S408" s="892"/>
      <c r="U408" s="553"/>
      <c r="V408" s="563" t="s">
        <v>436</v>
      </c>
      <c r="W408" s="480">
        <v>9</v>
      </c>
      <c r="X408" s="196">
        <v>3170</v>
      </c>
      <c r="Y408" s="197">
        <v>42807</v>
      </c>
      <c r="Z408" s="198">
        <v>130</v>
      </c>
      <c r="AA408" s="196" t="s">
        <v>35</v>
      </c>
      <c r="AB408" s="200">
        <v>260</v>
      </c>
      <c r="AC408" s="335"/>
      <c r="AD408" s="520">
        <v>42814</v>
      </c>
      <c r="AE408" s="197">
        <v>42812</v>
      </c>
      <c r="AF408" s="196">
        <v>9429</v>
      </c>
      <c r="AG408" s="198">
        <v>130000</v>
      </c>
      <c r="AH408" s="198">
        <f>(AG408-Z408*1000)</f>
        <v>0</v>
      </c>
      <c r="AI408" s="199">
        <f>(AG408*AB408/1000)</f>
        <v>33800</v>
      </c>
      <c r="AJ408" s="197">
        <f>(AE408+10)</f>
        <v>42822</v>
      </c>
      <c r="AK408" s="200">
        <f>(AI408*0.05)</f>
        <v>1690</v>
      </c>
      <c r="AL408" s="339"/>
      <c r="AM408" s="879"/>
      <c r="AN408" s="2"/>
    </row>
    <row r="409" spans="2:40" ht="18.600000000000001" thickBot="1">
      <c r="B409" s="1597" t="s">
        <v>497</v>
      </c>
      <c r="S409" s="892"/>
      <c r="U409" s="553"/>
      <c r="V409" s="567"/>
      <c r="W409" s="182"/>
      <c r="X409" s="182"/>
      <c r="Y409" s="182"/>
      <c r="Z409" s="182"/>
      <c r="AA409" s="182"/>
      <c r="AB409" s="182"/>
      <c r="AC409" s="182"/>
      <c r="AD409" s="182"/>
      <c r="AE409" s="182"/>
      <c r="AF409" s="182"/>
      <c r="AG409" s="182"/>
      <c r="AH409" s="182"/>
      <c r="AI409" s="182"/>
      <c r="AJ409" s="182"/>
      <c r="AK409" s="182"/>
      <c r="AL409" s="339"/>
      <c r="AM409" s="879"/>
      <c r="AN409" s="2"/>
    </row>
    <row r="410" spans="2:40">
      <c r="B410" s="3"/>
      <c r="C410" s="4"/>
      <c r="D410" s="4"/>
      <c r="E410" s="5" t="s">
        <v>14</v>
      </c>
      <c r="F410" s="5" t="s">
        <v>12</v>
      </c>
      <c r="G410" s="5"/>
      <c r="H410" s="4"/>
      <c r="I410" s="5" t="s">
        <v>15</v>
      </c>
      <c r="J410" s="5" t="s">
        <v>16</v>
      </c>
      <c r="K410" s="5" t="s">
        <v>12</v>
      </c>
      <c r="L410" s="5" t="s">
        <v>12</v>
      </c>
      <c r="M410" s="4"/>
      <c r="N410" s="4"/>
      <c r="O410" s="4"/>
      <c r="P410" s="4"/>
      <c r="Q410" s="5" t="s">
        <v>12</v>
      </c>
      <c r="R410" s="5" t="s">
        <v>17</v>
      </c>
      <c r="S410" s="5"/>
      <c r="U410" s="553"/>
      <c r="V410" s="567"/>
      <c r="W410" s="182"/>
      <c r="X410" s="182"/>
      <c r="Y410" s="182"/>
      <c r="Z410" s="182"/>
      <c r="AA410" s="182"/>
      <c r="AB410" s="182"/>
      <c r="AC410" s="182"/>
      <c r="AD410" s="182"/>
      <c r="AE410" s="182"/>
      <c r="AF410" s="182"/>
      <c r="AG410" s="182"/>
      <c r="AH410" s="182"/>
      <c r="AI410" s="182"/>
      <c r="AJ410" s="182"/>
      <c r="AK410" s="182"/>
      <c r="AL410" s="339"/>
      <c r="AM410" s="879"/>
      <c r="AN410" s="2"/>
    </row>
    <row r="411" spans="2:40">
      <c r="B411" s="7" t="s">
        <v>3</v>
      </c>
      <c r="C411" s="8" t="s">
        <v>4</v>
      </c>
      <c r="D411" s="9" t="s">
        <v>18</v>
      </c>
      <c r="E411" s="9" t="s">
        <v>19</v>
      </c>
      <c r="F411" s="9" t="s">
        <v>19</v>
      </c>
      <c r="G411" s="9" t="s">
        <v>20</v>
      </c>
      <c r="H411" s="9" t="s">
        <v>21</v>
      </c>
      <c r="I411" s="9" t="s">
        <v>22</v>
      </c>
      <c r="J411" s="9" t="s">
        <v>19</v>
      </c>
      <c r="K411" s="9" t="s">
        <v>23</v>
      </c>
      <c r="L411" s="9" t="s">
        <v>23</v>
      </c>
      <c r="M411" s="9" t="s">
        <v>24</v>
      </c>
      <c r="N411" s="9" t="s">
        <v>20</v>
      </c>
      <c r="O411" s="9" t="s">
        <v>25</v>
      </c>
      <c r="P411" s="9" t="s">
        <v>0</v>
      </c>
      <c r="Q411" s="9" t="s">
        <v>11</v>
      </c>
      <c r="R411" s="9" t="s">
        <v>11</v>
      </c>
      <c r="S411" s="9" t="s">
        <v>26</v>
      </c>
      <c r="U411" s="553"/>
      <c r="V411" s="567"/>
      <c r="W411" s="182"/>
      <c r="X411" s="182"/>
      <c r="Y411" s="182"/>
      <c r="Z411" s="182"/>
      <c r="AA411" s="182"/>
      <c r="AB411" s="182"/>
      <c r="AC411" s="182"/>
      <c r="AD411" s="182"/>
      <c r="AE411" s="182"/>
      <c r="AF411" s="182"/>
      <c r="AG411" s="182"/>
      <c r="AH411" s="182"/>
      <c r="AI411" s="182"/>
      <c r="AJ411" s="182"/>
      <c r="AK411" s="182"/>
      <c r="AL411" s="339"/>
      <c r="AM411" s="879"/>
      <c r="AN411" s="2"/>
    </row>
    <row r="412" spans="2:40" ht="15" thickBot="1">
      <c r="B412" s="810"/>
      <c r="C412" s="194"/>
      <c r="D412" s="194"/>
      <c r="E412" s="195" t="s">
        <v>3</v>
      </c>
      <c r="F412" s="195" t="s">
        <v>18</v>
      </c>
      <c r="G412" s="195"/>
      <c r="H412" s="194"/>
      <c r="I412" s="195" t="s">
        <v>21</v>
      </c>
      <c r="J412" s="195" t="s">
        <v>3</v>
      </c>
      <c r="K412" s="195" t="s">
        <v>27</v>
      </c>
      <c r="L412" s="195" t="s">
        <v>28</v>
      </c>
      <c r="M412" s="194"/>
      <c r="N412" s="194"/>
      <c r="O412" s="194"/>
      <c r="P412" s="194"/>
      <c r="Q412" s="195" t="s">
        <v>33</v>
      </c>
      <c r="R412" s="195" t="s">
        <v>30</v>
      </c>
      <c r="S412" s="9"/>
      <c r="U412" s="553"/>
      <c r="V412" s="567"/>
      <c r="W412" s="182"/>
      <c r="X412" s="182"/>
      <c r="Y412" s="182"/>
      <c r="Z412" s="182"/>
      <c r="AA412" s="182"/>
      <c r="AB412" s="182"/>
      <c r="AC412" s="182"/>
      <c r="AD412" s="182"/>
      <c r="AE412" s="182"/>
      <c r="AF412" s="182"/>
      <c r="AG412" s="182"/>
      <c r="AH412" s="182"/>
      <c r="AI412" s="182"/>
      <c r="AJ412" s="182"/>
      <c r="AK412" s="182"/>
      <c r="AL412" s="339"/>
      <c r="AM412" s="879"/>
      <c r="AN412" s="2"/>
    </row>
    <row r="413" spans="2:40">
      <c r="B413" s="1200" t="s">
        <v>434</v>
      </c>
      <c r="C413" s="563" t="s">
        <v>436</v>
      </c>
      <c r="D413" s="480">
        <v>8</v>
      </c>
      <c r="E413" s="196">
        <v>31524</v>
      </c>
      <c r="F413" s="197">
        <v>42685</v>
      </c>
      <c r="G413" s="198">
        <v>120</v>
      </c>
      <c r="H413" s="196" t="s">
        <v>35</v>
      </c>
      <c r="I413" s="200">
        <v>255</v>
      </c>
      <c r="J413" s="335"/>
      <c r="K413" s="520">
        <v>42723</v>
      </c>
      <c r="L413" s="197">
        <v>42714</v>
      </c>
      <c r="M413" s="196">
        <v>1562</v>
      </c>
      <c r="N413" s="198">
        <v>120000</v>
      </c>
      <c r="O413" s="198">
        <f t="shared" ref="O413:O418" si="42">(N413-G413*1000)</f>
        <v>0</v>
      </c>
      <c r="P413" s="199">
        <f t="shared" ref="P413:P418" si="43">(N413*I413/1000)</f>
        <v>30600</v>
      </c>
      <c r="Q413" s="197">
        <f>(L413+10)</f>
        <v>42724</v>
      </c>
      <c r="R413" s="200">
        <f t="shared" ref="R413:R418" si="44">(P413*0.05)</f>
        <v>1530</v>
      </c>
      <c r="S413" s="1471" t="s">
        <v>479</v>
      </c>
      <c r="U413" s="553"/>
      <c r="V413" s="567"/>
      <c r="W413" s="182"/>
      <c r="X413" s="182"/>
      <c r="Y413" s="182"/>
      <c r="Z413" s="182"/>
      <c r="AA413" s="182"/>
      <c r="AB413" s="182"/>
      <c r="AC413" s="182"/>
      <c r="AD413" s="182"/>
      <c r="AE413" s="182"/>
      <c r="AF413" s="182"/>
      <c r="AG413" s="182"/>
      <c r="AH413" s="182"/>
      <c r="AI413" s="182"/>
      <c r="AJ413" s="182"/>
      <c r="AK413" s="182"/>
      <c r="AL413" s="339"/>
      <c r="AM413" s="879"/>
      <c r="AN413" s="2"/>
    </row>
    <row r="414" spans="2:40">
      <c r="B414" s="390" t="s">
        <v>351</v>
      </c>
      <c r="C414" s="1580" t="s">
        <v>427</v>
      </c>
      <c r="D414" s="1600" t="s">
        <v>414</v>
      </c>
      <c r="E414" s="813" t="s">
        <v>101</v>
      </c>
      <c r="F414" s="989">
        <v>42709</v>
      </c>
      <c r="G414" s="813">
        <v>15</v>
      </c>
      <c r="H414" s="1286" t="s">
        <v>35</v>
      </c>
      <c r="I414" s="1004">
        <v>315</v>
      </c>
      <c r="J414" s="813" t="s">
        <v>78</v>
      </c>
      <c r="K414" s="814">
        <v>42714</v>
      </c>
      <c r="L414" s="989">
        <v>42716</v>
      </c>
      <c r="M414" s="813">
        <v>1564</v>
      </c>
      <c r="N414" s="1287">
        <v>15000</v>
      </c>
      <c r="O414" s="1287">
        <f t="shared" si="42"/>
        <v>0</v>
      </c>
      <c r="P414" s="1006">
        <f t="shared" si="43"/>
        <v>4725</v>
      </c>
      <c r="Q414" s="1285">
        <f>(L414+30)</f>
        <v>42746</v>
      </c>
      <c r="R414" s="1005">
        <f t="shared" si="44"/>
        <v>236.25</v>
      </c>
      <c r="S414" s="465" t="s">
        <v>8</v>
      </c>
      <c r="U414" s="553"/>
      <c r="V414" s="567"/>
      <c r="W414" s="182"/>
      <c r="X414" s="182"/>
      <c r="Y414" s="182"/>
      <c r="Z414" s="182"/>
      <c r="AA414" s="182"/>
      <c r="AB414" s="182"/>
      <c r="AC414" s="182"/>
      <c r="AD414" s="182"/>
      <c r="AE414" s="182"/>
      <c r="AF414" s="182"/>
      <c r="AG414" s="182"/>
      <c r="AH414" s="182"/>
      <c r="AI414" s="182"/>
      <c r="AJ414" s="182"/>
      <c r="AK414" s="182"/>
      <c r="AL414" s="339"/>
      <c r="AM414" s="879"/>
      <c r="AN414" s="1494"/>
    </row>
    <row r="415" spans="2:40" ht="15" thickBot="1">
      <c r="B415" s="1200" t="s">
        <v>351</v>
      </c>
      <c r="C415" s="563" t="s">
        <v>502</v>
      </c>
      <c r="D415" s="1984" t="s">
        <v>262</v>
      </c>
      <c r="E415" s="1284" t="s">
        <v>101</v>
      </c>
      <c r="F415" s="1585">
        <v>42709</v>
      </c>
      <c r="G415" s="1284">
        <v>10</v>
      </c>
      <c r="H415" s="1144" t="s">
        <v>35</v>
      </c>
      <c r="I415" s="1985">
        <v>153.69999999999999</v>
      </c>
      <c r="J415" s="1284" t="s">
        <v>78</v>
      </c>
      <c r="K415" s="1586">
        <v>42714</v>
      </c>
      <c r="L415" s="1585">
        <v>42716</v>
      </c>
      <c r="M415" s="1284">
        <v>1564</v>
      </c>
      <c r="N415" s="1147">
        <v>10000</v>
      </c>
      <c r="O415" s="1147">
        <f t="shared" si="42"/>
        <v>0</v>
      </c>
      <c r="P415" s="1148">
        <f t="shared" si="43"/>
        <v>1537</v>
      </c>
      <c r="Q415" s="1145">
        <f>(L415+30)</f>
        <v>42746</v>
      </c>
      <c r="R415" s="1464">
        <f t="shared" si="44"/>
        <v>76.850000000000009</v>
      </c>
      <c r="S415" s="465" t="s">
        <v>8</v>
      </c>
      <c r="U415" s="547"/>
      <c r="V415" s="1922"/>
      <c r="W415" s="1864"/>
      <c r="X415" s="1851"/>
      <c r="Y415" s="1865"/>
      <c r="Z415" s="1849"/>
      <c r="AA415" s="1851"/>
      <c r="AB415" s="1866"/>
      <c r="AC415" s="467"/>
      <c r="AD415" s="1867"/>
      <c r="AE415" s="1853"/>
      <c r="AF415" s="1851"/>
      <c r="AG415" s="1868"/>
      <c r="AH415" s="1869"/>
      <c r="AI415" s="1870"/>
      <c r="AJ415" s="1865"/>
      <c r="AK415" s="1866"/>
      <c r="AL415" s="1598"/>
      <c r="AM415" s="879"/>
      <c r="AN415" s="2"/>
    </row>
    <row r="416" spans="2:40">
      <c r="B416" s="1200" t="s">
        <v>510</v>
      </c>
      <c r="C416" s="369" t="s">
        <v>427</v>
      </c>
      <c r="D416" s="1092" t="s">
        <v>530</v>
      </c>
      <c r="E416" s="209" t="s">
        <v>101</v>
      </c>
      <c r="F416" s="210">
        <v>42709</v>
      </c>
      <c r="G416" s="209">
        <v>10</v>
      </c>
      <c r="H416" s="196" t="s">
        <v>35</v>
      </c>
      <c r="I416" s="211">
        <v>315</v>
      </c>
      <c r="J416" s="209" t="s">
        <v>78</v>
      </c>
      <c r="K416" s="212">
        <v>42716</v>
      </c>
      <c r="L416" s="210">
        <v>42716</v>
      </c>
      <c r="M416" s="209">
        <v>1566</v>
      </c>
      <c r="N416" s="198">
        <v>10000</v>
      </c>
      <c r="O416" s="198">
        <f t="shared" si="42"/>
        <v>0</v>
      </c>
      <c r="P416" s="199">
        <f t="shared" si="43"/>
        <v>3150</v>
      </c>
      <c r="Q416" s="197">
        <f>(L416+30)</f>
        <v>42746</v>
      </c>
      <c r="R416" s="200">
        <f t="shared" si="44"/>
        <v>157.5</v>
      </c>
      <c r="S416" s="465" t="s">
        <v>8</v>
      </c>
      <c r="AB416" s="1970"/>
      <c r="AM416" s="879"/>
      <c r="AN416" s="2"/>
    </row>
    <row r="417" spans="2:40" ht="24" thickBot="1">
      <c r="B417" s="390" t="s">
        <v>514</v>
      </c>
      <c r="C417" s="1580" t="s">
        <v>427</v>
      </c>
      <c r="D417" s="1600" t="s">
        <v>414</v>
      </c>
      <c r="E417" s="813" t="s">
        <v>36</v>
      </c>
      <c r="F417" s="989">
        <v>42711</v>
      </c>
      <c r="G417" s="813">
        <v>10</v>
      </c>
      <c r="H417" s="1286" t="s">
        <v>35</v>
      </c>
      <c r="I417" s="1004">
        <v>335</v>
      </c>
      <c r="J417" s="813" t="s">
        <v>78</v>
      </c>
      <c r="K417" s="814">
        <v>42716</v>
      </c>
      <c r="L417" s="989">
        <v>42716</v>
      </c>
      <c r="M417" s="813">
        <v>1567</v>
      </c>
      <c r="N417" s="1287">
        <v>10000</v>
      </c>
      <c r="O417" s="1287">
        <f t="shared" si="42"/>
        <v>0</v>
      </c>
      <c r="P417" s="1006">
        <f t="shared" si="43"/>
        <v>3350</v>
      </c>
      <c r="Q417" s="1285">
        <f>(L417+30)</f>
        <v>42746</v>
      </c>
      <c r="R417" s="1005">
        <f t="shared" si="44"/>
        <v>167.5</v>
      </c>
      <c r="S417" s="465" t="s">
        <v>8</v>
      </c>
      <c r="V417" s="94" t="s">
        <v>571</v>
      </c>
      <c r="W417" t="s">
        <v>516</v>
      </c>
      <c r="Z417" s="2"/>
      <c r="AB417" s="999"/>
      <c r="AE417" s="1992" t="s">
        <v>517</v>
      </c>
      <c r="AH417" s="1972" t="s">
        <v>519</v>
      </c>
      <c r="AI417" s="999"/>
      <c r="AJ417" s="999"/>
      <c r="AK417" s="999"/>
      <c r="AL417" s="999"/>
      <c r="AM417" s="879"/>
    </row>
    <row r="418" spans="2:40">
      <c r="B418" s="390" t="s">
        <v>471</v>
      </c>
      <c r="C418" s="1003" t="s">
        <v>436</v>
      </c>
      <c r="D418" s="1397">
        <v>4</v>
      </c>
      <c r="E418" s="1286" t="s">
        <v>74</v>
      </c>
      <c r="F418" s="1285">
        <v>42712</v>
      </c>
      <c r="G418" s="1287">
        <v>20</v>
      </c>
      <c r="H418" s="1286" t="s">
        <v>35</v>
      </c>
      <c r="I418" s="1005">
        <v>255</v>
      </c>
      <c r="J418" s="1400"/>
      <c r="K418" s="1570">
        <v>42716</v>
      </c>
      <c r="L418" s="1285">
        <v>42714</v>
      </c>
      <c r="M418" s="1286">
        <v>1563</v>
      </c>
      <c r="N418" s="1287">
        <v>20000</v>
      </c>
      <c r="O418" s="1287">
        <f t="shared" si="42"/>
        <v>0</v>
      </c>
      <c r="P418" s="1006">
        <f t="shared" si="43"/>
        <v>5100</v>
      </c>
      <c r="Q418" s="1285">
        <f>(L418+10)</f>
        <v>42724</v>
      </c>
      <c r="R418" s="1005">
        <f t="shared" si="44"/>
        <v>255</v>
      </c>
      <c r="S418" s="465" t="s">
        <v>8</v>
      </c>
      <c r="U418" s="546"/>
      <c r="V418" s="548"/>
      <c r="W418" s="157"/>
      <c r="X418" s="6" t="s">
        <v>14</v>
      </c>
      <c r="Y418" s="6" t="s">
        <v>12</v>
      </c>
      <c r="Z418" s="6"/>
      <c r="AA418" s="4"/>
      <c r="AB418" s="1971" t="s">
        <v>518</v>
      </c>
      <c r="AC418" s="6" t="s">
        <v>16</v>
      </c>
      <c r="AD418" s="6" t="s">
        <v>12</v>
      </c>
      <c r="AE418" s="6" t="s">
        <v>12</v>
      </c>
      <c r="AF418" s="4"/>
      <c r="AG418" s="4"/>
      <c r="AH418" s="10"/>
      <c r="AI418" s="10"/>
      <c r="AJ418" s="152" t="s">
        <v>12</v>
      </c>
      <c r="AK418" s="152" t="s">
        <v>17</v>
      </c>
      <c r="AL418" s="8"/>
      <c r="AM418" s="879"/>
    </row>
    <row r="419" spans="2:40">
      <c r="B419" s="390" t="s">
        <v>430</v>
      </c>
      <c r="C419" s="209" t="s">
        <v>409</v>
      </c>
      <c r="D419" s="1397">
        <v>7</v>
      </c>
      <c r="E419" s="1286" t="s">
        <v>74</v>
      </c>
      <c r="F419" s="1285">
        <v>42718</v>
      </c>
      <c r="G419" s="1287">
        <v>50</v>
      </c>
      <c r="H419" s="1286" t="s">
        <v>35</v>
      </c>
      <c r="I419" s="1005">
        <v>305</v>
      </c>
      <c r="J419" s="1400"/>
      <c r="K419" s="1570">
        <v>42725</v>
      </c>
      <c r="L419" s="1285">
        <v>42719</v>
      </c>
      <c r="M419" s="1286">
        <v>1593</v>
      </c>
      <c r="N419" s="1287">
        <v>50000</v>
      </c>
      <c r="O419" s="1287">
        <f>(N419-G419*1000)</f>
        <v>0</v>
      </c>
      <c r="P419" s="1006">
        <f>(N419*I419/1000)</f>
        <v>15250</v>
      </c>
      <c r="Q419" s="1285">
        <f>(L419+28)</f>
        <v>42747</v>
      </c>
      <c r="R419" s="1005">
        <v>750</v>
      </c>
      <c r="S419" s="465" t="s">
        <v>8</v>
      </c>
      <c r="U419" s="179"/>
      <c r="V419" s="469" t="s">
        <v>4</v>
      </c>
      <c r="W419" s="153" t="s">
        <v>18</v>
      </c>
      <c r="X419" s="8" t="s">
        <v>19</v>
      </c>
      <c r="Y419" s="8" t="s">
        <v>19</v>
      </c>
      <c r="Z419" s="8" t="s">
        <v>20</v>
      </c>
      <c r="AA419" s="8" t="s">
        <v>21</v>
      </c>
      <c r="AB419" s="8" t="s">
        <v>22</v>
      </c>
      <c r="AC419" s="8" t="s">
        <v>19</v>
      </c>
      <c r="AD419" s="8" t="s">
        <v>23</v>
      </c>
      <c r="AE419" s="8" t="s">
        <v>23</v>
      </c>
      <c r="AF419" s="8" t="s">
        <v>24</v>
      </c>
      <c r="AG419" s="8" t="s">
        <v>20</v>
      </c>
      <c r="AH419" s="8" t="s">
        <v>25</v>
      </c>
      <c r="AI419" s="8" t="s">
        <v>0</v>
      </c>
      <c r="AJ419" s="152" t="s">
        <v>11</v>
      </c>
      <c r="AK419" s="152" t="s">
        <v>11</v>
      </c>
      <c r="AL419" s="8" t="s">
        <v>26</v>
      </c>
    </row>
    <row r="420" spans="2:40">
      <c r="B420" s="390" t="s">
        <v>520</v>
      </c>
      <c r="C420" s="1580" t="s">
        <v>427</v>
      </c>
      <c r="D420" s="1600" t="s">
        <v>414</v>
      </c>
      <c r="E420" s="813" t="s">
        <v>74</v>
      </c>
      <c r="F420" s="989">
        <v>42720</v>
      </c>
      <c r="G420" s="813">
        <v>80</v>
      </c>
      <c r="H420" s="1286" t="s">
        <v>35</v>
      </c>
      <c r="I420" s="1004">
        <v>300</v>
      </c>
      <c r="J420" s="813" t="s">
        <v>78</v>
      </c>
      <c r="K420" s="814">
        <v>42725</v>
      </c>
      <c r="L420" s="989">
        <v>42723</v>
      </c>
      <c r="M420" s="813">
        <v>1602</v>
      </c>
      <c r="N420" s="1287">
        <v>80000</v>
      </c>
      <c r="O420" s="1287">
        <f>(N420-G420*1000)</f>
        <v>0</v>
      </c>
      <c r="P420" s="1006">
        <f>(N420*I420/1000)</f>
        <v>24000</v>
      </c>
      <c r="Q420" s="1285">
        <f>(L420+30)</f>
        <v>42753</v>
      </c>
      <c r="R420" s="1005">
        <f>(P420*0.05)</f>
        <v>1200</v>
      </c>
      <c r="S420" s="465" t="s">
        <v>8</v>
      </c>
      <c r="U420" s="179"/>
      <c r="V420" s="549"/>
      <c r="W420" s="224"/>
      <c r="X420" s="8" t="s">
        <v>3</v>
      </c>
      <c r="Y420" s="8" t="s">
        <v>18</v>
      </c>
      <c r="Z420" s="8"/>
      <c r="AA420" s="10"/>
      <c r="AB420" s="8" t="s">
        <v>21</v>
      </c>
      <c r="AC420" s="8" t="s">
        <v>3</v>
      </c>
      <c r="AD420" s="8" t="s">
        <v>27</v>
      </c>
      <c r="AE420" s="8" t="s">
        <v>28</v>
      </c>
      <c r="AF420" s="10"/>
      <c r="AG420" s="10"/>
      <c r="AH420" s="10"/>
      <c r="AI420" s="10"/>
      <c r="AJ420" s="152" t="s">
        <v>29</v>
      </c>
      <c r="AK420" s="152" t="s">
        <v>30</v>
      </c>
      <c r="AL420" s="8"/>
    </row>
    <row r="421" spans="2:40" ht="15" thickBot="1">
      <c r="B421" s="367"/>
      <c r="C421" s="201"/>
      <c r="D421" s="201"/>
      <c r="E421" s="201"/>
      <c r="F421" s="201"/>
      <c r="G421" s="201"/>
      <c r="H421" s="1469"/>
      <c r="I421" s="1469"/>
      <c r="J421" s="1469"/>
      <c r="K421" s="1469"/>
      <c r="L421" s="1469"/>
      <c r="M421" s="838"/>
      <c r="N421" s="1469"/>
      <c r="O421" s="1469"/>
      <c r="P421" s="1599"/>
      <c r="Q421" s="1469"/>
      <c r="R421" s="838"/>
      <c r="S421" s="1473"/>
      <c r="U421" s="179"/>
      <c r="V421" s="550"/>
      <c r="W421" s="705"/>
      <c r="X421" s="699"/>
      <c r="Y421" s="560"/>
      <c r="Z421" s="699"/>
      <c r="AA421" s="560"/>
      <c r="AB421" s="699"/>
      <c r="AC421" s="560"/>
      <c r="AD421" s="560"/>
      <c r="AE421" s="560"/>
      <c r="AF421" s="560"/>
      <c r="AG421" s="560"/>
      <c r="AH421" s="560"/>
      <c r="AI421" s="560"/>
      <c r="AJ421" s="1603"/>
      <c r="AK421" s="560"/>
      <c r="AL421" s="13"/>
    </row>
    <row r="422" spans="2:40">
      <c r="B422" s="367"/>
      <c r="C422" s="201"/>
      <c r="D422" s="201"/>
      <c r="E422" s="201"/>
      <c r="F422" s="201"/>
      <c r="G422" s="201"/>
      <c r="H422" s="1469"/>
      <c r="I422" s="1469"/>
      <c r="J422" s="1469"/>
      <c r="K422" s="1469"/>
      <c r="L422" s="1469"/>
      <c r="M422" s="1469"/>
      <c r="N422" s="1469"/>
      <c r="O422" s="1469"/>
      <c r="P422" s="1599"/>
      <c r="Q422" s="1469"/>
      <c r="R422" s="1469"/>
      <c r="S422" s="1473"/>
      <c r="U422" s="551"/>
      <c r="V422" s="1950" t="s">
        <v>572</v>
      </c>
      <c r="W422" s="1993" t="s">
        <v>393</v>
      </c>
      <c r="X422" s="1840" t="s">
        <v>101</v>
      </c>
      <c r="Y422" s="1861">
        <v>42787</v>
      </c>
      <c r="Z422" s="1840">
        <v>50</v>
      </c>
      <c r="AA422" s="1534" t="s">
        <v>544</v>
      </c>
      <c r="AB422" s="1862">
        <v>45</v>
      </c>
      <c r="AC422" s="1840" t="s">
        <v>78</v>
      </c>
      <c r="AD422" s="1863">
        <v>42790</v>
      </c>
      <c r="AE422" s="1861">
        <v>42794</v>
      </c>
      <c r="AF422" s="1840">
        <v>46332</v>
      </c>
      <c r="AG422" s="1500">
        <v>54</v>
      </c>
      <c r="AH422" s="1500">
        <f>(AG422-Z422)</f>
        <v>4</v>
      </c>
      <c r="AI422" s="1425">
        <f>(AG422*AB422)</f>
        <v>2430</v>
      </c>
      <c r="AJ422" s="1535">
        <f>(AE422+28)</f>
        <v>42822</v>
      </c>
      <c r="AK422" s="1424">
        <f>(AI422*0.05)</f>
        <v>121.5</v>
      </c>
      <c r="AL422" s="1614"/>
    </row>
    <row r="423" spans="2:40">
      <c r="B423" s="367"/>
      <c r="C423" s="201"/>
      <c r="D423" s="201"/>
      <c r="E423" s="201"/>
      <c r="F423" s="201"/>
      <c r="G423" s="201"/>
      <c r="H423" s="1469"/>
      <c r="I423" s="1469"/>
      <c r="J423" s="1469"/>
      <c r="K423" s="1469"/>
      <c r="L423" s="1469"/>
      <c r="M423" s="838"/>
      <c r="N423" s="1469"/>
      <c r="O423" s="1469"/>
      <c r="P423" s="1599"/>
      <c r="Q423" s="1469"/>
      <c r="R423" s="838"/>
      <c r="S423" s="1473"/>
      <c r="U423" s="553"/>
      <c r="V423" s="1580"/>
      <c r="W423" s="1600"/>
      <c r="X423" s="813"/>
      <c r="Y423" s="989"/>
      <c r="Z423" s="813"/>
      <c r="AA423" s="1286"/>
      <c r="AB423" s="1004"/>
      <c r="AC423" s="813"/>
      <c r="AD423" s="814"/>
      <c r="AE423" s="989"/>
      <c r="AF423" s="813"/>
      <c r="AG423" s="1287"/>
      <c r="AH423" s="1287"/>
      <c r="AI423" s="1006"/>
      <c r="AJ423" s="1285"/>
      <c r="AK423" s="1005"/>
      <c r="AL423" s="524"/>
    </row>
    <row r="424" spans="2:40" ht="15" thickBot="1">
      <c r="B424" s="477"/>
      <c r="C424" s="640"/>
      <c r="D424" s="640"/>
      <c r="E424" s="640"/>
      <c r="F424" s="640"/>
      <c r="G424" s="639"/>
      <c r="H424" s="478"/>
      <c r="I424" s="478"/>
      <c r="J424" s="478"/>
      <c r="K424" s="1474"/>
      <c r="L424" s="478"/>
      <c r="M424" s="449"/>
      <c r="N424" s="1475"/>
      <c r="O424" s="478"/>
      <c r="P424" s="518">
        <f>SUM(P413:P423)</f>
        <v>87712</v>
      </c>
      <c r="Q424" s="759"/>
      <c r="R424" s="518">
        <f>(P424*0.05)</f>
        <v>4385.6000000000004</v>
      </c>
      <c r="S424" s="1476"/>
      <c r="U424" s="553"/>
      <c r="V424" s="567"/>
      <c r="W424" s="182"/>
      <c r="X424" s="182"/>
      <c r="Y424" s="182"/>
      <c r="Z424" s="182"/>
      <c r="AA424" s="182"/>
      <c r="AB424" s="182"/>
      <c r="AC424" s="182"/>
      <c r="AD424" s="182"/>
      <c r="AE424" s="182"/>
      <c r="AF424" s="182"/>
      <c r="AG424" s="182"/>
      <c r="AH424" s="182"/>
      <c r="AI424" s="182"/>
      <c r="AJ424" s="182"/>
      <c r="AK424" s="182"/>
      <c r="AL424" s="339"/>
    </row>
    <row r="425" spans="2:40">
      <c r="S425" s="892"/>
      <c r="U425" s="553"/>
      <c r="V425" s="567"/>
      <c r="W425" s="182"/>
      <c r="X425" s="182"/>
      <c r="Y425" s="182"/>
      <c r="Z425" s="182"/>
      <c r="AA425" s="182"/>
      <c r="AB425" s="182"/>
      <c r="AC425" s="182"/>
      <c r="AD425" s="182"/>
      <c r="AE425" s="182"/>
      <c r="AF425" s="182"/>
      <c r="AG425" s="182"/>
      <c r="AH425" s="182"/>
      <c r="AI425" s="182"/>
      <c r="AJ425" s="182"/>
      <c r="AK425" s="182"/>
      <c r="AL425" s="339"/>
    </row>
    <row r="426" spans="2:40" ht="18.600000000000001" thickBot="1">
      <c r="B426" s="1597" t="s">
        <v>498</v>
      </c>
      <c r="S426" s="892"/>
      <c r="U426" s="553"/>
      <c r="V426" s="567"/>
      <c r="W426" s="182"/>
      <c r="X426" s="182"/>
      <c r="Y426" s="182"/>
      <c r="Z426" s="182"/>
      <c r="AA426" s="182"/>
      <c r="AB426" s="182"/>
      <c r="AC426" s="182"/>
      <c r="AD426" s="182"/>
      <c r="AE426" s="182"/>
      <c r="AF426" s="182"/>
      <c r="AG426" s="182"/>
      <c r="AH426" s="182"/>
      <c r="AI426" s="182"/>
      <c r="AJ426" s="182"/>
      <c r="AK426" s="182"/>
      <c r="AL426" s="339"/>
    </row>
    <row r="427" spans="2:40">
      <c r="B427" s="3"/>
      <c r="C427" s="4"/>
      <c r="D427" s="4"/>
      <c r="E427" s="5" t="s">
        <v>14</v>
      </c>
      <c r="F427" s="5" t="s">
        <v>12</v>
      </c>
      <c r="G427" s="5"/>
      <c r="H427" s="4"/>
      <c r="I427" s="5" t="s">
        <v>15</v>
      </c>
      <c r="J427" s="5" t="s">
        <v>16</v>
      </c>
      <c r="K427" s="5" t="s">
        <v>12</v>
      </c>
      <c r="L427" s="5" t="s">
        <v>12</v>
      </c>
      <c r="M427" s="4"/>
      <c r="N427" s="4"/>
      <c r="O427" s="4"/>
      <c r="P427" s="4"/>
      <c r="Q427" s="5" t="s">
        <v>12</v>
      </c>
      <c r="R427" s="5" t="s">
        <v>17</v>
      </c>
      <c r="S427" s="5"/>
      <c r="U427" s="553"/>
      <c r="V427" s="567"/>
      <c r="W427" s="182"/>
      <c r="X427" s="182"/>
      <c r="Y427" s="182"/>
      <c r="Z427" s="182"/>
      <c r="AA427" s="182"/>
      <c r="AB427" s="182"/>
      <c r="AC427" s="182"/>
      <c r="AD427" s="182"/>
      <c r="AE427" s="182"/>
      <c r="AF427" s="182"/>
      <c r="AG427" s="182"/>
      <c r="AH427" s="182"/>
      <c r="AI427" s="182"/>
      <c r="AJ427" s="182"/>
      <c r="AK427" s="182"/>
      <c r="AL427" s="339"/>
      <c r="AM427" s="256"/>
      <c r="AN427" s="256"/>
    </row>
    <row r="428" spans="2:40" ht="15" thickBot="1">
      <c r="B428" s="7" t="s">
        <v>3</v>
      </c>
      <c r="C428" s="8" t="s">
        <v>4</v>
      </c>
      <c r="D428" s="9" t="s">
        <v>18</v>
      </c>
      <c r="E428" s="9" t="s">
        <v>19</v>
      </c>
      <c r="F428" s="9" t="s">
        <v>19</v>
      </c>
      <c r="G428" s="9" t="s">
        <v>20</v>
      </c>
      <c r="H428" s="9" t="s">
        <v>21</v>
      </c>
      <c r="I428" s="9" t="s">
        <v>22</v>
      </c>
      <c r="J428" s="9" t="s">
        <v>19</v>
      </c>
      <c r="K428" s="9" t="s">
        <v>23</v>
      </c>
      <c r="L428" s="9" t="s">
        <v>23</v>
      </c>
      <c r="M428" s="9" t="s">
        <v>24</v>
      </c>
      <c r="N428" s="9" t="s">
        <v>20</v>
      </c>
      <c r="O428" s="9" t="s">
        <v>25</v>
      </c>
      <c r="P428" s="9" t="s">
        <v>0</v>
      </c>
      <c r="Q428" s="9" t="s">
        <v>11</v>
      </c>
      <c r="R428" s="9" t="s">
        <v>11</v>
      </c>
      <c r="S428" s="9" t="s">
        <v>26</v>
      </c>
      <c r="U428" s="581"/>
      <c r="V428" s="582"/>
      <c r="W428" s="326"/>
      <c r="X428" s="326"/>
      <c r="Y428" s="326"/>
      <c r="Z428" s="326"/>
      <c r="AA428" s="326"/>
      <c r="AB428" s="326"/>
      <c r="AC428" s="326"/>
      <c r="AD428" s="326"/>
      <c r="AE428" s="326"/>
      <c r="AF428" s="326"/>
      <c r="AG428" s="326"/>
      <c r="AH428" s="326"/>
      <c r="AI428" s="326"/>
      <c r="AJ428" s="326"/>
      <c r="AK428" s="326"/>
      <c r="AL428" s="327"/>
      <c r="AM428" s="256"/>
      <c r="AN428" s="256"/>
    </row>
    <row r="429" spans="2:40" ht="15" thickBot="1">
      <c r="B429" s="810"/>
      <c r="C429" s="194"/>
      <c r="D429" s="194"/>
      <c r="E429" s="195" t="s">
        <v>3</v>
      </c>
      <c r="F429" s="195" t="s">
        <v>18</v>
      </c>
      <c r="G429" s="195"/>
      <c r="H429" s="194"/>
      <c r="I429" s="195" t="s">
        <v>21</v>
      </c>
      <c r="J429" s="195" t="s">
        <v>3</v>
      </c>
      <c r="K429" s="195" t="s">
        <v>27</v>
      </c>
      <c r="L429" s="195" t="s">
        <v>28</v>
      </c>
      <c r="M429" s="194"/>
      <c r="N429" s="194"/>
      <c r="O429" s="194"/>
      <c r="P429" s="194"/>
      <c r="Q429" s="195" t="s">
        <v>33</v>
      </c>
      <c r="R429" s="195" t="s">
        <v>30</v>
      </c>
      <c r="S429" s="9"/>
      <c r="AM429" s="256"/>
      <c r="AN429" s="256"/>
    </row>
    <row r="430" spans="2:40" ht="24" thickBot="1">
      <c r="B430" s="1200" t="s">
        <v>510</v>
      </c>
      <c r="C430" s="369" t="s">
        <v>427</v>
      </c>
      <c r="D430" s="1092" t="s">
        <v>205</v>
      </c>
      <c r="E430" s="209" t="s">
        <v>101</v>
      </c>
      <c r="F430" s="210">
        <v>42758</v>
      </c>
      <c r="G430" s="209">
        <v>15</v>
      </c>
      <c r="H430" s="196" t="s">
        <v>35</v>
      </c>
      <c r="I430" s="211">
        <v>335</v>
      </c>
      <c r="J430" s="209" t="s">
        <v>78</v>
      </c>
      <c r="K430" s="212">
        <v>42762</v>
      </c>
      <c r="L430" s="210">
        <v>42758</v>
      </c>
      <c r="M430" s="209">
        <v>1650</v>
      </c>
      <c r="N430" s="198">
        <v>15000</v>
      </c>
      <c r="O430" s="198">
        <f>(N430-G430*1000)</f>
        <v>0</v>
      </c>
      <c r="P430" s="199">
        <f>(N430*I430/1000)</f>
        <v>5025</v>
      </c>
      <c r="Q430" s="197">
        <f>(L430+30)</f>
        <v>42788</v>
      </c>
      <c r="R430" s="200">
        <f>(P430*0.05)</f>
        <v>251.25</v>
      </c>
      <c r="S430" s="1471" t="s">
        <v>8</v>
      </c>
      <c r="V430" s="94" t="s">
        <v>515</v>
      </c>
      <c r="W430" t="s">
        <v>516</v>
      </c>
      <c r="Z430" s="2"/>
      <c r="AB430" s="999"/>
      <c r="AE430" s="1992" t="s">
        <v>517</v>
      </c>
      <c r="AH430" s="1972" t="s">
        <v>519</v>
      </c>
      <c r="AI430" s="999"/>
      <c r="AJ430" s="999"/>
      <c r="AK430" s="999"/>
      <c r="AL430" s="999"/>
      <c r="AM430" s="681"/>
      <c r="AN430" s="681"/>
    </row>
    <row r="431" spans="2:40">
      <c r="B431" s="390" t="s">
        <v>500</v>
      </c>
      <c r="C431" s="1580" t="s">
        <v>427</v>
      </c>
      <c r="D431" s="1600" t="s">
        <v>262</v>
      </c>
      <c r="E431" s="813" t="s">
        <v>101</v>
      </c>
      <c r="F431" s="989">
        <v>42762</v>
      </c>
      <c r="G431" s="813">
        <v>20</v>
      </c>
      <c r="H431" s="1286" t="s">
        <v>35</v>
      </c>
      <c r="I431" s="1004">
        <v>315</v>
      </c>
      <c r="J431" s="813" t="s">
        <v>78</v>
      </c>
      <c r="K431" s="814">
        <v>42765</v>
      </c>
      <c r="L431" s="989">
        <v>42765</v>
      </c>
      <c r="M431" s="813">
        <v>9326</v>
      </c>
      <c r="N431" s="1287">
        <v>20000</v>
      </c>
      <c r="O431" s="1287">
        <f>(N431-G431*1000)</f>
        <v>0</v>
      </c>
      <c r="P431" s="1006">
        <f>(N431*I431/1000)</f>
        <v>6300</v>
      </c>
      <c r="Q431" s="1285">
        <f>(L431+30)</f>
        <v>42795</v>
      </c>
      <c r="R431" s="1005">
        <f>(P431*0.05)</f>
        <v>315</v>
      </c>
      <c r="S431" s="465" t="s">
        <v>8</v>
      </c>
      <c r="U431" s="546"/>
      <c r="V431" s="548"/>
      <c r="W431" s="157"/>
      <c r="X431" s="6" t="s">
        <v>14</v>
      </c>
      <c r="Y431" s="6" t="s">
        <v>12</v>
      </c>
      <c r="Z431" s="6"/>
      <c r="AA431" s="4"/>
      <c r="AB431" s="1971" t="s">
        <v>518</v>
      </c>
      <c r="AC431" s="6" t="s">
        <v>16</v>
      </c>
      <c r="AD431" s="6" t="s">
        <v>12</v>
      </c>
      <c r="AE431" s="6" t="s">
        <v>12</v>
      </c>
      <c r="AF431" s="4"/>
      <c r="AG431" s="4"/>
      <c r="AH431" s="10"/>
      <c r="AI431" s="10"/>
      <c r="AJ431" s="152" t="s">
        <v>12</v>
      </c>
      <c r="AK431" s="152" t="s">
        <v>17</v>
      </c>
      <c r="AL431" s="8"/>
      <c r="AM431" s="879"/>
      <c r="AN431" s="1357"/>
    </row>
    <row r="432" spans="2:40">
      <c r="B432" s="390" t="s">
        <v>500</v>
      </c>
      <c r="C432" s="196" t="s">
        <v>502</v>
      </c>
      <c r="D432" s="1092" t="s">
        <v>9</v>
      </c>
      <c r="E432" s="209" t="s">
        <v>101</v>
      </c>
      <c r="F432" s="210">
        <v>42762</v>
      </c>
      <c r="G432" s="209">
        <v>30</v>
      </c>
      <c r="H432" s="196" t="s">
        <v>35</v>
      </c>
      <c r="I432" s="211">
        <v>154</v>
      </c>
      <c r="J432" s="209" t="s">
        <v>78</v>
      </c>
      <c r="K432" s="212">
        <v>42765</v>
      </c>
      <c r="L432" s="210">
        <v>42765</v>
      </c>
      <c r="M432" s="209">
        <v>9326</v>
      </c>
      <c r="N432" s="198">
        <v>30000</v>
      </c>
      <c r="O432" s="198">
        <f>(N432-G432*1000)</f>
        <v>0</v>
      </c>
      <c r="P432" s="199">
        <f>(N432*I432/1000)</f>
        <v>4620</v>
      </c>
      <c r="Q432" s="197">
        <f>(L432+30)</f>
        <v>42795</v>
      </c>
      <c r="R432" s="200">
        <f>(P432*0.05)</f>
        <v>231</v>
      </c>
      <c r="S432" s="465" t="s">
        <v>8</v>
      </c>
      <c r="U432" s="179"/>
      <c r="V432" s="469" t="s">
        <v>4</v>
      </c>
      <c r="W432" s="153" t="s">
        <v>18</v>
      </c>
      <c r="X432" s="8" t="s">
        <v>19</v>
      </c>
      <c r="Y432" s="8" t="s">
        <v>19</v>
      </c>
      <c r="Z432" s="8" t="s">
        <v>20</v>
      </c>
      <c r="AA432" s="8" t="s">
        <v>21</v>
      </c>
      <c r="AB432" s="8" t="s">
        <v>22</v>
      </c>
      <c r="AC432" s="8" t="s">
        <v>19</v>
      </c>
      <c r="AD432" s="8" t="s">
        <v>23</v>
      </c>
      <c r="AE432" s="8" t="s">
        <v>23</v>
      </c>
      <c r="AF432" s="8" t="s">
        <v>24</v>
      </c>
      <c r="AG432" s="8" t="s">
        <v>20</v>
      </c>
      <c r="AH432" s="8" t="s">
        <v>25</v>
      </c>
      <c r="AI432" s="8" t="s">
        <v>0</v>
      </c>
      <c r="AJ432" s="152" t="s">
        <v>11</v>
      </c>
      <c r="AK432" s="152" t="s">
        <v>11</v>
      </c>
      <c r="AL432" s="8" t="s">
        <v>26</v>
      </c>
      <c r="AM432" s="879"/>
      <c r="AN432" s="2"/>
    </row>
    <row r="433" spans="2:40">
      <c r="B433" s="390" t="s">
        <v>550</v>
      </c>
      <c r="C433" s="1003" t="s">
        <v>436</v>
      </c>
      <c r="D433" s="1397">
        <v>1</v>
      </c>
      <c r="E433" s="1286" t="s">
        <v>36</v>
      </c>
      <c r="F433" s="1285">
        <v>42754</v>
      </c>
      <c r="G433" s="1287">
        <v>1</v>
      </c>
      <c r="H433" s="1286" t="s">
        <v>35</v>
      </c>
      <c r="I433" s="1005">
        <v>430</v>
      </c>
      <c r="J433" s="1400"/>
      <c r="K433" s="1570">
        <v>42758</v>
      </c>
      <c r="L433" s="1285">
        <v>42766</v>
      </c>
      <c r="M433" s="1286">
        <v>9334</v>
      </c>
      <c r="N433" s="1287">
        <v>1000</v>
      </c>
      <c r="O433" s="1287">
        <f>(N433-G433*1000)</f>
        <v>0</v>
      </c>
      <c r="P433" s="1006">
        <f>(N433*I433/1000)</f>
        <v>430</v>
      </c>
      <c r="Q433" s="1285">
        <f>(L433+10)</f>
        <v>42776</v>
      </c>
      <c r="R433" s="1005">
        <f>(P433*0.05)</f>
        <v>21.5</v>
      </c>
      <c r="S433" s="465" t="s">
        <v>8</v>
      </c>
      <c r="U433" s="179"/>
      <c r="V433" s="549"/>
      <c r="W433" s="224"/>
      <c r="X433" s="8" t="s">
        <v>3</v>
      </c>
      <c r="Y433" s="8" t="s">
        <v>18</v>
      </c>
      <c r="Z433" s="8"/>
      <c r="AA433" s="10"/>
      <c r="AB433" s="8" t="s">
        <v>21</v>
      </c>
      <c r="AC433" s="8" t="s">
        <v>3</v>
      </c>
      <c r="AD433" s="8" t="s">
        <v>27</v>
      </c>
      <c r="AE433" s="8" t="s">
        <v>28</v>
      </c>
      <c r="AF433" s="10"/>
      <c r="AG433" s="10"/>
      <c r="AH433" s="10"/>
      <c r="AI433" s="10"/>
      <c r="AJ433" s="152" t="s">
        <v>29</v>
      </c>
      <c r="AK433" s="152" t="s">
        <v>30</v>
      </c>
      <c r="AL433" s="8"/>
      <c r="AM433" s="879"/>
      <c r="AN433" s="2"/>
    </row>
    <row r="434" spans="2:40" ht="15" thickBot="1">
      <c r="B434" s="367"/>
      <c r="C434" s="201"/>
      <c r="D434" s="201"/>
      <c r="E434" s="201"/>
      <c r="F434" s="201"/>
      <c r="G434" s="201"/>
      <c r="H434" s="201"/>
      <c r="I434" s="201"/>
      <c r="J434" s="182"/>
      <c r="K434" s="182"/>
      <c r="L434" s="182"/>
      <c r="M434" s="182"/>
      <c r="N434" s="182"/>
      <c r="O434" s="182"/>
      <c r="P434" s="1588"/>
      <c r="Q434" s="182"/>
      <c r="R434" s="182"/>
      <c r="S434" s="465"/>
      <c r="U434" s="179"/>
      <c r="V434" s="550"/>
      <c r="W434" s="705"/>
      <c r="X434" s="699"/>
      <c r="Y434" s="560"/>
      <c r="Z434" s="699"/>
      <c r="AA434" s="560"/>
      <c r="AB434" s="699"/>
      <c r="AC434" s="560"/>
      <c r="AD434" s="560"/>
      <c r="AE434" s="560"/>
      <c r="AF434" s="560"/>
      <c r="AG434" s="560"/>
      <c r="AH434" s="560"/>
      <c r="AI434" s="560"/>
      <c r="AJ434" s="1603"/>
      <c r="AK434" s="560"/>
      <c r="AL434" s="13"/>
      <c r="AM434" s="879"/>
      <c r="AN434" s="2"/>
    </row>
    <row r="435" spans="2:40">
      <c r="B435" s="367"/>
      <c r="C435" s="201"/>
      <c r="D435" s="201"/>
      <c r="E435" s="201"/>
      <c r="F435" s="201"/>
      <c r="G435" s="201"/>
      <c r="H435" s="201"/>
      <c r="I435" s="201"/>
      <c r="J435" s="182"/>
      <c r="K435" s="182"/>
      <c r="L435" s="182"/>
      <c r="M435" s="182"/>
      <c r="N435" s="182"/>
      <c r="O435" s="182"/>
      <c r="P435" s="1588"/>
      <c r="Q435" s="182"/>
      <c r="R435" s="182"/>
      <c r="S435" s="465"/>
      <c r="U435" s="551"/>
      <c r="V435" s="1580" t="s">
        <v>427</v>
      </c>
      <c r="W435" s="1600" t="s">
        <v>393</v>
      </c>
      <c r="X435" s="813" t="s">
        <v>36</v>
      </c>
      <c r="Y435" s="989">
        <v>42682</v>
      </c>
      <c r="Z435" s="813">
        <v>25</v>
      </c>
      <c r="AA435" s="1286" t="s">
        <v>35</v>
      </c>
      <c r="AB435" s="1004">
        <v>300</v>
      </c>
      <c r="AC435" s="813" t="s">
        <v>78</v>
      </c>
      <c r="AD435" s="814">
        <v>42685</v>
      </c>
      <c r="AE435" s="989">
        <v>42688</v>
      </c>
      <c r="AF435" s="813">
        <v>1474</v>
      </c>
      <c r="AG435" s="1287">
        <v>25000</v>
      </c>
      <c r="AH435" s="1287">
        <f>(AG435-Z435*1000)</f>
        <v>0</v>
      </c>
      <c r="AI435" s="1006">
        <f>(AG435*AB435/1000)</f>
        <v>7500</v>
      </c>
      <c r="AJ435" s="1285">
        <f>(AE435+30)</f>
        <v>42718</v>
      </c>
      <c r="AK435" s="1005">
        <f>(AI435*0.05)</f>
        <v>375</v>
      </c>
      <c r="AL435" s="1614"/>
      <c r="AM435" s="879"/>
      <c r="AN435" s="2"/>
    </row>
    <row r="436" spans="2:40">
      <c r="B436" s="367"/>
      <c r="C436" s="201"/>
      <c r="D436" s="201"/>
      <c r="E436" s="201"/>
      <c r="F436" s="201"/>
      <c r="G436" s="1882"/>
      <c r="H436" s="201"/>
      <c r="I436" s="201"/>
      <c r="J436" s="182"/>
      <c r="K436" s="182"/>
      <c r="L436" s="182"/>
      <c r="M436" s="182"/>
      <c r="N436" s="182"/>
      <c r="O436" s="182"/>
      <c r="P436" s="1588"/>
      <c r="Q436" s="182"/>
      <c r="R436" s="182"/>
      <c r="S436" s="465"/>
      <c r="U436" s="553"/>
      <c r="V436" s="1580" t="s">
        <v>427</v>
      </c>
      <c r="W436" s="1600" t="s">
        <v>414</v>
      </c>
      <c r="X436" s="813" t="s">
        <v>74</v>
      </c>
      <c r="Y436" s="989">
        <v>42720</v>
      </c>
      <c r="Z436" s="813">
        <v>80</v>
      </c>
      <c r="AA436" s="1286" t="s">
        <v>35</v>
      </c>
      <c r="AB436" s="1004">
        <v>300</v>
      </c>
      <c r="AC436" s="813" t="s">
        <v>78</v>
      </c>
      <c r="AD436" s="814">
        <v>42725</v>
      </c>
      <c r="AE436" s="989">
        <v>42723</v>
      </c>
      <c r="AF436" s="813">
        <v>1602</v>
      </c>
      <c r="AG436" s="1287">
        <v>80000</v>
      </c>
      <c r="AH436" s="1287">
        <f>(AG436-Z436*1000)</f>
        <v>0</v>
      </c>
      <c r="AI436" s="1006">
        <f>(AG436*AB436/1000)</f>
        <v>24000</v>
      </c>
      <c r="AJ436" s="1285">
        <f>(AE436+30)</f>
        <v>42753</v>
      </c>
      <c r="AK436" s="1005">
        <f>(AI436*0.05)</f>
        <v>1200</v>
      </c>
      <c r="AL436" s="524"/>
      <c r="AM436" s="879"/>
    </row>
    <row r="437" spans="2:40">
      <c r="B437" s="367"/>
      <c r="C437" s="201"/>
      <c r="D437" s="201"/>
      <c r="E437" s="201"/>
      <c r="F437" s="201"/>
      <c r="G437" s="201"/>
      <c r="H437" s="1469"/>
      <c r="I437" s="1469"/>
      <c r="J437" s="1469"/>
      <c r="K437" s="1469"/>
      <c r="L437" s="1469"/>
      <c r="M437" s="838"/>
      <c r="N437" s="1469"/>
      <c r="O437" s="1469"/>
      <c r="P437" s="1599"/>
      <c r="Q437" s="1469"/>
      <c r="R437" s="838"/>
      <c r="S437" s="1473"/>
      <c r="U437" s="553"/>
      <c r="V437" s="567"/>
      <c r="W437" s="182"/>
      <c r="X437" s="182"/>
      <c r="Y437" s="182"/>
      <c r="Z437" s="182"/>
      <c r="AA437" s="182"/>
      <c r="AB437" s="182"/>
      <c r="AC437" s="182"/>
      <c r="AD437" s="182"/>
      <c r="AE437" s="182"/>
      <c r="AF437" s="182"/>
      <c r="AG437" s="182"/>
      <c r="AH437" s="182"/>
      <c r="AI437" s="182"/>
      <c r="AJ437" s="182"/>
      <c r="AK437" s="182"/>
      <c r="AL437" s="339"/>
      <c r="AM437" s="879"/>
    </row>
    <row r="438" spans="2:40">
      <c r="B438" s="367"/>
      <c r="C438" s="201"/>
      <c r="D438" s="201"/>
      <c r="E438" s="201"/>
      <c r="F438" s="201"/>
      <c r="G438" s="201"/>
      <c r="H438" s="1469"/>
      <c r="I438" s="1469"/>
      <c r="J438" s="1469"/>
      <c r="K438" s="1469"/>
      <c r="L438" s="1469"/>
      <c r="M438" s="1469"/>
      <c r="N438" s="1469"/>
      <c r="O438" s="1469"/>
      <c r="P438" s="1599"/>
      <c r="Q438" s="1469"/>
      <c r="R438" s="1469"/>
      <c r="S438" s="1473"/>
      <c r="U438" s="553"/>
      <c r="V438" s="567"/>
      <c r="W438" s="182"/>
      <c r="X438" s="182"/>
      <c r="Y438" s="182"/>
      <c r="Z438" s="182"/>
      <c r="AA438" s="182"/>
      <c r="AB438" s="182"/>
      <c r="AC438" s="182"/>
      <c r="AD438" s="182"/>
      <c r="AE438" s="182"/>
      <c r="AF438" s="182"/>
      <c r="AG438" s="182"/>
      <c r="AH438" s="182"/>
      <c r="AI438" s="182"/>
      <c r="AJ438" s="182"/>
      <c r="AK438" s="182"/>
      <c r="AL438" s="339"/>
      <c r="AM438" s="724"/>
    </row>
    <row r="439" spans="2:40">
      <c r="B439" s="367"/>
      <c r="C439" s="201"/>
      <c r="D439" s="201"/>
      <c r="E439" s="201"/>
      <c r="F439" s="201"/>
      <c r="G439" s="201"/>
      <c r="H439" s="1469"/>
      <c r="I439" s="1469"/>
      <c r="J439" s="1469"/>
      <c r="K439" s="1469"/>
      <c r="L439" s="1469"/>
      <c r="M439" s="838"/>
      <c r="N439" s="1469"/>
      <c r="O439" s="1469"/>
      <c r="P439" s="1599"/>
      <c r="Q439" s="1469"/>
      <c r="R439" s="838"/>
      <c r="S439" s="1473"/>
      <c r="U439" s="553"/>
      <c r="V439" s="567"/>
      <c r="W439" s="182"/>
      <c r="X439" s="182"/>
      <c r="Y439" s="182"/>
      <c r="Z439" s="182"/>
      <c r="AA439" s="182"/>
      <c r="AB439" s="182"/>
      <c r="AC439" s="182"/>
      <c r="AD439" s="182"/>
      <c r="AE439" s="182"/>
      <c r="AF439" s="182"/>
      <c r="AG439" s="182"/>
      <c r="AH439" s="182"/>
      <c r="AI439" s="182"/>
      <c r="AJ439" s="182"/>
      <c r="AK439" s="182"/>
      <c r="AL439" s="339"/>
    </row>
    <row r="440" spans="2:40" ht="15" thickBot="1">
      <c r="B440" s="477"/>
      <c r="C440" s="640"/>
      <c r="D440" s="640"/>
      <c r="E440" s="640"/>
      <c r="F440" s="640"/>
      <c r="G440" s="639"/>
      <c r="H440" s="478"/>
      <c r="I440" s="478"/>
      <c r="J440" s="478"/>
      <c r="K440" s="1474"/>
      <c r="L440" s="478"/>
      <c r="M440" s="449"/>
      <c r="N440" s="1475"/>
      <c r="O440" s="478"/>
      <c r="P440" s="518">
        <f>SUM(P430:P439)</f>
        <v>16375</v>
      </c>
      <c r="Q440" s="759"/>
      <c r="R440" s="518">
        <f>(P440*0.05)</f>
        <v>818.75</v>
      </c>
      <c r="S440" s="1476"/>
      <c r="U440" s="553"/>
      <c r="V440" s="567"/>
      <c r="W440" s="182"/>
      <c r="X440" s="182"/>
      <c r="Y440" s="182"/>
      <c r="Z440" s="182"/>
      <c r="AA440" s="182"/>
      <c r="AB440" s="182"/>
      <c r="AC440" s="182"/>
      <c r="AD440" s="182"/>
      <c r="AE440" s="182"/>
      <c r="AF440" s="182"/>
      <c r="AG440" s="182"/>
      <c r="AH440" s="182"/>
      <c r="AI440" s="182"/>
      <c r="AJ440" s="182"/>
      <c r="AK440" s="182"/>
      <c r="AL440" s="339"/>
    </row>
    <row r="441" spans="2:40" ht="15" thickBot="1">
      <c r="S441" s="892"/>
      <c r="U441" s="581"/>
      <c r="V441" s="582"/>
      <c r="W441" s="326"/>
      <c r="X441" s="326"/>
      <c r="Y441" s="326"/>
      <c r="Z441" s="326"/>
      <c r="AA441" s="326"/>
      <c r="AB441" s="326"/>
      <c r="AC441" s="326"/>
      <c r="AD441" s="326"/>
      <c r="AE441" s="326"/>
      <c r="AF441" s="326"/>
      <c r="AG441" s="326"/>
      <c r="AH441" s="326"/>
      <c r="AI441" s="326"/>
      <c r="AJ441" s="326"/>
      <c r="AK441" s="326"/>
      <c r="AL441" s="327"/>
    </row>
    <row r="442" spans="2:40" ht="18.600000000000001" thickBot="1">
      <c r="B442" s="1597" t="s">
        <v>499</v>
      </c>
      <c r="S442" s="892"/>
    </row>
    <row r="443" spans="2:40" ht="24" thickBot="1">
      <c r="B443" s="3"/>
      <c r="C443" s="4"/>
      <c r="D443" s="4"/>
      <c r="E443" s="5" t="s">
        <v>14</v>
      </c>
      <c r="F443" s="5" t="s">
        <v>12</v>
      </c>
      <c r="G443" s="5"/>
      <c r="H443" s="4"/>
      <c r="I443" s="5" t="s">
        <v>15</v>
      </c>
      <c r="J443" s="5" t="s">
        <v>16</v>
      </c>
      <c r="K443" s="5" t="s">
        <v>12</v>
      </c>
      <c r="L443" s="5" t="s">
        <v>12</v>
      </c>
      <c r="M443" s="4"/>
      <c r="N443" s="4"/>
      <c r="O443" s="4"/>
      <c r="P443" s="4"/>
      <c r="Q443" s="5" t="s">
        <v>12</v>
      </c>
      <c r="R443" s="5" t="s">
        <v>17</v>
      </c>
      <c r="S443" s="5"/>
      <c r="V443" s="94" t="s">
        <v>526</v>
      </c>
      <c r="W443" t="s">
        <v>536</v>
      </c>
      <c r="Z443" s="2"/>
      <c r="AB443" t="s">
        <v>481</v>
      </c>
      <c r="AH443" s="999" t="s">
        <v>78</v>
      </c>
      <c r="AI443" s="999"/>
      <c r="AJ443" s="999"/>
      <c r="AK443" s="999"/>
      <c r="AL443" s="999" t="s">
        <v>537</v>
      </c>
    </row>
    <row r="444" spans="2:40">
      <c r="B444" s="7" t="s">
        <v>3</v>
      </c>
      <c r="C444" s="8" t="s">
        <v>4</v>
      </c>
      <c r="D444" s="9" t="s">
        <v>18</v>
      </c>
      <c r="E444" s="9" t="s">
        <v>19</v>
      </c>
      <c r="F444" s="9" t="s">
        <v>19</v>
      </c>
      <c r="G444" s="9" t="s">
        <v>20</v>
      </c>
      <c r="H444" s="9" t="s">
        <v>21</v>
      </c>
      <c r="I444" s="9" t="s">
        <v>22</v>
      </c>
      <c r="J444" s="9" t="s">
        <v>19</v>
      </c>
      <c r="K444" s="9" t="s">
        <v>23</v>
      </c>
      <c r="L444" s="9" t="s">
        <v>23</v>
      </c>
      <c r="M444" s="9" t="s">
        <v>24</v>
      </c>
      <c r="N444" s="9" t="s">
        <v>20</v>
      </c>
      <c r="O444" s="9" t="s">
        <v>25</v>
      </c>
      <c r="P444" s="9" t="s">
        <v>0</v>
      </c>
      <c r="Q444" s="9" t="s">
        <v>11</v>
      </c>
      <c r="R444" s="9" t="s">
        <v>11</v>
      </c>
      <c r="S444" s="9" t="s">
        <v>26</v>
      </c>
      <c r="U444" s="546"/>
      <c r="V444" s="548"/>
      <c r="W444" s="157"/>
      <c r="X444" s="6" t="s">
        <v>14</v>
      </c>
      <c r="Y444" s="6" t="s">
        <v>12</v>
      </c>
      <c r="Z444" s="6"/>
      <c r="AA444" s="4"/>
      <c r="AB444" s="6" t="s">
        <v>15</v>
      </c>
      <c r="AC444" s="6" t="s">
        <v>16</v>
      </c>
      <c r="AD444" s="6" t="s">
        <v>12</v>
      </c>
      <c r="AE444" s="6" t="s">
        <v>12</v>
      </c>
      <c r="AF444" s="4"/>
      <c r="AG444" s="4"/>
      <c r="AH444" s="10"/>
      <c r="AI444" s="10"/>
      <c r="AJ444" s="152" t="s">
        <v>12</v>
      </c>
      <c r="AK444" s="152" t="s">
        <v>17</v>
      </c>
      <c r="AL444" s="8"/>
      <c r="AM444" s="685"/>
      <c r="AN444" s="2"/>
    </row>
    <row r="445" spans="2:40" ht="15" thickBot="1">
      <c r="B445" s="12"/>
      <c r="C445" s="194"/>
      <c r="D445" s="194"/>
      <c r="E445" s="195" t="s">
        <v>3</v>
      </c>
      <c r="F445" s="195" t="s">
        <v>18</v>
      </c>
      <c r="G445" s="195"/>
      <c r="H445" s="194"/>
      <c r="I445" s="195" t="s">
        <v>21</v>
      </c>
      <c r="J445" s="195" t="s">
        <v>3</v>
      </c>
      <c r="K445" s="195" t="s">
        <v>27</v>
      </c>
      <c r="L445" s="195" t="s">
        <v>28</v>
      </c>
      <c r="M445" s="194"/>
      <c r="N445" s="194"/>
      <c r="O445" s="194"/>
      <c r="P445" s="194"/>
      <c r="Q445" s="195" t="s">
        <v>33</v>
      </c>
      <c r="R445" s="195" t="s">
        <v>30</v>
      </c>
      <c r="S445" s="9"/>
      <c r="U445" s="179"/>
      <c r="V445" s="469" t="s">
        <v>4</v>
      </c>
      <c r="W445" s="153" t="s">
        <v>18</v>
      </c>
      <c r="X445" s="8" t="s">
        <v>19</v>
      </c>
      <c r="Y445" s="8" t="s">
        <v>19</v>
      </c>
      <c r="Z445" s="8" t="s">
        <v>20</v>
      </c>
      <c r="AA445" s="8" t="s">
        <v>21</v>
      </c>
      <c r="AB445" s="8" t="s">
        <v>22</v>
      </c>
      <c r="AC445" s="8" t="s">
        <v>19</v>
      </c>
      <c r="AD445" s="8" t="s">
        <v>23</v>
      </c>
      <c r="AE445" s="8" t="s">
        <v>23</v>
      </c>
      <c r="AF445" s="8" t="s">
        <v>24</v>
      </c>
      <c r="AG445" s="8" t="s">
        <v>20</v>
      </c>
      <c r="AH445" s="8" t="s">
        <v>25</v>
      </c>
      <c r="AI445" s="8" t="s">
        <v>0</v>
      </c>
      <c r="AJ445" s="152" t="s">
        <v>11</v>
      </c>
      <c r="AK445" s="152" t="s">
        <v>11</v>
      </c>
      <c r="AL445" s="8" t="s">
        <v>26</v>
      </c>
    </row>
    <row r="446" spans="2:40">
      <c r="B446" s="695" t="s">
        <v>471</v>
      </c>
      <c r="C446" s="1003" t="s">
        <v>436</v>
      </c>
      <c r="D446" s="1397">
        <v>5</v>
      </c>
      <c r="E446" s="1286" t="s">
        <v>36</v>
      </c>
      <c r="F446" s="1285">
        <v>42775</v>
      </c>
      <c r="G446" s="1287">
        <v>20</v>
      </c>
      <c r="H446" s="1286" t="s">
        <v>35</v>
      </c>
      <c r="I446" s="1005">
        <v>270</v>
      </c>
      <c r="J446" s="1400"/>
      <c r="K446" s="1570">
        <v>42781</v>
      </c>
      <c r="L446" s="1285">
        <v>42775</v>
      </c>
      <c r="M446" s="1286">
        <v>9377</v>
      </c>
      <c r="N446" s="1287">
        <v>20000</v>
      </c>
      <c r="O446" s="1287">
        <f>(N446-G446*1000)</f>
        <v>0</v>
      </c>
      <c r="P446" s="1006">
        <f>(N446*I446/1000)</f>
        <v>5400</v>
      </c>
      <c r="Q446" s="1285">
        <f>(L446+10)</f>
        <v>42785</v>
      </c>
      <c r="R446" s="1005">
        <f>(P446*0.05)</f>
        <v>270</v>
      </c>
      <c r="S446" s="1471"/>
      <c r="U446" s="179"/>
      <c r="V446" s="549"/>
      <c r="W446" s="224"/>
      <c r="X446" s="8" t="s">
        <v>3</v>
      </c>
      <c r="Y446" s="8" t="s">
        <v>18</v>
      </c>
      <c r="Z446" s="8"/>
      <c r="AA446" s="10"/>
      <c r="AB446" s="8" t="s">
        <v>21</v>
      </c>
      <c r="AC446" s="8" t="s">
        <v>3</v>
      </c>
      <c r="AD446" s="8" t="s">
        <v>27</v>
      </c>
      <c r="AE446" s="8" t="s">
        <v>28</v>
      </c>
      <c r="AF446" s="10"/>
      <c r="AG446" s="10"/>
      <c r="AH446" s="10"/>
      <c r="AI446" s="10"/>
      <c r="AJ446" s="152" t="s">
        <v>29</v>
      </c>
      <c r="AK446" s="152" t="s">
        <v>30</v>
      </c>
      <c r="AL446" s="8"/>
      <c r="AM446" s="256"/>
      <c r="AN446" s="256"/>
    </row>
    <row r="447" spans="2:40" ht="15" thickBot="1">
      <c r="B447" s="390" t="s">
        <v>514</v>
      </c>
      <c r="C447" s="1580" t="s">
        <v>427</v>
      </c>
      <c r="D447" s="1600" t="s">
        <v>262</v>
      </c>
      <c r="E447" s="813" t="s">
        <v>74</v>
      </c>
      <c r="F447" s="989">
        <v>42779</v>
      </c>
      <c r="G447" s="813">
        <v>20</v>
      </c>
      <c r="H447" s="1286" t="s">
        <v>35</v>
      </c>
      <c r="I447" s="1004">
        <v>335</v>
      </c>
      <c r="J447" s="813" t="s">
        <v>78</v>
      </c>
      <c r="K447" s="814">
        <v>42783</v>
      </c>
      <c r="L447" s="989">
        <v>42779</v>
      </c>
      <c r="M447" s="813">
        <v>1667</v>
      </c>
      <c r="N447" s="1287">
        <v>20000</v>
      </c>
      <c r="O447" s="1287">
        <f>(N447-G447*1000)</f>
        <v>0</v>
      </c>
      <c r="P447" s="1006">
        <f>(N447*I447/1000)</f>
        <v>6700</v>
      </c>
      <c r="Q447" s="1285">
        <f>(L447+30)</f>
        <v>42809</v>
      </c>
      <c r="R447" s="1005">
        <f>(P447*0.05)</f>
        <v>335</v>
      </c>
      <c r="S447" s="465"/>
      <c r="U447" s="179"/>
      <c r="V447" s="550"/>
      <c r="W447" s="155"/>
      <c r="X447" s="14"/>
      <c r="Y447" s="13"/>
      <c r="Z447" s="14"/>
      <c r="AA447" s="13"/>
      <c r="AB447" s="14"/>
      <c r="AC447" s="13"/>
      <c r="AD447" s="13"/>
      <c r="AE447" s="13"/>
      <c r="AF447" s="13"/>
      <c r="AG447" s="560"/>
      <c r="AH447" s="560"/>
      <c r="AI447" s="560"/>
      <c r="AJ447" s="1603"/>
      <c r="AK447" s="560"/>
      <c r="AL447" s="13"/>
      <c r="AM447" s="256"/>
      <c r="AN447" s="256"/>
    </row>
    <row r="448" spans="2:40">
      <c r="B448" s="1200" t="s">
        <v>510</v>
      </c>
      <c r="C448" s="369" t="s">
        <v>427</v>
      </c>
      <c r="D448" s="1092" t="s">
        <v>287</v>
      </c>
      <c r="E448" s="209" t="s">
        <v>101</v>
      </c>
      <c r="F448" s="210">
        <v>42781</v>
      </c>
      <c r="G448" s="209">
        <v>20</v>
      </c>
      <c r="H448" s="196" t="s">
        <v>35</v>
      </c>
      <c r="I448" s="211">
        <v>335</v>
      </c>
      <c r="J448" s="209" t="s">
        <v>78</v>
      </c>
      <c r="K448" s="212">
        <v>42783</v>
      </c>
      <c r="L448" s="210">
        <v>42781</v>
      </c>
      <c r="M448" s="209">
        <v>9395</v>
      </c>
      <c r="N448" s="198">
        <v>20000</v>
      </c>
      <c r="O448" s="198">
        <f>(N448-G448*1000)</f>
        <v>0</v>
      </c>
      <c r="P448" s="199">
        <f>(N448*I448/1000)</f>
        <v>6700</v>
      </c>
      <c r="Q448" s="197">
        <f>(L448+30)</f>
        <v>42811</v>
      </c>
      <c r="R448" s="200">
        <f>(P448*0.05)</f>
        <v>335</v>
      </c>
      <c r="S448" s="465"/>
      <c r="U448" s="551"/>
      <c r="V448" s="647" t="s">
        <v>436</v>
      </c>
      <c r="W448" s="495">
        <v>1</v>
      </c>
      <c r="X448" s="381" t="s">
        <v>36</v>
      </c>
      <c r="Y448" s="382">
        <v>42626</v>
      </c>
      <c r="Z448" s="387">
        <v>10</v>
      </c>
      <c r="AA448" s="381" t="s">
        <v>35</v>
      </c>
      <c r="AB448" s="389">
        <v>255</v>
      </c>
      <c r="AC448" s="385"/>
      <c r="AD448" s="1541">
        <v>42626</v>
      </c>
      <c r="AE448" s="382">
        <v>42626</v>
      </c>
      <c r="AF448" s="381">
        <v>8895</v>
      </c>
      <c r="AG448" s="387">
        <v>10000</v>
      </c>
      <c r="AH448" s="387">
        <f t="shared" ref="AH448:AH453" si="45">(AG448-Z448*1000)</f>
        <v>0</v>
      </c>
      <c r="AI448" s="388">
        <f t="shared" ref="AI448:AI453" si="46">(AG448*AB448/1000)</f>
        <v>2550</v>
      </c>
      <c r="AJ448" s="382">
        <f t="shared" ref="AJ448:AJ453" si="47">(AE448+10)</f>
        <v>42636</v>
      </c>
      <c r="AK448" s="1935">
        <f t="shared" ref="AK448:AK453" si="48">(AI448*0.05)</f>
        <v>127.5</v>
      </c>
      <c r="AL448" s="635"/>
      <c r="AM448" s="256"/>
      <c r="AN448" s="256"/>
    </row>
    <row r="449" spans="2:40">
      <c r="B449" s="390" t="s">
        <v>559</v>
      </c>
      <c r="C449" s="1003" t="s">
        <v>558</v>
      </c>
      <c r="D449" s="1600" t="s">
        <v>393</v>
      </c>
      <c r="E449" s="813" t="s">
        <v>101</v>
      </c>
      <c r="F449" s="989">
        <v>42781</v>
      </c>
      <c r="G449" s="813">
        <v>10</v>
      </c>
      <c r="H449" s="1286" t="s">
        <v>35</v>
      </c>
      <c r="I449" s="1004">
        <v>154</v>
      </c>
      <c r="J449" s="813" t="s">
        <v>78</v>
      </c>
      <c r="K449" s="814">
        <v>42795</v>
      </c>
      <c r="L449" s="989">
        <v>42790</v>
      </c>
      <c r="M449" s="813">
        <v>1711</v>
      </c>
      <c r="N449" s="1287">
        <v>7000</v>
      </c>
      <c r="O449" s="1287">
        <f>(N449-G449*1000)</f>
        <v>-3000</v>
      </c>
      <c r="P449" s="1006">
        <f>(N449*I449/1000)</f>
        <v>1078</v>
      </c>
      <c r="Q449" s="1285">
        <f>(L449+30)</f>
        <v>42820</v>
      </c>
      <c r="R449" s="1005">
        <f>(P449*0.05)</f>
        <v>53.900000000000006</v>
      </c>
      <c r="S449" s="465"/>
      <c r="U449" s="553"/>
      <c r="V449" s="1003" t="s">
        <v>436</v>
      </c>
      <c r="W449" s="1397">
        <v>2</v>
      </c>
      <c r="X449" s="1286" t="s">
        <v>36</v>
      </c>
      <c r="Y449" s="1285">
        <v>42626</v>
      </c>
      <c r="Z449" s="1287">
        <v>10</v>
      </c>
      <c r="AA449" s="1286" t="s">
        <v>35</v>
      </c>
      <c r="AB449" s="1005">
        <v>255</v>
      </c>
      <c r="AC449" s="1400"/>
      <c r="AD449" s="1570">
        <v>42635</v>
      </c>
      <c r="AE449" s="1285">
        <v>42632</v>
      </c>
      <c r="AF449" s="1286">
        <v>8922</v>
      </c>
      <c r="AG449" s="1287">
        <v>10000</v>
      </c>
      <c r="AH449" s="1287">
        <f t="shared" si="45"/>
        <v>0</v>
      </c>
      <c r="AI449" s="1006">
        <f t="shared" si="46"/>
        <v>2550</v>
      </c>
      <c r="AJ449" s="1285">
        <f t="shared" si="47"/>
        <v>42642</v>
      </c>
      <c r="AK449" s="1005">
        <f t="shared" si="48"/>
        <v>127.5</v>
      </c>
      <c r="AL449" s="636"/>
      <c r="AM449" s="681"/>
      <c r="AN449" s="681"/>
    </row>
    <row r="450" spans="2:40">
      <c r="B450" s="390" t="s">
        <v>430</v>
      </c>
      <c r="C450" s="881" t="s">
        <v>409</v>
      </c>
      <c r="D450" s="1397">
        <v>8</v>
      </c>
      <c r="E450" s="1286" t="s">
        <v>74</v>
      </c>
      <c r="F450" s="1285">
        <v>42786</v>
      </c>
      <c r="G450" s="1287">
        <v>30</v>
      </c>
      <c r="H450" s="1286" t="s">
        <v>35</v>
      </c>
      <c r="I450" s="1005">
        <v>305</v>
      </c>
      <c r="J450" s="1400"/>
      <c r="K450" s="1570">
        <v>42790</v>
      </c>
      <c r="L450" s="1285">
        <v>42787</v>
      </c>
      <c r="M450" s="1286">
        <v>1695</v>
      </c>
      <c r="N450" s="1287">
        <v>30000</v>
      </c>
      <c r="O450" s="1287">
        <f>(N450-G450*1000)</f>
        <v>0</v>
      </c>
      <c r="P450" s="1006">
        <f>(N450*I450/1000)</f>
        <v>9150</v>
      </c>
      <c r="Q450" s="1285">
        <f>(L450+28)</f>
        <v>42815</v>
      </c>
      <c r="R450" s="1005">
        <f>(P450*0.05)</f>
        <v>457.5</v>
      </c>
      <c r="S450" s="465"/>
      <c r="U450" s="553"/>
      <c r="V450" s="1003" t="s">
        <v>436</v>
      </c>
      <c r="W450" s="1397">
        <v>3</v>
      </c>
      <c r="X450" s="1286" t="s">
        <v>36</v>
      </c>
      <c r="Y450" s="1285">
        <v>42684</v>
      </c>
      <c r="Z450" s="1287">
        <v>20</v>
      </c>
      <c r="AA450" s="1286" t="s">
        <v>35</v>
      </c>
      <c r="AB450" s="1005">
        <v>255</v>
      </c>
      <c r="AC450" s="1400"/>
      <c r="AD450" s="1570">
        <v>42685</v>
      </c>
      <c r="AE450" s="1285">
        <v>42688</v>
      </c>
      <c r="AF450" s="1286">
        <v>1475</v>
      </c>
      <c r="AG450" s="1287">
        <v>20000</v>
      </c>
      <c r="AH450" s="1287">
        <f t="shared" si="45"/>
        <v>0</v>
      </c>
      <c r="AI450" s="1006">
        <f t="shared" si="46"/>
        <v>5100</v>
      </c>
      <c r="AJ450" s="1285">
        <f t="shared" si="47"/>
        <v>42698</v>
      </c>
      <c r="AK450" s="1005">
        <f t="shared" si="48"/>
        <v>255</v>
      </c>
      <c r="AL450" s="636"/>
      <c r="AM450" s="685"/>
      <c r="AN450" s="1357"/>
    </row>
    <row r="451" spans="2:40">
      <c r="B451" s="367"/>
      <c r="C451" s="201"/>
      <c r="D451" s="201"/>
      <c r="E451" s="201"/>
      <c r="F451" s="201"/>
      <c r="G451" s="201"/>
      <c r="H451" s="201"/>
      <c r="I451" s="201"/>
      <c r="J451" s="182"/>
      <c r="K451" s="182"/>
      <c r="L451" s="182"/>
      <c r="M451" s="182"/>
      <c r="N451" s="182"/>
      <c r="O451" s="182"/>
      <c r="P451" s="1588"/>
      <c r="Q451" s="182"/>
      <c r="R451" s="182"/>
      <c r="S451" s="465"/>
      <c r="U451" s="553"/>
      <c r="V451" s="1003" t="s">
        <v>436</v>
      </c>
      <c r="W451" s="1397">
        <v>4</v>
      </c>
      <c r="X451" s="1286" t="s">
        <v>74</v>
      </c>
      <c r="Y451" s="1285">
        <v>42712</v>
      </c>
      <c r="Z451" s="1287">
        <v>20</v>
      </c>
      <c r="AA451" s="1286" t="s">
        <v>35</v>
      </c>
      <c r="AB451" s="1005">
        <v>255</v>
      </c>
      <c r="AC451" s="1400"/>
      <c r="AD451" s="1570">
        <v>42716</v>
      </c>
      <c r="AE451" s="1285">
        <v>42714</v>
      </c>
      <c r="AF451" s="1286">
        <v>1563</v>
      </c>
      <c r="AG451" s="1287">
        <v>20000</v>
      </c>
      <c r="AH451" s="1287">
        <f t="shared" si="45"/>
        <v>0</v>
      </c>
      <c r="AI451" s="1006">
        <f t="shared" si="46"/>
        <v>5100</v>
      </c>
      <c r="AJ451" s="1285">
        <f t="shared" si="47"/>
        <v>42724</v>
      </c>
      <c r="AK451" s="1005">
        <f t="shared" si="48"/>
        <v>255</v>
      </c>
      <c r="AL451" s="636"/>
      <c r="AM451" s="685"/>
      <c r="AN451" s="2"/>
    </row>
    <row r="452" spans="2:40">
      <c r="B452" s="367"/>
      <c r="C452" s="201"/>
      <c r="D452" s="201"/>
      <c r="E452" s="201"/>
      <c r="F452" s="201"/>
      <c r="G452" s="1882"/>
      <c r="H452" s="201"/>
      <c r="I452" s="201"/>
      <c r="J452" s="182"/>
      <c r="K452" s="182"/>
      <c r="L452" s="182"/>
      <c r="M452" s="182"/>
      <c r="N452" s="182"/>
      <c r="O452" s="182"/>
      <c r="P452" s="1588"/>
      <c r="Q452" s="182"/>
      <c r="R452" s="182"/>
      <c r="S452" s="465"/>
      <c r="U452" s="553"/>
      <c r="V452" s="1003" t="s">
        <v>436</v>
      </c>
      <c r="W452" s="1397">
        <v>5</v>
      </c>
      <c r="X452" s="1286" t="s">
        <v>36</v>
      </c>
      <c r="Y452" s="1285">
        <v>42775</v>
      </c>
      <c r="Z452" s="1287">
        <v>20</v>
      </c>
      <c r="AA452" s="1286" t="s">
        <v>35</v>
      </c>
      <c r="AB452" s="1005">
        <v>270</v>
      </c>
      <c r="AC452" s="1400"/>
      <c r="AD452" s="1570">
        <v>42781</v>
      </c>
      <c r="AE452" s="1285">
        <v>42775</v>
      </c>
      <c r="AF452" s="1286">
        <v>9377</v>
      </c>
      <c r="AG452" s="1287">
        <v>20000</v>
      </c>
      <c r="AH452" s="1287">
        <f t="shared" si="45"/>
        <v>0</v>
      </c>
      <c r="AI452" s="1006">
        <f t="shared" si="46"/>
        <v>5400</v>
      </c>
      <c r="AJ452" s="1285">
        <f t="shared" si="47"/>
        <v>42785</v>
      </c>
      <c r="AK452" s="1005">
        <f t="shared" si="48"/>
        <v>270</v>
      </c>
      <c r="AL452" s="637"/>
      <c r="AM452" s="685"/>
      <c r="AN452" s="2"/>
    </row>
    <row r="453" spans="2:40" ht="15" thickBot="1">
      <c r="B453" s="367"/>
      <c r="C453" s="201"/>
      <c r="D453" s="201"/>
      <c r="E453" s="201"/>
      <c r="F453" s="201"/>
      <c r="G453" s="201"/>
      <c r="H453" s="1469"/>
      <c r="I453" s="1469"/>
      <c r="J453" s="1469"/>
      <c r="K453" s="1469"/>
      <c r="L453" s="1469"/>
      <c r="M453" s="838"/>
      <c r="N453" s="1469"/>
      <c r="O453" s="1469"/>
      <c r="P453" s="1599"/>
      <c r="Q453" s="1469"/>
      <c r="R453" s="838"/>
      <c r="S453" s="1473"/>
      <c r="U453" s="581"/>
      <c r="V453" s="1419" t="s">
        <v>436</v>
      </c>
      <c r="W453" s="1533">
        <v>6</v>
      </c>
      <c r="X453" s="1534" t="s">
        <v>36</v>
      </c>
      <c r="Y453" s="1535">
        <v>42824</v>
      </c>
      <c r="Z453" s="1500">
        <v>20</v>
      </c>
      <c r="AA453" s="1534" t="s">
        <v>35</v>
      </c>
      <c r="AB453" s="1424">
        <v>270</v>
      </c>
      <c r="AC453" s="1656"/>
      <c r="AD453" s="1536">
        <v>42832</v>
      </c>
      <c r="AE453" s="1535">
        <v>42832</v>
      </c>
      <c r="AF453" s="1534" t="s">
        <v>78</v>
      </c>
      <c r="AG453" s="1500">
        <v>20000</v>
      </c>
      <c r="AH453" s="1500">
        <f t="shared" si="45"/>
        <v>0</v>
      </c>
      <c r="AI453" s="1425">
        <f t="shared" si="46"/>
        <v>5400</v>
      </c>
      <c r="AJ453" s="1535">
        <f t="shared" si="47"/>
        <v>42842</v>
      </c>
      <c r="AK453" s="1424">
        <f t="shared" si="48"/>
        <v>270</v>
      </c>
      <c r="AL453" s="1933"/>
      <c r="AM453" s="879"/>
      <c r="AN453" s="2"/>
    </row>
    <row r="454" spans="2:40" ht="15" thickBot="1">
      <c r="B454" s="1200"/>
      <c r="C454" s="1419"/>
      <c r="D454" s="1993"/>
      <c r="E454" s="1840"/>
      <c r="F454" s="1861"/>
      <c r="G454" s="1840"/>
      <c r="H454" s="1534"/>
      <c r="I454" s="1862"/>
      <c r="J454" s="1840"/>
      <c r="K454" s="1863"/>
      <c r="L454" s="1861"/>
      <c r="M454" s="1840"/>
      <c r="N454" s="1500"/>
      <c r="O454" s="1500"/>
      <c r="P454" s="1425"/>
      <c r="Q454" s="1535"/>
      <c r="R454" s="1424"/>
      <c r="S454" s="1473"/>
      <c r="AM454" s="879"/>
      <c r="AN454" s="2"/>
    </row>
    <row r="455" spans="2:40" ht="24" thickBot="1">
      <c r="B455" s="367"/>
      <c r="C455" s="201"/>
      <c r="D455" s="201"/>
      <c r="E455" s="201"/>
      <c r="F455" s="201"/>
      <c r="G455" s="201"/>
      <c r="H455" s="1469"/>
      <c r="I455" s="1469"/>
      <c r="J455" s="1469"/>
      <c r="K455" s="1469"/>
      <c r="L455" s="1469"/>
      <c r="M455" s="838"/>
      <c r="N455" s="1469"/>
      <c r="O455" s="1469"/>
      <c r="P455" s="1599"/>
      <c r="Q455" s="1469"/>
      <c r="R455" s="838"/>
      <c r="S455" s="1473"/>
      <c r="V455" s="94" t="s">
        <v>527</v>
      </c>
      <c r="W455" t="s">
        <v>429</v>
      </c>
      <c r="Y455" t="s">
        <v>330</v>
      </c>
      <c r="Z455" s="2"/>
      <c r="AB455" t="s">
        <v>336</v>
      </c>
      <c r="AD455" t="s">
        <v>410</v>
      </c>
      <c r="AH455" s="1193" t="s">
        <v>78</v>
      </c>
      <c r="AI455" s="1194"/>
      <c r="AJ455" s="1194"/>
      <c r="AK455" s="1194"/>
      <c r="AL455" s="1195"/>
      <c r="AM455" s="879"/>
      <c r="AN455" s="2"/>
    </row>
    <row r="456" spans="2:40" ht="15" thickBot="1">
      <c r="B456" s="477"/>
      <c r="C456" s="640"/>
      <c r="D456" s="640"/>
      <c r="E456" s="640"/>
      <c r="F456" s="640"/>
      <c r="G456" s="639"/>
      <c r="H456" s="478"/>
      <c r="I456" s="478"/>
      <c r="J456" s="478"/>
      <c r="K456" s="1474"/>
      <c r="L456" s="478"/>
      <c r="M456" s="449"/>
      <c r="N456" s="1475"/>
      <c r="O456" s="478"/>
      <c r="P456" s="518">
        <f>SUM(P446:P455)</f>
        <v>29028</v>
      </c>
      <c r="Q456" s="759"/>
      <c r="R456" s="518">
        <f>(P456*0.05)</f>
        <v>1451.4</v>
      </c>
      <c r="S456" s="1476"/>
      <c r="U456" s="546"/>
      <c r="V456" s="548"/>
      <c r="W456" s="157"/>
      <c r="X456" s="6" t="s">
        <v>14</v>
      </c>
      <c r="Y456" s="6" t="s">
        <v>12</v>
      </c>
      <c r="Z456" s="6"/>
      <c r="AA456" s="4"/>
      <c r="AB456" s="6" t="s">
        <v>15</v>
      </c>
      <c r="AC456" s="6" t="s">
        <v>16</v>
      </c>
      <c r="AD456" s="6" t="s">
        <v>12</v>
      </c>
      <c r="AE456" s="6" t="s">
        <v>12</v>
      </c>
      <c r="AF456" s="4"/>
      <c r="AG456" s="4"/>
      <c r="AH456" s="10"/>
      <c r="AI456" s="10"/>
      <c r="AJ456" s="152" t="s">
        <v>12</v>
      </c>
      <c r="AK456" s="152" t="s">
        <v>17</v>
      </c>
      <c r="AL456" s="8"/>
      <c r="AM456" s="879"/>
      <c r="AN456" s="2"/>
    </row>
    <row r="457" spans="2:40">
      <c r="S457" s="892"/>
      <c r="U457" s="179"/>
      <c r="V457" s="469" t="s">
        <v>4</v>
      </c>
      <c r="W457" s="153" t="s">
        <v>18</v>
      </c>
      <c r="X457" s="8" t="s">
        <v>19</v>
      </c>
      <c r="Y457" s="8" t="s">
        <v>19</v>
      </c>
      <c r="Z457" s="8" t="s">
        <v>20</v>
      </c>
      <c r="AA457" s="8" t="s">
        <v>21</v>
      </c>
      <c r="AB457" s="8" t="s">
        <v>22</v>
      </c>
      <c r="AC457" s="8" t="s">
        <v>19</v>
      </c>
      <c r="AD457" s="8" t="s">
        <v>23</v>
      </c>
      <c r="AE457" s="8" t="s">
        <v>23</v>
      </c>
      <c r="AF457" s="8" t="s">
        <v>24</v>
      </c>
      <c r="AG457" s="8" t="s">
        <v>20</v>
      </c>
      <c r="AH457" s="8" t="s">
        <v>25</v>
      </c>
      <c r="AI457" s="8" t="s">
        <v>0</v>
      </c>
      <c r="AJ457" s="152" t="s">
        <v>11</v>
      </c>
      <c r="AK457" s="152" t="s">
        <v>11</v>
      </c>
      <c r="AL457" s="8" t="s">
        <v>26</v>
      </c>
      <c r="AM457" s="879"/>
      <c r="AN457" s="2"/>
    </row>
    <row r="458" spans="2:40" ht="18.600000000000001" thickBot="1">
      <c r="B458" s="1597" t="s">
        <v>562</v>
      </c>
      <c r="S458" s="892"/>
      <c r="U458" s="179"/>
      <c r="V458" s="549"/>
      <c r="W458" s="224"/>
      <c r="X458" s="8" t="s">
        <v>3</v>
      </c>
      <c r="Y458" s="8" t="s">
        <v>18</v>
      </c>
      <c r="Z458" s="8"/>
      <c r="AA458" s="10"/>
      <c r="AB458" s="8" t="s">
        <v>21</v>
      </c>
      <c r="AC458" s="8" t="s">
        <v>3</v>
      </c>
      <c r="AD458" s="8" t="s">
        <v>27</v>
      </c>
      <c r="AE458" s="8" t="s">
        <v>28</v>
      </c>
      <c r="AF458" s="10"/>
      <c r="AG458" s="10"/>
      <c r="AH458" s="10"/>
      <c r="AI458" s="10"/>
      <c r="AJ458" s="152" t="s">
        <v>29</v>
      </c>
      <c r="AK458" s="152" t="s">
        <v>30</v>
      </c>
      <c r="AL458" s="8"/>
      <c r="AM458" s="879"/>
      <c r="AN458" s="1492"/>
    </row>
    <row r="459" spans="2:40" ht="15" thickBot="1">
      <c r="B459" s="3"/>
      <c r="C459" s="4"/>
      <c r="D459" s="4"/>
      <c r="E459" s="5" t="s">
        <v>14</v>
      </c>
      <c r="F459" s="5" t="s">
        <v>12</v>
      </c>
      <c r="G459" s="5"/>
      <c r="H459" s="4"/>
      <c r="I459" s="5" t="s">
        <v>15</v>
      </c>
      <c r="J459" s="5" t="s">
        <v>16</v>
      </c>
      <c r="K459" s="5" t="s">
        <v>12</v>
      </c>
      <c r="L459" s="5" t="s">
        <v>12</v>
      </c>
      <c r="M459" s="4"/>
      <c r="N459" s="4"/>
      <c r="O459" s="4"/>
      <c r="P459" s="4"/>
      <c r="Q459" s="5" t="s">
        <v>12</v>
      </c>
      <c r="R459" s="5" t="s">
        <v>17</v>
      </c>
      <c r="S459" s="5"/>
      <c r="U459" s="179"/>
      <c r="V459" s="550"/>
      <c r="W459" s="155"/>
      <c r="X459" s="14"/>
      <c r="Y459" s="13"/>
      <c r="Z459" s="14"/>
      <c r="AA459" s="13"/>
      <c r="AB459" s="14"/>
      <c r="AC459" s="13"/>
      <c r="AD459" s="13"/>
      <c r="AE459" s="13"/>
      <c r="AF459" s="13"/>
      <c r="AG459" s="560"/>
      <c r="AH459" s="560"/>
      <c r="AI459" s="560"/>
      <c r="AJ459" s="1603"/>
      <c r="AK459" s="560"/>
      <c r="AL459" s="13"/>
      <c r="AM459" s="879"/>
      <c r="AN459" s="1357"/>
    </row>
    <row r="460" spans="2:40">
      <c r="B460" s="7" t="s">
        <v>3</v>
      </c>
      <c r="C460" s="8" t="s">
        <v>4</v>
      </c>
      <c r="D460" s="9" t="s">
        <v>18</v>
      </c>
      <c r="E460" s="9" t="s">
        <v>19</v>
      </c>
      <c r="F460" s="9" t="s">
        <v>19</v>
      </c>
      <c r="G460" s="9" t="s">
        <v>20</v>
      </c>
      <c r="H460" s="9" t="s">
        <v>21</v>
      </c>
      <c r="I460" s="9" t="s">
        <v>22</v>
      </c>
      <c r="J460" s="9" t="s">
        <v>19</v>
      </c>
      <c r="K460" s="9" t="s">
        <v>23</v>
      </c>
      <c r="L460" s="9" t="s">
        <v>23</v>
      </c>
      <c r="M460" s="9" t="s">
        <v>24</v>
      </c>
      <c r="N460" s="9" t="s">
        <v>20</v>
      </c>
      <c r="O460" s="9" t="s">
        <v>25</v>
      </c>
      <c r="P460" s="9" t="s">
        <v>0</v>
      </c>
      <c r="Q460" s="9" t="s">
        <v>11</v>
      </c>
      <c r="R460" s="9" t="s">
        <v>11</v>
      </c>
      <c r="S460" s="9" t="s">
        <v>26</v>
      </c>
      <c r="U460" s="551"/>
      <c r="V460" s="1657" t="s">
        <v>409</v>
      </c>
      <c r="W460" s="493">
        <v>1</v>
      </c>
      <c r="X460" s="370" t="s">
        <v>36</v>
      </c>
      <c r="Y460" s="371">
        <v>42410</v>
      </c>
      <c r="Z460" s="378">
        <v>50</v>
      </c>
      <c r="AA460" s="370" t="s">
        <v>35</v>
      </c>
      <c r="AB460" s="446">
        <v>305</v>
      </c>
      <c r="AC460" s="374"/>
      <c r="AD460" s="522">
        <v>42416</v>
      </c>
      <c r="AE460" s="371">
        <v>42412</v>
      </c>
      <c r="AF460" s="370">
        <v>8326</v>
      </c>
      <c r="AG460" s="387">
        <v>50000</v>
      </c>
      <c r="AH460" s="387">
        <f t="shared" ref="AH460:AH465" si="49">(AG460-Z460*1000)</f>
        <v>0</v>
      </c>
      <c r="AI460" s="388">
        <f t="shared" ref="AI460:AI465" si="50">(AG460*AB460/1000)</f>
        <v>15250</v>
      </c>
      <c r="AJ460" s="382">
        <f>(AE460+28)</f>
        <v>42440</v>
      </c>
      <c r="AK460" s="389">
        <f t="shared" ref="AK460:AK465" si="51">(AI460*0.05)</f>
        <v>762.5</v>
      </c>
      <c r="AL460" s="635"/>
      <c r="AM460" s="879"/>
    </row>
    <row r="461" spans="2:40" ht="15" thickBot="1">
      <c r="B461" s="810"/>
      <c r="C461" s="194"/>
      <c r="D461" s="194"/>
      <c r="E461" s="195" t="s">
        <v>3</v>
      </c>
      <c r="F461" s="195" t="s">
        <v>18</v>
      </c>
      <c r="G461" s="195"/>
      <c r="H461" s="194"/>
      <c r="I461" s="195" t="s">
        <v>21</v>
      </c>
      <c r="J461" s="195" t="s">
        <v>3</v>
      </c>
      <c r="K461" s="195" t="s">
        <v>27</v>
      </c>
      <c r="L461" s="195" t="s">
        <v>28</v>
      </c>
      <c r="M461" s="194"/>
      <c r="N461" s="194"/>
      <c r="O461" s="194"/>
      <c r="P461" s="194"/>
      <c r="Q461" s="195" t="s">
        <v>33</v>
      </c>
      <c r="R461" s="195" t="s">
        <v>30</v>
      </c>
      <c r="S461" s="9"/>
      <c r="U461" s="553"/>
      <c r="V461" s="369" t="s">
        <v>409</v>
      </c>
      <c r="W461" s="1397">
        <v>2</v>
      </c>
      <c r="X461" s="1286" t="s">
        <v>36</v>
      </c>
      <c r="Y461" s="1285">
        <v>42422</v>
      </c>
      <c r="Z461" s="1287">
        <v>100</v>
      </c>
      <c r="AA461" s="1286" t="s">
        <v>35</v>
      </c>
      <c r="AB461" s="1005">
        <v>305</v>
      </c>
      <c r="AC461" s="1400"/>
      <c r="AD461" s="1570">
        <v>42430</v>
      </c>
      <c r="AE461" s="1285">
        <v>42430</v>
      </c>
      <c r="AF461" s="1286">
        <v>8378</v>
      </c>
      <c r="AG461" s="1287">
        <v>100000</v>
      </c>
      <c r="AH461" s="1287">
        <f t="shared" si="49"/>
        <v>0</v>
      </c>
      <c r="AI461" s="1006">
        <f t="shared" si="50"/>
        <v>30500</v>
      </c>
      <c r="AJ461" s="1285">
        <f>(AE461+28)</f>
        <v>42458</v>
      </c>
      <c r="AK461" s="1005">
        <f t="shared" si="51"/>
        <v>1525</v>
      </c>
      <c r="AL461" s="636"/>
    </row>
    <row r="462" spans="2:40">
      <c r="B462" s="1200" t="s">
        <v>434</v>
      </c>
      <c r="C462" s="563" t="s">
        <v>436</v>
      </c>
      <c r="D462" s="480">
        <v>9</v>
      </c>
      <c r="E462" s="196">
        <v>3170</v>
      </c>
      <c r="F462" s="197">
        <v>42807</v>
      </c>
      <c r="G462" s="198">
        <v>130</v>
      </c>
      <c r="H462" s="196" t="s">
        <v>35</v>
      </c>
      <c r="I462" s="200">
        <v>260</v>
      </c>
      <c r="J462" s="335"/>
      <c r="K462" s="520">
        <v>42814</v>
      </c>
      <c r="L462" s="197">
        <v>42812</v>
      </c>
      <c r="M462" s="196">
        <v>9429</v>
      </c>
      <c r="N462" s="198">
        <v>130000</v>
      </c>
      <c r="O462" s="198">
        <f>(N462-G462*1000)</f>
        <v>0</v>
      </c>
      <c r="P462" s="199">
        <f>(N462*I462/1000)</f>
        <v>33800</v>
      </c>
      <c r="Q462" s="197">
        <f>(L462+10)</f>
        <v>42822</v>
      </c>
      <c r="R462" s="200">
        <f>(P462*0.05)</f>
        <v>1690</v>
      </c>
      <c r="S462" s="1471"/>
      <c r="U462" s="553"/>
      <c r="V462" s="369" t="s">
        <v>409</v>
      </c>
      <c r="W462" s="1397">
        <v>3</v>
      </c>
      <c r="X462" s="1286" t="s">
        <v>74</v>
      </c>
      <c r="Y462" s="1285">
        <v>42450</v>
      </c>
      <c r="Z462" s="1287">
        <v>100</v>
      </c>
      <c r="AA462" s="1286" t="s">
        <v>35</v>
      </c>
      <c r="AB462" s="1005">
        <v>305</v>
      </c>
      <c r="AC462" s="1400"/>
      <c r="AD462" s="1570">
        <v>42458</v>
      </c>
      <c r="AE462" s="1285">
        <v>42462</v>
      </c>
      <c r="AF462" s="1286">
        <v>8474</v>
      </c>
      <c r="AG462" s="1287">
        <v>100000</v>
      </c>
      <c r="AH462" s="1287">
        <f t="shared" si="49"/>
        <v>0</v>
      </c>
      <c r="AI462" s="1006">
        <f t="shared" si="50"/>
        <v>30500</v>
      </c>
      <c r="AJ462" s="1285">
        <f t="shared" ref="AJ462:AJ471" si="52">(AE462+28)</f>
        <v>42490</v>
      </c>
      <c r="AK462" s="1005">
        <f t="shared" si="51"/>
        <v>1525</v>
      </c>
      <c r="AL462" s="636"/>
    </row>
    <row r="463" spans="2:40">
      <c r="B463" s="1200" t="s">
        <v>510</v>
      </c>
      <c r="C463" s="369" t="s">
        <v>427</v>
      </c>
      <c r="D463" s="1092" t="s">
        <v>324</v>
      </c>
      <c r="E463" s="209" t="s">
        <v>101</v>
      </c>
      <c r="F463" s="210">
        <v>42809</v>
      </c>
      <c r="G463" s="209">
        <v>10</v>
      </c>
      <c r="H463" s="196" t="s">
        <v>35</v>
      </c>
      <c r="I463" s="211">
        <v>335</v>
      </c>
      <c r="J463" s="209" t="s">
        <v>78</v>
      </c>
      <c r="K463" s="212">
        <v>42814</v>
      </c>
      <c r="L463" s="210">
        <v>42812</v>
      </c>
      <c r="M463" s="209">
        <v>1792</v>
      </c>
      <c r="N463" s="198">
        <v>10000</v>
      </c>
      <c r="O463" s="198">
        <f>(N463-G463*1000)</f>
        <v>0</v>
      </c>
      <c r="P463" s="199">
        <f>(N463*I463/1000)</f>
        <v>3350</v>
      </c>
      <c r="Q463" s="197">
        <f>(L463+30)</f>
        <v>42842</v>
      </c>
      <c r="R463" s="200">
        <f>(P463*0.05)</f>
        <v>167.5</v>
      </c>
      <c r="S463" s="465"/>
      <c r="U463" s="553"/>
      <c r="V463" s="369" t="s">
        <v>409</v>
      </c>
      <c r="W463" s="1397">
        <v>4</v>
      </c>
      <c r="X463" s="1286" t="s">
        <v>74</v>
      </c>
      <c r="Y463" s="1285">
        <v>42469</v>
      </c>
      <c r="Z463" s="1287">
        <v>100</v>
      </c>
      <c r="AA463" s="1286" t="s">
        <v>35</v>
      </c>
      <c r="AB463" s="1005">
        <v>305</v>
      </c>
      <c r="AC463" s="1400"/>
      <c r="AD463" s="1570">
        <v>42473</v>
      </c>
      <c r="AE463" s="1285">
        <v>42476</v>
      </c>
      <c r="AF463" s="1286">
        <v>1183</v>
      </c>
      <c r="AG463" s="1287">
        <v>100000</v>
      </c>
      <c r="AH463" s="1287">
        <f t="shared" si="49"/>
        <v>0</v>
      </c>
      <c r="AI463" s="1006">
        <f t="shared" si="50"/>
        <v>30500</v>
      </c>
      <c r="AJ463" s="1285">
        <f>(AE463+28)</f>
        <v>42504</v>
      </c>
      <c r="AK463" s="1005">
        <f t="shared" si="51"/>
        <v>1525</v>
      </c>
      <c r="AL463" s="636"/>
    </row>
    <row r="464" spans="2:40">
      <c r="B464" s="1967"/>
      <c r="C464" s="543"/>
      <c r="D464" s="746"/>
      <c r="E464" s="355"/>
      <c r="F464" s="357"/>
      <c r="G464" s="355"/>
      <c r="H464" s="184"/>
      <c r="I464" s="358"/>
      <c r="J464" s="355"/>
      <c r="K464" s="359"/>
      <c r="L464" s="357"/>
      <c r="M464" s="355"/>
      <c r="N464" s="188"/>
      <c r="O464" s="188"/>
      <c r="P464" s="189"/>
      <c r="Q464" s="187"/>
      <c r="R464" s="185"/>
      <c r="S464" s="465"/>
      <c r="U464" s="553"/>
      <c r="V464" s="369" t="s">
        <v>409</v>
      </c>
      <c r="W464" s="1397">
        <v>5</v>
      </c>
      <c r="X464" s="1286" t="s">
        <v>74</v>
      </c>
      <c r="Y464" s="1285">
        <v>42514</v>
      </c>
      <c r="Z464" s="1287">
        <v>50</v>
      </c>
      <c r="AA464" s="1286" t="s">
        <v>35</v>
      </c>
      <c r="AB464" s="1005">
        <v>305</v>
      </c>
      <c r="AC464" s="1400"/>
      <c r="AD464" s="1570">
        <v>42521</v>
      </c>
      <c r="AE464" s="1285">
        <v>42521</v>
      </c>
      <c r="AF464" s="1286">
        <v>8620</v>
      </c>
      <c r="AG464" s="1287">
        <v>50000</v>
      </c>
      <c r="AH464" s="1287">
        <f t="shared" si="49"/>
        <v>0</v>
      </c>
      <c r="AI464" s="1006">
        <f t="shared" si="50"/>
        <v>15250</v>
      </c>
      <c r="AJ464" s="1285">
        <f>(AE464+28)</f>
        <v>42549</v>
      </c>
      <c r="AK464" s="1005">
        <f t="shared" si="51"/>
        <v>762.5</v>
      </c>
      <c r="AL464" s="637"/>
    </row>
    <row r="465" spans="2:40">
      <c r="B465" s="806"/>
      <c r="C465" s="1419"/>
      <c r="D465" s="1993"/>
      <c r="E465" s="1840"/>
      <c r="F465" s="1861"/>
      <c r="G465" s="1840"/>
      <c r="H465" s="1534"/>
      <c r="I465" s="1862"/>
      <c r="J465" s="1840"/>
      <c r="K465" s="1863"/>
      <c r="L465" s="1861"/>
      <c r="M465" s="1840"/>
      <c r="N465" s="1500"/>
      <c r="O465" s="1500"/>
      <c r="P465" s="1425"/>
      <c r="Q465" s="1535"/>
      <c r="R465" s="1424"/>
      <c r="S465" s="465"/>
      <c r="U465" s="553"/>
      <c r="V465" s="369" t="s">
        <v>409</v>
      </c>
      <c r="W465" s="1397">
        <v>6</v>
      </c>
      <c r="X465" s="1286" t="s">
        <v>74</v>
      </c>
      <c r="Y465" s="1285">
        <v>42535</v>
      </c>
      <c r="Z465" s="1287">
        <v>50</v>
      </c>
      <c r="AA465" s="1286" t="s">
        <v>35</v>
      </c>
      <c r="AB465" s="1005">
        <v>305</v>
      </c>
      <c r="AC465" s="1400"/>
      <c r="AD465" s="1570">
        <v>42536</v>
      </c>
      <c r="AE465" s="1285">
        <v>42536</v>
      </c>
      <c r="AF465" s="1286">
        <v>8650</v>
      </c>
      <c r="AG465" s="1287">
        <v>50000</v>
      </c>
      <c r="AH465" s="1287">
        <f t="shared" si="49"/>
        <v>0</v>
      </c>
      <c r="AI465" s="1006">
        <f t="shared" si="50"/>
        <v>15250</v>
      </c>
      <c r="AJ465" s="1285">
        <f>(AE465+28)</f>
        <v>42564</v>
      </c>
      <c r="AK465" s="1005">
        <f t="shared" si="51"/>
        <v>762.5</v>
      </c>
      <c r="AL465" s="637"/>
    </row>
    <row r="466" spans="2:40">
      <c r="B466" s="806"/>
      <c r="C466" s="896"/>
      <c r="D466" s="1533"/>
      <c r="E466" s="1534"/>
      <c r="F466" s="1535"/>
      <c r="G466" s="1500"/>
      <c r="H466" s="1534"/>
      <c r="I466" s="1424"/>
      <c r="J466" s="1656"/>
      <c r="K466" s="1536"/>
      <c r="L466" s="1535"/>
      <c r="M466" s="1534"/>
      <c r="N466" s="1500"/>
      <c r="O466" s="1500"/>
      <c r="P466" s="1425"/>
      <c r="Q466" s="1535"/>
      <c r="R466" s="1424"/>
      <c r="S466" s="465"/>
      <c r="U466" s="553"/>
      <c r="V466" s="369" t="s">
        <v>409</v>
      </c>
      <c r="W466" s="1397">
        <v>7</v>
      </c>
      <c r="X466" s="1286" t="s">
        <v>74</v>
      </c>
      <c r="Y466" s="1285">
        <v>42718</v>
      </c>
      <c r="Z466" s="1287">
        <v>50</v>
      </c>
      <c r="AA466" s="1286" t="s">
        <v>35</v>
      </c>
      <c r="AB466" s="1005">
        <v>305</v>
      </c>
      <c r="AC466" s="1400"/>
      <c r="AD466" s="1570">
        <v>42725</v>
      </c>
      <c r="AE466" s="1285">
        <v>42719</v>
      </c>
      <c r="AF466" s="1286">
        <v>1593</v>
      </c>
      <c r="AG466" s="1287">
        <v>50000</v>
      </c>
      <c r="AH466" s="1287">
        <f>(AG466-Z466*1000)</f>
        <v>0</v>
      </c>
      <c r="AI466" s="1006">
        <f>(AG466*AB466/1000)</f>
        <v>15250</v>
      </c>
      <c r="AJ466" s="1285">
        <f>(AE466+28)</f>
        <v>42747</v>
      </c>
      <c r="AK466" s="1005">
        <f>(AI466*0.05)</f>
        <v>762.5</v>
      </c>
      <c r="AL466" s="637"/>
    </row>
    <row r="467" spans="2:40">
      <c r="B467" s="367"/>
      <c r="C467" s="201"/>
      <c r="D467" s="201"/>
      <c r="E467" s="201"/>
      <c r="F467" s="201"/>
      <c r="G467" s="201"/>
      <c r="H467" s="201"/>
      <c r="I467" s="201"/>
      <c r="J467" s="182"/>
      <c r="K467" s="182"/>
      <c r="L467" s="182"/>
      <c r="M467" s="182"/>
      <c r="N467" s="182"/>
      <c r="O467" s="182"/>
      <c r="P467" s="1588"/>
      <c r="Q467" s="182"/>
      <c r="R467" s="182"/>
      <c r="S467" s="465"/>
      <c r="U467" s="553"/>
      <c r="V467" s="881" t="s">
        <v>409</v>
      </c>
      <c r="W467" s="1397">
        <v>8</v>
      </c>
      <c r="X467" s="1286" t="s">
        <v>74</v>
      </c>
      <c r="Y467" s="1285">
        <v>42786</v>
      </c>
      <c r="Z467" s="1287">
        <v>30</v>
      </c>
      <c r="AA467" s="1286" t="s">
        <v>35</v>
      </c>
      <c r="AB467" s="1005">
        <v>305</v>
      </c>
      <c r="AC467" s="1400"/>
      <c r="AD467" s="1570">
        <v>42790</v>
      </c>
      <c r="AE467" s="1285">
        <v>42787</v>
      </c>
      <c r="AF467" s="1286">
        <v>1695</v>
      </c>
      <c r="AG467" s="1287">
        <v>30000</v>
      </c>
      <c r="AH467" s="1287">
        <f>(AG467-Z467*1000)</f>
        <v>0</v>
      </c>
      <c r="AI467" s="1006">
        <f>(AG467*AB467/1000)</f>
        <v>9150</v>
      </c>
      <c r="AJ467" s="1285">
        <f>(AE467+28)</f>
        <v>42815</v>
      </c>
      <c r="AK467" s="1005">
        <f>(AI467*0.05)</f>
        <v>457.5</v>
      </c>
      <c r="AL467" s="637"/>
    </row>
    <row r="468" spans="2:40">
      <c r="B468" s="367"/>
      <c r="C468" s="201"/>
      <c r="D468" s="201"/>
      <c r="E468" s="201"/>
      <c r="F468" s="201"/>
      <c r="G468" s="1882"/>
      <c r="H468" s="201"/>
      <c r="I468" s="201"/>
      <c r="J468" s="182"/>
      <c r="K468" s="182"/>
      <c r="L468" s="182"/>
      <c r="M468" s="182"/>
      <c r="N468" s="182"/>
      <c r="O468" s="182"/>
      <c r="P468" s="1588"/>
      <c r="Q468" s="182"/>
      <c r="R468" s="182"/>
      <c r="S468" s="465"/>
      <c r="U468" s="553"/>
      <c r="V468" s="566"/>
      <c r="X468" s="184"/>
      <c r="Y468" s="187"/>
      <c r="Z468" s="355"/>
      <c r="AA468" s="355"/>
      <c r="AB468" s="358"/>
      <c r="AC468" s="355"/>
      <c r="AD468" s="359"/>
      <c r="AE468" s="357"/>
      <c r="AF468" s="355"/>
      <c r="AG468" s="188"/>
      <c r="AH468" s="188"/>
      <c r="AI468" s="189"/>
      <c r="AJ468" s="1285">
        <f t="shared" si="52"/>
        <v>28</v>
      </c>
      <c r="AK468" s="185"/>
      <c r="AL468" s="637"/>
    </row>
    <row r="469" spans="2:40">
      <c r="B469" s="367"/>
      <c r="C469" s="201"/>
      <c r="D469" s="201"/>
      <c r="E469" s="201"/>
      <c r="F469" s="201"/>
      <c r="G469" s="201"/>
      <c r="H469" s="1469"/>
      <c r="I469" s="1469"/>
      <c r="J469" s="1469"/>
      <c r="K469" s="1469"/>
      <c r="L469" s="1469"/>
      <c r="M469" s="838"/>
      <c r="N469" s="1469"/>
      <c r="O469" s="1469"/>
      <c r="P469" s="1599"/>
      <c r="Q469" s="1469"/>
      <c r="R469" s="838"/>
      <c r="S469" s="1473"/>
      <c r="U469" s="553"/>
      <c r="V469" s="562"/>
      <c r="W469" s="1343"/>
      <c r="X469" s="201"/>
      <c r="Y469" s="201"/>
      <c r="Z469" s="201"/>
      <c r="AA469" s="202"/>
      <c r="AB469" s="511"/>
      <c r="AC469" s="220"/>
      <c r="AD469" s="632"/>
      <c r="AE469" s="203"/>
      <c r="AF469" s="220"/>
      <c r="AG469" s="633"/>
      <c r="AH469" s="207"/>
      <c r="AI469" s="205"/>
      <c r="AJ469" s="1285">
        <f t="shared" si="52"/>
        <v>28</v>
      </c>
      <c r="AK469" s="208"/>
      <c r="AL469" s="636"/>
    </row>
    <row r="470" spans="2:40">
      <c r="B470" s="1200"/>
      <c r="C470" s="1419"/>
      <c r="D470" s="1993"/>
      <c r="E470" s="1840"/>
      <c r="F470" s="1861"/>
      <c r="G470" s="1840"/>
      <c r="H470" s="1534"/>
      <c r="I470" s="1862"/>
      <c r="J470" s="1840"/>
      <c r="K470" s="1863"/>
      <c r="L470" s="1861"/>
      <c r="M470" s="1840"/>
      <c r="N470" s="1500"/>
      <c r="O470" s="1500"/>
      <c r="P470" s="1425"/>
      <c r="Q470" s="1535"/>
      <c r="R470" s="1424"/>
      <c r="S470" s="1473"/>
      <c r="U470" s="553"/>
      <c r="V470" s="562"/>
      <c r="W470" s="1343"/>
      <c r="X470" s="201"/>
      <c r="Y470" s="201"/>
      <c r="Z470" s="201"/>
      <c r="AA470" s="202"/>
      <c r="AB470" s="511"/>
      <c r="AC470" s="220"/>
      <c r="AD470" s="632"/>
      <c r="AE470" s="203"/>
      <c r="AF470" s="220"/>
      <c r="AG470" s="633"/>
      <c r="AH470" s="207"/>
      <c r="AI470" s="205"/>
      <c r="AJ470" s="1285">
        <f t="shared" si="52"/>
        <v>28</v>
      </c>
      <c r="AK470" s="208"/>
      <c r="AL470" s="636"/>
      <c r="AM470" s="256"/>
      <c r="AN470" s="256"/>
    </row>
    <row r="471" spans="2:40" ht="15" thickBot="1">
      <c r="B471" s="367"/>
      <c r="C471" s="201"/>
      <c r="D471" s="201"/>
      <c r="E471" s="201"/>
      <c r="F471" s="201"/>
      <c r="G471" s="201"/>
      <c r="H471" s="1469"/>
      <c r="I471" s="1469"/>
      <c r="J471" s="1469"/>
      <c r="K471" s="1469"/>
      <c r="L471" s="1469"/>
      <c r="M471" s="838"/>
      <c r="N471" s="1469"/>
      <c r="O471" s="1469"/>
      <c r="P471" s="1599"/>
      <c r="Q471" s="1469"/>
      <c r="R471" s="838"/>
      <c r="S471" s="1473"/>
      <c r="U471" s="547"/>
      <c r="V471" s="811"/>
      <c r="W471" s="1344"/>
      <c r="X471" s="478"/>
      <c r="Y471" s="478"/>
      <c r="Z471" s="478"/>
      <c r="AA471" s="449"/>
      <c r="AB471" s="1201"/>
      <c r="AC471" s="640"/>
      <c r="AD471" s="642"/>
      <c r="AE471" s="450"/>
      <c r="AF471" s="640"/>
      <c r="AG471" s="643"/>
      <c r="AH471" s="644"/>
      <c r="AI471" s="645"/>
      <c r="AJ471" s="1352">
        <f t="shared" si="52"/>
        <v>28</v>
      </c>
      <c r="AK471" s="461"/>
      <c r="AL471" s="646"/>
      <c r="AM471" s="256"/>
      <c r="AN471" s="256"/>
    </row>
    <row r="472" spans="2:40" ht="15" thickBot="1">
      <c r="B472" s="477"/>
      <c r="C472" s="640"/>
      <c r="D472" s="640"/>
      <c r="E472" s="640"/>
      <c r="F472" s="640"/>
      <c r="G472" s="639"/>
      <c r="H472" s="478"/>
      <c r="I472" s="478"/>
      <c r="J472" s="478"/>
      <c r="K472" s="1474"/>
      <c r="L472" s="478"/>
      <c r="M472" s="449"/>
      <c r="N472" s="1475"/>
      <c r="O472" s="478"/>
      <c r="P472" s="518">
        <f>SUM(P462:P471)</f>
        <v>37150</v>
      </c>
      <c r="Q472" s="759"/>
      <c r="R472" s="518">
        <f>(P472*0.05)</f>
        <v>1857.5</v>
      </c>
      <c r="S472" s="1476"/>
      <c r="AM472" s="256"/>
      <c r="AN472" s="256"/>
    </row>
    <row r="473" spans="2:40">
      <c r="AM473" s="681"/>
      <c r="AN473" s="681"/>
    </row>
    <row r="474" spans="2:40" ht="24" thickBot="1">
      <c r="B474" s="1597" t="s">
        <v>563</v>
      </c>
      <c r="S474" s="892"/>
      <c r="V474" s="94" t="s">
        <v>431</v>
      </c>
      <c r="W474" s="903" t="s">
        <v>521</v>
      </c>
      <c r="X474" s="903"/>
      <c r="Y474" s="903"/>
      <c r="Z474" s="86"/>
      <c r="AA474" s="903"/>
      <c r="AB474" s="903"/>
      <c r="AC474" s="903" t="s">
        <v>470</v>
      </c>
      <c r="AD474" s="903"/>
      <c r="AE474" s="903"/>
      <c r="AF474" s="903"/>
      <c r="AG474" s="903"/>
      <c r="AH474" s="2008" t="s">
        <v>482</v>
      </c>
      <c r="AI474" s="1934"/>
      <c r="AJ474" s="1934" t="s">
        <v>505</v>
      </c>
      <c r="AK474" s="1934"/>
      <c r="AL474" s="999"/>
      <c r="AM474" s="685"/>
      <c r="AN474" s="720"/>
    </row>
    <row r="475" spans="2:40">
      <c r="B475" s="3"/>
      <c r="C475" s="4"/>
      <c r="D475" s="4"/>
      <c r="E475" s="5" t="s">
        <v>14</v>
      </c>
      <c r="F475" s="5" t="s">
        <v>12</v>
      </c>
      <c r="G475" s="5"/>
      <c r="H475" s="4"/>
      <c r="I475" s="5" t="s">
        <v>15</v>
      </c>
      <c r="J475" s="5" t="s">
        <v>16</v>
      </c>
      <c r="K475" s="5" t="s">
        <v>12</v>
      </c>
      <c r="L475" s="5" t="s">
        <v>12</v>
      </c>
      <c r="M475" s="4"/>
      <c r="N475" s="4"/>
      <c r="O475" s="4"/>
      <c r="P475" s="4"/>
      <c r="Q475" s="5" t="s">
        <v>12</v>
      </c>
      <c r="R475" s="5" t="s">
        <v>17</v>
      </c>
      <c r="S475" s="5"/>
      <c r="U475" s="546"/>
      <c r="V475" s="548"/>
      <c r="W475" s="622"/>
      <c r="X475" s="281" t="s">
        <v>14</v>
      </c>
      <c r="Y475" s="281" t="s">
        <v>12</v>
      </c>
      <c r="Z475" s="281"/>
      <c r="AA475" s="227"/>
      <c r="AB475" s="281" t="s">
        <v>15</v>
      </c>
      <c r="AC475" s="281" t="s">
        <v>16</v>
      </c>
      <c r="AD475" s="229" t="s">
        <v>12</v>
      </c>
      <c r="AE475" s="151" t="s">
        <v>12</v>
      </c>
      <c r="AF475" s="4"/>
      <c r="AG475" s="4"/>
      <c r="AH475" s="1615"/>
      <c r="AI475" s="10"/>
      <c r="AJ475" s="152" t="s">
        <v>12</v>
      </c>
      <c r="AK475" s="152" t="s">
        <v>17</v>
      </c>
      <c r="AL475" s="8"/>
      <c r="AM475" s="685"/>
      <c r="AN475" s="720"/>
    </row>
    <row r="476" spans="2:40">
      <c r="B476" s="7" t="s">
        <v>3</v>
      </c>
      <c r="C476" s="8" t="s">
        <v>4</v>
      </c>
      <c r="D476" s="9" t="s">
        <v>18</v>
      </c>
      <c r="E476" s="9" t="s">
        <v>19</v>
      </c>
      <c r="F476" s="9" t="s">
        <v>19</v>
      </c>
      <c r="G476" s="9" t="s">
        <v>20</v>
      </c>
      <c r="H476" s="9" t="s">
        <v>21</v>
      </c>
      <c r="I476" s="9" t="s">
        <v>22</v>
      </c>
      <c r="J476" s="9" t="s">
        <v>19</v>
      </c>
      <c r="K476" s="9" t="s">
        <v>23</v>
      </c>
      <c r="L476" s="9" t="s">
        <v>23</v>
      </c>
      <c r="M476" s="9" t="s">
        <v>24</v>
      </c>
      <c r="N476" s="9" t="s">
        <v>20</v>
      </c>
      <c r="O476" s="9" t="s">
        <v>25</v>
      </c>
      <c r="P476" s="9" t="s">
        <v>0</v>
      </c>
      <c r="Q476" s="9" t="s">
        <v>11</v>
      </c>
      <c r="R476" s="9" t="s">
        <v>11</v>
      </c>
      <c r="S476" s="9" t="s">
        <v>26</v>
      </c>
      <c r="U476" s="179"/>
      <c r="V476" s="469" t="s">
        <v>4</v>
      </c>
      <c r="W476" s="153" t="s">
        <v>18</v>
      </c>
      <c r="X476" s="8" t="s">
        <v>19</v>
      </c>
      <c r="Y476" s="8" t="s">
        <v>19</v>
      </c>
      <c r="Z476" s="8" t="s">
        <v>20</v>
      </c>
      <c r="AA476" s="8" t="s">
        <v>21</v>
      </c>
      <c r="AB476" s="8" t="s">
        <v>22</v>
      </c>
      <c r="AC476" s="8" t="s">
        <v>19</v>
      </c>
      <c r="AD476" s="283" t="s">
        <v>23</v>
      </c>
      <c r="AE476" s="153" t="s">
        <v>23</v>
      </c>
      <c r="AF476" s="8" t="s">
        <v>24</v>
      </c>
      <c r="AG476" s="8" t="s">
        <v>20</v>
      </c>
      <c r="AH476" s="8" t="s">
        <v>25</v>
      </c>
      <c r="AI476" s="8" t="s">
        <v>0</v>
      </c>
      <c r="AJ476" s="152" t="s">
        <v>11</v>
      </c>
      <c r="AK476" s="152" t="s">
        <v>11</v>
      </c>
      <c r="AL476" s="8" t="s">
        <v>26</v>
      </c>
      <c r="AM476" s="685"/>
      <c r="AN476" s="720"/>
    </row>
    <row r="477" spans="2:40" ht="15" thickBot="1">
      <c r="B477" s="12"/>
      <c r="C477" s="194"/>
      <c r="D477" s="194"/>
      <c r="E477" s="195" t="s">
        <v>3</v>
      </c>
      <c r="F477" s="195" t="s">
        <v>18</v>
      </c>
      <c r="G477" s="195"/>
      <c r="H477" s="194"/>
      <c r="I477" s="195" t="s">
        <v>21</v>
      </c>
      <c r="J477" s="195" t="s">
        <v>3</v>
      </c>
      <c r="K477" s="195" t="s">
        <v>27</v>
      </c>
      <c r="L477" s="195" t="s">
        <v>28</v>
      </c>
      <c r="M477" s="194"/>
      <c r="N477" s="194"/>
      <c r="O477" s="194"/>
      <c r="P477" s="194"/>
      <c r="Q477" s="195" t="s">
        <v>33</v>
      </c>
      <c r="R477" s="195" t="s">
        <v>30</v>
      </c>
      <c r="S477" s="9"/>
      <c r="U477" s="179"/>
      <c r="V477" s="549"/>
      <c r="W477" s="224"/>
      <c r="X477" s="8" t="s">
        <v>3</v>
      </c>
      <c r="Y477" s="8" t="s">
        <v>18</v>
      </c>
      <c r="Z477" s="8"/>
      <c r="AA477" s="10"/>
      <c r="AB477" s="8" t="s">
        <v>21</v>
      </c>
      <c r="AC477" s="8" t="s">
        <v>3</v>
      </c>
      <c r="AD477" s="283" t="s">
        <v>27</v>
      </c>
      <c r="AE477" s="153" t="s">
        <v>28</v>
      </c>
      <c r="AF477" s="10"/>
      <c r="AG477" s="10"/>
      <c r="AH477" s="10"/>
      <c r="AI477" s="10"/>
      <c r="AJ477" s="152" t="s">
        <v>29</v>
      </c>
      <c r="AK477" s="152" t="s">
        <v>30</v>
      </c>
      <c r="AL477" s="8"/>
      <c r="AM477" s="685"/>
      <c r="AN477" s="720"/>
    </row>
    <row r="478" spans="2:40" ht="15" thickBot="1">
      <c r="B478" s="1923" t="s">
        <v>493</v>
      </c>
      <c r="C478" s="566" t="s">
        <v>495</v>
      </c>
      <c r="D478" s="482">
        <v>3</v>
      </c>
      <c r="E478" s="184"/>
      <c r="F478" s="187">
        <v>42822</v>
      </c>
      <c r="G478" s="188">
        <v>35</v>
      </c>
      <c r="H478" s="184" t="s">
        <v>35</v>
      </c>
      <c r="I478" s="185">
        <v>400</v>
      </c>
      <c r="J478" s="259"/>
      <c r="K478" s="1384">
        <v>42832</v>
      </c>
      <c r="L478" s="187">
        <v>42832</v>
      </c>
      <c r="M478" s="184" t="s">
        <v>78</v>
      </c>
      <c r="N478" s="188">
        <v>35000</v>
      </c>
      <c r="O478" s="188">
        <f>(N478-G478*1000)</f>
        <v>0</v>
      </c>
      <c r="P478" s="189">
        <f>(N478*I478/1000)</f>
        <v>14000</v>
      </c>
      <c r="Q478" s="187">
        <f>(L478+10)</f>
        <v>42842</v>
      </c>
      <c r="R478" s="185">
        <f>(P478*0.05)</f>
        <v>700</v>
      </c>
      <c r="S478" s="1471"/>
      <c r="U478" s="547"/>
      <c r="V478" s="550"/>
      <c r="W478" s="791"/>
      <c r="X478" s="699"/>
      <c r="Y478" s="560"/>
      <c r="Z478" s="699"/>
      <c r="AA478" s="560"/>
      <c r="AB478" s="699"/>
      <c r="AC478" s="560"/>
      <c r="AD478" s="792"/>
      <c r="AE478" s="705"/>
      <c r="AF478" s="560"/>
      <c r="AG478" s="560"/>
      <c r="AH478" s="560"/>
      <c r="AI478" s="560"/>
      <c r="AJ478" s="1603"/>
      <c r="AK478" s="560"/>
      <c r="AL478" s="13"/>
      <c r="AM478" s="685"/>
      <c r="AN478" s="723"/>
    </row>
    <row r="479" spans="2:40">
      <c r="B479" s="806" t="s">
        <v>471</v>
      </c>
      <c r="C479" s="1419" t="s">
        <v>436</v>
      </c>
      <c r="D479" s="1533">
        <v>6</v>
      </c>
      <c r="E479" s="1534" t="s">
        <v>36</v>
      </c>
      <c r="F479" s="1535">
        <v>42824</v>
      </c>
      <c r="G479" s="1500">
        <v>20</v>
      </c>
      <c r="H479" s="1534" t="s">
        <v>35</v>
      </c>
      <c r="I479" s="1424">
        <v>270</v>
      </c>
      <c r="J479" s="1656"/>
      <c r="K479" s="1536">
        <v>42832</v>
      </c>
      <c r="L479" s="1535">
        <v>42832</v>
      </c>
      <c r="M479" s="1534" t="s">
        <v>78</v>
      </c>
      <c r="N479" s="1500">
        <v>20000</v>
      </c>
      <c r="O479" s="1500">
        <f>(N479-G479*1000)</f>
        <v>0</v>
      </c>
      <c r="P479" s="1425">
        <f>(N479*I479/1000)</f>
        <v>5400</v>
      </c>
      <c r="Q479" s="1535">
        <f>(L479+10)</f>
        <v>42842</v>
      </c>
      <c r="R479" s="1424">
        <f>(P479*0.05)</f>
        <v>270</v>
      </c>
      <c r="S479" s="465"/>
      <c r="U479" s="551"/>
      <c r="V479" s="647" t="s">
        <v>99</v>
      </c>
      <c r="W479" s="470">
        <v>73</v>
      </c>
      <c r="X479" s="470" t="s">
        <v>101</v>
      </c>
      <c r="Y479" s="901">
        <v>42270</v>
      </c>
      <c r="Z479" s="470">
        <v>550</v>
      </c>
      <c r="AA479" s="470" t="s">
        <v>96</v>
      </c>
      <c r="AB479" s="1368">
        <v>9.8000000000000007</v>
      </c>
      <c r="AC479" s="470"/>
      <c r="AD479" s="902">
        <v>42356</v>
      </c>
      <c r="AE479" s="901">
        <v>42374</v>
      </c>
      <c r="AF479" s="470" t="s">
        <v>114</v>
      </c>
      <c r="AG479" s="1940">
        <v>559</v>
      </c>
      <c r="AH479" s="818">
        <f>(AG479-Z479)</f>
        <v>9</v>
      </c>
      <c r="AI479" s="658">
        <f>(AG479*AB479)</f>
        <v>5478.2000000000007</v>
      </c>
      <c r="AJ479" s="1575">
        <f>(AE479+28)</f>
        <v>42402</v>
      </c>
      <c r="AK479" s="818">
        <f>(AI479*0.04)</f>
        <v>219.12800000000004</v>
      </c>
      <c r="AL479" s="523"/>
      <c r="AM479" s="685"/>
      <c r="AN479" s="723"/>
    </row>
    <row r="480" spans="2:40">
      <c r="B480" s="1967"/>
      <c r="C480" s="543"/>
      <c r="D480" s="746"/>
      <c r="E480" s="355"/>
      <c r="F480" s="357"/>
      <c r="G480" s="355"/>
      <c r="H480" s="184"/>
      <c r="I480" s="358"/>
      <c r="J480" s="355"/>
      <c r="K480" s="359"/>
      <c r="L480" s="357"/>
      <c r="M480" s="355"/>
      <c r="N480" s="188"/>
      <c r="O480" s="188"/>
      <c r="P480" s="189"/>
      <c r="Q480" s="187"/>
      <c r="R480" s="185"/>
      <c r="S480" s="465"/>
      <c r="U480" s="553"/>
      <c r="V480" s="563" t="s">
        <v>99</v>
      </c>
      <c r="W480" s="209">
        <v>76</v>
      </c>
      <c r="X480" s="209" t="s">
        <v>55</v>
      </c>
      <c r="Y480" s="210">
        <v>42396</v>
      </c>
      <c r="Z480" s="209">
        <v>400</v>
      </c>
      <c r="AA480" s="209" t="s">
        <v>96</v>
      </c>
      <c r="AB480" s="211">
        <v>9.8000000000000007</v>
      </c>
      <c r="AC480" s="209"/>
      <c r="AD480" s="212">
        <v>42398</v>
      </c>
      <c r="AE480" s="210">
        <v>42397</v>
      </c>
      <c r="AF480" s="209" t="s">
        <v>114</v>
      </c>
      <c r="AG480" s="1611">
        <v>409.2</v>
      </c>
      <c r="AH480" s="826">
        <f>(AG480-Z480)</f>
        <v>9.1999999999999886</v>
      </c>
      <c r="AI480" s="824">
        <f>(AG480*AB480)</f>
        <v>4010.1600000000003</v>
      </c>
      <c r="AJ480" s="835">
        <f>(AE480+28)</f>
        <v>42425</v>
      </c>
      <c r="AK480" s="826">
        <f>(AI480*0.04)</f>
        <v>160.40640000000002</v>
      </c>
      <c r="AL480" s="524"/>
      <c r="AM480" s="685"/>
      <c r="AN480" s="723"/>
    </row>
    <row r="481" spans="2:40">
      <c r="B481" s="806"/>
      <c r="C481" s="1419"/>
      <c r="D481" s="1993"/>
      <c r="E481" s="1840"/>
      <c r="F481" s="1861"/>
      <c r="G481" s="1840"/>
      <c r="H481" s="1534"/>
      <c r="I481" s="1862"/>
      <c r="J481" s="1840"/>
      <c r="K481" s="1863"/>
      <c r="L481" s="1861"/>
      <c r="M481" s="1840"/>
      <c r="N481" s="1500"/>
      <c r="O481" s="1500"/>
      <c r="P481" s="1425"/>
      <c r="Q481" s="1535"/>
      <c r="R481" s="1424"/>
      <c r="S481" s="465"/>
      <c r="U481" s="553"/>
      <c r="V481" s="563" t="s">
        <v>99</v>
      </c>
      <c r="W481" s="209">
        <v>77</v>
      </c>
      <c r="X481" s="209" t="s">
        <v>55</v>
      </c>
      <c r="Y481" s="210">
        <v>42396</v>
      </c>
      <c r="Z481" s="209">
        <v>400</v>
      </c>
      <c r="AA481" s="209" t="s">
        <v>96</v>
      </c>
      <c r="AB481" s="211">
        <v>9.8000000000000007</v>
      </c>
      <c r="AC481" s="209"/>
      <c r="AD481" s="212">
        <v>42405</v>
      </c>
      <c r="AE481" s="210">
        <f t="shared" ref="AE481:AE486" si="53">(AD481)</f>
        <v>42405</v>
      </c>
      <c r="AF481" s="209" t="s">
        <v>114</v>
      </c>
      <c r="AG481" s="1611">
        <v>511.9</v>
      </c>
      <c r="AH481" s="826">
        <f t="shared" ref="AH481:AH489" si="54">(AG481-Z481)</f>
        <v>111.89999999999998</v>
      </c>
      <c r="AI481" s="824">
        <f t="shared" ref="AI481:AI489" si="55">(AG481*AB481)</f>
        <v>5016.62</v>
      </c>
      <c r="AJ481" s="835">
        <f t="shared" ref="AJ481:AJ489" si="56">(AE481+28)</f>
        <v>42433</v>
      </c>
      <c r="AK481" s="826">
        <f t="shared" ref="AK481:AK489" si="57">(AI481*0.04)</f>
        <v>200.66480000000001</v>
      </c>
      <c r="AL481" s="524"/>
      <c r="AM481" s="685"/>
      <c r="AN481" s="723"/>
    </row>
    <row r="482" spans="2:40">
      <c r="B482" s="806"/>
      <c r="C482" s="896"/>
      <c r="D482" s="1533"/>
      <c r="E482" s="1534"/>
      <c r="F482" s="1535"/>
      <c r="G482" s="1500"/>
      <c r="H482" s="1534"/>
      <c r="I482" s="1424"/>
      <c r="J482" s="1656"/>
      <c r="K482" s="1536"/>
      <c r="L482" s="1535"/>
      <c r="M482" s="1534"/>
      <c r="N482" s="1500"/>
      <c r="O482" s="1500"/>
      <c r="P482" s="1425"/>
      <c r="Q482" s="1535"/>
      <c r="R482" s="1424"/>
      <c r="S482" s="465"/>
      <c r="U482" s="553"/>
      <c r="V482" s="563" t="s">
        <v>99</v>
      </c>
      <c r="W482" s="209">
        <v>78</v>
      </c>
      <c r="X482" s="209" t="s">
        <v>55</v>
      </c>
      <c r="Y482" s="210">
        <v>42396</v>
      </c>
      <c r="Z482" s="209">
        <v>500</v>
      </c>
      <c r="AA482" s="209" t="s">
        <v>96</v>
      </c>
      <c r="AB482" s="211">
        <v>9.8000000000000007</v>
      </c>
      <c r="AC482" s="209"/>
      <c r="AD482" s="212">
        <v>42412</v>
      </c>
      <c r="AE482" s="210">
        <f t="shared" si="53"/>
        <v>42412</v>
      </c>
      <c r="AF482" s="209" t="s">
        <v>114</v>
      </c>
      <c r="AG482" s="1611">
        <v>418</v>
      </c>
      <c r="AH482" s="826">
        <f t="shared" si="54"/>
        <v>-82</v>
      </c>
      <c r="AI482" s="824">
        <f t="shared" si="55"/>
        <v>4096.4000000000005</v>
      </c>
      <c r="AJ482" s="835">
        <f t="shared" si="56"/>
        <v>42440</v>
      </c>
      <c r="AK482" s="826">
        <f t="shared" si="57"/>
        <v>163.85600000000002</v>
      </c>
      <c r="AL482" s="524"/>
      <c r="AM482" s="879"/>
      <c r="AN482" s="723"/>
    </row>
    <row r="483" spans="2:40">
      <c r="B483" s="367"/>
      <c r="C483" s="201"/>
      <c r="D483" s="201"/>
      <c r="E483" s="201"/>
      <c r="F483" s="201"/>
      <c r="G483" s="201"/>
      <c r="H483" s="201"/>
      <c r="I483" s="201"/>
      <c r="J483" s="182"/>
      <c r="K483" s="182"/>
      <c r="L483" s="182"/>
      <c r="M483" s="182"/>
      <c r="N483" s="182"/>
      <c r="O483" s="182"/>
      <c r="P483" s="1588"/>
      <c r="Q483" s="182"/>
      <c r="R483" s="182"/>
      <c r="S483" s="465"/>
      <c r="U483" s="553"/>
      <c r="V483" s="563" t="s">
        <v>99</v>
      </c>
      <c r="W483" s="209">
        <v>79</v>
      </c>
      <c r="X483" s="209" t="s">
        <v>55</v>
      </c>
      <c r="Y483" s="210">
        <v>42396</v>
      </c>
      <c r="Z483" s="209">
        <v>400</v>
      </c>
      <c r="AA483" s="209" t="s">
        <v>96</v>
      </c>
      <c r="AB483" s="211">
        <v>9.8000000000000007</v>
      </c>
      <c r="AC483" s="209"/>
      <c r="AD483" s="212">
        <v>42419</v>
      </c>
      <c r="AE483" s="210">
        <f t="shared" si="53"/>
        <v>42419</v>
      </c>
      <c r="AF483" s="209" t="s">
        <v>114</v>
      </c>
      <c r="AG483" s="1611">
        <v>407.8</v>
      </c>
      <c r="AH483" s="826">
        <f t="shared" si="54"/>
        <v>7.8000000000000114</v>
      </c>
      <c r="AI483" s="824">
        <f t="shared" si="55"/>
        <v>3996.4400000000005</v>
      </c>
      <c r="AJ483" s="835">
        <f t="shared" si="56"/>
        <v>42447</v>
      </c>
      <c r="AK483" s="826">
        <f t="shared" si="57"/>
        <v>159.85760000000002</v>
      </c>
      <c r="AL483" s="525"/>
      <c r="AM483" s="685"/>
      <c r="AN483" s="720"/>
    </row>
    <row r="484" spans="2:40">
      <c r="B484" s="367"/>
      <c r="C484" s="201"/>
      <c r="D484" s="201"/>
      <c r="E484" s="201"/>
      <c r="F484" s="201"/>
      <c r="G484" s="1882"/>
      <c r="H484" s="201"/>
      <c r="I484" s="201"/>
      <c r="J484" s="182"/>
      <c r="K484" s="182"/>
      <c r="L484" s="182"/>
      <c r="M484" s="182"/>
      <c r="N484" s="182"/>
      <c r="O484" s="182"/>
      <c r="P484" s="1588"/>
      <c r="Q484" s="182"/>
      <c r="R484" s="182"/>
      <c r="S484" s="465"/>
      <c r="U484" s="553"/>
      <c r="V484" s="563" t="s">
        <v>99</v>
      </c>
      <c r="W484" s="209">
        <v>80</v>
      </c>
      <c r="X484" s="209" t="s">
        <v>55</v>
      </c>
      <c r="Y484" s="210">
        <v>42396</v>
      </c>
      <c r="Z484" s="209">
        <v>400</v>
      </c>
      <c r="AA484" s="209" t="s">
        <v>96</v>
      </c>
      <c r="AB484" s="211">
        <v>9.8000000000000007</v>
      </c>
      <c r="AC484" s="209"/>
      <c r="AD484" s="212">
        <v>42426</v>
      </c>
      <c r="AE484" s="210">
        <v>42430</v>
      </c>
      <c r="AF484" s="209" t="s">
        <v>114</v>
      </c>
      <c r="AG484" s="1611">
        <v>412.4</v>
      </c>
      <c r="AH484" s="826">
        <f t="shared" si="54"/>
        <v>12.399999999999977</v>
      </c>
      <c r="AI484" s="824">
        <f t="shared" si="55"/>
        <v>4041.52</v>
      </c>
      <c r="AJ484" s="835">
        <f t="shared" si="56"/>
        <v>42458</v>
      </c>
      <c r="AK484" s="826">
        <f t="shared" si="57"/>
        <v>161.66079999999999</v>
      </c>
      <c r="AL484" s="525"/>
      <c r="AM484" s="685"/>
      <c r="AN484" s="720"/>
    </row>
    <row r="485" spans="2:40">
      <c r="B485" s="367"/>
      <c r="C485" s="201"/>
      <c r="D485" s="201"/>
      <c r="E485" s="201"/>
      <c r="F485" s="201"/>
      <c r="G485" s="201"/>
      <c r="H485" s="1469"/>
      <c r="I485" s="1469"/>
      <c r="J485" s="1469"/>
      <c r="K485" s="1469"/>
      <c r="L485" s="1469"/>
      <c r="M485" s="838"/>
      <c r="N485" s="1469"/>
      <c r="O485" s="1469"/>
      <c r="P485" s="1599"/>
      <c r="Q485" s="1469"/>
      <c r="R485" s="838"/>
      <c r="S485" s="1473"/>
      <c r="U485" s="553"/>
      <c r="V485" s="563" t="s">
        <v>99</v>
      </c>
      <c r="W485" s="209">
        <v>81</v>
      </c>
      <c r="X485" s="209" t="s">
        <v>55</v>
      </c>
      <c r="Y485" s="210">
        <v>42396</v>
      </c>
      <c r="Z485" s="209">
        <v>400</v>
      </c>
      <c r="AA485" s="209" t="s">
        <v>96</v>
      </c>
      <c r="AB485" s="211">
        <v>9.8000000000000007</v>
      </c>
      <c r="AC485" s="209"/>
      <c r="AD485" s="212">
        <v>42433</v>
      </c>
      <c r="AE485" s="210">
        <f t="shared" si="53"/>
        <v>42433</v>
      </c>
      <c r="AF485" s="209" t="s">
        <v>114</v>
      </c>
      <c r="AG485" s="1611">
        <v>378.25</v>
      </c>
      <c r="AH485" s="826">
        <f t="shared" si="54"/>
        <v>-21.75</v>
      </c>
      <c r="AI485" s="824">
        <f t="shared" si="55"/>
        <v>3706.8500000000004</v>
      </c>
      <c r="AJ485" s="835">
        <f t="shared" si="56"/>
        <v>42461</v>
      </c>
      <c r="AK485" s="826">
        <f t="shared" si="57"/>
        <v>148.27400000000003</v>
      </c>
      <c r="AL485" s="526"/>
      <c r="AM485" s="685"/>
      <c r="AN485" s="720"/>
    </row>
    <row r="486" spans="2:40">
      <c r="B486" s="1200"/>
      <c r="C486" s="1419"/>
      <c r="D486" s="1993"/>
      <c r="E486" s="1840"/>
      <c r="F486" s="1861"/>
      <c r="G486" s="1840"/>
      <c r="H486" s="1534"/>
      <c r="I486" s="1862"/>
      <c r="J486" s="1840"/>
      <c r="K486" s="1863"/>
      <c r="L486" s="1861"/>
      <c r="M486" s="1840"/>
      <c r="N486" s="1500"/>
      <c r="O486" s="1500"/>
      <c r="P486" s="1425"/>
      <c r="Q486" s="1535"/>
      <c r="R486" s="1424"/>
      <c r="S486" s="1473"/>
      <c r="U486" s="553"/>
      <c r="V486" s="563" t="s">
        <v>99</v>
      </c>
      <c r="W486" s="209">
        <v>82</v>
      </c>
      <c r="X486" s="209" t="s">
        <v>55</v>
      </c>
      <c r="Y486" s="210">
        <v>42396</v>
      </c>
      <c r="Z486" s="209">
        <v>400</v>
      </c>
      <c r="AA486" s="209" t="s">
        <v>96</v>
      </c>
      <c r="AB486" s="211">
        <v>9.8000000000000007</v>
      </c>
      <c r="AC486" s="209"/>
      <c r="AD486" s="212">
        <v>42440</v>
      </c>
      <c r="AE486" s="210">
        <f t="shared" si="53"/>
        <v>42440</v>
      </c>
      <c r="AF486" s="209" t="s">
        <v>114</v>
      </c>
      <c r="AG486" s="1611">
        <v>378.25</v>
      </c>
      <c r="AH486" s="826">
        <f t="shared" si="54"/>
        <v>-21.75</v>
      </c>
      <c r="AI486" s="824">
        <f t="shared" si="55"/>
        <v>3706.8500000000004</v>
      </c>
      <c r="AJ486" s="835">
        <f t="shared" si="56"/>
        <v>42468</v>
      </c>
      <c r="AK486" s="826">
        <f t="shared" si="57"/>
        <v>148.27400000000003</v>
      </c>
      <c r="AL486" s="526"/>
    </row>
    <row r="487" spans="2:40">
      <c r="B487" s="367"/>
      <c r="C487" s="201"/>
      <c r="D487" s="201"/>
      <c r="E487" s="201"/>
      <c r="F487" s="201"/>
      <c r="G487" s="201"/>
      <c r="H487" s="1469"/>
      <c r="I487" s="1469"/>
      <c r="J487" s="1469"/>
      <c r="K487" s="1469"/>
      <c r="L487" s="1469"/>
      <c r="M487" s="838"/>
      <c r="N487" s="1469"/>
      <c r="O487" s="1469"/>
      <c r="P487" s="1599"/>
      <c r="Q487" s="1469"/>
      <c r="R487" s="838"/>
      <c r="S487" s="1473"/>
      <c r="U487" s="553"/>
      <c r="V487" s="563" t="s">
        <v>99</v>
      </c>
      <c r="W487" s="209">
        <v>83</v>
      </c>
      <c r="X487" s="209" t="s">
        <v>55</v>
      </c>
      <c r="Y487" s="210">
        <v>42396</v>
      </c>
      <c r="Z487" s="209">
        <v>400</v>
      </c>
      <c r="AA487" s="209" t="s">
        <v>96</v>
      </c>
      <c r="AB487" s="211">
        <v>9.8000000000000007</v>
      </c>
      <c r="AC487" s="209"/>
      <c r="AD487" s="212">
        <v>42447</v>
      </c>
      <c r="AE487" s="210">
        <v>42452</v>
      </c>
      <c r="AF487" s="209" t="s">
        <v>114</v>
      </c>
      <c r="AG487" s="1611">
        <v>438.8</v>
      </c>
      <c r="AH487" s="826">
        <f t="shared" si="54"/>
        <v>38.800000000000011</v>
      </c>
      <c r="AI487" s="824">
        <f t="shared" si="55"/>
        <v>4300.2400000000007</v>
      </c>
      <c r="AJ487" s="835">
        <f t="shared" si="56"/>
        <v>42480</v>
      </c>
      <c r="AK487" s="826">
        <f t="shared" si="57"/>
        <v>172.00960000000003</v>
      </c>
      <c r="AL487" s="526"/>
    </row>
    <row r="488" spans="2:40" ht="15" thickBot="1">
      <c r="B488" s="477"/>
      <c r="C488" s="640"/>
      <c r="D488" s="640"/>
      <c r="E488" s="640"/>
      <c r="F488" s="640"/>
      <c r="G488" s="639"/>
      <c r="H488" s="478"/>
      <c r="I488" s="478"/>
      <c r="J488" s="478"/>
      <c r="K488" s="1474"/>
      <c r="L488" s="478"/>
      <c r="M488" s="449"/>
      <c r="N488" s="1475"/>
      <c r="O488" s="478"/>
      <c r="P488" s="518">
        <f>SUM(P478:P487)</f>
        <v>19400</v>
      </c>
      <c r="Q488" s="759"/>
      <c r="R488" s="518">
        <f>(P488*0.05)</f>
        <v>970</v>
      </c>
      <c r="S488" s="1476"/>
      <c r="U488" s="553"/>
      <c r="V488" s="563" t="s">
        <v>99</v>
      </c>
      <c r="W488" s="209">
        <v>84</v>
      </c>
      <c r="X488" s="209" t="s">
        <v>55</v>
      </c>
      <c r="Y488" s="210">
        <v>42396</v>
      </c>
      <c r="Z488" s="209">
        <v>400</v>
      </c>
      <c r="AA488" s="209" t="s">
        <v>96</v>
      </c>
      <c r="AB488" s="211">
        <v>9.8000000000000007</v>
      </c>
      <c r="AC488" s="209"/>
      <c r="AD488" s="212">
        <v>42453</v>
      </c>
      <c r="AE488" s="210">
        <v>42460</v>
      </c>
      <c r="AF488" s="209" t="s">
        <v>114</v>
      </c>
      <c r="AG488" s="1611">
        <v>412.4</v>
      </c>
      <c r="AH488" s="826">
        <f t="shared" si="54"/>
        <v>12.399999999999977</v>
      </c>
      <c r="AI488" s="824">
        <f t="shared" si="55"/>
        <v>4041.52</v>
      </c>
      <c r="AJ488" s="835">
        <f t="shared" si="56"/>
        <v>42488</v>
      </c>
      <c r="AK488" s="826">
        <f t="shared" si="57"/>
        <v>161.66079999999999</v>
      </c>
      <c r="AL488" s="526"/>
      <c r="AM488" s="256"/>
      <c r="AN488" s="256"/>
    </row>
    <row r="489" spans="2:40">
      <c r="U489" s="553"/>
      <c r="V489" s="566" t="s">
        <v>99</v>
      </c>
      <c r="W489" s="355">
        <v>85</v>
      </c>
      <c r="X489" s="184" t="s">
        <v>74</v>
      </c>
      <c r="Y489" s="187">
        <v>42464</v>
      </c>
      <c r="Z489" s="188">
        <v>400</v>
      </c>
      <c r="AA489" s="184" t="s">
        <v>96</v>
      </c>
      <c r="AB489" s="185">
        <v>10.3</v>
      </c>
      <c r="AC489" s="355"/>
      <c r="AD489" s="1757">
        <v>42475</v>
      </c>
      <c r="AE489" s="187">
        <f>(AD489)</f>
        <v>42475</v>
      </c>
      <c r="AF489" s="209" t="s">
        <v>114</v>
      </c>
      <c r="AG489" s="185">
        <v>400</v>
      </c>
      <c r="AH489" s="185">
        <f t="shared" si="54"/>
        <v>0</v>
      </c>
      <c r="AI489" s="189">
        <f t="shared" si="55"/>
        <v>4120</v>
      </c>
      <c r="AJ489" s="1421">
        <f t="shared" si="56"/>
        <v>42503</v>
      </c>
      <c r="AK489" s="185">
        <f t="shared" si="57"/>
        <v>164.8</v>
      </c>
      <c r="AL489" s="524"/>
      <c r="AM489" s="256"/>
      <c r="AN489" s="256"/>
    </row>
    <row r="490" spans="2:40" ht="18.600000000000001" thickBot="1">
      <c r="B490" s="1597" t="s">
        <v>564</v>
      </c>
      <c r="S490" s="892"/>
      <c r="U490" s="553"/>
      <c r="V490" s="566" t="s">
        <v>99</v>
      </c>
      <c r="W490" s="355">
        <v>86</v>
      </c>
      <c r="X490" s="184" t="s">
        <v>74</v>
      </c>
      <c r="Y490" s="187">
        <v>42464</v>
      </c>
      <c r="Z490" s="188">
        <v>400</v>
      </c>
      <c r="AA490" s="184" t="s">
        <v>96</v>
      </c>
      <c r="AB490" s="185">
        <v>10.3</v>
      </c>
      <c r="AC490" s="355"/>
      <c r="AD490" s="1757">
        <v>42482</v>
      </c>
      <c r="AE490" s="187">
        <f t="shared" ref="AE490:AE513" si="58">(AD490)</f>
        <v>42482</v>
      </c>
      <c r="AF490" s="209" t="s">
        <v>114</v>
      </c>
      <c r="AG490" s="185">
        <v>400</v>
      </c>
      <c r="AH490" s="185">
        <f t="shared" ref="AH490:AH513" si="59">(AG490-Z490)</f>
        <v>0</v>
      </c>
      <c r="AI490" s="189">
        <f t="shared" ref="AI490:AI513" si="60">(AG490*AB490)</f>
        <v>4120</v>
      </c>
      <c r="AJ490" s="1421">
        <f t="shared" ref="AJ490:AJ513" si="61">(AE490+28)</f>
        <v>42510</v>
      </c>
      <c r="AK490" s="185">
        <f t="shared" ref="AK490:AK513" si="62">(AI490*0.04)</f>
        <v>164.8</v>
      </c>
      <c r="AL490" s="524"/>
      <c r="AM490" s="256"/>
      <c r="AN490" s="256"/>
    </row>
    <row r="491" spans="2:40">
      <c r="B491" s="3"/>
      <c r="C491" s="4"/>
      <c r="D491" s="4"/>
      <c r="E491" s="5" t="s">
        <v>14</v>
      </c>
      <c r="F491" s="5" t="s">
        <v>12</v>
      </c>
      <c r="G491" s="5"/>
      <c r="H491" s="4"/>
      <c r="I491" s="5" t="s">
        <v>15</v>
      </c>
      <c r="J491" s="5" t="s">
        <v>16</v>
      </c>
      <c r="K491" s="5" t="s">
        <v>12</v>
      </c>
      <c r="L491" s="5" t="s">
        <v>12</v>
      </c>
      <c r="M491" s="4"/>
      <c r="N491" s="4"/>
      <c r="O491" s="4"/>
      <c r="P491" s="4"/>
      <c r="Q491" s="5" t="s">
        <v>12</v>
      </c>
      <c r="R491" s="5" t="s">
        <v>17</v>
      </c>
      <c r="S491" s="5"/>
      <c r="U491" s="553"/>
      <c r="V491" s="566" t="s">
        <v>99</v>
      </c>
      <c r="W491" s="355">
        <v>87</v>
      </c>
      <c r="X491" s="184" t="s">
        <v>74</v>
      </c>
      <c r="Y491" s="187">
        <v>42464</v>
      </c>
      <c r="Z491" s="188">
        <v>400</v>
      </c>
      <c r="AA491" s="184" t="s">
        <v>96</v>
      </c>
      <c r="AB491" s="185">
        <v>10.3</v>
      </c>
      <c r="AC491" s="355"/>
      <c r="AD491" s="1757">
        <v>42489</v>
      </c>
      <c r="AE491" s="187">
        <f t="shared" si="58"/>
        <v>42489</v>
      </c>
      <c r="AF491" s="209" t="s">
        <v>114</v>
      </c>
      <c r="AG491" s="185">
        <v>400</v>
      </c>
      <c r="AH491" s="185">
        <f t="shared" si="59"/>
        <v>0</v>
      </c>
      <c r="AI491" s="189">
        <f t="shared" si="60"/>
        <v>4120</v>
      </c>
      <c r="AJ491" s="1421">
        <f t="shared" si="61"/>
        <v>42517</v>
      </c>
      <c r="AK491" s="185">
        <f t="shared" si="62"/>
        <v>164.8</v>
      </c>
      <c r="AL491" s="524"/>
      <c r="AM491" s="681"/>
      <c r="AN491" s="681"/>
    </row>
    <row r="492" spans="2:40">
      <c r="B492" s="7" t="s">
        <v>3</v>
      </c>
      <c r="C492" s="8" t="s">
        <v>4</v>
      </c>
      <c r="D492" s="9" t="s">
        <v>18</v>
      </c>
      <c r="E492" s="9" t="s">
        <v>19</v>
      </c>
      <c r="F492" s="9" t="s">
        <v>19</v>
      </c>
      <c r="G492" s="9" t="s">
        <v>20</v>
      </c>
      <c r="H492" s="9" t="s">
        <v>21</v>
      </c>
      <c r="I492" s="9" t="s">
        <v>22</v>
      </c>
      <c r="J492" s="9" t="s">
        <v>19</v>
      </c>
      <c r="K492" s="9" t="s">
        <v>23</v>
      </c>
      <c r="L492" s="9" t="s">
        <v>23</v>
      </c>
      <c r="M492" s="9" t="s">
        <v>24</v>
      </c>
      <c r="N492" s="9" t="s">
        <v>20</v>
      </c>
      <c r="O492" s="9" t="s">
        <v>25</v>
      </c>
      <c r="P492" s="9" t="s">
        <v>0</v>
      </c>
      <c r="Q492" s="9" t="s">
        <v>11</v>
      </c>
      <c r="R492" s="9" t="s">
        <v>11</v>
      </c>
      <c r="S492" s="9" t="s">
        <v>26</v>
      </c>
      <c r="U492" s="553"/>
      <c r="V492" s="566" t="s">
        <v>99</v>
      </c>
      <c r="W492" s="355">
        <v>88</v>
      </c>
      <c r="X492" s="184" t="s">
        <v>74</v>
      </c>
      <c r="Y492" s="187">
        <v>42464</v>
      </c>
      <c r="Z492" s="188">
        <v>400</v>
      </c>
      <c r="AA492" s="184" t="s">
        <v>96</v>
      </c>
      <c r="AB492" s="185">
        <v>10.3</v>
      </c>
      <c r="AC492" s="355"/>
      <c r="AD492" s="1757">
        <v>42496</v>
      </c>
      <c r="AE492" s="187">
        <f t="shared" si="58"/>
        <v>42496</v>
      </c>
      <c r="AF492" s="209" t="s">
        <v>114</v>
      </c>
      <c r="AG492" s="185">
        <v>400</v>
      </c>
      <c r="AH492" s="185">
        <f t="shared" si="59"/>
        <v>0</v>
      </c>
      <c r="AI492" s="189">
        <f t="shared" si="60"/>
        <v>4120</v>
      </c>
      <c r="AJ492" s="1421">
        <f t="shared" si="61"/>
        <v>42524</v>
      </c>
      <c r="AK492" s="185">
        <f t="shared" si="62"/>
        <v>164.8</v>
      </c>
      <c r="AL492" s="524"/>
      <c r="AM492" s="685"/>
      <c r="AN492" s="720"/>
    </row>
    <row r="493" spans="2:40" ht="15" thickBot="1">
      <c r="B493" s="12"/>
      <c r="C493" s="194"/>
      <c r="D493" s="194"/>
      <c r="E493" s="195" t="s">
        <v>3</v>
      </c>
      <c r="F493" s="195" t="s">
        <v>18</v>
      </c>
      <c r="G493" s="195"/>
      <c r="H493" s="194"/>
      <c r="I493" s="195" t="s">
        <v>21</v>
      </c>
      <c r="J493" s="195" t="s">
        <v>3</v>
      </c>
      <c r="K493" s="195" t="s">
        <v>27</v>
      </c>
      <c r="L493" s="195" t="s">
        <v>28</v>
      </c>
      <c r="M493" s="194"/>
      <c r="N493" s="194"/>
      <c r="O493" s="194"/>
      <c r="P493" s="194"/>
      <c r="Q493" s="195" t="s">
        <v>33</v>
      </c>
      <c r="R493" s="195" t="s">
        <v>30</v>
      </c>
      <c r="S493" s="9"/>
      <c r="U493" s="553"/>
      <c r="V493" s="566" t="s">
        <v>99</v>
      </c>
      <c r="W493" s="355">
        <v>89</v>
      </c>
      <c r="X493" s="184" t="s">
        <v>74</v>
      </c>
      <c r="Y493" s="187">
        <v>42464</v>
      </c>
      <c r="Z493" s="188">
        <v>400</v>
      </c>
      <c r="AA493" s="184" t="s">
        <v>96</v>
      </c>
      <c r="AB493" s="185">
        <v>10.3</v>
      </c>
      <c r="AC493" s="355"/>
      <c r="AD493" s="1757">
        <v>42503</v>
      </c>
      <c r="AE493" s="187">
        <f t="shared" si="58"/>
        <v>42503</v>
      </c>
      <c r="AF493" s="209" t="s">
        <v>114</v>
      </c>
      <c r="AG493" s="185">
        <v>400</v>
      </c>
      <c r="AH493" s="185">
        <f t="shared" si="59"/>
        <v>0</v>
      </c>
      <c r="AI493" s="189">
        <f t="shared" si="60"/>
        <v>4120</v>
      </c>
      <c r="AJ493" s="1421">
        <f t="shared" si="61"/>
        <v>42531</v>
      </c>
      <c r="AK493" s="185">
        <f t="shared" si="62"/>
        <v>164.8</v>
      </c>
      <c r="AL493" s="526"/>
      <c r="AM493" s="685"/>
      <c r="AN493" s="720"/>
    </row>
    <row r="494" spans="2:40">
      <c r="B494" s="695"/>
      <c r="C494" s="1003"/>
      <c r="D494" s="1397"/>
      <c r="E494" s="1286"/>
      <c r="F494" s="1285"/>
      <c r="G494" s="1287"/>
      <c r="H494" s="1286"/>
      <c r="I494" s="1005"/>
      <c r="J494" s="1400"/>
      <c r="K494" s="1570"/>
      <c r="L494" s="1285"/>
      <c r="M494" s="1286"/>
      <c r="N494" s="1287"/>
      <c r="O494" s="1287"/>
      <c r="P494" s="1006"/>
      <c r="Q494" s="1285"/>
      <c r="R494" s="1005"/>
      <c r="S494" s="1471"/>
      <c r="U494" s="553"/>
      <c r="V494" s="563" t="s">
        <v>99</v>
      </c>
      <c r="W494" s="209">
        <v>90</v>
      </c>
      <c r="X494" s="196" t="s">
        <v>74</v>
      </c>
      <c r="Y494" s="197">
        <v>42464</v>
      </c>
      <c r="Z494" s="198">
        <v>400</v>
      </c>
      <c r="AA494" s="196" t="s">
        <v>96</v>
      </c>
      <c r="AB494" s="200">
        <v>10.3</v>
      </c>
      <c r="AC494" s="209"/>
      <c r="AD494" s="521">
        <v>42510</v>
      </c>
      <c r="AE494" s="197">
        <f t="shared" si="58"/>
        <v>42510</v>
      </c>
      <c r="AF494" s="209" t="s">
        <v>114</v>
      </c>
      <c r="AG494" s="200">
        <v>406.2</v>
      </c>
      <c r="AH494" s="200">
        <f t="shared" si="59"/>
        <v>6.1999999999999886</v>
      </c>
      <c r="AI494" s="199">
        <f t="shared" si="60"/>
        <v>4183.8600000000006</v>
      </c>
      <c r="AJ494" s="835">
        <f t="shared" si="61"/>
        <v>42538</v>
      </c>
      <c r="AK494" s="200">
        <f t="shared" si="62"/>
        <v>167.35440000000003</v>
      </c>
      <c r="AL494" s="864"/>
      <c r="AM494" s="685"/>
      <c r="AN494" s="720"/>
    </row>
    <row r="495" spans="2:40">
      <c r="B495" s="390"/>
      <c r="C495" s="1580"/>
      <c r="D495" s="1600"/>
      <c r="E495" s="813"/>
      <c r="F495" s="989"/>
      <c r="G495" s="813"/>
      <c r="H495" s="1286"/>
      <c r="I495" s="1004"/>
      <c r="J495" s="813"/>
      <c r="K495" s="814"/>
      <c r="L495" s="989"/>
      <c r="M495" s="813"/>
      <c r="N495" s="1287"/>
      <c r="O495" s="1287"/>
      <c r="P495" s="1006"/>
      <c r="Q495" s="1285"/>
      <c r="R495" s="1005"/>
      <c r="S495" s="465"/>
      <c r="U495" s="553"/>
      <c r="V495" s="563" t="s">
        <v>99</v>
      </c>
      <c r="W495" s="209">
        <v>91</v>
      </c>
      <c r="X495" s="196" t="s">
        <v>74</v>
      </c>
      <c r="Y495" s="197">
        <v>42464</v>
      </c>
      <c r="Z495" s="198">
        <v>400</v>
      </c>
      <c r="AA495" s="196" t="s">
        <v>96</v>
      </c>
      <c r="AB495" s="200">
        <v>10.3</v>
      </c>
      <c r="AC495" s="209"/>
      <c r="AD495" s="521">
        <v>42517</v>
      </c>
      <c r="AE495" s="197">
        <f t="shared" si="58"/>
        <v>42517</v>
      </c>
      <c r="AF495" s="209" t="s">
        <v>114</v>
      </c>
      <c r="AG495" s="200">
        <v>408.5</v>
      </c>
      <c r="AH495" s="200">
        <f t="shared" si="59"/>
        <v>8.5</v>
      </c>
      <c r="AI495" s="199">
        <f t="shared" si="60"/>
        <v>4207.55</v>
      </c>
      <c r="AJ495" s="835">
        <f t="shared" si="61"/>
        <v>42545</v>
      </c>
      <c r="AK495" s="200">
        <f t="shared" si="62"/>
        <v>168.30200000000002</v>
      </c>
      <c r="AL495" s="864"/>
      <c r="AM495" s="685"/>
      <c r="AN495" s="720"/>
    </row>
    <row r="496" spans="2:40">
      <c r="B496" s="1967"/>
      <c r="C496" s="543"/>
      <c r="D496" s="746"/>
      <c r="E496" s="355"/>
      <c r="F496" s="357"/>
      <c r="G496" s="355"/>
      <c r="H496" s="184"/>
      <c r="I496" s="358"/>
      <c r="J496" s="355"/>
      <c r="K496" s="359"/>
      <c r="L496" s="357"/>
      <c r="M496" s="355"/>
      <c r="N496" s="188"/>
      <c r="O496" s="188"/>
      <c r="P496" s="189"/>
      <c r="Q496" s="187"/>
      <c r="R496" s="185"/>
      <c r="S496" s="465"/>
      <c r="U496" s="553"/>
      <c r="V496" s="1900" t="s">
        <v>99</v>
      </c>
      <c r="W496" s="1663">
        <v>92</v>
      </c>
      <c r="X496" s="1339" t="s">
        <v>74</v>
      </c>
      <c r="Y496" s="1901">
        <v>42464</v>
      </c>
      <c r="Z496" s="1902">
        <v>400</v>
      </c>
      <c r="AA496" s="1339" t="s">
        <v>96</v>
      </c>
      <c r="AB496" s="1903">
        <v>10.3</v>
      </c>
      <c r="AC496" s="1663"/>
      <c r="AD496" s="1904">
        <v>42524</v>
      </c>
      <c r="AE496" s="1901">
        <f>(AD496)</f>
        <v>42524</v>
      </c>
      <c r="AF496" s="209" t="s">
        <v>114</v>
      </c>
      <c r="AG496" s="1903">
        <v>402</v>
      </c>
      <c r="AH496" s="1903">
        <f>(AG496-Z496)</f>
        <v>2</v>
      </c>
      <c r="AI496" s="1905">
        <f t="shared" si="60"/>
        <v>4140.6000000000004</v>
      </c>
      <c r="AJ496" s="1906">
        <f t="shared" si="61"/>
        <v>42552</v>
      </c>
      <c r="AK496" s="1903">
        <f>(AI496*0.04)</f>
        <v>165.62400000000002</v>
      </c>
      <c r="AL496" s="864"/>
      <c r="AM496" s="685"/>
      <c r="AN496" s="723"/>
    </row>
    <row r="497" spans="2:40">
      <c r="B497" s="806"/>
      <c r="C497" s="1419"/>
      <c r="D497" s="1993"/>
      <c r="E497" s="1840"/>
      <c r="F497" s="1861"/>
      <c r="G497" s="1840"/>
      <c r="H497" s="1534"/>
      <c r="I497" s="1862"/>
      <c r="J497" s="1840"/>
      <c r="K497" s="1863"/>
      <c r="L497" s="1861"/>
      <c r="M497" s="1840"/>
      <c r="N497" s="1500"/>
      <c r="O497" s="1500"/>
      <c r="P497" s="1425"/>
      <c r="Q497" s="1535"/>
      <c r="R497" s="1424"/>
      <c r="S497" s="465"/>
      <c r="U497" s="553"/>
      <c r="V497" s="1900" t="s">
        <v>99</v>
      </c>
      <c r="W497" s="1663">
        <v>93</v>
      </c>
      <c r="X497" s="1339" t="s">
        <v>74</v>
      </c>
      <c r="Y497" s="1901">
        <v>42464</v>
      </c>
      <c r="Z497" s="1902">
        <v>400</v>
      </c>
      <c r="AA497" s="1339" t="s">
        <v>96</v>
      </c>
      <c r="AB497" s="1903">
        <v>10.3</v>
      </c>
      <c r="AC497" s="1663"/>
      <c r="AD497" s="1904">
        <v>42531</v>
      </c>
      <c r="AE497" s="1901">
        <v>42530</v>
      </c>
      <c r="AF497" s="209" t="s">
        <v>114</v>
      </c>
      <c r="AG497" s="1903">
        <v>415</v>
      </c>
      <c r="AH497" s="1903">
        <f>(AG497-Z497)</f>
        <v>15</v>
      </c>
      <c r="AI497" s="1905">
        <f t="shared" si="60"/>
        <v>4274.5</v>
      </c>
      <c r="AJ497" s="1906">
        <f t="shared" si="61"/>
        <v>42558</v>
      </c>
      <c r="AK497" s="1903">
        <f>(AI497*0.04)</f>
        <v>170.98</v>
      </c>
      <c r="AL497" s="864"/>
      <c r="AM497" s="685"/>
      <c r="AN497" s="723"/>
    </row>
    <row r="498" spans="2:40">
      <c r="B498" s="806"/>
      <c r="C498" s="896"/>
      <c r="D498" s="1533"/>
      <c r="E498" s="1534"/>
      <c r="F498" s="1535"/>
      <c r="G498" s="1500"/>
      <c r="H498" s="1534"/>
      <c r="I498" s="1424"/>
      <c r="J498" s="1656"/>
      <c r="K498" s="1536"/>
      <c r="L498" s="1535"/>
      <c r="M498" s="1534"/>
      <c r="N498" s="1500"/>
      <c r="O498" s="1500"/>
      <c r="P498" s="1425"/>
      <c r="Q498" s="1535"/>
      <c r="R498" s="1424"/>
      <c r="S498" s="465"/>
      <c r="U498" s="553"/>
      <c r="V498" s="1900" t="s">
        <v>99</v>
      </c>
      <c r="W498" s="1663">
        <v>94</v>
      </c>
      <c r="X498" s="1339" t="s">
        <v>74</v>
      </c>
      <c r="Y498" s="1901">
        <v>42464</v>
      </c>
      <c r="Z498" s="1902">
        <v>400</v>
      </c>
      <c r="AA498" s="1339" t="s">
        <v>96</v>
      </c>
      <c r="AB498" s="1903">
        <v>10.3</v>
      </c>
      <c r="AC498" s="1663"/>
      <c r="AD498" s="1904">
        <v>42538</v>
      </c>
      <c r="AE498" s="1901">
        <f>(AD498)</f>
        <v>42538</v>
      </c>
      <c r="AF498" s="209" t="s">
        <v>114</v>
      </c>
      <c r="AG498" s="1903">
        <v>428.7</v>
      </c>
      <c r="AH498" s="1903">
        <f>(AG498-Z498)</f>
        <v>28.699999999999989</v>
      </c>
      <c r="AI498" s="1905">
        <f t="shared" si="60"/>
        <v>4415.6100000000006</v>
      </c>
      <c r="AJ498" s="1906">
        <f t="shared" si="61"/>
        <v>42566</v>
      </c>
      <c r="AK498" s="1903">
        <f>(AI498*0.04)</f>
        <v>176.62440000000004</v>
      </c>
      <c r="AL498" s="864"/>
      <c r="AM498" s="685"/>
      <c r="AN498" s="723"/>
    </row>
    <row r="499" spans="2:40">
      <c r="B499" s="367"/>
      <c r="C499" s="201"/>
      <c r="D499" s="201"/>
      <c r="E499" s="201"/>
      <c r="F499" s="201"/>
      <c r="G499" s="201"/>
      <c r="H499" s="201"/>
      <c r="I499" s="201"/>
      <c r="J499" s="182"/>
      <c r="K499" s="182"/>
      <c r="L499" s="182"/>
      <c r="M499" s="182"/>
      <c r="N499" s="182"/>
      <c r="O499" s="182"/>
      <c r="P499" s="1588"/>
      <c r="Q499" s="182"/>
      <c r="R499" s="182"/>
      <c r="S499" s="465"/>
      <c r="U499" s="553"/>
      <c r="V499" s="1900" t="s">
        <v>99</v>
      </c>
      <c r="W499" s="1663">
        <v>95</v>
      </c>
      <c r="X499" s="1339" t="s">
        <v>74</v>
      </c>
      <c r="Y499" s="1901">
        <v>42464</v>
      </c>
      <c r="Z499" s="1902">
        <v>400</v>
      </c>
      <c r="AA499" s="1339" t="s">
        <v>96</v>
      </c>
      <c r="AB499" s="1903">
        <v>10.3</v>
      </c>
      <c r="AC499" s="1663"/>
      <c r="AD499" s="1907">
        <v>42545</v>
      </c>
      <c r="AE499" s="1901">
        <v>42544</v>
      </c>
      <c r="AF499" s="209" t="s">
        <v>114</v>
      </c>
      <c r="AG499" s="1903">
        <v>403.6</v>
      </c>
      <c r="AH499" s="1903">
        <f>(AG499-Z499)</f>
        <v>3.6000000000000227</v>
      </c>
      <c r="AI499" s="1905">
        <f t="shared" si="60"/>
        <v>4157.0800000000008</v>
      </c>
      <c r="AJ499" s="1908">
        <f t="shared" si="61"/>
        <v>42572</v>
      </c>
      <c r="AK499" s="1903">
        <f>(AI499*0.04)</f>
        <v>166.28320000000005</v>
      </c>
      <c r="AL499" s="314"/>
      <c r="AM499" s="685"/>
      <c r="AN499" s="723"/>
    </row>
    <row r="500" spans="2:40">
      <c r="B500" s="367"/>
      <c r="C500" s="201"/>
      <c r="D500" s="201"/>
      <c r="E500" s="201"/>
      <c r="F500" s="201"/>
      <c r="G500" s="1882"/>
      <c r="H500" s="201"/>
      <c r="I500" s="201"/>
      <c r="J500" s="182"/>
      <c r="K500" s="182"/>
      <c r="L500" s="182"/>
      <c r="M500" s="182"/>
      <c r="N500" s="182"/>
      <c r="O500" s="182"/>
      <c r="P500" s="1588"/>
      <c r="Q500" s="182"/>
      <c r="R500" s="182"/>
      <c r="S500" s="465"/>
      <c r="U500" s="553"/>
      <c r="V500" s="566" t="s">
        <v>99</v>
      </c>
      <c r="W500" s="355">
        <v>96</v>
      </c>
      <c r="X500" s="184" t="s">
        <v>74</v>
      </c>
      <c r="Y500" s="187">
        <v>42464</v>
      </c>
      <c r="Z500" s="188">
        <v>400</v>
      </c>
      <c r="AA500" s="184" t="s">
        <v>96</v>
      </c>
      <c r="AB500" s="185">
        <v>10.3</v>
      </c>
      <c r="AC500" s="355"/>
      <c r="AD500" s="359">
        <v>42552</v>
      </c>
      <c r="AE500" s="187">
        <f t="shared" si="58"/>
        <v>42552</v>
      </c>
      <c r="AF500" s="355"/>
      <c r="AG500" s="185">
        <v>400</v>
      </c>
      <c r="AH500" s="185">
        <f t="shared" si="59"/>
        <v>0</v>
      </c>
      <c r="AI500" s="189">
        <f t="shared" si="60"/>
        <v>4120</v>
      </c>
      <c r="AJ500" s="1421">
        <f t="shared" si="61"/>
        <v>42580</v>
      </c>
      <c r="AK500" s="185">
        <f t="shared" si="62"/>
        <v>164.8</v>
      </c>
      <c r="AL500" s="314"/>
      <c r="AM500" s="724"/>
      <c r="AN500" s="723"/>
    </row>
    <row r="501" spans="2:40">
      <c r="B501" s="367"/>
      <c r="C501" s="201"/>
      <c r="D501" s="201"/>
      <c r="E501" s="201"/>
      <c r="F501" s="201"/>
      <c r="G501" s="201"/>
      <c r="H501" s="1469"/>
      <c r="I501" s="1469"/>
      <c r="J501" s="1469"/>
      <c r="K501" s="1469"/>
      <c r="L501" s="1469"/>
      <c r="M501" s="838"/>
      <c r="N501" s="1469"/>
      <c r="O501" s="1469"/>
      <c r="P501" s="1599"/>
      <c r="Q501" s="1469"/>
      <c r="R501" s="838"/>
      <c r="S501" s="1473"/>
      <c r="U501" s="553"/>
      <c r="V501" s="566" t="s">
        <v>99</v>
      </c>
      <c r="W501" s="355">
        <v>97</v>
      </c>
      <c r="X501" s="184" t="s">
        <v>74</v>
      </c>
      <c r="Y501" s="187">
        <v>42464</v>
      </c>
      <c r="Z501" s="188">
        <v>400</v>
      </c>
      <c r="AA501" s="184" t="s">
        <v>96</v>
      </c>
      <c r="AB501" s="185">
        <v>10.3</v>
      </c>
      <c r="AC501" s="355"/>
      <c r="AD501" s="359">
        <v>42559</v>
      </c>
      <c r="AE501" s="187">
        <f t="shared" si="58"/>
        <v>42559</v>
      </c>
      <c r="AF501" s="355"/>
      <c r="AG501" s="185">
        <v>400</v>
      </c>
      <c r="AH501" s="185">
        <f t="shared" si="59"/>
        <v>0</v>
      </c>
      <c r="AI501" s="189">
        <f t="shared" si="60"/>
        <v>4120</v>
      </c>
      <c r="AJ501" s="1421">
        <f t="shared" si="61"/>
        <v>42587</v>
      </c>
      <c r="AK501" s="185">
        <f t="shared" si="62"/>
        <v>164.8</v>
      </c>
      <c r="AL501" s="314"/>
      <c r="AM501" s="685"/>
      <c r="AN501" s="720"/>
    </row>
    <row r="502" spans="2:40">
      <c r="B502" s="1200"/>
      <c r="C502" s="1419"/>
      <c r="D502" s="1993"/>
      <c r="E502" s="1840"/>
      <c r="F502" s="1861"/>
      <c r="G502" s="1840"/>
      <c r="H502" s="1534"/>
      <c r="I502" s="1862"/>
      <c r="J502" s="1840"/>
      <c r="K502" s="1863"/>
      <c r="L502" s="1861"/>
      <c r="M502" s="1840"/>
      <c r="N502" s="1500"/>
      <c r="O502" s="1500"/>
      <c r="P502" s="1425"/>
      <c r="Q502" s="1535"/>
      <c r="R502" s="1424"/>
      <c r="S502" s="1473"/>
      <c r="U502" s="553"/>
      <c r="V502" s="566" t="s">
        <v>99</v>
      </c>
      <c r="W502" s="355">
        <v>98</v>
      </c>
      <c r="X502" s="184" t="s">
        <v>74</v>
      </c>
      <c r="Y502" s="187">
        <v>42464</v>
      </c>
      <c r="Z502" s="188">
        <v>400</v>
      </c>
      <c r="AA502" s="184" t="s">
        <v>96</v>
      </c>
      <c r="AB502" s="185">
        <v>10.3</v>
      </c>
      <c r="AC502" s="355"/>
      <c r="AD502" s="359">
        <v>42566</v>
      </c>
      <c r="AE502" s="187">
        <f t="shared" si="58"/>
        <v>42566</v>
      </c>
      <c r="AF502" s="355"/>
      <c r="AG502" s="185">
        <v>400</v>
      </c>
      <c r="AH502" s="185">
        <f t="shared" si="59"/>
        <v>0</v>
      </c>
      <c r="AI502" s="189">
        <f t="shared" si="60"/>
        <v>4120</v>
      </c>
      <c r="AJ502" s="1421">
        <f t="shared" si="61"/>
        <v>42594</v>
      </c>
      <c r="AK502" s="185">
        <f t="shared" si="62"/>
        <v>164.8</v>
      </c>
      <c r="AL502" s="314"/>
      <c r="AM502" s="685"/>
      <c r="AN502" s="720"/>
    </row>
    <row r="503" spans="2:40">
      <c r="B503" s="367"/>
      <c r="C503" s="201"/>
      <c r="D503" s="201"/>
      <c r="E503" s="201"/>
      <c r="F503" s="201"/>
      <c r="G503" s="201"/>
      <c r="H503" s="1469"/>
      <c r="I503" s="1469"/>
      <c r="J503" s="1469"/>
      <c r="K503" s="1469"/>
      <c r="L503" s="1469"/>
      <c r="M503" s="838"/>
      <c r="N503" s="1469"/>
      <c r="O503" s="1469"/>
      <c r="P503" s="1599"/>
      <c r="Q503" s="1469"/>
      <c r="R503" s="838"/>
      <c r="S503" s="1473"/>
      <c r="U503" s="553"/>
      <c r="V503" s="869" t="s">
        <v>99</v>
      </c>
      <c r="W503" s="739">
        <v>99</v>
      </c>
      <c r="X503" s="732" t="s">
        <v>74</v>
      </c>
      <c r="Y503" s="735">
        <v>42464</v>
      </c>
      <c r="Z503" s="731">
        <v>400</v>
      </c>
      <c r="AA503" s="732" t="s">
        <v>96</v>
      </c>
      <c r="AB503" s="733">
        <v>10.3</v>
      </c>
      <c r="AC503" s="739"/>
      <c r="AD503" s="741">
        <v>42573</v>
      </c>
      <c r="AE503" s="735">
        <f t="shared" si="58"/>
        <v>42573</v>
      </c>
      <c r="AF503" s="739"/>
      <c r="AG503" s="733">
        <v>400</v>
      </c>
      <c r="AH503" s="733">
        <f t="shared" si="59"/>
        <v>0</v>
      </c>
      <c r="AI503" s="743">
        <f t="shared" si="60"/>
        <v>4120</v>
      </c>
      <c r="AJ503" s="1022">
        <f t="shared" si="61"/>
        <v>42601</v>
      </c>
      <c r="AK503" s="733">
        <f t="shared" si="62"/>
        <v>164.8</v>
      </c>
      <c r="AL503" s="1921" t="s">
        <v>88</v>
      </c>
      <c r="AM503" s="685"/>
      <c r="AN503" s="720"/>
    </row>
    <row r="504" spans="2:40" ht="15" thickBot="1">
      <c r="B504" s="477"/>
      <c r="C504" s="640"/>
      <c r="D504" s="640"/>
      <c r="E504" s="640"/>
      <c r="F504" s="640"/>
      <c r="G504" s="639"/>
      <c r="H504" s="478"/>
      <c r="I504" s="478"/>
      <c r="J504" s="478"/>
      <c r="K504" s="1474"/>
      <c r="L504" s="478"/>
      <c r="M504" s="449"/>
      <c r="N504" s="1475"/>
      <c r="O504" s="478"/>
      <c r="P504" s="518">
        <f>SUM(P494:P503)</f>
        <v>0</v>
      </c>
      <c r="Q504" s="759"/>
      <c r="R504" s="518">
        <f>(P504*0.05)</f>
        <v>0</v>
      </c>
      <c r="S504" s="1476"/>
      <c r="U504" s="553"/>
      <c r="V504" s="566" t="s">
        <v>99</v>
      </c>
      <c r="W504" s="355">
        <v>100</v>
      </c>
      <c r="X504" s="184" t="s">
        <v>74</v>
      </c>
      <c r="Y504" s="187">
        <v>42464</v>
      </c>
      <c r="Z504" s="188">
        <v>400</v>
      </c>
      <c r="AA504" s="184" t="s">
        <v>96</v>
      </c>
      <c r="AB504" s="185">
        <v>10.3</v>
      </c>
      <c r="AC504" s="355"/>
      <c r="AD504" s="359">
        <v>42580</v>
      </c>
      <c r="AE504" s="187">
        <f t="shared" si="58"/>
        <v>42580</v>
      </c>
      <c r="AF504" s="355"/>
      <c r="AG504" s="185">
        <v>400</v>
      </c>
      <c r="AH504" s="185">
        <f t="shared" si="59"/>
        <v>0</v>
      </c>
      <c r="AI504" s="189">
        <f t="shared" si="60"/>
        <v>4120</v>
      </c>
      <c r="AJ504" s="1421">
        <f t="shared" si="61"/>
        <v>42608</v>
      </c>
      <c r="AK504" s="185">
        <f t="shared" si="62"/>
        <v>164.8</v>
      </c>
      <c r="AL504" s="314"/>
    </row>
    <row r="505" spans="2:40">
      <c r="U505" s="553"/>
      <c r="V505" s="566" t="s">
        <v>99</v>
      </c>
      <c r="W505" s="355">
        <v>101</v>
      </c>
      <c r="X505" s="184" t="s">
        <v>74</v>
      </c>
      <c r="Y505" s="187">
        <v>42464</v>
      </c>
      <c r="Z505" s="188">
        <v>400</v>
      </c>
      <c r="AA505" s="184" t="s">
        <v>96</v>
      </c>
      <c r="AB505" s="185">
        <v>10.3</v>
      </c>
      <c r="AC505" s="355"/>
      <c r="AD505" s="359">
        <v>42587</v>
      </c>
      <c r="AE505" s="187">
        <f t="shared" si="58"/>
        <v>42587</v>
      </c>
      <c r="AF505" s="355"/>
      <c r="AG505" s="185">
        <v>400</v>
      </c>
      <c r="AH505" s="185">
        <f t="shared" si="59"/>
        <v>0</v>
      </c>
      <c r="AI505" s="189">
        <f t="shared" si="60"/>
        <v>4120</v>
      </c>
      <c r="AJ505" s="1421">
        <f t="shared" si="61"/>
        <v>42615</v>
      </c>
      <c r="AK505" s="185">
        <f t="shared" si="62"/>
        <v>164.8</v>
      </c>
      <c r="AL505" s="314"/>
    </row>
    <row r="506" spans="2:40" ht="18.600000000000001" thickBot="1">
      <c r="B506" s="1597" t="s">
        <v>565</v>
      </c>
      <c r="S506" s="892"/>
      <c r="U506" s="553"/>
      <c r="V506" s="566" t="s">
        <v>99</v>
      </c>
      <c r="W506" s="355">
        <v>102</v>
      </c>
      <c r="X506" s="184" t="s">
        <v>74</v>
      </c>
      <c r="Y506" s="187">
        <v>42464</v>
      </c>
      <c r="Z506" s="188">
        <v>400</v>
      </c>
      <c r="AA506" s="184" t="s">
        <v>96</v>
      </c>
      <c r="AB506" s="185">
        <v>10.3</v>
      </c>
      <c r="AC506" s="355"/>
      <c r="AD506" s="359">
        <v>42594</v>
      </c>
      <c r="AE506" s="187">
        <f t="shared" si="58"/>
        <v>42594</v>
      </c>
      <c r="AF506" s="355"/>
      <c r="AG506" s="185">
        <v>400</v>
      </c>
      <c r="AH506" s="185">
        <f t="shared" si="59"/>
        <v>0</v>
      </c>
      <c r="AI506" s="189">
        <f t="shared" si="60"/>
        <v>4120</v>
      </c>
      <c r="AJ506" s="1421">
        <f t="shared" si="61"/>
        <v>42622</v>
      </c>
      <c r="AK506" s="185">
        <f t="shared" si="62"/>
        <v>164.8</v>
      </c>
      <c r="AL506" s="314"/>
    </row>
    <row r="507" spans="2:40">
      <c r="B507" s="3"/>
      <c r="C507" s="4"/>
      <c r="D507" s="4"/>
      <c r="E507" s="5" t="s">
        <v>14</v>
      </c>
      <c r="F507" s="5" t="s">
        <v>12</v>
      </c>
      <c r="G507" s="5"/>
      <c r="H507" s="4"/>
      <c r="I507" s="5" t="s">
        <v>15</v>
      </c>
      <c r="J507" s="5" t="s">
        <v>16</v>
      </c>
      <c r="K507" s="5" t="s">
        <v>12</v>
      </c>
      <c r="L507" s="5" t="s">
        <v>12</v>
      </c>
      <c r="M507" s="4"/>
      <c r="N507" s="4"/>
      <c r="O507" s="4"/>
      <c r="P507" s="4"/>
      <c r="Q507" s="5" t="s">
        <v>12</v>
      </c>
      <c r="R507" s="5" t="s">
        <v>17</v>
      </c>
      <c r="S507" s="5"/>
      <c r="U507" s="553"/>
      <c r="V507" s="566" t="s">
        <v>99</v>
      </c>
      <c r="W507" s="355">
        <v>103</v>
      </c>
      <c r="X507" s="184" t="s">
        <v>74</v>
      </c>
      <c r="Y507" s="187">
        <v>42464</v>
      </c>
      <c r="Z507" s="188">
        <v>400</v>
      </c>
      <c r="AA507" s="184" t="s">
        <v>96</v>
      </c>
      <c r="AB507" s="185">
        <v>10.3</v>
      </c>
      <c r="AC507" s="355"/>
      <c r="AD507" s="359">
        <v>42601</v>
      </c>
      <c r="AE507" s="187">
        <f t="shared" si="58"/>
        <v>42601</v>
      </c>
      <c r="AF507" s="355"/>
      <c r="AG507" s="185">
        <v>400</v>
      </c>
      <c r="AH507" s="185">
        <f t="shared" si="59"/>
        <v>0</v>
      </c>
      <c r="AI507" s="189">
        <f t="shared" si="60"/>
        <v>4120</v>
      </c>
      <c r="AJ507" s="1421">
        <f t="shared" si="61"/>
        <v>42629</v>
      </c>
      <c r="AK507" s="185">
        <f t="shared" si="62"/>
        <v>164.8</v>
      </c>
      <c r="AL507" s="314"/>
      <c r="AM507" s="256"/>
      <c r="AN507" s="256"/>
    </row>
    <row r="508" spans="2:40">
      <c r="B508" s="7" t="s">
        <v>3</v>
      </c>
      <c r="C508" s="8" t="s">
        <v>4</v>
      </c>
      <c r="D508" s="9" t="s">
        <v>18</v>
      </c>
      <c r="E508" s="9" t="s">
        <v>19</v>
      </c>
      <c r="F508" s="9" t="s">
        <v>19</v>
      </c>
      <c r="G508" s="9" t="s">
        <v>20</v>
      </c>
      <c r="H508" s="9" t="s">
        <v>21</v>
      </c>
      <c r="I508" s="9" t="s">
        <v>22</v>
      </c>
      <c r="J508" s="9" t="s">
        <v>19</v>
      </c>
      <c r="K508" s="9" t="s">
        <v>23</v>
      </c>
      <c r="L508" s="9" t="s">
        <v>23</v>
      </c>
      <c r="M508" s="9" t="s">
        <v>24</v>
      </c>
      <c r="N508" s="9" t="s">
        <v>20</v>
      </c>
      <c r="O508" s="9" t="s">
        <v>25</v>
      </c>
      <c r="P508" s="9" t="s">
        <v>0</v>
      </c>
      <c r="Q508" s="9" t="s">
        <v>11</v>
      </c>
      <c r="R508" s="9" t="s">
        <v>11</v>
      </c>
      <c r="S508" s="9" t="s">
        <v>26</v>
      </c>
      <c r="U508" s="828"/>
      <c r="V508" s="566" t="s">
        <v>99</v>
      </c>
      <c r="W508" s="183">
        <v>104</v>
      </c>
      <c r="X508" s="184" t="s">
        <v>74</v>
      </c>
      <c r="Y508" s="187">
        <v>42464</v>
      </c>
      <c r="Z508" s="188">
        <v>400</v>
      </c>
      <c r="AA508" s="184" t="s">
        <v>96</v>
      </c>
      <c r="AB508" s="185">
        <v>10.3</v>
      </c>
      <c r="AC508" s="1758"/>
      <c r="AD508" s="1759">
        <v>42608</v>
      </c>
      <c r="AE508" s="187">
        <f t="shared" si="58"/>
        <v>42608</v>
      </c>
      <c r="AF508" s="1758"/>
      <c r="AG508" s="185">
        <v>400</v>
      </c>
      <c r="AH508" s="185">
        <f t="shared" si="59"/>
        <v>0</v>
      </c>
      <c r="AI508" s="189">
        <f t="shared" si="60"/>
        <v>4120</v>
      </c>
      <c r="AJ508" s="1421">
        <f t="shared" si="61"/>
        <v>42636</v>
      </c>
      <c r="AK508" s="185">
        <f t="shared" si="62"/>
        <v>164.8</v>
      </c>
      <c r="AL508" s="923"/>
      <c r="AM508" s="256"/>
      <c r="AN508" s="256"/>
    </row>
    <row r="509" spans="2:40" ht="15" thickBot="1">
      <c r="B509" s="12"/>
      <c r="C509" s="194"/>
      <c r="D509" s="194"/>
      <c r="E509" s="195" t="s">
        <v>3</v>
      </c>
      <c r="F509" s="195" t="s">
        <v>18</v>
      </c>
      <c r="G509" s="195"/>
      <c r="H509" s="194"/>
      <c r="I509" s="195" t="s">
        <v>21</v>
      </c>
      <c r="J509" s="195" t="s">
        <v>3</v>
      </c>
      <c r="K509" s="195" t="s">
        <v>27</v>
      </c>
      <c r="L509" s="195" t="s">
        <v>28</v>
      </c>
      <c r="M509" s="194"/>
      <c r="N509" s="194"/>
      <c r="O509" s="194"/>
      <c r="P509" s="194"/>
      <c r="Q509" s="195" t="s">
        <v>33</v>
      </c>
      <c r="R509" s="195" t="s">
        <v>30</v>
      </c>
      <c r="S509" s="9"/>
      <c r="U509" s="553"/>
      <c r="V509" s="566" t="s">
        <v>99</v>
      </c>
      <c r="W509" s="183">
        <v>105</v>
      </c>
      <c r="X509" s="184" t="s">
        <v>74</v>
      </c>
      <c r="Y509" s="187">
        <v>42464</v>
      </c>
      <c r="Z509" s="188">
        <v>400</v>
      </c>
      <c r="AA509" s="184" t="s">
        <v>96</v>
      </c>
      <c r="AB509" s="185">
        <v>10.3</v>
      </c>
      <c r="AC509" s="183"/>
      <c r="AD509" s="359">
        <v>42615</v>
      </c>
      <c r="AE509" s="187">
        <f t="shared" si="58"/>
        <v>42615</v>
      </c>
      <c r="AF509" s="183"/>
      <c r="AG509" s="185">
        <v>400</v>
      </c>
      <c r="AH509" s="185">
        <f t="shared" si="59"/>
        <v>0</v>
      </c>
      <c r="AI509" s="189">
        <f t="shared" si="60"/>
        <v>4120</v>
      </c>
      <c r="AJ509" s="1421">
        <f t="shared" si="61"/>
        <v>42643</v>
      </c>
      <c r="AK509" s="185">
        <f t="shared" si="62"/>
        <v>164.8</v>
      </c>
      <c r="AL509" s="924"/>
      <c r="AM509" s="256"/>
      <c r="AN509" s="256"/>
    </row>
    <row r="510" spans="2:40">
      <c r="B510" s="695"/>
      <c r="C510" s="1003"/>
      <c r="D510" s="1397"/>
      <c r="E510" s="1286"/>
      <c r="F510" s="1285"/>
      <c r="G510" s="1287"/>
      <c r="H510" s="1286"/>
      <c r="I510" s="1005"/>
      <c r="J510" s="1400"/>
      <c r="K510" s="1570"/>
      <c r="L510" s="1285"/>
      <c r="M510" s="1286"/>
      <c r="N510" s="1287"/>
      <c r="O510" s="1287"/>
      <c r="P510" s="1006"/>
      <c r="Q510" s="1285"/>
      <c r="R510" s="1005"/>
      <c r="S510" s="1471"/>
      <c r="U510" s="553"/>
      <c r="V510" s="566" t="s">
        <v>99</v>
      </c>
      <c r="W510" s="183">
        <v>106</v>
      </c>
      <c r="X510" s="184" t="s">
        <v>74</v>
      </c>
      <c r="Y510" s="187">
        <v>42464</v>
      </c>
      <c r="Z510" s="188">
        <v>400</v>
      </c>
      <c r="AA510" s="184" t="s">
        <v>96</v>
      </c>
      <c r="AB510" s="185">
        <v>10.3</v>
      </c>
      <c r="AC510" s="183"/>
      <c r="AD510" s="359">
        <v>42622</v>
      </c>
      <c r="AE510" s="187">
        <f t="shared" si="58"/>
        <v>42622</v>
      </c>
      <c r="AF510" s="183"/>
      <c r="AG510" s="185">
        <v>400</v>
      </c>
      <c r="AH510" s="185">
        <f t="shared" si="59"/>
        <v>0</v>
      </c>
      <c r="AI510" s="189">
        <f t="shared" si="60"/>
        <v>4120</v>
      </c>
      <c r="AJ510" s="1421">
        <f t="shared" si="61"/>
        <v>42650</v>
      </c>
      <c r="AK510" s="185">
        <f t="shared" si="62"/>
        <v>164.8</v>
      </c>
      <c r="AL510" s="924"/>
      <c r="AM510" s="681"/>
      <c r="AN510" s="681"/>
    </row>
    <row r="511" spans="2:40">
      <c r="B511" s="390"/>
      <c r="C511" s="1580"/>
      <c r="D511" s="1600"/>
      <c r="E511" s="813"/>
      <c r="F511" s="989"/>
      <c r="G511" s="813"/>
      <c r="H511" s="1286"/>
      <c r="I511" s="1004"/>
      <c r="J511" s="813"/>
      <c r="K511" s="814"/>
      <c r="L511" s="989"/>
      <c r="M511" s="813"/>
      <c r="N511" s="1287"/>
      <c r="O511" s="1287"/>
      <c r="P511" s="1006"/>
      <c r="Q511" s="1285"/>
      <c r="R511" s="1005"/>
      <c r="S511" s="465"/>
      <c r="U511" s="553"/>
      <c r="V511" s="566" t="s">
        <v>99</v>
      </c>
      <c r="W511" s="183">
        <v>107</v>
      </c>
      <c r="X511" s="184" t="s">
        <v>74</v>
      </c>
      <c r="Y511" s="187">
        <v>42464</v>
      </c>
      <c r="Z511" s="188">
        <v>400</v>
      </c>
      <c r="AA511" s="184" t="s">
        <v>96</v>
      </c>
      <c r="AB511" s="185">
        <v>10.3</v>
      </c>
      <c r="AC511" s="183"/>
      <c r="AD511" s="359">
        <v>42629</v>
      </c>
      <c r="AE511" s="187">
        <f t="shared" si="58"/>
        <v>42629</v>
      </c>
      <c r="AF511" s="183"/>
      <c r="AG511" s="185">
        <v>400</v>
      </c>
      <c r="AH511" s="185">
        <f t="shared" si="59"/>
        <v>0</v>
      </c>
      <c r="AI511" s="189">
        <f t="shared" si="60"/>
        <v>4120</v>
      </c>
      <c r="AJ511" s="1421">
        <f t="shared" si="61"/>
        <v>42657</v>
      </c>
      <c r="AK511" s="185">
        <f t="shared" si="62"/>
        <v>164.8</v>
      </c>
      <c r="AL511" s="924"/>
      <c r="AM511" s="685"/>
      <c r="AN511" s="720"/>
    </row>
    <row r="512" spans="2:40">
      <c r="B512" s="1967"/>
      <c r="C512" s="543"/>
      <c r="D512" s="746"/>
      <c r="E512" s="355"/>
      <c r="F512" s="357"/>
      <c r="G512" s="355"/>
      <c r="H512" s="184"/>
      <c r="I512" s="358"/>
      <c r="J512" s="355"/>
      <c r="K512" s="359"/>
      <c r="L512" s="357"/>
      <c r="M512" s="355"/>
      <c r="N512" s="188"/>
      <c r="O512" s="188"/>
      <c r="P512" s="189"/>
      <c r="Q512" s="187"/>
      <c r="R512" s="185"/>
      <c r="S512" s="465"/>
      <c r="U512" s="553"/>
      <c r="V512" s="566" t="s">
        <v>99</v>
      </c>
      <c r="W512" s="183">
        <v>108</v>
      </c>
      <c r="X512" s="184" t="s">
        <v>74</v>
      </c>
      <c r="Y512" s="187">
        <v>42464</v>
      </c>
      <c r="Z512" s="188">
        <v>400</v>
      </c>
      <c r="AA512" s="184" t="s">
        <v>96</v>
      </c>
      <c r="AB512" s="185">
        <v>10.3</v>
      </c>
      <c r="AC512" s="183"/>
      <c r="AD512" s="359">
        <v>42636</v>
      </c>
      <c r="AE512" s="187">
        <f t="shared" si="58"/>
        <v>42636</v>
      </c>
      <c r="AF512" s="183"/>
      <c r="AG512" s="185">
        <v>400</v>
      </c>
      <c r="AH512" s="185">
        <f t="shared" si="59"/>
        <v>0</v>
      </c>
      <c r="AI512" s="189">
        <f t="shared" si="60"/>
        <v>4120</v>
      </c>
      <c r="AJ512" s="1421">
        <f t="shared" si="61"/>
        <v>42664</v>
      </c>
      <c r="AK512" s="185">
        <f t="shared" si="62"/>
        <v>164.8</v>
      </c>
      <c r="AL512" s="924"/>
      <c r="AM512" s="685"/>
      <c r="AN512" s="720"/>
    </row>
    <row r="513" spans="2:40">
      <c r="B513" s="806"/>
      <c r="C513" s="1419"/>
      <c r="D513" s="1993"/>
      <c r="E513" s="1840"/>
      <c r="F513" s="1861"/>
      <c r="G513" s="1840"/>
      <c r="H513" s="1534"/>
      <c r="I513" s="1862"/>
      <c r="J513" s="1840"/>
      <c r="K513" s="1863"/>
      <c r="L513" s="1861"/>
      <c r="M513" s="1840"/>
      <c r="N513" s="1500"/>
      <c r="O513" s="1500"/>
      <c r="P513" s="1425"/>
      <c r="Q513" s="1535"/>
      <c r="R513" s="1424"/>
      <c r="S513" s="465"/>
      <c r="U513" s="553"/>
      <c r="V513" s="566" t="s">
        <v>99</v>
      </c>
      <c r="W513" s="183">
        <v>109</v>
      </c>
      <c r="X513" s="184" t="s">
        <v>74</v>
      </c>
      <c r="Y513" s="187">
        <v>42464</v>
      </c>
      <c r="Z513" s="188">
        <v>400</v>
      </c>
      <c r="AA513" s="184" t="s">
        <v>96</v>
      </c>
      <c r="AB513" s="185">
        <v>10.3</v>
      </c>
      <c r="AC513" s="183"/>
      <c r="AD513" s="359">
        <v>42643</v>
      </c>
      <c r="AE513" s="187">
        <f t="shared" si="58"/>
        <v>42643</v>
      </c>
      <c r="AF513" s="183"/>
      <c r="AG513" s="185">
        <v>400</v>
      </c>
      <c r="AH513" s="185">
        <f t="shared" si="59"/>
        <v>0</v>
      </c>
      <c r="AI513" s="189">
        <f t="shared" si="60"/>
        <v>4120</v>
      </c>
      <c r="AJ513" s="1421">
        <f t="shared" si="61"/>
        <v>42671</v>
      </c>
      <c r="AK513" s="185">
        <f t="shared" si="62"/>
        <v>164.8</v>
      </c>
      <c r="AL513" s="924"/>
      <c r="AM513" s="685"/>
      <c r="AN513" s="720"/>
    </row>
    <row r="514" spans="2:40">
      <c r="B514" s="806"/>
      <c r="C514" s="896"/>
      <c r="D514" s="1533"/>
      <c r="E514" s="1534"/>
      <c r="F514" s="1535"/>
      <c r="G514" s="1500"/>
      <c r="H514" s="1534"/>
      <c r="I514" s="1424"/>
      <c r="J514" s="1656"/>
      <c r="K514" s="1536"/>
      <c r="L514" s="1535"/>
      <c r="M514" s="1534"/>
      <c r="N514" s="1500"/>
      <c r="O514" s="1500"/>
      <c r="P514" s="1425"/>
      <c r="Q514" s="1535"/>
      <c r="R514" s="1424"/>
      <c r="S514" s="465"/>
      <c r="U514" s="553"/>
      <c r="V514" s="1383" t="s">
        <v>99</v>
      </c>
      <c r="W514" s="183">
        <v>110</v>
      </c>
      <c r="X514" s="1938" t="s">
        <v>74</v>
      </c>
      <c r="Y514" s="620">
        <v>42492</v>
      </c>
      <c r="Z514" s="618">
        <v>400</v>
      </c>
      <c r="AA514" s="1938" t="s">
        <v>96</v>
      </c>
      <c r="AB514" s="621">
        <v>10.3</v>
      </c>
      <c r="AC514" s="1937"/>
      <c r="AD514" s="617">
        <v>42646</v>
      </c>
      <c r="AE514" s="620">
        <v>42493</v>
      </c>
      <c r="AF514" s="1937"/>
      <c r="AG514" s="621">
        <v>400</v>
      </c>
      <c r="AH514" s="621">
        <f>(AG514-Z514)</f>
        <v>0</v>
      </c>
      <c r="AI514" s="619">
        <f>(AG514*AB514)</f>
        <v>4120</v>
      </c>
      <c r="AJ514" s="1421">
        <f>(AE514+28)</f>
        <v>42521</v>
      </c>
      <c r="AK514" s="621">
        <f>(AI514*0.04)</f>
        <v>164.8</v>
      </c>
      <c r="AL514" s="1939"/>
      <c r="AM514" s="685"/>
      <c r="AN514" s="720"/>
    </row>
    <row r="515" spans="2:40">
      <c r="B515" s="367"/>
      <c r="C515" s="201"/>
      <c r="D515" s="201"/>
      <c r="E515" s="201"/>
      <c r="F515" s="201"/>
      <c r="G515" s="201"/>
      <c r="H515" s="201"/>
      <c r="I515" s="201"/>
      <c r="J515" s="182"/>
      <c r="K515" s="182"/>
      <c r="L515" s="182"/>
      <c r="M515" s="182"/>
      <c r="N515" s="182"/>
      <c r="O515" s="182"/>
      <c r="P515" s="1588"/>
      <c r="Q515" s="182"/>
      <c r="R515" s="182"/>
      <c r="S515" s="465"/>
      <c r="U515" s="828"/>
      <c r="V515" s="1383" t="s">
        <v>99</v>
      </c>
      <c r="W515" s="183">
        <v>111</v>
      </c>
      <c r="X515" s="355" t="s">
        <v>55</v>
      </c>
      <c r="Y515" s="744">
        <v>42624</v>
      </c>
      <c r="Z515" s="618">
        <v>400</v>
      </c>
      <c r="AA515" s="1938" t="s">
        <v>96</v>
      </c>
      <c r="AB515" s="358">
        <v>11.5</v>
      </c>
      <c r="AC515" s="271"/>
      <c r="AD515" s="359">
        <v>42650</v>
      </c>
      <c r="AE515" s="357">
        <f>(AD515)</f>
        <v>42650</v>
      </c>
      <c r="AF515" s="271"/>
      <c r="AG515" s="621">
        <v>400</v>
      </c>
      <c r="AH515" s="621">
        <f t="shared" ref="AH515:AH527" si="63">(AG515-Z515)</f>
        <v>0</v>
      </c>
      <c r="AI515" s="619">
        <f t="shared" ref="AI515:AI527" si="64">(AG515*AB515)</f>
        <v>4600</v>
      </c>
      <c r="AJ515" s="1421">
        <f t="shared" ref="AJ515:AJ527" si="65">(AE515+28)</f>
        <v>42678</v>
      </c>
      <c r="AK515" s="621">
        <f t="shared" ref="AK515:AK527" si="66">(AI515*0.04)</f>
        <v>184</v>
      </c>
      <c r="AL515" s="924"/>
      <c r="AM515" s="685"/>
      <c r="AN515" s="877"/>
    </row>
    <row r="516" spans="2:40">
      <c r="B516" s="367"/>
      <c r="C516" s="201"/>
      <c r="D516" s="201"/>
      <c r="E516" s="201"/>
      <c r="F516" s="201"/>
      <c r="G516" s="1882"/>
      <c r="H516" s="201"/>
      <c r="I516" s="201"/>
      <c r="J516" s="182"/>
      <c r="K516" s="182"/>
      <c r="L516" s="182"/>
      <c r="M516" s="182"/>
      <c r="N516" s="182"/>
      <c r="O516" s="182"/>
      <c r="P516" s="1588"/>
      <c r="Q516" s="182"/>
      <c r="R516" s="182"/>
      <c r="S516" s="465"/>
      <c r="U516" s="553"/>
      <c r="V516" s="1383" t="s">
        <v>99</v>
      </c>
      <c r="W516" s="183">
        <v>112</v>
      </c>
      <c r="X516" s="355" t="s">
        <v>55</v>
      </c>
      <c r="Y516" s="744">
        <v>42624</v>
      </c>
      <c r="Z516" s="618">
        <v>400</v>
      </c>
      <c r="AA516" s="1938" t="s">
        <v>96</v>
      </c>
      <c r="AB516" s="358">
        <v>11.5</v>
      </c>
      <c r="AC516" s="182"/>
      <c r="AD516" s="1946">
        <v>42657</v>
      </c>
      <c r="AE516" s="357">
        <f t="shared" ref="AE516:AE527" si="67">(AD516)</f>
        <v>42657</v>
      </c>
      <c r="AF516" s="182"/>
      <c r="AG516" s="621">
        <v>400</v>
      </c>
      <c r="AH516" s="621">
        <f t="shared" si="63"/>
        <v>0</v>
      </c>
      <c r="AI516" s="619">
        <f t="shared" si="64"/>
        <v>4600</v>
      </c>
      <c r="AJ516" s="1421">
        <f t="shared" si="65"/>
        <v>42685</v>
      </c>
      <c r="AK516" s="621">
        <f t="shared" si="66"/>
        <v>184</v>
      </c>
      <c r="AL516" s="339"/>
      <c r="AM516" s="685"/>
      <c r="AN516" s="877"/>
    </row>
    <row r="517" spans="2:40">
      <c r="B517" s="367"/>
      <c r="C517" s="201"/>
      <c r="D517" s="201"/>
      <c r="E517" s="201"/>
      <c r="F517" s="201"/>
      <c r="G517" s="201"/>
      <c r="H517" s="1469"/>
      <c r="I517" s="1469"/>
      <c r="J517" s="1469"/>
      <c r="K517" s="1469"/>
      <c r="L517" s="1469"/>
      <c r="M517" s="838"/>
      <c r="N517" s="1469"/>
      <c r="O517" s="1469"/>
      <c r="P517" s="1599"/>
      <c r="Q517" s="1469"/>
      <c r="R517" s="838"/>
      <c r="S517" s="1473"/>
      <c r="U517" s="553"/>
      <c r="V517" s="1383" t="s">
        <v>99</v>
      </c>
      <c r="W517" s="183">
        <v>113</v>
      </c>
      <c r="X517" s="355" t="s">
        <v>55</v>
      </c>
      <c r="Y517" s="744">
        <v>42624</v>
      </c>
      <c r="Z517" s="618">
        <v>400</v>
      </c>
      <c r="AA517" s="1938" t="s">
        <v>96</v>
      </c>
      <c r="AB517" s="358">
        <v>11.5</v>
      </c>
      <c r="AC517" s="182"/>
      <c r="AD517" s="1946">
        <v>42664</v>
      </c>
      <c r="AE517" s="357">
        <f t="shared" si="67"/>
        <v>42664</v>
      </c>
      <c r="AF517" s="182"/>
      <c r="AG517" s="621">
        <v>400</v>
      </c>
      <c r="AH517" s="621">
        <f t="shared" si="63"/>
        <v>0</v>
      </c>
      <c r="AI517" s="619">
        <f t="shared" si="64"/>
        <v>4600</v>
      </c>
      <c r="AJ517" s="1421">
        <f t="shared" si="65"/>
        <v>42692</v>
      </c>
      <c r="AK517" s="621">
        <f t="shared" si="66"/>
        <v>184</v>
      </c>
      <c r="AL517" s="339"/>
      <c r="AM517" s="685"/>
      <c r="AN517" s="723"/>
    </row>
    <row r="518" spans="2:40">
      <c r="B518" s="1200"/>
      <c r="C518" s="1419"/>
      <c r="D518" s="1993"/>
      <c r="E518" s="1840"/>
      <c r="F518" s="1861"/>
      <c r="G518" s="1840"/>
      <c r="H518" s="1534"/>
      <c r="I518" s="1862"/>
      <c r="J518" s="1840"/>
      <c r="K518" s="1863"/>
      <c r="L518" s="1861"/>
      <c r="M518" s="1840"/>
      <c r="N518" s="1500"/>
      <c r="O518" s="1500"/>
      <c r="P518" s="1425"/>
      <c r="Q518" s="1535"/>
      <c r="R518" s="1424"/>
      <c r="S518" s="1473"/>
      <c r="U518" s="553"/>
      <c r="V518" s="1383" t="s">
        <v>99</v>
      </c>
      <c r="W518" s="183">
        <v>114</v>
      </c>
      <c r="X518" s="355" t="s">
        <v>55</v>
      </c>
      <c r="Y518" s="744">
        <v>42624</v>
      </c>
      <c r="Z518" s="618">
        <v>400</v>
      </c>
      <c r="AA518" s="1938" t="s">
        <v>96</v>
      </c>
      <c r="AB518" s="358">
        <v>11.5</v>
      </c>
      <c r="AC518" s="182"/>
      <c r="AD518" s="1946">
        <v>42671</v>
      </c>
      <c r="AE518" s="357">
        <f t="shared" si="67"/>
        <v>42671</v>
      </c>
      <c r="AF518" s="182"/>
      <c r="AG518" s="621">
        <v>400</v>
      </c>
      <c r="AH518" s="621">
        <f t="shared" si="63"/>
        <v>0</v>
      </c>
      <c r="AI518" s="619">
        <f t="shared" si="64"/>
        <v>4600</v>
      </c>
      <c r="AJ518" s="1421">
        <f t="shared" si="65"/>
        <v>42699</v>
      </c>
      <c r="AK518" s="621">
        <f t="shared" si="66"/>
        <v>184</v>
      </c>
      <c r="AL518" s="339"/>
      <c r="AM518" s="879"/>
      <c r="AN518" s="723"/>
    </row>
    <row r="519" spans="2:40">
      <c r="B519" s="367"/>
      <c r="C519" s="201"/>
      <c r="D519" s="201"/>
      <c r="E519" s="201"/>
      <c r="F519" s="201"/>
      <c r="G519" s="201"/>
      <c r="H519" s="1469"/>
      <c r="I519" s="1469"/>
      <c r="J519" s="1469"/>
      <c r="K519" s="1469"/>
      <c r="L519" s="1469"/>
      <c r="M519" s="838"/>
      <c r="N519" s="1469"/>
      <c r="O519" s="1469"/>
      <c r="P519" s="1599"/>
      <c r="Q519" s="1469"/>
      <c r="R519" s="838"/>
      <c r="S519" s="1473"/>
      <c r="U519" s="553"/>
      <c r="V519" s="1383" t="s">
        <v>99</v>
      </c>
      <c r="W519" s="183">
        <v>115</v>
      </c>
      <c r="X519" s="355" t="s">
        <v>55</v>
      </c>
      <c r="Y519" s="744">
        <v>42624</v>
      </c>
      <c r="Z519" s="618">
        <v>400</v>
      </c>
      <c r="AA519" s="1938" t="s">
        <v>96</v>
      </c>
      <c r="AB519" s="358">
        <v>11.5</v>
      </c>
      <c r="AC519" s="182"/>
      <c r="AD519" s="1946">
        <v>42678</v>
      </c>
      <c r="AE519" s="357">
        <f t="shared" si="67"/>
        <v>42678</v>
      </c>
      <c r="AF519" s="182"/>
      <c r="AG519" s="621">
        <v>400</v>
      </c>
      <c r="AH519" s="621">
        <f t="shared" si="63"/>
        <v>0</v>
      </c>
      <c r="AI519" s="619">
        <f t="shared" si="64"/>
        <v>4600</v>
      </c>
      <c r="AJ519" s="1421">
        <f t="shared" si="65"/>
        <v>42706</v>
      </c>
      <c r="AK519" s="621">
        <f t="shared" si="66"/>
        <v>184</v>
      </c>
      <c r="AL519" s="339"/>
      <c r="AM519" s="879"/>
      <c r="AN519" s="723"/>
    </row>
    <row r="520" spans="2:40" ht="15" thickBot="1">
      <c r="B520" s="477"/>
      <c r="C520" s="640"/>
      <c r="D520" s="640"/>
      <c r="E520" s="640"/>
      <c r="F520" s="640"/>
      <c r="G520" s="639"/>
      <c r="H520" s="478"/>
      <c r="I520" s="478"/>
      <c r="J520" s="478"/>
      <c r="K520" s="1474"/>
      <c r="L520" s="478"/>
      <c r="M520" s="449"/>
      <c r="N520" s="1475"/>
      <c r="O520" s="478"/>
      <c r="P520" s="518">
        <f>SUM(P510:P519)</f>
        <v>0</v>
      </c>
      <c r="Q520" s="759"/>
      <c r="R520" s="518">
        <f>(P520*0.05)</f>
        <v>0</v>
      </c>
      <c r="S520" s="1476"/>
      <c r="U520" s="553"/>
      <c r="V520" s="1383" t="s">
        <v>99</v>
      </c>
      <c r="W520" s="183">
        <v>116</v>
      </c>
      <c r="X520" s="355" t="s">
        <v>55</v>
      </c>
      <c r="Y520" s="744">
        <v>42624</v>
      </c>
      <c r="Z520" s="618">
        <v>400</v>
      </c>
      <c r="AA520" s="1938" t="s">
        <v>96</v>
      </c>
      <c r="AB520" s="358">
        <v>11.5</v>
      </c>
      <c r="AC520" s="182"/>
      <c r="AD520" s="1946">
        <v>42685</v>
      </c>
      <c r="AE520" s="357">
        <f t="shared" si="67"/>
        <v>42685</v>
      </c>
      <c r="AF520" s="182"/>
      <c r="AG520" s="621">
        <v>400</v>
      </c>
      <c r="AH520" s="621">
        <f t="shared" si="63"/>
        <v>0</v>
      </c>
      <c r="AI520" s="619">
        <f t="shared" si="64"/>
        <v>4600</v>
      </c>
      <c r="AJ520" s="1421">
        <f t="shared" si="65"/>
        <v>42713</v>
      </c>
      <c r="AK520" s="621">
        <f t="shared" si="66"/>
        <v>184</v>
      </c>
      <c r="AL520" s="339"/>
      <c r="AM520" s="879"/>
      <c r="AN520" s="723"/>
    </row>
    <row r="521" spans="2:40">
      <c r="U521" s="553"/>
      <c r="V521" s="1383" t="s">
        <v>99</v>
      </c>
      <c r="W521" s="183">
        <v>117</v>
      </c>
      <c r="X521" s="355" t="s">
        <v>55</v>
      </c>
      <c r="Y521" s="744">
        <v>42624</v>
      </c>
      <c r="Z521" s="618">
        <v>400</v>
      </c>
      <c r="AA521" s="1938" t="s">
        <v>96</v>
      </c>
      <c r="AB521" s="358">
        <v>11.5</v>
      </c>
      <c r="AC521" s="182"/>
      <c r="AD521" s="1946">
        <v>42692</v>
      </c>
      <c r="AE521" s="357">
        <f t="shared" si="67"/>
        <v>42692</v>
      </c>
      <c r="AF521" s="182"/>
      <c r="AG521" s="621">
        <v>400</v>
      </c>
      <c r="AH521" s="621">
        <f t="shared" si="63"/>
        <v>0</v>
      </c>
      <c r="AI521" s="619">
        <f t="shared" si="64"/>
        <v>4600</v>
      </c>
      <c r="AJ521" s="1421">
        <f t="shared" si="65"/>
        <v>42720</v>
      </c>
      <c r="AK521" s="621">
        <f t="shared" si="66"/>
        <v>184</v>
      </c>
      <c r="AL521" s="339"/>
      <c r="AM521" s="879"/>
      <c r="AN521" s="720"/>
    </row>
    <row r="522" spans="2:40" ht="18.600000000000001" thickBot="1">
      <c r="B522" s="1597" t="s">
        <v>566</v>
      </c>
      <c r="S522" s="892"/>
      <c r="U522" s="553"/>
      <c r="V522" s="1383" t="s">
        <v>99</v>
      </c>
      <c r="W522" s="183">
        <v>118</v>
      </c>
      <c r="X522" s="355" t="s">
        <v>55</v>
      </c>
      <c r="Y522" s="744">
        <v>42624</v>
      </c>
      <c r="Z522" s="618">
        <v>400</v>
      </c>
      <c r="AA522" s="1938" t="s">
        <v>96</v>
      </c>
      <c r="AB522" s="358">
        <v>11.5</v>
      </c>
      <c r="AC522" s="182"/>
      <c r="AD522" s="1946">
        <v>42699</v>
      </c>
      <c r="AE522" s="357">
        <f t="shared" si="67"/>
        <v>42699</v>
      </c>
      <c r="AF522" s="182"/>
      <c r="AG522" s="621">
        <v>400</v>
      </c>
      <c r="AH522" s="621">
        <f t="shared" si="63"/>
        <v>0</v>
      </c>
      <c r="AI522" s="619">
        <f t="shared" si="64"/>
        <v>4600</v>
      </c>
      <c r="AJ522" s="1421">
        <f t="shared" si="65"/>
        <v>42727</v>
      </c>
      <c r="AK522" s="621">
        <f t="shared" si="66"/>
        <v>184</v>
      </c>
      <c r="AL522" s="339"/>
      <c r="AM522" s="879"/>
      <c r="AN522" s="720"/>
    </row>
    <row r="523" spans="2:40">
      <c r="B523" s="3"/>
      <c r="C523" s="4"/>
      <c r="D523" s="4"/>
      <c r="E523" s="5" t="s">
        <v>14</v>
      </c>
      <c r="F523" s="5" t="s">
        <v>12</v>
      </c>
      <c r="G523" s="5"/>
      <c r="H523" s="4"/>
      <c r="I523" s="5" t="s">
        <v>15</v>
      </c>
      <c r="J523" s="5" t="s">
        <v>16</v>
      </c>
      <c r="K523" s="5" t="s">
        <v>12</v>
      </c>
      <c r="L523" s="5" t="s">
        <v>12</v>
      </c>
      <c r="M523" s="4"/>
      <c r="N523" s="4"/>
      <c r="O523" s="4"/>
      <c r="P523" s="4"/>
      <c r="Q523" s="5" t="s">
        <v>12</v>
      </c>
      <c r="R523" s="5" t="s">
        <v>17</v>
      </c>
      <c r="S523" s="5"/>
      <c r="U523" s="553"/>
      <c r="V523" s="1383" t="s">
        <v>99</v>
      </c>
      <c r="W523" s="183">
        <v>119</v>
      </c>
      <c r="X523" s="355" t="s">
        <v>55</v>
      </c>
      <c r="Y523" s="744">
        <v>42624</v>
      </c>
      <c r="Z523" s="618">
        <v>400</v>
      </c>
      <c r="AA523" s="1938" t="s">
        <v>96</v>
      </c>
      <c r="AB523" s="358">
        <v>11.5</v>
      </c>
      <c r="AC523" s="182"/>
      <c r="AD523" s="1946">
        <v>42706</v>
      </c>
      <c r="AE523" s="357">
        <f t="shared" si="67"/>
        <v>42706</v>
      </c>
      <c r="AF523" s="182"/>
      <c r="AG523" s="621">
        <v>400</v>
      </c>
      <c r="AH523" s="621">
        <f t="shared" si="63"/>
        <v>0</v>
      </c>
      <c r="AI523" s="619">
        <f t="shared" si="64"/>
        <v>4600</v>
      </c>
      <c r="AJ523" s="1421">
        <f t="shared" si="65"/>
        <v>42734</v>
      </c>
      <c r="AK523" s="621">
        <f t="shared" si="66"/>
        <v>184</v>
      </c>
      <c r="AL523" s="339"/>
      <c r="AM523" s="879"/>
      <c r="AN523" s="720"/>
    </row>
    <row r="524" spans="2:40">
      <c r="B524" s="7" t="s">
        <v>3</v>
      </c>
      <c r="C524" s="8" t="s">
        <v>4</v>
      </c>
      <c r="D524" s="9" t="s">
        <v>18</v>
      </c>
      <c r="E524" s="9" t="s">
        <v>19</v>
      </c>
      <c r="F524" s="9" t="s">
        <v>19</v>
      </c>
      <c r="G524" s="9" t="s">
        <v>20</v>
      </c>
      <c r="H524" s="9" t="s">
        <v>21</v>
      </c>
      <c r="I524" s="9" t="s">
        <v>22</v>
      </c>
      <c r="J524" s="9" t="s">
        <v>19</v>
      </c>
      <c r="K524" s="9" t="s">
        <v>23</v>
      </c>
      <c r="L524" s="9" t="s">
        <v>23</v>
      </c>
      <c r="M524" s="9" t="s">
        <v>24</v>
      </c>
      <c r="N524" s="9" t="s">
        <v>20</v>
      </c>
      <c r="O524" s="9" t="s">
        <v>25</v>
      </c>
      <c r="P524" s="9" t="s">
        <v>0</v>
      </c>
      <c r="Q524" s="9" t="s">
        <v>11</v>
      </c>
      <c r="R524" s="9" t="s">
        <v>11</v>
      </c>
      <c r="S524" s="9" t="s">
        <v>26</v>
      </c>
      <c r="U524" s="553"/>
      <c r="V524" s="1383" t="s">
        <v>99</v>
      </c>
      <c r="W524" s="183">
        <v>120</v>
      </c>
      <c r="X524" s="355" t="s">
        <v>55</v>
      </c>
      <c r="Y524" s="744">
        <v>42624</v>
      </c>
      <c r="Z524" s="618">
        <v>400</v>
      </c>
      <c r="AA524" s="1938" t="s">
        <v>96</v>
      </c>
      <c r="AB524" s="358">
        <v>11.5</v>
      </c>
      <c r="AC524" s="182"/>
      <c r="AD524" s="1946">
        <v>42713</v>
      </c>
      <c r="AE524" s="357">
        <f t="shared" si="67"/>
        <v>42713</v>
      </c>
      <c r="AF524" s="182"/>
      <c r="AG524" s="621">
        <v>400</v>
      </c>
      <c r="AH524" s="621">
        <f t="shared" si="63"/>
        <v>0</v>
      </c>
      <c r="AI524" s="619">
        <f t="shared" si="64"/>
        <v>4600</v>
      </c>
      <c r="AJ524" s="1421">
        <f t="shared" si="65"/>
        <v>42741</v>
      </c>
      <c r="AK524" s="621">
        <f t="shared" si="66"/>
        <v>184</v>
      </c>
      <c r="AL524" s="339"/>
      <c r="AM524" s="879"/>
      <c r="AN524" s="720"/>
    </row>
    <row r="525" spans="2:40" ht="15" thickBot="1">
      <c r="B525" s="12"/>
      <c r="C525" s="194"/>
      <c r="D525" s="194"/>
      <c r="E525" s="195" t="s">
        <v>3</v>
      </c>
      <c r="F525" s="195" t="s">
        <v>18</v>
      </c>
      <c r="G525" s="195"/>
      <c r="H525" s="194"/>
      <c r="I525" s="195" t="s">
        <v>21</v>
      </c>
      <c r="J525" s="195" t="s">
        <v>3</v>
      </c>
      <c r="K525" s="195" t="s">
        <v>27</v>
      </c>
      <c r="L525" s="195" t="s">
        <v>28</v>
      </c>
      <c r="M525" s="194"/>
      <c r="N525" s="194"/>
      <c r="O525" s="194"/>
      <c r="P525" s="194"/>
      <c r="Q525" s="195" t="s">
        <v>33</v>
      </c>
      <c r="R525" s="195" t="s">
        <v>30</v>
      </c>
      <c r="S525" s="9"/>
      <c r="U525" s="553"/>
      <c r="V525" s="1383" t="s">
        <v>99</v>
      </c>
      <c r="W525" s="183">
        <v>121</v>
      </c>
      <c r="X525" s="355" t="s">
        <v>55</v>
      </c>
      <c r="Y525" s="744">
        <v>42624</v>
      </c>
      <c r="Z525" s="618">
        <v>400</v>
      </c>
      <c r="AA525" s="1938" t="s">
        <v>96</v>
      </c>
      <c r="AB525" s="358">
        <v>11.5</v>
      </c>
      <c r="AC525" s="182"/>
      <c r="AD525" s="1946">
        <v>42720</v>
      </c>
      <c r="AE525" s="357">
        <f t="shared" si="67"/>
        <v>42720</v>
      </c>
      <c r="AF525" s="182"/>
      <c r="AG525" s="621">
        <v>400</v>
      </c>
      <c r="AH525" s="621">
        <f t="shared" si="63"/>
        <v>0</v>
      </c>
      <c r="AI525" s="619">
        <f t="shared" si="64"/>
        <v>4600</v>
      </c>
      <c r="AJ525" s="1421">
        <f t="shared" si="65"/>
        <v>42748</v>
      </c>
      <c r="AK525" s="621">
        <f t="shared" si="66"/>
        <v>184</v>
      </c>
      <c r="AL525" s="339"/>
      <c r="AM525" s="879"/>
      <c r="AN525" s="723"/>
    </row>
    <row r="526" spans="2:40">
      <c r="B526" s="695"/>
      <c r="C526" s="1003"/>
      <c r="D526" s="1397"/>
      <c r="E526" s="1286"/>
      <c r="F526" s="1285"/>
      <c r="G526" s="1287"/>
      <c r="H526" s="1286"/>
      <c r="I526" s="1005"/>
      <c r="J526" s="1400"/>
      <c r="K526" s="1570"/>
      <c r="L526" s="1285"/>
      <c r="M526" s="1286"/>
      <c r="N526" s="1287"/>
      <c r="O526" s="1287"/>
      <c r="P526" s="1006"/>
      <c r="Q526" s="1285"/>
      <c r="R526" s="1005"/>
      <c r="S526" s="1471"/>
      <c r="U526" s="553"/>
      <c r="V526" s="566" t="s">
        <v>99</v>
      </c>
      <c r="W526" s="1937">
        <v>122</v>
      </c>
      <c r="X526" s="616" t="s">
        <v>55</v>
      </c>
      <c r="Y526" s="1943">
        <v>42624</v>
      </c>
      <c r="Z526" s="618">
        <v>400</v>
      </c>
      <c r="AA526" s="1938" t="s">
        <v>96</v>
      </c>
      <c r="AB526" s="1944">
        <v>11.5</v>
      </c>
      <c r="AC526" s="1937"/>
      <c r="AD526" s="1945">
        <v>42727</v>
      </c>
      <c r="AE526" s="1421">
        <f t="shared" si="67"/>
        <v>42727</v>
      </c>
      <c r="AF526" s="1937"/>
      <c r="AG526" s="621">
        <v>400</v>
      </c>
      <c r="AH526" s="621">
        <f t="shared" si="63"/>
        <v>0</v>
      </c>
      <c r="AI526" s="619">
        <f t="shared" si="64"/>
        <v>4600</v>
      </c>
      <c r="AJ526" s="1421">
        <f t="shared" si="65"/>
        <v>42755</v>
      </c>
      <c r="AK526" s="621">
        <f t="shared" si="66"/>
        <v>184</v>
      </c>
      <c r="AL526" s="1939"/>
      <c r="AM526" s="879"/>
      <c r="AN526" s="1466"/>
    </row>
    <row r="527" spans="2:40" ht="15" thickBot="1">
      <c r="B527" s="390"/>
      <c r="C527" s="1580"/>
      <c r="D527" s="1600"/>
      <c r="E527" s="813"/>
      <c r="F527" s="989"/>
      <c r="G527" s="813"/>
      <c r="H527" s="1286"/>
      <c r="I527" s="1004"/>
      <c r="J527" s="813"/>
      <c r="K527" s="814"/>
      <c r="L527" s="989"/>
      <c r="M527" s="813"/>
      <c r="N527" s="1287"/>
      <c r="O527" s="1287"/>
      <c r="P527" s="1006"/>
      <c r="Q527" s="1285"/>
      <c r="R527" s="1005"/>
      <c r="S527" s="465"/>
      <c r="U527" s="547"/>
      <c r="V527" s="1422" t="s">
        <v>99</v>
      </c>
      <c r="W527" s="854">
        <v>123</v>
      </c>
      <c r="X527" s="854" t="s">
        <v>55</v>
      </c>
      <c r="Y527" s="1941">
        <v>42624</v>
      </c>
      <c r="Z527" s="459">
        <v>400</v>
      </c>
      <c r="AA527" s="452" t="s">
        <v>96</v>
      </c>
      <c r="AB527" s="1942">
        <v>11.5</v>
      </c>
      <c r="AC527" s="326"/>
      <c r="AD527" s="1947">
        <v>42734</v>
      </c>
      <c r="AE527" s="580">
        <f t="shared" si="67"/>
        <v>42734</v>
      </c>
      <c r="AF527" s="326"/>
      <c r="AG527" s="925">
        <v>400</v>
      </c>
      <c r="AH527" s="925">
        <f t="shared" si="63"/>
        <v>0</v>
      </c>
      <c r="AI527" s="460">
        <f t="shared" si="64"/>
        <v>4600</v>
      </c>
      <c r="AJ527" s="580">
        <f t="shared" si="65"/>
        <v>42762</v>
      </c>
      <c r="AK527" s="925">
        <f t="shared" si="66"/>
        <v>184</v>
      </c>
      <c r="AL527" s="326"/>
      <c r="AM527" s="879"/>
      <c r="AN527" s="1466"/>
    </row>
    <row r="528" spans="2:40">
      <c r="B528" s="1967"/>
      <c r="C528" s="543"/>
      <c r="D528" s="746"/>
      <c r="E528" s="355"/>
      <c r="F528" s="357"/>
      <c r="G528" s="355"/>
      <c r="H528" s="184"/>
      <c r="I528" s="358"/>
      <c r="J528" s="355"/>
      <c r="K528" s="359"/>
      <c r="L528" s="357"/>
      <c r="M528" s="355"/>
      <c r="N528" s="188"/>
      <c r="O528" s="188"/>
      <c r="P528" s="189"/>
      <c r="Q528" s="187"/>
      <c r="R528" s="185"/>
      <c r="S528" s="465"/>
      <c r="AM528" s="879"/>
      <c r="AN528" s="1466"/>
    </row>
    <row r="529" spans="2:40" ht="24" thickBot="1">
      <c r="B529" s="806"/>
      <c r="C529" s="1419"/>
      <c r="D529" s="1993"/>
      <c r="E529" s="1840"/>
      <c r="F529" s="1861"/>
      <c r="G529" s="1840"/>
      <c r="H529" s="1534"/>
      <c r="I529" s="1862"/>
      <c r="J529" s="1840"/>
      <c r="K529" s="1863"/>
      <c r="L529" s="1861"/>
      <c r="M529" s="1840"/>
      <c r="N529" s="1500"/>
      <c r="O529" s="1500"/>
      <c r="P529" s="1425"/>
      <c r="Q529" s="1535"/>
      <c r="R529" s="1424"/>
      <c r="S529" s="465"/>
      <c r="V529" s="94" t="s">
        <v>579</v>
      </c>
      <c r="W529" t="s">
        <v>585</v>
      </c>
      <c r="Z529" s="2"/>
      <c r="AB529" s="1241" t="s">
        <v>586</v>
      </c>
      <c r="AH529" s="999" t="s">
        <v>470</v>
      </c>
      <c r="AI529" s="999"/>
      <c r="AJ529" s="999"/>
      <c r="AK529" s="999"/>
      <c r="AL529" s="999"/>
      <c r="AM529" s="879"/>
      <c r="AN529" s="1466"/>
    </row>
    <row r="530" spans="2:40">
      <c r="B530" s="806"/>
      <c r="C530" s="896"/>
      <c r="D530" s="1533"/>
      <c r="E530" s="1534"/>
      <c r="F530" s="1535"/>
      <c r="G530" s="1500"/>
      <c r="H530" s="1534"/>
      <c r="I530" s="1424"/>
      <c r="J530" s="1656"/>
      <c r="K530" s="1536"/>
      <c r="L530" s="1535"/>
      <c r="M530" s="1534"/>
      <c r="N530" s="1500"/>
      <c r="O530" s="1500"/>
      <c r="P530" s="1425"/>
      <c r="Q530" s="1535"/>
      <c r="R530" s="1424"/>
      <c r="S530" s="465"/>
      <c r="U530" s="546"/>
      <c r="V530" s="548"/>
      <c r="W530" s="622"/>
      <c r="X530" s="281" t="s">
        <v>14</v>
      </c>
      <c r="Y530" s="281" t="s">
        <v>12</v>
      </c>
      <c r="Z530" s="281"/>
      <c r="AA530" s="227"/>
      <c r="AB530" s="281" t="s">
        <v>15</v>
      </c>
      <c r="AC530" s="281" t="s">
        <v>16</v>
      </c>
      <c r="AD530" s="229" t="s">
        <v>12</v>
      </c>
      <c r="AE530" s="151" t="s">
        <v>12</v>
      </c>
      <c r="AF530" s="4"/>
      <c r="AG530" s="4"/>
      <c r="AH530" s="10"/>
      <c r="AI530" s="10"/>
      <c r="AJ530" s="152" t="s">
        <v>12</v>
      </c>
      <c r="AK530" s="152" t="s">
        <v>17</v>
      </c>
      <c r="AL530" s="8"/>
      <c r="AM530" s="879"/>
      <c r="AN530" s="1466"/>
    </row>
    <row r="531" spans="2:40">
      <c r="B531" s="367"/>
      <c r="C531" s="201"/>
      <c r="D531" s="201"/>
      <c r="E531" s="201"/>
      <c r="F531" s="201"/>
      <c r="G531" s="201"/>
      <c r="H531" s="201"/>
      <c r="I531" s="201"/>
      <c r="J531" s="182"/>
      <c r="K531" s="182"/>
      <c r="L531" s="182"/>
      <c r="M531" s="182"/>
      <c r="N531" s="182"/>
      <c r="O531" s="182"/>
      <c r="P531" s="1588"/>
      <c r="Q531" s="182"/>
      <c r="R531" s="182"/>
      <c r="S531" s="465"/>
      <c r="U531" s="179"/>
      <c r="V531" s="469" t="s">
        <v>4</v>
      </c>
      <c r="W531" s="153" t="s">
        <v>18</v>
      </c>
      <c r="X531" s="8" t="s">
        <v>19</v>
      </c>
      <c r="Y531" s="8" t="s">
        <v>19</v>
      </c>
      <c r="Z531" s="8" t="s">
        <v>20</v>
      </c>
      <c r="AA531" s="8" t="s">
        <v>21</v>
      </c>
      <c r="AB531" s="8" t="s">
        <v>22</v>
      </c>
      <c r="AC531" s="8" t="s">
        <v>19</v>
      </c>
      <c r="AD531" s="283" t="s">
        <v>23</v>
      </c>
      <c r="AE531" s="153" t="s">
        <v>23</v>
      </c>
      <c r="AF531" s="8" t="s">
        <v>24</v>
      </c>
      <c r="AG531" s="8" t="s">
        <v>20</v>
      </c>
      <c r="AH531" s="8" t="s">
        <v>25</v>
      </c>
      <c r="AI531" s="8" t="s">
        <v>0</v>
      </c>
      <c r="AJ531" s="152" t="s">
        <v>11</v>
      </c>
      <c r="AK531" s="152" t="s">
        <v>11</v>
      </c>
      <c r="AL531" s="8" t="s">
        <v>26</v>
      </c>
      <c r="AM531" s="879"/>
      <c r="AN531" s="86"/>
    </row>
    <row r="532" spans="2:40">
      <c r="B532" s="367"/>
      <c r="C532" s="201"/>
      <c r="D532" s="201"/>
      <c r="E532" s="201"/>
      <c r="F532" s="201"/>
      <c r="G532" s="1882"/>
      <c r="H532" s="201"/>
      <c r="I532" s="201"/>
      <c r="J532" s="182"/>
      <c r="K532" s="182"/>
      <c r="L532" s="182"/>
      <c r="M532" s="182"/>
      <c r="N532" s="182"/>
      <c r="O532" s="182"/>
      <c r="P532" s="1588"/>
      <c r="Q532" s="182"/>
      <c r="R532" s="182"/>
      <c r="S532" s="465"/>
      <c r="U532" s="179"/>
      <c r="V532" s="549"/>
      <c r="W532" s="224"/>
      <c r="X532" s="8" t="s">
        <v>3</v>
      </c>
      <c r="Y532" s="8" t="s">
        <v>18</v>
      </c>
      <c r="Z532" s="8"/>
      <c r="AA532" s="10"/>
      <c r="AB532" s="8" t="s">
        <v>21</v>
      </c>
      <c r="AC532" s="8" t="s">
        <v>3</v>
      </c>
      <c r="AD532" s="283" t="s">
        <v>27</v>
      </c>
      <c r="AE532" s="153" t="s">
        <v>28</v>
      </c>
      <c r="AF532" s="10"/>
      <c r="AG532" s="10"/>
      <c r="AH532" s="10"/>
      <c r="AI532" s="10"/>
      <c r="AJ532" s="152" t="s">
        <v>29</v>
      </c>
      <c r="AK532" s="152" t="s">
        <v>30</v>
      </c>
      <c r="AL532" s="8"/>
      <c r="AM532" s="879"/>
      <c r="AN532" s="86"/>
    </row>
    <row r="533" spans="2:40" ht="15" thickBot="1">
      <c r="B533" s="367"/>
      <c r="C533" s="201"/>
      <c r="D533" s="201"/>
      <c r="E533" s="201"/>
      <c r="F533" s="201"/>
      <c r="G533" s="201"/>
      <c r="H533" s="1469"/>
      <c r="I533" s="1469"/>
      <c r="J533" s="1469"/>
      <c r="K533" s="1469"/>
      <c r="L533" s="1469"/>
      <c r="M533" s="838"/>
      <c r="N533" s="1469"/>
      <c r="O533" s="1469"/>
      <c r="P533" s="1599"/>
      <c r="Q533" s="1469"/>
      <c r="R533" s="838"/>
      <c r="S533" s="1473"/>
      <c r="U533" s="547"/>
      <c r="V533" s="550"/>
      <c r="W533" s="791"/>
      <c r="X533" s="699"/>
      <c r="Y533" s="560"/>
      <c r="Z533" s="699"/>
      <c r="AA533" s="560"/>
      <c r="AB533" s="699"/>
      <c r="AC533" s="560"/>
      <c r="AD533" s="792"/>
      <c r="AE533" s="705"/>
      <c r="AF533" s="560"/>
      <c r="AG533" s="560"/>
      <c r="AH533" s="560"/>
      <c r="AI533" s="560"/>
      <c r="AJ533" s="1603"/>
      <c r="AK533" s="560"/>
      <c r="AL533" s="13"/>
      <c r="AM533" s="879"/>
      <c r="AN533" s="86"/>
    </row>
    <row r="534" spans="2:40">
      <c r="B534" s="1200"/>
      <c r="C534" s="1419"/>
      <c r="D534" s="1993"/>
      <c r="E534" s="1840"/>
      <c r="F534" s="1861"/>
      <c r="G534" s="1840"/>
      <c r="H534" s="1534"/>
      <c r="I534" s="1862"/>
      <c r="J534" s="1840"/>
      <c r="K534" s="1863"/>
      <c r="L534" s="1861"/>
      <c r="M534" s="1840"/>
      <c r="N534" s="1500"/>
      <c r="O534" s="1500"/>
      <c r="P534" s="1425"/>
      <c r="Q534" s="1535"/>
      <c r="R534" s="1424"/>
      <c r="S534" s="1473"/>
      <c r="U534" s="551"/>
      <c r="V534" s="647" t="s">
        <v>99</v>
      </c>
      <c r="W534" s="701">
        <v>1</v>
      </c>
      <c r="X534" s="470" t="s">
        <v>55</v>
      </c>
      <c r="Y534" s="919">
        <v>42822</v>
      </c>
      <c r="Z534" s="387">
        <v>1000</v>
      </c>
      <c r="AA534" s="381" t="s">
        <v>96</v>
      </c>
      <c r="AB534" s="1368">
        <v>9.6999999999999993</v>
      </c>
      <c r="AC534" s="701"/>
      <c r="AD534" s="2020">
        <v>42829</v>
      </c>
      <c r="AE534" s="901">
        <v>42829</v>
      </c>
      <c r="AF534" s="701">
        <v>46790</v>
      </c>
      <c r="AG534" s="387">
        <v>1010.66</v>
      </c>
      <c r="AH534" s="389">
        <f>(AG534-Z534)</f>
        <v>10.659999999999968</v>
      </c>
      <c r="AI534" s="388">
        <f>(AG534*AB534)</f>
        <v>9803.4019999999982</v>
      </c>
      <c r="AJ534" s="901">
        <f>(AE534+28)</f>
        <v>42857</v>
      </c>
      <c r="AK534" s="389">
        <f>(AI534*0.035)</f>
        <v>343.11906999999997</v>
      </c>
      <c r="AL534" s="523"/>
      <c r="AM534" s="879"/>
      <c r="AN534" s="86"/>
    </row>
    <row r="535" spans="2:40">
      <c r="B535" s="367"/>
      <c r="C535" s="201"/>
      <c r="D535" s="201"/>
      <c r="E535" s="201"/>
      <c r="F535" s="201"/>
      <c r="G535" s="201"/>
      <c r="H535" s="1469"/>
      <c r="I535" s="1469"/>
      <c r="J535" s="1469"/>
      <c r="K535" s="1469"/>
      <c r="L535" s="1469"/>
      <c r="M535" s="838"/>
      <c r="N535" s="1469"/>
      <c r="O535" s="1469"/>
      <c r="P535" s="1599"/>
      <c r="Q535" s="1469"/>
      <c r="R535" s="838"/>
      <c r="S535" s="1473"/>
      <c r="U535" s="553"/>
      <c r="V535" s="566"/>
      <c r="W535" s="355"/>
      <c r="X535" s="355"/>
      <c r="Y535" s="357"/>
      <c r="Z535" s="355"/>
      <c r="AA535" s="355"/>
      <c r="AB535" s="358"/>
      <c r="AC535" s="355"/>
      <c r="AD535" s="359"/>
      <c r="AE535" s="357"/>
      <c r="AF535" s="355"/>
      <c r="AG535" s="1927"/>
      <c r="AH535" s="185"/>
      <c r="AI535" s="189"/>
      <c r="AJ535" s="357"/>
      <c r="AK535" s="185"/>
      <c r="AL535" s="524"/>
      <c r="AM535" s="879"/>
      <c r="AN535" s="86"/>
    </row>
    <row r="536" spans="2:40" ht="15" thickBot="1">
      <c r="B536" s="477"/>
      <c r="C536" s="640"/>
      <c r="D536" s="640"/>
      <c r="E536" s="640"/>
      <c r="F536" s="640"/>
      <c r="G536" s="639"/>
      <c r="H536" s="478"/>
      <c r="I536" s="478"/>
      <c r="J536" s="478"/>
      <c r="K536" s="1474"/>
      <c r="L536" s="478"/>
      <c r="M536" s="449"/>
      <c r="N536" s="1475"/>
      <c r="O536" s="478"/>
      <c r="P536" s="518">
        <f>SUM(P526:P535)</f>
        <v>0</v>
      </c>
      <c r="Q536" s="759"/>
      <c r="R536" s="518">
        <f>(P536*0.05)</f>
        <v>0</v>
      </c>
      <c r="S536" s="1476"/>
      <c r="U536" s="553"/>
      <c r="V536" s="1003"/>
      <c r="W536" s="1397"/>
      <c r="X536" s="1286"/>
      <c r="Y536" s="1285"/>
      <c r="Z536" s="1287"/>
      <c r="AA536" s="1286"/>
      <c r="AB536" s="1005"/>
      <c r="AC536" s="1286"/>
      <c r="AD536" s="1570"/>
      <c r="AE536" s="1285"/>
      <c r="AF536" s="1286"/>
      <c r="AG536" s="1005"/>
      <c r="AH536" s="1005"/>
      <c r="AI536" s="1006"/>
      <c r="AJ536" s="1285"/>
      <c r="AK536" s="1005"/>
      <c r="AL536" s="524"/>
      <c r="AM536" s="879"/>
      <c r="AN536" s="86"/>
    </row>
    <row r="537" spans="2:40">
      <c r="U537" s="553"/>
      <c r="V537" s="563"/>
      <c r="W537" s="209"/>
      <c r="X537" s="209"/>
      <c r="Y537" s="210"/>
      <c r="Z537" s="209"/>
      <c r="AA537" s="209"/>
      <c r="AB537" s="211"/>
      <c r="AC537" s="209"/>
      <c r="AD537" s="212"/>
      <c r="AE537" s="210"/>
      <c r="AF537" s="209"/>
      <c r="AG537" s="1611"/>
      <c r="AH537" s="826"/>
      <c r="AI537" s="824"/>
      <c r="AJ537" s="835"/>
      <c r="AK537" s="826"/>
      <c r="AL537" s="524"/>
      <c r="AM537" s="879"/>
      <c r="AN537" s="86"/>
    </row>
    <row r="538" spans="2:40" ht="18.600000000000001" thickBot="1">
      <c r="B538" s="1597" t="s">
        <v>567</v>
      </c>
      <c r="S538" s="892"/>
      <c r="U538" s="553"/>
      <c r="V538" s="563"/>
      <c r="W538" s="209"/>
      <c r="X538" s="209"/>
      <c r="Y538" s="210"/>
      <c r="Z538" s="209"/>
      <c r="AA538" s="209"/>
      <c r="AB538" s="211"/>
      <c r="AC538" s="209"/>
      <c r="AD538" s="212"/>
      <c r="AE538" s="210"/>
      <c r="AF538" s="209"/>
      <c r="AG538" s="1611"/>
      <c r="AH538" s="826"/>
      <c r="AI538" s="824"/>
      <c r="AJ538" s="835"/>
      <c r="AK538" s="826"/>
      <c r="AL538" s="525"/>
      <c r="AM538" s="1488"/>
      <c r="AN538" s="86"/>
    </row>
    <row r="539" spans="2:40">
      <c r="B539" s="3"/>
      <c r="C539" s="4"/>
      <c r="D539" s="4"/>
      <c r="E539" s="5" t="s">
        <v>14</v>
      </c>
      <c r="F539" s="5" t="s">
        <v>12</v>
      </c>
      <c r="G539" s="5"/>
      <c r="H539" s="4"/>
      <c r="I539" s="5" t="s">
        <v>15</v>
      </c>
      <c r="J539" s="5" t="s">
        <v>16</v>
      </c>
      <c r="K539" s="5" t="s">
        <v>12</v>
      </c>
      <c r="L539" s="5" t="s">
        <v>12</v>
      </c>
      <c r="M539" s="4"/>
      <c r="N539" s="4"/>
      <c r="O539" s="4"/>
      <c r="P539" s="4"/>
      <c r="Q539" s="5" t="s">
        <v>12</v>
      </c>
      <c r="R539" s="5" t="s">
        <v>17</v>
      </c>
      <c r="S539" s="5"/>
      <c r="U539" s="553"/>
      <c r="V539" s="563"/>
      <c r="W539" s="209"/>
      <c r="X539" s="209"/>
      <c r="Y539" s="210"/>
      <c r="Z539" s="209"/>
      <c r="AA539" s="209"/>
      <c r="AB539" s="211"/>
      <c r="AC539" s="209"/>
      <c r="AD539" s="212"/>
      <c r="AE539" s="210"/>
      <c r="AF539" s="209"/>
      <c r="AG539" s="1611"/>
      <c r="AH539" s="826"/>
      <c r="AI539" s="824"/>
      <c r="AJ539" s="835"/>
      <c r="AK539" s="826"/>
      <c r="AL539" s="525"/>
      <c r="AM539" s="1488"/>
      <c r="AN539" s="86"/>
    </row>
    <row r="540" spans="2:40">
      <c r="B540" s="7" t="s">
        <v>3</v>
      </c>
      <c r="C540" s="8" t="s">
        <v>4</v>
      </c>
      <c r="D540" s="9" t="s">
        <v>18</v>
      </c>
      <c r="E540" s="9" t="s">
        <v>19</v>
      </c>
      <c r="F540" s="9" t="s">
        <v>19</v>
      </c>
      <c r="G540" s="9" t="s">
        <v>20</v>
      </c>
      <c r="H540" s="9" t="s">
        <v>21</v>
      </c>
      <c r="I540" s="9" t="s">
        <v>22</v>
      </c>
      <c r="J540" s="9" t="s">
        <v>19</v>
      </c>
      <c r="K540" s="9" t="s">
        <v>23</v>
      </c>
      <c r="L540" s="9" t="s">
        <v>23</v>
      </c>
      <c r="M540" s="9" t="s">
        <v>24</v>
      </c>
      <c r="N540" s="9" t="s">
        <v>20</v>
      </c>
      <c r="O540" s="9" t="s">
        <v>25</v>
      </c>
      <c r="P540" s="9" t="s">
        <v>0</v>
      </c>
      <c r="Q540" s="9" t="s">
        <v>11</v>
      </c>
      <c r="R540" s="9" t="s">
        <v>11</v>
      </c>
      <c r="S540" s="9" t="s">
        <v>26</v>
      </c>
      <c r="U540" s="553"/>
      <c r="V540" s="563"/>
      <c r="W540" s="209"/>
      <c r="X540" s="209"/>
      <c r="Y540" s="210"/>
      <c r="Z540" s="209"/>
      <c r="AA540" s="209"/>
      <c r="AB540" s="211"/>
      <c r="AC540" s="209"/>
      <c r="AD540" s="212"/>
      <c r="AE540" s="210"/>
      <c r="AF540" s="209"/>
      <c r="AG540" s="1611"/>
      <c r="AH540" s="826"/>
      <c r="AI540" s="824"/>
      <c r="AJ540" s="835"/>
      <c r="AK540" s="826"/>
      <c r="AL540" s="526"/>
      <c r="AM540" s="879"/>
      <c r="AN540" s="677"/>
    </row>
    <row r="541" spans="2:40" ht="15" thickBot="1">
      <c r="B541" s="12"/>
      <c r="C541" s="194"/>
      <c r="D541" s="194"/>
      <c r="E541" s="195" t="s">
        <v>3</v>
      </c>
      <c r="F541" s="195" t="s">
        <v>18</v>
      </c>
      <c r="G541" s="195"/>
      <c r="H541" s="194"/>
      <c r="I541" s="195" t="s">
        <v>21</v>
      </c>
      <c r="J541" s="195" t="s">
        <v>3</v>
      </c>
      <c r="K541" s="195" t="s">
        <v>27</v>
      </c>
      <c r="L541" s="195" t="s">
        <v>28</v>
      </c>
      <c r="M541" s="194"/>
      <c r="N541" s="194"/>
      <c r="O541" s="194"/>
      <c r="P541" s="194"/>
      <c r="Q541" s="195" t="s">
        <v>33</v>
      </c>
      <c r="R541" s="195" t="s">
        <v>30</v>
      </c>
      <c r="S541" s="9"/>
      <c r="U541" s="581"/>
      <c r="V541" s="1604"/>
      <c r="W541" s="1348"/>
      <c r="X541" s="1348"/>
      <c r="Y541" s="1349"/>
      <c r="Z541" s="1348"/>
      <c r="AA541" s="1348"/>
      <c r="AB541" s="1350"/>
      <c r="AC541" s="1348"/>
      <c r="AD541" s="1351"/>
      <c r="AE541" s="1349"/>
      <c r="AF541" s="1348"/>
      <c r="AG541" s="1813"/>
      <c r="AH541" s="1231"/>
      <c r="AI541" s="1054"/>
      <c r="AJ541" s="1349"/>
      <c r="AK541" s="1231"/>
      <c r="AL541" s="1814"/>
      <c r="AM541" s="879"/>
      <c r="AN541" s="677"/>
    </row>
    <row r="542" spans="2:40">
      <c r="B542" s="695"/>
      <c r="C542" s="1003"/>
      <c r="D542" s="1397"/>
      <c r="E542" s="1286"/>
      <c r="F542" s="1285"/>
      <c r="G542" s="1287"/>
      <c r="H542" s="1286"/>
      <c r="I542" s="1005"/>
      <c r="J542" s="1400"/>
      <c r="K542" s="1570"/>
      <c r="L542" s="1285"/>
      <c r="M542" s="1286"/>
      <c r="N542" s="1287"/>
      <c r="O542" s="1287"/>
      <c r="P542" s="1006"/>
      <c r="Q542" s="1285"/>
      <c r="R542" s="1005"/>
      <c r="S542" s="1471"/>
      <c r="AM542" s="879"/>
      <c r="AN542" s="677"/>
    </row>
    <row r="543" spans="2:40" ht="24" thickBot="1">
      <c r="B543" s="390"/>
      <c r="C543" s="1580"/>
      <c r="D543" s="1600"/>
      <c r="E543" s="813"/>
      <c r="F543" s="989"/>
      <c r="G543" s="813"/>
      <c r="H543" s="1286"/>
      <c r="I543" s="1004"/>
      <c r="J543" s="813"/>
      <c r="K543" s="814"/>
      <c r="L543" s="989"/>
      <c r="M543" s="813"/>
      <c r="N543" s="1287"/>
      <c r="O543" s="1287"/>
      <c r="P543" s="1006"/>
      <c r="Q543" s="1285"/>
      <c r="R543" s="1005"/>
      <c r="S543" s="465"/>
      <c r="V543" s="94" t="s">
        <v>379</v>
      </c>
      <c r="W543" t="s">
        <v>349</v>
      </c>
      <c r="Z543" s="2"/>
      <c r="AB543" t="s">
        <v>464</v>
      </c>
      <c r="AH543" s="999" t="s">
        <v>470</v>
      </c>
      <c r="AI543" s="999"/>
      <c r="AJ543" s="999"/>
      <c r="AK543" s="999"/>
      <c r="AL543" s="999"/>
      <c r="AM543" s="879"/>
      <c r="AN543" s="677"/>
    </row>
    <row r="544" spans="2:40">
      <c r="B544" s="1967"/>
      <c r="C544" s="543"/>
      <c r="D544" s="746"/>
      <c r="E544" s="355"/>
      <c r="F544" s="357"/>
      <c r="G544" s="355"/>
      <c r="H544" s="184"/>
      <c r="I544" s="358"/>
      <c r="J544" s="355"/>
      <c r="K544" s="359"/>
      <c r="L544" s="357"/>
      <c r="M544" s="355"/>
      <c r="N544" s="188"/>
      <c r="O544" s="188"/>
      <c r="P544" s="189"/>
      <c r="Q544" s="187"/>
      <c r="R544" s="185"/>
      <c r="S544" s="465"/>
      <c r="U544" s="546"/>
      <c r="V544" s="548"/>
      <c r="W544" s="622"/>
      <c r="X544" s="281" t="s">
        <v>14</v>
      </c>
      <c r="Y544" s="281" t="s">
        <v>12</v>
      </c>
      <c r="Z544" s="281"/>
      <c r="AA544" s="227"/>
      <c r="AB544" s="281" t="s">
        <v>15</v>
      </c>
      <c r="AC544" s="281" t="s">
        <v>16</v>
      </c>
      <c r="AD544" s="229" t="s">
        <v>12</v>
      </c>
      <c r="AE544" s="151" t="s">
        <v>12</v>
      </c>
      <c r="AF544" s="4"/>
      <c r="AG544" s="4"/>
      <c r="AH544" s="10"/>
      <c r="AI544" s="10"/>
      <c r="AJ544" s="152" t="s">
        <v>12</v>
      </c>
      <c r="AK544" s="152" t="s">
        <v>17</v>
      </c>
      <c r="AL544" s="8"/>
      <c r="AM544" s="879"/>
      <c r="AN544" s="677"/>
    </row>
    <row r="545" spans="2:40">
      <c r="B545" s="806"/>
      <c r="C545" s="1419"/>
      <c r="D545" s="1993"/>
      <c r="E545" s="1840"/>
      <c r="F545" s="1861"/>
      <c r="G545" s="1840"/>
      <c r="H545" s="1534"/>
      <c r="I545" s="1862"/>
      <c r="J545" s="1840"/>
      <c r="K545" s="1863"/>
      <c r="L545" s="1861"/>
      <c r="M545" s="1840"/>
      <c r="N545" s="1500"/>
      <c r="O545" s="1500"/>
      <c r="P545" s="1425"/>
      <c r="Q545" s="1535"/>
      <c r="R545" s="1424"/>
      <c r="S545" s="465"/>
      <c r="U545" s="179"/>
      <c r="V545" s="469" t="s">
        <v>4</v>
      </c>
      <c r="W545" s="153" t="s">
        <v>18</v>
      </c>
      <c r="X545" s="8" t="s">
        <v>19</v>
      </c>
      <c r="Y545" s="8" t="s">
        <v>19</v>
      </c>
      <c r="Z545" s="8" t="s">
        <v>20</v>
      </c>
      <c r="AA545" s="8" t="s">
        <v>21</v>
      </c>
      <c r="AB545" s="8" t="s">
        <v>22</v>
      </c>
      <c r="AC545" s="8" t="s">
        <v>19</v>
      </c>
      <c r="AD545" s="283" t="s">
        <v>23</v>
      </c>
      <c r="AE545" s="153" t="s">
        <v>23</v>
      </c>
      <c r="AF545" s="8" t="s">
        <v>24</v>
      </c>
      <c r="AG545" s="8" t="s">
        <v>20</v>
      </c>
      <c r="AH545" s="8" t="s">
        <v>25</v>
      </c>
      <c r="AI545" s="8" t="s">
        <v>0</v>
      </c>
      <c r="AJ545" s="152" t="s">
        <v>11</v>
      </c>
      <c r="AK545" s="152" t="s">
        <v>11</v>
      </c>
      <c r="AL545" s="8" t="s">
        <v>26</v>
      </c>
      <c r="AM545" s="879"/>
      <c r="AN545" s="677"/>
    </row>
    <row r="546" spans="2:40">
      <c r="B546" s="806"/>
      <c r="C546" s="896"/>
      <c r="D546" s="1533"/>
      <c r="E546" s="1534"/>
      <c r="F546" s="1535"/>
      <c r="G546" s="1500"/>
      <c r="H546" s="1534"/>
      <c r="I546" s="1424"/>
      <c r="J546" s="1656"/>
      <c r="K546" s="1536"/>
      <c r="L546" s="1535"/>
      <c r="M546" s="1534"/>
      <c r="N546" s="1500"/>
      <c r="O546" s="1500"/>
      <c r="P546" s="1425"/>
      <c r="Q546" s="1535"/>
      <c r="R546" s="1424"/>
      <c r="S546" s="465"/>
      <c r="U546" s="179"/>
      <c r="V546" s="549"/>
      <c r="W546" s="224"/>
      <c r="X546" s="8" t="s">
        <v>3</v>
      </c>
      <c r="Y546" s="8" t="s">
        <v>18</v>
      </c>
      <c r="Z546" s="8"/>
      <c r="AA546" s="10"/>
      <c r="AB546" s="8" t="s">
        <v>21</v>
      </c>
      <c r="AC546" s="8" t="s">
        <v>3</v>
      </c>
      <c r="AD546" s="283" t="s">
        <v>27</v>
      </c>
      <c r="AE546" s="153" t="s">
        <v>28</v>
      </c>
      <c r="AF546" s="10"/>
      <c r="AG546" s="10"/>
      <c r="AH546" s="10"/>
      <c r="AI546" s="10"/>
      <c r="AJ546" s="152" t="s">
        <v>29</v>
      </c>
      <c r="AK546" s="152" t="s">
        <v>30</v>
      </c>
      <c r="AL546" s="8"/>
      <c r="AM546" s="879"/>
      <c r="AN546" s="677"/>
    </row>
    <row r="547" spans="2:40" ht="15" thickBot="1">
      <c r="B547" s="367"/>
      <c r="C547" s="201"/>
      <c r="D547" s="201"/>
      <c r="E547" s="201"/>
      <c r="F547" s="201"/>
      <c r="G547" s="201"/>
      <c r="H547" s="201"/>
      <c r="I547" s="201"/>
      <c r="J547" s="182"/>
      <c r="K547" s="182"/>
      <c r="L547" s="182"/>
      <c r="M547" s="182"/>
      <c r="N547" s="182"/>
      <c r="O547" s="182"/>
      <c r="P547" s="1588"/>
      <c r="Q547" s="182"/>
      <c r="R547" s="182"/>
      <c r="S547" s="465"/>
      <c r="U547" s="547"/>
      <c r="V547" s="550"/>
      <c r="W547" s="791"/>
      <c r="X547" s="699"/>
      <c r="Y547" s="560"/>
      <c r="Z547" s="699"/>
      <c r="AA547" s="560"/>
      <c r="AB547" s="699"/>
      <c r="AC547" s="560"/>
      <c r="AD547" s="792"/>
      <c r="AE547" s="705"/>
      <c r="AF547" s="560"/>
      <c r="AG547" s="560"/>
      <c r="AH547" s="560"/>
      <c r="AI547" s="560"/>
      <c r="AJ547" s="1603"/>
      <c r="AK547" s="560"/>
      <c r="AL547" s="13"/>
      <c r="AM547" s="879"/>
      <c r="AN547" s="677"/>
    </row>
    <row r="548" spans="2:40">
      <c r="B548" s="367"/>
      <c r="C548" s="201"/>
      <c r="D548" s="201"/>
      <c r="E548" s="201"/>
      <c r="F548" s="201"/>
      <c r="G548" s="1882"/>
      <c r="H548" s="201"/>
      <c r="I548" s="201"/>
      <c r="J548" s="182"/>
      <c r="K548" s="182"/>
      <c r="L548" s="182"/>
      <c r="M548" s="182"/>
      <c r="N548" s="182"/>
      <c r="O548" s="182"/>
      <c r="P548" s="1588"/>
      <c r="Q548" s="182"/>
      <c r="R548" s="182"/>
      <c r="S548" s="465"/>
      <c r="U548" s="551"/>
      <c r="V548" s="563" t="s">
        <v>432</v>
      </c>
      <c r="W548" s="820">
        <v>2</v>
      </c>
      <c r="X548" s="820" t="s">
        <v>101</v>
      </c>
      <c r="Y548" s="835">
        <v>42465</v>
      </c>
      <c r="Z548" s="820">
        <v>1000</v>
      </c>
      <c r="AA548" s="820" t="s">
        <v>96</v>
      </c>
      <c r="AB548" s="973">
        <v>8.41</v>
      </c>
      <c r="AC548" s="820"/>
      <c r="AD548" s="822">
        <v>42475</v>
      </c>
      <c r="AE548" s="835">
        <v>42473</v>
      </c>
      <c r="AF548" s="820">
        <v>9967</v>
      </c>
      <c r="AG548" s="1846">
        <v>1000.3</v>
      </c>
      <c r="AH548" s="826">
        <f>(AG548-Z548)</f>
        <v>0.29999999999995453</v>
      </c>
      <c r="AI548" s="824">
        <f>(AG548*AB548)</f>
        <v>8412.5229999999992</v>
      </c>
      <c r="AJ548" s="835">
        <f>(AE548+28)</f>
        <v>42501</v>
      </c>
      <c r="AK548" s="826">
        <f>(AI548*0.03)</f>
        <v>252.37568999999996</v>
      </c>
      <c r="AL548" s="523"/>
      <c r="AM548" s="879"/>
      <c r="AN548" s="677"/>
    </row>
    <row r="549" spans="2:40">
      <c r="B549" s="367"/>
      <c r="C549" s="201"/>
      <c r="D549" s="201"/>
      <c r="E549" s="201"/>
      <c r="F549" s="201"/>
      <c r="G549" s="201"/>
      <c r="H549" s="1469"/>
      <c r="I549" s="1469"/>
      <c r="J549" s="1469"/>
      <c r="K549" s="1469"/>
      <c r="L549" s="1469"/>
      <c r="M549" s="838"/>
      <c r="N549" s="1469"/>
      <c r="O549" s="1469"/>
      <c r="P549" s="1599"/>
      <c r="Q549" s="1469"/>
      <c r="R549" s="838"/>
      <c r="S549" s="1473"/>
      <c r="U549" s="553"/>
      <c r="V549" s="566" t="s">
        <v>432</v>
      </c>
      <c r="W549" s="355">
        <v>3</v>
      </c>
      <c r="X549" s="355" t="s">
        <v>36</v>
      </c>
      <c r="Y549" s="357">
        <v>42597</v>
      </c>
      <c r="Z549" s="355">
        <v>1000</v>
      </c>
      <c r="AA549" s="355" t="s">
        <v>96</v>
      </c>
      <c r="AB549" s="358">
        <v>8.41</v>
      </c>
      <c r="AC549" s="355"/>
      <c r="AD549" s="359">
        <v>42601</v>
      </c>
      <c r="AE549" s="357">
        <v>42601</v>
      </c>
      <c r="AF549" s="355" t="s">
        <v>78</v>
      </c>
      <c r="AG549" s="1927">
        <v>1000.3</v>
      </c>
      <c r="AH549" s="185">
        <f>(AG549-Z549)</f>
        <v>0.29999999999995453</v>
      </c>
      <c r="AI549" s="189">
        <f>(AG549*AB549)</f>
        <v>8412.5229999999992</v>
      </c>
      <c r="AJ549" s="357">
        <f>(AE549+28)</f>
        <v>42629</v>
      </c>
      <c r="AK549" s="185">
        <f>(AI549*0.03)</f>
        <v>252.37568999999996</v>
      </c>
      <c r="AL549" s="524"/>
      <c r="AM549" s="879"/>
      <c r="AN549" s="677"/>
    </row>
    <row r="550" spans="2:40">
      <c r="B550" s="1200"/>
      <c r="C550" s="1419"/>
      <c r="D550" s="1993"/>
      <c r="E550" s="1840"/>
      <c r="F550" s="1861"/>
      <c r="G550" s="1840"/>
      <c r="H550" s="1534"/>
      <c r="I550" s="1862"/>
      <c r="J550" s="1840"/>
      <c r="K550" s="1863"/>
      <c r="L550" s="1861"/>
      <c r="M550" s="1840"/>
      <c r="N550" s="1500"/>
      <c r="O550" s="1500"/>
      <c r="P550" s="1425"/>
      <c r="Q550" s="1535"/>
      <c r="R550" s="1424"/>
      <c r="S550" s="1473"/>
      <c r="U550" s="553"/>
      <c r="V550" s="1003"/>
      <c r="W550" s="1397"/>
      <c r="X550" s="1286"/>
      <c r="Y550" s="1285"/>
      <c r="Z550" s="1287"/>
      <c r="AA550" s="1286"/>
      <c r="AB550" s="1005"/>
      <c r="AC550" s="1286"/>
      <c r="AD550" s="1570"/>
      <c r="AE550" s="1285"/>
      <c r="AF550" s="1286"/>
      <c r="AG550" s="1005"/>
      <c r="AH550" s="1005"/>
      <c r="AI550" s="1006"/>
      <c r="AJ550" s="1285"/>
      <c r="AK550" s="1005"/>
      <c r="AL550" s="524"/>
      <c r="AM550" s="879"/>
      <c r="AN550" s="677"/>
    </row>
    <row r="551" spans="2:40">
      <c r="B551" s="367"/>
      <c r="C551" s="201"/>
      <c r="D551" s="201"/>
      <c r="E551" s="201"/>
      <c r="F551" s="201"/>
      <c r="G551" s="201"/>
      <c r="H551" s="1469"/>
      <c r="I551" s="1469"/>
      <c r="J551" s="1469"/>
      <c r="K551" s="1469"/>
      <c r="L551" s="1469"/>
      <c r="M551" s="838"/>
      <c r="N551" s="1469"/>
      <c r="O551" s="1469"/>
      <c r="P551" s="1599"/>
      <c r="Q551" s="1469"/>
      <c r="R551" s="838"/>
      <c r="S551" s="1473"/>
      <c r="U551" s="553"/>
      <c r="V551" s="563"/>
      <c r="W551" s="209"/>
      <c r="X551" s="209"/>
      <c r="Y551" s="210"/>
      <c r="Z551" s="209"/>
      <c r="AA551" s="209"/>
      <c r="AB551" s="211"/>
      <c r="AC551" s="209"/>
      <c r="AD551" s="212"/>
      <c r="AE551" s="210"/>
      <c r="AF551" s="209"/>
      <c r="AG551" s="1611"/>
      <c r="AH551" s="826"/>
      <c r="AI551" s="824"/>
      <c r="AJ551" s="835"/>
      <c r="AK551" s="826"/>
      <c r="AL551" s="524"/>
      <c r="AM551" s="879"/>
      <c r="AN551" s="677"/>
    </row>
    <row r="552" spans="2:40" ht="15" thickBot="1">
      <c r="B552" s="477"/>
      <c r="C552" s="640"/>
      <c r="D552" s="640"/>
      <c r="E552" s="640"/>
      <c r="F552" s="640"/>
      <c r="G552" s="639"/>
      <c r="H552" s="478"/>
      <c r="I552" s="478"/>
      <c r="J552" s="478"/>
      <c r="K552" s="1474"/>
      <c r="L552" s="478"/>
      <c r="M552" s="449"/>
      <c r="N552" s="1475"/>
      <c r="O552" s="478"/>
      <c r="P552" s="518">
        <f>SUM(P542:P551)</f>
        <v>0</v>
      </c>
      <c r="Q552" s="759"/>
      <c r="R552" s="518">
        <f>(P552*0.05)</f>
        <v>0</v>
      </c>
      <c r="S552" s="1476"/>
      <c r="U552" s="553"/>
      <c r="V552" s="563"/>
      <c r="W552" s="209"/>
      <c r="X552" s="209"/>
      <c r="Y552" s="210"/>
      <c r="Z552" s="209"/>
      <c r="AA552" s="209"/>
      <c r="AB552" s="211"/>
      <c r="AC552" s="209"/>
      <c r="AD552" s="212"/>
      <c r="AE552" s="210"/>
      <c r="AF552" s="209"/>
      <c r="AG552" s="1611"/>
      <c r="AH552" s="826"/>
      <c r="AI552" s="824"/>
      <c r="AJ552" s="835"/>
      <c r="AK552" s="826"/>
      <c r="AL552" s="525"/>
      <c r="AM552" s="879"/>
    </row>
    <row r="553" spans="2:40">
      <c r="U553" s="553"/>
      <c r="V553" s="563"/>
      <c r="W553" s="209"/>
      <c r="X553" s="209"/>
      <c r="Y553" s="210"/>
      <c r="Z553" s="209"/>
      <c r="AA553" s="209"/>
      <c r="AB553" s="211"/>
      <c r="AC553" s="209"/>
      <c r="AD553" s="212"/>
      <c r="AE553" s="210"/>
      <c r="AF553" s="209"/>
      <c r="AG553" s="1611"/>
      <c r="AH553" s="826"/>
      <c r="AI553" s="824"/>
      <c r="AJ553" s="835"/>
      <c r="AK553" s="826"/>
      <c r="AL553" s="525"/>
      <c r="AM553" s="879"/>
    </row>
    <row r="554" spans="2:40" ht="18.600000000000001" thickBot="1">
      <c r="B554" s="1597" t="s">
        <v>568</v>
      </c>
      <c r="S554" s="892"/>
      <c r="U554" s="553"/>
      <c r="V554" s="563"/>
      <c r="W554" s="209"/>
      <c r="X554" s="209"/>
      <c r="Y554" s="210"/>
      <c r="Z554" s="209"/>
      <c r="AA554" s="209"/>
      <c r="AB554" s="211"/>
      <c r="AC554" s="209"/>
      <c r="AD554" s="212"/>
      <c r="AE554" s="210"/>
      <c r="AF554" s="209"/>
      <c r="AG554" s="1611"/>
      <c r="AH554" s="826"/>
      <c r="AI554" s="824"/>
      <c r="AJ554" s="835"/>
      <c r="AK554" s="826"/>
      <c r="AL554" s="526"/>
      <c r="AM554" s="879"/>
    </row>
    <row r="555" spans="2:40" ht="15" thickBot="1">
      <c r="B555" s="3"/>
      <c r="C555" s="4"/>
      <c r="D555" s="4"/>
      <c r="E555" s="5" t="s">
        <v>14</v>
      </c>
      <c r="F555" s="5" t="s">
        <v>12</v>
      </c>
      <c r="G555" s="5"/>
      <c r="H555" s="4"/>
      <c r="I555" s="5" t="s">
        <v>15</v>
      </c>
      <c r="J555" s="5" t="s">
        <v>16</v>
      </c>
      <c r="K555" s="5" t="s">
        <v>12</v>
      </c>
      <c r="L555" s="5" t="s">
        <v>12</v>
      </c>
      <c r="M555" s="4"/>
      <c r="N555" s="4"/>
      <c r="O555" s="4"/>
      <c r="P555" s="4"/>
      <c r="Q555" s="5" t="s">
        <v>12</v>
      </c>
      <c r="R555" s="5" t="s">
        <v>17</v>
      </c>
      <c r="S555" s="5"/>
      <c r="U555" s="581"/>
      <c r="V555" s="1604"/>
      <c r="W555" s="1348"/>
      <c r="X555" s="1348"/>
      <c r="Y555" s="1349"/>
      <c r="Z555" s="1348"/>
      <c r="AA555" s="1348"/>
      <c r="AB555" s="1350"/>
      <c r="AC555" s="1348"/>
      <c r="AD555" s="1351"/>
      <c r="AE555" s="1349"/>
      <c r="AF555" s="1348"/>
      <c r="AG555" s="1813"/>
      <c r="AH555" s="1231"/>
      <c r="AI555" s="1054"/>
      <c r="AJ555" s="1349"/>
      <c r="AK555" s="1231"/>
      <c r="AL555" s="1814"/>
      <c r="AM555" s="879"/>
    </row>
    <row r="556" spans="2:40">
      <c r="B556" s="7" t="s">
        <v>3</v>
      </c>
      <c r="C556" s="8" t="s">
        <v>4</v>
      </c>
      <c r="D556" s="9" t="s">
        <v>18</v>
      </c>
      <c r="E556" s="9" t="s">
        <v>19</v>
      </c>
      <c r="F556" s="9" t="s">
        <v>19</v>
      </c>
      <c r="G556" s="9" t="s">
        <v>20</v>
      </c>
      <c r="H556" s="9" t="s">
        <v>21</v>
      </c>
      <c r="I556" s="9" t="s">
        <v>22</v>
      </c>
      <c r="J556" s="9" t="s">
        <v>19</v>
      </c>
      <c r="K556" s="9" t="s">
        <v>23</v>
      </c>
      <c r="L556" s="9" t="s">
        <v>23</v>
      </c>
      <c r="M556" s="9" t="s">
        <v>24</v>
      </c>
      <c r="N556" s="9" t="s">
        <v>20</v>
      </c>
      <c r="O556" s="9" t="s">
        <v>25</v>
      </c>
      <c r="P556" s="9" t="s">
        <v>0</v>
      </c>
      <c r="Q556" s="9" t="s">
        <v>11</v>
      </c>
      <c r="R556" s="9" t="s">
        <v>11</v>
      </c>
      <c r="S556" s="9" t="s">
        <v>26</v>
      </c>
      <c r="AM556" s="879"/>
      <c r="AN556" s="892"/>
    </row>
    <row r="557" spans="2:40" ht="24" thickBot="1">
      <c r="B557" s="12"/>
      <c r="C557" s="194"/>
      <c r="D557" s="194"/>
      <c r="E557" s="195" t="s">
        <v>3</v>
      </c>
      <c r="F557" s="195" t="s">
        <v>18</v>
      </c>
      <c r="G557" s="195"/>
      <c r="H557" s="194"/>
      <c r="I557" s="195" t="s">
        <v>21</v>
      </c>
      <c r="J557" s="195" t="s">
        <v>3</v>
      </c>
      <c r="K557" s="195" t="s">
        <v>27</v>
      </c>
      <c r="L557" s="195" t="s">
        <v>28</v>
      </c>
      <c r="M557" s="194"/>
      <c r="N557" s="194"/>
      <c r="O557" s="194"/>
      <c r="P557" s="194"/>
      <c r="Q557" s="195" t="s">
        <v>33</v>
      </c>
      <c r="R557" s="195" t="s">
        <v>30</v>
      </c>
      <c r="S557" s="9"/>
      <c r="V557" s="94" t="s">
        <v>76</v>
      </c>
      <c r="W557" s="139" t="s">
        <v>337</v>
      </c>
      <c r="X557" s="139"/>
      <c r="Y557" s="139"/>
      <c r="Z557" s="160"/>
      <c r="AA557" s="139"/>
      <c r="AB557" s="139"/>
      <c r="AC557" s="139"/>
      <c r="AD557" s="139"/>
      <c r="AE557" s="139" t="s">
        <v>218</v>
      </c>
      <c r="AF557" s="139"/>
      <c r="AG557" s="139" t="s">
        <v>254</v>
      </c>
      <c r="AH557" s="999" t="s">
        <v>343</v>
      </c>
      <c r="AI557" s="999"/>
      <c r="AJ557" s="1924"/>
      <c r="AK557" s="1925"/>
      <c r="AL557" s="1926"/>
      <c r="AM557" s="879"/>
      <c r="AN557" s="892"/>
    </row>
    <row r="558" spans="2:40">
      <c r="B558" s="695"/>
      <c r="C558" s="1003"/>
      <c r="D558" s="1397"/>
      <c r="E558" s="1286"/>
      <c r="F558" s="1285"/>
      <c r="G558" s="1287"/>
      <c r="H558" s="1286"/>
      <c r="I558" s="1005"/>
      <c r="J558" s="1400"/>
      <c r="K558" s="1570"/>
      <c r="L558" s="1285"/>
      <c r="M558" s="1286"/>
      <c r="N558" s="1287"/>
      <c r="O558" s="1287"/>
      <c r="P558" s="1006"/>
      <c r="Q558" s="1285"/>
      <c r="R558" s="1005"/>
      <c r="S558" s="1471"/>
      <c r="U558" s="546"/>
      <c r="V558" s="548"/>
      <c r="W558" s="157"/>
      <c r="X558" s="6" t="s">
        <v>14</v>
      </c>
      <c r="Y558" s="6" t="s">
        <v>12</v>
      </c>
      <c r="Z558" s="6"/>
      <c r="AA558" s="4"/>
      <c r="AB558" s="6" t="s">
        <v>15</v>
      </c>
      <c r="AC558" s="6" t="s">
        <v>16</v>
      </c>
      <c r="AD558" s="6" t="s">
        <v>12</v>
      </c>
      <c r="AE558" s="6" t="s">
        <v>12</v>
      </c>
      <c r="AF558" s="4"/>
      <c r="AG558" s="4"/>
      <c r="AH558" s="10"/>
      <c r="AI558" s="10"/>
      <c r="AJ558" s="8" t="s">
        <v>12</v>
      </c>
      <c r="AK558" s="8" t="s">
        <v>17</v>
      </c>
      <c r="AL558" s="8"/>
      <c r="AM558" s="879"/>
      <c r="AN558" s="892"/>
    </row>
    <row r="559" spans="2:40">
      <c r="B559" s="390"/>
      <c r="C559" s="1580"/>
      <c r="D559" s="1600"/>
      <c r="E559" s="813"/>
      <c r="F559" s="989"/>
      <c r="G559" s="813"/>
      <c r="H559" s="1286"/>
      <c r="I559" s="1004"/>
      <c r="J559" s="813"/>
      <c r="K559" s="814"/>
      <c r="L559" s="989"/>
      <c r="M559" s="813"/>
      <c r="N559" s="1287"/>
      <c r="O559" s="1287"/>
      <c r="P559" s="1006"/>
      <c r="Q559" s="1285"/>
      <c r="R559" s="1005"/>
      <c r="S559" s="465"/>
      <c r="U559" s="179"/>
      <c r="V559" s="469" t="s">
        <v>4</v>
      </c>
      <c r="W559" s="153" t="s">
        <v>18</v>
      </c>
      <c r="X559" s="8" t="s">
        <v>19</v>
      </c>
      <c r="Y559" s="8" t="s">
        <v>19</v>
      </c>
      <c r="Z559" s="8" t="s">
        <v>20</v>
      </c>
      <c r="AA559" s="8" t="s">
        <v>21</v>
      </c>
      <c r="AB559" s="8" t="s">
        <v>22</v>
      </c>
      <c r="AC559" s="8" t="s">
        <v>19</v>
      </c>
      <c r="AD559" s="8" t="s">
        <v>23</v>
      </c>
      <c r="AE559" s="8" t="s">
        <v>23</v>
      </c>
      <c r="AF559" s="8" t="s">
        <v>24</v>
      </c>
      <c r="AG559" s="8" t="s">
        <v>20</v>
      </c>
      <c r="AH559" s="8" t="s">
        <v>25</v>
      </c>
      <c r="AI559" s="8" t="s">
        <v>0</v>
      </c>
      <c r="AJ559" s="8" t="s">
        <v>11</v>
      </c>
      <c r="AK559" s="8" t="s">
        <v>11</v>
      </c>
      <c r="AL559" s="8" t="s">
        <v>26</v>
      </c>
      <c r="AM559" s="879"/>
      <c r="AN559" s="892"/>
    </row>
    <row r="560" spans="2:40">
      <c r="B560" s="1967"/>
      <c r="C560" s="543"/>
      <c r="D560" s="746"/>
      <c r="E560" s="355"/>
      <c r="F560" s="357"/>
      <c r="G560" s="355"/>
      <c r="H560" s="184"/>
      <c r="I560" s="358"/>
      <c r="J560" s="355"/>
      <c r="K560" s="359"/>
      <c r="L560" s="357"/>
      <c r="M560" s="355"/>
      <c r="N560" s="188"/>
      <c r="O560" s="188"/>
      <c r="P560" s="189"/>
      <c r="Q560" s="187"/>
      <c r="R560" s="185"/>
      <c r="S560" s="465"/>
      <c r="U560" s="179"/>
      <c r="V560" s="549"/>
      <c r="W560" s="224"/>
      <c r="X560" s="8" t="s">
        <v>3</v>
      </c>
      <c r="Y560" s="8" t="s">
        <v>18</v>
      </c>
      <c r="Z560" s="8"/>
      <c r="AA560" s="10"/>
      <c r="AB560" s="8" t="s">
        <v>21</v>
      </c>
      <c r="AC560" s="8" t="s">
        <v>3</v>
      </c>
      <c r="AD560" s="8" t="s">
        <v>27</v>
      </c>
      <c r="AE560" s="8" t="s">
        <v>28</v>
      </c>
      <c r="AF560" s="10"/>
      <c r="AG560" s="10"/>
      <c r="AH560" s="10"/>
      <c r="AI560" s="10"/>
      <c r="AJ560" s="8" t="s">
        <v>33</v>
      </c>
      <c r="AK560" s="8" t="s">
        <v>30</v>
      </c>
      <c r="AL560" s="8"/>
      <c r="AM560" s="879"/>
    </row>
    <row r="561" spans="2:40" ht="15" thickBot="1">
      <c r="B561" s="806"/>
      <c r="C561" s="1419"/>
      <c r="D561" s="1993"/>
      <c r="E561" s="1840"/>
      <c r="F561" s="1861"/>
      <c r="G561" s="1840"/>
      <c r="H561" s="1534"/>
      <c r="I561" s="1862"/>
      <c r="J561" s="1840"/>
      <c r="K561" s="1863"/>
      <c r="L561" s="1861"/>
      <c r="M561" s="1840"/>
      <c r="N561" s="1500"/>
      <c r="O561" s="1500"/>
      <c r="P561" s="1425"/>
      <c r="Q561" s="1535"/>
      <c r="R561" s="1424"/>
      <c r="S561" s="465"/>
      <c r="U561" s="547"/>
      <c r="V561" s="550"/>
      <c r="W561" s="791"/>
      <c r="X561" s="699"/>
      <c r="Y561" s="560"/>
      <c r="Z561" s="699"/>
      <c r="AA561" s="560"/>
      <c r="AB561" s="699"/>
      <c r="AC561" s="560"/>
      <c r="AD561" s="560"/>
      <c r="AE561" s="560"/>
      <c r="AF561" s="560"/>
      <c r="AG561" s="560"/>
      <c r="AH561" s="560"/>
      <c r="AI561" s="560"/>
      <c r="AJ561" s="560"/>
      <c r="AK561" s="560"/>
      <c r="AL561" s="13"/>
      <c r="AM561" s="879"/>
    </row>
    <row r="562" spans="2:40">
      <c r="B562" s="806"/>
      <c r="C562" s="896"/>
      <c r="D562" s="1533"/>
      <c r="E562" s="1534"/>
      <c r="F562" s="1535"/>
      <c r="G562" s="1500"/>
      <c r="H562" s="1534"/>
      <c r="I562" s="1424"/>
      <c r="J562" s="1656"/>
      <c r="K562" s="1536"/>
      <c r="L562" s="1535"/>
      <c r="M562" s="1534"/>
      <c r="N562" s="1500"/>
      <c r="O562" s="1500"/>
      <c r="P562" s="1425"/>
      <c r="Q562" s="1535"/>
      <c r="R562" s="1424"/>
      <c r="S562" s="465"/>
      <c r="U562" s="551"/>
      <c r="V562" s="932" t="s">
        <v>387</v>
      </c>
      <c r="W562" s="209">
        <v>45</v>
      </c>
      <c r="X562" s="209" t="s">
        <v>55</v>
      </c>
      <c r="Y562" s="210">
        <v>42332</v>
      </c>
      <c r="Z562" s="209">
        <v>10</v>
      </c>
      <c r="AA562" s="209" t="s">
        <v>35</v>
      </c>
      <c r="AB562" s="211">
        <v>449.5</v>
      </c>
      <c r="AC562" s="209"/>
      <c r="AD562" s="212">
        <v>42335</v>
      </c>
      <c r="AE562" s="210">
        <v>42349</v>
      </c>
      <c r="AF562" s="209">
        <v>2628</v>
      </c>
      <c r="AG562" s="270">
        <v>10000</v>
      </c>
      <c r="AH562" s="198">
        <f>(AG562-Z562*1000)</f>
        <v>0</v>
      </c>
      <c r="AI562" s="199">
        <f>(AG562*AB562/1000)</f>
        <v>4495</v>
      </c>
      <c r="AJ562" s="197">
        <f>(AE562+28)</f>
        <v>42377</v>
      </c>
      <c r="AK562" s="200">
        <f>(AI562*0.05)</f>
        <v>224.75</v>
      </c>
      <c r="AL562" s="851"/>
      <c r="AM562" s="879"/>
    </row>
    <row r="563" spans="2:40">
      <c r="B563" s="367"/>
      <c r="C563" s="201"/>
      <c r="D563" s="201"/>
      <c r="E563" s="201"/>
      <c r="F563" s="201"/>
      <c r="G563" s="201"/>
      <c r="H563" s="201"/>
      <c r="I563" s="201"/>
      <c r="J563" s="182"/>
      <c r="K563" s="182"/>
      <c r="L563" s="182"/>
      <c r="M563" s="182"/>
      <c r="N563" s="182"/>
      <c r="O563" s="182"/>
      <c r="P563" s="1588"/>
      <c r="Q563" s="182"/>
      <c r="R563" s="182"/>
      <c r="S563" s="465"/>
      <c r="U563" s="553"/>
      <c r="V563" s="932" t="s">
        <v>387</v>
      </c>
      <c r="W563" s="209">
        <v>46</v>
      </c>
      <c r="X563" s="209" t="s">
        <v>55</v>
      </c>
      <c r="Y563" s="210">
        <v>42384</v>
      </c>
      <c r="Z563" s="209">
        <v>20</v>
      </c>
      <c r="AA563" s="209" t="s">
        <v>35</v>
      </c>
      <c r="AB563" s="211">
        <v>449.5</v>
      </c>
      <c r="AC563" s="209"/>
      <c r="AD563" s="212">
        <v>42373</v>
      </c>
      <c r="AE563" s="210">
        <v>42376</v>
      </c>
      <c r="AF563" s="209">
        <v>2641</v>
      </c>
      <c r="AG563" s="270">
        <v>20000</v>
      </c>
      <c r="AH563" s="198">
        <f>(AG563-Z563*1000)</f>
        <v>0</v>
      </c>
      <c r="AI563" s="199">
        <f>(AG563*AB563/1000)</f>
        <v>8990</v>
      </c>
      <c r="AJ563" s="197">
        <f>(AE563+28)</f>
        <v>42404</v>
      </c>
      <c r="AK563" s="200">
        <f>(AI563*0.05)</f>
        <v>449.5</v>
      </c>
      <c r="AL563" s="852"/>
      <c r="AM563" s="879"/>
    </row>
    <row r="564" spans="2:40" ht="15" thickBot="1">
      <c r="B564" s="367"/>
      <c r="C564" s="201"/>
      <c r="D564" s="201"/>
      <c r="E564" s="201"/>
      <c r="F564" s="201"/>
      <c r="G564" s="1882"/>
      <c r="H564" s="201"/>
      <c r="I564" s="201"/>
      <c r="J564" s="182"/>
      <c r="K564" s="182"/>
      <c r="L564" s="182"/>
      <c r="M564" s="182"/>
      <c r="N564" s="182"/>
      <c r="O564" s="182"/>
      <c r="P564" s="1588"/>
      <c r="Q564" s="182"/>
      <c r="R564" s="182"/>
      <c r="S564" s="465"/>
      <c r="U564" s="581"/>
      <c r="V564" s="1745"/>
      <c r="W564" s="1746"/>
      <c r="X564" s="1746"/>
      <c r="Y564" s="1747"/>
      <c r="Z564" s="1746"/>
      <c r="AA564" s="1748"/>
      <c r="AB564" s="1749"/>
      <c r="AC564" s="1746"/>
      <c r="AD564" s="1750"/>
      <c r="AE564" s="1751"/>
      <c r="AF564" s="1748"/>
      <c r="AG564" s="1752"/>
      <c r="AH564" s="1752"/>
      <c r="AI564" s="1753"/>
      <c r="AJ564" s="1751"/>
      <c r="AK564" s="1749"/>
      <c r="AL564" s="983"/>
      <c r="AM564" s="879"/>
    </row>
    <row r="565" spans="2:40">
      <c r="B565" s="367"/>
      <c r="C565" s="201"/>
      <c r="D565" s="201"/>
      <c r="E565" s="201"/>
      <c r="F565" s="201"/>
      <c r="G565" s="201"/>
      <c r="H565" s="1469"/>
      <c r="I565" s="1469"/>
      <c r="J565" s="1469"/>
      <c r="K565" s="1469"/>
      <c r="L565" s="1469"/>
      <c r="M565" s="838"/>
      <c r="N565" s="1469"/>
      <c r="O565" s="1469"/>
      <c r="P565" s="1599"/>
      <c r="Q565" s="1469"/>
      <c r="R565" s="838"/>
      <c r="S565" s="1473"/>
      <c r="V565" s="881"/>
      <c r="W565" s="881"/>
      <c r="X565" s="881"/>
      <c r="Y565" s="884"/>
      <c r="Z565" s="881"/>
      <c r="AA565" s="881"/>
      <c r="AB565" s="1480"/>
      <c r="AC565" s="881"/>
      <c r="AD565" s="885"/>
      <c r="AE565" s="884"/>
      <c r="AF565" s="881"/>
      <c r="AG565" s="878"/>
      <c r="AH565" s="878"/>
      <c r="AI565" s="1230"/>
      <c r="AJ565" s="877"/>
      <c r="AK565" s="879"/>
      <c r="AL565" s="1497"/>
      <c r="AM565" s="879"/>
    </row>
    <row r="566" spans="2:40" ht="24" thickBot="1">
      <c r="B566" s="1200"/>
      <c r="C566" s="1419"/>
      <c r="D566" s="1993"/>
      <c r="E566" s="1840"/>
      <c r="F566" s="1861"/>
      <c r="G566" s="1840"/>
      <c r="H566" s="1534"/>
      <c r="I566" s="1862"/>
      <c r="J566" s="1840"/>
      <c r="K566" s="1863"/>
      <c r="L566" s="1861"/>
      <c r="M566" s="1840"/>
      <c r="N566" s="1500"/>
      <c r="O566" s="1500"/>
      <c r="P566" s="1425"/>
      <c r="Q566" s="1535"/>
      <c r="R566" s="1424"/>
      <c r="S566" s="1473"/>
      <c r="V566" s="808" t="s">
        <v>578</v>
      </c>
      <c r="Y566" s="2" t="s">
        <v>441</v>
      </c>
      <c r="AE566" s="139"/>
      <c r="AF566" s="139"/>
      <c r="AG566" s="139"/>
      <c r="AH566" s="160"/>
      <c r="AI566" s="139"/>
      <c r="AJ566" s="139"/>
      <c r="AK566" s="139"/>
      <c r="AL566" s="139"/>
      <c r="AM566" s="879"/>
    </row>
    <row r="567" spans="2:40">
      <c r="B567" s="367"/>
      <c r="C567" s="201"/>
      <c r="D567" s="201"/>
      <c r="E567" s="201"/>
      <c r="F567" s="201"/>
      <c r="G567" s="201"/>
      <c r="H567" s="1469"/>
      <c r="I567" s="1469"/>
      <c r="J567" s="1469"/>
      <c r="K567" s="1469"/>
      <c r="L567" s="1469"/>
      <c r="M567" s="838"/>
      <c r="N567" s="1469"/>
      <c r="O567" s="1469"/>
      <c r="P567" s="1599"/>
      <c r="Q567" s="1469"/>
      <c r="R567" s="838"/>
      <c r="S567" s="1473"/>
      <c r="U567" s="546"/>
      <c r="V567" s="548"/>
      <c r="W567" s="157"/>
      <c r="X567" s="6" t="s">
        <v>14</v>
      </c>
      <c r="Y567" s="6" t="s">
        <v>12</v>
      </c>
      <c r="Z567" s="6"/>
      <c r="AA567" s="4"/>
      <c r="AB567" s="6" t="s">
        <v>15</v>
      </c>
      <c r="AC567" s="6" t="s">
        <v>16</v>
      </c>
      <c r="AD567" s="6" t="s">
        <v>12</v>
      </c>
      <c r="AE567" s="6" t="s">
        <v>12</v>
      </c>
      <c r="AF567" s="4"/>
      <c r="AG567" s="4"/>
      <c r="AH567" s="4"/>
      <c r="AI567" s="4"/>
      <c r="AJ567" s="6" t="s">
        <v>12</v>
      </c>
      <c r="AK567" s="6" t="s">
        <v>17</v>
      </c>
      <c r="AL567" s="6"/>
      <c r="AM567" s="879"/>
    </row>
    <row r="568" spans="2:40" ht="15" thickBot="1">
      <c r="B568" s="477"/>
      <c r="C568" s="640"/>
      <c r="D568" s="640"/>
      <c r="E568" s="640"/>
      <c r="F568" s="640"/>
      <c r="G568" s="639"/>
      <c r="H568" s="478"/>
      <c r="I568" s="478"/>
      <c r="J568" s="478"/>
      <c r="K568" s="1474"/>
      <c r="L568" s="478"/>
      <c r="M568" s="449"/>
      <c r="N568" s="1475"/>
      <c r="O568" s="478"/>
      <c r="P568" s="518">
        <f>SUM(P558:P567)</f>
        <v>0</v>
      </c>
      <c r="Q568" s="759"/>
      <c r="R568" s="518">
        <f>(P568*0.05)</f>
        <v>0</v>
      </c>
      <c r="S568" s="1476"/>
      <c r="U568" s="179"/>
      <c r="V568" s="469" t="s">
        <v>4</v>
      </c>
      <c r="W568" s="153" t="s">
        <v>18</v>
      </c>
      <c r="X568" s="8" t="s">
        <v>19</v>
      </c>
      <c r="Y568" s="8" t="s">
        <v>19</v>
      </c>
      <c r="Z568" s="8" t="s">
        <v>20</v>
      </c>
      <c r="AA568" s="8" t="s">
        <v>21</v>
      </c>
      <c r="AB568" s="8" t="s">
        <v>22</v>
      </c>
      <c r="AC568" s="8" t="s">
        <v>19</v>
      </c>
      <c r="AD568" s="8" t="s">
        <v>23</v>
      </c>
      <c r="AE568" s="8" t="s">
        <v>23</v>
      </c>
      <c r="AF568" s="8" t="s">
        <v>24</v>
      </c>
      <c r="AG568" s="8" t="s">
        <v>20</v>
      </c>
      <c r="AH568" s="8" t="s">
        <v>25</v>
      </c>
      <c r="AI568" s="8" t="s">
        <v>0</v>
      </c>
      <c r="AJ568" s="8" t="s">
        <v>11</v>
      </c>
      <c r="AK568" s="8" t="s">
        <v>11</v>
      </c>
      <c r="AL568" s="8" t="s">
        <v>26</v>
      </c>
      <c r="AM568" s="879"/>
    </row>
    <row r="569" spans="2:40">
      <c r="U569" s="179"/>
      <c r="V569" s="549"/>
      <c r="W569" s="224"/>
      <c r="X569" s="8" t="s">
        <v>3</v>
      </c>
      <c r="Y569" s="8" t="s">
        <v>18</v>
      </c>
      <c r="Z569" s="8"/>
      <c r="AA569" s="10"/>
      <c r="AB569" s="8" t="s">
        <v>21</v>
      </c>
      <c r="AC569" s="8" t="s">
        <v>3</v>
      </c>
      <c r="AD569" s="8" t="s">
        <v>27</v>
      </c>
      <c r="AE569" s="8" t="s">
        <v>28</v>
      </c>
      <c r="AF569" s="10"/>
      <c r="AG569" s="10"/>
      <c r="AH569" s="10"/>
      <c r="AI569" s="10"/>
      <c r="AJ569" s="8" t="s">
        <v>33</v>
      </c>
      <c r="AK569" s="8" t="s">
        <v>30</v>
      </c>
      <c r="AL569" s="8"/>
      <c r="AM569" s="879"/>
    </row>
    <row r="570" spans="2:40" ht="15" thickBot="1">
      <c r="U570" s="547"/>
      <c r="V570" s="550"/>
      <c r="W570" s="155"/>
      <c r="X570" s="14"/>
      <c r="Y570" s="13"/>
      <c r="Z570" s="14"/>
      <c r="AA570" s="13"/>
      <c r="AB570" s="14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879"/>
    </row>
    <row r="571" spans="2:40" ht="18.600000000000001" thickBot="1">
      <c r="B571" s="1597" t="s">
        <v>569</v>
      </c>
      <c r="S571" s="892"/>
      <c r="U571" s="551"/>
      <c r="V571" s="1884" t="s">
        <v>452</v>
      </c>
      <c r="W571" s="1885">
        <v>1</v>
      </c>
      <c r="X571" s="1885" t="s">
        <v>101</v>
      </c>
      <c r="Y571" s="1886">
        <v>42544</v>
      </c>
      <c r="Z571" s="1885">
        <v>13.5</v>
      </c>
      <c r="AA571" s="1887" t="s">
        <v>96</v>
      </c>
      <c r="AB571" s="1888">
        <v>12</v>
      </c>
      <c r="AC571" s="1885" t="s">
        <v>78</v>
      </c>
      <c r="AD571" s="1889">
        <v>42550</v>
      </c>
      <c r="AE571" s="1890">
        <v>42550</v>
      </c>
      <c r="AF571" s="1887" t="s">
        <v>78</v>
      </c>
      <c r="AG571" s="1888">
        <v>13.5</v>
      </c>
      <c r="AH571" s="1891">
        <f>(AG571-Z571*1)</f>
        <v>0</v>
      </c>
      <c r="AI571" s="1892">
        <f>(AG571*AB571)</f>
        <v>162</v>
      </c>
      <c r="AJ571" s="1890">
        <f>(AE571+28)</f>
        <v>42578</v>
      </c>
      <c r="AK571" s="1888">
        <f>(AI571*0.05)</f>
        <v>8.1</v>
      </c>
      <c r="AL571" s="851"/>
      <c r="AM571" s="879"/>
    </row>
    <row r="572" spans="2:40">
      <c r="B572" s="3"/>
      <c r="C572" s="4"/>
      <c r="D572" s="4"/>
      <c r="E572" s="5" t="s">
        <v>14</v>
      </c>
      <c r="F572" s="5" t="s">
        <v>12</v>
      </c>
      <c r="G572" s="5"/>
      <c r="H572" s="4"/>
      <c r="I572" s="5" t="s">
        <v>15</v>
      </c>
      <c r="J572" s="5" t="s">
        <v>16</v>
      </c>
      <c r="K572" s="5" t="s">
        <v>12</v>
      </c>
      <c r="L572" s="5" t="s">
        <v>12</v>
      </c>
      <c r="M572" s="4"/>
      <c r="N572" s="4"/>
      <c r="O572" s="4"/>
      <c r="P572" s="4"/>
      <c r="Q572" s="5" t="s">
        <v>12</v>
      </c>
      <c r="R572" s="5" t="s">
        <v>17</v>
      </c>
      <c r="S572" s="5"/>
      <c r="U572" s="553"/>
      <c r="V572" s="932"/>
      <c r="W572" s="209"/>
      <c r="X572" s="209"/>
      <c r="Y572" s="210"/>
      <c r="Z572" s="209"/>
      <c r="AA572" s="196"/>
      <c r="AB572" s="200"/>
      <c r="AC572" s="209"/>
      <c r="AD572" s="272"/>
      <c r="AE572" s="197"/>
      <c r="AF572" s="196"/>
      <c r="AG572" s="198"/>
      <c r="AH572" s="198"/>
      <c r="AI572" s="199"/>
      <c r="AJ572" s="197"/>
      <c r="AK572" s="200"/>
      <c r="AL572" s="852"/>
      <c r="AM572" s="879"/>
    </row>
    <row r="573" spans="2:40">
      <c r="B573" s="7" t="s">
        <v>3</v>
      </c>
      <c r="C573" s="8" t="s">
        <v>4</v>
      </c>
      <c r="D573" s="9" t="s">
        <v>18</v>
      </c>
      <c r="E573" s="9" t="s">
        <v>19</v>
      </c>
      <c r="F573" s="9" t="s">
        <v>19</v>
      </c>
      <c r="G573" s="9" t="s">
        <v>20</v>
      </c>
      <c r="H573" s="9" t="s">
        <v>21</v>
      </c>
      <c r="I573" s="9" t="s">
        <v>22</v>
      </c>
      <c r="J573" s="9" t="s">
        <v>19</v>
      </c>
      <c r="K573" s="9" t="s">
        <v>23</v>
      </c>
      <c r="L573" s="9" t="s">
        <v>23</v>
      </c>
      <c r="M573" s="9" t="s">
        <v>24</v>
      </c>
      <c r="N573" s="9" t="s">
        <v>20</v>
      </c>
      <c r="O573" s="9" t="s">
        <v>25</v>
      </c>
      <c r="P573" s="9" t="s">
        <v>0</v>
      </c>
      <c r="Q573" s="9" t="s">
        <v>11</v>
      </c>
      <c r="R573" s="9" t="s">
        <v>11</v>
      </c>
      <c r="S573" s="9" t="s">
        <v>26</v>
      </c>
      <c r="U573" s="553"/>
      <c r="V573" s="932"/>
      <c r="W573" s="209"/>
      <c r="X573" s="209"/>
      <c r="Y573" s="210"/>
      <c r="Z573" s="209"/>
      <c r="AA573" s="196"/>
      <c r="AB573" s="200"/>
      <c r="AC573" s="209"/>
      <c r="AD573" s="272"/>
      <c r="AE573" s="197"/>
      <c r="AF573" s="196"/>
      <c r="AG573" s="198"/>
      <c r="AH573" s="198"/>
      <c r="AI573" s="199"/>
      <c r="AJ573" s="197"/>
      <c r="AK573" s="200"/>
      <c r="AL573" s="853"/>
      <c r="AM573" s="879"/>
    </row>
    <row r="574" spans="2:40" ht="15" thickBot="1">
      <c r="B574" s="12"/>
      <c r="C574" s="194"/>
      <c r="D574" s="194"/>
      <c r="E574" s="195" t="s">
        <v>3</v>
      </c>
      <c r="F574" s="195" t="s">
        <v>18</v>
      </c>
      <c r="G574" s="195"/>
      <c r="H574" s="194"/>
      <c r="I574" s="195" t="s">
        <v>21</v>
      </c>
      <c r="J574" s="195" t="s">
        <v>3</v>
      </c>
      <c r="K574" s="195" t="s">
        <v>27</v>
      </c>
      <c r="L574" s="195" t="s">
        <v>28</v>
      </c>
      <c r="M574" s="194"/>
      <c r="N574" s="194"/>
      <c r="O574" s="194"/>
      <c r="P574" s="194"/>
      <c r="Q574" s="195" t="s">
        <v>33</v>
      </c>
      <c r="R574" s="195" t="s">
        <v>30</v>
      </c>
      <c r="S574" s="9"/>
      <c r="U574" s="553"/>
      <c r="V574" s="369"/>
      <c r="W574" s="209"/>
      <c r="X574" s="355"/>
      <c r="Y574" s="210"/>
      <c r="Z574" s="209"/>
      <c r="AA574" s="355"/>
      <c r="AB574" s="211"/>
      <c r="AC574" s="209"/>
      <c r="AD574" s="359"/>
      <c r="AE574" s="357"/>
      <c r="AF574" s="355"/>
      <c r="AG574" s="188"/>
      <c r="AH574" s="188"/>
      <c r="AI574" s="189"/>
      <c r="AJ574" s="187"/>
      <c r="AK574" s="185"/>
      <c r="AL574" s="853"/>
      <c r="AM574" s="879"/>
    </row>
    <row r="575" spans="2:40">
      <c r="B575" s="695"/>
      <c r="C575" s="1003"/>
      <c r="D575" s="1397"/>
      <c r="E575" s="1286"/>
      <c r="F575" s="1285"/>
      <c r="G575" s="1287"/>
      <c r="H575" s="1286"/>
      <c r="I575" s="1005"/>
      <c r="J575" s="1400"/>
      <c r="K575" s="1570"/>
      <c r="L575" s="1285"/>
      <c r="M575" s="1286"/>
      <c r="N575" s="1287"/>
      <c r="O575" s="1287"/>
      <c r="P575" s="1006"/>
      <c r="Q575" s="1285"/>
      <c r="R575" s="1005"/>
      <c r="S575" s="1471"/>
      <c r="U575" s="959"/>
      <c r="V575" s="960"/>
      <c r="W575" s="170"/>
      <c r="X575" s="616"/>
      <c r="Y575" s="364"/>
      <c r="Z575" s="170"/>
      <c r="AA575" s="961"/>
      <c r="AB575" s="337"/>
      <c r="AC575" s="170"/>
      <c r="AD575" s="962"/>
      <c r="AE575" s="963"/>
      <c r="AF575" s="961"/>
      <c r="AG575" s="618"/>
      <c r="AH575" s="618"/>
      <c r="AI575" s="619"/>
      <c r="AJ575" s="620"/>
      <c r="AK575" s="621"/>
      <c r="AL575" s="964"/>
      <c r="AM575" s="724"/>
    </row>
    <row r="576" spans="2:40">
      <c r="B576" s="390"/>
      <c r="C576" s="1580"/>
      <c r="D576" s="1600"/>
      <c r="E576" s="813"/>
      <c r="F576" s="989"/>
      <c r="G576" s="813"/>
      <c r="H576" s="1286"/>
      <c r="I576" s="1004"/>
      <c r="J576" s="813"/>
      <c r="K576" s="814"/>
      <c r="L576" s="989"/>
      <c r="M576" s="813"/>
      <c r="N576" s="1287"/>
      <c r="O576" s="1287"/>
      <c r="P576" s="1006"/>
      <c r="Q576" s="1285"/>
      <c r="R576" s="1005"/>
      <c r="S576" s="465"/>
      <c r="U576" s="959"/>
      <c r="V576" s="960"/>
      <c r="W576" s="170"/>
      <c r="X576" s="616"/>
      <c r="Y576" s="364"/>
      <c r="Z576" s="170"/>
      <c r="AA576" s="961"/>
      <c r="AB576" s="337"/>
      <c r="AC576" s="170"/>
      <c r="AD576" s="962"/>
      <c r="AE576" s="963"/>
      <c r="AF576" s="961"/>
      <c r="AG576" s="618"/>
      <c r="AH576" s="618"/>
      <c r="AI576" s="619"/>
      <c r="AJ576" s="620"/>
      <c r="AK576" s="621"/>
      <c r="AL576" s="964"/>
      <c r="AM576" s="1495"/>
      <c r="AN576" s="87"/>
    </row>
    <row r="577" spans="2:40">
      <c r="B577" s="1967"/>
      <c r="C577" s="543"/>
      <c r="D577" s="746"/>
      <c r="E577" s="355"/>
      <c r="F577" s="357"/>
      <c r="G577" s="355"/>
      <c r="H577" s="184"/>
      <c r="I577" s="358"/>
      <c r="J577" s="355"/>
      <c r="K577" s="359"/>
      <c r="L577" s="357"/>
      <c r="M577" s="355"/>
      <c r="N577" s="188"/>
      <c r="O577" s="188"/>
      <c r="P577" s="189"/>
      <c r="Q577" s="187"/>
      <c r="R577" s="185"/>
      <c r="S577" s="465"/>
      <c r="U577" s="553"/>
      <c r="V577" s="960"/>
      <c r="W577" s="170"/>
      <c r="X577" s="616"/>
      <c r="Y577" s="364"/>
      <c r="Z577" s="170"/>
      <c r="AA577" s="961"/>
      <c r="AB577" s="337"/>
      <c r="AC577" s="170"/>
      <c r="AD577" s="962"/>
      <c r="AE577" s="963"/>
      <c r="AF577" s="961"/>
      <c r="AG577" s="618"/>
      <c r="AH577" s="618"/>
      <c r="AI577" s="619"/>
      <c r="AJ577" s="620"/>
      <c r="AK577" s="621"/>
      <c r="AL577" s="964"/>
      <c r="AM577" s="724"/>
    </row>
    <row r="578" spans="2:40">
      <c r="B578" s="806"/>
      <c r="C578" s="1419"/>
      <c r="D578" s="1993"/>
      <c r="E578" s="1840"/>
      <c r="F578" s="1861"/>
      <c r="G578" s="1840"/>
      <c r="H578" s="1534"/>
      <c r="I578" s="1862"/>
      <c r="J578" s="1840"/>
      <c r="K578" s="1863"/>
      <c r="L578" s="1861"/>
      <c r="M578" s="1840"/>
      <c r="N578" s="1500"/>
      <c r="O578" s="1500"/>
      <c r="P578" s="1425"/>
      <c r="Q578" s="1535"/>
      <c r="R578" s="1424"/>
      <c r="S578" s="465"/>
      <c r="U578" s="553"/>
      <c r="V578" s="369"/>
      <c r="W578" s="209"/>
      <c r="X578" s="355"/>
      <c r="Y578" s="210"/>
      <c r="Z578" s="209"/>
      <c r="AA578" s="184"/>
      <c r="AB578" s="200"/>
      <c r="AC578" s="209"/>
      <c r="AD578" s="186"/>
      <c r="AE578" s="187"/>
      <c r="AF578" s="184"/>
      <c r="AG578" s="188"/>
      <c r="AH578" s="188"/>
      <c r="AI578" s="189"/>
      <c r="AJ578" s="187"/>
      <c r="AK578" s="185"/>
      <c r="AL578" s="1883"/>
      <c r="AM578" s="724"/>
    </row>
    <row r="579" spans="2:40" ht="15" thickBot="1">
      <c r="B579" s="806"/>
      <c r="C579" s="896"/>
      <c r="D579" s="1533"/>
      <c r="E579" s="1534"/>
      <c r="F579" s="1535"/>
      <c r="G579" s="1500"/>
      <c r="H579" s="1534"/>
      <c r="I579" s="1424"/>
      <c r="J579" s="1656"/>
      <c r="K579" s="1536"/>
      <c r="L579" s="1535"/>
      <c r="M579" s="1534"/>
      <c r="N579" s="1500"/>
      <c r="O579" s="1500"/>
      <c r="P579" s="1425"/>
      <c r="Q579" s="1535"/>
      <c r="R579" s="1424"/>
      <c r="S579" s="465"/>
      <c r="U579" s="581"/>
      <c r="V579" s="582"/>
      <c r="W579" s="326"/>
      <c r="X579" s="326"/>
      <c r="Y579" s="326"/>
      <c r="Z579" s="326"/>
      <c r="AA579" s="326"/>
      <c r="AB579" s="326"/>
      <c r="AC579" s="326"/>
      <c r="AD579" s="326"/>
      <c r="AE579" s="326"/>
      <c r="AF579" s="326"/>
      <c r="AG579" s="326"/>
      <c r="AH579" s="326"/>
      <c r="AI579" s="326"/>
      <c r="AJ579" s="326"/>
      <c r="AK579" s="326"/>
      <c r="AL579" s="327"/>
      <c r="AM579" s="724"/>
    </row>
    <row r="580" spans="2:40">
      <c r="B580" s="367"/>
      <c r="C580" s="201"/>
      <c r="D580" s="201"/>
      <c r="E580" s="201"/>
      <c r="F580" s="201"/>
      <c r="G580" s="201"/>
      <c r="H580" s="201"/>
      <c r="I580" s="201"/>
      <c r="J580" s="182"/>
      <c r="K580" s="182"/>
      <c r="L580" s="182"/>
      <c r="M580" s="182"/>
      <c r="N580" s="182"/>
      <c r="O580" s="182"/>
      <c r="P580" s="1588"/>
      <c r="Q580" s="182"/>
      <c r="R580" s="182"/>
      <c r="S580" s="465"/>
      <c r="AM580" s="724"/>
    </row>
    <row r="581" spans="2:40" ht="24" thickBot="1">
      <c r="B581" s="367"/>
      <c r="C581" s="201"/>
      <c r="D581" s="201"/>
      <c r="E581" s="201"/>
      <c r="F581" s="201"/>
      <c r="G581" s="1882"/>
      <c r="H581" s="201"/>
      <c r="I581" s="201"/>
      <c r="J581" s="182"/>
      <c r="K581" s="182"/>
      <c r="L581" s="182"/>
      <c r="M581" s="182"/>
      <c r="N581" s="182"/>
      <c r="O581" s="182"/>
      <c r="P581" s="1588"/>
      <c r="Q581" s="182"/>
      <c r="R581" s="182"/>
      <c r="S581" s="465"/>
      <c r="V581" s="808" t="s">
        <v>451</v>
      </c>
      <c r="Y581" s="2" t="s">
        <v>441</v>
      </c>
      <c r="AE581" s="139"/>
      <c r="AF581" s="139"/>
      <c r="AG581" s="139"/>
      <c r="AH581" s="160"/>
      <c r="AI581" s="139"/>
      <c r="AJ581" s="139"/>
      <c r="AK581" s="139"/>
      <c r="AL581" s="139"/>
      <c r="AM581" s="724"/>
    </row>
    <row r="582" spans="2:40">
      <c r="B582" s="367"/>
      <c r="C582" s="201"/>
      <c r="D582" s="201"/>
      <c r="E582" s="201"/>
      <c r="F582" s="201"/>
      <c r="G582" s="201"/>
      <c r="H582" s="1469"/>
      <c r="I582" s="1469"/>
      <c r="J582" s="1469"/>
      <c r="K582" s="1469"/>
      <c r="L582" s="1469"/>
      <c r="M582" s="838"/>
      <c r="N582" s="1469"/>
      <c r="O582" s="1469"/>
      <c r="P582" s="1599"/>
      <c r="Q582" s="1469"/>
      <c r="R582" s="838"/>
      <c r="S582" s="1473"/>
      <c r="U582" s="546"/>
      <c r="V582" s="548"/>
      <c r="W582" s="157"/>
      <c r="X582" s="6" t="s">
        <v>14</v>
      </c>
      <c r="Y582" s="6" t="s">
        <v>12</v>
      </c>
      <c r="Z582" s="6"/>
      <c r="AA582" s="4"/>
      <c r="AB582" s="6" t="s">
        <v>15</v>
      </c>
      <c r="AC582" s="6" t="s">
        <v>16</v>
      </c>
      <c r="AD582" s="6" t="s">
        <v>12</v>
      </c>
      <c r="AE582" s="6" t="s">
        <v>12</v>
      </c>
      <c r="AF582" s="4"/>
      <c r="AG582" s="4"/>
      <c r="AH582" s="4"/>
      <c r="AI582" s="4"/>
      <c r="AJ582" s="6" t="s">
        <v>12</v>
      </c>
      <c r="AK582" s="6" t="s">
        <v>17</v>
      </c>
      <c r="AL582" s="6"/>
      <c r="AM582" s="724"/>
    </row>
    <row r="583" spans="2:40">
      <c r="B583" s="1200"/>
      <c r="C583" s="1419"/>
      <c r="D583" s="1993"/>
      <c r="E583" s="1840"/>
      <c r="F583" s="1861"/>
      <c r="G583" s="1840"/>
      <c r="H583" s="1534"/>
      <c r="I583" s="1862"/>
      <c r="J583" s="1840"/>
      <c r="K583" s="1863"/>
      <c r="L583" s="1861"/>
      <c r="M583" s="1840"/>
      <c r="N583" s="1500"/>
      <c r="O583" s="1500"/>
      <c r="P583" s="1425"/>
      <c r="Q583" s="1535"/>
      <c r="R583" s="1424"/>
      <c r="S583" s="1473"/>
      <c r="U583" s="179"/>
      <c r="V583" s="469" t="s">
        <v>4</v>
      </c>
      <c r="W583" s="153" t="s">
        <v>18</v>
      </c>
      <c r="X583" s="8" t="s">
        <v>19</v>
      </c>
      <c r="Y583" s="8" t="s">
        <v>19</v>
      </c>
      <c r="Z583" s="8" t="s">
        <v>20</v>
      </c>
      <c r="AA583" s="8" t="s">
        <v>21</v>
      </c>
      <c r="AB583" s="8" t="s">
        <v>22</v>
      </c>
      <c r="AC583" s="8" t="s">
        <v>19</v>
      </c>
      <c r="AD583" s="8" t="s">
        <v>23</v>
      </c>
      <c r="AE583" s="8" t="s">
        <v>23</v>
      </c>
      <c r="AF583" s="8" t="s">
        <v>24</v>
      </c>
      <c r="AG583" s="8" t="s">
        <v>20</v>
      </c>
      <c r="AH583" s="8" t="s">
        <v>25</v>
      </c>
      <c r="AI583" s="8" t="s">
        <v>0</v>
      </c>
      <c r="AJ583" s="8" t="s">
        <v>11</v>
      </c>
      <c r="AK583" s="8" t="s">
        <v>11</v>
      </c>
      <c r="AL583" s="8" t="s">
        <v>26</v>
      </c>
      <c r="AM583" s="724"/>
    </row>
    <row r="584" spans="2:40">
      <c r="B584" s="367"/>
      <c r="C584" s="201"/>
      <c r="D584" s="201"/>
      <c r="E584" s="201"/>
      <c r="F584" s="201"/>
      <c r="G584" s="201"/>
      <c r="H584" s="1469"/>
      <c r="I584" s="1469"/>
      <c r="J584" s="1469"/>
      <c r="K584" s="1469"/>
      <c r="L584" s="1469"/>
      <c r="M584" s="838"/>
      <c r="N584" s="1469"/>
      <c r="O584" s="1469"/>
      <c r="P584" s="1599"/>
      <c r="Q584" s="1469"/>
      <c r="R584" s="838"/>
      <c r="S584" s="1473"/>
      <c r="U584" s="179"/>
      <c r="V584" s="549"/>
      <c r="W584" s="224"/>
      <c r="X584" s="8" t="s">
        <v>3</v>
      </c>
      <c r="Y584" s="8" t="s">
        <v>18</v>
      </c>
      <c r="Z584" s="8"/>
      <c r="AA584" s="10"/>
      <c r="AB584" s="8" t="s">
        <v>21</v>
      </c>
      <c r="AC584" s="8" t="s">
        <v>3</v>
      </c>
      <c r="AD584" s="8" t="s">
        <v>27</v>
      </c>
      <c r="AE584" s="8" t="s">
        <v>28</v>
      </c>
      <c r="AF584" s="10"/>
      <c r="AG584" s="10"/>
      <c r="AH584" s="10"/>
      <c r="AI584" s="10"/>
      <c r="AJ584" s="8" t="s">
        <v>33</v>
      </c>
      <c r="AK584" s="8" t="s">
        <v>30</v>
      </c>
      <c r="AL584" s="8"/>
      <c r="AM584" s="724"/>
    </row>
    <row r="585" spans="2:40" ht="15" thickBot="1">
      <c r="B585" s="477"/>
      <c r="C585" s="640"/>
      <c r="D585" s="640"/>
      <c r="E585" s="640"/>
      <c r="F585" s="640"/>
      <c r="G585" s="639"/>
      <c r="H585" s="478"/>
      <c r="I585" s="478"/>
      <c r="J585" s="478"/>
      <c r="K585" s="1474"/>
      <c r="L585" s="478"/>
      <c r="M585" s="449"/>
      <c r="N585" s="1475"/>
      <c r="O585" s="478"/>
      <c r="P585" s="518">
        <f>SUM(P575:P584)</f>
        <v>0</v>
      </c>
      <c r="Q585" s="759"/>
      <c r="R585" s="518">
        <f>(P585*0.05)</f>
        <v>0</v>
      </c>
      <c r="S585" s="1476"/>
      <c r="U585" s="547"/>
      <c r="V585" s="550"/>
      <c r="W585" s="155"/>
      <c r="X585" s="14"/>
      <c r="Y585" s="13"/>
      <c r="Z585" s="14"/>
      <c r="AA585" s="13"/>
      <c r="AB585" s="14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724"/>
    </row>
    <row r="586" spans="2:40">
      <c r="U586" s="551"/>
      <c r="V586" s="1717" t="s">
        <v>427</v>
      </c>
      <c r="W586" s="661">
        <v>1</v>
      </c>
      <c r="X586" s="661" t="s">
        <v>36</v>
      </c>
      <c r="Y586" s="799">
        <v>42452</v>
      </c>
      <c r="Z586" s="661">
        <v>30</v>
      </c>
      <c r="AA586" s="342" t="s">
        <v>35</v>
      </c>
      <c r="AB586" s="345">
        <v>290</v>
      </c>
      <c r="AC586" s="661" t="s">
        <v>78</v>
      </c>
      <c r="AD586" s="353">
        <v>42461</v>
      </c>
      <c r="AE586" s="343">
        <v>42457</v>
      </c>
      <c r="AF586" s="342">
        <v>1153</v>
      </c>
      <c r="AG586" s="344">
        <v>30000</v>
      </c>
      <c r="AH586" s="344">
        <f>(AG586-Z586*1000)</f>
        <v>0</v>
      </c>
      <c r="AI586" s="354">
        <f>(AG586*AB586/1000)</f>
        <v>8700</v>
      </c>
      <c r="AJ586" s="343">
        <f>(AE586+28)</f>
        <v>42485</v>
      </c>
      <c r="AK586" s="345">
        <f>(AI586*0.05)</f>
        <v>435</v>
      </c>
      <c r="AL586" s="851"/>
      <c r="AM586" s="724"/>
    </row>
    <row r="587" spans="2:40" ht="18.600000000000001" thickBot="1">
      <c r="B587" s="1597" t="s">
        <v>570</v>
      </c>
      <c r="S587" s="892"/>
      <c r="U587" s="553"/>
      <c r="V587" s="932" t="s">
        <v>427</v>
      </c>
      <c r="W587" s="209">
        <v>2</v>
      </c>
      <c r="X587" s="209" t="s">
        <v>74</v>
      </c>
      <c r="Y587" s="210">
        <v>42464</v>
      </c>
      <c r="Z587" s="209">
        <v>50</v>
      </c>
      <c r="AA587" s="196" t="s">
        <v>35</v>
      </c>
      <c r="AB587" s="200">
        <v>290</v>
      </c>
      <c r="AC587" s="209" t="s">
        <v>78</v>
      </c>
      <c r="AD587" s="272">
        <v>42468</v>
      </c>
      <c r="AE587" s="197">
        <v>42476</v>
      </c>
      <c r="AF587" s="196">
        <v>1184</v>
      </c>
      <c r="AG587" s="198">
        <v>50000</v>
      </c>
      <c r="AH587" s="198">
        <f>(AG587-Z587*1000)</f>
        <v>0</v>
      </c>
      <c r="AI587" s="199">
        <f>(AG587*AB587/1000)</f>
        <v>14500</v>
      </c>
      <c r="AJ587" s="197">
        <f>(AE587+28)</f>
        <v>42504</v>
      </c>
      <c r="AK587" s="200">
        <f>(AI587*0.05)</f>
        <v>725</v>
      </c>
      <c r="AL587" s="852"/>
      <c r="AM587" s="724"/>
    </row>
    <row r="588" spans="2:40">
      <c r="B588" s="3"/>
      <c r="C588" s="4"/>
      <c r="D588" s="4"/>
      <c r="E588" s="5" t="s">
        <v>14</v>
      </c>
      <c r="F588" s="5" t="s">
        <v>12</v>
      </c>
      <c r="G588" s="5"/>
      <c r="H588" s="4"/>
      <c r="I588" s="5" t="s">
        <v>15</v>
      </c>
      <c r="J588" s="5" t="s">
        <v>16</v>
      </c>
      <c r="K588" s="5" t="s">
        <v>12</v>
      </c>
      <c r="L588" s="5" t="s">
        <v>12</v>
      </c>
      <c r="M588" s="4"/>
      <c r="N588" s="4"/>
      <c r="O588" s="4"/>
      <c r="P588" s="4"/>
      <c r="Q588" s="5" t="s">
        <v>12</v>
      </c>
      <c r="R588" s="5" t="s">
        <v>17</v>
      </c>
      <c r="S588" s="5"/>
      <c r="U588" s="553"/>
      <c r="V588" s="932" t="s">
        <v>427</v>
      </c>
      <c r="W588" s="209">
        <v>3</v>
      </c>
      <c r="X588" s="209" t="s">
        <v>74</v>
      </c>
      <c r="Y588" s="210">
        <v>42496</v>
      </c>
      <c r="Z588" s="209">
        <v>50</v>
      </c>
      <c r="AA588" s="196" t="s">
        <v>35</v>
      </c>
      <c r="AB588" s="200">
        <v>290</v>
      </c>
      <c r="AC588" s="209" t="s">
        <v>78</v>
      </c>
      <c r="AD588" s="272">
        <v>42501</v>
      </c>
      <c r="AE588" s="197">
        <v>42504</v>
      </c>
      <c r="AF588" s="196">
        <v>8583</v>
      </c>
      <c r="AG588" s="198">
        <v>50000</v>
      </c>
      <c r="AH588" s="198">
        <f>(AG588-Z588*1000)</f>
        <v>0</v>
      </c>
      <c r="AI588" s="199">
        <f>(AG588*AB588/1000)</f>
        <v>14500</v>
      </c>
      <c r="AJ588" s="197">
        <f>(AE588+28)</f>
        <v>42532</v>
      </c>
      <c r="AK588" s="200">
        <f>(AI588*0.05)</f>
        <v>725</v>
      </c>
      <c r="AL588" s="853"/>
      <c r="AM588" s="724"/>
    </row>
    <row r="589" spans="2:40">
      <c r="B589" s="7" t="s">
        <v>3</v>
      </c>
      <c r="C589" s="8" t="s">
        <v>4</v>
      </c>
      <c r="D589" s="9" t="s">
        <v>18</v>
      </c>
      <c r="E589" s="9" t="s">
        <v>19</v>
      </c>
      <c r="F589" s="9" t="s">
        <v>19</v>
      </c>
      <c r="G589" s="9" t="s">
        <v>20</v>
      </c>
      <c r="H589" s="9" t="s">
        <v>21</v>
      </c>
      <c r="I589" s="9" t="s">
        <v>22</v>
      </c>
      <c r="J589" s="9" t="s">
        <v>19</v>
      </c>
      <c r="K589" s="9" t="s">
        <v>23</v>
      </c>
      <c r="L589" s="9" t="s">
        <v>23</v>
      </c>
      <c r="M589" s="9" t="s">
        <v>24</v>
      </c>
      <c r="N589" s="9" t="s">
        <v>20</v>
      </c>
      <c r="O589" s="9" t="s">
        <v>25</v>
      </c>
      <c r="P589" s="9" t="s">
        <v>0</v>
      </c>
      <c r="Q589" s="9" t="s">
        <v>11</v>
      </c>
      <c r="R589" s="9" t="s">
        <v>11</v>
      </c>
      <c r="S589" s="9" t="s">
        <v>26</v>
      </c>
      <c r="U589" s="553"/>
      <c r="V589" s="369"/>
      <c r="W589" s="209"/>
      <c r="X589" s="355"/>
      <c r="Y589" s="210"/>
      <c r="Z589" s="209"/>
      <c r="AA589" s="355"/>
      <c r="AB589" s="211"/>
      <c r="AC589" s="209"/>
      <c r="AD589" s="359"/>
      <c r="AE589" s="357"/>
      <c r="AF589" s="355"/>
      <c r="AG589" s="188"/>
      <c r="AH589" s="188"/>
      <c r="AI589" s="189"/>
      <c r="AJ589" s="187"/>
      <c r="AK589" s="185"/>
      <c r="AL589" s="853"/>
      <c r="AM589" s="724"/>
    </row>
    <row r="590" spans="2:40" ht="15" thickBot="1">
      <c r="B590" s="12"/>
      <c r="C590" s="194"/>
      <c r="D590" s="194"/>
      <c r="E590" s="195" t="s">
        <v>3</v>
      </c>
      <c r="F590" s="195" t="s">
        <v>18</v>
      </c>
      <c r="G590" s="195"/>
      <c r="H590" s="194"/>
      <c r="I590" s="195" t="s">
        <v>21</v>
      </c>
      <c r="J590" s="195" t="s">
        <v>3</v>
      </c>
      <c r="K590" s="195" t="s">
        <v>27</v>
      </c>
      <c r="L590" s="195" t="s">
        <v>28</v>
      </c>
      <c r="M590" s="194"/>
      <c r="N590" s="194"/>
      <c r="O590" s="194"/>
      <c r="P590" s="194"/>
      <c r="Q590" s="195" t="s">
        <v>33</v>
      </c>
      <c r="R590" s="195" t="s">
        <v>30</v>
      </c>
      <c r="S590" s="9"/>
      <c r="U590" s="581"/>
      <c r="V590" s="978"/>
      <c r="W590" s="979"/>
      <c r="X590" s="854"/>
      <c r="Y590" s="980"/>
      <c r="Z590" s="979"/>
      <c r="AA590" s="245"/>
      <c r="AB590" s="981"/>
      <c r="AC590" s="979"/>
      <c r="AD590" s="982"/>
      <c r="AE590" s="555"/>
      <c r="AF590" s="245"/>
      <c r="AG590" s="459"/>
      <c r="AH590" s="459"/>
      <c r="AI590" s="460"/>
      <c r="AJ590" s="456"/>
      <c r="AK590" s="925"/>
      <c r="AL590" s="983"/>
    </row>
    <row r="591" spans="2:40">
      <c r="B591" s="695"/>
      <c r="C591" s="1003"/>
      <c r="D591" s="1397"/>
      <c r="E591" s="1286"/>
      <c r="F591" s="1285"/>
      <c r="G591" s="1287"/>
      <c r="H591" s="1286"/>
      <c r="I591" s="1005"/>
      <c r="J591" s="1400"/>
      <c r="K591" s="1570"/>
      <c r="L591" s="1285"/>
      <c r="M591" s="1286"/>
      <c r="N591" s="1287"/>
      <c r="O591" s="1287"/>
      <c r="P591" s="1006"/>
      <c r="Q591" s="1285"/>
      <c r="R591" s="1005"/>
      <c r="S591" s="1471"/>
      <c r="V591" s="881"/>
      <c r="W591" s="881"/>
      <c r="X591" s="896"/>
      <c r="Y591" s="884"/>
      <c r="Z591" s="881"/>
      <c r="AA591" s="726"/>
      <c r="AB591" s="879"/>
      <c r="AC591" s="881"/>
      <c r="AD591" s="769"/>
      <c r="AE591" s="723"/>
      <c r="AF591" s="726"/>
      <c r="AG591" s="727"/>
      <c r="AH591" s="727"/>
      <c r="AI591" s="725"/>
      <c r="AJ591" s="723"/>
      <c r="AK591" s="724"/>
      <c r="AL591" s="1497"/>
      <c r="AM591" s="685"/>
      <c r="AN591" s="1496"/>
    </row>
    <row r="592" spans="2:40" ht="24" thickBot="1">
      <c r="B592" s="390"/>
      <c r="C592" s="1580"/>
      <c r="D592" s="1600"/>
      <c r="E592" s="813"/>
      <c r="F592" s="989"/>
      <c r="G592" s="813"/>
      <c r="H592" s="1286"/>
      <c r="I592" s="1004"/>
      <c r="J592" s="813"/>
      <c r="K592" s="814"/>
      <c r="L592" s="989"/>
      <c r="M592" s="813"/>
      <c r="N592" s="1287"/>
      <c r="O592" s="1287"/>
      <c r="P592" s="1006"/>
      <c r="Q592" s="1285"/>
      <c r="R592" s="1005"/>
      <c r="S592" s="465"/>
      <c r="V592" s="1242" t="s">
        <v>268</v>
      </c>
      <c r="Z592" t="s">
        <v>277</v>
      </c>
      <c r="AE592" s="139" t="s">
        <v>216</v>
      </c>
      <c r="AF592" s="139"/>
      <c r="AG592" s="139"/>
      <c r="AH592" s="160"/>
      <c r="AI592" s="139"/>
      <c r="AJ592" s="139" t="s">
        <v>266</v>
      </c>
      <c r="AK592" s="139"/>
      <c r="AL592" s="139"/>
      <c r="AM592" s="256"/>
      <c r="AN592" s="256"/>
    </row>
    <row r="593" spans="2:40">
      <c r="B593" s="1967"/>
      <c r="C593" s="543"/>
      <c r="D593" s="746"/>
      <c r="E593" s="355"/>
      <c r="F593" s="357"/>
      <c r="G593" s="355"/>
      <c r="H593" s="184"/>
      <c r="I593" s="358"/>
      <c r="J593" s="355"/>
      <c r="K593" s="359"/>
      <c r="L593" s="357"/>
      <c r="M593" s="355"/>
      <c r="N593" s="188"/>
      <c r="O593" s="188"/>
      <c r="P593" s="189"/>
      <c r="Q593" s="187"/>
      <c r="R593" s="185"/>
      <c r="S593" s="465"/>
      <c r="U593" s="546"/>
      <c r="V593" s="548"/>
      <c r="W593" s="157"/>
      <c r="X593" s="6" t="s">
        <v>14</v>
      </c>
      <c r="Y593" s="6" t="s">
        <v>12</v>
      </c>
      <c r="Z593" s="6"/>
      <c r="AA593" s="4"/>
      <c r="AB593" s="6" t="s">
        <v>15</v>
      </c>
      <c r="AC593" s="6" t="s">
        <v>16</v>
      </c>
      <c r="AD593" s="6" t="s">
        <v>12</v>
      </c>
      <c r="AE593" s="6" t="s">
        <v>12</v>
      </c>
      <c r="AF593" s="4"/>
      <c r="AG593" s="4"/>
      <c r="AH593" s="4"/>
      <c r="AI593" s="4"/>
      <c r="AJ593" s="6" t="s">
        <v>12</v>
      </c>
      <c r="AK593" s="6" t="s">
        <v>17</v>
      </c>
      <c r="AL593" s="6"/>
      <c r="AM593" s="256"/>
      <c r="AN593" s="256"/>
    </row>
    <row r="594" spans="2:40">
      <c r="B594" s="806"/>
      <c r="C594" s="1419"/>
      <c r="D594" s="1993"/>
      <c r="E594" s="1840"/>
      <c r="F594" s="1861"/>
      <c r="G594" s="1840"/>
      <c r="H594" s="1534"/>
      <c r="I594" s="1862"/>
      <c r="J594" s="1840"/>
      <c r="K594" s="1863"/>
      <c r="L594" s="1861"/>
      <c r="M594" s="1840"/>
      <c r="N594" s="1500"/>
      <c r="O594" s="1500"/>
      <c r="P594" s="1425"/>
      <c r="Q594" s="1535"/>
      <c r="R594" s="1424"/>
      <c r="S594" s="465"/>
      <c r="U594" s="179"/>
      <c r="V594" s="469" t="s">
        <v>4</v>
      </c>
      <c r="W594" s="153" t="s">
        <v>18</v>
      </c>
      <c r="X594" s="8" t="s">
        <v>19</v>
      </c>
      <c r="Y594" s="8" t="s">
        <v>19</v>
      </c>
      <c r="Z594" s="8" t="s">
        <v>20</v>
      </c>
      <c r="AA594" s="8" t="s">
        <v>21</v>
      </c>
      <c r="AB594" s="8" t="s">
        <v>22</v>
      </c>
      <c r="AC594" s="8" t="s">
        <v>19</v>
      </c>
      <c r="AD594" s="8" t="s">
        <v>23</v>
      </c>
      <c r="AE594" s="8" t="s">
        <v>23</v>
      </c>
      <c r="AF594" s="8" t="s">
        <v>24</v>
      </c>
      <c r="AG594" s="8" t="s">
        <v>20</v>
      </c>
      <c r="AH594" s="8" t="s">
        <v>25</v>
      </c>
      <c r="AI594" s="8" t="s">
        <v>0</v>
      </c>
      <c r="AJ594" s="8" t="s">
        <v>11</v>
      </c>
      <c r="AK594" s="8" t="s">
        <v>11</v>
      </c>
      <c r="AL594" s="8" t="s">
        <v>26</v>
      </c>
      <c r="AM594" s="256"/>
      <c r="AN594" s="256"/>
    </row>
    <row r="595" spans="2:40">
      <c r="B595" s="806"/>
      <c r="C595" s="896"/>
      <c r="D595" s="1533"/>
      <c r="E595" s="1534"/>
      <c r="F595" s="1535"/>
      <c r="G595" s="1500"/>
      <c r="H595" s="1534"/>
      <c r="I595" s="1424"/>
      <c r="J595" s="1656"/>
      <c r="K595" s="1536"/>
      <c r="L595" s="1535"/>
      <c r="M595" s="1534"/>
      <c r="N595" s="1500"/>
      <c r="O595" s="1500"/>
      <c r="P595" s="1425"/>
      <c r="Q595" s="1535"/>
      <c r="R595" s="1424"/>
      <c r="S595" s="465"/>
      <c r="U595" s="179"/>
      <c r="V595" s="549"/>
      <c r="W595" s="224"/>
      <c r="X595" s="8" t="s">
        <v>3</v>
      </c>
      <c r="Y595" s="8" t="s">
        <v>18</v>
      </c>
      <c r="Z595" s="8"/>
      <c r="AA595" s="10"/>
      <c r="AB595" s="8" t="s">
        <v>21</v>
      </c>
      <c r="AC595" s="8" t="s">
        <v>3</v>
      </c>
      <c r="AD595" s="8" t="s">
        <v>27</v>
      </c>
      <c r="AE595" s="8" t="s">
        <v>28</v>
      </c>
      <c r="AF595" s="10"/>
      <c r="AG595" s="10"/>
      <c r="AH595" s="10"/>
      <c r="AI595" s="10"/>
      <c r="AJ595" s="8" t="s">
        <v>270</v>
      </c>
      <c r="AK595" s="8" t="s">
        <v>30</v>
      </c>
      <c r="AL595" s="8"/>
      <c r="AM595" s="681"/>
      <c r="AN595" s="681"/>
    </row>
    <row r="596" spans="2:40" ht="15" thickBot="1">
      <c r="B596" s="367"/>
      <c r="C596" s="201"/>
      <c r="D596" s="201"/>
      <c r="E596" s="201"/>
      <c r="F596" s="201"/>
      <c r="G596" s="201"/>
      <c r="H596" s="201"/>
      <c r="I596" s="201"/>
      <c r="J596" s="182"/>
      <c r="K596" s="182"/>
      <c r="L596" s="182"/>
      <c r="M596" s="182"/>
      <c r="N596" s="182"/>
      <c r="O596" s="182"/>
      <c r="P596" s="1588"/>
      <c r="Q596" s="182"/>
      <c r="R596" s="182"/>
      <c r="S596" s="465"/>
      <c r="U596" s="547"/>
      <c r="V596" s="550"/>
      <c r="W596" s="155"/>
      <c r="X596" s="14"/>
      <c r="Y596" s="13"/>
      <c r="Z596" s="14"/>
      <c r="AA596" s="13"/>
      <c r="AB596" s="14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879"/>
      <c r="AN596" s="720"/>
    </row>
    <row r="597" spans="2:40">
      <c r="B597" s="367"/>
      <c r="C597" s="201"/>
      <c r="D597" s="201"/>
      <c r="E597" s="201"/>
      <c r="F597" s="201"/>
      <c r="G597" s="1882"/>
      <c r="H597" s="201"/>
      <c r="I597" s="201"/>
      <c r="J597" s="182"/>
      <c r="K597" s="182"/>
      <c r="L597" s="182"/>
      <c r="M597" s="182"/>
      <c r="N597" s="182"/>
      <c r="O597" s="182"/>
      <c r="P597" s="1588"/>
      <c r="Q597" s="182"/>
      <c r="R597" s="182"/>
      <c r="S597" s="465"/>
      <c r="U597" s="551"/>
      <c r="V597" s="881" t="s">
        <v>269</v>
      </c>
      <c r="W597" s="661">
        <v>1</v>
      </c>
      <c r="X597" s="661" t="s">
        <v>101</v>
      </c>
      <c r="Y597" s="799">
        <v>42151</v>
      </c>
      <c r="Z597" s="661">
        <v>120</v>
      </c>
      <c r="AA597" s="342" t="s">
        <v>96</v>
      </c>
      <c r="AB597" s="345">
        <v>9.8000000000000007</v>
      </c>
      <c r="AC597" s="661" t="s">
        <v>78</v>
      </c>
      <c r="AD597" s="353">
        <v>42153</v>
      </c>
      <c r="AE597" s="343">
        <v>42157</v>
      </c>
      <c r="AF597" s="342" t="s">
        <v>78</v>
      </c>
      <c r="AG597" s="344">
        <v>120</v>
      </c>
      <c r="AH597" s="344">
        <f>(AG597-Z597)</f>
        <v>0</v>
      </c>
      <c r="AI597" s="354">
        <f>(AG597*AB597)</f>
        <v>1176</v>
      </c>
      <c r="AJ597" s="343">
        <f>(AE597)</f>
        <v>42157</v>
      </c>
      <c r="AK597" s="345">
        <f>(AI597*0.05)</f>
        <v>58.800000000000004</v>
      </c>
      <c r="AL597" s="851"/>
      <c r="AM597" s="879"/>
      <c r="AN597" s="1497"/>
    </row>
    <row r="598" spans="2:40">
      <c r="B598" s="367"/>
      <c r="C598" s="201"/>
      <c r="D598" s="201"/>
      <c r="E598" s="201"/>
      <c r="F598" s="201"/>
      <c r="G598" s="201"/>
      <c r="H598" s="1469"/>
      <c r="I598" s="1469"/>
      <c r="J598" s="1469"/>
      <c r="K598" s="1469"/>
      <c r="L598" s="1469"/>
      <c r="M598" s="838"/>
      <c r="N598" s="1469"/>
      <c r="O598" s="1469"/>
      <c r="P598" s="1599"/>
      <c r="Q598" s="1469"/>
      <c r="R598" s="838"/>
      <c r="S598" s="1473"/>
      <c r="U598" s="553"/>
      <c r="V598" s="369"/>
      <c r="W598" s="209"/>
      <c r="X598" s="209"/>
      <c r="Y598" s="210"/>
      <c r="Z598" s="209"/>
      <c r="AA598" s="196"/>
      <c r="AB598" s="200"/>
      <c r="AC598" s="209"/>
      <c r="AD598" s="272"/>
      <c r="AE598" s="197"/>
      <c r="AF598" s="196"/>
      <c r="AG598" s="198"/>
      <c r="AH598" s="198"/>
      <c r="AI598" s="199"/>
      <c r="AJ598" s="197"/>
      <c r="AK598" s="200"/>
      <c r="AL598" s="852"/>
      <c r="AM598" s="879"/>
      <c r="AN598" s="1497"/>
    </row>
    <row r="599" spans="2:40">
      <c r="B599" s="1200"/>
      <c r="C599" s="1419"/>
      <c r="D599" s="1993"/>
      <c r="E599" s="1840"/>
      <c r="F599" s="1861"/>
      <c r="G599" s="1840"/>
      <c r="H599" s="1534"/>
      <c r="I599" s="1862"/>
      <c r="J599" s="1840"/>
      <c r="K599" s="1863"/>
      <c r="L599" s="1861"/>
      <c r="M599" s="1840"/>
      <c r="N599" s="1500"/>
      <c r="O599" s="1500"/>
      <c r="P599" s="1425"/>
      <c r="Q599" s="1535"/>
      <c r="R599" s="1424"/>
      <c r="S599" s="1473"/>
      <c r="U599" s="553"/>
      <c r="V599" s="369"/>
      <c r="W599" s="976"/>
      <c r="X599" s="976"/>
      <c r="Y599" s="977"/>
      <c r="Z599" s="209"/>
      <c r="AA599" s="196"/>
      <c r="AB599" s="200"/>
      <c r="AC599" s="209"/>
      <c r="AD599" s="272"/>
      <c r="AE599" s="197"/>
      <c r="AF599" s="196"/>
      <c r="AG599" s="198"/>
      <c r="AH599" s="198"/>
      <c r="AI599" s="199"/>
      <c r="AJ599" s="197"/>
      <c r="AK599" s="200"/>
      <c r="AL599" s="853"/>
      <c r="AM599" s="879"/>
      <c r="AN599" s="1497"/>
    </row>
    <row r="600" spans="2:40">
      <c r="B600" s="367"/>
      <c r="C600" s="201"/>
      <c r="D600" s="201"/>
      <c r="E600" s="201"/>
      <c r="F600" s="201"/>
      <c r="G600" s="201"/>
      <c r="H600" s="1469"/>
      <c r="I600" s="1469"/>
      <c r="J600" s="1469"/>
      <c r="K600" s="1469"/>
      <c r="L600" s="1469"/>
      <c r="M600" s="838"/>
      <c r="N600" s="1469"/>
      <c r="O600" s="1469"/>
      <c r="P600" s="1599"/>
      <c r="Q600" s="1469"/>
      <c r="R600" s="838"/>
      <c r="S600" s="1473"/>
      <c r="U600" s="553"/>
      <c r="V600" s="369"/>
      <c r="W600" s="209"/>
      <c r="X600" s="355"/>
      <c r="Y600" s="210"/>
      <c r="Z600" s="209"/>
      <c r="AA600" s="355"/>
      <c r="AB600" s="211"/>
      <c r="AC600" s="209"/>
      <c r="AD600" s="359"/>
      <c r="AE600" s="357"/>
      <c r="AF600" s="355"/>
      <c r="AG600" s="188"/>
      <c r="AH600" s="188"/>
      <c r="AI600" s="189"/>
      <c r="AJ600" s="187"/>
      <c r="AK600" s="185"/>
      <c r="AL600" s="853"/>
      <c r="AM600" s="879"/>
      <c r="AN600" s="1497"/>
    </row>
    <row r="601" spans="2:40" ht="15" thickBot="1">
      <c r="B601" s="477"/>
      <c r="C601" s="640"/>
      <c r="D601" s="640"/>
      <c r="E601" s="640"/>
      <c r="F601" s="640"/>
      <c r="G601" s="639"/>
      <c r="H601" s="478"/>
      <c r="I601" s="478"/>
      <c r="J601" s="478"/>
      <c r="K601" s="1474"/>
      <c r="L601" s="478"/>
      <c r="M601" s="449"/>
      <c r="N601" s="1475"/>
      <c r="O601" s="478"/>
      <c r="P601" s="518">
        <f>SUM(P591:P600)</f>
        <v>0</v>
      </c>
      <c r="Q601" s="759"/>
      <c r="R601" s="518">
        <f>(P601*0.05)</f>
        <v>0</v>
      </c>
      <c r="S601" s="1476"/>
      <c r="U601" s="959"/>
      <c r="V601" s="960"/>
      <c r="W601" s="170"/>
      <c r="X601" s="616"/>
      <c r="Y601" s="364"/>
      <c r="Z601" s="170"/>
      <c r="AA601" s="961"/>
      <c r="AB601" s="337"/>
      <c r="AC601" s="170"/>
      <c r="AD601" s="962"/>
      <c r="AE601" s="963"/>
      <c r="AF601" s="961"/>
      <c r="AG601" s="618"/>
      <c r="AH601" s="618"/>
      <c r="AI601" s="619"/>
      <c r="AJ601" s="620"/>
      <c r="AK601" s="621"/>
      <c r="AL601" s="964"/>
      <c r="AM601" s="879"/>
      <c r="AN601" s="892"/>
    </row>
    <row r="602" spans="2:40">
      <c r="U602" s="959"/>
      <c r="V602" s="960"/>
      <c r="W602" s="170"/>
      <c r="X602" s="616"/>
      <c r="Y602" s="364"/>
      <c r="Z602" s="170"/>
      <c r="AA602" s="961"/>
      <c r="AB602" s="337"/>
      <c r="AC602" s="170"/>
      <c r="AD602" s="962"/>
      <c r="AE602" s="963"/>
      <c r="AF602" s="961"/>
      <c r="AG602" s="618"/>
      <c r="AH602" s="618"/>
      <c r="AI602" s="619"/>
      <c r="AJ602" s="620"/>
      <c r="AK602" s="621"/>
      <c r="AL602" s="964"/>
      <c r="AM602" s="879"/>
      <c r="AN602" s="892"/>
    </row>
    <row r="603" spans="2:40">
      <c r="U603" s="959"/>
      <c r="V603" s="960"/>
      <c r="W603" s="170"/>
      <c r="X603" s="616"/>
      <c r="Y603" s="364"/>
      <c r="Z603" s="170"/>
      <c r="AA603" s="961"/>
      <c r="AB603" s="337"/>
      <c r="AC603" s="170"/>
      <c r="AD603" s="962"/>
      <c r="AE603" s="963"/>
      <c r="AF603" s="961"/>
      <c r="AG603" s="618"/>
      <c r="AH603" s="618"/>
      <c r="AI603" s="619"/>
      <c r="AJ603" s="620"/>
      <c r="AK603" s="621"/>
      <c r="AL603" s="964"/>
      <c r="AM603" s="879"/>
      <c r="AN603" s="892"/>
    </row>
    <row r="604" spans="2:40" ht="18.600000000000001" thickBot="1">
      <c r="B604" s="1597" t="s">
        <v>468</v>
      </c>
      <c r="S604" s="892"/>
      <c r="U604" s="959"/>
      <c r="V604" s="960"/>
      <c r="W604" s="170"/>
      <c r="X604" s="616"/>
      <c r="Y604" s="364"/>
      <c r="Z604" s="170"/>
      <c r="AA604" s="961"/>
      <c r="AB604" s="337"/>
      <c r="AC604" s="170"/>
      <c r="AD604" s="962"/>
      <c r="AE604" s="963"/>
      <c r="AF604" s="961"/>
      <c r="AG604" s="618"/>
      <c r="AH604" s="618"/>
      <c r="AI604" s="619"/>
      <c r="AJ604" s="620"/>
      <c r="AK604" s="621"/>
      <c r="AL604" s="964"/>
      <c r="AM604" s="879"/>
      <c r="AN604" s="892"/>
    </row>
    <row r="605" spans="2:40">
      <c r="B605" s="3"/>
      <c r="C605" s="4"/>
      <c r="D605" s="4"/>
      <c r="E605" s="5" t="s">
        <v>14</v>
      </c>
      <c r="F605" s="5" t="s">
        <v>12</v>
      </c>
      <c r="G605" s="5"/>
      <c r="H605" s="4"/>
      <c r="I605" s="5" t="s">
        <v>15</v>
      </c>
      <c r="J605" s="5" t="s">
        <v>16</v>
      </c>
      <c r="K605" s="5" t="s">
        <v>12</v>
      </c>
      <c r="L605" s="5" t="s">
        <v>12</v>
      </c>
      <c r="M605" s="4"/>
      <c r="N605" s="4"/>
      <c r="O605" s="4"/>
      <c r="P605" s="4"/>
      <c r="Q605" s="5" t="s">
        <v>12</v>
      </c>
      <c r="R605" s="5" t="s">
        <v>17</v>
      </c>
      <c r="S605" s="5"/>
      <c r="U605" s="959"/>
      <c r="V605" s="960"/>
      <c r="W605" s="170"/>
      <c r="X605" s="616"/>
      <c r="Y605" s="364"/>
      <c r="Z605" s="170"/>
      <c r="AA605" s="961"/>
      <c r="AB605" s="337"/>
      <c r="AC605" s="170"/>
      <c r="AD605" s="962"/>
      <c r="AE605" s="963"/>
      <c r="AF605" s="961"/>
      <c r="AG605" s="618"/>
      <c r="AH605" s="618"/>
      <c r="AI605" s="619"/>
      <c r="AJ605" s="620"/>
      <c r="AK605" s="621"/>
      <c r="AL605" s="964"/>
      <c r="AM605" s="879"/>
      <c r="AN605" s="892"/>
    </row>
    <row r="606" spans="2:40">
      <c r="B606" s="7" t="s">
        <v>3</v>
      </c>
      <c r="C606" s="8" t="s">
        <v>4</v>
      </c>
      <c r="D606" s="9" t="s">
        <v>18</v>
      </c>
      <c r="E606" s="9" t="s">
        <v>19</v>
      </c>
      <c r="F606" s="9" t="s">
        <v>19</v>
      </c>
      <c r="G606" s="9" t="s">
        <v>20</v>
      </c>
      <c r="H606" s="9" t="s">
        <v>21</v>
      </c>
      <c r="I606" s="9" t="s">
        <v>22</v>
      </c>
      <c r="J606" s="9" t="s">
        <v>19</v>
      </c>
      <c r="K606" s="9" t="s">
        <v>23</v>
      </c>
      <c r="L606" s="9" t="s">
        <v>23</v>
      </c>
      <c r="M606" s="9" t="s">
        <v>24</v>
      </c>
      <c r="N606" s="9" t="s">
        <v>20</v>
      </c>
      <c r="O606" s="9" t="s">
        <v>25</v>
      </c>
      <c r="P606" s="9" t="s">
        <v>0</v>
      </c>
      <c r="Q606" s="9" t="s">
        <v>11</v>
      </c>
      <c r="R606" s="9" t="s">
        <v>11</v>
      </c>
      <c r="S606" s="9" t="s">
        <v>26</v>
      </c>
      <c r="U606" s="959"/>
      <c r="V606" s="960"/>
      <c r="W606" s="170"/>
      <c r="X606" s="616"/>
      <c r="Y606" s="364"/>
      <c r="Z606" s="170"/>
      <c r="AA606" s="961"/>
      <c r="AB606" s="337"/>
      <c r="AC606" s="170"/>
      <c r="AD606" s="962"/>
      <c r="AE606" s="963"/>
      <c r="AF606" s="961"/>
      <c r="AG606" s="618"/>
      <c r="AH606" s="618"/>
      <c r="AI606" s="619"/>
      <c r="AJ606" s="620"/>
      <c r="AK606" s="621"/>
      <c r="AL606" s="964"/>
      <c r="AM606" s="879"/>
      <c r="AN606" s="892"/>
    </row>
    <row r="607" spans="2:40" ht="15" thickBot="1">
      <c r="B607" s="12"/>
      <c r="C607" s="194"/>
      <c r="D607" s="194"/>
      <c r="E607" s="195" t="s">
        <v>3</v>
      </c>
      <c r="F607" s="195" t="s">
        <v>18</v>
      </c>
      <c r="G607" s="195"/>
      <c r="H607" s="194"/>
      <c r="I607" s="195" t="s">
        <v>21</v>
      </c>
      <c r="J607" s="195" t="s">
        <v>3</v>
      </c>
      <c r="K607" s="195" t="s">
        <v>27</v>
      </c>
      <c r="L607" s="195" t="s">
        <v>28</v>
      </c>
      <c r="M607" s="194"/>
      <c r="N607" s="194"/>
      <c r="O607" s="194"/>
      <c r="P607" s="194"/>
      <c r="Q607" s="195" t="s">
        <v>33</v>
      </c>
      <c r="R607" s="195" t="s">
        <v>30</v>
      </c>
      <c r="S607" s="9"/>
      <c r="U607" s="959"/>
      <c r="V607" s="960"/>
      <c r="W607" s="170"/>
      <c r="X607" s="616"/>
      <c r="Y607" s="364"/>
      <c r="Z607" s="170"/>
      <c r="AA607" s="961"/>
      <c r="AB607" s="337"/>
      <c r="AC607" s="170"/>
      <c r="AD607" s="962"/>
      <c r="AE607" s="963"/>
      <c r="AF607" s="961"/>
      <c r="AG607" s="618"/>
      <c r="AH607" s="618"/>
      <c r="AI607" s="619"/>
      <c r="AJ607" s="620"/>
      <c r="AK607" s="621"/>
      <c r="AL607" s="964"/>
      <c r="AM607" s="879"/>
      <c r="AN607" s="892"/>
    </row>
    <row r="608" spans="2:40" ht="15" thickBot="1">
      <c r="B608" s="695" t="s">
        <v>467</v>
      </c>
      <c r="C608" s="647" t="s">
        <v>438</v>
      </c>
      <c r="D608" s="495">
        <v>1</v>
      </c>
      <c r="E608" s="381" t="s">
        <v>36</v>
      </c>
      <c r="F608" s="382">
        <v>42591</v>
      </c>
      <c r="G608" s="536">
        <v>1000</v>
      </c>
      <c r="H608" s="381" t="s">
        <v>96</v>
      </c>
      <c r="I608" s="384">
        <v>20.3</v>
      </c>
      <c r="J608" s="385"/>
      <c r="K608" s="1958">
        <v>42607</v>
      </c>
      <c r="L608" s="382">
        <v>42618</v>
      </c>
      <c r="M608" s="381">
        <v>9996</v>
      </c>
      <c r="N608" s="389">
        <v>42.92</v>
      </c>
      <c r="O608" s="389">
        <f>(N608-G608)</f>
        <v>-957.08</v>
      </c>
      <c r="P608" s="388">
        <f>(N608*I608)</f>
        <v>871.27600000000007</v>
      </c>
      <c r="Q608" s="382">
        <f>(L608+28)</f>
        <v>42646</v>
      </c>
      <c r="R608" s="389">
        <f>(P608*0.03)</f>
        <v>26.138280000000002</v>
      </c>
      <c r="S608" s="1471" t="s">
        <v>8</v>
      </c>
      <c r="U608" s="959"/>
      <c r="V608" s="960"/>
      <c r="W608" s="170"/>
      <c r="X608" s="616"/>
      <c r="Y608" s="364"/>
      <c r="Z608" s="170"/>
      <c r="AA608" s="961"/>
      <c r="AB608" s="337"/>
      <c r="AC608" s="170"/>
      <c r="AD608" s="962"/>
      <c r="AE608" s="963"/>
      <c r="AF608" s="961"/>
      <c r="AG608" s="618"/>
      <c r="AH608" s="618"/>
      <c r="AI608" s="619"/>
      <c r="AJ608" s="620"/>
      <c r="AK608" s="621"/>
      <c r="AL608" s="964"/>
      <c r="AM608" s="879"/>
      <c r="AN608" s="892"/>
    </row>
    <row r="609" spans="2:40">
      <c r="B609" s="179"/>
      <c r="C609" s="628"/>
      <c r="D609" s="628"/>
      <c r="E609" s="628"/>
      <c r="F609" s="628"/>
      <c r="G609" s="209">
        <v>957.08</v>
      </c>
      <c r="H609" s="209" t="s">
        <v>96</v>
      </c>
      <c r="I609" s="209">
        <v>20.3</v>
      </c>
      <c r="J609" s="209"/>
      <c r="K609" s="210">
        <v>42607</v>
      </c>
      <c r="L609" s="210">
        <v>42625</v>
      </c>
      <c r="M609" s="209">
        <v>10110</v>
      </c>
      <c r="N609" s="209">
        <v>927.61</v>
      </c>
      <c r="O609" s="1005">
        <f>(N609-G609)</f>
        <v>-29.470000000000027</v>
      </c>
      <c r="P609" s="1006">
        <f>(N609*I609)</f>
        <v>18830.483</v>
      </c>
      <c r="Q609" s="382">
        <f>(L609+28)</f>
        <v>42653</v>
      </c>
      <c r="R609" s="1005">
        <f>(P609*0.03)</f>
        <v>564.91449</v>
      </c>
      <c r="S609" s="465" t="s">
        <v>8</v>
      </c>
      <c r="U609" s="959"/>
      <c r="V609" s="960"/>
      <c r="W609" s="170"/>
      <c r="X609" s="616"/>
      <c r="Y609" s="364"/>
      <c r="Z609" s="170"/>
      <c r="AA609" s="961"/>
      <c r="AB609" s="337"/>
      <c r="AC609" s="170"/>
      <c r="AD609" s="962"/>
      <c r="AE609" s="963"/>
      <c r="AF609" s="961"/>
      <c r="AG609" s="618"/>
      <c r="AH609" s="618"/>
      <c r="AI609" s="619"/>
      <c r="AJ609" s="620"/>
      <c r="AK609" s="621"/>
      <c r="AL609" s="964"/>
      <c r="AM609" s="879"/>
      <c r="AN609" s="892"/>
    </row>
    <row r="610" spans="2:40">
      <c r="B610" s="390" t="s">
        <v>98</v>
      </c>
      <c r="C610" s="563" t="s">
        <v>432</v>
      </c>
      <c r="D610" s="209">
        <v>3</v>
      </c>
      <c r="E610" s="209" t="s">
        <v>36</v>
      </c>
      <c r="F610" s="210">
        <v>42597</v>
      </c>
      <c r="G610" s="209">
        <v>1000</v>
      </c>
      <c r="H610" s="209" t="s">
        <v>96</v>
      </c>
      <c r="I610" s="211">
        <v>8.41</v>
      </c>
      <c r="J610" s="209"/>
      <c r="K610" s="212">
        <v>42601</v>
      </c>
      <c r="L610" s="210">
        <v>42601</v>
      </c>
      <c r="M610" s="209" t="s">
        <v>78</v>
      </c>
      <c r="N610" s="1611">
        <v>1000.3</v>
      </c>
      <c r="O610" s="200">
        <f>(N610-G610)</f>
        <v>0.29999999999995453</v>
      </c>
      <c r="P610" s="199">
        <f>(N610*I610)</f>
        <v>8412.5229999999992</v>
      </c>
      <c r="Q610" s="210">
        <f>(L610+28)</f>
        <v>42629</v>
      </c>
      <c r="R610" s="200">
        <f>(P610*0.03)</f>
        <v>252.37568999999996</v>
      </c>
      <c r="S610" s="465" t="s">
        <v>8</v>
      </c>
      <c r="U610" s="959"/>
      <c r="V610" s="960"/>
      <c r="W610" s="170"/>
      <c r="X610" s="616"/>
      <c r="Y610" s="364"/>
      <c r="Z610" s="170"/>
      <c r="AA610" s="961"/>
      <c r="AB610" s="337"/>
      <c r="AC610" s="170"/>
      <c r="AD610" s="962"/>
      <c r="AE610" s="963"/>
      <c r="AF610" s="961"/>
      <c r="AG610" s="618"/>
      <c r="AH610" s="618"/>
      <c r="AI610" s="619"/>
      <c r="AJ610" s="620"/>
      <c r="AK610" s="621"/>
      <c r="AL610" s="964"/>
      <c r="AM610" s="879"/>
      <c r="AN610" s="892"/>
    </row>
    <row r="611" spans="2:40">
      <c r="B611" s="338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465"/>
      <c r="U611" s="959"/>
      <c r="V611" s="960"/>
      <c r="W611" s="170"/>
      <c r="X611" s="616"/>
      <c r="Y611" s="364"/>
      <c r="Z611" s="170"/>
      <c r="AA611" s="961"/>
      <c r="AB611" s="337"/>
      <c r="AC611" s="170"/>
      <c r="AD611" s="962"/>
      <c r="AE611" s="963"/>
      <c r="AF611" s="961"/>
      <c r="AG611" s="618"/>
      <c r="AH611" s="618"/>
      <c r="AI611" s="619"/>
      <c r="AJ611" s="620"/>
      <c r="AK611" s="621"/>
      <c r="AL611" s="964"/>
      <c r="AM611" s="879"/>
      <c r="AN611" s="892"/>
    </row>
    <row r="612" spans="2:40">
      <c r="B612" s="338"/>
      <c r="C612" s="1420"/>
      <c r="D612" s="1420"/>
      <c r="E612" s="1420"/>
      <c r="F612" s="1420"/>
      <c r="G612" s="1420"/>
      <c r="H612" s="1420"/>
      <c r="I612" s="1420"/>
      <c r="J612" s="1420"/>
      <c r="K612" s="1420"/>
      <c r="L612" s="1420"/>
      <c r="M612" s="1420"/>
      <c r="N612" s="1420"/>
      <c r="O612" s="1420"/>
      <c r="P612" s="1420"/>
      <c r="Q612" s="1420"/>
      <c r="R612" s="1420"/>
      <c r="S612" s="465"/>
      <c r="U612" s="959"/>
      <c r="V612" s="960"/>
      <c r="W612" s="170"/>
      <c r="X612" s="616"/>
      <c r="Y612" s="364"/>
      <c r="Z612" s="170"/>
      <c r="AA612" s="961"/>
      <c r="AB612" s="337"/>
      <c r="AC612" s="170"/>
      <c r="AD612" s="962"/>
      <c r="AE612" s="963"/>
      <c r="AF612" s="961"/>
      <c r="AG612" s="618"/>
      <c r="AH612" s="618"/>
      <c r="AI612" s="619"/>
      <c r="AJ612" s="620"/>
      <c r="AK612" s="621"/>
      <c r="AL612" s="964"/>
      <c r="AM612" s="879"/>
      <c r="AN612" s="892"/>
    </row>
    <row r="613" spans="2:40">
      <c r="B613" s="338"/>
      <c r="C613" s="184"/>
      <c r="D613" s="355"/>
      <c r="E613" s="355"/>
      <c r="F613" s="357"/>
      <c r="G613" s="355"/>
      <c r="H613" s="355"/>
      <c r="I613" s="358"/>
      <c r="J613" s="355"/>
      <c r="K613" s="359"/>
      <c r="L613" s="357"/>
      <c r="M613" s="355"/>
      <c r="N613" s="585"/>
      <c r="O613" s="185"/>
      <c r="P613" s="189"/>
      <c r="Q613" s="357"/>
      <c r="R613" s="185"/>
      <c r="S613" s="465"/>
      <c r="U613" s="959"/>
      <c r="V613" s="960"/>
      <c r="W613" s="170"/>
      <c r="X613" s="616"/>
      <c r="Y613" s="364"/>
      <c r="Z613" s="170"/>
      <c r="AA613" s="961"/>
      <c r="AB613" s="337"/>
      <c r="AC613" s="170"/>
      <c r="AD613" s="962"/>
      <c r="AE613" s="963"/>
      <c r="AF613" s="961"/>
      <c r="AG613" s="618"/>
      <c r="AH613" s="618"/>
      <c r="AI613" s="619"/>
      <c r="AJ613" s="620"/>
      <c r="AK613" s="621"/>
      <c r="AL613" s="964"/>
      <c r="AM613" s="1480"/>
      <c r="AN613" s="892"/>
    </row>
    <row r="614" spans="2:40">
      <c r="B614" s="338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182"/>
      <c r="S614" s="465"/>
      <c r="U614" s="959"/>
      <c r="V614" s="960"/>
      <c r="W614" s="170"/>
      <c r="X614" s="616"/>
      <c r="Y614" s="364"/>
      <c r="Z614" s="170"/>
      <c r="AA614" s="961"/>
      <c r="AB614" s="337"/>
      <c r="AC614" s="170"/>
      <c r="AD614" s="962"/>
      <c r="AE614" s="963"/>
      <c r="AF614" s="961"/>
      <c r="AG614" s="618"/>
      <c r="AH614" s="618"/>
      <c r="AI614" s="619"/>
      <c r="AJ614" s="620"/>
      <c r="AK614" s="621"/>
      <c r="AL614" s="964"/>
      <c r="AM614" s="1480"/>
      <c r="AN614" s="892"/>
    </row>
    <row r="615" spans="2:40" ht="15" thickBot="1">
      <c r="B615" s="338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465"/>
      <c r="U615" s="581"/>
      <c r="V615" s="978"/>
      <c r="W615" s="979"/>
      <c r="X615" s="854"/>
      <c r="Y615" s="980"/>
      <c r="Z615" s="979"/>
      <c r="AA615" s="245"/>
      <c r="AB615" s="981"/>
      <c r="AC615" s="979"/>
      <c r="AD615" s="982"/>
      <c r="AE615" s="555"/>
      <c r="AF615" s="245"/>
      <c r="AG615" s="459"/>
      <c r="AH615" s="459"/>
      <c r="AI615" s="460"/>
      <c r="AJ615" s="456"/>
      <c r="AK615" s="925"/>
      <c r="AL615" s="983"/>
      <c r="AM615" s="1480"/>
      <c r="AN615" s="892"/>
    </row>
    <row r="616" spans="2:40" ht="15" thickBot="1">
      <c r="B616" s="338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182"/>
      <c r="S616" s="465"/>
      <c r="AM616" s="1480"/>
      <c r="AN616" s="892"/>
    </row>
    <row r="617" spans="2:40" ht="24" thickBot="1">
      <c r="B617" s="338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182"/>
      <c r="S617" s="465"/>
      <c r="V617" s="94" t="s">
        <v>449</v>
      </c>
      <c r="W617" t="s">
        <v>450</v>
      </c>
      <c r="Z617" s="2"/>
      <c r="AH617" s="1193"/>
      <c r="AI617" s="1194"/>
      <c r="AJ617" s="1194"/>
      <c r="AK617" s="1194"/>
      <c r="AL617" s="1195"/>
      <c r="AM617" s="1480"/>
      <c r="AN617" s="892"/>
    </row>
    <row r="618" spans="2:40" ht="15" thickBot="1">
      <c r="B618" s="325"/>
      <c r="C618" s="326"/>
      <c r="D618" s="326"/>
      <c r="E618" s="326"/>
      <c r="F618" s="326"/>
      <c r="G618" s="326"/>
      <c r="H618" s="326"/>
      <c r="I618" s="326"/>
      <c r="J618" s="326"/>
      <c r="K618" s="326"/>
      <c r="L618" s="326"/>
      <c r="M618" s="326"/>
      <c r="N618" s="326"/>
      <c r="O618" s="326"/>
      <c r="P618" s="518">
        <f>SUM(P608:P617)</f>
        <v>28114.281999999999</v>
      </c>
      <c r="Q618" s="1929"/>
      <c r="R618" s="518">
        <f>SUM(R608:R617)</f>
        <v>843.42845999999997</v>
      </c>
      <c r="S618" s="516"/>
      <c r="U618" s="546"/>
      <c r="V618" s="548"/>
      <c r="W618" s="157"/>
      <c r="X618" s="6" t="s">
        <v>14</v>
      </c>
      <c r="Y618" s="6" t="s">
        <v>12</v>
      </c>
      <c r="Z618" s="6"/>
      <c r="AA618" s="4"/>
      <c r="AB618" s="6" t="s">
        <v>15</v>
      </c>
      <c r="AC618" s="6" t="s">
        <v>16</v>
      </c>
      <c r="AD618" s="6" t="s">
        <v>12</v>
      </c>
      <c r="AE618" s="6" t="s">
        <v>12</v>
      </c>
      <c r="AF618" s="4"/>
      <c r="AG618" s="4"/>
      <c r="AH618" s="10"/>
      <c r="AI618" s="10"/>
      <c r="AJ618" s="8" t="s">
        <v>12</v>
      </c>
      <c r="AK618" s="8" t="s">
        <v>17</v>
      </c>
      <c r="AL618" s="8"/>
      <c r="AM618" s="1480"/>
      <c r="AN618" s="892"/>
    </row>
    <row r="619" spans="2:40">
      <c r="S619" s="892"/>
      <c r="U619" s="179"/>
      <c r="V619" s="469" t="s">
        <v>4</v>
      </c>
      <c r="W619" s="153" t="s">
        <v>18</v>
      </c>
      <c r="X619" s="8" t="s">
        <v>19</v>
      </c>
      <c r="Y619" s="8" t="s">
        <v>19</v>
      </c>
      <c r="Z619" s="8" t="s">
        <v>20</v>
      </c>
      <c r="AA619" s="8" t="s">
        <v>21</v>
      </c>
      <c r="AB619" s="8" t="s">
        <v>22</v>
      </c>
      <c r="AC619" s="8" t="s">
        <v>19</v>
      </c>
      <c r="AD619" s="8" t="s">
        <v>23</v>
      </c>
      <c r="AE619" s="8" t="s">
        <v>23</v>
      </c>
      <c r="AF619" s="8" t="s">
        <v>24</v>
      </c>
      <c r="AG619" s="8" t="s">
        <v>20</v>
      </c>
      <c r="AH619" s="8" t="s">
        <v>25</v>
      </c>
      <c r="AI619" s="8" t="s">
        <v>0</v>
      </c>
      <c r="AJ619" s="8" t="s">
        <v>11</v>
      </c>
      <c r="AK619" s="8" t="s">
        <v>11</v>
      </c>
      <c r="AL619" s="8" t="s">
        <v>26</v>
      </c>
      <c r="AM619" s="1480"/>
      <c r="AN619" s="892"/>
    </row>
    <row r="620" spans="2:40" ht="18.600000000000001" thickBot="1">
      <c r="B620" s="1597" t="s">
        <v>486</v>
      </c>
      <c r="S620" s="892"/>
      <c r="U620" s="179"/>
      <c r="V620" s="549"/>
      <c r="W620" s="224"/>
      <c r="X620" s="8" t="s">
        <v>3</v>
      </c>
      <c r="Y620" s="8" t="s">
        <v>18</v>
      </c>
      <c r="Z620" s="8"/>
      <c r="AA620" s="10"/>
      <c r="AB620" s="8" t="s">
        <v>21</v>
      </c>
      <c r="AC620" s="8" t="s">
        <v>3</v>
      </c>
      <c r="AD620" s="8" t="s">
        <v>27</v>
      </c>
      <c r="AE620" s="8" t="s">
        <v>28</v>
      </c>
      <c r="AF620" s="10"/>
      <c r="AG620" s="10"/>
      <c r="AH620" s="10"/>
      <c r="AI620" s="10"/>
      <c r="AJ620" s="8" t="s">
        <v>275</v>
      </c>
      <c r="AK620" s="8" t="s">
        <v>30</v>
      </c>
      <c r="AL620" s="8"/>
      <c r="AM620" s="1480"/>
    </row>
    <row r="621" spans="2:40" ht="15" thickBot="1">
      <c r="B621" s="3"/>
      <c r="C621" s="4"/>
      <c r="D621" s="4"/>
      <c r="E621" s="5" t="s">
        <v>14</v>
      </c>
      <c r="F621" s="5" t="s">
        <v>12</v>
      </c>
      <c r="G621" s="5"/>
      <c r="H621" s="4"/>
      <c r="I621" s="5" t="s">
        <v>15</v>
      </c>
      <c r="J621" s="5" t="s">
        <v>16</v>
      </c>
      <c r="K621" s="5" t="s">
        <v>12</v>
      </c>
      <c r="L621" s="5" t="s">
        <v>12</v>
      </c>
      <c r="M621" s="4"/>
      <c r="N621" s="4"/>
      <c r="O621" s="4"/>
      <c r="P621" s="4"/>
      <c r="Q621" s="5" t="s">
        <v>12</v>
      </c>
      <c r="R621" s="5" t="s">
        <v>17</v>
      </c>
      <c r="S621" s="5"/>
      <c r="U621" s="179"/>
      <c r="V621" s="550"/>
      <c r="W621" s="791"/>
      <c r="X621" s="699"/>
      <c r="Y621" s="560"/>
      <c r="Z621" s="699"/>
      <c r="AA621" s="560"/>
      <c r="AB621" s="699"/>
      <c r="AC621" s="560"/>
      <c r="AD621" s="560"/>
      <c r="AE621" s="560"/>
      <c r="AF621" s="560"/>
      <c r="AG621" s="560"/>
      <c r="AH621" s="560"/>
      <c r="AI621" s="560"/>
      <c r="AJ621" s="560"/>
      <c r="AK621" s="560"/>
      <c r="AL621" s="13"/>
      <c r="AM621" s="1480"/>
    </row>
    <row r="622" spans="2:40">
      <c r="B622" s="7" t="s">
        <v>3</v>
      </c>
      <c r="C622" s="8" t="s">
        <v>4</v>
      </c>
      <c r="D622" s="9" t="s">
        <v>18</v>
      </c>
      <c r="E622" s="9" t="s">
        <v>19</v>
      </c>
      <c r="F622" s="9" t="s">
        <v>19</v>
      </c>
      <c r="G622" s="9" t="s">
        <v>20</v>
      </c>
      <c r="H622" s="9" t="s">
        <v>21</v>
      </c>
      <c r="I622" s="9" t="s">
        <v>22</v>
      </c>
      <c r="J622" s="9" t="s">
        <v>19</v>
      </c>
      <c r="K622" s="9" t="s">
        <v>23</v>
      </c>
      <c r="L622" s="9" t="s">
        <v>23</v>
      </c>
      <c r="M622" s="9" t="s">
        <v>24</v>
      </c>
      <c r="N622" s="9" t="s">
        <v>20</v>
      </c>
      <c r="O622" s="9" t="s">
        <v>25</v>
      </c>
      <c r="P622" s="9" t="s">
        <v>0</v>
      </c>
      <c r="Q622" s="9" t="s">
        <v>11</v>
      </c>
      <c r="R622" s="9" t="s">
        <v>11</v>
      </c>
      <c r="S622" s="9" t="s">
        <v>26</v>
      </c>
      <c r="U622" s="551"/>
      <c r="V622" s="1516" t="s">
        <v>99</v>
      </c>
      <c r="W622" s="1546">
        <v>1</v>
      </c>
      <c r="X622" s="1546" t="s">
        <v>36</v>
      </c>
      <c r="Y622" s="1547">
        <v>42517</v>
      </c>
      <c r="Z622" s="1546">
        <v>100</v>
      </c>
      <c r="AA622" s="1546" t="s">
        <v>96</v>
      </c>
      <c r="AB622" s="1548">
        <v>10.3</v>
      </c>
      <c r="AC622" s="1546"/>
      <c r="AD622" s="1549">
        <v>42520</v>
      </c>
      <c r="AE622" s="1547">
        <v>42520</v>
      </c>
      <c r="AF622" s="1546" t="s">
        <v>78</v>
      </c>
      <c r="AG622" s="1548">
        <v>100</v>
      </c>
      <c r="AH622" s="1526">
        <f>(AG622-Z622)</f>
        <v>0</v>
      </c>
      <c r="AI622" s="1525">
        <f>(AG622*AB622)</f>
        <v>1030</v>
      </c>
      <c r="AJ622" s="1547">
        <f>(AE622+28)</f>
        <v>42548</v>
      </c>
      <c r="AK622" s="1526">
        <f>(AI622*0.06)</f>
        <v>61.8</v>
      </c>
      <c r="AL622" s="323"/>
      <c r="AM622" s="1480"/>
    </row>
    <row r="623" spans="2:40" ht="15" thickBot="1">
      <c r="B623" s="12"/>
      <c r="C623" s="194"/>
      <c r="D623" s="194"/>
      <c r="E623" s="195" t="s">
        <v>3</v>
      </c>
      <c r="F623" s="195" t="s">
        <v>18</v>
      </c>
      <c r="G623" s="195"/>
      <c r="H623" s="194"/>
      <c r="I623" s="195" t="s">
        <v>21</v>
      </c>
      <c r="J623" s="195" t="s">
        <v>3</v>
      </c>
      <c r="K623" s="195" t="s">
        <v>27</v>
      </c>
      <c r="L623" s="195" t="s">
        <v>28</v>
      </c>
      <c r="M623" s="194"/>
      <c r="N623" s="194"/>
      <c r="O623" s="194"/>
      <c r="P623" s="194"/>
      <c r="Q623" s="195" t="s">
        <v>33</v>
      </c>
      <c r="R623" s="195" t="s">
        <v>30</v>
      </c>
      <c r="S623" s="9"/>
      <c r="U623" s="553"/>
      <c r="V623" s="566" t="s">
        <v>99</v>
      </c>
      <c r="W623" s="355">
        <v>2</v>
      </c>
      <c r="X623" s="355">
        <v>3740</v>
      </c>
      <c r="Y623" s="357">
        <v>42612</v>
      </c>
      <c r="Z623" s="355">
        <v>100</v>
      </c>
      <c r="AA623" s="355" t="s">
        <v>96</v>
      </c>
      <c r="AB623" s="358">
        <v>10.8</v>
      </c>
      <c r="AC623" s="355"/>
      <c r="AD623" s="359">
        <v>42614</v>
      </c>
      <c r="AE623" s="357">
        <v>42614</v>
      </c>
      <c r="AF623" s="355" t="s">
        <v>78</v>
      </c>
      <c r="AG623" s="358">
        <v>100</v>
      </c>
      <c r="AH623" s="185">
        <f>(AG623-Z623)</f>
        <v>0</v>
      </c>
      <c r="AI623" s="189">
        <f>(AG623*AB623)</f>
        <v>1080</v>
      </c>
      <c r="AJ623" s="357">
        <f>(AE623+28)</f>
        <v>42642</v>
      </c>
      <c r="AK623" s="185">
        <f>(AI623*0.06)</f>
        <v>64.8</v>
      </c>
      <c r="AL623" s="1959"/>
      <c r="AM623" s="1480"/>
    </row>
    <row r="624" spans="2:40" ht="15" thickBot="1">
      <c r="B624" s="695" t="s">
        <v>483</v>
      </c>
      <c r="C624" s="647" t="s">
        <v>432</v>
      </c>
      <c r="D624" s="470">
        <v>4</v>
      </c>
      <c r="E624" s="470" t="s">
        <v>36</v>
      </c>
      <c r="F624" s="901">
        <v>42636</v>
      </c>
      <c r="G624" s="470">
        <v>1000</v>
      </c>
      <c r="H624" s="470" t="s">
        <v>96</v>
      </c>
      <c r="I624" s="1368">
        <v>8.35</v>
      </c>
      <c r="J624" s="470"/>
      <c r="K624" s="902">
        <v>42640</v>
      </c>
      <c r="L624" s="901">
        <f>(K624)</f>
        <v>42640</v>
      </c>
      <c r="M624" s="470">
        <v>13306</v>
      </c>
      <c r="N624" s="538">
        <v>1091.3</v>
      </c>
      <c r="O624" s="389">
        <f>(N624-G624)</f>
        <v>91.299999999999955</v>
      </c>
      <c r="P624" s="388">
        <f>(N624*I624)</f>
        <v>9112.3549999999996</v>
      </c>
      <c r="Q624" s="901">
        <f>(L624+28)</f>
        <v>42668</v>
      </c>
      <c r="R624" s="389">
        <f>(P624*0.03)</f>
        <v>273.37064999999996</v>
      </c>
      <c r="S624" s="1471" t="s">
        <v>8</v>
      </c>
      <c r="U624" s="581"/>
      <c r="V624" s="1960" t="s">
        <v>99</v>
      </c>
      <c r="W624" s="1563">
        <v>3</v>
      </c>
      <c r="X624" s="1563" t="s">
        <v>36</v>
      </c>
      <c r="Y624" s="1961">
        <v>42661</v>
      </c>
      <c r="Z624" s="1563">
        <v>100</v>
      </c>
      <c r="AA624" s="1563" t="s">
        <v>96</v>
      </c>
      <c r="AB624" s="1962">
        <v>11.5</v>
      </c>
      <c r="AC624" s="1563"/>
      <c r="AD624" s="1963">
        <v>42663</v>
      </c>
      <c r="AE624" s="1961">
        <v>42663</v>
      </c>
      <c r="AF624" s="1563" t="s">
        <v>78</v>
      </c>
      <c r="AG624" s="1962">
        <v>100</v>
      </c>
      <c r="AH624" s="1964">
        <f>(AG624-Z624)</f>
        <v>0</v>
      </c>
      <c r="AI624" s="1965">
        <f>(AG624*AB624)</f>
        <v>1150</v>
      </c>
      <c r="AJ624" s="1961">
        <f>(AE624+28)</f>
        <v>42691</v>
      </c>
      <c r="AK624" s="1964">
        <f>(AI624*0.06)</f>
        <v>69</v>
      </c>
      <c r="AL624" s="327"/>
      <c r="AM624" s="879"/>
    </row>
    <row r="625" spans="2:40">
      <c r="B625" s="390"/>
      <c r="C625" s="563"/>
      <c r="D625" s="209"/>
      <c r="E625" s="209"/>
      <c r="F625" s="210"/>
      <c r="G625" s="209"/>
      <c r="H625" s="209"/>
      <c r="I625" s="211"/>
      <c r="J625" s="209"/>
      <c r="K625" s="212"/>
      <c r="L625" s="210"/>
      <c r="M625" s="209"/>
      <c r="N625" s="1611"/>
      <c r="O625" s="200"/>
      <c r="P625" s="199"/>
      <c r="Q625" s="210"/>
      <c r="R625" s="200"/>
      <c r="S625" s="465"/>
      <c r="AM625" s="879"/>
    </row>
    <row r="626" spans="2:40" ht="24" thickBot="1">
      <c r="B626" s="1928"/>
      <c r="C626" s="1420"/>
      <c r="D626" s="1420"/>
      <c r="E626" s="1420"/>
      <c r="F626" s="1420"/>
      <c r="G626" s="1420"/>
      <c r="H626" s="1420"/>
      <c r="I626" s="1420"/>
      <c r="J626" s="1420"/>
      <c r="K626" s="1420"/>
      <c r="L626" s="1420"/>
      <c r="M626" s="1420"/>
      <c r="N626" s="1420"/>
      <c r="O626" s="1420"/>
      <c r="P626" s="1420"/>
      <c r="Q626" s="1420"/>
      <c r="R626" s="1420"/>
      <c r="S626" s="929"/>
      <c r="V626" s="984" t="s">
        <v>405</v>
      </c>
      <c r="W626" s="1436"/>
      <c r="X626" s="1436"/>
      <c r="Y626" s="1626" t="s">
        <v>408</v>
      </c>
      <c r="Z626" s="1436" t="s">
        <v>406</v>
      </c>
      <c r="AA626" s="1436"/>
      <c r="AB626" s="1627" t="s">
        <v>407</v>
      </c>
      <c r="AC626" s="1436"/>
      <c r="AD626" s="1628"/>
      <c r="AE626" s="1626"/>
      <c r="AF626" s="1436"/>
      <c r="AG626" s="1629"/>
      <c r="AH626" s="1630"/>
      <c r="AI626" s="1631"/>
      <c r="AJ626" s="1632"/>
      <c r="AK626" s="1633"/>
      <c r="AL626" s="1436"/>
      <c r="AM626" s="879"/>
    </row>
    <row r="627" spans="2:40">
      <c r="B627" s="338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182"/>
      <c r="S627" s="465"/>
      <c r="U627" s="546"/>
      <c r="V627" s="548"/>
      <c r="W627" s="622"/>
      <c r="X627" s="281" t="s">
        <v>14</v>
      </c>
      <c r="Y627" s="281" t="s">
        <v>12</v>
      </c>
      <c r="Z627" s="281"/>
      <c r="AA627" s="227"/>
      <c r="AB627" s="281" t="s">
        <v>15</v>
      </c>
      <c r="AC627" s="281" t="s">
        <v>16</v>
      </c>
      <c r="AD627" s="281" t="s">
        <v>12</v>
      </c>
      <c r="AE627" s="281" t="s">
        <v>12</v>
      </c>
      <c r="AF627" s="227"/>
      <c r="AG627" s="227"/>
      <c r="AH627" s="227"/>
      <c r="AI627" s="227"/>
      <c r="AJ627" s="281" t="s">
        <v>12</v>
      </c>
      <c r="AK627" s="281" t="s">
        <v>17</v>
      </c>
      <c r="AL627" s="229"/>
      <c r="AM627" s="879"/>
    </row>
    <row r="628" spans="2:40">
      <c r="B628" s="338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182"/>
      <c r="S628" s="465"/>
      <c r="U628" s="179"/>
      <c r="V628" s="469" t="s">
        <v>4</v>
      </c>
      <c r="W628" s="153" t="s">
        <v>18</v>
      </c>
      <c r="X628" s="8" t="s">
        <v>19</v>
      </c>
      <c r="Y628" s="8" t="s">
        <v>19</v>
      </c>
      <c r="Z628" s="8" t="s">
        <v>20</v>
      </c>
      <c r="AA628" s="8" t="s">
        <v>21</v>
      </c>
      <c r="AB628" s="8" t="s">
        <v>22</v>
      </c>
      <c r="AC628" s="8" t="s">
        <v>19</v>
      </c>
      <c r="AD628" s="8" t="s">
        <v>23</v>
      </c>
      <c r="AE628" s="8" t="s">
        <v>23</v>
      </c>
      <c r="AF628" s="8" t="s">
        <v>24</v>
      </c>
      <c r="AG628" s="8" t="s">
        <v>20</v>
      </c>
      <c r="AH628" s="8" t="s">
        <v>25</v>
      </c>
      <c r="AI628" s="8" t="s">
        <v>0</v>
      </c>
      <c r="AJ628" s="8" t="s">
        <v>11</v>
      </c>
      <c r="AK628" s="8" t="s">
        <v>11</v>
      </c>
      <c r="AL628" s="283" t="s">
        <v>26</v>
      </c>
      <c r="AM628" s="879"/>
    </row>
    <row r="629" spans="2:40">
      <c r="B629" s="338"/>
      <c r="C629" s="1419"/>
      <c r="D629" s="1840"/>
      <c r="E629" s="1840"/>
      <c r="F629" s="1861"/>
      <c r="G629" s="1840"/>
      <c r="H629" s="1840"/>
      <c r="I629" s="1862"/>
      <c r="J629" s="1840"/>
      <c r="K629" s="1863"/>
      <c r="L629" s="1861"/>
      <c r="M629" s="1840"/>
      <c r="N629" s="1948"/>
      <c r="O629" s="1424"/>
      <c r="P629" s="1425"/>
      <c r="Q629" s="1861"/>
      <c r="R629" s="1424"/>
      <c r="S629" s="465"/>
      <c r="U629" s="179"/>
      <c r="V629" s="549"/>
      <c r="W629" s="224"/>
      <c r="X629" s="8" t="s">
        <v>3</v>
      </c>
      <c r="Y629" s="8" t="s">
        <v>18</v>
      </c>
      <c r="Z629" s="8"/>
      <c r="AA629" s="10"/>
      <c r="AB629" s="8" t="s">
        <v>21</v>
      </c>
      <c r="AC629" s="8" t="s">
        <v>3</v>
      </c>
      <c r="AD629" s="8" t="s">
        <v>27</v>
      </c>
      <c r="AE629" s="8" t="s">
        <v>28</v>
      </c>
      <c r="AF629" s="10"/>
      <c r="AG629" s="10"/>
      <c r="AH629" s="10"/>
      <c r="AI629" s="10"/>
      <c r="AJ629" s="8" t="s">
        <v>33</v>
      </c>
      <c r="AK629" s="8" t="s">
        <v>30</v>
      </c>
      <c r="AL629" s="283"/>
      <c r="AM629" s="879"/>
    </row>
    <row r="630" spans="2:40" ht="15" thickBot="1">
      <c r="B630" s="338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182"/>
      <c r="S630" s="465"/>
      <c r="U630" s="547"/>
      <c r="V630" s="550"/>
      <c r="W630" s="705"/>
      <c r="X630" s="699"/>
      <c r="Y630" s="560"/>
      <c r="Z630" s="699"/>
      <c r="AA630" s="560"/>
      <c r="AB630" s="699"/>
      <c r="AC630" s="560"/>
      <c r="AD630" s="560"/>
      <c r="AE630" s="560"/>
      <c r="AF630" s="560"/>
      <c r="AG630" s="560"/>
      <c r="AH630" s="560"/>
      <c r="AI630" s="560"/>
      <c r="AJ630" s="560"/>
      <c r="AK630" s="560"/>
      <c r="AL630" s="792"/>
      <c r="AM630" s="879"/>
    </row>
    <row r="631" spans="2:40">
      <c r="B631" s="338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465"/>
      <c r="U631" s="551"/>
      <c r="V631" s="784" t="s">
        <v>411</v>
      </c>
      <c r="W631" s="993">
        <v>1</v>
      </c>
      <c r="X631" s="996" t="s">
        <v>74</v>
      </c>
      <c r="Y631" s="995">
        <v>42410</v>
      </c>
      <c r="Z631" s="868">
        <v>150</v>
      </c>
      <c r="AA631" s="996" t="s">
        <v>96</v>
      </c>
      <c r="AB631" s="787">
        <v>8.91</v>
      </c>
      <c r="AC631" s="698"/>
      <c r="AD631" s="997">
        <v>42416</v>
      </c>
      <c r="AE631" s="570">
        <v>42415</v>
      </c>
      <c r="AF631" s="569" t="s">
        <v>114</v>
      </c>
      <c r="AG631" s="345">
        <v>161.1</v>
      </c>
      <c r="AH631" s="344">
        <f>(AG631-Z631)</f>
        <v>11.099999999999994</v>
      </c>
      <c r="AI631" s="354">
        <f>(AG631*AB631)</f>
        <v>1435.4010000000001</v>
      </c>
      <c r="AJ631" s="343">
        <f>(AE631)</f>
        <v>42415</v>
      </c>
      <c r="AK631" s="345">
        <f>(AI631*0.05)</f>
        <v>71.770050000000012</v>
      </c>
      <c r="AL631" s="607"/>
      <c r="AM631" s="879"/>
      <c r="AN631" s="892"/>
    </row>
    <row r="632" spans="2:40">
      <c r="B632" s="338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  <c r="P632" s="182"/>
      <c r="Q632" s="182"/>
      <c r="R632" s="182"/>
      <c r="S632" s="465"/>
      <c r="U632" s="553"/>
      <c r="V632" s="544" t="s">
        <v>412</v>
      </c>
      <c r="W632" s="1645">
        <v>2</v>
      </c>
      <c r="X632" s="201" t="s">
        <v>74</v>
      </c>
      <c r="Y632" s="217">
        <v>42410</v>
      </c>
      <c r="Z632" s="207">
        <v>150</v>
      </c>
      <c r="AA632" s="201" t="s">
        <v>96</v>
      </c>
      <c r="AB632" s="216">
        <v>8.91</v>
      </c>
      <c r="AC632" s="221"/>
      <c r="AD632" s="519">
        <v>42416</v>
      </c>
      <c r="AE632" s="203">
        <v>42415</v>
      </c>
      <c r="AF632" s="202" t="s">
        <v>114</v>
      </c>
      <c r="AG632" s="200">
        <v>162.1</v>
      </c>
      <c r="AH632" s="198">
        <f>(AG632-Z632)</f>
        <v>12.099999999999994</v>
      </c>
      <c r="AI632" s="199">
        <f>(AG632*AB632)</f>
        <v>1444.3109999999999</v>
      </c>
      <c r="AJ632" s="197">
        <f>(AE632)</f>
        <v>42415</v>
      </c>
      <c r="AK632" s="200">
        <f>(AI632*0.05)</f>
        <v>72.215549999999993</v>
      </c>
      <c r="AL632" s="1634"/>
      <c r="AM632" s="879"/>
      <c r="AN632" s="892"/>
    </row>
    <row r="633" spans="2:40">
      <c r="B633" s="338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465"/>
      <c r="U633" s="828"/>
      <c r="V633" s="597"/>
      <c r="W633" s="168"/>
      <c r="X633" s="1639"/>
      <c r="Y633" s="1640"/>
      <c r="Z633" s="1641"/>
      <c r="AA633" s="1642"/>
      <c r="AB633" s="147"/>
      <c r="AC633" s="1643"/>
      <c r="AD633" s="777"/>
      <c r="AE633" s="1644"/>
      <c r="AF633" s="1221"/>
      <c r="AG633" s="1005"/>
      <c r="AH633" s="1287"/>
      <c r="AI633" s="1006"/>
      <c r="AJ633" s="1285"/>
      <c r="AK633" s="1005"/>
      <c r="AL633" s="1634"/>
      <c r="AM633" s="879"/>
      <c r="AN633" s="892"/>
    </row>
    <row r="634" spans="2:40" ht="15" thickBot="1">
      <c r="B634" s="325"/>
      <c r="C634" s="326"/>
      <c r="D634" s="326"/>
      <c r="E634" s="326"/>
      <c r="F634" s="326"/>
      <c r="G634" s="326"/>
      <c r="H634" s="326"/>
      <c r="I634" s="326"/>
      <c r="J634" s="326"/>
      <c r="K634" s="326"/>
      <c r="L634" s="326"/>
      <c r="M634" s="326"/>
      <c r="N634" s="326"/>
      <c r="O634" s="326"/>
      <c r="P634" s="518">
        <f>SUM(P624:P633)</f>
        <v>9112.3549999999996</v>
      </c>
      <c r="Q634" s="1929"/>
      <c r="R634" s="518">
        <f>SUM(R624:R633)</f>
        <v>273.37064999999996</v>
      </c>
      <c r="S634" s="516"/>
      <c r="U634" s="553"/>
      <c r="V634" s="558"/>
      <c r="W634" s="168"/>
      <c r="X634" s="169"/>
      <c r="Y634" s="55"/>
      <c r="Z634" s="37"/>
      <c r="AA634" s="54"/>
      <c r="AB634" s="34"/>
      <c r="AC634" s="35"/>
      <c r="AD634" s="776"/>
      <c r="AE634" s="203"/>
      <c r="AF634" s="202"/>
      <c r="AG634" s="200"/>
      <c r="AH634" s="198"/>
      <c r="AI634" s="199"/>
      <c r="AJ634" s="197"/>
      <c r="AK634" s="200"/>
      <c r="AL634" s="1634"/>
      <c r="AM634" s="879"/>
      <c r="AN634" s="892"/>
    </row>
    <row r="635" spans="2:40">
      <c r="S635" s="892"/>
      <c r="U635" s="553"/>
      <c r="V635" s="558"/>
      <c r="W635" s="166"/>
      <c r="X635" s="169"/>
      <c r="Y635" s="55"/>
      <c r="Z635" s="37"/>
      <c r="AA635" s="54"/>
      <c r="AB635" s="34"/>
      <c r="AC635" s="35"/>
      <c r="AD635" s="777"/>
      <c r="AE635" s="203"/>
      <c r="AF635" s="202"/>
      <c r="AG635" s="200"/>
      <c r="AH635" s="198"/>
      <c r="AI635" s="199"/>
      <c r="AJ635" s="197"/>
      <c r="AK635" s="200"/>
      <c r="AL635" s="1634"/>
      <c r="AM635" s="879"/>
      <c r="AN635" s="892"/>
    </row>
    <row r="636" spans="2:40" ht="18.600000000000001" thickBot="1">
      <c r="B636" s="1597" t="s">
        <v>487</v>
      </c>
      <c r="S636" s="892"/>
      <c r="U636" s="553"/>
      <c r="V636" s="292"/>
      <c r="W636" s="362"/>
      <c r="X636" s="363"/>
      <c r="Y636" s="364"/>
      <c r="Z636" s="172"/>
      <c r="AA636" s="170"/>
      <c r="AB636" s="192"/>
      <c r="AC636" s="193"/>
      <c r="AD636" s="778"/>
      <c r="AE636" s="197"/>
      <c r="AF636" s="196"/>
      <c r="AG636" s="200"/>
      <c r="AH636" s="198"/>
      <c r="AI636" s="199"/>
      <c r="AJ636" s="197"/>
      <c r="AK636" s="200"/>
      <c r="AL636" s="1634"/>
      <c r="AM636" s="879"/>
      <c r="AN636" s="892"/>
    </row>
    <row r="637" spans="2:40">
      <c r="B637" s="3"/>
      <c r="C637" s="4"/>
      <c r="D637" s="4"/>
      <c r="E637" s="5" t="s">
        <v>14</v>
      </c>
      <c r="F637" s="5" t="s">
        <v>12</v>
      </c>
      <c r="G637" s="5"/>
      <c r="H637" s="4"/>
      <c r="I637" s="5" t="s">
        <v>15</v>
      </c>
      <c r="J637" s="5" t="s">
        <v>16</v>
      </c>
      <c r="K637" s="5" t="s">
        <v>12</v>
      </c>
      <c r="L637" s="5" t="s">
        <v>12</v>
      </c>
      <c r="M637" s="4"/>
      <c r="N637" s="4"/>
      <c r="O637" s="4"/>
      <c r="P637" s="4"/>
      <c r="Q637" s="5" t="s">
        <v>12</v>
      </c>
      <c r="R637" s="5" t="s">
        <v>17</v>
      </c>
      <c r="S637" s="5"/>
      <c r="U637" s="553"/>
      <c r="V637" s="292"/>
      <c r="W637" s="362"/>
      <c r="X637" s="363"/>
      <c r="Y637" s="364"/>
      <c r="Z637" s="172"/>
      <c r="AA637" s="170"/>
      <c r="AB637" s="192"/>
      <c r="AC637" s="193"/>
      <c r="AD637" s="779"/>
      <c r="AE637" s="197"/>
      <c r="AF637" s="196"/>
      <c r="AG637" s="200"/>
      <c r="AH637" s="198"/>
      <c r="AI637" s="199"/>
      <c r="AJ637" s="197"/>
      <c r="AK637" s="200"/>
      <c r="AL637" s="1634"/>
      <c r="AM637" s="879"/>
      <c r="AN637" s="892"/>
    </row>
    <row r="638" spans="2:40">
      <c r="B638" s="7" t="s">
        <v>3</v>
      </c>
      <c r="C638" s="8" t="s">
        <v>4</v>
      </c>
      <c r="D638" s="9" t="s">
        <v>18</v>
      </c>
      <c r="E638" s="9" t="s">
        <v>19</v>
      </c>
      <c r="F638" s="9" t="s">
        <v>19</v>
      </c>
      <c r="G638" s="9" t="s">
        <v>20</v>
      </c>
      <c r="H638" s="9" t="s">
        <v>21</v>
      </c>
      <c r="I638" s="9" t="s">
        <v>22</v>
      </c>
      <c r="J638" s="9" t="s">
        <v>19</v>
      </c>
      <c r="K638" s="9" t="s">
        <v>23</v>
      </c>
      <c r="L638" s="9" t="s">
        <v>23</v>
      </c>
      <c r="M638" s="9" t="s">
        <v>24</v>
      </c>
      <c r="N638" s="9" t="s">
        <v>20</v>
      </c>
      <c r="O638" s="9" t="s">
        <v>25</v>
      </c>
      <c r="P638" s="9" t="s">
        <v>0</v>
      </c>
      <c r="Q638" s="9" t="s">
        <v>11</v>
      </c>
      <c r="R638" s="9" t="s">
        <v>11</v>
      </c>
      <c r="S638" s="9" t="s">
        <v>26</v>
      </c>
      <c r="U638" s="553"/>
      <c r="V638" s="292"/>
      <c r="W638" s="362"/>
      <c r="X638" s="363"/>
      <c r="Y638" s="364"/>
      <c r="Z638" s="172"/>
      <c r="AA638" s="170"/>
      <c r="AB638" s="192"/>
      <c r="AC638" s="193"/>
      <c r="AD638" s="779"/>
      <c r="AE638" s="197"/>
      <c r="AF638" s="196"/>
      <c r="AG638" s="200"/>
      <c r="AH638" s="198"/>
      <c r="AI638" s="199"/>
      <c r="AJ638" s="197"/>
      <c r="AK638" s="200"/>
      <c r="AL638" s="1634"/>
      <c r="AM638" s="879"/>
      <c r="AN638" s="892"/>
    </row>
    <row r="639" spans="2:40" ht="15" thickBot="1">
      <c r="B639" s="12"/>
      <c r="C639" s="194"/>
      <c r="D639" s="194"/>
      <c r="E639" s="195" t="s">
        <v>3</v>
      </c>
      <c r="F639" s="195" t="s">
        <v>18</v>
      </c>
      <c r="G639" s="195"/>
      <c r="H639" s="194"/>
      <c r="I639" s="195" t="s">
        <v>21</v>
      </c>
      <c r="J639" s="195" t="s">
        <v>3</v>
      </c>
      <c r="K639" s="195" t="s">
        <v>27</v>
      </c>
      <c r="L639" s="195" t="s">
        <v>28</v>
      </c>
      <c r="M639" s="194"/>
      <c r="N639" s="194"/>
      <c r="O639" s="194"/>
      <c r="P639" s="194"/>
      <c r="Q639" s="195" t="s">
        <v>33</v>
      </c>
      <c r="R639" s="195" t="s">
        <v>30</v>
      </c>
      <c r="S639" s="9"/>
      <c r="U639" s="553"/>
      <c r="V639" s="292"/>
      <c r="W639" s="362"/>
      <c r="X639" s="363"/>
      <c r="Y639" s="364"/>
      <c r="Z639" s="172"/>
      <c r="AA639" s="170"/>
      <c r="AB639" s="192"/>
      <c r="AC639" s="193"/>
      <c r="AD639" s="779"/>
      <c r="AE639" s="197"/>
      <c r="AF639" s="196"/>
      <c r="AG639" s="200"/>
      <c r="AH639" s="198"/>
      <c r="AI639" s="199"/>
      <c r="AJ639" s="197"/>
      <c r="AK639" s="200"/>
      <c r="AL639" s="1634"/>
      <c r="AM639" s="879"/>
      <c r="AN639" s="892"/>
    </row>
    <row r="640" spans="2:40" ht="15" thickBot="1">
      <c r="B640" s="1923"/>
      <c r="C640" s="1516"/>
      <c r="D640" s="1546"/>
      <c r="E640" s="1546"/>
      <c r="F640" s="1547"/>
      <c r="G640" s="1546"/>
      <c r="H640" s="1546"/>
      <c r="I640" s="1548"/>
      <c r="J640" s="1546"/>
      <c r="K640" s="1549"/>
      <c r="L640" s="1547"/>
      <c r="M640" s="1546"/>
      <c r="N640" s="1550"/>
      <c r="O640" s="1526"/>
      <c r="P640" s="1525"/>
      <c r="Q640" s="1547"/>
      <c r="R640" s="1526"/>
      <c r="S640" s="1471"/>
      <c r="U640" s="581"/>
      <c r="V640" s="1619"/>
      <c r="W640" s="1620"/>
      <c r="X640" s="1621"/>
      <c r="Y640" s="980"/>
      <c r="Z640" s="1622"/>
      <c r="AA640" s="979"/>
      <c r="AB640" s="1623"/>
      <c r="AC640" s="1624"/>
      <c r="AD640" s="1625"/>
      <c r="AE640" s="1352"/>
      <c r="AF640" s="1605"/>
      <c r="AG640" s="1647"/>
      <c r="AH640" s="1635"/>
      <c r="AI640" s="1636"/>
      <c r="AJ640" s="1637"/>
      <c r="AK640" s="1638"/>
      <c r="AL640" s="296"/>
      <c r="AM640" s="892"/>
      <c r="AN640" s="892"/>
    </row>
    <row r="641" spans="2:40">
      <c r="B641" s="390"/>
      <c r="C641" s="563"/>
      <c r="D641" s="209"/>
      <c r="E641" s="209"/>
      <c r="F641" s="210"/>
      <c r="G641" s="209"/>
      <c r="H641" s="209"/>
      <c r="I641" s="211"/>
      <c r="J641" s="209"/>
      <c r="K641" s="212"/>
      <c r="L641" s="210"/>
      <c r="M641" s="209"/>
      <c r="N641" s="1611"/>
      <c r="O641" s="200"/>
      <c r="P641" s="199"/>
      <c r="Q641" s="210"/>
      <c r="R641" s="200"/>
      <c r="S641" s="465"/>
      <c r="AM641" s="892"/>
      <c r="AN641" s="892"/>
    </row>
    <row r="642" spans="2:40" ht="24" thickBot="1">
      <c r="B642" s="1928"/>
      <c r="C642" s="1420"/>
      <c r="D642" s="1420"/>
      <c r="E642" s="1420"/>
      <c r="F642" s="1420"/>
      <c r="G642" s="1420"/>
      <c r="H642" s="1420"/>
      <c r="I642" s="1420"/>
      <c r="J642" s="1420"/>
      <c r="K642" s="1420"/>
      <c r="L642" s="1420"/>
      <c r="M642" s="1420"/>
      <c r="N642" s="1420"/>
      <c r="O642" s="1420"/>
      <c r="P642" s="1420"/>
      <c r="Q642" s="1420"/>
      <c r="R642" s="1420"/>
      <c r="S642" s="929"/>
      <c r="V642" s="984" t="s">
        <v>204</v>
      </c>
      <c r="W642" s="896"/>
      <c r="X642" s="896"/>
      <c r="Y642" s="897"/>
      <c r="Z642" s="896"/>
      <c r="AA642" s="896"/>
      <c r="AB642" s="898"/>
      <c r="AC642" s="896"/>
      <c r="AD642" s="899"/>
      <c r="AE642" s="897"/>
      <c r="AF642" s="896"/>
      <c r="AG642" s="965"/>
      <c r="AH642" s="727"/>
      <c r="AI642" s="725"/>
      <c r="AJ642" s="723"/>
      <c r="AK642" s="724"/>
      <c r="AL642" s="892"/>
    </row>
    <row r="643" spans="2:40">
      <c r="B643" s="338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465"/>
      <c r="U643" s="546"/>
      <c r="V643" s="548"/>
      <c r="W643" s="622"/>
      <c r="X643" s="281" t="s">
        <v>14</v>
      </c>
      <c r="Y643" s="281" t="s">
        <v>12</v>
      </c>
      <c r="Z643" s="281"/>
      <c r="AA643" s="227"/>
      <c r="AB643" s="281" t="s">
        <v>15</v>
      </c>
      <c r="AC643" s="281" t="s">
        <v>16</v>
      </c>
      <c r="AD643" s="281" t="s">
        <v>12</v>
      </c>
      <c r="AE643" s="281" t="s">
        <v>12</v>
      </c>
      <c r="AF643" s="227"/>
      <c r="AG643" s="227"/>
      <c r="AH643" s="227"/>
      <c r="AI643" s="227"/>
      <c r="AJ643" s="281" t="s">
        <v>12</v>
      </c>
      <c r="AK643" s="281" t="s">
        <v>17</v>
      </c>
      <c r="AL643" s="229"/>
    </row>
    <row r="644" spans="2:40">
      <c r="B644" s="338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182"/>
      <c r="S644" s="465"/>
      <c r="U644" s="179"/>
      <c r="V644" s="469" t="s">
        <v>4</v>
      </c>
      <c r="W644" s="153" t="s">
        <v>18</v>
      </c>
      <c r="X644" s="8" t="s">
        <v>19</v>
      </c>
      <c r="Y644" s="8" t="s">
        <v>19</v>
      </c>
      <c r="Z644" s="8" t="s">
        <v>20</v>
      </c>
      <c r="AA644" s="8" t="s">
        <v>21</v>
      </c>
      <c r="AB644" s="8" t="s">
        <v>22</v>
      </c>
      <c r="AC644" s="8" t="s">
        <v>19</v>
      </c>
      <c r="AD644" s="8" t="s">
        <v>23</v>
      </c>
      <c r="AE644" s="8" t="s">
        <v>23</v>
      </c>
      <c r="AF644" s="8" t="s">
        <v>24</v>
      </c>
      <c r="AG644" s="8" t="s">
        <v>20</v>
      </c>
      <c r="AH644" s="8" t="s">
        <v>25</v>
      </c>
      <c r="AI644" s="8" t="s">
        <v>0</v>
      </c>
      <c r="AJ644" s="8" t="s">
        <v>11</v>
      </c>
      <c r="AK644" s="8" t="s">
        <v>11</v>
      </c>
      <c r="AL644" s="283" t="s">
        <v>26</v>
      </c>
      <c r="AM644" s="256"/>
      <c r="AN644" s="256"/>
    </row>
    <row r="645" spans="2:40">
      <c r="B645" s="338"/>
      <c r="C645" s="1419"/>
      <c r="D645" s="1840"/>
      <c r="E645" s="1840"/>
      <c r="F645" s="1861"/>
      <c r="G645" s="1840"/>
      <c r="H645" s="1840"/>
      <c r="I645" s="1862"/>
      <c r="J645" s="1840"/>
      <c r="K645" s="1863"/>
      <c r="L645" s="1861"/>
      <c r="M645" s="1840"/>
      <c r="N645" s="1948"/>
      <c r="O645" s="1424"/>
      <c r="P645" s="1425"/>
      <c r="Q645" s="1861"/>
      <c r="R645" s="1424"/>
      <c r="S645" s="465"/>
      <c r="U645" s="179"/>
      <c r="V645" s="549"/>
      <c r="W645" s="224"/>
      <c r="X645" s="8" t="s">
        <v>3</v>
      </c>
      <c r="Y645" s="8" t="s">
        <v>18</v>
      </c>
      <c r="Z645" s="8"/>
      <c r="AA645" s="10"/>
      <c r="AB645" s="8" t="s">
        <v>21</v>
      </c>
      <c r="AC645" s="8" t="s">
        <v>3</v>
      </c>
      <c r="AD645" s="8" t="s">
        <v>27</v>
      </c>
      <c r="AE645" s="8" t="s">
        <v>28</v>
      </c>
      <c r="AF645" s="10"/>
      <c r="AG645" s="10"/>
      <c r="AH645" s="10"/>
      <c r="AI645" s="10"/>
      <c r="AJ645" s="8" t="s">
        <v>33</v>
      </c>
      <c r="AK645" s="8" t="s">
        <v>30</v>
      </c>
      <c r="AL645" s="283"/>
      <c r="AM645" s="256"/>
      <c r="AN645" s="256"/>
    </row>
    <row r="646" spans="2:40" ht="15" thickBot="1">
      <c r="B646" s="338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182"/>
      <c r="S646" s="465"/>
      <c r="U646" s="547"/>
      <c r="V646" s="550"/>
      <c r="W646" s="705"/>
      <c r="X646" s="699"/>
      <c r="Y646" s="560"/>
      <c r="Z646" s="699"/>
      <c r="AA646" s="560"/>
      <c r="AB646" s="699"/>
      <c r="AC646" s="560"/>
      <c r="AD646" s="560"/>
      <c r="AE646" s="560"/>
      <c r="AF646" s="560"/>
      <c r="AG646" s="560"/>
      <c r="AH646" s="560"/>
      <c r="AI646" s="560"/>
      <c r="AJ646" s="560"/>
      <c r="AK646" s="560"/>
      <c r="AL646" s="792"/>
      <c r="AM646" s="256"/>
      <c r="AN646" s="256"/>
    </row>
    <row r="647" spans="2:40">
      <c r="B647" s="338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182"/>
      <c r="S647" s="465"/>
      <c r="U647" s="551"/>
      <c r="V647" s="599" t="s">
        <v>105</v>
      </c>
      <c r="W647" s="993">
        <v>93</v>
      </c>
      <c r="X647" s="994"/>
      <c r="Y647" s="995">
        <v>41653</v>
      </c>
      <c r="Z647" s="262">
        <v>45</v>
      </c>
      <c r="AA647" s="996" t="s">
        <v>35</v>
      </c>
      <c r="AB647" s="240">
        <v>723.4</v>
      </c>
      <c r="AC647" s="241" t="s">
        <v>78</v>
      </c>
      <c r="AD647" s="997">
        <v>41669</v>
      </c>
      <c r="AE647" s="371">
        <v>41673</v>
      </c>
      <c r="AF647" s="370">
        <v>6672</v>
      </c>
      <c r="AG647" s="378">
        <v>45100</v>
      </c>
      <c r="AH647" s="378">
        <f t="shared" ref="AH647:AH671" si="68">(Z647*1000-AG647)</f>
        <v>-100</v>
      </c>
      <c r="AI647" s="379">
        <f t="shared" ref="AI647:AI671" si="69">(AB647*AG647/1000)</f>
        <v>32625.34</v>
      </c>
      <c r="AJ647" s="371">
        <f t="shared" ref="AJ647:AJ671" si="70">(AE647+42)</f>
        <v>41715</v>
      </c>
      <c r="AK647" s="998">
        <f t="shared" ref="AK647:AK671" si="71">(AI647*0.03)</f>
        <v>978.76019999999994</v>
      </c>
      <c r="AL647" s="607" t="s">
        <v>8</v>
      </c>
      <c r="AM647" s="681"/>
      <c r="AN647" s="681"/>
    </row>
    <row r="648" spans="2:40">
      <c r="B648" s="338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82"/>
      <c r="Q648" s="182"/>
      <c r="R648" s="182"/>
      <c r="S648" s="465"/>
      <c r="U648" s="553"/>
      <c r="V648" s="558" t="s">
        <v>105</v>
      </c>
      <c r="W648" s="166">
        <v>94</v>
      </c>
      <c r="X648" s="167"/>
      <c r="Y648" s="55">
        <v>41653</v>
      </c>
      <c r="Z648" s="37">
        <v>45</v>
      </c>
      <c r="AA648" s="54" t="s">
        <v>35</v>
      </c>
      <c r="AB648" s="34">
        <v>723.4</v>
      </c>
      <c r="AC648" s="35"/>
      <c r="AD648" s="776">
        <v>41690</v>
      </c>
      <c r="AE648" s="203">
        <v>41701</v>
      </c>
      <c r="AF648" s="202">
        <v>6876</v>
      </c>
      <c r="AG648" s="207">
        <v>45100</v>
      </c>
      <c r="AH648" s="207">
        <f t="shared" si="68"/>
        <v>-100</v>
      </c>
      <c r="AI648" s="205">
        <f t="shared" si="69"/>
        <v>32625.34</v>
      </c>
      <c r="AJ648" s="203">
        <f t="shared" si="70"/>
        <v>41743</v>
      </c>
      <c r="AK648" s="780">
        <f t="shared" si="71"/>
        <v>978.76019999999994</v>
      </c>
      <c r="AL648" s="604" t="s">
        <v>8</v>
      </c>
      <c r="AM648" s="879"/>
      <c r="AN648" s="720"/>
    </row>
    <row r="649" spans="2:40">
      <c r="B649" s="338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465"/>
      <c r="U649" s="553"/>
      <c r="V649" s="558" t="s">
        <v>105</v>
      </c>
      <c r="W649" s="168">
        <v>95</v>
      </c>
      <c r="X649" s="169"/>
      <c r="Y649" s="55">
        <v>41653</v>
      </c>
      <c r="Z649" s="37">
        <v>45</v>
      </c>
      <c r="AA649" s="54" t="s">
        <v>35</v>
      </c>
      <c r="AB649" s="34">
        <v>723.4</v>
      </c>
      <c r="AC649" s="35"/>
      <c r="AD649" s="777">
        <v>41718</v>
      </c>
      <c r="AE649" s="203">
        <v>41726</v>
      </c>
      <c r="AF649" s="202">
        <v>6972</v>
      </c>
      <c r="AG649" s="207">
        <v>45100</v>
      </c>
      <c r="AH649" s="207">
        <f t="shared" si="68"/>
        <v>-100</v>
      </c>
      <c r="AI649" s="205">
        <f t="shared" si="69"/>
        <v>32625.34</v>
      </c>
      <c r="AJ649" s="203">
        <f t="shared" si="70"/>
        <v>41768</v>
      </c>
      <c r="AK649" s="780">
        <f t="shared" si="71"/>
        <v>978.76019999999994</v>
      </c>
      <c r="AL649" s="604" t="s">
        <v>8</v>
      </c>
      <c r="AM649" s="879"/>
      <c r="AN649" s="1497"/>
    </row>
    <row r="650" spans="2:40" ht="15" thickBot="1">
      <c r="B650" s="325"/>
      <c r="C650" s="326"/>
      <c r="D650" s="326"/>
      <c r="E650" s="326"/>
      <c r="F650" s="326"/>
      <c r="G650" s="326"/>
      <c r="H650" s="326"/>
      <c r="I650" s="326"/>
      <c r="J650" s="326"/>
      <c r="K650" s="326"/>
      <c r="L650" s="326"/>
      <c r="M650" s="326"/>
      <c r="N650" s="326"/>
      <c r="O650" s="326"/>
      <c r="P650" s="518">
        <f>SUM(P640:P649)</f>
        <v>0</v>
      </c>
      <c r="Q650" s="1929"/>
      <c r="R650" s="518">
        <f>SUM(R640:R649)</f>
        <v>0</v>
      </c>
      <c r="S650" s="516"/>
      <c r="U650" s="553"/>
      <c r="V650" s="558" t="s">
        <v>105</v>
      </c>
      <c r="W650" s="168">
        <v>96</v>
      </c>
      <c r="X650" s="169"/>
      <c r="Y650" s="55">
        <v>41653</v>
      </c>
      <c r="Z650" s="37">
        <v>45</v>
      </c>
      <c r="AA650" s="54" t="s">
        <v>35</v>
      </c>
      <c r="AB650" s="34">
        <v>723.4</v>
      </c>
      <c r="AC650" s="35"/>
      <c r="AD650" s="776">
        <v>41739</v>
      </c>
      <c r="AE650" s="203">
        <v>41753</v>
      </c>
      <c r="AF650" s="202">
        <v>7042</v>
      </c>
      <c r="AG650" s="207">
        <v>45000</v>
      </c>
      <c r="AH650" s="207">
        <f t="shared" si="68"/>
        <v>0</v>
      </c>
      <c r="AI650" s="205">
        <f t="shared" si="69"/>
        <v>32553</v>
      </c>
      <c r="AJ650" s="203">
        <f t="shared" si="70"/>
        <v>41795</v>
      </c>
      <c r="AK650" s="780">
        <f t="shared" si="71"/>
        <v>976.58999999999992</v>
      </c>
      <c r="AL650" s="604" t="s">
        <v>8</v>
      </c>
      <c r="AM650" s="879"/>
      <c r="AN650" s="1497"/>
    </row>
    <row r="651" spans="2:40">
      <c r="S651" s="892"/>
      <c r="U651" s="553"/>
      <c r="V651" s="558" t="s">
        <v>105</v>
      </c>
      <c r="W651" s="166">
        <v>97</v>
      </c>
      <c r="X651" s="169"/>
      <c r="Y651" s="55">
        <v>41653</v>
      </c>
      <c r="Z651" s="37">
        <v>45</v>
      </c>
      <c r="AA651" s="54" t="s">
        <v>35</v>
      </c>
      <c r="AB651" s="34">
        <v>723.4</v>
      </c>
      <c r="AC651" s="35"/>
      <c r="AD651" s="777">
        <v>41767</v>
      </c>
      <c r="AE651" s="203">
        <v>41779</v>
      </c>
      <c r="AF651" s="202">
        <v>7163</v>
      </c>
      <c r="AG651" s="207">
        <v>50000</v>
      </c>
      <c r="AH651" s="207">
        <f t="shared" si="68"/>
        <v>-5000</v>
      </c>
      <c r="AI651" s="205">
        <f t="shared" si="69"/>
        <v>36170</v>
      </c>
      <c r="AJ651" s="203">
        <f t="shared" si="70"/>
        <v>41821</v>
      </c>
      <c r="AK651" s="780">
        <f t="shared" si="71"/>
        <v>1085.0999999999999</v>
      </c>
      <c r="AL651" s="604" t="s">
        <v>8</v>
      </c>
      <c r="AM651" s="724"/>
      <c r="AN651" s="1497"/>
    </row>
    <row r="652" spans="2:40" ht="18.600000000000001" thickBot="1">
      <c r="B652" s="1597" t="s">
        <v>488</v>
      </c>
      <c r="S652" s="892"/>
      <c r="U652" s="553"/>
      <c r="V652" s="292" t="s">
        <v>105</v>
      </c>
      <c r="W652" s="362">
        <v>98</v>
      </c>
      <c r="X652" s="363"/>
      <c r="Y652" s="364">
        <v>41653</v>
      </c>
      <c r="Z652" s="172">
        <v>45</v>
      </c>
      <c r="AA652" s="170" t="s">
        <v>35</v>
      </c>
      <c r="AB652" s="192">
        <v>723.4</v>
      </c>
      <c r="AC652" s="193"/>
      <c r="AD652" s="778">
        <v>41795</v>
      </c>
      <c r="AE652" s="197">
        <v>41820</v>
      </c>
      <c r="AF652" s="196">
        <v>7414</v>
      </c>
      <c r="AG652" s="198">
        <v>45100</v>
      </c>
      <c r="AH652" s="198">
        <f t="shared" si="68"/>
        <v>-100</v>
      </c>
      <c r="AI652" s="199">
        <f t="shared" si="69"/>
        <v>32625.34</v>
      </c>
      <c r="AJ652" s="197">
        <f t="shared" si="70"/>
        <v>41862</v>
      </c>
      <c r="AK652" s="781">
        <f t="shared" si="71"/>
        <v>978.76019999999994</v>
      </c>
      <c r="AL652" s="604" t="s">
        <v>8</v>
      </c>
      <c r="AM652" s="724"/>
      <c r="AN652" s="1497"/>
    </row>
    <row r="653" spans="2:40">
      <c r="B653" s="3"/>
      <c r="C653" s="4"/>
      <c r="D653" s="4"/>
      <c r="E653" s="5" t="s">
        <v>14</v>
      </c>
      <c r="F653" s="5" t="s">
        <v>12</v>
      </c>
      <c r="G653" s="5"/>
      <c r="H653" s="4"/>
      <c r="I653" s="5" t="s">
        <v>15</v>
      </c>
      <c r="J653" s="5" t="s">
        <v>16</v>
      </c>
      <c r="K653" s="5" t="s">
        <v>12</v>
      </c>
      <c r="L653" s="5" t="s">
        <v>12</v>
      </c>
      <c r="M653" s="4"/>
      <c r="N653" s="4"/>
      <c r="O653" s="4"/>
      <c r="P653" s="4"/>
      <c r="Q653" s="5" t="s">
        <v>12</v>
      </c>
      <c r="R653" s="5" t="s">
        <v>17</v>
      </c>
      <c r="S653" s="5"/>
      <c r="U653" s="553"/>
      <c r="V653" s="292" t="s">
        <v>105</v>
      </c>
      <c r="W653" s="362">
        <v>99</v>
      </c>
      <c r="X653" s="363"/>
      <c r="Y653" s="364">
        <v>41653</v>
      </c>
      <c r="Z653" s="172">
        <v>45</v>
      </c>
      <c r="AA653" s="170" t="s">
        <v>35</v>
      </c>
      <c r="AB653" s="192">
        <v>723.4</v>
      </c>
      <c r="AC653" s="193"/>
      <c r="AD653" s="779">
        <v>41816</v>
      </c>
      <c r="AE653" s="197">
        <v>41848</v>
      </c>
      <c r="AF653" s="196">
        <v>7563</v>
      </c>
      <c r="AG653" s="198">
        <v>45100</v>
      </c>
      <c r="AH653" s="198">
        <f t="shared" si="68"/>
        <v>-100</v>
      </c>
      <c r="AI653" s="199">
        <f t="shared" si="69"/>
        <v>32625.34</v>
      </c>
      <c r="AJ653" s="197">
        <f t="shared" si="70"/>
        <v>41890</v>
      </c>
      <c r="AK653" s="782">
        <f t="shared" si="71"/>
        <v>978.76019999999994</v>
      </c>
      <c r="AL653" s="604" t="s">
        <v>8</v>
      </c>
      <c r="AM653" s="724"/>
      <c r="AN653" s="1497"/>
    </row>
    <row r="654" spans="2:40">
      <c r="B654" s="7" t="s">
        <v>3</v>
      </c>
      <c r="C654" s="8" t="s">
        <v>4</v>
      </c>
      <c r="D654" s="9" t="s">
        <v>18</v>
      </c>
      <c r="E654" s="9" t="s">
        <v>19</v>
      </c>
      <c r="F654" s="9" t="s">
        <v>19</v>
      </c>
      <c r="G654" s="9" t="s">
        <v>20</v>
      </c>
      <c r="H654" s="9" t="s">
        <v>21</v>
      </c>
      <c r="I654" s="9" t="s">
        <v>22</v>
      </c>
      <c r="J654" s="9" t="s">
        <v>19</v>
      </c>
      <c r="K654" s="9" t="s">
        <v>23</v>
      </c>
      <c r="L654" s="9" t="s">
        <v>23</v>
      </c>
      <c r="M654" s="9" t="s">
        <v>24</v>
      </c>
      <c r="N654" s="9" t="s">
        <v>20</v>
      </c>
      <c r="O654" s="9" t="s">
        <v>25</v>
      </c>
      <c r="P654" s="9" t="s">
        <v>0</v>
      </c>
      <c r="Q654" s="9" t="s">
        <v>11</v>
      </c>
      <c r="R654" s="9" t="s">
        <v>11</v>
      </c>
      <c r="S654" s="9" t="s">
        <v>26</v>
      </c>
      <c r="U654" s="553"/>
      <c r="V654" s="292" t="s">
        <v>105</v>
      </c>
      <c r="W654" s="365">
        <v>100</v>
      </c>
      <c r="X654" s="363"/>
      <c r="Y654" s="364">
        <v>41809</v>
      </c>
      <c r="Z654" s="172">
        <v>45</v>
      </c>
      <c r="AA654" s="170" t="s">
        <v>35</v>
      </c>
      <c r="AB654" s="192">
        <v>723.4</v>
      </c>
      <c r="AC654" s="366"/>
      <c r="AD654" s="778">
        <v>41856</v>
      </c>
      <c r="AE654" s="197">
        <v>41876</v>
      </c>
      <c r="AF654" s="271">
        <v>7717</v>
      </c>
      <c r="AG654" s="198">
        <v>45100</v>
      </c>
      <c r="AH654" s="198">
        <f t="shared" si="68"/>
        <v>-100</v>
      </c>
      <c r="AI654" s="199">
        <f t="shared" si="69"/>
        <v>32625.34</v>
      </c>
      <c r="AJ654" s="197">
        <f t="shared" si="70"/>
        <v>41918</v>
      </c>
      <c r="AK654" s="782">
        <f t="shared" si="71"/>
        <v>978.76019999999994</v>
      </c>
      <c r="AL654" s="604" t="s">
        <v>8</v>
      </c>
      <c r="AM654" s="724"/>
      <c r="AN654" s="1497"/>
    </row>
    <row r="655" spans="2:40" ht="15" thickBot="1">
      <c r="B655" s="12"/>
      <c r="C655" s="194"/>
      <c r="D655" s="194"/>
      <c r="E655" s="195" t="s">
        <v>3</v>
      </c>
      <c r="F655" s="195" t="s">
        <v>18</v>
      </c>
      <c r="G655" s="195"/>
      <c r="H655" s="194"/>
      <c r="I655" s="195" t="s">
        <v>21</v>
      </c>
      <c r="J655" s="195" t="s">
        <v>3</v>
      </c>
      <c r="K655" s="195" t="s">
        <v>27</v>
      </c>
      <c r="L655" s="195" t="s">
        <v>28</v>
      </c>
      <c r="M655" s="194"/>
      <c r="N655" s="194"/>
      <c r="O655" s="194"/>
      <c r="P655" s="194"/>
      <c r="Q655" s="195" t="s">
        <v>33</v>
      </c>
      <c r="R655" s="195" t="s">
        <v>30</v>
      </c>
      <c r="S655" s="9"/>
      <c r="U655" s="553"/>
      <c r="V655" s="292" t="s">
        <v>105</v>
      </c>
      <c r="W655" s="362">
        <v>101</v>
      </c>
      <c r="X655" s="363"/>
      <c r="Y655" s="364">
        <v>41809</v>
      </c>
      <c r="Z655" s="172">
        <v>45</v>
      </c>
      <c r="AA655" s="170" t="s">
        <v>35</v>
      </c>
      <c r="AB655" s="192">
        <v>723.4</v>
      </c>
      <c r="AC655" s="366"/>
      <c r="AD655" s="829">
        <v>41877</v>
      </c>
      <c r="AE655" s="197">
        <v>41919</v>
      </c>
      <c r="AF655" s="271">
        <v>8040</v>
      </c>
      <c r="AG655" s="198">
        <v>45100</v>
      </c>
      <c r="AH655" s="198">
        <f t="shared" si="68"/>
        <v>-100</v>
      </c>
      <c r="AI655" s="199">
        <f t="shared" si="69"/>
        <v>32625.34</v>
      </c>
      <c r="AJ655" s="197">
        <f t="shared" si="70"/>
        <v>41961</v>
      </c>
      <c r="AK655" s="782">
        <f t="shared" si="71"/>
        <v>978.76019999999994</v>
      </c>
      <c r="AL655" s="850" t="s">
        <v>8</v>
      </c>
      <c r="AM655" s="724"/>
      <c r="AN655" s="1497"/>
    </row>
    <row r="656" spans="2:40">
      <c r="B656" s="695" t="s">
        <v>467</v>
      </c>
      <c r="C656" s="563" t="s">
        <v>438</v>
      </c>
      <c r="D656" s="1397">
        <v>8</v>
      </c>
      <c r="E656" s="1286" t="s">
        <v>36</v>
      </c>
      <c r="F656" s="1285">
        <v>42683</v>
      </c>
      <c r="G656" s="1584">
        <v>1000</v>
      </c>
      <c r="H656" s="1286" t="s">
        <v>96</v>
      </c>
      <c r="I656" s="1399">
        <v>20.93</v>
      </c>
      <c r="J656" s="1400"/>
      <c r="K656" s="1844">
        <v>42713</v>
      </c>
      <c r="L656" s="1285">
        <v>42709</v>
      </c>
      <c r="M656" s="1286">
        <v>11493</v>
      </c>
      <c r="N656" s="1005">
        <v>168.91</v>
      </c>
      <c r="O656" s="1005">
        <f>(N656-G656)</f>
        <v>-831.09</v>
      </c>
      <c r="P656" s="1006">
        <f>(N656*I656)</f>
        <v>3535.2862999999998</v>
      </c>
      <c r="Q656" s="1285">
        <f>(L656+28)</f>
        <v>42737</v>
      </c>
      <c r="R656" s="1005">
        <f>(P656*0.03)</f>
        <v>106.05858899999998</v>
      </c>
      <c r="S656" s="1471"/>
      <c r="U656" s="553"/>
      <c r="V656" s="292" t="s">
        <v>105</v>
      </c>
      <c r="W656" s="362">
        <v>102</v>
      </c>
      <c r="X656" s="363"/>
      <c r="Y656" s="364">
        <v>41809</v>
      </c>
      <c r="Z656" s="172">
        <v>45</v>
      </c>
      <c r="AA656" s="170" t="s">
        <v>35</v>
      </c>
      <c r="AB656" s="192">
        <v>723.4</v>
      </c>
      <c r="AC656" s="366"/>
      <c r="AD656" s="829">
        <v>41939</v>
      </c>
      <c r="AE656" s="197">
        <v>41941</v>
      </c>
      <c r="AF656" s="271">
        <v>8219</v>
      </c>
      <c r="AG656" s="198">
        <v>45100</v>
      </c>
      <c r="AH656" s="198">
        <f t="shared" si="68"/>
        <v>-100</v>
      </c>
      <c r="AI656" s="199">
        <f t="shared" si="69"/>
        <v>32625.34</v>
      </c>
      <c r="AJ656" s="197">
        <f t="shared" si="70"/>
        <v>41983</v>
      </c>
      <c r="AK656" s="782">
        <f t="shared" si="71"/>
        <v>978.76019999999994</v>
      </c>
      <c r="AL656" s="606"/>
      <c r="AM656" s="724"/>
      <c r="AN656" s="1497"/>
    </row>
    <row r="657" spans="2:40">
      <c r="B657" s="390"/>
      <c r="C657" s="563"/>
      <c r="D657" s="480"/>
      <c r="E657" s="196"/>
      <c r="F657" s="197"/>
      <c r="G657" s="334">
        <v>831.09</v>
      </c>
      <c r="H657" s="1286" t="s">
        <v>96</v>
      </c>
      <c r="I657" s="1399">
        <v>20.93</v>
      </c>
      <c r="J657" s="1400"/>
      <c r="K657" s="1844">
        <v>42713</v>
      </c>
      <c r="L657" s="197">
        <v>42725</v>
      </c>
      <c r="M657" s="196">
        <v>11780</v>
      </c>
      <c r="N657" s="200">
        <v>757.93</v>
      </c>
      <c r="O657" s="1005">
        <f>(N657-G657)</f>
        <v>-73.160000000000082</v>
      </c>
      <c r="P657" s="1006">
        <f>(N657*I657)</f>
        <v>15863.474899999999</v>
      </c>
      <c r="Q657" s="1285">
        <f>(L657+28)</f>
        <v>42753</v>
      </c>
      <c r="R657" s="1005">
        <f>(P657*0.03)</f>
        <v>475.90424699999994</v>
      </c>
      <c r="S657" s="465"/>
      <c r="U657" s="553"/>
      <c r="V657" s="292" t="s">
        <v>105</v>
      </c>
      <c r="W657" s="222">
        <v>104</v>
      </c>
      <c r="X657" s="222"/>
      <c r="Y657" s="364">
        <v>41809</v>
      </c>
      <c r="Z657" s="172">
        <v>45</v>
      </c>
      <c r="AA657" s="170" t="s">
        <v>35</v>
      </c>
      <c r="AB657" s="192">
        <v>723.4</v>
      </c>
      <c r="AC657" s="273"/>
      <c r="AD657" s="829">
        <v>41954</v>
      </c>
      <c r="AE657" s="197">
        <f>(AD657)</f>
        <v>41954</v>
      </c>
      <c r="AF657" s="209">
        <v>8382</v>
      </c>
      <c r="AG657" s="198">
        <v>45000</v>
      </c>
      <c r="AH657" s="198">
        <f t="shared" si="68"/>
        <v>0</v>
      </c>
      <c r="AI657" s="199">
        <f t="shared" si="69"/>
        <v>32553</v>
      </c>
      <c r="AJ657" s="197">
        <f t="shared" si="70"/>
        <v>41996</v>
      </c>
      <c r="AK657" s="782">
        <f t="shared" si="71"/>
        <v>976.58999999999992</v>
      </c>
      <c r="AL657" s="783"/>
      <c r="AM657" s="724"/>
      <c r="AN657" s="1497"/>
    </row>
    <row r="658" spans="2:40">
      <c r="B658" s="1928"/>
      <c r="C658" s="1420"/>
      <c r="D658" s="1420"/>
      <c r="E658" s="1420"/>
      <c r="F658" s="1420"/>
      <c r="G658" s="1420"/>
      <c r="H658" s="1420"/>
      <c r="I658" s="1420"/>
      <c r="J658" s="1420"/>
      <c r="K658" s="1420"/>
      <c r="L658" s="1420"/>
      <c r="M658" s="1420"/>
      <c r="N658" s="1420"/>
      <c r="O658" s="1420"/>
      <c r="P658" s="1420"/>
      <c r="Q658" s="1420"/>
      <c r="R658" s="1420"/>
      <c r="S658" s="929"/>
      <c r="U658" s="553"/>
      <c r="V658" s="1172" t="s">
        <v>105</v>
      </c>
      <c r="W658" s="489">
        <v>105</v>
      </c>
      <c r="X658" s="489"/>
      <c r="Y658" s="364">
        <v>41809</v>
      </c>
      <c r="Z658" s="293">
        <v>45</v>
      </c>
      <c r="AA658" s="170" t="s">
        <v>35</v>
      </c>
      <c r="AB658" s="1173">
        <v>723.4</v>
      </c>
      <c r="AC658" s="1174"/>
      <c r="AD658" s="1175">
        <v>41975</v>
      </c>
      <c r="AE658" s="825">
        <v>41985</v>
      </c>
      <c r="AF658" s="820">
        <v>8513</v>
      </c>
      <c r="AG658" s="823">
        <v>45000</v>
      </c>
      <c r="AH658" s="823">
        <f t="shared" si="68"/>
        <v>0</v>
      </c>
      <c r="AI658" s="824">
        <f t="shared" si="69"/>
        <v>32553</v>
      </c>
      <c r="AJ658" s="825">
        <f t="shared" si="70"/>
        <v>42027</v>
      </c>
      <c r="AK658" s="879">
        <f t="shared" si="71"/>
        <v>976.58999999999992</v>
      </c>
      <c r="AL658" s="1001"/>
      <c r="AM658" s="724"/>
      <c r="AN658" s="1497"/>
    </row>
    <row r="659" spans="2:40">
      <c r="B659" s="338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465"/>
      <c r="U659" s="553"/>
      <c r="V659" s="1176" t="s">
        <v>105</v>
      </c>
      <c r="W659" s="271">
        <v>106</v>
      </c>
      <c r="X659" s="271"/>
      <c r="Y659" s="210">
        <v>41809</v>
      </c>
      <c r="Z659" s="198">
        <v>45</v>
      </c>
      <c r="AA659" s="209" t="s">
        <v>35</v>
      </c>
      <c r="AB659" s="334">
        <v>723.4</v>
      </c>
      <c r="AC659" s="340"/>
      <c r="AD659" s="520">
        <v>42010</v>
      </c>
      <c r="AE659" s="197">
        <v>42034</v>
      </c>
      <c r="AF659" s="209">
        <v>8764</v>
      </c>
      <c r="AG659" s="198">
        <v>45000</v>
      </c>
      <c r="AH659" s="198">
        <f t="shared" si="68"/>
        <v>0</v>
      </c>
      <c r="AI659" s="199">
        <f t="shared" si="69"/>
        <v>32553</v>
      </c>
      <c r="AJ659" s="197">
        <f t="shared" si="70"/>
        <v>42076</v>
      </c>
      <c r="AK659" s="200">
        <f t="shared" si="71"/>
        <v>976.58999999999992</v>
      </c>
      <c r="AL659" s="1002"/>
      <c r="AM659" s="724"/>
      <c r="AN659" s="1497"/>
    </row>
    <row r="660" spans="2:40">
      <c r="B660" s="338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182"/>
      <c r="S660" s="465"/>
      <c r="U660" s="553"/>
      <c r="V660" s="1176" t="s">
        <v>105</v>
      </c>
      <c r="W660" s="271">
        <v>107</v>
      </c>
      <c r="X660" s="271"/>
      <c r="Y660" s="210">
        <v>42030</v>
      </c>
      <c r="Z660" s="198">
        <v>45</v>
      </c>
      <c r="AA660" s="209" t="s">
        <v>35</v>
      </c>
      <c r="AB660" s="334">
        <v>763.18</v>
      </c>
      <c r="AC660" s="340"/>
      <c r="AD660" s="520">
        <v>42052</v>
      </c>
      <c r="AE660" s="197">
        <v>42096</v>
      </c>
      <c r="AF660" s="209">
        <v>9096</v>
      </c>
      <c r="AG660" s="198">
        <v>45000</v>
      </c>
      <c r="AH660" s="198">
        <f t="shared" si="68"/>
        <v>0</v>
      </c>
      <c r="AI660" s="199">
        <f t="shared" si="69"/>
        <v>34343.1</v>
      </c>
      <c r="AJ660" s="197">
        <f t="shared" si="70"/>
        <v>42138</v>
      </c>
      <c r="AK660" s="200">
        <f t="shared" si="71"/>
        <v>1030.2929999999999</v>
      </c>
      <c r="AL660" s="1002"/>
      <c r="AM660" s="724"/>
      <c r="AN660" s="1497"/>
    </row>
    <row r="661" spans="2:40">
      <c r="B661" s="338"/>
      <c r="C661" s="1419"/>
      <c r="D661" s="1840"/>
      <c r="E661" s="1840"/>
      <c r="F661" s="1861"/>
      <c r="G661" s="1840"/>
      <c r="H661" s="1840"/>
      <c r="I661" s="1862"/>
      <c r="J661" s="1840"/>
      <c r="K661" s="1863"/>
      <c r="L661" s="1861"/>
      <c r="M661" s="1840"/>
      <c r="N661" s="1948"/>
      <c r="O661" s="1424"/>
      <c r="P661" s="1425"/>
      <c r="Q661" s="1861"/>
      <c r="R661" s="1424"/>
      <c r="S661" s="465"/>
      <c r="U661" s="553"/>
      <c r="V661" s="1321" t="s">
        <v>105</v>
      </c>
      <c r="W661" s="729">
        <v>108</v>
      </c>
      <c r="X661" s="729"/>
      <c r="Y661" s="742">
        <v>42030</v>
      </c>
      <c r="Z661" s="731">
        <v>45</v>
      </c>
      <c r="AA661" s="739" t="s">
        <v>35</v>
      </c>
      <c r="AB661" s="1080">
        <v>763.18</v>
      </c>
      <c r="AC661" s="1322"/>
      <c r="AD661" s="1323">
        <v>42080</v>
      </c>
      <c r="AE661" s="735">
        <v>42129</v>
      </c>
      <c r="AF661" s="739" t="s">
        <v>78</v>
      </c>
      <c r="AG661" s="731">
        <v>45000</v>
      </c>
      <c r="AH661" s="731">
        <f t="shared" si="68"/>
        <v>0</v>
      </c>
      <c r="AI661" s="743">
        <f t="shared" si="69"/>
        <v>34343.1</v>
      </c>
      <c r="AJ661" s="735">
        <f t="shared" si="70"/>
        <v>42171</v>
      </c>
      <c r="AK661" s="733">
        <f t="shared" si="71"/>
        <v>1030.2929999999999</v>
      </c>
      <c r="AL661" s="314"/>
      <c r="AM661" s="724"/>
      <c r="AN661" s="1497"/>
    </row>
    <row r="662" spans="2:40">
      <c r="B662" s="338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82"/>
      <c r="Q662" s="182"/>
      <c r="R662" s="182"/>
      <c r="S662" s="465"/>
      <c r="U662" s="553"/>
      <c r="V662" s="1321" t="s">
        <v>105</v>
      </c>
      <c r="W662" s="729">
        <v>109</v>
      </c>
      <c r="X662" s="729"/>
      <c r="Y662" s="742">
        <v>42030</v>
      </c>
      <c r="Z662" s="731">
        <v>45</v>
      </c>
      <c r="AA662" s="739" t="s">
        <v>35</v>
      </c>
      <c r="AB662" s="1080">
        <v>763.18</v>
      </c>
      <c r="AC662" s="1322"/>
      <c r="AD662" s="1323">
        <v>42108</v>
      </c>
      <c r="AE662" s="735">
        <v>42160</v>
      </c>
      <c r="AF662" s="739" t="s">
        <v>78</v>
      </c>
      <c r="AG662" s="731">
        <v>45000</v>
      </c>
      <c r="AH662" s="731">
        <f t="shared" si="68"/>
        <v>0</v>
      </c>
      <c r="AI662" s="743">
        <f t="shared" si="69"/>
        <v>34343.1</v>
      </c>
      <c r="AJ662" s="735">
        <f t="shared" si="70"/>
        <v>42202</v>
      </c>
      <c r="AK662" s="733">
        <f t="shared" si="71"/>
        <v>1030.2929999999999</v>
      </c>
      <c r="AL662" s="314"/>
      <c r="AM662" s="724"/>
      <c r="AN662" s="1497"/>
    </row>
    <row r="663" spans="2:40">
      <c r="B663" s="338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182"/>
      <c r="S663" s="465"/>
      <c r="U663" s="553"/>
      <c r="V663" s="1176" t="s">
        <v>105</v>
      </c>
      <c r="W663" s="271">
        <v>110</v>
      </c>
      <c r="X663" s="271"/>
      <c r="Y663" s="210">
        <v>42030</v>
      </c>
      <c r="Z663" s="198">
        <v>45</v>
      </c>
      <c r="AA663" s="209" t="s">
        <v>35</v>
      </c>
      <c r="AB663" s="334">
        <v>763.18</v>
      </c>
      <c r="AC663" s="340"/>
      <c r="AD663" s="520">
        <v>42128</v>
      </c>
      <c r="AE663" s="197">
        <v>42129</v>
      </c>
      <c r="AF663" s="209">
        <v>9272</v>
      </c>
      <c r="AG663" s="198">
        <v>45000</v>
      </c>
      <c r="AH663" s="198">
        <f t="shared" si="68"/>
        <v>0</v>
      </c>
      <c r="AI663" s="199">
        <f t="shared" si="69"/>
        <v>34343.1</v>
      </c>
      <c r="AJ663" s="197">
        <f t="shared" si="70"/>
        <v>42171</v>
      </c>
      <c r="AK663" s="200">
        <f t="shared" si="71"/>
        <v>1030.2929999999999</v>
      </c>
      <c r="AL663" s="314"/>
      <c r="AM663" s="724"/>
      <c r="AN663" s="1497"/>
    </row>
    <row r="664" spans="2:40">
      <c r="B664" s="338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182"/>
      <c r="S664" s="465"/>
      <c r="U664" s="553"/>
      <c r="V664" s="1176" t="s">
        <v>105</v>
      </c>
      <c r="W664" s="271">
        <v>111</v>
      </c>
      <c r="X664" s="271"/>
      <c r="Y664" s="210">
        <v>42030</v>
      </c>
      <c r="Z664" s="198">
        <v>45</v>
      </c>
      <c r="AA664" s="209" t="s">
        <v>35</v>
      </c>
      <c r="AB664" s="334">
        <v>763.18</v>
      </c>
      <c r="AC664" s="340"/>
      <c r="AD664" s="520">
        <v>42157</v>
      </c>
      <c r="AE664" s="197">
        <v>42160</v>
      </c>
      <c r="AF664" s="209">
        <v>9424</v>
      </c>
      <c r="AG664" s="198">
        <v>45000</v>
      </c>
      <c r="AH664" s="198">
        <f t="shared" si="68"/>
        <v>0</v>
      </c>
      <c r="AI664" s="199">
        <f t="shared" si="69"/>
        <v>34343.1</v>
      </c>
      <c r="AJ664" s="197">
        <f t="shared" si="70"/>
        <v>42202</v>
      </c>
      <c r="AK664" s="200">
        <f t="shared" si="71"/>
        <v>1030.2929999999999</v>
      </c>
      <c r="AL664" s="314" t="s">
        <v>8</v>
      </c>
      <c r="AM664" s="724"/>
      <c r="AN664" s="1497"/>
    </row>
    <row r="665" spans="2:40">
      <c r="B665" s="338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465"/>
      <c r="U665" s="553"/>
      <c r="V665" s="1176" t="s">
        <v>105</v>
      </c>
      <c r="W665" s="271">
        <v>112</v>
      </c>
      <c r="X665" s="271"/>
      <c r="Y665" s="210">
        <v>42030</v>
      </c>
      <c r="Z665" s="198">
        <v>45</v>
      </c>
      <c r="AA665" s="209" t="s">
        <v>35</v>
      </c>
      <c r="AB665" s="334">
        <v>763.18</v>
      </c>
      <c r="AC665" s="340"/>
      <c r="AD665" s="520">
        <v>42185</v>
      </c>
      <c r="AE665" s="197">
        <v>42213</v>
      </c>
      <c r="AF665" s="209">
        <v>9670</v>
      </c>
      <c r="AG665" s="198">
        <v>45000</v>
      </c>
      <c r="AH665" s="198">
        <f t="shared" si="68"/>
        <v>0</v>
      </c>
      <c r="AI665" s="199">
        <f t="shared" si="69"/>
        <v>34343.1</v>
      </c>
      <c r="AJ665" s="197">
        <f t="shared" si="70"/>
        <v>42255</v>
      </c>
      <c r="AK665" s="200">
        <f t="shared" si="71"/>
        <v>1030.2929999999999</v>
      </c>
      <c r="AL665" s="314"/>
      <c r="AM665" s="724"/>
      <c r="AN665" s="1497"/>
    </row>
    <row r="666" spans="2:40" ht="15" thickBot="1">
      <c r="B666" s="325"/>
      <c r="C666" s="326"/>
      <c r="D666" s="326"/>
      <c r="E666" s="326"/>
      <c r="F666" s="326"/>
      <c r="G666" s="326"/>
      <c r="H666" s="326"/>
      <c r="I666" s="326"/>
      <c r="J666" s="326"/>
      <c r="K666" s="326"/>
      <c r="L666" s="326"/>
      <c r="M666" s="326"/>
      <c r="N666" s="326"/>
      <c r="O666" s="326"/>
      <c r="P666" s="518">
        <f>SUM(P656:P665)</f>
        <v>19398.761200000001</v>
      </c>
      <c r="Q666" s="1929"/>
      <c r="R666" s="518">
        <f>SUM(R656:R665)</f>
        <v>581.96283599999992</v>
      </c>
      <c r="S666" s="516"/>
      <c r="U666" s="553"/>
      <c r="V666" s="1176" t="s">
        <v>105</v>
      </c>
      <c r="W666" s="209">
        <v>113</v>
      </c>
      <c r="X666" s="209"/>
      <c r="Y666" s="210">
        <v>42237</v>
      </c>
      <c r="Z666" s="209">
        <v>45</v>
      </c>
      <c r="AA666" s="209" t="s">
        <v>339</v>
      </c>
      <c r="AB666" s="209">
        <v>763.18</v>
      </c>
      <c r="AC666" s="628"/>
      <c r="AD666" s="520">
        <v>42278</v>
      </c>
      <c r="AE666" s="210">
        <f>(AD666)</f>
        <v>42278</v>
      </c>
      <c r="AF666" s="209">
        <v>10034</v>
      </c>
      <c r="AG666" s="198">
        <v>45000</v>
      </c>
      <c r="AH666" s="198">
        <f t="shared" si="68"/>
        <v>0</v>
      </c>
      <c r="AI666" s="199">
        <f t="shared" si="69"/>
        <v>34343.1</v>
      </c>
      <c r="AJ666" s="197">
        <f t="shared" si="70"/>
        <v>42320</v>
      </c>
      <c r="AK666" s="200">
        <f t="shared" si="71"/>
        <v>1030.2929999999999</v>
      </c>
      <c r="AL666" s="314"/>
      <c r="AM666" s="724"/>
      <c r="AN666" s="1497"/>
    </row>
    <row r="667" spans="2:40">
      <c r="S667" s="892"/>
      <c r="U667" s="553"/>
      <c r="V667" s="1176" t="s">
        <v>105</v>
      </c>
      <c r="W667" s="209">
        <v>114</v>
      </c>
      <c r="X667" s="209"/>
      <c r="Y667" s="210">
        <v>42237</v>
      </c>
      <c r="Z667" s="209">
        <v>45</v>
      </c>
      <c r="AA667" s="209" t="s">
        <v>339</v>
      </c>
      <c r="AB667" s="209">
        <v>763.18</v>
      </c>
      <c r="AC667" s="628"/>
      <c r="AD667" s="520">
        <v>42311</v>
      </c>
      <c r="AE667" s="210">
        <f>(AD667)</f>
        <v>42311</v>
      </c>
      <c r="AF667" s="209">
        <v>10248</v>
      </c>
      <c r="AG667" s="198">
        <v>45000</v>
      </c>
      <c r="AH667" s="198">
        <f t="shared" si="68"/>
        <v>0</v>
      </c>
      <c r="AI667" s="199">
        <f t="shared" si="69"/>
        <v>34343.1</v>
      </c>
      <c r="AJ667" s="197">
        <f t="shared" si="70"/>
        <v>42353</v>
      </c>
      <c r="AK667" s="200">
        <f t="shared" si="71"/>
        <v>1030.2929999999999</v>
      </c>
      <c r="AL667" s="314"/>
    </row>
    <row r="668" spans="2:40" ht="18.600000000000001" thickBot="1">
      <c r="B668" s="1597" t="s">
        <v>489</v>
      </c>
      <c r="S668" s="892"/>
      <c r="U668" s="553"/>
      <c r="V668" s="1176" t="s">
        <v>105</v>
      </c>
      <c r="W668" s="209">
        <v>115</v>
      </c>
      <c r="X668" s="209"/>
      <c r="Y668" s="210">
        <v>42237</v>
      </c>
      <c r="Z668" s="209">
        <v>45</v>
      </c>
      <c r="AA668" s="209" t="s">
        <v>339</v>
      </c>
      <c r="AB668" s="209">
        <v>778.79</v>
      </c>
      <c r="AC668" s="628"/>
      <c r="AD668" s="520">
        <v>42339</v>
      </c>
      <c r="AE668" s="210">
        <v>42340</v>
      </c>
      <c r="AF668" s="209">
        <v>10454</v>
      </c>
      <c r="AG668" s="198">
        <v>45000</v>
      </c>
      <c r="AH668" s="198">
        <f t="shared" si="68"/>
        <v>0</v>
      </c>
      <c r="AI668" s="199">
        <f t="shared" si="69"/>
        <v>35045.550000000003</v>
      </c>
      <c r="AJ668" s="197">
        <f t="shared" si="70"/>
        <v>42382</v>
      </c>
      <c r="AK668" s="200">
        <f t="shared" si="71"/>
        <v>1051.3665000000001</v>
      </c>
      <c r="AL668" s="314"/>
    </row>
    <row r="669" spans="2:40">
      <c r="B669" s="3"/>
      <c r="C669" s="4"/>
      <c r="D669" s="4"/>
      <c r="E669" s="5" t="s">
        <v>14</v>
      </c>
      <c r="F669" s="5" t="s">
        <v>12</v>
      </c>
      <c r="G669" s="5"/>
      <c r="H669" s="4"/>
      <c r="I669" s="5" t="s">
        <v>15</v>
      </c>
      <c r="J669" s="5" t="s">
        <v>16</v>
      </c>
      <c r="K669" s="5" t="s">
        <v>12</v>
      </c>
      <c r="L669" s="5" t="s">
        <v>12</v>
      </c>
      <c r="M669" s="4"/>
      <c r="N669" s="4"/>
      <c r="O669" s="4"/>
      <c r="P669" s="4"/>
      <c r="Q669" s="5" t="s">
        <v>12</v>
      </c>
      <c r="R669" s="5" t="s">
        <v>17</v>
      </c>
      <c r="S669" s="5"/>
      <c r="U669" s="553"/>
      <c r="V669" s="1176" t="s">
        <v>105</v>
      </c>
      <c r="W669" s="209">
        <v>116</v>
      </c>
      <c r="X669" s="209"/>
      <c r="Y669" s="210">
        <v>42237</v>
      </c>
      <c r="Z669" s="209">
        <v>45</v>
      </c>
      <c r="AA669" s="209" t="s">
        <v>339</v>
      </c>
      <c r="AB669" s="209">
        <v>778.79</v>
      </c>
      <c r="AC669" s="628"/>
      <c r="AD669" s="520">
        <v>42374</v>
      </c>
      <c r="AE669" s="210">
        <v>42375</v>
      </c>
      <c r="AF669" s="209">
        <v>10646</v>
      </c>
      <c r="AG669" s="198">
        <v>45000</v>
      </c>
      <c r="AH669" s="198">
        <f t="shared" si="68"/>
        <v>0</v>
      </c>
      <c r="AI669" s="199">
        <f t="shared" si="69"/>
        <v>35045.550000000003</v>
      </c>
      <c r="AJ669" s="197">
        <f t="shared" si="70"/>
        <v>42417</v>
      </c>
      <c r="AK669" s="200">
        <f t="shared" si="71"/>
        <v>1051.3665000000001</v>
      </c>
      <c r="AL669" s="339"/>
      <c r="AM669" s="256"/>
      <c r="AN669" s="256"/>
    </row>
    <row r="670" spans="2:40">
      <c r="B670" s="7" t="s">
        <v>3</v>
      </c>
      <c r="C670" s="8" t="s">
        <v>4</v>
      </c>
      <c r="D670" s="9" t="s">
        <v>18</v>
      </c>
      <c r="E670" s="9" t="s">
        <v>19</v>
      </c>
      <c r="F670" s="9" t="s">
        <v>19</v>
      </c>
      <c r="G670" s="9" t="s">
        <v>20</v>
      </c>
      <c r="H670" s="9" t="s">
        <v>21</v>
      </c>
      <c r="I670" s="9" t="s">
        <v>22</v>
      </c>
      <c r="J670" s="9" t="s">
        <v>19</v>
      </c>
      <c r="K670" s="9" t="s">
        <v>23</v>
      </c>
      <c r="L670" s="9" t="s">
        <v>23</v>
      </c>
      <c r="M670" s="9" t="s">
        <v>24</v>
      </c>
      <c r="N670" s="9" t="s">
        <v>20</v>
      </c>
      <c r="O670" s="9" t="s">
        <v>25</v>
      </c>
      <c r="P670" s="9" t="s">
        <v>0</v>
      </c>
      <c r="Q670" s="9" t="s">
        <v>11</v>
      </c>
      <c r="R670" s="9" t="s">
        <v>11</v>
      </c>
      <c r="S670" s="9" t="s">
        <v>26</v>
      </c>
      <c r="U670" s="553"/>
      <c r="V670" s="1176" t="s">
        <v>105</v>
      </c>
      <c r="W670" s="209">
        <v>117</v>
      </c>
      <c r="X670" s="209"/>
      <c r="Y670" s="210">
        <v>42237</v>
      </c>
      <c r="Z670" s="209">
        <v>45</v>
      </c>
      <c r="AA670" s="209" t="s">
        <v>339</v>
      </c>
      <c r="AB670" s="209">
        <v>778.79</v>
      </c>
      <c r="AC670" s="628"/>
      <c r="AD670" s="520">
        <v>42402</v>
      </c>
      <c r="AE670" s="210">
        <v>42426</v>
      </c>
      <c r="AF670" s="209" t="s">
        <v>453</v>
      </c>
      <c r="AG670" s="198">
        <v>45000</v>
      </c>
      <c r="AH670" s="198">
        <f t="shared" si="68"/>
        <v>0</v>
      </c>
      <c r="AI670" s="199">
        <f t="shared" si="69"/>
        <v>35045.550000000003</v>
      </c>
      <c r="AJ670" s="197">
        <f t="shared" si="70"/>
        <v>42468</v>
      </c>
      <c r="AK670" s="200">
        <f t="shared" si="71"/>
        <v>1051.3665000000001</v>
      </c>
      <c r="AL670" s="339"/>
      <c r="AM670" s="256"/>
      <c r="AN670" s="256"/>
    </row>
    <row r="671" spans="2:40" ht="15" thickBot="1">
      <c r="B671" s="12"/>
      <c r="C671" s="194"/>
      <c r="D671" s="194"/>
      <c r="E671" s="195" t="s">
        <v>3</v>
      </c>
      <c r="F671" s="195" t="s">
        <v>18</v>
      </c>
      <c r="G671" s="195"/>
      <c r="H671" s="194"/>
      <c r="I671" s="195" t="s">
        <v>21</v>
      </c>
      <c r="J671" s="195" t="s">
        <v>3</v>
      </c>
      <c r="K671" s="195" t="s">
        <v>27</v>
      </c>
      <c r="L671" s="195" t="s">
        <v>28</v>
      </c>
      <c r="M671" s="194"/>
      <c r="N671" s="194"/>
      <c r="O671" s="194"/>
      <c r="P671" s="194"/>
      <c r="Q671" s="195" t="s">
        <v>33</v>
      </c>
      <c r="R671" s="195" t="s">
        <v>30</v>
      </c>
      <c r="S671" s="9"/>
      <c r="U671" s="553"/>
      <c r="V671" s="1176" t="s">
        <v>105</v>
      </c>
      <c r="W671" s="209">
        <v>118</v>
      </c>
      <c r="X671" s="209"/>
      <c r="Y671" s="210">
        <v>42237</v>
      </c>
      <c r="Z671" s="209">
        <v>45</v>
      </c>
      <c r="AA671" s="209" t="s">
        <v>339</v>
      </c>
      <c r="AB671" s="209">
        <v>778.79</v>
      </c>
      <c r="AC671" s="628"/>
      <c r="AD671" s="520">
        <v>42430</v>
      </c>
      <c r="AE671" s="210">
        <v>42482</v>
      </c>
      <c r="AF671" s="209">
        <v>11295</v>
      </c>
      <c r="AG671" s="198">
        <v>45000</v>
      </c>
      <c r="AH671" s="198">
        <f t="shared" si="68"/>
        <v>0</v>
      </c>
      <c r="AI671" s="199">
        <f t="shared" si="69"/>
        <v>35045.550000000003</v>
      </c>
      <c r="AJ671" s="197">
        <f t="shared" si="70"/>
        <v>42524</v>
      </c>
      <c r="AK671" s="200">
        <f t="shared" si="71"/>
        <v>1051.3665000000001</v>
      </c>
      <c r="AL671" s="1007"/>
      <c r="AM671" s="256"/>
      <c r="AN671" s="256"/>
    </row>
    <row r="672" spans="2:40">
      <c r="B672" s="1923"/>
      <c r="C672" s="1516"/>
      <c r="D672" s="1546"/>
      <c r="E672" s="1546"/>
      <c r="F672" s="1547"/>
      <c r="G672" s="1546"/>
      <c r="H672" s="1546"/>
      <c r="I672" s="1548"/>
      <c r="J672" s="1546"/>
      <c r="K672" s="1549"/>
      <c r="L672" s="1547"/>
      <c r="M672" s="1546"/>
      <c r="N672" s="1550"/>
      <c r="O672" s="1526"/>
      <c r="P672" s="1525"/>
      <c r="Q672" s="1547"/>
      <c r="R672" s="1526"/>
      <c r="S672" s="1471"/>
      <c r="U672" s="553"/>
      <c r="V672" s="1176" t="s">
        <v>105</v>
      </c>
      <c r="W672" s="820">
        <v>119</v>
      </c>
      <c r="X672" s="820"/>
      <c r="Y672" s="835">
        <v>42508</v>
      </c>
      <c r="Z672" s="820">
        <v>45</v>
      </c>
      <c r="AA672" s="820" t="s">
        <v>35</v>
      </c>
      <c r="AB672" s="820">
        <v>798.26</v>
      </c>
      <c r="AC672" s="1894"/>
      <c r="AD672" s="1895">
        <v>42514</v>
      </c>
      <c r="AE672" s="210">
        <v>42534</v>
      </c>
      <c r="AF672" s="820">
        <v>11642</v>
      </c>
      <c r="AG672" s="198">
        <v>45000</v>
      </c>
      <c r="AH672" s="198">
        <f t="shared" ref="AH672:AH677" si="72">(Z672*1000-AG672)</f>
        <v>0</v>
      </c>
      <c r="AI672" s="199">
        <f t="shared" ref="AI672:AI677" si="73">(AB672*AG672/1000)</f>
        <v>35921.699999999997</v>
      </c>
      <c r="AJ672" s="197">
        <f t="shared" ref="AJ672:AJ677" si="74">(AE672+42)</f>
        <v>42576</v>
      </c>
      <c r="AK672" s="200">
        <f t="shared" ref="AK672:AK677" si="75">(AI672*0.03)</f>
        <v>1077.6509999999998</v>
      </c>
      <c r="AL672" s="1226"/>
      <c r="AM672" s="681"/>
      <c r="AN672" s="681"/>
    </row>
    <row r="673" spans="2:40">
      <c r="B673" s="390"/>
      <c r="C673" s="563"/>
      <c r="D673" s="209"/>
      <c r="E673" s="209"/>
      <c r="F673" s="210"/>
      <c r="G673" s="209"/>
      <c r="H673" s="209"/>
      <c r="I673" s="211"/>
      <c r="J673" s="209"/>
      <c r="K673" s="212"/>
      <c r="L673" s="210"/>
      <c r="M673" s="209"/>
      <c r="N673" s="1611"/>
      <c r="O673" s="200"/>
      <c r="P673" s="199"/>
      <c r="Q673" s="210"/>
      <c r="R673" s="200"/>
      <c r="S673" s="465"/>
      <c r="U673" s="553"/>
      <c r="V673" s="1383" t="s">
        <v>105</v>
      </c>
      <c r="W673" s="355">
        <v>120</v>
      </c>
      <c r="X673" s="1860"/>
      <c r="Y673" s="1421">
        <v>42508</v>
      </c>
      <c r="Z673" s="616">
        <v>45</v>
      </c>
      <c r="AA673" s="616" t="s">
        <v>35</v>
      </c>
      <c r="AB673" s="616">
        <v>798.26</v>
      </c>
      <c r="AC673" s="1307"/>
      <c r="AD673" s="1757">
        <v>42542</v>
      </c>
      <c r="AE673" s="357">
        <f>(AD673)</f>
        <v>42542</v>
      </c>
      <c r="AF673" s="1893"/>
      <c r="AG673" s="188">
        <v>45000</v>
      </c>
      <c r="AH673" s="188">
        <f t="shared" si="72"/>
        <v>0</v>
      </c>
      <c r="AI673" s="189">
        <f t="shared" si="73"/>
        <v>35921.699999999997</v>
      </c>
      <c r="AJ673" s="187">
        <f t="shared" si="74"/>
        <v>42584</v>
      </c>
      <c r="AK673" s="185">
        <f t="shared" si="75"/>
        <v>1077.6509999999998</v>
      </c>
      <c r="AL673" s="339"/>
      <c r="AM673" s="879"/>
      <c r="AN673" s="720"/>
    </row>
    <row r="674" spans="2:40">
      <c r="B674" s="1928"/>
      <c r="C674" s="1420"/>
      <c r="D674" s="1420"/>
      <c r="E674" s="1420"/>
      <c r="F674" s="1420"/>
      <c r="G674" s="1420"/>
      <c r="H674" s="1420"/>
      <c r="I674" s="1420"/>
      <c r="J674" s="1420"/>
      <c r="K674" s="1420"/>
      <c r="L674" s="1420"/>
      <c r="M674" s="1420"/>
      <c r="N674" s="1420"/>
      <c r="O674" s="1420"/>
      <c r="P674" s="1420"/>
      <c r="Q674" s="1420"/>
      <c r="R674" s="1420"/>
      <c r="S674" s="929"/>
      <c r="U674" s="553"/>
      <c r="V674" s="1383" t="s">
        <v>105</v>
      </c>
      <c r="W674" s="355">
        <v>121</v>
      </c>
      <c r="X674" s="1860"/>
      <c r="Y674" s="1421">
        <v>42508</v>
      </c>
      <c r="Z674" s="616">
        <v>45</v>
      </c>
      <c r="AA674" s="616" t="s">
        <v>35</v>
      </c>
      <c r="AB674" s="616">
        <v>798.26</v>
      </c>
      <c r="AC674" s="1307"/>
      <c r="AD674" s="1757">
        <v>42570</v>
      </c>
      <c r="AE674" s="357">
        <f>(AD674)</f>
        <v>42570</v>
      </c>
      <c r="AF674" s="1893"/>
      <c r="AG674" s="188">
        <v>45000</v>
      </c>
      <c r="AH674" s="188">
        <f t="shared" si="72"/>
        <v>0</v>
      </c>
      <c r="AI674" s="189">
        <f t="shared" si="73"/>
        <v>35921.699999999997</v>
      </c>
      <c r="AJ674" s="187">
        <f t="shared" si="74"/>
        <v>42612</v>
      </c>
      <c r="AK674" s="185">
        <f t="shared" si="75"/>
        <v>1077.6509999999998</v>
      </c>
      <c r="AL674" s="339" t="s">
        <v>480</v>
      </c>
      <c r="AM674" s="879"/>
      <c r="AN674" s="1497"/>
    </row>
    <row r="675" spans="2:40">
      <c r="B675" s="338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465"/>
      <c r="U675" s="553"/>
      <c r="V675" s="1383" t="s">
        <v>105</v>
      </c>
      <c r="W675" s="355">
        <v>122</v>
      </c>
      <c r="X675" s="1860"/>
      <c r="Y675" s="1421">
        <v>42508</v>
      </c>
      <c r="Z675" s="616">
        <v>45</v>
      </c>
      <c r="AA675" s="616" t="s">
        <v>35</v>
      </c>
      <c r="AB675" s="616">
        <v>798.26</v>
      </c>
      <c r="AC675" s="1307"/>
      <c r="AD675" s="1757">
        <v>42605</v>
      </c>
      <c r="AE675" s="357">
        <f>(AD675)</f>
        <v>42605</v>
      </c>
      <c r="AF675" s="1893"/>
      <c r="AG675" s="188">
        <v>45000</v>
      </c>
      <c r="AH675" s="188">
        <f t="shared" si="72"/>
        <v>0</v>
      </c>
      <c r="AI675" s="189">
        <f t="shared" si="73"/>
        <v>35921.699999999997</v>
      </c>
      <c r="AJ675" s="187">
        <f t="shared" si="74"/>
        <v>42647</v>
      </c>
      <c r="AK675" s="185">
        <f t="shared" si="75"/>
        <v>1077.6509999999998</v>
      </c>
      <c r="AL675" s="339"/>
      <c r="AM675" s="879"/>
      <c r="AN675" s="1497"/>
    </row>
    <row r="676" spans="2:40">
      <c r="B676" s="338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465"/>
      <c r="U676" s="553"/>
      <c r="V676" s="1383" t="s">
        <v>105</v>
      </c>
      <c r="W676" s="355">
        <v>123</v>
      </c>
      <c r="X676" s="1860"/>
      <c r="Y676" s="1421">
        <v>42508</v>
      </c>
      <c r="Z676" s="616">
        <v>45</v>
      </c>
      <c r="AA676" s="616" t="s">
        <v>35</v>
      </c>
      <c r="AB676" s="355">
        <v>818.21</v>
      </c>
      <c r="AC676" s="1307"/>
      <c r="AD676" s="1757">
        <v>42633</v>
      </c>
      <c r="AE676" s="357">
        <f>(AD676)</f>
        <v>42633</v>
      </c>
      <c r="AF676" s="1893"/>
      <c r="AG676" s="188">
        <v>45000</v>
      </c>
      <c r="AH676" s="188">
        <f t="shared" si="72"/>
        <v>0</v>
      </c>
      <c r="AI676" s="189">
        <f t="shared" si="73"/>
        <v>36819.449999999997</v>
      </c>
      <c r="AJ676" s="187">
        <f t="shared" si="74"/>
        <v>42675</v>
      </c>
      <c r="AK676" s="185">
        <f t="shared" si="75"/>
        <v>1104.5835</v>
      </c>
      <c r="AL676" s="339"/>
      <c r="AM676" s="724"/>
      <c r="AN676" s="1497"/>
    </row>
    <row r="677" spans="2:40">
      <c r="B677" s="338"/>
      <c r="C677" s="1419"/>
      <c r="D677" s="1840"/>
      <c r="E677" s="1840"/>
      <c r="F677" s="1861"/>
      <c r="G677" s="1840"/>
      <c r="H677" s="1840"/>
      <c r="I677" s="1862"/>
      <c r="J677" s="1840"/>
      <c r="K677" s="1863"/>
      <c r="L677" s="1861"/>
      <c r="M677" s="1840"/>
      <c r="N677" s="1948"/>
      <c r="O677" s="1424"/>
      <c r="P677" s="1425"/>
      <c r="Q677" s="1861"/>
      <c r="R677" s="1424"/>
      <c r="S677" s="465"/>
      <c r="U677" s="553"/>
      <c r="V677" s="1383" t="s">
        <v>105</v>
      </c>
      <c r="W677" s="355">
        <v>124</v>
      </c>
      <c r="X677" s="1860"/>
      <c r="Y677" s="1421">
        <v>42508</v>
      </c>
      <c r="Z677" s="616">
        <v>45</v>
      </c>
      <c r="AA677" s="616" t="s">
        <v>35</v>
      </c>
      <c r="AB677" s="355">
        <v>818.21</v>
      </c>
      <c r="AC677" s="1307"/>
      <c r="AD677" s="1757">
        <v>42661</v>
      </c>
      <c r="AE677" s="357">
        <f>(AD677)</f>
        <v>42661</v>
      </c>
      <c r="AF677" s="1893"/>
      <c r="AG677" s="188">
        <v>45000</v>
      </c>
      <c r="AH677" s="188">
        <f t="shared" si="72"/>
        <v>0</v>
      </c>
      <c r="AI677" s="189">
        <f t="shared" si="73"/>
        <v>36819.449999999997</v>
      </c>
      <c r="AJ677" s="187">
        <f t="shared" si="74"/>
        <v>42703</v>
      </c>
      <c r="AK677" s="185">
        <f t="shared" si="75"/>
        <v>1104.5835</v>
      </c>
      <c r="AL677" s="339"/>
      <c r="AM677" s="724"/>
      <c r="AN677" s="1497"/>
    </row>
    <row r="678" spans="2:40">
      <c r="B678" s="338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182"/>
      <c r="S678" s="465"/>
      <c r="U678" s="553"/>
      <c r="V678" s="1859"/>
      <c r="W678" s="355"/>
      <c r="X678" s="1860"/>
      <c r="Y678" s="1860"/>
      <c r="Z678" s="1860"/>
      <c r="AA678" s="1860"/>
      <c r="AB678" s="1860"/>
      <c r="AC678" s="1307"/>
      <c r="AD678" s="1307"/>
      <c r="AE678" s="1307"/>
      <c r="AF678" s="1307"/>
      <c r="AG678" s="1307"/>
      <c r="AH678" s="1307"/>
      <c r="AI678" s="1307"/>
      <c r="AJ678" s="1307"/>
      <c r="AK678" s="1307"/>
      <c r="AL678" s="339"/>
      <c r="AM678" s="724"/>
      <c r="AN678" s="1497"/>
    </row>
    <row r="679" spans="2:40" ht="15" thickBot="1">
      <c r="B679" s="338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465"/>
      <c r="U679" s="547"/>
      <c r="V679" s="1381"/>
      <c r="W679" s="854"/>
      <c r="X679" s="854"/>
      <c r="Y679" s="854"/>
      <c r="Z679" s="854"/>
      <c r="AA679" s="854"/>
      <c r="AB679" s="854"/>
      <c r="AC679" s="1856"/>
      <c r="AD679" s="1857" t="s">
        <v>78</v>
      </c>
      <c r="AE679" s="1858"/>
      <c r="AF679" s="1858"/>
      <c r="AG679" s="1856"/>
      <c r="AH679" s="1856"/>
      <c r="AI679" s="1856"/>
      <c r="AJ679" s="1856"/>
      <c r="AK679" s="1856"/>
      <c r="AL679" s="392"/>
      <c r="AM679" s="724"/>
      <c r="AN679" s="1497"/>
    </row>
    <row r="680" spans="2:40">
      <c r="B680" s="338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182"/>
      <c r="S680" s="465"/>
      <c r="AM680" s="724"/>
      <c r="AN680" s="1497"/>
    </row>
    <row r="681" spans="2:40" ht="24" thickBot="1">
      <c r="B681" s="338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465"/>
      <c r="V681" s="94" t="s">
        <v>484</v>
      </c>
      <c r="W681" t="s">
        <v>485</v>
      </c>
      <c r="Z681" s="2"/>
      <c r="AM681" s="724"/>
      <c r="AN681" s="1497"/>
    </row>
    <row r="682" spans="2:40" ht="15" thickBot="1">
      <c r="B682" s="325"/>
      <c r="C682" s="326"/>
      <c r="D682" s="326"/>
      <c r="E682" s="326"/>
      <c r="F682" s="326"/>
      <c r="G682" s="326"/>
      <c r="H682" s="326"/>
      <c r="I682" s="326"/>
      <c r="J682" s="326"/>
      <c r="K682" s="326"/>
      <c r="L682" s="326"/>
      <c r="M682" s="326"/>
      <c r="N682" s="326"/>
      <c r="O682" s="326"/>
      <c r="P682" s="518">
        <f>SUM(P672:P681)</f>
        <v>0</v>
      </c>
      <c r="Q682" s="1929"/>
      <c r="R682" s="518">
        <f>SUM(R672:R681)</f>
        <v>0</v>
      </c>
      <c r="S682" s="516"/>
      <c r="U682" s="546"/>
      <c r="V682" s="548"/>
      <c r="W682" s="622"/>
      <c r="X682" s="281" t="s">
        <v>14</v>
      </c>
      <c r="Y682" s="281" t="s">
        <v>12</v>
      </c>
      <c r="Z682" s="281"/>
      <c r="AA682" s="227"/>
      <c r="AB682" s="281" t="s">
        <v>15</v>
      </c>
      <c r="AC682" s="281" t="s">
        <v>16</v>
      </c>
      <c r="AD682" s="229" t="s">
        <v>12</v>
      </c>
      <c r="AE682" s="151" t="s">
        <v>12</v>
      </c>
      <c r="AF682" s="4"/>
      <c r="AG682" s="4"/>
      <c r="AH682" s="4"/>
      <c r="AI682" s="297"/>
      <c r="AJ682" s="299" t="s">
        <v>12</v>
      </c>
      <c r="AK682" s="281" t="s">
        <v>17</v>
      </c>
      <c r="AL682" s="229"/>
      <c r="AM682" s="724"/>
      <c r="AN682" s="1497"/>
    </row>
    <row r="683" spans="2:40">
      <c r="S683" s="892"/>
      <c r="U683" s="179"/>
      <c r="V683" s="469" t="s">
        <v>4</v>
      </c>
      <c r="W683" s="153" t="s">
        <v>18</v>
      </c>
      <c r="X683" s="8" t="s">
        <v>19</v>
      </c>
      <c r="Y683" s="8" t="s">
        <v>19</v>
      </c>
      <c r="Z683" s="8" t="s">
        <v>20</v>
      </c>
      <c r="AA683" s="8" t="s">
        <v>21</v>
      </c>
      <c r="AB683" s="8" t="s">
        <v>22</v>
      </c>
      <c r="AC683" s="8" t="s">
        <v>19</v>
      </c>
      <c r="AD683" s="283" t="s">
        <v>23</v>
      </c>
      <c r="AE683" s="153" t="s">
        <v>23</v>
      </c>
      <c r="AF683" s="8" t="s">
        <v>24</v>
      </c>
      <c r="AG683" s="8" t="s">
        <v>20</v>
      </c>
      <c r="AH683" s="8" t="s">
        <v>25</v>
      </c>
      <c r="AI683" s="152" t="s">
        <v>0</v>
      </c>
      <c r="AJ683" s="282" t="s">
        <v>11</v>
      </c>
      <c r="AK683" s="8" t="s">
        <v>11</v>
      </c>
      <c r="AL683" s="283" t="s">
        <v>26</v>
      </c>
      <c r="AM683" s="724"/>
      <c r="AN683" s="1497"/>
    </row>
    <row r="684" spans="2:40" ht="18.600000000000001" thickBot="1">
      <c r="B684" s="1597" t="s">
        <v>490</v>
      </c>
      <c r="S684" s="892"/>
      <c r="U684" s="179"/>
      <c r="V684" s="549"/>
      <c r="W684" s="224"/>
      <c r="X684" s="8" t="s">
        <v>3</v>
      </c>
      <c r="Y684" s="8" t="s">
        <v>18</v>
      </c>
      <c r="Z684" s="8"/>
      <c r="AA684" s="10"/>
      <c r="AB684" s="8" t="s">
        <v>21</v>
      </c>
      <c r="AC684" s="8" t="s">
        <v>3</v>
      </c>
      <c r="AD684" s="283" t="s">
        <v>27</v>
      </c>
      <c r="AE684" s="153" t="s">
        <v>28</v>
      </c>
      <c r="AF684" s="10"/>
      <c r="AG684" s="10"/>
      <c r="AH684" s="10"/>
      <c r="AI684" s="298"/>
      <c r="AJ684" s="282" t="s">
        <v>29</v>
      </c>
      <c r="AK684" s="8" t="s">
        <v>30</v>
      </c>
      <c r="AL684" s="283"/>
      <c r="AM684" s="724"/>
      <c r="AN684" s="1497"/>
    </row>
    <row r="685" spans="2:40" ht="15" thickBot="1">
      <c r="B685" s="3"/>
      <c r="C685" s="4"/>
      <c r="D685" s="4"/>
      <c r="E685" s="5" t="s">
        <v>14</v>
      </c>
      <c r="F685" s="5" t="s">
        <v>12</v>
      </c>
      <c r="G685" s="5"/>
      <c r="H685" s="4"/>
      <c r="I685" s="5" t="s">
        <v>15</v>
      </c>
      <c r="J685" s="5" t="s">
        <v>16</v>
      </c>
      <c r="K685" s="5" t="s">
        <v>12</v>
      </c>
      <c r="L685" s="5" t="s">
        <v>12</v>
      </c>
      <c r="M685" s="4"/>
      <c r="N685" s="4"/>
      <c r="O685" s="4"/>
      <c r="P685" s="4"/>
      <c r="Q685" s="5" t="s">
        <v>12</v>
      </c>
      <c r="R685" s="5" t="s">
        <v>17</v>
      </c>
      <c r="S685" s="5"/>
      <c r="U685" s="547"/>
      <c r="V685" s="550"/>
      <c r="W685" s="791"/>
      <c r="X685" s="699"/>
      <c r="Y685" s="560"/>
      <c r="Z685" s="699"/>
      <c r="AA685" s="560"/>
      <c r="AB685" s="699"/>
      <c r="AC685" s="560"/>
      <c r="AD685" s="792"/>
      <c r="AE685" s="705"/>
      <c r="AF685" s="560"/>
      <c r="AG685" s="560"/>
      <c r="AH685" s="560"/>
      <c r="AI685" s="1603"/>
      <c r="AJ685" s="791"/>
      <c r="AK685" s="560"/>
      <c r="AL685" s="285"/>
      <c r="AM685" s="724"/>
      <c r="AN685" s="1497"/>
    </row>
    <row r="686" spans="2:40">
      <c r="B686" s="7" t="s">
        <v>3</v>
      </c>
      <c r="C686" s="8" t="s">
        <v>4</v>
      </c>
      <c r="D686" s="9" t="s">
        <v>18</v>
      </c>
      <c r="E686" s="9" t="s">
        <v>19</v>
      </c>
      <c r="F686" s="9" t="s">
        <v>19</v>
      </c>
      <c r="G686" s="9" t="s">
        <v>20</v>
      </c>
      <c r="H686" s="9" t="s">
        <v>21</v>
      </c>
      <c r="I686" s="9" t="s">
        <v>22</v>
      </c>
      <c r="J686" s="9" t="s">
        <v>19</v>
      </c>
      <c r="K686" s="9" t="s">
        <v>23</v>
      </c>
      <c r="L686" s="9" t="s">
        <v>23</v>
      </c>
      <c r="M686" s="9" t="s">
        <v>24</v>
      </c>
      <c r="N686" s="9" t="s">
        <v>20</v>
      </c>
      <c r="O686" s="9" t="s">
        <v>25</v>
      </c>
      <c r="P686" s="9" t="s">
        <v>0</v>
      </c>
      <c r="Q686" s="9" t="s">
        <v>11</v>
      </c>
      <c r="R686" s="9" t="s">
        <v>11</v>
      </c>
      <c r="S686" s="9" t="s">
        <v>26</v>
      </c>
      <c r="U686" s="551"/>
      <c r="V686" s="647" t="s">
        <v>432</v>
      </c>
      <c r="W686" s="470">
        <v>4</v>
      </c>
      <c r="X686" s="470" t="s">
        <v>36</v>
      </c>
      <c r="Y686" s="901">
        <v>42636</v>
      </c>
      <c r="Z686" s="470">
        <v>1000</v>
      </c>
      <c r="AA686" s="470" t="s">
        <v>96</v>
      </c>
      <c r="AB686" s="1368">
        <v>8.35</v>
      </c>
      <c r="AC686" s="470"/>
      <c r="AD686" s="902">
        <v>42640</v>
      </c>
      <c r="AE686" s="901">
        <f>(AD686)</f>
        <v>42640</v>
      </c>
      <c r="AF686" s="470">
        <v>13306</v>
      </c>
      <c r="AG686" s="538">
        <v>1091.3</v>
      </c>
      <c r="AH686" s="389">
        <f>(AG686-Z686)</f>
        <v>91.299999999999955</v>
      </c>
      <c r="AI686" s="388">
        <f>(AG686*AB686)</f>
        <v>9112.3549999999996</v>
      </c>
      <c r="AJ686" s="901">
        <f>(AE686+28)</f>
        <v>42668</v>
      </c>
      <c r="AK686" s="389">
        <f>(AI686*0.03)</f>
        <v>273.37064999999996</v>
      </c>
      <c r="AL686" s="537"/>
      <c r="AM686" s="724"/>
      <c r="AN686" s="1497"/>
    </row>
    <row r="687" spans="2:40" ht="15" thickBot="1">
      <c r="B687" s="12"/>
      <c r="C687" s="194"/>
      <c r="D687" s="194"/>
      <c r="E687" s="195" t="s">
        <v>3</v>
      </c>
      <c r="F687" s="195" t="s">
        <v>18</v>
      </c>
      <c r="G687" s="195"/>
      <c r="H687" s="194"/>
      <c r="I687" s="195" t="s">
        <v>21</v>
      </c>
      <c r="J687" s="195" t="s">
        <v>3</v>
      </c>
      <c r="K687" s="195" t="s">
        <v>27</v>
      </c>
      <c r="L687" s="195" t="s">
        <v>28</v>
      </c>
      <c r="M687" s="194"/>
      <c r="N687" s="194"/>
      <c r="O687" s="194"/>
      <c r="P687" s="194"/>
      <c r="Q687" s="195" t="s">
        <v>33</v>
      </c>
      <c r="R687" s="195" t="s">
        <v>30</v>
      </c>
      <c r="S687" s="9"/>
      <c r="U687" s="553"/>
      <c r="V687" s="1419" t="s">
        <v>432</v>
      </c>
      <c r="W687" s="1840">
        <v>5</v>
      </c>
      <c r="X687" s="1840" t="s">
        <v>36</v>
      </c>
      <c r="Y687" s="1861">
        <v>42704</v>
      </c>
      <c r="Z687" s="1840">
        <v>1000</v>
      </c>
      <c r="AA687" s="1840" t="s">
        <v>96</v>
      </c>
      <c r="AB687" s="1862">
        <v>8.35</v>
      </c>
      <c r="AC687" s="1840"/>
      <c r="AD687" s="1863">
        <v>42709</v>
      </c>
      <c r="AE687" s="1861">
        <f>(AD687)</f>
        <v>42709</v>
      </c>
      <c r="AF687" s="1840" t="s">
        <v>78</v>
      </c>
      <c r="AG687" s="1948">
        <v>1000</v>
      </c>
      <c r="AH687" s="1424">
        <f>(AG687-Z687)</f>
        <v>0</v>
      </c>
      <c r="AI687" s="1425">
        <f>(AG687*AB687)</f>
        <v>8350</v>
      </c>
      <c r="AJ687" s="1861">
        <f>(AE687+28)</f>
        <v>42737</v>
      </c>
      <c r="AK687" s="1424">
        <f>(AI687*0.03)</f>
        <v>250.5</v>
      </c>
      <c r="AL687" s="514"/>
      <c r="AM687" s="724"/>
      <c r="AN687" s="1497"/>
    </row>
    <row r="688" spans="2:40">
      <c r="B688" s="1923"/>
      <c r="C688" s="1516"/>
      <c r="D688" s="1546"/>
      <c r="E688" s="1546"/>
      <c r="F688" s="1547"/>
      <c r="G688" s="1546"/>
      <c r="H688" s="1546"/>
      <c r="I688" s="1548"/>
      <c r="J688" s="1546"/>
      <c r="K688" s="1549"/>
      <c r="L688" s="1547"/>
      <c r="M688" s="1546"/>
      <c r="N688" s="1550"/>
      <c r="O688" s="1526"/>
      <c r="P688" s="1525"/>
      <c r="Q688" s="1547"/>
      <c r="R688" s="1526"/>
      <c r="S688" s="1471"/>
      <c r="U688" s="553"/>
      <c r="V688" s="563"/>
      <c r="W688" s="480"/>
      <c r="X688" s="196"/>
      <c r="Y688" s="197"/>
      <c r="Z688" s="336"/>
      <c r="AA688" s="196"/>
      <c r="AB688" s="334"/>
      <c r="AC688" s="335"/>
      <c r="AD688" s="272"/>
      <c r="AE688" s="197"/>
      <c r="AF688" s="196"/>
      <c r="AG688" s="198"/>
      <c r="AH688" s="198"/>
      <c r="AI688" s="199"/>
      <c r="AJ688" s="197"/>
      <c r="AK688" s="200"/>
      <c r="AL688" s="514"/>
      <c r="AM688" s="724"/>
      <c r="AN688" s="1497"/>
    </row>
    <row r="689" spans="2:40">
      <c r="B689" s="390"/>
      <c r="C689" s="563"/>
      <c r="D689" s="209"/>
      <c r="E689" s="209"/>
      <c r="F689" s="210"/>
      <c r="G689" s="209"/>
      <c r="H689" s="209"/>
      <c r="I689" s="211"/>
      <c r="J689" s="209"/>
      <c r="K689" s="212"/>
      <c r="L689" s="210"/>
      <c r="M689" s="209"/>
      <c r="N689" s="1611"/>
      <c r="O689" s="200"/>
      <c r="P689" s="199"/>
      <c r="Q689" s="210"/>
      <c r="R689" s="200"/>
      <c r="S689" s="465"/>
      <c r="U689" s="553"/>
      <c r="V689" s="930"/>
      <c r="W689" s="201"/>
      <c r="X689" s="201"/>
      <c r="Y689" s="217"/>
      <c r="Z689" s="204"/>
      <c r="AA689" s="201"/>
      <c r="AB689" s="205"/>
      <c r="AC689" s="213"/>
      <c r="AD689" s="219"/>
      <c r="AE689" s="203"/>
      <c r="AF689" s="202"/>
      <c r="AG689" s="207"/>
      <c r="AH689" s="207"/>
      <c r="AI689" s="205"/>
      <c r="AJ689" s="203"/>
      <c r="AK689" s="185"/>
      <c r="AL689" s="1949"/>
      <c r="AM689" s="724"/>
      <c r="AN689" s="1497"/>
    </row>
    <row r="690" spans="2:40">
      <c r="B690" s="1928"/>
      <c r="C690" s="1420"/>
      <c r="D690" s="1420"/>
      <c r="E690" s="1420"/>
      <c r="F690" s="1420"/>
      <c r="G690" s="1420"/>
      <c r="H690" s="1420"/>
      <c r="I690" s="1420"/>
      <c r="J690" s="1420"/>
      <c r="K690" s="1420"/>
      <c r="L690" s="1420"/>
      <c r="M690" s="1420"/>
      <c r="N690" s="1420"/>
      <c r="O690" s="1420"/>
      <c r="P690" s="1420"/>
      <c r="Q690" s="1420"/>
      <c r="R690" s="1420"/>
      <c r="S690" s="929"/>
      <c r="U690" s="553"/>
      <c r="V690" s="1000"/>
      <c r="W690" s="182"/>
      <c r="X690" s="182"/>
      <c r="Y690" s="182"/>
      <c r="Z690" s="182"/>
      <c r="AA690" s="182"/>
      <c r="AB690" s="182"/>
      <c r="AC690" s="182"/>
      <c r="AD690" s="182"/>
      <c r="AE690" s="182"/>
      <c r="AF690" s="182"/>
      <c r="AG690" s="182"/>
      <c r="AH690" s="182"/>
      <c r="AI690" s="182"/>
      <c r="AJ690" s="182"/>
      <c r="AK690" s="182"/>
      <c r="AL690" s="182"/>
      <c r="AM690" s="724"/>
      <c r="AN690" s="1497"/>
    </row>
    <row r="691" spans="2:40">
      <c r="B691" s="338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465"/>
      <c r="U691" s="553"/>
      <c r="V691" s="1000"/>
      <c r="W691" s="182"/>
      <c r="X691" s="182"/>
      <c r="Y691" s="182"/>
      <c r="Z691" s="182"/>
      <c r="AA691" s="182"/>
      <c r="AB691" s="182"/>
      <c r="AC691" s="182"/>
      <c r="AD691" s="182"/>
      <c r="AE691" s="182"/>
      <c r="AF691" s="182"/>
      <c r="AG691" s="182"/>
      <c r="AH691" s="182"/>
      <c r="AI691" s="182"/>
      <c r="AJ691" s="182"/>
      <c r="AK691" s="182"/>
      <c r="AL691" s="182"/>
      <c r="AM691" s="724"/>
      <c r="AN691" s="1497"/>
    </row>
    <row r="692" spans="2:40">
      <c r="B692" s="338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2"/>
      <c r="Q692" s="182"/>
      <c r="R692" s="182"/>
      <c r="S692" s="465"/>
      <c r="U692" s="553"/>
      <c r="V692" s="1000"/>
      <c r="W692" s="182"/>
      <c r="X692" s="182"/>
      <c r="Y692" s="182"/>
      <c r="Z692" s="182"/>
      <c r="AA692" s="182"/>
      <c r="AB692" s="182"/>
      <c r="AC692" s="182"/>
      <c r="AD692" s="182"/>
      <c r="AE692" s="182"/>
      <c r="AF692" s="182"/>
      <c r="AG692" s="182"/>
      <c r="AH692" s="182"/>
      <c r="AI692" s="182"/>
      <c r="AJ692" s="182"/>
      <c r="AK692" s="182"/>
      <c r="AL692" s="182"/>
    </row>
    <row r="693" spans="2:40" ht="15" thickBot="1">
      <c r="B693" s="338"/>
      <c r="C693" s="1419"/>
      <c r="D693" s="1840"/>
      <c r="E693" s="1840"/>
      <c r="F693" s="1861"/>
      <c r="G693" s="1840"/>
      <c r="H693" s="1840"/>
      <c r="I693" s="1862"/>
      <c r="J693" s="1840"/>
      <c r="K693" s="1863"/>
      <c r="L693" s="1861"/>
      <c r="M693" s="1840"/>
      <c r="N693" s="1948"/>
      <c r="O693" s="1424"/>
      <c r="P693" s="1425"/>
      <c r="Q693" s="1861"/>
      <c r="R693" s="1424"/>
      <c r="S693" s="465"/>
      <c r="U693" s="581"/>
      <c r="V693" s="1501"/>
      <c r="W693" s="326"/>
      <c r="X693" s="326"/>
      <c r="Y693" s="326"/>
      <c r="Z693" s="326"/>
      <c r="AA693" s="326"/>
      <c r="AB693" s="326"/>
      <c r="AC693" s="326"/>
      <c r="AD693" s="326"/>
      <c r="AE693" s="326"/>
      <c r="AF693" s="326"/>
      <c r="AG693" s="326"/>
      <c r="AH693" s="326"/>
      <c r="AI693" s="326"/>
      <c r="AJ693" s="326"/>
      <c r="AK693" s="326"/>
      <c r="AL693" s="1308"/>
      <c r="AM693" s="724"/>
      <c r="AN693" s="892"/>
    </row>
    <row r="694" spans="2:40">
      <c r="B694" s="338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182"/>
      <c r="S694" s="465"/>
      <c r="AM694" s="256"/>
      <c r="AN694" s="256"/>
    </row>
    <row r="695" spans="2:40" ht="24" thickBot="1">
      <c r="B695" s="338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465"/>
      <c r="V695" s="94" t="s">
        <v>125</v>
      </c>
      <c r="W695" t="s">
        <v>239</v>
      </c>
      <c r="Z695" s="2"/>
      <c r="AB695" t="s">
        <v>111</v>
      </c>
      <c r="AD695" t="s">
        <v>240</v>
      </c>
      <c r="AM695" s="256"/>
      <c r="AN695" s="256"/>
    </row>
    <row r="696" spans="2:40">
      <c r="B696" s="338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182"/>
      <c r="S696" s="465"/>
      <c r="U696" s="546"/>
      <c r="V696" s="548"/>
      <c r="W696" s="622"/>
      <c r="X696" s="281" t="s">
        <v>14</v>
      </c>
      <c r="Y696" s="281" t="s">
        <v>12</v>
      </c>
      <c r="Z696" s="281"/>
      <c r="AA696" s="227"/>
      <c r="AB696" s="281" t="s">
        <v>15</v>
      </c>
      <c r="AC696" s="281" t="s">
        <v>16</v>
      </c>
      <c r="AD696" s="229" t="s">
        <v>12</v>
      </c>
      <c r="AE696" s="151" t="s">
        <v>12</v>
      </c>
      <c r="AF696" s="4"/>
      <c r="AG696" s="4"/>
      <c r="AH696" s="4"/>
      <c r="AI696" s="297"/>
      <c r="AJ696" s="299" t="s">
        <v>12</v>
      </c>
      <c r="AK696" s="281" t="s">
        <v>17</v>
      </c>
      <c r="AL696" s="229"/>
      <c r="AM696" s="256"/>
      <c r="AN696" s="256"/>
    </row>
    <row r="697" spans="2:40">
      <c r="B697" s="338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465"/>
      <c r="U697" s="179"/>
      <c r="V697" s="469" t="s">
        <v>4</v>
      </c>
      <c r="W697" s="153" t="s">
        <v>18</v>
      </c>
      <c r="X697" s="8" t="s">
        <v>19</v>
      </c>
      <c r="Y697" s="8" t="s">
        <v>19</v>
      </c>
      <c r="Z697" s="8" t="s">
        <v>20</v>
      </c>
      <c r="AA697" s="8" t="s">
        <v>21</v>
      </c>
      <c r="AB697" s="8" t="s">
        <v>22</v>
      </c>
      <c r="AC697" s="8" t="s">
        <v>19</v>
      </c>
      <c r="AD697" s="283" t="s">
        <v>23</v>
      </c>
      <c r="AE697" s="153" t="s">
        <v>23</v>
      </c>
      <c r="AF697" s="8" t="s">
        <v>24</v>
      </c>
      <c r="AG697" s="8" t="s">
        <v>20</v>
      </c>
      <c r="AH697" s="8" t="s">
        <v>25</v>
      </c>
      <c r="AI697" s="152" t="s">
        <v>0</v>
      </c>
      <c r="AJ697" s="282" t="s">
        <v>11</v>
      </c>
      <c r="AK697" s="8" t="s">
        <v>11</v>
      </c>
      <c r="AL697" s="283" t="s">
        <v>26</v>
      </c>
      <c r="AM697" s="681"/>
      <c r="AN697" s="681"/>
    </row>
    <row r="698" spans="2:40" ht="15" thickBot="1">
      <c r="B698" s="325"/>
      <c r="C698" s="326"/>
      <c r="D698" s="326"/>
      <c r="E698" s="326"/>
      <c r="F698" s="326"/>
      <c r="G698" s="326"/>
      <c r="H698" s="326"/>
      <c r="I698" s="326"/>
      <c r="J698" s="326"/>
      <c r="K698" s="326"/>
      <c r="L698" s="326"/>
      <c r="M698" s="326"/>
      <c r="N698" s="326"/>
      <c r="O698" s="326"/>
      <c r="P698" s="518">
        <f>SUM(P688:P697)</f>
        <v>0</v>
      </c>
      <c r="Q698" s="1929"/>
      <c r="R698" s="518">
        <f>SUM(R688:R697)</f>
        <v>0</v>
      </c>
      <c r="S698" s="516"/>
      <c r="U698" s="179"/>
      <c r="V698" s="549"/>
      <c r="W698" s="224"/>
      <c r="X698" s="8" t="s">
        <v>3</v>
      </c>
      <c r="Y698" s="8" t="s">
        <v>18</v>
      </c>
      <c r="Z698" s="8"/>
      <c r="AA698" s="10"/>
      <c r="AB698" s="8" t="s">
        <v>21</v>
      </c>
      <c r="AC698" s="8" t="s">
        <v>3</v>
      </c>
      <c r="AD698" s="283" t="s">
        <v>27</v>
      </c>
      <c r="AE698" s="153" t="s">
        <v>28</v>
      </c>
      <c r="AF698" s="10"/>
      <c r="AG698" s="10"/>
      <c r="AH698" s="10"/>
      <c r="AI698" s="298"/>
      <c r="AJ698" s="282" t="s">
        <v>29</v>
      </c>
      <c r="AK698" s="8" t="s">
        <v>30</v>
      </c>
      <c r="AL698" s="283"/>
      <c r="AM698" s="685"/>
      <c r="AN698" s="86"/>
    </row>
    <row r="699" spans="2:40" ht="15" thickBot="1">
      <c r="S699" s="892"/>
      <c r="U699" s="179"/>
      <c r="V699" s="550"/>
      <c r="W699" s="791"/>
      <c r="X699" s="699"/>
      <c r="Y699" s="560"/>
      <c r="Z699" s="699"/>
      <c r="AA699" s="560"/>
      <c r="AB699" s="699"/>
      <c r="AC699" s="560"/>
      <c r="AD699" s="792"/>
      <c r="AE699" s="705"/>
      <c r="AF699" s="560"/>
      <c r="AG699" s="560"/>
      <c r="AH699" s="560"/>
      <c r="AI699" s="1603"/>
      <c r="AJ699" s="791"/>
      <c r="AK699" s="560"/>
      <c r="AL699" s="285"/>
      <c r="AM699" s="685"/>
      <c r="AN699" s="86"/>
    </row>
    <row r="700" spans="2:40" ht="18.600000000000001" thickBot="1">
      <c r="B700" s="1597" t="s">
        <v>491</v>
      </c>
      <c r="S700" s="892"/>
      <c r="U700" s="551"/>
      <c r="V700" s="563" t="s">
        <v>322</v>
      </c>
      <c r="W700" s="1286">
        <v>11</v>
      </c>
      <c r="X700" s="1286" t="s">
        <v>74</v>
      </c>
      <c r="Y700" s="1285">
        <v>42381</v>
      </c>
      <c r="Z700" s="1584">
        <v>5</v>
      </c>
      <c r="AA700" s="1286" t="s">
        <v>35</v>
      </c>
      <c r="AB700" s="1399">
        <v>279</v>
      </c>
      <c r="AC700" s="1400"/>
      <c r="AD700" s="1267">
        <v>42381</v>
      </c>
      <c r="AE700" s="1285">
        <v>42381</v>
      </c>
      <c r="AF700" s="813">
        <v>2645</v>
      </c>
      <c r="AG700" s="1287">
        <v>5000</v>
      </c>
      <c r="AH700" s="1287">
        <f>(AG700-Z700*1000)</f>
        <v>0</v>
      </c>
      <c r="AI700" s="1006">
        <f>(AG700*AB700/1000)</f>
        <v>1395</v>
      </c>
      <c r="AJ700" s="1285">
        <f>(AE700+28)</f>
        <v>42409</v>
      </c>
      <c r="AK700" s="200">
        <f>(AI700*0.05)</f>
        <v>69.75</v>
      </c>
      <c r="AL700" s="537"/>
      <c r="AM700" s="685"/>
      <c r="AN700" s="86"/>
    </row>
    <row r="701" spans="2:40" ht="15" thickBot="1">
      <c r="B701" s="3"/>
      <c r="C701" s="4"/>
      <c r="D701" s="4"/>
      <c r="E701" s="5" t="s">
        <v>14</v>
      </c>
      <c r="F701" s="5" t="s">
        <v>12</v>
      </c>
      <c r="G701" s="5"/>
      <c r="H701" s="4"/>
      <c r="I701" s="5" t="s">
        <v>15</v>
      </c>
      <c r="J701" s="5" t="s">
        <v>16</v>
      </c>
      <c r="K701" s="5" t="s">
        <v>12</v>
      </c>
      <c r="L701" s="5" t="s">
        <v>12</v>
      </c>
      <c r="M701" s="4"/>
      <c r="N701" s="4"/>
      <c r="O701" s="4"/>
      <c r="P701" s="4"/>
      <c r="Q701" s="5" t="s">
        <v>12</v>
      </c>
      <c r="R701" s="5" t="s">
        <v>17</v>
      </c>
      <c r="S701" s="5"/>
      <c r="U701" s="581"/>
      <c r="V701" s="1735"/>
      <c r="W701" s="1736"/>
      <c r="X701" s="1737"/>
      <c r="Y701" s="1738"/>
      <c r="Z701" s="1739"/>
      <c r="AA701" s="1737"/>
      <c r="AB701" s="1740"/>
      <c r="AC701" s="1741"/>
      <c r="AD701" s="1742"/>
      <c r="AE701" s="1738"/>
      <c r="AF701" s="1737"/>
      <c r="AG701" s="1743"/>
      <c r="AH701" s="1743"/>
      <c r="AI701" s="1744"/>
      <c r="AJ701" s="1738"/>
      <c r="AK701" s="1231"/>
      <c r="AL701" s="1646"/>
      <c r="AM701" s="685"/>
      <c r="AN701" s="86"/>
    </row>
    <row r="702" spans="2:40">
      <c r="B702" s="7" t="s">
        <v>3</v>
      </c>
      <c r="C702" s="8" t="s">
        <v>4</v>
      </c>
      <c r="D702" s="9" t="s">
        <v>18</v>
      </c>
      <c r="E702" s="9" t="s">
        <v>19</v>
      </c>
      <c r="F702" s="9" t="s">
        <v>19</v>
      </c>
      <c r="G702" s="9" t="s">
        <v>20</v>
      </c>
      <c r="H702" s="9" t="s">
        <v>21</v>
      </c>
      <c r="I702" s="9" t="s">
        <v>22</v>
      </c>
      <c r="J702" s="9" t="s">
        <v>19</v>
      </c>
      <c r="K702" s="9" t="s">
        <v>23</v>
      </c>
      <c r="L702" s="9" t="s">
        <v>23</v>
      </c>
      <c r="M702" s="9" t="s">
        <v>24</v>
      </c>
      <c r="N702" s="9" t="s">
        <v>20</v>
      </c>
      <c r="O702" s="9" t="s">
        <v>25</v>
      </c>
      <c r="P702" s="9" t="s">
        <v>0</v>
      </c>
      <c r="Q702" s="9" t="s">
        <v>11</v>
      </c>
      <c r="R702" s="9" t="s">
        <v>11</v>
      </c>
      <c r="S702" s="9" t="s">
        <v>26</v>
      </c>
      <c r="V702" s="875"/>
      <c r="W702" s="876"/>
      <c r="X702" s="875"/>
      <c r="Y702" s="877"/>
      <c r="Z702" s="1730"/>
      <c r="AA702" s="875"/>
      <c r="AB702" s="1478"/>
      <c r="AC702" s="886"/>
      <c r="AD702" s="1479"/>
      <c r="AE702" s="877"/>
      <c r="AF702" s="875"/>
      <c r="AG702" s="878"/>
      <c r="AH702" s="878"/>
      <c r="AI702" s="1230"/>
      <c r="AJ702" s="877"/>
      <c r="AK702" s="879"/>
      <c r="AL702" s="1357"/>
      <c r="AM702" s="685"/>
      <c r="AN702" s="86"/>
    </row>
    <row r="703" spans="2:40" ht="24" thickBot="1">
      <c r="B703" s="12"/>
      <c r="C703" s="194"/>
      <c r="D703" s="194"/>
      <c r="E703" s="195" t="s">
        <v>3</v>
      </c>
      <c r="F703" s="195" t="s">
        <v>18</v>
      </c>
      <c r="G703" s="195"/>
      <c r="H703" s="194"/>
      <c r="I703" s="195" t="s">
        <v>21</v>
      </c>
      <c r="J703" s="195" t="s">
        <v>3</v>
      </c>
      <c r="K703" s="195" t="s">
        <v>27</v>
      </c>
      <c r="L703" s="195" t="s">
        <v>28</v>
      </c>
      <c r="M703" s="194"/>
      <c r="N703" s="194"/>
      <c r="O703" s="194"/>
      <c r="P703" s="194"/>
      <c r="Q703" s="195" t="s">
        <v>33</v>
      </c>
      <c r="R703" s="195" t="s">
        <v>30</v>
      </c>
      <c r="S703" s="9"/>
      <c r="V703" s="94" t="s">
        <v>308</v>
      </c>
      <c r="W703" t="s">
        <v>106</v>
      </c>
      <c r="Z703" s="2"/>
      <c r="AD703" t="s">
        <v>394</v>
      </c>
      <c r="AG703" t="s">
        <v>463</v>
      </c>
      <c r="AJ703" t="s">
        <v>462</v>
      </c>
      <c r="AK703" t="s">
        <v>312</v>
      </c>
      <c r="AL703" s="1492"/>
      <c r="AM703" s="879"/>
      <c r="AN703" s="86"/>
    </row>
    <row r="704" spans="2:40">
      <c r="B704" s="1923"/>
      <c r="C704" s="1516"/>
      <c r="D704" s="1546"/>
      <c r="E704" s="1546"/>
      <c r="F704" s="1547"/>
      <c r="G704" s="1546"/>
      <c r="H704" s="1546"/>
      <c r="I704" s="1548"/>
      <c r="J704" s="1546"/>
      <c r="K704" s="1549"/>
      <c r="L704" s="1547"/>
      <c r="M704" s="1546"/>
      <c r="N704" s="1550"/>
      <c r="O704" s="1526"/>
      <c r="P704" s="1525"/>
      <c r="Q704" s="1547"/>
      <c r="R704" s="1526"/>
      <c r="S704" s="1471"/>
      <c r="U704" s="546"/>
      <c r="V704" s="548"/>
      <c r="W704" s="622"/>
      <c r="X704" s="281" t="s">
        <v>14</v>
      </c>
      <c r="Y704" s="281" t="s">
        <v>12</v>
      </c>
      <c r="Z704" s="281"/>
      <c r="AA704" s="227"/>
      <c r="AB704" s="281" t="s">
        <v>15</v>
      </c>
      <c r="AC704" s="281" t="s">
        <v>16</v>
      </c>
      <c r="AD704" s="229" t="s">
        <v>12</v>
      </c>
      <c r="AE704" s="1358" t="s">
        <v>12</v>
      </c>
      <c r="AF704" s="227"/>
      <c r="AG704" s="227"/>
      <c r="AH704" s="227"/>
      <c r="AI704" s="1359"/>
      <c r="AJ704" s="299" t="s">
        <v>12</v>
      </c>
      <c r="AK704" s="281" t="s">
        <v>17</v>
      </c>
      <c r="AL704" s="229"/>
      <c r="AM704" s="879"/>
      <c r="AN704" s="86"/>
    </row>
    <row r="705" spans="2:40">
      <c r="B705" s="390"/>
      <c r="C705" s="563"/>
      <c r="D705" s="209"/>
      <c r="E705" s="209"/>
      <c r="F705" s="210"/>
      <c r="G705" s="209"/>
      <c r="H705" s="209"/>
      <c r="I705" s="211"/>
      <c r="J705" s="209"/>
      <c r="K705" s="212"/>
      <c r="L705" s="210"/>
      <c r="M705" s="209"/>
      <c r="N705" s="1611"/>
      <c r="O705" s="200"/>
      <c r="P705" s="199"/>
      <c r="Q705" s="210"/>
      <c r="R705" s="200"/>
      <c r="S705" s="465"/>
      <c r="U705" s="179"/>
      <c r="V705" s="469" t="s">
        <v>4</v>
      </c>
      <c r="W705" s="153" t="s">
        <v>18</v>
      </c>
      <c r="X705" s="8" t="s">
        <v>19</v>
      </c>
      <c r="Y705" s="8" t="s">
        <v>19</v>
      </c>
      <c r="Z705" s="8" t="s">
        <v>20</v>
      </c>
      <c r="AA705" s="8" t="s">
        <v>21</v>
      </c>
      <c r="AB705" s="8" t="s">
        <v>22</v>
      </c>
      <c r="AC705" s="8" t="s">
        <v>19</v>
      </c>
      <c r="AD705" s="283" t="s">
        <v>23</v>
      </c>
      <c r="AE705" s="153" t="s">
        <v>23</v>
      </c>
      <c r="AF705" s="8" t="s">
        <v>24</v>
      </c>
      <c r="AG705" s="8" t="s">
        <v>20</v>
      </c>
      <c r="AH705" s="8" t="s">
        <v>25</v>
      </c>
      <c r="AI705" s="152" t="s">
        <v>0</v>
      </c>
      <c r="AJ705" s="282" t="s">
        <v>11</v>
      </c>
      <c r="AK705" s="8" t="s">
        <v>11</v>
      </c>
      <c r="AL705" s="283" t="s">
        <v>26</v>
      </c>
      <c r="AM705" s="879"/>
      <c r="AN705" s="86"/>
    </row>
    <row r="706" spans="2:40">
      <c r="B706" s="1928"/>
      <c r="C706" s="1420"/>
      <c r="D706" s="1420"/>
      <c r="E706" s="1420"/>
      <c r="F706" s="1420"/>
      <c r="G706" s="1420"/>
      <c r="H706" s="1420"/>
      <c r="I706" s="1420"/>
      <c r="J706" s="1420"/>
      <c r="K706" s="1420"/>
      <c r="L706" s="1420"/>
      <c r="M706" s="1420"/>
      <c r="N706" s="1420"/>
      <c r="O706" s="1420"/>
      <c r="P706" s="1420"/>
      <c r="Q706" s="1420"/>
      <c r="R706" s="1420"/>
      <c r="S706" s="929"/>
      <c r="U706" s="179"/>
      <c r="V706" s="549"/>
      <c r="W706" s="224"/>
      <c r="X706" s="8" t="s">
        <v>3</v>
      </c>
      <c r="Y706" s="8" t="s">
        <v>18</v>
      </c>
      <c r="Z706" s="8"/>
      <c r="AA706" s="10"/>
      <c r="AB706" s="8" t="s">
        <v>21</v>
      </c>
      <c r="AC706" s="8" t="s">
        <v>3</v>
      </c>
      <c r="AD706" s="283" t="s">
        <v>27</v>
      </c>
      <c r="AE706" s="153" t="s">
        <v>28</v>
      </c>
      <c r="AF706" s="10"/>
      <c r="AG706" s="10"/>
      <c r="AH706" s="10"/>
      <c r="AI706" s="298"/>
      <c r="AJ706" s="282" t="s">
        <v>29</v>
      </c>
      <c r="AK706" s="8" t="s">
        <v>30</v>
      </c>
      <c r="AL706" s="283"/>
      <c r="AM706" s="879"/>
      <c r="AN706" s="1481"/>
    </row>
    <row r="707" spans="2:40" ht="15" thickBot="1">
      <c r="B707" s="338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182"/>
      <c r="S707" s="465"/>
      <c r="U707" s="547"/>
      <c r="V707" s="550"/>
      <c r="W707" s="791"/>
      <c r="X707" s="699"/>
      <c r="Y707" s="560"/>
      <c r="Z707" s="699"/>
      <c r="AA707" s="560"/>
      <c r="AB707" s="699"/>
      <c r="AC707" s="560"/>
      <c r="AD707" s="792"/>
      <c r="AE707" s="791"/>
      <c r="AF707" s="560"/>
      <c r="AG707" s="560"/>
      <c r="AH707" s="560"/>
      <c r="AI707" s="792"/>
      <c r="AJ707" s="791"/>
      <c r="AK707" s="560"/>
      <c r="AL707" s="285"/>
      <c r="AM707" s="879"/>
      <c r="AN707" s="1466"/>
    </row>
    <row r="708" spans="2:40">
      <c r="B708" s="338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182"/>
      <c r="S708" s="465"/>
      <c r="U708" s="551"/>
      <c r="V708" s="563" t="s">
        <v>437</v>
      </c>
      <c r="W708" s="1397">
        <v>2</v>
      </c>
      <c r="X708" s="1286" t="s">
        <v>36</v>
      </c>
      <c r="Y708" s="1285">
        <v>42278</v>
      </c>
      <c r="Z708" s="1584">
        <v>1000</v>
      </c>
      <c r="AA708" s="1286" t="s">
        <v>96</v>
      </c>
      <c r="AB708" s="1399">
        <v>19.600000000000001</v>
      </c>
      <c r="AC708" s="1400"/>
      <c r="AD708" s="1844">
        <v>42312</v>
      </c>
      <c r="AE708" s="1285">
        <v>42425</v>
      </c>
      <c r="AF708" s="1286">
        <v>4045</v>
      </c>
      <c r="AG708" s="1287">
        <v>1001</v>
      </c>
      <c r="AH708" s="1287">
        <f>(AG708-Z708)</f>
        <v>1</v>
      </c>
      <c r="AI708" s="1006">
        <f>(AG708*AB708)</f>
        <v>19619.600000000002</v>
      </c>
      <c r="AJ708" s="1285">
        <f>(AE708+28)</f>
        <v>42453</v>
      </c>
      <c r="AK708" s="200">
        <f>(AI708*0.03)</f>
        <v>588.58800000000008</v>
      </c>
      <c r="AL708" s="323"/>
      <c r="AM708" s="879"/>
      <c r="AN708" s="896"/>
    </row>
    <row r="709" spans="2:40">
      <c r="B709" s="338"/>
      <c r="C709" s="1419"/>
      <c r="D709" s="1840"/>
      <c r="E709" s="1840"/>
      <c r="F709" s="1861"/>
      <c r="G709" s="1840"/>
      <c r="H709" s="1840"/>
      <c r="I709" s="1862"/>
      <c r="J709" s="1840"/>
      <c r="K709" s="1863"/>
      <c r="L709" s="1861"/>
      <c r="M709" s="1840"/>
      <c r="N709" s="1948"/>
      <c r="O709" s="1424"/>
      <c r="P709" s="1425"/>
      <c r="Q709" s="1861"/>
      <c r="R709" s="1424"/>
      <c r="S709" s="465"/>
      <c r="U709" s="553"/>
      <c r="V709" s="563" t="s">
        <v>438</v>
      </c>
      <c r="W709" s="480">
        <v>3</v>
      </c>
      <c r="X709" s="196" t="s">
        <v>36</v>
      </c>
      <c r="Y709" s="197">
        <v>42311</v>
      </c>
      <c r="Z709" s="336">
        <v>1000</v>
      </c>
      <c r="AA709" s="196" t="s">
        <v>96</v>
      </c>
      <c r="AB709" s="334">
        <v>20.3</v>
      </c>
      <c r="AC709" s="335"/>
      <c r="AD709" s="790">
        <v>42328</v>
      </c>
      <c r="AE709" s="197">
        <v>42356</v>
      </c>
      <c r="AF709" s="196">
        <v>4623</v>
      </c>
      <c r="AG709" s="1287">
        <v>1001</v>
      </c>
      <c r="AH709" s="1287">
        <f>(AG709-Z709)</f>
        <v>1</v>
      </c>
      <c r="AI709" s="1006">
        <f>(AG709*AB709)</f>
        <v>20320.3</v>
      </c>
      <c r="AJ709" s="716">
        <f>(AE709+28)</f>
        <v>42384</v>
      </c>
      <c r="AK709" s="1005">
        <f>(AI709*0.03)</f>
        <v>609.60899999999992</v>
      </c>
      <c r="AL709" s="250"/>
      <c r="AM709" s="879"/>
      <c r="AN709" s="896"/>
    </row>
    <row r="710" spans="2:40">
      <c r="B710" s="338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182"/>
      <c r="S710" s="465"/>
      <c r="U710" s="553"/>
      <c r="V710" s="563"/>
      <c r="W710" s="480"/>
      <c r="X710" s="196"/>
      <c r="Y710" s="197"/>
      <c r="Z710" s="336"/>
      <c r="AA710" s="196"/>
      <c r="AB710" s="334"/>
      <c r="AC710" s="335"/>
      <c r="AD710" s="790"/>
      <c r="AE710" s="197"/>
      <c r="AF710" s="196"/>
      <c r="AG710" s="198"/>
      <c r="AH710" s="198"/>
      <c r="AI710" s="199"/>
      <c r="AJ710" s="341"/>
      <c r="AK710" s="200"/>
      <c r="AL710" s="300"/>
      <c r="AM710" s="879"/>
      <c r="AN710" s="896"/>
    </row>
    <row r="711" spans="2:40">
      <c r="B711" s="338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465"/>
      <c r="U711" s="553"/>
      <c r="V711" s="563"/>
      <c r="W711" s="480"/>
      <c r="X711" s="196"/>
      <c r="Y711" s="197"/>
      <c r="Z711" s="336"/>
      <c r="AA711" s="196"/>
      <c r="AB711" s="334"/>
      <c r="AC711" s="335"/>
      <c r="AD711" s="790"/>
      <c r="AE711" s="197"/>
      <c r="AF711" s="196"/>
      <c r="AG711" s="198"/>
      <c r="AH711" s="198"/>
      <c r="AI711" s="199"/>
      <c r="AJ711" s="341"/>
      <c r="AK711" s="200"/>
      <c r="AL711" s="300"/>
      <c r="AM711" s="879"/>
      <c r="AN711" s="896"/>
    </row>
    <row r="712" spans="2:40">
      <c r="B712" s="338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465"/>
      <c r="U712" s="553"/>
      <c r="V712" s="563"/>
      <c r="W712" s="480"/>
      <c r="X712" s="196"/>
      <c r="Y712" s="197"/>
      <c r="Z712" s="336"/>
      <c r="AA712" s="196"/>
      <c r="AB712" s="334"/>
      <c r="AC712" s="335"/>
      <c r="AD712" s="790"/>
      <c r="AE712" s="197"/>
      <c r="AF712" s="196"/>
      <c r="AG712" s="198"/>
      <c r="AH712" s="198"/>
      <c r="AI712" s="199"/>
      <c r="AJ712" s="341"/>
      <c r="AK712" s="200"/>
      <c r="AL712" s="300"/>
      <c r="AM712" s="1488"/>
      <c r="AN712" s="86"/>
    </row>
    <row r="713" spans="2:40">
      <c r="B713" s="338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465"/>
      <c r="U713" s="553"/>
      <c r="V713" s="563"/>
      <c r="W713" s="480"/>
      <c r="X713" s="196"/>
      <c r="Y713" s="197"/>
      <c r="Z713" s="336"/>
      <c r="AA713" s="196"/>
      <c r="AB713" s="334"/>
      <c r="AC713" s="335"/>
      <c r="AD713" s="790"/>
      <c r="AE713" s="197"/>
      <c r="AF713" s="196"/>
      <c r="AG713" s="198"/>
      <c r="AH713" s="198"/>
      <c r="AI713" s="199"/>
      <c r="AJ713" s="341"/>
      <c r="AK713" s="200"/>
      <c r="AL713" s="300"/>
      <c r="AM713" s="1488"/>
      <c r="AN713" s="86"/>
    </row>
    <row r="714" spans="2:40" ht="15" thickBot="1">
      <c r="B714" s="325"/>
      <c r="C714" s="326"/>
      <c r="D714" s="326"/>
      <c r="E714" s="326"/>
      <c r="F714" s="326"/>
      <c r="G714" s="326"/>
      <c r="H714" s="326"/>
      <c r="I714" s="326"/>
      <c r="J714" s="326"/>
      <c r="K714" s="326"/>
      <c r="L714" s="326"/>
      <c r="M714" s="326"/>
      <c r="N714" s="326"/>
      <c r="O714" s="326"/>
      <c r="P714" s="518">
        <f>SUM(P704:P713)</f>
        <v>0</v>
      </c>
      <c r="Q714" s="1929"/>
      <c r="R714" s="518">
        <f>SUM(R704:R713)</f>
        <v>0</v>
      </c>
      <c r="S714" s="516"/>
      <c r="U714" s="553"/>
      <c r="V714" s="563"/>
      <c r="W714" s="480"/>
      <c r="X714" s="196"/>
      <c r="Y714" s="197"/>
      <c r="Z714" s="336"/>
      <c r="AA714" s="196"/>
      <c r="AB714" s="334"/>
      <c r="AC714" s="335"/>
      <c r="AD714" s="790"/>
      <c r="AE714" s="197"/>
      <c r="AF714" s="196"/>
      <c r="AG714" s="198"/>
      <c r="AH714" s="198"/>
      <c r="AI714" s="199"/>
      <c r="AJ714" s="341"/>
      <c r="AK714" s="200"/>
      <c r="AL714" s="301"/>
      <c r="AM714" s="879"/>
      <c r="AN714" s="86"/>
    </row>
    <row r="715" spans="2:40">
      <c r="U715" s="553"/>
      <c r="V715" s="559"/>
      <c r="W715" s="40"/>
      <c r="X715" s="40"/>
      <c r="Y715" s="41"/>
      <c r="Z715" s="42"/>
      <c r="AA715" s="40"/>
      <c r="AB715" s="43"/>
      <c r="AC715" s="44"/>
      <c r="AD715" s="141"/>
      <c r="AE715" s="187"/>
      <c r="AF715" s="183"/>
      <c r="AG715" s="322"/>
      <c r="AH715" s="188"/>
      <c r="AI715" s="189"/>
      <c r="AJ715" s="45"/>
      <c r="AK715" s="39"/>
      <c r="AL715" s="301"/>
      <c r="AM715" s="879"/>
      <c r="AN715" s="86"/>
    </row>
    <row r="716" spans="2:40">
      <c r="U716" s="553"/>
      <c r="V716" s="559"/>
      <c r="W716" s="40"/>
      <c r="X716" s="40"/>
      <c r="Y716" s="41"/>
      <c r="Z716" s="42"/>
      <c r="AA716" s="40"/>
      <c r="AB716" s="43"/>
      <c r="AC716" s="44"/>
      <c r="AD716" s="141"/>
      <c r="AE716" s="187"/>
      <c r="AF716" s="183"/>
      <c r="AG716" s="322"/>
      <c r="AH716" s="188"/>
      <c r="AI716" s="189"/>
      <c r="AJ716" s="45"/>
      <c r="AK716" s="39"/>
      <c r="AL716" s="301"/>
      <c r="AM716" s="879"/>
      <c r="AN716" s="86"/>
    </row>
    <row r="717" spans="2:40">
      <c r="U717" s="553"/>
      <c r="V717" s="559"/>
      <c r="W717" s="40"/>
      <c r="X717" s="40"/>
      <c r="Y717" s="41"/>
      <c r="Z717" s="42"/>
      <c r="AA717" s="40"/>
      <c r="AB717" s="43"/>
      <c r="AC717" s="44"/>
      <c r="AD717" s="141"/>
      <c r="AE717" s="187"/>
      <c r="AF717" s="183"/>
      <c r="AG717" s="322"/>
      <c r="AH717" s="188"/>
      <c r="AI717" s="189"/>
      <c r="AJ717" s="45"/>
      <c r="AK717" s="39"/>
      <c r="AL717" s="301"/>
      <c r="AM717" s="724"/>
      <c r="AN717" s="86"/>
    </row>
    <row r="718" spans="2:40">
      <c r="U718" s="553"/>
      <c r="V718" s="559"/>
      <c r="W718" s="40"/>
      <c r="X718" s="40"/>
      <c r="Y718" s="41"/>
      <c r="Z718" s="42"/>
      <c r="AA718" s="40"/>
      <c r="AB718" s="43"/>
      <c r="AC718" s="44"/>
      <c r="AD718" s="141"/>
      <c r="AE718" s="187"/>
      <c r="AF718" s="183"/>
      <c r="AG718" s="322"/>
      <c r="AH718" s="188"/>
      <c r="AI718" s="189"/>
      <c r="AJ718" s="45"/>
      <c r="AK718" s="39"/>
      <c r="AL718" s="301"/>
      <c r="AM718" s="724"/>
      <c r="AN718" s="86"/>
    </row>
    <row r="719" spans="2:40">
      <c r="U719" s="553"/>
      <c r="V719" s="559"/>
      <c r="W719" s="40"/>
      <c r="X719" s="40"/>
      <c r="Y719" s="41"/>
      <c r="Z719" s="42"/>
      <c r="AA719" s="40"/>
      <c r="AB719" s="43"/>
      <c r="AC719" s="44"/>
      <c r="AD719" s="141"/>
      <c r="AE719" s="187"/>
      <c r="AF719" s="183"/>
      <c r="AG719" s="322"/>
      <c r="AH719" s="188"/>
      <c r="AI719" s="189"/>
      <c r="AJ719" s="45"/>
      <c r="AK719" s="39"/>
      <c r="AL719" s="301"/>
      <c r="AM719" s="724"/>
      <c r="AN719" s="86"/>
    </row>
    <row r="720" spans="2:40">
      <c r="U720" s="553"/>
      <c r="V720" s="559"/>
      <c r="W720" s="40"/>
      <c r="X720" s="40"/>
      <c r="Y720" s="41"/>
      <c r="Z720" s="42"/>
      <c r="AA720" s="40"/>
      <c r="AB720" s="43"/>
      <c r="AC720" s="44"/>
      <c r="AD720" s="141"/>
      <c r="AE720" s="187"/>
      <c r="AF720" s="183"/>
      <c r="AG720" s="322"/>
      <c r="AH720" s="188"/>
      <c r="AI720" s="189"/>
      <c r="AJ720" s="45"/>
      <c r="AK720" s="39"/>
      <c r="AL720" s="301"/>
      <c r="AM720" s="724"/>
    </row>
    <row r="721" spans="21:41">
      <c r="U721" s="553"/>
      <c r="V721" s="559"/>
      <c r="W721" s="40"/>
      <c r="X721" s="40"/>
      <c r="Y721" s="41"/>
      <c r="Z721" s="42"/>
      <c r="AA721" s="40"/>
      <c r="AB721" s="43"/>
      <c r="AC721" s="44"/>
      <c r="AD721" s="141"/>
      <c r="AE721" s="187"/>
      <c r="AF721" s="183"/>
      <c r="AG721" s="322"/>
      <c r="AH721" s="188"/>
      <c r="AI721" s="189"/>
      <c r="AJ721" s="45"/>
      <c r="AK721" s="39"/>
      <c r="AL721" s="301"/>
      <c r="AM721" s="724"/>
    </row>
    <row r="722" spans="21:41" ht="15" thickBot="1">
      <c r="U722" s="547"/>
      <c r="V722" s="602"/>
      <c r="W722" s="242"/>
      <c r="X722" s="242"/>
      <c r="Y722" s="243"/>
      <c r="Z722" s="244"/>
      <c r="AA722" s="245"/>
      <c r="AB722" s="246"/>
      <c r="AC722" s="247"/>
      <c r="AD722" s="556"/>
      <c r="AE722" s="456"/>
      <c r="AF722" s="457"/>
      <c r="AG722" s="458"/>
      <c r="AH722" s="459"/>
      <c r="AI722" s="460"/>
      <c r="AJ722" s="603"/>
      <c r="AK722" s="302"/>
      <c r="AL722" s="303"/>
      <c r="AM722" s="724"/>
    </row>
    <row r="723" spans="21:41">
      <c r="AM723" s="1467"/>
    </row>
    <row r="724" spans="21:41" ht="24" thickBot="1">
      <c r="V724" s="94" t="s">
        <v>466</v>
      </c>
      <c r="W724" t="s">
        <v>106</v>
      </c>
      <c r="Z724" s="2"/>
      <c r="AD724" t="s">
        <v>394</v>
      </c>
      <c r="AG724" t="s">
        <v>463</v>
      </c>
      <c r="AJ724" t="s">
        <v>462</v>
      </c>
      <c r="AK724" t="s">
        <v>312</v>
      </c>
      <c r="AL724" s="1492"/>
      <c r="AN724" s="86"/>
    </row>
    <row r="725" spans="21:41">
      <c r="U725" s="546"/>
      <c r="V725" s="548"/>
      <c r="W725" s="622"/>
      <c r="X725" s="281" t="s">
        <v>14</v>
      </c>
      <c r="Y725" s="281" t="s">
        <v>12</v>
      </c>
      <c r="Z725" s="281"/>
      <c r="AA725" s="227"/>
      <c r="AB725" s="281" t="s">
        <v>15</v>
      </c>
      <c r="AC725" s="281" t="s">
        <v>16</v>
      </c>
      <c r="AD725" s="229" t="s">
        <v>12</v>
      </c>
      <c r="AE725" s="1358" t="s">
        <v>12</v>
      </c>
      <c r="AF725" s="227"/>
      <c r="AG725" s="227"/>
      <c r="AH725" s="227"/>
      <c r="AI725" s="1359"/>
      <c r="AJ725" s="299" t="s">
        <v>12</v>
      </c>
      <c r="AK725" s="281" t="s">
        <v>17</v>
      </c>
      <c r="AL725" s="229"/>
    </row>
    <row r="726" spans="21:41">
      <c r="U726" s="179"/>
      <c r="V726" s="469" t="s">
        <v>4</v>
      </c>
      <c r="W726" s="153" t="s">
        <v>18</v>
      </c>
      <c r="X726" s="8" t="s">
        <v>19</v>
      </c>
      <c r="Y726" s="8" t="s">
        <v>19</v>
      </c>
      <c r="Z726" s="8" t="s">
        <v>20</v>
      </c>
      <c r="AA726" s="8" t="s">
        <v>21</v>
      </c>
      <c r="AB726" s="8" t="s">
        <v>22</v>
      </c>
      <c r="AC726" s="8" t="s">
        <v>19</v>
      </c>
      <c r="AD726" s="283" t="s">
        <v>23</v>
      </c>
      <c r="AE726" s="153" t="s">
        <v>23</v>
      </c>
      <c r="AF726" s="8" t="s">
        <v>24</v>
      </c>
      <c r="AG726" s="8" t="s">
        <v>20</v>
      </c>
      <c r="AH726" s="8" t="s">
        <v>25</v>
      </c>
      <c r="AI726" s="152" t="s">
        <v>0</v>
      </c>
      <c r="AJ726" s="282" t="s">
        <v>11</v>
      </c>
      <c r="AK726" s="8" t="s">
        <v>11</v>
      </c>
      <c r="AL726" s="283" t="s">
        <v>26</v>
      </c>
    </row>
    <row r="727" spans="21:41">
      <c r="U727" s="179"/>
      <c r="V727" s="549"/>
      <c r="W727" s="224"/>
      <c r="X727" s="8" t="s">
        <v>3</v>
      </c>
      <c r="Y727" s="8" t="s">
        <v>18</v>
      </c>
      <c r="Z727" s="8"/>
      <c r="AA727" s="10"/>
      <c r="AB727" s="8" t="s">
        <v>21</v>
      </c>
      <c r="AC727" s="8" t="s">
        <v>3</v>
      </c>
      <c r="AD727" s="283" t="s">
        <v>27</v>
      </c>
      <c r="AE727" s="153" t="s">
        <v>28</v>
      </c>
      <c r="AF727" s="10"/>
      <c r="AG727" s="10"/>
      <c r="AH727" s="10"/>
      <c r="AI727" s="298"/>
      <c r="AJ727" s="282" t="s">
        <v>29</v>
      </c>
      <c r="AK727" s="8" t="s">
        <v>30</v>
      </c>
      <c r="AL727" s="283"/>
      <c r="AM727" s="256"/>
      <c r="AN727" s="256"/>
    </row>
    <row r="728" spans="21:41" ht="15" thickBot="1">
      <c r="U728" s="547"/>
      <c r="V728" s="550"/>
      <c r="W728" s="791"/>
      <c r="X728" s="699"/>
      <c r="Y728" s="560"/>
      <c r="Z728" s="699"/>
      <c r="AA728" s="560"/>
      <c r="AB728" s="699"/>
      <c r="AC728" s="560"/>
      <c r="AD728" s="792"/>
      <c r="AE728" s="791"/>
      <c r="AF728" s="560"/>
      <c r="AG728" s="560"/>
      <c r="AH728" s="560"/>
      <c r="AI728" s="792"/>
      <c r="AJ728" s="791"/>
      <c r="AK728" s="560"/>
      <c r="AL728" s="285"/>
      <c r="AM728" s="256"/>
      <c r="AN728" s="256"/>
    </row>
    <row r="729" spans="21:41">
      <c r="U729" s="551"/>
      <c r="V729" s="563" t="s">
        <v>438</v>
      </c>
      <c r="W729" s="480">
        <v>1</v>
      </c>
      <c r="X729" s="196" t="s">
        <v>36</v>
      </c>
      <c r="Y729" s="197">
        <v>42591</v>
      </c>
      <c r="Z729" s="336">
        <v>1000</v>
      </c>
      <c r="AA729" s="196" t="s">
        <v>96</v>
      </c>
      <c r="AB729" s="334">
        <v>20.3</v>
      </c>
      <c r="AC729" s="335"/>
      <c r="AD729" s="790">
        <v>42607</v>
      </c>
      <c r="AE729" s="197">
        <v>42618</v>
      </c>
      <c r="AF729" s="196">
        <v>9996</v>
      </c>
      <c r="AG729" s="1005">
        <v>42.92</v>
      </c>
      <c r="AH729" s="1005">
        <f>(AG729-Z729)</f>
        <v>-957.08</v>
      </c>
      <c r="AI729" s="1006">
        <f>(AG729*AB729)</f>
        <v>871.27600000000007</v>
      </c>
      <c r="AJ729" s="382">
        <f>(AE729+28)</f>
        <v>42646</v>
      </c>
      <c r="AK729" s="1005">
        <f>(AI729*0.03)</f>
        <v>26.138280000000002</v>
      </c>
      <c r="AL729" s="323"/>
      <c r="AM729" s="256"/>
      <c r="AN729" s="256"/>
    </row>
    <row r="730" spans="21:41">
      <c r="U730" s="553"/>
      <c r="V730" s="1241"/>
      <c r="W730" s="628"/>
      <c r="X730" s="628"/>
      <c r="Y730" s="628"/>
      <c r="Z730" s="209">
        <v>957.08</v>
      </c>
      <c r="AA730" s="209" t="s">
        <v>96</v>
      </c>
      <c r="AB730" s="211">
        <v>20.3</v>
      </c>
      <c r="AC730" s="209"/>
      <c r="AD730" s="210">
        <v>42607</v>
      </c>
      <c r="AE730" s="210">
        <v>42625</v>
      </c>
      <c r="AF730" s="209">
        <v>10110</v>
      </c>
      <c r="AG730" s="209">
        <v>927.61</v>
      </c>
      <c r="AH730" s="1005">
        <f>(AG730-Z730)</f>
        <v>-29.470000000000027</v>
      </c>
      <c r="AI730" s="1006">
        <f>(AG730*AB730)</f>
        <v>18830.483</v>
      </c>
      <c r="AJ730" s="1285">
        <f>(AE730+28)</f>
        <v>42653</v>
      </c>
      <c r="AK730" s="1005">
        <f>(AI730*0.03)</f>
        <v>564.91449</v>
      </c>
      <c r="AL730" s="250"/>
      <c r="AM730" s="681"/>
      <c r="AN730" s="681"/>
    </row>
    <row r="731" spans="21:41">
      <c r="U731" s="553"/>
      <c r="V731" s="563" t="s">
        <v>438</v>
      </c>
      <c r="W731" s="1397">
        <v>8</v>
      </c>
      <c r="X731" s="1286" t="s">
        <v>36</v>
      </c>
      <c r="Y731" s="1285">
        <v>42683</v>
      </c>
      <c r="Z731" s="1584">
        <v>1000</v>
      </c>
      <c r="AA731" s="1286" t="s">
        <v>96</v>
      </c>
      <c r="AB731" s="1399">
        <v>20.93</v>
      </c>
      <c r="AC731" s="1400"/>
      <c r="AD731" s="1844">
        <v>42713</v>
      </c>
      <c r="AE731" s="1285">
        <v>42709</v>
      </c>
      <c r="AF731" s="1286">
        <v>11493</v>
      </c>
      <c r="AG731" s="1005">
        <v>168.91</v>
      </c>
      <c r="AH731" s="1005">
        <f>(AG731-Z731)</f>
        <v>-831.09</v>
      </c>
      <c r="AI731" s="1006">
        <f>(AG731*AB731)</f>
        <v>3535.2862999999998</v>
      </c>
      <c r="AJ731" s="1285">
        <f>(AE731+28)</f>
        <v>42737</v>
      </c>
      <c r="AK731" s="1005">
        <f>(AI731*0.03)</f>
        <v>106.05858899999998</v>
      </c>
      <c r="AL731" s="300"/>
      <c r="AM731" s="879"/>
      <c r="AN731" s="1498"/>
      <c r="AO731" s="256"/>
    </row>
    <row r="732" spans="21:41">
      <c r="U732" s="553"/>
      <c r="V732" s="563"/>
      <c r="W732" s="480"/>
      <c r="X732" s="196"/>
      <c r="Y732" s="197"/>
      <c r="Z732" s="334">
        <v>831.09</v>
      </c>
      <c r="AA732" s="1286" t="s">
        <v>96</v>
      </c>
      <c r="AB732" s="1399">
        <v>20.93</v>
      </c>
      <c r="AC732" s="1400"/>
      <c r="AD732" s="1844">
        <v>42713</v>
      </c>
      <c r="AE732" s="197">
        <v>42725</v>
      </c>
      <c r="AF732" s="196">
        <v>11780</v>
      </c>
      <c r="AG732" s="200">
        <v>757.93</v>
      </c>
      <c r="AH732" s="1005">
        <f>(AG732-Z732)</f>
        <v>-73.160000000000082</v>
      </c>
      <c r="AI732" s="1006">
        <f>(AG732*AB732)</f>
        <v>15863.474899999999</v>
      </c>
      <c r="AJ732" s="1285">
        <f>(AE732+28)</f>
        <v>42753</v>
      </c>
      <c r="AK732" s="1005">
        <f>(AI732*0.03)</f>
        <v>475.90424699999994</v>
      </c>
      <c r="AL732" s="300"/>
      <c r="AM732" s="879"/>
      <c r="AN732" s="1357"/>
      <c r="AO732" s="256"/>
    </row>
    <row r="733" spans="21:41">
      <c r="U733" s="553"/>
      <c r="V733" s="563"/>
      <c r="W733" s="480"/>
      <c r="X733" s="196"/>
      <c r="Y733" s="197"/>
      <c r="Z733" s="336"/>
      <c r="AA733" s="196"/>
      <c r="AB733" s="334"/>
      <c r="AC733" s="335"/>
      <c r="AD733" s="790"/>
      <c r="AE733" s="197"/>
      <c r="AF733" s="196"/>
      <c r="AG733" s="200"/>
      <c r="AH733" s="198"/>
      <c r="AI733" s="199"/>
      <c r="AJ733" s="341"/>
      <c r="AK733" s="200"/>
      <c r="AL733" s="300"/>
      <c r="AM733" s="724"/>
      <c r="AN733" s="1357"/>
      <c r="AO733" s="256"/>
    </row>
    <row r="734" spans="21:41">
      <c r="U734" s="553"/>
      <c r="V734" s="563"/>
      <c r="W734" s="480"/>
      <c r="X734" s="196"/>
      <c r="Y734" s="197"/>
      <c r="Z734" s="336"/>
      <c r="AA734" s="196"/>
      <c r="AB734" s="334"/>
      <c r="AC734" s="335"/>
      <c r="AD734" s="790"/>
      <c r="AE734" s="197"/>
      <c r="AF734" s="196"/>
      <c r="AG734" s="198"/>
      <c r="AH734" s="198"/>
      <c r="AI734" s="199"/>
      <c r="AJ734" s="341"/>
      <c r="AK734" s="200"/>
      <c r="AL734" s="300"/>
      <c r="AM734" s="724"/>
      <c r="AN734" s="1357"/>
      <c r="AO734" s="681"/>
    </row>
    <row r="735" spans="21:41">
      <c r="U735" s="553"/>
      <c r="V735" s="563"/>
      <c r="W735" s="480"/>
      <c r="X735" s="196"/>
      <c r="Y735" s="197"/>
      <c r="Z735" s="336"/>
      <c r="AA735" s="196"/>
      <c r="AB735" s="334"/>
      <c r="AC735" s="335"/>
      <c r="AD735" s="790"/>
      <c r="AE735" s="197"/>
      <c r="AF735" s="196"/>
      <c r="AG735" s="198"/>
      <c r="AH735" s="198"/>
      <c r="AI735" s="199"/>
      <c r="AJ735" s="341"/>
      <c r="AK735" s="200"/>
      <c r="AL735" s="301"/>
      <c r="AM735" s="724"/>
      <c r="AN735" s="1357"/>
      <c r="AO735" s="1357"/>
    </row>
    <row r="736" spans="21:41">
      <c r="U736" s="553"/>
      <c r="V736" s="559"/>
      <c r="W736" s="40"/>
      <c r="X736" s="40"/>
      <c r="Y736" s="41"/>
      <c r="Z736" s="42"/>
      <c r="AA736" s="40"/>
      <c r="AB736" s="43"/>
      <c r="AC736" s="44"/>
      <c r="AD736" s="141"/>
      <c r="AE736" s="187"/>
      <c r="AF736" s="183"/>
      <c r="AG736" s="322"/>
      <c r="AH736" s="188"/>
      <c r="AI736" s="189"/>
      <c r="AJ736" s="45"/>
      <c r="AK736" s="39"/>
      <c r="AL736" s="301"/>
      <c r="AM736" s="724"/>
      <c r="AN736" s="2"/>
      <c r="AO736" s="1357"/>
    </row>
    <row r="737" spans="21:41">
      <c r="U737" s="553"/>
      <c r="V737" s="559"/>
      <c r="W737" s="40"/>
      <c r="X737" s="40"/>
      <c r="Y737" s="41"/>
      <c r="Z737" s="42"/>
      <c r="AA737" s="40"/>
      <c r="AB737" s="43"/>
      <c r="AC737" s="44"/>
      <c r="AD737" s="141"/>
      <c r="AE737" s="187"/>
      <c r="AF737" s="183"/>
      <c r="AG737" s="322"/>
      <c r="AH737" s="188"/>
      <c r="AI737" s="189"/>
      <c r="AJ737" s="45"/>
      <c r="AK737" s="39"/>
      <c r="AL737" s="301"/>
      <c r="AM737" s="724"/>
      <c r="AN737" s="2"/>
      <c r="AO737" s="1357"/>
    </row>
    <row r="738" spans="21:41" ht="15" thickBot="1">
      <c r="U738" s="581"/>
      <c r="V738" s="1974"/>
      <c r="W738" s="245"/>
      <c r="X738" s="245"/>
      <c r="Y738" s="555"/>
      <c r="Z738" s="1975"/>
      <c r="AA738" s="245"/>
      <c r="AB738" s="246"/>
      <c r="AC738" s="247"/>
      <c r="AD738" s="556"/>
      <c r="AE738" s="456"/>
      <c r="AF738" s="457"/>
      <c r="AG738" s="458"/>
      <c r="AH738" s="459"/>
      <c r="AI738" s="460"/>
      <c r="AJ738" s="603"/>
      <c r="AK738" s="302"/>
      <c r="AL738" s="303"/>
      <c r="AM738" s="724"/>
      <c r="AN738" s="2"/>
      <c r="AO738" s="1357"/>
    </row>
    <row r="739" spans="21:41">
      <c r="AM739" s="724"/>
      <c r="AN739" s="2"/>
      <c r="AO739" s="1357"/>
    </row>
    <row r="740" spans="21:41">
      <c r="AM740" s="724"/>
      <c r="AN740" s="2"/>
      <c r="AO740" s="1357"/>
    </row>
    <row r="741" spans="21:41">
      <c r="AO741" s="2"/>
    </row>
    <row r="742" spans="21:41">
      <c r="AO742" s="2"/>
    </row>
    <row r="743" spans="21:41">
      <c r="AM743" s="256"/>
      <c r="AN743" s="256"/>
      <c r="AO743" s="2"/>
    </row>
    <row r="744" spans="21:41">
      <c r="AM744" s="256"/>
      <c r="AN744" s="256"/>
      <c r="AO744" s="2"/>
    </row>
    <row r="745" spans="21:41">
      <c r="AM745" s="256"/>
      <c r="AN745" s="256"/>
      <c r="AO745" s="2"/>
    </row>
    <row r="746" spans="21:41">
      <c r="AM746" s="681"/>
      <c r="AN746" s="681"/>
      <c r="AO746" s="2"/>
    </row>
    <row r="747" spans="21:41">
      <c r="AM747" s="879"/>
      <c r="AN747" s="1498"/>
      <c r="AO747" s="2"/>
    </row>
    <row r="748" spans="21:41">
      <c r="AM748" s="879"/>
      <c r="AN748" s="1357"/>
      <c r="AO748" s="2"/>
    </row>
    <row r="749" spans="21:41">
      <c r="AM749" s="879"/>
      <c r="AN749" s="1357"/>
      <c r="AO749" s="2"/>
    </row>
    <row r="750" spans="21:41">
      <c r="AM750" s="879"/>
      <c r="AN750" s="1357"/>
    </row>
    <row r="751" spans="21:41">
      <c r="AM751" s="879"/>
      <c r="AN751" s="1357"/>
    </row>
    <row r="752" spans="21:41">
      <c r="AM752" s="879"/>
      <c r="AN752" s="2"/>
    </row>
    <row r="753" spans="39:40">
      <c r="AM753" s="879"/>
      <c r="AN753" s="2"/>
    </row>
    <row r="754" spans="39:40">
      <c r="AM754" s="879"/>
      <c r="AN754" s="2"/>
    </row>
    <row r="755" spans="39:40">
      <c r="AM755" s="879"/>
      <c r="AN755" s="2"/>
    </row>
    <row r="756" spans="39:40">
      <c r="AM756" s="879"/>
      <c r="AN756" s="2"/>
    </row>
    <row r="758" spans="39:40">
      <c r="AN758" s="1356"/>
    </row>
    <row r="759" spans="39:40">
      <c r="AM759" s="256"/>
      <c r="AN759" s="256"/>
    </row>
    <row r="760" spans="39:40">
      <c r="AM760" s="256"/>
      <c r="AN760" s="256"/>
    </row>
    <row r="761" spans="39:40">
      <c r="AM761" s="256"/>
      <c r="AN761" s="256"/>
    </row>
    <row r="762" spans="39:40">
      <c r="AM762" s="681"/>
      <c r="AN762" s="681"/>
    </row>
    <row r="763" spans="39:40">
      <c r="AM763" s="879"/>
      <c r="AN763" s="1357"/>
    </row>
    <row r="764" spans="39:40">
      <c r="AM764" s="879"/>
      <c r="AN764" s="1357"/>
    </row>
    <row r="765" spans="39:40">
      <c r="AM765" s="879"/>
      <c r="AN765" s="1357"/>
    </row>
    <row r="766" spans="39:40">
      <c r="AM766" s="879"/>
      <c r="AN766" s="1357"/>
    </row>
    <row r="767" spans="39:40">
      <c r="AM767" s="879"/>
      <c r="AN767" s="1357"/>
    </row>
    <row r="768" spans="39:40">
      <c r="AM768" s="879"/>
      <c r="AN768" s="1357"/>
    </row>
    <row r="769" spans="39:40">
      <c r="AM769" s="879"/>
      <c r="AN769" s="2"/>
    </row>
    <row r="770" spans="39:40">
      <c r="AM770" s="724"/>
      <c r="AN770" s="2"/>
    </row>
    <row r="771" spans="39:40">
      <c r="AM771" s="685"/>
      <c r="AN771" s="2"/>
    </row>
    <row r="772" spans="39:40">
      <c r="AM772" s="685"/>
      <c r="AN772" s="2"/>
    </row>
    <row r="773" spans="39:40">
      <c r="AM773" s="685"/>
      <c r="AN773" s="2"/>
    </row>
    <row r="774" spans="39:40">
      <c r="AM774" s="685"/>
      <c r="AN774" s="2"/>
    </row>
    <row r="775" spans="39:40">
      <c r="AM775" s="685"/>
      <c r="AN775" s="2"/>
    </row>
    <row r="776" spans="39:40">
      <c r="AM776" s="685"/>
      <c r="AN776" s="2"/>
    </row>
    <row r="777" spans="39:40">
      <c r="AM777" s="685"/>
      <c r="AN777" s="2"/>
    </row>
    <row r="780" spans="39:40">
      <c r="AM780" s="256"/>
      <c r="AN780" s="256"/>
    </row>
    <row r="781" spans="39:40">
      <c r="AM781" s="256"/>
      <c r="AN781" s="256"/>
    </row>
    <row r="782" spans="39:40">
      <c r="AM782" s="256"/>
      <c r="AN782" s="256"/>
    </row>
    <row r="783" spans="39:40">
      <c r="AM783" s="681"/>
      <c r="AN783" s="681"/>
    </row>
    <row r="784" spans="39:40">
      <c r="AM784" s="879"/>
      <c r="AN784" s="1357"/>
    </row>
    <row r="785" spans="39:40">
      <c r="AM785" s="879"/>
      <c r="AN785" s="1357"/>
    </row>
    <row r="786" spans="39:40">
      <c r="AM786" s="879"/>
      <c r="AN786" s="1357"/>
    </row>
    <row r="787" spans="39:40">
      <c r="AM787" s="879"/>
      <c r="AN787" s="1357"/>
    </row>
    <row r="788" spans="39:40">
      <c r="AM788" s="879"/>
      <c r="AN788" s="1357"/>
    </row>
    <row r="789" spans="39:40">
      <c r="AM789" s="879"/>
      <c r="AN789" s="1357"/>
    </row>
    <row r="790" spans="39:40">
      <c r="AM790" s="879"/>
      <c r="AN790" s="2"/>
    </row>
    <row r="791" spans="39:40">
      <c r="AM791" s="685"/>
      <c r="AN791" s="2"/>
    </row>
    <row r="792" spans="39:40">
      <c r="AM792" s="685"/>
      <c r="AN792" s="2"/>
    </row>
    <row r="793" spans="39:40">
      <c r="AM793" s="685"/>
      <c r="AN793" s="2"/>
    </row>
    <row r="794" spans="39:40">
      <c r="AM794" s="685"/>
      <c r="AN794" s="2"/>
    </row>
    <row r="795" spans="39:40">
      <c r="AM795" s="685"/>
      <c r="AN795" s="2"/>
    </row>
    <row r="796" spans="39:40">
      <c r="AM796" s="685"/>
      <c r="AN796" s="2"/>
    </row>
    <row r="797" spans="39:40">
      <c r="AM797" s="685"/>
      <c r="AN797" s="2"/>
    </row>
    <row r="798" spans="39:40">
      <c r="AM798" s="685"/>
      <c r="AN798" s="2"/>
    </row>
  </sheetData>
  <pageMargins left="0" right="0" top="0" bottom="0" header="0" footer="0"/>
  <pageSetup paperSize="9" fitToWidth="0" fitToHeight="0" pageOrder="overThenDown" orientation="portrait" r:id="rId1"/>
  <headerFooter>
    <oddHeader>&amp;C&amp;A</oddHeader>
    <oddFooter>&amp;CPágina &amp;P</oddFooter>
  </headerFooter>
  <ignoredErrors>
    <ignoredError sqref="D430:D432 D414:D420 D391:D402 D195 W135:W137 D197 W173 D464:D471" numberStoredAsText="1"/>
    <ignoredError sqref="Q393 Q39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X2058"/>
  <sheetViews>
    <sheetView topLeftCell="A200" zoomScale="25" zoomScaleNormal="25" workbookViewId="0">
      <selection activeCell="AY762" sqref="AY762:BN762"/>
    </sheetView>
  </sheetViews>
  <sheetFormatPr defaultRowHeight="14.4"/>
  <cols>
    <col min="1" max="1" width="1.21875" customWidth="1"/>
    <col min="2" max="2" width="19" customWidth="1"/>
    <col min="3" max="13" width="10.77734375" customWidth="1"/>
    <col min="14" max="14" width="13.44140625" customWidth="1"/>
    <col min="15" max="15" width="1.21875" customWidth="1"/>
    <col min="16" max="16" width="22.21875" customWidth="1"/>
    <col min="17" max="17" width="38.21875" customWidth="1"/>
    <col min="18" max="18" width="7.77734375" customWidth="1"/>
    <col min="19" max="19" width="10" customWidth="1"/>
    <col min="20" max="20" width="10.21875" customWidth="1"/>
    <col min="21" max="21" width="6.5546875" customWidth="1"/>
    <col min="22" max="22" width="5" customWidth="1"/>
    <col min="23" max="23" width="8.77734375" customWidth="1"/>
    <col min="24" max="24" width="6.77734375" hidden="1" customWidth="1"/>
    <col min="25" max="25" width="13.21875" customWidth="1"/>
    <col min="26" max="26" width="9.77734375" customWidth="1"/>
    <col min="27" max="27" width="8" customWidth="1"/>
    <col min="28" max="28" width="11.77734375" customWidth="1"/>
    <col min="29" max="29" width="7.77734375" customWidth="1"/>
    <col min="30" max="30" width="11.21875" customWidth="1"/>
    <col min="31" max="31" width="10.5546875" customWidth="1"/>
    <col min="32" max="32" width="24.5546875" style="677" customWidth="1"/>
    <col min="33" max="33" width="1" style="677" customWidth="1"/>
    <col min="34" max="34" width="1.44140625" customWidth="1"/>
    <col min="35" max="35" width="1" customWidth="1"/>
    <col min="36" max="36" width="46.5546875" customWidth="1"/>
    <col min="37" max="37" width="9" customWidth="1"/>
    <col min="38" max="38" width="10.77734375" customWidth="1"/>
    <col min="39" max="39" width="12.77734375" customWidth="1"/>
    <col min="40" max="40" width="11" customWidth="1"/>
    <col min="41" max="41" width="5.21875" customWidth="1"/>
    <col min="42" max="42" width="10" customWidth="1"/>
    <col min="43" max="43" width="7.44140625" hidden="1" customWidth="1"/>
    <col min="44" max="44" width="13" customWidth="1"/>
    <col min="45" max="45" width="15.21875" customWidth="1"/>
    <col min="46" max="46" width="14.21875" customWidth="1"/>
    <col min="47" max="47" width="11.77734375" customWidth="1"/>
    <col min="48" max="48" width="8.44140625" customWidth="1"/>
    <col min="49" max="49" width="9.77734375" customWidth="1"/>
    <col min="50" max="50" width="9.5546875" customWidth="1"/>
    <col min="51" max="51" width="30.21875" customWidth="1"/>
    <col min="52" max="52" width="2.21875" customWidth="1"/>
    <col min="53" max="53" width="21.21875" customWidth="1"/>
    <col min="54" max="54" width="33.5546875" customWidth="1"/>
    <col min="55" max="55" width="7" customWidth="1"/>
    <col min="56" max="56" width="9.21875" customWidth="1"/>
    <col min="57" max="57" width="10" customWidth="1"/>
    <col min="58" max="58" width="9.21875" customWidth="1"/>
    <col min="59" max="59" width="4.77734375" customWidth="1"/>
    <col min="60" max="60" width="6.77734375" customWidth="1"/>
    <col min="61" max="61" width="10.44140625" customWidth="1"/>
    <col min="62" max="62" width="11.77734375" customWidth="1"/>
    <col min="63" max="63" width="9.77734375" customWidth="1"/>
    <col min="64" max="64" width="8.21875" customWidth="1"/>
    <col min="65" max="65" width="9" customWidth="1"/>
    <col min="66" max="66" width="10.21875" customWidth="1"/>
    <col min="67" max="67" width="14.21875" customWidth="1"/>
    <col min="68" max="68" width="11" customWidth="1"/>
    <col min="69" max="69" width="17.44140625" customWidth="1"/>
    <col min="70" max="70" width="1.77734375" customWidth="1"/>
    <col min="71" max="71" width="1.21875" customWidth="1"/>
    <col min="72" max="72" width="33.5546875" customWidth="1"/>
    <col min="73" max="73" width="8.21875" customWidth="1"/>
    <col min="74" max="74" width="10.77734375" customWidth="1"/>
    <col min="75" max="75" width="10.21875" customWidth="1"/>
    <col min="76" max="76" width="7.44140625" customWidth="1"/>
    <col min="77" max="77" width="6.44140625" customWidth="1"/>
    <col min="78" max="78" width="7.77734375" customWidth="1"/>
    <col min="79" max="79" width="10.44140625" customWidth="1"/>
    <col min="80" max="80" width="13" customWidth="1"/>
    <col min="81" max="81" width="11.21875" customWidth="1"/>
    <col min="82" max="82" width="9" customWidth="1"/>
    <col min="83" max="83" width="9.5546875" customWidth="1"/>
    <col min="84" max="84" width="10.21875" customWidth="1"/>
    <col min="85" max="85" width="10.5546875" customWidth="1"/>
    <col min="86" max="86" width="11.21875" customWidth="1"/>
    <col min="87" max="87" width="22.44140625" customWidth="1"/>
    <col min="88" max="88" width="1.77734375" customWidth="1"/>
    <col min="89" max="89" width="21.21875" customWidth="1"/>
    <col min="90" max="90" width="24.5546875" customWidth="1"/>
    <col min="91" max="91" width="7.77734375" customWidth="1"/>
    <col min="93" max="93" width="9.21875" customWidth="1"/>
    <col min="94" max="94" width="6.44140625" customWidth="1"/>
    <col min="95" max="95" width="4.44140625" customWidth="1"/>
    <col min="96" max="97" width="7.5546875" customWidth="1"/>
    <col min="98" max="98" width="11.21875" customWidth="1"/>
    <col min="99" max="99" width="11.44140625" customWidth="1"/>
    <col min="101" max="101" width="7.77734375" customWidth="1"/>
    <col min="103" max="104" width="10.77734375" customWidth="1"/>
    <col min="106" max="106" width="18.21875" customWidth="1"/>
    <col min="107" max="107" width="2.5546875" customWidth="1"/>
    <col min="108" max="108" width="0.77734375" customWidth="1"/>
    <col min="109" max="109" width="27.44140625" customWidth="1"/>
    <col min="110" max="110" width="8" customWidth="1"/>
    <col min="111" max="111" width="9.77734375" customWidth="1"/>
    <col min="112" max="112" width="11.21875" customWidth="1"/>
    <col min="113" max="113" width="7.77734375" customWidth="1"/>
    <col min="114" max="114" width="5" customWidth="1"/>
    <col min="115" max="115" width="9.21875" customWidth="1"/>
    <col min="116" max="116" width="7.77734375" customWidth="1"/>
    <col min="117" max="117" width="12" customWidth="1"/>
    <col min="118" max="118" width="11.77734375" customWidth="1"/>
    <col min="119" max="119" width="9.77734375" customWidth="1"/>
    <col min="123" max="124" width="9.77734375" customWidth="1"/>
    <col min="125" max="125" width="19.5546875" customWidth="1"/>
    <col min="126" max="126" width="1.77734375" customWidth="1"/>
    <col min="127" max="127" width="21.21875" customWidth="1"/>
    <col min="128" max="128" width="36.77734375" customWidth="1"/>
    <col min="129" max="129" width="7.77734375" customWidth="1"/>
    <col min="131" max="131" width="10.44140625" customWidth="1"/>
    <col min="132" max="132" width="7.5546875" customWidth="1"/>
    <col min="133" max="133" width="4.77734375" customWidth="1"/>
    <col min="134" max="134" width="10.44140625" customWidth="1"/>
    <col min="135" max="135" width="7.5546875" hidden="1" customWidth="1"/>
    <col min="136" max="136" width="12.77734375" customWidth="1"/>
    <col min="137" max="137" width="10.21875" customWidth="1"/>
    <col min="139" max="139" width="9.21875" customWidth="1"/>
    <col min="141" max="141" width="11.77734375" customWidth="1"/>
    <col min="142" max="142" width="10.21875" customWidth="1"/>
    <col min="144" max="144" width="18.21875" customWidth="1"/>
    <col min="145" max="145" width="2.44140625" customWidth="1"/>
    <col min="146" max="146" width="38" customWidth="1"/>
    <col min="147" max="147" width="8" customWidth="1"/>
    <col min="148" max="148" width="9.77734375" customWidth="1"/>
    <col min="149" max="149" width="11.21875" customWidth="1"/>
    <col min="150" max="150" width="7.77734375" customWidth="1"/>
    <col min="151" max="151" width="5" customWidth="1"/>
    <col min="152" max="152" width="9.21875" customWidth="1"/>
    <col min="153" max="153" width="7.77734375" hidden="1" customWidth="1"/>
    <col min="154" max="154" width="12.77734375" customWidth="1"/>
    <col min="155" max="155" width="11.21875" customWidth="1"/>
    <col min="156" max="156" width="7.5546875" customWidth="1"/>
    <col min="160" max="160" width="10.77734375" customWidth="1"/>
    <col min="161" max="161" width="11" customWidth="1"/>
    <col min="162" max="162" width="30.44140625" customWidth="1"/>
    <col min="164" max="164" width="44.44140625" customWidth="1"/>
    <col min="165" max="165" width="20" customWidth="1"/>
  </cols>
  <sheetData>
    <row r="1" spans="2:180">
      <c r="O1" s="2024"/>
      <c r="P1" s="2021"/>
      <c r="Q1" s="2022"/>
      <c r="R1" s="2022"/>
      <c r="S1" s="2022"/>
      <c r="T1" s="2022"/>
      <c r="U1" s="2022"/>
      <c r="V1" s="2022"/>
      <c r="W1" s="2022"/>
      <c r="X1" s="2022"/>
      <c r="Y1" s="2022"/>
      <c r="Z1" s="2022"/>
      <c r="AA1" s="2022"/>
      <c r="AB1" s="2022"/>
      <c r="AC1" s="2022"/>
      <c r="AD1" s="2022"/>
      <c r="AE1" s="2022"/>
      <c r="AF1" s="4469"/>
      <c r="AG1" s="4469"/>
      <c r="AH1" s="2022"/>
      <c r="AI1" s="2022"/>
      <c r="AJ1" s="2022"/>
      <c r="AK1" s="2022"/>
      <c r="AL1" s="2022"/>
      <c r="AM1" s="2022"/>
      <c r="AN1" s="2022"/>
      <c r="AO1" s="2022"/>
      <c r="AP1" s="2022"/>
      <c r="AQ1" s="2022"/>
      <c r="AR1" s="2022"/>
      <c r="AS1" s="2022"/>
      <c r="AT1" s="2022"/>
      <c r="AU1" s="2022"/>
      <c r="AV1" s="2022"/>
      <c r="AW1" s="2022"/>
      <c r="AX1" s="2022"/>
      <c r="AY1" s="2127"/>
      <c r="BA1" s="2246"/>
      <c r="BB1" s="2246"/>
      <c r="BC1" s="2246"/>
      <c r="BD1" s="2246"/>
      <c r="BE1" s="2246"/>
      <c r="BF1" s="2246"/>
      <c r="BG1" s="2246"/>
      <c r="BH1" s="2246"/>
      <c r="BI1" s="2246"/>
      <c r="BJ1" s="2246"/>
      <c r="BK1" s="2246"/>
      <c r="BL1" s="2246"/>
      <c r="BM1" s="2246"/>
      <c r="BN1" s="2246"/>
      <c r="BO1" s="2246"/>
      <c r="BP1" s="2246"/>
      <c r="BQ1" s="2246"/>
      <c r="BR1" s="2246"/>
      <c r="BS1" s="2246"/>
      <c r="BT1" s="2246"/>
      <c r="BU1" s="2246"/>
      <c r="BV1" s="2246"/>
      <c r="BW1" s="2246"/>
      <c r="BX1" s="2246"/>
      <c r="BY1" s="2246"/>
      <c r="BZ1" s="2246"/>
      <c r="CA1" s="2246"/>
      <c r="CB1" s="2246"/>
      <c r="CC1" s="2246"/>
      <c r="CD1" s="2246"/>
      <c r="CE1" s="2246"/>
      <c r="CF1" s="2246"/>
      <c r="CG1" s="2246"/>
      <c r="CH1" s="2246"/>
      <c r="CI1" s="2246"/>
      <c r="CK1" s="2248"/>
      <c r="CL1" s="2248"/>
      <c r="CM1" s="2248"/>
      <c r="CN1" s="2248"/>
      <c r="CO1" s="2248"/>
      <c r="CP1" s="2248"/>
      <c r="CQ1" s="2248"/>
      <c r="CR1" s="2248"/>
      <c r="CS1" s="2248"/>
      <c r="CT1" s="2248"/>
      <c r="CU1" s="2248"/>
      <c r="CV1" s="2248"/>
      <c r="CW1" s="2248"/>
      <c r="CX1" s="2248"/>
      <c r="CY1" s="2248"/>
      <c r="CZ1" s="2248"/>
      <c r="DA1" s="2248"/>
      <c r="DB1" s="2248"/>
      <c r="DC1" s="2248"/>
      <c r="DD1" s="2248"/>
      <c r="DE1" s="2248"/>
      <c r="DF1" s="2248"/>
      <c r="DG1" s="2248"/>
      <c r="DH1" s="2248"/>
      <c r="DI1" s="2248"/>
      <c r="DJ1" s="2248"/>
      <c r="DK1" s="2248"/>
      <c r="DL1" s="2248"/>
      <c r="DM1" s="2248"/>
      <c r="DN1" s="2248"/>
      <c r="DO1" s="2248"/>
      <c r="DP1" s="2248"/>
      <c r="DQ1" s="2248"/>
      <c r="DR1" s="2248"/>
      <c r="DS1" s="2248"/>
      <c r="DT1" s="2248"/>
      <c r="DU1" s="2248"/>
      <c r="DW1" s="2248"/>
      <c r="DX1" s="2248"/>
      <c r="DY1" s="2248"/>
      <c r="DZ1" s="2248"/>
      <c r="EA1" s="2248"/>
      <c r="EB1" s="2248"/>
      <c r="EC1" s="2248"/>
      <c r="ED1" s="2248"/>
      <c r="EE1" s="2248"/>
      <c r="EF1" s="2248"/>
      <c r="EG1" s="2248"/>
      <c r="EH1" s="2248"/>
      <c r="EI1" s="2248"/>
      <c r="EJ1" s="2248"/>
      <c r="EK1" s="2248"/>
      <c r="EL1" s="2248"/>
      <c r="EM1" s="2248"/>
      <c r="EN1" s="2248"/>
      <c r="EO1" s="2248"/>
      <c r="EP1" s="2248"/>
      <c r="EQ1" s="2248"/>
      <c r="ER1" s="2248"/>
      <c r="ES1" s="2248"/>
      <c r="ET1" s="2248"/>
      <c r="EU1" s="2248"/>
      <c r="EV1" s="2248"/>
      <c r="EW1" s="2248"/>
      <c r="EX1" s="2248"/>
      <c r="EY1" s="2248"/>
      <c r="EZ1" s="2248"/>
      <c r="FA1" s="2248"/>
      <c r="FB1" s="2248"/>
      <c r="FC1" s="2248"/>
      <c r="FD1" s="2248"/>
      <c r="FE1" s="2248"/>
      <c r="FF1" s="2248"/>
    </row>
    <row r="2" spans="2:180" ht="23.4">
      <c r="B2" s="4340"/>
      <c r="O2" s="2024"/>
      <c r="P2" s="2023"/>
      <c r="Q2" s="2024"/>
      <c r="R2" s="2024"/>
      <c r="S2" s="2025" t="s">
        <v>1286</v>
      </c>
      <c r="T2" s="2024"/>
      <c r="U2" s="2024"/>
      <c r="V2" s="2024"/>
      <c r="W2" s="2024"/>
      <c r="X2" s="2024"/>
      <c r="Y2" s="2024"/>
      <c r="Z2" s="2024"/>
      <c r="AA2" s="2024"/>
      <c r="AB2" s="2024"/>
      <c r="AC2" s="2025" t="s">
        <v>594</v>
      </c>
      <c r="AD2" s="2024"/>
      <c r="AE2" s="2024"/>
      <c r="AF2" s="3227"/>
      <c r="AG2" s="3227"/>
      <c r="AH2" s="2024"/>
      <c r="AI2" s="2024"/>
      <c r="AJ2" s="2024"/>
      <c r="AK2" s="2024"/>
      <c r="AL2" s="2024"/>
      <c r="AM2" s="2024"/>
      <c r="AN2" s="2025" t="s">
        <v>1285</v>
      </c>
      <c r="AO2" s="2024"/>
      <c r="AP2" s="2024"/>
      <c r="AQ2" s="2024"/>
      <c r="AR2" s="2024"/>
      <c r="AS2" s="2024"/>
      <c r="AT2" s="2024"/>
      <c r="AU2" s="2024"/>
      <c r="AV2" s="2024"/>
      <c r="AW2" s="2024"/>
      <c r="AX2" s="2024"/>
      <c r="AY2" s="2128"/>
      <c r="BA2" s="2246"/>
      <c r="BB2" s="2246"/>
      <c r="BC2" s="2246"/>
      <c r="BD2" s="2246"/>
      <c r="BE2" s="2246"/>
      <c r="BF2" s="2246"/>
      <c r="BG2" s="2246"/>
      <c r="BH2" s="2246"/>
      <c r="BI2" s="2246"/>
      <c r="BJ2" s="2246"/>
      <c r="BK2" s="2246"/>
      <c r="BL2" s="2246"/>
      <c r="BM2" s="2246"/>
      <c r="BN2" s="2246"/>
      <c r="BO2" s="2246"/>
      <c r="BP2" s="2247" t="s">
        <v>602</v>
      </c>
      <c r="BQ2" s="2246"/>
      <c r="BR2" s="2246"/>
      <c r="BS2" s="2246"/>
      <c r="BT2" s="2246"/>
      <c r="BU2" s="2246"/>
      <c r="BV2" s="2246"/>
      <c r="BW2" s="2246"/>
      <c r="BX2" s="2246"/>
      <c r="BY2" s="2246"/>
      <c r="BZ2" s="2246"/>
      <c r="CA2" s="2246"/>
      <c r="CB2" s="2246"/>
      <c r="CC2" s="2246"/>
      <c r="CD2" s="2246"/>
      <c r="CE2" s="2246"/>
      <c r="CF2" s="2246"/>
      <c r="CG2" s="2246"/>
      <c r="CH2" s="2246"/>
      <c r="CI2" s="2246"/>
      <c r="CK2" s="2248"/>
      <c r="CL2" s="2248"/>
      <c r="CM2" s="2248"/>
      <c r="CN2" s="2248"/>
      <c r="CO2" s="2248"/>
      <c r="CP2" s="2248"/>
      <c r="CQ2" s="2248"/>
      <c r="CR2" s="2248"/>
      <c r="CS2" s="2248"/>
      <c r="CT2" s="2248"/>
      <c r="CU2" s="2249" t="s">
        <v>617</v>
      </c>
      <c r="CV2" s="2248"/>
      <c r="CW2" s="2248"/>
      <c r="CX2" s="2248"/>
      <c r="CY2" s="2248"/>
      <c r="CZ2" s="2248"/>
      <c r="DA2" s="2249"/>
      <c r="DB2" s="2248"/>
      <c r="DC2" s="2248"/>
      <c r="DD2" s="2248"/>
      <c r="DE2" s="2248"/>
      <c r="DF2" s="2248"/>
      <c r="DG2" s="2248"/>
      <c r="DH2" s="2248"/>
      <c r="DI2" s="2248"/>
      <c r="DJ2" s="2248"/>
      <c r="DK2" s="2248"/>
      <c r="DL2" s="2248"/>
      <c r="DM2" s="2248"/>
      <c r="DN2" s="2248"/>
      <c r="DO2" s="2248"/>
      <c r="DP2" s="2248"/>
      <c r="DQ2" s="2248"/>
      <c r="DR2" s="2248"/>
      <c r="DS2" s="2248"/>
      <c r="DT2" s="2248"/>
      <c r="DU2" s="2248"/>
      <c r="DW2" s="2248"/>
      <c r="DX2" s="2248"/>
      <c r="DY2" s="2248"/>
      <c r="DZ2" s="2248"/>
      <c r="EA2" s="2248"/>
      <c r="EB2" s="2248"/>
      <c r="EC2" s="2248"/>
      <c r="ED2" s="2248"/>
      <c r="EE2" s="2248"/>
      <c r="EF2" s="2248"/>
      <c r="EG2" s="2249" t="s">
        <v>1308</v>
      </c>
      <c r="EH2" s="2248"/>
      <c r="EI2" s="2248"/>
      <c r="EJ2" s="2248"/>
      <c r="EK2" s="2248"/>
      <c r="EL2" s="2248"/>
      <c r="EM2" s="2249"/>
      <c r="EN2" s="2248"/>
      <c r="EO2" s="2248"/>
      <c r="EP2" s="2248"/>
      <c r="EQ2" s="2248"/>
      <c r="ER2" s="2248"/>
      <c r="ES2" s="2248"/>
      <c r="ET2" s="2248"/>
      <c r="EU2" s="2248"/>
      <c r="EV2" s="2248"/>
      <c r="EW2" s="2248"/>
      <c r="EX2" s="2248"/>
      <c r="EY2" s="2248"/>
      <c r="EZ2" s="2248"/>
      <c r="FA2" s="2248"/>
      <c r="FB2" s="2248"/>
      <c r="FC2" s="2248"/>
      <c r="FD2" s="2248"/>
      <c r="FE2" s="2248"/>
      <c r="FF2" s="2248"/>
    </row>
    <row r="3" spans="2:180" ht="33.6" customHeight="1" thickBot="1">
      <c r="F3" s="4691" t="s">
        <v>1287</v>
      </c>
      <c r="O3" s="2024"/>
      <c r="P3" s="2026"/>
      <c r="Q3" s="2027"/>
      <c r="R3" s="2027"/>
      <c r="S3" s="2027"/>
      <c r="T3" s="2027"/>
      <c r="U3" s="2027"/>
      <c r="V3" s="2027"/>
      <c r="W3" s="2027"/>
      <c r="X3" s="2027"/>
      <c r="Y3" s="2027"/>
      <c r="Z3" s="2027"/>
      <c r="AA3" s="2027"/>
      <c r="AB3" s="2027"/>
      <c r="AC3" s="2027"/>
      <c r="AD3" s="2027"/>
      <c r="AE3" s="2027"/>
      <c r="AF3" s="4470"/>
      <c r="AG3" s="4470"/>
      <c r="AH3" s="2027"/>
      <c r="AI3" s="2027"/>
      <c r="AJ3" s="2027"/>
      <c r="AK3" s="2027"/>
      <c r="AL3" s="2027"/>
      <c r="AM3" s="2027"/>
      <c r="AN3" s="2027"/>
      <c r="AO3" s="2027"/>
      <c r="AP3" s="2027"/>
      <c r="AQ3" s="2027"/>
      <c r="AR3" s="2027"/>
      <c r="AS3" s="2027"/>
      <c r="AT3" s="2027"/>
      <c r="AU3" s="2027"/>
      <c r="AV3" s="2027"/>
      <c r="AW3" s="2027"/>
      <c r="AX3" s="2027"/>
      <c r="AY3" s="2129"/>
      <c r="BA3" s="2246"/>
      <c r="BB3" s="2246"/>
      <c r="BC3" s="2246"/>
      <c r="BD3" s="2246"/>
      <c r="BE3" s="2246"/>
      <c r="BF3" s="2246"/>
      <c r="BG3" s="2246"/>
      <c r="BH3" s="2246"/>
      <c r="BI3" s="2246"/>
      <c r="BJ3" s="2246"/>
      <c r="BK3" s="2246"/>
      <c r="BL3" s="2246"/>
      <c r="BM3" s="2246"/>
      <c r="BN3" s="2246"/>
      <c r="BO3" s="2246"/>
      <c r="BP3" s="2246"/>
      <c r="BQ3" s="2246"/>
      <c r="BR3" s="2246"/>
      <c r="BS3" s="2246"/>
      <c r="BT3" s="2246"/>
      <c r="BU3" s="2246"/>
      <c r="BV3" s="2246"/>
      <c r="BW3" s="2246"/>
      <c r="BX3" s="2246"/>
      <c r="BY3" s="2246"/>
      <c r="BZ3" s="2246"/>
      <c r="CA3" s="2246"/>
      <c r="CB3" s="2246"/>
      <c r="CC3" s="2246"/>
      <c r="CD3" s="2246"/>
      <c r="CE3" s="2246"/>
      <c r="CF3" s="2246"/>
      <c r="CG3" s="2246"/>
      <c r="CH3" s="2246"/>
      <c r="CI3" s="2246"/>
      <c r="CK3" s="2248"/>
      <c r="CL3" s="2248"/>
      <c r="CM3" s="2248"/>
      <c r="CN3" s="2248"/>
      <c r="CO3" s="2248"/>
      <c r="CP3" s="2248"/>
      <c r="CQ3" s="2248"/>
      <c r="CR3" s="2248"/>
      <c r="CS3" s="2248"/>
      <c r="CT3" s="2248"/>
      <c r="CU3" s="2248"/>
      <c r="CV3" s="2248"/>
      <c r="CW3" s="2248"/>
      <c r="CX3" s="2248"/>
      <c r="CY3" s="2248"/>
      <c r="CZ3" s="2248"/>
      <c r="DA3" s="2248"/>
      <c r="DB3" s="2248"/>
      <c r="DC3" s="2248"/>
      <c r="DD3" s="2248"/>
      <c r="DE3" s="2248"/>
      <c r="DF3" s="2248"/>
      <c r="DG3" s="2248"/>
      <c r="DH3" s="2248"/>
      <c r="DI3" s="2248"/>
      <c r="DJ3" s="2248"/>
      <c r="DK3" s="2248"/>
      <c r="DL3" s="2248"/>
      <c r="DM3" s="2248"/>
      <c r="DN3" s="2248"/>
      <c r="DO3" s="2248"/>
      <c r="DP3" s="2248"/>
      <c r="DQ3" s="2248"/>
      <c r="DR3" s="2248"/>
      <c r="DS3" s="2248"/>
      <c r="DT3" s="2248"/>
      <c r="DU3" s="2248"/>
      <c r="DW3" s="2248"/>
      <c r="DX3" s="2248"/>
      <c r="DY3" s="2248"/>
      <c r="DZ3" s="2248"/>
      <c r="EA3" s="2248"/>
      <c r="EB3" s="2248"/>
      <c r="EC3" s="2248"/>
      <c r="ED3" s="2248"/>
      <c r="EE3" s="2248"/>
      <c r="EF3" s="2248"/>
      <c r="EG3" s="2248"/>
      <c r="EH3" s="2248"/>
      <c r="EI3" s="2248"/>
      <c r="EJ3" s="2248"/>
      <c r="EK3" s="2248"/>
      <c r="EL3" s="2248"/>
      <c r="EM3" s="2248"/>
      <c r="EN3" s="2248"/>
      <c r="EO3" s="2248"/>
      <c r="EP3" s="2248"/>
      <c r="EQ3" s="2248"/>
      <c r="ER3" s="2248"/>
      <c r="ES3" s="2248"/>
      <c r="ET3" s="2248"/>
      <c r="EU3" s="2248"/>
      <c r="EV3" s="2248"/>
      <c r="EW3" s="2248"/>
      <c r="EX3" s="2248"/>
      <c r="EY3" s="2248"/>
      <c r="EZ3" s="2248"/>
      <c r="FA3" s="2248"/>
      <c r="FB3" s="2248"/>
      <c r="FC3" s="2248"/>
      <c r="FD3" s="2248"/>
      <c r="FE3" s="2248"/>
      <c r="FF3" s="2248"/>
      <c r="FH3" s="2605"/>
      <c r="FI3" s="2605"/>
      <c r="FJ3" s="1775"/>
      <c r="FK3" s="1775"/>
      <c r="FL3" s="1775"/>
      <c r="FM3" s="2605"/>
      <c r="FN3" s="1775"/>
      <c r="FO3" s="1775"/>
      <c r="FP3" s="1775"/>
      <c r="FQ3" s="1775"/>
      <c r="FR3" s="2605"/>
      <c r="FS3" s="2605"/>
      <c r="FT3" s="2605"/>
      <c r="FU3" s="2605"/>
      <c r="FV3" s="1775"/>
      <c r="FW3" s="1775"/>
      <c r="FX3" s="1775"/>
    </row>
    <row r="4" spans="2:180" ht="24" thickBot="1">
      <c r="B4" s="2746">
        <v>2017</v>
      </c>
      <c r="O4" s="2024"/>
      <c r="P4" s="2028" t="s">
        <v>497</v>
      </c>
      <c r="Q4" s="2024"/>
      <c r="R4" s="2024"/>
      <c r="S4" s="2024"/>
      <c r="T4" s="2024"/>
      <c r="U4" s="2024"/>
      <c r="V4" s="2024" t="s">
        <v>1241</v>
      </c>
      <c r="W4" s="2024"/>
      <c r="X4" s="2024"/>
      <c r="Y4" s="2024"/>
      <c r="Z4" s="2024"/>
      <c r="AA4" s="2024"/>
      <c r="AB4" s="2024"/>
      <c r="AC4" s="2024"/>
      <c r="AD4" s="2024"/>
      <c r="AE4" s="2024"/>
      <c r="AF4" s="2029"/>
      <c r="AG4" s="2029"/>
      <c r="AH4" s="2024"/>
      <c r="AI4" s="2024"/>
      <c r="AJ4" s="2024"/>
      <c r="AK4" s="2024"/>
      <c r="AL4" s="2024"/>
      <c r="AM4" s="2024"/>
      <c r="AN4" s="2024"/>
      <c r="AO4" s="2024"/>
      <c r="AP4" s="2024"/>
      <c r="AQ4" s="2024"/>
      <c r="AR4" s="2024"/>
      <c r="AS4" s="2024"/>
      <c r="AT4" s="2024"/>
      <c r="AU4" s="2024"/>
      <c r="AV4" s="2024"/>
      <c r="AW4" s="2024"/>
      <c r="AX4" s="2024"/>
      <c r="AY4" s="2024"/>
      <c r="BA4" s="2250" t="s">
        <v>545</v>
      </c>
      <c r="BB4" s="2246"/>
      <c r="BC4" s="2246"/>
      <c r="BD4" s="2246"/>
      <c r="BE4" s="2246"/>
      <c r="BF4" s="2246"/>
      <c r="BG4" s="2246"/>
      <c r="BH4" s="2246"/>
      <c r="BI4" s="2246"/>
      <c r="BJ4" s="2246"/>
      <c r="BK4" s="2246"/>
      <c r="BL4" s="2246"/>
      <c r="BM4" s="2246"/>
      <c r="BN4" s="2246"/>
      <c r="BO4" s="2246"/>
      <c r="BP4" s="2246"/>
      <c r="BQ4" s="2246"/>
      <c r="BR4" s="2246"/>
      <c r="BS4" s="2246"/>
      <c r="BT4" s="3948" t="s">
        <v>1135</v>
      </c>
      <c r="BU4" s="2246" t="s">
        <v>850</v>
      </c>
      <c r="BV4" s="2246"/>
      <c r="BW4" s="2246"/>
      <c r="BX4" s="2361"/>
      <c r="BY4" s="2246"/>
      <c r="BZ4" s="2246"/>
      <c r="CA4" s="2246"/>
      <c r="CB4" s="2246"/>
      <c r="CC4" s="2246"/>
      <c r="CD4" s="2246"/>
      <c r="CE4" s="2246"/>
      <c r="CF4" s="2246"/>
      <c r="CG4" s="2246"/>
      <c r="CH4" s="2246"/>
      <c r="CI4" s="2246"/>
      <c r="CK4" s="2488" t="s">
        <v>702</v>
      </c>
      <c r="CL4" s="2248"/>
      <c r="CM4" s="2248"/>
      <c r="CN4" s="2248"/>
      <c r="CO4" s="2248"/>
      <c r="CP4" s="2248"/>
      <c r="CQ4" s="2248"/>
      <c r="CR4" s="2248"/>
      <c r="CS4" s="2248"/>
      <c r="CT4" s="2248"/>
      <c r="CU4" s="2248"/>
      <c r="CV4" s="2248"/>
      <c r="CW4" s="2248"/>
      <c r="CX4" s="2248"/>
      <c r="CY4" s="2248"/>
      <c r="CZ4" s="2248"/>
      <c r="DA4" s="2248"/>
      <c r="DB4" s="2248"/>
      <c r="DC4" s="2248"/>
      <c r="DD4" s="2248"/>
      <c r="DE4" s="2599" t="s">
        <v>204</v>
      </c>
      <c r="DF4" s="2248" t="s">
        <v>1163</v>
      </c>
      <c r="DG4" s="2248"/>
      <c r="DH4" s="2248"/>
      <c r="DI4" s="2489"/>
      <c r="DJ4" s="2248"/>
      <c r="DK4" s="2248"/>
      <c r="DL4" s="2248"/>
      <c r="DM4" s="2248"/>
      <c r="DN4" s="2248"/>
      <c r="DO4" s="2248"/>
      <c r="DP4" s="2248"/>
      <c r="DQ4" s="2248"/>
      <c r="DR4" s="2248"/>
      <c r="DS4" s="2248"/>
      <c r="DT4" s="2248"/>
      <c r="DU4" s="2248"/>
      <c r="DW4" s="2488" t="s">
        <v>1309</v>
      </c>
      <c r="DX4" s="2248"/>
      <c r="DY4" s="2248"/>
      <c r="DZ4" s="2248"/>
      <c r="EA4" s="2248"/>
      <c r="EB4" s="2248"/>
      <c r="EC4" s="2248"/>
      <c r="ED4" s="2248"/>
      <c r="EE4" s="2248"/>
      <c r="EF4" s="2248"/>
      <c r="EG4" s="2248"/>
      <c r="EH4" s="2248"/>
      <c r="EI4" s="2248"/>
      <c r="EJ4" s="2248"/>
      <c r="EK4" s="2248"/>
      <c r="EL4" s="2248"/>
      <c r="EM4" s="2248"/>
      <c r="EN4" s="2248"/>
      <c r="EO4" s="2248"/>
      <c r="EP4" s="2599" t="s">
        <v>792</v>
      </c>
      <c r="EQ4" s="2248" t="s">
        <v>1315</v>
      </c>
      <c r="ER4" s="2248"/>
      <c r="ES4" s="2248"/>
      <c r="ET4" s="2489"/>
      <c r="EU4" s="2248"/>
      <c r="EV4" s="2248"/>
      <c r="EW4" s="2248"/>
      <c r="EX4" s="2248"/>
      <c r="EY4" s="2248"/>
      <c r="EZ4" s="2248"/>
      <c r="FA4" s="2248"/>
      <c r="FB4" s="2248"/>
      <c r="FC4" s="2248"/>
      <c r="FD4" s="2248"/>
      <c r="FE4" s="2248"/>
      <c r="FF4" s="2248"/>
      <c r="FH4" s="1775"/>
      <c r="FI4" s="1775"/>
      <c r="FJ4" s="1775"/>
      <c r="FK4" s="1775"/>
      <c r="FL4" s="1775"/>
      <c r="FM4" s="1775"/>
      <c r="FN4" s="1775"/>
      <c r="FO4" s="1775"/>
      <c r="FP4" s="1775"/>
      <c r="FQ4" s="1775"/>
      <c r="FR4" s="1775"/>
      <c r="FS4" s="1775"/>
      <c r="FT4" s="1775"/>
      <c r="FU4" s="1775"/>
      <c r="FV4" s="1775"/>
      <c r="FW4" s="1775"/>
      <c r="FX4" s="1775"/>
    </row>
    <row r="5" spans="2:180" ht="24" thickBot="1">
      <c r="B5" s="1115" t="s">
        <v>590</v>
      </c>
      <c r="C5" s="2485" t="s">
        <v>609</v>
      </c>
      <c r="D5" s="2486" t="s">
        <v>608</v>
      </c>
      <c r="E5" s="2486" t="s">
        <v>607</v>
      </c>
      <c r="F5" s="2486" t="s">
        <v>605</v>
      </c>
      <c r="G5" s="2486" t="s">
        <v>606</v>
      </c>
      <c r="H5" s="2486" t="s">
        <v>610</v>
      </c>
      <c r="I5" s="2486" t="s">
        <v>611</v>
      </c>
      <c r="J5" s="2486" t="s">
        <v>612</v>
      </c>
      <c r="K5" s="2486" t="s">
        <v>613</v>
      </c>
      <c r="L5" s="2486" t="s">
        <v>614</v>
      </c>
      <c r="M5" s="2486" t="s">
        <v>615</v>
      </c>
      <c r="N5" s="2487" t="s">
        <v>616</v>
      </c>
      <c r="O5" s="2024"/>
      <c r="P5" s="2640"/>
      <c r="Q5" s="2133"/>
      <c r="R5" s="2133"/>
      <c r="S5" s="6030" t="s">
        <v>14</v>
      </c>
      <c r="T5" s="6030" t="s">
        <v>12</v>
      </c>
      <c r="U5" s="6030"/>
      <c r="V5" s="2133"/>
      <c r="W5" s="6030" t="s">
        <v>15</v>
      </c>
      <c r="X5" s="6030" t="s">
        <v>16</v>
      </c>
      <c r="Y5" s="6030" t="s">
        <v>12</v>
      </c>
      <c r="Z5" s="6030" t="s">
        <v>12</v>
      </c>
      <c r="AA5" s="2133"/>
      <c r="AB5" s="2133"/>
      <c r="AC5" s="2133"/>
      <c r="AD5" s="2133"/>
      <c r="AE5" s="6030" t="s">
        <v>17</v>
      </c>
      <c r="AF5" s="6031"/>
      <c r="AG5" s="6032"/>
      <c r="AH5" s="2024"/>
      <c r="AI5" s="2029"/>
      <c r="AJ5" s="2231" t="s">
        <v>914</v>
      </c>
      <c r="AK5" s="2154" t="s">
        <v>946</v>
      </c>
      <c r="AL5" s="2024"/>
      <c r="AM5" s="2024"/>
      <c r="AN5" s="2024"/>
      <c r="AO5" s="2024"/>
      <c r="AP5" s="2024"/>
      <c r="AQ5" s="2024"/>
      <c r="AR5" s="2024"/>
      <c r="AS5" s="2154"/>
      <c r="AT5" s="2024"/>
      <c r="AU5" s="2024"/>
      <c r="AV5" s="2130"/>
      <c r="AW5" s="2024"/>
      <c r="AX5" s="2024"/>
      <c r="AY5" s="2024"/>
      <c r="BA5" s="2251"/>
      <c r="BB5" s="2252"/>
      <c r="BC5" s="2252"/>
      <c r="BD5" s="2253" t="s">
        <v>14</v>
      </c>
      <c r="BE5" s="2253" t="s">
        <v>12</v>
      </c>
      <c r="BF5" s="2253"/>
      <c r="BG5" s="2252"/>
      <c r="BH5" s="2253" t="s">
        <v>15</v>
      </c>
      <c r="BI5" s="2253" t="s">
        <v>16</v>
      </c>
      <c r="BJ5" s="2253" t="s">
        <v>12</v>
      </c>
      <c r="BK5" s="2253" t="s">
        <v>12</v>
      </c>
      <c r="BL5" s="2252"/>
      <c r="BM5" s="2252"/>
      <c r="BN5" s="2252"/>
      <c r="BO5" s="2252"/>
      <c r="BP5" s="2253" t="s">
        <v>17</v>
      </c>
      <c r="BQ5" s="2254"/>
      <c r="BR5" s="2246"/>
      <c r="BS5" s="3034"/>
      <c r="BT5" s="3028"/>
      <c r="BU5" s="2363"/>
      <c r="BV5" s="2364" t="s">
        <v>14</v>
      </c>
      <c r="BW5" s="2364" t="s">
        <v>12</v>
      </c>
      <c r="BX5" s="2364"/>
      <c r="BY5" s="2365"/>
      <c r="BZ5" s="2364" t="s">
        <v>15</v>
      </c>
      <c r="CA5" s="2364" t="s">
        <v>16</v>
      </c>
      <c r="CB5" s="2364" t="s">
        <v>12</v>
      </c>
      <c r="CC5" s="2364" t="s">
        <v>12</v>
      </c>
      <c r="CD5" s="2365"/>
      <c r="CE5" s="2365"/>
      <c r="CF5" s="2365"/>
      <c r="CG5" s="2365"/>
      <c r="CH5" s="2426" t="s">
        <v>17</v>
      </c>
      <c r="CI5" s="2366"/>
      <c r="CK5" s="2490"/>
      <c r="CL5" s="2491"/>
      <c r="CM5" s="2491"/>
      <c r="CN5" s="2492" t="s">
        <v>14</v>
      </c>
      <c r="CO5" s="2492" t="s">
        <v>12</v>
      </c>
      <c r="CP5" s="2492"/>
      <c r="CQ5" s="2491"/>
      <c r="CR5" s="2492" t="s">
        <v>15</v>
      </c>
      <c r="CS5" s="2492" t="s">
        <v>16</v>
      </c>
      <c r="CT5" s="2492" t="s">
        <v>12</v>
      </c>
      <c r="CU5" s="2492" t="s">
        <v>12</v>
      </c>
      <c r="CV5" s="2491"/>
      <c r="CW5" s="2491"/>
      <c r="CX5" s="2491"/>
      <c r="CY5" s="2491"/>
      <c r="CZ5" s="2492" t="s">
        <v>12</v>
      </c>
      <c r="DA5" s="2492" t="s">
        <v>17</v>
      </c>
      <c r="DB5" s="2493"/>
      <c r="DC5" s="2248"/>
      <c r="DD5" s="4084"/>
      <c r="DE5" s="4074"/>
      <c r="DF5" s="2495"/>
      <c r="DG5" s="2496" t="s">
        <v>14</v>
      </c>
      <c r="DH5" s="2496" t="s">
        <v>12</v>
      </c>
      <c r="DI5" s="2496"/>
      <c r="DJ5" s="2497"/>
      <c r="DK5" s="2496" t="s">
        <v>15</v>
      </c>
      <c r="DL5" s="2496" t="s">
        <v>16</v>
      </c>
      <c r="DM5" s="2496" t="s">
        <v>12</v>
      </c>
      <c r="DN5" s="2496" t="s">
        <v>12</v>
      </c>
      <c r="DO5" s="2497"/>
      <c r="DP5" s="2497"/>
      <c r="DQ5" s="2497"/>
      <c r="DR5" s="2497"/>
      <c r="DS5" s="2496" t="s">
        <v>12</v>
      </c>
      <c r="DT5" s="2496" t="s">
        <v>17</v>
      </c>
      <c r="DU5" s="2498"/>
      <c r="DW5" s="2490"/>
      <c r="DX5" s="2491"/>
      <c r="DY5" s="2491"/>
      <c r="DZ5" s="2492" t="s">
        <v>14</v>
      </c>
      <c r="EA5" s="2492" t="s">
        <v>12</v>
      </c>
      <c r="EB5" s="2492"/>
      <c r="EC5" s="2491"/>
      <c r="ED5" s="2492" t="s">
        <v>15</v>
      </c>
      <c r="EE5" s="2492" t="s">
        <v>16</v>
      </c>
      <c r="EF5" s="2492" t="s">
        <v>12</v>
      </c>
      <c r="EG5" s="2492" t="s">
        <v>12</v>
      </c>
      <c r="EH5" s="2491"/>
      <c r="EI5" s="2491"/>
      <c r="EJ5" s="2491"/>
      <c r="EK5" s="2491"/>
      <c r="EL5" s="2492" t="s">
        <v>12</v>
      </c>
      <c r="EM5" s="2492" t="s">
        <v>17</v>
      </c>
      <c r="EN5" s="2493"/>
      <c r="EO5" s="2248"/>
      <c r="EP5" s="2494"/>
      <c r="EQ5" s="2495"/>
      <c r="ER5" s="2496" t="s">
        <v>14</v>
      </c>
      <c r="ES5" s="2496" t="s">
        <v>12</v>
      </c>
      <c r="ET5" s="2496"/>
      <c r="EU5" s="2497"/>
      <c r="EV5" s="2496" t="s">
        <v>15</v>
      </c>
      <c r="EW5" s="2496" t="s">
        <v>16</v>
      </c>
      <c r="EX5" s="2496" t="s">
        <v>12</v>
      </c>
      <c r="EY5" s="2496" t="s">
        <v>12</v>
      </c>
      <c r="EZ5" s="2497"/>
      <c r="FA5" s="2497"/>
      <c r="FB5" s="2497"/>
      <c r="FC5" s="2497"/>
      <c r="FD5" s="2496" t="s">
        <v>12</v>
      </c>
      <c r="FE5" s="2496" t="s">
        <v>17</v>
      </c>
      <c r="FF5" s="2498"/>
      <c r="FH5" s="2605"/>
      <c r="FI5" s="2605"/>
      <c r="FJ5" s="1775"/>
      <c r="FK5" s="1775"/>
      <c r="FL5" s="1775"/>
      <c r="FM5" s="2605"/>
      <c r="FN5" s="1775"/>
      <c r="FO5" s="1775"/>
      <c r="FP5" s="1775"/>
      <c r="FQ5" s="1775"/>
      <c r="FR5" s="2605"/>
      <c r="FS5" s="2605"/>
      <c r="FT5" s="2605"/>
      <c r="FU5" s="2605"/>
      <c r="FV5" s="1775"/>
      <c r="FW5" s="1775"/>
      <c r="FX5" s="1775"/>
    </row>
    <row r="6" spans="2:180">
      <c r="B6" s="2014"/>
      <c r="C6" s="2673"/>
      <c r="D6" s="905"/>
      <c r="E6" s="905"/>
      <c r="F6" s="905"/>
      <c r="G6" s="905"/>
      <c r="H6" s="905"/>
      <c r="I6" s="905"/>
      <c r="J6" s="905"/>
      <c r="K6" s="905"/>
      <c r="L6" s="905"/>
      <c r="M6" s="905"/>
      <c r="N6" s="859"/>
      <c r="O6" s="2024"/>
      <c r="P6" s="2641" t="s">
        <v>3</v>
      </c>
      <c r="Q6" s="2033" t="s">
        <v>4</v>
      </c>
      <c r="R6" s="6033" t="s">
        <v>18</v>
      </c>
      <c r="S6" s="6033" t="s">
        <v>19</v>
      </c>
      <c r="T6" s="6033" t="s">
        <v>19</v>
      </c>
      <c r="U6" s="6033" t="s">
        <v>20</v>
      </c>
      <c r="V6" s="6033" t="s">
        <v>21</v>
      </c>
      <c r="W6" s="6033" t="s">
        <v>22</v>
      </c>
      <c r="X6" s="6033" t="s">
        <v>19</v>
      </c>
      <c r="Y6" s="6033" t="s">
        <v>23</v>
      </c>
      <c r="Z6" s="6033" t="s">
        <v>23</v>
      </c>
      <c r="AA6" s="6033" t="s">
        <v>24</v>
      </c>
      <c r="AB6" s="6033" t="s">
        <v>20</v>
      </c>
      <c r="AC6" s="6033" t="s">
        <v>25</v>
      </c>
      <c r="AD6" s="6033" t="s">
        <v>0</v>
      </c>
      <c r="AE6" s="6033" t="s">
        <v>11</v>
      </c>
      <c r="AF6" s="6034" t="s">
        <v>26</v>
      </c>
      <c r="AG6" s="6032"/>
      <c r="AH6" s="2024"/>
      <c r="AI6" s="2930"/>
      <c r="AJ6" s="2911"/>
      <c r="AK6" s="2131"/>
      <c r="AL6" s="2132" t="s">
        <v>14</v>
      </c>
      <c r="AM6" s="2132" t="s">
        <v>12</v>
      </c>
      <c r="AN6" s="2132"/>
      <c r="AO6" s="2133"/>
      <c r="AP6" s="2132" t="s">
        <v>15</v>
      </c>
      <c r="AQ6" s="2132" t="s">
        <v>16</v>
      </c>
      <c r="AR6" s="2132" t="s">
        <v>12</v>
      </c>
      <c r="AS6" s="2132" t="s">
        <v>12</v>
      </c>
      <c r="AT6" s="2133"/>
      <c r="AU6" s="2133"/>
      <c r="AV6" s="2133"/>
      <c r="AW6" s="2133"/>
      <c r="AX6" s="2132" t="s">
        <v>17</v>
      </c>
      <c r="AY6" s="2134"/>
      <c r="BA6" s="2255" t="s">
        <v>3</v>
      </c>
      <c r="BB6" s="2256" t="s">
        <v>4</v>
      </c>
      <c r="BC6" s="2257" t="s">
        <v>18</v>
      </c>
      <c r="BD6" s="2257" t="s">
        <v>19</v>
      </c>
      <c r="BE6" s="2257" t="s">
        <v>19</v>
      </c>
      <c r="BF6" s="2257" t="s">
        <v>20</v>
      </c>
      <c r="BG6" s="2257" t="s">
        <v>21</v>
      </c>
      <c r="BH6" s="2257" t="s">
        <v>22</v>
      </c>
      <c r="BI6" s="2257" t="s">
        <v>19</v>
      </c>
      <c r="BJ6" s="2257" t="s">
        <v>23</v>
      </c>
      <c r="BK6" s="2257" t="s">
        <v>23</v>
      </c>
      <c r="BL6" s="2257" t="s">
        <v>24</v>
      </c>
      <c r="BM6" s="2257" t="s">
        <v>20</v>
      </c>
      <c r="BN6" s="2257" t="s">
        <v>25</v>
      </c>
      <c r="BO6" s="2257" t="s">
        <v>0</v>
      </c>
      <c r="BP6" s="2257" t="s">
        <v>11</v>
      </c>
      <c r="BQ6" s="2257" t="s">
        <v>26</v>
      </c>
      <c r="BR6" s="2246"/>
      <c r="BS6" s="2349"/>
      <c r="BT6" s="3029" t="s">
        <v>4</v>
      </c>
      <c r="BU6" s="2368" t="s">
        <v>18</v>
      </c>
      <c r="BV6" s="2256" t="s">
        <v>19</v>
      </c>
      <c r="BW6" s="2256" t="s">
        <v>19</v>
      </c>
      <c r="BX6" s="2256" t="s">
        <v>20</v>
      </c>
      <c r="BY6" s="2256" t="s">
        <v>21</v>
      </c>
      <c r="BZ6" s="2256" t="s">
        <v>22</v>
      </c>
      <c r="CA6" s="2256" t="s">
        <v>19</v>
      </c>
      <c r="CB6" s="2256" t="s">
        <v>23</v>
      </c>
      <c r="CC6" s="2256" t="s">
        <v>23</v>
      </c>
      <c r="CD6" s="2256" t="s">
        <v>24</v>
      </c>
      <c r="CE6" s="2256" t="s">
        <v>20</v>
      </c>
      <c r="CF6" s="2256" t="s">
        <v>25</v>
      </c>
      <c r="CG6" s="2256" t="s">
        <v>0</v>
      </c>
      <c r="CH6" s="2427" t="s">
        <v>11</v>
      </c>
      <c r="CI6" s="2369" t="s">
        <v>26</v>
      </c>
      <c r="CK6" s="2499" t="s">
        <v>3</v>
      </c>
      <c r="CL6" s="2500" t="s">
        <v>4</v>
      </c>
      <c r="CM6" s="2501" t="s">
        <v>18</v>
      </c>
      <c r="CN6" s="2501" t="s">
        <v>19</v>
      </c>
      <c r="CO6" s="2501" t="s">
        <v>19</v>
      </c>
      <c r="CP6" s="2501" t="s">
        <v>20</v>
      </c>
      <c r="CQ6" s="2501" t="s">
        <v>21</v>
      </c>
      <c r="CR6" s="2501" t="s">
        <v>22</v>
      </c>
      <c r="CS6" s="2501" t="s">
        <v>19</v>
      </c>
      <c r="CT6" s="2501" t="s">
        <v>23</v>
      </c>
      <c r="CU6" s="2501" t="s">
        <v>23</v>
      </c>
      <c r="CV6" s="2501" t="s">
        <v>24</v>
      </c>
      <c r="CW6" s="2501" t="s">
        <v>20</v>
      </c>
      <c r="CX6" s="2501" t="s">
        <v>25</v>
      </c>
      <c r="CY6" s="2501" t="s">
        <v>0</v>
      </c>
      <c r="CZ6" s="2501" t="s">
        <v>11</v>
      </c>
      <c r="DA6" s="2501" t="s">
        <v>11</v>
      </c>
      <c r="DB6" s="2501" t="s">
        <v>26</v>
      </c>
      <c r="DC6" s="2248"/>
      <c r="DD6" s="2586"/>
      <c r="DE6" s="4075" t="s">
        <v>4</v>
      </c>
      <c r="DF6" s="2503" t="s">
        <v>18</v>
      </c>
      <c r="DG6" s="2500" t="s">
        <v>19</v>
      </c>
      <c r="DH6" s="2500" t="s">
        <v>19</v>
      </c>
      <c r="DI6" s="2500" t="s">
        <v>20</v>
      </c>
      <c r="DJ6" s="2500" t="s">
        <v>21</v>
      </c>
      <c r="DK6" s="2500" t="s">
        <v>22</v>
      </c>
      <c r="DL6" s="2500" t="s">
        <v>19</v>
      </c>
      <c r="DM6" s="2500" t="s">
        <v>23</v>
      </c>
      <c r="DN6" s="2500" t="s">
        <v>23</v>
      </c>
      <c r="DO6" s="2500" t="s">
        <v>24</v>
      </c>
      <c r="DP6" s="2500" t="s">
        <v>20</v>
      </c>
      <c r="DQ6" s="2500" t="s">
        <v>25</v>
      </c>
      <c r="DR6" s="2500" t="s">
        <v>0</v>
      </c>
      <c r="DS6" s="2500" t="s">
        <v>11</v>
      </c>
      <c r="DT6" s="2500" t="s">
        <v>11</v>
      </c>
      <c r="DU6" s="2504" t="s">
        <v>26</v>
      </c>
      <c r="DW6" s="2499" t="s">
        <v>3</v>
      </c>
      <c r="DX6" s="2500" t="s">
        <v>4</v>
      </c>
      <c r="DY6" s="2501" t="s">
        <v>18</v>
      </c>
      <c r="DZ6" s="2501" t="s">
        <v>19</v>
      </c>
      <c r="EA6" s="2501" t="s">
        <v>19</v>
      </c>
      <c r="EB6" s="2501" t="s">
        <v>20</v>
      </c>
      <c r="EC6" s="2501" t="s">
        <v>21</v>
      </c>
      <c r="ED6" s="2501" t="s">
        <v>22</v>
      </c>
      <c r="EE6" s="2501" t="s">
        <v>19</v>
      </c>
      <c r="EF6" s="2501" t="s">
        <v>23</v>
      </c>
      <c r="EG6" s="2501" t="s">
        <v>23</v>
      </c>
      <c r="EH6" s="2501" t="s">
        <v>24</v>
      </c>
      <c r="EI6" s="2501" t="s">
        <v>20</v>
      </c>
      <c r="EJ6" s="2501" t="s">
        <v>25</v>
      </c>
      <c r="EK6" s="2501" t="s">
        <v>0</v>
      </c>
      <c r="EL6" s="2501" t="s">
        <v>11</v>
      </c>
      <c r="EM6" s="2501" t="s">
        <v>11</v>
      </c>
      <c r="EN6" s="2501" t="s">
        <v>26</v>
      </c>
      <c r="EO6" s="2248"/>
      <c r="EP6" s="2502" t="s">
        <v>4</v>
      </c>
      <c r="EQ6" s="2503" t="s">
        <v>18</v>
      </c>
      <c r="ER6" s="2500" t="s">
        <v>19</v>
      </c>
      <c r="ES6" s="2500" t="s">
        <v>19</v>
      </c>
      <c r="ET6" s="2500" t="s">
        <v>20</v>
      </c>
      <c r="EU6" s="2500" t="s">
        <v>21</v>
      </c>
      <c r="EV6" s="2500" t="s">
        <v>22</v>
      </c>
      <c r="EW6" s="2500" t="s">
        <v>19</v>
      </c>
      <c r="EX6" s="2500" t="s">
        <v>23</v>
      </c>
      <c r="EY6" s="2500" t="s">
        <v>23</v>
      </c>
      <c r="EZ6" s="2500" t="s">
        <v>24</v>
      </c>
      <c r="FA6" s="2500" t="s">
        <v>20</v>
      </c>
      <c r="FB6" s="2500" t="s">
        <v>25</v>
      </c>
      <c r="FC6" s="2500" t="s">
        <v>0</v>
      </c>
      <c r="FD6" s="2500" t="s">
        <v>11</v>
      </c>
      <c r="FE6" s="2500" t="s">
        <v>11</v>
      </c>
      <c r="FF6" s="2504" t="s">
        <v>26</v>
      </c>
      <c r="FH6" s="681"/>
      <c r="FI6" s="681"/>
      <c r="FJ6" s="682"/>
      <c r="FK6" s="681"/>
      <c r="FL6" s="682"/>
      <c r="FM6" s="681"/>
      <c r="FN6" s="682"/>
      <c r="FO6" s="681"/>
      <c r="FP6" s="681"/>
      <c r="FQ6" s="681"/>
      <c r="FR6" s="681"/>
      <c r="FS6" s="681"/>
      <c r="FT6" s="681"/>
      <c r="FU6" s="681"/>
      <c r="FV6" s="681"/>
      <c r="FW6" s="681"/>
      <c r="FX6" s="681"/>
    </row>
    <row r="7" spans="2:180" ht="15" thickBot="1">
      <c r="B7" s="2015" t="s">
        <v>591</v>
      </c>
      <c r="C7" s="2016">
        <f>(AE17)</f>
        <v>4385.6000000000004</v>
      </c>
      <c r="D7" s="2013">
        <f>(AE28)</f>
        <v>818.75</v>
      </c>
      <c r="E7" s="2013">
        <f>(AE40)</f>
        <v>1451.4</v>
      </c>
      <c r="F7" s="2013">
        <f>(AE50)</f>
        <v>1879</v>
      </c>
      <c r="G7" s="2013">
        <f>(AE64)</f>
        <v>4019.5</v>
      </c>
      <c r="H7" s="2013">
        <f>(AE80)</f>
        <v>3086.3500000000004</v>
      </c>
      <c r="I7" s="2013">
        <f>(AE93)</f>
        <v>1933</v>
      </c>
      <c r="J7" s="2013">
        <f>(AE113)</f>
        <v>3556.9</v>
      </c>
      <c r="K7" s="2013">
        <f>(AE130)</f>
        <v>5245</v>
      </c>
      <c r="L7" s="2013">
        <f>(AE141)</f>
        <v>232.75</v>
      </c>
      <c r="M7" s="2013">
        <f>(AE162)</f>
        <v>8301</v>
      </c>
      <c r="N7" s="2674">
        <f>(AE181)</f>
        <v>7359.5</v>
      </c>
      <c r="O7" s="2024"/>
      <c r="P7" s="2642"/>
      <c r="Q7" s="2035"/>
      <c r="R7" s="2035"/>
      <c r="S7" s="6035" t="s">
        <v>3</v>
      </c>
      <c r="T7" s="6035" t="s">
        <v>18</v>
      </c>
      <c r="U7" s="6035"/>
      <c r="V7" s="2035"/>
      <c r="W7" s="6035" t="s">
        <v>21</v>
      </c>
      <c r="X7" s="6035" t="s">
        <v>3</v>
      </c>
      <c r="Y7" s="6035" t="s">
        <v>27</v>
      </c>
      <c r="Z7" s="6035" t="s">
        <v>28</v>
      </c>
      <c r="AA7" s="2035"/>
      <c r="AB7" s="2035"/>
      <c r="AC7" s="2035"/>
      <c r="AD7" s="2035"/>
      <c r="AE7" s="6035" t="s">
        <v>30</v>
      </c>
      <c r="AF7" s="6034"/>
      <c r="AG7" s="6032"/>
      <c r="AH7" s="2024"/>
      <c r="AI7" s="2804"/>
      <c r="AJ7" s="2912" t="s">
        <v>4</v>
      </c>
      <c r="AK7" s="2135" t="s">
        <v>18</v>
      </c>
      <c r="AL7" s="2033" t="s">
        <v>19</v>
      </c>
      <c r="AM7" s="2033" t="s">
        <v>19</v>
      </c>
      <c r="AN7" s="2033" t="s">
        <v>940</v>
      </c>
      <c r="AO7" s="2033" t="s">
        <v>21</v>
      </c>
      <c r="AP7" s="2033" t="s">
        <v>22</v>
      </c>
      <c r="AQ7" s="2033" t="s">
        <v>19</v>
      </c>
      <c r="AR7" s="2033" t="s">
        <v>23</v>
      </c>
      <c r="AS7" s="2033" t="s">
        <v>23</v>
      </c>
      <c r="AT7" s="2033" t="s">
        <v>24</v>
      </c>
      <c r="AU7" s="2033" t="s">
        <v>940</v>
      </c>
      <c r="AV7" s="2033" t="s">
        <v>25</v>
      </c>
      <c r="AW7" s="2033" t="s">
        <v>0</v>
      </c>
      <c r="AX7" s="2033" t="s">
        <v>11</v>
      </c>
      <c r="AY7" s="2136" t="s">
        <v>26</v>
      </c>
      <c r="BA7" s="2258"/>
      <c r="BB7" s="2259"/>
      <c r="BC7" s="2259"/>
      <c r="BD7" s="2260" t="s">
        <v>3</v>
      </c>
      <c r="BE7" s="2260" t="s">
        <v>18</v>
      </c>
      <c r="BF7" s="2260"/>
      <c r="BG7" s="2259"/>
      <c r="BH7" s="2260" t="s">
        <v>21</v>
      </c>
      <c r="BI7" s="2260" t="s">
        <v>3</v>
      </c>
      <c r="BJ7" s="2260" t="s">
        <v>27</v>
      </c>
      <c r="BK7" s="2260" t="s">
        <v>28</v>
      </c>
      <c r="BL7" s="2259"/>
      <c r="BM7" s="2259"/>
      <c r="BN7" s="2259"/>
      <c r="BO7" s="2259"/>
      <c r="BP7" s="2260" t="s">
        <v>30</v>
      </c>
      <c r="BQ7" s="2256"/>
      <c r="BR7" s="2246"/>
      <c r="BS7" s="3035"/>
      <c r="BT7" s="3998"/>
      <c r="BU7" s="2371"/>
      <c r="BV7" s="2256" t="s">
        <v>3</v>
      </c>
      <c r="BW7" s="2256" t="s">
        <v>18</v>
      </c>
      <c r="BX7" s="2256"/>
      <c r="BY7" s="2372"/>
      <c r="BZ7" s="2256" t="s">
        <v>21</v>
      </c>
      <c r="CA7" s="2256" t="s">
        <v>3</v>
      </c>
      <c r="CB7" s="2256" t="s">
        <v>27</v>
      </c>
      <c r="CC7" s="2256" t="s">
        <v>28</v>
      </c>
      <c r="CD7" s="2372"/>
      <c r="CE7" s="2372"/>
      <c r="CF7" s="2372"/>
      <c r="CG7" s="2372"/>
      <c r="CH7" s="2427" t="s">
        <v>30</v>
      </c>
      <c r="CI7" s="2369"/>
      <c r="CK7" s="2505"/>
      <c r="CL7" s="2506"/>
      <c r="CM7" s="2506"/>
      <c r="CN7" s="2507" t="s">
        <v>3</v>
      </c>
      <c r="CO7" s="2507" t="s">
        <v>18</v>
      </c>
      <c r="CP7" s="2507"/>
      <c r="CQ7" s="2506"/>
      <c r="CR7" s="2507" t="s">
        <v>21</v>
      </c>
      <c r="CS7" s="2507" t="s">
        <v>3</v>
      </c>
      <c r="CT7" s="2507" t="s">
        <v>27</v>
      </c>
      <c r="CU7" s="2507" t="s">
        <v>28</v>
      </c>
      <c r="CV7" s="2506"/>
      <c r="CW7" s="2506"/>
      <c r="CX7" s="2506"/>
      <c r="CY7" s="2506"/>
      <c r="CZ7" s="2507" t="s">
        <v>33</v>
      </c>
      <c r="DA7" s="2507" t="s">
        <v>30</v>
      </c>
      <c r="DB7" s="2500"/>
      <c r="DC7" s="2248"/>
      <c r="DD7" s="2586"/>
      <c r="DE7" s="4076"/>
      <c r="DF7" s="2509"/>
      <c r="DG7" s="2500" t="s">
        <v>3</v>
      </c>
      <c r="DH7" s="2500" t="s">
        <v>18</v>
      </c>
      <c r="DI7" s="2500"/>
      <c r="DJ7" s="2510"/>
      <c r="DK7" s="2500" t="s">
        <v>21</v>
      </c>
      <c r="DL7" s="2500" t="s">
        <v>3</v>
      </c>
      <c r="DM7" s="2500" t="s">
        <v>27</v>
      </c>
      <c r="DN7" s="2500" t="s">
        <v>28</v>
      </c>
      <c r="DO7" s="2510"/>
      <c r="DP7" s="2510"/>
      <c r="DQ7" s="2510"/>
      <c r="DR7" s="2510"/>
      <c r="DS7" s="2500" t="s">
        <v>95</v>
      </c>
      <c r="DT7" s="2500" t="s">
        <v>30</v>
      </c>
      <c r="DU7" s="2504"/>
      <c r="DW7" s="2505"/>
      <c r="DX7" s="2506"/>
      <c r="DY7" s="2506"/>
      <c r="DZ7" s="2507" t="s">
        <v>3</v>
      </c>
      <c r="EA7" s="2507" t="s">
        <v>18</v>
      </c>
      <c r="EB7" s="2507"/>
      <c r="EC7" s="2506"/>
      <c r="ED7" s="2507" t="s">
        <v>21</v>
      </c>
      <c r="EE7" s="2507" t="s">
        <v>3</v>
      </c>
      <c r="EF7" s="2507" t="s">
        <v>27</v>
      </c>
      <c r="EG7" s="2507" t="s">
        <v>28</v>
      </c>
      <c r="EH7" s="2506"/>
      <c r="EI7" s="2506"/>
      <c r="EJ7" s="2506"/>
      <c r="EK7" s="2506"/>
      <c r="EL7" s="2507" t="s">
        <v>33</v>
      </c>
      <c r="EM7" s="2507" t="s">
        <v>30</v>
      </c>
      <c r="EN7" s="3665"/>
      <c r="EO7" s="2248"/>
      <c r="EP7" s="2508"/>
      <c r="EQ7" s="2509"/>
      <c r="ER7" s="2500" t="s">
        <v>3</v>
      </c>
      <c r="ES7" s="2500" t="s">
        <v>18</v>
      </c>
      <c r="ET7" s="2500"/>
      <c r="EU7" s="2510"/>
      <c r="EV7" s="2500" t="s">
        <v>21</v>
      </c>
      <c r="EW7" s="2500" t="s">
        <v>3</v>
      </c>
      <c r="EX7" s="2500" t="s">
        <v>27</v>
      </c>
      <c r="EY7" s="2500" t="s">
        <v>28</v>
      </c>
      <c r="EZ7" s="2510"/>
      <c r="FA7" s="2510"/>
      <c r="FB7" s="2510"/>
      <c r="FC7" s="2510"/>
      <c r="FD7" s="2500" t="s">
        <v>95</v>
      </c>
      <c r="FE7" s="2500" t="s">
        <v>30</v>
      </c>
      <c r="FF7" s="2504"/>
      <c r="FH7" s="875"/>
      <c r="FI7" s="3725"/>
      <c r="FJ7" s="881"/>
      <c r="FK7" s="884"/>
      <c r="FL7" s="878"/>
      <c r="FM7" s="875"/>
      <c r="FN7" s="1480"/>
      <c r="FO7" s="881"/>
      <c r="FP7" s="1628"/>
      <c r="FQ7" s="884"/>
      <c r="FR7" s="881"/>
      <c r="FS7" s="887"/>
      <c r="FT7" s="879"/>
      <c r="FU7" s="1230"/>
      <c r="FV7" s="884"/>
      <c r="FW7" s="879"/>
      <c r="FX7" s="720"/>
    </row>
    <row r="8" spans="2:180" ht="15" thickBot="1">
      <c r="B8" s="2015"/>
      <c r="C8" s="2612"/>
      <c r="D8" s="2013"/>
      <c r="E8" s="2013"/>
      <c r="F8" s="2013"/>
      <c r="G8" s="2013"/>
      <c r="H8" s="2013"/>
      <c r="I8" s="2013"/>
      <c r="J8" s="2013"/>
      <c r="K8" s="2013"/>
      <c r="L8" s="2013"/>
      <c r="M8" s="2013"/>
      <c r="N8" s="2674"/>
      <c r="O8" s="2024"/>
      <c r="P8" s="2036" t="s">
        <v>893</v>
      </c>
      <c r="Q8" s="2037" t="s">
        <v>436</v>
      </c>
      <c r="R8" s="2038">
        <v>8</v>
      </c>
      <c r="S8" s="2039">
        <v>31524</v>
      </c>
      <c r="T8" s="2040">
        <v>42685</v>
      </c>
      <c r="U8" s="2041">
        <v>120</v>
      </c>
      <c r="V8" s="2039" t="s">
        <v>35</v>
      </c>
      <c r="W8" s="2042">
        <v>255</v>
      </c>
      <c r="X8" s="2043"/>
      <c r="Y8" s="2044">
        <v>42723</v>
      </c>
      <c r="Z8" s="2040">
        <v>42714</v>
      </c>
      <c r="AA8" s="2039">
        <v>1562</v>
      </c>
      <c r="AB8" s="2041">
        <v>120000</v>
      </c>
      <c r="AC8" s="2041">
        <f t="shared" ref="AC8:AC13" si="0">(AB8-U8*1000)</f>
        <v>0</v>
      </c>
      <c r="AD8" s="2045">
        <f t="shared" ref="AD8:AD13" si="1">(AB8*W8/1000)</f>
        <v>30600</v>
      </c>
      <c r="AE8" s="2042">
        <f t="shared" ref="AE8:AE13" si="2">(AD8*0.05)</f>
        <v>1530</v>
      </c>
      <c r="AF8" s="2046" t="s">
        <v>479</v>
      </c>
      <c r="AG8" s="3219"/>
      <c r="AH8" s="2024"/>
      <c r="AI8" s="2931"/>
      <c r="AJ8" s="2913"/>
      <c r="AK8" s="2137"/>
      <c r="AL8" s="2033" t="s">
        <v>3</v>
      </c>
      <c r="AM8" s="2033" t="s">
        <v>18</v>
      </c>
      <c r="AN8" s="2033"/>
      <c r="AO8" s="2138"/>
      <c r="AP8" s="2033" t="s">
        <v>21</v>
      </c>
      <c r="AQ8" s="2033" t="s">
        <v>3</v>
      </c>
      <c r="AR8" s="2033" t="s">
        <v>27</v>
      </c>
      <c r="AS8" s="2033" t="s">
        <v>28</v>
      </c>
      <c r="AT8" s="2138"/>
      <c r="AU8" s="2138"/>
      <c r="AV8" s="2138"/>
      <c r="AW8" s="2138"/>
      <c r="AX8" s="2033" t="s">
        <v>30</v>
      </c>
      <c r="AY8" s="2136"/>
      <c r="BA8" s="2261" t="s">
        <v>500</v>
      </c>
      <c r="BB8" s="2262" t="s">
        <v>543</v>
      </c>
      <c r="BC8" s="2263" t="s">
        <v>393</v>
      </c>
      <c r="BD8" s="2264" t="s">
        <v>101</v>
      </c>
      <c r="BE8" s="2265">
        <v>42765</v>
      </c>
      <c r="BF8" s="2264">
        <v>50</v>
      </c>
      <c r="BG8" s="2266" t="s">
        <v>544</v>
      </c>
      <c r="BH8" s="2267">
        <v>52.9</v>
      </c>
      <c r="BI8" s="2264" t="s">
        <v>78</v>
      </c>
      <c r="BJ8" s="2268">
        <v>42769</v>
      </c>
      <c r="BK8" s="2265">
        <v>42773</v>
      </c>
      <c r="BL8" s="2264">
        <v>46126</v>
      </c>
      <c r="BM8" s="2269">
        <v>54</v>
      </c>
      <c r="BN8" s="2270">
        <f>(BM8-BF8)</f>
        <v>4</v>
      </c>
      <c r="BO8" s="2271">
        <f>(BM8*BH8)</f>
        <v>2856.6</v>
      </c>
      <c r="BP8" s="2270">
        <f>(BO8*0.05)</f>
        <v>142.83000000000001</v>
      </c>
      <c r="BQ8" s="2273" t="s">
        <v>8</v>
      </c>
      <c r="BR8" s="2246"/>
      <c r="BS8" s="3036"/>
      <c r="BT8" s="3981" t="s">
        <v>851</v>
      </c>
      <c r="BU8" s="2264">
        <v>1</v>
      </c>
      <c r="BV8" s="2264" t="s">
        <v>101</v>
      </c>
      <c r="BW8" s="2265">
        <v>43733</v>
      </c>
      <c r="BX8" s="2264">
        <v>10</v>
      </c>
      <c r="BY8" s="2266" t="s">
        <v>544</v>
      </c>
      <c r="BZ8" s="2267">
        <v>51.43</v>
      </c>
      <c r="CA8" s="2264" t="s">
        <v>78</v>
      </c>
      <c r="CB8" s="2268">
        <v>43749</v>
      </c>
      <c r="CC8" s="2265">
        <v>43749</v>
      </c>
      <c r="CD8" s="2264">
        <v>56395</v>
      </c>
      <c r="CE8" s="2337">
        <v>12</v>
      </c>
      <c r="CF8" s="2337">
        <f>(CE8-BX8)</f>
        <v>2</v>
      </c>
      <c r="CG8" s="2271">
        <f>(CE8*BZ8)</f>
        <v>617.16</v>
      </c>
      <c r="CH8" s="2270">
        <f>(CG8*0.05)</f>
        <v>30.858000000000001</v>
      </c>
      <c r="CI8" s="2430"/>
      <c r="CK8" s="2604" t="s">
        <v>204</v>
      </c>
      <c r="CL8" s="2966" t="s">
        <v>105</v>
      </c>
      <c r="CM8" s="2602">
        <v>131</v>
      </c>
      <c r="CN8" s="2602"/>
      <c r="CO8" s="2597">
        <v>43125</v>
      </c>
      <c r="CP8" s="2602">
        <v>45</v>
      </c>
      <c r="CQ8" s="2602" t="s">
        <v>35</v>
      </c>
      <c r="CR8" s="2963">
        <v>868.82</v>
      </c>
      <c r="CS8" s="2603"/>
      <c r="CT8" s="2593">
        <v>43151</v>
      </c>
      <c r="CU8" s="2597">
        <f>(CT8)</f>
        <v>43151</v>
      </c>
      <c r="CV8" s="2602" t="s">
        <v>714</v>
      </c>
      <c r="CW8" s="2598">
        <v>45100</v>
      </c>
      <c r="CX8" s="2598">
        <f>(CP8*1000-CW8)</f>
        <v>-100</v>
      </c>
      <c r="CY8" s="2577">
        <f>(CR8*CW8/1000)</f>
        <v>39183.781999999999</v>
      </c>
      <c r="CZ8" s="2575">
        <f>(CU8+42)</f>
        <v>43193</v>
      </c>
      <c r="DA8" s="2576">
        <f>(CY8*0.03)</f>
        <v>1175.5134599999999</v>
      </c>
      <c r="DB8" s="2523"/>
      <c r="DC8" s="2248"/>
      <c r="DD8" s="4085"/>
      <c r="DE8" s="4077"/>
      <c r="DF8" s="2518"/>
      <c r="DG8" s="2519"/>
      <c r="DH8" s="2520"/>
      <c r="DI8" s="2519"/>
      <c r="DJ8" s="2520"/>
      <c r="DK8" s="2519"/>
      <c r="DL8" s="2520"/>
      <c r="DM8" s="2520"/>
      <c r="DN8" s="2520"/>
      <c r="DO8" s="2520"/>
      <c r="DP8" s="2520"/>
      <c r="DQ8" s="2520"/>
      <c r="DR8" s="2520"/>
      <c r="DS8" s="2520"/>
      <c r="DT8" s="2520"/>
      <c r="DU8" s="2521"/>
      <c r="DW8" s="2610"/>
      <c r="DX8" s="3217"/>
      <c r="DY8" s="3086"/>
      <c r="DZ8" s="3086"/>
      <c r="EA8" s="2535"/>
      <c r="EB8" s="3673"/>
      <c r="EC8" s="3086"/>
      <c r="ED8" s="3087"/>
      <c r="EE8" s="3088"/>
      <c r="EF8" s="3089"/>
      <c r="EG8" s="2535"/>
      <c r="EH8" s="3086"/>
      <c r="EI8" s="2531"/>
      <c r="EJ8" s="2531"/>
      <c r="EK8" s="2534"/>
      <c r="EL8" s="2530"/>
      <c r="EM8" s="2532"/>
      <c r="EN8" s="3664"/>
      <c r="EO8" s="2248"/>
      <c r="EP8" s="2517"/>
      <c r="EQ8" s="2518"/>
      <c r="ER8" s="2519"/>
      <c r="ES8" s="2520"/>
      <c r="ET8" s="2519"/>
      <c r="EU8" s="2520"/>
      <c r="EV8" s="2519"/>
      <c r="EW8" s="2520"/>
      <c r="EX8" s="2520"/>
      <c r="EY8" s="2520"/>
      <c r="EZ8" s="2520"/>
      <c r="FA8" s="2520"/>
      <c r="FB8" s="2520"/>
      <c r="FC8" s="2520"/>
      <c r="FD8" s="2520"/>
      <c r="FE8" s="2520"/>
      <c r="FF8" s="2521"/>
      <c r="FH8" s="875"/>
      <c r="FI8" s="3725"/>
      <c r="FJ8" s="881"/>
      <c r="FK8" s="884"/>
      <c r="FL8" s="878"/>
      <c r="FM8" s="875"/>
      <c r="FN8" s="1480"/>
      <c r="FO8" s="881"/>
      <c r="FP8" s="1628"/>
      <c r="FQ8" s="884"/>
      <c r="FR8" s="881"/>
      <c r="FS8" s="887"/>
      <c r="FT8" s="879"/>
      <c r="FU8" s="1230"/>
      <c r="FV8" s="884"/>
      <c r="FW8" s="879"/>
      <c r="FX8" s="720"/>
    </row>
    <row r="9" spans="2:180">
      <c r="B9" s="2015" t="s">
        <v>651</v>
      </c>
      <c r="C9" s="2612"/>
      <c r="D9" s="2013"/>
      <c r="E9" s="2013"/>
      <c r="F9" s="2013"/>
      <c r="G9" s="2013"/>
      <c r="H9" s="2013"/>
      <c r="I9" s="2013"/>
      <c r="J9" s="2013"/>
      <c r="K9" s="2013"/>
      <c r="L9" s="2013"/>
      <c r="M9" s="2013"/>
      <c r="N9" s="2674"/>
      <c r="O9" s="2024"/>
      <c r="P9" s="2047" t="s">
        <v>351</v>
      </c>
      <c r="Q9" s="2048" t="s">
        <v>427</v>
      </c>
      <c r="R9" s="2049" t="s">
        <v>414</v>
      </c>
      <c r="S9" s="2050" t="s">
        <v>101</v>
      </c>
      <c r="T9" s="2051">
        <v>42709</v>
      </c>
      <c r="U9" s="2050">
        <v>15</v>
      </c>
      <c r="V9" s="2052" t="s">
        <v>35</v>
      </c>
      <c r="W9" s="2053">
        <v>315</v>
      </c>
      <c r="X9" s="2050" t="s">
        <v>78</v>
      </c>
      <c r="Y9" s="3573">
        <v>42714</v>
      </c>
      <c r="Z9" s="2051">
        <v>42716</v>
      </c>
      <c r="AA9" s="2050">
        <v>1564</v>
      </c>
      <c r="AB9" s="2055">
        <v>15000</v>
      </c>
      <c r="AC9" s="2055">
        <f t="shared" si="0"/>
        <v>0</v>
      </c>
      <c r="AD9" s="2056">
        <f t="shared" si="1"/>
        <v>4725</v>
      </c>
      <c r="AE9" s="2058">
        <f t="shared" si="2"/>
        <v>236.25</v>
      </c>
      <c r="AF9" s="2059" t="s">
        <v>8</v>
      </c>
      <c r="AG9" s="2029"/>
      <c r="AH9" s="2024"/>
      <c r="AI9" s="2935"/>
      <c r="AJ9" s="3097" t="s">
        <v>409</v>
      </c>
      <c r="AK9" s="2198">
        <v>1</v>
      </c>
      <c r="AL9" s="2122" t="s">
        <v>101</v>
      </c>
      <c r="AM9" s="2174">
        <v>42432</v>
      </c>
      <c r="AN9" s="2172">
        <v>30</v>
      </c>
      <c r="AO9" s="2122" t="s">
        <v>35</v>
      </c>
      <c r="AP9" s="2175">
        <v>315</v>
      </c>
      <c r="AQ9" s="2199"/>
      <c r="AR9" s="4603">
        <v>42437</v>
      </c>
      <c r="AS9" s="2174">
        <v>42437</v>
      </c>
      <c r="AT9" s="2122">
        <v>8396</v>
      </c>
      <c r="AU9" s="2172">
        <v>30000</v>
      </c>
      <c r="AV9" s="2172">
        <f t="shared" ref="AV9:AV29" si="3">(AU9-AN9*1000)</f>
        <v>0</v>
      </c>
      <c r="AW9" s="2173">
        <f t="shared" ref="AW9:AW29" si="4">(AU9*AP9/1000)</f>
        <v>9450</v>
      </c>
      <c r="AX9" s="2175">
        <f t="shared" ref="AX9:AX29" si="5">(AW9*0.05)</f>
        <v>472.5</v>
      </c>
      <c r="AY9" s="2155"/>
      <c r="BA9" s="2274" t="s">
        <v>561</v>
      </c>
      <c r="BB9" s="2275" t="s">
        <v>99</v>
      </c>
      <c r="BC9" s="2276">
        <v>1</v>
      </c>
      <c r="BD9" s="2276" t="s">
        <v>36</v>
      </c>
      <c r="BE9" s="2277">
        <v>42782</v>
      </c>
      <c r="BF9" s="2276">
        <v>300</v>
      </c>
      <c r="BG9" s="2276" t="s">
        <v>96</v>
      </c>
      <c r="BH9" s="2278">
        <v>9.6999999999999993</v>
      </c>
      <c r="BI9" s="2276"/>
      <c r="BJ9" s="2279">
        <v>42788</v>
      </c>
      <c r="BK9" s="2277">
        <v>42794</v>
      </c>
      <c r="BL9" s="2276">
        <v>46329</v>
      </c>
      <c r="BM9" s="2278">
        <v>310</v>
      </c>
      <c r="BN9" s="2280">
        <f>(BM9-BF9)</f>
        <v>10</v>
      </c>
      <c r="BO9" s="2281">
        <f>(BM9*BH9)</f>
        <v>3007</v>
      </c>
      <c r="BP9" s="2280">
        <f>(BO9*0.05)</f>
        <v>150.35</v>
      </c>
      <c r="BQ9" s="2689" t="s">
        <v>8</v>
      </c>
      <c r="BR9" s="2246"/>
      <c r="BS9" s="2385"/>
      <c r="BT9" s="3982" t="s">
        <v>852</v>
      </c>
      <c r="BU9" s="4088">
        <v>1</v>
      </c>
      <c r="BV9" s="2439" t="s">
        <v>101</v>
      </c>
      <c r="BW9" s="2440">
        <v>43733</v>
      </c>
      <c r="BX9" s="2439">
        <v>30</v>
      </c>
      <c r="BY9" s="2275" t="s">
        <v>544</v>
      </c>
      <c r="BZ9" s="2441">
        <v>40.65</v>
      </c>
      <c r="CA9" s="2439" t="s">
        <v>78</v>
      </c>
      <c r="CB9" s="2442">
        <v>43749</v>
      </c>
      <c r="CC9" s="2440">
        <v>43749</v>
      </c>
      <c r="CD9" s="2439">
        <v>56395</v>
      </c>
      <c r="CE9" s="2469">
        <v>32</v>
      </c>
      <c r="CF9" s="2469">
        <f>(CE9-BX9)</f>
        <v>2</v>
      </c>
      <c r="CG9" s="2348">
        <f>(CE9*BZ9)</f>
        <v>1300.8</v>
      </c>
      <c r="CH9" s="2347">
        <f>(CG9*0.05)</f>
        <v>65.040000000000006</v>
      </c>
      <c r="CI9" s="2431"/>
      <c r="CK9" s="2522"/>
      <c r="CL9" s="2867"/>
      <c r="CM9" s="2867"/>
      <c r="CN9" s="2867"/>
      <c r="CO9" s="2867"/>
      <c r="CP9" s="2867"/>
      <c r="CQ9" s="2867"/>
      <c r="CR9" s="2867"/>
      <c r="CS9" s="2867"/>
      <c r="CT9" s="2867"/>
      <c r="CU9" s="2867"/>
      <c r="CV9" s="2867"/>
      <c r="CW9" s="2867"/>
      <c r="CX9" s="2867"/>
      <c r="CY9" s="2867"/>
      <c r="CZ9" s="2867"/>
      <c r="DA9" s="2867"/>
      <c r="DB9" s="2523"/>
      <c r="DC9" s="2248"/>
      <c r="DD9" s="4086"/>
      <c r="DE9" s="4083" t="s">
        <v>105</v>
      </c>
      <c r="DF9" s="2511">
        <v>125</v>
      </c>
      <c r="DG9" s="2511"/>
      <c r="DH9" s="2512">
        <v>42769</v>
      </c>
      <c r="DI9" s="2511">
        <v>45</v>
      </c>
      <c r="DJ9" s="2511" t="s">
        <v>339</v>
      </c>
      <c r="DK9" s="2514">
        <v>842.76</v>
      </c>
      <c r="DL9" s="2600"/>
      <c r="DM9" s="2592">
        <v>42794</v>
      </c>
      <c r="DN9" s="2512">
        <v>42793</v>
      </c>
      <c r="DO9" s="2511">
        <v>12618</v>
      </c>
      <c r="DP9" s="2585">
        <v>45000</v>
      </c>
      <c r="DQ9" s="2585">
        <f t="shared" ref="DQ9:DQ14" si="6">(DI9*1000-DP9)</f>
        <v>0</v>
      </c>
      <c r="DR9" s="2514">
        <f t="shared" ref="DR9:DR14" si="7">(DK9*DP9/1000)</f>
        <v>37924.199999999997</v>
      </c>
      <c r="DS9" s="2515">
        <f t="shared" ref="DS9:DS14" si="8">(DN9+42)</f>
        <v>42835</v>
      </c>
      <c r="DT9" s="2513">
        <f t="shared" ref="DT9:DT14" si="9">(DR9*0.03)</f>
        <v>1137.7259999999999</v>
      </c>
      <c r="DU9" s="2524"/>
      <c r="DW9" s="2522"/>
      <c r="DX9" s="2867"/>
      <c r="DY9" s="2867"/>
      <c r="DZ9" s="2867"/>
      <c r="EA9" s="2867"/>
      <c r="EB9" s="3661"/>
      <c r="EC9" s="2867"/>
      <c r="ED9" s="2867"/>
      <c r="EE9" s="2867"/>
      <c r="EF9" s="2867"/>
      <c r="EG9" s="2867"/>
      <c r="EH9" s="2867"/>
      <c r="EI9" s="2867"/>
      <c r="EJ9" s="2867"/>
      <c r="EK9" s="2867"/>
      <c r="EL9" s="2867"/>
      <c r="EM9" s="2867"/>
      <c r="EN9" s="2523"/>
      <c r="EO9" s="2248"/>
      <c r="EP9" s="3666" t="s">
        <v>1316</v>
      </c>
      <c r="EQ9" s="3667">
        <v>1</v>
      </c>
      <c r="ER9" s="3667" t="s">
        <v>36</v>
      </c>
      <c r="ES9" s="2567">
        <v>44469</v>
      </c>
      <c r="ET9" s="3668">
        <v>30</v>
      </c>
      <c r="EU9" s="3667" t="s">
        <v>35</v>
      </c>
      <c r="EV9" s="2568">
        <v>145.65</v>
      </c>
      <c r="EW9" s="3669"/>
      <c r="EX9" s="3670">
        <v>44480</v>
      </c>
      <c r="EY9" s="2567">
        <v>44480</v>
      </c>
      <c r="EZ9" s="3667"/>
      <c r="FA9" s="3671">
        <v>30000</v>
      </c>
      <c r="FB9" s="3671">
        <f>(FA9-ET9*1000)</f>
        <v>0</v>
      </c>
      <c r="FC9" s="2571">
        <f>(FA9*EV9/1000)</f>
        <v>4369.5</v>
      </c>
      <c r="FD9" s="3672"/>
      <c r="FE9" s="2570">
        <f>(FC9*0.04)</f>
        <v>174.78</v>
      </c>
      <c r="FF9" s="2524"/>
      <c r="FH9" s="875"/>
      <c r="FI9" s="3725"/>
      <c r="FJ9" s="881"/>
      <c r="FK9" s="884"/>
      <c r="FL9" s="878"/>
      <c r="FM9" s="875"/>
      <c r="FN9" s="1480"/>
      <c r="FO9" s="881"/>
      <c r="FP9" s="1628"/>
      <c r="FQ9" s="884"/>
      <c r="FR9" s="881"/>
      <c r="FS9" s="887"/>
      <c r="FT9" s="879"/>
      <c r="FU9" s="1230"/>
      <c r="FV9" s="884"/>
      <c r="FW9" s="879"/>
      <c r="FX9" s="720"/>
    </row>
    <row r="10" spans="2:180">
      <c r="B10" s="2015"/>
      <c r="C10" s="2612"/>
      <c r="D10" s="2013"/>
      <c r="E10" s="2013"/>
      <c r="F10" s="2013"/>
      <c r="G10" s="2013"/>
      <c r="H10" s="2013"/>
      <c r="I10" s="2013"/>
      <c r="J10" s="2013"/>
      <c r="K10" s="2013"/>
      <c r="L10" s="2013"/>
      <c r="M10" s="2013"/>
      <c r="N10" s="2674"/>
      <c r="O10" s="2024"/>
      <c r="P10" s="2036" t="s">
        <v>351</v>
      </c>
      <c r="Q10" s="2037" t="s">
        <v>502</v>
      </c>
      <c r="R10" s="2060" t="s">
        <v>262</v>
      </c>
      <c r="S10" s="2061" t="s">
        <v>101</v>
      </c>
      <c r="T10" s="2062">
        <v>42709</v>
      </c>
      <c r="U10" s="2061">
        <v>10</v>
      </c>
      <c r="V10" s="2063" t="s">
        <v>35</v>
      </c>
      <c r="W10" s="2064">
        <v>153.69999999999999</v>
      </c>
      <c r="X10" s="2061" t="s">
        <v>78</v>
      </c>
      <c r="Y10" s="3591">
        <v>42714</v>
      </c>
      <c r="Z10" s="2062">
        <v>42716</v>
      </c>
      <c r="AA10" s="2061">
        <v>1564</v>
      </c>
      <c r="AB10" s="2065">
        <v>10000</v>
      </c>
      <c r="AC10" s="2065">
        <f t="shared" si="0"/>
        <v>0</v>
      </c>
      <c r="AD10" s="2066">
        <f t="shared" si="1"/>
        <v>1537</v>
      </c>
      <c r="AE10" s="2068">
        <f t="shared" si="2"/>
        <v>76.850000000000009</v>
      </c>
      <c r="AF10" s="2059" t="s">
        <v>8</v>
      </c>
      <c r="AG10" s="2029"/>
      <c r="AH10" s="2024"/>
      <c r="AI10" s="2937"/>
      <c r="AJ10" s="2994" t="s">
        <v>409</v>
      </c>
      <c r="AK10" s="2038">
        <v>2</v>
      </c>
      <c r="AL10" s="2052" t="s">
        <v>101</v>
      </c>
      <c r="AM10" s="2057">
        <v>42503</v>
      </c>
      <c r="AN10" s="2055">
        <v>50</v>
      </c>
      <c r="AO10" s="2052" t="s">
        <v>35</v>
      </c>
      <c r="AP10" s="2058">
        <v>315</v>
      </c>
      <c r="AQ10" s="2077"/>
      <c r="AR10" s="4522">
        <v>42504</v>
      </c>
      <c r="AS10" s="2057">
        <v>42504</v>
      </c>
      <c r="AT10" s="2052">
        <v>8580</v>
      </c>
      <c r="AU10" s="2055">
        <v>50000</v>
      </c>
      <c r="AV10" s="2055">
        <f t="shared" si="3"/>
        <v>0</v>
      </c>
      <c r="AW10" s="2056">
        <f t="shared" si="4"/>
        <v>15750</v>
      </c>
      <c r="AX10" s="2058">
        <f t="shared" si="5"/>
        <v>787.5</v>
      </c>
      <c r="AY10" s="2156"/>
      <c r="BA10" s="2274" t="s">
        <v>520</v>
      </c>
      <c r="BB10" s="2283" t="s">
        <v>572</v>
      </c>
      <c r="BC10" s="2284" t="s">
        <v>393</v>
      </c>
      <c r="BD10" s="2276" t="s">
        <v>101</v>
      </c>
      <c r="BE10" s="2277">
        <v>42787</v>
      </c>
      <c r="BF10" s="2276">
        <v>50</v>
      </c>
      <c r="BG10" s="2285" t="s">
        <v>544</v>
      </c>
      <c r="BH10" s="2278">
        <v>45</v>
      </c>
      <c r="BI10" s="2276" t="s">
        <v>78</v>
      </c>
      <c r="BJ10" s="2279">
        <v>42790</v>
      </c>
      <c r="BK10" s="2277">
        <v>42794</v>
      </c>
      <c r="BL10" s="2276">
        <v>46332</v>
      </c>
      <c r="BM10" s="2286">
        <v>54</v>
      </c>
      <c r="BN10" s="2280">
        <f>(BM10-BF10)</f>
        <v>4</v>
      </c>
      <c r="BO10" s="2281">
        <f>(BM10*BH10)</f>
        <v>2430</v>
      </c>
      <c r="BP10" s="2280">
        <f>(BO10*0.05)</f>
        <v>121.5</v>
      </c>
      <c r="BQ10" s="2689" t="s">
        <v>8</v>
      </c>
      <c r="BR10" s="2246"/>
      <c r="BS10" s="2385"/>
      <c r="BT10" s="2283" t="s">
        <v>851</v>
      </c>
      <c r="BU10" s="2962">
        <v>2</v>
      </c>
      <c r="BV10" s="2276" t="s">
        <v>101</v>
      </c>
      <c r="BW10" s="2277">
        <v>44026</v>
      </c>
      <c r="BX10" s="2276">
        <v>10</v>
      </c>
      <c r="BY10" s="2285" t="s">
        <v>544</v>
      </c>
      <c r="BZ10" s="2278">
        <v>53.48</v>
      </c>
      <c r="CA10" s="2276" t="s">
        <v>78</v>
      </c>
      <c r="CB10" s="2279">
        <v>44033</v>
      </c>
      <c r="CC10" s="2277">
        <v>44040</v>
      </c>
      <c r="CD10" s="2276">
        <v>59159</v>
      </c>
      <c r="CE10" s="2429">
        <v>12</v>
      </c>
      <c r="CF10" s="2429">
        <f>(CE10-BX10)</f>
        <v>2</v>
      </c>
      <c r="CG10" s="2281">
        <f>(CE10*BZ10)</f>
        <v>641.76</v>
      </c>
      <c r="CH10" s="2280">
        <f>(CG10*0.05)</f>
        <v>32.088000000000001</v>
      </c>
      <c r="CI10" s="2282"/>
      <c r="CK10" s="2522"/>
      <c r="CL10" s="2867"/>
      <c r="CM10" s="2867"/>
      <c r="CN10" s="2867"/>
      <c r="CO10" s="2867"/>
      <c r="CP10" s="2867"/>
      <c r="CQ10" s="2867"/>
      <c r="CR10" s="2867"/>
      <c r="CS10" s="2867"/>
      <c r="CT10" s="2867"/>
      <c r="CU10" s="2867"/>
      <c r="CV10" s="2867"/>
      <c r="CW10" s="2867"/>
      <c r="CX10" s="2867"/>
      <c r="CY10" s="2867"/>
      <c r="CZ10" s="2867"/>
      <c r="DA10" s="2867"/>
      <c r="DB10" s="2523"/>
      <c r="DC10" s="2248"/>
      <c r="DD10" s="4087"/>
      <c r="DE10" s="4079" t="s">
        <v>105</v>
      </c>
      <c r="DF10" s="2596">
        <v>126</v>
      </c>
      <c r="DG10" s="2596"/>
      <c r="DH10" s="2597">
        <v>42769</v>
      </c>
      <c r="DI10" s="2596">
        <v>45</v>
      </c>
      <c r="DJ10" s="2596" t="s">
        <v>339</v>
      </c>
      <c r="DK10" s="2577">
        <v>842.76</v>
      </c>
      <c r="DL10" s="2601"/>
      <c r="DM10" s="2584">
        <v>42828</v>
      </c>
      <c r="DN10" s="2597">
        <v>42849</v>
      </c>
      <c r="DO10" s="2596">
        <v>12801</v>
      </c>
      <c r="DP10" s="2598">
        <v>45000</v>
      </c>
      <c r="DQ10" s="2598">
        <f t="shared" si="6"/>
        <v>0</v>
      </c>
      <c r="DR10" s="2577">
        <f t="shared" si="7"/>
        <v>37924.199999999997</v>
      </c>
      <c r="DS10" s="2575">
        <f t="shared" si="8"/>
        <v>42891</v>
      </c>
      <c r="DT10" s="2576">
        <f t="shared" si="9"/>
        <v>1137.7259999999999</v>
      </c>
      <c r="DU10" s="2525"/>
      <c r="DW10" s="2522"/>
      <c r="DX10" s="2867"/>
      <c r="DY10" s="2867"/>
      <c r="DZ10" s="2867"/>
      <c r="EA10" s="2867"/>
      <c r="EB10" s="3661"/>
      <c r="EC10" s="2867"/>
      <c r="ED10" s="2867"/>
      <c r="EE10" s="2867"/>
      <c r="EF10" s="2867"/>
      <c r="EG10" s="2867"/>
      <c r="EH10" s="2867"/>
      <c r="EI10" s="2867"/>
      <c r="EJ10" s="2867"/>
      <c r="EK10" s="2867"/>
      <c r="EL10" s="2867"/>
      <c r="EM10" s="2867"/>
      <c r="EN10" s="2523"/>
      <c r="EO10" s="2248"/>
      <c r="EP10" s="2574"/>
      <c r="EQ10" s="2596"/>
      <c r="ER10" s="2596"/>
      <c r="ES10" s="2597"/>
      <c r="ET10" s="2596"/>
      <c r="EU10" s="2596"/>
      <c r="EV10" s="2596"/>
      <c r="EW10" s="2601"/>
      <c r="EX10" s="2584"/>
      <c r="EY10" s="2597"/>
      <c r="EZ10" s="2596"/>
      <c r="FA10" s="2598"/>
      <c r="FB10" s="2598"/>
      <c r="FC10" s="2577"/>
      <c r="FD10" s="2575"/>
      <c r="FE10" s="2576"/>
      <c r="FF10" s="2525"/>
      <c r="FH10" s="875"/>
      <c r="FI10" s="881"/>
      <c r="FJ10" s="881"/>
      <c r="FK10" s="884"/>
      <c r="FL10" s="881"/>
      <c r="FM10" s="881"/>
      <c r="FN10" s="1480"/>
      <c r="FO10" s="881"/>
      <c r="FP10" s="885"/>
      <c r="FQ10" s="884"/>
      <c r="FR10" s="881"/>
      <c r="FS10" s="3466"/>
      <c r="FT10" s="879"/>
      <c r="FU10" s="1230"/>
      <c r="FV10" s="884"/>
      <c r="FW10" s="879"/>
      <c r="FX10" s="720"/>
    </row>
    <row r="11" spans="2:180">
      <c r="B11" s="2015" t="s">
        <v>592</v>
      </c>
      <c r="C11" s="2612"/>
      <c r="D11" s="2013"/>
      <c r="E11" s="2013">
        <f>(DA15)</f>
        <v>1175.5134599999999</v>
      </c>
      <c r="F11" s="2013">
        <f>(DA28)</f>
        <v>1210.7996999999998</v>
      </c>
      <c r="G11" s="2013">
        <f>(DA49)</f>
        <v>1208.115</v>
      </c>
      <c r="H11" s="2013">
        <f>(DA62)</f>
        <v>0</v>
      </c>
      <c r="I11" s="2013">
        <f>(DA75)</f>
        <v>1245.375</v>
      </c>
      <c r="J11" s="2013">
        <v>1140.27</v>
      </c>
      <c r="K11" s="2013">
        <f>(DA103)</f>
        <v>1245.375</v>
      </c>
      <c r="L11" s="2013">
        <f>(DA117)</f>
        <v>0</v>
      </c>
      <c r="M11" s="2013">
        <v>1137.73</v>
      </c>
      <c r="N11" s="2674">
        <f>(DA143)</f>
        <v>1329.075</v>
      </c>
      <c r="O11" s="2024"/>
      <c r="P11" s="2036" t="s">
        <v>589</v>
      </c>
      <c r="Q11" s="2069" t="s">
        <v>427</v>
      </c>
      <c r="R11" s="2070" t="s">
        <v>530</v>
      </c>
      <c r="S11" s="2071" t="s">
        <v>101</v>
      </c>
      <c r="T11" s="2072">
        <v>42709</v>
      </c>
      <c r="U11" s="2071">
        <v>10</v>
      </c>
      <c r="V11" s="2039" t="s">
        <v>35</v>
      </c>
      <c r="W11" s="2073">
        <v>315</v>
      </c>
      <c r="X11" s="2071" t="s">
        <v>78</v>
      </c>
      <c r="Y11" s="3509">
        <v>42716</v>
      </c>
      <c r="Z11" s="2072">
        <v>42716</v>
      </c>
      <c r="AA11" s="2071">
        <v>1566</v>
      </c>
      <c r="AB11" s="2041">
        <v>10000</v>
      </c>
      <c r="AC11" s="2041">
        <f t="shared" si="0"/>
        <v>0</v>
      </c>
      <c r="AD11" s="2045">
        <f t="shared" si="1"/>
        <v>3150</v>
      </c>
      <c r="AE11" s="2042">
        <f t="shared" si="2"/>
        <v>157.5</v>
      </c>
      <c r="AF11" s="2059" t="s">
        <v>479</v>
      </c>
      <c r="AG11" s="2029"/>
      <c r="AH11" s="2024"/>
      <c r="AI11" s="2938"/>
      <c r="AJ11" s="2994" t="s">
        <v>409</v>
      </c>
      <c r="AK11" s="2038">
        <v>3</v>
      </c>
      <c r="AL11" s="2052" t="s">
        <v>101</v>
      </c>
      <c r="AM11" s="2057">
        <v>42682</v>
      </c>
      <c r="AN11" s="2055">
        <v>10</v>
      </c>
      <c r="AO11" s="2052" t="s">
        <v>35</v>
      </c>
      <c r="AP11" s="2058">
        <v>305</v>
      </c>
      <c r="AQ11" s="2077"/>
      <c r="AR11" s="4522">
        <v>42685</v>
      </c>
      <c r="AS11" s="2057">
        <v>42688</v>
      </c>
      <c r="AT11" s="2052">
        <v>1476</v>
      </c>
      <c r="AU11" s="2055">
        <v>10000</v>
      </c>
      <c r="AV11" s="2055">
        <f t="shared" si="3"/>
        <v>0</v>
      </c>
      <c r="AW11" s="2056">
        <f t="shared" si="4"/>
        <v>3050</v>
      </c>
      <c r="AX11" s="2058">
        <f t="shared" si="5"/>
        <v>152.5</v>
      </c>
      <c r="AY11" s="2156"/>
      <c r="BA11" s="2288"/>
      <c r="BB11" s="2289"/>
      <c r="BC11" s="2290"/>
      <c r="BD11" s="2291"/>
      <c r="BE11" s="2292"/>
      <c r="BF11" s="2293"/>
      <c r="BG11" s="2291"/>
      <c r="BH11" s="2294"/>
      <c r="BI11" s="2290"/>
      <c r="BJ11" s="2295"/>
      <c r="BK11" s="2292"/>
      <c r="BL11" s="2290"/>
      <c r="BM11" s="2294"/>
      <c r="BN11" s="2294"/>
      <c r="BO11" s="2296"/>
      <c r="BP11" s="2294"/>
      <c r="BQ11" s="2687"/>
      <c r="BR11" s="2246"/>
      <c r="BS11" s="2385"/>
      <c r="BT11" s="2283" t="s">
        <v>852</v>
      </c>
      <c r="BU11" s="2962">
        <v>2</v>
      </c>
      <c r="BV11" s="2276" t="s">
        <v>101</v>
      </c>
      <c r="BW11" s="2277">
        <v>44026</v>
      </c>
      <c r="BX11" s="2276">
        <v>20</v>
      </c>
      <c r="BY11" s="2285" t="s">
        <v>544</v>
      </c>
      <c r="BZ11" s="2278">
        <v>42.27</v>
      </c>
      <c r="CA11" s="2276" t="s">
        <v>78</v>
      </c>
      <c r="CB11" s="2279">
        <v>44033</v>
      </c>
      <c r="CC11" s="2277">
        <v>44040</v>
      </c>
      <c r="CD11" s="2276">
        <v>59159</v>
      </c>
      <c r="CE11" s="2429">
        <v>24</v>
      </c>
      <c r="CF11" s="2429">
        <f>(CE11-BX11)</f>
        <v>4</v>
      </c>
      <c r="CG11" s="2281">
        <f>(CE11*BZ11)</f>
        <v>1014.48</v>
      </c>
      <c r="CH11" s="2280">
        <f>(CG11*0.05)</f>
        <v>50.724000000000004</v>
      </c>
      <c r="CI11" s="2282"/>
      <c r="CK11" s="2526"/>
      <c r="CL11" s="2867"/>
      <c r="CM11" s="2867"/>
      <c r="CN11" s="2867"/>
      <c r="CO11" s="2867"/>
      <c r="CP11" s="2867"/>
      <c r="CQ11" s="2867"/>
      <c r="CR11" s="2867"/>
      <c r="CS11" s="2867"/>
      <c r="CT11" s="2867"/>
      <c r="CU11" s="2867"/>
      <c r="CV11" s="2867"/>
      <c r="CW11" s="2867"/>
      <c r="CX11" s="2867"/>
      <c r="CY11" s="2867"/>
      <c r="CZ11" s="2867"/>
      <c r="DA11" s="2867"/>
      <c r="DB11" s="2523"/>
      <c r="DC11" s="2248"/>
      <c r="DD11" s="4087"/>
      <c r="DE11" s="4079" t="s">
        <v>105</v>
      </c>
      <c r="DF11" s="2596">
        <v>127</v>
      </c>
      <c r="DG11" s="2596"/>
      <c r="DH11" s="2597">
        <v>42769</v>
      </c>
      <c r="DI11" s="2596">
        <v>45</v>
      </c>
      <c r="DJ11" s="2596" t="s">
        <v>339</v>
      </c>
      <c r="DK11" s="2577">
        <v>842.76</v>
      </c>
      <c r="DL11" s="2601"/>
      <c r="DM11" s="2584">
        <v>42857</v>
      </c>
      <c r="DN11" s="2597">
        <v>42857</v>
      </c>
      <c r="DO11" s="2596"/>
      <c r="DP11" s="2598">
        <v>45000</v>
      </c>
      <c r="DQ11" s="2598">
        <f t="shared" si="6"/>
        <v>0</v>
      </c>
      <c r="DR11" s="2577">
        <f t="shared" si="7"/>
        <v>37924.199999999997</v>
      </c>
      <c r="DS11" s="2575">
        <f t="shared" si="8"/>
        <v>42899</v>
      </c>
      <c r="DT11" s="2576">
        <f t="shared" si="9"/>
        <v>1137.7259999999999</v>
      </c>
      <c r="DU11" s="2525"/>
      <c r="DW11" s="2526"/>
      <c r="DX11" s="2867"/>
      <c r="DY11" s="2867"/>
      <c r="DZ11" s="2867"/>
      <c r="EA11" s="2867"/>
      <c r="EB11" s="3661"/>
      <c r="EC11" s="2867"/>
      <c r="ED11" s="2867"/>
      <c r="EE11" s="2867"/>
      <c r="EF11" s="2867"/>
      <c r="EG11" s="2867"/>
      <c r="EH11" s="2867"/>
      <c r="EI11" s="2867"/>
      <c r="EJ11" s="2867"/>
      <c r="EK11" s="2867"/>
      <c r="EL11" s="2867"/>
      <c r="EM11" s="2867"/>
      <c r="EN11" s="2523"/>
      <c r="EO11" s="2248"/>
      <c r="EP11" s="2574"/>
      <c r="EQ11" s="2596"/>
      <c r="ER11" s="2596"/>
      <c r="ES11" s="2597"/>
      <c r="ET11" s="2596"/>
      <c r="EU11" s="2596"/>
      <c r="EV11" s="2596"/>
      <c r="EW11" s="2601"/>
      <c r="EX11" s="2584"/>
      <c r="EY11" s="2597"/>
      <c r="EZ11" s="2596"/>
      <c r="FA11" s="2598"/>
      <c r="FB11" s="2598"/>
      <c r="FC11" s="2577"/>
      <c r="FD11" s="2575"/>
      <c r="FE11" s="2576"/>
      <c r="FF11" s="2525"/>
    </row>
    <row r="12" spans="2:180" ht="15" thickBot="1">
      <c r="B12" s="2015"/>
      <c r="C12" s="2612"/>
      <c r="D12" s="2013"/>
      <c r="E12" s="2013"/>
      <c r="F12" s="2013"/>
      <c r="G12" s="2013"/>
      <c r="H12" s="2013"/>
      <c r="I12" s="2013"/>
      <c r="J12" s="2013"/>
      <c r="K12" s="2013"/>
      <c r="L12" s="2013"/>
      <c r="M12" s="2013"/>
      <c r="N12" s="2674"/>
      <c r="O12" s="2024"/>
      <c r="P12" s="2047" t="s">
        <v>894</v>
      </c>
      <c r="Q12" s="2048" t="s">
        <v>427</v>
      </c>
      <c r="R12" s="2049" t="s">
        <v>414</v>
      </c>
      <c r="S12" s="2050" t="s">
        <v>36</v>
      </c>
      <c r="T12" s="2051">
        <v>42711</v>
      </c>
      <c r="U12" s="2050">
        <v>10</v>
      </c>
      <c r="V12" s="2052" t="s">
        <v>35</v>
      </c>
      <c r="W12" s="2053">
        <v>335</v>
      </c>
      <c r="X12" s="2050" t="s">
        <v>78</v>
      </c>
      <c r="Y12" s="3573">
        <v>42716</v>
      </c>
      <c r="Z12" s="2051">
        <v>42716</v>
      </c>
      <c r="AA12" s="2050">
        <v>1567</v>
      </c>
      <c r="AB12" s="2055">
        <v>10000</v>
      </c>
      <c r="AC12" s="2055">
        <f t="shared" si="0"/>
        <v>0</v>
      </c>
      <c r="AD12" s="2056">
        <f t="shared" si="1"/>
        <v>3350</v>
      </c>
      <c r="AE12" s="2058">
        <f t="shared" si="2"/>
        <v>167.5</v>
      </c>
      <c r="AF12" s="2059" t="s">
        <v>8</v>
      </c>
      <c r="AG12" s="2029"/>
      <c r="AH12" s="2024"/>
      <c r="AI12" s="2938"/>
      <c r="AJ12" s="2994" t="s">
        <v>409</v>
      </c>
      <c r="AK12" s="2038">
        <v>4</v>
      </c>
      <c r="AL12" s="2052" t="s">
        <v>36</v>
      </c>
      <c r="AM12" s="2057">
        <v>42686</v>
      </c>
      <c r="AN12" s="2055">
        <v>200</v>
      </c>
      <c r="AO12" s="2052" t="s">
        <v>35</v>
      </c>
      <c r="AP12" s="2058">
        <v>300</v>
      </c>
      <c r="AQ12" s="2077"/>
      <c r="AR12" s="4522">
        <v>42691</v>
      </c>
      <c r="AS12" s="2057">
        <v>42688</v>
      </c>
      <c r="AT12" s="2052">
        <v>1467</v>
      </c>
      <c r="AU12" s="2055">
        <v>200000</v>
      </c>
      <c r="AV12" s="2055">
        <f t="shared" si="3"/>
        <v>0</v>
      </c>
      <c r="AW12" s="2056">
        <f t="shared" si="4"/>
        <v>60000</v>
      </c>
      <c r="AX12" s="2058">
        <f t="shared" si="5"/>
        <v>3000</v>
      </c>
      <c r="AY12" s="2156"/>
      <c r="BA12" s="2314"/>
      <c r="BB12" s="2315"/>
      <c r="BC12" s="2315"/>
      <c r="BD12" s="2315"/>
      <c r="BE12" s="2315"/>
      <c r="BF12" s="2315"/>
      <c r="BG12" s="2315"/>
      <c r="BH12" s="2315"/>
      <c r="BI12" s="2315"/>
      <c r="BJ12" s="2315"/>
      <c r="BK12" s="2315"/>
      <c r="BL12" s="2315"/>
      <c r="BM12" s="2315"/>
      <c r="BN12" s="2315"/>
      <c r="BO12" s="2316">
        <f>SUM(BO8:BO10)</f>
        <v>8293.6</v>
      </c>
      <c r="BP12" s="2317">
        <f>(BO12*0.05)</f>
        <v>414.68000000000006</v>
      </c>
      <c r="BQ12" s="2688"/>
      <c r="BR12" s="2246"/>
      <c r="BS12" s="2385"/>
      <c r="BT12" s="3982"/>
      <c r="BU12" s="2278"/>
      <c r="BV12" s="2276"/>
      <c r="BW12" s="2277"/>
      <c r="BX12" s="2276"/>
      <c r="BY12" s="2285"/>
      <c r="BZ12" s="2278"/>
      <c r="CA12" s="2276"/>
      <c r="CB12" s="2279"/>
      <c r="CC12" s="2277"/>
      <c r="CD12" s="2276"/>
      <c r="CE12" s="2429"/>
      <c r="CF12" s="2429"/>
      <c r="CG12" s="2281"/>
      <c r="CH12" s="2280"/>
      <c r="CI12" s="2282"/>
      <c r="CK12" s="2536"/>
      <c r="CL12" s="2867"/>
      <c r="CM12" s="2867"/>
      <c r="CN12" s="2867"/>
      <c r="CO12" s="2867"/>
      <c r="CP12" s="2867"/>
      <c r="CQ12" s="2867"/>
      <c r="CR12" s="2867"/>
      <c r="CS12" s="2867"/>
      <c r="CT12" s="2867"/>
      <c r="CU12" s="2867"/>
      <c r="CV12" s="2867"/>
      <c r="CW12" s="2867"/>
      <c r="CX12" s="2867"/>
      <c r="CY12" s="2867"/>
      <c r="CZ12" s="2867"/>
      <c r="DA12" s="2867"/>
      <c r="DB12" s="2870"/>
      <c r="DC12" s="2248"/>
      <c r="DD12" s="4087"/>
      <c r="DE12" s="4079" t="s">
        <v>105</v>
      </c>
      <c r="DF12" s="2602">
        <v>128</v>
      </c>
      <c r="DG12" s="2602"/>
      <c r="DH12" s="2597">
        <v>42769</v>
      </c>
      <c r="DI12" s="2602">
        <v>45</v>
      </c>
      <c r="DJ12" s="2602" t="s">
        <v>35</v>
      </c>
      <c r="DK12" s="2577">
        <v>842.76</v>
      </c>
      <c r="DL12" s="2603"/>
      <c r="DM12" s="2593">
        <v>42892</v>
      </c>
      <c r="DN12" s="2597">
        <v>42892</v>
      </c>
      <c r="DO12" s="2602"/>
      <c r="DP12" s="2598">
        <v>45000</v>
      </c>
      <c r="DQ12" s="2598">
        <f t="shared" si="6"/>
        <v>0</v>
      </c>
      <c r="DR12" s="2577">
        <f t="shared" si="7"/>
        <v>37924.199999999997</v>
      </c>
      <c r="DS12" s="2575">
        <f t="shared" si="8"/>
        <v>42934</v>
      </c>
      <c r="DT12" s="2576">
        <f t="shared" si="9"/>
        <v>1137.7259999999999</v>
      </c>
      <c r="DU12" s="2525"/>
      <c r="DW12" s="2536"/>
      <c r="DX12" s="2867"/>
      <c r="DY12" s="2867"/>
      <c r="DZ12" s="2867"/>
      <c r="EA12" s="2867"/>
      <c r="EB12" s="3661"/>
      <c r="EC12" s="2867"/>
      <c r="ED12" s="2867"/>
      <c r="EE12" s="2867"/>
      <c r="EF12" s="2867"/>
      <c r="EG12" s="2867"/>
      <c r="EH12" s="2867"/>
      <c r="EI12" s="2867"/>
      <c r="EJ12" s="2867"/>
      <c r="EK12" s="2867"/>
      <c r="EL12" s="2867"/>
      <c r="EM12" s="2867"/>
      <c r="EN12" s="2870"/>
      <c r="EO12" s="2248"/>
      <c r="EP12" s="2574"/>
      <c r="EQ12" s="2602"/>
      <c r="ER12" s="2602"/>
      <c r="ES12" s="2597"/>
      <c r="ET12" s="2602"/>
      <c r="EU12" s="2602"/>
      <c r="EV12" s="2596"/>
      <c r="EW12" s="2603"/>
      <c r="EX12" s="2593"/>
      <c r="EY12" s="2597"/>
      <c r="EZ12" s="2602"/>
      <c r="FA12" s="2598"/>
      <c r="FB12" s="2598"/>
      <c r="FC12" s="2577"/>
      <c r="FD12" s="2575"/>
      <c r="FE12" s="2576"/>
      <c r="FF12" s="2525"/>
    </row>
    <row r="13" spans="2:180">
      <c r="B13" s="2015" t="s">
        <v>593</v>
      </c>
      <c r="C13" s="2612"/>
      <c r="D13" s="2013"/>
      <c r="E13" s="2013">
        <f>(BP12)</f>
        <v>414.68000000000006</v>
      </c>
      <c r="F13" s="2013">
        <v>0</v>
      </c>
      <c r="G13" s="2013">
        <f>(BP40)</f>
        <v>1923.8458999999998</v>
      </c>
      <c r="H13" s="2013">
        <f>(BP51)</f>
        <v>931.49975999999992</v>
      </c>
      <c r="I13" s="2013">
        <f>(BP59)</f>
        <v>150.66659999999999</v>
      </c>
      <c r="J13" s="2013">
        <f>(BP70)</f>
        <v>640.37392</v>
      </c>
      <c r="K13" s="2013">
        <f>(BP80)</f>
        <v>123.53800000000001</v>
      </c>
      <c r="L13" s="2013">
        <f>(BP96)</f>
        <v>1174.88849</v>
      </c>
      <c r="M13" s="2013">
        <f>(BP106)</f>
        <v>504.33</v>
      </c>
      <c r="N13" s="2674">
        <f>(BP114)</f>
        <v>217.5</v>
      </c>
      <c r="O13" s="2024"/>
      <c r="P13" s="2047" t="s">
        <v>471</v>
      </c>
      <c r="Q13" s="2075" t="s">
        <v>436</v>
      </c>
      <c r="R13" s="2076">
        <v>4</v>
      </c>
      <c r="S13" s="2052" t="s">
        <v>74</v>
      </c>
      <c r="T13" s="2057">
        <v>42712</v>
      </c>
      <c r="U13" s="2055">
        <v>20</v>
      </c>
      <c r="V13" s="2052" t="s">
        <v>35</v>
      </c>
      <c r="W13" s="2058">
        <v>255</v>
      </c>
      <c r="X13" s="2077"/>
      <c r="Y13" s="2078">
        <v>42716</v>
      </c>
      <c r="Z13" s="2057">
        <v>42714</v>
      </c>
      <c r="AA13" s="2052">
        <v>1563</v>
      </c>
      <c r="AB13" s="2055">
        <v>20000</v>
      </c>
      <c r="AC13" s="2055">
        <f t="shared" si="0"/>
        <v>0</v>
      </c>
      <c r="AD13" s="2056">
        <f t="shared" si="1"/>
        <v>5100</v>
      </c>
      <c r="AE13" s="2058">
        <f t="shared" si="2"/>
        <v>255</v>
      </c>
      <c r="AF13" s="2059" t="s">
        <v>8</v>
      </c>
      <c r="AG13" s="2029"/>
      <c r="AH13" s="2024"/>
      <c r="AI13" s="2936"/>
      <c r="AJ13" s="2994" t="s">
        <v>409</v>
      </c>
      <c r="AK13" s="2038">
        <v>5</v>
      </c>
      <c r="AL13" s="2052" t="s">
        <v>101</v>
      </c>
      <c r="AM13" s="2057">
        <v>42916</v>
      </c>
      <c r="AN13" s="2055">
        <v>30</v>
      </c>
      <c r="AO13" s="2052" t="s">
        <v>35</v>
      </c>
      <c r="AP13" s="2058">
        <v>300</v>
      </c>
      <c r="AQ13" s="2077"/>
      <c r="AR13" s="4522">
        <v>42922</v>
      </c>
      <c r="AS13" s="2057">
        <v>42919</v>
      </c>
      <c r="AT13" s="2052">
        <v>2066</v>
      </c>
      <c r="AU13" s="2055">
        <v>30000</v>
      </c>
      <c r="AV13" s="2055">
        <f t="shared" si="3"/>
        <v>0</v>
      </c>
      <c r="AW13" s="2056">
        <f t="shared" si="4"/>
        <v>9000</v>
      </c>
      <c r="AX13" s="2058">
        <f t="shared" si="5"/>
        <v>450</v>
      </c>
      <c r="AY13" s="2156"/>
      <c r="BA13" s="3244"/>
      <c r="BB13" s="2754"/>
      <c r="BC13" s="2755"/>
      <c r="BD13" s="2754"/>
      <c r="BE13" s="2756"/>
      <c r="BF13" s="3245"/>
      <c r="BG13" s="2754"/>
      <c r="BH13" s="2758"/>
      <c r="BI13" s="2759"/>
      <c r="BJ13" s="2760"/>
      <c r="BK13" s="2756"/>
      <c r="BL13" s="2754"/>
      <c r="BM13" s="2758"/>
      <c r="BN13" s="2758"/>
      <c r="BO13" s="3246"/>
      <c r="BP13" s="2758"/>
      <c r="BQ13" s="3247"/>
      <c r="BR13" s="2246"/>
      <c r="BS13" s="2385"/>
      <c r="BT13" s="3983"/>
      <c r="BU13" s="2738"/>
      <c r="BV13" s="2734"/>
      <c r="BW13" s="2735"/>
      <c r="BX13" s="2734"/>
      <c r="BY13" s="2737"/>
      <c r="BZ13" s="2738"/>
      <c r="CA13" s="2734"/>
      <c r="CB13" s="2776"/>
      <c r="CC13" s="2735"/>
      <c r="CD13" s="2734"/>
      <c r="CE13" s="2736"/>
      <c r="CF13" s="2736"/>
      <c r="CG13" s="2742"/>
      <c r="CH13" s="2741"/>
      <c r="CI13" s="2778"/>
      <c r="CK13" s="2545"/>
      <c r="CL13" s="2867"/>
      <c r="CM13" s="2867"/>
      <c r="CN13" s="2867"/>
      <c r="CO13" s="2867"/>
      <c r="CP13" s="2867"/>
      <c r="CQ13" s="2867"/>
      <c r="CR13" s="2867"/>
      <c r="CS13" s="2867"/>
      <c r="CT13" s="2867"/>
      <c r="CU13" s="2867"/>
      <c r="CV13" s="2867"/>
      <c r="CW13" s="2867"/>
      <c r="CX13" s="2867"/>
      <c r="CY13" s="2867"/>
      <c r="CZ13" s="2867"/>
      <c r="DA13" s="2867"/>
      <c r="DB13" s="2523"/>
      <c r="DC13" s="2248"/>
      <c r="DD13" s="4087"/>
      <c r="DE13" s="4079" t="s">
        <v>105</v>
      </c>
      <c r="DF13" s="2602">
        <v>129</v>
      </c>
      <c r="DG13" s="2602"/>
      <c r="DH13" s="2597">
        <v>42971</v>
      </c>
      <c r="DI13" s="2602">
        <v>45</v>
      </c>
      <c r="DJ13" s="2602" t="s">
        <v>35</v>
      </c>
      <c r="DK13" s="2577">
        <v>842.76</v>
      </c>
      <c r="DL13" s="2603"/>
      <c r="DM13" s="2593">
        <v>42975</v>
      </c>
      <c r="DN13" s="2597">
        <v>42975</v>
      </c>
      <c r="DO13" s="2602"/>
      <c r="DP13" s="2598">
        <v>45000</v>
      </c>
      <c r="DQ13" s="2598">
        <f t="shared" si="6"/>
        <v>0</v>
      </c>
      <c r="DR13" s="2577">
        <f t="shared" si="7"/>
        <v>37924.199999999997</v>
      </c>
      <c r="DS13" s="2575">
        <f t="shared" si="8"/>
        <v>43017</v>
      </c>
      <c r="DT13" s="2576">
        <f t="shared" si="9"/>
        <v>1137.7259999999999</v>
      </c>
      <c r="DU13" s="2525"/>
      <c r="DW13" s="2545"/>
      <c r="DX13" s="2867"/>
      <c r="DY13" s="2867"/>
      <c r="DZ13" s="2867"/>
      <c r="EA13" s="2867"/>
      <c r="EB13" s="3661"/>
      <c r="EC13" s="2867"/>
      <c r="ED13" s="2867"/>
      <c r="EE13" s="2867"/>
      <c r="EF13" s="2867"/>
      <c r="EG13" s="2867"/>
      <c r="EH13" s="2867"/>
      <c r="EI13" s="2867"/>
      <c r="EJ13" s="2867"/>
      <c r="EK13" s="2867"/>
      <c r="EL13" s="2867"/>
      <c r="EM13" s="2867"/>
      <c r="EN13" s="2523"/>
      <c r="EO13" s="2248"/>
      <c r="EP13" s="2574"/>
      <c r="EQ13" s="2602"/>
      <c r="ER13" s="2602"/>
      <c r="ES13" s="2597"/>
      <c r="ET13" s="2602"/>
      <c r="EU13" s="2602"/>
      <c r="EV13" s="2596"/>
      <c r="EW13" s="2603"/>
      <c r="EX13" s="2593"/>
      <c r="EY13" s="2597"/>
      <c r="EZ13" s="2602"/>
      <c r="FA13" s="2598"/>
      <c r="FB13" s="2598"/>
      <c r="FC13" s="2577"/>
      <c r="FD13" s="2575"/>
      <c r="FE13" s="2576"/>
      <c r="FF13" s="2525"/>
    </row>
    <row r="14" spans="2:180" ht="18.600000000000001" thickBot="1">
      <c r="B14" s="2015"/>
      <c r="C14" s="2612"/>
      <c r="D14" s="2013"/>
      <c r="E14" s="2013"/>
      <c r="F14" s="2013"/>
      <c r="G14" s="2013"/>
      <c r="H14" s="2013"/>
      <c r="I14" s="2013"/>
      <c r="J14" s="2013"/>
      <c r="K14" s="2013"/>
      <c r="L14" s="2013"/>
      <c r="M14" s="2013"/>
      <c r="N14" s="2674"/>
      <c r="O14" s="2024"/>
      <c r="P14" s="2047" t="s">
        <v>430</v>
      </c>
      <c r="Q14" s="2071" t="s">
        <v>409</v>
      </c>
      <c r="R14" s="2076">
        <v>7</v>
      </c>
      <c r="S14" s="2052" t="s">
        <v>74</v>
      </c>
      <c r="T14" s="2057">
        <v>42718</v>
      </c>
      <c r="U14" s="2055">
        <v>50</v>
      </c>
      <c r="V14" s="2052" t="s">
        <v>35</v>
      </c>
      <c r="W14" s="2058">
        <v>305</v>
      </c>
      <c r="X14" s="2077"/>
      <c r="Y14" s="2078">
        <v>42725</v>
      </c>
      <c r="Z14" s="2057">
        <v>42719</v>
      </c>
      <c r="AA14" s="2052">
        <v>1593</v>
      </c>
      <c r="AB14" s="2055">
        <v>50000</v>
      </c>
      <c r="AC14" s="2055">
        <f>(AB14-U14*1000)</f>
        <v>0</v>
      </c>
      <c r="AD14" s="2056">
        <f>(AB14*W14/1000)</f>
        <v>15250</v>
      </c>
      <c r="AE14" s="2058">
        <v>750</v>
      </c>
      <c r="AF14" s="2059" t="s">
        <v>8</v>
      </c>
      <c r="AG14" s="2029"/>
      <c r="AH14" s="2024"/>
      <c r="AI14" s="2936"/>
      <c r="AJ14" s="2994" t="s">
        <v>762</v>
      </c>
      <c r="AK14" s="2038">
        <v>6</v>
      </c>
      <c r="AL14" s="2052" t="s">
        <v>101</v>
      </c>
      <c r="AM14" s="2057">
        <v>43392</v>
      </c>
      <c r="AN14" s="2055">
        <v>100</v>
      </c>
      <c r="AO14" s="2052" t="s">
        <v>35</v>
      </c>
      <c r="AP14" s="2058">
        <v>290</v>
      </c>
      <c r="AQ14" s="2077"/>
      <c r="AR14" s="4522">
        <v>43402</v>
      </c>
      <c r="AS14" s="2057">
        <v>43399</v>
      </c>
      <c r="AT14" s="2052">
        <v>3383</v>
      </c>
      <c r="AU14" s="2055">
        <v>100000</v>
      </c>
      <c r="AV14" s="2055">
        <f t="shared" si="3"/>
        <v>0</v>
      </c>
      <c r="AW14" s="2056">
        <f t="shared" si="4"/>
        <v>29000</v>
      </c>
      <c r="AX14" s="2058">
        <f t="shared" si="5"/>
        <v>1450</v>
      </c>
      <c r="AY14" s="2166"/>
      <c r="BA14" s="2250" t="s">
        <v>546</v>
      </c>
      <c r="BB14" s="2246"/>
      <c r="BC14" s="2246"/>
      <c r="BD14" s="2246"/>
      <c r="BE14" s="2246"/>
      <c r="BF14" s="2246"/>
      <c r="BG14" s="2246"/>
      <c r="BH14" s="2246"/>
      <c r="BI14" s="2246"/>
      <c r="BJ14" s="2246"/>
      <c r="BK14" s="2246"/>
      <c r="BL14" s="2246"/>
      <c r="BM14" s="2246"/>
      <c r="BN14" s="2246"/>
      <c r="BO14" s="2246"/>
      <c r="BP14" s="2246"/>
      <c r="BQ14" s="2246"/>
      <c r="BR14" s="2246"/>
      <c r="BS14" s="2385"/>
      <c r="BT14" s="3982"/>
      <c r="BU14" s="2962"/>
      <c r="BV14" s="2276"/>
      <c r="BW14" s="2277"/>
      <c r="BX14" s="2276"/>
      <c r="BY14" s="2285"/>
      <c r="BZ14" s="2278"/>
      <c r="CA14" s="2276"/>
      <c r="CB14" s="2279"/>
      <c r="CC14" s="2277"/>
      <c r="CD14" s="2276"/>
      <c r="CE14" s="2429"/>
      <c r="CF14" s="2429"/>
      <c r="CG14" s="2281"/>
      <c r="CH14" s="2280"/>
      <c r="CI14" s="2282"/>
      <c r="CK14" s="2556"/>
      <c r="CL14" s="2557"/>
      <c r="CM14" s="2557"/>
      <c r="CN14" s="2557"/>
      <c r="CO14" s="2557"/>
      <c r="CP14" s="2557"/>
      <c r="CQ14" s="2557"/>
      <c r="CR14" s="2557"/>
      <c r="CS14" s="2557"/>
      <c r="CT14" s="2557"/>
      <c r="CU14" s="2557"/>
      <c r="CV14" s="2557"/>
      <c r="CW14" s="2557"/>
      <c r="CX14" s="2557"/>
      <c r="CY14" s="2557"/>
      <c r="CZ14" s="2557"/>
      <c r="DA14" s="2557"/>
      <c r="DB14" s="2523"/>
      <c r="DC14" s="2248"/>
      <c r="DD14" s="4087"/>
      <c r="DE14" s="4079" t="s">
        <v>105</v>
      </c>
      <c r="DF14" s="2602">
        <v>130</v>
      </c>
      <c r="DG14" s="2602"/>
      <c r="DH14" s="2597">
        <v>43019</v>
      </c>
      <c r="DI14" s="2602">
        <v>45</v>
      </c>
      <c r="DJ14" s="2602" t="s">
        <v>35</v>
      </c>
      <c r="DK14" s="2577">
        <v>868.82</v>
      </c>
      <c r="DL14" s="2603"/>
      <c r="DM14" s="2593">
        <v>43056</v>
      </c>
      <c r="DN14" s="2597">
        <v>43056</v>
      </c>
      <c r="DO14" s="2602"/>
      <c r="DP14" s="2598">
        <v>45000</v>
      </c>
      <c r="DQ14" s="2598">
        <f t="shared" si="6"/>
        <v>0</v>
      </c>
      <c r="DR14" s="2577">
        <f t="shared" si="7"/>
        <v>39096.9</v>
      </c>
      <c r="DS14" s="2575">
        <f t="shared" si="8"/>
        <v>43098</v>
      </c>
      <c r="DT14" s="2576">
        <f t="shared" si="9"/>
        <v>1172.9069999999999</v>
      </c>
      <c r="DU14" s="2558"/>
      <c r="DW14" s="2556"/>
      <c r="DX14" s="2557"/>
      <c r="DY14" s="2557"/>
      <c r="DZ14" s="2557"/>
      <c r="EA14" s="2557"/>
      <c r="EB14" s="3662"/>
      <c r="EC14" s="2557"/>
      <c r="ED14" s="2557"/>
      <c r="EE14" s="2557"/>
      <c r="EF14" s="2557"/>
      <c r="EG14" s="2557"/>
      <c r="EH14" s="2557"/>
      <c r="EI14" s="2557"/>
      <c r="EJ14" s="2557"/>
      <c r="EK14" s="2557"/>
      <c r="EL14" s="2557"/>
      <c r="EM14" s="2557"/>
      <c r="EN14" s="2523"/>
      <c r="EO14" s="2248"/>
      <c r="EP14" s="2574"/>
      <c r="EQ14" s="2602"/>
      <c r="ER14" s="2602"/>
      <c r="ES14" s="2597"/>
      <c r="ET14" s="2602"/>
      <c r="EU14" s="2602"/>
      <c r="EV14" s="2596"/>
      <c r="EW14" s="2603"/>
      <c r="EX14" s="2593"/>
      <c r="EY14" s="2597"/>
      <c r="EZ14" s="2602"/>
      <c r="FA14" s="2598"/>
      <c r="FB14" s="2598"/>
      <c r="FC14" s="2577"/>
      <c r="FD14" s="2575"/>
      <c r="FE14" s="2576"/>
      <c r="FF14" s="2558"/>
    </row>
    <row r="15" spans="2:180" ht="15" thickBot="1">
      <c r="B15" s="2015"/>
      <c r="C15" s="2612"/>
      <c r="D15" s="2013"/>
      <c r="E15" s="2013"/>
      <c r="F15" s="2013"/>
      <c r="G15" s="2013"/>
      <c r="H15" s="2013"/>
      <c r="I15" s="2013"/>
      <c r="J15" s="2013"/>
      <c r="K15" s="2013"/>
      <c r="L15" s="2013"/>
      <c r="M15" s="2013"/>
      <c r="N15" s="2674"/>
      <c r="O15" s="2024"/>
      <c r="P15" s="2047" t="s">
        <v>520</v>
      </c>
      <c r="Q15" s="2048" t="s">
        <v>427</v>
      </c>
      <c r="R15" s="2049" t="s">
        <v>414</v>
      </c>
      <c r="S15" s="2050" t="s">
        <v>74</v>
      </c>
      <c r="T15" s="2051">
        <v>42720</v>
      </c>
      <c r="U15" s="2050">
        <v>80</v>
      </c>
      <c r="V15" s="2052" t="s">
        <v>35</v>
      </c>
      <c r="W15" s="2053">
        <v>300</v>
      </c>
      <c r="X15" s="2050" t="s">
        <v>78</v>
      </c>
      <c r="Y15" s="3573">
        <v>42725</v>
      </c>
      <c r="Z15" s="2051">
        <v>42723</v>
      </c>
      <c r="AA15" s="2050">
        <v>1602</v>
      </c>
      <c r="AB15" s="2055">
        <v>80000</v>
      </c>
      <c r="AC15" s="2055">
        <f>(AB15-U15*1000)</f>
        <v>0</v>
      </c>
      <c r="AD15" s="2056">
        <f>(AB15*W15/1000)</f>
        <v>24000</v>
      </c>
      <c r="AE15" s="2058">
        <f>(AD15*0.05)</f>
        <v>1200</v>
      </c>
      <c r="AF15" s="2059" t="s">
        <v>8</v>
      </c>
      <c r="AG15" s="2029"/>
      <c r="AH15" s="2024"/>
      <c r="AI15" s="2936"/>
      <c r="AJ15" s="2994" t="s">
        <v>762</v>
      </c>
      <c r="AK15" s="2038">
        <v>7</v>
      </c>
      <c r="AL15" s="2039" t="s">
        <v>101</v>
      </c>
      <c r="AM15" s="2040">
        <v>43392</v>
      </c>
      <c r="AN15" s="2041">
        <v>100</v>
      </c>
      <c r="AO15" s="2039" t="s">
        <v>35</v>
      </c>
      <c r="AP15" s="2042">
        <v>290</v>
      </c>
      <c r="AQ15" s="2043"/>
      <c r="AR15" s="4604">
        <v>43437</v>
      </c>
      <c r="AS15" s="2040">
        <v>43438</v>
      </c>
      <c r="AT15" s="2039">
        <v>10636</v>
      </c>
      <c r="AU15" s="2041">
        <v>50000</v>
      </c>
      <c r="AV15" s="2041">
        <f t="shared" si="3"/>
        <v>-50000</v>
      </c>
      <c r="AW15" s="2045">
        <f t="shared" si="4"/>
        <v>14500</v>
      </c>
      <c r="AX15" s="2042">
        <f t="shared" si="5"/>
        <v>725</v>
      </c>
      <c r="AY15" s="2150"/>
      <c r="BA15" s="2251"/>
      <c r="BB15" s="2252"/>
      <c r="BC15" s="2252"/>
      <c r="BD15" s="2253" t="s">
        <v>14</v>
      </c>
      <c r="BE15" s="2253" t="s">
        <v>12</v>
      </c>
      <c r="BF15" s="2253"/>
      <c r="BG15" s="2252"/>
      <c r="BH15" s="2253" t="s">
        <v>15</v>
      </c>
      <c r="BI15" s="2253" t="s">
        <v>16</v>
      </c>
      <c r="BJ15" s="2253" t="s">
        <v>12</v>
      </c>
      <c r="BK15" s="2253" t="s">
        <v>12</v>
      </c>
      <c r="BL15" s="2252"/>
      <c r="BM15" s="2252"/>
      <c r="BN15" s="2252"/>
      <c r="BO15" s="2252"/>
      <c r="BP15" s="2253" t="s">
        <v>17</v>
      </c>
      <c r="BQ15" s="2254"/>
      <c r="BR15" s="2246"/>
      <c r="BS15" s="2385"/>
      <c r="BT15" s="3982"/>
      <c r="BU15" s="2962"/>
      <c r="BV15" s="2276"/>
      <c r="BW15" s="2277"/>
      <c r="BX15" s="2276"/>
      <c r="BY15" s="2285"/>
      <c r="BZ15" s="2278"/>
      <c r="CA15" s="2276"/>
      <c r="CB15" s="2279"/>
      <c r="CC15" s="2277"/>
      <c r="CD15" s="2276"/>
      <c r="CE15" s="2429"/>
      <c r="CF15" s="2429"/>
      <c r="CG15" s="2281"/>
      <c r="CH15" s="2280"/>
      <c r="CI15" s="2282"/>
      <c r="CK15" s="2559"/>
      <c r="CL15" s="2560"/>
      <c r="CM15" s="2560"/>
      <c r="CN15" s="2560"/>
      <c r="CO15" s="2560"/>
      <c r="CP15" s="2560"/>
      <c r="CQ15" s="2560"/>
      <c r="CR15" s="2560"/>
      <c r="CS15" s="2560"/>
      <c r="CT15" s="2560"/>
      <c r="CU15" s="2560"/>
      <c r="CV15" s="2560"/>
      <c r="CW15" s="2560"/>
      <c r="CX15" s="2560"/>
      <c r="CY15" s="2561">
        <f>SUM(CY8:CY14)</f>
        <v>39183.781999999999</v>
      </c>
      <c r="CZ15" s="2560"/>
      <c r="DA15" s="2561">
        <f>SUM(DA8:DA14)</f>
        <v>1175.5134599999999</v>
      </c>
      <c r="DB15" s="2562"/>
      <c r="DC15" s="2248"/>
      <c r="DD15" s="4087"/>
      <c r="DE15" s="4079" t="s">
        <v>105</v>
      </c>
      <c r="DF15" s="2602">
        <v>131</v>
      </c>
      <c r="DG15" s="2602"/>
      <c r="DH15" s="2597">
        <v>43125</v>
      </c>
      <c r="DI15" s="2602">
        <v>45</v>
      </c>
      <c r="DJ15" s="2602" t="s">
        <v>35</v>
      </c>
      <c r="DK15" s="2577">
        <v>868.82</v>
      </c>
      <c r="DL15" s="2603"/>
      <c r="DM15" s="2593">
        <v>43151</v>
      </c>
      <c r="DN15" s="2597">
        <f>(DM15)</f>
        <v>43151</v>
      </c>
      <c r="DO15" s="2602" t="s">
        <v>714</v>
      </c>
      <c r="DP15" s="2598">
        <v>45100</v>
      </c>
      <c r="DQ15" s="2598">
        <f t="shared" ref="DQ15:DQ22" si="10">(DI15*1000-DP15)</f>
        <v>-100</v>
      </c>
      <c r="DR15" s="2577">
        <f t="shared" ref="DR15:DR22" si="11">(DK15*DP15/1000)</f>
        <v>39183.781999999999</v>
      </c>
      <c r="DS15" s="2575">
        <f t="shared" ref="DS15:DS22" si="12">(DN15+42)</f>
        <v>43193</v>
      </c>
      <c r="DT15" s="2576">
        <f t="shared" ref="DT15:DT22" si="13">(DR15*0.03)</f>
        <v>1175.5134599999999</v>
      </c>
      <c r="DU15" s="2964"/>
      <c r="DW15" s="2559"/>
      <c r="DX15" s="2560"/>
      <c r="DY15" s="2560"/>
      <c r="DZ15" s="2560"/>
      <c r="EA15" s="2560"/>
      <c r="EB15" s="3663"/>
      <c r="EC15" s="2560"/>
      <c r="ED15" s="2560"/>
      <c r="EE15" s="2560"/>
      <c r="EF15" s="2560"/>
      <c r="EG15" s="2560"/>
      <c r="EH15" s="2560"/>
      <c r="EI15" s="2560"/>
      <c r="EJ15" s="2560"/>
      <c r="EK15" s="2561"/>
      <c r="EL15" s="2560"/>
      <c r="EM15" s="2561"/>
      <c r="EN15" s="2562"/>
      <c r="EO15" s="2248"/>
      <c r="EP15" s="2574"/>
      <c r="EQ15" s="2602"/>
      <c r="ER15" s="2602"/>
      <c r="ES15" s="2597"/>
      <c r="ET15" s="2602"/>
      <c r="EU15" s="2602"/>
      <c r="EV15" s="2963"/>
      <c r="EW15" s="2603"/>
      <c r="EX15" s="2593"/>
      <c r="EY15" s="2597"/>
      <c r="EZ15" s="2602"/>
      <c r="FA15" s="2598"/>
      <c r="FB15" s="2598"/>
      <c r="FC15" s="2577"/>
      <c r="FD15" s="2575"/>
      <c r="FE15" s="2576"/>
      <c r="FF15" s="2964"/>
    </row>
    <row r="16" spans="2:180">
      <c r="B16" s="2015"/>
      <c r="C16" s="2612"/>
      <c r="D16" s="2013"/>
      <c r="E16" s="2013"/>
      <c r="F16" s="2013"/>
      <c r="G16" s="2013"/>
      <c r="H16" s="2013"/>
      <c r="I16" s="2013"/>
      <c r="J16" s="2013"/>
      <c r="K16" s="2013"/>
      <c r="L16" s="2013"/>
      <c r="M16" s="2013"/>
      <c r="N16" s="2674"/>
      <c r="O16" s="2024"/>
      <c r="P16" s="2079"/>
      <c r="Q16" s="2080"/>
      <c r="R16" s="2080"/>
      <c r="S16" s="2080"/>
      <c r="T16" s="2080"/>
      <c r="U16" s="2080"/>
      <c r="V16" s="6036"/>
      <c r="W16" s="6036"/>
      <c r="X16" s="6036"/>
      <c r="Y16" s="6036"/>
      <c r="Z16" s="6036"/>
      <c r="AA16" s="2081"/>
      <c r="AB16" s="6036"/>
      <c r="AC16" s="6036"/>
      <c r="AD16" s="6037"/>
      <c r="AE16" s="2081"/>
      <c r="AF16" s="6038"/>
      <c r="AG16" s="6032"/>
      <c r="AH16" s="2024"/>
      <c r="AI16" s="2837"/>
      <c r="AJ16" s="3267" t="s">
        <v>762</v>
      </c>
      <c r="AK16" s="2710">
        <v>7</v>
      </c>
      <c r="AL16" s="2698" t="s">
        <v>101</v>
      </c>
      <c r="AM16" s="2711">
        <v>43392</v>
      </c>
      <c r="AN16" s="2712">
        <v>50</v>
      </c>
      <c r="AO16" s="2698" t="s">
        <v>35</v>
      </c>
      <c r="AP16" s="2713">
        <v>290</v>
      </c>
      <c r="AQ16" s="2714"/>
      <c r="AR16" s="4605">
        <v>43437</v>
      </c>
      <c r="AS16" s="2711">
        <v>43437</v>
      </c>
      <c r="AT16" s="2698"/>
      <c r="AU16" s="2712">
        <v>50000</v>
      </c>
      <c r="AV16" s="2712">
        <f t="shared" si="3"/>
        <v>0</v>
      </c>
      <c r="AW16" s="2716">
        <f t="shared" si="4"/>
        <v>14500</v>
      </c>
      <c r="AX16" s="2713">
        <f t="shared" si="5"/>
        <v>725</v>
      </c>
      <c r="AY16" s="2858" t="s">
        <v>88</v>
      </c>
      <c r="BA16" s="2255" t="s">
        <v>3</v>
      </c>
      <c r="BB16" s="2256" t="s">
        <v>4</v>
      </c>
      <c r="BC16" s="2257" t="s">
        <v>18</v>
      </c>
      <c r="BD16" s="2257" t="s">
        <v>19</v>
      </c>
      <c r="BE16" s="2257" t="s">
        <v>19</v>
      </c>
      <c r="BF16" s="2257" t="s">
        <v>20</v>
      </c>
      <c r="BG16" s="2257" t="s">
        <v>21</v>
      </c>
      <c r="BH16" s="2257" t="s">
        <v>22</v>
      </c>
      <c r="BI16" s="2257" t="s">
        <v>19</v>
      </c>
      <c r="BJ16" s="2257" t="s">
        <v>23</v>
      </c>
      <c r="BK16" s="2257" t="s">
        <v>23</v>
      </c>
      <c r="BL16" s="2257" t="s">
        <v>24</v>
      </c>
      <c r="BM16" s="2257" t="s">
        <v>20</v>
      </c>
      <c r="BN16" s="2257" t="s">
        <v>25</v>
      </c>
      <c r="BO16" s="2257" t="s">
        <v>0</v>
      </c>
      <c r="BP16" s="2257" t="s">
        <v>11</v>
      </c>
      <c r="BQ16" s="2257" t="s">
        <v>26</v>
      </c>
      <c r="BR16" s="2246"/>
      <c r="BS16" s="2385"/>
      <c r="BT16" s="3982"/>
      <c r="BU16" s="2962"/>
      <c r="BV16" s="2276"/>
      <c r="BW16" s="2277"/>
      <c r="BX16" s="2276"/>
      <c r="BY16" s="2285"/>
      <c r="BZ16" s="2278"/>
      <c r="CA16" s="2276"/>
      <c r="CB16" s="2279"/>
      <c r="CC16" s="2277"/>
      <c r="CD16" s="2276"/>
      <c r="CE16" s="2429"/>
      <c r="CF16" s="2429"/>
      <c r="CG16" s="2281"/>
      <c r="CH16" s="2280"/>
      <c r="CI16" s="2282"/>
      <c r="CK16" s="2248"/>
      <c r="CL16" s="2248"/>
      <c r="CM16" s="2248"/>
      <c r="CN16" s="2248"/>
      <c r="CO16" s="2248"/>
      <c r="CP16" s="2248"/>
      <c r="CQ16" s="2248"/>
      <c r="CR16" s="2248"/>
      <c r="CS16" s="2248"/>
      <c r="CT16" s="2248"/>
      <c r="CU16" s="2248"/>
      <c r="CV16" s="2248"/>
      <c r="CW16" s="2248"/>
      <c r="CX16" s="2248"/>
      <c r="CY16" s="2248"/>
      <c r="CZ16" s="2248"/>
      <c r="DA16" s="2595"/>
      <c r="DB16" s="2248"/>
      <c r="DC16" s="2248"/>
      <c r="DD16" s="4087"/>
      <c r="DE16" s="4079" t="s">
        <v>105</v>
      </c>
      <c r="DF16" s="2602">
        <v>132</v>
      </c>
      <c r="DG16" s="2602"/>
      <c r="DH16" s="2597">
        <v>43125</v>
      </c>
      <c r="DI16" s="2602">
        <v>45</v>
      </c>
      <c r="DJ16" s="2602" t="s">
        <v>35</v>
      </c>
      <c r="DK16" s="2577">
        <v>894.9</v>
      </c>
      <c r="DL16" s="2603"/>
      <c r="DM16" s="2593">
        <v>43179</v>
      </c>
      <c r="DN16" s="2597">
        <v>43182</v>
      </c>
      <c r="DO16" s="2602">
        <v>13255</v>
      </c>
      <c r="DP16" s="2598">
        <v>45000</v>
      </c>
      <c r="DQ16" s="2598">
        <f t="shared" si="10"/>
        <v>0</v>
      </c>
      <c r="DR16" s="2577">
        <v>40359.99</v>
      </c>
      <c r="DS16" s="2575">
        <f t="shared" si="12"/>
        <v>43224</v>
      </c>
      <c r="DT16" s="2576">
        <f t="shared" si="13"/>
        <v>1210.7996999999998</v>
      </c>
      <c r="DU16" s="2523"/>
      <c r="DW16" s="2248"/>
      <c r="DX16" s="2248"/>
      <c r="DY16" s="2248"/>
      <c r="DZ16" s="2248"/>
      <c r="EA16" s="2248"/>
      <c r="EB16" s="2248"/>
      <c r="EC16" s="2248"/>
      <c r="ED16" s="2248"/>
      <c r="EE16" s="2248"/>
      <c r="EF16" s="2248"/>
      <c r="EG16" s="2248"/>
      <c r="EH16" s="2248"/>
      <c r="EI16" s="2248"/>
      <c r="EJ16" s="2248"/>
      <c r="EK16" s="2248"/>
      <c r="EL16" s="2248"/>
      <c r="EM16" s="2595"/>
      <c r="EN16" s="2248"/>
      <c r="EO16" s="2248"/>
      <c r="EP16" s="2574"/>
      <c r="EQ16" s="2602"/>
      <c r="ER16" s="2602"/>
      <c r="ES16" s="2597"/>
      <c r="ET16" s="2602"/>
      <c r="EU16" s="2602"/>
      <c r="EV16" s="2963"/>
      <c r="EW16" s="2603"/>
      <c r="EX16" s="2593"/>
      <c r="EY16" s="2597"/>
      <c r="EZ16" s="2602"/>
      <c r="FA16" s="2598"/>
      <c r="FB16" s="2598"/>
      <c r="FC16" s="2577"/>
      <c r="FD16" s="2575"/>
      <c r="FE16" s="2576"/>
      <c r="FF16" s="2523"/>
    </row>
    <row r="17" spans="2:162" ht="18.600000000000001" thickBot="1">
      <c r="B17" s="2017"/>
      <c r="C17" s="2675"/>
      <c r="D17" s="663"/>
      <c r="E17" s="663"/>
      <c r="F17" s="663"/>
      <c r="G17" s="663"/>
      <c r="H17" s="663"/>
      <c r="I17" s="663"/>
      <c r="J17" s="663"/>
      <c r="K17" s="663"/>
      <c r="L17" s="663"/>
      <c r="M17" s="663"/>
      <c r="N17" s="392"/>
      <c r="O17" s="2024"/>
      <c r="P17" s="2082"/>
      <c r="Q17" s="2083"/>
      <c r="R17" s="2083"/>
      <c r="S17" s="2083"/>
      <c r="T17" s="2083"/>
      <c r="U17" s="2084"/>
      <c r="V17" s="2085"/>
      <c r="W17" s="2085"/>
      <c r="X17" s="2085"/>
      <c r="Y17" s="2089"/>
      <c r="Z17" s="2085"/>
      <c r="AA17" s="2086"/>
      <c r="AB17" s="2087"/>
      <c r="AC17" s="2085"/>
      <c r="AD17" s="2088">
        <f>SUM(AD8:AD16)</f>
        <v>87712</v>
      </c>
      <c r="AE17" s="2088">
        <f>(AD17*0.05)</f>
        <v>4385.6000000000004</v>
      </c>
      <c r="AF17" s="2090"/>
      <c r="AG17" s="3220"/>
      <c r="AH17" s="2024"/>
      <c r="AI17" s="2837"/>
      <c r="AJ17" s="2994" t="s">
        <v>762</v>
      </c>
      <c r="AK17" s="2038">
        <v>8</v>
      </c>
      <c r="AL17" s="2039" t="s">
        <v>101</v>
      </c>
      <c r="AM17" s="2040">
        <v>43549</v>
      </c>
      <c r="AN17" s="2041">
        <v>30</v>
      </c>
      <c r="AO17" s="2039" t="s">
        <v>35</v>
      </c>
      <c r="AP17" s="2042">
        <v>290</v>
      </c>
      <c r="AQ17" s="2043"/>
      <c r="AR17" s="4604">
        <v>43556</v>
      </c>
      <c r="AS17" s="2040">
        <v>43573</v>
      </c>
      <c r="AT17" s="2039">
        <v>3749</v>
      </c>
      <c r="AU17" s="2041">
        <v>30000</v>
      </c>
      <c r="AV17" s="2041">
        <f t="shared" si="3"/>
        <v>0</v>
      </c>
      <c r="AW17" s="2045">
        <f t="shared" si="4"/>
        <v>8700</v>
      </c>
      <c r="AX17" s="2042">
        <f t="shared" si="5"/>
        <v>435</v>
      </c>
      <c r="AY17" s="2150"/>
      <c r="BA17" s="2258"/>
      <c r="BB17" s="2259"/>
      <c r="BC17" s="2259"/>
      <c r="BD17" s="2260" t="s">
        <v>3</v>
      </c>
      <c r="BE17" s="2260" t="s">
        <v>18</v>
      </c>
      <c r="BF17" s="2260"/>
      <c r="BG17" s="2259"/>
      <c r="BH17" s="2260" t="s">
        <v>21</v>
      </c>
      <c r="BI17" s="2260" t="s">
        <v>3</v>
      </c>
      <c r="BJ17" s="2260" t="s">
        <v>27</v>
      </c>
      <c r="BK17" s="2260" t="s">
        <v>28</v>
      </c>
      <c r="BL17" s="2259"/>
      <c r="BM17" s="2259"/>
      <c r="BN17" s="2259"/>
      <c r="BO17" s="2259"/>
      <c r="BP17" s="2260" t="s">
        <v>30</v>
      </c>
      <c r="BQ17" s="2256"/>
      <c r="BR17" s="2246"/>
      <c r="BS17" s="3035"/>
      <c r="BT17" s="3945"/>
      <c r="BU17" s="2315"/>
      <c r="BV17" s="2315"/>
      <c r="BW17" s="2315"/>
      <c r="BX17" s="2315"/>
      <c r="BY17" s="2315"/>
      <c r="BZ17" s="2315"/>
      <c r="CA17" s="2315"/>
      <c r="CB17" s="2315"/>
      <c r="CC17" s="2315"/>
      <c r="CD17" s="2315"/>
      <c r="CE17" s="2315"/>
      <c r="CF17" s="2315"/>
      <c r="CG17" s="2686">
        <f>SUM(CG8:CG16)</f>
        <v>3574.2000000000003</v>
      </c>
      <c r="CH17" s="2686">
        <f>SUM(CH8:CH16)</f>
        <v>178.71000000000004</v>
      </c>
      <c r="CI17" s="2318"/>
      <c r="CK17" s="2488" t="s">
        <v>703</v>
      </c>
      <c r="CL17" s="2248"/>
      <c r="CM17" s="2248"/>
      <c r="CN17" s="2248"/>
      <c r="CO17" s="2248"/>
      <c r="CP17" s="2248"/>
      <c r="CQ17" s="2248"/>
      <c r="CR17" s="2248"/>
      <c r="CS17" s="2248"/>
      <c r="CT17" s="2248"/>
      <c r="CU17" s="2248"/>
      <c r="CV17" s="2248"/>
      <c r="CW17" s="2248"/>
      <c r="CX17" s="2248"/>
      <c r="CY17" s="2248"/>
      <c r="CZ17" s="2248"/>
      <c r="DA17" s="2248"/>
      <c r="DB17" s="2248"/>
      <c r="DC17" s="2248"/>
      <c r="DD17" s="4087"/>
      <c r="DE17" s="4079" t="s">
        <v>105</v>
      </c>
      <c r="DF17" s="2602">
        <v>133</v>
      </c>
      <c r="DG17" s="2602"/>
      <c r="DH17" s="2597">
        <v>43125</v>
      </c>
      <c r="DI17" s="2602">
        <v>45</v>
      </c>
      <c r="DJ17" s="2602" t="s">
        <v>35</v>
      </c>
      <c r="DK17" s="2577">
        <v>894.9</v>
      </c>
      <c r="DL17" s="2603"/>
      <c r="DM17" s="2593">
        <v>43214</v>
      </c>
      <c r="DN17" s="2597">
        <v>43217</v>
      </c>
      <c r="DO17" s="2602">
        <v>13315</v>
      </c>
      <c r="DP17" s="2598">
        <v>45000</v>
      </c>
      <c r="DQ17" s="2598">
        <f t="shared" si="10"/>
        <v>0</v>
      </c>
      <c r="DR17" s="2577">
        <f t="shared" si="11"/>
        <v>40270.5</v>
      </c>
      <c r="DS17" s="2575">
        <f t="shared" si="12"/>
        <v>43259</v>
      </c>
      <c r="DT17" s="2576">
        <f t="shared" si="13"/>
        <v>1208.115</v>
      </c>
      <c r="DU17" s="2523"/>
      <c r="DW17" s="2488" t="s">
        <v>1310</v>
      </c>
      <c r="DX17" s="2248"/>
      <c r="DY17" s="2248"/>
      <c r="DZ17" s="2248"/>
      <c r="EA17" s="2248"/>
      <c r="EB17" s="2248"/>
      <c r="EC17" s="2248"/>
      <c r="ED17" s="2248"/>
      <c r="EE17" s="2248"/>
      <c r="EF17" s="2248"/>
      <c r="EG17" s="2248"/>
      <c r="EH17" s="2248"/>
      <c r="EI17" s="2248"/>
      <c r="EJ17" s="2248"/>
      <c r="EK17" s="2248"/>
      <c r="EL17" s="2248"/>
      <c r="EM17" s="2248"/>
      <c r="EN17" s="2248"/>
      <c r="EO17" s="2248"/>
      <c r="EP17" s="2574"/>
      <c r="EQ17" s="2602"/>
      <c r="ER17" s="2602"/>
      <c r="ES17" s="2597"/>
      <c r="ET17" s="2602"/>
      <c r="EU17" s="2602"/>
      <c r="EV17" s="2963"/>
      <c r="EW17" s="2603"/>
      <c r="EX17" s="2593"/>
      <c r="EY17" s="2597"/>
      <c r="EZ17" s="2602"/>
      <c r="FA17" s="2598"/>
      <c r="FB17" s="2598"/>
      <c r="FC17" s="2577"/>
      <c r="FD17" s="2575"/>
      <c r="FE17" s="2576"/>
      <c r="FF17" s="2523"/>
    </row>
    <row r="18" spans="2:162" ht="24" thickBot="1">
      <c r="B18" s="2012" t="s">
        <v>7</v>
      </c>
      <c r="C18" s="2018">
        <f>SUM(C7:C17)</f>
        <v>4385.6000000000004</v>
      </c>
      <c r="D18" s="2019">
        <f>SUM(D7:D17)</f>
        <v>818.75</v>
      </c>
      <c r="E18" s="2019">
        <f>SUM(E7:E17)</f>
        <v>3041.5934600000001</v>
      </c>
      <c r="F18" s="2019">
        <f>SUM(F7:F17)</f>
        <v>3089.7996999999996</v>
      </c>
      <c r="G18" s="2019">
        <f>SUM(G7:G17)</f>
        <v>7151.4609</v>
      </c>
      <c r="H18" s="2019">
        <f>(H7+H11+H13)</f>
        <v>4017.8497600000001</v>
      </c>
      <c r="I18" s="2019">
        <f t="shared" ref="I18:N18" si="14">SUM(I7:I17)</f>
        <v>3329.0416</v>
      </c>
      <c r="J18" s="2019">
        <f t="shared" si="14"/>
        <v>5337.5439200000001</v>
      </c>
      <c r="K18" s="2019">
        <f t="shared" si="14"/>
        <v>6613.9130000000005</v>
      </c>
      <c r="L18" s="2019">
        <f t="shared" si="14"/>
        <v>1407.63849</v>
      </c>
      <c r="M18" s="2019">
        <f t="shared" si="14"/>
        <v>9943.06</v>
      </c>
      <c r="N18" s="2681">
        <f t="shared" si="14"/>
        <v>8906.0750000000007</v>
      </c>
      <c r="O18" s="6039">
        <f>SUM(C18:N18)</f>
        <v>58042.325830000002</v>
      </c>
      <c r="P18" s="2024"/>
      <c r="Q18" s="2024"/>
      <c r="R18" s="2024"/>
      <c r="S18" s="2024"/>
      <c r="T18" s="2024"/>
      <c r="U18" s="2024"/>
      <c r="V18" s="2024"/>
      <c r="W18" s="2024"/>
      <c r="X18" s="2024"/>
      <c r="Y18" s="3602"/>
      <c r="Z18" s="2024"/>
      <c r="AA18" s="2024"/>
      <c r="AB18" s="2024"/>
      <c r="AC18" s="2024"/>
      <c r="AD18" s="2024"/>
      <c r="AE18" s="2024"/>
      <c r="AF18" s="2029"/>
      <c r="AG18" s="2029"/>
      <c r="AH18" s="2029"/>
      <c r="AI18" s="2837"/>
      <c r="AJ18" s="2994" t="s">
        <v>762</v>
      </c>
      <c r="AK18" s="2038">
        <v>9</v>
      </c>
      <c r="AL18" s="2039" t="s">
        <v>101</v>
      </c>
      <c r="AM18" s="2040">
        <v>43621</v>
      </c>
      <c r="AN18" s="2041">
        <v>40</v>
      </c>
      <c r="AO18" s="2039" t="s">
        <v>35</v>
      </c>
      <c r="AP18" s="2042">
        <v>276</v>
      </c>
      <c r="AQ18" s="2043"/>
      <c r="AR18" s="4604">
        <v>43626</v>
      </c>
      <c r="AS18" s="2040">
        <v>43623</v>
      </c>
      <c r="AT18" s="2039">
        <v>3813</v>
      </c>
      <c r="AU18" s="2041">
        <v>40000</v>
      </c>
      <c r="AV18" s="2041">
        <f t="shared" si="3"/>
        <v>0</v>
      </c>
      <c r="AW18" s="2045">
        <f t="shared" si="4"/>
        <v>11040</v>
      </c>
      <c r="AX18" s="2042">
        <f t="shared" si="5"/>
        <v>552</v>
      </c>
      <c r="AY18" s="2150"/>
      <c r="BA18" s="2319"/>
      <c r="BB18" s="2320"/>
      <c r="BC18" s="2321"/>
      <c r="BD18" s="2321"/>
      <c r="BE18" s="2322"/>
      <c r="BF18" s="2321"/>
      <c r="BG18" s="2321"/>
      <c r="BH18" s="2323"/>
      <c r="BI18" s="2321"/>
      <c r="BJ18" s="2324"/>
      <c r="BK18" s="2322"/>
      <c r="BL18" s="2321"/>
      <c r="BM18" s="2323"/>
      <c r="BN18" s="2325"/>
      <c r="BO18" s="2326"/>
      <c r="BP18" s="2325"/>
      <c r="BQ18" s="2273"/>
      <c r="BR18" s="2246"/>
      <c r="BS18" s="2246"/>
      <c r="BT18" s="2360" t="s">
        <v>1271</v>
      </c>
      <c r="BU18" s="2246" t="s">
        <v>1274</v>
      </c>
      <c r="BV18" s="2246"/>
      <c r="BW18" s="2246"/>
      <c r="BX18" s="2361"/>
      <c r="BY18" s="2246"/>
      <c r="BZ18" s="2246"/>
      <c r="CA18" s="2246" t="s">
        <v>1292</v>
      </c>
      <c r="CB18" s="2246"/>
      <c r="CC18" s="2246"/>
      <c r="CD18" s="2246"/>
      <c r="CE18" s="2246"/>
      <c r="CF18" s="2246"/>
      <c r="CG18" s="2708"/>
      <c r="CH18" s="2708"/>
      <c r="CI18" s="2246"/>
      <c r="CK18" s="2490"/>
      <c r="CL18" s="2491"/>
      <c r="CM18" s="2491"/>
      <c r="CN18" s="2492" t="s">
        <v>14</v>
      </c>
      <c r="CO18" s="2492" t="s">
        <v>12</v>
      </c>
      <c r="CP18" s="2492"/>
      <c r="CQ18" s="2491"/>
      <c r="CR18" s="2492" t="s">
        <v>15</v>
      </c>
      <c r="CS18" s="2492" t="s">
        <v>16</v>
      </c>
      <c r="CT18" s="2492" t="s">
        <v>12</v>
      </c>
      <c r="CU18" s="2492" t="s">
        <v>12</v>
      </c>
      <c r="CV18" s="2491"/>
      <c r="CW18" s="2491"/>
      <c r="CX18" s="2491"/>
      <c r="CY18" s="2491"/>
      <c r="CZ18" s="2492" t="s">
        <v>12</v>
      </c>
      <c r="DA18" s="2492" t="s">
        <v>17</v>
      </c>
      <c r="DB18" s="2493"/>
      <c r="DC18" s="2248"/>
      <c r="DD18" s="4087"/>
      <c r="DE18" s="4079" t="s">
        <v>105</v>
      </c>
      <c r="DF18" s="2602">
        <v>134</v>
      </c>
      <c r="DG18" s="2602"/>
      <c r="DH18" s="2597">
        <v>43125</v>
      </c>
      <c r="DI18" s="2602">
        <v>45</v>
      </c>
      <c r="DJ18" s="2602" t="s">
        <v>35</v>
      </c>
      <c r="DK18" s="2577">
        <v>922.5</v>
      </c>
      <c r="DL18" s="2603"/>
      <c r="DM18" s="2593">
        <v>43255</v>
      </c>
      <c r="DN18" s="2597">
        <v>43255</v>
      </c>
      <c r="DO18" s="2602">
        <v>13367</v>
      </c>
      <c r="DP18" s="2598">
        <v>45000</v>
      </c>
      <c r="DQ18" s="2598">
        <f t="shared" si="10"/>
        <v>0</v>
      </c>
      <c r="DR18" s="2577">
        <f t="shared" si="11"/>
        <v>41512.5</v>
      </c>
      <c r="DS18" s="2575">
        <f t="shared" si="12"/>
        <v>43297</v>
      </c>
      <c r="DT18" s="2576">
        <f t="shared" si="13"/>
        <v>1245.375</v>
      </c>
      <c r="DU18" s="2523"/>
      <c r="DW18" s="2490"/>
      <c r="DX18" s="2491"/>
      <c r="DY18" s="2491"/>
      <c r="DZ18" s="2492" t="s">
        <v>14</v>
      </c>
      <c r="EA18" s="2492" t="s">
        <v>12</v>
      </c>
      <c r="EB18" s="2492"/>
      <c r="EC18" s="2491"/>
      <c r="ED18" s="2492" t="s">
        <v>15</v>
      </c>
      <c r="EE18" s="2492" t="s">
        <v>16</v>
      </c>
      <c r="EF18" s="2492" t="s">
        <v>12</v>
      </c>
      <c r="EG18" s="2492" t="s">
        <v>12</v>
      </c>
      <c r="EH18" s="2491"/>
      <c r="EI18" s="2491"/>
      <c r="EJ18" s="2491"/>
      <c r="EK18" s="2491"/>
      <c r="EL18" s="2492" t="s">
        <v>12</v>
      </c>
      <c r="EM18" s="2492" t="s">
        <v>17</v>
      </c>
      <c r="EN18" s="2493"/>
      <c r="EO18" s="2248"/>
      <c r="EP18" s="2574"/>
      <c r="EQ18" s="2602"/>
      <c r="ER18" s="2602"/>
      <c r="ES18" s="2597"/>
      <c r="ET18" s="2602"/>
      <c r="EU18" s="2602"/>
      <c r="EV18" s="2963"/>
      <c r="EW18" s="2603"/>
      <c r="EX18" s="2593"/>
      <c r="EY18" s="2597"/>
      <c r="EZ18" s="2602"/>
      <c r="FA18" s="2598"/>
      <c r="FB18" s="2598"/>
      <c r="FC18" s="2577"/>
      <c r="FD18" s="2575"/>
      <c r="FE18" s="2576"/>
      <c r="FF18" s="2523"/>
    </row>
    <row r="19" spans="2:162" ht="18.600000000000001" thickBot="1">
      <c r="H19" s="93"/>
      <c r="N19" s="3000">
        <f>(O18)</f>
        <v>58042.325830000002</v>
      </c>
      <c r="O19" s="3602"/>
      <c r="P19" s="2028" t="s">
        <v>498</v>
      </c>
      <c r="Q19" s="2024"/>
      <c r="R19" s="2024"/>
      <c r="S19" s="2024"/>
      <c r="T19" s="2024"/>
      <c r="U19" s="2024"/>
      <c r="V19" s="2024"/>
      <c r="W19" s="2024"/>
      <c r="X19" s="2024"/>
      <c r="Y19" s="3602"/>
      <c r="Z19" s="2024"/>
      <c r="AA19" s="2024"/>
      <c r="AB19" s="2024"/>
      <c r="AC19" s="2024"/>
      <c r="AD19" s="2024"/>
      <c r="AE19" s="2024"/>
      <c r="AF19" s="2029"/>
      <c r="AG19" s="2029"/>
      <c r="AH19" s="3219"/>
      <c r="AI19" s="2837"/>
      <c r="AJ19" s="2994" t="s">
        <v>762</v>
      </c>
      <c r="AK19" s="2038">
        <v>10</v>
      </c>
      <c r="AL19" s="2039" t="s">
        <v>101</v>
      </c>
      <c r="AM19" s="2040">
        <v>43710</v>
      </c>
      <c r="AN19" s="2041">
        <v>20</v>
      </c>
      <c r="AO19" s="2039" t="s">
        <v>35</v>
      </c>
      <c r="AP19" s="2042">
        <v>290</v>
      </c>
      <c r="AQ19" s="2043"/>
      <c r="AR19" s="4604">
        <v>43731</v>
      </c>
      <c r="AS19" s="2040">
        <v>43729</v>
      </c>
      <c r="AT19" s="2039">
        <v>3936</v>
      </c>
      <c r="AU19" s="2041">
        <v>20000</v>
      </c>
      <c r="AV19" s="2041">
        <f t="shared" si="3"/>
        <v>0</v>
      </c>
      <c r="AW19" s="2045">
        <f t="shared" si="4"/>
        <v>5800</v>
      </c>
      <c r="AX19" s="2042">
        <f t="shared" si="5"/>
        <v>290</v>
      </c>
      <c r="AY19" s="2150"/>
      <c r="BA19" s="2288"/>
      <c r="BB19" s="2327"/>
      <c r="BC19" s="2328"/>
      <c r="BD19" s="2328"/>
      <c r="BE19" s="2329"/>
      <c r="BF19" s="2328"/>
      <c r="BG19" s="2328"/>
      <c r="BH19" s="2330"/>
      <c r="BI19" s="2328"/>
      <c r="BJ19" s="2331"/>
      <c r="BK19" s="2329"/>
      <c r="BL19" s="2328"/>
      <c r="BM19" s="2330"/>
      <c r="BN19" s="2332"/>
      <c r="BO19" s="2333"/>
      <c r="BP19" s="2332"/>
      <c r="BQ19" s="2282"/>
      <c r="BR19" s="2246"/>
      <c r="BS19" s="3034"/>
      <c r="BT19" s="3028"/>
      <c r="BU19" s="2363"/>
      <c r="BV19" s="2364" t="s">
        <v>14</v>
      </c>
      <c r="BW19" s="2364" t="s">
        <v>12</v>
      </c>
      <c r="BX19" s="2364"/>
      <c r="BY19" s="2365"/>
      <c r="BZ19" s="2364" t="s">
        <v>15</v>
      </c>
      <c r="CA19" s="2364" t="s">
        <v>16</v>
      </c>
      <c r="CB19" s="2364" t="s">
        <v>12</v>
      </c>
      <c r="CC19" s="2364" t="s">
        <v>12</v>
      </c>
      <c r="CD19" s="2365"/>
      <c r="CE19" s="2365"/>
      <c r="CF19" s="2365"/>
      <c r="CG19" s="2365"/>
      <c r="CH19" s="2426" t="s">
        <v>17</v>
      </c>
      <c r="CI19" s="2366"/>
      <c r="CK19" s="2499" t="s">
        <v>3</v>
      </c>
      <c r="CL19" s="2500" t="s">
        <v>4</v>
      </c>
      <c r="CM19" s="2501" t="s">
        <v>18</v>
      </c>
      <c r="CN19" s="2501" t="s">
        <v>19</v>
      </c>
      <c r="CO19" s="2501" t="s">
        <v>19</v>
      </c>
      <c r="CP19" s="2501" t="s">
        <v>20</v>
      </c>
      <c r="CQ19" s="2501" t="s">
        <v>21</v>
      </c>
      <c r="CR19" s="2501" t="s">
        <v>22</v>
      </c>
      <c r="CS19" s="2501" t="s">
        <v>19</v>
      </c>
      <c r="CT19" s="2501" t="s">
        <v>23</v>
      </c>
      <c r="CU19" s="2501" t="s">
        <v>23</v>
      </c>
      <c r="CV19" s="2501" t="s">
        <v>24</v>
      </c>
      <c r="CW19" s="2501" t="s">
        <v>20</v>
      </c>
      <c r="CX19" s="2501" t="s">
        <v>25</v>
      </c>
      <c r="CY19" s="2501" t="s">
        <v>0</v>
      </c>
      <c r="CZ19" s="2501" t="s">
        <v>11</v>
      </c>
      <c r="DA19" s="2501" t="s">
        <v>11</v>
      </c>
      <c r="DB19" s="2501" t="s">
        <v>26</v>
      </c>
      <c r="DC19" s="2248"/>
      <c r="DD19" s="4087"/>
      <c r="DE19" s="4079" t="s">
        <v>105</v>
      </c>
      <c r="DF19" s="2602">
        <v>135</v>
      </c>
      <c r="DG19" s="2602"/>
      <c r="DH19" s="2597">
        <v>43125</v>
      </c>
      <c r="DI19" s="2602">
        <v>45</v>
      </c>
      <c r="DJ19" s="2602" t="s">
        <v>35</v>
      </c>
      <c r="DK19" s="2577">
        <v>922.5</v>
      </c>
      <c r="DL19" s="2603"/>
      <c r="DM19" s="2593">
        <v>43285</v>
      </c>
      <c r="DN19" s="2597">
        <v>43291</v>
      </c>
      <c r="DO19" s="2602">
        <v>13424</v>
      </c>
      <c r="DP19" s="2598">
        <v>45000</v>
      </c>
      <c r="DQ19" s="2598">
        <f t="shared" si="10"/>
        <v>0</v>
      </c>
      <c r="DR19" s="2577">
        <f t="shared" si="11"/>
        <v>41512.5</v>
      </c>
      <c r="DS19" s="2575">
        <f t="shared" si="12"/>
        <v>43333</v>
      </c>
      <c r="DT19" s="2576">
        <f t="shared" si="13"/>
        <v>1245.375</v>
      </c>
      <c r="DU19" s="2870"/>
      <c r="DW19" s="2499" t="s">
        <v>3</v>
      </c>
      <c r="DX19" s="2500" t="s">
        <v>4</v>
      </c>
      <c r="DY19" s="2501" t="s">
        <v>18</v>
      </c>
      <c r="DZ19" s="2501" t="s">
        <v>19</v>
      </c>
      <c r="EA19" s="2501" t="s">
        <v>19</v>
      </c>
      <c r="EB19" s="2501" t="s">
        <v>20</v>
      </c>
      <c r="EC19" s="2501" t="s">
        <v>21</v>
      </c>
      <c r="ED19" s="2501" t="s">
        <v>22</v>
      </c>
      <c r="EE19" s="2501" t="s">
        <v>19</v>
      </c>
      <c r="EF19" s="2501" t="s">
        <v>23</v>
      </c>
      <c r="EG19" s="2501" t="s">
        <v>23</v>
      </c>
      <c r="EH19" s="2501" t="s">
        <v>24</v>
      </c>
      <c r="EI19" s="2501" t="s">
        <v>20</v>
      </c>
      <c r="EJ19" s="2501" t="s">
        <v>25</v>
      </c>
      <c r="EK19" s="2501" t="s">
        <v>0</v>
      </c>
      <c r="EL19" s="2501" t="s">
        <v>11</v>
      </c>
      <c r="EM19" s="2501" t="s">
        <v>11</v>
      </c>
      <c r="EN19" s="2501" t="s">
        <v>26</v>
      </c>
      <c r="EO19" s="2248"/>
      <c r="EP19" s="2574"/>
      <c r="EQ19" s="2602"/>
      <c r="ER19" s="2602"/>
      <c r="ES19" s="2597"/>
      <c r="ET19" s="2602"/>
      <c r="EU19" s="2602"/>
      <c r="EV19" s="2963"/>
      <c r="EW19" s="2603"/>
      <c r="EX19" s="2593"/>
      <c r="EY19" s="2597"/>
      <c r="EZ19" s="2602"/>
      <c r="FA19" s="2598"/>
      <c r="FB19" s="2598"/>
      <c r="FC19" s="2577"/>
      <c r="FD19" s="2575"/>
      <c r="FE19" s="2576"/>
      <c r="FF19" s="2870"/>
    </row>
    <row r="20" spans="2:162" ht="21.6" thickBot="1">
      <c r="B20" s="2746">
        <v>2018</v>
      </c>
      <c r="O20" s="3602"/>
      <c r="P20" s="2030"/>
      <c r="Q20" s="2031"/>
      <c r="R20" s="2031"/>
      <c r="S20" s="6040" t="s">
        <v>14</v>
      </c>
      <c r="T20" s="6040" t="s">
        <v>12</v>
      </c>
      <c r="U20" s="6040"/>
      <c r="V20" s="2031"/>
      <c r="W20" s="6040" t="s">
        <v>15</v>
      </c>
      <c r="X20" s="6040" t="s">
        <v>16</v>
      </c>
      <c r="Y20" s="6040" t="s">
        <v>12</v>
      </c>
      <c r="Z20" s="6040" t="s">
        <v>12</v>
      </c>
      <c r="AA20" s="2031"/>
      <c r="AB20" s="2031"/>
      <c r="AC20" s="2031"/>
      <c r="AD20" s="2031"/>
      <c r="AE20" s="6040" t="s">
        <v>17</v>
      </c>
      <c r="AF20" s="6040"/>
      <c r="AG20" s="6032"/>
      <c r="AH20" s="3219"/>
      <c r="AI20" s="2837"/>
      <c r="AJ20" s="2994" t="s">
        <v>762</v>
      </c>
      <c r="AK20" s="2038">
        <v>11</v>
      </c>
      <c r="AL20" s="2039" t="s">
        <v>101</v>
      </c>
      <c r="AM20" s="2040">
        <v>43781</v>
      </c>
      <c r="AN20" s="2041">
        <v>100</v>
      </c>
      <c r="AO20" s="2039" t="s">
        <v>35</v>
      </c>
      <c r="AP20" s="2042">
        <v>330</v>
      </c>
      <c r="AQ20" s="2043"/>
      <c r="AR20" s="4604">
        <v>43787</v>
      </c>
      <c r="AS20" s="2040">
        <v>43787</v>
      </c>
      <c r="AT20" s="2039">
        <v>3981</v>
      </c>
      <c r="AU20" s="2041">
        <v>89000</v>
      </c>
      <c r="AV20" s="2041">
        <f t="shared" si="3"/>
        <v>-11000</v>
      </c>
      <c r="AW20" s="2045">
        <f t="shared" si="4"/>
        <v>29370</v>
      </c>
      <c r="AX20" s="2042">
        <f t="shared" si="5"/>
        <v>1468.5</v>
      </c>
      <c r="AY20" s="2150"/>
      <c r="BA20" s="2288"/>
      <c r="BB20" s="2289"/>
      <c r="BC20" s="2290"/>
      <c r="BD20" s="2291"/>
      <c r="BE20" s="2292"/>
      <c r="BF20" s="2293"/>
      <c r="BG20" s="2291"/>
      <c r="BH20" s="2294"/>
      <c r="BI20" s="2290"/>
      <c r="BJ20" s="2295"/>
      <c r="BK20" s="2292"/>
      <c r="BL20" s="2290"/>
      <c r="BM20" s="2294"/>
      <c r="BN20" s="2294"/>
      <c r="BO20" s="2296"/>
      <c r="BP20" s="2294"/>
      <c r="BQ20" s="2282"/>
      <c r="BR20" s="2246"/>
      <c r="BS20" s="2349"/>
      <c r="BT20" s="3029" t="s">
        <v>4</v>
      </c>
      <c r="BU20" s="2368" t="s">
        <v>18</v>
      </c>
      <c r="BV20" s="2256" t="s">
        <v>19</v>
      </c>
      <c r="BW20" s="2256" t="s">
        <v>19</v>
      </c>
      <c r="BX20" s="2256" t="s">
        <v>20</v>
      </c>
      <c r="BY20" s="2256" t="s">
        <v>21</v>
      </c>
      <c r="BZ20" s="2256" t="s">
        <v>22</v>
      </c>
      <c r="CA20" s="2256" t="s">
        <v>19</v>
      </c>
      <c r="CB20" s="2256" t="s">
        <v>23</v>
      </c>
      <c r="CC20" s="2256" t="s">
        <v>23</v>
      </c>
      <c r="CD20" s="2256" t="s">
        <v>24</v>
      </c>
      <c r="CE20" s="2256" t="s">
        <v>20</v>
      </c>
      <c r="CF20" s="2256" t="s">
        <v>25</v>
      </c>
      <c r="CG20" s="2256" t="s">
        <v>0</v>
      </c>
      <c r="CH20" s="2427" t="s">
        <v>11</v>
      </c>
      <c r="CI20" s="2369" t="s">
        <v>26</v>
      </c>
      <c r="CK20" s="2505"/>
      <c r="CL20" s="2506"/>
      <c r="CM20" s="2506"/>
      <c r="CN20" s="2507" t="s">
        <v>3</v>
      </c>
      <c r="CO20" s="2507" t="s">
        <v>18</v>
      </c>
      <c r="CP20" s="2507"/>
      <c r="CQ20" s="2506"/>
      <c r="CR20" s="2507" t="s">
        <v>21</v>
      </c>
      <c r="CS20" s="2507" t="s">
        <v>3</v>
      </c>
      <c r="CT20" s="2507" t="s">
        <v>27</v>
      </c>
      <c r="CU20" s="2507" t="s">
        <v>28</v>
      </c>
      <c r="CV20" s="2506"/>
      <c r="CW20" s="2506"/>
      <c r="CX20" s="2506"/>
      <c r="CY20" s="2506"/>
      <c r="CZ20" s="2507" t="s">
        <v>33</v>
      </c>
      <c r="DA20" s="2507" t="s">
        <v>30</v>
      </c>
      <c r="DB20" s="2500"/>
      <c r="DC20" s="2248"/>
      <c r="DD20" s="4087"/>
      <c r="DE20" s="4080" t="s">
        <v>105</v>
      </c>
      <c r="DF20" s="2602">
        <v>136</v>
      </c>
      <c r="DG20" s="2602"/>
      <c r="DH20" s="2597">
        <v>43125</v>
      </c>
      <c r="DI20" s="2602">
        <v>45</v>
      </c>
      <c r="DJ20" s="2602" t="s">
        <v>35</v>
      </c>
      <c r="DK20" s="2577">
        <v>922.5</v>
      </c>
      <c r="DL20" s="2603"/>
      <c r="DM20" s="2593">
        <v>43318</v>
      </c>
      <c r="DN20" s="2597">
        <v>43313</v>
      </c>
      <c r="DO20" s="2602">
        <v>13457</v>
      </c>
      <c r="DP20" s="2598">
        <v>45000</v>
      </c>
      <c r="DQ20" s="2598">
        <f t="shared" si="10"/>
        <v>0</v>
      </c>
      <c r="DR20" s="2577">
        <f t="shared" si="11"/>
        <v>41512.5</v>
      </c>
      <c r="DS20" s="2575">
        <f t="shared" si="12"/>
        <v>43355</v>
      </c>
      <c r="DT20" s="2576">
        <f t="shared" si="13"/>
        <v>1245.375</v>
      </c>
      <c r="DU20" s="2523"/>
      <c r="DW20" s="2505"/>
      <c r="DX20" s="2506"/>
      <c r="DY20" s="2506"/>
      <c r="DZ20" s="2507" t="s">
        <v>3</v>
      </c>
      <c r="EA20" s="2507" t="s">
        <v>18</v>
      </c>
      <c r="EB20" s="2507"/>
      <c r="EC20" s="2506"/>
      <c r="ED20" s="2507" t="s">
        <v>21</v>
      </c>
      <c r="EE20" s="2507" t="s">
        <v>3</v>
      </c>
      <c r="EF20" s="2507" t="s">
        <v>27</v>
      </c>
      <c r="EG20" s="2507" t="s">
        <v>28</v>
      </c>
      <c r="EH20" s="2506"/>
      <c r="EI20" s="2506"/>
      <c r="EJ20" s="2506"/>
      <c r="EK20" s="2506"/>
      <c r="EL20" s="2507" t="s">
        <v>33</v>
      </c>
      <c r="EM20" s="2507" t="s">
        <v>30</v>
      </c>
      <c r="EN20" s="2500"/>
      <c r="EO20" s="2248"/>
      <c r="EP20" s="3092"/>
      <c r="EQ20" s="2602"/>
      <c r="ER20" s="2602"/>
      <c r="ES20" s="2597"/>
      <c r="ET20" s="2602"/>
      <c r="EU20" s="2602"/>
      <c r="EV20" s="2963"/>
      <c r="EW20" s="2603"/>
      <c r="EX20" s="2593"/>
      <c r="EY20" s="2597"/>
      <c r="EZ20" s="2602"/>
      <c r="FA20" s="2598"/>
      <c r="FB20" s="2598"/>
      <c r="FC20" s="2577"/>
      <c r="FD20" s="2575"/>
      <c r="FE20" s="2576"/>
      <c r="FF20" s="2523"/>
    </row>
    <row r="21" spans="2:162" ht="21.75" customHeight="1" thickBot="1">
      <c r="B21" s="1115" t="s">
        <v>590</v>
      </c>
      <c r="C21" s="2485" t="s">
        <v>609</v>
      </c>
      <c r="D21" s="2486" t="s">
        <v>608</v>
      </c>
      <c r="E21" s="2486" t="s">
        <v>607</v>
      </c>
      <c r="F21" s="2486" t="s">
        <v>605</v>
      </c>
      <c r="G21" s="2486" t="s">
        <v>606</v>
      </c>
      <c r="H21" s="2486" t="s">
        <v>610</v>
      </c>
      <c r="I21" s="2486" t="s">
        <v>611</v>
      </c>
      <c r="J21" s="2486" t="s">
        <v>612</v>
      </c>
      <c r="K21" s="2486" t="s">
        <v>613</v>
      </c>
      <c r="L21" s="2486" t="s">
        <v>614</v>
      </c>
      <c r="M21" s="2486" t="s">
        <v>615</v>
      </c>
      <c r="N21" s="2487" t="s">
        <v>616</v>
      </c>
      <c r="O21" s="3602"/>
      <c r="P21" s="2032" t="s">
        <v>3</v>
      </c>
      <c r="Q21" s="2033" t="s">
        <v>4</v>
      </c>
      <c r="R21" s="6033" t="s">
        <v>18</v>
      </c>
      <c r="S21" s="6033" t="s">
        <v>19</v>
      </c>
      <c r="T21" s="6033" t="s">
        <v>19</v>
      </c>
      <c r="U21" s="6033" t="s">
        <v>20</v>
      </c>
      <c r="V21" s="6033" t="s">
        <v>21</v>
      </c>
      <c r="W21" s="6033" t="s">
        <v>22</v>
      </c>
      <c r="X21" s="6033" t="s">
        <v>19</v>
      </c>
      <c r="Y21" s="6033" t="s">
        <v>23</v>
      </c>
      <c r="Z21" s="6033" t="s">
        <v>23</v>
      </c>
      <c r="AA21" s="6033" t="s">
        <v>24</v>
      </c>
      <c r="AB21" s="6033" t="s">
        <v>20</v>
      </c>
      <c r="AC21" s="6033" t="s">
        <v>25</v>
      </c>
      <c r="AD21" s="6033" t="s">
        <v>0</v>
      </c>
      <c r="AE21" s="6033" t="s">
        <v>11</v>
      </c>
      <c r="AF21" s="6033" t="s">
        <v>26</v>
      </c>
      <c r="AG21" s="6032"/>
      <c r="AH21" s="3219"/>
      <c r="AI21" s="2837"/>
      <c r="AJ21" s="2994" t="s">
        <v>762</v>
      </c>
      <c r="AK21" s="2038">
        <v>11</v>
      </c>
      <c r="AL21" s="2039" t="s">
        <v>101</v>
      </c>
      <c r="AM21" s="2040">
        <v>43781</v>
      </c>
      <c r="AN21" s="2041">
        <v>11</v>
      </c>
      <c r="AO21" s="2039" t="s">
        <v>35</v>
      </c>
      <c r="AP21" s="2042">
        <v>330</v>
      </c>
      <c r="AQ21" s="2043"/>
      <c r="AR21" s="4604">
        <v>43787</v>
      </c>
      <c r="AS21" s="2040">
        <v>43793</v>
      </c>
      <c r="AT21" s="2039">
        <v>3987</v>
      </c>
      <c r="AU21" s="2041">
        <v>11000</v>
      </c>
      <c r="AV21" s="2041">
        <f t="shared" si="3"/>
        <v>0</v>
      </c>
      <c r="AW21" s="2045">
        <f t="shared" si="4"/>
        <v>3630</v>
      </c>
      <c r="AX21" s="2042">
        <f t="shared" si="5"/>
        <v>181.5</v>
      </c>
      <c r="AY21" s="2150"/>
      <c r="BA21" s="2288"/>
      <c r="BB21" s="2289"/>
      <c r="BC21" s="2290"/>
      <c r="BD21" s="2291"/>
      <c r="BE21" s="2292"/>
      <c r="BF21" s="2293"/>
      <c r="BG21" s="2291"/>
      <c r="BH21" s="2294"/>
      <c r="BI21" s="2290"/>
      <c r="BJ21" s="2295"/>
      <c r="BK21" s="2292"/>
      <c r="BL21" s="2290"/>
      <c r="BM21" s="2294"/>
      <c r="BN21" s="2294"/>
      <c r="BO21" s="2296"/>
      <c r="BP21" s="2294"/>
      <c r="BQ21" s="2282"/>
      <c r="BR21" s="2246"/>
      <c r="BS21" s="3035"/>
      <c r="BT21" s="3998"/>
      <c r="BU21" s="2371"/>
      <c r="BV21" s="2256" t="s">
        <v>3</v>
      </c>
      <c r="BW21" s="2256" t="s">
        <v>18</v>
      </c>
      <c r="BX21" s="2256"/>
      <c r="BY21" s="2372"/>
      <c r="BZ21" s="2256" t="s">
        <v>21</v>
      </c>
      <c r="CA21" s="2256" t="s">
        <v>3</v>
      </c>
      <c r="CB21" s="2256" t="s">
        <v>27</v>
      </c>
      <c r="CC21" s="2256" t="s">
        <v>28</v>
      </c>
      <c r="CD21" s="2372"/>
      <c r="CE21" s="2372"/>
      <c r="CF21" s="2372"/>
      <c r="CG21" s="2372"/>
      <c r="CH21" s="2427" t="s">
        <v>30</v>
      </c>
      <c r="CI21" s="2369"/>
      <c r="CK21" s="2604" t="s">
        <v>204</v>
      </c>
      <c r="CL21" s="2966" t="s">
        <v>105</v>
      </c>
      <c r="CM21" s="2602">
        <v>132</v>
      </c>
      <c r="CN21" s="2602"/>
      <c r="CO21" s="2597">
        <v>43125</v>
      </c>
      <c r="CP21" s="2602">
        <v>45</v>
      </c>
      <c r="CQ21" s="2602" t="s">
        <v>35</v>
      </c>
      <c r="CR21" s="2963">
        <v>894.9</v>
      </c>
      <c r="CS21" s="2603"/>
      <c r="CT21" s="2593">
        <v>43179</v>
      </c>
      <c r="CU21" s="2597">
        <v>43182</v>
      </c>
      <c r="CV21" s="2602">
        <v>13255</v>
      </c>
      <c r="CW21" s="2598">
        <v>45000</v>
      </c>
      <c r="CX21" s="2598">
        <f>(CP21*1000-CW21)</f>
        <v>0</v>
      </c>
      <c r="CY21" s="2577">
        <v>40359.99</v>
      </c>
      <c r="CZ21" s="2575">
        <f>(CU21+42)</f>
        <v>43224</v>
      </c>
      <c r="DA21" s="2576">
        <f>(CY21*0.03)</f>
        <v>1210.7996999999998</v>
      </c>
      <c r="DB21" s="2516"/>
      <c r="DC21" s="2248"/>
      <c r="DD21" s="4087"/>
      <c r="DE21" s="4071" t="s">
        <v>105</v>
      </c>
      <c r="DF21" s="2596">
        <v>137</v>
      </c>
      <c r="DG21" s="2596"/>
      <c r="DH21" s="2597">
        <v>43377</v>
      </c>
      <c r="DI21" s="2596">
        <v>45</v>
      </c>
      <c r="DJ21" s="2596" t="s">
        <v>35</v>
      </c>
      <c r="DK21" s="2577">
        <v>984.5</v>
      </c>
      <c r="DL21" s="2601"/>
      <c r="DM21" s="2584">
        <v>43411</v>
      </c>
      <c r="DN21" s="2597">
        <v>43427</v>
      </c>
      <c r="DO21" s="2596">
        <v>13588</v>
      </c>
      <c r="DP21" s="2598">
        <v>45000</v>
      </c>
      <c r="DQ21" s="2598">
        <f t="shared" si="10"/>
        <v>0</v>
      </c>
      <c r="DR21" s="2577">
        <f t="shared" si="11"/>
        <v>44302.5</v>
      </c>
      <c r="DS21" s="2575">
        <f t="shared" si="12"/>
        <v>43469</v>
      </c>
      <c r="DT21" s="2576">
        <f t="shared" si="13"/>
        <v>1329.075</v>
      </c>
      <c r="DU21" s="2523"/>
      <c r="DW21" s="2610" t="s">
        <v>792</v>
      </c>
      <c r="DX21" s="3217" t="s">
        <v>1316</v>
      </c>
      <c r="DY21" s="3667">
        <v>1</v>
      </c>
      <c r="DZ21" s="3667" t="s">
        <v>36</v>
      </c>
      <c r="EA21" s="2567">
        <v>44469</v>
      </c>
      <c r="EB21" s="3668">
        <v>30</v>
      </c>
      <c r="EC21" s="3667" t="s">
        <v>35</v>
      </c>
      <c r="ED21" s="2568">
        <v>145.65</v>
      </c>
      <c r="EE21" s="3669"/>
      <c r="EF21" s="3670">
        <v>44480</v>
      </c>
      <c r="EG21" s="2567">
        <v>44480</v>
      </c>
      <c r="EH21" s="3667"/>
      <c r="EI21" s="3671">
        <v>30000</v>
      </c>
      <c r="EJ21" s="3671">
        <f>(EI21-EB21*1000)</f>
        <v>0</v>
      </c>
      <c r="EK21" s="2571">
        <f>(EI21*ED21/1000)</f>
        <v>4369.5</v>
      </c>
      <c r="EL21" s="3672"/>
      <c r="EM21" s="2570">
        <f>(EK21*0.04)</f>
        <v>174.78</v>
      </c>
      <c r="EN21" s="2516"/>
      <c r="EO21" s="2248"/>
      <c r="EP21" s="3128"/>
      <c r="EQ21" s="2596"/>
      <c r="ER21" s="2596"/>
      <c r="ES21" s="2597"/>
      <c r="ET21" s="2596"/>
      <c r="EU21" s="2596"/>
      <c r="EV21" s="2963"/>
      <c r="EW21" s="2601"/>
      <c r="EX21" s="2584"/>
      <c r="EY21" s="2597"/>
      <c r="EZ21" s="2596"/>
      <c r="FA21" s="2598"/>
      <c r="FB21" s="2598"/>
      <c r="FC21" s="2577"/>
      <c r="FD21" s="2575"/>
      <c r="FE21" s="2576"/>
      <c r="FF21" s="2523"/>
    </row>
    <row r="22" spans="2:162" ht="15" thickBot="1">
      <c r="B22" s="2014"/>
      <c r="C22" s="2673"/>
      <c r="D22" s="905"/>
      <c r="E22" s="905"/>
      <c r="F22" s="905"/>
      <c r="G22" s="905"/>
      <c r="H22" s="905"/>
      <c r="I22" s="905"/>
      <c r="J22" s="905"/>
      <c r="K22" s="905"/>
      <c r="L22" s="905"/>
      <c r="M22" s="905"/>
      <c r="N22" s="859"/>
      <c r="O22" s="3602"/>
      <c r="P22" s="2034"/>
      <c r="Q22" s="2035"/>
      <c r="R22" s="2035"/>
      <c r="S22" s="6035" t="s">
        <v>3</v>
      </c>
      <c r="T22" s="6035" t="s">
        <v>18</v>
      </c>
      <c r="U22" s="6035"/>
      <c r="V22" s="2035"/>
      <c r="W22" s="6035" t="s">
        <v>21</v>
      </c>
      <c r="X22" s="6035" t="s">
        <v>3</v>
      </c>
      <c r="Y22" s="6035" t="s">
        <v>27</v>
      </c>
      <c r="Z22" s="6035" t="s">
        <v>28</v>
      </c>
      <c r="AA22" s="2035"/>
      <c r="AB22" s="2035"/>
      <c r="AC22" s="2035"/>
      <c r="AD22" s="2035"/>
      <c r="AE22" s="6035" t="s">
        <v>30</v>
      </c>
      <c r="AF22" s="6033"/>
      <c r="AG22" s="6032"/>
      <c r="AH22" s="3219"/>
      <c r="AI22" s="2837"/>
      <c r="AJ22" s="2994" t="s">
        <v>762</v>
      </c>
      <c r="AK22" s="2038">
        <v>12</v>
      </c>
      <c r="AL22" s="2039" t="s">
        <v>101</v>
      </c>
      <c r="AM22" s="2040">
        <v>43781</v>
      </c>
      <c r="AN22" s="2041">
        <v>11</v>
      </c>
      <c r="AO22" s="2039" t="s">
        <v>35</v>
      </c>
      <c r="AP22" s="2042">
        <v>330</v>
      </c>
      <c r="AQ22" s="2043"/>
      <c r="AR22" s="4604">
        <v>43787</v>
      </c>
      <c r="AS22" s="2040">
        <v>43793</v>
      </c>
      <c r="AT22" s="2039">
        <v>3987</v>
      </c>
      <c r="AU22" s="2041">
        <v>11000</v>
      </c>
      <c r="AV22" s="2041">
        <f t="shared" si="3"/>
        <v>0</v>
      </c>
      <c r="AW22" s="2045">
        <f t="shared" si="4"/>
        <v>3630</v>
      </c>
      <c r="AX22" s="2042">
        <f t="shared" si="5"/>
        <v>181.5</v>
      </c>
      <c r="AY22" s="2150"/>
      <c r="BA22" s="2298"/>
      <c r="BB22" s="2299"/>
      <c r="BC22" s="2300"/>
      <c r="BD22" s="2300"/>
      <c r="BE22" s="2301"/>
      <c r="BF22" s="2300"/>
      <c r="BG22" s="2300"/>
      <c r="BH22" s="2302"/>
      <c r="BI22" s="2300"/>
      <c r="BJ22" s="2303"/>
      <c r="BK22" s="2301"/>
      <c r="BL22" s="2300"/>
      <c r="BM22" s="2302"/>
      <c r="BN22" s="2304"/>
      <c r="BO22" s="2305"/>
      <c r="BP22" s="2304"/>
      <c r="BQ22" s="2306"/>
      <c r="BR22" s="2246"/>
      <c r="BS22" s="3036"/>
      <c r="BT22" s="3981" t="s">
        <v>1290</v>
      </c>
      <c r="BU22" s="2264">
        <v>1</v>
      </c>
      <c r="BV22" s="2264" t="s">
        <v>101</v>
      </c>
      <c r="BW22" s="2265">
        <v>44365</v>
      </c>
      <c r="BX22" s="2264">
        <v>1</v>
      </c>
      <c r="BY22" s="2266" t="s">
        <v>544</v>
      </c>
      <c r="BZ22" s="2267">
        <v>21.24</v>
      </c>
      <c r="CA22" s="2264" t="s">
        <v>78</v>
      </c>
      <c r="CB22" s="4902">
        <v>44377</v>
      </c>
      <c r="CC22" s="2265"/>
      <c r="CD22" s="2264"/>
      <c r="CE22" s="2337">
        <v>1</v>
      </c>
      <c r="CF22" s="2337">
        <f>(CE22-BX22)</f>
        <v>0</v>
      </c>
      <c r="CG22" s="2271">
        <f>(CE22*BZ22)</f>
        <v>21.24</v>
      </c>
      <c r="CH22" s="2270">
        <f>(CG22*0.05)</f>
        <v>1.0620000000000001</v>
      </c>
      <c r="CI22" s="4903"/>
      <c r="CK22" s="2526"/>
      <c r="CL22" s="2867"/>
      <c r="CM22" s="2867"/>
      <c r="CN22" s="2867"/>
      <c r="CO22" s="2867"/>
      <c r="CP22" s="2867"/>
      <c r="CQ22" s="2867"/>
      <c r="CR22" s="2867"/>
      <c r="CS22" s="2867"/>
      <c r="CT22" s="2867"/>
      <c r="CU22" s="2867"/>
      <c r="CV22" s="2867"/>
      <c r="CW22" s="2867"/>
      <c r="CX22" s="2867"/>
      <c r="CY22" s="2867"/>
      <c r="CZ22" s="2867"/>
      <c r="DA22" s="2867"/>
      <c r="DB22" s="2869"/>
      <c r="DC22" s="2248"/>
      <c r="DD22" s="4087"/>
      <c r="DE22" s="4071" t="s">
        <v>105</v>
      </c>
      <c r="DF22" s="2596">
        <v>138</v>
      </c>
      <c r="DG22" s="2596"/>
      <c r="DH22" s="2597">
        <v>43377</v>
      </c>
      <c r="DI22" s="2596">
        <v>45</v>
      </c>
      <c r="DJ22" s="2596" t="s">
        <v>35</v>
      </c>
      <c r="DK22" s="2577">
        <v>984.5</v>
      </c>
      <c r="DL22" s="2601"/>
      <c r="DM22" s="2584">
        <v>43452</v>
      </c>
      <c r="DN22" s="2597">
        <v>43490</v>
      </c>
      <c r="DO22" s="2596">
        <v>13675</v>
      </c>
      <c r="DP22" s="2598">
        <v>45000</v>
      </c>
      <c r="DQ22" s="2598">
        <f t="shared" si="10"/>
        <v>0</v>
      </c>
      <c r="DR22" s="3223">
        <f t="shared" si="11"/>
        <v>44302.5</v>
      </c>
      <c r="DS22" s="3224">
        <f t="shared" si="12"/>
        <v>43532</v>
      </c>
      <c r="DT22" s="3225">
        <f t="shared" si="13"/>
        <v>1329.075</v>
      </c>
      <c r="DU22" s="2971"/>
      <c r="DW22" s="2526"/>
      <c r="DX22" s="2867"/>
      <c r="DY22" s="2867"/>
      <c r="DZ22" s="2867"/>
      <c r="EA22" s="2867"/>
      <c r="EB22" s="2867"/>
      <c r="EC22" s="2867"/>
      <c r="ED22" s="2867"/>
      <c r="EE22" s="2867"/>
      <c r="EF22" s="2867"/>
      <c r="EG22" s="2867"/>
      <c r="EH22" s="2867"/>
      <c r="EI22" s="2867"/>
      <c r="EJ22" s="2867"/>
      <c r="EK22" s="2867"/>
      <c r="EL22" s="2867"/>
      <c r="EM22" s="2867"/>
      <c r="EN22" s="2869"/>
      <c r="EO22" s="2248"/>
      <c r="EP22" s="3128"/>
      <c r="EQ22" s="2596"/>
      <c r="ER22" s="2596"/>
      <c r="ES22" s="2597"/>
      <c r="ET22" s="2596"/>
      <c r="EU22" s="2596"/>
      <c r="EV22" s="2963"/>
      <c r="EW22" s="2601"/>
      <c r="EX22" s="2584"/>
      <c r="EY22" s="2597"/>
      <c r="EZ22" s="2596"/>
      <c r="FA22" s="2598"/>
      <c r="FB22" s="2598"/>
      <c r="FC22" s="3223"/>
      <c r="FD22" s="3224"/>
      <c r="FE22" s="3225"/>
      <c r="FF22" s="2971"/>
    </row>
    <row r="23" spans="2:162">
      <c r="B23" s="2015" t="s">
        <v>591</v>
      </c>
      <c r="C23" s="2016">
        <f>(AE198)</f>
        <v>6454.25</v>
      </c>
      <c r="D23" s="2013">
        <f>(AE215)</f>
        <v>6903.57</v>
      </c>
      <c r="E23" s="2013">
        <f>(AE234)</f>
        <v>8595.9500000000007</v>
      </c>
      <c r="F23" s="2013">
        <f>(AE251)</f>
        <v>5641.25</v>
      </c>
      <c r="G23" s="2013">
        <f>(AE264)</f>
        <v>2288</v>
      </c>
      <c r="H23" s="2013">
        <f>(AE281)</f>
        <v>6637.5999999999995</v>
      </c>
      <c r="I23" s="2013">
        <f>(AE297)</f>
        <v>5369.3</v>
      </c>
      <c r="J23" s="2013">
        <f>(AE316)</f>
        <v>7034.55</v>
      </c>
      <c r="K23" s="2013">
        <f>(AE335)</f>
        <v>7028.25</v>
      </c>
      <c r="L23" s="2013">
        <f>(AE354)</f>
        <v>4780.6000000000004</v>
      </c>
      <c r="M23" s="2013">
        <f>(AE369)</f>
        <v>6273</v>
      </c>
      <c r="N23" s="2674">
        <f>(AE385)</f>
        <v>5321.1875</v>
      </c>
      <c r="O23" s="3602"/>
      <c r="P23" s="2095" t="s">
        <v>589</v>
      </c>
      <c r="Q23" s="2657" t="s">
        <v>427</v>
      </c>
      <c r="R23" s="2170" t="s">
        <v>205</v>
      </c>
      <c r="S23" s="2168" t="s">
        <v>101</v>
      </c>
      <c r="T23" s="2169">
        <v>42758</v>
      </c>
      <c r="U23" s="2168">
        <v>15</v>
      </c>
      <c r="V23" s="2122" t="s">
        <v>35</v>
      </c>
      <c r="W23" s="2170">
        <v>335</v>
      </c>
      <c r="X23" s="2168" t="s">
        <v>78</v>
      </c>
      <c r="Y23" s="3572">
        <v>42762</v>
      </c>
      <c r="Z23" s="2169">
        <v>42758</v>
      </c>
      <c r="AA23" s="2168">
        <v>1650</v>
      </c>
      <c r="AB23" s="2172">
        <v>15000</v>
      </c>
      <c r="AC23" s="2172">
        <f>(AB23-U23*1000)</f>
        <v>0</v>
      </c>
      <c r="AD23" s="2173">
        <f>(AB23*W23/1000)</f>
        <v>5025</v>
      </c>
      <c r="AE23" s="2175">
        <f>(AD23*0.05)</f>
        <v>251.25</v>
      </c>
      <c r="AF23" s="2046" t="s">
        <v>8</v>
      </c>
      <c r="AG23" s="3219"/>
      <c r="AH23" s="2029"/>
      <c r="AI23" s="2837"/>
      <c r="AJ23" s="2994" t="s">
        <v>762</v>
      </c>
      <c r="AK23" s="2038">
        <v>13</v>
      </c>
      <c r="AL23" s="2039" t="s">
        <v>796</v>
      </c>
      <c r="AM23" s="2040">
        <v>43874</v>
      </c>
      <c r="AN23" s="2041">
        <v>30</v>
      </c>
      <c r="AO23" s="2039" t="s">
        <v>35</v>
      </c>
      <c r="AP23" s="2042">
        <v>330</v>
      </c>
      <c r="AQ23" s="2043"/>
      <c r="AR23" s="4604">
        <v>43881</v>
      </c>
      <c r="AS23" s="2040">
        <v>43878</v>
      </c>
      <c r="AT23" s="2039">
        <v>12628</v>
      </c>
      <c r="AU23" s="2041">
        <v>30000</v>
      </c>
      <c r="AV23" s="2041">
        <f t="shared" si="3"/>
        <v>0</v>
      </c>
      <c r="AW23" s="2045">
        <f t="shared" si="4"/>
        <v>9900</v>
      </c>
      <c r="AX23" s="2042">
        <f t="shared" si="5"/>
        <v>495</v>
      </c>
      <c r="AY23" s="2150"/>
      <c r="BA23" s="2307"/>
      <c r="BB23" s="2291"/>
      <c r="BC23" s="2308"/>
      <c r="BD23" s="2291"/>
      <c r="BE23" s="2292"/>
      <c r="BF23" s="2309"/>
      <c r="BG23" s="2291"/>
      <c r="BH23" s="2294"/>
      <c r="BI23" s="2310"/>
      <c r="BJ23" s="2311"/>
      <c r="BK23" s="2292"/>
      <c r="BL23" s="2291"/>
      <c r="BM23" s="2294"/>
      <c r="BN23" s="2294"/>
      <c r="BO23" s="2296"/>
      <c r="BP23" s="2294"/>
      <c r="BQ23" s="2282"/>
      <c r="BR23" s="2246"/>
      <c r="BS23" s="2385"/>
      <c r="BT23" s="2283" t="s">
        <v>1291</v>
      </c>
      <c r="BU23" s="2962">
        <v>2</v>
      </c>
      <c r="BV23" s="2276" t="s">
        <v>101</v>
      </c>
      <c r="BW23" s="2277">
        <v>44365</v>
      </c>
      <c r="BX23" s="2276">
        <v>1</v>
      </c>
      <c r="BY23" s="2285" t="s">
        <v>544</v>
      </c>
      <c r="BZ23" s="2278">
        <v>21.24</v>
      </c>
      <c r="CA23" s="2276" t="s">
        <v>78</v>
      </c>
      <c r="CB23" s="4904">
        <v>44377</v>
      </c>
      <c r="CC23" s="2277"/>
      <c r="CD23" s="2276"/>
      <c r="CE23" s="2429">
        <v>1</v>
      </c>
      <c r="CF23" s="2429">
        <f>(CE23-BX23)</f>
        <v>0</v>
      </c>
      <c r="CG23" s="2281">
        <f>(CE23*BZ23)</f>
        <v>21.24</v>
      </c>
      <c r="CH23" s="2280">
        <f>(CG23*0.05)</f>
        <v>1.0620000000000001</v>
      </c>
      <c r="CI23" s="4905"/>
      <c r="CK23" s="2526"/>
      <c r="CL23" s="2867"/>
      <c r="CM23" s="2867"/>
      <c r="CN23" s="2867"/>
      <c r="CO23" s="2867"/>
      <c r="CP23" s="2867"/>
      <c r="CQ23" s="2867"/>
      <c r="CR23" s="2867"/>
      <c r="CS23" s="2867"/>
      <c r="CT23" s="2867"/>
      <c r="CU23" s="2867"/>
      <c r="CV23" s="2867"/>
      <c r="CW23" s="2867"/>
      <c r="CX23" s="2867"/>
      <c r="CY23" s="2867"/>
      <c r="CZ23" s="2867"/>
      <c r="DA23" s="2867"/>
      <c r="DB23" s="2869"/>
      <c r="DC23" s="2248"/>
      <c r="DD23" s="4087"/>
      <c r="DE23" s="4071" t="s">
        <v>105</v>
      </c>
      <c r="DF23" s="2596">
        <v>139</v>
      </c>
      <c r="DG23" s="2596"/>
      <c r="DH23" s="2597">
        <v>43496</v>
      </c>
      <c r="DI23" s="2596">
        <v>45</v>
      </c>
      <c r="DJ23" s="2596" t="s">
        <v>35</v>
      </c>
      <c r="DK23" s="2577">
        <v>1018.96</v>
      </c>
      <c r="DL23" s="2601"/>
      <c r="DM23" s="2584">
        <v>43507</v>
      </c>
      <c r="DN23" s="2575">
        <v>43514</v>
      </c>
      <c r="DO23" s="2596">
        <v>13701</v>
      </c>
      <c r="DP23" s="2598">
        <v>45000</v>
      </c>
      <c r="DQ23" s="2598">
        <f t="shared" ref="DQ23:DQ28" si="15">(DI23*1000-DP23)</f>
        <v>0</v>
      </c>
      <c r="DR23" s="3223">
        <f t="shared" ref="DR23:DR28" si="16">(DK23*DP23/1000)</f>
        <v>45853.2</v>
      </c>
      <c r="DS23" s="3224">
        <f t="shared" ref="DS23:DS28" si="17">(DN23+42)</f>
        <v>43556</v>
      </c>
      <c r="DT23" s="3225">
        <f t="shared" ref="DT23:DT37" si="18">(DR23*0.03)</f>
        <v>1375.5959999999998</v>
      </c>
      <c r="DU23" s="2972"/>
      <c r="DW23" s="2526"/>
      <c r="DX23" s="2867"/>
      <c r="DY23" s="2867"/>
      <c r="DZ23" s="2867"/>
      <c r="EA23" s="2867"/>
      <c r="EB23" s="2867"/>
      <c r="EC23" s="2867"/>
      <c r="ED23" s="2867"/>
      <c r="EE23" s="2867"/>
      <c r="EF23" s="2867"/>
      <c r="EG23" s="2867"/>
      <c r="EH23" s="2867"/>
      <c r="EI23" s="2867"/>
      <c r="EJ23" s="2867"/>
      <c r="EK23" s="2867"/>
      <c r="EL23" s="2867"/>
      <c r="EM23" s="2867"/>
      <c r="EN23" s="2869"/>
      <c r="EO23" s="2248"/>
      <c r="EP23" s="3128"/>
      <c r="EQ23" s="2596"/>
      <c r="ER23" s="2596"/>
      <c r="ES23" s="2597"/>
      <c r="ET23" s="2596"/>
      <c r="EU23" s="2596"/>
      <c r="EV23" s="2963"/>
      <c r="EW23" s="2601"/>
      <c r="EX23" s="2584"/>
      <c r="EY23" s="2575"/>
      <c r="EZ23" s="2596"/>
      <c r="FA23" s="2598"/>
      <c r="FB23" s="2598"/>
      <c r="FC23" s="3223"/>
      <c r="FD23" s="3224"/>
      <c r="FE23" s="3225"/>
      <c r="FF23" s="2972"/>
    </row>
    <row r="24" spans="2:162">
      <c r="B24" s="2015"/>
      <c r="C24" s="2612"/>
      <c r="D24" s="2013"/>
      <c r="E24" s="2013"/>
      <c r="F24" s="2013"/>
      <c r="G24" s="2013"/>
      <c r="H24" s="2013"/>
      <c r="I24" s="2013"/>
      <c r="J24" s="2013"/>
      <c r="K24" s="2013"/>
      <c r="L24" s="2013"/>
      <c r="M24" s="2013"/>
      <c r="N24" s="2674"/>
      <c r="O24" s="3602"/>
      <c r="P24" s="2047" t="s">
        <v>500</v>
      </c>
      <c r="Q24" s="2048" t="s">
        <v>427</v>
      </c>
      <c r="R24" s="2053" t="s">
        <v>262</v>
      </c>
      <c r="S24" s="2050" t="s">
        <v>101</v>
      </c>
      <c r="T24" s="2051">
        <v>42762</v>
      </c>
      <c r="U24" s="2050">
        <v>20</v>
      </c>
      <c r="V24" s="2052" t="s">
        <v>35</v>
      </c>
      <c r="W24" s="2053">
        <v>315</v>
      </c>
      <c r="X24" s="2050" t="s">
        <v>78</v>
      </c>
      <c r="Y24" s="3573">
        <v>42765</v>
      </c>
      <c r="Z24" s="2051">
        <v>42765</v>
      </c>
      <c r="AA24" s="2050">
        <v>9326</v>
      </c>
      <c r="AB24" s="2055">
        <v>20000</v>
      </c>
      <c r="AC24" s="2055">
        <f>(AB24-U24*1000)</f>
        <v>0</v>
      </c>
      <c r="AD24" s="2056">
        <f>(AB24*W24/1000)</f>
        <v>6300</v>
      </c>
      <c r="AE24" s="2058">
        <f>(AD24*0.05)</f>
        <v>315</v>
      </c>
      <c r="AF24" s="2059" t="s">
        <v>8</v>
      </c>
      <c r="AG24" s="2029"/>
      <c r="AH24" s="2029"/>
      <c r="AI24" s="2837"/>
      <c r="AJ24" s="2994" t="s">
        <v>762</v>
      </c>
      <c r="AK24" s="2038">
        <v>14</v>
      </c>
      <c r="AL24" s="2039" t="s">
        <v>796</v>
      </c>
      <c r="AM24" s="2040">
        <v>43972</v>
      </c>
      <c r="AN24" s="2041">
        <v>20</v>
      </c>
      <c r="AO24" s="2039" t="s">
        <v>35</v>
      </c>
      <c r="AP24" s="2042">
        <v>310</v>
      </c>
      <c r="AQ24" s="2043"/>
      <c r="AR24" s="4604">
        <v>43976</v>
      </c>
      <c r="AS24" s="2040">
        <v>43976</v>
      </c>
      <c r="AT24" s="2039">
        <v>13174</v>
      </c>
      <c r="AU24" s="2041">
        <v>20000</v>
      </c>
      <c r="AV24" s="2041">
        <f t="shared" si="3"/>
        <v>0</v>
      </c>
      <c r="AW24" s="2045">
        <f t="shared" si="4"/>
        <v>6200</v>
      </c>
      <c r="AX24" s="2042">
        <f t="shared" si="5"/>
        <v>310</v>
      </c>
      <c r="AY24" s="2150"/>
      <c r="BA24" s="2312"/>
      <c r="BB24" s="2313"/>
      <c r="BC24" s="2313"/>
      <c r="BD24" s="2313"/>
      <c r="BE24" s="2313"/>
      <c r="BF24" s="2313"/>
      <c r="BG24" s="2313"/>
      <c r="BH24" s="2313"/>
      <c r="BI24" s="2313"/>
      <c r="BJ24" s="2313"/>
      <c r="BK24" s="2313"/>
      <c r="BL24" s="2313"/>
      <c r="BM24" s="2313"/>
      <c r="BN24" s="2313"/>
      <c r="BO24" s="2313"/>
      <c r="BP24" s="2313"/>
      <c r="BQ24" s="2282"/>
      <c r="BR24" s="2246"/>
      <c r="BS24" s="2385"/>
      <c r="BT24" s="3032" t="s">
        <v>1273</v>
      </c>
      <c r="BU24" s="2276">
        <v>3</v>
      </c>
      <c r="BV24" s="2276">
        <v>4500031322</v>
      </c>
      <c r="BW24" s="2277">
        <v>44466</v>
      </c>
      <c r="BX24" s="3250">
        <v>300</v>
      </c>
      <c r="BY24" s="2285" t="s">
        <v>544</v>
      </c>
      <c r="BZ24" s="2441">
        <v>17.32</v>
      </c>
      <c r="CA24" s="4049"/>
      <c r="CB24" s="4904">
        <v>44483</v>
      </c>
      <c r="CC24" s="2277">
        <v>44483</v>
      </c>
      <c r="CD24" s="2276">
        <v>63461</v>
      </c>
      <c r="CE24" s="2281">
        <v>300.55</v>
      </c>
      <c r="CF24" s="2281">
        <f>(CE24-BX24)</f>
        <v>0.55000000000001137</v>
      </c>
      <c r="CG24" s="2281">
        <f>(CE24*BZ24)</f>
        <v>5205.5259999999998</v>
      </c>
      <c r="CH24" s="2348">
        <f>(CG24*0.025)</f>
        <v>130.13815</v>
      </c>
      <c r="CI24" s="2431"/>
      <c r="CK24" s="2526"/>
      <c r="CL24" s="2867"/>
      <c r="CM24" s="2867"/>
      <c r="CN24" s="2867"/>
      <c r="CO24" s="2867"/>
      <c r="CP24" s="2867"/>
      <c r="CQ24" s="2867"/>
      <c r="CR24" s="2867"/>
      <c r="CS24" s="2867"/>
      <c r="CT24" s="2867"/>
      <c r="CU24" s="2867"/>
      <c r="CV24" s="2867"/>
      <c r="CW24" s="2867"/>
      <c r="CX24" s="2867"/>
      <c r="CY24" s="2867"/>
      <c r="CZ24" s="2867"/>
      <c r="DA24" s="2867"/>
      <c r="DB24" s="2869"/>
      <c r="DC24" s="2248"/>
      <c r="DD24" s="4087"/>
      <c r="DE24" s="4071" t="s">
        <v>105</v>
      </c>
      <c r="DF24" s="2596">
        <v>140</v>
      </c>
      <c r="DG24" s="2596"/>
      <c r="DH24" s="2597">
        <v>43496</v>
      </c>
      <c r="DI24" s="2596">
        <v>45</v>
      </c>
      <c r="DJ24" s="2596" t="s">
        <v>35</v>
      </c>
      <c r="DK24" s="2577">
        <v>1018.96</v>
      </c>
      <c r="DL24" s="2601"/>
      <c r="DM24" s="2584">
        <v>43535</v>
      </c>
      <c r="DN24" s="2575">
        <v>43621</v>
      </c>
      <c r="DO24" s="2596">
        <v>13848</v>
      </c>
      <c r="DP24" s="2598">
        <v>45000</v>
      </c>
      <c r="DQ24" s="2598">
        <f t="shared" si="15"/>
        <v>0</v>
      </c>
      <c r="DR24" s="3223">
        <f t="shared" si="16"/>
        <v>45853.2</v>
      </c>
      <c r="DS24" s="3224">
        <f t="shared" si="17"/>
        <v>43663</v>
      </c>
      <c r="DT24" s="3225">
        <f t="shared" si="18"/>
        <v>1375.5959999999998</v>
      </c>
      <c r="DU24" s="2972"/>
      <c r="DW24" s="2526"/>
      <c r="DX24" s="2867"/>
      <c r="DY24" s="2867"/>
      <c r="DZ24" s="2867"/>
      <c r="EA24" s="2867"/>
      <c r="EB24" s="2867"/>
      <c r="EC24" s="2867"/>
      <c r="ED24" s="2867"/>
      <c r="EE24" s="2867"/>
      <c r="EF24" s="2867"/>
      <c r="EG24" s="2867"/>
      <c r="EH24" s="2867"/>
      <c r="EI24" s="2867"/>
      <c r="EJ24" s="2867"/>
      <c r="EK24" s="2867"/>
      <c r="EL24" s="2867"/>
      <c r="EM24" s="2867"/>
      <c r="EN24" s="2869"/>
      <c r="EO24" s="2248"/>
      <c r="EP24" s="3128"/>
      <c r="EQ24" s="2596"/>
      <c r="ER24" s="2596"/>
      <c r="ES24" s="2597"/>
      <c r="ET24" s="2596"/>
      <c r="EU24" s="2596"/>
      <c r="EV24" s="2963"/>
      <c r="EW24" s="2601"/>
      <c r="EX24" s="2584"/>
      <c r="EY24" s="2575"/>
      <c r="EZ24" s="2596"/>
      <c r="FA24" s="2598"/>
      <c r="FB24" s="2598"/>
      <c r="FC24" s="3223"/>
      <c r="FD24" s="3224"/>
      <c r="FE24" s="3225"/>
      <c r="FF24" s="2972"/>
    </row>
    <row r="25" spans="2:162" ht="15" thickBot="1">
      <c r="B25" s="2015" t="s">
        <v>733</v>
      </c>
      <c r="C25" s="2612"/>
      <c r="D25" s="2013"/>
      <c r="E25" s="2013"/>
      <c r="F25" s="2013"/>
      <c r="G25" s="2013"/>
      <c r="H25" s="2013"/>
      <c r="I25" s="2013"/>
      <c r="J25" s="2013"/>
      <c r="K25" s="2013"/>
      <c r="L25" s="2013"/>
      <c r="M25" s="2013"/>
      <c r="N25" s="2674"/>
      <c r="O25" s="3602"/>
      <c r="P25" s="2047" t="s">
        <v>500</v>
      </c>
      <c r="Q25" s="2039" t="s">
        <v>502</v>
      </c>
      <c r="R25" s="2073" t="s">
        <v>9</v>
      </c>
      <c r="S25" s="2071" t="s">
        <v>101</v>
      </c>
      <c r="T25" s="2072">
        <v>42762</v>
      </c>
      <c r="U25" s="2071">
        <v>30</v>
      </c>
      <c r="V25" s="2039" t="s">
        <v>35</v>
      </c>
      <c r="W25" s="2073">
        <v>154</v>
      </c>
      <c r="X25" s="2071" t="s">
        <v>78</v>
      </c>
      <c r="Y25" s="3509">
        <v>42765</v>
      </c>
      <c r="Z25" s="2072">
        <v>42765</v>
      </c>
      <c r="AA25" s="2071">
        <v>9326</v>
      </c>
      <c r="AB25" s="2041">
        <v>30000</v>
      </c>
      <c r="AC25" s="2041">
        <f>(AB25-U25*1000)</f>
        <v>0</v>
      </c>
      <c r="AD25" s="2045">
        <f>(AB25*W25/1000)</f>
        <v>4620</v>
      </c>
      <c r="AE25" s="2042">
        <f>(AD25*0.05)</f>
        <v>231</v>
      </c>
      <c r="AF25" s="2059" t="s">
        <v>8</v>
      </c>
      <c r="AG25" s="2029"/>
      <c r="AH25" s="2029"/>
      <c r="AI25" s="2837"/>
      <c r="AJ25" s="2994" t="s">
        <v>762</v>
      </c>
      <c r="AK25" s="2038">
        <v>15</v>
      </c>
      <c r="AL25" s="2039" t="s">
        <v>796</v>
      </c>
      <c r="AM25" s="2040">
        <v>43972</v>
      </c>
      <c r="AN25" s="2041">
        <v>20</v>
      </c>
      <c r="AO25" s="2039" t="s">
        <v>35</v>
      </c>
      <c r="AP25" s="2042">
        <v>310</v>
      </c>
      <c r="AQ25" s="2043"/>
      <c r="AR25" s="4604">
        <v>44011</v>
      </c>
      <c r="AS25" s="2040">
        <v>44005</v>
      </c>
      <c r="AT25" s="2039">
        <v>13316</v>
      </c>
      <c r="AU25" s="2041">
        <v>20000</v>
      </c>
      <c r="AV25" s="2041">
        <f t="shared" si="3"/>
        <v>0</v>
      </c>
      <c r="AW25" s="2045">
        <f t="shared" si="4"/>
        <v>6200</v>
      </c>
      <c r="AX25" s="2042">
        <f t="shared" si="5"/>
        <v>310</v>
      </c>
      <c r="AY25" s="2150"/>
      <c r="BA25" s="2314"/>
      <c r="BB25" s="2315"/>
      <c r="BC25" s="2315"/>
      <c r="BD25" s="2315"/>
      <c r="BE25" s="2315"/>
      <c r="BF25" s="2315"/>
      <c r="BG25" s="2315"/>
      <c r="BH25" s="2315"/>
      <c r="BI25" s="2315"/>
      <c r="BJ25" s="2315"/>
      <c r="BK25" s="2315"/>
      <c r="BL25" s="2315"/>
      <c r="BM25" s="2315"/>
      <c r="BN25" s="2315"/>
      <c r="BO25" s="2315"/>
      <c r="BP25" s="2315"/>
      <c r="BQ25" s="2318"/>
      <c r="BR25" s="2246"/>
      <c r="BS25" s="3035"/>
      <c r="BT25" s="4546"/>
      <c r="BU25" s="4547"/>
      <c r="BV25" s="4548"/>
      <c r="BW25" s="4549"/>
      <c r="BX25" s="4548"/>
      <c r="BY25" s="2417"/>
      <c r="BZ25" s="4550"/>
      <c r="CA25" s="4548"/>
      <c r="CB25" s="4551"/>
      <c r="CC25" s="4549"/>
      <c r="CD25" s="4548"/>
      <c r="CE25" s="4552"/>
      <c r="CF25" s="4552"/>
      <c r="CG25" s="2425"/>
      <c r="CH25" s="2420"/>
      <c r="CI25" s="2318"/>
      <c r="CK25" s="2536"/>
      <c r="CL25" s="2867"/>
      <c r="CM25" s="2867"/>
      <c r="CN25" s="2867"/>
      <c r="CO25" s="2867"/>
      <c r="CP25" s="2867"/>
      <c r="CQ25" s="2867"/>
      <c r="CR25" s="2867"/>
      <c r="CS25" s="2867"/>
      <c r="CT25" s="2867"/>
      <c r="CU25" s="2867"/>
      <c r="CV25" s="2867"/>
      <c r="CW25" s="2867"/>
      <c r="CX25" s="2867"/>
      <c r="CY25" s="2867"/>
      <c r="CZ25" s="2867"/>
      <c r="DA25" s="2867"/>
      <c r="DB25" s="2544"/>
      <c r="DC25" s="2248"/>
      <c r="DD25" s="4087"/>
      <c r="DE25" s="4071" t="s">
        <v>105</v>
      </c>
      <c r="DF25" s="2596">
        <v>141</v>
      </c>
      <c r="DG25" s="2596"/>
      <c r="DH25" s="2597">
        <v>43496</v>
      </c>
      <c r="DI25" s="2596">
        <v>45</v>
      </c>
      <c r="DJ25" s="2596" t="s">
        <v>35</v>
      </c>
      <c r="DK25" s="2577">
        <v>1018.96</v>
      </c>
      <c r="DL25" s="2601"/>
      <c r="DM25" s="2584">
        <v>43598</v>
      </c>
      <c r="DN25" s="2575">
        <v>43602</v>
      </c>
      <c r="DO25" s="2596">
        <v>13817</v>
      </c>
      <c r="DP25" s="2598">
        <v>45000</v>
      </c>
      <c r="DQ25" s="2598">
        <f t="shared" si="15"/>
        <v>0</v>
      </c>
      <c r="DR25" s="3223">
        <f t="shared" si="16"/>
        <v>45853.2</v>
      </c>
      <c r="DS25" s="3224">
        <f t="shared" si="17"/>
        <v>43644</v>
      </c>
      <c r="DT25" s="3225">
        <f t="shared" si="18"/>
        <v>1375.5959999999998</v>
      </c>
      <c r="DU25" s="2972"/>
      <c r="DW25" s="2536"/>
      <c r="DX25" s="2867"/>
      <c r="DY25" s="2867"/>
      <c r="DZ25" s="2867"/>
      <c r="EA25" s="2867"/>
      <c r="EB25" s="2867"/>
      <c r="EC25" s="2867"/>
      <c r="ED25" s="2867"/>
      <c r="EE25" s="2867"/>
      <c r="EF25" s="2867"/>
      <c r="EG25" s="2867"/>
      <c r="EH25" s="2867"/>
      <c r="EI25" s="2867"/>
      <c r="EJ25" s="2867"/>
      <c r="EK25" s="2867"/>
      <c r="EL25" s="2867"/>
      <c r="EM25" s="2867"/>
      <c r="EN25" s="2544"/>
      <c r="EO25" s="2248"/>
      <c r="EP25" s="3128"/>
      <c r="EQ25" s="2596"/>
      <c r="ER25" s="2596"/>
      <c r="ES25" s="2597"/>
      <c r="ET25" s="2596"/>
      <c r="EU25" s="2596"/>
      <c r="EV25" s="2963"/>
      <c r="EW25" s="2601"/>
      <c r="EX25" s="2584"/>
      <c r="EY25" s="2575"/>
      <c r="EZ25" s="2596"/>
      <c r="FA25" s="2598"/>
      <c r="FB25" s="2598"/>
      <c r="FC25" s="3223"/>
      <c r="FD25" s="3224"/>
      <c r="FE25" s="3225"/>
      <c r="FF25" s="2972"/>
    </row>
    <row r="26" spans="2:162">
      <c r="B26" s="2015"/>
      <c r="C26" s="2612"/>
      <c r="D26" s="2013"/>
      <c r="E26" s="2013"/>
      <c r="F26" s="2013"/>
      <c r="G26" s="2013"/>
      <c r="H26" s="2013"/>
      <c r="I26" s="2013"/>
      <c r="J26" s="2013"/>
      <c r="K26" s="2013"/>
      <c r="L26" s="2013"/>
      <c r="M26" s="2013"/>
      <c r="N26" s="2674"/>
      <c r="O26" s="3602"/>
      <c r="P26" s="2047" t="s">
        <v>550</v>
      </c>
      <c r="Q26" s="2075" t="s">
        <v>436</v>
      </c>
      <c r="R26" s="2076">
        <v>1</v>
      </c>
      <c r="S26" s="2052" t="s">
        <v>36</v>
      </c>
      <c r="T26" s="2057">
        <v>42754</v>
      </c>
      <c r="U26" s="2055">
        <v>1</v>
      </c>
      <c r="V26" s="2052" t="s">
        <v>35</v>
      </c>
      <c r="W26" s="2058">
        <v>430</v>
      </c>
      <c r="X26" s="2077"/>
      <c r="Y26" s="2078">
        <v>42758</v>
      </c>
      <c r="Z26" s="2057">
        <v>42766</v>
      </c>
      <c r="AA26" s="2052">
        <v>9334</v>
      </c>
      <c r="AB26" s="2055">
        <v>1000</v>
      </c>
      <c r="AC26" s="2055">
        <f>(AB26-U26*1000)</f>
        <v>0</v>
      </c>
      <c r="AD26" s="2056">
        <f>(AB26*W26/1000)</f>
        <v>430</v>
      </c>
      <c r="AE26" s="2058">
        <f>(AD26*0.05)</f>
        <v>21.5</v>
      </c>
      <c r="AF26" s="2059" t="s">
        <v>8</v>
      </c>
      <c r="AG26" s="2029"/>
      <c r="AH26" s="2029"/>
      <c r="AI26" s="2837"/>
      <c r="AJ26" s="2994" t="s">
        <v>762</v>
      </c>
      <c r="AK26" s="2038">
        <v>16</v>
      </c>
      <c r="AL26" s="2039" t="s">
        <v>796</v>
      </c>
      <c r="AM26" s="2040">
        <v>44034</v>
      </c>
      <c r="AN26" s="2041">
        <v>30</v>
      </c>
      <c r="AO26" s="2039" t="s">
        <v>35</v>
      </c>
      <c r="AP26" s="2042">
        <v>310</v>
      </c>
      <c r="AQ26" s="2043"/>
      <c r="AR26" s="4604">
        <v>44039</v>
      </c>
      <c r="AS26" s="2040">
        <v>44037</v>
      </c>
      <c r="AT26" s="2039">
        <v>13509</v>
      </c>
      <c r="AU26" s="2041">
        <v>30000</v>
      </c>
      <c r="AV26" s="2041">
        <f t="shared" si="3"/>
        <v>0</v>
      </c>
      <c r="AW26" s="2045">
        <f t="shared" si="4"/>
        <v>9300</v>
      </c>
      <c r="AX26" s="2042">
        <f t="shared" si="5"/>
        <v>465</v>
      </c>
      <c r="AY26" s="2150"/>
      <c r="BA26" s="2246"/>
      <c r="BB26" s="2246"/>
      <c r="BC26" s="2246"/>
      <c r="BD26" s="2246"/>
      <c r="BE26" s="2246"/>
      <c r="BF26" s="2246"/>
      <c r="BG26" s="2246"/>
      <c r="BH26" s="2246"/>
      <c r="BI26" s="2246"/>
      <c r="BJ26" s="2246"/>
      <c r="BK26" s="2246"/>
      <c r="BL26" s="2246"/>
      <c r="BM26" s="2246"/>
      <c r="BN26" s="2246"/>
      <c r="BO26" s="2246"/>
      <c r="BP26" s="2246"/>
      <c r="BQ26" s="2246"/>
      <c r="BR26" s="2246"/>
      <c r="BS26" s="2246"/>
      <c r="BT26" s="2246"/>
      <c r="BU26" s="2246"/>
      <c r="BV26" s="2246"/>
      <c r="BW26" s="2246"/>
      <c r="BX26" s="2246"/>
      <c r="BY26" s="2246"/>
      <c r="BZ26" s="2246"/>
      <c r="CA26" s="2246"/>
      <c r="CB26" s="2246"/>
      <c r="CC26" s="2246"/>
      <c r="CD26" s="2246"/>
      <c r="CE26" s="2246"/>
      <c r="CF26" s="2246"/>
      <c r="CG26" s="2708"/>
      <c r="CH26" s="2708"/>
      <c r="CI26" s="2246"/>
      <c r="CK26" s="2545"/>
      <c r="CL26" s="2529"/>
      <c r="CM26" s="2546"/>
      <c r="CN26" s="2529"/>
      <c r="CO26" s="2530"/>
      <c r="CP26" s="2547"/>
      <c r="CQ26" s="2529"/>
      <c r="CR26" s="2532"/>
      <c r="CS26" s="2548"/>
      <c r="CT26" s="2549"/>
      <c r="CU26" s="2530"/>
      <c r="CV26" s="2529"/>
      <c r="CW26" s="2532"/>
      <c r="CX26" s="2532"/>
      <c r="CY26" s="2534"/>
      <c r="CZ26" s="2530"/>
      <c r="DA26" s="2532"/>
      <c r="DB26" s="2523"/>
      <c r="DC26" s="2248"/>
      <c r="DD26" s="4087"/>
      <c r="DE26" s="4080" t="s">
        <v>105</v>
      </c>
      <c r="DF26" s="2596">
        <v>142</v>
      </c>
      <c r="DG26" s="2596"/>
      <c r="DH26" s="2597">
        <v>43496</v>
      </c>
      <c r="DI26" s="2596">
        <v>45</v>
      </c>
      <c r="DJ26" s="2596" t="s">
        <v>35</v>
      </c>
      <c r="DK26" s="2577">
        <v>1018.96</v>
      </c>
      <c r="DL26" s="2601"/>
      <c r="DM26" s="2584">
        <v>43626</v>
      </c>
      <c r="DN26" s="2575">
        <v>43679</v>
      </c>
      <c r="DO26" s="2596">
        <v>13923</v>
      </c>
      <c r="DP26" s="2598">
        <v>45000</v>
      </c>
      <c r="DQ26" s="2598">
        <f t="shared" si="15"/>
        <v>0</v>
      </c>
      <c r="DR26" s="3223">
        <f t="shared" si="16"/>
        <v>45853.2</v>
      </c>
      <c r="DS26" s="3224">
        <f t="shared" si="17"/>
        <v>43721</v>
      </c>
      <c r="DT26" s="3225">
        <f t="shared" si="18"/>
        <v>1375.5959999999998</v>
      </c>
      <c r="DU26" s="2973"/>
      <c r="DW26" s="2545"/>
      <c r="DX26" s="2529"/>
      <c r="DY26" s="2546"/>
      <c r="DZ26" s="2529"/>
      <c r="EA26" s="2530"/>
      <c r="EB26" s="2547"/>
      <c r="EC26" s="2529"/>
      <c r="ED26" s="2532"/>
      <c r="EE26" s="2548"/>
      <c r="EF26" s="2549"/>
      <c r="EG26" s="2530"/>
      <c r="EH26" s="2529"/>
      <c r="EI26" s="2532"/>
      <c r="EJ26" s="2532"/>
      <c r="EK26" s="2534"/>
      <c r="EL26" s="2530"/>
      <c r="EM26" s="2532"/>
      <c r="EN26" s="2523"/>
      <c r="EO26" s="2248"/>
      <c r="EP26" s="3092"/>
      <c r="EQ26" s="2596"/>
      <c r="ER26" s="2596"/>
      <c r="ES26" s="2597"/>
      <c r="ET26" s="2596"/>
      <c r="EU26" s="2596"/>
      <c r="EV26" s="2963"/>
      <c r="EW26" s="2601"/>
      <c r="EX26" s="2584"/>
      <c r="EY26" s="2575"/>
      <c r="EZ26" s="2596"/>
      <c r="FA26" s="2598"/>
      <c r="FB26" s="2598"/>
      <c r="FC26" s="3223"/>
      <c r="FD26" s="3224"/>
      <c r="FE26" s="3225"/>
      <c r="FF26" s="2973"/>
    </row>
    <row r="27" spans="2:162" ht="18.600000000000001" thickBot="1">
      <c r="B27" s="2015" t="s">
        <v>592</v>
      </c>
      <c r="C27" s="2612">
        <v>1172.93</v>
      </c>
      <c r="D27" s="2013">
        <f>(DA15)</f>
        <v>1175.5134599999999</v>
      </c>
      <c r="E27" s="2013">
        <f>(DA28)</f>
        <v>1210.7996999999998</v>
      </c>
      <c r="F27" s="2013">
        <f>(DA49)</f>
        <v>1208.115</v>
      </c>
      <c r="G27" s="88">
        <f>(DA62)</f>
        <v>0</v>
      </c>
      <c r="H27" s="2013">
        <f>(DA75)</f>
        <v>1245.375</v>
      </c>
      <c r="I27" s="2013">
        <f>(DA68)</f>
        <v>1245.375</v>
      </c>
      <c r="J27" s="2013">
        <f>(DA90)</f>
        <v>1245.375</v>
      </c>
      <c r="K27" s="2013">
        <v>1245.3800000000001</v>
      </c>
      <c r="L27" s="2013"/>
      <c r="M27" s="2013"/>
      <c r="N27" s="2674">
        <f>(DA136)</f>
        <v>1329.075</v>
      </c>
      <c r="O27" s="3602"/>
      <c r="P27" s="2079"/>
      <c r="Q27" s="2080"/>
      <c r="R27" s="2080"/>
      <c r="S27" s="2080"/>
      <c r="T27" s="2080"/>
      <c r="U27" s="2080"/>
      <c r="V27" s="2080"/>
      <c r="W27" s="2080"/>
      <c r="X27" s="2091"/>
      <c r="Y27" s="2873"/>
      <c r="Z27" s="2091"/>
      <c r="AA27" s="2091"/>
      <c r="AB27" s="2091"/>
      <c r="AC27" s="2091"/>
      <c r="AD27" s="2092"/>
      <c r="AE27" s="2091"/>
      <c r="AF27" s="2059"/>
      <c r="AG27" s="2029"/>
      <c r="AH27" s="2029"/>
      <c r="AI27" s="2837"/>
      <c r="AJ27" s="2994" t="s">
        <v>762</v>
      </c>
      <c r="AK27" s="2038">
        <v>17</v>
      </c>
      <c r="AL27" s="2039" t="s">
        <v>796</v>
      </c>
      <c r="AM27" s="2040">
        <v>44057</v>
      </c>
      <c r="AN27" s="2041">
        <v>60</v>
      </c>
      <c r="AO27" s="2039" t="s">
        <v>35</v>
      </c>
      <c r="AP27" s="2042">
        <v>310</v>
      </c>
      <c r="AQ27" s="2043"/>
      <c r="AR27" s="4604">
        <v>44067</v>
      </c>
      <c r="AS27" s="2040">
        <v>44061</v>
      </c>
      <c r="AT27" s="2039">
        <v>13686</v>
      </c>
      <c r="AU27" s="2041">
        <v>60000</v>
      </c>
      <c r="AV27" s="2041">
        <f t="shared" si="3"/>
        <v>0</v>
      </c>
      <c r="AW27" s="2045">
        <f t="shared" si="4"/>
        <v>18600</v>
      </c>
      <c r="AX27" s="2042">
        <f t="shared" si="5"/>
        <v>930</v>
      </c>
      <c r="AY27" s="2150"/>
      <c r="BA27" s="2250" t="s">
        <v>547</v>
      </c>
      <c r="BB27" s="2246"/>
      <c r="BC27" s="2246"/>
      <c r="BD27" s="2246"/>
      <c r="BE27" s="2246"/>
      <c r="BF27" s="2246"/>
      <c r="BG27" s="2246"/>
      <c r="BH27" s="2246"/>
      <c r="BI27" s="2246"/>
      <c r="BJ27" s="2246"/>
      <c r="BK27" s="2246"/>
      <c r="BL27" s="2246"/>
      <c r="BM27" s="2246"/>
      <c r="BN27" s="2246"/>
      <c r="BO27" s="2246"/>
      <c r="BP27" s="2246"/>
      <c r="BQ27" s="2246"/>
      <c r="BR27" s="2246"/>
      <c r="BS27" s="2246"/>
      <c r="BT27" s="2246"/>
      <c r="BU27" s="2246"/>
      <c r="BV27" s="2246"/>
      <c r="BW27" s="2246"/>
      <c r="BX27" s="2246"/>
      <c r="BY27" s="2246"/>
      <c r="BZ27" s="2246"/>
      <c r="CA27" s="2246"/>
      <c r="CB27" s="2246"/>
      <c r="CC27" s="2246"/>
      <c r="CD27" s="2246"/>
      <c r="CE27" s="2246"/>
      <c r="CF27" s="2246"/>
      <c r="CG27" s="2246"/>
      <c r="CH27" s="2246"/>
      <c r="CI27" s="2246"/>
      <c r="CK27" s="2556"/>
      <c r="CL27" s="2557"/>
      <c r="CM27" s="2557"/>
      <c r="CN27" s="2557"/>
      <c r="CO27" s="2557"/>
      <c r="CP27" s="2557"/>
      <c r="CQ27" s="2557"/>
      <c r="CR27" s="2557"/>
      <c r="CS27" s="2557"/>
      <c r="CT27" s="2557"/>
      <c r="CU27" s="2557"/>
      <c r="CV27" s="2557"/>
      <c r="CW27" s="2557"/>
      <c r="CX27" s="2557"/>
      <c r="CY27" s="2557"/>
      <c r="CZ27" s="2557"/>
      <c r="DA27" s="2557"/>
      <c r="DB27" s="2523"/>
      <c r="DC27" s="2248"/>
      <c r="DD27" s="4087"/>
      <c r="DE27" s="4071" t="s">
        <v>105</v>
      </c>
      <c r="DF27" s="2596">
        <v>143</v>
      </c>
      <c r="DG27" s="2596"/>
      <c r="DH27" s="2597">
        <v>43514</v>
      </c>
      <c r="DI27" s="2596">
        <v>45</v>
      </c>
      <c r="DJ27" s="2596" t="s">
        <v>35</v>
      </c>
      <c r="DK27" s="2577">
        <v>1018.96</v>
      </c>
      <c r="DL27" s="2601"/>
      <c r="DM27" s="2584">
        <v>43564</v>
      </c>
      <c r="DN27" s="2575">
        <v>43556</v>
      </c>
      <c r="DO27" s="2596">
        <v>13759</v>
      </c>
      <c r="DP27" s="2598">
        <v>45000</v>
      </c>
      <c r="DQ27" s="2598">
        <f t="shared" si="15"/>
        <v>0</v>
      </c>
      <c r="DR27" s="3223">
        <f t="shared" si="16"/>
        <v>45853.2</v>
      </c>
      <c r="DS27" s="3224">
        <f t="shared" si="17"/>
        <v>43598</v>
      </c>
      <c r="DT27" s="3225">
        <f t="shared" si="18"/>
        <v>1375.5959999999998</v>
      </c>
      <c r="DU27" s="2982"/>
      <c r="DW27" s="2556"/>
      <c r="DX27" s="2557"/>
      <c r="DY27" s="2557"/>
      <c r="DZ27" s="2557"/>
      <c r="EA27" s="2557"/>
      <c r="EB27" s="2557"/>
      <c r="EC27" s="2557"/>
      <c r="ED27" s="2557"/>
      <c r="EE27" s="2557"/>
      <c r="EF27" s="2557"/>
      <c r="EG27" s="2557"/>
      <c r="EH27" s="2557"/>
      <c r="EI27" s="2557"/>
      <c r="EJ27" s="2557"/>
      <c r="EK27" s="2557"/>
      <c r="EL27" s="2557"/>
      <c r="EM27" s="2557"/>
      <c r="EN27" s="2523"/>
      <c r="EO27" s="2248"/>
      <c r="EP27" s="3128"/>
      <c r="EQ27" s="2596"/>
      <c r="ER27" s="2596"/>
      <c r="ES27" s="2597"/>
      <c r="ET27" s="2596"/>
      <c r="EU27" s="2596"/>
      <c r="EV27" s="2963"/>
      <c r="EW27" s="2601"/>
      <c r="EX27" s="2584"/>
      <c r="EY27" s="2575"/>
      <c r="EZ27" s="2596"/>
      <c r="FA27" s="2598"/>
      <c r="FB27" s="2598"/>
      <c r="FC27" s="3223"/>
      <c r="FD27" s="3224"/>
      <c r="FE27" s="3225"/>
      <c r="FF27" s="2982"/>
    </row>
    <row r="28" spans="2:162" ht="24" thickBot="1">
      <c r="B28" s="2015"/>
      <c r="C28" s="2612"/>
      <c r="D28" s="2013"/>
      <c r="E28" s="2013"/>
      <c r="F28" s="2013"/>
      <c r="G28" s="2013"/>
      <c r="H28" s="2013"/>
      <c r="I28" s="2013"/>
      <c r="J28" s="2013"/>
      <c r="K28" s="2013"/>
      <c r="L28" s="2013"/>
      <c r="M28" s="2013"/>
      <c r="N28" s="2674"/>
      <c r="O28" s="3602"/>
      <c r="P28" s="2082"/>
      <c r="Q28" s="2083"/>
      <c r="R28" s="2083"/>
      <c r="S28" s="2083"/>
      <c r="T28" s="2083"/>
      <c r="U28" s="2084"/>
      <c r="V28" s="2085"/>
      <c r="W28" s="2085"/>
      <c r="X28" s="2085"/>
      <c r="Y28" s="2089"/>
      <c r="Z28" s="2085"/>
      <c r="AA28" s="2086"/>
      <c r="AB28" s="2087"/>
      <c r="AC28" s="2085"/>
      <c r="AD28" s="2088">
        <f>SUM(AD23:AD27)</f>
        <v>16375</v>
      </c>
      <c r="AE28" s="2088">
        <f>(AD28*0.05)</f>
        <v>818.75</v>
      </c>
      <c r="AF28" s="2090"/>
      <c r="AG28" s="3220"/>
      <c r="AH28" s="2029"/>
      <c r="AI28" s="2023"/>
      <c r="AJ28" s="2994" t="s">
        <v>762</v>
      </c>
      <c r="AK28" s="2038">
        <v>18</v>
      </c>
      <c r="AL28" s="2039" t="s">
        <v>796</v>
      </c>
      <c r="AM28" s="2040">
        <v>44162</v>
      </c>
      <c r="AN28" s="2041">
        <v>30</v>
      </c>
      <c r="AO28" s="2039" t="s">
        <v>35</v>
      </c>
      <c r="AP28" s="2042">
        <v>355</v>
      </c>
      <c r="AQ28" s="2043"/>
      <c r="AR28" s="4522">
        <v>44172</v>
      </c>
      <c r="AS28" s="2057">
        <v>44173</v>
      </c>
      <c r="AT28" s="2039">
        <v>14477</v>
      </c>
      <c r="AU28" s="2041">
        <v>30000</v>
      </c>
      <c r="AV28" s="2041">
        <f t="shared" si="3"/>
        <v>0</v>
      </c>
      <c r="AW28" s="2045">
        <f t="shared" si="4"/>
        <v>10650</v>
      </c>
      <c r="AX28" s="2042">
        <f t="shared" si="5"/>
        <v>532.5</v>
      </c>
      <c r="AY28" s="2150"/>
      <c r="BA28" s="2251"/>
      <c r="BB28" s="2252"/>
      <c r="BC28" s="2252"/>
      <c r="BD28" s="2253" t="s">
        <v>14</v>
      </c>
      <c r="BE28" s="2253" t="s">
        <v>12</v>
      </c>
      <c r="BF28" s="2253"/>
      <c r="BG28" s="2252"/>
      <c r="BH28" s="2253" t="s">
        <v>15</v>
      </c>
      <c r="BI28" s="2253" t="s">
        <v>16</v>
      </c>
      <c r="BJ28" s="2253" t="s">
        <v>12</v>
      </c>
      <c r="BK28" s="2253" t="s">
        <v>12</v>
      </c>
      <c r="BL28" s="2252"/>
      <c r="BM28" s="2252"/>
      <c r="BN28" s="2252"/>
      <c r="BO28" s="2252"/>
      <c r="BP28" s="2253" t="s">
        <v>17</v>
      </c>
      <c r="BQ28" s="2254"/>
      <c r="BR28" s="2246"/>
      <c r="BS28" s="2246"/>
      <c r="BT28" s="2360" t="s">
        <v>656</v>
      </c>
      <c r="BU28" s="2246" t="s">
        <v>725</v>
      </c>
      <c r="BV28" s="2246"/>
      <c r="BW28" s="2246"/>
      <c r="BX28" s="2361"/>
      <c r="BY28" s="2246"/>
      <c r="BZ28" s="2246" t="s">
        <v>1127</v>
      </c>
      <c r="CA28" s="2246"/>
      <c r="CB28" s="2246"/>
      <c r="CC28" s="2246"/>
      <c r="CD28" s="2246"/>
      <c r="CE28" s="2246"/>
      <c r="CF28" s="2246"/>
      <c r="CG28" s="2246"/>
      <c r="CH28" s="2246"/>
      <c r="CI28" s="2246"/>
      <c r="CK28" s="2559"/>
      <c r="CL28" s="2560"/>
      <c r="CM28" s="2560"/>
      <c r="CN28" s="2560"/>
      <c r="CO28" s="2560"/>
      <c r="CP28" s="2560"/>
      <c r="CQ28" s="2560"/>
      <c r="CR28" s="2560"/>
      <c r="CS28" s="2560"/>
      <c r="CT28" s="2560"/>
      <c r="CU28" s="2560"/>
      <c r="CV28" s="2560"/>
      <c r="CW28" s="2560"/>
      <c r="CX28" s="2560"/>
      <c r="CY28" s="2871">
        <f>SUM(CY21:CY27)</f>
        <v>40359.99</v>
      </c>
      <c r="CZ28" s="2872"/>
      <c r="DA28" s="2594">
        <f>SUM(DA21:DA27)</f>
        <v>1210.7996999999998</v>
      </c>
      <c r="DB28" s="2562"/>
      <c r="DC28" s="2248"/>
      <c r="DD28" s="4087"/>
      <c r="DE28" s="4071" t="s">
        <v>105</v>
      </c>
      <c r="DF28" s="2596">
        <v>144</v>
      </c>
      <c r="DG28" s="2596"/>
      <c r="DH28" s="2597" t="s">
        <v>78</v>
      </c>
      <c r="DI28" s="2596">
        <v>45</v>
      </c>
      <c r="DJ28" s="2596" t="s">
        <v>35</v>
      </c>
      <c r="DK28" s="2577">
        <v>1018.96</v>
      </c>
      <c r="DL28" s="2601"/>
      <c r="DM28" s="2584">
        <v>43854</v>
      </c>
      <c r="DN28" s="2575">
        <v>43854</v>
      </c>
      <c r="DO28" s="2596">
        <v>14150</v>
      </c>
      <c r="DP28" s="2598">
        <v>45000</v>
      </c>
      <c r="DQ28" s="2598">
        <f t="shared" si="15"/>
        <v>0</v>
      </c>
      <c r="DR28" s="3223">
        <f t="shared" si="16"/>
        <v>45853.2</v>
      </c>
      <c r="DS28" s="3224">
        <f t="shared" si="17"/>
        <v>43896</v>
      </c>
      <c r="DT28" s="3225">
        <f t="shared" si="18"/>
        <v>1375.5959999999998</v>
      </c>
      <c r="DU28" s="2982" t="s">
        <v>8</v>
      </c>
      <c r="DW28" s="2559"/>
      <c r="DX28" s="2560"/>
      <c r="DY28" s="2560"/>
      <c r="DZ28" s="2560"/>
      <c r="EA28" s="2560"/>
      <c r="EB28" s="2560"/>
      <c r="EC28" s="2560"/>
      <c r="ED28" s="2560"/>
      <c r="EE28" s="2560"/>
      <c r="EF28" s="2560"/>
      <c r="EG28" s="2560"/>
      <c r="EH28" s="2560"/>
      <c r="EI28" s="2560"/>
      <c r="EJ28" s="2560"/>
      <c r="EK28" s="2871">
        <f>SUM(EK21:EK27)</f>
        <v>4369.5</v>
      </c>
      <c r="EL28" s="2872"/>
      <c r="EM28" s="2594">
        <f>SUM(EM21:EM27)</f>
        <v>174.78</v>
      </c>
      <c r="EN28" s="2562"/>
      <c r="EO28" s="2248"/>
      <c r="EP28" s="3128"/>
      <c r="EQ28" s="2596"/>
      <c r="ER28" s="2596"/>
      <c r="ES28" s="2597"/>
      <c r="ET28" s="2596"/>
      <c r="EU28" s="2596"/>
      <c r="EV28" s="2963"/>
      <c r="EW28" s="2601"/>
      <c r="EX28" s="2584"/>
      <c r="EY28" s="2575"/>
      <c r="EZ28" s="2596"/>
      <c r="FA28" s="2598"/>
      <c r="FB28" s="2598"/>
      <c r="FC28" s="3223"/>
      <c r="FD28" s="3224"/>
      <c r="FE28" s="3225"/>
      <c r="FF28" s="2982"/>
    </row>
    <row r="29" spans="2:162">
      <c r="B29" s="2015" t="s">
        <v>593</v>
      </c>
      <c r="C29" s="2831">
        <f>(BP123)</f>
        <v>435</v>
      </c>
      <c r="D29" s="2832">
        <f>(BP132)</f>
        <v>439.41525000000001</v>
      </c>
      <c r="E29" s="2832">
        <f>(BP141)</f>
        <v>438.28859999999992</v>
      </c>
      <c r="F29" s="2832">
        <f>(BP151)</f>
        <v>606.35</v>
      </c>
      <c r="G29" s="2832">
        <f>(BP159)</f>
        <v>228.25</v>
      </c>
      <c r="H29" s="2832">
        <f>(BP168)</f>
        <v>255.25</v>
      </c>
      <c r="I29" s="2832">
        <f>(BP177)</f>
        <v>271.75942000000003</v>
      </c>
      <c r="J29" s="2832">
        <f>(BP187)</f>
        <v>634.32764099999997</v>
      </c>
      <c r="K29" s="2832">
        <f>(BP199)</f>
        <v>993.45420000000013</v>
      </c>
      <c r="L29" s="2832">
        <f>(BP208)</f>
        <v>485.97156000000001</v>
      </c>
      <c r="M29" s="2832">
        <f>(BP218)</f>
        <v>677.45808000000011</v>
      </c>
      <c r="N29" s="2674">
        <f>(BP230)</f>
        <v>1982.3907999999999</v>
      </c>
      <c r="O29" s="6039"/>
      <c r="P29" s="2024"/>
      <c r="Q29" s="2024"/>
      <c r="R29" s="2024"/>
      <c r="S29" s="2024"/>
      <c r="T29" s="2024"/>
      <c r="U29" s="2024"/>
      <c r="V29" s="2024"/>
      <c r="W29" s="2024"/>
      <c r="X29" s="2024"/>
      <c r="Y29" s="3602"/>
      <c r="Z29" s="2024"/>
      <c r="AA29" s="2024"/>
      <c r="AB29" s="2024"/>
      <c r="AC29" s="2024"/>
      <c r="AD29" s="2024"/>
      <c r="AE29" s="2024"/>
      <c r="AF29" s="2029"/>
      <c r="AG29" s="2029"/>
      <c r="AH29" s="2029"/>
      <c r="AI29" s="2939"/>
      <c r="AJ29" s="2994" t="s">
        <v>762</v>
      </c>
      <c r="AK29" s="2038">
        <v>19</v>
      </c>
      <c r="AL29" s="2039" t="s">
        <v>796</v>
      </c>
      <c r="AM29" s="2040">
        <v>44215</v>
      </c>
      <c r="AN29" s="2041">
        <v>20</v>
      </c>
      <c r="AO29" s="2039" t="s">
        <v>35</v>
      </c>
      <c r="AP29" s="2042">
        <v>390</v>
      </c>
      <c r="AQ29" s="2043"/>
      <c r="AR29" s="4522">
        <v>44217</v>
      </c>
      <c r="AS29" s="2057">
        <v>44225</v>
      </c>
      <c r="AT29" s="2039">
        <v>14820</v>
      </c>
      <c r="AU29" s="2041">
        <v>20000</v>
      </c>
      <c r="AV29" s="2041">
        <f t="shared" si="3"/>
        <v>0</v>
      </c>
      <c r="AW29" s="2045">
        <f t="shared" si="4"/>
        <v>7800</v>
      </c>
      <c r="AX29" s="2042">
        <f t="shared" si="5"/>
        <v>390</v>
      </c>
      <c r="AY29" s="2717"/>
      <c r="BA29" s="2255" t="s">
        <v>3</v>
      </c>
      <c r="BB29" s="2256" t="s">
        <v>4</v>
      </c>
      <c r="BC29" s="2257" t="s">
        <v>18</v>
      </c>
      <c r="BD29" s="2257" t="s">
        <v>19</v>
      </c>
      <c r="BE29" s="2257" t="s">
        <v>19</v>
      </c>
      <c r="BF29" s="2257" t="s">
        <v>20</v>
      </c>
      <c r="BG29" s="2257" t="s">
        <v>21</v>
      </c>
      <c r="BH29" s="2257" t="s">
        <v>22</v>
      </c>
      <c r="BI29" s="2257" t="s">
        <v>19</v>
      </c>
      <c r="BJ29" s="2257" t="s">
        <v>23</v>
      </c>
      <c r="BK29" s="2257" t="s">
        <v>23</v>
      </c>
      <c r="BL29" s="2257" t="s">
        <v>24</v>
      </c>
      <c r="BM29" s="2257" t="s">
        <v>20</v>
      </c>
      <c r="BN29" s="2257" t="s">
        <v>25</v>
      </c>
      <c r="BO29" s="2257" t="s">
        <v>0</v>
      </c>
      <c r="BP29" s="2257" t="s">
        <v>11</v>
      </c>
      <c r="BQ29" s="2257" t="s">
        <v>26</v>
      </c>
      <c r="BR29" s="2246"/>
      <c r="BS29" s="3034"/>
      <c r="BT29" s="4555"/>
      <c r="BU29" s="2363"/>
      <c r="BV29" s="2364" t="s">
        <v>14</v>
      </c>
      <c r="BW29" s="2364" t="s">
        <v>12</v>
      </c>
      <c r="BX29" s="2364"/>
      <c r="BY29" s="2365"/>
      <c r="BZ29" s="2364" t="s">
        <v>15</v>
      </c>
      <c r="CA29" s="2364" t="s">
        <v>16</v>
      </c>
      <c r="CB29" s="2364" t="s">
        <v>12</v>
      </c>
      <c r="CC29" s="2364" t="s">
        <v>12</v>
      </c>
      <c r="CD29" s="2365"/>
      <c r="CE29" s="2365"/>
      <c r="CF29" s="2365"/>
      <c r="CG29" s="2365"/>
      <c r="CH29" s="2364" t="s">
        <v>17</v>
      </c>
      <c r="CI29" s="2366"/>
      <c r="CK29" s="2248"/>
      <c r="CL29" s="2248"/>
      <c r="CM29" s="2248"/>
      <c r="CN29" s="2248"/>
      <c r="CO29" s="2248"/>
      <c r="CP29" s="2248"/>
      <c r="CQ29" s="2248"/>
      <c r="CR29" s="2248"/>
      <c r="CS29" s="2248"/>
      <c r="CT29" s="2248"/>
      <c r="CU29" s="2248"/>
      <c r="CV29" s="2248"/>
      <c r="CW29" s="2248"/>
      <c r="CX29" s="2248"/>
      <c r="CY29" s="2248"/>
      <c r="CZ29" s="2248"/>
      <c r="DA29" s="2248"/>
      <c r="DB29" s="2248"/>
      <c r="DC29" s="2248"/>
      <c r="DD29" s="4087"/>
      <c r="DE29" s="4071" t="s">
        <v>105</v>
      </c>
      <c r="DF29" s="2596">
        <v>144</v>
      </c>
      <c r="DG29" s="2596" t="s">
        <v>101</v>
      </c>
      <c r="DH29" s="2597">
        <v>43867</v>
      </c>
      <c r="DI29" s="2596">
        <v>45</v>
      </c>
      <c r="DJ29" s="2596" t="s">
        <v>35</v>
      </c>
      <c r="DK29" s="2577">
        <v>1111.57</v>
      </c>
      <c r="DL29" s="2601"/>
      <c r="DM29" s="2584">
        <v>43885</v>
      </c>
      <c r="DN29" s="2575">
        <v>43880</v>
      </c>
      <c r="DO29" s="2596">
        <v>14181</v>
      </c>
      <c r="DP29" s="2598">
        <v>45000</v>
      </c>
      <c r="DQ29" s="2598">
        <f t="shared" ref="DQ29:DQ34" si="19">(DI29*1000-DP29)</f>
        <v>0</v>
      </c>
      <c r="DR29" s="3223">
        <f t="shared" ref="DR29:DR34" si="20">(DK29*DP29/1000)</f>
        <v>50020.65</v>
      </c>
      <c r="DS29" s="3224">
        <f t="shared" ref="DS29:DS34" si="21">(DN29+42)</f>
        <v>43922</v>
      </c>
      <c r="DT29" s="3225">
        <f t="shared" si="18"/>
        <v>1500.6195</v>
      </c>
      <c r="DU29" s="4094" t="s">
        <v>8</v>
      </c>
      <c r="DW29" s="2248"/>
      <c r="DX29" s="2248"/>
      <c r="DY29" s="2248"/>
      <c r="DZ29" s="2248"/>
      <c r="EA29" s="2248"/>
      <c r="EB29" s="2248"/>
      <c r="EC29" s="2248"/>
      <c r="ED29" s="2248"/>
      <c r="EE29" s="2248"/>
      <c r="EF29" s="2248"/>
      <c r="EG29" s="2248"/>
      <c r="EH29" s="2248"/>
      <c r="EI29" s="2248"/>
      <c r="EJ29" s="2248"/>
      <c r="EK29" s="2248"/>
      <c r="EL29" s="2248"/>
      <c r="EM29" s="2248"/>
      <c r="EN29" s="2248"/>
      <c r="EO29" s="2248"/>
      <c r="EP29" s="3624"/>
      <c r="EQ29" s="2528"/>
      <c r="ER29" s="2528"/>
      <c r="ES29" s="2535"/>
      <c r="ET29" s="2528"/>
      <c r="EU29" s="2528"/>
      <c r="EV29" s="3087"/>
      <c r="EW29" s="3216"/>
      <c r="EX29" s="2549"/>
      <c r="EY29" s="2530"/>
      <c r="EZ29" s="2528"/>
      <c r="FA29" s="2531"/>
      <c r="FB29" s="2531"/>
      <c r="FC29" s="2555"/>
      <c r="FD29" s="2582"/>
      <c r="FE29" s="2554"/>
      <c r="FF29" s="2982"/>
    </row>
    <row r="30" spans="2:162" ht="18.600000000000001" thickBot="1">
      <c r="B30" s="2015"/>
      <c r="C30" s="2612"/>
      <c r="D30" s="2013"/>
      <c r="E30" s="2013"/>
      <c r="F30" s="2013"/>
      <c r="G30" s="2013"/>
      <c r="H30" s="2013"/>
      <c r="I30" s="2013"/>
      <c r="J30" s="2013"/>
      <c r="K30" s="2013"/>
      <c r="L30" s="2013"/>
      <c r="M30" s="2013"/>
      <c r="N30" s="2674"/>
      <c r="O30" s="3602"/>
      <c r="P30" s="2028" t="s">
        <v>499</v>
      </c>
      <c r="Q30" s="2024"/>
      <c r="R30" s="2024"/>
      <c r="S30" s="2024"/>
      <c r="T30" s="2024"/>
      <c r="U30" s="2024"/>
      <c r="V30" s="2024"/>
      <c r="W30" s="2024"/>
      <c r="X30" s="2024"/>
      <c r="Y30" s="3602"/>
      <c r="Z30" s="2024"/>
      <c r="AA30" s="2024"/>
      <c r="AB30" s="2024"/>
      <c r="AC30" s="2024"/>
      <c r="AD30" s="2024"/>
      <c r="AE30" s="2024"/>
      <c r="AF30" s="2029"/>
      <c r="AG30" s="2029"/>
      <c r="AH30" s="3219"/>
      <c r="AI30" s="2837"/>
      <c r="AJ30" s="2994" t="s">
        <v>762</v>
      </c>
      <c r="AK30" s="2038">
        <v>20</v>
      </c>
      <c r="AL30" s="2039" t="s">
        <v>796</v>
      </c>
      <c r="AM30" s="2040">
        <v>44264</v>
      </c>
      <c r="AN30" s="2041">
        <v>30</v>
      </c>
      <c r="AO30" s="2039" t="s">
        <v>35</v>
      </c>
      <c r="AP30" s="2042">
        <v>350</v>
      </c>
      <c r="AQ30" s="2043"/>
      <c r="AR30" s="4522">
        <v>44267</v>
      </c>
      <c r="AS30" s="2057">
        <v>44265</v>
      </c>
      <c r="AT30" s="2039">
        <v>15109</v>
      </c>
      <c r="AU30" s="2041">
        <v>30000</v>
      </c>
      <c r="AV30" s="2041">
        <f>(AU30-AN30*1000)</f>
        <v>0</v>
      </c>
      <c r="AW30" s="2045">
        <f>(AU30*AP30/1000)</f>
        <v>10500</v>
      </c>
      <c r="AX30" s="2042">
        <f>(AW30*0.05)</f>
        <v>525</v>
      </c>
      <c r="AY30" s="2150"/>
      <c r="BA30" s="2258"/>
      <c r="BB30" s="2259"/>
      <c r="BC30" s="2259"/>
      <c r="BD30" s="2260" t="s">
        <v>3</v>
      </c>
      <c r="BE30" s="2260" t="s">
        <v>18</v>
      </c>
      <c r="BF30" s="2260"/>
      <c r="BG30" s="2259"/>
      <c r="BH30" s="2260" t="s">
        <v>21</v>
      </c>
      <c r="BI30" s="2260" t="s">
        <v>3</v>
      </c>
      <c r="BJ30" s="2260" t="s">
        <v>27</v>
      </c>
      <c r="BK30" s="2260" t="s">
        <v>28</v>
      </c>
      <c r="BL30" s="2259"/>
      <c r="BM30" s="2259"/>
      <c r="BN30" s="2259"/>
      <c r="BO30" s="2259"/>
      <c r="BP30" s="2260" t="s">
        <v>30</v>
      </c>
      <c r="BQ30" s="2256"/>
      <c r="BR30" s="2246"/>
      <c r="BS30" s="2349"/>
      <c r="BT30" s="4553" t="s">
        <v>4</v>
      </c>
      <c r="BU30" s="2368" t="s">
        <v>18</v>
      </c>
      <c r="BV30" s="2256" t="s">
        <v>19</v>
      </c>
      <c r="BW30" s="2256" t="s">
        <v>19</v>
      </c>
      <c r="BX30" s="2256" t="s">
        <v>20</v>
      </c>
      <c r="BY30" s="2256" t="s">
        <v>21</v>
      </c>
      <c r="BZ30" s="2256" t="s">
        <v>22</v>
      </c>
      <c r="CA30" s="2256" t="s">
        <v>19</v>
      </c>
      <c r="CB30" s="2256" t="s">
        <v>23</v>
      </c>
      <c r="CC30" s="2256" t="s">
        <v>23</v>
      </c>
      <c r="CD30" s="2256" t="s">
        <v>24</v>
      </c>
      <c r="CE30" s="2256" t="s">
        <v>20</v>
      </c>
      <c r="CF30" s="2256" t="s">
        <v>25</v>
      </c>
      <c r="CG30" s="2256" t="s">
        <v>0</v>
      </c>
      <c r="CH30" s="2256" t="s">
        <v>11</v>
      </c>
      <c r="CI30" s="2369" t="s">
        <v>26</v>
      </c>
      <c r="CK30" s="2488" t="s">
        <v>704</v>
      </c>
      <c r="CL30" s="2248"/>
      <c r="CM30" s="2248"/>
      <c r="CN30" s="2248"/>
      <c r="CO30" s="2248"/>
      <c r="CP30" s="2248"/>
      <c r="CQ30" s="2248"/>
      <c r="CR30" s="2248"/>
      <c r="CS30" s="2248"/>
      <c r="CT30" s="2248"/>
      <c r="CU30" s="2248"/>
      <c r="CV30" s="2248"/>
      <c r="CW30" s="2248"/>
      <c r="CX30" s="2248"/>
      <c r="CY30" s="2248"/>
      <c r="CZ30" s="2248"/>
      <c r="DA30" s="2248"/>
      <c r="DB30" s="2248"/>
      <c r="DC30" s="2248"/>
      <c r="DD30" s="4087"/>
      <c r="DE30" s="4071" t="s">
        <v>105</v>
      </c>
      <c r="DF30" s="2596">
        <v>145</v>
      </c>
      <c r="DG30" s="2596" t="s">
        <v>101</v>
      </c>
      <c r="DH30" s="2597">
        <v>43867</v>
      </c>
      <c r="DI30" s="2596">
        <v>45</v>
      </c>
      <c r="DJ30" s="2596" t="s">
        <v>35</v>
      </c>
      <c r="DK30" s="2577">
        <v>1111.57</v>
      </c>
      <c r="DL30" s="2601"/>
      <c r="DM30" s="2584">
        <v>43914</v>
      </c>
      <c r="DN30" s="2575">
        <v>43929</v>
      </c>
      <c r="DO30" s="2596">
        <v>14265</v>
      </c>
      <c r="DP30" s="2598">
        <v>45000</v>
      </c>
      <c r="DQ30" s="2598">
        <f t="shared" si="19"/>
        <v>0</v>
      </c>
      <c r="DR30" s="3223">
        <f t="shared" si="20"/>
        <v>50020.65</v>
      </c>
      <c r="DS30" s="3224">
        <f t="shared" si="21"/>
        <v>43971</v>
      </c>
      <c r="DT30" s="3225">
        <f t="shared" si="18"/>
        <v>1500.6195</v>
      </c>
      <c r="DU30" s="4094" t="s">
        <v>8</v>
      </c>
      <c r="DW30" s="2488" t="s">
        <v>1311</v>
      </c>
      <c r="DX30" s="2248"/>
      <c r="DY30" s="2248"/>
      <c r="DZ30" s="2248"/>
      <c r="EA30" s="2248"/>
      <c r="EB30" s="2248"/>
      <c r="EC30" s="2248"/>
      <c r="ED30" s="2248"/>
      <c r="EE30" s="2248"/>
      <c r="EF30" s="2248"/>
      <c r="EG30" s="2248"/>
      <c r="EH30" s="2248"/>
      <c r="EI30" s="2248"/>
      <c r="EJ30" s="2248"/>
      <c r="EK30" s="2248"/>
      <c r="EL30" s="2248"/>
      <c r="EM30" s="2248"/>
      <c r="EN30" s="2248"/>
      <c r="EO30" s="2248"/>
      <c r="EP30" s="3624"/>
      <c r="EQ30" s="2528"/>
      <c r="ER30" s="2528"/>
      <c r="ES30" s="2535"/>
      <c r="ET30" s="2528"/>
      <c r="EU30" s="2528"/>
      <c r="EV30" s="3087"/>
      <c r="EW30" s="3216"/>
      <c r="EX30" s="2549"/>
      <c r="EY30" s="2530"/>
      <c r="EZ30" s="2528"/>
      <c r="FA30" s="2531"/>
      <c r="FB30" s="2531"/>
      <c r="FC30" s="2555"/>
      <c r="FD30" s="2582"/>
      <c r="FE30" s="2554"/>
      <c r="FF30" s="2982"/>
    </row>
    <row r="31" spans="2:162" ht="15" thickBot="1">
      <c r="B31" s="2015"/>
      <c r="C31" s="2612"/>
      <c r="D31" s="2013"/>
      <c r="E31" s="2013"/>
      <c r="F31" s="2013"/>
      <c r="G31" s="2013"/>
      <c r="H31" s="2013"/>
      <c r="I31" s="2013"/>
      <c r="J31" s="2013"/>
      <c r="K31" s="2013"/>
      <c r="L31" s="2013"/>
      <c r="M31" s="2013"/>
      <c r="N31" s="2674"/>
      <c r="O31" s="3602"/>
      <c r="P31" s="2030"/>
      <c r="Q31" s="2031"/>
      <c r="R31" s="2031"/>
      <c r="S31" s="6040" t="s">
        <v>14</v>
      </c>
      <c r="T31" s="6040" t="s">
        <v>12</v>
      </c>
      <c r="U31" s="6040"/>
      <c r="V31" s="2031"/>
      <c r="W31" s="6040" t="s">
        <v>15</v>
      </c>
      <c r="X31" s="6040" t="s">
        <v>16</v>
      </c>
      <c r="Y31" s="6040" t="s">
        <v>12</v>
      </c>
      <c r="Z31" s="6040" t="s">
        <v>12</v>
      </c>
      <c r="AA31" s="2031"/>
      <c r="AB31" s="2031"/>
      <c r="AC31" s="2031"/>
      <c r="AD31" s="2031"/>
      <c r="AE31" s="6041" t="s">
        <v>17</v>
      </c>
      <c r="AF31" s="6042"/>
      <c r="AG31" s="6032"/>
      <c r="AH31" s="3219"/>
      <c r="AI31" s="2938"/>
      <c r="AJ31" s="2994" t="s">
        <v>762</v>
      </c>
      <c r="AK31" s="2038">
        <v>21</v>
      </c>
      <c r="AL31" s="2039" t="s">
        <v>796</v>
      </c>
      <c r="AM31" s="2040">
        <v>44312</v>
      </c>
      <c r="AN31" s="2041">
        <v>40</v>
      </c>
      <c r="AO31" s="2039" t="s">
        <v>35</v>
      </c>
      <c r="AP31" s="2042">
        <v>335</v>
      </c>
      <c r="AQ31" s="2043"/>
      <c r="AR31" s="4522">
        <v>44312</v>
      </c>
      <c r="AS31" s="2057">
        <v>44313</v>
      </c>
      <c r="AT31" s="2039">
        <v>15380</v>
      </c>
      <c r="AU31" s="2041">
        <v>30000</v>
      </c>
      <c r="AV31" s="2041">
        <f>(AU31-AN31*1000)</f>
        <v>-10000</v>
      </c>
      <c r="AW31" s="2045">
        <f>(AU31*AP31/1000)</f>
        <v>10050</v>
      </c>
      <c r="AX31" s="2042">
        <f>(AW31*0.05)</f>
        <v>502.5</v>
      </c>
      <c r="AY31" s="2150"/>
      <c r="BA31" s="2261" t="s">
        <v>580</v>
      </c>
      <c r="BB31" s="2334" t="s">
        <v>99</v>
      </c>
      <c r="BC31" s="2335">
        <v>1</v>
      </c>
      <c r="BD31" s="2264" t="s">
        <v>55</v>
      </c>
      <c r="BE31" s="2336">
        <v>42822</v>
      </c>
      <c r="BF31" s="2337">
        <v>1000</v>
      </c>
      <c r="BG31" s="2266" t="s">
        <v>96</v>
      </c>
      <c r="BH31" s="2267">
        <v>9.6999999999999993</v>
      </c>
      <c r="BI31" s="2335"/>
      <c r="BJ31" s="3956">
        <v>42829</v>
      </c>
      <c r="BK31" s="2265">
        <v>42829</v>
      </c>
      <c r="BL31" s="2335">
        <v>46790</v>
      </c>
      <c r="BM31" s="2337">
        <v>1010.66</v>
      </c>
      <c r="BN31" s="2270">
        <f t="shared" ref="BN31:BN38" si="22">(BM31-BF31)</f>
        <v>10.659999999999968</v>
      </c>
      <c r="BO31" s="2271">
        <v>8792.74</v>
      </c>
      <c r="BP31" s="2270">
        <f t="shared" ref="BP31:BP38" si="23">(BO31*0.05)</f>
        <v>439.637</v>
      </c>
      <c r="BQ31" s="2685" t="s">
        <v>8</v>
      </c>
      <c r="BR31" s="2246"/>
      <c r="BS31" s="3035"/>
      <c r="BT31" s="4556"/>
      <c r="BU31" s="4557"/>
      <c r="BV31" s="2260" t="s">
        <v>3</v>
      </c>
      <c r="BW31" s="2260" t="s">
        <v>18</v>
      </c>
      <c r="BX31" s="2260"/>
      <c r="BY31" s="4558"/>
      <c r="BZ31" s="2260" t="s">
        <v>21</v>
      </c>
      <c r="CA31" s="2260" t="s">
        <v>3</v>
      </c>
      <c r="CB31" s="2260" t="s">
        <v>27</v>
      </c>
      <c r="CC31" s="2260" t="s">
        <v>28</v>
      </c>
      <c r="CD31" s="4558"/>
      <c r="CE31" s="4558"/>
      <c r="CF31" s="2259"/>
      <c r="CG31" s="2259"/>
      <c r="CH31" s="4026" t="s">
        <v>30</v>
      </c>
      <c r="CI31" s="4027"/>
      <c r="CK31" s="2490"/>
      <c r="CL31" s="2491"/>
      <c r="CM31" s="2491"/>
      <c r="CN31" s="2492" t="s">
        <v>14</v>
      </c>
      <c r="CO31" s="2492" t="s">
        <v>12</v>
      </c>
      <c r="CP31" s="2492"/>
      <c r="CQ31" s="2491"/>
      <c r="CR31" s="2492" t="s">
        <v>15</v>
      </c>
      <c r="CS31" s="2492" t="s">
        <v>16</v>
      </c>
      <c r="CT31" s="2492" t="s">
        <v>12</v>
      </c>
      <c r="CU31" s="2492" t="s">
        <v>12</v>
      </c>
      <c r="CV31" s="2491"/>
      <c r="CW31" s="2491"/>
      <c r="CX31" s="2491"/>
      <c r="CY31" s="2491"/>
      <c r="CZ31" s="2492" t="s">
        <v>12</v>
      </c>
      <c r="DA31" s="2492" t="s">
        <v>17</v>
      </c>
      <c r="DB31" s="2493"/>
      <c r="DC31" s="2248"/>
      <c r="DD31" s="4087"/>
      <c r="DE31" s="4080" t="s">
        <v>105</v>
      </c>
      <c r="DF31" s="2596">
        <v>146</v>
      </c>
      <c r="DG31" s="2596" t="s">
        <v>101</v>
      </c>
      <c r="DH31" s="2597">
        <v>43937</v>
      </c>
      <c r="DI31" s="2596">
        <v>45</v>
      </c>
      <c r="DJ31" s="2596" t="s">
        <v>35</v>
      </c>
      <c r="DK31" s="2577">
        <v>1111.57</v>
      </c>
      <c r="DL31" s="2601"/>
      <c r="DM31" s="2584">
        <v>43969</v>
      </c>
      <c r="DN31" s="2575">
        <v>43966</v>
      </c>
      <c r="DO31" s="2596">
        <v>14326</v>
      </c>
      <c r="DP31" s="2598">
        <v>45100</v>
      </c>
      <c r="DQ31" s="2598">
        <f t="shared" si="19"/>
        <v>-100</v>
      </c>
      <c r="DR31" s="3223">
        <f t="shared" si="20"/>
        <v>50131.807000000001</v>
      </c>
      <c r="DS31" s="3224">
        <f t="shared" si="21"/>
        <v>44008</v>
      </c>
      <c r="DT31" s="3225">
        <f t="shared" si="18"/>
        <v>1503.9542099999999</v>
      </c>
      <c r="DU31" s="4094" t="s">
        <v>8</v>
      </c>
      <c r="DW31" s="2490"/>
      <c r="DX31" s="2491"/>
      <c r="DY31" s="2491"/>
      <c r="DZ31" s="2492" t="s">
        <v>14</v>
      </c>
      <c r="EA31" s="2492" t="s">
        <v>12</v>
      </c>
      <c r="EB31" s="2492"/>
      <c r="EC31" s="2491"/>
      <c r="ED31" s="2492" t="s">
        <v>15</v>
      </c>
      <c r="EE31" s="2492" t="s">
        <v>16</v>
      </c>
      <c r="EF31" s="2492" t="s">
        <v>12</v>
      </c>
      <c r="EG31" s="2492" t="s">
        <v>12</v>
      </c>
      <c r="EH31" s="2491"/>
      <c r="EI31" s="2491"/>
      <c r="EJ31" s="2491"/>
      <c r="EK31" s="2491"/>
      <c r="EL31" s="2492" t="s">
        <v>12</v>
      </c>
      <c r="EM31" s="2492" t="s">
        <v>17</v>
      </c>
      <c r="EN31" s="2493"/>
      <c r="EO31" s="2248"/>
      <c r="EP31" s="2974"/>
      <c r="EQ31" s="2975"/>
      <c r="ER31" s="2976"/>
      <c r="ES31" s="2977"/>
      <c r="ET31" s="2991"/>
      <c r="EU31" s="2976"/>
      <c r="EV31" s="2978"/>
      <c r="EW31" s="2979"/>
      <c r="EX31" s="2980"/>
      <c r="EY31" s="2977"/>
      <c r="EZ31" s="2976"/>
      <c r="FA31" s="2978"/>
      <c r="FB31" s="2978"/>
      <c r="FC31" s="2981"/>
      <c r="FD31" s="2977"/>
      <c r="FE31" s="2978"/>
      <c r="FF31" s="2982"/>
    </row>
    <row r="32" spans="2:162" ht="15" thickBot="1">
      <c r="B32" s="2015"/>
      <c r="C32" s="2612"/>
      <c r="D32" s="2013"/>
      <c r="E32" s="2013"/>
      <c r="F32" s="2013"/>
      <c r="G32" s="2013"/>
      <c r="H32" s="2013"/>
      <c r="I32" s="2013"/>
      <c r="J32" s="2013"/>
      <c r="K32" s="2013"/>
      <c r="L32" s="2013"/>
      <c r="M32" s="2013"/>
      <c r="N32" s="2674"/>
      <c r="O32" s="3602"/>
      <c r="P32" s="2032" t="s">
        <v>3</v>
      </c>
      <c r="Q32" s="2033" t="s">
        <v>4</v>
      </c>
      <c r="R32" s="6033" t="s">
        <v>18</v>
      </c>
      <c r="S32" s="6033" t="s">
        <v>19</v>
      </c>
      <c r="T32" s="6033" t="s">
        <v>19</v>
      </c>
      <c r="U32" s="6033" t="s">
        <v>20</v>
      </c>
      <c r="V32" s="6033" t="s">
        <v>21</v>
      </c>
      <c r="W32" s="6033" t="s">
        <v>22</v>
      </c>
      <c r="X32" s="6033" t="s">
        <v>19</v>
      </c>
      <c r="Y32" s="6033" t="s">
        <v>23</v>
      </c>
      <c r="Z32" s="6033" t="s">
        <v>23</v>
      </c>
      <c r="AA32" s="6033" t="s">
        <v>24</v>
      </c>
      <c r="AB32" s="6033" t="s">
        <v>20</v>
      </c>
      <c r="AC32" s="6033" t="s">
        <v>25</v>
      </c>
      <c r="AD32" s="6033" t="s">
        <v>0</v>
      </c>
      <c r="AE32" s="6043" t="s">
        <v>11</v>
      </c>
      <c r="AF32" s="6044" t="s">
        <v>26</v>
      </c>
      <c r="AG32" s="6032"/>
      <c r="AH32" s="3219"/>
      <c r="AI32" s="2938"/>
      <c r="AJ32" s="2994" t="s">
        <v>762</v>
      </c>
      <c r="AK32" s="2038">
        <v>21</v>
      </c>
      <c r="AL32" s="2039" t="s">
        <v>796</v>
      </c>
      <c r="AM32" s="2040">
        <v>44312</v>
      </c>
      <c r="AN32" s="2041">
        <v>10</v>
      </c>
      <c r="AO32" s="2039" t="s">
        <v>35</v>
      </c>
      <c r="AP32" s="2042">
        <v>335</v>
      </c>
      <c r="AQ32" s="2043"/>
      <c r="AR32" s="4522">
        <v>44312</v>
      </c>
      <c r="AS32" s="2057">
        <v>44319</v>
      </c>
      <c r="AT32" s="2039">
        <v>15408</v>
      </c>
      <c r="AU32" s="2041">
        <v>10000</v>
      </c>
      <c r="AV32" s="2041">
        <f>(AU32-AN32*1000)</f>
        <v>0</v>
      </c>
      <c r="AW32" s="2045">
        <f>(AU32*AP32/1000)</f>
        <v>3350</v>
      </c>
      <c r="AX32" s="2042">
        <f>(AW32*0.05)</f>
        <v>167.5</v>
      </c>
      <c r="AY32" s="3585"/>
      <c r="BA32" s="2274" t="s">
        <v>815</v>
      </c>
      <c r="BB32" s="2339" t="s">
        <v>99</v>
      </c>
      <c r="BC32" s="2340">
        <v>1</v>
      </c>
      <c r="BD32" s="2275" t="s">
        <v>78</v>
      </c>
      <c r="BE32" s="2341">
        <v>42824</v>
      </c>
      <c r="BF32" s="2342">
        <v>1000</v>
      </c>
      <c r="BG32" s="2285" t="s">
        <v>96</v>
      </c>
      <c r="BH32" s="2280">
        <v>9.6999999999999993</v>
      </c>
      <c r="BI32" s="2343"/>
      <c r="BJ32" s="2344">
        <v>42830</v>
      </c>
      <c r="BK32" s="2287">
        <v>42830</v>
      </c>
      <c r="BL32" s="2345">
        <v>46765</v>
      </c>
      <c r="BM32" s="2346">
        <v>255.5</v>
      </c>
      <c r="BN32" s="2347">
        <f t="shared" si="22"/>
        <v>-744.5</v>
      </c>
      <c r="BO32" s="2348">
        <f t="shared" ref="BO32:BO38" si="24">(BM32*BH32)</f>
        <v>2478.35</v>
      </c>
      <c r="BP32" s="2347">
        <f t="shared" si="23"/>
        <v>123.9175</v>
      </c>
      <c r="BQ32" s="2683" t="s">
        <v>8</v>
      </c>
      <c r="BR32" s="2246"/>
      <c r="BS32" s="3431"/>
      <c r="BT32" s="3032" t="s">
        <v>99</v>
      </c>
      <c r="BU32" s="2276">
        <v>1</v>
      </c>
      <c r="BV32" s="2276" t="s">
        <v>36</v>
      </c>
      <c r="BW32" s="2277">
        <v>42995</v>
      </c>
      <c r="BX32" s="2276">
        <v>500</v>
      </c>
      <c r="BY32" s="2276" t="s">
        <v>96</v>
      </c>
      <c r="BZ32" s="2278">
        <v>8.6999999999999993</v>
      </c>
      <c r="CA32" s="2276"/>
      <c r="CB32" s="2279">
        <v>42998</v>
      </c>
      <c r="CC32" s="2277">
        <v>43000</v>
      </c>
      <c r="CD32" s="2276">
        <v>48618</v>
      </c>
      <c r="CE32" s="2278">
        <v>504</v>
      </c>
      <c r="CF32" s="2280">
        <f t="shared" ref="CF32:CF41" si="25">(CE32-BX32)</f>
        <v>4</v>
      </c>
      <c r="CG32" s="2281">
        <f t="shared" ref="CG32:CG41" si="26">(CE32*BZ32)</f>
        <v>4384.7999999999993</v>
      </c>
      <c r="CH32" s="2280">
        <f t="shared" ref="CH32:CH43" si="27">(CG32*0.05)</f>
        <v>219.23999999999998</v>
      </c>
      <c r="CI32" s="4554"/>
      <c r="CK32" s="2499" t="s">
        <v>3</v>
      </c>
      <c r="CL32" s="2500" t="s">
        <v>4</v>
      </c>
      <c r="CM32" s="2501" t="s">
        <v>18</v>
      </c>
      <c r="CN32" s="2501" t="s">
        <v>19</v>
      </c>
      <c r="CO32" s="2501" t="s">
        <v>19</v>
      </c>
      <c r="CP32" s="2501" t="s">
        <v>20</v>
      </c>
      <c r="CQ32" s="2501" t="s">
        <v>21</v>
      </c>
      <c r="CR32" s="2501" t="s">
        <v>22</v>
      </c>
      <c r="CS32" s="2501" t="s">
        <v>19</v>
      </c>
      <c r="CT32" s="2501" t="s">
        <v>23</v>
      </c>
      <c r="CU32" s="2501" t="s">
        <v>23</v>
      </c>
      <c r="CV32" s="2501" t="s">
        <v>24</v>
      </c>
      <c r="CW32" s="2501" t="s">
        <v>20</v>
      </c>
      <c r="CX32" s="2501" t="s">
        <v>25</v>
      </c>
      <c r="CY32" s="2501" t="s">
        <v>0</v>
      </c>
      <c r="CZ32" s="2501" t="s">
        <v>11</v>
      </c>
      <c r="DA32" s="2501" t="s">
        <v>11</v>
      </c>
      <c r="DB32" s="2501" t="s">
        <v>26</v>
      </c>
      <c r="DC32" s="2248"/>
      <c r="DD32" s="4087"/>
      <c r="DE32" s="4071" t="s">
        <v>105</v>
      </c>
      <c r="DF32" s="2596">
        <v>147</v>
      </c>
      <c r="DG32" s="2596" t="s">
        <v>36</v>
      </c>
      <c r="DH32" s="2597">
        <v>43979</v>
      </c>
      <c r="DI32" s="2596">
        <v>45</v>
      </c>
      <c r="DJ32" s="2596" t="s">
        <v>35</v>
      </c>
      <c r="DK32" s="2577">
        <v>1111.58</v>
      </c>
      <c r="DL32" s="2601"/>
      <c r="DM32" s="2584">
        <v>43999</v>
      </c>
      <c r="DN32" s="2575">
        <v>43999</v>
      </c>
      <c r="DO32" s="2596">
        <v>14366</v>
      </c>
      <c r="DP32" s="2598">
        <v>45100</v>
      </c>
      <c r="DQ32" s="2598">
        <f t="shared" si="19"/>
        <v>-100</v>
      </c>
      <c r="DR32" s="3223">
        <f t="shared" si="20"/>
        <v>50132.258000000002</v>
      </c>
      <c r="DS32" s="3224">
        <f t="shared" si="21"/>
        <v>44041</v>
      </c>
      <c r="DT32" s="3225">
        <f t="shared" si="18"/>
        <v>1503.96774</v>
      </c>
      <c r="DU32" s="4094" t="s">
        <v>8</v>
      </c>
      <c r="DW32" s="2499" t="s">
        <v>3</v>
      </c>
      <c r="DX32" s="2500" t="s">
        <v>4</v>
      </c>
      <c r="DY32" s="2501" t="s">
        <v>18</v>
      </c>
      <c r="DZ32" s="2501" t="s">
        <v>19</v>
      </c>
      <c r="EA32" s="2501" t="s">
        <v>19</v>
      </c>
      <c r="EB32" s="2501" t="s">
        <v>20</v>
      </c>
      <c r="EC32" s="2501" t="s">
        <v>21</v>
      </c>
      <c r="ED32" s="2501" t="s">
        <v>22</v>
      </c>
      <c r="EE32" s="2501" t="s">
        <v>19</v>
      </c>
      <c r="EF32" s="2501" t="s">
        <v>23</v>
      </c>
      <c r="EG32" s="2501" t="s">
        <v>23</v>
      </c>
      <c r="EH32" s="2501" t="s">
        <v>24</v>
      </c>
      <c r="EI32" s="2501" t="s">
        <v>20</v>
      </c>
      <c r="EJ32" s="2501" t="s">
        <v>25</v>
      </c>
      <c r="EK32" s="2501" t="s">
        <v>0</v>
      </c>
      <c r="EL32" s="2501" t="s">
        <v>11</v>
      </c>
      <c r="EM32" s="2501" t="s">
        <v>11</v>
      </c>
      <c r="EN32" s="2501" t="s">
        <v>26</v>
      </c>
      <c r="EO32" s="2248"/>
      <c r="EP32" s="2563"/>
      <c r="EQ32" s="2560"/>
      <c r="ER32" s="2560"/>
      <c r="ES32" s="2560"/>
      <c r="ET32" s="2560"/>
      <c r="EU32" s="2560"/>
      <c r="EV32" s="2560"/>
      <c r="EW32" s="2560"/>
      <c r="EX32" s="2560"/>
      <c r="EY32" s="2560"/>
      <c r="EZ32" s="2560"/>
      <c r="FA32" s="2560"/>
      <c r="FB32" s="2560"/>
      <c r="FC32" s="2560"/>
      <c r="FD32" s="2560"/>
      <c r="FE32" s="2560"/>
      <c r="FF32" s="2562"/>
    </row>
    <row r="33" spans="2:162" ht="15" thickBot="1">
      <c r="B33" s="2017"/>
      <c r="C33" s="2675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392"/>
      <c r="O33" s="3602"/>
      <c r="P33" s="2094"/>
      <c r="Q33" s="2035"/>
      <c r="R33" s="2035"/>
      <c r="S33" s="6035" t="s">
        <v>3</v>
      </c>
      <c r="T33" s="6035" t="s">
        <v>18</v>
      </c>
      <c r="U33" s="6035"/>
      <c r="V33" s="2035"/>
      <c r="W33" s="6035" t="s">
        <v>21</v>
      </c>
      <c r="X33" s="6035" t="s">
        <v>3</v>
      </c>
      <c r="Y33" s="6035" t="s">
        <v>27</v>
      </c>
      <c r="Z33" s="6035" t="s">
        <v>28</v>
      </c>
      <c r="AA33" s="2035"/>
      <c r="AB33" s="2035"/>
      <c r="AC33" s="2035"/>
      <c r="AD33" s="2035"/>
      <c r="AE33" s="6045" t="s">
        <v>30</v>
      </c>
      <c r="AF33" s="6046"/>
      <c r="AG33" s="6032"/>
      <c r="AH33" s="3220"/>
      <c r="AI33" s="2938"/>
      <c r="AJ33" s="2994" t="s">
        <v>762</v>
      </c>
      <c r="AK33" s="2038">
        <v>22</v>
      </c>
      <c r="AL33" s="2039" t="s">
        <v>796</v>
      </c>
      <c r="AM33" s="2040">
        <v>44370</v>
      </c>
      <c r="AN33" s="2041">
        <v>40</v>
      </c>
      <c r="AO33" s="2039" t="s">
        <v>35</v>
      </c>
      <c r="AP33" s="2042">
        <v>335</v>
      </c>
      <c r="AQ33" s="2043"/>
      <c r="AR33" s="4522">
        <v>44375</v>
      </c>
      <c r="AS33" s="2057">
        <v>44373</v>
      </c>
      <c r="AT33" s="2039">
        <v>15715</v>
      </c>
      <c r="AU33" s="2041">
        <v>40000</v>
      </c>
      <c r="AV33" s="2041">
        <f>(AU33-AN33*1000)</f>
        <v>0</v>
      </c>
      <c r="AW33" s="2045">
        <f>(AU33*AP33/1000)</f>
        <v>13400</v>
      </c>
      <c r="AX33" s="2042">
        <f>(AW33*0.05)</f>
        <v>670</v>
      </c>
      <c r="AY33" s="3585"/>
      <c r="BA33" s="2349"/>
      <c r="BB33" s="2313"/>
      <c r="BC33" s="2313"/>
      <c r="BD33" s="2313"/>
      <c r="BE33" s="2313"/>
      <c r="BF33" s="2623">
        <v>744.5</v>
      </c>
      <c r="BG33" s="2624" t="s">
        <v>96</v>
      </c>
      <c r="BH33" s="2625">
        <v>9.6999999999999993</v>
      </c>
      <c r="BI33" s="2626"/>
      <c r="BJ33" s="2627">
        <v>42830</v>
      </c>
      <c r="BK33" s="2628">
        <v>42843</v>
      </c>
      <c r="BL33" s="2629">
        <v>46862</v>
      </c>
      <c r="BM33" s="2630">
        <v>753.92</v>
      </c>
      <c r="BN33" s="2631">
        <f t="shared" si="22"/>
        <v>9.4199999999999591</v>
      </c>
      <c r="BO33" s="2632">
        <f t="shared" si="24"/>
        <v>7313.0239999999994</v>
      </c>
      <c r="BP33" s="2631">
        <f t="shared" si="23"/>
        <v>365.65120000000002</v>
      </c>
      <c r="BQ33" s="2683" t="s">
        <v>8</v>
      </c>
      <c r="BR33" s="2246"/>
      <c r="BS33" s="2385"/>
      <c r="BT33" s="3032" t="s">
        <v>99</v>
      </c>
      <c r="BU33" s="2276">
        <v>2</v>
      </c>
      <c r="BV33" s="2276" t="s">
        <v>36</v>
      </c>
      <c r="BW33" s="2277">
        <v>42995</v>
      </c>
      <c r="BX33" s="2276">
        <v>500</v>
      </c>
      <c r="BY33" s="2276" t="s">
        <v>96</v>
      </c>
      <c r="BZ33" s="2278">
        <v>8.6999999999999993</v>
      </c>
      <c r="CA33" s="2276"/>
      <c r="CB33" s="2279">
        <v>43017</v>
      </c>
      <c r="CC33" s="2277">
        <v>43042</v>
      </c>
      <c r="CD33" s="2276">
        <v>48784</v>
      </c>
      <c r="CE33" s="2278">
        <v>518</v>
      </c>
      <c r="CF33" s="2280">
        <f t="shared" si="25"/>
        <v>18</v>
      </c>
      <c r="CG33" s="2281">
        <f t="shared" si="26"/>
        <v>4506.5999999999995</v>
      </c>
      <c r="CH33" s="2280">
        <f t="shared" si="27"/>
        <v>225.32999999999998</v>
      </c>
      <c r="CI33" s="2380"/>
      <c r="CK33" s="2505"/>
      <c r="CL33" s="2506"/>
      <c r="CM33" s="2506"/>
      <c r="CN33" s="2507" t="s">
        <v>3</v>
      </c>
      <c r="CO33" s="2507" t="s">
        <v>18</v>
      </c>
      <c r="CP33" s="2507"/>
      <c r="CQ33" s="2506"/>
      <c r="CR33" s="2507" t="s">
        <v>21</v>
      </c>
      <c r="CS33" s="2507" t="s">
        <v>3</v>
      </c>
      <c r="CT33" s="2507" t="s">
        <v>27</v>
      </c>
      <c r="CU33" s="2507" t="s">
        <v>28</v>
      </c>
      <c r="CV33" s="2506"/>
      <c r="CW33" s="2506"/>
      <c r="CX33" s="2506"/>
      <c r="CY33" s="2506"/>
      <c r="CZ33" s="2507" t="s">
        <v>33</v>
      </c>
      <c r="DA33" s="2507" t="s">
        <v>30</v>
      </c>
      <c r="DB33" s="2500"/>
      <c r="DC33" s="2248"/>
      <c r="DD33" s="4087"/>
      <c r="DE33" s="4071" t="s">
        <v>105</v>
      </c>
      <c r="DF33" s="2596">
        <v>148</v>
      </c>
      <c r="DG33" s="2596" t="s">
        <v>101</v>
      </c>
      <c r="DH33" s="2597">
        <v>44004</v>
      </c>
      <c r="DI33" s="2596">
        <v>45</v>
      </c>
      <c r="DJ33" s="2596" t="s">
        <v>35</v>
      </c>
      <c r="DK33" s="2577">
        <v>1111.58</v>
      </c>
      <c r="DL33" s="2601"/>
      <c r="DM33" s="2584">
        <v>44025</v>
      </c>
      <c r="DN33" s="2575">
        <v>44029</v>
      </c>
      <c r="DO33" s="2596">
        <v>14394</v>
      </c>
      <c r="DP33" s="2598">
        <v>45000</v>
      </c>
      <c r="DQ33" s="2598">
        <f t="shared" si="19"/>
        <v>0</v>
      </c>
      <c r="DR33" s="3223">
        <f t="shared" si="20"/>
        <v>50021.1</v>
      </c>
      <c r="DS33" s="3224">
        <f t="shared" si="21"/>
        <v>44071</v>
      </c>
      <c r="DT33" s="3225">
        <f t="shared" si="18"/>
        <v>1500.6329999999998</v>
      </c>
      <c r="DU33" s="4094" t="s">
        <v>8</v>
      </c>
      <c r="DW33" s="2505"/>
      <c r="DX33" s="2506"/>
      <c r="DY33" s="2506"/>
      <c r="DZ33" s="2507" t="s">
        <v>3</v>
      </c>
      <c r="EA33" s="2507" t="s">
        <v>18</v>
      </c>
      <c r="EB33" s="2507"/>
      <c r="EC33" s="2506"/>
      <c r="ED33" s="2507" t="s">
        <v>21</v>
      </c>
      <c r="EE33" s="2507" t="s">
        <v>3</v>
      </c>
      <c r="EF33" s="2507" t="s">
        <v>27</v>
      </c>
      <c r="EG33" s="2507" t="s">
        <v>28</v>
      </c>
      <c r="EH33" s="2506"/>
      <c r="EI33" s="2506"/>
      <c r="EJ33" s="2506"/>
      <c r="EK33" s="2506"/>
      <c r="EL33" s="2507" t="s">
        <v>33</v>
      </c>
      <c r="EM33" s="2507" t="s">
        <v>30</v>
      </c>
      <c r="EN33" s="2500"/>
      <c r="EO33" s="2248"/>
      <c r="EP33" s="726"/>
      <c r="EQ33" s="888"/>
      <c r="ER33" s="726"/>
      <c r="ES33" s="723"/>
      <c r="ET33" s="889"/>
      <c r="EU33" s="726"/>
      <c r="EV33" s="724"/>
      <c r="EW33" s="768"/>
      <c r="EX33" s="890"/>
      <c r="EY33" s="723"/>
      <c r="EZ33" s="726"/>
      <c r="FA33" s="724"/>
      <c r="FB33" s="724"/>
      <c r="FC33" s="725"/>
      <c r="FD33" s="723"/>
      <c r="FE33" s="724"/>
    </row>
    <row r="34" spans="2:162" ht="15" thickBot="1">
      <c r="B34" s="2012" t="s">
        <v>7</v>
      </c>
      <c r="C34" s="2018">
        <f>SUM(C23:C33)</f>
        <v>8062.18</v>
      </c>
      <c r="D34" s="2019">
        <f>SUM(D23:D33)</f>
        <v>8518.4987099999998</v>
      </c>
      <c r="E34" s="2019">
        <f>SUM(E23:E33)</f>
        <v>10245.0383</v>
      </c>
      <c r="F34" s="2019">
        <f>SUM(F23:F33)</f>
        <v>7455.7150000000001</v>
      </c>
      <c r="G34" s="2019">
        <f>SUM(G23:G33)</f>
        <v>2516.25</v>
      </c>
      <c r="H34" s="2019">
        <f>(H23+H27+H29)</f>
        <v>8138.2249999999995</v>
      </c>
      <c r="I34" s="2019">
        <f t="shared" ref="I34:N34" si="28">SUM(I23:I33)</f>
        <v>6886.4344200000005</v>
      </c>
      <c r="J34" s="2019">
        <f t="shared" si="28"/>
        <v>8914.2526409999991</v>
      </c>
      <c r="K34" s="2019">
        <f t="shared" si="28"/>
        <v>9267.0842000000011</v>
      </c>
      <c r="L34" s="2019">
        <f t="shared" si="28"/>
        <v>5266.5715600000003</v>
      </c>
      <c r="M34" s="2019">
        <f t="shared" si="28"/>
        <v>6950.4580800000003</v>
      </c>
      <c r="N34" s="2681">
        <f t="shared" si="28"/>
        <v>8632.6532999999999</v>
      </c>
      <c r="O34" s="6039">
        <f>SUM(C34:N34)</f>
        <v>90853.361210999996</v>
      </c>
      <c r="P34" s="2095" t="s">
        <v>471</v>
      </c>
      <c r="Q34" s="2658" t="s">
        <v>436</v>
      </c>
      <c r="R34" s="2198">
        <v>5</v>
      </c>
      <c r="S34" s="2122" t="s">
        <v>36</v>
      </c>
      <c r="T34" s="2174">
        <v>42775</v>
      </c>
      <c r="U34" s="2172">
        <v>20</v>
      </c>
      <c r="V34" s="2122" t="s">
        <v>35</v>
      </c>
      <c r="W34" s="2175">
        <v>270</v>
      </c>
      <c r="X34" s="2199"/>
      <c r="Y34" s="2200">
        <v>42781</v>
      </c>
      <c r="Z34" s="2174">
        <v>42775</v>
      </c>
      <c r="AA34" s="2122">
        <v>9377</v>
      </c>
      <c r="AB34" s="2172">
        <v>20000</v>
      </c>
      <c r="AC34" s="2172">
        <f>(AB34-U34*1000)</f>
        <v>0</v>
      </c>
      <c r="AD34" s="2173">
        <f>(AB34*W34/1000)</f>
        <v>5400</v>
      </c>
      <c r="AE34" s="2175">
        <f>(AD34*0.05)</f>
        <v>270</v>
      </c>
      <c r="AF34" s="2046" t="s">
        <v>8</v>
      </c>
      <c r="AG34" s="3219"/>
      <c r="AH34" s="2029"/>
      <c r="AI34" s="2936"/>
      <c r="AJ34" s="2994" t="s">
        <v>762</v>
      </c>
      <c r="AK34" s="2038">
        <v>23</v>
      </c>
      <c r="AL34" s="2039" t="s">
        <v>796</v>
      </c>
      <c r="AM34" s="2040">
        <v>44439</v>
      </c>
      <c r="AN34" s="2041">
        <v>50</v>
      </c>
      <c r="AO34" s="2039" t="s">
        <v>35</v>
      </c>
      <c r="AP34" s="2042">
        <v>328</v>
      </c>
      <c r="AQ34" s="2043"/>
      <c r="AR34" s="4522">
        <v>44439</v>
      </c>
      <c r="AS34" s="2057">
        <v>44439</v>
      </c>
      <c r="AT34" s="2039">
        <v>16093</v>
      </c>
      <c r="AU34" s="2041">
        <v>50000</v>
      </c>
      <c r="AV34" s="2041">
        <f>(AU34-AN34*1000)</f>
        <v>0</v>
      </c>
      <c r="AW34" s="2045">
        <f>(AU34*AP34/1000)</f>
        <v>16400</v>
      </c>
      <c r="AX34" s="2042">
        <f>(AW34*0.05)</f>
        <v>820</v>
      </c>
      <c r="AY34" s="3585"/>
      <c r="BA34" s="2274" t="s">
        <v>814</v>
      </c>
      <c r="BB34" s="2339" t="s">
        <v>99</v>
      </c>
      <c r="BC34" s="2340">
        <v>1</v>
      </c>
      <c r="BD34" s="2275" t="s">
        <v>78</v>
      </c>
      <c r="BE34" s="2341">
        <v>42824</v>
      </c>
      <c r="BF34" s="2342">
        <v>1000</v>
      </c>
      <c r="BG34" s="2285" t="s">
        <v>96</v>
      </c>
      <c r="BH34" s="2280">
        <v>9.6999999999999993</v>
      </c>
      <c r="BI34" s="2343"/>
      <c r="BJ34" s="2344">
        <v>42830</v>
      </c>
      <c r="BK34" s="2287">
        <v>42830</v>
      </c>
      <c r="BL34" s="2345">
        <v>46764</v>
      </c>
      <c r="BM34" s="2356">
        <v>272.3</v>
      </c>
      <c r="BN34" s="2347">
        <f t="shared" si="22"/>
        <v>-727.7</v>
      </c>
      <c r="BO34" s="2348">
        <f t="shared" si="24"/>
        <v>2641.31</v>
      </c>
      <c r="BP34" s="2347">
        <f t="shared" si="23"/>
        <v>132.06550000000001</v>
      </c>
      <c r="BQ34" s="2683" t="s">
        <v>8</v>
      </c>
      <c r="BR34" s="2246"/>
      <c r="BS34" s="2385"/>
      <c r="BT34" s="3032" t="s">
        <v>99</v>
      </c>
      <c r="BU34" s="2276">
        <v>3</v>
      </c>
      <c r="BV34" s="2276" t="s">
        <v>36</v>
      </c>
      <c r="BW34" s="2277">
        <v>42995</v>
      </c>
      <c r="BX34" s="2276">
        <v>500</v>
      </c>
      <c r="BY34" s="2276" t="s">
        <v>96</v>
      </c>
      <c r="BZ34" s="2278">
        <v>8.6999999999999993</v>
      </c>
      <c r="CA34" s="2276"/>
      <c r="CB34" s="2279">
        <v>43031</v>
      </c>
      <c r="CC34" s="2277">
        <v>43040</v>
      </c>
      <c r="CD34" s="2276">
        <v>49070</v>
      </c>
      <c r="CE34" s="2278">
        <v>508.72</v>
      </c>
      <c r="CF34" s="2280">
        <f t="shared" si="25"/>
        <v>8.7200000000000273</v>
      </c>
      <c r="CG34" s="2281">
        <f t="shared" si="26"/>
        <v>4425.8639999999996</v>
      </c>
      <c r="CH34" s="2280">
        <f t="shared" si="27"/>
        <v>221.29319999999998</v>
      </c>
      <c r="CI34" s="2380"/>
      <c r="CK34" s="2604" t="s">
        <v>204</v>
      </c>
      <c r="CL34" s="2574" t="s">
        <v>105</v>
      </c>
      <c r="CM34" s="2602">
        <v>133</v>
      </c>
      <c r="CN34" s="2602"/>
      <c r="CO34" s="2597">
        <v>43125</v>
      </c>
      <c r="CP34" s="2602">
        <v>45</v>
      </c>
      <c r="CQ34" s="2602" t="s">
        <v>35</v>
      </c>
      <c r="CR34" s="2963">
        <v>894.9</v>
      </c>
      <c r="CS34" s="2603"/>
      <c r="CT34" s="2593">
        <v>43214</v>
      </c>
      <c r="CU34" s="2597">
        <v>43217</v>
      </c>
      <c r="CV34" s="2602">
        <v>13315</v>
      </c>
      <c r="CW34" s="2598">
        <v>45000</v>
      </c>
      <c r="CX34" s="2598">
        <f>(CP34*1000-CW34)</f>
        <v>0</v>
      </c>
      <c r="CY34" s="2577">
        <f>(CR34*CW34/1000)</f>
        <v>40270.5</v>
      </c>
      <c r="CZ34" s="2575">
        <f>(CU34+42)</f>
        <v>43259</v>
      </c>
      <c r="DA34" s="2576">
        <f>(CY34*0.03)</f>
        <v>1208.115</v>
      </c>
      <c r="DB34" s="2516"/>
      <c r="DC34" s="2248"/>
      <c r="DD34" s="4087"/>
      <c r="DE34" s="4080" t="s">
        <v>105</v>
      </c>
      <c r="DF34" s="2596">
        <v>149</v>
      </c>
      <c r="DG34" s="2596" t="s">
        <v>101</v>
      </c>
      <c r="DH34" s="2597">
        <v>44023</v>
      </c>
      <c r="DI34" s="2596">
        <v>45</v>
      </c>
      <c r="DJ34" s="2596" t="s">
        <v>35</v>
      </c>
      <c r="DK34" s="2577">
        <v>1111.58</v>
      </c>
      <c r="DL34" s="2601"/>
      <c r="DM34" s="2584">
        <v>44056</v>
      </c>
      <c r="DN34" s="2575">
        <v>44071</v>
      </c>
      <c r="DO34" s="2596">
        <v>14456</v>
      </c>
      <c r="DP34" s="2598">
        <v>45000</v>
      </c>
      <c r="DQ34" s="2598">
        <f t="shared" si="19"/>
        <v>0</v>
      </c>
      <c r="DR34" s="3223">
        <f t="shared" si="20"/>
        <v>50021.1</v>
      </c>
      <c r="DS34" s="3224">
        <f t="shared" si="21"/>
        <v>44113</v>
      </c>
      <c r="DT34" s="3225">
        <f t="shared" si="18"/>
        <v>1500.6329999999998</v>
      </c>
      <c r="DU34" s="4094" t="s">
        <v>8</v>
      </c>
      <c r="DW34" s="2610" t="s">
        <v>941</v>
      </c>
      <c r="DX34" s="3217" t="s">
        <v>1335</v>
      </c>
      <c r="DY34" s="3667">
        <v>1</v>
      </c>
      <c r="DZ34" s="3667" t="s">
        <v>36</v>
      </c>
      <c r="EA34" s="2567">
        <v>44491</v>
      </c>
      <c r="EB34" s="3668">
        <v>20</v>
      </c>
      <c r="EC34" s="3667" t="s">
        <v>35</v>
      </c>
      <c r="ED34" s="2568">
        <v>146.09</v>
      </c>
      <c r="EE34" s="3669"/>
      <c r="EF34" s="3670">
        <v>44510</v>
      </c>
      <c r="EG34" s="2567">
        <v>44510</v>
      </c>
      <c r="EH34" s="3667"/>
      <c r="EI34" s="3671">
        <v>20000</v>
      </c>
      <c r="EJ34" s="3671">
        <f>(EI34-EB34*1000)</f>
        <v>0</v>
      </c>
      <c r="EK34" s="2571">
        <f>(EI34*ED34/1000)</f>
        <v>2921.8</v>
      </c>
      <c r="EL34" s="3672"/>
      <c r="EM34" s="2570">
        <f>(EK34*0.04)</f>
        <v>116.87200000000001</v>
      </c>
      <c r="EN34" s="2516"/>
      <c r="EO34" s="2248"/>
      <c r="EP34" s="3341"/>
      <c r="EQ34" s="3342"/>
      <c r="ER34" s="3342"/>
      <c r="ES34" s="3343"/>
      <c r="ET34" s="3342"/>
      <c r="EU34" s="3342"/>
      <c r="EV34" s="3344"/>
      <c r="EW34" s="3345"/>
      <c r="EX34" s="3346"/>
      <c r="EY34" s="3343"/>
      <c r="EZ34" s="3342"/>
      <c r="FA34" s="3347"/>
      <c r="FB34" s="3347"/>
      <c r="FC34" s="3348"/>
      <c r="FD34" s="3349"/>
      <c r="FE34" s="3350"/>
    </row>
    <row r="35" spans="2:162" ht="24" thickBot="1">
      <c r="N35" s="3000">
        <f>(O34)</f>
        <v>90853.361210999996</v>
      </c>
      <c r="O35" s="3602"/>
      <c r="P35" s="2047" t="s">
        <v>894</v>
      </c>
      <c r="Q35" s="2048" t="s">
        <v>427</v>
      </c>
      <c r="R35" s="2053" t="s">
        <v>262</v>
      </c>
      <c r="S35" s="2050" t="s">
        <v>74</v>
      </c>
      <c r="T35" s="2051">
        <v>42779</v>
      </c>
      <c r="U35" s="2050">
        <v>20</v>
      </c>
      <c r="V35" s="2052" t="s">
        <v>35</v>
      </c>
      <c r="W35" s="2053">
        <v>335</v>
      </c>
      <c r="X35" s="2050" t="s">
        <v>78</v>
      </c>
      <c r="Y35" s="3573">
        <v>42783</v>
      </c>
      <c r="Z35" s="2051">
        <v>42779</v>
      </c>
      <c r="AA35" s="2050">
        <v>1667</v>
      </c>
      <c r="AB35" s="2055">
        <v>20000</v>
      </c>
      <c r="AC35" s="2055">
        <f>(AB35-U35*1000)</f>
        <v>0</v>
      </c>
      <c r="AD35" s="2056">
        <f>(AB35*W35/1000)</f>
        <v>6700</v>
      </c>
      <c r="AE35" s="2058">
        <f>(AD35*0.05)</f>
        <v>335</v>
      </c>
      <c r="AF35" s="2059" t="s">
        <v>8</v>
      </c>
      <c r="AG35" s="2029"/>
      <c r="AH35" s="2029"/>
      <c r="AI35" s="2936"/>
      <c r="AJ35" s="4248"/>
      <c r="AK35" s="4182"/>
      <c r="AL35" s="4183"/>
      <c r="AM35" s="4182"/>
      <c r="AN35" s="4183"/>
      <c r="AO35" s="4182"/>
      <c r="AP35" s="4183"/>
      <c r="AQ35" s="4182"/>
      <c r="AR35" s="4602"/>
      <c r="AS35" s="4182"/>
      <c r="AT35" s="4182"/>
      <c r="AU35" s="4182"/>
      <c r="AV35" s="4182"/>
      <c r="AW35" s="4182"/>
      <c r="AX35" s="4182"/>
      <c r="AY35" s="4184"/>
      <c r="BA35" s="2298"/>
      <c r="BB35" s="2291"/>
      <c r="BC35" s="2290"/>
      <c r="BD35" s="2290"/>
      <c r="BE35" s="2297"/>
      <c r="BF35" s="2621">
        <v>727.7</v>
      </c>
      <c r="BG35" s="2285" t="s">
        <v>96</v>
      </c>
      <c r="BH35" s="2280">
        <v>9.6999999999999993</v>
      </c>
      <c r="BI35" s="2343"/>
      <c r="BJ35" s="2344">
        <v>42830</v>
      </c>
      <c r="BK35" s="2287">
        <v>42842</v>
      </c>
      <c r="BL35" s="2345">
        <v>46850</v>
      </c>
      <c r="BM35" s="2356">
        <v>757.04</v>
      </c>
      <c r="BN35" s="2347">
        <f t="shared" si="22"/>
        <v>29.339999999999918</v>
      </c>
      <c r="BO35" s="2348">
        <f t="shared" si="24"/>
        <v>7343.2879999999996</v>
      </c>
      <c r="BP35" s="2347">
        <f t="shared" si="23"/>
        <v>367.1644</v>
      </c>
      <c r="BQ35" s="2684" t="s">
        <v>8</v>
      </c>
      <c r="BR35" s="2246"/>
      <c r="BS35" s="2385"/>
      <c r="BT35" s="3032" t="s">
        <v>99</v>
      </c>
      <c r="BU35" s="2276">
        <v>4</v>
      </c>
      <c r="BV35" s="2276" t="s">
        <v>36</v>
      </c>
      <c r="BW35" s="2277">
        <v>42995</v>
      </c>
      <c r="BX35" s="2276">
        <v>500</v>
      </c>
      <c r="BY35" s="2276" t="s">
        <v>96</v>
      </c>
      <c r="BZ35" s="2278">
        <v>8.6999999999999993</v>
      </c>
      <c r="CA35" s="2276"/>
      <c r="CB35" s="2279">
        <v>43052</v>
      </c>
      <c r="CC35" s="2277">
        <v>43059</v>
      </c>
      <c r="CD35" s="2276"/>
      <c r="CE35" s="2278">
        <v>500</v>
      </c>
      <c r="CF35" s="2280">
        <f t="shared" si="25"/>
        <v>0</v>
      </c>
      <c r="CG35" s="2281">
        <f t="shared" si="26"/>
        <v>4350</v>
      </c>
      <c r="CH35" s="2280">
        <f t="shared" si="27"/>
        <v>217.5</v>
      </c>
      <c r="CI35" s="2380"/>
      <c r="CK35" s="2868"/>
      <c r="CL35" s="2867"/>
      <c r="CM35" s="2867"/>
      <c r="CN35" s="2867"/>
      <c r="CO35" s="2867"/>
      <c r="CP35" s="2867"/>
      <c r="CQ35" s="2867"/>
      <c r="CR35" s="2867"/>
      <c r="CS35" s="2867"/>
      <c r="CT35" s="2867"/>
      <c r="CU35" s="2867"/>
      <c r="CV35" s="2867"/>
      <c r="CW35" s="2867"/>
      <c r="CX35" s="2867"/>
      <c r="CY35" s="2867"/>
      <c r="CZ35" s="2867"/>
      <c r="DA35" s="2867"/>
      <c r="DB35" s="2523"/>
      <c r="DC35" s="2248"/>
      <c r="DD35" s="4087"/>
      <c r="DE35" s="4079" t="s">
        <v>105</v>
      </c>
      <c r="DF35" s="2596">
        <v>150</v>
      </c>
      <c r="DG35" s="2596">
        <v>23961</v>
      </c>
      <c r="DH35" s="2597">
        <v>44126</v>
      </c>
      <c r="DI35" s="2596">
        <v>45.1</v>
      </c>
      <c r="DJ35" s="2596" t="s">
        <v>35</v>
      </c>
      <c r="DK35" s="2577">
        <v>1243.32</v>
      </c>
      <c r="DL35" s="2601"/>
      <c r="DM35" s="2584">
        <v>44151</v>
      </c>
      <c r="DN35" s="2575">
        <v>44153</v>
      </c>
      <c r="DO35" s="2596">
        <v>14581</v>
      </c>
      <c r="DP35" s="2598">
        <v>45100</v>
      </c>
      <c r="DQ35" s="2598">
        <f>(DI35*1000-DP35)</f>
        <v>0</v>
      </c>
      <c r="DR35" s="3223">
        <f>(DK35*DP35/1000)</f>
        <v>56073.732000000004</v>
      </c>
      <c r="DS35" s="3224">
        <f>(DN35+42)</f>
        <v>44195</v>
      </c>
      <c r="DT35" s="3225">
        <f t="shared" si="18"/>
        <v>1682.2119600000001</v>
      </c>
      <c r="DU35" s="4411" t="s">
        <v>8</v>
      </c>
      <c r="DW35" s="2610" t="s">
        <v>941</v>
      </c>
      <c r="DX35" s="3217" t="s">
        <v>1336</v>
      </c>
      <c r="DY35" s="3667">
        <v>2</v>
      </c>
      <c r="DZ35" s="3667" t="s">
        <v>36</v>
      </c>
      <c r="EA35" s="2567">
        <v>44491</v>
      </c>
      <c r="EB35" s="3668">
        <v>30</v>
      </c>
      <c r="EC35" s="3667" t="s">
        <v>35</v>
      </c>
      <c r="ED35" s="2568">
        <v>116.76</v>
      </c>
      <c r="EE35" s="3669"/>
      <c r="EF35" s="3670">
        <v>44510</v>
      </c>
      <c r="EG35" s="2567">
        <v>44510</v>
      </c>
      <c r="EH35" s="3667"/>
      <c r="EI35" s="3671">
        <v>30000</v>
      </c>
      <c r="EJ35" s="3671">
        <f>(EI35-EB35*1000)</f>
        <v>0</v>
      </c>
      <c r="EK35" s="2571">
        <f>(EI35*ED35/1000)</f>
        <v>3502.8</v>
      </c>
      <c r="EL35" s="3672"/>
      <c r="EM35" s="2570">
        <f>(EK35*0.04)</f>
        <v>140.11200000000002</v>
      </c>
      <c r="EN35" s="2523"/>
      <c r="EO35" s="2248"/>
      <c r="EP35" s="2599" t="s">
        <v>845</v>
      </c>
      <c r="EQ35" s="2248" t="s">
        <v>846</v>
      </c>
      <c r="ER35" s="2248"/>
      <c r="ES35" s="2248"/>
      <c r="ET35" s="2489"/>
      <c r="EU35" s="2248"/>
      <c r="EV35" s="2248"/>
      <c r="EW35" s="2248"/>
      <c r="EX35" s="2248"/>
      <c r="EY35" s="2248"/>
      <c r="EZ35" s="2248"/>
      <c r="FA35" s="2248"/>
      <c r="FB35" s="2248"/>
      <c r="FC35" s="2248"/>
      <c r="FD35" s="2248"/>
      <c r="FE35" s="2248"/>
      <c r="FF35" s="2248"/>
    </row>
    <row r="36" spans="2:162" ht="21.6" thickBot="1">
      <c r="B36" s="2746">
        <v>2019</v>
      </c>
      <c r="O36" s="3602"/>
      <c r="P36" s="2036" t="s">
        <v>589</v>
      </c>
      <c r="Q36" s="2069" t="s">
        <v>427</v>
      </c>
      <c r="R36" s="2073" t="s">
        <v>287</v>
      </c>
      <c r="S36" s="2071" t="s">
        <v>101</v>
      </c>
      <c r="T36" s="2072">
        <v>42781</v>
      </c>
      <c r="U36" s="2071">
        <v>20</v>
      </c>
      <c r="V36" s="2039" t="s">
        <v>35</v>
      </c>
      <c r="W36" s="2073">
        <v>335</v>
      </c>
      <c r="X36" s="2071" t="s">
        <v>78</v>
      </c>
      <c r="Y36" s="3509">
        <v>42783</v>
      </c>
      <c r="Z36" s="2072">
        <v>42781</v>
      </c>
      <c r="AA36" s="2071">
        <v>9395</v>
      </c>
      <c r="AB36" s="2041">
        <v>20000</v>
      </c>
      <c r="AC36" s="2041">
        <f>(AB36-U36*1000)</f>
        <v>0</v>
      </c>
      <c r="AD36" s="2045">
        <f>(AB36*W36/1000)</f>
        <v>6700</v>
      </c>
      <c r="AE36" s="2042">
        <f>(AD36*0.05)</f>
        <v>335</v>
      </c>
      <c r="AF36" s="2059" t="s">
        <v>8</v>
      </c>
      <c r="AG36" s="2029"/>
      <c r="AH36" s="3219"/>
      <c r="AI36" s="2936"/>
      <c r="AJ36" s="4248"/>
      <c r="AK36" s="4182"/>
      <c r="AL36" s="4183"/>
      <c r="AM36" s="4182"/>
      <c r="AN36" s="4183"/>
      <c r="AO36" s="4182"/>
      <c r="AP36" s="4183"/>
      <c r="AQ36" s="4182"/>
      <c r="AR36" s="4602"/>
      <c r="AS36" s="4182"/>
      <c r="AT36" s="4182"/>
      <c r="AU36" s="4182"/>
      <c r="AV36" s="4182"/>
      <c r="AW36" s="4182"/>
      <c r="AX36" s="4182"/>
      <c r="AY36" s="4184"/>
      <c r="BA36" s="2467" t="s">
        <v>500</v>
      </c>
      <c r="BB36" s="2439" t="s">
        <v>543</v>
      </c>
      <c r="BC36" s="2278" t="s">
        <v>414</v>
      </c>
      <c r="BD36" s="2276" t="s">
        <v>101</v>
      </c>
      <c r="BE36" s="2277">
        <v>42832</v>
      </c>
      <c r="BF36" s="2276">
        <v>50</v>
      </c>
      <c r="BG36" s="2285" t="s">
        <v>544</v>
      </c>
      <c r="BH36" s="2278">
        <v>52.9</v>
      </c>
      <c r="BI36" s="2276" t="s">
        <v>78</v>
      </c>
      <c r="BJ36" s="2279">
        <v>42837</v>
      </c>
      <c r="BK36" s="2277">
        <v>42844</v>
      </c>
      <c r="BL36" s="2276">
        <v>46875</v>
      </c>
      <c r="BM36" s="2429">
        <v>54</v>
      </c>
      <c r="BN36" s="2429">
        <f t="shared" si="22"/>
        <v>4</v>
      </c>
      <c r="BO36" s="2281">
        <f t="shared" si="24"/>
        <v>2856.6</v>
      </c>
      <c r="BP36" s="2280">
        <f t="shared" si="23"/>
        <v>142.83000000000001</v>
      </c>
      <c r="BQ36" s="2683" t="s">
        <v>8</v>
      </c>
      <c r="BR36" s="2246"/>
      <c r="BS36" s="2385"/>
      <c r="BT36" s="3032" t="s">
        <v>99</v>
      </c>
      <c r="BU36" s="2276">
        <v>5</v>
      </c>
      <c r="BV36" s="2276" t="s">
        <v>36</v>
      </c>
      <c r="BW36" s="2277">
        <v>43047</v>
      </c>
      <c r="BX36" s="2276">
        <v>500</v>
      </c>
      <c r="BY36" s="2276" t="s">
        <v>96</v>
      </c>
      <c r="BZ36" s="2278">
        <v>8.6999999999999993</v>
      </c>
      <c r="CA36" s="2276"/>
      <c r="CB36" s="2279">
        <v>43073</v>
      </c>
      <c r="CC36" s="2277">
        <v>43073</v>
      </c>
      <c r="CD36" s="2276"/>
      <c r="CE36" s="2278">
        <v>500</v>
      </c>
      <c r="CF36" s="2280">
        <f t="shared" si="25"/>
        <v>0</v>
      </c>
      <c r="CG36" s="2281">
        <f t="shared" si="26"/>
        <v>4350</v>
      </c>
      <c r="CH36" s="2280">
        <f t="shared" si="27"/>
        <v>217.5</v>
      </c>
      <c r="CI36" s="2380"/>
      <c r="CK36" s="2586"/>
      <c r="CL36" s="2867"/>
      <c r="CM36" s="2867"/>
      <c r="CN36" s="2867"/>
      <c r="CO36" s="2867"/>
      <c r="CP36" s="2867"/>
      <c r="CQ36" s="2867"/>
      <c r="CR36" s="2867"/>
      <c r="CS36" s="2867"/>
      <c r="CT36" s="2867"/>
      <c r="CU36" s="2867"/>
      <c r="CV36" s="2867"/>
      <c r="CW36" s="2867"/>
      <c r="CX36" s="2867"/>
      <c r="CY36" s="2867"/>
      <c r="CZ36" s="2867"/>
      <c r="DA36" s="2867"/>
      <c r="DB36" s="2523"/>
      <c r="DC36" s="2248"/>
      <c r="DD36" s="4087"/>
      <c r="DE36" s="4079" t="s">
        <v>105</v>
      </c>
      <c r="DF36" s="2596">
        <v>151</v>
      </c>
      <c r="DG36" s="2596">
        <v>24809</v>
      </c>
      <c r="DH36" s="2597">
        <v>44223</v>
      </c>
      <c r="DI36" s="2596">
        <v>45.1</v>
      </c>
      <c r="DJ36" s="2596" t="s">
        <v>35</v>
      </c>
      <c r="DK36" s="2577">
        <v>1284.5999999999999</v>
      </c>
      <c r="DL36" s="2601"/>
      <c r="DM36" s="2584">
        <v>44228</v>
      </c>
      <c r="DN36" s="2575">
        <v>44225</v>
      </c>
      <c r="DO36" s="2596">
        <v>14670</v>
      </c>
      <c r="DP36" s="2598">
        <v>45100</v>
      </c>
      <c r="DQ36" s="2598">
        <f>(DI36*1000-DP36)</f>
        <v>0</v>
      </c>
      <c r="DR36" s="3223">
        <f>(DK36*DP36/1000)</f>
        <v>57935.459999999992</v>
      </c>
      <c r="DS36" s="3224">
        <f>(DN36+42)</f>
        <v>44267</v>
      </c>
      <c r="DT36" s="3225">
        <f t="shared" si="18"/>
        <v>1738.0637999999997</v>
      </c>
      <c r="DU36" s="4411" t="s">
        <v>8</v>
      </c>
      <c r="DW36" s="2586"/>
      <c r="DX36" s="2867"/>
      <c r="DY36" s="2867"/>
      <c r="DZ36" s="2867"/>
      <c r="EA36" s="2867"/>
      <c r="EB36" s="2867"/>
      <c r="EC36" s="2867"/>
      <c r="ED36" s="2867"/>
      <c r="EE36" s="2867"/>
      <c r="EF36" s="2867"/>
      <c r="EG36" s="2867"/>
      <c r="EH36" s="2867"/>
      <c r="EI36" s="2867"/>
      <c r="EJ36" s="2867"/>
      <c r="EK36" s="2867"/>
      <c r="EL36" s="2867"/>
      <c r="EM36" s="2867"/>
      <c r="EN36" s="2523"/>
      <c r="EO36" s="2248"/>
      <c r="EP36" s="2494"/>
      <c r="EQ36" s="2495"/>
      <c r="ER36" s="2496" t="s">
        <v>14</v>
      </c>
      <c r="ES36" s="2496" t="s">
        <v>12</v>
      </c>
      <c r="ET36" s="2496"/>
      <c r="EU36" s="2497"/>
      <c r="EV36" s="2496" t="s">
        <v>15</v>
      </c>
      <c r="EW36" s="2496" t="s">
        <v>16</v>
      </c>
      <c r="EX36" s="2496" t="s">
        <v>12</v>
      </c>
      <c r="EY36" s="2496" t="s">
        <v>12</v>
      </c>
      <c r="EZ36" s="2497"/>
      <c r="FA36" s="2497"/>
      <c r="FB36" s="2497"/>
      <c r="FC36" s="2497"/>
      <c r="FD36" s="2496" t="s">
        <v>12</v>
      </c>
      <c r="FE36" s="2496" t="s">
        <v>17</v>
      </c>
      <c r="FF36" s="2498"/>
    </row>
    <row r="37" spans="2:162" ht="15" thickBot="1">
      <c r="B37" s="1115" t="s">
        <v>590</v>
      </c>
      <c r="C37" s="2485" t="s">
        <v>609</v>
      </c>
      <c r="D37" s="2486" t="s">
        <v>608</v>
      </c>
      <c r="E37" s="2486" t="s">
        <v>607</v>
      </c>
      <c r="F37" s="2486" t="s">
        <v>605</v>
      </c>
      <c r="G37" s="2486" t="s">
        <v>606</v>
      </c>
      <c r="H37" s="2486" t="s">
        <v>610</v>
      </c>
      <c r="I37" s="2486" t="s">
        <v>611</v>
      </c>
      <c r="J37" s="2486" t="s">
        <v>612</v>
      </c>
      <c r="K37" s="2486" t="s">
        <v>613</v>
      </c>
      <c r="L37" s="2486" t="s">
        <v>614</v>
      </c>
      <c r="M37" s="2486" t="s">
        <v>615</v>
      </c>
      <c r="N37" s="2487" t="s">
        <v>616</v>
      </c>
      <c r="O37" s="3602"/>
      <c r="P37" s="2047" t="s">
        <v>559</v>
      </c>
      <c r="Q37" s="2075" t="s">
        <v>558</v>
      </c>
      <c r="R37" s="2053" t="s">
        <v>393</v>
      </c>
      <c r="S37" s="2050" t="s">
        <v>101</v>
      </c>
      <c r="T37" s="2051">
        <v>42781</v>
      </c>
      <c r="U37" s="2050">
        <v>10</v>
      </c>
      <c r="V37" s="2052" t="s">
        <v>35</v>
      </c>
      <c r="W37" s="2053">
        <v>154</v>
      </c>
      <c r="X37" s="2050" t="s">
        <v>78</v>
      </c>
      <c r="Y37" s="3573">
        <v>42795</v>
      </c>
      <c r="Z37" s="2051">
        <v>42790</v>
      </c>
      <c r="AA37" s="2050">
        <v>1711</v>
      </c>
      <c r="AB37" s="2055">
        <v>7000</v>
      </c>
      <c r="AC37" s="2055">
        <f>(AB37-U37*1000)</f>
        <v>-3000</v>
      </c>
      <c r="AD37" s="2056">
        <f>(AB37*W37/1000)</f>
        <v>1078</v>
      </c>
      <c r="AE37" s="2058">
        <f>(AD37*0.05)</f>
        <v>53.900000000000006</v>
      </c>
      <c r="AF37" s="2059" t="s">
        <v>8</v>
      </c>
      <c r="AG37" s="2029"/>
      <c r="AH37" s="3219"/>
      <c r="AI37" s="2936"/>
      <c r="AJ37" s="2037"/>
      <c r="AK37" s="2038"/>
      <c r="AL37" s="2039"/>
      <c r="AM37" s="2040"/>
      <c r="AN37" s="2041"/>
      <c r="AO37" s="2039"/>
      <c r="AP37" s="2042"/>
      <c r="AQ37" s="2043"/>
      <c r="AR37" s="4604"/>
      <c r="AS37" s="2040"/>
      <c r="AT37" s="2039"/>
      <c r="AU37" s="2041"/>
      <c r="AV37" s="2041"/>
      <c r="AW37" s="2045"/>
      <c r="AX37" s="2042"/>
      <c r="AY37" s="4282"/>
      <c r="BA37" s="2467" t="s">
        <v>420</v>
      </c>
      <c r="BB37" s="2439" t="s">
        <v>572</v>
      </c>
      <c r="BC37" s="2278" t="s">
        <v>414</v>
      </c>
      <c r="BD37" s="2276" t="s">
        <v>101</v>
      </c>
      <c r="BE37" s="2277">
        <v>42835</v>
      </c>
      <c r="BF37" s="2276">
        <v>50</v>
      </c>
      <c r="BG37" s="2285" t="s">
        <v>544</v>
      </c>
      <c r="BH37" s="2278">
        <v>45</v>
      </c>
      <c r="BI37" s="2276" t="s">
        <v>78</v>
      </c>
      <c r="BJ37" s="2279">
        <v>42839</v>
      </c>
      <c r="BK37" s="2277">
        <v>42849</v>
      </c>
      <c r="BL37" s="2276">
        <v>46908</v>
      </c>
      <c r="BM37" s="2429">
        <v>54</v>
      </c>
      <c r="BN37" s="2429">
        <f t="shared" si="22"/>
        <v>4</v>
      </c>
      <c r="BO37" s="2281">
        <f t="shared" si="24"/>
        <v>2430</v>
      </c>
      <c r="BP37" s="2280">
        <f t="shared" si="23"/>
        <v>121.5</v>
      </c>
      <c r="BQ37" s="2683" t="s">
        <v>8</v>
      </c>
      <c r="BR37" s="2246"/>
      <c r="BS37" s="2385"/>
      <c r="BT37" s="3032" t="s">
        <v>99</v>
      </c>
      <c r="BU37" s="2276">
        <v>6</v>
      </c>
      <c r="BV37" s="2276" t="s">
        <v>36</v>
      </c>
      <c r="BW37" s="2277">
        <v>43047</v>
      </c>
      <c r="BX37" s="2276">
        <v>500</v>
      </c>
      <c r="BY37" s="2276" t="s">
        <v>96</v>
      </c>
      <c r="BZ37" s="2278">
        <v>8.6999999999999993</v>
      </c>
      <c r="CA37" s="2276"/>
      <c r="CB37" s="2279">
        <v>43087</v>
      </c>
      <c r="CC37" s="2277">
        <v>43087</v>
      </c>
      <c r="CD37" s="2276"/>
      <c r="CE37" s="2278">
        <v>500</v>
      </c>
      <c r="CF37" s="2280">
        <f t="shared" si="25"/>
        <v>0</v>
      </c>
      <c r="CG37" s="2281">
        <f t="shared" si="26"/>
        <v>4350</v>
      </c>
      <c r="CH37" s="2280">
        <f t="shared" si="27"/>
        <v>217.5</v>
      </c>
      <c r="CI37" s="2382"/>
      <c r="CK37" s="2868"/>
      <c r="CL37" s="2867"/>
      <c r="CM37" s="2867"/>
      <c r="CN37" s="2867"/>
      <c r="CO37" s="2867"/>
      <c r="CP37" s="2867"/>
      <c r="CQ37" s="2867"/>
      <c r="CR37" s="2867"/>
      <c r="CS37" s="2867"/>
      <c r="CT37" s="2867"/>
      <c r="CU37" s="2867"/>
      <c r="CV37" s="2867"/>
      <c r="CW37" s="2867"/>
      <c r="CX37" s="2867"/>
      <c r="CY37" s="2867"/>
      <c r="CZ37" s="2867"/>
      <c r="DA37" s="2867"/>
      <c r="DB37" s="2523"/>
      <c r="DC37" s="2248"/>
      <c r="DD37" s="4087"/>
      <c r="DE37" s="4079" t="s">
        <v>105</v>
      </c>
      <c r="DF37" s="2596">
        <v>152</v>
      </c>
      <c r="DG37" s="2596">
        <v>25240</v>
      </c>
      <c r="DH37" s="2597">
        <v>44271</v>
      </c>
      <c r="DI37" s="2596">
        <v>45.1</v>
      </c>
      <c r="DJ37" s="2596" t="s">
        <v>35</v>
      </c>
      <c r="DK37" s="2577">
        <v>1315.61</v>
      </c>
      <c r="DL37" s="2601"/>
      <c r="DM37" s="2584">
        <v>44285</v>
      </c>
      <c r="DN37" s="2575">
        <v>44287</v>
      </c>
      <c r="DO37" s="2596">
        <v>14765</v>
      </c>
      <c r="DP37" s="2598">
        <v>45100</v>
      </c>
      <c r="DQ37" s="2598">
        <f>(DI37*1000-DP37)</f>
        <v>0</v>
      </c>
      <c r="DR37" s="3223">
        <f>(DK37*DP37/1000)</f>
        <v>59334.010999999991</v>
      </c>
      <c r="DS37" s="3224">
        <f>(DN37+42)</f>
        <v>44329</v>
      </c>
      <c r="DT37" s="3225">
        <f t="shared" si="18"/>
        <v>1780.0203299999996</v>
      </c>
      <c r="DU37" s="4411" t="s">
        <v>8</v>
      </c>
      <c r="DW37" s="2868"/>
      <c r="DX37" s="2867"/>
      <c r="DY37" s="2867"/>
      <c r="DZ37" s="2867"/>
      <c r="EA37" s="2867"/>
      <c r="EB37" s="2867"/>
      <c r="EC37" s="2867"/>
      <c r="ED37" s="2867"/>
      <c r="EE37" s="2867"/>
      <c r="EF37" s="2867"/>
      <c r="EG37" s="2867"/>
      <c r="EH37" s="2867"/>
      <c r="EI37" s="2867"/>
      <c r="EJ37" s="2867"/>
      <c r="EK37" s="2867"/>
      <c r="EL37" s="2867"/>
      <c r="EM37" s="2867"/>
      <c r="EN37" s="2523"/>
      <c r="EO37" s="2248"/>
      <c r="EP37" s="2502" t="s">
        <v>4</v>
      </c>
      <c r="EQ37" s="2503" t="s">
        <v>18</v>
      </c>
      <c r="ER37" s="2500" t="s">
        <v>19</v>
      </c>
      <c r="ES37" s="2500" t="s">
        <v>19</v>
      </c>
      <c r="ET37" s="2500" t="s">
        <v>20</v>
      </c>
      <c r="EU37" s="2500" t="s">
        <v>21</v>
      </c>
      <c r="EV37" s="2500" t="s">
        <v>22</v>
      </c>
      <c r="EW37" s="2500" t="s">
        <v>19</v>
      </c>
      <c r="EX37" s="2500" t="s">
        <v>23</v>
      </c>
      <c r="EY37" s="2500" t="s">
        <v>23</v>
      </c>
      <c r="EZ37" s="2500" t="s">
        <v>24</v>
      </c>
      <c r="FA37" s="2500" t="s">
        <v>20</v>
      </c>
      <c r="FB37" s="2500" t="s">
        <v>25</v>
      </c>
      <c r="FC37" s="2500" t="s">
        <v>0</v>
      </c>
      <c r="FD37" s="2500" t="s">
        <v>11</v>
      </c>
      <c r="FE37" s="2500" t="s">
        <v>11</v>
      </c>
      <c r="FF37" s="2504" t="s">
        <v>26</v>
      </c>
    </row>
    <row r="38" spans="2:162">
      <c r="B38" s="2014"/>
      <c r="C38" s="2673"/>
      <c r="D38" s="905"/>
      <c r="E38" s="905"/>
      <c r="F38" s="905"/>
      <c r="G38" s="905"/>
      <c r="H38" s="905"/>
      <c r="I38" s="905"/>
      <c r="J38" s="905"/>
      <c r="K38" s="905"/>
      <c r="L38" s="905"/>
      <c r="M38" s="905"/>
      <c r="N38" s="859"/>
      <c r="O38" s="3602"/>
      <c r="P38" s="2047" t="s">
        <v>430</v>
      </c>
      <c r="Q38" s="2659" t="s">
        <v>409</v>
      </c>
      <c r="R38" s="2076">
        <v>8</v>
      </c>
      <c r="S38" s="2052" t="s">
        <v>74</v>
      </c>
      <c r="T38" s="2057">
        <v>42786</v>
      </c>
      <c r="U38" s="2055">
        <v>30</v>
      </c>
      <c r="V38" s="2052" t="s">
        <v>35</v>
      </c>
      <c r="W38" s="2058">
        <v>305</v>
      </c>
      <c r="X38" s="2077"/>
      <c r="Y38" s="2078">
        <v>42790</v>
      </c>
      <c r="Z38" s="2057">
        <v>42787</v>
      </c>
      <c r="AA38" s="2052">
        <v>1695</v>
      </c>
      <c r="AB38" s="2055">
        <v>30000</v>
      </c>
      <c r="AC38" s="2055">
        <f>(AB38-U38*1000)</f>
        <v>0</v>
      </c>
      <c r="AD38" s="2056">
        <f>(AB38*W38/1000)</f>
        <v>9150</v>
      </c>
      <c r="AE38" s="2058">
        <f>(AD38*0.05)</f>
        <v>457.5</v>
      </c>
      <c r="AF38" s="2059" t="s">
        <v>8</v>
      </c>
      <c r="AG38" s="2029"/>
      <c r="AH38" s="3219"/>
      <c r="AI38" s="2937"/>
      <c r="AJ38" s="2037"/>
      <c r="AK38" s="2038"/>
      <c r="AL38" s="2039"/>
      <c r="AM38" s="2040"/>
      <c r="AN38" s="2041"/>
      <c r="AO38" s="2039"/>
      <c r="AP38" s="2042"/>
      <c r="AQ38" s="2043"/>
      <c r="AR38" s="4604"/>
      <c r="AS38" s="2040"/>
      <c r="AT38" s="2039"/>
      <c r="AU38" s="2041"/>
      <c r="AV38" s="2041"/>
      <c r="AW38" s="2045"/>
      <c r="AX38" s="2042"/>
      <c r="AY38" s="4283"/>
      <c r="BA38" s="2996" t="s">
        <v>656</v>
      </c>
      <c r="BB38" s="2275" t="s">
        <v>99</v>
      </c>
      <c r="BC38" s="2276">
        <v>13</v>
      </c>
      <c r="BD38" s="2276" t="s">
        <v>101</v>
      </c>
      <c r="BE38" s="2277">
        <v>43126</v>
      </c>
      <c r="BF38" s="2276">
        <v>500</v>
      </c>
      <c r="BG38" s="2276" t="s">
        <v>96</v>
      </c>
      <c r="BH38" s="2278">
        <v>9.1300000000000008</v>
      </c>
      <c r="BI38" s="2276"/>
      <c r="BJ38" s="2279">
        <v>43220</v>
      </c>
      <c r="BK38" s="2277">
        <f>(BJ38)</f>
        <v>43220</v>
      </c>
      <c r="BL38" s="2276">
        <v>50997</v>
      </c>
      <c r="BM38" s="2278">
        <v>506.2</v>
      </c>
      <c r="BN38" s="2280">
        <f t="shared" si="22"/>
        <v>6.1999999999999886</v>
      </c>
      <c r="BO38" s="2281">
        <f t="shared" si="24"/>
        <v>4621.6060000000007</v>
      </c>
      <c r="BP38" s="2280">
        <f t="shared" si="23"/>
        <v>231.08030000000005</v>
      </c>
      <c r="BQ38" s="2282"/>
      <c r="BR38" s="2246"/>
      <c r="BS38" s="2385"/>
      <c r="BT38" s="3032" t="s">
        <v>99</v>
      </c>
      <c r="BU38" s="2276">
        <v>7</v>
      </c>
      <c r="BV38" s="2276" t="s">
        <v>36</v>
      </c>
      <c r="BW38" s="2277">
        <v>43047</v>
      </c>
      <c r="BX38" s="2276">
        <v>500</v>
      </c>
      <c r="BY38" s="2276" t="s">
        <v>96</v>
      </c>
      <c r="BZ38" s="2278">
        <v>8.6999999999999993</v>
      </c>
      <c r="CA38" s="2276"/>
      <c r="CB38" s="2279">
        <v>43102</v>
      </c>
      <c r="CC38" s="2277">
        <v>43102</v>
      </c>
      <c r="CD38" s="2276"/>
      <c r="CE38" s="2278">
        <v>500</v>
      </c>
      <c r="CF38" s="2280">
        <f t="shared" si="25"/>
        <v>0</v>
      </c>
      <c r="CG38" s="2281">
        <f t="shared" si="26"/>
        <v>4350</v>
      </c>
      <c r="CH38" s="2280">
        <f t="shared" si="27"/>
        <v>217.5</v>
      </c>
      <c r="CI38" s="2282"/>
      <c r="CK38" s="2536"/>
      <c r="CL38" s="2579"/>
      <c r="CM38" s="2550"/>
      <c r="CN38" s="2550"/>
      <c r="CO38" s="2551"/>
      <c r="CP38" s="2578"/>
      <c r="CQ38" s="2579"/>
      <c r="CR38" s="2554"/>
      <c r="CS38" s="2580"/>
      <c r="CT38" s="2581"/>
      <c r="CU38" s="2582"/>
      <c r="CV38" s="2583"/>
      <c r="CW38" s="2554"/>
      <c r="CX38" s="2554"/>
      <c r="CY38" s="2555"/>
      <c r="CZ38" s="2582"/>
      <c r="DA38" s="2554"/>
      <c r="DB38" s="2544"/>
      <c r="DC38" s="2248"/>
      <c r="DD38" s="4087"/>
      <c r="DE38" s="4079" t="s">
        <v>105</v>
      </c>
      <c r="DF38" s="2596">
        <v>153</v>
      </c>
      <c r="DG38" s="2596" t="s">
        <v>36</v>
      </c>
      <c r="DH38" s="2597">
        <v>44426</v>
      </c>
      <c r="DI38" s="2596">
        <v>45.1</v>
      </c>
      <c r="DJ38" s="2596" t="s">
        <v>35</v>
      </c>
      <c r="DK38" s="2577">
        <v>1315.61</v>
      </c>
      <c r="DL38" s="2601"/>
      <c r="DM38" s="2584">
        <v>44445</v>
      </c>
      <c r="DN38" s="2575">
        <v>44441</v>
      </c>
      <c r="DO38" s="2596">
        <v>14909</v>
      </c>
      <c r="DP38" s="2598">
        <v>45100</v>
      </c>
      <c r="DQ38" s="2598">
        <f>(DI38*1000-DP38)</f>
        <v>0</v>
      </c>
      <c r="DR38" s="3223">
        <f>(DK38*DP38/1000)</f>
        <v>59334.010999999991</v>
      </c>
      <c r="DS38" s="3224">
        <f>(DN38+42)</f>
        <v>44483</v>
      </c>
      <c r="DT38" s="3225">
        <f>(DR38*0.03)</f>
        <v>1780.0203299999996</v>
      </c>
      <c r="DU38" s="4409"/>
      <c r="DW38" s="2536"/>
      <c r="DX38" s="2579"/>
      <c r="DY38" s="2550"/>
      <c r="DZ38" s="2550"/>
      <c r="EA38" s="2551"/>
      <c r="EB38" s="2578"/>
      <c r="EC38" s="2579"/>
      <c r="ED38" s="2554"/>
      <c r="EE38" s="2580"/>
      <c r="EF38" s="2581"/>
      <c r="EG38" s="2582"/>
      <c r="EH38" s="2583"/>
      <c r="EI38" s="2554"/>
      <c r="EJ38" s="2554"/>
      <c r="EK38" s="2555"/>
      <c r="EL38" s="2582"/>
      <c r="EM38" s="2554"/>
      <c r="EN38" s="2544"/>
      <c r="EO38" s="2248"/>
      <c r="EP38" s="2508"/>
      <c r="EQ38" s="2509"/>
      <c r="ER38" s="2500" t="s">
        <v>3</v>
      </c>
      <c r="ES38" s="2500" t="s">
        <v>18</v>
      </c>
      <c r="ET38" s="2500"/>
      <c r="EU38" s="2510"/>
      <c r="EV38" s="2500" t="s">
        <v>21</v>
      </c>
      <c r="EW38" s="2500" t="s">
        <v>3</v>
      </c>
      <c r="EX38" s="2500" t="s">
        <v>27</v>
      </c>
      <c r="EY38" s="2500" t="s">
        <v>28</v>
      </c>
      <c r="EZ38" s="2510"/>
      <c r="FA38" s="2510"/>
      <c r="FB38" s="2510"/>
      <c r="FC38" s="2510"/>
      <c r="FD38" s="2500" t="s">
        <v>95</v>
      </c>
      <c r="FE38" s="2500" t="s">
        <v>30</v>
      </c>
      <c r="FF38" s="2504"/>
    </row>
    <row r="39" spans="2:162" ht="15" thickBot="1">
      <c r="B39" s="2015" t="s">
        <v>591</v>
      </c>
      <c r="C39" s="2016">
        <f>(AE402)</f>
        <v>5757.75</v>
      </c>
      <c r="D39" s="2013">
        <f>(AE420)</f>
        <v>3890.9800000000005</v>
      </c>
      <c r="E39" s="2013">
        <f>(AE447)</f>
        <v>7996.9900000000016</v>
      </c>
      <c r="F39" s="2013">
        <f>(AE463)</f>
        <v>5586.9900000000007</v>
      </c>
      <c r="G39" s="2013">
        <f>(AE484)</f>
        <v>6094.58</v>
      </c>
      <c r="H39" s="2013">
        <f>(AE501)</f>
        <v>5811.35</v>
      </c>
      <c r="I39" s="2013">
        <f>(AE519)</f>
        <v>7225.2250000000004</v>
      </c>
      <c r="J39" s="2013">
        <f>(AE539)</f>
        <v>11027.772500000001</v>
      </c>
      <c r="K39" s="2013">
        <f>(AE562)</f>
        <v>7439.6500000000005</v>
      </c>
      <c r="L39" s="2013">
        <f>(AE586)</f>
        <v>6846.59</v>
      </c>
      <c r="M39" s="2013">
        <f>(AE603)</f>
        <v>4679.4449999999997</v>
      </c>
      <c r="N39" s="2674">
        <f>(AE626)</f>
        <v>11340.3125</v>
      </c>
      <c r="O39" s="3602"/>
      <c r="P39" s="2079"/>
      <c r="Q39" s="2080"/>
      <c r="R39" s="2080"/>
      <c r="S39" s="2080"/>
      <c r="T39" s="2080"/>
      <c r="U39" s="2080"/>
      <c r="V39" s="2080"/>
      <c r="W39" s="2080"/>
      <c r="X39" s="2091"/>
      <c r="Y39" s="2873"/>
      <c r="Z39" s="2091"/>
      <c r="AA39" s="2091"/>
      <c r="AB39" s="2091"/>
      <c r="AC39" s="2091"/>
      <c r="AD39" s="2092"/>
      <c r="AE39" s="2091"/>
      <c r="AF39" s="2059"/>
      <c r="AG39" s="2029"/>
      <c r="AH39" s="3219"/>
      <c r="AI39" s="2938"/>
      <c r="AJ39" s="2994"/>
      <c r="AK39" s="2809"/>
      <c r="AL39" s="2071"/>
      <c r="AM39" s="2072"/>
      <c r="AN39" s="2071"/>
      <c r="AO39" s="2039"/>
      <c r="AP39" s="2073"/>
      <c r="AQ39" s="2071"/>
      <c r="AR39" s="4599"/>
      <c r="AS39" s="2072"/>
      <c r="AT39" s="2071"/>
      <c r="AU39" s="2041"/>
      <c r="AV39" s="2041"/>
      <c r="AW39" s="2045"/>
      <c r="AX39" s="2042"/>
      <c r="AY39" s="4283"/>
      <c r="BA39" s="2718"/>
      <c r="BB39" s="2719"/>
      <c r="BC39" s="2719"/>
      <c r="BD39" s="2719"/>
      <c r="BE39" s="2719"/>
      <c r="BF39" s="2719"/>
      <c r="BG39" s="2719"/>
      <c r="BH39" s="2719"/>
      <c r="BI39" s="2313"/>
      <c r="BJ39" s="2313"/>
      <c r="BK39" s="2313"/>
      <c r="BL39" s="2313"/>
      <c r="BM39" s="2313"/>
      <c r="BN39" s="2313"/>
      <c r="BO39" s="2313"/>
      <c r="BP39" s="2313"/>
      <c r="BQ39" s="2282"/>
      <c r="BR39" s="2246"/>
      <c r="BS39" s="2385"/>
      <c r="BT39" s="3032" t="s">
        <v>99</v>
      </c>
      <c r="BU39" s="2276">
        <v>8</v>
      </c>
      <c r="BV39" s="2276" t="s">
        <v>36</v>
      </c>
      <c r="BW39" s="2277">
        <v>43047</v>
      </c>
      <c r="BX39" s="2276">
        <v>500</v>
      </c>
      <c r="BY39" s="2276" t="s">
        <v>96</v>
      </c>
      <c r="BZ39" s="2278">
        <v>8.6999999999999993</v>
      </c>
      <c r="CA39" s="2276"/>
      <c r="CB39" s="2279">
        <v>43115</v>
      </c>
      <c r="CC39" s="2277">
        <v>43119</v>
      </c>
      <c r="CD39" s="2276">
        <v>48841</v>
      </c>
      <c r="CE39" s="2278">
        <v>510.15</v>
      </c>
      <c r="CF39" s="2280">
        <f t="shared" si="25"/>
        <v>10.149999999999977</v>
      </c>
      <c r="CG39" s="2281">
        <f t="shared" si="26"/>
        <v>4438.3049999999994</v>
      </c>
      <c r="CH39" s="2280">
        <f t="shared" si="27"/>
        <v>221.91524999999999</v>
      </c>
      <c r="CI39" s="2282"/>
      <c r="CK39" s="2526"/>
      <c r="CL39" s="2587"/>
      <c r="CM39" s="2588"/>
      <c r="CN39" s="2550"/>
      <c r="CO39" s="2551"/>
      <c r="CP39" s="2550"/>
      <c r="CQ39" s="2579"/>
      <c r="CR39" s="2552"/>
      <c r="CS39" s="2550"/>
      <c r="CT39" s="2553"/>
      <c r="CU39" s="2551"/>
      <c r="CV39" s="2550"/>
      <c r="CW39" s="2589"/>
      <c r="CX39" s="2589"/>
      <c r="CY39" s="2555"/>
      <c r="CZ39" s="2582"/>
      <c r="DA39" s="2554"/>
      <c r="DB39" s="2523"/>
      <c r="DC39" s="2248"/>
      <c r="DD39" s="4087"/>
      <c r="DE39" s="4907" t="s">
        <v>105</v>
      </c>
      <c r="DF39" s="2528">
        <v>154</v>
      </c>
      <c r="DG39" s="2528" t="s">
        <v>36</v>
      </c>
      <c r="DH39" s="2535">
        <v>44470</v>
      </c>
      <c r="DI39" s="2528">
        <v>34</v>
      </c>
      <c r="DJ39" s="2528" t="s">
        <v>35</v>
      </c>
      <c r="DK39" s="2534">
        <v>1315.61</v>
      </c>
      <c r="DL39" s="3216"/>
      <c r="DM39" s="2549">
        <v>44487</v>
      </c>
      <c r="DN39" s="2530">
        <v>44487</v>
      </c>
      <c r="DO39" s="2528"/>
      <c r="DP39" s="2531">
        <v>34000</v>
      </c>
      <c r="DQ39" s="2531">
        <f>(DI39*1000-DP39)</f>
        <v>0</v>
      </c>
      <c r="DR39" s="2555">
        <v>47944.34</v>
      </c>
      <c r="DS39" s="2582">
        <f>(DN39+42)</f>
        <v>44529</v>
      </c>
      <c r="DT39" s="2554">
        <f>(DR39*0.03)</f>
        <v>1438.3301999999999</v>
      </c>
      <c r="DU39" s="4409"/>
      <c r="DW39" s="2526"/>
      <c r="DX39" s="2587"/>
      <c r="DY39" s="2588"/>
      <c r="DZ39" s="2550"/>
      <c r="EA39" s="2551"/>
      <c r="EB39" s="2550"/>
      <c r="EC39" s="2579"/>
      <c r="ED39" s="2552"/>
      <c r="EE39" s="2550"/>
      <c r="EF39" s="2553"/>
      <c r="EG39" s="2551"/>
      <c r="EH39" s="2550"/>
      <c r="EI39" s="2589"/>
      <c r="EJ39" s="2589"/>
      <c r="EK39" s="2555"/>
      <c r="EL39" s="2582"/>
      <c r="EM39" s="2554"/>
      <c r="EN39" s="2523"/>
      <c r="EO39" s="2248"/>
      <c r="EP39" s="2517"/>
      <c r="EQ39" s="2518"/>
      <c r="ER39" s="2519"/>
      <c r="ES39" s="2520"/>
      <c r="ET39" s="2519"/>
      <c r="EU39" s="2520"/>
      <c r="EV39" s="2519"/>
      <c r="EW39" s="2520"/>
      <c r="EX39" s="2520"/>
      <c r="EY39" s="2520"/>
      <c r="EZ39" s="2520"/>
      <c r="FA39" s="2520"/>
      <c r="FB39" s="2520"/>
      <c r="FC39" s="2520"/>
      <c r="FD39" s="2520"/>
      <c r="FE39" s="2520"/>
      <c r="FF39" s="2521"/>
    </row>
    <row r="40" spans="2:162" ht="15" thickBot="1">
      <c r="B40" s="2015"/>
      <c r="C40" s="2612"/>
      <c r="D40" s="2013"/>
      <c r="E40" s="2013"/>
      <c r="F40" s="2013"/>
      <c r="G40" s="2013"/>
      <c r="H40" s="2013"/>
      <c r="I40" s="2013"/>
      <c r="J40" s="2013"/>
      <c r="K40" s="2013"/>
      <c r="L40" s="2013"/>
      <c r="M40" s="2013"/>
      <c r="N40" s="2674"/>
      <c r="O40" s="3602"/>
      <c r="P40" s="2082"/>
      <c r="Q40" s="2083"/>
      <c r="R40" s="2083"/>
      <c r="S40" s="2083"/>
      <c r="T40" s="2083"/>
      <c r="U40" s="2084"/>
      <c r="V40" s="2085"/>
      <c r="W40" s="2085"/>
      <c r="X40" s="2085"/>
      <c r="Y40" s="2089"/>
      <c r="Z40" s="2085"/>
      <c r="AA40" s="2086"/>
      <c r="AB40" s="2087"/>
      <c r="AC40" s="2085"/>
      <c r="AD40" s="2088">
        <f>SUM(AD34:AD39)</f>
        <v>29028</v>
      </c>
      <c r="AE40" s="2088">
        <f>(AD40*0.05)</f>
        <v>1451.4</v>
      </c>
      <c r="AF40" s="2090"/>
      <c r="AG40" s="3220"/>
      <c r="AH40" s="2029"/>
      <c r="AI40" s="2692"/>
      <c r="AJ40" s="4284"/>
      <c r="AK40" s="4285"/>
      <c r="AL40" s="3181"/>
      <c r="AM40" s="3183"/>
      <c r="AN40" s="3181"/>
      <c r="AO40" s="2669"/>
      <c r="AP40" s="3182"/>
      <c r="AQ40" s="3181"/>
      <c r="AR40" s="4286"/>
      <c r="AS40" s="3183"/>
      <c r="AT40" s="3181"/>
      <c r="AU40" s="2670"/>
      <c r="AV40" s="2670"/>
      <c r="AW40" s="3184"/>
      <c r="AX40" s="2671"/>
      <c r="AY40" s="4287"/>
      <c r="BA40" s="2720"/>
      <c r="BB40" s="2721"/>
      <c r="BC40" s="2721"/>
      <c r="BD40" s="2721"/>
      <c r="BE40" s="2721"/>
      <c r="BF40" s="2721"/>
      <c r="BG40" s="2721"/>
      <c r="BH40" s="2721"/>
      <c r="BI40" s="2315"/>
      <c r="BJ40" s="2315"/>
      <c r="BK40" s="2315"/>
      <c r="BL40" s="2315"/>
      <c r="BM40" s="2315"/>
      <c r="BN40" s="2315"/>
      <c r="BO40" s="2358">
        <f>SUM(BO31:BO38)</f>
        <v>38476.918000000005</v>
      </c>
      <c r="BP40" s="2358">
        <f>SUM(BP31:BP39)</f>
        <v>1923.8458999999998</v>
      </c>
      <c r="BQ40" s="2318"/>
      <c r="BR40" s="2246"/>
      <c r="BS40" s="2385"/>
      <c r="BT40" s="3032" t="s">
        <v>99</v>
      </c>
      <c r="BU40" s="2276">
        <v>9</v>
      </c>
      <c r="BV40" s="2276" t="s">
        <v>101</v>
      </c>
      <c r="BW40" s="2277">
        <v>43126</v>
      </c>
      <c r="BX40" s="2276">
        <v>500</v>
      </c>
      <c r="BY40" s="2276" t="s">
        <v>96</v>
      </c>
      <c r="BZ40" s="2278">
        <v>8.6999999999999993</v>
      </c>
      <c r="CA40" s="2276"/>
      <c r="CB40" s="2279">
        <v>43136</v>
      </c>
      <c r="CC40" s="2277">
        <v>43137</v>
      </c>
      <c r="CD40" s="2276">
        <v>50058</v>
      </c>
      <c r="CE40" s="2278">
        <v>504.28</v>
      </c>
      <c r="CF40" s="2280">
        <f t="shared" si="25"/>
        <v>4.2799999999999727</v>
      </c>
      <c r="CG40" s="2281">
        <f t="shared" si="26"/>
        <v>4387.235999999999</v>
      </c>
      <c r="CH40" s="2280">
        <f t="shared" si="27"/>
        <v>219.36179999999996</v>
      </c>
      <c r="CI40" s="2282"/>
      <c r="CK40" s="2590"/>
      <c r="CL40" s="2528"/>
      <c r="CM40" s="2588"/>
      <c r="CN40" s="2550"/>
      <c r="CO40" s="2551"/>
      <c r="CP40" s="2550"/>
      <c r="CQ40" s="2579"/>
      <c r="CR40" s="2552"/>
      <c r="CS40" s="2550"/>
      <c r="CT40" s="2553"/>
      <c r="CU40" s="2551"/>
      <c r="CV40" s="2550"/>
      <c r="CW40" s="2589"/>
      <c r="CX40" s="2589"/>
      <c r="CY40" s="2555"/>
      <c r="CZ40" s="2582"/>
      <c r="DA40" s="2554"/>
      <c r="DB40" s="2523"/>
      <c r="DC40" s="2248"/>
      <c r="DD40" s="4087"/>
      <c r="DE40" s="4081"/>
      <c r="DF40" s="2970"/>
      <c r="DG40" s="2970"/>
      <c r="DH40" s="2970"/>
      <c r="DI40" s="2970"/>
      <c r="DJ40" s="2970"/>
      <c r="DK40" s="4073"/>
      <c r="DL40" s="2970"/>
      <c r="DM40" s="2970"/>
      <c r="DN40" s="2970"/>
      <c r="DO40" s="2970"/>
      <c r="DP40" s="2970"/>
      <c r="DQ40" s="2970"/>
      <c r="DR40" s="2970"/>
      <c r="DS40" s="2970"/>
      <c r="DT40" s="2970"/>
      <c r="DU40" s="4409"/>
      <c r="DW40" s="2590"/>
      <c r="DX40" s="2528"/>
      <c r="DY40" s="2588"/>
      <c r="DZ40" s="2550"/>
      <c r="EA40" s="2551"/>
      <c r="EB40" s="2550"/>
      <c r="EC40" s="2579"/>
      <c r="ED40" s="2552"/>
      <c r="EE40" s="2550"/>
      <c r="EF40" s="2553"/>
      <c r="EG40" s="2551"/>
      <c r="EH40" s="2550"/>
      <c r="EI40" s="2589"/>
      <c r="EJ40" s="2589"/>
      <c r="EK40" s="2555"/>
      <c r="EL40" s="2582"/>
      <c r="EM40" s="2554"/>
      <c r="EN40" s="2523"/>
      <c r="EO40" s="2248"/>
      <c r="EP40" s="2591" t="s">
        <v>847</v>
      </c>
      <c r="EQ40" s="2511">
        <v>1</v>
      </c>
      <c r="ER40" s="2511" t="s">
        <v>36</v>
      </c>
      <c r="ES40" s="2512">
        <v>43707</v>
      </c>
      <c r="ET40" s="2511">
        <v>25.5</v>
      </c>
      <c r="EU40" s="2511" t="s">
        <v>35</v>
      </c>
      <c r="EV40" s="2511">
        <v>174.64</v>
      </c>
      <c r="EW40" s="2600"/>
      <c r="EX40" s="2592">
        <v>43710</v>
      </c>
      <c r="EY40" s="2512">
        <v>43710</v>
      </c>
      <c r="EZ40" s="2511">
        <v>13960</v>
      </c>
      <c r="FA40" s="2585">
        <v>25500</v>
      </c>
      <c r="FB40" s="2585">
        <f>(ET40*1000-FA40)</f>
        <v>0</v>
      </c>
      <c r="FC40" s="2514">
        <f>(EV40*FA40/1000)</f>
        <v>4453.32</v>
      </c>
      <c r="FD40" s="2515">
        <f>(EY40+28)</f>
        <v>43738</v>
      </c>
      <c r="FE40" s="2513">
        <f>(FC40*0.03)</f>
        <v>133.59959999999998</v>
      </c>
      <c r="FF40" s="2524"/>
    </row>
    <row r="41" spans="2:162" ht="15" thickBot="1">
      <c r="B41" s="2015" t="s">
        <v>592</v>
      </c>
      <c r="C41" s="2612">
        <f>(DA149)</f>
        <v>1329.075</v>
      </c>
      <c r="D41" s="2013">
        <f>(DA169)</f>
        <v>0</v>
      </c>
      <c r="E41" s="2013">
        <f>(DA182)</f>
        <v>1375.5959999999998</v>
      </c>
      <c r="F41" s="2013">
        <f>(DA195)</f>
        <v>1375.5959999999998</v>
      </c>
      <c r="G41" s="88">
        <f>(DA208)</f>
        <v>1375.5959999999998</v>
      </c>
      <c r="H41" s="2013">
        <f>(DA221)</f>
        <v>1375.5959999999998</v>
      </c>
      <c r="I41" s="2013">
        <f>(DA234)</f>
        <v>0</v>
      </c>
      <c r="J41" s="2013">
        <v>0</v>
      </c>
      <c r="K41" s="2013">
        <f>(DA260)</f>
        <v>1375.5959999999998</v>
      </c>
      <c r="L41" s="2013">
        <f>(DA266)</f>
        <v>133.59959999999998</v>
      </c>
      <c r="M41" s="2013">
        <f>(DA286)</f>
        <v>0</v>
      </c>
      <c r="N41" s="2674">
        <f>(DA299)</f>
        <v>0</v>
      </c>
      <c r="O41" s="3602"/>
      <c r="P41" s="2024"/>
      <c r="Q41" s="2024"/>
      <c r="R41" s="2024"/>
      <c r="S41" s="2024"/>
      <c r="T41" s="2024"/>
      <c r="U41" s="2024"/>
      <c r="V41" s="2024"/>
      <c r="W41" s="2024"/>
      <c r="X41" s="2024"/>
      <c r="Y41" s="3602"/>
      <c r="Z41" s="2024"/>
      <c r="AA41" s="2024"/>
      <c r="AB41" s="2024"/>
      <c r="AC41" s="2024"/>
      <c r="AD41" s="2024"/>
      <c r="AE41" s="2024"/>
      <c r="AF41" s="2029"/>
      <c r="AG41" s="2029"/>
      <c r="AH41" s="2029"/>
      <c r="AI41" s="2024"/>
      <c r="AJ41" s="2024"/>
      <c r="AK41" s="2024"/>
      <c r="AL41" s="2024"/>
      <c r="AM41" s="2024"/>
      <c r="AN41" s="2024"/>
      <c r="AO41" s="2024"/>
      <c r="AP41" s="2024"/>
      <c r="AQ41" s="2024"/>
      <c r="AR41" s="2024"/>
      <c r="AS41" s="2024"/>
      <c r="AT41" s="2024"/>
      <c r="AU41" s="2024"/>
      <c r="AV41" s="2024"/>
      <c r="AW41" s="2024"/>
      <c r="AX41" s="2024"/>
      <c r="AY41" s="2024"/>
      <c r="BA41" s="2246"/>
      <c r="BB41" s="2246"/>
      <c r="BC41" s="2246"/>
      <c r="BD41" s="2246"/>
      <c r="BE41" s="2246"/>
      <c r="BF41" s="2246"/>
      <c r="BG41" s="2246"/>
      <c r="BH41" s="2246"/>
      <c r="BI41" s="2246"/>
      <c r="BJ41" s="2246"/>
      <c r="BK41" s="2246"/>
      <c r="BL41" s="2246"/>
      <c r="BM41" s="2246"/>
      <c r="BN41" s="2246"/>
      <c r="BO41" s="2246"/>
      <c r="BP41" s="2246"/>
      <c r="BQ41" s="2246"/>
      <c r="BR41" s="2246"/>
      <c r="BS41" s="2385"/>
      <c r="BT41" s="3033" t="s">
        <v>99</v>
      </c>
      <c r="BU41" s="2276">
        <v>10</v>
      </c>
      <c r="BV41" s="2276" t="s">
        <v>101</v>
      </c>
      <c r="BW41" s="2277">
        <v>43126</v>
      </c>
      <c r="BX41" s="2276">
        <v>500</v>
      </c>
      <c r="BY41" s="2276" t="s">
        <v>96</v>
      </c>
      <c r="BZ41" s="2278">
        <v>8.6999999999999993</v>
      </c>
      <c r="CA41" s="2276"/>
      <c r="CB41" s="2279">
        <v>43150</v>
      </c>
      <c r="CC41" s="2277">
        <v>43152</v>
      </c>
      <c r="CD41" s="2276">
        <v>50243</v>
      </c>
      <c r="CE41" s="2278">
        <v>503.28</v>
      </c>
      <c r="CF41" s="2280">
        <f t="shared" si="25"/>
        <v>3.2799999999999727</v>
      </c>
      <c r="CG41" s="2281">
        <f t="shared" si="26"/>
        <v>4378.5359999999991</v>
      </c>
      <c r="CH41" s="2280">
        <f t="shared" si="27"/>
        <v>218.92679999999996</v>
      </c>
      <c r="CI41" s="2282"/>
      <c r="CK41" s="2556"/>
      <c r="CL41" s="2557"/>
      <c r="CM41" s="2557"/>
      <c r="CN41" s="2557"/>
      <c r="CO41" s="2557"/>
      <c r="CP41" s="2557"/>
      <c r="CQ41" s="2557"/>
      <c r="CR41" s="2557"/>
      <c r="CS41" s="2557"/>
      <c r="CT41" s="2557"/>
      <c r="CU41" s="2557"/>
      <c r="CV41" s="2557"/>
      <c r="CW41" s="2557"/>
      <c r="CX41" s="2557"/>
      <c r="CY41" s="2557"/>
      <c r="CZ41" s="2557"/>
      <c r="DA41" s="2557"/>
      <c r="DB41" s="2523"/>
      <c r="DC41" s="2248"/>
      <c r="DD41" s="2563"/>
      <c r="DE41" s="4082"/>
      <c r="DF41" s="2560"/>
      <c r="DG41" s="2560"/>
      <c r="DH41" s="2560"/>
      <c r="DI41" s="2560"/>
      <c r="DJ41" s="2560"/>
      <c r="DK41" s="2611"/>
      <c r="DL41" s="2560"/>
      <c r="DM41" s="2560"/>
      <c r="DN41" s="2560"/>
      <c r="DO41" s="2560"/>
      <c r="DP41" s="2560"/>
      <c r="DQ41" s="2560"/>
      <c r="DR41" s="2560"/>
      <c r="DS41" s="2560"/>
      <c r="DT41" s="2560"/>
      <c r="DU41" s="4410"/>
      <c r="DW41" s="2556"/>
      <c r="DX41" s="2557"/>
      <c r="DY41" s="2557"/>
      <c r="DZ41" s="2557"/>
      <c r="EA41" s="2557"/>
      <c r="EB41" s="2557"/>
      <c r="EC41" s="2557"/>
      <c r="ED41" s="2557"/>
      <c r="EE41" s="2557"/>
      <c r="EF41" s="2557"/>
      <c r="EG41" s="2557"/>
      <c r="EH41" s="2557"/>
      <c r="EI41" s="2557"/>
      <c r="EJ41" s="2557"/>
      <c r="EK41" s="2557"/>
      <c r="EL41" s="2557"/>
      <c r="EM41" s="2557"/>
      <c r="EN41" s="2523"/>
      <c r="EO41" s="2248"/>
      <c r="EP41" s="3555" t="s">
        <v>847</v>
      </c>
      <c r="EQ41" s="3556">
        <v>2</v>
      </c>
      <c r="ER41" s="3556" t="s">
        <v>36</v>
      </c>
      <c r="ES41" s="3336">
        <v>43732</v>
      </c>
      <c r="ET41" s="3556">
        <v>51</v>
      </c>
      <c r="EU41" s="3556" t="s">
        <v>35</v>
      </c>
      <c r="EV41" s="3556">
        <v>174.64</v>
      </c>
      <c r="EW41" s="3557"/>
      <c r="EX41" s="3558">
        <v>43734</v>
      </c>
      <c r="EY41" s="3336">
        <v>43734</v>
      </c>
      <c r="EZ41" s="3556"/>
      <c r="FA41" s="3340">
        <v>51000</v>
      </c>
      <c r="FB41" s="3340">
        <f>(ET41*1000-FA41)</f>
        <v>0</v>
      </c>
      <c r="FC41" s="3223">
        <f>(EV41*FA41/1000)</f>
        <v>8906.64</v>
      </c>
      <c r="FD41" s="3224">
        <f>(EY41+28)</f>
        <v>43762</v>
      </c>
      <c r="FE41" s="3225">
        <f>(FC41*0.03)</f>
        <v>267.19919999999996</v>
      </c>
      <c r="FF41" s="2525"/>
    </row>
    <row r="42" spans="2:162" ht="24" thickBot="1">
      <c r="B42" s="2015"/>
      <c r="C42" s="2612"/>
      <c r="D42" s="2013"/>
      <c r="E42" s="2013"/>
      <c r="F42" s="2013"/>
      <c r="G42" s="2013"/>
      <c r="H42" s="2013"/>
      <c r="I42" s="2013"/>
      <c r="J42" s="2013"/>
      <c r="K42" s="2013"/>
      <c r="L42" s="2013"/>
      <c r="M42" s="2013"/>
      <c r="N42" s="2674"/>
      <c r="O42" s="3602"/>
      <c r="P42" s="2028" t="s">
        <v>562</v>
      </c>
      <c r="Q42" s="2024"/>
      <c r="R42" s="2024"/>
      <c r="S42" s="2024"/>
      <c r="T42" s="2024"/>
      <c r="U42" s="2024"/>
      <c r="V42" s="2024"/>
      <c r="W42" s="2024"/>
      <c r="X42" s="2024"/>
      <c r="Y42" s="3602"/>
      <c r="Z42" s="2024"/>
      <c r="AA42" s="2024"/>
      <c r="AB42" s="2024"/>
      <c r="AC42" s="2024"/>
      <c r="AD42" s="2024"/>
      <c r="AE42" s="2024"/>
      <c r="AF42" s="2029"/>
      <c r="AG42" s="2029"/>
      <c r="AH42" s="2029"/>
      <c r="AI42" s="2029"/>
      <c r="AJ42" s="2153" t="s">
        <v>722</v>
      </c>
      <c r="AK42" s="2024" t="s">
        <v>735</v>
      </c>
      <c r="AL42" s="2024"/>
      <c r="AM42" s="2024"/>
      <c r="AN42" s="2024"/>
      <c r="AO42" s="2024"/>
      <c r="AP42" s="2024" t="s">
        <v>813</v>
      </c>
      <c r="AQ42" s="2024"/>
      <c r="AR42" s="2024"/>
      <c r="AS42" s="2154"/>
      <c r="AT42" s="2024"/>
      <c r="AU42" s="2024"/>
      <c r="AV42" s="2130"/>
      <c r="AW42" s="2024"/>
      <c r="AX42" s="2024"/>
      <c r="AY42" s="2024"/>
      <c r="BA42" s="2250" t="s">
        <v>548</v>
      </c>
      <c r="BB42" s="2246"/>
      <c r="BC42" s="2246"/>
      <c r="BD42" s="2246"/>
      <c r="BE42" s="2246"/>
      <c r="BF42" s="2246"/>
      <c r="BG42" s="2246"/>
      <c r="BH42" s="2246"/>
      <c r="BI42" s="2246"/>
      <c r="BJ42" s="2246"/>
      <c r="BK42" s="2246"/>
      <c r="BL42" s="2246"/>
      <c r="BM42" s="2246"/>
      <c r="BN42" s="2246"/>
      <c r="BO42" s="2246"/>
      <c r="BP42" s="2246"/>
      <c r="BQ42" s="2246"/>
      <c r="BR42" s="2246"/>
      <c r="BS42" s="2385"/>
      <c r="BT42" s="3032" t="s">
        <v>99</v>
      </c>
      <c r="BU42" s="2276">
        <v>11</v>
      </c>
      <c r="BV42" s="2276" t="s">
        <v>101</v>
      </c>
      <c r="BW42" s="2277">
        <v>43126</v>
      </c>
      <c r="BX42" s="2276">
        <v>500</v>
      </c>
      <c r="BY42" s="2276" t="s">
        <v>96</v>
      </c>
      <c r="BZ42" s="2278">
        <v>9.1300000000000008</v>
      </c>
      <c r="CA42" s="2276"/>
      <c r="CB42" s="2279">
        <v>43164</v>
      </c>
      <c r="CC42" s="2277">
        <v>43161</v>
      </c>
      <c r="CD42" s="2276">
        <v>50345</v>
      </c>
      <c r="CE42" s="2278">
        <v>500</v>
      </c>
      <c r="CF42" s="2280">
        <f>(CE42-BX42)</f>
        <v>0</v>
      </c>
      <c r="CG42" s="2281">
        <f>(CE42*BZ42)</f>
        <v>4565</v>
      </c>
      <c r="CH42" s="2280">
        <f t="shared" si="27"/>
        <v>228.25</v>
      </c>
      <c r="CI42" s="2282"/>
      <c r="CK42" s="2556"/>
      <c r="CL42" s="2557"/>
      <c r="CM42" s="2557"/>
      <c r="CN42" s="2557"/>
      <c r="CO42" s="2557"/>
      <c r="CP42" s="2557"/>
      <c r="CQ42" s="2557"/>
      <c r="CR42" s="2557"/>
      <c r="CS42" s="2557"/>
      <c r="CT42" s="2557"/>
      <c r="CU42" s="2557"/>
      <c r="CV42" s="2557"/>
      <c r="CW42" s="2557"/>
      <c r="CX42" s="2557"/>
      <c r="CY42" s="2557"/>
      <c r="CZ42" s="2557"/>
      <c r="DA42" s="2557"/>
      <c r="DB42" s="2523"/>
      <c r="DC42" s="2248"/>
      <c r="DD42" s="2248"/>
      <c r="DE42" s="4100"/>
      <c r="DF42" s="4101"/>
      <c r="DG42" s="4100"/>
      <c r="DH42" s="4102"/>
      <c r="DI42" s="4103"/>
      <c r="DJ42" s="4100"/>
      <c r="DK42" s="4104"/>
      <c r="DL42" s="4105"/>
      <c r="DM42" s="4106"/>
      <c r="DN42" s="4102"/>
      <c r="DO42" s="4100"/>
      <c r="DP42" s="4104"/>
      <c r="DQ42" s="4104"/>
      <c r="DR42" s="4107"/>
      <c r="DS42" s="4102"/>
      <c r="DT42" s="4104"/>
      <c r="DU42" s="4108"/>
      <c r="DW42" s="2556"/>
      <c r="DX42" s="2557"/>
      <c r="DY42" s="2557"/>
      <c r="DZ42" s="2557"/>
      <c r="EA42" s="2557"/>
      <c r="EB42" s="2557"/>
      <c r="EC42" s="2557"/>
      <c r="ED42" s="2557"/>
      <c r="EE42" s="2557"/>
      <c r="EF42" s="2557"/>
      <c r="EG42" s="2557"/>
      <c r="EH42" s="2557"/>
      <c r="EI42" s="2557"/>
      <c r="EJ42" s="2557"/>
      <c r="EK42" s="2557"/>
      <c r="EL42" s="2557"/>
      <c r="EM42" s="2557"/>
      <c r="EN42" s="2523"/>
      <c r="EO42" s="2248"/>
      <c r="EP42" s="2574"/>
      <c r="EQ42" s="2596"/>
      <c r="ER42" s="2596"/>
      <c r="ES42" s="2597"/>
      <c r="ET42" s="2596"/>
      <c r="EU42" s="2596"/>
      <c r="EV42" s="2596"/>
      <c r="EW42" s="2601"/>
      <c r="EX42" s="2584"/>
      <c r="EY42" s="2597"/>
      <c r="EZ42" s="2596"/>
      <c r="FA42" s="2598"/>
      <c r="FB42" s="2598"/>
      <c r="FC42" s="2577"/>
      <c r="FD42" s="2575"/>
      <c r="FE42" s="2576"/>
      <c r="FF42" s="2525"/>
    </row>
    <row r="43" spans="2:162">
      <c r="B43" s="2015" t="s">
        <v>593</v>
      </c>
      <c r="C43" s="2831">
        <f>(BP238)</f>
        <v>273.6936</v>
      </c>
      <c r="D43" s="2013">
        <f>(BP251)</f>
        <v>1169.7897</v>
      </c>
      <c r="E43" s="2013">
        <f>(BP260)</f>
        <v>709.27920000000006</v>
      </c>
      <c r="F43" s="2013">
        <f>(BP274)</f>
        <v>1503.7965000000002</v>
      </c>
      <c r="G43" s="2013">
        <f>(BP284)</f>
        <v>801.39179999999988</v>
      </c>
      <c r="H43" s="2013">
        <f>(BP298)</f>
        <v>1599.4658000000002</v>
      </c>
      <c r="I43" s="2013">
        <f>(BP309)</f>
        <v>1340.0944</v>
      </c>
      <c r="J43" s="2013">
        <f>(BP321)</f>
        <v>2790.0275199999996</v>
      </c>
      <c r="K43" s="2013">
        <f>(BP329)</f>
        <v>1105.2729400000001</v>
      </c>
      <c r="L43" s="2013">
        <f>(BP342)</f>
        <v>0</v>
      </c>
      <c r="M43" s="2013">
        <f>(BP352)</f>
        <v>928.39838999999995</v>
      </c>
      <c r="N43" s="2674">
        <f>(BP365)</f>
        <v>0</v>
      </c>
      <c r="O43" s="3602"/>
      <c r="P43" s="2030"/>
      <c r="Q43" s="2031"/>
      <c r="R43" s="2031"/>
      <c r="S43" s="6040" t="s">
        <v>14</v>
      </c>
      <c r="T43" s="6040" t="s">
        <v>12</v>
      </c>
      <c r="U43" s="6040"/>
      <c r="V43" s="2031"/>
      <c r="W43" s="6040" t="s">
        <v>15</v>
      </c>
      <c r="X43" s="6040" t="s">
        <v>16</v>
      </c>
      <c r="Y43" s="6040" t="s">
        <v>12</v>
      </c>
      <c r="Z43" s="6040" t="s">
        <v>12</v>
      </c>
      <c r="AA43" s="2031"/>
      <c r="AB43" s="2031"/>
      <c r="AC43" s="2031"/>
      <c r="AD43" s="2031"/>
      <c r="AE43" s="6040" t="s">
        <v>17</v>
      </c>
      <c r="AF43" s="6040"/>
      <c r="AG43" s="6032"/>
      <c r="AH43" s="2029"/>
      <c r="AI43" s="2930"/>
      <c r="AJ43" s="2911"/>
      <c r="AK43" s="2131"/>
      <c r="AL43" s="2132" t="s">
        <v>14</v>
      </c>
      <c r="AM43" s="2132" t="s">
        <v>12</v>
      </c>
      <c r="AN43" s="2132"/>
      <c r="AO43" s="2133"/>
      <c r="AP43" s="2132" t="s">
        <v>15</v>
      </c>
      <c r="AQ43" s="2132" t="s">
        <v>16</v>
      </c>
      <c r="AR43" s="2132" t="s">
        <v>12</v>
      </c>
      <c r="AS43" s="2132" t="s">
        <v>12</v>
      </c>
      <c r="AT43" s="2133"/>
      <c r="AU43" s="2133"/>
      <c r="AV43" s="2133"/>
      <c r="AW43" s="2133"/>
      <c r="AX43" s="2132" t="s">
        <v>17</v>
      </c>
      <c r="AY43" s="2134"/>
      <c r="BA43" s="2251"/>
      <c r="BB43" s="2252"/>
      <c r="BC43" s="2252"/>
      <c r="BD43" s="2253" t="s">
        <v>14</v>
      </c>
      <c r="BE43" s="2253" t="s">
        <v>12</v>
      </c>
      <c r="BF43" s="2253"/>
      <c r="BG43" s="2252"/>
      <c r="BH43" s="2253" t="s">
        <v>15</v>
      </c>
      <c r="BI43" s="2253" t="s">
        <v>16</v>
      </c>
      <c r="BJ43" s="2253" t="s">
        <v>12</v>
      </c>
      <c r="BK43" s="2253" t="s">
        <v>12</v>
      </c>
      <c r="BL43" s="2252"/>
      <c r="BM43" s="2252"/>
      <c r="BN43" s="2252"/>
      <c r="BO43" s="2252"/>
      <c r="BP43" s="2253" t="s">
        <v>17</v>
      </c>
      <c r="BQ43" s="2254"/>
      <c r="BR43" s="2246"/>
      <c r="BS43" s="2385"/>
      <c r="BT43" s="3032" t="s">
        <v>99</v>
      </c>
      <c r="BU43" s="2276">
        <v>12</v>
      </c>
      <c r="BV43" s="2276" t="s">
        <v>101</v>
      </c>
      <c r="BW43" s="2277">
        <v>43126</v>
      </c>
      <c r="BX43" s="2276">
        <v>500</v>
      </c>
      <c r="BY43" s="2276" t="s">
        <v>96</v>
      </c>
      <c r="BZ43" s="2278">
        <v>9.1300000000000008</v>
      </c>
      <c r="CA43" s="2276"/>
      <c r="CB43" s="2279">
        <v>43178</v>
      </c>
      <c r="CC43" s="2277">
        <v>43174</v>
      </c>
      <c r="CD43" s="2276">
        <v>50496</v>
      </c>
      <c r="CE43" s="2278">
        <v>500</v>
      </c>
      <c r="CF43" s="2280">
        <f>(CE43-BX43)</f>
        <v>0</v>
      </c>
      <c r="CG43" s="2281">
        <f>(CE43*BZ43)</f>
        <v>4565</v>
      </c>
      <c r="CH43" s="2280">
        <f t="shared" si="27"/>
        <v>228.25</v>
      </c>
      <c r="CI43" s="2282"/>
      <c r="CK43" s="2556"/>
      <c r="CL43" s="2557"/>
      <c r="CM43" s="2557"/>
      <c r="CN43" s="2557"/>
      <c r="CO43" s="2557"/>
      <c r="CP43" s="2557"/>
      <c r="CQ43" s="2557"/>
      <c r="CR43" s="2557"/>
      <c r="CS43" s="2557"/>
      <c r="CT43" s="2557"/>
      <c r="CU43" s="2557"/>
      <c r="CV43" s="2557"/>
      <c r="CW43" s="2557"/>
      <c r="CX43" s="2557"/>
      <c r="CY43" s="2557"/>
      <c r="CZ43" s="2557"/>
      <c r="DA43" s="2557"/>
      <c r="DB43" s="2523"/>
      <c r="DC43" s="2248"/>
      <c r="DD43" s="2248"/>
      <c r="DE43" s="4109"/>
      <c r="DF43" s="4110"/>
      <c r="DG43" s="4110"/>
      <c r="DH43" s="4111"/>
      <c r="DI43" s="4110"/>
      <c r="DJ43" s="4110"/>
      <c r="DK43" s="4112"/>
      <c r="DL43" s="4113"/>
      <c r="DM43" s="4114"/>
      <c r="DN43" s="4111"/>
      <c r="DO43" s="4110"/>
      <c r="DP43" s="4115"/>
      <c r="DQ43" s="4115"/>
      <c r="DR43" s="4116"/>
      <c r="DS43" s="4117"/>
      <c r="DT43" s="4118"/>
      <c r="DU43" s="4108"/>
      <c r="DW43" s="2556"/>
      <c r="DX43" s="2557"/>
      <c r="DY43" s="2557"/>
      <c r="DZ43" s="2557"/>
      <c r="EA43" s="2557"/>
      <c r="EB43" s="2557"/>
      <c r="EC43" s="2557"/>
      <c r="ED43" s="2557"/>
      <c r="EE43" s="2557"/>
      <c r="EF43" s="2557"/>
      <c r="EG43" s="2557"/>
      <c r="EH43" s="2557"/>
      <c r="EI43" s="2557"/>
      <c r="EJ43" s="2557"/>
      <c r="EK43" s="2557"/>
      <c r="EL43" s="2557"/>
      <c r="EM43" s="2557"/>
      <c r="EN43" s="2523"/>
      <c r="EO43" s="2248"/>
      <c r="EP43" s="2574"/>
      <c r="EQ43" s="2602"/>
      <c r="ER43" s="2602"/>
      <c r="ES43" s="2597"/>
      <c r="ET43" s="2602"/>
      <c r="EU43" s="2602"/>
      <c r="EV43" s="2596"/>
      <c r="EW43" s="2603"/>
      <c r="EX43" s="2593"/>
      <c r="EY43" s="2597"/>
      <c r="EZ43" s="2602"/>
      <c r="FA43" s="2598"/>
      <c r="FB43" s="2598"/>
      <c r="FC43" s="2577"/>
      <c r="FD43" s="2575"/>
      <c r="FE43" s="2576"/>
      <c r="FF43" s="2525"/>
    </row>
    <row r="44" spans="2:162" ht="24" thickBot="1">
      <c r="B44" s="3130"/>
      <c r="C44" s="338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339"/>
      <c r="O44" s="3602"/>
      <c r="P44" s="2032" t="s">
        <v>3</v>
      </c>
      <c r="Q44" s="2033" t="s">
        <v>4</v>
      </c>
      <c r="R44" s="6033" t="s">
        <v>18</v>
      </c>
      <c r="S44" s="6033" t="s">
        <v>19</v>
      </c>
      <c r="T44" s="6033" t="s">
        <v>19</v>
      </c>
      <c r="U44" s="6033" t="s">
        <v>20</v>
      </c>
      <c r="V44" s="6033" t="s">
        <v>21</v>
      </c>
      <c r="W44" s="6033" t="s">
        <v>22</v>
      </c>
      <c r="X44" s="6033" t="s">
        <v>19</v>
      </c>
      <c r="Y44" s="6033" t="s">
        <v>23</v>
      </c>
      <c r="Z44" s="6033" t="s">
        <v>23</v>
      </c>
      <c r="AA44" s="6033" t="s">
        <v>24</v>
      </c>
      <c r="AB44" s="6033" t="s">
        <v>20</v>
      </c>
      <c r="AC44" s="6033" t="s">
        <v>25</v>
      </c>
      <c r="AD44" s="6033" t="s">
        <v>0</v>
      </c>
      <c r="AE44" s="6033" t="s">
        <v>11</v>
      </c>
      <c r="AF44" s="6033" t="s">
        <v>26</v>
      </c>
      <c r="AG44" s="6032"/>
      <c r="AH44" s="2029"/>
      <c r="AI44" s="2804"/>
      <c r="AJ44" s="2912" t="s">
        <v>4</v>
      </c>
      <c r="AK44" s="2135" t="s">
        <v>18</v>
      </c>
      <c r="AL44" s="2033" t="s">
        <v>19</v>
      </c>
      <c r="AM44" s="2033" t="s">
        <v>19</v>
      </c>
      <c r="AN44" s="2033" t="s">
        <v>20</v>
      </c>
      <c r="AO44" s="2033" t="s">
        <v>21</v>
      </c>
      <c r="AP44" s="2033" t="s">
        <v>22</v>
      </c>
      <c r="AQ44" s="2033" t="s">
        <v>19</v>
      </c>
      <c r="AR44" s="2033" t="s">
        <v>23</v>
      </c>
      <c r="AS44" s="2033" t="s">
        <v>23</v>
      </c>
      <c r="AT44" s="2033" t="s">
        <v>24</v>
      </c>
      <c r="AU44" s="2033" t="s">
        <v>20</v>
      </c>
      <c r="AV44" s="2033" t="s">
        <v>25</v>
      </c>
      <c r="AW44" s="2033" t="s">
        <v>0</v>
      </c>
      <c r="AX44" s="2033" t="s">
        <v>11</v>
      </c>
      <c r="AY44" s="2136" t="s">
        <v>26</v>
      </c>
      <c r="BA44" s="2255" t="s">
        <v>3</v>
      </c>
      <c r="BB44" s="2256" t="s">
        <v>4</v>
      </c>
      <c r="BC44" s="2257" t="s">
        <v>18</v>
      </c>
      <c r="BD44" s="2257" t="s">
        <v>19</v>
      </c>
      <c r="BE44" s="2257" t="s">
        <v>19</v>
      </c>
      <c r="BF44" s="2257" t="s">
        <v>20</v>
      </c>
      <c r="BG44" s="2257" t="s">
        <v>21</v>
      </c>
      <c r="BH44" s="2257" t="s">
        <v>22</v>
      </c>
      <c r="BI44" s="2257" t="s">
        <v>19</v>
      </c>
      <c r="BJ44" s="2257" t="s">
        <v>23</v>
      </c>
      <c r="BK44" s="2257" t="s">
        <v>23</v>
      </c>
      <c r="BL44" s="2257" t="s">
        <v>24</v>
      </c>
      <c r="BM44" s="2257" t="s">
        <v>20</v>
      </c>
      <c r="BN44" s="2257" t="s">
        <v>25</v>
      </c>
      <c r="BO44" s="2257" t="s">
        <v>0</v>
      </c>
      <c r="BP44" s="2257" t="s">
        <v>11</v>
      </c>
      <c r="BQ44" s="2257" t="s">
        <v>26</v>
      </c>
      <c r="BR44" s="2246"/>
      <c r="BS44" s="2385"/>
      <c r="BT44" s="3032" t="s">
        <v>99</v>
      </c>
      <c r="BU44" s="2276">
        <v>13</v>
      </c>
      <c r="BV44" s="2276" t="s">
        <v>101</v>
      </c>
      <c r="BW44" s="2277">
        <v>43126</v>
      </c>
      <c r="BX44" s="2276">
        <v>500</v>
      </c>
      <c r="BY44" s="2276" t="s">
        <v>96</v>
      </c>
      <c r="BZ44" s="2278">
        <v>9.1300000000000008</v>
      </c>
      <c r="CA44" s="2276"/>
      <c r="CB44" s="2279">
        <v>43220</v>
      </c>
      <c r="CC44" s="2277">
        <f>(CB44)</f>
        <v>43220</v>
      </c>
      <c r="CD44" s="2276">
        <v>50997</v>
      </c>
      <c r="CE44" s="2278">
        <v>506.2</v>
      </c>
      <c r="CF44" s="2280">
        <f t="shared" ref="CF44:CF54" si="29">(CE44-BX44)</f>
        <v>6.1999999999999886</v>
      </c>
      <c r="CG44" s="2281">
        <f t="shared" ref="CG44:CG54" si="30">(CE44*BZ44)</f>
        <v>4621.6060000000007</v>
      </c>
      <c r="CH44" s="2280">
        <f t="shared" ref="CH44:CH75" si="31">(CG44*0.05)</f>
        <v>231.08030000000005</v>
      </c>
      <c r="CI44" s="2282"/>
      <c r="CK44" s="2556"/>
      <c r="CL44" s="2557"/>
      <c r="CM44" s="2557"/>
      <c r="CN44" s="2557"/>
      <c r="CO44" s="2557"/>
      <c r="CP44" s="2557"/>
      <c r="CQ44" s="2557"/>
      <c r="CR44" s="2557"/>
      <c r="CS44" s="2557"/>
      <c r="CT44" s="2557"/>
      <c r="CU44" s="2557"/>
      <c r="CV44" s="2557"/>
      <c r="CW44" s="2557"/>
      <c r="CX44" s="2557"/>
      <c r="CY44" s="2557"/>
      <c r="CZ44" s="2557"/>
      <c r="DA44" s="2557"/>
      <c r="DB44" s="2523"/>
      <c r="DC44" s="2248"/>
      <c r="DD44" s="2248"/>
      <c r="DE44" s="2599" t="s">
        <v>845</v>
      </c>
      <c r="DF44" s="2248" t="s">
        <v>1275</v>
      </c>
      <c r="DG44" s="2248"/>
      <c r="DH44" s="2248"/>
      <c r="DI44" s="2489"/>
      <c r="DJ44" s="2248"/>
      <c r="DK44" s="2248"/>
      <c r="DL44" s="2248"/>
      <c r="DM44" s="2248"/>
      <c r="DN44" s="2248"/>
      <c r="DO44" s="2248"/>
      <c r="DP44" s="2248"/>
      <c r="DQ44" s="2248"/>
      <c r="DR44" s="2248"/>
      <c r="DS44" s="2248"/>
      <c r="DT44" s="2248"/>
      <c r="DU44" s="2248"/>
      <c r="DW44" s="2556"/>
      <c r="DX44" s="2557"/>
      <c r="DY44" s="2557"/>
      <c r="DZ44" s="2557"/>
      <c r="EA44" s="2557"/>
      <c r="EB44" s="2557"/>
      <c r="EC44" s="2557"/>
      <c r="ED44" s="2557"/>
      <c r="EE44" s="2557"/>
      <c r="EF44" s="2557"/>
      <c r="EG44" s="2557"/>
      <c r="EH44" s="2557"/>
      <c r="EI44" s="2557"/>
      <c r="EJ44" s="2557"/>
      <c r="EK44" s="2557"/>
      <c r="EL44" s="2557"/>
      <c r="EM44" s="2557"/>
      <c r="EN44" s="2523"/>
      <c r="EO44" s="2248"/>
      <c r="EP44" s="2574"/>
      <c r="EQ44" s="2602"/>
      <c r="ER44" s="2602"/>
      <c r="ES44" s="2597"/>
      <c r="ET44" s="2602"/>
      <c r="EU44" s="2602"/>
      <c r="EV44" s="2596"/>
      <c r="EW44" s="2603"/>
      <c r="EX44" s="2593"/>
      <c r="EY44" s="2597"/>
      <c r="EZ44" s="2602"/>
      <c r="FA44" s="2598"/>
      <c r="FB44" s="2598"/>
      <c r="FC44" s="2577"/>
      <c r="FD44" s="2575"/>
      <c r="FE44" s="2576"/>
      <c r="FF44" s="2525"/>
    </row>
    <row r="45" spans="2:162" ht="15" thickBot="1">
      <c r="B45" s="2015"/>
      <c r="C45" s="338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339"/>
      <c r="O45" s="3602"/>
      <c r="P45" s="2034"/>
      <c r="Q45" s="2035"/>
      <c r="R45" s="2035"/>
      <c r="S45" s="6035" t="s">
        <v>3</v>
      </c>
      <c r="T45" s="6035" t="s">
        <v>18</v>
      </c>
      <c r="U45" s="6035"/>
      <c r="V45" s="2035"/>
      <c r="W45" s="6035" t="s">
        <v>21</v>
      </c>
      <c r="X45" s="6035" t="s">
        <v>3</v>
      </c>
      <c r="Y45" s="6035" t="s">
        <v>27</v>
      </c>
      <c r="Z45" s="6035" t="s">
        <v>28</v>
      </c>
      <c r="AA45" s="2035"/>
      <c r="AB45" s="2035"/>
      <c r="AC45" s="2035"/>
      <c r="AD45" s="2035"/>
      <c r="AE45" s="6035" t="s">
        <v>30</v>
      </c>
      <c r="AF45" s="6033"/>
      <c r="AG45" s="6032"/>
      <c r="AH45" s="2029"/>
      <c r="AI45" s="2931"/>
      <c r="AJ45" s="2913"/>
      <c r="AK45" s="2137"/>
      <c r="AL45" s="2033" t="s">
        <v>3</v>
      </c>
      <c r="AM45" s="2033" t="s">
        <v>18</v>
      </c>
      <c r="AN45" s="2033"/>
      <c r="AO45" s="2138"/>
      <c r="AP45" s="2033" t="s">
        <v>21</v>
      </c>
      <c r="AQ45" s="2033" t="s">
        <v>3</v>
      </c>
      <c r="AR45" s="2033" t="s">
        <v>27</v>
      </c>
      <c r="AS45" s="2033" t="s">
        <v>28</v>
      </c>
      <c r="AT45" s="2138"/>
      <c r="AU45" s="2138"/>
      <c r="AV45" s="2138"/>
      <c r="AW45" s="2138"/>
      <c r="AX45" s="2033" t="s">
        <v>30</v>
      </c>
      <c r="AY45" s="2136"/>
      <c r="BA45" s="2258"/>
      <c r="BB45" s="2259"/>
      <c r="BC45" s="2259"/>
      <c r="BD45" s="2260" t="s">
        <v>3</v>
      </c>
      <c r="BE45" s="2260" t="s">
        <v>18</v>
      </c>
      <c r="BF45" s="2260"/>
      <c r="BG45" s="2259"/>
      <c r="BH45" s="2260" t="s">
        <v>21</v>
      </c>
      <c r="BI45" s="2260" t="s">
        <v>3</v>
      </c>
      <c r="BJ45" s="2260" t="s">
        <v>27</v>
      </c>
      <c r="BK45" s="2260" t="s">
        <v>28</v>
      </c>
      <c r="BL45" s="2259"/>
      <c r="BM45" s="2259"/>
      <c r="BN45" s="2259"/>
      <c r="BO45" s="2259"/>
      <c r="BP45" s="2260" t="s">
        <v>30</v>
      </c>
      <c r="BQ45" s="2256"/>
      <c r="BR45" s="2246"/>
      <c r="BS45" s="2385"/>
      <c r="BT45" s="3032" t="s">
        <v>99</v>
      </c>
      <c r="BU45" s="2276">
        <v>14</v>
      </c>
      <c r="BV45" s="2276" t="s">
        <v>101</v>
      </c>
      <c r="BW45" s="2277">
        <v>43126</v>
      </c>
      <c r="BX45" s="2276">
        <v>500</v>
      </c>
      <c r="BY45" s="2276" t="s">
        <v>96</v>
      </c>
      <c r="BZ45" s="2278">
        <v>9.1300000000000008</v>
      </c>
      <c r="CA45" s="2276"/>
      <c r="CB45" s="2279">
        <v>43243</v>
      </c>
      <c r="CC45" s="2277">
        <f>(CB45)</f>
        <v>43243</v>
      </c>
      <c r="CD45" s="2276">
        <v>51442</v>
      </c>
      <c r="CE45" s="2278">
        <v>500</v>
      </c>
      <c r="CF45" s="2280">
        <f t="shared" si="29"/>
        <v>0</v>
      </c>
      <c r="CG45" s="2281">
        <f t="shared" si="30"/>
        <v>4565</v>
      </c>
      <c r="CH45" s="2280">
        <f t="shared" si="31"/>
        <v>228.25</v>
      </c>
      <c r="CI45" s="2282"/>
      <c r="CK45" s="2556"/>
      <c r="CL45" s="2557"/>
      <c r="CM45" s="2557"/>
      <c r="CN45" s="2557"/>
      <c r="CO45" s="2557"/>
      <c r="CP45" s="2557"/>
      <c r="CQ45" s="2557"/>
      <c r="CR45" s="2557"/>
      <c r="CS45" s="2557"/>
      <c r="CT45" s="2557"/>
      <c r="CU45" s="2557"/>
      <c r="CV45" s="2557"/>
      <c r="CW45" s="2557"/>
      <c r="CX45" s="2557"/>
      <c r="CY45" s="2557"/>
      <c r="CZ45" s="2557"/>
      <c r="DA45" s="2557"/>
      <c r="DB45" s="2523"/>
      <c r="DC45" s="2248"/>
      <c r="DD45" s="4084"/>
      <c r="DE45" s="4074"/>
      <c r="DF45" s="2495"/>
      <c r="DG45" s="2496" t="s">
        <v>14</v>
      </c>
      <c r="DH45" s="2496" t="s">
        <v>12</v>
      </c>
      <c r="DI45" s="2496"/>
      <c r="DJ45" s="2497"/>
      <c r="DK45" s="2496" t="s">
        <v>15</v>
      </c>
      <c r="DL45" s="2496" t="s">
        <v>16</v>
      </c>
      <c r="DM45" s="2496" t="s">
        <v>12</v>
      </c>
      <c r="DN45" s="2496" t="s">
        <v>12</v>
      </c>
      <c r="DO45" s="2497"/>
      <c r="DP45" s="2497"/>
      <c r="DQ45" s="2497"/>
      <c r="DR45" s="2497"/>
      <c r="DS45" s="2496" t="s">
        <v>12</v>
      </c>
      <c r="DT45" s="2496" t="s">
        <v>17</v>
      </c>
      <c r="DU45" s="2498"/>
      <c r="DW45" s="2556"/>
      <c r="DX45" s="2557"/>
      <c r="DY45" s="2557"/>
      <c r="DZ45" s="2557"/>
      <c r="EA45" s="2557"/>
      <c r="EB45" s="2557"/>
      <c r="EC45" s="2557"/>
      <c r="ED45" s="2557"/>
      <c r="EE45" s="2557"/>
      <c r="EF45" s="2557"/>
      <c r="EG45" s="2557"/>
      <c r="EH45" s="2557"/>
      <c r="EI45" s="2557"/>
      <c r="EJ45" s="2557"/>
      <c r="EK45" s="2557"/>
      <c r="EL45" s="2557"/>
      <c r="EM45" s="2557"/>
      <c r="EN45" s="2523"/>
      <c r="EO45" s="2248"/>
      <c r="EP45" s="2574"/>
      <c r="EQ45" s="2602"/>
      <c r="ER45" s="2602"/>
      <c r="ES45" s="2597"/>
      <c r="ET45" s="2602"/>
      <c r="EU45" s="2602"/>
      <c r="EV45" s="2596"/>
      <c r="EW45" s="2603"/>
      <c r="EX45" s="2593"/>
      <c r="EY45" s="2597"/>
      <c r="EZ45" s="2602"/>
      <c r="FA45" s="2598"/>
      <c r="FB45" s="2598"/>
      <c r="FC45" s="2577"/>
      <c r="FD45" s="2575"/>
      <c r="FE45" s="2576"/>
      <c r="FF45" s="2558"/>
    </row>
    <row r="46" spans="2:162">
      <c r="B46" s="2015"/>
      <c r="C46" s="2612"/>
      <c r="D46" s="2013"/>
      <c r="E46" s="2013"/>
      <c r="F46" s="2013"/>
      <c r="G46" s="2013"/>
      <c r="H46" s="2013"/>
      <c r="I46" s="2013"/>
      <c r="J46" s="2013"/>
      <c r="K46" s="2013"/>
      <c r="L46" s="2013"/>
      <c r="M46" s="2013"/>
      <c r="N46" s="2674"/>
      <c r="O46" s="2024"/>
      <c r="P46" s="2036" t="s">
        <v>893</v>
      </c>
      <c r="Q46" s="2037" t="s">
        <v>436</v>
      </c>
      <c r="R46" s="2038">
        <v>9</v>
      </c>
      <c r="S46" s="2039">
        <v>3170</v>
      </c>
      <c r="T46" s="2040">
        <v>42807</v>
      </c>
      <c r="U46" s="2041">
        <v>130</v>
      </c>
      <c r="V46" s="2039" t="s">
        <v>35</v>
      </c>
      <c r="W46" s="2042">
        <v>260</v>
      </c>
      <c r="X46" s="2043"/>
      <c r="Y46" s="2044">
        <v>42814</v>
      </c>
      <c r="Z46" s="2040">
        <v>42812</v>
      </c>
      <c r="AA46" s="2039">
        <v>9429</v>
      </c>
      <c r="AB46" s="2041">
        <v>130000</v>
      </c>
      <c r="AC46" s="2041">
        <f>(AB46-U46*1000)</f>
        <v>0</v>
      </c>
      <c r="AD46" s="2045">
        <f>(AB46*W46/1000)</f>
        <v>33800</v>
      </c>
      <c r="AE46" s="2042">
        <f>(AD46*0.05)</f>
        <v>1690</v>
      </c>
      <c r="AF46" s="2046" t="s">
        <v>479</v>
      </c>
      <c r="AG46" s="3219"/>
      <c r="AH46" s="3219"/>
      <c r="AI46" s="2935"/>
      <c r="AJ46" s="2658" t="s">
        <v>717</v>
      </c>
      <c r="AK46" s="2198">
        <v>1</v>
      </c>
      <c r="AL46" s="2122" t="s">
        <v>36</v>
      </c>
      <c r="AM46" s="2174">
        <v>43228</v>
      </c>
      <c r="AN46" s="2172">
        <v>3</v>
      </c>
      <c r="AO46" s="2122" t="s">
        <v>35</v>
      </c>
      <c r="AP46" s="2175">
        <v>425</v>
      </c>
      <c r="AQ46" s="2199"/>
      <c r="AR46" s="2200">
        <v>43235</v>
      </c>
      <c r="AS46" s="2174">
        <v>43231</v>
      </c>
      <c r="AT46" s="2122">
        <v>10207</v>
      </c>
      <c r="AU46" s="2172">
        <v>3000</v>
      </c>
      <c r="AV46" s="2172">
        <f>(AU46-AN46*1000)</f>
        <v>0</v>
      </c>
      <c r="AW46" s="2173">
        <f>(AU46*AP46/1000)</f>
        <v>1275</v>
      </c>
      <c r="AX46" s="2175">
        <f>(AW46*0.05)</f>
        <v>63.75</v>
      </c>
      <c r="AY46" s="2155"/>
      <c r="BA46" s="2667" t="s">
        <v>430</v>
      </c>
      <c r="BB46" s="2264" t="s">
        <v>619</v>
      </c>
      <c r="BC46" s="2264">
        <v>1</v>
      </c>
      <c r="BD46" s="2264" t="s">
        <v>101</v>
      </c>
      <c r="BE46" s="2265">
        <v>42857</v>
      </c>
      <c r="BF46" s="2337">
        <v>30</v>
      </c>
      <c r="BG46" s="2266" t="s">
        <v>544</v>
      </c>
      <c r="BH46" s="2267">
        <v>41</v>
      </c>
      <c r="BI46" s="2264"/>
      <c r="BJ46" s="2268">
        <v>42864</v>
      </c>
      <c r="BK46" s="2265">
        <v>42881</v>
      </c>
      <c r="BL46" s="2264">
        <v>47289</v>
      </c>
      <c r="BM46" s="2337">
        <v>30</v>
      </c>
      <c r="BN46" s="2270">
        <f>(BM46-BF46)</f>
        <v>0</v>
      </c>
      <c r="BO46" s="2271">
        <f>(BM46*BH46)</f>
        <v>1230</v>
      </c>
      <c r="BP46" s="2270">
        <f>(BO46*0.035)</f>
        <v>43.050000000000004</v>
      </c>
      <c r="BQ46" s="2273"/>
      <c r="BR46" s="2246"/>
      <c r="BS46" s="2385"/>
      <c r="BT46" s="3032" t="s">
        <v>99</v>
      </c>
      <c r="BU46" s="2276">
        <v>15</v>
      </c>
      <c r="BV46" s="2276" t="s">
        <v>101</v>
      </c>
      <c r="BW46" s="2277">
        <v>43248</v>
      </c>
      <c r="BX46" s="2276">
        <v>500</v>
      </c>
      <c r="BY46" s="2276" t="s">
        <v>96</v>
      </c>
      <c r="BZ46" s="2278">
        <v>9.1300000000000008</v>
      </c>
      <c r="CA46" s="2276"/>
      <c r="CB46" s="2279">
        <v>43271</v>
      </c>
      <c r="CC46" s="2277">
        <v>43258</v>
      </c>
      <c r="CD46" s="2276">
        <v>51411</v>
      </c>
      <c r="CE46" s="2278">
        <v>501.08</v>
      </c>
      <c r="CF46" s="2280">
        <f t="shared" si="29"/>
        <v>1.0799999999999841</v>
      </c>
      <c r="CG46" s="2281">
        <f t="shared" si="30"/>
        <v>4574.8604000000005</v>
      </c>
      <c r="CH46" s="2280">
        <f t="shared" si="31"/>
        <v>228.74302000000003</v>
      </c>
      <c r="CI46" s="2282"/>
      <c r="CK46" s="2556"/>
      <c r="CL46" s="2557"/>
      <c r="CM46" s="2557"/>
      <c r="CN46" s="2557"/>
      <c r="CO46" s="2557"/>
      <c r="CP46" s="2557"/>
      <c r="CQ46" s="2557"/>
      <c r="CR46" s="2557"/>
      <c r="CS46" s="2557"/>
      <c r="CT46" s="2557"/>
      <c r="CU46" s="2557"/>
      <c r="CV46" s="2557"/>
      <c r="CW46" s="2557"/>
      <c r="CX46" s="2557"/>
      <c r="CY46" s="2557"/>
      <c r="CZ46" s="2557"/>
      <c r="DA46" s="2557"/>
      <c r="DB46" s="2523"/>
      <c r="DC46" s="2248"/>
      <c r="DD46" s="2586"/>
      <c r="DE46" s="4075" t="s">
        <v>4</v>
      </c>
      <c r="DF46" s="2503" t="s">
        <v>18</v>
      </c>
      <c r="DG46" s="2500" t="s">
        <v>19</v>
      </c>
      <c r="DH46" s="2500" t="s">
        <v>19</v>
      </c>
      <c r="DI46" s="2500" t="s">
        <v>20</v>
      </c>
      <c r="DJ46" s="2500" t="s">
        <v>21</v>
      </c>
      <c r="DK46" s="2500" t="s">
        <v>22</v>
      </c>
      <c r="DL46" s="2500" t="s">
        <v>19</v>
      </c>
      <c r="DM46" s="2500" t="s">
        <v>23</v>
      </c>
      <c r="DN46" s="2500" t="s">
        <v>23</v>
      </c>
      <c r="DO46" s="2500" t="s">
        <v>24</v>
      </c>
      <c r="DP46" s="2500" t="s">
        <v>20</v>
      </c>
      <c r="DQ46" s="2500" t="s">
        <v>25</v>
      </c>
      <c r="DR46" s="2500" t="s">
        <v>0</v>
      </c>
      <c r="DS46" s="2500" t="s">
        <v>11</v>
      </c>
      <c r="DT46" s="2500" t="s">
        <v>11</v>
      </c>
      <c r="DU46" s="2504" t="s">
        <v>26</v>
      </c>
      <c r="DW46" s="2556"/>
      <c r="DX46" s="2557"/>
      <c r="DY46" s="2557"/>
      <c r="DZ46" s="2557"/>
      <c r="EA46" s="2557"/>
      <c r="EB46" s="2557"/>
      <c r="EC46" s="2557"/>
      <c r="ED46" s="2557"/>
      <c r="EE46" s="2557"/>
      <c r="EF46" s="2557"/>
      <c r="EG46" s="2557"/>
      <c r="EH46" s="2557"/>
      <c r="EI46" s="2557"/>
      <c r="EJ46" s="2557"/>
      <c r="EK46" s="2557"/>
      <c r="EL46" s="2557"/>
      <c r="EM46" s="2557"/>
      <c r="EN46" s="2523"/>
      <c r="EO46" s="2248"/>
      <c r="EP46" s="2574"/>
      <c r="EQ46" s="2602"/>
      <c r="ER46" s="2602"/>
      <c r="ES46" s="2597"/>
      <c r="ET46" s="2602"/>
      <c r="EU46" s="2602"/>
      <c r="EV46" s="2963"/>
      <c r="EW46" s="2603"/>
      <c r="EX46" s="2593"/>
      <c r="EY46" s="2597"/>
      <c r="EZ46" s="2602"/>
      <c r="FA46" s="2598"/>
      <c r="FB46" s="2598"/>
      <c r="FC46" s="2577"/>
      <c r="FD46" s="2575"/>
      <c r="FE46" s="2576"/>
      <c r="FF46" s="2964"/>
    </row>
    <row r="47" spans="2:162">
      <c r="B47" s="2015"/>
      <c r="C47" s="2612"/>
      <c r="D47" s="2013"/>
      <c r="E47" s="2013"/>
      <c r="F47" s="2013"/>
      <c r="G47" s="2013"/>
      <c r="H47" s="2013"/>
      <c r="I47" s="2013"/>
      <c r="J47" s="2013"/>
      <c r="K47" s="2013"/>
      <c r="L47" s="2013"/>
      <c r="M47" s="2013"/>
      <c r="N47" s="2674"/>
      <c r="O47" s="2024"/>
      <c r="P47" s="2036" t="s">
        <v>589</v>
      </c>
      <c r="Q47" s="2069" t="s">
        <v>427</v>
      </c>
      <c r="R47" s="2073" t="s">
        <v>324</v>
      </c>
      <c r="S47" s="2071" t="s">
        <v>101</v>
      </c>
      <c r="T47" s="2072">
        <v>42809</v>
      </c>
      <c r="U47" s="2071">
        <v>10</v>
      </c>
      <c r="V47" s="2039" t="s">
        <v>35</v>
      </c>
      <c r="W47" s="2073">
        <v>335</v>
      </c>
      <c r="X47" s="2071" t="s">
        <v>78</v>
      </c>
      <c r="Y47" s="3509">
        <v>42814</v>
      </c>
      <c r="Z47" s="2072">
        <v>42812</v>
      </c>
      <c r="AA47" s="2071">
        <v>1792</v>
      </c>
      <c r="AB47" s="2041">
        <v>10000</v>
      </c>
      <c r="AC47" s="2041">
        <f>(AB47-U47*1000)</f>
        <v>0</v>
      </c>
      <c r="AD47" s="2045">
        <f>(AB47*W47/1000)</f>
        <v>3350</v>
      </c>
      <c r="AE47" s="2042">
        <f>(AD47*0.05)</f>
        <v>167.5</v>
      </c>
      <c r="AF47" s="2059" t="s">
        <v>479</v>
      </c>
      <c r="AG47" s="2029"/>
      <c r="AH47" s="3219"/>
      <c r="AI47" s="2937"/>
      <c r="AJ47" s="2075" t="s">
        <v>717</v>
      </c>
      <c r="AK47" s="2076">
        <v>2</v>
      </c>
      <c r="AL47" s="2052" t="s">
        <v>36</v>
      </c>
      <c r="AM47" s="2057">
        <v>43334</v>
      </c>
      <c r="AN47" s="2055">
        <v>10</v>
      </c>
      <c r="AO47" s="2052" t="s">
        <v>35</v>
      </c>
      <c r="AP47" s="2058">
        <v>425</v>
      </c>
      <c r="AQ47" s="2077">
        <v>455</v>
      </c>
      <c r="AR47" s="2078">
        <v>43339</v>
      </c>
      <c r="AS47" s="2057">
        <v>43338</v>
      </c>
      <c r="AT47" s="2052">
        <v>3167</v>
      </c>
      <c r="AU47" s="2055">
        <v>10000</v>
      </c>
      <c r="AV47" s="2055">
        <f>(AU47-AN47*1000)</f>
        <v>0</v>
      </c>
      <c r="AW47" s="2056">
        <f>(AU47*AP47/1000)</f>
        <v>4250</v>
      </c>
      <c r="AX47" s="2058">
        <f>(AW47*0.05)</f>
        <v>212.5</v>
      </c>
      <c r="AY47" s="2156"/>
      <c r="BA47" s="2467" t="s">
        <v>583</v>
      </c>
      <c r="BB47" s="2275" t="s">
        <v>99</v>
      </c>
      <c r="BC47" s="2438">
        <v>2</v>
      </c>
      <c r="BD47" s="2285" t="s">
        <v>78</v>
      </c>
      <c r="BE47" s="2287">
        <v>42875</v>
      </c>
      <c r="BF47" s="2342">
        <v>1000</v>
      </c>
      <c r="BG47" s="2285" t="s">
        <v>96</v>
      </c>
      <c r="BH47" s="2280">
        <v>9.6999999999999993</v>
      </c>
      <c r="BI47" s="2343"/>
      <c r="BJ47" s="2997">
        <v>42886</v>
      </c>
      <c r="BK47" s="2287">
        <v>42884</v>
      </c>
      <c r="BL47" s="2345">
        <v>47301</v>
      </c>
      <c r="BM47" s="2429">
        <v>1010.03</v>
      </c>
      <c r="BN47" s="2280">
        <f>(BM47-BF47)</f>
        <v>10.029999999999973</v>
      </c>
      <c r="BO47" s="2281">
        <f>(BM47*BH47)</f>
        <v>9797.2909999999993</v>
      </c>
      <c r="BP47" s="2280">
        <f>(BO47*0.06)</f>
        <v>587.83745999999996</v>
      </c>
      <c r="BQ47" s="2282"/>
      <c r="BR47" s="2246"/>
      <c r="BS47" s="2385"/>
      <c r="BT47" s="3032" t="s">
        <v>99</v>
      </c>
      <c r="BU47" s="2276">
        <v>16</v>
      </c>
      <c r="BV47" s="2276" t="s">
        <v>101</v>
      </c>
      <c r="BW47" s="2277">
        <v>43248</v>
      </c>
      <c r="BX47" s="2276">
        <v>500</v>
      </c>
      <c r="BY47" s="2276" t="s">
        <v>96</v>
      </c>
      <c r="BZ47" s="2278">
        <v>9.1300000000000008</v>
      </c>
      <c r="CA47" s="2276"/>
      <c r="CB47" s="2279">
        <v>43297</v>
      </c>
      <c r="CC47" s="2277">
        <v>43293</v>
      </c>
      <c r="CD47" s="2276">
        <v>51819</v>
      </c>
      <c r="CE47" s="2278">
        <v>503.52</v>
      </c>
      <c r="CF47" s="2280">
        <f t="shared" si="29"/>
        <v>3.5199999999999818</v>
      </c>
      <c r="CG47" s="2281">
        <f t="shared" si="30"/>
        <v>4597.1376</v>
      </c>
      <c r="CH47" s="2280">
        <f t="shared" si="31"/>
        <v>229.85688000000002</v>
      </c>
      <c r="CI47" s="2282"/>
      <c r="CK47" s="2556"/>
      <c r="CL47" s="2557"/>
      <c r="CM47" s="2557"/>
      <c r="CN47" s="2557"/>
      <c r="CO47" s="2557"/>
      <c r="CP47" s="2557"/>
      <c r="CQ47" s="2557"/>
      <c r="CR47" s="2557"/>
      <c r="CS47" s="2557"/>
      <c r="CT47" s="2557"/>
      <c r="CU47" s="2557"/>
      <c r="CV47" s="2557"/>
      <c r="CW47" s="2557"/>
      <c r="CX47" s="2557"/>
      <c r="CY47" s="2557"/>
      <c r="CZ47" s="2557"/>
      <c r="DA47" s="2557"/>
      <c r="DB47" s="2523"/>
      <c r="DC47" s="2248"/>
      <c r="DD47" s="2586"/>
      <c r="DE47" s="4076"/>
      <c r="DF47" s="2509"/>
      <c r="DG47" s="2500" t="s">
        <v>3</v>
      </c>
      <c r="DH47" s="2500" t="s">
        <v>18</v>
      </c>
      <c r="DI47" s="2500"/>
      <c r="DJ47" s="2510"/>
      <c r="DK47" s="2500" t="s">
        <v>21</v>
      </c>
      <c r="DL47" s="2500" t="s">
        <v>3</v>
      </c>
      <c r="DM47" s="2500" t="s">
        <v>27</v>
      </c>
      <c r="DN47" s="2500" t="s">
        <v>28</v>
      </c>
      <c r="DO47" s="2510"/>
      <c r="DP47" s="2510"/>
      <c r="DQ47" s="2510"/>
      <c r="DR47" s="2510"/>
      <c r="DS47" s="2500" t="s">
        <v>95</v>
      </c>
      <c r="DT47" s="2500" t="s">
        <v>30</v>
      </c>
      <c r="DU47" s="2504"/>
      <c r="DW47" s="2556"/>
      <c r="DX47" s="2557"/>
      <c r="DY47" s="2557"/>
      <c r="DZ47" s="2557"/>
      <c r="EA47" s="2557"/>
      <c r="EB47" s="2557"/>
      <c r="EC47" s="2557"/>
      <c r="ED47" s="2557"/>
      <c r="EE47" s="2557"/>
      <c r="EF47" s="2557"/>
      <c r="EG47" s="2557"/>
      <c r="EH47" s="2557"/>
      <c r="EI47" s="2557"/>
      <c r="EJ47" s="2557"/>
      <c r="EK47" s="2557"/>
      <c r="EL47" s="2557"/>
      <c r="EM47" s="2557"/>
      <c r="EN47" s="2523"/>
      <c r="EO47" s="2248"/>
      <c r="EP47" s="2574"/>
      <c r="EQ47" s="2602"/>
      <c r="ER47" s="2602"/>
      <c r="ES47" s="2597"/>
      <c r="ET47" s="2602"/>
      <c r="EU47" s="2602"/>
      <c r="EV47" s="2963"/>
      <c r="EW47" s="2603"/>
      <c r="EX47" s="2593"/>
      <c r="EY47" s="2597"/>
      <c r="EZ47" s="2602"/>
      <c r="FA47" s="2598"/>
      <c r="FB47" s="2598"/>
      <c r="FC47" s="2577"/>
      <c r="FD47" s="2575"/>
      <c r="FE47" s="2576"/>
      <c r="FF47" s="2523"/>
    </row>
    <row r="48" spans="2:162" ht="15" thickBot="1">
      <c r="B48" s="2015"/>
      <c r="C48" s="2612"/>
      <c r="D48" s="2013"/>
      <c r="E48" s="2013"/>
      <c r="F48" s="2013"/>
      <c r="G48" s="2013"/>
      <c r="H48" s="2013"/>
      <c r="I48" s="2013"/>
      <c r="J48" s="2013"/>
      <c r="K48" s="2013"/>
      <c r="L48" s="2013"/>
      <c r="M48" s="2013"/>
      <c r="N48" s="2674"/>
      <c r="O48" s="2024"/>
      <c r="P48" s="2123" t="s">
        <v>550</v>
      </c>
      <c r="Q48" s="2039" t="s">
        <v>436</v>
      </c>
      <c r="R48" s="2076">
        <v>2</v>
      </c>
      <c r="S48" s="2052" t="s">
        <v>36</v>
      </c>
      <c r="T48" s="2057">
        <v>42815</v>
      </c>
      <c r="U48" s="2055">
        <v>1</v>
      </c>
      <c r="V48" s="2052" t="s">
        <v>35</v>
      </c>
      <c r="W48" s="2058">
        <v>430</v>
      </c>
      <c r="X48" s="2077"/>
      <c r="Y48" s="2078">
        <v>42817</v>
      </c>
      <c r="Z48" s="2057">
        <v>42817</v>
      </c>
      <c r="AA48" s="2052">
        <v>1800</v>
      </c>
      <c r="AB48" s="2055">
        <v>1000</v>
      </c>
      <c r="AC48" s="2055">
        <f>(AB48-U48*1000)</f>
        <v>0</v>
      </c>
      <c r="AD48" s="2056">
        <f>(AB48*W48/1000)</f>
        <v>430</v>
      </c>
      <c r="AE48" s="2058">
        <f>(AD48*0.05)</f>
        <v>21.5</v>
      </c>
      <c r="AF48" s="2059" t="s">
        <v>8</v>
      </c>
      <c r="AG48" s="2029"/>
      <c r="AH48" s="3219"/>
      <c r="AI48" s="2938"/>
      <c r="AJ48" s="2069" t="s">
        <v>427</v>
      </c>
      <c r="AK48" s="2750">
        <v>3</v>
      </c>
      <c r="AL48" s="2050" t="s">
        <v>101</v>
      </c>
      <c r="AM48" s="2051">
        <v>43370</v>
      </c>
      <c r="AN48" s="2050">
        <v>3</v>
      </c>
      <c r="AO48" s="2052" t="s">
        <v>35</v>
      </c>
      <c r="AP48" s="2053">
        <v>300</v>
      </c>
      <c r="AQ48" s="2050">
        <v>315</v>
      </c>
      <c r="AR48" s="2054">
        <v>43374</v>
      </c>
      <c r="AS48" s="2051">
        <v>43371</v>
      </c>
      <c r="AT48" s="2050">
        <v>10499</v>
      </c>
      <c r="AU48" s="2055">
        <v>3000</v>
      </c>
      <c r="AV48" s="2055">
        <f>(AU48-AN48*1000)</f>
        <v>0</v>
      </c>
      <c r="AW48" s="2056">
        <f>(AU48*AP48/1000)</f>
        <v>900</v>
      </c>
      <c r="AX48" s="2058">
        <f>(AW48*0.05)</f>
        <v>45</v>
      </c>
      <c r="AY48" s="2156"/>
      <c r="BA48" s="2467" t="s">
        <v>580</v>
      </c>
      <c r="BB48" s="2275" t="s">
        <v>99</v>
      </c>
      <c r="BC48" s="2276">
        <v>2</v>
      </c>
      <c r="BD48" s="2276" t="s">
        <v>36</v>
      </c>
      <c r="BE48" s="2277">
        <v>42874</v>
      </c>
      <c r="BF48" s="2429">
        <v>500</v>
      </c>
      <c r="BG48" s="2285" t="s">
        <v>96</v>
      </c>
      <c r="BH48" s="2278">
        <v>8.6999999999999993</v>
      </c>
      <c r="BI48" s="2276"/>
      <c r="BJ48" s="2279">
        <v>42881</v>
      </c>
      <c r="BK48" s="2277">
        <v>42892</v>
      </c>
      <c r="BL48" s="2276">
        <v>47402</v>
      </c>
      <c r="BM48" s="2429">
        <v>509.4</v>
      </c>
      <c r="BN48" s="2280">
        <f>(BM48-BF48)</f>
        <v>9.3999999999999773</v>
      </c>
      <c r="BO48" s="2281">
        <f>(BM48*BH48)</f>
        <v>4431.78</v>
      </c>
      <c r="BP48" s="2280">
        <f>(BO48*0.035)</f>
        <v>155.1123</v>
      </c>
      <c r="BQ48" s="2282"/>
      <c r="BR48" s="2246"/>
      <c r="BS48" s="2385"/>
      <c r="BT48" s="3032" t="s">
        <v>99</v>
      </c>
      <c r="BU48" s="2276">
        <v>17</v>
      </c>
      <c r="BV48" s="2276" t="s">
        <v>101</v>
      </c>
      <c r="BW48" s="2277">
        <v>43248</v>
      </c>
      <c r="BX48" s="2276">
        <v>700</v>
      </c>
      <c r="BY48" s="2276" t="s">
        <v>96</v>
      </c>
      <c r="BZ48" s="2278">
        <v>9.1300000000000008</v>
      </c>
      <c r="CA48" s="2276"/>
      <c r="CB48" s="2279">
        <v>43325</v>
      </c>
      <c r="CC48" s="2277">
        <v>43300</v>
      </c>
      <c r="CD48" s="2276">
        <v>51884</v>
      </c>
      <c r="CE48" s="2278">
        <v>700.67</v>
      </c>
      <c r="CF48" s="2280">
        <f t="shared" si="29"/>
        <v>0.66999999999995907</v>
      </c>
      <c r="CG48" s="2281">
        <f t="shared" si="30"/>
        <v>6397.1171000000004</v>
      </c>
      <c r="CH48" s="2280">
        <f t="shared" si="31"/>
        <v>319.85585500000002</v>
      </c>
      <c r="CI48" s="2282"/>
      <c r="CK48" s="2556"/>
      <c r="CL48" s="2557"/>
      <c r="CM48" s="2557"/>
      <c r="CN48" s="2557"/>
      <c r="CO48" s="2557"/>
      <c r="CP48" s="2557"/>
      <c r="CQ48" s="2557"/>
      <c r="CR48" s="2557"/>
      <c r="CS48" s="2557"/>
      <c r="CT48" s="2557"/>
      <c r="CU48" s="2557"/>
      <c r="CV48" s="2557"/>
      <c r="CW48" s="2557"/>
      <c r="CX48" s="2557"/>
      <c r="CY48" s="2557"/>
      <c r="CZ48" s="2557"/>
      <c r="DA48" s="2557"/>
      <c r="DB48" s="2523"/>
      <c r="DC48" s="2248"/>
      <c r="DD48" s="4085"/>
      <c r="DE48" s="4077"/>
      <c r="DF48" s="2518"/>
      <c r="DG48" s="2519"/>
      <c r="DH48" s="2520"/>
      <c r="DI48" s="2519"/>
      <c r="DJ48" s="2520"/>
      <c r="DK48" s="2519"/>
      <c r="DL48" s="2520"/>
      <c r="DM48" s="2520"/>
      <c r="DN48" s="2520"/>
      <c r="DO48" s="2520"/>
      <c r="DP48" s="2520"/>
      <c r="DQ48" s="2520"/>
      <c r="DR48" s="2520"/>
      <c r="DS48" s="2520"/>
      <c r="DT48" s="2520"/>
      <c r="DU48" s="4333"/>
      <c r="DW48" s="2556"/>
      <c r="DX48" s="2557"/>
      <c r="DY48" s="2557"/>
      <c r="DZ48" s="2557"/>
      <c r="EA48" s="2557"/>
      <c r="EB48" s="2557"/>
      <c r="EC48" s="2557"/>
      <c r="ED48" s="2557"/>
      <c r="EE48" s="2557"/>
      <c r="EF48" s="2557"/>
      <c r="EG48" s="2557"/>
      <c r="EH48" s="2557"/>
      <c r="EI48" s="2557"/>
      <c r="EJ48" s="2557"/>
      <c r="EK48" s="2557"/>
      <c r="EL48" s="2557"/>
      <c r="EM48" s="2557"/>
      <c r="EN48" s="2523"/>
      <c r="EO48" s="2248"/>
      <c r="EP48" s="2574"/>
      <c r="EQ48" s="2602"/>
      <c r="ER48" s="2602"/>
      <c r="ES48" s="2597"/>
      <c r="ET48" s="2602"/>
      <c r="EU48" s="2602"/>
      <c r="EV48" s="2963"/>
      <c r="EW48" s="2603"/>
      <c r="EX48" s="2593"/>
      <c r="EY48" s="2597"/>
      <c r="EZ48" s="2602"/>
      <c r="FA48" s="2598"/>
      <c r="FB48" s="2598"/>
      <c r="FC48" s="2577"/>
      <c r="FD48" s="2575"/>
      <c r="FE48" s="2576"/>
      <c r="FF48" s="2523"/>
    </row>
    <row r="49" spans="2:162" ht="15" thickBot="1">
      <c r="B49" s="3131"/>
      <c r="C49" s="2675"/>
      <c r="D49" s="663"/>
      <c r="E49" s="663"/>
      <c r="F49" s="663"/>
      <c r="G49" s="663"/>
      <c r="H49" s="663"/>
      <c r="I49" s="663"/>
      <c r="J49" s="663"/>
      <c r="K49" s="663"/>
      <c r="L49" s="663"/>
      <c r="M49" s="663"/>
      <c r="N49" s="392"/>
      <c r="O49" s="2024"/>
      <c r="P49" s="2117"/>
      <c r="Q49" s="2096"/>
      <c r="R49" s="2097"/>
      <c r="S49" s="2098"/>
      <c r="T49" s="2099"/>
      <c r="U49" s="2098"/>
      <c r="V49" s="2100"/>
      <c r="W49" s="2101"/>
      <c r="X49" s="2098"/>
      <c r="Y49" s="2102"/>
      <c r="Z49" s="2099"/>
      <c r="AA49" s="2098"/>
      <c r="AB49" s="2103"/>
      <c r="AC49" s="2103"/>
      <c r="AD49" s="2104"/>
      <c r="AE49" s="2106"/>
      <c r="AF49" s="2059"/>
      <c r="AG49" s="2029"/>
      <c r="AH49" s="3220"/>
      <c r="AI49" s="2938"/>
      <c r="AJ49" s="2069" t="s">
        <v>427</v>
      </c>
      <c r="AK49" s="2750">
        <v>4</v>
      </c>
      <c r="AL49" s="2050" t="s">
        <v>101</v>
      </c>
      <c r="AM49" s="2051">
        <v>43591</v>
      </c>
      <c r="AN49" s="2050">
        <v>5</v>
      </c>
      <c r="AO49" s="2052" t="s">
        <v>35</v>
      </c>
      <c r="AP49" s="2053">
        <v>300</v>
      </c>
      <c r="AQ49" s="2050">
        <v>315</v>
      </c>
      <c r="AR49" s="2054">
        <v>43598</v>
      </c>
      <c r="AS49" s="2051">
        <v>43595</v>
      </c>
      <c r="AT49" s="2050">
        <v>3784</v>
      </c>
      <c r="AU49" s="2055">
        <v>5000</v>
      </c>
      <c r="AV49" s="2055">
        <f>(AU49-AN49*1000)</f>
        <v>0</v>
      </c>
      <c r="AW49" s="2056">
        <f>(AU49*AP49/1000)</f>
        <v>1500</v>
      </c>
      <c r="AX49" s="2058">
        <f>(AW49*0.05)</f>
        <v>75</v>
      </c>
      <c r="AY49" s="2156"/>
      <c r="BA49" s="2467" t="s">
        <v>433</v>
      </c>
      <c r="BB49" s="2275" t="s">
        <v>99</v>
      </c>
      <c r="BC49" s="2276">
        <v>2</v>
      </c>
      <c r="BD49" s="2276" t="s">
        <v>36</v>
      </c>
      <c r="BE49" s="2277">
        <v>42877</v>
      </c>
      <c r="BF49" s="2276">
        <v>300</v>
      </c>
      <c r="BG49" s="2276" t="s">
        <v>96</v>
      </c>
      <c r="BH49" s="2278">
        <v>9.6999999999999993</v>
      </c>
      <c r="BI49" s="2276"/>
      <c r="BJ49" s="2279">
        <v>42884</v>
      </c>
      <c r="BK49" s="2277">
        <v>42886</v>
      </c>
      <c r="BL49" s="2276">
        <v>47336</v>
      </c>
      <c r="BM49" s="2278">
        <v>300</v>
      </c>
      <c r="BN49" s="2280">
        <f>(BM49-BF49)</f>
        <v>0</v>
      </c>
      <c r="BO49" s="2281">
        <f>(BM49*BH49)</f>
        <v>2910</v>
      </c>
      <c r="BP49" s="2280">
        <f>(BO49*0.05)</f>
        <v>145.5</v>
      </c>
      <c r="BQ49" s="2282"/>
      <c r="BR49" s="2246"/>
      <c r="BS49" s="2385"/>
      <c r="BT49" s="3032" t="s">
        <v>99</v>
      </c>
      <c r="BU49" s="2439">
        <v>18</v>
      </c>
      <c r="BV49" s="2439" t="s">
        <v>55</v>
      </c>
      <c r="BW49" s="2440">
        <v>43299</v>
      </c>
      <c r="BX49" s="2276">
        <v>700</v>
      </c>
      <c r="BY49" s="2276" t="s">
        <v>96</v>
      </c>
      <c r="BZ49" s="2441">
        <v>9.6</v>
      </c>
      <c r="CA49" s="3052"/>
      <c r="CB49" s="2442">
        <v>43329</v>
      </c>
      <c r="CC49" s="2440">
        <v>43327</v>
      </c>
      <c r="CD49" s="2439">
        <v>52207</v>
      </c>
      <c r="CE49" s="2278">
        <v>701.8</v>
      </c>
      <c r="CF49" s="2280">
        <f t="shared" si="29"/>
        <v>1.7999999999999545</v>
      </c>
      <c r="CG49" s="2281">
        <f t="shared" si="30"/>
        <v>6737.28</v>
      </c>
      <c r="CH49" s="2280">
        <f t="shared" si="31"/>
        <v>336.86400000000003</v>
      </c>
      <c r="CI49" s="2282"/>
      <c r="CK49" s="2559"/>
      <c r="CL49" s="2560"/>
      <c r="CM49" s="2560"/>
      <c r="CN49" s="2560"/>
      <c r="CO49" s="2560"/>
      <c r="CP49" s="2560"/>
      <c r="CQ49" s="2560"/>
      <c r="CR49" s="2560"/>
      <c r="CS49" s="2560"/>
      <c r="CT49" s="2560"/>
      <c r="CU49" s="2560"/>
      <c r="CV49" s="2560"/>
      <c r="CW49" s="2560"/>
      <c r="CX49" s="2560"/>
      <c r="CY49" s="2594">
        <f>SUM(CY34:CY40)</f>
        <v>40270.5</v>
      </c>
      <c r="CZ49" s="2560"/>
      <c r="DA49" s="2594">
        <f>SUM(DA34:DA40)</f>
        <v>1208.115</v>
      </c>
      <c r="DB49" s="2562"/>
      <c r="DC49" s="2248"/>
      <c r="DD49" s="4086"/>
      <c r="DE49" s="4078" t="s">
        <v>847</v>
      </c>
      <c r="DF49" s="2511">
        <v>1</v>
      </c>
      <c r="DG49" s="2511" t="s">
        <v>36</v>
      </c>
      <c r="DH49" s="2512">
        <v>43707</v>
      </c>
      <c r="DI49" s="2511">
        <v>25.5</v>
      </c>
      <c r="DJ49" s="2511" t="s">
        <v>35</v>
      </c>
      <c r="DK49" s="2511">
        <v>174.64</v>
      </c>
      <c r="DL49" s="2600"/>
      <c r="DM49" s="2592">
        <v>43710</v>
      </c>
      <c r="DN49" s="2512">
        <v>43710</v>
      </c>
      <c r="DO49" s="2511">
        <v>13960</v>
      </c>
      <c r="DP49" s="2585">
        <v>25500</v>
      </c>
      <c r="DQ49" s="2585">
        <f t="shared" ref="DQ49:DQ57" si="32">(DI49*1000-DP49)</f>
        <v>0</v>
      </c>
      <c r="DR49" s="2514">
        <f t="shared" ref="DR49:DR57" si="33">(DK49*DP49/1000)</f>
        <v>4453.32</v>
      </c>
      <c r="DS49" s="2515">
        <f t="shared" ref="DS49:DS57" si="34">(DN49+28)</f>
        <v>43738</v>
      </c>
      <c r="DT49" s="2513">
        <f t="shared" ref="DT49:DT57" si="35">(DR49*0.03)</f>
        <v>133.59959999999998</v>
      </c>
      <c r="DU49" s="4335" t="s">
        <v>8</v>
      </c>
      <c r="DW49" s="2559"/>
      <c r="DX49" s="2560"/>
      <c r="DY49" s="2560"/>
      <c r="DZ49" s="2560"/>
      <c r="EA49" s="2560"/>
      <c r="EB49" s="2560"/>
      <c r="EC49" s="2560"/>
      <c r="ED49" s="2560"/>
      <c r="EE49" s="2560"/>
      <c r="EF49" s="2560"/>
      <c r="EG49" s="2560"/>
      <c r="EH49" s="2560"/>
      <c r="EI49" s="2560"/>
      <c r="EJ49" s="2560"/>
      <c r="EK49" s="2594">
        <f>SUM(EK34:EK40)</f>
        <v>6424.6</v>
      </c>
      <c r="EL49" s="2560"/>
      <c r="EM49" s="2594">
        <f>SUM(EM34:EM40)</f>
        <v>256.98400000000004</v>
      </c>
      <c r="EN49" s="2562"/>
      <c r="EO49" s="2248"/>
      <c r="EP49" s="2574"/>
      <c r="EQ49" s="2602"/>
      <c r="ER49" s="2602"/>
      <c r="ES49" s="2597"/>
      <c r="ET49" s="2602"/>
      <c r="EU49" s="2602"/>
      <c r="EV49" s="2963"/>
      <c r="EW49" s="2603"/>
      <c r="EX49" s="2593"/>
      <c r="EY49" s="2597"/>
      <c r="EZ49" s="2602"/>
      <c r="FA49" s="2598"/>
      <c r="FB49" s="2598"/>
      <c r="FC49" s="2577"/>
      <c r="FD49" s="2575"/>
      <c r="FE49" s="2576"/>
      <c r="FF49" s="2523"/>
    </row>
    <row r="50" spans="2:162" ht="15" thickBot="1">
      <c r="B50" s="2012" t="s">
        <v>7</v>
      </c>
      <c r="C50" s="2018">
        <f>SUM(C39:C49)</f>
        <v>7360.5185999999994</v>
      </c>
      <c r="D50" s="2019">
        <f>SUM(D39:D49)</f>
        <v>5060.7697000000007</v>
      </c>
      <c r="E50" s="2019">
        <f>SUM(E39:E49)</f>
        <v>10081.865200000002</v>
      </c>
      <c r="F50" s="2019">
        <f>SUM(F39:F49)</f>
        <v>8466.3824999999997</v>
      </c>
      <c r="G50" s="2019">
        <f>SUM(G39:G49)</f>
        <v>8271.5677999999989</v>
      </c>
      <c r="H50" s="2019">
        <f>(H39+H41+H43)</f>
        <v>8786.4117999999999</v>
      </c>
      <c r="I50" s="2019">
        <f t="shared" ref="I50:N50" si="36">SUM(I39:I49)</f>
        <v>8565.3194000000003</v>
      </c>
      <c r="J50" s="2019">
        <f t="shared" si="36"/>
        <v>13817.800020000001</v>
      </c>
      <c r="K50" s="2019">
        <f t="shared" si="36"/>
        <v>9920.5189400000017</v>
      </c>
      <c r="L50" s="2019">
        <f t="shared" si="36"/>
        <v>6980.1895999999997</v>
      </c>
      <c r="M50" s="2019">
        <f t="shared" si="36"/>
        <v>5607.84339</v>
      </c>
      <c r="N50" s="2681">
        <f t="shared" si="36"/>
        <v>11340.3125</v>
      </c>
      <c r="O50" s="3309">
        <f>SUM(C50:N50)</f>
        <v>104259.49944999999</v>
      </c>
      <c r="P50" s="2082"/>
      <c r="Q50" s="2083"/>
      <c r="R50" s="2083"/>
      <c r="S50" s="2083"/>
      <c r="T50" s="2083"/>
      <c r="U50" s="2084"/>
      <c r="V50" s="2085"/>
      <c r="W50" s="2085"/>
      <c r="X50" s="2085"/>
      <c r="Y50" s="2089"/>
      <c r="Z50" s="2085"/>
      <c r="AA50" s="2086"/>
      <c r="AB50" s="2087"/>
      <c r="AC50" s="2085"/>
      <c r="AD50" s="2088">
        <f>SUM(AD46:AD49)</f>
        <v>37580</v>
      </c>
      <c r="AE50" s="2088">
        <f>(AD50*0.05)</f>
        <v>1879</v>
      </c>
      <c r="AF50" s="2090"/>
      <c r="AG50" s="3220"/>
      <c r="AH50" s="2029"/>
      <c r="AI50" s="2936"/>
      <c r="AJ50" s="2069" t="s">
        <v>427</v>
      </c>
      <c r="AK50" s="2750">
        <v>5</v>
      </c>
      <c r="AL50" s="2050" t="s">
        <v>796</v>
      </c>
      <c r="AM50" s="2051">
        <v>43815</v>
      </c>
      <c r="AN50" s="2050">
        <v>10</v>
      </c>
      <c r="AO50" s="2052" t="s">
        <v>35</v>
      </c>
      <c r="AP50" s="2053">
        <v>315</v>
      </c>
      <c r="AQ50" s="2050">
        <v>315</v>
      </c>
      <c r="AR50" s="2054">
        <v>43816</v>
      </c>
      <c r="AS50" s="2051">
        <v>43816</v>
      </c>
      <c r="AT50" s="2050">
        <v>12295</v>
      </c>
      <c r="AU50" s="2055">
        <v>10000</v>
      </c>
      <c r="AV50" s="2055">
        <f>(AU50-AN50*1000)</f>
        <v>0</v>
      </c>
      <c r="AW50" s="2056">
        <f>(AU50*AP50/1000)</f>
        <v>3150</v>
      </c>
      <c r="AX50" s="2058">
        <f>(AW50*0.05)</f>
        <v>157.5</v>
      </c>
      <c r="AY50" s="2156"/>
      <c r="BA50" s="2298"/>
      <c r="BB50" s="2299"/>
      <c r="BC50" s="2300"/>
      <c r="BD50" s="2300"/>
      <c r="BE50" s="2301"/>
      <c r="BF50" s="2300"/>
      <c r="BG50" s="2300"/>
      <c r="BH50" s="2302"/>
      <c r="BI50" s="2300"/>
      <c r="BJ50" s="2303"/>
      <c r="BK50" s="2301"/>
      <c r="BL50" s="2300"/>
      <c r="BM50" s="2302"/>
      <c r="BN50" s="2304"/>
      <c r="BO50" s="2305"/>
      <c r="BP50" s="2304"/>
      <c r="BQ50" s="2306"/>
      <c r="BR50" s="2246"/>
      <c r="BS50" s="2385"/>
      <c r="BT50" s="3032" t="s">
        <v>99</v>
      </c>
      <c r="BU50" s="2439">
        <v>19</v>
      </c>
      <c r="BV50" s="2439" t="s">
        <v>55</v>
      </c>
      <c r="BW50" s="2440">
        <v>43299</v>
      </c>
      <c r="BX50" s="2276">
        <v>700</v>
      </c>
      <c r="BY50" s="2276" t="s">
        <v>96</v>
      </c>
      <c r="BZ50" s="2441">
        <v>9.6</v>
      </c>
      <c r="CA50" s="3052"/>
      <c r="CB50" s="2442">
        <v>43346</v>
      </c>
      <c r="CC50" s="2440">
        <v>43342</v>
      </c>
      <c r="CD50" s="2439">
        <v>52359</v>
      </c>
      <c r="CE50" s="2278">
        <v>704.65</v>
      </c>
      <c r="CF50" s="2280">
        <f t="shared" si="29"/>
        <v>4.6499999999999773</v>
      </c>
      <c r="CG50" s="2281">
        <f t="shared" si="30"/>
        <v>6764.6399999999994</v>
      </c>
      <c r="CH50" s="2280">
        <f t="shared" si="31"/>
        <v>338.23199999999997</v>
      </c>
      <c r="CI50" s="2282"/>
      <c r="CK50" s="2248"/>
      <c r="CL50" s="2248"/>
      <c r="CM50" s="2248"/>
      <c r="CN50" s="2248"/>
      <c r="CO50" s="2248"/>
      <c r="CP50" s="2248"/>
      <c r="CQ50" s="2248"/>
      <c r="CR50" s="2248"/>
      <c r="CS50" s="2248"/>
      <c r="CT50" s="2248"/>
      <c r="CU50" s="2248"/>
      <c r="CV50" s="2248"/>
      <c r="CW50" s="2248"/>
      <c r="CX50" s="2248"/>
      <c r="CY50" s="2248"/>
      <c r="CZ50" s="2248"/>
      <c r="DA50" s="2595"/>
      <c r="DB50" s="2248"/>
      <c r="DC50" s="2248"/>
      <c r="DD50" s="4087"/>
      <c r="DE50" s="4083" t="s">
        <v>847</v>
      </c>
      <c r="DF50" s="3556">
        <v>2</v>
      </c>
      <c r="DG50" s="3556" t="s">
        <v>36</v>
      </c>
      <c r="DH50" s="3336">
        <v>43732</v>
      </c>
      <c r="DI50" s="3556">
        <v>51</v>
      </c>
      <c r="DJ50" s="3556" t="s">
        <v>35</v>
      </c>
      <c r="DK50" s="3556">
        <v>174.64</v>
      </c>
      <c r="DL50" s="3557"/>
      <c r="DM50" s="3558">
        <v>43734</v>
      </c>
      <c r="DN50" s="3336">
        <v>43733</v>
      </c>
      <c r="DO50" s="3556">
        <v>13990</v>
      </c>
      <c r="DP50" s="3340">
        <v>51000</v>
      </c>
      <c r="DQ50" s="3340">
        <f t="shared" si="32"/>
        <v>0</v>
      </c>
      <c r="DR50" s="3223">
        <f t="shared" si="33"/>
        <v>8906.64</v>
      </c>
      <c r="DS50" s="3224">
        <f t="shared" si="34"/>
        <v>43761</v>
      </c>
      <c r="DT50" s="3225">
        <f t="shared" si="35"/>
        <v>267.19919999999996</v>
      </c>
      <c r="DU50" s="4336" t="s">
        <v>8</v>
      </c>
      <c r="DW50" s="2248"/>
      <c r="DX50" s="2248"/>
      <c r="DY50" s="2248"/>
      <c r="DZ50" s="2248"/>
      <c r="EA50" s="2248"/>
      <c r="EB50" s="2248"/>
      <c r="EC50" s="2248"/>
      <c r="ED50" s="2248"/>
      <c r="EE50" s="2248"/>
      <c r="EF50" s="2248"/>
      <c r="EG50" s="2248"/>
      <c r="EH50" s="2248"/>
      <c r="EI50" s="2248"/>
      <c r="EJ50" s="2248"/>
      <c r="EK50" s="2248"/>
      <c r="EL50" s="2248"/>
      <c r="EM50" s="2595"/>
      <c r="EN50" s="2248"/>
      <c r="EO50" s="2248"/>
      <c r="EP50" s="2574"/>
      <c r="EQ50" s="2602"/>
      <c r="ER50" s="2602"/>
      <c r="ES50" s="2597"/>
      <c r="ET50" s="2602"/>
      <c r="EU50" s="2602"/>
      <c r="EV50" s="2963"/>
      <c r="EW50" s="2603"/>
      <c r="EX50" s="2593"/>
      <c r="EY50" s="2597"/>
      <c r="EZ50" s="2602"/>
      <c r="FA50" s="2598"/>
      <c r="FB50" s="2598"/>
      <c r="FC50" s="2577"/>
      <c r="FD50" s="2575"/>
      <c r="FE50" s="2576"/>
      <c r="FF50" s="2870"/>
    </row>
    <row r="51" spans="2:162" ht="18.600000000000001" thickBot="1">
      <c r="N51" s="3000">
        <f>(O50)</f>
        <v>104259.49944999999</v>
      </c>
      <c r="O51" s="2024"/>
      <c r="P51" s="2024"/>
      <c r="Q51" s="2024"/>
      <c r="R51" s="2024"/>
      <c r="S51" s="2024"/>
      <c r="T51" s="2024"/>
      <c r="U51" s="2024"/>
      <c r="V51" s="2024"/>
      <c r="W51" s="2024"/>
      <c r="X51" s="2024"/>
      <c r="Y51" s="3602"/>
      <c r="Z51" s="2024"/>
      <c r="AA51" s="2024"/>
      <c r="AB51" s="2024"/>
      <c r="AC51" s="2024"/>
      <c r="AD51" s="2024"/>
      <c r="AE51" s="2024"/>
      <c r="AF51" s="3227"/>
      <c r="AG51" s="3227"/>
      <c r="AH51" s="2029"/>
      <c r="AI51" s="2936"/>
      <c r="AJ51" s="2995"/>
      <c r="AK51" s="2080"/>
      <c r="AL51" s="2080"/>
      <c r="AM51" s="2157"/>
      <c r="AN51" s="2158"/>
      <c r="AO51" s="2080"/>
      <c r="AP51" s="2159"/>
      <c r="AQ51" s="2160"/>
      <c r="AR51" s="2161"/>
      <c r="AS51" s="2162"/>
      <c r="AT51" s="2163"/>
      <c r="AU51" s="2164"/>
      <c r="AV51" s="2164"/>
      <c r="AW51" s="2159"/>
      <c r="AX51" s="2165"/>
      <c r="AY51" s="2166"/>
      <c r="BA51" s="2314"/>
      <c r="BB51" s="2315"/>
      <c r="BC51" s="2315"/>
      <c r="BD51" s="2315"/>
      <c r="BE51" s="2315"/>
      <c r="BF51" s="2315"/>
      <c r="BG51" s="2315"/>
      <c r="BH51" s="2315"/>
      <c r="BI51" s="2315"/>
      <c r="BJ51" s="2998"/>
      <c r="BK51" s="2315"/>
      <c r="BL51" s="2315"/>
      <c r="BM51" s="2315"/>
      <c r="BN51" s="2315"/>
      <c r="BO51" s="2358">
        <f>SUM(BO46:BO50)</f>
        <v>18369.071</v>
      </c>
      <c r="BP51" s="2358">
        <f>SUM(BP46:BP50)</f>
        <v>931.49975999999992</v>
      </c>
      <c r="BQ51" s="2318"/>
      <c r="BR51" s="2246"/>
      <c r="BS51" s="2385"/>
      <c r="BT51" s="3032" t="s">
        <v>99</v>
      </c>
      <c r="BU51" s="2439">
        <v>20</v>
      </c>
      <c r="BV51" s="2439" t="s">
        <v>55</v>
      </c>
      <c r="BW51" s="2440">
        <v>43299</v>
      </c>
      <c r="BX51" s="2276">
        <v>700</v>
      </c>
      <c r="BY51" s="2276" t="s">
        <v>96</v>
      </c>
      <c r="BZ51" s="2441">
        <v>9.6</v>
      </c>
      <c r="CA51" s="3052"/>
      <c r="CB51" s="2442">
        <v>43360</v>
      </c>
      <c r="CC51" s="2440">
        <v>43367</v>
      </c>
      <c r="CD51" s="2439">
        <v>52599</v>
      </c>
      <c r="CE51" s="2278">
        <v>705.82</v>
      </c>
      <c r="CF51" s="2280">
        <f t="shared" si="29"/>
        <v>5.82000000000005</v>
      </c>
      <c r="CG51" s="2281">
        <f t="shared" si="30"/>
        <v>6775.8720000000003</v>
      </c>
      <c r="CH51" s="2280">
        <f t="shared" si="31"/>
        <v>338.79360000000003</v>
      </c>
      <c r="CI51" s="2282"/>
      <c r="CK51" s="2488" t="s">
        <v>705</v>
      </c>
      <c r="CL51" s="2248"/>
      <c r="CM51" s="2248"/>
      <c r="CN51" s="2248"/>
      <c r="CO51" s="2248"/>
      <c r="CP51" s="2248"/>
      <c r="CQ51" s="2248"/>
      <c r="CR51" s="2248"/>
      <c r="CS51" s="2248"/>
      <c r="CT51" s="2248"/>
      <c r="CU51" s="2248"/>
      <c r="CV51" s="2248"/>
      <c r="CW51" s="2248"/>
      <c r="CX51" s="2248"/>
      <c r="CY51" s="2248"/>
      <c r="CZ51" s="2248"/>
      <c r="DA51" s="2248"/>
      <c r="DB51" s="2248"/>
      <c r="DC51" s="2248"/>
      <c r="DD51" s="4087"/>
      <c r="DE51" s="4083" t="s">
        <v>1174</v>
      </c>
      <c r="DF51" s="3556">
        <v>3</v>
      </c>
      <c r="DG51" s="3556" t="s">
        <v>36</v>
      </c>
      <c r="DH51" s="3336">
        <v>44067</v>
      </c>
      <c r="DI51" s="3556">
        <v>50</v>
      </c>
      <c r="DJ51" s="3556" t="s">
        <v>35</v>
      </c>
      <c r="DK51" s="3337">
        <v>186.4</v>
      </c>
      <c r="DL51" s="3557"/>
      <c r="DM51" s="3558">
        <v>44074</v>
      </c>
      <c r="DN51" s="3336">
        <v>44078</v>
      </c>
      <c r="DO51" s="3556">
        <v>14468</v>
      </c>
      <c r="DP51" s="3340">
        <v>50000</v>
      </c>
      <c r="DQ51" s="3340">
        <f t="shared" si="32"/>
        <v>0</v>
      </c>
      <c r="DR51" s="3223">
        <f t="shared" si="33"/>
        <v>9320</v>
      </c>
      <c r="DS51" s="3224">
        <f t="shared" si="34"/>
        <v>44106</v>
      </c>
      <c r="DT51" s="3225">
        <f t="shared" si="35"/>
        <v>279.59999999999997</v>
      </c>
      <c r="DU51" s="4336" t="s">
        <v>8</v>
      </c>
      <c r="DW51" s="2488" t="s">
        <v>1312</v>
      </c>
      <c r="DX51" s="2248"/>
      <c r="DY51" s="2248"/>
      <c r="DZ51" s="2248"/>
      <c r="EA51" s="2248"/>
      <c r="EB51" s="2248"/>
      <c r="EC51" s="2248"/>
      <c r="ED51" s="2248"/>
      <c r="EE51" s="2248"/>
      <c r="EF51" s="2248"/>
      <c r="EG51" s="2248"/>
      <c r="EH51" s="2248"/>
      <c r="EI51" s="2248"/>
      <c r="EJ51" s="2248"/>
      <c r="EK51" s="2248"/>
      <c r="EL51" s="2248"/>
      <c r="EM51" s="2248"/>
      <c r="EN51" s="2248"/>
      <c r="EO51" s="2248"/>
      <c r="EP51" s="3533"/>
      <c r="EQ51" s="3534"/>
      <c r="ER51" s="3534"/>
      <c r="ES51" s="3535"/>
      <c r="ET51" s="3534"/>
      <c r="EU51" s="3534"/>
      <c r="EV51" s="3536"/>
      <c r="EW51" s="3537"/>
      <c r="EX51" s="3538"/>
      <c r="EY51" s="3535"/>
      <c r="EZ51" s="3534"/>
      <c r="FA51" s="3539"/>
      <c r="FB51" s="3539"/>
      <c r="FC51" s="3540"/>
      <c r="FD51" s="3541"/>
      <c r="FE51" s="3542"/>
      <c r="FF51" s="2562"/>
    </row>
    <row r="52" spans="2:162" ht="21.6" thickBot="1">
      <c r="B52" s="2746">
        <v>2020</v>
      </c>
      <c r="O52" s="3602"/>
      <c r="P52" s="2028" t="s">
        <v>563</v>
      </c>
      <c r="Q52" s="2024"/>
      <c r="R52" s="2024"/>
      <c r="S52" s="2024"/>
      <c r="T52" s="2024"/>
      <c r="U52" s="2024"/>
      <c r="V52" s="2024"/>
      <c r="W52" s="2024"/>
      <c r="X52" s="2024"/>
      <c r="Y52" s="3602"/>
      <c r="Z52" s="2024"/>
      <c r="AA52" s="2024"/>
      <c r="AB52" s="2024"/>
      <c r="AC52" s="2024"/>
      <c r="AD52" s="2024"/>
      <c r="AE52" s="2024"/>
      <c r="AF52" s="2029"/>
      <c r="AG52" s="2029"/>
      <c r="AH52" s="3219"/>
      <c r="AI52" s="2936"/>
      <c r="AJ52" s="2995"/>
      <c r="AK52" s="2080"/>
      <c r="AL52" s="2080"/>
      <c r="AM52" s="2157"/>
      <c r="AN52" s="2158"/>
      <c r="AO52" s="2080"/>
      <c r="AP52" s="2159"/>
      <c r="AQ52" s="2160"/>
      <c r="AR52" s="2161"/>
      <c r="AS52" s="2162"/>
      <c r="AT52" s="2163"/>
      <c r="AU52" s="2164"/>
      <c r="AV52" s="2164"/>
      <c r="AW52" s="2159"/>
      <c r="AX52" s="2165"/>
      <c r="AY52" s="2166"/>
      <c r="BA52" s="2246"/>
      <c r="BB52" s="2246"/>
      <c r="BC52" s="2246"/>
      <c r="BD52" s="2246"/>
      <c r="BE52" s="2246"/>
      <c r="BF52" s="2246"/>
      <c r="BG52" s="2246"/>
      <c r="BH52" s="2246"/>
      <c r="BI52" s="2246"/>
      <c r="BJ52" s="2246"/>
      <c r="BK52" s="2246"/>
      <c r="BL52" s="2246"/>
      <c r="BM52" s="2246"/>
      <c r="BN52" s="2246"/>
      <c r="BO52" s="2246"/>
      <c r="BP52" s="2246"/>
      <c r="BQ52" s="2246"/>
      <c r="BR52" s="2246"/>
      <c r="BS52" s="2385"/>
      <c r="BT52" s="3032" t="s">
        <v>99</v>
      </c>
      <c r="BU52" s="2439">
        <v>21</v>
      </c>
      <c r="BV52" s="2439" t="s">
        <v>55</v>
      </c>
      <c r="BW52" s="2440">
        <v>43299</v>
      </c>
      <c r="BX52" s="2276">
        <v>700</v>
      </c>
      <c r="BY52" s="2276" t="s">
        <v>96</v>
      </c>
      <c r="BZ52" s="2441">
        <v>9.6</v>
      </c>
      <c r="CA52" s="3052"/>
      <c r="CB52" s="2442">
        <v>43381</v>
      </c>
      <c r="CC52" s="2440">
        <v>43375</v>
      </c>
      <c r="CD52" s="2439">
        <v>52703</v>
      </c>
      <c r="CE52" s="2278">
        <v>703.78</v>
      </c>
      <c r="CF52" s="2280">
        <f t="shared" si="29"/>
        <v>3.7799999999999727</v>
      </c>
      <c r="CG52" s="2281">
        <f t="shared" si="30"/>
        <v>6756.2879999999996</v>
      </c>
      <c r="CH52" s="2280">
        <f t="shared" si="31"/>
        <v>337.81439999999998</v>
      </c>
      <c r="CI52" s="2282"/>
      <c r="CK52" s="2490"/>
      <c r="CL52" s="2491"/>
      <c r="CM52" s="2491"/>
      <c r="CN52" s="2492" t="s">
        <v>14</v>
      </c>
      <c r="CO52" s="2492" t="s">
        <v>12</v>
      </c>
      <c r="CP52" s="2492"/>
      <c r="CQ52" s="2491"/>
      <c r="CR52" s="2492" t="s">
        <v>15</v>
      </c>
      <c r="CS52" s="2492" t="s">
        <v>16</v>
      </c>
      <c r="CT52" s="2492" t="s">
        <v>12</v>
      </c>
      <c r="CU52" s="2492" t="s">
        <v>12</v>
      </c>
      <c r="CV52" s="2491"/>
      <c r="CW52" s="2491"/>
      <c r="CX52" s="2491"/>
      <c r="CY52" s="2491"/>
      <c r="CZ52" s="2492" t="s">
        <v>12</v>
      </c>
      <c r="DA52" s="2492" t="s">
        <v>17</v>
      </c>
      <c r="DB52" s="2493"/>
      <c r="DC52" s="2248"/>
      <c r="DD52" s="4087"/>
      <c r="DE52" s="4083" t="s">
        <v>1174</v>
      </c>
      <c r="DF52" s="3556">
        <v>4</v>
      </c>
      <c r="DG52" s="3556" t="s">
        <v>36</v>
      </c>
      <c r="DH52" s="3336">
        <v>44089</v>
      </c>
      <c r="DI52" s="3556">
        <v>102</v>
      </c>
      <c r="DJ52" s="3556" t="s">
        <v>35</v>
      </c>
      <c r="DK52" s="3337">
        <v>193.09</v>
      </c>
      <c r="DL52" s="3557"/>
      <c r="DM52" s="3558">
        <v>44104</v>
      </c>
      <c r="DN52" s="3336">
        <v>44096</v>
      </c>
      <c r="DO52" s="3556">
        <v>14499</v>
      </c>
      <c r="DP52" s="3340">
        <v>102000</v>
      </c>
      <c r="DQ52" s="3340">
        <f t="shared" si="32"/>
        <v>0</v>
      </c>
      <c r="DR52" s="3223">
        <f t="shared" si="33"/>
        <v>19695.18</v>
      </c>
      <c r="DS52" s="3224">
        <f t="shared" si="34"/>
        <v>44124</v>
      </c>
      <c r="DT52" s="3225">
        <f t="shared" si="35"/>
        <v>590.85540000000003</v>
      </c>
      <c r="DU52" s="4336" t="s">
        <v>8</v>
      </c>
      <c r="DW52" s="2490"/>
      <c r="DX52" s="2491"/>
      <c r="DY52" s="2491"/>
      <c r="DZ52" s="2492" t="s">
        <v>14</v>
      </c>
      <c r="EA52" s="2492" t="s">
        <v>12</v>
      </c>
      <c r="EB52" s="2492"/>
      <c r="EC52" s="2491"/>
      <c r="ED52" s="2492" t="s">
        <v>15</v>
      </c>
      <c r="EE52" s="2492" t="s">
        <v>16</v>
      </c>
      <c r="EF52" s="2492" t="s">
        <v>12</v>
      </c>
      <c r="EG52" s="2492" t="s">
        <v>12</v>
      </c>
      <c r="EH52" s="2491"/>
      <c r="EI52" s="2491"/>
      <c r="EJ52" s="2491"/>
      <c r="EK52" s="2491"/>
      <c r="EL52" s="2492" t="s">
        <v>12</v>
      </c>
      <c r="EM52" s="2492" t="s">
        <v>17</v>
      </c>
      <c r="EN52" s="2493"/>
      <c r="EO52" s="2248"/>
    </row>
    <row r="53" spans="2:162" ht="24" thickBot="1">
      <c r="B53" s="1115" t="s">
        <v>590</v>
      </c>
      <c r="C53" s="2485" t="s">
        <v>609</v>
      </c>
      <c r="D53" s="2486" t="s">
        <v>608</v>
      </c>
      <c r="E53" s="2486" t="s">
        <v>607</v>
      </c>
      <c r="F53" s="2486" t="s">
        <v>605</v>
      </c>
      <c r="G53" s="2486" t="s">
        <v>606</v>
      </c>
      <c r="H53" s="2486" t="s">
        <v>610</v>
      </c>
      <c r="I53" s="2486" t="s">
        <v>611</v>
      </c>
      <c r="J53" s="2486" t="s">
        <v>612</v>
      </c>
      <c r="K53" s="2486" t="s">
        <v>613</v>
      </c>
      <c r="L53" s="2486" t="s">
        <v>614</v>
      </c>
      <c r="M53" s="2486" t="s">
        <v>615</v>
      </c>
      <c r="N53" s="2487" t="s">
        <v>616</v>
      </c>
      <c r="O53" s="3602"/>
      <c r="P53" s="2030"/>
      <c r="Q53" s="2031"/>
      <c r="R53" s="2031"/>
      <c r="S53" s="6040" t="s">
        <v>14</v>
      </c>
      <c r="T53" s="6040" t="s">
        <v>12</v>
      </c>
      <c r="U53" s="6040"/>
      <c r="V53" s="2031"/>
      <c r="W53" s="6040" t="s">
        <v>15</v>
      </c>
      <c r="X53" s="6040" t="s">
        <v>16</v>
      </c>
      <c r="Y53" s="6040" t="s">
        <v>12</v>
      </c>
      <c r="Z53" s="6040" t="s">
        <v>12</v>
      </c>
      <c r="AA53" s="2031"/>
      <c r="AB53" s="2031"/>
      <c r="AC53" s="2031"/>
      <c r="AD53" s="2031"/>
      <c r="AE53" s="6040" t="s">
        <v>17</v>
      </c>
      <c r="AF53" s="6040"/>
      <c r="AG53" s="6032"/>
      <c r="AH53" s="3219"/>
      <c r="AI53" s="2934"/>
      <c r="AJ53" s="2916"/>
      <c r="AK53" s="2151"/>
      <c r="AL53" s="2151"/>
      <c r="AM53" s="2151"/>
      <c r="AN53" s="2151"/>
      <c r="AO53" s="2151"/>
      <c r="AP53" s="2151"/>
      <c r="AQ53" s="2151"/>
      <c r="AR53" s="2151"/>
      <c r="AS53" s="2151"/>
      <c r="AT53" s="2151"/>
      <c r="AU53" s="2151"/>
      <c r="AV53" s="2151"/>
      <c r="AW53" s="2151"/>
      <c r="AX53" s="2151"/>
      <c r="AY53" s="3257" t="s">
        <v>817</v>
      </c>
      <c r="BA53" s="2250" t="s">
        <v>596</v>
      </c>
      <c r="BB53" s="2246"/>
      <c r="BC53" s="2246"/>
      <c r="BD53" s="2246"/>
      <c r="BE53" s="2246"/>
      <c r="BF53" s="2246"/>
      <c r="BG53" s="2246"/>
      <c r="BH53" s="2246"/>
      <c r="BI53" s="2246"/>
      <c r="BJ53" s="2246"/>
      <c r="BK53" s="2246"/>
      <c r="BL53" s="2246"/>
      <c r="BM53" s="2246"/>
      <c r="BN53" s="2246"/>
      <c r="BO53" s="2246"/>
      <c r="BP53" s="2246"/>
      <c r="BQ53" s="2246"/>
      <c r="BR53" s="2246"/>
      <c r="BS53" s="2385"/>
      <c r="BT53" s="3032" t="s">
        <v>99</v>
      </c>
      <c r="BU53" s="2439">
        <v>22</v>
      </c>
      <c r="BV53" s="2439" t="s">
        <v>55</v>
      </c>
      <c r="BW53" s="2440">
        <v>43299</v>
      </c>
      <c r="BX53" s="2276">
        <v>700</v>
      </c>
      <c r="BY53" s="2276" t="s">
        <v>96</v>
      </c>
      <c r="BZ53" s="2441">
        <v>9.6</v>
      </c>
      <c r="CA53" s="3052"/>
      <c r="CB53" s="2442">
        <v>43395</v>
      </c>
      <c r="CC53" s="2440">
        <v>43382</v>
      </c>
      <c r="CD53" s="2439">
        <v>52769</v>
      </c>
      <c r="CE53" s="2278">
        <v>706.88</v>
      </c>
      <c r="CF53" s="2280">
        <f t="shared" si="29"/>
        <v>6.8799999999999955</v>
      </c>
      <c r="CG53" s="2281">
        <f t="shared" si="30"/>
        <v>6786.0479999999998</v>
      </c>
      <c r="CH53" s="2280">
        <f t="shared" si="31"/>
        <v>339.30240000000003</v>
      </c>
      <c r="CI53" s="2282"/>
      <c r="CK53" s="2499" t="s">
        <v>3</v>
      </c>
      <c r="CL53" s="2500" t="s">
        <v>4</v>
      </c>
      <c r="CM53" s="2501" t="s">
        <v>18</v>
      </c>
      <c r="CN53" s="2501" t="s">
        <v>19</v>
      </c>
      <c r="CO53" s="2501" t="s">
        <v>19</v>
      </c>
      <c r="CP53" s="2501" t="s">
        <v>20</v>
      </c>
      <c r="CQ53" s="2501" t="s">
        <v>21</v>
      </c>
      <c r="CR53" s="2501" t="s">
        <v>22</v>
      </c>
      <c r="CS53" s="2501" t="s">
        <v>19</v>
      </c>
      <c r="CT53" s="2501" t="s">
        <v>23</v>
      </c>
      <c r="CU53" s="2501" t="s">
        <v>23</v>
      </c>
      <c r="CV53" s="2501" t="s">
        <v>24</v>
      </c>
      <c r="CW53" s="2501" t="s">
        <v>20</v>
      </c>
      <c r="CX53" s="2501" t="s">
        <v>25</v>
      </c>
      <c r="CY53" s="2501" t="s">
        <v>0</v>
      </c>
      <c r="CZ53" s="2501" t="s">
        <v>11</v>
      </c>
      <c r="DA53" s="2501" t="s">
        <v>11</v>
      </c>
      <c r="DB53" s="2501" t="s">
        <v>26</v>
      </c>
      <c r="DC53" s="2248"/>
      <c r="DD53" s="4087"/>
      <c r="DE53" s="4083" t="s">
        <v>1174</v>
      </c>
      <c r="DF53" s="3556">
        <v>5</v>
      </c>
      <c r="DG53" s="3556" t="s">
        <v>36</v>
      </c>
      <c r="DH53" s="3336">
        <v>44118</v>
      </c>
      <c r="DI53" s="3556">
        <v>153</v>
      </c>
      <c r="DJ53" s="3556" t="s">
        <v>35</v>
      </c>
      <c r="DK53" s="3337">
        <v>200.6</v>
      </c>
      <c r="DL53" s="3557"/>
      <c r="DM53" s="3558">
        <v>44130</v>
      </c>
      <c r="DN53" s="3336">
        <v>44133</v>
      </c>
      <c r="DO53" s="3556">
        <v>14554</v>
      </c>
      <c r="DP53" s="3340">
        <v>153000</v>
      </c>
      <c r="DQ53" s="3340">
        <f t="shared" si="32"/>
        <v>0</v>
      </c>
      <c r="DR53" s="3223">
        <f t="shared" si="33"/>
        <v>30691.8</v>
      </c>
      <c r="DS53" s="3224">
        <f t="shared" si="34"/>
        <v>44161</v>
      </c>
      <c r="DT53" s="3225">
        <f t="shared" si="35"/>
        <v>920.75399999999991</v>
      </c>
      <c r="DU53" s="4334" t="s">
        <v>8</v>
      </c>
      <c r="DW53" s="2499" t="s">
        <v>3</v>
      </c>
      <c r="DX53" s="2500" t="s">
        <v>4</v>
      </c>
      <c r="DY53" s="2501" t="s">
        <v>18</v>
      </c>
      <c r="DZ53" s="2501" t="s">
        <v>19</v>
      </c>
      <c r="EA53" s="2501" t="s">
        <v>19</v>
      </c>
      <c r="EB53" s="2501" t="s">
        <v>20</v>
      </c>
      <c r="EC53" s="2501" t="s">
        <v>21</v>
      </c>
      <c r="ED53" s="2501" t="s">
        <v>22</v>
      </c>
      <c r="EE53" s="2501" t="s">
        <v>19</v>
      </c>
      <c r="EF53" s="2501" t="s">
        <v>23</v>
      </c>
      <c r="EG53" s="2501" t="s">
        <v>23</v>
      </c>
      <c r="EH53" s="2501" t="s">
        <v>24</v>
      </c>
      <c r="EI53" s="2501" t="s">
        <v>20</v>
      </c>
      <c r="EJ53" s="2501" t="s">
        <v>25</v>
      </c>
      <c r="EK53" s="2501" t="s">
        <v>0</v>
      </c>
      <c r="EL53" s="2501" t="s">
        <v>11</v>
      </c>
      <c r="EM53" s="2501" t="s">
        <v>11</v>
      </c>
      <c r="EN53" s="2501" t="s">
        <v>26</v>
      </c>
      <c r="EO53" s="2248"/>
      <c r="EP53" s="2599" t="s">
        <v>941</v>
      </c>
      <c r="EQ53" s="2248" t="s">
        <v>1337</v>
      </c>
      <c r="ER53" s="2248"/>
      <c r="ES53" s="2248"/>
      <c r="ET53" s="2489"/>
      <c r="EU53" s="2248"/>
      <c r="EV53" s="2248"/>
      <c r="EW53" s="2248"/>
      <c r="EX53" s="2248"/>
      <c r="EY53" s="2248"/>
      <c r="EZ53" s="2248"/>
      <c r="FA53" s="2248"/>
      <c r="FB53" s="2248"/>
      <c r="FC53" s="2248"/>
      <c r="FD53" s="2248"/>
      <c r="FE53" s="2248"/>
      <c r="FF53" s="2248"/>
    </row>
    <row r="54" spans="2:162" ht="15" thickBot="1">
      <c r="B54" s="2014"/>
      <c r="C54" s="2673"/>
      <c r="D54" s="905"/>
      <c r="E54" s="905"/>
      <c r="F54" s="905"/>
      <c r="G54" s="905"/>
      <c r="H54" s="905"/>
      <c r="I54" s="905"/>
      <c r="J54" s="905"/>
      <c r="K54" s="905"/>
      <c r="L54" s="905"/>
      <c r="M54" s="905"/>
      <c r="N54" s="859"/>
      <c r="O54" s="3602"/>
      <c r="P54" s="2032" t="s">
        <v>3</v>
      </c>
      <c r="Q54" s="2033" t="s">
        <v>4</v>
      </c>
      <c r="R54" s="6033" t="s">
        <v>18</v>
      </c>
      <c r="S54" s="6033" t="s">
        <v>19</v>
      </c>
      <c r="T54" s="6033" t="s">
        <v>19</v>
      </c>
      <c r="U54" s="6033" t="s">
        <v>20</v>
      </c>
      <c r="V54" s="6033" t="s">
        <v>21</v>
      </c>
      <c r="W54" s="6033" t="s">
        <v>22</v>
      </c>
      <c r="X54" s="6033" t="s">
        <v>19</v>
      </c>
      <c r="Y54" s="6033" t="s">
        <v>23</v>
      </c>
      <c r="Z54" s="6033" t="s">
        <v>23</v>
      </c>
      <c r="AA54" s="6033" t="s">
        <v>24</v>
      </c>
      <c r="AB54" s="6033" t="s">
        <v>20</v>
      </c>
      <c r="AC54" s="6033" t="s">
        <v>25</v>
      </c>
      <c r="AD54" s="6033" t="s">
        <v>0</v>
      </c>
      <c r="AE54" s="6033" t="s">
        <v>11</v>
      </c>
      <c r="AF54" s="6033" t="s">
        <v>26</v>
      </c>
      <c r="AG54" s="6032"/>
      <c r="AH54" s="3219"/>
      <c r="AI54" s="2024"/>
      <c r="AJ54" s="2024"/>
      <c r="AK54" s="2024"/>
      <c r="AL54" s="2024"/>
      <c r="AM54" s="2024"/>
      <c r="AN54" s="2024"/>
      <c r="AO54" s="2024"/>
      <c r="AP54" s="2024"/>
      <c r="AQ54" s="2024"/>
      <c r="AR54" s="2024"/>
      <c r="AS54" s="2024"/>
      <c r="AT54" s="2024"/>
      <c r="AU54" s="2024"/>
      <c r="AV54" s="2024"/>
      <c r="AW54" s="2024"/>
      <c r="AX54" s="2024"/>
      <c r="AY54" s="2024"/>
      <c r="BA54" s="2251"/>
      <c r="BB54" s="2252"/>
      <c r="BC54" s="2252"/>
      <c r="BD54" s="2253" t="s">
        <v>14</v>
      </c>
      <c r="BE54" s="2253" t="s">
        <v>12</v>
      </c>
      <c r="BF54" s="2253"/>
      <c r="BG54" s="2252"/>
      <c r="BH54" s="2253" t="s">
        <v>15</v>
      </c>
      <c r="BI54" s="2253" t="s">
        <v>16</v>
      </c>
      <c r="BJ54" s="2253" t="s">
        <v>12</v>
      </c>
      <c r="BK54" s="2253" t="s">
        <v>12</v>
      </c>
      <c r="BL54" s="2252"/>
      <c r="BM54" s="2252"/>
      <c r="BN54" s="2252"/>
      <c r="BO54" s="2252"/>
      <c r="BP54" s="2253" t="s">
        <v>17</v>
      </c>
      <c r="BQ54" s="2254"/>
      <c r="BR54" s="2246"/>
      <c r="BS54" s="2385"/>
      <c r="BT54" s="3032" t="s">
        <v>99</v>
      </c>
      <c r="BU54" s="2439">
        <v>23</v>
      </c>
      <c r="BV54" s="2439" t="s">
        <v>101</v>
      </c>
      <c r="BW54" s="2440">
        <v>43360</v>
      </c>
      <c r="BX54" s="2276">
        <v>800</v>
      </c>
      <c r="BY54" s="2276" t="s">
        <v>96</v>
      </c>
      <c r="BZ54" s="2441">
        <v>10.6</v>
      </c>
      <c r="CA54" s="3052"/>
      <c r="CB54" s="2442">
        <v>43409</v>
      </c>
      <c r="CC54" s="3135">
        <v>43405</v>
      </c>
      <c r="CD54" s="3134">
        <v>53038</v>
      </c>
      <c r="CE54" s="3136">
        <v>800.9</v>
      </c>
      <c r="CF54" s="3045">
        <f t="shared" si="29"/>
        <v>0.89999999999997726</v>
      </c>
      <c r="CG54" s="3045">
        <f t="shared" si="30"/>
        <v>8489.5399999999991</v>
      </c>
      <c r="CH54" s="3045">
        <f t="shared" si="31"/>
        <v>424.47699999999998</v>
      </c>
      <c r="CI54" s="2282"/>
      <c r="CK54" s="2619"/>
      <c r="CL54" s="2510"/>
      <c r="CM54" s="2510"/>
      <c r="CN54" s="2501" t="s">
        <v>3</v>
      </c>
      <c r="CO54" s="2501" t="s">
        <v>18</v>
      </c>
      <c r="CP54" s="2501"/>
      <c r="CQ54" s="2510"/>
      <c r="CR54" s="2501" t="s">
        <v>21</v>
      </c>
      <c r="CS54" s="2501" t="s">
        <v>3</v>
      </c>
      <c r="CT54" s="2501" t="s">
        <v>27</v>
      </c>
      <c r="CU54" s="2501" t="s">
        <v>28</v>
      </c>
      <c r="CV54" s="2510"/>
      <c r="CW54" s="2510"/>
      <c r="CX54" s="2510"/>
      <c r="CY54" s="2510"/>
      <c r="CZ54" s="2501" t="s">
        <v>33</v>
      </c>
      <c r="DA54" s="2501" t="s">
        <v>30</v>
      </c>
      <c r="DB54" s="2500"/>
      <c r="DC54" s="2248"/>
      <c r="DD54" s="4087"/>
      <c r="DE54" s="4083" t="s">
        <v>1174</v>
      </c>
      <c r="DF54" s="3556">
        <v>6</v>
      </c>
      <c r="DG54" s="3556" t="s">
        <v>36</v>
      </c>
      <c r="DH54" s="3336">
        <v>44118</v>
      </c>
      <c r="DI54" s="3556">
        <v>153</v>
      </c>
      <c r="DJ54" s="3556" t="s">
        <v>35</v>
      </c>
      <c r="DK54" s="3337">
        <v>200.6</v>
      </c>
      <c r="DL54" s="3557"/>
      <c r="DM54" s="3558">
        <v>44161</v>
      </c>
      <c r="DN54" s="3224">
        <v>44165</v>
      </c>
      <c r="DO54" s="3556">
        <v>14598</v>
      </c>
      <c r="DP54" s="3340">
        <v>153000</v>
      </c>
      <c r="DQ54" s="3340">
        <f t="shared" si="32"/>
        <v>0</v>
      </c>
      <c r="DR54" s="3223">
        <f t="shared" si="33"/>
        <v>30691.8</v>
      </c>
      <c r="DS54" s="3224">
        <f t="shared" si="34"/>
        <v>44193</v>
      </c>
      <c r="DT54" s="3225">
        <f t="shared" si="35"/>
        <v>920.75399999999991</v>
      </c>
      <c r="DU54" s="4336" t="s">
        <v>8</v>
      </c>
      <c r="DW54" s="2619"/>
      <c r="DX54" s="2510"/>
      <c r="DY54" s="2510"/>
      <c r="DZ54" s="2501" t="s">
        <v>3</v>
      </c>
      <c r="EA54" s="2501" t="s">
        <v>18</v>
      </c>
      <c r="EB54" s="2501"/>
      <c r="EC54" s="2510"/>
      <c r="ED54" s="2501" t="s">
        <v>21</v>
      </c>
      <c r="EE54" s="2501" t="s">
        <v>3</v>
      </c>
      <c r="EF54" s="2501" t="s">
        <v>27</v>
      </c>
      <c r="EG54" s="2501" t="s">
        <v>28</v>
      </c>
      <c r="EH54" s="2510"/>
      <c r="EI54" s="2510"/>
      <c r="EJ54" s="2510"/>
      <c r="EK54" s="2510"/>
      <c r="EL54" s="2501" t="s">
        <v>33</v>
      </c>
      <c r="EM54" s="2501" t="s">
        <v>30</v>
      </c>
      <c r="EN54" s="2500"/>
      <c r="EO54" s="2248"/>
      <c r="EP54" s="2494"/>
      <c r="EQ54" s="2495"/>
      <c r="ER54" s="2496" t="s">
        <v>14</v>
      </c>
      <c r="ES54" s="2496" t="s">
        <v>12</v>
      </c>
      <c r="ET54" s="2496"/>
      <c r="EU54" s="2497"/>
      <c r="EV54" s="2496" t="s">
        <v>15</v>
      </c>
      <c r="EW54" s="2496" t="s">
        <v>16</v>
      </c>
      <c r="EX54" s="2496" t="s">
        <v>12</v>
      </c>
      <c r="EY54" s="2496" t="s">
        <v>12</v>
      </c>
      <c r="EZ54" s="2497"/>
      <c r="FA54" s="2497"/>
      <c r="FB54" s="2497"/>
      <c r="FC54" s="2497"/>
      <c r="FD54" s="2496" t="s">
        <v>12</v>
      </c>
      <c r="FE54" s="2496" t="s">
        <v>17</v>
      </c>
      <c r="FF54" s="2498"/>
    </row>
    <row r="55" spans="2:162" ht="24" thickBot="1">
      <c r="B55" s="2015" t="s">
        <v>591</v>
      </c>
      <c r="C55" s="2831">
        <f>(AE643)</f>
        <v>7817</v>
      </c>
      <c r="D55" s="2832">
        <f>(AE666)</f>
        <v>10487.6</v>
      </c>
      <c r="E55" s="2832">
        <f>(AE684)</f>
        <v>6409.4</v>
      </c>
      <c r="F55" s="2832">
        <f>(AE713)</f>
        <v>12860.55</v>
      </c>
      <c r="G55" s="2832">
        <f>(AE734)</f>
        <v>9925.4</v>
      </c>
      <c r="H55" s="2832">
        <f>(AE760)</f>
        <v>16205.949999999999</v>
      </c>
      <c r="I55" s="2832">
        <f>(AE785)</f>
        <v>10694.699999999999</v>
      </c>
      <c r="J55" s="2832">
        <f>(AE805)</f>
        <v>8911.14</v>
      </c>
      <c r="K55" s="2832">
        <f>(AE836)</f>
        <v>12136.070000000002</v>
      </c>
      <c r="L55" s="2832">
        <f>(AE868)</f>
        <v>12973.879000000003</v>
      </c>
      <c r="M55" s="2832">
        <f>(AE895)</f>
        <v>14034.080999999998</v>
      </c>
      <c r="N55" s="2674">
        <f>(AE929)</f>
        <v>11513.409800000003</v>
      </c>
      <c r="O55" s="3602"/>
      <c r="P55" s="2094"/>
      <c r="Q55" s="2035"/>
      <c r="R55" s="2035"/>
      <c r="S55" s="6035" t="s">
        <v>3</v>
      </c>
      <c r="T55" s="6035" t="s">
        <v>18</v>
      </c>
      <c r="U55" s="6035"/>
      <c r="V55" s="2035"/>
      <c r="W55" s="6035" t="s">
        <v>21</v>
      </c>
      <c r="X55" s="6035" t="s">
        <v>3</v>
      </c>
      <c r="Y55" s="6035" t="s">
        <v>27</v>
      </c>
      <c r="Z55" s="6035" t="s">
        <v>28</v>
      </c>
      <c r="AA55" s="2035"/>
      <c r="AB55" s="2035"/>
      <c r="AC55" s="2035"/>
      <c r="AD55" s="2035"/>
      <c r="AE55" s="6035" t="s">
        <v>30</v>
      </c>
      <c r="AF55" s="6033"/>
      <c r="AG55" s="6032"/>
      <c r="AH55" s="3219"/>
      <c r="AI55" s="2029"/>
      <c r="AJ55" s="2153" t="s">
        <v>1165</v>
      </c>
      <c r="AK55" s="2024" t="s">
        <v>1329</v>
      </c>
      <c r="AL55" s="2024"/>
      <c r="AM55" s="2024"/>
      <c r="AN55" s="2024"/>
      <c r="AO55" s="2024"/>
      <c r="AP55" s="2024"/>
      <c r="AQ55" s="2024"/>
      <c r="AR55" s="2024"/>
      <c r="AS55" s="2154"/>
      <c r="AT55" s="2024"/>
      <c r="AU55" s="2024"/>
      <c r="AV55" s="2130"/>
      <c r="AW55" s="2024"/>
      <c r="AX55" s="2024"/>
      <c r="AY55" s="2024"/>
      <c r="BA55" s="2255" t="s">
        <v>3</v>
      </c>
      <c r="BB55" s="2256" t="s">
        <v>4</v>
      </c>
      <c r="BC55" s="2257" t="s">
        <v>18</v>
      </c>
      <c r="BD55" s="2257" t="s">
        <v>19</v>
      </c>
      <c r="BE55" s="2257" t="s">
        <v>19</v>
      </c>
      <c r="BF55" s="2257" t="s">
        <v>20</v>
      </c>
      <c r="BG55" s="2257" t="s">
        <v>21</v>
      </c>
      <c r="BH55" s="2257" t="s">
        <v>22</v>
      </c>
      <c r="BI55" s="2257" t="s">
        <v>19</v>
      </c>
      <c r="BJ55" s="2257" t="s">
        <v>23</v>
      </c>
      <c r="BK55" s="2257" t="s">
        <v>23</v>
      </c>
      <c r="BL55" s="2257" t="s">
        <v>24</v>
      </c>
      <c r="BM55" s="2257" t="s">
        <v>20</v>
      </c>
      <c r="BN55" s="2257" t="s">
        <v>25</v>
      </c>
      <c r="BO55" s="2257" t="s">
        <v>0</v>
      </c>
      <c r="BP55" s="2257" t="s">
        <v>11</v>
      </c>
      <c r="BQ55" s="2257" t="s">
        <v>26</v>
      </c>
      <c r="BR55" s="2246"/>
      <c r="BS55" s="2385"/>
      <c r="BT55" s="3032" t="s">
        <v>99</v>
      </c>
      <c r="BU55" s="2439">
        <v>24</v>
      </c>
      <c r="BV55" s="2439" t="s">
        <v>101</v>
      </c>
      <c r="BW55" s="2440">
        <v>43360</v>
      </c>
      <c r="BX55" s="2276">
        <v>800</v>
      </c>
      <c r="BY55" s="2276" t="s">
        <v>96</v>
      </c>
      <c r="BZ55" s="2441">
        <v>10.6</v>
      </c>
      <c r="CA55" s="3052"/>
      <c r="CB55" s="2442">
        <v>43423</v>
      </c>
      <c r="CC55" s="2440">
        <v>43416</v>
      </c>
      <c r="CD55" s="2439">
        <v>53122</v>
      </c>
      <c r="CE55" s="2278">
        <v>804.3</v>
      </c>
      <c r="CF55" s="2280">
        <f>(CE55-BX54)</f>
        <v>4.2999999999999545</v>
      </c>
      <c r="CG55" s="2281">
        <f>(CE55*BZ54)</f>
        <v>8525.58</v>
      </c>
      <c r="CH55" s="2280">
        <f t="shared" si="31"/>
        <v>426.279</v>
      </c>
      <c r="CI55" s="2282"/>
      <c r="CK55" s="3002"/>
      <c r="CL55" s="3003"/>
      <c r="CM55" s="3003"/>
      <c r="CN55" s="3003"/>
      <c r="CO55" s="3003"/>
      <c r="CP55" s="3003"/>
      <c r="CQ55" s="3003"/>
      <c r="CR55" s="3003"/>
      <c r="CS55" s="3003"/>
      <c r="CT55" s="3003"/>
      <c r="CU55" s="3003"/>
      <c r="CV55" s="3003"/>
      <c r="CW55" s="3003"/>
      <c r="CX55" s="3003"/>
      <c r="CY55" s="3003"/>
      <c r="CZ55" s="3003"/>
      <c r="DA55" s="3003"/>
      <c r="DB55" s="3004"/>
      <c r="DC55" s="2248"/>
      <c r="DD55" s="4087"/>
      <c r="DE55" s="4083" t="s">
        <v>1174</v>
      </c>
      <c r="DF55" s="3556">
        <v>7</v>
      </c>
      <c r="DG55" s="3556" t="s">
        <v>36</v>
      </c>
      <c r="DH55" s="3336">
        <v>44118</v>
      </c>
      <c r="DI55" s="3556">
        <v>153</v>
      </c>
      <c r="DJ55" s="3556" t="s">
        <v>35</v>
      </c>
      <c r="DK55" s="3337">
        <v>200.6</v>
      </c>
      <c r="DL55" s="3557"/>
      <c r="DM55" s="3558">
        <v>44186</v>
      </c>
      <c r="DN55" s="3224">
        <v>44186</v>
      </c>
      <c r="DO55" s="3556">
        <v>14631</v>
      </c>
      <c r="DP55" s="3340">
        <v>153000</v>
      </c>
      <c r="DQ55" s="3340">
        <f t="shared" si="32"/>
        <v>0</v>
      </c>
      <c r="DR55" s="3223">
        <f t="shared" si="33"/>
        <v>30691.8</v>
      </c>
      <c r="DS55" s="3224">
        <f t="shared" si="34"/>
        <v>44214</v>
      </c>
      <c r="DT55" s="3225">
        <f t="shared" si="35"/>
        <v>920.75399999999991</v>
      </c>
      <c r="DU55" s="4726" t="s">
        <v>8</v>
      </c>
      <c r="DW55" s="3002"/>
      <c r="DX55" s="3003"/>
      <c r="DY55" s="3003"/>
      <c r="DZ55" s="3003"/>
      <c r="EA55" s="3003"/>
      <c r="EB55" s="3003"/>
      <c r="EC55" s="3003"/>
      <c r="ED55" s="3003"/>
      <c r="EE55" s="3003"/>
      <c r="EF55" s="3003"/>
      <c r="EG55" s="3003"/>
      <c r="EH55" s="3003"/>
      <c r="EI55" s="3003"/>
      <c r="EJ55" s="3003"/>
      <c r="EK55" s="3003"/>
      <c r="EL55" s="3003"/>
      <c r="EM55" s="3003"/>
      <c r="EN55" s="3004"/>
      <c r="EO55" s="2248"/>
      <c r="EP55" s="2502" t="s">
        <v>4</v>
      </c>
      <c r="EQ55" s="2503" t="s">
        <v>18</v>
      </c>
      <c r="ER55" s="2500" t="s">
        <v>19</v>
      </c>
      <c r="ES55" s="2500" t="s">
        <v>19</v>
      </c>
      <c r="ET55" s="2500" t="s">
        <v>20</v>
      </c>
      <c r="EU55" s="2500" t="s">
        <v>21</v>
      </c>
      <c r="EV55" s="2500" t="s">
        <v>22</v>
      </c>
      <c r="EW55" s="2500" t="s">
        <v>19</v>
      </c>
      <c r="EX55" s="2500" t="s">
        <v>23</v>
      </c>
      <c r="EY55" s="2500" t="s">
        <v>23</v>
      </c>
      <c r="EZ55" s="2500" t="s">
        <v>24</v>
      </c>
      <c r="FA55" s="2500" t="s">
        <v>20</v>
      </c>
      <c r="FB55" s="2500" t="s">
        <v>25</v>
      </c>
      <c r="FC55" s="2500" t="s">
        <v>0</v>
      </c>
      <c r="FD55" s="2500" t="s">
        <v>11</v>
      </c>
      <c r="FE55" s="2500" t="s">
        <v>11</v>
      </c>
      <c r="FF55" s="2504" t="s">
        <v>26</v>
      </c>
    </row>
    <row r="56" spans="2:162" ht="15" thickBot="1">
      <c r="B56" s="2015"/>
      <c r="C56" s="2612"/>
      <c r="D56" s="2013"/>
      <c r="E56" s="2013"/>
      <c r="F56" s="2013"/>
      <c r="G56" s="2013"/>
      <c r="H56" s="2013"/>
      <c r="I56" s="2013"/>
      <c r="J56" s="2013"/>
      <c r="K56" s="2013"/>
      <c r="L56" s="2013"/>
      <c r="M56" s="2013"/>
      <c r="N56" s="2674"/>
      <c r="O56" s="3602"/>
      <c r="P56" s="2121" t="s">
        <v>493</v>
      </c>
      <c r="Q56" s="2122" t="s">
        <v>495</v>
      </c>
      <c r="R56" s="2198">
        <v>3</v>
      </c>
      <c r="S56" s="2122">
        <v>16975</v>
      </c>
      <c r="T56" s="2174">
        <v>42822</v>
      </c>
      <c r="U56" s="2172">
        <v>70</v>
      </c>
      <c r="V56" s="2122" t="s">
        <v>35</v>
      </c>
      <c r="W56" s="2175">
        <v>200</v>
      </c>
      <c r="X56" s="2122">
        <v>1010506</v>
      </c>
      <c r="Y56" s="2200">
        <v>42832</v>
      </c>
      <c r="Z56" s="2174">
        <v>42832</v>
      </c>
      <c r="AA56" s="2122">
        <v>9555</v>
      </c>
      <c r="AB56" s="2172">
        <v>70000</v>
      </c>
      <c r="AC56" s="2172">
        <f t="shared" ref="AC56:AC62" si="37">(AB56-U56*1000)</f>
        <v>0</v>
      </c>
      <c r="AD56" s="2173">
        <f t="shared" ref="AD56:AD62" si="38">(AB56*W56/1000)</f>
        <v>14000</v>
      </c>
      <c r="AE56" s="2175">
        <f t="shared" ref="AE56:AE62" si="39">(AD56*0.05)</f>
        <v>700</v>
      </c>
      <c r="AF56" s="2046" t="s">
        <v>8</v>
      </c>
      <c r="AG56" s="3219"/>
      <c r="AH56" s="2029"/>
      <c r="AI56" s="2930"/>
      <c r="AJ56" s="2911"/>
      <c r="AK56" s="2131"/>
      <c r="AL56" s="2132" t="s">
        <v>14</v>
      </c>
      <c r="AM56" s="2132" t="s">
        <v>12</v>
      </c>
      <c r="AN56" s="2132"/>
      <c r="AO56" s="2133"/>
      <c r="AP56" s="2132" t="s">
        <v>15</v>
      </c>
      <c r="AQ56" s="2132" t="s">
        <v>16</v>
      </c>
      <c r="AR56" s="2132" t="s">
        <v>12</v>
      </c>
      <c r="AS56" s="2132" t="s">
        <v>12</v>
      </c>
      <c r="AT56" s="2133"/>
      <c r="AU56" s="2133"/>
      <c r="AV56" s="2133"/>
      <c r="AW56" s="2133"/>
      <c r="AX56" s="2132" t="s">
        <v>17</v>
      </c>
      <c r="AY56" s="2134"/>
      <c r="BA56" s="2258"/>
      <c r="BB56" s="2259"/>
      <c r="BC56" s="2259"/>
      <c r="BD56" s="2260" t="s">
        <v>3</v>
      </c>
      <c r="BE56" s="2260" t="s">
        <v>18</v>
      </c>
      <c r="BF56" s="2260"/>
      <c r="BG56" s="2259"/>
      <c r="BH56" s="2260" t="s">
        <v>21</v>
      </c>
      <c r="BI56" s="2260" t="s">
        <v>3</v>
      </c>
      <c r="BJ56" s="2260" t="s">
        <v>27</v>
      </c>
      <c r="BK56" s="2260" t="s">
        <v>28</v>
      </c>
      <c r="BL56" s="2259"/>
      <c r="BM56" s="2259"/>
      <c r="BN56" s="2259"/>
      <c r="BO56" s="2259"/>
      <c r="BP56" s="2260" t="s">
        <v>30</v>
      </c>
      <c r="BQ56" s="2256"/>
      <c r="BR56" s="2246"/>
      <c r="BS56" s="2385"/>
      <c r="BT56" s="3032" t="s">
        <v>99</v>
      </c>
      <c r="BU56" s="2439">
        <v>25</v>
      </c>
      <c r="BV56" s="2439" t="s">
        <v>101</v>
      </c>
      <c r="BW56" s="2440">
        <v>43360</v>
      </c>
      <c r="BX56" s="2276">
        <v>800</v>
      </c>
      <c r="BY56" s="2276" t="s">
        <v>96</v>
      </c>
      <c r="BZ56" s="2441">
        <v>10.6</v>
      </c>
      <c r="CA56" s="3052"/>
      <c r="CB56" s="2442">
        <v>43437</v>
      </c>
      <c r="CC56" s="2440">
        <v>43423</v>
      </c>
      <c r="CD56" s="2439">
        <v>53188</v>
      </c>
      <c r="CE56" s="2278">
        <v>799.71</v>
      </c>
      <c r="CF56" s="2280">
        <f>(CE56-BX55)</f>
        <v>-0.28999999999996362</v>
      </c>
      <c r="CG56" s="2281">
        <f>(CE56*BZ55)</f>
        <v>8476.9259999999995</v>
      </c>
      <c r="CH56" s="2280">
        <f t="shared" si="31"/>
        <v>423.84629999999999</v>
      </c>
      <c r="CI56" s="2282"/>
      <c r="CK56" s="3005"/>
      <c r="CL56" s="2970"/>
      <c r="CM56" s="2970"/>
      <c r="CN56" s="2970"/>
      <c r="CO56" s="2970"/>
      <c r="CP56" s="2970"/>
      <c r="CQ56" s="2970"/>
      <c r="CR56" s="2970"/>
      <c r="CS56" s="2970"/>
      <c r="CT56" s="2970"/>
      <c r="CU56" s="2970"/>
      <c r="CV56" s="2970"/>
      <c r="CW56" s="2970"/>
      <c r="CX56" s="2970"/>
      <c r="CY56" s="2970"/>
      <c r="CZ56" s="2970"/>
      <c r="DA56" s="2970"/>
      <c r="DB56" s="2971"/>
      <c r="DC56" s="2248"/>
      <c r="DD56" s="4087"/>
      <c r="DE56" s="4083" t="s">
        <v>1174</v>
      </c>
      <c r="DF56" s="3556">
        <v>8</v>
      </c>
      <c r="DG56" s="3556" t="s">
        <v>36</v>
      </c>
      <c r="DH56" s="3336">
        <v>44118</v>
      </c>
      <c r="DI56" s="3556">
        <v>153</v>
      </c>
      <c r="DJ56" s="3556" t="s">
        <v>35</v>
      </c>
      <c r="DK56" s="3337">
        <v>200.6</v>
      </c>
      <c r="DL56" s="3557"/>
      <c r="DM56" s="3558">
        <v>44249</v>
      </c>
      <c r="DN56" s="3224">
        <v>44242</v>
      </c>
      <c r="DO56" s="3556">
        <v>14695</v>
      </c>
      <c r="DP56" s="3340">
        <v>153000</v>
      </c>
      <c r="DQ56" s="3340">
        <f t="shared" si="32"/>
        <v>0</v>
      </c>
      <c r="DR56" s="3223">
        <f t="shared" si="33"/>
        <v>30691.8</v>
      </c>
      <c r="DS56" s="3224">
        <f t="shared" si="34"/>
        <v>44270</v>
      </c>
      <c r="DT56" s="3225">
        <f t="shared" si="35"/>
        <v>920.75399999999991</v>
      </c>
      <c r="DU56" s="4468" t="s">
        <v>8</v>
      </c>
      <c r="DW56" s="3005"/>
      <c r="DX56" s="2970"/>
      <c r="DY56" s="2970"/>
      <c r="DZ56" s="2970"/>
      <c r="EA56" s="2970"/>
      <c r="EB56" s="2970"/>
      <c r="EC56" s="2970"/>
      <c r="ED56" s="2970"/>
      <c r="EE56" s="2970"/>
      <c r="EF56" s="2970"/>
      <c r="EG56" s="2970"/>
      <c r="EH56" s="2970"/>
      <c r="EI56" s="2970"/>
      <c r="EJ56" s="2970"/>
      <c r="EK56" s="2970"/>
      <c r="EL56" s="2970"/>
      <c r="EM56" s="2970"/>
      <c r="EN56" s="2971"/>
      <c r="EO56" s="2248"/>
      <c r="EP56" s="2508"/>
      <c r="EQ56" s="2509"/>
      <c r="ER56" s="2500" t="s">
        <v>3</v>
      </c>
      <c r="ES56" s="2500" t="s">
        <v>18</v>
      </c>
      <c r="ET56" s="2500"/>
      <c r="EU56" s="2510"/>
      <c r="EV56" s="2500" t="s">
        <v>21</v>
      </c>
      <c r="EW56" s="2500" t="s">
        <v>3</v>
      </c>
      <c r="EX56" s="2500" t="s">
        <v>27</v>
      </c>
      <c r="EY56" s="2500" t="s">
        <v>28</v>
      </c>
      <c r="EZ56" s="2510"/>
      <c r="FA56" s="2510"/>
      <c r="FB56" s="2510"/>
      <c r="FC56" s="2510"/>
      <c r="FD56" s="2500" t="s">
        <v>95</v>
      </c>
      <c r="FE56" s="2500" t="s">
        <v>30</v>
      </c>
      <c r="FF56" s="2504"/>
    </row>
    <row r="57" spans="2:162" ht="15" thickBot="1">
      <c r="B57" s="2015" t="s">
        <v>592</v>
      </c>
      <c r="C57" s="2612">
        <f>(DA312)</f>
        <v>0</v>
      </c>
      <c r="D57" s="2013">
        <f>(DA325)</f>
        <v>2876.2154999999998</v>
      </c>
      <c r="E57" s="2013">
        <f>(DA338)</f>
        <v>1500.6195</v>
      </c>
      <c r="F57" s="2013">
        <f>(DA351)</f>
        <v>1500.6195</v>
      </c>
      <c r="G57" s="88">
        <f>(DA364)</f>
        <v>0</v>
      </c>
      <c r="H57" s="2013">
        <f>(DA378)</f>
        <v>1503.9542099999999</v>
      </c>
      <c r="I57" s="2013">
        <f>(DA391)</f>
        <v>1503.96774</v>
      </c>
      <c r="J57" s="2013">
        <f>(DA404)</f>
        <v>1500.6329999999998</v>
      </c>
      <c r="K57" s="2013">
        <f>(DA417)</f>
        <v>1696.48</v>
      </c>
      <c r="L57" s="2013">
        <f>(DA430)</f>
        <v>590.85540000000003</v>
      </c>
      <c r="M57" s="2013">
        <f>(DA443)</f>
        <v>920.75399999999991</v>
      </c>
      <c r="N57" s="2674">
        <f>(DA456)</f>
        <v>2602.96596</v>
      </c>
      <c r="O57" s="3602"/>
      <c r="P57" s="2123" t="s">
        <v>471</v>
      </c>
      <c r="Q57" s="2063" t="s">
        <v>436</v>
      </c>
      <c r="R57" s="2124">
        <v>6</v>
      </c>
      <c r="S57" s="2063" t="s">
        <v>36</v>
      </c>
      <c r="T57" s="2067">
        <v>42824</v>
      </c>
      <c r="U57" s="2065">
        <v>20</v>
      </c>
      <c r="V57" s="2063" t="s">
        <v>35</v>
      </c>
      <c r="W57" s="2068">
        <v>270</v>
      </c>
      <c r="X57" s="2125"/>
      <c r="Y57" s="2126">
        <v>42832</v>
      </c>
      <c r="Z57" s="2067">
        <v>42832</v>
      </c>
      <c r="AA57" s="2063">
        <v>1849</v>
      </c>
      <c r="AB57" s="2065">
        <v>20000</v>
      </c>
      <c r="AC57" s="2065">
        <f t="shared" si="37"/>
        <v>0</v>
      </c>
      <c r="AD57" s="2066">
        <f t="shared" si="38"/>
        <v>5400</v>
      </c>
      <c r="AE57" s="2068">
        <f t="shared" si="39"/>
        <v>270</v>
      </c>
      <c r="AF57" s="2682" t="s">
        <v>8</v>
      </c>
      <c r="AG57" s="2029"/>
      <c r="AH57" s="2029"/>
      <c r="AI57" s="2804"/>
      <c r="AJ57" s="2912" t="s">
        <v>4</v>
      </c>
      <c r="AK57" s="2135" t="s">
        <v>18</v>
      </c>
      <c r="AL57" s="2033" t="s">
        <v>19</v>
      </c>
      <c r="AM57" s="2033" t="s">
        <v>19</v>
      </c>
      <c r="AN57" s="2033" t="s">
        <v>20</v>
      </c>
      <c r="AO57" s="2033" t="s">
        <v>21</v>
      </c>
      <c r="AP57" s="2033" t="s">
        <v>22</v>
      </c>
      <c r="AQ57" s="2033" t="s">
        <v>19</v>
      </c>
      <c r="AR57" s="2033" t="s">
        <v>23</v>
      </c>
      <c r="AS57" s="2033" t="s">
        <v>23</v>
      </c>
      <c r="AT57" s="2033" t="s">
        <v>24</v>
      </c>
      <c r="AU57" s="2033" t="s">
        <v>20</v>
      </c>
      <c r="AV57" s="2033" t="s">
        <v>25</v>
      </c>
      <c r="AW57" s="2033" t="s">
        <v>0</v>
      </c>
      <c r="AX57" s="2033" t="s">
        <v>11</v>
      </c>
      <c r="AY57" s="2136" t="s">
        <v>26</v>
      </c>
      <c r="BA57" s="2667" t="s">
        <v>580</v>
      </c>
      <c r="BB57" s="2266" t="s">
        <v>99</v>
      </c>
      <c r="BC57" s="2276">
        <v>3</v>
      </c>
      <c r="BD57" s="2276" t="s">
        <v>55</v>
      </c>
      <c r="BE57" s="2277">
        <v>42898</v>
      </c>
      <c r="BF57" s="2429">
        <v>500</v>
      </c>
      <c r="BG57" s="2285" t="s">
        <v>96</v>
      </c>
      <c r="BH57" s="2278">
        <v>8.6999999999999993</v>
      </c>
      <c r="BI57" s="2276"/>
      <c r="BJ57" s="2672">
        <v>42908</v>
      </c>
      <c r="BK57" s="2277">
        <v>42915</v>
      </c>
      <c r="BL57" s="2276">
        <v>47649</v>
      </c>
      <c r="BM57" s="2286">
        <v>494.8</v>
      </c>
      <c r="BN57" s="2280">
        <f>(BM57-BF57)</f>
        <v>-5.1999999999999886</v>
      </c>
      <c r="BO57" s="2281">
        <f>(BM57*BH57)</f>
        <v>4304.7599999999993</v>
      </c>
      <c r="BP57" s="2280">
        <f>(BO57*0.035)</f>
        <v>150.66659999999999</v>
      </c>
      <c r="BQ57" s="2273"/>
      <c r="BR57" s="2246"/>
      <c r="BS57" s="2385"/>
      <c r="BT57" s="3032" t="s">
        <v>99</v>
      </c>
      <c r="BU57" s="2439">
        <v>26</v>
      </c>
      <c r="BV57" s="2439" t="s">
        <v>101</v>
      </c>
      <c r="BW57" s="2440">
        <v>43360</v>
      </c>
      <c r="BX57" s="2276">
        <v>800</v>
      </c>
      <c r="BY57" s="2276" t="s">
        <v>96</v>
      </c>
      <c r="BZ57" s="2441">
        <v>10.6</v>
      </c>
      <c r="CA57" s="3052"/>
      <c r="CB57" s="2442">
        <v>43451</v>
      </c>
      <c r="CC57" s="2440">
        <v>43434</v>
      </c>
      <c r="CD57" s="2439">
        <v>53342</v>
      </c>
      <c r="CE57" s="2278">
        <v>809.49</v>
      </c>
      <c r="CF57" s="2280">
        <f>(CE57-BX56)</f>
        <v>9.4900000000000091</v>
      </c>
      <c r="CG57" s="2281">
        <f>(CE57*BZ56)</f>
        <v>8580.5939999999991</v>
      </c>
      <c r="CH57" s="2280">
        <f t="shared" si="31"/>
        <v>429.02969999999999</v>
      </c>
      <c r="CI57" s="2282"/>
      <c r="CK57" s="3005"/>
      <c r="CL57" s="2970"/>
      <c r="CM57" s="2970"/>
      <c r="CN57" s="2970"/>
      <c r="CO57" s="2970"/>
      <c r="CP57" s="2970"/>
      <c r="CQ57" s="2970"/>
      <c r="CR57" s="2970"/>
      <c r="CS57" s="2970"/>
      <c r="CT57" s="2970"/>
      <c r="CU57" s="2970"/>
      <c r="CV57" s="2970"/>
      <c r="CW57" s="2970"/>
      <c r="CX57" s="2970"/>
      <c r="CY57" s="2970"/>
      <c r="CZ57" s="2970"/>
      <c r="DA57" s="2970"/>
      <c r="DB57" s="2971"/>
      <c r="DC57" s="2248"/>
      <c r="DD57" s="4087"/>
      <c r="DE57" s="4083" t="s">
        <v>1174</v>
      </c>
      <c r="DF57" s="3556">
        <v>9</v>
      </c>
      <c r="DG57" s="3556" t="s">
        <v>36</v>
      </c>
      <c r="DH57" s="3336">
        <v>44118</v>
      </c>
      <c r="DI57" s="3556">
        <v>153</v>
      </c>
      <c r="DJ57" s="3556" t="s">
        <v>35</v>
      </c>
      <c r="DK57" s="3337">
        <v>200.6</v>
      </c>
      <c r="DL57" s="3557"/>
      <c r="DM57" s="3558">
        <v>44270</v>
      </c>
      <c r="DN57" s="3224">
        <v>44257</v>
      </c>
      <c r="DO57" s="3556">
        <v>14719</v>
      </c>
      <c r="DP57" s="3340">
        <v>102000</v>
      </c>
      <c r="DQ57" s="3340">
        <f t="shared" si="32"/>
        <v>51000</v>
      </c>
      <c r="DR57" s="3223">
        <f t="shared" si="33"/>
        <v>20461.2</v>
      </c>
      <c r="DS57" s="3224">
        <f t="shared" si="34"/>
        <v>44285</v>
      </c>
      <c r="DT57" s="3225">
        <f t="shared" si="35"/>
        <v>613.83600000000001</v>
      </c>
      <c r="DU57" s="4669" t="s">
        <v>8</v>
      </c>
      <c r="DW57" s="3005"/>
      <c r="DX57" s="2970"/>
      <c r="DY57" s="2970"/>
      <c r="DZ57" s="2970"/>
      <c r="EA57" s="2970"/>
      <c r="EB57" s="2970"/>
      <c r="EC57" s="2970"/>
      <c r="ED57" s="2970"/>
      <c r="EE57" s="2970"/>
      <c r="EF57" s="2970"/>
      <c r="EG57" s="2970"/>
      <c r="EH57" s="2970"/>
      <c r="EI57" s="2970"/>
      <c r="EJ57" s="2970"/>
      <c r="EK57" s="2970"/>
      <c r="EL57" s="2970"/>
      <c r="EM57" s="2970"/>
      <c r="EN57" s="2971"/>
      <c r="EO57" s="2248"/>
      <c r="EP57" s="2517"/>
      <c r="EQ57" s="2518"/>
      <c r="ER57" s="2519"/>
      <c r="ES57" s="2520"/>
      <c r="ET57" s="2519"/>
      <c r="EU57" s="2520"/>
      <c r="EV57" s="2519"/>
      <c r="EW57" s="2520"/>
      <c r="EX57" s="2520"/>
      <c r="EY57" s="2520"/>
      <c r="EZ57" s="2520"/>
      <c r="FA57" s="2520"/>
      <c r="FB57" s="2520"/>
      <c r="FC57" s="2520"/>
      <c r="FD57" s="2520"/>
      <c r="FE57" s="2520"/>
      <c r="FF57" s="2521"/>
    </row>
    <row r="58" spans="2:162" ht="15" thickBot="1">
      <c r="B58" s="2015"/>
      <c r="C58" s="2612"/>
      <c r="D58" s="2013"/>
      <c r="E58" s="2013"/>
      <c r="F58" s="2013"/>
      <c r="G58" s="2013"/>
      <c r="H58" s="2013"/>
      <c r="I58" s="2013"/>
      <c r="J58" s="2013"/>
      <c r="K58" s="2013"/>
      <c r="L58" s="2013"/>
      <c r="M58" s="2013"/>
      <c r="N58" s="2674"/>
      <c r="O58" s="3602"/>
      <c r="P58" s="2143" t="s">
        <v>589</v>
      </c>
      <c r="Q58" s="2071" t="s">
        <v>427</v>
      </c>
      <c r="R58" s="2070" t="s">
        <v>603</v>
      </c>
      <c r="S58" s="2071" t="s">
        <v>101</v>
      </c>
      <c r="T58" s="2072">
        <v>42835</v>
      </c>
      <c r="U58" s="2071">
        <v>10</v>
      </c>
      <c r="V58" s="2039" t="s">
        <v>35</v>
      </c>
      <c r="W58" s="2073">
        <v>335</v>
      </c>
      <c r="X58" s="2071" t="s">
        <v>78</v>
      </c>
      <c r="Y58" s="3509">
        <v>42839</v>
      </c>
      <c r="Z58" s="2072">
        <v>42838</v>
      </c>
      <c r="AA58" s="2071">
        <v>1874</v>
      </c>
      <c r="AB58" s="2041">
        <v>10000</v>
      </c>
      <c r="AC58" s="2041">
        <f t="shared" si="37"/>
        <v>0</v>
      </c>
      <c r="AD58" s="2045">
        <f t="shared" si="38"/>
        <v>3350</v>
      </c>
      <c r="AE58" s="2042">
        <f t="shared" si="39"/>
        <v>167.5</v>
      </c>
      <c r="AF58" s="2059" t="s">
        <v>479</v>
      </c>
      <c r="AG58" s="2029"/>
      <c r="AH58" s="2029"/>
      <c r="AI58" s="2934"/>
      <c r="AJ58" s="3514"/>
      <c r="AK58" s="3515"/>
      <c r="AL58" s="3516" t="s">
        <v>3</v>
      </c>
      <c r="AM58" s="3516" t="s">
        <v>18</v>
      </c>
      <c r="AN58" s="3516"/>
      <c r="AO58" s="2035"/>
      <c r="AP58" s="3516" t="s">
        <v>21</v>
      </c>
      <c r="AQ58" s="3516" t="s">
        <v>3</v>
      </c>
      <c r="AR58" s="3516" t="s">
        <v>27</v>
      </c>
      <c r="AS58" s="3516" t="s">
        <v>28</v>
      </c>
      <c r="AT58" s="2035"/>
      <c r="AU58" s="2035"/>
      <c r="AV58" s="2035"/>
      <c r="AW58" s="2035"/>
      <c r="AX58" s="3516" t="s">
        <v>30</v>
      </c>
      <c r="AY58" s="2136"/>
      <c r="BA58" s="2288"/>
      <c r="BB58" s="2327"/>
      <c r="BC58" s="2328"/>
      <c r="BD58" s="2328"/>
      <c r="BE58" s="2329"/>
      <c r="BF58" s="2328"/>
      <c r="BG58" s="2328"/>
      <c r="BH58" s="2330"/>
      <c r="BI58" s="2328"/>
      <c r="BJ58" s="2331"/>
      <c r="BK58" s="2329"/>
      <c r="BL58" s="2328"/>
      <c r="BM58" s="2330"/>
      <c r="BN58" s="2332"/>
      <c r="BO58" s="2333"/>
      <c r="BP58" s="2332"/>
      <c r="BQ58" s="2282"/>
      <c r="BR58" s="2246"/>
      <c r="BS58" s="2385"/>
      <c r="BT58" s="3033" t="s">
        <v>99</v>
      </c>
      <c r="BU58" s="2439">
        <v>27</v>
      </c>
      <c r="BV58" s="2439" t="s">
        <v>101</v>
      </c>
      <c r="BW58" s="2440">
        <v>43453</v>
      </c>
      <c r="BX58" s="2276">
        <v>500</v>
      </c>
      <c r="BY58" s="2276" t="s">
        <v>96</v>
      </c>
      <c r="BZ58" s="2441">
        <v>10.6</v>
      </c>
      <c r="CA58" s="3052"/>
      <c r="CB58" s="2442">
        <v>43475</v>
      </c>
      <c r="CC58" s="2440">
        <v>43475</v>
      </c>
      <c r="CD58" s="2439">
        <v>53582</v>
      </c>
      <c r="CE58" s="2278">
        <v>500.68</v>
      </c>
      <c r="CF58" s="2280">
        <f>(CE58-BX58)</f>
        <v>0.68000000000000682</v>
      </c>
      <c r="CG58" s="2281">
        <f>(CE58*BZ56)</f>
        <v>5307.2079999999996</v>
      </c>
      <c r="CH58" s="2280">
        <f t="shared" si="31"/>
        <v>265.36039999999997</v>
      </c>
      <c r="CI58" s="2282"/>
      <c r="CK58" s="3005"/>
      <c r="CL58" s="3006"/>
      <c r="CM58" s="3007"/>
      <c r="CN58" s="2984"/>
      <c r="CO58" s="2985"/>
      <c r="CP58" s="3008"/>
      <c r="CQ58" s="2984"/>
      <c r="CR58" s="2987"/>
      <c r="CS58" s="3007"/>
      <c r="CT58" s="3009"/>
      <c r="CU58" s="2985"/>
      <c r="CV58" s="3007"/>
      <c r="CW58" s="2987"/>
      <c r="CX58" s="2987"/>
      <c r="CY58" s="2990"/>
      <c r="CZ58" s="3010"/>
      <c r="DA58" s="2987"/>
      <c r="DB58" s="2971"/>
      <c r="DC58" s="2248"/>
      <c r="DD58" s="4087"/>
      <c r="DE58" s="4083" t="s">
        <v>1174</v>
      </c>
      <c r="DF58" s="3556">
        <v>9</v>
      </c>
      <c r="DG58" s="3556" t="s">
        <v>36</v>
      </c>
      <c r="DH58" s="3336">
        <v>44118</v>
      </c>
      <c r="DI58" s="3556">
        <v>51</v>
      </c>
      <c r="DJ58" s="3556" t="s">
        <v>35</v>
      </c>
      <c r="DK58" s="3337">
        <v>200.6</v>
      </c>
      <c r="DL58" s="3557"/>
      <c r="DM58" s="3558">
        <v>44270</v>
      </c>
      <c r="DN58" s="3224">
        <v>44272</v>
      </c>
      <c r="DO58" s="3556">
        <v>14744</v>
      </c>
      <c r="DP58" s="3340">
        <v>51000</v>
      </c>
      <c r="DQ58" s="3340">
        <f>(DI58*1000-DP58)</f>
        <v>0</v>
      </c>
      <c r="DR58" s="3223">
        <f>(DK58*DP58/1000)</f>
        <v>10230.6</v>
      </c>
      <c r="DS58" s="3224">
        <f>(DN58+28)</f>
        <v>44300</v>
      </c>
      <c r="DT58" s="3225">
        <f>(DR58*0.03)</f>
        <v>306.91800000000001</v>
      </c>
      <c r="DU58" s="4669"/>
      <c r="DW58" s="3005"/>
      <c r="DX58" s="2984"/>
      <c r="DY58" s="3007"/>
      <c r="DZ58" s="2984"/>
      <c r="EA58" s="2985"/>
      <c r="EB58" s="3008"/>
      <c r="EC58" s="2984"/>
      <c r="ED58" s="2987"/>
      <c r="EE58" s="3007"/>
      <c r="EF58" s="3009"/>
      <c r="EG58" s="2985"/>
      <c r="EH58" s="3007"/>
      <c r="EI58" s="2987"/>
      <c r="EJ58" s="2987"/>
      <c r="EK58" s="2990"/>
      <c r="EL58" s="3010"/>
      <c r="EM58" s="2987"/>
      <c r="EN58" s="2971"/>
      <c r="EO58" s="2248"/>
      <c r="EP58" s="3666" t="s">
        <v>1335</v>
      </c>
      <c r="EQ58" s="3667">
        <v>1</v>
      </c>
      <c r="ER58" s="3667" t="s">
        <v>36</v>
      </c>
      <c r="ES58" s="2567">
        <v>44491</v>
      </c>
      <c r="ET58" s="3668">
        <v>20</v>
      </c>
      <c r="EU58" s="3667" t="s">
        <v>35</v>
      </c>
      <c r="EV58" s="2568">
        <v>146.09</v>
      </c>
      <c r="EW58" s="3669"/>
      <c r="EX58" s="3670">
        <v>44510</v>
      </c>
      <c r="EY58" s="2567">
        <v>44510</v>
      </c>
      <c r="EZ58" s="3667"/>
      <c r="FA58" s="3671">
        <v>20000</v>
      </c>
      <c r="FB58" s="3671">
        <f>(FA58-ET58*1000)</f>
        <v>0</v>
      </c>
      <c r="FC58" s="2571">
        <f>(FA58*EV58/1000)</f>
        <v>2921.8</v>
      </c>
      <c r="FD58" s="3672"/>
      <c r="FE58" s="2570">
        <f>(FC58*0.04)</f>
        <v>116.87200000000001</v>
      </c>
      <c r="FF58" s="2524"/>
    </row>
    <row r="59" spans="2:162" ht="15" thickBot="1">
      <c r="B59" s="2015" t="s">
        <v>593</v>
      </c>
      <c r="C59" s="2013">
        <f>(BP373)</f>
        <v>163.78589999999997</v>
      </c>
      <c r="D59" s="2013">
        <f>(BP381)</f>
        <v>537.62670000000003</v>
      </c>
      <c r="E59" s="2013">
        <f>(BP389)</f>
        <v>795.94999000000007</v>
      </c>
      <c r="F59" s="2013">
        <f>(BP397)</f>
        <v>801.01290500000005</v>
      </c>
      <c r="G59" s="2013">
        <f>(BP410)</f>
        <v>1735.2918379999999</v>
      </c>
      <c r="H59" s="2013">
        <f>(BP426)</f>
        <v>2396.1133229999991</v>
      </c>
      <c r="I59" s="2013">
        <f>(BP439)</f>
        <v>832.35229000000004</v>
      </c>
      <c r="J59" s="2013">
        <f>(BP452)</f>
        <v>923.00239999999997</v>
      </c>
      <c r="K59" s="2013">
        <f>(BP465)</f>
        <v>1020.2925600000001</v>
      </c>
      <c r="L59" s="2013">
        <f>(BP478)</f>
        <v>883.64478000000008</v>
      </c>
      <c r="M59" s="2013">
        <f>(BP491)</f>
        <v>2529.7593090000005</v>
      </c>
      <c r="N59" s="2674">
        <f>(BP504)</f>
        <v>1272.95876</v>
      </c>
      <c r="O59" s="3602"/>
      <c r="P59" s="2123" t="s">
        <v>604</v>
      </c>
      <c r="Q59" s="2039" t="s">
        <v>558</v>
      </c>
      <c r="R59" s="2049" t="s">
        <v>414</v>
      </c>
      <c r="S59" s="2050" t="s">
        <v>101</v>
      </c>
      <c r="T59" s="2051">
        <v>42835</v>
      </c>
      <c r="U59" s="2050">
        <v>10</v>
      </c>
      <c r="V59" s="2052" t="s">
        <v>35</v>
      </c>
      <c r="W59" s="2053">
        <v>154</v>
      </c>
      <c r="X59" s="2050" t="s">
        <v>78</v>
      </c>
      <c r="Y59" s="3573">
        <v>42839</v>
      </c>
      <c r="Z59" s="2051">
        <v>42838</v>
      </c>
      <c r="AA59" s="2050">
        <v>1873</v>
      </c>
      <c r="AB59" s="2055">
        <v>10000</v>
      </c>
      <c r="AC59" s="2055">
        <f t="shared" si="37"/>
        <v>0</v>
      </c>
      <c r="AD59" s="2056">
        <f t="shared" si="38"/>
        <v>1540</v>
      </c>
      <c r="AE59" s="2058">
        <f t="shared" si="39"/>
        <v>77</v>
      </c>
      <c r="AF59" s="2059" t="s">
        <v>479</v>
      </c>
      <c r="AG59" s="2029"/>
      <c r="AH59" s="2029"/>
      <c r="AI59" s="3096"/>
      <c r="AJ59" s="2048" t="s">
        <v>427</v>
      </c>
      <c r="AK59" s="2750">
        <v>1</v>
      </c>
      <c r="AL59" s="2050" t="s">
        <v>796</v>
      </c>
      <c r="AM59" s="2051">
        <v>44053</v>
      </c>
      <c r="AN59" s="2050">
        <v>10</v>
      </c>
      <c r="AO59" s="2052" t="s">
        <v>35</v>
      </c>
      <c r="AP59" s="2053">
        <v>313</v>
      </c>
      <c r="AQ59" s="2050">
        <v>315</v>
      </c>
      <c r="AR59" s="2054">
        <v>44064</v>
      </c>
      <c r="AS59" s="2051">
        <v>44053</v>
      </c>
      <c r="AT59" s="2050">
        <v>13623</v>
      </c>
      <c r="AU59" s="2055">
        <v>10000</v>
      </c>
      <c r="AV59" s="2055">
        <f>(AU59-AN59*1000)</f>
        <v>0</v>
      </c>
      <c r="AW59" s="2056">
        <f t="shared" ref="AW59:AW64" si="40">(AU59*AP59/1000)</f>
        <v>3130</v>
      </c>
      <c r="AX59" s="2058">
        <f t="shared" ref="AX59:AX64" si="41">(AW59*0.05)</f>
        <v>156.5</v>
      </c>
      <c r="AY59" s="2155"/>
      <c r="BA59" s="2314"/>
      <c r="BB59" s="2315"/>
      <c r="BC59" s="2315"/>
      <c r="BD59" s="2315"/>
      <c r="BE59" s="2315"/>
      <c r="BF59" s="2315"/>
      <c r="BG59" s="2315"/>
      <c r="BH59" s="2315"/>
      <c r="BI59" s="2315"/>
      <c r="BJ59" s="2315"/>
      <c r="BK59" s="2315"/>
      <c r="BL59" s="2315"/>
      <c r="BM59" s="2315"/>
      <c r="BN59" s="2315"/>
      <c r="BO59" s="2358">
        <f>SUM(BO57:BO58)</f>
        <v>4304.7599999999993</v>
      </c>
      <c r="BP59" s="2686">
        <f>SUM(BP57:BP58)</f>
        <v>150.66659999999999</v>
      </c>
      <c r="BQ59" s="2318"/>
      <c r="BR59" s="2246"/>
      <c r="BS59" s="2385"/>
      <c r="BT59" s="3033" t="s">
        <v>99</v>
      </c>
      <c r="BU59" s="2439">
        <v>28</v>
      </c>
      <c r="BV59" s="2439" t="s">
        <v>101</v>
      </c>
      <c r="BW59" s="2440">
        <v>43453</v>
      </c>
      <c r="BX59" s="2276">
        <v>300</v>
      </c>
      <c r="BY59" s="2276" t="s">
        <v>96</v>
      </c>
      <c r="BZ59" s="2441">
        <v>10.6</v>
      </c>
      <c r="CA59" s="3052"/>
      <c r="CB59" s="2442">
        <v>43475</v>
      </c>
      <c r="CC59" s="2440">
        <v>43488</v>
      </c>
      <c r="CD59" s="2439">
        <v>53731</v>
      </c>
      <c r="CE59" s="2278">
        <v>307.08</v>
      </c>
      <c r="CF59" s="2280">
        <f>(CE59-BX59)</f>
        <v>7.0799999999999841</v>
      </c>
      <c r="CG59" s="2281">
        <f>(CE59*BZ57)</f>
        <v>3255.0479999999998</v>
      </c>
      <c r="CH59" s="2280">
        <f t="shared" si="31"/>
        <v>162.75239999999999</v>
      </c>
      <c r="CI59" s="2282"/>
      <c r="CK59" s="3011"/>
      <c r="CL59" s="3012"/>
      <c r="CM59" s="3013"/>
      <c r="CN59" s="3013"/>
      <c r="CO59" s="3014"/>
      <c r="CP59" s="3013"/>
      <c r="CQ59" s="3013"/>
      <c r="CR59" s="3015"/>
      <c r="CS59" s="3013"/>
      <c r="CT59" s="3016"/>
      <c r="CU59" s="3014"/>
      <c r="CV59" s="3013"/>
      <c r="CW59" s="3015"/>
      <c r="CX59" s="3017"/>
      <c r="CY59" s="3018"/>
      <c r="CZ59" s="3014"/>
      <c r="DA59" s="3017"/>
      <c r="DB59" s="3019"/>
      <c r="DC59" s="2248"/>
      <c r="DD59" s="4087"/>
      <c r="DE59" s="4083" t="s">
        <v>1174</v>
      </c>
      <c r="DF59" s="3556">
        <v>10</v>
      </c>
      <c r="DG59" s="3556" t="s">
        <v>36</v>
      </c>
      <c r="DH59" s="3336">
        <v>44118</v>
      </c>
      <c r="DI59" s="3556">
        <v>153</v>
      </c>
      <c r="DJ59" s="3556" t="s">
        <v>35</v>
      </c>
      <c r="DK59" s="3337">
        <v>200.6</v>
      </c>
      <c r="DL59" s="3557"/>
      <c r="DM59" s="3558">
        <v>44284</v>
      </c>
      <c r="DN59" s="3224">
        <v>44284</v>
      </c>
      <c r="DO59" s="3556">
        <v>14756</v>
      </c>
      <c r="DP59" s="3340">
        <v>153000</v>
      </c>
      <c r="DQ59" s="3340">
        <f>(DI59*1000-DP59)</f>
        <v>0</v>
      </c>
      <c r="DR59" s="3223">
        <f>(DK59*DP59/1000)</f>
        <v>30691.8</v>
      </c>
      <c r="DS59" s="3224">
        <f>(DN59+28)</f>
        <v>44312</v>
      </c>
      <c r="DT59" s="3225">
        <f>(DR59*0.03)</f>
        <v>920.75399999999991</v>
      </c>
      <c r="DU59" s="4669" t="s">
        <v>8</v>
      </c>
      <c r="DW59" s="3011"/>
      <c r="DX59" s="3012"/>
      <c r="DY59" s="3013"/>
      <c r="DZ59" s="3013"/>
      <c r="EA59" s="3014"/>
      <c r="EB59" s="3013"/>
      <c r="EC59" s="3013"/>
      <c r="ED59" s="3015"/>
      <c r="EE59" s="3013"/>
      <c r="EF59" s="3016"/>
      <c r="EG59" s="3014"/>
      <c r="EH59" s="3013"/>
      <c r="EI59" s="3015"/>
      <c r="EJ59" s="3017"/>
      <c r="EK59" s="3018"/>
      <c r="EL59" s="3014"/>
      <c r="EM59" s="3017"/>
      <c r="EN59" s="3019"/>
      <c r="EO59" s="2248"/>
      <c r="EP59" s="3666" t="s">
        <v>1336</v>
      </c>
      <c r="EQ59" s="3667">
        <v>2</v>
      </c>
      <c r="ER59" s="3667" t="s">
        <v>36</v>
      </c>
      <c r="ES59" s="2567">
        <v>44491</v>
      </c>
      <c r="ET59" s="3668">
        <v>30</v>
      </c>
      <c r="EU59" s="3667" t="s">
        <v>35</v>
      </c>
      <c r="EV59" s="2568">
        <v>116.76</v>
      </c>
      <c r="EW59" s="3669"/>
      <c r="EX59" s="3670">
        <v>44510</v>
      </c>
      <c r="EY59" s="2567">
        <v>44510</v>
      </c>
      <c r="EZ59" s="3667"/>
      <c r="FA59" s="3671">
        <v>30000</v>
      </c>
      <c r="FB59" s="3671">
        <f>(FA59-ET59*1000)</f>
        <v>0</v>
      </c>
      <c r="FC59" s="2571">
        <f>(FA59*EV59/1000)</f>
        <v>3502.8</v>
      </c>
      <c r="FD59" s="3672"/>
      <c r="FE59" s="2570">
        <f>(FC59*0.04)</f>
        <v>140.11200000000002</v>
      </c>
      <c r="FF59" s="2525"/>
    </row>
    <row r="60" spans="2:162">
      <c r="B60" s="3130"/>
      <c r="C60" s="338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339"/>
      <c r="O60" s="3602"/>
      <c r="P60" s="2123" t="s">
        <v>893</v>
      </c>
      <c r="Q60" s="2039" t="s">
        <v>436</v>
      </c>
      <c r="R60" s="2038">
        <v>10</v>
      </c>
      <c r="S60" s="2039">
        <v>4389</v>
      </c>
      <c r="T60" s="2040">
        <v>42835</v>
      </c>
      <c r="U60" s="2041">
        <v>130</v>
      </c>
      <c r="V60" s="2039" t="s">
        <v>35</v>
      </c>
      <c r="W60" s="2042">
        <v>260</v>
      </c>
      <c r="X60" s="2043"/>
      <c r="Y60" s="2044">
        <v>42839</v>
      </c>
      <c r="Z60" s="2040">
        <v>42841</v>
      </c>
      <c r="AA60" s="2039">
        <v>9561</v>
      </c>
      <c r="AB60" s="2041">
        <v>130000</v>
      </c>
      <c r="AC60" s="2041">
        <f t="shared" si="37"/>
        <v>0</v>
      </c>
      <c r="AD60" s="2045">
        <f t="shared" si="38"/>
        <v>33800</v>
      </c>
      <c r="AE60" s="2042">
        <f t="shared" si="39"/>
        <v>1690</v>
      </c>
      <c r="AF60" s="2059" t="s">
        <v>479</v>
      </c>
      <c r="AG60" s="2029"/>
      <c r="AH60" s="2029"/>
      <c r="AI60" s="2937"/>
      <c r="AJ60" s="2069" t="s">
        <v>427</v>
      </c>
      <c r="AK60" s="2750">
        <v>2</v>
      </c>
      <c r="AL60" s="2050" t="s">
        <v>796</v>
      </c>
      <c r="AM60" s="2051">
        <v>44070</v>
      </c>
      <c r="AN60" s="2050">
        <v>30</v>
      </c>
      <c r="AO60" s="2052" t="s">
        <v>35</v>
      </c>
      <c r="AP60" s="2053">
        <v>334.9</v>
      </c>
      <c r="AQ60" s="2050">
        <v>315</v>
      </c>
      <c r="AR60" s="3573">
        <v>44082</v>
      </c>
      <c r="AS60" s="2051">
        <v>44082</v>
      </c>
      <c r="AT60" s="2050">
        <v>13830</v>
      </c>
      <c r="AU60" s="2055">
        <v>30000</v>
      </c>
      <c r="AV60" s="2055">
        <f>(AU60-AN60*1000)</f>
        <v>0</v>
      </c>
      <c r="AW60" s="2056">
        <f t="shared" si="40"/>
        <v>10047</v>
      </c>
      <c r="AX60" s="2058">
        <f t="shared" si="41"/>
        <v>502.35</v>
      </c>
      <c r="AY60" s="2156"/>
      <c r="BA60" s="2246"/>
      <c r="BB60" s="2246"/>
      <c r="BC60" s="2246"/>
      <c r="BD60" s="2246"/>
      <c r="BE60" s="2246"/>
      <c r="BF60" s="2246"/>
      <c r="BG60" s="2246"/>
      <c r="BH60" s="2246"/>
      <c r="BI60" s="2246"/>
      <c r="BJ60" s="2246"/>
      <c r="BK60" s="2246"/>
      <c r="BL60" s="2246"/>
      <c r="BM60" s="2246"/>
      <c r="BN60" s="2246"/>
      <c r="BO60" s="2246"/>
      <c r="BP60" s="2246"/>
      <c r="BQ60" s="2246"/>
      <c r="BR60" s="2246"/>
      <c r="BS60" s="2385"/>
      <c r="BT60" s="3032" t="s">
        <v>99</v>
      </c>
      <c r="BU60" s="2276">
        <v>29</v>
      </c>
      <c r="BV60" s="2276" t="s">
        <v>101</v>
      </c>
      <c r="BW60" s="2277">
        <v>43453</v>
      </c>
      <c r="BX60" s="2276">
        <v>300</v>
      </c>
      <c r="BY60" s="2276" t="s">
        <v>96</v>
      </c>
      <c r="BZ60" s="2441">
        <v>10.6</v>
      </c>
      <c r="CA60" s="3052"/>
      <c r="CB60" s="2442">
        <v>43497</v>
      </c>
      <c r="CC60" s="2440">
        <v>43496</v>
      </c>
      <c r="CD60" s="2439">
        <v>53825</v>
      </c>
      <c r="CE60" s="2278">
        <v>308.73</v>
      </c>
      <c r="CF60" s="2280">
        <f>(CE60-BX60)</f>
        <v>8.7300000000000182</v>
      </c>
      <c r="CG60" s="2281">
        <f>(CE60*BZ60)</f>
        <v>3272.538</v>
      </c>
      <c r="CH60" s="2280">
        <f t="shared" si="31"/>
        <v>163.62690000000001</v>
      </c>
      <c r="CI60" s="2282"/>
      <c r="CK60" s="3020"/>
      <c r="CL60" s="2984"/>
      <c r="CM60" s="2983"/>
      <c r="CN60" s="2984"/>
      <c r="CO60" s="2985"/>
      <c r="CP60" s="2986"/>
      <c r="CQ60" s="2984"/>
      <c r="CR60" s="2987"/>
      <c r="CS60" s="2988"/>
      <c r="CT60" s="2989"/>
      <c r="CU60" s="2985"/>
      <c r="CV60" s="2984"/>
      <c r="CW60" s="2987"/>
      <c r="CX60" s="2987"/>
      <c r="CY60" s="2990"/>
      <c r="CZ60" s="2985"/>
      <c r="DA60" s="2987"/>
      <c r="DB60" s="2971"/>
      <c r="DC60" s="2248"/>
      <c r="DD60" s="4087"/>
      <c r="DE60" s="4083" t="s">
        <v>1174</v>
      </c>
      <c r="DF60" s="3556">
        <v>11</v>
      </c>
      <c r="DG60" s="3556" t="s">
        <v>36</v>
      </c>
      <c r="DH60" s="3336"/>
      <c r="DI60" s="3556">
        <v>153</v>
      </c>
      <c r="DJ60" s="3556" t="s">
        <v>35</v>
      </c>
      <c r="DK60" s="3337"/>
      <c r="DL60" s="3557"/>
      <c r="DM60" s="3558">
        <v>44277</v>
      </c>
      <c r="DN60" s="3224">
        <v>44277</v>
      </c>
      <c r="DO60" s="3556">
        <v>14751</v>
      </c>
      <c r="DP60" s="3340">
        <v>153000</v>
      </c>
      <c r="DQ60" s="3340"/>
      <c r="DR60" s="3223">
        <v>23535.07</v>
      </c>
      <c r="DS60" s="3224">
        <f t="shared" ref="DS60:DS69" si="42">(DN60+28)</f>
        <v>44305</v>
      </c>
      <c r="DT60" s="3225">
        <f t="shared" ref="DT60:DT69" si="43">(DR60*0.03)</f>
        <v>706.0521</v>
      </c>
      <c r="DU60" s="4669" t="s">
        <v>8</v>
      </c>
      <c r="DW60" s="3020"/>
      <c r="DX60" s="2984"/>
      <c r="DY60" s="2983"/>
      <c r="DZ60" s="2984"/>
      <c r="EA60" s="2985"/>
      <c r="EB60" s="2986"/>
      <c r="EC60" s="2984"/>
      <c r="ED60" s="2987"/>
      <c r="EE60" s="2988"/>
      <c r="EF60" s="2989"/>
      <c r="EG60" s="2985"/>
      <c r="EH60" s="2984"/>
      <c r="EI60" s="2987"/>
      <c r="EJ60" s="2987"/>
      <c r="EK60" s="2990"/>
      <c r="EL60" s="2985"/>
      <c r="EM60" s="2987"/>
      <c r="EN60" s="2971"/>
      <c r="EO60" s="2248"/>
      <c r="EP60" s="2574"/>
      <c r="EQ60" s="2596"/>
      <c r="ER60" s="2596"/>
      <c r="ES60" s="2597"/>
      <c r="ET60" s="2596"/>
      <c r="EU60" s="2596"/>
      <c r="EV60" s="2596"/>
      <c r="EW60" s="2601"/>
      <c r="EX60" s="2584"/>
      <c r="EY60" s="2597"/>
      <c r="EZ60" s="2596"/>
      <c r="FA60" s="2598"/>
      <c r="FB60" s="2598"/>
      <c r="FC60" s="2577"/>
      <c r="FD60" s="2575"/>
      <c r="FE60" s="2576"/>
      <c r="FF60" s="2525"/>
    </row>
    <row r="61" spans="2:162" ht="18.600000000000001" thickBot="1">
      <c r="B61" s="2015"/>
      <c r="C61" s="338"/>
      <c r="D61" s="182"/>
      <c r="E61" s="182"/>
      <c r="F61" s="2013"/>
      <c r="G61" s="2013"/>
      <c r="H61" s="182"/>
      <c r="I61" s="182"/>
      <c r="J61" s="182"/>
      <c r="K61" s="182"/>
      <c r="L61" s="182"/>
      <c r="M61" s="182"/>
      <c r="N61" s="339"/>
      <c r="O61" s="3602"/>
      <c r="P61" s="2123" t="s">
        <v>894</v>
      </c>
      <c r="Q61" s="2050" t="s">
        <v>427</v>
      </c>
      <c r="R61" s="2049" t="s">
        <v>9</v>
      </c>
      <c r="S61" s="2050" t="s">
        <v>74</v>
      </c>
      <c r="T61" s="2051">
        <v>42836</v>
      </c>
      <c r="U61" s="2050">
        <v>20</v>
      </c>
      <c r="V61" s="2052" t="s">
        <v>35</v>
      </c>
      <c r="W61" s="2053">
        <v>335</v>
      </c>
      <c r="X61" s="2050" t="s">
        <v>78</v>
      </c>
      <c r="Y61" s="3573">
        <v>42839</v>
      </c>
      <c r="Z61" s="2051">
        <v>42838</v>
      </c>
      <c r="AA61" s="2050">
        <v>1875</v>
      </c>
      <c r="AB61" s="2055">
        <v>20000</v>
      </c>
      <c r="AC61" s="2055">
        <f t="shared" si="37"/>
        <v>0</v>
      </c>
      <c r="AD61" s="2056">
        <f t="shared" si="38"/>
        <v>6700</v>
      </c>
      <c r="AE61" s="2058">
        <f t="shared" si="39"/>
        <v>335</v>
      </c>
      <c r="AF61" s="2059" t="s">
        <v>8</v>
      </c>
      <c r="AG61" s="2029"/>
      <c r="AH61" s="2029"/>
      <c r="AI61" s="2938"/>
      <c r="AJ61" s="3266" t="s">
        <v>427</v>
      </c>
      <c r="AK61" s="4157">
        <v>3</v>
      </c>
      <c r="AL61" s="2828" t="s">
        <v>796</v>
      </c>
      <c r="AM61" s="2829">
        <v>44070</v>
      </c>
      <c r="AN61" s="2828">
        <v>50</v>
      </c>
      <c r="AO61" s="2700" t="s">
        <v>35</v>
      </c>
      <c r="AP61" s="2830">
        <v>334.9</v>
      </c>
      <c r="AQ61" s="2828">
        <v>315</v>
      </c>
      <c r="AR61" s="3592">
        <v>44109</v>
      </c>
      <c r="AS61" s="2829">
        <v>44109</v>
      </c>
      <c r="AT61" s="2828" t="s">
        <v>78</v>
      </c>
      <c r="AU61" s="2702">
        <v>50000</v>
      </c>
      <c r="AV61" s="2702">
        <f>(AU61-AN61*1000)</f>
        <v>0</v>
      </c>
      <c r="AW61" s="2706">
        <f t="shared" si="40"/>
        <v>16744.999999999996</v>
      </c>
      <c r="AX61" s="2703">
        <f t="shared" si="41"/>
        <v>837.24999999999989</v>
      </c>
      <c r="AY61" s="4158" t="s">
        <v>88</v>
      </c>
      <c r="BA61" s="2250" t="s">
        <v>597</v>
      </c>
      <c r="BB61" s="2246"/>
      <c r="BC61" s="2246"/>
      <c r="BD61" s="2246"/>
      <c r="BE61" s="2246"/>
      <c r="BF61" s="2246"/>
      <c r="BG61" s="2246"/>
      <c r="BH61" s="2246"/>
      <c r="BI61" s="2246"/>
      <c r="BJ61" s="2246"/>
      <c r="BK61" s="2246"/>
      <c r="BL61" s="2246"/>
      <c r="BM61" s="2246"/>
      <c r="BN61" s="2246"/>
      <c r="BO61" s="2246"/>
      <c r="BP61" s="2246"/>
      <c r="BQ61" s="2246"/>
      <c r="BR61" s="2246"/>
      <c r="BS61" s="2385"/>
      <c r="BT61" s="3032" t="s">
        <v>99</v>
      </c>
      <c r="BU61" s="2439">
        <v>29</v>
      </c>
      <c r="BV61" s="2439" t="s">
        <v>101</v>
      </c>
      <c r="BW61" s="2440">
        <v>43453</v>
      </c>
      <c r="BX61" s="2276">
        <v>300</v>
      </c>
      <c r="BY61" s="2276" t="s">
        <v>96</v>
      </c>
      <c r="BZ61" s="2441">
        <v>10.6</v>
      </c>
      <c r="CA61" s="3052"/>
      <c r="CB61" s="2442">
        <v>43511</v>
      </c>
      <c r="CC61" s="2440">
        <v>43514</v>
      </c>
      <c r="CD61" s="2439">
        <v>53962</v>
      </c>
      <c r="CE61" s="2278">
        <v>307.05</v>
      </c>
      <c r="CF61" s="2280">
        <f>(CE61-BX60)</f>
        <v>7.0500000000000114</v>
      </c>
      <c r="CG61" s="2281">
        <f>(CE61*BZ60)</f>
        <v>3254.73</v>
      </c>
      <c r="CH61" s="2280">
        <f t="shared" si="31"/>
        <v>162.73650000000001</v>
      </c>
      <c r="CI61" s="2282"/>
      <c r="CK61" s="3021"/>
      <c r="CL61" s="2970"/>
      <c r="CM61" s="2970"/>
      <c r="CN61" s="2970"/>
      <c r="CO61" s="2970"/>
      <c r="CP61" s="2970"/>
      <c r="CQ61" s="2970"/>
      <c r="CR61" s="2970"/>
      <c r="CS61" s="2970"/>
      <c r="CT61" s="2970"/>
      <c r="CU61" s="2970"/>
      <c r="CV61" s="2970"/>
      <c r="CW61" s="2970"/>
      <c r="CX61" s="2970"/>
      <c r="CY61" s="2970"/>
      <c r="CZ61" s="2970"/>
      <c r="DA61" s="2970"/>
      <c r="DB61" s="2971"/>
      <c r="DC61" s="2248"/>
      <c r="DD61" s="4087"/>
      <c r="DE61" s="4083" t="s">
        <v>1174</v>
      </c>
      <c r="DF61" s="4759">
        <v>12</v>
      </c>
      <c r="DG61" s="3556" t="s">
        <v>36</v>
      </c>
      <c r="DH61" s="4759"/>
      <c r="DI61" s="3556">
        <v>153</v>
      </c>
      <c r="DJ61" s="3556" t="s">
        <v>35</v>
      </c>
      <c r="DK61" s="4759"/>
      <c r="DL61" s="2970"/>
      <c r="DM61" s="4760">
        <v>44299</v>
      </c>
      <c r="DN61" s="4761">
        <v>44299</v>
      </c>
      <c r="DO61" s="4762">
        <v>14780</v>
      </c>
      <c r="DP61" s="3340">
        <v>153000</v>
      </c>
      <c r="DQ61" s="4759"/>
      <c r="DR61" s="4763">
        <v>12601.54</v>
      </c>
      <c r="DS61" s="2977">
        <f t="shared" si="42"/>
        <v>44327</v>
      </c>
      <c r="DT61" s="2978">
        <f t="shared" si="43"/>
        <v>378.0462</v>
      </c>
      <c r="DU61" s="4669" t="s">
        <v>8</v>
      </c>
      <c r="DW61" s="3021"/>
      <c r="DX61" s="2970"/>
      <c r="DY61" s="2970"/>
      <c r="DZ61" s="2970"/>
      <c r="EA61" s="2970"/>
      <c r="EB61" s="2970"/>
      <c r="EC61" s="2970"/>
      <c r="ED61" s="2970"/>
      <c r="EE61" s="2970"/>
      <c r="EF61" s="2970"/>
      <c r="EG61" s="2970"/>
      <c r="EH61" s="2970"/>
      <c r="EI61" s="2970"/>
      <c r="EJ61" s="2970"/>
      <c r="EK61" s="2970"/>
      <c r="EL61" s="2970"/>
      <c r="EM61" s="2970"/>
      <c r="EN61" s="2971"/>
      <c r="EO61" s="2248"/>
      <c r="EP61" s="4974"/>
      <c r="EQ61" s="3534"/>
      <c r="ER61" s="3534"/>
      <c r="ES61" s="3535"/>
      <c r="ET61" s="3534"/>
      <c r="EU61" s="3534"/>
      <c r="EV61" s="3534"/>
      <c r="EW61" s="3537"/>
      <c r="EX61" s="3538"/>
      <c r="EY61" s="3535"/>
      <c r="EZ61" s="3534"/>
      <c r="FA61" s="3539"/>
      <c r="FB61" s="3539"/>
      <c r="FC61" s="3540"/>
      <c r="FD61" s="3541"/>
      <c r="FE61" s="3542"/>
      <c r="FF61" s="4975"/>
    </row>
    <row r="62" spans="2:162" ht="15" thickBot="1">
      <c r="B62" s="2015"/>
      <c r="C62" s="2612"/>
      <c r="D62" s="2013"/>
      <c r="E62" s="2013"/>
      <c r="F62" s="2013"/>
      <c r="G62" s="2013"/>
      <c r="H62" s="2013"/>
      <c r="I62" s="2013"/>
      <c r="J62" s="2013"/>
      <c r="K62" s="2013"/>
      <c r="L62" s="2013"/>
      <c r="M62" s="2013"/>
      <c r="N62" s="2674"/>
      <c r="O62" s="2024"/>
      <c r="P62" s="2123" t="s">
        <v>493</v>
      </c>
      <c r="Q62" s="2039" t="s">
        <v>495</v>
      </c>
      <c r="R62" s="2038">
        <v>4</v>
      </c>
      <c r="S62" s="2039">
        <v>17168</v>
      </c>
      <c r="T62" s="2040">
        <v>42850</v>
      </c>
      <c r="U62" s="2041">
        <v>39</v>
      </c>
      <c r="V62" s="2039" t="s">
        <v>35</v>
      </c>
      <c r="W62" s="2042">
        <v>400</v>
      </c>
      <c r="X62" s="2039">
        <v>1010506</v>
      </c>
      <c r="Y62" s="2044">
        <v>42857</v>
      </c>
      <c r="Z62" s="2040">
        <v>42858</v>
      </c>
      <c r="AA62" s="2039">
        <v>9579</v>
      </c>
      <c r="AB62" s="2041">
        <v>39000</v>
      </c>
      <c r="AC62" s="2041">
        <f t="shared" si="37"/>
        <v>0</v>
      </c>
      <c r="AD62" s="2045">
        <f t="shared" si="38"/>
        <v>15600</v>
      </c>
      <c r="AE62" s="2042">
        <f t="shared" si="39"/>
        <v>780</v>
      </c>
      <c r="AF62" s="2059" t="s">
        <v>479</v>
      </c>
      <c r="AG62" s="2029"/>
      <c r="AH62" s="3219"/>
      <c r="AI62" s="2938"/>
      <c r="AJ62" s="2069" t="s">
        <v>427</v>
      </c>
      <c r="AK62" s="2750">
        <v>4</v>
      </c>
      <c r="AL62" s="2050" t="s">
        <v>796</v>
      </c>
      <c r="AM62" s="2051">
        <v>44340</v>
      </c>
      <c r="AN62" s="2050">
        <v>15</v>
      </c>
      <c r="AO62" s="2052" t="s">
        <v>35</v>
      </c>
      <c r="AP62" s="2053">
        <v>380</v>
      </c>
      <c r="AQ62" s="2050">
        <v>315</v>
      </c>
      <c r="AR62" s="3573">
        <v>44343</v>
      </c>
      <c r="AS62" s="2051">
        <v>44341</v>
      </c>
      <c r="AT62" s="2050">
        <v>15552</v>
      </c>
      <c r="AU62" s="2055">
        <v>15000</v>
      </c>
      <c r="AV62" s="2055">
        <f>(AU62-AN62*1000)</f>
        <v>0</v>
      </c>
      <c r="AW62" s="2056">
        <f t="shared" si="40"/>
        <v>5700</v>
      </c>
      <c r="AX62" s="2058">
        <f t="shared" si="41"/>
        <v>285</v>
      </c>
      <c r="AY62" s="2156"/>
      <c r="BA62" s="2251"/>
      <c r="BB62" s="2252"/>
      <c r="BC62" s="2252"/>
      <c r="BD62" s="2253" t="s">
        <v>14</v>
      </c>
      <c r="BE62" s="2253" t="s">
        <v>12</v>
      </c>
      <c r="BF62" s="2253"/>
      <c r="BG62" s="2252"/>
      <c r="BH62" s="2253" t="s">
        <v>15</v>
      </c>
      <c r="BI62" s="2253" t="s">
        <v>16</v>
      </c>
      <c r="BJ62" s="2253" t="s">
        <v>12</v>
      </c>
      <c r="BK62" s="2253" t="s">
        <v>12</v>
      </c>
      <c r="BL62" s="2252"/>
      <c r="BM62" s="2252"/>
      <c r="BN62" s="2252"/>
      <c r="BO62" s="2252"/>
      <c r="BP62" s="2253" t="s">
        <v>17</v>
      </c>
      <c r="BQ62" s="2254"/>
      <c r="BR62" s="2246"/>
      <c r="BS62" s="2385"/>
      <c r="BT62" s="3032" t="s">
        <v>99</v>
      </c>
      <c r="BU62" s="2439">
        <v>30</v>
      </c>
      <c r="BV62" s="2439" t="s">
        <v>101</v>
      </c>
      <c r="BW62" s="2440">
        <v>43453</v>
      </c>
      <c r="BX62" s="2276">
        <v>300</v>
      </c>
      <c r="BY62" s="2276" t="s">
        <v>96</v>
      </c>
      <c r="BZ62" s="2441">
        <v>10.6</v>
      </c>
      <c r="CA62" s="3052"/>
      <c r="CB62" s="2442">
        <v>43532</v>
      </c>
      <c r="CC62" s="2440">
        <v>43532</v>
      </c>
      <c r="CD62" s="2439">
        <v>54121</v>
      </c>
      <c r="CE62" s="2278">
        <v>305.87</v>
      </c>
      <c r="CF62" s="2280">
        <f>(CE62-BX61)</f>
        <v>5.8700000000000045</v>
      </c>
      <c r="CG62" s="2281">
        <f>(CE62*BZ61)</f>
        <v>3242.2219999999998</v>
      </c>
      <c r="CH62" s="2280">
        <f t="shared" si="31"/>
        <v>162.11109999999999</v>
      </c>
      <c r="CI62" s="2282"/>
      <c r="CK62" s="3022"/>
      <c r="CL62" s="3023"/>
      <c r="CM62" s="3023"/>
      <c r="CN62" s="3023"/>
      <c r="CO62" s="3023"/>
      <c r="CP62" s="3023"/>
      <c r="CQ62" s="3023"/>
      <c r="CR62" s="3023"/>
      <c r="CS62" s="3023"/>
      <c r="CT62" s="3023"/>
      <c r="CU62" s="3023"/>
      <c r="CV62" s="3023"/>
      <c r="CW62" s="3023"/>
      <c r="CX62" s="3023"/>
      <c r="CY62" s="3024">
        <f>SUM(CY55:CY61)</f>
        <v>0</v>
      </c>
      <c r="CZ62" s="3025"/>
      <c r="DA62" s="3026">
        <f>SUM(DA55:DA61)</f>
        <v>0</v>
      </c>
      <c r="DB62" s="3027"/>
      <c r="DC62" s="2248"/>
      <c r="DD62" s="4087"/>
      <c r="DE62" s="4083" t="s">
        <v>1174</v>
      </c>
      <c r="DF62" s="2975">
        <v>13</v>
      </c>
      <c r="DG62" s="3556" t="s">
        <v>36</v>
      </c>
      <c r="DH62" s="2977"/>
      <c r="DI62" s="3556">
        <v>153</v>
      </c>
      <c r="DJ62" s="3556" t="s">
        <v>35</v>
      </c>
      <c r="DK62" s="2978"/>
      <c r="DL62" s="2979"/>
      <c r="DM62" s="2980">
        <v>44302</v>
      </c>
      <c r="DN62" s="2977">
        <v>44302</v>
      </c>
      <c r="DO62" s="2976">
        <v>14783</v>
      </c>
      <c r="DP62" s="3340">
        <v>153000</v>
      </c>
      <c r="DQ62" s="2978"/>
      <c r="DR62" s="2981">
        <v>25203.08</v>
      </c>
      <c r="DS62" s="2977">
        <f t="shared" si="42"/>
        <v>44330</v>
      </c>
      <c r="DT62" s="2978">
        <f t="shared" si="43"/>
        <v>756.0924</v>
      </c>
      <c r="DU62" s="4669" t="s">
        <v>8</v>
      </c>
      <c r="DW62" s="3022"/>
      <c r="DX62" s="3023"/>
      <c r="DY62" s="3023"/>
      <c r="DZ62" s="3023"/>
      <c r="EA62" s="3023"/>
      <c r="EB62" s="3023"/>
      <c r="EC62" s="3023"/>
      <c r="ED62" s="3023"/>
      <c r="EE62" s="3023"/>
      <c r="EF62" s="3023"/>
      <c r="EG62" s="3023"/>
      <c r="EH62" s="3023"/>
      <c r="EI62" s="3023"/>
      <c r="EJ62" s="3023"/>
      <c r="EK62" s="3024">
        <f>SUM(EK55:EK61)</f>
        <v>0</v>
      </c>
      <c r="EL62" s="3025"/>
      <c r="EM62" s="3026">
        <f>SUM(EM55:EM61)</f>
        <v>0</v>
      </c>
      <c r="EN62" s="3027"/>
      <c r="EO62" s="2248"/>
      <c r="EP62" s="896"/>
      <c r="EQ62" s="2607"/>
      <c r="ER62" s="896"/>
      <c r="ES62" s="897"/>
      <c r="ET62" s="896"/>
      <c r="EU62" s="726"/>
      <c r="EV62" s="898"/>
      <c r="EW62" s="896"/>
      <c r="EX62" s="899"/>
      <c r="EY62" s="897"/>
      <c r="EZ62" s="896"/>
      <c r="FA62" s="727"/>
      <c r="FB62" s="727"/>
      <c r="FC62" s="725"/>
      <c r="FD62" s="723"/>
      <c r="FE62" s="724"/>
      <c r="FF62" s="720"/>
    </row>
    <row r="63" spans="2:162">
      <c r="B63" s="2015"/>
      <c r="C63" s="2612"/>
      <c r="D63" s="2013"/>
      <c r="E63" s="2013"/>
      <c r="F63" s="2013"/>
      <c r="G63" s="2013"/>
      <c r="H63" s="2013"/>
      <c r="I63" s="2013"/>
      <c r="J63" s="2013"/>
      <c r="K63" s="2013"/>
      <c r="L63" s="2013"/>
      <c r="M63" s="2013"/>
      <c r="N63" s="2674"/>
      <c r="O63" s="2024"/>
      <c r="P63" s="2079"/>
      <c r="Q63" s="2080"/>
      <c r="R63" s="2080"/>
      <c r="S63" s="2080"/>
      <c r="T63" s="2080"/>
      <c r="U63" s="2080"/>
      <c r="V63" s="6036"/>
      <c r="W63" s="6036"/>
      <c r="X63" s="6036"/>
      <c r="Y63" s="6036"/>
      <c r="Z63" s="6036"/>
      <c r="AA63" s="2081"/>
      <c r="AB63" s="6036"/>
      <c r="AC63" s="6036"/>
      <c r="AD63" s="6037"/>
      <c r="AE63" s="2081"/>
      <c r="AF63" s="6038"/>
      <c r="AG63" s="6032"/>
      <c r="AH63" s="3219"/>
      <c r="AI63" s="2936"/>
      <c r="AJ63" s="2069" t="s">
        <v>427</v>
      </c>
      <c r="AK63" s="2750">
        <v>5</v>
      </c>
      <c r="AL63" s="2050" t="s">
        <v>796</v>
      </c>
      <c r="AM63" s="2051">
        <v>44372</v>
      </c>
      <c r="AN63" s="2050">
        <v>30</v>
      </c>
      <c r="AO63" s="2052" t="s">
        <v>35</v>
      </c>
      <c r="AP63" s="2053">
        <v>380</v>
      </c>
      <c r="AQ63" s="2050">
        <v>315</v>
      </c>
      <c r="AR63" s="3573">
        <v>44375</v>
      </c>
      <c r="AS63" s="2051">
        <v>44372</v>
      </c>
      <c r="AT63" s="2050">
        <v>15699</v>
      </c>
      <c r="AU63" s="2055">
        <v>30000</v>
      </c>
      <c r="AV63" s="2055">
        <v>0</v>
      </c>
      <c r="AW63" s="2056">
        <f t="shared" si="40"/>
        <v>11400</v>
      </c>
      <c r="AX63" s="2058">
        <f t="shared" si="41"/>
        <v>570</v>
      </c>
      <c r="AY63" s="4579"/>
      <c r="BA63" s="2255" t="s">
        <v>3</v>
      </c>
      <c r="BB63" s="2256" t="s">
        <v>4</v>
      </c>
      <c r="BC63" s="2257" t="s">
        <v>18</v>
      </c>
      <c r="BD63" s="2257" t="s">
        <v>19</v>
      </c>
      <c r="BE63" s="2257" t="s">
        <v>19</v>
      </c>
      <c r="BF63" s="2257" t="s">
        <v>20</v>
      </c>
      <c r="BG63" s="2257" t="s">
        <v>21</v>
      </c>
      <c r="BH63" s="2257" t="s">
        <v>22</v>
      </c>
      <c r="BI63" s="2257" t="s">
        <v>19</v>
      </c>
      <c r="BJ63" s="2257" t="s">
        <v>23</v>
      </c>
      <c r="BK63" s="2257" t="s">
        <v>23</v>
      </c>
      <c r="BL63" s="2257" t="s">
        <v>24</v>
      </c>
      <c r="BM63" s="2257" t="s">
        <v>20</v>
      </c>
      <c r="BN63" s="2257" t="s">
        <v>25</v>
      </c>
      <c r="BO63" s="2257" t="s">
        <v>0</v>
      </c>
      <c r="BP63" s="2257" t="s">
        <v>11</v>
      </c>
      <c r="BQ63" s="2257" t="s">
        <v>26</v>
      </c>
      <c r="BR63" s="2246"/>
      <c r="BS63" s="2385"/>
      <c r="BT63" s="3032" t="s">
        <v>99</v>
      </c>
      <c r="BU63" s="2439">
        <v>31</v>
      </c>
      <c r="BV63" s="2439" t="s">
        <v>101</v>
      </c>
      <c r="BW63" s="2440">
        <v>43538</v>
      </c>
      <c r="BX63" s="2276">
        <v>400</v>
      </c>
      <c r="BY63" s="2276" t="s">
        <v>96</v>
      </c>
      <c r="BZ63" s="2441">
        <v>10.6</v>
      </c>
      <c r="CA63" s="3052"/>
      <c r="CB63" s="2442">
        <v>43536</v>
      </c>
      <c r="CC63" s="2440">
        <v>43538</v>
      </c>
      <c r="CD63" s="2439">
        <v>54196</v>
      </c>
      <c r="CE63" s="2278">
        <v>409.91</v>
      </c>
      <c r="CF63" s="2280">
        <f t="shared" ref="CF63:CF75" si="44">(CE63-BX63)</f>
        <v>9.910000000000025</v>
      </c>
      <c r="CG63" s="2281">
        <f t="shared" ref="CG63:CG68" si="45">(CE63*BZ61)</f>
        <v>4345.0460000000003</v>
      </c>
      <c r="CH63" s="2280">
        <f t="shared" si="31"/>
        <v>217.25230000000002</v>
      </c>
      <c r="CI63" s="3221"/>
      <c r="CK63" s="2248"/>
      <c r="CL63" s="2248"/>
      <c r="CM63" s="2248"/>
      <c r="CN63" s="2248"/>
      <c r="CO63" s="2248"/>
      <c r="CP63" s="2248"/>
      <c r="CQ63" s="2248"/>
      <c r="CR63" s="2248"/>
      <c r="CS63" s="2248"/>
      <c r="CT63" s="2248"/>
      <c r="CU63" s="2248"/>
      <c r="CV63" s="2248"/>
      <c r="CW63" s="2248"/>
      <c r="CX63" s="2248"/>
      <c r="CY63" s="2248"/>
      <c r="CZ63" s="2248"/>
      <c r="DA63" s="2248"/>
      <c r="DB63" s="2248"/>
      <c r="DC63" s="2248"/>
      <c r="DD63" s="4087"/>
      <c r="DE63" s="4083" t="s">
        <v>1174</v>
      </c>
      <c r="DF63" s="4759">
        <v>14</v>
      </c>
      <c r="DG63" s="3556" t="s">
        <v>36</v>
      </c>
      <c r="DH63" s="4759"/>
      <c r="DI63" s="3556">
        <v>153</v>
      </c>
      <c r="DJ63" s="3556" t="s">
        <v>35</v>
      </c>
      <c r="DK63" s="4759"/>
      <c r="DL63" s="2970"/>
      <c r="DM63" s="4760">
        <v>44250</v>
      </c>
      <c r="DN63" s="4761">
        <v>44250</v>
      </c>
      <c r="DO63" s="4759">
        <v>14706</v>
      </c>
      <c r="DP63" s="3340">
        <v>153000</v>
      </c>
      <c r="DQ63" s="4759"/>
      <c r="DR63" s="4763">
        <v>12436.15</v>
      </c>
      <c r="DS63" s="2977">
        <f t="shared" si="42"/>
        <v>44278</v>
      </c>
      <c r="DT63" s="2978">
        <f t="shared" si="43"/>
        <v>373.08449999999999</v>
      </c>
      <c r="DU63" s="4669" t="s">
        <v>8</v>
      </c>
      <c r="DW63" s="2248"/>
      <c r="DX63" s="2248"/>
      <c r="DY63" s="2248"/>
      <c r="DZ63" s="2248"/>
      <c r="EA63" s="2248"/>
      <c r="EB63" s="2248"/>
      <c r="EC63" s="2248"/>
      <c r="ED63" s="2248"/>
      <c r="EE63" s="2248"/>
      <c r="EF63" s="2248"/>
      <c r="EG63" s="2248"/>
      <c r="EH63" s="2248"/>
      <c r="EI63" s="2248"/>
      <c r="EJ63" s="2248"/>
      <c r="EK63" s="2248"/>
      <c r="EL63" s="2248"/>
      <c r="EM63" s="2248"/>
      <c r="EN63" s="2248"/>
      <c r="EO63" s="2248"/>
      <c r="EP63" s="875"/>
      <c r="EQ63" s="2606"/>
      <c r="ER63" s="881"/>
      <c r="ES63" s="884"/>
      <c r="ET63" s="881"/>
      <c r="EU63" s="875"/>
      <c r="EV63" s="1480"/>
      <c r="EW63" s="881"/>
      <c r="EX63" s="885"/>
      <c r="EY63" s="884"/>
      <c r="EZ63" s="881"/>
      <c r="FA63" s="878"/>
      <c r="FB63" s="878"/>
      <c r="FC63" s="1230"/>
      <c r="FD63" s="877"/>
      <c r="FE63" s="879"/>
    </row>
    <row r="64" spans="2:162" ht="18.600000000000001" thickBot="1">
      <c r="B64" s="2015"/>
      <c r="C64" s="2612"/>
      <c r="D64" s="2013"/>
      <c r="E64" s="2013"/>
      <c r="F64" s="2013"/>
      <c r="G64" s="2013"/>
      <c r="H64" s="2013"/>
      <c r="I64" s="2013"/>
      <c r="J64" s="2013"/>
      <c r="K64" s="2013"/>
      <c r="L64" s="2013"/>
      <c r="M64" s="2013"/>
      <c r="N64" s="2674"/>
      <c r="O64" s="2024"/>
      <c r="P64" s="2082"/>
      <c r="Q64" s="2083"/>
      <c r="R64" s="2083"/>
      <c r="S64" s="2083"/>
      <c r="T64" s="2083"/>
      <c r="U64" s="2084"/>
      <c r="V64" s="2085"/>
      <c r="W64" s="2085"/>
      <c r="X64" s="2085"/>
      <c r="Y64" s="2089"/>
      <c r="Z64" s="2085"/>
      <c r="AA64" s="2086"/>
      <c r="AB64" s="2087"/>
      <c r="AC64" s="2085"/>
      <c r="AD64" s="2088">
        <f>SUM(AD56:AD63)</f>
        <v>80390</v>
      </c>
      <c r="AE64" s="2088">
        <f>(AD64*0.05)</f>
        <v>4019.5</v>
      </c>
      <c r="AF64" s="2090"/>
      <c r="AG64" s="3220"/>
      <c r="AH64" s="3219"/>
      <c r="AI64" s="2936"/>
      <c r="AJ64" s="2069" t="s">
        <v>427</v>
      </c>
      <c r="AK64" s="2750">
        <v>6</v>
      </c>
      <c r="AL64" s="2050" t="s">
        <v>796</v>
      </c>
      <c r="AM64" s="2051">
        <v>44421</v>
      </c>
      <c r="AN64" s="2050">
        <v>40</v>
      </c>
      <c r="AO64" s="2052" t="s">
        <v>35</v>
      </c>
      <c r="AP64" s="2053">
        <v>360</v>
      </c>
      <c r="AQ64" s="2050">
        <v>315</v>
      </c>
      <c r="AR64" s="3573">
        <v>44424</v>
      </c>
      <c r="AS64" s="2051">
        <v>44421</v>
      </c>
      <c r="AT64" s="2050">
        <v>15969</v>
      </c>
      <c r="AU64" s="2055">
        <v>40000</v>
      </c>
      <c r="AV64" s="2055">
        <v>0</v>
      </c>
      <c r="AW64" s="2056">
        <f t="shared" si="40"/>
        <v>14400</v>
      </c>
      <c r="AX64" s="2058">
        <f t="shared" si="41"/>
        <v>720</v>
      </c>
      <c r="AY64" s="4579"/>
      <c r="BA64" s="2258"/>
      <c r="BB64" s="2259"/>
      <c r="BC64" s="2259"/>
      <c r="BD64" s="2260" t="s">
        <v>3</v>
      </c>
      <c r="BE64" s="2260" t="s">
        <v>18</v>
      </c>
      <c r="BF64" s="2260"/>
      <c r="BG64" s="2259"/>
      <c r="BH64" s="2260" t="s">
        <v>21</v>
      </c>
      <c r="BI64" s="2260" t="s">
        <v>3</v>
      </c>
      <c r="BJ64" s="2260" t="s">
        <v>27</v>
      </c>
      <c r="BK64" s="2260" t="s">
        <v>28</v>
      </c>
      <c r="BL64" s="2259"/>
      <c r="BM64" s="2259"/>
      <c r="BN64" s="2259"/>
      <c r="BO64" s="2259"/>
      <c r="BP64" s="2260" t="s">
        <v>30</v>
      </c>
      <c r="BQ64" s="2256"/>
      <c r="BR64" s="2246"/>
      <c r="BS64" s="2385"/>
      <c r="BT64" s="3032" t="s">
        <v>99</v>
      </c>
      <c r="BU64" s="2439">
        <v>32</v>
      </c>
      <c r="BV64" s="2439" t="s">
        <v>101</v>
      </c>
      <c r="BW64" s="2440">
        <v>43538</v>
      </c>
      <c r="BX64" s="2276">
        <v>400</v>
      </c>
      <c r="BY64" s="2276" t="s">
        <v>96</v>
      </c>
      <c r="BZ64" s="2441">
        <v>10.6</v>
      </c>
      <c r="CA64" s="3052"/>
      <c r="CB64" s="2442">
        <v>43546</v>
      </c>
      <c r="CC64" s="2440">
        <v>43546</v>
      </c>
      <c r="CD64" s="2439">
        <v>54257</v>
      </c>
      <c r="CE64" s="2278">
        <v>402.64</v>
      </c>
      <c r="CF64" s="2280">
        <f t="shared" si="44"/>
        <v>2.6399999999999864</v>
      </c>
      <c r="CG64" s="2281">
        <f t="shared" si="45"/>
        <v>4267.9839999999995</v>
      </c>
      <c r="CH64" s="2280">
        <f t="shared" si="31"/>
        <v>213.39919999999998</v>
      </c>
      <c r="CI64" s="2282"/>
      <c r="CK64" s="2488" t="s">
        <v>706</v>
      </c>
      <c r="CL64" s="2248"/>
      <c r="CM64" s="2248"/>
      <c r="CN64" s="2248"/>
      <c r="CO64" s="2248"/>
      <c r="CP64" s="2248"/>
      <c r="CQ64" s="2248"/>
      <c r="CR64" s="2248"/>
      <c r="CS64" s="2248"/>
      <c r="CT64" s="2248"/>
      <c r="CU64" s="2248"/>
      <c r="CV64" s="2248"/>
      <c r="CW64" s="2248"/>
      <c r="CX64" s="2248"/>
      <c r="CY64" s="2248"/>
      <c r="CZ64" s="2248"/>
      <c r="DA64" s="2248"/>
      <c r="DB64" s="2248"/>
      <c r="DC64" s="2248"/>
      <c r="DD64" s="4087"/>
      <c r="DE64" s="4083" t="s">
        <v>1174</v>
      </c>
      <c r="DF64" s="4759">
        <v>15</v>
      </c>
      <c r="DG64" s="3556" t="s">
        <v>36</v>
      </c>
      <c r="DH64" s="4759"/>
      <c r="DI64" s="3556">
        <v>153</v>
      </c>
      <c r="DJ64" s="3556" t="s">
        <v>35</v>
      </c>
      <c r="DK64" s="4759"/>
      <c r="DL64" s="2970"/>
      <c r="DM64" s="4760">
        <v>44257</v>
      </c>
      <c r="DN64" s="4761">
        <v>44257</v>
      </c>
      <c r="DO64" s="4759">
        <v>14719</v>
      </c>
      <c r="DP64" s="3340">
        <v>153000</v>
      </c>
      <c r="DQ64" s="4759"/>
      <c r="DR64" s="4763">
        <v>24872.29</v>
      </c>
      <c r="DS64" s="2977">
        <f t="shared" si="42"/>
        <v>44285</v>
      </c>
      <c r="DT64" s="2978">
        <f t="shared" si="43"/>
        <v>746.16869999999994</v>
      </c>
      <c r="DU64" s="4669" t="s">
        <v>8</v>
      </c>
      <c r="DW64" s="2488" t="s">
        <v>1313</v>
      </c>
      <c r="DX64" s="2248"/>
      <c r="DY64" s="2248"/>
      <c r="DZ64" s="2248"/>
      <c r="EA64" s="2248"/>
      <c r="EB64" s="2248"/>
      <c r="EC64" s="2248"/>
      <c r="ED64" s="2248"/>
      <c r="EE64" s="2248"/>
      <c r="EF64" s="2248"/>
      <c r="EG64" s="2248"/>
      <c r="EH64" s="2248"/>
      <c r="EI64" s="2248"/>
      <c r="EJ64" s="2248"/>
      <c r="EK64" s="2248"/>
      <c r="EL64" s="2248"/>
      <c r="EM64" s="2248"/>
      <c r="EN64" s="2248"/>
      <c r="EO64" s="2248"/>
      <c r="EP64" s="896"/>
      <c r="EQ64" s="2607"/>
      <c r="ER64" s="896"/>
      <c r="ES64" s="897"/>
      <c r="ET64" s="896"/>
      <c r="EU64" s="726"/>
      <c r="EV64" s="898"/>
      <c r="EW64" s="896"/>
      <c r="EX64" s="899"/>
      <c r="EY64" s="897"/>
      <c r="EZ64" s="896"/>
      <c r="FA64" s="727"/>
      <c r="FB64" s="727"/>
      <c r="FC64" s="725"/>
      <c r="FD64" s="723"/>
      <c r="FE64" s="724"/>
    </row>
    <row r="65" spans="2:162" ht="15" thickBot="1">
      <c r="B65" s="3131"/>
      <c r="C65" s="2675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392"/>
      <c r="O65" s="2024"/>
      <c r="P65" s="2024"/>
      <c r="Q65" s="2024"/>
      <c r="R65" s="2024"/>
      <c r="S65" s="2024"/>
      <c r="T65" s="2024"/>
      <c r="U65" s="2024"/>
      <c r="V65" s="2024"/>
      <c r="W65" s="2024"/>
      <c r="X65" s="2024"/>
      <c r="Y65" s="3602"/>
      <c r="Z65" s="2024"/>
      <c r="AA65" s="2024"/>
      <c r="AB65" s="2024"/>
      <c r="AC65" s="2024"/>
      <c r="AD65" s="2024"/>
      <c r="AE65" s="2024"/>
      <c r="AF65" s="3227"/>
      <c r="AG65" s="3227"/>
      <c r="AH65" s="3220"/>
      <c r="AI65" s="2936"/>
      <c r="AJ65" s="2069" t="s">
        <v>427</v>
      </c>
      <c r="AK65" s="2750">
        <v>7</v>
      </c>
      <c r="AL65" s="2050" t="s">
        <v>101</v>
      </c>
      <c r="AM65" s="2051">
        <v>44461</v>
      </c>
      <c r="AN65" s="2050">
        <v>40</v>
      </c>
      <c r="AO65" s="2052" t="s">
        <v>35</v>
      </c>
      <c r="AP65" s="2053">
        <v>360</v>
      </c>
      <c r="AQ65" s="2050">
        <v>315</v>
      </c>
      <c r="AR65" s="3573">
        <v>44466</v>
      </c>
      <c r="AS65" s="2051">
        <v>44466</v>
      </c>
      <c r="AT65" s="2050">
        <v>16269</v>
      </c>
      <c r="AU65" s="2055">
        <v>40000</v>
      </c>
      <c r="AV65" s="2055">
        <v>0</v>
      </c>
      <c r="AW65" s="2056">
        <f>(AU65*AP65/1000)</f>
        <v>14400</v>
      </c>
      <c r="AX65" s="2058">
        <f>(AW65*0.05)</f>
        <v>720</v>
      </c>
      <c r="AY65" s="4900"/>
      <c r="BA65" s="2667" t="s">
        <v>814</v>
      </c>
      <c r="BB65" s="2266" t="s">
        <v>99</v>
      </c>
      <c r="BC65" s="2340">
        <v>2</v>
      </c>
      <c r="BD65" s="2275" t="s">
        <v>78</v>
      </c>
      <c r="BE65" s="2341">
        <v>42905</v>
      </c>
      <c r="BF65" s="2342">
        <v>700</v>
      </c>
      <c r="BG65" s="2285" t="s">
        <v>96</v>
      </c>
      <c r="BH65" s="2280">
        <v>9.6999999999999993</v>
      </c>
      <c r="BI65" s="2343"/>
      <c r="BJ65" s="2344">
        <v>42922</v>
      </c>
      <c r="BK65" s="2287">
        <v>42922</v>
      </c>
      <c r="BL65" s="2345">
        <v>47749</v>
      </c>
      <c r="BM65" s="2356">
        <v>699.56</v>
      </c>
      <c r="BN65" s="2347">
        <f>(BM65-BF65)</f>
        <v>-0.44000000000005457</v>
      </c>
      <c r="BO65" s="2348">
        <f>(BM65*BH65)</f>
        <v>6785.7319999999991</v>
      </c>
      <c r="BP65" s="2347">
        <f>(BO65*0.06)</f>
        <v>407.14391999999992</v>
      </c>
      <c r="BQ65" s="2273"/>
      <c r="BR65" s="2246"/>
      <c r="BS65" s="2385"/>
      <c r="BT65" s="3032" t="s">
        <v>99</v>
      </c>
      <c r="BU65" s="2439">
        <v>33</v>
      </c>
      <c r="BV65" s="2439" t="s">
        <v>101</v>
      </c>
      <c r="BW65" s="2440">
        <v>43538</v>
      </c>
      <c r="BX65" s="2276">
        <v>500</v>
      </c>
      <c r="BY65" s="2276" t="s">
        <v>96</v>
      </c>
      <c r="BZ65" s="2441">
        <v>10.6</v>
      </c>
      <c r="CA65" s="3052"/>
      <c r="CB65" s="2442">
        <v>43563</v>
      </c>
      <c r="CC65" s="2440">
        <v>43563</v>
      </c>
      <c r="CD65" s="2439">
        <v>54398</v>
      </c>
      <c r="CE65" s="2278">
        <v>506.65</v>
      </c>
      <c r="CF65" s="2280">
        <f t="shared" si="44"/>
        <v>6.6499999999999773</v>
      </c>
      <c r="CG65" s="2281">
        <f t="shared" si="45"/>
        <v>5370.49</v>
      </c>
      <c r="CH65" s="2280">
        <f t="shared" si="31"/>
        <v>268.52449999999999</v>
      </c>
      <c r="CI65" s="2282"/>
      <c r="CK65" s="2490"/>
      <c r="CL65" s="2491"/>
      <c r="CM65" s="2491"/>
      <c r="CN65" s="2492" t="s">
        <v>14</v>
      </c>
      <c r="CO65" s="2492" t="s">
        <v>12</v>
      </c>
      <c r="CP65" s="2492"/>
      <c r="CQ65" s="2491"/>
      <c r="CR65" s="2492" t="s">
        <v>15</v>
      </c>
      <c r="CS65" s="2492" t="s">
        <v>16</v>
      </c>
      <c r="CT65" s="2492" t="s">
        <v>12</v>
      </c>
      <c r="CU65" s="2492" t="s">
        <v>12</v>
      </c>
      <c r="CV65" s="2491"/>
      <c r="CW65" s="2491"/>
      <c r="CX65" s="2491"/>
      <c r="CY65" s="2491"/>
      <c r="CZ65" s="2492" t="s">
        <v>12</v>
      </c>
      <c r="DA65" s="2492" t="s">
        <v>17</v>
      </c>
      <c r="DB65" s="2493"/>
      <c r="DC65" s="2248"/>
      <c r="DD65" s="4087"/>
      <c r="DE65" s="4083" t="s">
        <v>1174</v>
      </c>
      <c r="DF65" s="4759">
        <v>16</v>
      </c>
      <c r="DG65" s="3556" t="s">
        <v>36</v>
      </c>
      <c r="DH65" s="4759"/>
      <c r="DI65" s="3556">
        <v>153</v>
      </c>
      <c r="DJ65" s="3556" t="s">
        <v>35</v>
      </c>
      <c r="DK65" s="4810">
        <v>261.13</v>
      </c>
      <c r="DL65" s="2970"/>
      <c r="DM65" s="4760">
        <v>44284</v>
      </c>
      <c r="DN65" s="4761">
        <v>44284</v>
      </c>
      <c r="DO65" s="4759">
        <v>14756</v>
      </c>
      <c r="DP65" s="3340">
        <v>153000</v>
      </c>
      <c r="DQ65" s="4759"/>
      <c r="DR65" s="4763">
        <v>39952.97</v>
      </c>
      <c r="DS65" s="2977">
        <f t="shared" si="42"/>
        <v>44312</v>
      </c>
      <c r="DT65" s="2978">
        <f t="shared" si="43"/>
        <v>1198.5890999999999</v>
      </c>
      <c r="DU65" s="4669" t="s">
        <v>8</v>
      </c>
      <c r="DW65" s="2490"/>
      <c r="DX65" s="2491"/>
      <c r="DY65" s="2491"/>
      <c r="DZ65" s="2492" t="s">
        <v>14</v>
      </c>
      <c r="EA65" s="2492" t="s">
        <v>12</v>
      </c>
      <c r="EB65" s="2492"/>
      <c r="EC65" s="2491"/>
      <c r="ED65" s="2492" t="s">
        <v>15</v>
      </c>
      <c r="EE65" s="2492" t="s">
        <v>16</v>
      </c>
      <c r="EF65" s="2492" t="s">
        <v>12</v>
      </c>
      <c r="EG65" s="2492" t="s">
        <v>12</v>
      </c>
      <c r="EH65" s="2491"/>
      <c r="EI65" s="2491"/>
      <c r="EJ65" s="2491"/>
      <c r="EK65" s="2491"/>
      <c r="EL65" s="2492" t="s">
        <v>12</v>
      </c>
      <c r="EM65" s="2492" t="s">
        <v>17</v>
      </c>
      <c r="EN65" s="2493"/>
      <c r="EO65" s="2248"/>
      <c r="EP65" s="726"/>
      <c r="EQ65" s="2607"/>
      <c r="ER65" s="896"/>
      <c r="ES65" s="897"/>
      <c r="ET65" s="896"/>
      <c r="EU65" s="726"/>
      <c r="EV65" s="898"/>
      <c r="EW65" s="896"/>
      <c r="EX65" s="899"/>
      <c r="EY65" s="897"/>
      <c r="EZ65" s="896"/>
      <c r="FA65" s="727"/>
      <c r="FB65" s="727"/>
      <c r="FC65" s="725"/>
      <c r="FD65" s="723"/>
      <c r="FE65" s="724"/>
    </row>
    <row r="66" spans="2:162" ht="18.600000000000001" thickBot="1">
      <c r="B66" s="2012" t="s">
        <v>7</v>
      </c>
      <c r="C66" s="2018">
        <f>SUM(C55:C65)</f>
        <v>7980.7858999999999</v>
      </c>
      <c r="D66" s="2019">
        <f>SUM(D55:D65)</f>
        <v>13901.442200000001</v>
      </c>
      <c r="E66" s="2019">
        <f>SUM(E55:E65)</f>
        <v>8705.9694899999995</v>
      </c>
      <c r="F66" s="2019">
        <f>SUM(F55:F65)</f>
        <v>15162.182405</v>
      </c>
      <c r="G66" s="2019">
        <f>SUM(G55:G65)</f>
        <v>11660.691837999999</v>
      </c>
      <c r="H66" s="2019">
        <f>(H55+H57+H59)</f>
        <v>20106.017532999998</v>
      </c>
      <c r="I66" s="2019">
        <f t="shared" ref="I66:N66" si="46">SUM(I55:I65)</f>
        <v>13031.02003</v>
      </c>
      <c r="J66" s="2019">
        <f t="shared" si="46"/>
        <v>11334.775399999999</v>
      </c>
      <c r="K66" s="2019">
        <f t="shared" si="46"/>
        <v>14852.842560000001</v>
      </c>
      <c r="L66" s="2019">
        <f t="shared" si="46"/>
        <v>14448.379180000004</v>
      </c>
      <c r="M66" s="2019">
        <f t="shared" si="46"/>
        <v>17484.594309</v>
      </c>
      <c r="N66" s="2681">
        <f t="shared" si="46"/>
        <v>15389.334520000002</v>
      </c>
      <c r="O66" s="3309">
        <f>SUM(C66:N66)</f>
        <v>164058.03536500002</v>
      </c>
      <c r="P66" s="2028" t="s">
        <v>564</v>
      </c>
      <c r="Q66" s="2024"/>
      <c r="R66" s="2024"/>
      <c r="S66" s="2024"/>
      <c r="T66" s="2024"/>
      <c r="U66" s="2024"/>
      <c r="V66" s="2024"/>
      <c r="W66" s="2024"/>
      <c r="X66" s="2024"/>
      <c r="Y66" s="3602"/>
      <c r="Z66" s="2024"/>
      <c r="AA66" s="2024"/>
      <c r="AB66" s="2024"/>
      <c r="AC66" s="2024"/>
      <c r="AD66" s="2024"/>
      <c r="AE66" s="2024"/>
      <c r="AF66" s="2029"/>
      <c r="AG66" s="2029"/>
      <c r="AH66" s="2029"/>
      <c r="AI66" s="2936"/>
      <c r="AJ66" s="4276"/>
      <c r="AK66" s="3113"/>
      <c r="AL66" s="2098"/>
      <c r="AM66" s="2099"/>
      <c r="AN66" s="2098"/>
      <c r="AO66" s="2100"/>
      <c r="AP66" s="2101"/>
      <c r="AQ66" s="2098"/>
      <c r="AR66" s="3689"/>
      <c r="AS66" s="2099"/>
      <c r="AT66" s="2098"/>
      <c r="AU66" s="2103"/>
      <c r="AV66" s="2103"/>
      <c r="AW66" s="2104"/>
      <c r="AX66" s="2106"/>
      <c r="AY66" s="4901"/>
      <c r="BA66" s="2467" t="s">
        <v>500</v>
      </c>
      <c r="BB66" s="2439" t="s">
        <v>543</v>
      </c>
      <c r="BC66" s="2278" t="s">
        <v>262</v>
      </c>
      <c r="BD66" s="2276" t="s">
        <v>101</v>
      </c>
      <c r="BE66" s="2277">
        <v>42915</v>
      </c>
      <c r="BF66" s="2276">
        <v>24</v>
      </c>
      <c r="BG66" s="2285" t="s">
        <v>544</v>
      </c>
      <c r="BH66" s="2278">
        <v>52.9</v>
      </c>
      <c r="BI66" s="2276" t="s">
        <v>78</v>
      </c>
      <c r="BJ66" s="2279">
        <v>42930</v>
      </c>
      <c r="BK66" s="2277">
        <v>42928</v>
      </c>
      <c r="BL66" s="2276">
        <v>47804</v>
      </c>
      <c r="BM66" s="2429">
        <v>24</v>
      </c>
      <c r="BN66" s="2429">
        <f>(BM66-BF66)</f>
        <v>0</v>
      </c>
      <c r="BO66" s="2281">
        <f>(BM66*BH66)</f>
        <v>1269.5999999999999</v>
      </c>
      <c r="BP66" s="2280">
        <f>(BO66*0.05)</f>
        <v>63.48</v>
      </c>
      <c r="BQ66" s="2282"/>
      <c r="BR66" s="2246"/>
      <c r="BS66" s="2385"/>
      <c r="BT66" s="3032" t="s">
        <v>99</v>
      </c>
      <c r="BU66" s="2439">
        <v>34</v>
      </c>
      <c r="BV66" s="2439" t="s">
        <v>101</v>
      </c>
      <c r="BW66" s="2440">
        <v>43538</v>
      </c>
      <c r="BX66" s="2276">
        <v>500</v>
      </c>
      <c r="BY66" s="2276" t="s">
        <v>96</v>
      </c>
      <c r="BZ66" s="2441">
        <v>10.6</v>
      </c>
      <c r="CA66" s="3052"/>
      <c r="CB66" s="2442">
        <v>43577</v>
      </c>
      <c r="CC66" s="2440">
        <v>43565</v>
      </c>
      <c r="CD66" s="2439">
        <v>54437</v>
      </c>
      <c r="CE66" s="2278">
        <v>506.28</v>
      </c>
      <c r="CF66" s="2280">
        <f t="shared" si="44"/>
        <v>6.2799999999999727</v>
      </c>
      <c r="CG66" s="2281">
        <f t="shared" si="45"/>
        <v>5366.5679999999993</v>
      </c>
      <c r="CH66" s="2280">
        <f t="shared" si="31"/>
        <v>268.32839999999999</v>
      </c>
      <c r="CI66" s="2282"/>
      <c r="CK66" s="2499" t="s">
        <v>3</v>
      </c>
      <c r="CL66" s="2500" t="s">
        <v>4</v>
      </c>
      <c r="CM66" s="2501" t="s">
        <v>18</v>
      </c>
      <c r="CN66" s="2501" t="s">
        <v>19</v>
      </c>
      <c r="CO66" s="2501" t="s">
        <v>19</v>
      </c>
      <c r="CP66" s="2501" t="s">
        <v>20</v>
      </c>
      <c r="CQ66" s="2501" t="s">
        <v>21</v>
      </c>
      <c r="CR66" s="2501" t="s">
        <v>22</v>
      </c>
      <c r="CS66" s="2501" t="s">
        <v>19</v>
      </c>
      <c r="CT66" s="2501" t="s">
        <v>23</v>
      </c>
      <c r="CU66" s="2501" t="s">
        <v>23</v>
      </c>
      <c r="CV66" s="2501" t="s">
        <v>24</v>
      </c>
      <c r="CW66" s="2501" t="s">
        <v>20</v>
      </c>
      <c r="CX66" s="2501" t="s">
        <v>25</v>
      </c>
      <c r="CY66" s="2501" t="s">
        <v>0</v>
      </c>
      <c r="CZ66" s="2501" t="s">
        <v>11</v>
      </c>
      <c r="DA66" s="2501" t="s">
        <v>11</v>
      </c>
      <c r="DB66" s="2501" t="s">
        <v>26</v>
      </c>
      <c r="DC66" s="2248"/>
      <c r="DD66" s="4087"/>
      <c r="DE66" s="4083" t="s">
        <v>1174</v>
      </c>
      <c r="DF66" s="4765">
        <v>17</v>
      </c>
      <c r="DG66" s="3556" t="s">
        <v>36</v>
      </c>
      <c r="DH66" s="4765"/>
      <c r="DI66" s="3556">
        <v>153</v>
      </c>
      <c r="DJ66" s="3556" t="s">
        <v>35</v>
      </c>
      <c r="DK66" s="4810">
        <v>261.13</v>
      </c>
      <c r="DL66" s="4766"/>
      <c r="DM66" s="4767">
        <v>44308</v>
      </c>
      <c r="DN66" s="4768">
        <v>44308</v>
      </c>
      <c r="DO66" s="4765">
        <v>14786</v>
      </c>
      <c r="DP66" s="3340">
        <v>153000</v>
      </c>
      <c r="DQ66" s="4765"/>
      <c r="DR66" s="4769">
        <v>39952.97</v>
      </c>
      <c r="DS66" s="2977">
        <f t="shared" si="42"/>
        <v>44336</v>
      </c>
      <c r="DT66" s="2978">
        <f t="shared" si="43"/>
        <v>1198.5890999999999</v>
      </c>
      <c r="DU66" s="4669" t="s">
        <v>8</v>
      </c>
      <c r="DW66" s="2499" t="s">
        <v>3</v>
      </c>
      <c r="DX66" s="2500" t="s">
        <v>4</v>
      </c>
      <c r="DY66" s="2501" t="s">
        <v>18</v>
      </c>
      <c r="DZ66" s="2501" t="s">
        <v>19</v>
      </c>
      <c r="EA66" s="2501" t="s">
        <v>19</v>
      </c>
      <c r="EB66" s="2501" t="s">
        <v>20</v>
      </c>
      <c r="EC66" s="2501" t="s">
        <v>21</v>
      </c>
      <c r="ED66" s="2501" t="s">
        <v>22</v>
      </c>
      <c r="EE66" s="2501" t="s">
        <v>19</v>
      </c>
      <c r="EF66" s="2501" t="s">
        <v>23</v>
      </c>
      <c r="EG66" s="2501" t="s">
        <v>23</v>
      </c>
      <c r="EH66" s="2501" t="s">
        <v>24</v>
      </c>
      <c r="EI66" s="2501" t="s">
        <v>20</v>
      </c>
      <c r="EJ66" s="2501" t="s">
        <v>25</v>
      </c>
      <c r="EK66" s="2501" t="s">
        <v>0</v>
      </c>
      <c r="EL66" s="2501" t="s">
        <v>11</v>
      </c>
      <c r="EM66" s="2501" t="s">
        <v>11</v>
      </c>
      <c r="EN66" s="2501" t="s">
        <v>26</v>
      </c>
      <c r="EO66" s="2248"/>
    </row>
    <row r="67" spans="2:162" ht="15" thickBot="1">
      <c r="C67" s="88"/>
      <c r="N67" s="3000">
        <f>(O66)</f>
        <v>164058.03536500002</v>
      </c>
      <c r="O67" s="2024"/>
      <c r="P67" s="2030"/>
      <c r="Q67" s="2031"/>
      <c r="R67" s="2031"/>
      <c r="S67" s="6040" t="s">
        <v>14</v>
      </c>
      <c r="T67" s="6040" t="s">
        <v>12</v>
      </c>
      <c r="U67" s="6040"/>
      <c r="V67" s="2031"/>
      <c r="W67" s="6040" t="s">
        <v>15</v>
      </c>
      <c r="X67" s="6040" t="s">
        <v>16</v>
      </c>
      <c r="Y67" s="6040" t="s">
        <v>12</v>
      </c>
      <c r="Z67" s="6040" t="s">
        <v>12</v>
      </c>
      <c r="AA67" s="2031"/>
      <c r="AB67" s="2031"/>
      <c r="AC67" s="2031"/>
      <c r="AD67" s="2031"/>
      <c r="AE67" s="6040" t="s">
        <v>17</v>
      </c>
      <c r="AF67" s="6040"/>
      <c r="AG67" s="6032"/>
      <c r="AH67" s="2029"/>
      <c r="AI67" s="2936"/>
      <c r="AJ67" s="4580"/>
      <c r="AK67" s="4581"/>
      <c r="AL67" s="4582"/>
      <c r="AM67" s="4583"/>
      <c r="AN67" s="4582"/>
      <c r="AO67" s="4584"/>
      <c r="AP67" s="4585"/>
      <c r="AQ67" s="4582"/>
      <c r="AR67" s="4586"/>
      <c r="AS67" s="4583"/>
      <c r="AT67" s="4582"/>
      <c r="AU67" s="4587"/>
      <c r="AV67" s="4587"/>
      <c r="AW67" s="4588"/>
      <c r="AX67" s="4589"/>
      <c r="AY67" s="4590"/>
      <c r="BA67" s="2467" t="s">
        <v>640</v>
      </c>
      <c r="BB67" s="2275" t="s">
        <v>99</v>
      </c>
      <c r="BC67" s="2276">
        <v>1</v>
      </c>
      <c r="BD67" s="2276" t="s">
        <v>55</v>
      </c>
      <c r="BE67" s="2277">
        <v>42921</v>
      </c>
      <c r="BF67" s="2429">
        <v>500</v>
      </c>
      <c r="BG67" s="2285" t="s">
        <v>96</v>
      </c>
      <c r="BH67" s="2278">
        <v>8.6999999999999993</v>
      </c>
      <c r="BI67" s="2276"/>
      <c r="BJ67" s="2672">
        <v>42936</v>
      </c>
      <c r="BK67" s="2277">
        <v>42933</v>
      </c>
      <c r="BL67" s="2276">
        <v>47849</v>
      </c>
      <c r="BM67" s="2286">
        <v>500</v>
      </c>
      <c r="BN67" s="2280">
        <f>(BM67-BF67)</f>
        <v>0</v>
      </c>
      <c r="BO67" s="2281">
        <f>(BM67*BH67)</f>
        <v>4350</v>
      </c>
      <c r="BP67" s="2280">
        <f>(BO67*0.035)</f>
        <v>152.25000000000003</v>
      </c>
      <c r="BQ67" s="2282"/>
      <c r="BR67" s="2246"/>
      <c r="BS67" s="2385"/>
      <c r="BT67" s="3032" t="s">
        <v>99</v>
      </c>
      <c r="BU67" s="2439">
        <v>35</v>
      </c>
      <c r="BV67" s="2439" t="s">
        <v>101</v>
      </c>
      <c r="BW67" s="2440">
        <v>43538</v>
      </c>
      <c r="BX67" s="2276">
        <v>500</v>
      </c>
      <c r="BY67" s="2276" t="s">
        <v>96</v>
      </c>
      <c r="BZ67" s="2441">
        <v>10.6</v>
      </c>
      <c r="CA67" s="3052"/>
      <c r="CB67" s="2442">
        <v>43581</v>
      </c>
      <c r="CC67" s="2440">
        <v>43571</v>
      </c>
      <c r="CD67" s="2439">
        <v>54491</v>
      </c>
      <c r="CE67" s="2278">
        <v>499.13</v>
      </c>
      <c r="CF67" s="2280">
        <f t="shared" si="44"/>
        <v>-0.87000000000000455</v>
      </c>
      <c r="CG67" s="2281">
        <f t="shared" si="45"/>
        <v>5290.7779999999993</v>
      </c>
      <c r="CH67" s="2280">
        <f t="shared" si="31"/>
        <v>264.53889999999996</v>
      </c>
      <c r="CI67" s="2282"/>
      <c r="CK67" s="2505"/>
      <c r="CL67" s="2506"/>
      <c r="CM67" s="2506"/>
      <c r="CN67" s="2507" t="s">
        <v>3</v>
      </c>
      <c r="CO67" s="2507" t="s">
        <v>18</v>
      </c>
      <c r="CP67" s="2507"/>
      <c r="CQ67" s="2506"/>
      <c r="CR67" s="2507" t="s">
        <v>21</v>
      </c>
      <c r="CS67" s="2507" t="s">
        <v>3</v>
      </c>
      <c r="CT67" s="2507" t="s">
        <v>27</v>
      </c>
      <c r="CU67" s="2507" t="s">
        <v>28</v>
      </c>
      <c r="CV67" s="2506"/>
      <c r="CW67" s="2506"/>
      <c r="CX67" s="2506"/>
      <c r="CY67" s="2506"/>
      <c r="CZ67" s="2507" t="s">
        <v>33</v>
      </c>
      <c r="DA67" s="2507" t="s">
        <v>30</v>
      </c>
      <c r="DB67" s="2500"/>
      <c r="DC67" s="2248"/>
      <c r="DD67" s="4087"/>
      <c r="DE67" s="4083" t="s">
        <v>1174</v>
      </c>
      <c r="DF67" s="4765">
        <v>18</v>
      </c>
      <c r="DG67" s="3556" t="s">
        <v>36</v>
      </c>
      <c r="DH67" s="4765"/>
      <c r="DI67" s="3556">
        <v>153</v>
      </c>
      <c r="DJ67" s="3556" t="s">
        <v>35</v>
      </c>
      <c r="DK67" s="4810">
        <v>261.13</v>
      </c>
      <c r="DL67" s="4766"/>
      <c r="DM67" s="4767">
        <v>44354</v>
      </c>
      <c r="DN67" s="4768">
        <v>44354</v>
      </c>
      <c r="DO67" s="4765">
        <v>14826</v>
      </c>
      <c r="DP67" s="3340">
        <v>153000</v>
      </c>
      <c r="DQ67" s="4765"/>
      <c r="DR67" s="4769">
        <v>39952.97</v>
      </c>
      <c r="DS67" s="2977">
        <f t="shared" si="42"/>
        <v>44382</v>
      </c>
      <c r="DT67" s="2978">
        <f t="shared" si="43"/>
        <v>1198.5890999999999</v>
      </c>
      <c r="DU67" s="4669" t="s">
        <v>8</v>
      </c>
      <c r="DW67" s="2505"/>
      <c r="DX67" s="2506"/>
      <c r="DY67" s="2506"/>
      <c r="DZ67" s="2507" t="s">
        <v>3</v>
      </c>
      <c r="EA67" s="2507" t="s">
        <v>18</v>
      </c>
      <c r="EB67" s="2507"/>
      <c r="EC67" s="2506"/>
      <c r="ED67" s="2507" t="s">
        <v>21</v>
      </c>
      <c r="EE67" s="2507" t="s">
        <v>3</v>
      </c>
      <c r="EF67" s="2507" t="s">
        <v>27</v>
      </c>
      <c r="EG67" s="2507" t="s">
        <v>28</v>
      </c>
      <c r="EH67" s="2506"/>
      <c r="EI67" s="2506"/>
      <c r="EJ67" s="2506"/>
      <c r="EK67" s="2506"/>
      <c r="EL67" s="2507" t="s">
        <v>33</v>
      </c>
      <c r="EM67" s="2507" t="s">
        <v>30</v>
      </c>
      <c r="EN67" s="2500"/>
      <c r="EO67" s="2248"/>
    </row>
    <row r="68" spans="2:162" ht="15" thickBot="1">
      <c r="C68" s="88"/>
      <c r="D68" s="88"/>
      <c r="E68" s="88"/>
      <c r="F68" s="88"/>
      <c r="G68" s="93"/>
      <c r="O68" s="2024"/>
      <c r="P68" s="2032" t="s">
        <v>3</v>
      </c>
      <c r="Q68" s="2033" t="s">
        <v>4</v>
      </c>
      <c r="R68" s="6033" t="s">
        <v>18</v>
      </c>
      <c r="S68" s="6033" t="s">
        <v>19</v>
      </c>
      <c r="T68" s="6033" t="s">
        <v>19</v>
      </c>
      <c r="U68" s="6033" t="s">
        <v>20</v>
      </c>
      <c r="V68" s="6033" t="s">
        <v>21</v>
      </c>
      <c r="W68" s="6033" t="s">
        <v>22</v>
      </c>
      <c r="X68" s="6033" t="s">
        <v>19</v>
      </c>
      <c r="Y68" s="6033" t="s">
        <v>23</v>
      </c>
      <c r="Z68" s="6033" t="s">
        <v>23</v>
      </c>
      <c r="AA68" s="6033" t="s">
        <v>24</v>
      </c>
      <c r="AB68" s="6033" t="s">
        <v>20</v>
      </c>
      <c r="AC68" s="6033" t="s">
        <v>25</v>
      </c>
      <c r="AD68" s="6033" t="s">
        <v>0</v>
      </c>
      <c r="AE68" s="6033" t="s">
        <v>11</v>
      </c>
      <c r="AF68" s="6033" t="s">
        <v>26</v>
      </c>
      <c r="AG68" s="6032"/>
      <c r="AH68" s="3219"/>
      <c r="AI68" s="2934"/>
      <c r="AJ68" s="2916"/>
      <c r="AK68" s="2151"/>
      <c r="AL68" s="2151"/>
      <c r="AM68" s="2151"/>
      <c r="AN68" s="2151"/>
      <c r="AO68" s="2151"/>
      <c r="AP68" s="2151"/>
      <c r="AQ68" s="2151"/>
      <c r="AR68" s="2151"/>
      <c r="AS68" s="2151"/>
      <c r="AT68" s="2151"/>
      <c r="AU68" s="2151"/>
      <c r="AV68" s="2151"/>
      <c r="AW68" s="2151"/>
      <c r="AX68" s="2151"/>
      <c r="AY68" s="3257"/>
      <c r="BA68" s="2288" t="s">
        <v>426</v>
      </c>
      <c r="BB68" s="2731" t="s">
        <v>452</v>
      </c>
      <c r="BC68" s="2722">
        <v>1</v>
      </c>
      <c r="BD68" s="2722" t="s">
        <v>101</v>
      </c>
      <c r="BE68" s="2723">
        <v>42940</v>
      </c>
      <c r="BF68" s="2722">
        <v>5</v>
      </c>
      <c r="BG68" s="2724" t="s">
        <v>544</v>
      </c>
      <c r="BH68" s="2725">
        <v>70</v>
      </c>
      <c r="BI68" s="2722" t="s">
        <v>78</v>
      </c>
      <c r="BJ68" s="2726">
        <v>42947</v>
      </c>
      <c r="BK68" s="2727">
        <v>42947</v>
      </c>
      <c r="BL68" s="2724" t="s">
        <v>78</v>
      </c>
      <c r="BM68" s="2728">
        <v>5</v>
      </c>
      <c r="BN68" s="2728">
        <f>(BM68-BF68*1)</f>
        <v>0</v>
      </c>
      <c r="BO68" s="2729">
        <f>(BM68*BH68)</f>
        <v>350</v>
      </c>
      <c r="BP68" s="2725">
        <f>(BO68*0.05)</f>
        <v>17.5</v>
      </c>
      <c r="BQ68" s="2282"/>
      <c r="BR68" s="2246"/>
      <c r="BS68" s="2385"/>
      <c r="BT68" s="3032" t="s">
        <v>99</v>
      </c>
      <c r="BU68" s="2439">
        <v>36</v>
      </c>
      <c r="BV68" s="2439" t="s">
        <v>101</v>
      </c>
      <c r="BW68" s="2440">
        <v>43538</v>
      </c>
      <c r="BX68" s="2276">
        <v>500</v>
      </c>
      <c r="BY68" s="2276" t="s">
        <v>96</v>
      </c>
      <c r="BZ68" s="2441">
        <v>10.6</v>
      </c>
      <c r="CA68" s="3052"/>
      <c r="CB68" s="2442">
        <v>43591</v>
      </c>
      <c r="CC68" s="2440">
        <v>43587</v>
      </c>
      <c r="CD68" s="2439">
        <v>54649</v>
      </c>
      <c r="CE68" s="2278">
        <v>507.59</v>
      </c>
      <c r="CF68" s="2280">
        <f t="shared" si="44"/>
        <v>7.589999999999975</v>
      </c>
      <c r="CG68" s="2281">
        <f t="shared" si="45"/>
        <v>5380.4539999999997</v>
      </c>
      <c r="CH68" s="2280">
        <f t="shared" si="31"/>
        <v>269.02269999999999</v>
      </c>
      <c r="CI68" s="2282"/>
      <c r="CK68" s="2604" t="s">
        <v>204</v>
      </c>
      <c r="CL68" s="2966" t="s">
        <v>105</v>
      </c>
      <c r="CM68" s="2602">
        <v>134</v>
      </c>
      <c r="CN68" s="2602"/>
      <c r="CO68" s="2597">
        <v>43125</v>
      </c>
      <c r="CP68" s="2602">
        <v>45</v>
      </c>
      <c r="CQ68" s="2602" t="s">
        <v>35</v>
      </c>
      <c r="CR68" s="2963">
        <v>922.5</v>
      </c>
      <c r="CS68" s="2603"/>
      <c r="CT68" s="2593">
        <v>43255</v>
      </c>
      <c r="CU68" s="2597">
        <v>43255</v>
      </c>
      <c r="CV68" s="2602">
        <v>13367</v>
      </c>
      <c r="CW68" s="2598">
        <v>45000</v>
      </c>
      <c r="CX68" s="2598">
        <f>(CP68*1000-CW68)</f>
        <v>0</v>
      </c>
      <c r="CY68" s="2577">
        <f>(CR68*CW68/1000)</f>
        <v>41512.5</v>
      </c>
      <c r="CZ68" s="2575">
        <f>(CU68+42)</f>
        <v>43297</v>
      </c>
      <c r="DA68" s="2576">
        <f>(CY68*0.03)</f>
        <v>1245.375</v>
      </c>
      <c r="DB68" s="2516" t="s">
        <v>8</v>
      </c>
      <c r="DC68" s="2248"/>
      <c r="DD68" s="4087"/>
      <c r="DE68" s="4083" t="s">
        <v>1174</v>
      </c>
      <c r="DF68" s="4765">
        <v>19</v>
      </c>
      <c r="DG68" s="3556" t="s">
        <v>36</v>
      </c>
      <c r="DH68" s="4765"/>
      <c r="DI68" s="3556">
        <v>153</v>
      </c>
      <c r="DJ68" s="3556" t="s">
        <v>35</v>
      </c>
      <c r="DK68" s="4810">
        <v>261.13</v>
      </c>
      <c r="DL68" s="4766"/>
      <c r="DM68" s="4767">
        <v>44365</v>
      </c>
      <c r="DN68" s="4768">
        <v>44365</v>
      </c>
      <c r="DO68" s="4765">
        <v>14843</v>
      </c>
      <c r="DP68" s="3340">
        <v>153000</v>
      </c>
      <c r="DQ68" s="4765"/>
      <c r="DR68" s="4769">
        <v>39952.97</v>
      </c>
      <c r="DS68" s="2977">
        <f t="shared" si="42"/>
        <v>44393</v>
      </c>
      <c r="DT68" s="2978">
        <f t="shared" si="43"/>
        <v>1198.5890999999999</v>
      </c>
      <c r="DU68" s="4669" t="s">
        <v>8</v>
      </c>
      <c r="DW68" s="2604"/>
      <c r="DX68" s="2966"/>
      <c r="DY68" s="2602"/>
      <c r="DZ68" s="2602"/>
      <c r="EA68" s="2597"/>
      <c r="EB68" s="2602"/>
      <c r="EC68" s="2602"/>
      <c r="ED68" s="2963"/>
      <c r="EE68" s="2603"/>
      <c r="EF68" s="2593"/>
      <c r="EG68" s="2597"/>
      <c r="EH68" s="2602"/>
      <c r="EI68" s="2598"/>
      <c r="EJ68" s="2598"/>
      <c r="EK68" s="2577"/>
      <c r="EL68" s="2575"/>
      <c r="EM68" s="2576"/>
      <c r="EN68" s="2516"/>
      <c r="EO68" s="2248"/>
    </row>
    <row r="69" spans="2:162" ht="21.6" thickBot="1">
      <c r="B69" s="2746">
        <v>2021</v>
      </c>
      <c r="O69" s="2024"/>
      <c r="P69" s="2094"/>
      <c r="Q69" s="2035"/>
      <c r="R69" s="2035"/>
      <c r="S69" s="6035" t="s">
        <v>3</v>
      </c>
      <c r="T69" s="6035" t="s">
        <v>18</v>
      </c>
      <c r="U69" s="6035"/>
      <c r="V69" s="2035"/>
      <c r="W69" s="6035" t="s">
        <v>21</v>
      </c>
      <c r="X69" s="6035" t="s">
        <v>3</v>
      </c>
      <c r="Y69" s="6035" t="s">
        <v>27</v>
      </c>
      <c r="Z69" s="6035" t="s">
        <v>28</v>
      </c>
      <c r="AA69" s="2035"/>
      <c r="AB69" s="2035"/>
      <c r="AC69" s="2035"/>
      <c r="AD69" s="2035"/>
      <c r="AE69" s="6035" t="s">
        <v>30</v>
      </c>
      <c r="AF69" s="6033"/>
      <c r="AG69" s="6032"/>
      <c r="AH69" s="3219"/>
      <c r="AI69" s="2024"/>
      <c r="AJ69" s="2024"/>
      <c r="AK69" s="2024"/>
      <c r="AL69" s="2024"/>
      <c r="AM69" s="2024"/>
      <c r="AN69" s="2024"/>
      <c r="AO69" s="2024"/>
      <c r="AP69" s="2024"/>
      <c r="AQ69" s="2024"/>
      <c r="AR69" s="2024"/>
      <c r="AS69" s="2024"/>
      <c r="AT69" s="2024"/>
      <c r="AU69" s="2024"/>
      <c r="AV69" s="2024"/>
      <c r="AW69" s="2024"/>
      <c r="AX69" s="2024"/>
      <c r="AY69" s="2024"/>
      <c r="BA69" s="2730"/>
      <c r="BB69" s="2731"/>
      <c r="BC69" s="2722"/>
      <c r="BD69" s="2722"/>
      <c r="BE69" s="2723"/>
      <c r="BF69" s="2722"/>
      <c r="BG69" s="2724"/>
      <c r="BH69" s="2725"/>
      <c r="BI69" s="2722"/>
      <c r="BJ69" s="2726"/>
      <c r="BK69" s="2727"/>
      <c r="BL69" s="2724"/>
      <c r="BM69" s="2728"/>
      <c r="BN69" s="2728"/>
      <c r="BO69" s="2729"/>
      <c r="BP69" s="2725"/>
      <c r="BQ69" s="2306"/>
      <c r="BR69" s="2246"/>
      <c r="BS69" s="2385"/>
      <c r="BT69" s="3032" t="s">
        <v>99</v>
      </c>
      <c r="BU69" s="2439">
        <v>37</v>
      </c>
      <c r="BV69" s="2439" t="s">
        <v>36</v>
      </c>
      <c r="BW69" s="2440">
        <v>43566</v>
      </c>
      <c r="BX69" s="2439">
        <v>500</v>
      </c>
      <c r="BY69" s="2439" t="s">
        <v>96</v>
      </c>
      <c r="BZ69" s="2441">
        <v>10.6</v>
      </c>
      <c r="CA69" s="3052"/>
      <c r="CB69" s="2442">
        <v>43602</v>
      </c>
      <c r="CC69" s="2440">
        <v>43595</v>
      </c>
      <c r="CD69" s="2439">
        <v>54708</v>
      </c>
      <c r="CE69" s="2278">
        <v>502.48</v>
      </c>
      <c r="CF69" s="2280">
        <f t="shared" si="44"/>
        <v>2.4800000000000182</v>
      </c>
      <c r="CG69" s="2281">
        <f>(CE69*BZ69)</f>
        <v>5326.2880000000005</v>
      </c>
      <c r="CH69" s="2280">
        <f t="shared" si="31"/>
        <v>266.31440000000003</v>
      </c>
      <c r="CI69" s="2282"/>
      <c r="CK69" s="2526"/>
      <c r="CL69" s="2867"/>
      <c r="CM69" s="2867"/>
      <c r="CN69" s="2867"/>
      <c r="CO69" s="2867"/>
      <c r="CP69" s="2867"/>
      <c r="CQ69" s="2867"/>
      <c r="CR69" s="2867"/>
      <c r="CS69" s="2867"/>
      <c r="CT69" s="2867"/>
      <c r="CU69" s="2867"/>
      <c r="CV69" s="2867"/>
      <c r="CW69" s="2867"/>
      <c r="CX69" s="2867"/>
      <c r="CY69" s="2867"/>
      <c r="CZ69" s="2867"/>
      <c r="DA69" s="2867"/>
      <c r="DB69" s="2523"/>
      <c r="DC69" s="2248"/>
      <c r="DD69" s="4087"/>
      <c r="DE69" s="4083" t="s">
        <v>1174</v>
      </c>
      <c r="DF69" s="4765">
        <v>20</v>
      </c>
      <c r="DG69" s="3556" t="s">
        <v>36</v>
      </c>
      <c r="DH69" s="4765"/>
      <c r="DI69" s="3556">
        <v>153</v>
      </c>
      <c r="DJ69" s="3556" t="s">
        <v>35</v>
      </c>
      <c r="DK69" s="4810">
        <v>261.13</v>
      </c>
      <c r="DL69" s="4805"/>
      <c r="DM69" s="4767">
        <v>44378</v>
      </c>
      <c r="DN69" s="4768">
        <v>44378</v>
      </c>
      <c r="DO69" s="4765">
        <v>14854</v>
      </c>
      <c r="DP69" s="3340">
        <v>153000</v>
      </c>
      <c r="DQ69" s="4765"/>
      <c r="DR69" s="4769">
        <v>39952.97</v>
      </c>
      <c r="DS69" s="2977">
        <f t="shared" si="42"/>
        <v>44406</v>
      </c>
      <c r="DT69" s="2978">
        <f t="shared" si="43"/>
        <v>1198.5890999999999</v>
      </c>
      <c r="DU69" s="4669" t="s">
        <v>8</v>
      </c>
      <c r="DW69" s="2526"/>
      <c r="DX69" s="2867"/>
      <c r="DY69" s="2867"/>
      <c r="DZ69" s="2867"/>
      <c r="EA69" s="2867"/>
      <c r="EB69" s="2867"/>
      <c r="EC69" s="2867"/>
      <c r="ED69" s="2867"/>
      <c r="EE69" s="2867"/>
      <c r="EF69" s="2867"/>
      <c r="EG69" s="2867"/>
      <c r="EH69" s="2867"/>
      <c r="EI69" s="2867"/>
      <c r="EJ69" s="2867"/>
      <c r="EK69" s="2867"/>
      <c r="EL69" s="2867"/>
      <c r="EM69" s="2867"/>
      <c r="EN69" s="2523"/>
      <c r="EO69" s="2248"/>
    </row>
    <row r="70" spans="2:162" ht="24" thickBot="1">
      <c r="B70" s="1115" t="s">
        <v>590</v>
      </c>
      <c r="C70" s="2485" t="s">
        <v>609</v>
      </c>
      <c r="D70" s="2486" t="s">
        <v>608</v>
      </c>
      <c r="E70" s="2486" t="s">
        <v>607</v>
      </c>
      <c r="F70" s="2486" t="s">
        <v>605</v>
      </c>
      <c r="G70" s="2486" t="s">
        <v>606</v>
      </c>
      <c r="H70" s="2486" t="s">
        <v>610</v>
      </c>
      <c r="I70" s="2486" t="s">
        <v>611</v>
      </c>
      <c r="J70" s="2486" t="s">
        <v>612</v>
      </c>
      <c r="K70" s="2486" t="s">
        <v>613</v>
      </c>
      <c r="L70" s="2486" t="s">
        <v>614</v>
      </c>
      <c r="M70" s="2486" t="s">
        <v>615</v>
      </c>
      <c r="N70" s="2487" t="s">
        <v>616</v>
      </c>
      <c r="O70" s="2024"/>
      <c r="P70" s="2121" t="s">
        <v>550</v>
      </c>
      <c r="Q70" s="2122" t="s">
        <v>436</v>
      </c>
      <c r="R70" s="2076">
        <v>3</v>
      </c>
      <c r="S70" s="2052" t="s">
        <v>36</v>
      </c>
      <c r="T70" s="2057">
        <v>42863</v>
      </c>
      <c r="U70" s="2055">
        <v>1</v>
      </c>
      <c r="V70" s="2052" t="s">
        <v>35</v>
      </c>
      <c r="W70" s="2058">
        <v>430</v>
      </c>
      <c r="X70" s="2077"/>
      <c r="Y70" s="2078">
        <v>42870</v>
      </c>
      <c r="Z70" s="2057">
        <v>42865</v>
      </c>
      <c r="AA70" s="2052">
        <v>1928</v>
      </c>
      <c r="AB70" s="2055">
        <v>1000</v>
      </c>
      <c r="AC70" s="2055">
        <f t="shared" ref="AC70:AC78" si="47">(AB70-U70*1000)</f>
        <v>0</v>
      </c>
      <c r="AD70" s="2056">
        <f t="shared" ref="AD70:AD78" si="48">(AB70*W70/1000)</f>
        <v>430</v>
      </c>
      <c r="AE70" s="2058">
        <f t="shared" ref="AE70:AE78" si="49">(AD70*0.05)</f>
        <v>21.5</v>
      </c>
      <c r="AF70" s="2046" t="s">
        <v>8</v>
      </c>
      <c r="AG70" s="3219"/>
      <c r="AH70" s="3219"/>
      <c r="AI70" s="2029"/>
      <c r="AJ70" s="2153" t="s">
        <v>351</v>
      </c>
      <c r="AK70" s="2024" t="s">
        <v>413</v>
      </c>
      <c r="AL70" s="2024"/>
      <c r="AM70" s="2024"/>
      <c r="AN70" s="2154"/>
      <c r="AO70" s="2024"/>
      <c r="AP70" s="2024"/>
      <c r="AQ70" s="2024"/>
      <c r="AR70" s="2024" t="s">
        <v>809</v>
      </c>
      <c r="AS70" s="2024"/>
      <c r="AT70" s="2024"/>
      <c r="AU70" s="2024"/>
      <c r="AV70" s="2024"/>
      <c r="AW70" s="2024"/>
      <c r="AX70" s="2024"/>
      <c r="AY70" s="2024"/>
      <c r="BA70" s="2720"/>
      <c r="BB70" s="2721"/>
      <c r="BC70" s="2721"/>
      <c r="BD70" s="2721"/>
      <c r="BE70" s="2721"/>
      <c r="BF70" s="2721"/>
      <c r="BG70" s="2721"/>
      <c r="BH70" s="2721"/>
      <c r="BI70" s="2315"/>
      <c r="BJ70" s="2315"/>
      <c r="BK70" s="2315"/>
      <c r="BL70" s="2315"/>
      <c r="BM70" s="2315"/>
      <c r="BN70" s="2315"/>
      <c r="BO70" s="2358">
        <f>SUM(BO65:BO69)</f>
        <v>12755.331999999999</v>
      </c>
      <c r="BP70" s="2686">
        <f>SUM(BP65:BP69)</f>
        <v>640.37392</v>
      </c>
      <c r="BQ70" s="2318"/>
      <c r="BR70" s="2246"/>
      <c r="BS70" s="2385"/>
      <c r="BT70" s="3032" t="s">
        <v>99</v>
      </c>
      <c r="BU70" s="2439">
        <v>38</v>
      </c>
      <c r="BV70" s="2439" t="s">
        <v>36</v>
      </c>
      <c r="BW70" s="2440">
        <v>43566</v>
      </c>
      <c r="BX70" s="2439">
        <v>500</v>
      </c>
      <c r="BY70" s="2439" t="s">
        <v>96</v>
      </c>
      <c r="BZ70" s="2441">
        <v>10.6</v>
      </c>
      <c r="CA70" s="3052"/>
      <c r="CB70" s="2442">
        <v>43609</v>
      </c>
      <c r="CC70" s="2440">
        <v>43599</v>
      </c>
      <c r="CD70" s="2439">
        <v>54733</v>
      </c>
      <c r="CE70" s="2278">
        <v>501.02</v>
      </c>
      <c r="CF70" s="2280">
        <f t="shared" si="44"/>
        <v>1.0199999999999818</v>
      </c>
      <c r="CG70" s="2281">
        <f t="shared" ref="CG70:CG75" si="50">(CE70*BZ68)</f>
        <v>5310.8119999999999</v>
      </c>
      <c r="CH70" s="2280">
        <f t="shared" si="31"/>
        <v>265.54059999999998</v>
      </c>
      <c r="CI70" s="2282"/>
      <c r="CK70" s="2526"/>
      <c r="CL70" s="2527"/>
      <c r="CM70" s="2528"/>
      <c r="CN70" s="2529"/>
      <c r="CO70" s="2530"/>
      <c r="CP70" s="2531"/>
      <c r="CQ70" s="2529"/>
      <c r="CR70" s="2532"/>
      <c r="CS70" s="2528"/>
      <c r="CT70" s="2533"/>
      <c r="CU70" s="2530"/>
      <c r="CV70" s="2528"/>
      <c r="CW70" s="2532"/>
      <c r="CX70" s="2532"/>
      <c r="CY70" s="2534"/>
      <c r="CZ70" s="2573"/>
      <c r="DA70" s="2532"/>
      <c r="DB70" s="2523"/>
      <c r="DC70" s="2248"/>
      <c r="DD70" s="4806"/>
      <c r="DE70" s="4939" t="s">
        <v>1174</v>
      </c>
      <c r="DF70" s="4762">
        <v>21</v>
      </c>
      <c r="DG70" s="3556" t="s">
        <v>36</v>
      </c>
      <c r="DH70" s="4809">
        <v>44438</v>
      </c>
      <c r="DI70" s="3556">
        <v>153</v>
      </c>
      <c r="DJ70" s="3556" t="s">
        <v>35</v>
      </c>
      <c r="DK70" s="4810">
        <v>261.13</v>
      </c>
      <c r="DL70" s="4762"/>
      <c r="DM70" s="4811">
        <v>44459</v>
      </c>
      <c r="DN70" s="4809">
        <v>44459</v>
      </c>
      <c r="DO70" s="4762"/>
      <c r="DP70" s="3340">
        <v>153000</v>
      </c>
      <c r="DQ70" s="3340">
        <f>(DI70*1000-DP70)</f>
        <v>0</v>
      </c>
      <c r="DR70" s="4769">
        <v>39952.97</v>
      </c>
      <c r="DS70" s="3224">
        <f>(DN70+28)</f>
        <v>44487</v>
      </c>
      <c r="DT70" s="3225">
        <f>(DR70*0.03)</f>
        <v>1198.5890999999999</v>
      </c>
      <c r="DU70" s="2982"/>
      <c r="DW70" s="2526"/>
      <c r="DX70" s="2527"/>
      <c r="DY70" s="2528"/>
      <c r="DZ70" s="2529"/>
      <c r="EA70" s="2530"/>
      <c r="EB70" s="2531"/>
      <c r="EC70" s="2529"/>
      <c r="ED70" s="2532"/>
      <c r="EE70" s="2528"/>
      <c r="EF70" s="2533"/>
      <c r="EG70" s="2530"/>
      <c r="EH70" s="2528"/>
      <c r="EI70" s="2532"/>
      <c r="EJ70" s="2532"/>
      <c r="EK70" s="2534"/>
      <c r="EL70" s="2573"/>
      <c r="EM70" s="2532"/>
      <c r="EN70" s="2523"/>
      <c r="EO70" s="2248"/>
    </row>
    <row r="71" spans="2:162">
      <c r="B71" s="2014"/>
      <c r="C71" s="2673"/>
      <c r="D71" s="905"/>
      <c r="E71" s="905"/>
      <c r="F71" s="905"/>
      <c r="G71" s="905"/>
      <c r="H71" s="905"/>
      <c r="I71" s="905"/>
      <c r="J71" s="905"/>
      <c r="K71" s="905"/>
      <c r="L71" s="905"/>
      <c r="M71" s="905"/>
      <c r="N71" s="859"/>
      <c r="O71" s="2024"/>
      <c r="P71" s="2123" t="s">
        <v>604</v>
      </c>
      <c r="Q71" s="2039" t="s">
        <v>558</v>
      </c>
      <c r="R71" s="2049" t="s">
        <v>262</v>
      </c>
      <c r="S71" s="2050" t="s">
        <v>101</v>
      </c>
      <c r="T71" s="2051">
        <v>42866</v>
      </c>
      <c r="U71" s="2050">
        <v>10</v>
      </c>
      <c r="V71" s="2052" t="s">
        <v>35</v>
      </c>
      <c r="W71" s="2053">
        <v>154</v>
      </c>
      <c r="X71" s="2050" t="s">
        <v>78</v>
      </c>
      <c r="Y71" s="3573">
        <v>42870</v>
      </c>
      <c r="Z71" s="2051">
        <v>42867</v>
      </c>
      <c r="AA71" s="2050">
        <v>1931</v>
      </c>
      <c r="AB71" s="2055">
        <v>10500</v>
      </c>
      <c r="AC71" s="2055">
        <f t="shared" si="47"/>
        <v>500</v>
      </c>
      <c r="AD71" s="2056">
        <f t="shared" si="48"/>
        <v>1617</v>
      </c>
      <c r="AE71" s="2058">
        <f t="shared" si="49"/>
        <v>80.850000000000009</v>
      </c>
      <c r="AF71" s="2059" t="s">
        <v>8</v>
      </c>
      <c r="AG71" s="2029"/>
      <c r="AH71" s="3219"/>
      <c r="AI71" s="2930"/>
      <c r="AJ71" s="2911"/>
      <c r="AK71" s="2131"/>
      <c r="AL71" s="2132" t="s">
        <v>14</v>
      </c>
      <c r="AM71" s="2132" t="s">
        <v>12</v>
      </c>
      <c r="AN71" s="2132"/>
      <c r="AO71" s="2133"/>
      <c r="AP71" s="2132" t="s">
        <v>15</v>
      </c>
      <c r="AQ71" s="2132" t="s">
        <v>16</v>
      </c>
      <c r="AR71" s="2132" t="s">
        <v>12</v>
      </c>
      <c r="AS71" s="2132" t="s">
        <v>12</v>
      </c>
      <c r="AT71" s="2133"/>
      <c r="AU71" s="2133"/>
      <c r="AV71" s="2133"/>
      <c r="AW71" s="2133"/>
      <c r="AX71" s="2132" t="s">
        <v>17</v>
      </c>
      <c r="AY71" s="2134"/>
      <c r="BA71" s="2246"/>
      <c r="BB71" s="2246"/>
      <c r="BC71" s="2246"/>
      <c r="BD71" s="2246"/>
      <c r="BE71" s="2246"/>
      <c r="BF71" s="2246"/>
      <c r="BG71" s="2246"/>
      <c r="BH71" s="2246"/>
      <c r="BI71" s="2246"/>
      <c r="BJ71" s="2246"/>
      <c r="BK71" s="2246"/>
      <c r="BL71" s="2246"/>
      <c r="BM71" s="2246"/>
      <c r="BN71" s="2246"/>
      <c r="BO71" s="2246"/>
      <c r="BP71" s="2246"/>
      <c r="BQ71" s="2246"/>
      <c r="BR71" s="2246"/>
      <c r="BS71" s="2385"/>
      <c r="BT71" s="3032" t="s">
        <v>99</v>
      </c>
      <c r="BU71" s="2439">
        <v>39</v>
      </c>
      <c r="BV71" s="2439" t="s">
        <v>36</v>
      </c>
      <c r="BW71" s="2440">
        <v>43566</v>
      </c>
      <c r="BX71" s="2439">
        <v>500</v>
      </c>
      <c r="BY71" s="2439" t="s">
        <v>96</v>
      </c>
      <c r="BZ71" s="2441">
        <v>10.6</v>
      </c>
      <c r="CA71" s="3052"/>
      <c r="CB71" s="2442">
        <v>43612</v>
      </c>
      <c r="CC71" s="2440">
        <v>43607</v>
      </c>
      <c r="CD71" s="2439">
        <v>54821</v>
      </c>
      <c r="CE71" s="2278">
        <v>500.98</v>
      </c>
      <c r="CF71" s="2280">
        <f t="shared" si="44"/>
        <v>0.98000000000001819</v>
      </c>
      <c r="CG71" s="2281">
        <f t="shared" si="50"/>
        <v>5310.3879999999999</v>
      </c>
      <c r="CH71" s="2280">
        <f t="shared" si="31"/>
        <v>265.51940000000002</v>
      </c>
      <c r="CI71" s="2282"/>
      <c r="CK71" s="2526"/>
      <c r="CL71" s="2527"/>
      <c r="CM71" s="2528"/>
      <c r="CN71" s="2529"/>
      <c r="CO71" s="2530"/>
      <c r="CP71" s="2531"/>
      <c r="CQ71" s="2529"/>
      <c r="CR71" s="2532"/>
      <c r="CS71" s="2528"/>
      <c r="CT71" s="2533"/>
      <c r="CU71" s="2530"/>
      <c r="CV71" s="2528"/>
      <c r="CW71" s="2532"/>
      <c r="CX71" s="2532"/>
      <c r="CY71" s="2534"/>
      <c r="CZ71" s="2535"/>
      <c r="DA71" s="2532"/>
      <c r="DB71" s="2523"/>
      <c r="DC71" s="2248"/>
      <c r="DD71" s="4813"/>
      <c r="DE71" s="4907" t="s">
        <v>1174</v>
      </c>
      <c r="DF71" s="2528">
        <v>22</v>
      </c>
      <c r="DG71" s="2550">
        <v>26561</v>
      </c>
      <c r="DH71" s="2551">
        <v>44480</v>
      </c>
      <c r="DI71" s="2550">
        <v>160</v>
      </c>
      <c r="DJ71" s="2550" t="s">
        <v>35</v>
      </c>
      <c r="DK71" s="2552">
        <v>227.07</v>
      </c>
      <c r="DL71" s="3559"/>
      <c r="DM71" s="2581">
        <v>44489</v>
      </c>
      <c r="DN71" s="2582">
        <v>44489</v>
      </c>
      <c r="DO71" s="2550"/>
      <c r="DP71" s="2589">
        <v>160000</v>
      </c>
      <c r="DQ71" s="2589">
        <f>(DI71*1000-DP71)</f>
        <v>0</v>
      </c>
      <c r="DR71" s="2555">
        <f>(DK71*DP71/1000)</f>
        <v>36331.199999999997</v>
      </c>
      <c r="DS71" s="2582">
        <f>(DN71+28)</f>
        <v>44517</v>
      </c>
      <c r="DT71" s="2554">
        <f>(DR71*0.03)</f>
        <v>1089.9359999999999</v>
      </c>
      <c r="DU71" s="2982"/>
      <c r="DW71" s="2526"/>
      <c r="DX71" s="2527"/>
      <c r="DY71" s="2528"/>
      <c r="DZ71" s="2529"/>
      <c r="EA71" s="2530"/>
      <c r="EB71" s="2531"/>
      <c r="EC71" s="2529"/>
      <c r="ED71" s="2532"/>
      <c r="EE71" s="2528"/>
      <c r="EF71" s="2533"/>
      <c r="EG71" s="2530"/>
      <c r="EH71" s="2528"/>
      <c r="EI71" s="2532"/>
      <c r="EJ71" s="2532"/>
      <c r="EK71" s="2534"/>
      <c r="EL71" s="2535"/>
      <c r="EM71" s="2532"/>
      <c r="EN71" s="2523"/>
      <c r="EO71" s="2248"/>
    </row>
    <row r="72" spans="2:162" ht="18.600000000000001" thickBot="1">
      <c r="B72" s="2015" t="s">
        <v>591</v>
      </c>
      <c r="C72" s="2831">
        <f>(AE969)</f>
        <v>15339.727799999997</v>
      </c>
      <c r="D72" s="2013">
        <f>(AE1006)</f>
        <v>10924.024500000001</v>
      </c>
      <c r="E72" s="2832">
        <f>(AE1036)</f>
        <v>11504.617</v>
      </c>
      <c r="F72" s="2832">
        <f>(AE1085)</f>
        <v>22925.215</v>
      </c>
      <c r="G72" s="2832">
        <f>(AE1126)</f>
        <v>14584.420000000002</v>
      </c>
      <c r="H72" s="2832">
        <f>(AE1166)</f>
        <v>16879.557500000003</v>
      </c>
      <c r="I72" s="2832">
        <f>(AE1197)</f>
        <v>15555.616500000002</v>
      </c>
      <c r="J72" s="2832">
        <f>(AE1227)</f>
        <v>15574.318500000001</v>
      </c>
      <c r="K72" s="2832">
        <f>(AE1280)</f>
        <v>19022.174999999999</v>
      </c>
      <c r="L72" s="2832">
        <f>(AE1317)</f>
        <v>12684.935000000001</v>
      </c>
      <c r="M72" s="2832">
        <f>(AE1362)</f>
        <v>15988.837500000003</v>
      </c>
      <c r="N72" s="2674">
        <f>(AE1408)</f>
        <v>7437.0325000000003</v>
      </c>
      <c r="O72" s="2024"/>
      <c r="P72" s="2143" t="s">
        <v>629</v>
      </c>
      <c r="Q72" s="2039" t="s">
        <v>436</v>
      </c>
      <c r="R72" s="2038">
        <v>11</v>
      </c>
      <c r="S72" s="2039">
        <v>5719</v>
      </c>
      <c r="T72" s="2040">
        <v>42866</v>
      </c>
      <c r="U72" s="2041">
        <v>130</v>
      </c>
      <c r="V72" s="2039" t="s">
        <v>35</v>
      </c>
      <c r="W72" s="2042">
        <v>260</v>
      </c>
      <c r="X72" s="2043"/>
      <c r="Y72" s="2044">
        <v>42881</v>
      </c>
      <c r="Z72" s="2040">
        <v>42876</v>
      </c>
      <c r="AA72" s="2039">
        <v>9597</v>
      </c>
      <c r="AB72" s="2041">
        <v>130000</v>
      </c>
      <c r="AC72" s="2041">
        <f t="shared" si="47"/>
        <v>0</v>
      </c>
      <c r="AD72" s="2045">
        <f t="shared" si="48"/>
        <v>33800</v>
      </c>
      <c r="AE72" s="2042">
        <f t="shared" si="49"/>
        <v>1690</v>
      </c>
      <c r="AF72" s="2059" t="s">
        <v>8</v>
      </c>
      <c r="AG72" s="2029"/>
      <c r="AH72" s="2029"/>
      <c r="AI72" s="2804"/>
      <c r="AJ72" s="2912" t="s">
        <v>4</v>
      </c>
      <c r="AK72" s="2135" t="s">
        <v>18</v>
      </c>
      <c r="AL72" s="2033" t="s">
        <v>19</v>
      </c>
      <c r="AM72" s="2033" t="s">
        <v>19</v>
      </c>
      <c r="AN72" s="2033" t="s">
        <v>20</v>
      </c>
      <c r="AO72" s="2033" t="s">
        <v>21</v>
      </c>
      <c r="AP72" s="2033" t="s">
        <v>22</v>
      </c>
      <c r="AQ72" s="2033" t="s">
        <v>19</v>
      </c>
      <c r="AR72" s="2033" t="s">
        <v>23</v>
      </c>
      <c r="AS72" s="2033" t="s">
        <v>23</v>
      </c>
      <c r="AT72" s="2033" t="s">
        <v>24</v>
      </c>
      <c r="AU72" s="2033" t="s">
        <v>20</v>
      </c>
      <c r="AV72" s="2033" t="s">
        <v>25</v>
      </c>
      <c r="AW72" s="2033" t="s">
        <v>0</v>
      </c>
      <c r="AX72" s="2033" t="s">
        <v>11</v>
      </c>
      <c r="AY72" s="2136" t="s">
        <v>26</v>
      </c>
      <c r="BA72" s="2250" t="s">
        <v>598</v>
      </c>
      <c r="BB72" s="2246"/>
      <c r="BC72" s="2246"/>
      <c r="BD72" s="2246"/>
      <c r="BE72" s="2246"/>
      <c r="BF72" s="2246"/>
      <c r="BG72" s="2246"/>
      <c r="BH72" s="2246"/>
      <c r="BI72" s="2246"/>
      <c r="BJ72" s="2246"/>
      <c r="BK72" s="2246"/>
      <c r="BL72" s="2246"/>
      <c r="BM72" s="2246"/>
      <c r="BN72" s="2246"/>
      <c r="BO72" s="2246"/>
      <c r="BP72" s="2246"/>
      <c r="BQ72" s="2246"/>
      <c r="BR72" s="2246"/>
      <c r="BS72" s="2385"/>
      <c r="BT72" s="3032" t="s">
        <v>99</v>
      </c>
      <c r="BU72" s="2439">
        <v>40</v>
      </c>
      <c r="BV72" s="2439" t="s">
        <v>36</v>
      </c>
      <c r="BW72" s="2440">
        <v>43566</v>
      </c>
      <c r="BX72" s="2439">
        <v>500</v>
      </c>
      <c r="BY72" s="2439" t="s">
        <v>96</v>
      </c>
      <c r="BZ72" s="2441">
        <v>10.6</v>
      </c>
      <c r="CA72" s="3052"/>
      <c r="CB72" s="2442">
        <v>43612</v>
      </c>
      <c r="CC72" s="2440">
        <v>43612</v>
      </c>
      <c r="CD72" s="2439">
        <v>54878</v>
      </c>
      <c r="CE72" s="2278">
        <v>499.4</v>
      </c>
      <c r="CF72" s="2280">
        <f t="shared" si="44"/>
        <v>-0.60000000000002274</v>
      </c>
      <c r="CG72" s="2281">
        <f t="shared" si="50"/>
        <v>5293.6399999999994</v>
      </c>
      <c r="CH72" s="2280">
        <f t="shared" si="31"/>
        <v>264.68199999999996</v>
      </c>
      <c r="CI72" s="2282"/>
      <c r="CK72" s="2536"/>
      <c r="CL72" s="2537"/>
      <c r="CM72" s="2538"/>
      <c r="CN72" s="2538"/>
      <c r="CO72" s="2539"/>
      <c r="CP72" s="2538"/>
      <c r="CQ72" s="2538"/>
      <c r="CR72" s="2540"/>
      <c r="CS72" s="2538"/>
      <c r="CT72" s="2541"/>
      <c r="CU72" s="2539"/>
      <c r="CV72" s="2538"/>
      <c r="CW72" s="2540"/>
      <c r="CX72" s="2542"/>
      <c r="CY72" s="2543"/>
      <c r="CZ72" s="2539"/>
      <c r="DA72" s="2542"/>
      <c r="DB72" s="2544"/>
      <c r="DC72" s="2248"/>
      <c r="DD72" s="4806"/>
      <c r="DE72" s="4807"/>
      <c r="DF72" s="4808"/>
      <c r="DG72" s="4762"/>
      <c r="DH72" s="4809"/>
      <c r="DI72" s="4762"/>
      <c r="DJ72" s="2976"/>
      <c r="DK72" s="4810"/>
      <c r="DL72" s="4762"/>
      <c r="DM72" s="4811"/>
      <c r="DN72" s="4809"/>
      <c r="DO72" s="4762"/>
      <c r="DP72" s="4812"/>
      <c r="DQ72" s="4812"/>
      <c r="DR72" s="2981"/>
      <c r="DS72" s="2977"/>
      <c r="DT72" s="2978"/>
      <c r="DU72" s="4814"/>
      <c r="DW72" s="2536"/>
      <c r="DX72" s="2537"/>
      <c r="DY72" s="2538"/>
      <c r="DZ72" s="2538"/>
      <c r="EA72" s="2539"/>
      <c r="EB72" s="2538"/>
      <c r="EC72" s="2538"/>
      <c r="ED72" s="2540"/>
      <c r="EE72" s="2538"/>
      <c r="EF72" s="2541"/>
      <c r="EG72" s="2539"/>
      <c r="EH72" s="2538"/>
      <c r="EI72" s="2540"/>
      <c r="EJ72" s="2542"/>
      <c r="EK72" s="2543"/>
      <c r="EL72" s="2539"/>
      <c r="EM72" s="2542"/>
      <c r="EN72" s="2544"/>
      <c r="EO72" s="2248"/>
    </row>
    <row r="73" spans="2:162" ht="15" thickBot="1">
      <c r="B73" s="2015"/>
      <c r="C73" s="2612"/>
      <c r="D73" s="2013"/>
      <c r="E73" s="2013"/>
      <c r="F73" s="2013"/>
      <c r="G73" s="2013"/>
      <c r="H73" s="2013"/>
      <c r="I73" s="2013"/>
      <c r="J73" s="2013"/>
      <c r="K73" s="2013"/>
      <c r="L73" s="2013"/>
      <c r="M73" s="2013"/>
      <c r="N73" s="2674"/>
      <c r="O73" s="2024"/>
      <c r="P73" s="2123" t="s">
        <v>520</v>
      </c>
      <c r="Q73" s="2050" t="s">
        <v>427</v>
      </c>
      <c r="R73" s="2049" t="s">
        <v>262</v>
      </c>
      <c r="S73" s="2050" t="s">
        <v>74</v>
      </c>
      <c r="T73" s="2051">
        <v>42870</v>
      </c>
      <c r="U73" s="2050">
        <v>30</v>
      </c>
      <c r="V73" s="2052" t="s">
        <v>35</v>
      </c>
      <c r="W73" s="2053">
        <v>300</v>
      </c>
      <c r="X73" s="2050" t="s">
        <v>78</v>
      </c>
      <c r="Y73" s="3573">
        <v>42874</v>
      </c>
      <c r="Z73" s="2051">
        <v>42874</v>
      </c>
      <c r="AA73" s="2050">
        <v>1958</v>
      </c>
      <c r="AB73" s="2055">
        <v>30000</v>
      </c>
      <c r="AC73" s="2055">
        <f t="shared" si="47"/>
        <v>0</v>
      </c>
      <c r="AD73" s="2056">
        <f t="shared" si="48"/>
        <v>9000</v>
      </c>
      <c r="AE73" s="2058">
        <f t="shared" si="49"/>
        <v>450</v>
      </c>
      <c r="AF73" s="2059" t="s">
        <v>8</v>
      </c>
      <c r="AG73" s="2029"/>
      <c r="AH73" s="2029"/>
      <c r="AI73" s="2804"/>
      <c r="AJ73" s="2913"/>
      <c r="AK73" s="2137"/>
      <c r="AL73" s="2033" t="s">
        <v>3</v>
      </c>
      <c r="AM73" s="2033" t="s">
        <v>18</v>
      </c>
      <c r="AN73" s="2033"/>
      <c r="AO73" s="2138"/>
      <c r="AP73" s="2033" t="s">
        <v>21</v>
      </c>
      <c r="AQ73" s="2033" t="s">
        <v>3</v>
      </c>
      <c r="AR73" s="2033" t="s">
        <v>27</v>
      </c>
      <c r="AS73" s="2033" t="s">
        <v>28</v>
      </c>
      <c r="AT73" s="2138"/>
      <c r="AU73" s="2138"/>
      <c r="AV73" s="2138"/>
      <c r="AW73" s="2138"/>
      <c r="AX73" s="2033" t="s">
        <v>30</v>
      </c>
      <c r="AY73" s="2136"/>
      <c r="BA73" s="2251"/>
      <c r="BB73" s="2252"/>
      <c r="BC73" s="2252"/>
      <c r="BD73" s="2253" t="s">
        <v>14</v>
      </c>
      <c r="BE73" s="2253" t="s">
        <v>12</v>
      </c>
      <c r="BF73" s="2253"/>
      <c r="BG73" s="2252"/>
      <c r="BH73" s="2253" t="s">
        <v>15</v>
      </c>
      <c r="BI73" s="2253" t="s">
        <v>16</v>
      </c>
      <c r="BJ73" s="2253" t="s">
        <v>12</v>
      </c>
      <c r="BK73" s="2253" t="s">
        <v>12</v>
      </c>
      <c r="BL73" s="2252"/>
      <c r="BM73" s="2252"/>
      <c r="BN73" s="2252"/>
      <c r="BO73" s="2252"/>
      <c r="BP73" s="2253" t="s">
        <v>17</v>
      </c>
      <c r="BQ73" s="2254"/>
      <c r="BR73" s="2246"/>
      <c r="BS73" s="2385"/>
      <c r="BT73" s="3032" t="s">
        <v>99</v>
      </c>
      <c r="BU73" s="2439">
        <v>41</v>
      </c>
      <c r="BV73" s="2439" t="s">
        <v>36</v>
      </c>
      <c r="BW73" s="2440">
        <v>43566</v>
      </c>
      <c r="BX73" s="2439">
        <v>500</v>
      </c>
      <c r="BY73" s="2439" t="s">
        <v>96</v>
      </c>
      <c r="BZ73" s="2441">
        <v>10.6</v>
      </c>
      <c r="CA73" s="3052"/>
      <c r="CB73" s="2442">
        <v>43616</v>
      </c>
      <c r="CC73" s="2440">
        <v>43616</v>
      </c>
      <c r="CD73" s="2439">
        <v>54935</v>
      </c>
      <c r="CE73" s="2278">
        <v>506.39</v>
      </c>
      <c r="CF73" s="2280">
        <f t="shared" si="44"/>
        <v>6.3899999999999864</v>
      </c>
      <c r="CG73" s="2281">
        <f t="shared" si="50"/>
        <v>5367.7339999999995</v>
      </c>
      <c r="CH73" s="2280">
        <f t="shared" si="31"/>
        <v>268.38669999999996</v>
      </c>
      <c r="CI73" s="2282"/>
      <c r="CK73" s="2545"/>
      <c r="CL73" s="2529"/>
      <c r="CM73" s="2546"/>
      <c r="CN73" s="2529"/>
      <c r="CO73" s="2530"/>
      <c r="CP73" s="2547"/>
      <c r="CQ73" s="2529"/>
      <c r="CR73" s="2532"/>
      <c r="CS73" s="2548"/>
      <c r="CT73" s="2549"/>
      <c r="CU73" s="2530"/>
      <c r="CV73" s="2529"/>
      <c r="CW73" s="2532"/>
      <c r="CX73" s="2532"/>
      <c r="CY73" s="2534"/>
      <c r="CZ73" s="2530"/>
      <c r="DA73" s="2532"/>
      <c r="DB73" s="2523"/>
      <c r="DC73" s="2248"/>
      <c r="DD73" s="4813"/>
      <c r="DE73" s="4764"/>
      <c r="DF73" s="4759"/>
      <c r="DG73" s="4759"/>
      <c r="DH73" s="4759"/>
      <c r="DI73" s="4759"/>
      <c r="DJ73" s="4759"/>
      <c r="DK73" s="4759"/>
      <c r="DL73" s="2970"/>
      <c r="DM73" s="4815"/>
      <c r="DN73" s="4759"/>
      <c r="DO73" s="4759"/>
      <c r="DP73" s="4759"/>
      <c r="DQ73" s="4759"/>
      <c r="DR73" s="4763"/>
      <c r="DS73" s="4759"/>
      <c r="DT73" s="4759"/>
      <c r="DU73" s="4814"/>
      <c r="DW73" s="2545"/>
      <c r="DX73" s="2529"/>
      <c r="DY73" s="2546"/>
      <c r="DZ73" s="2529"/>
      <c r="EA73" s="2530"/>
      <c r="EB73" s="2547"/>
      <c r="EC73" s="2529"/>
      <c r="ED73" s="2532"/>
      <c r="EE73" s="2548"/>
      <c r="EF73" s="2549"/>
      <c r="EG73" s="2530"/>
      <c r="EH73" s="2529"/>
      <c r="EI73" s="2532"/>
      <c r="EJ73" s="2532"/>
      <c r="EK73" s="2534"/>
      <c r="EL73" s="2530"/>
      <c r="EM73" s="2532"/>
      <c r="EN73" s="2523"/>
      <c r="EO73" s="2248"/>
    </row>
    <row r="74" spans="2:162">
      <c r="B74" s="2015" t="s">
        <v>592</v>
      </c>
      <c r="C74" s="2831">
        <f>(DA469)</f>
        <v>920.75399999999991</v>
      </c>
      <c r="D74" s="2013">
        <f>(DA482)</f>
        <v>0</v>
      </c>
      <c r="E74" s="2013">
        <f>(DA495)</f>
        <v>2568.9110999999998</v>
      </c>
      <c r="F74" s="2013">
        <f>(DA508)</f>
        <v>3621.5283299999992</v>
      </c>
      <c r="G74" s="2013">
        <f>(DA521)</f>
        <v>0</v>
      </c>
      <c r="H74" s="2013">
        <f>(DA534)</f>
        <v>0</v>
      </c>
      <c r="I74" s="2013">
        <f>(DA547)</f>
        <v>2084.5</v>
      </c>
      <c r="J74" s="2013">
        <f>(DA560)</f>
        <v>1042.2512999999999</v>
      </c>
      <c r="K74" s="2013">
        <f>(DA573)</f>
        <v>0</v>
      </c>
      <c r="L74" s="2013">
        <f>(DA590)</f>
        <v>1780.0203299999996</v>
      </c>
      <c r="M74" s="2013">
        <f>(DA603)</f>
        <v>2528.2662</v>
      </c>
      <c r="N74" s="4151">
        <f>(DA618)</f>
        <v>0</v>
      </c>
      <c r="O74" s="2024"/>
      <c r="P74" s="2123" t="s">
        <v>493</v>
      </c>
      <c r="Q74" s="2039" t="s">
        <v>495</v>
      </c>
      <c r="R74" s="2038">
        <v>5</v>
      </c>
      <c r="S74" s="2039" t="s">
        <v>78</v>
      </c>
      <c r="T74" s="2040">
        <v>42874</v>
      </c>
      <c r="U74" s="2041">
        <v>15</v>
      </c>
      <c r="V74" s="2039" t="s">
        <v>35</v>
      </c>
      <c r="W74" s="2042">
        <v>400</v>
      </c>
      <c r="X74" s="2039">
        <v>1010506</v>
      </c>
      <c r="Y74" s="2044">
        <v>42874</v>
      </c>
      <c r="Z74" s="2040">
        <v>42874</v>
      </c>
      <c r="AA74" s="2039">
        <v>9598</v>
      </c>
      <c r="AB74" s="2041">
        <v>14000</v>
      </c>
      <c r="AC74" s="2041">
        <f t="shared" si="47"/>
        <v>-1000</v>
      </c>
      <c r="AD74" s="2045">
        <f t="shared" si="48"/>
        <v>5600</v>
      </c>
      <c r="AE74" s="2042">
        <f t="shared" si="49"/>
        <v>280</v>
      </c>
      <c r="AF74" s="2059" t="s">
        <v>8</v>
      </c>
      <c r="AG74" s="2029"/>
      <c r="AH74" s="2029"/>
      <c r="AI74" s="2935"/>
      <c r="AJ74" s="2657" t="s">
        <v>427</v>
      </c>
      <c r="AK74" s="2168">
        <v>1</v>
      </c>
      <c r="AL74" s="2168" t="s">
        <v>36</v>
      </c>
      <c r="AM74" s="2169">
        <v>42639</v>
      </c>
      <c r="AN74" s="2168">
        <v>15</v>
      </c>
      <c r="AO74" s="2122" t="s">
        <v>35</v>
      </c>
      <c r="AP74" s="2170">
        <v>315</v>
      </c>
      <c r="AQ74" s="2168" t="s">
        <v>78</v>
      </c>
      <c r="AR74" s="3572">
        <v>42640</v>
      </c>
      <c r="AS74" s="2169">
        <v>42640</v>
      </c>
      <c r="AT74" s="2168">
        <v>1394</v>
      </c>
      <c r="AU74" s="2172">
        <v>15000</v>
      </c>
      <c r="AV74" s="2172">
        <f t="shared" ref="AV74:AV88" si="51">(AU74-AN74*1000)</f>
        <v>0</v>
      </c>
      <c r="AW74" s="2173">
        <f t="shared" ref="AW74:AW88" si="52">(AU74*AP74/1000)</f>
        <v>4725</v>
      </c>
      <c r="AX74" s="2175">
        <f t="shared" ref="AX74:AX86" si="53">(AW74*0.05)</f>
        <v>236.25</v>
      </c>
      <c r="AY74" s="2176"/>
      <c r="BA74" s="2255" t="s">
        <v>3</v>
      </c>
      <c r="BB74" s="2256" t="s">
        <v>4</v>
      </c>
      <c r="BC74" s="2257" t="s">
        <v>18</v>
      </c>
      <c r="BD74" s="2257" t="s">
        <v>19</v>
      </c>
      <c r="BE74" s="2257" t="s">
        <v>19</v>
      </c>
      <c r="BF74" s="2257" t="s">
        <v>20</v>
      </c>
      <c r="BG74" s="2257" t="s">
        <v>21</v>
      </c>
      <c r="BH74" s="2257" t="s">
        <v>22</v>
      </c>
      <c r="BI74" s="2257" t="s">
        <v>19</v>
      </c>
      <c r="BJ74" s="2257" t="s">
        <v>23</v>
      </c>
      <c r="BK74" s="2257" t="s">
        <v>23</v>
      </c>
      <c r="BL74" s="2257" t="s">
        <v>24</v>
      </c>
      <c r="BM74" s="2257" t="s">
        <v>20</v>
      </c>
      <c r="BN74" s="2257" t="s">
        <v>25</v>
      </c>
      <c r="BO74" s="2257" t="s">
        <v>0</v>
      </c>
      <c r="BP74" s="2257" t="s">
        <v>11</v>
      </c>
      <c r="BQ74" s="2257" t="s">
        <v>26</v>
      </c>
      <c r="BR74" s="2246"/>
      <c r="BS74" s="2385"/>
      <c r="BT74" s="3032" t="s">
        <v>99</v>
      </c>
      <c r="BU74" s="2439">
        <v>42</v>
      </c>
      <c r="BV74" s="2439" t="s">
        <v>36</v>
      </c>
      <c r="BW74" s="2440">
        <v>43566</v>
      </c>
      <c r="BX74" s="2439">
        <v>500</v>
      </c>
      <c r="BY74" s="2439" t="s">
        <v>96</v>
      </c>
      <c r="BZ74" s="2441">
        <v>10.6</v>
      </c>
      <c r="CA74" s="3052"/>
      <c r="CB74" s="2442">
        <v>43623</v>
      </c>
      <c r="CC74" s="2440">
        <v>43623</v>
      </c>
      <c r="CD74" s="2439">
        <v>55021</v>
      </c>
      <c r="CE74" s="2278">
        <v>509.74</v>
      </c>
      <c r="CF74" s="2280">
        <f t="shared" si="44"/>
        <v>9.7400000000000091</v>
      </c>
      <c r="CG74" s="2281">
        <f t="shared" si="50"/>
        <v>5403.2439999999997</v>
      </c>
      <c r="CH74" s="2280">
        <f t="shared" si="31"/>
        <v>270.16219999999998</v>
      </c>
      <c r="CI74" s="2282"/>
      <c r="CK74" s="2556"/>
      <c r="CL74" s="2557"/>
      <c r="CM74" s="2557"/>
      <c r="CN74" s="2557"/>
      <c r="CO74" s="2557"/>
      <c r="CP74" s="2557"/>
      <c r="CQ74" s="2557"/>
      <c r="CR74" s="2557"/>
      <c r="CS74" s="2557"/>
      <c r="CT74" s="2557"/>
      <c r="CU74" s="2557"/>
      <c r="CV74" s="2557"/>
      <c r="CW74" s="2557"/>
      <c r="CX74" s="2557"/>
      <c r="CY74" s="2557"/>
      <c r="CZ74" s="2557"/>
      <c r="DA74" s="2557"/>
      <c r="DB74" s="2523"/>
      <c r="DC74" s="2248"/>
      <c r="DD74" s="4806"/>
      <c r="DE74" s="4758"/>
      <c r="DF74" s="4759"/>
      <c r="DG74" s="4759"/>
      <c r="DH74" s="4759"/>
      <c r="DI74" s="4759"/>
      <c r="DJ74" s="4759"/>
      <c r="DK74" s="4759"/>
      <c r="DL74" s="2970"/>
      <c r="DM74" s="4815"/>
      <c r="DN74" s="4759"/>
      <c r="DO74" s="4759"/>
      <c r="DP74" s="4759"/>
      <c r="DQ74" s="4759"/>
      <c r="DR74" s="4763"/>
      <c r="DS74" s="4759"/>
      <c r="DT74" s="4759"/>
      <c r="DU74" s="4814"/>
      <c r="DW74" s="2556"/>
      <c r="DX74" s="2557"/>
      <c r="DY74" s="2557"/>
      <c r="DZ74" s="2557"/>
      <c r="EA74" s="2557"/>
      <c r="EB74" s="2557"/>
      <c r="EC74" s="2557"/>
      <c r="ED74" s="2557"/>
      <c r="EE74" s="2557"/>
      <c r="EF74" s="2557"/>
      <c r="EG74" s="2557"/>
      <c r="EH74" s="2557"/>
      <c r="EI74" s="2557"/>
      <c r="EJ74" s="2557"/>
      <c r="EK74" s="2557"/>
      <c r="EL74" s="2557"/>
      <c r="EM74" s="2557"/>
      <c r="EN74" s="2523"/>
      <c r="EO74" s="2248"/>
    </row>
    <row r="75" spans="2:162" ht="15" thickBot="1">
      <c r="B75" s="2015"/>
      <c r="C75" s="2612"/>
      <c r="D75" s="2013"/>
      <c r="E75" s="2013"/>
      <c r="F75" s="2013"/>
      <c r="G75" s="2013"/>
      <c r="H75" s="2013"/>
      <c r="I75" s="2013"/>
      <c r="J75" s="2013"/>
      <c r="K75" s="2013"/>
      <c r="L75" s="2013"/>
      <c r="M75" s="2013"/>
      <c r="N75" s="2674"/>
      <c r="O75" s="2024"/>
      <c r="P75" s="2123" t="s">
        <v>589</v>
      </c>
      <c r="Q75" s="2071" t="s">
        <v>427</v>
      </c>
      <c r="R75" s="2070" t="s">
        <v>631</v>
      </c>
      <c r="S75" s="2071" t="s">
        <v>101</v>
      </c>
      <c r="T75" s="2072">
        <v>42879</v>
      </c>
      <c r="U75" s="2071">
        <v>15</v>
      </c>
      <c r="V75" s="2039" t="s">
        <v>35</v>
      </c>
      <c r="W75" s="2073">
        <v>310</v>
      </c>
      <c r="X75" s="2071" t="s">
        <v>78</v>
      </c>
      <c r="Y75" s="3509">
        <v>42886</v>
      </c>
      <c r="Z75" s="2072">
        <v>42888</v>
      </c>
      <c r="AA75" s="2071">
        <v>1999</v>
      </c>
      <c r="AB75" s="2041">
        <v>15000</v>
      </c>
      <c r="AC75" s="2041">
        <f t="shared" si="47"/>
        <v>0</v>
      </c>
      <c r="AD75" s="2045">
        <f t="shared" si="48"/>
        <v>4650</v>
      </c>
      <c r="AE75" s="2042">
        <f t="shared" si="49"/>
        <v>232.5</v>
      </c>
      <c r="AF75" s="2059" t="s">
        <v>8</v>
      </c>
      <c r="AG75" s="2029"/>
      <c r="AH75" s="2029"/>
      <c r="AI75" s="2936"/>
      <c r="AJ75" s="2069" t="s">
        <v>427</v>
      </c>
      <c r="AK75" s="2050">
        <v>2</v>
      </c>
      <c r="AL75" s="2050" t="s">
        <v>101</v>
      </c>
      <c r="AM75" s="2051">
        <v>42709</v>
      </c>
      <c r="AN75" s="2050">
        <v>15</v>
      </c>
      <c r="AO75" s="2052" t="s">
        <v>35</v>
      </c>
      <c r="AP75" s="2053">
        <v>315</v>
      </c>
      <c r="AQ75" s="2050" t="s">
        <v>78</v>
      </c>
      <c r="AR75" s="3573">
        <v>42714</v>
      </c>
      <c r="AS75" s="2051">
        <v>42716</v>
      </c>
      <c r="AT75" s="2050">
        <v>1564</v>
      </c>
      <c r="AU75" s="2055">
        <v>15000</v>
      </c>
      <c r="AV75" s="2055">
        <f t="shared" si="51"/>
        <v>0</v>
      </c>
      <c r="AW75" s="2056">
        <f t="shared" si="52"/>
        <v>4725</v>
      </c>
      <c r="AX75" s="2058">
        <f t="shared" si="53"/>
        <v>236.25</v>
      </c>
      <c r="AY75" s="2156"/>
      <c r="BA75" s="2258"/>
      <c r="BB75" s="2259"/>
      <c r="BC75" s="2259"/>
      <c r="BD75" s="2260" t="s">
        <v>3</v>
      </c>
      <c r="BE75" s="2260" t="s">
        <v>18</v>
      </c>
      <c r="BF75" s="2260"/>
      <c r="BG75" s="2259"/>
      <c r="BH75" s="2260" t="s">
        <v>21</v>
      </c>
      <c r="BI75" s="2260" t="s">
        <v>3</v>
      </c>
      <c r="BJ75" s="2260" t="s">
        <v>27</v>
      </c>
      <c r="BK75" s="2260" t="s">
        <v>28</v>
      </c>
      <c r="BL75" s="2259"/>
      <c r="BM75" s="2259"/>
      <c r="BN75" s="2259"/>
      <c r="BO75" s="2259"/>
      <c r="BP75" s="2260" t="s">
        <v>30</v>
      </c>
      <c r="BQ75" s="2256"/>
      <c r="BR75" s="2246"/>
      <c r="BS75" s="2385"/>
      <c r="BT75" s="3032" t="s">
        <v>99</v>
      </c>
      <c r="BU75" s="2439">
        <v>43</v>
      </c>
      <c r="BV75" s="2439" t="s">
        <v>36</v>
      </c>
      <c r="BW75" s="2440">
        <v>43566</v>
      </c>
      <c r="BX75" s="2439">
        <v>500</v>
      </c>
      <c r="BY75" s="2439" t="s">
        <v>96</v>
      </c>
      <c r="BZ75" s="2441">
        <v>10.6</v>
      </c>
      <c r="CA75" s="3052"/>
      <c r="CB75" s="2442">
        <v>43630</v>
      </c>
      <c r="CC75" s="2440">
        <v>43628</v>
      </c>
      <c r="CD75" s="2439">
        <v>55075</v>
      </c>
      <c r="CE75" s="2278">
        <v>511.47</v>
      </c>
      <c r="CF75" s="2280">
        <f t="shared" si="44"/>
        <v>11.470000000000027</v>
      </c>
      <c r="CG75" s="2281">
        <f t="shared" si="50"/>
        <v>5421.5820000000003</v>
      </c>
      <c r="CH75" s="2280">
        <f t="shared" si="31"/>
        <v>271.07910000000004</v>
      </c>
      <c r="CI75" s="2282"/>
      <c r="CK75" s="2559"/>
      <c r="CL75" s="2560"/>
      <c r="CM75" s="2560"/>
      <c r="CN75" s="2560"/>
      <c r="CO75" s="2560"/>
      <c r="CP75" s="2560"/>
      <c r="CQ75" s="2560"/>
      <c r="CR75" s="2560"/>
      <c r="CS75" s="2560"/>
      <c r="CT75" s="2560"/>
      <c r="CU75" s="2560"/>
      <c r="CV75" s="2560"/>
      <c r="CW75" s="2560"/>
      <c r="CX75" s="2560"/>
      <c r="CY75" s="2871">
        <f>SUM(CY68:CY74)</f>
        <v>41512.5</v>
      </c>
      <c r="CZ75" s="2872"/>
      <c r="DA75" s="2594">
        <f>SUM(DA68:DA74)</f>
        <v>1245.375</v>
      </c>
      <c r="DB75" s="2562"/>
      <c r="DC75" s="2248"/>
      <c r="DD75" s="4813"/>
      <c r="DE75" s="4764"/>
      <c r="DF75" s="4759"/>
      <c r="DG75" s="4759"/>
      <c r="DH75" s="4759"/>
      <c r="DI75" s="4759"/>
      <c r="DJ75" s="4759"/>
      <c r="DK75" s="4759"/>
      <c r="DL75" s="2970"/>
      <c r="DM75" s="4815"/>
      <c r="DN75" s="4759"/>
      <c r="DO75" s="4759"/>
      <c r="DP75" s="4759"/>
      <c r="DQ75" s="4759"/>
      <c r="DR75" s="4763"/>
      <c r="DS75" s="4759"/>
      <c r="DT75" s="4759"/>
      <c r="DU75" s="4814"/>
      <c r="DW75" s="2559"/>
      <c r="DX75" s="2560"/>
      <c r="DY75" s="2560"/>
      <c r="DZ75" s="2560"/>
      <c r="EA75" s="2560"/>
      <c r="EB75" s="2560"/>
      <c r="EC75" s="2560"/>
      <c r="ED75" s="2560"/>
      <c r="EE75" s="2560"/>
      <c r="EF75" s="2560"/>
      <c r="EG75" s="2560"/>
      <c r="EH75" s="2560"/>
      <c r="EI75" s="2560"/>
      <c r="EJ75" s="2560"/>
      <c r="EK75" s="2871">
        <f>SUM(EK68:EK74)</f>
        <v>0</v>
      </c>
      <c r="EL75" s="2872"/>
      <c r="EM75" s="2594">
        <f>SUM(EM68:EM74)</f>
        <v>0</v>
      </c>
      <c r="EN75" s="2562"/>
      <c r="EO75" s="2248"/>
    </row>
    <row r="76" spans="2:162">
      <c r="B76" s="2015" t="s">
        <v>593</v>
      </c>
      <c r="C76" s="2612">
        <f>(BP517)</f>
        <v>1282.566605</v>
      </c>
      <c r="D76" s="2013">
        <f>(BP530)</f>
        <v>2598.015394</v>
      </c>
      <c r="E76" s="2013">
        <f>(BP543)</f>
        <v>3066.00533</v>
      </c>
      <c r="F76" s="2013">
        <f>(BP556)</f>
        <v>3339.9807799999999</v>
      </c>
      <c r="G76" s="2013">
        <f>(BP569)</f>
        <v>5601.3716949999998</v>
      </c>
      <c r="H76" s="2013">
        <f>(BP586)</f>
        <v>4225.1766700000007</v>
      </c>
      <c r="I76" s="2013">
        <f>(BP599)</f>
        <v>2980.3584549999996</v>
      </c>
      <c r="J76" s="2013">
        <f>(BP614)</f>
        <v>3840.3284800000001</v>
      </c>
      <c r="K76" s="2013">
        <f>(BP627)</f>
        <v>3832.8334400000003</v>
      </c>
      <c r="L76" s="2013">
        <f>(BP640)</f>
        <v>2874.8067200000005</v>
      </c>
      <c r="M76" s="2013">
        <f>(BP653)</f>
        <v>478.43902000000003</v>
      </c>
      <c r="N76" s="2674">
        <f>(BP666)</f>
        <v>1912</v>
      </c>
      <c r="O76" s="2024"/>
      <c r="P76" s="2123" t="s">
        <v>550</v>
      </c>
      <c r="Q76" s="2052" t="s">
        <v>436</v>
      </c>
      <c r="R76" s="2076">
        <v>4</v>
      </c>
      <c r="S76" s="2052" t="s">
        <v>36</v>
      </c>
      <c r="T76" s="2057">
        <v>42874</v>
      </c>
      <c r="U76" s="2055">
        <v>0.5</v>
      </c>
      <c r="V76" s="2052" t="s">
        <v>35</v>
      </c>
      <c r="W76" s="2058">
        <v>430</v>
      </c>
      <c r="X76" s="2077"/>
      <c r="Y76" s="2078">
        <v>42878</v>
      </c>
      <c r="Z76" s="2057">
        <v>42884</v>
      </c>
      <c r="AA76" s="2052">
        <v>1988</v>
      </c>
      <c r="AB76" s="2055">
        <v>1000</v>
      </c>
      <c r="AC76" s="2055">
        <f t="shared" si="47"/>
        <v>500</v>
      </c>
      <c r="AD76" s="2056">
        <f t="shared" si="48"/>
        <v>430</v>
      </c>
      <c r="AE76" s="2058">
        <f t="shared" si="49"/>
        <v>21.5</v>
      </c>
      <c r="AF76" s="2059" t="s">
        <v>8</v>
      </c>
      <c r="AG76" s="2029"/>
      <c r="AH76" s="2029"/>
      <c r="AI76" s="2936"/>
      <c r="AJ76" s="2037" t="s">
        <v>502</v>
      </c>
      <c r="AK76" s="2071">
        <v>3</v>
      </c>
      <c r="AL76" s="2071" t="s">
        <v>101</v>
      </c>
      <c r="AM76" s="2072">
        <v>42709</v>
      </c>
      <c r="AN76" s="2071">
        <v>10</v>
      </c>
      <c r="AO76" s="2039" t="s">
        <v>35</v>
      </c>
      <c r="AP76" s="2073">
        <v>153.69999999999999</v>
      </c>
      <c r="AQ76" s="2071" t="s">
        <v>78</v>
      </c>
      <c r="AR76" s="3509">
        <v>42714</v>
      </c>
      <c r="AS76" s="2072">
        <v>42716</v>
      </c>
      <c r="AT76" s="2071">
        <v>1564</v>
      </c>
      <c r="AU76" s="2041">
        <v>10000</v>
      </c>
      <c r="AV76" s="2041">
        <f t="shared" si="51"/>
        <v>0</v>
      </c>
      <c r="AW76" s="2045">
        <f t="shared" si="52"/>
        <v>1537</v>
      </c>
      <c r="AX76" s="2042">
        <f t="shared" si="53"/>
        <v>76.850000000000009</v>
      </c>
      <c r="AY76" s="2177"/>
      <c r="BA76" s="2732" t="s">
        <v>640</v>
      </c>
      <c r="BB76" s="2733" t="s">
        <v>99</v>
      </c>
      <c r="BC76" s="2734">
        <v>2</v>
      </c>
      <c r="BD76" s="2734" t="s">
        <v>55</v>
      </c>
      <c r="BE76" s="2735">
        <v>42933</v>
      </c>
      <c r="BF76" s="2736">
        <v>500</v>
      </c>
      <c r="BG76" s="2737" t="s">
        <v>96</v>
      </c>
      <c r="BH76" s="2738">
        <v>8.6999999999999993</v>
      </c>
      <c r="BI76" s="2734"/>
      <c r="BJ76" s="2739">
        <v>42936</v>
      </c>
      <c r="BK76" s="2735">
        <v>42950</v>
      </c>
      <c r="BL76" s="2734" t="s">
        <v>78</v>
      </c>
      <c r="BM76" s="2740">
        <v>500</v>
      </c>
      <c r="BN76" s="2741">
        <f>(BM76-BF76)</f>
        <v>0</v>
      </c>
      <c r="BO76" s="2742">
        <v>0</v>
      </c>
      <c r="BP76" s="2741">
        <f>(BO76*0.05)</f>
        <v>0</v>
      </c>
      <c r="BQ76" s="2743" t="s">
        <v>88</v>
      </c>
      <c r="BR76" s="2246"/>
      <c r="BS76" s="2385"/>
      <c r="BT76" s="3032" t="s">
        <v>99</v>
      </c>
      <c r="BU76" s="2439">
        <v>44</v>
      </c>
      <c r="BV76" s="2439" t="s">
        <v>36</v>
      </c>
      <c r="BW76" s="2440">
        <v>43566</v>
      </c>
      <c r="BX76" s="2439">
        <v>500</v>
      </c>
      <c r="BY76" s="2439" t="s">
        <v>96</v>
      </c>
      <c r="BZ76" s="2441">
        <v>10.6</v>
      </c>
      <c r="CA76" s="3052"/>
      <c r="CB76" s="2442">
        <v>43640</v>
      </c>
      <c r="CC76" s="2440">
        <v>43635</v>
      </c>
      <c r="CD76" s="2439">
        <v>55138</v>
      </c>
      <c r="CE76" s="2278">
        <v>513.09</v>
      </c>
      <c r="CF76" s="2280">
        <f t="shared" ref="CF76:CF81" si="54">(CE76-BX76)</f>
        <v>13.090000000000032</v>
      </c>
      <c r="CG76" s="2281">
        <f>(CE76*BZ76)</f>
        <v>5438.7539999999999</v>
      </c>
      <c r="CH76" s="2280">
        <f t="shared" ref="CH76:CH81" si="55">(CG76*0.05)</f>
        <v>271.93770000000001</v>
      </c>
      <c r="CI76" s="2282"/>
      <c r="CK76" s="2248"/>
      <c r="CL76" s="2248"/>
      <c r="CM76" s="2248"/>
      <c r="CN76" s="2248"/>
      <c r="CO76" s="2248"/>
      <c r="CP76" s="2248"/>
      <c r="CQ76" s="2248"/>
      <c r="CR76" s="2248"/>
      <c r="CS76" s="2248"/>
      <c r="CT76" s="2248"/>
      <c r="CU76" s="2248"/>
      <c r="CV76" s="2248"/>
      <c r="CW76" s="2248"/>
      <c r="CX76" s="2248"/>
      <c r="CY76" s="2248"/>
      <c r="CZ76" s="2248"/>
      <c r="DA76" s="2248"/>
      <c r="DB76" s="2248"/>
      <c r="DC76" s="2248"/>
      <c r="DD76" s="4806"/>
      <c r="DE76" s="4758"/>
      <c r="DF76" s="4759"/>
      <c r="DG76" s="4759"/>
      <c r="DH76" s="4759"/>
      <c r="DI76" s="4759"/>
      <c r="DJ76" s="4759"/>
      <c r="DK76" s="4759"/>
      <c r="DL76" s="2970"/>
      <c r="DM76" s="4815"/>
      <c r="DN76" s="4759"/>
      <c r="DO76" s="4759"/>
      <c r="DP76" s="4759"/>
      <c r="DQ76" s="4759"/>
      <c r="DR76" s="4763"/>
      <c r="DS76" s="4759"/>
      <c r="DT76" s="4759"/>
      <c r="DU76" s="4814"/>
      <c r="DW76" s="2248"/>
      <c r="DX76" s="2248"/>
      <c r="DY76" s="2248"/>
      <c r="DZ76" s="2248"/>
      <c r="EA76" s="2248"/>
      <c r="EB76" s="2248"/>
      <c r="EC76" s="2248"/>
      <c r="ED76" s="2248"/>
      <c r="EE76" s="2248"/>
      <c r="EF76" s="2248"/>
      <c r="EG76" s="2248"/>
      <c r="EH76" s="2248"/>
      <c r="EI76" s="2248"/>
      <c r="EJ76" s="2248"/>
      <c r="EK76" s="2248"/>
      <c r="EL76" s="2248"/>
      <c r="EM76" s="2248"/>
      <c r="EN76" s="2248"/>
      <c r="EO76" s="2248"/>
    </row>
    <row r="77" spans="2:162" ht="18.600000000000001" thickBot="1">
      <c r="B77" s="3130"/>
      <c r="C77" s="338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339"/>
      <c r="O77" s="2024"/>
      <c r="P77" s="2123" t="s">
        <v>471</v>
      </c>
      <c r="Q77" s="2039" t="s">
        <v>436</v>
      </c>
      <c r="R77" s="2038">
        <v>7</v>
      </c>
      <c r="S77" s="2039" t="s">
        <v>36</v>
      </c>
      <c r="T77" s="2040">
        <v>42879</v>
      </c>
      <c r="U77" s="2041">
        <v>10</v>
      </c>
      <c r="V77" s="2039" t="s">
        <v>35</v>
      </c>
      <c r="W77" s="2042">
        <v>270</v>
      </c>
      <c r="X77" s="2043"/>
      <c r="Y77" s="2044">
        <v>42886</v>
      </c>
      <c r="Z77" s="2040">
        <v>42881</v>
      </c>
      <c r="AA77" s="2039">
        <v>1979</v>
      </c>
      <c r="AB77" s="2041">
        <v>10000</v>
      </c>
      <c r="AC77" s="2041">
        <f t="shared" si="47"/>
        <v>0</v>
      </c>
      <c r="AD77" s="2045">
        <f t="shared" si="48"/>
        <v>2700</v>
      </c>
      <c r="AE77" s="2042">
        <f t="shared" si="49"/>
        <v>135</v>
      </c>
      <c r="AF77" s="6038" t="s">
        <v>8</v>
      </c>
      <c r="AG77" s="6032"/>
      <c r="AH77" s="2029"/>
      <c r="AI77" s="2937"/>
      <c r="AJ77" s="2069" t="s">
        <v>427</v>
      </c>
      <c r="AK77" s="2050">
        <v>4</v>
      </c>
      <c r="AL77" s="2050" t="s">
        <v>101</v>
      </c>
      <c r="AM77" s="2051">
        <v>43084</v>
      </c>
      <c r="AN77" s="2050">
        <v>5</v>
      </c>
      <c r="AO77" s="2052" t="s">
        <v>35</v>
      </c>
      <c r="AP77" s="2053">
        <v>315</v>
      </c>
      <c r="AQ77" s="2050" t="s">
        <v>78</v>
      </c>
      <c r="AR77" s="3573">
        <v>43087</v>
      </c>
      <c r="AS77" s="2051">
        <v>43087</v>
      </c>
      <c r="AT77" s="2050">
        <v>2673</v>
      </c>
      <c r="AU77" s="2055">
        <v>5000</v>
      </c>
      <c r="AV77" s="2055">
        <f t="shared" si="51"/>
        <v>0</v>
      </c>
      <c r="AW77" s="2056">
        <f t="shared" si="52"/>
        <v>1575</v>
      </c>
      <c r="AX77" s="2058">
        <f t="shared" si="53"/>
        <v>78.75</v>
      </c>
      <c r="AY77" s="2150"/>
      <c r="BA77" s="2467" t="s">
        <v>500</v>
      </c>
      <c r="BB77" s="2439" t="s">
        <v>543</v>
      </c>
      <c r="BC77" s="2278" t="s">
        <v>530</v>
      </c>
      <c r="BD77" s="2276" t="s">
        <v>101</v>
      </c>
      <c r="BE77" s="2277">
        <v>42948</v>
      </c>
      <c r="BF77" s="2276">
        <v>40</v>
      </c>
      <c r="BG77" s="2285" t="s">
        <v>544</v>
      </c>
      <c r="BH77" s="2278">
        <v>52.9</v>
      </c>
      <c r="BI77" s="2276" t="s">
        <v>78</v>
      </c>
      <c r="BJ77" s="2279">
        <v>42957</v>
      </c>
      <c r="BK77" s="2277">
        <v>42957</v>
      </c>
      <c r="BL77" s="2276">
        <v>48119</v>
      </c>
      <c r="BM77" s="2429">
        <v>40</v>
      </c>
      <c r="BN77" s="2429">
        <f>(BM77-BF77)</f>
        <v>0</v>
      </c>
      <c r="BO77" s="2281">
        <f>(BM77*BH77)</f>
        <v>2116</v>
      </c>
      <c r="BP77" s="2280">
        <f>(BO77*0.05)</f>
        <v>105.80000000000001</v>
      </c>
      <c r="BQ77" s="2282"/>
      <c r="BR77" s="2246"/>
      <c r="BS77" s="2385"/>
      <c r="BT77" s="3032" t="s">
        <v>99</v>
      </c>
      <c r="BU77" s="2439">
        <v>45</v>
      </c>
      <c r="BV77" s="2439" t="s">
        <v>36</v>
      </c>
      <c r="BW77" s="2440">
        <v>43633</v>
      </c>
      <c r="BX77" s="2439">
        <v>1400</v>
      </c>
      <c r="BY77" s="2439" t="s">
        <v>96</v>
      </c>
      <c r="BZ77" s="2441">
        <v>10.6</v>
      </c>
      <c r="CA77" s="3052"/>
      <c r="CB77" s="2442">
        <v>43644</v>
      </c>
      <c r="CC77" s="2440">
        <v>43644</v>
      </c>
      <c r="CD77" s="2439">
        <v>55228</v>
      </c>
      <c r="CE77" s="2278">
        <v>994.18</v>
      </c>
      <c r="CF77" s="2280">
        <f t="shared" si="54"/>
        <v>-405.82000000000005</v>
      </c>
      <c r="CG77" s="2281">
        <f t="shared" ref="CG77:CG82" si="56">(CE77*BZ75)</f>
        <v>10538.307999999999</v>
      </c>
      <c r="CH77" s="2280">
        <f t="shared" si="55"/>
        <v>526.91539999999998</v>
      </c>
      <c r="CI77" s="2282"/>
      <c r="CK77" s="2488" t="s">
        <v>707</v>
      </c>
      <c r="CL77" s="2248"/>
      <c r="CM77" s="2248"/>
      <c r="CN77" s="2248"/>
      <c r="CO77" s="2248"/>
      <c r="CP77" s="2248"/>
      <c r="CQ77" s="2248"/>
      <c r="CR77" s="2248"/>
      <c r="CS77" s="2248"/>
      <c r="CT77" s="2248"/>
      <c r="CU77" s="2248"/>
      <c r="CV77" s="2248"/>
      <c r="CW77" s="2248"/>
      <c r="CX77" s="2248"/>
      <c r="CY77" s="2248"/>
      <c r="CZ77" s="2248"/>
      <c r="DA77" s="2248"/>
      <c r="DB77" s="2248"/>
      <c r="DC77" s="2248"/>
      <c r="DD77" s="4813"/>
      <c r="DE77" s="4758"/>
      <c r="DF77" s="4759"/>
      <c r="DG77" s="4759"/>
      <c r="DH77" s="4759"/>
      <c r="DI77" s="4759"/>
      <c r="DJ77" s="4759"/>
      <c r="DK77" s="4759"/>
      <c r="DL77" s="2970"/>
      <c r="DM77" s="4815"/>
      <c r="DN77" s="4759"/>
      <c r="DO77" s="4759"/>
      <c r="DP77" s="4759"/>
      <c r="DQ77" s="4759"/>
      <c r="DR77" s="4763"/>
      <c r="DS77" s="4759"/>
      <c r="DT77" s="4759"/>
      <c r="DU77" s="4814"/>
      <c r="DW77" s="2488" t="s">
        <v>1314</v>
      </c>
      <c r="DX77" s="2248"/>
      <c r="DY77" s="2248"/>
      <c r="DZ77" s="2248"/>
      <c r="EA77" s="2248"/>
      <c r="EB77" s="2248"/>
      <c r="EC77" s="2248"/>
      <c r="ED77" s="2248"/>
      <c r="EE77" s="2248"/>
      <c r="EF77" s="2248"/>
      <c r="EG77" s="2248"/>
      <c r="EH77" s="2248"/>
      <c r="EI77" s="2248"/>
      <c r="EJ77" s="2248"/>
      <c r="EK77" s="2248"/>
      <c r="EL77" s="2248"/>
      <c r="EM77" s="2248"/>
      <c r="EN77" s="2248"/>
      <c r="EO77" s="2248"/>
    </row>
    <row r="78" spans="2:162" ht="15" thickBot="1">
      <c r="B78" s="2015" t="s">
        <v>1305</v>
      </c>
      <c r="C78" s="338"/>
      <c r="D78" s="182"/>
      <c r="E78" s="182"/>
      <c r="F78" s="2013"/>
      <c r="G78" s="2013"/>
      <c r="H78" s="182"/>
      <c r="I78" s="182"/>
      <c r="J78" s="182"/>
      <c r="K78" s="182"/>
      <c r="L78" s="182"/>
      <c r="M78" s="2013">
        <f>(EM28)</f>
        <v>174.78</v>
      </c>
      <c r="N78" s="2674">
        <f>(EM49)</f>
        <v>256.98400000000004</v>
      </c>
      <c r="O78" s="2024"/>
      <c r="P78" s="2143" t="s">
        <v>471</v>
      </c>
      <c r="Q78" s="2039" t="s">
        <v>436</v>
      </c>
      <c r="R78" s="2038">
        <v>8</v>
      </c>
      <c r="S78" s="2039" t="s">
        <v>36</v>
      </c>
      <c r="T78" s="2040">
        <v>42879</v>
      </c>
      <c r="U78" s="2041">
        <v>10</v>
      </c>
      <c r="V78" s="2039" t="s">
        <v>35</v>
      </c>
      <c r="W78" s="2042">
        <v>350</v>
      </c>
      <c r="X78" s="2043"/>
      <c r="Y78" s="2044">
        <v>42886</v>
      </c>
      <c r="Z78" s="2040">
        <v>42881</v>
      </c>
      <c r="AA78" s="2039">
        <v>1979</v>
      </c>
      <c r="AB78" s="2041">
        <v>10000</v>
      </c>
      <c r="AC78" s="2041">
        <f t="shared" si="47"/>
        <v>0</v>
      </c>
      <c r="AD78" s="2045">
        <f t="shared" si="48"/>
        <v>3500</v>
      </c>
      <c r="AE78" s="2042">
        <f t="shared" si="49"/>
        <v>175</v>
      </c>
      <c r="AF78" s="6038" t="s">
        <v>8</v>
      </c>
      <c r="AG78" s="6032"/>
      <c r="AH78" s="3219"/>
      <c r="AI78" s="2837"/>
      <c r="AJ78" s="2967" t="s">
        <v>427</v>
      </c>
      <c r="AK78" s="2885">
        <v>5</v>
      </c>
      <c r="AL78" s="2886" t="s">
        <v>101</v>
      </c>
      <c r="AM78" s="2887">
        <v>43123</v>
      </c>
      <c r="AN78" s="2886">
        <v>10</v>
      </c>
      <c r="AO78" s="2888" t="s">
        <v>35</v>
      </c>
      <c r="AP78" s="2889">
        <v>300</v>
      </c>
      <c r="AQ78" s="2886" t="s">
        <v>78</v>
      </c>
      <c r="AR78" s="3595">
        <v>43126</v>
      </c>
      <c r="AS78" s="2887">
        <v>43126</v>
      </c>
      <c r="AT78" s="2886">
        <v>2747</v>
      </c>
      <c r="AU78" s="2891">
        <v>10000</v>
      </c>
      <c r="AV78" s="2891">
        <f t="shared" si="51"/>
        <v>0</v>
      </c>
      <c r="AW78" s="2892">
        <f t="shared" si="52"/>
        <v>3000</v>
      </c>
      <c r="AX78" s="2894">
        <f t="shared" si="53"/>
        <v>150</v>
      </c>
      <c r="AY78" s="2150"/>
      <c r="BA78" s="2467" t="s">
        <v>500</v>
      </c>
      <c r="BB78" s="2439" t="s">
        <v>642</v>
      </c>
      <c r="BC78" s="2278" t="s">
        <v>9</v>
      </c>
      <c r="BD78" s="2276" t="s">
        <v>101</v>
      </c>
      <c r="BE78" s="2277">
        <v>42929</v>
      </c>
      <c r="BF78" s="2276">
        <v>5</v>
      </c>
      <c r="BG78" s="2285" t="s">
        <v>544</v>
      </c>
      <c r="BH78" s="2278">
        <v>70</v>
      </c>
      <c r="BI78" s="2276" t="s">
        <v>78</v>
      </c>
      <c r="BJ78" s="2279">
        <v>42936</v>
      </c>
      <c r="BK78" s="2277">
        <v>42962</v>
      </c>
      <c r="BL78" s="2276">
        <v>48177</v>
      </c>
      <c r="BM78" s="2429">
        <v>5</v>
      </c>
      <c r="BN78" s="2429">
        <f>(BM78-BF78)</f>
        <v>0</v>
      </c>
      <c r="BO78" s="2281">
        <v>354.76</v>
      </c>
      <c r="BP78" s="2280">
        <f>(BO78*0.05)</f>
        <v>17.738</v>
      </c>
      <c r="BQ78" s="2282"/>
      <c r="BR78" s="2246"/>
      <c r="BS78" s="2385"/>
      <c r="BT78" s="3032" t="s">
        <v>99</v>
      </c>
      <c r="BU78" s="2439">
        <v>45</v>
      </c>
      <c r="BV78" s="2439" t="s">
        <v>36</v>
      </c>
      <c r="BW78" s="2440">
        <v>43633</v>
      </c>
      <c r="BX78" s="2439">
        <v>405</v>
      </c>
      <c r="BY78" s="2439" t="s">
        <v>96</v>
      </c>
      <c r="BZ78" s="2441">
        <v>10.6</v>
      </c>
      <c r="CA78" s="3052"/>
      <c r="CB78" s="2442">
        <v>43651</v>
      </c>
      <c r="CC78" s="2440">
        <v>43647</v>
      </c>
      <c r="CD78" s="2439">
        <v>55245</v>
      </c>
      <c r="CE78" s="2278">
        <v>411.97</v>
      </c>
      <c r="CF78" s="2280">
        <f t="shared" si="54"/>
        <v>6.9700000000000273</v>
      </c>
      <c r="CG78" s="2281">
        <f t="shared" si="56"/>
        <v>4366.8820000000005</v>
      </c>
      <c r="CH78" s="2280">
        <f t="shared" si="55"/>
        <v>218.34410000000003</v>
      </c>
      <c r="CI78" s="2282"/>
      <c r="CK78" s="2490"/>
      <c r="CL78" s="2491"/>
      <c r="CM78" s="2491"/>
      <c r="CN78" s="2492" t="s">
        <v>14</v>
      </c>
      <c r="CO78" s="2492" t="s">
        <v>12</v>
      </c>
      <c r="CP78" s="2492"/>
      <c r="CQ78" s="2491"/>
      <c r="CR78" s="2492" t="s">
        <v>15</v>
      </c>
      <c r="CS78" s="2492" t="s">
        <v>16</v>
      </c>
      <c r="CT78" s="2492" t="s">
        <v>12</v>
      </c>
      <c r="CU78" s="2492" t="s">
        <v>12</v>
      </c>
      <c r="CV78" s="2491"/>
      <c r="CW78" s="2491"/>
      <c r="CX78" s="2491"/>
      <c r="CY78" s="2491"/>
      <c r="CZ78" s="2492" t="s">
        <v>12</v>
      </c>
      <c r="DA78" s="2492" t="s">
        <v>17</v>
      </c>
      <c r="DB78" s="2493"/>
      <c r="DC78" s="2248"/>
      <c r="DD78" s="4816"/>
      <c r="DE78" s="4817"/>
      <c r="DF78" s="4818"/>
      <c r="DG78" s="4818"/>
      <c r="DH78" s="4818"/>
      <c r="DI78" s="4818"/>
      <c r="DJ78" s="4818"/>
      <c r="DK78" s="4818"/>
      <c r="DL78" s="3023"/>
      <c r="DM78" s="4819"/>
      <c r="DN78" s="4818"/>
      <c r="DO78" s="4818"/>
      <c r="DP78" s="4818"/>
      <c r="DQ78" s="4818"/>
      <c r="DR78" s="4820"/>
      <c r="DS78" s="4818"/>
      <c r="DT78" s="4818"/>
      <c r="DU78" s="4821"/>
      <c r="DW78" s="2490"/>
      <c r="DX78" s="2491"/>
      <c r="DY78" s="2491"/>
      <c r="DZ78" s="2492" t="s">
        <v>14</v>
      </c>
      <c r="EA78" s="2492" t="s">
        <v>12</v>
      </c>
      <c r="EB78" s="2492"/>
      <c r="EC78" s="2491"/>
      <c r="ED78" s="2492" t="s">
        <v>15</v>
      </c>
      <c r="EE78" s="2492" t="s">
        <v>16</v>
      </c>
      <c r="EF78" s="2492" t="s">
        <v>12</v>
      </c>
      <c r="EG78" s="2492" t="s">
        <v>12</v>
      </c>
      <c r="EH78" s="2491"/>
      <c r="EI78" s="2491"/>
      <c r="EJ78" s="2491"/>
      <c r="EK78" s="2491"/>
      <c r="EL78" s="2492" t="s">
        <v>12</v>
      </c>
      <c r="EM78" s="2492" t="s">
        <v>17</v>
      </c>
      <c r="EN78" s="2493"/>
      <c r="EO78" s="2248"/>
    </row>
    <row r="79" spans="2:162" ht="23.4">
      <c r="B79" s="2015"/>
      <c r="C79" s="2612"/>
      <c r="D79" s="2013"/>
      <c r="E79" s="2013"/>
      <c r="F79" s="2013"/>
      <c r="G79" s="2013"/>
      <c r="H79" s="2013"/>
      <c r="I79" s="2013"/>
      <c r="J79" s="2013"/>
      <c r="K79" s="2013"/>
      <c r="L79" s="2013"/>
      <c r="M79" s="2013"/>
      <c r="N79" s="2674"/>
      <c r="O79" s="2024"/>
      <c r="P79" s="2079"/>
      <c r="Q79" s="2080"/>
      <c r="R79" s="2080"/>
      <c r="S79" s="2080"/>
      <c r="T79" s="2080"/>
      <c r="U79" s="2080"/>
      <c r="V79" s="6036"/>
      <c r="W79" s="6036"/>
      <c r="X79" s="6036"/>
      <c r="Y79" s="6036"/>
      <c r="Z79" s="6036"/>
      <c r="AA79" s="2081"/>
      <c r="AB79" s="6036"/>
      <c r="AC79" s="6036"/>
      <c r="AD79" s="6037"/>
      <c r="AE79" s="2081"/>
      <c r="AF79" s="6038"/>
      <c r="AG79" s="6032"/>
      <c r="AH79" s="3219"/>
      <c r="AI79" s="2938"/>
      <c r="AJ79" s="2069" t="s">
        <v>427</v>
      </c>
      <c r="AK79" s="2750">
        <v>6</v>
      </c>
      <c r="AL79" s="2050" t="s">
        <v>101</v>
      </c>
      <c r="AM79" s="2051">
        <v>43206</v>
      </c>
      <c r="AN79" s="2050">
        <v>10</v>
      </c>
      <c r="AO79" s="2052" t="s">
        <v>35</v>
      </c>
      <c r="AP79" s="2053">
        <v>300</v>
      </c>
      <c r="AQ79" s="2050" t="s">
        <v>78</v>
      </c>
      <c r="AR79" s="3573">
        <v>43213</v>
      </c>
      <c r="AS79" s="2051">
        <v>43210</v>
      </c>
      <c r="AT79" s="2050">
        <v>10136</v>
      </c>
      <c r="AU79" s="2055">
        <v>10000</v>
      </c>
      <c r="AV79" s="2055">
        <f t="shared" si="51"/>
        <v>0</v>
      </c>
      <c r="AW79" s="2056">
        <f t="shared" si="52"/>
        <v>3000</v>
      </c>
      <c r="AX79" s="2058">
        <f t="shared" si="53"/>
        <v>150</v>
      </c>
      <c r="AY79" s="2150"/>
      <c r="BA79" s="2288"/>
      <c r="BB79" s="2289"/>
      <c r="BC79" s="2290"/>
      <c r="BD79" s="2291"/>
      <c r="BE79" s="2292"/>
      <c r="BF79" s="2293"/>
      <c r="BG79" s="2291"/>
      <c r="BH79" s="2294"/>
      <c r="BI79" s="2290"/>
      <c r="BJ79" s="2295"/>
      <c r="BK79" s="2292"/>
      <c r="BL79" s="2290"/>
      <c r="BM79" s="2294"/>
      <c r="BN79" s="2294"/>
      <c r="BO79" s="2296"/>
      <c r="BP79" s="2294"/>
      <c r="BQ79" s="2282"/>
      <c r="BR79" s="2246"/>
      <c r="BS79" s="2385"/>
      <c r="BT79" s="3032" t="s">
        <v>99</v>
      </c>
      <c r="BU79" s="2439">
        <v>46</v>
      </c>
      <c r="BV79" s="2439" t="s">
        <v>36</v>
      </c>
      <c r="BW79" s="2440">
        <v>43633</v>
      </c>
      <c r="BX79" s="2439">
        <v>1400</v>
      </c>
      <c r="BY79" s="2439" t="s">
        <v>96</v>
      </c>
      <c r="BZ79" s="2441">
        <v>10.6</v>
      </c>
      <c r="CA79" s="3052"/>
      <c r="CB79" s="2442">
        <v>43651</v>
      </c>
      <c r="CC79" s="2440">
        <v>43650</v>
      </c>
      <c r="CD79" s="2439">
        <v>55294</v>
      </c>
      <c r="CE79" s="2278">
        <v>1415.74</v>
      </c>
      <c r="CF79" s="2280">
        <f t="shared" si="54"/>
        <v>15.740000000000009</v>
      </c>
      <c r="CG79" s="2281">
        <f t="shared" si="56"/>
        <v>15006.843999999999</v>
      </c>
      <c r="CH79" s="2280">
        <f t="shared" si="55"/>
        <v>750.34220000000005</v>
      </c>
      <c r="CI79" s="2282"/>
      <c r="CK79" s="2499" t="s">
        <v>3</v>
      </c>
      <c r="CL79" s="2500" t="s">
        <v>4</v>
      </c>
      <c r="CM79" s="2501" t="s">
        <v>18</v>
      </c>
      <c r="CN79" s="2501" t="s">
        <v>19</v>
      </c>
      <c r="CO79" s="2501" t="s">
        <v>19</v>
      </c>
      <c r="CP79" s="2501" t="s">
        <v>20</v>
      </c>
      <c r="CQ79" s="2501" t="s">
        <v>21</v>
      </c>
      <c r="CR79" s="2501" t="s">
        <v>22</v>
      </c>
      <c r="CS79" s="2501" t="s">
        <v>19</v>
      </c>
      <c r="CT79" s="2501" t="s">
        <v>23</v>
      </c>
      <c r="CU79" s="2501" t="s">
        <v>23</v>
      </c>
      <c r="CV79" s="2501" t="s">
        <v>24</v>
      </c>
      <c r="CW79" s="2501" t="s">
        <v>20</v>
      </c>
      <c r="CX79" s="2501" t="s">
        <v>25</v>
      </c>
      <c r="CY79" s="2501" t="s">
        <v>0</v>
      </c>
      <c r="CZ79" s="2501" t="s">
        <v>11</v>
      </c>
      <c r="DA79" s="2501" t="s">
        <v>11</v>
      </c>
      <c r="DB79" s="2501" t="s">
        <v>26</v>
      </c>
      <c r="DC79" s="2248"/>
      <c r="DD79" s="2248"/>
      <c r="DE79" s="4145"/>
      <c r="DF79" s="4145"/>
      <c r="DG79" s="4145"/>
      <c r="DH79" s="4145"/>
      <c r="DI79" s="4145"/>
      <c r="DJ79" s="4145"/>
      <c r="DK79" s="4145"/>
      <c r="DM79" s="4728"/>
      <c r="DN79" s="4143"/>
      <c r="DO79" s="4145"/>
      <c r="DP79" s="4145"/>
      <c r="DQ79" s="4143"/>
      <c r="DR79" s="4730"/>
      <c r="DS79" s="4145"/>
      <c r="DT79" s="4145"/>
      <c r="DU79" s="4145"/>
      <c r="DW79" s="2499" t="s">
        <v>3</v>
      </c>
      <c r="DX79" s="2500" t="s">
        <v>4</v>
      </c>
      <c r="DY79" s="2501" t="s">
        <v>18</v>
      </c>
      <c r="DZ79" s="2501" t="s">
        <v>19</v>
      </c>
      <c r="EA79" s="2501" t="s">
        <v>19</v>
      </c>
      <c r="EB79" s="2501" t="s">
        <v>20</v>
      </c>
      <c r="EC79" s="2501" t="s">
        <v>21</v>
      </c>
      <c r="ED79" s="2501" t="s">
        <v>22</v>
      </c>
      <c r="EE79" s="2501" t="s">
        <v>19</v>
      </c>
      <c r="EF79" s="2501" t="s">
        <v>23</v>
      </c>
      <c r="EG79" s="2501" t="s">
        <v>23</v>
      </c>
      <c r="EH79" s="2501" t="s">
        <v>24</v>
      </c>
      <c r="EI79" s="2501" t="s">
        <v>20</v>
      </c>
      <c r="EJ79" s="2501" t="s">
        <v>25</v>
      </c>
      <c r="EK79" s="2501" t="s">
        <v>0</v>
      </c>
      <c r="EL79" s="2501" t="s">
        <v>11</v>
      </c>
      <c r="EM79" s="2501" t="s">
        <v>11</v>
      </c>
      <c r="EN79" s="2501" t="s">
        <v>26</v>
      </c>
      <c r="EO79" s="2248"/>
      <c r="EP79" s="94"/>
      <c r="ET79" s="2"/>
      <c r="EY79" s="1992"/>
      <c r="FB79" s="1992"/>
    </row>
    <row r="80" spans="2:162" ht="15" thickBot="1">
      <c r="B80" s="2015"/>
      <c r="C80" s="2612"/>
      <c r="D80" s="2013"/>
      <c r="E80" s="2013"/>
      <c r="F80" s="2013"/>
      <c r="G80" s="2013"/>
      <c r="H80" s="2013"/>
      <c r="I80" s="2013"/>
      <c r="J80" s="2013"/>
      <c r="K80" s="2013"/>
      <c r="L80" s="2013"/>
      <c r="M80" s="2013"/>
      <c r="N80" s="2674"/>
      <c r="O80" s="2024"/>
      <c r="P80" s="2082"/>
      <c r="Q80" s="2083"/>
      <c r="R80" s="2083"/>
      <c r="S80" s="2083"/>
      <c r="T80" s="2083"/>
      <c r="U80" s="2084"/>
      <c r="V80" s="2085"/>
      <c r="W80" s="2085"/>
      <c r="X80" s="2085"/>
      <c r="Y80" s="2089"/>
      <c r="Z80" s="2085"/>
      <c r="AA80" s="2086"/>
      <c r="AB80" s="2087"/>
      <c r="AC80" s="2085"/>
      <c r="AD80" s="2088">
        <f>SUM(AD70:AD79)</f>
        <v>61727</v>
      </c>
      <c r="AE80" s="2088">
        <f>(AD80*0.05)</f>
        <v>3086.3500000000004</v>
      </c>
      <c r="AF80" s="2090"/>
      <c r="AG80" s="3220"/>
      <c r="AH80" s="3219"/>
      <c r="AI80" s="2936"/>
      <c r="AJ80" s="2069" t="s">
        <v>427</v>
      </c>
      <c r="AK80" s="2750">
        <v>7</v>
      </c>
      <c r="AL80" s="2050" t="s">
        <v>101</v>
      </c>
      <c r="AM80" s="2051">
        <v>43307</v>
      </c>
      <c r="AN80" s="2050">
        <v>10</v>
      </c>
      <c r="AO80" s="2052" t="s">
        <v>35</v>
      </c>
      <c r="AP80" s="2053">
        <v>300</v>
      </c>
      <c r="AQ80" s="2050" t="s">
        <v>78</v>
      </c>
      <c r="AR80" s="3573">
        <v>43311</v>
      </c>
      <c r="AS80" s="2051">
        <v>43308</v>
      </c>
      <c r="AT80" s="2050">
        <v>10398</v>
      </c>
      <c r="AU80" s="2055">
        <v>10000</v>
      </c>
      <c r="AV80" s="2055">
        <f t="shared" si="51"/>
        <v>0</v>
      </c>
      <c r="AW80" s="2056">
        <f t="shared" si="52"/>
        <v>3000</v>
      </c>
      <c r="AX80" s="2058">
        <f t="shared" si="53"/>
        <v>150</v>
      </c>
      <c r="AY80" s="2150"/>
      <c r="BA80" s="2314"/>
      <c r="BB80" s="2315"/>
      <c r="BC80" s="2315"/>
      <c r="BD80" s="2315"/>
      <c r="BE80" s="2315"/>
      <c r="BF80" s="2315"/>
      <c r="BG80" s="2315"/>
      <c r="BH80" s="2315"/>
      <c r="BI80" s="2315"/>
      <c r="BJ80" s="2315"/>
      <c r="BK80" s="2315"/>
      <c r="BL80" s="2315"/>
      <c r="BM80" s="2315"/>
      <c r="BN80" s="2315"/>
      <c r="BO80" s="2686">
        <f>SUM(BO76:BO79)</f>
        <v>2470.7600000000002</v>
      </c>
      <c r="BP80" s="2709">
        <f>(BO80*0.05)</f>
        <v>123.53800000000001</v>
      </c>
      <c r="BQ80" s="2318"/>
      <c r="BR80" s="2246"/>
      <c r="BS80" s="2385"/>
      <c r="BT80" s="3435" t="s">
        <v>99</v>
      </c>
      <c r="BU80" s="3436">
        <v>47</v>
      </c>
      <c r="BV80" s="3436" t="s">
        <v>36</v>
      </c>
      <c r="BW80" s="3437">
        <v>43633</v>
      </c>
      <c r="BX80" s="3436">
        <v>1400</v>
      </c>
      <c r="BY80" s="3436" t="s">
        <v>96</v>
      </c>
      <c r="BZ80" s="3438">
        <v>10.6</v>
      </c>
      <c r="CA80" s="3439"/>
      <c r="CB80" s="3440">
        <v>43661</v>
      </c>
      <c r="CC80" s="3437">
        <v>43661</v>
      </c>
      <c r="CD80" s="3436">
        <v>55407</v>
      </c>
      <c r="CE80" s="3441">
        <v>1412.9</v>
      </c>
      <c r="CF80" s="3106">
        <f t="shared" si="54"/>
        <v>12.900000000000091</v>
      </c>
      <c r="CG80" s="3110">
        <f t="shared" si="56"/>
        <v>14976.74</v>
      </c>
      <c r="CH80" s="3106">
        <f t="shared" si="55"/>
        <v>748.83699999999999</v>
      </c>
      <c r="CI80" s="2282"/>
      <c r="CK80" s="2505"/>
      <c r="CL80" s="2506"/>
      <c r="CM80" s="2506"/>
      <c r="CN80" s="2507" t="s">
        <v>3</v>
      </c>
      <c r="CO80" s="2507" t="s">
        <v>18</v>
      </c>
      <c r="CP80" s="2507"/>
      <c r="CQ80" s="2506"/>
      <c r="CR80" s="2507" t="s">
        <v>21</v>
      </c>
      <c r="CS80" s="2507" t="s">
        <v>3</v>
      </c>
      <c r="CT80" s="2507" t="s">
        <v>27</v>
      </c>
      <c r="CU80" s="2507" t="s">
        <v>28</v>
      </c>
      <c r="CV80" s="2506"/>
      <c r="CW80" s="2506"/>
      <c r="CX80" s="2506"/>
      <c r="CY80" s="2506"/>
      <c r="CZ80" s="2507" t="s">
        <v>33</v>
      </c>
      <c r="DA80" s="2507" t="s">
        <v>30</v>
      </c>
      <c r="DB80" s="2500"/>
      <c r="DC80" s="2248"/>
      <c r="DD80" s="2248"/>
      <c r="DE80" s="719"/>
      <c r="DF80" s="719"/>
      <c r="DG80" s="719"/>
      <c r="DH80" s="719"/>
      <c r="DI80" s="719"/>
      <c r="DJ80" s="719"/>
      <c r="DK80" s="4729"/>
      <c r="DL80" s="1775"/>
      <c r="DM80" s="4727"/>
      <c r="DN80" s="719"/>
      <c r="DO80" s="719"/>
      <c r="DP80" s="719"/>
      <c r="DQ80" s="719"/>
      <c r="DR80" s="685"/>
      <c r="DS80" s="719"/>
      <c r="DT80" s="719"/>
      <c r="DU80" s="719"/>
      <c r="DW80" s="2505"/>
      <c r="DX80" s="2506"/>
      <c r="DY80" s="2506"/>
      <c r="DZ80" s="2507" t="s">
        <v>3</v>
      </c>
      <c r="EA80" s="2507" t="s">
        <v>18</v>
      </c>
      <c r="EB80" s="2507"/>
      <c r="EC80" s="2506"/>
      <c r="ED80" s="2507" t="s">
        <v>21</v>
      </c>
      <c r="EE80" s="2507" t="s">
        <v>3</v>
      </c>
      <c r="EF80" s="2507" t="s">
        <v>27</v>
      </c>
      <c r="EG80" s="2507" t="s">
        <v>28</v>
      </c>
      <c r="EH80" s="2506"/>
      <c r="EI80" s="2506"/>
      <c r="EJ80" s="2506"/>
      <c r="EK80" s="2506"/>
      <c r="EL80" s="2507" t="s">
        <v>33</v>
      </c>
      <c r="EM80" s="2507" t="s">
        <v>30</v>
      </c>
      <c r="EN80" s="2500"/>
      <c r="EO80" s="2248"/>
      <c r="EP80" s="2605"/>
      <c r="EQ80" s="2605"/>
      <c r="ER80" s="1775"/>
      <c r="ES80" s="1775"/>
      <c r="ET80" s="1775"/>
      <c r="EU80" s="2605"/>
      <c r="EV80" s="1971"/>
      <c r="EW80" s="1775"/>
      <c r="EX80" s="1775"/>
      <c r="EY80" s="1775"/>
      <c r="EZ80" s="2605"/>
      <c r="FA80" s="2605"/>
      <c r="FB80" s="2605"/>
      <c r="FC80" s="2605"/>
      <c r="FD80" s="1775"/>
      <c r="FE80" s="1775"/>
      <c r="FF80" s="1775"/>
    </row>
    <row r="81" spans="2:162">
      <c r="B81" s="2015"/>
      <c r="C81" s="2612"/>
      <c r="D81" s="2013"/>
      <c r="E81" s="2013"/>
      <c r="F81" s="2013"/>
      <c r="G81" s="2013"/>
      <c r="H81" s="2013"/>
      <c r="I81" s="2013"/>
      <c r="J81" s="2013"/>
      <c r="K81" s="2013"/>
      <c r="L81" s="2013"/>
      <c r="M81" s="2013"/>
      <c r="N81" s="2674"/>
      <c r="O81" s="2024"/>
      <c r="P81" s="2024"/>
      <c r="Q81" s="2024"/>
      <c r="R81" s="2024"/>
      <c r="S81" s="2024"/>
      <c r="T81" s="2024"/>
      <c r="U81" s="2024"/>
      <c r="V81" s="2024"/>
      <c r="W81" s="2024"/>
      <c r="X81" s="2024"/>
      <c r="Y81" s="3602"/>
      <c r="Z81" s="2024"/>
      <c r="AA81" s="2024"/>
      <c r="AB81" s="2024"/>
      <c r="AC81" s="2024"/>
      <c r="AD81" s="2024"/>
      <c r="AE81" s="2024"/>
      <c r="AF81" s="3227"/>
      <c r="AG81" s="3227"/>
      <c r="AH81" s="3220"/>
      <c r="AI81" s="2936"/>
      <c r="AJ81" s="2069" t="s">
        <v>808</v>
      </c>
      <c r="AK81" s="2809">
        <v>8</v>
      </c>
      <c r="AL81" s="2071" t="s">
        <v>36</v>
      </c>
      <c r="AM81" s="2072">
        <v>43430</v>
      </c>
      <c r="AN81" s="2071">
        <v>10</v>
      </c>
      <c r="AO81" s="2039" t="s">
        <v>35</v>
      </c>
      <c r="AP81" s="2073">
        <v>335</v>
      </c>
      <c r="AQ81" s="2071" t="s">
        <v>78</v>
      </c>
      <c r="AR81" s="3509">
        <v>43437</v>
      </c>
      <c r="AS81" s="2072">
        <v>43438</v>
      </c>
      <c r="AT81" s="2071">
        <v>10635</v>
      </c>
      <c r="AU81" s="2041">
        <v>10000</v>
      </c>
      <c r="AV81" s="2041">
        <f t="shared" si="51"/>
        <v>0</v>
      </c>
      <c r="AW81" s="2045">
        <f t="shared" si="52"/>
        <v>3350</v>
      </c>
      <c r="AX81" s="2042">
        <f t="shared" si="53"/>
        <v>167.5</v>
      </c>
      <c r="AY81" s="2150"/>
      <c r="BA81" s="2246"/>
      <c r="BB81" s="2246"/>
      <c r="BC81" s="2246"/>
      <c r="BD81" s="2246"/>
      <c r="BE81" s="2246"/>
      <c r="BF81" s="2246"/>
      <c r="BG81" s="2246"/>
      <c r="BH81" s="2246"/>
      <c r="BI81" s="2246"/>
      <c r="BJ81" s="2246"/>
      <c r="BK81" s="2246"/>
      <c r="BL81" s="2246"/>
      <c r="BM81" s="2246"/>
      <c r="BN81" s="2246"/>
      <c r="BO81" s="2246"/>
      <c r="BP81" s="2708"/>
      <c r="BQ81" s="2246"/>
      <c r="BR81" s="2246"/>
      <c r="BS81" s="3431"/>
      <c r="BT81" s="3032" t="s">
        <v>99</v>
      </c>
      <c r="BU81" s="2439">
        <v>48</v>
      </c>
      <c r="BV81" s="2439" t="s">
        <v>36</v>
      </c>
      <c r="BW81" s="2440">
        <v>43812</v>
      </c>
      <c r="BX81" s="2439">
        <v>300</v>
      </c>
      <c r="BY81" s="2439" t="s">
        <v>96</v>
      </c>
      <c r="BZ81" s="2441">
        <v>10.6</v>
      </c>
      <c r="CA81" s="3052"/>
      <c r="CB81" s="2442">
        <v>43817</v>
      </c>
      <c r="CC81" s="2440">
        <v>43817</v>
      </c>
      <c r="CD81" s="2439">
        <v>57223</v>
      </c>
      <c r="CE81" s="2278">
        <v>309.02999999999997</v>
      </c>
      <c r="CF81" s="2280">
        <f t="shared" si="54"/>
        <v>9.0299999999999727</v>
      </c>
      <c r="CG81" s="2281">
        <f t="shared" si="56"/>
        <v>3275.7179999999994</v>
      </c>
      <c r="CH81" s="2280">
        <f t="shared" si="55"/>
        <v>163.78589999999997</v>
      </c>
      <c r="CI81" s="2282"/>
      <c r="CK81" s="2604" t="s">
        <v>204</v>
      </c>
      <c r="CL81" s="2966" t="s">
        <v>105</v>
      </c>
      <c r="CM81" s="2511">
        <v>135</v>
      </c>
      <c r="CN81" s="2511"/>
      <c r="CO81" s="2512">
        <v>43125</v>
      </c>
      <c r="CP81" s="2511">
        <v>45</v>
      </c>
      <c r="CQ81" s="2511" t="s">
        <v>35</v>
      </c>
      <c r="CR81" s="3051">
        <v>922.5</v>
      </c>
      <c r="CS81" s="2600"/>
      <c r="CT81" s="2592">
        <v>43285</v>
      </c>
      <c r="CU81" s="2512">
        <v>43291</v>
      </c>
      <c r="CV81" s="2511">
        <v>13424</v>
      </c>
      <c r="CW81" s="2598">
        <v>45000</v>
      </c>
      <c r="CX81" s="2598">
        <f>(CP81*1000-CW81)</f>
        <v>0</v>
      </c>
      <c r="CY81" s="2577">
        <f>(CR81*CW81/1000)</f>
        <v>41512.5</v>
      </c>
      <c r="CZ81" s="2575">
        <f>(CU81+42)</f>
        <v>43333</v>
      </c>
      <c r="DA81" s="2576">
        <f>(CY81*0.03)</f>
        <v>1245.375</v>
      </c>
      <c r="DB81" s="2516" t="s">
        <v>8</v>
      </c>
      <c r="DC81" s="2248"/>
      <c r="DD81" s="2248"/>
      <c r="DE81" s="719"/>
      <c r="DF81" s="719"/>
      <c r="DG81" s="719"/>
      <c r="DH81" s="719"/>
      <c r="DI81" s="719"/>
      <c r="DJ81" s="719"/>
      <c r="DK81" s="719"/>
      <c r="DL81" s="1775"/>
      <c r="DM81" s="4727"/>
      <c r="DN81" s="719"/>
      <c r="DO81" s="719"/>
      <c r="DP81" s="719"/>
      <c r="DQ81" s="719"/>
      <c r="DR81" s="685"/>
      <c r="DS81" s="719"/>
      <c r="DT81" s="719"/>
      <c r="DU81" s="719"/>
      <c r="DW81" s="2604"/>
      <c r="DX81" s="2966"/>
      <c r="DY81" s="2511"/>
      <c r="DZ81" s="2511"/>
      <c r="EA81" s="2512"/>
      <c r="EB81" s="2511"/>
      <c r="EC81" s="2511"/>
      <c r="ED81" s="3051"/>
      <c r="EE81" s="2600"/>
      <c r="EF81" s="2592"/>
      <c r="EG81" s="2512"/>
      <c r="EH81" s="2511"/>
      <c r="EI81" s="2598"/>
      <c r="EJ81" s="2598"/>
      <c r="EK81" s="2577"/>
      <c r="EL81" s="2575"/>
      <c r="EM81" s="2576"/>
      <c r="EN81" s="2516"/>
      <c r="EO81" s="2248"/>
      <c r="EP81" s="1775"/>
      <c r="EQ81" s="1775"/>
      <c r="ER81" s="1775"/>
      <c r="ES81" s="1775"/>
      <c r="ET81" s="1775"/>
      <c r="EU81" s="1775"/>
      <c r="EV81" s="1775"/>
      <c r="EW81" s="1775"/>
      <c r="EX81" s="1775"/>
      <c r="EY81" s="1775"/>
      <c r="EZ81" s="1775"/>
      <c r="FA81" s="1775"/>
      <c r="FB81" s="1775"/>
      <c r="FC81" s="1775"/>
      <c r="FD81" s="1775"/>
      <c r="FE81" s="1775"/>
      <c r="FF81" s="1775"/>
    </row>
    <row r="82" spans="2:162" ht="18.600000000000001" thickBot="1">
      <c r="B82" s="3131"/>
      <c r="C82" s="2675"/>
      <c r="D82" s="663"/>
      <c r="E82" s="663"/>
      <c r="F82" s="663"/>
      <c r="G82" s="663"/>
      <c r="H82" s="663"/>
      <c r="I82" s="663"/>
      <c r="J82" s="663"/>
      <c r="K82" s="663"/>
      <c r="L82" s="663"/>
      <c r="M82" s="663"/>
      <c r="N82" s="392"/>
      <c r="O82" s="2024"/>
      <c r="P82" s="2028" t="s">
        <v>565</v>
      </c>
      <c r="Q82" s="2024"/>
      <c r="R82" s="2024"/>
      <c r="S82" s="2024"/>
      <c r="T82" s="2024"/>
      <c r="U82" s="2024"/>
      <c r="V82" s="2024"/>
      <c r="W82" s="2024"/>
      <c r="X82" s="2024"/>
      <c r="Y82" s="3602"/>
      <c r="Z82" s="2024"/>
      <c r="AA82" s="2024"/>
      <c r="AB82" s="2024"/>
      <c r="AC82" s="2024"/>
      <c r="AD82" s="2024"/>
      <c r="AE82" s="2024"/>
      <c r="AF82" s="2029"/>
      <c r="AG82" s="2029"/>
      <c r="AH82" s="2024"/>
      <c r="AI82" s="3096"/>
      <c r="AJ82" s="2069" t="s">
        <v>808</v>
      </c>
      <c r="AK82" s="2809">
        <v>9</v>
      </c>
      <c r="AL82" s="2071" t="s">
        <v>101</v>
      </c>
      <c r="AM82" s="2072">
        <v>43504</v>
      </c>
      <c r="AN82" s="2071">
        <v>10</v>
      </c>
      <c r="AO82" s="2039" t="s">
        <v>35</v>
      </c>
      <c r="AP82" s="2073">
        <v>335</v>
      </c>
      <c r="AQ82" s="2071" t="s">
        <v>78</v>
      </c>
      <c r="AR82" s="3509">
        <v>43508</v>
      </c>
      <c r="AS82" s="2072">
        <v>43524</v>
      </c>
      <c r="AT82" s="2071">
        <v>3662</v>
      </c>
      <c r="AU82" s="2041">
        <v>10000</v>
      </c>
      <c r="AV82" s="2041">
        <f t="shared" si="51"/>
        <v>0</v>
      </c>
      <c r="AW82" s="2045">
        <f t="shared" si="52"/>
        <v>3350</v>
      </c>
      <c r="AX82" s="2042">
        <f t="shared" si="53"/>
        <v>167.5</v>
      </c>
      <c r="AY82" s="2150"/>
      <c r="BA82" s="2250" t="s">
        <v>599</v>
      </c>
      <c r="BB82" s="2246"/>
      <c r="BC82" s="2246"/>
      <c r="BD82" s="2246"/>
      <c r="BE82" s="2246"/>
      <c r="BF82" s="2246"/>
      <c r="BG82" s="2246"/>
      <c r="BH82" s="2246"/>
      <c r="BI82" s="2246"/>
      <c r="BJ82" s="2246"/>
      <c r="BK82" s="2246"/>
      <c r="BL82" s="2246"/>
      <c r="BM82" s="2246"/>
      <c r="BN82" s="2246"/>
      <c r="BO82" s="2246"/>
      <c r="BP82" s="2246"/>
      <c r="BQ82" s="2246"/>
      <c r="BR82" s="2246"/>
      <c r="BS82" s="2385"/>
      <c r="BT82" s="3032" t="s">
        <v>99</v>
      </c>
      <c r="BU82" s="2439">
        <v>49</v>
      </c>
      <c r="BV82" s="2439" t="s">
        <v>36</v>
      </c>
      <c r="BW82" s="2440">
        <v>43812</v>
      </c>
      <c r="BX82" s="2439">
        <v>1001</v>
      </c>
      <c r="BY82" s="2439" t="s">
        <v>96</v>
      </c>
      <c r="BZ82" s="2441">
        <v>10.6</v>
      </c>
      <c r="CA82" s="3052"/>
      <c r="CB82" s="2442">
        <v>43840</v>
      </c>
      <c r="CC82" s="2440">
        <v>43843</v>
      </c>
      <c r="CD82" s="2439">
        <v>57292</v>
      </c>
      <c r="CE82" s="2278">
        <v>1014.39</v>
      </c>
      <c r="CF82" s="2280">
        <f>(CE82-BX82)</f>
        <v>13.389999999999986</v>
      </c>
      <c r="CG82" s="2281">
        <f t="shared" si="56"/>
        <v>10752.534</v>
      </c>
      <c r="CH82" s="2280">
        <f>(CG82*0.05)</f>
        <v>537.62670000000003</v>
      </c>
      <c r="CI82" s="2282"/>
      <c r="CK82" s="2526"/>
      <c r="CL82" s="2572"/>
      <c r="CM82" s="2550"/>
      <c r="CN82" s="2550"/>
      <c r="CO82" s="2551"/>
      <c r="CP82" s="2550"/>
      <c r="CQ82" s="2550"/>
      <c r="CR82" s="2552"/>
      <c r="CS82" s="2550"/>
      <c r="CT82" s="2553"/>
      <c r="CU82" s="2551"/>
      <c r="CV82" s="2550"/>
      <c r="CW82" s="2552"/>
      <c r="CX82" s="2554"/>
      <c r="CY82" s="2555"/>
      <c r="CZ82" s="2551"/>
      <c r="DA82" s="2554"/>
      <c r="DB82" s="2523"/>
      <c r="DC82" s="2248"/>
      <c r="DD82" s="2248"/>
      <c r="DE82" s="719"/>
      <c r="DF82" s="719"/>
      <c r="DG82" s="719"/>
      <c r="DH82" s="719"/>
      <c r="DI82" s="719"/>
      <c r="DJ82" s="719"/>
      <c r="DK82" s="719"/>
      <c r="DL82" s="1775"/>
      <c r="DM82" s="4727"/>
      <c r="DN82" s="719"/>
      <c r="DO82" s="719"/>
      <c r="DP82" s="719"/>
      <c r="DQ82" s="719"/>
      <c r="DR82" s="685"/>
      <c r="DS82" s="719"/>
      <c r="DT82" s="719"/>
      <c r="DU82" s="719"/>
      <c r="DW82" s="2526"/>
      <c r="DX82" s="2572"/>
      <c r="DY82" s="2550"/>
      <c r="DZ82" s="2550"/>
      <c r="EA82" s="2551"/>
      <c r="EB82" s="2550"/>
      <c r="EC82" s="2550"/>
      <c r="ED82" s="2552"/>
      <c r="EE82" s="2550"/>
      <c r="EF82" s="2553"/>
      <c r="EG82" s="2551"/>
      <c r="EH82" s="2550"/>
      <c r="EI82" s="2552"/>
      <c r="EJ82" s="2554"/>
      <c r="EK82" s="2555"/>
      <c r="EL82" s="2551"/>
      <c r="EM82" s="2554"/>
      <c r="EN82" s="2523"/>
      <c r="EO82" s="2248"/>
      <c r="EP82" s="2605"/>
      <c r="EQ82" s="2605"/>
      <c r="ER82" s="1775"/>
      <c r="ES82" s="1775"/>
      <c r="ET82" s="1775"/>
      <c r="EU82" s="2605"/>
      <c r="EV82" s="1775"/>
      <c r="EW82" s="1775"/>
      <c r="EX82" s="1775"/>
      <c r="EY82" s="1775"/>
      <c r="EZ82" s="2605"/>
      <c r="FA82" s="2605"/>
      <c r="FB82" s="2605"/>
      <c r="FC82" s="2605"/>
      <c r="FD82" s="1775"/>
      <c r="FE82" s="1775"/>
      <c r="FF82" s="1775"/>
    </row>
    <row r="83" spans="2:162" ht="15" thickBot="1">
      <c r="B83" s="2012" t="s">
        <v>7</v>
      </c>
      <c r="C83" s="2018">
        <f>SUM(C72:C82)</f>
        <v>17543.048404999998</v>
      </c>
      <c r="D83" s="2019">
        <f>SUM(D72:D82)</f>
        <v>13522.039894000001</v>
      </c>
      <c r="E83" s="2019">
        <f>SUM(E72:E82)</f>
        <v>17139.533429999999</v>
      </c>
      <c r="F83" s="3222">
        <f>SUM(F72:F82)</f>
        <v>29886.724109999996</v>
      </c>
      <c r="G83" s="2019">
        <f>SUM(G72:G82)</f>
        <v>20185.791695</v>
      </c>
      <c r="H83" s="2019">
        <f>(H72+H74+H76)</f>
        <v>21104.734170000003</v>
      </c>
      <c r="I83" s="2019">
        <f t="shared" ref="I83:N83" si="57">SUM(I72:I82)</f>
        <v>20620.474955000005</v>
      </c>
      <c r="J83" s="2019">
        <f t="shared" si="57"/>
        <v>20456.898280000001</v>
      </c>
      <c r="K83" s="2019">
        <f t="shared" si="57"/>
        <v>22855.008439999998</v>
      </c>
      <c r="L83" s="2019">
        <f t="shared" si="57"/>
        <v>17339.762050000001</v>
      </c>
      <c r="M83" s="2019">
        <f t="shared" si="57"/>
        <v>19170.322720000004</v>
      </c>
      <c r="N83" s="2681">
        <f t="shared" si="57"/>
        <v>9606.0165000000015</v>
      </c>
      <c r="O83" s="3309">
        <f>SUM(C83:N83)</f>
        <v>229430.35464899999</v>
      </c>
      <c r="P83" s="2030"/>
      <c r="Q83" s="2031"/>
      <c r="R83" s="2031"/>
      <c r="S83" s="6040" t="s">
        <v>14</v>
      </c>
      <c r="T83" s="6040" t="s">
        <v>12</v>
      </c>
      <c r="U83" s="6040"/>
      <c r="V83" s="2031"/>
      <c r="W83" s="6040" t="s">
        <v>15</v>
      </c>
      <c r="X83" s="6040" t="s">
        <v>16</v>
      </c>
      <c r="Y83" s="6040" t="s">
        <v>12</v>
      </c>
      <c r="Z83" s="6040" t="s">
        <v>12</v>
      </c>
      <c r="AA83" s="2031"/>
      <c r="AB83" s="2031"/>
      <c r="AC83" s="2031"/>
      <c r="AD83" s="2031"/>
      <c r="AE83" s="6040" t="s">
        <v>17</v>
      </c>
      <c r="AF83" s="6040"/>
      <c r="AG83" s="6032"/>
      <c r="AH83" s="2029"/>
      <c r="AI83" s="2939"/>
      <c r="AJ83" s="2069" t="s">
        <v>808</v>
      </c>
      <c r="AK83" s="2809">
        <v>10</v>
      </c>
      <c r="AL83" s="2071" t="s">
        <v>101</v>
      </c>
      <c r="AM83" s="2072">
        <v>43676</v>
      </c>
      <c r="AN83" s="2071">
        <v>10</v>
      </c>
      <c r="AO83" s="2039" t="s">
        <v>35</v>
      </c>
      <c r="AP83" s="2073">
        <v>335</v>
      </c>
      <c r="AQ83" s="2071" t="s">
        <v>78</v>
      </c>
      <c r="AR83" s="3509">
        <v>43679</v>
      </c>
      <c r="AS83" s="2072">
        <v>43679</v>
      </c>
      <c r="AT83" s="2071">
        <v>3874</v>
      </c>
      <c r="AU83" s="2041">
        <v>10000</v>
      </c>
      <c r="AV83" s="2041">
        <f t="shared" si="51"/>
        <v>0</v>
      </c>
      <c r="AW83" s="2045">
        <f t="shared" si="52"/>
        <v>3350</v>
      </c>
      <c r="AX83" s="2042">
        <f t="shared" si="53"/>
        <v>167.5</v>
      </c>
      <c r="AY83" s="2150"/>
      <c r="BA83" s="2251"/>
      <c r="BB83" s="2252"/>
      <c r="BC83" s="2252"/>
      <c r="BD83" s="2253" t="s">
        <v>14</v>
      </c>
      <c r="BE83" s="2253" t="s">
        <v>12</v>
      </c>
      <c r="BF83" s="2253"/>
      <c r="BG83" s="2252"/>
      <c r="BH83" s="2253" t="s">
        <v>15</v>
      </c>
      <c r="BI83" s="2253" t="s">
        <v>16</v>
      </c>
      <c r="BJ83" s="2253" t="s">
        <v>12</v>
      </c>
      <c r="BK83" s="2253" t="s">
        <v>12</v>
      </c>
      <c r="BL83" s="2252"/>
      <c r="BM83" s="2252"/>
      <c r="BN83" s="2252"/>
      <c r="BO83" s="2252"/>
      <c r="BP83" s="2253" t="s">
        <v>17</v>
      </c>
      <c r="BQ83" s="2254"/>
      <c r="BR83" s="2246"/>
      <c r="BS83" s="2385"/>
      <c r="BT83" s="3430"/>
      <c r="BU83" s="2313"/>
      <c r="BV83" s="2313"/>
      <c r="BW83" s="2313"/>
      <c r="BX83" s="2313"/>
      <c r="BY83" s="2313"/>
      <c r="BZ83" s="2313"/>
      <c r="CA83" s="2313"/>
      <c r="CB83" s="2313"/>
      <c r="CC83" s="2313"/>
      <c r="CD83" s="2313"/>
      <c r="CE83" s="2313"/>
      <c r="CF83" s="2313"/>
      <c r="CG83" s="2313"/>
      <c r="CH83" s="2313"/>
      <c r="CI83" s="2282"/>
      <c r="CK83" s="2526"/>
      <c r="CL83" s="2527"/>
      <c r="CM83" s="2528"/>
      <c r="CN83" s="2529"/>
      <c r="CO83" s="2530"/>
      <c r="CP83" s="2531"/>
      <c r="CQ83" s="2529"/>
      <c r="CR83" s="2532"/>
      <c r="CS83" s="2528"/>
      <c r="CT83" s="2533"/>
      <c r="CU83" s="2530"/>
      <c r="CV83" s="2528"/>
      <c r="CW83" s="2532"/>
      <c r="CX83" s="2532"/>
      <c r="CY83" s="2534"/>
      <c r="CZ83" s="2573"/>
      <c r="DA83" s="2532"/>
      <c r="DB83" s="2523"/>
      <c r="DC83" s="2248"/>
      <c r="DD83" s="2248"/>
      <c r="DE83" s="719"/>
      <c r="DF83" s="719"/>
      <c r="DG83" s="719"/>
      <c r="DH83" s="719"/>
      <c r="DI83" s="719"/>
      <c r="DJ83" s="719"/>
      <c r="DK83" s="719"/>
      <c r="DL83" s="681"/>
      <c r="DM83" s="4727"/>
      <c r="DN83" s="719"/>
      <c r="DO83" s="719"/>
      <c r="DP83" s="719"/>
      <c r="DQ83" s="719"/>
      <c r="DR83" s="685"/>
      <c r="DS83" s="719"/>
      <c r="DT83" s="719"/>
      <c r="DU83" s="719"/>
      <c r="DW83" s="2526"/>
      <c r="DX83" s="2527"/>
      <c r="DY83" s="2528"/>
      <c r="DZ83" s="2529"/>
      <c r="EA83" s="2530"/>
      <c r="EB83" s="2531"/>
      <c r="EC83" s="2529"/>
      <c r="ED83" s="2532"/>
      <c r="EE83" s="2528"/>
      <c r="EF83" s="2533"/>
      <c r="EG83" s="2530"/>
      <c r="EH83" s="2528"/>
      <c r="EI83" s="2532"/>
      <c r="EJ83" s="2532"/>
      <c r="EK83" s="2534"/>
      <c r="EL83" s="2573"/>
      <c r="EM83" s="2532"/>
      <c r="EN83" s="2523"/>
      <c r="EO83" s="2248"/>
      <c r="EP83" s="681"/>
      <c r="EQ83" s="681"/>
      <c r="ER83" s="682"/>
      <c r="ES83" s="681"/>
      <c r="ET83" s="682"/>
      <c r="EU83" s="681"/>
      <c r="EV83" s="682"/>
      <c r="EW83" s="681"/>
      <c r="EX83" s="681"/>
      <c r="EY83" s="681"/>
      <c r="EZ83" s="681"/>
      <c r="FA83" s="681"/>
      <c r="FB83" s="681"/>
      <c r="FC83" s="681"/>
      <c r="FD83" s="681"/>
      <c r="FE83" s="681"/>
      <c r="FF83" s="681"/>
    </row>
    <row r="84" spans="2:162" ht="15" thickBot="1">
      <c r="C84" s="88"/>
      <c r="N84" s="3000">
        <f>(O83)</f>
        <v>229430.35464899999</v>
      </c>
      <c r="O84" s="2024"/>
      <c r="P84" s="2094"/>
      <c r="Q84" s="2138"/>
      <c r="R84" s="2138"/>
      <c r="S84" s="6033"/>
      <c r="T84" s="6033"/>
      <c r="U84" s="6033"/>
      <c r="V84" s="2138"/>
      <c r="W84" s="6033"/>
      <c r="X84" s="6033"/>
      <c r="Y84" s="6033"/>
      <c r="Z84" s="6033"/>
      <c r="AA84" s="2138"/>
      <c r="AB84" s="2138"/>
      <c r="AC84" s="2138"/>
      <c r="AD84" s="2138"/>
      <c r="AE84" s="6033"/>
      <c r="AF84" s="6033"/>
      <c r="AG84" s="6032"/>
      <c r="AH84" s="2029"/>
      <c r="AI84" s="2938"/>
      <c r="AJ84" s="2069" t="s">
        <v>808</v>
      </c>
      <c r="AK84" s="2809">
        <v>11</v>
      </c>
      <c r="AL84" s="2071" t="s">
        <v>796</v>
      </c>
      <c r="AM84" s="2072">
        <v>43768</v>
      </c>
      <c r="AN84" s="2071">
        <v>10</v>
      </c>
      <c r="AO84" s="2039" t="s">
        <v>35</v>
      </c>
      <c r="AP84" s="2073">
        <v>335</v>
      </c>
      <c r="AQ84" s="2071" t="s">
        <v>78</v>
      </c>
      <c r="AR84" s="3509">
        <v>43773</v>
      </c>
      <c r="AS84" s="2072">
        <v>43770</v>
      </c>
      <c r="AT84" s="2071">
        <v>3968</v>
      </c>
      <c r="AU84" s="2041">
        <v>10000</v>
      </c>
      <c r="AV84" s="2041">
        <f t="shared" si="51"/>
        <v>0</v>
      </c>
      <c r="AW84" s="2045">
        <f t="shared" si="52"/>
        <v>3350</v>
      </c>
      <c r="AX84" s="2042">
        <f t="shared" si="53"/>
        <v>167.5</v>
      </c>
      <c r="AY84" s="2150"/>
      <c r="BA84" s="2613"/>
      <c r="BB84" s="2372"/>
      <c r="BC84" s="2372"/>
      <c r="BD84" s="2257"/>
      <c r="BE84" s="2257"/>
      <c r="BF84" s="2257"/>
      <c r="BG84" s="2372"/>
      <c r="BH84" s="2257"/>
      <c r="BI84" s="2257"/>
      <c r="BJ84" s="2257"/>
      <c r="BK84" s="2257"/>
      <c r="BL84" s="2372"/>
      <c r="BM84" s="2372"/>
      <c r="BN84" s="2372"/>
      <c r="BO84" s="2372"/>
      <c r="BP84" s="2257"/>
      <c r="BQ84" s="2256"/>
      <c r="BR84" s="2246"/>
      <c r="BS84" s="2385"/>
      <c r="BT84" s="3430"/>
      <c r="BU84" s="2313"/>
      <c r="BV84" s="2313"/>
      <c r="BW84" s="2313"/>
      <c r="BX84" s="2313"/>
      <c r="BY84" s="2313"/>
      <c r="BZ84" s="2313"/>
      <c r="CA84" s="2313"/>
      <c r="CB84" s="2313"/>
      <c r="CC84" s="2313"/>
      <c r="CD84" s="2313"/>
      <c r="CE84" s="2313"/>
      <c r="CF84" s="2313"/>
      <c r="CG84" s="2313"/>
      <c r="CH84" s="2313"/>
      <c r="CI84" s="2282"/>
      <c r="CK84" s="2526"/>
      <c r="CL84" s="2527"/>
      <c r="CM84" s="2528"/>
      <c r="CN84" s="2529"/>
      <c r="CO84" s="2530"/>
      <c r="CP84" s="2531"/>
      <c r="CQ84" s="2529"/>
      <c r="CR84" s="2532"/>
      <c r="CS84" s="2528"/>
      <c r="CT84" s="2533"/>
      <c r="CU84" s="2530"/>
      <c r="CV84" s="2528"/>
      <c r="CW84" s="2532"/>
      <c r="CX84" s="2532"/>
      <c r="CY84" s="2534"/>
      <c r="CZ84" s="2573"/>
      <c r="DA84" s="2532"/>
      <c r="DB84" s="2523"/>
      <c r="DC84" s="2248"/>
      <c r="DD84" s="2248"/>
      <c r="DE84" s="719"/>
      <c r="DF84" s="719"/>
      <c r="DG84" s="719"/>
      <c r="DH84" s="719"/>
      <c r="DI84" s="719"/>
      <c r="DJ84" s="719"/>
      <c r="DK84" s="719"/>
      <c r="DL84" s="681"/>
      <c r="DM84" s="4727"/>
      <c r="DN84" s="719"/>
      <c r="DO84" s="719"/>
      <c r="DP84" s="719"/>
      <c r="DQ84" s="719"/>
      <c r="DR84" s="685"/>
      <c r="DS84" s="719"/>
      <c r="DT84" s="719"/>
      <c r="DU84" s="719"/>
      <c r="DW84" s="2526"/>
      <c r="DX84" s="2527"/>
      <c r="DY84" s="2528"/>
      <c r="DZ84" s="2529"/>
      <c r="EA84" s="2530"/>
      <c r="EB84" s="2531"/>
      <c r="EC84" s="2529"/>
      <c r="ED84" s="2532"/>
      <c r="EE84" s="2528"/>
      <c r="EF84" s="2533"/>
      <c r="EG84" s="2530"/>
      <c r="EH84" s="2528"/>
      <c r="EI84" s="2532"/>
      <c r="EJ84" s="2532"/>
      <c r="EK84" s="2534"/>
      <c r="EL84" s="2573"/>
      <c r="EM84" s="2532"/>
      <c r="EN84" s="2523"/>
      <c r="EO84" s="2248"/>
      <c r="EP84" s="681"/>
      <c r="EQ84" s="681"/>
      <c r="ER84" s="682"/>
      <c r="ES84" s="681"/>
      <c r="ET84" s="682"/>
      <c r="EU84" s="681"/>
      <c r="EV84" s="682"/>
      <c r="EW84" s="681"/>
      <c r="EX84" s="681"/>
      <c r="EY84" s="681"/>
      <c r="EZ84" s="681"/>
      <c r="FA84" s="681"/>
      <c r="FB84" s="681"/>
      <c r="FC84" s="681"/>
      <c r="FD84" s="681"/>
      <c r="FE84" s="681"/>
      <c r="FF84" s="681"/>
    </row>
    <row r="85" spans="2:162">
      <c r="O85" s="2024"/>
      <c r="P85" s="2094"/>
      <c r="Q85" s="2138"/>
      <c r="R85" s="2138"/>
      <c r="S85" s="6033"/>
      <c r="T85" s="6033"/>
      <c r="U85" s="6033"/>
      <c r="V85" s="2138"/>
      <c r="W85" s="6033"/>
      <c r="X85" s="6033"/>
      <c r="Y85" s="6033"/>
      <c r="Z85" s="6033"/>
      <c r="AA85" s="2138"/>
      <c r="AB85" s="2138"/>
      <c r="AC85" s="2138"/>
      <c r="AD85" s="2138"/>
      <c r="AE85" s="6033"/>
      <c r="AF85" s="6033"/>
      <c r="AG85" s="6032"/>
      <c r="AH85" s="2029"/>
      <c r="AI85" s="2938"/>
      <c r="AJ85" s="2069" t="s">
        <v>808</v>
      </c>
      <c r="AK85" s="2809">
        <v>12</v>
      </c>
      <c r="AL85" s="2071" t="s">
        <v>796</v>
      </c>
      <c r="AM85" s="2072">
        <v>43803</v>
      </c>
      <c r="AN85" s="2071">
        <v>10</v>
      </c>
      <c r="AO85" s="2039" t="s">
        <v>35</v>
      </c>
      <c r="AP85" s="2073">
        <v>335</v>
      </c>
      <c r="AQ85" s="2071" t="s">
        <v>78</v>
      </c>
      <c r="AR85" s="3509">
        <v>43815</v>
      </c>
      <c r="AS85" s="2072">
        <v>43816</v>
      </c>
      <c r="AT85" s="2071">
        <v>12294</v>
      </c>
      <c r="AU85" s="2041">
        <v>10000</v>
      </c>
      <c r="AV85" s="2041">
        <f t="shared" si="51"/>
        <v>0</v>
      </c>
      <c r="AW85" s="2045">
        <f t="shared" si="52"/>
        <v>3350</v>
      </c>
      <c r="AX85" s="2042">
        <f t="shared" si="53"/>
        <v>167.5</v>
      </c>
      <c r="AY85" s="2150"/>
      <c r="BA85" s="2613"/>
      <c r="BB85" s="2372"/>
      <c r="BC85" s="2372"/>
      <c r="BD85" s="2257"/>
      <c r="BE85" s="2257"/>
      <c r="BF85" s="2257"/>
      <c r="BG85" s="2372"/>
      <c r="BH85" s="2257"/>
      <c r="BI85" s="2257"/>
      <c r="BJ85" s="2257"/>
      <c r="BK85" s="2257"/>
      <c r="BL85" s="2372"/>
      <c r="BM85" s="2372"/>
      <c r="BN85" s="2372"/>
      <c r="BO85" s="2372"/>
      <c r="BP85" s="2257"/>
      <c r="BQ85" s="2256"/>
      <c r="BR85" s="2246"/>
      <c r="BS85" s="2385"/>
      <c r="BT85" s="3430"/>
      <c r="BU85" s="2313"/>
      <c r="BV85" s="2313"/>
      <c r="BW85" s="2313"/>
      <c r="BX85" s="2313"/>
      <c r="BY85" s="2313"/>
      <c r="BZ85" s="2313"/>
      <c r="CA85" s="2313"/>
      <c r="CB85" s="2313"/>
      <c r="CC85" s="2313"/>
      <c r="CD85" s="2313"/>
      <c r="CE85" s="2313"/>
      <c r="CF85" s="2313"/>
      <c r="CG85" s="2313"/>
      <c r="CH85" s="2313"/>
      <c r="CI85" s="2282"/>
      <c r="CK85" s="2526"/>
      <c r="CL85" s="2527"/>
      <c r="CM85" s="2528"/>
      <c r="CN85" s="2529"/>
      <c r="CO85" s="2530"/>
      <c r="CP85" s="2531"/>
      <c r="CQ85" s="2529"/>
      <c r="CR85" s="2532"/>
      <c r="CS85" s="2528"/>
      <c r="CT85" s="2533"/>
      <c r="CU85" s="2530"/>
      <c r="CV85" s="2528"/>
      <c r="CW85" s="2532"/>
      <c r="CX85" s="2532"/>
      <c r="CY85" s="2534"/>
      <c r="CZ85" s="2573"/>
      <c r="DA85" s="2532"/>
      <c r="DB85" s="2523"/>
      <c r="DC85" s="2248"/>
      <c r="DD85" s="2248"/>
      <c r="DE85" s="1179"/>
      <c r="DF85" s="1179"/>
      <c r="DG85" s="1179"/>
      <c r="DH85" s="1179"/>
      <c r="DI85" s="1179"/>
      <c r="DJ85" s="1179"/>
      <c r="DK85" s="1179"/>
      <c r="DL85" s="681"/>
      <c r="DM85" s="4727"/>
      <c r="DN85" s="719"/>
      <c r="DO85" s="719"/>
      <c r="DP85" s="719"/>
      <c r="DQ85" s="719"/>
      <c r="DR85" s="685"/>
      <c r="DS85" s="719"/>
      <c r="DT85" s="719"/>
      <c r="DU85" s="719"/>
      <c r="DW85" s="2526"/>
      <c r="DX85" s="2527"/>
      <c r="DY85" s="2528"/>
      <c r="DZ85" s="2529"/>
      <c r="EA85" s="2530"/>
      <c r="EB85" s="2531"/>
      <c r="EC85" s="2529"/>
      <c r="ED85" s="2532"/>
      <c r="EE85" s="2528"/>
      <c r="EF85" s="2533"/>
      <c r="EG85" s="2530"/>
      <c r="EH85" s="2528"/>
      <c r="EI85" s="2532"/>
      <c r="EJ85" s="2532"/>
      <c r="EK85" s="2534"/>
      <c r="EL85" s="2573"/>
      <c r="EM85" s="2532"/>
      <c r="EN85" s="2523"/>
      <c r="EO85" s="2248"/>
      <c r="EP85" s="681"/>
      <c r="EQ85" s="681"/>
      <c r="ER85" s="682"/>
      <c r="ES85" s="681"/>
      <c r="ET85" s="682"/>
      <c r="EU85" s="681"/>
      <c r="EV85" s="682"/>
      <c r="EW85" s="681"/>
      <c r="EX85" s="681"/>
      <c r="EY85" s="681"/>
      <c r="EZ85" s="681"/>
      <c r="FA85" s="681"/>
      <c r="FB85" s="681"/>
      <c r="FC85" s="681"/>
      <c r="FD85" s="681"/>
      <c r="FE85" s="681"/>
      <c r="FF85" s="681"/>
    </row>
    <row r="86" spans="2:162">
      <c r="O86" s="2024"/>
      <c r="P86" s="2032" t="s">
        <v>3</v>
      </c>
      <c r="Q86" s="2033" t="s">
        <v>4</v>
      </c>
      <c r="R86" s="6033" t="s">
        <v>18</v>
      </c>
      <c r="S86" s="6033" t="s">
        <v>19</v>
      </c>
      <c r="T86" s="6033" t="s">
        <v>19</v>
      </c>
      <c r="U86" s="6033" t="s">
        <v>20</v>
      </c>
      <c r="V86" s="6033" t="s">
        <v>21</v>
      </c>
      <c r="W86" s="6033" t="s">
        <v>22</v>
      </c>
      <c r="X86" s="6033" t="s">
        <v>19</v>
      </c>
      <c r="Y86" s="6033" t="s">
        <v>23</v>
      </c>
      <c r="Z86" s="6033" t="s">
        <v>23</v>
      </c>
      <c r="AA86" s="6033" t="s">
        <v>24</v>
      </c>
      <c r="AB86" s="6033" t="s">
        <v>20</v>
      </c>
      <c r="AC86" s="6033" t="s">
        <v>25</v>
      </c>
      <c r="AD86" s="6033" t="s">
        <v>0</v>
      </c>
      <c r="AE86" s="6033" t="s">
        <v>11</v>
      </c>
      <c r="AF86" s="6033" t="s">
        <v>26</v>
      </c>
      <c r="AG86" s="6032"/>
      <c r="AH86" s="3219"/>
      <c r="AI86" s="2938"/>
      <c r="AJ86" s="2994" t="s">
        <v>808</v>
      </c>
      <c r="AK86" s="2809">
        <v>13</v>
      </c>
      <c r="AL86" s="2071" t="s">
        <v>796</v>
      </c>
      <c r="AM86" s="2072">
        <v>43965</v>
      </c>
      <c r="AN86" s="2071">
        <v>10</v>
      </c>
      <c r="AO86" s="2039" t="s">
        <v>35</v>
      </c>
      <c r="AP86" s="2073">
        <v>335</v>
      </c>
      <c r="AQ86" s="2071" t="s">
        <v>78</v>
      </c>
      <c r="AR86" s="3509">
        <v>43969</v>
      </c>
      <c r="AS86" s="2072">
        <v>43966</v>
      </c>
      <c r="AT86" s="2071">
        <v>13173</v>
      </c>
      <c r="AU86" s="2041">
        <v>10000</v>
      </c>
      <c r="AV86" s="2041">
        <f t="shared" si="51"/>
        <v>0</v>
      </c>
      <c r="AW86" s="2045">
        <f t="shared" si="52"/>
        <v>3350</v>
      </c>
      <c r="AX86" s="2045">
        <f t="shared" si="53"/>
        <v>167.5</v>
      </c>
      <c r="AY86" s="2150"/>
      <c r="BA86" s="2613"/>
      <c r="BB86" s="2372"/>
      <c r="BC86" s="2372"/>
      <c r="BD86" s="2257"/>
      <c r="BE86" s="2257"/>
      <c r="BF86" s="2257"/>
      <c r="BG86" s="2372"/>
      <c r="BH86" s="2257"/>
      <c r="BI86" s="2257"/>
      <c r="BJ86" s="2257"/>
      <c r="BK86" s="2257"/>
      <c r="BL86" s="2372"/>
      <c r="BM86" s="2372"/>
      <c r="BN86" s="2372"/>
      <c r="BO86" s="2372"/>
      <c r="BP86" s="2257"/>
      <c r="BQ86" s="2256"/>
      <c r="BR86" s="2246"/>
      <c r="BS86" s="2385"/>
      <c r="BT86" s="3430"/>
      <c r="BU86" s="2313"/>
      <c r="BV86" s="2313"/>
      <c r="BW86" s="2313"/>
      <c r="BX86" s="2313"/>
      <c r="BY86" s="2313"/>
      <c r="BZ86" s="2313"/>
      <c r="CA86" s="2313"/>
      <c r="CB86" s="2313"/>
      <c r="CC86" s="2313"/>
      <c r="CD86" s="2313"/>
      <c r="CE86" s="2313"/>
      <c r="CF86" s="2313"/>
      <c r="CG86" s="2313"/>
      <c r="CH86" s="2313"/>
      <c r="CI86" s="2282"/>
      <c r="CK86" s="2526"/>
      <c r="CL86" s="2527"/>
      <c r="CM86" s="2528"/>
      <c r="CN86" s="2529"/>
      <c r="CO86" s="2530"/>
      <c r="CP86" s="2531"/>
      <c r="CQ86" s="2529"/>
      <c r="CR86" s="2532"/>
      <c r="CS86" s="2528"/>
      <c r="CT86" s="2533"/>
      <c r="CU86" s="2530"/>
      <c r="CV86" s="2528"/>
      <c r="CW86" s="2532"/>
      <c r="CX86" s="2532"/>
      <c r="CY86" s="2534"/>
      <c r="CZ86" s="2535"/>
      <c r="DA86" s="2532"/>
      <c r="DB86" s="2523"/>
      <c r="DC86" s="2248"/>
      <c r="DD86" s="2248"/>
      <c r="DE86" s="881"/>
      <c r="DF86" s="2606"/>
      <c r="DG86" s="881"/>
      <c r="DH86" s="884"/>
      <c r="DI86" s="881"/>
      <c r="DJ86" s="875"/>
      <c r="DK86" s="1480"/>
      <c r="DL86" s="881"/>
      <c r="DM86" s="882"/>
      <c r="DN86" s="884"/>
      <c r="DO86" s="881"/>
      <c r="DP86" s="878"/>
      <c r="DQ86" s="878"/>
      <c r="DR86" s="1230"/>
      <c r="DS86" s="877"/>
      <c r="DT86" s="879"/>
      <c r="DU86" s="720"/>
      <c r="DW86" s="2526"/>
      <c r="DX86" s="2527"/>
      <c r="DY86" s="2528"/>
      <c r="DZ86" s="2529"/>
      <c r="EA86" s="2530"/>
      <c r="EB86" s="2531"/>
      <c r="EC86" s="2529"/>
      <c r="ED86" s="2532"/>
      <c r="EE86" s="2528"/>
      <c r="EF86" s="2533"/>
      <c r="EG86" s="2530"/>
      <c r="EH86" s="2528"/>
      <c r="EI86" s="2532"/>
      <c r="EJ86" s="2532"/>
      <c r="EK86" s="2534"/>
      <c r="EL86" s="2535"/>
      <c r="EM86" s="2532"/>
      <c r="EN86" s="2523"/>
      <c r="EO86" s="2248"/>
      <c r="EP86" s="881"/>
      <c r="EQ86" s="2606"/>
      <c r="ER86" s="881"/>
      <c r="ES86" s="884"/>
      <c r="ET86" s="881"/>
      <c r="EU86" s="875"/>
      <c r="EV86" s="1480"/>
      <c r="EW86" s="881"/>
      <c r="EX86" s="885"/>
      <c r="EY86" s="884"/>
      <c r="EZ86" s="881"/>
      <c r="FA86" s="878"/>
      <c r="FB86" s="878"/>
      <c r="FC86" s="1230"/>
      <c r="FD86" s="877"/>
      <c r="FE86" s="879"/>
      <c r="FF86" s="720"/>
    </row>
    <row r="87" spans="2:162" ht="15" thickBot="1">
      <c r="L87" s="4996"/>
      <c r="O87" s="2024"/>
      <c r="P87" s="2094"/>
      <c r="Q87" s="2035"/>
      <c r="R87" s="2035"/>
      <c r="S87" s="6035" t="s">
        <v>3</v>
      </c>
      <c r="T87" s="6035" t="s">
        <v>18</v>
      </c>
      <c r="U87" s="6035"/>
      <c r="V87" s="2035"/>
      <c r="W87" s="6035" t="s">
        <v>21</v>
      </c>
      <c r="X87" s="6035" t="s">
        <v>3</v>
      </c>
      <c r="Y87" s="6035" t="s">
        <v>27</v>
      </c>
      <c r="Z87" s="6035" t="s">
        <v>28</v>
      </c>
      <c r="AA87" s="2035"/>
      <c r="AB87" s="2035"/>
      <c r="AC87" s="2035"/>
      <c r="AD87" s="2035"/>
      <c r="AE87" s="6035" t="s">
        <v>30</v>
      </c>
      <c r="AF87" s="6033"/>
      <c r="AG87" s="6032"/>
      <c r="AH87" s="3219"/>
      <c r="AI87" s="2837"/>
      <c r="AJ87" s="2994" t="s">
        <v>808</v>
      </c>
      <c r="AK87" s="2809">
        <v>14</v>
      </c>
      <c r="AL87" s="2071" t="s">
        <v>796</v>
      </c>
      <c r="AM87" s="2072">
        <v>44054</v>
      </c>
      <c r="AN87" s="2071">
        <v>10</v>
      </c>
      <c r="AO87" s="2039" t="s">
        <v>35</v>
      </c>
      <c r="AP87" s="2073">
        <v>335</v>
      </c>
      <c r="AQ87" s="2071" t="s">
        <v>78</v>
      </c>
      <c r="AR87" s="3509">
        <v>44060</v>
      </c>
      <c r="AS87" s="2072">
        <v>44055</v>
      </c>
      <c r="AT87" s="2071">
        <v>13640</v>
      </c>
      <c r="AU87" s="2041">
        <v>10000</v>
      </c>
      <c r="AV87" s="2041">
        <f t="shared" si="51"/>
        <v>0</v>
      </c>
      <c r="AW87" s="2045">
        <f t="shared" si="52"/>
        <v>3350</v>
      </c>
      <c r="AX87" s="2045">
        <f>(AW87*0.05)</f>
        <v>167.5</v>
      </c>
      <c r="AY87" s="2150"/>
      <c r="BA87" s="2255" t="s">
        <v>3</v>
      </c>
      <c r="BB87" s="2256" t="s">
        <v>4</v>
      </c>
      <c r="BC87" s="2257" t="s">
        <v>18</v>
      </c>
      <c r="BD87" s="2257" t="s">
        <v>19</v>
      </c>
      <c r="BE87" s="2257" t="s">
        <v>19</v>
      </c>
      <c r="BF87" s="2257" t="s">
        <v>20</v>
      </c>
      <c r="BG87" s="2257" t="s">
        <v>21</v>
      </c>
      <c r="BH87" s="2257" t="s">
        <v>22</v>
      </c>
      <c r="BI87" s="2257" t="s">
        <v>19</v>
      </c>
      <c r="BJ87" s="2257" t="s">
        <v>23</v>
      </c>
      <c r="BK87" s="2257" t="s">
        <v>23</v>
      </c>
      <c r="BL87" s="2257" t="s">
        <v>24</v>
      </c>
      <c r="BM87" s="2257" t="s">
        <v>20</v>
      </c>
      <c r="BN87" s="2257" t="s">
        <v>25</v>
      </c>
      <c r="BO87" s="2257" t="s">
        <v>0</v>
      </c>
      <c r="BP87" s="2257" t="s">
        <v>11</v>
      </c>
      <c r="BQ87" s="2257" t="s">
        <v>26</v>
      </c>
      <c r="BR87" s="2246"/>
      <c r="BS87" s="4592"/>
      <c r="BT87" s="3430"/>
      <c r="BU87" s="2313"/>
      <c r="BV87" s="2313"/>
      <c r="BW87" s="2313"/>
      <c r="BX87" s="2313"/>
      <c r="BY87" s="2313"/>
      <c r="BZ87" s="2313"/>
      <c r="CA87" s="2313"/>
      <c r="CB87" s="2313"/>
      <c r="CC87" s="2313"/>
      <c r="CD87" s="2313"/>
      <c r="CE87" s="2313"/>
      <c r="CF87" s="2313"/>
      <c r="CG87" s="2313"/>
      <c r="CH87" s="2313"/>
      <c r="CI87" s="2282"/>
      <c r="CK87" s="2536"/>
      <c r="CL87" s="2537"/>
      <c r="CM87" s="2538"/>
      <c r="CN87" s="2538"/>
      <c r="CO87" s="2539"/>
      <c r="CP87" s="2538"/>
      <c r="CQ87" s="2538"/>
      <c r="CR87" s="2540"/>
      <c r="CS87" s="2538"/>
      <c r="CT87" s="2541"/>
      <c r="CU87" s="2539"/>
      <c r="CV87" s="2538"/>
      <c r="CW87" s="2540"/>
      <c r="CX87" s="2542"/>
      <c r="CY87" s="2543"/>
      <c r="CZ87" s="2539"/>
      <c r="DA87" s="2542"/>
      <c r="DB87" s="2544"/>
      <c r="DC87" s="2248"/>
      <c r="DD87" s="2248"/>
      <c r="DE87" s="896"/>
      <c r="DF87" s="2607"/>
      <c r="DG87" s="896"/>
      <c r="DH87" s="897"/>
      <c r="DI87" s="896"/>
      <c r="DJ87" s="726"/>
      <c r="DK87" s="898"/>
      <c r="DL87" s="896"/>
      <c r="DM87" s="3702"/>
      <c r="DN87" s="897"/>
      <c r="DO87" s="896"/>
      <c r="DP87" s="727"/>
      <c r="DQ87" s="727"/>
      <c r="DR87" s="725"/>
      <c r="DS87" s="723"/>
      <c r="DT87" s="724"/>
      <c r="DU87" s="720"/>
      <c r="DW87" s="2536"/>
      <c r="DX87" s="2537"/>
      <c r="DY87" s="2538"/>
      <c r="DZ87" s="2538"/>
      <c r="EA87" s="2539"/>
      <c r="EB87" s="2538"/>
      <c r="EC87" s="2538"/>
      <c r="ED87" s="2540"/>
      <c r="EE87" s="2538"/>
      <c r="EF87" s="2541"/>
      <c r="EG87" s="2539"/>
      <c r="EH87" s="2538"/>
      <c r="EI87" s="2540"/>
      <c r="EJ87" s="2542"/>
      <c r="EK87" s="2543"/>
      <c r="EL87" s="2539"/>
      <c r="EM87" s="2542"/>
      <c r="EN87" s="2544"/>
      <c r="EO87" s="2248"/>
      <c r="EP87" s="896"/>
      <c r="EQ87" s="2607"/>
      <c r="ER87" s="896"/>
      <c r="ES87" s="897"/>
      <c r="ET87" s="896"/>
      <c r="EU87" s="726"/>
      <c r="EV87" s="898"/>
      <c r="EW87" s="896"/>
      <c r="EX87" s="899"/>
      <c r="EY87" s="897"/>
      <c r="EZ87" s="896"/>
      <c r="FA87" s="727"/>
      <c r="FB87" s="727"/>
      <c r="FC87" s="725"/>
      <c r="FD87" s="723"/>
      <c r="FE87" s="724"/>
      <c r="FF87" s="720"/>
    </row>
    <row r="88" spans="2:162" ht="15" thickBot="1">
      <c r="K88" s="4997"/>
      <c r="O88" s="2024"/>
      <c r="P88" s="2121" t="s">
        <v>629</v>
      </c>
      <c r="Q88" s="2122" t="s">
        <v>436</v>
      </c>
      <c r="R88" s="2038">
        <v>12</v>
      </c>
      <c r="S88" s="2039">
        <v>6691</v>
      </c>
      <c r="T88" s="2040">
        <v>42891</v>
      </c>
      <c r="U88" s="2041">
        <v>140</v>
      </c>
      <c r="V88" s="2039" t="s">
        <v>35</v>
      </c>
      <c r="W88" s="2042">
        <v>270</v>
      </c>
      <c r="X88" s="2043"/>
      <c r="Y88" s="2044">
        <v>42914</v>
      </c>
      <c r="Z88" s="2040">
        <v>42909</v>
      </c>
      <c r="AA88" s="2039">
        <v>9629</v>
      </c>
      <c r="AB88" s="2041">
        <v>140000</v>
      </c>
      <c r="AC88" s="2041">
        <f>(AB88-U88*1000)</f>
        <v>0</v>
      </c>
      <c r="AD88" s="2045">
        <f>(AB88*W88/1000)</f>
        <v>37800</v>
      </c>
      <c r="AE88" s="2042">
        <f>(AD88*0.05)</f>
        <v>1890</v>
      </c>
      <c r="AF88" s="6047" t="s">
        <v>8</v>
      </c>
      <c r="AG88" s="6032"/>
      <c r="AH88" s="3219"/>
      <c r="AI88" s="2837"/>
      <c r="AJ88" s="2994" t="s">
        <v>808</v>
      </c>
      <c r="AK88" s="2809">
        <v>15</v>
      </c>
      <c r="AL88" s="2071" t="s">
        <v>796</v>
      </c>
      <c r="AM88" s="2072">
        <v>44123</v>
      </c>
      <c r="AN88" s="2071">
        <v>10</v>
      </c>
      <c r="AO88" s="2039" t="s">
        <v>35</v>
      </c>
      <c r="AP88" s="2073">
        <v>335</v>
      </c>
      <c r="AQ88" s="2071" t="s">
        <v>78</v>
      </c>
      <c r="AR88" s="3509">
        <v>44125</v>
      </c>
      <c r="AS88" s="2072">
        <v>44127</v>
      </c>
      <c r="AT88" s="2071">
        <v>14173</v>
      </c>
      <c r="AU88" s="2041">
        <v>10000</v>
      </c>
      <c r="AV88" s="2041">
        <f t="shared" si="51"/>
        <v>0</v>
      </c>
      <c r="AW88" s="2045">
        <f t="shared" si="52"/>
        <v>3350</v>
      </c>
      <c r="AX88" s="2045">
        <f>(AW88*0.05)</f>
        <v>167.5</v>
      </c>
      <c r="AY88" s="2150"/>
      <c r="BA88" s="2258"/>
      <c r="BB88" s="2259"/>
      <c r="BC88" s="2259"/>
      <c r="BD88" s="2260" t="s">
        <v>3</v>
      </c>
      <c r="BE88" s="2260" t="s">
        <v>18</v>
      </c>
      <c r="BF88" s="2260"/>
      <c r="BG88" s="2259"/>
      <c r="BH88" s="2260" t="s">
        <v>21</v>
      </c>
      <c r="BI88" s="2260" t="s">
        <v>3</v>
      </c>
      <c r="BJ88" s="2260" t="s">
        <v>27</v>
      </c>
      <c r="BK88" s="2260" t="s">
        <v>28</v>
      </c>
      <c r="BL88" s="2259"/>
      <c r="BM88" s="2259"/>
      <c r="BN88" s="2259"/>
      <c r="BO88" s="2259"/>
      <c r="BP88" s="2260" t="s">
        <v>30</v>
      </c>
      <c r="BQ88" s="2256"/>
      <c r="BR88" s="2246"/>
      <c r="BS88" s="2386"/>
      <c r="BT88" s="3432"/>
      <c r="BU88" s="2315"/>
      <c r="BV88" s="2315"/>
      <c r="BW88" s="2315"/>
      <c r="BX88" s="2315"/>
      <c r="BY88" s="2315"/>
      <c r="BZ88" s="2315"/>
      <c r="CA88" s="2315"/>
      <c r="CB88" s="2315"/>
      <c r="CC88" s="2315"/>
      <c r="CD88" s="2315"/>
      <c r="CE88" s="2315"/>
      <c r="CF88" s="2315"/>
      <c r="CG88" s="2315"/>
      <c r="CH88" s="2315"/>
      <c r="CI88" s="2318"/>
      <c r="CK88" s="2545"/>
      <c r="CL88" s="2529"/>
      <c r="CM88" s="2546"/>
      <c r="CN88" s="2529"/>
      <c r="CO88" s="2530"/>
      <c r="CP88" s="2547"/>
      <c r="CQ88" s="2529"/>
      <c r="CR88" s="2532"/>
      <c r="CS88" s="2548"/>
      <c r="CT88" s="2549"/>
      <c r="CU88" s="2530"/>
      <c r="CV88" s="2529"/>
      <c r="CW88" s="2532"/>
      <c r="CX88" s="2532"/>
      <c r="CY88" s="2534"/>
      <c r="CZ88" s="2530"/>
      <c r="DA88" s="2532"/>
      <c r="DB88" s="2523"/>
      <c r="DC88" s="2248"/>
      <c r="DD88" s="2248"/>
      <c r="DE88" s="86"/>
      <c r="DF88" s="86"/>
      <c r="DG88" s="86"/>
      <c r="DH88" s="86"/>
      <c r="DI88" s="86"/>
      <c r="DJ88" s="86"/>
      <c r="DK88" s="86"/>
      <c r="DM88" s="4728"/>
      <c r="DN88" s="4145"/>
      <c r="DO88" s="4145"/>
      <c r="DP88" s="4145"/>
      <c r="DQ88" s="4145"/>
      <c r="DR88" s="4730"/>
      <c r="DS88" s="4145"/>
      <c r="DT88" s="4145"/>
      <c r="DU88" s="4145"/>
      <c r="DW88" s="2545"/>
      <c r="DX88" s="2529"/>
      <c r="DY88" s="2546"/>
      <c r="DZ88" s="2529"/>
      <c r="EA88" s="2530"/>
      <c r="EB88" s="2547"/>
      <c r="EC88" s="2529"/>
      <c r="ED88" s="2532"/>
      <c r="EE88" s="2548"/>
      <c r="EF88" s="2549"/>
      <c r="EG88" s="2530"/>
      <c r="EH88" s="2529"/>
      <c r="EI88" s="2532"/>
      <c r="EJ88" s="2532"/>
      <c r="EK88" s="2534"/>
      <c r="EL88" s="2530"/>
      <c r="EM88" s="2532"/>
      <c r="EN88" s="2523"/>
      <c r="EO88" s="2248"/>
    </row>
    <row r="89" spans="2:162">
      <c r="O89" s="2024"/>
      <c r="P89" s="2143" t="s">
        <v>550</v>
      </c>
      <c r="Q89" s="2039" t="s">
        <v>436</v>
      </c>
      <c r="R89" s="2076">
        <v>5</v>
      </c>
      <c r="S89" s="2052" t="s">
        <v>36</v>
      </c>
      <c r="T89" s="2057">
        <v>42892</v>
      </c>
      <c r="U89" s="2055">
        <v>1</v>
      </c>
      <c r="V89" s="2052" t="s">
        <v>35</v>
      </c>
      <c r="W89" s="2058">
        <v>430</v>
      </c>
      <c r="X89" s="2077"/>
      <c r="Y89" s="2078">
        <v>42893</v>
      </c>
      <c r="Z89" s="2057">
        <v>42892</v>
      </c>
      <c r="AA89" s="2052">
        <v>2006</v>
      </c>
      <c r="AB89" s="2055">
        <v>1000</v>
      </c>
      <c r="AC89" s="2055">
        <f>(AB89-U89*1000)</f>
        <v>0</v>
      </c>
      <c r="AD89" s="2056">
        <f>(AB89*W89/1000)</f>
        <v>430</v>
      </c>
      <c r="AE89" s="2058">
        <f>(AD89*0.05)</f>
        <v>21.5</v>
      </c>
      <c r="AF89" s="2622" t="s">
        <v>8</v>
      </c>
      <c r="AG89" s="3219"/>
      <c r="AH89" s="3219"/>
      <c r="AI89" s="2837"/>
      <c r="AJ89" s="2994" t="s">
        <v>808</v>
      </c>
      <c r="AK89" s="2809">
        <v>16</v>
      </c>
      <c r="AL89" s="2071" t="s">
        <v>101</v>
      </c>
      <c r="AM89" s="2072">
        <v>44165</v>
      </c>
      <c r="AN89" s="2071">
        <v>10</v>
      </c>
      <c r="AO89" s="2039" t="s">
        <v>35</v>
      </c>
      <c r="AP89" s="2073">
        <v>355</v>
      </c>
      <c r="AQ89" s="2071" t="s">
        <v>78</v>
      </c>
      <c r="AR89" s="3509">
        <v>44172</v>
      </c>
      <c r="AS89" s="2072">
        <v>44173</v>
      </c>
      <c r="AT89" s="2071">
        <v>14478</v>
      </c>
      <c r="AU89" s="2041">
        <v>10000</v>
      </c>
      <c r="AV89" s="2041">
        <f>(AU89-AN89*1000)</f>
        <v>0</v>
      </c>
      <c r="AW89" s="2045">
        <f>(AU89*AP89/1000)</f>
        <v>3550</v>
      </c>
      <c r="AX89" s="2045">
        <f>(AW89*0.05)</f>
        <v>177.5</v>
      </c>
      <c r="AY89" s="2150"/>
      <c r="BA89" s="2769" t="s">
        <v>583</v>
      </c>
      <c r="BB89" s="2762" t="s">
        <v>99</v>
      </c>
      <c r="BC89" s="2761">
        <v>3</v>
      </c>
      <c r="BD89" s="2762" t="s">
        <v>652</v>
      </c>
      <c r="BE89" s="2763">
        <v>42979</v>
      </c>
      <c r="BF89" s="2764">
        <v>1000</v>
      </c>
      <c r="BG89" s="2762" t="s">
        <v>96</v>
      </c>
      <c r="BH89" s="2325">
        <v>9.6999999999999993</v>
      </c>
      <c r="BI89" s="2765"/>
      <c r="BJ89" s="2766">
        <v>42989</v>
      </c>
      <c r="BK89" s="2763">
        <v>42989</v>
      </c>
      <c r="BL89" s="2767" t="s">
        <v>78</v>
      </c>
      <c r="BM89" s="2768">
        <v>1000</v>
      </c>
      <c r="BN89" s="2325">
        <f t="shared" ref="BN89:BN94" si="58">(BM89-BF89)</f>
        <v>0</v>
      </c>
      <c r="BO89" s="2326">
        <f t="shared" ref="BO89:BO94" si="59">(BM89*BH89)</f>
        <v>9700</v>
      </c>
      <c r="BP89" s="2325">
        <f>(BO89*0.05)</f>
        <v>485</v>
      </c>
      <c r="BQ89" s="2273"/>
      <c r="BR89" s="2246"/>
      <c r="BS89" s="2246"/>
      <c r="BT89" s="2246"/>
      <c r="BU89" s="2246"/>
      <c r="BV89" s="2246"/>
      <c r="BW89" s="2246"/>
      <c r="BX89" s="2246"/>
      <c r="BY89" s="2246"/>
      <c r="BZ89" s="2246"/>
      <c r="CA89" s="2246"/>
      <c r="CB89" s="2246"/>
      <c r="CC89" s="2246"/>
      <c r="CD89" s="2246"/>
      <c r="CE89" s="2246"/>
      <c r="CF89" s="2246"/>
      <c r="CG89" s="2246"/>
      <c r="CH89" s="2246"/>
      <c r="CI89" s="2246"/>
      <c r="CK89" s="2556"/>
      <c r="CL89" s="2557"/>
      <c r="CM89" s="2557"/>
      <c r="CN89" s="2557"/>
      <c r="CO89" s="2557"/>
      <c r="CP89" s="2557"/>
      <c r="CQ89" s="2557"/>
      <c r="CR89" s="2557"/>
      <c r="CS89" s="2557"/>
      <c r="CT89" s="2557"/>
      <c r="CU89" s="2557"/>
      <c r="CV89" s="2557"/>
      <c r="CW89" s="2557"/>
      <c r="CX89" s="2557"/>
      <c r="CY89" s="2557"/>
      <c r="CZ89" s="2557"/>
      <c r="DA89" s="2557"/>
      <c r="DB89" s="2523"/>
      <c r="DC89" s="2248"/>
      <c r="DD89" s="2248"/>
      <c r="DE89" s="86"/>
      <c r="DF89" s="86"/>
      <c r="DG89" s="86"/>
      <c r="DH89" s="86"/>
      <c r="DI89" s="86"/>
      <c r="DJ89" s="86"/>
      <c r="DK89" s="86"/>
      <c r="DM89" s="4728"/>
      <c r="DN89" s="4145"/>
      <c r="DO89" s="4145"/>
      <c r="DP89" s="4145"/>
      <c r="DQ89" s="4145"/>
      <c r="DR89" s="4730"/>
      <c r="DS89" s="4145"/>
      <c r="DT89" s="4145"/>
      <c r="DU89" s="4145"/>
      <c r="DW89" s="2556"/>
      <c r="DX89" s="2557"/>
      <c r="DY89" s="2557"/>
      <c r="DZ89" s="2557"/>
      <c r="EA89" s="2557"/>
      <c r="EB89" s="2557"/>
      <c r="EC89" s="2557"/>
      <c r="ED89" s="2557"/>
      <c r="EE89" s="2557"/>
      <c r="EF89" s="2557"/>
      <c r="EG89" s="2557"/>
      <c r="EH89" s="2557"/>
      <c r="EI89" s="2557"/>
      <c r="EJ89" s="2557"/>
      <c r="EK89" s="2557"/>
      <c r="EL89" s="2557"/>
      <c r="EM89" s="2557"/>
      <c r="EN89" s="2523"/>
      <c r="EO89" s="2248"/>
    </row>
    <row r="90" spans="2:162" ht="15" thickBot="1">
      <c r="O90" s="2024"/>
      <c r="P90" s="2697" t="s">
        <v>550</v>
      </c>
      <c r="Q90" s="2698" t="s">
        <v>436</v>
      </c>
      <c r="R90" s="2699">
        <v>6</v>
      </c>
      <c r="S90" s="2700" t="s">
        <v>36</v>
      </c>
      <c r="T90" s="2701">
        <v>42914</v>
      </c>
      <c r="U90" s="2702">
        <v>3</v>
      </c>
      <c r="V90" s="2700" t="s">
        <v>35</v>
      </c>
      <c r="W90" s="2703">
        <v>383.33</v>
      </c>
      <c r="X90" s="2704"/>
      <c r="Y90" s="2705">
        <v>42916</v>
      </c>
      <c r="Z90" s="2701">
        <v>42916</v>
      </c>
      <c r="AA90" s="2700" t="s">
        <v>78</v>
      </c>
      <c r="AB90" s="2702">
        <v>3000</v>
      </c>
      <c r="AC90" s="2702">
        <f>(AB90-U90*1000)</f>
        <v>0</v>
      </c>
      <c r="AD90" s="2706">
        <v>0</v>
      </c>
      <c r="AE90" s="2703">
        <v>0</v>
      </c>
      <c r="AF90" s="2707" t="s">
        <v>88</v>
      </c>
      <c r="AG90" s="4568"/>
      <c r="AH90" s="2029"/>
      <c r="AI90" s="2837"/>
      <c r="AJ90" s="2994" t="s">
        <v>808</v>
      </c>
      <c r="AK90" s="2809">
        <v>17</v>
      </c>
      <c r="AL90" s="2071" t="s">
        <v>101</v>
      </c>
      <c r="AM90" s="2072">
        <v>44166</v>
      </c>
      <c r="AN90" s="2071">
        <v>15</v>
      </c>
      <c r="AO90" s="2039" t="s">
        <v>35</v>
      </c>
      <c r="AP90" s="2073">
        <v>355</v>
      </c>
      <c r="AQ90" s="2071" t="s">
        <v>78</v>
      </c>
      <c r="AR90" s="3509">
        <v>44182</v>
      </c>
      <c r="AS90" s="2072">
        <v>44182</v>
      </c>
      <c r="AT90" s="2071">
        <v>14739</v>
      </c>
      <c r="AU90" s="2041">
        <v>15000</v>
      </c>
      <c r="AV90" s="2041">
        <f>(AU90-AN90*1000)</f>
        <v>0</v>
      </c>
      <c r="AW90" s="2045">
        <f>(AU90*AP90/1000)</f>
        <v>5325</v>
      </c>
      <c r="AX90" s="2045">
        <f>(AW90*0.05)</f>
        <v>266.25</v>
      </c>
      <c r="AY90" s="2150"/>
      <c r="BA90" s="2779" t="s">
        <v>500</v>
      </c>
      <c r="BB90" s="2780" t="s">
        <v>642</v>
      </c>
      <c r="BC90" s="2781" t="s">
        <v>205</v>
      </c>
      <c r="BD90" s="2780" t="s">
        <v>101</v>
      </c>
      <c r="BE90" s="2782">
        <v>42983</v>
      </c>
      <c r="BF90" s="2780">
        <v>100</v>
      </c>
      <c r="BG90" s="2783" t="s">
        <v>544</v>
      </c>
      <c r="BH90" s="2781">
        <v>70</v>
      </c>
      <c r="BI90" s="2780" t="s">
        <v>78</v>
      </c>
      <c r="BJ90" s="2784">
        <v>42998</v>
      </c>
      <c r="BK90" s="2782">
        <v>42998</v>
      </c>
      <c r="BL90" s="2780" t="s">
        <v>78</v>
      </c>
      <c r="BM90" s="2785">
        <v>100</v>
      </c>
      <c r="BN90" s="2785">
        <f t="shared" si="58"/>
        <v>0</v>
      </c>
      <c r="BO90" s="2786">
        <f t="shared" si="59"/>
        <v>7000</v>
      </c>
      <c r="BP90" s="2787">
        <v>0</v>
      </c>
      <c r="BQ90" s="2282"/>
      <c r="BR90" s="2246"/>
      <c r="BS90" s="2246"/>
      <c r="BT90" s="2246"/>
      <c r="BU90" s="2246"/>
      <c r="BV90" s="2246"/>
      <c r="BW90" s="2246"/>
      <c r="BX90" s="2246"/>
      <c r="BY90" s="2246"/>
      <c r="BZ90" s="2246"/>
      <c r="CA90" s="2246"/>
      <c r="CB90" s="2246"/>
      <c r="CC90" s="2246"/>
      <c r="CD90" s="2246"/>
      <c r="CE90" s="2246"/>
      <c r="CF90" s="2246"/>
      <c r="CG90" s="2246"/>
      <c r="CH90" s="2246"/>
      <c r="CI90" s="2246"/>
      <c r="CK90" s="2559"/>
      <c r="CL90" s="2560"/>
      <c r="CM90" s="2560"/>
      <c r="CN90" s="2560"/>
      <c r="CO90" s="2560"/>
      <c r="CP90" s="2560"/>
      <c r="CQ90" s="2560"/>
      <c r="CR90" s="2560"/>
      <c r="CS90" s="2560"/>
      <c r="CT90" s="2560"/>
      <c r="CU90" s="2560"/>
      <c r="CV90" s="2560"/>
      <c r="CW90" s="2560"/>
      <c r="CX90" s="2560"/>
      <c r="CY90" s="2871">
        <f>SUM(CY81:CY89)</f>
        <v>41512.5</v>
      </c>
      <c r="CZ90" s="2872"/>
      <c r="DA90" s="2594">
        <f>SUM(DA81:DA89)</f>
        <v>1245.375</v>
      </c>
      <c r="DB90" s="2562"/>
      <c r="DC90" s="2248"/>
      <c r="DD90" s="2248"/>
      <c r="DE90" s="86"/>
      <c r="DF90" s="86"/>
      <c r="DG90" s="86"/>
      <c r="DH90" s="86"/>
      <c r="DI90" s="86"/>
      <c r="DJ90" s="86"/>
      <c r="DK90" s="86"/>
      <c r="DM90" s="4728"/>
      <c r="DN90" s="4145"/>
      <c r="DO90" s="4145"/>
      <c r="DP90" s="4145"/>
      <c r="DQ90" s="4145"/>
      <c r="DR90" s="4730"/>
      <c r="DS90" s="4145"/>
      <c r="DT90" s="4145"/>
      <c r="DU90" s="4145"/>
      <c r="DW90" s="2559"/>
      <c r="DX90" s="2560"/>
      <c r="DY90" s="2560"/>
      <c r="DZ90" s="2560"/>
      <c r="EA90" s="2560"/>
      <c r="EB90" s="2560"/>
      <c r="EC90" s="2560"/>
      <c r="ED90" s="2560"/>
      <c r="EE90" s="2560"/>
      <c r="EF90" s="2560"/>
      <c r="EG90" s="2560"/>
      <c r="EH90" s="2560"/>
      <c r="EI90" s="2560"/>
      <c r="EJ90" s="2560"/>
      <c r="EK90" s="2871">
        <f>SUM(EK81:EK89)</f>
        <v>0</v>
      </c>
      <c r="EL90" s="2872"/>
      <c r="EM90" s="2594">
        <f>SUM(EM81:EM89)</f>
        <v>0</v>
      </c>
      <c r="EN90" s="2562"/>
      <c r="EO90" s="2248"/>
    </row>
    <row r="91" spans="2:162" ht="24" thickBot="1">
      <c r="O91" s="2024"/>
      <c r="P91" s="2143" t="s">
        <v>550</v>
      </c>
      <c r="Q91" s="2039" t="s">
        <v>436</v>
      </c>
      <c r="R91" s="2038">
        <v>7</v>
      </c>
      <c r="S91" s="2039" t="s">
        <v>36</v>
      </c>
      <c r="T91" s="2040">
        <v>42914</v>
      </c>
      <c r="U91" s="2041">
        <v>1</v>
      </c>
      <c r="V91" s="2039" t="s">
        <v>35</v>
      </c>
      <c r="W91" s="2042">
        <v>430</v>
      </c>
      <c r="X91" s="2043"/>
      <c r="Y91" s="2044">
        <v>42916</v>
      </c>
      <c r="Z91" s="2040">
        <v>42915</v>
      </c>
      <c r="AA91" s="2039">
        <v>2052</v>
      </c>
      <c r="AB91" s="2041">
        <v>1000</v>
      </c>
      <c r="AC91" s="2041">
        <f>(AB91-U91*1000)</f>
        <v>0</v>
      </c>
      <c r="AD91" s="2045">
        <f>(AB91*W91/1000)</f>
        <v>430</v>
      </c>
      <c r="AE91" s="2042">
        <f>(AD91*0.05)</f>
        <v>21.5</v>
      </c>
      <c r="AF91" s="2059" t="s">
        <v>8</v>
      </c>
      <c r="AG91" s="2029"/>
      <c r="AH91" s="2029"/>
      <c r="AI91" s="2837"/>
      <c r="AJ91" s="3077"/>
      <c r="AK91" s="2091"/>
      <c r="AL91" s="2091"/>
      <c r="AM91" s="2091"/>
      <c r="AN91" s="2091"/>
      <c r="AO91" s="2091"/>
      <c r="AP91" s="2091"/>
      <c r="AQ91" s="2091"/>
      <c r="AR91" s="2091"/>
      <c r="AS91" s="2091"/>
      <c r="AT91" s="2091"/>
      <c r="AU91" s="2091"/>
      <c r="AV91" s="2091"/>
      <c r="AW91" s="2091"/>
      <c r="AX91" s="2091"/>
      <c r="AY91" s="2150"/>
      <c r="BA91" s="2770" t="s">
        <v>653</v>
      </c>
      <c r="BB91" s="2291" t="s">
        <v>655</v>
      </c>
      <c r="BC91" s="2773">
        <v>1</v>
      </c>
      <c r="BD91" s="2328" t="s">
        <v>55</v>
      </c>
      <c r="BE91" s="2329">
        <v>42984</v>
      </c>
      <c r="BF91" s="2753">
        <v>110</v>
      </c>
      <c r="BG91" s="2351" t="s">
        <v>96</v>
      </c>
      <c r="BH91" s="2330">
        <v>9.4</v>
      </c>
      <c r="BI91" s="2328"/>
      <c r="BJ91" s="2771">
        <v>43003</v>
      </c>
      <c r="BK91" s="2329">
        <v>43003</v>
      </c>
      <c r="BL91" s="2328" t="s">
        <v>78</v>
      </c>
      <c r="BM91" s="2772">
        <v>110</v>
      </c>
      <c r="BN91" s="2332">
        <f t="shared" si="58"/>
        <v>0</v>
      </c>
      <c r="BO91" s="2333">
        <f t="shared" si="59"/>
        <v>1034</v>
      </c>
      <c r="BP91" s="2332">
        <f>(BO91*0.05)</f>
        <v>51.7</v>
      </c>
      <c r="BQ91" s="2282"/>
      <c r="BR91" s="2246"/>
      <c r="BS91" s="2246"/>
      <c r="BT91" s="3948" t="s">
        <v>584</v>
      </c>
      <c r="BU91" s="2246"/>
      <c r="BV91" s="2246" t="s">
        <v>220</v>
      </c>
      <c r="BW91" s="2246"/>
      <c r="BX91" s="2361"/>
      <c r="BY91" s="2246"/>
      <c r="BZ91" s="2246"/>
      <c r="CA91" s="2246"/>
      <c r="CB91" s="2246" t="s">
        <v>632</v>
      </c>
      <c r="CC91" s="2246" t="s">
        <v>723</v>
      </c>
      <c r="CD91" s="2246"/>
      <c r="CE91" s="2246"/>
      <c r="CF91" s="2246"/>
      <c r="CG91" s="2246"/>
      <c r="CH91" s="2246"/>
      <c r="CI91" s="2246"/>
      <c r="CK91" s="2248"/>
      <c r="CL91" s="2248"/>
      <c r="CM91" s="2248"/>
      <c r="CN91" s="2248"/>
      <c r="CO91" s="2248"/>
      <c r="CP91" s="2248"/>
      <c r="CQ91" s="2248"/>
      <c r="CR91" s="2248"/>
      <c r="CS91" s="2248"/>
      <c r="CT91" s="2248"/>
      <c r="CU91" s="2248"/>
      <c r="CV91" s="2248"/>
      <c r="CW91" s="2248"/>
      <c r="CX91" s="2248"/>
      <c r="CY91" s="2248"/>
      <c r="CZ91" s="2248"/>
      <c r="DA91" s="2248"/>
      <c r="DB91" s="2248"/>
      <c r="DC91" s="2248"/>
      <c r="DD91" s="2248"/>
      <c r="DE91" s="86"/>
      <c r="DF91" s="86"/>
      <c r="DG91" s="86"/>
      <c r="DH91" s="86"/>
      <c r="DI91" s="86"/>
      <c r="DJ91" s="86"/>
      <c r="DK91" s="86"/>
      <c r="DM91" s="4728"/>
      <c r="DN91" s="4145"/>
      <c r="DO91" s="4145"/>
      <c r="DP91" s="4145"/>
      <c r="DQ91" s="4145"/>
      <c r="DR91" s="4730"/>
      <c r="DS91" s="4145"/>
      <c r="DT91" s="4145"/>
      <c r="DU91" s="4145"/>
    </row>
    <row r="92" spans="2:162" ht="18.600000000000001" thickBot="1">
      <c r="O92" s="2024"/>
      <c r="P92" s="2117"/>
      <c r="Q92" s="2096"/>
      <c r="R92" s="2097"/>
      <c r="S92" s="2098"/>
      <c r="T92" s="2099"/>
      <c r="U92" s="2098"/>
      <c r="V92" s="2100"/>
      <c r="W92" s="2101"/>
      <c r="X92" s="2098"/>
      <c r="Y92" s="2102"/>
      <c r="Z92" s="2099"/>
      <c r="AA92" s="2098"/>
      <c r="AB92" s="2103"/>
      <c r="AC92" s="2103"/>
      <c r="AD92" s="2104"/>
      <c r="AE92" s="2106"/>
      <c r="AF92" s="2059"/>
      <c r="AG92" s="2029"/>
      <c r="AH92" s="2029"/>
      <c r="AI92" s="2837"/>
      <c r="AJ92" s="3077"/>
      <c r="AK92" s="2091"/>
      <c r="AL92" s="2091"/>
      <c r="AM92" s="2091"/>
      <c r="AN92" s="2091"/>
      <c r="AO92" s="2091"/>
      <c r="AP92" s="2091"/>
      <c r="AQ92" s="2091"/>
      <c r="AR92" s="2091"/>
      <c r="AS92" s="2091"/>
      <c r="AT92" s="2091"/>
      <c r="AU92" s="2091"/>
      <c r="AV92" s="2091"/>
      <c r="AW92" s="2091"/>
      <c r="AX92" s="2091"/>
      <c r="AY92" s="2150"/>
      <c r="BA92" s="2770" t="s">
        <v>500</v>
      </c>
      <c r="BB92" s="2290" t="s">
        <v>543</v>
      </c>
      <c r="BC92" s="2773">
        <v>7</v>
      </c>
      <c r="BD92" s="2328" t="s">
        <v>101</v>
      </c>
      <c r="BE92" s="2329">
        <v>42989</v>
      </c>
      <c r="BF92" s="2328">
        <v>100</v>
      </c>
      <c r="BG92" s="2351" t="s">
        <v>544</v>
      </c>
      <c r="BH92" s="2330">
        <v>52.9</v>
      </c>
      <c r="BI92" s="2328" t="s">
        <v>78</v>
      </c>
      <c r="BJ92" s="2331">
        <v>42998</v>
      </c>
      <c r="BK92" s="2329">
        <v>42998</v>
      </c>
      <c r="BL92" s="2328" t="s">
        <v>78</v>
      </c>
      <c r="BM92" s="2753">
        <v>100</v>
      </c>
      <c r="BN92" s="2753">
        <f t="shared" si="58"/>
        <v>0</v>
      </c>
      <c r="BO92" s="2333">
        <f t="shared" si="59"/>
        <v>5290</v>
      </c>
      <c r="BP92" s="2332">
        <f>(BO92*0.05)</f>
        <v>264.5</v>
      </c>
      <c r="BQ92" s="2282"/>
      <c r="BR92" s="2246"/>
      <c r="BS92" s="3034"/>
      <c r="BT92" s="3028"/>
      <c r="BU92" s="2363"/>
      <c r="BV92" s="2364" t="s">
        <v>14</v>
      </c>
      <c r="BW92" s="2364" t="s">
        <v>12</v>
      </c>
      <c r="BX92" s="2364"/>
      <c r="BY92" s="2365"/>
      <c r="BZ92" s="2364" t="s">
        <v>15</v>
      </c>
      <c r="CA92" s="2364" t="s">
        <v>16</v>
      </c>
      <c r="CB92" s="2364" t="s">
        <v>12</v>
      </c>
      <c r="CC92" s="2364" t="s">
        <v>12</v>
      </c>
      <c r="CD92" s="2365"/>
      <c r="CE92" s="2365"/>
      <c r="CF92" s="2365"/>
      <c r="CG92" s="2365"/>
      <c r="CH92" s="2364" t="s">
        <v>17</v>
      </c>
      <c r="CI92" s="2366"/>
      <c r="CK92" s="2488" t="s">
        <v>708</v>
      </c>
      <c r="CL92" s="2248"/>
      <c r="CM92" s="2248"/>
      <c r="CN92" s="2248"/>
      <c r="CO92" s="2248"/>
      <c r="CP92" s="2248"/>
      <c r="CQ92" s="2248"/>
      <c r="CR92" s="2248"/>
      <c r="CS92" s="2248"/>
      <c r="CT92" s="2248"/>
      <c r="CU92" s="2248"/>
      <c r="CV92" s="2248"/>
      <c r="CW92" s="2248"/>
      <c r="CX92" s="2248"/>
      <c r="CY92" s="2248"/>
      <c r="CZ92" s="2248"/>
      <c r="DA92" s="2248"/>
      <c r="DB92" s="2248"/>
      <c r="DC92" s="2248"/>
      <c r="DD92" s="2248"/>
      <c r="DE92" s="86"/>
      <c r="DF92" s="86"/>
      <c r="DG92" s="86"/>
      <c r="DH92" s="86"/>
      <c r="DI92" s="86"/>
      <c r="DJ92" s="86"/>
      <c r="DK92" s="86"/>
      <c r="DM92" s="4728"/>
      <c r="DN92" s="4145"/>
      <c r="DO92" s="4145"/>
      <c r="DP92" s="4145"/>
      <c r="DQ92" s="4145"/>
      <c r="DR92" s="4730"/>
      <c r="DS92" s="4145"/>
      <c r="DT92" s="4145"/>
      <c r="DU92" s="4145"/>
    </row>
    <row r="93" spans="2:162" ht="15" thickBot="1">
      <c r="O93" s="2024"/>
      <c r="P93" s="2666"/>
      <c r="Q93" s="2083"/>
      <c r="R93" s="2083"/>
      <c r="S93" s="2083"/>
      <c r="T93" s="2083"/>
      <c r="U93" s="2084"/>
      <c r="V93" s="2085"/>
      <c r="W93" s="2085"/>
      <c r="X93" s="2085"/>
      <c r="Y93" s="2089"/>
      <c r="Z93" s="2085"/>
      <c r="AA93" s="2086"/>
      <c r="AB93" s="2087"/>
      <c r="AC93" s="2085"/>
      <c r="AD93" s="2088">
        <f>SUM(AD88:AD92)</f>
        <v>38660</v>
      </c>
      <c r="AE93" s="2088">
        <f>(AD93*0.05)</f>
        <v>1933</v>
      </c>
      <c r="AF93" s="2090"/>
      <c r="AG93" s="3220"/>
      <c r="AH93" s="2029"/>
      <c r="AI93" s="2837"/>
      <c r="AJ93" s="3077"/>
      <c r="AK93" s="2091"/>
      <c r="AL93" s="2091"/>
      <c r="AM93" s="2091"/>
      <c r="AN93" s="2091"/>
      <c r="AO93" s="2091"/>
      <c r="AP93" s="2091"/>
      <c r="AQ93" s="2091"/>
      <c r="AR93" s="2091"/>
      <c r="AS93" s="2091"/>
      <c r="AT93" s="2091"/>
      <c r="AU93" s="2091"/>
      <c r="AV93" s="2091"/>
      <c r="AW93" s="2091"/>
      <c r="AX93" s="2091"/>
      <c r="AY93" s="2150"/>
      <c r="BA93" s="2807" t="s">
        <v>640</v>
      </c>
      <c r="BB93" s="2275" t="s">
        <v>99</v>
      </c>
      <c r="BC93" s="2439">
        <v>3</v>
      </c>
      <c r="BD93" s="2439">
        <v>43488</v>
      </c>
      <c r="BE93" s="2440">
        <v>42990</v>
      </c>
      <c r="BF93" s="2469">
        <v>500</v>
      </c>
      <c r="BG93" s="2275" t="s">
        <v>96</v>
      </c>
      <c r="BH93" s="2441">
        <v>8.6999999999999993</v>
      </c>
      <c r="BI93" s="2439"/>
      <c r="BJ93" s="2810">
        <v>43000</v>
      </c>
      <c r="BK93" s="2440">
        <v>42998</v>
      </c>
      <c r="BL93" s="2439">
        <v>48576</v>
      </c>
      <c r="BM93" s="2347">
        <v>507.22</v>
      </c>
      <c r="BN93" s="2347">
        <f t="shared" si="58"/>
        <v>7.2200000000000273</v>
      </c>
      <c r="BO93" s="2348">
        <f t="shared" si="59"/>
        <v>4412.8140000000003</v>
      </c>
      <c r="BP93" s="2347">
        <f>(BO93*0.035)</f>
        <v>154.44849000000002</v>
      </c>
      <c r="BQ93" s="2306"/>
      <c r="BR93" s="2246"/>
      <c r="BS93" s="2349"/>
      <c r="BT93" s="3029" t="s">
        <v>4</v>
      </c>
      <c r="BU93" s="2368" t="s">
        <v>18</v>
      </c>
      <c r="BV93" s="2256" t="s">
        <v>19</v>
      </c>
      <c r="BW93" s="2256" t="s">
        <v>19</v>
      </c>
      <c r="BX93" s="2256" t="s">
        <v>20</v>
      </c>
      <c r="BY93" s="2256" t="s">
        <v>21</v>
      </c>
      <c r="BZ93" s="2256" t="s">
        <v>22</v>
      </c>
      <c r="CA93" s="2256" t="s">
        <v>19</v>
      </c>
      <c r="CB93" s="2256" t="s">
        <v>23</v>
      </c>
      <c r="CC93" s="2256" t="s">
        <v>23</v>
      </c>
      <c r="CD93" s="2256" t="s">
        <v>24</v>
      </c>
      <c r="CE93" s="2256" t="s">
        <v>20</v>
      </c>
      <c r="CF93" s="2256" t="s">
        <v>25</v>
      </c>
      <c r="CG93" s="2256" t="s">
        <v>0</v>
      </c>
      <c r="CH93" s="2256" t="s">
        <v>11</v>
      </c>
      <c r="CI93" s="2369" t="s">
        <v>26</v>
      </c>
      <c r="CK93" s="2490"/>
      <c r="CL93" s="2491"/>
      <c r="CM93" s="2491"/>
      <c r="CN93" s="2492" t="s">
        <v>14</v>
      </c>
      <c r="CO93" s="2492" t="s">
        <v>12</v>
      </c>
      <c r="CP93" s="2492"/>
      <c r="CQ93" s="2491"/>
      <c r="CR93" s="2492" t="s">
        <v>15</v>
      </c>
      <c r="CS93" s="2492" t="s">
        <v>16</v>
      </c>
      <c r="CT93" s="2492" t="s">
        <v>12</v>
      </c>
      <c r="CU93" s="2492" t="s">
        <v>12</v>
      </c>
      <c r="CV93" s="2491"/>
      <c r="CW93" s="2491"/>
      <c r="CX93" s="2491"/>
      <c r="CY93" s="2491"/>
      <c r="CZ93" s="2492" t="s">
        <v>12</v>
      </c>
      <c r="DA93" s="2492" t="s">
        <v>17</v>
      </c>
      <c r="DB93" s="2493"/>
      <c r="DC93" s="2248"/>
      <c r="DD93" s="2248"/>
      <c r="DE93" s="86"/>
      <c r="DF93" s="86"/>
      <c r="DG93" s="86"/>
      <c r="DH93" s="86"/>
      <c r="DI93" s="86"/>
      <c r="DJ93" s="86"/>
      <c r="DK93" s="86"/>
      <c r="DM93" s="4728"/>
      <c r="DN93" s="4145"/>
      <c r="DO93" s="4145"/>
      <c r="DP93" s="4145"/>
      <c r="DQ93" s="4145"/>
      <c r="DR93" s="4730"/>
      <c r="DS93" s="4145"/>
      <c r="DT93" s="4145"/>
      <c r="DU93" s="4145"/>
    </row>
    <row r="94" spans="2:162" ht="15" thickBot="1">
      <c r="O94" s="2024"/>
      <c r="P94" s="2024"/>
      <c r="Q94" s="2024"/>
      <c r="R94" s="2024"/>
      <c r="S94" s="2024"/>
      <c r="T94" s="2024"/>
      <c r="U94" s="2024"/>
      <c r="V94" s="2024"/>
      <c r="W94" s="2024"/>
      <c r="X94" s="2024"/>
      <c r="Y94" s="3602"/>
      <c r="Z94" s="2024"/>
      <c r="AA94" s="2024"/>
      <c r="AB94" s="2024"/>
      <c r="AC94" s="2024"/>
      <c r="AD94" s="2024"/>
      <c r="AE94" s="2024"/>
      <c r="AF94" s="3227"/>
      <c r="AG94" s="3227"/>
      <c r="AH94" s="2029"/>
      <c r="AI94" s="2837"/>
      <c r="AJ94" s="3077"/>
      <c r="AK94" s="2091"/>
      <c r="AL94" s="2091"/>
      <c r="AM94" s="2091"/>
      <c r="AN94" s="2091"/>
      <c r="AO94" s="2091"/>
      <c r="AP94" s="2091"/>
      <c r="AQ94" s="2091"/>
      <c r="AR94" s="2091"/>
      <c r="AS94" s="2091"/>
      <c r="AT94" s="2091"/>
      <c r="AU94" s="2091"/>
      <c r="AV94" s="2091"/>
      <c r="AW94" s="2091"/>
      <c r="AX94" s="2091"/>
      <c r="AY94" s="2150"/>
      <c r="BA94" s="2467" t="s">
        <v>656</v>
      </c>
      <c r="BB94" s="2285" t="s">
        <v>99</v>
      </c>
      <c r="BC94" s="2276">
        <v>1</v>
      </c>
      <c r="BD94" s="2276" t="s">
        <v>36</v>
      </c>
      <c r="BE94" s="2277">
        <v>42995</v>
      </c>
      <c r="BF94" s="2276">
        <v>500</v>
      </c>
      <c r="BG94" s="2276" t="s">
        <v>96</v>
      </c>
      <c r="BH94" s="2278">
        <v>8.6999999999999993</v>
      </c>
      <c r="BI94" s="2276"/>
      <c r="BJ94" s="2279">
        <v>42998</v>
      </c>
      <c r="BK94" s="2277">
        <v>43000</v>
      </c>
      <c r="BL94" s="2276">
        <v>48618</v>
      </c>
      <c r="BM94" s="2278">
        <v>504</v>
      </c>
      <c r="BN94" s="2280">
        <f t="shared" si="58"/>
        <v>4</v>
      </c>
      <c r="BO94" s="2281">
        <f t="shared" si="59"/>
        <v>4384.7999999999993</v>
      </c>
      <c r="BP94" s="2280">
        <f>(BO94*0.05)</f>
        <v>219.23999999999998</v>
      </c>
      <c r="BQ94" s="2282"/>
      <c r="BR94" s="2246"/>
      <c r="BS94" s="2349"/>
      <c r="BT94" s="3030"/>
      <c r="BU94" s="2371"/>
      <c r="BV94" s="2256" t="s">
        <v>3</v>
      </c>
      <c r="BW94" s="2256" t="s">
        <v>18</v>
      </c>
      <c r="BX94" s="2256"/>
      <c r="BY94" s="2372"/>
      <c r="BZ94" s="2256" t="s">
        <v>21</v>
      </c>
      <c r="CA94" s="2256" t="s">
        <v>3</v>
      </c>
      <c r="CB94" s="2256" t="s">
        <v>27</v>
      </c>
      <c r="CC94" s="2256" t="s">
        <v>28</v>
      </c>
      <c r="CD94" s="2372"/>
      <c r="CE94" s="2372"/>
      <c r="CF94" s="2372"/>
      <c r="CG94" s="2372"/>
      <c r="CH94" s="2256" t="s">
        <v>30</v>
      </c>
      <c r="CI94" s="2369"/>
      <c r="CK94" s="2499" t="s">
        <v>3</v>
      </c>
      <c r="CL94" s="2500" t="s">
        <v>4</v>
      </c>
      <c r="CM94" s="2501" t="s">
        <v>18</v>
      </c>
      <c r="CN94" s="2501" t="s">
        <v>19</v>
      </c>
      <c r="CO94" s="2501" t="s">
        <v>19</v>
      </c>
      <c r="CP94" s="2501" t="s">
        <v>20</v>
      </c>
      <c r="CQ94" s="2501" t="s">
        <v>21</v>
      </c>
      <c r="CR94" s="2501" t="s">
        <v>22</v>
      </c>
      <c r="CS94" s="2501" t="s">
        <v>19</v>
      </c>
      <c r="CT94" s="2501" t="s">
        <v>23</v>
      </c>
      <c r="CU94" s="2501" t="s">
        <v>23</v>
      </c>
      <c r="CV94" s="2501" t="s">
        <v>24</v>
      </c>
      <c r="CW94" s="2501" t="s">
        <v>20</v>
      </c>
      <c r="CX94" s="2501" t="s">
        <v>25</v>
      </c>
      <c r="CY94" s="2501" t="s">
        <v>0</v>
      </c>
      <c r="CZ94" s="2501" t="s">
        <v>11</v>
      </c>
      <c r="DA94" s="2501" t="s">
        <v>11</v>
      </c>
      <c r="DB94" s="2501" t="s">
        <v>26</v>
      </c>
      <c r="DC94" s="2248"/>
      <c r="DD94" s="2248"/>
      <c r="DE94" s="86"/>
      <c r="DF94" s="86"/>
      <c r="DG94" s="86"/>
      <c r="DH94" s="86"/>
      <c r="DI94" s="86"/>
      <c r="DJ94" s="86"/>
      <c r="DK94" s="86"/>
      <c r="DM94" s="4728"/>
      <c r="DN94" s="4145"/>
      <c r="DO94" s="4145"/>
      <c r="DP94" s="4145"/>
      <c r="DQ94" s="4145"/>
      <c r="DR94" s="4730"/>
      <c r="DS94" s="4145"/>
      <c r="DT94" s="4145"/>
      <c r="DU94" s="4145"/>
    </row>
    <row r="95" spans="2:162" ht="24" thickBot="1">
      <c r="O95" s="2024"/>
      <c r="P95" s="2028" t="s">
        <v>566</v>
      </c>
      <c r="Q95" s="2024"/>
      <c r="R95" s="2024"/>
      <c r="S95" s="2024"/>
      <c r="T95" s="2024"/>
      <c r="U95" s="2024"/>
      <c r="V95" s="2024"/>
      <c r="W95" s="2024"/>
      <c r="X95" s="2024"/>
      <c r="Y95" s="3602"/>
      <c r="Z95" s="2024"/>
      <c r="AA95" s="2024"/>
      <c r="AB95" s="2024"/>
      <c r="AC95" s="2024"/>
      <c r="AD95" s="2024"/>
      <c r="AE95" s="2024"/>
      <c r="AF95" s="2029"/>
      <c r="AG95" s="2029"/>
      <c r="AH95" s="2029"/>
      <c r="AI95" s="2837"/>
      <c r="AJ95" s="3077"/>
      <c r="AK95" s="2091"/>
      <c r="AL95" s="2091"/>
      <c r="AM95" s="2091"/>
      <c r="AN95" s="2091"/>
      <c r="AO95" s="2091"/>
      <c r="AP95" s="2091"/>
      <c r="AQ95" s="2091"/>
      <c r="AR95" s="2091"/>
      <c r="AS95" s="2091"/>
      <c r="AT95" s="2091"/>
      <c r="AU95" s="2091"/>
      <c r="AV95" s="2091"/>
      <c r="AW95" s="2091"/>
      <c r="AX95" s="2091"/>
      <c r="AY95" s="2150"/>
      <c r="BA95" s="2718"/>
      <c r="BB95" s="2313"/>
      <c r="BC95" s="2774"/>
      <c r="BD95" s="2313"/>
      <c r="BE95" s="2313"/>
      <c r="BF95" s="2313"/>
      <c r="BG95" s="2313"/>
      <c r="BH95" s="2313"/>
      <c r="BI95" s="2313"/>
      <c r="BJ95" s="2313"/>
      <c r="BK95" s="2313"/>
      <c r="BL95" s="2313"/>
      <c r="BM95" s="2313"/>
      <c r="BN95" s="2313"/>
      <c r="BO95" s="2313"/>
      <c r="BP95" s="2313"/>
      <c r="BQ95" s="2282"/>
      <c r="BR95" s="2246"/>
      <c r="BS95" s="3036"/>
      <c r="BT95" s="2413" t="s">
        <v>99</v>
      </c>
      <c r="BU95" s="2409">
        <v>1</v>
      </c>
      <c r="BV95" s="2266" t="s">
        <v>78</v>
      </c>
      <c r="BW95" s="2272">
        <v>42824</v>
      </c>
      <c r="BX95" s="2410">
        <v>1000</v>
      </c>
      <c r="BY95" s="2266" t="s">
        <v>96</v>
      </c>
      <c r="BZ95" s="2270">
        <v>9.6999999999999993</v>
      </c>
      <c r="CA95" s="2411"/>
      <c r="CB95" s="2412">
        <v>42830</v>
      </c>
      <c r="CC95" s="2272">
        <v>42830</v>
      </c>
      <c r="CD95" s="2413">
        <v>46764</v>
      </c>
      <c r="CE95" s="2270">
        <v>272.3</v>
      </c>
      <c r="CF95" s="2270">
        <f>(CE95-BX95)</f>
        <v>-727.7</v>
      </c>
      <c r="CG95" s="2271">
        <f>(CE95*BZ95)</f>
        <v>2641.31</v>
      </c>
      <c r="CH95" s="2270">
        <f>(CG95*0.06)</f>
        <v>158.4786</v>
      </c>
      <c r="CI95" s="2389"/>
      <c r="CK95" s="2505"/>
      <c r="CL95" s="2506"/>
      <c r="CM95" s="2506"/>
      <c r="CN95" s="2507" t="s">
        <v>3</v>
      </c>
      <c r="CO95" s="2507" t="s">
        <v>18</v>
      </c>
      <c r="CP95" s="2507"/>
      <c r="CQ95" s="2506"/>
      <c r="CR95" s="2507" t="s">
        <v>21</v>
      </c>
      <c r="CS95" s="2507" t="s">
        <v>3</v>
      </c>
      <c r="CT95" s="2507" t="s">
        <v>27</v>
      </c>
      <c r="CU95" s="2507" t="s">
        <v>28</v>
      </c>
      <c r="CV95" s="2506"/>
      <c r="CW95" s="2506"/>
      <c r="CX95" s="2506"/>
      <c r="CY95" s="2506"/>
      <c r="CZ95" s="2507" t="s">
        <v>33</v>
      </c>
      <c r="DA95" s="2507" t="s">
        <v>30</v>
      </c>
      <c r="DB95" s="2500"/>
      <c r="DC95" s="2248"/>
      <c r="DD95" s="2248"/>
      <c r="DE95" s="808"/>
      <c r="DF95" s="86"/>
      <c r="DG95" s="86"/>
      <c r="DH95" s="86"/>
      <c r="DI95" s="86"/>
      <c r="DJ95" s="86"/>
      <c r="DK95" s="1481"/>
      <c r="DM95" s="4728"/>
      <c r="DN95" s="4145"/>
      <c r="DO95" s="4145"/>
      <c r="DP95" s="4145"/>
      <c r="DQ95" s="4145"/>
      <c r="DR95" s="4730"/>
      <c r="DS95" s="4145"/>
      <c r="DT95" s="4145"/>
      <c r="DU95" s="4145"/>
    </row>
    <row r="96" spans="2:162" ht="15" thickBot="1">
      <c r="O96" s="2024"/>
      <c r="P96" s="2030"/>
      <c r="Q96" s="2031"/>
      <c r="R96" s="2031"/>
      <c r="S96" s="6040" t="s">
        <v>14</v>
      </c>
      <c r="T96" s="6040" t="s">
        <v>12</v>
      </c>
      <c r="U96" s="6040"/>
      <c r="V96" s="2031"/>
      <c r="W96" s="6040" t="s">
        <v>15</v>
      </c>
      <c r="X96" s="6040" t="s">
        <v>16</v>
      </c>
      <c r="Y96" s="6040" t="s">
        <v>12</v>
      </c>
      <c r="Z96" s="6040" t="s">
        <v>12</v>
      </c>
      <c r="AA96" s="2031"/>
      <c r="AB96" s="2031"/>
      <c r="AC96" s="2031"/>
      <c r="AD96" s="2031"/>
      <c r="AE96" s="6040" t="s">
        <v>17</v>
      </c>
      <c r="AF96" s="6040"/>
      <c r="AG96" s="6032"/>
      <c r="AH96" s="3219"/>
      <c r="AI96" s="2837"/>
      <c r="AJ96" s="3077"/>
      <c r="AK96" s="2091"/>
      <c r="AL96" s="2091"/>
      <c r="AM96" s="2091"/>
      <c r="AN96" s="2091"/>
      <c r="AO96" s="2091"/>
      <c r="AP96" s="2091"/>
      <c r="AQ96" s="2091"/>
      <c r="AR96" s="2091"/>
      <c r="AS96" s="2091"/>
      <c r="AT96" s="2091"/>
      <c r="AU96" s="2091"/>
      <c r="AV96" s="2091"/>
      <c r="AW96" s="2091"/>
      <c r="AX96" s="2091"/>
      <c r="AY96" s="2150"/>
      <c r="BA96" s="2720"/>
      <c r="BB96" s="2315"/>
      <c r="BC96" s="2775"/>
      <c r="BD96" s="2315"/>
      <c r="BE96" s="2315"/>
      <c r="BF96" s="2315"/>
      <c r="BG96" s="2315"/>
      <c r="BH96" s="2315"/>
      <c r="BI96" s="2315"/>
      <c r="BJ96" s="2315"/>
      <c r="BK96" s="2315"/>
      <c r="BL96" s="2315"/>
      <c r="BM96" s="2315"/>
      <c r="BN96" s="2315"/>
      <c r="BO96" s="2686">
        <f>SUM(BO89:BO95)</f>
        <v>31821.613999999998</v>
      </c>
      <c r="BP96" s="2686">
        <f>SUM(BP89:BP95)</f>
        <v>1174.88849</v>
      </c>
      <c r="BQ96" s="2318"/>
      <c r="BR96" s="2246"/>
      <c r="BS96" s="2385"/>
      <c r="BT96" s="3717"/>
      <c r="BU96" s="2308"/>
      <c r="BV96" s="2291"/>
      <c r="BW96" s="2292"/>
      <c r="BX96" s="2621">
        <v>727.7</v>
      </c>
      <c r="BY96" s="2285" t="s">
        <v>96</v>
      </c>
      <c r="BZ96" s="2280">
        <v>9.6999999999999993</v>
      </c>
      <c r="CA96" s="2343"/>
      <c r="CB96" s="2344">
        <v>42830</v>
      </c>
      <c r="CC96" s="2287">
        <v>42842</v>
      </c>
      <c r="CD96" s="2345">
        <v>46850</v>
      </c>
      <c r="CE96" s="2356">
        <v>757.04</v>
      </c>
      <c r="CF96" s="2347">
        <f>(CE96-BX96)</f>
        <v>29.339999999999918</v>
      </c>
      <c r="CG96" s="2348">
        <f>(CE96*BZ96)</f>
        <v>7343.2879999999996</v>
      </c>
      <c r="CH96" s="2347">
        <f>(CG96*0.06)</f>
        <v>440.59727999999996</v>
      </c>
      <c r="CI96" s="2391"/>
      <c r="CK96" s="2604" t="s">
        <v>204</v>
      </c>
      <c r="CL96" s="2966" t="s">
        <v>105</v>
      </c>
      <c r="CM96" s="2511">
        <v>136</v>
      </c>
      <c r="CN96" s="2511"/>
      <c r="CO96" s="2512">
        <v>43125</v>
      </c>
      <c r="CP96" s="2511">
        <v>45</v>
      </c>
      <c r="CQ96" s="2511" t="s">
        <v>35</v>
      </c>
      <c r="CR96" s="3051">
        <v>922.5</v>
      </c>
      <c r="CS96" s="2600"/>
      <c r="CT96" s="2592">
        <v>43318</v>
      </c>
      <c r="CU96" s="2512">
        <v>43313</v>
      </c>
      <c r="CV96" s="2511">
        <v>13457</v>
      </c>
      <c r="CW96" s="2585">
        <v>45000</v>
      </c>
      <c r="CX96" s="2585">
        <f>(CP96*1000-CW96)</f>
        <v>0</v>
      </c>
      <c r="CY96" s="2514">
        <f>(CR96*CW96/1000)</f>
        <v>41512.5</v>
      </c>
      <c r="CZ96" s="2515">
        <f>(CU96+42)</f>
        <v>43355</v>
      </c>
      <c r="DA96" s="2576">
        <f>(CY96*0.03)</f>
        <v>1245.375</v>
      </c>
      <c r="DB96" s="2516" t="s">
        <v>8</v>
      </c>
      <c r="DC96" s="2248"/>
      <c r="DD96" s="2248"/>
      <c r="DE96" s="719"/>
      <c r="DF96" s="719"/>
      <c r="DG96" s="719"/>
      <c r="DH96" s="719"/>
      <c r="DI96" s="719"/>
      <c r="DJ96" s="719"/>
      <c r="DK96" s="719"/>
      <c r="DL96" s="1775"/>
      <c r="DM96" s="4727"/>
      <c r="DN96" s="719"/>
      <c r="DO96" s="719"/>
      <c r="DP96" s="719"/>
      <c r="DQ96" s="719"/>
      <c r="DR96" s="685"/>
      <c r="DS96" s="719"/>
      <c r="DT96" s="719"/>
      <c r="DU96" s="719"/>
    </row>
    <row r="97" spans="15:125" ht="15" thickBot="1">
      <c r="O97" s="2024"/>
      <c r="P97" s="2032" t="s">
        <v>3</v>
      </c>
      <c r="Q97" s="2033" t="s">
        <v>4</v>
      </c>
      <c r="R97" s="6033" t="s">
        <v>18</v>
      </c>
      <c r="S97" s="6033" t="s">
        <v>19</v>
      </c>
      <c r="T97" s="6033" t="s">
        <v>19</v>
      </c>
      <c r="U97" s="6033" t="s">
        <v>20</v>
      </c>
      <c r="V97" s="6033" t="s">
        <v>21</v>
      </c>
      <c r="W97" s="6033" t="s">
        <v>22</v>
      </c>
      <c r="X97" s="6033" t="s">
        <v>19</v>
      </c>
      <c r="Y97" s="6033" t="s">
        <v>23</v>
      </c>
      <c r="Z97" s="6033" t="s">
        <v>23</v>
      </c>
      <c r="AA97" s="6033" t="s">
        <v>24</v>
      </c>
      <c r="AB97" s="6033" t="s">
        <v>20</v>
      </c>
      <c r="AC97" s="6033" t="s">
        <v>25</v>
      </c>
      <c r="AD97" s="6033" t="s">
        <v>0</v>
      </c>
      <c r="AE97" s="6033" t="s">
        <v>11</v>
      </c>
      <c r="AF97" s="6033" t="s">
        <v>26</v>
      </c>
      <c r="AG97" s="6032"/>
      <c r="AH97" s="3219"/>
      <c r="AI97" s="2940"/>
      <c r="AJ97" s="4090"/>
      <c r="AK97" s="2835"/>
      <c r="AL97" s="2151"/>
      <c r="AM97" s="2151"/>
      <c r="AN97" s="2151"/>
      <c r="AO97" s="2151"/>
      <c r="AP97" s="2151"/>
      <c r="AQ97" s="2151"/>
      <c r="AR97" s="2151"/>
      <c r="AS97" s="2151"/>
      <c r="AT97" s="2151"/>
      <c r="AU97" s="2151"/>
      <c r="AV97" s="2151"/>
      <c r="AW97" s="2151"/>
      <c r="AX97" s="2151"/>
      <c r="AY97" s="3257" t="s">
        <v>816</v>
      </c>
      <c r="BA97" s="2246"/>
      <c r="BB97" s="2246"/>
      <c r="BC97" s="2246"/>
      <c r="BD97" s="2246"/>
      <c r="BE97" s="2246"/>
      <c r="BF97" s="2246"/>
      <c r="BG97" s="2246"/>
      <c r="BH97" s="2246"/>
      <c r="BI97" s="2246"/>
      <c r="BJ97" s="2754"/>
      <c r="BK97" s="2755"/>
      <c r="BL97" s="2754"/>
      <c r="BM97" s="2756"/>
      <c r="BN97" s="2757"/>
      <c r="BO97" s="2754"/>
      <c r="BP97" s="2759"/>
      <c r="BQ97" s="2760"/>
      <c r="BR97" s="2246"/>
      <c r="BS97" s="2385"/>
      <c r="BT97" s="2339" t="s">
        <v>99</v>
      </c>
      <c r="BU97" s="2340">
        <v>2</v>
      </c>
      <c r="BV97" s="2275" t="s">
        <v>78</v>
      </c>
      <c r="BW97" s="2341">
        <v>42905</v>
      </c>
      <c r="BX97" s="2342">
        <v>700</v>
      </c>
      <c r="BY97" s="2285" t="s">
        <v>96</v>
      </c>
      <c r="BZ97" s="2280">
        <v>9.6999999999999993</v>
      </c>
      <c r="CA97" s="2343"/>
      <c r="CB97" s="2344">
        <v>42922</v>
      </c>
      <c r="CC97" s="2287">
        <v>42922</v>
      </c>
      <c r="CD97" s="2345">
        <v>47749</v>
      </c>
      <c r="CE97" s="2356">
        <v>699.56</v>
      </c>
      <c r="CF97" s="2347">
        <f>(CE97-BX97)</f>
        <v>-0.44000000000005457</v>
      </c>
      <c r="CG97" s="2348">
        <f>(CE97*BZ97)</f>
        <v>6785.7319999999991</v>
      </c>
      <c r="CH97" s="2347">
        <f>(CG97*0.06)</f>
        <v>407.14391999999992</v>
      </c>
      <c r="CI97" s="2392"/>
      <c r="CK97" s="2526"/>
      <c r="CL97" s="4071" t="s">
        <v>78</v>
      </c>
      <c r="CM97" s="2596"/>
      <c r="CN97" s="2596"/>
      <c r="CO97" s="2597"/>
      <c r="CP97" s="2596"/>
      <c r="CQ97" s="2596"/>
      <c r="CR97" s="2577"/>
      <c r="CS97" s="2601"/>
      <c r="CT97" s="2584"/>
      <c r="CU97" s="2575"/>
      <c r="CV97" s="2596"/>
      <c r="CW97" s="2598"/>
      <c r="CX97" s="2598"/>
      <c r="CY97" s="3223"/>
      <c r="CZ97" s="3224"/>
      <c r="DA97" s="4132"/>
      <c r="DB97" s="2523"/>
      <c r="DC97" s="2248"/>
      <c r="DD97" s="2248"/>
      <c r="DE97" s="719"/>
      <c r="DF97" s="719"/>
      <c r="DG97" s="719"/>
      <c r="DH97" s="719"/>
      <c r="DI97" s="719"/>
      <c r="DJ97" s="719"/>
      <c r="DK97" s="719"/>
      <c r="DL97" s="1775"/>
      <c r="DM97" s="4727"/>
      <c r="DN97" s="719"/>
      <c r="DO97" s="719"/>
      <c r="DP97" s="719"/>
      <c r="DQ97" s="719"/>
      <c r="DR97" s="685"/>
      <c r="DS97" s="719"/>
      <c r="DT97" s="719"/>
      <c r="DU97" s="719"/>
    </row>
    <row r="98" spans="15:125" ht="18.600000000000001" thickBot="1">
      <c r="O98" s="2024"/>
      <c r="P98" s="2094"/>
      <c r="Q98" s="2035"/>
      <c r="R98" s="2035"/>
      <c r="S98" s="6035" t="s">
        <v>3</v>
      </c>
      <c r="T98" s="6035" t="s">
        <v>18</v>
      </c>
      <c r="U98" s="6035"/>
      <c r="V98" s="2035"/>
      <c r="W98" s="6035" t="s">
        <v>21</v>
      </c>
      <c r="X98" s="6035" t="s">
        <v>3</v>
      </c>
      <c r="Y98" s="6035" t="s">
        <v>27</v>
      </c>
      <c r="Z98" s="6035" t="s">
        <v>28</v>
      </c>
      <c r="AA98" s="2035"/>
      <c r="AB98" s="2035"/>
      <c r="AC98" s="2035"/>
      <c r="AD98" s="2035"/>
      <c r="AE98" s="6035" t="s">
        <v>30</v>
      </c>
      <c r="AF98" s="6033"/>
      <c r="AG98" s="6032"/>
      <c r="AH98" s="3219"/>
      <c r="AI98" s="2024"/>
      <c r="AJ98" s="2024"/>
      <c r="AK98" s="2024"/>
      <c r="AL98" s="2024"/>
      <c r="AM98" s="2024"/>
      <c r="AN98" s="2024"/>
      <c r="AO98" s="2024"/>
      <c r="AP98" s="2024"/>
      <c r="AQ98" s="2024"/>
      <c r="AR98" s="2024"/>
      <c r="AS98" s="2024"/>
      <c r="AT98" s="2024"/>
      <c r="AU98" s="2024"/>
      <c r="AV98" s="2024"/>
      <c r="AW98" s="2024"/>
      <c r="AX98" s="2024"/>
      <c r="AY98" s="2024"/>
      <c r="BA98" s="2250" t="s">
        <v>600</v>
      </c>
      <c r="BB98" s="2246"/>
      <c r="BC98" s="2246"/>
      <c r="BD98" s="2246"/>
      <c r="BE98" s="2246"/>
      <c r="BF98" s="2246"/>
      <c r="BG98" s="2246"/>
      <c r="BH98" s="2246"/>
      <c r="BI98" s="2246"/>
      <c r="BJ98" s="2246"/>
      <c r="BK98" s="2246"/>
      <c r="BL98" s="2246"/>
      <c r="BM98" s="2246"/>
      <c r="BN98" s="2246"/>
      <c r="BO98" s="2246"/>
      <c r="BP98" s="2246"/>
      <c r="BQ98" s="2246"/>
      <c r="BR98" s="2246"/>
      <c r="BS98" s="2385"/>
      <c r="BT98" s="3033" t="s">
        <v>99</v>
      </c>
      <c r="BU98" s="2340">
        <v>3</v>
      </c>
      <c r="BV98" s="2275">
        <v>26551</v>
      </c>
      <c r="BW98" s="2341">
        <v>43525</v>
      </c>
      <c r="BX98" s="2342">
        <v>400</v>
      </c>
      <c r="BY98" s="2285" t="s">
        <v>96</v>
      </c>
      <c r="BZ98" s="2280">
        <v>10.8</v>
      </c>
      <c r="CA98" s="2343"/>
      <c r="CB98" s="2344">
        <v>43532</v>
      </c>
      <c r="CC98" s="2287">
        <v>43545</v>
      </c>
      <c r="CD98" s="2345">
        <v>54241</v>
      </c>
      <c r="CE98" s="2356">
        <v>408.64</v>
      </c>
      <c r="CF98" s="2347">
        <f>(CE98-BX98)</f>
        <v>8.6399999999999864</v>
      </c>
      <c r="CG98" s="2348">
        <f>(CE98*BZ98)</f>
        <v>4413.3119999999999</v>
      </c>
      <c r="CH98" s="2347">
        <f>(CG98*0.05)</f>
        <v>220.66560000000001</v>
      </c>
      <c r="CI98" s="2392"/>
      <c r="CK98" s="2526"/>
      <c r="CL98" s="2527"/>
      <c r="CM98" s="2528"/>
      <c r="CN98" s="2529"/>
      <c r="CO98" s="2530"/>
      <c r="CP98" s="2531"/>
      <c r="CQ98" s="2529"/>
      <c r="CR98" s="2532"/>
      <c r="CS98" s="2528"/>
      <c r="CT98" s="2533"/>
      <c r="CU98" s="2530"/>
      <c r="CV98" s="2528"/>
      <c r="CW98" s="2532"/>
      <c r="CX98" s="2532"/>
      <c r="CY98" s="2534"/>
      <c r="CZ98" s="2573"/>
      <c r="DA98" s="2532"/>
      <c r="DB98" s="2523"/>
      <c r="DC98" s="2248"/>
      <c r="DD98" s="2248"/>
      <c r="DE98" s="719"/>
      <c r="DF98" s="719"/>
      <c r="DG98" s="719"/>
      <c r="DH98" s="719"/>
      <c r="DI98" s="719"/>
      <c r="DJ98" s="719"/>
      <c r="DK98" s="719"/>
      <c r="DL98" s="1775"/>
      <c r="DM98" s="4727"/>
      <c r="DN98" s="719"/>
      <c r="DO98" s="719"/>
      <c r="DP98" s="719"/>
      <c r="DQ98" s="719"/>
      <c r="DR98" s="685"/>
      <c r="DS98" s="719"/>
      <c r="DT98" s="719"/>
      <c r="DU98" s="719"/>
    </row>
    <row r="99" spans="15:125" ht="24" thickBot="1">
      <c r="O99" s="2024"/>
      <c r="P99" s="2121" t="s">
        <v>629</v>
      </c>
      <c r="Q99" s="2122" t="s">
        <v>436</v>
      </c>
      <c r="R99" s="2198">
        <v>13</v>
      </c>
      <c r="S99" s="2122">
        <v>6691</v>
      </c>
      <c r="T99" s="2174">
        <v>42891</v>
      </c>
      <c r="U99" s="2172">
        <v>140</v>
      </c>
      <c r="V99" s="2122" t="s">
        <v>35</v>
      </c>
      <c r="W99" s="2175">
        <v>270</v>
      </c>
      <c r="X99" s="2199"/>
      <c r="Y99" s="2200">
        <v>42944</v>
      </c>
      <c r="Z99" s="2174">
        <v>42937</v>
      </c>
      <c r="AA99" s="2122">
        <v>9659</v>
      </c>
      <c r="AB99" s="2172">
        <v>140000</v>
      </c>
      <c r="AC99" s="2172">
        <f t="shared" ref="AC99:AC111" si="60">(AB99-U99*1000)</f>
        <v>0</v>
      </c>
      <c r="AD99" s="2173">
        <f t="shared" ref="AD99:AD111" si="61">(AB99*W99/1000)</f>
        <v>37800</v>
      </c>
      <c r="AE99" s="2175">
        <f t="shared" ref="AE99:AE111" si="62">(AD99*0.05)</f>
        <v>1890</v>
      </c>
      <c r="AF99" s="2046" t="s">
        <v>8</v>
      </c>
      <c r="AG99" s="3219"/>
      <c r="AH99" s="3220"/>
      <c r="AI99" s="2029"/>
      <c r="AJ99" s="2153" t="s">
        <v>589</v>
      </c>
      <c r="AK99" s="2024" t="s">
        <v>392</v>
      </c>
      <c r="AL99" s="2024"/>
      <c r="AM99" s="2024"/>
      <c r="AN99" s="2178"/>
      <c r="AO99" s="2024"/>
      <c r="AP99" s="2024"/>
      <c r="AQ99" s="2024"/>
      <c r="AR99" s="2024"/>
      <c r="AS99" s="2024"/>
      <c r="AT99" s="2024"/>
      <c r="AU99" s="2024"/>
      <c r="AV99" s="2024"/>
      <c r="AW99" s="2024"/>
      <c r="AX99" s="2184"/>
      <c r="AY99" s="2154"/>
      <c r="BA99" s="2251"/>
      <c r="BB99" s="2252"/>
      <c r="BC99" s="2252"/>
      <c r="BD99" s="2253" t="s">
        <v>14</v>
      </c>
      <c r="BE99" s="2253" t="s">
        <v>12</v>
      </c>
      <c r="BF99" s="2253"/>
      <c r="BG99" s="2252"/>
      <c r="BH99" s="2253" t="s">
        <v>15</v>
      </c>
      <c r="BI99" s="2253" t="s">
        <v>16</v>
      </c>
      <c r="BJ99" s="2253" t="s">
        <v>12</v>
      </c>
      <c r="BK99" s="2253" t="s">
        <v>12</v>
      </c>
      <c r="BL99" s="2252"/>
      <c r="BM99" s="2252"/>
      <c r="BN99" s="2252"/>
      <c r="BO99" s="2252"/>
      <c r="BP99" s="2253" t="s">
        <v>17</v>
      </c>
      <c r="BQ99" s="2254"/>
      <c r="BR99" s="2246"/>
      <c r="BS99" s="2385"/>
      <c r="BT99" s="3033" t="s">
        <v>99</v>
      </c>
      <c r="BU99" s="2340">
        <v>4</v>
      </c>
      <c r="BV99" s="2275">
        <v>28058</v>
      </c>
      <c r="BW99" s="2341">
        <v>43664</v>
      </c>
      <c r="BX99" s="2342">
        <v>450</v>
      </c>
      <c r="BY99" s="2285" t="s">
        <v>96</v>
      </c>
      <c r="BZ99" s="2280">
        <v>10.8</v>
      </c>
      <c r="CA99" s="2343"/>
      <c r="CB99" s="2344">
        <v>43668</v>
      </c>
      <c r="CC99" s="2287">
        <v>43668</v>
      </c>
      <c r="CD99" s="2345">
        <v>55503</v>
      </c>
      <c r="CE99" s="2356">
        <v>452.89</v>
      </c>
      <c r="CF99" s="2347">
        <f>(CE99-BX99)</f>
        <v>2.8899999999999864</v>
      </c>
      <c r="CG99" s="2348">
        <f>(CE99*BZ99)</f>
        <v>4891.2120000000004</v>
      </c>
      <c r="CH99" s="2347">
        <f>(CG99*0.05)</f>
        <v>244.56060000000002</v>
      </c>
      <c r="CI99" s="2392"/>
      <c r="CK99" s="2526"/>
      <c r="CL99" s="2527"/>
      <c r="CM99" s="2528"/>
      <c r="CN99" s="2529"/>
      <c r="CO99" s="2530"/>
      <c r="CP99" s="2531"/>
      <c r="CQ99" s="2529"/>
      <c r="CR99" s="2532"/>
      <c r="CS99" s="2528"/>
      <c r="CT99" s="2533"/>
      <c r="CU99" s="2530"/>
      <c r="CV99" s="2528"/>
      <c r="CW99" s="2532"/>
      <c r="CX99" s="2532"/>
      <c r="CY99" s="2534"/>
      <c r="CZ99" s="2535"/>
      <c r="DA99" s="2532"/>
      <c r="DB99" s="2523"/>
      <c r="DC99" s="2248"/>
      <c r="DD99" s="2248"/>
      <c r="DE99" s="1179"/>
      <c r="DF99" s="1179"/>
      <c r="DG99" s="1179"/>
      <c r="DH99" s="1179"/>
      <c r="DI99" s="1179"/>
      <c r="DJ99" s="1179"/>
      <c r="DK99" s="1179"/>
      <c r="DL99" s="681"/>
      <c r="DM99" s="4727"/>
      <c r="DN99" s="719"/>
      <c r="DO99" s="719"/>
      <c r="DP99" s="719"/>
      <c r="DQ99" s="719"/>
      <c r="DR99" s="685"/>
      <c r="DS99" s="719"/>
      <c r="DT99" s="719"/>
      <c r="DU99" s="719"/>
    </row>
    <row r="100" spans="15:125">
      <c r="O100" s="2024"/>
      <c r="P100" s="2123" t="s">
        <v>493</v>
      </c>
      <c r="Q100" s="2039" t="s">
        <v>495</v>
      </c>
      <c r="R100" s="2038">
        <v>6</v>
      </c>
      <c r="S100" s="2039">
        <v>17586</v>
      </c>
      <c r="T100" s="2040">
        <v>42913</v>
      </c>
      <c r="U100" s="2041">
        <v>45</v>
      </c>
      <c r="V100" s="2039" t="s">
        <v>35</v>
      </c>
      <c r="W100" s="2042">
        <v>400</v>
      </c>
      <c r="X100" s="2039">
        <v>1010506</v>
      </c>
      <c r="Y100" s="2044">
        <v>42931</v>
      </c>
      <c r="Z100" s="2040">
        <v>42923</v>
      </c>
      <c r="AA100" s="2039">
        <v>9645</v>
      </c>
      <c r="AB100" s="2041">
        <v>45000</v>
      </c>
      <c r="AC100" s="2041">
        <f t="shared" si="60"/>
        <v>0</v>
      </c>
      <c r="AD100" s="2045">
        <f t="shared" si="61"/>
        <v>18000</v>
      </c>
      <c r="AE100" s="2042">
        <f t="shared" si="62"/>
        <v>900</v>
      </c>
      <c r="AF100" s="2059" t="s">
        <v>8</v>
      </c>
      <c r="AG100" s="2029"/>
      <c r="AH100" s="2024"/>
      <c r="AI100" s="2930"/>
      <c r="AJ100" s="2911"/>
      <c r="AK100" s="2131"/>
      <c r="AL100" s="2132" t="s">
        <v>14</v>
      </c>
      <c r="AM100" s="2132" t="s">
        <v>12</v>
      </c>
      <c r="AN100" s="2132"/>
      <c r="AO100" s="2133"/>
      <c r="AP100" s="2132" t="s">
        <v>15</v>
      </c>
      <c r="AQ100" s="2132" t="s">
        <v>16</v>
      </c>
      <c r="AR100" s="2132" t="s">
        <v>12</v>
      </c>
      <c r="AS100" s="2132" t="s">
        <v>12</v>
      </c>
      <c r="AT100" s="2133"/>
      <c r="AU100" s="2133"/>
      <c r="AV100" s="2133"/>
      <c r="AW100" s="2133"/>
      <c r="AX100" s="2132" t="s">
        <v>17</v>
      </c>
      <c r="AY100" s="2134"/>
      <c r="BA100" s="2255" t="s">
        <v>3</v>
      </c>
      <c r="BB100" s="2256" t="s">
        <v>4</v>
      </c>
      <c r="BC100" s="2257" t="s">
        <v>18</v>
      </c>
      <c r="BD100" s="2257" t="s">
        <v>19</v>
      </c>
      <c r="BE100" s="2257" t="s">
        <v>19</v>
      </c>
      <c r="BF100" s="2257" t="s">
        <v>20</v>
      </c>
      <c r="BG100" s="2257" t="s">
        <v>21</v>
      </c>
      <c r="BH100" s="2257" t="s">
        <v>22</v>
      </c>
      <c r="BI100" s="2257" t="s">
        <v>19</v>
      </c>
      <c r="BJ100" s="2257" t="s">
        <v>23</v>
      </c>
      <c r="BK100" s="2257" t="s">
        <v>23</v>
      </c>
      <c r="BL100" s="2257" t="s">
        <v>24</v>
      </c>
      <c r="BM100" s="2257" t="s">
        <v>20</v>
      </c>
      <c r="BN100" s="2257" t="s">
        <v>25</v>
      </c>
      <c r="BO100" s="2257" t="s">
        <v>0</v>
      </c>
      <c r="BP100" s="2257" t="s">
        <v>11</v>
      </c>
      <c r="BQ100" s="2257" t="s">
        <v>26</v>
      </c>
      <c r="BR100" s="2246"/>
      <c r="BS100" s="2385"/>
      <c r="BT100" s="3717"/>
      <c r="BU100" s="2308"/>
      <c r="BV100" s="2291"/>
      <c r="BW100" s="2292"/>
      <c r="BX100" s="2350"/>
      <c r="BY100" s="2351"/>
      <c r="BZ100" s="2332"/>
      <c r="CA100" s="2352"/>
      <c r="CB100" s="2353"/>
      <c r="CC100" s="2354"/>
      <c r="CD100" s="2355"/>
      <c r="CE100" s="2357"/>
      <c r="CF100" s="2294"/>
      <c r="CG100" s="2296"/>
      <c r="CH100" s="2294"/>
      <c r="CI100" s="2393"/>
      <c r="CK100" s="2536"/>
      <c r="CL100" s="2537"/>
      <c r="CM100" s="2538"/>
      <c r="CN100" s="2538"/>
      <c r="CO100" s="2539"/>
      <c r="CP100" s="2538"/>
      <c r="CQ100" s="2538"/>
      <c r="CR100" s="2540"/>
      <c r="CS100" s="2538"/>
      <c r="CT100" s="2541"/>
      <c r="CU100" s="2539"/>
      <c r="CV100" s="2538"/>
      <c r="CW100" s="2540"/>
      <c r="CX100" s="2542"/>
      <c r="CY100" s="2543"/>
      <c r="CZ100" s="2539"/>
      <c r="DA100" s="2542"/>
      <c r="DB100" s="2544"/>
      <c r="DC100" s="2248"/>
      <c r="DD100" s="2248"/>
      <c r="DE100" s="875"/>
      <c r="DF100" s="881"/>
      <c r="DG100" s="881"/>
      <c r="DH100" s="884"/>
      <c r="DI100" s="878"/>
      <c r="DJ100" s="875"/>
      <c r="DK100" s="1480"/>
      <c r="DL100" s="1303"/>
      <c r="DM100" s="882"/>
      <c r="DN100" s="884"/>
      <c r="DO100" s="881"/>
      <c r="DP100" s="878"/>
      <c r="DQ100" s="879"/>
      <c r="DR100" s="1230"/>
      <c r="DS100" s="884"/>
      <c r="DT100" s="879"/>
      <c r="DU100" s="720"/>
    </row>
    <row r="101" spans="15:125" ht="15" thickBot="1">
      <c r="O101" s="2024"/>
      <c r="P101" s="2143" t="s">
        <v>234</v>
      </c>
      <c r="Q101" s="2071" t="s">
        <v>409</v>
      </c>
      <c r="R101" s="2076">
        <v>5</v>
      </c>
      <c r="S101" s="2052" t="s">
        <v>101</v>
      </c>
      <c r="T101" s="2057">
        <v>42916</v>
      </c>
      <c r="U101" s="2055">
        <v>30</v>
      </c>
      <c r="V101" s="2052" t="s">
        <v>35</v>
      </c>
      <c r="W101" s="2058">
        <v>300</v>
      </c>
      <c r="X101" s="2077"/>
      <c r="Y101" s="2078">
        <v>42922</v>
      </c>
      <c r="Z101" s="2057">
        <v>42919</v>
      </c>
      <c r="AA101" s="2052">
        <v>2066</v>
      </c>
      <c r="AB101" s="2055">
        <v>30000</v>
      </c>
      <c r="AC101" s="2055">
        <f t="shared" si="60"/>
        <v>0</v>
      </c>
      <c r="AD101" s="2056">
        <f t="shared" si="61"/>
        <v>9000</v>
      </c>
      <c r="AE101" s="2058">
        <f t="shared" si="62"/>
        <v>450</v>
      </c>
      <c r="AF101" s="2059" t="s">
        <v>8</v>
      </c>
      <c r="AG101" s="2029"/>
      <c r="AH101" s="2029"/>
      <c r="AI101" s="2804"/>
      <c r="AJ101" s="2912" t="s">
        <v>4</v>
      </c>
      <c r="AK101" s="2135" t="s">
        <v>18</v>
      </c>
      <c r="AL101" s="2033" t="s">
        <v>19</v>
      </c>
      <c r="AM101" s="2033" t="s">
        <v>19</v>
      </c>
      <c r="AN101" s="2033" t="s">
        <v>20</v>
      </c>
      <c r="AO101" s="2033" t="s">
        <v>21</v>
      </c>
      <c r="AP101" s="2033" t="s">
        <v>22</v>
      </c>
      <c r="AQ101" s="2033" t="s">
        <v>19</v>
      </c>
      <c r="AR101" s="2033" t="s">
        <v>23</v>
      </c>
      <c r="AS101" s="2033" t="s">
        <v>23</v>
      </c>
      <c r="AT101" s="2033" t="s">
        <v>24</v>
      </c>
      <c r="AU101" s="2033" t="s">
        <v>20</v>
      </c>
      <c r="AV101" s="2033" t="s">
        <v>25</v>
      </c>
      <c r="AW101" s="2033" t="s">
        <v>0</v>
      </c>
      <c r="AX101" s="2033" t="s">
        <v>11</v>
      </c>
      <c r="AY101" s="2136" t="s">
        <v>26</v>
      </c>
      <c r="BA101" s="2258"/>
      <c r="BB101" s="2259"/>
      <c r="BC101" s="2259"/>
      <c r="BD101" s="2260" t="s">
        <v>3</v>
      </c>
      <c r="BE101" s="2260" t="s">
        <v>18</v>
      </c>
      <c r="BF101" s="2260"/>
      <c r="BG101" s="2259"/>
      <c r="BH101" s="2260" t="s">
        <v>21</v>
      </c>
      <c r="BI101" s="2260" t="s">
        <v>3</v>
      </c>
      <c r="BJ101" s="2260" t="s">
        <v>27</v>
      </c>
      <c r="BK101" s="2260" t="s">
        <v>28</v>
      </c>
      <c r="BL101" s="2259"/>
      <c r="BM101" s="2259"/>
      <c r="BN101" s="2259"/>
      <c r="BO101" s="2259"/>
      <c r="BP101" s="2260" t="s">
        <v>30</v>
      </c>
      <c r="BQ101" s="2256"/>
      <c r="BR101" s="2246"/>
      <c r="BS101" s="2385"/>
      <c r="BT101" s="2289"/>
      <c r="BU101" s="2394"/>
      <c r="BV101" s="2291"/>
      <c r="BW101" s="2292"/>
      <c r="BX101" s="2395"/>
      <c r="BY101" s="2291"/>
      <c r="BZ101" s="2294"/>
      <c r="CA101" s="2310"/>
      <c r="CB101" s="2311"/>
      <c r="CC101" s="2292"/>
      <c r="CD101" s="2396"/>
      <c r="CE101" s="2397"/>
      <c r="CF101" s="2294"/>
      <c r="CG101" s="2296"/>
      <c r="CH101" s="2294"/>
      <c r="CI101" s="2282"/>
      <c r="CK101" s="2545"/>
      <c r="CL101" s="2529"/>
      <c r="CM101" s="2546"/>
      <c r="CN101" s="2529"/>
      <c r="CO101" s="2530"/>
      <c r="CP101" s="2547"/>
      <c r="CQ101" s="2529"/>
      <c r="CR101" s="2532"/>
      <c r="CS101" s="2548"/>
      <c r="CT101" s="2549"/>
      <c r="CU101" s="2530"/>
      <c r="CV101" s="2529"/>
      <c r="CW101" s="2532"/>
      <c r="CX101" s="2532"/>
      <c r="CY101" s="2534"/>
      <c r="CZ101" s="2530"/>
      <c r="DA101" s="2532"/>
      <c r="DB101" s="2523"/>
      <c r="DC101" s="2248"/>
      <c r="DD101" s="2248"/>
      <c r="DE101" s="726"/>
      <c r="DF101" s="896"/>
      <c r="DG101" s="896"/>
      <c r="DH101" s="897"/>
      <c r="DI101" s="896"/>
      <c r="DJ101" s="896"/>
      <c r="DK101" s="898"/>
      <c r="DL101" s="896"/>
      <c r="DM101" s="3702"/>
      <c r="DN101" s="897"/>
      <c r="DO101" s="896"/>
      <c r="DP101" s="2608"/>
      <c r="DQ101" s="724"/>
      <c r="DR101" s="725"/>
      <c r="DS101" s="897"/>
      <c r="DT101" s="724"/>
      <c r="DU101" s="720"/>
    </row>
    <row r="102" spans="15:125" ht="15" thickBot="1">
      <c r="O102" s="2024"/>
      <c r="P102" s="2123" t="s">
        <v>635</v>
      </c>
      <c r="Q102" s="2071" t="s">
        <v>504</v>
      </c>
      <c r="R102" s="2071">
        <v>1</v>
      </c>
      <c r="S102" s="2071" t="s">
        <v>36</v>
      </c>
      <c r="T102" s="2072">
        <v>42916</v>
      </c>
      <c r="U102" s="2147">
        <v>2</v>
      </c>
      <c r="V102" s="2071" t="s">
        <v>35</v>
      </c>
      <c r="W102" s="2045">
        <v>305</v>
      </c>
      <c r="X102" s="2691" t="s">
        <v>78</v>
      </c>
      <c r="Y102" s="3509">
        <v>42922</v>
      </c>
      <c r="Z102" s="2040">
        <v>42919</v>
      </c>
      <c r="AA102" s="2039">
        <v>2061</v>
      </c>
      <c r="AB102" s="2041">
        <v>2000</v>
      </c>
      <c r="AC102" s="2041">
        <f t="shared" si="60"/>
        <v>0</v>
      </c>
      <c r="AD102" s="2045">
        <f t="shared" si="61"/>
        <v>610</v>
      </c>
      <c r="AE102" s="2042">
        <f t="shared" si="62"/>
        <v>30.5</v>
      </c>
      <c r="AF102" s="2059" t="s">
        <v>8</v>
      </c>
      <c r="AG102" s="2029"/>
      <c r="AH102" s="3219"/>
      <c r="AI102" s="2804"/>
      <c r="AJ102" s="2913"/>
      <c r="AK102" s="2137"/>
      <c r="AL102" s="2033" t="s">
        <v>3</v>
      </c>
      <c r="AM102" s="2033" t="s">
        <v>18</v>
      </c>
      <c r="AN102" s="2033"/>
      <c r="AO102" s="2138"/>
      <c r="AP102" s="2033" t="s">
        <v>21</v>
      </c>
      <c r="AQ102" s="2033" t="s">
        <v>3</v>
      </c>
      <c r="AR102" s="2033" t="s">
        <v>27</v>
      </c>
      <c r="AS102" s="2033" t="s">
        <v>28</v>
      </c>
      <c r="AT102" s="2138"/>
      <c r="AU102" s="2138"/>
      <c r="AV102" s="2138"/>
      <c r="AW102" s="2138"/>
      <c r="AX102" s="2033" t="s">
        <v>30</v>
      </c>
      <c r="AY102" s="2136"/>
      <c r="BA102" s="2467" t="s">
        <v>656</v>
      </c>
      <c r="BB102" s="2266" t="s">
        <v>99</v>
      </c>
      <c r="BC102" s="2276">
        <v>2</v>
      </c>
      <c r="BD102" s="2276" t="s">
        <v>36</v>
      </c>
      <c r="BE102" s="2277">
        <v>42995</v>
      </c>
      <c r="BF102" s="2276">
        <v>500</v>
      </c>
      <c r="BG102" s="2276" t="s">
        <v>96</v>
      </c>
      <c r="BH102" s="2278">
        <v>8.6999999999999993</v>
      </c>
      <c r="BI102" s="2276"/>
      <c r="BJ102" s="2279">
        <v>43017</v>
      </c>
      <c r="BK102" s="2277">
        <v>43042</v>
      </c>
      <c r="BL102" s="2276">
        <v>48784</v>
      </c>
      <c r="BM102" s="2278">
        <v>518</v>
      </c>
      <c r="BN102" s="2280">
        <f>(BM102-BF102)</f>
        <v>18</v>
      </c>
      <c r="BO102" s="2281">
        <f>(BM102*BH102)</f>
        <v>4506.5999999999995</v>
      </c>
      <c r="BP102" s="2280">
        <f>(BO102*0.05)</f>
        <v>225.32999999999998</v>
      </c>
      <c r="BQ102" s="2273"/>
      <c r="BR102" s="2246"/>
      <c r="BS102" s="2385"/>
      <c r="BT102" s="2246"/>
      <c r="BU102" s="2313"/>
      <c r="BV102" s="2313"/>
      <c r="BW102" s="2313"/>
      <c r="BX102" s="2313"/>
      <c r="BY102" s="2313"/>
      <c r="BZ102" s="2313"/>
      <c r="CA102" s="2313"/>
      <c r="CB102" s="2313"/>
      <c r="CC102" s="2313"/>
      <c r="CD102" s="2313"/>
      <c r="CE102" s="2313"/>
      <c r="CF102" s="2313"/>
      <c r="CG102" s="2313"/>
      <c r="CH102" s="2313"/>
      <c r="CI102" s="2282"/>
      <c r="CK102" s="2556"/>
      <c r="CL102" s="2557"/>
      <c r="CM102" s="2557"/>
      <c r="CN102" s="2557"/>
      <c r="CO102" s="2557"/>
      <c r="CP102" s="2557"/>
      <c r="CQ102" s="2557"/>
      <c r="CR102" s="2557"/>
      <c r="CS102" s="2557"/>
      <c r="CT102" s="2557"/>
      <c r="CU102" s="2557"/>
      <c r="CV102" s="2557"/>
      <c r="CW102" s="2557"/>
      <c r="CX102" s="2557"/>
      <c r="CY102" s="2557"/>
      <c r="CZ102" s="2557"/>
      <c r="DA102" s="2557"/>
      <c r="DB102" s="2523"/>
      <c r="DC102" s="2248"/>
      <c r="DD102" s="2248"/>
      <c r="DE102" s="875"/>
      <c r="DF102" s="876"/>
      <c r="DG102" s="875"/>
      <c r="DH102" s="877"/>
      <c r="DI102" s="878"/>
      <c r="DJ102" s="875"/>
      <c r="DK102" s="879"/>
      <c r="DL102" s="875"/>
      <c r="DM102" s="880"/>
      <c r="DN102" s="877"/>
      <c r="DO102" s="875"/>
      <c r="DP102" s="879"/>
      <c r="DQ102" s="879"/>
      <c r="DR102" s="1230"/>
      <c r="DS102" s="877"/>
      <c r="DT102" s="879"/>
      <c r="DU102" s="720"/>
    </row>
    <row r="103" spans="15:125" ht="15" thickBot="1">
      <c r="O103" s="2024"/>
      <c r="P103" s="2047" t="s">
        <v>500</v>
      </c>
      <c r="Q103" s="2039" t="s">
        <v>502</v>
      </c>
      <c r="R103" s="2073" t="s">
        <v>530</v>
      </c>
      <c r="S103" s="2071" t="s">
        <v>101</v>
      </c>
      <c r="T103" s="2072">
        <v>42919</v>
      </c>
      <c r="U103" s="2071">
        <v>10</v>
      </c>
      <c r="V103" s="2039" t="s">
        <v>35</v>
      </c>
      <c r="W103" s="2073">
        <v>154</v>
      </c>
      <c r="X103" s="2071" t="s">
        <v>78</v>
      </c>
      <c r="Y103" s="3509">
        <v>42922</v>
      </c>
      <c r="Z103" s="2072">
        <v>42920</v>
      </c>
      <c r="AA103" s="2071">
        <v>2069</v>
      </c>
      <c r="AB103" s="2041">
        <v>10000</v>
      </c>
      <c r="AC103" s="2041">
        <f t="shared" si="60"/>
        <v>0</v>
      </c>
      <c r="AD103" s="2045">
        <f t="shared" si="61"/>
        <v>1540</v>
      </c>
      <c r="AE103" s="2042">
        <f t="shared" si="62"/>
        <v>77</v>
      </c>
      <c r="AF103" s="2059" t="s">
        <v>8</v>
      </c>
      <c r="AG103" s="2029"/>
      <c r="AH103" s="3219"/>
      <c r="AI103" s="2935"/>
      <c r="AJ103" s="2657" t="s">
        <v>427</v>
      </c>
      <c r="AK103" s="2168">
        <v>1</v>
      </c>
      <c r="AL103" s="2168" t="s">
        <v>101</v>
      </c>
      <c r="AM103" s="2169">
        <v>42535</v>
      </c>
      <c r="AN103" s="2168">
        <v>10</v>
      </c>
      <c r="AO103" s="2122" t="s">
        <v>35</v>
      </c>
      <c r="AP103" s="2170">
        <v>315</v>
      </c>
      <c r="AQ103" s="2168" t="s">
        <v>78</v>
      </c>
      <c r="AR103" s="4597">
        <v>42536</v>
      </c>
      <c r="AS103" s="2169">
        <v>42536</v>
      </c>
      <c r="AT103" s="2168">
        <v>8651</v>
      </c>
      <c r="AU103" s="2172">
        <v>10000</v>
      </c>
      <c r="AV103" s="2172">
        <f t="shared" ref="AV103:AV152" si="63">(AU103-AN103*1000)</f>
        <v>0</v>
      </c>
      <c r="AW103" s="2173">
        <f t="shared" ref="AW103:AW152" si="64">(AU103*AP103/1000)</f>
        <v>3150</v>
      </c>
      <c r="AX103" s="2175">
        <f t="shared" ref="AX103:AX150" si="65">(AW103*0.05)</f>
        <v>157.5</v>
      </c>
      <c r="AY103" s="2144"/>
      <c r="BA103" s="2770" t="s">
        <v>656</v>
      </c>
      <c r="BB103" s="2351" t="s">
        <v>99</v>
      </c>
      <c r="BC103" s="2328">
        <v>3</v>
      </c>
      <c r="BD103" s="2328" t="s">
        <v>36</v>
      </c>
      <c r="BE103" s="2329">
        <v>42995</v>
      </c>
      <c r="BF103" s="2328">
        <v>500</v>
      </c>
      <c r="BG103" s="2328" t="s">
        <v>96</v>
      </c>
      <c r="BH103" s="2330">
        <v>8.6999999999999993</v>
      </c>
      <c r="BI103" s="2328"/>
      <c r="BJ103" s="2331">
        <v>43031</v>
      </c>
      <c r="BK103" s="2329">
        <v>43031</v>
      </c>
      <c r="BL103" s="2328"/>
      <c r="BM103" s="2330">
        <v>500</v>
      </c>
      <c r="BN103" s="2332">
        <f>(BM103-BF103)</f>
        <v>0</v>
      </c>
      <c r="BO103" s="2333">
        <f>(BM103*BH103)</f>
        <v>4350</v>
      </c>
      <c r="BP103" s="2332">
        <f>(BO103*0.05)</f>
        <v>217.5</v>
      </c>
      <c r="BQ103" s="2282"/>
      <c r="BR103" s="2246"/>
      <c r="BS103" s="2386"/>
      <c r="BT103" s="3984"/>
      <c r="BU103" s="2398"/>
      <c r="BV103" s="2398"/>
      <c r="BW103" s="2398"/>
      <c r="BX103" s="2399"/>
      <c r="BY103" s="2400"/>
      <c r="BZ103" s="2401"/>
      <c r="CA103" s="2398"/>
      <c r="CB103" s="2402"/>
      <c r="CC103" s="2403"/>
      <c r="CD103" s="2398"/>
      <c r="CE103" s="2398"/>
      <c r="CF103" s="2404"/>
      <c r="CG103" s="2405"/>
      <c r="CH103" s="2406"/>
      <c r="CI103" s="2407"/>
      <c r="CK103" s="2559"/>
      <c r="CL103" s="2560"/>
      <c r="CM103" s="2560"/>
      <c r="CN103" s="2560"/>
      <c r="CO103" s="2560"/>
      <c r="CP103" s="2560"/>
      <c r="CQ103" s="2560"/>
      <c r="CR103" s="2560"/>
      <c r="CS103" s="2560"/>
      <c r="CT103" s="2560"/>
      <c r="CU103" s="2560"/>
      <c r="CV103" s="2560"/>
      <c r="CW103" s="2560"/>
      <c r="CX103" s="2560"/>
      <c r="CY103" s="2611">
        <f>SUM(CY96:CY102)</f>
        <v>41512.5</v>
      </c>
      <c r="CZ103" s="2560"/>
      <c r="DA103" s="2747">
        <f>(CY103*0.03)</f>
        <v>1245.375</v>
      </c>
      <c r="DB103" s="2562"/>
      <c r="DC103" s="2248"/>
      <c r="DD103" s="2248"/>
      <c r="DE103" s="875"/>
      <c r="DF103" s="881"/>
      <c r="DG103" s="881"/>
      <c r="DH103" s="884"/>
      <c r="DI103" s="881"/>
      <c r="DJ103" s="881"/>
      <c r="DK103" s="1480"/>
      <c r="DL103" s="881"/>
      <c r="DM103" s="882"/>
      <c r="DN103" s="884"/>
      <c r="DO103" s="881"/>
      <c r="DP103" s="2609"/>
      <c r="DQ103" s="879"/>
      <c r="DR103" s="1230"/>
      <c r="DS103" s="884"/>
      <c r="DT103" s="879"/>
      <c r="DU103" s="720"/>
    </row>
    <row r="104" spans="15:125">
      <c r="O104" s="2024"/>
      <c r="P104" s="2047" t="s">
        <v>500</v>
      </c>
      <c r="Q104" s="2039" t="s">
        <v>558</v>
      </c>
      <c r="R104" s="2073" t="s">
        <v>205</v>
      </c>
      <c r="S104" s="2071" t="s">
        <v>101</v>
      </c>
      <c r="T104" s="2072">
        <v>42919</v>
      </c>
      <c r="U104" s="2071">
        <v>20</v>
      </c>
      <c r="V104" s="2039" t="s">
        <v>35</v>
      </c>
      <c r="W104" s="2073">
        <v>154</v>
      </c>
      <c r="X104" s="2071" t="s">
        <v>78</v>
      </c>
      <c r="Y104" s="3509">
        <v>42922</v>
      </c>
      <c r="Z104" s="2072">
        <v>42920</v>
      </c>
      <c r="AA104" s="2071">
        <v>2069</v>
      </c>
      <c r="AB104" s="2041">
        <v>8000</v>
      </c>
      <c r="AC104" s="2041">
        <f t="shared" si="60"/>
        <v>-12000</v>
      </c>
      <c r="AD104" s="2045">
        <f t="shared" si="61"/>
        <v>1232</v>
      </c>
      <c r="AE104" s="2042">
        <f t="shared" si="62"/>
        <v>61.6</v>
      </c>
      <c r="AF104" s="2059" t="s">
        <v>8</v>
      </c>
      <c r="AG104" s="2029"/>
      <c r="AH104" s="3219"/>
      <c r="AI104" s="2936"/>
      <c r="AJ104" s="2069" t="s">
        <v>427</v>
      </c>
      <c r="AK104" s="2050">
        <v>2</v>
      </c>
      <c r="AL104" s="2050" t="s">
        <v>101</v>
      </c>
      <c r="AM104" s="2051">
        <v>42548</v>
      </c>
      <c r="AN104" s="2050">
        <v>30</v>
      </c>
      <c r="AO104" s="2052" t="s">
        <v>35</v>
      </c>
      <c r="AP104" s="2053">
        <v>315</v>
      </c>
      <c r="AQ104" s="2050" t="s">
        <v>78</v>
      </c>
      <c r="AR104" s="4515">
        <v>42552</v>
      </c>
      <c r="AS104" s="2051">
        <v>42548</v>
      </c>
      <c r="AT104" s="2050">
        <v>8681</v>
      </c>
      <c r="AU104" s="2055">
        <v>30000</v>
      </c>
      <c r="AV104" s="2055">
        <f t="shared" si="63"/>
        <v>0</v>
      </c>
      <c r="AW104" s="2056">
        <f t="shared" si="64"/>
        <v>9450</v>
      </c>
      <c r="AX104" s="2058">
        <f t="shared" si="65"/>
        <v>472.5</v>
      </c>
      <c r="AY104" s="2185"/>
      <c r="BA104" s="2770" t="s">
        <v>430</v>
      </c>
      <c r="BB104" s="2290" t="s">
        <v>619</v>
      </c>
      <c r="BC104" s="2328">
        <v>2</v>
      </c>
      <c r="BD104" s="2328" t="s">
        <v>101</v>
      </c>
      <c r="BE104" s="2329">
        <v>43005</v>
      </c>
      <c r="BF104" s="2753">
        <v>30</v>
      </c>
      <c r="BG104" s="2351" t="s">
        <v>544</v>
      </c>
      <c r="BH104" s="2330">
        <v>41</v>
      </c>
      <c r="BI104" s="2328"/>
      <c r="BJ104" s="2771">
        <v>43017</v>
      </c>
      <c r="BK104" s="2329">
        <v>43017</v>
      </c>
      <c r="BL104" s="2328" t="s">
        <v>78</v>
      </c>
      <c r="BM104" s="2753">
        <v>30</v>
      </c>
      <c r="BN104" s="2332">
        <f>(BM104-BF104)</f>
        <v>0</v>
      </c>
      <c r="BO104" s="2333">
        <f>(BM104*BH104)</f>
        <v>1230</v>
      </c>
      <c r="BP104" s="2332">
        <f>(BO104*0.05)</f>
        <v>61.5</v>
      </c>
      <c r="BQ104" s="2282"/>
      <c r="BR104" s="2246"/>
      <c r="BS104" s="2246"/>
      <c r="BT104" s="2246"/>
      <c r="BU104" s="2246"/>
      <c r="BV104" s="2246"/>
      <c r="BW104" s="2246"/>
      <c r="BX104" s="2246"/>
      <c r="BY104" s="2246"/>
      <c r="BZ104" s="2246"/>
      <c r="CA104" s="2246"/>
      <c r="CB104" s="2246"/>
      <c r="CC104" s="2246"/>
      <c r="CD104" s="2246"/>
      <c r="CE104" s="2246"/>
      <c r="CF104" s="2246"/>
      <c r="CG104" s="2246"/>
      <c r="CH104" s="2246"/>
      <c r="CI104" s="2246"/>
      <c r="CK104" s="2248"/>
      <c r="CL104" s="2248"/>
      <c r="CM104" s="2248"/>
      <c r="CN104" s="2248"/>
      <c r="CO104" s="2248"/>
      <c r="CP104" s="2248"/>
      <c r="CQ104" s="2248"/>
      <c r="CR104" s="2248"/>
      <c r="CS104" s="2248"/>
      <c r="CT104" s="2248"/>
      <c r="CU104" s="2248"/>
      <c r="CV104" s="2248"/>
      <c r="CW104" s="2248"/>
      <c r="CX104" s="2248"/>
      <c r="CY104" s="2248"/>
      <c r="CZ104" s="2248"/>
      <c r="DA104" s="2248"/>
      <c r="DB104" s="2248"/>
      <c r="DC104" s="2248"/>
      <c r="DD104" s="2248"/>
      <c r="DE104" s="875"/>
      <c r="DF104" s="881"/>
      <c r="DG104" s="881"/>
      <c r="DH104" s="884"/>
      <c r="DI104" s="881"/>
      <c r="DJ104" s="881"/>
      <c r="DK104" s="1480"/>
      <c r="DL104" s="881"/>
      <c r="DM104" s="882"/>
      <c r="DN104" s="884"/>
      <c r="DO104" s="881"/>
      <c r="DP104" s="2609"/>
      <c r="DQ104" s="879"/>
      <c r="DR104" s="1230"/>
      <c r="DS104" s="884"/>
      <c r="DT104" s="879"/>
      <c r="DU104" s="877"/>
    </row>
    <row r="105" spans="15:125" ht="24" thickBot="1">
      <c r="O105" s="2024"/>
      <c r="P105" s="2696"/>
      <c r="Q105" s="2160"/>
      <c r="R105" s="6048"/>
      <c r="S105" s="2160"/>
      <c r="T105" s="2160"/>
      <c r="U105" s="2071">
        <v>12</v>
      </c>
      <c r="V105" s="2039" t="s">
        <v>35</v>
      </c>
      <c r="W105" s="2073">
        <v>154</v>
      </c>
      <c r="X105" s="2071" t="s">
        <v>78</v>
      </c>
      <c r="Y105" s="3509">
        <v>42922</v>
      </c>
      <c r="Z105" s="2072">
        <v>42934</v>
      </c>
      <c r="AA105" s="2071">
        <v>2112</v>
      </c>
      <c r="AB105" s="2041">
        <v>12000</v>
      </c>
      <c r="AC105" s="2041">
        <f t="shared" si="60"/>
        <v>0</v>
      </c>
      <c r="AD105" s="2045">
        <f t="shared" si="61"/>
        <v>1848</v>
      </c>
      <c r="AE105" s="2042">
        <f t="shared" si="62"/>
        <v>92.4</v>
      </c>
      <c r="AF105" s="2059" t="s">
        <v>8</v>
      </c>
      <c r="AG105" s="2029"/>
      <c r="AH105" s="3219"/>
      <c r="AI105" s="2937"/>
      <c r="AJ105" s="2069" t="s">
        <v>427</v>
      </c>
      <c r="AK105" s="2186">
        <v>3</v>
      </c>
      <c r="AL105" s="2186" t="s">
        <v>101</v>
      </c>
      <c r="AM105" s="2187">
        <v>42606</v>
      </c>
      <c r="AN105" s="2186">
        <v>30</v>
      </c>
      <c r="AO105" s="2188" t="s">
        <v>35</v>
      </c>
      <c r="AP105" s="2189">
        <v>315</v>
      </c>
      <c r="AQ105" s="2186" t="s">
        <v>78</v>
      </c>
      <c r="AR105" s="4598">
        <v>42614</v>
      </c>
      <c r="AS105" s="2187">
        <v>42606</v>
      </c>
      <c r="AT105" s="2186">
        <v>1311</v>
      </c>
      <c r="AU105" s="2191">
        <v>30000</v>
      </c>
      <c r="AV105" s="2191">
        <f t="shared" si="63"/>
        <v>0</v>
      </c>
      <c r="AW105" s="2192">
        <f t="shared" si="64"/>
        <v>9450</v>
      </c>
      <c r="AX105" s="2194">
        <f t="shared" si="65"/>
        <v>472.5</v>
      </c>
      <c r="AY105" s="2128"/>
      <c r="BA105" s="2288"/>
      <c r="BB105" s="2289"/>
      <c r="BC105" s="2290"/>
      <c r="BD105" s="2291"/>
      <c r="BE105" s="2292"/>
      <c r="BF105" s="2293"/>
      <c r="BG105" s="2291"/>
      <c r="BH105" s="2294"/>
      <c r="BI105" s="2290"/>
      <c r="BJ105" s="2295"/>
      <c r="BK105" s="2292"/>
      <c r="BL105" s="2290"/>
      <c r="BM105" s="2294"/>
      <c r="BN105" s="2294"/>
      <c r="BO105" s="2296"/>
      <c r="BP105" s="2294"/>
      <c r="BQ105" s="2282"/>
      <c r="BR105" s="2246"/>
      <c r="BS105" s="2246"/>
      <c r="BT105" s="2387" t="s">
        <v>726</v>
      </c>
      <c r="BU105" s="2246" t="s">
        <v>1234</v>
      </c>
      <c r="BV105" s="2246" t="s">
        <v>1160</v>
      </c>
      <c r="BW105" s="2246"/>
      <c r="BX105" s="2361"/>
      <c r="BY105" s="2246"/>
      <c r="BZ105" s="2246"/>
      <c r="CA105" s="2246"/>
      <c r="CB105" s="2246" t="s">
        <v>737</v>
      </c>
      <c r="CC105" s="2246"/>
      <c r="CD105" s="2246"/>
      <c r="CE105" s="2246" t="s">
        <v>843</v>
      </c>
      <c r="CF105" s="2246"/>
      <c r="CG105" s="2246" t="s">
        <v>736</v>
      </c>
      <c r="CH105" s="2246"/>
      <c r="CI105" s="2246" t="s">
        <v>1161</v>
      </c>
      <c r="CK105" s="2488" t="s">
        <v>709</v>
      </c>
      <c r="CL105" s="2248"/>
      <c r="CM105" s="2248"/>
      <c r="CN105" s="2248"/>
      <c r="CO105" s="2248"/>
      <c r="CP105" s="2248"/>
      <c r="CQ105" s="2248"/>
      <c r="CR105" s="2248"/>
      <c r="CS105" s="2248"/>
      <c r="CT105" s="2248"/>
      <c r="CU105" s="2248"/>
      <c r="CV105" s="2248"/>
      <c r="CW105" s="2248"/>
      <c r="CX105" s="2248"/>
      <c r="CY105" s="2248"/>
      <c r="CZ105" s="2248"/>
      <c r="DA105" s="2248"/>
      <c r="DB105" s="2248"/>
      <c r="DC105" s="2248"/>
      <c r="DD105" s="2248"/>
      <c r="DE105" s="875"/>
      <c r="DF105" s="881"/>
      <c r="DG105" s="881"/>
      <c r="DH105" s="884"/>
      <c r="DI105" s="881"/>
      <c r="DJ105" s="881"/>
      <c r="DK105" s="1480"/>
      <c r="DL105" s="881"/>
      <c r="DM105" s="885"/>
      <c r="DN105" s="884"/>
      <c r="DO105" s="881"/>
      <c r="DP105" s="2609"/>
      <c r="DQ105" s="879"/>
      <c r="DR105" s="1230"/>
      <c r="DS105" s="884"/>
      <c r="DT105" s="879"/>
      <c r="DU105" s="877"/>
    </row>
    <row r="106" spans="15:125" ht="15" thickBot="1">
      <c r="O106" s="2024"/>
      <c r="P106" s="2821" t="s">
        <v>637</v>
      </c>
      <c r="Q106" s="2698" t="s">
        <v>502</v>
      </c>
      <c r="R106" s="2825" t="s">
        <v>393</v>
      </c>
      <c r="S106" s="2823" t="s">
        <v>101</v>
      </c>
      <c r="T106" s="2824">
        <v>42920</v>
      </c>
      <c r="U106" s="2823">
        <v>1</v>
      </c>
      <c r="V106" s="2698" t="s">
        <v>35</v>
      </c>
      <c r="W106" s="2825">
        <v>154</v>
      </c>
      <c r="X106" s="2823" t="s">
        <v>78</v>
      </c>
      <c r="Y106" s="3568">
        <v>42922</v>
      </c>
      <c r="Z106" s="2824">
        <v>42922</v>
      </c>
      <c r="AA106" s="2823" t="s">
        <v>78</v>
      </c>
      <c r="AB106" s="2712">
        <v>1000</v>
      </c>
      <c r="AC106" s="2712">
        <f t="shared" si="60"/>
        <v>0</v>
      </c>
      <c r="AD106" s="2716">
        <f t="shared" si="61"/>
        <v>154</v>
      </c>
      <c r="AE106" s="2713">
        <f t="shared" si="62"/>
        <v>7.7</v>
      </c>
      <c r="AF106" s="6049" t="s">
        <v>88</v>
      </c>
      <c r="AG106" s="6050"/>
      <c r="AH106" s="2029"/>
      <c r="AI106" s="2837"/>
      <c r="AJ106" s="2069" t="s">
        <v>427</v>
      </c>
      <c r="AK106" s="2071">
        <v>4</v>
      </c>
      <c r="AL106" s="2071" t="s">
        <v>101</v>
      </c>
      <c r="AM106" s="2072">
        <v>42682</v>
      </c>
      <c r="AN106" s="2071">
        <v>15</v>
      </c>
      <c r="AO106" s="2039" t="s">
        <v>35</v>
      </c>
      <c r="AP106" s="2073">
        <v>315</v>
      </c>
      <c r="AQ106" s="2071" t="s">
        <v>78</v>
      </c>
      <c r="AR106" s="4599">
        <v>42685</v>
      </c>
      <c r="AS106" s="2072">
        <v>42688</v>
      </c>
      <c r="AT106" s="2071">
        <v>1468</v>
      </c>
      <c r="AU106" s="2041">
        <v>15000</v>
      </c>
      <c r="AV106" s="2041">
        <f t="shared" si="63"/>
        <v>0</v>
      </c>
      <c r="AW106" s="2045">
        <f t="shared" si="64"/>
        <v>4725</v>
      </c>
      <c r="AX106" s="2042">
        <f t="shared" si="65"/>
        <v>236.25</v>
      </c>
      <c r="AY106" s="2150"/>
      <c r="BA106" s="2314"/>
      <c r="BB106" s="2315"/>
      <c r="BC106" s="2315"/>
      <c r="BD106" s="2315"/>
      <c r="BE106" s="2315"/>
      <c r="BF106" s="2315"/>
      <c r="BG106" s="2315"/>
      <c r="BH106" s="2315"/>
      <c r="BI106" s="2315"/>
      <c r="BJ106" s="2315"/>
      <c r="BK106" s="2315"/>
      <c r="BL106" s="2315"/>
      <c r="BM106" s="2315"/>
      <c r="BN106" s="2315"/>
      <c r="BO106" s="2686">
        <f>SUM(BO102:BO105)</f>
        <v>10086.599999999999</v>
      </c>
      <c r="BP106" s="2686">
        <f>SUM(BP102:BP105)</f>
        <v>504.33</v>
      </c>
      <c r="BQ106" s="2318"/>
      <c r="BR106" s="2246"/>
      <c r="BS106" s="3034"/>
      <c r="BT106" s="3028"/>
      <c r="BU106" s="2363"/>
      <c r="BV106" s="2364" t="s">
        <v>14</v>
      </c>
      <c r="BW106" s="2364" t="s">
        <v>12</v>
      </c>
      <c r="BX106" s="2364"/>
      <c r="BY106" s="2365"/>
      <c r="BZ106" s="2364" t="s">
        <v>15</v>
      </c>
      <c r="CA106" s="2364" t="s">
        <v>16</v>
      </c>
      <c r="CB106" s="2364" t="s">
        <v>12</v>
      </c>
      <c r="CC106" s="2364" t="s">
        <v>12</v>
      </c>
      <c r="CD106" s="2365"/>
      <c r="CE106" s="2365"/>
      <c r="CF106" s="2365"/>
      <c r="CG106" s="2365"/>
      <c r="CH106" s="2364" t="s">
        <v>17</v>
      </c>
      <c r="CI106" s="2366"/>
      <c r="CK106" s="2490"/>
      <c r="CL106" s="2491"/>
      <c r="CM106" s="2491"/>
      <c r="CN106" s="2492" t="s">
        <v>14</v>
      </c>
      <c r="CO106" s="2492" t="s">
        <v>12</v>
      </c>
      <c r="CP106" s="2492"/>
      <c r="CQ106" s="2491"/>
      <c r="CR106" s="2492" t="s">
        <v>15</v>
      </c>
      <c r="CS106" s="2492" t="s">
        <v>16</v>
      </c>
      <c r="CT106" s="2492" t="s">
        <v>12</v>
      </c>
      <c r="CU106" s="2492" t="s">
        <v>12</v>
      </c>
      <c r="CV106" s="2491"/>
      <c r="CW106" s="2491"/>
      <c r="CX106" s="2491"/>
      <c r="CY106" s="2491"/>
      <c r="CZ106" s="2492" t="s">
        <v>12</v>
      </c>
      <c r="DA106" s="2492" t="s">
        <v>17</v>
      </c>
      <c r="DB106" s="2493"/>
      <c r="DC106" s="2248"/>
      <c r="DD106" s="2248"/>
      <c r="DE106" s="875"/>
      <c r="DF106" s="881"/>
      <c r="DG106" s="881"/>
      <c r="DH106" s="884"/>
      <c r="DI106" s="881"/>
      <c r="DJ106" s="881"/>
      <c r="DK106" s="1480"/>
      <c r="DL106" s="881"/>
      <c r="DM106" s="885"/>
      <c r="DN106" s="884"/>
      <c r="DO106" s="881"/>
      <c r="DP106" s="2609"/>
      <c r="DQ106" s="879"/>
      <c r="DR106" s="1230"/>
      <c r="DS106" s="884"/>
      <c r="DT106" s="879"/>
      <c r="DU106" s="723"/>
    </row>
    <row r="107" spans="15:125">
      <c r="O107" s="2024"/>
      <c r="P107" s="2826" t="s">
        <v>637</v>
      </c>
      <c r="Q107" s="2698" t="s">
        <v>558</v>
      </c>
      <c r="R107" s="2830" t="s">
        <v>414</v>
      </c>
      <c r="S107" s="2828" t="s">
        <v>101</v>
      </c>
      <c r="T107" s="2829">
        <v>42920</v>
      </c>
      <c r="U107" s="2828">
        <v>1</v>
      </c>
      <c r="V107" s="2700" t="s">
        <v>35</v>
      </c>
      <c r="W107" s="2830">
        <v>154</v>
      </c>
      <c r="X107" s="2828" t="s">
        <v>78</v>
      </c>
      <c r="Y107" s="3592">
        <v>42922</v>
      </c>
      <c r="Z107" s="2829">
        <v>42922</v>
      </c>
      <c r="AA107" s="2828" t="s">
        <v>78</v>
      </c>
      <c r="AB107" s="2702">
        <v>1000</v>
      </c>
      <c r="AC107" s="2702">
        <f t="shared" si="60"/>
        <v>0</v>
      </c>
      <c r="AD107" s="2706">
        <f t="shared" si="61"/>
        <v>154</v>
      </c>
      <c r="AE107" s="2703">
        <f t="shared" si="62"/>
        <v>7.7</v>
      </c>
      <c r="AF107" s="6049" t="s">
        <v>88</v>
      </c>
      <c r="AG107" s="6050"/>
      <c r="AH107" s="2029"/>
      <c r="AI107" s="2938"/>
      <c r="AJ107" s="2069" t="s">
        <v>427</v>
      </c>
      <c r="AK107" s="2071">
        <v>5</v>
      </c>
      <c r="AL107" s="2071" t="s">
        <v>101</v>
      </c>
      <c r="AM107" s="2072">
        <v>42709</v>
      </c>
      <c r="AN107" s="2071">
        <v>10</v>
      </c>
      <c r="AO107" s="2039" t="s">
        <v>35</v>
      </c>
      <c r="AP107" s="2073">
        <v>315</v>
      </c>
      <c r="AQ107" s="2071" t="s">
        <v>78</v>
      </c>
      <c r="AR107" s="4599">
        <v>42716</v>
      </c>
      <c r="AS107" s="2072">
        <v>42716</v>
      </c>
      <c r="AT107" s="2071">
        <v>1566</v>
      </c>
      <c r="AU107" s="2041">
        <v>10000</v>
      </c>
      <c r="AV107" s="2041">
        <f t="shared" si="63"/>
        <v>0</v>
      </c>
      <c r="AW107" s="2045">
        <f t="shared" si="64"/>
        <v>3150</v>
      </c>
      <c r="AX107" s="2042">
        <f t="shared" si="65"/>
        <v>157.5</v>
      </c>
      <c r="AY107" s="2150"/>
      <c r="BA107" s="2246"/>
      <c r="BB107" s="2246"/>
      <c r="BC107" s="2246"/>
      <c r="BD107" s="2246"/>
      <c r="BE107" s="2246"/>
      <c r="BF107" s="2246"/>
      <c r="BG107" s="2246"/>
      <c r="BH107" s="2246"/>
      <c r="BI107" s="2246"/>
      <c r="BJ107" s="2246"/>
      <c r="BK107" s="2246"/>
      <c r="BL107" s="2246"/>
      <c r="BM107" s="2246"/>
      <c r="BN107" s="2246"/>
      <c r="BO107" s="2246"/>
      <c r="BP107" s="2359"/>
      <c r="BQ107" s="2246"/>
      <c r="BR107" s="2246"/>
      <c r="BS107" s="2349"/>
      <c r="BT107" s="3029" t="s">
        <v>4</v>
      </c>
      <c r="BU107" s="2368" t="s">
        <v>18</v>
      </c>
      <c r="BV107" s="2256" t="s">
        <v>19</v>
      </c>
      <c r="BW107" s="2256" t="s">
        <v>19</v>
      </c>
      <c r="BX107" s="2256" t="s">
        <v>20</v>
      </c>
      <c r="BY107" s="2256" t="s">
        <v>21</v>
      </c>
      <c r="BZ107" s="2256" t="s">
        <v>22</v>
      </c>
      <c r="CA107" s="2256" t="s">
        <v>19</v>
      </c>
      <c r="CB107" s="2256" t="s">
        <v>23</v>
      </c>
      <c r="CC107" s="2256" t="s">
        <v>23</v>
      </c>
      <c r="CD107" s="2256" t="s">
        <v>24</v>
      </c>
      <c r="CE107" s="2256" t="s">
        <v>20</v>
      </c>
      <c r="CF107" s="2256" t="s">
        <v>25</v>
      </c>
      <c r="CG107" s="2256" t="s">
        <v>0</v>
      </c>
      <c r="CH107" s="2256" t="s">
        <v>11</v>
      </c>
      <c r="CI107" s="2369" t="s">
        <v>26</v>
      </c>
      <c r="CK107" s="2619"/>
      <c r="CL107" s="2510"/>
      <c r="CM107" s="2510"/>
      <c r="CN107" s="2501"/>
      <c r="CO107" s="2501"/>
      <c r="CP107" s="2501"/>
      <c r="CQ107" s="2510"/>
      <c r="CR107" s="2501"/>
      <c r="CS107" s="2501"/>
      <c r="CT107" s="2501"/>
      <c r="CU107" s="2501"/>
      <c r="CV107" s="2510"/>
      <c r="CW107" s="2510"/>
      <c r="CX107" s="2510"/>
      <c r="CY107" s="2510"/>
      <c r="CZ107" s="2501"/>
      <c r="DA107" s="2501"/>
      <c r="DB107" s="2500"/>
      <c r="DC107" s="2248"/>
      <c r="DD107" s="2248"/>
      <c r="DE107" s="875"/>
      <c r="DF107" s="881"/>
      <c r="DG107" s="881"/>
      <c r="DH107" s="884"/>
      <c r="DI107" s="881"/>
      <c r="DJ107" s="881"/>
      <c r="DK107" s="1480"/>
      <c r="DL107" s="881"/>
      <c r="DM107" s="885"/>
      <c r="DN107" s="884"/>
      <c r="DO107" s="881"/>
      <c r="DP107" s="2609"/>
      <c r="DQ107" s="879"/>
      <c r="DR107" s="1230"/>
      <c r="DS107" s="884"/>
      <c r="DT107" s="879"/>
      <c r="DU107" s="723"/>
    </row>
    <row r="108" spans="15:125" ht="18.600000000000001" thickBot="1">
      <c r="O108" s="2024"/>
      <c r="P108" s="2143" t="s">
        <v>550</v>
      </c>
      <c r="Q108" s="2039" t="s">
        <v>436</v>
      </c>
      <c r="R108" s="6051">
        <v>8</v>
      </c>
      <c r="S108" s="2039" t="s">
        <v>36</v>
      </c>
      <c r="T108" s="2040">
        <v>42922</v>
      </c>
      <c r="U108" s="2041">
        <v>1</v>
      </c>
      <c r="V108" s="2039" t="s">
        <v>35</v>
      </c>
      <c r="W108" s="2042">
        <v>430</v>
      </c>
      <c r="X108" s="2043"/>
      <c r="Y108" s="2044">
        <v>42923</v>
      </c>
      <c r="Z108" s="2040">
        <v>42922</v>
      </c>
      <c r="AA108" s="2039">
        <v>2084</v>
      </c>
      <c r="AB108" s="2041">
        <v>1000</v>
      </c>
      <c r="AC108" s="2041">
        <f t="shared" si="60"/>
        <v>0</v>
      </c>
      <c r="AD108" s="2045">
        <f t="shared" si="61"/>
        <v>430</v>
      </c>
      <c r="AE108" s="2042">
        <f t="shared" si="62"/>
        <v>21.5</v>
      </c>
      <c r="AF108" s="6038" t="s">
        <v>8</v>
      </c>
      <c r="AG108" s="6032"/>
      <c r="AH108" s="2029"/>
      <c r="AI108" s="2936"/>
      <c r="AJ108" s="2069" t="s">
        <v>427</v>
      </c>
      <c r="AK108" s="2071">
        <v>6</v>
      </c>
      <c r="AL108" s="2071" t="s">
        <v>101</v>
      </c>
      <c r="AM108" s="2072">
        <v>42758</v>
      </c>
      <c r="AN108" s="2071">
        <v>15</v>
      </c>
      <c r="AO108" s="2039" t="s">
        <v>35</v>
      </c>
      <c r="AP108" s="2073">
        <v>335</v>
      </c>
      <c r="AQ108" s="2071" t="s">
        <v>78</v>
      </c>
      <c r="AR108" s="4599">
        <v>42762</v>
      </c>
      <c r="AS108" s="2072">
        <v>42758</v>
      </c>
      <c r="AT108" s="2071">
        <v>1650</v>
      </c>
      <c r="AU108" s="2041">
        <v>15000</v>
      </c>
      <c r="AV108" s="2041">
        <f t="shared" si="63"/>
        <v>0</v>
      </c>
      <c r="AW108" s="2045">
        <f t="shared" si="64"/>
        <v>5025</v>
      </c>
      <c r="AX108" s="2042">
        <f t="shared" si="65"/>
        <v>251.25</v>
      </c>
      <c r="AY108" s="2150"/>
      <c r="BA108" s="2250" t="s">
        <v>601</v>
      </c>
      <c r="BB108" s="2246"/>
      <c r="BC108" s="2246"/>
      <c r="BD108" s="2246"/>
      <c r="BE108" s="2246"/>
      <c r="BF108" s="2246"/>
      <c r="BG108" s="2246"/>
      <c r="BH108" s="2246"/>
      <c r="BI108" s="2246"/>
      <c r="BJ108" s="2246"/>
      <c r="BK108" s="2246"/>
      <c r="BL108" s="2246"/>
      <c r="BM108" s="2246"/>
      <c r="BN108" s="2246"/>
      <c r="BO108" s="2246"/>
      <c r="BP108" s="2246"/>
      <c r="BQ108" s="2246"/>
      <c r="BR108" s="2246"/>
      <c r="BS108" s="3035"/>
      <c r="BT108" s="3998"/>
      <c r="BU108" s="2371"/>
      <c r="BV108" s="2256" t="s">
        <v>3</v>
      </c>
      <c r="BW108" s="2256" t="s">
        <v>18</v>
      </c>
      <c r="BX108" s="2256"/>
      <c r="BY108" s="2372"/>
      <c r="BZ108" s="2256" t="s">
        <v>21</v>
      </c>
      <c r="CA108" s="2256" t="s">
        <v>3</v>
      </c>
      <c r="CB108" s="2256" t="s">
        <v>27</v>
      </c>
      <c r="CC108" s="2256" t="s">
        <v>28</v>
      </c>
      <c r="CD108" s="2372"/>
      <c r="CE108" s="2372"/>
      <c r="CF108" s="2372"/>
      <c r="CG108" s="2372"/>
      <c r="CH108" s="2256" t="s">
        <v>30</v>
      </c>
      <c r="CI108" s="2369"/>
      <c r="CK108" s="2499" t="s">
        <v>3</v>
      </c>
      <c r="CL108" s="2500" t="s">
        <v>4</v>
      </c>
      <c r="CM108" s="2501" t="s">
        <v>18</v>
      </c>
      <c r="CN108" s="2501" t="s">
        <v>19</v>
      </c>
      <c r="CO108" s="2501" t="s">
        <v>19</v>
      </c>
      <c r="CP108" s="2501" t="s">
        <v>20</v>
      </c>
      <c r="CQ108" s="2501" t="s">
        <v>21</v>
      </c>
      <c r="CR108" s="2501" t="s">
        <v>22</v>
      </c>
      <c r="CS108" s="2501" t="s">
        <v>19</v>
      </c>
      <c r="CT108" s="2501" t="s">
        <v>23</v>
      </c>
      <c r="CU108" s="2501" t="s">
        <v>23</v>
      </c>
      <c r="CV108" s="2501" t="s">
        <v>24</v>
      </c>
      <c r="CW108" s="2501" t="s">
        <v>20</v>
      </c>
      <c r="CX108" s="2501" t="s">
        <v>25</v>
      </c>
      <c r="CY108" s="2501" t="s">
        <v>0</v>
      </c>
      <c r="CZ108" s="2501" t="s">
        <v>11</v>
      </c>
      <c r="DA108" s="2501" t="s">
        <v>11</v>
      </c>
      <c r="DB108" s="2501" t="s">
        <v>26</v>
      </c>
      <c r="DC108" s="2248"/>
      <c r="DD108" s="2248"/>
      <c r="DE108" s="875"/>
      <c r="DF108" s="881"/>
      <c r="DG108" s="881"/>
      <c r="DH108" s="884"/>
      <c r="DI108" s="881"/>
      <c r="DJ108" s="881"/>
      <c r="DK108" s="1480"/>
      <c r="DL108" s="881"/>
      <c r="DM108" s="885"/>
      <c r="DN108" s="884"/>
      <c r="DO108" s="881"/>
      <c r="DP108" s="2609"/>
      <c r="DQ108" s="879"/>
      <c r="DR108" s="1230"/>
      <c r="DS108" s="884"/>
      <c r="DT108" s="879"/>
      <c r="DU108" s="723"/>
    </row>
    <row r="109" spans="15:125" ht="15" thickBot="1">
      <c r="O109" s="2024"/>
      <c r="P109" s="2143" t="s">
        <v>550</v>
      </c>
      <c r="Q109" s="2039" t="s">
        <v>436</v>
      </c>
      <c r="R109" s="6051">
        <v>9</v>
      </c>
      <c r="S109" s="2039" t="s">
        <v>36</v>
      </c>
      <c r="T109" s="2040">
        <v>42923</v>
      </c>
      <c r="U109" s="2041">
        <v>1</v>
      </c>
      <c r="V109" s="2039" t="s">
        <v>35</v>
      </c>
      <c r="W109" s="2042">
        <v>370</v>
      </c>
      <c r="X109" s="2043"/>
      <c r="Y109" s="2044">
        <v>42923</v>
      </c>
      <c r="Z109" s="2040">
        <v>42923</v>
      </c>
      <c r="AA109" s="2039">
        <v>2085</v>
      </c>
      <c r="AB109" s="2041">
        <v>1000</v>
      </c>
      <c r="AC109" s="2041">
        <f t="shared" si="60"/>
        <v>0</v>
      </c>
      <c r="AD109" s="2045">
        <f t="shared" si="61"/>
        <v>370</v>
      </c>
      <c r="AE109" s="2042">
        <f t="shared" si="62"/>
        <v>18.5</v>
      </c>
      <c r="AF109" s="2059" t="s">
        <v>8</v>
      </c>
      <c r="AG109" s="2029"/>
      <c r="AH109" s="2029"/>
      <c r="AI109" s="2936"/>
      <c r="AJ109" s="2069" t="s">
        <v>427</v>
      </c>
      <c r="AK109" s="2071">
        <v>7</v>
      </c>
      <c r="AL109" s="2071" t="s">
        <v>101</v>
      </c>
      <c r="AM109" s="2072">
        <v>42781</v>
      </c>
      <c r="AN109" s="2071">
        <v>20</v>
      </c>
      <c r="AO109" s="2039" t="s">
        <v>35</v>
      </c>
      <c r="AP109" s="2073">
        <v>335</v>
      </c>
      <c r="AQ109" s="2071" t="s">
        <v>78</v>
      </c>
      <c r="AR109" s="4599">
        <v>42783</v>
      </c>
      <c r="AS109" s="2072">
        <v>42781</v>
      </c>
      <c r="AT109" s="2071">
        <v>9395</v>
      </c>
      <c r="AU109" s="2041">
        <v>20000</v>
      </c>
      <c r="AV109" s="2041">
        <f t="shared" si="63"/>
        <v>0</v>
      </c>
      <c r="AW109" s="2045">
        <f t="shared" si="64"/>
        <v>6700</v>
      </c>
      <c r="AX109" s="2042">
        <f t="shared" si="65"/>
        <v>335</v>
      </c>
      <c r="AY109" s="2150"/>
      <c r="BA109" s="2251"/>
      <c r="BB109" s="2252"/>
      <c r="BC109" s="2252"/>
      <c r="BD109" s="2253" t="s">
        <v>14</v>
      </c>
      <c r="BE109" s="2253" t="s">
        <v>12</v>
      </c>
      <c r="BF109" s="2253"/>
      <c r="BG109" s="2252"/>
      <c r="BH109" s="2253" t="s">
        <v>15</v>
      </c>
      <c r="BI109" s="2253" t="s">
        <v>16</v>
      </c>
      <c r="BJ109" s="2253" t="s">
        <v>12</v>
      </c>
      <c r="BK109" s="2253" t="s">
        <v>12</v>
      </c>
      <c r="BL109" s="2252"/>
      <c r="BM109" s="2252"/>
      <c r="BN109" s="2252"/>
      <c r="BO109" s="2252"/>
      <c r="BP109" s="2253" t="s">
        <v>17</v>
      </c>
      <c r="BQ109" s="2254"/>
      <c r="BR109" s="2246"/>
      <c r="BS109" s="3036"/>
      <c r="BT109" s="2413" t="s">
        <v>727</v>
      </c>
      <c r="BU109" s="2409">
        <v>1</v>
      </c>
      <c r="BV109" s="2266">
        <v>77568</v>
      </c>
      <c r="BW109" s="2272">
        <v>43265</v>
      </c>
      <c r="BX109" s="2410">
        <v>100</v>
      </c>
      <c r="BY109" s="2266" t="s">
        <v>96</v>
      </c>
      <c r="BZ109" s="2270">
        <v>10.8</v>
      </c>
      <c r="CA109" s="2411"/>
      <c r="CB109" s="2412">
        <v>43270</v>
      </c>
      <c r="CC109" s="2272">
        <v>43269</v>
      </c>
      <c r="CD109" s="2413">
        <v>51539</v>
      </c>
      <c r="CE109" s="2270">
        <v>79.66</v>
      </c>
      <c r="CF109" s="2270">
        <f t="shared" ref="CF109:CF116" si="66">(CE109-BX109)</f>
        <v>-20.340000000000003</v>
      </c>
      <c r="CG109" s="2271">
        <f t="shared" ref="CG109:CG116" si="67">(CE109*BZ109)</f>
        <v>860.32799999999997</v>
      </c>
      <c r="CH109" s="3037">
        <f t="shared" ref="CH109:CH116" si="68">(CG109*0.05)</f>
        <v>43.016400000000004</v>
      </c>
      <c r="CI109" s="2389"/>
      <c r="CK109" s="2505"/>
      <c r="CL109" s="2506"/>
      <c r="CM109" s="2506"/>
      <c r="CN109" s="2507" t="s">
        <v>3</v>
      </c>
      <c r="CO109" s="2507" t="s">
        <v>18</v>
      </c>
      <c r="CP109" s="2507"/>
      <c r="CQ109" s="2506"/>
      <c r="CR109" s="2507" t="s">
        <v>21</v>
      </c>
      <c r="CS109" s="2507" t="s">
        <v>3</v>
      </c>
      <c r="CT109" s="2507" t="s">
        <v>27</v>
      </c>
      <c r="CU109" s="2507" t="s">
        <v>28</v>
      </c>
      <c r="CV109" s="2506"/>
      <c r="CW109" s="2506"/>
      <c r="CX109" s="2506"/>
      <c r="CY109" s="2506"/>
      <c r="CZ109" s="2507" t="s">
        <v>33</v>
      </c>
      <c r="DA109" s="2507" t="s">
        <v>30</v>
      </c>
      <c r="DB109" s="2500"/>
      <c r="DC109" s="2248"/>
      <c r="DD109" s="2248"/>
      <c r="DE109" s="86"/>
      <c r="DF109" s="86"/>
      <c r="DG109" s="86"/>
      <c r="DH109" s="86"/>
      <c r="DI109" s="86"/>
      <c r="DJ109" s="86"/>
      <c r="DK109" s="86"/>
      <c r="DM109" s="86"/>
      <c r="DN109" s="86"/>
      <c r="DO109" s="86"/>
      <c r="DP109" s="86"/>
      <c r="DQ109" s="86"/>
      <c r="DR109" s="86"/>
      <c r="DS109" s="86"/>
      <c r="DT109" s="86"/>
      <c r="DU109" s="86"/>
    </row>
    <row r="110" spans="15:125">
      <c r="O110" s="2024"/>
      <c r="P110" s="2123" t="s">
        <v>604</v>
      </c>
      <c r="Q110" s="2039" t="s">
        <v>558</v>
      </c>
      <c r="R110" s="2053" t="s">
        <v>9</v>
      </c>
      <c r="S110" s="2050" t="s">
        <v>101</v>
      </c>
      <c r="T110" s="2051">
        <v>42928</v>
      </c>
      <c r="U110" s="2050">
        <v>10</v>
      </c>
      <c r="V110" s="2052" t="s">
        <v>35</v>
      </c>
      <c r="W110" s="2053">
        <v>154</v>
      </c>
      <c r="X110" s="2050" t="s">
        <v>78</v>
      </c>
      <c r="Y110" s="3573">
        <v>42931</v>
      </c>
      <c r="Z110" s="2051">
        <v>42936</v>
      </c>
      <c r="AA110" s="2050">
        <v>2125</v>
      </c>
      <c r="AB110" s="2055">
        <v>10500</v>
      </c>
      <c r="AC110" s="2055">
        <f t="shared" si="60"/>
        <v>500</v>
      </c>
      <c r="AD110" s="2056">
        <f t="shared" si="61"/>
        <v>1617</v>
      </c>
      <c r="AE110" s="2058">
        <f t="shared" si="62"/>
        <v>80.850000000000009</v>
      </c>
      <c r="AF110" s="2059" t="s">
        <v>8</v>
      </c>
      <c r="AG110" s="2029"/>
      <c r="AH110" s="2029"/>
      <c r="AI110" s="2936"/>
      <c r="AJ110" s="2069" t="s">
        <v>427</v>
      </c>
      <c r="AK110" s="2071">
        <v>8</v>
      </c>
      <c r="AL110" s="2071" t="s">
        <v>101</v>
      </c>
      <c r="AM110" s="2072">
        <v>42809</v>
      </c>
      <c r="AN110" s="2071">
        <v>10</v>
      </c>
      <c r="AO110" s="2039" t="s">
        <v>35</v>
      </c>
      <c r="AP110" s="2073">
        <v>335</v>
      </c>
      <c r="AQ110" s="2071" t="s">
        <v>78</v>
      </c>
      <c r="AR110" s="4599">
        <v>42814</v>
      </c>
      <c r="AS110" s="2072">
        <v>42812</v>
      </c>
      <c r="AT110" s="2071">
        <v>1792</v>
      </c>
      <c r="AU110" s="2041">
        <v>10000</v>
      </c>
      <c r="AV110" s="2041">
        <f t="shared" si="63"/>
        <v>0</v>
      </c>
      <c r="AW110" s="2045">
        <f t="shared" si="64"/>
        <v>3350</v>
      </c>
      <c r="AX110" s="2042">
        <f t="shared" si="65"/>
        <v>167.5</v>
      </c>
      <c r="AY110" s="2150"/>
      <c r="BA110" s="2255" t="s">
        <v>3</v>
      </c>
      <c r="BB110" s="2256" t="s">
        <v>4</v>
      </c>
      <c r="BC110" s="2257" t="s">
        <v>18</v>
      </c>
      <c r="BD110" s="2257" t="s">
        <v>19</v>
      </c>
      <c r="BE110" s="2257" t="s">
        <v>19</v>
      </c>
      <c r="BF110" s="2257" t="s">
        <v>20</v>
      </c>
      <c r="BG110" s="2257" t="s">
        <v>21</v>
      </c>
      <c r="BH110" s="2257" t="s">
        <v>22</v>
      </c>
      <c r="BI110" s="2257" t="s">
        <v>19</v>
      </c>
      <c r="BJ110" s="2257" t="s">
        <v>23</v>
      </c>
      <c r="BK110" s="2257" t="s">
        <v>23</v>
      </c>
      <c r="BL110" s="2257" t="s">
        <v>24</v>
      </c>
      <c r="BM110" s="2257" t="s">
        <v>20</v>
      </c>
      <c r="BN110" s="2257" t="s">
        <v>25</v>
      </c>
      <c r="BO110" s="2257" t="s">
        <v>0</v>
      </c>
      <c r="BP110" s="2257" t="s">
        <v>11</v>
      </c>
      <c r="BQ110" s="2257" t="s">
        <v>26</v>
      </c>
      <c r="BR110" s="2246"/>
      <c r="BS110" s="2385"/>
      <c r="BT110" s="2345" t="s">
        <v>727</v>
      </c>
      <c r="BU110" s="2438">
        <v>2</v>
      </c>
      <c r="BV110" s="2285">
        <v>77568</v>
      </c>
      <c r="BW110" s="2287">
        <v>43265</v>
      </c>
      <c r="BX110" s="2342">
        <v>900</v>
      </c>
      <c r="BY110" s="2285" t="s">
        <v>96</v>
      </c>
      <c r="BZ110" s="2280">
        <v>10.8</v>
      </c>
      <c r="CA110" s="2343"/>
      <c r="CB110" s="2344">
        <v>43277</v>
      </c>
      <c r="CC110" s="2287">
        <v>43293</v>
      </c>
      <c r="CD110" s="2345">
        <v>51807</v>
      </c>
      <c r="CE110" s="2280">
        <v>418.9</v>
      </c>
      <c r="CF110" s="2280">
        <f t="shared" si="66"/>
        <v>-481.1</v>
      </c>
      <c r="CG110" s="2281">
        <f t="shared" si="67"/>
        <v>4524.12</v>
      </c>
      <c r="CH110" s="2280">
        <f t="shared" si="68"/>
        <v>226.20600000000002</v>
      </c>
      <c r="CI110" s="2391"/>
      <c r="CK110" s="2564"/>
      <c r="CL110" s="2565"/>
      <c r="CM110" s="2566"/>
      <c r="CN110" s="2566"/>
      <c r="CO110" s="2567"/>
      <c r="CP110" s="2566"/>
      <c r="CQ110" s="2566"/>
      <c r="CR110" s="2568"/>
      <c r="CS110" s="2566"/>
      <c r="CT110" s="2569"/>
      <c r="CU110" s="2567"/>
      <c r="CV110" s="2566"/>
      <c r="CW110" s="2568"/>
      <c r="CX110" s="2570"/>
      <c r="CY110" s="2571"/>
      <c r="CZ110" s="2567"/>
      <c r="DA110" s="2570"/>
      <c r="DB110" s="2516"/>
      <c r="DC110" s="2248"/>
      <c r="DD110" s="2248"/>
      <c r="DE110" s="86"/>
      <c r="DF110" s="86"/>
      <c r="DG110" s="86"/>
      <c r="DH110" s="86"/>
      <c r="DI110" s="86"/>
      <c r="DJ110" s="86"/>
      <c r="DK110" s="86"/>
      <c r="DM110" s="86"/>
      <c r="DN110" s="86"/>
      <c r="DO110" s="86"/>
      <c r="DP110" s="86"/>
      <c r="DQ110" s="86"/>
      <c r="DR110" s="86"/>
      <c r="DS110" s="86"/>
      <c r="DT110" s="86"/>
      <c r="DU110" s="86"/>
    </row>
    <row r="111" spans="15:125" ht="24" thickBot="1">
      <c r="O111" s="2024"/>
      <c r="P111" s="2123" t="s">
        <v>471</v>
      </c>
      <c r="Q111" s="2039" t="s">
        <v>436</v>
      </c>
      <c r="R111" s="6051">
        <v>9</v>
      </c>
      <c r="S111" s="2039" t="s">
        <v>36</v>
      </c>
      <c r="T111" s="2040">
        <v>42930</v>
      </c>
      <c r="U111" s="2041">
        <v>20</v>
      </c>
      <c r="V111" s="2039" t="s">
        <v>35</v>
      </c>
      <c r="W111" s="2042">
        <v>270</v>
      </c>
      <c r="X111" s="2043"/>
      <c r="Y111" s="2044">
        <v>42936</v>
      </c>
      <c r="Z111" s="2040">
        <v>42933</v>
      </c>
      <c r="AA111" s="2039">
        <v>2107</v>
      </c>
      <c r="AB111" s="2041">
        <v>20000</v>
      </c>
      <c r="AC111" s="2041">
        <f t="shared" si="60"/>
        <v>0</v>
      </c>
      <c r="AD111" s="2045">
        <f t="shared" si="61"/>
        <v>5400</v>
      </c>
      <c r="AE111" s="2042">
        <f t="shared" si="62"/>
        <v>270</v>
      </c>
      <c r="AF111" s="2059" t="s">
        <v>8</v>
      </c>
      <c r="AG111" s="2029"/>
      <c r="AH111" s="2029"/>
      <c r="AI111" s="2936"/>
      <c r="AJ111" s="2069" t="s">
        <v>427</v>
      </c>
      <c r="AK111" s="2071">
        <v>9</v>
      </c>
      <c r="AL111" s="2071" t="s">
        <v>101</v>
      </c>
      <c r="AM111" s="2072">
        <v>42835</v>
      </c>
      <c r="AN111" s="2071">
        <v>10</v>
      </c>
      <c r="AO111" s="2039" t="s">
        <v>35</v>
      </c>
      <c r="AP111" s="2073">
        <v>335</v>
      </c>
      <c r="AQ111" s="2071" t="s">
        <v>78</v>
      </c>
      <c r="AR111" s="4599">
        <v>42839</v>
      </c>
      <c r="AS111" s="2072">
        <v>42838</v>
      </c>
      <c r="AT111" s="2071">
        <v>1874</v>
      </c>
      <c r="AU111" s="2041">
        <v>10000</v>
      </c>
      <c r="AV111" s="2041">
        <f t="shared" si="63"/>
        <v>0</v>
      </c>
      <c r="AW111" s="2045">
        <f t="shared" si="64"/>
        <v>3350</v>
      </c>
      <c r="AX111" s="2042">
        <f t="shared" si="65"/>
        <v>167.5</v>
      </c>
      <c r="AY111" s="2150"/>
      <c r="BA111" s="2258"/>
      <c r="BB111" s="2259"/>
      <c r="BC111" s="2259"/>
      <c r="BD111" s="2260" t="s">
        <v>3</v>
      </c>
      <c r="BE111" s="2260" t="s">
        <v>18</v>
      </c>
      <c r="BF111" s="2260"/>
      <c r="BG111" s="2259"/>
      <c r="BH111" s="2260" t="s">
        <v>21</v>
      </c>
      <c r="BI111" s="2260" t="s">
        <v>3</v>
      </c>
      <c r="BJ111" s="2260" t="s">
        <v>27</v>
      </c>
      <c r="BK111" s="2260" t="s">
        <v>28</v>
      </c>
      <c r="BL111" s="2259"/>
      <c r="BM111" s="2259"/>
      <c r="BN111" s="2259"/>
      <c r="BO111" s="2259"/>
      <c r="BP111" s="2260" t="s">
        <v>30</v>
      </c>
      <c r="BQ111" s="2256"/>
      <c r="BR111" s="2246"/>
      <c r="BS111" s="2385"/>
      <c r="BT111" s="2345" t="s">
        <v>727</v>
      </c>
      <c r="BU111" s="2438">
        <v>2</v>
      </c>
      <c r="BV111" s="2285">
        <v>77568</v>
      </c>
      <c r="BW111" s="2287">
        <v>43265</v>
      </c>
      <c r="BX111" s="2342">
        <v>481.1</v>
      </c>
      <c r="BY111" s="2285" t="s">
        <v>96</v>
      </c>
      <c r="BZ111" s="2280">
        <v>10.8</v>
      </c>
      <c r="CA111" s="2343"/>
      <c r="CB111" s="2344">
        <v>43277</v>
      </c>
      <c r="CC111" s="2287">
        <v>43332</v>
      </c>
      <c r="CD111" s="2345">
        <v>52258</v>
      </c>
      <c r="CE111" s="2280">
        <v>501.29</v>
      </c>
      <c r="CF111" s="2280">
        <f t="shared" si="66"/>
        <v>20.189999999999998</v>
      </c>
      <c r="CG111" s="2281">
        <f t="shared" si="67"/>
        <v>5413.9320000000007</v>
      </c>
      <c r="CH111" s="2280">
        <f t="shared" si="68"/>
        <v>270.69660000000005</v>
      </c>
      <c r="CI111" s="2393"/>
      <c r="CK111" s="2526"/>
      <c r="CL111" s="2572"/>
      <c r="CM111" s="2550"/>
      <c r="CN111" s="2550"/>
      <c r="CO111" s="2551"/>
      <c r="CP111" s="2550"/>
      <c r="CQ111" s="2550"/>
      <c r="CR111" s="2552"/>
      <c r="CS111" s="2550"/>
      <c r="CT111" s="2553"/>
      <c r="CU111" s="2551"/>
      <c r="CV111" s="2550"/>
      <c r="CW111" s="2552"/>
      <c r="CX111" s="2554"/>
      <c r="CY111" s="2555"/>
      <c r="CZ111" s="2551"/>
      <c r="DA111" s="2554"/>
      <c r="DB111" s="2523"/>
      <c r="DC111" s="2248"/>
      <c r="DD111" s="2248"/>
      <c r="DE111" s="808"/>
      <c r="DH111" s="2"/>
      <c r="DM111" s="86"/>
      <c r="DN111" s="86"/>
      <c r="DO111" s="86"/>
      <c r="DP111" s="86"/>
      <c r="DQ111" s="86"/>
      <c r="DR111" s="86"/>
      <c r="DS111" s="86"/>
      <c r="DT111" s="86"/>
      <c r="DU111" s="86"/>
    </row>
    <row r="112" spans="15:125">
      <c r="O112" s="2024"/>
      <c r="P112" s="2023"/>
      <c r="Q112" s="2091"/>
      <c r="R112" s="2838"/>
      <c r="S112" s="2091"/>
      <c r="T112" s="2091"/>
      <c r="U112" s="2091"/>
      <c r="V112" s="2091"/>
      <c r="W112" s="2091"/>
      <c r="X112" s="2091"/>
      <c r="Y112" s="2873"/>
      <c r="Z112" s="2091"/>
      <c r="AA112" s="2091"/>
      <c r="AB112" s="2091"/>
      <c r="AC112" s="2091"/>
      <c r="AD112" s="2091"/>
      <c r="AE112" s="2091"/>
      <c r="AF112" s="2806"/>
      <c r="AG112" s="6052"/>
      <c r="AH112" s="3219"/>
      <c r="AI112" s="2936"/>
      <c r="AJ112" s="2069" t="s">
        <v>427</v>
      </c>
      <c r="AK112" s="2186">
        <v>10</v>
      </c>
      <c r="AL112" s="2186" t="s">
        <v>101</v>
      </c>
      <c r="AM112" s="2187">
        <v>42879</v>
      </c>
      <c r="AN112" s="2186">
        <v>15</v>
      </c>
      <c r="AO112" s="2188" t="s">
        <v>35</v>
      </c>
      <c r="AP112" s="2189">
        <v>310</v>
      </c>
      <c r="AQ112" s="2186" t="s">
        <v>78</v>
      </c>
      <c r="AR112" s="4598">
        <v>42886</v>
      </c>
      <c r="AS112" s="2187">
        <v>42888</v>
      </c>
      <c r="AT112" s="2186">
        <v>1999</v>
      </c>
      <c r="AU112" s="2191">
        <v>15000</v>
      </c>
      <c r="AV112" s="2191">
        <f t="shared" si="63"/>
        <v>0</v>
      </c>
      <c r="AW112" s="2192">
        <f t="shared" si="64"/>
        <v>4650</v>
      </c>
      <c r="AX112" s="2194">
        <f t="shared" si="65"/>
        <v>232.5</v>
      </c>
      <c r="AY112" s="2150"/>
      <c r="BA112" s="2769" t="s">
        <v>656</v>
      </c>
      <c r="BB112" s="2762" t="s">
        <v>99</v>
      </c>
      <c r="BC112" s="2328">
        <v>4</v>
      </c>
      <c r="BD112" s="2328" t="s">
        <v>36</v>
      </c>
      <c r="BE112" s="2329">
        <v>42995</v>
      </c>
      <c r="BF112" s="2328">
        <v>500</v>
      </c>
      <c r="BG112" s="2328" t="s">
        <v>96</v>
      </c>
      <c r="BH112" s="2330">
        <v>8.6999999999999993</v>
      </c>
      <c r="BI112" s="2328"/>
      <c r="BJ112" s="2331">
        <v>43052</v>
      </c>
      <c r="BK112" s="2329">
        <v>43052</v>
      </c>
      <c r="BL112" s="2328"/>
      <c r="BM112" s="2330">
        <v>500</v>
      </c>
      <c r="BN112" s="2332">
        <f>(BM112-BF112)</f>
        <v>0</v>
      </c>
      <c r="BO112" s="2333">
        <f>(BM112*BH112)</f>
        <v>4350</v>
      </c>
      <c r="BP112" s="2332">
        <f>(BO112*0.05)</f>
        <v>217.5</v>
      </c>
      <c r="BQ112" s="2273"/>
      <c r="BR112" s="2246"/>
      <c r="BS112" s="2385"/>
      <c r="BT112" s="2345" t="s">
        <v>727</v>
      </c>
      <c r="BU112" s="2438">
        <v>3</v>
      </c>
      <c r="BV112" s="2285">
        <v>79422</v>
      </c>
      <c r="BW112" s="2287">
        <v>43341</v>
      </c>
      <c r="BX112" s="2342">
        <v>500</v>
      </c>
      <c r="BY112" s="2285" t="s">
        <v>96</v>
      </c>
      <c r="BZ112" s="2280">
        <v>10.8</v>
      </c>
      <c r="CA112" s="2343"/>
      <c r="CB112" s="2344">
        <v>43357</v>
      </c>
      <c r="CC112" s="2287">
        <v>43361</v>
      </c>
      <c r="CD112" s="2345">
        <v>52537</v>
      </c>
      <c r="CE112" s="2280">
        <v>523.51</v>
      </c>
      <c r="CF112" s="2280">
        <f t="shared" si="66"/>
        <v>23.509999999999991</v>
      </c>
      <c r="CG112" s="2281">
        <f t="shared" si="67"/>
        <v>5653.9080000000004</v>
      </c>
      <c r="CH112" s="2280">
        <f t="shared" si="68"/>
        <v>282.69540000000001</v>
      </c>
      <c r="CI112" s="2282"/>
      <c r="CK112" s="2526"/>
      <c r="CL112" s="2527"/>
      <c r="CM112" s="2528"/>
      <c r="CN112" s="2529"/>
      <c r="CO112" s="2530"/>
      <c r="CP112" s="2531"/>
      <c r="CQ112" s="2529"/>
      <c r="CR112" s="2532"/>
      <c r="CS112" s="2528"/>
      <c r="CT112" s="2533"/>
      <c r="CU112" s="2530"/>
      <c r="CV112" s="2528"/>
      <c r="CW112" s="2532"/>
      <c r="CX112" s="2532"/>
      <c r="CY112" s="2534"/>
      <c r="CZ112" s="2573"/>
      <c r="DA112" s="2532"/>
      <c r="DB112" s="2523"/>
      <c r="DC112" s="2248"/>
      <c r="DD112" s="2248"/>
      <c r="DE112" s="2605"/>
      <c r="DF112" s="2605"/>
      <c r="DG112" s="1775"/>
      <c r="DH112" s="1775"/>
      <c r="DI112" s="1775"/>
      <c r="DJ112" s="2605"/>
      <c r="DK112" s="1775"/>
      <c r="DL112" s="1775"/>
      <c r="DM112" s="719"/>
      <c r="DN112" s="719"/>
      <c r="DO112" s="719"/>
      <c r="DP112" s="719"/>
      <c r="DQ112" s="719"/>
      <c r="DR112" s="719"/>
      <c r="DS112" s="719"/>
      <c r="DT112" s="719"/>
      <c r="DU112" s="719"/>
    </row>
    <row r="113" spans="15:125" ht="15" thickBot="1">
      <c r="O113" s="2024"/>
      <c r="P113" s="2692"/>
      <c r="Q113" s="2669"/>
      <c r="R113" s="6053"/>
      <c r="S113" s="2669"/>
      <c r="T113" s="2230"/>
      <c r="U113" s="2670"/>
      <c r="V113" s="2669"/>
      <c r="W113" s="2671"/>
      <c r="X113" s="2694"/>
      <c r="Y113" s="2695"/>
      <c r="Z113" s="2230"/>
      <c r="AA113" s="2669"/>
      <c r="AB113" s="2670"/>
      <c r="AC113" s="2670"/>
      <c r="AD113" s="2910">
        <f>SUM(AD99:AD109)</f>
        <v>71138</v>
      </c>
      <c r="AE113" s="2088">
        <f>(AD113*0.05)</f>
        <v>3556.9</v>
      </c>
      <c r="AF113" s="2090"/>
      <c r="AG113" s="3220"/>
      <c r="AH113" s="3219"/>
      <c r="AI113" s="2936"/>
      <c r="AJ113" s="2069" t="s">
        <v>657</v>
      </c>
      <c r="AK113" s="2809">
        <v>11</v>
      </c>
      <c r="AL113" s="2071" t="s">
        <v>101</v>
      </c>
      <c r="AM113" s="2072">
        <v>43005</v>
      </c>
      <c r="AN113" s="2071">
        <v>5</v>
      </c>
      <c r="AO113" s="2039" t="s">
        <v>35</v>
      </c>
      <c r="AP113" s="2073">
        <v>350</v>
      </c>
      <c r="AQ113" s="2071" t="s">
        <v>78</v>
      </c>
      <c r="AR113" s="4599">
        <v>43018</v>
      </c>
      <c r="AS113" s="2072">
        <v>43033</v>
      </c>
      <c r="AT113" s="2071">
        <v>2459</v>
      </c>
      <c r="AU113" s="2041">
        <v>5000</v>
      </c>
      <c r="AV113" s="2041">
        <f t="shared" si="63"/>
        <v>0</v>
      </c>
      <c r="AW113" s="2045">
        <f t="shared" si="64"/>
        <v>1750</v>
      </c>
      <c r="AX113" s="2042">
        <f t="shared" si="65"/>
        <v>87.5</v>
      </c>
      <c r="AY113" s="2150"/>
      <c r="BA113" s="2770"/>
      <c r="BB113" s="2291"/>
      <c r="BC113" s="2752"/>
      <c r="BD113" s="2351"/>
      <c r="BE113" s="2354"/>
      <c r="BF113" s="3076"/>
      <c r="BG113" s="2351"/>
      <c r="BH113" s="2332"/>
      <c r="BI113" s="2352"/>
      <c r="BJ113" s="2353"/>
      <c r="BK113" s="2354"/>
      <c r="BL113" s="2355"/>
      <c r="BM113" s="2332"/>
      <c r="BN113" s="2332"/>
      <c r="BO113" s="2333"/>
      <c r="BP113" s="2332"/>
      <c r="BQ113" s="2282"/>
      <c r="BR113" s="2246"/>
      <c r="BS113" s="2385"/>
      <c r="BT113" s="2345" t="s">
        <v>727</v>
      </c>
      <c r="BU113" s="2438">
        <v>4</v>
      </c>
      <c r="BV113" s="2285">
        <v>79422</v>
      </c>
      <c r="BW113" s="2287">
        <v>43341</v>
      </c>
      <c r="BX113" s="2342">
        <v>500</v>
      </c>
      <c r="BY113" s="2285" t="s">
        <v>96</v>
      </c>
      <c r="BZ113" s="2280">
        <v>10.8</v>
      </c>
      <c r="CA113" s="2343"/>
      <c r="CB113" s="2344">
        <v>43371</v>
      </c>
      <c r="CC113" s="2287">
        <v>43377</v>
      </c>
      <c r="CD113" s="2345">
        <v>52730</v>
      </c>
      <c r="CE113" s="2280">
        <v>502.2</v>
      </c>
      <c r="CF113" s="2280">
        <f t="shared" si="66"/>
        <v>2.1999999999999886</v>
      </c>
      <c r="CG113" s="2281">
        <f t="shared" si="67"/>
        <v>5423.76</v>
      </c>
      <c r="CH113" s="2280">
        <f t="shared" si="68"/>
        <v>271.18800000000005</v>
      </c>
      <c r="CI113" s="2391"/>
      <c r="CK113" s="2526"/>
      <c r="CL113" s="2527"/>
      <c r="CM113" s="2528"/>
      <c r="CN113" s="2529"/>
      <c r="CO113" s="2530"/>
      <c r="CP113" s="2531"/>
      <c r="CQ113" s="2529"/>
      <c r="CR113" s="2532"/>
      <c r="CS113" s="2528"/>
      <c r="CT113" s="2533"/>
      <c r="CU113" s="2530"/>
      <c r="CV113" s="2528"/>
      <c r="CW113" s="2532"/>
      <c r="CX113" s="2532"/>
      <c r="CY113" s="2534"/>
      <c r="CZ113" s="2535"/>
      <c r="DA113" s="2532"/>
      <c r="DB113" s="2523"/>
      <c r="DC113" s="2248"/>
      <c r="DD113" s="2248"/>
      <c r="DE113" s="1775"/>
      <c r="DF113" s="1775"/>
      <c r="DG113" s="1775"/>
      <c r="DH113" s="1775"/>
      <c r="DI113" s="1775"/>
      <c r="DJ113" s="1775"/>
      <c r="DK113" s="1775"/>
      <c r="DL113" s="1775"/>
      <c r="DM113" s="719"/>
      <c r="DN113" s="719"/>
      <c r="DO113" s="719"/>
      <c r="DP113" s="719"/>
      <c r="DQ113" s="719"/>
      <c r="DR113" s="719"/>
      <c r="DS113" s="719"/>
      <c r="DT113" s="719"/>
      <c r="DU113" s="719"/>
    </row>
    <row r="114" spans="15:125" ht="15" thickBot="1">
      <c r="O114" s="2024"/>
      <c r="P114" s="2024"/>
      <c r="Q114" s="2024"/>
      <c r="R114" s="2024"/>
      <c r="S114" s="2024"/>
      <c r="T114" s="2024"/>
      <c r="U114" s="2024"/>
      <c r="V114" s="2024"/>
      <c r="W114" s="2024"/>
      <c r="X114" s="2024"/>
      <c r="Y114" s="3602"/>
      <c r="Z114" s="2024"/>
      <c r="AA114" s="2024"/>
      <c r="AB114" s="2024"/>
      <c r="AC114" s="2024"/>
      <c r="AD114" s="2024"/>
      <c r="AE114" s="2024"/>
      <c r="AF114" s="3227"/>
      <c r="AG114" s="3227"/>
      <c r="AH114" s="3219"/>
      <c r="AI114" s="2939"/>
      <c r="AJ114" s="2069" t="s">
        <v>688</v>
      </c>
      <c r="AK114" s="2836">
        <v>12</v>
      </c>
      <c r="AL114" s="2186" t="s">
        <v>101</v>
      </c>
      <c r="AM114" s="2187">
        <v>43052</v>
      </c>
      <c r="AN114" s="2186">
        <v>15</v>
      </c>
      <c r="AO114" s="2188" t="s">
        <v>35</v>
      </c>
      <c r="AP114" s="2189">
        <v>310</v>
      </c>
      <c r="AQ114" s="2186" t="s">
        <v>78</v>
      </c>
      <c r="AR114" s="4598">
        <v>43059</v>
      </c>
      <c r="AS114" s="2187">
        <v>43053</v>
      </c>
      <c r="AT114" s="2186">
        <v>2532</v>
      </c>
      <c r="AU114" s="2191">
        <v>15000</v>
      </c>
      <c r="AV114" s="2191">
        <f t="shared" si="63"/>
        <v>0</v>
      </c>
      <c r="AW114" s="2192">
        <f t="shared" si="64"/>
        <v>4650</v>
      </c>
      <c r="AX114" s="2194">
        <f t="shared" si="65"/>
        <v>232.5</v>
      </c>
      <c r="AY114" s="2791"/>
      <c r="BA114" s="2314"/>
      <c r="BB114" s="2315"/>
      <c r="BC114" s="2315"/>
      <c r="BD114" s="2315"/>
      <c r="BE114" s="2315"/>
      <c r="BF114" s="2315"/>
      <c r="BG114" s="2315"/>
      <c r="BH114" s="2315"/>
      <c r="BI114" s="2315"/>
      <c r="BJ114" s="2315"/>
      <c r="BK114" s="2315"/>
      <c r="BL114" s="2315"/>
      <c r="BM114" s="2315"/>
      <c r="BN114" s="2315"/>
      <c r="BO114" s="2686">
        <f>SUM(BO112:BO113)</f>
        <v>4350</v>
      </c>
      <c r="BP114" s="2686">
        <f>SUM(BP112:BP113)</f>
        <v>217.5</v>
      </c>
      <c r="BQ114" s="2318"/>
      <c r="BR114" s="2246"/>
      <c r="BS114" s="2385"/>
      <c r="BT114" s="3109" t="s">
        <v>727</v>
      </c>
      <c r="BU114" s="3102">
        <v>5</v>
      </c>
      <c r="BV114" s="3103">
        <v>81043</v>
      </c>
      <c r="BW114" s="3104">
        <v>43413</v>
      </c>
      <c r="BX114" s="3517">
        <v>500</v>
      </c>
      <c r="BY114" s="3103" t="s">
        <v>96</v>
      </c>
      <c r="BZ114" s="3106">
        <v>10.8</v>
      </c>
      <c r="CA114" s="3107"/>
      <c r="CB114" s="3108">
        <v>43420</v>
      </c>
      <c r="CC114" s="3104">
        <v>43417</v>
      </c>
      <c r="CD114" s="3109">
        <v>53148</v>
      </c>
      <c r="CE114" s="3106">
        <v>516.22</v>
      </c>
      <c r="CF114" s="3106">
        <f t="shared" si="66"/>
        <v>16.220000000000027</v>
      </c>
      <c r="CG114" s="3110">
        <f t="shared" si="67"/>
        <v>5575.1760000000004</v>
      </c>
      <c r="CH114" s="3106">
        <f t="shared" si="68"/>
        <v>278.75880000000001</v>
      </c>
      <c r="CI114" s="2391"/>
      <c r="CK114" s="2536"/>
      <c r="CL114" s="2537"/>
      <c r="CM114" s="2538"/>
      <c r="CN114" s="2538"/>
      <c r="CO114" s="2539"/>
      <c r="CP114" s="2538"/>
      <c r="CQ114" s="2538"/>
      <c r="CR114" s="2540"/>
      <c r="CS114" s="2538"/>
      <c r="CT114" s="2541"/>
      <c r="CU114" s="2539"/>
      <c r="CV114" s="2538"/>
      <c r="CW114" s="2540"/>
      <c r="CX114" s="2542"/>
      <c r="CY114" s="2543"/>
      <c r="CZ114" s="2539"/>
      <c r="DA114" s="2542"/>
      <c r="DB114" s="2544"/>
      <c r="DC114" s="2248"/>
      <c r="DD114" s="2248"/>
      <c r="DE114" s="2605"/>
      <c r="DF114" s="2605"/>
      <c r="DG114" s="1775"/>
      <c r="DH114" s="1775"/>
      <c r="DI114" s="1775"/>
      <c r="DJ114" s="2605"/>
      <c r="DK114" s="1775"/>
      <c r="DL114" s="1775"/>
      <c r="DM114" s="719"/>
      <c r="DN114" s="719"/>
      <c r="DO114" s="719"/>
      <c r="DP114" s="719"/>
      <c r="DQ114" s="719"/>
      <c r="DR114" s="719"/>
      <c r="DS114" s="719"/>
      <c r="DT114" s="719"/>
      <c r="DU114" s="719"/>
    </row>
    <row r="115" spans="15:125" ht="18.600000000000001" thickBot="1">
      <c r="O115" s="2024"/>
      <c r="P115" s="2028" t="s">
        <v>567</v>
      </c>
      <c r="Q115" s="2024"/>
      <c r="R115" s="2024"/>
      <c r="S115" s="2024"/>
      <c r="T115" s="2024"/>
      <c r="U115" s="2024"/>
      <c r="V115" s="2024"/>
      <c r="W115" s="2024"/>
      <c r="X115" s="2024"/>
      <c r="Y115" s="3602"/>
      <c r="Z115" s="2024"/>
      <c r="AA115" s="2024"/>
      <c r="AB115" s="2024"/>
      <c r="AC115" s="2024"/>
      <c r="AD115" s="2024"/>
      <c r="AE115" s="2024"/>
      <c r="AF115" s="2029"/>
      <c r="AG115" s="2029"/>
      <c r="AH115" s="3220"/>
      <c r="AI115" s="2938"/>
      <c r="AJ115" s="2069" t="s">
        <v>688</v>
      </c>
      <c r="AK115" s="2836">
        <v>13</v>
      </c>
      <c r="AL115" s="2186" t="s">
        <v>101</v>
      </c>
      <c r="AM115" s="2187">
        <v>43056</v>
      </c>
      <c r="AN115" s="2186">
        <v>15</v>
      </c>
      <c r="AO115" s="2188" t="s">
        <v>35</v>
      </c>
      <c r="AP115" s="2189">
        <v>310</v>
      </c>
      <c r="AQ115" s="2186" t="s">
        <v>78</v>
      </c>
      <c r="AR115" s="4598">
        <v>43059</v>
      </c>
      <c r="AS115" s="2187">
        <v>43064</v>
      </c>
      <c r="AT115" s="2186">
        <v>2574</v>
      </c>
      <c r="AU115" s="2191">
        <v>15000</v>
      </c>
      <c r="AV115" s="2191">
        <f t="shared" si="63"/>
        <v>0</v>
      </c>
      <c r="AW115" s="2192">
        <f t="shared" si="64"/>
        <v>4650</v>
      </c>
      <c r="AX115" s="2194">
        <f t="shared" si="65"/>
        <v>232.5</v>
      </c>
      <c r="AY115" s="2150"/>
      <c r="BA115" s="2246"/>
      <c r="BB115" s="2246"/>
      <c r="BC115" s="2246"/>
      <c r="BD115" s="2246"/>
      <c r="BE115" s="2246"/>
      <c r="BF115" s="2246"/>
      <c r="BG115" s="2246"/>
      <c r="BH115" s="2246"/>
      <c r="BI115" s="2246"/>
      <c r="BJ115" s="2246"/>
      <c r="BK115" s="2246"/>
      <c r="BL115" s="2246"/>
      <c r="BM115" s="2246"/>
      <c r="BN115" s="2246"/>
      <c r="BO115" s="2246"/>
      <c r="BP115" s="2246"/>
      <c r="BQ115" s="2246"/>
      <c r="BR115" s="2246"/>
      <c r="BS115" s="2385"/>
      <c r="BT115" s="2345" t="s">
        <v>727</v>
      </c>
      <c r="BU115" s="2438">
        <v>6</v>
      </c>
      <c r="BV115" s="2285">
        <v>81044</v>
      </c>
      <c r="BW115" s="2287">
        <v>43413</v>
      </c>
      <c r="BX115" s="2342">
        <v>500</v>
      </c>
      <c r="BY115" s="2285" t="s">
        <v>96</v>
      </c>
      <c r="BZ115" s="2280">
        <v>10.8</v>
      </c>
      <c r="CA115" s="2343"/>
      <c r="CB115" s="2344">
        <v>43448</v>
      </c>
      <c r="CC115" s="2287">
        <v>43445</v>
      </c>
      <c r="CD115" s="2345">
        <v>53415</v>
      </c>
      <c r="CE115" s="2280">
        <v>506.84</v>
      </c>
      <c r="CF115" s="2280">
        <f t="shared" si="66"/>
        <v>6.839999999999975</v>
      </c>
      <c r="CG115" s="2281">
        <f t="shared" si="67"/>
        <v>5473.8720000000003</v>
      </c>
      <c r="CH115" s="2280">
        <f t="shared" si="68"/>
        <v>273.6936</v>
      </c>
      <c r="CI115" s="2282"/>
      <c r="CK115" s="2545"/>
      <c r="CL115" s="2529"/>
      <c r="CM115" s="2546"/>
      <c r="CN115" s="2529"/>
      <c r="CO115" s="2530"/>
      <c r="CP115" s="2547"/>
      <c r="CQ115" s="2529"/>
      <c r="CR115" s="2532"/>
      <c r="CS115" s="2548"/>
      <c r="CT115" s="2549"/>
      <c r="CU115" s="2530"/>
      <c r="CV115" s="2529"/>
      <c r="CW115" s="2532"/>
      <c r="CX115" s="2532"/>
      <c r="CY115" s="2534"/>
      <c r="CZ115" s="2530"/>
      <c r="DA115" s="2532"/>
      <c r="DB115" s="2523"/>
      <c r="DC115" s="2248"/>
      <c r="DD115" s="2248"/>
      <c r="DE115" s="681"/>
      <c r="DF115" s="681"/>
      <c r="DG115" s="682"/>
      <c r="DH115" s="681"/>
      <c r="DI115" s="682"/>
      <c r="DJ115" s="681"/>
      <c r="DK115" s="682"/>
      <c r="DL115" s="681"/>
      <c r="DM115" s="1179"/>
      <c r="DN115" s="1179"/>
      <c r="DO115" s="1179"/>
      <c r="DP115" s="1179"/>
      <c r="DQ115" s="1179"/>
      <c r="DR115" s="1179"/>
      <c r="DS115" s="1179"/>
      <c r="DT115" s="1179"/>
      <c r="DU115" s="1179"/>
    </row>
    <row r="116" spans="15:125" ht="18.600000000000001" thickBot="1">
      <c r="O116" s="2024"/>
      <c r="P116" s="2030"/>
      <c r="Q116" s="2031"/>
      <c r="R116" s="2031"/>
      <c r="S116" s="6040" t="s">
        <v>14</v>
      </c>
      <c r="T116" s="6040" t="s">
        <v>12</v>
      </c>
      <c r="U116" s="6040"/>
      <c r="V116" s="2031"/>
      <c r="W116" s="6040" t="s">
        <v>15</v>
      </c>
      <c r="X116" s="6040" t="s">
        <v>16</v>
      </c>
      <c r="Y116" s="6040" t="s">
        <v>12</v>
      </c>
      <c r="Z116" s="6040" t="s">
        <v>12</v>
      </c>
      <c r="AA116" s="2031"/>
      <c r="AB116" s="2031"/>
      <c r="AC116" s="2031"/>
      <c r="AD116" s="2031"/>
      <c r="AE116" s="6040" t="s">
        <v>17</v>
      </c>
      <c r="AF116" s="6040"/>
      <c r="AG116" s="6032"/>
      <c r="AH116" s="2024"/>
      <c r="AI116" s="2938"/>
      <c r="AJ116" s="2069" t="s">
        <v>688</v>
      </c>
      <c r="AK116" s="2836">
        <v>14</v>
      </c>
      <c r="AL116" s="2186" t="s">
        <v>101</v>
      </c>
      <c r="AM116" s="2187">
        <v>43079</v>
      </c>
      <c r="AN116" s="2186">
        <v>30</v>
      </c>
      <c r="AO116" s="2188" t="s">
        <v>35</v>
      </c>
      <c r="AP116" s="2189">
        <v>310</v>
      </c>
      <c r="AQ116" s="2186" t="s">
        <v>78</v>
      </c>
      <c r="AR116" s="4598">
        <v>43084</v>
      </c>
      <c r="AS116" s="2187">
        <v>43081</v>
      </c>
      <c r="AT116" s="2186">
        <v>1566</v>
      </c>
      <c r="AU116" s="2191">
        <v>30000</v>
      </c>
      <c r="AV116" s="2191">
        <f t="shared" si="63"/>
        <v>0</v>
      </c>
      <c r="AW116" s="2192">
        <f t="shared" si="64"/>
        <v>9300</v>
      </c>
      <c r="AX116" s="2194">
        <f t="shared" si="65"/>
        <v>465</v>
      </c>
      <c r="AY116" s="2150"/>
      <c r="BA116" s="2250" t="s">
        <v>676</v>
      </c>
      <c r="BB116" s="2246"/>
      <c r="BC116" s="2246"/>
      <c r="BD116" s="2246"/>
      <c r="BE116" s="2246"/>
      <c r="BF116" s="2246"/>
      <c r="BG116" s="2246"/>
      <c r="BH116" s="2246"/>
      <c r="BI116" s="2246"/>
      <c r="BJ116" s="2246"/>
      <c r="BK116" s="2246"/>
      <c r="BL116" s="2246"/>
      <c r="BM116" s="2246"/>
      <c r="BN116" s="2246"/>
      <c r="BO116" s="2246"/>
      <c r="BP116" s="2246"/>
      <c r="BQ116" s="2246"/>
      <c r="BR116" s="2246"/>
      <c r="BS116" s="2385"/>
      <c r="BT116" s="2345" t="s">
        <v>727</v>
      </c>
      <c r="BU116" s="2438">
        <v>7</v>
      </c>
      <c r="BV116" s="2285">
        <v>81724</v>
      </c>
      <c r="BW116" s="2287">
        <v>43439</v>
      </c>
      <c r="BX116" s="2342">
        <v>500</v>
      </c>
      <c r="BY116" s="2285" t="s">
        <v>96</v>
      </c>
      <c r="BZ116" s="2280">
        <v>10.8</v>
      </c>
      <c r="CA116" s="2343"/>
      <c r="CB116" s="2344">
        <v>43473</v>
      </c>
      <c r="CC116" s="2287">
        <v>43475</v>
      </c>
      <c r="CD116" s="2275">
        <v>53580</v>
      </c>
      <c r="CE116" s="2280">
        <v>357</v>
      </c>
      <c r="CF116" s="2280">
        <f t="shared" si="66"/>
        <v>-143</v>
      </c>
      <c r="CG116" s="2281">
        <f t="shared" si="67"/>
        <v>3855.6000000000004</v>
      </c>
      <c r="CH116" s="2280">
        <f t="shared" si="68"/>
        <v>192.78000000000003</v>
      </c>
      <c r="CI116" s="2282"/>
      <c r="CK116" s="2556"/>
      <c r="CL116" s="2557"/>
      <c r="CM116" s="2557"/>
      <c r="CN116" s="2557"/>
      <c r="CO116" s="2557"/>
      <c r="CP116" s="2557"/>
      <c r="CQ116" s="2557"/>
      <c r="CR116" s="2557"/>
      <c r="CS116" s="2557"/>
      <c r="CT116" s="2557"/>
      <c r="CU116" s="2557"/>
      <c r="CV116" s="2557"/>
      <c r="CW116" s="2557"/>
      <c r="CX116" s="2557"/>
      <c r="CY116" s="2557"/>
      <c r="CZ116" s="2557"/>
      <c r="DA116" s="2557"/>
      <c r="DB116" s="2523"/>
      <c r="DC116" s="2248"/>
      <c r="DD116" s="2248"/>
      <c r="DE116" s="896"/>
      <c r="DF116" s="896"/>
      <c r="DG116" s="896"/>
      <c r="DH116" s="897"/>
      <c r="DI116" s="896"/>
      <c r="DJ116" s="726"/>
      <c r="DK116" s="724"/>
      <c r="DL116" s="896"/>
      <c r="DM116" s="769"/>
      <c r="DN116" s="723"/>
      <c r="DO116" s="726"/>
      <c r="DP116" s="724"/>
      <c r="DQ116" s="727"/>
      <c r="DR116" s="725"/>
      <c r="DS116" s="723"/>
      <c r="DT116" s="724"/>
      <c r="DU116" s="720"/>
    </row>
    <row r="117" spans="15:125" ht="15" thickBot="1">
      <c r="O117" s="2024"/>
      <c r="P117" s="2032" t="s">
        <v>3</v>
      </c>
      <c r="Q117" s="2033" t="s">
        <v>4</v>
      </c>
      <c r="R117" s="6033" t="s">
        <v>18</v>
      </c>
      <c r="S117" s="6033" t="s">
        <v>19</v>
      </c>
      <c r="T117" s="6033" t="s">
        <v>19</v>
      </c>
      <c r="U117" s="6033" t="s">
        <v>20</v>
      </c>
      <c r="V117" s="6033" t="s">
        <v>21</v>
      </c>
      <c r="W117" s="6033" t="s">
        <v>22</v>
      </c>
      <c r="X117" s="6033" t="s">
        <v>19</v>
      </c>
      <c r="Y117" s="6033" t="s">
        <v>23</v>
      </c>
      <c r="Z117" s="6033" t="s">
        <v>23</v>
      </c>
      <c r="AA117" s="6033" t="s">
        <v>24</v>
      </c>
      <c r="AB117" s="6033" t="s">
        <v>20</v>
      </c>
      <c r="AC117" s="6033" t="s">
        <v>25</v>
      </c>
      <c r="AD117" s="6033" t="s">
        <v>0</v>
      </c>
      <c r="AE117" s="6033" t="s">
        <v>11</v>
      </c>
      <c r="AF117" s="6033" t="s">
        <v>26</v>
      </c>
      <c r="AG117" s="6032"/>
      <c r="AH117" s="2029"/>
      <c r="AI117" s="2938"/>
      <c r="AJ117" s="2069" t="s">
        <v>688</v>
      </c>
      <c r="AK117" s="2836">
        <v>15</v>
      </c>
      <c r="AL117" s="2186" t="s">
        <v>101</v>
      </c>
      <c r="AM117" s="2187">
        <v>43084</v>
      </c>
      <c r="AN117" s="2186">
        <v>10</v>
      </c>
      <c r="AO117" s="2188" t="s">
        <v>35</v>
      </c>
      <c r="AP117" s="2189">
        <v>310</v>
      </c>
      <c r="AQ117" s="2186" t="s">
        <v>78</v>
      </c>
      <c r="AR117" s="4598">
        <v>43087</v>
      </c>
      <c r="AS117" s="2187">
        <v>43087</v>
      </c>
      <c r="AT117" s="2186">
        <v>2672</v>
      </c>
      <c r="AU117" s="2191">
        <v>10000</v>
      </c>
      <c r="AV117" s="2191">
        <f t="shared" si="63"/>
        <v>0</v>
      </c>
      <c r="AW117" s="2192">
        <f t="shared" si="64"/>
        <v>3100</v>
      </c>
      <c r="AX117" s="2194">
        <f t="shared" si="65"/>
        <v>155</v>
      </c>
      <c r="AY117" s="2150"/>
      <c r="BA117" s="2251"/>
      <c r="BB117" s="2252"/>
      <c r="BC117" s="2252"/>
      <c r="BD117" s="2253" t="s">
        <v>14</v>
      </c>
      <c r="BE117" s="2253" t="s">
        <v>12</v>
      </c>
      <c r="BF117" s="2253"/>
      <c r="BG117" s="2252"/>
      <c r="BH117" s="2253" t="s">
        <v>15</v>
      </c>
      <c r="BI117" s="2253" t="s">
        <v>16</v>
      </c>
      <c r="BJ117" s="2253" t="s">
        <v>12</v>
      </c>
      <c r="BK117" s="2253" t="s">
        <v>12</v>
      </c>
      <c r="BL117" s="2252"/>
      <c r="BM117" s="2252"/>
      <c r="BN117" s="2252"/>
      <c r="BO117" s="2252"/>
      <c r="BP117" s="2253" t="s">
        <v>17</v>
      </c>
      <c r="BQ117" s="2254"/>
      <c r="BR117" s="2246"/>
      <c r="BS117" s="2385"/>
      <c r="BT117" s="2345" t="s">
        <v>727</v>
      </c>
      <c r="BU117" s="2438">
        <v>7</v>
      </c>
      <c r="BV117" s="2285">
        <v>81724</v>
      </c>
      <c r="BW117" s="2287">
        <v>43439</v>
      </c>
      <c r="BX117" s="2342">
        <v>143</v>
      </c>
      <c r="BY117" s="2285" t="s">
        <v>96</v>
      </c>
      <c r="BZ117" s="2280">
        <v>10.8</v>
      </c>
      <c r="CA117" s="2343"/>
      <c r="CB117" s="2344">
        <v>43473</v>
      </c>
      <c r="CC117" s="2287">
        <v>43525</v>
      </c>
      <c r="CD117" s="2275">
        <v>54073</v>
      </c>
      <c r="CE117" s="2280">
        <v>150</v>
      </c>
      <c r="CF117" s="2280">
        <f t="shared" ref="CF117:CF123" si="69">(CE117-BX117)</f>
        <v>7</v>
      </c>
      <c r="CG117" s="2281">
        <f t="shared" ref="CG117:CG123" si="70">(CE117*BZ117)</f>
        <v>1620</v>
      </c>
      <c r="CH117" s="2280">
        <f t="shared" ref="CH117:CH123" si="71">(CG117*0.05)</f>
        <v>81</v>
      </c>
      <c r="CI117" s="2282"/>
      <c r="CK117" s="2559"/>
      <c r="CL117" s="2560"/>
      <c r="CM117" s="2560"/>
      <c r="CN117" s="2560"/>
      <c r="CO117" s="2560"/>
      <c r="CP117" s="2560"/>
      <c r="CQ117" s="2560"/>
      <c r="CR117" s="2560"/>
      <c r="CS117" s="2560"/>
      <c r="CT117" s="2560"/>
      <c r="CU117" s="2560"/>
      <c r="CV117" s="2560"/>
      <c r="CW117" s="2560"/>
      <c r="CX117" s="2560"/>
      <c r="CY117" s="2560"/>
      <c r="CZ117" s="2560"/>
      <c r="DA117" s="2560"/>
      <c r="DB117" s="2562"/>
      <c r="DC117" s="2248"/>
      <c r="DD117" s="2248"/>
      <c r="DE117" s="881"/>
      <c r="DF117" s="881"/>
      <c r="DG117" s="881"/>
      <c r="DH117" s="884"/>
      <c r="DI117" s="881"/>
      <c r="DJ117" s="875"/>
      <c r="DK117" s="879"/>
      <c r="DL117" s="881"/>
      <c r="DM117" s="1479"/>
      <c r="DN117" s="877"/>
      <c r="DO117" s="875"/>
      <c r="DP117" s="878"/>
      <c r="DQ117" s="878"/>
      <c r="DR117" s="1230"/>
      <c r="DS117" s="877"/>
      <c r="DT117" s="879"/>
      <c r="DU117" s="892"/>
    </row>
    <row r="118" spans="15:125" ht="15" thickBot="1">
      <c r="O118" s="2024"/>
      <c r="P118" s="2094"/>
      <c r="Q118" s="2035"/>
      <c r="R118" s="2035"/>
      <c r="S118" s="6035" t="s">
        <v>3</v>
      </c>
      <c r="T118" s="6035" t="s">
        <v>18</v>
      </c>
      <c r="U118" s="6035"/>
      <c r="V118" s="2035"/>
      <c r="W118" s="6035" t="s">
        <v>21</v>
      </c>
      <c r="X118" s="6035" t="s">
        <v>3</v>
      </c>
      <c r="Y118" s="6035" t="s">
        <v>27</v>
      </c>
      <c r="Z118" s="6035" t="s">
        <v>28</v>
      </c>
      <c r="AA118" s="2035"/>
      <c r="AB118" s="2035"/>
      <c r="AC118" s="2035"/>
      <c r="AD118" s="2035"/>
      <c r="AE118" s="6035" t="s">
        <v>30</v>
      </c>
      <c r="AF118" s="6033"/>
      <c r="AG118" s="6032"/>
      <c r="AH118" s="3219"/>
      <c r="AI118" s="2938"/>
      <c r="AJ118" s="2069" t="s">
        <v>698</v>
      </c>
      <c r="AK118" s="2809">
        <v>16</v>
      </c>
      <c r="AL118" s="2071" t="s">
        <v>101</v>
      </c>
      <c r="AM118" s="2072">
        <v>43110</v>
      </c>
      <c r="AN118" s="2071">
        <v>10</v>
      </c>
      <c r="AO118" s="2039" t="s">
        <v>35</v>
      </c>
      <c r="AP118" s="2073">
        <v>300</v>
      </c>
      <c r="AQ118" s="2071" t="s">
        <v>78</v>
      </c>
      <c r="AR118" s="4599">
        <v>43115</v>
      </c>
      <c r="AS118" s="2072">
        <v>43112</v>
      </c>
      <c r="AT118" s="2071">
        <v>9854</v>
      </c>
      <c r="AU118" s="2041">
        <v>10000</v>
      </c>
      <c r="AV118" s="2041">
        <f t="shared" si="63"/>
        <v>0</v>
      </c>
      <c r="AW118" s="2045">
        <f t="shared" si="64"/>
        <v>3000</v>
      </c>
      <c r="AX118" s="2042">
        <f t="shared" si="65"/>
        <v>150</v>
      </c>
      <c r="AY118" s="2150"/>
      <c r="BA118" s="2255" t="s">
        <v>3</v>
      </c>
      <c r="BB118" s="2256" t="s">
        <v>4</v>
      </c>
      <c r="BC118" s="2257" t="s">
        <v>18</v>
      </c>
      <c r="BD118" s="2257" t="s">
        <v>19</v>
      </c>
      <c r="BE118" s="2257" t="s">
        <v>19</v>
      </c>
      <c r="BF118" s="2257" t="s">
        <v>20</v>
      </c>
      <c r="BG118" s="2257" t="s">
        <v>21</v>
      </c>
      <c r="BH118" s="2257" t="s">
        <v>22</v>
      </c>
      <c r="BI118" s="2257" t="s">
        <v>19</v>
      </c>
      <c r="BJ118" s="2257" t="s">
        <v>23</v>
      </c>
      <c r="BK118" s="2257" t="s">
        <v>23</v>
      </c>
      <c r="BL118" s="2257" t="s">
        <v>24</v>
      </c>
      <c r="BM118" s="2257" t="s">
        <v>20</v>
      </c>
      <c r="BN118" s="2257" t="s">
        <v>25</v>
      </c>
      <c r="BO118" s="2257" t="s">
        <v>0</v>
      </c>
      <c r="BP118" s="2257" t="s">
        <v>11</v>
      </c>
      <c r="BQ118" s="2257" t="s">
        <v>26</v>
      </c>
      <c r="BR118" s="2756"/>
      <c r="BS118" s="2385"/>
      <c r="BT118" s="2345" t="s">
        <v>727</v>
      </c>
      <c r="BU118" s="2438">
        <v>8</v>
      </c>
      <c r="BV118" s="2285">
        <v>81725</v>
      </c>
      <c r="BW118" s="2287">
        <v>43439</v>
      </c>
      <c r="BX118" s="2342">
        <v>500</v>
      </c>
      <c r="BY118" s="2285" t="s">
        <v>96</v>
      </c>
      <c r="BZ118" s="2280">
        <v>10.8</v>
      </c>
      <c r="CA118" s="2343"/>
      <c r="CB118" s="2344">
        <v>43487</v>
      </c>
      <c r="CC118" s="2287">
        <v>43489</v>
      </c>
      <c r="CD118" s="2345">
        <v>53700</v>
      </c>
      <c r="CE118" s="2280">
        <v>503.64</v>
      </c>
      <c r="CF118" s="2280">
        <f t="shared" si="69"/>
        <v>3.6399999999999864</v>
      </c>
      <c r="CG118" s="2281">
        <f t="shared" si="70"/>
        <v>5439.3119999999999</v>
      </c>
      <c r="CH118" s="2280">
        <f t="shared" si="71"/>
        <v>271.96559999999999</v>
      </c>
      <c r="CI118" s="2282"/>
      <c r="CK118" s="2248"/>
      <c r="CL118" s="2248"/>
      <c r="CM118" s="2248"/>
      <c r="CN118" s="2248"/>
      <c r="CO118" s="2248"/>
      <c r="CP118" s="2248"/>
      <c r="CQ118" s="2248"/>
      <c r="CR118" s="2248"/>
      <c r="CS118" s="2248"/>
      <c r="CT118" s="2248"/>
      <c r="CU118" s="2248"/>
      <c r="CV118" s="2248"/>
      <c r="CW118" s="2248"/>
      <c r="CX118" s="2248"/>
      <c r="CY118" s="2248"/>
      <c r="CZ118" s="2248"/>
      <c r="DA118" s="2248"/>
      <c r="DB118" s="2248"/>
      <c r="DC118" s="2248"/>
      <c r="DD118" s="2248"/>
      <c r="DE118" s="881"/>
      <c r="DF118" s="881"/>
      <c r="DG118" s="881"/>
      <c r="DH118" s="884"/>
      <c r="DI118" s="881"/>
      <c r="DJ118" s="875"/>
      <c r="DK118" s="879"/>
      <c r="DL118" s="881"/>
      <c r="DM118" s="1479"/>
      <c r="DN118" s="877"/>
      <c r="DO118" s="875"/>
      <c r="DP118" s="878"/>
      <c r="DQ118" s="878"/>
      <c r="DR118" s="1230"/>
      <c r="DS118" s="877"/>
      <c r="DT118" s="879"/>
      <c r="DU118" s="892"/>
    </row>
    <row r="119" spans="15:125" ht="18.600000000000001" thickBot="1">
      <c r="O119" s="2024"/>
      <c r="P119" s="2121" t="s">
        <v>629</v>
      </c>
      <c r="Q119" s="2122" t="s">
        <v>436</v>
      </c>
      <c r="R119" s="2198">
        <v>14</v>
      </c>
      <c r="S119" s="2122">
        <v>6691</v>
      </c>
      <c r="T119" s="2174">
        <v>42891</v>
      </c>
      <c r="U119" s="2172">
        <v>140</v>
      </c>
      <c r="V119" s="2122" t="s">
        <v>35</v>
      </c>
      <c r="W119" s="2175">
        <v>270</v>
      </c>
      <c r="X119" s="2199"/>
      <c r="Y119" s="2200">
        <v>42977</v>
      </c>
      <c r="Z119" s="2174">
        <v>42972</v>
      </c>
      <c r="AA119" s="2122">
        <v>9712</v>
      </c>
      <c r="AB119" s="2172">
        <v>140000</v>
      </c>
      <c r="AC119" s="2172">
        <f t="shared" ref="AC119:AC128" si="72">(AB119-U119*1000)</f>
        <v>0</v>
      </c>
      <c r="AD119" s="2173">
        <f t="shared" ref="AD119:AD128" si="73">(AB119*W119/1000)</f>
        <v>37800</v>
      </c>
      <c r="AE119" s="2175">
        <f t="shared" ref="AE119:AE128" si="74">(AD119*0.05)</f>
        <v>1890</v>
      </c>
      <c r="AF119" s="2046" t="s">
        <v>8</v>
      </c>
      <c r="AG119" s="3219"/>
      <c r="AH119" s="3219"/>
      <c r="AI119" s="2938"/>
      <c r="AJ119" s="2967" t="s">
        <v>688</v>
      </c>
      <c r="AK119" s="2874">
        <v>17</v>
      </c>
      <c r="AL119" s="2875" t="s">
        <v>101</v>
      </c>
      <c r="AM119" s="2876">
        <v>43123</v>
      </c>
      <c r="AN119" s="2875">
        <v>10</v>
      </c>
      <c r="AO119" s="2877" t="s">
        <v>35</v>
      </c>
      <c r="AP119" s="2878">
        <v>300</v>
      </c>
      <c r="AQ119" s="2875" t="s">
        <v>78</v>
      </c>
      <c r="AR119" s="4600">
        <v>43126</v>
      </c>
      <c r="AS119" s="2876">
        <v>43126</v>
      </c>
      <c r="AT119" s="2875">
        <v>2746</v>
      </c>
      <c r="AU119" s="2880">
        <v>10000</v>
      </c>
      <c r="AV119" s="2880">
        <f t="shared" si="63"/>
        <v>0</v>
      </c>
      <c r="AW119" s="2881">
        <f t="shared" si="64"/>
        <v>3000</v>
      </c>
      <c r="AX119" s="2882">
        <f t="shared" si="65"/>
        <v>150</v>
      </c>
      <c r="AY119" s="2150"/>
      <c r="BA119" s="2258"/>
      <c r="BB119" s="2259"/>
      <c r="BC119" s="2259"/>
      <c r="BD119" s="2260" t="s">
        <v>3</v>
      </c>
      <c r="BE119" s="2260" t="s">
        <v>18</v>
      </c>
      <c r="BF119" s="2260"/>
      <c r="BG119" s="2259"/>
      <c r="BH119" s="2260" t="s">
        <v>21</v>
      </c>
      <c r="BI119" s="2260" t="s">
        <v>3</v>
      </c>
      <c r="BJ119" s="2260" t="s">
        <v>27</v>
      </c>
      <c r="BK119" s="2260" t="s">
        <v>28</v>
      </c>
      <c r="BL119" s="2259"/>
      <c r="BM119" s="2259"/>
      <c r="BN119" s="2259"/>
      <c r="BO119" s="2259"/>
      <c r="BP119" s="2260" t="s">
        <v>30</v>
      </c>
      <c r="BQ119" s="2256"/>
      <c r="BR119" s="2246"/>
      <c r="BS119" s="2385"/>
      <c r="BT119" s="2345" t="s">
        <v>727</v>
      </c>
      <c r="BU119" s="2438">
        <v>9</v>
      </c>
      <c r="BV119" s="2285">
        <v>81759</v>
      </c>
      <c r="BW119" s="2287">
        <v>43444</v>
      </c>
      <c r="BX119" s="2342">
        <v>500</v>
      </c>
      <c r="BY119" s="2285" t="s">
        <v>96</v>
      </c>
      <c r="BZ119" s="2280">
        <v>10.8</v>
      </c>
      <c r="CA119" s="2343"/>
      <c r="CB119" s="2344">
        <v>43489</v>
      </c>
      <c r="CC119" s="2287">
        <v>43489</v>
      </c>
      <c r="CD119" s="2345">
        <v>53700</v>
      </c>
      <c r="CE119" s="2280">
        <v>507.1</v>
      </c>
      <c r="CF119" s="2280">
        <f t="shared" si="69"/>
        <v>7.1000000000000227</v>
      </c>
      <c r="CG119" s="2281">
        <f t="shared" si="70"/>
        <v>5476.68</v>
      </c>
      <c r="CH119" s="2280">
        <f t="shared" si="71"/>
        <v>273.834</v>
      </c>
      <c r="CI119" s="2282"/>
      <c r="CK119" s="2488" t="s">
        <v>710</v>
      </c>
      <c r="CL119" s="2248"/>
      <c r="CM119" s="2248"/>
      <c r="CN119" s="2248"/>
      <c r="CO119" s="2248"/>
      <c r="CP119" s="2248"/>
      <c r="CQ119" s="2248"/>
      <c r="CR119" s="2248"/>
      <c r="CS119" s="2248"/>
      <c r="CT119" s="2248"/>
      <c r="CU119" s="2248"/>
      <c r="CV119" s="2248"/>
      <c r="CW119" s="2248"/>
      <c r="CX119" s="2248"/>
      <c r="CY119" s="2248"/>
      <c r="CZ119" s="2248"/>
      <c r="DA119" s="2248"/>
      <c r="DB119" s="2248"/>
      <c r="DC119" s="2248"/>
      <c r="DD119" s="2248"/>
      <c r="DE119" s="881"/>
      <c r="DF119" s="881"/>
      <c r="DG119" s="896"/>
      <c r="DH119" s="884"/>
      <c r="DI119" s="881"/>
      <c r="DJ119" s="896"/>
      <c r="DK119" s="1480"/>
      <c r="DL119" s="881"/>
      <c r="DM119" s="899"/>
      <c r="DN119" s="897"/>
      <c r="DO119" s="896"/>
      <c r="DP119" s="727"/>
      <c r="DQ119" s="727"/>
      <c r="DR119" s="725"/>
      <c r="DS119" s="723"/>
      <c r="DT119" s="724"/>
      <c r="DU119" s="892"/>
    </row>
    <row r="120" spans="15:125">
      <c r="O120" s="2024"/>
      <c r="P120" s="2123" t="s">
        <v>493</v>
      </c>
      <c r="Q120" s="2039" t="s">
        <v>436</v>
      </c>
      <c r="R120" s="2076">
        <v>7</v>
      </c>
      <c r="S120" s="2052">
        <v>18015</v>
      </c>
      <c r="T120" s="2057">
        <v>42668</v>
      </c>
      <c r="U120" s="2055">
        <v>40</v>
      </c>
      <c r="V120" s="2052" t="s">
        <v>35</v>
      </c>
      <c r="W120" s="2058">
        <v>260</v>
      </c>
      <c r="X120" s="2077">
        <v>1010505</v>
      </c>
      <c r="Y120" s="2078">
        <v>42960</v>
      </c>
      <c r="Z120" s="2057">
        <v>42960</v>
      </c>
      <c r="AA120" s="2052">
        <v>9686</v>
      </c>
      <c r="AB120" s="2055">
        <v>40000</v>
      </c>
      <c r="AC120" s="2055">
        <f t="shared" si="72"/>
        <v>0</v>
      </c>
      <c r="AD120" s="2056">
        <f t="shared" si="73"/>
        <v>10400</v>
      </c>
      <c r="AE120" s="2058">
        <f t="shared" si="74"/>
        <v>520</v>
      </c>
      <c r="AF120" s="2059" t="s">
        <v>8</v>
      </c>
      <c r="AG120" s="2029"/>
      <c r="AH120" s="3219"/>
      <c r="AI120" s="2938"/>
      <c r="AJ120" s="2069" t="s">
        <v>698</v>
      </c>
      <c r="AK120" s="2809">
        <v>18</v>
      </c>
      <c r="AL120" s="2071" t="s">
        <v>101</v>
      </c>
      <c r="AM120" s="2072">
        <v>43123</v>
      </c>
      <c r="AN120" s="2071">
        <v>20</v>
      </c>
      <c r="AO120" s="2039" t="s">
        <v>35</v>
      </c>
      <c r="AP120" s="2073">
        <v>300</v>
      </c>
      <c r="AQ120" s="2071" t="s">
        <v>78</v>
      </c>
      <c r="AR120" s="4599">
        <v>43131</v>
      </c>
      <c r="AS120" s="2072">
        <v>43136</v>
      </c>
      <c r="AT120" s="2071">
        <v>9919</v>
      </c>
      <c r="AU120" s="2041">
        <v>20000</v>
      </c>
      <c r="AV120" s="2041">
        <f t="shared" si="63"/>
        <v>0</v>
      </c>
      <c r="AW120" s="2045">
        <f t="shared" si="64"/>
        <v>6000</v>
      </c>
      <c r="AX120" s="2042">
        <f t="shared" si="65"/>
        <v>300</v>
      </c>
      <c r="AY120" s="2150"/>
      <c r="BA120" s="2319" t="s">
        <v>656</v>
      </c>
      <c r="BB120" s="2762" t="s">
        <v>99</v>
      </c>
      <c r="BC120" s="2328">
        <v>5</v>
      </c>
      <c r="BD120" s="2328" t="s">
        <v>36</v>
      </c>
      <c r="BE120" s="2329">
        <v>43047</v>
      </c>
      <c r="BF120" s="2328">
        <v>500</v>
      </c>
      <c r="BG120" s="2328" t="s">
        <v>96</v>
      </c>
      <c r="BH120" s="2330">
        <v>8.6999999999999993</v>
      </c>
      <c r="BI120" s="2328"/>
      <c r="BJ120" s="2331">
        <v>43073</v>
      </c>
      <c r="BK120" s="2329">
        <v>43073</v>
      </c>
      <c r="BL120" s="2328"/>
      <c r="BM120" s="2330">
        <v>500</v>
      </c>
      <c r="BN120" s="2332">
        <f>(BM120-BF120)</f>
        <v>0</v>
      </c>
      <c r="BO120" s="2333">
        <f>(BM120*BH120)</f>
        <v>4350</v>
      </c>
      <c r="BP120" s="2332">
        <f>(BO120*0.05)</f>
        <v>217.5</v>
      </c>
      <c r="BQ120" s="2273"/>
      <c r="BR120" s="2246"/>
      <c r="BS120" s="2385"/>
      <c r="BT120" s="2345" t="s">
        <v>727</v>
      </c>
      <c r="BU120" s="2438">
        <v>10</v>
      </c>
      <c r="BV120" s="2285">
        <v>81760</v>
      </c>
      <c r="BW120" s="2287">
        <v>43444</v>
      </c>
      <c r="BX120" s="2342">
        <v>1000</v>
      </c>
      <c r="BY120" s="2285" t="s">
        <v>96</v>
      </c>
      <c r="BZ120" s="2280">
        <v>10.8</v>
      </c>
      <c r="CA120" s="2343"/>
      <c r="CB120" s="2344">
        <v>43508</v>
      </c>
      <c r="CC120" s="2287">
        <v>43507</v>
      </c>
      <c r="CD120" s="2345">
        <v>53919</v>
      </c>
      <c r="CE120" s="2280">
        <v>1006.43</v>
      </c>
      <c r="CF120" s="2280">
        <f t="shared" si="69"/>
        <v>6.42999999999995</v>
      </c>
      <c r="CG120" s="2281">
        <f t="shared" si="70"/>
        <v>10869.444</v>
      </c>
      <c r="CH120" s="2280">
        <f t="shared" si="71"/>
        <v>543.47220000000004</v>
      </c>
      <c r="CI120" s="2282"/>
      <c r="CK120" s="2490"/>
      <c r="CL120" s="2491"/>
      <c r="CM120" s="2491"/>
      <c r="CN120" s="2492" t="s">
        <v>14</v>
      </c>
      <c r="CO120" s="2492" t="s">
        <v>12</v>
      </c>
      <c r="CP120" s="2492"/>
      <c r="CQ120" s="2491"/>
      <c r="CR120" s="2492" t="s">
        <v>15</v>
      </c>
      <c r="CS120" s="2492" t="s">
        <v>16</v>
      </c>
      <c r="CT120" s="2492" t="s">
        <v>12</v>
      </c>
      <c r="CU120" s="2492" t="s">
        <v>12</v>
      </c>
      <c r="CV120" s="2491"/>
      <c r="CW120" s="2491"/>
      <c r="CX120" s="2491"/>
      <c r="CY120" s="2491"/>
      <c r="CZ120" s="2492" t="s">
        <v>12</v>
      </c>
      <c r="DA120" s="2492" t="s">
        <v>17</v>
      </c>
      <c r="DB120" s="2493"/>
      <c r="DC120" s="2248"/>
      <c r="DD120" s="2248"/>
      <c r="DE120" s="881"/>
      <c r="DF120" s="881"/>
      <c r="DG120" s="896"/>
      <c r="DH120" s="884"/>
      <c r="DI120" s="881"/>
      <c r="DJ120" s="726"/>
      <c r="DK120" s="879"/>
      <c r="DL120" s="881"/>
      <c r="DM120" s="769"/>
      <c r="DN120" s="723"/>
      <c r="DO120" s="726"/>
      <c r="DP120" s="727"/>
      <c r="DQ120" s="727"/>
      <c r="DR120" s="725"/>
      <c r="DS120" s="723"/>
      <c r="DT120" s="724"/>
      <c r="DU120" s="892"/>
    </row>
    <row r="121" spans="15:125">
      <c r="O121" s="2024"/>
      <c r="P121" s="2143" t="s">
        <v>493</v>
      </c>
      <c r="Q121" s="2039" t="s">
        <v>495</v>
      </c>
      <c r="R121" s="2038">
        <v>8</v>
      </c>
      <c r="S121" s="2039">
        <v>18015</v>
      </c>
      <c r="T121" s="2040">
        <v>42913</v>
      </c>
      <c r="U121" s="2041">
        <v>25</v>
      </c>
      <c r="V121" s="2039" t="s">
        <v>35</v>
      </c>
      <c r="W121" s="2042">
        <v>400</v>
      </c>
      <c r="X121" s="2039">
        <v>1010506</v>
      </c>
      <c r="Y121" s="2044">
        <v>42960</v>
      </c>
      <c r="Z121" s="2040">
        <v>42960</v>
      </c>
      <c r="AA121" s="2039">
        <v>9686</v>
      </c>
      <c r="AB121" s="2041">
        <v>25000</v>
      </c>
      <c r="AC121" s="2041">
        <f t="shared" si="72"/>
        <v>0</v>
      </c>
      <c r="AD121" s="2045">
        <f t="shared" si="73"/>
        <v>10000</v>
      </c>
      <c r="AE121" s="2042">
        <f t="shared" si="74"/>
        <v>500</v>
      </c>
      <c r="AF121" s="2059" t="s">
        <v>8</v>
      </c>
      <c r="AG121" s="2029"/>
      <c r="AH121" s="3219"/>
      <c r="AI121" s="2936"/>
      <c r="AJ121" s="2069" t="s">
        <v>698</v>
      </c>
      <c r="AK121" s="2809">
        <v>19</v>
      </c>
      <c r="AL121" s="2071" t="s">
        <v>101</v>
      </c>
      <c r="AM121" s="2072">
        <v>43133</v>
      </c>
      <c r="AN121" s="2071">
        <v>15</v>
      </c>
      <c r="AO121" s="2039" t="s">
        <v>35</v>
      </c>
      <c r="AP121" s="2073">
        <v>300</v>
      </c>
      <c r="AQ121" s="2071" t="s">
        <v>78</v>
      </c>
      <c r="AR121" s="4599">
        <v>43143</v>
      </c>
      <c r="AS121" s="2072">
        <v>43143</v>
      </c>
      <c r="AT121" s="2071">
        <v>9942</v>
      </c>
      <c r="AU121" s="2041">
        <v>15000</v>
      </c>
      <c r="AV121" s="2041">
        <f t="shared" si="63"/>
        <v>0</v>
      </c>
      <c r="AW121" s="2045">
        <f t="shared" si="64"/>
        <v>4500</v>
      </c>
      <c r="AX121" s="2042">
        <f t="shared" si="65"/>
        <v>225</v>
      </c>
      <c r="AY121" s="2150"/>
      <c r="BA121" s="3100" t="s">
        <v>656</v>
      </c>
      <c r="BB121" s="2351" t="s">
        <v>99</v>
      </c>
      <c r="BC121" s="2328">
        <v>6</v>
      </c>
      <c r="BD121" s="2328" t="s">
        <v>36</v>
      </c>
      <c r="BE121" s="2329">
        <v>43047</v>
      </c>
      <c r="BF121" s="2328">
        <v>500</v>
      </c>
      <c r="BG121" s="2328" t="s">
        <v>96</v>
      </c>
      <c r="BH121" s="2330">
        <v>8.6999999999999993</v>
      </c>
      <c r="BI121" s="2328"/>
      <c r="BJ121" s="2331">
        <v>43087</v>
      </c>
      <c r="BK121" s="2329">
        <v>43087</v>
      </c>
      <c r="BL121" s="2328"/>
      <c r="BM121" s="2330">
        <v>500</v>
      </c>
      <c r="BN121" s="2332">
        <f>(BM121-BF121)</f>
        <v>0</v>
      </c>
      <c r="BO121" s="2333">
        <f>(BM121*BH121)</f>
        <v>4350</v>
      </c>
      <c r="BP121" s="2332">
        <f>(BO121*0.05)</f>
        <v>217.5</v>
      </c>
      <c r="BQ121" s="2282"/>
      <c r="BR121" s="2246"/>
      <c r="BS121" s="2385"/>
      <c r="BT121" s="2345" t="s">
        <v>727</v>
      </c>
      <c r="BU121" s="2438">
        <v>11</v>
      </c>
      <c r="BV121" s="2285">
        <v>81761</v>
      </c>
      <c r="BW121" s="2287">
        <v>43444</v>
      </c>
      <c r="BX121" s="2342">
        <v>1000</v>
      </c>
      <c r="BY121" s="2285" t="s">
        <v>96</v>
      </c>
      <c r="BZ121" s="2280">
        <v>10.8</v>
      </c>
      <c r="CA121" s="2343"/>
      <c r="CB121" s="2344">
        <v>43536</v>
      </c>
      <c r="CC121" s="2287">
        <v>43532</v>
      </c>
      <c r="CD121" s="2345">
        <v>54115</v>
      </c>
      <c r="CE121" s="2280">
        <v>1013.84</v>
      </c>
      <c r="CF121" s="2280">
        <f t="shared" si="69"/>
        <v>13.840000000000032</v>
      </c>
      <c r="CG121" s="2281">
        <f t="shared" si="70"/>
        <v>10949.472000000002</v>
      </c>
      <c r="CH121" s="2280">
        <f t="shared" si="71"/>
        <v>547.47360000000015</v>
      </c>
      <c r="CI121" s="2282"/>
      <c r="CK121" s="2499" t="s">
        <v>3</v>
      </c>
      <c r="CL121" s="2500" t="s">
        <v>4</v>
      </c>
      <c r="CM121" s="2501" t="s">
        <v>18</v>
      </c>
      <c r="CN121" s="2501" t="s">
        <v>19</v>
      </c>
      <c r="CO121" s="2501" t="s">
        <v>19</v>
      </c>
      <c r="CP121" s="2501" t="s">
        <v>20</v>
      </c>
      <c r="CQ121" s="2501" t="s">
        <v>21</v>
      </c>
      <c r="CR121" s="2501" t="s">
        <v>22</v>
      </c>
      <c r="CS121" s="2501" t="s">
        <v>19</v>
      </c>
      <c r="CT121" s="2501" t="s">
        <v>23</v>
      </c>
      <c r="CU121" s="2501" t="s">
        <v>23</v>
      </c>
      <c r="CV121" s="2501" t="s">
        <v>24</v>
      </c>
      <c r="CW121" s="2501" t="s">
        <v>20</v>
      </c>
      <c r="CX121" s="2501" t="s">
        <v>25</v>
      </c>
      <c r="CY121" s="2501" t="s">
        <v>0</v>
      </c>
      <c r="CZ121" s="2501" t="s">
        <v>11</v>
      </c>
      <c r="DA121" s="2501" t="s">
        <v>11</v>
      </c>
      <c r="DB121" s="2501" t="s">
        <v>26</v>
      </c>
      <c r="DC121" s="2248"/>
      <c r="DD121" s="2248"/>
      <c r="DE121" s="881"/>
      <c r="DF121" s="881"/>
      <c r="DG121" s="896"/>
      <c r="DH121" s="884"/>
      <c r="DI121" s="881"/>
      <c r="DJ121" s="726"/>
      <c r="DK121" s="879"/>
      <c r="DL121" s="881"/>
      <c r="DM121" s="769"/>
      <c r="DN121" s="723"/>
      <c r="DO121" s="726"/>
      <c r="DP121" s="727"/>
      <c r="DQ121" s="727"/>
      <c r="DR121" s="725"/>
      <c r="DS121" s="723"/>
      <c r="DT121" s="724"/>
      <c r="DU121" s="892"/>
    </row>
    <row r="122" spans="15:125" ht="15" thickBot="1">
      <c r="O122" s="2024"/>
      <c r="P122" s="2123" t="s">
        <v>550</v>
      </c>
      <c r="Q122" s="2039" t="s">
        <v>436</v>
      </c>
      <c r="R122" s="2038">
        <v>10</v>
      </c>
      <c r="S122" s="2039" t="s">
        <v>36</v>
      </c>
      <c r="T122" s="2040">
        <v>42956</v>
      </c>
      <c r="U122" s="2041">
        <v>1</v>
      </c>
      <c r="V122" s="2039" t="s">
        <v>35</v>
      </c>
      <c r="W122" s="2042">
        <v>370</v>
      </c>
      <c r="X122" s="2043"/>
      <c r="Y122" s="2044">
        <v>42957</v>
      </c>
      <c r="Z122" s="2040">
        <v>42961</v>
      </c>
      <c r="AA122" s="2039">
        <v>2190</v>
      </c>
      <c r="AB122" s="2041">
        <v>1000</v>
      </c>
      <c r="AC122" s="2041">
        <f t="shared" si="72"/>
        <v>0</v>
      </c>
      <c r="AD122" s="2045">
        <f t="shared" si="73"/>
        <v>370</v>
      </c>
      <c r="AE122" s="2042">
        <f t="shared" si="74"/>
        <v>18.5</v>
      </c>
      <c r="AF122" s="2059" t="s">
        <v>8</v>
      </c>
      <c r="AG122" s="2029"/>
      <c r="AH122" s="3219"/>
      <c r="AI122" s="2936"/>
      <c r="AJ122" s="2069" t="s">
        <v>698</v>
      </c>
      <c r="AK122" s="2809">
        <v>20</v>
      </c>
      <c r="AL122" s="2071" t="s">
        <v>101</v>
      </c>
      <c r="AM122" s="2072">
        <v>43159</v>
      </c>
      <c r="AN122" s="2071">
        <v>10</v>
      </c>
      <c r="AO122" s="2039" t="s">
        <v>35</v>
      </c>
      <c r="AP122" s="2073">
        <v>300</v>
      </c>
      <c r="AQ122" s="2071" t="s">
        <v>78</v>
      </c>
      <c r="AR122" s="4599">
        <v>43165</v>
      </c>
      <c r="AS122" s="2072">
        <v>43179</v>
      </c>
      <c r="AT122" s="2071">
        <v>10055</v>
      </c>
      <c r="AU122" s="2041">
        <v>10000</v>
      </c>
      <c r="AV122" s="2041">
        <f t="shared" si="63"/>
        <v>0</v>
      </c>
      <c r="AW122" s="2045">
        <f t="shared" si="64"/>
        <v>3000</v>
      </c>
      <c r="AX122" s="2042">
        <f t="shared" si="65"/>
        <v>150</v>
      </c>
      <c r="AY122" s="2150"/>
      <c r="BA122" s="2770"/>
      <c r="BB122" s="2351"/>
      <c r="BC122" s="2752"/>
      <c r="BD122" s="2351"/>
      <c r="BE122" s="2354"/>
      <c r="BF122" s="3076"/>
      <c r="BG122" s="2351"/>
      <c r="BH122" s="2332"/>
      <c r="BI122" s="2352"/>
      <c r="BJ122" s="2353"/>
      <c r="BK122" s="2354"/>
      <c r="BL122" s="2355"/>
      <c r="BM122" s="2332"/>
      <c r="BN122" s="2332"/>
      <c r="BO122" s="2333"/>
      <c r="BP122" s="2332"/>
      <c r="BQ122" s="2282"/>
      <c r="BR122" s="2246"/>
      <c r="BS122" s="2385"/>
      <c r="BT122" s="2345" t="s">
        <v>727</v>
      </c>
      <c r="BU122" s="2438">
        <v>12</v>
      </c>
      <c r="BV122" s="2285">
        <v>85280</v>
      </c>
      <c r="BW122" s="2287">
        <v>43605</v>
      </c>
      <c r="BX122" s="2342">
        <v>1000</v>
      </c>
      <c r="BY122" s="2285" t="s">
        <v>96</v>
      </c>
      <c r="BZ122" s="2280">
        <v>10.6</v>
      </c>
      <c r="CA122" s="2343"/>
      <c r="CB122" s="2344">
        <v>43620</v>
      </c>
      <c r="CC122" s="2287">
        <v>43615</v>
      </c>
      <c r="CD122" s="2345">
        <v>54908</v>
      </c>
      <c r="CE122" s="2280">
        <v>1003.82</v>
      </c>
      <c r="CF122" s="2280">
        <f t="shared" si="69"/>
        <v>3.82000000000005</v>
      </c>
      <c r="CG122" s="2281">
        <f t="shared" si="70"/>
        <v>10640.492</v>
      </c>
      <c r="CH122" s="2280">
        <f t="shared" si="71"/>
        <v>532.02460000000008</v>
      </c>
      <c r="CI122" s="2282"/>
      <c r="CK122" s="2505"/>
      <c r="CL122" s="2506"/>
      <c r="CM122" s="2506"/>
      <c r="CN122" s="2507" t="s">
        <v>3</v>
      </c>
      <c r="CO122" s="2507" t="s">
        <v>18</v>
      </c>
      <c r="CP122" s="2507"/>
      <c r="CQ122" s="2506"/>
      <c r="CR122" s="2507" t="s">
        <v>21</v>
      </c>
      <c r="CS122" s="2507" t="s">
        <v>3</v>
      </c>
      <c r="CT122" s="2507" t="s">
        <v>27</v>
      </c>
      <c r="CU122" s="2507" t="s">
        <v>28</v>
      </c>
      <c r="CV122" s="2506"/>
      <c r="CW122" s="2506"/>
      <c r="CX122" s="2506"/>
      <c r="CY122" s="2506"/>
      <c r="CZ122" s="2507" t="s">
        <v>33</v>
      </c>
      <c r="DA122" s="2507" t="s">
        <v>30</v>
      </c>
      <c r="DB122" s="2500"/>
      <c r="DC122" s="2248"/>
      <c r="DD122" s="2248"/>
      <c r="DE122" s="881"/>
      <c r="DF122" s="881"/>
      <c r="DG122" s="896"/>
      <c r="DH122" s="884"/>
      <c r="DI122" s="881"/>
      <c r="DJ122" s="726"/>
      <c r="DK122" s="879"/>
      <c r="DL122" s="881"/>
      <c r="DM122" s="769"/>
      <c r="DN122" s="723"/>
      <c r="DO122" s="726"/>
      <c r="DP122" s="727"/>
      <c r="DQ122" s="727"/>
      <c r="DR122" s="725"/>
      <c r="DS122" s="723"/>
      <c r="DT122" s="724"/>
      <c r="DU122" s="892"/>
    </row>
    <row r="123" spans="15:125" ht="15" thickBot="1">
      <c r="O123" s="2024"/>
      <c r="P123" s="2143" t="s">
        <v>493</v>
      </c>
      <c r="Q123" s="2039" t="s">
        <v>495</v>
      </c>
      <c r="R123" s="2038">
        <v>9</v>
      </c>
      <c r="S123" s="2039">
        <v>18121</v>
      </c>
      <c r="T123" s="2040">
        <v>42968</v>
      </c>
      <c r="U123" s="2041">
        <v>40</v>
      </c>
      <c r="V123" s="2039" t="s">
        <v>35</v>
      </c>
      <c r="W123" s="2042">
        <v>400</v>
      </c>
      <c r="X123" s="2039">
        <v>1010506</v>
      </c>
      <c r="Y123" s="2044">
        <v>42977</v>
      </c>
      <c r="Z123" s="2040">
        <v>42972</v>
      </c>
      <c r="AA123" s="2039">
        <v>9711</v>
      </c>
      <c r="AB123" s="2041">
        <v>40000</v>
      </c>
      <c r="AC123" s="2041">
        <f t="shared" si="72"/>
        <v>0</v>
      </c>
      <c r="AD123" s="2045">
        <f t="shared" si="73"/>
        <v>16000</v>
      </c>
      <c r="AE123" s="2042">
        <f t="shared" si="74"/>
        <v>800</v>
      </c>
      <c r="AF123" s="2059" t="s">
        <v>8</v>
      </c>
      <c r="AG123" s="2029"/>
      <c r="AH123" s="2029"/>
      <c r="AI123" s="2936"/>
      <c r="AJ123" s="2069" t="s">
        <v>698</v>
      </c>
      <c r="AK123" s="2809">
        <v>21</v>
      </c>
      <c r="AL123" s="2071" t="s">
        <v>101</v>
      </c>
      <c r="AM123" s="2072">
        <v>43194</v>
      </c>
      <c r="AN123" s="2071">
        <v>20</v>
      </c>
      <c r="AO123" s="2039" t="s">
        <v>35</v>
      </c>
      <c r="AP123" s="2073">
        <v>300</v>
      </c>
      <c r="AQ123" s="2071" t="s">
        <v>78</v>
      </c>
      <c r="AR123" s="4599">
        <v>43199</v>
      </c>
      <c r="AS123" s="2072">
        <v>43199</v>
      </c>
      <c r="AT123" s="2071">
        <v>10099</v>
      </c>
      <c r="AU123" s="2041">
        <v>20000</v>
      </c>
      <c r="AV123" s="2041">
        <f t="shared" si="63"/>
        <v>0</v>
      </c>
      <c r="AW123" s="2045">
        <f t="shared" si="64"/>
        <v>6000</v>
      </c>
      <c r="AX123" s="2042">
        <f t="shared" si="65"/>
        <v>300</v>
      </c>
      <c r="AY123" s="2150"/>
      <c r="BA123" s="2314"/>
      <c r="BB123" s="2315"/>
      <c r="BC123" s="2315"/>
      <c r="BD123" s="2315"/>
      <c r="BE123" s="2315"/>
      <c r="BF123" s="2315"/>
      <c r="BG123" s="2315"/>
      <c r="BH123" s="2315"/>
      <c r="BI123" s="2315"/>
      <c r="BJ123" s="2315"/>
      <c r="BK123" s="2315"/>
      <c r="BL123" s="2315"/>
      <c r="BM123" s="2315"/>
      <c r="BN123" s="2315"/>
      <c r="BO123" s="2686">
        <f>SUM(BO120:BO122)</f>
        <v>8700</v>
      </c>
      <c r="BP123" s="2686">
        <f>SUM(BP120:BP122)</f>
        <v>435</v>
      </c>
      <c r="BQ123" s="2318"/>
      <c r="BR123" s="2246"/>
      <c r="BS123" s="2385"/>
      <c r="BT123" s="2345" t="s">
        <v>727</v>
      </c>
      <c r="BU123" s="2438">
        <v>13</v>
      </c>
      <c r="BV123" s="2285">
        <v>86018</v>
      </c>
      <c r="BW123" s="2287">
        <v>43642</v>
      </c>
      <c r="BX123" s="2342">
        <v>1500</v>
      </c>
      <c r="BY123" s="2285" t="s">
        <v>96</v>
      </c>
      <c r="BZ123" s="2280">
        <v>11.02</v>
      </c>
      <c r="CA123" s="2343"/>
      <c r="CB123" s="2344">
        <v>43654</v>
      </c>
      <c r="CC123" s="2287">
        <v>43651</v>
      </c>
      <c r="CD123" s="2345">
        <v>55321</v>
      </c>
      <c r="CE123" s="2280">
        <v>1502.62</v>
      </c>
      <c r="CF123" s="2280">
        <f t="shared" si="69"/>
        <v>2.6199999999998909</v>
      </c>
      <c r="CG123" s="2281">
        <f t="shared" si="70"/>
        <v>16558.872399999997</v>
      </c>
      <c r="CH123" s="2280">
        <f t="shared" si="71"/>
        <v>827.9436199999999</v>
      </c>
      <c r="CI123" s="2282"/>
      <c r="DB123" s="2516"/>
      <c r="DC123" s="2248"/>
      <c r="DD123" s="2248"/>
      <c r="DE123" s="881"/>
      <c r="DF123" s="881"/>
      <c r="DG123" s="896"/>
      <c r="DH123" s="884"/>
      <c r="DI123" s="881"/>
      <c r="DJ123" s="726"/>
      <c r="DK123" s="879"/>
      <c r="DL123" s="881"/>
      <c r="DM123" s="769"/>
      <c r="DN123" s="723"/>
      <c r="DO123" s="726"/>
      <c r="DP123" s="727"/>
      <c r="DQ123" s="727"/>
      <c r="DR123" s="725"/>
      <c r="DS123" s="723"/>
      <c r="DT123" s="724"/>
      <c r="DU123" s="892"/>
    </row>
    <row r="124" spans="15:125" ht="15.75" customHeight="1">
      <c r="O124" s="2024"/>
      <c r="P124" s="2143" t="s">
        <v>493</v>
      </c>
      <c r="Q124" s="2052" t="s">
        <v>436</v>
      </c>
      <c r="R124" s="2076">
        <v>10</v>
      </c>
      <c r="S124" s="2052">
        <v>18120</v>
      </c>
      <c r="T124" s="2057">
        <v>42968</v>
      </c>
      <c r="U124" s="2055">
        <v>70</v>
      </c>
      <c r="V124" s="2052" t="s">
        <v>35</v>
      </c>
      <c r="W124" s="2058">
        <v>260</v>
      </c>
      <c r="X124" s="2077">
        <v>1010505</v>
      </c>
      <c r="Y124" s="2078">
        <v>42977</v>
      </c>
      <c r="Z124" s="2057">
        <v>42972</v>
      </c>
      <c r="AA124" s="2052">
        <v>9711</v>
      </c>
      <c r="AB124" s="2055">
        <v>70000</v>
      </c>
      <c r="AC124" s="2055">
        <f t="shared" si="72"/>
        <v>0</v>
      </c>
      <c r="AD124" s="2056">
        <f t="shared" si="73"/>
        <v>18200</v>
      </c>
      <c r="AE124" s="2058">
        <f t="shared" si="74"/>
        <v>910</v>
      </c>
      <c r="AF124" s="2059" t="s">
        <v>8</v>
      </c>
      <c r="AG124" s="2029"/>
      <c r="AH124" s="2029"/>
      <c r="AI124" s="2837"/>
      <c r="AJ124" s="2069" t="s">
        <v>698</v>
      </c>
      <c r="AK124" s="2809">
        <v>22</v>
      </c>
      <c r="AL124" s="2071" t="s">
        <v>101</v>
      </c>
      <c r="AM124" s="2072">
        <v>43206</v>
      </c>
      <c r="AN124" s="2071">
        <v>10</v>
      </c>
      <c r="AO124" s="2039" t="s">
        <v>35</v>
      </c>
      <c r="AP124" s="2073">
        <v>300</v>
      </c>
      <c r="AQ124" s="2071" t="s">
        <v>78</v>
      </c>
      <c r="AR124" s="4599">
        <v>43215</v>
      </c>
      <c r="AS124" s="2072">
        <v>43210</v>
      </c>
      <c r="AT124" s="2071">
        <v>10135</v>
      </c>
      <c r="AU124" s="2041">
        <v>10000</v>
      </c>
      <c r="AV124" s="2041">
        <f t="shared" si="63"/>
        <v>0</v>
      </c>
      <c r="AW124" s="2045">
        <f t="shared" si="64"/>
        <v>3000</v>
      </c>
      <c r="AX124" s="2042">
        <f t="shared" si="65"/>
        <v>150</v>
      </c>
      <c r="AY124" s="2150"/>
      <c r="BA124" s="2246"/>
      <c r="BB124" s="2246"/>
      <c r="BC124" s="2246"/>
      <c r="BD124" s="2246"/>
      <c r="BE124" s="2246"/>
      <c r="BF124" s="2246"/>
      <c r="BG124" s="2246"/>
      <c r="BH124" s="2246"/>
      <c r="BI124" s="2246"/>
      <c r="BJ124" s="2246"/>
      <c r="BK124" s="2246"/>
      <c r="BL124" s="2246"/>
      <c r="BM124" s="2246"/>
      <c r="BN124" s="2246"/>
      <c r="BO124" s="2246"/>
      <c r="BP124" s="2246"/>
      <c r="BQ124" s="2246"/>
      <c r="BR124" s="2246"/>
      <c r="BS124" s="2385"/>
      <c r="BT124" s="2345" t="s">
        <v>727</v>
      </c>
      <c r="BU124" s="2438">
        <v>14</v>
      </c>
      <c r="BV124" s="2285">
        <v>87378</v>
      </c>
      <c r="BW124" s="2287">
        <v>43642</v>
      </c>
      <c r="BX124" s="2342">
        <v>2000</v>
      </c>
      <c r="BY124" s="2285" t="s">
        <v>96</v>
      </c>
      <c r="BZ124" s="2280">
        <v>11.02</v>
      </c>
      <c r="CA124" s="2343"/>
      <c r="CB124" s="2344">
        <v>43696</v>
      </c>
      <c r="CC124" s="2287">
        <v>43693</v>
      </c>
      <c r="CD124" s="2345">
        <v>55802</v>
      </c>
      <c r="CE124" s="2280">
        <v>2005.94</v>
      </c>
      <c r="CF124" s="2280">
        <f t="shared" ref="CF124:CF132" si="75">(CE124-BX124)</f>
        <v>5.9400000000000546</v>
      </c>
      <c r="CG124" s="2281">
        <f t="shared" ref="CG124:CG132" si="76">(CE124*BZ124)</f>
        <v>22105.4588</v>
      </c>
      <c r="CH124" s="2280">
        <f t="shared" ref="CH124:CH132" si="77">(CG124*0.05)</f>
        <v>1105.2729400000001</v>
      </c>
      <c r="CI124" s="2282"/>
      <c r="CK124" s="2526"/>
      <c r="CL124" s="2572"/>
      <c r="CM124" s="2550"/>
      <c r="CN124" s="2550"/>
      <c r="CO124" s="2551"/>
      <c r="CP124" s="2550"/>
      <c r="CQ124" s="2550"/>
      <c r="CR124" s="2552"/>
      <c r="CS124" s="2550"/>
      <c r="CT124" s="2553"/>
      <c r="CU124" s="2551"/>
      <c r="CV124" s="2550"/>
      <c r="CW124" s="2552"/>
      <c r="CX124" s="2554"/>
      <c r="CY124" s="2555"/>
      <c r="CZ124" s="2551"/>
      <c r="DA124" s="2554"/>
      <c r="DB124" s="2523"/>
      <c r="DC124" s="2248"/>
      <c r="DD124" s="2248"/>
      <c r="DM124" s="86"/>
      <c r="DN124" s="86"/>
      <c r="DO124" s="86"/>
      <c r="DP124" s="86"/>
      <c r="DQ124" s="86"/>
      <c r="DR124" s="86"/>
      <c r="DS124" s="86"/>
      <c r="DT124" s="86"/>
      <c r="DU124" s="86"/>
    </row>
    <row r="125" spans="15:125" ht="27.75" customHeight="1" thickBot="1">
      <c r="O125" s="2024"/>
      <c r="P125" s="2123" t="s">
        <v>500</v>
      </c>
      <c r="Q125" s="2039" t="s">
        <v>558</v>
      </c>
      <c r="R125" s="2750">
        <v>7</v>
      </c>
      <c r="S125" s="2050" t="s">
        <v>101</v>
      </c>
      <c r="T125" s="2051">
        <v>42971</v>
      </c>
      <c r="U125" s="2050">
        <v>30</v>
      </c>
      <c r="V125" s="2052" t="s">
        <v>35</v>
      </c>
      <c r="W125" s="2053">
        <v>155</v>
      </c>
      <c r="X125" s="2050" t="s">
        <v>78</v>
      </c>
      <c r="Y125" s="3573">
        <v>42976</v>
      </c>
      <c r="Z125" s="2051">
        <v>42971</v>
      </c>
      <c r="AA125" s="2050">
        <v>2225</v>
      </c>
      <c r="AB125" s="2055">
        <v>30000</v>
      </c>
      <c r="AC125" s="2055">
        <f t="shared" si="72"/>
        <v>0</v>
      </c>
      <c r="AD125" s="2056">
        <f t="shared" si="73"/>
        <v>4650</v>
      </c>
      <c r="AE125" s="2058">
        <f t="shared" si="74"/>
        <v>232.5</v>
      </c>
      <c r="AF125" s="2059" t="s">
        <v>479</v>
      </c>
      <c r="AG125" s="2029"/>
      <c r="AH125" s="2029"/>
      <c r="AI125" s="2837"/>
      <c r="AJ125" s="2069" t="s">
        <v>698</v>
      </c>
      <c r="AK125" s="2809">
        <v>23</v>
      </c>
      <c r="AL125" s="2071" t="s">
        <v>101</v>
      </c>
      <c r="AM125" s="2072">
        <v>43229</v>
      </c>
      <c r="AN125" s="2071">
        <v>10</v>
      </c>
      <c r="AO125" s="2039" t="s">
        <v>35</v>
      </c>
      <c r="AP125" s="2073">
        <v>300</v>
      </c>
      <c r="AQ125" s="2071" t="s">
        <v>78</v>
      </c>
      <c r="AR125" s="4599">
        <v>43234</v>
      </c>
      <c r="AS125" s="2072">
        <v>43234</v>
      </c>
      <c r="AT125" s="2071">
        <v>10208</v>
      </c>
      <c r="AU125" s="2041">
        <v>10000</v>
      </c>
      <c r="AV125" s="2041">
        <f t="shared" si="63"/>
        <v>0</v>
      </c>
      <c r="AW125" s="2045">
        <f t="shared" si="64"/>
        <v>3000</v>
      </c>
      <c r="AX125" s="2042">
        <f t="shared" si="65"/>
        <v>150</v>
      </c>
      <c r="AY125" s="2150"/>
      <c r="BA125" s="2250" t="s">
        <v>677</v>
      </c>
      <c r="BB125" s="2246"/>
      <c r="BC125" s="2246"/>
      <c r="BD125" s="2246"/>
      <c r="BE125" s="2246"/>
      <c r="BF125" s="2246"/>
      <c r="BG125" s="2246"/>
      <c r="BH125" s="2246"/>
      <c r="BI125" s="2246"/>
      <c r="BJ125" s="2246"/>
      <c r="BK125" s="2246"/>
      <c r="BL125" s="2246"/>
      <c r="BM125" s="2246"/>
      <c r="BN125" s="2246"/>
      <c r="BO125" s="2246"/>
      <c r="BP125" s="2246"/>
      <c r="BQ125" s="2246"/>
      <c r="BR125" s="2246"/>
      <c r="BS125" s="2385"/>
      <c r="BT125" s="2345" t="s">
        <v>727</v>
      </c>
      <c r="BU125" s="2438">
        <v>15</v>
      </c>
      <c r="BV125" s="2285">
        <v>88559</v>
      </c>
      <c r="BW125" s="2287">
        <v>43742</v>
      </c>
      <c r="BX125" s="2342">
        <v>1500</v>
      </c>
      <c r="BY125" s="2285" t="s">
        <v>96</v>
      </c>
      <c r="BZ125" s="2280">
        <v>11.02</v>
      </c>
      <c r="CA125" s="2343"/>
      <c r="CB125" s="2344">
        <v>43751</v>
      </c>
      <c r="CC125" s="2287">
        <v>43748</v>
      </c>
      <c r="CD125" s="2345">
        <v>56437</v>
      </c>
      <c r="CE125" s="2280">
        <v>1510.89</v>
      </c>
      <c r="CF125" s="2280">
        <f t="shared" si="75"/>
        <v>10.8900000000001</v>
      </c>
      <c r="CG125" s="2281">
        <f t="shared" si="76"/>
        <v>16650.007799999999</v>
      </c>
      <c r="CH125" s="2280">
        <f t="shared" si="77"/>
        <v>832.50039000000004</v>
      </c>
      <c r="CI125" s="2282"/>
      <c r="CK125" s="2526"/>
      <c r="CL125" s="2527"/>
      <c r="CM125" s="2528"/>
      <c r="CN125" s="2529"/>
      <c r="CO125" s="2530"/>
      <c r="CP125" s="2531"/>
      <c r="CQ125" s="2529"/>
      <c r="CR125" s="2532"/>
      <c r="CS125" s="2528"/>
      <c r="CT125" s="2533"/>
      <c r="CU125" s="2530"/>
      <c r="CV125" s="2528"/>
      <c r="CW125" s="2532"/>
      <c r="CX125" s="2532"/>
      <c r="CY125" s="2534"/>
      <c r="CZ125" s="2573"/>
      <c r="DA125" s="2532"/>
      <c r="DB125" s="2523"/>
      <c r="DM125" s="86"/>
      <c r="DN125" s="86"/>
      <c r="DO125" s="86"/>
      <c r="DP125" s="86"/>
      <c r="DQ125" s="86"/>
      <c r="DR125" s="86"/>
      <c r="DS125" s="86"/>
      <c r="DT125" s="86"/>
      <c r="DU125" s="86"/>
    </row>
    <row r="126" spans="15:125">
      <c r="O126" s="2024"/>
      <c r="P126" s="2123" t="s">
        <v>500</v>
      </c>
      <c r="Q126" s="2039" t="s">
        <v>502</v>
      </c>
      <c r="R126" s="2750">
        <v>8</v>
      </c>
      <c r="S126" s="2050" t="s">
        <v>101</v>
      </c>
      <c r="T126" s="2051">
        <v>42971</v>
      </c>
      <c r="U126" s="2750">
        <v>10</v>
      </c>
      <c r="V126" s="2052" t="s">
        <v>35</v>
      </c>
      <c r="W126" s="2053">
        <v>155</v>
      </c>
      <c r="X126" s="2050" t="s">
        <v>78</v>
      </c>
      <c r="Y126" s="3573">
        <v>42976</v>
      </c>
      <c r="Z126" s="2051">
        <v>42971</v>
      </c>
      <c r="AA126" s="2050">
        <v>2225</v>
      </c>
      <c r="AB126" s="2055">
        <v>10000</v>
      </c>
      <c r="AC126" s="2055">
        <f t="shared" si="72"/>
        <v>0</v>
      </c>
      <c r="AD126" s="2056">
        <f t="shared" si="73"/>
        <v>1550</v>
      </c>
      <c r="AE126" s="2058">
        <f t="shared" si="74"/>
        <v>77.5</v>
      </c>
      <c r="AF126" s="6038" t="s">
        <v>8</v>
      </c>
      <c r="AG126" s="6032"/>
      <c r="AH126" s="2029"/>
      <c r="AI126" s="2837"/>
      <c r="AJ126" s="2069" t="s">
        <v>698</v>
      </c>
      <c r="AK126" s="2809">
        <v>24</v>
      </c>
      <c r="AL126" s="2071" t="s">
        <v>101</v>
      </c>
      <c r="AM126" s="2072">
        <v>43247</v>
      </c>
      <c r="AN126" s="2071">
        <v>10</v>
      </c>
      <c r="AO126" s="2039" t="s">
        <v>35</v>
      </c>
      <c r="AP126" s="2073">
        <v>300</v>
      </c>
      <c r="AQ126" s="2071" t="s">
        <v>78</v>
      </c>
      <c r="AR126" s="4599">
        <v>43249</v>
      </c>
      <c r="AS126" s="2072">
        <v>43255</v>
      </c>
      <c r="AT126" s="2071">
        <v>10257</v>
      </c>
      <c r="AU126" s="2041">
        <v>10000</v>
      </c>
      <c r="AV126" s="2041">
        <f t="shared" si="63"/>
        <v>0</v>
      </c>
      <c r="AW126" s="2045">
        <f t="shared" si="64"/>
        <v>3000</v>
      </c>
      <c r="AX126" s="2042">
        <f t="shared" si="65"/>
        <v>150</v>
      </c>
      <c r="AY126" s="2150"/>
      <c r="BA126" s="2251"/>
      <c r="BB126" s="2252"/>
      <c r="BC126" s="2252"/>
      <c r="BD126" s="2253" t="s">
        <v>14</v>
      </c>
      <c r="BE126" s="2253" t="s">
        <v>12</v>
      </c>
      <c r="BF126" s="2253"/>
      <c r="BG126" s="2252"/>
      <c r="BH126" s="2253" t="s">
        <v>15</v>
      </c>
      <c r="BI126" s="2253" t="s">
        <v>16</v>
      </c>
      <c r="BJ126" s="2253" t="s">
        <v>12</v>
      </c>
      <c r="BK126" s="2253" t="s">
        <v>12</v>
      </c>
      <c r="BL126" s="2252"/>
      <c r="BM126" s="2252"/>
      <c r="BN126" s="2252"/>
      <c r="BO126" s="2252"/>
      <c r="BP126" s="2253" t="s">
        <v>17</v>
      </c>
      <c r="BQ126" s="2254"/>
      <c r="BR126" s="2246"/>
      <c r="BS126" s="2385"/>
      <c r="BT126" s="2345" t="s">
        <v>727</v>
      </c>
      <c r="BU126" s="2438">
        <v>16</v>
      </c>
      <c r="BV126" s="2285">
        <v>91242</v>
      </c>
      <c r="BW126" s="2287">
        <v>43860</v>
      </c>
      <c r="BX126" s="2342">
        <v>1500</v>
      </c>
      <c r="BY126" s="2285" t="s">
        <v>96</v>
      </c>
      <c r="BZ126" s="2280">
        <v>10.67</v>
      </c>
      <c r="CA126" s="2343"/>
      <c r="CB126" s="2344">
        <v>43874</v>
      </c>
      <c r="CC126" s="2287">
        <v>43874</v>
      </c>
      <c r="CD126" s="2345">
        <v>57643</v>
      </c>
      <c r="CE126" s="2280">
        <v>1491.94</v>
      </c>
      <c r="CF126" s="2280">
        <f t="shared" si="75"/>
        <v>-8.0599999999999454</v>
      </c>
      <c r="CG126" s="2281">
        <f t="shared" si="76"/>
        <v>15918.9998</v>
      </c>
      <c r="CH126" s="2280">
        <f t="shared" si="77"/>
        <v>795.94999000000007</v>
      </c>
      <c r="CI126" s="2689" t="s">
        <v>8</v>
      </c>
      <c r="CK126" s="2526"/>
      <c r="CL126" s="2527"/>
      <c r="CM126" s="2528"/>
      <c r="CN126" s="2529"/>
      <c r="CO126" s="2530"/>
      <c r="CP126" s="2531"/>
      <c r="CQ126" s="2529"/>
      <c r="CR126" s="2532"/>
      <c r="CS126" s="2528"/>
      <c r="CT126" s="2533"/>
      <c r="CU126" s="2530"/>
      <c r="CV126" s="2528"/>
      <c r="CW126" s="2532"/>
      <c r="CX126" s="2532"/>
      <c r="CY126" s="2534"/>
      <c r="CZ126" s="2535"/>
      <c r="DA126" s="2532"/>
      <c r="DB126" s="2523"/>
      <c r="DM126" s="86"/>
      <c r="DN126" s="86"/>
      <c r="DO126" s="86"/>
      <c r="DP126" s="86"/>
      <c r="DQ126" s="86"/>
      <c r="DR126" s="86"/>
      <c r="DS126" s="86"/>
      <c r="DT126" s="86"/>
      <c r="DU126" s="86"/>
    </row>
    <row r="127" spans="15:125">
      <c r="O127" s="2024"/>
      <c r="P127" s="2143" t="s">
        <v>550</v>
      </c>
      <c r="Q127" s="2039" t="s">
        <v>436</v>
      </c>
      <c r="R127" s="2038">
        <v>11</v>
      </c>
      <c r="S127" s="2039" t="s">
        <v>36</v>
      </c>
      <c r="T127" s="2040">
        <v>42972</v>
      </c>
      <c r="U127" s="2041">
        <v>1</v>
      </c>
      <c r="V127" s="2039" t="s">
        <v>35</v>
      </c>
      <c r="W127" s="2042">
        <v>370</v>
      </c>
      <c r="X127" s="2043"/>
      <c r="Y127" s="2044">
        <v>42972</v>
      </c>
      <c r="Z127" s="2040">
        <v>42972</v>
      </c>
      <c r="AA127" s="2039">
        <v>2228</v>
      </c>
      <c r="AB127" s="2041">
        <v>1000</v>
      </c>
      <c r="AC127" s="2041">
        <f t="shared" si="72"/>
        <v>0</v>
      </c>
      <c r="AD127" s="2045">
        <f t="shared" si="73"/>
        <v>370</v>
      </c>
      <c r="AE127" s="2042">
        <f t="shared" si="74"/>
        <v>18.5</v>
      </c>
      <c r="AF127" s="6038" t="s">
        <v>8</v>
      </c>
      <c r="AG127" s="6032"/>
      <c r="AH127" s="2029"/>
      <c r="AI127" s="2837"/>
      <c r="AJ127" s="2069" t="s">
        <v>698</v>
      </c>
      <c r="AK127" s="2809">
        <v>25</v>
      </c>
      <c r="AL127" s="2071" t="s">
        <v>101</v>
      </c>
      <c r="AM127" s="2072">
        <v>43262</v>
      </c>
      <c r="AN127" s="2071">
        <v>10</v>
      </c>
      <c r="AO127" s="2039" t="s">
        <v>35</v>
      </c>
      <c r="AP127" s="2073">
        <v>300</v>
      </c>
      <c r="AQ127" s="2071" t="s">
        <v>78</v>
      </c>
      <c r="AR127" s="4599">
        <v>43249</v>
      </c>
      <c r="AS127" s="2072">
        <v>43262</v>
      </c>
      <c r="AT127" s="2071">
        <v>10290</v>
      </c>
      <c r="AU127" s="2041">
        <v>10000</v>
      </c>
      <c r="AV127" s="2041">
        <f t="shared" si="63"/>
        <v>0</v>
      </c>
      <c r="AW127" s="2045">
        <f t="shared" si="64"/>
        <v>3000</v>
      </c>
      <c r="AX127" s="2042">
        <f t="shared" si="65"/>
        <v>150</v>
      </c>
      <c r="AY127" s="2150"/>
      <c r="BA127" s="2255" t="s">
        <v>3</v>
      </c>
      <c r="BB127" s="2256" t="s">
        <v>4</v>
      </c>
      <c r="BC127" s="2257" t="s">
        <v>18</v>
      </c>
      <c r="BD127" s="2257" t="s">
        <v>19</v>
      </c>
      <c r="BE127" s="2257" t="s">
        <v>19</v>
      </c>
      <c r="BF127" s="2257" t="s">
        <v>20</v>
      </c>
      <c r="BG127" s="2257" t="s">
        <v>21</v>
      </c>
      <c r="BH127" s="2257" t="s">
        <v>22</v>
      </c>
      <c r="BI127" s="2257" t="s">
        <v>19</v>
      </c>
      <c r="BJ127" s="2257" t="s">
        <v>23</v>
      </c>
      <c r="BK127" s="2257" t="s">
        <v>23</v>
      </c>
      <c r="BL127" s="2257" t="s">
        <v>24</v>
      </c>
      <c r="BM127" s="2257" t="s">
        <v>20</v>
      </c>
      <c r="BN127" s="2257" t="s">
        <v>25</v>
      </c>
      <c r="BO127" s="2257" t="s">
        <v>0</v>
      </c>
      <c r="BP127" s="2257" t="s">
        <v>11</v>
      </c>
      <c r="BQ127" s="2257" t="s">
        <v>26</v>
      </c>
      <c r="BR127" s="2246"/>
      <c r="BS127" s="2385"/>
      <c r="BT127" s="2345" t="s">
        <v>727</v>
      </c>
      <c r="BU127" s="2438">
        <v>17</v>
      </c>
      <c r="BV127" s="2285">
        <v>91668</v>
      </c>
      <c r="BW127" s="2287">
        <v>43878</v>
      </c>
      <c r="BX127" s="2342">
        <v>1500</v>
      </c>
      <c r="BY127" s="2285" t="s">
        <v>96</v>
      </c>
      <c r="BZ127" s="2280">
        <v>10.67</v>
      </c>
      <c r="CA127" s="2343"/>
      <c r="CB127" s="2344">
        <v>43895</v>
      </c>
      <c r="CC127" s="2287">
        <v>43893</v>
      </c>
      <c r="CD127" s="2345">
        <v>57832</v>
      </c>
      <c r="CE127" s="2280">
        <v>1501.43</v>
      </c>
      <c r="CF127" s="2280">
        <f t="shared" si="75"/>
        <v>1.4300000000000637</v>
      </c>
      <c r="CG127" s="2281">
        <f t="shared" si="76"/>
        <v>16020.258100000001</v>
      </c>
      <c r="CH127" s="2280">
        <f t="shared" si="77"/>
        <v>801.01290500000005</v>
      </c>
      <c r="CI127" s="2282"/>
      <c r="CK127" s="2536"/>
      <c r="CL127" s="2537"/>
      <c r="CM127" s="2538"/>
      <c r="CN127" s="2538"/>
      <c r="CO127" s="2539"/>
      <c r="CP127" s="2538"/>
      <c r="CQ127" s="2538"/>
      <c r="CR127" s="2540"/>
      <c r="CS127" s="2538"/>
      <c r="CT127" s="2541"/>
      <c r="CU127" s="2539"/>
      <c r="CV127" s="2538"/>
      <c r="CW127" s="2540"/>
      <c r="CX127" s="2542"/>
      <c r="CY127" s="2543"/>
      <c r="CZ127" s="2539"/>
      <c r="DA127" s="2542"/>
      <c r="DB127" s="2544"/>
      <c r="DM127" s="86"/>
      <c r="DN127" s="86"/>
      <c r="DO127" s="86"/>
      <c r="DP127" s="86"/>
      <c r="DQ127" s="86"/>
      <c r="DR127" s="86"/>
      <c r="DS127" s="86"/>
      <c r="DT127" s="86"/>
      <c r="DU127" s="86"/>
    </row>
    <row r="128" spans="15:125" ht="15" thickBot="1">
      <c r="O128" s="2024"/>
      <c r="P128" s="2123" t="s">
        <v>471</v>
      </c>
      <c r="Q128" s="2039" t="s">
        <v>436</v>
      </c>
      <c r="R128" s="2038">
        <v>10</v>
      </c>
      <c r="S128" s="2039" t="s">
        <v>36</v>
      </c>
      <c r="T128" s="2040">
        <v>42976</v>
      </c>
      <c r="U128" s="2041">
        <v>20</v>
      </c>
      <c r="V128" s="2039" t="s">
        <v>35</v>
      </c>
      <c r="W128" s="2042">
        <v>278</v>
      </c>
      <c r="X128" s="2043"/>
      <c r="Y128" s="2044">
        <v>42976</v>
      </c>
      <c r="Z128" s="2040">
        <v>42976</v>
      </c>
      <c r="AA128" s="2039">
        <v>2247</v>
      </c>
      <c r="AB128" s="2041">
        <v>20000</v>
      </c>
      <c r="AC128" s="2041">
        <f t="shared" si="72"/>
        <v>0</v>
      </c>
      <c r="AD128" s="2045">
        <f t="shared" si="73"/>
        <v>5560</v>
      </c>
      <c r="AE128" s="2042">
        <f t="shared" si="74"/>
        <v>278</v>
      </c>
      <c r="AF128" s="6038" t="s">
        <v>8</v>
      </c>
      <c r="AG128" s="6032"/>
      <c r="AH128" s="2029"/>
      <c r="AI128" s="2837"/>
      <c r="AJ128" s="2069" t="s">
        <v>698</v>
      </c>
      <c r="AK128" s="2809">
        <v>26</v>
      </c>
      <c r="AL128" s="2071" t="s">
        <v>101</v>
      </c>
      <c r="AM128" s="2072">
        <v>43285</v>
      </c>
      <c r="AN128" s="2071">
        <v>10</v>
      </c>
      <c r="AO128" s="2039" t="s">
        <v>35</v>
      </c>
      <c r="AP128" s="2073">
        <v>300</v>
      </c>
      <c r="AQ128" s="2071" t="s">
        <v>78</v>
      </c>
      <c r="AR128" s="4599">
        <v>43287</v>
      </c>
      <c r="AS128" s="2072">
        <v>43291</v>
      </c>
      <c r="AT128" s="2071">
        <v>10336</v>
      </c>
      <c r="AU128" s="2041">
        <v>10000</v>
      </c>
      <c r="AV128" s="2041">
        <f t="shared" si="63"/>
        <v>0</v>
      </c>
      <c r="AW128" s="2045">
        <f t="shared" si="64"/>
        <v>3000</v>
      </c>
      <c r="AX128" s="2042">
        <f t="shared" si="65"/>
        <v>150</v>
      </c>
      <c r="AY128" s="2150"/>
      <c r="BA128" s="2258"/>
      <c r="BB128" s="2259"/>
      <c r="BC128" s="2259"/>
      <c r="BD128" s="2260" t="s">
        <v>3</v>
      </c>
      <c r="BE128" s="2260" t="s">
        <v>18</v>
      </c>
      <c r="BF128" s="2260"/>
      <c r="BG128" s="2259"/>
      <c r="BH128" s="2260" t="s">
        <v>21</v>
      </c>
      <c r="BI128" s="2260" t="s">
        <v>3</v>
      </c>
      <c r="BJ128" s="2260" t="s">
        <v>27</v>
      </c>
      <c r="BK128" s="2260" t="s">
        <v>28</v>
      </c>
      <c r="BL128" s="2259"/>
      <c r="BM128" s="2259"/>
      <c r="BN128" s="2259"/>
      <c r="BO128" s="2259"/>
      <c r="BP128" s="2260" t="s">
        <v>30</v>
      </c>
      <c r="BQ128" s="2256"/>
      <c r="BR128" s="2246"/>
      <c r="BS128" s="2385"/>
      <c r="BT128" s="2345" t="s">
        <v>727</v>
      </c>
      <c r="BU128" s="2438">
        <v>18</v>
      </c>
      <c r="BV128" s="2285">
        <v>91812</v>
      </c>
      <c r="BW128" s="2287">
        <v>43878</v>
      </c>
      <c r="BX128" s="2342">
        <v>1500</v>
      </c>
      <c r="BY128" s="2285" t="s">
        <v>96</v>
      </c>
      <c r="BZ128" s="2280">
        <v>10.67</v>
      </c>
      <c r="CA128" s="2343"/>
      <c r="CB128" s="2344">
        <v>43934</v>
      </c>
      <c r="CC128" s="2287">
        <v>43923</v>
      </c>
      <c r="CD128" s="2345">
        <v>58100</v>
      </c>
      <c r="CE128" s="2280">
        <v>1509.6</v>
      </c>
      <c r="CF128" s="2280">
        <f t="shared" si="75"/>
        <v>9.5999999999999091</v>
      </c>
      <c r="CG128" s="2281">
        <f t="shared" si="76"/>
        <v>16107.431999999999</v>
      </c>
      <c r="CH128" s="2280">
        <f t="shared" si="77"/>
        <v>805.37159999999994</v>
      </c>
      <c r="CI128" s="2282"/>
      <c r="CK128" s="2545"/>
      <c r="CL128" s="2529"/>
      <c r="CM128" s="2546"/>
      <c r="CN128" s="2529"/>
      <c r="CO128" s="2530"/>
      <c r="CP128" s="2547"/>
      <c r="CQ128" s="2529"/>
      <c r="CR128" s="2532"/>
      <c r="CS128" s="2548"/>
      <c r="CT128" s="2549"/>
      <c r="CU128" s="2530"/>
      <c r="CV128" s="2529"/>
      <c r="CW128" s="2532"/>
      <c r="CX128" s="2532"/>
      <c r="CY128" s="2534"/>
      <c r="CZ128" s="2530"/>
      <c r="DA128" s="2532"/>
      <c r="DB128" s="2523"/>
      <c r="DM128" s="86"/>
      <c r="DN128" s="86"/>
      <c r="DO128" s="86"/>
      <c r="DP128" s="86"/>
      <c r="DQ128" s="86"/>
      <c r="DR128" s="86"/>
      <c r="DS128" s="86"/>
      <c r="DT128" s="86"/>
      <c r="DU128" s="86"/>
    </row>
    <row r="129" spans="15:125" ht="15.75" customHeight="1">
      <c r="O129" s="2024"/>
      <c r="P129" s="2149"/>
      <c r="Q129" s="2091"/>
      <c r="R129" s="2091"/>
      <c r="S129" s="2091"/>
      <c r="T129" s="2091"/>
      <c r="U129" s="2091"/>
      <c r="V129" s="2091"/>
      <c r="W129" s="2091"/>
      <c r="X129" s="2091"/>
      <c r="Y129" s="3603"/>
      <c r="Z129" s="2091"/>
      <c r="AA129" s="2091"/>
      <c r="AB129" s="2091"/>
      <c r="AC129" s="2091"/>
      <c r="AD129" s="2091"/>
      <c r="AE129" s="2091"/>
      <c r="AF129" s="3584"/>
      <c r="AG129" s="3227"/>
      <c r="AH129" s="3219"/>
      <c r="AI129" s="2837"/>
      <c r="AJ129" s="2069" t="s">
        <v>698</v>
      </c>
      <c r="AK129" s="2809">
        <v>27</v>
      </c>
      <c r="AL129" s="2071" t="s">
        <v>101</v>
      </c>
      <c r="AM129" s="2072">
        <v>43301</v>
      </c>
      <c r="AN129" s="2071">
        <v>10</v>
      </c>
      <c r="AO129" s="2039" t="s">
        <v>35</v>
      </c>
      <c r="AP129" s="2073">
        <v>300</v>
      </c>
      <c r="AQ129" s="2071" t="s">
        <v>78</v>
      </c>
      <c r="AR129" s="4599">
        <v>43311</v>
      </c>
      <c r="AS129" s="2072">
        <v>43308</v>
      </c>
      <c r="AT129" s="2071">
        <v>10392</v>
      </c>
      <c r="AU129" s="2041">
        <v>10000</v>
      </c>
      <c r="AV129" s="2041">
        <f t="shared" si="63"/>
        <v>0</v>
      </c>
      <c r="AW129" s="2045">
        <f t="shared" si="64"/>
        <v>3000</v>
      </c>
      <c r="AX129" s="2042">
        <f t="shared" si="65"/>
        <v>150</v>
      </c>
      <c r="AY129" s="2150"/>
      <c r="BA129" s="2319" t="s">
        <v>656</v>
      </c>
      <c r="BB129" s="2762" t="s">
        <v>99</v>
      </c>
      <c r="BC129" s="2328">
        <v>7</v>
      </c>
      <c r="BD129" s="2328" t="s">
        <v>36</v>
      </c>
      <c r="BE129" s="2329">
        <v>43047</v>
      </c>
      <c r="BF129" s="2328">
        <v>500</v>
      </c>
      <c r="BG129" s="2328" t="s">
        <v>96</v>
      </c>
      <c r="BH129" s="2330">
        <v>8.6999999999999993</v>
      </c>
      <c r="BI129" s="2328"/>
      <c r="BJ129" s="2331">
        <v>43102</v>
      </c>
      <c r="BK129" s="2329">
        <v>43102</v>
      </c>
      <c r="BL129" s="2328"/>
      <c r="BM129" s="2330">
        <v>500</v>
      </c>
      <c r="BN129" s="2332">
        <f>(BM129-BF129)</f>
        <v>0</v>
      </c>
      <c r="BO129" s="2333">
        <f>(BM129*BH129)</f>
        <v>4350</v>
      </c>
      <c r="BP129" s="2332">
        <f>(BO129*0.05)</f>
        <v>217.5</v>
      </c>
      <c r="BQ129" s="2273"/>
      <c r="BR129" s="2246"/>
      <c r="BS129" s="2385"/>
      <c r="BT129" s="3032" t="s">
        <v>727</v>
      </c>
      <c r="BU129" s="2438">
        <v>19</v>
      </c>
      <c r="BV129" s="2285">
        <v>91813</v>
      </c>
      <c r="BW129" s="2287">
        <v>43878</v>
      </c>
      <c r="BX129" s="2342">
        <v>1500</v>
      </c>
      <c r="BY129" s="2285" t="s">
        <v>96</v>
      </c>
      <c r="BZ129" s="2280">
        <v>10.67</v>
      </c>
      <c r="CA129" s="2343"/>
      <c r="CB129" s="2344">
        <v>43944</v>
      </c>
      <c r="CC129" s="2287">
        <v>43942</v>
      </c>
      <c r="CD129" s="2345">
        <v>58210</v>
      </c>
      <c r="CE129" s="2280">
        <v>1503.71</v>
      </c>
      <c r="CF129" s="2280">
        <f t="shared" si="75"/>
        <v>3.7100000000000364</v>
      </c>
      <c r="CG129" s="2281">
        <f t="shared" si="76"/>
        <v>16044.5857</v>
      </c>
      <c r="CH129" s="2280">
        <f t="shared" si="77"/>
        <v>802.229285</v>
      </c>
      <c r="CI129" s="2282"/>
      <c r="CK129" s="2556"/>
      <c r="CL129" s="2557"/>
      <c r="CM129" s="2557"/>
      <c r="CN129" s="2557"/>
      <c r="CO129" s="2557"/>
      <c r="CP129" s="2557"/>
      <c r="CQ129" s="2557"/>
      <c r="CR129" s="2557"/>
      <c r="CS129" s="2557"/>
      <c r="CT129" s="2557"/>
      <c r="CU129" s="2557"/>
      <c r="CV129" s="2557"/>
      <c r="CW129" s="2557"/>
      <c r="CX129" s="2557"/>
      <c r="CY129" s="2557"/>
      <c r="CZ129" s="2557"/>
      <c r="DA129" s="2557"/>
      <c r="DB129" s="2523"/>
      <c r="DM129" s="86"/>
      <c r="DN129" s="86"/>
      <c r="DO129" s="86"/>
      <c r="DP129" s="86"/>
      <c r="DQ129" s="86"/>
      <c r="DR129" s="86"/>
      <c r="DS129" s="86"/>
      <c r="DT129" s="86"/>
      <c r="DU129" s="86"/>
    </row>
    <row r="130" spans="15:125" ht="15.75" customHeight="1" thickBot="1">
      <c r="O130" s="2024"/>
      <c r="P130" s="2082"/>
      <c r="Q130" s="2083"/>
      <c r="R130" s="2083"/>
      <c r="S130" s="2083"/>
      <c r="T130" s="2083"/>
      <c r="U130" s="2084"/>
      <c r="V130" s="2085"/>
      <c r="W130" s="2085"/>
      <c r="X130" s="2085"/>
      <c r="Y130" s="2089"/>
      <c r="Z130" s="2085"/>
      <c r="AA130" s="2086"/>
      <c r="AB130" s="2087"/>
      <c r="AC130" s="2085"/>
      <c r="AD130" s="2088">
        <f>SUM(AD119:AD129)</f>
        <v>104900</v>
      </c>
      <c r="AE130" s="2088">
        <f>(AD130*0.05)</f>
        <v>5245</v>
      </c>
      <c r="AF130" s="2090"/>
      <c r="AG130" s="3220"/>
      <c r="AH130" s="3219"/>
      <c r="AI130" s="2837"/>
      <c r="AJ130" s="2069" t="s">
        <v>698</v>
      </c>
      <c r="AK130" s="2809">
        <v>28</v>
      </c>
      <c r="AL130" s="2071" t="s">
        <v>101</v>
      </c>
      <c r="AM130" s="2072">
        <v>43334</v>
      </c>
      <c r="AN130" s="2071">
        <v>10</v>
      </c>
      <c r="AO130" s="2039" t="s">
        <v>35</v>
      </c>
      <c r="AP130" s="2073">
        <v>278</v>
      </c>
      <c r="AQ130" s="2071" t="s">
        <v>78</v>
      </c>
      <c r="AR130" s="4599">
        <v>43339</v>
      </c>
      <c r="AS130" s="2072">
        <v>43336</v>
      </c>
      <c r="AT130" s="2071">
        <v>3168</v>
      </c>
      <c r="AU130" s="2041">
        <v>10000</v>
      </c>
      <c r="AV130" s="2041">
        <f t="shared" si="63"/>
        <v>0</v>
      </c>
      <c r="AW130" s="2045">
        <f t="shared" si="64"/>
        <v>2780</v>
      </c>
      <c r="AX130" s="2042">
        <f t="shared" si="65"/>
        <v>139</v>
      </c>
      <c r="AY130" s="2150"/>
      <c r="BA130" s="2954" t="s">
        <v>656</v>
      </c>
      <c r="BB130" s="2275" t="s">
        <v>99</v>
      </c>
      <c r="BC130" s="2276">
        <v>8</v>
      </c>
      <c r="BD130" s="2276" t="s">
        <v>36</v>
      </c>
      <c r="BE130" s="2277">
        <v>43047</v>
      </c>
      <c r="BF130" s="2276">
        <v>500</v>
      </c>
      <c r="BG130" s="2276" t="s">
        <v>96</v>
      </c>
      <c r="BH130" s="2278">
        <v>8.6999999999999993</v>
      </c>
      <c r="BI130" s="2276"/>
      <c r="BJ130" s="2279">
        <v>43115</v>
      </c>
      <c r="BK130" s="2277">
        <v>43119</v>
      </c>
      <c r="BL130" s="2276">
        <v>48841</v>
      </c>
      <c r="BM130" s="2278">
        <v>510.15</v>
      </c>
      <c r="BN130" s="2280">
        <f>(BM130-BF130)</f>
        <v>10.149999999999977</v>
      </c>
      <c r="BO130" s="2281">
        <f>(BM130*BH130)</f>
        <v>4438.3049999999994</v>
      </c>
      <c r="BP130" s="2280">
        <f>(BO130*0.05)</f>
        <v>221.91524999999999</v>
      </c>
      <c r="BQ130" s="3080"/>
      <c r="BR130" s="2246"/>
      <c r="BS130" s="2385"/>
      <c r="BT130" s="3985" t="s">
        <v>727</v>
      </c>
      <c r="BU130" s="3677">
        <v>20</v>
      </c>
      <c r="BV130" s="3678" t="s">
        <v>78</v>
      </c>
      <c r="BW130" s="3679">
        <v>43922</v>
      </c>
      <c r="BX130" s="3680">
        <v>1500</v>
      </c>
      <c r="BY130" s="3678" t="s">
        <v>96</v>
      </c>
      <c r="BZ130" s="3681">
        <v>10.67</v>
      </c>
      <c r="CA130" s="3682"/>
      <c r="CB130" s="3683">
        <v>43944</v>
      </c>
      <c r="CC130" s="3679">
        <v>43944</v>
      </c>
      <c r="CD130" s="3684" t="s">
        <v>78</v>
      </c>
      <c r="CE130" s="3681">
        <v>1500</v>
      </c>
      <c r="CF130" s="3681">
        <f t="shared" si="75"/>
        <v>0</v>
      </c>
      <c r="CG130" s="3685">
        <f t="shared" si="76"/>
        <v>16005</v>
      </c>
      <c r="CH130" s="3681">
        <v>0</v>
      </c>
      <c r="CI130" s="3686" t="s">
        <v>88</v>
      </c>
      <c r="CK130" s="2559"/>
      <c r="CL130" s="2560"/>
      <c r="CM130" s="2560"/>
      <c r="CN130" s="2560"/>
      <c r="CO130" s="2560"/>
      <c r="CP130" s="2560"/>
      <c r="CQ130" s="2560"/>
      <c r="CR130" s="2560"/>
      <c r="CS130" s="2560"/>
      <c r="CT130" s="2560"/>
      <c r="CU130" s="2560"/>
      <c r="CV130" s="2560"/>
      <c r="CW130" s="2560"/>
      <c r="CX130" s="2560"/>
      <c r="CY130" s="2560"/>
      <c r="CZ130" s="2560"/>
      <c r="DA130" s="2747">
        <f>SUM(DA123:DA129)</f>
        <v>0</v>
      </c>
      <c r="DB130" s="2562"/>
      <c r="DM130" s="86"/>
      <c r="DN130" s="86"/>
      <c r="DO130" s="86"/>
      <c r="DP130" s="86"/>
      <c r="DQ130" s="86"/>
      <c r="DR130" s="86"/>
      <c r="DS130" s="86"/>
      <c r="DT130" s="86"/>
      <c r="DU130" s="86"/>
    </row>
    <row r="131" spans="15:125" ht="18" customHeight="1">
      <c r="O131" s="2024"/>
      <c r="P131" s="2024"/>
      <c r="Q131" s="2024"/>
      <c r="R131" s="2024"/>
      <c r="S131" s="2024"/>
      <c r="T131" s="2024"/>
      <c r="U131" s="2024"/>
      <c r="V131" s="2024"/>
      <c r="W131" s="2024"/>
      <c r="X131" s="2024"/>
      <c r="Y131" s="3602"/>
      <c r="Z131" s="2024"/>
      <c r="AA131" s="2024"/>
      <c r="AB131" s="2024"/>
      <c r="AC131" s="2024"/>
      <c r="AD131" s="2024"/>
      <c r="AE131" s="2024"/>
      <c r="AF131" s="3227"/>
      <c r="AG131" s="3227"/>
      <c r="AH131" s="3219"/>
      <c r="AI131" s="2837"/>
      <c r="AJ131" s="2069" t="s">
        <v>698</v>
      </c>
      <c r="AK131" s="2809">
        <v>29</v>
      </c>
      <c r="AL131" s="2071" t="s">
        <v>101</v>
      </c>
      <c r="AM131" s="2072">
        <v>43356</v>
      </c>
      <c r="AN131" s="2071">
        <v>15</v>
      </c>
      <c r="AO131" s="2039" t="s">
        <v>35</v>
      </c>
      <c r="AP131" s="2073">
        <v>278</v>
      </c>
      <c r="AQ131" s="2071" t="s">
        <v>78</v>
      </c>
      <c r="AR131" s="4599">
        <v>43361</v>
      </c>
      <c r="AS131" s="2072">
        <v>43356</v>
      </c>
      <c r="AT131" s="2071">
        <v>10479</v>
      </c>
      <c r="AU131" s="2041">
        <v>15000</v>
      </c>
      <c r="AV131" s="2041">
        <f t="shared" si="63"/>
        <v>0</v>
      </c>
      <c r="AW131" s="2045">
        <f t="shared" si="64"/>
        <v>4170</v>
      </c>
      <c r="AX131" s="2042">
        <f t="shared" si="65"/>
        <v>208.5</v>
      </c>
      <c r="AY131" s="2150"/>
      <c r="BA131" s="2288"/>
      <c r="BB131" s="2289"/>
      <c r="BC131" s="2290"/>
      <c r="BD131" s="2291"/>
      <c r="BE131" s="2292"/>
      <c r="BF131" s="2293"/>
      <c r="BG131" s="2291"/>
      <c r="BH131" s="2294"/>
      <c r="BI131" s="2290"/>
      <c r="BJ131" s="2295"/>
      <c r="BK131" s="2292"/>
      <c r="BL131" s="2290"/>
      <c r="BM131" s="2294"/>
      <c r="BN131" s="2294"/>
      <c r="BO131" s="2296"/>
      <c r="BP131" s="2294"/>
      <c r="BQ131" s="3080"/>
      <c r="BR131" s="2246"/>
      <c r="BS131" s="2385"/>
      <c r="BT131" s="3032" t="s">
        <v>727</v>
      </c>
      <c r="BU131" s="2439">
        <v>21</v>
      </c>
      <c r="BV131" s="2439">
        <v>92731</v>
      </c>
      <c r="BW131" s="2440">
        <v>43928</v>
      </c>
      <c r="BX131" s="3728">
        <v>1500</v>
      </c>
      <c r="BY131" s="2285" t="s">
        <v>96</v>
      </c>
      <c r="BZ131" s="2439">
        <v>10.93</v>
      </c>
      <c r="CA131" s="3052"/>
      <c r="CB131" s="3729">
        <v>43973</v>
      </c>
      <c r="CC131" s="2440">
        <v>43957</v>
      </c>
      <c r="CD131" s="2439">
        <v>58325</v>
      </c>
      <c r="CE131" s="2348">
        <v>1503.01</v>
      </c>
      <c r="CF131" s="2439">
        <f t="shared" si="75"/>
        <v>3.0099999999999909</v>
      </c>
      <c r="CG131" s="2348">
        <f t="shared" si="76"/>
        <v>16427.899300000001</v>
      </c>
      <c r="CH131" s="2280">
        <f t="shared" si="77"/>
        <v>821.39496500000007</v>
      </c>
      <c r="CI131" s="2282"/>
      <c r="CK131" s="2248"/>
      <c r="CL131" s="2248"/>
      <c r="CM131" s="2248"/>
      <c r="CN131" s="2248"/>
      <c r="CO131" s="2248"/>
      <c r="CP131" s="2248"/>
      <c r="CQ131" s="2248"/>
      <c r="CR131" s="2248"/>
      <c r="CS131" s="2248"/>
      <c r="CT131" s="2248"/>
      <c r="CU131" s="2248"/>
      <c r="CV131" s="2248"/>
      <c r="CW131" s="2248"/>
      <c r="CX131" s="2248"/>
      <c r="CY131" s="2248"/>
      <c r="CZ131" s="2248"/>
      <c r="DA131" s="2248"/>
      <c r="DB131" s="2248"/>
      <c r="DM131" s="86"/>
      <c r="DN131" s="86"/>
      <c r="DO131" s="86"/>
      <c r="DP131" s="86"/>
      <c r="DQ131" s="86"/>
      <c r="DR131" s="86"/>
      <c r="DS131" s="86"/>
      <c r="DT131" s="86"/>
      <c r="DU131" s="86"/>
    </row>
    <row r="132" spans="15:125" ht="18.600000000000001" thickBot="1">
      <c r="O132" s="2024"/>
      <c r="P132" s="2028" t="s">
        <v>568</v>
      </c>
      <c r="Q132" s="2024"/>
      <c r="R132" s="2024"/>
      <c r="S132" s="2024"/>
      <c r="T132" s="2024"/>
      <c r="U132" s="2024"/>
      <c r="V132" s="2024"/>
      <c r="W132" s="2024"/>
      <c r="X132" s="2024"/>
      <c r="Y132" s="3602"/>
      <c r="Z132" s="2024"/>
      <c r="AA132" s="2024"/>
      <c r="AB132" s="2024"/>
      <c r="AC132" s="2024"/>
      <c r="AD132" s="2024"/>
      <c r="AE132" s="2024"/>
      <c r="AF132" s="2029"/>
      <c r="AG132" s="2029"/>
      <c r="AH132" s="3220"/>
      <c r="AI132" s="2837"/>
      <c r="AJ132" s="2069" t="s">
        <v>698</v>
      </c>
      <c r="AK132" s="2809">
        <v>30</v>
      </c>
      <c r="AL132" s="2071" t="s">
        <v>101</v>
      </c>
      <c r="AM132" s="2072">
        <v>43370</v>
      </c>
      <c r="AN132" s="2071">
        <v>15</v>
      </c>
      <c r="AO132" s="2039" t="s">
        <v>35</v>
      </c>
      <c r="AP132" s="2073">
        <v>278</v>
      </c>
      <c r="AQ132" s="2071"/>
      <c r="AR132" s="4599">
        <v>43374</v>
      </c>
      <c r="AS132" s="2072">
        <v>43371</v>
      </c>
      <c r="AT132" s="2071">
        <v>10500</v>
      </c>
      <c r="AU132" s="2041">
        <v>15000</v>
      </c>
      <c r="AV132" s="2041">
        <f t="shared" si="63"/>
        <v>0</v>
      </c>
      <c r="AW132" s="2045">
        <f t="shared" si="64"/>
        <v>4170</v>
      </c>
      <c r="AX132" s="2042">
        <f t="shared" si="65"/>
        <v>208.5</v>
      </c>
      <c r="AY132" s="2150"/>
      <c r="BA132" s="2314"/>
      <c r="BB132" s="2315"/>
      <c r="BC132" s="2315"/>
      <c r="BD132" s="2315"/>
      <c r="BE132" s="2315"/>
      <c r="BF132" s="2315"/>
      <c r="BG132" s="2315"/>
      <c r="BH132" s="2315"/>
      <c r="BI132" s="2315"/>
      <c r="BJ132" s="2315"/>
      <c r="BK132" s="2315"/>
      <c r="BL132" s="2315"/>
      <c r="BM132" s="2315"/>
      <c r="BN132" s="2315"/>
      <c r="BO132" s="2686">
        <f>SUM(BO129:BO131)</f>
        <v>8788.3050000000003</v>
      </c>
      <c r="BP132" s="2686">
        <f>SUM(BP129:BP131)</f>
        <v>439.41525000000001</v>
      </c>
      <c r="BQ132" s="3081"/>
      <c r="BR132" s="2246"/>
      <c r="BS132" s="2385"/>
      <c r="BT132" s="3033" t="s">
        <v>727</v>
      </c>
      <c r="BU132" s="2438">
        <v>22</v>
      </c>
      <c r="BV132" s="2285">
        <v>92732</v>
      </c>
      <c r="BW132" s="2287">
        <v>43928</v>
      </c>
      <c r="BX132" s="2342">
        <v>1500</v>
      </c>
      <c r="BY132" s="2285" t="s">
        <v>96</v>
      </c>
      <c r="BZ132" s="2280">
        <v>10.93</v>
      </c>
      <c r="CA132" s="2343"/>
      <c r="CB132" s="2344">
        <v>44004</v>
      </c>
      <c r="CC132" s="2287">
        <v>43991</v>
      </c>
      <c r="CD132" s="2345">
        <v>58651</v>
      </c>
      <c r="CE132" s="2280">
        <v>1523.06</v>
      </c>
      <c r="CF132" s="2439">
        <f t="shared" si="75"/>
        <v>23.059999999999945</v>
      </c>
      <c r="CG132" s="2348">
        <f t="shared" si="76"/>
        <v>16647.0458</v>
      </c>
      <c r="CH132" s="2280">
        <f t="shared" si="77"/>
        <v>832.35229000000004</v>
      </c>
      <c r="CI132" s="2282"/>
      <c r="CK132" s="2488" t="s">
        <v>711</v>
      </c>
      <c r="CL132" s="2248"/>
      <c r="CM132" s="2248"/>
      <c r="CN132" s="2248"/>
      <c r="CO132" s="2248"/>
      <c r="CP132" s="2248"/>
      <c r="CQ132" s="2248"/>
      <c r="CR132" s="2248"/>
      <c r="CS132" s="2248"/>
      <c r="CT132" s="2248"/>
      <c r="CU132" s="2248"/>
      <c r="CV132" s="2248"/>
      <c r="CW132" s="2248"/>
      <c r="CX132" s="2248"/>
      <c r="CY132" s="2248"/>
      <c r="CZ132" s="2248"/>
      <c r="DA132" s="2248"/>
      <c r="DB132" s="2248"/>
      <c r="DM132" s="86"/>
      <c r="DN132" s="86"/>
      <c r="DO132" s="86"/>
      <c r="DP132" s="86"/>
      <c r="DQ132" s="86"/>
      <c r="DR132" s="86"/>
      <c r="DS132" s="86"/>
      <c r="DT132" s="86"/>
      <c r="DU132" s="86"/>
    </row>
    <row r="133" spans="15:125">
      <c r="O133" s="2024"/>
      <c r="P133" s="2030"/>
      <c r="Q133" s="2031"/>
      <c r="R133" s="2031"/>
      <c r="S133" s="6040" t="s">
        <v>14</v>
      </c>
      <c r="T133" s="6040" t="s">
        <v>12</v>
      </c>
      <c r="U133" s="6040"/>
      <c r="V133" s="2031"/>
      <c r="W133" s="6040" t="s">
        <v>15</v>
      </c>
      <c r="X133" s="6040" t="s">
        <v>16</v>
      </c>
      <c r="Y133" s="6040" t="s">
        <v>12</v>
      </c>
      <c r="Z133" s="6040" t="s">
        <v>12</v>
      </c>
      <c r="AA133" s="2031"/>
      <c r="AB133" s="2031"/>
      <c r="AC133" s="2031"/>
      <c r="AD133" s="2031"/>
      <c r="AE133" s="6040" t="s">
        <v>17</v>
      </c>
      <c r="AF133" s="6040"/>
      <c r="AG133" s="6032"/>
      <c r="AH133" s="2024"/>
      <c r="AI133" s="2837"/>
      <c r="AJ133" s="2069" t="s">
        <v>698</v>
      </c>
      <c r="AK133" s="2809">
        <v>31</v>
      </c>
      <c r="AL133" s="2071" t="s">
        <v>101</v>
      </c>
      <c r="AM133" s="2072">
        <v>43392</v>
      </c>
      <c r="AN133" s="2071">
        <v>15</v>
      </c>
      <c r="AO133" s="2039" t="s">
        <v>35</v>
      </c>
      <c r="AP133" s="2073">
        <v>290</v>
      </c>
      <c r="AQ133" s="2071"/>
      <c r="AR133" s="4599">
        <v>43402</v>
      </c>
      <c r="AS133" s="2072">
        <v>43399</v>
      </c>
      <c r="AT133" s="2071">
        <v>3384</v>
      </c>
      <c r="AU133" s="2041">
        <v>15000</v>
      </c>
      <c r="AV133" s="2041">
        <f t="shared" si="63"/>
        <v>0</v>
      </c>
      <c r="AW133" s="2045">
        <f t="shared" si="64"/>
        <v>4350</v>
      </c>
      <c r="AX133" s="2042">
        <f t="shared" si="65"/>
        <v>217.5</v>
      </c>
      <c r="AY133" s="2150"/>
      <c r="BA133" s="2246"/>
      <c r="BB133" s="2246"/>
      <c r="BC133" s="2246"/>
      <c r="BD133" s="2246"/>
      <c r="BE133" s="2246"/>
      <c r="BF133" s="2246"/>
      <c r="BG133" s="2246"/>
      <c r="BH133" s="2246"/>
      <c r="BI133" s="2246"/>
      <c r="BJ133" s="2246"/>
      <c r="BK133" s="2246"/>
      <c r="BL133" s="2246"/>
      <c r="BM133" s="2246"/>
      <c r="BN133" s="2246"/>
      <c r="BO133" s="2246"/>
      <c r="BP133" s="2246"/>
      <c r="BQ133" s="3082"/>
      <c r="BR133" s="2246"/>
      <c r="BS133" s="2385"/>
      <c r="BT133" s="2339" t="s">
        <v>727</v>
      </c>
      <c r="BU133" s="2340">
        <v>23</v>
      </c>
      <c r="BV133" s="2285">
        <v>92733</v>
      </c>
      <c r="BW133" s="2287">
        <v>43928</v>
      </c>
      <c r="BX133" s="2342">
        <v>1500</v>
      </c>
      <c r="BY133" s="2285" t="s">
        <v>96</v>
      </c>
      <c r="BZ133" s="2280">
        <v>11.2</v>
      </c>
      <c r="CA133" s="2343"/>
      <c r="CB133" s="2344">
        <v>44034</v>
      </c>
      <c r="CC133" s="2287">
        <v>44026</v>
      </c>
      <c r="CD133" s="2345">
        <v>58992</v>
      </c>
      <c r="CE133" s="2280">
        <v>1500.34</v>
      </c>
      <c r="CF133" s="2439">
        <f t="shared" ref="CF133:CF138" si="78">(CE133-BX133)</f>
        <v>0.33999999999991815</v>
      </c>
      <c r="CG133" s="2348">
        <f t="shared" ref="CG133:CG138" si="79">(CE133*BZ133)</f>
        <v>16803.807999999997</v>
      </c>
      <c r="CH133" s="2280">
        <f t="shared" ref="CH133:CH138" si="80">(CG133*0.05)</f>
        <v>840.19039999999995</v>
      </c>
      <c r="CI133" s="2282"/>
      <c r="CK133" s="2490"/>
      <c r="CL133" s="2491"/>
      <c r="CM133" s="2491"/>
      <c r="CN133" s="2492" t="s">
        <v>14</v>
      </c>
      <c r="CO133" s="2492" t="s">
        <v>12</v>
      </c>
      <c r="CP133" s="2492"/>
      <c r="CQ133" s="2491"/>
      <c r="CR133" s="2492" t="s">
        <v>15</v>
      </c>
      <c r="CS133" s="2492" t="s">
        <v>16</v>
      </c>
      <c r="CT133" s="2492" t="s">
        <v>12</v>
      </c>
      <c r="CU133" s="2492" t="s">
        <v>12</v>
      </c>
      <c r="CV133" s="2491"/>
      <c r="CW133" s="2491"/>
      <c r="CX133" s="2491"/>
      <c r="CY133" s="2491"/>
      <c r="CZ133" s="2492" t="s">
        <v>12</v>
      </c>
      <c r="DA133" s="2492" t="s">
        <v>17</v>
      </c>
      <c r="DB133" s="2493"/>
      <c r="DM133" s="86"/>
      <c r="DN133" s="86"/>
      <c r="DO133" s="86"/>
      <c r="DP133" s="86"/>
      <c r="DQ133" s="86"/>
      <c r="DR133" s="86"/>
      <c r="DS133" s="86"/>
      <c r="DT133" s="86"/>
      <c r="DU133" s="86"/>
    </row>
    <row r="134" spans="15:125" ht="18.600000000000001" thickBot="1">
      <c r="O134" s="2024"/>
      <c r="P134" s="2032" t="s">
        <v>3</v>
      </c>
      <c r="Q134" s="2033" t="s">
        <v>4</v>
      </c>
      <c r="R134" s="6033" t="s">
        <v>18</v>
      </c>
      <c r="S134" s="6033" t="s">
        <v>19</v>
      </c>
      <c r="T134" s="6033" t="s">
        <v>19</v>
      </c>
      <c r="U134" s="6033" t="s">
        <v>20</v>
      </c>
      <c r="V134" s="6033" t="s">
        <v>21</v>
      </c>
      <c r="W134" s="6033" t="s">
        <v>22</v>
      </c>
      <c r="X134" s="6033" t="s">
        <v>19</v>
      </c>
      <c r="Y134" s="6033" t="s">
        <v>23</v>
      </c>
      <c r="Z134" s="6033" t="s">
        <v>23</v>
      </c>
      <c r="AA134" s="6033" t="s">
        <v>24</v>
      </c>
      <c r="AB134" s="6033" t="s">
        <v>20</v>
      </c>
      <c r="AC134" s="6033" t="s">
        <v>25</v>
      </c>
      <c r="AD134" s="6033" t="s">
        <v>0</v>
      </c>
      <c r="AE134" s="6033" t="s">
        <v>11</v>
      </c>
      <c r="AF134" s="6033" t="s">
        <v>26</v>
      </c>
      <c r="AG134" s="6032"/>
      <c r="AH134" s="2029"/>
      <c r="AI134" s="2837"/>
      <c r="AJ134" s="2069" t="s">
        <v>698</v>
      </c>
      <c r="AK134" s="2809">
        <v>32</v>
      </c>
      <c r="AL134" s="2071" t="s">
        <v>101</v>
      </c>
      <c r="AM134" s="2072">
        <v>43392</v>
      </c>
      <c r="AN134" s="2071">
        <v>20</v>
      </c>
      <c r="AO134" s="2039" t="s">
        <v>35</v>
      </c>
      <c r="AP134" s="2073">
        <v>290</v>
      </c>
      <c r="AQ134" s="2071"/>
      <c r="AR134" s="4599">
        <v>43409</v>
      </c>
      <c r="AS134" s="2072">
        <v>43405</v>
      </c>
      <c r="AT134" s="2071">
        <v>10572</v>
      </c>
      <c r="AU134" s="2041">
        <v>20000</v>
      </c>
      <c r="AV134" s="2041">
        <f t="shared" si="63"/>
        <v>0</v>
      </c>
      <c r="AW134" s="2045">
        <f t="shared" si="64"/>
        <v>5800</v>
      </c>
      <c r="AX134" s="2042">
        <f t="shared" si="65"/>
        <v>290</v>
      </c>
      <c r="AY134" s="2150"/>
      <c r="BA134" s="2250" t="s">
        <v>678</v>
      </c>
      <c r="BB134" s="2246"/>
      <c r="BC134" s="2246"/>
      <c r="BD134" s="2246"/>
      <c r="BE134" s="2246"/>
      <c r="BF134" s="2246"/>
      <c r="BG134" s="2246"/>
      <c r="BH134" s="2246"/>
      <c r="BI134" s="2246"/>
      <c r="BJ134" s="2246"/>
      <c r="BK134" s="2246"/>
      <c r="BL134" s="2246"/>
      <c r="BM134" s="2246"/>
      <c r="BN134" s="2246"/>
      <c r="BO134" s="2246"/>
      <c r="BP134" s="2246"/>
      <c r="BQ134" s="3082"/>
      <c r="BR134" s="2246"/>
      <c r="BS134" s="2385"/>
      <c r="BT134" s="2339" t="s">
        <v>1162</v>
      </c>
      <c r="BU134" s="2340">
        <v>24</v>
      </c>
      <c r="BV134" s="2285">
        <v>94960</v>
      </c>
      <c r="BW134" s="2287">
        <v>44040</v>
      </c>
      <c r="BX134" s="2342">
        <v>200</v>
      </c>
      <c r="BY134" s="2285" t="s">
        <v>96</v>
      </c>
      <c r="BZ134" s="2280">
        <v>11.64</v>
      </c>
      <c r="CA134" s="2343"/>
      <c r="CB134" s="2344">
        <v>44053</v>
      </c>
      <c r="CC134" s="2287">
        <v>44049</v>
      </c>
      <c r="CD134" s="2345">
        <v>59274</v>
      </c>
      <c r="CE134" s="2280">
        <v>225.61</v>
      </c>
      <c r="CF134" s="2439">
        <f t="shared" si="78"/>
        <v>25.610000000000014</v>
      </c>
      <c r="CG134" s="2348">
        <f t="shared" si="79"/>
        <v>2626.1004000000003</v>
      </c>
      <c r="CH134" s="2280">
        <f t="shared" si="80"/>
        <v>131.30502000000001</v>
      </c>
      <c r="CI134" s="2282"/>
      <c r="CK134" s="2499" t="s">
        <v>3</v>
      </c>
      <c r="CL134" s="2500" t="s">
        <v>4</v>
      </c>
      <c r="CM134" s="2501" t="s">
        <v>18</v>
      </c>
      <c r="CN134" s="2501" t="s">
        <v>19</v>
      </c>
      <c r="CO134" s="2501" t="s">
        <v>19</v>
      </c>
      <c r="CP134" s="2501" t="s">
        <v>20</v>
      </c>
      <c r="CQ134" s="2501" t="s">
        <v>21</v>
      </c>
      <c r="CR134" s="2501" t="s">
        <v>22</v>
      </c>
      <c r="CS134" s="2501" t="s">
        <v>19</v>
      </c>
      <c r="CT134" s="2501" t="s">
        <v>23</v>
      </c>
      <c r="CU134" s="2501" t="s">
        <v>23</v>
      </c>
      <c r="CV134" s="2501" t="s">
        <v>24</v>
      </c>
      <c r="CW134" s="2501" t="s">
        <v>20</v>
      </c>
      <c r="CX134" s="2501" t="s">
        <v>25</v>
      </c>
      <c r="CY134" s="2501" t="s">
        <v>0</v>
      </c>
      <c r="CZ134" s="2501" t="s">
        <v>11</v>
      </c>
      <c r="DA134" s="2501" t="s">
        <v>11</v>
      </c>
      <c r="DB134" s="2501" t="s">
        <v>26</v>
      </c>
      <c r="DM134" s="86"/>
      <c r="DN134" s="86"/>
      <c r="DO134" s="86"/>
      <c r="DP134" s="86"/>
      <c r="DQ134" s="86"/>
      <c r="DR134" s="86"/>
      <c r="DS134" s="86"/>
      <c r="DT134" s="86"/>
      <c r="DU134" s="86"/>
    </row>
    <row r="135" spans="15:125" ht="15" thickBot="1">
      <c r="O135" s="2024"/>
      <c r="P135" s="2094"/>
      <c r="Q135" s="2035"/>
      <c r="R135" s="2035"/>
      <c r="S135" s="6035" t="s">
        <v>3</v>
      </c>
      <c r="T135" s="6035" t="s">
        <v>18</v>
      </c>
      <c r="U135" s="6035"/>
      <c r="V135" s="2035"/>
      <c r="W135" s="6035" t="s">
        <v>21</v>
      </c>
      <c r="X135" s="6035" t="s">
        <v>3</v>
      </c>
      <c r="Y135" s="6035" t="s">
        <v>27</v>
      </c>
      <c r="Z135" s="6035" t="s">
        <v>28</v>
      </c>
      <c r="AA135" s="2035"/>
      <c r="AB135" s="2035"/>
      <c r="AC135" s="2035"/>
      <c r="AD135" s="2035"/>
      <c r="AE135" s="6035" t="s">
        <v>30</v>
      </c>
      <c r="AF135" s="6033"/>
      <c r="AG135" s="6032"/>
      <c r="AH135" s="3219"/>
      <c r="AI135" s="2837"/>
      <c r="AJ135" s="2069" t="s">
        <v>698</v>
      </c>
      <c r="AK135" s="2809">
        <v>33</v>
      </c>
      <c r="AL135" s="2071" t="s">
        <v>101</v>
      </c>
      <c r="AM135" s="2072">
        <v>43392</v>
      </c>
      <c r="AN135" s="2071">
        <v>20</v>
      </c>
      <c r="AO135" s="2039" t="s">
        <v>35</v>
      </c>
      <c r="AP135" s="2073">
        <v>290</v>
      </c>
      <c r="AQ135" s="2071"/>
      <c r="AR135" s="4599">
        <v>43423</v>
      </c>
      <c r="AS135" s="2072">
        <v>43423</v>
      </c>
      <c r="AT135" s="2071">
        <v>3454</v>
      </c>
      <c r="AU135" s="2041">
        <v>20000</v>
      </c>
      <c r="AV135" s="2041">
        <f t="shared" si="63"/>
        <v>0</v>
      </c>
      <c r="AW135" s="2045">
        <f t="shared" si="64"/>
        <v>5800</v>
      </c>
      <c r="AX135" s="2042">
        <f t="shared" si="65"/>
        <v>290</v>
      </c>
      <c r="AY135" s="2150"/>
      <c r="BA135" s="2251"/>
      <c r="BB135" s="2252"/>
      <c r="BC135" s="2252"/>
      <c r="BD135" s="2253" t="s">
        <v>14</v>
      </c>
      <c r="BE135" s="2253" t="s">
        <v>12</v>
      </c>
      <c r="BF135" s="2253"/>
      <c r="BG135" s="2252"/>
      <c r="BH135" s="2253" t="s">
        <v>15</v>
      </c>
      <c r="BI135" s="2253" t="s">
        <v>16</v>
      </c>
      <c r="BJ135" s="2253" t="s">
        <v>12</v>
      </c>
      <c r="BK135" s="2253" t="s">
        <v>12</v>
      </c>
      <c r="BL135" s="2252"/>
      <c r="BM135" s="2252"/>
      <c r="BN135" s="2252"/>
      <c r="BO135" s="2252"/>
      <c r="BP135" s="2253" t="s">
        <v>17</v>
      </c>
      <c r="BQ135" s="2254"/>
      <c r="BR135" s="2246"/>
      <c r="BS135" s="2385"/>
      <c r="BT135" s="2339" t="s">
        <v>727</v>
      </c>
      <c r="BU135" s="2340">
        <v>25</v>
      </c>
      <c r="BV135" s="2285">
        <v>95064</v>
      </c>
      <c r="BW135" s="2287">
        <v>44043</v>
      </c>
      <c r="BX135" s="2342">
        <v>1500</v>
      </c>
      <c r="BY135" s="2285" t="s">
        <v>96</v>
      </c>
      <c r="BZ135" s="2280">
        <v>11.64</v>
      </c>
      <c r="CA135" s="2343"/>
      <c r="CB135" s="2344">
        <v>44071</v>
      </c>
      <c r="CC135" s="2287">
        <v>44067</v>
      </c>
      <c r="CD135" s="2345">
        <v>59436</v>
      </c>
      <c r="CE135" s="2280">
        <v>1527.47</v>
      </c>
      <c r="CF135" s="2439">
        <f t="shared" si="78"/>
        <v>27.470000000000027</v>
      </c>
      <c r="CG135" s="2348">
        <f t="shared" si="79"/>
        <v>17779.750800000002</v>
      </c>
      <c r="CH135" s="2280">
        <f t="shared" si="80"/>
        <v>888.98754000000008</v>
      </c>
      <c r="CI135" s="2282"/>
      <c r="CK135" s="2505"/>
      <c r="CL135" s="2506"/>
      <c r="CM135" s="2506"/>
      <c r="CN135" s="2507" t="s">
        <v>3</v>
      </c>
      <c r="CO135" s="2507" t="s">
        <v>18</v>
      </c>
      <c r="CP135" s="2507"/>
      <c r="CQ135" s="2506"/>
      <c r="CR135" s="2507" t="s">
        <v>21</v>
      </c>
      <c r="CS135" s="2507" t="s">
        <v>3</v>
      </c>
      <c r="CT135" s="2507" t="s">
        <v>27</v>
      </c>
      <c r="CU135" s="2507" t="s">
        <v>28</v>
      </c>
      <c r="CV135" s="2506"/>
      <c r="CW135" s="2506"/>
      <c r="CX135" s="2506"/>
      <c r="CY135" s="2506"/>
      <c r="CZ135" s="2507" t="s">
        <v>95</v>
      </c>
      <c r="DA135" s="2507" t="s">
        <v>30</v>
      </c>
      <c r="DB135" s="2500"/>
      <c r="DM135" s="86"/>
      <c r="DN135" s="86"/>
      <c r="DO135" s="86"/>
      <c r="DP135" s="86"/>
      <c r="DQ135" s="86"/>
      <c r="DR135" s="86"/>
      <c r="DS135" s="86"/>
      <c r="DT135" s="86"/>
      <c r="DU135" s="86"/>
    </row>
    <row r="136" spans="15:125">
      <c r="O136" s="2024"/>
      <c r="P136" s="2121" t="s">
        <v>550</v>
      </c>
      <c r="Q136" s="2122" t="s">
        <v>436</v>
      </c>
      <c r="R136" s="2795">
        <v>12</v>
      </c>
      <c r="S136" s="2796" t="s">
        <v>36</v>
      </c>
      <c r="T136" s="2797">
        <v>42984</v>
      </c>
      <c r="U136" s="2798">
        <v>1</v>
      </c>
      <c r="V136" s="2796" t="s">
        <v>35</v>
      </c>
      <c r="W136" s="2799">
        <v>370</v>
      </c>
      <c r="X136" s="2800"/>
      <c r="Y136" s="2801">
        <v>42984</v>
      </c>
      <c r="Z136" s="2797">
        <v>42984</v>
      </c>
      <c r="AA136" s="2796">
        <v>2269</v>
      </c>
      <c r="AB136" s="2798">
        <v>1000</v>
      </c>
      <c r="AC136" s="2798">
        <f>(AB136-U136*1000)</f>
        <v>0</v>
      </c>
      <c r="AD136" s="2802">
        <f>(AB136*W136/1000)</f>
        <v>370</v>
      </c>
      <c r="AE136" s="2799">
        <f>(AD136*0.05)</f>
        <v>18.5</v>
      </c>
      <c r="AF136" s="2046" t="s">
        <v>8</v>
      </c>
      <c r="AG136" s="3219"/>
      <c r="AH136" s="3219"/>
      <c r="AI136" s="2837"/>
      <c r="AJ136" s="2069" t="s">
        <v>698</v>
      </c>
      <c r="AK136" s="2809">
        <v>34</v>
      </c>
      <c r="AL136" s="2071" t="s">
        <v>101</v>
      </c>
      <c r="AM136" s="2072">
        <v>43392</v>
      </c>
      <c r="AN136" s="2071">
        <v>20</v>
      </c>
      <c r="AO136" s="2039" t="s">
        <v>35</v>
      </c>
      <c r="AP136" s="2073">
        <v>290</v>
      </c>
      <c r="AQ136" s="2071"/>
      <c r="AR136" s="4599">
        <v>43437</v>
      </c>
      <c r="AS136" s="2072">
        <v>43438</v>
      </c>
      <c r="AT136" s="2071">
        <v>10634</v>
      </c>
      <c r="AU136" s="2041">
        <v>20000</v>
      </c>
      <c r="AV136" s="2041">
        <f t="shared" si="63"/>
        <v>0</v>
      </c>
      <c r="AW136" s="2045">
        <f t="shared" si="64"/>
        <v>5800</v>
      </c>
      <c r="AX136" s="2042">
        <f t="shared" si="65"/>
        <v>290</v>
      </c>
      <c r="AY136" s="2150"/>
      <c r="BA136" s="2255" t="s">
        <v>3</v>
      </c>
      <c r="BB136" s="2256" t="s">
        <v>4</v>
      </c>
      <c r="BC136" s="2257" t="s">
        <v>18</v>
      </c>
      <c r="BD136" s="2257" t="s">
        <v>19</v>
      </c>
      <c r="BE136" s="2257" t="s">
        <v>19</v>
      </c>
      <c r="BF136" s="2257" t="s">
        <v>20</v>
      </c>
      <c r="BG136" s="2257" t="s">
        <v>21</v>
      </c>
      <c r="BH136" s="2257" t="s">
        <v>22</v>
      </c>
      <c r="BI136" s="2257" t="s">
        <v>19</v>
      </c>
      <c r="BJ136" s="2257" t="s">
        <v>23</v>
      </c>
      <c r="BK136" s="2257" t="s">
        <v>23</v>
      </c>
      <c r="BL136" s="2257" t="s">
        <v>24</v>
      </c>
      <c r="BM136" s="2257" t="s">
        <v>20</v>
      </c>
      <c r="BN136" s="2257" t="s">
        <v>25</v>
      </c>
      <c r="BO136" s="2257" t="s">
        <v>0</v>
      </c>
      <c r="BP136" s="2257" t="s">
        <v>11</v>
      </c>
      <c r="BQ136" s="2257" t="s">
        <v>26</v>
      </c>
      <c r="BR136" s="2246"/>
      <c r="BS136" s="2385"/>
      <c r="BT136" s="2339" t="s">
        <v>727</v>
      </c>
      <c r="BU136" s="2340">
        <v>26</v>
      </c>
      <c r="BV136" s="2285">
        <v>95065</v>
      </c>
      <c r="BW136" s="2287">
        <v>44046</v>
      </c>
      <c r="BX136" s="2342">
        <v>1500</v>
      </c>
      <c r="BY136" s="2285" t="s">
        <v>96</v>
      </c>
      <c r="BZ136" s="2280">
        <v>11.64</v>
      </c>
      <c r="CA136" s="2343"/>
      <c r="CB136" s="2344">
        <v>44096</v>
      </c>
      <c r="CC136" s="2287">
        <v>44091</v>
      </c>
      <c r="CD136" s="2345">
        <v>59701</v>
      </c>
      <c r="CE136" s="2280">
        <v>1518.29</v>
      </c>
      <c r="CF136" s="2439">
        <f t="shared" si="78"/>
        <v>18.289999999999964</v>
      </c>
      <c r="CG136" s="2348">
        <f t="shared" si="79"/>
        <v>17672.8956</v>
      </c>
      <c r="CH136" s="2280">
        <f t="shared" si="80"/>
        <v>883.64478000000008</v>
      </c>
      <c r="CI136" s="2282"/>
      <c r="CK136" s="2604" t="s">
        <v>204</v>
      </c>
      <c r="CL136" s="2966" t="s">
        <v>105</v>
      </c>
      <c r="CM136" s="2596">
        <v>137</v>
      </c>
      <c r="CN136" s="2596"/>
      <c r="CO136" s="2597">
        <v>43377</v>
      </c>
      <c r="CP136" s="2596">
        <v>45</v>
      </c>
      <c r="CQ136" s="2596" t="s">
        <v>35</v>
      </c>
      <c r="CR136" s="2963">
        <v>984.5</v>
      </c>
      <c r="CS136" s="2601"/>
      <c r="CT136" s="2584">
        <v>43411</v>
      </c>
      <c r="CU136" s="2597">
        <v>43427</v>
      </c>
      <c r="CV136" s="2596">
        <v>13588</v>
      </c>
      <c r="CW136" s="2598">
        <v>45000</v>
      </c>
      <c r="CX136" s="2598">
        <f>(CP136*1000-CW136)</f>
        <v>0</v>
      </c>
      <c r="CY136" s="2577">
        <f>(CR136*CW136/1000)</f>
        <v>44302.5</v>
      </c>
      <c r="CZ136" s="2575">
        <f>(CU136+42)</f>
        <v>43469</v>
      </c>
      <c r="DA136" s="2576">
        <f>(CY136*0.03)</f>
        <v>1329.075</v>
      </c>
      <c r="DB136" s="2516" t="s">
        <v>8</v>
      </c>
      <c r="DM136" s="86"/>
      <c r="DN136" s="86"/>
      <c r="DO136" s="86"/>
      <c r="DP136" s="86"/>
      <c r="DQ136" s="86"/>
      <c r="DR136" s="86"/>
      <c r="DS136" s="86"/>
      <c r="DT136" s="86"/>
      <c r="DU136" s="86"/>
    </row>
    <row r="137" spans="15:125" ht="15" thickBot="1">
      <c r="O137" s="2024"/>
      <c r="P137" s="2145" t="s">
        <v>644</v>
      </c>
      <c r="Q137" s="2039" t="s">
        <v>436</v>
      </c>
      <c r="R137" s="2038">
        <v>1</v>
      </c>
      <c r="S137" s="2039">
        <v>4151</v>
      </c>
      <c r="T137" s="2040">
        <v>42991</v>
      </c>
      <c r="U137" s="2041">
        <v>5</v>
      </c>
      <c r="V137" s="2039" t="s">
        <v>35</v>
      </c>
      <c r="W137" s="2042">
        <v>263</v>
      </c>
      <c r="X137" s="2043">
        <v>6011</v>
      </c>
      <c r="Y137" s="2044">
        <v>42998</v>
      </c>
      <c r="Z137" s="2040">
        <v>42992</v>
      </c>
      <c r="AA137" s="2039">
        <v>9741</v>
      </c>
      <c r="AB137" s="2041">
        <v>5000</v>
      </c>
      <c r="AC137" s="2041">
        <f>(AB137-U137*1000)</f>
        <v>0</v>
      </c>
      <c r="AD137" s="2045">
        <f>(AB137*W137/1000)</f>
        <v>1315</v>
      </c>
      <c r="AE137" s="2042">
        <f>(AD137*0.05)</f>
        <v>65.75</v>
      </c>
      <c r="AF137" s="2059" t="s">
        <v>8</v>
      </c>
      <c r="AG137" s="2029"/>
      <c r="AH137" s="3219"/>
      <c r="AI137" s="2837"/>
      <c r="AJ137" s="2069" t="s">
        <v>698</v>
      </c>
      <c r="AK137" s="2809">
        <v>35</v>
      </c>
      <c r="AL137" s="2071" t="s">
        <v>101</v>
      </c>
      <c r="AM137" s="2072">
        <v>43448</v>
      </c>
      <c r="AN137" s="2071">
        <v>10</v>
      </c>
      <c r="AO137" s="2039" t="s">
        <v>35</v>
      </c>
      <c r="AP137" s="2073">
        <v>290</v>
      </c>
      <c r="AQ137" s="2071"/>
      <c r="AR137" s="4599">
        <v>43460</v>
      </c>
      <c r="AS137" s="2072">
        <v>43468</v>
      </c>
      <c r="AT137" s="2071">
        <v>10686</v>
      </c>
      <c r="AU137" s="2041">
        <v>10000</v>
      </c>
      <c r="AV137" s="2041">
        <f t="shared" si="63"/>
        <v>0</v>
      </c>
      <c r="AW137" s="2045">
        <f t="shared" si="64"/>
        <v>2900</v>
      </c>
      <c r="AX137" s="2042">
        <f t="shared" si="65"/>
        <v>145</v>
      </c>
      <c r="AY137" s="2150"/>
      <c r="BA137" s="2258"/>
      <c r="BB137" s="2259"/>
      <c r="BC137" s="2259"/>
      <c r="BD137" s="2260" t="s">
        <v>3</v>
      </c>
      <c r="BE137" s="2260" t="s">
        <v>18</v>
      </c>
      <c r="BF137" s="2260"/>
      <c r="BG137" s="2259"/>
      <c r="BH137" s="2260" t="s">
        <v>21</v>
      </c>
      <c r="BI137" s="2260" t="s">
        <v>3</v>
      </c>
      <c r="BJ137" s="2260" t="s">
        <v>27</v>
      </c>
      <c r="BK137" s="2260" t="s">
        <v>28</v>
      </c>
      <c r="BL137" s="2259"/>
      <c r="BM137" s="2259"/>
      <c r="BN137" s="2259"/>
      <c r="BO137" s="2259"/>
      <c r="BP137" s="2260" t="s">
        <v>30</v>
      </c>
      <c r="BQ137" s="2256"/>
      <c r="BR137" s="2246"/>
      <c r="BS137" s="2385"/>
      <c r="BT137" s="2339" t="s">
        <v>727</v>
      </c>
      <c r="BU137" s="2340">
        <v>27</v>
      </c>
      <c r="BV137" s="2285">
        <v>96327</v>
      </c>
      <c r="BW137" s="2287">
        <v>44103</v>
      </c>
      <c r="BX137" s="2342">
        <v>1500</v>
      </c>
      <c r="BY137" s="2285" t="s">
        <v>96</v>
      </c>
      <c r="BZ137" s="2280">
        <v>16.989999999999998</v>
      </c>
      <c r="CA137" s="2343"/>
      <c r="CB137" s="2344">
        <v>44145</v>
      </c>
      <c r="CC137" s="2287">
        <v>44137</v>
      </c>
      <c r="CD137" s="2345">
        <v>60163</v>
      </c>
      <c r="CE137" s="2280">
        <v>1498.48</v>
      </c>
      <c r="CF137" s="2439">
        <f t="shared" si="78"/>
        <v>-1.5199999999999818</v>
      </c>
      <c r="CG137" s="2348">
        <f t="shared" si="79"/>
        <v>25459.175199999998</v>
      </c>
      <c r="CH137" s="2280">
        <f t="shared" si="80"/>
        <v>1272.95876</v>
      </c>
      <c r="CI137" s="2282"/>
      <c r="CK137" s="2590"/>
      <c r="CL137" s="2529"/>
      <c r="CM137" s="3086"/>
      <c r="CN137" s="3086"/>
      <c r="CO137" s="2535"/>
      <c r="CP137" s="3086"/>
      <c r="CQ137" s="3086"/>
      <c r="CR137" s="3087"/>
      <c r="CS137" s="3088"/>
      <c r="CT137" s="3089"/>
      <c r="CU137" s="2535"/>
      <c r="CV137" s="3086"/>
      <c r="CW137" s="2531"/>
      <c r="CX137" s="2531"/>
      <c r="CY137" s="2534"/>
      <c r="CZ137" s="2530"/>
      <c r="DA137" s="2532"/>
      <c r="DB137" s="2523"/>
      <c r="DM137" s="86"/>
      <c r="DN137" s="86"/>
      <c r="DO137" s="86"/>
      <c r="DP137" s="86"/>
      <c r="DQ137" s="86"/>
      <c r="DR137" s="86"/>
      <c r="DS137" s="86"/>
      <c r="DT137" s="86"/>
      <c r="DU137" s="86"/>
    </row>
    <row r="138" spans="15:125">
      <c r="O138" s="2024"/>
      <c r="P138" s="2143" t="s">
        <v>493</v>
      </c>
      <c r="Q138" s="2039" t="s">
        <v>436</v>
      </c>
      <c r="R138" s="2076">
        <v>11</v>
      </c>
      <c r="S138" s="2052">
        <v>18327</v>
      </c>
      <c r="T138" s="2057">
        <v>42992</v>
      </c>
      <c r="U138" s="2055">
        <v>80</v>
      </c>
      <c r="V138" s="2052" t="s">
        <v>35</v>
      </c>
      <c r="W138" s="2058">
        <v>260</v>
      </c>
      <c r="X138" s="2077">
        <v>1010505</v>
      </c>
      <c r="Y138" s="2078">
        <v>43003</v>
      </c>
      <c r="Z138" s="2057">
        <v>42999</v>
      </c>
      <c r="AA138" s="2052">
        <v>9749</v>
      </c>
      <c r="AB138" s="2055">
        <v>10000</v>
      </c>
      <c r="AC138" s="2055">
        <f>(AB138-U138*1000)</f>
        <v>-70000</v>
      </c>
      <c r="AD138" s="2056">
        <f>(AB138*W138/1000)</f>
        <v>2600</v>
      </c>
      <c r="AE138" s="2058">
        <f>(AD138*0.05)</f>
        <v>130</v>
      </c>
      <c r="AF138" s="2059" t="s">
        <v>8</v>
      </c>
      <c r="AG138" s="2029"/>
      <c r="AH138" s="3219"/>
      <c r="AI138" s="2837"/>
      <c r="AJ138" s="2069" t="s">
        <v>698</v>
      </c>
      <c r="AK138" s="2809">
        <v>36</v>
      </c>
      <c r="AL138" s="2071" t="s">
        <v>101</v>
      </c>
      <c r="AM138" s="2072">
        <v>43488</v>
      </c>
      <c r="AN138" s="2071">
        <v>10</v>
      </c>
      <c r="AO138" s="2039" t="s">
        <v>35</v>
      </c>
      <c r="AP138" s="2073">
        <v>290</v>
      </c>
      <c r="AQ138" s="2071"/>
      <c r="AR138" s="4599">
        <v>43490</v>
      </c>
      <c r="AS138" s="2072">
        <v>43489</v>
      </c>
      <c r="AT138" s="2071">
        <v>10802</v>
      </c>
      <c r="AU138" s="2041">
        <v>10000</v>
      </c>
      <c r="AV138" s="2041">
        <f t="shared" si="63"/>
        <v>0</v>
      </c>
      <c r="AW138" s="2045">
        <f t="shared" si="64"/>
        <v>2900</v>
      </c>
      <c r="AX138" s="2042">
        <f t="shared" si="65"/>
        <v>145</v>
      </c>
      <c r="AY138" s="2150"/>
      <c r="BA138" s="2667" t="s">
        <v>656</v>
      </c>
      <c r="BB138" s="2266" t="s">
        <v>99</v>
      </c>
      <c r="BC138" s="2276">
        <v>9</v>
      </c>
      <c r="BD138" s="2276" t="s">
        <v>101</v>
      </c>
      <c r="BE138" s="2277">
        <v>43126</v>
      </c>
      <c r="BF138" s="2276">
        <v>500</v>
      </c>
      <c r="BG138" s="2276" t="s">
        <v>96</v>
      </c>
      <c r="BH138" s="2278">
        <v>8.6999999999999993</v>
      </c>
      <c r="BI138" s="2276"/>
      <c r="BJ138" s="2279">
        <v>43136</v>
      </c>
      <c r="BK138" s="2277">
        <v>43137</v>
      </c>
      <c r="BL138" s="2276">
        <v>50058</v>
      </c>
      <c r="BM138" s="2278">
        <v>504.28</v>
      </c>
      <c r="BN138" s="2280">
        <f>(BM138-BF138)</f>
        <v>4.2799999999999727</v>
      </c>
      <c r="BO138" s="2281">
        <f>(BM138*BH138)</f>
        <v>4387.235999999999</v>
      </c>
      <c r="BP138" s="2280">
        <f>(BO138*0.05)</f>
        <v>219.36179999999996</v>
      </c>
      <c r="BQ138" s="2273"/>
      <c r="BR138" s="2246"/>
      <c r="BS138" s="2385"/>
      <c r="BT138" s="3033" t="s">
        <v>727</v>
      </c>
      <c r="BU138" s="2340">
        <v>28</v>
      </c>
      <c r="BV138" s="2285">
        <v>96328</v>
      </c>
      <c r="BW138" s="2287">
        <v>44103</v>
      </c>
      <c r="BX138" s="2342">
        <v>1500</v>
      </c>
      <c r="BY138" s="2285" t="s">
        <v>96</v>
      </c>
      <c r="BZ138" s="2280">
        <v>16.989999999999998</v>
      </c>
      <c r="CA138" s="2343"/>
      <c r="CB138" s="2344">
        <v>44175</v>
      </c>
      <c r="CC138" s="2287">
        <v>44180</v>
      </c>
      <c r="CD138" s="2345">
        <v>60611</v>
      </c>
      <c r="CE138" s="2280">
        <v>626.59</v>
      </c>
      <c r="CF138" s="2439">
        <f t="shared" si="78"/>
        <v>-873.41</v>
      </c>
      <c r="CG138" s="2348">
        <f t="shared" si="79"/>
        <v>10645.7641</v>
      </c>
      <c r="CH138" s="2280">
        <f t="shared" si="80"/>
        <v>532.28820500000006</v>
      </c>
      <c r="CI138" s="2282"/>
      <c r="CK138" s="2526"/>
      <c r="CL138" s="2527"/>
      <c r="CM138" s="2528"/>
      <c r="CN138" s="2529"/>
      <c r="CO138" s="2530"/>
      <c r="CP138" s="2531"/>
      <c r="CQ138" s="2529"/>
      <c r="CR138" s="2532"/>
      <c r="CS138" s="2528"/>
      <c r="CT138" s="2533"/>
      <c r="CU138" s="2530"/>
      <c r="CV138" s="2528"/>
      <c r="CW138" s="2532"/>
      <c r="CX138" s="2532"/>
      <c r="CY138" s="2534"/>
      <c r="CZ138" s="2573"/>
      <c r="DA138" s="2532"/>
      <c r="DB138" s="2523"/>
      <c r="DM138" s="86"/>
      <c r="DN138" s="86"/>
      <c r="DO138" s="86"/>
      <c r="DP138" s="86"/>
      <c r="DQ138" s="86"/>
      <c r="DR138" s="86"/>
      <c r="DS138" s="86"/>
      <c r="DT138" s="86"/>
      <c r="DU138" s="86"/>
    </row>
    <row r="139" spans="15:125" ht="15.75" customHeight="1">
      <c r="O139" s="2024"/>
      <c r="P139" s="2123" t="s">
        <v>550</v>
      </c>
      <c r="Q139" s="2188" t="s">
        <v>436</v>
      </c>
      <c r="R139" s="2788">
        <v>13</v>
      </c>
      <c r="S139" s="2188" t="s">
        <v>36</v>
      </c>
      <c r="T139" s="2193">
        <v>42993</v>
      </c>
      <c r="U139" s="2191">
        <v>1</v>
      </c>
      <c r="V139" s="2188" t="s">
        <v>35</v>
      </c>
      <c r="W139" s="2194">
        <v>370</v>
      </c>
      <c r="X139" s="2789"/>
      <c r="Y139" s="2790">
        <v>42993</v>
      </c>
      <c r="Z139" s="2193">
        <v>42993</v>
      </c>
      <c r="AA139" s="2188">
        <v>2310</v>
      </c>
      <c r="AB139" s="2191">
        <v>1000</v>
      </c>
      <c r="AC139" s="2191">
        <f>(AB139-U139*1000)</f>
        <v>0</v>
      </c>
      <c r="AD139" s="2192">
        <f>(AB139*W139/1000)</f>
        <v>370</v>
      </c>
      <c r="AE139" s="2194">
        <f>(AD139*0.05)</f>
        <v>18.5</v>
      </c>
      <c r="AF139" s="2059" t="s">
        <v>8</v>
      </c>
      <c r="AG139" s="2029"/>
      <c r="AH139" s="2029"/>
      <c r="AI139" s="2837"/>
      <c r="AJ139" s="2069" t="s">
        <v>1289</v>
      </c>
      <c r="AK139" s="2809">
        <v>37</v>
      </c>
      <c r="AL139" s="2071" t="s">
        <v>101</v>
      </c>
      <c r="AM139" s="2072">
        <v>43516</v>
      </c>
      <c r="AN139" s="2071">
        <v>10</v>
      </c>
      <c r="AO139" s="2039" t="s">
        <v>35</v>
      </c>
      <c r="AP139" s="2073">
        <v>290</v>
      </c>
      <c r="AQ139" s="2071"/>
      <c r="AR139" s="4599">
        <v>43522</v>
      </c>
      <c r="AS139" s="2072">
        <v>43524</v>
      </c>
      <c r="AT139" s="2071">
        <v>10974</v>
      </c>
      <c r="AU139" s="2041">
        <v>10000</v>
      </c>
      <c r="AV139" s="2041">
        <f t="shared" si="63"/>
        <v>0</v>
      </c>
      <c r="AW139" s="2045">
        <f t="shared" si="64"/>
        <v>2900</v>
      </c>
      <c r="AX139" s="2042">
        <f t="shared" si="65"/>
        <v>145</v>
      </c>
      <c r="AY139" s="2150"/>
      <c r="BA139" s="2467" t="s">
        <v>656</v>
      </c>
      <c r="BB139" s="2275" t="s">
        <v>99</v>
      </c>
      <c r="BC139" s="2276">
        <v>10</v>
      </c>
      <c r="BD139" s="2276" t="s">
        <v>101</v>
      </c>
      <c r="BE139" s="2277">
        <v>43126</v>
      </c>
      <c r="BF139" s="2276">
        <v>500</v>
      </c>
      <c r="BG139" s="2276" t="s">
        <v>96</v>
      </c>
      <c r="BH139" s="2278">
        <v>8.6999999999999993</v>
      </c>
      <c r="BI139" s="2276"/>
      <c r="BJ139" s="2279">
        <v>43150</v>
      </c>
      <c r="BK139" s="2277">
        <v>43152</v>
      </c>
      <c r="BL139" s="2276">
        <v>50243</v>
      </c>
      <c r="BM139" s="2278">
        <v>503.28</v>
      </c>
      <c r="BN139" s="2280">
        <f>(BM139-BF139)</f>
        <v>3.2799999999999727</v>
      </c>
      <c r="BO139" s="2281">
        <f>(BM139*BH139)</f>
        <v>4378.5359999999991</v>
      </c>
      <c r="BP139" s="2280">
        <f>(BO139*0.05)</f>
        <v>218.92679999999996</v>
      </c>
      <c r="BQ139" s="3080"/>
      <c r="BR139" s="2246"/>
      <c r="BS139" s="2385"/>
      <c r="BT139" s="2339" t="s">
        <v>727</v>
      </c>
      <c r="BU139" s="2340">
        <v>28</v>
      </c>
      <c r="BV139" s="2285">
        <v>96328</v>
      </c>
      <c r="BW139" s="2287">
        <v>44103</v>
      </c>
      <c r="BX139" s="3054">
        <v>873.41</v>
      </c>
      <c r="BY139" s="2285" t="s">
        <v>96</v>
      </c>
      <c r="BZ139" s="2280">
        <v>16.989999999999998</v>
      </c>
      <c r="CA139" s="2343"/>
      <c r="CB139" s="2344">
        <v>44175</v>
      </c>
      <c r="CC139" s="2287">
        <v>44188</v>
      </c>
      <c r="CD139" s="2345">
        <v>60703</v>
      </c>
      <c r="CE139" s="2280">
        <v>883.2</v>
      </c>
      <c r="CF139" s="2439">
        <f t="shared" ref="CF139:CF155" si="81">(CE139-BX139)</f>
        <v>9.7900000000000773</v>
      </c>
      <c r="CG139" s="2348">
        <f t="shared" ref="CG139:CG145" si="82">(CE139*BZ139)</f>
        <v>15005.567999999999</v>
      </c>
      <c r="CH139" s="2280">
        <f t="shared" ref="CH139:CH145" si="83">(CG139*0.05)</f>
        <v>750.27840000000003</v>
      </c>
      <c r="CI139" s="2282"/>
      <c r="CK139" s="2526"/>
      <c r="CL139" s="2527"/>
      <c r="CM139" s="2528"/>
      <c r="CN139" s="2529"/>
      <c r="CO139" s="2530"/>
      <c r="CP139" s="2531"/>
      <c r="CQ139" s="2529"/>
      <c r="CR139" s="2532"/>
      <c r="CS139" s="2528"/>
      <c r="CT139" s="2533"/>
      <c r="CU139" s="2530"/>
      <c r="CV139" s="2528"/>
      <c r="CW139" s="2532"/>
      <c r="CX139" s="2532"/>
      <c r="CY139" s="2534"/>
      <c r="CZ139" s="2535"/>
      <c r="DA139" s="2532"/>
      <c r="DB139" s="2523"/>
      <c r="DM139" s="86"/>
      <c r="DN139" s="86"/>
      <c r="DO139" s="86"/>
      <c r="DP139" s="86"/>
      <c r="DQ139" s="86"/>
      <c r="DR139" s="86"/>
      <c r="DS139" s="86"/>
      <c r="DT139" s="86"/>
      <c r="DU139" s="86"/>
    </row>
    <row r="140" spans="15:125">
      <c r="O140" s="2024"/>
      <c r="P140" s="2023"/>
      <c r="Q140" s="2091"/>
      <c r="R140" s="2091"/>
      <c r="S140" s="2091"/>
      <c r="T140" s="2091"/>
      <c r="U140" s="2091"/>
      <c r="V140" s="2091"/>
      <c r="W140" s="2091"/>
      <c r="X140" s="2091"/>
      <c r="Y140" s="2873"/>
      <c r="Z140" s="2091"/>
      <c r="AA140" s="2091"/>
      <c r="AB140" s="2091"/>
      <c r="AC140" s="2091"/>
      <c r="AD140" s="2091"/>
      <c r="AE140" s="2091"/>
      <c r="AF140" s="2059"/>
      <c r="AG140" s="2029"/>
      <c r="AH140" s="2029"/>
      <c r="AI140" s="2837"/>
      <c r="AJ140" s="2069" t="s">
        <v>698</v>
      </c>
      <c r="AK140" s="2809">
        <v>38</v>
      </c>
      <c r="AL140" s="2071" t="s">
        <v>101</v>
      </c>
      <c r="AM140" s="2072">
        <v>43549</v>
      </c>
      <c r="AN140" s="2071">
        <v>5</v>
      </c>
      <c r="AO140" s="2039" t="s">
        <v>35</v>
      </c>
      <c r="AP140" s="2073">
        <v>315</v>
      </c>
      <c r="AQ140" s="2071"/>
      <c r="AR140" s="4599">
        <v>43556</v>
      </c>
      <c r="AS140" s="2072">
        <v>43573</v>
      </c>
      <c r="AT140" s="2071">
        <v>3750</v>
      </c>
      <c r="AU140" s="2041">
        <v>5000</v>
      </c>
      <c r="AV140" s="2041">
        <f t="shared" si="63"/>
        <v>0</v>
      </c>
      <c r="AW140" s="2045">
        <f t="shared" si="64"/>
        <v>1575</v>
      </c>
      <c r="AX140" s="2042">
        <f t="shared" si="65"/>
        <v>78.75</v>
      </c>
      <c r="AY140" s="2150"/>
      <c r="BA140" s="2288"/>
      <c r="BB140" s="2313"/>
      <c r="BC140" s="2313"/>
      <c r="BD140" s="2313"/>
      <c r="BE140" s="2313"/>
      <c r="BF140" s="2313"/>
      <c r="BG140" s="2313"/>
      <c r="BH140" s="2313"/>
      <c r="BI140" s="2313"/>
      <c r="BJ140" s="2313"/>
      <c r="BK140" s="2313"/>
      <c r="BL140" s="2313"/>
      <c r="BM140" s="2313"/>
      <c r="BN140" s="2313"/>
      <c r="BO140" s="2313"/>
      <c r="BP140" s="2313"/>
      <c r="BQ140" s="3083"/>
      <c r="BR140" s="2246"/>
      <c r="BS140" s="2385"/>
      <c r="BT140" s="2345" t="s">
        <v>727</v>
      </c>
      <c r="BU140" s="2340">
        <v>29</v>
      </c>
      <c r="BV140" s="2285">
        <v>97030</v>
      </c>
      <c r="BW140" s="2287">
        <v>44133</v>
      </c>
      <c r="BX140" s="2342">
        <v>2000</v>
      </c>
      <c r="BY140" s="2285" t="s">
        <v>96</v>
      </c>
      <c r="BZ140" s="2280">
        <v>16.989999999999998</v>
      </c>
      <c r="CA140" s="2343"/>
      <c r="CB140" s="2344">
        <v>44212</v>
      </c>
      <c r="CC140" s="2287">
        <v>44216</v>
      </c>
      <c r="CD140" s="2345">
        <v>60889</v>
      </c>
      <c r="CE140" s="2280">
        <v>1359.44</v>
      </c>
      <c r="CF140" s="2439">
        <f t="shared" si="81"/>
        <v>-640.55999999999995</v>
      </c>
      <c r="CG140" s="2348">
        <f t="shared" si="82"/>
        <v>23096.885599999998</v>
      </c>
      <c r="CH140" s="2280">
        <f t="shared" si="83"/>
        <v>1154.84428</v>
      </c>
      <c r="CI140" s="2282"/>
      <c r="CK140" s="2536"/>
      <c r="CL140" s="2537"/>
      <c r="CM140" s="2538"/>
      <c r="CN140" s="2538"/>
      <c r="CO140" s="2539"/>
      <c r="CP140" s="2538"/>
      <c r="CQ140" s="2538"/>
      <c r="CR140" s="2540"/>
      <c r="CS140" s="2538"/>
      <c r="CT140" s="2541"/>
      <c r="CU140" s="2539"/>
      <c r="CV140" s="2538"/>
      <c r="CW140" s="2540"/>
      <c r="CX140" s="2542"/>
      <c r="CY140" s="2543"/>
      <c r="CZ140" s="2539"/>
      <c r="DA140" s="2542"/>
      <c r="DB140" s="2544"/>
      <c r="DM140" s="86"/>
      <c r="DN140" s="86"/>
      <c r="DO140" s="86"/>
      <c r="DP140" s="86"/>
      <c r="DQ140" s="86"/>
      <c r="DR140" s="86"/>
      <c r="DS140" s="86"/>
      <c r="DT140" s="86"/>
      <c r="DU140" s="86"/>
    </row>
    <row r="141" spans="15:125" ht="15" thickBot="1">
      <c r="O141" s="2024"/>
      <c r="P141" s="2082"/>
      <c r="Q141" s="2083"/>
      <c r="R141" s="2083"/>
      <c r="S141" s="2083"/>
      <c r="T141" s="2083"/>
      <c r="U141" s="2084"/>
      <c r="V141" s="2085"/>
      <c r="W141" s="2085"/>
      <c r="X141" s="2085"/>
      <c r="Y141" s="2089"/>
      <c r="Z141" s="2085"/>
      <c r="AA141" s="2086"/>
      <c r="AB141" s="2087"/>
      <c r="AC141" s="2085"/>
      <c r="AD141" s="2088">
        <f>SUM(AD136:AD140)</f>
        <v>4655</v>
      </c>
      <c r="AE141" s="2088">
        <f>(AD141*0.05)</f>
        <v>232.75</v>
      </c>
      <c r="AF141" s="2090"/>
      <c r="AG141" s="3220"/>
      <c r="AH141" s="2029"/>
      <c r="AI141" s="2837"/>
      <c r="AJ141" s="2069" t="s">
        <v>698</v>
      </c>
      <c r="AK141" s="2809">
        <v>39</v>
      </c>
      <c r="AL141" s="2071" t="s">
        <v>101</v>
      </c>
      <c r="AM141" s="2072">
        <v>43632</v>
      </c>
      <c r="AN141" s="2071">
        <v>5</v>
      </c>
      <c r="AO141" s="2039" t="s">
        <v>35</v>
      </c>
      <c r="AP141" s="2073">
        <v>295</v>
      </c>
      <c r="AQ141" s="2071"/>
      <c r="AR141" s="4599">
        <v>43640</v>
      </c>
      <c r="AS141" s="2072">
        <v>43637</v>
      </c>
      <c r="AT141" s="2071">
        <v>3826</v>
      </c>
      <c r="AU141" s="2041">
        <v>5000</v>
      </c>
      <c r="AV141" s="2041">
        <f t="shared" si="63"/>
        <v>0</v>
      </c>
      <c r="AW141" s="2045">
        <f t="shared" si="64"/>
        <v>1475</v>
      </c>
      <c r="AX141" s="2042">
        <f t="shared" si="65"/>
        <v>73.75</v>
      </c>
      <c r="AY141" s="2150"/>
      <c r="BA141" s="2314"/>
      <c r="BB141" s="2315"/>
      <c r="BC141" s="2315"/>
      <c r="BD141" s="2315"/>
      <c r="BE141" s="2315"/>
      <c r="BF141" s="2315"/>
      <c r="BG141" s="2315"/>
      <c r="BH141" s="2315"/>
      <c r="BI141" s="2315"/>
      <c r="BJ141" s="2315"/>
      <c r="BK141" s="2315"/>
      <c r="BL141" s="2315"/>
      <c r="BM141" s="2315"/>
      <c r="BN141" s="2315"/>
      <c r="BO141" s="2686">
        <f>SUM(BO138:BO140)</f>
        <v>8765.7719999999972</v>
      </c>
      <c r="BP141" s="2686">
        <f>SUM(BP138:BP140)</f>
        <v>438.28859999999992</v>
      </c>
      <c r="BQ141" s="3081"/>
      <c r="BR141" s="2246"/>
      <c r="BS141" s="2385"/>
      <c r="BT141" s="2345" t="s">
        <v>727</v>
      </c>
      <c r="BU141" s="2340">
        <v>29</v>
      </c>
      <c r="BV141" s="2285">
        <v>97030</v>
      </c>
      <c r="BW141" s="2287">
        <v>44133</v>
      </c>
      <c r="BX141" s="3054">
        <v>640.55999999999995</v>
      </c>
      <c r="BY141" s="2285" t="s">
        <v>96</v>
      </c>
      <c r="BZ141" s="2280">
        <v>16.989999999999998</v>
      </c>
      <c r="CA141" s="2343"/>
      <c r="CB141" s="2344">
        <v>44212</v>
      </c>
      <c r="CC141" s="2287">
        <v>44243</v>
      </c>
      <c r="CD141" s="2345">
        <v>61178</v>
      </c>
      <c r="CE141" s="2280">
        <v>637.75</v>
      </c>
      <c r="CF141" s="2439">
        <f t="shared" si="81"/>
        <v>-2.8099999999999454</v>
      </c>
      <c r="CG141" s="2348">
        <f t="shared" si="82"/>
        <v>10835.372499999999</v>
      </c>
      <c r="CH141" s="2280">
        <f t="shared" si="83"/>
        <v>541.76862500000004</v>
      </c>
      <c r="CI141" s="2282"/>
      <c r="CK141" s="2545"/>
      <c r="CL141" s="2529"/>
      <c r="CM141" s="2546"/>
      <c r="CN141" s="2529"/>
      <c r="CO141" s="2530"/>
      <c r="CP141" s="2547"/>
      <c r="CQ141" s="2529"/>
      <c r="CR141" s="2532"/>
      <c r="CS141" s="2548"/>
      <c r="CT141" s="2549"/>
      <c r="CU141" s="2530"/>
      <c r="CV141" s="2529"/>
      <c r="CW141" s="2532"/>
      <c r="CX141" s="2532"/>
      <c r="CY141" s="2534"/>
      <c r="CZ141" s="2530"/>
      <c r="DA141" s="2532"/>
      <c r="DB141" s="2523"/>
      <c r="DM141" s="86"/>
      <c r="DN141" s="86"/>
      <c r="DO141" s="86"/>
      <c r="DP141" s="86"/>
      <c r="DQ141" s="86"/>
      <c r="DR141" s="86"/>
      <c r="DS141" s="86"/>
      <c r="DT141" s="86"/>
      <c r="DU141" s="86"/>
    </row>
    <row r="142" spans="15:125">
      <c r="O142" s="2024"/>
      <c r="P142" s="2024"/>
      <c r="Q142" s="2024"/>
      <c r="R142" s="2024"/>
      <c r="S142" s="2024"/>
      <c r="T142" s="2024"/>
      <c r="U142" s="2024"/>
      <c r="V142" s="2024"/>
      <c r="W142" s="2024"/>
      <c r="X142" s="2024"/>
      <c r="Y142" s="3602"/>
      <c r="Z142" s="2024"/>
      <c r="AA142" s="2024"/>
      <c r="AB142" s="2024"/>
      <c r="AC142" s="2024"/>
      <c r="AD142" s="2024"/>
      <c r="AE142" s="2024"/>
      <c r="AF142" s="3227"/>
      <c r="AG142" s="3227"/>
      <c r="AH142" s="2029"/>
      <c r="AI142" s="2837"/>
      <c r="AJ142" s="2069" t="s">
        <v>698</v>
      </c>
      <c r="AK142" s="2809">
        <v>40</v>
      </c>
      <c r="AL142" s="2071" t="s">
        <v>101</v>
      </c>
      <c r="AM142" s="2072">
        <v>43727</v>
      </c>
      <c r="AN142" s="2071">
        <v>1</v>
      </c>
      <c r="AO142" s="2039" t="s">
        <v>35</v>
      </c>
      <c r="AP142" s="2073">
        <v>0</v>
      </c>
      <c r="AQ142" s="2071"/>
      <c r="AR142" s="4599">
        <v>43731</v>
      </c>
      <c r="AS142" s="2072">
        <v>43732</v>
      </c>
      <c r="AT142" s="2071">
        <v>3826</v>
      </c>
      <c r="AU142" s="2041">
        <v>1000</v>
      </c>
      <c r="AV142" s="2041">
        <f t="shared" si="63"/>
        <v>0</v>
      </c>
      <c r="AW142" s="2045">
        <f t="shared" si="64"/>
        <v>0</v>
      </c>
      <c r="AX142" s="2042">
        <f t="shared" si="65"/>
        <v>0</v>
      </c>
      <c r="AY142" s="2150"/>
      <c r="BA142" s="2246"/>
      <c r="BB142" s="2246"/>
      <c r="BC142" s="2246"/>
      <c r="BD142" s="2246"/>
      <c r="BE142" s="2246"/>
      <c r="BF142" s="2246"/>
      <c r="BG142" s="2246"/>
      <c r="BH142" s="2246"/>
      <c r="BI142" s="2246"/>
      <c r="BJ142" s="2246"/>
      <c r="BK142" s="2246"/>
      <c r="BL142" s="2246"/>
      <c r="BM142" s="2246"/>
      <c r="BN142" s="2246"/>
      <c r="BO142" s="2246"/>
      <c r="BP142" s="2246"/>
      <c r="BQ142" s="2246"/>
      <c r="BR142" s="2246"/>
      <c r="BS142" s="2385"/>
      <c r="BT142" s="2339" t="s">
        <v>727</v>
      </c>
      <c r="BU142" s="2340">
        <v>30</v>
      </c>
      <c r="BV142" s="2285">
        <v>97031</v>
      </c>
      <c r="BW142" s="2287">
        <v>44133</v>
      </c>
      <c r="BX142" s="2342">
        <v>2000</v>
      </c>
      <c r="BY142" s="2285" t="s">
        <v>96</v>
      </c>
      <c r="BZ142" s="2280">
        <v>16.989999999999998</v>
      </c>
      <c r="CA142" s="2343"/>
      <c r="CB142" s="2344">
        <v>44235</v>
      </c>
      <c r="CC142" s="2287">
        <v>44243</v>
      </c>
      <c r="CD142" s="2345">
        <v>61177</v>
      </c>
      <c r="CE142" s="2280">
        <v>2006.35</v>
      </c>
      <c r="CF142" s="2439">
        <f t="shared" si="81"/>
        <v>6.3499999999999091</v>
      </c>
      <c r="CG142" s="2348">
        <f t="shared" si="82"/>
        <v>34087.886499999993</v>
      </c>
      <c r="CH142" s="2280">
        <f t="shared" si="83"/>
        <v>1704.3943249999998</v>
      </c>
      <c r="CI142" s="2282"/>
      <c r="CK142" s="2556"/>
      <c r="CL142" s="2557"/>
      <c r="CM142" s="2557"/>
      <c r="CN142" s="2557"/>
      <c r="CO142" s="2557"/>
      <c r="CP142" s="2557"/>
      <c r="CQ142" s="2557"/>
      <c r="CR142" s="2557"/>
      <c r="CS142" s="2557"/>
      <c r="CT142" s="2557"/>
      <c r="CU142" s="2557"/>
      <c r="CV142" s="2557"/>
      <c r="CW142" s="2557"/>
      <c r="CX142" s="2557"/>
      <c r="CY142" s="2557"/>
      <c r="CZ142" s="2557"/>
      <c r="DA142" s="2557"/>
      <c r="DB142" s="2523"/>
      <c r="DM142" s="86"/>
      <c r="DN142" s="86"/>
      <c r="DO142" s="86"/>
      <c r="DP142" s="86"/>
      <c r="DQ142" s="86"/>
      <c r="DR142" s="86"/>
      <c r="DS142" s="86"/>
      <c r="DT142" s="86"/>
      <c r="DU142" s="86"/>
    </row>
    <row r="143" spans="15:125" ht="18.600000000000001" thickBot="1">
      <c r="O143" s="2024"/>
      <c r="P143" s="2024"/>
      <c r="Q143" s="2024"/>
      <c r="R143" s="2024"/>
      <c r="S143" s="2024"/>
      <c r="T143" s="2024"/>
      <c r="U143" s="2024"/>
      <c r="V143" s="2024"/>
      <c r="W143" s="2024"/>
      <c r="X143" s="2024"/>
      <c r="Y143" s="3602"/>
      <c r="Z143" s="2024"/>
      <c r="AA143" s="2024"/>
      <c r="AB143" s="2024"/>
      <c r="AC143" s="2024"/>
      <c r="AD143" s="2024"/>
      <c r="AE143" s="2024"/>
      <c r="AF143" s="3227"/>
      <c r="AG143" s="3227"/>
      <c r="AH143" s="2029"/>
      <c r="AI143" s="2837"/>
      <c r="AJ143" s="2069" t="s">
        <v>698</v>
      </c>
      <c r="AK143" s="2809">
        <v>41</v>
      </c>
      <c r="AL143" s="2071" t="s">
        <v>101</v>
      </c>
      <c r="AM143" s="2072">
        <v>43752</v>
      </c>
      <c r="AN143" s="2071">
        <v>10</v>
      </c>
      <c r="AO143" s="2039" t="s">
        <v>35</v>
      </c>
      <c r="AP143" s="2073">
        <v>290</v>
      </c>
      <c r="AQ143" s="2071"/>
      <c r="AR143" s="4599">
        <v>43754</v>
      </c>
      <c r="AS143" s="2072">
        <v>43752</v>
      </c>
      <c r="AT143" s="2071">
        <v>11868</v>
      </c>
      <c r="AU143" s="2041">
        <v>5000</v>
      </c>
      <c r="AV143" s="2041">
        <f t="shared" si="63"/>
        <v>-5000</v>
      </c>
      <c r="AW143" s="2045">
        <f t="shared" si="64"/>
        <v>1450</v>
      </c>
      <c r="AX143" s="2042">
        <f t="shared" si="65"/>
        <v>72.5</v>
      </c>
      <c r="AY143" s="2150"/>
      <c r="BA143" s="2250" t="s">
        <v>679</v>
      </c>
      <c r="BB143" s="2246"/>
      <c r="BC143" s="2246"/>
      <c r="BD143" s="2246"/>
      <c r="BE143" s="2246"/>
      <c r="BF143" s="2246"/>
      <c r="BG143" s="2246"/>
      <c r="BH143" s="2246"/>
      <c r="BI143" s="2246"/>
      <c r="BJ143" s="2246"/>
      <c r="BK143" s="2246"/>
      <c r="BL143" s="2246"/>
      <c r="BM143" s="2246"/>
      <c r="BN143" s="2246"/>
      <c r="BO143" s="2246"/>
      <c r="BP143" s="2246"/>
      <c r="BQ143" s="3082"/>
      <c r="BR143" s="2246"/>
      <c r="BS143" s="2385"/>
      <c r="BT143" s="2339" t="s">
        <v>727</v>
      </c>
      <c r="BU143" s="2340">
        <v>31</v>
      </c>
      <c r="BV143" s="2285">
        <v>100334</v>
      </c>
      <c r="BW143" s="2287">
        <v>44270</v>
      </c>
      <c r="BX143" s="2342">
        <v>1500</v>
      </c>
      <c r="BY143" s="2285" t="s">
        <v>96</v>
      </c>
      <c r="BZ143" s="2280">
        <v>19.12</v>
      </c>
      <c r="CA143" s="2343"/>
      <c r="CB143" s="2344">
        <v>44309</v>
      </c>
      <c r="CC143" s="2287">
        <v>44309</v>
      </c>
      <c r="CD143" s="2345">
        <v>61646</v>
      </c>
      <c r="CE143" s="2280">
        <v>1491.37</v>
      </c>
      <c r="CF143" s="2439">
        <f t="shared" si="81"/>
        <v>-8.6300000000001091</v>
      </c>
      <c r="CG143" s="2348">
        <f t="shared" si="82"/>
        <v>28514.9944</v>
      </c>
      <c r="CH143" s="2280">
        <f t="shared" si="83"/>
        <v>1425.74972</v>
      </c>
      <c r="CI143" s="2282"/>
      <c r="CK143" s="2559"/>
      <c r="CL143" s="2560"/>
      <c r="CM143" s="2560"/>
      <c r="CN143" s="2560"/>
      <c r="CO143" s="2560"/>
      <c r="CP143" s="2560"/>
      <c r="CQ143" s="2560"/>
      <c r="CR143" s="2560"/>
      <c r="CS143" s="2560"/>
      <c r="CT143" s="2560"/>
      <c r="CU143" s="2560"/>
      <c r="CV143" s="2560"/>
      <c r="CW143" s="2560"/>
      <c r="CX143" s="2560"/>
      <c r="CY143" s="2560"/>
      <c r="CZ143" s="2560"/>
      <c r="DA143" s="2747">
        <f>SUM(DA136:DA142)</f>
        <v>1329.075</v>
      </c>
      <c r="DB143" s="2562"/>
      <c r="DM143" s="86"/>
      <c r="DN143" s="86"/>
      <c r="DO143" s="86"/>
      <c r="DP143" s="86"/>
      <c r="DQ143" s="86"/>
      <c r="DR143" s="86"/>
      <c r="DS143" s="86"/>
      <c r="DT143" s="86"/>
      <c r="DU143" s="86"/>
    </row>
    <row r="144" spans="15:125" ht="18.600000000000001" thickBot="1">
      <c r="O144" s="2024"/>
      <c r="P144" s="2028" t="s">
        <v>569</v>
      </c>
      <c r="Q144" s="2024"/>
      <c r="R144" s="2024"/>
      <c r="S144" s="2024"/>
      <c r="T144" s="2024"/>
      <c r="U144" s="2024"/>
      <c r="V144" s="2024"/>
      <c r="W144" s="2024"/>
      <c r="X144" s="2024"/>
      <c r="Y144" s="3602"/>
      <c r="Z144" s="2024"/>
      <c r="AA144" s="2024"/>
      <c r="AB144" s="2024"/>
      <c r="AC144" s="2024"/>
      <c r="AD144" s="2024"/>
      <c r="AE144" s="2024"/>
      <c r="AF144" s="2029"/>
      <c r="AG144" s="2029"/>
      <c r="AH144" s="2029"/>
      <c r="AI144" s="2837"/>
      <c r="AJ144" s="2069" t="s">
        <v>698</v>
      </c>
      <c r="AK144" s="2809">
        <v>41</v>
      </c>
      <c r="AL144" s="2071" t="s">
        <v>101</v>
      </c>
      <c r="AM144" s="2072">
        <v>43752</v>
      </c>
      <c r="AN144" s="2071">
        <v>5</v>
      </c>
      <c r="AO144" s="2039" t="s">
        <v>35</v>
      </c>
      <c r="AP144" s="2073">
        <v>290</v>
      </c>
      <c r="AQ144" s="2071"/>
      <c r="AR144" s="4599">
        <v>43754</v>
      </c>
      <c r="AS144" s="2072">
        <v>43752</v>
      </c>
      <c r="AT144" s="2071">
        <v>11861</v>
      </c>
      <c r="AU144" s="2041">
        <v>5000</v>
      </c>
      <c r="AV144" s="2041">
        <f t="shared" si="63"/>
        <v>0</v>
      </c>
      <c r="AW144" s="2045">
        <f t="shared" si="64"/>
        <v>1450</v>
      </c>
      <c r="AX144" s="2042">
        <f t="shared" si="65"/>
        <v>72.5</v>
      </c>
      <c r="AY144" s="2150"/>
      <c r="BA144" s="2251"/>
      <c r="BB144" s="2252"/>
      <c r="BC144" s="2252"/>
      <c r="BD144" s="2253" t="s">
        <v>14</v>
      </c>
      <c r="BE144" s="2253" t="s">
        <v>12</v>
      </c>
      <c r="BF144" s="2253"/>
      <c r="BG144" s="2252"/>
      <c r="BH144" s="2253" t="s">
        <v>15</v>
      </c>
      <c r="BI144" s="2253" t="s">
        <v>16</v>
      </c>
      <c r="BJ144" s="2253" t="s">
        <v>12</v>
      </c>
      <c r="BK144" s="2253" t="s">
        <v>12</v>
      </c>
      <c r="BL144" s="2252"/>
      <c r="BM144" s="2252"/>
      <c r="BN144" s="2252"/>
      <c r="BO144" s="2252"/>
      <c r="BP144" s="2253" t="s">
        <v>17</v>
      </c>
      <c r="BQ144" s="2254"/>
      <c r="BR144" s="2246"/>
      <c r="BS144" s="2385"/>
      <c r="BT144" s="2339" t="s">
        <v>727</v>
      </c>
      <c r="BU144" s="2340">
        <v>32</v>
      </c>
      <c r="BV144" s="2285">
        <v>100334</v>
      </c>
      <c r="BW144" s="2287">
        <v>44270</v>
      </c>
      <c r="BX144" s="2342">
        <v>1500</v>
      </c>
      <c r="BY144" s="2285" t="s">
        <v>96</v>
      </c>
      <c r="BZ144" s="2280">
        <v>19.12</v>
      </c>
      <c r="CA144" s="2343"/>
      <c r="CB144" s="2344">
        <v>44337</v>
      </c>
      <c r="CC144" s="2287">
        <v>44342</v>
      </c>
      <c r="CD144" s="2345">
        <v>62180</v>
      </c>
      <c r="CE144" s="2280">
        <v>1508.81</v>
      </c>
      <c r="CF144" s="2439">
        <f t="shared" si="81"/>
        <v>8.8099999999999454</v>
      </c>
      <c r="CG144" s="2348">
        <f t="shared" si="82"/>
        <v>28848.447199999999</v>
      </c>
      <c r="CH144" s="2280">
        <f t="shared" si="83"/>
        <v>1442.42236</v>
      </c>
      <c r="CI144" s="2431"/>
      <c r="DM144" s="86"/>
      <c r="DN144" s="86"/>
      <c r="DO144" s="86"/>
      <c r="DP144" s="86"/>
      <c r="DQ144" s="86"/>
      <c r="DR144" s="86"/>
      <c r="DS144" s="86"/>
      <c r="DT144" s="86"/>
      <c r="DU144" s="86"/>
    </row>
    <row r="145" spans="15:125" ht="18.600000000000001" thickBot="1">
      <c r="O145" s="2024"/>
      <c r="P145" s="2030"/>
      <c r="Q145" s="2031"/>
      <c r="R145" s="2031"/>
      <c r="S145" s="6040" t="s">
        <v>14</v>
      </c>
      <c r="T145" s="6040" t="s">
        <v>12</v>
      </c>
      <c r="U145" s="6040"/>
      <c r="V145" s="2031"/>
      <c r="W145" s="6040" t="s">
        <v>15</v>
      </c>
      <c r="X145" s="6040" t="s">
        <v>16</v>
      </c>
      <c r="Y145" s="6040" t="s">
        <v>12</v>
      </c>
      <c r="Z145" s="6040" t="s">
        <v>12</v>
      </c>
      <c r="AA145" s="2031"/>
      <c r="AB145" s="2031"/>
      <c r="AC145" s="2031"/>
      <c r="AD145" s="2031"/>
      <c r="AE145" s="6040" t="s">
        <v>17</v>
      </c>
      <c r="AF145" s="6040"/>
      <c r="AG145" s="6032"/>
      <c r="AH145" s="3219"/>
      <c r="AI145" s="2837"/>
      <c r="AJ145" s="2069" t="s">
        <v>698</v>
      </c>
      <c r="AK145" s="2809">
        <v>42</v>
      </c>
      <c r="AL145" s="2071" t="s">
        <v>101</v>
      </c>
      <c r="AM145" s="2072">
        <v>43752</v>
      </c>
      <c r="AN145" s="2071">
        <v>5</v>
      </c>
      <c r="AO145" s="2039" t="s">
        <v>35</v>
      </c>
      <c r="AP145" s="2073">
        <v>285</v>
      </c>
      <c r="AQ145" s="2071"/>
      <c r="AR145" s="4599">
        <v>43754</v>
      </c>
      <c r="AS145" s="2072">
        <v>43752</v>
      </c>
      <c r="AT145" s="2071">
        <v>11861</v>
      </c>
      <c r="AU145" s="2041">
        <v>6000</v>
      </c>
      <c r="AV145" s="2041">
        <f t="shared" si="63"/>
        <v>1000</v>
      </c>
      <c r="AW145" s="2045">
        <f t="shared" si="64"/>
        <v>1710</v>
      </c>
      <c r="AX145" s="2042">
        <f t="shared" si="65"/>
        <v>85.5</v>
      </c>
      <c r="AY145" s="2150"/>
      <c r="BA145" s="2255" t="s">
        <v>3</v>
      </c>
      <c r="BB145" s="2256" t="s">
        <v>4</v>
      </c>
      <c r="BC145" s="2257" t="s">
        <v>18</v>
      </c>
      <c r="BD145" s="2257" t="s">
        <v>19</v>
      </c>
      <c r="BE145" s="2257" t="s">
        <v>19</v>
      </c>
      <c r="BF145" s="2257" t="s">
        <v>20</v>
      </c>
      <c r="BG145" s="2257" t="s">
        <v>21</v>
      </c>
      <c r="BH145" s="2257" t="s">
        <v>22</v>
      </c>
      <c r="BI145" s="2257" t="s">
        <v>19</v>
      </c>
      <c r="BJ145" s="2257" t="s">
        <v>23</v>
      </c>
      <c r="BK145" s="2257" t="s">
        <v>23</v>
      </c>
      <c r="BL145" s="2257" t="s">
        <v>24</v>
      </c>
      <c r="BM145" s="2257" t="s">
        <v>20</v>
      </c>
      <c r="BN145" s="2257" t="s">
        <v>25</v>
      </c>
      <c r="BO145" s="2257" t="s">
        <v>0</v>
      </c>
      <c r="BP145" s="2257" t="s">
        <v>11</v>
      </c>
      <c r="BQ145" s="2257" t="s">
        <v>26</v>
      </c>
      <c r="BR145" s="2246"/>
      <c r="BS145" s="2385"/>
      <c r="BT145" s="2339" t="s">
        <v>727</v>
      </c>
      <c r="BU145" s="2340">
        <v>33</v>
      </c>
      <c r="BV145" s="2285">
        <v>100334</v>
      </c>
      <c r="BW145" s="2287">
        <v>44270</v>
      </c>
      <c r="BX145" s="2342">
        <v>1500</v>
      </c>
      <c r="BY145" s="2285" t="s">
        <v>96</v>
      </c>
      <c r="BZ145" s="2280">
        <v>19.12</v>
      </c>
      <c r="CA145" s="2343"/>
      <c r="CB145" s="2344">
        <v>44370</v>
      </c>
      <c r="CC145" s="2287">
        <v>44351</v>
      </c>
      <c r="CD145" s="2345">
        <v>62296</v>
      </c>
      <c r="CE145" s="2280">
        <v>1521.74</v>
      </c>
      <c r="CF145" s="2439">
        <f t="shared" si="81"/>
        <v>21.740000000000009</v>
      </c>
      <c r="CG145" s="2348">
        <f t="shared" si="82"/>
        <v>29095.668800000003</v>
      </c>
      <c r="CH145" s="2280">
        <f t="shared" si="83"/>
        <v>1454.7834400000002</v>
      </c>
      <c r="CI145" s="2282"/>
      <c r="CK145" s="2488" t="s">
        <v>749</v>
      </c>
      <c r="CL145" s="2248"/>
      <c r="CM145" s="2248"/>
      <c r="CN145" s="2248"/>
      <c r="CO145" s="2248"/>
      <c r="CP145" s="2248"/>
      <c r="CQ145" s="2248"/>
      <c r="CR145" s="2248"/>
      <c r="CS145" s="2248"/>
      <c r="CT145" s="2248"/>
      <c r="CU145" s="2248"/>
      <c r="CV145" s="2248"/>
      <c r="CW145" s="2248"/>
      <c r="CX145" s="2248"/>
      <c r="CY145" s="2248"/>
      <c r="CZ145" s="2248"/>
      <c r="DA145" s="2248"/>
      <c r="DB145" s="2248"/>
      <c r="DN145" s="86"/>
      <c r="DO145" s="86"/>
      <c r="DP145" s="86"/>
      <c r="DQ145" s="86"/>
      <c r="DR145" s="86"/>
      <c r="DS145" s="86"/>
      <c r="DT145" s="86"/>
      <c r="DU145" s="86"/>
    </row>
    <row r="146" spans="15:125" ht="15" thickBot="1">
      <c r="O146" s="2024"/>
      <c r="P146" s="2032" t="s">
        <v>3</v>
      </c>
      <c r="Q146" s="2033" t="s">
        <v>4</v>
      </c>
      <c r="R146" s="6033" t="s">
        <v>18</v>
      </c>
      <c r="S146" s="6033" t="s">
        <v>19</v>
      </c>
      <c r="T146" s="6033" t="s">
        <v>19</v>
      </c>
      <c r="U146" s="6033" t="s">
        <v>20</v>
      </c>
      <c r="V146" s="6033" t="s">
        <v>21</v>
      </c>
      <c r="W146" s="6033" t="s">
        <v>22</v>
      </c>
      <c r="X146" s="6033" t="s">
        <v>19</v>
      </c>
      <c r="Y146" s="6033" t="s">
        <v>23</v>
      </c>
      <c r="Z146" s="6033" t="s">
        <v>23</v>
      </c>
      <c r="AA146" s="6033" t="s">
        <v>24</v>
      </c>
      <c r="AB146" s="6033" t="s">
        <v>20</v>
      </c>
      <c r="AC146" s="6033" t="s">
        <v>25</v>
      </c>
      <c r="AD146" s="6033" t="s">
        <v>0</v>
      </c>
      <c r="AE146" s="6033" t="s">
        <v>11</v>
      </c>
      <c r="AF146" s="6033" t="s">
        <v>26</v>
      </c>
      <c r="AG146" s="6032"/>
      <c r="AH146" s="3219"/>
      <c r="AI146" s="2837"/>
      <c r="AJ146" s="2069" t="s">
        <v>698</v>
      </c>
      <c r="AK146" s="2809">
        <v>43</v>
      </c>
      <c r="AL146" s="2071" t="s">
        <v>101</v>
      </c>
      <c r="AM146" s="2072">
        <v>43872</v>
      </c>
      <c r="AN146" s="2071">
        <v>5</v>
      </c>
      <c r="AO146" s="2039" t="s">
        <v>35</v>
      </c>
      <c r="AP146" s="2073">
        <v>290</v>
      </c>
      <c r="AQ146" s="2071"/>
      <c r="AR146" s="4599">
        <v>43881</v>
      </c>
      <c r="AS146" s="2072">
        <v>43878</v>
      </c>
      <c r="AT146" s="2071">
        <v>12629</v>
      </c>
      <c r="AU146" s="2041">
        <v>5000</v>
      </c>
      <c r="AV146" s="2041">
        <f t="shared" si="63"/>
        <v>0</v>
      </c>
      <c r="AW146" s="2045">
        <f t="shared" si="64"/>
        <v>1450</v>
      </c>
      <c r="AX146" s="2042">
        <f t="shared" si="65"/>
        <v>72.5</v>
      </c>
      <c r="AY146" s="2150"/>
      <c r="BA146" s="2258"/>
      <c r="BB146" s="2259"/>
      <c r="BC146" s="2259"/>
      <c r="BD146" s="2260" t="s">
        <v>3</v>
      </c>
      <c r="BE146" s="2260" t="s">
        <v>18</v>
      </c>
      <c r="BF146" s="2260"/>
      <c r="BG146" s="2259"/>
      <c r="BH146" s="2260" t="s">
        <v>21</v>
      </c>
      <c r="BI146" s="2260" t="s">
        <v>3</v>
      </c>
      <c r="BJ146" s="2260" t="s">
        <v>27</v>
      </c>
      <c r="BK146" s="2260" t="s">
        <v>28</v>
      </c>
      <c r="BL146" s="2259"/>
      <c r="BM146" s="2259"/>
      <c r="BN146" s="2259"/>
      <c r="BO146" s="2259"/>
      <c r="BP146" s="2260" t="s">
        <v>30</v>
      </c>
      <c r="BQ146" s="2256"/>
      <c r="BR146" s="2246"/>
      <c r="BS146" s="2385"/>
      <c r="BT146" s="2339" t="s">
        <v>727</v>
      </c>
      <c r="BU146" s="2340">
        <v>34</v>
      </c>
      <c r="BV146" s="2285">
        <v>101847</v>
      </c>
      <c r="BW146" s="2287">
        <v>44330</v>
      </c>
      <c r="BX146" s="2342">
        <v>2000</v>
      </c>
      <c r="BY146" s="2285" t="s">
        <v>96</v>
      </c>
      <c r="BZ146" s="2280">
        <v>19.12</v>
      </c>
      <c r="CA146" s="2343"/>
      <c r="CB146" s="2344">
        <v>44383</v>
      </c>
      <c r="CC146" s="2287">
        <v>44376</v>
      </c>
      <c r="CD146" s="2345">
        <v>62523</v>
      </c>
      <c r="CE146" s="2280">
        <v>1999.84</v>
      </c>
      <c r="CF146" s="2439">
        <f t="shared" si="81"/>
        <v>-0.16000000000008185</v>
      </c>
      <c r="CG146" s="2348">
        <f t="shared" ref="CG146:CG151" si="84">(CE146*BZ146)</f>
        <v>38236.940800000004</v>
      </c>
      <c r="CH146" s="2280">
        <f t="shared" ref="CH146:CH151" si="85">(CG146*0.05)</f>
        <v>1911.8470400000003</v>
      </c>
      <c r="CI146" s="2282"/>
      <c r="CK146" s="2490"/>
      <c r="CL146" s="2491"/>
      <c r="CM146" s="2491"/>
      <c r="CN146" s="2492" t="s">
        <v>14</v>
      </c>
      <c r="CO146" s="2492" t="s">
        <v>12</v>
      </c>
      <c r="CP146" s="2492"/>
      <c r="CQ146" s="2491"/>
      <c r="CR146" s="2492" t="s">
        <v>15</v>
      </c>
      <c r="CS146" s="2492" t="s">
        <v>16</v>
      </c>
      <c r="CT146" s="2492" t="s">
        <v>12</v>
      </c>
      <c r="CU146" s="2492" t="s">
        <v>12</v>
      </c>
      <c r="CV146" s="2491"/>
      <c r="CW146" s="2491"/>
      <c r="CX146" s="2491"/>
      <c r="CY146" s="2491"/>
      <c r="CZ146" s="2492" t="s">
        <v>12</v>
      </c>
      <c r="DA146" s="2492" t="s">
        <v>17</v>
      </c>
      <c r="DB146" s="2493"/>
      <c r="DN146" s="86"/>
      <c r="DO146" s="86"/>
      <c r="DP146" s="86"/>
      <c r="DQ146" s="86"/>
      <c r="DR146" s="86"/>
      <c r="DS146" s="86"/>
      <c r="DT146" s="86"/>
      <c r="DU146" s="86"/>
    </row>
    <row r="147" spans="15:125" ht="15" thickBot="1">
      <c r="O147" s="2024"/>
      <c r="P147" s="2094"/>
      <c r="Q147" s="2035"/>
      <c r="R147" s="2035"/>
      <c r="S147" s="6035" t="s">
        <v>3</v>
      </c>
      <c r="T147" s="6035" t="s">
        <v>18</v>
      </c>
      <c r="U147" s="6035"/>
      <c r="V147" s="2035"/>
      <c r="W147" s="6035" t="s">
        <v>21</v>
      </c>
      <c r="X147" s="6035" t="s">
        <v>3</v>
      </c>
      <c r="Y147" s="6035" t="s">
        <v>27</v>
      </c>
      <c r="Z147" s="6035" t="s">
        <v>28</v>
      </c>
      <c r="AA147" s="2035"/>
      <c r="AB147" s="2035"/>
      <c r="AC147" s="2035"/>
      <c r="AD147" s="2035"/>
      <c r="AE147" s="6035" t="s">
        <v>30</v>
      </c>
      <c r="AF147" s="6033"/>
      <c r="AG147" s="6032"/>
      <c r="AH147" s="3219"/>
      <c r="AI147" s="2837"/>
      <c r="AJ147" s="2069" t="s">
        <v>698</v>
      </c>
      <c r="AK147" s="2809">
        <v>44</v>
      </c>
      <c r="AL147" s="2071" t="s">
        <v>101</v>
      </c>
      <c r="AM147" s="2072">
        <v>44056</v>
      </c>
      <c r="AN147" s="2071">
        <v>10</v>
      </c>
      <c r="AO147" s="2039" t="s">
        <v>35</v>
      </c>
      <c r="AP147" s="2073">
        <v>290</v>
      </c>
      <c r="AQ147" s="2071"/>
      <c r="AR147" s="4599">
        <v>44067</v>
      </c>
      <c r="AS147" s="2072">
        <v>44061</v>
      </c>
      <c r="AT147" s="2071">
        <v>13688</v>
      </c>
      <c r="AU147" s="2041">
        <v>10000</v>
      </c>
      <c r="AV147" s="2041">
        <f t="shared" si="63"/>
        <v>0</v>
      </c>
      <c r="AW147" s="2045">
        <f t="shared" si="64"/>
        <v>2900</v>
      </c>
      <c r="AX147" s="2042">
        <f t="shared" si="65"/>
        <v>145</v>
      </c>
      <c r="AY147" s="2150"/>
      <c r="BA147" s="2467" t="s">
        <v>656</v>
      </c>
      <c r="BB147" s="2266" t="s">
        <v>99</v>
      </c>
      <c r="BC147" s="2276">
        <v>11</v>
      </c>
      <c r="BD147" s="2276" t="s">
        <v>101</v>
      </c>
      <c r="BE147" s="2277">
        <v>43126</v>
      </c>
      <c r="BF147" s="2276">
        <v>500</v>
      </c>
      <c r="BG147" s="2276" t="s">
        <v>96</v>
      </c>
      <c r="BH147" s="2278">
        <v>9.1300000000000008</v>
      </c>
      <c r="BI147" s="2276"/>
      <c r="BJ147" s="2279">
        <v>43164</v>
      </c>
      <c r="BK147" s="2277">
        <v>43161</v>
      </c>
      <c r="BL147" s="2276">
        <v>50345</v>
      </c>
      <c r="BM147" s="2278">
        <v>500</v>
      </c>
      <c r="BN147" s="2280">
        <f>(BM147-BF147)</f>
        <v>0</v>
      </c>
      <c r="BO147" s="2281">
        <f>(BM147*BH147)</f>
        <v>4565</v>
      </c>
      <c r="BP147" s="2280">
        <f>(BO147*0.05)</f>
        <v>228.25</v>
      </c>
      <c r="BQ147" s="2273"/>
      <c r="BR147" s="2246"/>
      <c r="BS147" s="2385"/>
      <c r="BT147" s="2339" t="s">
        <v>727</v>
      </c>
      <c r="BU147" s="2340">
        <v>35</v>
      </c>
      <c r="BV147" s="2285">
        <v>101848</v>
      </c>
      <c r="BW147" s="2287">
        <v>44330</v>
      </c>
      <c r="BX147" s="2342">
        <v>2000</v>
      </c>
      <c r="BY147" s="2285" t="s">
        <v>96</v>
      </c>
      <c r="BZ147" s="2280">
        <v>19.12</v>
      </c>
      <c r="CA147" s="2343"/>
      <c r="CB147" s="2344">
        <v>44414</v>
      </c>
      <c r="CC147" s="2287">
        <v>44404</v>
      </c>
      <c r="CD147" s="2345">
        <v>62785</v>
      </c>
      <c r="CE147" s="2280">
        <v>2002.02</v>
      </c>
      <c r="CF147" s="2439">
        <f t="shared" si="81"/>
        <v>2.0199999999999818</v>
      </c>
      <c r="CG147" s="2348">
        <f t="shared" si="84"/>
        <v>38278.6224</v>
      </c>
      <c r="CH147" s="2280">
        <f t="shared" si="85"/>
        <v>1913.9311200000002</v>
      </c>
      <c r="CI147" s="4661"/>
      <c r="CK147" s="2499" t="s">
        <v>3</v>
      </c>
      <c r="CL147" s="2500" t="s">
        <v>4</v>
      </c>
      <c r="CM147" s="2501" t="s">
        <v>18</v>
      </c>
      <c r="CN147" s="2501" t="s">
        <v>19</v>
      </c>
      <c r="CO147" s="2501" t="s">
        <v>19</v>
      </c>
      <c r="CP147" s="2501" t="s">
        <v>20</v>
      </c>
      <c r="CQ147" s="2501" t="s">
        <v>21</v>
      </c>
      <c r="CR147" s="2501" t="s">
        <v>22</v>
      </c>
      <c r="CS147" s="2501" t="s">
        <v>19</v>
      </c>
      <c r="CT147" s="2501" t="s">
        <v>23</v>
      </c>
      <c r="CU147" s="2501" t="s">
        <v>23</v>
      </c>
      <c r="CV147" s="2501" t="s">
        <v>24</v>
      </c>
      <c r="CW147" s="2501" t="s">
        <v>20</v>
      </c>
      <c r="CX147" s="2501" t="s">
        <v>25</v>
      </c>
      <c r="CY147" s="2501" t="s">
        <v>0</v>
      </c>
      <c r="CZ147" s="2501" t="s">
        <v>11</v>
      </c>
      <c r="DA147" s="2501" t="s">
        <v>11</v>
      </c>
      <c r="DB147" s="2501" t="s">
        <v>26</v>
      </c>
      <c r="DN147" s="86"/>
      <c r="DO147" s="86"/>
      <c r="DP147" s="86"/>
      <c r="DQ147" s="86"/>
      <c r="DR147" s="86"/>
      <c r="DS147" s="86"/>
      <c r="DT147" s="86"/>
      <c r="DU147" s="86"/>
    </row>
    <row r="148" spans="15:125" ht="15" thickBot="1">
      <c r="O148" s="2024"/>
      <c r="P148" s="2121" t="s">
        <v>629</v>
      </c>
      <c r="Q148" s="2122" t="s">
        <v>436</v>
      </c>
      <c r="R148" s="2198">
        <v>15</v>
      </c>
      <c r="S148" s="2122">
        <v>9681</v>
      </c>
      <c r="T148" s="2174">
        <v>42958</v>
      </c>
      <c r="U148" s="2172">
        <v>140</v>
      </c>
      <c r="V148" s="2122" t="s">
        <v>35</v>
      </c>
      <c r="W148" s="2175">
        <v>270</v>
      </c>
      <c r="X148" s="2199"/>
      <c r="Y148" s="2200">
        <v>43007</v>
      </c>
      <c r="Z148" s="2174">
        <v>43009</v>
      </c>
      <c r="AA148" s="2122">
        <v>9760</v>
      </c>
      <c r="AB148" s="2172">
        <v>122000</v>
      </c>
      <c r="AC148" s="2172">
        <f t="shared" ref="AC148:AC157" si="86">(AB148-U148*1000)</f>
        <v>-18000</v>
      </c>
      <c r="AD148" s="2173">
        <f t="shared" ref="AD148:AD157" si="87">(AB148*W148/1000)</f>
        <v>32940</v>
      </c>
      <c r="AE148" s="2175">
        <f t="shared" ref="AE148:AE160" si="88">(AD148*0.05)</f>
        <v>1647</v>
      </c>
      <c r="AF148" s="2046" t="s">
        <v>8</v>
      </c>
      <c r="AG148" s="3219"/>
      <c r="AH148" s="3220"/>
      <c r="AI148" s="2837"/>
      <c r="AJ148" s="2069" t="s">
        <v>698</v>
      </c>
      <c r="AK148" s="2809">
        <v>45</v>
      </c>
      <c r="AL148" s="2071" t="s">
        <v>101</v>
      </c>
      <c r="AM148" s="2072">
        <v>44103</v>
      </c>
      <c r="AN148" s="2071">
        <v>20</v>
      </c>
      <c r="AO148" s="2039" t="s">
        <v>35</v>
      </c>
      <c r="AP148" s="2073">
        <v>325</v>
      </c>
      <c r="AQ148" s="2071"/>
      <c r="AR148" s="4599">
        <v>44103</v>
      </c>
      <c r="AS148" s="2072">
        <v>44103</v>
      </c>
      <c r="AT148" s="2071">
        <v>14012</v>
      </c>
      <c r="AU148" s="2041">
        <v>20000</v>
      </c>
      <c r="AV148" s="2041">
        <f t="shared" si="63"/>
        <v>0</v>
      </c>
      <c r="AW148" s="2045">
        <f t="shared" si="64"/>
        <v>6500</v>
      </c>
      <c r="AX148" s="2042">
        <f t="shared" si="65"/>
        <v>325</v>
      </c>
      <c r="AY148" s="2150"/>
      <c r="BA148" s="2467" t="s">
        <v>656</v>
      </c>
      <c r="BB148" s="2285" t="s">
        <v>99</v>
      </c>
      <c r="BC148" s="2276">
        <v>12</v>
      </c>
      <c r="BD148" s="2276" t="s">
        <v>101</v>
      </c>
      <c r="BE148" s="2277">
        <v>43126</v>
      </c>
      <c r="BF148" s="2276">
        <v>500</v>
      </c>
      <c r="BG148" s="2276" t="s">
        <v>96</v>
      </c>
      <c r="BH148" s="2278">
        <v>9.1300000000000008</v>
      </c>
      <c r="BI148" s="2276"/>
      <c r="BJ148" s="2279">
        <v>43178</v>
      </c>
      <c r="BK148" s="2277">
        <v>43174</v>
      </c>
      <c r="BL148" s="2276">
        <v>50496</v>
      </c>
      <c r="BM148" s="2278">
        <v>500</v>
      </c>
      <c r="BN148" s="2280">
        <f>(BM148-BF148)</f>
        <v>0</v>
      </c>
      <c r="BO148" s="2281">
        <f>(BM148*BH148)</f>
        <v>4565</v>
      </c>
      <c r="BP148" s="2280">
        <f>(BO148*0.05)</f>
        <v>228.25</v>
      </c>
      <c r="BQ148" s="3080"/>
      <c r="BR148" s="2246"/>
      <c r="BS148" s="2385"/>
      <c r="BT148" s="2339" t="s">
        <v>727</v>
      </c>
      <c r="BU148" s="2340">
        <v>36</v>
      </c>
      <c r="BV148" s="2285">
        <v>102731</v>
      </c>
      <c r="BW148" s="2287">
        <v>44368</v>
      </c>
      <c r="BX148" s="2342">
        <v>2000</v>
      </c>
      <c r="BY148" s="2285" t="s">
        <v>96</v>
      </c>
      <c r="BZ148" s="2280">
        <v>19.12</v>
      </c>
      <c r="CA148" s="2343"/>
      <c r="CB148" s="2344">
        <v>44397</v>
      </c>
      <c r="CC148" s="2287">
        <v>44385</v>
      </c>
      <c r="CD148" s="2345">
        <v>62614</v>
      </c>
      <c r="CE148" s="2280">
        <v>2017.24</v>
      </c>
      <c r="CF148" s="2439">
        <f t="shared" si="81"/>
        <v>17.240000000000009</v>
      </c>
      <c r="CG148" s="2348">
        <f t="shared" si="84"/>
        <v>38569.628799999999</v>
      </c>
      <c r="CH148" s="2280">
        <f t="shared" si="85"/>
        <v>1928.48144</v>
      </c>
      <c r="CI148" s="4312"/>
      <c r="CK148" s="2619"/>
      <c r="CL148" s="2506"/>
      <c r="CM148" s="2506"/>
      <c r="CN148" s="2507" t="s">
        <v>3</v>
      </c>
      <c r="CO148" s="2507" t="s">
        <v>18</v>
      </c>
      <c r="CP148" s="2507"/>
      <c r="CQ148" s="2506"/>
      <c r="CR148" s="2507" t="s">
        <v>21</v>
      </c>
      <c r="CS148" s="2507" t="s">
        <v>3</v>
      </c>
      <c r="CT148" s="2507" t="s">
        <v>27</v>
      </c>
      <c r="CU148" s="2507" t="s">
        <v>28</v>
      </c>
      <c r="CV148" s="2506"/>
      <c r="CW148" s="2506"/>
      <c r="CX148" s="2506"/>
      <c r="CY148" s="2506"/>
      <c r="CZ148" s="2507" t="s">
        <v>33</v>
      </c>
      <c r="DA148" s="2507" t="s">
        <v>30</v>
      </c>
      <c r="DB148" s="2500"/>
      <c r="DN148" s="86"/>
      <c r="DO148" s="86"/>
      <c r="DP148" s="86"/>
      <c r="DQ148" s="86"/>
      <c r="DR148" s="86"/>
      <c r="DS148" s="86"/>
      <c r="DT148" s="86"/>
      <c r="DU148" s="86"/>
    </row>
    <row r="149" spans="15:125">
      <c r="O149" s="2024"/>
      <c r="P149" s="2804" t="s">
        <v>629</v>
      </c>
      <c r="Q149" s="2805"/>
      <c r="R149" s="2091"/>
      <c r="S149" s="2091"/>
      <c r="T149" s="2091"/>
      <c r="U149" s="2041">
        <v>18</v>
      </c>
      <c r="V149" s="2039" t="s">
        <v>35</v>
      </c>
      <c r="W149" s="2042">
        <v>270</v>
      </c>
      <c r="X149" s="2091"/>
      <c r="Y149" s="3604">
        <v>43007</v>
      </c>
      <c r="Z149" s="2157">
        <v>43010</v>
      </c>
      <c r="AA149" s="2039">
        <v>9762</v>
      </c>
      <c r="AB149" s="2041">
        <v>18000</v>
      </c>
      <c r="AC149" s="2041">
        <f t="shared" si="86"/>
        <v>0</v>
      </c>
      <c r="AD149" s="2066">
        <f t="shared" si="87"/>
        <v>4860</v>
      </c>
      <c r="AE149" s="2068">
        <f t="shared" si="88"/>
        <v>243</v>
      </c>
      <c r="AF149" s="2059" t="s">
        <v>8</v>
      </c>
      <c r="AG149" s="2029"/>
      <c r="AH149" s="2024"/>
      <c r="AI149" s="2837"/>
      <c r="AJ149" s="2069" t="s">
        <v>698</v>
      </c>
      <c r="AK149" s="2809">
        <v>46</v>
      </c>
      <c r="AL149" s="2071" t="s">
        <v>101</v>
      </c>
      <c r="AM149" s="2072">
        <v>44232</v>
      </c>
      <c r="AN149" s="2071">
        <v>20</v>
      </c>
      <c r="AO149" s="2039" t="s">
        <v>35</v>
      </c>
      <c r="AP149" s="2073">
        <v>330</v>
      </c>
      <c r="AQ149" s="2071"/>
      <c r="AR149" s="4599">
        <v>44245</v>
      </c>
      <c r="AS149" s="2072">
        <v>44246</v>
      </c>
      <c r="AT149" s="2071">
        <v>14964</v>
      </c>
      <c r="AU149" s="2041">
        <v>20000</v>
      </c>
      <c r="AV149" s="2041">
        <f t="shared" si="63"/>
        <v>0</v>
      </c>
      <c r="AW149" s="2045">
        <f t="shared" si="64"/>
        <v>6600</v>
      </c>
      <c r="AX149" s="2042">
        <f t="shared" si="65"/>
        <v>330</v>
      </c>
      <c r="AY149" s="2150"/>
      <c r="BA149" s="2467" t="s">
        <v>500</v>
      </c>
      <c r="BB149" s="2439" t="s">
        <v>543</v>
      </c>
      <c r="BC149" s="2962">
        <v>8</v>
      </c>
      <c r="BD149" s="2276" t="s">
        <v>101</v>
      </c>
      <c r="BE149" s="2277">
        <v>43161</v>
      </c>
      <c r="BF149" s="2276">
        <v>50</v>
      </c>
      <c r="BG149" s="2285" t="s">
        <v>544</v>
      </c>
      <c r="BH149" s="2278">
        <v>55.5</v>
      </c>
      <c r="BI149" s="2276" t="s">
        <v>78</v>
      </c>
      <c r="BJ149" s="2279">
        <v>43168</v>
      </c>
      <c r="BK149" s="2277">
        <v>43166</v>
      </c>
      <c r="BL149" s="2276">
        <v>50399</v>
      </c>
      <c r="BM149" s="2429">
        <v>54</v>
      </c>
      <c r="BN149" s="2429">
        <f>(BM149-BF149)</f>
        <v>4</v>
      </c>
      <c r="BO149" s="2281">
        <f>(BM149*BH149)</f>
        <v>2997</v>
      </c>
      <c r="BP149" s="2280">
        <f>(BO149*0.05)</f>
        <v>149.85</v>
      </c>
      <c r="BQ149" s="3080"/>
      <c r="BR149" s="2246"/>
      <c r="BS149" s="2385"/>
      <c r="BT149" s="2339" t="s">
        <v>727</v>
      </c>
      <c r="BU149" s="2340">
        <v>37</v>
      </c>
      <c r="BV149" s="2285">
        <v>102732</v>
      </c>
      <c r="BW149" s="2287">
        <v>44368</v>
      </c>
      <c r="BX149" s="2342">
        <v>2000</v>
      </c>
      <c r="BY149" s="2285" t="s">
        <v>96</v>
      </c>
      <c r="BZ149" s="2280">
        <v>19.12</v>
      </c>
      <c r="CA149" s="2343"/>
      <c r="CB149" s="2344">
        <v>44414</v>
      </c>
      <c r="CC149" s="2287">
        <v>44414</v>
      </c>
      <c r="CD149" s="2345">
        <v>62888</v>
      </c>
      <c r="CE149" s="2280">
        <v>2007.22</v>
      </c>
      <c r="CF149" s="2439">
        <f t="shared" si="81"/>
        <v>7.2200000000000273</v>
      </c>
      <c r="CG149" s="2348">
        <f t="shared" si="84"/>
        <v>38378.046399999999</v>
      </c>
      <c r="CH149" s="2280">
        <f t="shared" si="85"/>
        <v>1918.9023200000001</v>
      </c>
      <c r="CI149" s="4312"/>
      <c r="CK149" s="2604" t="s">
        <v>204</v>
      </c>
      <c r="CL149" s="3334" t="s">
        <v>105</v>
      </c>
      <c r="CM149" s="3335">
        <v>138</v>
      </c>
      <c r="CN149" s="3335"/>
      <c r="CO149" s="3336">
        <v>43377</v>
      </c>
      <c r="CP149" s="3335">
        <v>45</v>
      </c>
      <c r="CQ149" s="3335" t="s">
        <v>35</v>
      </c>
      <c r="CR149" s="3337">
        <v>984.5</v>
      </c>
      <c r="CS149" s="3338"/>
      <c r="CT149" s="3339">
        <v>43452</v>
      </c>
      <c r="CU149" s="3336">
        <v>43490</v>
      </c>
      <c r="CV149" s="3335">
        <v>13675</v>
      </c>
      <c r="CW149" s="3340">
        <v>45000</v>
      </c>
      <c r="CX149" s="3340">
        <f>(CP149*1000-CW149)</f>
        <v>0</v>
      </c>
      <c r="CY149" s="3223">
        <f>(CR149*CW149/1000)</f>
        <v>44302.5</v>
      </c>
      <c r="CZ149" s="3224">
        <f>(CU149+42)</f>
        <v>43532</v>
      </c>
      <c r="DA149" s="3225">
        <f>(CY149*0.03)</f>
        <v>1329.075</v>
      </c>
      <c r="DB149" s="2516" t="s">
        <v>8</v>
      </c>
      <c r="DN149" s="86"/>
      <c r="DO149" s="86"/>
      <c r="DP149" s="86"/>
      <c r="DQ149" s="86"/>
      <c r="DR149" s="86"/>
      <c r="DS149" s="86"/>
      <c r="DT149" s="86"/>
      <c r="DU149" s="86"/>
    </row>
    <row r="150" spans="15:125">
      <c r="O150" s="2024"/>
      <c r="P150" s="2123" t="s">
        <v>589</v>
      </c>
      <c r="Q150" s="2071" t="s">
        <v>657</v>
      </c>
      <c r="R150" s="2809">
        <v>11</v>
      </c>
      <c r="S150" s="2071" t="s">
        <v>101</v>
      </c>
      <c r="T150" s="2072">
        <v>43005</v>
      </c>
      <c r="U150" s="2071">
        <v>5</v>
      </c>
      <c r="V150" s="2039" t="s">
        <v>35</v>
      </c>
      <c r="W150" s="2073">
        <v>350</v>
      </c>
      <c r="X150" s="2071" t="s">
        <v>78</v>
      </c>
      <c r="Y150" s="3509">
        <v>43018</v>
      </c>
      <c r="Z150" s="2072">
        <v>43033</v>
      </c>
      <c r="AA150" s="2071">
        <v>2459</v>
      </c>
      <c r="AB150" s="2041">
        <v>5000</v>
      </c>
      <c r="AC150" s="2041">
        <f t="shared" si="86"/>
        <v>0</v>
      </c>
      <c r="AD150" s="2045">
        <f t="shared" si="87"/>
        <v>1750</v>
      </c>
      <c r="AE150" s="2042">
        <f t="shared" si="88"/>
        <v>87.5</v>
      </c>
      <c r="AF150" s="2059" t="s">
        <v>8</v>
      </c>
      <c r="AG150" s="2029"/>
      <c r="AH150" s="2024"/>
      <c r="AI150" s="2837"/>
      <c r="AJ150" s="2069" t="s">
        <v>698</v>
      </c>
      <c r="AK150" s="2809">
        <v>47</v>
      </c>
      <c r="AL150" s="2071" t="s">
        <v>101</v>
      </c>
      <c r="AM150" s="2072">
        <v>44232</v>
      </c>
      <c r="AN150" s="2071">
        <v>20</v>
      </c>
      <c r="AO150" s="2039" t="s">
        <v>35</v>
      </c>
      <c r="AP150" s="2073">
        <v>330</v>
      </c>
      <c r="AQ150" s="2071"/>
      <c r="AR150" s="4599">
        <v>44245</v>
      </c>
      <c r="AS150" s="2072">
        <v>44246</v>
      </c>
      <c r="AT150" s="2071">
        <v>14964</v>
      </c>
      <c r="AU150" s="2041">
        <v>20000</v>
      </c>
      <c r="AV150" s="2041">
        <f t="shared" si="63"/>
        <v>0</v>
      </c>
      <c r="AW150" s="2045">
        <f t="shared" si="64"/>
        <v>6600</v>
      </c>
      <c r="AX150" s="2042">
        <f t="shared" si="65"/>
        <v>330</v>
      </c>
      <c r="AY150" s="2205"/>
      <c r="BA150" s="2288"/>
      <c r="BB150" s="2313"/>
      <c r="BC150" s="2313"/>
      <c r="BD150" s="2313"/>
      <c r="BE150" s="2313"/>
      <c r="BF150" s="2313"/>
      <c r="BG150" s="2313"/>
      <c r="BH150" s="2313"/>
      <c r="BI150" s="2313"/>
      <c r="BJ150" s="2313"/>
      <c r="BK150" s="2313"/>
      <c r="BL150" s="2313"/>
      <c r="BM150" s="2313"/>
      <c r="BN150" s="2313"/>
      <c r="BO150" s="2313"/>
      <c r="BP150" s="2313"/>
      <c r="BQ150" s="3080"/>
      <c r="BR150" s="2246"/>
      <c r="BS150" s="2385"/>
      <c r="BT150" s="2339" t="s">
        <v>727</v>
      </c>
      <c r="BU150" s="2340">
        <v>38</v>
      </c>
      <c r="BV150" s="2285">
        <v>102733</v>
      </c>
      <c r="BW150" s="2287">
        <v>44368</v>
      </c>
      <c r="BX150" s="2342">
        <v>3000</v>
      </c>
      <c r="BY150" s="2285" t="s">
        <v>96</v>
      </c>
      <c r="BZ150" s="2280">
        <v>19.12</v>
      </c>
      <c r="CA150" s="2343"/>
      <c r="CB150" s="2344">
        <v>44442</v>
      </c>
      <c r="CC150" s="2287">
        <v>44439</v>
      </c>
      <c r="CD150" s="2345">
        <v>63137</v>
      </c>
      <c r="CE150" s="2280">
        <v>3007.12</v>
      </c>
      <c r="CF150" s="2439">
        <f t="shared" si="81"/>
        <v>7.1199999999998909</v>
      </c>
      <c r="CG150" s="2348">
        <f t="shared" si="84"/>
        <v>57496.134400000003</v>
      </c>
      <c r="CH150" s="2280">
        <f t="shared" si="85"/>
        <v>2874.8067200000005</v>
      </c>
      <c r="CI150" s="4312"/>
      <c r="CK150" s="2526"/>
      <c r="CL150" s="2529"/>
      <c r="CM150" s="2528"/>
      <c r="CN150" s="2528"/>
      <c r="CO150" s="2535"/>
      <c r="CP150" s="2528"/>
      <c r="CQ150" s="2528"/>
      <c r="CR150" s="3087"/>
      <c r="CS150" s="2528"/>
      <c r="CT150" s="2533"/>
      <c r="CU150" s="2535"/>
      <c r="CV150" s="2528"/>
      <c r="CW150" s="3087"/>
      <c r="CX150" s="2532"/>
      <c r="CY150" s="2534"/>
      <c r="CZ150" s="2535"/>
      <c r="DA150" s="2532"/>
      <c r="DB150" s="2523"/>
      <c r="DN150" s="86"/>
      <c r="DO150" s="86"/>
      <c r="DP150" s="86"/>
      <c r="DQ150" s="86"/>
      <c r="DR150" s="86"/>
      <c r="DS150" s="86"/>
      <c r="DT150" s="86"/>
      <c r="DU150" s="86"/>
    </row>
    <row r="151" spans="15:125" ht="15" thickBot="1">
      <c r="O151" s="2024"/>
      <c r="P151" s="2143" t="s">
        <v>493</v>
      </c>
      <c r="Q151" s="2039" t="s">
        <v>436</v>
      </c>
      <c r="R151" s="2076">
        <v>11</v>
      </c>
      <c r="S151" s="2052">
        <v>18327</v>
      </c>
      <c r="T151" s="2057">
        <v>42992</v>
      </c>
      <c r="U151" s="2050">
        <v>70</v>
      </c>
      <c r="V151" s="2050" t="s">
        <v>35</v>
      </c>
      <c r="W151" s="2053">
        <v>260</v>
      </c>
      <c r="X151" s="2077">
        <v>1010505</v>
      </c>
      <c r="Y151" s="2078">
        <v>43003</v>
      </c>
      <c r="Z151" s="2057">
        <v>43009</v>
      </c>
      <c r="AA151" s="2052">
        <v>9756</v>
      </c>
      <c r="AB151" s="2055">
        <v>80000</v>
      </c>
      <c r="AC151" s="2055">
        <f t="shared" si="86"/>
        <v>10000</v>
      </c>
      <c r="AD151" s="2056">
        <f t="shared" si="87"/>
        <v>20800</v>
      </c>
      <c r="AE151" s="2058">
        <f t="shared" si="88"/>
        <v>1040</v>
      </c>
      <c r="AF151" s="2059" t="s">
        <v>8</v>
      </c>
      <c r="AG151" s="2029"/>
      <c r="AH151" s="2029"/>
      <c r="AI151" s="2937"/>
      <c r="AJ151" s="2069" t="s">
        <v>698</v>
      </c>
      <c r="AK151" s="2809">
        <v>48</v>
      </c>
      <c r="AL151" s="2071" t="s">
        <v>101</v>
      </c>
      <c r="AM151" s="2072">
        <v>44244</v>
      </c>
      <c r="AN151" s="2071">
        <v>20</v>
      </c>
      <c r="AO151" s="2039" t="s">
        <v>35</v>
      </c>
      <c r="AP151" s="2073">
        <v>330</v>
      </c>
      <c r="AQ151" s="2071"/>
      <c r="AR151" s="4599">
        <v>44273</v>
      </c>
      <c r="AS151" s="2072">
        <v>44245</v>
      </c>
      <c r="AT151" s="2071">
        <v>15110</v>
      </c>
      <c r="AU151" s="2041">
        <v>23000</v>
      </c>
      <c r="AV151" s="2041">
        <f t="shared" si="63"/>
        <v>3000</v>
      </c>
      <c r="AW151" s="2045">
        <f t="shared" si="64"/>
        <v>7590</v>
      </c>
      <c r="AX151" s="2042">
        <f t="shared" ref="AX151:AX156" si="89">(AW151*0.05)</f>
        <v>379.5</v>
      </c>
      <c r="AY151" s="2717"/>
      <c r="BA151" s="2314"/>
      <c r="BB151" s="2315"/>
      <c r="BC151" s="2315"/>
      <c r="BD151" s="2315"/>
      <c r="BE151" s="2315"/>
      <c r="BF151" s="2315"/>
      <c r="BG151" s="2315"/>
      <c r="BH151" s="2315"/>
      <c r="BI151" s="2315"/>
      <c r="BJ151" s="2315"/>
      <c r="BK151" s="2315"/>
      <c r="BL151" s="2315"/>
      <c r="BM151" s="2315"/>
      <c r="BN151" s="2315"/>
      <c r="BO151" s="2686">
        <f>SUM(BO147:BO150)</f>
        <v>12127</v>
      </c>
      <c r="BP151" s="2686">
        <f>SUM(BP147:BP150)</f>
        <v>606.35</v>
      </c>
      <c r="BQ151" s="3081"/>
      <c r="BR151" s="2246"/>
      <c r="BS151" s="2385"/>
      <c r="BT151" s="3717" t="s">
        <v>727</v>
      </c>
      <c r="BU151" s="2308">
        <v>39</v>
      </c>
      <c r="BV151" s="2351">
        <v>105360</v>
      </c>
      <c r="BW151" s="2354">
        <v>44480</v>
      </c>
      <c r="BX151" s="3614">
        <v>2000</v>
      </c>
      <c r="BY151" s="2351" t="s">
        <v>96</v>
      </c>
      <c r="BZ151" s="2332">
        <v>19.12</v>
      </c>
      <c r="CA151" s="2352"/>
      <c r="CB151" s="2353">
        <v>44533</v>
      </c>
      <c r="CC151" s="2354">
        <v>44533</v>
      </c>
      <c r="CD151" s="2355"/>
      <c r="CE151" s="2332">
        <v>2000</v>
      </c>
      <c r="CF151" s="2290">
        <v>0</v>
      </c>
      <c r="CG151" s="2296">
        <f t="shared" si="84"/>
        <v>38240</v>
      </c>
      <c r="CH151" s="2332">
        <f t="shared" si="85"/>
        <v>1912</v>
      </c>
      <c r="CI151" s="4031"/>
      <c r="CK151" s="2526"/>
      <c r="CL151" s="2529"/>
      <c r="CM151" s="2528"/>
      <c r="CN151" s="2529"/>
      <c r="CO151" s="2530"/>
      <c r="CP151" s="2531"/>
      <c r="CQ151" s="2529"/>
      <c r="CR151" s="2532"/>
      <c r="CS151" s="2528"/>
      <c r="CT151" s="2533"/>
      <c r="CU151" s="2530"/>
      <c r="CV151" s="2528"/>
      <c r="CW151" s="2532"/>
      <c r="CX151" s="2532"/>
      <c r="CY151" s="2534"/>
      <c r="CZ151" s="2535"/>
      <c r="DA151" s="2532"/>
      <c r="DB151" s="2523"/>
      <c r="DN151" s="86"/>
      <c r="DO151" s="86"/>
      <c r="DP151" s="86"/>
      <c r="DQ151" s="86"/>
      <c r="DR151" s="86"/>
      <c r="DS151" s="86"/>
      <c r="DT151" s="86"/>
      <c r="DU151" s="86"/>
    </row>
    <row r="152" spans="15:125">
      <c r="O152" s="2024"/>
      <c r="P152" s="2143" t="s">
        <v>493</v>
      </c>
      <c r="Q152" s="2039" t="s">
        <v>495</v>
      </c>
      <c r="R152" s="2038">
        <v>12</v>
      </c>
      <c r="S152" s="2039">
        <v>18328</v>
      </c>
      <c r="T152" s="2040">
        <v>42992</v>
      </c>
      <c r="U152" s="2041">
        <v>50</v>
      </c>
      <c r="V152" s="2039" t="s">
        <v>35</v>
      </c>
      <c r="W152" s="2042">
        <v>400</v>
      </c>
      <c r="X152" s="2039">
        <v>1010506</v>
      </c>
      <c r="Y152" s="2044">
        <v>43003</v>
      </c>
      <c r="Z152" s="2040">
        <v>43009</v>
      </c>
      <c r="AA152" s="2039">
        <v>9756</v>
      </c>
      <c r="AB152" s="2041">
        <v>50000</v>
      </c>
      <c r="AC152" s="2041">
        <f t="shared" si="86"/>
        <v>0</v>
      </c>
      <c r="AD152" s="2045">
        <f t="shared" si="87"/>
        <v>20000</v>
      </c>
      <c r="AE152" s="2042">
        <f t="shared" si="88"/>
        <v>1000</v>
      </c>
      <c r="AF152" s="2059" t="s">
        <v>8</v>
      </c>
      <c r="AG152" s="2029"/>
      <c r="AH152" s="3219"/>
      <c r="AI152" s="2837"/>
      <c r="AJ152" s="2069" t="s">
        <v>1239</v>
      </c>
      <c r="AK152" s="2836">
        <v>49</v>
      </c>
      <c r="AL152" s="2186" t="s">
        <v>101</v>
      </c>
      <c r="AM152" s="2187">
        <v>44244</v>
      </c>
      <c r="AN152" s="2186">
        <v>20</v>
      </c>
      <c r="AO152" s="2188" t="s">
        <v>35</v>
      </c>
      <c r="AP152" s="2189">
        <v>330</v>
      </c>
      <c r="AQ152" s="2186"/>
      <c r="AR152" s="4598">
        <v>44273</v>
      </c>
      <c r="AS152" s="2187">
        <v>44245</v>
      </c>
      <c r="AT152" s="2186">
        <v>15110</v>
      </c>
      <c r="AU152" s="2191">
        <v>10000</v>
      </c>
      <c r="AV152" s="2191">
        <f t="shared" si="63"/>
        <v>-10000</v>
      </c>
      <c r="AW152" s="2192">
        <f t="shared" si="64"/>
        <v>3300</v>
      </c>
      <c r="AX152" s="2194">
        <f t="shared" si="89"/>
        <v>165</v>
      </c>
      <c r="AY152" s="2150"/>
      <c r="BA152" s="2246"/>
      <c r="BB152" s="2246"/>
      <c r="BC152" s="2246"/>
      <c r="BD152" s="2246"/>
      <c r="BE152" s="2246"/>
      <c r="BF152" s="2246"/>
      <c r="BG152" s="2246"/>
      <c r="BH152" s="2246"/>
      <c r="BI152" s="2246"/>
      <c r="BJ152" s="2246"/>
      <c r="BK152" s="2246"/>
      <c r="BL152" s="2246"/>
      <c r="BM152" s="2246"/>
      <c r="BN152" s="2246"/>
      <c r="BO152" s="2246"/>
      <c r="BP152" s="2246"/>
      <c r="BQ152" s="2246"/>
      <c r="BR152" s="2246"/>
      <c r="BS152" s="2385"/>
      <c r="BT152" s="2345"/>
      <c r="BU152" s="2439"/>
      <c r="BV152" s="2439"/>
      <c r="BW152" s="2440"/>
      <c r="BX152" s="3728"/>
      <c r="BY152" s="2275"/>
      <c r="BZ152" s="2439"/>
      <c r="CA152" s="3729"/>
      <c r="CB152" s="3729"/>
      <c r="CC152" s="2440"/>
      <c r="CD152" s="2439"/>
      <c r="CE152" s="2348"/>
      <c r="CF152" s="2439">
        <f t="shared" si="81"/>
        <v>0</v>
      </c>
      <c r="CG152" s="2348"/>
      <c r="CH152" s="2348"/>
      <c r="CI152" s="2431"/>
      <c r="CK152" s="2526"/>
      <c r="CL152" s="2529"/>
      <c r="CM152" s="2528"/>
      <c r="CN152" s="2529"/>
      <c r="CO152" s="2530"/>
      <c r="CP152" s="2531"/>
      <c r="CQ152" s="2529"/>
      <c r="CR152" s="2532"/>
      <c r="CS152" s="2528"/>
      <c r="CT152" s="2533"/>
      <c r="CU152" s="2530"/>
      <c r="CV152" s="2528"/>
      <c r="CW152" s="2532"/>
      <c r="CX152" s="2532"/>
      <c r="CY152" s="2534"/>
      <c r="CZ152" s="2535"/>
      <c r="DA152" s="2532"/>
      <c r="DB152" s="2523"/>
      <c r="DN152" s="86"/>
      <c r="DO152" s="86"/>
      <c r="DP152" s="86"/>
      <c r="DQ152" s="86"/>
      <c r="DR152" s="86"/>
      <c r="DS152" s="86"/>
      <c r="DT152" s="86"/>
      <c r="DU152" s="86"/>
    </row>
    <row r="153" spans="15:125" ht="18.600000000000001" thickBot="1">
      <c r="O153" s="2024"/>
      <c r="P153" s="2123" t="s">
        <v>550</v>
      </c>
      <c r="Q153" s="2039" t="s">
        <v>436</v>
      </c>
      <c r="R153" s="2788">
        <v>14</v>
      </c>
      <c r="S153" s="2188" t="s">
        <v>36</v>
      </c>
      <c r="T153" s="2193">
        <v>43010</v>
      </c>
      <c r="U153" s="2191">
        <v>1</v>
      </c>
      <c r="V153" s="2188" t="s">
        <v>35</v>
      </c>
      <c r="W153" s="2194">
        <v>370</v>
      </c>
      <c r="X153" s="2789"/>
      <c r="Y153" s="2790">
        <v>43010</v>
      </c>
      <c r="Z153" s="2193">
        <v>43010</v>
      </c>
      <c r="AA153" s="2188">
        <v>2375</v>
      </c>
      <c r="AB153" s="2191">
        <v>1000</v>
      </c>
      <c r="AC153" s="2191">
        <f t="shared" si="86"/>
        <v>0</v>
      </c>
      <c r="AD153" s="2192">
        <f t="shared" si="87"/>
        <v>370</v>
      </c>
      <c r="AE153" s="2194">
        <f t="shared" si="88"/>
        <v>18.5</v>
      </c>
      <c r="AF153" s="2059" t="s">
        <v>8</v>
      </c>
      <c r="AG153" s="2029"/>
      <c r="AH153" s="3219"/>
      <c r="AI153" s="2938"/>
      <c r="AJ153" s="2069" t="s">
        <v>1239</v>
      </c>
      <c r="AK153" s="2836">
        <v>49</v>
      </c>
      <c r="AL153" s="2186" t="s">
        <v>101</v>
      </c>
      <c r="AM153" s="2187">
        <v>44244</v>
      </c>
      <c r="AN153" s="2186">
        <v>10</v>
      </c>
      <c r="AO153" s="2188" t="s">
        <v>35</v>
      </c>
      <c r="AP153" s="2189">
        <v>330</v>
      </c>
      <c r="AQ153" s="2186"/>
      <c r="AR153" s="4598">
        <v>44273</v>
      </c>
      <c r="AS153" s="2187">
        <v>44289</v>
      </c>
      <c r="AT153" s="2186">
        <v>15251</v>
      </c>
      <c r="AU153" s="2191">
        <v>10000</v>
      </c>
      <c r="AV153" s="2191">
        <f>(AU153-AN153*1000)</f>
        <v>0</v>
      </c>
      <c r="AW153" s="2192">
        <f>(AU153*AP153/1000)</f>
        <v>3300</v>
      </c>
      <c r="AX153" s="2194">
        <f t="shared" si="89"/>
        <v>165</v>
      </c>
      <c r="AY153" s="2150"/>
      <c r="BA153" s="2250" t="s">
        <v>680</v>
      </c>
      <c r="BB153" s="2246"/>
      <c r="BC153" s="2246"/>
      <c r="BD153" s="2246"/>
      <c r="BE153" s="2246"/>
      <c r="BF153" s="2246"/>
      <c r="BG153" s="2246"/>
      <c r="BH153" s="2246"/>
      <c r="BI153" s="2246"/>
      <c r="BJ153" s="2246"/>
      <c r="BK153" s="2246"/>
      <c r="BL153" s="2246"/>
      <c r="BM153" s="2246"/>
      <c r="BN153" s="2246"/>
      <c r="BO153" s="2246"/>
      <c r="BP153" s="2246"/>
      <c r="BQ153" s="3082"/>
      <c r="BR153" s="2246"/>
      <c r="BS153" s="3431"/>
      <c r="BT153" s="3032"/>
      <c r="BU153" s="2276"/>
      <c r="BV153" s="2276"/>
      <c r="BW153" s="2277"/>
      <c r="BX153" s="3250"/>
      <c r="BY153" s="2285"/>
      <c r="BZ153" s="2276"/>
      <c r="CA153" s="4049"/>
      <c r="CB153" s="4049"/>
      <c r="CC153" s="2277"/>
      <c r="CD153" s="2276"/>
      <c r="CE153" s="2281"/>
      <c r="CF153" s="2439">
        <f t="shared" si="81"/>
        <v>0</v>
      </c>
      <c r="CG153" s="2281"/>
      <c r="CH153" s="2348"/>
      <c r="CI153" s="2431"/>
      <c r="CK153" s="2545"/>
      <c r="CL153" s="2529"/>
      <c r="CM153" s="2528"/>
      <c r="CN153" s="2528"/>
      <c r="CO153" s="2535"/>
      <c r="CP153" s="2528"/>
      <c r="CQ153" s="2528"/>
      <c r="CR153" s="3087"/>
      <c r="CS153" s="2528"/>
      <c r="CT153" s="2533"/>
      <c r="CU153" s="2535"/>
      <c r="CV153" s="2528"/>
      <c r="CW153" s="3087"/>
      <c r="CX153" s="2532"/>
      <c r="CY153" s="2534"/>
      <c r="CZ153" s="2535"/>
      <c r="DA153" s="2532"/>
      <c r="DB153" s="2523"/>
      <c r="DN153" s="86"/>
      <c r="DO153" s="86"/>
      <c r="DP153" s="86"/>
      <c r="DQ153" s="86"/>
      <c r="DR153" s="86"/>
      <c r="DS153" s="86"/>
      <c r="DT153" s="86"/>
      <c r="DU153" s="86"/>
    </row>
    <row r="154" spans="15:125">
      <c r="O154" s="2024"/>
      <c r="P154" s="2123" t="s">
        <v>471</v>
      </c>
      <c r="Q154" s="2039" t="s">
        <v>436</v>
      </c>
      <c r="R154" s="2038">
        <v>11</v>
      </c>
      <c r="S154" s="2039" t="s">
        <v>36</v>
      </c>
      <c r="T154" s="2040">
        <v>43019</v>
      </c>
      <c r="U154" s="2041">
        <v>20</v>
      </c>
      <c r="V154" s="2039" t="s">
        <v>35</v>
      </c>
      <c r="W154" s="2042">
        <v>278</v>
      </c>
      <c r="X154" s="2043"/>
      <c r="Y154" s="2044">
        <v>43024</v>
      </c>
      <c r="Z154" s="2040">
        <v>43019</v>
      </c>
      <c r="AA154" s="2039">
        <v>2419</v>
      </c>
      <c r="AB154" s="2041">
        <v>20000</v>
      </c>
      <c r="AC154" s="2041">
        <f t="shared" si="86"/>
        <v>0</v>
      </c>
      <c r="AD154" s="2045">
        <f t="shared" si="87"/>
        <v>5560</v>
      </c>
      <c r="AE154" s="2042">
        <f t="shared" si="88"/>
        <v>278</v>
      </c>
      <c r="AF154" s="2059" t="s">
        <v>8</v>
      </c>
      <c r="AG154" s="2029"/>
      <c r="AH154" s="3219"/>
      <c r="AI154" s="2939"/>
      <c r="AJ154" s="2069" t="s">
        <v>698</v>
      </c>
      <c r="AK154" s="2809">
        <v>50</v>
      </c>
      <c r="AL154" s="2071" t="s">
        <v>101</v>
      </c>
      <c r="AM154" s="2072">
        <v>44425</v>
      </c>
      <c r="AN154" s="2071">
        <v>1</v>
      </c>
      <c r="AO154" s="2039" t="s">
        <v>35</v>
      </c>
      <c r="AP154" s="2073">
        <v>0</v>
      </c>
      <c r="AQ154" s="2071"/>
      <c r="AR154" s="4599">
        <v>44431</v>
      </c>
      <c r="AS154" s="2072">
        <v>44426</v>
      </c>
      <c r="AT154" s="2071">
        <v>16007</v>
      </c>
      <c r="AU154" s="2041">
        <v>1000</v>
      </c>
      <c r="AV154" s="2041">
        <f>(AU154-AN154*1000)</f>
        <v>0</v>
      </c>
      <c r="AW154" s="2045">
        <f>(AU154*AP154/1000)</f>
        <v>0</v>
      </c>
      <c r="AX154" s="2042">
        <f t="shared" si="89"/>
        <v>0</v>
      </c>
      <c r="AY154" s="4484" t="s">
        <v>1299</v>
      </c>
      <c r="BA154" s="2251"/>
      <c r="BB154" s="2252"/>
      <c r="BC154" s="2252"/>
      <c r="BD154" s="2253" t="s">
        <v>14</v>
      </c>
      <c r="BE154" s="2253" t="s">
        <v>12</v>
      </c>
      <c r="BF154" s="2253"/>
      <c r="BG154" s="2252"/>
      <c r="BH154" s="2253" t="s">
        <v>15</v>
      </c>
      <c r="BI154" s="2253" t="s">
        <v>16</v>
      </c>
      <c r="BJ154" s="2253" t="s">
        <v>12</v>
      </c>
      <c r="BK154" s="2253" t="s">
        <v>12</v>
      </c>
      <c r="BL154" s="2252"/>
      <c r="BM154" s="2252"/>
      <c r="BN154" s="2252"/>
      <c r="BO154" s="2252"/>
      <c r="BP154" s="2253" t="s">
        <v>17</v>
      </c>
      <c r="BQ154" s="2254"/>
      <c r="BR154" s="2246"/>
      <c r="BS154" s="2385"/>
      <c r="BT154" s="3032"/>
      <c r="BU154" s="2276"/>
      <c r="BV154" s="2276"/>
      <c r="BW154" s="2277"/>
      <c r="BX154" s="3250"/>
      <c r="BY154" s="2285"/>
      <c r="BZ154" s="2276"/>
      <c r="CA154" s="4049"/>
      <c r="CB154" s="4049"/>
      <c r="CC154" s="2277"/>
      <c r="CD154" s="2276"/>
      <c r="CE154" s="2281"/>
      <c r="CF154" s="2439">
        <f t="shared" si="81"/>
        <v>0</v>
      </c>
      <c r="CG154" s="2281"/>
      <c r="CH154" s="2348"/>
      <c r="CI154" s="2431"/>
      <c r="CK154" s="2545"/>
      <c r="CL154" s="2529"/>
      <c r="CM154" s="2546"/>
      <c r="CN154" s="2529"/>
      <c r="CO154" s="2530"/>
      <c r="CP154" s="2547"/>
      <c r="CQ154" s="2529"/>
      <c r="CR154" s="2532"/>
      <c r="CS154" s="2548"/>
      <c r="CT154" s="2549"/>
      <c r="CU154" s="2530"/>
      <c r="CV154" s="2529"/>
      <c r="CW154" s="2532"/>
      <c r="CX154" s="2532"/>
      <c r="CY154" s="2534"/>
      <c r="CZ154" s="2530"/>
      <c r="DA154" s="2532"/>
      <c r="DB154" s="2523"/>
      <c r="DN154" s="86"/>
      <c r="DO154" s="86"/>
      <c r="DP154" s="86"/>
      <c r="DQ154" s="86"/>
      <c r="DR154" s="86"/>
      <c r="DS154" s="86"/>
      <c r="DT154" s="86"/>
      <c r="DU154" s="86"/>
    </row>
    <row r="155" spans="15:125" ht="15" thickBot="1">
      <c r="O155" s="2024"/>
      <c r="P155" s="2123" t="s">
        <v>659</v>
      </c>
      <c r="Q155" s="2039" t="s">
        <v>675</v>
      </c>
      <c r="R155" s="2076">
        <v>2</v>
      </c>
      <c r="S155" s="2052">
        <v>47</v>
      </c>
      <c r="T155" s="2057">
        <v>43019</v>
      </c>
      <c r="U155" s="2055">
        <v>150</v>
      </c>
      <c r="V155" s="2052" t="s">
        <v>35</v>
      </c>
      <c r="W155" s="2058">
        <v>260</v>
      </c>
      <c r="X155" s="2052" t="s">
        <v>660</v>
      </c>
      <c r="Y155" s="2078">
        <v>43031</v>
      </c>
      <c r="Z155" s="2057">
        <v>43028</v>
      </c>
      <c r="AA155" s="2052">
        <v>9781</v>
      </c>
      <c r="AB155" s="2055">
        <v>150000</v>
      </c>
      <c r="AC155" s="2055">
        <f>(AB155-U155*1000)</f>
        <v>0</v>
      </c>
      <c r="AD155" s="2056">
        <f>(AB155*W155/1000)</f>
        <v>39000</v>
      </c>
      <c r="AE155" s="2058">
        <f t="shared" si="88"/>
        <v>1950</v>
      </c>
      <c r="AF155" s="6038" t="s">
        <v>8</v>
      </c>
      <c r="AG155" s="6032"/>
      <c r="AH155" s="3219"/>
      <c r="AI155" s="2939"/>
      <c r="AJ155" s="2069" t="s">
        <v>698</v>
      </c>
      <c r="AK155" s="2809">
        <v>51</v>
      </c>
      <c r="AL155" s="2071" t="s">
        <v>101</v>
      </c>
      <c r="AM155" s="2072">
        <v>44456</v>
      </c>
      <c r="AN155" s="2071">
        <v>5</v>
      </c>
      <c r="AO155" s="2039" t="s">
        <v>35</v>
      </c>
      <c r="AP155" s="2073">
        <v>330</v>
      </c>
      <c r="AQ155" s="2071"/>
      <c r="AR155" s="4599">
        <v>44466</v>
      </c>
      <c r="AS155" s="2072">
        <v>44463</v>
      </c>
      <c r="AT155" s="2071">
        <v>16252</v>
      </c>
      <c r="AU155" s="2041">
        <v>5000</v>
      </c>
      <c r="AV155" s="2041">
        <f>(AU155-AN155*1000)</f>
        <v>0</v>
      </c>
      <c r="AW155" s="2045">
        <f>(AU155*AP155/1000)</f>
        <v>1650</v>
      </c>
      <c r="AX155" s="2042">
        <f t="shared" si="89"/>
        <v>82.5</v>
      </c>
      <c r="AY155" s="3585"/>
      <c r="BA155" s="2255" t="s">
        <v>3</v>
      </c>
      <c r="BB155" s="2256" t="s">
        <v>4</v>
      </c>
      <c r="BC155" s="2257" t="s">
        <v>18</v>
      </c>
      <c r="BD155" s="2257" t="s">
        <v>19</v>
      </c>
      <c r="BE155" s="2257" t="s">
        <v>19</v>
      </c>
      <c r="BF155" s="2257" t="s">
        <v>20</v>
      </c>
      <c r="BG155" s="2257" t="s">
        <v>21</v>
      </c>
      <c r="BH155" s="2257" t="s">
        <v>22</v>
      </c>
      <c r="BI155" s="2257" t="s">
        <v>19</v>
      </c>
      <c r="BJ155" s="2257" t="s">
        <v>23</v>
      </c>
      <c r="BK155" s="2257" t="s">
        <v>23</v>
      </c>
      <c r="BL155" s="2257" t="s">
        <v>24</v>
      </c>
      <c r="BM155" s="2257" t="s">
        <v>20</v>
      </c>
      <c r="BN155" s="2257" t="s">
        <v>25</v>
      </c>
      <c r="BO155" s="2257" t="s">
        <v>0</v>
      </c>
      <c r="BP155" s="2257" t="s">
        <v>11</v>
      </c>
      <c r="BQ155" s="2257" t="s">
        <v>26</v>
      </c>
      <c r="BR155" s="2246"/>
      <c r="BS155" s="2386"/>
      <c r="BT155" s="3986"/>
      <c r="BU155" s="2416"/>
      <c r="BV155" s="2417"/>
      <c r="BW155" s="2418"/>
      <c r="BX155" s="2419"/>
      <c r="BY155" s="2417"/>
      <c r="BZ155" s="2420"/>
      <c r="CA155" s="2421"/>
      <c r="CB155" s="2422"/>
      <c r="CC155" s="2418"/>
      <c r="CD155" s="2423"/>
      <c r="CE155" s="2424"/>
      <c r="CF155" s="2447">
        <f t="shared" si="81"/>
        <v>0</v>
      </c>
      <c r="CG155" s="2425"/>
      <c r="CH155" s="2420"/>
      <c r="CI155" s="2407"/>
      <c r="CK155" s="2556"/>
      <c r="CL155" s="2557"/>
      <c r="CM155" s="2557"/>
      <c r="CN155" s="2557"/>
      <c r="CO155" s="2557"/>
      <c r="CP155" s="2557"/>
      <c r="CQ155" s="2557"/>
      <c r="CR155" s="2557"/>
      <c r="CS155" s="2557"/>
      <c r="CT155" s="2557"/>
      <c r="CU155" s="2557"/>
      <c r="CV155" s="2557"/>
      <c r="CW155" s="2557"/>
      <c r="CX155" s="2557"/>
      <c r="CY155" s="2557"/>
      <c r="CZ155" s="2557"/>
      <c r="DA155" s="2557"/>
      <c r="DB155" s="2523"/>
      <c r="DN155" s="86"/>
      <c r="DO155" s="86"/>
      <c r="DP155" s="86"/>
      <c r="DQ155" s="86"/>
      <c r="DR155" s="86"/>
      <c r="DS155" s="86"/>
      <c r="DT155" s="86"/>
      <c r="DU155" s="86"/>
    </row>
    <row r="156" spans="15:125" ht="15" thickBot="1">
      <c r="O156" s="2024"/>
      <c r="P156" s="2143" t="s">
        <v>493</v>
      </c>
      <c r="Q156" s="2039" t="s">
        <v>436</v>
      </c>
      <c r="R156" s="2076">
        <v>13</v>
      </c>
      <c r="S156" s="2052" t="s">
        <v>78</v>
      </c>
      <c r="T156" s="2057">
        <v>43019</v>
      </c>
      <c r="U156" s="2055">
        <v>80</v>
      </c>
      <c r="V156" s="2052" t="s">
        <v>35</v>
      </c>
      <c r="W156" s="2058">
        <v>260</v>
      </c>
      <c r="X156" s="2077">
        <v>1010505</v>
      </c>
      <c r="Y156" s="2078">
        <v>43031</v>
      </c>
      <c r="Z156" s="2057">
        <v>43028</v>
      </c>
      <c r="AA156" s="2052">
        <v>9783</v>
      </c>
      <c r="AB156" s="2055">
        <v>80000</v>
      </c>
      <c r="AC156" s="2055">
        <f>(AB156-U156*1000)</f>
        <v>0</v>
      </c>
      <c r="AD156" s="2056">
        <f>(AB156*W156/1000)</f>
        <v>20800</v>
      </c>
      <c r="AE156" s="2058">
        <f t="shared" si="88"/>
        <v>1040</v>
      </c>
      <c r="AF156" s="6038" t="s">
        <v>8</v>
      </c>
      <c r="AG156" s="6032"/>
      <c r="AH156" s="2029"/>
      <c r="AI156" s="2936"/>
      <c r="AJ156" s="2069" t="s">
        <v>698</v>
      </c>
      <c r="AK156" s="2809">
        <v>52</v>
      </c>
      <c r="AL156" s="2071" t="s">
        <v>101</v>
      </c>
      <c r="AM156" s="2072">
        <v>44487</v>
      </c>
      <c r="AN156" s="2071">
        <v>20</v>
      </c>
      <c r="AO156" s="2039" t="s">
        <v>35</v>
      </c>
      <c r="AP156" s="2073">
        <v>330</v>
      </c>
      <c r="AQ156" s="2071"/>
      <c r="AR156" s="4599">
        <v>44494</v>
      </c>
      <c r="AS156" s="2072">
        <v>44494</v>
      </c>
      <c r="AT156" s="2071">
        <v>16437</v>
      </c>
      <c r="AU156" s="2041">
        <v>20000</v>
      </c>
      <c r="AV156" s="2041">
        <f>(AU156-AN156*1000)</f>
        <v>0</v>
      </c>
      <c r="AW156" s="2045">
        <f>(AU156*AP156/1000)</f>
        <v>6600</v>
      </c>
      <c r="AX156" s="2042">
        <f t="shared" si="89"/>
        <v>330</v>
      </c>
      <c r="AY156" s="3585"/>
      <c r="BA156" s="2258"/>
      <c r="BB156" s="2259"/>
      <c r="BC156" s="2259"/>
      <c r="BD156" s="2260" t="s">
        <v>3</v>
      </c>
      <c r="BE156" s="2260" t="s">
        <v>18</v>
      </c>
      <c r="BF156" s="2260"/>
      <c r="BG156" s="2259"/>
      <c r="BH156" s="2260" t="s">
        <v>21</v>
      </c>
      <c r="BI156" s="2260" t="s">
        <v>3</v>
      </c>
      <c r="BJ156" s="2260" t="s">
        <v>27</v>
      </c>
      <c r="BK156" s="2260" t="s">
        <v>28</v>
      </c>
      <c r="BL156" s="2259"/>
      <c r="BM156" s="2259"/>
      <c r="BN156" s="2259"/>
      <c r="BO156" s="2259"/>
      <c r="BP156" s="2260" t="s">
        <v>30</v>
      </c>
      <c r="BQ156" s="2256"/>
      <c r="BR156" s="2246"/>
      <c r="BS156" s="2246"/>
      <c r="BT156" s="2246"/>
      <c r="BU156" s="2246"/>
      <c r="BV156" s="2246"/>
      <c r="BW156" s="2246"/>
      <c r="BX156" s="2246"/>
      <c r="BY156" s="2246"/>
      <c r="BZ156" s="2246"/>
      <c r="CA156" s="2246"/>
      <c r="CB156" s="2246"/>
      <c r="CC156" s="2246"/>
      <c r="CD156" s="2246"/>
      <c r="CE156" s="2246"/>
      <c r="CF156" s="2246"/>
      <c r="CG156" s="2246"/>
      <c r="CH156" s="2246"/>
      <c r="CI156" s="2246"/>
      <c r="CK156" s="2559"/>
      <c r="CL156" s="2560"/>
      <c r="CM156" s="2560"/>
      <c r="CN156" s="2560"/>
      <c r="CO156" s="2560"/>
      <c r="CP156" s="2560"/>
      <c r="CQ156" s="2560"/>
      <c r="CR156" s="2560"/>
      <c r="CS156" s="2560"/>
      <c r="CT156" s="2560"/>
      <c r="CU156" s="2560"/>
      <c r="CV156" s="2560"/>
      <c r="CW156" s="2560"/>
      <c r="CX156" s="2560"/>
      <c r="CY156" s="2560"/>
      <c r="CZ156" s="2560"/>
      <c r="DA156" s="2747">
        <f>SUM(DA149:DA155)</f>
        <v>1329.075</v>
      </c>
      <c r="DB156" s="2562"/>
      <c r="DN156" s="86"/>
      <c r="DO156" s="86"/>
      <c r="DP156" s="86"/>
      <c r="DQ156" s="86"/>
      <c r="DR156" s="86"/>
      <c r="DS156" s="86"/>
      <c r="DT156" s="86"/>
      <c r="DU156" s="86"/>
    </row>
    <row r="157" spans="15:125">
      <c r="O157" s="2024"/>
      <c r="P157" s="2123" t="s">
        <v>550</v>
      </c>
      <c r="Q157" s="2039" t="s">
        <v>436</v>
      </c>
      <c r="R157" s="2038">
        <v>15</v>
      </c>
      <c r="S157" s="2039" t="s">
        <v>36</v>
      </c>
      <c r="T157" s="2040">
        <v>43019</v>
      </c>
      <c r="U157" s="2041">
        <v>1</v>
      </c>
      <c r="V157" s="2039" t="s">
        <v>35</v>
      </c>
      <c r="W157" s="2042">
        <v>370</v>
      </c>
      <c r="X157" s="2043"/>
      <c r="Y157" s="2044">
        <v>43019</v>
      </c>
      <c r="Z157" s="2040">
        <v>43019</v>
      </c>
      <c r="AA157" s="2039">
        <v>2418</v>
      </c>
      <c r="AB157" s="2041">
        <v>1000</v>
      </c>
      <c r="AC157" s="2041">
        <f t="shared" si="86"/>
        <v>0</v>
      </c>
      <c r="AD157" s="2045">
        <f t="shared" si="87"/>
        <v>370</v>
      </c>
      <c r="AE157" s="2042">
        <f t="shared" si="88"/>
        <v>18.5</v>
      </c>
      <c r="AF157" s="6054" t="s">
        <v>8</v>
      </c>
      <c r="AG157" s="6032"/>
      <c r="AH157" s="2029"/>
      <c r="AI157" s="2936"/>
      <c r="AJ157" s="4178"/>
      <c r="AK157" s="2081"/>
      <c r="AL157" s="4173"/>
      <c r="AM157" s="4173"/>
      <c r="AN157" s="4173"/>
      <c r="AO157" s="2081"/>
      <c r="AP157" s="4173"/>
      <c r="AQ157" s="4173"/>
      <c r="AR157" s="4601"/>
      <c r="AS157" s="4173"/>
      <c r="AT157" s="2081"/>
      <c r="AU157" s="2081"/>
      <c r="AV157" s="2081"/>
      <c r="AW157" s="2081"/>
      <c r="AX157" s="4173"/>
      <c r="AY157" s="3585"/>
      <c r="BA157" s="2769" t="s">
        <v>656</v>
      </c>
      <c r="BB157" s="2762" t="s">
        <v>99</v>
      </c>
      <c r="BC157" s="2321">
        <v>13</v>
      </c>
      <c r="BD157" s="2321" t="s">
        <v>101</v>
      </c>
      <c r="BE157" s="2322">
        <v>43126</v>
      </c>
      <c r="BF157" s="2321">
        <v>500</v>
      </c>
      <c r="BG157" s="2321" t="s">
        <v>96</v>
      </c>
      <c r="BH157" s="2323">
        <v>9.1300000000000008</v>
      </c>
      <c r="BI157" s="2321"/>
      <c r="BJ157" s="2324">
        <v>43220</v>
      </c>
      <c r="BK157" s="2322">
        <f>(BJ157)</f>
        <v>43220</v>
      </c>
      <c r="BL157" s="2321"/>
      <c r="BM157" s="2323">
        <v>500</v>
      </c>
      <c r="BN157" s="2325">
        <f>(BM157-BF157)</f>
        <v>0</v>
      </c>
      <c r="BO157" s="2326">
        <f>(BM157*BH157)</f>
        <v>4565</v>
      </c>
      <c r="BP157" s="2325">
        <f>(BO157*0.05)</f>
        <v>228.25</v>
      </c>
      <c r="BQ157" s="2273"/>
      <c r="BR157" s="2246"/>
      <c r="BS157" s="2246"/>
      <c r="BT157" s="2246"/>
      <c r="BU157" s="2246"/>
      <c r="BV157" s="2246"/>
      <c r="BW157" s="2246"/>
      <c r="BX157" s="2246"/>
      <c r="BY157" s="2246"/>
      <c r="BZ157" s="2246"/>
      <c r="CA157" s="2246"/>
      <c r="CB157" s="2246"/>
      <c r="CC157" s="2246"/>
      <c r="CD157" s="2246"/>
      <c r="CE157" s="2246"/>
      <c r="CF157" s="2246"/>
      <c r="CG157" s="2246"/>
      <c r="CH157" s="2246"/>
      <c r="CI157" s="2246"/>
      <c r="DN157" s="86"/>
      <c r="DO157" s="86"/>
      <c r="DP157" s="86"/>
      <c r="DQ157" s="86"/>
      <c r="DR157" s="86"/>
      <c r="DS157" s="86"/>
      <c r="DT157" s="86"/>
      <c r="DU157" s="86"/>
    </row>
    <row r="158" spans="15:125" ht="24" thickBot="1">
      <c r="O158" s="2024"/>
      <c r="P158" s="2143" t="s">
        <v>493</v>
      </c>
      <c r="Q158" s="2039" t="s">
        <v>436</v>
      </c>
      <c r="R158" s="2076">
        <v>14</v>
      </c>
      <c r="S158" s="2052" t="s">
        <v>78</v>
      </c>
      <c r="T158" s="2057">
        <v>43025</v>
      </c>
      <c r="U158" s="2055">
        <v>20</v>
      </c>
      <c r="V158" s="2052" t="s">
        <v>35</v>
      </c>
      <c r="W158" s="2058">
        <v>260</v>
      </c>
      <c r="X158" s="2077">
        <v>1010505</v>
      </c>
      <c r="Y158" s="2078">
        <v>43031</v>
      </c>
      <c r="Z158" s="2057">
        <v>43028</v>
      </c>
      <c r="AA158" s="2052">
        <v>9783</v>
      </c>
      <c r="AB158" s="2055">
        <v>20000</v>
      </c>
      <c r="AC158" s="2055">
        <f>(AB158-U158*1000)</f>
        <v>0</v>
      </c>
      <c r="AD158" s="2056">
        <f>(AB158*W158/1000)</f>
        <v>5200</v>
      </c>
      <c r="AE158" s="2058">
        <f t="shared" si="88"/>
        <v>260</v>
      </c>
      <c r="AF158" s="2059" t="s">
        <v>8</v>
      </c>
      <c r="AG158" s="2029"/>
      <c r="AH158" s="2029"/>
      <c r="AI158" s="2937"/>
      <c r="AJ158" s="4180"/>
      <c r="AK158" s="4182"/>
      <c r="AL158" s="4183"/>
      <c r="AM158" s="4182"/>
      <c r="AN158" s="4183"/>
      <c r="AO158" s="4182"/>
      <c r="AP158" s="4183"/>
      <c r="AQ158" s="4182"/>
      <c r="AR158" s="4602"/>
      <c r="AS158" s="4182"/>
      <c r="AT158" s="4182"/>
      <c r="AU158" s="4182"/>
      <c r="AV158" s="4182"/>
      <c r="AW158" s="4182"/>
      <c r="AX158" s="4182"/>
      <c r="AY158" s="4184"/>
      <c r="BA158" s="2349"/>
      <c r="BB158" s="2313"/>
      <c r="BC158" s="2313"/>
      <c r="BD158" s="2313"/>
      <c r="BE158" s="2313"/>
      <c r="BF158" s="2313"/>
      <c r="BG158" s="2313"/>
      <c r="BH158" s="2313"/>
      <c r="BI158" s="2313"/>
      <c r="BJ158" s="2313"/>
      <c r="BK158" s="2313"/>
      <c r="BL158" s="2313"/>
      <c r="BM158" s="2313"/>
      <c r="BN158" s="2313"/>
      <c r="BO158" s="2313"/>
      <c r="BP158" s="2313"/>
      <c r="BQ158" s="3080"/>
      <c r="BR158" s="2246"/>
      <c r="BS158" s="2246"/>
      <c r="BT158" s="2387" t="s">
        <v>1120</v>
      </c>
      <c r="BU158" s="3999" t="s">
        <v>1121</v>
      </c>
      <c r="BV158" s="2246"/>
      <c r="BW158" s="2246"/>
      <c r="BX158" s="2361"/>
      <c r="BY158" s="2246"/>
      <c r="BZ158" s="2246"/>
      <c r="CA158" s="2246"/>
      <c r="CB158" s="2246"/>
      <c r="CC158" s="2246"/>
      <c r="CD158" s="2246"/>
      <c r="CE158" s="2246"/>
      <c r="CF158" s="2246"/>
      <c r="CG158" s="2246"/>
      <c r="CH158" s="2246"/>
      <c r="CI158" s="2246"/>
      <c r="CK158" s="2488" t="s">
        <v>797</v>
      </c>
      <c r="CL158" s="2248"/>
      <c r="CM158" s="2248"/>
      <c r="CN158" s="2248"/>
      <c r="CO158" s="2248"/>
      <c r="CP158" s="2248"/>
      <c r="CQ158" s="2248"/>
      <c r="CR158" s="2248"/>
      <c r="CS158" s="2248"/>
      <c r="CT158" s="2248"/>
      <c r="CU158" s="2248"/>
      <c r="CV158" s="2248"/>
      <c r="CW158" s="2248"/>
      <c r="CX158" s="2248"/>
      <c r="CY158" s="2248"/>
      <c r="CZ158" s="2248"/>
      <c r="DA158" s="2248"/>
      <c r="DB158" s="2248"/>
      <c r="DN158" s="86"/>
      <c r="DO158" s="86"/>
      <c r="DP158" s="86"/>
      <c r="DQ158" s="86"/>
      <c r="DR158" s="86"/>
      <c r="DS158" s="86"/>
      <c r="DT158" s="86"/>
      <c r="DU158" s="86"/>
    </row>
    <row r="159" spans="15:125" ht="15" thickBot="1">
      <c r="O159" s="2024"/>
      <c r="P159" s="2143" t="s">
        <v>493</v>
      </c>
      <c r="Q159" s="2039" t="s">
        <v>495</v>
      </c>
      <c r="R159" s="2038">
        <v>15</v>
      </c>
      <c r="S159" s="2039" t="s">
        <v>78</v>
      </c>
      <c r="T159" s="2040">
        <v>43025</v>
      </c>
      <c r="U159" s="2041">
        <v>35</v>
      </c>
      <c r="V159" s="2039" t="s">
        <v>35</v>
      </c>
      <c r="W159" s="2042">
        <v>400</v>
      </c>
      <c r="X159" s="2039">
        <v>1010506</v>
      </c>
      <c r="Y159" s="2044">
        <v>43031</v>
      </c>
      <c r="Z159" s="2040">
        <v>43028</v>
      </c>
      <c r="AA159" s="2039">
        <v>9783</v>
      </c>
      <c r="AB159" s="2041">
        <v>35000</v>
      </c>
      <c r="AC159" s="2041">
        <f>(AB159-U159*1000)</f>
        <v>0</v>
      </c>
      <c r="AD159" s="2045">
        <f>(AB159*W159/1000)</f>
        <v>14000</v>
      </c>
      <c r="AE159" s="2042">
        <f t="shared" si="88"/>
        <v>700</v>
      </c>
      <c r="AF159" s="2059" t="s">
        <v>8</v>
      </c>
      <c r="AG159" s="2029"/>
      <c r="AH159" s="2029"/>
      <c r="AI159" s="2837"/>
      <c r="AJ159" s="2994"/>
      <c r="AK159" s="2809"/>
      <c r="AL159" s="2071"/>
      <c r="AM159" s="2072"/>
      <c r="AN159" s="2071"/>
      <c r="AO159" s="2039"/>
      <c r="AP159" s="2073"/>
      <c r="AQ159" s="2071"/>
      <c r="AR159" s="4599"/>
      <c r="AS159" s="2072"/>
      <c r="AT159" s="2071"/>
      <c r="AU159" s="2041"/>
      <c r="AV159" s="2041"/>
      <c r="AW159" s="2045"/>
      <c r="AX159" s="2042"/>
      <c r="AY159" s="2204"/>
      <c r="BA159" s="2314"/>
      <c r="BB159" s="2315"/>
      <c r="BC159" s="2315"/>
      <c r="BD159" s="2315"/>
      <c r="BE159" s="2315"/>
      <c r="BF159" s="2315"/>
      <c r="BG159" s="2315"/>
      <c r="BH159" s="2315"/>
      <c r="BI159" s="2315"/>
      <c r="BJ159" s="2315"/>
      <c r="BK159" s="2315"/>
      <c r="BL159" s="2315"/>
      <c r="BM159" s="2315"/>
      <c r="BN159" s="2315"/>
      <c r="BO159" s="2686">
        <f>SUM(BO157:BO158)</f>
        <v>4565</v>
      </c>
      <c r="BP159" s="2686">
        <f>SUM(BP157:BP158)</f>
        <v>228.25</v>
      </c>
      <c r="BQ159" s="3081"/>
      <c r="BR159" s="2246"/>
      <c r="BS159" s="3034"/>
      <c r="BT159" s="3028"/>
      <c r="BU159" s="2363"/>
      <c r="BV159" s="2364" t="s">
        <v>14</v>
      </c>
      <c r="BW159" s="2364" t="s">
        <v>12</v>
      </c>
      <c r="BX159" s="2364"/>
      <c r="BY159" s="2365"/>
      <c r="BZ159" s="2364" t="s">
        <v>15</v>
      </c>
      <c r="CA159" s="2364" t="s">
        <v>16</v>
      </c>
      <c r="CB159" s="2364" t="s">
        <v>12</v>
      </c>
      <c r="CC159" s="2364" t="s">
        <v>12</v>
      </c>
      <c r="CD159" s="2365"/>
      <c r="CE159" s="2365"/>
      <c r="CF159" s="2365"/>
      <c r="CG159" s="2365"/>
      <c r="CH159" s="2364" t="s">
        <v>17</v>
      </c>
      <c r="CI159" s="2366"/>
      <c r="CK159" s="2490"/>
      <c r="CL159" s="2491"/>
      <c r="CM159" s="2491"/>
      <c r="CN159" s="2492" t="s">
        <v>14</v>
      </c>
      <c r="CO159" s="2492" t="s">
        <v>12</v>
      </c>
      <c r="CP159" s="2492"/>
      <c r="CQ159" s="2491"/>
      <c r="CR159" s="2492" t="s">
        <v>15</v>
      </c>
      <c r="CS159" s="2492" t="s">
        <v>16</v>
      </c>
      <c r="CT159" s="2492" t="s">
        <v>12</v>
      </c>
      <c r="CU159" s="2492" t="s">
        <v>12</v>
      </c>
      <c r="CV159" s="2491"/>
      <c r="CW159" s="2491"/>
      <c r="CX159" s="2491"/>
      <c r="CY159" s="2491"/>
      <c r="CZ159" s="2492" t="s">
        <v>12</v>
      </c>
      <c r="DA159" s="2492" t="s">
        <v>17</v>
      </c>
      <c r="DB159" s="2493"/>
      <c r="DN159" s="86"/>
      <c r="DO159" s="86"/>
      <c r="DP159" s="86"/>
      <c r="DQ159" s="86"/>
      <c r="DR159" s="86"/>
      <c r="DS159" s="86"/>
      <c r="DT159" s="86"/>
      <c r="DU159" s="86"/>
    </row>
    <row r="160" spans="15:125">
      <c r="O160" s="2024"/>
      <c r="P160" s="2812" t="s">
        <v>550</v>
      </c>
      <c r="Q160" s="2039" t="s">
        <v>436</v>
      </c>
      <c r="R160" s="2788">
        <v>16</v>
      </c>
      <c r="S160" s="2188" t="s">
        <v>36</v>
      </c>
      <c r="T160" s="2193" t="s">
        <v>78</v>
      </c>
      <c r="U160" s="2191">
        <v>1</v>
      </c>
      <c r="V160" s="2188" t="s">
        <v>35</v>
      </c>
      <c r="W160" s="2194">
        <v>370</v>
      </c>
      <c r="X160" s="2789"/>
      <c r="Y160" s="2790">
        <v>43032</v>
      </c>
      <c r="Z160" s="2193">
        <v>43032</v>
      </c>
      <c r="AA160" s="2188">
        <v>2453</v>
      </c>
      <c r="AB160" s="2191">
        <v>1000</v>
      </c>
      <c r="AC160" s="2191">
        <f>(AB160-U160*1000)</f>
        <v>0</v>
      </c>
      <c r="AD160" s="2192">
        <f>(AB160*W160/1000)</f>
        <v>370</v>
      </c>
      <c r="AE160" s="2194">
        <f t="shared" si="88"/>
        <v>18.5</v>
      </c>
      <c r="AF160" s="2059" t="s">
        <v>8</v>
      </c>
      <c r="AG160" s="2029"/>
      <c r="AH160" s="2029"/>
      <c r="AI160" s="2837"/>
      <c r="AJ160" s="2994"/>
      <c r="AK160" s="2809"/>
      <c r="AL160" s="2071"/>
      <c r="AM160" s="2072"/>
      <c r="AN160" s="2071"/>
      <c r="AO160" s="2039"/>
      <c r="AP160" s="2073"/>
      <c r="AQ160" s="2071"/>
      <c r="AR160" s="4599"/>
      <c r="AS160" s="2072"/>
      <c r="AT160" s="2071"/>
      <c r="AU160" s="2041"/>
      <c r="AV160" s="2041"/>
      <c r="AW160" s="2045"/>
      <c r="AX160" s="2042"/>
      <c r="AY160" s="4327"/>
      <c r="BA160" s="2246"/>
      <c r="BB160" s="2246"/>
      <c r="BC160" s="2246"/>
      <c r="BD160" s="2246"/>
      <c r="BE160" s="2246"/>
      <c r="BF160" s="2246"/>
      <c r="BG160" s="2246"/>
      <c r="BH160" s="2246"/>
      <c r="BI160" s="2246"/>
      <c r="BJ160" s="2246"/>
      <c r="BK160" s="2246"/>
      <c r="BL160" s="2246"/>
      <c r="BM160" s="2246"/>
      <c r="BN160" s="2246"/>
      <c r="BO160" s="2246"/>
      <c r="BP160" s="2246"/>
      <c r="BQ160" s="2246"/>
      <c r="BR160" s="2246"/>
      <c r="BS160" s="2349"/>
      <c r="BT160" s="3029" t="s">
        <v>4</v>
      </c>
      <c r="BU160" s="2368" t="s">
        <v>18</v>
      </c>
      <c r="BV160" s="2256" t="s">
        <v>19</v>
      </c>
      <c r="BW160" s="2256" t="s">
        <v>19</v>
      </c>
      <c r="BX160" s="2256" t="s">
        <v>20</v>
      </c>
      <c r="BY160" s="2256" t="s">
        <v>21</v>
      </c>
      <c r="BZ160" s="2256" t="s">
        <v>22</v>
      </c>
      <c r="CA160" s="2256" t="s">
        <v>19</v>
      </c>
      <c r="CB160" s="2256" t="s">
        <v>23</v>
      </c>
      <c r="CC160" s="2256" t="s">
        <v>23</v>
      </c>
      <c r="CD160" s="2256" t="s">
        <v>24</v>
      </c>
      <c r="CE160" s="2256" t="s">
        <v>20</v>
      </c>
      <c r="CF160" s="2256" t="s">
        <v>25</v>
      </c>
      <c r="CG160" s="2256" t="s">
        <v>0</v>
      </c>
      <c r="CH160" s="2256" t="s">
        <v>11</v>
      </c>
      <c r="CI160" s="2369" t="s">
        <v>26</v>
      </c>
      <c r="CK160" s="2499" t="s">
        <v>3</v>
      </c>
      <c r="CL160" s="2500" t="s">
        <v>4</v>
      </c>
      <c r="CM160" s="2501" t="s">
        <v>18</v>
      </c>
      <c r="CN160" s="2501" t="s">
        <v>19</v>
      </c>
      <c r="CO160" s="2501" t="s">
        <v>19</v>
      </c>
      <c r="CP160" s="2501" t="s">
        <v>20</v>
      </c>
      <c r="CQ160" s="2501" t="s">
        <v>21</v>
      </c>
      <c r="CR160" s="2501" t="s">
        <v>22</v>
      </c>
      <c r="CS160" s="2501" t="s">
        <v>19</v>
      </c>
      <c r="CT160" s="2501" t="s">
        <v>23</v>
      </c>
      <c r="CU160" s="2501" t="s">
        <v>23</v>
      </c>
      <c r="CV160" s="2501" t="s">
        <v>24</v>
      </c>
      <c r="CW160" s="2501" t="s">
        <v>20</v>
      </c>
      <c r="CX160" s="2501" t="s">
        <v>25</v>
      </c>
      <c r="CY160" s="2501" t="s">
        <v>0</v>
      </c>
      <c r="CZ160" s="2501" t="s">
        <v>11</v>
      </c>
      <c r="DA160" s="2501" t="s">
        <v>11</v>
      </c>
      <c r="DB160" s="2501" t="s">
        <v>26</v>
      </c>
      <c r="DN160" s="86"/>
      <c r="DO160" s="86"/>
      <c r="DP160" s="86"/>
      <c r="DQ160" s="86"/>
      <c r="DR160" s="86"/>
      <c r="DS160" s="86"/>
      <c r="DT160" s="86"/>
      <c r="DU160" s="86"/>
    </row>
    <row r="161" spans="15:125" ht="16.95" customHeight="1" thickBot="1">
      <c r="O161" s="2024"/>
      <c r="P161" s="2811"/>
      <c r="Q161" s="2091"/>
      <c r="R161" s="2091"/>
      <c r="S161" s="2091"/>
      <c r="T161" s="2091"/>
      <c r="U161" s="2091"/>
      <c r="V161" s="2091"/>
      <c r="W161" s="2091"/>
      <c r="X161" s="2091"/>
      <c r="Y161" s="2873"/>
      <c r="Z161" s="2091"/>
      <c r="AA161" s="2091"/>
      <c r="AB161" s="2091"/>
      <c r="AC161" s="2091"/>
      <c r="AD161" s="2091"/>
      <c r="AE161" s="2091"/>
      <c r="AF161" s="3584"/>
      <c r="AG161" s="3227"/>
      <c r="AH161" s="2029"/>
      <c r="AI161" s="2944"/>
      <c r="AJ161" s="4323"/>
      <c r="AK161" s="2210"/>
      <c r="AL161" s="2210"/>
      <c r="AM161" s="2210"/>
      <c r="AN161" s="2210"/>
      <c r="AO161" s="2210"/>
      <c r="AP161" s="2210"/>
      <c r="AQ161" s="4324"/>
      <c r="AR161" s="4324"/>
      <c r="AS161" s="4325"/>
      <c r="AT161" s="4324"/>
      <c r="AU161" s="4324"/>
      <c r="AV161" s="4324"/>
      <c r="AW161" s="4326"/>
      <c r="AX161" s="4324"/>
      <c r="AY161" s="3283" t="s">
        <v>816</v>
      </c>
      <c r="BA161" s="2250" t="s">
        <v>681</v>
      </c>
      <c r="BB161" s="2246"/>
      <c r="BC161" s="2246"/>
      <c r="BD161" s="2246"/>
      <c r="BE161" s="2246"/>
      <c r="BF161" s="2246"/>
      <c r="BG161" s="2246"/>
      <c r="BH161" s="2246"/>
      <c r="BI161" s="2246"/>
      <c r="BJ161" s="2246"/>
      <c r="BK161" s="2246"/>
      <c r="BL161" s="2246"/>
      <c r="BM161" s="2246"/>
      <c r="BN161" s="2246"/>
      <c r="BO161" s="2246"/>
      <c r="BP161" s="2246"/>
      <c r="BQ161" s="3082"/>
      <c r="BR161" s="2246"/>
      <c r="BS161" s="3035"/>
      <c r="BT161" s="3998"/>
      <c r="BU161" s="4025"/>
      <c r="BV161" s="4026" t="s">
        <v>3</v>
      </c>
      <c r="BW161" s="4026" t="s">
        <v>18</v>
      </c>
      <c r="BX161" s="4026"/>
      <c r="BY161" s="2259"/>
      <c r="BZ161" s="4026" t="s">
        <v>21</v>
      </c>
      <c r="CA161" s="4026" t="s">
        <v>3</v>
      </c>
      <c r="CB161" s="4026" t="s">
        <v>27</v>
      </c>
      <c r="CC161" s="4026" t="s">
        <v>28</v>
      </c>
      <c r="CD161" s="2259"/>
      <c r="CE161" s="2259"/>
      <c r="CF161" s="2259"/>
      <c r="CG161" s="2259"/>
      <c r="CH161" s="4026" t="s">
        <v>30</v>
      </c>
      <c r="CI161" s="4027"/>
      <c r="CK161" s="2619"/>
      <c r="CL161" s="2506"/>
      <c r="CM161" s="2506"/>
      <c r="CN161" s="2507" t="s">
        <v>3</v>
      </c>
      <c r="CO161" s="2507" t="s">
        <v>18</v>
      </c>
      <c r="CP161" s="2507"/>
      <c r="CQ161" s="2506"/>
      <c r="CR161" s="2507" t="s">
        <v>21</v>
      </c>
      <c r="CS161" s="2507" t="s">
        <v>3</v>
      </c>
      <c r="CT161" s="2507" t="s">
        <v>27</v>
      </c>
      <c r="CU161" s="2507" t="s">
        <v>28</v>
      </c>
      <c r="CV161" s="2506"/>
      <c r="CW161" s="2506"/>
      <c r="CX161" s="2506"/>
      <c r="CY161" s="2506"/>
      <c r="CZ161" s="2507" t="s">
        <v>33</v>
      </c>
      <c r="DA161" s="2507" t="s">
        <v>30</v>
      </c>
      <c r="DB161" s="2500"/>
      <c r="DN161" s="86"/>
      <c r="DO161" s="86"/>
      <c r="DP161" s="86"/>
      <c r="DQ161" s="86"/>
      <c r="DR161" s="86"/>
      <c r="DS161" s="86"/>
      <c r="DT161" s="86"/>
      <c r="DU161" s="86"/>
    </row>
    <row r="162" spans="15:125" ht="15" thickBot="1">
      <c r="O162" s="2024"/>
      <c r="P162" s="2082"/>
      <c r="Q162" s="2083"/>
      <c r="R162" s="2083"/>
      <c r="S162" s="2083"/>
      <c r="T162" s="2083"/>
      <c r="U162" s="2084"/>
      <c r="V162" s="2085"/>
      <c r="W162" s="2085"/>
      <c r="X162" s="2085"/>
      <c r="Y162" s="2089"/>
      <c r="Z162" s="2085"/>
      <c r="AA162" s="2086"/>
      <c r="AB162" s="2087"/>
      <c r="AC162" s="2085"/>
      <c r="AD162" s="2088">
        <f>SUM(AD148:AD161)</f>
        <v>166020</v>
      </c>
      <c r="AE162" s="2088">
        <f>(AD162*0.05)</f>
        <v>8301</v>
      </c>
      <c r="AF162" s="2090"/>
      <c r="AG162" s="3220"/>
      <c r="AH162" s="3219"/>
      <c r="AI162" s="2024"/>
      <c r="AJ162" s="2024"/>
      <c r="AK162" s="2024"/>
      <c r="AL162" s="2024"/>
      <c r="AM162" s="2024"/>
      <c r="AN162" s="2024"/>
      <c r="AO162" s="2024"/>
      <c r="AP162" s="2024"/>
      <c r="AQ162" s="2024"/>
      <c r="AR162" s="2024"/>
      <c r="AS162" s="2024"/>
      <c r="AT162" s="2024"/>
      <c r="AU162" s="2024"/>
      <c r="AV162" s="2024"/>
      <c r="AW162" s="2024"/>
      <c r="AX162" s="2024"/>
      <c r="AY162" s="2024"/>
      <c r="BA162" s="2251"/>
      <c r="BB162" s="2252"/>
      <c r="BC162" s="2252"/>
      <c r="BD162" s="2253" t="s">
        <v>14</v>
      </c>
      <c r="BE162" s="2253" t="s">
        <v>12</v>
      </c>
      <c r="BF162" s="2253"/>
      <c r="BG162" s="2252"/>
      <c r="BH162" s="2253" t="s">
        <v>15</v>
      </c>
      <c r="BI162" s="2253" t="s">
        <v>16</v>
      </c>
      <c r="BJ162" s="2253" t="s">
        <v>12</v>
      </c>
      <c r="BK162" s="2253" t="s">
        <v>12</v>
      </c>
      <c r="BL162" s="2252"/>
      <c r="BM162" s="2252"/>
      <c r="BN162" s="2252"/>
      <c r="BO162" s="2252"/>
      <c r="BP162" s="2253" t="s">
        <v>17</v>
      </c>
      <c r="BQ162" s="2254"/>
      <c r="BR162" s="2246"/>
      <c r="BS162" s="3036"/>
      <c r="BT162" s="2334" t="s">
        <v>1122</v>
      </c>
      <c r="BU162" s="2264">
        <v>1</v>
      </c>
      <c r="BV162" s="2264" t="s">
        <v>1108</v>
      </c>
      <c r="BW162" s="2265">
        <v>43958</v>
      </c>
      <c r="BX162" s="3955">
        <v>2400</v>
      </c>
      <c r="BY162" s="2266" t="s">
        <v>96</v>
      </c>
      <c r="BZ162" s="2264">
        <v>9.92</v>
      </c>
      <c r="CA162" s="3956"/>
      <c r="CB162" s="3956">
        <v>43972</v>
      </c>
      <c r="CC162" s="2265">
        <v>43972</v>
      </c>
      <c r="CD162" s="2264">
        <v>58461</v>
      </c>
      <c r="CE162" s="2271">
        <v>2401.09</v>
      </c>
      <c r="CF162" s="2271">
        <f t="shared" ref="CF162:CF167" si="90">(CE162-BX162)</f>
        <v>1.0900000000001455</v>
      </c>
      <c r="CG162" s="2271">
        <f t="shared" ref="CG162:CG167" si="91">(CE162*BZ162)</f>
        <v>23818.8128</v>
      </c>
      <c r="CH162" s="2271">
        <f t="shared" ref="CH162:CH167" si="92">(CG162*0.035)</f>
        <v>833.65844800000002</v>
      </c>
      <c r="CI162" s="3968"/>
      <c r="CK162" s="2610"/>
      <c r="CL162" s="2579"/>
      <c r="CM162" s="2538"/>
      <c r="CN162" s="2538"/>
      <c r="CO162" s="2551"/>
      <c r="CP162" s="2538"/>
      <c r="CQ162" s="2538"/>
      <c r="CR162" s="2552"/>
      <c r="CS162" s="3090"/>
      <c r="CT162" s="3091"/>
      <c r="CU162" s="2551"/>
      <c r="CV162" s="2538"/>
      <c r="CW162" s="2589"/>
      <c r="CX162" s="2589"/>
      <c r="CY162" s="2555"/>
      <c r="CZ162" s="2582"/>
      <c r="DA162" s="2554"/>
      <c r="DB162" s="2516"/>
      <c r="DN162" s="86"/>
      <c r="DO162" s="86"/>
      <c r="DP162" s="86"/>
      <c r="DQ162" s="86"/>
      <c r="DR162" s="86"/>
      <c r="DS162" s="86"/>
      <c r="DT162" s="86"/>
      <c r="DU162" s="86"/>
    </row>
    <row r="163" spans="15:125" ht="24" thickBot="1">
      <c r="O163" s="2024"/>
      <c r="P163" s="2024"/>
      <c r="Q163" s="2024"/>
      <c r="R163" s="2024"/>
      <c r="S163" s="2024"/>
      <c r="T163" s="2024"/>
      <c r="U163" s="2024"/>
      <c r="V163" s="2024"/>
      <c r="W163" s="2024"/>
      <c r="X163" s="2024"/>
      <c r="Y163" s="3602"/>
      <c r="Z163" s="2024"/>
      <c r="AA163" s="2024"/>
      <c r="AB163" s="2024"/>
      <c r="AC163" s="2024"/>
      <c r="AD163" s="2024"/>
      <c r="AE163" s="2024"/>
      <c r="AF163" s="3227"/>
      <c r="AG163" s="3227"/>
      <c r="AH163" s="3219"/>
      <c r="AI163" s="2029"/>
      <c r="AJ163" s="2231" t="s">
        <v>1260</v>
      </c>
      <c r="AK163" s="2024" t="s">
        <v>1330</v>
      </c>
      <c r="AL163" s="2024"/>
      <c r="AM163" s="2154"/>
      <c r="AN163" s="2024"/>
      <c r="AO163" s="2024"/>
      <c r="AP163" s="2024"/>
      <c r="AQ163" s="2024"/>
      <c r="AR163" s="2024"/>
      <c r="AS163" s="2024"/>
      <c r="AT163" s="2024"/>
      <c r="AU163" s="2024"/>
      <c r="AV163" s="2154"/>
      <c r="AW163" s="2024"/>
      <c r="AX163" s="2024"/>
      <c r="AY163" s="2024"/>
      <c r="BA163" s="2255" t="s">
        <v>3</v>
      </c>
      <c r="BB163" s="2256" t="s">
        <v>4</v>
      </c>
      <c r="BC163" s="2257" t="s">
        <v>18</v>
      </c>
      <c r="BD163" s="2257" t="s">
        <v>19</v>
      </c>
      <c r="BE163" s="2257" t="s">
        <v>19</v>
      </c>
      <c r="BF163" s="2257" t="s">
        <v>20</v>
      </c>
      <c r="BG163" s="2257" t="s">
        <v>21</v>
      </c>
      <c r="BH163" s="2257" t="s">
        <v>22</v>
      </c>
      <c r="BI163" s="2257" t="s">
        <v>19</v>
      </c>
      <c r="BJ163" s="2257" t="s">
        <v>23</v>
      </c>
      <c r="BK163" s="2257" t="s">
        <v>23</v>
      </c>
      <c r="BL163" s="2257" t="s">
        <v>24</v>
      </c>
      <c r="BM163" s="2257" t="s">
        <v>20</v>
      </c>
      <c r="BN163" s="2257" t="s">
        <v>25</v>
      </c>
      <c r="BO163" s="2257" t="s">
        <v>0</v>
      </c>
      <c r="BP163" s="2257" t="s">
        <v>11</v>
      </c>
      <c r="BQ163" s="2257" t="s">
        <v>26</v>
      </c>
      <c r="BR163" s="2246"/>
      <c r="BS163" s="2385"/>
      <c r="BT163" s="3032" t="s">
        <v>1122</v>
      </c>
      <c r="BU163" s="2276">
        <v>2</v>
      </c>
      <c r="BV163" s="2276" t="s">
        <v>36</v>
      </c>
      <c r="BW163" s="2277">
        <v>44067</v>
      </c>
      <c r="BX163" s="3250">
        <v>6000</v>
      </c>
      <c r="BY163" s="2285" t="s">
        <v>96</v>
      </c>
      <c r="BZ163" s="2276">
        <v>11.99</v>
      </c>
      <c r="CA163" s="4049"/>
      <c r="CB163" s="4049">
        <v>44104</v>
      </c>
      <c r="CC163" s="2277">
        <v>44105</v>
      </c>
      <c r="CD163" s="2276">
        <v>59847</v>
      </c>
      <c r="CE163" s="2281">
        <v>3003.57</v>
      </c>
      <c r="CF163" s="2281">
        <f t="shared" si="90"/>
        <v>-2996.43</v>
      </c>
      <c r="CG163" s="2281">
        <f t="shared" si="91"/>
        <v>36012.804300000003</v>
      </c>
      <c r="CH163" s="2348">
        <f t="shared" si="92"/>
        <v>1260.4481505000003</v>
      </c>
      <c r="CI163" s="4029"/>
      <c r="CK163" s="2526"/>
      <c r="CL163" s="2529"/>
      <c r="CM163" s="2528"/>
      <c r="CN163" s="2528"/>
      <c r="CO163" s="2535"/>
      <c r="CP163" s="2528"/>
      <c r="CQ163" s="2528"/>
      <c r="CR163" s="3087"/>
      <c r="CS163" s="2528"/>
      <c r="CT163" s="2533"/>
      <c r="CU163" s="2535"/>
      <c r="CV163" s="2528"/>
      <c r="CW163" s="3087"/>
      <c r="CX163" s="2532"/>
      <c r="CY163" s="2534"/>
      <c r="CZ163" s="2535"/>
      <c r="DA163" s="2532"/>
      <c r="DB163" s="2523"/>
      <c r="DN163" s="86"/>
      <c r="DO163" s="86"/>
      <c r="DP163" s="86"/>
      <c r="DQ163" s="86"/>
      <c r="DR163" s="86"/>
      <c r="DS163" s="86"/>
      <c r="DT163" s="86"/>
      <c r="DU163" s="86"/>
    </row>
    <row r="164" spans="15:125" ht="18.600000000000001" thickBot="1">
      <c r="O164" s="2024"/>
      <c r="P164" s="2028" t="s">
        <v>570</v>
      </c>
      <c r="Q164" s="2024"/>
      <c r="R164" s="2024"/>
      <c r="S164" s="2024"/>
      <c r="T164" s="2024"/>
      <c r="U164" s="2024"/>
      <c r="V164" s="2024"/>
      <c r="W164" s="2024"/>
      <c r="X164" s="2024"/>
      <c r="Y164" s="3602"/>
      <c r="Z164" s="2024"/>
      <c r="AA164" s="2024"/>
      <c r="AB164" s="2024"/>
      <c r="AC164" s="2024"/>
      <c r="AD164" s="2024"/>
      <c r="AE164" s="2024"/>
      <c r="AF164" s="2029"/>
      <c r="AG164" s="2029"/>
      <c r="AH164" s="3219"/>
      <c r="AI164" s="2949"/>
      <c r="AJ164" s="2911"/>
      <c r="AK164" s="2131"/>
      <c r="AL164" s="2132" t="s">
        <v>14</v>
      </c>
      <c r="AM164" s="2132" t="s">
        <v>12</v>
      </c>
      <c r="AN164" s="2132"/>
      <c r="AO164" s="2133"/>
      <c r="AP164" s="2132" t="s">
        <v>15</v>
      </c>
      <c r="AQ164" s="2132" t="s">
        <v>16</v>
      </c>
      <c r="AR164" s="2132" t="s">
        <v>12</v>
      </c>
      <c r="AS164" s="2132" t="s">
        <v>12</v>
      </c>
      <c r="AT164" s="2133"/>
      <c r="AU164" s="2133"/>
      <c r="AV164" s="2133"/>
      <c r="AW164" s="2133"/>
      <c r="AX164" s="2132" t="s">
        <v>17</v>
      </c>
      <c r="AY164" s="2134"/>
      <c r="BA164" s="2258"/>
      <c r="BB164" s="2259"/>
      <c r="BC164" s="2259"/>
      <c r="BD164" s="2260" t="s">
        <v>3</v>
      </c>
      <c r="BE164" s="2260" t="s">
        <v>18</v>
      </c>
      <c r="BF164" s="2260"/>
      <c r="BG164" s="2259"/>
      <c r="BH164" s="2260" t="s">
        <v>21</v>
      </c>
      <c r="BI164" s="2260" t="s">
        <v>3</v>
      </c>
      <c r="BJ164" s="2260" t="s">
        <v>27</v>
      </c>
      <c r="BK164" s="2260" t="s">
        <v>28</v>
      </c>
      <c r="BL164" s="2259"/>
      <c r="BM164" s="2259"/>
      <c r="BN164" s="2259"/>
      <c r="BO164" s="2259"/>
      <c r="BP164" s="2260" t="s">
        <v>30</v>
      </c>
      <c r="BQ164" s="2256"/>
      <c r="BR164" s="2246"/>
      <c r="BS164" s="3431"/>
      <c r="BT164" s="3032" t="s">
        <v>1122</v>
      </c>
      <c r="BU164" s="2276">
        <v>2</v>
      </c>
      <c r="BV164" s="2276" t="s">
        <v>36</v>
      </c>
      <c r="BW164" s="2277">
        <v>44067</v>
      </c>
      <c r="BX164" s="3250">
        <v>2996.43</v>
      </c>
      <c r="BY164" s="2285" t="s">
        <v>96</v>
      </c>
      <c r="BZ164" s="2276">
        <v>15.29</v>
      </c>
      <c r="CA164" s="4049"/>
      <c r="CB164" s="4049">
        <v>44104</v>
      </c>
      <c r="CC164" s="2277">
        <v>44130</v>
      </c>
      <c r="CD164" s="2276">
        <v>60088</v>
      </c>
      <c r="CE164" s="2281">
        <v>3024.69</v>
      </c>
      <c r="CF164" s="2281">
        <f t="shared" si="90"/>
        <v>28.260000000000218</v>
      </c>
      <c r="CG164" s="2281">
        <f t="shared" si="91"/>
        <v>46247.5101</v>
      </c>
      <c r="CH164" s="2348">
        <f t="shared" si="92"/>
        <v>1618.6628535000002</v>
      </c>
      <c r="CI164" s="2431"/>
      <c r="CK164" s="2526"/>
      <c r="CL164" s="2529"/>
      <c r="CM164" s="2528"/>
      <c r="CN164" s="2529"/>
      <c r="CO164" s="2530"/>
      <c r="CP164" s="2531"/>
      <c r="CQ164" s="2529"/>
      <c r="CR164" s="2532"/>
      <c r="CS164" s="2528"/>
      <c r="CT164" s="2533"/>
      <c r="CU164" s="2530"/>
      <c r="CV164" s="2528"/>
      <c r="CW164" s="2532"/>
      <c r="CX164" s="2532"/>
      <c r="CY164" s="2534"/>
      <c r="CZ164" s="2535"/>
      <c r="DA164" s="2532"/>
      <c r="DB164" s="2523"/>
      <c r="DN164" s="86"/>
      <c r="DO164" s="86"/>
      <c r="DP164" s="86"/>
      <c r="DQ164" s="86"/>
      <c r="DR164" s="86"/>
      <c r="DS164" s="86"/>
      <c r="DT164" s="86"/>
      <c r="DU164" s="86"/>
    </row>
    <row r="165" spans="15:125" ht="15" thickBot="1">
      <c r="O165" s="2024"/>
      <c r="P165" s="2030"/>
      <c r="Q165" s="2031"/>
      <c r="R165" s="2031"/>
      <c r="S165" s="6040" t="s">
        <v>14</v>
      </c>
      <c r="T165" s="6040" t="s">
        <v>12</v>
      </c>
      <c r="U165" s="6040"/>
      <c r="V165" s="2031"/>
      <c r="W165" s="6040" t="s">
        <v>15</v>
      </c>
      <c r="X165" s="6040" t="s">
        <v>16</v>
      </c>
      <c r="Y165" s="6040" t="s">
        <v>12</v>
      </c>
      <c r="Z165" s="6040" t="s">
        <v>12</v>
      </c>
      <c r="AA165" s="2031"/>
      <c r="AB165" s="2031"/>
      <c r="AC165" s="2031"/>
      <c r="AD165" s="2031"/>
      <c r="AE165" s="6040" t="s">
        <v>17</v>
      </c>
      <c r="AF165" s="6040"/>
      <c r="AG165" s="6032"/>
      <c r="AH165" s="3220"/>
      <c r="AI165" s="2933"/>
      <c r="AJ165" s="2912" t="s">
        <v>4</v>
      </c>
      <c r="AK165" s="2135" t="s">
        <v>18</v>
      </c>
      <c r="AL165" s="2033" t="s">
        <v>19</v>
      </c>
      <c r="AM165" s="2033" t="s">
        <v>19</v>
      </c>
      <c r="AN165" s="2033" t="s">
        <v>20</v>
      </c>
      <c r="AO165" s="2033" t="s">
        <v>21</v>
      </c>
      <c r="AP165" s="2033" t="s">
        <v>22</v>
      </c>
      <c r="AQ165" s="2033" t="s">
        <v>19</v>
      </c>
      <c r="AR165" s="2033" t="s">
        <v>23</v>
      </c>
      <c r="AS165" s="2033" t="s">
        <v>23</v>
      </c>
      <c r="AT165" s="2033" t="s">
        <v>24</v>
      </c>
      <c r="AU165" s="2033" t="s">
        <v>20</v>
      </c>
      <c r="AV165" s="2033" t="s">
        <v>25</v>
      </c>
      <c r="AW165" s="2033" t="s">
        <v>0</v>
      </c>
      <c r="AX165" s="2033" t="s">
        <v>11</v>
      </c>
      <c r="AY165" s="2136" t="s">
        <v>26</v>
      </c>
      <c r="BA165" s="2770" t="s">
        <v>656</v>
      </c>
      <c r="BB165" s="2762" t="s">
        <v>99</v>
      </c>
      <c r="BC165" s="2321">
        <v>14</v>
      </c>
      <c r="BD165" s="2321" t="s">
        <v>101</v>
      </c>
      <c r="BE165" s="2322">
        <v>43126</v>
      </c>
      <c r="BF165" s="2321">
        <v>500</v>
      </c>
      <c r="BG165" s="2321" t="s">
        <v>96</v>
      </c>
      <c r="BH165" s="2323">
        <v>9.1300000000000008</v>
      </c>
      <c r="BI165" s="2321"/>
      <c r="BJ165" s="2324">
        <v>43243</v>
      </c>
      <c r="BK165" s="2322">
        <f>(BJ165)</f>
        <v>43243</v>
      </c>
      <c r="BL165" s="2321"/>
      <c r="BM165" s="2323">
        <v>500</v>
      </c>
      <c r="BN165" s="2325">
        <f>(BM165-BF165)</f>
        <v>0</v>
      </c>
      <c r="BO165" s="2326">
        <f>(BM165*BH165)</f>
        <v>4565</v>
      </c>
      <c r="BP165" s="2325">
        <f>(BO165*0.05)</f>
        <v>228.25</v>
      </c>
      <c r="BQ165" s="2273"/>
      <c r="BR165" s="2246"/>
      <c r="BS165" s="2385"/>
      <c r="BT165" s="3032" t="s">
        <v>1122</v>
      </c>
      <c r="BU165" s="2276">
        <v>3</v>
      </c>
      <c r="BV165" s="2276" t="s">
        <v>36</v>
      </c>
      <c r="BW165" s="2277">
        <v>44155</v>
      </c>
      <c r="BX165" s="3250">
        <v>4000</v>
      </c>
      <c r="BY165" s="2285" t="s">
        <v>96</v>
      </c>
      <c r="BZ165" s="2276">
        <v>17.72</v>
      </c>
      <c r="CA165" s="4049"/>
      <c r="CB165" s="4049">
        <v>44230</v>
      </c>
      <c r="CC165" s="2277">
        <v>44223</v>
      </c>
      <c r="CD165" s="2276">
        <v>60964</v>
      </c>
      <c r="CE165" s="2281">
        <v>2696.76</v>
      </c>
      <c r="CF165" s="2281">
        <f t="shared" si="90"/>
        <v>-1303.2399999999998</v>
      </c>
      <c r="CG165" s="2281">
        <f t="shared" si="91"/>
        <v>47786.587200000002</v>
      </c>
      <c r="CH165" s="2348">
        <f t="shared" si="92"/>
        <v>1672.5305520000002</v>
      </c>
      <c r="CI165" s="2431"/>
      <c r="CK165" s="2526"/>
      <c r="CL165" s="2529"/>
      <c r="CM165" s="2528"/>
      <c r="CN165" s="2529"/>
      <c r="CO165" s="2530"/>
      <c r="CP165" s="2531"/>
      <c r="CQ165" s="2529"/>
      <c r="CR165" s="2532"/>
      <c r="CS165" s="2528"/>
      <c r="CT165" s="2533"/>
      <c r="CU165" s="2530"/>
      <c r="CV165" s="2528"/>
      <c r="CW165" s="2532"/>
      <c r="CX165" s="2532"/>
      <c r="CY165" s="2534"/>
      <c r="CZ165" s="2535"/>
      <c r="DA165" s="2532"/>
      <c r="DB165" s="2523"/>
      <c r="DN165" s="86"/>
      <c r="DO165" s="86"/>
      <c r="DP165" s="86"/>
      <c r="DQ165" s="86"/>
      <c r="DR165" s="86"/>
      <c r="DS165" s="86"/>
      <c r="DT165" s="86"/>
      <c r="DU165" s="86"/>
    </row>
    <row r="166" spans="15:125" ht="15" thickBot="1">
      <c r="O166" s="2024"/>
      <c r="P166" s="2032" t="s">
        <v>3</v>
      </c>
      <c r="Q166" s="2033" t="s">
        <v>4</v>
      </c>
      <c r="R166" s="6033" t="s">
        <v>18</v>
      </c>
      <c r="S166" s="6033" t="s">
        <v>19</v>
      </c>
      <c r="T166" s="6033" t="s">
        <v>19</v>
      </c>
      <c r="U166" s="6033" t="s">
        <v>20</v>
      </c>
      <c r="V166" s="6033" t="s">
        <v>21</v>
      </c>
      <c r="W166" s="6033" t="s">
        <v>22</v>
      </c>
      <c r="X166" s="6033" t="s">
        <v>19</v>
      </c>
      <c r="Y166" s="6033" t="s">
        <v>23</v>
      </c>
      <c r="Z166" s="6033" t="s">
        <v>23</v>
      </c>
      <c r="AA166" s="6033" t="s">
        <v>24</v>
      </c>
      <c r="AB166" s="6033" t="s">
        <v>20</v>
      </c>
      <c r="AC166" s="6033" t="s">
        <v>25</v>
      </c>
      <c r="AD166" s="6033" t="s">
        <v>0</v>
      </c>
      <c r="AE166" s="6033" t="s">
        <v>11</v>
      </c>
      <c r="AF166" s="6033" t="s">
        <v>26</v>
      </c>
      <c r="AG166" s="6032"/>
      <c r="AH166" s="2024"/>
      <c r="AI166" s="2934"/>
      <c r="AJ166" s="3514"/>
      <c r="AK166" s="4508"/>
      <c r="AL166" s="3516" t="s">
        <v>3</v>
      </c>
      <c r="AM166" s="3516" t="s">
        <v>18</v>
      </c>
      <c r="AN166" s="3516"/>
      <c r="AO166" s="2035"/>
      <c r="AP166" s="3516" t="s">
        <v>21</v>
      </c>
      <c r="AQ166" s="3516" t="s">
        <v>3</v>
      </c>
      <c r="AR166" s="3516" t="s">
        <v>27</v>
      </c>
      <c r="AS166" s="3516" t="s">
        <v>28</v>
      </c>
      <c r="AT166" s="2035"/>
      <c r="AU166" s="2035"/>
      <c r="AV166" s="2035"/>
      <c r="AW166" s="2035"/>
      <c r="AX166" s="3516" t="s">
        <v>30</v>
      </c>
      <c r="AY166" s="4275"/>
      <c r="BA166" s="2467" t="s">
        <v>719</v>
      </c>
      <c r="BB166" s="3316" t="s">
        <v>721</v>
      </c>
      <c r="BC166" s="3317">
        <v>1</v>
      </c>
      <c r="BD166" s="3317" t="s">
        <v>36</v>
      </c>
      <c r="BE166" s="3318">
        <v>43227</v>
      </c>
      <c r="BF166" s="3317">
        <v>12</v>
      </c>
      <c r="BG166" s="3319" t="s">
        <v>544</v>
      </c>
      <c r="BH166" s="3320">
        <v>45</v>
      </c>
      <c r="BI166" s="3317" t="s">
        <v>78</v>
      </c>
      <c r="BJ166" s="3321">
        <v>43231</v>
      </c>
      <c r="BK166" s="3322">
        <v>43234</v>
      </c>
      <c r="BL166" s="3319">
        <v>51175</v>
      </c>
      <c r="BM166" s="3323">
        <v>12</v>
      </c>
      <c r="BN166" s="3323">
        <f>(BM166-BF166*1)</f>
        <v>0</v>
      </c>
      <c r="BO166" s="3324">
        <f>(BM166*BH166)</f>
        <v>540</v>
      </c>
      <c r="BP166" s="3320">
        <f>(BO166*0.05)</f>
        <v>27</v>
      </c>
      <c r="BQ166" s="3080"/>
      <c r="BR166" s="2246"/>
      <c r="BS166" s="2385"/>
      <c r="BT166" s="3032" t="s">
        <v>1122</v>
      </c>
      <c r="BU166" s="2439">
        <v>3</v>
      </c>
      <c r="BV166" s="2439" t="s">
        <v>36</v>
      </c>
      <c r="BW166" s="2440">
        <v>44155</v>
      </c>
      <c r="BX166" s="3728">
        <v>1303.24</v>
      </c>
      <c r="BY166" s="2275" t="s">
        <v>96</v>
      </c>
      <c r="BZ166" s="2439">
        <v>17.72</v>
      </c>
      <c r="CA166" s="3729"/>
      <c r="CB166" s="3729">
        <v>44230</v>
      </c>
      <c r="CC166" s="2440">
        <v>44245</v>
      </c>
      <c r="CD166" s="2439">
        <v>61190</v>
      </c>
      <c r="CE166" s="2348">
        <v>1321.9</v>
      </c>
      <c r="CF166" s="2348">
        <f t="shared" si="90"/>
        <v>18.660000000000082</v>
      </c>
      <c r="CG166" s="2348">
        <f t="shared" si="91"/>
        <v>23424.067999999999</v>
      </c>
      <c r="CH166" s="2415">
        <f t="shared" si="92"/>
        <v>819.84238000000005</v>
      </c>
      <c r="CI166" s="4308"/>
      <c r="CK166" s="2545"/>
      <c r="CL166" s="2529"/>
      <c r="CM166" s="2528"/>
      <c r="CN166" s="2528"/>
      <c r="CO166" s="2535"/>
      <c r="CP166" s="2528"/>
      <c r="CQ166" s="2528"/>
      <c r="CR166" s="3087"/>
      <c r="CS166" s="2528"/>
      <c r="CT166" s="2533"/>
      <c r="CU166" s="2535"/>
      <c r="CV166" s="2528"/>
      <c r="CW166" s="3087"/>
      <c r="CX166" s="2532"/>
      <c r="CY166" s="2534"/>
      <c r="CZ166" s="2535"/>
      <c r="DA166" s="2532"/>
      <c r="DB166" s="2523"/>
      <c r="DN166" s="86"/>
      <c r="DO166" s="86"/>
      <c r="DP166" s="86"/>
      <c r="DQ166" s="86"/>
      <c r="DR166" s="86"/>
      <c r="DS166" s="86"/>
      <c r="DT166" s="86"/>
      <c r="DU166" s="86"/>
    </row>
    <row r="167" spans="15:125" ht="15" thickBot="1">
      <c r="O167" s="2024"/>
      <c r="P167" s="2094"/>
      <c r="Q167" s="2035"/>
      <c r="R167" s="2035"/>
      <c r="S167" s="6035" t="s">
        <v>3</v>
      </c>
      <c r="T167" s="6035" t="s">
        <v>18</v>
      </c>
      <c r="U167" s="6035"/>
      <c r="V167" s="2035"/>
      <c r="W167" s="6035" t="s">
        <v>21</v>
      </c>
      <c r="X167" s="6035" t="s">
        <v>3</v>
      </c>
      <c r="Y167" s="6035" t="s">
        <v>27</v>
      </c>
      <c r="Z167" s="6035" t="s">
        <v>28</v>
      </c>
      <c r="AA167" s="2035"/>
      <c r="AB167" s="2035"/>
      <c r="AC167" s="2035"/>
      <c r="AD167" s="2035"/>
      <c r="AE167" s="6035" t="s">
        <v>30</v>
      </c>
      <c r="AF167" s="6033"/>
      <c r="AG167" s="6032"/>
      <c r="AH167" s="2029"/>
      <c r="AI167" s="4507"/>
      <c r="AJ167" s="2037" t="s">
        <v>436</v>
      </c>
      <c r="AK167" s="2052">
        <v>1</v>
      </c>
      <c r="AL167" s="2052" t="s">
        <v>796</v>
      </c>
      <c r="AM167" s="2057">
        <v>44335</v>
      </c>
      <c r="AN167" s="2052">
        <v>10</v>
      </c>
      <c r="AO167" s="2052" t="s">
        <v>35</v>
      </c>
      <c r="AP167" s="4036">
        <v>360</v>
      </c>
      <c r="AQ167" s="2052"/>
      <c r="AR167" s="4522">
        <v>44340</v>
      </c>
      <c r="AS167" s="2057">
        <v>44337</v>
      </c>
      <c r="AT167" s="2052">
        <v>15526</v>
      </c>
      <c r="AU167" s="2172">
        <v>10000</v>
      </c>
      <c r="AV167" s="2172">
        <f>(AU167-AN167*1000)</f>
        <v>0</v>
      </c>
      <c r="AW167" s="2173">
        <f>(AU167*AP167/1000)</f>
        <v>3600</v>
      </c>
      <c r="AX167" s="2175">
        <f>(AW167*0.05)</f>
        <v>180</v>
      </c>
      <c r="AY167" s="4513"/>
      <c r="BA167" s="2288"/>
      <c r="BB167" s="2289"/>
      <c r="BC167" s="2290"/>
      <c r="BD167" s="2291"/>
      <c r="BE167" s="2292"/>
      <c r="BF167" s="2293"/>
      <c r="BG167" s="2291"/>
      <c r="BH167" s="2294"/>
      <c r="BI167" s="2290"/>
      <c r="BJ167" s="2295"/>
      <c r="BK167" s="2292"/>
      <c r="BL167" s="2290"/>
      <c r="BM167" s="2294"/>
      <c r="BN167" s="2294"/>
      <c r="BO167" s="2296"/>
      <c r="BP167" s="2294"/>
      <c r="BQ167" s="3080"/>
      <c r="BR167" s="2246"/>
      <c r="BS167" s="2385"/>
      <c r="BT167" s="3032" t="s">
        <v>1122</v>
      </c>
      <c r="BU167" s="2276">
        <v>4</v>
      </c>
      <c r="BV167" s="2276" t="s">
        <v>36</v>
      </c>
      <c r="BW167" s="2277">
        <v>44228</v>
      </c>
      <c r="BX167" s="3250">
        <v>4000</v>
      </c>
      <c r="BY167" s="2285" t="s">
        <v>96</v>
      </c>
      <c r="BZ167" s="2439">
        <v>17.72</v>
      </c>
      <c r="CA167" s="4049"/>
      <c r="CB167" s="4049">
        <v>44265</v>
      </c>
      <c r="CC167" s="2277">
        <v>44278</v>
      </c>
      <c r="CD167" s="2276">
        <v>61486</v>
      </c>
      <c r="CE167" s="2281">
        <v>3769.73</v>
      </c>
      <c r="CF167" s="2281">
        <f t="shared" si="90"/>
        <v>-230.26999999999998</v>
      </c>
      <c r="CG167" s="2281">
        <f t="shared" si="91"/>
        <v>66799.61559999999</v>
      </c>
      <c r="CH167" s="2348">
        <f t="shared" si="92"/>
        <v>2337.9865460000001</v>
      </c>
      <c r="CI167" s="2282"/>
      <c r="CK167" s="2545"/>
      <c r="CL167" s="2529"/>
      <c r="CM167" s="2546"/>
      <c r="CN167" s="2529"/>
      <c r="CO167" s="2530"/>
      <c r="CP167" s="2547"/>
      <c r="CQ167" s="2529"/>
      <c r="CR167" s="2532"/>
      <c r="CS167" s="2548"/>
      <c r="CT167" s="2549"/>
      <c r="CU167" s="2530"/>
      <c r="CV167" s="2529"/>
      <c r="CW167" s="2532"/>
      <c r="CX167" s="2532"/>
      <c r="CY167" s="2534"/>
      <c r="CZ167" s="2530"/>
      <c r="DA167" s="2532"/>
      <c r="DB167" s="2523"/>
      <c r="DN167" s="86"/>
      <c r="DO167" s="86"/>
      <c r="DP167" s="86"/>
      <c r="DQ167" s="86"/>
      <c r="DR167" s="86"/>
      <c r="DS167" s="86"/>
      <c r="DT167" s="86"/>
      <c r="DU167" s="86"/>
    </row>
    <row r="168" spans="15:125" ht="15" thickBot="1">
      <c r="O168" s="2024"/>
      <c r="P168" s="2121" t="s">
        <v>629</v>
      </c>
      <c r="Q168" s="2122" t="s">
        <v>436</v>
      </c>
      <c r="R168" s="2198">
        <v>16</v>
      </c>
      <c r="S168" s="2122">
        <v>9681</v>
      </c>
      <c r="T168" s="2174">
        <v>42958</v>
      </c>
      <c r="U168" s="2172">
        <v>140</v>
      </c>
      <c r="V168" s="2122" t="s">
        <v>35</v>
      </c>
      <c r="W168" s="2175">
        <v>270</v>
      </c>
      <c r="X168" s="2199"/>
      <c r="Y168" s="2200">
        <v>43049</v>
      </c>
      <c r="Z168" s="2174">
        <v>43042</v>
      </c>
      <c r="AA168" s="2122">
        <v>9791</v>
      </c>
      <c r="AB168" s="2172">
        <v>140000</v>
      </c>
      <c r="AC168" s="2172">
        <f t="shared" ref="AC168:AC174" si="93">(AB168-U168*1000)</f>
        <v>0</v>
      </c>
      <c r="AD168" s="2173">
        <f t="shared" ref="AD168:AD174" si="94">(AB168*W168/1000)</f>
        <v>37800</v>
      </c>
      <c r="AE168" s="2818">
        <f>(AD168*0.05)</f>
        <v>1890</v>
      </c>
      <c r="AF168" s="2046" t="s">
        <v>8</v>
      </c>
      <c r="AG168" s="3219"/>
      <c r="AH168" s="3219"/>
      <c r="AI168" s="2943"/>
      <c r="AJ168" s="2037" t="s">
        <v>436</v>
      </c>
      <c r="AK168" s="2052">
        <v>1</v>
      </c>
      <c r="AL168" s="2052" t="s">
        <v>796</v>
      </c>
      <c r="AM168" s="2057">
        <v>44425</v>
      </c>
      <c r="AN168" s="2052">
        <v>10</v>
      </c>
      <c r="AO168" s="2052" t="s">
        <v>35</v>
      </c>
      <c r="AP168" s="4036">
        <v>360</v>
      </c>
      <c r="AQ168" s="2052"/>
      <c r="AR168" s="4522">
        <v>44431</v>
      </c>
      <c r="AS168" s="2057">
        <v>44427</v>
      </c>
      <c r="AT168" s="2052">
        <v>16018</v>
      </c>
      <c r="AU168" s="2172">
        <v>10000</v>
      </c>
      <c r="AV168" s="2172">
        <f>(AU168-AN168*1000)</f>
        <v>0</v>
      </c>
      <c r="AW168" s="2173">
        <f>(AU168*AP168/1000)</f>
        <v>3600</v>
      </c>
      <c r="AX168" s="2175">
        <f>(AW168*0.05)</f>
        <v>180</v>
      </c>
      <c r="AY168" s="4355"/>
      <c r="BA168" s="2314"/>
      <c r="BB168" s="2315"/>
      <c r="BC168" s="2315"/>
      <c r="BD168" s="2315"/>
      <c r="BE168" s="2315"/>
      <c r="BF168" s="2315"/>
      <c r="BG168" s="2315"/>
      <c r="BH168" s="2315"/>
      <c r="BI168" s="2315"/>
      <c r="BJ168" s="2315"/>
      <c r="BK168" s="2315"/>
      <c r="BL168" s="2315"/>
      <c r="BM168" s="2315"/>
      <c r="BN168" s="2315"/>
      <c r="BO168" s="2686">
        <f>SUM(BO165:BO167)</f>
        <v>5105</v>
      </c>
      <c r="BP168" s="2686">
        <f>SUM(BP165:BP167)</f>
        <v>255.25</v>
      </c>
      <c r="BQ168" s="3081"/>
      <c r="BR168" s="2246"/>
      <c r="BS168" s="2385"/>
      <c r="BT168" s="3032" t="s">
        <v>1122</v>
      </c>
      <c r="BU168" s="2276">
        <v>5</v>
      </c>
      <c r="BV168" s="2276" t="s">
        <v>36</v>
      </c>
      <c r="BW168" s="2277">
        <v>44228</v>
      </c>
      <c r="BX168" s="3250">
        <v>6000</v>
      </c>
      <c r="BY168" s="2285" t="s">
        <v>96</v>
      </c>
      <c r="BZ168" s="2441">
        <v>19.899999999999999</v>
      </c>
      <c r="CA168" s="4049"/>
      <c r="CB168" s="4049">
        <v>44302</v>
      </c>
      <c r="CC168" s="2277">
        <v>44315</v>
      </c>
      <c r="CD168" s="2276">
        <v>61895</v>
      </c>
      <c r="CE168" s="2281">
        <v>5995.15</v>
      </c>
      <c r="CF168" s="2281">
        <f>(CE168-BX168)</f>
        <v>-4.8500000000003638</v>
      </c>
      <c r="CG168" s="2281">
        <f>(CE168*BZ168)</f>
        <v>119303.48499999999</v>
      </c>
      <c r="CH168" s="2348">
        <f>(CG168*0.035)</f>
        <v>4175.621975</v>
      </c>
      <c r="CI168" s="2282"/>
      <c r="CK168" s="2556"/>
      <c r="CL168" s="2557"/>
      <c r="CM168" s="2557"/>
      <c r="CN168" s="2557"/>
      <c r="CO168" s="2557"/>
      <c r="CP168" s="2557"/>
      <c r="CQ168" s="2557"/>
      <c r="CR168" s="2557"/>
      <c r="CS168" s="2557"/>
      <c r="CT168" s="2557"/>
      <c r="CU168" s="2557"/>
      <c r="CV168" s="2557"/>
      <c r="CW168" s="2557"/>
      <c r="CX168" s="2557"/>
      <c r="CY168" s="2557"/>
      <c r="CZ168" s="2557"/>
      <c r="DA168" s="2557"/>
      <c r="DB168" s="2523"/>
      <c r="DN168" s="86"/>
      <c r="DO168" s="86"/>
      <c r="DP168" s="86"/>
      <c r="DQ168" s="86"/>
      <c r="DR168" s="86"/>
      <c r="DS168" s="86"/>
      <c r="DT168" s="86"/>
      <c r="DU168" s="86"/>
    </row>
    <row r="169" spans="15:125" ht="15" thickBot="1">
      <c r="O169" s="2024"/>
      <c r="P169" s="2123" t="s">
        <v>659</v>
      </c>
      <c r="Q169" s="2039" t="s">
        <v>690</v>
      </c>
      <c r="R169" s="2076">
        <v>3</v>
      </c>
      <c r="S169" s="2052" t="s">
        <v>78</v>
      </c>
      <c r="T169" s="2057">
        <v>43040</v>
      </c>
      <c r="U169" s="2055">
        <v>200</v>
      </c>
      <c r="V169" s="2052" t="s">
        <v>35</v>
      </c>
      <c r="W169" s="2058">
        <v>295</v>
      </c>
      <c r="X169" s="2052"/>
      <c r="Y169" s="2078">
        <v>43045</v>
      </c>
      <c r="Z169" s="2057">
        <v>43042</v>
      </c>
      <c r="AA169" s="2052">
        <v>9792</v>
      </c>
      <c r="AB169" s="2055">
        <v>60000</v>
      </c>
      <c r="AC169" s="2055">
        <f t="shared" si="93"/>
        <v>-140000</v>
      </c>
      <c r="AD169" s="2056">
        <f t="shared" si="94"/>
        <v>17700</v>
      </c>
      <c r="AE169" s="2819">
        <f>(AD169*0.035)</f>
        <v>619.50000000000011</v>
      </c>
      <c r="AF169" s="2059" t="s">
        <v>8</v>
      </c>
      <c r="AG169" s="2029"/>
      <c r="AH169" s="3219"/>
      <c r="AI169" s="2837"/>
      <c r="AJ169" s="2069"/>
      <c r="AK169" s="2750"/>
      <c r="AL169" s="2050"/>
      <c r="AM169" s="2051"/>
      <c r="AN169" s="2050"/>
      <c r="AO169" s="2052"/>
      <c r="AP169" s="2053"/>
      <c r="AQ169" s="2050"/>
      <c r="AR169" s="4515"/>
      <c r="AS169" s="2051"/>
      <c r="AT169" s="2050"/>
      <c r="AU169" s="2055"/>
      <c r="AV169" s="2055"/>
      <c r="AW169" s="2056"/>
      <c r="AX169" s="2058"/>
      <c r="AY169" s="4510"/>
      <c r="BA169" s="2246"/>
      <c r="BB169" s="2246"/>
      <c r="BC169" s="2246"/>
      <c r="BD169" s="2246"/>
      <c r="BE169" s="2246"/>
      <c r="BF169" s="2246"/>
      <c r="BG169" s="2246"/>
      <c r="BH169" s="2246"/>
      <c r="BI169" s="2246"/>
      <c r="BJ169" s="2246"/>
      <c r="BK169" s="2246"/>
      <c r="BL169" s="2246"/>
      <c r="BM169" s="2246"/>
      <c r="BN169" s="2246"/>
      <c r="BO169" s="2246"/>
      <c r="BP169" s="2246"/>
      <c r="BQ169" s="3082"/>
      <c r="BR169" s="2246"/>
      <c r="BS169" s="2385"/>
      <c r="BT169" s="3032" t="s">
        <v>1122</v>
      </c>
      <c r="BU169" s="2276">
        <v>6</v>
      </c>
      <c r="BV169" s="2276" t="s">
        <v>36</v>
      </c>
      <c r="BW169" s="2277">
        <v>44228</v>
      </c>
      <c r="BX169" s="3250">
        <v>4000</v>
      </c>
      <c r="BY169" s="2285" t="s">
        <v>96</v>
      </c>
      <c r="BZ169" s="2441">
        <v>19.899999999999999</v>
      </c>
      <c r="CA169" s="4049"/>
      <c r="CB169" s="4049">
        <v>44332</v>
      </c>
      <c r="CC169" s="2277">
        <v>44336</v>
      </c>
      <c r="CD169" s="2276">
        <v>62119</v>
      </c>
      <c r="CE169" s="2281">
        <v>3995.34</v>
      </c>
      <c r="CF169" s="2281">
        <f>(CE169-BX169)</f>
        <v>-4.6599999999998545</v>
      </c>
      <c r="CG169" s="2281">
        <f>(CE169*BZ169)</f>
        <v>79507.266000000003</v>
      </c>
      <c r="CH169" s="2348">
        <f>(CG169*0.035)</f>
        <v>2782.7543100000003</v>
      </c>
      <c r="CI169" s="4312"/>
      <c r="CK169" s="2559"/>
      <c r="CL169" s="2560"/>
      <c r="CM169" s="2560"/>
      <c r="CN169" s="2560"/>
      <c r="CO169" s="2560"/>
      <c r="CP169" s="2560"/>
      <c r="CQ169" s="2560"/>
      <c r="CR169" s="2560"/>
      <c r="CS169" s="2560"/>
      <c r="CT169" s="2560"/>
      <c r="CU169" s="2560"/>
      <c r="CV169" s="2560"/>
      <c r="CW169" s="2560"/>
      <c r="CX169" s="2560"/>
      <c r="CY169" s="2560"/>
      <c r="CZ169" s="2560"/>
      <c r="DA169" s="2747">
        <f>SUM(DA162:DA168)</f>
        <v>0</v>
      </c>
      <c r="DB169" s="2562"/>
      <c r="DN169" s="86"/>
      <c r="DO169" s="86"/>
      <c r="DP169" s="86"/>
      <c r="DQ169" s="86"/>
      <c r="DR169" s="86"/>
      <c r="DS169" s="86"/>
      <c r="DT169" s="86"/>
      <c r="DU169" s="86"/>
    </row>
    <row r="170" spans="15:125" ht="18.600000000000001" thickBot="1">
      <c r="O170" s="2024"/>
      <c r="P170" s="2837"/>
      <c r="Q170" s="2071"/>
      <c r="R170" s="2071"/>
      <c r="S170" s="2071"/>
      <c r="T170" s="2072"/>
      <c r="U170" s="2071">
        <v>140</v>
      </c>
      <c r="V170" s="2052" t="s">
        <v>35</v>
      </c>
      <c r="W170" s="2058">
        <v>295</v>
      </c>
      <c r="X170" s="2052"/>
      <c r="Y170" s="2078">
        <v>43045</v>
      </c>
      <c r="Z170" s="2057">
        <v>43053</v>
      </c>
      <c r="AA170" s="2052">
        <v>9796</v>
      </c>
      <c r="AB170" s="2055">
        <v>140000</v>
      </c>
      <c r="AC170" s="2055">
        <f>(AB170-U170*1000)</f>
        <v>0</v>
      </c>
      <c r="AD170" s="2056">
        <f>(AB170*W170/1000)</f>
        <v>41300</v>
      </c>
      <c r="AE170" s="2058">
        <f>(AD170*0.035)</f>
        <v>1445.5000000000002</v>
      </c>
      <c r="AF170" s="2682" t="s">
        <v>8</v>
      </c>
      <c r="AG170" s="2029"/>
      <c r="AH170" s="3219"/>
      <c r="AI170" s="2938"/>
      <c r="AJ170" s="2048"/>
      <c r="AK170" s="2750"/>
      <c r="AL170" s="2050"/>
      <c r="AM170" s="2051"/>
      <c r="AN170" s="2050"/>
      <c r="AO170" s="2052"/>
      <c r="AP170" s="2053"/>
      <c r="AQ170" s="2050"/>
      <c r="AR170" s="4515"/>
      <c r="AS170" s="2051"/>
      <c r="AT170" s="2050"/>
      <c r="AU170" s="2055"/>
      <c r="AV170" s="2055"/>
      <c r="AW170" s="2056"/>
      <c r="AX170" s="2058"/>
      <c r="AY170" s="4511"/>
      <c r="BA170" s="2250" t="s">
        <v>682</v>
      </c>
      <c r="BB170" s="2246"/>
      <c r="BC170" s="2246"/>
      <c r="BD170" s="2246"/>
      <c r="BE170" s="2246"/>
      <c r="BF170" s="2246"/>
      <c r="BG170" s="2246"/>
      <c r="BH170" s="2246"/>
      <c r="BI170" s="2246"/>
      <c r="BJ170" s="2246"/>
      <c r="BK170" s="2246"/>
      <c r="BL170" s="2246"/>
      <c r="BM170" s="2246"/>
      <c r="BN170" s="2246"/>
      <c r="BO170" s="2246"/>
      <c r="BP170" s="2246"/>
      <c r="BQ170" s="3082"/>
      <c r="BR170" s="2246"/>
      <c r="BS170" s="2385"/>
      <c r="BT170" s="3032" t="s">
        <v>1122</v>
      </c>
      <c r="BU170" s="2276">
        <v>7</v>
      </c>
      <c r="BV170" s="2276" t="s">
        <v>36</v>
      </c>
      <c r="BW170" s="2277">
        <v>44364</v>
      </c>
      <c r="BX170" s="3250">
        <v>3000</v>
      </c>
      <c r="BY170" s="2285" t="s">
        <v>96</v>
      </c>
      <c r="BZ170" s="2441">
        <v>18.5</v>
      </c>
      <c r="CA170" s="4049"/>
      <c r="CB170" s="4049">
        <v>44377</v>
      </c>
      <c r="CC170" s="2277">
        <v>44371</v>
      </c>
      <c r="CD170" s="2276">
        <v>62493</v>
      </c>
      <c r="CE170" s="2281">
        <v>3017.68</v>
      </c>
      <c r="CF170" s="2281">
        <f>(CE170-BX170)</f>
        <v>17.679999999999836</v>
      </c>
      <c r="CG170" s="2281">
        <f>(CE170*BZ170)</f>
        <v>55827.079999999994</v>
      </c>
      <c r="CH170" s="2348">
        <f>(CG170*0.025)</f>
        <v>1395.6769999999999</v>
      </c>
      <c r="CI170" s="2689"/>
      <c r="DN170" s="86"/>
      <c r="DO170" s="86"/>
      <c r="DP170" s="86"/>
      <c r="DQ170" s="86"/>
      <c r="DR170" s="86"/>
      <c r="DS170" s="86"/>
      <c r="DT170" s="86"/>
      <c r="DU170" s="86"/>
    </row>
    <row r="171" spans="15:125" ht="18.600000000000001" thickBot="1">
      <c r="O171" s="2024"/>
      <c r="P171" s="2143" t="s">
        <v>493</v>
      </c>
      <c r="Q171" s="2039" t="s">
        <v>495</v>
      </c>
      <c r="R171" s="2038">
        <v>16</v>
      </c>
      <c r="S171" s="2039">
        <v>18926</v>
      </c>
      <c r="T171" s="2040">
        <v>43046</v>
      </c>
      <c r="U171" s="2041">
        <v>50</v>
      </c>
      <c r="V171" s="2039" t="s">
        <v>35</v>
      </c>
      <c r="W171" s="2042">
        <v>400</v>
      </c>
      <c r="X171" s="2039">
        <v>1010506</v>
      </c>
      <c r="Y171" s="2044">
        <v>43068</v>
      </c>
      <c r="Z171" s="2040">
        <v>43064</v>
      </c>
      <c r="AA171" s="2039">
        <v>9799</v>
      </c>
      <c r="AB171" s="2041">
        <v>50000</v>
      </c>
      <c r="AC171" s="2041">
        <f>(AB171-U171*1000)</f>
        <v>0</v>
      </c>
      <c r="AD171" s="2045">
        <f>(AB171*W171/1000)</f>
        <v>20000</v>
      </c>
      <c r="AE171" s="2042">
        <f t="shared" ref="AE171:AE179" si="95">(AD171*0.05)</f>
        <v>1000</v>
      </c>
      <c r="AF171" s="2059" t="s">
        <v>8</v>
      </c>
      <c r="AG171" s="2029"/>
      <c r="AH171" s="3219"/>
      <c r="AI171" s="2936"/>
      <c r="AJ171" s="2048"/>
      <c r="AK171" s="2750"/>
      <c r="AL171" s="2050"/>
      <c r="AM171" s="2051"/>
      <c r="AN171" s="2050"/>
      <c r="AO171" s="2052"/>
      <c r="AP171" s="2053"/>
      <c r="AQ171" s="2050"/>
      <c r="AR171" s="4515"/>
      <c r="AS171" s="2051"/>
      <c r="AT171" s="2050"/>
      <c r="AU171" s="2055"/>
      <c r="AV171" s="2055"/>
      <c r="AW171" s="2056"/>
      <c r="AX171" s="2058"/>
      <c r="AY171" s="4512"/>
      <c r="BA171" s="2251"/>
      <c r="BB171" s="2252"/>
      <c r="BC171" s="2252"/>
      <c r="BD171" s="2253" t="s">
        <v>14</v>
      </c>
      <c r="BE171" s="2253" t="s">
        <v>12</v>
      </c>
      <c r="BF171" s="2253"/>
      <c r="BG171" s="2252"/>
      <c r="BH171" s="2253" t="s">
        <v>15</v>
      </c>
      <c r="BI171" s="2253" t="s">
        <v>16</v>
      </c>
      <c r="BJ171" s="2253" t="s">
        <v>12</v>
      </c>
      <c r="BK171" s="2253" t="s">
        <v>12</v>
      </c>
      <c r="BL171" s="2252"/>
      <c r="BM171" s="2252"/>
      <c r="BN171" s="2252"/>
      <c r="BO171" s="2252"/>
      <c r="BP171" s="2253" t="s">
        <v>17</v>
      </c>
      <c r="BQ171" s="2254"/>
      <c r="BR171" s="2246"/>
      <c r="BS171" s="2385"/>
      <c r="BT171" s="4311"/>
      <c r="BU171" s="4309"/>
      <c r="BV171" s="4310"/>
      <c r="BW171" s="4310"/>
      <c r="BX171" s="4310"/>
      <c r="BY171" s="4309"/>
      <c r="BZ171" s="4310"/>
      <c r="CA171" s="4310"/>
      <c r="CB171" s="4310"/>
      <c r="CC171" s="4310"/>
      <c r="CD171" s="4309"/>
      <c r="CE171" s="4309"/>
      <c r="CF171" s="4309"/>
      <c r="CG171" s="4309"/>
      <c r="CH171" s="4320"/>
      <c r="CI171" s="4312"/>
      <c r="CK171" s="2488" t="s">
        <v>798</v>
      </c>
      <c r="CL171" s="2248"/>
      <c r="CM171" s="2248"/>
      <c r="CN171" s="2248"/>
      <c r="CO171" s="2248"/>
      <c r="CP171" s="2248"/>
      <c r="CQ171" s="2248"/>
      <c r="CR171" s="2248"/>
      <c r="CS171" s="2248"/>
      <c r="CT171" s="2248"/>
      <c r="CU171" s="2248"/>
      <c r="CV171" s="2248"/>
      <c r="CW171" s="2248"/>
      <c r="CX171" s="2248"/>
      <c r="CY171" s="2248"/>
      <c r="CZ171" s="2248"/>
      <c r="DA171" s="2248"/>
      <c r="DB171" s="2248"/>
      <c r="DN171" s="86"/>
      <c r="DO171" s="86"/>
      <c r="DP171" s="86"/>
      <c r="DQ171" s="86"/>
      <c r="DR171" s="86"/>
      <c r="DS171" s="86"/>
      <c r="DT171" s="86"/>
      <c r="DU171" s="86"/>
    </row>
    <row r="172" spans="15:125">
      <c r="O172" s="2024"/>
      <c r="P172" s="2123" t="s">
        <v>493</v>
      </c>
      <c r="Q172" s="2052" t="s">
        <v>436</v>
      </c>
      <c r="R172" s="2076">
        <v>17</v>
      </c>
      <c r="S172" s="2052">
        <v>18926</v>
      </c>
      <c r="T172" s="2057">
        <v>43046</v>
      </c>
      <c r="U172" s="2055">
        <v>90</v>
      </c>
      <c r="V172" s="2052" t="s">
        <v>35</v>
      </c>
      <c r="W172" s="2058">
        <v>260</v>
      </c>
      <c r="X172" s="2077">
        <v>1010505</v>
      </c>
      <c r="Y172" s="2078">
        <v>43068</v>
      </c>
      <c r="Z172" s="2057">
        <v>43064</v>
      </c>
      <c r="AA172" s="2052">
        <v>9799</v>
      </c>
      <c r="AB172" s="2055">
        <v>90000</v>
      </c>
      <c r="AC172" s="2055">
        <f>(AB172-U172*1000)</f>
        <v>0</v>
      </c>
      <c r="AD172" s="2056">
        <f>(AB172*W172/1000)</f>
        <v>23400</v>
      </c>
      <c r="AE172" s="2058">
        <f t="shared" si="95"/>
        <v>1170</v>
      </c>
      <c r="AF172" s="2059" t="s">
        <v>8</v>
      </c>
      <c r="AG172" s="2029"/>
      <c r="AH172" s="2029"/>
      <c r="AI172" s="2936"/>
      <c r="AJ172" s="2048"/>
      <c r="AK172" s="2750"/>
      <c r="AL172" s="2050"/>
      <c r="AM172" s="2051"/>
      <c r="AN172" s="2050"/>
      <c r="AO172" s="2052"/>
      <c r="AP172" s="2053"/>
      <c r="AQ172" s="2050"/>
      <c r="AR172" s="4515"/>
      <c r="AS172" s="2051"/>
      <c r="AT172" s="2050"/>
      <c r="AU172" s="2055"/>
      <c r="AV172" s="2055"/>
      <c r="AW172" s="2056"/>
      <c r="AX172" s="2058"/>
      <c r="AY172" s="3094"/>
      <c r="BA172" s="2255" t="s">
        <v>3</v>
      </c>
      <c r="BB172" s="2256" t="s">
        <v>4</v>
      </c>
      <c r="BC172" s="2257" t="s">
        <v>18</v>
      </c>
      <c r="BD172" s="2257" t="s">
        <v>19</v>
      </c>
      <c r="BE172" s="2257" t="s">
        <v>19</v>
      </c>
      <c r="BF172" s="2257" t="s">
        <v>20</v>
      </c>
      <c r="BG172" s="2257" t="s">
        <v>21</v>
      </c>
      <c r="BH172" s="2257" t="s">
        <v>22</v>
      </c>
      <c r="BI172" s="2257" t="s">
        <v>19</v>
      </c>
      <c r="BJ172" s="2257" t="s">
        <v>23</v>
      </c>
      <c r="BK172" s="2257" t="s">
        <v>23</v>
      </c>
      <c r="BL172" s="2257" t="s">
        <v>24</v>
      </c>
      <c r="BM172" s="2257" t="s">
        <v>20</v>
      </c>
      <c r="BN172" s="2257" t="s">
        <v>25</v>
      </c>
      <c r="BO172" s="2257" t="s">
        <v>0</v>
      </c>
      <c r="BP172" s="2257" t="s">
        <v>11</v>
      </c>
      <c r="BQ172" s="2257" t="s">
        <v>26</v>
      </c>
      <c r="BR172" s="2246"/>
      <c r="BS172" s="2385"/>
      <c r="BT172" s="3033"/>
      <c r="BU172" s="2340"/>
      <c r="BV172" s="2275"/>
      <c r="BW172" s="2341"/>
      <c r="BX172" s="2469"/>
      <c r="BY172" s="2275"/>
      <c r="BZ172" s="2347"/>
      <c r="CA172" s="3052"/>
      <c r="CB172" s="3720"/>
      <c r="CC172" s="2341"/>
      <c r="CD172" s="2275"/>
      <c r="CE172" s="2347"/>
      <c r="CF172" s="2347"/>
      <c r="CG172" s="2348"/>
      <c r="CH172" s="2347"/>
      <c r="CI172" s="4031"/>
      <c r="CK172" s="2490"/>
      <c r="CL172" s="2491"/>
      <c r="CM172" s="2491"/>
      <c r="CN172" s="2492" t="s">
        <v>14</v>
      </c>
      <c r="CO172" s="2492" t="s">
        <v>12</v>
      </c>
      <c r="CP172" s="2492"/>
      <c r="CQ172" s="2491"/>
      <c r="CR172" s="2492" t="s">
        <v>15</v>
      </c>
      <c r="CS172" s="2492" t="s">
        <v>16</v>
      </c>
      <c r="CT172" s="2492" t="s">
        <v>12</v>
      </c>
      <c r="CU172" s="2492" t="s">
        <v>12</v>
      </c>
      <c r="CV172" s="2491"/>
      <c r="CW172" s="2491"/>
      <c r="CX172" s="2491"/>
      <c r="CY172" s="2491"/>
      <c r="CZ172" s="2492" t="s">
        <v>12</v>
      </c>
      <c r="DA172" s="2492" t="s">
        <v>17</v>
      </c>
      <c r="DB172" s="2493"/>
      <c r="DN172" s="86"/>
      <c r="DO172" s="86"/>
      <c r="DP172" s="86"/>
      <c r="DQ172" s="86"/>
      <c r="DR172" s="86"/>
      <c r="DS172" s="86"/>
      <c r="DT172" s="86"/>
      <c r="DU172" s="86"/>
    </row>
    <row r="173" spans="15:125" ht="15" thickBot="1">
      <c r="O173" s="2024"/>
      <c r="P173" s="2123" t="s">
        <v>589</v>
      </c>
      <c r="Q173" s="2071" t="s">
        <v>688</v>
      </c>
      <c r="R173" s="2836">
        <v>12</v>
      </c>
      <c r="S173" s="2186" t="s">
        <v>101</v>
      </c>
      <c r="T173" s="2187">
        <v>43052</v>
      </c>
      <c r="U173" s="2186">
        <v>15</v>
      </c>
      <c r="V173" s="2188" t="s">
        <v>35</v>
      </c>
      <c r="W173" s="2189">
        <v>310</v>
      </c>
      <c r="X173" s="2186" t="s">
        <v>78</v>
      </c>
      <c r="Y173" s="3593">
        <v>43059</v>
      </c>
      <c r="Z173" s="2187">
        <v>43053</v>
      </c>
      <c r="AA173" s="2186">
        <v>2532</v>
      </c>
      <c r="AB173" s="2191">
        <v>15000</v>
      </c>
      <c r="AC173" s="2191">
        <f t="shared" si="93"/>
        <v>0</v>
      </c>
      <c r="AD173" s="2192">
        <f t="shared" si="94"/>
        <v>4650</v>
      </c>
      <c r="AE173" s="2194">
        <f t="shared" si="95"/>
        <v>232.5</v>
      </c>
      <c r="AF173" s="2059" t="s">
        <v>8</v>
      </c>
      <c r="AG173" s="2029"/>
      <c r="AH173" s="2029"/>
      <c r="AI173" s="4509"/>
      <c r="AJ173" s="2917"/>
      <c r="AK173" s="4285"/>
      <c r="AL173" s="3181"/>
      <c r="AM173" s="3183"/>
      <c r="AN173" s="3181"/>
      <c r="AO173" s="2669"/>
      <c r="AP173" s="3182"/>
      <c r="AQ173" s="3181"/>
      <c r="AR173" s="4516"/>
      <c r="AS173" s="3183"/>
      <c r="AT173" s="3181"/>
      <c r="AU173" s="2670"/>
      <c r="AV173" s="2670"/>
      <c r="AW173" s="3184"/>
      <c r="AX173" s="2671"/>
      <c r="AY173" s="4514"/>
      <c r="BA173" s="2258"/>
      <c r="BB173" s="2259"/>
      <c r="BC173" s="2259"/>
      <c r="BD173" s="2260" t="s">
        <v>3</v>
      </c>
      <c r="BE173" s="2260" t="s">
        <v>18</v>
      </c>
      <c r="BF173" s="2260"/>
      <c r="BG173" s="2259"/>
      <c r="BH173" s="2260" t="s">
        <v>21</v>
      </c>
      <c r="BI173" s="2260" t="s">
        <v>3</v>
      </c>
      <c r="BJ173" s="2260" t="s">
        <v>27</v>
      </c>
      <c r="BK173" s="2260" t="s">
        <v>28</v>
      </c>
      <c r="BL173" s="2259"/>
      <c r="BM173" s="2259"/>
      <c r="BN173" s="2259"/>
      <c r="BO173" s="2259"/>
      <c r="BP173" s="2260" t="s">
        <v>30</v>
      </c>
      <c r="BQ173" s="2256"/>
      <c r="BR173" s="2246"/>
      <c r="BS173" s="2385"/>
      <c r="BT173" s="3033"/>
      <c r="BU173" s="2340"/>
      <c r="BV173" s="2275"/>
      <c r="BW173" s="2341"/>
      <c r="BX173" s="2469"/>
      <c r="BY173" s="2275"/>
      <c r="BZ173" s="2347"/>
      <c r="CA173" s="3052"/>
      <c r="CB173" s="3720"/>
      <c r="CC173" s="2341"/>
      <c r="CD173" s="2275"/>
      <c r="CE173" s="2347"/>
      <c r="CF173" s="2347"/>
      <c r="CG173" s="2348"/>
      <c r="CH173" s="2348"/>
      <c r="CI173" s="2282"/>
      <c r="CK173" s="2499" t="s">
        <v>3</v>
      </c>
      <c r="CL173" s="2500" t="s">
        <v>4</v>
      </c>
      <c r="CM173" s="2501" t="s">
        <v>18</v>
      </c>
      <c r="CN173" s="2501" t="s">
        <v>19</v>
      </c>
      <c r="CO173" s="2501" t="s">
        <v>19</v>
      </c>
      <c r="CP173" s="2501" t="s">
        <v>20</v>
      </c>
      <c r="CQ173" s="2501" t="s">
        <v>21</v>
      </c>
      <c r="CR173" s="2501" t="s">
        <v>22</v>
      </c>
      <c r="CS173" s="2501" t="s">
        <v>19</v>
      </c>
      <c r="CT173" s="2501" t="s">
        <v>23</v>
      </c>
      <c r="CU173" s="2501" t="s">
        <v>23</v>
      </c>
      <c r="CV173" s="2501" t="s">
        <v>24</v>
      </c>
      <c r="CW173" s="2501" t="s">
        <v>20</v>
      </c>
      <c r="CX173" s="2501" t="s">
        <v>25</v>
      </c>
      <c r="CY173" s="2501" t="s">
        <v>0</v>
      </c>
      <c r="CZ173" s="2501" t="s">
        <v>11</v>
      </c>
      <c r="DA173" s="2501" t="s">
        <v>11</v>
      </c>
      <c r="DB173" s="2501" t="s">
        <v>26</v>
      </c>
      <c r="DN173" s="86"/>
      <c r="DO173" s="86"/>
      <c r="DP173" s="86"/>
      <c r="DQ173" s="86"/>
      <c r="DR173" s="86"/>
      <c r="DS173" s="86"/>
      <c r="DT173" s="86"/>
      <c r="DU173" s="86"/>
    </row>
    <row r="174" spans="15:125" ht="15" thickBot="1">
      <c r="O174" s="2024"/>
      <c r="P174" s="2833" t="s">
        <v>550</v>
      </c>
      <c r="Q174" s="2039" t="s">
        <v>436</v>
      </c>
      <c r="R174" s="2788">
        <v>17</v>
      </c>
      <c r="S174" s="2188" t="s">
        <v>36</v>
      </c>
      <c r="T174" s="2193" t="s">
        <v>78</v>
      </c>
      <c r="U174" s="2191">
        <v>1</v>
      </c>
      <c r="V174" s="2188" t="s">
        <v>35</v>
      </c>
      <c r="W174" s="2194">
        <v>370</v>
      </c>
      <c r="X174" s="2789"/>
      <c r="Y174" s="2790">
        <v>43049</v>
      </c>
      <c r="Z174" s="2193">
        <v>43049</v>
      </c>
      <c r="AA174" s="2188">
        <v>2515</v>
      </c>
      <c r="AB174" s="2191">
        <v>1000</v>
      </c>
      <c r="AC174" s="2191">
        <f t="shared" si="93"/>
        <v>0</v>
      </c>
      <c r="AD174" s="2192">
        <f t="shared" si="94"/>
        <v>370</v>
      </c>
      <c r="AE174" s="2194">
        <f t="shared" si="95"/>
        <v>18.5</v>
      </c>
      <c r="AF174" s="2059" t="s">
        <v>8</v>
      </c>
      <c r="AG174" s="2029"/>
      <c r="AH174" s="2029"/>
      <c r="AI174" s="3219"/>
      <c r="AJ174" s="2024"/>
      <c r="AK174" s="2024"/>
      <c r="AL174" s="2024"/>
      <c r="AM174" s="2024"/>
      <c r="AN174" s="2024"/>
      <c r="AO174" s="2024"/>
      <c r="AP174" s="2024"/>
      <c r="AQ174" s="2024"/>
      <c r="AR174" s="2024"/>
      <c r="AS174" s="2024"/>
      <c r="AT174" s="2024"/>
      <c r="AU174" s="2024"/>
      <c r="AV174" s="2024"/>
      <c r="AW174" s="2024"/>
      <c r="AX174" s="2024"/>
      <c r="AY174" s="2024"/>
      <c r="BA174" s="2667" t="s">
        <v>656</v>
      </c>
      <c r="BB174" s="2266" t="s">
        <v>99</v>
      </c>
      <c r="BC174" s="2264">
        <v>15</v>
      </c>
      <c r="BD174" s="2264" t="s">
        <v>101</v>
      </c>
      <c r="BE174" s="2265">
        <v>43248</v>
      </c>
      <c r="BF174" s="2264">
        <v>500</v>
      </c>
      <c r="BG174" s="2264" t="s">
        <v>96</v>
      </c>
      <c r="BH174" s="2267">
        <v>9.1300000000000008</v>
      </c>
      <c r="BI174" s="2264"/>
      <c r="BJ174" s="2268">
        <v>43271</v>
      </c>
      <c r="BK174" s="2265">
        <v>43258</v>
      </c>
      <c r="BL174" s="2264">
        <v>51411</v>
      </c>
      <c r="BM174" s="2267">
        <v>501.08</v>
      </c>
      <c r="BN174" s="2270">
        <f>(BM174-BF174)</f>
        <v>1.0799999999999841</v>
      </c>
      <c r="BO174" s="2271">
        <f>(BM174*BH174)</f>
        <v>4574.8604000000005</v>
      </c>
      <c r="BP174" s="2270">
        <f>(BO174*0.05)</f>
        <v>228.74302000000003</v>
      </c>
      <c r="BQ174" s="2273"/>
      <c r="BR174" s="2246"/>
      <c r="BS174" s="2386"/>
      <c r="BT174" s="4313"/>
      <c r="BU174" s="4314"/>
      <c r="BV174" s="3137"/>
      <c r="BW174" s="4315"/>
      <c r="BX174" s="4316"/>
      <c r="BY174" s="3137"/>
      <c r="BZ174" s="2452"/>
      <c r="CA174" s="3138"/>
      <c r="CB174" s="4317"/>
      <c r="CC174" s="4315"/>
      <c r="CD174" s="3137"/>
      <c r="CE174" s="2452"/>
      <c r="CF174" s="2452"/>
      <c r="CG174" s="2453"/>
      <c r="CH174" s="2453"/>
      <c r="CI174" s="4318"/>
      <c r="CK174" s="2619"/>
      <c r="CL174" s="2506"/>
      <c r="CM174" s="2506"/>
      <c r="CN174" s="2507" t="s">
        <v>3</v>
      </c>
      <c r="CO174" s="2507" t="s">
        <v>18</v>
      </c>
      <c r="CP174" s="2507"/>
      <c r="CQ174" s="2506"/>
      <c r="CR174" s="2507" t="s">
        <v>21</v>
      </c>
      <c r="CS174" s="2507" t="s">
        <v>3</v>
      </c>
      <c r="CT174" s="2507" t="s">
        <v>27</v>
      </c>
      <c r="CU174" s="2507" t="s">
        <v>28</v>
      </c>
      <c r="CV174" s="2506"/>
      <c r="CW174" s="2506"/>
      <c r="CX174" s="2506"/>
      <c r="CY174" s="2506"/>
      <c r="CZ174" s="2507" t="s">
        <v>33</v>
      </c>
      <c r="DA174" s="2507" t="s">
        <v>30</v>
      </c>
      <c r="DB174" s="2500"/>
      <c r="DN174" s="86"/>
      <c r="DO174" s="86"/>
      <c r="DP174" s="86"/>
      <c r="DQ174" s="86"/>
      <c r="DR174" s="86"/>
      <c r="DS174" s="86"/>
      <c r="DT174" s="86"/>
      <c r="DU174" s="86"/>
    </row>
    <row r="175" spans="15:125" ht="24" thickBot="1">
      <c r="O175" s="2024"/>
      <c r="P175" s="2123" t="s">
        <v>589</v>
      </c>
      <c r="Q175" s="2071" t="s">
        <v>688</v>
      </c>
      <c r="R175" s="2809">
        <v>13</v>
      </c>
      <c r="S175" s="2071" t="s">
        <v>101</v>
      </c>
      <c r="T175" s="2072">
        <v>43056</v>
      </c>
      <c r="U175" s="2071">
        <v>15</v>
      </c>
      <c r="V175" s="2039" t="s">
        <v>35</v>
      </c>
      <c r="W175" s="2073">
        <v>310</v>
      </c>
      <c r="X175" s="2071" t="s">
        <v>78</v>
      </c>
      <c r="Y175" s="3509">
        <v>43059</v>
      </c>
      <c r="Z175" s="2072">
        <v>43064</v>
      </c>
      <c r="AA175" s="2071">
        <v>2574</v>
      </c>
      <c r="AB175" s="2041">
        <v>15000</v>
      </c>
      <c r="AC175" s="2041">
        <f>(AB175-U175*1000)</f>
        <v>0</v>
      </c>
      <c r="AD175" s="2045">
        <f>(AB175*W175/1000)</f>
        <v>4650</v>
      </c>
      <c r="AE175" s="2042">
        <f t="shared" si="95"/>
        <v>232.5</v>
      </c>
      <c r="AF175" s="6038" t="s">
        <v>8</v>
      </c>
      <c r="AG175" s="6032"/>
      <c r="AH175" s="2029"/>
      <c r="AI175" s="2029"/>
      <c r="AJ175" s="2231" t="s">
        <v>913</v>
      </c>
      <c r="AK175" s="2024" t="s">
        <v>700</v>
      </c>
      <c r="AL175" s="2024"/>
      <c r="AM175" s="2154"/>
      <c r="AN175" s="2024"/>
      <c r="AO175" s="2024"/>
      <c r="AP175" s="2024"/>
      <c r="AQ175" s="2024"/>
      <c r="AR175" s="2024"/>
      <c r="AS175" s="2024"/>
      <c r="AT175" s="2024"/>
      <c r="AU175" s="2024"/>
      <c r="AV175" s="2154"/>
      <c r="AW175" s="2024"/>
      <c r="AX175" s="2024"/>
      <c r="AY175" s="2024"/>
      <c r="BA175" s="2467" t="s">
        <v>726</v>
      </c>
      <c r="BB175" s="2275" t="s">
        <v>727</v>
      </c>
      <c r="BC175" s="2438">
        <v>1</v>
      </c>
      <c r="BD175" s="2285">
        <v>77568</v>
      </c>
      <c r="BE175" s="2287">
        <v>43265</v>
      </c>
      <c r="BF175" s="2342">
        <v>100</v>
      </c>
      <c r="BG175" s="2285" t="s">
        <v>96</v>
      </c>
      <c r="BH175" s="2280">
        <v>10.8</v>
      </c>
      <c r="BI175" s="2343"/>
      <c r="BJ175" s="2344">
        <v>43270</v>
      </c>
      <c r="BK175" s="2287">
        <v>43269</v>
      </c>
      <c r="BL175" s="2345">
        <v>51539</v>
      </c>
      <c r="BM175" s="2280">
        <v>79.66</v>
      </c>
      <c r="BN175" s="2280">
        <f>(BM175-BF175)</f>
        <v>-20.340000000000003</v>
      </c>
      <c r="BO175" s="2281">
        <f>(BM175*BH175)</f>
        <v>860.32799999999997</v>
      </c>
      <c r="BP175" s="3038">
        <f>(BO175*0.05)</f>
        <v>43.016400000000004</v>
      </c>
      <c r="BQ175" s="3080"/>
      <c r="BR175" s="2246"/>
      <c r="BS175" s="2246"/>
      <c r="BT175" s="2246"/>
      <c r="BU175" s="2246"/>
      <c r="BV175" s="2246"/>
      <c r="BW175" s="2246"/>
      <c r="BX175" s="2246"/>
      <c r="BY175" s="2246"/>
      <c r="BZ175" s="2246"/>
      <c r="CA175" s="2246"/>
      <c r="CB175" s="2246"/>
      <c r="CC175" s="2246"/>
      <c r="CD175" s="2246"/>
      <c r="CE175" s="2246"/>
      <c r="CF175" s="2246"/>
      <c r="CG175" s="2246"/>
      <c r="CH175" s="2246"/>
      <c r="CI175" s="2246"/>
      <c r="CK175" s="2604" t="s">
        <v>204</v>
      </c>
      <c r="CL175" s="2966" t="s">
        <v>105</v>
      </c>
      <c r="CM175" s="2596">
        <v>139</v>
      </c>
      <c r="CN175" s="2596"/>
      <c r="CO175" s="2597">
        <v>43496</v>
      </c>
      <c r="CP175" s="2596">
        <v>45</v>
      </c>
      <c r="CQ175" s="2596" t="s">
        <v>35</v>
      </c>
      <c r="CR175" s="2963">
        <v>1018.96</v>
      </c>
      <c r="CS175" s="2601"/>
      <c r="CT175" s="2584">
        <v>43507</v>
      </c>
      <c r="CU175" s="2575">
        <v>43514</v>
      </c>
      <c r="CV175" s="2596">
        <v>13701</v>
      </c>
      <c r="CW175" s="2598">
        <v>45000</v>
      </c>
      <c r="CX175" s="2598">
        <f>(CP175*1000-CW175)</f>
        <v>0</v>
      </c>
      <c r="CY175" s="3223">
        <f>(CR175*CW175/1000)</f>
        <v>45853.2</v>
      </c>
      <c r="CZ175" s="3224">
        <f>(CU175+42)</f>
        <v>43556</v>
      </c>
      <c r="DA175" s="3225">
        <f>(CY175*0.03)</f>
        <v>1375.5959999999998</v>
      </c>
      <c r="DB175" s="2516" t="s">
        <v>8</v>
      </c>
      <c r="DN175" s="86"/>
      <c r="DO175" s="86"/>
      <c r="DP175" s="86"/>
      <c r="DQ175" s="86"/>
      <c r="DR175" s="86"/>
      <c r="DS175" s="86"/>
      <c r="DT175" s="86"/>
      <c r="DU175" s="86"/>
    </row>
    <row r="176" spans="15:125" ht="24" thickBot="1">
      <c r="O176" s="2024"/>
      <c r="P176" s="2143" t="s">
        <v>514</v>
      </c>
      <c r="Q176" s="2071" t="s">
        <v>427</v>
      </c>
      <c r="R176" s="2750">
        <v>5</v>
      </c>
      <c r="S176" s="2050" t="s">
        <v>101</v>
      </c>
      <c r="T176" s="2051">
        <v>43059</v>
      </c>
      <c r="U176" s="2050">
        <v>5</v>
      </c>
      <c r="V176" s="2052" t="s">
        <v>35</v>
      </c>
      <c r="W176" s="2053">
        <v>350</v>
      </c>
      <c r="X176" s="2050" t="s">
        <v>78</v>
      </c>
      <c r="Y176" s="3573">
        <v>43062</v>
      </c>
      <c r="Z176" s="2051">
        <v>43064</v>
      </c>
      <c r="AA176" s="2050">
        <v>2578</v>
      </c>
      <c r="AB176" s="2055">
        <v>5000</v>
      </c>
      <c r="AC176" s="2055">
        <f>(AB176-U176*1000)</f>
        <v>0</v>
      </c>
      <c r="AD176" s="2056">
        <f>(AB176*W176/1000)</f>
        <v>1750</v>
      </c>
      <c r="AE176" s="2058">
        <f t="shared" si="95"/>
        <v>87.5</v>
      </c>
      <c r="AF176" s="6038" t="s">
        <v>8</v>
      </c>
      <c r="AG176" s="6032"/>
      <c r="AH176" s="2029"/>
      <c r="AI176" s="2949"/>
      <c r="AJ176" s="2911"/>
      <c r="AK176" s="2131"/>
      <c r="AL176" s="2132" t="s">
        <v>14</v>
      </c>
      <c r="AM176" s="2132" t="s">
        <v>12</v>
      </c>
      <c r="AN176" s="2132"/>
      <c r="AO176" s="2133"/>
      <c r="AP176" s="2132" t="s">
        <v>15</v>
      </c>
      <c r="AQ176" s="2132" t="s">
        <v>16</v>
      </c>
      <c r="AR176" s="2132" t="s">
        <v>12</v>
      </c>
      <c r="AS176" s="2132" t="s">
        <v>12</v>
      </c>
      <c r="AT176" s="2133"/>
      <c r="AU176" s="2133"/>
      <c r="AV176" s="2133"/>
      <c r="AW176" s="2133"/>
      <c r="AX176" s="2132" t="s">
        <v>17</v>
      </c>
      <c r="AY176" s="2134"/>
      <c r="BA176" s="2349"/>
      <c r="BB176" s="2313"/>
      <c r="BC176" s="2313"/>
      <c r="BD176" s="2313"/>
      <c r="BE176" s="2313"/>
      <c r="BF176" s="2313"/>
      <c r="BG176" s="2313"/>
      <c r="BH176" s="2313"/>
      <c r="BI176" s="2313"/>
      <c r="BJ176" s="2313"/>
      <c r="BK176" s="2313"/>
      <c r="BL176" s="2313"/>
      <c r="BM176" s="2313"/>
      <c r="BN176" s="2313"/>
      <c r="BO176" s="2313"/>
      <c r="BP176" s="2313"/>
      <c r="BQ176" s="3080"/>
      <c r="BR176" s="2246"/>
      <c r="BS176" s="2246"/>
      <c r="BT176" s="2387" t="s">
        <v>958</v>
      </c>
      <c r="BU176" s="2246"/>
      <c r="BV176" s="2246" t="s">
        <v>1151</v>
      </c>
      <c r="BW176" s="2246"/>
      <c r="BX176" s="2361"/>
      <c r="BY176" s="2246"/>
      <c r="BZ176" s="2246"/>
      <c r="CA176" s="2246"/>
      <c r="CB176" s="2246"/>
      <c r="CC176" s="2246"/>
      <c r="CD176" s="2246"/>
      <c r="CE176" s="2246"/>
      <c r="CF176" s="2246"/>
      <c r="CG176" s="2246"/>
      <c r="CH176" s="2246"/>
      <c r="CI176" s="2246"/>
      <c r="CK176" s="2526"/>
      <c r="CL176" s="2970"/>
      <c r="CM176" s="2970"/>
      <c r="CN176" s="2970"/>
      <c r="CO176" s="2970"/>
      <c r="CP176" s="2970"/>
      <c r="CQ176" s="2970"/>
      <c r="CR176" s="2970"/>
      <c r="CS176" s="2970"/>
      <c r="CT176" s="2970"/>
      <c r="CU176" s="2970"/>
      <c r="CV176" s="2970"/>
      <c r="CW176" s="2970"/>
      <c r="CX176" s="2970"/>
      <c r="CY176" s="2970"/>
      <c r="CZ176" s="2970"/>
      <c r="DA176" s="2970"/>
      <c r="DB176" s="2523"/>
      <c r="DN176" s="86"/>
      <c r="DO176" s="86"/>
      <c r="DP176" s="86"/>
      <c r="DQ176" s="86"/>
      <c r="DR176" s="86"/>
      <c r="DS176" s="86"/>
      <c r="DT176" s="86"/>
      <c r="DU176" s="86"/>
    </row>
    <row r="177" spans="15:125" ht="15" thickBot="1">
      <c r="O177" s="2024"/>
      <c r="P177" s="2123" t="s">
        <v>691</v>
      </c>
      <c r="Q177" s="2071" t="s">
        <v>689</v>
      </c>
      <c r="R177" s="2750">
        <v>1</v>
      </c>
      <c r="S177" s="2050" t="s">
        <v>101</v>
      </c>
      <c r="T177" s="2051">
        <v>43062</v>
      </c>
      <c r="U177" s="2050">
        <v>20</v>
      </c>
      <c r="V177" s="2052" t="s">
        <v>35</v>
      </c>
      <c r="W177" s="2053">
        <v>330</v>
      </c>
      <c r="X177" s="2050" t="s">
        <v>78</v>
      </c>
      <c r="Y177" s="3573">
        <v>43066</v>
      </c>
      <c r="Z177" s="2051">
        <v>43064</v>
      </c>
      <c r="AA177" s="2050">
        <v>2576</v>
      </c>
      <c r="AB177" s="2055">
        <v>20000</v>
      </c>
      <c r="AC177" s="2055">
        <f>(AB177-U177*1000)</f>
        <v>0</v>
      </c>
      <c r="AD177" s="2056">
        <f>(AB177*W177/1000)</f>
        <v>6600</v>
      </c>
      <c r="AE177" s="2058">
        <f t="shared" si="95"/>
        <v>330</v>
      </c>
      <c r="AF177" s="6038" t="s">
        <v>8</v>
      </c>
      <c r="AG177" s="6032"/>
      <c r="AH177" s="2029"/>
      <c r="AI177" s="2933"/>
      <c r="AJ177" s="2912" t="s">
        <v>4</v>
      </c>
      <c r="AK177" s="2135" t="s">
        <v>18</v>
      </c>
      <c r="AL177" s="2033" t="s">
        <v>19</v>
      </c>
      <c r="AM177" s="2033" t="s">
        <v>19</v>
      </c>
      <c r="AN177" s="2033" t="s">
        <v>20</v>
      </c>
      <c r="AO177" s="2033" t="s">
        <v>21</v>
      </c>
      <c r="AP177" s="2033" t="s">
        <v>22</v>
      </c>
      <c r="AQ177" s="2033" t="s">
        <v>19</v>
      </c>
      <c r="AR177" s="2033" t="s">
        <v>23</v>
      </c>
      <c r="AS177" s="2033" t="s">
        <v>23</v>
      </c>
      <c r="AT177" s="2033" t="s">
        <v>24</v>
      </c>
      <c r="AU177" s="2033" t="s">
        <v>20</v>
      </c>
      <c r="AV177" s="2033" t="s">
        <v>25</v>
      </c>
      <c r="AW177" s="2033" t="s">
        <v>0</v>
      </c>
      <c r="AX177" s="2033" t="s">
        <v>11</v>
      </c>
      <c r="AY177" s="2136" t="s">
        <v>26</v>
      </c>
      <c r="BA177" s="2314"/>
      <c r="BB177" s="2315"/>
      <c r="BC177" s="2315"/>
      <c r="BD177" s="2315"/>
      <c r="BE177" s="2315"/>
      <c r="BF177" s="2315"/>
      <c r="BG177" s="2315"/>
      <c r="BH177" s="2315"/>
      <c r="BI177" s="2315"/>
      <c r="BJ177" s="2315"/>
      <c r="BK177" s="2315"/>
      <c r="BL177" s="2315"/>
      <c r="BM177" s="2315"/>
      <c r="BN177" s="2315"/>
      <c r="BO177" s="2686">
        <f>SUM(BO174:BO176)</f>
        <v>5435.1884000000009</v>
      </c>
      <c r="BP177" s="2686">
        <f>SUM(BP174:BP176)</f>
        <v>271.75942000000003</v>
      </c>
      <c r="BQ177" s="3081"/>
      <c r="BR177" s="2246"/>
      <c r="BS177" s="3034"/>
      <c r="BT177" s="3028"/>
      <c r="BU177" s="2363"/>
      <c r="BV177" s="2364" t="s">
        <v>14</v>
      </c>
      <c r="BW177" s="2364" t="s">
        <v>12</v>
      </c>
      <c r="BX177" s="2364"/>
      <c r="BY177" s="2365"/>
      <c r="BZ177" s="2364" t="s">
        <v>15</v>
      </c>
      <c r="CA177" s="2364" t="s">
        <v>16</v>
      </c>
      <c r="CB177" s="2364" t="s">
        <v>12</v>
      </c>
      <c r="CC177" s="2364" t="s">
        <v>12</v>
      </c>
      <c r="CD177" s="2365"/>
      <c r="CE177" s="2365"/>
      <c r="CF177" s="2365"/>
      <c r="CG177" s="2365"/>
      <c r="CH177" s="2364" t="s">
        <v>17</v>
      </c>
      <c r="CI177" s="2366"/>
      <c r="CK177" s="2526"/>
      <c r="CL177" s="2970"/>
      <c r="CM177" s="2970"/>
      <c r="CN177" s="2970"/>
      <c r="CO177" s="2970"/>
      <c r="CP177" s="2970"/>
      <c r="CQ177" s="2970"/>
      <c r="CR177" s="2970"/>
      <c r="CS177" s="2970"/>
      <c r="CT177" s="2970"/>
      <c r="CU177" s="2970"/>
      <c r="CV177" s="2970"/>
      <c r="CW177" s="2970"/>
      <c r="CX177" s="2970"/>
      <c r="CY177" s="2970"/>
      <c r="CZ177" s="2970"/>
      <c r="DA177" s="2970"/>
      <c r="DB177" s="2523"/>
      <c r="DN177" s="86"/>
      <c r="DO177" s="86"/>
      <c r="DP177" s="86"/>
      <c r="DQ177" s="86"/>
      <c r="DR177" s="86"/>
      <c r="DS177" s="86"/>
      <c r="DT177" s="86"/>
      <c r="DU177" s="86"/>
    </row>
    <row r="178" spans="15:125" ht="15" thickBot="1">
      <c r="O178" s="2024"/>
      <c r="P178" s="2123" t="s">
        <v>471</v>
      </c>
      <c r="Q178" s="2039" t="s">
        <v>436</v>
      </c>
      <c r="R178" s="2038">
        <v>12</v>
      </c>
      <c r="S178" s="2039" t="s">
        <v>74</v>
      </c>
      <c r="T178" s="2040">
        <v>43047</v>
      </c>
      <c r="U178" s="2041">
        <v>20</v>
      </c>
      <c r="V178" s="2039" t="s">
        <v>35</v>
      </c>
      <c r="W178" s="2042">
        <v>278</v>
      </c>
      <c r="X178" s="2043"/>
      <c r="Y178" s="2044">
        <v>43074</v>
      </c>
      <c r="Z178" s="2040">
        <v>43064</v>
      </c>
      <c r="AA178" s="2039">
        <v>2579</v>
      </c>
      <c r="AB178" s="2041">
        <v>20000</v>
      </c>
      <c r="AC178" s="2041">
        <f>(AB178-U178*1000)</f>
        <v>0</v>
      </c>
      <c r="AD178" s="2045">
        <f>(AB178*W178/1000)</f>
        <v>5560</v>
      </c>
      <c r="AE178" s="2042">
        <f t="shared" si="95"/>
        <v>278</v>
      </c>
      <c r="AF178" s="2866" t="s">
        <v>8</v>
      </c>
      <c r="AG178" s="2659"/>
      <c r="AH178" s="3219"/>
      <c r="AI178" s="2931"/>
      <c r="AJ178" s="2913"/>
      <c r="AK178" s="2137"/>
      <c r="AL178" s="2033" t="s">
        <v>3</v>
      </c>
      <c r="AM178" s="2033" t="s">
        <v>18</v>
      </c>
      <c r="AN178" s="2033"/>
      <c r="AO178" s="2138"/>
      <c r="AP178" s="2033" t="s">
        <v>21</v>
      </c>
      <c r="AQ178" s="2033" t="s">
        <v>3</v>
      </c>
      <c r="AR178" s="2033" t="s">
        <v>27</v>
      </c>
      <c r="AS178" s="2033" t="s">
        <v>28</v>
      </c>
      <c r="AT178" s="2138"/>
      <c r="AU178" s="2138"/>
      <c r="AV178" s="2138"/>
      <c r="AW178" s="2138"/>
      <c r="AX178" s="2033" t="s">
        <v>30</v>
      </c>
      <c r="AY178" s="2136"/>
      <c r="BA178" s="2246"/>
      <c r="BB178" s="2246"/>
      <c r="BC178" s="2246"/>
      <c r="BD178" s="2246"/>
      <c r="BE178" s="2246"/>
      <c r="BF178" s="2246"/>
      <c r="BG178" s="2246"/>
      <c r="BH178" s="2246"/>
      <c r="BI178" s="2246"/>
      <c r="BJ178" s="2246"/>
      <c r="BK178" s="2246"/>
      <c r="BL178" s="2246"/>
      <c r="BM178" s="2246"/>
      <c r="BN178" s="2246"/>
      <c r="BO178" s="2246"/>
      <c r="BP178" s="2246"/>
      <c r="BQ178" s="3082"/>
      <c r="BR178" s="2246"/>
      <c r="BS178" s="2349"/>
      <c r="BT178" s="3029" t="s">
        <v>4</v>
      </c>
      <c r="BU178" s="2368" t="s">
        <v>18</v>
      </c>
      <c r="BV178" s="2256" t="s">
        <v>19</v>
      </c>
      <c r="BW178" s="2256" t="s">
        <v>19</v>
      </c>
      <c r="BX178" s="2256" t="s">
        <v>20</v>
      </c>
      <c r="BY178" s="2256" t="s">
        <v>21</v>
      </c>
      <c r="BZ178" s="2256" t="s">
        <v>22</v>
      </c>
      <c r="CA178" s="2256" t="s">
        <v>19</v>
      </c>
      <c r="CB178" s="2256" t="s">
        <v>23</v>
      </c>
      <c r="CC178" s="2256" t="s">
        <v>23</v>
      </c>
      <c r="CD178" s="2256" t="s">
        <v>24</v>
      </c>
      <c r="CE178" s="2256" t="s">
        <v>20</v>
      </c>
      <c r="CF178" s="2256" t="s">
        <v>25</v>
      </c>
      <c r="CG178" s="2256" t="s">
        <v>0</v>
      </c>
      <c r="CH178" s="2256" t="s">
        <v>11</v>
      </c>
      <c r="CI178" s="2369" t="s">
        <v>26</v>
      </c>
      <c r="CK178" s="2526"/>
      <c r="CL178" s="2970"/>
      <c r="CM178" s="2970"/>
      <c r="CN178" s="2970"/>
      <c r="CO178" s="2970"/>
      <c r="CP178" s="2970"/>
      <c r="CQ178" s="2970"/>
      <c r="CR178" s="2970"/>
      <c r="CS178" s="2970"/>
      <c r="CT178" s="2970"/>
      <c r="CU178" s="2970"/>
      <c r="CV178" s="2970"/>
      <c r="CW178" s="2970"/>
      <c r="CX178" s="2970"/>
      <c r="CY178" s="2970"/>
      <c r="CZ178" s="2970"/>
      <c r="DA178" s="2970"/>
      <c r="DB178" s="2523"/>
      <c r="DN178" s="86"/>
      <c r="DO178" s="86"/>
      <c r="DP178" s="86"/>
      <c r="DQ178" s="86"/>
      <c r="DR178" s="86"/>
      <c r="DS178" s="86"/>
      <c r="DT178" s="86"/>
      <c r="DU178" s="86"/>
    </row>
    <row r="179" spans="15:125" ht="18.600000000000001" thickBot="1">
      <c r="O179" s="2024"/>
      <c r="P179" s="2123" t="s">
        <v>550</v>
      </c>
      <c r="Q179" s="2039" t="s">
        <v>436</v>
      </c>
      <c r="R179" s="2038">
        <v>18</v>
      </c>
      <c r="S179" s="2039" t="s">
        <v>36</v>
      </c>
      <c r="T179" s="2040">
        <v>43067</v>
      </c>
      <c r="U179" s="2041">
        <v>3</v>
      </c>
      <c r="V179" s="2039" t="s">
        <v>35</v>
      </c>
      <c r="W179" s="2042">
        <v>370</v>
      </c>
      <c r="X179" s="2043"/>
      <c r="Y179" s="2044">
        <v>43073</v>
      </c>
      <c r="Z179" s="2040">
        <v>43068</v>
      </c>
      <c r="AA179" s="2039">
        <v>2588</v>
      </c>
      <c r="AB179" s="2041">
        <v>3000</v>
      </c>
      <c r="AC179" s="2041">
        <f>(AB179-U179*1000)</f>
        <v>0</v>
      </c>
      <c r="AD179" s="2045">
        <f>(AB179*W179/1000)</f>
        <v>1110</v>
      </c>
      <c r="AE179" s="2042">
        <f t="shared" si="95"/>
        <v>55.5</v>
      </c>
      <c r="AF179" s="2866" t="s">
        <v>8</v>
      </c>
      <c r="AG179" s="2659"/>
      <c r="AH179" s="3219"/>
      <c r="AI179" s="2941"/>
      <c r="AJ179" s="2657" t="s">
        <v>689</v>
      </c>
      <c r="AK179" s="2815">
        <v>1</v>
      </c>
      <c r="AL179" s="2168" t="s">
        <v>101</v>
      </c>
      <c r="AM179" s="2169">
        <v>43062</v>
      </c>
      <c r="AN179" s="2168">
        <v>20</v>
      </c>
      <c r="AO179" s="2122" t="s">
        <v>35</v>
      </c>
      <c r="AP179" s="2170">
        <v>330</v>
      </c>
      <c r="AQ179" s="2168" t="s">
        <v>78</v>
      </c>
      <c r="AR179" s="4597">
        <v>43066</v>
      </c>
      <c r="AS179" s="2169">
        <v>43064</v>
      </c>
      <c r="AT179" s="2168">
        <v>2576</v>
      </c>
      <c r="AU179" s="2172">
        <v>20000</v>
      </c>
      <c r="AV179" s="2172">
        <f>(AU179-AN179*1000)</f>
        <v>0</v>
      </c>
      <c r="AW179" s="2173">
        <f>(AU179*AP179/1000)</f>
        <v>6600</v>
      </c>
      <c r="AX179" s="2217">
        <f>(AW179*0.05)</f>
        <v>330</v>
      </c>
      <c r="AY179" s="2232"/>
      <c r="BA179" s="2250" t="s">
        <v>683</v>
      </c>
      <c r="BB179" s="2246"/>
      <c r="BC179" s="2246"/>
      <c r="BD179" s="2246"/>
      <c r="BE179" s="2246"/>
      <c r="BF179" s="2246"/>
      <c r="BG179" s="2246"/>
      <c r="BH179" s="2246"/>
      <c r="BI179" s="2246"/>
      <c r="BJ179" s="2246"/>
      <c r="BK179" s="2246"/>
      <c r="BL179" s="2246"/>
      <c r="BM179" s="2246"/>
      <c r="BN179" s="2246"/>
      <c r="BO179" s="2246"/>
      <c r="BP179" s="2246"/>
      <c r="BQ179" s="3082"/>
      <c r="BR179" s="2246"/>
      <c r="BS179" s="2349"/>
      <c r="BT179" s="3998"/>
      <c r="BU179" s="4025"/>
      <c r="BV179" s="4026" t="s">
        <v>3</v>
      </c>
      <c r="BW179" s="4026" t="s">
        <v>18</v>
      </c>
      <c r="BX179" s="4026"/>
      <c r="BY179" s="2259"/>
      <c r="BZ179" s="4026" t="s">
        <v>21</v>
      </c>
      <c r="CA179" s="4026" t="s">
        <v>3</v>
      </c>
      <c r="CB179" s="4026" t="s">
        <v>27</v>
      </c>
      <c r="CC179" s="4026" t="s">
        <v>28</v>
      </c>
      <c r="CD179" s="2259"/>
      <c r="CE179" s="2259"/>
      <c r="CF179" s="2259"/>
      <c r="CG179" s="2259"/>
      <c r="CH179" s="4026" t="s">
        <v>30</v>
      </c>
      <c r="CI179" s="4027"/>
      <c r="CK179" s="2545"/>
      <c r="CL179" s="2529"/>
      <c r="CM179" s="2528"/>
      <c r="CN179" s="2528"/>
      <c r="CO179" s="2535"/>
      <c r="CP179" s="2528"/>
      <c r="CQ179" s="2528"/>
      <c r="CR179" s="3087"/>
      <c r="CS179" s="2528"/>
      <c r="CT179" s="2533"/>
      <c r="CU179" s="2535"/>
      <c r="CV179" s="2528"/>
      <c r="CW179" s="3087"/>
      <c r="CX179" s="2532"/>
      <c r="CY179" s="2534"/>
      <c r="CZ179" s="2535"/>
      <c r="DA179" s="2532"/>
      <c r="DB179" s="2523"/>
      <c r="DN179" s="86"/>
      <c r="DO179" s="86"/>
      <c r="DP179" s="86"/>
      <c r="DQ179" s="86"/>
      <c r="DR179" s="86"/>
      <c r="DS179" s="86"/>
      <c r="DT179" s="86"/>
      <c r="DU179" s="86"/>
    </row>
    <row r="180" spans="15:125">
      <c r="O180" s="2024"/>
      <c r="P180" s="2839"/>
      <c r="Q180" s="2146"/>
      <c r="R180" s="2146"/>
      <c r="S180" s="2146"/>
      <c r="T180" s="2146"/>
      <c r="U180" s="2146"/>
      <c r="V180" s="2146"/>
      <c r="W180" s="2146"/>
      <c r="X180" s="2146"/>
      <c r="Y180" s="3605"/>
      <c r="Z180" s="2146"/>
      <c r="AA180" s="2146"/>
      <c r="AB180" s="2146"/>
      <c r="AC180" s="2146"/>
      <c r="AD180" s="2146"/>
      <c r="AE180" s="2146"/>
      <c r="AF180" s="4497"/>
      <c r="AG180" s="4569"/>
      <c r="AH180" s="3219"/>
      <c r="AI180" s="2837"/>
      <c r="AJ180" s="2069" t="s">
        <v>689</v>
      </c>
      <c r="AK180" s="2750">
        <v>2</v>
      </c>
      <c r="AL180" s="2050" t="s">
        <v>101</v>
      </c>
      <c r="AM180" s="2051">
        <v>43084</v>
      </c>
      <c r="AN180" s="2050">
        <v>10</v>
      </c>
      <c r="AO180" s="2052" t="s">
        <v>35</v>
      </c>
      <c r="AP180" s="2053">
        <v>330</v>
      </c>
      <c r="AQ180" s="2050" t="s">
        <v>78</v>
      </c>
      <c r="AR180" s="4515">
        <v>43087</v>
      </c>
      <c r="AS180" s="2051">
        <v>43087</v>
      </c>
      <c r="AT180" s="2050">
        <v>2674</v>
      </c>
      <c r="AU180" s="2055">
        <v>10000</v>
      </c>
      <c r="AV180" s="2055">
        <f>(AU180-AN180*1000)</f>
        <v>0</v>
      </c>
      <c r="AW180" s="2056">
        <f>(AU180*AP180/1000)</f>
        <v>3300</v>
      </c>
      <c r="AX180" s="2058">
        <f>(AW180*0.05)</f>
        <v>165</v>
      </c>
      <c r="AY180" s="2233"/>
      <c r="BA180" s="2251"/>
      <c r="BB180" s="2252"/>
      <c r="BC180" s="2252"/>
      <c r="BD180" s="2253" t="s">
        <v>14</v>
      </c>
      <c r="BE180" s="2253" t="s">
        <v>12</v>
      </c>
      <c r="BF180" s="2253"/>
      <c r="BG180" s="2252"/>
      <c r="BH180" s="2253" t="s">
        <v>15</v>
      </c>
      <c r="BI180" s="2253" t="s">
        <v>16</v>
      </c>
      <c r="BJ180" s="2253" t="s">
        <v>12</v>
      </c>
      <c r="BK180" s="2253" t="s">
        <v>12</v>
      </c>
      <c r="BL180" s="2252"/>
      <c r="BM180" s="2252"/>
      <c r="BN180" s="2252"/>
      <c r="BO180" s="2252"/>
      <c r="BP180" s="2253" t="s">
        <v>17</v>
      </c>
      <c r="BQ180" s="2254"/>
      <c r="BR180" s="2246"/>
      <c r="BS180" s="3036"/>
      <c r="BT180" s="2334" t="s">
        <v>1130</v>
      </c>
      <c r="BU180" s="2409">
        <v>2</v>
      </c>
      <c r="BV180" s="2266">
        <v>98176</v>
      </c>
      <c r="BW180" s="2272">
        <v>43948</v>
      </c>
      <c r="BX180" s="2410">
        <v>200</v>
      </c>
      <c r="BY180" s="2266" t="s">
        <v>96</v>
      </c>
      <c r="BZ180" s="2270">
        <v>9.61</v>
      </c>
      <c r="CA180" s="3414"/>
      <c r="CB180" s="2412">
        <v>43951</v>
      </c>
      <c r="CC180" s="2272">
        <v>43951</v>
      </c>
      <c r="CD180" s="2413">
        <v>58297</v>
      </c>
      <c r="CE180" s="2270">
        <v>222.31</v>
      </c>
      <c r="CF180" s="2270">
        <f t="shared" ref="CF180:CF191" si="96">(CE180-BX180)</f>
        <v>22.310000000000002</v>
      </c>
      <c r="CG180" s="2271">
        <f t="shared" ref="CG180:CG186" si="97">(CE180*BZ180)</f>
        <v>2136.3991000000001</v>
      </c>
      <c r="CH180" s="4032">
        <f t="shared" ref="CH180:CH186" si="98">(CG180*0.03)</f>
        <v>64.091972999999996</v>
      </c>
      <c r="CI180" s="3968"/>
      <c r="CK180" s="2545"/>
      <c r="CL180" s="2529"/>
      <c r="CM180" s="2546"/>
      <c r="CN180" s="2529"/>
      <c r="CO180" s="2530"/>
      <c r="CP180" s="2547"/>
      <c r="CQ180" s="2529"/>
      <c r="CR180" s="2532"/>
      <c r="CS180" s="2548"/>
      <c r="CT180" s="2549"/>
      <c r="CU180" s="2530"/>
      <c r="CV180" s="2529"/>
      <c r="CW180" s="2532"/>
      <c r="CX180" s="2532"/>
      <c r="CY180" s="2534"/>
      <c r="CZ180" s="2530"/>
      <c r="DA180" s="2532"/>
      <c r="DB180" s="2523"/>
      <c r="DN180" s="86"/>
      <c r="DO180" s="86"/>
      <c r="DP180" s="86"/>
      <c r="DQ180" s="86"/>
      <c r="DR180" s="86"/>
      <c r="DS180" s="86"/>
      <c r="DT180" s="86"/>
      <c r="DU180" s="86"/>
    </row>
    <row r="181" spans="15:125" ht="15" thickBot="1">
      <c r="O181" s="2024"/>
      <c r="P181" s="2082"/>
      <c r="Q181" s="2083"/>
      <c r="R181" s="2083"/>
      <c r="S181" s="2083"/>
      <c r="T181" s="2083"/>
      <c r="U181" s="2084"/>
      <c r="V181" s="2085"/>
      <c r="W181" s="2085"/>
      <c r="X181" s="2085"/>
      <c r="Y181" s="2089"/>
      <c r="Z181" s="2085"/>
      <c r="AA181" s="2086"/>
      <c r="AB181" s="2087"/>
      <c r="AC181" s="2085"/>
      <c r="AD181" s="2088">
        <f>SUM(AD168:AD180)</f>
        <v>164890</v>
      </c>
      <c r="AE181" s="2820">
        <f>SUM(AE168:AE180)</f>
        <v>7359.5</v>
      </c>
      <c r="AF181" s="2090"/>
      <c r="AG181" s="3220"/>
      <c r="AH181" s="3220"/>
      <c r="AI181" s="2938"/>
      <c r="AJ181" s="2048" t="s">
        <v>689</v>
      </c>
      <c r="AK181" s="2750">
        <v>3</v>
      </c>
      <c r="AL181" s="2050" t="s">
        <v>101</v>
      </c>
      <c r="AM181" s="2051">
        <v>43692</v>
      </c>
      <c r="AN181" s="2050">
        <v>15</v>
      </c>
      <c r="AO181" s="2052" t="s">
        <v>35</v>
      </c>
      <c r="AP181" s="2053">
        <v>335</v>
      </c>
      <c r="AQ181" s="2050" t="s">
        <v>78</v>
      </c>
      <c r="AR181" s="4515">
        <v>43696</v>
      </c>
      <c r="AS181" s="2051">
        <v>43693</v>
      </c>
      <c r="AT181" s="2050">
        <v>11562</v>
      </c>
      <c r="AU181" s="2055">
        <v>15000</v>
      </c>
      <c r="AV181" s="2055">
        <f>(AU181-AN181*1000)</f>
        <v>0</v>
      </c>
      <c r="AW181" s="2056">
        <f>(AU181*AP181/1000)</f>
        <v>5025</v>
      </c>
      <c r="AX181" s="2058">
        <f>(AW181*0.05)</f>
        <v>251.25</v>
      </c>
      <c r="AY181" s="2234"/>
      <c r="BA181" s="2255" t="s">
        <v>3</v>
      </c>
      <c r="BB181" s="2256" t="s">
        <v>4</v>
      </c>
      <c r="BC181" s="2257" t="s">
        <v>18</v>
      </c>
      <c r="BD181" s="2257" t="s">
        <v>19</v>
      </c>
      <c r="BE181" s="2257" t="s">
        <v>19</v>
      </c>
      <c r="BF181" s="2257" t="s">
        <v>20</v>
      </c>
      <c r="BG181" s="2257" t="s">
        <v>21</v>
      </c>
      <c r="BH181" s="2257" t="s">
        <v>22</v>
      </c>
      <c r="BI181" s="2257" t="s">
        <v>19</v>
      </c>
      <c r="BJ181" s="2257" t="s">
        <v>23</v>
      </c>
      <c r="BK181" s="2257" t="s">
        <v>23</v>
      </c>
      <c r="BL181" s="2257" t="s">
        <v>24</v>
      </c>
      <c r="BM181" s="2257" t="s">
        <v>20</v>
      </c>
      <c r="BN181" s="2257" t="s">
        <v>25</v>
      </c>
      <c r="BO181" s="2257" t="s">
        <v>0</v>
      </c>
      <c r="BP181" s="2257" t="s">
        <v>11</v>
      </c>
      <c r="BQ181" s="2257" t="s">
        <v>26</v>
      </c>
      <c r="BR181" s="2246"/>
      <c r="BS181" s="2385"/>
      <c r="BT181" s="3033" t="s">
        <v>1132</v>
      </c>
      <c r="BU181" s="2340">
        <v>2</v>
      </c>
      <c r="BV181" s="2275">
        <v>98176</v>
      </c>
      <c r="BW181" s="2341">
        <v>43948</v>
      </c>
      <c r="BX181" s="3718">
        <v>100</v>
      </c>
      <c r="BY181" s="2275" t="s">
        <v>96</v>
      </c>
      <c r="BZ181" s="2347">
        <v>9.61</v>
      </c>
      <c r="CA181" s="3052"/>
      <c r="CB181" s="3720">
        <v>43951</v>
      </c>
      <c r="CC181" s="2341">
        <v>43951</v>
      </c>
      <c r="CD181" s="2339">
        <v>58297</v>
      </c>
      <c r="CE181" s="2347">
        <v>113.06</v>
      </c>
      <c r="CF181" s="2347">
        <f t="shared" si="96"/>
        <v>13.060000000000002</v>
      </c>
      <c r="CG181" s="2348">
        <f t="shared" si="97"/>
        <v>1086.5065999999999</v>
      </c>
      <c r="CH181" s="2441">
        <f t="shared" si="98"/>
        <v>32.595197999999996</v>
      </c>
      <c r="CI181" s="2282"/>
      <c r="CK181" s="2556"/>
      <c r="CL181" s="2557"/>
      <c r="CM181" s="2557"/>
      <c r="CN181" s="2557"/>
      <c r="CO181" s="2557"/>
      <c r="CP181" s="2557"/>
      <c r="CQ181" s="2557"/>
      <c r="CR181" s="2557"/>
      <c r="CS181" s="2557"/>
      <c r="CT181" s="2557"/>
      <c r="CU181" s="2557"/>
      <c r="CV181" s="2557"/>
      <c r="CW181" s="2557"/>
      <c r="CX181" s="2557"/>
      <c r="CY181" s="2557"/>
      <c r="CZ181" s="2557"/>
      <c r="DA181" s="2557"/>
      <c r="DB181" s="2523"/>
      <c r="DN181" s="86"/>
      <c r="DO181" s="86"/>
      <c r="DP181" s="86"/>
      <c r="DQ181" s="86"/>
      <c r="DR181" s="86"/>
      <c r="DS181" s="86"/>
      <c r="DT181" s="86"/>
      <c r="DU181" s="86"/>
    </row>
    <row r="182" spans="15:125" ht="15" thickBot="1">
      <c r="O182" s="2024"/>
      <c r="P182" s="2024"/>
      <c r="Q182" s="2024"/>
      <c r="R182" s="2024"/>
      <c r="S182" s="2024"/>
      <c r="T182" s="2024"/>
      <c r="U182" s="2024"/>
      <c r="V182" s="2024"/>
      <c r="W182" s="2024"/>
      <c r="X182" s="2024"/>
      <c r="Y182" s="3602"/>
      <c r="Z182" s="2024"/>
      <c r="AA182" s="2024"/>
      <c r="AB182" s="2024"/>
      <c r="AC182" s="2024"/>
      <c r="AD182" s="2024"/>
      <c r="AE182" s="2024"/>
      <c r="AF182" s="3227"/>
      <c r="AG182" s="3227"/>
      <c r="AH182" s="2024"/>
      <c r="AI182" s="2936"/>
      <c r="AJ182" s="2048" t="s">
        <v>689</v>
      </c>
      <c r="AK182" s="2750">
        <v>4</v>
      </c>
      <c r="AL182" s="2050" t="s">
        <v>101</v>
      </c>
      <c r="AM182" s="2051">
        <v>43872</v>
      </c>
      <c r="AN182" s="2050">
        <v>5</v>
      </c>
      <c r="AO182" s="2052" t="s">
        <v>35</v>
      </c>
      <c r="AP182" s="2053">
        <v>335</v>
      </c>
      <c r="AQ182" s="2050" t="s">
        <v>78</v>
      </c>
      <c r="AR182" s="4515">
        <v>43889</v>
      </c>
      <c r="AS182" s="2051">
        <v>43882</v>
      </c>
      <c r="AT182" s="2050">
        <v>12664</v>
      </c>
      <c r="AU182" s="2055">
        <v>5000</v>
      </c>
      <c r="AV182" s="2055">
        <f>(AU182-AN182*1000)</f>
        <v>0</v>
      </c>
      <c r="AW182" s="2056">
        <f>(AU182*AP182/1000)</f>
        <v>1675</v>
      </c>
      <c r="AX182" s="2058">
        <f>(AW182*0.05)</f>
        <v>83.75</v>
      </c>
      <c r="AY182" s="2808"/>
      <c r="BA182" s="2258"/>
      <c r="BB182" s="2259"/>
      <c r="BC182" s="2259"/>
      <c r="BD182" s="2260" t="s">
        <v>3</v>
      </c>
      <c r="BE182" s="2260" t="s">
        <v>18</v>
      </c>
      <c r="BF182" s="2260"/>
      <c r="BG182" s="2259"/>
      <c r="BH182" s="2260" t="s">
        <v>21</v>
      </c>
      <c r="BI182" s="2260" t="s">
        <v>3</v>
      </c>
      <c r="BJ182" s="2260" t="s">
        <v>27</v>
      </c>
      <c r="BK182" s="2260" t="s">
        <v>28</v>
      </c>
      <c r="BL182" s="2259"/>
      <c r="BM182" s="2259"/>
      <c r="BN182" s="2259"/>
      <c r="BO182" s="2259"/>
      <c r="BP182" s="2260" t="s">
        <v>30</v>
      </c>
      <c r="BQ182" s="2256"/>
      <c r="BR182" s="2246"/>
      <c r="BS182" s="2385"/>
      <c r="BT182" s="2345" t="s">
        <v>1133</v>
      </c>
      <c r="BU182" s="2438">
        <v>2</v>
      </c>
      <c r="BV182" s="2285">
        <v>98176</v>
      </c>
      <c r="BW182" s="2287">
        <v>43948</v>
      </c>
      <c r="BX182" s="2342">
        <v>100</v>
      </c>
      <c r="BY182" s="2285" t="s">
        <v>96</v>
      </c>
      <c r="BZ182" s="2280">
        <v>9.61</v>
      </c>
      <c r="CA182" s="3052"/>
      <c r="CB182" s="2344">
        <v>43951</v>
      </c>
      <c r="CC182" s="2341">
        <v>43951</v>
      </c>
      <c r="CD182" s="2345">
        <v>58297</v>
      </c>
      <c r="CE182" s="2280">
        <v>107.54</v>
      </c>
      <c r="CF182" s="2280">
        <f t="shared" si="96"/>
        <v>7.5400000000000063</v>
      </c>
      <c r="CG182" s="2281">
        <f t="shared" si="97"/>
        <v>1033.4594</v>
      </c>
      <c r="CH182" s="2441">
        <f t="shared" si="98"/>
        <v>31.003781999999998</v>
      </c>
      <c r="CI182" s="4030"/>
      <c r="CK182" s="2559"/>
      <c r="CL182" s="2560"/>
      <c r="CM182" s="2560"/>
      <c r="CN182" s="2560"/>
      <c r="CO182" s="2560"/>
      <c r="CP182" s="2560"/>
      <c r="CQ182" s="2560"/>
      <c r="CR182" s="2560"/>
      <c r="CS182" s="2560"/>
      <c r="CT182" s="2560"/>
      <c r="CU182" s="2560"/>
      <c r="CV182" s="2560"/>
      <c r="CW182" s="2560"/>
      <c r="CX182" s="2560"/>
      <c r="CY182" s="2560"/>
      <c r="CZ182" s="2560"/>
      <c r="DA182" s="2747">
        <f>SUM(DA175:DA181)</f>
        <v>1375.5959999999998</v>
      </c>
      <c r="DB182" s="2562"/>
      <c r="DN182" s="86"/>
      <c r="DO182" s="86"/>
      <c r="DP182" s="86"/>
      <c r="DQ182" s="86"/>
      <c r="DR182" s="86"/>
      <c r="DS182" s="86"/>
      <c r="DT182" s="86"/>
      <c r="DU182" s="86"/>
    </row>
    <row r="183" spans="15:125" ht="18.600000000000001" thickBot="1">
      <c r="O183" s="2024"/>
      <c r="P183" s="2028" t="s">
        <v>650</v>
      </c>
      <c r="Q183" s="2024"/>
      <c r="R183" s="2024"/>
      <c r="S183" s="2024"/>
      <c r="T183" s="2024"/>
      <c r="U183" s="2024"/>
      <c r="V183" s="2024"/>
      <c r="W183" s="2024"/>
      <c r="X183" s="2024"/>
      <c r="Y183" s="3602"/>
      <c r="Z183" s="2024"/>
      <c r="AA183" s="2024"/>
      <c r="AB183" s="2024"/>
      <c r="AC183" s="2024"/>
      <c r="AD183" s="2024"/>
      <c r="AE183" s="2024"/>
      <c r="AF183" s="2029"/>
      <c r="AG183" s="2029"/>
      <c r="AH183" s="2024"/>
      <c r="AI183" s="2936"/>
      <c r="AJ183" s="2048" t="s">
        <v>689</v>
      </c>
      <c r="AK183" s="2750">
        <v>5</v>
      </c>
      <c r="AL183" s="2050" t="s">
        <v>796</v>
      </c>
      <c r="AM183" s="2051">
        <v>44106</v>
      </c>
      <c r="AN183" s="2050">
        <v>30</v>
      </c>
      <c r="AO183" s="2052" t="s">
        <v>35</v>
      </c>
      <c r="AP183" s="2053">
        <v>335</v>
      </c>
      <c r="AQ183" s="2050" t="s">
        <v>78</v>
      </c>
      <c r="AR183" s="4515">
        <v>44109</v>
      </c>
      <c r="AS183" s="2051">
        <v>44106</v>
      </c>
      <c r="AT183" s="2050">
        <v>14050</v>
      </c>
      <c r="AU183" s="2055">
        <v>30000</v>
      </c>
      <c r="AV183" s="2055">
        <f>(AU183-AN183*1000)</f>
        <v>0</v>
      </c>
      <c r="AW183" s="2056">
        <f>(AU183*AP183/1000)</f>
        <v>10050</v>
      </c>
      <c r="AX183" s="2058">
        <f>(AW183*0.05)</f>
        <v>502.5</v>
      </c>
      <c r="AY183" s="2150"/>
      <c r="BA183" s="2667" t="s">
        <v>656</v>
      </c>
      <c r="BB183" s="2266" t="s">
        <v>99</v>
      </c>
      <c r="BC183" s="2264">
        <v>16</v>
      </c>
      <c r="BD183" s="2264" t="s">
        <v>101</v>
      </c>
      <c r="BE183" s="2265">
        <v>43248</v>
      </c>
      <c r="BF183" s="2264">
        <v>500</v>
      </c>
      <c r="BG183" s="2264" t="s">
        <v>96</v>
      </c>
      <c r="BH183" s="2267">
        <v>9.1300000000000008</v>
      </c>
      <c r="BI183" s="2264"/>
      <c r="BJ183" s="2268">
        <v>43297</v>
      </c>
      <c r="BK183" s="2265">
        <v>43293</v>
      </c>
      <c r="BL183" s="2264">
        <v>51819</v>
      </c>
      <c r="BM183" s="2267">
        <v>503.52</v>
      </c>
      <c r="BN183" s="2270">
        <f>(BM183-BF183)</f>
        <v>3.5199999999999818</v>
      </c>
      <c r="BO183" s="2271">
        <f>(BM183*BH183)</f>
        <v>4597.1376</v>
      </c>
      <c r="BP183" s="2270">
        <f>(BO183*0.03)</f>
        <v>137.91412800000001</v>
      </c>
      <c r="BQ183" s="2273" t="s">
        <v>8</v>
      </c>
      <c r="BR183" s="2246"/>
      <c r="BS183" s="2385"/>
      <c r="BT183" s="3032" t="s">
        <v>1130</v>
      </c>
      <c r="BU183" s="2438">
        <v>3</v>
      </c>
      <c r="BV183" s="2285">
        <v>98522</v>
      </c>
      <c r="BW183" s="2287">
        <v>43958</v>
      </c>
      <c r="BX183" s="2342">
        <v>1000</v>
      </c>
      <c r="BY183" s="2285" t="s">
        <v>96</v>
      </c>
      <c r="BZ183" s="2280">
        <v>9.61</v>
      </c>
      <c r="CA183" s="2313"/>
      <c r="CB183" s="2344">
        <v>43966</v>
      </c>
      <c r="CC183" s="2287">
        <v>43963</v>
      </c>
      <c r="CD183" s="2345">
        <v>58383</v>
      </c>
      <c r="CE183" s="2280">
        <v>1021</v>
      </c>
      <c r="CF183" s="2280">
        <f t="shared" si="96"/>
        <v>21</v>
      </c>
      <c r="CG183" s="2281">
        <f t="shared" si="97"/>
        <v>9811.81</v>
      </c>
      <c r="CH183" s="2441">
        <f t="shared" si="98"/>
        <v>294.35429999999997</v>
      </c>
      <c r="CI183" s="4030"/>
      <c r="DN183" s="86"/>
      <c r="DO183" s="86"/>
      <c r="DP183" s="86"/>
      <c r="DQ183" s="86"/>
      <c r="DR183" s="86"/>
      <c r="DS183" s="86"/>
      <c r="DT183" s="86"/>
      <c r="DU183" s="86"/>
    </row>
    <row r="184" spans="15:125" ht="18.600000000000001" thickBot="1">
      <c r="O184" s="2024"/>
      <c r="P184" s="2030"/>
      <c r="Q184" s="2031"/>
      <c r="R184" s="2031"/>
      <c r="S184" s="6040" t="s">
        <v>14</v>
      </c>
      <c r="T184" s="6040" t="s">
        <v>12</v>
      </c>
      <c r="U184" s="6040"/>
      <c r="V184" s="2031"/>
      <c r="W184" s="6040" t="s">
        <v>15</v>
      </c>
      <c r="X184" s="6040" t="s">
        <v>16</v>
      </c>
      <c r="Y184" s="6040" t="s">
        <v>12</v>
      </c>
      <c r="Z184" s="6040" t="s">
        <v>12</v>
      </c>
      <c r="AA184" s="2031"/>
      <c r="AB184" s="2031"/>
      <c r="AC184" s="2031"/>
      <c r="AD184" s="2031"/>
      <c r="AE184" s="6040" t="s">
        <v>17</v>
      </c>
      <c r="AF184" s="6040"/>
      <c r="AG184" s="6032"/>
      <c r="AH184" s="2029"/>
      <c r="AI184" s="2936"/>
      <c r="AJ184" s="2048"/>
      <c r="AK184" s="2750"/>
      <c r="AL184" s="2050"/>
      <c r="AM184" s="2051"/>
      <c r="AN184" s="2050"/>
      <c r="AO184" s="2052"/>
      <c r="AP184" s="2053"/>
      <c r="AQ184" s="2050"/>
      <c r="AR184" s="3573"/>
      <c r="AS184" s="2051"/>
      <c r="AT184" s="2050"/>
      <c r="AU184" s="2055"/>
      <c r="AV184" s="2055"/>
      <c r="AW184" s="2056"/>
      <c r="AX184" s="2058"/>
      <c r="AY184" s="2150"/>
      <c r="BA184" s="2467" t="s">
        <v>656</v>
      </c>
      <c r="BB184" s="2275" t="s">
        <v>99</v>
      </c>
      <c r="BC184" s="2276">
        <v>17</v>
      </c>
      <c r="BD184" s="2276" t="s">
        <v>101</v>
      </c>
      <c r="BE184" s="2277">
        <v>43248</v>
      </c>
      <c r="BF184" s="2276">
        <v>700</v>
      </c>
      <c r="BG184" s="2276" t="s">
        <v>96</v>
      </c>
      <c r="BH184" s="2278">
        <v>9.1300000000000008</v>
      </c>
      <c r="BI184" s="2276"/>
      <c r="BJ184" s="2279">
        <v>43325</v>
      </c>
      <c r="BK184" s="2277">
        <v>43300</v>
      </c>
      <c r="BL184" s="2276">
        <v>51884</v>
      </c>
      <c r="BM184" s="2278">
        <v>700.67</v>
      </c>
      <c r="BN184" s="2280">
        <f>(BM184-BF184)</f>
        <v>0.66999999999995907</v>
      </c>
      <c r="BO184" s="2281">
        <f>(BM184*BH184)</f>
        <v>6397.1171000000004</v>
      </c>
      <c r="BP184" s="2280">
        <f>(BO184*0.03)</f>
        <v>191.91351299999999</v>
      </c>
      <c r="BQ184" s="2689" t="s">
        <v>8</v>
      </c>
      <c r="BR184" s="2246"/>
      <c r="BS184" s="2385"/>
      <c r="BT184" s="3033" t="s">
        <v>1131</v>
      </c>
      <c r="BU184" s="2438">
        <v>3</v>
      </c>
      <c r="BV184" s="2285">
        <v>98522</v>
      </c>
      <c r="BW184" s="2287">
        <v>43958</v>
      </c>
      <c r="BX184" s="3718">
        <v>200</v>
      </c>
      <c r="BY184" s="2275" t="s">
        <v>96</v>
      </c>
      <c r="BZ184" s="2347">
        <v>9.61</v>
      </c>
      <c r="CA184" s="2313"/>
      <c r="CB184" s="2344">
        <v>43966</v>
      </c>
      <c r="CC184" s="2287">
        <v>43964</v>
      </c>
      <c r="CD184" s="2339">
        <v>58393</v>
      </c>
      <c r="CE184" s="2347">
        <v>208.1</v>
      </c>
      <c r="CF184" s="2347">
        <f t="shared" si="96"/>
        <v>8.0999999999999943</v>
      </c>
      <c r="CG184" s="2348">
        <f t="shared" si="97"/>
        <v>1999.8409999999999</v>
      </c>
      <c r="CH184" s="2441">
        <f t="shared" si="98"/>
        <v>59.995229999999992</v>
      </c>
      <c r="CI184" s="4030"/>
      <c r="CK184" s="2488" t="s">
        <v>799</v>
      </c>
      <c r="CL184" s="2248"/>
      <c r="CM184" s="2248"/>
      <c r="CN184" s="2248"/>
      <c r="CO184" s="2248"/>
      <c r="CP184" s="2248"/>
      <c r="CQ184" s="2248"/>
      <c r="CR184" s="2248"/>
      <c r="CS184" s="2248"/>
      <c r="CT184" s="2248"/>
      <c r="CU184" s="2248"/>
      <c r="CV184" s="2248"/>
      <c r="CW184" s="2248"/>
      <c r="CX184" s="2248"/>
      <c r="CY184" s="2248"/>
      <c r="CZ184" s="2248"/>
      <c r="DA184" s="2248"/>
      <c r="DB184" s="2248"/>
      <c r="DN184" s="86"/>
      <c r="DO184" s="86"/>
      <c r="DP184" s="86"/>
      <c r="DQ184" s="86"/>
      <c r="DR184" s="86"/>
      <c r="DS184" s="86"/>
      <c r="DT184" s="86"/>
      <c r="DU184" s="86"/>
    </row>
    <row r="185" spans="15:125">
      <c r="O185" s="2024"/>
      <c r="P185" s="2032" t="s">
        <v>3</v>
      </c>
      <c r="Q185" s="2033" t="s">
        <v>4</v>
      </c>
      <c r="R185" s="6033" t="s">
        <v>18</v>
      </c>
      <c r="S185" s="6033" t="s">
        <v>19</v>
      </c>
      <c r="T185" s="6033" t="s">
        <v>19</v>
      </c>
      <c r="U185" s="6033" t="s">
        <v>20</v>
      </c>
      <c r="V185" s="6033" t="s">
        <v>21</v>
      </c>
      <c r="W185" s="6033" t="s">
        <v>22</v>
      </c>
      <c r="X185" s="6033" t="s">
        <v>19</v>
      </c>
      <c r="Y185" s="6033" t="s">
        <v>23</v>
      </c>
      <c r="Z185" s="6033" t="s">
        <v>23</v>
      </c>
      <c r="AA185" s="6033" t="s">
        <v>24</v>
      </c>
      <c r="AB185" s="6033" t="s">
        <v>20</v>
      </c>
      <c r="AC185" s="6033" t="s">
        <v>25</v>
      </c>
      <c r="AD185" s="6033" t="s">
        <v>0</v>
      </c>
      <c r="AE185" s="6033" t="s">
        <v>11</v>
      </c>
      <c r="AF185" s="6033" t="s">
        <v>26</v>
      </c>
      <c r="AG185" s="6032"/>
      <c r="AH185" s="3219"/>
      <c r="AI185" s="2939"/>
      <c r="AJ185" s="2915"/>
      <c r="AK185" s="2091"/>
      <c r="AL185" s="2091"/>
      <c r="AM185" s="2091"/>
      <c r="AN185" s="2091"/>
      <c r="AO185" s="2091"/>
      <c r="AP185" s="2091"/>
      <c r="AQ185" s="2091"/>
      <c r="AR185" s="3674"/>
      <c r="AS185" s="2091"/>
      <c r="AT185" s="2091"/>
      <c r="AU185" s="2091"/>
      <c r="AV185" s="2091"/>
      <c r="AW185" s="2091"/>
      <c r="AX185" s="2091"/>
      <c r="AY185" s="2150"/>
      <c r="BA185" s="2467" t="s">
        <v>500</v>
      </c>
      <c r="BB185" s="2276" t="s">
        <v>543</v>
      </c>
      <c r="BC185" s="2962">
        <v>9</v>
      </c>
      <c r="BD185" s="2276" t="s">
        <v>101</v>
      </c>
      <c r="BE185" s="2277">
        <v>43299</v>
      </c>
      <c r="BF185" s="2276">
        <v>100</v>
      </c>
      <c r="BG185" s="2285" t="s">
        <v>544</v>
      </c>
      <c r="BH185" s="2278">
        <v>58</v>
      </c>
      <c r="BI185" s="2276" t="s">
        <v>78</v>
      </c>
      <c r="BJ185" s="2279">
        <v>43304</v>
      </c>
      <c r="BK185" s="2277">
        <v>43308</v>
      </c>
      <c r="BL185" s="2276">
        <v>52000</v>
      </c>
      <c r="BM185" s="2429">
        <v>105</v>
      </c>
      <c r="BN185" s="2429">
        <f>(BM185-BF185)</f>
        <v>5</v>
      </c>
      <c r="BO185" s="2281">
        <f>(BM185*BH185)</f>
        <v>6090</v>
      </c>
      <c r="BP185" s="2280">
        <f>(BO185*0.05)</f>
        <v>304.5</v>
      </c>
      <c r="BQ185" s="2689" t="s">
        <v>8</v>
      </c>
      <c r="BR185" s="2246"/>
      <c r="BS185" s="2385"/>
      <c r="BT185" s="3032" t="s">
        <v>1132</v>
      </c>
      <c r="BU185" s="2438">
        <v>3</v>
      </c>
      <c r="BV185" s="2285">
        <v>98522</v>
      </c>
      <c r="BW185" s="2287">
        <v>43958</v>
      </c>
      <c r="BX185" s="2342">
        <v>200</v>
      </c>
      <c r="BY185" s="2285" t="s">
        <v>96</v>
      </c>
      <c r="BZ185" s="2280">
        <v>9.61</v>
      </c>
      <c r="CA185" s="2313"/>
      <c r="CB185" s="2344">
        <v>43966</v>
      </c>
      <c r="CC185" s="2287">
        <v>43964</v>
      </c>
      <c r="CD185" s="2339">
        <v>58393</v>
      </c>
      <c r="CE185" s="2280">
        <v>208</v>
      </c>
      <c r="CF185" s="2280">
        <f t="shared" si="96"/>
        <v>8</v>
      </c>
      <c r="CG185" s="2281">
        <f t="shared" si="97"/>
        <v>1998.8799999999999</v>
      </c>
      <c r="CH185" s="2441">
        <f t="shared" si="98"/>
        <v>59.966399999999993</v>
      </c>
      <c r="CI185" s="4031"/>
      <c r="CK185" s="2490"/>
      <c r="CL185" s="2491"/>
      <c r="CM185" s="2491"/>
      <c r="CN185" s="2492" t="s">
        <v>14</v>
      </c>
      <c r="CO185" s="2492" t="s">
        <v>12</v>
      </c>
      <c r="CP185" s="2492"/>
      <c r="CQ185" s="2491"/>
      <c r="CR185" s="2492" t="s">
        <v>15</v>
      </c>
      <c r="CS185" s="2492" t="s">
        <v>16</v>
      </c>
      <c r="CT185" s="2492" t="s">
        <v>12</v>
      </c>
      <c r="CU185" s="2492" t="s">
        <v>12</v>
      </c>
      <c r="CV185" s="2491"/>
      <c r="CW185" s="2491"/>
      <c r="CX185" s="2491"/>
      <c r="CY185" s="2491"/>
      <c r="CZ185" s="2492" t="s">
        <v>12</v>
      </c>
      <c r="DA185" s="2492" t="s">
        <v>17</v>
      </c>
      <c r="DB185" s="2493"/>
      <c r="DN185" s="86"/>
      <c r="DO185" s="86"/>
      <c r="DP185" s="86"/>
      <c r="DQ185" s="86"/>
      <c r="DR185" s="86"/>
      <c r="DS185" s="86"/>
      <c r="DT185" s="86"/>
      <c r="DU185" s="86"/>
    </row>
    <row r="186" spans="15:125" ht="15" thickBot="1">
      <c r="O186" s="2024"/>
      <c r="P186" s="2094"/>
      <c r="Q186" s="2035"/>
      <c r="R186" s="2035"/>
      <c r="S186" s="6035" t="s">
        <v>3</v>
      </c>
      <c r="T186" s="6035" t="s">
        <v>18</v>
      </c>
      <c r="U186" s="6035"/>
      <c r="V186" s="2035"/>
      <c r="W186" s="6035" t="s">
        <v>21</v>
      </c>
      <c r="X186" s="6035" t="s">
        <v>3</v>
      </c>
      <c r="Y186" s="6035" t="s">
        <v>27</v>
      </c>
      <c r="Z186" s="6035" t="s">
        <v>28</v>
      </c>
      <c r="AA186" s="2035"/>
      <c r="AB186" s="2035"/>
      <c r="AC186" s="2035"/>
      <c r="AD186" s="2035"/>
      <c r="AE186" s="6035" t="s">
        <v>30</v>
      </c>
      <c r="AF186" s="6033"/>
      <c r="AG186" s="6032"/>
      <c r="AH186" s="3219"/>
      <c r="AI186" s="2939"/>
      <c r="AJ186" s="2915"/>
      <c r="AK186" s="2091"/>
      <c r="AL186" s="2091"/>
      <c r="AM186" s="2091"/>
      <c r="AN186" s="2091"/>
      <c r="AO186" s="2091"/>
      <c r="AP186" s="2091"/>
      <c r="AQ186" s="2091"/>
      <c r="AR186" s="3674"/>
      <c r="AS186" s="2091"/>
      <c r="AT186" s="2091"/>
      <c r="AU186" s="2091"/>
      <c r="AV186" s="2091"/>
      <c r="AW186" s="2091"/>
      <c r="AX186" s="2091"/>
      <c r="AY186" s="2150"/>
      <c r="BA186" s="2467"/>
      <c r="BB186" s="2275"/>
      <c r="BC186" s="2438"/>
      <c r="BD186" s="2285"/>
      <c r="BE186" s="2287"/>
      <c r="BF186" s="3054"/>
      <c r="BG186" s="2285"/>
      <c r="BH186" s="2280"/>
      <c r="BI186" s="2343"/>
      <c r="BJ186" s="2344"/>
      <c r="BK186" s="2287"/>
      <c r="BL186" s="2345"/>
      <c r="BM186" s="2280"/>
      <c r="BN186" s="2280"/>
      <c r="BO186" s="2281"/>
      <c r="BP186" s="2280"/>
      <c r="BQ186" s="2689"/>
      <c r="BR186" s="2246"/>
      <c r="BS186" s="2385"/>
      <c r="BT186" s="3032" t="s">
        <v>1133</v>
      </c>
      <c r="BU186" s="2438">
        <v>3</v>
      </c>
      <c r="BV186" s="2285">
        <v>98522</v>
      </c>
      <c r="BW186" s="2287">
        <v>43958</v>
      </c>
      <c r="BX186" s="2342">
        <v>100</v>
      </c>
      <c r="BY186" s="2285" t="s">
        <v>96</v>
      </c>
      <c r="BZ186" s="2280">
        <v>9.61</v>
      </c>
      <c r="CA186" s="2313"/>
      <c r="CB186" s="2344">
        <v>43966</v>
      </c>
      <c r="CC186" s="2287">
        <v>43964</v>
      </c>
      <c r="CD186" s="2339">
        <v>58393</v>
      </c>
      <c r="CE186" s="2280">
        <v>108.2</v>
      </c>
      <c r="CF186" s="2280">
        <f t="shared" si="96"/>
        <v>8.2000000000000028</v>
      </c>
      <c r="CG186" s="2281">
        <f t="shared" si="97"/>
        <v>1039.8019999999999</v>
      </c>
      <c r="CH186" s="2441">
        <f t="shared" si="98"/>
        <v>31.194059999999997</v>
      </c>
      <c r="CI186" s="2431"/>
      <c r="CK186" s="2499" t="s">
        <v>3</v>
      </c>
      <c r="CL186" s="2500" t="s">
        <v>4</v>
      </c>
      <c r="CM186" s="2501" t="s">
        <v>18</v>
      </c>
      <c r="CN186" s="2501" t="s">
        <v>19</v>
      </c>
      <c r="CO186" s="2501" t="s">
        <v>19</v>
      </c>
      <c r="CP186" s="2501" t="s">
        <v>20</v>
      </c>
      <c r="CQ186" s="2501" t="s">
        <v>21</v>
      </c>
      <c r="CR186" s="2501" t="s">
        <v>22</v>
      </c>
      <c r="CS186" s="2501" t="s">
        <v>19</v>
      </c>
      <c r="CT186" s="2501" t="s">
        <v>23</v>
      </c>
      <c r="CU186" s="2501" t="s">
        <v>23</v>
      </c>
      <c r="CV186" s="2501" t="s">
        <v>24</v>
      </c>
      <c r="CW186" s="2501" t="s">
        <v>20</v>
      </c>
      <c r="CX186" s="2501" t="s">
        <v>25</v>
      </c>
      <c r="CY186" s="2501" t="s">
        <v>0</v>
      </c>
      <c r="CZ186" s="2501" t="s">
        <v>11</v>
      </c>
      <c r="DA186" s="2501" t="s">
        <v>11</v>
      </c>
      <c r="DB186" s="2501" t="s">
        <v>26</v>
      </c>
      <c r="DN186" s="86"/>
      <c r="DO186" s="86"/>
      <c r="DP186" s="86"/>
      <c r="DQ186" s="86"/>
      <c r="DR186" s="86"/>
      <c r="DS186" s="86"/>
      <c r="DT186" s="86"/>
      <c r="DU186" s="86"/>
    </row>
    <row r="187" spans="15:125" ht="15" thickBot="1">
      <c r="O187" s="2024"/>
      <c r="P187" s="2121" t="s">
        <v>629</v>
      </c>
      <c r="Q187" s="2122" t="s">
        <v>436</v>
      </c>
      <c r="R187" s="2198">
        <v>17</v>
      </c>
      <c r="S187" s="2122">
        <v>9681</v>
      </c>
      <c r="T187" s="2174">
        <v>42958</v>
      </c>
      <c r="U187" s="2172">
        <v>140</v>
      </c>
      <c r="V187" s="2122" t="s">
        <v>35</v>
      </c>
      <c r="W187" s="2175">
        <v>270</v>
      </c>
      <c r="X187" s="2199"/>
      <c r="Y187" s="2200">
        <v>43082</v>
      </c>
      <c r="Z187" s="2174">
        <v>43075</v>
      </c>
      <c r="AA187" s="2122">
        <v>9811</v>
      </c>
      <c r="AB187" s="2172">
        <v>140000</v>
      </c>
      <c r="AC187" s="2172">
        <f>(AB187-U187*1000)</f>
        <v>0</v>
      </c>
      <c r="AD187" s="2173">
        <f>(AB187*W187/1000)</f>
        <v>37800</v>
      </c>
      <c r="AE187" s="2175">
        <f>(AD187*0.05)</f>
        <v>1890</v>
      </c>
      <c r="AF187" s="2046" t="s">
        <v>8</v>
      </c>
      <c r="AG187" s="3219"/>
      <c r="AH187" s="3219"/>
      <c r="AI187" s="2692"/>
      <c r="AJ187" s="3133"/>
      <c r="AK187" s="2841"/>
      <c r="AL187" s="2842"/>
      <c r="AM187" s="2843"/>
      <c r="AN187" s="2841"/>
      <c r="AO187" s="2844"/>
      <c r="AP187" s="2845"/>
      <c r="AQ187" s="2841"/>
      <c r="AR187" s="2846"/>
      <c r="AS187" s="2847"/>
      <c r="AT187" s="2844"/>
      <c r="AU187" s="2848"/>
      <c r="AV187" s="2848"/>
      <c r="AW187" s="2849"/>
      <c r="AX187" s="2850"/>
      <c r="AY187" s="3257" t="s">
        <v>818</v>
      </c>
      <c r="BA187" s="2314"/>
      <c r="BB187" s="2315"/>
      <c r="BC187" s="2315"/>
      <c r="BD187" s="2315"/>
      <c r="BE187" s="2315"/>
      <c r="BF187" s="2315"/>
      <c r="BG187" s="2315"/>
      <c r="BH187" s="2315"/>
      <c r="BI187" s="2315"/>
      <c r="BJ187" s="2315"/>
      <c r="BK187" s="2315"/>
      <c r="BL187" s="2315"/>
      <c r="BM187" s="2315"/>
      <c r="BN187" s="2315"/>
      <c r="BO187" s="2686">
        <f>SUM(BO183:BO186)</f>
        <v>17084.254700000001</v>
      </c>
      <c r="BP187" s="2686">
        <f>SUM(BP183:BP186)</f>
        <v>634.32764099999997</v>
      </c>
      <c r="BQ187" s="3056"/>
      <c r="BR187" s="2246"/>
      <c r="BS187" s="2385"/>
      <c r="BT187" s="3033" t="s">
        <v>1130</v>
      </c>
      <c r="BU187" s="2438">
        <v>4</v>
      </c>
      <c r="BV187" s="2285">
        <v>98764</v>
      </c>
      <c r="BW187" s="2287">
        <v>43966</v>
      </c>
      <c r="BX187" s="3718">
        <v>400</v>
      </c>
      <c r="BY187" s="2275" t="s">
        <v>96</v>
      </c>
      <c r="BZ187" s="2347">
        <v>10.02</v>
      </c>
      <c r="CA187" s="2344"/>
      <c r="CB187" s="2344">
        <v>43979</v>
      </c>
      <c r="CC187" s="2287">
        <v>43972</v>
      </c>
      <c r="CD187" s="2339">
        <v>58458</v>
      </c>
      <c r="CE187" s="2347">
        <v>411.2</v>
      </c>
      <c r="CF187" s="2280">
        <f t="shared" si="96"/>
        <v>11.199999999999989</v>
      </c>
      <c r="CG187" s="2281">
        <f>(CE187*BZ187)</f>
        <v>4120.2240000000002</v>
      </c>
      <c r="CH187" s="2441">
        <f>(CG187*0.04)</f>
        <v>164.80896000000001</v>
      </c>
      <c r="CI187" s="2431"/>
      <c r="CK187" s="2619"/>
      <c r="CL187" s="2506"/>
      <c r="CM187" s="2506"/>
      <c r="CN187" s="2507" t="s">
        <v>3</v>
      </c>
      <c r="CO187" s="2507" t="s">
        <v>18</v>
      </c>
      <c r="CP187" s="2507"/>
      <c r="CQ187" s="2506"/>
      <c r="CR187" s="2507" t="s">
        <v>21</v>
      </c>
      <c r="CS187" s="2507" t="s">
        <v>3</v>
      </c>
      <c r="CT187" s="2507" t="s">
        <v>27</v>
      </c>
      <c r="CU187" s="2507" t="s">
        <v>28</v>
      </c>
      <c r="CV187" s="2506"/>
      <c r="CW187" s="2506"/>
      <c r="CX187" s="2506"/>
      <c r="CY187" s="2506"/>
      <c r="CZ187" s="2507" t="s">
        <v>33</v>
      </c>
      <c r="DA187" s="2507" t="s">
        <v>30</v>
      </c>
      <c r="DB187" s="2500"/>
      <c r="DN187" s="86"/>
      <c r="DO187" s="86"/>
      <c r="DP187" s="86"/>
      <c r="DQ187" s="86"/>
      <c r="DR187" s="86"/>
      <c r="DS187" s="86"/>
      <c r="DT187" s="86"/>
      <c r="DU187" s="86"/>
    </row>
    <row r="188" spans="15:125">
      <c r="O188" s="2024"/>
      <c r="P188" s="2859" t="s">
        <v>493</v>
      </c>
      <c r="Q188" s="2852" t="s">
        <v>495</v>
      </c>
      <c r="R188" s="2851">
        <v>18</v>
      </c>
      <c r="S188" s="2852">
        <v>18926</v>
      </c>
      <c r="T188" s="2853">
        <v>43066</v>
      </c>
      <c r="U188" s="2854">
        <v>50</v>
      </c>
      <c r="V188" s="2852" t="s">
        <v>35</v>
      </c>
      <c r="W188" s="2855">
        <v>400</v>
      </c>
      <c r="X188" s="2852">
        <v>1010506</v>
      </c>
      <c r="Y188" s="2856">
        <v>43073</v>
      </c>
      <c r="Z188" s="2853">
        <v>43073</v>
      </c>
      <c r="AA188" s="2852" t="s">
        <v>78</v>
      </c>
      <c r="AB188" s="2854">
        <v>50000</v>
      </c>
      <c r="AC188" s="2854">
        <f>(AB188-U188*1000)</f>
        <v>0</v>
      </c>
      <c r="AD188" s="2857"/>
      <c r="AE188" s="2855"/>
      <c r="AF188" s="3044" t="s">
        <v>88</v>
      </c>
      <c r="AG188" s="6055"/>
      <c r="AH188" s="3219"/>
      <c r="AI188" s="2024"/>
      <c r="AJ188" s="2024"/>
      <c r="AK188" s="2024"/>
      <c r="AL188" s="2024"/>
      <c r="AM188" s="2024"/>
      <c r="AN188" s="2024"/>
      <c r="AO188" s="2024"/>
      <c r="AP188" s="2024"/>
      <c r="AQ188" s="2024"/>
      <c r="AR188" s="2024"/>
      <c r="AS188" s="2024"/>
      <c r="AT188" s="2024"/>
      <c r="AU188" s="2024"/>
      <c r="AV188" s="2024"/>
      <c r="AW188" s="2024"/>
      <c r="AX188" s="2024"/>
      <c r="AY188" s="2024"/>
      <c r="BA188" s="2246"/>
      <c r="BB188" s="2246"/>
      <c r="BC188" s="2246"/>
      <c r="BD188" s="2246"/>
      <c r="BE188" s="2246"/>
      <c r="BF188" s="2246"/>
      <c r="BG188" s="2246"/>
      <c r="BH188" s="2246"/>
      <c r="BI188" s="2246"/>
      <c r="BJ188" s="2246"/>
      <c r="BK188" s="2246"/>
      <c r="BL188" s="2246"/>
      <c r="BM188" s="2246"/>
      <c r="BN188" s="2246"/>
      <c r="BO188" s="2246"/>
      <c r="BP188" s="2246"/>
      <c r="BQ188" s="3082"/>
      <c r="BR188" s="2246"/>
      <c r="BS188" s="2385"/>
      <c r="BT188" s="3032" t="s">
        <v>1137</v>
      </c>
      <c r="BU188" s="2438">
        <v>4</v>
      </c>
      <c r="BV188" s="2285">
        <v>98764</v>
      </c>
      <c r="BW188" s="2287">
        <v>43966</v>
      </c>
      <c r="BX188" s="2342">
        <v>100</v>
      </c>
      <c r="BY188" s="2285" t="s">
        <v>96</v>
      </c>
      <c r="BZ188" s="2280">
        <v>10.02</v>
      </c>
      <c r="CA188" s="2344"/>
      <c r="CB188" s="2344">
        <v>43979</v>
      </c>
      <c r="CC188" s="2287">
        <v>43972</v>
      </c>
      <c r="CD188" s="2339">
        <v>58458</v>
      </c>
      <c r="CE188" s="2280">
        <v>113</v>
      </c>
      <c r="CF188" s="2280">
        <f t="shared" si="96"/>
        <v>13</v>
      </c>
      <c r="CG188" s="2281">
        <f>(CE188*BZ188)</f>
        <v>1132.26</v>
      </c>
      <c r="CH188" s="2441">
        <f>(CG188*0.04)</f>
        <v>45.290399999999998</v>
      </c>
      <c r="CI188" s="2431"/>
      <c r="CK188" s="2610" t="s">
        <v>204</v>
      </c>
      <c r="CL188" s="3217" t="s">
        <v>105</v>
      </c>
      <c r="CM188" s="2528">
        <v>140</v>
      </c>
      <c r="CN188" s="2528"/>
      <c r="CO188" s="2535">
        <v>43496</v>
      </c>
      <c r="CP188" s="2528">
        <v>45</v>
      </c>
      <c r="CQ188" s="2528" t="s">
        <v>35</v>
      </c>
      <c r="CR188" s="3087">
        <v>1018.96</v>
      </c>
      <c r="CS188" s="3216"/>
      <c r="CT188" s="2549">
        <v>43535</v>
      </c>
      <c r="CU188" s="2530">
        <v>43535</v>
      </c>
      <c r="CV188" s="2528" t="s">
        <v>78</v>
      </c>
      <c r="CW188" s="2531">
        <v>45000</v>
      </c>
      <c r="CX188" s="2531">
        <f>(CP188*1000-CW188)</f>
        <v>0</v>
      </c>
      <c r="CY188" s="2555">
        <f>(CR188*CW188/1000)</f>
        <v>45853.2</v>
      </c>
      <c r="CZ188" s="2582">
        <f>(CU188+42)</f>
        <v>43577</v>
      </c>
      <c r="DA188" s="2554">
        <f>(CY188*0.03)</f>
        <v>1375.5959999999998</v>
      </c>
      <c r="DB188" s="2516"/>
      <c r="DN188" s="86"/>
      <c r="DO188" s="86"/>
      <c r="DP188" s="86"/>
      <c r="DQ188" s="86"/>
      <c r="DR188" s="86"/>
      <c r="DS188" s="86"/>
      <c r="DT188" s="86"/>
      <c r="DU188" s="86"/>
    </row>
    <row r="189" spans="15:125" ht="24" thickBot="1">
      <c r="O189" s="2024"/>
      <c r="P189" s="2123" t="s">
        <v>589</v>
      </c>
      <c r="Q189" s="2071" t="s">
        <v>688</v>
      </c>
      <c r="R189" s="2809">
        <v>14</v>
      </c>
      <c r="S189" s="2071" t="s">
        <v>101</v>
      </c>
      <c r="T189" s="2072">
        <v>43080</v>
      </c>
      <c r="U189" s="2071">
        <v>30</v>
      </c>
      <c r="V189" s="2039" t="s">
        <v>35</v>
      </c>
      <c r="W189" s="2073">
        <v>310</v>
      </c>
      <c r="X189" s="2071" t="s">
        <v>78</v>
      </c>
      <c r="Y189" s="3509">
        <v>43084</v>
      </c>
      <c r="Z189" s="2072">
        <v>43081</v>
      </c>
      <c r="AA189" s="2071">
        <v>1566</v>
      </c>
      <c r="AB189" s="2041">
        <v>30000</v>
      </c>
      <c r="AC189" s="2041">
        <f>(AB189-U189*1000)</f>
        <v>0</v>
      </c>
      <c r="AD189" s="2045">
        <f t="shared" ref="AD189:AD196" si="99">(AB189*W189/1000)</f>
        <v>9300</v>
      </c>
      <c r="AE189" s="2042">
        <f t="shared" ref="AE189:AE196" si="100">(AD189*0.05)</f>
        <v>465</v>
      </c>
      <c r="AF189" s="2059" t="s">
        <v>8</v>
      </c>
      <c r="AG189" s="2029"/>
      <c r="AH189" s="2029"/>
      <c r="AI189" s="2029"/>
      <c r="AJ189" s="2153" t="s">
        <v>493</v>
      </c>
      <c r="AK189" s="2024" t="s">
        <v>648</v>
      </c>
      <c r="AL189" s="2024"/>
      <c r="AM189" s="2024"/>
      <c r="AN189" s="2154"/>
      <c r="AO189" s="2024" t="s">
        <v>649</v>
      </c>
      <c r="AP189" s="2024"/>
      <c r="AQ189" s="2024"/>
      <c r="AR189" s="2024"/>
      <c r="AS189" s="2024" t="s">
        <v>743</v>
      </c>
      <c r="AT189" s="2024"/>
      <c r="AU189" s="2024" t="s">
        <v>535</v>
      </c>
      <c r="AV189" s="2024"/>
      <c r="AW189" s="2024"/>
      <c r="AX189" s="2024" t="s">
        <v>744</v>
      </c>
      <c r="AY189" s="2024" t="s">
        <v>831</v>
      </c>
      <c r="BA189" s="2250" t="s">
        <v>684</v>
      </c>
      <c r="BB189" s="2246"/>
      <c r="BC189" s="2246"/>
      <c r="BD189" s="2246"/>
      <c r="BE189" s="2246"/>
      <c r="BF189" s="2246"/>
      <c r="BG189" s="2246"/>
      <c r="BH189" s="2246"/>
      <c r="BI189" s="2246"/>
      <c r="BJ189" s="2246"/>
      <c r="BK189" s="2246"/>
      <c r="BL189" s="2246"/>
      <c r="BM189" s="2246"/>
      <c r="BN189" s="2246"/>
      <c r="BO189" s="2246"/>
      <c r="BP189" s="2246"/>
      <c r="BQ189" s="3082"/>
      <c r="BR189" s="2246"/>
      <c r="BS189" s="2385"/>
      <c r="BT189" s="4001" t="s">
        <v>1133</v>
      </c>
      <c r="BU189" s="2438">
        <v>4</v>
      </c>
      <c r="BV189" s="2285">
        <v>98764</v>
      </c>
      <c r="BW189" s="2287">
        <v>43966</v>
      </c>
      <c r="BX189" s="2342">
        <v>200</v>
      </c>
      <c r="BY189" s="2285" t="s">
        <v>96</v>
      </c>
      <c r="BZ189" s="2280">
        <v>10.02</v>
      </c>
      <c r="CA189" s="2344"/>
      <c r="CB189" s="2344">
        <v>43979</v>
      </c>
      <c r="CC189" s="2287">
        <v>43972</v>
      </c>
      <c r="CD189" s="2339">
        <v>58458</v>
      </c>
      <c r="CE189" s="2280">
        <v>213.2</v>
      </c>
      <c r="CF189" s="2280">
        <f t="shared" si="96"/>
        <v>13.199999999999989</v>
      </c>
      <c r="CG189" s="2281">
        <f>(CE189*BZ189)</f>
        <v>2136.2639999999997</v>
      </c>
      <c r="CH189" s="2441">
        <f>(CG189*0.04)</f>
        <v>85.450559999999982</v>
      </c>
      <c r="CI189" s="2431"/>
      <c r="CK189" s="2526"/>
      <c r="CL189" s="2970"/>
      <c r="CM189" s="2970"/>
      <c r="CN189" s="2970"/>
      <c r="CO189" s="2970"/>
      <c r="CP189" s="2970"/>
      <c r="CQ189" s="2970"/>
      <c r="CR189" s="2970"/>
      <c r="CS189" s="2970"/>
      <c r="CT189" s="2970"/>
      <c r="CU189" s="2970"/>
      <c r="CV189" s="2970"/>
      <c r="CW189" s="2970"/>
      <c r="CX189" s="2970"/>
      <c r="CY189" s="2970"/>
      <c r="CZ189" s="2970"/>
      <c r="DA189" s="2970"/>
      <c r="DB189" s="2523"/>
      <c r="DN189" s="86"/>
      <c r="DO189" s="86"/>
      <c r="DP189" s="86"/>
      <c r="DQ189" s="86"/>
      <c r="DR189" s="86"/>
      <c r="DS189" s="86"/>
      <c r="DT189" s="86"/>
      <c r="DU189" s="86"/>
    </row>
    <row r="190" spans="15:125">
      <c r="O190" s="2024"/>
      <c r="P190" s="2123" t="s">
        <v>659</v>
      </c>
      <c r="Q190" s="2039" t="s">
        <v>690</v>
      </c>
      <c r="R190" s="2076">
        <v>4</v>
      </c>
      <c r="S190" s="2052" t="s">
        <v>36</v>
      </c>
      <c r="T190" s="2057">
        <v>43081</v>
      </c>
      <c r="U190" s="2055">
        <v>60</v>
      </c>
      <c r="V190" s="2052" t="s">
        <v>35</v>
      </c>
      <c r="W190" s="2058">
        <v>295</v>
      </c>
      <c r="X190" s="2052"/>
      <c r="Y190" s="2078">
        <v>43089</v>
      </c>
      <c r="Z190" s="2057">
        <v>43087</v>
      </c>
      <c r="AA190" s="2052">
        <v>9820</v>
      </c>
      <c r="AB190" s="2055">
        <v>60000</v>
      </c>
      <c r="AC190" s="2055">
        <f>(AB190-U190*1000)</f>
        <v>0</v>
      </c>
      <c r="AD190" s="2056">
        <f t="shared" si="99"/>
        <v>17700</v>
      </c>
      <c r="AE190" s="2058">
        <f t="shared" si="100"/>
        <v>885</v>
      </c>
      <c r="AF190" s="6056" t="s">
        <v>8</v>
      </c>
      <c r="AG190" s="6057"/>
      <c r="AH190" s="2029"/>
      <c r="AI190" s="2930"/>
      <c r="AJ190" s="2911"/>
      <c r="AK190" s="2131"/>
      <c r="AL190" s="2132" t="s">
        <v>14</v>
      </c>
      <c r="AM190" s="2132" t="s">
        <v>12</v>
      </c>
      <c r="AN190" s="2132"/>
      <c r="AO190" s="2133"/>
      <c r="AP190" s="2132" t="s">
        <v>15</v>
      </c>
      <c r="AQ190" s="2132" t="s">
        <v>16</v>
      </c>
      <c r="AR190" s="2132" t="s">
        <v>12</v>
      </c>
      <c r="AS190" s="2132" t="s">
        <v>12</v>
      </c>
      <c r="AT190" s="2133"/>
      <c r="AU190" s="2133"/>
      <c r="AV190" s="2133"/>
      <c r="AW190" s="2133"/>
      <c r="AX190" s="2132" t="s">
        <v>17</v>
      </c>
      <c r="AY190" s="2134"/>
      <c r="BA190" s="2251"/>
      <c r="BB190" s="2252"/>
      <c r="BC190" s="2252"/>
      <c r="BD190" s="2253" t="s">
        <v>14</v>
      </c>
      <c r="BE190" s="2253" t="s">
        <v>12</v>
      </c>
      <c r="BF190" s="2253"/>
      <c r="BG190" s="2252"/>
      <c r="BH190" s="2253" t="s">
        <v>15</v>
      </c>
      <c r="BI190" s="2253" t="s">
        <v>16</v>
      </c>
      <c r="BJ190" s="2253" t="s">
        <v>12</v>
      </c>
      <c r="BK190" s="2253" t="s">
        <v>12</v>
      </c>
      <c r="BL190" s="2252"/>
      <c r="BM190" s="2252"/>
      <c r="BN190" s="2252"/>
      <c r="BO190" s="2252"/>
      <c r="BP190" s="2253" t="s">
        <v>17</v>
      </c>
      <c r="BQ190" s="2254"/>
      <c r="BR190" s="2246"/>
      <c r="BS190" s="2385"/>
      <c r="BT190" s="2339" t="s">
        <v>1130</v>
      </c>
      <c r="BU190" s="2340">
        <v>5</v>
      </c>
      <c r="BV190" s="2275">
        <v>122149</v>
      </c>
      <c r="BW190" s="2341">
        <v>44349</v>
      </c>
      <c r="BX190" s="2469">
        <v>50</v>
      </c>
      <c r="BY190" s="2275" t="s">
        <v>96</v>
      </c>
      <c r="BZ190" s="2347">
        <v>17.93</v>
      </c>
      <c r="CA190" s="3719"/>
      <c r="CB190" s="3720">
        <v>44354</v>
      </c>
      <c r="CC190" s="2341">
        <v>44356</v>
      </c>
      <c r="CD190" s="2275">
        <v>62317</v>
      </c>
      <c r="CE190" s="2347">
        <v>68.709999999999994</v>
      </c>
      <c r="CF190" s="2347">
        <f t="shared" si="96"/>
        <v>18.709999999999994</v>
      </c>
      <c r="CG190" s="2348">
        <f>(CE190*BZ190)</f>
        <v>1231.9703</v>
      </c>
      <c r="CH190" s="2347">
        <f>(CG190*0.03)</f>
        <v>36.959108999999998</v>
      </c>
      <c r="CI190" s="2282"/>
      <c r="CK190" s="2526"/>
      <c r="CL190" s="2970"/>
      <c r="CM190" s="2970"/>
      <c r="CN190" s="2970"/>
      <c r="CO190" s="2970"/>
      <c r="CP190" s="2970"/>
      <c r="CQ190" s="2970"/>
      <c r="CR190" s="2970"/>
      <c r="CS190" s="2970"/>
      <c r="CT190" s="2970"/>
      <c r="CU190" s="2970"/>
      <c r="CV190" s="2970"/>
      <c r="CW190" s="2970"/>
      <c r="CX190" s="2970"/>
      <c r="CY190" s="2970"/>
      <c r="CZ190" s="2970"/>
      <c r="DA190" s="2970"/>
      <c r="DB190" s="2523"/>
      <c r="DN190" s="86"/>
      <c r="DO190" s="86"/>
      <c r="DP190" s="86"/>
      <c r="DQ190" s="86"/>
      <c r="DR190" s="86"/>
      <c r="DS190" s="86"/>
      <c r="DT190" s="86"/>
      <c r="DU190" s="86"/>
    </row>
    <row r="191" spans="15:125">
      <c r="O191" s="2024"/>
      <c r="P191" s="2143" t="s">
        <v>493</v>
      </c>
      <c r="Q191" s="2039" t="s">
        <v>495</v>
      </c>
      <c r="R191" s="2038">
        <v>19</v>
      </c>
      <c r="S191" s="2039">
        <v>19362</v>
      </c>
      <c r="T191" s="2040">
        <v>43081</v>
      </c>
      <c r="U191" s="2041">
        <v>60</v>
      </c>
      <c r="V191" s="2039" t="s">
        <v>35</v>
      </c>
      <c r="W191" s="2042">
        <v>400</v>
      </c>
      <c r="X191" s="2039">
        <v>1010506</v>
      </c>
      <c r="Y191" s="2044">
        <v>43089</v>
      </c>
      <c r="Z191" s="2040">
        <v>43087</v>
      </c>
      <c r="AA191" s="2039">
        <v>9821</v>
      </c>
      <c r="AB191" s="2041">
        <v>60000</v>
      </c>
      <c r="AC191" s="2041">
        <f t="shared" ref="AC191:AC196" si="101">(AB191-U191*1000)</f>
        <v>0</v>
      </c>
      <c r="AD191" s="2045">
        <f t="shared" si="99"/>
        <v>24000</v>
      </c>
      <c r="AE191" s="2042">
        <f t="shared" si="100"/>
        <v>1200</v>
      </c>
      <c r="AF191" s="2059" t="s">
        <v>8</v>
      </c>
      <c r="AG191" s="2029"/>
      <c r="AH191" s="2029"/>
      <c r="AI191" s="2804"/>
      <c r="AJ191" s="2912" t="s">
        <v>4</v>
      </c>
      <c r="AK191" s="2135" t="s">
        <v>18</v>
      </c>
      <c r="AL191" s="2033" t="s">
        <v>19</v>
      </c>
      <c r="AM191" s="2033" t="s">
        <v>19</v>
      </c>
      <c r="AN191" s="2033" t="s">
        <v>20</v>
      </c>
      <c r="AO191" s="2033" t="s">
        <v>21</v>
      </c>
      <c r="AP191" s="2033" t="s">
        <v>22</v>
      </c>
      <c r="AQ191" s="2033" t="s">
        <v>19</v>
      </c>
      <c r="AR191" s="2033" t="s">
        <v>23</v>
      </c>
      <c r="AS191" s="2033" t="s">
        <v>23</v>
      </c>
      <c r="AT191" s="2033" t="s">
        <v>24</v>
      </c>
      <c r="AU191" s="2033" t="s">
        <v>20</v>
      </c>
      <c r="AV191" s="2033" t="s">
        <v>25</v>
      </c>
      <c r="AW191" s="2033" t="s">
        <v>0</v>
      </c>
      <c r="AX191" s="2033" t="s">
        <v>11</v>
      </c>
      <c r="AY191" s="2136" t="s">
        <v>26</v>
      </c>
      <c r="BA191" s="2255" t="s">
        <v>3</v>
      </c>
      <c r="BB191" s="2256" t="s">
        <v>4</v>
      </c>
      <c r="BC191" s="2257" t="s">
        <v>18</v>
      </c>
      <c r="BD191" s="2257" t="s">
        <v>19</v>
      </c>
      <c r="BE191" s="2257" t="s">
        <v>19</v>
      </c>
      <c r="BF191" s="2257" t="s">
        <v>20</v>
      </c>
      <c r="BG191" s="2257" t="s">
        <v>21</v>
      </c>
      <c r="BH191" s="2257" t="s">
        <v>22</v>
      </c>
      <c r="BI191" s="2257" t="s">
        <v>19</v>
      </c>
      <c r="BJ191" s="2257" t="s">
        <v>23</v>
      </c>
      <c r="BK191" s="2257" t="s">
        <v>23</v>
      </c>
      <c r="BL191" s="2257" t="s">
        <v>24</v>
      </c>
      <c r="BM191" s="2257" t="s">
        <v>20</v>
      </c>
      <c r="BN191" s="2257" t="s">
        <v>25</v>
      </c>
      <c r="BO191" s="2257" t="s">
        <v>0</v>
      </c>
      <c r="BP191" s="2257" t="s">
        <v>11</v>
      </c>
      <c r="BQ191" s="2257" t="s">
        <v>26</v>
      </c>
      <c r="BR191" s="2246"/>
      <c r="BS191" s="2385"/>
      <c r="BT191" s="2339" t="s">
        <v>1133</v>
      </c>
      <c r="BU191" s="2340">
        <v>5</v>
      </c>
      <c r="BV191" s="2275">
        <v>122149</v>
      </c>
      <c r="BW191" s="2341">
        <v>44349</v>
      </c>
      <c r="BX191" s="2469">
        <v>50</v>
      </c>
      <c r="BY191" s="2275" t="s">
        <v>96</v>
      </c>
      <c r="BZ191" s="2347">
        <v>17.93</v>
      </c>
      <c r="CA191" s="3719"/>
      <c r="CB191" s="3720">
        <v>44354</v>
      </c>
      <c r="CC191" s="2341">
        <v>44356</v>
      </c>
      <c r="CD191" s="2275">
        <v>62317</v>
      </c>
      <c r="CE191" s="2347">
        <v>75</v>
      </c>
      <c r="CF191" s="2347">
        <f t="shared" si="96"/>
        <v>25</v>
      </c>
      <c r="CG191" s="2348">
        <f>(CE191*BZ191)</f>
        <v>1344.75</v>
      </c>
      <c r="CH191" s="2347">
        <f>(CG191*0.03)</f>
        <v>40.342500000000001</v>
      </c>
      <c r="CI191" s="2282"/>
      <c r="CK191" s="2526"/>
      <c r="CL191" s="2529"/>
      <c r="CM191" s="2528"/>
      <c r="CN191" s="2529"/>
      <c r="CO191" s="2530"/>
      <c r="CP191" s="2531"/>
      <c r="CQ191" s="2529"/>
      <c r="CR191" s="2532"/>
      <c r="CS191" s="2528"/>
      <c r="CT191" s="2533"/>
      <c r="CU191" s="2530"/>
      <c r="CV191" s="2528"/>
      <c r="CW191" s="2532"/>
      <c r="CX191" s="2532"/>
      <c r="CY191" s="2534"/>
      <c r="CZ191" s="2535"/>
      <c r="DA191" s="2532"/>
      <c r="DB191" s="2523"/>
      <c r="DN191" s="86"/>
      <c r="DO191" s="86"/>
      <c r="DP191" s="86"/>
      <c r="DQ191" s="86"/>
      <c r="DR191" s="86"/>
      <c r="DS191" s="86"/>
      <c r="DT191" s="86"/>
      <c r="DU191" s="86"/>
    </row>
    <row r="192" spans="15:125" ht="15" thickBot="1">
      <c r="O192" s="2024"/>
      <c r="P192" s="2143" t="s">
        <v>493</v>
      </c>
      <c r="Q192" s="2052" t="s">
        <v>436</v>
      </c>
      <c r="R192" s="2076">
        <v>20</v>
      </c>
      <c r="S192" s="2039">
        <v>19362</v>
      </c>
      <c r="T192" s="2040">
        <v>43081</v>
      </c>
      <c r="U192" s="2055">
        <v>120</v>
      </c>
      <c r="V192" s="2052" t="s">
        <v>35</v>
      </c>
      <c r="W192" s="2058">
        <v>260</v>
      </c>
      <c r="X192" s="2052">
        <v>1010505</v>
      </c>
      <c r="Y192" s="2078">
        <v>43089</v>
      </c>
      <c r="Z192" s="2057">
        <v>43087</v>
      </c>
      <c r="AA192" s="2052">
        <v>9821</v>
      </c>
      <c r="AB192" s="2055">
        <v>120000</v>
      </c>
      <c r="AC192" s="2055">
        <f t="shared" si="101"/>
        <v>0</v>
      </c>
      <c r="AD192" s="2056">
        <f t="shared" si="99"/>
        <v>31200</v>
      </c>
      <c r="AE192" s="2058">
        <f t="shared" si="100"/>
        <v>1560</v>
      </c>
      <c r="AF192" s="2059" t="s">
        <v>8</v>
      </c>
      <c r="AG192" s="2029"/>
      <c r="AH192" s="2029"/>
      <c r="AI192" s="2804"/>
      <c r="AJ192" s="2913"/>
      <c r="AK192" s="2137"/>
      <c r="AL192" s="2033" t="s">
        <v>3</v>
      </c>
      <c r="AM192" s="2033" t="s">
        <v>18</v>
      </c>
      <c r="AN192" s="2033"/>
      <c r="AO192" s="2138"/>
      <c r="AP192" s="2033" t="s">
        <v>21</v>
      </c>
      <c r="AQ192" s="2033" t="s">
        <v>3</v>
      </c>
      <c r="AR192" s="2033" t="s">
        <v>27</v>
      </c>
      <c r="AS192" s="2033" t="s">
        <v>28</v>
      </c>
      <c r="AT192" s="2138"/>
      <c r="AU192" s="2138"/>
      <c r="AV192" s="2138"/>
      <c r="AW192" s="2138"/>
      <c r="AX192" s="2033" t="s">
        <v>30</v>
      </c>
      <c r="AY192" s="2136"/>
      <c r="BA192" s="2258"/>
      <c r="BB192" s="2259"/>
      <c r="BC192" s="2259"/>
      <c r="BD192" s="2260" t="s">
        <v>3</v>
      </c>
      <c r="BE192" s="2260" t="s">
        <v>18</v>
      </c>
      <c r="BF192" s="2260"/>
      <c r="BG192" s="2259"/>
      <c r="BH192" s="2260" t="s">
        <v>21</v>
      </c>
      <c r="BI192" s="2260" t="s">
        <v>3</v>
      </c>
      <c r="BJ192" s="2260" t="s">
        <v>27</v>
      </c>
      <c r="BK192" s="2260" t="s">
        <v>28</v>
      </c>
      <c r="BL192" s="2259"/>
      <c r="BM192" s="2259"/>
      <c r="BN192" s="2259"/>
      <c r="BO192" s="2259"/>
      <c r="BP192" s="2260" t="s">
        <v>30</v>
      </c>
      <c r="BQ192" s="2256"/>
      <c r="BR192" s="2246"/>
      <c r="BS192" s="2385"/>
      <c r="BT192" s="4593"/>
      <c r="BU192" s="2313"/>
      <c r="BV192" s="2313"/>
      <c r="BW192" s="2313"/>
      <c r="BX192" s="2313"/>
      <c r="BY192" s="2313"/>
      <c r="BZ192" s="2313"/>
      <c r="CA192" s="2313"/>
      <c r="CB192" s="2313"/>
      <c r="CC192" s="2313"/>
      <c r="CD192" s="2313"/>
      <c r="CE192" s="2313"/>
      <c r="CF192" s="2313"/>
      <c r="CG192" s="2313"/>
      <c r="CH192" s="2313"/>
      <c r="CI192" s="2282"/>
      <c r="CK192" s="2545"/>
      <c r="CL192" s="2529"/>
      <c r="CM192" s="2528"/>
      <c r="CN192" s="2528"/>
      <c r="CO192" s="2535"/>
      <c r="CP192" s="2528"/>
      <c r="CQ192" s="2528"/>
      <c r="CR192" s="3087"/>
      <c r="CS192" s="2528"/>
      <c r="CT192" s="2533"/>
      <c r="CU192" s="2535"/>
      <c r="CV192" s="2528"/>
      <c r="CW192" s="3087"/>
      <c r="CX192" s="2532"/>
      <c r="CY192" s="2534"/>
      <c r="CZ192" s="2535"/>
      <c r="DA192" s="2532"/>
      <c r="DB192" s="2523"/>
      <c r="DN192" s="86"/>
      <c r="DO192" s="86"/>
      <c r="DP192" s="86"/>
      <c r="DQ192" s="86"/>
      <c r="DR192" s="86"/>
      <c r="DS192" s="86"/>
      <c r="DT192" s="86"/>
      <c r="DU192" s="86"/>
    </row>
    <row r="193" spans="15:125">
      <c r="O193" s="2024"/>
      <c r="P193" s="2123" t="s">
        <v>550</v>
      </c>
      <c r="Q193" s="2039" t="s">
        <v>436</v>
      </c>
      <c r="R193" s="2038">
        <v>19</v>
      </c>
      <c r="S193" s="2039" t="s">
        <v>36</v>
      </c>
      <c r="T193" s="2040">
        <v>43082</v>
      </c>
      <c r="U193" s="2041">
        <v>3</v>
      </c>
      <c r="V193" s="2039" t="s">
        <v>35</v>
      </c>
      <c r="W193" s="2042">
        <v>370</v>
      </c>
      <c r="X193" s="2043"/>
      <c r="Y193" s="2044">
        <v>43087</v>
      </c>
      <c r="Z193" s="2040">
        <v>43083</v>
      </c>
      <c r="AA193" s="2039">
        <v>2664</v>
      </c>
      <c r="AB193" s="2041">
        <v>3000</v>
      </c>
      <c r="AC193" s="2041">
        <f t="shared" si="101"/>
        <v>0</v>
      </c>
      <c r="AD193" s="2045">
        <f t="shared" si="99"/>
        <v>1110</v>
      </c>
      <c r="AE193" s="2042">
        <f t="shared" si="100"/>
        <v>55.5</v>
      </c>
      <c r="AF193" s="2059" t="s">
        <v>8</v>
      </c>
      <c r="AG193" s="2029"/>
      <c r="AH193" s="2029"/>
      <c r="AI193" s="2935"/>
      <c r="AJ193" s="2658" t="s">
        <v>436</v>
      </c>
      <c r="AK193" s="2198">
        <v>1</v>
      </c>
      <c r="AL193" s="2122">
        <v>15762</v>
      </c>
      <c r="AM193" s="2174">
        <v>42668</v>
      </c>
      <c r="AN193" s="2172">
        <v>50</v>
      </c>
      <c r="AO193" s="2122" t="s">
        <v>35</v>
      </c>
      <c r="AP193" s="2175">
        <v>255</v>
      </c>
      <c r="AQ193" s="2199"/>
      <c r="AR193" s="2200">
        <v>42675</v>
      </c>
      <c r="AS193" s="2174">
        <v>42671</v>
      </c>
      <c r="AT193" s="2122">
        <v>9038</v>
      </c>
      <c r="AU193" s="2172">
        <v>50000</v>
      </c>
      <c r="AV193" s="2172">
        <f t="shared" ref="AV193:AV255" si="102">(AU193-AN193*1000)</f>
        <v>0</v>
      </c>
      <c r="AW193" s="2173">
        <f t="shared" ref="AW193:AW255" si="103">(AU193*AP193/1000)</f>
        <v>12750</v>
      </c>
      <c r="AX193" s="2175">
        <f t="shared" ref="AX193:AX251" si="104">(AW193*0.05)</f>
        <v>637.5</v>
      </c>
      <c r="AY193" s="2201"/>
      <c r="BA193" s="2467" t="s">
        <v>656</v>
      </c>
      <c r="BB193" s="2266" t="s">
        <v>99</v>
      </c>
      <c r="BC193" s="2439">
        <v>18</v>
      </c>
      <c r="BD193" s="2439" t="s">
        <v>55</v>
      </c>
      <c r="BE193" s="2440">
        <v>43299</v>
      </c>
      <c r="BF193" s="2276">
        <v>700</v>
      </c>
      <c r="BG193" s="2276" t="s">
        <v>96</v>
      </c>
      <c r="BH193" s="2441">
        <v>9.6</v>
      </c>
      <c r="BI193" s="3052"/>
      <c r="BJ193" s="2442">
        <v>43329</v>
      </c>
      <c r="BK193" s="2440">
        <v>43327</v>
      </c>
      <c r="BL193" s="2439">
        <v>52207</v>
      </c>
      <c r="BM193" s="2278">
        <v>701.8</v>
      </c>
      <c r="BN193" s="2280">
        <f>(BM193-BF193)</f>
        <v>1.7999999999999545</v>
      </c>
      <c r="BO193" s="2281">
        <f>(BM193*BH193)</f>
        <v>6737.28</v>
      </c>
      <c r="BP193" s="2280">
        <f>(BO193*0.03)</f>
        <v>202.11839999999998</v>
      </c>
      <c r="BQ193" s="2273" t="s">
        <v>8</v>
      </c>
      <c r="BR193" s="2246"/>
      <c r="BS193" s="2385"/>
      <c r="BT193" s="4042"/>
      <c r="BU193" s="2313"/>
      <c r="BV193" s="2313"/>
      <c r="BW193" s="2313"/>
      <c r="BX193" s="2313"/>
      <c r="BY193" s="2313"/>
      <c r="BZ193" s="2313"/>
      <c r="CA193" s="2313"/>
      <c r="CB193" s="2313"/>
      <c r="CC193" s="2313"/>
      <c r="CD193" s="2313"/>
      <c r="CE193" s="2313"/>
      <c r="CF193" s="2313"/>
      <c r="CG193" s="2313"/>
      <c r="CH193" s="2313"/>
      <c r="CI193" s="2282"/>
      <c r="CK193" s="2545"/>
      <c r="CL193" s="2529"/>
      <c r="CM193" s="2546"/>
      <c r="CN193" s="2529"/>
      <c r="CO193" s="2530"/>
      <c r="CP193" s="2547"/>
      <c r="CQ193" s="2529"/>
      <c r="CR193" s="2532"/>
      <c r="CS193" s="2548"/>
      <c r="CT193" s="2549"/>
      <c r="CU193" s="2530"/>
      <c r="CV193" s="2529"/>
      <c r="CW193" s="2532"/>
      <c r="CX193" s="2532"/>
      <c r="CY193" s="2534"/>
      <c r="CZ193" s="2530"/>
      <c r="DA193" s="2532"/>
      <c r="DB193" s="2523"/>
      <c r="DN193" s="86"/>
      <c r="DO193" s="86"/>
      <c r="DP193" s="86"/>
      <c r="DQ193" s="86"/>
      <c r="DR193" s="86"/>
      <c r="DS193" s="86"/>
      <c r="DT193" s="86"/>
      <c r="DU193" s="86"/>
    </row>
    <row r="194" spans="15:125">
      <c r="O194" s="2024"/>
      <c r="P194" s="2123" t="s">
        <v>589</v>
      </c>
      <c r="Q194" s="2071" t="s">
        <v>688</v>
      </c>
      <c r="R194" s="2809">
        <v>15</v>
      </c>
      <c r="S194" s="2071" t="s">
        <v>101</v>
      </c>
      <c r="T194" s="2072">
        <v>43084</v>
      </c>
      <c r="U194" s="2071">
        <v>10</v>
      </c>
      <c r="V194" s="2039" t="s">
        <v>35</v>
      </c>
      <c r="W194" s="2073">
        <v>310</v>
      </c>
      <c r="X194" s="2071" t="s">
        <v>78</v>
      </c>
      <c r="Y194" s="3509">
        <v>43087</v>
      </c>
      <c r="Z194" s="2072">
        <v>43087</v>
      </c>
      <c r="AA194" s="2071">
        <v>2672</v>
      </c>
      <c r="AB194" s="2041">
        <v>10000</v>
      </c>
      <c r="AC194" s="2041">
        <f t="shared" si="101"/>
        <v>0</v>
      </c>
      <c r="AD194" s="2045">
        <f t="shared" si="99"/>
        <v>3100</v>
      </c>
      <c r="AE194" s="2042">
        <f t="shared" si="100"/>
        <v>155</v>
      </c>
      <c r="AF194" s="6038" t="s">
        <v>8</v>
      </c>
      <c r="AG194" s="6032"/>
      <c r="AH194" s="2029"/>
      <c r="AI194" s="2936"/>
      <c r="AJ194" s="2037" t="s">
        <v>495</v>
      </c>
      <c r="AK194" s="2038">
        <v>2</v>
      </c>
      <c r="AL194" s="2039">
        <v>15762</v>
      </c>
      <c r="AM194" s="2040">
        <v>42668</v>
      </c>
      <c r="AN194" s="2041">
        <v>70</v>
      </c>
      <c r="AO194" s="2039" t="s">
        <v>35</v>
      </c>
      <c r="AP194" s="2042">
        <v>195</v>
      </c>
      <c r="AQ194" s="2043"/>
      <c r="AR194" s="2044">
        <v>42675</v>
      </c>
      <c r="AS194" s="2040">
        <v>42671</v>
      </c>
      <c r="AT194" s="2039">
        <v>9038</v>
      </c>
      <c r="AU194" s="2041">
        <v>57600</v>
      </c>
      <c r="AV194" s="2041">
        <f t="shared" si="102"/>
        <v>-12400</v>
      </c>
      <c r="AW194" s="2045">
        <f t="shared" si="103"/>
        <v>11232</v>
      </c>
      <c r="AX194" s="2042">
        <f t="shared" si="104"/>
        <v>561.6</v>
      </c>
      <c r="AY194" s="2177"/>
      <c r="BA194" s="2467" t="s">
        <v>729</v>
      </c>
      <c r="BB194" s="2439" t="s">
        <v>732</v>
      </c>
      <c r="BC194" s="2439">
        <v>1</v>
      </c>
      <c r="BD194" s="2439" t="s">
        <v>101</v>
      </c>
      <c r="BE194" s="2440">
        <v>43299</v>
      </c>
      <c r="BF194" s="2469">
        <v>10</v>
      </c>
      <c r="BG194" s="2275" t="s">
        <v>544</v>
      </c>
      <c r="BH194" s="2441">
        <v>36.5</v>
      </c>
      <c r="BI194" s="2439"/>
      <c r="BJ194" s="2810">
        <v>43304</v>
      </c>
      <c r="BK194" s="2440">
        <v>43318</v>
      </c>
      <c r="BL194" s="2439">
        <v>52077</v>
      </c>
      <c r="BM194" s="2469">
        <v>12</v>
      </c>
      <c r="BN194" s="2347">
        <f>(BM194-BF194)</f>
        <v>2</v>
      </c>
      <c r="BO194" s="2348">
        <f>(BM194*BH194)</f>
        <v>438</v>
      </c>
      <c r="BP194" s="2347">
        <f>(BO194*0.05)</f>
        <v>21.900000000000002</v>
      </c>
      <c r="BQ194" s="3084" t="s">
        <v>8</v>
      </c>
      <c r="BR194" s="2246"/>
      <c r="BS194" s="2385"/>
      <c r="BT194" s="4042"/>
      <c r="BU194" s="2313"/>
      <c r="BV194" s="2313"/>
      <c r="BW194" s="2313"/>
      <c r="BX194" s="2313"/>
      <c r="BY194" s="2313"/>
      <c r="BZ194" s="2313"/>
      <c r="CA194" s="2313"/>
      <c r="CB194" s="2313"/>
      <c r="CC194" s="2313"/>
      <c r="CD194" s="2313"/>
      <c r="CE194" s="2313"/>
      <c r="CF194" s="2313"/>
      <c r="CG194" s="2313"/>
      <c r="CH194" s="2313"/>
      <c r="CI194" s="2282"/>
      <c r="CK194" s="2556"/>
      <c r="CL194" s="2557"/>
      <c r="CM194" s="2557"/>
      <c r="CN194" s="2557"/>
      <c r="CO194" s="2557"/>
      <c r="CP194" s="2557"/>
      <c r="CQ194" s="2557"/>
      <c r="CR194" s="2557"/>
      <c r="CS194" s="2557"/>
      <c r="CT194" s="2557"/>
      <c r="CU194" s="2557"/>
      <c r="CV194" s="2557"/>
      <c r="CW194" s="2557"/>
      <c r="CX194" s="2557"/>
      <c r="CY194" s="2557"/>
      <c r="CZ194" s="2557"/>
      <c r="DA194" s="2557"/>
      <c r="DB194" s="2523"/>
      <c r="DN194" s="86"/>
      <c r="DO194" s="86"/>
      <c r="DP194" s="86"/>
      <c r="DQ194" s="86"/>
      <c r="DR194" s="86"/>
      <c r="DS194" s="86"/>
      <c r="DT194" s="86"/>
      <c r="DU194" s="86"/>
    </row>
    <row r="195" spans="15:125" ht="15" thickBot="1">
      <c r="O195" s="2024"/>
      <c r="P195" s="2123" t="s">
        <v>691</v>
      </c>
      <c r="Q195" s="2071" t="s">
        <v>689</v>
      </c>
      <c r="R195" s="2750">
        <v>2</v>
      </c>
      <c r="S195" s="2050" t="s">
        <v>101</v>
      </c>
      <c r="T195" s="2051">
        <v>43084</v>
      </c>
      <c r="U195" s="2050">
        <v>10</v>
      </c>
      <c r="V195" s="2052" t="s">
        <v>35</v>
      </c>
      <c r="W195" s="2053">
        <v>330</v>
      </c>
      <c r="X195" s="2050" t="s">
        <v>78</v>
      </c>
      <c r="Y195" s="3573">
        <v>43087</v>
      </c>
      <c r="Z195" s="2051">
        <v>43087</v>
      </c>
      <c r="AA195" s="2050">
        <v>2674</v>
      </c>
      <c r="AB195" s="2055">
        <v>10000</v>
      </c>
      <c r="AC195" s="2055">
        <f t="shared" si="101"/>
        <v>0</v>
      </c>
      <c r="AD195" s="2056">
        <f t="shared" si="99"/>
        <v>3300</v>
      </c>
      <c r="AE195" s="2058">
        <f t="shared" si="100"/>
        <v>165</v>
      </c>
      <c r="AF195" s="6038" t="s">
        <v>8</v>
      </c>
      <c r="AG195" s="6032"/>
      <c r="AH195" s="3219"/>
      <c r="AI195" s="2937"/>
      <c r="AJ195" s="2037" t="s">
        <v>495</v>
      </c>
      <c r="AK195" s="2038">
        <v>2</v>
      </c>
      <c r="AL195" s="2039">
        <v>15762</v>
      </c>
      <c r="AM195" s="2040">
        <v>42668</v>
      </c>
      <c r="AN195" s="2202">
        <v>12.4</v>
      </c>
      <c r="AO195" s="2052" t="s">
        <v>35</v>
      </c>
      <c r="AP195" s="2058">
        <v>195</v>
      </c>
      <c r="AQ195" s="2077"/>
      <c r="AR195" s="2078">
        <v>42675</v>
      </c>
      <c r="AS195" s="2057">
        <v>42671</v>
      </c>
      <c r="AT195" s="2052">
        <v>9040</v>
      </c>
      <c r="AU195" s="2055">
        <v>12800</v>
      </c>
      <c r="AV195" s="2041">
        <f t="shared" si="102"/>
        <v>400</v>
      </c>
      <c r="AW195" s="2045">
        <f t="shared" si="103"/>
        <v>2496</v>
      </c>
      <c r="AX195" s="2042">
        <f t="shared" si="104"/>
        <v>124.80000000000001</v>
      </c>
      <c r="AY195" s="2150"/>
      <c r="BA195" s="2467" t="s">
        <v>726</v>
      </c>
      <c r="BB195" s="2275" t="s">
        <v>727</v>
      </c>
      <c r="BC195" s="2438">
        <v>2</v>
      </c>
      <c r="BD195" s="2285">
        <v>77568</v>
      </c>
      <c r="BE195" s="2287">
        <v>43265</v>
      </c>
      <c r="BF195" s="3054">
        <v>481.1</v>
      </c>
      <c r="BG195" s="2285" t="s">
        <v>96</v>
      </c>
      <c r="BH195" s="2280">
        <v>10.8</v>
      </c>
      <c r="BI195" s="2343"/>
      <c r="BJ195" s="2344">
        <v>43277</v>
      </c>
      <c r="BK195" s="2287">
        <v>43332</v>
      </c>
      <c r="BL195" s="2345">
        <v>52258</v>
      </c>
      <c r="BM195" s="2280">
        <v>501.29</v>
      </c>
      <c r="BN195" s="2280">
        <f>(BM195-BF195)</f>
        <v>20.189999999999998</v>
      </c>
      <c r="BO195" s="2281">
        <f>(BM195*BH195)</f>
        <v>5413.9320000000007</v>
      </c>
      <c r="BP195" s="2280">
        <f>(BO195*0.05)</f>
        <v>270.69660000000005</v>
      </c>
      <c r="BQ195" s="3084" t="s">
        <v>8</v>
      </c>
      <c r="BR195" s="2246"/>
      <c r="BS195" s="2385"/>
      <c r="BT195" s="4042"/>
      <c r="BU195" s="2313"/>
      <c r="BV195" s="2313"/>
      <c r="BW195" s="2313"/>
      <c r="BX195" s="2313"/>
      <c r="BY195" s="2313"/>
      <c r="BZ195" s="2313"/>
      <c r="CA195" s="2313"/>
      <c r="CB195" s="2313"/>
      <c r="CC195" s="2313"/>
      <c r="CD195" s="2313"/>
      <c r="CE195" s="2313"/>
      <c r="CF195" s="2313"/>
      <c r="CG195" s="2313"/>
      <c r="CH195" s="2313"/>
      <c r="CI195" s="2282"/>
      <c r="CK195" s="2559"/>
      <c r="CL195" s="2560"/>
      <c r="CM195" s="2560"/>
      <c r="CN195" s="2560"/>
      <c r="CO195" s="2560"/>
      <c r="CP195" s="2560"/>
      <c r="CQ195" s="2560"/>
      <c r="CR195" s="2560"/>
      <c r="CS195" s="2560"/>
      <c r="CT195" s="2560"/>
      <c r="CU195" s="2560"/>
      <c r="CV195" s="2560"/>
      <c r="CW195" s="2560"/>
      <c r="CX195" s="2560"/>
      <c r="CY195" s="2560"/>
      <c r="CZ195" s="2560"/>
      <c r="DA195" s="2747">
        <f>SUM(DA188:DA194)</f>
        <v>1375.5959999999998</v>
      </c>
      <c r="DB195" s="2562"/>
      <c r="DN195" s="86"/>
      <c r="DO195" s="86"/>
      <c r="DP195" s="86"/>
      <c r="DQ195" s="86"/>
      <c r="DR195" s="86"/>
      <c r="DS195" s="86"/>
      <c r="DT195" s="86"/>
      <c r="DU195" s="86"/>
    </row>
    <row r="196" spans="15:125">
      <c r="O196" s="2024"/>
      <c r="P196" s="2123" t="s">
        <v>351</v>
      </c>
      <c r="Q196" s="2071" t="s">
        <v>427</v>
      </c>
      <c r="R196" s="2053" t="s">
        <v>9</v>
      </c>
      <c r="S196" s="2050" t="s">
        <v>101</v>
      </c>
      <c r="T196" s="2051">
        <v>43084</v>
      </c>
      <c r="U196" s="2050">
        <v>5</v>
      </c>
      <c r="V196" s="2052" t="s">
        <v>35</v>
      </c>
      <c r="W196" s="2053">
        <v>315</v>
      </c>
      <c r="X196" s="2050" t="s">
        <v>78</v>
      </c>
      <c r="Y196" s="3573">
        <v>43087</v>
      </c>
      <c r="Z196" s="2051">
        <v>43087</v>
      </c>
      <c r="AA196" s="2050">
        <v>2673</v>
      </c>
      <c r="AB196" s="2055">
        <v>5000</v>
      </c>
      <c r="AC196" s="2055">
        <f t="shared" si="101"/>
        <v>0</v>
      </c>
      <c r="AD196" s="2056">
        <f t="shared" si="99"/>
        <v>1575</v>
      </c>
      <c r="AE196" s="2058">
        <f t="shared" si="100"/>
        <v>78.75</v>
      </c>
      <c r="AF196" s="6038" t="s">
        <v>8</v>
      </c>
      <c r="AG196" s="6032"/>
      <c r="AH196" s="3219"/>
      <c r="AI196" s="2837"/>
      <c r="AJ196" s="2037" t="s">
        <v>495</v>
      </c>
      <c r="AK196" s="2038">
        <v>3</v>
      </c>
      <c r="AL196" s="2039">
        <v>16975</v>
      </c>
      <c r="AM196" s="2040">
        <v>42822</v>
      </c>
      <c r="AN196" s="2041">
        <v>35</v>
      </c>
      <c r="AO196" s="2039" t="s">
        <v>35</v>
      </c>
      <c r="AP196" s="2042">
        <v>400</v>
      </c>
      <c r="AQ196" s="2039">
        <v>1010506</v>
      </c>
      <c r="AR196" s="2044">
        <v>42832</v>
      </c>
      <c r="AS196" s="2040">
        <v>42832</v>
      </c>
      <c r="AT196" s="2039">
        <v>9555</v>
      </c>
      <c r="AU196" s="2041">
        <v>35000</v>
      </c>
      <c r="AV196" s="2041">
        <f t="shared" si="102"/>
        <v>0</v>
      </c>
      <c r="AW196" s="2045">
        <f t="shared" si="103"/>
        <v>14000</v>
      </c>
      <c r="AX196" s="2042">
        <f t="shared" si="104"/>
        <v>700</v>
      </c>
      <c r="AY196" s="2150"/>
      <c r="BA196" s="2467" t="s">
        <v>500</v>
      </c>
      <c r="BB196" s="2439" t="s">
        <v>543</v>
      </c>
      <c r="BC196" s="2962">
        <v>10</v>
      </c>
      <c r="BD196" s="2276" t="s">
        <v>101</v>
      </c>
      <c r="BE196" s="2277">
        <v>43338</v>
      </c>
      <c r="BF196" s="2276">
        <v>100</v>
      </c>
      <c r="BG196" s="2285" t="s">
        <v>544</v>
      </c>
      <c r="BH196" s="2278">
        <v>58</v>
      </c>
      <c r="BI196" s="2276" t="s">
        <v>78</v>
      </c>
      <c r="BJ196" s="2279">
        <v>43343</v>
      </c>
      <c r="BK196" s="2277">
        <v>43361</v>
      </c>
      <c r="BL196" s="2276">
        <v>52536</v>
      </c>
      <c r="BM196" s="2429">
        <v>102</v>
      </c>
      <c r="BN196" s="2429">
        <f>(BM196-BF196)</f>
        <v>2</v>
      </c>
      <c r="BO196" s="2281">
        <f>(BM196*BH196)</f>
        <v>5916</v>
      </c>
      <c r="BP196" s="2280">
        <f>(BO196*0.05)</f>
        <v>295.8</v>
      </c>
      <c r="BQ196" s="3084" t="s">
        <v>8</v>
      </c>
      <c r="BR196" s="2246"/>
      <c r="BS196" s="2385"/>
      <c r="BT196" s="4042"/>
      <c r="BU196" s="2313"/>
      <c r="BV196" s="2313"/>
      <c r="BW196" s="2313"/>
      <c r="BX196" s="2313"/>
      <c r="BY196" s="2313"/>
      <c r="BZ196" s="2313"/>
      <c r="CA196" s="2313"/>
      <c r="CB196" s="2313"/>
      <c r="CC196" s="2313"/>
      <c r="CD196" s="2313"/>
      <c r="CE196" s="2313"/>
      <c r="CF196" s="2313"/>
      <c r="CG196" s="2313"/>
      <c r="CH196" s="2313"/>
      <c r="CI196" s="2282"/>
      <c r="DN196" s="86"/>
      <c r="DO196" s="86"/>
      <c r="DP196" s="86"/>
      <c r="DQ196" s="86"/>
      <c r="DR196" s="86"/>
      <c r="DS196" s="86"/>
      <c r="DT196" s="86"/>
      <c r="DU196" s="86"/>
    </row>
    <row r="197" spans="15:125" ht="18.600000000000001" thickBot="1">
      <c r="O197" s="2024"/>
      <c r="P197" s="2149"/>
      <c r="Q197" s="2091"/>
      <c r="R197" s="2838"/>
      <c r="S197" s="2091"/>
      <c r="T197" s="2091"/>
      <c r="U197" s="2091"/>
      <c r="V197" s="2091"/>
      <c r="W197" s="2091"/>
      <c r="X197" s="2091"/>
      <c r="Y197" s="2873"/>
      <c r="Z197" s="2091"/>
      <c r="AA197" s="2091"/>
      <c r="AB197" s="2091"/>
      <c r="AC197" s="2091"/>
      <c r="AD197" s="2091"/>
      <c r="AE197" s="2091"/>
      <c r="AF197" s="3584"/>
      <c r="AG197" s="3227"/>
      <c r="AH197" s="3219"/>
      <c r="AI197" s="2837"/>
      <c r="AJ197" s="2037" t="s">
        <v>495</v>
      </c>
      <c r="AK197" s="2038">
        <v>4</v>
      </c>
      <c r="AL197" s="2039">
        <v>17168</v>
      </c>
      <c r="AM197" s="2040">
        <v>42850</v>
      </c>
      <c r="AN197" s="2041">
        <v>39</v>
      </c>
      <c r="AO197" s="2039" t="s">
        <v>35</v>
      </c>
      <c r="AP197" s="2042">
        <v>400</v>
      </c>
      <c r="AQ197" s="2039">
        <v>1010506</v>
      </c>
      <c r="AR197" s="2044">
        <v>42857</v>
      </c>
      <c r="AS197" s="2040">
        <v>42858</v>
      </c>
      <c r="AT197" s="2039">
        <v>9579</v>
      </c>
      <c r="AU197" s="2041">
        <v>39000</v>
      </c>
      <c r="AV197" s="2041">
        <f t="shared" si="102"/>
        <v>0</v>
      </c>
      <c r="AW197" s="2045">
        <f t="shared" si="103"/>
        <v>15600</v>
      </c>
      <c r="AX197" s="2042">
        <f t="shared" si="104"/>
        <v>780</v>
      </c>
      <c r="AY197" s="2150"/>
      <c r="BA197" s="2467" t="s">
        <v>656</v>
      </c>
      <c r="BB197" s="2275" t="s">
        <v>99</v>
      </c>
      <c r="BC197" s="2439">
        <v>19</v>
      </c>
      <c r="BD197" s="2439" t="s">
        <v>55</v>
      </c>
      <c r="BE197" s="2440">
        <v>43299</v>
      </c>
      <c r="BF197" s="2276">
        <v>700</v>
      </c>
      <c r="BG197" s="2276" t="s">
        <v>96</v>
      </c>
      <c r="BH197" s="2441">
        <v>9.6</v>
      </c>
      <c r="BI197" s="3052"/>
      <c r="BJ197" s="2442">
        <v>43346</v>
      </c>
      <c r="BK197" s="2440">
        <v>43342</v>
      </c>
      <c r="BL197" s="2439">
        <v>52359</v>
      </c>
      <c r="BM197" s="2278">
        <v>704.65</v>
      </c>
      <c r="BN197" s="2280">
        <f>(BM197-BF197)</f>
        <v>4.6499999999999773</v>
      </c>
      <c r="BO197" s="2281">
        <f>(BM197*BH197)</f>
        <v>6764.6399999999994</v>
      </c>
      <c r="BP197" s="2280">
        <f>(BO197*0.03)</f>
        <v>202.93919999999997</v>
      </c>
      <c r="BQ197" s="3055" t="s">
        <v>8</v>
      </c>
      <c r="BR197" s="2246"/>
      <c r="BS197" s="2385"/>
      <c r="BT197" s="4042"/>
      <c r="BU197" s="2313"/>
      <c r="BV197" s="2313"/>
      <c r="BW197" s="2313"/>
      <c r="BX197" s="2313"/>
      <c r="BY197" s="2313"/>
      <c r="BZ197" s="2313"/>
      <c r="CA197" s="2313"/>
      <c r="CB197" s="2313"/>
      <c r="CC197" s="2313"/>
      <c r="CD197" s="2313"/>
      <c r="CE197" s="2313"/>
      <c r="CF197" s="2313"/>
      <c r="CG197" s="2313"/>
      <c r="CH197" s="2313"/>
      <c r="CI197" s="2282"/>
      <c r="CK197" s="2488" t="s">
        <v>800</v>
      </c>
      <c r="CL197" s="2248"/>
      <c r="CM197" s="2248"/>
      <c r="CN197" s="2248"/>
      <c r="CO197" s="2248"/>
      <c r="CP197" s="2248"/>
      <c r="CQ197" s="2248"/>
      <c r="CR197" s="2248"/>
      <c r="CS197" s="2248"/>
      <c r="CT197" s="2248"/>
      <c r="CU197" s="2248"/>
      <c r="CV197" s="2248"/>
      <c r="CW197" s="2248"/>
      <c r="CX197" s="2248"/>
      <c r="CY197" s="2248"/>
      <c r="CZ197" s="2248"/>
      <c r="DA197" s="2248"/>
      <c r="DB197" s="2248"/>
      <c r="DN197" s="86"/>
      <c r="DO197" s="86"/>
      <c r="DP197" s="86"/>
      <c r="DQ197" s="86"/>
      <c r="DR197" s="86"/>
      <c r="DS197" s="86"/>
      <c r="DT197" s="86"/>
      <c r="DU197" s="86"/>
    </row>
    <row r="198" spans="15:125" ht="15" thickBot="1">
      <c r="O198" s="2024"/>
      <c r="P198" s="2860"/>
      <c r="Q198" s="2861"/>
      <c r="R198" s="2861"/>
      <c r="S198" s="2861"/>
      <c r="T198" s="2861"/>
      <c r="U198" s="2862"/>
      <c r="V198" s="2210"/>
      <c r="W198" s="2210"/>
      <c r="X198" s="2210"/>
      <c r="Y198" s="2212"/>
      <c r="Z198" s="2210"/>
      <c r="AA198" s="2208"/>
      <c r="AB198" s="2863"/>
      <c r="AC198" s="2210"/>
      <c r="AD198" s="2864">
        <f>SUM(AD187:AD196)</f>
        <v>129085</v>
      </c>
      <c r="AE198" s="2864">
        <f>SUM(AE187:AE196)</f>
        <v>6454.25</v>
      </c>
      <c r="AF198" s="2865"/>
      <c r="AG198" s="3220"/>
      <c r="AH198" s="3220"/>
      <c r="AI198" s="2938"/>
      <c r="AJ198" s="2037" t="s">
        <v>495</v>
      </c>
      <c r="AK198" s="2038">
        <v>5</v>
      </c>
      <c r="AL198" s="2039" t="s">
        <v>78</v>
      </c>
      <c r="AM198" s="2040">
        <v>42874</v>
      </c>
      <c r="AN198" s="2041">
        <v>15</v>
      </c>
      <c r="AO198" s="2039" t="s">
        <v>35</v>
      </c>
      <c r="AP198" s="2042">
        <v>400</v>
      </c>
      <c r="AQ198" s="2039">
        <v>1010506</v>
      </c>
      <c r="AR198" s="2044">
        <v>42874</v>
      </c>
      <c r="AS198" s="2040">
        <v>42874</v>
      </c>
      <c r="AT198" s="2039">
        <v>9598</v>
      </c>
      <c r="AU198" s="2041">
        <v>14000</v>
      </c>
      <c r="AV198" s="2041">
        <f t="shared" si="102"/>
        <v>-1000</v>
      </c>
      <c r="AW198" s="2045">
        <f t="shared" si="103"/>
        <v>5600</v>
      </c>
      <c r="AX198" s="2042">
        <f t="shared" si="104"/>
        <v>280</v>
      </c>
      <c r="AY198" s="2150"/>
      <c r="BA198" s="2307"/>
      <c r="BB198" s="2313"/>
      <c r="BC198" s="2313"/>
      <c r="BD198" s="2313"/>
      <c r="BE198" s="2313"/>
      <c r="BF198" s="2313"/>
      <c r="BG198" s="2313"/>
      <c r="BH198" s="2313"/>
      <c r="BI198" s="2313"/>
      <c r="BJ198" s="2313"/>
      <c r="BK198" s="2313"/>
      <c r="BL198" s="2313"/>
      <c r="BM198" s="2313"/>
      <c r="BN198" s="2313"/>
      <c r="BO198" s="2313"/>
      <c r="BP198" s="2313"/>
      <c r="BQ198" s="3084"/>
      <c r="BR198" s="2246"/>
      <c r="BS198" s="2385"/>
      <c r="BT198" s="4042"/>
      <c r="BU198" s="2313"/>
      <c r="BV198" s="2313"/>
      <c r="BW198" s="2313"/>
      <c r="BX198" s="2313"/>
      <c r="BY198" s="2313"/>
      <c r="BZ198" s="2313"/>
      <c r="CA198" s="2313"/>
      <c r="CB198" s="2313"/>
      <c r="CC198" s="2313"/>
      <c r="CD198" s="2313"/>
      <c r="CE198" s="2313"/>
      <c r="CF198" s="2313"/>
      <c r="CG198" s="2313"/>
      <c r="CH198" s="2313"/>
      <c r="CI198" s="2282"/>
      <c r="CK198" s="2490"/>
      <c r="CL198" s="2491"/>
      <c r="CM198" s="2491"/>
      <c r="CN198" s="2492" t="s">
        <v>14</v>
      </c>
      <c r="CO198" s="2492" t="s">
        <v>12</v>
      </c>
      <c r="CP198" s="2492"/>
      <c r="CQ198" s="2491"/>
      <c r="CR198" s="2492" t="s">
        <v>15</v>
      </c>
      <c r="CS198" s="2492" t="s">
        <v>16</v>
      </c>
      <c r="CT198" s="2492" t="s">
        <v>12</v>
      </c>
      <c r="CU198" s="2492" t="s">
        <v>12</v>
      </c>
      <c r="CV198" s="2491"/>
      <c r="CW198" s="2491"/>
      <c r="CX198" s="2491"/>
      <c r="CY198" s="2491"/>
      <c r="CZ198" s="2492" t="s">
        <v>12</v>
      </c>
      <c r="DA198" s="2492" t="s">
        <v>17</v>
      </c>
      <c r="DB198" s="2493"/>
      <c r="DN198" s="86"/>
      <c r="DO198" s="86"/>
      <c r="DP198" s="86"/>
      <c r="DQ198" s="86"/>
      <c r="DR198" s="86"/>
      <c r="DS198" s="86"/>
      <c r="DT198" s="86"/>
      <c r="DU198" s="86"/>
    </row>
    <row r="199" spans="15:125" ht="15" thickBot="1">
      <c r="O199" s="2024"/>
      <c r="P199" s="2024"/>
      <c r="Q199" s="2024"/>
      <c r="R199" s="2024"/>
      <c r="S199" s="2024"/>
      <c r="T199" s="2024"/>
      <c r="U199" s="2024"/>
      <c r="V199" s="2024"/>
      <c r="W199" s="2024"/>
      <c r="X199" s="2024"/>
      <c r="Y199" s="3602"/>
      <c r="Z199" s="2024"/>
      <c r="AA199" s="2024"/>
      <c r="AB199" s="2024"/>
      <c r="AC199" s="2024"/>
      <c r="AD199" s="2024"/>
      <c r="AE199" s="2024"/>
      <c r="AF199" s="3227"/>
      <c r="AG199" s="3227"/>
      <c r="AH199" s="2024"/>
      <c r="AI199" s="2936"/>
      <c r="AJ199" s="2037" t="s">
        <v>495</v>
      </c>
      <c r="AK199" s="2038">
        <v>6</v>
      </c>
      <c r="AL199" s="2039">
        <v>17586</v>
      </c>
      <c r="AM199" s="2040">
        <v>42913</v>
      </c>
      <c r="AN199" s="2041">
        <v>45</v>
      </c>
      <c r="AO199" s="2039" t="s">
        <v>35</v>
      </c>
      <c r="AP199" s="2042">
        <v>400</v>
      </c>
      <c r="AQ199" s="2039">
        <v>1010506</v>
      </c>
      <c r="AR199" s="2044">
        <v>42931</v>
      </c>
      <c r="AS199" s="2040">
        <v>42923</v>
      </c>
      <c r="AT199" s="2039">
        <v>9645</v>
      </c>
      <c r="AU199" s="2041">
        <v>45000</v>
      </c>
      <c r="AV199" s="2041">
        <f t="shared" si="102"/>
        <v>0</v>
      </c>
      <c r="AW199" s="2045">
        <f t="shared" si="103"/>
        <v>18000</v>
      </c>
      <c r="AX199" s="2042">
        <f t="shared" si="104"/>
        <v>900</v>
      </c>
      <c r="AY199" s="2150"/>
      <c r="BA199" s="2314"/>
      <c r="BB199" s="2315"/>
      <c r="BC199" s="2315"/>
      <c r="BD199" s="2315"/>
      <c r="BE199" s="2315"/>
      <c r="BF199" s="2315"/>
      <c r="BG199" s="2315"/>
      <c r="BH199" s="2315"/>
      <c r="BI199" s="2315"/>
      <c r="BJ199" s="2315"/>
      <c r="BK199" s="2315"/>
      <c r="BL199" s="2315"/>
      <c r="BM199" s="2315"/>
      <c r="BN199" s="2315"/>
      <c r="BO199" s="2686">
        <f>SUM(BO193:BO198)</f>
        <v>25269.851999999999</v>
      </c>
      <c r="BP199" s="2686">
        <f>SUM(BP193:BP198)</f>
        <v>993.45420000000013</v>
      </c>
      <c r="BQ199" s="3056"/>
      <c r="BR199" s="2246"/>
      <c r="BS199" s="2385"/>
      <c r="BT199" s="4042"/>
      <c r="BU199" s="2313"/>
      <c r="BV199" s="2313"/>
      <c r="BW199" s="2313"/>
      <c r="BX199" s="2313"/>
      <c r="BY199" s="2313"/>
      <c r="BZ199" s="2313"/>
      <c r="CA199" s="2313"/>
      <c r="CB199" s="2313"/>
      <c r="CC199" s="2313"/>
      <c r="CD199" s="2313"/>
      <c r="CE199" s="2313"/>
      <c r="CF199" s="2313"/>
      <c r="CG199" s="2313"/>
      <c r="CH199" s="2313"/>
      <c r="CI199" s="2282"/>
      <c r="CK199" s="2499" t="s">
        <v>3</v>
      </c>
      <c r="CL199" s="2500" t="s">
        <v>4</v>
      </c>
      <c r="CM199" s="2501" t="s">
        <v>18</v>
      </c>
      <c r="CN199" s="2501" t="s">
        <v>19</v>
      </c>
      <c r="CO199" s="2501" t="s">
        <v>19</v>
      </c>
      <c r="CP199" s="2501" t="s">
        <v>20</v>
      </c>
      <c r="CQ199" s="2501" t="s">
        <v>21</v>
      </c>
      <c r="CR199" s="2501" t="s">
        <v>22</v>
      </c>
      <c r="CS199" s="2501" t="s">
        <v>19</v>
      </c>
      <c r="CT199" s="2501" t="s">
        <v>23</v>
      </c>
      <c r="CU199" s="2501" t="s">
        <v>23</v>
      </c>
      <c r="CV199" s="2501" t="s">
        <v>24</v>
      </c>
      <c r="CW199" s="2501" t="s">
        <v>20</v>
      </c>
      <c r="CX199" s="2501" t="s">
        <v>25</v>
      </c>
      <c r="CY199" s="2501" t="s">
        <v>0</v>
      </c>
      <c r="CZ199" s="2501" t="s">
        <v>11</v>
      </c>
      <c r="DA199" s="2501" t="s">
        <v>11</v>
      </c>
      <c r="DB199" s="2501" t="s">
        <v>26</v>
      </c>
      <c r="DN199" s="86"/>
      <c r="DO199" s="86"/>
      <c r="DP199" s="86"/>
      <c r="DQ199" s="86"/>
      <c r="DR199" s="86"/>
      <c r="DS199" s="86"/>
      <c r="DT199" s="86"/>
      <c r="DU199" s="86"/>
    </row>
    <row r="200" spans="15:125" ht="18.600000000000001" thickBot="1">
      <c r="O200" s="2024"/>
      <c r="P200" s="2028" t="s">
        <v>663</v>
      </c>
      <c r="Q200" s="2024"/>
      <c r="R200" s="2024"/>
      <c r="S200" s="2024"/>
      <c r="T200" s="2024"/>
      <c r="U200" s="2024"/>
      <c r="V200" s="2024"/>
      <c r="W200" s="2024"/>
      <c r="X200" s="2024"/>
      <c r="Y200" s="3602"/>
      <c r="Z200" s="2024"/>
      <c r="AA200" s="2024"/>
      <c r="AB200" s="2024"/>
      <c r="AC200" s="2024"/>
      <c r="AD200" s="2024"/>
      <c r="AE200" s="2024"/>
      <c r="AF200" s="2029"/>
      <c r="AG200" s="2029"/>
      <c r="AH200" s="2029"/>
      <c r="AI200" s="2936"/>
      <c r="AJ200" s="2037" t="s">
        <v>436</v>
      </c>
      <c r="AK200" s="2076">
        <v>7</v>
      </c>
      <c r="AL200" s="2052">
        <v>18015</v>
      </c>
      <c r="AM200" s="2057">
        <v>42668</v>
      </c>
      <c r="AN200" s="2055">
        <v>40</v>
      </c>
      <c r="AO200" s="2052" t="s">
        <v>35</v>
      </c>
      <c r="AP200" s="2058">
        <v>260</v>
      </c>
      <c r="AQ200" s="2077">
        <v>1010505</v>
      </c>
      <c r="AR200" s="2078">
        <v>42960</v>
      </c>
      <c r="AS200" s="2057">
        <v>42960</v>
      </c>
      <c r="AT200" s="2052">
        <v>9686</v>
      </c>
      <c r="AU200" s="2055">
        <v>40000</v>
      </c>
      <c r="AV200" s="2055">
        <f t="shared" si="102"/>
        <v>0</v>
      </c>
      <c r="AW200" s="2056">
        <f t="shared" si="103"/>
        <v>10400</v>
      </c>
      <c r="AX200" s="2058">
        <f t="shared" si="104"/>
        <v>520</v>
      </c>
      <c r="AY200" s="2150"/>
      <c r="BA200" s="2246"/>
      <c r="BB200" s="2246"/>
      <c r="BC200" s="2246"/>
      <c r="BD200" s="2246"/>
      <c r="BE200" s="2246"/>
      <c r="BF200" s="2246"/>
      <c r="BG200" s="2246"/>
      <c r="BH200" s="2246"/>
      <c r="BI200" s="2246"/>
      <c r="BJ200" s="2246"/>
      <c r="BK200" s="2246"/>
      <c r="BL200" s="2246"/>
      <c r="BM200" s="2246"/>
      <c r="BN200" s="2246"/>
      <c r="BO200" s="2359" t="s">
        <v>78</v>
      </c>
      <c r="BP200" s="2359"/>
      <c r="BQ200" s="3085"/>
      <c r="BR200" s="2246"/>
      <c r="BS200" s="2385"/>
      <c r="BT200" s="4042"/>
      <c r="BU200" s="2313"/>
      <c r="BV200" s="2313"/>
      <c r="BW200" s="2313"/>
      <c r="BX200" s="2313"/>
      <c r="BY200" s="2313"/>
      <c r="BZ200" s="2313"/>
      <c r="CA200" s="2313"/>
      <c r="CB200" s="2313"/>
      <c r="CC200" s="2313"/>
      <c r="CD200" s="2313"/>
      <c r="CE200" s="2313"/>
      <c r="CF200" s="2313"/>
      <c r="CG200" s="2313"/>
      <c r="CH200" s="2313"/>
      <c r="CI200" s="2282"/>
      <c r="CJ200" s="1775"/>
      <c r="CK200" s="2619"/>
      <c r="CL200" s="2506"/>
      <c r="CM200" s="2506"/>
      <c r="CN200" s="2507" t="s">
        <v>3</v>
      </c>
      <c r="CO200" s="2507" t="s">
        <v>18</v>
      </c>
      <c r="CP200" s="2507"/>
      <c r="CQ200" s="2506"/>
      <c r="CR200" s="2507" t="s">
        <v>21</v>
      </c>
      <c r="CS200" s="2507" t="s">
        <v>3</v>
      </c>
      <c r="CT200" s="2507" t="s">
        <v>27</v>
      </c>
      <c r="CU200" s="2507" t="s">
        <v>28</v>
      </c>
      <c r="CV200" s="2506"/>
      <c r="CW200" s="2506"/>
      <c r="CX200" s="2506"/>
      <c r="CY200" s="2506"/>
      <c r="CZ200" s="2507" t="s">
        <v>33</v>
      </c>
      <c r="DA200" s="2507" t="s">
        <v>30</v>
      </c>
      <c r="DB200" s="2500"/>
      <c r="DN200" s="86"/>
      <c r="DO200" s="86"/>
      <c r="DP200" s="86"/>
      <c r="DQ200" s="86"/>
      <c r="DR200" s="86"/>
      <c r="DS200" s="86"/>
      <c r="DT200" s="86"/>
      <c r="DU200" s="86"/>
    </row>
    <row r="201" spans="15:125" ht="18.600000000000001" thickBot="1">
      <c r="O201" s="2024"/>
      <c r="P201" s="2030"/>
      <c r="Q201" s="2031"/>
      <c r="R201" s="2031"/>
      <c r="S201" s="6040" t="s">
        <v>14</v>
      </c>
      <c r="T201" s="6040" t="s">
        <v>12</v>
      </c>
      <c r="U201" s="6040"/>
      <c r="V201" s="2031"/>
      <c r="W201" s="6040" t="s">
        <v>15</v>
      </c>
      <c r="X201" s="6040" t="s">
        <v>16</v>
      </c>
      <c r="Y201" s="6040" t="s">
        <v>12</v>
      </c>
      <c r="Z201" s="6040" t="s">
        <v>12</v>
      </c>
      <c r="AA201" s="2031"/>
      <c r="AB201" s="2031"/>
      <c r="AC201" s="2031"/>
      <c r="AD201" s="2031"/>
      <c r="AE201" s="6040" t="s">
        <v>17</v>
      </c>
      <c r="AF201" s="6040"/>
      <c r="AG201" s="6032"/>
      <c r="AH201" s="3219"/>
      <c r="AI201" s="2936"/>
      <c r="AJ201" s="2037" t="s">
        <v>495</v>
      </c>
      <c r="AK201" s="2038">
        <v>8</v>
      </c>
      <c r="AL201" s="2039">
        <v>18015</v>
      </c>
      <c r="AM201" s="2040">
        <v>42913</v>
      </c>
      <c r="AN201" s="2041">
        <v>25</v>
      </c>
      <c r="AO201" s="2039" t="s">
        <v>35</v>
      </c>
      <c r="AP201" s="2042">
        <v>400</v>
      </c>
      <c r="AQ201" s="2039">
        <v>1010506</v>
      </c>
      <c r="AR201" s="2044">
        <v>42960</v>
      </c>
      <c r="AS201" s="2040">
        <v>42960</v>
      </c>
      <c r="AT201" s="2039">
        <v>9686</v>
      </c>
      <c r="AU201" s="2041">
        <v>25000</v>
      </c>
      <c r="AV201" s="2041">
        <f t="shared" si="102"/>
        <v>0</v>
      </c>
      <c r="AW201" s="2045">
        <f t="shared" si="103"/>
        <v>10000</v>
      </c>
      <c r="AX201" s="2042">
        <f t="shared" si="104"/>
        <v>500</v>
      </c>
      <c r="AY201" s="2150"/>
      <c r="BA201" s="2250" t="s">
        <v>685</v>
      </c>
      <c r="BB201" s="2246"/>
      <c r="BC201" s="2246"/>
      <c r="BD201" s="2246"/>
      <c r="BE201" s="2246"/>
      <c r="BF201" s="2246"/>
      <c r="BG201" s="2246"/>
      <c r="BH201" s="2246"/>
      <c r="BI201" s="2246"/>
      <c r="BJ201" s="2246"/>
      <c r="BK201" s="2246"/>
      <c r="BL201" s="2246"/>
      <c r="BM201" s="2246"/>
      <c r="BN201" s="2246"/>
      <c r="BO201" s="2359" t="s">
        <v>78</v>
      </c>
      <c r="BP201" s="2246"/>
      <c r="BQ201" s="3085"/>
      <c r="BR201" s="2246"/>
      <c r="BS201" s="2385"/>
      <c r="BT201" s="4042"/>
      <c r="BU201" s="2313"/>
      <c r="BV201" s="2313"/>
      <c r="BW201" s="2313"/>
      <c r="BX201" s="2313"/>
      <c r="BY201" s="2313"/>
      <c r="BZ201" s="2313"/>
      <c r="CA201" s="2313"/>
      <c r="CB201" s="2313"/>
      <c r="CC201" s="2313"/>
      <c r="CD201" s="2313"/>
      <c r="CE201" s="2313"/>
      <c r="CF201" s="2313"/>
      <c r="CG201" s="2313"/>
      <c r="CH201" s="2313"/>
      <c r="CI201" s="2282"/>
      <c r="CJ201" s="1775"/>
      <c r="CK201" s="2604" t="s">
        <v>204</v>
      </c>
      <c r="CL201" s="2966" t="s">
        <v>105</v>
      </c>
      <c r="CM201" s="2596">
        <v>143</v>
      </c>
      <c r="CN201" s="2596"/>
      <c r="CO201" s="2597">
        <v>43514</v>
      </c>
      <c r="CP201" s="2596">
        <v>45</v>
      </c>
      <c r="CQ201" s="2596" t="s">
        <v>35</v>
      </c>
      <c r="CR201" s="2963">
        <v>1018.96</v>
      </c>
      <c r="CS201" s="2601"/>
      <c r="CT201" s="2584">
        <v>43564</v>
      </c>
      <c r="CU201" s="2575">
        <v>43556</v>
      </c>
      <c r="CV201" s="2596">
        <v>13759</v>
      </c>
      <c r="CW201" s="2598">
        <v>45000</v>
      </c>
      <c r="CX201" s="2598">
        <f>(CP201*1000-CW201)</f>
        <v>0</v>
      </c>
      <c r="CY201" s="3223">
        <f>(CR201*CW201/1000)</f>
        <v>45853.2</v>
      </c>
      <c r="CZ201" s="3224">
        <f>(CU201+42)</f>
        <v>43598</v>
      </c>
      <c r="DA201" s="3225">
        <f>(CY201*0.03)</f>
        <v>1375.5959999999998</v>
      </c>
      <c r="DB201" s="2516" t="s">
        <v>8</v>
      </c>
      <c r="DN201" s="86"/>
      <c r="DO201" s="86"/>
      <c r="DP201" s="86"/>
      <c r="DQ201" s="86"/>
      <c r="DR201" s="86"/>
      <c r="DS201" s="86"/>
      <c r="DT201" s="86"/>
      <c r="DU201" s="86"/>
    </row>
    <row r="202" spans="15:125">
      <c r="O202" s="2024"/>
      <c r="P202" s="2032" t="s">
        <v>3</v>
      </c>
      <c r="Q202" s="2033" t="s">
        <v>4</v>
      </c>
      <c r="R202" s="6033" t="s">
        <v>18</v>
      </c>
      <c r="S202" s="6033" t="s">
        <v>19</v>
      </c>
      <c r="T202" s="6033" t="s">
        <v>19</v>
      </c>
      <c r="U202" s="6033" t="s">
        <v>20</v>
      </c>
      <c r="V202" s="6033" t="s">
        <v>21</v>
      </c>
      <c r="W202" s="6033" t="s">
        <v>22</v>
      </c>
      <c r="X202" s="6033" t="s">
        <v>19</v>
      </c>
      <c r="Y202" s="6033" t="s">
        <v>23</v>
      </c>
      <c r="Z202" s="6033" t="s">
        <v>23</v>
      </c>
      <c r="AA202" s="6033" t="s">
        <v>24</v>
      </c>
      <c r="AB202" s="6033" t="s">
        <v>20</v>
      </c>
      <c r="AC202" s="6033" t="s">
        <v>25</v>
      </c>
      <c r="AD202" s="6033" t="s">
        <v>0</v>
      </c>
      <c r="AE202" s="6033" t="s">
        <v>11</v>
      </c>
      <c r="AF202" s="6033" t="s">
        <v>26</v>
      </c>
      <c r="AG202" s="6032"/>
      <c r="AH202" s="3219"/>
      <c r="AI202" s="2939"/>
      <c r="AJ202" s="2037" t="s">
        <v>495</v>
      </c>
      <c r="AK202" s="2038">
        <v>9</v>
      </c>
      <c r="AL202" s="2039">
        <v>18121</v>
      </c>
      <c r="AM202" s="2040">
        <v>42968</v>
      </c>
      <c r="AN202" s="2041">
        <v>40</v>
      </c>
      <c r="AO202" s="2039" t="s">
        <v>35</v>
      </c>
      <c r="AP202" s="2042">
        <v>400</v>
      </c>
      <c r="AQ202" s="2039">
        <v>1010506</v>
      </c>
      <c r="AR202" s="2044">
        <v>42977</v>
      </c>
      <c r="AS202" s="2040">
        <v>42972</v>
      </c>
      <c r="AT202" s="2039">
        <v>9711</v>
      </c>
      <c r="AU202" s="2041">
        <v>40000</v>
      </c>
      <c r="AV202" s="2041">
        <f t="shared" si="102"/>
        <v>0</v>
      </c>
      <c r="AW202" s="2045">
        <f t="shared" si="103"/>
        <v>16000</v>
      </c>
      <c r="AX202" s="2042">
        <f t="shared" si="104"/>
        <v>800</v>
      </c>
      <c r="AY202" s="2150"/>
      <c r="BA202" s="2251"/>
      <c r="BB202" s="2252"/>
      <c r="BC202" s="2252"/>
      <c r="BD202" s="2253" t="s">
        <v>14</v>
      </c>
      <c r="BE202" s="2253" t="s">
        <v>12</v>
      </c>
      <c r="BF202" s="2253"/>
      <c r="BG202" s="2252"/>
      <c r="BH202" s="2253" t="s">
        <v>15</v>
      </c>
      <c r="BI202" s="2253" t="s">
        <v>16</v>
      </c>
      <c r="BJ202" s="2253" t="s">
        <v>12</v>
      </c>
      <c r="BK202" s="2253" t="s">
        <v>12</v>
      </c>
      <c r="BL202" s="2252"/>
      <c r="BM202" s="2252"/>
      <c r="BN202" s="2252"/>
      <c r="BO202" s="2252"/>
      <c r="BP202" s="2253" t="s">
        <v>17</v>
      </c>
      <c r="BQ202" s="2253"/>
      <c r="BR202" s="2246"/>
      <c r="BS202" s="2385"/>
      <c r="BT202" s="4042"/>
      <c r="BU202" s="2313"/>
      <c r="BV202" s="2313"/>
      <c r="BW202" s="2313"/>
      <c r="BX202" s="2313"/>
      <c r="BY202" s="2313"/>
      <c r="BZ202" s="2313"/>
      <c r="CA202" s="2313"/>
      <c r="CB202" s="2313"/>
      <c r="CC202" s="2313"/>
      <c r="CD202" s="2313"/>
      <c r="CE202" s="2313"/>
      <c r="CF202" s="2313"/>
      <c r="CG202" s="2313"/>
      <c r="CH202" s="2313"/>
      <c r="CI202" s="2282"/>
      <c r="CJ202" s="1775"/>
      <c r="CK202" s="2526"/>
      <c r="CL202" s="2529"/>
      <c r="CM202" s="2528"/>
      <c r="CN202" s="2528"/>
      <c r="CO202" s="2535"/>
      <c r="CP202" s="2528"/>
      <c r="CQ202" s="2528"/>
      <c r="CR202" s="3087"/>
      <c r="CS202" s="2528"/>
      <c r="CT202" s="2533"/>
      <c r="CU202" s="2535"/>
      <c r="CV202" s="2528"/>
      <c r="CW202" s="3087"/>
      <c r="CX202" s="2532"/>
      <c r="CY202" s="2534"/>
      <c r="CZ202" s="2535"/>
      <c r="DA202" s="2532"/>
      <c r="DB202" s="2523"/>
      <c r="DN202" s="86"/>
      <c r="DO202" s="86"/>
      <c r="DP202" s="86"/>
      <c r="DQ202" s="86"/>
      <c r="DR202" s="86"/>
      <c r="DS202" s="86"/>
      <c r="DT202" s="86"/>
      <c r="DU202" s="86"/>
    </row>
    <row r="203" spans="15:125" ht="15" thickBot="1">
      <c r="O203" s="2024"/>
      <c r="P203" s="2094"/>
      <c r="Q203" s="2035"/>
      <c r="R203" s="2035"/>
      <c r="S203" s="6035" t="s">
        <v>3</v>
      </c>
      <c r="T203" s="6035" t="s">
        <v>18</v>
      </c>
      <c r="U203" s="6035"/>
      <c r="V203" s="2035"/>
      <c r="W203" s="6035" t="s">
        <v>21</v>
      </c>
      <c r="X203" s="6035" t="s">
        <v>3</v>
      </c>
      <c r="Y203" s="6035" t="s">
        <v>27</v>
      </c>
      <c r="Z203" s="6035" t="s">
        <v>28</v>
      </c>
      <c r="AA203" s="2035"/>
      <c r="AB203" s="2035"/>
      <c r="AC203" s="2035"/>
      <c r="AD203" s="2035"/>
      <c r="AE203" s="6035" t="s">
        <v>30</v>
      </c>
      <c r="AF203" s="6033"/>
      <c r="AG203" s="6032"/>
      <c r="AH203" s="3219"/>
      <c r="AI203" s="2938"/>
      <c r="AJ203" s="2037" t="s">
        <v>436</v>
      </c>
      <c r="AK203" s="2076">
        <v>10</v>
      </c>
      <c r="AL203" s="2052">
        <v>18120</v>
      </c>
      <c r="AM203" s="2057">
        <v>42968</v>
      </c>
      <c r="AN203" s="2055">
        <v>70</v>
      </c>
      <c r="AO203" s="2052" t="s">
        <v>35</v>
      </c>
      <c r="AP203" s="2058">
        <v>260</v>
      </c>
      <c r="AQ203" s="2077">
        <v>1010505</v>
      </c>
      <c r="AR203" s="2078">
        <v>42977</v>
      </c>
      <c r="AS203" s="2057">
        <v>42972</v>
      </c>
      <c r="AT203" s="2052">
        <v>9711</v>
      </c>
      <c r="AU203" s="2055">
        <v>70000</v>
      </c>
      <c r="AV203" s="2055">
        <f t="shared" si="102"/>
        <v>0</v>
      </c>
      <c r="AW203" s="2056">
        <f t="shared" si="103"/>
        <v>18200</v>
      </c>
      <c r="AX203" s="2058">
        <f t="shared" si="104"/>
        <v>910</v>
      </c>
      <c r="AY203" s="2150"/>
      <c r="BA203" s="2255" t="s">
        <v>3</v>
      </c>
      <c r="BB203" s="2256" t="s">
        <v>4</v>
      </c>
      <c r="BC203" s="2257" t="s">
        <v>18</v>
      </c>
      <c r="BD203" s="2257" t="s">
        <v>19</v>
      </c>
      <c r="BE203" s="2257" t="s">
        <v>19</v>
      </c>
      <c r="BF203" s="2257" t="s">
        <v>20</v>
      </c>
      <c r="BG203" s="2257" t="s">
        <v>21</v>
      </c>
      <c r="BH203" s="2257" t="s">
        <v>22</v>
      </c>
      <c r="BI203" s="2257" t="s">
        <v>19</v>
      </c>
      <c r="BJ203" s="2257" t="s">
        <v>23</v>
      </c>
      <c r="BK203" s="2257" t="s">
        <v>23</v>
      </c>
      <c r="BL203" s="2257" t="s">
        <v>24</v>
      </c>
      <c r="BM203" s="2257" t="s">
        <v>20</v>
      </c>
      <c r="BN203" s="2257" t="s">
        <v>25</v>
      </c>
      <c r="BO203" s="2257" t="s">
        <v>0</v>
      </c>
      <c r="BP203" s="2257" t="s">
        <v>11</v>
      </c>
      <c r="BQ203" s="2257" t="s">
        <v>26</v>
      </c>
      <c r="BR203" s="2246"/>
      <c r="BS203" s="2385"/>
      <c r="BT203" s="4042"/>
      <c r="BU203" s="2313"/>
      <c r="BV203" s="2313"/>
      <c r="BW203" s="2313"/>
      <c r="BX203" s="2313"/>
      <c r="BY203" s="2313"/>
      <c r="BZ203" s="2313"/>
      <c r="CA203" s="2313"/>
      <c r="CB203" s="2313"/>
      <c r="CC203" s="2313"/>
      <c r="CD203" s="2313"/>
      <c r="CE203" s="2313"/>
      <c r="CF203" s="2313"/>
      <c r="CG203" s="2313"/>
      <c r="CH203" s="2313"/>
      <c r="CI203" s="2282"/>
      <c r="CJ203" s="681"/>
      <c r="CK203" s="2526"/>
      <c r="CL203" s="2529"/>
      <c r="CM203" s="2528"/>
      <c r="CN203" s="2529"/>
      <c r="CO203" s="2530"/>
      <c r="CP203" s="2531"/>
      <c r="CQ203" s="2529"/>
      <c r="CR203" s="2532"/>
      <c r="CS203" s="2528"/>
      <c r="CT203" s="2533"/>
      <c r="CU203" s="2530"/>
      <c r="CV203" s="2528"/>
      <c r="CW203" s="2532"/>
      <c r="CX203" s="2532"/>
      <c r="CY203" s="2534"/>
      <c r="CZ203" s="2535"/>
      <c r="DA203" s="2532"/>
      <c r="DB203" s="2523"/>
      <c r="DN203" s="86"/>
      <c r="DO203" s="86"/>
      <c r="DP203" s="86"/>
      <c r="DQ203" s="86"/>
      <c r="DR203" s="86"/>
      <c r="DS203" s="86"/>
      <c r="DT203" s="86"/>
      <c r="DU203" s="86"/>
    </row>
    <row r="204" spans="15:125" ht="15" thickBot="1">
      <c r="O204" s="2024"/>
      <c r="P204" s="2121" t="s">
        <v>629</v>
      </c>
      <c r="Q204" s="2122" t="s">
        <v>436</v>
      </c>
      <c r="R204" s="2198">
        <v>18</v>
      </c>
      <c r="S204" s="2122">
        <v>12563</v>
      </c>
      <c r="T204" s="2174">
        <v>43392</v>
      </c>
      <c r="U204" s="2172">
        <v>140</v>
      </c>
      <c r="V204" s="2122" t="s">
        <v>35</v>
      </c>
      <c r="W204" s="2175">
        <v>270</v>
      </c>
      <c r="X204" s="2199">
        <v>101795</v>
      </c>
      <c r="Y204" s="2200">
        <v>43115</v>
      </c>
      <c r="Z204" s="2174">
        <v>43112</v>
      </c>
      <c r="AA204" s="2122">
        <v>9865</v>
      </c>
      <c r="AB204" s="2172">
        <v>134000</v>
      </c>
      <c r="AC204" s="2172">
        <f t="shared" ref="AC204:AC213" si="105">(AB204-U204*1000)</f>
        <v>-6000</v>
      </c>
      <c r="AD204" s="2173">
        <f t="shared" ref="AD204:AD213" si="106">(AB204*W204/1000)</f>
        <v>36180</v>
      </c>
      <c r="AE204" s="2175">
        <f t="shared" ref="AE204:AE212" si="107">(AD204*0.05)</f>
        <v>1809</v>
      </c>
      <c r="AF204" s="2046" t="s">
        <v>8</v>
      </c>
      <c r="AG204" s="3219"/>
      <c r="AH204" s="3219"/>
      <c r="AI204" s="2938"/>
      <c r="AJ204" s="2037" t="s">
        <v>436</v>
      </c>
      <c r="AK204" s="2076">
        <v>11</v>
      </c>
      <c r="AL204" s="2052">
        <v>18327</v>
      </c>
      <c r="AM204" s="2057">
        <v>42992</v>
      </c>
      <c r="AN204" s="2055">
        <v>80</v>
      </c>
      <c r="AO204" s="2052" t="s">
        <v>35</v>
      </c>
      <c r="AP204" s="2058">
        <v>260</v>
      </c>
      <c r="AQ204" s="2077">
        <v>1010505</v>
      </c>
      <c r="AR204" s="2078">
        <v>43003</v>
      </c>
      <c r="AS204" s="2057">
        <v>42999</v>
      </c>
      <c r="AT204" s="2052">
        <v>9749</v>
      </c>
      <c r="AU204" s="2055">
        <v>10000</v>
      </c>
      <c r="AV204" s="2055">
        <f t="shared" si="102"/>
        <v>-70000</v>
      </c>
      <c r="AW204" s="2056">
        <f t="shared" si="103"/>
        <v>2600</v>
      </c>
      <c r="AX204" s="2058">
        <f t="shared" si="104"/>
        <v>130</v>
      </c>
      <c r="AY204" s="2150"/>
      <c r="BA204" s="2258"/>
      <c r="BB204" s="2259"/>
      <c r="BC204" s="2259"/>
      <c r="BD204" s="2260" t="s">
        <v>3</v>
      </c>
      <c r="BE204" s="2260" t="s">
        <v>18</v>
      </c>
      <c r="BF204" s="2260"/>
      <c r="BG204" s="2259"/>
      <c r="BH204" s="2260" t="s">
        <v>21</v>
      </c>
      <c r="BI204" s="2260" t="s">
        <v>3</v>
      </c>
      <c r="BJ204" s="2260" t="s">
        <v>27</v>
      </c>
      <c r="BK204" s="2260" t="s">
        <v>28</v>
      </c>
      <c r="BL204" s="2259"/>
      <c r="BM204" s="2259"/>
      <c r="BN204" s="2259"/>
      <c r="BO204" s="2259"/>
      <c r="BP204" s="2260" t="s">
        <v>30</v>
      </c>
      <c r="BQ204" s="2257"/>
      <c r="BR204" s="2246"/>
      <c r="BS204" s="2386"/>
      <c r="BT204" s="4041"/>
      <c r="BU204" s="2315"/>
      <c r="BV204" s="2315"/>
      <c r="BW204" s="2315"/>
      <c r="BX204" s="2315"/>
      <c r="BY204" s="2315"/>
      <c r="BZ204" s="2315"/>
      <c r="CA204" s="2315"/>
      <c r="CB204" s="2315"/>
      <c r="CC204" s="2315"/>
      <c r="CD204" s="2315"/>
      <c r="CE204" s="2315"/>
      <c r="CF204" s="2315"/>
      <c r="CG204" s="2315"/>
      <c r="CH204" s="2315"/>
      <c r="CI204" s="2318"/>
      <c r="CJ204" s="720"/>
      <c r="CK204" s="2526"/>
      <c r="CL204" s="2529"/>
      <c r="CM204" s="2528"/>
      <c r="CN204" s="2529"/>
      <c r="CO204" s="2530"/>
      <c r="CP204" s="2531"/>
      <c r="CQ204" s="2529"/>
      <c r="CR204" s="2532"/>
      <c r="CS204" s="2528"/>
      <c r="CT204" s="2533"/>
      <c r="CU204" s="2530"/>
      <c r="CV204" s="2528"/>
      <c r="CW204" s="2532"/>
      <c r="CX204" s="2532"/>
      <c r="CY204" s="2534"/>
      <c r="CZ204" s="2535"/>
      <c r="DA204" s="2532"/>
      <c r="DB204" s="2523"/>
      <c r="DN204" s="86"/>
      <c r="DO204" s="86"/>
      <c r="DP204" s="86"/>
      <c r="DQ204" s="86"/>
      <c r="DR204" s="86"/>
      <c r="DS204" s="86"/>
      <c r="DT204" s="86"/>
      <c r="DU204" s="86"/>
    </row>
    <row r="205" spans="15:125">
      <c r="O205" s="2024"/>
      <c r="P205" s="2149"/>
      <c r="Q205" s="2091"/>
      <c r="R205" s="2091"/>
      <c r="S205" s="2091"/>
      <c r="T205" s="2091"/>
      <c r="U205" s="2055">
        <v>6</v>
      </c>
      <c r="V205" s="2052" t="s">
        <v>35</v>
      </c>
      <c r="W205" s="2058">
        <v>270</v>
      </c>
      <c r="X205" s="2077">
        <v>101795</v>
      </c>
      <c r="Y205" s="2078">
        <v>43115</v>
      </c>
      <c r="Z205" s="2057">
        <v>43110</v>
      </c>
      <c r="AA205" s="2052">
        <v>9847</v>
      </c>
      <c r="AB205" s="2055">
        <v>6000</v>
      </c>
      <c r="AC205" s="2055">
        <f t="shared" si="105"/>
        <v>0</v>
      </c>
      <c r="AD205" s="2056">
        <f t="shared" si="106"/>
        <v>1620</v>
      </c>
      <c r="AE205" s="2058">
        <f t="shared" si="107"/>
        <v>81</v>
      </c>
      <c r="AF205" s="2059" t="s">
        <v>8</v>
      </c>
      <c r="AG205" s="2029"/>
      <c r="AH205" s="2029"/>
      <c r="AI205" s="2938"/>
      <c r="AJ205" s="2037" t="s">
        <v>436</v>
      </c>
      <c r="AK205" s="2076">
        <v>11</v>
      </c>
      <c r="AL205" s="2052">
        <v>18327</v>
      </c>
      <c r="AM205" s="2057">
        <v>42992</v>
      </c>
      <c r="AN205" s="2071">
        <v>70</v>
      </c>
      <c r="AO205" s="2071" t="s">
        <v>35</v>
      </c>
      <c r="AP205" s="2073">
        <v>260</v>
      </c>
      <c r="AQ205" s="2077">
        <v>1010505</v>
      </c>
      <c r="AR205" s="2078">
        <v>43003</v>
      </c>
      <c r="AS205" s="2057">
        <v>43009</v>
      </c>
      <c r="AT205" s="2052">
        <v>9756</v>
      </c>
      <c r="AU205" s="2055">
        <v>80000</v>
      </c>
      <c r="AV205" s="2055">
        <f t="shared" si="102"/>
        <v>10000</v>
      </c>
      <c r="AW205" s="2056">
        <f t="shared" si="103"/>
        <v>20800</v>
      </c>
      <c r="AX205" s="2058">
        <f t="shared" si="104"/>
        <v>1040</v>
      </c>
      <c r="AY205" s="2150"/>
      <c r="BA205" s="2667" t="s">
        <v>656</v>
      </c>
      <c r="BB205" s="2266" t="s">
        <v>99</v>
      </c>
      <c r="BC205" s="2439">
        <v>20</v>
      </c>
      <c r="BD205" s="2439" t="s">
        <v>55</v>
      </c>
      <c r="BE205" s="2440">
        <v>43299</v>
      </c>
      <c r="BF205" s="2276">
        <v>700</v>
      </c>
      <c r="BG205" s="2276" t="s">
        <v>96</v>
      </c>
      <c r="BH205" s="2441">
        <v>9.6</v>
      </c>
      <c r="BI205" s="3052"/>
      <c r="BJ205" s="2442">
        <v>43360</v>
      </c>
      <c r="BK205" s="2440">
        <v>43367</v>
      </c>
      <c r="BL205" s="2439">
        <v>52599</v>
      </c>
      <c r="BM205" s="2278">
        <v>705.82</v>
      </c>
      <c r="BN205" s="2280">
        <f>(BM205-BF205)</f>
        <v>5.82000000000005</v>
      </c>
      <c r="BO205" s="2281">
        <f>(BM205*BH205)</f>
        <v>6775.8720000000003</v>
      </c>
      <c r="BP205" s="2280">
        <f>(BO205*0.03)</f>
        <v>203.27616</v>
      </c>
      <c r="BQ205" s="2273" t="s">
        <v>8</v>
      </c>
      <c r="BR205" s="2246"/>
      <c r="BS205" s="2246"/>
      <c r="BT205" s="2246"/>
      <c r="BU205" s="2246"/>
      <c r="BV205" s="2246"/>
      <c r="BW205" s="2246"/>
      <c r="BX205" s="2246"/>
      <c r="BY205" s="2246"/>
      <c r="BZ205" s="2246"/>
      <c r="CA205" s="2246"/>
      <c r="CB205" s="2246"/>
      <c r="CC205" s="2246"/>
      <c r="CD205" s="2246"/>
      <c r="CE205" s="2246"/>
      <c r="CF205" s="2246"/>
      <c r="CG205" s="2246"/>
      <c r="CH205" s="2246"/>
      <c r="CI205" s="2246"/>
      <c r="CJ205" s="1497"/>
      <c r="CK205" s="2545"/>
      <c r="CL205" s="2529"/>
      <c r="CM205" s="2528"/>
      <c r="CN205" s="2528"/>
      <c r="CO205" s="2535"/>
      <c r="CP205" s="2528"/>
      <c r="CQ205" s="2528"/>
      <c r="CR205" s="3087"/>
      <c r="CS205" s="2528"/>
      <c r="CT205" s="2533"/>
      <c r="CU205" s="2535"/>
      <c r="CV205" s="2528"/>
      <c r="CW205" s="3087"/>
      <c r="CX205" s="2532"/>
      <c r="CY205" s="2534"/>
      <c r="CZ205" s="2535"/>
      <c r="DA205" s="2532"/>
      <c r="DB205" s="2523"/>
      <c r="DN205" s="86"/>
      <c r="DO205" s="86"/>
      <c r="DP205" s="86"/>
      <c r="DQ205" s="86"/>
      <c r="DR205" s="86"/>
      <c r="DS205" s="86"/>
      <c r="DT205" s="86"/>
      <c r="DU205" s="86"/>
    </row>
    <row r="206" spans="15:125" ht="24" thickBot="1">
      <c r="O206" s="2024"/>
      <c r="P206" s="2143" t="s">
        <v>493</v>
      </c>
      <c r="Q206" s="2052" t="s">
        <v>436</v>
      </c>
      <c r="R206" s="2076">
        <v>21</v>
      </c>
      <c r="S206" s="2052">
        <v>19362</v>
      </c>
      <c r="T206" s="2057">
        <v>43081</v>
      </c>
      <c r="U206" s="2055">
        <v>80</v>
      </c>
      <c r="V206" s="2052" t="s">
        <v>35</v>
      </c>
      <c r="W206" s="2058">
        <v>260</v>
      </c>
      <c r="X206" s="2052">
        <v>1010505</v>
      </c>
      <c r="Y206" s="2078">
        <v>43115</v>
      </c>
      <c r="Z206" s="2057">
        <v>43112</v>
      </c>
      <c r="AA206" s="2052">
        <v>9864</v>
      </c>
      <c r="AB206" s="2055">
        <v>80000</v>
      </c>
      <c r="AC206" s="2055">
        <f t="shared" si="105"/>
        <v>0</v>
      </c>
      <c r="AD206" s="2056">
        <f t="shared" si="106"/>
        <v>20800</v>
      </c>
      <c r="AE206" s="2058">
        <f t="shared" si="107"/>
        <v>1040</v>
      </c>
      <c r="AF206" s="2059" t="s">
        <v>8</v>
      </c>
      <c r="AG206" s="2029"/>
      <c r="AH206" s="2029"/>
      <c r="AI206" s="2938"/>
      <c r="AJ206" s="2037" t="s">
        <v>495</v>
      </c>
      <c r="AK206" s="2038">
        <v>12</v>
      </c>
      <c r="AL206" s="2039">
        <v>18328</v>
      </c>
      <c r="AM206" s="2040">
        <v>42992</v>
      </c>
      <c r="AN206" s="2041">
        <v>50</v>
      </c>
      <c r="AO206" s="2039" t="s">
        <v>35</v>
      </c>
      <c r="AP206" s="2042">
        <v>400</v>
      </c>
      <c r="AQ206" s="2039">
        <v>1010506</v>
      </c>
      <c r="AR206" s="2044">
        <v>43003</v>
      </c>
      <c r="AS206" s="2040">
        <v>43009</v>
      </c>
      <c r="AT206" s="2039">
        <v>9757</v>
      </c>
      <c r="AU206" s="2041">
        <v>50000</v>
      </c>
      <c r="AV206" s="2041">
        <f t="shared" si="102"/>
        <v>0</v>
      </c>
      <c r="AW206" s="2045">
        <f t="shared" si="103"/>
        <v>20000</v>
      </c>
      <c r="AX206" s="2042">
        <f t="shared" si="104"/>
        <v>1000</v>
      </c>
      <c r="AY206" s="2150"/>
      <c r="BA206" s="2467" t="s">
        <v>726</v>
      </c>
      <c r="BB206" s="2275" t="s">
        <v>727</v>
      </c>
      <c r="BC206" s="2438">
        <v>3</v>
      </c>
      <c r="BD206" s="2285">
        <v>79422</v>
      </c>
      <c r="BE206" s="2287">
        <v>43265</v>
      </c>
      <c r="BF206" s="3054">
        <v>500</v>
      </c>
      <c r="BG206" s="2285" t="s">
        <v>96</v>
      </c>
      <c r="BH206" s="2280">
        <v>10.8</v>
      </c>
      <c r="BI206" s="2343"/>
      <c r="BJ206" s="2344">
        <v>43357</v>
      </c>
      <c r="BK206" s="2287">
        <v>43361</v>
      </c>
      <c r="BL206" s="2345">
        <v>52537</v>
      </c>
      <c r="BM206" s="2280">
        <v>523.51</v>
      </c>
      <c r="BN206" s="2280">
        <f>(BM206-BF206)</f>
        <v>23.509999999999991</v>
      </c>
      <c r="BO206" s="2281">
        <f>(BM206*BH206)</f>
        <v>5653.9080000000004</v>
      </c>
      <c r="BP206" s="2280">
        <f>(BO206*0.05)</f>
        <v>282.69540000000001</v>
      </c>
      <c r="BQ206" s="2689" t="s">
        <v>8</v>
      </c>
      <c r="BR206" s="2246"/>
      <c r="BS206" s="2246"/>
      <c r="BT206" s="2387" t="s">
        <v>500</v>
      </c>
      <c r="BU206" s="2246" t="s">
        <v>501</v>
      </c>
      <c r="BV206" s="2246"/>
      <c r="BW206" s="2246"/>
      <c r="BX206" s="2361"/>
      <c r="BY206" s="2246"/>
      <c r="BZ206" s="2246" t="s">
        <v>506</v>
      </c>
      <c r="CA206" s="2246"/>
      <c r="CB206" s="2246" t="s">
        <v>712</v>
      </c>
      <c r="CC206" s="2246"/>
      <c r="CD206" s="2246"/>
      <c r="CE206" s="2246"/>
      <c r="CF206" s="2246"/>
      <c r="CG206" s="2246"/>
      <c r="CH206" s="2246"/>
      <c r="CI206" s="2246"/>
      <c r="CJ206" s="1497"/>
      <c r="CK206" s="2545"/>
      <c r="CL206" s="2529"/>
      <c r="CM206" s="2546"/>
      <c r="CN206" s="2529"/>
      <c r="CO206" s="2530"/>
      <c r="CP206" s="2547"/>
      <c r="CQ206" s="2529"/>
      <c r="CR206" s="2532"/>
      <c r="CS206" s="2548"/>
      <c r="CT206" s="2549"/>
      <c r="CU206" s="2530"/>
      <c r="CV206" s="2529"/>
      <c r="CW206" s="2532"/>
      <c r="CX206" s="2532"/>
      <c r="CY206" s="2534"/>
      <c r="CZ206" s="2530"/>
      <c r="DA206" s="2532"/>
      <c r="DB206" s="2523"/>
      <c r="DN206" s="86"/>
      <c r="DO206" s="86"/>
      <c r="DP206" s="86"/>
      <c r="DQ206" s="86"/>
      <c r="DR206" s="86"/>
      <c r="DS206" s="86"/>
      <c r="DT206" s="86"/>
      <c r="DU206" s="86"/>
    </row>
    <row r="207" spans="15:125">
      <c r="O207" s="2024"/>
      <c r="P207" s="2143" t="s">
        <v>493</v>
      </c>
      <c r="Q207" s="2039" t="s">
        <v>495</v>
      </c>
      <c r="R207" s="2038">
        <v>22</v>
      </c>
      <c r="S207" s="2039">
        <v>19362</v>
      </c>
      <c r="T207" s="2040">
        <v>43081</v>
      </c>
      <c r="U207" s="2041">
        <v>40</v>
      </c>
      <c r="V207" s="2039" t="s">
        <v>35</v>
      </c>
      <c r="W207" s="2042">
        <v>400</v>
      </c>
      <c r="X207" s="2039">
        <v>1010506</v>
      </c>
      <c r="Y207" s="2044">
        <v>43115</v>
      </c>
      <c r="Z207" s="2040">
        <v>43112</v>
      </c>
      <c r="AA207" s="2039">
        <v>9864</v>
      </c>
      <c r="AB207" s="2041">
        <v>40000</v>
      </c>
      <c r="AC207" s="2041">
        <f t="shared" si="105"/>
        <v>0</v>
      </c>
      <c r="AD207" s="2045">
        <f t="shared" si="106"/>
        <v>16000</v>
      </c>
      <c r="AE207" s="2042">
        <f t="shared" si="107"/>
        <v>800</v>
      </c>
      <c r="AF207" s="2059" t="s">
        <v>8</v>
      </c>
      <c r="AG207" s="2029"/>
      <c r="AH207" s="2029"/>
      <c r="AI207" s="2938"/>
      <c r="AJ207" s="2037" t="s">
        <v>436</v>
      </c>
      <c r="AK207" s="2076">
        <v>13</v>
      </c>
      <c r="AL207" s="2052">
        <v>18327</v>
      </c>
      <c r="AM207" s="2057">
        <v>43019</v>
      </c>
      <c r="AN207" s="2055">
        <v>80</v>
      </c>
      <c r="AO207" s="2052" t="s">
        <v>35</v>
      </c>
      <c r="AP207" s="2058">
        <v>260</v>
      </c>
      <c r="AQ207" s="2077">
        <v>1010505</v>
      </c>
      <c r="AR207" s="2078">
        <v>43031</v>
      </c>
      <c r="AS207" s="2057">
        <v>43028</v>
      </c>
      <c r="AT207" s="2052">
        <v>9783</v>
      </c>
      <c r="AU207" s="2055">
        <v>80000</v>
      </c>
      <c r="AV207" s="2055">
        <f t="shared" si="102"/>
        <v>0</v>
      </c>
      <c r="AW207" s="2056">
        <f t="shared" si="103"/>
        <v>20800</v>
      </c>
      <c r="AX207" s="2058">
        <f t="shared" si="104"/>
        <v>1040</v>
      </c>
      <c r="AY207" s="2150"/>
      <c r="BA207" s="2770"/>
      <c r="BB207" s="2351"/>
      <c r="BC207" s="2752"/>
      <c r="BD207" s="2351"/>
      <c r="BE207" s="2354"/>
      <c r="BF207" s="3076"/>
      <c r="BG207" s="2351"/>
      <c r="BH207" s="2332"/>
      <c r="BI207" s="2352"/>
      <c r="BJ207" s="2353"/>
      <c r="BK207" s="2354"/>
      <c r="BL207" s="2355"/>
      <c r="BM207" s="2332"/>
      <c r="BN207" s="2332"/>
      <c r="BO207" s="2333"/>
      <c r="BP207" s="2332"/>
      <c r="BQ207" s="2689"/>
      <c r="BR207" s="2246"/>
      <c r="BS207" s="3034"/>
      <c r="BT207" s="3028"/>
      <c r="BU207" s="2363"/>
      <c r="BV207" s="2364" t="s">
        <v>14</v>
      </c>
      <c r="BW207" s="2364" t="s">
        <v>12</v>
      </c>
      <c r="BX207" s="2364"/>
      <c r="BY207" s="2365"/>
      <c r="BZ207" s="2364" t="s">
        <v>15</v>
      </c>
      <c r="CA207" s="2364" t="s">
        <v>16</v>
      </c>
      <c r="CB207" s="2364" t="s">
        <v>12</v>
      </c>
      <c r="CC207" s="2364" t="s">
        <v>12</v>
      </c>
      <c r="CD207" s="2365"/>
      <c r="CE207" s="2365"/>
      <c r="CF207" s="2365"/>
      <c r="CG207" s="2365"/>
      <c r="CH207" s="2426" t="s">
        <v>17</v>
      </c>
      <c r="CI207" s="2366"/>
      <c r="CJ207" s="1497"/>
      <c r="CK207" s="2556"/>
      <c r="CL207" s="2557"/>
      <c r="CM207" s="2557"/>
      <c r="CN207" s="2557"/>
      <c r="CO207" s="2557"/>
      <c r="CP207" s="2557"/>
      <c r="CQ207" s="2557"/>
      <c r="CR207" s="2557"/>
      <c r="CS207" s="2557"/>
      <c r="CT207" s="2557"/>
      <c r="CU207" s="2557"/>
      <c r="CV207" s="2557"/>
      <c r="CW207" s="2557"/>
      <c r="CX207" s="2557"/>
      <c r="CY207" s="2557"/>
      <c r="CZ207" s="2557"/>
      <c r="DA207" s="2557"/>
      <c r="DB207" s="2523"/>
      <c r="DN207" s="86"/>
      <c r="DO207" s="86"/>
      <c r="DP207" s="86"/>
      <c r="DQ207" s="86"/>
      <c r="DR207" s="86"/>
      <c r="DS207" s="86"/>
      <c r="DT207" s="86"/>
      <c r="DU207" s="86"/>
    </row>
    <row r="208" spans="15:125" ht="15" thickBot="1">
      <c r="O208" s="2024"/>
      <c r="P208" s="2123" t="s">
        <v>589</v>
      </c>
      <c r="Q208" s="2071" t="s">
        <v>698</v>
      </c>
      <c r="R208" s="2809">
        <v>16</v>
      </c>
      <c r="S208" s="2071" t="s">
        <v>101</v>
      </c>
      <c r="T208" s="2072">
        <v>43110</v>
      </c>
      <c r="U208" s="2071">
        <v>10</v>
      </c>
      <c r="V208" s="2039" t="s">
        <v>35</v>
      </c>
      <c r="W208" s="2073">
        <v>300</v>
      </c>
      <c r="X208" s="2071" t="s">
        <v>78</v>
      </c>
      <c r="Y208" s="3509">
        <v>43115</v>
      </c>
      <c r="Z208" s="2072">
        <v>43112</v>
      </c>
      <c r="AA208" s="2071">
        <v>9854</v>
      </c>
      <c r="AB208" s="2041">
        <v>10000</v>
      </c>
      <c r="AC208" s="2041">
        <f t="shared" si="105"/>
        <v>0</v>
      </c>
      <c r="AD208" s="2045">
        <f t="shared" si="106"/>
        <v>3000</v>
      </c>
      <c r="AE208" s="2042">
        <f t="shared" si="107"/>
        <v>150</v>
      </c>
      <c r="AF208" s="2059" t="s">
        <v>8</v>
      </c>
      <c r="AG208" s="2029"/>
      <c r="AH208" s="2029"/>
      <c r="AI208" s="2938"/>
      <c r="AJ208" s="2037" t="s">
        <v>436</v>
      </c>
      <c r="AK208" s="2076">
        <v>14</v>
      </c>
      <c r="AL208" s="2052">
        <v>18327</v>
      </c>
      <c r="AM208" s="2057">
        <v>43025</v>
      </c>
      <c r="AN208" s="2055">
        <v>20</v>
      </c>
      <c r="AO208" s="2052" t="s">
        <v>35</v>
      </c>
      <c r="AP208" s="2058">
        <v>260</v>
      </c>
      <c r="AQ208" s="2077">
        <v>1010505</v>
      </c>
      <c r="AR208" s="2078">
        <v>43031</v>
      </c>
      <c r="AS208" s="2057">
        <v>43028</v>
      </c>
      <c r="AT208" s="2052">
        <v>9783</v>
      </c>
      <c r="AU208" s="2055">
        <v>20000</v>
      </c>
      <c r="AV208" s="2055">
        <f t="shared" si="102"/>
        <v>0</v>
      </c>
      <c r="AW208" s="2056">
        <f t="shared" si="103"/>
        <v>5200</v>
      </c>
      <c r="AX208" s="2058">
        <f t="shared" si="104"/>
        <v>260</v>
      </c>
      <c r="AY208" s="2150"/>
      <c r="BA208" s="2314"/>
      <c r="BB208" s="2315"/>
      <c r="BC208" s="2315"/>
      <c r="BD208" s="2315"/>
      <c r="BE208" s="2315"/>
      <c r="BF208" s="2315"/>
      <c r="BG208" s="2315"/>
      <c r="BH208" s="2315"/>
      <c r="BI208" s="2315"/>
      <c r="BJ208" s="2315"/>
      <c r="BK208" s="2315"/>
      <c r="BL208" s="2315"/>
      <c r="BM208" s="2315"/>
      <c r="BN208" s="2315"/>
      <c r="BO208" s="2686">
        <f>SUM(BO205:BO207)</f>
        <v>12429.78</v>
      </c>
      <c r="BP208" s="2686">
        <f>SUM(BP205:BP207)</f>
        <v>485.97156000000001</v>
      </c>
      <c r="BQ208" s="3056"/>
      <c r="BR208" s="2246"/>
      <c r="BS208" s="2349"/>
      <c r="BT208" s="3029" t="s">
        <v>4</v>
      </c>
      <c r="BU208" s="2368" t="s">
        <v>18</v>
      </c>
      <c r="BV208" s="2256" t="s">
        <v>19</v>
      </c>
      <c r="BW208" s="2256" t="s">
        <v>19</v>
      </c>
      <c r="BX208" s="2256" t="s">
        <v>20</v>
      </c>
      <c r="BY208" s="2256" t="s">
        <v>21</v>
      </c>
      <c r="BZ208" s="2256" t="s">
        <v>22</v>
      </c>
      <c r="CA208" s="2256" t="s">
        <v>19</v>
      </c>
      <c r="CB208" s="2256" t="s">
        <v>23</v>
      </c>
      <c r="CC208" s="2256" t="s">
        <v>23</v>
      </c>
      <c r="CD208" s="2256" t="s">
        <v>24</v>
      </c>
      <c r="CE208" s="2256" t="s">
        <v>20</v>
      </c>
      <c r="CF208" s="2256" t="s">
        <v>25</v>
      </c>
      <c r="CG208" s="2256" t="s">
        <v>0</v>
      </c>
      <c r="CH208" s="2427" t="s">
        <v>11</v>
      </c>
      <c r="CI208" s="2369" t="s">
        <v>26</v>
      </c>
      <c r="CJ208" s="1497"/>
      <c r="CK208" s="2559"/>
      <c r="CL208" s="2560"/>
      <c r="CM208" s="2560"/>
      <c r="CN208" s="2560"/>
      <c r="CO208" s="2560"/>
      <c r="CP208" s="2560"/>
      <c r="CQ208" s="2560"/>
      <c r="CR208" s="2560"/>
      <c r="CS208" s="2560"/>
      <c r="CT208" s="2560"/>
      <c r="CU208" s="2560"/>
      <c r="CV208" s="2560"/>
      <c r="CW208" s="2560"/>
      <c r="CX208" s="2560"/>
      <c r="CY208" s="2560"/>
      <c r="CZ208" s="2560"/>
      <c r="DA208" s="2747">
        <f>SUM(DA201:DA207)</f>
        <v>1375.5959999999998</v>
      </c>
      <c r="DB208" s="2562"/>
      <c r="DN208" s="86"/>
      <c r="DO208" s="86"/>
      <c r="DP208" s="86"/>
      <c r="DQ208" s="86"/>
      <c r="DR208" s="86"/>
      <c r="DS208" s="86"/>
      <c r="DT208" s="86"/>
      <c r="DU208" s="86"/>
    </row>
    <row r="209" spans="15:125">
      <c r="O209" s="2024"/>
      <c r="P209" s="2883" t="s">
        <v>629</v>
      </c>
      <c r="Q209" s="2896" t="s">
        <v>436</v>
      </c>
      <c r="R209" s="2895">
        <v>19</v>
      </c>
      <c r="S209" s="2896">
        <v>16070</v>
      </c>
      <c r="T209" s="2897">
        <v>43111</v>
      </c>
      <c r="U209" s="2898">
        <v>140</v>
      </c>
      <c r="V209" s="2896" t="s">
        <v>35</v>
      </c>
      <c r="W209" s="2899">
        <v>275</v>
      </c>
      <c r="X209" s="2900">
        <v>101795</v>
      </c>
      <c r="Y209" s="2901">
        <v>43126</v>
      </c>
      <c r="Z209" s="2897">
        <v>43126</v>
      </c>
      <c r="AA209" s="2896">
        <v>9912</v>
      </c>
      <c r="AB209" s="2898">
        <v>140000</v>
      </c>
      <c r="AC209" s="2898">
        <f t="shared" si="105"/>
        <v>0</v>
      </c>
      <c r="AD209" s="2902">
        <f t="shared" si="106"/>
        <v>38500</v>
      </c>
      <c r="AE209" s="2899">
        <f t="shared" si="107"/>
        <v>1925</v>
      </c>
      <c r="AF209" s="2059" t="s">
        <v>8</v>
      </c>
      <c r="AG209" s="2029"/>
      <c r="AH209" s="2029"/>
      <c r="AI209" s="2936"/>
      <c r="AJ209" s="2037" t="s">
        <v>495</v>
      </c>
      <c r="AK209" s="2038">
        <v>15</v>
      </c>
      <c r="AL209" s="2039">
        <v>18328</v>
      </c>
      <c r="AM209" s="2040">
        <v>43025</v>
      </c>
      <c r="AN209" s="2041">
        <v>35</v>
      </c>
      <c r="AO209" s="2039" t="s">
        <v>35</v>
      </c>
      <c r="AP209" s="2042">
        <v>400</v>
      </c>
      <c r="AQ209" s="2039">
        <v>1010506</v>
      </c>
      <c r="AR209" s="2044">
        <v>43031</v>
      </c>
      <c r="AS209" s="2040">
        <v>43028</v>
      </c>
      <c r="AT209" s="2039">
        <v>9783</v>
      </c>
      <c r="AU209" s="2041">
        <v>35000</v>
      </c>
      <c r="AV209" s="2041">
        <f t="shared" si="102"/>
        <v>0</v>
      </c>
      <c r="AW209" s="2045">
        <f t="shared" si="103"/>
        <v>14000</v>
      </c>
      <c r="AX209" s="2042">
        <f t="shared" si="104"/>
        <v>700</v>
      </c>
      <c r="AY209" s="2150"/>
      <c r="BA209" s="2246"/>
      <c r="BB209" s="2246"/>
      <c r="BC209" s="2246"/>
      <c r="BD209" s="2246"/>
      <c r="BE209" s="2246"/>
      <c r="BF209" s="2246"/>
      <c r="BG209" s="2246"/>
      <c r="BH209" s="2246"/>
      <c r="BI209" s="2246"/>
      <c r="BJ209" s="2246"/>
      <c r="BK209" s="2246"/>
      <c r="BL209" s="2246"/>
      <c r="BM209" s="2246"/>
      <c r="BN209" s="2246"/>
      <c r="BO209" s="2246"/>
      <c r="BP209" s="2246"/>
      <c r="BQ209" s="3085"/>
      <c r="BR209" s="2246"/>
      <c r="BS209" s="2349"/>
      <c r="BT209" s="3030"/>
      <c r="BU209" s="2371"/>
      <c r="BV209" s="2256" t="s">
        <v>3</v>
      </c>
      <c r="BW209" s="2256" t="s">
        <v>18</v>
      </c>
      <c r="BX209" s="2256"/>
      <c r="BY209" s="2372"/>
      <c r="BZ209" s="2256" t="s">
        <v>21</v>
      </c>
      <c r="CA209" s="2256" t="s">
        <v>3</v>
      </c>
      <c r="CB209" s="2256" t="s">
        <v>27</v>
      </c>
      <c r="CC209" s="2256" t="s">
        <v>28</v>
      </c>
      <c r="CD209" s="2372"/>
      <c r="CE209" s="2372"/>
      <c r="CF209" s="2372"/>
      <c r="CG209" s="2372"/>
      <c r="CH209" s="2427" t="s">
        <v>30</v>
      </c>
      <c r="CI209" s="2369"/>
      <c r="DN209" s="86"/>
      <c r="DO209" s="86"/>
      <c r="DP209" s="86"/>
      <c r="DQ209" s="86"/>
      <c r="DR209" s="86"/>
      <c r="DS209" s="86"/>
      <c r="DT209" s="86"/>
      <c r="DU209" s="86"/>
    </row>
    <row r="210" spans="15:125" ht="18.600000000000001" thickBot="1">
      <c r="O210" s="2024"/>
      <c r="P210" s="2883" t="s">
        <v>629</v>
      </c>
      <c r="Q210" s="2896" t="s">
        <v>699</v>
      </c>
      <c r="R210" s="2895">
        <v>20</v>
      </c>
      <c r="S210" s="2896">
        <v>16290</v>
      </c>
      <c r="T210" s="2897">
        <v>43117</v>
      </c>
      <c r="U210" s="2898">
        <v>3</v>
      </c>
      <c r="V210" s="2896" t="s">
        <v>35</v>
      </c>
      <c r="W210" s="2899">
        <v>183</v>
      </c>
      <c r="X210" s="2896">
        <v>179680</v>
      </c>
      <c r="Y210" s="2901">
        <v>43126</v>
      </c>
      <c r="Z210" s="2897">
        <v>43126</v>
      </c>
      <c r="AA210" s="2896">
        <v>9912</v>
      </c>
      <c r="AB210" s="2898">
        <v>3000</v>
      </c>
      <c r="AC210" s="2898">
        <f t="shared" si="105"/>
        <v>0</v>
      </c>
      <c r="AD210" s="2902">
        <f t="shared" si="106"/>
        <v>549</v>
      </c>
      <c r="AE210" s="2899">
        <f t="shared" si="107"/>
        <v>27.450000000000003</v>
      </c>
      <c r="AF210" s="2059" t="s">
        <v>8</v>
      </c>
      <c r="AG210" s="2029"/>
      <c r="AH210" s="2029"/>
      <c r="AI210" s="2936"/>
      <c r="AJ210" s="2037" t="s">
        <v>495</v>
      </c>
      <c r="AK210" s="2038">
        <v>16</v>
      </c>
      <c r="AL210" s="2039">
        <v>18926</v>
      </c>
      <c r="AM210" s="2040">
        <v>43046</v>
      </c>
      <c r="AN210" s="2041">
        <v>50</v>
      </c>
      <c r="AO210" s="2039" t="s">
        <v>35</v>
      </c>
      <c r="AP210" s="2042">
        <v>400</v>
      </c>
      <c r="AQ210" s="2039">
        <v>1010506</v>
      </c>
      <c r="AR210" s="2044">
        <v>43068</v>
      </c>
      <c r="AS210" s="2040">
        <v>43064</v>
      </c>
      <c r="AT210" s="2039">
        <v>9799</v>
      </c>
      <c r="AU210" s="2041">
        <v>50000</v>
      </c>
      <c r="AV210" s="2041">
        <f t="shared" si="102"/>
        <v>0</v>
      </c>
      <c r="AW210" s="2045">
        <f t="shared" si="103"/>
        <v>20000</v>
      </c>
      <c r="AX210" s="2042">
        <f t="shared" si="104"/>
        <v>1000</v>
      </c>
      <c r="AY210" s="2150"/>
      <c r="BA210" s="2250" t="s">
        <v>686</v>
      </c>
      <c r="BB210" s="2246"/>
      <c r="BC210" s="2246"/>
      <c r="BD210" s="2246"/>
      <c r="BE210" s="2246"/>
      <c r="BF210" s="2246"/>
      <c r="BG210" s="2246"/>
      <c r="BH210" s="2246"/>
      <c r="BI210" s="2246"/>
      <c r="BJ210" s="2246"/>
      <c r="BK210" s="2246"/>
      <c r="BL210" s="2246"/>
      <c r="BM210" s="2246"/>
      <c r="BN210" s="2246"/>
      <c r="BO210" s="2246"/>
      <c r="BP210" s="2246"/>
      <c r="BQ210" s="3085"/>
      <c r="BR210" s="2246"/>
      <c r="BS210" s="3035"/>
      <c r="BT210" s="3031"/>
      <c r="BU210" s="2374"/>
      <c r="BV210" s="2375"/>
      <c r="BW210" s="2376"/>
      <c r="BX210" s="2375"/>
      <c r="BY210" s="2376"/>
      <c r="BZ210" s="2375"/>
      <c r="CA210" s="2376"/>
      <c r="CB210" s="2376"/>
      <c r="CC210" s="2376"/>
      <c r="CD210" s="2376"/>
      <c r="CE210" s="2376"/>
      <c r="CF210" s="2376"/>
      <c r="CG210" s="2376"/>
      <c r="CH210" s="2376"/>
      <c r="CI210" s="2377"/>
      <c r="CK210" s="2488" t="s">
        <v>801</v>
      </c>
      <c r="CL210" s="2248"/>
      <c r="CM210" s="2248"/>
      <c r="CN210" s="2248"/>
      <c r="CO210" s="2248"/>
      <c r="CP210" s="2248"/>
      <c r="CQ210" s="2248"/>
      <c r="CR210" s="2248"/>
      <c r="CS210" s="2248"/>
      <c r="CT210" s="2248"/>
      <c r="CU210" s="2248"/>
      <c r="CV210" s="2248"/>
      <c r="CW210" s="2248"/>
      <c r="CX210" s="2248"/>
      <c r="CY210" s="2248"/>
      <c r="CZ210" s="2248"/>
      <c r="DA210" s="2248"/>
      <c r="DB210" s="2248"/>
      <c r="DN210" s="86"/>
      <c r="DO210" s="86"/>
      <c r="DP210" s="86"/>
      <c r="DQ210" s="86"/>
      <c r="DR210" s="86"/>
      <c r="DS210" s="86"/>
      <c r="DT210" s="86"/>
      <c r="DU210" s="86"/>
    </row>
    <row r="211" spans="15:125">
      <c r="O211" s="2024"/>
      <c r="P211" s="2883" t="s">
        <v>589</v>
      </c>
      <c r="Q211" s="2884" t="s">
        <v>688</v>
      </c>
      <c r="R211" s="2907">
        <v>17</v>
      </c>
      <c r="S211" s="2884" t="s">
        <v>101</v>
      </c>
      <c r="T211" s="2908">
        <v>43123</v>
      </c>
      <c r="U211" s="2884">
        <v>10</v>
      </c>
      <c r="V211" s="2896" t="s">
        <v>35</v>
      </c>
      <c r="W211" s="2909">
        <v>300</v>
      </c>
      <c r="X211" s="2884" t="s">
        <v>78</v>
      </c>
      <c r="Y211" s="3594">
        <v>43126</v>
      </c>
      <c r="Z211" s="2908">
        <v>43126</v>
      </c>
      <c r="AA211" s="2884">
        <v>2746</v>
      </c>
      <c r="AB211" s="2898">
        <v>10000</v>
      </c>
      <c r="AC211" s="2898">
        <f t="shared" si="105"/>
        <v>0</v>
      </c>
      <c r="AD211" s="2902">
        <f t="shared" si="106"/>
        <v>3000</v>
      </c>
      <c r="AE211" s="2899">
        <f t="shared" si="107"/>
        <v>150</v>
      </c>
      <c r="AF211" s="6038" t="s">
        <v>8</v>
      </c>
      <c r="AG211" s="6032"/>
      <c r="AH211" s="3219"/>
      <c r="AI211" s="2936"/>
      <c r="AJ211" s="2037" t="s">
        <v>436</v>
      </c>
      <c r="AK211" s="2076">
        <v>17</v>
      </c>
      <c r="AL211" s="2052">
        <v>18926</v>
      </c>
      <c r="AM211" s="2057">
        <v>43046</v>
      </c>
      <c r="AN211" s="2055">
        <v>90</v>
      </c>
      <c r="AO211" s="2052" t="s">
        <v>35</v>
      </c>
      <c r="AP211" s="2058">
        <v>260</v>
      </c>
      <c r="AQ211" s="2052">
        <v>1010505</v>
      </c>
      <c r="AR211" s="2078">
        <v>43068</v>
      </c>
      <c r="AS211" s="2057">
        <v>43064</v>
      </c>
      <c r="AT211" s="2052">
        <v>9799</v>
      </c>
      <c r="AU211" s="2055">
        <v>90000</v>
      </c>
      <c r="AV211" s="2055">
        <f t="shared" si="102"/>
        <v>0</v>
      </c>
      <c r="AW211" s="2056">
        <f t="shared" si="103"/>
        <v>23400</v>
      </c>
      <c r="AX211" s="2058">
        <f t="shared" si="104"/>
        <v>1170</v>
      </c>
      <c r="AY211" s="2150"/>
      <c r="BA211" s="2251"/>
      <c r="BB211" s="2252"/>
      <c r="BC211" s="2252"/>
      <c r="BD211" s="2253" t="s">
        <v>14</v>
      </c>
      <c r="BE211" s="2253" t="s">
        <v>12</v>
      </c>
      <c r="BF211" s="2253"/>
      <c r="BG211" s="2252"/>
      <c r="BH211" s="2253" t="s">
        <v>15</v>
      </c>
      <c r="BI211" s="2253" t="s">
        <v>16</v>
      </c>
      <c r="BJ211" s="2253" t="s">
        <v>12</v>
      </c>
      <c r="BK211" s="2253" t="s">
        <v>12</v>
      </c>
      <c r="BL211" s="2252"/>
      <c r="BM211" s="2252"/>
      <c r="BN211" s="2252"/>
      <c r="BO211" s="2252"/>
      <c r="BP211" s="2253" t="s">
        <v>17</v>
      </c>
      <c r="BQ211" s="2253"/>
      <c r="BR211" s="2246"/>
      <c r="BS211" s="3036"/>
      <c r="BT211" s="3981" t="s">
        <v>543</v>
      </c>
      <c r="BU211" s="2264">
        <v>1</v>
      </c>
      <c r="BV211" s="2264" t="s">
        <v>101</v>
      </c>
      <c r="BW211" s="2265">
        <v>42765</v>
      </c>
      <c r="BX211" s="2264">
        <v>50</v>
      </c>
      <c r="BY211" s="2266" t="s">
        <v>544</v>
      </c>
      <c r="BZ211" s="2267">
        <v>52.9</v>
      </c>
      <c r="CA211" s="2264" t="s">
        <v>78</v>
      </c>
      <c r="CB211" s="2268">
        <v>42769</v>
      </c>
      <c r="CC211" s="2265">
        <v>42773</v>
      </c>
      <c r="CD211" s="2264">
        <v>46126</v>
      </c>
      <c r="CE211" s="2337">
        <v>54</v>
      </c>
      <c r="CF211" s="2337">
        <f t="shared" ref="CF211:CF216" si="108">(CE211-BX211)</f>
        <v>4</v>
      </c>
      <c r="CG211" s="2271">
        <f>(CE211*BZ211)</f>
        <v>2856.6</v>
      </c>
      <c r="CH211" s="2270">
        <f t="shared" ref="CH211:CH217" si="109">(CG211*0.05)</f>
        <v>142.83000000000001</v>
      </c>
      <c r="CI211" s="2430"/>
      <c r="CK211" s="2490"/>
      <c r="CL211" s="2491"/>
      <c r="CM211" s="2491"/>
      <c r="CN211" s="2492" t="s">
        <v>14</v>
      </c>
      <c r="CO211" s="2492" t="s">
        <v>12</v>
      </c>
      <c r="CP211" s="2492"/>
      <c r="CQ211" s="2491"/>
      <c r="CR211" s="2492" t="s">
        <v>15</v>
      </c>
      <c r="CS211" s="2492" t="s">
        <v>16</v>
      </c>
      <c r="CT211" s="2492" t="s">
        <v>12</v>
      </c>
      <c r="CU211" s="2492" t="s">
        <v>12</v>
      </c>
      <c r="CV211" s="2491"/>
      <c r="CW211" s="2491"/>
      <c r="CX211" s="2491"/>
      <c r="CY211" s="2491"/>
      <c r="CZ211" s="2492" t="s">
        <v>12</v>
      </c>
      <c r="DA211" s="2492" t="s">
        <v>17</v>
      </c>
      <c r="DB211" s="2493"/>
      <c r="DN211" s="86"/>
      <c r="DO211" s="86"/>
      <c r="DP211" s="86"/>
      <c r="DQ211" s="86"/>
      <c r="DR211" s="86"/>
      <c r="DS211" s="86"/>
      <c r="DT211" s="86"/>
      <c r="DU211" s="86"/>
    </row>
    <row r="212" spans="15:125">
      <c r="O212" s="2024"/>
      <c r="P212" s="2883" t="s">
        <v>351</v>
      </c>
      <c r="Q212" s="2884" t="s">
        <v>427</v>
      </c>
      <c r="R212" s="2885">
        <v>5</v>
      </c>
      <c r="S212" s="2886" t="s">
        <v>101</v>
      </c>
      <c r="T212" s="2887">
        <v>43123</v>
      </c>
      <c r="U212" s="2886">
        <v>10</v>
      </c>
      <c r="V212" s="2888" t="s">
        <v>35</v>
      </c>
      <c r="W212" s="2889">
        <v>300</v>
      </c>
      <c r="X212" s="2886" t="s">
        <v>78</v>
      </c>
      <c r="Y212" s="3595">
        <v>43126</v>
      </c>
      <c r="Z212" s="2887">
        <v>43126</v>
      </c>
      <c r="AA212" s="2886">
        <v>2747</v>
      </c>
      <c r="AB212" s="2891">
        <v>10000</v>
      </c>
      <c r="AC212" s="2891">
        <f t="shared" si="105"/>
        <v>0</v>
      </c>
      <c r="AD212" s="2892">
        <f t="shared" si="106"/>
        <v>3000</v>
      </c>
      <c r="AE212" s="2894">
        <f t="shared" si="107"/>
        <v>150</v>
      </c>
      <c r="AF212" s="6058" t="s">
        <v>8</v>
      </c>
      <c r="AG212" s="6059"/>
      <c r="AH212" s="3219"/>
      <c r="AI212" s="2937"/>
      <c r="AJ212" s="2918" t="s">
        <v>495</v>
      </c>
      <c r="AK212" s="2710">
        <v>18</v>
      </c>
      <c r="AL212" s="2698">
        <v>18926</v>
      </c>
      <c r="AM212" s="2711">
        <v>43066</v>
      </c>
      <c r="AN212" s="2712">
        <v>50</v>
      </c>
      <c r="AO212" s="2698" t="s">
        <v>35</v>
      </c>
      <c r="AP212" s="2713">
        <v>400</v>
      </c>
      <c r="AQ212" s="2698">
        <v>1010506</v>
      </c>
      <c r="AR212" s="2715">
        <v>43073</v>
      </c>
      <c r="AS212" s="2711">
        <v>43073</v>
      </c>
      <c r="AT212" s="2698" t="s">
        <v>78</v>
      </c>
      <c r="AU212" s="2712">
        <v>50000</v>
      </c>
      <c r="AV212" s="2712">
        <f t="shared" si="102"/>
        <v>0</v>
      </c>
      <c r="AW212" s="2716">
        <f t="shared" si="103"/>
        <v>20000</v>
      </c>
      <c r="AX212" s="2713">
        <f t="shared" si="104"/>
        <v>1000</v>
      </c>
      <c r="AY212" s="2858" t="s">
        <v>88</v>
      </c>
      <c r="BA212" s="2255" t="s">
        <v>3</v>
      </c>
      <c r="BB212" s="2256" t="s">
        <v>4</v>
      </c>
      <c r="BC212" s="2257" t="s">
        <v>18</v>
      </c>
      <c r="BD212" s="2257" t="s">
        <v>19</v>
      </c>
      <c r="BE212" s="2257" t="s">
        <v>19</v>
      </c>
      <c r="BF212" s="2257" t="s">
        <v>20</v>
      </c>
      <c r="BG212" s="2257" t="s">
        <v>21</v>
      </c>
      <c r="BH212" s="2257" t="s">
        <v>22</v>
      </c>
      <c r="BI212" s="2257" t="s">
        <v>19</v>
      </c>
      <c r="BJ212" s="2257" t="s">
        <v>23</v>
      </c>
      <c r="BK212" s="2257" t="s">
        <v>23</v>
      </c>
      <c r="BL212" s="2257" t="s">
        <v>24</v>
      </c>
      <c r="BM212" s="2257" t="s">
        <v>20</v>
      </c>
      <c r="BN212" s="2257" t="s">
        <v>25</v>
      </c>
      <c r="BO212" s="2257" t="s">
        <v>0</v>
      </c>
      <c r="BP212" s="2257" t="s">
        <v>11</v>
      </c>
      <c r="BQ212" s="2257" t="s">
        <v>26</v>
      </c>
      <c r="BR212" s="2246"/>
      <c r="BS212" s="2385"/>
      <c r="BT212" s="2283" t="s">
        <v>543</v>
      </c>
      <c r="BU212" s="2276">
        <v>2</v>
      </c>
      <c r="BV212" s="2276" t="s">
        <v>101</v>
      </c>
      <c r="BW212" s="2277">
        <v>42832</v>
      </c>
      <c r="BX212" s="2276">
        <v>50</v>
      </c>
      <c r="BY212" s="2285" t="s">
        <v>544</v>
      </c>
      <c r="BZ212" s="2278">
        <v>52.9</v>
      </c>
      <c r="CA212" s="2276" t="s">
        <v>78</v>
      </c>
      <c r="CB212" s="2279">
        <v>42837</v>
      </c>
      <c r="CC212" s="2277">
        <v>42844</v>
      </c>
      <c r="CD212" s="2276">
        <v>46875</v>
      </c>
      <c r="CE212" s="2429">
        <v>54</v>
      </c>
      <c r="CF212" s="2429">
        <f t="shared" si="108"/>
        <v>4</v>
      </c>
      <c r="CG212" s="2281">
        <f>(CE212*BZ212)</f>
        <v>2856.6</v>
      </c>
      <c r="CH212" s="2280">
        <f t="shared" si="109"/>
        <v>142.83000000000001</v>
      </c>
      <c r="CI212" s="2431"/>
      <c r="CK212" s="2499" t="s">
        <v>3</v>
      </c>
      <c r="CL212" s="2500" t="s">
        <v>4</v>
      </c>
      <c r="CM212" s="2501" t="s">
        <v>18</v>
      </c>
      <c r="CN212" s="2501" t="s">
        <v>19</v>
      </c>
      <c r="CO212" s="2501" t="s">
        <v>19</v>
      </c>
      <c r="CP212" s="2501" t="s">
        <v>20</v>
      </c>
      <c r="CQ212" s="2501" t="s">
        <v>21</v>
      </c>
      <c r="CR212" s="2501" t="s">
        <v>22</v>
      </c>
      <c r="CS212" s="2501" t="s">
        <v>19</v>
      </c>
      <c r="CT212" s="2501" t="s">
        <v>23</v>
      </c>
      <c r="CU212" s="2501" t="s">
        <v>23</v>
      </c>
      <c r="CV212" s="2501" t="s">
        <v>24</v>
      </c>
      <c r="CW212" s="2501" t="s">
        <v>20</v>
      </c>
      <c r="CX212" s="2501" t="s">
        <v>25</v>
      </c>
      <c r="CY212" s="2501" t="s">
        <v>0</v>
      </c>
      <c r="CZ212" s="2501" t="s">
        <v>11</v>
      </c>
      <c r="DA212" s="2501" t="s">
        <v>11</v>
      </c>
      <c r="DB212" s="2501" t="s">
        <v>26</v>
      </c>
      <c r="DN212" s="86"/>
      <c r="DO212" s="86"/>
      <c r="DP212" s="86"/>
      <c r="DQ212" s="86"/>
      <c r="DR212" s="86"/>
      <c r="DS212" s="86"/>
      <c r="DT212" s="86"/>
      <c r="DU212" s="86"/>
    </row>
    <row r="213" spans="15:125" ht="15" thickBot="1">
      <c r="O213" s="2024"/>
      <c r="P213" s="2883" t="s">
        <v>659</v>
      </c>
      <c r="Q213" s="2896" t="s">
        <v>690</v>
      </c>
      <c r="R213" s="2903">
        <v>5</v>
      </c>
      <c r="S213" s="2888" t="s">
        <v>101</v>
      </c>
      <c r="T213" s="2893">
        <v>43124</v>
      </c>
      <c r="U213" s="2891">
        <v>160</v>
      </c>
      <c r="V213" s="2888" t="s">
        <v>35</v>
      </c>
      <c r="W213" s="2894">
        <v>306</v>
      </c>
      <c r="X213" s="2888"/>
      <c r="Y213" s="2904">
        <v>43129</v>
      </c>
      <c r="Z213" s="2893">
        <v>43129</v>
      </c>
      <c r="AA213" s="2888">
        <v>9914</v>
      </c>
      <c r="AB213" s="2891">
        <v>63000</v>
      </c>
      <c r="AC213" s="2891">
        <f t="shared" si="105"/>
        <v>-97000</v>
      </c>
      <c r="AD213" s="2892">
        <f t="shared" si="106"/>
        <v>19278</v>
      </c>
      <c r="AE213" s="2894">
        <f>(AD213*0.04)</f>
        <v>771.12</v>
      </c>
      <c r="AF213" s="6038" t="s">
        <v>8</v>
      </c>
      <c r="AG213" s="6032"/>
      <c r="AH213" s="3219"/>
      <c r="AI213" s="2837"/>
      <c r="AJ213" s="2037" t="s">
        <v>495</v>
      </c>
      <c r="AK213" s="2038">
        <v>19</v>
      </c>
      <c r="AL213" s="2039">
        <v>19362</v>
      </c>
      <c r="AM213" s="2040">
        <v>43081</v>
      </c>
      <c r="AN213" s="2041">
        <v>60</v>
      </c>
      <c r="AO213" s="2039" t="s">
        <v>35</v>
      </c>
      <c r="AP213" s="2042">
        <v>400</v>
      </c>
      <c r="AQ213" s="2039">
        <v>1010506</v>
      </c>
      <c r="AR213" s="2044">
        <v>43089</v>
      </c>
      <c r="AS213" s="2040">
        <v>43087</v>
      </c>
      <c r="AT213" s="2039">
        <v>9821</v>
      </c>
      <c r="AU213" s="2041">
        <v>60000</v>
      </c>
      <c r="AV213" s="2041">
        <f t="shared" si="102"/>
        <v>0</v>
      </c>
      <c r="AW213" s="2045">
        <f t="shared" si="103"/>
        <v>24000</v>
      </c>
      <c r="AX213" s="2042">
        <f t="shared" si="104"/>
        <v>1200</v>
      </c>
      <c r="AY213" s="2150"/>
      <c r="BA213" s="2258"/>
      <c r="BB213" s="2259"/>
      <c r="BC213" s="2259"/>
      <c r="BD213" s="2260" t="s">
        <v>3</v>
      </c>
      <c r="BE213" s="2260" t="s">
        <v>18</v>
      </c>
      <c r="BF213" s="2260"/>
      <c r="BG213" s="2259"/>
      <c r="BH213" s="2260" t="s">
        <v>21</v>
      </c>
      <c r="BI213" s="2260" t="s">
        <v>3</v>
      </c>
      <c r="BJ213" s="2260" t="s">
        <v>27</v>
      </c>
      <c r="BK213" s="2260" t="s">
        <v>28</v>
      </c>
      <c r="BL213" s="2259"/>
      <c r="BM213" s="2259"/>
      <c r="BN213" s="2259"/>
      <c r="BO213" s="2259"/>
      <c r="BP213" s="2260" t="s">
        <v>30</v>
      </c>
      <c r="BQ213" s="2257"/>
      <c r="BR213" s="2246"/>
      <c r="BS213" s="2385"/>
      <c r="BT213" s="2283" t="s">
        <v>543</v>
      </c>
      <c r="BU213" s="2276">
        <v>3</v>
      </c>
      <c r="BV213" s="2276" t="s">
        <v>101</v>
      </c>
      <c r="BW213" s="2277">
        <v>42915</v>
      </c>
      <c r="BX213" s="2276">
        <v>25</v>
      </c>
      <c r="BY213" s="2285" t="s">
        <v>544</v>
      </c>
      <c r="BZ213" s="2278">
        <v>52.9</v>
      </c>
      <c r="CA213" s="2276" t="s">
        <v>78</v>
      </c>
      <c r="CB213" s="2279">
        <v>42930</v>
      </c>
      <c r="CC213" s="2277">
        <v>42928</v>
      </c>
      <c r="CD213" s="2276">
        <v>47804</v>
      </c>
      <c r="CE213" s="2429">
        <v>24</v>
      </c>
      <c r="CF213" s="2429">
        <f t="shared" si="108"/>
        <v>-1</v>
      </c>
      <c r="CG213" s="2281">
        <f>(CE213*BZ213)</f>
        <v>1269.5999999999999</v>
      </c>
      <c r="CH213" s="2280">
        <f t="shared" si="109"/>
        <v>63.48</v>
      </c>
      <c r="CI213" s="2282"/>
      <c r="CK213" s="2619"/>
      <c r="CL213" s="2506"/>
      <c r="CM213" s="2506"/>
      <c r="CN213" s="2507" t="s">
        <v>3</v>
      </c>
      <c r="CO213" s="2507" t="s">
        <v>18</v>
      </c>
      <c r="CP213" s="2507"/>
      <c r="CQ213" s="2506"/>
      <c r="CR213" s="2507" t="s">
        <v>21</v>
      </c>
      <c r="CS213" s="2507" t="s">
        <v>3</v>
      </c>
      <c r="CT213" s="2507" t="s">
        <v>27</v>
      </c>
      <c r="CU213" s="2507" t="s">
        <v>28</v>
      </c>
      <c r="CV213" s="2506"/>
      <c r="CW213" s="2506"/>
      <c r="CX213" s="2506"/>
      <c r="CY213" s="2506"/>
      <c r="CZ213" s="2507" t="s">
        <v>33</v>
      </c>
      <c r="DA213" s="2507" t="s">
        <v>30</v>
      </c>
      <c r="DB213" s="2500"/>
      <c r="DN213" s="86"/>
      <c r="DO213" s="86"/>
      <c r="DP213" s="86"/>
      <c r="DQ213" s="86"/>
      <c r="DR213" s="86"/>
      <c r="DS213" s="86"/>
      <c r="DT213" s="86"/>
      <c r="DU213" s="86"/>
    </row>
    <row r="214" spans="15:125">
      <c r="O214" s="2024"/>
      <c r="P214" s="2812"/>
      <c r="Q214" s="2091"/>
      <c r="R214" s="2091"/>
      <c r="S214" s="2091"/>
      <c r="T214" s="2091"/>
      <c r="U214" s="2091"/>
      <c r="V214" s="2091"/>
      <c r="W214" s="2091"/>
      <c r="X214" s="2091"/>
      <c r="Y214" s="2873"/>
      <c r="Z214" s="2091"/>
      <c r="AA214" s="2091"/>
      <c r="AB214" s="2091"/>
      <c r="AC214" s="2091"/>
      <c r="AD214" s="2091"/>
      <c r="AE214" s="2091"/>
      <c r="AF214" s="3584"/>
      <c r="AG214" s="3227"/>
      <c r="AH214" s="3220"/>
      <c r="AI214" s="2938"/>
      <c r="AJ214" s="2037" t="s">
        <v>436</v>
      </c>
      <c r="AK214" s="2076">
        <v>20</v>
      </c>
      <c r="AL214" s="2039">
        <v>19362</v>
      </c>
      <c r="AM214" s="2040">
        <v>43081</v>
      </c>
      <c r="AN214" s="2055">
        <v>120</v>
      </c>
      <c r="AO214" s="2052" t="s">
        <v>35</v>
      </c>
      <c r="AP214" s="2058">
        <v>260</v>
      </c>
      <c r="AQ214" s="2052">
        <v>1010505</v>
      </c>
      <c r="AR214" s="2078">
        <v>43089</v>
      </c>
      <c r="AS214" s="2057">
        <v>43087</v>
      </c>
      <c r="AT214" s="2052">
        <v>9821</v>
      </c>
      <c r="AU214" s="2055">
        <v>120000</v>
      </c>
      <c r="AV214" s="2055">
        <f t="shared" si="102"/>
        <v>0</v>
      </c>
      <c r="AW214" s="2056">
        <f t="shared" si="103"/>
        <v>31200</v>
      </c>
      <c r="AX214" s="2058">
        <f t="shared" si="104"/>
        <v>1560</v>
      </c>
      <c r="AY214" s="2150"/>
      <c r="BA214" s="2467" t="s">
        <v>656</v>
      </c>
      <c r="BB214" s="2266" t="s">
        <v>99</v>
      </c>
      <c r="BC214" s="2439">
        <v>21</v>
      </c>
      <c r="BD214" s="2439" t="s">
        <v>55</v>
      </c>
      <c r="BE214" s="2440">
        <v>43299</v>
      </c>
      <c r="BF214" s="2276">
        <v>700</v>
      </c>
      <c r="BG214" s="2276" t="s">
        <v>96</v>
      </c>
      <c r="BH214" s="2441">
        <v>9.6</v>
      </c>
      <c r="BI214" s="3052"/>
      <c r="BJ214" s="2442">
        <v>43381</v>
      </c>
      <c r="BK214" s="2440">
        <v>43375</v>
      </c>
      <c r="BL214" s="2439">
        <v>52703</v>
      </c>
      <c r="BM214" s="2278">
        <v>703.78</v>
      </c>
      <c r="BN214" s="2280">
        <f>(BM214-BF214)</f>
        <v>3.7799999999999727</v>
      </c>
      <c r="BO214" s="2281">
        <f>(BM214*BH214)</f>
        <v>6756.2879999999996</v>
      </c>
      <c r="BP214" s="2280">
        <f>(BO214*0.03)</f>
        <v>202.68863999999999</v>
      </c>
      <c r="BQ214" s="2273" t="s">
        <v>8</v>
      </c>
      <c r="BR214" s="2246"/>
      <c r="BS214" s="2385"/>
      <c r="BT214" s="2283" t="s">
        <v>642</v>
      </c>
      <c r="BU214" s="2276">
        <v>4</v>
      </c>
      <c r="BV214" s="2276" t="s">
        <v>101</v>
      </c>
      <c r="BW214" s="2277">
        <v>42929</v>
      </c>
      <c r="BX214" s="2276">
        <v>5</v>
      </c>
      <c r="BY214" s="2285" t="s">
        <v>544</v>
      </c>
      <c r="BZ214" s="2278">
        <v>70</v>
      </c>
      <c r="CA214" s="2276" t="s">
        <v>78</v>
      </c>
      <c r="CB214" s="2279">
        <v>42936</v>
      </c>
      <c r="CC214" s="2277">
        <v>42936</v>
      </c>
      <c r="CD214" s="2276">
        <v>48177</v>
      </c>
      <c r="CE214" s="2429">
        <v>5</v>
      </c>
      <c r="CF214" s="2429">
        <f t="shared" si="108"/>
        <v>0</v>
      </c>
      <c r="CG214" s="2281">
        <v>354.76</v>
      </c>
      <c r="CH214" s="2280">
        <f t="shared" si="109"/>
        <v>17.738</v>
      </c>
      <c r="CI214" s="2282"/>
      <c r="CK214" s="2604" t="s">
        <v>204</v>
      </c>
      <c r="CL214" s="2966" t="s">
        <v>105</v>
      </c>
      <c r="CM214" s="2596">
        <v>141</v>
      </c>
      <c r="CN214" s="2596"/>
      <c r="CO214" s="2597">
        <v>43496</v>
      </c>
      <c r="CP214" s="2596">
        <v>45</v>
      </c>
      <c r="CQ214" s="2596" t="s">
        <v>35</v>
      </c>
      <c r="CR214" s="2963">
        <v>1018.96</v>
      </c>
      <c r="CS214" s="2601"/>
      <c r="CT214" s="2584">
        <v>43598</v>
      </c>
      <c r="CU214" s="2575">
        <v>43602</v>
      </c>
      <c r="CV214" s="2596">
        <v>13817</v>
      </c>
      <c r="CW214" s="2598">
        <v>45000</v>
      </c>
      <c r="CX214" s="2598">
        <f>(CP214*1000-CW214)</f>
        <v>0</v>
      </c>
      <c r="CY214" s="3223">
        <f>(CR214*CW214/1000)</f>
        <v>45853.2</v>
      </c>
      <c r="CZ214" s="3224">
        <f>(CU214+42)</f>
        <v>43644</v>
      </c>
      <c r="DA214" s="3225">
        <f>(CY214*0.03)</f>
        <v>1375.5959999999998</v>
      </c>
      <c r="DB214" s="2516" t="s">
        <v>8</v>
      </c>
      <c r="DN214" s="86"/>
      <c r="DO214" s="86"/>
      <c r="DP214" s="86"/>
      <c r="DQ214" s="86"/>
      <c r="DR214" s="86"/>
      <c r="DS214" s="86"/>
      <c r="DT214" s="86"/>
      <c r="DU214" s="86"/>
    </row>
    <row r="215" spans="15:125" ht="15" thickBot="1">
      <c r="O215" s="2024"/>
      <c r="P215" s="2082"/>
      <c r="Q215" s="2083"/>
      <c r="R215" s="2083"/>
      <c r="S215" s="2083"/>
      <c r="T215" s="2083"/>
      <c r="U215" s="2084"/>
      <c r="V215" s="2085"/>
      <c r="W215" s="2085"/>
      <c r="X215" s="2085"/>
      <c r="Y215" s="2089"/>
      <c r="Z215" s="2085"/>
      <c r="AA215" s="2086"/>
      <c r="AB215" s="2087"/>
      <c r="AC215" s="2085"/>
      <c r="AD215" s="2088">
        <f>SUM(AD204:AD214)</f>
        <v>141927</v>
      </c>
      <c r="AE215" s="2088">
        <f>SUM(AE204:AE214)</f>
        <v>6903.57</v>
      </c>
      <c r="AF215" s="2090"/>
      <c r="AG215" s="3220"/>
      <c r="AH215" s="2024"/>
      <c r="AI215" s="2936"/>
      <c r="AJ215" s="2037" t="s">
        <v>436</v>
      </c>
      <c r="AK215" s="2076">
        <v>21</v>
      </c>
      <c r="AL215" s="2039">
        <v>19362</v>
      </c>
      <c r="AM215" s="2040">
        <v>43081</v>
      </c>
      <c r="AN215" s="2055">
        <v>80</v>
      </c>
      <c r="AO215" s="2052" t="s">
        <v>35</v>
      </c>
      <c r="AP215" s="2058">
        <v>260</v>
      </c>
      <c r="AQ215" s="2052">
        <v>1010505</v>
      </c>
      <c r="AR215" s="2078">
        <v>43115</v>
      </c>
      <c r="AS215" s="2057">
        <v>43112</v>
      </c>
      <c r="AT215" s="2052">
        <v>9864</v>
      </c>
      <c r="AU215" s="2055">
        <v>80000</v>
      </c>
      <c r="AV215" s="2055">
        <f t="shared" si="102"/>
        <v>0</v>
      </c>
      <c r="AW215" s="2056">
        <f t="shared" si="103"/>
        <v>20800</v>
      </c>
      <c r="AX215" s="2058">
        <f t="shared" si="104"/>
        <v>1040</v>
      </c>
      <c r="AY215" s="2150"/>
      <c r="BA215" s="2274" t="s">
        <v>656</v>
      </c>
      <c r="BB215" s="3032" t="s">
        <v>99</v>
      </c>
      <c r="BC215" s="2439">
        <v>22</v>
      </c>
      <c r="BD215" s="2439" t="s">
        <v>55</v>
      </c>
      <c r="BE215" s="2440">
        <v>43299</v>
      </c>
      <c r="BF215" s="2276">
        <v>700</v>
      </c>
      <c r="BG215" s="2276" t="s">
        <v>96</v>
      </c>
      <c r="BH215" s="2441">
        <v>9.6</v>
      </c>
      <c r="BI215" s="3052"/>
      <c r="BJ215" s="2442">
        <v>43395</v>
      </c>
      <c r="BK215" s="2440">
        <v>43382</v>
      </c>
      <c r="BL215" s="2439">
        <v>52769</v>
      </c>
      <c r="BM215" s="2278">
        <v>706.88</v>
      </c>
      <c r="BN215" s="2280">
        <f>(BM215-BF215)</f>
        <v>6.8799999999999955</v>
      </c>
      <c r="BO215" s="2281">
        <f>(BM215*BH215)</f>
        <v>6786.0479999999998</v>
      </c>
      <c r="BP215" s="2280">
        <f>(BO215*0.03)</f>
        <v>203.58143999999999</v>
      </c>
      <c r="BQ215" s="2689" t="s">
        <v>8</v>
      </c>
      <c r="BR215" s="2246"/>
      <c r="BS215" s="2385"/>
      <c r="BT215" s="3982" t="s">
        <v>543</v>
      </c>
      <c r="BU215" s="2276">
        <v>5</v>
      </c>
      <c r="BV215" s="2276" t="s">
        <v>101</v>
      </c>
      <c r="BW215" s="2277">
        <v>42948</v>
      </c>
      <c r="BX215" s="2276">
        <v>40</v>
      </c>
      <c r="BY215" s="2285" t="s">
        <v>544</v>
      </c>
      <c r="BZ215" s="2278">
        <v>52.9</v>
      </c>
      <c r="CA215" s="2276" t="s">
        <v>78</v>
      </c>
      <c r="CB215" s="2279">
        <v>42957</v>
      </c>
      <c r="CC215" s="2277">
        <v>42957</v>
      </c>
      <c r="CD215" s="2276">
        <v>48119</v>
      </c>
      <c r="CE215" s="2429">
        <v>40</v>
      </c>
      <c r="CF215" s="2429">
        <f t="shared" si="108"/>
        <v>0</v>
      </c>
      <c r="CG215" s="2281">
        <f t="shared" ref="CG215:CG226" si="110">(CE215*BZ215)</f>
        <v>2116</v>
      </c>
      <c r="CH215" s="2280">
        <f t="shared" si="109"/>
        <v>105.80000000000001</v>
      </c>
      <c r="CI215" s="2282"/>
      <c r="CK215" s="2526"/>
      <c r="CL215" s="2970"/>
      <c r="CM215" s="2970"/>
      <c r="CN215" s="2970"/>
      <c r="CO215" s="2970"/>
      <c r="CP215" s="2970"/>
      <c r="CQ215" s="2970"/>
      <c r="CR215" s="2970"/>
      <c r="CS215" s="2970"/>
      <c r="CT215" s="2970"/>
      <c r="CU215" s="2970"/>
      <c r="CV215" s="2970"/>
      <c r="CW215" s="2970"/>
      <c r="CX215" s="2970"/>
      <c r="CY215" s="2970"/>
      <c r="CZ215" s="2970"/>
      <c r="DA215" s="2970"/>
      <c r="DB215" s="2523"/>
      <c r="DN215" s="86"/>
      <c r="DO215" s="86"/>
      <c r="DP215" s="86"/>
      <c r="DQ215" s="86"/>
      <c r="DR215" s="86"/>
      <c r="DS215" s="86"/>
      <c r="DT215" s="86"/>
      <c r="DU215" s="86"/>
    </row>
    <row r="216" spans="15:125">
      <c r="O216" s="2024"/>
      <c r="P216" s="2024"/>
      <c r="Q216" s="2024"/>
      <c r="R216" s="2024"/>
      <c r="S216" s="2024"/>
      <c r="T216" s="2024"/>
      <c r="U216" s="2024"/>
      <c r="V216" s="2024"/>
      <c r="W216" s="2024"/>
      <c r="X216" s="2024"/>
      <c r="Y216" s="3602"/>
      <c r="Z216" s="2024"/>
      <c r="AA216" s="2024"/>
      <c r="AB216" s="2024"/>
      <c r="AC216" s="2024"/>
      <c r="AD216" s="2024"/>
      <c r="AE216" s="2024"/>
      <c r="AF216" s="3227"/>
      <c r="AG216" s="3227"/>
      <c r="AH216" s="2024"/>
      <c r="AI216" s="2936"/>
      <c r="AJ216" s="2037" t="s">
        <v>495</v>
      </c>
      <c r="AK216" s="2038">
        <v>22</v>
      </c>
      <c r="AL216" s="2039">
        <v>19362</v>
      </c>
      <c r="AM216" s="2040">
        <v>43081</v>
      </c>
      <c r="AN216" s="2041">
        <v>40</v>
      </c>
      <c r="AO216" s="2039" t="s">
        <v>35</v>
      </c>
      <c r="AP216" s="2042">
        <v>400</v>
      </c>
      <c r="AQ216" s="2039">
        <v>1010506</v>
      </c>
      <c r="AR216" s="2044">
        <v>43115</v>
      </c>
      <c r="AS216" s="2040">
        <v>43112</v>
      </c>
      <c r="AT216" s="2039">
        <v>9864</v>
      </c>
      <c r="AU216" s="2041">
        <v>40000</v>
      </c>
      <c r="AV216" s="2041">
        <f t="shared" si="102"/>
        <v>0</v>
      </c>
      <c r="AW216" s="2045">
        <f t="shared" si="103"/>
        <v>16000</v>
      </c>
      <c r="AX216" s="2042">
        <f t="shared" si="104"/>
        <v>800</v>
      </c>
      <c r="AY216" s="2150"/>
      <c r="BA216" s="2467" t="s">
        <v>726</v>
      </c>
      <c r="BB216" s="2275" t="s">
        <v>727</v>
      </c>
      <c r="BC216" s="2438">
        <v>4</v>
      </c>
      <c r="BD216" s="2285">
        <v>79422</v>
      </c>
      <c r="BE216" s="2287">
        <v>43341</v>
      </c>
      <c r="BF216" s="3054">
        <v>500</v>
      </c>
      <c r="BG216" s="2285" t="s">
        <v>96</v>
      </c>
      <c r="BH216" s="2280">
        <v>10.8</v>
      </c>
      <c r="BI216" s="2343"/>
      <c r="BJ216" s="2344">
        <v>43371</v>
      </c>
      <c r="BK216" s="2287">
        <v>43377</v>
      </c>
      <c r="BL216" s="2345">
        <v>52730</v>
      </c>
      <c r="BM216" s="2280">
        <v>502.2</v>
      </c>
      <c r="BN216" s="2280">
        <f>(BM216-BF216)</f>
        <v>2.1999999999999886</v>
      </c>
      <c r="BO216" s="2281">
        <f>(BM216*BH216)</f>
        <v>5423.76</v>
      </c>
      <c r="BP216" s="2280">
        <f>(BO216*0.05)</f>
        <v>271.18800000000005</v>
      </c>
      <c r="BQ216" s="2689" t="s">
        <v>8</v>
      </c>
      <c r="BR216" s="2246"/>
      <c r="BS216" s="2385"/>
      <c r="BT216" s="3983" t="s">
        <v>642</v>
      </c>
      <c r="BU216" s="2734">
        <v>6</v>
      </c>
      <c r="BV216" s="2734" t="s">
        <v>101</v>
      </c>
      <c r="BW216" s="2735">
        <v>42983</v>
      </c>
      <c r="BX216" s="2734">
        <v>100</v>
      </c>
      <c r="BY216" s="2737" t="s">
        <v>544</v>
      </c>
      <c r="BZ216" s="2738">
        <v>70</v>
      </c>
      <c r="CA216" s="2734" t="s">
        <v>78</v>
      </c>
      <c r="CB216" s="2776">
        <v>42998</v>
      </c>
      <c r="CC216" s="2735">
        <v>42998</v>
      </c>
      <c r="CD216" s="2734" t="s">
        <v>78</v>
      </c>
      <c r="CE216" s="2736">
        <v>100</v>
      </c>
      <c r="CF216" s="2736">
        <f t="shared" si="108"/>
        <v>0</v>
      </c>
      <c r="CG216" s="2742">
        <f t="shared" si="110"/>
        <v>7000</v>
      </c>
      <c r="CH216" s="2741">
        <f t="shared" si="109"/>
        <v>350</v>
      </c>
      <c r="CI216" s="2778" t="s">
        <v>88</v>
      </c>
      <c r="CK216" s="2526"/>
      <c r="CL216" s="2529"/>
      <c r="CM216" s="2528"/>
      <c r="CN216" s="2529"/>
      <c r="CO216" s="2530"/>
      <c r="CP216" s="2531"/>
      <c r="CQ216" s="2529"/>
      <c r="CR216" s="2532"/>
      <c r="CS216" s="2528"/>
      <c r="CT216" s="2533"/>
      <c r="CU216" s="2530"/>
      <c r="CV216" s="2528"/>
      <c r="CW216" s="2532"/>
      <c r="CX216" s="2532"/>
      <c r="CY216" s="2534"/>
      <c r="CZ216" s="2535"/>
      <c r="DA216" s="2532"/>
      <c r="DB216" s="2523"/>
      <c r="DN216" s="86"/>
      <c r="DO216" s="86"/>
      <c r="DP216" s="86"/>
      <c r="DQ216" s="86"/>
      <c r="DR216" s="86"/>
      <c r="DS216" s="86"/>
      <c r="DT216" s="86"/>
      <c r="DU216" s="86"/>
    </row>
    <row r="217" spans="15:125" ht="18.600000000000001" thickBot="1">
      <c r="O217" s="2024"/>
      <c r="P217" s="2028" t="s">
        <v>664</v>
      </c>
      <c r="Q217" s="2024"/>
      <c r="R217" s="2024"/>
      <c r="S217" s="2024"/>
      <c r="T217" s="2024"/>
      <c r="U217" s="2024"/>
      <c r="V217" s="2024"/>
      <c r="W217" s="2024"/>
      <c r="X217" s="2024"/>
      <c r="Y217" s="3602"/>
      <c r="Z217" s="2024"/>
      <c r="AA217" s="2024"/>
      <c r="AB217" s="2024"/>
      <c r="AC217" s="2024"/>
      <c r="AD217" s="2024"/>
      <c r="AE217" s="2024"/>
      <c r="AF217" s="2029"/>
      <c r="AG217" s="2029"/>
      <c r="AH217" s="2024"/>
      <c r="AI217" s="2936"/>
      <c r="AJ217" s="2037" t="s">
        <v>495</v>
      </c>
      <c r="AK217" s="2038">
        <v>23</v>
      </c>
      <c r="AL217" s="2039">
        <v>19751</v>
      </c>
      <c r="AM217" s="2040">
        <v>43122</v>
      </c>
      <c r="AN217" s="2041">
        <v>45</v>
      </c>
      <c r="AO217" s="2039" t="s">
        <v>35</v>
      </c>
      <c r="AP217" s="2042">
        <v>424</v>
      </c>
      <c r="AQ217" s="2039">
        <v>1010506</v>
      </c>
      <c r="AR217" s="2044">
        <v>43150</v>
      </c>
      <c r="AS217" s="2040">
        <v>43154</v>
      </c>
      <c r="AT217" s="2039">
        <v>9972</v>
      </c>
      <c r="AU217" s="2041">
        <v>45000</v>
      </c>
      <c r="AV217" s="2041">
        <f t="shared" si="102"/>
        <v>0</v>
      </c>
      <c r="AW217" s="2045">
        <f t="shared" si="103"/>
        <v>19080</v>
      </c>
      <c r="AX217" s="2042">
        <f t="shared" si="104"/>
        <v>954</v>
      </c>
      <c r="AY217" s="2150"/>
      <c r="BA217" s="2288"/>
      <c r="BB217" s="2289"/>
      <c r="BC217" s="2290"/>
      <c r="BD217" s="2291"/>
      <c r="BE217" s="2292"/>
      <c r="BF217" s="2293"/>
      <c r="BG217" s="2291"/>
      <c r="BH217" s="2294"/>
      <c r="BI217" s="2290"/>
      <c r="BJ217" s="2295"/>
      <c r="BK217" s="2292"/>
      <c r="BL217" s="2290"/>
      <c r="BM217" s="2294"/>
      <c r="BN217" s="2294"/>
      <c r="BO217" s="2296"/>
      <c r="BP217" s="2294"/>
      <c r="BQ217" s="2689"/>
      <c r="BR217" s="2246"/>
      <c r="BS217" s="2385"/>
      <c r="BT217" s="3982" t="s">
        <v>543</v>
      </c>
      <c r="BU217" s="2962">
        <v>7</v>
      </c>
      <c r="BV217" s="2276" t="s">
        <v>101</v>
      </c>
      <c r="BW217" s="2277">
        <v>42989</v>
      </c>
      <c r="BX217" s="2276">
        <v>100</v>
      </c>
      <c r="BY217" s="2285" t="s">
        <v>544</v>
      </c>
      <c r="BZ217" s="2278">
        <v>52.9</v>
      </c>
      <c r="CA217" s="2276" t="s">
        <v>78</v>
      </c>
      <c r="CB217" s="2279">
        <v>42998</v>
      </c>
      <c r="CC217" s="2277">
        <v>42998</v>
      </c>
      <c r="CD217" s="2276" t="s">
        <v>78</v>
      </c>
      <c r="CE217" s="2429">
        <v>100</v>
      </c>
      <c r="CF217" s="2429">
        <f>(CE217-BX217)</f>
        <v>0</v>
      </c>
      <c r="CG217" s="2281">
        <f t="shared" si="110"/>
        <v>5290</v>
      </c>
      <c r="CH217" s="2280">
        <f t="shared" si="109"/>
        <v>264.5</v>
      </c>
      <c r="CI217" s="2282"/>
      <c r="CK217" s="2526"/>
      <c r="CL217" s="2529"/>
      <c r="CM217" s="2528"/>
      <c r="CN217" s="2529"/>
      <c r="CO217" s="2530"/>
      <c r="CP217" s="2531"/>
      <c r="CQ217" s="2529"/>
      <c r="CR217" s="2532"/>
      <c r="CS217" s="2528"/>
      <c r="CT217" s="2533"/>
      <c r="CU217" s="2530"/>
      <c r="CV217" s="2528"/>
      <c r="CW217" s="2532"/>
      <c r="CX217" s="2532"/>
      <c r="CY217" s="2534"/>
      <c r="CZ217" s="2535"/>
      <c r="DA217" s="2532"/>
      <c r="DB217" s="2523"/>
      <c r="DN217" s="86"/>
      <c r="DO217" s="86"/>
      <c r="DP217" s="86"/>
      <c r="DQ217" s="86"/>
      <c r="DR217" s="86"/>
      <c r="DS217" s="86"/>
      <c r="DT217" s="86"/>
      <c r="DU217" s="86"/>
    </row>
    <row r="218" spans="15:125" ht="15" thickBot="1">
      <c r="O218" s="2024"/>
      <c r="P218" s="2030"/>
      <c r="Q218" s="2031"/>
      <c r="R218" s="2031"/>
      <c r="S218" s="6040" t="s">
        <v>14</v>
      </c>
      <c r="T218" s="6040" t="s">
        <v>12</v>
      </c>
      <c r="U218" s="6040"/>
      <c r="V218" s="2031"/>
      <c r="W218" s="6040" t="s">
        <v>15</v>
      </c>
      <c r="X218" s="6040" t="s">
        <v>16</v>
      </c>
      <c r="Y218" s="6040" t="s">
        <v>12</v>
      </c>
      <c r="Z218" s="6040" t="s">
        <v>12</v>
      </c>
      <c r="AA218" s="2031"/>
      <c r="AB218" s="2031"/>
      <c r="AC218" s="2031"/>
      <c r="AD218" s="2031"/>
      <c r="AE218" s="6040" t="s">
        <v>17</v>
      </c>
      <c r="AF218" s="6040"/>
      <c r="AG218" s="6032"/>
      <c r="AH218" s="2024"/>
      <c r="AI218" s="2939"/>
      <c r="AJ218" s="2037" t="s">
        <v>436</v>
      </c>
      <c r="AK218" s="2076">
        <v>24</v>
      </c>
      <c r="AL218" s="2039">
        <v>19751</v>
      </c>
      <c r="AM218" s="2040">
        <v>43122</v>
      </c>
      <c r="AN218" s="2055">
        <v>100</v>
      </c>
      <c r="AO218" s="2052" t="s">
        <v>35</v>
      </c>
      <c r="AP218" s="2058">
        <v>275</v>
      </c>
      <c r="AQ218" s="2052">
        <v>1010505</v>
      </c>
      <c r="AR218" s="2078">
        <v>43150</v>
      </c>
      <c r="AS218" s="2057">
        <v>43154</v>
      </c>
      <c r="AT218" s="2052">
        <v>9972</v>
      </c>
      <c r="AU218" s="2055">
        <v>100000</v>
      </c>
      <c r="AV218" s="2055">
        <f t="shared" si="102"/>
        <v>0</v>
      </c>
      <c r="AW218" s="2056">
        <f t="shared" si="103"/>
        <v>27500</v>
      </c>
      <c r="AX218" s="2058">
        <f t="shared" si="104"/>
        <v>1375</v>
      </c>
      <c r="AY218" s="2150"/>
      <c r="BA218" s="2314"/>
      <c r="BB218" s="2315"/>
      <c r="BC218" s="2315"/>
      <c r="BD218" s="2315"/>
      <c r="BE218" s="2315"/>
      <c r="BF218" s="2315"/>
      <c r="BG218" s="2315"/>
      <c r="BH218" s="2315"/>
      <c r="BI218" s="2315"/>
      <c r="BJ218" s="2315"/>
      <c r="BK218" s="2315"/>
      <c r="BL218" s="2315"/>
      <c r="BM218" s="2315"/>
      <c r="BN218" s="2315"/>
      <c r="BO218" s="2686">
        <f>SUM(BO214:BO217)</f>
        <v>18966.095999999998</v>
      </c>
      <c r="BP218" s="2686">
        <f>SUM(BP214:BP217)</f>
        <v>677.45808000000011</v>
      </c>
      <c r="BQ218" s="3056"/>
      <c r="BR218" s="2246"/>
      <c r="BS218" s="2385"/>
      <c r="BT218" s="3982" t="s">
        <v>543</v>
      </c>
      <c r="BU218" s="2962">
        <v>8</v>
      </c>
      <c r="BV218" s="2276" t="s">
        <v>101</v>
      </c>
      <c r="BW218" s="2277">
        <v>43161</v>
      </c>
      <c r="BX218" s="2276">
        <v>50</v>
      </c>
      <c r="BY218" s="2285" t="s">
        <v>544</v>
      </c>
      <c r="BZ218" s="2278">
        <v>55.5</v>
      </c>
      <c r="CA218" s="2276" t="s">
        <v>78</v>
      </c>
      <c r="CB218" s="2279">
        <v>43168</v>
      </c>
      <c r="CC218" s="2277">
        <v>43166</v>
      </c>
      <c r="CD218" s="2276">
        <v>50399</v>
      </c>
      <c r="CE218" s="2429">
        <v>54</v>
      </c>
      <c r="CF218" s="2429">
        <f>(CE218-BX218)</f>
        <v>4</v>
      </c>
      <c r="CG218" s="2281">
        <f t="shared" si="110"/>
        <v>2997</v>
      </c>
      <c r="CH218" s="2280">
        <f>(CG218*0.05)</f>
        <v>149.85</v>
      </c>
      <c r="CI218" s="2282"/>
      <c r="CK218" s="2545"/>
      <c r="CL218" s="2529"/>
      <c r="CM218" s="2528"/>
      <c r="CN218" s="2528"/>
      <c r="CO218" s="2535"/>
      <c r="CP218" s="2528"/>
      <c r="CQ218" s="2528"/>
      <c r="CR218" s="3087"/>
      <c r="CS218" s="2528"/>
      <c r="CT218" s="2533"/>
      <c r="CU218" s="2535"/>
      <c r="CV218" s="2528"/>
      <c r="CW218" s="3087"/>
      <c r="CX218" s="2532"/>
      <c r="CY218" s="2534"/>
      <c r="CZ218" s="2535"/>
      <c r="DA218" s="2532"/>
      <c r="DB218" s="2523"/>
      <c r="DN218" s="86"/>
      <c r="DO218" s="86"/>
      <c r="DP218" s="86"/>
      <c r="DQ218" s="86"/>
      <c r="DR218" s="86"/>
      <c r="DS218" s="86"/>
      <c r="DT218" s="86"/>
      <c r="DU218" s="86"/>
    </row>
    <row r="219" spans="15:125">
      <c r="O219" s="2024"/>
      <c r="P219" s="2032" t="s">
        <v>3</v>
      </c>
      <c r="Q219" s="2033" t="s">
        <v>4</v>
      </c>
      <c r="R219" s="6033" t="s">
        <v>18</v>
      </c>
      <c r="S219" s="6033" t="s">
        <v>19</v>
      </c>
      <c r="T219" s="6033" t="s">
        <v>19</v>
      </c>
      <c r="U219" s="6033" t="s">
        <v>20</v>
      </c>
      <c r="V219" s="6033" t="s">
        <v>21</v>
      </c>
      <c r="W219" s="6033" t="s">
        <v>22</v>
      </c>
      <c r="X219" s="6033" t="s">
        <v>19</v>
      </c>
      <c r="Y219" s="6033" t="s">
        <v>23</v>
      </c>
      <c r="Z219" s="6033" t="s">
        <v>23</v>
      </c>
      <c r="AA219" s="6033" t="s">
        <v>24</v>
      </c>
      <c r="AB219" s="6033" t="s">
        <v>20</v>
      </c>
      <c r="AC219" s="6033" t="s">
        <v>25</v>
      </c>
      <c r="AD219" s="6033" t="s">
        <v>0</v>
      </c>
      <c r="AE219" s="6033" t="s">
        <v>11</v>
      </c>
      <c r="AF219" s="6033" t="s">
        <v>26</v>
      </c>
      <c r="AG219" s="6032"/>
      <c r="AH219" s="2024"/>
      <c r="AI219" s="2938"/>
      <c r="AJ219" s="2037" t="s">
        <v>436</v>
      </c>
      <c r="AK219" s="2076">
        <v>25</v>
      </c>
      <c r="AL219" s="2039">
        <v>20282</v>
      </c>
      <c r="AM219" s="2040">
        <v>43169</v>
      </c>
      <c r="AN219" s="2055">
        <v>90</v>
      </c>
      <c r="AO219" s="2052" t="s">
        <v>35</v>
      </c>
      <c r="AP219" s="2058">
        <v>275</v>
      </c>
      <c r="AQ219" s="2052">
        <v>1010505</v>
      </c>
      <c r="AR219" s="2078">
        <v>43179</v>
      </c>
      <c r="AS219" s="2057">
        <v>43181</v>
      </c>
      <c r="AT219" s="2052">
        <v>10065</v>
      </c>
      <c r="AU219" s="2055">
        <v>90000</v>
      </c>
      <c r="AV219" s="2055">
        <f t="shared" si="102"/>
        <v>0</v>
      </c>
      <c r="AW219" s="2056">
        <f t="shared" si="103"/>
        <v>24750</v>
      </c>
      <c r="AX219" s="2058">
        <f t="shared" si="104"/>
        <v>1237.5</v>
      </c>
      <c r="AY219" s="2150"/>
      <c r="BA219" s="2246"/>
      <c r="BB219" s="2246"/>
      <c r="BC219" s="2246"/>
      <c r="BD219" s="2246"/>
      <c r="BE219" s="2246"/>
      <c r="BF219" s="2246"/>
      <c r="BG219" s="2246"/>
      <c r="BH219" s="2246"/>
      <c r="BI219" s="2246"/>
      <c r="BJ219" s="2246"/>
      <c r="BK219" s="2246"/>
      <c r="BL219" s="2246"/>
      <c r="BM219" s="2246"/>
      <c r="BN219" s="2246"/>
      <c r="BO219" s="2246"/>
      <c r="BP219" s="2246"/>
      <c r="BQ219" s="3085"/>
      <c r="BR219" s="2246"/>
      <c r="BS219" s="2385"/>
      <c r="BT219" s="3982" t="s">
        <v>543</v>
      </c>
      <c r="BU219" s="2962">
        <v>9</v>
      </c>
      <c r="BV219" s="2276" t="s">
        <v>101</v>
      </c>
      <c r="BW219" s="2277">
        <v>43299</v>
      </c>
      <c r="BX219" s="2276">
        <v>100</v>
      </c>
      <c r="BY219" s="2285" t="s">
        <v>544</v>
      </c>
      <c r="BZ219" s="2278">
        <v>58</v>
      </c>
      <c r="CA219" s="2276" t="s">
        <v>78</v>
      </c>
      <c r="CB219" s="2279">
        <v>43304</v>
      </c>
      <c r="CC219" s="2277">
        <v>43308</v>
      </c>
      <c r="CD219" s="2276">
        <v>52000</v>
      </c>
      <c r="CE219" s="2429">
        <v>105</v>
      </c>
      <c r="CF219" s="2429">
        <f>(CE219-BX219)</f>
        <v>5</v>
      </c>
      <c r="CG219" s="2281">
        <f t="shared" si="110"/>
        <v>6090</v>
      </c>
      <c r="CH219" s="2280">
        <f>(CG219*0.05)</f>
        <v>304.5</v>
      </c>
      <c r="CI219" s="2282"/>
      <c r="CK219" s="2545"/>
      <c r="CL219" s="2529"/>
      <c r="CM219" s="2546"/>
      <c r="CN219" s="2529"/>
      <c r="CO219" s="2530"/>
      <c r="CP219" s="2547"/>
      <c r="CQ219" s="2529"/>
      <c r="CR219" s="2532"/>
      <c r="CS219" s="2548"/>
      <c r="CT219" s="2549"/>
      <c r="CU219" s="2530"/>
      <c r="CV219" s="2529"/>
      <c r="CW219" s="2532"/>
      <c r="CX219" s="2532"/>
      <c r="CY219" s="2534"/>
      <c r="CZ219" s="2530"/>
      <c r="DA219" s="2532"/>
      <c r="DB219" s="2523"/>
      <c r="DN219" s="86"/>
      <c r="DO219" s="86"/>
      <c r="DP219" s="86"/>
      <c r="DQ219" s="86"/>
      <c r="DR219" s="86"/>
      <c r="DS219" s="86"/>
      <c r="DT219" s="86"/>
      <c r="DU219" s="86"/>
    </row>
    <row r="220" spans="15:125" ht="18.600000000000001" thickBot="1">
      <c r="O220" s="2024"/>
      <c r="P220" s="2034"/>
      <c r="Q220" s="2035"/>
      <c r="R220" s="2035"/>
      <c r="S220" s="6035" t="s">
        <v>3</v>
      </c>
      <c r="T220" s="6035" t="s">
        <v>18</v>
      </c>
      <c r="U220" s="6035"/>
      <c r="V220" s="2035"/>
      <c r="W220" s="6035" t="s">
        <v>21</v>
      </c>
      <c r="X220" s="6035" t="s">
        <v>3</v>
      </c>
      <c r="Y220" s="6035" t="s">
        <v>27</v>
      </c>
      <c r="Z220" s="6035" t="s">
        <v>28</v>
      </c>
      <c r="AA220" s="2035"/>
      <c r="AB220" s="2035"/>
      <c r="AC220" s="2035"/>
      <c r="AD220" s="2035"/>
      <c r="AE220" s="6035" t="s">
        <v>30</v>
      </c>
      <c r="AF220" s="6033"/>
      <c r="AG220" s="6032"/>
      <c r="AH220" s="2024"/>
      <c r="AI220" s="2938"/>
      <c r="AJ220" s="2037" t="s">
        <v>495</v>
      </c>
      <c r="AK220" s="2038">
        <v>26</v>
      </c>
      <c r="AL220" s="2039">
        <v>20282</v>
      </c>
      <c r="AM220" s="2040">
        <v>43169</v>
      </c>
      <c r="AN220" s="2041">
        <v>48</v>
      </c>
      <c r="AO220" s="2039" t="s">
        <v>35</v>
      </c>
      <c r="AP220" s="2042">
        <v>424</v>
      </c>
      <c r="AQ220" s="2039">
        <v>1010506</v>
      </c>
      <c r="AR220" s="2044">
        <v>43179</v>
      </c>
      <c r="AS220" s="2040">
        <v>43181</v>
      </c>
      <c r="AT220" s="2039">
        <v>10065</v>
      </c>
      <c r="AU220" s="2041">
        <v>48000</v>
      </c>
      <c r="AV220" s="2041">
        <f t="shared" si="102"/>
        <v>0</v>
      </c>
      <c r="AW220" s="2045">
        <f t="shared" si="103"/>
        <v>20352</v>
      </c>
      <c r="AX220" s="2042">
        <f t="shared" si="104"/>
        <v>1017.6</v>
      </c>
      <c r="AY220" s="2150"/>
      <c r="BA220" s="2250" t="s">
        <v>687</v>
      </c>
      <c r="BB220" s="2246"/>
      <c r="BC220" s="2246"/>
      <c r="BD220" s="2246"/>
      <c r="BE220" s="2246"/>
      <c r="BF220" s="2246"/>
      <c r="BG220" s="2246"/>
      <c r="BH220" s="2246"/>
      <c r="BI220" s="2246"/>
      <c r="BJ220" s="2246"/>
      <c r="BK220" s="2246"/>
      <c r="BL220" s="2246"/>
      <c r="BM220" s="2246"/>
      <c r="BN220" s="2246"/>
      <c r="BO220" s="2246"/>
      <c r="BP220" s="2246"/>
      <c r="BQ220" s="3085"/>
      <c r="BR220" s="2246"/>
      <c r="BS220" s="2385"/>
      <c r="BT220" s="3982" t="s">
        <v>543</v>
      </c>
      <c r="BU220" s="2962">
        <v>10</v>
      </c>
      <c r="BV220" s="2276" t="s">
        <v>101</v>
      </c>
      <c r="BW220" s="2277">
        <v>43338</v>
      </c>
      <c r="BX220" s="2276">
        <v>100</v>
      </c>
      <c r="BY220" s="2285" t="s">
        <v>544</v>
      </c>
      <c r="BZ220" s="2278">
        <v>58</v>
      </c>
      <c r="CA220" s="2276" t="s">
        <v>78</v>
      </c>
      <c r="CB220" s="2279">
        <v>43343</v>
      </c>
      <c r="CC220" s="2277">
        <v>43361</v>
      </c>
      <c r="CD220" s="2276">
        <v>52536</v>
      </c>
      <c r="CE220" s="2429">
        <v>102</v>
      </c>
      <c r="CF220" s="2429">
        <f>(CE220-BX220)</f>
        <v>2</v>
      </c>
      <c r="CG220" s="2281">
        <f t="shared" si="110"/>
        <v>5916</v>
      </c>
      <c r="CH220" s="2280">
        <f>(CG220*0.05)</f>
        <v>295.8</v>
      </c>
      <c r="CI220" s="2282"/>
      <c r="CK220" s="2556"/>
      <c r="CL220" s="2557"/>
      <c r="CM220" s="2557"/>
      <c r="CN220" s="2557"/>
      <c r="CO220" s="2557"/>
      <c r="CP220" s="2557"/>
      <c r="CQ220" s="2557"/>
      <c r="CR220" s="2557"/>
      <c r="CS220" s="2557"/>
      <c r="CT220" s="2557"/>
      <c r="CU220" s="2557"/>
      <c r="CV220" s="2557"/>
      <c r="CW220" s="2557"/>
      <c r="CX220" s="2557"/>
      <c r="CY220" s="2557"/>
      <c r="CZ220" s="2557"/>
      <c r="DA220" s="2557"/>
      <c r="DB220" s="2523"/>
      <c r="DN220" s="86"/>
      <c r="DO220" s="86"/>
      <c r="DP220" s="86"/>
      <c r="DQ220" s="86"/>
      <c r="DR220" s="86"/>
      <c r="DS220" s="86"/>
      <c r="DT220" s="86"/>
      <c r="DU220" s="86"/>
    </row>
    <row r="221" spans="15:125" ht="15" thickBot="1">
      <c r="O221" s="2024"/>
      <c r="P221" s="2121" t="s">
        <v>471</v>
      </c>
      <c r="Q221" s="2122" t="s">
        <v>436</v>
      </c>
      <c r="R221" s="2038">
        <v>13</v>
      </c>
      <c r="S221" s="2039" t="s">
        <v>74</v>
      </c>
      <c r="T221" s="2040">
        <v>43125</v>
      </c>
      <c r="U221" s="2041">
        <v>20</v>
      </c>
      <c r="V221" s="2039" t="s">
        <v>35</v>
      </c>
      <c r="W221" s="2042">
        <v>278</v>
      </c>
      <c r="X221" s="2043"/>
      <c r="Y221" s="2044">
        <v>43157</v>
      </c>
      <c r="Z221" s="2040">
        <v>43147</v>
      </c>
      <c r="AA221" s="2039">
        <v>2778</v>
      </c>
      <c r="AB221" s="2041">
        <v>20000</v>
      </c>
      <c r="AC221" s="2041">
        <f t="shared" ref="AC221:AC226" si="111">(AB221-U221*1000)</f>
        <v>0</v>
      </c>
      <c r="AD221" s="2045">
        <f t="shared" ref="AD221:AD226" si="112">(AB221*W221/1000)</f>
        <v>5560</v>
      </c>
      <c r="AE221" s="2042">
        <f t="shared" ref="AE221:AE232" si="113">(AD221*0.05)</f>
        <v>278</v>
      </c>
      <c r="AF221" s="2046" t="s">
        <v>8</v>
      </c>
      <c r="AG221" s="3219"/>
      <c r="AH221" s="2024"/>
      <c r="AI221" s="2837"/>
      <c r="AJ221" s="2037" t="s">
        <v>495</v>
      </c>
      <c r="AK221" s="2038">
        <v>27</v>
      </c>
      <c r="AL221" s="2039">
        <v>20777</v>
      </c>
      <c r="AM221" s="2040">
        <v>43217</v>
      </c>
      <c r="AN221" s="2041">
        <v>45</v>
      </c>
      <c r="AO221" s="2039" t="s">
        <v>35</v>
      </c>
      <c r="AP221" s="2042">
        <v>424</v>
      </c>
      <c r="AQ221" s="2039">
        <v>1010506</v>
      </c>
      <c r="AR221" s="2044">
        <v>43227</v>
      </c>
      <c r="AS221" s="2040">
        <v>43227</v>
      </c>
      <c r="AT221" s="2039">
        <v>10184</v>
      </c>
      <c r="AU221" s="2041">
        <v>45000</v>
      </c>
      <c r="AV221" s="2041">
        <f t="shared" si="102"/>
        <v>0</v>
      </c>
      <c r="AW221" s="2045">
        <f t="shared" si="103"/>
        <v>19080</v>
      </c>
      <c r="AX221" s="2042">
        <f t="shared" si="104"/>
        <v>954</v>
      </c>
      <c r="AY221" s="2150"/>
      <c r="BA221" s="3615"/>
      <c r="BB221" s="2365"/>
      <c r="BC221" s="2365"/>
      <c r="BD221" s="3616" t="s">
        <v>14</v>
      </c>
      <c r="BE221" s="3616" t="s">
        <v>12</v>
      </c>
      <c r="BF221" s="3616"/>
      <c r="BG221" s="2365"/>
      <c r="BH221" s="3616" t="s">
        <v>15</v>
      </c>
      <c r="BI221" s="3616" t="s">
        <v>16</v>
      </c>
      <c r="BJ221" s="3616" t="s">
        <v>12</v>
      </c>
      <c r="BK221" s="3616" t="s">
        <v>12</v>
      </c>
      <c r="BL221" s="2365"/>
      <c r="BM221" s="2365"/>
      <c r="BN221" s="2365"/>
      <c r="BO221" s="2365"/>
      <c r="BP221" s="3616" t="s">
        <v>17</v>
      </c>
      <c r="BQ221" s="3617"/>
      <c r="BR221" s="2246"/>
      <c r="BS221" s="2385"/>
      <c r="BT221" s="3990"/>
      <c r="BU221" s="3046"/>
      <c r="BV221" s="2719"/>
      <c r="BW221" s="2719"/>
      <c r="BX221" s="2719"/>
      <c r="BY221" s="2719"/>
      <c r="BZ221" s="2719"/>
      <c r="CA221" s="3046">
        <v>60.9</v>
      </c>
      <c r="CB221" s="2313"/>
      <c r="CC221" s="2313"/>
      <c r="CD221" s="2313"/>
      <c r="CE221" s="2313"/>
      <c r="CF221" s="2313"/>
      <c r="CG221" s="2281">
        <f t="shared" si="110"/>
        <v>0</v>
      </c>
      <c r="CH221" s="2313"/>
      <c r="CI221" s="2282"/>
      <c r="CK221" s="2559"/>
      <c r="CL221" s="2560"/>
      <c r="CM221" s="2560"/>
      <c r="CN221" s="2560"/>
      <c r="CO221" s="2560"/>
      <c r="CP221" s="2560"/>
      <c r="CQ221" s="2560"/>
      <c r="CR221" s="2560"/>
      <c r="CS221" s="2560"/>
      <c r="CT221" s="2560"/>
      <c r="CU221" s="2560"/>
      <c r="CV221" s="2560"/>
      <c r="CW221" s="2560"/>
      <c r="CX221" s="2560"/>
      <c r="CY221" s="2560"/>
      <c r="CZ221" s="2560"/>
      <c r="DA221" s="2747">
        <f>SUM(DA214:DA220)</f>
        <v>1375.5959999999998</v>
      </c>
      <c r="DB221" s="2562"/>
      <c r="DN221" s="86"/>
      <c r="DO221" s="86"/>
      <c r="DP221" s="86"/>
      <c r="DQ221" s="86"/>
      <c r="DR221" s="86"/>
      <c r="DS221" s="86"/>
      <c r="DT221" s="86"/>
      <c r="DU221" s="86"/>
    </row>
    <row r="222" spans="15:125">
      <c r="O222" s="2024"/>
      <c r="P222" s="2123" t="s">
        <v>471</v>
      </c>
      <c r="Q222" s="2039" t="s">
        <v>643</v>
      </c>
      <c r="R222" s="2038">
        <v>14</v>
      </c>
      <c r="S222" s="2039" t="s">
        <v>701</v>
      </c>
      <c r="T222" s="2040">
        <v>43125</v>
      </c>
      <c r="U222" s="2041">
        <v>2</v>
      </c>
      <c r="V222" s="2039" t="s">
        <v>35</v>
      </c>
      <c r="W222" s="2042">
        <v>350</v>
      </c>
      <c r="X222" s="2043"/>
      <c r="Y222" s="2044">
        <v>43157</v>
      </c>
      <c r="Z222" s="2040">
        <v>43147</v>
      </c>
      <c r="AA222" s="2039">
        <v>2778</v>
      </c>
      <c r="AB222" s="2041">
        <v>2000</v>
      </c>
      <c r="AC222" s="2041">
        <f t="shared" si="111"/>
        <v>0</v>
      </c>
      <c r="AD222" s="2045">
        <f t="shared" si="112"/>
        <v>700</v>
      </c>
      <c r="AE222" s="2042">
        <f t="shared" si="113"/>
        <v>35</v>
      </c>
      <c r="AF222" s="2059" t="s">
        <v>8</v>
      </c>
      <c r="AG222" s="2029"/>
      <c r="AH222" s="2024"/>
      <c r="AI222" s="2837"/>
      <c r="AJ222" s="2037" t="s">
        <v>436</v>
      </c>
      <c r="AK222" s="2076">
        <v>28</v>
      </c>
      <c r="AL222" s="2039">
        <v>20776</v>
      </c>
      <c r="AM222" s="2040">
        <v>43217</v>
      </c>
      <c r="AN222" s="2055">
        <v>90</v>
      </c>
      <c r="AO222" s="2052" t="s">
        <v>35</v>
      </c>
      <c r="AP222" s="2058">
        <v>275</v>
      </c>
      <c r="AQ222" s="2052">
        <v>1010505</v>
      </c>
      <c r="AR222" s="2078">
        <v>43227</v>
      </c>
      <c r="AS222" s="2057">
        <v>43227</v>
      </c>
      <c r="AT222" s="2052" t="s">
        <v>837</v>
      </c>
      <c r="AU222" s="2055">
        <v>90000</v>
      </c>
      <c r="AV222" s="2055">
        <f t="shared" si="102"/>
        <v>0</v>
      </c>
      <c r="AW222" s="2056">
        <f t="shared" si="103"/>
        <v>24750</v>
      </c>
      <c r="AX222" s="2058">
        <f t="shared" si="104"/>
        <v>1237.5</v>
      </c>
      <c r="AY222" s="2150"/>
      <c r="BA222" s="3618" t="s">
        <v>3</v>
      </c>
      <c r="BB222" s="2256" t="s">
        <v>4</v>
      </c>
      <c r="BC222" s="2257" t="s">
        <v>18</v>
      </c>
      <c r="BD222" s="2257" t="s">
        <v>19</v>
      </c>
      <c r="BE222" s="2257" t="s">
        <v>19</v>
      </c>
      <c r="BF222" s="2257" t="s">
        <v>20</v>
      </c>
      <c r="BG222" s="2257" t="s">
        <v>21</v>
      </c>
      <c r="BH222" s="2257" t="s">
        <v>22</v>
      </c>
      <c r="BI222" s="2257" t="s">
        <v>19</v>
      </c>
      <c r="BJ222" s="2257" t="s">
        <v>23</v>
      </c>
      <c r="BK222" s="2257" t="s">
        <v>23</v>
      </c>
      <c r="BL222" s="2257" t="s">
        <v>24</v>
      </c>
      <c r="BM222" s="2257" t="s">
        <v>20</v>
      </c>
      <c r="BN222" s="2257" t="s">
        <v>25</v>
      </c>
      <c r="BO222" s="2257" t="s">
        <v>0</v>
      </c>
      <c r="BP222" s="2257" t="s">
        <v>11</v>
      </c>
      <c r="BQ222" s="3619" t="s">
        <v>26</v>
      </c>
      <c r="BR222" s="2246"/>
      <c r="BS222" s="2385"/>
      <c r="BT222" s="3990"/>
      <c r="BU222" s="3046"/>
      <c r="BV222" s="2719"/>
      <c r="BW222" s="2719"/>
      <c r="BX222" s="2719"/>
      <c r="BY222" s="2719"/>
      <c r="BZ222" s="2719"/>
      <c r="CA222" s="2719"/>
      <c r="CB222" s="2313"/>
      <c r="CC222" s="2313"/>
      <c r="CD222" s="2313"/>
      <c r="CE222" s="2313"/>
      <c r="CF222" s="2313"/>
      <c r="CG222" s="2281">
        <f t="shared" si="110"/>
        <v>0</v>
      </c>
      <c r="CH222" s="2313"/>
      <c r="CI222" s="2282"/>
      <c r="DN222" s="86"/>
      <c r="DO222" s="86"/>
      <c r="DP222" s="86"/>
      <c r="DQ222" s="86"/>
      <c r="DR222" s="86"/>
      <c r="DS222" s="86"/>
      <c r="DT222" s="86"/>
      <c r="DU222" s="86"/>
    </row>
    <row r="223" spans="15:125" ht="18.600000000000001" thickBot="1">
      <c r="O223" s="2024"/>
      <c r="P223" s="2123" t="s">
        <v>659</v>
      </c>
      <c r="Q223" s="2039" t="s">
        <v>690</v>
      </c>
      <c r="R223" s="2076">
        <v>5</v>
      </c>
      <c r="S223" s="2052" t="s">
        <v>101</v>
      </c>
      <c r="T223" s="2057">
        <v>43124</v>
      </c>
      <c r="U223" s="2055">
        <v>97</v>
      </c>
      <c r="V223" s="2052" t="s">
        <v>35</v>
      </c>
      <c r="W223" s="2058">
        <v>306</v>
      </c>
      <c r="X223" s="2146"/>
      <c r="Y223" s="2078">
        <v>43129</v>
      </c>
      <c r="Z223" s="2057">
        <v>43143</v>
      </c>
      <c r="AA223" s="2052">
        <v>9945</v>
      </c>
      <c r="AB223" s="2055">
        <v>97000</v>
      </c>
      <c r="AC223" s="2055">
        <f t="shared" si="111"/>
        <v>0</v>
      </c>
      <c r="AD223" s="2056">
        <f t="shared" si="112"/>
        <v>29682</v>
      </c>
      <c r="AE223" s="2058">
        <f t="shared" si="113"/>
        <v>1484.1000000000001</v>
      </c>
      <c r="AF223" s="6056" t="s">
        <v>8</v>
      </c>
      <c r="AG223" s="6057"/>
      <c r="AH223" s="2024"/>
      <c r="AI223" s="2837"/>
      <c r="AJ223" s="2037" t="s">
        <v>436</v>
      </c>
      <c r="AK223" s="2076">
        <v>29</v>
      </c>
      <c r="AL223" s="2039">
        <v>21124</v>
      </c>
      <c r="AM223" s="2040">
        <v>43249</v>
      </c>
      <c r="AN223" s="2055">
        <v>90</v>
      </c>
      <c r="AO223" s="2052" t="s">
        <v>35</v>
      </c>
      <c r="AP223" s="2058">
        <v>275</v>
      </c>
      <c r="AQ223" s="2052">
        <v>1010505</v>
      </c>
      <c r="AR223" s="2078">
        <v>43255</v>
      </c>
      <c r="AS223" s="2057">
        <v>43255</v>
      </c>
      <c r="AT223" s="2052">
        <v>10250</v>
      </c>
      <c r="AU223" s="2055">
        <v>90000</v>
      </c>
      <c r="AV223" s="2055">
        <f t="shared" si="102"/>
        <v>0</v>
      </c>
      <c r="AW223" s="2056">
        <f t="shared" si="103"/>
        <v>24750</v>
      </c>
      <c r="AX223" s="2058">
        <f t="shared" si="104"/>
        <v>1237.5</v>
      </c>
      <c r="AY223" s="2150"/>
      <c r="BA223" s="3620"/>
      <c r="BB223" s="2259"/>
      <c r="BC223" s="2259"/>
      <c r="BD223" s="2260" t="s">
        <v>3</v>
      </c>
      <c r="BE223" s="2260" t="s">
        <v>18</v>
      </c>
      <c r="BF223" s="2260"/>
      <c r="BG223" s="2259"/>
      <c r="BH223" s="2260" t="s">
        <v>21</v>
      </c>
      <c r="BI223" s="2260" t="s">
        <v>3</v>
      </c>
      <c r="BJ223" s="2260" t="s">
        <v>27</v>
      </c>
      <c r="BK223" s="2260" t="s">
        <v>28</v>
      </c>
      <c r="BL223" s="2259"/>
      <c r="BM223" s="2259"/>
      <c r="BN223" s="2259"/>
      <c r="BO223" s="2259"/>
      <c r="BP223" s="2260" t="s">
        <v>30</v>
      </c>
      <c r="BQ223" s="3619"/>
      <c r="BR223" s="2246"/>
      <c r="BS223" s="2385"/>
      <c r="BT223" s="3990"/>
      <c r="BU223" s="3046"/>
      <c r="BV223" s="2719"/>
      <c r="BW223" s="2719"/>
      <c r="BX223" s="2719"/>
      <c r="BY223" s="2719"/>
      <c r="BZ223" s="2719"/>
      <c r="CA223" s="2719"/>
      <c r="CB223" s="2313"/>
      <c r="CC223" s="2313"/>
      <c r="CD223" s="2313"/>
      <c r="CE223" s="2313"/>
      <c r="CF223" s="2313"/>
      <c r="CG223" s="2281">
        <f t="shared" si="110"/>
        <v>0</v>
      </c>
      <c r="CH223" s="2313"/>
      <c r="CI223" s="2282"/>
      <c r="CK223" s="2488" t="s">
        <v>802</v>
      </c>
      <c r="CL223" s="2248"/>
      <c r="CM223" s="2248"/>
      <c r="CN223" s="2248"/>
      <c r="CO223" s="2248"/>
      <c r="CP223" s="2248"/>
      <c r="CQ223" s="2248"/>
      <c r="CR223" s="2248"/>
      <c r="CS223" s="2248"/>
      <c r="CT223" s="2248"/>
      <c r="CU223" s="2248"/>
      <c r="CV223" s="2248"/>
      <c r="CW223" s="2248"/>
      <c r="CX223" s="2248"/>
      <c r="CY223" s="2248"/>
      <c r="CZ223" s="2248"/>
      <c r="DA223" s="2248"/>
      <c r="DB223" s="2248"/>
      <c r="DN223" s="86"/>
      <c r="DO223" s="86"/>
      <c r="DP223" s="86"/>
      <c r="DQ223" s="86"/>
      <c r="DR223" s="86"/>
      <c r="DS223" s="86"/>
      <c r="DT223" s="86"/>
      <c r="DU223" s="86"/>
    </row>
    <row r="224" spans="15:125">
      <c r="O224" s="2024"/>
      <c r="P224" s="2123" t="s">
        <v>589</v>
      </c>
      <c r="Q224" s="2071" t="s">
        <v>698</v>
      </c>
      <c r="R224" s="2809">
        <v>19</v>
      </c>
      <c r="S224" s="2071" t="s">
        <v>101</v>
      </c>
      <c r="T224" s="2072">
        <v>43133</v>
      </c>
      <c r="U224" s="2071">
        <v>15</v>
      </c>
      <c r="V224" s="2039" t="s">
        <v>35</v>
      </c>
      <c r="W224" s="2073">
        <v>300</v>
      </c>
      <c r="X224" s="2071" t="s">
        <v>78</v>
      </c>
      <c r="Y224" s="3509">
        <v>43143</v>
      </c>
      <c r="Z224" s="2072">
        <v>43143</v>
      </c>
      <c r="AA224" s="2071">
        <v>9942</v>
      </c>
      <c r="AB224" s="2041">
        <v>15000</v>
      </c>
      <c r="AC224" s="2041">
        <f t="shared" si="111"/>
        <v>0</v>
      </c>
      <c r="AD224" s="2045">
        <f t="shared" si="112"/>
        <v>4500</v>
      </c>
      <c r="AE224" s="2042">
        <f t="shared" si="113"/>
        <v>225</v>
      </c>
      <c r="AF224" s="2059" t="s">
        <v>8</v>
      </c>
      <c r="AG224" s="2029"/>
      <c r="AH224" s="2024"/>
      <c r="AI224" s="2837"/>
      <c r="AJ224" s="2037" t="s">
        <v>495</v>
      </c>
      <c r="AK224" s="2038">
        <v>30</v>
      </c>
      <c r="AL224" s="2039">
        <v>21124</v>
      </c>
      <c r="AM224" s="2040">
        <v>43249</v>
      </c>
      <c r="AN224" s="2041">
        <v>45</v>
      </c>
      <c r="AO224" s="2039" t="s">
        <v>35</v>
      </c>
      <c r="AP224" s="2042">
        <v>424</v>
      </c>
      <c r="AQ224" s="2039">
        <v>1010506</v>
      </c>
      <c r="AR224" s="2044">
        <v>43255</v>
      </c>
      <c r="AS224" s="2040">
        <v>43255</v>
      </c>
      <c r="AT224" s="2039">
        <v>10250</v>
      </c>
      <c r="AU224" s="2041">
        <v>45000</v>
      </c>
      <c r="AV224" s="2041">
        <f t="shared" si="102"/>
        <v>0</v>
      </c>
      <c r="AW224" s="2045">
        <f t="shared" si="103"/>
        <v>19080</v>
      </c>
      <c r="AX224" s="2042">
        <f t="shared" si="104"/>
        <v>954</v>
      </c>
      <c r="AY224" s="2150"/>
      <c r="BA224" s="2467" t="s">
        <v>656</v>
      </c>
      <c r="BB224" s="2266" t="s">
        <v>99</v>
      </c>
      <c r="BC224" s="2439">
        <v>23</v>
      </c>
      <c r="BD224" s="2439" t="s">
        <v>101</v>
      </c>
      <c r="BE224" s="2440">
        <v>43360</v>
      </c>
      <c r="BF224" s="2276">
        <v>800</v>
      </c>
      <c r="BG224" s="2276" t="s">
        <v>96</v>
      </c>
      <c r="BH224" s="2441">
        <v>10.6</v>
      </c>
      <c r="BI224" s="3052"/>
      <c r="BJ224" s="2442">
        <v>43409</v>
      </c>
      <c r="BK224" s="3135">
        <v>43405</v>
      </c>
      <c r="BL224" s="3134">
        <v>53038</v>
      </c>
      <c r="BM224" s="3136">
        <v>800.9</v>
      </c>
      <c r="BN224" s="3045">
        <f>(BM224-BF224)</f>
        <v>0.89999999999997726</v>
      </c>
      <c r="BO224" s="3045">
        <f>(BM224*BH224)</f>
        <v>8489.5399999999991</v>
      </c>
      <c r="BP224" s="3046">
        <f>(BO224*0.05)</f>
        <v>424.47699999999998</v>
      </c>
      <c r="BQ224" s="2273" t="s">
        <v>8</v>
      </c>
      <c r="BR224" s="2246"/>
      <c r="BS224" s="2385"/>
      <c r="BT224" s="3990"/>
      <c r="BU224" s="3046"/>
      <c r="BV224" s="2719"/>
      <c r="BW224" s="2719"/>
      <c r="BX224" s="2719"/>
      <c r="BY224" s="2719"/>
      <c r="BZ224" s="2719"/>
      <c r="CA224" s="2719"/>
      <c r="CB224" s="2313"/>
      <c r="CC224" s="2313"/>
      <c r="CD224" s="2313"/>
      <c r="CE224" s="2313"/>
      <c r="CF224" s="2313"/>
      <c r="CG224" s="2281">
        <f t="shared" si="110"/>
        <v>0</v>
      </c>
      <c r="CH224" s="2313"/>
      <c r="CI224" s="2282"/>
      <c r="CK224" s="2490"/>
      <c r="CL224" s="2491"/>
      <c r="CM224" s="2491"/>
      <c r="CN224" s="2492" t="s">
        <v>14</v>
      </c>
      <c r="CO224" s="2492" t="s">
        <v>12</v>
      </c>
      <c r="CP224" s="2492"/>
      <c r="CQ224" s="2491"/>
      <c r="CR224" s="2492" t="s">
        <v>15</v>
      </c>
      <c r="CS224" s="2492" t="s">
        <v>16</v>
      </c>
      <c r="CT224" s="2492" t="s">
        <v>12</v>
      </c>
      <c r="CU224" s="2492" t="s">
        <v>12</v>
      </c>
      <c r="CV224" s="2491"/>
      <c r="CW224" s="2491"/>
      <c r="CX224" s="2491"/>
      <c r="CY224" s="2491"/>
      <c r="CZ224" s="2492" t="s">
        <v>12</v>
      </c>
      <c r="DA224" s="2492" t="s">
        <v>17</v>
      </c>
      <c r="DB224" s="2493"/>
      <c r="DN224" s="86"/>
      <c r="DO224" s="86"/>
      <c r="DP224" s="86"/>
      <c r="DQ224" s="86"/>
      <c r="DR224" s="86"/>
      <c r="DS224" s="86"/>
      <c r="DT224" s="86"/>
      <c r="DU224" s="86"/>
    </row>
    <row r="225" spans="15:125">
      <c r="O225" s="2024"/>
      <c r="P225" s="2123" t="s">
        <v>629</v>
      </c>
      <c r="Q225" s="2052" t="s">
        <v>436</v>
      </c>
      <c r="R225" s="2076">
        <v>21</v>
      </c>
      <c r="S225" s="2052">
        <v>16922</v>
      </c>
      <c r="T225" s="2057">
        <v>43133</v>
      </c>
      <c r="U225" s="2055">
        <v>120</v>
      </c>
      <c r="V225" s="2052" t="s">
        <v>35</v>
      </c>
      <c r="W225" s="2058">
        <v>275</v>
      </c>
      <c r="X225" s="2077">
        <v>101795</v>
      </c>
      <c r="Y225" s="2078">
        <v>43157</v>
      </c>
      <c r="Z225" s="2057">
        <v>43143</v>
      </c>
      <c r="AA225" s="2052">
        <v>9943</v>
      </c>
      <c r="AB225" s="2055">
        <v>120000</v>
      </c>
      <c r="AC225" s="2055">
        <f t="shared" si="111"/>
        <v>0</v>
      </c>
      <c r="AD225" s="2056">
        <f t="shared" si="112"/>
        <v>33000</v>
      </c>
      <c r="AE225" s="2058">
        <f t="shared" si="113"/>
        <v>1650</v>
      </c>
      <c r="AF225" s="2059" t="s">
        <v>8</v>
      </c>
      <c r="AG225" s="2029"/>
      <c r="AH225" s="2024"/>
      <c r="AI225" s="2837"/>
      <c r="AJ225" s="2037" t="s">
        <v>495</v>
      </c>
      <c r="AK225" s="2038">
        <v>31</v>
      </c>
      <c r="AL225" s="2039">
        <v>21444</v>
      </c>
      <c r="AM225" s="2040">
        <v>43279</v>
      </c>
      <c r="AN225" s="2041">
        <v>30</v>
      </c>
      <c r="AO225" s="2039" t="s">
        <v>35</v>
      </c>
      <c r="AP225" s="2042">
        <v>424</v>
      </c>
      <c r="AQ225" s="2039">
        <v>1010506</v>
      </c>
      <c r="AR225" s="2044">
        <v>43287</v>
      </c>
      <c r="AS225" s="2040">
        <v>43291</v>
      </c>
      <c r="AT225" s="2039">
        <v>10337</v>
      </c>
      <c r="AU225" s="2041">
        <v>30000</v>
      </c>
      <c r="AV225" s="2041">
        <f t="shared" si="102"/>
        <v>0</v>
      </c>
      <c r="AW225" s="2045">
        <f t="shared" si="103"/>
        <v>12720</v>
      </c>
      <c r="AX225" s="2042">
        <f t="shared" si="104"/>
        <v>636</v>
      </c>
      <c r="AY225" s="2150"/>
      <c r="BA225" s="2274" t="s">
        <v>656</v>
      </c>
      <c r="BB225" s="3032" t="s">
        <v>99</v>
      </c>
      <c r="BC225" s="2439">
        <v>24</v>
      </c>
      <c r="BD225" s="2439" t="s">
        <v>101</v>
      </c>
      <c r="BE225" s="2440">
        <v>43360</v>
      </c>
      <c r="BF225" s="2276">
        <v>800</v>
      </c>
      <c r="BG225" s="2276" t="s">
        <v>96</v>
      </c>
      <c r="BH225" s="2441">
        <v>10.6</v>
      </c>
      <c r="BI225" s="3052"/>
      <c r="BJ225" s="2442">
        <v>43423</v>
      </c>
      <c r="BK225" s="2440">
        <v>43416</v>
      </c>
      <c r="BL225" s="2439">
        <v>53122</v>
      </c>
      <c r="BM225" s="2278">
        <v>804.3</v>
      </c>
      <c r="BN225" s="2280">
        <f>(BM225-BF224)</f>
        <v>4.2999999999999545</v>
      </c>
      <c r="BO225" s="2281">
        <f>(BM225*BH225)</f>
        <v>8525.58</v>
      </c>
      <c r="BP225" s="2280">
        <f>(BO225*0.05)</f>
        <v>426.279</v>
      </c>
      <c r="BQ225" s="2689" t="s">
        <v>8</v>
      </c>
      <c r="BR225" s="2246"/>
      <c r="BS225" s="2385"/>
      <c r="BT225" s="3990"/>
      <c r="BU225" s="3046"/>
      <c r="BV225" s="2719"/>
      <c r="BW225" s="2719"/>
      <c r="BX225" s="2719"/>
      <c r="BY225" s="2719"/>
      <c r="BZ225" s="2719"/>
      <c r="CA225" s="2719"/>
      <c r="CB225" s="2313"/>
      <c r="CC225" s="2313"/>
      <c r="CD225" s="2313"/>
      <c r="CE225" s="2313"/>
      <c r="CF225" s="2313"/>
      <c r="CG225" s="2281">
        <f t="shared" si="110"/>
        <v>0</v>
      </c>
      <c r="CH225" s="2313"/>
      <c r="CI225" s="2282"/>
      <c r="CK225" s="2499" t="s">
        <v>3</v>
      </c>
      <c r="CL225" s="2500" t="s">
        <v>4</v>
      </c>
      <c r="CM225" s="2501" t="s">
        <v>18</v>
      </c>
      <c r="CN225" s="2501" t="s">
        <v>19</v>
      </c>
      <c r="CO225" s="2501" t="s">
        <v>19</v>
      </c>
      <c r="CP225" s="2501" t="s">
        <v>20</v>
      </c>
      <c r="CQ225" s="2501" t="s">
        <v>21</v>
      </c>
      <c r="CR225" s="2501" t="s">
        <v>22</v>
      </c>
      <c r="CS225" s="2501" t="s">
        <v>19</v>
      </c>
      <c r="CT225" s="2501" t="s">
        <v>23</v>
      </c>
      <c r="CU225" s="2501" t="s">
        <v>23</v>
      </c>
      <c r="CV225" s="2501" t="s">
        <v>24</v>
      </c>
      <c r="CW225" s="2501" t="s">
        <v>20</v>
      </c>
      <c r="CX225" s="2501" t="s">
        <v>25</v>
      </c>
      <c r="CY225" s="2501" t="s">
        <v>0</v>
      </c>
      <c r="CZ225" s="2501" t="s">
        <v>11</v>
      </c>
      <c r="DA225" s="2501" t="s">
        <v>11</v>
      </c>
      <c r="DB225" s="2501" t="s">
        <v>26</v>
      </c>
      <c r="DN225" s="86"/>
      <c r="DO225" s="86"/>
      <c r="DP225" s="86"/>
      <c r="DQ225" s="86"/>
      <c r="DR225" s="86"/>
      <c r="DS225" s="86"/>
      <c r="DT225" s="86"/>
      <c r="DU225" s="86"/>
    </row>
    <row r="226" spans="15:125" ht="15" thickBot="1">
      <c r="O226" s="2024"/>
      <c r="P226" s="2143" t="s">
        <v>589</v>
      </c>
      <c r="Q226" s="2071" t="s">
        <v>698</v>
      </c>
      <c r="R226" s="2809">
        <v>18</v>
      </c>
      <c r="S226" s="2071" t="s">
        <v>101</v>
      </c>
      <c r="T226" s="2072">
        <v>43123</v>
      </c>
      <c r="U226" s="2071">
        <v>20</v>
      </c>
      <c r="V226" s="2039" t="s">
        <v>35</v>
      </c>
      <c r="W226" s="2073">
        <v>300</v>
      </c>
      <c r="X226" s="2071" t="s">
        <v>78</v>
      </c>
      <c r="Y226" s="3509">
        <v>43131</v>
      </c>
      <c r="Z226" s="2072">
        <v>43136</v>
      </c>
      <c r="AA226" s="2071">
        <v>9919</v>
      </c>
      <c r="AB226" s="2041">
        <v>20000</v>
      </c>
      <c r="AC226" s="2041">
        <f t="shared" si="111"/>
        <v>0</v>
      </c>
      <c r="AD226" s="2045">
        <f t="shared" si="112"/>
        <v>6000</v>
      </c>
      <c r="AE226" s="2042">
        <f t="shared" si="113"/>
        <v>300</v>
      </c>
      <c r="AF226" s="2059" t="s">
        <v>8</v>
      </c>
      <c r="AG226" s="2029"/>
      <c r="AH226" s="2024"/>
      <c r="AI226" s="2837"/>
      <c r="AJ226" s="2037" t="s">
        <v>436</v>
      </c>
      <c r="AK226" s="2076">
        <v>32</v>
      </c>
      <c r="AL226" s="2039">
        <v>21444</v>
      </c>
      <c r="AM226" s="2040">
        <v>43279</v>
      </c>
      <c r="AN226" s="2055">
        <v>40</v>
      </c>
      <c r="AO226" s="2052" t="s">
        <v>35</v>
      </c>
      <c r="AP226" s="2058">
        <v>275</v>
      </c>
      <c r="AQ226" s="2052">
        <v>1010505</v>
      </c>
      <c r="AR226" s="2078">
        <v>43287</v>
      </c>
      <c r="AS226" s="2057">
        <v>43291</v>
      </c>
      <c r="AT226" s="2052">
        <v>10337</v>
      </c>
      <c r="AU226" s="2055">
        <v>40000</v>
      </c>
      <c r="AV226" s="2041">
        <f t="shared" si="102"/>
        <v>0</v>
      </c>
      <c r="AW226" s="2056">
        <f t="shared" si="103"/>
        <v>11000</v>
      </c>
      <c r="AX226" s="2058">
        <f t="shared" si="104"/>
        <v>550</v>
      </c>
      <c r="AY226" s="2150"/>
      <c r="BA226" s="3112" t="s">
        <v>726</v>
      </c>
      <c r="BB226" s="3111" t="s">
        <v>727</v>
      </c>
      <c r="BC226" s="3102">
        <v>5</v>
      </c>
      <c r="BD226" s="3103">
        <v>81043</v>
      </c>
      <c r="BE226" s="3104">
        <v>43413</v>
      </c>
      <c r="BF226" s="3517">
        <v>500</v>
      </c>
      <c r="BG226" s="3103" t="s">
        <v>96</v>
      </c>
      <c r="BH226" s="3106">
        <v>10.8</v>
      </c>
      <c r="BI226" s="3107"/>
      <c r="BJ226" s="3108">
        <v>43420</v>
      </c>
      <c r="BK226" s="3104">
        <v>43417</v>
      </c>
      <c r="BL226" s="3109">
        <v>53148</v>
      </c>
      <c r="BM226" s="3106">
        <v>516.22</v>
      </c>
      <c r="BN226" s="3106">
        <f>(BM226-BF226)</f>
        <v>16.220000000000027</v>
      </c>
      <c r="BO226" s="3110">
        <f>(BM226*BH226)</f>
        <v>5575.1760000000004</v>
      </c>
      <c r="BP226" s="3106">
        <f>(BO226*0.05)</f>
        <v>278.75880000000001</v>
      </c>
      <c r="BQ226" s="2689" t="s">
        <v>8</v>
      </c>
      <c r="BR226" s="2246"/>
      <c r="BS226" s="2386"/>
      <c r="BT226" s="4028"/>
      <c r="BU226" s="3047"/>
      <c r="BV226" s="2721"/>
      <c r="BW226" s="2721"/>
      <c r="BX226" s="2721"/>
      <c r="BY226" s="2721"/>
      <c r="BZ226" s="2721"/>
      <c r="CA226" s="2721"/>
      <c r="CB226" s="2315"/>
      <c r="CC226" s="2315"/>
      <c r="CD226" s="2315"/>
      <c r="CE226" s="2315"/>
      <c r="CF226" s="2315"/>
      <c r="CG226" s="2425">
        <f t="shared" si="110"/>
        <v>0</v>
      </c>
      <c r="CH226" s="2315"/>
      <c r="CI226" s="2318"/>
      <c r="CK226" s="2619"/>
      <c r="CL226" s="2506"/>
      <c r="CM226" s="2506"/>
      <c r="CN226" s="2507" t="s">
        <v>3</v>
      </c>
      <c r="CO226" s="2507" t="s">
        <v>18</v>
      </c>
      <c r="CP226" s="2507"/>
      <c r="CQ226" s="2506"/>
      <c r="CR226" s="2507" t="s">
        <v>21</v>
      </c>
      <c r="CS226" s="2507" t="s">
        <v>3</v>
      </c>
      <c r="CT226" s="2507" t="s">
        <v>27</v>
      </c>
      <c r="CU226" s="2507" t="s">
        <v>28</v>
      </c>
      <c r="CV226" s="2506"/>
      <c r="CW226" s="2506"/>
      <c r="CX226" s="2506"/>
      <c r="CY226" s="2506"/>
      <c r="CZ226" s="2507" t="s">
        <v>33</v>
      </c>
      <c r="DA226" s="2507" t="s">
        <v>30</v>
      </c>
      <c r="DB226" s="2500"/>
      <c r="DN226" s="86"/>
      <c r="DO226" s="86"/>
      <c r="DP226" s="86"/>
      <c r="DQ226" s="86"/>
      <c r="DR226" s="86"/>
      <c r="DS226" s="86"/>
      <c r="DT226" s="86"/>
      <c r="DU226" s="86"/>
    </row>
    <row r="227" spans="15:125">
      <c r="O227" s="2024"/>
      <c r="P227" s="2123" t="s">
        <v>629</v>
      </c>
      <c r="Q227" s="2039" t="s">
        <v>699</v>
      </c>
      <c r="R227" s="2038">
        <v>22</v>
      </c>
      <c r="S227" s="2039">
        <v>17302</v>
      </c>
      <c r="T227" s="2040">
        <v>43140</v>
      </c>
      <c r="U227" s="2041">
        <v>6</v>
      </c>
      <c r="V227" s="2039" t="s">
        <v>35</v>
      </c>
      <c r="W227" s="2042">
        <v>183</v>
      </c>
      <c r="X227" s="2039">
        <v>179680</v>
      </c>
      <c r="Y227" s="2044">
        <v>43144</v>
      </c>
      <c r="Z227" s="2040">
        <v>43143</v>
      </c>
      <c r="AA227" s="2039">
        <v>9943</v>
      </c>
      <c r="AB227" s="2041">
        <v>6000</v>
      </c>
      <c r="AC227" s="2041">
        <f t="shared" ref="AC227:AC232" si="114">(AB227-U227*1000)</f>
        <v>0</v>
      </c>
      <c r="AD227" s="2045">
        <f t="shared" ref="AD227:AD232" si="115">(AB227*W227/1000)</f>
        <v>1098</v>
      </c>
      <c r="AE227" s="2042">
        <f t="shared" si="113"/>
        <v>54.900000000000006</v>
      </c>
      <c r="AF227" s="2059" t="s">
        <v>8</v>
      </c>
      <c r="AG227" s="2029"/>
      <c r="AH227" s="2024"/>
      <c r="AI227" s="2837"/>
      <c r="AJ227" s="2037" t="s">
        <v>436</v>
      </c>
      <c r="AK227" s="2076">
        <v>33</v>
      </c>
      <c r="AL227" s="2039">
        <v>21599</v>
      </c>
      <c r="AM227" s="2040">
        <v>43298</v>
      </c>
      <c r="AN227" s="2055">
        <v>90</v>
      </c>
      <c r="AO227" s="2052" t="s">
        <v>35</v>
      </c>
      <c r="AP227" s="2058">
        <v>275</v>
      </c>
      <c r="AQ227" s="2052">
        <v>1010505</v>
      </c>
      <c r="AR227" s="2078">
        <v>43311</v>
      </c>
      <c r="AS227" s="2057">
        <v>43308</v>
      </c>
      <c r="AT227" s="2052">
        <v>10393</v>
      </c>
      <c r="AU227" s="2055">
        <v>90000</v>
      </c>
      <c r="AV227" s="2041">
        <f t="shared" si="102"/>
        <v>0</v>
      </c>
      <c r="AW227" s="2056">
        <f t="shared" si="103"/>
        <v>24750</v>
      </c>
      <c r="AX227" s="2058">
        <f t="shared" si="104"/>
        <v>1237.5</v>
      </c>
      <c r="AY227" s="2150"/>
      <c r="BA227" s="2467" t="s">
        <v>656</v>
      </c>
      <c r="BB227" s="2275" t="s">
        <v>99</v>
      </c>
      <c r="BC227" s="2439">
        <v>25</v>
      </c>
      <c r="BD227" s="2439" t="s">
        <v>101</v>
      </c>
      <c r="BE227" s="2440">
        <v>43360</v>
      </c>
      <c r="BF227" s="2276">
        <v>800</v>
      </c>
      <c r="BG227" s="2276" t="s">
        <v>96</v>
      </c>
      <c r="BH227" s="2441">
        <v>10.6</v>
      </c>
      <c r="BI227" s="3052"/>
      <c r="BJ227" s="2442">
        <v>43437</v>
      </c>
      <c r="BK227" s="2440">
        <v>43423</v>
      </c>
      <c r="BL227" s="2439">
        <v>53188</v>
      </c>
      <c r="BM227" s="2278">
        <v>799.71</v>
      </c>
      <c r="BN227" s="2280">
        <f>(BM227-BF226)</f>
        <v>299.71000000000004</v>
      </c>
      <c r="BO227" s="2281">
        <f>(BM227*BH227)</f>
        <v>8476.9259999999995</v>
      </c>
      <c r="BP227" s="2280">
        <f>(BO227*0.05)</f>
        <v>423.84629999999999</v>
      </c>
      <c r="BQ227" s="2689" t="s">
        <v>8</v>
      </c>
      <c r="BR227" s="2246"/>
      <c r="BS227" s="2246"/>
      <c r="BT227" s="3082"/>
      <c r="BU227" s="4958"/>
      <c r="BV227" s="3082"/>
      <c r="BW227" s="3082"/>
      <c r="BX227" s="3082"/>
      <c r="BY227" s="3082"/>
      <c r="BZ227" s="3082"/>
      <c r="CA227" s="3082"/>
      <c r="CB227" s="2246"/>
      <c r="CC227" s="2246"/>
      <c r="CD227" s="2246"/>
      <c r="CE227" s="2246"/>
      <c r="CF227" s="2246"/>
      <c r="CG227" s="4959"/>
      <c r="CH227" s="2246"/>
      <c r="CI227" s="2246"/>
      <c r="CK227" s="2610"/>
      <c r="CL227" s="3217"/>
      <c r="CM227" s="2528"/>
      <c r="CN227" s="2528"/>
      <c r="CO227" s="2535"/>
      <c r="CP227" s="2528"/>
      <c r="CQ227" s="2528"/>
      <c r="CR227" s="3087"/>
      <c r="CS227" s="3216"/>
      <c r="CT227" s="2549"/>
      <c r="CU227" s="2530"/>
      <c r="CV227" s="2528"/>
      <c r="CW227" s="2531"/>
      <c r="CX227" s="2531"/>
      <c r="CY227" s="2555"/>
      <c r="CZ227" s="2582"/>
      <c r="DA227" s="2554"/>
      <c r="DB227" s="2516"/>
      <c r="DN227" s="86"/>
      <c r="DO227" s="86"/>
      <c r="DP227" s="86"/>
      <c r="DQ227" s="86"/>
      <c r="DR227" s="86"/>
      <c r="DS227" s="86"/>
      <c r="DT227" s="86"/>
      <c r="DU227" s="86"/>
    </row>
    <row r="228" spans="15:125" ht="18.75" customHeight="1" thickBot="1">
      <c r="O228" s="2024"/>
      <c r="P228" s="2123" t="s">
        <v>629</v>
      </c>
      <c r="Q228" s="2039" t="s">
        <v>699</v>
      </c>
      <c r="R228" s="2038">
        <v>23</v>
      </c>
      <c r="S228" s="2039" t="s">
        <v>101</v>
      </c>
      <c r="T228" s="2040">
        <v>43140</v>
      </c>
      <c r="U228" s="2041">
        <v>3</v>
      </c>
      <c r="V228" s="2039" t="s">
        <v>35</v>
      </c>
      <c r="W228" s="2042">
        <v>183</v>
      </c>
      <c r="X228" s="2039">
        <v>179680</v>
      </c>
      <c r="Y228" s="2044">
        <v>43157</v>
      </c>
      <c r="Z228" s="2040">
        <v>43157</v>
      </c>
      <c r="AA228" s="2039">
        <v>9973</v>
      </c>
      <c r="AB228" s="2041">
        <v>3000</v>
      </c>
      <c r="AC228" s="2041">
        <f t="shared" si="114"/>
        <v>0</v>
      </c>
      <c r="AD228" s="2045">
        <f t="shared" si="115"/>
        <v>549</v>
      </c>
      <c r="AE228" s="2042">
        <f t="shared" si="113"/>
        <v>27.450000000000003</v>
      </c>
      <c r="AF228" s="2059" t="s">
        <v>8</v>
      </c>
      <c r="AG228" s="2029"/>
      <c r="AH228" s="2024"/>
      <c r="AI228" s="2837"/>
      <c r="AJ228" s="2037" t="s">
        <v>495</v>
      </c>
      <c r="AK228" s="2038">
        <v>34</v>
      </c>
      <c r="AL228" s="2039">
        <v>21599</v>
      </c>
      <c r="AM228" s="2040">
        <v>43298</v>
      </c>
      <c r="AN228" s="2041">
        <v>45</v>
      </c>
      <c r="AO228" s="2039" t="s">
        <v>35</v>
      </c>
      <c r="AP228" s="2042">
        <v>424</v>
      </c>
      <c r="AQ228" s="2039">
        <v>1010506</v>
      </c>
      <c r="AR228" s="2044">
        <v>43308</v>
      </c>
      <c r="AS228" s="2057">
        <v>43308</v>
      </c>
      <c r="AT228" s="2039">
        <v>10393</v>
      </c>
      <c r="AU228" s="2041">
        <v>45000</v>
      </c>
      <c r="AV228" s="2041">
        <f t="shared" si="102"/>
        <v>0</v>
      </c>
      <c r="AW228" s="2045">
        <f t="shared" si="103"/>
        <v>19080</v>
      </c>
      <c r="AX228" s="2042">
        <f t="shared" si="104"/>
        <v>954</v>
      </c>
      <c r="AY228" s="2150"/>
      <c r="BA228" s="2467" t="s">
        <v>656</v>
      </c>
      <c r="BB228" s="2275" t="s">
        <v>99</v>
      </c>
      <c r="BC228" s="2439">
        <v>26</v>
      </c>
      <c r="BD228" s="2439" t="s">
        <v>101</v>
      </c>
      <c r="BE228" s="2440">
        <v>43360</v>
      </c>
      <c r="BF228" s="2276">
        <v>800</v>
      </c>
      <c r="BG228" s="2276" t="s">
        <v>96</v>
      </c>
      <c r="BH228" s="2441">
        <v>10.6</v>
      </c>
      <c r="BI228" s="3052"/>
      <c r="BJ228" s="2442">
        <v>43451</v>
      </c>
      <c r="BK228" s="2440">
        <v>43434</v>
      </c>
      <c r="BL228" s="2439">
        <v>53342</v>
      </c>
      <c r="BM228" s="2278">
        <v>809.49</v>
      </c>
      <c r="BN228" s="2280">
        <f>(BM228-BF227)</f>
        <v>9.4900000000000091</v>
      </c>
      <c r="BO228" s="2281">
        <f>(BM228*BH228)</f>
        <v>8580.5939999999991</v>
      </c>
      <c r="BP228" s="2280">
        <f>(BO228*0.05)</f>
        <v>429.02969999999999</v>
      </c>
      <c r="BQ228" s="3055" t="s">
        <v>8</v>
      </c>
      <c r="BR228" s="2246"/>
      <c r="BS228" s="2246"/>
      <c r="BT228" s="2387" t="s">
        <v>1327</v>
      </c>
      <c r="BU228" s="2246" t="s">
        <v>1349</v>
      </c>
      <c r="BV228" s="2246"/>
      <c r="BW228" s="2246"/>
      <c r="BX228" s="2361"/>
      <c r="BY228" s="2246"/>
      <c r="BZ228" s="2246"/>
      <c r="CA228" s="2246"/>
      <c r="CB228" s="2246"/>
      <c r="CC228" s="2432"/>
      <c r="CD228" s="2246"/>
      <c r="CE228" s="2246"/>
      <c r="CF228" s="2432" t="s">
        <v>519</v>
      </c>
      <c r="CG228" s="2246"/>
      <c r="CH228" s="2246"/>
      <c r="CI228" s="2246"/>
      <c r="CK228" s="2526"/>
      <c r="CL228" s="2529"/>
      <c r="CM228" s="2528"/>
      <c r="CN228" s="2528"/>
      <c r="CO228" s="2535"/>
      <c r="CP228" s="2528"/>
      <c r="CQ228" s="2528"/>
      <c r="CR228" s="3087"/>
      <c r="CS228" s="2528"/>
      <c r="CT228" s="2533"/>
      <c r="CU228" s="2535"/>
      <c r="CV228" s="2528"/>
      <c r="CW228" s="3087"/>
      <c r="CX228" s="2532"/>
      <c r="CY228" s="2534"/>
      <c r="CZ228" s="2535"/>
      <c r="DA228" s="2532"/>
      <c r="DB228" s="2523"/>
      <c r="DN228" s="86"/>
      <c r="DO228" s="86"/>
      <c r="DP228" s="86"/>
      <c r="DQ228" s="86"/>
      <c r="DR228" s="86"/>
      <c r="DS228" s="86"/>
      <c r="DT228" s="86"/>
      <c r="DU228" s="86"/>
    </row>
    <row r="229" spans="15:125" ht="16.5" customHeight="1">
      <c r="O229" s="2024"/>
      <c r="P229" s="2143" t="s">
        <v>430</v>
      </c>
      <c r="Q229" s="2071" t="s">
        <v>409</v>
      </c>
      <c r="R229" s="2076">
        <v>9</v>
      </c>
      <c r="S229" s="2052" t="s">
        <v>101</v>
      </c>
      <c r="T229" s="2057">
        <v>43140</v>
      </c>
      <c r="U229" s="2055">
        <v>15</v>
      </c>
      <c r="V229" s="2052" t="s">
        <v>35</v>
      </c>
      <c r="W229" s="2058">
        <v>295</v>
      </c>
      <c r="X229" s="2077"/>
      <c r="Y229" s="2078">
        <v>43144</v>
      </c>
      <c r="Z229" s="2057">
        <v>43143</v>
      </c>
      <c r="AA229" s="2052">
        <v>9944</v>
      </c>
      <c r="AB229" s="2055">
        <v>15000</v>
      </c>
      <c r="AC229" s="2055">
        <f t="shared" si="114"/>
        <v>0</v>
      </c>
      <c r="AD229" s="2056">
        <f t="shared" si="115"/>
        <v>4425</v>
      </c>
      <c r="AE229" s="2058">
        <f t="shared" si="113"/>
        <v>221.25</v>
      </c>
      <c r="AF229" s="2059" t="s">
        <v>8</v>
      </c>
      <c r="AG229" s="2029"/>
      <c r="AH229" s="2024"/>
      <c r="AI229" s="2837"/>
      <c r="AJ229" s="2037" t="s">
        <v>495</v>
      </c>
      <c r="AK229" s="2071">
        <v>35</v>
      </c>
      <c r="AL229" s="2071">
        <v>21924</v>
      </c>
      <c r="AM229" s="2072">
        <v>43322</v>
      </c>
      <c r="AN229" s="2041">
        <v>45</v>
      </c>
      <c r="AO229" s="2039" t="s">
        <v>35</v>
      </c>
      <c r="AP229" s="2042">
        <v>424</v>
      </c>
      <c r="AQ229" s="2039">
        <v>1010506</v>
      </c>
      <c r="AR229" s="2044">
        <v>43339</v>
      </c>
      <c r="AS229" s="2057">
        <v>43336</v>
      </c>
      <c r="AT229" s="2039">
        <v>10445</v>
      </c>
      <c r="AU229" s="2041">
        <v>45000</v>
      </c>
      <c r="AV229" s="2041">
        <f t="shared" si="102"/>
        <v>0</v>
      </c>
      <c r="AW229" s="2045">
        <f t="shared" si="103"/>
        <v>19080</v>
      </c>
      <c r="AX229" s="2042">
        <f t="shared" si="104"/>
        <v>954</v>
      </c>
      <c r="AY229" s="2150"/>
      <c r="BA229" s="2307"/>
      <c r="BB229" s="3032"/>
      <c r="BC229" s="2439"/>
      <c r="BD229" s="2439"/>
      <c r="BE229" s="2440"/>
      <c r="BF229" s="2276"/>
      <c r="BG229" s="2276"/>
      <c r="BH229" s="2441"/>
      <c r="BI229" s="3052"/>
      <c r="BJ229" s="2442"/>
      <c r="BK229" s="2440"/>
      <c r="BL229" s="2439"/>
      <c r="BM229" s="2278"/>
      <c r="BN229" s="2280"/>
      <c r="BO229" s="2281"/>
      <c r="BP229" s="2280"/>
      <c r="BQ229" s="2689"/>
      <c r="BR229" s="2246"/>
      <c r="BS229" s="3034"/>
      <c r="BT229" s="3028"/>
      <c r="BU229" s="2363"/>
      <c r="BV229" s="2364" t="s">
        <v>14</v>
      </c>
      <c r="BW229" s="2364" t="s">
        <v>12</v>
      </c>
      <c r="BX229" s="2364"/>
      <c r="BY229" s="2365"/>
      <c r="BZ229" s="2433" t="s">
        <v>518</v>
      </c>
      <c r="CA229" s="2364" t="s">
        <v>16</v>
      </c>
      <c r="CB229" s="2364" t="s">
        <v>12</v>
      </c>
      <c r="CC229" s="2364" t="s">
        <v>12</v>
      </c>
      <c r="CD229" s="2365"/>
      <c r="CE229" s="2365"/>
      <c r="CF229" s="2365"/>
      <c r="CG229" s="2365"/>
      <c r="CH229" s="2426" t="s">
        <v>17</v>
      </c>
      <c r="CI229" s="2366"/>
      <c r="CK229" s="2526"/>
      <c r="CL229" s="2529"/>
      <c r="CM229" s="2528"/>
      <c r="CN229" s="2529"/>
      <c r="CO229" s="2530"/>
      <c r="CP229" s="2531"/>
      <c r="CQ229" s="2529"/>
      <c r="CR229" s="2532"/>
      <c r="CS229" s="2528"/>
      <c r="CT229" s="2533"/>
      <c r="CU229" s="2530"/>
      <c r="CV229" s="2528"/>
      <c r="CW229" s="2532"/>
      <c r="CX229" s="2532"/>
      <c r="CY229" s="2534"/>
      <c r="CZ229" s="2535"/>
      <c r="DA229" s="2532"/>
      <c r="DB229" s="2523"/>
      <c r="DN229" s="86"/>
      <c r="DO229" s="86"/>
      <c r="DP229" s="86"/>
      <c r="DQ229" s="86"/>
      <c r="DR229" s="86"/>
      <c r="DS229" s="86"/>
      <c r="DT229" s="86"/>
      <c r="DU229" s="86"/>
    </row>
    <row r="230" spans="15:125" ht="22.5" customHeight="1" thickBot="1">
      <c r="O230" s="2024"/>
      <c r="P230" s="2123" t="s">
        <v>430</v>
      </c>
      <c r="Q230" s="2071" t="s">
        <v>409</v>
      </c>
      <c r="R230" s="2076">
        <v>10</v>
      </c>
      <c r="S230" s="2052" t="s">
        <v>101</v>
      </c>
      <c r="T230" s="2057">
        <v>43140</v>
      </c>
      <c r="U230" s="2055">
        <v>135</v>
      </c>
      <c r="V230" s="2052" t="s">
        <v>35</v>
      </c>
      <c r="W230" s="2058">
        <v>295</v>
      </c>
      <c r="X230" s="2077"/>
      <c r="Y230" s="2078">
        <v>43154</v>
      </c>
      <c r="Z230" s="2057">
        <v>43154</v>
      </c>
      <c r="AA230" s="2052">
        <v>2808</v>
      </c>
      <c r="AB230" s="2055">
        <v>135000</v>
      </c>
      <c r="AC230" s="2055">
        <f t="shared" si="114"/>
        <v>0</v>
      </c>
      <c r="AD230" s="2056">
        <f t="shared" si="115"/>
        <v>39825</v>
      </c>
      <c r="AE230" s="2058">
        <f t="shared" si="113"/>
        <v>1991.25</v>
      </c>
      <c r="AF230" s="2059" t="s">
        <v>8</v>
      </c>
      <c r="AG230" s="2029"/>
      <c r="AH230" s="2024"/>
      <c r="AI230" s="2837"/>
      <c r="AJ230" s="2037" t="s">
        <v>436</v>
      </c>
      <c r="AK230" s="2076">
        <v>36</v>
      </c>
      <c r="AL230" s="2039">
        <v>21924</v>
      </c>
      <c r="AM230" s="2040">
        <v>43322</v>
      </c>
      <c r="AN230" s="2055">
        <v>95</v>
      </c>
      <c r="AO230" s="2052" t="s">
        <v>35</v>
      </c>
      <c r="AP230" s="2058">
        <v>275</v>
      </c>
      <c r="AQ230" s="2052">
        <v>1010505</v>
      </c>
      <c r="AR230" s="2078">
        <v>43339</v>
      </c>
      <c r="AS230" s="2057">
        <v>43336</v>
      </c>
      <c r="AT230" s="2052">
        <v>10445</v>
      </c>
      <c r="AU230" s="2055">
        <v>95000</v>
      </c>
      <c r="AV230" s="2041">
        <f t="shared" si="102"/>
        <v>0</v>
      </c>
      <c r="AW230" s="2056">
        <f t="shared" si="103"/>
        <v>26125</v>
      </c>
      <c r="AX230" s="2058">
        <f t="shared" si="104"/>
        <v>1306.25</v>
      </c>
      <c r="AY230" s="2150"/>
      <c r="BA230" s="2314"/>
      <c r="BB230" s="3137"/>
      <c r="BC230" s="2447"/>
      <c r="BD230" s="2447"/>
      <c r="BE230" s="2448"/>
      <c r="BF230" s="2447"/>
      <c r="BG230" s="2447"/>
      <c r="BH230" s="2449"/>
      <c r="BI230" s="3138"/>
      <c r="BJ230" s="2450"/>
      <c r="BK230" s="2448"/>
      <c r="BL230" s="2447"/>
      <c r="BM230" s="2449"/>
      <c r="BN230" s="2452"/>
      <c r="BO230" s="3139">
        <f>SUM(BO224:BO229)</f>
        <v>39647.815999999999</v>
      </c>
      <c r="BP230" s="3140">
        <f>SUM(BP224:BP229)</f>
        <v>1982.3907999999999</v>
      </c>
      <c r="BQ230" s="3056"/>
      <c r="BR230" s="2246"/>
      <c r="BS230" s="2349"/>
      <c r="BT230" s="3029" t="s">
        <v>4</v>
      </c>
      <c r="BU230" s="2368" t="s">
        <v>18</v>
      </c>
      <c r="BV230" s="2256" t="s">
        <v>19</v>
      </c>
      <c r="BW230" s="2256" t="s">
        <v>19</v>
      </c>
      <c r="BX230" s="2256" t="s">
        <v>20</v>
      </c>
      <c r="BY230" s="2256" t="s">
        <v>21</v>
      </c>
      <c r="BZ230" s="2256" t="s">
        <v>22</v>
      </c>
      <c r="CA230" s="2256" t="s">
        <v>19</v>
      </c>
      <c r="CB230" s="2256" t="s">
        <v>23</v>
      </c>
      <c r="CC230" s="2256" t="s">
        <v>23</v>
      </c>
      <c r="CD230" s="2256" t="s">
        <v>24</v>
      </c>
      <c r="CE230" s="2256" t="s">
        <v>20</v>
      </c>
      <c r="CF230" s="2256" t="s">
        <v>25</v>
      </c>
      <c r="CG230" s="2256" t="s">
        <v>0</v>
      </c>
      <c r="CH230" s="2427" t="s">
        <v>11</v>
      </c>
      <c r="CI230" s="2369" t="s">
        <v>26</v>
      </c>
      <c r="CK230" s="2526"/>
      <c r="CL230" s="2529"/>
      <c r="CM230" s="2528"/>
      <c r="CN230" s="2529"/>
      <c r="CO230" s="2530"/>
      <c r="CP230" s="2531"/>
      <c r="CQ230" s="2529"/>
      <c r="CR230" s="2532"/>
      <c r="CS230" s="2528"/>
      <c r="CT230" s="2533"/>
      <c r="CU230" s="2530"/>
      <c r="CV230" s="2528"/>
      <c r="CW230" s="2532"/>
      <c r="CX230" s="2532"/>
      <c r="CY230" s="2534"/>
      <c r="CZ230" s="2535"/>
      <c r="DA230" s="2532"/>
      <c r="DB230" s="2523"/>
      <c r="DN230" s="86"/>
      <c r="DO230" s="86"/>
      <c r="DP230" s="86"/>
      <c r="DQ230" s="86"/>
      <c r="DR230" s="86"/>
      <c r="DS230" s="86"/>
      <c r="DT230" s="86"/>
      <c r="DU230" s="86"/>
    </row>
    <row r="231" spans="15:125" ht="20.25" customHeight="1">
      <c r="O231" s="2024"/>
      <c r="P231" s="2143" t="s">
        <v>493</v>
      </c>
      <c r="Q231" s="2039" t="s">
        <v>495</v>
      </c>
      <c r="R231" s="2038">
        <v>23</v>
      </c>
      <c r="S231" s="2039">
        <v>19751</v>
      </c>
      <c r="T231" s="2040">
        <v>43122</v>
      </c>
      <c r="U231" s="2041">
        <v>45</v>
      </c>
      <c r="V231" s="2039" t="s">
        <v>35</v>
      </c>
      <c r="W231" s="2042">
        <v>424</v>
      </c>
      <c r="X231" s="2039">
        <v>1010506</v>
      </c>
      <c r="Y231" s="2044">
        <v>43150</v>
      </c>
      <c r="Z231" s="2040">
        <v>43154</v>
      </c>
      <c r="AA231" s="2039">
        <v>9972</v>
      </c>
      <c r="AB231" s="2041">
        <v>45000</v>
      </c>
      <c r="AC231" s="2041">
        <f t="shared" si="114"/>
        <v>0</v>
      </c>
      <c r="AD231" s="2045">
        <f t="shared" si="115"/>
        <v>19080</v>
      </c>
      <c r="AE231" s="2042">
        <f t="shared" si="113"/>
        <v>954</v>
      </c>
      <c r="AF231" s="2059" t="s">
        <v>8</v>
      </c>
      <c r="AG231" s="2029"/>
      <c r="AH231" s="2024"/>
      <c r="AI231" s="2837"/>
      <c r="AJ231" s="2037" t="s">
        <v>436</v>
      </c>
      <c r="AK231" s="2076">
        <v>37</v>
      </c>
      <c r="AL231" s="2039">
        <v>22232</v>
      </c>
      <c r="AM231" s="2040">
        <v>43349</v>
      </c>
      <c r="AN231" s="2055">
        <v>60</v>
      </c>
      <c r="AO231" s="2052" t="s">
        <v>35</v>
      </c>
      <c r="AP231" s="2058">
        <v>275</v>
      </c>
      <c r="AQ231" s="2052">
        <v>1010505</v>
      </c>
      <c r="AR231" s="2078">
        <v>43355</v>
      </c>
      <c r="AS231" s="2057">
        <v>43354</v>
      </c>
      <c r="AT231" s="2052">
        <v>10468</v>
      </c>
      <c r="AU231" s="2055">
        <v>60000</v>
      </c>
      <c r="AV231" s="2041">
        <f t="shared" si="102"/>
        <v>0</v>
      </c>
      <c r="AW231" s="2056">
        <f t="shared" si="103"/>
        <v>16500</v>
      </c>
      <c r="AX231" s="2058">
        <f t="shared" si="104"/>
        <v>825</v>
      </c>
      <c r="AY231" s="2150"/>
      <c r="BA231" s="2246"/>
      <c r="BB231" s="2246"/>
      <c r="BC231" s="2246"/>
      <c r="BD231" s="2246"/>
      <c r="BE231" s="2246"/>
      <c r="BF231" s="2246"/>
      <c r="BG231" s="2246"/>
      <c r="BH231" s="2246"/>
      <c r="BI231" s="2246"/>
      <c r="BJ231" s="2246"/>
      <c r="BK231" s="2246"/>
      <c r="BL231" s="2246"/>
      <c r="BM231" s="2246"/>
      <c r="BN231" s="2246"/>
      <c r="BO231" s="2246"/>
      <c r="BP231" s="2246"/>
      <c r="BQ231" s="3085"/>
      <c r="BR231" s="2246"/>
      <c r="BS231" s="2349"/>
      <c r="BT231" s="3030"/>
      <c r="BU231" s="2371"/>
      <c r="BV231" s="2256" t="s">
        <v>3</v>
      </c>
      <c r="BW231" s="2256" t="s">
        <v>18</v>
      </c>
      <c r="BX231" s="2256"/>
      <c r="BY231" s="2372"/>
      <c r="BZ231" s="2256" t="s">
        <v>21</v>
      </c>
      <c r="CA231" s="2256" t="s">
        <v>3</v>
      </c>
      <c r="CB231" s="2256" t="s">
        <v>27</v>
      </c>
      <c r="CC231" s="2256" t="s">
        <v>28</v>
      </c>
      <c r="CD231" s="2372"/>
      <c r="CE231" s="2372"/>
      <c r="CF231" s="2372"/>
      <c r="CG231" s="2372"/>
      <c r="CH231" s="2427" t="s">
        <v>30</v>
      </c>
      <c r="CI231" s="2369"/>
      <c r="CK231" s="2545"/>
      <c r="CL231" s="2529"/>
      <c r="CM231" s="2528"/>
      <c r="CN231" s="2528"/>
      <c r="CO231" s="2535"/>
      <c r="CP231" s="2528"/>
      <c r="CQ231" s="2528"/>
      <c r="CR231" s="3087"/>
      <c r="CS231" s="2528"/>
      <c r="CT231" s="2533"/>
      <c r="CU231" s="2535"/>
      <c r="CV231" s="2528"/>
      <c r="CW231" s="3087"/>
      <c r="CX231" s="2532"/>
      <c r="CY231" s="2534"/>
      <c r="CZ231" s="2535"/>
      <c r="DA231" s="2532"/>
      <c r="DB231" s="2523"/>
      <c r="DN231" s="86"/>
      <c r="DO231" s="86"/>
      <c r="DP231" s="86"/>
      <c r="DQ231" s="86"/>
      <c r="DR231" s="86"/>
      <c r="DS231" s="86"/>
      <c r="DT231" s="86"/>
      <c r="DU231" s="86"/>
    </row>
    <row r="232" spans="15:125" ht="30.75" customHeight="1" thickBot="1">
      <c r="O232" s="2024"/>
      <c r="P232" s="2143" t="s">
        <v>493</v>
      </c>
      <c r="Q232" s="2039" t="s">
        <v>436</v>
      </c>
      <c r="R232" s="2076">
        <v>24</v>
      </c>
      <c r="S232" s="2039">
        <v>19751</v>
      </c>
      <c r="T232" s="2040">
        <v>43122</v>
      </c>
      <c r="U232" s="2055">
        <v>100</v>
      </c>
      <c r="V232" s="2052" t="s">
        <v>35</v>
      </c>
      <c r="W232" s="2058">
        <v>275</v>
      </c>
      <c r="X232" s="2052">
        <v>1010505</v>
      </c>
      <c r="Y232" s="2078">
        <v>43150</v>
      </c>
      <c r="Z232" s="2057">
        <v>43154</v>
      </c>
      <c r="AA232" s="2052">
        <v>9972</v>
      </c>
      <c r="AB232" s="2055">
        <v>100000</v>
      </c>
      <c r="AC232" s="2055">
        <f t="shared" si="114"/>
        <v>0</v>
      </c>
      <c r="AD232" s="2056">
        <f t="shared" si="115"/>
        <v>27500</v>
      </c>
      <c r="AE232" s="2058">
        <f t="shared" si="113"/>
        <v>1375</v>
      </c>
      <c r="AF232" s="2059" t="s">
        <v>8</v>
      </c>
      <c r="AG232" s="2029"/>
      <c r="AH232" s="2024"/>
      <c r="AI232" s="2837"/>
      <c r="AJ232" s="2037" t="s">
        <v>436</v>
      </c>
      <c r="AK232" s="2076">
        <v>38</v>
      </c>
      <c r="AL232" s="2039">
        <v>22405</v>
      </c>
      <c r="AM232" s="2040">
        <v>43361</v>
      </c>
      <c r="AN232" s="2055">
        <v>100</v>
      </c>
      <c r="AO232" s="2052" t="s">
        <v>35</v>
      </c>
      <c r="AP232" s="2058">
        <v>275</v>
      </c>
      <c r="AQ232" s="2052">
        <v>1010505</v>
      </c>
      <c r="AR232" s="2078">
        <v>43374</v>
      </c>
      <c r="AS232" s="2057">
        <v>43375</v>
      </c>
      <c r="AT232" s="2052">
        <v>10514</v>
      </c>
      <c r="AU232" s="2055">
        <v>100000</v>
      </c>
      <c r="AV232" s="2041">
        <f t="shared" si="102"/>
        <v>0</v>
      </c>
      <c r="AW232" s="2056">
        <f t="shared" si="103"/>
        <v>27500</v>
      </c>
      <c r="AX232" s="2058">
        <f t="shared" si="104"/>
        <v>1375</v>
      </c>
      <c r="AY232" s="2150"/>
      <c r="BA232" s="2250" t="s">
        <v>745</v>
      </c>
      <c r="BB232" s="2246"/>
      <c r="BC232" s="2246"/>
      <c r="BD232" s="2246"/>
      <c r="BE232" s="2246"/>
      <c r="BF232" s="2246"/>
      <c r="BG232" s="2246"/>
      <c r="BH232" s="2246"/>
      <c r="BI232" s="2246"/>
      <c r="BJ232" s="2246"/>
      <c r="BK232" s="2246"/>
      <c r="BL232" s="2246"/>
      <c r="BM232" s="2246"/>
      <c r="BN232" s="2246"/>
      <c r="BO232" s="2246"/>
      <c r="BP232" s="2246"/>
      <c r="BQ232" s="3085"/>
      <c r="BR232" s="2246"/>
      <c r="BS232" s="3035"/>
      <c r="BT232" s="3031"/>
      <c r="BU232" s="2374"/>
      <c r="BV232" s="2375"/>
      <c r="BW232" s="2376"/>
      <c r="BX232" s="2375"/>
      <c r="BY232" s="2376"/>
      <c r="BZ232" s="2375"/>
      <c r="CA232" s="2376"/>
      <c r="CB232" s="2376"/>
      <c r="CC232" s="2376"/>
      <c r="CD232" s="2376"/>
      <c r="CE232" s="2376"/>
      <c r="CF232" s="2376"/>
      <c r="CG232" s="2376"/>
      <c r="CH232" s="2376"/>
      <c r="CI232" s="2377"/>
      <c r="CK232" s="2545"/>
      <c r="CL232" s="2529"/>
      <c r="CM232" s="2546"/>
      <c r="CN232" s="2529"/>
      <c r="CO232" s="2530"/>
      <c r="CP232" s="2547"/>
      <c r="CQ232" s="2529"/>
      <c r="CR232" s="2532"/>
      <c r="CS232" s="2548"/>
      <c r="CT232" s="2549"/>
      <c r="CU232" s="2530"/>
      <c r="CV232" s="2529"/>
      <c r="CW232" s="2532"/>
      <c r="CX232" s="2532"/>
      <c r="CY232" s="2534"/>
      <c r="CZ232" s="2530"/>
      <c r="DA232" s="2532"/>
      <c r="DB232" s="2523"/>
      <c r="DN232" s="86"/>
      <c r="DO232" s="86"/>
      <c r="DP232" s="86"/>
      <c r="DQ232" s="86"/>
      <c r="DR232" s="86"/>
      <c r="DS232" s="86"/>
      <c r="DT232" s="86"/>
      <c r="DU232" s="86"/>
    </row>
    <row r="233" spans="15:125">
      <c r="O233" s="2024"/>
      <c r="P233" s="2149"/>
      <c r="Q233" s="2091"/>
      <c r="R233" s="2091"/>
      <c r="S233" s="2091"/>
      <c r="T233" s="2091"/>
      <c r="U233" s="2091"/>
      <c r="V233" s="2091"/>
      <c r="W233" s="2091"/>
      <c r="X233" s="2091"/>
      <c r="Y233" s="2873"/>
      <c r="Z233" s="2091"/>
      <c r="AA233" s="2091"/>
      <c r="AB233" s="2091"/>
      <c r="AC233" s="2091"/>
      <c r="AD233" s="2091"/>
      <c r="AE233" s="2091"/>
      <c r="AF233" s="3584"/>
      <c r="AG233" s="3227"/>
      <c r="AH233" s="2024"/>
      <c r="AI233" s="2837"/>
      <c r="AJ233" s="2037" t="s">
        <v>495</v>
      </c>
      <c r="AK233" s="2071">
        <v>39</v>
      </c>
      <c r="AL233" s="2071">
        <v>22405</v>
      </c>
      <c r="AM233" s="2072">
        <v>43361</v>
      </c>
      <c r="AN233" s="3093">
        <v>42.5</v>
      </c>
      <c r="AO233" s="2039" t="s">
        <v>35</v>
      </c>
      <c r="AP233" s="2042">
        <v>424</v>
      </c>
      <c r="AQ233" s="2039">
        <v>1010506</v>
      </c>
      <c r="AR233" s="2044">
        <v>43374</v>
      </c>
      <c r="AS233" s="2057">
        <v>43375</v>
      </c>
      <c r="AT233" s="2039">
        <v>10514</v>
      </c>
      <c r="AU233" s="2041">
        <v>42500</v>
      </c>
      <c r="AV233" s="2041">
        <f t="shared" si="102"/>
        <v>0</v>
      </c>
      <c r="AW233" s="2045">
        <f t="shared" si="103"/>
        <v>18020</v>
      </c>
      <c r="AX233" s="2042">
        <f t="shared" si="104"/>
        <v>901</v>
      </c>
      <c r="AY233" s="2150"/>
      <c r="BA233" s="3615"/>
      <c r="BB233" s="2365"/>
      <c r="BC233" s="2365"/>
      <c r="BD233" s="3616" t="s">
        <v>14</v>
      </c>
      <c r="BE233" s="3616" t="s">
        <v>12</v>
      </c>
      <c r="BF233" s="3616"/>
      <c r="BG233" s="2365"/>
      <c r="BH233" s="3616" t="s">
        <v>15</v>
      </c>
      <c r="BI233" s="3616" t="s">
        <v>16</v>
      </c>
      <c r="BJ233" s="3616" t="s">
        <v>12</v>
      </c>
      <c r="BK233" s="3616" t="s">
        <v>12</v>
      </c>
      <c r="BL233" s="2365"/>
      <c r="BM233" s="2365"/>
      <c r="BN233" s="2365"/>
      <c r="BO233" s="2365"/>
      <c r="BP233" s="3616" t="s">
        <v>17</v>
      </c>
      <c r="BQ233" s="3617"/>
      <c r="BR233" s="2246"/>
      <c r="BS233" s="4967"/>
      <c r="BT233" s="3981" t="s">
        <v>1334</v>
      </c>
      <c r="BU233" s="2264">
        <v>1</v>
      </c>
      <c r="BV233" s="2264" t="s">
        <v>1328</v>
      </c>
      <c r="BW233" s="2265">
        <v>44489</v>
      </c>
      <c r="BX233" s="2264">
        <v>800</v>
      </c>
      <c r="BY233" s="2266" t="s">
        <v>544</v>
      </c>
      <c r="BZ233" s="2267">
        <v>17.32</v>
      </c>
      <c r="CA233" s="2264" t="s">
        <v>78</v>
      </c>
      <c r="CB233" s="2268">
        <v>44503</v>
      </c>
      <c r="CC233" s="2265">
        <v>44495</v>
      </c>
      <c r="CD233" s="2264">
        <v>63673</v>
      </c>
      <c r="CE233" s="2337">
        <v>804.39</v>
      </c>
      <c r="CF233" s="2337">
        <f>(CE233-BX233)</f>
        <v>4.3899999999999864</v>
      </c>
      <c r="CG233" s="2271">
        <f>(CE233*BZ233)</f>
        <v>13932.034799999999</v>
      </c>
      <c r="CH233" s="2270">
        <f>(CG233*0.05)</f>
        <v>696.60174000000006</v>
      </c>
      <c r="CI233" s="2430"/>
      <c r="CK233" s="2556"/>
      <c r="CL233" s="2557"/>
      <c r="CM233" s="2557"/>
      <c r="CN233" s="2557"/>
      <c r="CO233" s="2557"/>
      <c r="CP233" s="2557"/>
      <c r="CQ233" s="2557"/>
      <c r="CR233" s="2557"/>
      <c r="CS233" s="2557"/>
      <c r="CT233" s="2557"/>
      <c r="CU233" s="2557"/>
      <c r="CV233" s="2557"/>
      <c r="CW233" s="2557"/>
      <c r="CX233" s="2557"/>
      <c r="CY233" s="2557"/>
      <c r="CZ233" s="2557"/>
      <c r="DA233" s="2557"/>
      <c r="DB233" s="2523"/>
      <c r="DN233" s="86"/>
      <c r="DO233" s="86"/>
      <c r="DP233" s="86"/>
      <c r="DQ233" s="86"/>
      <c r="DR233" s="86"/>
      <c r="DS233" s="86"/>
      <c r="DT233" s="86"/>
      <c r="DU233" s="86"/>
    </row>
    <row r="234" spans="15:125" ht="15" thickBot="1">
      <c r="O234" s="2024"/>
      <c r="P234" s="2082"/>
      <c r="Q234" s="2083"/>
      <c r="R234" s="2083"/>
      <c r="S234" s="2083"/>
      <c r="T234" s="2083"/>
      <c r="U234" s="2084"/>
      <c r="V234" s="2085"/>
      <c r="W234" s="2085"/>
      <c r="X234" s="2085"/>
      <c r="Y234" s="2089"/>
      <c r="Z234" s="2085"/>
      <c r="AA234" s="2086"/>
      <c r="AB234" s="2087"/>
      <c r="AC234" s="2085"/>
      <c r="AD234" s="2088">
        <f>SUM(AD221:AD233)</f>
        <v>171919</v>
      </c>
      <c r="AE234" s="2088">
        <f>SUM(AE221:AE233)</f>
        <v>8595.9500000000007</v>
      </c>
      <c r="AF234" s="2090"/>
      <c r="AG234" s="3220"/>
      <c r="AH234" s="2024"/>
      <c r="AI234" s="2837"/>
      <c r="AJ234" s="2037" t="s">
        <v>495</v>
      </c>
      <c r="AK234" s="2071">
        <v>40</v>
      </c>
      <c r="AL234" s="2071">
        <v>23107</v>
      </c>
      <c r="AM234" s="2072">
        <v>43413</v>
      </c>
      <c r="AN234" s="3093">
        <v>32.5</v>
      </c>
      <c r="AO234" s="2039" t="s">
        <v>35</v>
      </c>
      <c r="AP234" s="2042">
        <v>437.5</v>
      </c>
      <c r="AQ234" s="2039">
        <v>1010506</v>
      </c>
      <c r="AR234" s="2044">
        <v>43423</v>
      </c>
      <c r="AS234" s="2057">
        <v>43423</v>
      </c>
      <c r="AT234" s="2039">
        <v>10622</v>
      </c>
      <c r="AU234" s="2041">
        <v>32500</v>
      </c>
      <c r="AV234" s="2041">
        <f t="shared" si="102"/>
        <v>0</v>
      </c>
      <c r="AW234" s="2045">
        <f t="shared" si="103"/>
        <v>14218.75</v>
      </c>
      <c r="AX234" s="2042">
        <f t="shared" si="104"/>
        <v>710.9375</v>
      </c>
      <c r="AY234" s="2150"/>
      <c r="BA234" s="3618" t="s">
        <v>3</v>
      </c>
      <c r="BB234" s="2256" t="s">
        <v>4</v>
      </c>
      <c r="BC234" s="2257" t="s">
        <v>18</v>
      </c>
      <c r="BD234" s="2257" t="s">
        <v>19</v>
      </c>
      <c r="BE234" s="2257" t="s">
        <v>19</v>
      </c>
      <c r="BF234" s="2257" t="s">
        <v>20</v>
      </c>
      <c r="BG234" s="2257" t="s">
        <v>21</v>
      </c>
      <c r="BH234" s="2257" t="s">
        <v>22</v>
      </c>
      <c r="BI234" s="2257" t="s">
        <v>19</v>
      </c>
      <c r="BJ234" s="2257" t="s">
        <v>23</v>
      </c>
      <c r="BK234" s="2257" t="s">
        <v>23</v>
      </c>
      <c r="BL234" s="2257" t="s">
        <v>24</v>
      </c>
      <c r="BM234" s="2257" t="s">
        <v>20</v>
      </c>
      <c r="BN234" s="2257" t="s">
        <v>25</v>
      </c>
      <c r="BO234" s="2257" t="s">
        <v>0</v>
      </c>
      <c r="BP234" s="2257" t="s">
        <v>11</v>
      </c>
      <c r="BQ234" s="3619" t="s">
        <v>26</v>
      </c>
      <c r="BR234" s="2246"/>
      <c r="BS234" s="2385"/>
      <c r="BT234" s="3982"/>
      <c r="BU234" s="2276"/>
      <c r="BV234" s="2276"/>
      <c r="BW234" s="2277"/>
      <c r="BX234" s="2276"/>
      <c r="BY234" s="2285"/>
      <c r="BZ234" s="2278"/>
      <c r="CA234" s="2276"/>
      <c r="CB234" s="2279"/>
      <c r="CC234" s="2277"/>
      <c r="CD234" s="2276"/>
      <c r="CE234" s="2429"/>
      <c r="CF234" s="2429"/>
      <c r="CG234" s="2281"/>
      <c r="CH234" s="2280"/>
      <c r="CI234" s="2431"/>
      <c r="CK234" s="2559"/>
      <c r="CL234" s="2560"/>
      <c r="CM234" s="2560"/>
      <c r="CN234" s="2560"/>
      <c r="CO234" s="2560"/>
      <c r="CP234" s="2560"/>
      <c r="CQ234" s="2560"/>
      <c r="CR234" s="2560"/>
      <c r="CS234" s="2560"/>
      <c r="CT234" s="2560"/>
      <c r="CU234" s="2560"/>
      <c r="CV234" s="2560"/>
      <c r="CW234" s="2560"/>
      <c r="CX234" s="2560"/>
      <c r="CY234" s="2560"/>
      <c r="CZ234" s="2560"/>
      <c r="DA234" s="2747">
        <f>SUM(DA227:DA233)</f>
        <v>0</v>
      </c>
      <c r="DB234" s="2562"/>
      <c r="DN234" s="86"/>
      <c r="DO234" s="86"/>
      <c r="DP234" s="86"/>
      <c r="DQ234" s="86"/>
      <c r="DR234" s="86"/>
      <c r="DS234" s="86"/>
      <c r="DT234" s="86"/>
      <c r="DU234" s="86"/>
    </row>
    <row r="235" spans="15:125" ht="15" thickBot="1">
      <c r="O235" s="2024"/>
      <c r="P235" s="2024"/>
      <c r="Q235" s="2024"/>
      <c r="R235" s="2024"/>
      <c r="S235" s="2024"/>
      <c r="T235" s="2024"/>
      <c r="U235" s="2024"/>
      <c r="V235" s="2024"/>
      <c r="W235" s="2024"/>
      <c r="X235" s="2024"/>
      <c r="Y235" s="3602"/>
      <c r="Z235" s="2024"/>
      <c r="AA235" s="2024"/>
      <c r="AB235" s="2024"/>
      <c r="AC235" s="2024"/>
      <c r="AD235" s="2024"/>
      <c r="AE235" s="2024"/>
      <c r="AF235" s="3227"/>
      <c r="AG235" s="3227"/>
      <c r="AH235" s="2024"/>
      <c r="AI235" s="2837"/>
      <c r="AJ235" s="2037" t="s">
        <v>436</v>
      </c>
      <c r="AK235" s="2076">
        <v>41</v>
      </c>
      <c r="AL235" s="2039">
        <v>23107</v>
      </c>
      <c r="AM235" s="2040">
        <v>43413</v>
      </c>
      <c r="AN235" s="2055">
        <v>75</v>
      </c>
      <c r="AO235" s="2052" t="s">
        <v>35</v>
      </c>
      <c r="AP235" s="2058">
        <v>284</v>
      </c>
      <c r="AQ235" s="2052">
        <v>1010505</v>
      </c>
      <c r="AR235" s="2078">
        <v>43423</v>
      </c>
      <c r="AS235" s="2057">
        <v>43423</v>
      </c>
      <c r="AT235" s="2052">
        <v>10622</v>
      </c>
      <c r="AU235" s="2055">
        <v>75000</v>
      </c>
      <c r="AV235" s="2041">
        <f t="shared" si="102"/>
        <v>0</v>
      </c>
      <c r="AW235" s="2056">
        <f t="shared" si="103"/>
        <v>21300</v>
      </c>
      <c r="AX235" s="2058">
        <f t="shared" si="104"/>
        <v>1065</v>
      </c>
      <c r="AY235" s="2150"/>
      <c r="BA235" s="3620"/>
      <c r="BB235" s="2259"/>
      <c r="BC235" s="2259"/>
      <c r="BD235" s="2260" t="s">
        <v>3</v>
      </c>
      <c r="BE235" s="2260" t="s">
        <v>18</v>
      </c>
      <c r="BF235" s="2260"/>
      <c r="BG235" s="2259"/>
      <c r="BH235" s="2260" t="s">
        <v>21</v>
      </c>
      <c r="BI235" s="2260" t="s">
        <v>3</v>
      </c>
      <c r="BJ235" s="2260" t="s">
        <v>27</v>
      </c>
      <c r="BK235" s="2260" t="s">
        <v>28</v>
      </c>
      <c r="BL235" s="2259"/>
      <c r="BM235" s="2259"/>
      <c r="BN235" s="2259"/>
      <c r="BO235" s="2259"/>
      <c r="BP235" s="2260" t="s">
        <v>30</v>
      </c>
      <c r="BQ235" s="3619"/>
      <c r="BR235" s="2246"/>
      <c r="BS235" s="2246"/>
      <c r="BT235" s="4960"/>
      <c r="BU235" s="4960"/>
      <c r="BV235" s="4960"/>
      <c r="BW235" s="4961"/>
      <c r="BX235" s="4960"/>
      <c r="BY235" s="4002"/>
      <c r="BZ235" s="4962"/>
      <c r="CA235" s="4960"/>
      <c r="CB235" s="4963"/>
      <c r="CC235" s="4961"/>
      <c r="CD235" s="4960"/>
      <c r="CE235" s="4964"/>
      <c r="CF235" s="4964"/>
      <c r="CG235" s="4959"/>
      <c r="CH235" s="4965"/>
      <c r="CI235" s="4966"/>
      <c r="DN235" s="86"/>
      <c r="DO235" s="86"/>
      <c r="DP235" s="86"/>
      <c r="DQ235" s="86"/>
      <c r="DR235" s="86"/>
      <c r="DS235" s="86"/>
      <c r="DT235" s="86"/>
      <c r="DU235" s="86"/>
    </row>
    <row r="236" spans="15:125" ht="24" thickBot="1">
      <c r="O236" s="2024"/>
      <c r="P236" s="2028" t="s">
        <v>665</v>
      </c>
      <c r="Q236" s="2024"/>
      <c r="R236" s="2024"/>
      <c r="S236" s="2024"/>
      <c r="T236" s="2024"/>
      <c r="U236" s="2024"/>
      <c r="V236" s="2024"/>
      <c r="W236" s="2024"/>
      <c r="X236" s="2024"/>
      <c r="Y236" s="3602"/>
      <c r="Z236" s="2024"/>
      <c r="AA236" s="2024"/>
      <c r="AB236" s="2024"/>
      <c r="AC236" s="2024"/>
      <c r="AD236" s="2024"/>
      <c r="AE236" s="2024"/>
      <c r="AF236" s="2029"/>
      <c r="AG236" s="2029"/>
      <c r="AH236" s="2024"/>
      <c r="AI236" s="2837"/>
      <c r="AJ236" s="2037" t="s">
        <v>495</v>
      </c>
      <c r="AK236" s="2071">
        <v>42</v>
      </c>
      <c r="AL236" s="2071">
        <v>23465</v>
      </c>
      <c r="AM236" s="2072">
        <v>43479</v>
      </c>
      <c r="AN236" s="3093">
        <v>40</v>
      </c>
      <c r="AO236" s="2039" t="s">
        <v>35</v>
      </c>
      <c r="AP236" s="2042">
        <v>451.6</v>
      </c>
      <c r="AQ236" s="2039">
        <v>1010506</v>
      </c>
      <c r="AR236" s="2044">
        <v>43480</v>
      </c>
      <c r="AS236" s="2057">
        <v>43479</v>
      </c>
      <c r="AT236" s="2039">
        <v>10732</v>
      </c>
      <c r="AU236" s="2041">
        <v>35500</v>
      </c>
      <c r="AV236" s="2041">
        <f t="shared" si="102"/>
        <v>-4500</v>
      </c>
      <c r="AW236" s="2045">
        <f t="shared" si="103"/>
        <v>16031.8</v>
      </c>
      <c r="AX236" s="2042">
        <f t="shared" si="104"/>
        <v>801.59</v>
      </c>
      <c r="AY236" s="2150"/>
      <c r="BA236" s="2467" t="s">
        <v>726</v>
      </c>
      <c r="BB236" s="2275" t="s">
        <v>727</v>
      </c>
      <c r="BC236" s="2438">
        <v>6</v>
      </c>
      <c r="BD236" s="2285">
        <v>81044</v>
      </c>
      <c r="BE236" s="2287">
        <v>43413</v>
      </c>
      <c r="BF236" s="3054">
        <v>500</v>
      </c>
      <c r="BG236" s="2285" t="s">
        <v>96</v>
      </c>
      <c r="BH236" s="2280">
        <v>10.8</v>
      </c>
      <c r="BI236" s="2343"/>
      <c r="BJ236" s="2344">
        <v>43448</v>
      </c>
      <c r="BK236" s="2287">
        <v>43448</v>
      </c>
      <c r="BL236" s="2345">
        <v>53415</v>
      </c>
      <c r="BM236" s="2280">
        <v>506.84</v>
      </c>
      <c r="BN236" s="2280">
        <f>(BM236-BF236)</f>
        <v>6.839999999999975</v>
      </c>
      <c r="BO236" s="2281">
        <f>(BM236*BH236)</f>
        <v>5473.8720000000003</v>
      </c>
      <c r="BP236" s="2280">
        <f>(BO236*0.05)</f>
        <v>273.6936</v>
      </c>
      <c r="BQ236" s="2273" t="s">
        <v>8</v>
      </c>
      <c r="BR236" s="2246"/>
      <c r="BS236" s="2246"/>
      <c r="BT236" s="2387" t="s">
        <v>520</v>
      </c>
      <c r="BU236" s="2246" t="s">
        <v>516</v>
      </c>
      <c r="BV236" s="2246"/>
      <c r="BW236" s="2246"/>
      <c r="BX236" s="2361"/>
      <c r="BY236" s="2246"/>
      <c r="BZ236" s="2246"/>
      <c r="CA236" s="2246"/>
      <c r="CB236" s="2246"/>
      <c r="CC236" s="2432"/>
      <c r="CD236" s="2246"/>
      <c r="CE236" s="2246"/>
      <c r="CF236" s="2432" t="s">
        <v>519</v>
      </c>
      <c r="CG236" s="2246"/>
      <c r="CH236" s="2246"/>
      <c r="CI236" s="2246"/>
      <c r="CK236" s="2488" t="s">
        <v>803</v>
      </c>
      <c r="CL236" s="2248"/>
      <c r="CM236" s="2248"/>
      <c r="CN236" s="2248"/>
      <c r="CO236" s="2248"/>
      <c r="CP236" s="2248"/>
      <c r="CQ236" s="2248"/>
      <c r="CR236" s="2248"/>
      <c r="CS236" s="2248"/>
      <c r="CT236" s="2248"/>
      <c r="CU236" s="2248"/>
      <c r="CV236" s="2248"/>
      <c r="CW236" s="2248"/>
      <c r="CX236" s="2248"/>
      <c r="CY236" s="2248"/>
      <c r="CZ236" s="2248"/>
      <c r="DA236" s="2248"/>
      <c r="DB236" s="2248"/>
      <c r="DN236" s="86"/>
      <c r="DO236" s="86"/>
      <c r="DP236" s="86"/>
      <c r="DQ236" s="86"/>
      <c r="DR236" s="86"/>
      <c r="DS236" s="86"/>
      <c r="DT236" s="86"/>
      <c r="DU236" s="86"/>
    </row>
    <row r="237" spans="15:125">
      <c r="O237" s="2024"/>
      <c r="P237" s="2905"/>
      <c r="Q237" s="2792"/>
      <c r="R237" s="2031"/>
      <c r="S237" s="6040" t="s">
        <v>14</v>
      </c>
      <c r="T237" s="6040" t="s">
        <v>12</v>
      </c>
      <c r="U237" s="6040"/>
      <c r="V237" s="2031"/>
      <c r="W237" s="6040" t="s">
        <v>15</v>
      </c>
      <c r="X237" s="6040" t="s">
        <v>16</v>
      </c>
      <c r="Y237" s="6040" t="s">
        <v>12</v>
      </c>
      <c r="Z237" s="6040" t="s">
        <v>12</v>
      </c>
      <c r="AA237" s="2031"/>
      <c r="AB237" s="2031"/>
      <c r="AC237" s="2031"/>
      <c r="AD237" s="2031"/>
      <c r="AE237" s="6040" t="s">
        <v>17</v>
      </c>
      <c r="AF237" s="6040"/>
      <c r="AG237" s="6032"/>
      <c r="AH237" s="2024"/>
      <c r="AI237" s="2837"/>
      <c r="AJ237" s="2037" t="s">
        <v>495</v>
      </c>
      <c r="AK237" s="2071">
        <v>42</v>
      </c>
      <c r="AL237" s="2071">
        <v>23465</v>
      </c>
      <c r="AM237" s="2072">
        <v>43479</v>
      </c>
      <c r="AN237" s="3093">
        <v>4.5</v>
      </c>
      <c r="AO237" s="2039" t="s">
        <v>35</v>
      </c>
      <c r="AP237" s="2042">
        <v>451.6</v>
      </c>
      <c r="AQ237" s="2039">
        <v>1010506</v>
      </c>
      <c r="AR237" s="2044">
        <v>43480</v>
      </c>
      <c r="AS237" s="2057">
        <v>43508</v>
      </c>
      <c r="AT237" s="2039">
        <v>10884</v>
      </c>
      <c r="AU237" s="2041">
        <v>4500</v>
      </c>
      <c r="AV237" s="2041">
        <f t="shared" si="102"/>
        <v>0</v>
      </c>
      <c r="AW237" s="2045">
        <f t="shared" si="103"/>
        <v>2032.2</v>
      </c>
      <c r="AX237" s="2042">
        <f t="shared" si="104"/>
        <v>101.61000000000001</v>
      </c>
      <c r="AY237" s="2150"/>
      <c r="BA237" s="2467"/>
      <c r="BB237" s="2275"/>
      <c r="BC237" s="2438"/>
      <c r="BD237" s="2285"/>
      <c r="BE237" s="2287"/>
      <c r="BF237" s="3054"/>
      <c r="BG237" s="2285"/>
      <c r="BH237" s="2280"/>
      <c r="BI237" s="2343"/>
      <c r="BJ237" s="2344"/>
      <c r="BK237" s="2287"/>
      <c r="BL237" s="2345"/>
      <c r="BM237" s="2280"/>
      <c r="BN237" s="2280"/>
      <c r="BO237" s="2281"/>
      <c r="BP237" s="2280"/>
      <c r="BQ237" s="2689"/>
      <c r="BR237" s="2246"/>
      <c r="BS237" s="3034"/>
      <c r="BT237" s="3028"/>
      <c r="BU237" s="2363"/>
      <c r="BV237" s="2364" t="s">
        <v>14</v>
      </c>
      <c r="BW237" s="2364" t="s">
        <v>12</v>
      </c>
      <c r="BX237" s="2364"/>
      <c r="BY237" s="2365"/>
      <c r="BZ237" s="2433" t="s">
        <v>518</v>
      </c>
      <c r="CA237" s="2364" t="s">
        <v>16</v>
      </c>
      <c r="CB237" s="2364" t="s">
        <v>12</v>
      </c>
      <c r="CC237" s="2364" t="s">
        <v>12</v>
      </c>
      <c r="CD237" s="2365"/>
      <c r="CE237" s="2365"/>
      <c r="CF237" s="2365"/>
      <c r="CG237" s="2365"/>
      <c r="CH237" s="2426" t="s">
        <v>17</v>
      </c>
      <c r="CI237" s="2366"/>
      <c r="CK237" s="2490"/>
      <c r="CL237" s="2491"/>
      <c r="CM237" s="2491"/>
      <c r="CN237" s="2492" t="s">
        <v>14</v>
      </c>
      <c r="CO237" s="2492" t="s">
        <v>12</v>
      </c>
      <c r="CP237" s="2492"/>
      <c r="CQ237" s="2491"/>
      <c r="CR237" s="2492" t="s">
        <v>15</v>
      </c>
      <c r="CS237" s="2492" t="s">
        <v>16</v>
      </c>
      <c r="CT237" s="2492" t="s">
        <v>12</v>
      </c>
      <c r="CU237" s="2492" t="s">
        <v>12</v>
      </c>
      <c r="CV237" s="2491"/>
      <c r="CW237" s="2491"/>
      <c r="CX237" s="2491"/>
      <c r="CY237" s="2491"/>
      <c r="CZ237" s="2492" t="s">
        <v>12</v>
      </c>
      <c r="DA237" s="2492" t="s">
        <v>17</v>
      </c>
      <c r="DB237" s="2493"/>
      <c r="DN237" s="86"/>
      <c r="DO237" s="86"/>
      <c r="DP237" s="86"/>
      <c r="DQ237" s="86"/>
      <c r="DR237" s="86"/>
      <c r="DS237" s="86"/>
      <c r="DT237" s="86"/>
      <c r="DU237" s="86"/>
    </row>
    <row r="238" spans="15:125" ht="15" thickBot="1">
      <c r="O238" s="2024"/>
      <c r="P238" s="2906" t="s">
        <v>3</v>
      </c>
      <c r="Q238" s="2135" t="s">
        <v>4</v>
      </c>
      <c r="R238" s="6033" t="s">
        <v>18</v>
      </c>
      <c r="S238" s="6033" t="s">
        <v>19</v>
      </c>
      <c r="T238" s="6033" t="s">
        <v>19</v>
      </c>
      <c r="U238" s="6033" t="s">
        <v>20</v>
      </c>
      <c r="V238" s="6033" t="s">
        <v>21</v>
      </c>
      <c r="W238" s="6033" t="s">
        <v>22</v>
      </c>
      <c r="X238" s="6033" t="s">
        <v>19</v>
      </c>
      <c r="Y238" s="6033" t="s">
        <v>23</v>
      </c>
      <c r="Z238" s="6033" t="s">
        <v>23</v>
      </c>
      <c r="AA238" s="6033" t="s">
        <v>24</v>
      </c>
      <c r="AB238" s="6033" t="s">
        <v>20</v>
      </c>
      <c r="AC238" s="6033" t="s">
        <v>25</v>
      </c>
      <c r="AD238" s="6033" t="s">
        <v>0</v>
      </c>
      <c r="AE238" s="6033" t="s">
        <v>11</v>
      </c>
      <c r="AF238" s="6033" t="s">
        <v>26</v>
      </c>
      <c r="AG238" s="6032"/>
      <c r="AH238" s="2024"/>
      <c r="AI238" s="2837"/>
      <c r="AJ238" s="2037" t="s">
        <v>495</v>
      </c>
      <c r="AK238" s="2071">
        <v>43</v>
      </c>
      <c r="AL238" s="2071">
        <v>24128</v>
      </c>
      <c r="AM238" s="2072">
        <v>43488</v>
      </c>
      <c r="AN238" s="3093">
        <v>28.5</v>
      </c>
      <c r="AO238" s="2039" t="s">
        <v>35</v>
      </c>
      <c r="AP238" s="2042">
        <v>451.6</v>
      </c>
      <c r="AQ238" s="2039">
        <v>1010506</v>
      </c>
      <c r="AR238" s="2044">
        <v>43500</v>
      </c>
      <c r="AS238" s="2057">
        <v>43508</v>
      </c>
      <c r="AT238" s="2039">
        <v>10884</v>
      </c>
      <c r="AU238" s="2041">
        <v>28500</v>
      </c>
      <c r="AV238" s="2041">
        <f t="shared" si="102"/>
        <v>0</v>
      </c>
      <c r="AW238" s="2045">
        <f t="shared" si="103"/>
        <v>12870.6</v>
      </c>
      <c r="AX238" s="2042">
        <f t="shared" si="104"/>
        <v>643.53000000000009</v>
      </c>
      <c r="AY238" s="2150"/>
      <c r="BA238" s="2314"/>
      <c r="BB238" s="2315"/>
      <c r="BC238" s="2315"/>
      <c r="BD238" s="2315"/>
      <c r="BE238" s="2315"/>
      <c r="BF238" s="2315"/>
      <c r="BG238" s="2315"/>
      <c r="BH238" s="2315"/>
      <c r="BI238" s="2315"/>
      <c r="BJ238" s="2315"/>
      <c r="BK238" s="2315"/>
      <c r="BL238" s="2315"/>
      <c r="BM238" s="2315"/>
      <c r="BN238" s="2315"/>
      <c r="BO238" s="2686">
        <f>SUM(BO236:BO237)</f>
        <v>5473.8720000000003</v>
      </c>
      <c r="BP238" s="2686">
        <f>SUM(BP236:BP237)</f>
        <v>273.6936</v>
      </c>
      <c r="BQ238" s="3056"/>
      <c r="BR238" s="2246"/>
      <c r="BS238" s="2349"/>
      <c r="BT238" s="3029" t="s">
        <v>4</v>
      </c>
      <c r="BU238" s="2368" t="s">
        <v>18</v>
      </c>
      <c r="BV238" s="2256" t="s">
        <v>19</v>
      </c>
      <c r="BW238" s="2256" t="s">
        <v>19</v>
      </c>
      <c r="BX238" s="2256" t="s">
        <v>20</v>
      </c>
      <c r="BY238" s="2256" t="s">
        <v>21</v>
      </c>
      <c r="BZ238" s="2256" t="s">
        <v>22</v>
      </c>
      <c r="CA238" s="2256" t="s">
        <v>19</v>
      </c>
      <c r="CB238" s="2256" t="s">
        <v>23</v>
      </c>
      <c r="CC238" s="2256" t="s">
        <v>23</v>
      </c>
      <c r="CD238" s="2256" t="s">
        <v>24</v>
      </c>
      <c r="CE238" s="2256" t="s">
        <v>20</v>
      </c>
      <c r="CF238" s="2256" t="s">
        <v>25</v>
      </c>
      <c r="CG238" s="2256" t="s">
        <v>0</v>
      </c>
      <c r="CH238" s="2427" t="s">
        <v>11</v>
      </c>
      <c r="CI238" s="2369" t="s">
        <v>26</v>
      </c>
      <c r="CK238" s="2499" t="s">
        <v>3</v>
      </c>
      <c r="CL238" s="2500" t="s">
        <v>4</v>
      </c>
      <c r="CM238" s="2501" t="s">
        <v>18</v>
      </c>
      <c r="CN238" s="2501" t="s">
        <v>19</v>
      </c>
      <c r="CO238" s="2501" t="s">
        <v>19</v>
      </c>
      <c r="CP238" s="2501" t="s">
        <v>20</v>
      </c>
      <c r="CQ238" s="2501" t="s">
        <v>21</v>
      </c>
      <c r="CR238" s="2501" t="s">
        <v>22</v>
      </c>
      <c r="CS238" s="2501" t="s">
        <v>19</v>
      </c>
      <c r="CT238" s="2501" t="s">
        <v>23</v>
      </c>
      <c r="CU238" s="2501" t="s">
        <v>23</v>
      </c>
      <c r="CV238" s="2501" t="s">
        <v>24</v>
      </c>
      <c r="CW238" s="2501" t="s">
        <v>20</v>
      </c>
      <c r="CX238" s="2501" t="s">
        <v>25</v>
      </c>
      <c r="CY238" s="2501" t="s">
        <v>0</v>
      </c>
      <c r="CZ238" s="2501" t="s">
        <v>11</v>
      </c>
      <c r="DA238" s="2501" t="s">
        <v>11</v>
      </c>
      <c r="DB238" s="2501" t="s">
        <v>26</v>
      </c>
      <c r="DN238" s="86"/>
      <c r="DO238" s="86"/>
      <c r="DP238" s="86"/>
      <c r="DQ238" s="86"/>
      <c r="DR238" s="86"/>
      <c r="DS238" s="86"/>
      <c r="DT238" s="86"/>
      <c r="DU238" s="86"/>
    </row>
    <row r="239" spans="15:125" ht="15" thickBot="1">
      <c r="O239" s="2024"/>
      <c r="P239" s="2953"/>
      <c r="Q239" s="4508"/>
      <c r="R239" s="2035"/>
      <c r="S239" s="6035" t="s">
        <v>3</v>
      </c>
      <c r="T239" s="6035" t="s">
        <v>18</v>
      </c>
      <c r="U239" s="6035"/>
      <c r="V239" s="2035"/>
      <c r="W239" s="6035" t="s">
        <v>21</v>
      </c>
      <c r="X239" s="6035" t="s">
        <v>3</v>
      </c>
      <c r="Y239" s="6035" t="s">
        <v>27</v>
      </c>
      <c r="Z239" s="6035" t="s">
        <v>28</v>
      </c>
      <c r="AA239" s="2035"/>
      <c r="AB239" s="2035"/>
      <c r="AC239" s="2035"/>
      <c r="AD239" s="2035"/>
      <c r="AE239" s="6035" t="s">
        <v>30</v>
      </c>
      <c r="AF239" s="6033"/>
      <c r="AG239" s="6032"/>
      <c r="AH239" s="2024"/>
      <c r="AI239" s="2837"/>
      <c r="AJ239" s="2037" t="s">
        <v>436</v>
      </c>
      <c r="AK239" s="2076">
        <v>44</v>
      </c>
      <c r="AL239" s="2039">
        <v>24128</v>
      </c>
      <c r="AM239" s="2040">
        <v>43488</v>
      </c>
      <c r="AN239" s="2055">
        <v>43</v>
      </c>
      <c r="AO239" s="2052" t="s">
        <v>35</v>
      </c>
      <c r="AP239" s="2058">
        <v>293</v>
      </c>
      <c r="AQ239" s="2052">
        <v>1010505</v>
      </c>
      <c r="AR239" s="2078">
        <v>43500</v>
      </c>
      <c r="AS239" s="2057">
        <v>43508</v>
      </c>
      <c r="AT239" s="2052">
        <v>10884</v>
      </c>
      <c r="AU239" s="2055">
        <v>43000</v>
      </c>
      <c r="AV239" s="2041">
        <f t="shared" si="102"/>
        <v>0</v>
      </c>
      <c r="AW239" s="2056">
        <f t="shared" si="103"/>
        <v>12599</v>
      </c>
      <c r="AX239" s="2058">
        <f t="shared" si="104"/>
        <v>629.95000000000005</v>
      </c>
      <c r="AY239" s="2150"/>
      <c r="BA239" s="2246"/>
      <c r="BB239" s="2246"/>
      <c r="BC239" s="2246"/>
      <c r="BD239" s="2246"/>
      <c r="BE239" s="2246"/>
      <c r="BF239" s="2246"/>
      <c r="BG239" s="2246"/>
      <c r="BH239" s="2246"/>
      <c r="BI239" s="2246"/>
      <c r="BJ239" s="2246"/>
      <c r="BK239" s="2246"/>
      <c r="BL239" s="2246"/>
      <c r="BM239" s="2246"/>
      <c r="BN239" s="2246"/>
      <c r="BO239" s="2246"/>
      <c r="BP239" s="2246"/>
      <c r="BQ239" s="2246"/>
      <c r="BR239" s="2246"/>
      <c r="BS239" s="2349"/>
      <c r="BT239" s="3030"/>
      <c r="BU239" s="2371"/>
      <c r="BV239" s="2256" t="s">
        <v>3</v>
      </c>
      <c r="BW239" s="2256" t="s">
        <v>18</v>
      </c>
      <c r="BX239" s="2256"/>
      <c r="BY239" s="2372"/>
      <c r="BZ239" s="2256" t="s">
        <v>21</v>
      </c>
      <c r="CA239" s="2256" t="s">
        <v>3</v>
      </c>
      <c r="CB239" s="2256" t="s">
        <v>27</v>
      </c>
      <c r="CC239" s="2256" t="s">
        <v>28</v>
      </c>
      <c r="CD239" s="2372"/>
      <c r="CE239" s="2372"/>
      <c r="CF239" s="2372"/>
      <c r="CG239" s="2372"/>
      <c r="CH239" s="2427" t="s">
        <v>30</v>
      </c>
      <c r="CI239" s="2369"/>
      <c r="CK239" s="2619"/>
      <c r="CL239" s="2506"/>
      <c r="CM239" s="2506"/>
      <c r="CN239" s="2507" t="s">
        <v>3</v>
      </c>
      <c r="CO239" s="2507" t="s">
        <v>18</v>
      </c>
      <c r="CP239" s="2507"/>
      <c r="CQ239" s="2506"/>
      <c r="CR239" s="2507" t="s">
        <v>21</v>
      </c>
      <c r="CS239" s="2507" t="s">
        <v>3</v>
      </c>
      <c r="CT239" s="2507" t="s">
        <v>27</v>
      </c>
      <c r="CU239" s="2507" t="s">
        <v>28</v>
      </c>
      <c r="CV239" s="2506"/>
      <c r="CW239" s="2506"/>
      <c r="CX239" s="2506"/>
      <c r="CY239" s="2506"/>
      <c r="CZ239" s="2507" t="s">
        <v>33</v>
      </c>
      <c r="DA239" s="2507" t="s">
        <v>30</v>
      </c>
      <c r="DB239" s="2500"/>
      <c r="DN239" s="86"/>
      <c r="DO239" s="86"/>
      <c r="DP239" s="86"/>
      <c r="DQ239" s="86"/>
      <c r="DR239" s="86"/>
      <c r="DS239" s="86"/>
      <c r="DT239" s="86"/>
      <c r="DU239" s="86"/>
    </row>
    <row r="240" spans="15:125" ht="18.600000000000001" thickBot="1">
      <c r="O240" s="2024"/>
      <c r="P240" s="2095" t="s">
        <v>629</v>
      </c>
      <c r="Q240" s="2658" t="s">
        <v>436</v>
      </c>
      <c r="R240" s="2198">
        <v>24</v>
      </c>
      <c r="S240" s="2122">
        <v>17761</v>
      </c>
      <c r="T240" s="2174">
        <v>43153</v>
      </c>
      <c r="U240" s="2172">
        <v>100</v>
      </c>
      <c r="V240" s="2122" t="s">
        <v>35</v>
      </c>
      <c r="W240" s="2175">
        <v>275</v>
      </c>
      <c r="X240" s="2199">
        <v>101795</v>
      </c>
      <c r="Y240" s="2200">
        <v>43179</v>
      </c>
      <c r="Z240" s="2174">
        <v>43181</v>
      </c>
      <c r="AA240" s="2122">
        <v>10066</v>
      </c>
      <c r="AB240" s="2172">
        <v>87000</v>
      </c>
      <c r="AC240" s="2172">
        <f t="shared" ref="AC240:AC249" si="116">(AB240-U240*1000)</f>
        <v>-13000</v>
      </c>
      <c r="AD240" s="2173">
        <f t="shared" ref="AD240:AD249" si="117">(AB240*W240/1000)</f>
        <v>23925</v>
      </c>
      <c r="AE240" s="2175">
        <f t="shared" ref="AE240:AE249" si="118">(AD240*0.05)</f>
        <v>1196.25</v>
      </c>
      <c r="AF240" s="3041" t="s">
        <v>8</v>
      </c>
      <c r="AG240" s="6060"/>
      <c r="AH240" s="2024"/>
      <c r="AI240" s="2837"/>
      <c r="AJ240" s="2037" t="s">
        <v>436</v>
      </c>
      <c r="AK240" s="2076">
        <v>45</v>
      </c>
      <c r="AL240" s="2039">
        <v>24811</v>
      </c>
      <c r="AM240" s="2040">
        <v>43543</v>
      </c>
      <c r="AN240" s="2055">
        <v>40</v>
      </c>
      <c r="AO240" s="2052" t="s">
        <v>35</v>
      </c>
      <c r="AP240" s="2058">
        <v>293</v>
      </c>
      <c r="AQ240" s="2052">
        <v>1010505</v>
      </c>
      <c r="AR240" s="2078">
        <v>43556</v>
      </c>
      <c r="AS240" s="2057">
        <v>43553</v>
      </c>
      <c r="AT240" s="2052">
        <v>3718</v>
      </c>
      <c r="AU240" s="2055">
        <v>40000</v>
      </c>
      <c r="AV240" s="2041">
        <f t="shared" si="102"/>
        <v>0</v>
      </c>
      <c r="AW240" s="2056">
        <f t="shared" si="103"/>
        <v>11720</v>
      </c>
      <c r="AX240" s="2058">
        <f t="shared" si="104"/>
        <v>586</v>
      </c>
      <c r="AY240" s="2150"/>
      <c r="BA240" s="2250" t="s">
        <v>765</v>
      </c>
      <c r="BB240" s="2246"/>
      <c r="BC240" s="2246"/>
      <c r="BD240" s="2246"/>
      <c r="BE240" s="2246"/>
      <c r="BF240" s="2246"/>
      <c r="BG240" s="2246"/>
      <c r="BH240" s="2246"/>
      <c r="BI240" s="2246"/>
      <c r="BJ240" s="2246"/>
      <c r="BK240" s="2246"/>
      <c r="BL240" s="2246"/>
      <c r="BM240" s="2246"/>
      <c r="BN240" s="2246"/>
      <c r="BO240" s="2246"/>
      <c r="BP240" s="2246"/>
      <c r="BQ240" s="3085"/>
      <c r="BR240" s="2246"/>
      <c r="BS240" s="3035"/>
      <c r="BT240" s="3031"/>
      <c r="BU240" s="2374"/>
      <c r="BV240" s="2375"/>
      <c r="BW240" s="2376"/>
      <c r="BX240" s="2375"/>
      <c r="BY240" s="2376"/>
      <c r="BZ240" s="2375"/>
      <c r="CA240" s="2376"/>
      <c r="CB240" s="2376"/>
      <c r="CC240" s="2376"/>
      <c r="CD240" s="2376"/>
      <c r="CE240" s="2376"/>
      <c r="CF240" s="2376"/>
      <c r="CG240" s="2376"/>
      <c r="CH240" s="2376"/>
      <c r="CI240" s="2377"/>
      <c r="CK240" s="2604"/>
      <c r="CL240" s="3092"/>
      <c r="CM240" s="2596"/>
      <c r="CN240" s="2596"/>
      <c r="CO240" s="2597"/>
      <c r="CP240" s="2596"/>
      <c r="CQ240" s="2596"/>
      <c r="CR240" s="2963"/>
      <c r="CS240" s="2601"/>
      <c r="CT240" s="2584"/>
      <c r="CU240" s="2575"/>
      <c r="CV240" s="2596"/>
      <c r="CW240" s="2598"/>
      <c r="CX240" s="2598"/>
      <c r="CY240" s="3223"/>
      <c r="CZ240" s="3224"/>
      <c r="DA240" s="3225"/>
      <c r="DB240" s="2516"/>
      <c r="DN240" s="86"/>
      <c r="DO240" s="86"/>
      <c r="DP240" s="86"/>
      <c r="DQ240" s="86"/>
      <c r="DR240" s="86"/>
      <c r="DS240" s="86"/>
      <c r="DT240" s="86"/>
      <c r="DU240" s="86"/>
    </row>
    <row r="241" spans="15:125">
      <c r="O241" s="2024"/>
      <c r="P241" s="2023"/>
      <c r="Q241" s="2992"/>
      <c r="R241" s="2228"/>
      <c r="S241" s="2228"/>
      <c r="T241" s="2228"/>
      <c r="U241" s="2071">
        <v>13</v>
      </c>
      <c r="V241" s="2039" t="s">
        <v>35</v>
      </c>
      <c r="W241" s="2042">
        <v>275</v>
      </c>
      <c r="X241" s="2043">
        <v>101795</v>
      </c>
      <c r="Y241" s="2044">
        <v>43179</v>
      </c>
      <c r="Z241" s="2040">
        <v>43188</v>
      </c>
      <c r="AA241" s="2039">
        <v>10071</v>
      </c>
      <c r="AB241" s="2041">
        <v>13000</v>
      </c>
      <c r="AC241" s="2041">
        <f t="shared" si="116"/>
        <v>0</v>
      </c>
      <c r="AD241" s="2045">
        <f t="shared" si="117"/>
        <v>3575</v>
      </c>
      <c r="AE241" s="2042">
        <f t="shared" si="118"/>
        <v>178.75</v>
      </c>
      <c r="AF241" s="3040" t="s">
        <v>8</v>
      </c>
      <c r="AG241" s="6061"/>
      <c r="AH241" s="2024"/>
      <c r="AI241" s="2837"/>
      <c r="AJ241" s="2037" t="s">
        <v>495</v>
      </c>
      <c r="AK241" s="2071">
        <v>46</v>
      </c>
      <c r="AL241" s="2071">
        <v>24811</v>
      </c>
      <c r="AM241" s="2072">
        <v>43543</v>
      </c>
      <c r="AN241" s="2041">
        <v>28</v>
      </c>
      <c r="AO241" s="2039" t="s">
        <v>35</v>
      </c>
      <c r="AP241" s="2042">
        <v>451.6</v>
      </c>
      <c r="AQ241" s="2039">
        <v>1010506</v>
      </c>
      <c r="AR241" s="2044">
        <v>43556</v>
      </c>
      <c r="AS241" s="2057">
        <v>43553</v>
      </c>
      <c r="AT241" s="2039">
        <v>3718</v>
      </c>
      <c r="AU241" s="2041">
        <v>28000</v>
      </c>
      <c r="AV241" s="2041">
        <f t="shared" si="102"/>
        <v>0</v>
      </c>
      <c r="AW241" s="2045">
        <f t="shared" si="103"/>
        <v>12644.8</v>
      </c>
      <c r="AX241" s="2042">
        <f t="shared" si="104"/>
        <v>632.24</v>
      </c>
      <c r="AY241" s="2150"/>
      <c r="BA241" s="3615"/>
      <c r="BB241" s="2365"/>
      <c r="BC241" s="2365"/>
      <c r="BD241" s="3616" t="s">
        <v>14</v>
      </c>
      <c r="BE241" s="3616" t="s">
        <v>12</v>
      </c>
      <c r="BF241" s="3616"/>
      <c r="BG241" s="2365"/>
      <c r="BH241" s="3616" t="s">
        <v>15</v>
      </c>
      <c r="BI241" s="3616" t="s">
        <v>16</v>
      </c>
      <c r="BJ241" s="3616" t="s">
        <v>12</v>
      </c>
      <c r="BK241" s="3616" t="s">
        <v>12</v>
      </c>
      <c r="BL241" s="2365"/>
      <c r="BM241" s="2365"/>
      <c r="BN241" s="2365"/>
      <c r="BO241" s="2365"/>
      <c r="BP241" s="3616" t="s">
        <v>17</v>
      </c>
      <c r="BQ241" s="3617"/>
      <c r="BR241" s="2246"/>
      <c r="BS241" s="3036"/>
      <c r="BT241" s="3981" t="s">
        <v>572</v>
      </c>
      <c r="BU241" s="2264">
        <v>1</v>
      </c>
      <c r="BV241" s="2264" t="s">
        <v>101</v>
      </c>
      <c r="BW241" s="2265">
        <v>42787</v>
      </c>
      <c r="BX241" s="2264">
        <v>50</v>
      </c>
      <c r="BY241" s="2266" t="s">
        <v>544</v>
      </c>
      <c r="BZ241" s="2267">
        <v>45</v>
      </c>
      <c r="CA241" s="2264" t="s">
        <v>78</v>
      </c>
      <c r="CB241" s="2268">
        <v>42790</v>
      </c>
      <c r="CC241" s="2265">
        <v>42794</v>
      </c>
      <c r="CD241" s="2264">
        <v>46332</v>
      </c>
      <c r="CE241" s="2337">
        <v>54</v>
      </c>
      <c r="CF241" s="2337">
        <f>(CE241-BX241)</f>
        <v>4</v>
      </c>
      <c r="CG241" s="2271">
        <f>(CE241*BZ241)</f>
        <v>2430</v>
      </c>
      <c r="CH241" s="2270">
        <f>(CG241*0.05)</f>
        <v>121.5</v>
      </c>
      <c r="CI241" s="2430"/>
      <c r="CK241" s="2526"/>
      <c r="CL241" s="2529"/>
      <c r="CM241" s="2528"/>
      <c r="CN241" s="2528"/>
      <c r="CO241" s="2535"/>
      <c r="CP241" s="2528"/>
      <c r="CQ241" s="2528"/>
      <c r="CR241" s="3087"/>
      <c r="CS241" s="2528"/>
      <c r="CT241" s="2533"/>
      <c r="CU241" s="2535"/>
      <c r="CV241" s="2528"/>
      <c r="CW241" s="3087"/>
      <c r="CX241" s="2532"/>
      <c r="CY241" s="2534"/>
      <c r="CZ241" s="2535"/>
      <c r="DA241" s="2532"/>
      <c r="DB241" s="2523"/>
      <c r="DN241" s="86"/>
      <c r="DO241" s="86"/>
      <c r="DP241" s="86"/>
      <c r="DQ241" s="86"/>
      <c r="DR241" s="86"/>
      <c r="DS241" s="86"/>
      <c r="DT241" s="86"/>
      <c r="DU241" s="86"/>
    </row>
    <row r="242" spans="15:125">
      <c r="O242" s="2024"/>
      <c r="P242" s="2047" t="s">
        <v>589</v>
      </c>
      <c r="Q242" s="2071" t="s">
        <v>698</v>
      </c>
      <c r="R242" s="2809">
        <v>20</v>
      </c>
      <c r="S242" s="2071" t="s">
        <v>101</v>
      </c>
      <c r="T242" s="2072">
        <v>43159</v>
      </c>
      <c r="U242" s="2071">
        <v>10</v>
      </c>
      <c r="V242" s="2039" t="s">
        <v>35</v>
      </c>
      <c r="W242" s="2073">
        <v>300</v>
      </c>
      <c r="X242" s="2071" t="s">
        <v>78</v>
      </c>
      <c r="Y242" s="3509">
        <v>43165</v>
      </c>
      <c r="Z242" s="2072">
        <v>43179</v>
      </c>
      <c r="AA242" s="2071">
        <v>10055</v>
      </c>
      <c r="AB242" s="2041">
        <v>10000</v>
      </c>
      <c r="AC242" s="2041">
        <f t="shared" si="116"/>
        <v>0</v>
      </c>
      <c r="AD242" s="2045">
        <f t="shared" si="117"/>
        <v>3000</v>
      </c>
      <c r="AE242" s="2042">
        <f t="shared" si="118"/>
        <v>150</v>
      </c>
      <c r="AF242" s="3040" t="s">
        <v>8</v>
      </c>
      <c r="AG242" s="6061"/>
      <c r="AH242" s="2024"/>
      <c r="AI242" s="2837"/>
      <c r="AJ242" s="2037" t="s">
        <v>495</v>
      </c>
      <c r="AK242" s="2071">
        <v>47</v>
      </c>
      <c r="AL242" s="2071">
        <v>25058</v>
      </c>
      <c r="AM242" s="2072">
        <v>43558</v>
      </c>
      <c r="AN242" s="2041">
        <v>29</v>
      </c>
      <c r="AO242" s="2039" t="s">
        <v>35</v>
      </c>
      <c r="AP242" s="2042">
        <v>462.9</v>
      </c>
      <c r="AQ242" s="2039">
        <v>1010506</v>
      </c>
      <c r="AR242" s="2044">
        <v>43572</v>
      </c>
      <c r="AS242" s="2057">
        <v>43573</v>
      </c>
      <c r="AT242" s="2039">
        <v>3751</v>
      </c>
      <c r="AU242" s="2041">
        <v>29000</v>
      </c>
      <c r="AV242" s="2041">
        <f t="shared" si="102"/>
        <v>0</v>
      </c>
      <c r="AW242" s="2045">
        <f t="shared" si="103"/>
        <v>13424.1</v>
      </c>
      <c r="AX242" s="2042">
        <f t="shared" si="104"/>
        <v>671.20500000000004</v>
      </c>
      <c r="AY242" s="2150"/>
      <c r="BA242" s="3618" t="s">
        <v>3</v>
      </c>
      <c r="BB242" s="2256" t="s">
        <v>4</v>
      </c>
      <c r="BC242" s="2257" t="s">
        <v>18</v>
      </c>
      <c r="BD242" s="2257" t="s">
        <v>19</v>
      </c>
      <c r="BE242" s="2257" t="s">
        <v>19</v>
      </c>
      <c r="BF242" s="2257" t="s">
        <v>20</v>
      </c>
      <c r="BG242" s="2257" t="s">
        <v>21</v>
      </c>
      <c r="BH242" s="2257" t="s">
        <v>22</v>
      </c>
      <c r="BI242" s="2257" t="s">
        <v>19</v>
      </c>
      <c r="BJ242" s="2257" t="s">
        <v>23</v>
      </c>
      <c r="BK242" s="2257" t="s">
        <v>23</v>
      </c>
      <c r="BL242" s="2257" t="s">
        <v>24</v>
      </c>
      <c r="BM242" s="2257" t="s">
        <v>20</v>
      </c>
      <c r="BN242" s="2257" t="s">
        <v>25</v>
      </c>
      <c r="BO242" s="2257" t="s">
        <v>0</v>
      </c>
      <c r="BP242" s="2257" t="s">
        <v>11</v>
      </c>
      <c r="BQ242" s="3619" t="s">
        <v>26</v>
      </c>
      <c r="BR242" s="2246"/>
      <c r="BS242" s="2385"/>
      <c r="BT242" s="3982" t="s">
        <v>572</v>
      </c>
      <c r="BU242" s="2276">
        <v>2</v>
      </c>
      <c r="BV242" s="2276" t="s">
        <v>101</v>
      </c>
      <c r="BW242" s="2277">
        <v>42835</v>
      </c>
      <c r="BX242" s="2276">
        <v>50</v>
      </c>
      <c r="BY242" s="2285" t="s">
        <v>544</v>
      </c>
      <c r="BZ242" s="2278">
        <v>45</v>
      </c>
      <c r="CA242" s="2276" t="s">
        <v>78</v>
      </c>
      <c r="CB242" s="2279">
        <v>42839</v>
      </c>
      <c r="CC242" s="2277">
        <v>42849</v>
      </c>
      <c r="CD242" s="2276">
        <v>46908</v>
      </c>
      <c r="CE242" s="2429">
        <v>54</v>
      </c>
      <c r="CF242" s="2429">
        <f>(CE242-BX242)</f>
        <v>4</v>
      </c>
      <c r="CG242" s="2281">
        <f>(CE242*BZ242)</f>
        <v>2430</v>
      </c>
      <c r="CH242" s="2280">
        <f>(CG242*0.05)</f>
        <v>121.5</v>
      </c>
      <c r="CI242" s="2431"/>
      <c r="CK242" s="2526"/>
      <c r="CL242" s="2529"/>
      <c r="CM242" s="2528"/>
      <c r="CN242" s="2529"/>
      <c r="CO242" s="2530"/>
      <c r="CP242" s="2531"/>
      <c r="CQ242" s="2529"/>
      <c r="CR242" s="2532"/>
      <c r="CS242" s="2528"/>
      <c r="CT242" s="2533"/>
      <c r="CU242" s="2530"/>
      <c r="CV242" s="2528"/>
      <c r="CW242" s="2532"/>
      <c r="CX242" s="2532"/>
      <c r="CY242" s="2534"/>
      <c r="CZ242" s="2535"/>
      <c r="DA242" s="2532"/>
      <c r="DB242" s="2523"/>
      <c r="DN242" s="86"/>
      <c r="DO242" s="86"/>
      <c r="DP242" s="86"/>
      <c r="DQ242" s="86"/>
      <c r="DR242" s="86"/>
      <c r="DS242" s="86"/>
      <c r="DT242" s="86"/>
      <c r="DU242" s="86"/>
    </row>
    <row r="243" spans="15:125" ht="15" thickBot="1">
      <c r="O243" s="2024"/>
      <c r="P243" s="2036" t="s">
        <v>500</v>
      </c>
      <c r="Q243" s="2048" t="s">
        <v>427</v>
      </c>
      <c r="R243" s="2750">
        <v>9</v>
      </c>
      <c r="S243" s="2050" t="s">
        <v>101</v>
      </c>
      <c r="T243" s="2051">
        <v>43161</v>
      </c>
      <c r="U243" s="2050">
        <v>10</v>
      </c>
      <c r="V243" s="2052" t="s">
        <v>35</v>
      </c>
      <c r="W243" s="2053">
        <v>300</v>
      </c>
      <c r="X243" s="2050" t="s">
        <v>78</v>
      </c>
      <c r="Y243" s="3573">
        <v>43165</v>
      </c>
      <c r="Z243" s="2051">
        <v>43181</v>
      </c>
      <c r="AA243" s="2050">
        <v>2853</v>
      </c>
      <c r="AB243" s="2055">
        <v>10000</v>
      </c>
      <c r="AC243" s="2055">
        <f t="shared" si="116"/>
        <v>0</v>
      </c>
      <c r="AD243" s="2056">
        <f t="shared" si="117"/>
        <v>3000</v>
      </c>
      <c r="AE243" s="2058">
        <f t="shared" si="118"/>
        <v>150</v>
      </c>
      <c r="AF243" s="3040" t="s">
        <v>8</v>
      </c>
      <c r="AG243" s="6061"/>
      <c r="AH243" s="2024"/>
      <c r="AI243" s="2837"/>
      <c r="AJ243" s="2037" t="s">
        <v>436</v>
      </c>
      <c r="AK243" s="2076">
        <v>48</v>
      </c>
      <c r="AL243" s="2039">
        <v>25058</v>
      </c>
      <c r="AM243" s="2040">
        <v>43558</v>
      </c>
      <c r="AN243" s="2055">
        <v>45</v>
      </c>
      <c r="AO243" s="2052" t="s">
        <v>35</v>
      </c>
      <c r="AP243" s="2058">
        <v>300.3</v>
      </c>
      <c r="AQ243" s="2052">
        <v>1010505</v>
      </c>
      <c r="AR243" s="2078">
        <v>43572</v>
      </c>
      <c r="AS243" s="2057">
        <v>43573</v>
      </c>
      <c r="AT243" s="2052">
        <v>3751</v>
      </c>
      <c r="AU243" s="2055">
        <v>45000</v>
      </c>
      <c r="AV243" s="2041">
        <f t="shared" si="102"/>
        <v>0</v>
      </c>
      <c r="AW243" s="2056">
        <f t="shared" si="103"/>
        <v>13513.5</v>
      </c>
      <c r="AX243" s="2058">
        <f t="shared" si="104"/>
        <v>675.67500000000007</v>
      </c>
      <c r="AY243" s="2150"/>
      <c r="BA243" s="3620"/>
      <c r="BB243" s="2259"/>
      <c r="BC243" s="2259"/>
      <c r="BD243" s="2260" t="s">
        <v>3</v>
      </c>
      <c r="BE243" s="2260" t="s">
        <v>18</v>
      </c>
      <c r="BF243" s="2260"/>
      <c r="BG243" s="2259"/>
      <c r="BH243" s="2260" t="s">
        <v>21</v>
      </c>
      <c r="BI243" s="2260" t="s">
        <v>3</v>
      </c>
      <c r="BJ243" s="2260" t="s">
        <v>27</v>
      </c>
      <c r="BK243" s="2260" t="s">
        <v>28</v>
      </c>
      <c r="BL243" s="2259"/>
      <c r="BM243" s="2259"/>
      <c r="BN243" s="2259"/>
      <c r="BO243" s="2259"/>
      <c r="BP243" s="2260" t="s">
        <v>30</v>
      </c>
      <c r="BQ243" s="3619"/>
      <c r="BR243" s="2246"/>
      <c r="BS243" s="2385"/>
      <c r="BT243" s="3430"/>
      <c r="BU243" s="2313"/>
      <c r="BV243" s="2313"/>
      <c r="BW243" s="2313"/>
      <c r="BX243" s="2313"/>
      <c r="BY243" s="2313"/>
      <c r="BZ243" s="2313"/>
      <c r="CA243" s="2313"/>
      <c r="CB243" s="2313"/>
      <c r="CC243" s="2313"/>
      <c r="CD243" s="2313"/>
      <c r="CE243" s="2313"/>
      <c r="CF243" s="2313"/>
      <c r="CG243" s="2313"/>
      <c r="CH243" s="2313"/>
      <c r="CI243" s="2282"/>
      <c r="CK243" s="2526"/>
      <c r="CL243" s="2529"/>
      <c r="CM243" s="2528"/>
      <c r="CN243" s="2529"/>
      <c r="CO243" s="2530"/>
      <c r="CP243" s="2531"/>
      <c r="CQ243" s="2529"/>
      <c r="CR243" s="2532"/>
      <c r="CS243" s="2528"/>
      <c r="CT243" s="2533"/>
      <c r="CU243" s="2530"/>
      <c r="CV243" s="2528"/>
      <c r="CW243" s="2532"/>
      <c r="CX243" s="2532"/>
      <c r="CY243" s="2534"/>
      <c r="CZ243" s="2535"/>
      <c r="DA243" s="2532"/>
      <c r="DB243" s="2523"/>
      <c r="DN243" s="86"/>
      <c r="DO243" s="86"/>
      <c r="DP243" s="86"/>
      <c r="DQ243" s="86"/>
      <c r="DR243" s="86"/>
      <c r="DS243" s="86"/>
      <c r="DT243" s="86"/>
      <c r="DU243" s="86"/>
    </row>
    <row r="244" spans="15:125">
      <c r="O244" s="2024"/>
      <c r="P244" s="2036" t="s">
        <v>500</v>
      </c>
      <c r="Q244" s="2048" t="s">
        <v>427</v>
      </c>
      <c r="R244" s="2750">
        <v>10</v>
      </c>
      <c r="S244" s="2050" t="s">
        <v>101</v>
      </c>
      <c r="T244" s="2051">
        <v>43164</v>
      </c>
      <c r="U244" s="2050">
        <v>10</v>
      </c>
      <c r="V244" s="2052" t="s">
        <v>35</v>
      </c>
      <c r="W244" s="2053">
        <v>300</v>
      </c>
      <c r="X244" s="2050" t="s">
        <v>78</v>
      </c>
      <c r="Y244" s="3573">
        <v>43165</v>
      </c>
      <c r="Z244" s="2051">
        <v>43181</v>
      </c>
      <c r="AA244" s="2050">
        <v>2853</v>
      </c>
      <c r="AB244" s="2055">
        <v>10000</v>
      </c>
      <c r="AC244" s="2055">
        <f t="shared" si="116"/>
        <v>0</v>
      </c>
      <c r="AD244" s="2056">
        <f t="shared" si="117"/>
        <v>3000</v>
      </c>
      <c r="AE244" s="2058">
        <f t="shared" si="118"/>
        <v>150</v>
      </c>
      <c r="AF244" s="3040" t="s">
        <v>8</v>
      </c>
      <c r="AG244" s="6061"/>
      <c r="AH244" s="2024"/>
      <c r="AI244" s="2837"/>
      <c r="AJ244" s="2037" t="s">
        <v>436</v>
      </c>
      <c r="AK244" s="2076">
        <v>49</v>
      </c>
      <c r="AL244" s="2039">
        <v>25364</v>
      </c>
      <c r="AM244" s="2040">
        <v>43585</v>
      </c>
      <c r="AN244" s="2055">
        <v>50</v>
      </c>
      <c r="AO244" s="2052" t="s">
        <v>35</v>
      </c>
      <c r="AP244" s="2058">
        <v>300.3</v>
      </c>
      <c r="AQ244" s="2052">
        <v>1010505</v>
      </c>
      <c r="AR244" s="2078">
        <v>43598</v>
      </c>
      <c r="AS244" s="2057">
        <v>43595</v>
      </c>
      <c r="AT244" s="2052">
        <v>3781</v>
      </c>
      <c r="AU244" s="2055">
        <v>50000</v>
      </c>
      <c r="AV244" s="2041">
        <f t="shared" si="102"/>
        <v>0</v>
      </c>
      <c r="AW244" s="2056">
        <f t="shared" si="103"/>
        <v>15015</v>
      </c>
      <c r="AX244" s="2058">
        <f t="shared" si="104"/>
        <v>750.75</v>
      </c>
      <c r="AY244" s="2150"/>
      <c r="BA244" s="2667" t="s">
        <v>726</v>
      </c>
      <c r="BB244" s="2266" t="s">
        <v>727</v>
      </c>
      <c r="BC244" s="2409">
        <v>7</v>
      </c>
      <c r="BD244" s="2266">
        <v>81724</v>
      </c>
      <c r="BE244" s="2272">
        <v>43439</v>
      </c>
      <c r="BF244" s="2410">
        <v>500</v>
      </c>
      <c r="BG244" s="2266" t="s">
        <v>96</v>
      </c>
      <c r="BH244" s="2270">
        <v>10.8</v>
      </c>
      <c r="BI244" s="2411"/>
      <c r="BJ244" s="2412">
        <v>43473</v>
      </c>
      <c r="BK244" s="2272">
        <v>43475</v>
      </c>
      <c r="BL244" s="2266">
        <v>53580</v>
      </c>
      <c r="BM244" s="2270">
        <v>357</v>
      </c>
      <c r="BN244" s="2270">
        <f t="shared" ref="BN244:BN249" si="119">(BM244-BF244)</f>
        <v>-143</v>
      </c>
      <c r="BO244" s="2271">
        <f>(BM244*BH244)</f>
        <v>3855.6000000000004</v>
      </c>
      <c r="BP244" s="2270">
        <f t="shared" ref="BP244:BP249" si="120">(BO244*0.05)</f>
        <v>192.78000000000003</v>
      </c>
      <c r="BQ244" s="2273" t="s">
        <v>8</v>
      </c>
      <c r="BR244" s="2246"/>
      <c r="BS244" s="2385"/>
      <c r="BT244" s="3430"/>
      <c r="BU244" s="2313"/>
      <c r="BV244" s="2313"/>
      <c r="BW244" s="2313"/>
      <c r="BX244" s="2313"/>
      <c r="BY244" s="2313"/>
      <c r="BZ244" s="2313"/>
      <c r="CA244" s="2313"/>
      <c r="CB244" s="2313"/>
      <c r="CC244" s="2313"/>
      <c r="CD244" s="2313"/>
      <c r="CE244" s="2313"/>
      <c r="CF244" s="2313"/>
      <c r="CG244" s="2313"/>
      <c r="CH244" s="2313"/>
      <c r="CI244" s="2282"/>
      <c r="CK244" s="2545"/>
      <c r="CL244" s="2529"/>
      <c r="CM244" s="2528"/>
      <c r="CN244" s="2528"/>
      <c r="CO244" s="2535"/>
      <c r="CP244" s="2528"/>
      <c r="CQ244" s="2528"/>
      <c r="CR244" s="3087"/>
      <c r="CS244" s="2528"/>
      <c r="CT244" s="2533"/>
      <c r="CU244" s="2535"/>
      <c r="CV244" s="2528"/>
      <c r="CW244" s="3087"/>
      <c r="CX244" s="2532"/>
      <c r="CY244" s="2534"/>
      <c r="CZ244" s="2535"/>
      <c r="DA244" s="2532"/>
      <c r="DB244" s="2523"/>
      <c r="DN244" s="86"/>
      <c r="DO244" s="86"/>
      <c r="DP244" s="86"/>
      <c r="DQ244" s="86"/>
      <c r="DR244" s="86"/>
      <c r="DS244" s="86"/>
      <c r="DT244" s="86"/>
      <c r="DU244" s="86"/>
    </row>
    <row r="245" spans="15:125">
      <c r="O245" s="2024"/>
      <c r="P245" s="2047" t="s">
        <v>629</v>
      </c>
      <c r="Q245" s="2037" t="s">
        <v>699</v>
      </c>
      <c r="R245" s="2038">
        <v>25</v>
      </c>
      <c r="S245" s="2039">
        <v>18509</v>
      </c>
      <c r="T245" s="2040">
        <v>43140</v>
      </c>
      <c r="U245" s="2041">
        <v>6</v>
      </c>
      <c r="V245" s="2039" t="s">
        <v>35</v>
      </c>
      <c r="W245" s="2042">
        <v>183</v>
      </c>
      <c r="X245" s="2039">
        <v>179680</v>
      </c>
      <c r="Y245" s="2044">
        <v>43179</v>
      </c>
      <c r="Z245" s="2040">
        <v>43181</v>
      </c>
      <c r="AA245" s="2039">
        <v>10066</v>
      </c>
      <c r="AB245" s="2041">
        <v>6000</v>
      </c>
      <c r="AC245" s="2041">
        <f t="shared" si="116"/>
        <v>0</v>
      </c>
      <c r="AD245" s="2045">
        <f t="shared" si="117"/>
        <v>1098</v>
      </c>
      <c r="AE245" s="2042">
        <f t="shared" si="118"/>
        <v>54.900000000000006</v>
      </c>
      <c r="AF245" s="3040" t="s">
        <v>8</v>
      </c>
      <c r="AG245" s="6061"/>
      <c r="AH245" s="2024"/>
      <c r="AI245" s="2837"/>
      <c r="AJ245" s="2037" t="s">
        <v>495</v>
      </c>
      <c r="AK245" s="2071">
        <v>50</v>
      </c>
      <c r="AL245" s="2071">
        <v>25364</v>
      </c>
      <c r="AM245" s="2072">
        <v>43585</v>
      </c>
      <c r="AN245" s="2041">
        <v>30</v>
      </c>
      <c r="AO245" s="2039" t="s">
        <v>35</v>
      </c>
      <c r="AP245" s="2042">
        <v>462.9</v>
      </c>
      <c r="AQ245" s="2039">
        <v>1010506</v>
      </c>
      <c r="AR245" s="2044">
        <v>43598</v>
      </c>
      <c r="AS245" s="2057">
        <v>43595</v>
      </c>
      <c r="AT245" s="2039">
        <v>3781</v>
      </c>
      <c r="AU245" s="2041">
        <v>30000</v>
      </c>
      <c r="AV245" s="2041">
        <f t="shared" si="102"/>
        <v>0</v>
      </c>
      <c r="AW245" s="2045">
        <f t="shared" si="103"/>
        <v>13887</v>
      </c>
      <c r="AX245" s="2042">
        <f t="shared" si="104"/>
        <v>694.35</v>
      </c>
      <c r="AY245" s="2150"/>
      <c r="BA245" s="2467" t="s">
        <v>726</v>
      </c>
      <c r="BB245" s="2285" t="s">
        <v>727</v>
      </c>
      <c r="BC245" s="2438">
        <v>8</v>
      </c>
      <c r="BD245" s="2285">
        <v>81725</v>
      </c>
      <c r="BE245" s="2287">
        <v>43439</v>
      </c>
      <c r="BF245" s="2342">
        <v>500</v>
      </c>
      <c r="BG245" s="2285" t="s">
        <v>96</v>
      </c>
      <c r="BH245" s="2280">
        <v>10.8</v>
      </c>
      <c r="BI245" s="2343"/>
      <c r="BJ245" s="2344">
        <v>43487</v>
      </c>
      <c r="BK245" s="2287">
        <v>43489</v>
      </c>
      <c r="BL245" s="2345">
        <v>53700</v>
      </c>
      <c r="BM245" s="2280">
        <v>503.64</v>
      </c>
      <c r="BN245" s="2280">
        <f t="shared" si="119"/>
        <v>3.6399999999999864</v>
      </c>
      <c r="BO245" s="2281">
        <f>(BM245*BH245)</f>
        <v>5439.3119999999999</v>
      </c>
      <c r="BP245" s="2280">
        <f t="shared" si="120"/>
        <v>271.96559999999999</v>
      </c>
      <c r="BQ245" s="2689" t="s">
        <v>8</v>
      </c>
      <c r="BR245" s="2246"/>
      <c r="BS245" s="4067"/>
      <c r="BT245" s="3430"/>
      <c r="BU245" s="2313"/>
      <c r="BV245" s="2313"/>
      <c r="BW245" s="2313"/>
      <c r="BX245" s="2313"/>
      <c r="BY245" s="2313"/>
      <c r="BZ245" s="2313"/>
      <c r="CA245" s="2313"/>
      <c r="CB245" s="2313"/>
      <c r="CC245" s="2313"/>
      <c r="CD245" s="2313"/>
      <c r="CE245" s="2313"/>
      <c r="CF245" s="2313"/>
      <c r="CG245" s="2313"/>
      <c r="CH245" s="2313"/>
      <c r="CI245" s="2282"/>
      <c r="CK245" s="2545"/>
      <c r="CL245" s="2529"/>
      <c r="CM245" s="2546"/>
      <c r="CN245" s="2529"/>
      <c r="CO245" s="2530"/>
      <c r="CP245" s="2547"/>
      <c r="CQ245" s="2529"/>
      <c r="CR245" s="2532"/>
      <c r="CS245" s="2548"/>
      <c r="CT245" s="2549"/>
      <c r="CU245" s="2530"/>
      <c r="CV245" s="2529"/>
      <c r="CW245" s="2532"/>
      <c r="CX245" s="2532"/>
      <c r="CY245" s="2534"/>
      <c r="CZ245" s="2530"/>
      <c r="DA245" s="2532"/>
      <c r="DB245" s="2523"/>
      <c r="DN245" s="86"/>
      <c r="DO245" s="86"/>
      <c r="DP245" s="86"/>
      <c r="DQ245" s="86"/>
      <c r="DR245" s="86"/>
      <c r="DS245" s="86"/>
      <c r="DT245" s="86"/>
      <c r="DU245" s="86"/>
    </row>
    <row r="246" spans="15:125">
      <c r="O246" s="2024"/>
      <c r="P246" s="2047" t="s">
        <v>493</v>
      </c>
      <c r="Q246" s="2037" t="s">
        <v>436</v>
      </c>
      <c r="R246" s="2076">
        <v>25</v>
      </c>
      <c r="S246" s="2039">
        <v>20282</v>
      </c>
      <c r="T246" s="2040">
        <v>43169</v>
      </c>
      <c r="U246" s="2055">
        <v>90</v>
      </c>
      <c r="V246" s="2052" t="s">
        <v>35</v>
      </c>
      <c r="W246" s="2058">
        <v>275</v>
      </c>
      <c r="X246" s="2052">
        <v>1010505</v>
      </c>
      <c r="Y246" s="2078">
        <v>43179</v>
      </c>
      <c r="Z246" s="2057">
        <v>43181</v>
      </c>
      <c r="AA246" s="2052">
        <v>10065</v>
      </c>
      <c r="AB246" s="2055">
        <v>90000</v>
      </c>
      <c r="AC246" s="2055">
        <f t="shared" si="116"/>
        <v>0</v>
      </c>
      <c r="AD246" s="2056">
        <f t="shared" si="117"/>
        <v>24750</v>
      </c>
      <c r="AE246" s="2058">
        <f t="shared" si="118"/>
        <v>1237.5</v>
      </c>
      <c r="AF246" s="3040" t="s">
        <v>8</v>
      </c>
      <c r="AG246" s="6061"/>
      <c r="AH246" s="2024"/>
      <c r="AI246" s="2837"/>
      <c r="AJ246" s="2037" t="s">
        <v>436</v>
      </c>
      <c r="AK246" s="2076">
        <v>51</v>
      </c>
      <c r="AL246" s="2039">
        <v>25806</v>
      </c>
      <c r="AM246" s="2040">
        <v>43614</v>
      </c>
      <c r="AN246" s="2055">
        <v>65</v>
      </c>
      <c r="AO246" s="2052" t="s">
        <v>35</v>
      </c>
      <c r="AP246" s="2058">
        <v>300.3</v>
      </c>
      <c r="AQ246" s="2052">
        <v>1010505</v>
      </c>
      <c r="AR246" s="2078">
        <v>43620</v>
      </c>
      <c r="AS246" s="2057">
        <v>43619</v>
      </c>
      <c r="AT246" s="2052">
        <v>3805</v>
      </c>
      <c r="AU246" s="2055">
        <v>65000</v>
      </c>
      <c r="AV246" s="2041">
        <f t="shared" si="102"/>
        <v>0</v>
      </c>
      <c r="AW246" s="2056">
        <f t="shared" si="103"/>
        <v>19519.5</v>
      </c>
      <c r="AX246" s="2058">
        <f t="shared" si="104"/>
        <v>975.97500000000002</v>
      </c>
      <c r="AY246" s="2150"/>
      <c r="BA246" s="3218" t="s">
        <v>726</v>
      </c>
      <c r="BB246" s="2285" t="s">
        <v>727</v>
      </c>
      <c r="BC246" s="2438">
        <v>9</v>
      </c>
      <c r="BD246" s="2285">
        <v>81759</v>
      </c>
      <c r="BE246" s="2287">
        <v>43444</v>
      </c>
      <c r="BF246" s="2342">
        <v>500</v>
      </c>
      <c r="BG246" s="2285" t="s">
        <v>96</v>
      </c>
      <c r="BH246" s="2280">
        <v>10.8</v>
      </c>
      <c r="BI246" s="2343"/>
      <c r="BJ246" s="2344">
        <v>43489</v>
      </c>
      <c r="BK246" s="2287">
        <v>43489</v>
      </c>
      <c r="BL246" s="2345">
        <v>53700</v>
      </c>
      <c r="BM246" s="2280">
        <v>507.1</v>
      </c>
      <c r="BN246" s="2280">
        <f t="shared" si="119"/>
        <v>7.1000000000000227</v>
      </c>
      <c r="BO246" s="2281">
        <f>(BM246*BH246)</f>
        <v>5476.68</v>
      </c>
      <c r="BP246" s="2280">
        <f t="shared" si="120"/>
        <v>273.834</v>
      </c>
      <c r="BQ246" s="2689" t="s">
        <v>8</v>
      </c>
      <c r="BR246" s="2246"/>
      <c r="BS246" s="2385"/>
      <c r="BT246" s="3430"/>
      <c r="BU246" s="2313"/>
      <c r="BV246" s="2313"/>
      <c r="BW246" s="2313"/>
      <c r="BX246" s="2313"/>
      <c r="BY246" s="2313"/>
      <c r="BZ246" s="2313"/>
      <c r="CA246" s="2313"/>
      <c r="CB246" s="2313"/>
      <c r="CC246" s="2313"/>
      <c r="CD246" s="2313"/>
      <c r="CE246" s="2313"/>
      <c r="CF246" s="2313"/>
      <c r="CG246" s="2313"/>
      <c r="CH246" s="2313"/>
      <c r="CI246" s="2282"/>
      <c r="CK246" s="2556"/>
      <c r="CL246" s="2557"/>
      <c r="CM246" s="2557"/>
      <c r="CN246" s="2557"/>
      <c r="CO246" s="2557"/>
      <c r="CP246" s="2557"/>
      <c r="CQ246" s="2557"/>
      <c r="CR246" s="2557"/>
      <c r="CS246" s="2557"/>
      <c r="CT246" s="2557"/>
      <c r="CU246" s="2557"/>
      <c r="CV246" s="2557"/>
      <c r="CW246" s="2557"/>
      <c r="CX246" s="2557"/>
      <c r="CY246" s="2557"/>
      <c r="CZ246" s="2557"/>
      <c r="DA246" s="2557"/>
      <c r="DB246" s="2523"/>
      <c r="DN246" s="86"/>
      <c r="DO246" s="86"/>
      <c r="DP246" s="86"/>
      <c r="DQ246" s="86"/>
      <c r="DR246" s="86"/>
      <c r="DS246" s="86"/>
      <c r="DT246" s="86"/>
      <c r="DU246" s="86"/>
    </row>
    <row r="247" spans="15:125" ht="15" thickBot="1">
      <c r="O247" s="2024"/>
      <c r="P247" s="2047" t="s">
        <v>493</v>
      </c>
      <c r="Q247" s="2039" t="s">
        <v>495</v>
      </c>
      <c r="R247" s="2038">
        <v>26</v>
      </c>
      <c r="S247" s="2039">
        <v>20282</v>
      </c>
      <c r="T247" s="2040">
        <v>43169</v>
      </c>
      <c r="U247" s="2041">
        <v>48</v>
      </c>
      <c r="V247" s="2039" t="s">
        <v>35</v>
      </c>
      <c r="W247" s="2042">
        <v>424</v>
      </c>
      <c r="X247" s="2039">
        <v>1010506</v>
      </c>
      <c r="Y247" s="2044">
        <v>43179</v>
      </c>
      <c r="Z247" s="2040">
        <v>43181</v>
      </c>
      <c r="AA247" s="2039">
        <v>10065</v>
      </c>
      <c r="AB247" s="2041">
        <v>48000</v>
      </c>
      <c r="AC247" s="2041">
        <f t="shared" si="116"/>
        <v>0</v>
      </c>
      <c r="AD247" s="2045">
        <f t="shared" si="117"/>
        <v>20352</v>
      </c>
      <c r="AE247" s="2042">
        <f t="shared" si="118"/>
        <v>1017.6</v>
      </c>
      <c r="AF247" s="6062" t="s">
        <v>8</v>
      </c>
      <c r="AG247" s="6059"/>
      <c r="AH247" s="2024"/>
      <c r="AI247" s="2837"/>
      <c r="AJ247" s="2037" t="s">
        <v>436</v>
      </c>
      <c r="AK247" s="2076">
        <v>52</v>
      </c>
      <c r="AL247" s="2039">
        <v>25997</v>
      </c>
      <c r="AM247" s="2040">
        <v>43627</v>
      </c>
      <c r="AN247" s="2055">
        <v>40</v>
      </c>
      <c r="AO247" s="2052" t="s">
        <v>35</v>
      </c>
      <c r="AP247" s="2058">
        <v>300.3</v>
      </c>
      <c r="AQ247" s="2052">
        <v>1010505</v>
      </c>
      <c r="AR247" s="2078">
        <v>43640</v>
      </c>
      <c r="AS247" s="2057">
        <v>43637</v>
      </c>
      <c r="AT247" s="2052">
        <v>3827</v>
      </c>
      <c r="AU247" s="2055">
        <v>40000</v>
      </c>
      <c r="AV247" s="2041">
        <f t="shared" si="102"/>
        <v>0</v>
      </c>
      <c r="AW247" s="2056">
        <f t="shared" si="103"/>
        <v>12012</v>
      </c>
      <c r="AX247" s="2058">
        <f t="shared" si="104"/>
        <v>600.6</v>
      </c>
      <c r="AY247" s="2150"/>
      <c r="BA247" s="2428" t="s">
        <v>656</v>
      </c>
      <c r="BB247" s="3033" t="s">
        <v>99</v>
      </c>
      <c r="BC247" s="2439">
        <v>27</v>
      </c>
      <c r="BD247" s="2439" t="s">
        <v>101</v>
      </c>
      <c r="BE247" s="2440">
        <v>43453</v>
      </c>
      <c r="BF247" s="3250">
        <v>500</v>
      </c>
      <c r="BG247" s="2276" t="s">
        <v>96</v>
      </c>
      <c r="BH247" s="2441">
        <v>10.6</v>
      </c>
      <c r="BI247" s="3052"/>
      <c r="BJ247" s="2442">
        <v>43475</v>
      </c>
      <c r="BK247" s="2440">
        <v>43488</v>
      </c>
      <c r="BL247" s="2439">
        <v>53731</v>
      </c>
      <c r="BM247" s="2278">
        <v>307.08</v>
      </c>
      <c r="BN247" s="2280">
        <f t="shared" si="119"/>
        <v>-192.92000000000002</v>
      </c>
      <c r="BO247" s="2281">
        <f>(BM247*BH246)</f>
        <v>3316.4639999999999</v>
      </c>
      <c r="BP247" s="2280">
        <f t="shared" si="120"/>
        <v>165.82320000000001</v>
      </c>
      <c r="BQ247" s="3055" t="s">
        <v>8</v>
      </c>
      <c r="BR247" s="2246"/>
      <c r="BS247" s="3035"/>
      <c r="BT247" s="3432"/>
      <c r="BU247" s="2315"/>
      <c r="BV247" s="2315"/>
      <c r="BW247" s="2315"/>
      <c r="BX247" s="2315"/>
      <c r="BY247" s="2315"/>
      <c r="BZ247" s="2315"/>
      <c r="CA247" s="2315"/>
      <c r="CB247" s="2315"/>
      <c r="CC247" s="2315"/>
      <c r="CD247" s="2315"/>
      <c r="CE247" s="2315"/>
      <c r="CF247" s="2315"/>
      <c r="CG247" s="2315"/>
      <c r="CH247" s="2315"/>
      <c r="CI247" s="2318"/>
      <c r="CK247" s="2559"/>
      <c r="CL247" s="2560"/>
      <c r="CM247" s="2560"/>
      <c r="CN247" s="2560"/>
      <c r="CO247" s="2560"/>
      <c r="CP247" s="2560"/>
      <c r="CQ247" s="2560"/>
      <c r="CR247" s="2560"/>
      <c r="CS247" s="2560"/>
      <c r="CT247" s="2560"/>
      <c r="CU247" s="2560"/>
      <c r="CV247" s="2560"/>
      <c r="CW247" s="2560"/>
      <c r="CX247" s="2560"/>
      <c r="CY247" s="2560"/>
      <c r="CZ247" s="2560"/>
      <c r="DA247" s="2747">
        <f>SUM(DA240:DA246)</f>
        <v>0</v>
      </c>
      <c r="DB247" s="2562"/>
      <c r="DN247" s="86"/>
      <c r="DO247" s="86"/>
      <c r="DP247" s="86"/>
      <c r="DQ247" s="86"/>
      <c r="DR247" s="86"/>
      <c r="DS247" s="86"/>
      <c r="DT247" s="86"/>
      <c r="DU247" s="86"/>
    </row>
    <row r="248" spans="15:125">
      <c r="O248" s="2024"/>
      <c r="P248" s="2047" t="s">
        <v>715</v>
      </c>
      <c r="Q248" s="2075" t="s">
        <v>717</v>
      </c>
      <c r="R248" s="2969" t="s">
        <v>393</v>
      </c>
      <c r="S248" s="2050" t="s">
        <v>101</v>
      </c>
      <c r="T248" s="2051">
        <v>43174</v>
      </c>
      <c r="U248" s="2050">
        <v>5</v>
      </c>
      <c r="V248" s="2052" t="s">
        <v>35</v>
      </c>
      <c r="W248" s="2053">
        <v>425</v>
      </c>
      <c r="X248" s="2050" t="s">
        <v>78</v>
      </c>
      <c r="Y248" s="3573">
        <v>43179</v>
      </c>
      <c r="Z248" s="2051">
        <v>43179</v>
      </c>
      <c r="AA248" s="2050">
        <v>10060</v>
      </c>
      <c r="AB248" s="2055">
        <v>5000</v>
      </c>
      <c r="AC248" s="2055">
        <f>(AB248-U248*1000)</f>
        <v>0</v>
      </c>
      <c r="AD248" s="2056">
        <f>(AB248*W248/1000)</f>
        <v>2125</v>
      </c>
      <c r="AE248" s="2058">
        <f t="shared" si="118"/>
        <v>106.25</v>
      </c>
      <c r="AF248" s="6062" t="s">
        <v>8</v>
      </c>
      <c r="AG248" s="6059"/>
      <c r="AH248" s="2024"/>
      <c r="AI248" s="2837"/>
      <c r="AJ248" s="2037" t="s">
        <v>495</v>
      </c>
      <c r="AK248" s="2071">
        <v>53</v>
      </c>
      <c r="AL248" s="2071">
        <v>25997</v>
      </c>
      <c r="AM248" s="2072">
        <v>43627</v>
      </c>
      <c r="AN248" s="2041">
        <v>30</v>
      </c>
      <c r="AO248" s="2039" t="s">
        <v>35</v>
      </c>
      <c r="AP248" s="2042">
        <v>462.9</v>
      </c>
      <c r="AQ248" s="2039">
        <v>1010506</v>
      </c>
      <c r="AR248" s="2044">
        <v>43640</v>
      </c>
      <c r="AS248" s="2057">
        <v>43637</v>
      </c>
      <c r="AT248" s="2039">
        <v>3827</v>
      </c>
      <c r="AU248" s="2041">
        <v>30000</v>
      </c>
      <c r="AV248" s="2041">
        <f t="shared" si="102"/>
        <v>0</v>
      </c>
      <c r="AW248" s="2045">
        <f t="shared" si="103"/>
        <v>13887</v>
      </c>
      <c r="AX248" s="2042">
        <f t="shared" si="104"/>
        <v>694.35</v>
      </c>
      <c r="AY248" s="2150"/>
      <c r="BA248" s="2312"/>
      <c r="BB248" s="2313"/>
      <c r="BC248" s="2313"/>
      <c r="BD248" s="2313"/>
      <c r="BE248" s="2313"/>
      <c r="BF248" s="3251">
        <v>192.92</v>
      </c>
      <c r="BG248" s="2328" t="s">
        <v>96</v>
      </c>
      <c r="BH248" s="2384">
        <v>10.6</v>
      </c>
      <c r="BI248" s="3048"/>
      <c r="BJ248" s="2295">
        <v>43475</v>
      </c>
      <c r="BK248" s="2297">
        <v>43475</v>
      </c>
      <c r="BL248" s="2290"/>
      <c r="BM248" s="2330">
        <v>192</v>
      </c>
      <c r="BN248" s="2332">
        <f t="shared" si="119"/>
        <v>-0.91999999999998749</v>
      </c>
      <c r="BO248" s="2333">
        <f>(BM248*BH247)</f>
        <v>2035.1999999999998</v>
      </c>
      <c r="BP248" s="2332">
        <f t="shared" si="120"/>
        <v>101.75999999999999</v>
      </c>
      <c r="BQ248" s="3084"/>
      <c r="BR248" s="2246"/>
      <c r="BS248" s="2246"/>
      <c r="BT248" s="2246"/>
      <c r="BU248" s="2246"/>
      <c r="BV248" s="2246"/>
      <c r="BW248" s="2246"/>
      <c r="BX248" s="2246"/>
      <c r="BY248" s="2246"/>
      <c r="BZ248" s="2246"/>
      <c r="CA248" s="2246"/>
      <c r="CB248" s="2246"/>
      <c r="CC248" s="2246"/>
      <c r="CD248" s="2246"/>
      <c r="CE248" s="2246"/>
      <c r="CF248" s="2246"/>
      <c r="CG248" s="2246"/>
      <c r="CH248" s="2246"/>
      <c r="CI248" s="2246"/>
      <c r="DN248" s="86"/>
      <c r="DO248" s="86"/>
      <c r="DP248" s="86"/>
      <c r="DQ248" s="86"/>
      <c r="DR248" s="86"/>
      <c r="DS248" s="86"/>
      <c r="DT248" s="86"/>
      <c r="DU248" s="86"/>
    </row>
    <row r="249" spans="15:125" ht="18.600000000000001" thickBot="1">
      <c r="O249" s="2024"/>
      <c r="P249" s="2036" t="s">
        <v>430</v>
      </c>
      <c r="Q249" s="2069" t="s">
        <v>409</v>
      </c>
      <c r="R249" s="2076">
        <v>11</v>
      </c>
      <c r="S249" s="2052" t="s">
        <v>101</v>
      </c>
      <c r="T249" s="2057">
        <v>43181</v>
      </c>
      <c r="U249" s="2055">
        <v>100</v>
      </c>
      <c r="V249" s="2052" t="s">
        <v>35</v>
      </c>
      <c r="W249" s="2058">
        <v>280</v>
      </c>
      <c r="X249" s="2077"/>
      <c r="Y249" s="2078">
        <v>43186</v>
      </c>
      <c r="Z249" s="2057">
        <v>43188</v>
      </c>
      <c r="AA249" s="2052">
        <v>2878</v>
      </c>
      <c r="AB249" s="2055">
        <v>100000</v>
      </c>
      <c r="AC249" s="2055">
        <f t="shared" si="116"/>
        <v>0</v>
      </c>
      <c r="AD249" s="2056">
        <f t="shared" si="117"/>
        <v>28000</v>
      </c>
      <c r="AE249" s="2058">
        <f t="shared" si="118"/>
        <v>1400</v>
      </c>
      <c r="AF249" s="6062" t="s">
        <v>8</v>
      </c>
      <c r="AG249" s="6059"/>
      <c r="AH249" s="2024"/>
      <c r="AI249" s="2837"/>
      <c r="AJ249" s="2037" t="s">
        <v>495</v>
      </c>
      <c r="AK249" s="2071">
        <v>54</v>
      </c>
      <c r="AL249" s="2071">
        <v>26225</v>
      </c>
      <c r="AM249" s="2072">
        <v>43647</v>
      </c>
      <c r="AN249" s="3093">
        <v>31.5</v>
      </c>
      <c r="AO249" s="2039" t="s">
        <v>35</v>
      </c>
      <c r="AP249" s="2042">
        <v>462.9</v>
      </c>
      <c r="AQ249" s="2039">
        <v>1010506</v>
      </c>
      <c r="AR249" s="2044">
        <v>43661</v>
      </c>
      <c r="AS249" s="2057">
        <v>43663</v>
      </c>
      <c r="AT249" s="2039">
        <v>3855</v>
      </c>
      <c r="AU249" s="2041">
        <v>31500</v>
      </c>
      <c r="AV249" s="2041">
        <f t="shared" si="102"/>
        <v>0</v>
      </c>
      <c r="AW249" s="2045">
        <f t="shared" si="103"/>
        <v>14581.35</v>
      </c>
      <c r="AX249" s="2042">
        <f t="shared" si="104"/>
        <v>729.06750000000011</v>
      </c>
      <c r="AY249" s="2150"/>
      <c r="BA249" s="2428" t="s">
        <v>656</v>
      </c>
      <c r="BB249" s="3032" t="s">
        <v>99</v>
      </c>
      <c r="BC249" s="2276">
        <v>28</v>
      </c>
      <c r="BD249" s="2276" t="s">
        <v>101</v>
      </c>
      <c r="BE249" s="2277">
        <v>43453</v>
      </c>
      <c r="BF249" s="3250">
        <v>300</v>
      </c>
      <c r="BG249" s="2276" t="s">
        <v>96</v>
      </c>
      <c r="BH249" s="2441">
        <v>10.6</v>
      </c>
      <c r="BI249" s="3052"/>
      <c r="BJ249" s="2442">
        <v>43497</v>
      </c>
      <c r="BK249" s="2440">
        <v>43496</v>
      </c>
      <c r="BL249" s="2439">
        <v>53825</v>
      </c>
      <c r="BM249" s="2278">
        <v>308.73</v>
      </c>
      <c r="BN249" s="2280">
        <f t="shared" si="119"/>
        <v>8.7300000000000182</v>
      </c>
      <c r="BO249" s="2281">
        <f>(BM249*BH249)</f>
        <v>3272.538</v>
      </c>
      <c r="BP249" s="2280">
        <f t="shared" si="120"/>
        <v>163.62690000000001</v>
      </c>
      <c r="BQ249" s="3084" t="s">
        <v>8</v>
      </c>
      <c r="BR249" s="2246"/>
      <c r="BS249" s="2246"/>
      <c r="BT249" s="2246"/>
      <c r="BU249" s="2246"/>
      <c r="BV249" s="2246"/>
      <c r="BW249" s="2246"/>
      <c r="BX249" s="2246"/>
      <c r="BY249" s="2246"/>
      <c r="BZ249" s="2246"/>
      <c r="CA249" s="2246"/>
      <c r="CB249" s="2246"/>
      <c r="CC249" s="2246"/>
      <c r="CD249" s="2246"/>
      <c r="CE249" s="2246"/>
      <c r="CF249" s="2246"/>
      <c r="CG249" s="2246"/>
      <c r="CH249" s="2246"/>
      <c r="CI249" s="2246"/>
      <c r="CK249" s="2488" t="s">
        <v>804</v>
      </c>
      <c r="CL249" s="2248"/>
      <c r="CM249" s="2248"/>
      <c r="CN249" s="2248"/>
      <c r="CO249" s="2248"/>
      <c r="CP249" s="2248"/>
      <c r="CQ249" s="2248"/>
      <c r="CR249" s="2248"/>
      <c r="CS249" s="2248"/>
      <c r="CT249" s="2248"/>
      <c r="CU249" s="2248"/>
      <c r="CV249" s="2248"/>
      <c r="CW249" s="2248"/>
      <c r="CX249" s="2248"/>
      <c r="CY249" s="2248"/>
      <c r="CZ249" s="2248"/>
      <c r="DA249" s="2248"/>
      <c r="DB249" s="2248"/>
      <c r="DN249" s="86"/>
      <c r="DO249" s="86"/>
      <c r="DP249" s="86"/>
      <c r="DQ249" s="86"/>
      <c r="DR249" s="86"/>
      <c r="DS249" s="86"/>
      <c r="DT249" s="86"/>
      <c r="DU249" s="86"/>
    </row>
    <row r="250" spans="15:125" ht="24" thickBot="1">
      <c r="O250" s="2024"/>
      <c r="P250" s="2149"/>
      <c r="Q250" s="2091"/>
      <c r="R250" s="2091"/>
      <c r="S250" s="2091"/>
      <c r="T250" s="2091"/>
      <c r="U250" s="2091"/>
      <c r="V250" s="2091"/>
      <c r="W250" s="2091"/>
      <c r="X250" s="2091"/>
      <c r="Y250" s="2873"/>
      <c r="Z250" s="2091"/>
      <c r="AA250" s="2091"/>
      <c r="AB250" s="2091"/>
      <c r="AC250" s="2091"/>
      <c r="AD250" s="2091"/>
      <c r="AE250" s="2091"/>
      <c r="AF250" s="6063"/>
      <c r="AG250" s="3229"/>
      <c r="AH250" s="2024"/>
      <c r="AI250" s="2837"/>
      <c r="AJ250" s="2037" t="s">
        <v>436</v>
      </c>
      <c r="AK250" s="2076">
        <v>55</v>
      </c>
      <c r="AL250" s="2039">
        <v>26225</v>
      </c>
      <c r="AM250" s="2040">
        <v>43647</v>
      </c>
      <c r="AN250" s="2055">
        <v>67</v>
      </c>
      <c r="AO250" s="2052" t="s">
        <v>35</v>
      </c>
      <c r="AP250" s="2058">
        <v>300.3</v>
      </c>
      <c r="AQ250" s="2052">
        <v>1010505</v>
      </c>
      <c r="AR250" s="2078">
        <v>43661</v>
      </c>
      <c r="AS250" s="2057">
        <v>43663</v>
      </c>
      <c r="AT250" s="2052">
        <v>3855</v>
      </c>
      <c r="AU250" s="2055">
        <v>67000</v>
      </c>
      <c r="AV250" s="2041">
        <f t="shared" si="102"/>
        <v>0</v>
      </c>
      <c r="AW250" s="2056">
        <f t="shared" si="103"/>
        <v>20120.099999999999</v>
      </c>
      <c r="AX250" s="2058">
        <f t="shared" si="104"/>
        <v>1006.005</v>
      </c>
      <c r="AY250" s="2150"/>
      <c r="BA250" s="2349"/>
      <c r="BB250" s="2313"/>
      <c r="BC250" s="2313"/>
      <c r="BD250" s="2313"/>
      <c r="BE250" s="2313"/>
      <c r="BF250" s="3252"/>
      <c r="BG250" s="2313"/>
      <c r="BH250" s="2313"/>
      <c r="BI250" s="2313"/>
      <c r="BJ250" s="2313"/>
      <c r="BK250" s="2313"/>
      <c r="BL250" s="2313"/>
      <c r="BM250" s="2313"/>
      <c r="BN250" s="2313"/>
      <c r="BO250" s="2313"/>
      <c r="BP250" s="2313"/>
      <c r="BQ250" s="2282"/>
      <c r="BR250" s="2246"/>
      <c r="BS250" s="2246"/>
      <c r="BT250" s="2387" t="s">
        <v>729</v>
      </c>
      <c r="BU250" s="2246" t="s">
        <v>730</v>
      </c>
      <c r="BV250" s="2246"/>
      <c r="BW250" s="2246"/>
      <c r="BX250" s="2361"/>
      <c r="BY250" s="2246"/>
      <c r="BZ250" s="2246"/>
      <c r="CA250" s="2246"/>
      <c r="CB250" s="2246" t="s">
        <v>731</v>
      </c>
      <c r="CC250" s="2246"/>
      <c r="CD250" s="2246"/>
      <c r="CE250" s="2246"/>
      <c r="CF250" s="2246"/>
      <c r="CG250" s="2246"/>
      <c r="CH250" s="2246"/>
      <c r="CI250" s="2246"/>
      <c r="CK250" s="2490"/>
      <c r="CL250" s="2491"/>
      <c r="CM250" s="2491"/>
      <c r="CN250" s="2492" t="s">
        <v>14</v>
      </c>
      <c r="CO250" s="2492" t="s">
        <v>12</v>
      </c>
      <c r="CP250" s="2492"/>
      <c r="CQ250" s="2491"/>
      <c r="CR250" s="2492" t="s">
        <v>15</v>
      </c>
      <c r="CS250" s="2492" t="s">
        <v>16</v>
      </c>
      <c r="CT250" s="2492" t="s">
        <v>12</v>
      </c>
      <c r="CU250" s="2492" t="s">
        <v>12</v>
      </c>
      <c r="CV250" s="2491"/>
      <c r="CW250" s="2491"/>
      <c r="CX250" s="2491"/>
      <c r="CY250" s="2491"/>
      <c r="CZ250" s="2492" t="s">
        <v>12</v>
      </c>
      <c r="DA250" s="2492" t="s">
        <v>17</v>
      </c>
      <c r="DB250" s="2493"/>
      <c r="DN250" s="86"/>
      <c r="DO250" s="86"/>
      <c r="DP250" s="86"/>
      <c r="DQ250" s="86"/>
      <c r="DR250" s="86"/>
      <c r="DS250" s="86"/>
      <c r="DT250" s="86"/>
      <c r="DU250" s="86"/>
    </row>
    <row r="251" spans="15:125" ht="15" thickBot="1">
      <c r="O251" s="2024"/>
      <c r="P251" s="2082"/>
      <c r="Q251" s="2085"/>
      <c r="R251" s="2229"/>
      <c r="S251" s="2085"/>
      <c r="T251" s="2085"/>
      <c r="U251" s="2085"/>
      <c r="V251" s="2085"/>
      <c r="W251" s="2085"/>
      <c r="X251" s="2085"/>
      <c r="Y251" s="2089"/>
      <c r="Z251" s="2085"/>
      <c r="AA251" s="2086"/>
      <c r="AB251" s="2087"/>
      <c r="AC251" s="2085"/>
      <c r="AD251" s="2088">
        <f>SUM(AD240:AD249)</f>
        <v>112825</v>
      </c>
      <c r="AE251" s="2088">
        <f>SUM(AE240:AE249)</f>
        <v>5641.25</v>
      </c>
      <c r="AF251" s="3043"/>
      <c r="AG251" s="6060"/>
      <c r="AH251" s="2024"/>
      <c r="AI251" s="2837"/>
      <c r="AJ251" s="2037" t="s">
        <v>436</v>
      </c>
      <c r="AK251" s="2076">
        <v>56</v>
      </c>
      <c r="AL251" s="2039">
        <v>26727</v>
      </c>
      <c r="AM251" s="2040">
        <v>43686</v>
      </c>
      <c r="AN251" s="2055">
        <v>55</v>
      </c>
      <c r="AO251" s="2052" t="s">
        <v>35</v>
      </c>
      <c r="AP251" s="2058">
        <v>307.60000000000002</v>
      </c>
      <c r="AQ251" s="2052">
        <v>1010505</v>
      </c>
      <c r="AR251" s="2078">
        <v>43696</v>
      </c>
      <c r="AS251" s="2057">
        <v>43693</v>
      </c>
      <c r="AT251" s="2052">
        <v>3899</v>
      </c>
      <c r="AU251" s="2055">
        <v>55000</v>
      </c>
      <c r="AV251" s="2041">
        <f t="shared" si="102"/>
        <v>0</v>
      </c>
      <c r="AW251" s="2056">
        <f t="shared" si="103"/>
        <v>16918</v>
      </c>
      <c r="AX251" s="2058">
        <f t="shared" si="104"/>
        <v>845.90000000000009</v>
      </c>
      <c r="AY251" s="2150"/>
      <c r="BA251" s="2314"/>
      <c r="BB251" s="2315"/>
      <c r="BC251" s="2315"/>
      <c r="BD251" s="2315"/>
      <c r="BE251" s="2315"/>
      <c r="BF251" s="3249">
        <f>SUM(BF244:BF250)</f>
        <v>2492.92</v>
      </c>
      <c r="BG251" s="2315"/>
      <c r="BH251" s="2315"/>
      <c r="BI251" s="2315"/>
      <c r="BJ251" s="2315"/>
      <c r="BK251" s="2315"/>
      <c r="BL251" s="2315"/>
      <c r="BM251" s="2315"/>
      <c r="BN251" s="2315"/>
      <c r="BO251" s="2686">
        <f>SUM(BO244:BO250)</f>
        <v>23395.794000000002</v>
      </c>
      <c r="BP251" s="2686">
        <f>SUM(BP244:BP250)</f>
        <v>1169.7897</v>
      </c>
      <c r="BQ251" s="4070"/>
      <c r="BR251" s="2246"/>
      <c r="BS251" s="3034"/>
      <c r="BT251" s="3028"/>
      <c r="BU251" s="2363"/>
      <c r="BV251" s="2364" t="s">
        <v>14</v>
      </c>
      <c r="BW251" s="2364" t="s">
        <v>12</v>
      </c>
      <c r="BX251" s="2364"/>
      <c r="BY251" s="2365"/>
      <c r="BZ251" s="2364" t="s">
        <v>15</v>
      </c>
      <c r="CA251" s="2364" t="s">
        <v>16</v>
      </c>
      <c r="CB251" s="2366" t="s">
        <v>12</v>
      </c>
      <c r="CC251" s="2435" t="s">
        <v>12</v>
      </c>
      <c r="CD251" s="2365"/>
      <c r="CE251" s="2365"/>
      <c r="CF251" s="2365"/>
      <c r="CG251" s="2365"/>
      <c r="CH251" s="2426" t="s">
        <v>17</v>
      </c>
      <c r="CI251" s="2366"/>
      <c r="CK251" s="2499" t="s">
        <v>3</v>
      </c>
      <c r="CL251" s="2500" t="s">
        <v>4</v>
      </c>
      <c r="CM251" s="2501" t="s">
        <v>18</v>
      </c>
      <c r="CN251" s="2501" t="s">
        <v>19</v>
      </c>
      <c r="CO251" s="2501" t="s">
        <v>19</v>
      </c>
      <c r="CP251" s="2501" t="s">
        <v>20</v>
      </c>
      <c r="CQ251" s="2501" t="s">
        <v>21</v>
      </c>
      <c r="CR251" s="2501" t="s">
        <v>22</v>
      </c>
      <c r="CS251" s="2501" t="s">
        <v>19</v>
      </c>
      <c r="CT251" s="2501" t="s">
        <v>23</v>
      </c>
      <c r="CU251" s="2501" t="s">
        <v>23</v>
      </c>
      <c r="CV251" s="2501" t="s">
        <v>24</v>
      </c>
      <c r="CW251" s="2501" t="s">
        <v>20</v>
      </c>
      <c r="CX251" s="2501" t="s">
        <v>25</v>
      </c>
      <c r="CY251" s="2501" t="s">
        <v>0</v>
      </c>
      <c r="CZ251" s="2501" t="s">
        <v>11</v>
      </c>
      <c r="DA251" s="2501" t="s">
        <v>11</v>
      </c>
      <c r="DB251" s="2501" t="s">
        <v>26</v>
      </c>
      <c r="DN251" s="86"/>
      <c r="DO251" s="86"/>
      <c r="DP251" s="86"/>
      <c r="DQ251" s="86"/>
      <c r="DR251" s="86"/>
      <c r="DS251" s="86"/>
      <c r="DT251" s="86"/>
      <c r="DU251" s="86"/>
    </row>
    <row r="252" spans="15:125" ht="15" thickBot="1">
      <c r="O252" s="2024"/>
      <c r="P252" s="2024"/>
      <c r="Q252" s="2024"/>
      <c r="R252" s="2024"/>
      <c r="S252" s="2024"/>
      <c r="T252" s="2024"/>
      <c r="U252" s="2024"/>
      <c r="V252" s="2024"/>
      <c r="W252" s="2024"/>
      <c r="X252" s="2024"/>
      <c r="Y252" s="3602"/>
      <c r="Z252" s="2024"/>
      <c r="AA252" s="2024"/>
      <c r="AB252" s="2024"/>
      <c r="AC252" s="2024"/>
      <c r="AD252" s="2024"/>
      <c r="AE252" s="2024"/>
      <c r="AF252" s="3227"/>
      <c r="AG252" s="3227"/>
      <c r="AH252" s="2024"/>
      <c r="AI252" s="2837"/>
      <c r="AJ252" s="3520" t="s">
        <v>495</v>
      </c>
      <c r="AK252" s="3521">
        <v>57</v>
      </c>
      <c r="AL252" s="3521">
        <v>26727</v>
      </c>
      <c r="AM252" s="3522">
        <v>43686</v>
      </c>
      <c r="AN252" s="3527">
        <v>23</v>
      </c>
      <c r="AO252" s="3523" t="s">
        <v>35</v>
      </c>
      <c r="AP252" s="3524">
        <v>474.29</v>
      </c>
      <c r="AQ252" s="3523">
        <v>1010506</v>
      </c>
      <c r="AR252" s="3525">
        <v>43696</v>
      </c>
      <c r="AS252" s="3526">
        <v>43696</v>
      </c>
      <c r="AT252" s="3523" t="s">
        <v>78</v>
      </c>
      <c r="AU252" s="3527">
        <v>23000</v>
      </c>
      <c r="AV252" s="3527">
        <f t="shared" si="102"/>
        <v>0</v>
      </c>
      <c r="AW252" s="3528">
        <f t="shared" si="103"/>
        <v>10908.67</v>
      </c>
      <c r="AX252" s="3524">
        <v>0</v>
      </c>
      <c r="AY252" s="3529" t="s">
        <v>88</v>
      </c>
      <c r="BA252" s="2246"/>
      <c r="BB252" s="2246"/>
      <c r="BC252" s="2246"/>
      <c r="BD252" s="2246"/>
      <c r="BE252" s="2246"/>
      <c r="BF252" s="2246"/>
      <c r="BG252" s="2246"/>
      <c r="BH252" s="2246"/>
      <c r="BI252" s="2246"/>
      <c r="BJ252" s="2246"/>
      <c r="BK252" s="2246"/>
      <c r="BL252" s="2246"/>
      <c r="BM252" s="2246"/>
      <c r="BN252" s="2246"/>
      <c r="BO252" s="2246"/>
      <c r="BP252" s="2246"/>
      <c r="BQ252" s="2246"/>
      <c r="BR252" s="2246"/>
      <c r="BS252" s="2349"/>
      <c r="BT252" s="3029" t="s">
        <v>4</v>
      </c>
      <c r="BU252" s="2368" t="s">
        <v>18</v>
      </c>
      <c r="BV252" s="2256" t="s">
        <v>19</v>
      </c>
      <c r="BW252" s="2256" t="s">
        <v>19</v>
      </c>
      <c r="BX252" s="2256" t="s">
        <v>20</v>
      </c>
      <c r="BY252" s="2256" t="s">
        <v>21</v>
      </c>
      <c r="BZ252" s="2256" t="s">
        <v>22</v>
      </c>
      <c r="CA252" s="2256" t="s">
        <v>19</v>
      </c>
      <c r="CB252" s="2369" t="s">
        <v>23</v>
      </c>
      <c r="CC252" s="2368" t="s">
        <v>23</v>
      </c>
      <c r="CD252" s="2256" t="s">
        <v>24</v>
      </c>
      <c r="CE252" s="2256" t="s">
        <v>20</v>
      </c>
      <c r="CF252" s="2256" t="s">
        <v>25</v>
      </c>
      <c r="CG252" s="2256" t="s">
        <v>0</v>
      </c>
      <c r="CH252" s="2427" t="s">
        <v>11</v>
      </c>
      <c r="CI252" s="2369" t="s">
        <v>26</v>
      </c>
      <c r="CK252" s="2619"/>
      <c r="CL252" s="2506"/>
      <c r="CM252" s="2506"/>
      <c r="CN252" s="2507" t="s">
        <v>3</v>
      </c>
      <c r="CO252" s="2507" t="s">
        <v>18</v>
      </c>
      <c r="CP252" s="2507"/>
      <c r="CQ252" s="2506"/>
      <c r="CR252" s="2507" t="s">
        <v>21</v>
      </c>
      <c r="CS252" s="2507" t="s">
        <v>3</v>
      </c>
      <c r="CT252" s="2507" t="s">
        <v>27</v>
      </c>
      <c r="CU252" s="2507" t="s">
        <v>28</v>
      </c>
      <c r="CV252" s="2506"/>
      <c r="CW252" s="2506"/>
      <c r="CX252" s="2506"/>
      <c r="CY252" s="2506"/>
      <c r="CZ252" s="2507" t="s">
        <v>33</v>
      </c>
      <c r="DA252" s="2507" t="s">
        <v>30</v>
      </c>
      <c r="DB252" s="2500"/>
      <c r="DN252" s="86"/>
      <c r="DO252" s="86"/>
      <c r="DP252" s="86"/>
      <c r="DQ252" s="86"/>
      <c r="DR252" s="86"/>
      <c r="DS252" s="86"/>
      <c r="DT252" s="86"/>
      <c r="DU252" s="86"/>
    </row>
    <row r="253" spans="15:125" ht="18.600000000000001" thickBot="1">
      <c r="O253" s="2024"/>
      <c r="P253" s="2028" t="s">
        <v>666</v>
      </c>
      <c r="Q253" s="2024"/>
      <c r="R253" s="2024"/>
      <c r="S253" s="2024"/>
      <c r="T253" s="2024"/>
      <c r="U253" s="2024"/>
      <c r="V253" s="2024"/>
      <c r="W253" s="2024"/>
      <c r="X253" s="2024"/>
      <c r="Y253" s="3602"/>
      <c r="Z253" s="2024"/>
      <c r="AA253" s="2024"/>
      <c r="AB253" s="2024"/>
      <c r="AC253" s="2024"/>
      <c r="AD253" s="2024"/>
      <c r="AE253" s="2024"/>
      <c r="AF253" s="2029"/>
      <c r="AG253" s="2029"/>
      <c r="AH253" s="2024"/>
      <c r="AI253" s="2837"/>
      <c r="AJ253" s="2037" t="s">
        <v>495</v>
      </c>
      <c r="AK253" s="2071">
        <v>58</v>
      </c>
      <c r="AL253" s="2071">
        <v>27140</v>
      </c>
      <c r="AM253" s="2072">
        <v>43714</v>
      </c>
      <c r="AN253" s="2041">
        <v>20</v>
      </c>
      <c r="AO253" s="2039" t="s">
        <v>35</v>
      </c>
      <c r="AP253" s="2042">
        <v>474.29</v>
      </c>
      <c r="AQ253" s="2039">
        <v>1010506</v>
      </c>
      <c r="AR253" s="2044">
        <v>43724</v>
      </c>
      <c r="AS253" s="2057">
        <v>43722</v>
      </c>
      <c r="AT253" s="2039">
        <v>3922</v>
      </c>
      <c r="AU253" s="2041">
        <v>20000</v>
      </c>
      <c r="AV253" s="2041">
        <f t="shared" si="102"/>
        <v>0</v>
      </c>
      <c r="AW253" s="2045">
        <f t="shared" si="103"/>
        <v>9485.7999999999993</v>
      </c>
      <c r="AX253" s="2042">
        <f>(AW253*0.05)</f>
        <v>474.28999999999996</v>
      </c>
      <c r="AY253" s="2150"/>
      <c r="BA253" s="2250" t="s">
        <v>766</v>
      </c>
      <c r="BB253" s="2246"/>
      <c r="BC253" s="2246"/>
      <c r="BD253" s="2246"/>
      <c r="BE253" s="2246"/>
      <c r="BF253" s="2246"/>
      <c r="BG253" s="2246"/>
      <c r="BH253" s="2246"/>
      <c r="BI253" s="2246"/>
      <c r="BJ253" s="2246"/>
      <c r="BK253" s="2246"/>
      <c r="BL253" s="2246"/>
      <c r="BM253" s="2246"/>
      <c r="BN253" s="2246"/>
      <c r="BO253" s="2246"/>
      <c r="BP253" s="2246"/>
      <c r="BQ253" s="3085"/>
      <c r="BR253" s="2246"/>
      <c r="BS253" s="2349"/>
      <c r="BT253" s="3030"/>
      <c r="BU253" s="2371"/>
      <c r="BV253" s="2256" t="s">
        <v>3</v>
      </c>
      <c r="BW253" s="2256" t="s">
        <v>18</v>
      </c>
      <c r="BX253" s="2256"/>
      <c r="BY253" s="2372"/>
      <c r="BZ253" s="2256" t="s">
        <v>21</v>
      </c>
      <c r="CA253" s="2256" t="s">
        <v>3</v>
      </c>
      <c r="CB253" s="2369" t="s">
        <v>27</v>
      </c>
      <c r="CC253" s="2368" t="s">
        <v>28</v>
      </c>
      <c r="CD253" s="2372"/>
      <c r="CE253" s="2372"/>
      <c r="CF253" s="2372"/>
      <c r="CG253" s="2372"/>
      <c r="CH253" s="2427" t="s">
        <v>30</v>
      </c>
      <c r="CI253" s="2369"/>
      <c r="CK253" s="2604" t="s">
        <v>204</v>
      </c>
      <c r="CL253" s="3092" t="s">
        <v>105</v>
      </c>
      <c r="CM253" s="2596">
        <v>142</v>
      </c>
      <c r="CN253" s="2596"/>
      <c r="CO253" s="2597">
        <v>43496</v>
      </c>
      <c r="CP253" s="2596">
        <v>45</v>
      </c>
      <c r="CQ253" s="2596" t="s">
        <v>35</v>
      </c>
      <c r="CR253" s="2963">
        <v>1018.96</v>
      </c>
      <c r="CS253" s="2601"/>
      <c r="CT253" s="2584">
        <v>43626</v>
      </c>
      <c r="CU253" s="2575">
        <v>43679</v>
      </c>
      <c r="CV253" s="2596">
        <v>13923</v>
      </c>
      <c r="CW253" s="2598">
        <v>45000</v>
      </c>
      <c r="CX253" s="2598">
        <f>(CP253*1000-CW253)</f>
        <v>0</v>
      </c>
      <c r="CY253" s="3223">
        <f>(CR253*CW253/1000)</f>
        <v>45853.2</v>
      </c>
      <c r="CZ253" s="3224">
        <f>(CU253+42)</f>
        <v>43721</v>
      </c>
      <c r="DA253" s="3225">
        <f>(CY253*0.03)</f>
        <v>1375.5959999999998</v>
      </c>
      <c r="DB253" s="2516" t="s">
        <v>8</v>
      </c>
      <c r="DN253" s="86"/>
      <c r="DO253" s="86"/>
      <c r="DP253" s="86"/>
      <c r="DQ253" s="86"/>
      <c r="DR253" s="86"/>
      <c r="DS253" s="86"/>
      <c r="DT253" s="86"/>
      <c r="DU253" s="86"/>
    </row>
    <row r="254" spans="15:125" ht="15" thickBot="1">
      <c r="O254" s="2024"/>
      <c r="P254" s="2030"/>
      <c r="Q254" s="2031"/>
      <c r="R254" s="2031"/>
      <c r="S254" s="6040" t="s">
        <v>14</v>
      </c>
      <c r="T254" s="6040" t="s">
        <v>12</v>
      </c>
      <c r="U254" s="6040"/>
      <c r="V254" s="2031"/>
      <c r="W254" s="6040" t="s">
        <v>15</v>
      </c>
      <c r="X254" s="6040" t="s">
        <v>16</v>
      </c>
      <c r="Y254" s="6040" t="s">
        <v>12</v>
      </c>
      <c r="Z254" s="6040" t="s">
        <v>12</v>
      </c>
      <c r="AA254" s="2031"/>
      <c r="AB254" s="2031"/>
      <c r="AC254" s="2031"/>
      <c r="AD254" s="2031"/>
      <c r="AE254" s="6040" t="s">
        <v>17</v>
      </c>
      <c r="AF254" s="6040"/>
      <c r="AG254" s="6032"/>
      <c r="AH254" s="2024"/>
      <c r="AI254" s="2837"/>
      <c r="AJ254" s="2037" t="s">
        <v>436</v>
      </c>
      <c r="AK254" s="2076">
        <v>59</v>
      </c>
      <c r="AL254" s="2039">
        <v>27140</v>
      </c>
      <c r="AM254" s="2040">
        <v>43714</v>
      </c>
      <c r="AN254" s="2055">
        <v>25</v>
      </c>
      <c r="AO254" s="2052" t="s">
        <v>35</v>
      </c>
      <c r="AP254" s="2058">
        <v>307.60000000000002</v>
      </c>
      <c r="AQ254" s="2052">
        <v>1010505</v>
      </c>
      <c r="AR254" s="2044">
        <v>43724</v>
      </c>
      <c r="AS254" s="2057">
        <v>43722</v>
      </c>
      <c r="AT254" s="2052">
        <v>3922</v>
      </c>
      <c r="AU254" s="2055">
        <v>25000</v>
      </c>
      <c r="AV254" s="2041">
        <f t="shared" si="102"/>
        <v>0</v>
      </c>
      <c r="AW254" s="2056">
        <f t="shared" si="103"/>
        <v>7690.0000000000009</v>
      </c>
      <c r="AX254" s="2058">
        <f>(AW254*0.05)</f>
        <v>384.50000000000006</v>
      </c>
      <c r="AY254" s="2150"/>
      <c r="BA254" s="3615"/>
      <c r="BB254" s="2365"/>
      <c r="BC254" s="2365"/>
      <c r="BD254" s="3616" t="s">
        <v>14</v>
      </c>
      <c r="BE254" s="3616" t="s">
        <v>12</v>
      </c>
      <c r="BF254" s="3616"/>
      <c r="BG254" s="2365"/>
      <c r="BH254" s="3616" t="s">
        <v>15</v>
      </c>
      <c r="BI254" s="3616" t="s">
        <v>16</v>
      </c>
      <c r="BJ254" s="3616" t="s">
        <v>12</v>
      </c>
      <c r="BK254" s="3616" t="s">
        <v>12</v>
      </c>
      <c r="BL254" s="2365"/>
      <c r="BM254" s="2365"/>
      <c r="BN254" s="2365"/>
      <c r="BO254" s="2365"/>
      <c r="BP254" s="3616" t="s">
        <v>17</v>
      </c>
      <c r="BQ254" s="3617"/>
      <c r="BR254" s="2246"/>
      <c r="BS254" s="3035"/>
      <c r="BT254" s="3031"/>
      <c r="BU254" s="2436"/>
      <c r="BV254" s="2375"/>
      <c r="BW254" s="2376"/>
      <c r="BX254" s="2375"/>
      <c r="BY254" s="2376"/>
      <c r="BZ254" s="2375"/>
      <c r="CA254" s="2376"/>
      <c r="CB254" s="2388"/>
      <c r="CC254" s="2374"/>
      <c r="CD254" s="2376"/>
      <c r="CE254" s="2376"/>
      <c r="CF254" s="2376"/>
      <c r="CG254" s="2376"/>
      <c r="CH254" s="2376"/>
      <c r="CI254" s="2377"/>
      <c r="CK254" s="2526"/>
      <c r="CL254" s="2529"/>
      <c r="CM254" s="2528"/>
      <c r="CN254" s="2528"/>
      <c r="CO254" s="2535"/>
      <c r="CP254" s="2528"/>
      <c r="CQ254" s="2528"/>
      <c r="CR254" s="3087"/>
      <c r="CS254" s="2528"/>
      <c r="CT254" s="2533"/>
      <c r="CU254" s="2535"/>
      <c r="CV254" s="2528"/>
      <c r="CW254" s="3087"/>
      <c r="CX254" s="2532"/>
      <c r="CY254" s="2534"/>
      <c r="CZ254" s="2535"/>
      <c r="DA254" s="2532"/>
      <c r="DB254" s="2523"/>
      <c r="DN254" s="86"/>
      <c r="DO254" s="86"/>
      <c r="DP254" s="86"/>
      <c r="DQ254" s="86"/>
      <c r="DR254" s="86"/>
      <c r="DS254" s="86"/>
      <c r="DT254" s="86"/>
      <c r="DU254" s="86"/>
    </row>
    <row r="255" spans="15:125">
      <c r="O255" s="2024"/>
      <c r="P255" s="2032" t="s">
        <v>3</v>
      </c>
      <c r="Q255" s="2033" t="s">
        <v>4</v>
      </c>
      <c r="R255" s="6033" t="s">
        <v>18</v>
      </c>
      <c r="S255" s="6033" t="s">
        <v>19</v>
      </c>
      <c r="T255" s="6033" t="s">
        <v>19</v>
      </c>
      <c r="U255" s="6033" t="s">
        <v>20</v>
      </c>
      <c r="V255" s="6033" t="s">
        <v>21</v>
      </c>
      <c r="W255" s="6033" t="s">
        <v>22</v>
      </c>
      <c r="X255" s="6033" t="s">
        <v>19</v>
      </c>
      <c r="Y255" s="6033" t="s">
        <v>23</v>
      </c>
      <c r="Z255" s="6033" t="s">
        <v>23</v>
      </c>
      <c r="AA255" s="6033" t="s">
        <v>24</v>
      </c>
      <c r="AB255" s="6033" t="s">
        <v>20</v>
      </c>
      <c r="AC255" s="6033" t="s">
        <v>25</v>
      </c>
      <c r="AD255" s="6033" t="s">
        <v>0</v>
      </c>
      <c r="AE255" s="6033" t="s">
        <v>11</v>
      </c>
      <c r="AF255" s="6033" t="s">
        <v>26</v>
      </c>
      <c r="AG255" s="6032"/>
      <c r="AH255" s="2024"/>
      <c r="AI255" s="2837"/>
      <c r="AJ255" s="2037" t="s">
        <v>495</v>
      </c>
      <c r="AK255" s="2071">
        <v>60</v>
      </c>
      <c r="AL255" s="2071">
        <v>27470</v>
      </c>
      <c r="AM255" s="2072">
        <v>43741</v>
      </c>
      <c r="AN255" s="2041">
        <v>10</v>
      </c>
      <c r="AO255" s="2039" t="s">
        <v>35</v>
      </c>
      <c r="AP255" s="2042">
        <v>474.29</v>
      </c>
      <c r="AQ255" s="2039">
        <v>1010506</v>
      </c>
      <c r="AR255" s="2044">
        <v>43745</v>
      </c>
      <c r="AS255" s="2057">
        <v>43741</v>
      </c>
      <c r="AT255" s="2039">
        <v>3947</v>
      </c>
      <c r="AU255" s="2041">
        <v>10000</v>
      </c>
      <c r="AV255" s="2041">
        <f t="shared" si="102"/>
        <v>0</v>
      </c>
      <c r="AW255" s="2045">
        <f t="shared" si="103"/>
        <v>4742.8999999999996</v>
      </c>
      <c r="AX255" s="2042">
        <f>(AW255*0.05)</f>
        <v>237.14499999999998</v>
      </c>
      <c r="AY255" s="2150"/>
      <c r="BA255" s="3618" t="s">
        <v>3</v>
      </c>
      <c r="BB255" s="2256" t="s">
        <v>4</v>
      </c>
      <c r="BC255" s="2257" t="s">
        <v>18</v>
      </c>
      <c r="BD255" s="2257" t="s">
        <v>19</v>
      </c>
      <c r="BE255" s="2257" t="s">
        <v>19</v>
      </c>
      <c r="BF255" s="2257" t="s">
        <v>20</v>
      </c>
      <c r="BG255" s="2257" t="s">
        <v>21</v>
      </c>
      <c r="BH255" s="2257" t="s">
        <v>22</v>
      </c>
      <c r="BI255" s="2257" t="s">
        <v>19</v>
      </c>
      <c r="BJ255" s="2257" t="s">
        <v>23</v>
      </c>
      <c r="BK255" s="2257" t="s">
        <v>23</v>
      </c>
      <c r="BL255" s="2257" t="s">
        <v>24</v>
      </c>
      <c r="BM255" s="2257" t="s">
        <v>20</v>
      </c>
      <c r="BN255" s="2257" t="s">
        <v>25</v>
      </c>
      <c r="BO255" s="2257" t="s">
        <v>0</v>
      </c>
      <c r="BP255" s="2257" t="s">
        <v>11</v>
      </c>
      <c r="BQ255" s="3619" t="s">
        <v>26</v>
      </c>
      <c r="BR255" s="2246"/>
      <c r="BS255" s="3036"/>
      <c r="BT255" s="3981" t="s">
        <v>732</v>
      </c>
      <c r="BU255" s="2264">
        <v>1</v>
      </c>
      <c r="BV255" s="2264" t="s">
        <v>101</v>
      </c>
      <c r="BW255" s="2265">
        <v>43299</v>
      </c>
      <c r="BX255" s="2337">
        <v>10</v>
      </c>
      <c r="BY255" s="2266" t="s">
        <v>544</v>
      </c>
      <c r="BZ255" s="2267">
        <v>36.5</v>
      </c>
      <c r="CA255" s="2264"/>
      <c r="CB255" s="2338">
        <v>43304</v>
      </c>
      <c r="CC255" s="2265">
        <v>43318</v>
      </c>
      <c r="CD255" s="2264">
        <v>52077</v>
      </c>
      <c r="CE255" s="2337">
        <v>12</v>
      </c>
      <c r="CF255" s="2270">
        <f>(CE255-BX255)</f>
        <v>2</v>
      </c>
      <c r="CG255" s="2271">
        <f>(CE255*BZ255)</f>
        <v>438</v>
      </c>
      <c r="CH255" s="2270">
        <f>(CG255*0.05)</f>
        <v>21.900000000000002</v>
      </c>
      <c r="CI255" s="2437"/>
      <c r="CK255" s="2526"/>
      <c r="CL255" s="2529"/>
      <c r="CM255" s="2528"/>
      <c r="CN255" s="2529"/>
      <c r="CO255" s="2530"/>
      <c r="CP255" s="2531"/>
      <c r="CQ255" s="2529"/>
      <c r="CR255" s="2532"/>
      <c r="CS255" s="2528"/>
      <c r="CT255" s="2533"/>
      <c r="CU255" s="2530"/>
      <c r="CV255" s="2528"/>
      <c r="CW255" s="2532"/>
      <c r="CX255" s="2532"/>
      <c r="CY255" s="2534"/>
      <c r="CZ255" s="2535"/>
      <c r="DA255" s="2532"/>
      <c r="DB255" s="2523"/>
      <c r="DN255" s="86"/>
      <c r="DO255" s="86"/>
      <c r="DP255" s="86"/>
      <c r="DQ255" s="86"/>
      <c r="DR255" s="86"/>
      <c r="DS255" s="86"/>
      <c r="DT255" s="86"/>
      <c r="DU255" s="86"/>
    </row>
    <row r="256" spans="15:125" ht="15" thickBot="1">
      <c r="O256" s="2024"/>
      <c r="P256" s="2034"/>
      <c r="Q256" s="2035"/>
      <c r="R256" s="2035"/>
      <c r="S256" s="6035" t="s">
        <v>3</v>
      </c>
      <c r="T256" s="6035" t="s">
        <v>18</v>
      </c>
      <c r="U256" s="6035"/>
      <c r="V256" s="2035"/>
      <c r="W256" s="6035" t="s">
        <v>21</v>
      </c>
      <c r="X256" s="6035" t="s">
        <v>3</v>
      </c>
      <c r="Y256" s="6035" t="s">
        <v>27</v>
      </c>
      <c r="Z256" s="6035" t="s">
        <v>28</v>
      </c>
      <c r="AA256" s="2035"/>
      <c r="AB256" s="2035"/>
      <c r="AC256" s="2035"/>
      <c r="AD256" s="2035"/>
      <c r="AE256" s="6035" t="s">
        <v>30</v>
      </c>
      <c r="AF256" s="6033"/>
      <c r="AG256" s="6032"/>
      <c r="AH256" s="2024"/>
      <c r="AI256" s="2837"/>
      <c r="AJ256" s="2915"/>
      <c r="AK256" s="2091"/>
      <c r="AL256" s="2091"/>
      <c r="AM256" s="2091"/>
      <c r="AN256" s="3546"/>
      <c r="AO256" s="2091"/>
      <c r="AP256" s="2091"/>
      <c r="AQ256" s="2091"/>
      <c r="AR256" s="2091"/>
      <c r="AS256" s="2091"/>
      <c r="AT256" s="2091"/>
      <c r="AU256" s="2091"/>
      <c r="AV256" s="2091"/>
      <c r="AW256" s="2091"/>
      <c r="AX256" s="2091"/>
      <c r="AY256" s="2150"/>
      <c r="BA256" s="3620"/>
      <c r="BB256" s="2259"/>
      <c r="BC256" s="2259"/>
      <c r="BD256" s="2260" t="s">
        <v>3</v>
      </c>
      <c r="BE256" s="2260" t="s">
        <v>18</v>
      </c>
      <c r="BF256" s="2260"/>
      <c r="BG256" s="2259"/>
      <c r="BH256" s="2260" t="s">
        <v>21</v>
      </c>
      <c r="BI256" s="2260" t="s">
        <v>3</v>
      </c>
      <c r="BJ256" s="2260" t="s">
        <v>27</v>
      </c>
      <c r="BK256" s="2260" t="s">
        <v>28</v>
      </c>
      <c r="BL256" s="2259"/>
      <c r="BM256" s="2259"/>
      <c r="BN256" s="2259"/>
      <c r="BO256" s="2259"/>
      <c r="BP256" s="2260" t="s">
        <v>30</v>
      </c>
      <c r="BQ256" s="3619"/>
      <c r="BR256" s="2246"/>
      <c r="BS256" s="2385"/>
      <c r="BT256" s="3992"/>
      <c r="BU256" s="2328"/>
      <c r="BV256" s="2328"/>
      <c r="BW256" s="2329"/>
      <c r="BX256" s="2753"/>
      <c r="BY256" s="2351"/>
      <c r="BZ256" s="2330"/>
      <c r="CA256" s="2328"/>
      <c r="CB256" s="2771"/>
      <c r="CC256" s="2329"/>
      <c r="CD256" s="2328"/>
      <c r="CE256" s="2753"/>
      <c r="CF256" s="2332"/>
      <c r="CG256" s="2333"/>
      <c r="CH256" s="2332"/>
      <c r="CI256" s="2431"/>
      <c r="CK256" s="2526"/>
      <c r="CL256" s="2529"/>
      <c r="CM256" s="2528"/>
      <c r="CN256" s="2529"/>
      <c r="CO256" s="2530"/>
      <c r="CP256" s="2531"/>
      <c r="CQ256" s="2529"/>
      <c r="CR256" s="2532"/>
      <c r="CS256" s="2528"/>
      <c r="CT256" s="2533"/>
      <c r="CU256" s="2530"/>
      <c r="CV256" s="2528"/>
      <c r="CW256" s="2532"/>
      <c r="CX256" s="2532"/>
      <c r="CY256" s="2534"/>
      <c r="CZ256" s="2535"/>
      <c r="DA256" s="2532"/>
      <c r="DB256" s="2523"/>
      <c r="DN256" s="86"/>
      <c r="DO256" s="86"/>
      <c r="DP256" s="86"/>
      <c r="DQ256" s="86"/>
      <c r="DR256" s="86"/>
      <c r="DS256" s="86"/>
      <c r="DT256" s="86"/>
      <c r="DU256" s="86"/>
    </row>
    <row r="257" spans="15:125">
      <c r="O257" s="2024"/>
      <c r="P257" s="2095" t="s">
        <v>589</v>
      </c>
      <c r="Q257" s="2657" t="s">
        <v>698</v>
      </c>
      <c r="R257" s="2815">
        <v>21</v>
      </c>
      <c r="S257" s="2168" t="s">
        <v>101</v>
      </c>
      <c r="T257" s="2169">
        <v>43194</v>
      </c>
      <c r="U257" s="2168">
        <v>20</v>
      </c>
      <c r="V257" s="2122" t="s">
        <v>35</v>
      </c>
      <c r="W257" s="2170">
        <v>300</v>
      </c>
      <c r="X257" s="2168" t="s">
        <v>78</v>
      </c>
      <c r="Y257" s="3572">
        <v>43199</v>
      </c>
      <c r="Z257" s="2169">
        <v>43199</v>
      </c>
      <c r="AA257" s="2168">
        <v>10099</v>
      </c>
      <c r="AB257" s="2172">
        <v>20000</v>
      </c>
      <c r="AC257" s="2172">
        <f t="shared" ref="AC257:AC262" si="121">(AB257-U257*1000)</f>
        <v>0</v>
      </c>
      <c r="AD257" s="2173">
        <f t="shared" ref="AD257:AD262" si="122">(AB257*W257/1000)</f>
        <v>6000</v>
      </c>
      <c r="AE257" s="2175">
        <f t="shared" ref="AE257:AE262" si="123">(AD257*0.05)</f>
        <v>300</v>
      </c>
      <c r="AF257" s="2046" t="s">
        <v>8</v>
      </c>
      <c r="AG257" s="3219"/>
      <c r="AH257" s="2024"/>
      <c r="AI257" s="2837"/>
      <c r="AJ257" s="2915"/>
      <c r="AK257" s="2091"/>
      <c r="AL257" s="2091"/>
      <c r="AM257" s="2091"/>
      <c r="AN257" s="3546"/>
      <c r="AO257" s="2091"/>
      <c r="AP257" s="2091"/>
      <c r="AQ257" s="2091"/>
      <c r="AR257" s="2091"/>
      <c r="AS257" s="2091"/>
      <c r="AT257" s="2091"/>
      <c r="AU257" s="2091"/>
      <c r="AV257" s="2091"/>
      <c r="AW257" s="2091"/>
      <c r="AX257" s="2091"/>
      <c r="AY257" s="2150"/>
      <c r="BA257" s="2467" t="s">
        <v>726</v>
      </c>
      <c r="BB257" s="2266" t="s">
        <v>727</v>
      </c>
      <c r="BC257" s="2438">
        <v>10</v>
      </c>
      <c r="BD257" s="2285">
        <v>81760</v>
      </c>
      <c r="BE257" s="2287">
        <v>43444</v>
      </c>
      <c r="BF257" s="3054">
        <v>1000</v>
      </c>
      <c r="BG257" s="2285" t="s">
        <v>96</v>
      </c>
      <c r="BH257" s="2280">
        <v>10.8</v>
      </c>
      <c r="BI257" s="2343"/>
      <c r="BJ257" s="2344">
        <v>43508</v>
      </c>
      <c r="BK257" s="2287">
        <v>43507</v>
      </c>
      <c r="BL257" s="2345">
        <v>53919</v>
      </c>
      <c r="BM257" s="2280">
        <v>1006.43</v>
      </c>
      <c r="BN257" s="2280">
        <f>(BM257-BF257)</f>
        <v>6.42999999999995</v>
      </c>
      <c r="BO257" s="2281">
        <f>(BM257*BH257)</f>
        <v>10869.444</v>
      </c>
      <c r="BP257" s="2280">
        <f>(BO257*0.05)</f>
        <v>543.47220000000004</v>
      </c>
      <c r="BQ257" s="2273" t="s">
        <v>8</v>
      </c>
      <c r="BR257" s="2246"/>
      <c r="BS257" s="2385"/>
      <c r="BT257" s="3032"/>
      <c r="BU257" s="2438"/>
      <c r="BV257" s="2285"/>
      <c r="BW257" s="2287"/>
      <c r="BX257" s="2429"/>
      <c r="BY257" s="2285"/>
      <c r="BZ257" s="2280"/>
      <c r="CA257" s="2285"/>
      <c r="CB257" s="2344"/>
      <c r="CC257" s="2287"/>
      <c r="CD257" s="2285"/>
      <c r="CE257" s="2280"/>
      <c r="CF257" s="2280"/>
      <c r="CG257" s="2281"/>
      <c r="CH257" s="2280"/>
      <c r="CI257" s="2431"/>
      <c r="CK257" s="2545"/>
      <c r="CL257" s="2529"/>
      <c r="CM257" s="2528"/>
      <c r="CN257" s="2528"/>
      <c r="CO257" s="2535"/>
      <c r="CP257" s="2528"/>
      <c r="CQ257" s="2528"/>
      <c r="CR257" s="3087"/>
      <c r="CS257" s="2528"/>
      <c r="CT257" s="2533"/>
      <c r="CU257" s="2535"/>
      <c r="CV257" s="2528"/>
      <c r="CW257" s="3087"/>
      <c r="CX257" s="2532"/>
      <c r="CY257" s="2534"/>
      <c r="CZ257" s="2535"/>
      <c r="DA257" s="2532"/>
      <c r="DB257" s="2523"/>
      <c r="DN257" s="86"/>
      <c r="DO257" s="86"/>
      <c r="DP257" s="86"/>
      <c r="DQ257" s="86"/>
      <c r="DR257" s="86"/>
      <c r="DS257" s="86"/>
      <c r="DT257" s="86"/>
      <c r="DU257" s="86"/>
    </row>
    <row r="258" spans="15:125">
      <c r="O258" s="2024"/>
      <c r="P258" s="2047" t="s">
        <v>629</v>
      </c>
      <c r="Q258" s="2075" t="s">
        <v>436</v>
      </c>
      <c r="R258" s="2038">
        <v>26</v>
      </c>
      <c r="S258" s="2039">
        <v>19725</v>
      </c>
      <c r="T258" s="2040">
        <v>43196</v>
      </c>
      <c r="U258" s="2041">
        <v>100</v>
      </c>
      <c r="V258" s="2039" t="s">
        <v>35</v>
      </c>
      <c r="W258" s="2042">
        <v>275</v>
      </c>
      <c r="X258" s="2043">
        <v>101795</v>
      </c>
      <c r="Y258" s="2044">
        <v>43206</v>
      </c>
      <c r="Z258" s="2040">
        <v>43203</v>
      </c>
      <c r="AA258" s="2039">
        <v>10120</v>
      </c>
      <c r="AB258" s="2041">
        <v>100000</v>
      </c>
      <c r="AC258" s="2041">
        <f t="shared" si="121"/>
        <v>0</v>
      </c>
      <c r="AD258" s="2045">
        <f t="shared" si="122"/>
        <v>27500</v>
      </c>
      <c r="AE258" s="2042">
        <f t="shared" si="123"/>
        <v>1375</v>
      </c>
      <c r="AF258" s="2059" t="s">
        <v>8</v>
      </c>
      <c r="AG258" s="2029"/>
      <c r="AH258" s="2024"/>
      <c r="AI258" s="2837"/>
      <c r="AJ258" s="2915"/>
      <c r="AK258" s="2091"/>
      <c r="AL258" s="2091"/>
      <c r="AM258" s="2091"/>
      <c r="AN258" s="3546"/>
      <c r="AO258" s="2091"/>
      <c r="AP258" s="2091"/>
      <c r="AQ258" s="2091"/>
      <c r="AR258" s="2091"/>
      <c r="AS258" s="2091"/>
      <c r="AT258" s="2091"/>
      <c r="AU258" s="2091"/>
      <c r="AV258" s="2091"/>
      <c r="AW258" s="2091"/>
      <c r="AX258" s="2091"/>
      <c r="AY258" s="2150"/>
      <c r="BA258" s="2428" t="s">
        <v>656</v>
      </c>
      <c r="BB258" s="3032" t="s">
        <v>99</v>
      </c>
      <c r="BC258" s="2439">
        <v>29</v>
      </c>
      <c r="BD258" s="2439" t="s">
        <v>101</v>
      </c>
      <c r="BE258" s="2440">
        <v>43453</v>
      </c>
      <c r="BF258" s="2276">
        <v>300</v>
      </c>
      <c r="BG258" s="2276" t="s">
        <v>96</v>
      </c>
      <c r="BH258" s="2441">
        <v>10.6</v>
      </c>
      <c r="BI258" s="3052"/>
      <c r="BJ258" s="2442">
        <v>43511</v>
      </c>
      <c r="BK258" s="2440">
        <v>43514</v>
      </c>
      <c r="BL258" s="2439">
        <v>53962</v>
      </c>
      <c r="BM258" s="2278">
        <v>307.05</v>
      </c>
      <c r="BN258" s="2280">
        <f>(BM258-BF257)</f>
        <v>-692.95</v>
      </c>
      <c r="BO258" s="2281">
        <f>(BM258*BH257)</f>
        <v>3316.1400000000003</v>
      </c>
      <c r="BP258" s="2280">
        <f>(BO258*0.05)</f>
        <v>165.80700000000002</v>
      </c>
      <c r="BQ258" s="2689" t="s">
        <v>8</v>
      </c>
      <c r="BR258" s="2246"/>
      <c r="BS258" s="2385"/>
      <c r="BT258" s="3033"/>
      <c r="BU258" s="2439"/>
      <c r="BV258" s="2439"/>
      <c r="BW258" s="2440"/>
      <c r="BX258" s="2439"/>
      <c r="BY258" s="2439"/>
      <c r="BZ258" s="2441"/>
      <c r="CA258" s="2439"/>
      <c r="CB258" s="2442"/>
      <c r="CC258" s="2440"/>
      <c r="CD258" s="2439"/>
      <c r="CE258" s="2443"/>
      <c r="CF258" s="2414"/>
      <c r="CG258" s="2415"/>
      <c r="CH258" s="2414"/>
      <c r="CI258" s="2431"/>
      <c r="CK258" s="2545"/>
      <c r="CL258" s="2529"/>
      <c r="CM258" s="2546"/>
      <c r="CN258" s="2529"/>
      <c r="CO258" s="2530"/>
      <c r="CP258" s="2547"/>
      <c r="CQ258" s="2529"/>
      <c r="CR258" s="2532"/>
      <c r="CS258" s="2548"/>
      <c r="CT258" s="2549"/>
      <c r="CU258" s="2530"/>
      <c r="CV258" s="2529"/>
      <c r="CW258" s="2532"/>
      <c r="CX258" s="2532"/>
      <c r="CY258" s="2534"/>
      <c r="CZ258" s="2530"/>
      <c r="DA258" s="2532"/>
      <c r="DB258" s="2523"/>
      <c r="DN258" s="86"/>
      <c r="DO258" s="86"/>
      <c r="DP258" s="86"/>
      <c r="DQ258" s="86"/>
      <c r="DR258" s="86"/>
      <c r="DS258" s="86"/>
      <c r="DT258" s="86"/>
      <c r="DU258" s="86"/>
    </row>
    <row r="259" spans="15:125">
      <c r="O259" s="2024"/>
      <c r="P259" s="2047" t="s">
        <v>471</v>
      </c>
      <c r="Q259" s="2957" t="s">
        <v>643</v>
      </c>
      <c r="R259" s="2038">
        <v>15</v>
      </c>
      <c r="S259" s="2039" t="s">
        <v>701</v>
      </c>
      <c r="T259" s="2040">
        <v>43199</v>
      </c>
      <c r="U259" s="2041">
        <v>2</v>
      </c>
      <c r="V259" s="2039" t="s">
        <v>35</v>
      </c>
      <c r="W259" s="2042">
        <v>350</v>
      </c>
      <c r="X259" s="2043"/>
      <c r="Y259" s="2044">
        <v>43206</v>
      </c>
      <c r="Z259" s="2040" t="s">
        <v>718</v>
      </c>
      <c r="AA259" s="2039">
        <v>10121</v>
      </c>
      <c r="AB259" s="2041">
        <v>2000</v>
      </c>
      <c r="AC259" s="2041">
        <f t="shared" si="121"/>
        <v>0</v>
      </c>
      <c r="AD259" s="2045">
        <f t="shared" si="122"/>
        <v>700</v>
      </c>
      <c r="AE259" s="2042">
        <f t="shared" si="123"/>
        <v>35</v>
      </c>
      <c r="AF259" s="2059" t="s">
        <v>8</v>
      </c>
      <c r="AG259" s="2029"/>
      <c r="AH259" s="2024"/>
      <c r="AI259" s="2837"/>
      <c r="AJ259" s="2915"/>
      <c r="AK259" s="2091"/>
      <c r="AL259" s="2091"/>
      <c r="AM259" s="2091"/>
      <c r="AN259" s="3546"/>
      <c r="AO259" s="2091"/>
      <c r="AP259" s="2091"/>
      <c r="AQ259" s="2091"/>
      <c r="AR259" s="2091"/>
      <c r="AS259" s="2091"/>
      <c r="AT259" s="2091"/>
      <c r="AU259" s="2091"/>
      <c r="AV259" s="2091"/>
      <c r="AW259" s="2091"/>
      <c r="AX259" s="2091"/>
      <c r="AY259" s="2150"/>
      <c r="BA259" s="2794"/>
      <c r="BB259" s="2327"/>
      <c r="BC259" s="2290"/>
      <c r="BD259" s="2290"/>
      <c r="BE259" s="2297"/>
      <c r="BF259" s="2328"/>
      <c r="BG259" s="2328"/>
      <c r="BH259" s="2384"/>
      <c r="BI259" s="3048"/>
      <c r="BJ259" s="2295"/>
      <c r="BK259" s="2297"/>
      <c r="BL259" s="2290"/>
      <c r="BM259" s="2330"/>
      <c r="BN259" s="2332"/>
      <c r="BO259" s="2333"/>
      <c r="BP259" s="2332"/>
      <c r="BQ259" s="2689"/>
      <c r="BR259" s="2246"/>
      <c r="BS259" s="2385"/>
      <c r="BT259" s="2355"/>
      <c r="BU259" s="2753"/>
      <c r="BV259" s="2332"/>
      <c r="BW259" s="2333"/>
      <c r="BX259" s="2354"/>
      <c r="BY259" s="2332"/>
      <c r="BZ259" s="2441"/>
      <c r="CA259" s="2439"/>
      <c r="CB259" s="2442"/>
      <c r="CC259" s="2440"/>
      <c r="CD259" s="2439"/>
      <c r="CE259" s="2443"/>
      <c r="CF259" s="2414"/>
      <c r="CG259" s="2415"/>
      <c r="CH259" s="2414"/>
      <c r="CI259" s="2445"/>
      <c r="CK259" s="2556"/>
      <c r="CL259" s="2557"/>
      <c r="CM259" s="2557"/>
      <c r="CN259" s="2557"/>
      <c r="CO259" s="2557"/>
      <c r="CP259" s="2557"/>
      <c r="CQ259" s="2557"/>
      <c r="CR259" s="2557"/>
      <c r="CS259" s="2557"/>
      <c r="CT259" s="2557"/>
      <c r="CU259" s="2557"/>
      <c r="CV259" s="2557"/>
      <c r="CW259" s="2557"/>
      <c r="CX259" s="2557"/>
      <c r="CY259" s="2557"/>
      <c r="CZ259" s="2557"/>
      <c r="DA259" s="2557"/>
      <c r="DB259" s="2523"/>
      <c r="DN259" s="86"/>
      <c r="DO259" s="86"/>
      <c r="DP259" s="86"/>
      <c r="DQ259" s="86"/>
      <c r="DR259" s="86"/>
      <c r="DS259" s="86"/>
      <c r="DT259" s="86"/>
      <c r="DU259" s="86"/>
    </row>
    <row r="260" spans="15:125" ht="15" thickBot="1">
      <c r="O260" s="2024"/>
      <c r="P260" s="2047" t="s">
        <v>471</v>
      </c>
      <c r="Q260" s="2957" t="s">
        <v>436</v>
      </c>
      <c r="R260" s="2038">
        <v>16</v>
      </c>
      <c r="S260" s="2039" t="s">
        <v>74</v>
      </c>
      <c r="T260" s="2040">
        <v>43199</v>
      </c>
      <c r="U260" s="2041">
        <v>20</v>
      </c>
      <c r="V260" s="2039" t="s">
        <v>35</v>
      </c>
      <c r="W260" s="2042">
        <v>278</v>
      </c>
      <c r="X260" s="2043"/>
      <c r="Y260" s="2044">
        <v>43206</v>
      </c>
      <c r="Z260" s="2040">
        <v>43203</v>
      </c>
      <c r="AA260" s="2039">
        <v>10121</v>
      </c>
      <c r="AB260" s="2041">
        <v>20000</v>
      </c>
      <c r="AC260" s="2041">
        <f t="shared" si="121"/>
        <v>0</v>
      </c>
      <c r="AD260" s="2045">
        <f t="shared" si="122"/>
        <v>5560</v>
      </c>
      <c r="AE260" s="2042">
        <f t="shared" si="123"/>
        <v>278</v>
      </c>
      <c r="AF260" s="2059" t="s">
        <v>8</v>
      </c>
      <c r="AG260" s="2029"/>
      <c r="AH260" s="2024"/>
      <c r="AI260" s="2837"/>
      <c r="AJ260" s="2915"/>
      <c r="AK260" s="2091"/>
      <c r="AL260" s="2091"/>
      <c r="AM260" s="2091"/>
      <c r="AN260" s="3546"/>
      <c r="AO260" s="2091"/>
      <c r="AP260" s="2091"/>
      <c r="AQ260" s="2091"/>
      <c r="AR260" s="2091"/>
      <c r="AS260" s="2091"/>
      <c r="AT260" s="2091"/>
      <c r="AU260" s="2091"/>
      <c r="AV260" s="2091"/>
      <c r="AW260" s="2091"/>
      <c r="AX260" s="2091"/>
      <c r="AY260" s="2150"/>
      <c r="BA260" s="2314"/>
      <c r="BB260" s="2315"/>
      <c r="BC260" s="2315"/>
      <c r="BD260" s="2315"/>
      <c r="BE260" s="2315"/>
      <c r="BF260" s="2315"/>
      <c r="BG260" s="2315"/>
      <c r="BH260" s="2315"/>
      <c r="BI260" s="2315"/>
      <c r="BJ260" s="2315"/>
      <c r="BK260" s="2315"/>
      <c r="BL260" s="2315"/>
      <c r="BM260" s="2315"/>
      <c r="BN260" s="2315"/>
      <c r="BO260" s="2686">
        <f>SUM(BO257:BO259)</f>
        <v>14185.583999999999</v>
      </c>
      <c r="BP260" s="2686">
        <f>SUM(BP257:BP259)</f>
        <v>709.27920000000006</v>
      </c>
      <c r="BQ260" s="3056"/>
      <c r="BR260" s="2246"/>
      <c r="BS260" s="2385"/>
      <c r="BT260" s="3033"/>
      <c r="BU260" s="2439"/>
      <c r="BV260" s="2439"/>
      <c r="BW260" s="2440"/>
      <c r="BX260" s="2439"/>
      <c r="BY260" s="2439"/>
      <c r="BZ260" s="2441"/>
      <c r="CA260" s="2439"/>
      <c r="CB260" s="2442"/>
      <c r="CC260" s="2440"/>
      <c r="CD260" s="2439"/>
      <c r="CE260" s="2443"/>
      <c r="CF260" s="2414"/>
      <c r="CG260" s="2415"/>
      <c r="CH260" s="2414"/>
      <c r="CI260" s="2445"/>
      <c r="CK260" s="2559"/>
      <c r="CL260" s="2560"/>
      <c r="CM260" s="2560"/>
      <c r="CN260" s="2560"/>
      <c r="CO260" s="2560"/>
      <c r="CP260" s="2560"/>
      <c r="CQ260" s="2560"/>
      <c r="CR260" s="2560"/>
      <c r="CS260" s="2560"/>
      <c r="CT260" s="2560"/>
      <c r="CU260" s="2560"/>
      <c r="CV260" s="2560"/>
      <c r="CW260" s="2560"/>
      <c r="CX260" s="2560"/>
      <c r="CY260" s="2560"/>
      <c r="CZ260" s="2560"/>
      <c r="DA260" s="2747">
        <f>SUM(DA253:DA259)</f>
        <v>1375.5959999999998</v>
      </c>
      <c r="DB260" s="2562"/>
      <c r="DN260" s="86"/>
      <c r="DO260" s="86"/>
      <c r="DP260" s="86"/>
      <c r="DQ260" s="86"/>
      <c r="DR260" s="86"/>
      <c r="DS260" s="86"/>
      <c r="DT260" s="86"/>
      <c r="DU260" s="86"/>
    </row>
    <row r="261" spans="15:125">
      <c r="O261" s="2024"/>
      <c r="P261" s="2047" t="s">
        <v>351</v>
      </c>
      <c r="Q261" s="2069" t="s">
        <v>427</v>
      </c>
      <c r="R261" s="2750">
        <v>6</v>
      </c>
      <c r="S261" s="2050" t="s">
        <v>101</v>
      </c>
      <c r="T261" s="2051">
        <v>43206</v>
      </c>
      <c r="U261" s="2050">
        <v>10</v>
      </c>
      <c r="V261" s="2052" t="s">
        <v>35</v>
      </c>
      <c r="W261" s="2053">
        <v>300</v>
      </c>
      <c r="X261" s="2050" t="s">
        <v>78</v>
      </c>
      <c r="Y261" s="3573">
        <v>43213</v>
      </c>
      <c r="Z261" s="2051">
        <v>43210</v>
      </c>
      <c r="AA261" s="2050">
        <v>10136</v>
      </c>
      <c r="AB261" s="2055">
        <v>10000</v>
      </c>
      <c r="AC261" s="2055">
        <f t="shared" si="121"/>
        <v>0</v>
      </c>
      <c r="AD261" s="2056">
        <f t="shared" si="122"/>
        <v>3000</v>
      </c>
      <c r="AE261" s="2058">
        <f t="shared" si="123"/>
        <v>150</v>
      </c>
      <c r="AF261" s="3040" t="s">
        <v>8</v>
      </c>
      <c r="AG261" s="6061"/>
      <c r="AH261" s="2024"/>
      <c r="AI261" s="2837"/>
      <c r="AJ261" s="2915"/>
      <c r="AK261" s="2091"/>
      <c r="AL261" s="2091"/>
      <c r="AM261" s="2091"/>
      <c r="AN261" s="3546"/>
      <c r="AO261" s="2091"/>
      <c r="AP261" s="2091"/>
      <c r="AQ261" s="2091"/>
      <c r="AR261" s="2091"/>
      <c r="AS261" s="2091"/>
      <c r="AT261" s="2091"/>
      <c r="AU261" s="2091"/>
      <c r="AV261" s="2091"/>
      <c r="AW261" s="2091"/>
      <c r="AX261" s="2091"/>
      <c r="AY261" s="2150"/>
      <c r="BA261" s="2246"/>
      <c r="BB261" s="2246"/>
      <c r="BC261" s="2246"/>
      <c r="BD261" s="2246"/>
      <c r="BE261" s="2246"/>
      <c r="BF261" s="2246"/>
      <c r="BG261" s="2246"/>
      <c r="BH261" s="2246"/>
      <c r="BI261" s="2246"/>
      <c r="BJ261" s="2246"/>
      <c r="BK261" s="2246"/>
      <c r="BL261" s="2246"/>
      <c r="BM261" s="2246"/>
      <c r="BN261" s="2246"/>
      <c r="BO261" s="2246"/>
      <c r="BP261" s="2246"/>
      <c r="BQ261" s="2246"/>
      <c r="BR261" s="2246"/>
      <c r="BS261" s="2385"/>
      <c r="BT261" s="3033"/>
      <c r="BU261" s="2439"/>
      <c r="BV261" s="2439"/>
      <c r="BW261" s="2440"/>
      <c r="BX261" s="2439"/>
      <c r="BY261" s="2439"/>
      <c r="BZ261" s="2441"/>
      <c r="CA261" s="2439"/>
      <c r="CB261" s="2442"/>
      <c r="CC261" s="2440"/>
      <c r="CD261" s="2439"/>
      <c r="CE261" s="2443"/>
      <c r="CF261" s="2414"/>
      <c r="CG261" s="2415"/>
      <c r="CH261" s="2414"/>
      <c r="CI261" s="2446"/>
      <c r="DN261" s="86"/>
      <c r="DO261" s="86"/>
      <c r="DP261" s="86"/>
      <c r="DQ261" s="86"/>
      <c r="DR261" s="86"/>
      <c r="DS261" s="86"/>
      <c r="DT261" s="86"/>
      <c r="DU261" s="86"/>
    </row>
    <row r="262" spans="15:125" ht="18.600000000000001" thickBot="1">
      <c r="O262" s="2024"/>
      <c r="P262" s="2047" t="s">
        <v>589</v>
      </c>
      <c r="Q262" s="2069" t="s">
        <v>698</v>
      </c>
      <c r="R262" s="2809">
        <v>22</v>
      </c>
      <c r="S262" s="2071" t="s">
        <v>101</v>
      </c>
      <c r="T262" s="2072">
        <v>43206</v>
      </c>
      <c r="U262" s="2071">
        <v>10</v>
      </c>
      <c r="V262" s="2039" t="s">
        <v>35</v>
      </c>
      <c r="W262" s="2073">
        <v>300</v>
      </c>
      <c r="X262" s="2071" t="s">
        <v>78</v>
      </c>
      <c r="Y262" s="3509">
        <v>43215</v>
      </c>
      <c r="Z262" s="2072">
        <v>43210</v>
      </c>
      <c r="AA262" s="2071">
        <v>10135</v>
      </c>
      <c r="AB262" s="2041">
        <v>10000</v>
      </c>
      <c r="AC262" s="2041">
        <f t="shared" si="121"/>
        <v>0</v>
      </c>
      <c r="AD262" s="2045">
        <f t="shared" si="122"/>
        <v>3000</v>
      </c>
      <c r="AE262" s="2042">
        <f t="shared" si="123"/>
        <v>150</v>
      </c>
      <c r="AF262" s="3040" t="s">
        <v>8</v>
      </c>
      <c r="AG262" s="6061"/>
      <c r="AH262" s="2024"/>
      <c r="AI262" s="2837"/>
      <c r="AJ262" s="2024"/>
      <c r="AK262" s="2091"/>
      <c r="AL262" s="2091"/>
      <c r="AM262" s="2091"/>
      <c r="AN262" s="3546"/>
      <c r="AO262" s="2091"/>
      <c r="AP262" s="2091"/>
      <c r="AQ262" s="2091"/>
      <c r="AR262" s="2091"/>
      <c r="AS262" s="2091"/>
      <c r="AT262" s="2091"/>
      <c r="AU262" s="2091"/>
      <c r="AV262" s="2091"/>
      <c r="AW262" s="2091"/>
      <c r="AX262" s="2091"/>
      <c r="AY262" s="2150"/>
      <c r="BA262" s="2250" t="s">
        <v>767</v>
      </c>
      <c r="BB262" s="2246"/>
      <c r="BC262" s="2246"/>
      <c r="BD262" s="2246"/>
      <c r="BE262" s="2246"/>
      <c r="BF262" s="2246"/>
      <c r="BG262" s="2246"/>
      <c r="BH262" s="2246"/>
      <c r="BI262" s="2246"/>
      <c r="BJ262" s="2246"/>
      <c r="BK262" s="2246"/>
      <c r="BL262" s="2246"/>
      <c r="BM262" s="2246"/>
      <c r="BN262" s="2246"/>
      <c r="BO262" s="2246"/>
      <c r="BP262" s="2246"/>
      <c r="BQ262" s="3085"/>
      <c r="BR262" s="2246"/>
      <c r="BS262" s="2385"/>
      <c r="BT262" s="3993"/>
      <c r="BU262" s="2614"/>
      <c r="BV262" s="2614"/>
      <c r="BW262" s="2444"/>
      <c r="BX262" s="2614"/>
      <c r="BY262" s="2614"/>
      <c r="BZ262" s="2615"/>
      <c r="CA262" s="2614"/>
      <c r="CB262" s="2616"/>
      <c r="CC262" s="2444"/>
      <c r="CD262" s="2614"/>
      <c r="CE262" s="2617"/>
      <c r="CF262" s="2414"/>
      <c r="CG262" s="2415"/>
      <c r="CH262" s="2414"/>
      <c r="CI262" s="2618"/>
      <c r="CK262" s="2488" t="s">
        <v>805</v>
      </c>
      <c r="CL262" s="2248"/>
      <c r="CM262" s="2248"/>
      <c r="CN262" s="2248"/>
      <c r="CO262" s="2248"/>
      <c r="CP262" s="2248"/>
      <c r="CQ262" s="2248"/>
      <c r="CR262" s="2248"/>
      <c r="CS262" s="2248"/>
      <c r="CT262" s="2248"/>
      <c r="CU262" s="2248"/>
      <c r="CV262" s="2248"/>
      <c r="CW262" s="2248"/>
      <c r="CX262" s="2248"/>
      <c r="CY262" s="2248"/>
      <c r="CZ262" s="2248"/>
      <c r="DA262" s="2248"/>
      <c r="DB262" s="2248"/>
      <c r="DN262" s="86"/>
      <c r="DO262" s="86"/>
      <c r="DP262" s="86"/>
      <c r="DQ262" s="86"/>
      <c r="DR262" s="86"/>
      <c r="DS262" s="86"/>
      <c r="DT262" s="86"/>
      <c r="DU262" s="86"/>
    </row>
    <row r="263" spans="15:125" ht="15" thickBot="1">
      <c r="O263" s="2024"/>
      <c r="P263" s="2023"/>
      <c r="Q263" s="2091"/>
      <c r="R263" s="2091"/>
      <c r="S263" s="2091"/>
      <c r="T263" s="2091"/>
      <c r="U263" s="2091"/>
      <c r="V263" s="2091"/>
      <c r="W263" s="2091"/>
      <c r="X263" s="2091"/>
      <c r="Y263" s="2873"/>
      <c r="Z263" s="2091"/>
      <c r="AA263" s="2091"/>
      <c r="AB263" s="2091"/>
      <c r="AC263" s="2091"/>
      <c r="AD263" s="2091"/>
      <c r="AE263" s="2091"/>
      <c r="AF263" s="2059"/>
      <c r="AG263" s="2029"/>
      <c r="AH263" s="2024"/>
      <c r="AI263" s="2692"/>
      <c r="AJ263" s="3053"/>
      <c r="AK263" s="2085"/>
      <c r="AL263" s="2085"/>
      <c r="AM263" s="2085"/>
      <c r="AN263" s="3547"/>
      <c r="AO263" s="2085"/>
      <c r="AP263" s="2085"/>
      <c r="AQ263" s="2085"/>
      <c r="AR263" s="2151"/>
      <c r="AS263" s="2151"/>
      <c r="AT263" s="2151"/>
      <c r="AU263" s="2151"/>
      <c r="AV263" s="2151"/>
      <c r="AW263" s="2151"/>
      <c r="AX263" s="2151"/>
      <c r="AY263" s="3257" t="s">
        <v>817</v>
      </c>
      <c r="BA263" s="3615"/>
      <c r="BB263" s="2365"/>
      <c r="BC263" s="2365"/>
      <c r="BD263" s="3616" t="s">
        <v>14</v>
      </c>
      <c r="BE263" s="3616" t="s">
        <v>12</v>
      </c>
      <c r="BF263" s="3616"/>
      <c r="BG263" s="2365"/>
      <c r="BH263" s="3616" t="s">
        <v>15</v>
      </c>
      <c r="BI263" s="3616" t="s">
        <v>16</v>
      </c>
      <c r="BJ263" s="3616" t="s">
        <v>12</v>
      </c>
      <c r="BK263" s="3616" t="s">
        <v>12</v>
      </c>
      <c r="BL263" s="2365"/>
      <c r="BM263" s="2365"/>
      <c r="BN263" s="2365"/>
      <c r="BO263" s="2365"/>
      <c r="BP263" s="3616" t="s">
        <v>17</v>
      </c>
      <c r="BQ263" s="3617"/>
      <c r="BR263" s="2246"/>
      <c r="BS263" s="3035"/>
      <c r="BT263" s="3987"/>
      <c r="BU263" s="2447"/>
      <c r="BV263" s="2447"/>
      <c r="BW263" s="2448"/>
      <c r="BX263" s="2447"/>
      <c r="BY263" s="2447"/>
      <c r="BZ263" s="2449"/>
      <c r="CA263" s="2447"/>
      <c r="CB263" s="2450"/>
      <c r="CC263" s="2448"/>
      <c r="CD263" s="2447"/>
      <c r="CE263" s="2451"/>
      <c r="CF263" s="2452"/>
      <c r="CG263" s="2453"/>
      <c r="CH263" s="2452"/>
      <c r="CI263" s="2454"/>
      <c r="CK263" s="2490"/>
      <c r="CL263" s="2491"/>
      <c r="CM263" s="2491"/>
      <c r="CN263" s="2492" t="s">
        <v>14</v>
      </c>
      <c r="CO263" s="2492" t="s">
        <v>12</v>
      </c>
      <c r="CP263" s="2492"/>
      <c r="CQ263" s="2491"/>
      <c r="CR263" s="2492" t="s">
        <v>15</v>
      </c>
      <c r="CS263" s="2492" t="s">
        <v>16</v>
      </c>
      <c r="CT263" s="2492" t="s">
        <v>12</v>
      </c>
      <c r="CU263" s="2492" t="s">
        <v>12</v>
      </c>
      <c r="CV263" s="2491"/>
      <c r="CW263" s="2491"/>
      <c r="CX263" s="2491"/>
      <c r="CY263" s="2491"/>
      <c r="CZ263" s="2492" t="s">
        <v>12</v>
      </c>
      <c r="DA263" s="2492" t="s">
        <v>17</v>
      </c>
      <c r="DB263" s="2493"/>
      <c r="DN263" s="86"/>
      <c r="DO263" s="86"/>
      <c r="DP263" s="86"/>
      <c r="DQ263" s="86"/>
      <c r="DR263" s="86"/>
      <c r="DS263" s="86"/>
      <c r="DT263" s="86"/>
      <c r="DU263" s="86"/>
    </row>
    <row r="264" spans="15:125" ht="15" thickBot="1">
      <c r="O264" s="2024"/>
      <c r="P264" s="2082"/>
      <c r="Q264" s="2083"/>
      <c r="R264" s="2083"/>
      <c r="S264" s="2083"/>
      <c r="T264" s="2083"/>
      <c r="U264" s="2084"/>
      <c r="V264" s="2085"/>
      <c r="W264" s="2085"/>
      <c r="X264" s="2085"/>
      <c r="Y264" s="2089"/>
      <c r="Z264" s="2085"/>
      <c r="AA264" s="2086"/>
      <c r="AB264" s="2087"/>
      <c r="AC264" s="2085"/>
      <c r="AD264" s="2088">
        <f>SUM(AD257:AD263)</f>
        <v>45760</v>
      </c>
      <c r="AE264" s="2088">
        <f>(AD264*0.05)</f>
        <v>2288</v>
      </c>
      <c r="AF264" s="2090"/>
      <c r="AG264" s="3220"/>
      <c r="AH264" s="2024"/>
      <c r="AI264" s="2024"/>
      <c r="AJ264" s="2024"/>
      <c r="AK264" s="2024"/>
      <c r="AL264" s="2024"/>
      <c r="AM264" s="2024"/>
      <c r="AN264" s="2024"/>
      <c r="AO264" s="2024"/>
      <c r="AP264" s="2024"/>
      <c r="AQ264" s="2024"/>
      <c r="AR264" s="2024"/>
      <c r="AS264" s="2024"/>
      <c r="AT264" s="2024"/>
      <c r="AU264" s="2024"/>
      <c r="AV264" s="2024"/>
      <c r="AW264" s="2024"/>
      <c r="AX264" s="2024"/>
      <c r="AY264" s="2024"/>
      <c r="BA264" s="3618" t="s">
        <v>3</v>
      </c>
      <c r="BB264" s="2256" t="s">
        <v>4</v>
      </c>
      <c r="BC264" s="2257" t="s">
        <v>18</v>
      </c>
      <c r="BD264" s="2257" t="s">
        <v>19</v>
      </c>
      <c r="BE264" s="2257" t="s">
        <v>19</v>
      </c>
      <c r="BF264" s="2257" t="s">
        <v>20</v>
      </c>
      <c r="BG264" s="2257" t="s">
        <v>21</v>
      </c>
      <c r="BH264" s="2257" t="s">
        <v>22</v>
      </c>
      <c r="BI264" s="2257" t="s">
        <v>19</v>
      </c>
      <c r="BJ264" s="2257" t="s">
        <v>23</v>
      </c>
      <c r="BK264" s="2257" t="s">
        <v>23</v>
      </c>
      <c r="BL264" s="2257" t="s">
        <v>24</v>
      </c>
      <c r="BM264" s="2257" t="s">
        <v>20</v>
      </c>
      <c r="BN264" s="2257" t="s">
        <v>25</v>
      </c>
      <c r="BO264" s="2257" t="s">
        <v>0</v>
      </c>
      <c r="BP264" s="2257" t="s">
        <v>11</v>
      </c>
      <c r="BQ264" s="3619" t="s">
        <v>26</v>
      </c>
      <c r="BR264" s="2246"/>
      <c r="BS264" s="2246"/>
      <c r="BT264" s="2246"/>
      <c r="BU264" s="2246"/>
      <c r="BV264" s="2246"/>
      <c r="BW264" s="2246"/>
      <c r="BX264" s="2246"/>
      <c r="BY264" s="2246"/>
      <c r="BZ264" s="2246"/>
      <c r="CA264" s="2246"/>
      <c r="CB264" s="2246"/>
      <c r="CC264" s="2246"/>
      <c r="CD264" s="2246"/>
      <c r="CE264" s="2246"/>
      <c r="CF264" s="2246"/>
      <c r="CG264" s="2246"/>
      <c r="CH264" s="2246"/>
      <c r="CI264" s="2246"/>
      <c r="CK264" s="2499" t="s">
        <v>3</v>
      </c>
      <c r="CL264" s="2500" t="s">
        <v>4</v>
      </c>
      <c r="CM264" s="2501" t="s">
        <v>18</v>
      </c>
      <c r="CN264" s="2501" t="s">
        <v>19</v>
      </c>
      <c r="CO264" s="2501" t="s">
        <v>19</v>
      </c>
      <c r="CP264" s="2501" t="s">
        <v>20</v>
      </c>
      <c r="CQ264" s="2501" t="s">
        <v>21</v>
      </c>
      <c r="CR264" s="2501" t="s">
        <v>22</v>
      </c>
      <c r="CS264" s="2501" t="s">
        <v>19</v>
      </c>
      <c r="CT264" s="2501" t="s">
        <v>23</v>
      </c>
      <c r="CU264" s="2501" t="s">
        <v>23</v>
      </c>
      <c r="CV264" s="2501" t="s">
        <v>24</v>
      </c>
      <c r="CW264" s="2501" t="s">
        <v>20</v>
      </c>
      <c r="CX264" s="2501" t="s">
        <v>25</v>
      </c>
      <c r="CY264" s="2501" t="s">
        <v>0</v>
      </c>
      <c r="CZ264" s="2501" t="s">
        <v>11</v>
      </c>
      <c r="DA264" s="2501" t="s">
        <v>11</v>
      </c>
      <c r="DB264" s="2501" t="s">
        <v>26</v>
      </c>
      <c r="DN264" s="86"/>
      <c r="DO264" s="86"/>
      <c r="DP264" s="86"/>
      <c r="DQ264" s="86"/>
      <c r="DR264" s="86"/>
      <c r="DS264" s="86"/>
      <c r="DT264" s="86"/>
      <c r="DU264" s="86"/>
    </row>
    <row r="265" spans="15:125" ht="24" thickBot="1">
      <c r="O265" s="2024"/>
      <c r="P265" s="2024"/>
      <c r="Q265" s="2024"/>
      <c r="R265" s="2024"/>
      <c r="S265" s="2024"/>
      <c r="T265" s="2024"/>
      <c r="U265" s="2024"/>
      <c r="V265" s="2024"/>
      <c r="W265" s="2024"/>
      <c r="X265" s="2024"/>
      <c r="Y265" s="3602"/>
      <c r="Z265" s="2024"/>
      <c r="AA265" s="2024"/>
      <c r="AB265" s="2024"/>
      <c r="AC265" s="2024"/>
      <c r="AD265" s="2024"/>
      <c r="AE265" s="2024"/>
      <c r="AF265" s="3227"/>
      <c r="AG265" s="3227"/>
      <c r="AH265" s="2024"/>
      <c r="AI265" s="2024"/>
      <c r="AJ265" s="2153" t="s">
        <v>849</v>
      </c>
      <c r="AK265" s="2024" t="s">
        <v>692</v>
      </c>
      <c r="AL265" s="2024"/>
      <c r="AM265" s="2024"/>
      <c r="AN265" s="2154"/>
      <c r="AO265" s="2024"/>
      <c r="AP265" s="2024"/>
      <c r="AQ265" s="2024"/>
      <c r="AR265" s="2024"/>
      <c r="AS265" s="2024"/>
      <c r="AT265" s="2024"/>
      <c r="AU265" s="2024" t="s">
        <v>555</v>
      </c>
      <c r="AV265" s="2027"/>
      <c r="AW265" s="2027"/>
      <c r="AX265" s="2027"/>
      <c r="AY265" s="2027" t="s">
        <v>78</v>
      </c>
      <c r="BA265" s="3620"/>
      <c r="BB265" s="2259"/>
      <c r="BC265" s="2259"/>
      <c r="BD265" s="2260" t="s">
        <v>3</v>
      </c>
      <c r="BE265" s="2260" t="s">
        <v>18</v>
      </c>
      <c r="BF265" s="2260"/>
      <c r="BG265" s="2259"/>
      <c r="BH265" s="2260" t="s">
        <v>21</v>
      </c>
      <c r="BI265" s="2260" t="s">
        <v>3</v>
      </c>
      <c r="BJ265" s="2260" t="s">
        <v>27</v>
      </c>
      <c r="BK265" s="2260" t="s">
        <v>28</v>
      </c>
      <c r="BL265" s="2259"/>
      <c r="BM265" s="2259"/>
      <c r="BN265" s="2259"/>
      <c r="BO265" s="2259"/>
      <c r="BP265" s="2260" t="s">
        <v>30</v>
      </c>
      <c r="BQ265" s="4069"/>
      <c r="BR265" s="2246"/>
      <c r="BS265" s="2246"/>
      <c r="BT265" s="2246"/>
      <c r="BU265" s="2246"/>
      <c r="BV265" s="2246"/>
      <c r="BW265" s="2246"/>
      <c r="BX265" s="2246"/>
      <c r="BY265" s="2246"/>
      <c r="BZ265" s="2246"/>
      <c r="CA265" s="2246"/>
      <c r="CB265" s="2246"/>
      <c r="CC265" s="2246"/>
      <c r="CD265" s="2246"/>
      <c r="CE265" s="2246"/>
      <c r="CF265" s="2246"/>
      <c r="CG265" s="2246"/>
      <c r="CH265" s="2246"/>
      <c r="CI265" s="2246"/>
      <c r="CK265" s="2619"/>
      <c r="CL265" s="2506"/>
      <c r="CM265" s="2506"/>
      <c r="CN265" s="2507" t="s">
        <v>3</v>
      </c>
      <c r="CO265" s="2507" t="s">
        <v>18</v>
      </c>
      <c r="CP265" s="2507"/>
      <c r="CQ265" s="2506"/>
      <c r="CR265" s="2507" t="s">
        <v>21</v>
      </c>
      <c r="CS265" s="2507" t="s">
        <v>3</v>
      </c>
      <c r="CT265" s="2507" t="s">
        <v>27</v>
      </c>
      <c r="CU265" s="2507" t="s">
        <v>28</v>
      </c>
      <c r="CV265" s="2506"/>
      <c r="CW265" s="2506"/>
      <c r="CX265" s="2506"/>
      <c r="CY265" s="2506"/>
      <c r="CZ265" s="2507" t="s">
        <v>33</v>
      </c>
      <c r="DA265" s="2507" t="s">
        <v>30</v>
      </c>
      <c r="DB265" s="2500"/>
      <c r="DN265" s="86"/>
      <c r="DO265" s="86"/>
      <c r="DP265" s="86"/>
      <c r="DQ265" s="86"/>
      <c r="DR265" s="86"/>
      <c r="DS265" s="86"/>
      <c r="DT265" s="86"/>
      <c r="DU265" s="86"/>
    </row>
    <row r="266" spans="15:125" ht="24" thickBot="1">
      <c r="O266" s="2024"/>
      <c r="P266" s="2028" t="s">
        <v>667</v>
      </c>
      <c r="Q266" s="2024"/>
      <c r="R266" s="2024"/>
      <c r="S266" s="2024"/>
      <c r="T266" s="2024"/>
      <c r="U266" s="2024"/>
      <c r="V266" s="2024"/>
      <c r="W266" s="2024"/>
      <c r="X266" s="2024"/>
      <c r="Y266" s="3602"/>
      <c r="Z266" s="2024"/>
      <c r="AA266" s="2024"/>
      <c r="AB266" s="2024"/>
      <c r="AC266" s="2024"/>
      <c r="AD266" s="2024"/>
      <c r="AE266" s="2024"/>
      <c r="AF266" s="2029"/>
      <c r="AG266" s="2029"/>
      <c r="AH266" s="2024"/>
      <c r="AI266" s="2021"/>
      <c r="AJ266" s="2911"/>
      <c r="AK266" s="2792"/>
      <c r="AL266" s="2793" t="s">
        <v>14</v>
      </c>
      <c r="AM266" s="2793" t="s">
        <v>12</v>
      </c>
      <c r="AN266" s="2793"/>
      <c r="AO266" s="2031"/>
      <c r="AP266" s="2793" t="s">
        <v>15</v>
      </c>
      <c r="AQ266" s="2793" t="s">
        <v>16</v>
      </c>
      <c r="AR266" s="2793" t="s">
        <v>12</v>
      </c>
      <c r="AS266" s="2793" t="s">
        <v>12</v>
      </c>
      <c r="AT266" s="2031"/>
      <c r="AU266" s="2031"/>
      <c r="AV266" s="2138"/>
      <c r="AW266" s="2138"/>
      <c r="AX266" s="2180" t="s">
        <v>17</v>
      </c>
      <c r="AY266" s="2033"/>
      <c r="BA266" s="2667" t="s">
        <v>726</v>
      </c>
      <c r="BB266" s="2266" t="s">
        <v>727</v>
      </c>
      <c r="BC266" s="2409">
        <v>11</v>
      </c>
      <c r="BD266" s="2266">
        <v>81761</v>
      </c>
      <c r="BE266" s="2272">
        <v>43444</v>
      </c>
      <c r="BF266" s="4068">
        <v>1000</v>
      </c>
      <c r="BG266" s="2266" t="s">
        <v>96</v>
      </c>
      <c r="BH266" s="2270">
        <v>10.8</v>
      </c>
      <c r="BI266" s="2411"/>
      <c r="BJ266" s="2412">
        <v>43536</v>
      </c>
      <c r="BK266" s="2272">
        <v>43532</v>
      </c>
      <c r="BL266" s="2413">
        <v>54115</v>
      </c>
      <c r="BM266" s="2270">
        <v>1013.84</v>
      </c>
      <c r="BN266" s="2270">
        <f t="shared" ref="BN266:BN272" si="124">(BM266-BF266)</f>
        <v>13.840000000000032</v>
      </c>
      <c r="BO266" s="2271">
        <f>(BM266*BH266)</f>
        <v>10949.472000000002</v>
      </c>
      <c r="BP266" s="2270">
        <f t="shared" ref="BP266:BP271" si="125">(BO266*0.05)</f>
        <v>547.47360000000015</v>
      </c>
      <c r="BQ266" s="2273" t="s">
        <v>8</v>
      </c>
      <c r="BR266" s="2246"/>
      <c r="BS266" s="2246"/>
      <c r="BT266" s="2387" t="s">
        <v>728</v>
      </c>
      <c r="BU266" s="2246" t="s">
        <v>429</v>
      </c>
      <c r="BV266" s="2246"/>
      <c r="BW266" s="2246" t="s">
        <v>330</v>
      </c>
      <c r="BX266" s="2361"/>
      <c r="BY266" s="2246"/>
      <c r="BZ266" s="2246" t="s">
        <v>336</v>
      </c>
      <c r="CA266" s="2246"/>
      <c r="CB266" s="2246" t="s">
        <v>410</v>
      </c>
      <c r="CC266" s="2246"/>
      <c r="CD266" s="2246"/>
      <c r="CE266" s="2246"/>
      <c r="CF266" s="2246"/>
      <c r="CG266" s="2246"/>
      <c r="CH266" s="2246"/>
      <c r="CI266" s="2246"/>
      <c r="CK266" s="3561" t="s">
        <v>845</v>
      </c>
      <c r="CL266" s="2966" t="s">
        <v>847</v>
      </c>
      <c r="CM266" s="2511">
        <v>1</v>
      </c>
      <c r="CN266" s="2511" t="s">
        <v>36</v>
      </c>
      <c r="CO266" s="2512">
        <v>43707</v>
      </c>
      <c r="CP266" s="2511">
        <v>25.5</v>
      </c>
      <c r="CQ266" s="2511" t="s">
        <v>35</v>
      </c>
      <c r="CR266" s="2511">
        <v>174.64</v>
      </c>
      <c r="CS266" s="2600"/>
      <c r="CT266" s="2592">
        <v>43710</v>
      </c>
      <c r="CU266" s="2512">
        <v>43710</v>
      </c>
      <c r="CV266" s="2511">
        <v>13960</v>
      </c>
      <c r="CW266" s="2585">
        <v>25500</v>
      </c>
      <c r="CX266" s="2585">
        <f>(CP266*1000-CW266)</f>
        <v>0</v>
      </c>
      <c r="CY266" s="2514">
        <f>(CR266*CW266/1000)</f>
        <v>4453.32</v>
      </c>
      <c r="CZ266" s="2515">
        <f>(CU266+28)</f>
        <v>43738</v>
      </c>
      <c r="DA266" s="2513">
        <f>(CY266*0.03)</f>
        <v>133.59959999999998</v>
      </c>
      <c r="DB266" s="2516" t="s">
        <v>8</v>
      </c>
      <c r="DN266" s="86"/>
      <c r="DO266" s="86"/>
      <c r="DP266" s="86"/>
      <c r="DQ266" s="86"/>
      <c r="DR266" s="86"/>
      <c r="DS266" s="86"/>
      <c r="DT266" s="86"/>
      <c r="DU266" s="86"/>
    </row>
    <row r="267" spans="15:125">
      <c r="O267" s="2024"/>
      <c r="P267" s="2030"/>
      <c r="Q267" s="2031"/>
      <c r="R267" s="2031"/>
      <c r="S267" s="6040" t="s">
        <v>14</v>
      </c>
      <c r="T267" s="6040" t="s">
        <v>12</v>
      </c>
      <c r="U267" s="6040"/>
      <c r="V267" s="2031"/>
      <c r="W267" s="6040" t="s">
        <v>15</v>
      </c>
      <c r="X267" s="6040" t="s">
        <v>16</v>
      </c>
      <c r="Y267" s="6040" t="s">
        <v>12</v>
      </c>
      <c r="Z267" s="6040" t="s">
        <v>12</v>
      </c>
      <c r="AA267" s="2031"/>
      <c r="AB267" s="2031"/>
      <c r="AC267" s="2031"/>
      <c r="AD267" s="2031"/>
      <c r="AE267" s="6040" t="s">
        <v>17</v>
      </c>
      <c r="AF267" s="6040"/>
      <c r="AG267" s="6032"/>
      <c r="AH267" s="2024"/>
      <c r="AI267" s="2023"/>
      <c r="AJ267" s="2912" t="s">
        <v>4</v>
      </c>
      <c r="AK267" s="2135" t="s">
        <v>18</v>
      </c>
      <c r="AL267" s="2033" t="s">
        <v>19</v>
      </c>
      <c r="AM267" s="2033" t="s">
        <v>19</v>
      </c>
      <c r="AN267" s="2033" t="s">
        <v>20</v>
      </c>
      <c r="AO267" s="2033" t="s">
        <v>21</v>
      </c>
      <c r="AP267" s="2033" t="s">
        <v>22</v>
      </c>
      <c r="AQ267" s="2033" t="s">
        <v>19</v>
      </c>
      <c r="AR267" s="2033" t="s">
        <v>23</v>
      </c>
      <c r="AS267" s="2033" t="s">
        <v>23</v>
      </c>
      <c r="AT267" s="2033" t="s">
        <v>24</v>
      </c>
      <c r="AU267" s="2033" t="s">
        <v>20</v>
      </c>
      <c r="AV267" s="2033" t="s">
        <v>25</v>
      </c>
      <c r="AW267" s="2033" t="s">
        <v>0</v>
      </c>
      <c r="AX267" s="2180" t="s">
        <v>11</v>
      </c>
      <c r="AY267" s="2033" t="s">
        <v>26</v>
      </c>
      <c r="BA267" s="2428" t="s">
        <v>656</v>
      </c>
      <c r="BB267" s="3032" t="s">
        <v>99</v>
      </c>
      <c r="BC267" s="2439">
        <v>30</v>
      </c>
      <c r="BD267" s="2439" t="s">
        <v>101</v>
      </c>
      <c r="BE267" s="2440">
        <v>43453</v>
      </c>
      <c r="BF267" s="2276">
        <v>300</v>
      </c>
      <c r="BG267" s="2276" t="s">
        <v>96</v>
      </c>
      <c r="BH267" s="2441">
        <v>10.6</v>
      </c>
      <c r="BI267" s="3052"/>
      <c r="BJ267" s="2442">
        <v>43532</v>
      </c>
      <c r="BK267" s="2440">
        <v>43532</v>
      </c>
      <c r="BL267" s="2439">
        <v>54121</v>
      </c>
      <c r="BM267" s="2278">
        <v>305.87</v>
      </c>
      <c r="BN267" s="2280">
        <f t="shared" si="124"/>
        <v>5.8700000000000045</v>
      </c>
      <c r="BO267" s="2281">
        <f>(BM267*BH266)</f>
        <v>3303.3960000000002</v>
      </c>
      <c r="BP267" s="2280">
        <f t="shared" si="125"/>
        <v>165.16980000000001</v>
      </c>
      <c r="BQ267" s="2689" t="s">
        <v>8</v>
      </c>
      <c r="BR267" s="2246"/>
      <c r="BS267" s="3034"/>
      <c r="BT267" s="3028"/>
      <c r="BU267" s="2363"/>
      <c r="BV267" s="2364" t="s">
        <v>14</v>
      </c>
      <c r="BW267" s="2364" t="s">
        <v>12</v>
      </c>
      <c r="BX267" s="2364"/>
      <c r="BY267" s="2365"/>
      <c r="BZ267" s="2364" t="s">
        <v>15</v>
      </c>
      <c r="CA267" s="2364" t="s">
        <v>16</v>
      </c>
      <c r="CB267" s="2366" t="s">
        <v>12</v>
      </c>
      <c r="CC267" s="2435" t="s">
        <v>12</v>
      </c>
      <c r="CD267" s="2365"/>
      <c r="CE267" s="2365"/>
      <c r="CF267" s="2365"/>
      <c r="CG267" s="2365"/>
      <c r="CH267" s="2426" t="s">
        <v>17</v>
      </c>
      <c r="CI267" s="2366"/>
      <c r="CK267" s="3708" t="s">
        <v>845</v>
      </c>
      <c r="CL267" s="4083" t="s">
        <v>847</v>
      </c>
      <c r="CM267" s="3556">
        <v>2</v>
      </c>
      <c r="CN267" s="3556" t="s">
        <v>36</v>
      </c>
      <c r="CO267" s="3336">
        <v>43732</v>
      </c>
      <c r="CP267" s="3556">
        <v>51</v>
      </c>
      <c r="CQ267" s="3556" t="s">
        <v>35</v>
      </c>
      <c r="CR267" s="3556">
        <v>174.64</v>
      </c>
      <c r="CS267" s="3557"/>
      <c r="CT267" s="3558">
        <v>43734</v>
      </c>
      <c r="CU267" s="3336">
        <v>43733</v>
      </c>
      <c r="CV267" s="3556">
        <v>13990</v>
      </c>
      <c r="CW267" s="3340">
        <v>51000</v>
      </c>
      <c r="CX267" s="3340">
        <f>(CP267*1000-CW267)</f>
        <v>0</v>
      </c>
      <c r="CY267" s="3223">
        <f>(CR267*CW267/1000)</f>
        <v>8906.64</v>
      </c>
      <c r="CZ267" s="3224">
        <f>(CU267+28)</f>
        <v>43761</v>
      </c>
      <c r="DA267" s="3225">
        <f>(CY267*0.03)</f>
        <v>267.19919999999996</v>
      </c>
      <c r="DB267" s="4731" t="s">
        <v>8</v>
      </c>
      <c r="DN267" s="86"/>
      <c r="DO267" s="86"/>
      <c r="DP267" s="86"/>
      <c r="DQ267" s="86"/>
      <c r="DR267" s="86"/>
      <c r="DS267" s="86"/>
      <c r="DT267" s="86"/>
      <c r="DU267" s="86"/>
    </row>
    <row r="268" spans="15:125" ht="15" thickBot="1">
      <c r="O268" s="2024"/>
      <c r="P268" s="2032" t="s">
        <v>3</v>
      </c>
      <c r="Q268" s="2033" t="s">
        <v>4</v>
      </c>
      <c r="R268" s="6033" t="s">
        <v>18</v>
      </c>
      <c r="S268" s="6033" t="s">
        <v>19</v>
      </c>
      <c r="T268" s="6033" t="s">
        <v>19</v>
      </c>
      <c r="U268" s="6033" t="s">
        <v>20</v>
      </c>
      <c r="V268" s="6033" t="s">
        <v>21</v>
      </c>
      <c r="W268" s="6033" t="s">
        <v>22</v>
      </c>
      <c r="X268" s="6033" t="s">
        <v>19</v>
      </c>
      <c r="Y268" s="6033" t="s">
        <v>23</v>
      </c>
      <c r="Z268" s="6033" t="s">
        <v>23</v>
      </c>
      <c r="AA268" s="6033" t="s">
        <v>24</v>
      </c>
      <c r="AB268" s="6033" t="s">
        <v>20</v>
      </c>
      <c r="AC268" s="6033" t="s">
        <v>25</v>
      </c>
      <c r="AD268" s="6033" t="s">
        <v>0</v>
      </c>
      <c r="AE268" s="6033" t="s">
        <v>11</v>
      </c>
      <c r="AF268" s="6033" t="s">
        <v>26</v>
      </c>
      <c r="AG268" s="6032"/>
      <c r="AH268" s="2024"/>
      <c r="AI268" s="2023"/>
      <c r="AJ268" s="2913"/>
      <c r="AK268" s="2137"/>
      <c r="AL268" s="2033" t="s">
        <v>3</v>
      </c>
      <c r="AM268" s="2033" t="s">
        <v>18</v>
      </c>
      <c r="AN268" s="2033"/>
      <c r="AO268" s="2138"/>
      <c r="AP268" s="2033" t="s">
        <v>21</v>
      </c>
      <c r="AQ268" s="2033" t="s">
        <v>3</v>
      </c>
      <c r="AR268" s="2033" t="s">
        <v>27</v>
      </c>
      <c r="AS268" s="2033" t="s">
        <v>28</v>
      </c>
      <c r="AT268" s="2138"/>
      <c r="AU268" s="2138"/>
      <c r="AV268" s="2138"/>
      <c r="AW268" s="2138"/>
      <c r="AX268" s="2180" t="s">
        <v>30</v>
      </c>
      <c r="AY268" s="2033"/>
      <c r="BA268" s="2428" t="s">
        <v>656</v>
      </c>
      <c r="BB268" s="3032" t="s">
        <v>99</v>
      </c>
      <c r="BC268" s="2439">
        <v>31</v>
      </c>
      <c r="BD268" s="2439" t="s">
        <v>101</v>
      </c>
      <c r="BE268" s="2440">
        <v>43538</v>
      </c>
      <c r="BF268" s="2276">
        <v>400</v>
      </c>
      <c r="BG268" s="2276" t="s">
        <v>96</v>
      </c>
      <c r="BH268" s="2441">
        <v>10.6</v>
      </c>
      <c r="BI268" s="3052"/>
      <c r="BJ268" s="2442">
        <v>43536</v>
      </c>
      <c r="BK268" s="2440">
        <v>43538</v>
      </c>
      <c r="BL268" s="2439">
        <v>54193</v>
      </c>
      <c r="BM268" s="2278">
        <v>409.91</v>
      </c>
      <c r="BN268" s="2280">
        <f t="shared" si="124"/>
        <v>9.910000000000025</v>
      </c>
      <c r="BO268" s="2281">
        <f>(BM268*BH266)</f>
        <v>4427.0280000000002</v>
      </c>
      <c r="BP268" s="2280">
        <f t="shared" si="125"/>
        <v>221.35140000000001</v>
      </c>
      <c r="BQ268" s="2689" t="s">
        <v>8</v>
      </c>
      <c r="BR268" s="2246"/>
      <c r="BS268" s="2349"/>
      <c r="BT268" s="3029" t="s">
        <v>4</v>
      </c>
      <c r="BU268" s="2368" t="s">
        <v>18</v>
      </c>
      <c r="BV268" s="2256" t="s">
        <v>19</v>
      </c>
      <c r="BW268" s="2256" t="s">
        <v>19</v>
      </c>
      <c r="BX268" s="2256" t="s">
        <v>20</v>
      </c>
      <c r="BY268" s="2256" t="s">
        <v>21</v>
      </c>
      <c r="BZ268" s="2256" t="s">
        <v>22</v>
      </c>
      <c r="CA268" s="2256" t="s">
        <v>19</v>
      </c>
      <c r="CB268" s="2369" t="s">
        <v>23</v>
      </c>
      <c r="CC268" s="2368" t="s">
        <v>23</v>
      </c>
      <c r="CD268" s="2256" t="s">
        <v>24</v>
      </c>
      <c r="CE268" s="2256" t="s">
        <v>20</v>
      </c>
      <c r="CF268" s="2256" t="s">
        <v>25</v>
      </c>
      <c r="CG268" s="2256" t="s">
        <v>0</v>
      </c>
      <c r="CH268" s="2427" t="s">
        <v>11</v>
      </c>
      <c r="CI268" s="2369" t="s">
        <v>26</v>
      </c>
      <c r="CK268" s="2526"/>
      <c r="CL268" s="2529"/>
      <c r="CM268" s="2528"/>
      <c r="CN268" s="2529"/>
      <c r="CO268" s="2530"/>
      <c r="CP268" s="2531"/>
      <c r="CQ268" s="2529"/>
      <c r="CR268" s="2532"/>
      <c r="CS268" s="2528"/>
      <c r="CT268" s="2533"/>
      <c r="CU268" s="2530"/>
      <c r="CV268" s="2528"/>
      <c r="CW268" s="2532"/>
      <c r="CX268" s="2532"/>
      <c r="CY268" s="2534"/>
      <c r="CZ268" s="2535"/>
      <c r="DA268" s="2532"/>
      <c r="DB268" s="2523"/>
      <c r="DN268" s="86"/>
      <c r="DO268" s="86"/>
      <c r="DP268" s="86"/>
      <c r="DQ268" s="86"/>
      <c r="DR268" s="86"/>
      <c r="DS268" s="86"/>
      <c r="DT268" s="86"/>
      <c r="DU268" s="86"/>
    </row>
    <row r="269" spans="15:125" ht="15" thickBot="1">
      <c r="O269" s="2024"/>
      <c r="P269" s="2034"/>
      <c r="Q269" s="2035"/>
      <c r="R269" s="2035"/>
      <c r="S269" s="6035" t="s">
        <v>3</v>
      </c>
      <c r="T269" s="6035" t="s">
        <v>18</v>
      </c>
      <c r="U269" s="6035"/>
      <c r="V269" s="2035"/>
      <c r="W269" s="6035" t="s">
        <v>21</v>
      </c>
      <c r="X269" s="6035" t="s">
        <v>3</v>
      </c>
      <c r="Y269" s="6035" t="s">
        <v>27</v>
      </c>
      <c r="Z269" s="6035" t="s">
        <v>28</v>
      </c>
      <c r="AA269" s="2035"/>
      <c r="AB269" s="2035"/>
      <c r="AC269" s="2035"/>
      <c r="AD269" s="2035"/>
      <c r="AE269" s="6035" t="s">
        <v>30</v>
      </c>
      <c r="AF269" s="6033"/>
      <c r="AG269" s="6032"/>
      <c r="AH269" s="2024"/>
      <c r="AI269" s="2941"/>
      <c r="AJ269" s="2657" t="s">
        <v>427</v>
      </c>
      <c r="AK269" s="2168">
        <v>1</v>
      </c>
      <c r="AL269" s="2168" t="s">
        <v>36</v>
      </c>
      <c r="AM269" s="2169">
        <v>42682</v>
      </c>
      <c r="AN269" s="2168">
        <v>10</v>
      </c>
      <c r="AO269" s="2122" t="s">
        <v>35</v>
      </c>
      <c r="AP269" s="2170">
        <v>315</v>
      </c>
      <c r="AQ269" s="2168" t="s">
        <v>78</v>
      </c>
      <c r="AR269" s="3572">
        <v>42685</v>
      </c>
      <c r="AS269" s="2169">
        <v>42688</v>
      </c>
      <c r="AT269" s="2168">
        <v>1472</v>
      </c>
      <c r="AU269" s="2172">
        <v>10000</v>
      </c>
      <c r="AV269" s="2172">
        <f>(AU269-AN269*1000)</f>
        <v>0</v>
      </c>
      <c r="AW269" s="2173">
        <f>(AU269*AP269/1000)</f>
        <v>3150</v>
      </c>
      <c r="AX269" s="2175">
        <f>(AW269*0.05)</f>
        <v>157.5</v>
      </c>
      <c r="AY269" s="2203"/>
      <c r="BA269" s="2467" t="s">
        <v>156</v>
      </c>
      <c r="BB269" s="2275" t="s">
        <v>99</v>
      </c>
      <c r="BC269" s="2340">
        <v>3</v>
      </c>
      <c r="BD269" s="2275">
        <v>26551</v>
      </c>
      <c r="BE269" s="2341">
        <v>43525</v>
      </c>
      <c r="BF269" s="2342">
        <v>400</v>
      </c>
      <c r="BG269" s="2285" t="s">
        <v>96</v>
      </c>
      <c r="BH269" s="2280">
        <v>10.8</v>
      </c>
      <c r="BI269" s="2343"/>
      <c r="BJ269" s="2344">
        <v>43532</v>
      </c>
      <c r="BK269" s="2287">
        <v>43545</v>
      </c>
      <c r="BL269" s="2345">
        <v>54241</v>
      </c>
      <c r="BM269" s="2356">
        <v>408.64</v>
      </c>
      <c r="BN269" s="2347">
        <f t="shared" si="124"/>
        <v>8.6399999999999864</v>
      </c>
      <c r="BO269" s="2348">
        <f>(BM269*BH269)</f>
        <v>4413.3119999999999</v>
      </c>
      <c r="BP269" s="2347">
        <f t="shared" si="125"/>
        <v>220.66560000000001</v>
      </c>
      <c r="BQ269" s="2689" t="s">
        <v>8</v>
      </c>
      <c r="BR269" s="2246"/>
      <c r="BS269" s="2349"/>
      <c r="BT269" s="3030"/>
      <c r="BU269" s="2371"/>
      <c r="BV269" s="2256" t="s">
        <v>3</v>
      </c>
      <c r="BW269" s="2256" t="s">
        <v>18</v>
      </c>
      <c r="BX269" s="2256"/>
      <c r="BY269" s="2372"/>
      <c r="BZ269" s="2256" t="s">
        <v>21</v>
      </c>
      <c r="CA269" s="2256" t="s">
        <v>3</v>
      </c>
      <c r="CB269" s="2369" t="s">
        <v>27</v>
      </c>
      <c r="CC269" s="2368" t="s">
        <v>28</v>
      </c>
      <c r="CD269" s="2372"/>
      <c r="CE269" s="2372"/>
      <c r="CF269" s="2372"/>
      <c r="CG269" s="2372"/>
      <c r="CH269" s="2427" t="s">
        <v>30</v>
      </c>
      <c r="CI269" s="2369"/>
      <c r="CK269" s="2526"/>
      <c r="CL269" s="2529"/>
      <c r="CM269" s="2528"/>
      <c r="CN269" s="2529"/>
      <c r="CO269" s="2530"/>
      <c r="CP269" s="2531"/>
      <c r="CQ269" s="2529"/>
      <c r="CR269" s="2532"/>
      <c r="CS269" s="2528"/>
      <c r="CT269" s="2533"/>
      <c r="CU269" s="2530"/>
      <c r="CV269" s="2528"/>
      <c r="CW269" s="2532"/>
      <c r="CX269" s="2532"/>
      <c r="CY269" s="2534"/>
      <c r="CZ269" s="2535"/>
      <c r="DA269" s="2532"/>
      <c r="DB269" s="2523"/>
      <c r="DN269" s="86"/>
      <c r="DO269" s="86"/>
      <c r="DP269" s="86"/>
      <c r="DQ269" s="86"/>
      <c r="DR269" s="86"/>
      <c r="DS269" s="86"/>
      <c r="DT269" s="86"/>
      <c r="DU269" s="86"/>
    </row>
    <row r="270" spans="15:125" ht="15" thickBot="1">
      <c r="O270" s="2024"/>
      <c r="P270" s="2095" t="s">
        <v>430</v>
      </c>
      <c r="Q270" s="2657" t="s">
        <v>409</v>
      </c>
      <c r="R270" s="2198">
        <v>12</v>
      </c>
      <c r="S270" s="2122" t="s">
        <v>101</v>
      </c>
      <c r="T270" s="2174">
        <v>43206</v>
      </c>
      <c r="U270" s="2172">
        <v>100</v>
      </c>
      <c r="V270" s="2122" t="s">
        <v>35</v>
      </c>
      <c r="W270" s="2175">
        <v>280</v>
      </c>
      <c r="X270" s="2199"/>
      <c r="Y270" s="2200">
        <v>43235</v>
      </c>
      <c r="Z270" s="2174">
        <v>43231</v>
      </c>
      <c r="AA270" s="2122">
        <v>10211</v>
      </c>
      <c r="AB270" s="2172">
        <v>100000</v>
      </c>
      <c r="AC270" s="2172">
        <f>(AB270-U270*1000)</f>
        <v>0</v>
      </c>
      <c r="AD270" s="2173">
        <f>(AB270*W270/1000)</f>
        <v>28000</v>
      </c>
      <c r="AE270" s="2175">
        <f t="shared" ref="AE270:AE279" si="126">(AD270*0.05)</f>
        <v>1400</v>
      </c>
      <c r="AF270" s="2999" t="s">
        <v>8</v>
      </c>
      <c r="AG270" s="4014"/>
      <c r="AH270" s="2024"/>
      <c r="AI270" s="2837"/>
      <c r="AJ270" s="2048" t="s">
        <v>427</v>
      </c>
      <c r="AK270" s="2050">
        <v>2</v>
      </c>
      <c r="AL270" s="2050" t="s">
        <v>36</v>
      </c>
      <c r="AM270" s="2051">
        <v>42711</v>
      </c>
      <c r="AN270" s="2050">
        <v>10</v>
      </c>
      <c r="AO270" s="2052" t="s">
        <v>35</v>
      </c>
      <c r="AP270" s="2053">
        <v>335</v>
      </c>
      <c r="AQ270" s="2050" t="s">
        <v>78</v>
      </c>
      <c r="AR270" s="3573">
        <v>42716</v>
      </c>
      <c r="AS270" s="2051">
        <v>42716</v>
      </c>
      <c r="AT270" s="2050">
        <v>1567</v>
      </c>
      <c r="AU270" s="2055">
        <v>10000</v>
      </c>
      <c r="AV270" s="2055">
        <f>(AU270-AN270*1000)</f>
        <v>0</v>
      </c>
      <c r="AW270" s="2056">
        <f>(AU270*AP270/1000)</f>
        <v>3350</v>
      </c>
      <c r="AX270" s="2058">
        <f>(AW270*0.05)</f>
        <v>167.5</v>
      </c>
      <c r="AY270" s="2204"/>
      <c r="BA270" s="2996" t="s">
        <v>726</v>
      </c>
      <c r="BB270" s="2275" t="s">
        <v>727</v>
      </c>
      <c r="BC270" s="2438">
        <v>7</v>
      </c>
      <c r="BD270" s="2285">
        <v>81724</v>
      </c>
      <c r="BE270" s="2287">
        <v>43439</v>
      </c>
      <c r="BF270" s="3054">
        <v>143</v>
      </c>
      <c r="BG270" s="2285" t="s">
        <v>96</v>
      </c>
      <c r="BH270" s="2280">
        <v>10.8</v>
      </c>
      <c r="BI270" s="2343"/>
      <c r="BJ270" s="2344">
        <v>43473</v>
      </c>
      <c r="BK270" s="2287">
        <v>43525</v>
      </c>
      <c r="BL270" s="2275">
        <v>54073</v>
      </c>
      <c r="BM270" s="2280">
        <v>150</v>
      </c>
      <c r="BN270" s="2280">
        <f t="shared" si="124"/>
        <v>7</v>
      </c>
      <c r="BO270" s="2281">
        <f>(BM270*BH270)</f>
        <v>1620</v>
      </c>
      <c r="BP270" s="2280">
        <f t="shared" si="125"/>
        <v>81</v>
      </c>
      <c r="BQ270" s="2689" t="s">
        <v>8</v>
      </c>
      <c r="BR270" s="2246"/>
      <c r="BS270" s="3035"/>
      <c r="BT270" s="3031"/>
      <c r="BU270" s="2436"/>
      <c r="BV270" s="2375"/>
      <c r="BW270" s="2376"/>
      <c r="BX270" s="2375"/>
      <c r="BY270" s="2376"/>
      <c r="BZ270" s="2375"/>
      <c r="CA270" s="2376"/>
      <c r="CB270" s="2388"/>
      <c r="CC270" s="2374"/>
      <c r="CD270" s="2376"/>
      <c r="CE270" s="2376"/>
      <c r="CF270" s="2376"/>
      <c r="CG270" s="2376"/>
      <c r="CH270" s="2376"/>
      <c r="CI270" s="2377"/>
      <c r="CK270" s="2545"/>
      <c r="CL270" s="2529"/>
      <c r="CM270" s="2528"/>
      <c r="CN270" s="2528"/>
      <c r="CO270" s="2535"/>
      <c r="CP270" s="2528"/>
      <c r="CQ270" s="2528"/>
      <c r="CR270" s="3087"/>
      <c r="CS270" s="2528"/>
      <c r="CT270" s="2533"/>
      <c r="CU270" s="2535"/>
      <c r="CV270" s="2528"/>
      <c r="CW270" s="3087"/>
      <c r="CX270" s="2532"/>
      <c r="CY270" s="2534"/>
      <c r="CZ270" s="2535"/>
      <c r="DA270" s="2532"/>
      <c r="DB270" s="2523"/>
      <c r="DN270" s="86"/>
      <c r="DO270" s="86"/>
      <c r="DP270" s="86"/>
      <c r="DQ270" s="86"/>
      <c r="DR270" s="86"/>
      <c r="DS270" s="86"/>
      <c r="DT270" s="86"/>
      <c r="DU270" s="86"/>
    </row>
    <row r="271" spans="15:125">
      <c r="O271" s="2024"/>
      <c r="P271" s="2047" t="s">
        <v>493</v>
      </c>
      <c r="Q271" s="2037" t="s">
        <v>495</v>
      </c>
      <c r="R271" s="2038">
        <v>27</v>
      </c>
      <c r="S271" s="2039">
        <v>20777</v>
      </c>
      <c r="T271" s="2040">
        <v>43217</v>
      </c>
      <c r="U271" s="2041">
        <v>45</v>
      </c>
      <c r="V271" s="2039" t="s">
        <v>35</v>
      </c>
      <c r="W271" s="2042">
        <v>424</v>
      </c>
      <c r="X271" s="2039">
        <v>1010506</v>
      </c>
      <c r="Y271" s="2044">
        <v>43227</v>
      </c>
      <c r="Z271" s="2040">
        <v>43227</v>
      </c>
      <c r="AA271" s="2039">
        <v>10184</v>
      </c>
      <c r="AB271" s="2041">
        <v>45000</v>
      </c>
      <c r="AC271" s="2041">
        <f t="shared" ref="AC271:AC277" si="127">(AB271-U271*1000)</f>
        <v>0</v>
      </c>
      <c r="AD271" s="2045">
        <f t="shared" ref="AD271:AD277" si="128">(AB271*W271/1000)</f>
        <v>19080</v>
      </c>
      <c r="AE271" s="2042">
        <f t="shared" si="126"/>
        <v>954</v>
      </c>
      <c r="AF271" s="2059" t="s">
        <v>8</v>
      </c>
      <c r="AG271" s="2029"/>
      <c r="AH271" s="2024"/>
      <c r="AI271" s="2837"/>
      <c r="AJ271" s="2048" t="s">
        <v>427</v>
      </c>
      <c r="AK271" s="2050">
        <v>3</v>
      </c>
      <c r="AL271" s="2050" t="s">
        <v>101</v>
      </c>
      <c r="AM271" s="2051">
        <v>42779</v>
      </c>
      <c r="AN271" s="2050">
        <v>20</v>
      </c>
      <c r="AO271" s="2052" t="s">
        <v>35</v>
      </c>
      <c r="AP271" s="2053">
        <v>335</v>
      </c>
      <c r="AQ271" s="2050" t="s">
        <v>78</v>
      </c>
      <c r="AR271" s="3573">
        <v>42783</v>
      </c>
      <c r="AS271" s="2051">
        <v>42779</v>
      </c>
      <c r="AT271" s="2050">
        <v>1667</v>
      </c>
      <c r="AU271" s="2055">
        <v>20000</v>
      </c>
      <c r="AV271" s="2055">
        <f>(AU271-AN271*1000)</f>
        <v>0</v>
      </c>
      <c r="AW271" s="2056">
        <f>(AU271*AP271/1000)</f>
        <v>6700</v>
      </c>
      <c r="AX271" s="2058">
        <f>(AW271*0.05)</f>
        <v>335</v>
      </c>
      <c r="AY271" s="2150"/>
      <c r="BA271" s="2274" t="s">
        <v>656</v>
      </c>
      <c r="BB271" s="3032" t="s">
        <v>99</v>
      </c>
      <c r="BC271" s="2439">
        <v>32</v>
      </c>
      <c r="BD271" s="2439" t="s">
        <v>101</v>
      </c>
      <c r="BE271" s="2440">
        <v>43538</v>
      </c>
      <c r="BF271" s="2276">
        <v>400</v>
      </c>
      <c r="BG271" s="2276" t="s">
        <v>96</v>
      </c>
      <c r="BH271" s="2441">
        <v>10.6</v>
      </c>
      <c r="BI271" s="3052"/>
      <c r="BJ271" s="2442">
        <v>43546</v>
      </c>
      <c r="BK271" s="2440">
        <v>43546</v>
      </c>
      <c r="BL271" s="2439">
        <v>54257</v>
      </c>
      <c r="BM271" s="2278">
        <v>402.64</v>
      </c>
      <c r="BN271" s="2280">
        <f t="shared" si="124"/>
        <v>2.6399999999999864</v>
      </c>
      <c r="BO271" s="2281">
        <f>(BM271*BH269)</f>
        <v>4348.5119999999997</v>
      </c>
      <c r="BP271" s="2280">
        <f t="shared" si="125"/>
        <v>217.4256</v>
      </c>
      <c r="BQ271" s="2689" t="s">
        <v>8</v>
      </c>
      <c r="BR271" s="2246"/>
      <c r="BS271" s="3036"/>
      <c r="BT271" s="3981" t="s">
        <v>619</v>
      </c>
      <c r="BU271" s="2264">
        <v>1</v>
      </c>
      <c r="BV271" s="2264" t="s">
        <v>101</v>
      </c>
      <c r="BW271" s="2265">
        <v>42857</v>
      </c>
      <c r="BX271" s="2337">
        <v>30</v>
      </c>
      <c r="BY271" s="2266" t="s">
        <v>544</v>
      </c>
      <c r="BZ271" s="2267">
        <v>41</v>
      </c>
      <c r="CA271" s="2264"/>
      <c r="CB271" s="2338">
        <v>42864</v>
      </c>
      <c r="CC271" s="2265">
        <v>42881</v>
      </c>
      <c r="CD271" s="2264">
        <v>47289</v>
      </c>
      <c r="CE271" s="2337">
        <v>30</v>
      </c>
      <c r="CF271" s="2270">
        <f>(CE271-BX271)</f>
        <v>0</v>
      </c>
      <c r="CG271" s="2271">
        <f>(CE271*BZ271)</f>
        <v>1230</v>
      </c>
      <c r="CH271" s="2270">
        <f>(CG271*0.05)</f>
        <v>61.5</v>
      </c>
      <c r="CI271" s="2437"/>
      <c r="CK271" s="2545"/>
      <c r="CL271" s="2529"/>
      <c r="CM271" s="2546"/>
      <c r="CN271" s="2529"/>
      <c r="CO271" s="2530"/>
      <c r="CP271" s="2547"/>
      <c r="CQ271" s="2529"/>
      <c r="CR271" s="2532"/>
      <c r="CS271" s="2548"/>
      <c r="CT271" s="2549"/>
      <c r="CU271" s="2530"/>
      <c r="CV271" s="2529"/>
      <c r="CW271" s="2532"/>
      <c r="CX271" s="2532"/>
      <c r="CY271" s="2534"/>
      <c r="CZ271" s="2530"/>
      <c r="DA271" s="2532"/>
      <c r="DB271" s="2523"/>
      <c r="DN271" s="86"/>
      <c r="DO271" s="86"/>
      <c r="DP271" s="86"/>
      <c r="DQ271" s="86"/>
      <c r="DR271" s="86"/>
      <c r="DS271" s="86"/>
      <c r="DT271" s="86"/>
      <c r="DU271" s="86"/>
    </row>
    <row r="272" spans="15:125">
      <c r="O272" s="2024"/>
      <c r="P272" s="2036" t="s">
        <v>493</v>
      </c>
      <c r="Q272" s="2037" t="s">
        <v>436</v>
      </c>
      <c r="R272" s="2076">
        <v>28</v>
      </c>
      <c r="S272" s="2039">
        <v>20776</v>
      </c>
      <c r="T272" s="2040">
        <v>43217</v>
      </c>
      <c r="U272" s="2055">
        <v>90</v>
      </c>
      <c r="V272" s="2052" t="s">
        <v>35</v>
      </c>
      <c r="W272" s="2058">
        <v>275</v>
      </c>
      <c r="X272" s="2052">
        <v>1010505</v>
      </c>
      <c r="Y272" s="2078">
        <v>43227</v>
      </c>
      <c r="Z272" s="2057">
        <v>43227</v>
      </c>
      <c r="AA272" s="2052">
        <v>10184</v>
      </c>
      <c r="AB272" s="2055">
        <v>11000</v>
      </c>
      <c r="AC272" s="2055">
        <f t="shared" si="127"/>
        <v>-79000</v>
      </c>
      <c r="AD272" s="2056">
        <f t="shared" si="128"/>
        <v>3025</v>
      </c>
      <c r="AE272" s="2058">
        <f t="shared" si="126"/>
        <v>151.25</v>
      </c>
      <c r="AF272" s="2059" t="s">
        <v>8</v>
      </c>
      <c r="AG272" s="2029"/>
      <c r="AH272" s="2024"/>
      <c r="AI272" s="2837"/>
      <c r="AJ272" s="2048" t="s">
        <v>697</v>
      </c>
      <c r="AK272" s="2750">
        <v>4</v>
      </c>
      <c r="AL272" s="2050" t="s">
        <v>101</v>
      </c>
      <c r="AM272" s="2051">
        <v>42836</v>
      </c>
      <c r="AN272" s="2050">
        <v>20</v>
      </c>
      <c r="AO272" s="2052" t="s">
        <v>35</v>
      </c>
      <c r="AP272" s="2053">
        <v>335</v>
      </c>
      <c r="AQ272" s="2050" t="s">
        <v>78</v>
      </c>
      <c r="AR272" s="3573">
        <v>42839</v>
      </c>
      <c r="AS272" s="2051">
        <v>42839</v>
      </c>
      <c r="AT272" s="2050">
        <v>1667</v>
      </c>
      <c r="AU272" s="2055">
        <v>20000</v>
      </c>
      <c r="AV272" s="2055">
        <f>(AU272-AN272*1000)</f>
        <v>0</v>
      </c>
      <c r="AW272" s="2056">
        <f>(AU272*AP272/1000)</f>
        <v>6700</v>
      </c>
      <c r="AX272" s="2058">
        <f>(AW272*0.05)</f>
        <v>335</v>
      </c>
      <c r="AY272" s="2150"/>
      <c r="BA272" s="2274" t="s">
        <v>822</v>
      </c>
      <c r="BB272" s="3032" t="s">
        <v>781</v>
      </c>
      <c r="BC272" s="3281">
        <v>2</v>
      </c>
      <c r="BD272" s="2276" t="s">
        <v>101</v>
      </c>
      <c r="BE272" s="2277">
        <v>43546</v>
      </c>
      <c r="BF272" s="2276">
        <v>4</v>
      </c>
      <c r="BG272" s="2285" t="s">
        <v>544</v>
      </c>
      <c r="BH272" s="2278">
        <v>250.75</v>
      </c>
      <c r="BI272" s="2276"/>
      <c r="BJ272" s="2279">
        <v>43553</v>
      </c>
      <c r="BK272" s="2277">
        <v>43549</v>
      </c>
      <c r="BL272" s="2276">
        <v>54282</v>
      </c>
      <c r="BM272" s="2429">
        <v>4</v>
      </c>
      <c r="BN272" s="2429">
        <f t="shared" si="124"/>
        <v>0</v>
      </c>
      <c r="BO272" s="2281">
        <v>1014.21</v>
      </c>
      <c r="BP272" s="2280">
        <f>(BO272*0.05)</f>
        <v>50.710500000000003</v>
      </c>
      <c r="BQ272" s="2689" t="s">
        <v>8</v>
      </c>
      <c r="BR272" s="2246"/>
      <c r="BS272" s="2385"/>
      <c r="BT272" s="3992" t="s">
        <v>619</v>
      </c>
      <c r="BU272" s="2328">
        <v>2</v>
      </c>
      <c r="BV272" s="2328" t="s">
        <v>101</v>
      </c>
      <c r="BW272" s="2329">
        <v>43005</v>
      </c>
      <c r="BX272" s="2753">
        <v>30</v>
      </c>
      <c r="BY272" s="2351" t="s">
        <v>544</v>
      </c>
      <c r="BZ272" s="2330">
        <v>41</v>
      </c>
      <c r="CA272" s="2328"/>
      <c r="CB272" s="2771">
        <v>43017</v>
      </c>
      <c r="CC272" s="2329">
        <v>43017</v>
      </c>
      <c r="CD272" s="2328" t="s">
        <v>78</v>
      </c>
      <c r="CE272" s="2753">
        <v>30</v>
      </c>
      <c r="CF272" s="2332">
        <f>(CE272-BX272)</f>
        <v>0</v>
      </c>
      <c r="CG272" s="2333">
        <f>(CE272*BZ272)</f>
        <v>1230</v>
      </c>
      <c r="CH272" s="2332">
        <f>(CG272*0.05)</f>
        <v>61.5</v>
      </c>
      <c r="CI272" s="2431"/>
      <c r="CK272" s="2556"/>
      <c r="CL272" s="2557"/>
      <c r="CM272" s="2557"/>
      <c r="CN272" s="2557"/>
      <c r="CO272" s="2557"/>
      <c r="CP272" s="2557"/>
      <c r="CQ272" s="2557"/>
      <c r="CR272" s="2557"/>
      <c r="CS272" s="2557"/>
      <c r="CT272" s="2557"/>
      <c r="CU272" s="2557"/>
      <c r="CV272" s="2557"/>
      <c r="CW272" s="2557"/>
      <c r="CX272" s="2557"/>
      <c r="CY272" s="2557"/>
      <c r="CZ272" s="2557"/>
      <c r="DA272" s="2557"/>
      <c r="DB272" s="2523"/>
      <c r="DN272" s="86"/>
      <c r="DO272" s="86"/>
      <c r="DP272" s="86"/>
      <c r="DQ272" s="86"/>
      <c r="DR272" s="86"/>
      <c r="DS272" s="86"/>
      <c r="DT272" s="86"/>
      <c r="DU272" s="86"/>
    </row>
    <row r="273" spans="15:125" ht="15" thickBot="1">
      <c r="O273" s="2024"/>
      <c r="P273" s="2036" t="s">
        <v>493</v>
      </c>
      <c r="Q273" s="2037" t="s">
        <v>436</v>
      </c>
      <c r="R273" s="2076">
        <v>28</v>
      </c>
      <c r="S273" s="2039">
        <v>20776</v>
      </c>
      <c r="T273" s="2040">
        <v>43217</v>
      </c>
      <c r="U273" s="2055">
        <v>79</v>
      </c>
      <c r="V273" s="2052" t="s">
        <v>35</v>
      </c>
      <c r="W273" s="2058">
        <v>275</v>
      </c>
      <c r="X273" s="2052">
        <v>1010505</v>
      </c>
      <c r="Y273" s="2078">
        <v>43227</v>
      </c>
      <c r="Z273" s="2057">
        <v>43227</v>
      </c>
      <c r="AA273" s="2052">
        <v>10181</v>
      </c>
      <c r="AB273" s="2055">
        <v>79000</v>
      </c>
      <c r="AC273" s="2055">
        <f t="shared" si="127"/>
        <v>0</v>
      </c>
      <c r="AD273" s="2056">
        <f t="shared" si="128"/>
        <v>21725</v>
      </c>
      <c r="AE273" s="2058">
        <f t="shared" si="126"/>
        <v>1086.25</v>
      </c>
      <c r="AF273" s="3040" t="s">
        <v>8</v>
      </c>
      <c r="AG273" s="6061"/>
      <c r="AH273" s="2024"/>
      <c r="AI273" s="2837"/>
      <c r="AJ273" s="2048" t="s">
        <v>696</v>
      </c>
      <c r="AK273" s="2750">
        <v>5</v>
      </c>
      <c r="AL273" s="2050" t="s">
        <v>101</v>
      </c>
      <c r="AM273" s="2051">
        <v>43059</v>
      </c>
      <c r="AN273" s="2050">
        <v>5</v>
      </c>
      <c r="AO273" s="2052" t="s">
        <v>35</v>
      </c>
      <c r="AP273" s="2053">
        <v>350</v>
      </c>
      <c r="AQ273" s="2050" t="s">
        <v>78</v>
      </c>
      <c r="AR273" s="3573">
        <v>43062</v>
      </c>
      <c r="AS273" s="2051">
        <v>43064</v>
      </c>
      <c r="AT273" s="2050">
        <v>2578</v>
      </c>
      <c r="AU273" s="2055">
        <v>5000</v>
      </c>
      <c r="AV273" s="2055">
        <f>(AU273-AN273*1000)</f>
        <v>0</v>
      </c>
      <c r="AW273" s="2056">
        <f>(AU273*AP273/1000)</f>
        <v>1750</v>
      </c>
      <c r="AX273" s="2058">
        <f>(AW273*0.05)</f>
        <v>87.5</v>
      </c>
      <c r="AY273" s="2150"/>
      <c r="BA273" s="3253"/>
      <c r="BB273" s="2327"/>
      <c r="BC273" s="2290"/>
      <c r="BD273" s="2290"/>
      <c r="BE273" s="2297"/>
      <c r="BF273" s="2328"/>
      <c r="BG273" s="2328"/>
      <c r="BH273" s="2384"/>
      <c r="BI273" s="3048"/>
      <c r="BJ273" s="2295"/>
      <c r="BK273" s="2297"/>
      <c r="BL273" s="2290"/>
      <c r="BM273" s="2330"/>
      <c r="BN273" s="2332"/>
      <c r="BO273" s="2333"/>
      <c r="BP273" s="2332"/>
      <c r="BQ273" s="2282"/>
      <c r="BR273" s="2246"/>
      <c r="BS273" s="2385"/>
      <c r="BT273" s="3032"/>
      <c r="BU273" s="2438"/>
      <c r="BV273" s="2285"/>
      <c r="BW273" s="2287"/>
      <c r="BX273" s="2429"/>
      <c r="BY273" s="2285"/>
      <c r="BZ273" s="2280"/>
      <c r="CA273" s="2285"/>
      <c r="CB273" s="2344"/>
      <c r="CC273" s="2287"/>
      <c r="CD273" s="2285"/>
      <c r="CE273" s="2280"/>
      <c r="CF273" s="2280"/>
      <c r="CG273" s="2281"/>
      <c r="CH273" s="2280"/>
      <c r="CI273" s="2431"/>
      <c r="CK273" s="2559"/>
      <c r="CL273" s="2560"/>
      <c r="CM273" s="2560"/>
      <c r="CN273" s="2560"/>
      <c r="CO273" s="2560"/>
      <c r="CP273" s="2560"/>
      <c r="CQ273" s="2560"/>
      <c r="CR273" s="2560"/>
      <c r="CS273" s="2560"/>
      <c r="CT273" s="2560"/>
      <c r="CU273" s="2560"/>
      <c r="CV273" s="2560"/>
      <c r="CW273" s="2560"/>
      <c r="CX273" s="2560"/>
      <c r="CY273" s="2560"/>
      <c r="CZ273" s="2560"/>
      <c r="DA273" s="2747">
        <f>SUM(DA266:DA272)</f>
        <v>400.79879999999991</v>
      </c>
      <c r="DB273" s="2562"/>
      <c r="DN273" s="86"/>
      <c r="DO273" s="86"/>
      <c r="DP273" s="86"/>
      <c r="DQ273" s="86"/>
      <c r="DR273" s="86"/>
      <c r="DS273" s="86"/>
      <c r="DT273" s="86"/>
      <c r="DU273" s="86"/>
    </row>
    <row r="274" spans="15:125" ht="15" thickBot="1">
      <c r="O274" s="2024"/>
      <c r="P274" s="2036" t="s">
        <v>629</v>
      </c>
      <c r="Q274" s="2075" t="s">
        <v>436</v>
      </c>
      <c r="R274" s="2076">
        <v>27</v>
      </c>
      <c r="S274" s="2052">
        <v>19725</v>
      </c>
      <c r="T274" s="2057">
        <v>43196</v>
      </c>
      <c r="U274" s="2055">
        <v>100</v>
      </c>
      <c r="V274" s="2052" t="s">
        <v>35</v>
      </c>
      <c r="W274" s="2058">
        <v>275</v>
      </c>
      <c r="X274" s="2077">
        <v>101795</v>
      </c>
      <c r="Y274" s="2078">
        <v>43222</v>
      </c>
      <c r="Z274" s="2057">
        <v>43227</v>
      </c>
      <c r="AA274" s="2052">
        <v>10179</v>
      </c>
      <c r="AB274" s="2055">
        <v>100000</v>
      </c>
      <c r="AC274" s="2055">
        <f t="shared" si="127"/>
        <v>0</v>
      </c>
      <c r="AD274" s="2056">
        <f t="shared" si="128"/>
        <v>27500</v>
      </c>
      <c r="AE274" s="2058">
        <f t="shared" si="126"/>
        <v>1375</v>
      </c>
      <c r="AF274" s="2059" t="s">
        <v>8</v>
      </c>
      <c r="AG274" s="2029"/>
      <c r="AH274" s="2024"/>
      <c r="AI274" s="2837"/>
      <c r="AJ274" s="2915"/>
      <c r="AK274" s="2816"/>
      <c r="AL274" s="2091"/>
      <c r="AM274" s="2091"/>
      <c r="AN274" s="2091"/>
      <c r="AO274" s="2091"/>
      <c r="AP274" s="2873"/>
      <c r="AQ274" s="2091"/>
      <c r="AR274" s="3674"/>
      <c r="AS274" s="2091"/>
      <c r="AT274" s="2091"/>
      <c r="AU274" s="2091"/>
      <c r="AV274" s="2091"/>
      <c r="AW274" s="2091"/>
      <c r="AX274" s="2091"/>
      <c r="AY274" s="2150"/>
      <c r="BA274" s="3248"/>
      <c r="BB274" s="3258"/>
      <c r="BC274" s="3117"/>
      <c r="BD274" s="3117"/>
      <c r="BE274" s="3259"/>
      <c r="BF274" s="3117"/>
      <c r="BG274" s="3117"/>
      <c r="BH274" s="3260"/>
      <c r="BI274" s="3261"/>
      <c r="BJ274" s="3262"/>
      <c r="BK274" s="3259"/>
      <c r="BL274" s="3117"/>
      <c r="BM274" s="3260"/>
      <c r="BN274" s="3126"/>
      <c r="BO274" s="3263">
        <f>SUM(BO265:BO273)</f>
        <v>30075.929999999997</v>
      </c>
      <c r="BP274" s="3264">
        <f>SUM(BP266:BP272)</f>
        <v>1503.7965000000002</v>
      </c>
      <c r="BQ274" s="3056"/>
      <c r="BR274" s="2246"/>
      <c r="BS274" s="2385"/>
      <c r="BT274" s="3033"/>
      <c r="BU274" s="2439"/>
      <c r="BV274" s="2439"/>
      <c r="BW274" s="2440"/>
      <c r="BX274" s="2439"/>
      <c r="BY274" s="2439"/>
      <c r="BZ274" s="2441"/>
      <c r="CA274" s="2439"/>
      <c r="CB274" s="2442"/>
      <c r="CC274" s="2440"/>
      <c r="CD274" s="2439"/>
      <c r="CE274" s="2443"/>
      <c r="CF274" s="2414"/>
      <c r="CG274" s="2415"/>
      <c r="CH274" s="2414"/>
      <c r="CI274" s="2431"/>
      <c r="DN274" s="86"/>
      <c r="DO274" s="86"/>
      <c r="DP274" s="86"/>
      <c r="DQ274" s="86"/>
      <c r="DR274" s="86"/>
      <c r="DS274" s="86"/>
      <c r="DT274" s="86"/>
      <c r="DU274" s="86"/>
    </row>
    <row r="275" spans="15:125" ht="18.600000000000001" thickBot="1">
      <c r="O275" s="2024"/>
      <c r="P275" s="2036" t="s">
        <v>629</v>
      </c>
      <c r="Q275" s="2037" t="s">
        <v>699</v>
      </c>
      <c r="R275" s="2038">
        <v>28</v>
      </c>
      <c r="S275" s="2039">
        <v>20704</v>
      </c>
      <c r="T275" s="2040">
        <v>43227</v>
      </c>
      <c r="U275" s="2041">
        <v>6</v>
      </c>
      <c r="V275" s="2039" t="s">
        <v>35</v>
      </c>
      <c r="W275" s="2042">
        <v>183</v>
      </c>
      <c r="X275" s="2039">
        <v>179680</v>
      </c>
      <c r="Y275" s="2044">
        <v>43229</v>
      </c>
      <c r="Z275" s="2040">
        <v>43227</v>
      </c>
      <c r="AA275" s="2039">
        <v>10185</v>
      </c>
      <c r="AB275" s="2041">
        <v>6000</v>
      </c>
      <c r="AC275" s="2041">
        <f t="shared" si="127"/>
        <v>0</v>
      </c>
      <c r="AD275" s="2045">
        <f t="shared" si="128"/>
        <v>1098</v>
      </c>
      <c r="AE275" s="2042">
        <f t="shared" si="126"/>
        <v>54.900000000000006</v>
      </c>
      <c r="AF275" s="3040" t="s">
        <v>8</v>
      </c>
      <c r="AG275" s="6061"/>
      <c r="AH275" s="2024"/>
      <c r="AI275" s="2837"/>
      <c r="AJ275" s="2915"/>
      <c r="AK275" s="2816"/>
      <c r="AL275" s="2091"/>
      <c r="AM275" s="2091"/>
      <c r="AN275" s="2091"/>
      <c r="AO275" s="2091"/>
      <c r="AP275" s="2091"/>
      <c r="AQ275" s="2091"/>
      <c r="AR275" s="3674"/>
      <c r="AS275" s="2091"/>
      <c r="AT275" s="2091"/>
      <c r="AU275" s="2091"/>
      <c r="AV275" s="2091"/>
      <c r="AW275" s="2091"/>
      <c r="AX275" s="2091"/>
      <c r="AY275" s="2150"/>
      <c r="BA275" s="2246"/>
      <c r="BB275" s="2246"/>
      <c r="BC275" s="2246"/>
      <c r="BD275" s="2246"/>
      <c r="BE275" s="2246"/>
      <c r="BF275" s="2246"/>
      <c r="BG275" s="2246"/>
      <c r="BH275" s="2246"/>
      <c r="BI275" s="2246"/>
      <c r="BJ275" s="2246"/>
      <c r="BK275" s="2246"/>
      <c r="BL275" s="2246"/>
      <c r="BM275" s="2246"/>
      <c r="BN275" s="2246"/>
      <c r="BO275" s="2246"/>
      <c r="BP275" s="2246"/>
      <c r="BQ275" s="2246"/>
      <c r="BR275" s="2246"/>
      <c r="BS275" s="2385"/>
      <c r="BT275" s="2355"/>
      <c r="BU275" s="2753"/>
      <c r="BV275" s="2332"/>
      <c r="BW275" s="2333"/>
      <c r="BX275" s="2354"/>
      <c r="BY275" s="2332"/>
      <c r="BZ275" s="2441"/>
      <c r="CA275" s="2439"/>
      <c r="CB275" s="2442"/>
      <c r="CC275" s="2440"/>
      <c r="CD275" s="2439"/>
      <c r="CE275" s="2443"/>
      <c r="CF275" s="2414"/>
      <c r="CG275" s="2415"/>
      <c r="CH275" s="2414"/>
      <c r="CI275" s="2445"/>
      <c r="CK275" s="2488" t="s">
        <v>806</v>
      </c>
      <c r="CL275" s="2248"/>
      <c r="CM275" s="2248"/>
      <c r="CN275" s="2248"/>
      <c r="CO275" s="2248"/>
      <c r="CP275" s="2248"/>
      <c r="CQ275" s="2248"/>
      <c r="CR275" s="2248"/>
      <c r="CS275" s="2248"/>
      <c r="CT275" s="2248"/>
      <c r="CU275" s="2248"/>
      <c r="CV275" s="2248"/>
      <c r="CW275" s="2248"/>
      <c r="CX275" s="2248"/>
      <c r="CY275" s="2248"/>
      <c r="CZ275" s="2248"/>
      <c r="DA275" s="2248"/>
      <c r="DB275" s="2248"/>
      <c r="DN275" s="86"/>
      <c r="DO275" s="86"/>
      <c r="DP275" s="86"/>
      <c r="DQ275" s="86"/>
      <c r="DR275" s="86"/>
      <c r="DS275" s="86"/>
      <c r="DT275" s="86"/>
      <c r="DU275" s="86"/>
    </row>
    <row r="276" spans="15:125" ht="18.600000000000001" thickBot="1">
      <c r="O276" s="2024"/>
      <c r="P276" s="2036" t="s">
        <v>629</v>
      </c>
      <c r="Q276" s="2037" t="s">
        <v>699</v>
      </c>
      <c r="R276" s="2038">
        <v>29</v>
      </c>
      <c r="S276" s="2039">
        <v>21045</v>
      </c>
      <c r="T276" s="2040">
        <v>43228</v>
      </c>
      <c r="U276" s="2041">
        <v>3</v>
      </c>
      <c r="V276" s="2039" t="s">
        <v>35</v>
      </c>
      <c r="W276" s="2042">
        <v>183</v>
      </c>
      <c r="X276" s="2039">
        <v>179680</v>
      </c>
      <c r="Y276" s="2044">
        <v>43229</v>
      </c>
      <c r="Z276" s="2040">
        <v>43227</v>
      </c>
      <c r="AA276" s="2039">
        <v>10183</v>
      </c>
      <c r="AB276" s="2041">
        <v>3000</v>
      </c>
      <c r="AC276" s="2041">
        <f t="shared" si="127"/>
        <v>0</v>
      </c>
      <c r="AD276" s="2045">
        <f t="shared" si="128"/>
        <v>549</v>
      </c>
      <c r="AE276" s="2042">
        <f t="shared" si="126"/>
        <v>27.450000000000003</v>
      </c>
      <c r="AF276" s="3040" t="s">
        <v>8</v>
      </c>
      <c r="AG276" s="6061"/>
      <c r="AH276" s="2024"/>
      <c r="AI276" s="2837"/>
      <c r="AJ276" s="2915"/>
      <c r="AK276" s="2816"/>
      <c r="AL276" s="2091"/>
      <c r="AM276" s="2091"/>
      <c r="AN276" s="2091"/>
      <c r="AO276" s="2091"/>
      <c r="AP276" s="2091"/>
      <c r="AQ276" s="2091"/>
      <c r="AR276" s="3674"/>
      <c r="AS276" s="2091"/>
      <c r="AT276" s="2091"/>
      <c r="AU276" s="2091"/>
      <c r="AV276" s="2091"/>
      <c r="AW276" s="2091"/>
      <c r="AX276" s="2091"/>
      <c r="AY276" s="2150"/>
      <c r="BA276" s="2250" t="s">
        <v>768</v>
      </c>
      <c r="BB276" s="2246"/>
      <c r="BC276" s="2246"/>
      <c r="BD276" s="2246"/>
      <c r="BE276" s="2246"/>
      <c r="BF276" s="2246"/>
      <c r="BG276" s="2246"/>
      <c r="BH276" s="2246"/>
      <c r="BI276" s="2246"/>
      <c r="BJ276" s="2246"/>
      <c r="BK276" s="2246"/>
      <c r="BL276" s="2246"/>
      <c r="BM276" s="2246"/>
      <c r="BN276" s="2246"/>
      <c r="BO276" s="2246"/>
      <c r="BP276" s="2246"/>
      <c r="BQ276" s="3085"/>
      <c r="BR276" s="2246"/>
      <c r="BS276" s="2385"/>
      <c r="BT276" s="3033"/>
      <c r="BU276" s="2439"/>
      <c r="BV276" s="2439"/>
      <c r="BW276" s="2440"/>
      <c r="BX276" s="2439"/>
      <c r="BY276" s="2439"/>
      <c r="BZ276" s="2441"/>
      <c r="CA276" s="2439"/>
      <c r="CB276" s="2442"/>
      <c r="CC276" s="2440"/>
      <c r="CD276" s="2439"/>
      <c r="CE276" s="2443"/>
      <c r="CF276" s="2414"/>
      <c r="CG276" s="2415"/>
      <c r="CH276" s="2414"/>
      <c r="CI276" s="2445"/>
      <c r="CK276" s="2490"/>
      <c r="CL276" s="2491"/>
      <c r="CM276" s="2491"/>
      <c r="CN276" s="2492" t="s">
        <v>14</v>
      </c>
      <c r="CO276" s="2492" t="s">
        <v>12</v>
      </c>
      <c r="CP276" s="2492"/>
      <c r="CQ276" s="2491"/>
      <c r="CR276" s="2492" t="s">
        <v>15</v>
      </c>
      <c r="CS276" s="2492" t="s">
        <v>16</v>
      </c>
      <c r="CT276" s="2492" t="s">
        <v>12</v>
      </c>
      <c r="CU276" s="2492" t="s">
        <v>12</v>
      </c>
      <c r="CV276" s="2491"/>
      <c r="CW276" s="2491"/>
      <c r="CX276" s="2491"/>
      <c r="CY276" s="2491"/>
      <c r="CZ276" s="2492" t="s">
        <v>12</v>
      </c>
      <c r="DA276" s="2492" t="s">
        <v>17</v>
      </c>
      <c r="DB276" s="2493"/>
      <c r="DN276" s="86"/>
      <c r="DO276" s="86"/>
      <c r="DP276" s="86"/>
      <c r="DQ276" s="86"/>
      <c r="DR276" s="86"/>
      <c r="DS276" s="86"/>
      <c r="DT276" s="86"/>
      <c r="DU276" s="86"/>
    </row>
    <row r="277" spans="15:125">
      <c r="O277" s="2024"/>
      <c r="P277" s="2047" t="s">
        <v>629</v>
      </c>
      <c r="Q277" s="2039" t="s">
        <v>436</v>
      </c>
      <c r="R277" s="2038">
        <v>30</v>
      </c>
      <c r="S277" s="2039">
        <v>20973</v>
      </c>
      <c r="T277" s="2040">
        <v>43228</v>
      </c>
      <c r="U277" s="2041">
        <v>100</v>
      </c>
      <c r="V277" s="2039" t="s">
        <v>35</v>
      </c>
      <c r="W277" s="2042">
        <v>275</v>
      </c>
      <c r="X277" s="2043">
        <v>101795</v>
      </c>
      <c r="Y277" s="2044">
        <v>43245</v>
      </c>
      <c r="Z277" s="2040">
        <v>43245</v>
      </c>
      <c r="AA277" s="2039">
        <v>10210</v>
      </c>
      <c r="AB277" s="2041">
        <v>100000</v>
      </c>
      <c r="AC277" s="2041">
        <f t="shared" si="127"/>
        <v>0</v>
      </c>
      <c r="AD277" s="2045">
        <f t="shared" si="128"/>
        <v>27500</v>
      </c>
      <c r="AE277" s="2042">
        <f t="shared" si="126"/>
        <v>1375</v>
      </c>
      <c r="AF277" s="6062" t="s">
        <v>8</v>
      </c>
      <c r="AG277" s="6059"/>
      <c r="AH277" s="2024"/>
      <c r="AI277" s="2837"/>
      <c r="AJ277" s="2915"/>
      <c r="AK277" s="2816"/>
      <c r="AL277" s="2091"/>
      <c r="AM277" s="2091"/>
      <c r="AN277" s="2091"/>
      <c r="AO277" s="2091"/>
      <c r="AP277" s="2091"/>
      <c r="AQ277" s="2091"/>
      <c r="AR277" s="3674"/>
      <c r="AS277" s="2091"/>
      <c r="AT277" s="2091"/>
      <c r="AU277" s="2091"/>
      <c r="AV277" s="2091"/>
      <c r="AW277" s="2091"/>
      <c r="AX277" s="2091"/>
      <c r="AY277" s="2150"/>
      <c r="BA277" s="3615"/>
      <c r="BB277" s="2365"/>
      <c r="BC277" s="2365"/>
      <c r="BD277" s="3616" t="s">
        <v>14</v>
      </c>
      <c r="BE277" s="3616" t="s">
        <v>12</v>
      </c>
      <c r="BF277" s="3616"/>
      <c r="BG277" s="2365"/>
      <c r="BH277" s="3616" t="s">
        <v>15</v>
      </c>
      <c r="BI277" s="3616" t="s">
        <v>16</v>
      </c>
      <c r="BJ277" s="3616" t="s">
        <v>12</v>
      </c>
      <c r="BK277" s="3616" t="s">
        <v>12</v>
      </c>
      <c r="BL277" s="2365"/>
      <c r="BM277" s="2365"/>
      <c r="BN277" s="2365"/>
      <c r="BO277" s="2365"/>
      <c r="BP277" s="3616" t="s">
        <v>17</v>
      </c>
      <c r="BQ277" s="3617"/>
      <c r="BR277" s="2246"/>
      <c r="BS277" s="2385"/>
      <c r="BT277" s="3033"/>
      <c r="BU277" s="2439"/>
      <c r="BV277" s="2439"/>
      <c r="BW277" s="2440"/>
      <c r="BX277" s="2439"/>
      <c r="BY277" s="2439"/>
      <c r="BZ277" s="2441"/>
      <c r="CA277" s="2439"/>
      <c r="CB277" s="2442"/>
      <c r="CC277" s="2440"/>
      <c r="CD277" s="2439"/>
      <c r="CE277" s="2443"/>
      <c r="CF277" s="2414"/>
      <c r="CG277" s="2415"/>
      <c r="CH277" s="2414"/>
      <c r="CI277" s="2446"/>
      <c r="CK277" s="2499" t="s">
        <v>3</v>
      </c>
      <c r="CL277" s="2500" t="s">
        <v>4</v>
      </c>
      <c r="CM277" s="2501" t="s">
        <v>18</v>
      </c>
      <c r="CN277" s="2501" t="s">
        <v>19</v>
      </c>
      <c r="CO277" s="2501" t="s">
        <v>19</v>
      </c>
      <c r="CP277" s="2501" t="s">
        <v>20</v>
      </c>
      <c r="CQ277" s="2501" t="s">
        <v>21</v>
      </c>
      <c r="CR277" s="2501" t="s">
        <v>22</v>
      </c>
      <c r="CS277" s="2501" t="s">
        <v>19</v>
      </c>
      <c r="CT277" s="2501" t="s">
        <v>23</v>
      </c>
      <c r="CU277" s="2501" t="s">
        <v>23</v>
      </c>
      <c r="CV277" s="2501" t="s">
        <v>24</v>
      </c>
      <c r="CW277" s="2501" t="s">
        <v>20</v>
      </c>
      <c r="CX277" s="2501" t="s">
        <v>25</v>
      </c>
      <c r="CY277" s="2501" t="s">
        <v>0</v>
      </c>
      <c r="CZ277" s="2501" t="s">
        <v>11</v>
      </c>
      <c r="DA277" s="2501" t="s">
        <v>11</v>
      </c>
      <c r="DB277" s="2501" t="s">
        <v>26</v>
      </c>
      <c r="DN277" s="86"/>
      <c r="DO277" s="86"/>
      <c r="DP277" s="86"/>
      <c r="DQ277" s="86"/>
      <c r="DR277" s="86"/>
      <c r="DS277" s="86"/>
      <c r="DT277" s="86"/>
      <c r="DU277" s="86"/>
    </row>
    <row r="278" spans="15:125" ht="15" thickBot="1">
      <c r="O278" s="2024"/>
      <c r="P278" s="2036" t="s">
        <v>722</v>
      </c>
      <c r="Q278" s="2075" t="s">
        <v>717</v>
      </c>
      <c r="R278" s="2076">
        <v>1</v>
      </c>
      <c r="S278" s="2052" t="s">
        <v>36</v>
      </c>
      <c r="T278" s="2057">
        <v>43228</v>
      </c>
      <c r="U278" s="2055">
        <v>3</v>
      </c>
      <c r="V278" s="2052" t="s">
        <v>35</v>
      </c>
      <c r="W278" s="2058">
        <v>425</v>
      </c>
      <c r="X278" s="2077"/>
      <c r="Y278" s="2078">
        <v>43235</v>
      </c>
      <c r="Z278" s="2057">
        <v>43231</v>
      </c>
      <c r="AA278" s="2052">
        <v>10207</v>
      </c>
      <c r="AB278" s="2055">
        <v>3000</v>
      </c>
      <c r="AC278" s="2055">
        <f>(AB278-U278*1000)</f>
        <v>0</v>
      </c>
      <c r="AD278" s="2056">
        <f>(AB278*W278/1000)</f>
        <v>1275</v>
      </c>
      <c r="AE278" s="2058">
        <f t="shared" si="126"/>
        <v>63.75</v>
      </c>
      <c r="AF278" s="6038" t="s">
        <v>8</v>
      </c>
      <c r="AG278" s="6032"/>
      <c r="AH278" s="2024"/>
      <c r="AI278" s="2837"/>
      <c r="AJ278" s="2915"/>
      <c r="AK278" s="2816"/>
      <c r="AL278" s="2091"/>
      <c r="AM278" s="2091"/>
      <c r="AN278" s="2091"/>
      <c r="AO278" s="2091"/>
      <c r="AP278" s="2091"/>
      <c r="AQ278" s="2091"/>
      <c r="AR278" s="3674"/>
      <c r="AS278" s="2091"/>
      <c r="AT278" s="2091"/>
      <c r="AU278" s="2091"/>
      <c r="AV278" s="2091"/>
      <c r="AW278" s="2091"/>
      <c r="AX278" s="2091"/>
      <c r="AY278" s="2150"/>
      <c r="BA278" s="3618" t="s">
        <v>3</v>
      </c>
      <c r="BB278" s="2256" t="s">
        <v>4</v>
      </c>
      <c r="BC278" s="2257" t="s">
        <v>18</v>
      </c>
      <c r="BD278" s="2257" t="s">
        <v>19</v>
      </c>
      <c r="BE278" s="2257" t="s">
        <v>19</v>
      </c>
      <c r="BF278" s="2257" t="s">
        <v>20</v>
      </c>
      <c r="BG278" s="2257" t="s">
        <v>21</v>
      </c>
      <c r="BH278" s="2257" t="s">
        <v>22</v>
      </c>
      <c r="BI278" s="2257" t="s">
        <v>19</v>
      </c>
      <c r="BJ278" s="2257" t="s">
        <v>23</v>
      </c>
      <c r="BK278" s="2257" t="s">
        <v>23</v>
      </c>
      <c r="BL278" s="2257" t="s">
        <v>24</v>
      </c>
      <c r="BM278" s="2257" t="s">
        <v>20</v>
      </c>
      <c r="BN278" s="2257" t="s">
        <v>25</v>
      </c>
      <c r="BO278" s="2257" t="s">
        <v>0</v>
      </c>
      <c r="BP278" s="2257" t="s">
        <v>11</v>
      </c>
      <c r="BQ278" s="3619" t="s">
        <v>26</v>
      </c>
      <c r="BR278" s="2246"/>
      <c r="BS278" s="2385"/>
      <c r="BT278" s="3993"/>
      <c r="BU278" s="2614"/>
      <c r="BV278" s="2614"/>
      <c r="BW278" s="2444"/>
      <c r="BX278" s="2614"/>
      <c r="BY278" s="2614"/>
      <c r="BZ278" s="2615"/>
      <c r="CA278" s="2614"/>
      <c r="CB278" s="2616"/>
      <c r="CC278" s="2444"/>
      <c r="CD278" s="2614"/>
      <c r="CE278" s="2617"/>
      <c r="CF278" s="2414"/>
      <c r="CG278" s="2415"/>
      <c r="CH278" s="2414"/>
      <c r="CI278" s="2618"/>
      <c r="CK278" s="2619"/>
      <c r="CL278" s="2506"/>
      <c r="CM278" s="2506"/>
      <c r="CN278" s="2507" t="s">
        <v>3</v>
      </c>
      <c r="CO278" s="2507" t="s">
        <v>18</v>
      </c>
      <c r="CP278" s="2507"/>
      <c r="CQ278" s="2506"/>
      <c r="CR278" s="2507" t="s">
        <v>21</v>
      </c>
      <c r="CS278" s="2507" t="s">
        <v>3</v>
      </c>
      <c r="CT278" s="2507" t="s">
        <v>27</v>
      </c>
      <c r="CU278" s="2507" t="s">
        <v>28</v>
      </c>
      <c r="CV278" s="2506"/>
      <c r="CW278" s="2506"/>
      <c r="CX278" s="2506"/>
      <c r="CY278" s="2506"/>
      <c r="CZ278" s="2507" t="s">
        <v>33</v>
      </c>
      <c r="DA278" s="2507" t="s">
        <v>30</v>
      </c>
      <c r="DB278" s="2500"/>
      <c r="DN278" s="86"/>
      <c r="DO278" s="86"/>
      <c r="DP278" s="86"/>
      <c r="DQ278" s="86"/>
      <c r="DR278" s="86"/>
      <c r="DS278" s="86"/>
      <c r="DT278" s="86"/>
      <c r="DU278" s="86"/>
    </row>
    <row r="279" spans="15:125" ht="15" thickBot="1">
      <c r="O279" s="2024"/>
      <c r="P279" s="2047" t="s">
        <v>589</v>
      </c>
      <c r="Q279" s="2069" t="s">
        <v>698</v>
      </c>
      <c r="R279" s="2809">
        <v>23</v>
      </c>
      <c r="S279" s="2071" t="s">
        <v>101</v>
      </c>
      <c r="T279" s="2072">
        <v>43229</v>
      </c>
      <c r="U279" s="2071">
        <v>10</v>
      </c>
      <c r="V279" s="2039" t="s">
        <v>35</v>
      </c>
      <c r="W279" s="2073">
        <v>300</v>
      </c>
      <c r="X279" s="2071" t="s">
        <v>78</v>
      </c>
      <c r="Y279" s="3509">
        <v>43234</v>
      </c>
      <c r="Z279" s="2072">
        <v>43231</v>
      </c>
      <c r="AA279" s="2071">
        <v>10208</v>
      </c>
      <c r="AB279" s="2041">
        <v>10000</v>
      </c>
      <c r="AC279" s="2041">
        <f>(AB279-U279*1000)</f>
        <v>0</v>
      </c>
      <c r="AD279" s="2045">
        <f>(AB279*W279/1000)</f>
        <v>3000</v>
      </c>
      <c r="AE279" s="2042">
        <f t="shared" si="126"/>
        <v>150</v>
      </c>
      <c r="AF279" s="6062" t="s">
        <v>8</v>
      </c>
      <c r="AG279" s="6059"/>
      <c r="AH279" s="2024"/>
      <c r="AI279" s="2026"/>
      <c r="AJ279" s="2916"/>
      <c r="AK279" s="2817"/>
      <c r="AL279" s="2151"/>
      <c r="AM279" s="2151"/>
      <c r="AN279" s="2151"/>
      <c r="AO279" s="2151"/>
      <c r="AP279" s="2151"/>
      <c r="AQ279" s="2151"/>
      <c r="AR279" s="4185"/>
      <c r="AS279" s="2151"/>
      <c r="AT279" s="2151"/>
      <c r="AU279" s="2151"/>
      <c r="AV279" s="2151"/>
      <c r="AW279" s="2151"/>
      <c r="AX279" s="2151"/>
      <c r="AY279" s="3257" t="s">
        <v>818</v>
      </c>
      <c r="BA279" s="3620"/>
      <c r="BB279" s="2259"/>
      <c r="BC279" s="2259"/>
      <c r="BD279" s="2260" t="s">
        <v>3</v>
      </c>
      <c r="BE279" s="2260" t="s">
        <v>18</v>
      </c>
      <c r="BF279" s="2260"/>
      <c r="BG279" s="2259"/>
      <c r="BH279" s="2260" t="s">
        <v>21</v>
      </c>
      <c r="BI279" s="2260" t="s">
        <v>3</v>
      </c>
      <c r="BJ279" s="2260" t="s">
        <v>27</v>
      </c>
      <c r="BK279" s="2260" t="s">
        <v>28</v>
      </c>
      <c r="BL279" s="2259"/>
      <c r="BM279" s="2259"/>
      <c r="BN279" s="2259"/>
      <c r="BO279" s="2259"/>
      <c r="BP279" s="2260" t="s">
        <v>30</v>
      </c>
      <c r="BQ279" s="3619"/>
      <c r="BR279" s="2246"/>
      <c r="BS279" s="3035"/>
      <c r="BT279" s="3987"/>
      <c r="BU279" s="2447"/>
      <c r="BV279" s="2447"/>
      <c r="BW279" s="2448"/>
      <c r="BX279" s="2447"/>
      <c r="BY279" s="2447"/>
      <c r="BZ279" s="2449"/>
      <c r="CA279" s="2447"/>
      <c r="CB279" s="2450"/>
      <c r="CC279" s="2448"/>
      <c r="CD279" s="2447"/>
      <c r="CE279" s="2451"/>
      <c r="CF279" s="2452"/>
      <c r="CG279" s="2453"/>
      <c r="CH279" s="2452"/>
      <c r="CI279" s="2454"/>
      <c r="CK279" s="2610"/>
      <c r="CL279" s="2579"/>
      <c r="CM279" s="2538"/>
      <c r="CN279" s="2538"/>
      <c r="CO279" s="2551"/>
      <c r="CP279" s="2538"/>
      <c r="CQ279" s="2538"/>
      <c r="CR279" s="2552"/>
      <c r="CS279" s="3090"/>
      <c r="CT279" s="3091"/>
      <c r="CU279" s="2551"/>
      <c r="CV279" s="2538"/>
      <c r="CW279" s="2589"/>
      <c r="CX279" s="2589"/>
      <c r="CY279" s="2555"/>
      <c r="CZ279" s="2582"/>
      <c r="DA279" s="2554"/>
      <c r="DB279" s="2516"/>
      <c r="DN279" s="86"/>
      <c r="DO279" s="86"/>
      <c r="DP279" s="86"/>
      <c r="DQ279" s="86"/>
      <c r="DR279" s="86"/>
      <c r="DS279" s="86"/>
      <c r="DT279" s="86"/>
      <c r="DU279" s="86"/>
    </row>
    <row r="280" spans="15:125">
      <c r="O280" s="2024"/>
      <c r="P280" s="2023"/>
      <c r="Q280" s="2091"/>
      <c r="R280" s="2091"/>
      <c r="S280" s="2091"/>
      <c r="T280" s="2091"/>
      <c r="U280" s="2091"/>
      <c r="V280" s="2091"/>
      <c r="W280" s="2091"/>
      <c r="X280" s="2091"/>
      <c r="Y280" s="2873"/>
      <c r="Z280" s="2091"/>
      <c r="AA280" s="2091"/>
      <c r="AB280" s="2091"/>
      <c r="AC280" s="2091"/>
      <c r="AD280" s="2091"/>
      <c r="AE280" s="2091"/>
      <c r="AF280" s="3584"/>
      <c r="AG280" s="3227"/>
      <c r="AH280" s="2024"/>
      <c r="AI280" s="2024"/>
      <c r="AJ280" s="2024"/>
      <c r="AK280" s="4954"/>
      <c r="AL280" s="2024"/>
      <c r="AM280" s="2024"/>
      <c r="AN280" s="2024"/>
      <c r="AO280" s="2024"/>
      <c r="AP280" s="2024"/>
      <c r="AQ280" s="2024"/>
      <c r="AR280" s="4955"/>
      <c r="AS280" s="2024"/>
      <c r="AT280" s="2024"/>
      <c r="AU280" s="2024"/>
      <c r="AV280" s="2024"/>
      <c r="AW280" s="2024"/>
      <c r="AX280" s="2024"/>
      <c r="AY280" s="3602"/>
      <c r="BA280" s="2274" t="s">
        <v>656</v>
      </c>
      <c r="BB280" s="3032" t="s">
        <v>99</v>
      </c>
      <c r="BC280" s="2439">
        <v>33</v>
      </c>
      <c r="BD280" s="2439" t="s">
        <v>101</v>
      </c>
      <c r="BE280" s="2440">
        <v>43538</v>
      </c>
      <c r="BF280" s="2276">
        <v>500</v>
      </c>
      <c r="BG280" s="2276" t="s">
        <v>96</v>
      </c>
      <c r="BH280" s="2441">
        <v>10.6</v>
      </c>
      <c r="BI280" s="3052"/>
      <c r="BJ280" s="2442">
        <v>43563</v>
      </c>
      <c r="BK280" s="2440">
        <v>43563</v>
      </c>
      <c r="BL280" s="2439">
        <v>54398</v>
      </c>
      <c r="BM280" s="2278">
        <v>506.65</v>
      </c>
      <c r="BN280" s="2280">
        <f>(BM280-BF280)</f>
        <v>6.6499999999999773</v>
      </c>
      <c r="BO280" s="2281">
        <f>(BM280*BH280)</f>
        <v>5370.49</v>
      </c>
      <c r="BP280" s="2280">
        <f>(BO280*0.05)</f>
        <v>268.52449999999999</v>
      </c>
      <c r="BQ280" s="2273" t="s">
        <v>8</v>
      </c>
      <c r="BR280" s="2246"/>
      <c r="BS280" s="2246"/>
      <c r="BT280" s="2246"/>
      <c r="BU280" s="2246"/>
      <c r="BV280" s="2246"/>
      <c r="BW280" s="2246"/>
      <c r="BX280" s="2246"/>
      <c r="BY280" s="2246"/>
      <c r="BZ280" s="2246"/>
      <c r="CA280" s="2246"/>
      <c r="CB280" s="2246"/>
      <c r="CC280" s="2246"/>
      <c r="CD280" s="2246"/>
      <c r="CE280" s="2246"/>
      <c r="CF280" s="2246"/>
      <c r="CG280" s="2246"/>
      <c r="CH280" s="2246"/>
      <c r="CI280" s="2246"/>
      <c r="CK280" s="2526"/>
      <c r="CL280" s="2529"/>
      <c r="CM280" s="2528"/>
      <c r="CN280" s="2528"/>
      <c r="CO280" s="2535"/>
      <c r="CP280" s="2528"/>
      <c r="CQ280" s="2528"/>
      <c r="CR280" s="3087"/>
      <c r="CS280" s="2528"/>
      <c r="CT280" s="2533"/>
      <c r="CU280" s="2535"/>
      <c r="CV280" s="2528"/>
      <c r="CW280" s="3087"/>
      <c r="CX280" s="2532"/>
      <c r="CY280" s="2534"/>
      <c r="CZ280" s="2535"/>
      <c r="DA280" s="2532"/>
      <c r="DB280" s="2523"/>
      <c r="DN280" s="86"/>
      <c r="DO280" s="86"/>
      <c r="DP280" s="86"/>
      <c r="DQ280" s="86"/>
      <c r="DR280" s="86"/>
      <c r="DS280" s="86"/>
      <c r="DT280" s="86"/>
      <c r="DU280" s="86"/>
    </row>
    <row r="281" spans="15:125" ht="24" thickBot="1">
      <c r="O281" s="2024"/>
      <c r="P281" s="2082"/>
      <c r="Q281" s="2083"/>
      <c r="R281" s="2083"/>
      <c r="S281" s="2083"/>
      <c r="T281" s="2083"/>
      <c r="U281" s="2084"/>
      <c r="V281" s="2085"/>
      <c r="W281" s="2085"/>
      <c r="X281" s="2085"/>
      <c r="Y281" s="2089"/>
      <c r="Z281" s="2085"/>
      <c r="AA281" s="2086"/>
      <c r="AB281" s="2087"/>
      <c r="AC281" s="2085"/>
      <c r="AD281" s="2088">
        <f>SUM(AD270:AD280)</f>
        <v>132752</v>
      </c>
      <c r="AE281" s="2088">
        <f>SUM(AE270:AE280)</f>
        <v>6637.5999999999995</v>
      </c>
      <c r="AF281" s="2090"/>
      <c r="AG281" s="3220"/>
      <c r="AH281" s="2024"/>
      <c r="AI281" s="2024"/>
      <c r="AJ281" s="2231" t="s">
        <v>1324</v>
      </c>
      <c r="AK281" s="2024" t="s">
        <v>1331</v>
      </c>
      <c r="AL281" s="2024"/>
      <c r="AM281" s="2154"/>
      <c r="AN281" s="2024"/>
      <c r="AO281" s="2024"/>
      <c r="AP281" s="2024"/>
      <c r="AQ281" s="2024"/>
      <c r="AR281" s="2024"/>
      <c r="AS281" s="2024"/>
      <c r="AT281" s="2024"/>
      <c r="AU281" s="2024"/>
      <c r="AV281" s="2154"/>
      <c r="AW281" s="2024"/>
      <c r="AX281" s="2024"/>
      <c r="AY281" s="2024"/>
      <c r="BA281" s="2274" t="s">
        <v>656</v>
      </c>
      <c r="BB281" s="3032" t="s">
        <v>99</v>
      </c>
      <c r="BC281" s="2439">
        <v>34</v>
      </c>
      <c r="BD281" s="2439" t="s">
        <v>101</v>
      </c>
      <c r="BE281" s="2440">
        <v>43538</v>
      </c>
      <c r="BF281" s="2276">
        <v>500</v>
      </c>
      <c r="BG281" s="2276" t="s">
        <v>96</v>
      </c>
      <c r="BH281" s="2441">
        <v>10.6</v>
      </c>
      <c r="BI281" s="3052"/>
      <c r="BJ281" s="2442">
        <v>43577</v>
      </c>
      <c r="BK281" s="2440">
        <v>43565</v>
      </c>
      <c r="BL281" s="2439">
        <v>54437</v>
      </c>
      <c r="BM281" s="2278">
        <v>506.28</v>
      </c>
      <c r="BN281" s="2280">
        <f>(BM281-BF281)</f>
        <v>6.2799999999999727</v>
      </c>
      <c r="BO281" s="2281">
        <f>(BM281*BH281)</f>
        <v>5366.5679999999993</v>
      </c>
      <c r="BP281" s="2280">
        <f>(BO281*0.05)</f>
        <v>268.32839999999999</v>
      </c>
      <c r="BQ281" s="2689" t="s">
        <v>8</v>
      </c>
      <c r="BR281" s="2246"/>
      <c r="BS281" s="2246"/>
      <c r="BT281" s="2360" t="s">
        <v>595</v>
      </c>
      <c r="BU281" s="2246"/>
      <c r="BV281" s="2246"/>
      <c r="BW281" s="2361" t="s">
        <v>441</v>
      </c>
      <c r="BX281" s="2246"/>
      <c r="BY281" s="2246"/>
      <c r="BZ281" s="2246"/>
      <c r="CA281" s="2246"/>
      <c r="CB281" s="2246"/>
      <c r="CC281" s="2246"/>
      <c r="CD281" s="2246"/>
      <c r="CE281" s="2246"/>
      <c r="CF281" s="2361"/>
      <c r="CG281" s="2246"/>
      <c r="CH281" s="2246"/>
      <c r="CI281" s="2246"/>
      <c r="CK281" s="2526"/>
      <c r="CL281" s="2529"/>
      <c r="CM281" s="2528"/>
      <c r="CN281" s="2529"/>
      <c r="CO281" s="2530"/>
      <c r="CP281" s="2531"/>
      <c r="CQ281" s="2529"/>
      <c r="CR281" s="2532"/>
      <c r="CS281" s="2528"/>
      <c r="CT281" s="2533"/>
      <c r="CU281" s="2530"/>
      <c r="CV281" s="2528"/>
      <c r="CW281" s="2532"/>
      <c r="CX281" s="2532"/>
      <c r="CY281" s="2534"/>
      <c r="CZ281" s="2535"/>
      <c r="DA281" s="2532"/>
      <c r="DB281" s="2523"/>
      <c r="DN281" s="86"/>
      <c r="DO281" s="86"/>
      <c r="DP281" s="86"/>
      <c r="DQ281" s="86"/>
      <c r="DR281" s="86"/>
      <c r="DS281" s="86"/>
      <c r="DT281" s="86"/>
      <c r="DU281" s="86"/>
    </row>
    <row r="282" spans="15:125">
      <c r="O282" s="2024"/>
      <c r="P282" s="2024"/>
      <c r="Q282" s="2024"/>
      <c r="R282" s="2024"/>
      <c r="S282" s="2024"/>
      <c r="T282" s="2024"/>
      <c r="U282" s="2024"/>
      <c r="V282" s="2024"/>
      <c r="W282" s="2024"/>
      <c r="X282" s="2024"/>
      <c r="Y282" s="3602"/>
      <c r="Z282" s="2024"/>
      <c r="AA282" s="2024"/>
      <c r="AB282" s="2024"/>
      <c r="AC282" s="2024"/>
      <c r="AD282" s="2024"/>
      <c r="AE282" s="2024"/>
      <c r="AF282" s="3227"/>
      <c r="AG282" s="3227"/>
      <c r="AH282" s="2024"/>
      <c r="AI282" s="2021"/>
      <c r="AJ282" s="2911"/>
      <c r="AK282" s="2131"/>
      <c r="AL282" s="2132" t="s">
        <v>14</v>
      </c>
      <c r="AM282" s="2132" t="s">
        <v>12</v>
      </c>
      <c r="AN282" s="2132"/>
      <c r="AO282" s="2133"/>
      <c r="AP282" s="2132" t="s">
        <v>15</v>
      </c>
      <c r="AQ282" s="2132" t="s">
        <v>16</v>
      </c>
      <c r="AR282" s="2132" t="s">
        <v>12</v>
      </c>
      <c r="AS282" s="2132" t="s">
        <v>12</v>
      </c>
      <c r="AT282" s="2133"/>
      <c r="AU282" s="2133"/>
      <c r="AV282" s="2133"/>
      <c r="AW282" s="2133"/>
      <c r="AX282" s="2132" t="s">
        <v>17</v>
      </c>
      <c r="AY282" s="2134"/>
      <c r="BA282" s="2274" t="s">
        <v>656</v>
      </c>
      <c r="BB282" s="3032" t="s">
        <v>99</v>
      </c>
      <c r="BC282" s="2439">
        <v>35</v>
      </c>
      <c r="BD282" s="2439" t="s">
        <v>101</v>
      </c>
      <c r="BE282" s="2440">
        <v>43538</v>
      </c>
      <c r="BF282" s="2276">
        <v>500</v>
      </c>
      <c r="BG282" s="2276" t="s">
        <v>96</v>
      </c>
      <c r="BH282" s="2441">
        <v>10.6</v>
      </c>
      <c r="BI282" s="3052"/>
      <c r="BJ282" s="2442">
        <v>43581</v>
      </c>
      <c r="BK282" s="2440">
        <v>43571</v>
      </c>
      <c r="BL282" s="2439">
        <v>54491</v>
      </c>
      <c r="BM282" s="2278">
        <v>499.13</v>
      </c>
      <c r="BN282" s="2280">
        <f>(BM282-BF282)</f>
        <v>-0.87000000000000455</v>
      </c>
      <c r="BO282" s="2281">
        <f>(BM282*BH280)</f>
        <v>5290.7779999999993</v>
      </c>
      <c r="BP282" s="2280">
        <f>(BO282*0.05)</f>
        <v>264.53889999999996</v>
      </c>
      <c r="BQ282" s="2689" t="s">
        <v>8</v>
      </c>
      <c r="BR282" s="2246"/>
      <c r="BS282" s="3034"/>
      <c r="BT282" s="3028"/>
      <c r="BU282" s="2363"/>
      <c r="BV282" s="2364" t="s">
        <v>14</v>
      </c>
      <c r="BW282" s="2364" t="s">
        <v>12</v>
      </c>
      <c r="BX282" s="2364"/>
      <c r="BY282" s="2365"/>
      <c r="BZ282" s="2364" t="s">
        <v>15</v>
      </c>
      <c r="CA282" s="2364" t="s">
        <v>16</v>
      </c>
      <c r="CB282" s="2364" t="s">
        <v>12</v>
      </c>
      <c r="CC282" s="2364" t="s">
        <v>12</v>
      </c>
      <c r="CD282" s="2365"/>
      <c r="CE282" s="2365"/>
      <c r="CF282" s="2365"/>
      <c r="CG282" s="2365"/>
      <c r="CH282" s="2364" t="s">
        <v>17</v>
      </c>
      <c r="CI282" s="2366"/>
      <c r="CK282" s="2526"/>
      <c r="CL282" s="2529"/>
      <c r="CM282" s="2528"/>
      <c r="CN282" s="2529"/>
      <c r="CO282" s="2530"/>
      <c r="CP282" s="2531"/>
      <c r="CQ282" s="2529"/>
      <c r="CR282" s="2532"/>
      <c r="CS282" s="2528"/>
      <c r="CT282" s="2533"/>
      <c r="CU282" s="2530"/>
      <c r="CV282" s="2528"/>
      <c r="CW282" s="2532"/>
      <c r="CX282" s="2532"/>
      <c r="CY282" s="2534"/>
      <c r="CZ282" s="2535"/>
      <c r="DA282" s="2532"/>
      <c r="DB282" s="2523"/>
      <c r="DN282" s="86"/>
      <c r="DO282" s="86"/>
      <c r="DP282" s="86"/>
      <c r="DQ282" s="86"/>
      <c r="DR282" s="86"/>
      <c r="DS282" s="86"/>
      <c r="DT282" s="86"/>
      <c r="DU282" s="86"/>
    </row>
    <row r="283" spans="15:125" ht="18.600000000000001" thickBot="1">
      <c r="O283" s="2024"/>
      <c r="P283" s="2028" t="s">
        <v>668</v>
      </c>
      <c r="Q283" s="2024"/>
      <c r="R283" s="2024"/>
      <c r="S283" s="2024"/>
      <c r="T283" s="2024"/>
      <c r="U283" s="2024"/>
      <c r="V283" s="2024"/>
      <c r="W283" s="2024"/>
      <c r="X283" s="2024"/>
      <c r="Y283" s="3602"/>
      <c r="Z283" s="2024"/>
      <c r="AA283" s="2024"/>
      <c r="AB283" s="2024"/>
      <c r="AC283" s="2024"/>
      <c r="AD283" s="2024"/>
      <c r="AE283" s="2024"/>
      <c r="AF283" s="2029"/>
      <c r="AG283" s="2029"/>
      <c r="AH283" s="2024"/>
      <c r="AI283" s="2023"/>
      <c r="AJ283" s="2912" t="s">
        <v>4</v>
      </c>
      <c r="AK283" s="2135" t="s">
        <v>18</v>
      </c>
      <c r="AL283" s="2033" t="s">
        <v>19</v>
      </c>
      <c r="AM283" s="2033" t="s">
        <v>19</v>
      </c>
      <c r="AN283" s="2033" t="s">
        <v>20</v>
      </c>
      <c r="AO283" s="2033" t="s">
        <v>21</v>
      </c>
      <c r="AP283" s="2033" t="s">
        <v>22</v>
      </c>
      <c r="AQ283" s="2033" t="s">
        <v>19</v>
      </c>
      <c r="AR283" s="2033" t="s">
        <v>23</v>
      </c>
      <c r="AS283" s="2033" t="s">
        <v>23</v>
      </c>
      <c r="AT283" s="2033" t="s">
        <v>24</v>
      </c>
      <c r="AU283" s="2033" t="s">
        <v>20</v>
      </c>
      <c r="AV283" s="2033" t="s">
        <v>25</v>
      </c>
      <c r="AW283" s="2033" t="s">
        <v>0</v>
      </c>
      <c r="AX283" s="2033" t="s">
        <v>11</v>
      </c>
      <c r="AY283" s="2136" t="s">
        <v>26</v>
      </c>
      <c r="BA283" s="2288"/>
      <c r="BB283" s="2327"/>
      <c r="BC283" s="2290"/>
      <c r="BD283" s="2290"/>
      <c r="BE283" s="2297"/>
      <c r="BF283" s="2328"/>
      <c r="BG283" s="2328"/>
      <c r="BH283" s="2384"/>
      <c r="BI283" s="3048"/>
      <c r="BJ283" s="2295"/>
      <c r="BK283" s="2297"/>
      <c r="BL283" s="2290"/>
      <c r="BM283" s="2330"/>
      <c r="BN283" s="2332"/>
      <c r="BO283" s="2333"/>
      <c r="BP283" s="2332"/>
      <c r="BQ283" s="2689"/>
      <c r="BR283" s="2246"/>
      <c r="BS283" s="2349"/>
      <c r="BT283" s="3029" t="s">
        <v>4</v>
      </c>
      <c r="BU283" s="2368" t="s">
        <v>18</v>
      </c>
      <c r="BV283" s="2256" t="s">
        <v>19</v>
      </c>
      <c r="BW283" s="2256" t="s">
        <v>19</v>
      </c>
      <c r="BX283" s="2256" t="s">
        <v>20</v>
      </c>
      <c r="BY283" s="2256" t="s">
        <v>21</v>
      </c>
      <c r="BZ283" s="2256" t="s">
        <v>22</v>
      </c>
      <c r="CA283" s="2256" t="s">
        <v>19</v>
      </c>
      <c r="CB283" s="2256" t="s">
        <v>23</v>
      </c>
      <c r="CC283" s="2256" t="s">
        <v>23</v>
      </c>
      <c r="CD283" s="2256" t="s">
        <v>24</v>
      </c>
      <c r="CE283" s="2256" t="s">
        <v>20</v>
      </c>
      <c r="CF283" s="2256" t="s">
        <v>25</v>
      </c>
      <c r="CG283" s="2256" t="s">
        <v>0</v>
      </c>
      <c r="CH283" s="2256" t="s">
        <v>11</v>
      </c>
      <c r="CI283" s="2369" t="s">
        <v>26</v>
      </c>
      <c r="CK283" s="2545"/>
      <c r="CL283" s="2529"/>
      <c r="CM283" s="2528"/>
      <c r="CN283" s="2528"/>
      <c r="CO283" s="2535"/>
      <c r="CP283" s="2528"/>
      <c r="CQ283" s="2528"/>
      <c r="CR283" s="3087"/>
      <c r="CS283" s="2528"/>
      <c r="CT283" s="2533"/>
      <c r="CU283" s="2535"/>
      <c r="CV283" s="2528"/>
      <c r="CW283" s="3087"/>
      <c r="CX283" s="2532"/>
      <c r="CY283" s="2534"/>
      <c r="CZ283" s="2535"/>
      <c r="DA283" s="2532"/>
      <c r="DB283" s="2523"/>
      <c r="DN283" s="86"/>
      <c r="DO283" s="86"/>
      <c r="DP283" s="86"/>
      <c r="DQ283" s="86"/>
      <c r="DR283" s="86"/>
      <c r="DS283" s="86"/>
      <c r="DT283" s="86"/>
      <c r="DU283" s="86"/>
    </row>
    <row r="284" spans="15:125" ht="15" thickBot="1">
      <c r="O284" s="2024"/>
      <c r="P284" s="2030"/>
      <c r="Q284" s="2031"/>
      <c r="R284" s="2031"/>
      <c r="S284" s="6040" t="s">
        <v>14</v>
      </c>
      <c r="T284" s="6040" t="s">
        <v>12</v>
      </c>
      <c r="U284" s="6040"/>
      <c r="V284" s="2031"/>
      <c r="W284" s="6040" t="s">
        <v>15</v>
      </c>
      <c r="X284" s="6040" t="s">
        <v>16</v>
      </c>
      <c r="Y284" s="6040" t="s">
        <v>12</v>
      </c>
      <c r="Z284" s="6040" t="s">
        <v>12</v>
      </c>
      <c r="AA284" s="2031"/>
      <c r="AB284" s="2031"/>
      <c r="AC284" s="2031"/>
      <c r="AD284" s="2031"/>
      <c r="AE284" s="6040" t="s">
        <v>17</v>
      </c>
      <c r="AF284" s="6040"/>
      <c r="AG284" s="6032"/>
      <c r="AH284" s="2024"/>
      <c r="AI284" s="2023"/>
      <c r="AJ284" s="2913"/>
      <c r="AK284" s="2137"/>
      <c r="AL284" s="2033" t="s">
        <v>3</v>
      </c>
      <c r="AM284" s="2033" t="s">
        <v>18</v>
      </c>
      <c r="AN284" s="2033"/>
      <c r="AO284" s="2138"/>
      <c r="AP284" s="2033" t="s">
        <v>21</v>
      </c>
      <c r="AQ284" s="2033" t="s">
        <v>3</v>
      </c>
      <c r="AR284" s="2033" t="s">
        <v>27</v>
      </c>
      <c r="AS284" s="2033" t="s">
        <v>28</v>
      </c>
      <c r="AT284" s="2138"/>
      <c r="AU284" s="2138"/>
      <c r="AV284" s="2138"/>
      <c r="AW284" s="2138"/>
      <c r="AX284" s="2033" t="s">
        <v>30</v>
      </c>
      <c r="AY284" s="2136"/>
      <c r="BA284" s="2314"/>
      <c r="BB284" s="2315"/>
      <c r="BC284" s="2315"/>
      <c r="BD284" s="2315"/>
      <c r="BE284" s="2315"/>
      <c r="BF284" s="2315"/>
      <c r="BG284" s="2315"/>
      <c r="BH284" s="2315"/>
      <c r="BI284" s="2315"/>
      <c r="BJ284" s="2315"/>
      <c r="BK284" s="2315"/>
      <c r="BL284" s="2315"/>
      <c r="BM284" s="2315"/>
      <c r="BN284" s="2315"/>
      <c r="BO284" s="2358">
        <f>SUM(BO277:BO283)</f>
        <v>16027.835999999999</v>
      </c>
      <c r="BP284" s="2358">
        <f>SUM(BP280:BP283)</f>
        <v>801.39179999999988</v>
      </c>
      <c r="BQ284" s="3056"/>
      <c r="BR284" s="2246"/>
      <c r="BS284" s="2349"/>
      <c r="BT284" s="3030"/>
      <c r="BU284" s="2371"/>
      <c r="BV284" s="2256" t="s">
        <v>3</v>
      </c>
      <c r="BW284" s="2256" t="s">
        <v>18</v>
      </c>
      <c r="BX284" s="2256"/>
      <c r="BY284" s="2372"/>
      <c r="BZ284" s="2256" t="s">
        <v>21</v>
      </c>
      <c r="CA284" s="2256" t="s">
        <v>3</v>
      </c>
      <c r="CB284" s="2256" t="s">
        <v>27</v>
      </c>
      <c r="CC284" s="2256" t="s">
        <v>28</v>
      </c>
      <c r="CD284" s="2372"/>
      <c r="CE284" s="2372"/>
      <c r="CF284" s="2372"/>
      <c r="CG284" s="2372"/>
      <c r="CH284" s="2256" t="s">
        <v>30</v>
      </c>
      <c r="CI284" s="2369"/>
      <c r="CK284" s="2545"/>
      <c r="CL284" s="2529"/>
      <c r="CM284" s="2546"/>
      <c r="CN284" s="2529"/>
      <c r="CO284" s="2530"/>
      <c r="CP284" s="2547"/>
      <c r="CQ284" s="2529"/>
      <c r="CR284" s="2532"/>
      <c r="CS284" s="2548"/>
      <c r="CT284" s="2549"/>
      <c r="CU284" s="2530"/>
      <c r="CV284" s="2529"/>
      <c r="CW284" s="2532"/>
      <c r="CX284" s="2532"/>
      <c r="CY284" s="2534"/>
      <c r="CZ284" s="2530"/>
      <c r="DA284" s="2532"/>
      <c r="DB284" s="2523"/>
      <c r="DN284" s="86"/>
      <c r="DO284" s="86"/>
      <c r="DP284" s="86"/>
      <c r="DQ284" s="86"/>
      <c r="DR284" s="86"/>
      <c r="DS284" s="86"/>
      <c r="DT284" s="86"/>
      <c r="DU284" s="86"/>
    </row>
    <row r="285" spans="15:125" ht="15" thickBot="1">
      <c r="O285" s="2024"/>
      <c r="P285" s="2032" t="s">
        <v>3</v>
      </c>
      <c r="Q285" s="2033" t="s">
        <v>4</v>
      </c>
      <c r="R285" s="6033" t="s">
        <v>18</v>
      </c>
      <c r="S285" s="6033" t="s">
        <v>19</v>
      </c>
      <c r="T285" s="6033" t="s">
        <v>19</v>
      </c>
      <c r="U285" s="6033" t="s">
        <v>20</v>
      </c>
      <c r="V285" s="6033" t="s">
        <v>21</v>
      </c>
      <c r="W285" s="6033" t="s">
        <v>22</v>
      </c>
      <c r="X285" s="6033" t="s">
        <v>19</v>
      </c>
      <c r="Y285" s="6033" t="s">
        <v>23</v>
      </c>
      <c r="Z285" s="6033" t="s">
        <v>23</v>
      </c>
      <c r="AA285" s="6033" t="s">
        <v>24</v>
      </c>
      <c r="AB285" s="6033" t="s">
        <v>20</v>
      </c>
      <c r="AC285" s="6033" t="s">
        <v>25</v>
      </c>
      <c r="AD285" s="6033" t="s">
        <v>0</v>
      </c>
      <c r="AE285" s="6033" t="s">
        <v>11</v>
      </c>
      <c r="AF285" s="6033" t="s">
        <v>26</v>
      </c>
      <c r="AG285" s="6032"/>
      <c r="AH285" s="2024"/>
      <c r="AI285" s="2941"/>
      <c r="AJ285" s="2657" t="s">
        <v>1326</v>
      </c>
      <c r="AK285" s="2657">
        <v>1</v>
      </c>
      <c r="AL285" s="2168" t="s">
        <v>796</v>
      </c>
      <c r="AM285" s="2169">
        <v>44489</v>
      </c>
      <c r="AN285" s="2168">
        <v>50</v>
      </c>
      <c r="AO285" s="2122" t="s">
        <v>35</v>
      </c>
      <c r="AP285" s="2175">
        <v>330</v>
      </c>
      <c r="AQ285" s="2168" t="s">
        <v>78</v>
      </c>
      <c r="AR285" s="2200">
        <v>44494</v>
      </c>
      <c r="AS285" s="2174">
        <v>44494</v>
      </c>
      <c r="AT285" s="2122">
        <v>16438</v>
      </c>
      <c r="AU285" s="2172">
        <v>50000</v>
      </c>
      <c r="AV285" s="2172">
        <f>(AU285-AN285*1000)</f>
        <v>0</v>
      </c>
      <c r="AW285" s="2173">
        <f>(AU285*AP285/1000)</f>
        <v>16500</v>
      </c>
      <c r="AX285" s="2175">
        <f>(AW285*0.05)</f>
        <v>825</v>
      </c>
      <c r="AY285" s="2232"/>
      <c r="BA285" s="2246"/>
      <c r="BB285" s="2246"/>
      <c r="BC285" s="2246"/>
      <c r="BD285" s="2246"/>
      <c r="BE285" s="2246"/>
      <c r="BF285" s="2246"/>
      <c r="BG285" s="2246"/>
      <c r="BH285" s="2246"/>
      <c r="BI285" s="2246"/>
      <c r="BJ285" s="2246"/>
      <c r="BK285" s="2246"/>
      <c r="BL285" s="2246"/>
      <c r="BM285" s="2246"/>
      <c r="BN285" s="2246"/>
      <c r="BO285" s="2246"/>
      <c r="BP285" s="2246"/>
      <c r="BQ285" s="2246"/>
      <c r="BR285" s="2246"/>
      <c r="BS285" s="3035"/>
      <c r="BT285" s="3031"/>
      <c r="BU285" s="2455"/>
      <c r="BV285" s="2456"/>
      <c r="BW285" s="2457"/>
      <c r="BX285" s="2456"/>
      <c r="BY285" s="2457"/>
      <c r="BZ285" s="2456"/>
      <c r="CA285" s="2457"/>
      <c r="CB285" s="2457"/>
      <c r="CC285" s="2457"/>
      <c r="CD285" s="2457"/>
      <c r="CE285" s="2457"/>
      <c r="CF285" s="2457"/>
      <c r="CG285" s="2457"/>
      <c r="CH285" s="2457"/>
      <c r="CI285" s="2377"/>
      <c r="CK285" s="2556"/>
      <c r="CL285" s="2557"/>
      <c r="CM285" s="2557"/>
      <c r="CN285" s="2557"/>
      <c r="CO285" s="2557"/>
      <c r="CP285" s="2557"/>
      <c r="CQ285" s="2557"/>
      <c r="CR285" s="2557"/>
      <c r="CS285" s="2557"/>
      <c r="CT285" s="2557"/>
      <c r="CU285" s="2557"/>
      <c r="CV285" s="2557"/>
      <c r="CW285" s="2557"/>
      <c r="CX285" s="2557"/>
      <c r="CY285" s="2557"/>
      <c r="CZ285" s="2557"/>
      <c r="DA285" s="2557"/>
      <c r="DB285" s="2523"/>
      <c r="DN285" s="86"/>
      <c r="DO285" s="86"/>
      <c r="DP285" s="86"/>
      <c r="DQ285" s="86"/>
      <c r="DR285" s="86"/>
      <c r="DS285" s="86"/>
      <c r="DT285" s="86"/>
      <c r="DU285" s="86"/>
    </row>
    <row r="286" spans="15:125" ht="18.600000000000001" thickBot="1">
      <c r="O286" s="2024"/>
      <c r="P286" s="2094"/>
      <c r="Q286" s="2035"/>
      <c r="R286" s="2035"/>
      <c r="S286" s="6035" t="s">
        <v>3</v>
      </c>
      <c r="T286" s="6035" t="s">
        <v>18</v>
      </c>
      <c r="U286" s="6035"/>
      <c r="V286" s="2035"/>
      <c r="W286" s="6035" t="s">
        <v>21</v>
      </c>
      <c r="X286" s="6035" t="s">
        <v>3</v>
      </c>
      <c r="Y286" s="6035" t="s">
        <v>27</v>
      </c>
      <c r="Z286" s="6035" t="s">
        <v>28</v>
      </c>
      <c r="AA286" s="2035"/>
      <c r="AB286" s="2035"/>
      <c r="AC286" s="2035"/>
      <c r="AD286" s="2035"/>
      <c r="AE286" s="6035" t="s">
        <v>30</v>
      </c>
      <c r="AF286" s="6033"/>
      <c r="AG286" s="6032"/>
      <c r="AH286" s="2024"/>
      <c r="AI286" s="2837"/>
      <c r="AJ286" s="2069"/>
      <c r="AK286" s="2069"/>
      <c r="AL286" s="2071"/>
      <c r="AM286" s="2072"/>
      <c r="AN286" s="2071"/>
      <c r="AO286" s="2039"/>
      <c r="AP286" s="2042"/>
      <c r="AQ286" s="2071"/>
      <c r="AR286" s="2044"/>
      <c r="AS286" s="2040"/>
      <c r="AT286" s="2039"/>
      <c r="AU286" s="2041"/>
      <c r="AV286" s="2041"/>
      <c r="AW286" s="2045"/>
      <c r="AX286" s="2042"/>
      <c r="AY286" s="3226"/>
      <c r="BA286" s="2250" t="s">
        <v>769</v>
      </c>
      <c r="BB286" s="2246"/>
      <c r="BC286" s="2246"/>
      <c r="BD286" s="2246"/>
      <c r="BE286" s="2246"/>
      <c r="BF286" s="2246"/>
      <c r="BG286" s="2246"/>
      <c r="BH286" s="2246"/>
      <c r="BI286" s="2246"/>
      <c r="BJ286" s="2246"/>
      <c r="BK286" s="2246"/>
      <c r="BL286" s="2246"/>
      <c r="BM286" s="2246"/>
      <c r="BN286" s="2246"/>
      <c r="BO286" s="2246"/>
      <c r="BP286" s="2246"/>
      <c r="BQ286" s="3085"/>
      <c r="BR286" s="2246"/>
      <c r="BS286" s="3036"/>
      <c r="BT286" s="3994" t="s">
        <v>452</v>
      </c>
      <c r="BU286" s="2458">
        <v>1</v>
      </c>
      <c r="BV286" s="2458" t="s">
        <v>101</v>
      </c>
      <c r="BW286" s="2459">
        <v>42940</v>
      </c>
      <c r="BX286" s="2458">
        <v>5</v>
      </c>
      <c r="BY286" s="2460" t="s">
        <v>544</v>
      </c>
      <c r="BZ286" s="2461">
        <v>70</v>
      </c>
      <c r="CA286" s="2458" t="s">
        <v>78</v>
      </c>
      <c r="CB286" s="2462">
        <v>42947</v>
      </c>
      <c r="CC286" s="2463">
        <v>42947</v>
      </c>
      <c r="CD286" s="2460" t="s">
        <v>78</v>
      </c>
      <c r="CE286" s="2461">
        <v>5</v>
      </c>
      <c r="CF286" s="2464">
        <f>(CE286-BX286*1)</f>
        <v>0</v>
      </c>
      <c r="CG286" s="2465">
        <f>(CE286*BZ286)</f>
        <v>350</v>
      </c>
      <c r="CH286" s="2461">
        <f>(CG286*0.05)</f>
        <v>17.5</v>
      </c>
      <c r="CI286" s="2466"/>
      <c r="CK286" s="2559"/>
      <c r="CL286" s="2560"/>
      <c r="CM286" s="2560"/>
      <c r="CN286" s="2560"/>
      <c r="CO286" s="2560"/>
      <c r="CP286" s="2560"/>
      <c r="CQ286" s="2560"/>
      <c r="CR286" s="2560"/>
      <c r="CS286" s="2560"/>
      <c r="CT286" s="2560"/>
      <c r="CU286" s="2560"/>
      <c r="CV286" s="2560"/>
      <c r="CW286" s="2560"/>
      <c r="CX286" s="2560"/>
      <c r="CY286" s="2560"/>
      <c r="CZ286" s="2560"/>
      <c r="DA286" s="2747">
        <f>SUM(DA279:DA285)</f>
        <v>0</v>
      </c>
      <c r="DB286" s="2562"/>
    </row>
    <row r="287" spans="15:125">
      <c r="O287" s="2024"/>
      <c r="P287" s="2121" t="s">
        <v>471</v>
      </c>
      <c r="Q287" s="2122" t="s">
        <v>436</v>
      </c>
      <c r="R287" s="2198">
        <v>17</v>
      </c>
      <c r="S287" s="2122" t="s">
        <v>74</v>
      </c>
      <c r="T287" s="2174">
        <v>43236</v>
      </c>
      <c r="U287" s="2172">
        <v>20</v>
      </c>
      <c r="V287" s="2122" t="s">
        <v>35</v>
      </c>
      <c r="W287" s="2175">
        <v>278</v>
      </c>
      <c r="X287" s="2199"/>
      <c r="Y287" s="2200">
        <v>43206</v>
      </c>
      <c r="Z287" s="2174">
        <v>43255</v>
      </c>
      <c r="AA287" s="2122">
        <v>10261</v>
      </c>
      <c r="AB287" s="2172">
        <v>20000</v>
      </c>
      <c r="AC287" s="2172">
        <f t="shared" ref="AC287:AC295" si="129">(AB287-U287*1000)</f>
        <v>0</v>
      </c>
      <c r="AD287" s="2173">
        <f t="shared" ref="AD287:AD295" si="130">(AB287*W287/1000)</f>
        <v>5560</v>
      </c>
      <c r="AE287" s="2175">
        <f t="shared" ref="AE287:AE295" si="131">(AD287*0.05)</f>
        <v>278</v>
      </c>
      <c r="AF287" s="2046" t="s">
        <v>8</v>
      </c>
      <c r="AG287" s="3219"/>
      <c r="AH287" s="2024"/>
      <c r="AI287" s="2837"/>
      <c r="AJ287" s="2069"/>
      <c r="AK287" s="3387"/>
      <c r="AL287" s="3388"/>
      <c r="AM287" s="3389"/>
      <c r="AN287" s="3388"/>
      <c r="AO287" s="3390"/>
      <c r="AP287" s="3391"/>
      <c r="AQ287" s="3388"/>
      <c r="AR287" s="4186"/>
      <c r="AS287" s="3393"/>
      <c r="AT287" s="3390"/>
      <c r="AU287" s="3394"/>
      <c r="AV287" s="3394"/>
      <c r="AW287" s="3395"/>
      <c r="AX287" s="3391"/>
      <c r="AY287" s="3413"/>
      <c r="BA287" s="3615"/>
      <c r="BB287" s="2365"/>
      <c r="BC287" s="2365"/>
      <c r="BD287" s="3616" t="s">
        <v>14</v>
      </c>
      <c r="BE287" s="3616" t="s">
        <v>12</v>
      </c>
      <c r="BF287" s="3616"/>
      <c r="BG287" s="2365"/>
      <c r="BH287" s="3616" t="s">
        <v>15</v>
      </c>
      <c r="BI287" s="3616" t="s">
        <v>16</v>
      </c>
      <c r="BJ287" s="3616" t="s">
        <v>12</v>
      </c>
      <c r="BK287" s="3616" t="s">
        <v>12</v>
      </c>
      <c r="BL287" s="2365"/>
      <c r="BM287" s="2365"/>
      <c r="BN287" s="2365"/>
      <c r="BO287" s="2365"/>
      <c r="BP287" s="3616" t="s">
        <v>17</v>
      </c>
      <c r="BQ287" s="3617"/>
      <c r="BR287" s="2246"/>
      <c r="BS287" s="2385"/>
      <c r="BT287" s="3995"/>
      <c r="BU287" s="2439"/>
      <c r="BV287" s="2439"/>
      <c r="BW287" s="2440"/>
      <c r="BX287" s="2439"/>
      <c r="BY287" s="2275"/>
      <c r="BZ287" s="2347"/>
      <c r="CA287" s="2439"/>
      <c r="CB287" s="2468"/>
      <c r="CC287" s="2341"/>
      <c r="CD287" s="2275"/>
      <c r="CE287" s="2469"/>
      <c r="CF287" s="2469"/>
      <c r="CG287" s="2348"/>
      <c r="CH287" s="2347"/>
      <c r="CI287" s="2470"/>
    </row>
    <row r="288" spans="15:125" ht="18.600000000000001" thickBot="1">
      <c r="O288" s="2024"/>
      <c r="P288" s="2047" t="s">
        <v>471</v>
      </c>
      <c r="Q288" s="2957" t="s">
        <v>643</v>
      </c>
      <c r="R288" s="2038">
        <v>18</v>
      </c>
      <c r="S288" s="2039" t="s">
        <v>701</v>
      </c>
      <c r="T288" s="2040">
        <v>43236</v>
      </c>
      <c r="U288" s="2041">
        <v>2</v>
      </c>
      <c r="V288" s="2039" t="s">
        <v>35</v>
      </c>
      <c r="W288" s="2042">
        <v>350</v>
      </c>
      <c r="X288" s="2043"/>
      <c r="Y288" s="2044">
        <v>43206</v>
      </c>
      <c r="Z288" s="2040">
        <v>43255</v>
      </c>
      <c r="AA288" s="2039">
        <v>10261</v>
      </c>
      <c r="AB288" s="2041">
        <v>2000</v>
      </c>
      <c r="AC288" s="2041">
        <f t="shared" si="129"/>
        <v>0</v>
      </c>
      <c r="AD288" s="2045">
        <f t="shared" si="130"/>
        <v>700</v>
      </c>
      <c r="AE288" s="2042">
        <f t="shared" si="131"/>
        <v>35</v>
      </c>
      <c r="AF288" s="2059" t="s">
        <v>8</v>
      </c>
      <c r="AG288" s="2029"/>
      <c r="AH288" s="2024"/>
      <c r="AI288" s="2837"/>
      <c r="AJ288" s="2069"/>
      <c r="AK288" s="3387"/>
      <c r="AL288" s="3388"/>
      <c r="AM288" s="3389"/>
      <c r="AN288" s="3388"/>
      <c r="AO288" s="3390"/>
      <c r="AP288" s="3391"/>
      <c r="AQ288" s="3388"/>
      <c r="AR288" s="4186"/>
      <c r="AS288" s="3393"/>
      <c r="AT288" s="3390"/>
      <c r="AU288" s="3394"/>
      <c r="AV288" s="3394"/>
      <c r="AW288" s="3395"/>
      <c r="AX288" s="3391"/>
      <c r="AY288" s="3413"/>
      <c r="BA288" s="3618" t="s">
        <v>3</v>
      </c>
      <c r="BB288" s="2256" t="s">
        <v>4</v>
      </c>
      <c r="BC288" s="2257" t="s">
        <v>18</v>
      </c>
      <c r="BD288" s="2257" t="s">
        <v>19</v>
      </c>
      <c r="BE288" s="2257" t="s">
        <v>19</v>
      </c>
      <c r="BF288" s="2257" t="s">
        <v>20</v>
      </c>
      <c r="BG288" s="2257" t="s">
        <v>21</v>
      </c>
      <c r="BH288" s="2257" t="s">
        <v>22</v>
      </c>
      <c r="BI288" s="2257" t="s">
        <v>19</v>
      </c>
      <c r="BJ288" s="2257" t="s">
        <v>23</v>
      </c>
      <c r="BK288" s="2257" t="s">
        <v>23</v>
      </c>
      <c r="BL288" s="2257" t="s">
        <v>24</v>
      </c>
      <c r="BM288" s="2257" t="s">
        <v>20</v>
      </c>
      <c r="BN288" s="2257" t="s">
        <v>25</v>
      </c>
      <c r="BO288" s="2257" t="s">
        <v>0</v>
      </c>
      <c r="BP288" s="2257" t="s">
        <v>11</v>
      </c>
      <c r="BQ288" s="3619" t="s">
        <v>26</v>
      </c>
      <c r="BR288" s="2246"/>
      <c r="BS288" s="2385"/>
      <c r="BT288" s="3995"/>
      <c r="BU288" s="2439"/>
      <c r="BV288" s="2439"/>
      <c r="BW288" s="2440"/>
      <c r="BX288" s="2439"/>
      <c r="BY288" s="2275"/>
      <c r="BZ288" s="2347"/>
      <c r="CA288" s="2439"/>
      <c r="CB288" s="2468"/>
      <c r="CC288" s="2341"/>
      <c r="CD288" s="2275"/>
      <c r="CE288" s="2469"/>
      <c r="CF288" s="2469"/>
      <c r="CG288" s="2348"/>
      <c r="CH288" s="2347"/>
      <c r="CI288" s="2471"/>
      <c r="CK288" s="2488" t="s">
        <v>918</v>
      </c>
      <c r="CL288" s="2248"/>
      <c r="CM288" s="2248"/>
      <c r="CN288" s="2248"/>
      <c r="CO288" s="2248"/>
      <c r="CP288" s="2248"/>
      <c r="CQ288" s="2248"/>
      <c r="CR288" s="2248"/>
      <c r="CS288" s="2248"/>
      <c r="CT288" s="2248"/>
      <c r="CU288" s="2248"/>
      <c r="CV288" s="2248"/>
      <c r="CW288" s="2248"/>
      <c r="CX288" s="2248"/>
      <c r="CY288" s="2248"/>
      <c r="CZ288" s="2248"/>
      <c r="DA288" s="2248"/>
      <c r="DB288" s="2248"/>
    </row>
    <row r="289" spans="15:106" ht="15" thickBot="1">
      <c r="O289" s="2024"/>
      <c r="P289" s="2047" t="s">
        <v>629</v>
      </c>
      <c r="Q289" s="2075" t="s">
        <v>436</v>
      </c>
      <c r="R289" s="2038">
        <v>31</v>
      </c>
      <c r="S289" s="2039">
        <v>21878</v>
      </c>
      <c r="T289" s="2040">
        <v>43247</v>
      </c>
      <c r="U289" s="2041">
        <v>100</v>
      </c>
      <c r="V289" s="2039" t="s">
        <v>35</v>
      </c>
      <c r="W289" s="2042">
        <v>275</v>
      </c>
      <c r="X289" s="2043">
        <v>101795</v>
      </c>
      <c r="Y289" s="2044">
        <v>43273</v>
      </c>
      <c r="Z289" s="2040">
        <v>43255</v>
      </c>
      <c r="AA289" s="2039">
        <v>10252</v>
      </c>
      <c r="AB289" s="2041">
        <v>100000</v>
      </c>
      <c r="AC289" s="2041">
        <f t="shared" si="129"/>
        <v>0</v>
      </c>
      <c r="AD289" s="2045">
        <f t="shared" si="130"/>
        <v>27500</v>
      </c>
      <c r="AE289" s="2042">
        <f t="shared" si="131"/>
        <v>1375</v>
      </c>
      <c r="AF289" s="2059" t="s">
        <v>8</v>
      </c>
      <c r="AG289" s="2029"/>
      <c r="AH289" s="2024"/>
      <c r="AI289" s="2837"/>
      <c r="AJ289" s="2069"/>
      <c r="AK289" s="3387"/>
      <c r="AL289" s="3388"/>
      <c r="AM289" s="3389"/>
      <c r="AN289" s="3388"/>
      <c r="AO289" s="3390"/>
      <c r="AP289" s="3391"/>
      <c r="AQ289" s="3388"/>
      <c r="AR289" s="4186"/>
      <c r="AS289" s="3393"/>
      <c r="AT289" s="3390"/>
      <c r="AU289" s="3394"/>
      <c r="AV289" s="3394"/>
      <c r="AW289" s="3395"/>
      <c r="AX289" s="3391"/>
      <c r="AY289" s="3413"/>
      <c r="BA289" s="3620"/>
      <c r="BB289" s="2259"/>
      <c r="BC289" s="2259"/>
      <c r="BD289" s="2260" t="s">
        <v>3</v>
      </c>
      <c r="BE289" s="2260" t="s">
        <v>18</v>
      </c>
      <c r="BF289" s="2260"/>
      <c r="BG289" s="2259"/>
      <c r="BH289" s="2260" t="s">
        <v>21</v>
      </c>
      <c r="BI289" s="2260" t="s">
        <v>3</v>
      </c>
      <c r="BJ289" s="2260" t="s">
        <v>27</v>
      </c>
      <c r="BK289" s="2260" t="s">
        <v>28</v>
      </c>
      <c r="BL289" s="2259"/>
      <c r="BM289" s="2259"/>
      <c r="BN289" s="2259"/>
      <c r="BO289" s="2259"/>
      <c r="BP289" s="2260" t="s">
        <v>30</v>
      </c>
      <c r="BQ289" s="3619"/>
      <c r="BR289" s="2246"/>
      <c r="BS289" s="2385"/>
      <c r="BT289" s="3982"/>
      <c r="BU289" s="2439"/>
      <c r="BV289" s="2290"/>
      <c r="BW289" s="2440"/>
      <c r="BX289" s="2439"/>
      <c r="BY289" s="2290"/>
      <c r="BZ289" s="2441"/>
      <c r="CA289" s="2439"/>
      <c r="CB289" s="2295"/>
      <c r="CC289" s="2297"/>
      <c r="CD289" s="2290"/>
      <c r="CE289" s="2293"/>
      <c r="CF289" s="2293"/>
      <c r="CG289" s="2296"/>
      <c r="CH289" s="2294"/>
      <c r="CI289" s="2471"/>
      <c r="CK289" s="2490"/>
      <c r="CL289" s="2491"/>
      <c r="CM289" s="2491"/>
      <c r="CN289" s="2492" t="s">
        <v>14</v>
      </c>
      <c r="CO289" s="2492" t="s">
        <v>12</v>
      </c>
      <c r="CP289" s="2492"/>
      <c r="CQ289" s="2491"/>
      <c r="CR289" s="2492" t="s">
        <v>15</v>
      </c>
      <c r="CS289" s="2492" t="s">
        <v>16</v>
      </c>
      <c r="CT289" s="2492" t="s">
        <v>12</v>
      </c>
      <c r="CU289" s="2492" t="s">
        <v>12</v>
      </c>
      <c r="CV289" s="2491"/>
      <c r="CW289" s="2491"/>
      <c r="CX289" s="2491"/>
      <c r="CY289" s="2491"/>
      <c r="CZ289" s="2492" t="s">
        <v>12</v>
      </c>
      <c r="DA289" s="2492" t="s">
        <v>17</v>
      </c>
      <c r="DB289" s="2493"/>
    </row>
    <row r="290" spans="15:106">
      <c r="O290" s="2024"/>
      <c r="P290" s="2047" t="s">
        <v>493</v>
      </c>
      <c r="Q290" s="2037" t="s">
        <v>436</v>
      </c>
      <c r="R290" s="2076">
        <v>29</v>
      </c>
      <c r="S290" s="2039">
        <v>21124</v>
      </c>
      <c r="T290" s="2040">
        <v>43249</v>
      </c>
      <c r="U290" s="2055">
        <v>90</v>
      </c>
      <c r="V290" s="2052" t="s">
        <v>35</v>
      </c>
      <c r="W290" s="2058">
        <v>275</v>
      </c>
      <c r="X290" s="2052">
        <v>1010505</v>
      </c>
      <c r="Y290" s="2078">
        <v>43255</v>
      </c>
      <c r="Z290" s="2057">
        <v>43255</v>
      </c>
      <c r="AA290" s="2052">
        <v>10250</v>
      </c>
      <c r="AB290" s="2055">
        <v>90000</v>
      </c>
      <c r="AC290" s="2055">
        <f t="shared" si="129"/>
        <v>0</v>
      </c>
      <c r="AD290" s="2056">
        <f t="shared" si="130"/>
        <v>24750</v>
      </c>
      <c r="AE290" s="2058">
        <f t="shared" si="131"/>
        <v>1237.5</v>
      </c>
      <c r="AF290" s="3040" t="s">
        <v>8</v>
      </c>
      <c r="AG290" s="6061"/>
      <c r="AH290" s="2024"/>
      <c r="AI290" s="2024"/>
      <c r="AJ290" s="2024"/>
      <c r="AK290" s="2024"/>
      <c r="AL290" s="2024"/>
      <c r="AM290" s="2024"/>
      <c r="AN290" s="2024"/>
      <c r="AO290" s="2024"/>
      <c r="AP290" s="2024"/>
      <c r="AQ290" s="2024"/>
      <c r="AR290" s="2024"/>
      <c r="AS290" s="2024"/>
      <c r="AT290" s="2024"/>
      <c r="AU290" s="2024"/>
      <c r="AV290" s="2024"/>
      <c r="AW290" s="2024"/>
      <c r="AX290" s="2024"/>
      <c r="AY290" s="2024"/>
      <c r="BA290" s="2261" t="s">
        <v>656</v>
      </c>
      <c r="BB290" s="2334" t="s">
        <v>99</v>
      </c>
      <c r="BC290" s="2264">
        <v>36</v>
      </c>
      <c r="BD290" s="2264" t="s">
        <v>101</v>
      </c>
      <c r="BE290" s="2265">
        <v>43538</v>
      </c>
      <c r="BF290" s="2264">
        <v>500</v>
      </c>
      <c r="BG290" s="2264" t="s">
        <v>96</v>
      </c>
      <c r="BH290" s="2267">
        <v>10.6</v>
      </c>
      <c r="BI290" s="3414"/>
      <c r="BJ290" s="2268">
        <v>43591</v>
      </c>
      <c r="BK290" s="2265">
        <v>43587</v>
      </c>
      <c r="BL290" s="2264">
        <v>54649</v>
      </c>
      <c r="BM290" s="2267">
        <v>507.59</v>
      </c>
      <c r="BN290" s="2270">
        <f t="shared" ref="BN290:BN295" si="132">(BM290-BF290)</f>
        <v>7.589999999999975</v>
      </c>
      <c r="BO290" s="2271">
        <f>(BM290*BH290)</f>
        <v>5380.4539999999997</v>
      </c>
      <c r="BP290" s="2270">
        <f t="shared" ref="BP290:BP295" si="133">(BO290*0.05)</f>
        <v>269.02269999999999</v>
      </c>
      <c r="BQ290" s="2273" t="s">
        <v>8</v>
      </c>
      <c r="BR290" s="2246"/>
      <c r="BS290" s="2385"/>
      <c r="BT290" s="3996"/>
      <c r="BU290" s="2472"/>
      <c r="BV290" s="2473"/>
      <c r="BW290" s="2474"/>
      <c r="BX290" s="2472"/>
      <c r="BY290" s="2475"/>
      <c r="BZ290" s="2476"/>
      <c r="CA290" s="2472"/>
      <c r="CB290" s="2477"/>
      <c r="CC290" s="2478"/>
      <c r="CD290" s="2475"/>
      <c r="CE290" s="2479"/>
      <c r="CF290" s="2479"/>
      <c r="CG290" s="2480"/>
      <c r="CH290" s="2481"/>
      <c r="CI290" s="2482"/>
      <c r="CK290" s="2499" t="s">
        <v>3</v>
      </c>
      <c r="CL290" s="2500" t="s">
        <v>4</v>
      </c>
      <c r="CM290" s="2501" t="s">
        <v>18</v>
      </c>
      <c r="CN290" s="2501" t="s">
        <v>19</v>
      </c>
      <c r="CO290" s="2501" t="s">
        <v>19</v>
      </c>
      <c r="CP290" s="2501" t="s">
        <v>20</v>
      </c>
      <c r="CQ290" s="2501" t="s">
        <v>21</v>
      </c>
      <c r="CR290" s="2501" t="s">
        <v>22</v>
      </c>
      <c r="CS290" s="2501" t="s">
        <v>19</v>
      </c>
      <c r="CT290" s="2501" t="s">
        <v>23</v>
      </c>
      <c r="CU290" s="2501" t="s">
        <v>23</v>
      </c>
      <c r="CV290" s="2501" t="s">
        <v>24</v>
      </c>
      <c r="CW290" s="2501" t="s">
        <v>20</v>
      </c>
      <c r="CX290" s="2501" t="s">
        <v>25</v>
      </c>
      <c r="CY290" s="2501" t="s">
        <v>0</v>
      </c>
      <c r="CZ290" s="2501" t="s">
        <v>11</v>
      </c>
      <c r="DA290" s="2501" t="s">
        <v>11</v>
      </c>
      <c r="DB290" s="2501" t="s">
        <v>26</v>
      </c>
    </row>
    <row r="291" spans="15:106" ht="24" thickBot="1">
      <c r="O291" s="2024"/>
      <c r="P291" s="2047" t="s">
        <v>493</v>
      </c>
      <c r="Q291" s="2037" t="s">
        <v>495</v>
      </c>
      <c r="R291" s="2038">
        <v>30</v>
      </c>
      <c r="S291" s="2039">
        <v>21124</v>
      </c>
      <c r="T291" s="2040">
        <v>43249</v>
      </c>
      <c r="U291" s="2041">
        <v>45</v>
      </c>
      <c r="V291" s="2039" t="s">
        <v>35</v>
      </c>
      <c r="W291" s="2042">
        <v>424</v>
      </c>
      <c r="X291" s="2039">
        <v>1010506</v>
      </c>
      <c r="Y291" s="2044">
        <v>43255</v>
      </c>
      <c r="Z291" s="2040">
        <v>43255</v>
      </c>
      <c r="AA291" s="2039">
        <v>10250</v>
      </c>
      <c r="AB291" s="2041">
        <v>45000</v>
      </c>
      <c r="AC291" s="2041">
        <f t="shared" si="129"/>
        <v>0</v>
      </c>
      <c r="AD291" s="2045">
        <f t="shared" si="130"/>
        <v>19080</v>
      </c>
      <c r="AE291" s="2042">
        <f t="shared" si="131"/>
        <v>954</v>
      </c>
      <c r="AF291" s="2059" t="s">
        <v>8</v>
      </c>
      <c r="AG291" s="2029"/>
      <c r="AH291" s="2024"/>
      <c r="AI291" s="2024"/>
      <c r="AJ291" s="2231" t="s">
        <v>912</v>
      </c>
      <c r="AK291" s="2024" t="s">
        <v>834</v>
      </c>
      <c r="AL291" s="2024"/>
      <c r="AM291" s="2154"/>
      <c r="AN291" s="2024"/>
      <c r="AO291" s="2024"/>
      <c r="AP291" s="2024"/>
      <c r="AQ291" s="2024"/>
      <c r="AR291" s="2024"/>
      <c r="AS291" s="2024"/>
      <c r="AT291" s="2024"/>
      <c r="AU291" s="2024"/>
      <c r="AV291" s="2154"/>
      <c r="AW291" s="2024"/>
      <c r="AX291" s="2024"/>
      <c r="AY291" s="2024"/>
      <c r="BA291" s="2274" t="s">
        <v>656</v>
      </c>
      <c r="BB291" s="3032" t="s">
        <v>99</v>
      </c>
      <c r="BC291" s="2439">
        <v>37</v>
      </c>
      <c r="BD291" s="2439" t="s">
        <v>36</v>
      </c>
      <c r="BE291" s="2440">
        <v>43566</v>
      </c>
      <c r="BF291" s="2439">
        <v>500</v>
      </c>
      <c r="BG291" s="2439" t="s">
        <v>96</v>
      </c>
      <c r="BH291" s="2441">
        <v>10.6</v>
      </c>
      <c r="BI291" s="3052"/>
      <c r="BJ291" s="2442">
        <v>43602</v>
      </c>
      <c r="BK291" s="2440">
        <v>43595</v>
      </c>
      <c r="BL291" s="2439">
        <v>54708</v>
      </c>
      <c r="BM291" s="2278">
        <v>502.48</v>
      </c>
      <c r="BN291" s="2280">
        <f t="shared" si="132"/>
        <v>2.4800000000000182</v>
      </c>
      <c r="BO291" s="2281">
        <f>(BM291*BH291)</f>
        <v>5326.2880000000005</v>
      </c>
      <c r="BP291" s="2280">
        <f t="shared" si="133"/>
        <v>266.31440000000003</v>
      </c>
      <c r="BQ291" s="2689" t="s">
        <v>8</v>
      </c>
      <c r="BR291" s="2246"/>
      <c r="BS291" s="2385"/>
      <c r="BT291" s="3996"/>
      <c r="BU291" s="2472"/>
      <c r="BV291" s="2473"/>
      <c r="BW291" s="2474"/>
      <c r="BX291" s="2472"/>
      <c r="BY291" s="2475"/>
      <c r="BZ291" s="2476"/>
      <c r="CA291" s="2472"/>
      <c r="CB291" s="2477"/>
      <c r="CC291" s="2478"/>
      <c r="CD291" s="2475"/>
      <c r="CE291" s="2479"/>
      <c r="CF291" s="2479"/>
      <c r="CG291" s="2480"/>
      <c r="CH291" s="2481"/>
      <c r="CI291" s="2482"/>
      <c r="CK291" s="2619"/>
      <c r="CL291" s="2506"/>
      <c r="CM291" s="2506"/>
      <c r="CN291" s="2507" t="s">
        <v>3</v>
      </c>
      <c r="CO291" s="2507" t="s">
        <v>18</v>
      </c>
      <c r="CP291" s="2507"/>
      <c r="CQ291" s="2506"/>
      <c r="CR291" s="2507" t="s">
        <v>21</v>
      </c>
      <c r="CS291" s="2507" t="s">
        <v>3</v>
      </c>
      <c r="CT291" s="2507" t="s">
        <v>27</v>
      </c>
      <c r="CU291" s="2507" t="s">
        <v>28</v>
      </c>
      <c r="CV291" s="2506"/>
      <c r="CW291" s="2506"/>
      <c r="CX291" s="2506"/>
      <c r="CY291" s="2506"/>
      <c r="CZ291" s="2507" t="s">
        <v>33</v>
      </c>
      <c r="DA291" s="2507" t="s">
        <v>30</v>
      </c>
      <c r="DB291" s="2500"/>
    </row>
    <row r="292" spans="15:106">
      <c r="O292" s="2024"/>
      <c r="P292" s="2047" t="s">
        <v>629</v>
      </c>
      <c r="Q292" s="2037" t="s">
        <v>699</v>
      </c>
      <c r="R292" s="2038">
        <v>32</v>
      </c>
      <c r="S292" s="2039">
        <v>22151</v>
      </c>
      <c r="T292" s="2040">
        <v>43252</v>
      </c>
      <c r="U292" s="2041">
        <v>12</v>
      </c>
      <c r="V292" s="2039" t="s">
        <v>35</v>
      </c>
      <c r="W292" s="2042">
        <v>183</v>
      </c>
      <c r="X292" s="2039">
        <v>179680</v>
      </c>
      <c r="Y292" s="2044">
        <v>43273</v>
      </c>
      <c r="Z292" s="2040">
        <v>43255</v>
      </c>
      <c r="AA292" s="2039">
        <v>10253</v>
      </c>
      <c r="AB292" s="2041">
        <v>12000</v>
      </c>
      <c r="AC292" s="2041">
        <f t="shared" si="129"/>
        <v>0</v>
      </c>
      <c r="AD292" s="2045">
        <f t="shared" si="130"/>
        <v>2196</v>
      </c>
      <c r="AE292" s="2042">
        <f t="shared" si="131"/>
        <v>109.80000000000001</v>
      </c>
      <c r="AF292" s="3040" t="s">
        <v>8</v>
      </c>
      <c r="AG292" s="6061"/>
      <c r="AH292" s="2024"/>
      <c r="AI292" s="2021"/>
      <c r="AJ292" s="2911"/>
      <c r="AK292" s="2131"/>
      <c r="AL292" s="2132" t="s">
        <v>14</v>
      </c>
      <c r="AM292" s="2132" t="s">
        <v>12</v>
      </c>
      <c r="AN292" s="2132"/>
      <c r="AO292" s="2133"/>
      <c r="AP292" s="2132" t="s">
        <v>15</v>
      </c>
      <c r="AQ292" s="2132" t="s">
        <v>16</v>
      </c>
      <c r="AR292" s="2132" t="s">
        <v>12</v>
      </c>
      <c r="AS292" s="2132" t="s">
        <v>12</v>
      </c>
      <c r="AT292" s="2133"/>
      <c r="AU292" s="2133"/>
      <c r="AV292" s="2133"/>
      <c r="AW292" s="2133"/>
      <c r="AX292" s="2132" t="s">
        <v>17</v>
      </c>
      <c r="AY292" s="2134"/>
      <c r="BA292" s="2274" t="s">
        <v>656</v>
      </c>
      <c r="BB292" s="3032" t="s">
        <v>99</v>
      </c>
      <c r="BC292" s="2439">
        <v>38</v>
      </c>
      <c r="BD292" s="2439" t="s">
        <v>36</v>
      </c>
      <c r="BE292" s="2440">
        <v>43566</v>
      </c>
      <c r="BF292" s="2439">
        <v>500</v>
      </c>
      <c r="BG292" s="2439" t="s">
        <v>96</v>
      </c>
      <c r="BH292" s="2441">
        <v>10.6</v>
      </c>
      <c r="BI292" s="3052"/>
      <c r="BJ292" s="2442">
        <v>43609</v>
      </c>
      <c r="BK292" s="2440">
        <v>43599</v>
      </c>
      <c r="BL292" s="2439">
        <v>54733</v>
      </c>
      <c r="BM292" s="2278">
        <v>501.02</v>
      </c>
      <c r="BN292" s="2280">
        <f t="shared" si="132"/>
        <v>1.0199999999999818</v>
      </c>
      <c r="BO292" s="2281">
        <f>(BM292*BH290)</f>
        <v>5310.8119999999999</v>
      </c>
      <c r="BP292" s="2280">
        <f t="shared" si="133"/>
        <v>265.54059999999998</v>
      </c>
      <c r="BQ292" s="2689" t="s">
        <v>8</v>
      </c>
      <c r="BR292" s="2246"/>
      <c r="BS292" s="2385"/>
      <c r="BT292" s="3996"/>
      <c r="BU292" s="2472"/>
      <c r="BV292" s="2473"/>
      <c r="BW292" s="2474"/>
      <c r="BX292" s="2472"/>
      <c r="BY292" s="2475"/>
      <c r="BZ292" s="2476"/>
      <c r="CA292" s="2472"/>
      <c r="CB292" s="2477"/>
      <c r="CC292" s="2478"/>
      <c r="CD292" s="2475"/>
      <c r="CE292" s="2479"/>
      <c r="CF292" s="2479"/>
      <c r="CG292" s="2480"/>
      <c r="CH292" s="2481"/>
      <c r="CI292" s="2482"/>
      <c r="CK292" s="2610"/>
      <c r="CL292" s="2579"/>
      <c r="CM292" s="2538"/>
      <c r="CN292" s="2538"/>
      <c r="CO292" s="2551"/>
      <c r="CP292" s="2538"/>
      <c r="CQ292" s="2538"/>
      <c r="CR292" s="2552"/>
      <c r="CS292" s="3090"/>
      <c r="CT292" s="3091"/>
      <c r="CU292" s="2551"/>
      <c r="CV292" s="2538"/>
      <c r="CW292" s="2589"/>
      <c r="CX292" s="2589"/>
      <c r="CY292" s="2555"/>
      <c r="CZ292" s="2582"/>
      <c r="DA292" s="2554"/>
      <c r="DB292" s="2516"/>
    </row>
    <row r="293" spans="15:106">
      <c r="O293" s="2024"/>
      <c r="P293" s="2047" t="s">
        <v>589</v>
      </c>
      <c r="Q293" s="2069" t="s">
        <v>698</v>
      </c>
      <c r="R293" s="2809">
        <v>24</v>
      </c>
      <c r="S293" s="2071" t="s">
        <v>101</v>
      </c>
      <c r="T293" s="2072">
        <v>43247</v>
      </c>
      <c r="U293" s="2071">
        <v>10</v>
      </c>
      <c r="V293" s="2039" t="s">
        <v>35</v>
      </c>
      <c r="W293" s="2073">
        <v>300</v>
      </c>
      <c r="X293" s="2071" t="s">
        <v>78</v>
      </c>
      <c r="Y293" s="3509">
        <v>43249</v>
      </c>
      <c r="Z293" s="2072">
        <v>43255</v>
      </c>
      <c r="AA293" s="2071">
        <v>10257</v>
      </c>
      <c r="AB293" s="2041">
        <v>10000</v>
      </c>
      <c r="AC293" s="2041">
        <f t="shared" si="129"/>
        <v>0</v>
      </c>
      <c r="AD293" s="2045">
        <f t="shared" si="130"/>
        <v>3000</v>
      </c>
      <c r="AE293" s="2042">
        <f t="shared" si="131"/>
        <v>150</v>
      </c>
      <c r="AF293" s="3040" t="s">
        <v>8</v>
      </c>
      <c r="AG293" s="6061"/>
      <c r="AH293" s="2024"/>
      <c r="AI293" s="2023"/>
      <c r="AJ293" s="2912" t="s">
        <v>4</v>
      </c>
      <c r="AK293" s="2135" t="s">
        <v>18</v>
      </c>
      <c r="AL293" s="2033" t="s">
        <v>19</v>
      </c>
      <c r="AM293" s="2033" t="s">
        <v>19</v>
      </c>
      <c r="AN293" s="2033" t="s">
        <v>20</v>
      </c>
      <c r="AO293" s="2033" t="s">
        <v>21</v>
      </c>
      <c r="AP293" s="2033" t="s">
        <v>22</v>
      </c>
      <c r="AQ293" s="2033" t="s">
        <v>19</v>
      </c>
      <c r="AR293" s="2033" t="s">
        <v>23</v>
      </c>
      <c r="AS293" s="2033" t="s">
        <v>23</v>
      </c>
      <c r="AT293" s="2033" t="s">
        <v>24</v>
      </c>
      <c r="AU293" s="2033" t="s">
        <v>20</v>
      </c>
      <c r="AV293" s="2033" t="s">
        <v>25</v>
      </c>
      <c r="AW293" s="2033" t="s">
        <v>0</v>
      </c>
      <c r="AX293" s="2033" t="s">
        <v>11</v>
      </c>
      <c r="AY293" s="2136" t="s">
        <v>26</v>
      </c>
      <c r="BA293" s="2274" t="s">
        <v>656</v>
      </c>
      <c r="BB293" s="3032" t="s">
        <v>99</v>
      </c>
      <c r="BC293" s="2439">
        <v>39</v>
      </c>
      <c r="BD293" s="2439" t="s">
        <v>36</v>
      </c>
      <c r="BE293" s="2440">
        <v>43566</v>
      </c>
      <c r="BF293" s="2439">
        <v>500</v>
      </c>
      <c r="BG293" s="2439" t="s">
        <v>96</v>
      </c>
      <c r="BH293" s="2441">
        <v>10.6</v>
      </c>
      <c r="BI293" s="3052"/>
      <c r="BJ293" s="2442">
        <v>43612</v>
      </c>
      <c r="BK293" s="2440">
        <v>43607</v>
      </c>
      <c r="BL293" s="2439">
        <v>54821</v>
      </c>
      <c r="BM293" s="2278">
        <v>500.98</v>
      </c>
      <c r="BN293" s="2280">
        <f t="shared" si="132"/>
        <v>0.98000000000001819</v>
      </c>
      <c r="BO293" s="2281">
        <f>(BM293*BH291)</f>
        <v>5310.3879999999999</v>
      </c>
      <c r="BP293" s="2280">
        <f t="shared" si="133"/>
        <v>265.51940000000002</v>
      </c>
      <c r="BQ293" s="2689" t="s">
        <v>8</v>
      </c>
      <c r="BR293" s="2246"/>
      <c r="BS293" s="2385"/>
      <c r="BT293" s="3982"/>
      <c r="BU293" s="2439"/>
      <c r="BV293" s="2290"/>
      <c r="BW293" s="2440"/>
      <c r="BX293" s="2439"/>
      <c r="BY293" s="2291"/>
      <c r="BZ293" s="2347"/>
      <c r="CA293" s="2439"/>
      <c r="CB293" s="2483"/>
      <c r="CC293" s="2292"/>
      <c r="CD293" s="2291"/>
      <c r="CE293" s="2293"/>
      <c r="CF293" s="2293"/>
      <c r="CG293" s="2296"/>
      <c r="CH293" s="2294"/>
      <c r="CI293" s="2484"/>
      <c r="CK293" s="2526"/>
      <c r="CL293" s="2529"/>
      <c r="CM293" s="2528"/>
      <c r="CN293" s="2528"/>
      <c r="CO293" s="2535"/>
      <c r="CP293" s="2528"/>
      <c r="CQ293" s="2528"/>
      <c r="CR293" s="3087"/>
      <c r="CS293" s="2528"/>
      <c r="CT293" s="2533"/>
      <c r="CU293" s="2535"/>
      <c r="CV293" s="2528"/>
      <c r="CW293" s="3087"/>
      <c r="CX293" s="2532"/>
      <c r="CY293" s="2534"/>
      <c r="CZ293" s="2535"/>
      <c r="DA293" s="2532"/>
      <c r="DB293" s="2523"/>
    </row>
    <row r="294" spans="15:106" ht="15" thickBot="1">
      <c r="O294" s="2024"/>
      <c r="P294" s="2047" t="s">
        <v>589</v>
      </c>
      <c r="Q294" s="2069" t="s">
        <v>698</v>
      </c>
      <c r="R294" s="2809">
        <v>25</v>
      </c>
      <c r="S294" s="2071" t="s">
        <v>101</v>
      </c>
      <c r="T294" s="2072">
        <v>43262</v>
      </c>
      <c r="U294" s="2071">
        <v>10</v>
      </c>
      <c r="V294" s="2039" t="s">
        <v>35</v>
      </c>
      <c r="W294" s="2073">
        <v>300</v>
      </c>
      <c r="X294" s="2071" t="s">
        <v>78</v>
      </c>
      <c r="Y294" s="3509">
        <v>43249</v>
      </c>
      <c r="Z294" s="2072">
        <v>43262</v>
      </c>
      <c r="AA294" s="2071">
        <v>10290</v>
      </c>
      <c r="AB294" s="2041">
        <v>10000</v>
      </c>
      <c r="AC294" s="2041">
        <f>(AB294-U294*1000)</f>
        <v>0</v>
      </c>
      <c r="AD294" s="2045">
        <f>(AB294*W294/1000)</f>
        <v>3000</v>
      </c>
      <c r="AE294" s="2042">
        <f t="shared" si="131"/>
        <v>150</v>
      </c>
      <c r="AF294" s="6062" t="s">
        <v>8</v>
      </c>
      <c r="AG294" s="6059"/>
      <c r="AH294" s="2024"/>
      <c r="AI294" s="2023"/>
      <c r="AJ294" s="2913"/>
      <c r="AK294" s="2137"/>
      <c r="AL294" s="2033" t="s">
        <v>3</v>
      </c>
      <c r="AM294" s="2033" t="s">
        <v>18</v>
      </c>
      <c r="AN294" s="2033"/>
      <c r="AO294" s="2138"/>
      <c r="AP294" s="2033" t="s">
        <v>21</v>
      </c>
      <c r="AQ294" s="2033" t="s">
        <v>3</v>
      </c>
      <c r="AR294" s="2033" t="s">
        <v>27</v>
      </c>
      <c r="AS294" s="2033" t="s">
        <v>28</v>
      </c>
      <c r="AT294" s="2138"/>
      <c r="AU294" s="2138"/>
      <c r="AV294" s="2138"/>
      <c r="AW294" s="2138"/>
      <c r="AX294" s="2033" t="s">
        <v>30</v>
      </c>
      <c r="AY294" s="2136"/>
      <c r="BA294" s="2274" t="s">
        <v>656</v>
      </c>
      <c r="BB294" s="3032" t="s">
        <v>99</v>
      </c>
      <c r="BC294" s="2439">
        <v>40</v>
      </c>
      <c r="BD294" s="2439" t="s">
        <v>36</v>
      </c>
      <c r="BE294" s="2440">
        <v>43566</v>
      </c>
      <c r="BF294" s="2439">
        <v>500</v>
      </c>
      <c r="BG294" s="2439" t="s">
        <v>96</v>
      </c>
      <c r="BH294" s="2441">
        <v>10.6</v>
      </c>
      <c r="BI294" s="3052"/>
      <c r="BJ294" s="2442">
        <v>43612</v>
      </c>
      <c r="BK294" s="2440">
        <v>43612</v>
      </c>
      <c r="BL294" s="2439">
        <v>54878</v>
      </c>
      <c r="BM294" s="2278">
        <v>499.4</v>
      </c>
      <c r="BN294" s="2280">
        <f t="shared" si="132"/>
        <v>-0.60000000000002274</v>
      </c>
      <c r="BO294" s="2281">
        <f>(BM294*BH292)</f>
        <v>5293.6399999999994</v>
      </c>
      <c r="BP294" s="2280">
        <f t="shared" si="133"/>
        <v>264.68199999999996</v>
      </c>
      <c r="BQ294" s="3055" t="s">
        <v>8</v>
      </c>
      <c r="BR294" s="2246"/>
      <c r="BS294" s="3035"/>
      <c r="BT294" s="3432"/>
      <c r="BU294" s="2315"/>
      <c r="BV294" s="2315"/>
      <c r="BW294" s="2315"/>
      <c r="BX294" s="2315"/>
      <c r="BY294" s="2315"/>
      <c r="BZ294" s="2315"/>
      <c r="CA294" s="2315"/>
      <c r="CB294" s="2315"/>
      <c r="CC294" s="2315"/>
      <c r="CD294" s="2315"/>
      <c r="CE294" s="2315"/>
      <c r="CF294" s="2315"/>
      <c r="CG294" s="2315"/>
      <c r="CH294" s="2315"/>
      <c r="CI294" s="2318"/>
      <c r="CK294" s="2526"/>
      <c r="CL294" s="2529"/>
      <c r="CM294" s="2528"/>
      <c r="CN294" s="2529"/>
      <c r="CO294" s="2530"/>
      <c r="CP294" s="2531"/>
      <c r="CQ294" s="2529"/>
      <c r="CR294" s="2532"/>
      <c r="CS294" s="2528"/>
      <c r="CT294" s="2533"/>
      <c r="CU294" s="2530"/>
      <c r="CV294" s="2528"/>
      <c r="CW294" s="2532"/>
      <c r="CX294" s="2532"/>
      <c r="CY294" s="2534"/>
      <c r="CZ294" s="2535"/>
      <c r="DA294" s="2532"/>
      <c r="DB294" s="2523"/>
    </row>
    <row r="295" spans="15:106">
      <c r="O295" s="2024"/>
      <c r="P295" s="2036" t="s">
        <v>659</v>
      </c>
      <c r="Q295" s="2075" t="s">
        <v>661</v>
      </c>
      <c r="R295" s="2076">
        <v>6</v>
      </c>
      <c r="S295" s="2052" t="s">
        <v>36</v>
      </c>
      <c r="T295" s="2057">
        <v>43263</v>
      </c>
      <c r="U295" s="2055">
        <v>80</v>
      </c>
      <c r="V295" s="2052" t="s">
        <v>35</v>
      </c>
      <c r="W295" s="2058">
        <v>270</v>
      </c>
      <c r="X295" s="2052"/>
      <c r="Y295" s="2078">
        <v>43265</v>
      </c>
      <c r="Z295" s="2057">
        <v>43264</v>
      </c>
      <c r="AA295" s="2052">
        <v>10293</v>
      </c>
      <c r="AB295" s="2055">
        <v>80000</v>
      </c>
      <c r="AC295" s="2055">
        <f t="shared" si="129"/>
        <v>0</v>
      </c>
      <c r="AD295" s="2056">
        <f t="shared" si="130"/>
        <v>21600</v>
      </c>
      <c r="AE295" s="2058">
        <f t="shared" si="131"/>
        <v>1080</v>
      </c>
      <c r="AF295" s="6038" t="s">
        <v>8</v>
      </c>
      <c r="AG295" s="6032"/>
      <c r="AH295" s="2024"/>
      <c r="AI295" s="2941"/>
      <c r="AJ295" s="2657" t="s">
        <v>954</v>
      </c>
      <c r="AK295" s="2657">
        <v>1</v>
      </c>
      <c r="AL295" s="2168" t="s">
        <v>36</v>
      </c>
      <c r="AM295" s="2169">
        <v>43392</v>
      </c>
      <c r="AN295" s="2168">
        <v>60</v>
      </c>
      <c r="AO295" s="2122" t="s">
        <v>35</v>
      </c>
      <c r="AP295" s="2175">
        <v>315</v>
      </c>
      <c r="AQ295" s="2168" t="s">
        <v>78</v>
      </c>
      <c r="AR295" s="2200">
        <v>43516</v>
      </c>
      <c r="AS295" s="2174">
        <v>43516</v>
      </c>
      <c r="AT295" s="2122">
        <v>10925</v>
      </c>
      <c r="AU295" s="2172">
        <v>20000</v>
      </c>
      <c r="AV295" s="2172">
        <f t="shared" ref="AV295:AV300" si="134">(AU295-AN295*1000)</f>
        <v>-40000</v>
      </c>
      <c r="AW295" s="2173">
        <f t="shared" ref="AW295:AW300" si="135">(AU295*AP295/1000)</f>
        <v>6300</v>
      </c>
      <c r="AX295" s="2175">
        <f t="shared" ref="AX295:AX300" si="136">(AW295*0.05)</f>
        <v>315</v>
      </c>
      <c r="AY295" s="2232"/>
      <c r="BA295" s="2274" t="s">
        <v>656</v>
      </c>
      <c r="BB295" s="3032" t="s">
        <v>99</v>
      </c>
      <c r="BC295" s="2439">
        <v>41</v>
      </c>
      <c r="BD295" s="2439" t="s">
        <v>36</v>
      </c>
      <c r="BE295" s="2440">
        <v>43566</v>
      </c>
      <c r="BF295" s="2439">
        <v>500</v>
      </c>
      <c r="BG295" s="2439" t="s">
        <v>96</v>
      </c>
      <c r="BH295" s="2441">
        <v>10.6</v>
      </c>
      <c r="BI295" s="3052"/>
      <c r="BJ295" s="2442">
        <v>43616</v>
      </c>
      <c r="BK295" s="2440">
        <v>43616</v>
      </c>
      <c r="BL295" s="2439">
        <v>54935</v>
      </c>
      <c r="BM295" s="2278">
        <v>506.39</v>
      </c>
      <c r="BN295" s="2280">
        <f t="shared" si="132"/>
        <v>6.3899999999999864</v>
      </c>
      <c r="BO295" s="2281">
        <f>(BM295*BH293)</f>
        <v>5367.7339999999995</v>
      </c>
      <c r="BP295" s="2280">
        <f t="shared" si="133"/>
        <v>268.38669999999996</v>
      </c>
      <c r="BQ295" s="2689" t="s">
        <v>8</v>
      </c>
      <c r="BR295" s="2246"/>
      <c r="BS295" s="2246"/>
      <c r="BT295" s="2246"/>
      <c r="BU295" s="2246"/>
      <c r="BV295" s="2246"/>
      <c r="BW295" s="2246"/>
      <c r="BX295" s="2246"/>
      <c r="BY295" s="2246"/>
      <c r="BZ295" s="2246"/>
      <c r="CA295" s="2246"/>
      <c r="CB295" s="2246"/>
      <c r="CC295" s="2246"/>
      <c r="CD295" s="2246"/>
      <c r="CE295" s="2246"/>
      <c r="CF295" s="2246"/>
      <c r="CG295" s="2246"/>
      <c r="CH295" s="2246"/>
      <c r="CI295" s="2246"/>
      <c r="CK295" s="2526"/>
      <c r="CL295" s="2529"/>
      <c r="CM295" s="2528"/>
      <c r="CN295" s="2529"/>
      <c r="CO295" s="2530"/>
      <c r="CP295" s="2531"/>
      <c r="CQ295" s="2529"/>
      <c r="CR295" s="2532"/>
      <c r="CS295" s="2528"/>
      <c r="CT295" s="2533"/>
      <c r="CU295" s="2530"/>
      <c r="CV295" s="2528"/>
      <c r="CW295" s="2532"/>
      <c r="CX295" s="2532"/>
      <c r="CY295" s="2534"/>
      <c r="CZ295" s="2535"/>
      <c r="DA295" s="2532"/>
      <c r="DB295" s="2523"/>
    </row>
    <row r="296" spans="15:106">
      <c r="O296" s="2024"/>
      <c r="P296" s="2079"/>
      <c r="Q296" s="2080"/>
      <c r="R296" s="2080"/>
      <c r="S296" s="2080"/>
      <c r="T296" s="2080"/>
      <c r="U296" s="2080"/>
      <c r="V296" s="6036"/>
      <c r="W296" s="6036"/>
      <c r="X296" s="6036"/>
      <c r="Y296" s="6036"/>
      <c r="Z296" s="6036"/>
      <c r="AA296" s="2081"/>
      <c r="AB296" s="6036"/>
      <c r="AC296" s="6036"/>
      <c r="AD296" s="6037"/>
      <c r="AE296" s="2081"/>
      <c r="AF296" s="6038"/>
      <c r="AG296" s="6032"/>
      <c r="AH296" s="2024"/>
      <c r="AI296" s="2837"/>
      <c r="AJ296" s="2069" t="s">
        <v>954</v>
      </c>
      <c r="AK296" s="2069">
        <v>1</v>
      </c>
      <c r="AL296" s="2071" t="s">
        <v>36</v>
      </c>
      <c r="AM296" s="2072">
        <v>43392</v>
      </c>
      <c r="AN296" s="2071">
        <v>40</v>
      </c>
      <c r="AO296" s="2039" t="s">
        <v>35</v>
      </c>
      <c r="AP296" s="2042">
        <v>315</v>
      </c>
      <c r="AQ296" s="2071" t="s">
        <v>78</v>
      </c>
      <c r="AR296" s="2044">
        <v>43544</v>
      </c>
      <c r="AS296" s="2040">
        <v>43516</v>
      </c>
      <c r="AT296" s="2039">
        <v>10926</v>
      </c>
      <c r="AU296" s="2041">
        <v>40000</v>
      </c>
      <c r="AV296" s="2041">
        <f t="shared" si="134"/>
        <v>0</v>
      </c>
      <c r="AW296" s="2045">
        <f t="shared" si="135"/>
        <v>12600</v>
      </c>
      <c r="AX296" s="2042">
        <f t="shared" si="136"/>
        <v>630</v>
      </c>
      <c r="AY296" s="3226"/>
      <c r="BA296" s="2467" t="s">
        <v>726</v>
      </c>
      <c r="BB296" s="2275" t="s">
        <v>727</v>
      </c>
      <c r="BC296" s="2438">
        <v>12</v>
      </c>
      <c r="BD296" s="2285">
        <v>85280</v>
      </c>
      <c r="BE296" s="2287">
        <v>43605</v>
      </c>
      <c r="BF296" s="3054">
        <v>1000</v>
      </c>
      <c r="BG296" s="2285" t="s">
        <v>96</v>
      </c>
      <c r="BH296" s="2280">
        <v>10.6</v>
      </c>
      <c r="BI296" s="2343"/>
      <c r="BJ296" s="2344">
        <v>43620</v>
      </c>
      <c r="BK296" s="2287">
        <v>43615</v>
      </c>
      <c r="BL296" s="2345">
        <v>54908</v>
      </c>
      <c r="BM296" s="2280">
        <v>1003.82</v>
      </c>
      <c r="BN296" s="2280">
        <f>(BM296-BF296)</f>
        <v>3.82000000000005</v>
      </c>
      <c r="BO296" s="2281">
        <f>(BM296*BH296)</f>
        <v>10640.492</v>
      </c>
      <c r="BP296" s="2280">
        <f>(BO296*0.05)</f>
        <v>532.02460000000008</v>
      </c>
      <c r="BQ296" s="2689" t="s">
        <v>8</v>
      </c>
      <c r="BR296" s="2246"/>
      <c r="BS296" s="2246"/>
      <c r="BT296" s="2246"/>
      <c r="BU296" s="2246"/>
      <c r="BV296" s="2246"/>
      <c r="BW296" s="2246"/>
      <c r="BX296" s="2246"/>
      <c r="BY296" s="2246"/>
      <c r="BZ296" s="2246"/>
      <c r="CA296" s="2246"/>
      <c r="CB296" s="2246"/>
      <c r="CC296" s="2246"/>
      <c r="CD296" s="2246"/>
      <c r="CE296" s="2246"/>
      <c r="CF296" s="2246"/>
      <c r="CG296" s="2246"/>
      <c r="CH296" s="2246"/>
      <c r="CI296" s="2246"/>
      <c r="CK296" s="2545"/>
      <c r="CL296" s="2529"/>
      <c r="CM296" s="2528"/>
      <c r="CN296" s="2528"/>
      <c r="CO296" s="2535"/>
      <c r="CP296" s="2528"/>
      <c r="CQ296" s="2528"/>
      <c r="CR296" s="3087"/>
      <c r="CS296" s="2528"/>
      <c r="CT296" s="2533"/>
      <c r="CU296" s="2535"/>
      <c r="CV296" s="2528"/>
      <c r="CW296" s="3087"/>
      <c r="CX296" s="2532"/>
      <c r="CY296" s="2534"/>
      <c r="CZ296" s="2535"/>
      <c r="DA296" s="2532"/>
      <c r="DB296" s="2523"/>
    </row>
    <row r="297" spans="15:106" ht="24" thickBot="1">
      <c r="O297" s="2024"/>
      <c r="P297" s="2082"/>
      <c r="Q297" s="2083"/>
      <c r="R297" s="2083"/>
      <c r="S297" s="2083"/>
      <c r="T297" s="2083"/>
      <c r="U297" s="2084"/>
      <c r="V297" s="2085"/>
      <c r="W297" s="2085"/>
      <c r="X297" s="2085"/>
      <c r="Y297" s="2089"/>
      <c r="Z297" s="2085"/>
      <c r="AA297" s="2086"/>
      <c r="AB297" s="2087"/>
      <c r="AC297" s="2085"/>
      <c r="AD297" s="2088">
        <f>SUM(AD287:AD296)</f>
        <v>107386</v>
      </c>
      <c r="AE297" s="2088">
        <f>(AD297*0.05)</f>
        <v>5369.3</v>
      </c>
      <c r="AF297" s="2090"/>
      <c r="AG297" s="3220"/>
      <c r="AH297" s="2024"/>
      <c r="AI297" s="2837"/>
      <c r="AJ297" s="2069" t="s">
        <v>954</v>
      </c>
      <c r="AK297" s="3387">
        <v>2</v>
      </c>
      <c r="AL297" s="3388" t="s">
        <v>36</v>
      </c>
      <c r="AM297" s="3389">
        <v>43392</v>
      </c>
      <c r="AN297" s="3388">
        <v>75</v>
      </c>
      <c r="AO297" s="3390" t="s">
        <v>35</v>
      </c>
      <c r="AP297" s="3391">
        <v>315</v>
      </c>
      <c r="AQ297" s="3388" t="s">
        <v>78</v>
      </c>
      <c r="AR297" s="4186">
        <v>43544</v>
      </c>
      <c r="AS297" s="3393">
        <v>43544</v>
      </c>
      <c r="AT297" s="3390"/>
      <c r="AU297" s="3394">
        <v>75000</v>
      </c>
      <c r="AV297" s="3394">
        <f t="shared" si="134"/>
        <v>0</v>
      </c>
      <c r="AW297" s="3395">
        <f t="shared" si="135"/>
        <v>23625</v>
      </c>
      <c r="AX297" s="3391">
        <f t="shared" si="136"/>
        <v>1181.25</v>
      </c>
      <c r="AY297" s="3413" t="s">
        <v>88</v>
      </c>
      <c r="BA297" s="2312"/>
      <c r="BB297" s="2313"/>
      <c r="BC297" s="2313"/>
      <c r="BD297" s="2313"/>
      <c r="BE297" s="2313"/>
      <c r="BF297" s="2313"/>
      <c r="BG297" s="2313"/>
      <c r="BH297" s="2313"/>
      <c r="BI297" s="2313"/>
      <c r="BJ297" s="2313"/>
      <c r="BK297" s="2313"/>
      <c r="BL297" s="2313"/>
      <c r="BM297" s="2313"/>
      <c r="BN297" s="2313"/>
      <c r="BO297" s="2313"/>
      <c r="BP297" s="2313"/>
      <c r="BQ297" s="2282"/>
      <c r="BR297" s="2246"/>
      <c r="BS297" s="2246"/>
      <c r="BT297" s="2360" t="s">
        <v>715</v>
      </c>
      <c r="BU297" s="2246" t="s">
        <v>716</v>
      </c>
      <c r="BV297" s="2246"/>
      <c r="BW297" s="2361"/>
      <c r="BX297" s="2246"/>
      <c r="BY297" s="2246"/>
      <c r="BZ297" s="2246"/>
      <c r="CA297" s="2246"/>
      <c r="CB297" s="2246"/>
      <c r="CC297" s="2246" t="s">
        <v>739</v>
      </c>
      <c r="CD297" s="2246"/>
      <c r="CE297" s="2246"/>
      <c r="CF297" s="2361"/>
      <c r="CG297" s="2246"/>
      <c r="CH297" s="2246"/>
      <c r="CI297" s="2246"/>
      <c r="CK297" s="2545"/>
      <c r="CL297" s="2529"/>
      <c r="CM297" s="2546"/>
      <c r="CN297" s="2529"/>
      <c r="CO297" s="2530"/>
      <c r="CP297" s="2547"/>
      <c r="CQ297" s="2529"/>
      <c r="CR297" s="2532"/>
      <c r="CS297" s="2548"/>
      <c r="CT297" s="2549"/>
      <c r="CU297" s="2530"/>
      <c r="CV297" s="2529"/>
      <c r="CW297" s="2532"/>
      <c r="CX297" s="2532"/>
      <c r="CY297" s="2534"/>
      <c r="CZ297" s="2530"/>
      <c r="DA297" s="2532"/>
      <c r="DB297" s="2523"/>
    </row>
    <row r="298" spans="15:106" ht="15" thickBot="1">
      <c r="O298" s="2024"/>
      <c r="P298" s="2024"/>
      <c r="Q298" s="2024"/>
      <c r="R298" s="2024"/>
      <c r="S298" s="2024"/>
      <c r="T298" s="2024"/>
      <c r="U298" s="2024"/>
      <c r="V298" s="2024"/>
      <c r="W298" s="2024"/>
      <c r="X298" s="2024"/>
      <c r="Y298" s="3602"/>
      <c r="Z298" s="2024"/>
      <c r="AA298" s="2024"/>
      <c r="AB298" s="2024"/>
      <c r="AC298" s="2024"/>
      <c r="AD298" s="2024"/>
      <c r="AE298" s="2024"/>
      <c r="AF298" s="3227"/>
      <c r="AG298" s="3227"/>
      <c r="AH298" s="2024"/>
      <c r="AI298" s="2837"/>
      <c r="AJ298" s="2069" t="s">
        <v>954</v>
      </c>
      <c r="AK298" s="4174">
        <v>3</v>
      </c>
      <c r="AL298" s="2186" t="s">
        <v>36</v>
      </c>
      <c r="AM298" s="2187">
        <v>43937</v>
      </c>
      <c r="AN298" s="2186">
        <v>35</v>
      </c>
      <c r="AO298" s="2188" t="s">
        <v>35</v>
      </c>
      <c r="AP298" s="2194">
        <v>315</v>
      </c>
      <c r="AQ298" s="2186" t="s">
        <v>78</v>
      </c>
      <c r="AR298" s="2790">
        <v>43964</v>
      </c>
      <c r="AS298" s="2193">
        <v>43956</v>
      </c>
      <c r="AT298" s="2188">
        <v>13040</v>
      </c>
      <c r="AU298" s="2191">
        <v>35000</v>
      </c>
      <c r="AV298" s="2191">
        <f t="shared" si="134"/>
        <v>0</v>
      </c>
      <c r="AW298" s="2192">
        <f t="shared" si="135"/>
        <v>11025</v>
      </c>
      <c r="AX298" s="2194">
        <f t="shared" si="136"/>
        <v>551.25</v>
      </c>
      <c r="AY298" s="2808"/>
      <c r="BA298" s="2314"/>
      <c r="BB298" s="2315"/>
      <c r="BC298" s="2315"/>
      <c r="BD298" s="2315"/>
      <c r="BE298" s="2315"/>
      <c r="BF298" s="2315"/>
      <c r="BG298" s="2315"/>
      <c r="BH298" s="2315"/>
      <c r="BI298" s="2315"/>
      <c r="BJ298" s="2315"/>
      <c r="BK298" s="2315"/>
      <c r="BL298" s="2315"/>
      <c r="BM298" s="2315"/>
      <c r="BN298" s="2315"/>
      <c r="BO298" s="2358">
        <f>SUM(BO289:BO295)</f>
        <v>31989.315999999999</v>
      </c>
      <c r="BP298" s="2358">
        <f>SUM(BP290:BP295)</f>
        <v>1599.4658000000002</v>
      </c>
      <c r="BQ298" s="3056"/>
      <c r="BR298" s="2246"/>
      <c r="BS298" s="3034"/>
      <c r="BT298" s="3028"/>
      <c r="BU298" s="2363"/>
      <c r="BV298" s="2364" t="s">
        <v>14</v>
      </c>
      <c r="BW298" s="2364" t="s">
        <v>12</v>
      </c>
      <c r="BX298" s="2364"/>
      <c r="BY298" s="2365"/>
      <c r="BZ298" s="2364" t="s">
        <v>15</v>
      </c>
      <c r="CA298" s="2364" t="s">
        <v>16</v>
      </c>
      <c r="CB298" s="2364" t="s">
        <v>12</v>
      </c>
      <c r="CC298" s="2364" t="s">
        <v>12</v>
      </c>
      <c r="CD298" s="2365"/>
      <c r="CE298" s="2365"/>
      <c r="CF298" s="2365"/>
      <c r="CG298" s="2365"/>
      <c r="CH298" s="2364" t="s">
        <v>17</v>
      </c>
      <c r="CI298" s="2366"/>
      <c r="CK298" s="2556"/>
      <c r="CL298" s="2557"/>
      <c r="CM298" s="2557"/>
      <c r="CN298" s="2557"/>
      <c r="CO298" s="2557"/>
      <c r="CP298" s="2557"/>
      <c r="CQ298" s="2557"/>
      <c r="CR298" s="2557"/>
      <c r="CS298" s="2557"/>
      <c r="CT298" s="2557"/>
      <c r="CU298" s="2557"/>
      <c r="CV298" s="2557"/>
      <c r="CW298" s="2557"/>
      <c r="CX298" s="2557"/>
      <c r="CY298" s="2557"/>
      <c r="CZ298" s="2557"/>
      <c r="DA298" s="2557"/>
      <c r="DB298" s="2523"/>
    </row>
    <row r="299" spans="15:106" ht="18.600000000000001" thickBot="1">
      <c r="O299" s="2024"/>
      <c r="P299" s="2028" t="s">
        <v>669</v>
      </c>
      <c r="Q299" s="2024"/>
      <c r="R299" s="2024"/>
      <c r="S299" s="2024"/>
      <c r="T299" s="2024"/>
      <c r="U299" s="2024"/>
      <c r="V299" s="2024"/>
      <c r="W299" s="2024"/>
      <c r="X299" s="2024"/>
      <c r="Y299" s="3602"/>
      <c r="Z299" s="2024"/>
      <c r="AA299" s="2024"/>
      <c r="AB299" s="2024"/>
      <c r="AC299" s="2024"/>
      <c r="AD299" s="2024"/>
      <c r="AE299" s="2024"/>
      <c r="AF299" s="2029"/>
      <c r="AG299" s="2029"/>
      <c r="AH299" s="2024"/>
      <c r="AI299" s="2837"/>
      <c r="AJ299" s="3266" t="s">
        <v>954</v>
      </c>
      <c r="AK299" s="4233">
        <v>4</v>
      </c>
      <c r="AL299" s="4234" t="s">
        <v>796</v>
      </c>
      <c r="AM299" s="4235">
        <v>44167</v>
      </c>
      <c r="AN299" s="4234">
        <v>50</v>
      </c>
      <c r="AO299" s="4236" t="s">
        <v>35</v>
      </c>
      <c r="AP299" s="4237">
        <v>380</v>
      </c>
      <c r="AQ299" s="4234" t="s">
        <v>78</v>
      </c>
      <c r="AR299" s="4238">
        <v>44263</v>
      </c>
      <c r="AS299" s="4239">
        <v>44263</v>
      </c>
      <c r="AT299" s="4236"/>
      <c r="AU299" s="4240">
        <v>50000</v>
      </c>
      <c r="AV299" s="4240">
        <f t="shared" si="134"/>
        <v>0</v>
      </c>
      <c r="AW299" s="4241">
        <f t="shared" si="135"/>
        <v>19000</v>
      </c>
      <c r="AX299" s="4237">
        <f t="shared" si="136"/>
        <v>950</v>
      </c>
      <c r="AY299" s="3413" t="s">
        <v>88</v>
      </c>
      <c r="BA299" s="2246"/>
      <c r="BB299" s="2246"/>
      <c r="BC299" s="2246"/>
      <c r="BD299" s="2246"/>
      <c r="BE299" s="2246"/>
      <c r="BF299" s="2246"/>
      <c r="BG299" s="2246"/>
      <c r="BH299" s="2246"/>
      <c r="BI299" s="2246"/>
      <c r="BJ299" s="2246"/>
      <c r="BK299" s="2246"/>
      <c r="BL299" s="2246"/>
      <c r="BM299" s="2246"/>
      <c r="BN299" s="2246"/>
      <c r="BO299" s="2246"/>
      <c r="BP299" s="2246"/>
      <c r="BQ299" s="2246"/>
      <c r="BR299" s="2756"/>
      <c r="BS299" s="2349"/>
      <c r="BT299" s="3029" t="s">
        <v>4</v>
      </c>
      <c r="BU299" s="2368" t="s">
        <v>18</v>
      </c>
      <c r="BV299" s="2256" t="s">
        <v>19</v>
      </c>
      <c r="BW299" s="2256" t="s">
        <v>19</v>
      </c>
      <c r="BX299" s="2256" t="s">
        <v>20</v>
      </c>
      <c r="BY299" s="2256" t="s">
        <v>21</v>
      </c>
      <c r="BZ299" s="2256" t="s">
        <v>22</v>
      </c>
      <c r="CA299" s="2256" t="s">
        <v>19</v>
      </c>
      <c r="CB299" s="2256" t="s">
        <v>23</v>
      </c>
      <c r="CC299" s="2256" t="s">
        <v>23</v>
      </c>
      <c r="CD299" s="2256" t="s">
        <v>24</v>
      </c>
      <c r="CE299" s="2256" t="s">
        <v>20</v>
      </c>
      <c r="CF299" s="2256" t="s">
        <v>25</v>
      </c>
      <c r="CG299" s="2256" t="s">
        <v>0</v>
      </c>
      <c r="CH299" s="2256" t="s">
        <v>11</v>
      </c>
      <c r="CI299" s="2369" t="s">
        <v>26</v>
      </c>
      <c r="CK299" s="2559"/>
      <c r="CL299" s="2560"/>
      <c r="CM299" s="2560"/>
      <c r="CN299" s="2560"/>
      <c r="CO299" s="2560"/>
      <c r="CP299" s="2560"/>
      <c r="CQ299" s="2560"/>
      <c r="CR299" s="2560"/>
      <c r="CS299" s="2560"/>
      <c r="CT299" s="2560"/>
      <c r="CU299" s="2560"/>
      <c r="CV299" s="2560"/>
      <c r="CW299" s="2560"/>
      <c r="CX299" s="2560"/>
      <c r="CY299" s="2560"/>
      <c r="CZ299" s="2560"/>
      <c r="DA299" s="2747">
        <f>SUM(DA292:DA298)</f>
        <v>0</v>
      </c>
      <c r="DB299" s="2562"/>
    </row>
    <row r="300" spans="15:106" ht="18.600000000000001" thickBot="1">
      <c r="O300" s="2024"/>
      <c r="P300" s="2030"/>
      <c r="Q300" s="2031"/>
      <c r="R300" s="2031"/>
      <c r="S300" s="6040" t="s">
        <v>14</v>
      </c>
      <c r="T300" s="6040" t="s">
        <v>12</v>
      </c>
      <c r="U300" s="6040"/>
      <c r="V300" s="2031"/>
      <c r="W300" s="6040" t="s">
        <v>15</v>
      </c>
      <c r="X300" s="6040" t="s">
        <v>16</v>
      </c>
      <c r="Y300" s="6040" t="s">
        <v>12</v>
      </c>
      <c r="Z300" s="6040" t="s">
        <v>12</v>
      </c>
      <c r="AA300" s="2031"/>
      <c r="AB300" s="2031"/>
      <c r="AC300" s="2031"/>
      <c r="AD300" s="2031"/>
      <c r="AE300" s="6040" t="s">
        <v>17</v>
      </c>
      <c r="AF300" s="6040"/>
      <c r="AG300" s="6032"/>
      <c r="AH300" s="2024"/>
      <c r="AI300" s="2837"/>
      <c r="AJ300" s="3266" t="s">
        <v>954</v>
      </c>
      <c r="AK300" s="4233">
        <v>5</v>
      </c>
      <c r="AL300" s="4234" t="s">
        <v>796</v>
      </c>
      <c r="AM300" s="4235">
        <v>44167</v>
      </c>
      <c r="AN300" s="4234">
        <v>50</v>
      </c>
      <c r="AO300" s="4236" t="s">
        <v>35</v>
      </c>
      <c r="AP300" s="4237">
        <v>380</v>
      </c>
      <c r="AQ300" s="4234" t="s">
        <v>78</v>
      </c>
      <c r="AR300" s="4238">
        <v>44277</v>
      </c>
      <c r="AS300" s="4239">
        <v>44277</v>
      </c>
      <c r="AT300" s="4236"/>
      <c r="AU300" s="4240">
        <v>50000</v>
      </c>
      <c r="AV300" s="4240">
        <f t="shared" si="134"/>
        <v>0</v>
      </c>
      <c r="AW300" s="4241">
        <f t="shared" si="135"/>
        <v>19000</v>
      </c>
      <c r="AX300" s="4237">
        <f t="shared" si="136"/>
        <v>950</v>
      </c>
      <c r="AY300" s="3413" t="s">
        <v>88</v>
      </c>
      <c r="BA300" s="2250" t="s">
        <v>770</v>
      </c>
      <c r="BB300" s="2246"/>
      <c r="BC300" s="2246"/>
      <c r="BD300" s="2246"/>
      <c r="BE300" s="2246"/>
      <c r="BF300" s="2246"/>
      <c r="BG300" s="2246"/>
      <c r="BH300" s="2246"/>
      <c r="BI300" s="2246"/>
      <c r="BJ300" s="2246"/>
      <c r="BK300" s="2246"/>
      <c r="BL300" s="2246"/>
      <c r="BM300" s="2246"/>
      <c r="BN300" s="2246"/>
      <c r="BO300" s="2246"/>
      <c r="BP300" s="2246"/>
      <c r="BQ300" s="3085"/>
      <c r="BR300" s="2246"/>
      <c r="BS300" s="2349"/>
      <c r="BT300" s="3030"/>
      <c r="BU300" s="2371"/>
      <c r="BV300" s="2256" t="s">
        <v>3</v>
      </c>
      <c r="BW300" s="2256" t="s">
        <v>18</v>
      </c>
      <c r="BX300" s="2256"/>
      <c r="BY300" s="2372"/>
      <c r="BZ300" s="2256" t="s">
        <v>21</v>
      </c>
      <c r="CA300" s="2256" t="s">
        <v>3</v>
      </c>
      <c r="CB300" s="2256" t="s">
        <v>27</v>
      </c>
      <c r="CC300" s="2256" t="s">
        <v>28</v>
      </c>
      <c r="CD300" s="2372"/>
      <c r="CE300" s="2372"/>
      <c r="CF300" s="2372"/>
      <c r="CG300" s="2372"/>
      <c r="CH300" s="2256" t="s">
        <v>30</v>
      </c>
      <c r="CI300" s="2369"/>
    </row>
    <row r="301" spans="15:106" ht="24" thickBot="1">
      <c r="O301" s="2024"/>
      <c r="P301" s="2032" t="s">
        <v>3</v>
      </c>
      <c r="Q301" s="2033" t="s">
        <v>4</v>
      </c>
      <c r="R301" s="6033" t="s">
        <v>18</v>
      </c>
      <c r="S301" s="6033" t="s">
        <v>19</v>
      </c>
      <c r="T301" s="6033" t="s">
        <v>19</v>
      </c>
      <c r="U301" s="6033" t="s">
        <v>20</v>
      </c>
      <c r="V301" s="6033" t="s">
        <v>21</v>
      </c>
      <c r="W301" s="6033" t="s">
        <v>22</v>
      </c>
      <c r="X301" s="6033" t="s">
        <v>19</v>
      </c>
      <c r="Y301" s="6033" t="s">
        <v>23</v>
      </c>
      <c r="Z301" s="6033" t="s">
        <v>23</v>
      </c>
      <c r="AA301" s="6033" t="s">
        <v>24</v>
      </c>
      <c r="AB301" s="6033" t="s">
        <v>20</v>
      </c>
      <c r="AC301" s="6033" t="s">
        <v>25</v>
      </c>
      <c r="AD301" s="6033" t="s">
        <v>0</v>
      </c>
      <c r="AE301" s="6033" t="s">
        <v>11</v>
      </c>
      <c r="AF301" s="6033" t="s">
        <v>26</v>
      </c>
      <c r="AG301" s="6032"/>
      <c r="AH301" s="2024"/>
      <c r="AI301" s="2837"/>
      <c r="AJ301" s="4177"/>
      <c r="AK301" s="2091"/>
      <c r="AL301" s="2091"/>
      <c r="AM301" s="2091"/>
      <c r="AN301" s="4181"/>
      <c r="AO301" s="2091"/>
      <c r="AP301" s="2091"/>
      <c r="AQ301" s="2091"/>
      <c r="AR301" s="2091"/>
      <c r="AS301" s="2091"/>
      <c r="AT301" s="2091"/>
      <c r="AU301" s="2091"/>
      <c r="AV301" s="2091"/>
      <c r="AW301" s="2091"/>
      <c r="AX301" s="2091"/>
      <c r="AY301" s="2150"/>
      <c r="BA301" s="2251"/>
      <c r="BB301" s="2252"/>
      <c r="BC301" s="2252"/>
      <c r="BD301" s="2253" t="s">
        <v>14</v>
      </c>
      <c r="BE301" s="2253" t="s">
        <v>12</v>
      </c>
      <c r="BF301" s="2253"/>
      <c r="BG301" s="2252"/>
      <c r="BH301" s="2253" t="s">
        <v>15</v>
      </c>
      <c r="BI301" s="2253" t="s">
        <v>16</v>
      </c>
      <c r="BJ301" s="2253" t="s">
        <v>12</v>
      </c>
      <c r="BK301" s="2253" t="s">
        <v>12</v>
      </c>
      <c r="BL301" s="2252"/>
      <c r="BM301" s="2252"/>
      <c r="BN301" s="2252"/>
      <c r="BO301" s="2252"/>
      <c r="BP301" s="2253" t="s">
        <v>17</v>
      </c>
      <c r="BQ301" s="2253"/>
      <c r="BR301" s="2246"/>
      <c r="BS301" s="3035"/>
      <c r="BT301" s="3031"/>
      <c r="BU301" s="2455"/>
      <c r="BV301" s="2456"/>
      <c r="BW301" s="2457"/>
      <c r="BX301" s="2456"/>
      <c r="BY301" s="2457"/>
      <c r="BZ301" s="2456"/>
      <c r="CA301" s="2457"/>
      <c r="CB301" s="2457"/>
      <c r="CC301" s="2457"/>
      <c r="CD301" s="2457"/>
      <c r="CE301" s="2457"/>
      <c r="CF301" s="2457"/>
      <c r="CG301" s="2457"/>
      <c r="CH301" s="2457"/>
      <c r="CI301" s="2377"/>
      <c r="CK301" s="2488" t="s">
        <v>919</v>
      </c>
      <c r="CL301" s="2248"/>
      <c r="CM301" s="2248"/>
      <c r="CN301" s="2248"/>
      <c r="CO301" s="2248"/>
      <c r="CP301" s="2248"/>
      <c r="CQ301" s="2248"/>
      <c r="CR301" s="2248"/>
      <c r="CS301" s="2248"/>
      <c r="CT301" s="2248"/>
      <c r="CU301" s="2248"/>
      <c r="CV301" s="2248"/>
      <c r="CW301" s="2248"/>
      <c r="CX301" s="2248"/>
      <c r="CY301" s="2248"/>
      <c r="CZ301" s="2248"/>
      <c r="DA301" s="2248"/>
      <c r="DB301" s="2248"/>
    </row>
    <row r="302" spans="15:106" ht="15" thickBot="1">
      <c r="O302" s="2024"/>
      <c r="P302" s="2094"/>
      <c r="Q302" s="2035"/>
      <c r="R302" s="2035"/>
      <c r="S302" s="6035" t="s">
        <v>3</v>
      </c>
      <c r="T302" s="6035" t="s">
        <v>18</v>
      </c>
      <c r="U302" s="6035"/>
      <c r="V302" s="2035"/>
      <c r="W302" s="6035" t="s">
        <v>21</v>
      </c>
      <c r="X302" s="6035" t="s">
        <v>3</v>
      </c>
      <c r="Y302" s="6035" t="s">
        <v>27</v>
      </c>
      <c r="Z302" s="6035" t="s">
        <v>28</v>
      </c>
      <c r="AA302" s="2035"/>
      <c r="AB302" s="2035"/>
      <c r="AC302" s="2035"/>
      <c r="AD302" s="2035"/>
      <c r="AE302" s="6035" t="s">
        <v>30</v>
      </c>
      <c r="AF302" s="6033"/>
      <c r="AG302" s="6032"/>
      <c r="AH302" s="2024"/>
      <c r="AI302" s="2837"/>
      <c r="AJ302" s="4178"/>
      <c r="AK302" s="2081"/>
      <c r="AL302" s="4173"/>
      <c r="AM302" s="4173"/>
      <c r="AN302" s="4173"/>
      <c r="AO302" s="2081"/>
      <c r="AP302" s="4173"/>
      <c r="AQ302" s="4173"/>
      <c r="AR302" s="4173"/>
      <c r="AS302" s="4173"/>
      <c r="AT302" s="2081"/>
      <c r="AU302" s="2081"/>
      <c r="AV302" s="2081"/>
      <c r="AW302" s="2081"/>
      <c r="AX302" s="4173"/>
      <c r="AY302" s="3585"/>
      <c r="BA302" s="2255" t="s">
        <v>3</v>
      </c>
      <c r="BB302" s="2256" t="s">
        <v>4</v>
      </c>
      <c r="BC302" s="2257" t="s">
        <v>18</v>
      </c>
      <c r="BD302" s="2257" t="s">
        <v>19</v>
      </c>
      <c r="BE302" s="2257" t="s">
        <v>19</v>
      </c>
      <c r="BF302" s="2257" t="s">
        <v>20</v>
      </c>
      <c r="BG302" s="2257" t="s">
        <v>21</v>
      </c>
      <c r="BH302" s="2257" t="s">
        <v>22</v>
      </c>
      <c r="BI302" s="2257" t="s">
        <v>19</v>
      </c>
      <c r="BJ302" s="2257" t="s">
        <v>23</v>
      </c>
      <c r="BK302" s="2257" t="s">
        <v>23</v>
      </c>
      <c r="BL302" s="2257" t="s">
        <v>24</v>
      </c>
      <c r="BM302" s="2257" t="s">
        <v>20</v>
      </c>
      <c r="BN302" s="2257" t="s">
        <v>25</v>
      </c>
      <c r="BO302" s="2257" t="s">
        <v>0</v>
      </c>
      <c r="BP302" s="2257" t="s">
        <v>11</v>
      </c>
      <c r="BQ302" s="2257" t="s">
        <v>26</v>
      </c>
      <c r="BR302" s="2246"/>
      <c r="BS302" s="3036"/>
      <c r="BT302" s="2334" t="s">
        <v>781</v>
      </c>
      <c r="BU302" s="3114" t="s">
        <v>393</v>
      </c>
      <c r="BV302" s="2264" t="s">
        <v>101</v>
      </c>
      <c r="BW302" s="2265">
        <v>43404</v>
      </c>
      <c r="BX302" s="2264">
        <v>1</v>
      </c>
      <c r="BY302" s="2266" t="s">
        <v>544</v>
      </c>
      <c r="BZ302" s="2267">
        <v>1</v>
      </c>
      <c r="CA302" s="2264"/>
      <c r="CB302" s="2268">
        <v>43433</v>
      </c>
      <c r="CC302" s="2265">
        <v>43433</v>
      </c>
      <c r="CD302" s="2264">
        <v>53218</v>
      </c>
      <c r="CE302" s="2337">
        <v>1</v>
      </c>
      <c r="CF302" s="2337">
        <f>(CE302-BX302)</f>
        <v>0</v>
      </c>
      <c r="CG302" s="2271">
        <f>(CE302*BZ302/1000)</f>
        <v>1E-3</v>
      </c>
      <c r="CH302" s="3037">
        <f>(CG302*0.05)</f>
        <v>5.0000000000000002E-5</v>
      </c>
      <c r="CI302" s="2466"/>
      <c r="CK302" s="2490"/>
      <c r="CL302" s="2491"/>
      <c r="CM302" s="2491"/>
      <c r="CN302" s="2492" t="s">
        <v>14</v>
      </c>
      <c r="CO302" s="2492" t="s">
        <v>12</v>
      </c>
      <c r="CP302" s="2492"/>
      <c r="CQ302" s="2491"/>
      <c r="CR302" s="2492" t="s">
        <v>15</v>
      </c>
      <c r="CS302" s="2492" t="s">
        <v>16</v>
      </c>
      <c r="CT302" s="2492" t="s">
        <v>12</v>
      </c>
      <c r="CU302" s="2492" t="s">
        <v>12</v>
      </c>
      <c r="CV302" s="2491"/>
      <c r="CW302" s="2491"/>
      <c r="CX302" s="2491"/>
      <c r="CY302" s="2491"/>
      <c r="CZ302" s="2492" t="s">
        <v>12</v>
      </c>
      <c r="DA302" s="2492" t="s">
        <v>17</v>
      </c>
      <c r="DB302" s="2493"/>
    </row>
    <row r="303" spans="15:106" ht="15" thickBot="1">
      <c r="O303" s="2024"/>
      <c r="P303" s="2121" t="s">
        <v>493</v>
      </c>
      <c r="Q303" s="2122" t="s">
        <v>495</v>
      </c>
      <c r="R303" s="2198">
        <v>31</v>
      </c>
      <c r="S303" s="2122">
        <v>21444</v>
      </c>
      <c r="T303" s="2174">
        <v>43279</v>
      </c>
      <c r="U303" s="2172">
        <v>30</v>
      </c>
      <c r="V303" s="2122" t="s">
        <v>35</v>
      </c>
      <c r="W303" s="2175">
        <v>424</v>
      </c>
      <c r="X303" s="2122">
        <v>1010506</v>
      </c>
      <c r="Y303" s="2200">
        <v>43287</v>
      </c>
      <c r="Z303" s="2174">
        <v>43291</v>
      </c>
      <c r="AA303" s="2122">
        <v>10337</v>
      </c>
      <c r="AB303" s="2172">
        <v>30000</v>
      </c>
      <c r="AC303" s="2172">
        <f t="shared" ref="AC303:AC308" si="137">(AB303-U303*1000)</f>
        <v>0</v>
      </c>
      <c r="AD303" s="2173">
        <f t="shared" ref="AD303:AD308" si="138">(AB303*W303/1000)</f>
        <v>12720</v>
      </c>
      <c r="AE303" s="2175">
        <f t="shared" ref="AE303:AE314" si="139">(AD303*0.05)</f>
        <v>636</v>
      </c>
      <c r="AF303" s="2046" t="s">
        <v>8</v>
      </c>
      <c r="AG303" s="3219"/>
      <c r="AH303" s="2024"/>
      <c r="AI303" s="2837"/>
      <c r="AJ303" s="4178"/>
      <c r="AK303" s="2081"/>
      <c r="AL303" s="4173"/>
      <c r="AM303" s="4173"/>
      <c r="AN303" s="4173"/>
      <c r="AO303" s="2081"/>
      <c r="AP303" s="4173"/>
      <c r="AQ303" s="4173"/>
      <c r="AR303" s="4173"/>
      <c r="AS303" s="4173"/>
      <c r="AT303" s="2081"/>
      <c r="AU303" s="2081"/>
      <c r="AV303" s="2081"/>
      <c r="AW303" s="2081"/>
      <c r="AX303" s="4173"/>
      <c r="AY303" s="3585"/>
      <c r="BA303" s="2258"/>
      <c r="BB303" s="2259"/>
      <c r="BC303" s="2259"/>
      <c r="BD303" s="2260" t="s">
        <v>3</v>
      </c>
      <c r="BE303" s="2260" t="s">
        <v>18</v>
      </c>
      <c r="BF303" s="2260"/>
      <c r="BG303" s="2259"/>
      <c r="BH303" s="2260" t="s">
        <v>21</v>
      </c>
      <c r="BI303" s="2260" t="s">
        <v>3</v>
      </c>
      <c r="BJ303" s="2260" t="s">
        <v>27</v>
      </c>
      <c r="BK303" s="2260" t="s">
        <v>28</v>
      </c>
      <c r="BL303" s="2259"/>
      <c r="BM303" s="2259"/>
      <c r="BN303" s="2259"/>
      <c r="BO303" s="2259"/>
      <c r="BP303" s="2260" t="s">
        <v>30</v>
      </c>
      <c r="BQ303" s="2257"/>
      <c r="BR303" s="2246"/>
      <c r="BS303" s="2385"/>
      <c r="BT303" s="3032" t="s">
        <v>781</v>
      </c>
      <c r="BU303" s="3281">
        <v>2</v>
      </c>
      <c r="BV303" s="2276" t="s">
        <v>101</v>
      </c>
      <c r="BW303" s="2277">
        <v>43546</v>
      </c>
      <c r="BX303" s="2276">
        <v>4</v>
      </c>
      <c r="BY303" s="2285" t="s">
        <v>544</v>
      </c>
      <c r="BZ303" s="2278">
        <v>250.75</v>
      </c>
      <c r="CA303" s="2276"/>
      <c r="CB303" s="2279">
        <v>43553</v>
      </c>
      <c r="CC303" s="2277">
        <v>43549</v>
      </c>
      <c r="CD303" s="2276">
        <v>54282</v>
      </c>
      <c r="CE303" s="2429">
        <v>4</v>
      </c>
      <c r="CF303" s="2429">
        <f>(CE303-BX303)</f>
        <v>0</v>
      </c>
      <c r="CG303" s="2281">
        <v>1014.21</v>
      </c>
      <c r="CH303" s="2280">
        <f>(CG303*0.05)</f>
        <v>50.710500000000003</v>
      </c>
      <c r="CI303" s="2470"/>
      <c r="CK303" s="2499" t="s">
        <v>3</v>
      </c>
      <c r="CL303" s="2500" t="s">
        <v>4</v>
      </c>
      <c r="CM303" s="2501" t="s">
        <v>18</v>
      </c>
      <c r="CN303" s="2501" t="s">
        <v>19</v>
      </c>
      <c r="CO303" s="2501" t="s">
        <v>19</v>
      </c>
      <c r="CP303" s="2501" t="s">
        <v>20</v>
      </c>
      <c r="CQ303" s="2501" t="s">
        <v>21</v>
      </c>
      <c r="CR303" s="2501" t="s">
        <v>22</v>
      </c>
      <c r="CS303" s="2501" t="s">
        <v>19</v>
      </c>
      <c r="CT303" s="2501" t="s">
        <v>23</v>
      </c>
      <c r="CU303" s="2501" t="s">
        <v>23</v>
      </c>
      <c r="CV303" s="2501" t="s">
        <v>24</v>
      </c>
      <c r="CW303" s="2501" t="s">
        <v>20</v>
      </c>
      <c r="CX303" s="2501" t="s">
        <v>25</v>
      </c>
      <c r="CY303" s="2501" t="s">
        <v>0</v>
      </c>
      <c r="CZ303" s="2501" t="s">
        <v>11</v>
      </c>
      <c r="DA303" s="2501" t="s">
        <v>11</v>
      </c>
      <c r="DB303" s="2501" t="s">
        <v>26</v>
      </c>
    </row>
    <row r="304" spans="15:106" ht="15" thickBot="1">
      <c r="O304" s="2024"/>
      <c r="P304" s="2047" t="s">
        <v>493</v>
      </c>
      <c r="Q304" s="2037" t="s">
        <v>436</v>
      </c>
      <c r="R304" s="2076">
        <v>32</v>
      </c>
      <c r="S304" s="2039">
        <v>21444</v>
      </c>
      <c r="T304" s="2040">
        <v>43279</v>
      </c>
      <c r="U304" s="2055">
        <v>40</v>
      </c>
      <c r="V304" s="2052" t="s">
        <v>35</v>
      </c>
      <c r="W304" s="2058">
        <v>275</v>
      </c>
      <c r="X304" s="2052">
        <v>1010505</v>
      </c>
      <c r="Y304" s="2078">
        <v>43287</v>
      </c>
      <c r="Z304" s="2057">
        <v>43291</v>
      </c>
      <c r="AA304" s="2052">
        <v>10337</v>
      </c>
      <c r="AB304" s="2055">
        <v>40000</v>
      </c>
      <c r="AC304" s="2041">
        <f t="shared" si="137"/>
        <v>0</v>
      </c>
      <c r="AD304" s="2056">
        <f t="shared" si="138"/>
        <v>11000</v>
      </c>
      <c r="AE304" s="2058">
        <f t="shared" si="139"/>
        <v>550</v>
      </c>
      <c r="AF304" s="3040" t="s">
        <v>8</v>
      </c>
      <c r="AG304" s="6061"/>
      <c r="AH304" s="2024"/>
      <c r="AI304" s="2837"/>
      <c r="AJ304" s="4179"/>
      <c r="AK304" s="4173"/>
      <c r="AL304" s="4173"/>
      <c r="AM304" s="4173"/>
      <c r="AN304" s="4173"/>
      <c r="AO304" s="4173"/>
      <c r="AP304" s="4173"/>
      <c r="AQ304" s="4173"/>
      <c r="AR304" s="4173"/>
      <c r="AS304" s="4173"/>
      <c r="AT304" s="4173"/>
      <c r="AU304" s="4173"/>
      <c r="AV304" s="4173"/>
      <c r="AW304" s="4173"/>
      <c r="AX304" s="4173"/>
      <c r="AY304" s="3585"/>
      <c r="BA304" s="2261" t="s">
        <v>656</v>
      </c>
      <c r="BB304" s="3032" t="s">
        <v>99</v>
      </c>
      <c r="BC304" s="2439">
        <v>42</v>
      </c>
      <c r="BD304" s="2439" t="s">
        <v>36</v>
      </c>
      <c r="BE304" s="2440">
        <v>43566</v>
      </c>
      <c r="BF304" s="2439">
        <v>500</v>
      </c>
      <c r="BG304" s="2439" t="s">
        <v>96</v>
      </c>
      <c r="BH304" s="2441">
        <v>10.6</v>
      </c>
      <c r="BI304" s="3052"/>
      <c r="BJ304" s="2442">
        <v>43623</v>
      </c>
      <c r="BK304" s="2440">
        <v>43623</v>
      </c>
      <c r="BL304" s="2439">
        <v>55021</v>
      </c>
      <c r="BM304" s="2278">
        <v>509.74</v>
      </c>
      <c r="BN304" s="2280">
        <f>(BM304-BF304)</f>
        <v>9.7400000000000091</v>
      </c>
      <c r="BO304" s="2281">
        <f>(BM304*BH304)</f>
        <v>5403.2439999999997</v>
      </c>
      <c r="BP304" s="2280">
        <f>(BO304*0.05)</f>
        <v>270.16219999999998</v>
      </c>
      <c r="BQ304" s="2273" t="s">
        <v>8</v>
      </c>
      <c r="BR304" s="2246"/>
      <c r="BS304" s="2385"/>
      <c r="BT304" s="3982"/>
      <c r="BU304" s="3115"/>
      <c r="BV304" s="2439"/>
      <c r="BW304" s="2440"/>
      <c r="BX304" s="2439"/>
      <c r="BY304" s="2275"/>
      <c r="BZ304" s="2347"/>
      <c r="CA304" s="2439"/>
      <c r="CB304" s="2468"/>
      <c r="CC304" s="2341"/>
      <c r="CD304" s="2275"/>
      <c r="CE304" s="2469"/>
      <c r="CF304" s="2469"/>
      <c r="CG304" s="2348"/>
      <c r="CH304" s="2347"/>
      <c r="CI304" s="2471"/>
      <c r="CK304" s="2619"/>
      <c r="CL304" s="2506"/>
      <c r="CM304" s="2506"/>
      <c r="CN304" s="2507" t="s">
        <v>3</v>
      </c>
      <c r="CO304" s="2507" t="s">
        <v>18</v>
      </c>
      <c r="CP304" s="2507"/>
      <c r="CQ304" s="2506"/>
      <c r="CR304" s="2507" t="s">
        <v>21</v>
      </c>
      <c r="CS304" s="2507" t="s">
        <v>3</v>
      </c>
      <c r="CT304" s="2507" t="s">
        <v>27</v>
      </c>
      <c r="CU304" s="2507" t="s">
        <v>28</v>
      </c>
      <c r="CV304" s="2506"/>
      <c r="CW304" s="2506"/>
      <c r="CX304" s="2506"/>
      <c r="CY304" s="2506"/>
      <c r="CZ304" s="2507" t="s">
        <v>33</v>
      </c>
      <c r="DA304" s="2507" t="s">
        <v>30</v>
      </c>
      <c r="DB304" s="2500"/>
    </row>
    <row r="305" spans="15:106">
      <c r="O305" s="2024"/>
      <c r="P305" s="2036" t="s">
        <v>589</v>
      </c>
      <c r="Q305" s="2069" t="s">
        <v>698</v>
      </c>
      <c r="R305" s="2809">
        <v>26</v>
      </c>
      <c r="S305" s="2071" t="s">
        <v>101</v>
      </c>
      <c r="T305" s="2072">
        <v>43285</v>
      </c>
      <c r="U305" s="2071">
        <v>10</v>
      </c>
      <c r="V305" s="2039" t="s">
        <v>35</v>
      </c>
      <c r="W305" s="2073">
        <v>300</v>
      </c>
      <c r="X305" s="2071" t="s">
        <v>78</v>
      </c>
      <c r="Y305" s="3509">
        <v>43287</v>
      </c>
      <c r="Z305" s="2072">
        <v>43291</v>
      </c>
      <c r="AA305" s="2071">
        <v>10336</v>
      </c>
      <c r="AB305" s="2041">
        <v>10000</v>
      </c>
      <c r="AC305" s="2041">
        <f t="shared" si="137"/>
        <v>0</v>
      </c>
      <c r="AD305" s="2045">
        <f t="shared" si="138"/>
        <v>3000</v>
      </c>
      <c r="AE305" s="2042">
        <f t="shared" si="139"/>
        <v>150</v>
      </c>
      <c r="AF305" s="3040" t="s">
        <v>8</v>
      </c>
      <c r="AG305" s="6061"/>
      <c r="AH305" s="2024"/>
      <c r="AI305" s="2837"/>
      <c r="AJ305" s="4178"/>
      <c r="AK305" s="2081"/>
      <c r="AL305" s="4173"/>
      <c r="AM305" s="4173"/>
      <c r="AN305" s="4173"/>
      <c r="AO305" s="2081"/>
      <c r="AP305" s="4173"/>
      <c r="AQ305" s="4173"/>
      <c r="AR305" s="4173"/>
      <c r="AS305" s="4173"/>
      <c r="AT305" s="2081"/>
      <c r="AU305" s="2081"/>
      <c r="AV305" s="2081"/>
      <c r="AW305" s="2081"/>
      <c r="AX305" s="4173"/>
      <c r="AY305" s="3585"/>
      <c r="BA305" s="2274" t="s">
        <v>656</v>
      </c>
      <c r="BB305" s="3032" t="s">
        <v>99</v>
      </c>
      <c r="BC305" s="2439">
        <v>43</v>
      </c>
      <c r="BD305" s="2439" t="s">
        <v>36</v>
      </c>
      <c r="BE305" s="2440">
        <v>43566</v>
      </c>
      <c r="BF305" s="2439">
        <v>500</v>
      </c>
      <c r="BG305" s="2439" t="s">
        <v>96</v>
      </c>
      <c r="BH305" s="2441">
        <v>10.6</v>
      </c>
      <c r="BI305" s="3052"/>
      <c r="BJ305" s="2442">
        <v>43630</v>
      </c>
      <c r="BK305" s="2440">
        <v>43628</v>
      </c>
      <c r="BL305" s="2439">
        <v>55075</v>
      </c>
      <c r="BM305" s="2278">
        <v>511.47</v>
      </c>
      <c r="BN305" s="2280">
        <f>(BM305-BF305)</f>
        <v>11.470000000000027</v>
      </c>
      <c r="BO305" s="2281">
        <f>(BM305*BH305)</f>
        <v>5421.5820000000003</v>
      </c>
      <c r="BP305" s="2280">
        <f>(BO305*0.05)</f>
        <v>271.07910000000004</v>
      </c>
      <c r="BQ305" s="2689" t="s">
        <v>8</v>
      </c>
      <c r="BR305" s="2246"/>
      <c r="BS305" s="2385"/>
      <c r="BT305" s="3982"/>
      <c r="BU305" s="3115"/>
      <c r="BV305" s="2290"/>
      <c r="BW305" s="2440"/>
      <c r="BX305" s="2439"/>
      <c r="BY305" s="2290"/>
      <c r="BZ305" s="2441"/>
      <c r="CA305" s="2439"/>
      <c r="CB305" s="2295"/>
      <c r="CC305" s="2297"/>
      <c r="CD305" s="2290"/>
      <c r="CE305" s="2293"/>
      <c r="CF305" s="2293"/>
      <c r="CG305" s="2296"/>
      <c r="CH305" s="2294"/>
      <c r="CI305" s="2471"/>
      <c r="CK305" s="2610"/>
      <c r="CL305" s="2579"/>
      <c r="CM305" s="2538"/>
      <c r="CN305" s="2538"/>
      <c r="CO305" s="2551"/>
      <c r="CP305" s="2538"/>
      <c r="CQ305" s="2538"/>
      <c r="CR305" s="2552"/>
      <c r="CS305" s="3090"/>
      <c r="CT305" s="3091"/>
      <c r="CU305" s="2551"/>
      <c r="CV305" s="2538"/>
      <c r="CW305" s="2589"/>
      <c r="CX305" s="2589"/>
      <c r="CY305" s="2555"/>
      <c r="CZ305" s="2582"/>
      <c r="DA305" s="2554"/>
      <c r="DB305" s="2516"/>
    </row>
    <row r="306" spans="15:106" ht="15" thickBot="1">
      <c r="O306" s="2024"/>
      <c r="P306" s="2047" t="s">
        <v>629</v>
      </c>
      <c r="Q306" s="2037" t="s">
        <v>699</v>
      </c>
      <c r="R306" s="2038">
        <v>33</v>
      </c>
      <c r="S306" s="2039">
        <v>23587</v>
      </c>
      <c r="T306" s="2040">
        <v>43286</v>
      </c>
      <c r="U306" s="2041">
        <v>7</v>
      </c>
      <c r="V306" s="2039" t="s">
        <v>35</v>
      </c>
      <c r="W306" s="2042">
        <v>183</v>
      </c>
      <c r="X306" s="2039">
        <v>179680</v>
      </c>
      <c r="Y306" s="2044">
        <v>43291</v>
      </c>
      <c r="Z306" s="2040">
        <f>(Y306)</f>
        <v>43291</v>
      </c>
      <c r="AA306" s="2039">
        <v>10339</v>
      </c>
      <c r="AB306" s="2041">
        <v>7000</v>
      </c>
      <c r="AC306" s="2041">
        <f t="shared" si="137"/>
        <v>0</v>
      </c>
      <c r="AD306" s="2045">
        <f t="shared" si="138"/>
        <v>1281</v>
      </c>
      <c r="AE306" s="2042">
        <f t="shared" si="139"/>
        <v>64.05</v>
      </c>
      <c r="AF306" s="2059" t="s">
        <v>8</v>
      </c>
      <c r="AG306" s="2029"/>
      <c r="AH306" s="2024"/>
      <c r="AI306" s="2837"/>
      <c r="AJ306" s="4180"/>
      <c r="AK306" s="4182"/>
      <c r="AL306" s="4183"/>
      <c r="AM306" s="4182"/>
      <c r="AN306" s="4183"/>
      <c r="AO306" s="4182"/>
      <c r="AP306" s="4183"/>
      <c r="AQ306" s="4182"/>
      <c r="AR306" s="4182"/>
      <c r="AS306" s="4182"/>
      <c r="AT306" s="4182"/>
      <c r="AU306" s="4182"/>
      <c r="AV306" s="4182"/>
      <c r="AW306" s="4182"/>
      <c r="AX306" s="4182"/>
      <c r="AY306" s="4184"/>
      <c r="BA306" s="2274" t="s">
        <v>656</v>
      </c>
      <c r="BB306" s="3032" t="s">
        <v>99</v>
      </c>
      <c r="BC306" s="2439">
        <v>44</v>
      </c>
      <c r="BD306" s="2439" t="s">
        <v>36</v>
      </c>
      <c r="BE306" s="2440">
        <v>43566</v>
      </c>
      <c r="BF306" s="2439">
        <v>500</v>
      </c>
      <c r="BG306" s="2439" t="s">
        <v>96</v>
      </c>
      <c r="BH306" s="2439">
        <v>10.6</v>
      </c>
      <c r="BI306" s="3052"/>
      <c r="BJ306" s="2442">
        <v>43640</v>
      </c>
      <c r="BK306" s="2440">
        <v>43635</v>
      </c>
      <c r="BL306" s="2439">
        <v>55138</v>
      </c>
      <c r="BM306" s="2278">
        <v>513.09</v>
      </c>
      <c r="BN306" s="2280">
        <f>(BM306-BF306)</f>
        <v>13.090000000000032</v>
      </c>
      <c r="BO306" s="2281">
        <f>(BM306*BH306)</f>
        <v>5438.7539999999999</v>
      </c>
      <c r="BP306" s="2280">
        <f>(BO306*0.05)</f>
        <v>271.93770000000001</v>
      </c>
      <c r="BQ306" s="2689" t="s">
        <v>8</v>
      </c>
      <c r="BR306" s="2246"/>
      <c r="BS306" s="3035"/>
      <c r="BT306" s="3997"/>
      <c r="BU306" s="3116"/>
      <c r="BV306" s="3117"/>
      <c r="BW306" s="3118"/>
      <c r="BX306" s="3119"/>
      <c r="BY306" s="3120"/>
      <c r="BZ306" s="3121"/>
      <c r="CA306" s="3119"/>
      <c r="CB306" s="3122"/>
      <c r="CC306" s="3123"/>
      <c r="CD306" s="3120"/>
      <c r="CE306" s="3124"/>
      <c r="CF306" s="3124"/>
      <c r="CG306" s="3125"/>
      <c r="CH306" s="3126"/>
      <c r="CI306" s="3265" t="s">
        <v>817</v>
      </c>
      <c r="CK306" s="2526"/>
      <c r="CL306" s="2529"/>
      <c r="CM306" s="2528"/>
      <c r="CN306" s="2528"/>
      <c r="CO306" s="2535"/>
      <c r="CP306" s="2528"/>
      <c r="CQ306" s="2528"/>
      <c r="CR306" s="3087"/>
      <c r="CS306" s="2528"/>
      <c r="CT306" s="2533"/>
      <c r="CU306" s="2535"/>
      <c r="CV306" s="2528"/>
      <c r="CW306" s="3087"/>
      <c r="CX306" s="2532"/>
      <c r="CY306" s="2534"/>
      <c r="CZ306" s="2535"/>
      <c r="DA306" s="2532"/>
      <c r="DB306" s="2523"/>
    </row>
    <row r="307" spans="15:106" ht="15" thickBot="1">
      <c r="O307" s="2024"/>
      <c r="P307" s="2047" t="s">
        <v>629</v>
      </c>
      <c r="Q307" s="2075" t="s">
        <v>436</v>
      </c>
      <c r="R307" s="2038">
        <v>34</v>
      </c>
      <c r="S307" s="2039">
        <v>23586</v>
      </c>
      <c r="T307" s="2040">
        <v>43286</v>
      </c>
      <c r="U307" s="2041">
        <v>110</v>
      </c>
      <c r="V307" s="2039" t="s">
        <v>35</v>
      </c>
      <c r="W307" s="2042">
        <v>275</v>
      </c>
      <c r="X307" s="2043">
        <v>101795</v>
      </c>
      <c r="Y307" s="2044">
        <v>43291</v>
      </c>
      <c r="Z307" s="2040">
        <f>(Y307)</f>
        <v>43291</v>
      </c>
      <c r="AA307" s="2039">
        <v>10338</v>
      </c>
      <c r="AB307" s="2041">
        <v>110000</v>
      </c>
      <c r="AC307" s="2041">
        <f t="shared" si="137"/>
        <v>0</v>
      </c>
      <c r="AD307" s="2045">
        <f t="shared" si="138"/>
        <v>30250</v>
      </c>
      <c r="AE307" s="2042">
        <f t="shared" si="139"/>
        <v>1512.5</v>
      </c>
      <c r="AF307" s="3040" t="s">
        <v>8</v>
      </c>
      <c r="AG307" s="6061"/>
      <c r="AH307" s="2024"/>
      <c r="AI307" s="2026"/>
      <c r="AJ307" s="4175"/>
      <c r="AK307" s="4176"/>
      <c r="AL307" s="2842"/>
      <c r="AM307" s="2843"/>
      <c r="AN307" s="2841"/>
      <c r="AO307" s="2844"/>
      <c r="AP307" s="2845"/>
      <c r="AQ307" s="2841"/>
      <c r="AR307" s="2846"/>
      <c r="AS307" s="2847"/>
      <c r="AT307" s="2844"/>
      <c r="AU307" s="2848"/>
      <c r="AV307" s="2848"/>
      <c r="AW307" s="2849"/>
      <c r="AX307" s="2850"/>
      <c r="AY307" s="3283" t="s">
        <v>818</v>
      </c>
      <c r="BA307" s="2274" t="s">
        <v>656</v>
      </c>
      <c r="BB307" s="3032" t="s">
        <v>99</v>
      </c>
      <c r="BC307" s="2439">
        <v>45</v>
      </c>
      <c r="BD307" s="2439" t="s">
        <v>36</v>
      </c>
      <c r="BE307" s="2440">
        <v>43633</v>
      </c>
      <c r="BF307" s="2439">
        <v>1400</v>
      </c>
      <c r="BG307" s="2439" t="s">
        <v>96</v>
      </c>
      <c r="BH307" s="2441">
        <v>10.6</v>
      </c>
      <c r="BI307" s="3052"/>
      <c r="BJ307" s="2442">
        <v>43644</v>
      </c>
      <c r="BK307" s="2440">
        <v>43644</v>
      </c>
      <c r="BL307" s="2439">
        <v>55228</v>
      </c>
      <c r="BM307" s="2278">
        <v>994.18</v>
      </c>
      <c r="BN307" s="2280">
        <f>(BM307-BF307)</f>
        <v>-405.82000000000005</v>
      </c>
      <c r="BO307" s="2281">
        <f>(BM307*BH305)</f>
        <v>10538.307999999999</v>
      </c>
      <c r="BP307" s="2280">
        <f>(BO307*0.05)</f>
        <v>526.91539999999998</v>
      </c>
      <c r="BQ307" s="2689" t="s">
        <v>8</v>
      </c>
      <c r="BR307" s="2246"/>
      <c r="CK307" s="2526"/>
      <c r="CL307" s="2529"/>
      <c r="CM307" s="2528"/>
      <c r="CN307" s="2529"/>
      <c r="CO307" s="2530"/>
      <c r="CP307" s="2531"/>
      <c r="CQ307" s="2529"/>
      <c r="CR307" s="2532"/>
      <c r="CS307" s="2528"/>
      <c r="CT307" s="2533"/>
      <c r="CU307" s="2530"/>
      <c r="CV307" s="2528"/>
      <c r="CW307" s="2532"/>
      <c r="CX307" s="2532"/>
      <c r="CY307" s="2534"/>
      <c r="CZ307" s="2535"/>
      <c r="DA307" s="2532"/>
      <c r="DB307" s="2523"/>
    </row>
    <row r="308" spans="15:106">
      <c r="O308" s="2024"/>
      <c r="P308" s="2047" t="s">
        <v>430</v>
      </c>
      <c r="Q308" s="2069" t="s">
        <v>409</v>
      </c>
      <c r="R308" s="2076">
        <v>13</v>
      </c>
      <c r="S308" s="2052" t="s">
        <v>101</v>
      </c>
      <c r="T308" s="2057">
        <v>43291</v>
      </c>
      <c r="U308" s="2055">
        <v>100</v>
      </c>
      <c r="V308" s="2052" t="s">
        <v>35</v>
      </c>
      <c r="W308" s="2058">
        <v>260</v>
      </c>
      <c r="X308" s="2077"/>
      <c r="Y308" s="2078">
        <v>43291</v>
      </c>
      <c r="Z308" s="2057">
        <f>(Y308)</f>
        <v>43291</v>
      </c>
      <c r="AA308" s="2052">
        <v>10340</v>
      </c>
      <c r="AB308" s="2055">
        <v>100000</v>
      </c>
      <c r="AC308" s="2055">
        <f t="shared" si="137"/>
        <v>0</v>
      </c>
      <c r="AD308" s="2056">
        <f t="shared" si="138"/>
        <v>26000</v>
      </c>
      <c r="AE308" s="2058">
        <f t="shared" si="139"/>
        <v>1300</v>
      </c>
      <c r="AF308" s="3040" t="s">
        <v>8</v>
      </c>
      <c r="AG308" s="6061"/>
      <c r="AH308" s="2024"/>
      <c r="AI308" s="2024"/>
      <c r="AJ308" s="2024"/>
      <c r="AK308" s="2024"/>
      <c r="AL308" s="2024"/>
      <c r="AM308" s="2024"/>
      <c r="AN308" s="2024"/>
      <c r="AO308" s="2024"/>
      <c r="AP308" s="2024"/>
      <c r="AQ308" s="2024"/>
      <c r="AR308" s="2024"/>
      <c r="AS308" s="2024"/>
      <c r="AT308" s="2024"/>
      <c r="AU308" s="2024"/>
      <c r="AV308" s="2024"/>
      <c r="AW308" s="2024"/>
      <c r="AX308" s="2024"/>
      <c r="AY308" s="2024"/>
      <c r="BA308" s="2274"/>
      <c r="BB308" s="3032"/>
      <c r="BC308" s="2439"/>
      <c r="BD308" s="2439"/>
      <c r="BE308" s="2440"/>
      <c r="BF308" s="2439"/>
      <c r="BG308" s="2439"/>
      <c r="BH308" s="2441"/>
      <c r="BI308" s="3052"/>
      <c r="BJ308" s="2442"/>
      <c r="BK308" s="2440"/>
      <c r="BL308" s="2439"/>
      <c r="BM308" s="2278"/>
      <c r="BN308" s="2280"/>
      <c r="BO308" s="2281"/>
      <c r="BP308" s="2280"/>
      <c r="BQ308" s="3055"/>
      <c r="BR308" s="2246"/>
      <c r="BT308" s="2605"/>
      <c r="BU308" s="2605"/>
      <c r="BV308" s="1775"/>
      <c r="BW308" s="1775"/>
      <c r="BX308" s="1775"/>
      <c r="BY308" s="2605"/>
      <c r="BZ308" s="1775"/>
      <c r="CA308" s="1775"/>
      <c r="CB308" s="1775"/>
      <c r="CK308" s="2526"/>
      <c r="CL308" s="2529"/>
      <c r="CM308" s="2528"/>
      <c r="CN308" s="2529"/>
      <c r="CO308" s="2530"/>
      <c r="CP308" s="2531"/>
      <c r="CQ308" s="2529"/>
      <c r="CR308" s="2532"/>
      <c r="CS308" s="2528"/>
      <c r="CT308" s="2533"/>
      <c r="CU308" s="2530"/>
      <c r="CV308" s="2528"/>
      <c r="CW308" s="2532"/>
      <c r="CX308" s="2532"/>
      <c r="CY308" s="2534"/>
      <c r="CZ308" s="2535"/>
      <c r="DA308" s="2532"/>
      <c r="DB308" s="2523"/>
    </row>
    <row r="309" spans="15:106" ht="24" thickBot="1">
      <c r="O309" s="2024"/>
      <c r="P309" s="2047" t="s">
        <v>493</v>
      </c>
      <c r="Q309" s="2037" t="s">
        <v>436</v>
      </c>
      <c r="R309" s="2076">
        <v>33</v>
      </c>
      <c r="S309" s="2039">
        <v>21599</v>
      </c>
      <c r="T309" s="2040">
        <v>43298</v>
      </c>
      <c r="U309" s="2055">
        <v>90</v>
      </c>
      <c r="V309" s="2052" t="s">
        <v>35</v>
      </c>
      <c r="W309" s="2058">
        <v>275</v>
      </c>
      <c r="X309" s="2052">
        <v>1010505</v>
      </c>
      <c r="Y309" s="2078">
        <v>43311</v>
      </c>
      <c r="Z309" s="2057">
        <v>43308</v>
      </c>
      <c r="AA309" s="2052">
        <v>10393</v>
      </c>
      <c r="AB309" s="2055">
        <v>90000</v>
      </c>
      <c r="AC309" s="2041">
        <f t="shared" ref="AC309:AC314" si="140">(AB309-U309*1000)</f>
        <v>0</v>
      </c>
      <c r="AD309" s="2056">
        <f t="shared" ref="AD309:AD314" si="141">(AB309*W309/1000)</f>
        <v>24750</v>
      </c>
      <c r="AE309" s="2058">
        <f t="shared" si="139"/>
        <v>1237.5</v>
      </c>
      <c r="AF309" s="2059" t="s">
        <v>8</v>
      </c>
      <c r="AG309" s="2029"/>
      <c r="AH309" s="2024"/>
      <c r="AI309" s="2024"/>
      <c r="AJ309" s="2153" t="s">
        <v>500</v>
      </c>
      <c r="AK309" s="2024" t="s">
        <v>501</v>
      </c>
      <c r="AL309" s="2024"/>
      <c r="AM309" s="2024"/>
      <c r="AN309" s="2154"/>
      <c r="AO309" s="2024"/>
      <c r="AP309" s="2024" t="s">
        <v>506</v>
      </c>
      <c r="AQ309" s="2024"/>
      <c r="AR309" s="2024"/>
      <c r="AS309" s="2024" t="s">
        <v>658</v>
      </c>
      <c r="AT309" s="2024"/>
      <c r="AU309" s="2024" t="s">
        <v>552</v>
      </c>
      <c r="AV309" s="2024"/>
      <c r="AW309" s="2024"/>
      <c r="AX309" s="2024"/>
      <c r="AY309" s="2024" t="s">
        <v>537</v>
      </c>
      <c r="BA309" s="2314"/>
      <c r="BB309" s="2315"/>
      <c r="BC309" s="2315"/>
      <c r="BD309" s="2315"/>
      <c r="BE309" s="2315"/>
      <c r="BF309" s="2315"/>
      <c r="BG309" s="2315"/>
      <c r="BH309" s="2315"/>
      <c r="BI309" s="2315"/>
      <c r="BJ309" s="2315"/>
      <c r="BK309" s="2315"/>
      <c r="BL309" s="2315"/>
      <c r="BM309" s="2315"/>
      <c r="BN309" s="2315"/>
      <c r="BO309" s="2358">
        <f>SUM(BO297:BO303)</f>
        <v>31989.315999999999</v>
      </c>
      <c r="BP309" s="2358">
        <f>SUM(BP304:BP308)</f>
        <v>1340.0944</v>
      </c>
      <c r="BQ309" s="3056"/>
      <c r="BR309" s="2246"/>
      <c r="BT309" s="1775"/>
      <c r="BU309" s="1775"/>
      <c r="BV309" s="1775"/>
      <c r="BW309" s="1775"/>
      <c r="BX309" s="1775"/>
      <c r="BY309" s="1775"/>
      <c r="BZ309" s="1775"/>
      <c r="CA309" s="1775"/>
      <c r="CB309" s="1775"/>
      <c r="CF309" s="879"/>
      <c r="CG309" s="1230"/>
      <c r="CH309" s="879"/>
      <c r="CI309" s="877"/>
      <c r="CK309" s="2545"/>
      <c r="CL309" s="2529"/>
      <c r="CM309" s="2528"/>
      <c r="CN309" s="2528"/>
      <c r="CO309" s="2535"/>
      <c r="CP309" s="2528"/>
      <c r="CQ309" s="2528"/>
      <c r="CR309" s="3087"/>
      <c r="CS309" s="2528"/>
      <c r="CT309" s="2533"/>
      <c r="CU309" s="2535"/>
      <c r="CV309" s="2528"/>
      <c r="CW309" s="3087"/>
      <c r="CX309" s="2532"/>
      <c r="CY309" s="2534"/>
      <c r="CZ309" s="2535"/>
      <c r="DA309" s="2532"/>
      <c r="DB309" s="2523"/>
    </row>
    <row r="310" spans="15:106">
      <c r="O310" s="2024"/>
      <c r="P310" s="2047" t="s">
        <v>493</v>
      </c>
      <c r="Q310" s="2037" t="s">
        <v>495</v>
      </c>
      <c r="R310" s="2038">
        <v>34</v>
      </c>
      <c r="S310" s="2039">
        <v>21599</v>
      </c>
      <c r="T310" s="2040">
        <v>43298</v>
      </c>
      <c r="U310" s="2041">
        <v>45</v>
      </c>
      <c r="V310" s="2039" t="s">
        <v>35</v>
      </c>
      <c r="W310" s="2042">
        <v>424</v>
      </c>
      <c r="X310" s="2039">
        <v>1010506</v>
      </c>
      <c r="Y310" s="2044">
        <v>43311</v>
      </c>
      <c r="Z310" s="2057">
        <v>43308</v>
      </c>
      <c r="AA310" s="2039">
        <v>10393</v>
      </c>
      <c r="AB310" s="2041">
        <v>45000</v>
      </c>
      <c r="AC310" s="2041">
        <f t="shared" si="140"/>
        <v>0</v>
      </c>
      <c r="AD310" s="2045">
        <f t="shared" si="141"/>
        <v>19080</v>
      </c>
      <c r="AE310" s="2042">
        <f t="shared" si="139"/>
        <v>954</v>
      </c>
      <c r="AF310" s="6062" t="s">
        <v>8</v>
      </c>
      <c r="AG310" s="6059"/>
      <c r="AH310" s="2024"/>
      <c r="AI310" s="2021"/>
      <c r="AJ310" s="2911"/>
      <c r="AK310" s="2131"/>
      <c r="AL310" s="2132" t="s">
        <v>14</v>
      </c>
      <c r="AM310" s="2132" t="s">
        <v>12</v>
      </c>
      <c r="AN310" s="2132"/>
      <c r="AO310" s="2133"/>
      <c r="AP310" s="2132" t="s">
        <v>15</v>
      </c>
      <c r="AQ310" s="2132" t="s">
        <v>16</v>
      </c>
      <c r="AR310" s="2132" t="s">
        <v>12</v>
      </c>
      <c r="AS310" s="2132" t="s">
        <v>12</v>
      </c>
      <c r="AT310" s="2133"/>
      <c r="AU310" s="2133"/>
      <c r="AV310" s="2133"/>
      <c r="AW310" s="2133"/>
      <c r="AX310" s="2179" t="s">
        <v>17</v>
      </c>
      <c r="AY310" s="2134"/>
      <c r="BA310" s="2246"/>
      <c r="BB310" s="2246"/>
      <c r="BC310" s="2246"/>
      <c r="BD310" s="2246"/>
      <c r="BE310" s="2246"/>
      <c r="BF310" s="2246"/>
      <c r="BG310" s="2246"/>
      <c r="BH310" s="2246"/>
      <c r="BI310" s="2246"/>
      <c r="BJ310" s="2246"/>
      <c r="BK310" s="2246"/>
      <c r="BL310" s="2246"/>
      <c r="BM310" s="2246"/>
      <c r="BN310" s="2246"/>
      <c r="BO310" s="2246"/>
      <c r="BP310" s="2246"/>
      <c r="BQ310" s="2246"/>
      <c r="BR310" s="2246"/>
      <c r="BT310" s="2605"/>
      <c r="BU310" s="2605"/>
      <c r="BV310" s="1775"/>
      <c r="BW310" s="1775"/>
      <c r="BX310" s="1775"/>
      <c r="BY310" s="2605"/>
      <c r="BZ310" s="1775"/>
      <c r="CA310" s="1775"/>
      <c r="CB310" s="1775"/>
      <c r="CC310" s="1775"/>
      <c r="CD310" s="2605"/>
      <c r="CE310" s="2605"/>
      <c r="CF310" s="879"/>
      <c r="CG310" s="1230"/>
      <c r="CH310" s="879"/>
      <c r="CI310" s="877"/>
      <c r="CK310" s="2545"/>
      <c r="CL310" s="2529"/>
      <c r="CM310" s="2546"/>
      <c r="CN310" s="2529"/>
      <c r="CO310" s="2530"/>
      <c r="CP310" s="2547"/>
      <c r="CQ310" s="2529"/>
      <c r="CR310" s="2532"/>
      <c r="CS310" s="2548"/>
      <c r="CT310" s="2549"/>
      <c r="CU310" s="2530"/>
      <c r="CV310" s="2529"/>
      <c r="CW310" s="2532"/>
      <c r="CX310" s="2532"/>
      <c r="CY310" s="2534"/>
      <c r="CZ310" s="2530"/>
      <c r="DA310" s="2532"/>
      <c r="DB310" s="2523"/>
    </row>
    <row r="311" spans="15:106" ht="18.600000000000001" thickBot="1">
      <c r="O311" s="2024"/>
      <c r="P311" s="2036" t="s">
        <v>589</v>
      </c>
      <c r="Q311" s="2069" t="s">
        <v>698</v>
      </c>
      <c r="R311" s="2809">
        <v>27</v>
      </c>
      <c r="S311" s="2071" t="s">
        <v>101</v>
      </c>
      <c r="T311" s="2072">
        <v>43301</v>
      </c>
      <c r="U311" s="2071">
        <v>10</v>
      </c>
      <c r="V311" s="2039" t="s">
        <v>35</v>
      </c>
      <c r="W311" s="2073">
        <v>300</v>
      </c>
      <c r="X311" s="2071" t="s">
        <v>78</v>
      </c>
      <c r="Y311" s="3509">
        <v>43311</v>
      </c>
      <c r="Z311" s="2072">
        <v>43308</v>
      </c>
      <c r="AA311" s="2071">
        <v>10392</v>
      </c>
      <c r="AB311" s="2041">
        <v>10000</v>
      </c>
      <c r="AC311" s="2041">
        <f t="shared" si="140"/>
        <v>0</v>
      </c>
      <c r="AD311" s="2045">
        <f t="shared" si="141"/>
        <v>3000</v>
      </c>
      <c r="AE311" s="2042">
        <f t="shared" si="139"/>
        <v>150</v>
      </c>
      <c r="AF311" s="6062" t="s">
        <v>8</v>
      </c>
      <c r="AG311" s="6059"/>
      <c r="AH311" s="2024"/>
      <c r="AI311" s="2023"/>
      <c r="AJ311" s="2912" t="s">
        <v>4</v>
      </c>
      <c r="AK311" s="2135" t="s">
        <v>18</v>
      </c>
      <c r="AL311" s="2033" t="s">
        <v>19</v>
      </c>
      <c r="AM311" s="2033" t="s">
        <v>19</v>
      </c>
      <c r="AN311" s="2033" t="s">
        <v>20</v>
      </c>
      <c r="AO311" s="2033" t="s">
        <v>21</v>
      </c>
      <c r="AP311" s="2033" t="s">
        <v>22</v>
      </c>
      <c r="AQ311" s="2033" t="s">
        <v>19</v>
      </c>
      <c r="AR311" s="2033" t="s">
        <v>23</v>
      </c>
      <c r="AS311" s="2033" t="s">
        <v>23</v>
      </c>
      <c r="AT311" s="2033" t="s">
        <v>24</v>
      </c>
      <c r="AU311" s="2033" t="s">
        <v>20</v>
      </c>
      <c r="AV311" s="2033" t="s">
        <v>25</v>
      </c>
      <c r="AW311" s="2033" t="s">
        <v>0</v>
      </c>
      <c r="AX311" s="2180" t="s">
        <v>11</v>
      </c>
      <c r="AY311" s="2136" t="s">
        <v>26</v>
      </c>
      <c r="BA311" s="2250" t="s">
        <v>771</v>
      </c>
      <c r="BB311" s="2246"/>
      <c r="BC311" s="2246"/>
      <c r="BD311" s="2246"/>
      <c r="BE311" s="2246"/>
      <c r="BF311" s="2246"/>
      <c r="BG311" s="2246"/>
      <c r="BH311" s="2246"/>
      <c r="BI311" s="2246"/>
      <c r="BJ311" s="2246"/>
      <c r="BK311" s="2246"/>
      <c r="BL311" s="2246"/>
      <c r="BM311" s="2246"/>
      <c r="BN311" s="2246"/>
      <c r="BO311" s="2246"/>
      <c r="BP311" s="2246"/>
      <c r="BQ311" s="3085"/>
      <c r="BR311" s="2246"/>
      <c r="BT311" s="726"/>
      <c r="BU311" s="888"/>
      <c r="BV311" s="726"/>
      <c r="BW311" s="723"/>
      <c r="BX311" s="727"/>
      <c r="BY311" s="726"/>
      <c r="BZ311" s="724"/>
      <c r="CA311" s="768"/>
      <c r="CB311" s="890"/>
      <c r="CC311" s="1775"/>
      <c r="CD311" s="1775"/>
      <c r="CE311" s="1775"/>
      <c r="CF311" s="879"/>
      <c r="CG311" s="1230"/>
      <c r="CH311" s="879"/>
      <c r="CI311" s="723"/>
      <c r="CK311" s="2556"/>
      <c r="CL311" s="2557"/>
      <c r="CM311" s="2557"/>
      <c r="CN311" s="2557"/>
      <c r="CO311" s="2557"/>
      <c r="CP311" s="2557"/>
      <c r="CQ311" s="2557"/>
      <c r="CR311" s="2557"/>
      <c r="CS311" s="2557"/>
      <c r="CT311" s="2557"/>
      <c r="CU311" s="2557"/>
      <c r="CV311" s="2557"/>
      <c r="CW311" s="2557"/>
      <c r="CX311" s="2557"/>
      <c r="CY311" s="2557"/>
      <c r="CZ311" s="2557"/>
      <c r="DA311" s="2557"/>
      <c r="DB311" s="2523"/>
    </row>
    <row r="312" spans="15:106" ht="15" thickBot="1">
      <c r="O312" s="2024"/>
      <c r="P312" s="2047" t="s">
        <v>471</v>
      </c>
      <c r="Q312" s="2957" t="s">
        <v>643</v>
      </c>
      <c r="R312" s="2038">
        <v>19</v>
      </c>
      <c r="S312" s="2039" t="s">
        <v>701</v>
      </c>
      <c r="T312" s="2040">
        <v>43305</v>
      </c>
      <c r="U312" s="2041">
        <v>3</v>
      </c>
      <c r="V312" s="2039" t="s">
        <v>35</v>
      </c>
      <c r="W312" s="2042">
        <v>350</v>
      </c>
      <c r="X312" s="2043"/>
      <c r="Y312" s="2044">
        <v>43311</v>
      </c>
      <c r="Z312" s="2040">
        <v>43308</v>
      </c>
      <c r="AA312" s="2039">
        <v>10394</v>
      </c>
      <c r="AB312" s="2041">
        <v>3000</v>
      </c>
      <c r="AC312" s="2041">
        <f t="shared" si="140"/>
        <v>0</v>
      </c>
      <c r="AD312" s="2045">
        <f t="shared" si="141"/>
        <v>1050</v>
      </c>
      <c r="AE312" s="2042">
        <f t="shared" si="139"/>
        <v>52.5</v>
      </c>
      <c r="AF312" s="6038" t="s">
        <v>8</v>
      </c>
      <c r="AG312" s="6032"/>
      <c r="AH312" s="2024"/>
      <c r="AI312" s="2023"/>
      <c r="AJ312" s="2913"/>
      <c r="AK312" s="2137"/>
      <c r="AL312" s="2033" t="s">
        <v>3</v>
      </c>
      <c r="AM312" s="2033" t="s">
        <v>18</v>
      </c>
      <c r="AN312" s="2033"/>
      <c r="AO312" s="2138"/>
      <c r="AP312" s="2033" t="s">
        <v>21</v>
      </c>
      <c r="AQ312" s="2033" t="s">
        <v>3</v>
      </c>
      <c r="AR312" s="2033" t="s">
        <v>27</v>
      </c>
      <c r="AS312" s="2033" t="s">
        <v>28</v>
      </c>
      <c r="AT312" s="2138"/>
      <c r="AU312" s="2138"/>
      <c r="AV312" s="2138"/>
      <c r="AW312" s="2138"/>
      <c r="AX312" s="2180" t="s">
        <v>30</v>
      </c>
      <c r="AY312" s="2136"/>
      <c r="BA312" s="2251"/>
      <c r="BB312" s="2252"/>
      <c r="BC312" s="2252"/>
      <c r="BD312" s="2253" t="s">
        <v>14</v>
      </c>
      <c r="BE312" s="2253" t="s">
        <v>12</v>
      </c>
      <c r="BF312" s="2253"/>
      <c r="BG312" s="2252"/>
      <c r="BH312" s="2253" t="s">
        <v>15</v>
      </c>
      <c r="BI312" s="2253" t="s">
        <v>16</v>
      </c>
      <c r="BJ312" s="2253" t="s">
        <v>12</v>
      </c>
      <c r="BK312" s="2253" t="s">
        <v>12</v>
      </c>
      <c r="BL312" s="2252"/>
      <c r="BM312" s="2252"/>
      <c r="BN312" s="2252"/>
      <c r="BO312" s="2252"/>
      <c r="BP312" s="2253" t="s">
        <v>17</v>
      </c>
      <c r="BQ312" s="2253"/>
      <c r="BR312" s="2246"/>
      <c r="BT312" s="2605"/>
      <c r="BU312" s="2605"/>
      <c r="BV312" s="1775"/>
      <c r="BW312" s="1775"/>
      <c r="BX312" s="1775"/>
      <c r="BY312" s="2605"/>
      <c r="BZ312" s="1775"/>
      <c r="CA312" s="1775"/>
      <c r="CB312" s="1775"/>
      <c r="CC312" s="1775"/>
      <c r="CD312" s="2605"/>
      <c r="CE312" s="2605"/>
      <c r="CF312" s="879"/>
      <c r="CG312" s="1230"/>
      <c r="CH312" s="879"/>
      <c r="CI312" s="723"/>
      <c r="CK312" s="2559"/>
      <c r="CL312" s="2560"/>
      <c r="CM312" s="2560"/>
      <c r="CN312" s="2560"/>
      <c r="CO312" s="2560"/>
      <c r="CP312" s="2560"/>
      <c r="CQ312" s="2560"/>
      <c r="CR312" s="2560"/>
      <c r="CS312" s="2560"/>
      <c r="CT312" s="2560"/>
      <c r="CU312" s="2560"/>
      <c r="CV312" s="2560"/>
      <c r="CW312" s="2560"/>
      <c r="CX312" s="2560"/>
      <c r="CY312" s="2560"/>
      <c r="CZ312" s="2560"/>
      <c r="DA312" s="2747">
        <f>SUM(DA305:DA311)</f>
        <v>0</v>
      </c>
      <c r="DB312" s="2562"/>
    </row>
    <row r="313" spans="15:106" ht="23.4">
      <c r="O313" s="2024"/>
      <c r="P313" s="2047" t="s">
        <v>471</v>
      </c>
      <c r="Q313" s="2957" t="s">
        <v>436</v>
      </c>
      <c r="R313" s="2038">
        <v>20</v>
      </c>
      <c r="S313" s="2039" t="s">
        <v>74</v>
      </c>
      <c r="T313" s="2040">
        <v>43305</v>
      </c>
      <c r="U313" s="2041">
        <v>20</v>
      </c>
      <c r="V313" s="2039" t="s">
        <v>35</v>
      </c>
      <c r="W313" s="2042">
        <v>278</v>
      </c>
      <c r="X313" s="2043"/>
      <c r="Y313" s="2044">
        <v>43311</v>
      </c>
      <c r="Z313" s="2040">
        <v>43308</v>
      </c>
      <c r="AA313" s="2039">
        <v>10394</v>
      </c>
      <c r="AB313" s="2041">
        <v>20000</v>
      </c>
      <c r="AC313" s="2041">
        <f t="shared" si="140"/>
        <v>0</v>
      </c>
      <c r="AD313" s="2045">
        <f t="shared" si="141"/>
        <v>5560</v>
      </c>
      <c r="AE313" s="2042">
        <f t="shared" si="139"/>
        <v>278</v>
      </c>
      <c r="AF313" s="2059" t="s">
        <v>8</v>
      </c>
      <c r="AG313" s="2029"/>
      <c r="AH313" s="2024"/>
      <c r="AI313" s="2941"/>
      <c r="AJ313" s="2657" t="s">
        <v>427</v>
      </c>
      <c r="AK313" s="2168">
        <v>1</v>
      </c>
      <c r="AL313" s="2168" t="s">
        <v>36</v>
      </c>
      <c r="AM313" s="2169">
        <v>42670</v>
      </c>
      <c r="AN313" s="2168">
        <v>20</v>
      </c>
      <c r="AO313" s="2122" t="s">
        <v>35</v>
      </c>
      <c r="AP313" s="2170">
        <v>300</v>
      </c>
      <c r="AQ313" s="2168" t="s">
        <v>78</v>
      </c>
      <c r="AR313" s="3572">
        <v>42677</v>
      </c>
      <c r="AS313" s="2169">
        <v>42671</v>
      </c>
      <c r="AT313" s="2168">
        <v>1458</v>
      </c>
      <c r="AU313" s="2172">
        <v>20000</v>
      </c>
      <c r="AV313" s="2172">
        <f t="shared" ref="AV313:AV327" si="142">(AU313-AN313*1000)</f>
        <v>0</v>
      </c>
      <c r="AW313" s="2173">
        <f t="shared" ref="AW313:AW327" si="143">(AU313*AP313/1000)</f>
        <v>6000</v>
      </c>
      <c r="AX313" s="2175">
        <f t="shared" ref="AX313:AX330" si="144">(AW313*0.05)</f>
        <v>300</v>
      </c>
      <c r="AY313" s="2203"/>
      <c r="BA313" s="2255" t="s">
        <v>3</v>
      </c>
      <c r="BB313" s="2256" t="s">
        <v>4</v>
      </c>
      <c r="BC313" s="2257" t="s">
        <v>18</v>
      </c>
      <c r="BD313" s="2257" t="s">
        <v>19</v>
      </c>
      <c r="BE313" s="2257" t="s">
        <v>19</v>
      </c>
      <c r="BF313" s="2257" t="s">
        <v>20</v>
      </c>
      <c r="BG313" s="2257" t="s">
        <v>21</v>
      </c>
      <c r="BH313" s="2257" t="s">
        <v>22</v>
      </c>
      <c r="BI313" s="2257" t="s">
        <v>19</v>
      </c>
      <c r="BJ313" s="2257" t="s">
        <v>23</v>
      </c>
      <c r="BK313" s="2257" t="s">
        <v>23</v>
      </c>
      <c r="BL313" s="2257" t="s">
        <v>24</v>
      </c>
      <c r="BM313" s="2257" t="s">
        <v>20</v>
      </c>
      <c r="BN313" s="2257" t="s">
        <v>25</v>
      </c>
      <c r="BO313" s="2257" t="s">
        <v>0</v>
      </c>
      <c r="BP313" s="2257" t="s">
        <v>11</v>
      </c>
      <c r="BQ313" s="2257" t="s">
        <v>26</v>
      </c>
      <c r="BR313" s="2246"/>
      <c r="BT313" s="94"/>
      <c r="BX313" s="2"/>
      <c r="CH313" s="879"/>
      <c r="CI313" s="723"/>
    </row>
    <row r="314" spans="15:106" ht="18.600000000000001" thickBot="1">
      <c r="O314" s="2024"/>
      <c r="P314" s="2047" t="s">
        <v>351</v>
      </c>
      <c r="Q314" s="2069" t="s">
        <v>427</v>
      </c>
      <c r="R314" s="2750">
        <v>7</v>
      </c>
      <c r="S314" s="2050" t="s">
        <v>101</v>
      </c>
      <c r="T314" s="2051">
        <v>43307</v>
      </c>
      <c r="U314" s="2050">
        <v>10</v>
      </c>
      <c r="V314" s="2052" t="s">
        <v>35</v>
      </c>
      <c r="W314" s="2053">
        <v>300</v>
      </c>
      <c r="X314" s="2050" t="s">
        <v>78</v>
      </c>
      <c r="Y314" s="3573">
        <v>43311</v>
      </c>
      <c r="Z314" s="2051">
        <v>43308</v>
      </c>
      <c r="AA314" s="2050">
        <v>10398</v>
      </c>
      <c r="AB314" s="2055">
        <v>10000</v>
      </c>
      <c r="AC314" s="2055">
        <f t="shared" si="140"/>
        <v>0</v>
      </c>
      <c r="AD314" s="2056">
        <f t="shared" si="141"/>
        <v>3000</v>
      </c>
      <c r="AE314" s="2058">
        <f t="shared" si="139"/>
        <v>150</v>
      </c>
      <c r="AF314" s="3040" t="s">
        <v>8</v>
      </c>
      <c r="AG314" s="6061"/>
      <c r="AH314" s="2024"/>
      <c r="AI314" s="2837"/>
      <c r="AJ314" s="2037" t="s">
        <v>502</v>
      </c>
      <c r="AK314" s="2050">
        <v>1</v>
      </c>
      <c r="AL314" s="2050" t="s">
        <v>36</v>
      </c>
      <c r="AM314" s="2051">
        <v>42670</v>
      </c>
      <c r="AN314" s="2050">
        <v>2</v>
      </c>
      <c r="AO314" s="2052" t="s">
        <v>35</v>
      </c>
      <c r="AP314" s="2053">
        <v>145</v>
      </c>
      <c r="AQ314" s="2050" t="s">
        <v>78</v>
      </c>
      <c r="AR314" s="3573">
        <v>42677</v>
      </c>
      <c r="AS314" s="2051">
        <v>42671</v>
      </c>
      <c r="AT314" s="2050">
        <v>1458</v>
      </c>
      <c r="AU314" s="2055">
        <v>2000</v>
      </c>
      <c r="AV314" s="2055">
        <f t="shared" si="142"/>
        <v>0</v>
      </c>
      <c r="AW314" s="2056">
        <f t="shared" si="143"/>
        <v>290</v>
      </c>
      <c r="AX314" s="2058">
        <f t="shared" si="144"/>
        <v>14.5</v>
      </c>
      <c r="AY314" s="2204"/>
      <c r="BA314" s="2258"/>
      <c r="BB314" s="2259"/>
      <c r="BC314" s="2259"/>
      <c r="BD314" s="2260" t="s">
        <v>3</v>
      </c>
      <c r="BE314" s="2260" t="s">
        <v>18</v>
      </c>
      <c r="BF314" s="2260"/>
      <c r="BG314" s="2259"/>
      <c r="BH314" s="2260" t="s">
        <v>21</v>
      </c>
      <c r="BI314" s="2260" t="s">
        <v>3</v>
      </c>
      <c r="BJ314" s="2260" t="s">
        <v>27</v>
      </c>
      <c r="BK314" s="2260" t="s">
        <v>28</v>
      </c>
      <c r="BL314" s="2259"/>
      <c r="BM314" s="2259"/>
      <c r="BN314" s="2259"/>
      <c r="BO314" s="2259"/>
      <c r="BP314" s="2260" t="s">
        <v>30</v>
      </c>
      <c r="BQ314" s="2257"/>
      <c r="BR314" s="2246"/>
      <c r="BT314" s="2605"/>
      <c r="BU314" s="2605"/>
      <c r="BV314" s="1775"/>
      <c r="BW314" s="1775"/>
      <c r="BX314" s="1775"/>
      <c r="BY314" s="2605"/>
      <c r="BZ314" s="1775"/>
      <c r="CA314" s="1775"/>
      <c r="CB314" s="1775"/>
      <c r="CC314" s="1775"/>
      <c r="CD314" s="2605"/>
      <c r="CE314" s="2605"/>
      <c r="CF314" s="2605"/>
      <c r="CG314" s="2605"/>
      <c r="CK314" s="2488" t="s">
        <v>920</v>
      </c>
      <c r="CL314" s="2248"/>
      <c r="CM314" s="2248"/>
      <c r="CN314" s="2248"/>
      <c r="CO314" s="2248"/>
      <c r="CP314" s="2248"/>
      <c r="CQ314" s="2248"/>
      <c r="CR314" s="2248"/>
      <c r="CS314" s="2248"/>
      <c r="CT314" s="2248"/>
      <c r="CU314" s="2248"/>
      <c r="CV314" s="2248"/>
      <c r="CW314" s="2248"/>
      <c r="CX314" s="2248"/>
      <c r="CY314" s="2248"/>
      <c r="CZ314" s="2248"/>
      <c r="DA314" s="2248"/>
      <c r="DB314" s="2248"/>
    </row>
    <row r="315" spans="15:106">
      <c r="O315" s="2024"/>
      <c r="P315" s="2079"/>
      <c r="Q315" s="2080"/>
      <c r="R315" s="2080"/>
      <c r="S315" s="2080"/>
      <c r="T315" s="2080"/>
      <c r="U315" s="2080"/>
      <c r="V315" s="2080"/>
      <c r="W315" s="2080"/>
      <c r="X315" s="2091"/>
      <c r="Y315" s="2873"/>
      <c r="Z315" s="2091"/>
      <c r="AA315" s="2091"/>
      <c r="AB315" s="2091"/>
      <c r="AC315" s="2091"/>
      <c r="AD315" s="2091"/>
      <c r="AE315" s="2091"/>
      <c r="AF315" s="2059"/>
      <c r="AG315" s="2029"/>
      <c r="AH315" s="2024"/>
      <c r="AI315" s="2837"/>
      <c r="AJ315" s="2037" t="s">
        <v>502</v>
      </c>
      <c r="AK315" s="2050">
        <v>2</v>
      </c>
      <c r="AL315" s="2050" t="s">
        <v>101</v>
      </c>
      <c r="AM315" s="2051">
        <v>42698</v>
      </c>
      <c r="AN315" s="2050">
        <v>30</v>
      </c>
      <c r="AO315" s="2052" t="s">
        <v>35</v>
      </c>
      <c r="AP315" s="2053">
        <v>145</v>
      </c>
      <c r="AQ315" s="2050" t="s">
        <v>78</v>
      </c>
      <c r="AR315" s="3573">
        <v>42699</v>
      </c>
      <c r="AS315" s="2051">
        <v>42698</v>
      </c>
      <c r="AT315" s="2050">
        <v>1519</v>
      </c>
      <c r="AU315" s="2055">
        <v>30000</v>
      </c>
      <c r="AV315" s="2055">
        <f t="shared" si="142"/>
        <v>0</v>
      </c>
      <c r="AW315" s="2056">
        <f t="shared" si="143"/>
        <v>4350</v>
      </c>
      <c r="AX315" s="2058">
        <f t="shared" si="144"/>
        <v>217.5</v>
      </c>
      <c r="AY315" s="2150"/>
      <c r="BA315" s="2274" t="s">
        <v>656</v>
      </c>
      <c r="BB315" s="3032" t="s">
        <v>99</v>
      </c>
      <c r="BC315" s="2439">
        <v>46</v>
      </c>
      <c r="BD315" s="2439" t="s">
        <v>36</v>
      </c>
      <c r="BE315" s="2440">
        <v>43633</v>
      </c>
      <c r="BF315" s="2439">
        <v>1400</v>
      </c>
      <c r="BG315" s="2439" t="s">
        <v>96</v>
      </c>
      <c r="BH315" s="2441">
        <v>10.6</v>
      </c>
      <c r="BI315" s="3052"/>
      <c r="BJ315" s="2442">
        <v>43651</v>
      </c>
      <c r="BK315" s="2440">
        <v>43650</v>
      </c>
      <c r="BL315" s="2439">
        <v>55294</v>
      </c>
      <c r="BM315" s="2278">
        <v>1415.74</v>
      </c>
      <c r="BN315" s="2280">
        <f>(BM315-BF315)</f>
        <v>15.740000000000009</v>
      </c>
      <c r="BO315" s="2281">
        <f>(BM315*BH315)</f>
        <v>15006.843999999999</v>
      </c>
      <c r="BP315" s="2280">
        <f>(BO315*0.05)</f>
        <v>750.34220000000005</v>
      </c>
      <c r="BQ315" s="2273" t="s">
        <v>8</v>
      </c>
      <c r="BR315" s="2246"/>
      <c r="BT315" s="1775"/>
      <c r="BU315" s="1775"/>
      <c r="BV315" s="1775"/>
      <c r="BW315" s="1775"/>
      <c r="BX315" s="1775"/>
      <c r="BY315" s="1775"/>
      <c r="BZ315" s="1775"/>
      <c r="CA315" s="1775"/>
      <c r="CB315" s="1775"/>
      <c r="CC315" s="1775"/>
      <c r="CD315" s="1775"/>
      <c r="CE315" s="1775"/>
      <c r="CF315" s="1775"/>
      <c r="CG315" s="1775"/>
      <c r="CK315" s="2490"/>
      <c r="CL315" s="2491"/>
      <c r="CM315" s="2491"/>
      <c r="CN315" s="2492" t="s">
        <v>14</v>
      </c>
      <c r="CO315" s="2492" t="s">
        <v>12</v>
      </c>
      <c r="CP315" s="2492"/>
      <c r="CQ315" s="2491"/>
      <c r="CR315" s="2492" t="s">
        <v>15</v>
      </c>
      <c r="CS315" s="2492" t="s">
        <v>16</v>
      </c>
      <c r="CT315" s="2492" t="s">
        <v>12</v>
      </c>
      <c r="CU315" s="2492" t="s">
        <v>12</v>
      </c>
      <c r="CV315" s="2491"/>
      <c r="CW315" s="2491"/>
      <c r="CX315" s="2491"/>
      <c r="CY315" s="2491"/>
      <c r="CZ315" s="2492" t="s">
        <v>12</v>
      </c>
      <c r="DA315" s="2492" t="s">
        <v>17</v>
      </c>
      <c r="DB315" s="2493"/>
    </row>
    <row r="316" spans="15:106" ht="15" thickBot="1">
      <c r="O316" s="2024"/>
      <c r="P316" s="2082"/>
      <c r="Q316" s="2085"/>
      <c r="R316" s="2085"/>
      <c r="S316" s="2085"/>
      <c r="T316" s="2085"/>
      <c r="U316" s="2085"/>
      <c r="V316" s="2085"/>
      <c r="W316" s="2085"/>
      <c r="X316" s="2085"/>
      <c r="Y316" s="2089"/>
      <c r="Z316" s="2085"/>
      <c r="AA316" s="2086"/>
      <c r="AB316" s="2087"/>
      <c r="AC316" s="2085"/>
      <c r="AD316" s="2088">
        <f>SUM(AD303:AD315)</f>
        <v>140691</v>
      </c>
      <c r="AE316" s="2088">
        <f>(AD316*0.05)</f>
        <v>7034.55</v>
      </c>
      <c r="AF316" s="2090"/>
      <c r="AG316" s="3220"/>
      <c r="AH316" s="2024"/>
      <c r="AI316" s="2837"/>
      <c r="AJ316" s="2048" t="s">
        <v>427</v>
      </c>
      <c r="AK316" s="2050">
        <v>3</v>
      </c>
      <c r="AL316" s="2050" t="s">
        <v>101</v>
      </c>
      <c r="AM316" s="2051">
        <v>42762</v>
      </c>
      <c r="AN316" s="2050">
        <v>20</v>
      </c>
      <c r="AO316" s="2052" t="s">
        <v>35</v>
      </c>
      <c r="AP316" s="2053">
        <v>315</v>
      </c>
      <c r="AQ316" s="2050" t="s">
        <v>78</v>
      </c>
      <c r="AR316" s="3573">
        <v>42765</v>
      </c>
      <c r="AS316" s="2051">
        <v>42765</v>
      </c>
      <c r="AT316" s="2050">
        <v>9326</v>
      </c>
      <c r="AU316" s="2055">
        <v>20000</v>
      </c>
      <c r="AV316" s="2055">
        <f t="shared" si="142"/>
        <v>0</v>
      </c>
      <c r="AW316" s="2056">
        <f t="shared" si="143"/>
        <v>6300</v>
      </c>
      <c r="AX316" s="2058">
        <f t="shared" si="144"/>
        <v>315</v>
      </c>
      <c r="AY316" s="2150"/>
      <c r="BA316" s="3218" t="s">
        <v>656</v>
      </c>
      <c r="BB316" s="3435" t="s">
        <v>99</v>
      </c>
      <c r="BC316" s="3436">
        <v>47</v>
      </c>
      <c r="BD316" s="3436" t="s">
        <v>36</v>
      </c>
      <c r="BE316" s="3437">
        <v>43633</v>
      </c>
      <c r="BF316" s="3436">
        <v>1400</v>
      </c>
      <c r="BG316" s="3436" t="s">
        <v>96</v>
      </c>
      <c r="BH316" s="3438">
        <v>10.6</v>
      </c>
      <c r="BI316" s="3439"/>
      <c r="BJ316" s="3440">
        <v>43661</v>
      </c>
      <c r="BK316" s="3437">
        <v>43661</v>
      </c>
      <c r="BL316" s="3436">
        <v>55407</v>
      </c>
      <c r="BM316" s="3441">
        <v>1412.9</v>
      </c>
      <c r="BN316" s="3106">
        <f>(BM316-BF316)</f>
        <v>12.900000000000091</v>
      </c>
      <c r="BO316" s="3110">
        <f>(BM316*BH316)</f>
        <v>14976.74</v>
      </c>
      <c r="BP316" s="3106">
        <f>(BO316*0.05)</f>
        <v>748.83699999999999</v>
      </c>
      <c r="BQ316" s="2689" t="s">
        <v>8</v>
      </c>
      <c r="BR316" s="2246"/>
      <c r="BT316" s="2605"/>
      <c r="BU316" s="2605"/>
      <c r="BV316" s="1775"/>
      <c r="BW316" s="1775"/>
      <c r="BX316" s="1775"/>
      <c r="BY316" s="2605"/>
      <c r="BZ316" s="1775"/>
      <c r="CA316" s="1775"/>
      <c r="CB316" s="1775"/>
      <c r="CC316" s="1775"/>
      <c r="CD316" s="2605"/>
      <c r="CE316" s="2605"/>
      <c r="CF316" s="2605"/>
      <c r="CG316" s="2605"/>
      <c r="CK316" s="2499" t="s">
        <v>3</v>
      </c>
      <c r="CL316" s="2500" t="s">
        <v>4</v>
      </c>
      <c r="CM316" s="2501" t="s">
        <v>18</v>
      </c>
      <c r="CN316" s="2501" t="s">
        <v>19</v>
      </c>
      <c r="CO316" s="2501" t="s">
        <v>19</v>
      </c>
      <c r="CP316" s="2501" t="s">
        <v>20</v>
      </c>
      <c r="CQ316" s="2501" t="s">
        <v>21</v>
      </c>
      <c r="CR316" s="2501" t="s">
        <v>22</v>
      </c>
      <c r="CS316" s="2501" t="s">
        <v>19</v>
      </c>
      <c r="CT316" s="2501" t="s">
        <v>23</v>
      </c>
      <c r="CU316" s="2501" t="s">
        <v>23</v>
      </c>
      <c r="CV316" s="2501" t="s">
        <v>24</v>
      </c>
      <c r="CW316" s="2501" t="s">
        <v>20</v>
      </c>
      <c r="CX316" s="2501" t="s">
        <v>25</v>
      </c>
      <c r="CY316" s="2501" t="s">
        <v>0</v>
      </c>
      <c r="CZ316" s="2501" t="s">
        <v>11</v>
      </c>
      <c r="DA316" s="2501" t="s">
        <v>11</v>
      </c>
      <c r="DB316" s="2501" t="s">
        <v>26</v>
      </c>
    </row>
    <row r="317" spans="15:106" ht="15" thickBot="1">
      <c r="O317" s="2024"/>
      <c r="P317" s="2024"/>
      <c r="Q317" s="2024"/>
      <c r="R317" s="2024"/>
      <c r="S317" s="2024"/>
      <c r="T317" s="2024"/>
      <c r="U317" s="2024"/>
      <c r="V317" s="2024"/>
      <c r="W317" s="2024"/>
      <c r="X317" s="2024"/>
      <c r="Y317" s="3602"/>
      <c r="Z317" s="2024"/>
      <c r="AA317" s="2024"/>
      <c r="AB317" s="2024"/>
      <c r="AC317" s="2024"/>
      <c r="AD317" s="2024"/>
      <c r="AE317" s="2024"/>
      <c r="AF317" s="3227"/>
      <c r="AG317" s="3227"/>
      <c r="AH317" s="2024"/>
      <c r="AI317" s="2837"/>
      <c r="AJ317" s="2037" t="s">
        <v>502</v>
      </c>
      <c r="AK317" s="2050">
        <v>4</v>
      </c>
      <c r="AL317" s="2050" t="s">
        <v>101</v>
      </c>
      <c r="AM317" s="2051">
        <v>42762</v>
      </c>
      <c r="AN317" s="2050">
        <v>30</v>
      </c>
      <c r="AO317" s="2052" t="s">
        <v>35</v>
      </c>
      <c r="AP317" s="2053">
        <v>154</v>
      </c>
      <c r="AQ317" s="2050" t="s">
        <v>78</v>
      </c>
      <c r="AR317" s="3573">
        <v>42765</v>
      </c>
      <c r="AS317" s="2051">
        <v>42765</v>
      </c>
      <c r="AT317" s="2050">
        <v>9326</v>
      </c>
      <c r="AU317" s="2055">
        <v>30000</v>
      </c>
      <c r="AV317" s="2055">
        <f t="shared" si="142"/>
        <v>0</v>
      </c>
      <c r="AW317" s="2056">
        <f t="shared" si="143"/>
        <v>4620</v>
      </c>
      <c r="AX317" s="2058">
        <f t="shared" si="144"/>
        <v>231</v>
      </c>
      <c r="AY317" s="2150"/>
      <c r="BA317" s="2467" t="s">
        <v>726</v>
      </c>
      <c r="BB317" s="2275" t="s">
        <v>727</v>
      </c>
      <c r="BC317" s="2438">
        <v>13</v>
      </c>
      <c r="BD317" s="2285">
        <v>86018</v>
      </c>
      <c r="BE317" s="2287">
        <v>43642</v>
      </c>
      <c r="BF317" s="3054">
        <v>1500</v>
      </c>
      <c r="BG317" s="2285" t="s">
        <v>96</v>
      </c>
      <c r="BH317" s="2280">
        <v>11.02</v>
      </c>
      <c r="BI317" s="2343"/>
      <c r="BJ317" s="2344">
        <v>43654</v>
      </c>
      <c r="BK317" s="2287">
        <v>43651</v>
      </c>
      <c r="BL317" s="2345">
        <v>55321</v>
      </c>
      <c r="BM317" s="2280">
        <v>1502.62</v>
      </c>
      <c r="BN317" s="2280">
        <f>(BM317-BF317)</f>
        <v>2.6199999999998909</v>
      </c>
      <c r="BO317" s="2281">
        <f>(BM317*BH317)</f>
        <v>16558.872399999997</v>
      </c>
      <c r="BP317" s="2280">
        <f>(BO317*0.05)</f>
        <v>827.9436199999999</v>
      </c>
      <c r="BQ317" s="2689" t="s">
        <v>8</v>
      </c>
      <c r="BR317" s="2246"/>
      <c r="BT317" s="875"/>
      <c r="BU317" s="876"/>
      <c r="BV317" s="875"/>
      <c r="BW317" s="877"/>
      <c r="BX317" s="878"/>
      <c r="BY317" s="875"/>
      <c r="BZ317" s="879"/>
      <c r="CA317" s="886"/>
      <c r="CB317" s="880"/>
      <c r="CC317" s="877"/>
      <c r="CD317" s="875"/>
      <c r="CE317" s="879"/>
      <c r="CF317" s="879"/>
      <c r="CG317" s="1230"/>
      <c r="CH317" s="681"/>
      <c r="CI317" s="681"/>
      <c r="CK317" s="2619"/>
      <c r="CL317" s="2506"/>
      <c r="CM317" s="2506"/>
      <c r="CN317" s="2507" t="s">
        <v>3</v>
      </c>
      <c r="CO317" s="2507" t="s">
        <v>18</v>
      </c>
      <c r="CP317" s="2507"/>
      <c r="CQ317" s="2506"/>
      <c r="CR317" s="2507" t="s">
        <v>21</v>
      </c>
      <c r="CS317" s="2507" t="s">
        <v>3</v>
      </c>
      <c r="CT317" s="2507" t="s">
        <v>27</v>
      </c>
      <c r="CU317" s="2507" t="s">
        <v>28</v>
      </c>
      <c r="CV317" s="2506"/>
      <c r="CW317" s="2506"/>
      <c r="CX317" s="2506"/>
      <c r="CY317" s="2506"/>
      <c r="CZ317" s="2507" t="s">
        <v>33</v>
      </c>
      <c r="DA317" s="2507" t="s">
        <v>30</v>
      </c>
      <c r="DB317" s="2500"/>
    </row>
    <row r="318" spans="15:106" ht="18.600000000000001" thickBot="1">
      <c r="O318" s="2024"/>
      <c r="P318" s="2028" t="s">
        <v>670</v>
      </c>
      <c r="Q318" s="2024"/>
      <c r="R318" s="2024"/>
      <c r="S318" s="2024"/>
      <c r="T318" s="2024"/>
      <c r="U318" s="2024"/>
      <c r="V318" s="2024"/>
      <c r="W318" s="2024"/>
      <c r="X318" s="2024"/>
      <c r="Y318" s="3602"/>
      <c r="Z318" s="2024"/>
      <c r="AA318" s="2024"/>
      <c r="AB318" s="2024"/>
      <c r="AC318" s="2024"/>
      <c r="AD318" s="2024"/>
      <c r="AE318" s="2024"/>
      <c r="AF318" s="2029"/>
      <c r="AG318" s="2029"/>
      <c r="AH318" s="2024"/>
      <c r="AI318" s="2837"/>
      <c r="AJ318" s="2037" t="s">
        <v>502</v>
      </c>
      <c r="AK318" s="2050">
        <v>5</v>
      </c>
      <c r="AL318" s="2050" t="s">
        <v>101</v>
      </c>
      <c r="AM318" s="2051">
        <v>42919</v>
      </c>
      <c r="AN318" s="2050">
        <v>10</v>
      </c>
      <c r="AO318" s="2052" t="s">
        <v>35</v>
      </c>
      <c r="AP318" s="2053">
        <v>154</v>
      </c>
      <c r="AQ318" s="2050" t="s">
        <v>78</v>
      </c>
      <c r="AR318" s="3573">
        <v>42922</v>
      </c>
      <c r="AS318" s="2051">
        <v>42920</v>
      </c>
      <c r="AT318" s="2050">
        <v>2069</v>
      </c>
      <c r="AU318" s="2055">
        <v>10000</v>
      </c>
      <c r="AV318" s="2055">
        <f t="shared" si="142"/>
        <v>0</v>
      </c>
      <c r="AW318" s="2056">
        <f t="shared" si="143"/>
        <v>1540</v>
      </c>
      <c r="AX318" s="2058">
        <f t="shared" si="144"/>
        <v>77</v>
      </c>
      <c r="AY318" s="2150"/>
      <c r="BA318" s="2274" t="s">
        <v>656</v>
      </c>
      <c r="BB318" s="3032" t="s">
        <v>99</v>
      </c>
      <c r="BC318" s="2439">
        <v>45</v>
      </c>
      <c r="BD318" s="2439" t="s">
        <v>36</v>
      </c>
      <c r="BE318" s="2440">
        <v>43633</v>
      </c>
      <c r="BF318" s="2439">
        <v>405</v>
      </c>
      <c r="BG318" s="2439" t="s">
        <v>96</v>
      </c>
      <c r="BH318" s="2441">
        <v>10.6</v>
      </c>
      <c r="BI318" s="3052"/>
      <c r="BJ318" s="2442">
        <v>43651</v>
      </c>
      <c r="BK318" s="2440">
        <v>43647</v>
      </c>
      <c r="BL318" s="2439">
        <v>55245</v>
      </c>
      <c r="BM318" s="2278">
        <v>411.97</v>
      </c>
      <c r="BN318" s="2280">
        <f>(BM318-BF318)</f>
        <v>6.9700000000000273</v>
      </c>
      <c r="BO318" s="2281">
        <f>(BM318*BH316)</f>
        <v>4366.8820000000005</v>
      </c>
      <c r="BP318" s="2280">
        <f>(BO318*0.05)</f>
        <v>218.34410000000003</v>
      </c>
      <c r="BQ318" s="2689" t="s">
        <v>8</v>
      </c>
      <c r="BR318" s="2246"/>
      <c r="BT318" s="875"/>
      <c r="BU318" s="876"/>
      <c r="BV318" s="875"/>
      <c r="BW318" s="877"/>
      <c r="BX318" s="878"/>
      <c r="BY318" s="875"/>
      <c r="BZ318" s="879"/>
      <c r="CA318" s="886"/>
      <c r="CB318" s="880"/>
      <c r="CC318" s="877"/>
      <c r="CD318" s="875"/>
      <c r="CE318" s="879"/>
      <c r="CF318" s="879"/>
      <c r="CG318" s="1230"/>
      <c r="CH318" s="879"/>
      <c r="CI318" s="720"/>
      <c r="CK318" s="3621" t="s">
        <v>204</v>
      </c>
      <c r="CL318" s="2966" t="s">
        <v>105</v>
      </c>
      <c r="CM318" s="2596">
        <v>144</v>
      </c>
      <c r="CN318" s="2596"/>
      <c r="CO318" s="2597" t="s">
        <v>78</v>
      </c>
      <c r="CP318" s="2596">
        <v>45</v>
      </c>
      <c r="CQ318" s="2596" t="s">
        <v>35</v>
      </c>
      <c r="CR318" s="2963">
        <v>1018.96</v>
      </c>
      <c r="CS318" s="2601"/>
      <c r="CT318" s="2584">
        <v>43854</v>
      </c>
      <c r="CU318" s="2575">
        <v>43854</v>
      </c>
      <c r="CV318" s="2596">
        <v>13759</v>
      </c>
      <c r="CW318" s="2598">
        <v>45000</v>
      </c>
      <c r="CX318" s="2598">
        <f>(CP318*1000-CW318)</f>
        <v>0</v>
      </c>
      <c r="CY318" s="3223">
        <f>(CR318*CW318/1000)</f>
        <v>45853.2</v>
      </c>
      <c r="CZ318" s="3224">
        <f>(CU318+42)</f>
        <v>43896</v>
      </c>
      <c r="DA318" s="3225">
        <f>(CY318*0.03)</f>
        <v>1375.5959999999998</v>
      </c>
      <c r="DB318" s="2516" t="s">
        <v>8</v>
      </c>
    </row>
    <row r="319" spans="15:106">
      <c r="O319" s="2024"/>
      <c r="P319" s="2030"/>
      <c r="Q319" s="2031"/>
      <c r="R319" s="2031"/>
      <c r="S319" s="6040" t="s">
        <v>14</v>
      </c>
      <c r="T319" s="6040" t="s">
        <v>12</v>
      </c>
      <c r="U319" s="6040"/>
      <c r="V319" s="2031"/>
      <c r="W319" s="6040" t="s">
        <v>15</v>
      </c>
      <c r="X319" s="6040" t="s">
        <v>16</v>
      </c>
      <c r="Y319" s="6040" t="s">
        <v>12</v>
      </c>
      <c r="Z319" s="6040" t="s">
        <v>12</v>
      </c>
      <c r="AA319" s="2031"/>
      <c r="AB319" s="2031"/>
      <c r="AC319" s="2031"/>
      <c r="AD319" s="2031"/>
      <c r="AE319" s="6040" t="s">
        <v>17</v>
      </c>
      <c r="AF319" s="6040"/>
      <c r="AG319" s="6032"/>
      <c r="AH319" s="2024"/>
      <c r="AI319" s="2837"/>
      <c r="AJ319" s="2037" t="s">
        <v>558</v>
      </c>
      <c r="AK319" s="2050">
        <v>6</v>
      </c>
      <c r="AL319" s="2050" t="s">
        <v>101</v>
      </c>
      <c r="AM319" s="2051">
        <v>42919</v>
      </c>
      <c r="AN319" s="2050">
        <v>20</v>
      </c>
      <c r="AO319" s="2052" t="s">
        <v>35</v>
      </c>
      <c r="AP319" s="2053">
        <v>154</v>
      </c>
      <c r="AQ319" s="2050" t="s">
        <v>78</v>
      </c>
      <c r="AR319" s="3573">
        <v>42922</v>
      </c>
      <c r="AS319" s="2051">
        <v>42920</v>
      </c>
      <c r="AT319" s="2050">
        <v>2069</v>
      </c>
      <c r="AU319" s="2055">
        <v>8000</v>
      </c>
      <c r="AV319" s="2055">
        <f t="shared" si="142"/>
        <v>-12000</v>
      </c>
      <c r="AW319" s="2056">
        <f t="shared" si="143"/>
        <v>1232</v>
      </c>
      <c r="AX319" s="2058">
        <f t="shared" si="144"/>
        <v>61.6</v>
      </c>
      <c r="AY319" s="2150"/>
      <c r="BA319" s="2807" t="s">
        <v>156</v>
      </c>
      <c r="BB319" s="2275" t="s">
        <v>99</v>
      </c>
      <c r="BC319" s="2340">
        <v>4</v>
      </c>
      <c r="BD319" s="2275">
        <v>28058</v>
      </c>
      <c r="BE319" s="2341">
        <v>43664</v>
      </c>
      <c r="BF319" s="2342">
        <v>450</v>
      </c>
      <c r="BG319" s="2285" t="s">
        <v>96</v>
      </c>
      <c r="BH319" s="2280">
        <v>10.8</v>
      </c>
      <c r="BI319" s="2343"/>
      <c r="BJ319" s="2997">
        <v>43668</v>
      </c>
      <c r="BK319" s="2287">
        <v>43668</v>
      </c>
      <c r="BL319" s="2345">
        <v>55503</v>
      </c>
      <c r="BM319" s="2356">
        <v>452.89</v>
      </c>
      <c r="BN319" s="2347">
        <f>(BM319-BF319)</f>
        <v>2.8899999999999864</v>
      </c>
      <c r="BO319" s="2348">
        <f>(BM319*BH319)</f>
        <v>4891.2120000000004</v>
      </c>
      <c r="BP319" s="2347">
        <f>(BO319*0.05)</f>
        <v>244.56060000000002</v>
      </c>
      <c r="BQ319" s="3055" t="s">
        <v>8</v>
      </c>
      <c r="BR319" s="2246"/>
      <c r="BT319" s="875"/>
      <c r="BU319" s="876"/>
      <c r="BV319" s="875"/>
      <c r="BW319" s="877"/>
      <c r="BX319" s="878"/>
      <c r="BY319" s="875"/>
      <c r="BZ319" s="879"/>
      <c r="CA319" s="886"/>
      <c r="CB319" s="880"/>
      <c r="CC319" s="877"/>
      <c r="CD319" s="875"/>
      <c r="CE319" s="879"/>
      <c r="CF319" s="879"/>
      <c r="CG319" s="1230"/>
      <c r="CH319" s="879"/>
      <c r="CI319" s="1497"/>
      <c r="CK319" s="2526"/>
      <c r="CL319" s="2529"/>
      <c r="CM319" s="2528"/>
      <c r="CN319" s="2528"/>
      <c r="CO319" s="2535"/>
      <c r="CP319" s="2528"/>
      <c r="CQ319" s="2528"/>
      <c r="CR319" s="3087"/>
      <c r="CS319" s="2528"/>
      <c r="CT319" s="2533"/>
      <c r="CU319" s="2535"/>
      <c r="CV319" s="2528"/>
      <c r="CW319" s="3087"/>
      <c r="CX319" s="2532"/>
      <c r="CY319" s="2534"/>
      <c r="CZ319" s="2535"/>
      <c r="DA319" s="2532"/>
      <c r="DB319" s="2523"/>
    </row>
    <row r="320" spans="15:106">
      <c r="O320" s="2024"/>
      <c r="P320" s="2032" t="s">
        <v>3</v>
      </c>
      <c r="Q320" s="2033" t="s">
        <v>4</v>
      </c>
      <c r="R320" s="6033" t="s">
        <v>18</v>
      </c>
      <c r="S320" s="6033" t="s">
        <v>19</v>
      </c>
      <c r="T320" s="6033" t="s">
        <v>19</v>
      </c>
      <c r="U320" s="6033" t="s">
        <v>20</v>
      </c>
      <c r="V320" s="6033" t="s">
        <v>21</v>
      </c>
      <c r="W320" s="6033" t="s">
        <v>22</v>
      </c>
      <c r="X320" s="6033" t="s">
        <v>19</v>
      </c>
      <c r="Y320" s="6033" t="s">
        <v>23</v>
      </c>
      <c r="Z320" s="6033" t="s">
        <v>23</v>
      </c>
      <c r="AA320" s="6033" t="s">
        <v>24</v>
      </c>
      <c r="AB320" s="6033" t="s">
        <v>20</v>
      </c>
      <c r="AC320" s="6033" t="s">
        <v>25</v>
      </c>
      <c r="AD320" s="6033" t="s">
        <v>0</v>
      </c>
      <c r="AE320" s="6033" t="s">
        <v>11</v>
      </c>
      <c r="AF320" s="6033" t="s">
        <v>26</v>
      </c>
      <c r="AG320" s="6032"/>
      <c r="AH320" s="2024"/>
      <c r="AI320" s="2837"/>
      <c r="AJ320" s="2037" t="s">
        <v>558</v>
      </c>
      <c r="AK320" s="2050">
        <v>6</v>
      </c>
      <c r="AL320" s="2050" t="s">
        <v>101</v>
      </c>
      <c r="AM320" s="2051">
        <v>42919</v>
      </c>
      <c r="AN320" s="2691">
        <v>12</v>
      </c>
      <c r="AO320" s="2039" t="s">
        <v>35</v>
      </c>
      <c r="AP320" s="2073">
        <v>154</v>
      </c>
      <c r="AQ320" s="2071" t="s">
        <v>78</v>
      </c>
      <c r="AR320" s="3509">
        <v>42922</v>
      </c>
      <c r="AS320" s="2072">
        <v>42934</v>
      </c>
      <c r="AT320" s="2071">
        <v>2112</v>
      </c>
      <c r="AU320" s="2041">
        <v>12000</v>
      </c>
      <c r="AV320" s="2041">
        <f t="shared" si="142"/>
        <v>0</v>
      </c>
      <c r="AW320" s="2045">
        <f t="shared" si="143"/>
        <v>1848</v>
      </c>
      <c r="AX320" s="2042">
        <f t="shared" si="144"/>
        <v>92.4</v>
      </c>
      <c r="AY320" s="2150"/>
      <c r="BA320" s="3494"/>
      <c r="BB320" s="2291"/>
      <c r="BC320" s="2308"/>
      <c r="BD320" s="2291"/>
      <c r="BE320" s="2292"/>
      <c r="BF320" s="2309"/>
      <c r="BG320" s="2291"/>
      <c r="BH320" s="2294"/>
      <c r="BI320" s="2310"/>
      <c r="BJ320" s="2311"/>
      <c r="BK320" s="2292"/>
      <c r="BL320" s="2291"/>
      <c r="BM320" s="2294"/>
      <c r="BN320" s="2294"/>
      <c r="BO320" s="2296"/>
      <c r="BP320" s="2294"/>
      <c r="BQ320" s="2689"/>
      <c r="BR320" s="2246"/>
      <c r="BT320" s="875"/>
      <c r="BU320" s="876"/>
      <c r="BV320" s="875"/>
      <c r="BW320" s="877"/>
      <c r="BX320" s="878"/>
      <c r="BY320" s="875"/>
      <c r="BZ320" s="879"/>
      <c r="CA320" s="886"/>
      <c r="CB320" s="880"/>
      <c r="CC320" s="877"/>
      <c r="CD320" s="875"/>
      <c r="CE320" s="879"/>
      <c r="CF320" s="879"/>
      <c r="CG320" s="1230"/>
      <c r="CK320" s="2526"/>
      <c r="CL320" s="2529"/>
      <c r="CM320" s="2528"/>
      <c r="CN320" s="2529"/>
      <c r="CO320" s="2530"/>
      <c r="CP320" s="2531"/>
      <c r="CQ320" s="2529"/>
      <c r="CR320" s="2532"/>
      <c r="CS320" s="2528"/>
      <c r="CT320" s="2533"/>
      <c r="CU320" s="2530"/>
      <c r="CV320" s="2528"/>
      <c r="CW320" s="2532"/>
      <c r="CX320" s="2532"/>
      <c r="CY320" s="2534"/>
      <c r="CZ320" s="2535"/>
      <c r="DA320" s="2532"/>
      <c r="DB320" s="2523"/>
    </row>
    <row r="321" spans="15:106" ht="15" thickBot="1">
      <c r="O321" s="2024"/>
      <c r="P321" s="2034"/>
      <c r="Q321" s="2035"/>
      <c r="R321" s="2035"/>
      <c r="S321" s="6035" t="s">
        <v>3</v>
      </c>
      <c r="T321" s="6035" t="s">
        <v>18</v>
      </c>
      <c r="U321" s="6035"/>
      <c r="V321" s="2035"/>
      <c r="W321" s="6035" t="s">
        <v>21</v>
      </c>
      <c r="X321" s="6035" t="s">
        <v>3</v>
      </c>
      <c r="Y321" s="6035" t="s">
        <v>27</v>
      </c>
      <c r="Z321" s="6035" t="s">
        <v>28</v>
      </c>
      <c r="AA321" s="2035"/>
      <c r="AB321" s="2035"/>
      <c r="AC321" s="2035"/>
      <c r="AD321" s="2035"/>
      <c r="AE321" s="6035" t="s">
        <v>30</v>
      </c>
      <c r="AF321" s="6033"/>
      <c r="AG321" s="6032"/>
      <c r="AH321" s="2024"/>
      <c r="AI321" s="2837"/>
      <c r="AJ321" s="2037" t="s">
        <v>558</v>
      </c>
      <c r="AK321" s="2750">
        <v>7</v>
      </c>
      <c r="AL321" s="2050" t="s">
        <v>101</v>
      </c>
      <c r="AM321" s="2051">
        <v>42971</v>
      </c>
      <c r="AN321" s="2050">
        <v>30</v>
      </c>
      <c r="AO321" s="2052" t="s">
        <v>35</v>
      </c>
      <c r="AP321" s="2053">
        <v>155</v>
      </c>
      <c r="AQ321" s="2050" t="s">
        <v>78</v>
      </c>
      <c r="AR321" s="3573">
        <v>42976</v>
      </c>
      <c r="AS321" s="2051">
        <v>42971</v>
      </c>
      <c r="AT321" s="2050">
        <v>2225</v>
      </c>
      <c r="AU321" s="2055">
        <v>30000</v>
      </c>
      <c r="AV321" s="2055">
        <f t="shared" si="142"/>
        <v>0</v>
      </c>
      <c r="AW321" s="2056">
        <f t="shared" si="143"/>
        <v>4650</v>
      </c>
      <c r="AX321" s="2058">
        <f t="shared" si="144"/>
        <v>232.5</v>
      </c>
      <c r="AY321" s="2150"/>
      <c r="BA321" s="3497"/>
      <c r="BB321" s="3498"/>
      <c r="BC321" s="3498"/>
      <c r="BD321" s="3498"/>
      <c r="BE321" s="3498"/>
      <c r="BF321" s="3498"/>
      <c r="BG321" s="3498"/>
      <c r="BH321" s="3498"/>
      <c r="BI321" s="2315"/>
      <c r="BJ321" s="2315"/>
      <c r="BK321" s="2315"/>
      <c r="BL321" s="2315"/>
      <c r="BM321" s="2315"/>
      <c r="BN321" s="2315"/>
      <c r="BO321" s="2686">
        <f>SUM(BO314:BO320)</f>
        <v>55800.550399999993</v>
      </c>
      <c r="BP321" s="2686">
        <f>SUM(BP315:BP320)</f>
        <v>2790.0275199999996</v>
      </c>
      <c r="BQ321" s="3056"/>
      <c r="BR321" s="2246"/>
      <c r="BT321" s="875"/>
      <c r="BU321" s="876"/>
      <c r="BV321" s="875"/>
      <c r="BW321" s="877"/>
      <c r="BX321" s="878"/>
      <c r="BY321" s="875"/>
      <c r="BZ321" s="879"/>
      <c r="CA321" s="886"/>
      <c r="CB321" s="880"/>
      <c r="CC321" s="877"/>
      <c r="CD321" s="875"/>
      <c r="CE321" s="879"/>
      <c r="CF321" s="879"/>
      <c r="CG321" s="1230"/>
      <c r="CK321" s="2590"/>
      <c r="CL321" s="3706"/>
      <c r="CM321" s="2596"/>
      <c r="CN321" s="2596"/>
      <c r="CO321" s="2597"/>
      <c r="CP321" s="2596"/>
      <c r="CQ321" s="2596"/>
      <c r="CR321" s="2963"/>
      <c r="CS321" s="2601"/>
      <c r="CT321" s="2584"/>
      <c r="CU321" s="2575"/>
      <c r="CV321" s="2596"/>
      <c r="CW321" s="2598"/>
      <c r="CX321" s="2598"/>
      <c r="CY321" s="3223"/>
      <c r="CZ321" s="3224"/>
      <c r="DA321" s="3225"/>
      <c r="DB321" s="2982"/>
    </row>
    <row r="322" spans="15:106">
      <c r="O322" s="2024"/>
      <c r="P322" s="2095" t="s">
        <v>629</v>
      </c>
      <c r="Q322" s="2658" t="s">
        <v>436</v>
      </c>
      <c r="R322" s="2198">
        <v>35</v>
      </c>
      <c r="S322" s="2122">
        <v>24549</v>
      </c>
      <c r="T322" s="2174">
        <v>43308</v>
      </c>
      <c r="U322" s="2172">
        <v>141</v>
      </c>
      <c r="V322" s="2122" t="s">
        <v>35</v>
      </c>
      <c r="W322" s="2175">
        <v>275</v>
      </c>
      <c r="X322" s="2199">
        <v>101795</v>
      </c>
      <c r="Y322" s="2200">
        <v>43318</v>
      </c>
      <c r="Z322" s="2174">
        <v>43319</v>
      </c>
      <c r="AA322" s="2122">
        <v>10423</v>
      </c>
      <c r="AB322" s="2172">
        <v>141000</v>
      </c>
      <c r="AC322" s="2172">
        <f>(AB322-U322*1000)</f>
        <v>0</v>
      </c>
      <c r="AD322" s="2173">
        <f t="shared" ref="AD322:AD327" si="145">(AB322*W322/1000)</f>
        <v>38775</v>
      </c>
      <c r="AE322" s="2175">
        <f t="shared" ref="AE322:AE333" si="146">(AD322*0.05)</f>
        <v>1938.75</v>
      </c>
      <c r="AF322" s="2046" t="s">
        <v>8</v>
      </c>
      <c r="AG322" s="3219"/>
      <c r="AH322" s="2024"/>
      <c r="AI322" s="2837"/>
      <c r="AJ322" s="2037" t="s">
        <v>502</v>
      </c>
      <c r="AK322" s="2750">
        <v>8</v>
      </c>
      <c r="AL322" s="2050" t="s">
        <v>101</v>
      </c>
      <c r="AM322" s="2051">
        <v>42971</v>
      </c>
      <c r="AN322" s="2750">
        <v>10</v>
      </c>
      <c r="AO322" s="2052" t="s">
        <v>35</v>
      </c>
      <c r="AP322" s="2053">
        <v>155</v>
      </c>
      <c r="AQ322" s="2050" t="s">
        <v>78</v>
      </c>
      <c r="AR322" s="3573">
        <v>42976</v>
      </c>
      <c r="AS322" s="2051">
        <v>42971</v>
      </c>
      <c r="AT322" s="2050">
        <v>2225</v>
      </c>
      <c r="AU322" s="2055">
        <v>10000</v>
      </c>
      <c r="AV322" s="2055">
        <f t="shared" si="142"/>
        <v>0</v>
      </c>
      <c r="AW322" s="2056">
        <f t="shared" si="143"/>
        <v>1550</v>
      </c>
      <c r="AX322" s="2058">
        <f t="shared" si="144"/>
        <v>77.5</v>
      </c>
      <c r="AY322" s="2150"/>
      <c r="BA322" s="2246"/>
      <c r="BB322" s="2246"/>
      <c r="BC322" s="2246"/>
      <c r="BD322" s="2246"/>
      <c r="BE322" s="2246"/>
      <c r="BF322" s="2246"/>
      <c r="BG322" s="2246"/>
      <c r="BH322" s="2246"/>
      <c r="BI322" s="2246"/>
      <c r="BJ322" s="2246"/>
      <c r="BK322" s="2246"/>
      <c r="BL322" s="2246"/>
      <c r="BM322" s="2246"/>
      <c r="BN322" s="2246"/>
      <c r="BO322" s="2246"/>
      <c r="BP322" s="2246"/>
      <c r="BQ322" s="2246"/>
      <c r="BR322" s="2246"/>
      <c r="BT322" s="875"/>
      <c r="BU322" s="876"/>
      <c r="BV322" s="875"/>
      <c r="BW322" s="877"/>
      <c r="BX322" s="878"/>
      <c r="BY322" s="875"/>
      <c r="BZ322" s="879"/>
      <c r="CA322" s="886"/>
      <c r="CB322" s="880"/>
      <c r="CC322" s="877"/>
      <c r="CD322" s="875"/>
      <c r="CE322" s="879"/>
      <c r="CF322" s="879"/>
      <c r="CG322" s="1230"/>
      <c r="CH322" s="1775"/>
      <c r="CI322" s="1775"/>
      <c r="CK322" s="3707"/>
      <c r="CL322" s="3706"/>
      <c r="CM322" s="2596"/>
      <c r="CN322" s="2596"/>
      <c r="CO322" s="2597"/>
      <c r="CP322" s="2596"/>
      <c r="CQ322" s="2596"/>
      <c r="CR322" s="2963"/>
      <c r="CS322" s="2601"/>
      <c r="CT322" s="2584"/>
      <c r="CU322" s="2575"/>
      <c r="CV322" s="2596"/>
      <c r="CW322" s="2598"/>
      <c r="CX322" s="2598"/>
      <c r="CY322" s="3223"/>
      <c r="CZ322" s="3224"/>
      <c r="DA322" s="3225"/>
      <c r="DB322" s="2982"/>
    </row>
    <row r="323" spans="15:106" ht="18.600000000000001" thickBot="1">
      <c r="O323" s="2024"/>
      <c r="P323" s="2047" t="s">
        <v>629</v>
      </c>
      <c r="Q323" s="2037" t="s">
        <v>699</v>
      </c>
      <c r="R323" s="2038">
        <v>36</v>
      </c>
      <c r="S323" s="2039">
        <v>24550</v>
      </c>
      <c r="T323" s="2040">
        <v>43308</v>
      </c>
      <c r="U323" s="2041">
        <v>6</v>
      </c>
      <c r="V323" s="2039" t="s">
        <v>35</v>
      </c>
      <c r="W323" s="2042">
        <v>183</v>
      </c>
      <c r="X323" s="2039">
        <v>179680</v>
      </c>
      <c r="Y323" s="2044">
        <v>43318</v>
      </c>
      <c r="Z323" s="2040">
        <v>43319</v>
      </c>
      <c r="AA323" s="2039">
        <v>10424</v>
      </c>
      <c r="AB323" s="2041">
        <v>6000</v>
      </c>
      <c r="AC323" s="2041">
        <f>(AB323-U323*1000)</f>
        <v>0</v>
      </c>
      <c r="AD323" s="2045">
        <f t="shared" si="145"/>
        <v>1098</v>
      </c>
      <c r="AE323" s="2042">
        <f t="shared" si="146"/>
        <v>54.900000000000006</v>
      </c>
      <c r="AF323" s="2059" t="s">
        <v>8</v>
      </c>
      <c r="AG323" s="2029"/>
      <c r="AH323" s="2024"/>
      <c r="AI323" s="2837"/>
      <c r="AJ323" s="2048" t="s">
        <v>427</v>
      </c>
      <c r="AK323" s="2750">
        <v>9</v>
      </c>
      <c r="AL323" s="2050" t="s">
        <v>101</v>
      </c>
      <c r="AM323" s="2051">
        <v>43161</v>
      </c>
      <c r="AN323" s="2050">
        <v>10</v>
      </c>
      <c r="AO323" s="2052" t="s">
        <v>35</v>
      </c>
      <c r="AP323" s="2053">
        <v>300</v>
      </c>
      <c r="AQ323" s="2050" t="s">
        <v>78</v>
      </c>
      <c r="AR323" s="3573">
        <v>43165</v>
      </c>
      <c r="AS323" s="2051">
        <v>43181</v>
      </c>
      <c r="AT323" s="2050">
        <v>2853</v>
      </c>
      <c r="AU323" s="2055">
        <v>10000</v>
      </c>
      <c r="AV323" s="2055">
        <f t="shared" si="142"/>
        <v>0</v>
      </c>
      <c r="AW323" s="2056">
        <f t="shared" si="143"/>
        <v>3000</v>
      </c>
      <c r="AX323" s="2058">
        <f t="shared" si="144"/>
        <v>150</v>
      </c>
      <c r="AY323" s="2150"/>
      <c r="BA323" s="2250" t="s">
        <v>772</v>
      </c>
      <c r="BB323" s="2246"/>
      <c r="BC323" s="2246"/>
      <c r="BD323" s="2246"/>
      <c r="BE323" s="2246"/>
      <c r="BF323" s="2246"/>
      <c r="BG323" s="2246"/>
      <c r="BH323" s="2246"/>
      <c r="BI323" s="2246"/>
      <c r="BJ323" s="2246"/>
      <c r="BK323" s="2246"/>
      <c r="BL323" s="2246"/>
      <c r="BM323" s="2246"/>
      <c r="BN323" s="2246"/>
      <c r="BO323" s="2246"/>
      <c r="BP323" s="2246"/>
      <c r="BQ323" s="3085"/>
      <c r="BR323" s="2246"/>
      <c r="BT323" s="875"/>
      <c r="BU323" s="876"/>
      <c r="BV323" s="875"/>
      <c r="BW323" s="877"/>
      <c r="BX323" s="878"/>
      <c r="BY323" s="875"/>
      <c r="BZ323" s="879"/>
      <c r="CA323" s="886"/>
      <c r="CB323" s="880"/>
      <c r="CC323" s="877"/>
      <c r="CD323" s="875"/>
      <c r="CE323" s="879"/>
      <c r="CF323" s="879"/>
      <c r="CG323" s="1230"/>
      <c r="CH323" s="1775"/>
      <c r="CI323" s="1775"/>
      <c r="CK323" s="4732" t="s">
        <v>204</v>
      </c>
      <c r="CL323" s="3706" t="s">
        <v>105</v>
      </c>
      <c r="CM323" s="2596">
        <v>145</v>
      </c>
      <c r="CN323" s="2596" t="s">
        <v>101</v>
      </c>
      <c r="CO323" s="2597">
        <v>43867</v>
      </c>
      <c r="CP323" s="2596">
        <v>45</v>
      </c>
      <c r="CQ323" s="2596" t="s">
        <v>35</v>
      </c>
      <c r="CR323" s="2963">
        <v>1111.57</v>
      </c>
      <c r="CS323" s="2601"/>
      <c r="CT323" s="2584">
        <v>43914</v>
      </c>
      <c r="CU323" s="2575">
        <v>43929</v>
      </c>
      <c r="CV323" s="2596">
        <v>14265</v>
      </c>
      <c r="CW323" s="2598">
        <v>45000</v>
      </c>
      <c r="CX323" s="2598">
        <f>(CP323*1000-CW323)</f>
        <v>0</v>
      </c>
      <c r="CY323" s="3223">
        <f>(CR323*CW323/1000)</f>
        <v>50020.65</v>
      </c>
      <c r="CZ323" s="3224">
        <f>(CU323+42)</f>
        <v>43971</v>
      </c>
      <c r="DA323" s="3225">
        <f>(CY323*0.03)</f>
        <v>1500.6195</v>
      </c>
      <c r="DB323" s="2982" t="s">
        <v>8</v>
      </c>
    </row>
    <row r="324" spans="15:106">
      <c r="O324" s="2024"/>
      <c r="P324" s="2036" t="s">
        <v>738</v>
      </c>
      <c r="Q324" s="2050" t="s">
        <v>504</v>
      </c>
      <c r="R324" s="2050">
        <v>2</v>
      </c>
      <c r="S324" s="2050" t="s">
        <v>101</v>
      </c>
      <c r="T324" s="2051">
        <v>43313</v>
      </c>
      <c r="U324" s="3049">
        <v>15</v>
      </c>
      <c r="V324" s="2050" t="s">
        <v>35</v>
      </c>
      <c r="W324" s="2056">
        <v>300</v>
      </c>
      <c r="X324" s="3050" t="s">
        <v>78</v>
      </c>
      <c r="Y324" s="3573">
        <v>43319</v>
      </c>
      <c r="Z324" s="2057">
        <v>43313</v>
      </c>
      <c r="AA324" s="2052">
        <v>10413</v>
      </c>
      <c r="AB324" s="2055">
        <v>15000</v>
      </c>
      <c r="AC324" s="2055">
        <f>(AB324-U324*1000)</f>
        <v>0</v>
      </c>
      <c r="AD324" s="2056">
        <f t="shared" si="145"/>
        <v>4500</v>
      </c>
      <c r="AE324" s="2058">
        <f t="shared" si="146"/>
        <v>225</v>
      </c>
      <c r="AF324" s="2059" t="s">
        <v>8</v>
      </c>
      <c r="AG324" s="2029"/>
      <c r="AH324" s="2024"/>
      <c r="AI324" s="2837"/>
      <c r="AJ324" s="2048" t="s">
        <v>782</v>
      </c>
      <c r="AK324" s="2750">
        <v>10</v>
      </c>
      <c r="AL324" s="2050" t="s">
        <v>101</v>
      </c>
      <c r="AM324" s="2051">
        <v>43164</v>
      </c>
      <c r="AN324" s="2050">
        <v>10</v>
      </c>
      <c r="AO324" s="2052" t="s">
        <v>35</v>
      </c>
      <c r="AP324" s="2053">
        <v>300</v>
      </c>
      <c r="AQ324" s="2050" t="s">
        <v>78</v>
      </c>
      <c r="AR324" s="3573">
        <v>43165</v>
      </c>
      <c r="AS324" s="2051">
        <v>43181</v>
      </c>
      <c r="AT324" s="2050">
        <v>2853</v>
      </c>
      <c r="AU324" s="2055">
        <v>10000</v>
      </c>
      <c r="AV324" s="2055">
        <f t="shared" si="142"/>
        <v>0</v>
      </c>
      <c r="AW324" s="2056">
        <f t="shared" si="143"/>
        <v>3000</v>
      </c>
      <c r="AX324" s="2058">
        <f t="shared" si="144"/>
        <v>150</v>
      </c>
      <c r="AY324" s="2150"/>
      <c r="BA324" s="2251"/>
      <c r="BB324" s="2252"/>
      <c r="BC324" s="2252"/>
      <c r="BD324" s="2253" t="s">
        <v>14</v>
      </c>
      <c r="BE324" s="2253" t="s">
        <v>12</v>
      </c>
      <c r="BF324" s="2253"/>
      <c r="BG324" s="2252"/>
      <c r="BH324" s="2253" t="s">
        <v>15</v>
      </c>
      <c r="BI324" s="2253" t="s">
        <v>16</v>
      </c>
      <c r="BJ324" s="2253" t="s">
        <v>12</v>
      </c>
      <c r="BK324" s="2253" t="s">
        <v>12</v>
      </c>
      <c r="BL324" s="2252"/>
      <c r="BM324" s="2252"/>
      <c r="BN324" s="2252"/>
      <c r="BO324" s="2252"/>
      <c r="BP324" s="2253" t="s">
        <v>17</v>
      </c>
      <c r="BQ324" s="2253"/>
      <c r="BR324" s="2246"/>
      <c r="BT324" s="875"/>
      <c r="BU324" s="876"/>
      <c r="BV324" s="875"/>
      <c r="BW324" s="877"/>
      <c r="BX324" s="878"/>
      <c r="BY324" s="875"/>
      <c r="BZ324" s="879"/>
      <c r="CA324" s="886"/>
      <c r="CB324" s="880"/>
      <c r="CC324" s="877"/>
      <c r="CD324" s="875"/>
      <c r="CE324" s="879"/>
      <c r="CF324" s="879"/>
      <c r="CG324" s="1230"/>
      <c r="CH324" s="1775"/>
      <c r="CI324" s="1775"/>
      <c r="CK324" s="2556"/>
      <c r="CL324" s="2557"/>
      <c r="CM324" s="2557"/>
      <c r="CN324" s="2557"/>
      <c r="CO324" s="2557"/>
      <c r="CP324" s="2557"/>
      <c r="CQ324" s="2557"/>
      <c r="CR324" s="2557"/>
      <c r="CS324" s="2557"/>
      <c r="CT324" s="2557"/>
      <c r="CU324" s="2557"/>
      <c r="CV324" s="2557"/>
      <c r="CW324" s="2557"/>
      <c r="CX324" s="2557"/>
      <c r="CY324" s="2557"/>
      <c r="CZ324" s="2557"/>
      <c r="DA324" s="2557"/>
      <c r="DB324" s="2523"/>
    </row>
    <row r="325" spans="15:106" ht="15" thickBot="1">
      <c r="O325" s="2024"/>
      <c r="P325" s="2047" t="s">
        <v>659</v>
      </c>
      <c r="Q325" s="2037" t="s">
        <v>690</v>
      </c>
      <c r="R325" s="2038">
        <v>7</v>
      </c>
      <c r="S325" s="2039" t="s">
        <v>101</v>
      </c>
      <c r="T325" s="2040">
        <v>43322</v>
      </c>
      <c r="U325" s="2041">
        <v>35</v>
      </c>
      <c r="V325" s="2039" t="s">
        <v>35</v>
      </c>
      <c r="W325" s="2042">
        <v>310</v>
      </c>
      <c r="X325" s="2039"/>
      <c r="Y325" s="2044">
        <v>43327</v>
      </c>
      <c r="Z325" s="2040">
        <v>43322</v>
      </c>
      <c r="AA325" s="2039">
        <v>10440</v>
      </c>
      <c r="AB325" s="2041">
        <v>35000</v>
      </c>
      <c r="AC325" s="2041">
        <f>(AB325-U325*1000)</f>
        <v>0</v>
      </c>
      <c r="AD325" s="2045">
        <f t="shared" si="145"/>
        <v>10850</v>
      </c>
      <c r="AE325" s="2042">
        <f t="shared" si="146"/>
        <v>542.5</v>
      </c>
      <c r="AF325" s="2059" t="s">
        <v>8</v>
      </c>
      <c r="AG325" s="2029"/>
      <c r="AH325" s="2024"/>
      <c r="AI325" s="2837"/>
      <c r="AJ325" s="3202" t="s">
        <v>427</v>
      </c>
      <c r="AK325" s="3203">
        <v>11</v>
      </c>
      <c r="AL325" s="3204" t="s">
        <v>101</v>
      </c>
      <c r="AM325" s="3205">
        <v>43443</v>
      </c>
      <c r="AN325" s="3204">
        <v>10</v>
      </c>
      <c r="AO325" s="3206" t="s">
        <v>35</v>
      </c>
      <c r="AP325" s="3207">
        <v>300</v>
      </c>
      <c r="AQ325" s="3204" t="s">
        <v>78</v>
      </c>
      <c r="AR325" s="4187">
        <v>43447</v>
      </c>
      <c r="AS325" s="3205">
        <v>43447</v>
      </c>
      <c r="AT325" s="3204" t="s">
        <v>78</v>
      </c>
      <c r="AU325" s="3209">
        <v>10000</v>
      </c>
      <c r="AV325" s="3209">
        <f t="shared" si="142"/>
        <v>0</v>
      </c>
      <c r="AW325" s="3210">
        <f t="shared" si="143"/>
        <v>3000</v>
      </c>
      <c r="AX325" s="3211">
        <f t="shared" si="144"/>
        <v>150</v>
      </c>
      <c r="AY325" s="3212" t="s">
        <v>88</v>
      </c>
      <c r="BA325" s="2255" t="s">
        <v>3</v>
      </c>
      <c r="BB325" s="2256" t="s">
        <v>4</v>
      </c>
      <c r="BC325" s="2257" t="s">
        <v>18</v>
      </c>
      <c r="BD325" s="2257" t="s">
        <v>19</v>
      </c>
      <c r="BE325" s="2257" t="s">
        <v>19</v>
      </c>
      <c r="BF325" s="2257" t="s">
        <v>20</v>
      </c>
      <c r="BG325" s="2257" t="s">
        <v>21</v>
      </c>
      <c r="BH325" s="2257" t="s">
        <v>22</v>
      </c>
      <c r="BI325" s="2257" t="s">
        <v>19</v>
      </c>
      <c r="BJ325" s="2257" t="s">
        <v>23</v>
      </c>
      <c r="BK325" s="2257" t="s">
        <v>23</v>
      </c>
      <c r="BL325" s="2257" t="s">
        <v>24</v>
      </c>
      <c r="BM325" s="2257" t="s">
        <v>20</v>
      </c>
      <c r="BN325" s="2257" t="s">
        <v>25</v>
      </c>
      <c r="BO325" s="2257" t="s">
        <v>0</v>
      </c>
      <c r="BP325" s="2257" t="s">
        <v>11</v>
      </c>
      <c r="BQ325" s="2257" t="s">
        <v>26</v>
      </c>
      <c r="BR325" s="2246"/>
      <c r="BT325" s="875"/>
      <c r="BU325" s="876"/>
      <c r="BV325" s="875"/>
      <c r="BW325" s="877"/>
      <c r="BX325" s="878"/>
      <c r="BY325" s="875"/>
      <c r="BZ325" s="879"/>
      <c r="CA325" s="886"/>
      <c r="CB325" s="880"/>
      <c r="CC325" s="877"/>
      <c r="CD325" s="875"/>
      <c r="CE325" s="879"/>
      <c r="CF325" s="879"/>
      <c r="CG325" s="1230"/>
      <c r="CH325" s="681"/>
      <c r="CI325" s="681"/>
      <c r="CK325" s="2559"/>
      <c r="CL325" s="2560"/>
      <c r="CM325" s="2560"/>
      <c r="CN325" s="2560"/>
      <c r="CO325" s="2560"/>
      <c r="CP325" s="2560"/>
      <c r="CQ325" s="2560"/>
      <c r="CR325" s="2560"/>
      <c r="CS325" s="2560"/>
      <c r="CT325" s="2560"/>
      <c r="CU325" s="2560"/>
      <c r="CV325" s="2560"/>
      <c r="CW325" s="2560"/>
      <c r="CX325" s="2560"/>
      <c r="CY325" s="2560"/>
      <c r="CZ325" s="2560"/>
      <c r="DA325" s="2747">
        <f>SUM(DA318:DA324)</f>
        <v>2876.2154999999998</v>
      </c>
      <c r="DB325" s="2562"/>
    </row>
    <row r="326" spans="15:106" ht="15" thickBot="1">
      <c r="O326" s="2024"/>
      <c r="P326" s="2047" t="s">
        <v>493</v>
      </c>
      <c r="Q326" s="2037" t="s">
        <v>495</v>
      </c>
      <c r="R326" s="2071">
        <v>35</v>
      </c>
      <c r="S326" s="2071">
        <v>21924</v>
      </c>
      <c r="T326" s="2072">
        <v>43322</v>
      </c>
      <c r="U326" s="2041">
        <v>45</v>
      </c>
      <c r="V326" s="2039" t="s">
        <v>35</v>
      </c>
      <c r="W326" s="2042">
        <v>424</v>
      </c>
      <c r="X326" s="2039">
        <v>1010506</v>
      </c>
      <c r="Y326" s="2044">
        <v>43339</v>
      </c>
      <c r="Z326" s="2057">
        <v>43336</v>
      </c>
      <c r="AA326" s="2039">
        <v>10445</v>
      </c>
      <c r="AB326" s="2041">
        <v>45000</v>
      </c>
      <c r="AC326" s="2041">
        <f t="shared" ref="AC326:AC333" si="147">(AB326-U326*1000)</f>
        <v>0</v>
      </c>
      <c r="AD326" s="2045">
        <f t="shared" si="145"/>
        <v>19080</v>
      </c>
      <c r="AE326" s="2042">
        <f t="shared" si="146"/>
        <v>954</v>
      </c>
      <c r="AF326" s="2059" t="s">
        <v>8</v>
      </c>
      <c r="AG326" s="2029"/>
      <c r="AH326" s="2024"/>
      <c r="AI326" s="2837"/>
      <c r="AJ326" s="2048" t="s">
        <v>782</v>
      </c>
      <c r="AK326" s="2750">
        <v>12</v>
      </c>
      <c r="AL326" s="2050" t="s">
        <v>796</v>
      </c>
      <c r="AM326" s="2051">
        <v>43494</v>
      </c>
      <c r="AN326" s="2050">
        <v>6</v>
      </c>
      <c r="AO326" s="2052" t="s">
        <v>35</v>
      </c>
      <c r="AP326" s="2053">
        <v>300</v>
      </c>
      <c r="AQ326" s="2050" t="s">
        <v>78</v>
      </c>
      <c r="AR326" s="3573">
        <v>43500</v>
      </c>
      <c r="AS326" s="2051">
        <v>43502</v>
      </c>
      <c r="AT326" s="2050">
        <v>10867</v>
      </c>
      <c r="AU326" s="2055">
        <v>6000</v>
      </c>
      <c r="AV326" s="2055">
        <f t="shared" si="142"/>
        <v>0</v>
      </c>
      <c r="AW326" s="2056">
        <f t="shared" si="143"/>
        <v>1800</v>
      </c>
      <c r="AX326" s="2058">
        <f t="shared" si="144"/>
        <v>90</v>
      </c>
      <c r="AY326" s="2150"/>
      <c r="BA326" s="2258"/>
      <c r="BB326" s="2259"/>
      <c r="BC326" s="2259"/>
      <c r="BD326" s="2260" t="s">
        <v>3</v>
      </c>
      <c r="BE326" s="2260" t="s">
        <v>18</v>
      </c>
      <c r="BF326" s="2260"/>
      <c r="BG326" s="2259"/>
      <c r="BH326" s="2260" t="s">
        <v>21</v>
      </c>
      <c r="BI326" s="2260" t="s">
        <v>3</v>
      </c>
      <c r="BJ326" s="2260" t="s">
        <v>27</v>
      </c>
      <c r="BK326" s="2260" t="s">
        <v>28</v>
      </c>
      <c r="BL326" s="2259"/>
      <c r="BM326" s="2259"/>
      <c r="BN326" s="2259"/>
      <c r="BO326" s="2259"/>
      <c r="BP326" s="2260" t="s">
        <v>30</v>
      </c>
      <c r="BQ326" s="2257"/>
      <c r="BR326" s="2246"/>
      <c r="BT326" s="875"/>
      <c r="BU326" s="876"/>
      <c r="BV326" s="875"/>
      <c r="BW326" s="877"/>
      <c r="BX326" s="878"/>
      <c r="BY326" s="875"/>
      <c r="BZ326" s="879"/>
      <c r="CA326" s="886"/>
      <c r="CB326" s="880"/>
      <c r="CC326" s="877"/>
      <c r="CD326" s="875"/>
      <c r="CE326" s="879"/>
      <c r="CF326" s="879"/>
      <c r="CG326" s="1230"/>
      <c r="CH326" s="879"/>
      <c r="CI326" s="720"/>
    </row>
    <row r="327" spans="15:106" ht="18.600000000000001" thickBot="1">
      <c r="O327" s="2024"/>
      <c r="P327" s="2047" t="s">
        <v>493</v>
      </c>
      <c r="Q327" s="2037" t="s">
        <v>436</v>
      </c>
      <c r="R327" s="2076">
        <v>36</v>
      </c>
      <c r="S327" s="2039">
        <v>21924</v>
      </c>
      <c r="T327" s="2040">
        <v>43322</v>
      </c>
      <c r="U327" s="2055">
        <v>95</v>
      </c>
      <c r="V327" s="2052" t="s">
        <v>35</v>
      </c>
      <c r="W327" s="2058">
        <v>275</v>
      </c>
      <c r="X327" s="2052">
        <v>1010505</v>
      </c>
      <c r="Y327" s="2078">
        <v>43339</v>
      </c>
      <c r="Z327" s="2057">
        <v>43336</v>
      </c>
      <c r="AA327" s="2052">
        <v>10445</v>
      </c>
      <c r="AB327" s="2055">
        <v>95000</v>
      </c>
      <c r="AC327" s="2041">
        <f t="shared" si="147"/>
        <v>0</v>
      </c>
      <c r="AD327" s="2056">
        <f t="shared" si="145"/>
        <v>26125</v>
      </c>
      <c r="AE327" s="2058">
        <f t="shared" si="146"/>
        <v>1306.25</v>
      </c>
      <c r="AF327" s="2059" t="s">
        <v>8</v>
      </c>
      <c r="AG327" s="2029"/>
      <c r="AH327" s="2024"/>
      <c r="AI327" s="2837"/>
      <c r="AJ327" s="2048" t="s">
        <v>795</v>
      </c>
      <c r="AK327" s="2750">
        <v>13</v>
      </c>
      <c r="AL327" s="2050" t="s">
        <v>796</v>
      </c>
      <c r="AM327" s="2051">
        <v>43494</v>
      </c>
      <c r="AN327" s="2050">
        <v>6</v>
      </c>
      <c r="AO327" s="2052" t="s">
        <v>35</v>
      </c>
      <c r="AP327" s="2053">
        <v>300</v>
      </c>
      <c r="AQ327" s="2050" t="s">
        <v>78</v>
      </c>
      <c r="AR327" s="3573">
        <v>43500</v>
      </c>
      <c r="AS327" s="2051">
        <v>43516</v>
      </c>
      <c r="AT327" s="2050">
        <v>10926</v>
      </c>
      <c r="AU327" s="2055">
        <v>6000</v>
      </c>
      <c r="AV327" s="2055">
        <f t="shared" si="142"/>
        <v>0</v>
      </c>
      <c r="AW327" s="2056">
        <f t="shared" si="143"/>
        <v>1800</v>
      </c>
      <c r="AX327" s="2058">
        <f t="shared" si="144"/>
        <v>90</v>
      </c>
      <c r="AY327" s="2150"/>
      <c r="BA327" s="2467" t="s">
        <v>726</v>
      </c>
      <c r="BB327" s="2266" t="s">
        <v>727</v>
      </c>
      <c r="BC327" s="2438">
        <v>14</v>
      </c>
      <c r="BD327" s="2285">
        <v>87378</v>
      </c>
      <c r="BE327" s="2287">
        <v>43642</v>
      </c>
      <c r="BF327" s="2342">
        <v>2000</v>
      </c>
      <c r="BG327" s="2285" t="s">
        <v>96</v>
      </c>
      <c r="BH327" s="2280">
        <v>11.02</v>
      </c>
      <c r="BI327" s="2343"/>
      <c r="BJ327" s="2344">
        <v>43696</v>
      </c>
      <c r="BK327" s="2287">
        <v>43693</v>
      </c>
      <c r="BL327" s="2345">
        <v>55802</v>
      </c>
      <c r="BM327" s="2280">
        <v>2005.94</v>
      </c>
      <c r="BN327" s="2280">
        <f>(BM327-BF327)</f>
        <v>5.9400000000000546</v>
      </c>
      <c r="BO327" s="2281">
        <f>(BM327*BH327)</f>
        <v>22105.4588</v>
      </c>
      <c r="BP327" s="2280">
        <f>(BO327*0.05)</f>
        <v>1105.2729400000001</v>
      </c>
      <c r="BQ327" s="2273" t="s">
        <v>8</v>
      </c>
      <c r="BR327" s="2246"/>
      <c r="BT327" s="3973"/>
      <c r="BU327" s="3974"/>
      <c r="BV327" s="3973"/>
      <c r="BW327" s="3975"/>
      <c r="BX327" s="3976"/>
      <c r="BY327" s="3973"/>
      <c r="BZ327" s="3977"/>
      <c r="CA327" s="4066"/>
      <c r="CB327" s="3978"/>
      <c r="CC327" s="3975"/>
      <c r="CD327" s="3973"/>
      <c r="CE327" s="3977"/>
      <c r="CF327" s="3977"/>
      <c r="CG327" s="4354"/>
      <c r="CH327" s="879"/>
      <c r="CI327" s="720"/>
      <c r="CK327" s="2488" t="s">
        <v>921</v>
      </c>
      <c r="CL327" s="2248"/>
      <c r="CM327" s="2248"/>
      <c r="CN327" s="2248"/>
      <c r="CO327" s="2248"/>
      <c r="CP327" s="2248"/>
      <c r="CQ327" s="2248"/>
      <c r="CR327" s="2248"/>
      <c r="CS327" s="2248"/>
      <c r="CT327" s="2248"/>
      <c r="CU327" s="2248"/>
      <c r="CV327" s="2248"/>
      <c r="CW327" s="2248"/>
      <c r="CX327" s="2248"/>
      <c r="CY327" s="2248"/>
      <c r="CZ327" s="2248"/>
      <c r="DA327" s="2248"/>
      <c r="DB327" s="2248"/>
    </row>
    <row r="328" spans="15:106">
      <c r="O328" s="2024"/>
      <c r="P328" s="2047" t="s">
        <v>629</v>
      </c>
      <c r="Q328" s="2037" t="s">
        <v>699</v>
      </c>
      <c r="R328" s="2038">
        <v>37</v>
      </c>
      <c r="S328" s="2039">
        <v>25419</v>
      </c>
      <c r="T328" s="2040">
        <v>43328</v>
      </c>
      <c r="U328" s="2041">
        <v>9</v>
      </c>
      <c r="V328" s="2039" t="s">
        <v>35</v>
      </c>
      <c r="W328" s="2042">
        <v>183</v>
      </c>
      <c r="X328" s="2039">
        <v>179680</v>
      </c>
      <c r="Y328" s="2044">
        <v>43339</v>
      </c>
      <c r="Z328" s="2040">
        <v>43336</v>
      </c>
      <c r="AA328" s="2039">
        <v>10448</v>
      </c>
      <c r="AB328" s="2041">
        <v>9000</v>
      </c>
      <c r="AC328" s="2041">
        <f t="shared" si="147"/>
        <v>0</v>
      </c>
      <c r="AD328" s="2045">
        <f t="shared" ref="AD328:AD333" si="148">(AB328*W328/1000)</f>
        <v>1647</v>
      </c>
      <c r="AE328" s="2042">
        <f t="shared" si="146"/>
        <v>82.350000000000009</v>
      </c>
      <c r="AF328" s="2059" t="s">
        <v>8</v>
      </c>
      <c r="AG328" s="2029"/>
      <c r="AH328" s="2024"/>
      <c r="AI328" s="2837"/>
      <c r="AJ328" s="2048" t="s">
        <v>795</v>
      </c>
      <c r="AK328" s="2750">
        <v>14</v>
      </c>
      <c r="AL328" s="2050" t="s">
        <v>101</v>
      </c>
      <c r="AM328" s="2051">
        <v>43514</v>
      </c>
      <c r="AN328" s="2050">
        <v>6</v>
      </c>
      <c r="AO328" s="2052" t="s">
        <v>35</v>
      </c>
      <c r="AP328" s="2053">
        <v>300</v>
      </c>
      <c r="AQ328" s="2050" t="s">
        <v>78</v>
      </c>
      <c r="AR328" s="3573">
        <v>43521</v>
      </c>
      <c r="AS328" s="2051">
        <v>43516</v>
      </c>
      <c r="AT328" s="2050">
        <v>10926</v>
      </c>
      <c r="AU328" s="2055">
        <v>6000</v>
      </c>
      <c r="AV328" s="2055">
        <f>(AU328-AN328*1000)</f>
        <v>0</v>
      </c>
      <c r="AW328" s="2056">
        <f>(AU328*AP328/1000)</f>
        <v>1800</v>
      </c>
      <c r="AX328" s="2058">
        <f t="shared" si="144"/>
        <v>90</v>
      </c>
      <c r="AY328" s="2150"/>
      <c r="BA328" s="2288"/>
      <c r="BB328" s="2327"/>
      <c r="BC328" s="2290"/>
      <c r="BD328" s="2290"/>
      <c r="BE328" s="2297"/>
      <c r="BF328" s="2328"/>
      <c r="BG328" s="2328"/>
      <c r="BH328" s="2384"/>
      <c r="BI328" s="3048"/>
      <c r="BJ328" s="2295"/>
      <c r="BK328" s="2297"/>
      <c r="BL328" s="2290"/>
      <c r="BM328" s="2330"/>
      <c r="BN328" s="2332"/>
      <c r="BO328" s="2333"/>
      <c r="BP328" s="2332"/>
      <c r="BQ328" s="2689"/>
      <c r="BR328" s="2246"/>
      <c r="BT328" s="875"/>
      <c r="BU328" s="881"/>
      <c r="BV328" s="881"/>
      <c r="BW328" s="884"/>
      <c r="BX328" s="1543"/>
      <c r="BY328" s="875"/>
      <c r="BZ328" s="881"/>
      <c r="CA328" s="1241"/>
      <c r="CB328" s="882"/>
      <c r="CC328" s="884"/>
      <c r="CD328" s="881"/>
      <c r="CE328" s="1230"/>
      <c r="CF328" s="881"/>
      <c r="CG328" s="1230"/>
      <c r="CH328" s="879"/>
      <c r="CI328" s="720"/>
      <c r="CK328" s="2490"/>
      <c r="CL328" s="2491"/>
      <c r="CM328" s="2491"/>
      <c r="CN328" s="2492" t="s">
        <v>14</v>
      </c>
      <c r="CO328" s="2492" t="s">
        <v>12</v>
      </c>
      <c r="CP328" s="2492"/>
      <c r="CQ328" s="2491"/>
      <c r="CR328" s="2492" t="s">
        <v>15</v>
      </c>
      <c r="CS328" s="2492" t="s">
        <v>16</v>
      </c>
      <c r="CT328" s="2492" t="s">
        <v>12</v>
      </c>
      <c r="CU328" s="2492" t="s">
        <v>12</v>
      </c>
      <c r="CV328" s="2491"/>
      <c r="CW328" s="2491"/>
      <c r="CX328" s="2491"/>
      <c r="CY328" s="2491"/>
      <c r="CZ328" s="2492" t="s">
        <v>12</v>
      </c>
      <c r="DA328" s="2492" t="s">
        <v>17</v>
      </c>
      <c r="DB328" s="2493"/>
    </row>
    <row r="329" spans="15:106" ht="15" thickBot="1">
      <c r="O329" s="2024"/>
      <c r="P329" s="2047" t="s">
        <v>629</v>
      </c>
      <c r="Q329" s="2075" t="s">
        <v>436</v>
      </c>
      <c r="R329" s="2038">
        <v>38</v>
      </c>
      <c r="S329" s="2039">
        <v>25418</v>
      </c>
      <c r="T329" s="2040">
        <v>43328</v>
      </c>
      <c r="U329" s="2041">
        <v>100</v>
      </c>
      <c r="V329" s="2039" t="s">
        <v>35</v>
      </c>
      <c r="W329" s="2042">
        <v>275</v>
      </c>
      <c r="X329" s="2043">
        <v>101795</v>
      </c>
      <c r="Y329" s="2044">
        <v>43339</v>
      </c>
      <c r="Z329" s="2040">
        <v>43336</v>
      </c>
      <c r="AA329" s="2039">
        <v>10446</v>
      </c>
      <c r="AB329" s="2041">
        <v>100000</v>
      </c>
      <c r="AC329" s="2041">
        <f t="shared" si="147"/>
        <v>0</v>
      </c>
      <c r="AD329" s="2045">
        <f t="shared" si="148"/>
        <v>27500</v>
      </c>
      <c r="AE329" s="2042">
        <f t="shared" si="146"/>
        <v>1375</v>
      </c>
      <c r="AF329" s="6038" t="s">
        <v>8</v>
      </c>
      <c r="AG329" s="6032"/>
      <c r="AH329" s="2024"/>
      <c r="AI329" s="2837"/>
      <c r="AJ329" s="2048" t="s">
        <v>427</v>
      </c>
      <c r="AK329" s="2750">
        <v>15</v>
      </c>
      <c r="AL329" s="2050" t="s">
        <v>101</v>
      </c>
      <c r="AM329" s="2051">
        <v>43514</v>
      </c>
      <c r="AN329" s="2050">
        <v>10</v>
      </c>
      <c r="AO329" s="2052" t="s">
        <v>35</v>
      </c>
      <c r="AP329" s="2053">
        <v>300</v>
      </c>
      <c r="AQ329" s="2050" t="s">
        <v>78</v>
      </c>
      <c r="AR329" s="3573">
        <v>43521</v>
      </c>
      <c r="AS329" s="2051">
        <v>43516</v>
      </c>
      <c r="AT329" s="2050">
        <v>10926</v>
      </c>
      <c r="AU329" s="2055">
        <v>10000</v>
      </c>
      <c r="AV329" s="2055">
        <f>(AU329-AN329*1000)</f>
        <v>0</v>
      </c>
      <c r="AW329" s="2056">
        <f>(AU329*AP329/1000)</f>
        <v>3000</v>
      </c>
      <c r="AX329" s="2058">
        <f t="shared" si="144"/>
        <v>150</v>
      </c>
      <c r="AY329" s="2150"/>
      <c r="BA329" s="2314"/>
      <c r="BB329" s="2315"/>
      <c r="BC329" s="2315"/>
      <c r="BD329" s="2315"/>
      <c r="BE329" s="2315"/>
      <c r="BF329" s="2315"/>
      <c r="BG329" s="2315"/>
      <c r="BH329" s="2315"/>
      <c r="BI329" s="2315"/>
      <c r="BJ329" s="2315"/>
      <c r="BK329" s="2315"/>
      <c r="BL329" s="2315"/>
      <c r="BM329" s="2315"/>
      <c r="BN329" s="2315"/>
      <c r="BO329" s="2686">
        <f>SUM(BO322:BO328)</f>
        <v>22105.4588</v>
      </c>
      <c r="BP329" s="2686">
        <f>SUM(BP327:BP328)</f>
        <v>1105.2729400000001</v>
      </c>
      <c r="BQ329" s="3056"/>
      <c r="BR329" s="2246"/>
      <c r="BT329" s="875"/>
      <c r="BU329" s="876"/>
      <c r="BV329" s="875"/>
      <c r="BW329" s="877"/>
      <c r="BX329" s="878"/>
      <c r="BY329" s="875"/>
      <c r="BZ329" s="879"/>
      <c r="CA329" s="886"/>
      <c r="CB329" s="880"/>
      <c r="CC329" s="877"/>
      <c r="CD329" s="875"/>
      <c r="CE329" s="879"/>
      <c r="CF329" s="881"/>
      <c r="CG329" s="1230"/>
      <c r="CH329" s="879"/>
      <c r="CI329" s="720"/>
      <c r="CK329" s="2499" t="s">
        <v>3</v>
      </c>
      <c r="CL329" s="2500" t="s">
        <v>4</v>
      </c>
      <c r="CM329" s="2501" t="s">
        <v>18</v>
      </c>
      <c r="CN329" s="2501" t="s">
        <v>19</v>
      </c>
      <c r="CO329" s="2501" t="s">
        <v>19</v>
      </c>
      <c r="CP329" s="2501" t="s">
        <v>20</v>
      </c>
      <c r="CQ329" s="2501" t="s">
        <v>21</v>
      </c>
      <c r="CR329" s="2501" t="s">
        <v>22</v>
      </c>
      <c r="CS329" s="2501" t="s">
        <v>19</v>
      </c>
      <c r="CT329" s="2501" t="s">
        <v>23</v>
      </c>
      <c r="CU329" s="2501" t="s">
        <v>23</v>
      </c>
      <c r="CV329" s="2501" t="s">
        <v>24</v>
      </c>
      <c r="CW329" s="2501" t="s">
        <v>20</v>
      </c>
      <c r="CX329" s="2501" t="s">
        <v>25</v>
      </c>
      <c r="CY329" s="2501" t="s">
        <v>0</v>
      </c>
      <c r="CZ329" s="2501" t="s">
        <v>11</v>
      </c>
      <c r="DA329" s="2501" t="s">
        <v>11</v>
      </c>
      <c r="DB329" s="2501" t="s">
        <v>26</v>
      </c>
    </row>
    <row r="330" spans="15:106" ht="15" thickBot="1">
      <c r="O330" s="2024"/>
      <c r="P330" s="2047" t="s">
        <v>629</v>
      </c>
      <c r="Q330" s="2039" t="s">
        <v>740</v>
      </c>
      <c r="R330" s="2038">
        <v>39</v>
      </c>
      <c r="S330" s="2039">
        <v>25580</v>
      </c>
      <c r="T330" s="2040">
        <v>43333</v>
      </c>
      <c r="U330" s="2041">
        <v>6</v>
      </c>
      <c r="V330" s="2039" t="s">
        <v>35</v>
      </c>
      <c r="W330" s="2042">
        <v>160</v>
      </c>
      <c r="X330" s="2039">
        <v>189855</v>
      </c>
      <c r="Y330" s="2044">
        <v>43339</v>
      </c>
      <c r="Z330" s="2040">
        <v>43336</v>
      </c>
      <c r="AA330" s="2039">
        <v>10447</v>
      </c>
      <c r="AB330" s="2041">
        <v>6000</v>
      </c>
      <c r="AC330" s="2041">
        <f t="shared" si="147"/>
        <v>0</v>
      </c>
      <c r="AD330" s="2045">
        <f t="shared" si="148"/>
        <v>960</v>
      </c>
      <c r="AE330" s="2042">
        <f t="shared" si="146"/>
        <v>48</v>
      </c>
      <c r="AF330" s="6062" t="s">
        <v>8</v>
      </c>
      <c r="AG330" s="6059"/>
      <c r="AH330" s="2024"/>
      <c r="AI330" s="2837"/>
      <c r="AJ330" s="2048" t="s">
        <v>1244</v>
      </c>
      <c r="AK330" s="2750">
        <v>16</v>
      </c>
      <c r="AL330" s="2050" t="s">
        <v>796</v>
      </c>
      <c r="AM330" s="2051">
        <v>44062</v>
      </c>
      <c r="AN330" s="2050">
        <v>20</v>
      </c>
      <c r="AO330" s="2052" t="s">
        <v>35</v>
      </c>
      <c r="AP330" s="2053">
        <v>310</v>
      </c>
      <c r="AQ330" s="2050" t="s">
        <v>78</v>
      </c>
      <c r="AR330" s="3573">
        <v>44067</v>
      </c>
      <c r="AS330" s="2051">
        <v>44067</v>
      </c>
      <c r="AT330" s="2050">
        <v>13721</v>
      </c>
      <c r="AU330" s="2055">
        <v>20000</v>
      </c>
      <c r="AV330" s="2055">
        <f>(AU330-AN330*1000)</f>
        <v>0</v>
      </c>
      <c r="AW330" s="2056">
        <f>(AU330*AP330/1000)</f>
        <v>6200</v>
      </c>
      <c r="AX330" s="2058">
        <f t="shared" si="144"/>
        <v>310</v>
      </c>
      <c r="AY330" s="2150"/>
      <c r="BA330" s="2246"/>
      <c r="BB330" s="2246"/>
      <c r="BC330" s="2246"/>
      <c r="BD330" s="2246"/>
      <c r="BE330" s="2246"/>
      <c r="BF330" s="2246"/>
      <c r="BG330" s="2246"/>
      <c r="BH330" s="2246"/>
      <c r="BI330" s="2246"/>
      <c r="BJ330" s="2246"/>
      <c r="BK330" s="2246"/>
      <c r="BL330" s="2246"/>
      <c r="BM330" s="2246"/>
      <c r="BN330" s="2246"/>
      <c r="BO330" s="2246"/>
      <c r="BP330" s="2246"/>
      <c r="BQ330" s="2246"/>
      <c r="BR330" s="2246"/>
      <c r="BT330" s="875"/>
      <c r="BU330" s="876"/>
      <c r="BV330" s="875"/>
      <c r="BW330" s="877"/>
      <c r="BX330" s="878"/>
      <c r="BY330" s="875"/>
      <c r="BZ330" s="879"/>
      <c r="CA330" s="886"/>
      <c r="CB330" s="880"/>
      <c r="CC330" s="877"/>
      <c r="CD330" s="875"/>
      <c r="CE330" s="879"/>
      <c r="CF330" s="881"/>
      <c r="CG330" s="1230"/>
      <c r="CK330" s="2619"/>
      <c r="CL330" s="2506"/>
      <c r="CM330" s="2506"/>
      <c r="CN330" s="2507" t="s">
        <v>3</v>
      </c>
      <c r="CO330" s="2507" t="s">
        <v>18</v>
      </c>
      <c r="CP330" s="2507"/>
      <c r="CQ330" s="2506"/>
      <c r="CR330" s="2507" t="s">
        <v>21</v>
      </c>
      <c r="CS330" s="2507" t="s">
        <v>3</v>
      </c>
      <c r="CT330" s="2507" t="s">
        <v>27</v>
      </c>
      <c r="CU330" s="2507" t="s">
        <v>28</v>
      </c>
      <c r="CV330" s="2506"/>
      <c r="CW330" s="2506"/>
      <c r="CX330" s="2506"/>
      <c r="CY330" s="2506"/>
      <c r="CZ330" s="2507" t="s">
        <v>33</v>
      </c>
      <c r="DA330" s="2507" t="s">
        <v>30</v>
      </c>
      <c r="DB330" s="2500"/>
    </row>
    <row r="331" spans="15:106" ht="18.600000000000001" thickBot="1">
      <c r="O331" s="2024"/>
      <c r="P331" s="2047" t="s">
        <v>741</v>
      </c>
      <c r="Q331" s="2048" t="s">
        <v>427</v>
      </c>
      <c r="R331" s="3067">
        <v>1</v>
      </c>
      <c r="S331" s="3068" t="s">
        <v>36</v>
      </c>
      <c r="T331" s="3069">
        <v>43334</v>
      </c>
      <c r="U331" s="3068">
        <v>10</v>
      </c>
      <c r="V331" s="3070" t="s">
        <v>35</v>
      </c>
      <c r="W331" s="3071">
        <v>300</v>
      </c>
      <c r="X331" s="3068" t="s">
        <v>78</v>
      </c>
      <c r="Y331" s="3596">
        <v>43339</v>
      </c>
      <c r="Z331" s="3073">
        <v>43335</v>
      </c>
      <c r="AA331" s="3070">
        <v>3159</v>
      </c>
      <c r="AB331" s="3074">
        <v>10000</v>
      </c>
      <c r="AC331" s="3074">
        <f>(AB331-U331*1000)</f>
        <v>0</v>
      </c>
      <c r="AD331" s="3075">
        <f>(AB331*W331/1000)</f>
        <v>3000</v>
      </c>
      <c r="AE331" s="3071">
        <f t="shared" si="146"/>
        <v>150</v>
      </c>
      <c r="AF331" s="6038" t="s">
        <v>8</v>
      </c>
      <c r="AG331" s="6032"/>
      <c r="AH331" s="2024"/>
      <c r="AI331" s="2837"/>
      <c r="AJ331" s="2048" t="s">
        <v>782</v>
      </c>
      <c r="AK331" s="2750">
        <v>17</v>
      </c>
      <c r="AL331" s="2050" t="s">
        <v>796</v>
      </c>
      <c r="AM331" s="2051">
        <v>44271</v>
      </c>
      <c r="AN331" s="2050">
        <v>20</v>
      </c>
      <c r="AO331" s="2052" t="s">
        <v>35</v>
      </c>
      <c r="AP331" s="2053">
        <v>341</v>
      </c>
      <c r="AQ331" s="2050" t="s">
        <v>78</v>
      </c>
      <c r="AR331" s="3573">
        <v>44277</v>
      </c>
      <c r="AS331" s="2051">
        <v>44289</v>
      </c>
      <c r="AT331" s="2050">
        <v>15253</v>
      </c>
      <c r="AU331" s="2055">
        <v>20000</v>
      </c>
      <c r="AV331" s="2055">
        <f>(AU331-AN331*1000)</f>
        <v>0</v>
      </c>
      <c r="AW331" s="2056">
        <f>(AU331*AP331/1000)</f>
        <v>6820</v>
      </c>
      <c r="AX331" s="2058">
        <f>(AW331*0.05)</f>
        <v>341</v>
      </c>
      <c r="AY331" s="2150"/>
      <c r="BA331" s="2250" t="s">
        <v>773</v>
      </c>
      <c r="BB331" s="2246"/>
      <c r="BC331" s="2246"/>
      <c r="BD331" s="2246"/>
      <c r="BE331" s="2246"/>
      <c r="BF331" s="2246"/>
      <c r="BG331" s="2246"/>
      <c r="BH331" s="2246"/>
      <c r="BI331" s="2246"/>
      <c r="BJ331" s="2246"/>
      <c r="BK331" s="2246"/>
      <c r="BL331" s="2246"/>
      <c r="BM331" s="2246"/>
      <c r="BN331" s="2246"/>
      <c r="BO331" s="2246"/>
      <c r="BP331" s="2246"/>
      <c r="BQ331" s="3085"/>
      <c r="BR331" s="2246"/>
      <c r="BT331" s="875"/>
      <c r="BU331" s="876"/>
      <c r="BV331" s="875"/>
      <c r="BW331" s="877"/>
      <c r="BX331" s="878"/>
      <c r="BY331" s="875"/>
      <c r="BZ331" s="879"/>
      <c r="CA331" s="886"/>
      <c r="CB331" s="880"/>
      <c r="CC331" s="877"/>
      <c r="CD331" s="875"/>
      <c r="CE331" s="879"/>
      <c r="CF331" s="881"/>
      <c r="CG331" s="1230"/>
      <c r="CK331" s="2604" t="s">
        <v>204</v>
      </c>
      <c r="CL331" s="3706" t="s">
        <v>105</v>
      </c>
      <c r="CM331" s="2596">
        <v>144</v>
      </c>
      <c r="CN331" s="2596" t="s">
        <v>101</v>
      </c>
      <c r="CO331" s="2597">
        <v>43867</v>
      </c>
      <c r="CP331" s="2596">
        <v>45</v>
      </c>
      <c r="CQ331" s="2596" t="s">
        <v>35</v>
      </c>
      <c r="CR331" s="2963">
        <v>1111.57</v>
      </c>
      <c r="CS331" s="2601"/>
      <c r="CT331" s="2584">
        <v>43885</v>
      </c>
      <c r="CU331" s="2575">
        <v>43880</v>
      </c>
      <c r="CV331" s="2596">
        <v>14181</v>
      </c>
      <c r="CW331" s="2598">
        <v>45000</v>
      </c>
      <c r="CX331" s="2598">
        <f>(CP331*1000-CW331)</f>
        <v>0</v>
      </c>
      <c r="CY331" s="3223">
        <f>(CR331*CW331/1000)</f>
        <v>50020.65</v>
      </c>
      <c r="CZ331" s="3224">
        <f>(CU331+42)</f>
        <v>43922</v>
      </c>
      <c r="DA331" s="3225">
        <f>(CY331*0.03)</f>
        <v>1500.6195</v>
      </c>
      <c r="DB331" s="2516" t="s">
        <v>8</v>
      </c>
    </row>
    <row r="332" spans="15:106">
      <c r="O332" s="2024"/>
      <c r="P332" s="2047" t="s">
        <v>722</v>
      </c>
      <c r="Q332" s="2075" t="s">
        <v>717</v>
      </c>
      <c r="R332" s="2076">
        <v>2</v>
      </c>
      <c r="S332" s="2052" t="s">
        <v>36</v>
      </c>
      <c r="T332" s="2057">
        <v>43334</v>
      </c>
      <c r="U332" s="2055">
        <v>10</v>
      </c>
      <c r="V332" s="2052" t="s">
        <v>35</v>
      </c>
      <c r="W332" s="2058">
        <v>425</v>
      </c>
      <c r="X332" s="2077"/>
      <c r="Y332" s="2078">
        <v>43339</v>
      </c>
      <c r="Z332" s="2057">
        <v>43338</v>
      </c>
      <c r="AA332" s="2052">
        <v>3167</v>
      </c>
      <c r="AB332" s="2055">
        <v>10000</v>
      </c>
      <c r="AC332" s="2055">
        <f t="shared" si="147"/>
        <v>0</v>
      </c>
      <c r="AD332" s="2056">
        <f t="shared" si="148"/>
        <v>4250</v>
      </c>
      <c r="AE332" s="2058">
        <f t="shared" si="146"/>
        <v>212.5</v>
      </c>
      <c r="AF332" s="2059" t="s">
        <v>8</v>
      </c>
      <c r="AG332" s="2029"/>
      <c r="AH332" s="2024"/>
      <c r="AI332" s="2837"/>
      <c r="AJ332" s="3077"/>
      <c r="AK332" s="2091"/>
      <c r="AL332" s="2091"/>
      <c r="AM332" s="2091"/>
      <c r="AN332" s="2091"/>
      <c r="AO332" s="2091"/>
      <c r="AP332" s="2091"/>
      <c r="AQ332" s="2091"/>
      <c r="AR332" s="2091"/>
      <c r="AS332" s="2091"/>
      <c r="AT332" s="2091"/>
      <c r="AU332" s="2091"/>
      <c r="AV332" s="2091"/>
      <c r="AW332" s="2091"/>
      <c r="AX332" s="2091"/>
      <c r="AY332" s="2150"/>
      <c r="BA332" s="2251"/>
      <c r="BB332" s="2252"/>
      <c r="BC332" s="2252"/>
      <c r="BD332" s="2253" t="s">
        <v>14</v>
      </c>
      <c r="BE332" s="2253" t="s">
        <v>12</v>
      </c>
      <c r="BF332" s="2253"/>
      <c r="BG332" s="2252"/>
      <c r="BH332" s="2253" t="s">
        <v>15</v>
      </c>
      <c r="BI332" s="2253" t="s">
        <v>16</v>
      </c>
      <c r="BJ332" s="2253" t="s">
        <v>12</v>
      </c>
      <c r="BK332" s="2253" t="s">
        <v>12</v>
      </c>
      <c r="BL332" s="2252"/>
      <c r="BM332" s="2252"/>
      <c r="BN332" s="2252"/>
      <c r="BO332" s="2252"/>
      <c r="BP332" s="2253" t="s">
        <v>17</v>
      </c>
      <c r="BQ332" s="2253"/>
      <c r="BR332" s="2246"/>
      <c r="BT332" s="875"/>
      <c r="BU332" s="876"/>
      <c r="BV332" s="875"/>
      <c r="BW332" s="877"/>
      <c r="BX332" s="878"/>
      <c r="BY332" s="875"/>
      <c r="BZ332" s="879"/>
      <c r="CA332" s="886"/>
      <c r="CB332" s="880"/>
      <c r="CC332" s="877"/>
      <c r="CD332" s="875"/>
      <c r="CE332" s="879"/>
      <c r="CF332" s="881"/>
      <c r="CG332" s="1230"/>
      <c r="CH332" s="1775"/>
      <c r="CI332" s="1775"/>
      <c r="CK332" s="3560"/>
      <c r="CL332" s="2579"/>
      <c r="CM332" s="2528"/>
      <c r="CN332" s="2528"/>
      <c r="CO332" s="2535"/>
      <c r="CP332" s="2528"/>
      <c r="CQ332" s="2528"/>
      <c r="CR332" s="3087"/>
      <c r="CS332" s="3216"/>
      <c r="CT332" s="2549"/>
      <c r="CU332" s="2530"/>
      <c r="CV332" s="2528"/>
      <c r="CW332" s="2531"/>
      <c r="CX332" s="2531"/>
      <c r="CY332" s="2555"/>
      <c r="CZ332" s="2582"/>
      <c r="DA332" s="2554"/>
      <c r="DB332" s="2523"/>
    </row>
    <row r="333" spans="15:106">
      <c r="O333" s="2024"/>
      <c r="P333" s="2047" t="s">
        <v>589</v>
      </c>
      <c r="Q333" s="2069" t="s">
        <v>698</v>
      </c>
      <c r="R333" s="2809">
        <v>28</v>
      </c>
      <c r="S333" s="2071" t="s">
        <v>101</v>
      </c>
      <c r="T333" s="2072">
        <v>43334</v>
      </c>
      <c r="U333" s="2071">
        <v>10</v>
      </c>
      <c r="V333" s="2039" t="s">
        <v>35</v>
      </c>
      <c r="W333" s="2073">
        <v>278</v>
      </c>
      <c r="X333" s="2071" t="s">
        <v>78</v>
      </c>
      <c r="Y333" s="3509">
        <v>43339</v>
      </c>
      <c r="Z333" s="2072">
        <v>43336</v>
      </c>
      <c r="AA333" s="2071">
        <v>3168</v>
      </c>
      <c r="AB333" s="2041">
        <v>10000</v>
      </c>
      <c r="AC333" s="2041">
        <f t="shared" si="147"/>
        <v>0</v>
      </c>
      <c r="AD333" s="2045">
        <f t="shared" si="148"/>
        <v>2780</v>
      </c>
      <c r="AE333" s="2042">
        <f t="shared" si="146"/>
        <v>139</v>
      </c>
      <c r="AF333" s="2059" t="s">
        <v>8</v>
      </c>
      <c r="AG333" s="2029"/>
      <c r="AH333" s="2024"/>
      <c r="AI333" s="2837"/>
      <c r="AJ333" s="3077"/>
      <c r="AK333" s="2091"/>
      <c r="AL333" s="2091"/>
      <c r="AM333" s="2091"/>
      <c r="AN333" s="2091"/>
      <c r="AO333" s="2091"/>
      <c r="AP333" s="2091"/>
      <c r="AQ333" s="2091"/>
      <c r="AR333" s="2091"/>
      <c r="AS333" s="2091"/>
      <c r="AT333" s="2091"/>
      <c r="AU333" s="2091"/>
      <c r="AV333" s="2091"/>
      <c r="AW333" s="2091"/>
      <c r="AX333" s="2091"/>
      <c r="AY333" s="2150"/>
      <c r="BA333" s="2255" t="s">
        <v>3</v>
      </c>
      <c r="BB333" s="2256" t="s">
        <v>4</v>
      </c>
      <c r="BC333" s="2257" t="s">
        <v>18</v>
      </c>
      <c r="BD333" s="2257" t="s">
        <v>19</v>
      </c>
      <c r="BE333" s="2257" t="s">
        <v>19</v>
      </c>
      <c r="BF333" s="2257" t="s">
        <v>20</v>
      </c>
      <c r="BG333" s="2257" t="s">
        <v>21</v>
      </c>
      <c r="BH333" s="2257" t="s">
        <v>22</v>
      </c>
      <c r="BI333" s="2257" t="s">
        <v>19</v>
      </c>
      <c r="BJ333" s="2257" t="s">
        <v>23</v>
      </c>
      <c r="BK333" s="2257" t="s">
        <v>23</v>
      </c>
      <c r="BL333" s="2257" t="s">
        <v>24</v>
      </c>
      <c r="BM333" s="2257" t="s">
        <v>20</v>
      </c>
      <c r="BN333" s="2257" t="s">
        <v>25</v>
      </c>
      <c r="BO333" s="2257" t="s">
        <v>0</v>
      </c>
      <c r="BP333" s="2257" t="s">
        <v>11</v>
      </c>
      <c r="BQ333" s="2257" t="s">
        <v>26</v>
      </c>
      <c r="BR333" s="2246"/>
      <c r="BT333" s="875"/>
      <c r="BU333" s="876"/>
      <c r="BV333" s="875"/>
      <c r="BW333" s="877"/>
      <c r="BX333" s="878"/>
      <c r="BY333" s="875"/>
      <c r="BZ333" s="879"/>
      <c r="CA333" s="886"/>
      <c r="CB333" s="880"/>
      <c r="CC333" s="877"/>
      <c r="CD333" s="875"/>
      <c r="CE333" s="879"/>
      <c r="CF333" s="881"/>
      <c r="CG333" s="1230"/>
      <c r="CH333" s="1775"/>
      <c r="CI333" s="1775"/>
      <c r="CK333" s="2526"/>
      <c r="CL333" s="2529"/>
      <c r="CM333" s="2528"/>
      <c r="CN333" s="2529"/>
      <c r="CO333" s="2530"/>
      <c r="CP333" s="2531"/>
      <c r="CQ333" s="2529"/>
      <c r="CR333" s="2532"/>
      <c r="CS333" s="2528"/>
      <c r="CT333" s="2533"/>
      <c r="CU333" s="2530"/>
      <c r="CV333" s="2528"/>
      <c r="CW333" s="2532"/>
      <c r="CX333" s="2532"/>
      <c r="CY333" s="2534"/>
      <c r="CZ333" s="2535"/>
      <c r="DA333" s="2532"/>
      <c r="DB333" s="2523"/>
    </row>
    <row r="334" spans="15:106" ht="15" thickBot="1">
      <c r="O334" s="2024"/>
      <c r="P334" s="2079"/>
      <c r="Q334" s="2080"/>
      <c r="R334" s="2080"/>
      <c r="S334" s="2080"/>
      <c r="T334" s="2080"/>
      <c r="U334" s="2080"/>
      <c r="V334" s="2080"/>
      <c r="W334" s="2080"/>
      <c r="X334" s="2080"/>
      <c r="Y334" s="2873"/>
      <c r="Z334" s="2091"/>
      <c r="AA334" s="2091"/>
      <c r="AB334" s="2091"/>
      <c r="AC334" s="2091"/>
      <c r="AD334" s="2091"/>
      <c r="AE334" s="2091"/>
      <c r="AF334" s="2059"/>
      <c r="AG334" s="2029"/>
      <c r="AH334" s="2024"/>
      <c r="AI334" s="2837"/>
      <c r="AJ334" s="3077"/>
      <c r="AK334" s="2091"/>
      <c r="AL334" s="2091"/>
      <c r="AM334" s="2091"/>
      <c r="AN334" s="2091"/>
      <c r="AO334" s="2091"/>
      <c r="AP334" s="2091"/>
      <c r="AQ334" s="2091"/>
      <c r="AR334" s="2091"/>
      <c r="AS334" s="2091"/>
      <c r="AT334" s="2091"/>
      <c r="AU334" s="2091"/>
      <c r="AV334" s="2091"/>
      <c r="AW334" s="2091"/>
      <c r="AX334" s="2091"/>
      <c r="AY334" s="2150"/>
      <c r="BA334" s="2258"/>
      <c r="BB334" s="2259"/>
      <c r="BC334" s="2259"/>
      <c r="BD334" s="2260" t="s">
        <v>3</v>
      </c>
      <c r="BE334" s="2260" t="s">
        <v>18</v>
      </c>
      <c r="BF334" s="2260"/>
      <c r="BG334" s="2259"/>
      <c r="BH334" s="2260" t="s">
        <v>21</v>
      </c>
      <c r="BI334" s="2260" t="s">
        <v>3</v>
      </c>
      <c r="BJ334" s="2260" t="s">
        <v>27</v>
      </c>
      <c r="BK334" s="2260" t="s">
        <v>28</v>
      </c>
      <c r="BL334" s="2259"/>
      <c r="BM334" s="2259"/>
      <c r="BN334" s="2259"/>
      <c r="BO334" s="2259"/>
      <c r="BP334" s="2260" t="s">
        <v>30</v>
      </c>
      <c r="BQ334" s="2257"/>
      <c r="BR334" s="2246"/>
      <c r="BT334" s="875"/>
      <c r="BU334" s="876"/>
      <c r="BV334" s="875"/>
      <c r="BW334" s="877"/>
      <c r="BX334" s="878"/>
      <c r="BY334" s="875"/>
      <c r="BZ334" s="879"/>
      <c r="CA334" s="886"/>
      <c r="CB334" s="880"/>
      <c r="CC334" s="877"/>
      <c r="CD334" s="875"/>
      <c r="CE334" s="879"/>
      <c r="CF334" s="881"/>
      <c r="CG334" s="1230"/>
      <c r="CH334" s="1775"/>
      <c r="CI334" s="1775"/>
      <c r="CK334" s="2526"/>
      <c r="CL334" s="2529"/>
      <c r="CM334" s="2528"/>
      <c r="CN334" s="2529"/>
      <c r="CO334" s="2530"/>
      <c r="CP334" s="2531"/>
      <c r="CQ334" s="2529"/>
      <c r="CR334" s="2532"/>
      <c r="CS334" s="2528"/>
      <c r="CT334" s="2533"/>
      <c r="CU334" s="2530"/>
      <c r="CV334" s="2528"/>
      <c r="CW334" s="2532"/>
      <c r="CX334" s="2532"/>
      <c r="CY334" s="2534"/>
      <c r="CZ334" s="2535"/>
      <c r="DA334" s="2532"/>
      <c r="DB334" s="2523"/>
    </row>
    <row r="335" spans="15:106" ht="15" thickBot="1">
      <c r="O335" s="2024"/>
      <c r="P335" s="2082"/>
      <c r="Q335" s="2085"/>
      <c r="R335" s="2085"/>
      <c r="S335" s="2085"/>
      <c r="T335" s="2085"/>
      <c r="U335" s="2085"/>
      <c r="V335" s="2085"/>
      <c r="W335" s="2085"/>
      <c r="X335" s="2085"/>
      <c r="Y335" s="2089"/>
      <c r="Z335" s="2085"/>
      <c r="AA335" s="2086"/>
      <c r="AB335" s="2087"/>
      <c r="AC335" s="2085"/>
      <c r="AD335" s="2088">
        <f>SUM(AD322:AD334)</f>
        <v>140565</v>
      </c>
      <c r="AE335" s="2088">
        <f>(AD335*0.05)</f>
        <v>7028.25</v>
      </c>
      <c r="AF335" s="2090"/>
      <c r="AG335" s="3220"/>
      <c r="AH335" s="2024"/>
      <c r="AI335" s="2837"/>
      <c r="AJ335" s="3077"/>
      <c r="AK335" s="2091"/>
      <c r="AL335" s="2091"/>
      <c r="AM335" s="2091"/>
      <c r="AN335" s="2091"/>
      <c r="AO335" s="2091"/>
      <c r="AP335" s="2091"/>
      <c r="AQ335" s="2091"/>
      <c r="AR335" s="2091"/>
      <c r="AS335" s="2091"/>
      <c r="AT335" s="2091"/>
      <c r="AU335" s="2091"/>
      <c r="AV335" s="2091"/>
      <c r="AW335" s="2091"/>
      <c r="AX335" s="2091"/>
      <c r="AY335" s="2150"/>
      <c r="BA335" s="2770"/>
      <c r="BB335" s="2762"/>
      <c r="BC335" s="2290"/>
      <c r="BD335" s="2290"/>
      <c r="BE335" s="2297"/>
      <c r="BF335" s="2328"/>
      <c r="BG335" s="2328"/>
      <c r="BH335" s="2384"/>
      <c r="BI335" s="3048"/>
      <c r="BJ335" s="2295"/>
      <c r="BK335" s="2297"/>
      <c r="BL335" s="2290"/>
      <c r="BM335" s="2330"/>
      <c r="BN335" s="2332"/>
      <c r="BO335" s="2333"/>
      <c r="BP335" s="2332"/>
      <c r="BQ335" s="2273"/>
      <c r="BR335" s="2246"/>
      <c r="BT335" s="875"/>
      <c r="BU335" s="876"/>
      <c r="BV335" s="875"/>
      <c r="BW335" s="877"/>
      <c r="BX335" s="878"/>
      <c r="BY335" s="875"/>
      <c r="BZ335" s="879"/>
      <c r="CA335" s="886"/>
      <c r="CB335" s="880"/>
      <c r="CC335" s="877"/>
      <c r="CD335" s="875"/>
      <c r="CE335" s="879"/>
      <c r="CF335" s="881"/>
      <c r="CG335" s="1230"/>
      <c r="CH335" s="681"/>
      <c r="CI335" s="681"/>
      <c r="CK335" s="2545"/>
      <c r="CL335" s="2529"/>
      <c r="CM335" s="2528"/>
      <c r="CN335" s="2528"/>
      <c r="CO335" s="2535"/>
      <c r="CP335" s="2528"/>
      <c r="CQ335" s="2528"/>
      <c r="CR335" s="3087"/>
      <c r="CS335" s="2528"/>
      <c r="CT335" s="2533"/>
      <c r="CU335" s="2535"/>
      <c r="CV335" s="2528"/>
      <c r="CW335" s="3087"/>
      <c r="CX335" s="2532"/>
      <c r="CY335" s="2534"/>
      <c r="CZ335" s="2535"/>
      <c r="DA335" s="2532"/>
      <c r="DB335" s="2523"/>
    </row>
    <row r="336" spans="15:106">
      <c r="O336" s="2024"/>
      <c r="P336" s="2024"/>
      <c r="Q336" s="2024"/>
      <c r="R336" s="2024"/>
      <c r="S336" s="2024"/>
      <c r="T336" s="2024"/>
      <c r="U336" s="2024"/>
      <c r="V336" s="2024"/>
      <c r="W336" s="2024"/>
      <c r="X336" s="2024"/>
      <c r="Y336" s="3602"/>
      <c r="Z336" s="2024"/>
      <c r="AA336" s="2024"/>
      <c r="AB336" s="2024"/>
      <c r="AC336" s="2024"/>
      <c r="AD336" s="2024"/>
      <c r="AE336" s="2024"/>
      <c r="AF336" s="3227"/>
      <c r="AG336" s="3227"/>
      <c r="AH336" s="2024"/>
      <c r="AI336" s="2837"/>
      <c r="AJ336" s="3077"/>
      <c r="AK336" s="2091"/>
      <c r="AL336" s="2091"/>
      <c r="AM336" s="2091"/>
      <c r="AN336" s="2091"/>
      <c r="AO336" s="2091"/>
      <c r="AP336" s="2091"/>
      <c r="AQ336" s="2091"/>
      <c r="AR336" s="2091"/>
      <c r="AS336" s="2091"/>
      <c r="AT336" s="2091"/>
      <c r="AU336" s="2091"/>
      <c r="AV336" s="2091"/>
      <c r="AW336" s="2091"/>
      <c r="AX336" s="2091"/>
      <c r="AY336" s="2150"/>
      <c r="BA336" s="2288"/>
      <c r="BB336" s="2327"/>
      <c r="BC336" s="2290"/>
      <c r="BD336" s="2290"/>
      <c r="BE336" s="2297"/>
      <c r="BF336" s="2328"/>
      <c r="BG336" s="2328"/>
      <c r="BH336" s="2384"/>
      <c r="BI336" s="3048"/>
      <c r="BJ336" s="2295"/>
      <c r="BK336" s="2297"/>
      <c r="BL336" s="2290"/>
      <c r="BM336" s="2330"/>
      <c r="BN336" s="2332"/>
      <c r="BO336" s="2333"/>
      <c r="BP336" s="2332"/>
      <c r="BQ336" s="2689"/>
      <c r="BR336" s="2246"/>
      <c r="BT336" s="726"/>
      <c r="BU336" s="888"/>
      <c r="BV336" s="726"/>
      <c r="BW336" s="723"/>
      <c r="BX336" s="724"/>
      <c r="BY336" s="726"/>
      <c r="BZ336" s="724"/>
      <c r="CA336" s="768"/>
      <c r="CB336" s="890"/>
      <c r="CC336" s="723"/>
      <c r="CD336" s="726"/>
      <c r="CE336" s="724"/>
      <c r="CF336" s="896"/>
      <c r="CG336" s="725"/>
      <c r="CH336" s="724"/>
      <c r="CI336" s="720"/>
      <c r="CK336" s="2545"/>
      <c r="CL336" s="2529"/>
      <c r="CM336" s="2546"/>
      <c r="CN336" s="2529"/>
      <c r="CO336" s="2530"/>
      <c r="CP336" s="2547"/>
      <c r="CQ336" s="2529"/>
      <c r="CR336" s="2532"/>
      <c r="CS336" s="2548"/>
      <c r="CT336" s="2549"/>
      <c r="CU336" s="2530"/>
      <c r="CV336" s="2529"/>
      <c r="CW336" s="2532"/>
      <c r="CX336" s="2532"/>
      <c r="CY336" s="2534"/>
      <c r="CZ336" s="2530"/>
      <c r="DA336" s="2532"/>
      <c r="DB336" s="2523"/>
    </row>
    <row r="337" spans="15:106" ht="18.600000000000001" thickBot="1">
      <c r="O337" s="2024"/>
      <c r="P337" s="2028" t="s">
        <v>671</v>
      </c>
      <c r="Q337" s="2024"/>
      <c r="R337" s="2024"/>
      <c r="S337" s="2024"/>
      <c r="T337" s="2024"/>
      <c r="U337" s="2024"/>
      <c r="V337" s="2024"/>
      <c r="W337" s="2024"/>
      <c r="X337" s="2024"/>
      <c r="Y337" s="3602"/>
      <c r="Z337" s="2024"/>
      <c r="AA337" s="2024"/>
      <c r="AB337" s="2024"/>
      <c r="AC337" s="2024"/>
      <c r="AD337" s="2024"/>
      <c r="AE337" s="2024"/>
      <c r="AF337" s="2029"/>
      <c r="AG337" s="2029"/>
      <c r="AH337" s="2024"/>
      <c r="AI337" s="2942"/>
      <c r="AJ337" s="2924"/>
      <c r="AK337" s="2749"/>
      <c r="AL337" s="2084"/>
      <c r="AM337" s="2084"/>
      <c r="AN337" s="2084"/>
      <c r="AO337" s="2084"/>
      <c r="AP337" s="2084"/>
      <c r="AQ337" s="2084"/>
      <c r="AR337" s="2151"/>
      <c r="AS337" s="2083"/>
      <c r="AT337" s="2083"/>
      <c r="AU337" s="2083"/>
      <c r="AV337" s="2083"/>
      <c r="AW337" s="2083"/>
      <c r="AX337" s="2083"/>
      <c r="AY337" s="3257" t="s">
        <v>817</v>
      </c>
      <c r="BA337" s="2770"/>
      <c r="BB337" s="2291"/>
      <c r="BC337" s="2752"/>
      <c r="BD337" s="2351"/>
      <c r="BE337" s="2354"/>
      <c r="BF337" s="3076"/>
      <c r="BG337" s="2351"/>
      <c r="BH337" s="2332"/>
      <c r="BI337" s="2352"/>
      <c r="BJ337" s="2353"/>
      <c r="BK337" s="2354"/>
      <c r="BL337" s="2355"/>
      <c r="BM337" s="2332"/>
      <c r="BN337" s="2332"/>
      <c r="BO337" s="2333"/>
      <c r="BP337" s="2332"/>
      <c r="BQ337" s="2689"/>
      <c r="BR337" s="2246"/>
      <c r="BT337" s="726"/>
      <c r="BU337" s="888"/>
      <c r="BV337" s="726"/>
      <c r="BW337" s="723"/>
      <c r="BX337" s="727"/>
      <c r="BY337" s="726"/>
      <c r="BZ337" s="724"/>
      <c r="CA337" s="768"/>
      <c r="CB337" s="890"/>
      <c r="CC337" s="723"/>
      <c r="CD337" s="726"/>
      <c r="CE337" s="724"/>
      <c r="CF337" s="896"/>
      <c r="CG337" s="725"/>
      <c r="CH337" s="1488"/>
      <c r="CI337" s="1487"/>
      <c r="CK337" s="2556"/>
      <c r="CL337" s="2557"/>
      <c r="CM337" s="2557"/>
      <c r="CN337" s="2557"/>
      <c r="CO337" s="2557"/>
      <c r="CP337" s="2557"/>
      <c r="CQ337" s="2557"/>
      <c r="CR337" s="2557"/>
      <c r="CS337" s="2557"/>
      <c r="CT337" s="2557"/>
      <c r="CU337" s="2557"/>
      <c r="CV337" s="2557"/>
      <c r="CW337" s="2557"/>
      <c r="CX337" s="2557"/>
      <c r="CY337" s="2557"/>
      <c r="CZ337" s="2557"/>
      <c r="DA337" s="2557"/>
      <c r="DB337" s="2523"/>
    </row>
    <row r="338" spans="15:106" ht="15" thickBot="1">
      <c r="O338" s="2024"/>
      <c r="P338" s="2030"/>
      <c r="Q338" s="2031"/>
      <c r="R338" s="2031"/>
      <c r="S338" s="6040" t="s">
        <v>14</v>
      </c>
      <c r="T338" s="6040" t="s">
        <v>12</v>
      </c>
      <c r="U338" s="6040"/>
      <c r="V338" s="2031"/>
      <c r="W338" s="6040" t="s">
        <v>15</v>
      </c>
      <c r="X338" s="6040" t="s">
        <v>16</v>
      </c>
      <c r="Y338" s="6040" t="s">
        <v>12</v>
      </c>
      <c r="Z338" s="6040" t="s">
        <v>12</v>
      </c>
      <c r="AA338" s="2031"/>
      <c r="AB338" s="2031"/>
      <c r="AC338" s="2031"/>
      <c r="AD338" s="2031"/>
      <c r="AE338" s="6040" t="s">
        <v>17</v>
      </c>
      <c r="AF338" s="6040"/>
      <c r="AG338" s="6032"/>
      <c r="AH338" s="2024"/>
      <c r="AI338" s="2029"/>
      <c r="AJ338" s="3227"/>
      <c r="AK338" s="3227"/>
      <c r="AL338" s="3227"/>
      <c r="AM338" s="5922"/>
      <c r="AN338" s="3227"/>
      <c r="AO338" s="3219"/>
      <c r="AP338" s="3229"/>
      <c r="AQ338" s="3227"/>
      <c r="AR338" s="3230"/>
      <c r="AS338" s="3228"/>
      <c r="AT338" s="3227"/>
      <c r="AU338" s="3220"/>
      <c r="AV338" s="3220"/>
      <c r="AW338" s="3231"/>
      <c r="AX338" s="2184"/>
      <c r="AY338" s="2154"/>
      <c r="BA338" s="2288"/>
      <c r="BB338" s="2289"/>
      <c r="BC338" s="2290"/>
      <c r="BD338" s="2291"/>
      <c r="BE338" s="2292"/>
      <c r="BF338" s="2293"/>
      <c r="BG338" s="2291"/>
      <c r="BH338" s="2294"/>
      <c r="BI338" s="2290"/>
      <c r="BJ338" s="2295"/>
      <c r="BK338" s="2292"/>
      <c r="BL338" s="2290"/>
      <c r="BM338" s="2294"/>
      <c r="BN338" s="2294"/>
      <c r="BO338" s="2296"/>
      <c r="BP338" s="2294"/>
      <c r="BQ338" s="2689"/>
      <c r="BR338" s="2246"/>
      <c r="BT338" s="726"/>
      <c r="BU338" s="888"/>
      <c r="BV338" s="726"/>
      <c r="BW338" s="723"/>
      <c r="BX338" s="727"/>
      <c r="BY338" s="726"/>
      <c r="BZ338" s="724"/>
      <c r="CA338" s="768"/>
      <c r="CB338" s="890"/>
      <c r="CC338" s="723"/>
      <c r="CD338" s="726"/>
      <c r="CE338" s="724"/>
      <c r="CF338" s="896"/>
      <c r="CG338" s="725"/>
      <c r="CK338" s="2559"/>
      <c r="CL338" s="2560"/>
      <c r="CM338" s="2560"/>
      <c r="CN338" s="2560"/>
      <c r="CO338" s="2560"/>
      <c r="CP338" s="2560"/>
      <c r="CQ338" s="2560"/>
      <c r="CR338" s="2560"/>
      <c r="CS338" s="2560"/>
      <c r="CT338" s="2560"/>
      <c r="CU338" s="2560"/>
      <c r="CV338" s="2560"/>
      <c r="CW338" s="2560"/>
      <c r="CX338" s="2560"/>
      <c r="CY338" s="2560"/>
      <c r="CZ338" s="2560"/>
      <c r="DA338" s="2747">
        <f>SUM(DA331:DA337)</f>
        <v>1500.6195</v>
      </c>
      <c r="DB338" s="2562"/>
    </row>
    <row r="339" spans="15:106" ht="24" thickBot="1">
      <c r="O339" s="2024"/>
      <c r="P339" s="2032" t="s">
        <v>3</v>
      </c>
      <c r="Q339" s="2033" t="s">
        <v>4</v>
      </c>
      <c r="R339" s="6033" t="s">
        <v>18</v>
      </c>
      <c r="S339" s="6033" t="s">
        <v>19</v>
      </c>
      <c r="T339" s="6033" t="s">
        <v>19</v>
      </c>
      <c r="U339" s="6033" t="s">
        <v>20</v>
      </c>
      <c r="V339" s="6033" t="s">
        <v>21</v>
      </c>
      <c r="W339" s="6033" t="s">
        <v>22</v>
      </c>
      <c r="X339" s="6033" t="s">
        <v>19</v>
      </c>
      <c r="Y339" s="6033" t="s">
        <v>23</v>
      </c>
      <c r="Z339" s="6033" t="s">
        <v>23</v>
      </c>
      <c r="AA339" s="6033" t="s">
        <v>24</v>
      </c>
      <c r="AB339" s="6033" t="s">
        <v>20</v>
      </c>
      <c r="AC339" s="6033" t="s">
        <v>25</v>
      </c>
      <c r="AD339" s="6033" t="s">
        <v>0</v>
      </c>
      <c r="AE339" s="6033" t="s">
        <v>11</v>
      </c>
      <c r="AF339" s="6033" t="s">
        <v>26</v>
      </c>
      <c r="AG339" s="6032"/>
      <c r="AH339" s="2024"/>
      <c r="AI339" s="2024"/>
      <c r="AJ339" s="2153" t="s">
        <v>1301</v>
      </c>
      <c r="AK339" s="2024" t="s">
        <v>1302</v>
      </c>
      <c r="AL339" s="2024"/>
      <c r="AM339" s="5923"/>
      <c r="AN339" s="2154"/>
      <c r="AO339" s="5922"/>
      <c r="AP339" s="4852"/>
      <c r="AQ339" s="2024"/>
      <c r="AR339" s="2024"/>
      <c r="AS339" s="2024"/>
      <c r="AT339" s="2024"/>
      <c r="AU339" s="2024"/>
      <c r="AV339" s="2024"/>
      <c r="AW339" s="2024"/>
      <c r="AX339" s="2024"/>
      <c r="AY339" s="2024"/>
      <c r="BA339" s="2298"/>
      <c r="BB339" s="2299"/>
      <c r="BC339" s="2300"/>
      <c r="BD339" s="2300"/>
      <c r="BE339" s="2301"/>
      <c r="BF339" s="2300"/>
      <c r="BG339" s="2300"/>
      <c r="BH339" s="2302"/>
      <c r="BI339" s="2300"/>
      <c r="BJ339" s="2303"/>
      <c r="BK339" s="2301"/>
      <c r="BL339" s="2300"/>
      <c r="BM339" s="2302"/>
      <c r="BN339" s="2304"/>
      <c r="BO339" s="2305"/>
      <c r="BP339" s="2304"/>
      <c r="BQ339" s="3055"/>
      <c r="BR339" s="2246"/>
    </row>
    <row r="340" spans="15:106" ht="18.600000000000001" thickBot="1">
      <c r="O340" s="2024"/>
      <c r="P340" s="2034"/>
      <c r="Q340" s="2035"/>
      <c r="R340" s="2035"/>
      <c r="S340" s="6035" t="s">
        <v>3</v>
      </c>
      <c r="T340" s="6035" t="s">
        <v>18</v>
      </c>
      <c r="U340" s="6035"/>
      <c r="V340" s="2035"/>
      <c r="W340" s="6035" t="s">
        <v>21</v>
      </c>
      <c r="X340" s="6035" t="s">
        <v>3</v>
      </c>
      <c r="Y340" s="6035" t="s">
        <v>27</v>
      </c>
      <c r="Z340" s="6035" t="s">
        <v>28</v>
      </c>
      <c r="AA340" s="2035"/>
      <c r="AB340" s="2035"/>
      <c r="AC340" s="2035"/>
      <c r="AD340" s="2035"/>
      <c r="AE340" s="6035" t="s">
        <v>30</v>
      </c>
      <c r="AF340" s="6033"/>
      <c r="AG340" s="6032"/>
      <c r="AH340" s="2024"/>
      <c r="AI340" s="2021"/>
      <c r="AJ340" s="2911"/>
      <c r="AK340" s="2131"/>
      <c r="AL340" s="2132" t="s">
        <v>14</v>
      </c>
      <c r="AM340" s="5922"/>
      <c r="AN340" s="2132"/>
      <c r="AO340" s="2133"/>
      <c r="AP340" s="2033" t="s">
        <v>15</v>
      </c>
      <c r="AQ340" s="2132" t="s">
        <v>16</v>
      </c>
      <c r="AR340" s="2132" t="s">
        <v>12</v>
      </c>
      <c r="AS340" s="2132" t="s">
        <v>12</v>
      </c>
      <c r="AT340" s="2133"/>
      <c r="AU340" s="2133"/>
      <c r="AV340" s="2133"/>
      <c r="AW340" s="2133"/>
      <c r="AX340" s="2179" t="s">
        <v>17</v>
      </c>
      <c r="AY340" s="2134"/>
      <c r="BA340" s="2307"/>
      <c r="BB340" s="2291"/>
      <c r="BC340" s="2308"/>
      <c r="BD340" s="2291"/>
      <c r="BE340" s="2292"/>
      <c r="BF340" s="2309"/>
      <c r="BG340" s="2291"/>
      <c r="BH340" s="2294"/>
      <c r="BI340" s="2310"/>
      <c r="BJ340" s="2311"/>
      <c r="BK340" s="2292"/>
      <c r="BL340" s="2291"/>
      <c r="BM340" s="2294"/>
      <c r="BN340" s="2294"/>
      <c r="BO340" s="2296"/>
      <c r="BP340" s="2294"/>
      <c r="BQ340" s="2689"/>
      <c r="BR340" s="2246"/>
      <c r="BT340" s="2605"/>
      <c r="BU340" s="2605"/>
      <c r="BV340" s="1775"/>
      <c r="BW340" s="1775"/>
      <c r="BX340" s="1775"/>
      <c r="BY340" s="2605"/>
      <c r="BZ340" s="1971"/>
      <c r="CA340" s="1775"/>
      <c r="CB340" s="1775"/>
      <c r="CC340" s="1775"/>
      <c r="CD340" s="2605"/>
      <c r="CE340" s="2605"/>
      <c r="CF340" s="2605"/>
      <c r="CG340" s="2605"/>
      <c r="CH340" s="1775"/>
      <c r="CI340" s="1775"/>
      <c r="CK340" s="2488" t="s">
        <v>922</v>
      </c>
      <c r="CL340" s="2248"/>
      <c r="CM340" s="2248"/>
      <c r="CN340" s="2248"/>
      <c r="CO340" s="2248"/>
      <c r="CP340" s="2248"/>
      <c r="CQ340" s="2248"/>
      <c r="CR340" s="2248"/>
      <c r="CS340" s="2248"/>
      <c r="CT340" s="2248"/>
      <c r="CU340" s="2248"/>
      <c r="CV340" s="2248"/>
      <c r="CW340" s="2248"/>
      <c r="CX340" s="2248"/>
      <c r="CY340" s="2248"/>
      <c r="CZ340" s="2248"/>
      <c r="DA340" s="2248"/>
      <c r="DB340" s="2248"/>
    </row>
    <row r="341" spans="15:106">
      <c r="O341" s="2024"/>
      <c r="P341" s="2095" t="s">
        <v>629</v>
      </c>
      <c r="Q341" s="2658" t="s">
        <v>699</v>
      </c>
      <c r="R341" s="2198">
        <v>40</v>
      </c>
      <c r="S341" s="2122">
        <v>25916</v>
      </c>
      <c r="T341" s="2174">
        <v>43328</v>
      </c>
      <c r="U341" s="2172">
        <v>12</v>
      </c>
      <c r="V341" s="2122" t="s">
        <v>35</v>
      </c>
      <c r="W341" s="2175">
        <v>183</v>
      </c>
      <c r="X341" s="2122">
        <v>179680</v>
      </c>
      <c r="Y341" s="2200">
        <v>43357</v>
      </c>
      <c r="Z341" s="2174">
        <v>43354</v>
      </c>
      <c r="AA341" s="2122">
        <v>10469</v>
      </c>
      <c r="AB341" s="2172">
        <v>12000</v>
      </c>
      <c r="AC341" s="2172">
        <f t="shared" ref="AC341:AC346" si="149">(AB341-U341*1000)</f>
        <v>0</v>
      </c>
      <c r="AD341" s="2173">
        <f t="shared" ref="AD341:AD346" si="150">(AB341*W341/1000)</f>
        <v>2196</v>
      </c>
      <c r="AE341" s="2175">
        <f t="shared" ref="AE341:AE352" si="151">(AD341*0.05)</f>
        <v>109.80000000000001</v>
      </c>
      <c r="AF341" s="2046" t="s">
        <v>8</v>
      </c>
      <c r="AG341" s="3219"/>
      <c r="AH341" s="2024"/>
      <c r="AI341" s="2023"/>
      <c r="AJ341" s="2912" t="s">
        <v>4</v>
      </c>
      <c r="AK341" s="2135" t="s">
        <v>18</v>
      </c>
      <c r="AL341" s="2033" t="s">
        <v>19</v>
      </c>
      <c r="AM341" s="2033" t="s">
        <v>19</v>
      </c>
      <c r="AN341" s="2033" t="s">
        <v>20</v>
      </c>
      <c r="AO341" s="2033" t="s">
        <v>21</v>
      </c>
      <c r="AP341" s="2033" t="s">
        <v>22</v>
      </c>
      <c r="AQ341" s="2033" t="s">
        <v>19</v>
      </c>
      <c r="AR341" s="2033" t="s">
        <v>23</v>
      </c>
      <c r="AS341" s="2033" t="s">
        <v>23</v>
      </c>
      <c r="AT341" s="2033" t="s">
        <v>24</v>
      </c>
      <c r="AU341" s="2033" t="s">
        <v>20</v>
      </c>
      <c r="AV341" s="2033" t="s">
        <v>25</v>
      </c>
      <c r="AW341" s="2033" t="s">
        <v>0</v>
      </c>
      <c r="AX341" s="2180" t="s">
        <v>11</v>
      </c>
      <c r="AY341" s="2136" t="s">
        <v>26</v>
      </c>
      <c r="BA341" s="2312"/>
      <c r="BB341" s="2313"/>
      <c r="BC341" s="2313"/>
      <c r="BD341" s="2313"/>
      <c r="BE341" s="2313"/>
      <c r="BF341" s="2313"/>
      <c r="BG341" s="2313"/>
      <c r="BH341" s="2313"/>
      <c r="BI341" s="2313"/>
      <c r="BJ341" s="2313"/>
      <c r="BK341" s="2313"/>
      <c r="BL341" s="2313"/>
      <c r="BM341" s="2313"/>
      <c r="BN341" s="2313"/>
      <c r="BO341" s="2313"/>
      <c r="BP341" s="2313"/>
      <c r="BQ341" s="2689"/>
      <c r="BR341" s="2246"/>
      <c r="BT341" s="1775"/>
      <c r="BU341" s="1775"/>
      <c r="BV341" s="1775"/>
      <c r="BW341" s="1775"/>
      <c r="BX341" s="1775"/>
      <c r="BY341" s="1775"/>
      <c r="BZ341" s="1775"/>
      <c r="CA341" s="1775"/>
      <c r="CB341" s="1775"/>
      <c r="CC341" s="1775"/>
      <c r="CD341" s="1775"/>
      <c r="CE341" s="1775"/>
      <c r="CF341" s="1775"/>
      <c r="CG341" s="1775"/>
      <c r="CH341" s="1775"/>
      <c r="CI341" s="1775"/>
      <c r="CK341" s="2490"/>
      <c r="CL341" s="2491"/>
      <c r="CM341" s="2491"/>
      <c r="CN341" s="2492" t="s">
        <v>14</v>
      </c>
      <c r="CO341" s="2492" t="s">
        <v>12</v>
      </c>
      <c r="CP341" s="2492"/>
      <c r="CQ341" s="2491"/>
      <c r="CR341" s="2492" t="s">
        <v>15</v>
      </c>
      <c r="CS341" s="2492" t="s">
        <v>16</v>
      </c>
      <c r="CT341" s="2492" t="s">
        <v>12</v>
      </c>
      <c r="CU341" s="2492" t="s">
        <v>12</v>
      </c>
      <c r="CV341" s="2491"/>
      <c r="CW341" s="2491"/>
      <c r="CX341" s="2491"/>
      <c r="CY341" s="2491"/>
      <c r="CZ341" s="2492" t="s">
        <v>12</v>
      </c>
      <c r="DA341" s="2492" t="s">
        <v>17</v>
      </c>
      <c r="DB341" s="2493"/>
    </row>
    <row r="342" spans="15:106" ht="15" thickBot="1">
      <c r="O342" s="2024"/>
      <c r="P342" s="2047" t="s">
        <v>629</v>
      </c>
      <c r="Q342" s="2075" t="s">
        <v>436</v>
      </c>
      <c r="R342" s="2038">
        <v>41</v>
      </c>
      <c r="S342" s="2039">
        <v>25916</v>
      </c>
      <c r="T342" s="2040">
        <v>43328</v>
      </c>
      <c r="U342" s="2041">
        <v>108</v>
      </c>
      <c r="V342" s="2039" t="s">
        <v>35</v>
      </c>
      <c r="W342" s="2042">
        <v>275</v>
      </c>
      <c r="X342" s="2043">
        <v>101795</v>
      </c>
      <c r="Y342" s="2044">
        <v>43357</v>
      </c>
      <c r="Z342" s="2040">
        <v>43354</v>
      </c>
      <c r="AA342" s="2039">
        <v>10469</v>
      </c>
      <c r="AB342" s="2041">
        <v>108000</v>
      </c>
      <c r="AC342" s="2041">
        <f t="shared" si="149"/>
        <v>0</v>
      </c>
      <c r="AD342" s="2045">
        <f t="shared" si="150"/>
        <v>29700</v>
      </c>
      <c r="AE342" s="2042">
        <f t="shared" si="151"/>
        <v>1485</v>
      </c>
      <c r="AF342" s="2059" t="s">
        <v>8</v>
      </c>
      <c r="AG342" s="2029"/>
      <c r="AH342" s="2024"/>
      <c r="AI342" s="2023"/>
      <c r="AJ342" s="2913"/>
      <c r="AK342" s="2137"/>
      <c r="AL342" s="2033" t="s">
        <v>3</v>
      </c>
      <c r="AM342" s="2033" t="s">
        <v>18</v>
      </c>
      <c r="AN342" s="2033"/>
      <c r="AO342" s="2138"/>
      <c r="AP342" s="2033" t="s">
        <v>21</v>
      </c>
      <c r="AQ342" s="2033" t="s">
        <v>3</v>
      </c>
      <c r="AR342" s="2033" t="s">
        <v>27</v>
      </c>
      <c r="AS342" s="2033" t="s">
        <v>28</v>
      </c>
      <c r="AT342" s="2138"/>
      <c r="AU342" s="2138"/>
      <c r="AV342" s="2138"/>
      <c r="AW342" s="2138"/>
      <c r="AX342" s="2180" t="s">
        <v>30</v>
      </c>
      <c r="AY342" s="2136"/>
      <c r="BA342" s="2314"/>
      <c r="BB342" s="2315"/>
      <c r="BC342" s="2315"/>
      <c r="BD342" s="2315"/>
      <c r="BE342" s="2315"/>
      <c r="BF342" s="2315"/>
      <c r="BG342" s="2315"/>
      <c r="BH342" s="2315"/>
      <c r="BI342" s="2315"/>
      <c r="BJ342" s="2315"/>
      <c r="BK342" s="2315"/>
      <c r="BL342" s="2315"/>
      <c r="BM342" s="2315"/>
      <c r="BN342" s="2315"/>
      <c r="BO342" s="2686">
        <f>SUM(BO335:BO341)</f>
        <v>0</v>
      </c>
      <c r="BP342" s="2686">
        <f>SUM(BP335:BP341)</f>
        <v>0</v>
      </c>
      <c r="BQ342" s="3056"/>
      <c r="BR342" s="2246"/>
      <c r="BT342" s="2605"/>
      <c r="BU342" s="2605"/>
      <c r="BV342" s="1775"/>
      <c r="BW342" s="1775"/>
      <c r="BX342" s="1775"/>
      <c r="BY342" s="2605"/>
      <c r="BZ342" s="1775"/>
      <c r="CA342" s="1775"/>
      <c r="CB342" s="1775"/>
      <c r="CC342" s="1775"/>
      <c r="CD342" s="2605"/>
      <c r="CE342" s="2605"/>
      <c r="CF342" s="2605"/>
      <c r="CG342" s="2605"/>
      <c r="CH342" s="1775"/>
      <c r="CI342" s="1775"/>
      <c r="CK342" s="2499" t="s">
        <v>3</v>
      </c>
      <c r="CL342" s="2500" t="s">
        <v>4</v>
      </c>
      <c r="CM342" s="2501" t="s">
        <v>18</v>
      </c>
      <c r="CN342" s="2501" t="s">
        <v>19</v>
      </c>
      <c r="CO342" s="2501" t="s">
        <v>19</v>
      </c>
      <c r="CP342" s="2501" t="s">
        <v>20</v>
      </c>
      <c r="CQ342" s="2501" t="s">
        <v>21</v>
      </c>
      <c r="CR342" s="2501" t="s">
        <v>22</v>
      </c>
      <c r="CS342" s="2501" t="s">
        <v>19</v>
      </c>
      <c r="CT342" s="2501" t="s">
        <v>23</v>
      </c>
      <c r="CU342" s="2501" t="s">
        <v>23</v>
      </c>
      <c r="CV342" s="2501" t="s">
        <v>24</v>
      </c>
      <c r="CW342" s="2501" t="s">
        <v>20</v>
      </c>
      <c r="CX342" s="2501" t="s">
        <v>25</v>
      </c>
      <c r="CY342" s="2501" t="s">
        <v>0</v>
      </c>
      <c r="CZ342" s="2501" t="s">
        <v>11</v>
      </c>
      <c r="DA342" s="2501" t="s">
        <v>11</v>
      </c>
      <c r="DB342" s="2501" t="s">
        <v>26</v>
      </c>
    </row>
    <row r="343" spans="15:106" ht="15" thickBot="1">
      <c r="O343" s="2024"/>
      <c r="P343" s="2047" t="s">
        <v>629</v>
      </c>
      <c r="Q343" s="2037" t="s">
        <v>699</v>
      </c>
      <c r="R343" s="2038">
        <v>42</v>
      </c>
      <c r="S343" s="2039">
        <v>25951</v>
      </c>
      <c r="T343" s="2040">
        <v>43328</v>
      </c>
      <c r="U343" s="2041">
        <v>2</v>
      </c>
      <c r="V343" s="2039" t="s">
        <v>35</v>
      </c>
      <c r="W343" s="2042">
        <v>183</v>
      </c>
      <c r="X343" s="2039">
        <v>179680</v>
      </c>
      <c r="Y343" s="2044">
        <v>43357</v>
      </c>
      <c r="Z343" s="2040">
        <v>43354</v>
      </c>
      <c r="AA343" s="2039">
        <v>10470</v>
      </c>
      <c r="AB343" s="2041">
        <v>2000</v>
      </c>
      <c r="AC343" s="2041">
        <f t="shared" si="149"/>
        <v>0</v>
      </c>
      <c r="AD343" s="2045">
        <f t="shared" si="150"/>
        <v>366</v>
      </c>
      <c r="AE343" s="2042">
        <f t="shared" si="151"/>
        <v>18.3</v>
      </c>
      <c r="AF343" s="2059" t="s">
        <v>8</v>
      </c>
      <c r="AG343" s="2029"/>
      <c r="AH343" s="2024"/>
      <c r="AI343" s="2941"/>
      <c r="AJ343" s="2658" t="s">
        <v>1303</v>
      </c>
      <c r="AK343" s="2198">
        <v>1</v>
      </c>
      <c r="AL343" s="2122">
        <v>9368644</v>
      </c>
      <c r="AM343" s="2174">
        <v>44454</v>
      </c>
      <c r="AN343" s="2172">
        <v>40</v>
      </c>
      <c r="AO343" s="2122" t="s">
        <v>35</v>
      </c>
      <c r="AP343" s="2175">
        <v>325</v>
      </c>
      <c r="AQ343" s="2199">
        <v>6011</v>
      </c>
      <c r="AR343" s="2200">
        <v>44466</v>
      </c>
      <c r="AS343" s="2174">
        <v>44463</v>
      </c>
      <c r="AT343" s="2122">
        <v>16253</v>
      </c>
      <c r="AU343" s="2172">
        <v>40000</v>
      </c>
      <c r="AV343" s="2172">
        <f t="shared" ref="AV343:AV348" si="152">(AU343-AN343*1000)</f>
        <v>0</v>
      </c>
      <c r="AW343" s="2173">
        <f t="shared" ref="AW343:AW348" si="153">(AU343*AP343/1000)</f>
        <v>13000</v>
      </c>
      <c r="AX343" s="2175">
        <f t="shared" ref="AX343:AX348" si="154">(AW343*0.05)</f>
        <v>650</v>
      </c>
      <c r="AY343" s="2203"/>
      <c r="BA343" s="2246"/>
      <c r="BB343" s="2246"/>
      <c r="BC343" s="2246"/>
      <c r="BD343" s="2246"/>
      <c r="BE343" s="2246"/>
      <c r="BF343" s="2246"/>
      <c r="BG343" s="2246"/>
      <c r="BH343" s="2246"/>
      <c r="BI343" s="2246"/>
      <c r="BJ343" s="2246"/>
      <c r="BK343" s="2246"/>
      <c r="BL343" s="2246"/>
      <c r="BM343" s="2246"/>
      <c r="BN343" s="2246"/>
      <c r="BO343" s="2246"/>
      <c r="BP343" s="2246"/>
      <c r="BQ343" s="2246"/>
      <c r="BR343" s="2246"/>
      <c r="BT343" s="681"/>
      <c r="BU343" s="681"/>
      <c r="BV343" s="682"/>
      <c r="BW343" s="681"/>
      <c r="BX343" s="682"/>
      <c r="BY343" s="681"/>
      <c r="BZ343" s="682"/>
      <c r="CA343" s="681"/>
      <c r="CB343" s="681"/>
      <c r="CC343" s="681"/>
      <c r="CD343" s="681"/>
      <c r="CE343" s="681"/>
      <c r="CF343" s="681"/>
      <c r="CG343" s="681"/>
      <c r="CH343" s="681"/>
      <c r="CI343" s="681"/>
      <c r="CK343" s="2505"/>
      <c r="CL343" s="2506"/>
      <c r="CM343" s="2506"/>
      <c r="CN343" s="2507" t="s">
        <v>3</v>
      </c>
      <c r="CO343" s="2507" t="s">
        <v>18</v>
      </c>
      <c r="CP343" s="2507"/>
      <c r="CQ343" s="2506"/>
      <c r="CR343" s="2507" t="s">
        <v>21</v>
      </c>
      <c r="CS343" s="2507" t="s">
        <v>3</v>
      </c>
      <c r="CT343" s="2507" t="s">
        <v>27</v>
      </c>
      <c r="CU343" s="2507" t="s">
        <v>28</v>
      </c>
      <c r="CV343" s="2506"/>
      <c r="CW343" s="2506"/>
      <c r="CX343" s="2506"/>
      <c r="CY343" s="2506"/>
      <c r="CZ343" s="2507" t="s">
        <v>33</v>
      </c>
      <c r="DA343" s="2507" t="s">
        <v>30</v>
      </c>
      <c r="DB343" s="2500"/>
    </row>
    <row r="344" spans="15:106" ht="18.600000000000001" thickBot="1">
      <c r="O344" s="2024"/>
      <c r="P344" s="2047" t="s">
        <v>629</v>
      </c>
      <c r="Q344" s="2075" t="s">
        <v>436</v>
      </c>
      <c r="R344" s="2038">
        <v>43</v>
      </c>
      <c r="S344" s="2039">
        <v>25951</v>
      </c>
      <c r="T344" s="2040">
        <v>43328</v>
      </c>
      <c r="U344" s="2041">
        <v>36</v>
      </c>
      <c r="V344" s="2039" t="s">
        <v>35</v>
      </c>
      <c r="W344" s="2042">
        <v>275</v>
      </c>
      <c r="X344" s="2043">
        <v>101795</v>
      </c>
      <c r="Y344" s="2044">
        <v>43357</v>
      </c>
      <c r="Z344" s="2040">
        <v>43354</v>
      </c>
      <c r="AA344" s="2039">
        <v>10470</v>
      </c>
      <c r="AB344" s="2041">
        <v>36000</v>
      </c>
      <c r="AC344" s="2041">
        <f t="shared" si="149"/>
        <v>0</v>
      </c>
      <c r="AD344" s="2045">
        <f t="shared" si="150"/>
        <v>9900</v>
      </c>
      <c r="AE344" s="2042">
        <f t="shared" si="151"/>
        <v>495</v>
      </c>
      <c r="AF344" s="3040" t="s">
        <v>8</v>
      </c>
      <c r="AG344" s="6061"/>
      <c r="AH344" s="2024"/>
      <c r="AI344" s="2837"/>
      <c r="AJ344" s="5924" t="s">
        <v>1304</v>
      </c>
      <c r="AK344" s="5925">
        <v>2</v>
      </c>
      <c r="AL344" s="5926">
        <v>9368645</v>
      </c>
      <c r="AM344" s="5927">
        <v>44454</v>
      </c>
      <c r="AN344" s="5928">
        <v>20</v>
      </c>
      <c r="AO344" s="5926" t="s">
        <v>35</v>
      </c>
      <c r="AP344" s="5929">
        <v>370</v>
      </c>
      <c r="AQ344" s="5930">
        <v>6011</v>
      </c>
      <c r="AR344" s="5931">
        <v>44466</v>
      </c>
      <c r="AS344" s="5927">
        <v>44466</v>
      </c>
      <c r="AT344" s="5926" t="s">
        <v>78</v>
      </c>
      <c r="AU344" s="5928">
        <v>20000</v>
      </c>
      <c r="AV344" s="5928">
        <f t="shared" si="152"/>
        <v>0</v>
      </c>
      <c r="AW344" s="5932">
        <f t="shared" si="153"/>
        <v>7400</v>
      </c>
      <c r="AX344" s="5929">
        <f t="shared" si="154"/>
        <v>370</v>
      </c>
      <c r="AY344" s="5933" t="s">
        <v>88</v>
      </c>
      <c r="BA344" s="2250" t="s">
        <v>774</v>
      </c>
      <c r="BB344" s="2246"/>
      <c r="BC344" s="2246"/>
      <c r="BD344" s="2246"/>
      <c r="BE344" s="2246"/>
      <c r="BF344" s="2246"/>
      <c r="BG344" s="2246"/>
      <c r="BH344" s="2246"/>
      <c r="BI344" s="2246"/>
      <c r="BJ344" s="2246"/>
      <c r="BK344" s="2246"/>
      <c r="BL344" s="2246"/>
      <c r="BM344" s="2246"/>
      <c r="BN344" s="2246"/>
      <c r="BO344" s="2246"/>
      <c r="BP344" s="2246"/>
      <c r="BQ344" s="3085"/>
      <c r="BR344" s="2246"/>
      <c r="BT344" s="875"/>
      <c r="BU344" s="881"/>
      <c r="BV344" s="881"/>
      <c r="BW344" s="884"/>
      <c r="BX344" s="878"/>
      <c r="BY344" s="875"/>
      <c r="BZ344" s="1480"/>
      <c r="CA344" s="881"/>
      <c r="CB344" s="1628"/>
      <c r="CC344" s="884"/>
      <c r="CD344" s="881"/>
      <c r="CE344" s="887"/>
      <c r="CF344" s="879"/>
      <c r="CG344" s="1230"/>
      <c r="CH344" s="879"/>
      <c r="CI344" s="720"/>
      <c r="CK344" s="3708" t="s">
        <v>204</v>
      </c>
      <c r="CL344" s="3706" t="s">
        <v>105</v>
      </c>
      <c r="CM344" s="2596">
        <v>145</v>
      </c>
      <c r="CN344" s="2596" t="s">
        <v>101</v>
      </c>
      <c r="CO344" s="2597">
        <v>43867</v>
      </c>
      <c r="CP344" s="2596">
        <v>45</v>
      </c>
      <c r="CQ344" s="2596" t="s">
        <v>35</v>
      </c>
      <c r="CR344" s="2963">
        <v>1111.57</v>
      </c>
      <c r="CS344" s="2601"/>
      <c r="CT344" s="2584">
        <v>43914</v>
      </c>
      <c r="CU344" s="2575">
        <v>43929</v>
      </c>
      <c r="CV344" s="2596">
        <v>14265</v>
      </c>
      <c r="CW344" s="2598">
        <v>45000</v>
      </c>
      <c r="CX344" s="2598">
        <f>(CP344*1000-CW344)</f>
        <v>0</v>
      </c>
      <c r="CY344" s="3223">
        <f>(CR344*CW344/1000)</f>
        <v>50020.65</v>
      </c>
      <c r="CZ344" s="3224">
        <f>(CU344+42)</f>
        <v>43971</v>
      </c>
      <c r="DA344" s="3225">
        <f>(CY344*0.03)</f>
        <v>1500.6195</v>
      </c>
      <c r="DB344" s="2516" t="s">
        <v>8</v>
      </c>
    </row>
    <row r="345" spans="15:106">
      <c r="O345" s="2024"/>
      <c r="P345" s="2047" t="s">
        <v>659</v>
      </c>
      <c r="Q345" s="2037" t="s">
        <v>690</v>
      </c>
      <c r="R345" s="2038">
        <v>8</v>
      </c>
      <c r="S345" s="2039" t="s">
        <v>101</v>
      </c>
      <c r="T345" s="2040">
        <v>43346</v>
      </c>
      <c r="U345" s="2041">
        <v>50</v>
      </c>
      <c r="V345" s="2039" t="s">
        <v>35</v>
      </c>
      <c r="W345" s="2042">
        <v>310</v>
      </c>
      <c r="X345" s="2039"/>
      <c r="Y345" s="2044">
        <v>43355</v>
      </c>
      <c r="Z345" s="2040">
        <v>43354</v>
      </c>
      <c r="AA345" s="2039">
        <v>10471</v>
      </c>
      <c r="AB345" s="2041">
        <v>50000</v>
      </c>
      <c r="AC345" s="2041">
        <f t="shared" si="149"/>
        <v>0</v>
      </c>
      <c r="AD345" s="2045">
        <f t="shared" si="150"/>
        <v>15500</v>
      </c>
      <c r="AE345" s="2042">
        <f t="shared" si="151"/>
        <v>775</v>
      </c>
      <c r="AF345" s="2059" t="s">
        <v>8</v>
      </c>
      <c r="AG345" s="2029"/>
      <c r="AH345" s="2024"/>
      <c r="AI345" s="2837"/>
      <c r="AJ345" s="2075" t="s">
        <v>1303</v>
      </c>
      <c r="AK345" s="2076">
        <v>3</v>
      </c>
      <c r="AL345" s="2052">
        <v>9368682</v>
      </c>
      <c r="AM345" s="2057">
        <v>44454</v>
      </c>
      <c r="AN345" s="2055">
        <v>40</v>
      </c>
      <c r="AO345" s="2052" t="s">
        <v>35</v>
      </c>
      <c r="AP345" s="2058">
        <v>325</v>
      </c>
      <c r="AQ345" s="2077">
        <v>6011</v>
      </c>
      <c r="AR345" s="2078">
        <v>44466</v>
      </c>
      <c r="AS345" s="2057">
        <v>44463</v>
      </c>
      <c r="AT345" s="2052">
        <v>16253</v>
      </c>
      <c r="AU345" s="2055">
        <v>40000</v>
      </c>
      <c r="AV345" s="2055">
        <f t="shared" si="152"/>
        <v>0</v>
      </c>
      <c r="AW345" s="2056">
        <f t="shared" si="153"/>
        <v>13000</v>
      </c>
      <c r="AX345" s="2058">
        <f t="shared" si="154"/>
        <v>650</v>
      </c>
      <c r="AY345" s="4497" t="s">
        <v>1307</v>
      </c>
      <c r="BA345" s="2251"/>
      <c r="BB345" s="2252"/>
      <c r="BC345" s="2252"/>
      <c r="BD345" s="2253" t="s">
        <v>14</v>
      </c>
      <c r="BE345" s="2253" t="s">
        <v>12</v>
      </c>
      <c r="BF345" s="2253"/>
      <c r="BG345" s="2252"/>
      <c r="BH345" s="2253" t="s">
        <v>15</v>
      </c>
      <c r="BI345" s="2253" t="s">
        <v>16</v>
      </c>
      <c r="BJ345" s="2253" t="s">
        <v>12</v>
      </c>
      <c r="BK345" s="2253" t="s">
        <v>12</v>
      </c>
      <c r="BL345" s="2252"/>
      <c r="BM345" s="2252"/>
      <c r="BN345" s="2252"/>
      <c r="BO345" s="2252"/>
      <c r="BP345" s="2253" t="s">
        <v>17</v>
      </c>
      <c r="BQ345" s="2253"/>
      <c r="BR345" s="2246"/>
      <c r="BT345" s="3701"/>
      <c r="BU345" s="1485"/>
      <c r="BV345" s="1485"/>
      <c r="BW345" s="1538"/>
      <c r="BX345" s="4055"/>
      <c r="BY345" s="3701"/>
      <c r="BZ345" s="1486"/>
      <c r="CA345" s="1485"/>
      <c r="CB345" s="4056"/>
      <c r="CC345" s="1538"/>
      <c r="CD345" s="1485"/>
      <c r="CE345" s="4057"/>
      <c r="CF345" s="1488"/>
      <c r="CG345" s="4058"/>
      <c r="CH345" s="1488"/>
      <c r="CI345" s="1487"/>
      <c r="CK345" s="2526"/>
      <c r="CL345" s="2529"/>
      <c r="CM345" s="2528"/>
      <c r="CN345" s="2528"/>
      <c r="CO345" s="2535"/>
      <c r="CP345" s="2528"/>
      <c r="CQ345" s="2528"/>
      <c r="CR345" s="3087"/>
      <c r="CS345" s="2528"/>
      <c r="CT345" s="2533"/>
      <c r="CU345" s="2535"/>
      <c r="CV345" s="2528"/>
      <c r="CW345" s="3087"/>
      <c r="CX345" s="2532"/>
      <c r="CY345" s="2534"/>
      <c r="CZ345" s="2535"/>
      <c r="DA345" s="2532"/>
      <c r="DB345" s="2523"/>
    </row>
    <row r="346" spans="15:106">
      <c r="O346" s="2024"/>
      <c r="P346" s="2047" t="s">
        <v>493</v>
      </c>
      <c r="Q346" s="2037" t="s">
        <v>436</v>
      </c>
      <c r="R346" s="2076">
        <v>37</v>
      </c>
      <c r="S346" s="2039">
        <v>22232</v>
      </c>
      <c r="T346" s="2040">
        <v>43349</v>
      </c>
      <c r="U346" s="2055">
        <v>60</v>
      </c>
      <c r="V346" s="2052" t="s">
        <v>35</v>
      </c>
      <c r="W346" s="2058">
        <v>275</v>
      </c>
      <c r="X346" s="2052">
        <v>1010505</v>
      </c>
      <c r="Y346" s="2078">
        <v>43355</v>
      </c>
      <c r="Z346" s="2057">
        <v>43354</v>
      </c>
      <c r="AA346" s="2052">
        <v>10468</v>
      </c>
      <c r="AB346" s="2055">
        <v>60000</v>
      </c>
      <c r="AC346" s="2041">
        <f t="shared" si="149"/>
        <v>0</v>
      </c>
      <c r="AD346" s="2056">
        <f t="shared" si="150"/>
        <v>16500</v>
      </c>
      <c r="AE346" s="2058">
        <f t="shared" si="151"/>
        <v>825</v>
      </c>
      <c r="AF346" s="2059" t="s">
        <v>8</v>
      </c>
      <c r="AG346" s="2029"/>
      <c r="AH346" s="2024"/>
      <c r="AI346" s="2837"/>
      <c r="AJ346" s="5924" t="s">
        <v>1304</v>
      </c>
      <c r="AK346" s="5925">
        <v>4</v>
      </c>
      <c r="AL346" s="5926">
        <v>9368683</v>
      </c>
      <c r="AM346" s="5927">
        <v>44454</v>
      </c>
      <c r="AN346" s="5928">
        <v>20</v>
      </c>
      <c r="AO346" s="5926" t="s">
        <v>35</v>
      </c>
      <c r="AP346" s="5929">
        <v>370</v>
      </c>
      <c r="AQ346" s="5930">
        <v>6011</v>
      </c>
      <c r="AR346" s="5931">
        <v>44473</v>
      </c>
      <c r="AS346" s="5927">
        <v>44473</v>
      </c>
      <c r="AT346" s="5926" t="s">
        <v>78</v>
      </c>
      <c r="AU346" s="5928">
        <v>20000</v>
      </c>
      <c r="AV346" s="5928">
        <f t="shared" si="152"/>
        <v>0</v>
      </c>
      <c r="AW346" s="5932">
        <f t="shared" si="153"/>
        <v>7400</v>
      </c>
      <c r="AX346" s="5929">
        <f t="shared" si="154"/>
        <v>370</v>
      </c>
      <c r="AY346" s="5934" t="s">
        <v>88</v>
      </c>
      <c r="BA346" s="2255" t="s">
        <v>3</v>
      </c>
      <c r="BB346" s="2256" t="s">
        <v>4</v>
      </c>
      <c r="BC346" s="2257" t="s">
        <v>18</v>
      </c>
      <c r="BD346" s="2257" t="s">
        <v>19</v>
      </c>
      <c r="BE346" s="2257" t="s">
        <v>19</v>
      </c>
      <c r="BF346" s="2257" t="s">
        <v>20</v>
      </c>
      <c r="BG346" s="2257" t="s">
        <v>21</v>
      </c>
      <c r="BH346" s="2257" t="s">
        <v>22</v>
      </c>
      <c r="BI346" s="2257" t="s">
        <v>19</v>
      </c>
      <c r="BJ346" s="2257" t="s">
        <v>23</v>
      </c>
      <c r="BK346" s="2257" t="s">
        <v>23</v>
      </c>
      <c r="BL346" s="2257" t="s">
        <v>24</v>
      </c>
      <c r="BM346" s="2257" t="s">
        <v>20</v>
      </c>
      <c r="BN346" s="2257" t="s">
        <v>25</v>
      </c>
      <c r="BO346" s="2257" t="s">
        <v>0</v>
      </c>
      <c r="BP346" s="2257" t="s">
        <v>11</v>
      </c>
      <c r="BQ346" s="2257" t="s">
        <v>26</v>
      </c>
      <c r="BR346" s="2246"/>
      <c r="BT346" s="875"/>
      <c r="BU346" s="881"/>
      <c r="BV346" s="881"/>
      <c r="BW346" s="884"/>
      <c r="BX346" s="878"/>
      <c r="BY346" s="875"/>
      <c r="BZ346" s="1480"/>
      <c r="CA346" s="881"/>
      <c r="CB346" s="1628"/>
      <c r="CC346" s="884"/>
      <c r="CD346" s="881"/>
      <c r="CE346" s="879"/>
      <c r="CF346" s="879"/>
      <c r="CG346" s="1230"/>
      <c r="CH346" s="879"/>
      <c r="CK346" s="2526"/>
      <c r="CL346" s="2529"/>
      <c r="CM346" s="2528"/>
      <c r="CN346" s="2529"/>
      <c r="CO346" s="2530"/>
      <c r="CP346" s="2531"/>
      <c r="CQ346" s="2529"/>
      <c r="CR346" s="2532"/>
      <c r="CS346" s="2528"/>
      <c r="CT346" s="2533"/>
      <c r="CU346" s="2530"/>
      <c r="CV346" s="2528"/>
      <c r="CW346" s="2532"/>
      <c r="CX346" s="2532"/>
      <c r="CY346" s="2534"/>
      <c r="CZ346" s="2535"/>
      <c r="DA346" s="2532"/>
      <c r="DB346" s="2523"/>
    </row>
    <row r="347" spans="15:106" ht="15" thickBot="1">
      <c r="O347" s="2024"/>
      <c r="P347" s="2047" t="s">
        <v>589</v>
      </c>
      <c r="Q347" s="2069" t="s">
        <v>698</v>
      </c>
      <c r="R347" s="2809">
        <v>29</v>
      </c>
      <c r="S347" s="2071" t="s">
        <v>101</v>
      </c>
      <c r="T347" s="2072">
        <v>43356</v>
      </c>
      <c r="U347" s="2071">
        <v>15</v>
      </c>
      <c r="V347" s="2039" t="s">
        <v>35</v>
      </c>
      <c r="W347" s="2073">
        <v>278</v>
      </c>
      <c r="X347" s="2071" t="s">
        <v>78</v>
      </c>
      <c r="Y347" s="3509">
        <v>43361</v>
      </c>
      <c r="Z347" s="2072">
        <v>43356</v>
      </c>
      <c r="AA347" s="2071">
        <v>10479</v>
      </c>
      <c r="AB347" s="2041">
        <v>15000</v>
      </c>
      <c r="AC347" s="2041">
        <f t="shared" ref="AC347:AC352" si="155">(AB347-U347*1000)</f>
        <v>0</v>
      </c>
      <c r="AD347" s="2045">
        <f t="shared" ref="AD347:AD352" si="156">(AB347*W347/1000)</f>
        <v>4170</v>
      </c>
      <c r="AE347" s="2042">
        <f t="shared" si="151"/>
        <v>208.5</v>
      </c>
      <c r="AF347" s="3040" t="s">
        <v>8</v>
      </c>
      <c r="AG347" s="6061"/>
      <c r="AH347" s="2024"/>
      <c r="AI347" s="2837"/>
      <c r="AJ347" s="2075" t="s">
        <v>1303</v>
      </c>
      <c r="AK347" s="2076">
        <v>5</v>
      </c>
      <c r="AL347" s="2052">
        <v>9368686</v>
      </c>
      <c r="AM347" s="2057">
        <v>44454</v>
      </c>
      <c r="AN347" s="2055">
        <v>40</v>
      </c>
      <c r="AO347" s="2052" t="s">
        <v>35</v>
      </c>
      <c r="AP347" s="2058">
        <v>325</v>
      </c>
      <c r="AQ347" s="2077">
        <v>6011</v>
      </c>
      <c r="AR347" s="2078">
        <v>44487</v>
      </c>
      <c r="AS347" s="2057">
        <v>44484</v>
      </c>
      <c r="AT347" s="2052">
        <v>16380</v>
      </c>
      <c r="AU347" s="2055">
        <v>40000</v>
      </c>
      <c r="AV347" s="2055">
        <f t="shared" si="152"/>
        <v>0</v>
      </c>
      <c r="AW347" s="2056">
        <f t="shared" si="153"/>
        <v>13000</v>
      </c>
      <c r="AX347" s="2058">
        <f t="shared" si="154"/>
        <v>650</v>
      </c>
      <c r="AY347" s="4497"/>
      <c r="BA347" s="2258"/>
      <c r="BB347" s="2259"/>
      <c r="BC347" s="2259"/>
      <c r="BD347" s="2260" t="s">
        <v>3</v>
      </c>
      <c r="BE347" s="2260" t="s">
        <v>18</v>
      </c>
      <c r="BF347" s="2260"/>
      <c r="BG347" s="2259"/>
      <c r="BH347" s="2260" t="s">
        <v>21</v>
      </c>
      <c r="BI347" s="2260" t="s">
        <v>3</v>
      </c>
      <c r="BJ347" s="2260" t="s">
        <v>27</v>
      </c>
      <c r="BK347" s="2260" t="s">
        <v>28</v>
      </c>
      <c r="BL347" s="2259"/>
      <c r="BM347" s="2259"/>
      <c r="BN347" s="2259"/>
      <c r="BO347" s="2259"/>
      <c r="BP347" s="2260" t="s">
        <v>30</v>
      </c>
      <c r="BQ347" s="2257"/>
      <c r="BR347" s="2246"/>
      <c r="CK347" s="2526"/>
      <c r="CL347" s="2529"/>
      <c r="CM347" s="2528"/>
      <c r="CN347" s="2529"/>
      <c r="CO347" s="2530"/>
      <c r="CP347" s="2531"/>
      <c r="CQ347" s="2529"/>
      <c r="CR347" s="2532"/>
      <c r="CS347" s="2528"/>
      <c r="CT347" s="2533"/>
      <c r="CU347" s="2530"/>
      <c r="CV347" s="2528"/>
      <c r="CW347" s="2532"/>
      <c r="CX347" s="2532"/>
      <c r="CY347" s="2534"/>
      <c r="CZ347" s="2535"/>
      <c r="DA347" s="2532"/>
      <c r="DB347" s="2523"/>
    </row>
    <row r="348" spans="15:106">
      <c r="O348" s="2024"/>
      <c r="P348" s="2047" t="s">
        <v>471</v>
      </c>
      <c r="Q348" s="2957" t="s">
        <v>643</v>
      </c>
      <c r="R348" s="2038">
        <v>21</v>
      </c>
      <c r="S348" s="2039" t="s">
        <v>701</v>
      </c>
      <c r="T348" s="2040">
        <v>43356</v>
      </c>
      <c r="U348" s="2041">
        <v>3</v>
      </c>
      <c r="V348" s="2039" t="s">
        <v>35</v>
      </c>
      <c r="W348" s="2042">
        <v>350</v>
      </c>
      <c r="X348" s="2043"/>
      <c r="Y348" s="2044">
        <v>43361</v>
      </c>
      <c r="Z348" s="2040">
        <v>43357</v>
      </c>
      <c r="AA348" s="2039">
        <v>10484</v>
      </c>
      <c r="AB348" s="2041">
        <v>3000</v>
      </c>
      <c r="AC348" s="2041">
        <f t="shared" si="155"/>
        <v>0</v>
      </c>
      <c r="AD348" s="2045">
        <f t="shared" si="156"/>
        <v>1050</v>
      </c>
      <c r="AE348" s="2042">
        <f t="shared" si="151"/>
        <v>52.5</v>
      </c>
      <c r="AF348" s="6038" t="s">
        <v>8</v>
      </c>
      <c r="AG348" s="6032"/>
      <c r="AH348" s="2024"/>
      <c r="AI348" s="2837"/>
      <c r="AJ348" s="5924" t="s">
        <v>1304</v>
      </c>
      <c r="AK348" s="5925">
        <v>6</v>
      </c>
      <c r="AL348" s="5926">
        <v>9368688</v>
      </c>
      <c r="AM348" s="5927">
        <v>44454</v>
      </c>
      <c r="AN348" s="5928">
        <v>20</v>
      </c>
      <c r="AO348" s="5926" t="s">
        <v>35</v>
      </c>
      <c r="AP348" s="5929">
        <v>370</v>
      </c>
      <c r="AQ348" s="5930">
        <v>6011</v>
      </c>
      <c r="AR348" s="5931">
        <v>44494</v>
      </c>
      <c r="AS348" s="5927">
        <v>44494</v>
      </c>
      <c r="AT348" s="5926" t="s">
        <v>78</v>
      </c>
      <c r="AU348" s="5928">
        <v>20000</v>
      </c>
      <c r="AV348" s="5928">
        <f t="shared" si="152"/>
        <v>0</v>
      </c>
      <c r="AW348" s="5932">
        <f t="shared" si="153"/>
        <v>7400</v>
      </c>
      <c r="AX348" s="5929">
        <f t="shared" si="154"/>
        <v>370</v>
      </c>
      <c r="AY348" s="5934" t="s">
        <v>88</v>
      </c>
      <c r="BA348" s="2467" t="s">
        <v>726</v>
      </c>
      <c r="BB348" s="2266" t="s">
        <v>727</v>
      </c>
      <c r="BC348" s="2438">
        <v>15</v>
      </c>
      <c r="BD348" s="2285">
        <v>88559</v>
      </c>
      <c r="BE348" s="2287">
        <v>43742</v>
      </c>
      <c r="BF348" s="2342">
        <v>1500</v>
      </c>
      <c r="BG348" s="2285" t="s">
        <v>96</v>
      </c>
      <c r="BH348" s="2280">
        <v>11.02</v>
      </c>
      <c r="BI348" s="2343"/>
      <c r="BJ348" s="2344">
        <v>43751</v>
      </c>
      <c r="BK348" s="2287">
        <v>43748</v>
      </c>
      <c r="BL348" s="2345">
        <v>56437</v>
      </c>
      <c r="BM348" s="2280">
        <v>1510.89</v>
      </c>
      <c r="BN348" s="2280">
        <f>(BM348-BF348)</f>
        <v>10.8900000000001</v>
      </c>
      <c r="BO348" s="2281">
        <f>(BM348*BH348)</f>
        <v>16650.007799999999</v>
      </c>
      <c r="BP348" s="2280">
        <f>(BO348*0.05)</f>
        <v>832.50039000000004</v>
      </c>
      <c r="BQ348" s="2273" t="s">
        <v>8</v>
      </c>
      <c r="BR348" s="2246"/>
      <c r="CK348" s="2545"/>
      <c r="CL348" s="2529"/>
      <c r="CM348" s="2528"/>
      <c r="CN348" s="2528"/>
      <c r="CO348" s="2535"/>
      <c r="CP348" s="2528"/>
      <c r="CQ348" s="2528"/>
      <c r="CR348" s="3087"/>
      <c r="CS348" s="2528"/>
      <c r="CT348" s="2533"/>
      <c r="CU348" s="2535"/>
      <c r="CV348" s="2528"/>
      <c r="CW348" s="3087"/>
      <c r="CX348" s="2532"/>
      <c r="CY348" s="2534"/>
      <c r="CZ348" s="2535"/>
      <c r="DA348" s="2532"/>
      <c r="DB348" s="2523"/>
    </row>
    <row r="349" spans="15:106" ht="23.4">
      <c r="O349" s="2024"/>
      <c r="P349" s="2047" t="s">
        <v>471</v>
      </c>
      <c r="Q349" s="2039" t="s">
        <v>436</v>
      </c>
      <c r="R349" s="2038">
        <v>22</v>
      </c>
      <c r="S349" s="2039" t="s">
        <v>74</v>
      </c>
      <c r="T349" s="2040">
        <v>43356</v>
      </c>
      <c r="U349" s="2041">
        <v>20</v>
      </c>
      <c r="V349" s="2039" t="s">
        <v>35</v>
      </c>
      <c r="W349" s="2042">
        <v>278</v>
      </c>
      <c r="X349" s="2043"/>
      <c r="Y349" s="2044">
        <v>43361</v>
      </c>
      <c r="Z349" s="2040">
        <v>43357</v>
      </c>
      <c r="AA349" s="2039">
        <v>10484</v>
      </c>
      <c r="AB349" s="2041">
        <v>20000</v>
      </c>
      <c r="AC349" s="2041">
        <f t="shared" si="155"/>
        <v>0</v>
      </c>
      <c r="AD349" s="2045">
        <f t="shared" si="156"/>
        <v>5560</v>
      </c>
      <c r="AE349" s="2042">
        <f t="shared" si="151"/>
        <v>278</v>
      </c>
      <c r="AF349" s="6038" t="s">
        <v>8</v>
      </c>
      <c r="AG349" s="6032"/>
      <c r="AH349" s="2024"/>
      <c r="AI349" s="2837"/>
      <c r="AJ349" s="2037"/>
      <c r="AK349" s="2049"/>
      <c r="AL349" s="2050"/>
      <c r="AM349" s="2051"/>
      <c r="AN349" s="2050"/>
      <c r="AO349" s="2052"/>
      <c r="AP349" s="2053"/>
      <c r="AQ349" s="2050"/>
      <c r="AR349" s="2054"/>
      <c r="AS349" s="2051"/>
      <c r="AT349" s="2050"/>
      <c r="AU349" s="2055"/>
      <c r="AV349" s="2055"/>
      <c r="AW349" s="2056"/>
      <c r="AX349" s="2058"/>
      <c r="AY349" s="2150"/>
      <c r="BA349" s="2467" t="s">
        <v>853</v>
      </c>
      <c r="BB349" s="2439" t="s">
        <v>851</v>
      </c>
      <c r="BC349" s="2278" t="s">
        <v>393</v>
      </c>
      <c r="BD349" s="2276" t="s">
        <v>101</v>
      </c>
      <c r="BE349" s="2277">
        <v>43733</v>
      </c>
      <c r="BF349" s="2276">
        <v>10</v>
      </c>
      <c r="BG349" s="2285" t="s">
        <v>544</v>
      </c>
      <c r="BH349" s="2278">
        <v>51.43</v>
      </c>
      <c r="BI349" s="2276" t="s">
        <v>78</v>
      </c>
      <c r="BJ349" s="2279">
        <v>43749</v>
      </c>
      <c r="BK349" s="2277">
        <v>43749</v>
      </c>
      <c r="BL349" s="2276">
        <v>56395</v>
      </c>
      <c r="BM349" s="2429">
        <v>12</v>
      </c>
      <c r="BN349" s="2429">
        <f>(BM349-BF349)</f>
        <v>2</v>
      </c>
      <c r="BO349" s="2281">
        <f>(BM349*BH349)</f>
        <v>617.16</v>
      </c>
      <c r="BP349" s="2280">
        <f>(BO349*0.05)</f>
        <v>30.858000000000001</v>
      </c>
      <c r="BQ349" s="2689" t="s">
        <v>8</v>
      </c>
      <c r="BR349" s="2246"/>
      <c r="BT349" s="94"/>
      <c r="BX349" s="2"/>
      <c r="CK349" s="2545"/>
      <c r="CL349" s="2529"/>
      <c r="CM349" s="2546"/>
      <c r="CN349" s="2529"/>
      <c r="CO349" s="2530"/>
      <c r="CP349" s="2547"/>
      <c r="CQ349" s="2529"/>
      <c r="CR349" s="2532"/>
      <c r="CS349" s="2548"/>
      <c r="CT349" s="2549"/>
      <c r="CU349" s="2530"/>
      <c r="CV349" s="2529"/>
      <c r="CW349" s="2532"/>
      <c r="CX349" s="2532"/>
      <c r="CY349" s="2534"/>
      <c r="CZ349" s="2530"/>
      <c r="DA349" s="2532"/>
      <c r="DB349" s="2523"/>
    </row>
    <row r="350" spans="15:106" ht="15" thickBot="1">
      <c r="O350" s="2024"/>
      <c r="P350" s="2079" t="s">
        <v>722</v>
      </c>
      <c r="Q350" s="2069" t="s">
        <v>427</v>
      </c>
      <c r="R350" s="2750">
        <v>3</v>
      </c>
      <c r="S350" s="2050" t="s">
        <v>101</v>
      </c>
      <c r="T350" s="2051">
        <v>43370</v>
      </c>
      <c r="U350" s="2050">
        <v>3</v>
      </c>
      <c r="V350" s="2052" t="s">
        <v>35</v>
      </c>
      <c r="W350" s="2053">
        <v>300</v>
      </c>
      <c r="X350" s="2050" t="s">
        <v>78</v>
      </c>
      <c r="Y350" s="3573">
        <v>43374</v>
      </c>
      <c r="Z350" s="2051">
        <v>43371</v>
      </c>
      <c r="AA350" s="2050">
        <v>10499</v>
      </c>
      <c r="AB350" s="2055">
        <v>3000</v>
      </c>
      <c r="AC350" s="2055">
        <f t="shared" si="155"/>
        <v>0</v>
      </c>
      <c r="AD350" s="2056">
        <f t="shared" si="156"/>
        <v>900</v>
      </c>
      <c r="AE350" s="2058">
        <f t="shared" si="151"/>
        <v>45</v>
      </c>
      <c r="AF350" s="6038" t="s">
        <v>8</v>
      </c>
      <c r="AG350" s="6032"/>
      <c r="AH350" s="2024"/>
      <c r="AI350" s="2942"/>
      <c r="AJ350" s="3179"/>
      <c r="AK350" s="4542"/>
      <c r="AL350" s="3181"/>
      <c r="AM350" s="3183"/>
      <c r="AN350" s="3181"/>
      <c r="AO350" s="2669"/>
      <c r="AP350" s="3182"/>
      <c r="AQ350" s="3181"/>
      <c r="AR350" s="4286"/>
      <c r="AS350" s="3183"/>
      <c r="AT350" s="3181"/>
      <c r="AU350" s="2670"/>
      <c r="AV350" s="2670"/>
      <c r="AW350" s="3184"/>
      <c r="AX350" s="2671"/>
      <c r="AY350" s="2152"/>
      <c r="BA350" s="2467" t="s">
        <v>853</v>
      </c>
      <c r="BB350" s="2276" t="s">
        <v>852</v>
      </c>
      <c r="BC350" s="2962">
        <v>1</v>
      </c>
      <c r="BD350" s="2276" t="s">
        <v>101</v>
      </c>
      <c r="BE350" s="2277">
        <v>43733</v>
      </c>
      <c r="BF350" s="2276">
        <v>30</v>
      </c>
      <c r="BG350" s="2285" t="s">
        <v>544</v>
      </c>
      <c r="BH350" s="2278">
        <v>40.65</v>
      </c>
      <c r="BI350" s="2276" t="s">
        <v>78</v>
      </c>
      <c r="BJ350" s="2279">
        <v>43749</v>
      </c>
      <c r="BK350" s="2277">
        <v>43749</v>
      </c>
      <c r="BL350" s="2276">
        <v>56395</v>
      </c>
      <c r="BM350" s="2429">
        <v>32</v>
      </c>
      <c r="BN350" s="2429">
        <f>(BM350-BF350)</f>
        <v>2</v>
      </c>
      <c r="BO350" s="2281">
        <f>(BM350*BH350)</f>
        <v>1300.8</v>
      </c>
      <c r="BP350" s="2280">
        <f>(BO350*0.05)</f>
        <v>65.040000000000006</v>
      </c>
      <c r="BQ350" s="2689" t="s">
        <v>8</v>
      </c>
      <c r="BR350" s="2246"/>
      <c r="BT350" s="2605"/>
      <c r="BU350" s="2605"/>
      <c r="BV350" s="1775"/>
      <c r="BW350" s="1775"/>
      <c r="BX350" s="1775"/>
      <c r="BY350" s="2605"/>
      <c r="BZ350" s="1775"/>
      <c r="CA350" s="1775"/>
      <c r="CB350" s="1775"/>
      <c r="CC350" s="1775"/>
      <c r="CD350" s="2605"/>
      <c r="CE350" s="2605"/>
      <c r="CF350" s="2605"/>
      <c r="CG350" s="2605"/>
      <c r="CH350" s="1775"/>
      <c r="CI350" s="1775"/>
      <c r="CK350" s="2556"/>
      <c r="CL350" s="2557"/>
      <c r="CM350" s="2557"/>
      <c r="CN350" s="2557"/>
      <c r="CO350" s="2557"/>
      <c r="CP350" s="2557"/>
      <c r="CQ350" s="2557"/>
      <c r="CR350" s="2557"/>
      <c r="CS350" s="2557"/>
      <c r="CT350" s="2557"/>
      <c r="CU350" s="2557"/>
      <c r="CV350" s="2557"/>
      <c r="CW350" s="2557"/>
      <c r="CX350" s="2557"/>
      <c r="CY350" s="2557"/>
      <c r="CZ350" s="2557"/>
      <c r="DA350" s="2557"/>
      <c r="DB350" s="2523"/>
    </row>
    <row r="351" spans="15:106" ht="15" thickBot="1">
      <c r="O351" s="2024"/>
      <c r="P351" s="2047" t="s">
        <v>589</v>
      </c>
      <c r="Q351" s="2071" t="s">
        <v>698</v>
      </c>
      <c r="R351" s="2809">
        <v>30</v>
      </c>
      <c r="S351" s="2071" t="s">
        <v>101</v>
      </c>
      <c r="T351" s="2072">
        <v>43370</v>
      </c>
      <c r="U351" s="2071">
        <v>15</v>
      </c>
      <c r="V351" s="2039" t="s">
        <v>35</v>
      </c>
      <c r="W351" s="2073">
        <v>278</v>
      </c>
      <c r="X351" s="2071" t="s">
        <v>78</v>
      </c>
      <c r="Y351" s="3509">
        <v>43374</v>
      </c>
      <c r="Z351" s="2072">
        <v>43371</v>
      </c>
      <c r="AA351" s="2071">
        <v>10500</v>
      </c>
      <c r="AB351" s="2041">
        <v>15000</v>
      </c>
      <c r="AC351" s="2041">
        <f t="shared" si="155"/>
        <v>0</v>
      </c>
      <c r="AD351" s="2045">
        <f t="shared" si="156"/>
        <v>4170</v>
      </c>
      <c r="AE351" s="2042">
        <f t="shared" si="151"/>
        <v>208.5</v>
      </c>
      <c r="AF351" s="3040" t="s">
        <v>8</v>
      </c>
      <c r="AG351" s="6061"/>
      <c r="AH351" s="2024"/>
      <c r="AI351" s="2024"/>
      <c r="AJ351" s="3227"/>
      <c r="AK351" s="3227"/>
      <c r="AL351" s="3227"/>
      <c r="AM351" s="3227"/>
      <c r="AN351" s="3563"/>
      <c r="AO351" s="3627"/>
      <c r="AP351" s="5935"/>
      <c r="AQ351" s="3563"/>
      <c r="AR351" s="5936"/>
      <c r="AS351" s="5937"/>
      <c r="AT351" s="3563"/>
      <c r="AU351" s="3629"/>
      <c r="AV351" s="3629"/>
      <c r="AW351" s="3633"/>
      <c r="AX351" s="3630"/>
      <c r="AY351" s="2024"/>
      <c r="BA351" s="2288"/>
      <c r="BB351" s="2289"/>
      <c r="BC351" s="2290"/>
      <c r="BD351" s="2291"/>
      <c r="BE351" s="2292"/>
      <c r="BF351" s="2293"/>
      <c r="BG351" s="2291"/>
      <c r="BH351" s="2294"/>
      <c r="BI351" s="2290"/>
      <c r="BJ351" s="2295"/>
      <c r="BK351" s="2292"/>
      <c r="BL351" s="2290"/>
      <c r="BM351" s="2294"/>
      <c r="BN351" s="2294"/>
      <c r="BO351" s="2296"/>
      <c r="BP351" s="2294"/>
      <c r="BQ351" s="2689"/>
      <c r="BR351" s="2246"/>
      <c r="BT351" s="1775"/>
      <c r="BU351" s="1775"/>
      <c r="BV351" s="1775"/>
      <c r="BW351" s="1775"/>
      <c r="BX351" s="1775"/>
      <c r="BY351" s="1775"/>
      <c r="BZ351" s="1775"/>
      <c r="CA351" s="1775"/>
      <c r="CB351" s="1775"/>
      <c r="CC351" s="1775"/>
      <c r="CD351" s="1775"/>
      <c r="CE351" s="1775"/>
      <c r="CF351" s="1775"/>
      <c r="CG351" s="1775"/>
      <c r="CH351" s="1775"/>
      <c r="CI351" s="1775"/>
      <c r="CK351" s="2559"/>
      <c r="CL351" s="2560"/>
      <c r="CM351" s="2560"/>
      <c r="CN351" s="2560"/>
      <c r="CO351" s="2560"/>
      <c r="CP351" s="2560"/>
      <c r="CQ351" s="2560"/>
      <c r="CR351" s="2560"/>
      <c r="CS351" s="2560"/>
      <c r="CT351" s="2560"/>
      <c r="CU351" s="2560"/>
      <c r="CV351" s="2560"/>
      <c r="CW351" s="2560"/>
      <c r="CX351" s="2560"/>
      <c r="CY351" s="2560"/>
      <c r="CZ351" s="2560"/>
      <c r="DA351" s="2747">
        <f>SUM(DA344:DA350)</f>
        <v>1500.6195</v>
      </c>
      <c r="DB351" s="2562"/>
    </row>
    <row r="352" spans="15:106" ht="24" thickBot="1">
      <c r="O352" s="2024"/>
      <c r="P352" s="2079" t="s">
        <v>746</v>
      </c>
      <c r="Q352" s="2048" t="s">
        <v>427</v>
      </c>
      <c r="R352" s="3067">
        <v>1</v>
      </c>
      <c r="S352" s="3068" t="s">
        <v>36</v>
      </c>
      <c r="T352" s="3069">
        <v>43369</v>
      </c>
      <c r="U352" s="3068">
        <v>20</v>
      </c>
      <c r="V352" s="3070" t="s">
        <v>35</v>
      </c>
      <c r="W352" s="3071">
        <v>280</v>
      </c>
      <c r="X352" s="3068" t="s">
        <v>78</v>
      </c>
      <c r="Y352" s="3596">
        <v>43374</v>
      </c>
      <c r="Z352" s="3073">
        <v>43371</v>
      </c>
      <c r="AA352" s="3070">
        <v>10502</v>
      </c>
      <c r="AB352" s="3074">
        <v>20000</v>
      </c>
      <c r="AC352" s="3074">
        <f t="shared" si="155"/>
        <v>0</v>
      </c>
      <c r="AD352" s="3075">
        <f t="shared" si="156"/>
        <v>5600</v>
      </c>
      <c r="AE352" s="3071">
        <f t="shared" si="151"/>
        <v>280</v>
      </c>
      <c r="AF352" s="3040" t="s">
        <v>8</v>
      </c>
      <c r="AG352" s="6061"/>
      <c r="AH352" s="2024"/>
      <c r="AI352" s="2024"/>
      <c r="AJ352" s="2153" t="s">
        <v>1222</v>
      </c>
      <c r="AK352" s="2024" t="s">
        <v>1245</v>
      </c>
      <c r="AL352" s="2024"/>
      <c r="AM352" s="5923"/>
      <c r="AN352" s="2154"/>
      <c r="AO352" s="5922"/>
      <c r="AP352" s="2033"/>
      <c r="AQ352" s="2024"/>
      <c r="AR352" s="2024"/>
      <c r="AS352" s="2024"/>
      <c r="AT352" s="2024"/>
      <c r="AU352" s="2024"/>
      <c r="AV352" s="2024"/>
      <c r="AW352" s="2024"/>
      <c r="AX352" s="2024"/>
      <c r="AY352" s="2024"/>
      <c r="BA352" s="2314"/>
      <c r="BB352" s="2315"/>
      <c r="BC352" s="2315"/>
      <c r="BD352" s="2315"/>
      <c r="BE352" s="2315"/>
      <c r="BF352" s="2315"/>
      <c r="BG352" s="2315"/>
      <c r="BH352" s="2315"/>
      <c r="BI352" s="2315"/>
      <c r="BJ352" s="2315"/>
      <c r="BK352" s="2315"/>
      <c r="BL352" s="2315"/>
      <c r="BM352" s="2315"/>
      <c r="BN352" s="2315"/>
      <c r="BO352" s="2686">
        <f>SUM(BO345:BO351)</f>
        <v>18567.967799999999</v>
      </c>
      <c r="BP352" s="2686">
        <f>SUM(BP348:BP351)</f>
        <v>928.39838999999995</v>
      </c>
      <c r="BQ352" s="3056"/>
      <c r="BR352" s="2246"/>
      <c r="BT352" s="2605"/>
      <c r="BU352" s="2605"/>
      <c r="BV352" s="1775"/>
      <c r="BW352" s="1775"/>
      <c r="BX352" s="1775"/>
      <c r="BY352" s="2605"/>
      <c r="BZ352" s="1775"/>
      <c r="CA352" s="1775"/>
      <c r="CB352" s="1775"/>
      <c r="CC352" s="1775"/>
      <c r="CD352" s="2605"/>
      <c r="CE352" s="2605"/>
      <c r="CF352" s="2605"/>
      <c r="CG352" s="2605"/>
      <c r="CH352" s="1775"/>
      <c r="CI352" s="1775"/>
    </row>
    <row r="353" spans="15:106" ht="18.600000000000001" thickBot="1">
      <c r="O353" s="2024"/>
      <c r="P353" s="2149"/>
      <c r="Q353" s="2091"/>
      <c r="R353" s="2091"/>
      <c r="S353" s="2091"/>
      <c r="T353" s="2091"/>
      <c r="U353" s="2091"/>
      <c r="V353" s="2091"/>
      <c r="W353" s="2091"/>
      <c r="X353" s="2091"/>
      <c r="Y353" s="2873"/>
      <c r="Z353" s="2091"/>
      <c r="AA353" s="2091"/>
      <c r="AB353" s="2091"/>
      <c r="AC353" s="2091"/>
      <c r="AD353" s="2091"/>
      <c r="AE353" s="2091"/>
      <c r="AF353" s="2059"/>
      <c r="AG353" s="2029"/>
      <c r="AH353" s="2024"/>
      <c r="AI353" s="2021"/>
      <c r="AJ353" s="2911"/>
      <c r="AK353" s="2131"/>
      <c r="AL353" s="2132" t="s">
        <v>14</v>
      </c>
      <c r="AM353" s="5922"/>
      <c r="AN353" s="2132"/>
      <c r="AO353" s="2133"/>
      <c r="AP353" s="2132" t="s">
        <v>15</v>
      </c>
      <c r="AQ353" s="2132" t="s">
        <v>16</v>
      </c>
      <c r="AR353" s="2132" t="s">
        <v>12</v>
      </c>
      <c r="AS353" s="2132" t="s">
        <v>12</v>
      </c>
      <c r="AT353" s="2133"/>
      <c r="AU353" s="2133"/>
      <c r="AV353" s="2133"/>
      <c r="AW353" s="2133"/>
      <c r="AX353" s="2179" t="s">
        <v>17</v>
      </c>
      <c r="AY353" s="2134"/>
      <c r="BA353" s="2246"/>
      <c r="BB353" s="2246"/>
      <c r="BC353" s="2246"/>
      <c r="BD353" s="2246"/>
      <c r="BE353" s="2246"/>
      <c r="BF353" s="2246"/>
      <c r="BG353" s="2246"/>
      <c r="BH353" s="2246"/>
      <c r="BI353" s="2246"/>
      <c r="BJ353" s="2246"/>
      <c r="BK353" s="2246"/>
      <c r="BL353" s="2246"/>
      <c r="BM353" s="2246"/>
      <c r="BN353" s="2246"/>
      <c r="BO353" s="2246"/>
      <c r="BP353" s="2246"/>
      <c r="BQ353" s="2246"/>
      <c r="BR353" s="2246"/>
      <c r="BT353" s="681"/>
      <c r="BU353" s="681"/>
      <c r="BV353" s="682"/>
      <c r="BW353" s="681"/>
      <c r="BX353" s="682"/>
      <c r="BY353" s="681"/>
      <c r="BZ353" s="682"/>
      <c r="CA353" s="681"/>
      <c r="CB353" s="681"/>
      <c r="CC353" s="681"/>
      <c r="CD353" s="681"/>
      <c r="CE353" s="681"/>
      <c r="CF353" s="681"/>
      <c r="CG353" s="681"/>
      <c r="CH353" s="681"/>
      <c r="CI353" s="681"/>
      <c r="CK353" s="2488" t="s">
        <v>923</v>
      </c>
      <c r="CL353" s="2248"/>
      <c r="CM353" s="2248"/>
      <c r="CN353" s="2248"/>
      <c r="CO353" s="2248"/>
      <c r="CP353" s="2248"/>
      <c r="CQ353" s="2248"/>
      <c r="CR353" s="2248"/>
      <c r="CS353" s="2248"/>
      <c r="CT353" s="2248"/>
      <c r="CU353" s="2248"/>
      <c r="CV353" s="2248"/>
      <c r="CW353" s="2248"/>
      <c r="CX353" s="2248"/>
      <c r="CY353" s="2248"/>
      <c r="CZ353" s="2248"/>
      <c r="DA353" s="2248"/>
      <c r="DB353" s="2248"/>
    </row>
    <row r="354" spans="15:106" ht="18.600000000000001" thickBot="1">
      <c r="O354" s="2024"/>
      <c r="P354" s="2666"/>
      <c r="Q354" s="2235"/>
      <c r="R354" s="2235"/>
      <c r="S354" s="2235"/>
      <c r="T354" s="2235"/>
      <c r="U354" s="2235"/>
      <c r="V354" s="2235"/>
      <c r="W354" s="2235"/>
      <c r="X354" s="2235"/>
      <c r="Y354" s="2089"/>
      <c r="Z354" s="2085"/>
      <c r="AA354" s="2086"/>
      <c r="AB354" s="2087"/>
      <c r="AC354" s="2085"/>
      <c r="AD354" s="2088">
        <f>SUM(AD341:AD353)</f>
        <v>95612</v>
      </c>
      <c r="AE354" s="2088">
        <f>SUM(AE341:AE353)</f>
        <v>4780.6000000000004</v>
      </c>
      <c r="AF354" s="2090"/>
      <c r="AG354" s="3220"/>
      <c r="AH354" s="2024"/>
      <c r="AI354" s="2023"/>
      <c r="AJ354" s="2912" t="s">
        <v>4</v>
      </c>
      <c r="AK354" s="2135" t="s">
        <v>18</v>
      </c>
      <c r="AL354" s="2033" t="s">
        <v>19</v>
      </c>
      <c r="AM354" s="2033" t="s">
        <v>19</v>
      </c>
      <c r="AN354" s="2033" t="s">
        <v>20</v>
      </c>
      <c r="AO354" s="2033" t="s">
        <v>21</v>
      </c>
      <c r="AP354" s="2033" t="s">
        <v>22</v>
      </c>
      <c r="AQ354" s="2033" t="s">
        <v>19</v>
      </c>
      <c r="AR354" s="2033" t="s">
        <v>23</v>
      </c>
      <c r="AS354" s="2033" t="s">
        <v>23</v>
      </c>
      <c r="AT354" s="2033" t="s">
        <v>24</v>
      </c>
      <c r="AU354" s="2033" t="s">
        <v>20</v>
      </c>
      <c r="AV354" s="2033" t="s">
        <v>25</v>
      </c>
      <c r="AW354" s="2033" t="s">
        <v>0</v>
      </c>
      <c r="AX354" s="2180" t="s">
        <v>11</v>
      </c>
      <c r="AY354" s="2136" t="s">
        <v>26</v>
      </c>
      <c r="BA354" s="2250" t="s">
        <v>775</v>
      </c>
      <c r="BB354" s="2246"/>
      <c r="BC354" s="2246"/>
      <c r="BD354" s="2246"/>
      <c r="BE354" s="2246"/>
      <c r="BF354" s="2246"/>
      <c r="BG354" s="2246"/>
      <c r="BH354" s="2246"/>
      <c r="BI354" s="2246"/>
      <c r="BJ354" s="2246"/>
      <c r="BK354" s="2246"/>
      <c r="BL354" s="2246"/>
      <c r="BM354" s="2246"/>
      <c r="BN354" s="2246"/>
      <c r="BO354" s="2246"/>
      <c r="BP354" s="2246"/>
      <c r="BQ354" s="3085"/>
      <c r="BR354" s="2246"/>
      <c r="BT354" s="875"/>
      <c r="BU354" s="876"/>
      <c r="BV354" s="875"/>
      <c r="BW354" s="877"/>
      <c r="BX354" s="878"/>
      <c r="BY354" s="875"/>
      <c r="BZ354" s="879"/>
      <c r="CA354" s="886"/>
      <c r="CB354" s="880"/>
      <c r="CC354" s="877"/>
      <c r="CD354" s="875"/>
      <c r="CE354" s="878"/>
      <c r="CF354" s="879"/>
      <c r="CG354" s="1230"/>
      <c r="CH354" s="879"/>
      <c r="CI354" s="720"/>
      <c r="CK354" s="2490"/>
      <c r="CL354" s="2491"/>
      <c r="CM354" s="2491"/>
      <c r="CN354" s="2492" t="s">
        <v>14</v>
      </c>
      <c r="CO354" s="2492" t="s">
        <v>12</v>
      </c>
      <c r="CP354" s="2492"/>
      <c r="CQ354" s="2491"/>
      <c r="CR354" s="2492" t="s">
        <v>15</v>
      </c>
      <c r="CS354" s="2492" t="s">
        <v>16</v>
      </c>
      <c r="CT354" s="2492" t="s">
        <v>12</v>
      </c>
      <c r="CU354" s="2492" t="s">
        <v>12</v>
      </c>
      <c r="CV354" s="2491"/>
      <c r="CW354" s="2491"/>
      <c r="CX354" s="2491"/>
      <c r="CY354" s="2491"/>
      <c r="CZ354" s="2492" t="s">
        <v>12</v>
      </c>
      <c r="DA354" s="2492" t="s">
        <v>17</v>
      </c>
      <c r="DB354" s="2493"/>
    </row>
    <row r="355" spans="15:106" ht="15" thickBot="1">
      <c r="O355" s="2024"/>
      <c r="P355" s="2024"/>
      <c r="Q355" s="2024"/>
      <c r="R355" s="2024"/>
      <c r="S355" s="2024"/>
      <c r="T355" s="2024"/>
      <c r="U355" s="2024"/>
      <c r="V355" s="2024"/>
      <c r="W355" s="2024"/>
      <c r="X355" s="2024"/>
      <c r="Y355" s="3602"/>
      <c r="Z355" s="2024"/>
      <c r="AA355" s="2024"/>
      <c r="AB355" s="2024"/>
      <c r="AC355" s="2024"/>
      <c r="AD355" s="2024"/>
      <c r="AE355" s="2024"/>
      <c r="AF355" s="3227"/>
      <c r="AG355" s="3227"/>
      <c r="AH355" s="2024"/>
      <c r="AI355" s="2023"/>
      <c r="AJ355" s="2913"/>
      <c r="AK355" s="2137"/>
      <c r="AL355" s="2033" t="s">
        <v>3</v>
      </c>
      <c r="AM355" s="2033" t="s">
        <v>18</v>
      </c>
      <c r="AN355" s="2033"/>
      <c r="AO355" s="2138"/>
      <c r="AP355" s="2033" t="s">
        <v>21</v>
      </c>
      <c r="AQ355" s="2033" t="s">
        <v>3</v>
      </c>
      <c r="AR355" s="2033" t="s">
        <v>27</v>
      </c>
      <c r="AS355" s="2033" t="s">
        <v>28</v>
      </c>
      <c r="AT355" s="2138"/>
      <c r="AU355" s="2138"/>
      <c r="AV355" s="2138"/>
      <c r="AW355" s="2138"/>
      <c r="AX355" s="2180" t="s">
        <v>30</v>
      </c>
      <c r="AY355" s="2136"/>
      <c r="BA355" s="2251"/>
      <c r="BB355" s="2252"/>
      <c r="BC355" s="2252"/>
      <c r="BD355" s="2253" t="s">
        <v>14</v>
      </c>
      <c r="BE355" s="2253" t="s">
        <v>12</v>
      </c>
      <c r="BF355" s="2253"/>
      <c r="BG355" s="2252"/>
      <c r="BH355" s="2253" t="s">
        <v>15</v>
      </c>
      <c r="BI355" s="2253" t="s">
        <v>16</v>
      </c>
      <c r="BJ355" s="2253" t="s">
        <v>12</v>
      </c>
      <c r="BK355" s="2253" t="s">
        <v>12</v>
      </c>
      <c r="BL355" s="2252"/>
      <c r="BM355" s="2252"/>
      <c r="BN355" s="2252"/>
      <c r="BO355" s="2252"/>
      <c r="BP355" s="2253" t="s">
        <v>17</v>
      </c>
      <c r="BQ355" s="2253"/>
      <c r="BR355" s="2246"/>
      <c r="BT355" s="726"/>
      <c r="BU355" s="888"/>
      <c r="BV355" s="726"/>
      <c r="BW355" s="723"/>
      <c r="BX355" s="4059"/>
      <c r="BY355" s="4060"/>
      <c r="BZ355" s="4061"/>
      <c r="CA355" s="4062"/>
      <c r="CB355" s="4063"/>
      <c r="CC355" s="4064"/>
      <c r="CD355" s="4060"/>
      <c r="CE355" s="4059"/>
      <c r="CF355" s="4061"/>
      <c r="CG355" s="4065"/>
      <c r="CH355" s="4061"/>
      <c r="CI355" s="720"/>
      <c r="CK355" s="2499" t="s">
        <v>3</v>
      </c>
      <c r="CL355" s="2500" t="s">
        <v>4</v>
      </c>
      <c r="CM355" s="2501" t="s">
        <v>18</v>
      </c>
      <c r="CN355" s="2501" t="s">
        <v>19</v>
      </c>
      <c r="CO355" s="2501" t="s">
        <v>19</v>
      </c>
      <c r="CP355" s="2501" t="s">
        <v>20</v>
      </c>
      <c r="CQ355" s="2501" t="s">
        <v>21</v>
      </c>
      <c r="CR355" s="2501" t="s">
        <v>22</v>
      </c>
      <c r="CS355" s="2501" t="s">
        <v>19</v>
      </c>
      <c r="CT355" s="2501" t="s">
        <v>23</v>
      </c>
      <c r="CU355" s="2501" t="s">
        <v>23</v>
      </c>
      <c r="CV355" s="2501" t="s">
        <v>24</v>
      </c>
      <c r="CW355" s="2501" t="s">
        <v>20</v>
      </c>
      <c r="CX355" s="2501" t="s">
        <v>25</v>
      </c>
      <c r="CY355" s="2501" t="s">
        <v>0</v>
      </c>
      <c r="CZ355" s="2501" t="s">
        <v>11</v>
      </c>
      <c r="DA355" s="2501" t="s">
        <v>11</v>
      </c>
      <c r="DB355" s="2501" t="s">
        <v>26</v>
      </c>
    </row>
    <row r="356" spans="15:106" ht="18.600000000000001" thickBot="1">
      <c r="O356" s="2024"/>
      <c r="P356" s="2028" t="s">
        <v>672</v>
      </c>
      <c r="Q356" s="2024"/>
      <c r="R356" s="2024"/>
      <c r="S356" s="2024"/>
      <c r="T356" s="2024"/>
      <c r="U356" s="2024"/>
      <c r="V356" s="2024"/>
      <c r="W356" s="2024"/>
      <c r="X356" s="2024"/>
      <c r="Y356" s="3602"/>
      <c r="Z356" s="2024"/>
      <c r="AA356" s="2024"/>
      <c r="AB356" s="2024"/>
      <c r="AC356" s="2024"/>
      <c r="AD356" s="2024"/>
      <c r="AE356" s="2024"/>
      <c r="AF356" s="2029"/>
      <c r="AG356" s="2029"/>
      <c r="AH356" s="2024"/>
      <c r="AI356" s="2941"/>
      <c r="AJ356" s="2658" t="s">
        <v>1223</v>
      </c>
      <c r="AK356" s="2198">
        <v>1</v>
      </c>
      <c r="AL356" s="2122" t="s">
        <v>36</v>
      </c>
      <c r="AM356" s="2174">
        <v>44162</v>
      </c>
      <c r="AN356" s="2172">
        <v>5</v>
      </c>
      <c r="AO356" s="2122" t="s">
        <v>35</v>
      </c>
      <c r="AP356" s="2175">
        <v>255</v>
      </c>
      <c r="AQ356" s="2199">
        <v>6011</v>
      </c>
      <c r="AR356" s="2200">
        <v>44172</v>
      </c>
      <c r="AS356" s="2174">
        <v>44172</v>
      </c>
      <c r="AT356" s="2122">
        <v>14466</v>
      </c>
      <c r="AU356" s="2172">
        <v>5000</v>
      </c>
      <c r="AV356" s="2172">
        <f>(AU356-AN356*1000)</f>
        <v>0</v>
      </c>
      <c r="AW356" s="2173">
        <f>(AU356*AP356/1000)</f>
        <v>1275</v>
      </c>
      <c r="AX356" s="2175">
        <f>(AW356*0.05)</f>
        <v>63.75</v>
      </c>
      <c r="AY356" s="2203"/>
      <c r="BA356" s="2255" t="s">
        <v>3</v>
      </c>
      <c r="BB356" s="2256" t="s">
        <v>4</v>
      </c>
      <c r="BC356" s="2257" t="s">
        <v>18</v>
      </c>
      <c r="BD356" s="2257" t="s">
        <v>19</v>
      </c>
      <c r="BE356" s="2257" t="s">
        <v>19</v>
      </c>
      <c r="BF356" s="2257" t="s">
        <v>20</v>
      </c>
      <c r="BG356" s="2257" t="s">
        <v>21</v>
      </c>
      <c r="BH356" s="2257" t="s">
        <v>22</v>
      </c>
      <c r="BI356" s="2257" t="s">
        <v>19</v>
      </c>
      <c r="BJ356" s="2257" t="s">
        <v>23</v>
      </c>
      <c r="BK356" s="2257" t="s">
        <v>23</v>
      </c>
      <c r="BL356" s="2257" t="s">
        <v>24</v>
      </c>
      <c r="BM356" s="2257" t="s">
        <v>20</v>
      </c>
      <c r="BN356" s="2257" t="s">
        <v>25</v>
      </c>
      <c r="BO356" s="2257" t="s">
        <v>0</v>
      </c>
      <c r="BP356" s="2257" t="s">
        <v>11</v>
      </c>
      <c r="BQ356" s="2257" t="s">
        <v>26</v>
      </c>
      <c r="BR356" s="2246"/>
      <c r="BT356" s="875"/>
      <c r="BU356" s="876"/>
      <c r="BV356" s="875"/>
      <c r="BW356" s="877"/>
      <c r="BX356" s="878"/>
      <c r="BY356" s="875"/>
      <c r="BZ356" s="879"/>
      <c r="CA356" s="886"/>
      <c r="CB356" s="880"/>
      <c r="CC356" s="877"/>
      <c r="CD356" s="875"/>
      <c r="CE356" s="878"/>
      <c r="CF356" s="879"/>
      <c r="CG356" s="1230"/>
      <c r="CH356" s="879"/>
      <c r="CI356" s="720"/>
      <c r="CK356" s="2619"/>
      <c r="CL356" s="2506"/>
      <c r="CM356" s="2506"/>
      <c r="CN356" s="2507" t="s">
        <v>3</v>
      </c>
      <c r="CO356" s="2507" t="s">
        <v>18</v>
      </c>
      <c r="CP356" s="2507"/>
      <c r="CQ356" s="2506"/>
      <c r="CR356" s="2507" t="s">
        <v>21</v>
      </c>
      <c r="CS356" s="2507" t="s">
        <v>3</v>
      </c>
      <c r="CT356" s="2507" t="s">
        <v>27</v>
      </c>
      <c r="CU356" s="2507" t="s">
        <v>28</v>
      </c>
      <c r="CV356" s="2506"/>
      <c r="CW356" s="2506"/>
      <c r="CX356" s="2506"/>
      <c r="CY356" s="2506"/>
      <c r="CZ356" s="2507" t="s">
        <v>33</v>
      </c>
      <c r="DA356" s="2507" t="s">
        <v>30</v>
      </c>
      <c r="DB356" s="2500"/>
    </row>
    <row r="357" spans="15:106" ht="15" thickBot="1">
      <c r="O357" s="2024"/>
      <c r="P357" s="2030"/>
      <c r="Q357" s="2031"/>
      <c r="R357" s="2031"/>
      <c r="S357" s="6040" t="s">
        <v>14</v>
      </c>
      <c r="T357" s="6040" t="s">
        <v>12</v>
      </c>
      <c r="U357" s="6040"/>
      <c r="V357" s="2031"/>
      <c r="W357" s="6040" t="s">
        <v>15</v>
      </c>
      <c r="X357" s="6040" t="s">
        <v>16</v>
      </c>
      <c r="Y357" s="6040" t="s">
        <v>12</v>
      </c>
      <c r="Z357" s="6040" t="s">
        <v>12</v>
      </c>
      <c r="AA357" s="2031"/>
      <c r="AB357" s="2031"/>
      <c r="AC357" s="2031"/>
      <c r="AD357" s="2031"/>
      <c r="AE357" s="6040" t="s">
        <v>17</v>
      </c>
      <c r="AF357" s="6040"/>
      <c r="AG357" s="6032"/>
      <c r="AH357" s="2024"/>
      <c r="AI357" s="2837"/>
      <c r="AJ357" s="2075" t="s">
        <v>1224</v>
      </c>
      <c r="AK357" s="2076">
        <v>2</v>
      </c>
      <c r="AL357" s="2052" t="s">
        <v>36</v>
      </c>
      <c r="AM357" s="2057">
        <v>44162</v>
      </c>
      <c r="AN357" s="2055">
        <v>10</v>
      </c>
      <c r="AO357" s="2052" t="s">
        <v>35</v>
      </c>
      <c r="AP357" s="2058">
        <v>330</v>
      </c>
      <c r="AQ357" s="2077">
        <v>6011</v>
      </c>
      <c r="AR357" s="2078">
        <v>44172</v>
      </c>
      <c r="AS357" s="2057">
        <v>44172</v>
      </c>
      <c r="AT357" s="2052">
        <v>14466</v>
      </c>
      <c r="AU357" s="2055">
        <v>10000</v>
      </c>
      <c r="AV357" s="2055">
        <f>(AU357-AN357*1000)</f>
        <v>0</v>
      </c>
      <c r="AW357" s="2056">
        <f>(AU357*AP357/1000)</f>
        <v>3300</v>
      </c>
      <c r="AX357" s="2058">
        <f>(AW357*0.05)</f>
        <v>165</v>
      </c>
      <c r="AY357" s="2204"/>
      <c r="BA357" s="2258"/>
      <c r="BB357" s="2259"/>
      <c r="BC357" s="2259"/>
      <c r="BD357" s="2260" t="s">
        <v>3</v>
      </c>
      <c r="BE357" s="2260" t="s">
        <v>18</v>
      </c>
      <c r="BF357" s="2260"/>
      <c r="BG357" s="2259"/>
      <c r="BH357" s="2260" t="s">
        <v>21</v>
      </c>
      <c r="BI357" s="2260" t="s">
        <v>3</v>
      </c>
      <c r="BJ357" s="2260" t="s">
        <v>27</v>
      </c>
      <c r="BK357" s="2260" t="s">
        <v>28</v>
      </c>
      <c r="BL357" s="2259"/>
      <c r="BM357" s="2259"/>
      <c r="BN357" s="2259"/>
      <c r="BO357" s="2259"/>
      <c r="BP357" s="2260" t="s">
        <v>30</v>
      </c>
      <c r="BQ357" s="2257"/>
      <c r="BR357" s="2246"/>
      <c r="BT357" s="875"/>
      <c r="BU357" s="876"/>
      <c r="BV357" s="875"/>
      <c r="BW357" s="877"/>
      <c r="BX357" s="878"/>
      <c r="BY357" s="875"/>
      <c r="BZ357" s="879"/>
      <c r="CA357" s="886"/>
      <c r="CB357" s="880"/>
      <c r="CC357" s="877"/>
      <c r="CD357" s="875"/>
      <c r="CE357" s="878"/>
      <c r="CF357" s="879"/>
      <c r="CG357" s="1230"/>
      <c r="CH357" s="879"/>
      <c r="CK357" s="2610"/>
      <c r="CL357" s="2579"/>
      <c r="CM357" s="2538"/>
      <c r="CN357" s="2538"/>
      <c r="CO357" s="2551"/>
      <c r="CP357" s="2538"/>
      <c r="CQ357" s="2538"/>
      <c r="CR357" s="2552"/>
      <c r="CS357" s="3090"/>
      <c r="CT357" s="3091"/>
      <c r="CU357" s="2551"/>
      <c r="CV357" s="2538"/>
      <c r="CW357" s="2589"/>
      <c r="CX357" s="2589"/>
      <c r="CY357" s="2555"/>
      <c r="CZ357" s="2582"/>
      <c r="DA357" s="2554"/>
      <c r="DB357" s="2516"/>
    </row>
    <row r="358" spans="15:106">
      <c r="O358" s="2024"/>
      <c r="P358" s="2032" t="s">
        <v>3</v>
      </c>
      <c r="Q358" s="2033" t="s">
        <v>4</v>
      </c>
      <c r="R358" s="6033" t="s">
        <v>18</v>
      </c>
      <c r="S358" s="6033" t="s">
        <v>19</v>
      </c>
      <c r="T358" s="6033" t="s">
        <v>19</v>
      </c>
      <c r="U358" s="6033" t="s">
        <v>20</v>
      </c>
      <c r="V358" s="6033" t="s">
        <v>21</v>
      </c>
      <c r="W358" s="6033" t="s">
        <v>22</v>
      </c>
      <c r="X358" s="6033" t="s">
        <v>19</v>
      </c>
      <c r="Y358" s="6033" t="s">
        <v>23</v>
      </c>
      <c r="Z358" s="6033" t="s">
        <v>23</v>
      </c>
      <c r="AA358" s="6033" t="s">
        <v>24</v>
      </c>
      <c r="AB358" s="6033" t="s">
        <v>20</v>
      </c>
      <c r="AC358" s="6033" t="s">
        <v>25</v>
      </c>
      <c r="AD358" s="6033" t="s">
        <v>0</v>
      </c>
      <c r="AE358" s="6033" t="s">
        <v>11</v>
      </c>
      <c r="AF358" s="6033" t="s">
        <v>26</v>
      </c>
      <c r="AG358" s="6032"/>
      <c r="AH358" s="2024"/>
      <c r="AI358" s="2837"/>
      <c r="AJ358" s="2075" t="s">
        <v>1225</v>
      </c>
      <c r="AK358" s="2076">
        <v>3</v>
      </c>
      <c r="AL358" s="2052" t="s">
        <v>36</v>
      </c>
      <c r="AM358" s="2057">
        <v>44162</v>
      </c>
      <c r="AN358" s="2055">
        <v>5</v>
      </c>
      <c r="AO358" s="2052" t="s">
        <v>35</v>
      </c>
      <c r="AP358" s="2058">
        <v>390</v>
      </c>
      <c r="AQ358" s="2077">
        <v>6011</v>
      </c>
      <c r="AR358" s="2078">
        <v>44172</v>
      </c>
      <c r="AS358" s="2057">
        <v>44172</v>
      </c>
      <c r="AT358" s="2052">
        <v>14466</v>
      </c>
      <c r="AU358" s="2055">
        <v>5000</v>
      </c>
      <c r="AV358" s="2055">
        <f>(AU358-AN358*1000)</f>
        <v>0</v>
      </c>
      <c r="AW358" s="2056">
        <f>(AU358*AP358/1000)</f>
        <v>1950</v>
      </c>
      <c r="AX358" s="2058">
        <f>(AW358*0.05)</f>
        <v>97.5</v>
      </c>
      <c r="AY358" s="2150"/>
      <c r="BA358" s="2770"/>
      <c r="BB358" s="2762"/>
      <c r="BC358" s="2290"/>
      <c r="BD358" s="2290"/>
      <c r="BE358" s="2297"/>
      <c r="BF358" s="2290"/>
      <c r="BG358" s="2290"/>
      <c r="BH358" s="2384"/>
      <c r="BI358" s="3048"/>
      <c r="BJ358" s="2295"/>
      <c r="BK358" s="2297"/>
      <c r="BL358" s="2290"/>
      <c r="BM358" s="2330"/>
      <c r="BN358" s="2332"/>
      <c r="BO358" s="2333"/>
      <c r="BP358" s="2332"/>
      <c r="BQ358" s="2273"/>
      <c r="BR358" s="2246"/>
      <c r="CK358" s="2526"/>
      <c r="CL358" s="2529"/>
      <c r="CM358" s="2528"/>
      <c r="CN358" s="2528"/>
      <c r="CO358" s="2535"/>
      <c r="CP358" s="2528"/>
      <c r="CQ358" s="2528"/>
      <c r="CR358" s="3087"/>
      <c r="CS358" s="2528"/>
      <c r="CT358" s="2533"/>
      <c r="CU358" s="2535"/>
      <c r="CV358" s="2528"/>
      <c r="CW358" s="3087"/>
      <c r="CX358" s="2532"/>
      <c r="CY358" s="2534"/>
      <c r="CZ358" s="2535"/>
      <c r="DA358" s="2532"/>
      <c r="DB358" s="2523"/>
    </row>
    <row r="359" spans="15:106" ht="24" thickBot="1">
      <c r="O359" s="2024"/>
      <c r="P359" s="2034"/>
      <c r="Q359" s="2035"/>
      <c r="R359" s="2035"/>
      <c r="S359" s="6035" t="s">
        <v>3</v>
      </c>
      <c r="T359" s="6035" t="s">
        <v>18</v>
      </c>
      <c r="U359" s="6035"/>
      <c r="V359" s="2035"/>
      <c r="W359" s="6035" t="s">
        <v>21</v>
      </c>
      <c r="X359" s="6035" t="s">
        <v>3</v>
      </c>
      <c r="Y359" s="6035" t="s">
        <v>27</v>
      </c>
      <c r="Z359" s="6035" t="s">
        <v>28</v>
      </c>
      <c r="AA359" s="2035"/>
      <c r="AB359" s="2035"/>
      <c r="AC359" s="2035"/>
      <c r="AD359" s="2035"/>
      <c r="AE359" s="6035" t="s">
        <v>30</v>
      </c>
      <c r="AF359" s="6033"/>
      <c r="AG359" s="6032"/>
      <c r="AH359" s="2024"/>
      <c r="AI359" s="2837"/>
      <c r="AJ359" s="2075" t="s">
        <v>1224</v>
      </c>
      <c r="AK359" s="2076">
        <v>4</v>
      </c>
      <c r="AL359" s="2052" t="s">
        <v>36</v>
      </c>
      <c r="AM359" s="2057">
        <v>44277</v>
      </c>
      <c r="AN359" s="2055">
        <v>15</v>
      </c>
      <c r="AO359" s="2052" t="s">
        <v>35</v>
      </c>
      <c r="AP359" s="2058">
        <v>360</v>
      </c>
      <c r="AQ359" s="2077">
        <v>6011</v>
      </c>
      <c r="AR359" s="2078">
        <v>44278</v>
      </c>
      <c r="AS359" s="2057">
        <v>44289</v>
      </c>
      <c r="AT359" s="2052">
        <v>15254</v>
      </c>
      <c r="AU359" s="2055">
        <v>15000</v>
      </c>
      <c r="AV359" s="2055">
        <f>(AU359-AN359*1000)</f>
        <v>0</v>
      </c>
      <c r="AW359" s="2056">
        <f>(AU359*AP359/1000)</f>
        <v>5400</v>
      </c>
      <c r="AX359" s="2058">
        <f>(AW359*0.05)</f>
        <v>270</v>
      </c>
      <c r="AY359" s="2150"/>
      <c r="BA359" s="2288"/>
      <c r="BB359" s="2327"/>
      <c r="BC359" s="2290"/>
      <c r="BD359" s="2290"/>
      <c r="BE359" s="2297"/>
      <c r="BF359" s="2328"/>
      <c r="BG359" s="2328"/>
      <c r="BH359" s="2384"/>
      <c r="BI359" s="3048"/>
      <c r="BJ359" s="2295"/>
      <c r="BK359" s="2297"/>
      <c r="BL359" s="2290"/>
      <c r="BM359" s="2330"/>
      <c r="BN359" s="2332"/>
      <c r="BO359" s="2333"/>
      <c r="BP359" s="2332"/>
      <c r="BQ359" s="2689"/>
      <c r="BR359" s="2246"/>
      <c r="BT359" s="808"/>
      <c r="BW359" s="2"/>
      <c r="CF359" s="2"/>
      <c r="CK359" s="2526"/>
      <c r="CL359" s="2529"/>
      <c r="CM359" s="2528"/>
      <c r="CN359" s="2529"/>
      <c r="CO359" s="2530"/>
      <c r="CP359" s="2531"/>
      <c r="CQ359" s="2529"/>
      <c r="CR359" s="2532"/>
      <c r="CS359" s="2528"/>
      <c r="CT359" s="2533"/>
      <c r="CU359" s="2530"/>
      <c r="CV359" s="2528"/>
      <c r="CW359" s="2532"/>
      <c r="CX359" s="2532"/>
      <c r="CY359" s="2534"/>
      <c r="CZ359" s="2535"/>
      <c r="DA359" s="2532"/>
      <c r="DB359" s="2523"/>
    </row>
    <row r="360" spans="15:106">
      <c r="O360" s="2024"/>
      <c r="P360" s="2036" t="s">
        <v>493</v>
      </c>
      <c r="Q360" s="2037" t="s">
        <v>436</v>
      </c>
      <c r="R360" s="2076">
        <v>38</v>
      </c>
      <c r="S360" s="2039">
        <v>22405</v>
      </c>
      <c r="T360" s="2040">
        <v>43361</v>
      </c>
      <c r="U360" s="2055">
        <v>100</v>
      </c>
      <c r="V360" s="2052" t="s">
        <v>35</v>
      </c>
      <c r="W360" s="2058">
        <v>275</v>
      </c>
      <c r="X360" s="2052">
        <v>1010505</v>
      </c>
      <c r="Y360" s="2078">
        <v>43374</v>
      </c>
      <c r="Z360" s="2057">
        <v>43375</v>
      </c>
      <c r="AA360" s="2052">
        <v>10514</v>
      </c>
      <c r="AB360" s="2055">
        <v>100000</v>
      </c>
      <c r="AC360" s="2041">
        <f t="shared" ref="AC360:AC367" si="157">(AB360-U360*1000)</f>
        <v>0</v>
      </c>
      <c r="AD360" s="2056">
        <f t="shared" ref="AD360:AD367" si="158">(AB360*W360/1000)</f>
        <v>27500</v>
      </c>
      <c r="AE360" s="2058">
        <f t="shared" ref="AE360:AE367" si="159">(AD360*0.05)</f>
        <v>1375</v>
      </c>
      <c r="AF360" s="3041" t="s">
        <v>8</v>
      </c>
      <c r="AG360" s="6060"/>
      <c r="AH360" s="2024"/>
      <c r="AI360" s="2837"/>
      <c r="AJ360" s="2075" t="s">
        <v>1224</v>
      </c>
      <c r="AK360" s="2076">
        <v>5</v>
      </c>
      <c r="AL360" s="2052" t="s">
        <v>36</v>
      </c>
      <c r="AM360" s="2057">
        <v>44370</v>
      </c>
      <c r="AN360" s="2055">
        <v>20</v>
      </c>
      <c r="AO360" s="2052" t="s">
        <v>35</v>
      </c>
      <c r="AP360" s="2058">
        <v>392.2</v>
      </c>
      <c r="AQ360" s="2077">
        <v>6011</v>
      </c>
      <c r="AR360" s="2078">
        <v>44375</v>
      </c>
      <c r="AS360" s="2057">
        <v>44376</v>
      </c>
      <c r="AT360" s="2052">
        <v>15722</v>
      </c>
      <c r="AU360" s="2055">
        <v>20000</v>
      </c>
      <c r="AV360" s="2055">
        <f>(AU360-AN360*1000)</f>
        <v>0</v>
      </c>
      <c r="AW360" s="2056">
        <f>(AU360*AP360/1000)</f>
        <v>7844</v>
      </c>
      <c r="AX360" s="2058">
        <f>(AW360*0.05)</f>
        <v>392.20000000000005</v>
      </c>
      <c r="AY360" s="2150"/>
      <c r="BA360" s="2770"/>
      <c r="BB360" s="2291"/>
      <c r="BC360" s="2752"/>
      <c r="BD360" s="2351"/>
      <c r="BE360" s="2354"/>
      <c r="BF360" s="3076"/>
      <c r="BG360" s="2351"/>
      <c r="BH360" s="2332"/>
      <c r="BI360" s="2352"/>
      <c r="BJ360" s="2353"/>
      <c r="BK360" s="2354"/>
      <c r="BL360" s="2355"/>
      <c r="BM360" s="2332"/>
      <c r="BN360" s="2332"/>
      <c r="BO360" s="2333"/>
      <c r="BP360" s="2332"/>
      <c r="BQ360" s="2689"/>
      <c r="BR360" s="2246"/>
      <c r="BT360" s="2605"/>
      <c r="BU360" s="2605"/>
      <c r="BV360" s="1775"/>
      <c r="BW360" s="1775"/>
      <c r="BX360" s="1775"/>
      <c r="BY360" s="2605"/>
      <c r="BZ360" s="1775"/>
      <c r="CA360" s="1775"/>
      <c r="CB360" s="1775"/>
      <c r="CC360" s="1775"/>
      <c r="CD360" s="2605"/>
      <c r="CE360" s="2605"/>
      <c r="CF360" s="2605"/>
      <c r="CG360" s="2605"/>
      <c r="CH360" s="1775"/>
      <c r="CI360" s="1775"/>
      <c r="CK360" s="2526"/>
      <c r="CL360" s="2529"/>
      <c r="CM360" s="2528"/>
      <c r="CN360" s="2529"/>
      <c r="CO360" s="2530"/>
      <c r="CP360" s="2531"/>
      <c r="CQ360" s="2529"/>
      <c r="CR360" s="2532"/>
      <c r="CS360" s="2528"/>
      <c r="CT360" s="2533"/>
      <c r="CU360" s="2530"/>
      <c r="CV360" s="2528"/>
      <c r="CW360" s="2532"/>
      <c r="CX360" s="2532"/>
      <c r="CY360" s="2534"/>
      <c r="CZ360" s="2535"/>
      <c r="DA360" s="2532"/>
      <c r="DB360" s="2523"/>
    </row>
    <row r="361" spans="15:106" ht="23.4">
      <c r="O361" s="2024"/>
      <c r="P361" s="2047" t="s">
        <v>493</v>
      </c>
      <c r="Q361" s="2037" t="s">
        <v>495</v>
      </c>
      <c r="R361" s="2071">
        <v>39</v>
      </c>
      <c r="S361" s="2071">
        <v>22405</v>
      </c>
      <c r="T361" s="2072">
        <v>43361</v>
      </c>
      <c r="U361" s="3093">
        <v>42.5</v>
      </c>
      <c r="V361" s="2039" t="s">
        <v>35</v>
      </c>
      <c r="W361" s="2042">
        <v>424</v>
      </c>
      <c r="X361" s="2039">
        <v>1010506</v>
      </c>
      <c r="Y361" s="2044">
        <v>43374</v>
      </c>
      <c r="Z361" s="2057">
        <v>43375</v>
      </c>
      <c r="AA361" s="2039">
        <v>10514</v>
      </c>
      <c r="AB361" s="2041">
        <v>42500</v>
      </c>
      <c r="AC361" s="2041">
        <f t="shared" si="157"/>
        <v>0</v>
      </c>
      <c r="AD361" s="2045">
        <f t="shared" si="158"/>
        <v>18020</v>
      </c>
      <c r="AE361" s="2042">
        <f t="shared" si="159"/>
        <v>901</v>
      </c>
      <c r="AF361" s="3040" t="s">
        <v>8</v>
      </c>
      <c r="AG361" s="6061"/>
      <c r="AH361" s="2024"/>
      <c r="AI361" s="2837"/>
      <c r="AJ361" s="2037"/>
      <c r="AK361" s="2049"/>
      <c r="AL361" s="2050"/>
      <c r="AM361" s="2051"/>
      <c r="AN361" s="2050"/>
      <c r="AO361" s="2052"/>
      <c r="AP361" s="2053"/>
      <c r="AQ361" s="2050"/>
      <c r="AR361" s="2054"/>
      <c r="AS361" s="2051"/>
      <c r="AT361" s="2050"/>
      <c r="AU361" s="2055"/>
      <c r="AV361" s="2055"/>
      <c r="AW361" s="2056"/>
      <c r="AX361" s="2058"/>
      <c r="AY361" s="2150"/>
      <c r="BA361" s="2288"/>
      <c r="BB361" s="2289"/>
      <c r="BC361" s="2290"/>
      <c r="BD361" s="2291"/>
      <c r="BE361" s="2292"/>
      <c r="BF361" s="2293"/>
      <c r="BG361" s="2291"/>
      <c r="BH361" s="2294"/>
      <c r="BI361" s="2290"/>
      <c r="BJ361" s="2295"/>
      <c r="BK361" s="2292"/>
      <c r="BL361" s="2290"/>
      <c r="BM361" s="2294"/>
      <c r="BN361" s="2294"/>
      <c r="BO361" s="2296"/>
      <c r="BP361" s="2294"/>
      <c r="BQ361" s="2689"/>
      <c r="BR361" s="2246"/>
      <c r="BT361" s="94"/>
      <c r="BX361" s="2"/>
      <c r="CD361" s="1775"/>
      <c r="CE361" s="1775"/>
      <c r="CF361" s="1775"/>
      <c r="CG361" s="1775"/>
      <c r="CH361" s="1775"/>
      <c r="CI361" s="1775"/>
      <c r="CK361" s="2545"/>
      <c r="CL361" s="2529"/>
      <c r="CM361" s="2528"/>
      <c r="CN361" s="2528"/>
      <c r="CO361" s="2535"/>
      <c r="CP361" s="2528"/>
      <c r="CQ361" s="2528"/>
      <c r="CR361" s="3087"/>
      <c r="CS361" s="2528"/>
      <c r="CT361" s="2533"/>
      <c r="CU361" s="2535"/>
      <c r="CV361" s="2528"/>
      <c r="CW361" s="3087"/>
      <c r="CX361" s="2532"/>
      <c r="CY361" s="2534"/>
      <c r="CZ361" s="2535"/>
      <c r="DA361" s="2532"/>
      <c r="DB361" s="2523"/>
    </row>
    <row r="362" spans="15:106">
      <c r="O362" s="2024"/>
      <c r="P362" s="2047" t="s">
        <v>629</v>
      </c>
      <c r="Q362" s="2075" t="s">
        <v>436</v>
      </c>
      <c r="R362" s="2038">
        <v>44</v>
      </c>
      <c r="S362" s="2039">
        <v>27139</v>
      </c>
      <c r="T362" s="2040">
        <v>43368</v>
      </c>
      <c r="U362" s="2041">
        <v>156</v>
      </c>
      <c r="V362" s="2039" t="s">
        <v>35</v>
      </c>
      <c r="W362" s="2042">
        <v>275</v>
      </c>
      <c r="X362" s="2043">
        <v>101795</v>
      </c>
      <c r="Y362" s="2044">
        <v>43374</v>
      </c>
      <c r="Z362" s="2040">
        <v>43375</v>
      </c>
      <c r="AA362" s="2039">
        <v>10515</v>
      </c>
      <c r="AB362" s="2041">
        <v>140000</v>
      </c>
      <c r="AC362" s="2041">
        <f t="shared" si="157"/>
        <v>-16000</v>
      </c>
      <c r="AD362" s="2045">
        <f t="shared" si="158"/>
        <v>38500</v>
      </c>
      <c r="AE362" s="2042">
        <f t="shared" si="159"/>
        <v>1925</v>
      </c>
      <c r="AF362" s="3040" t="s">
        <v>8</v>
      </c>
      <c r="AG362" s="6061"/>
      <c r="AH362" s="2024"/>
      <c r="AI362" s="2837"/>
      <c r="AJ362" s="2037"/>
      <c r="AK362" s="2049"/>
      <c r="AL362" s="2050"/>
      <c r="AM362" s="2051"/>
      <c r="AN362" s="2050"/>
      <c r="AO362" s="2052"/>
      <c r="AP362" s="2053"/>
      <c r="AQ362" s="2050"/>
      <c r="AR362" s="2054"/>
      <c r="AS362" s="2051"/>
      <c r="AT362" s="2050"/>
      <c r="AU362" s="2055"/>
      <c r="AV362" s="2055"/>
      <c r="AW362" s="2056"/>
      <c r="AX362" s="2058"/>
      <c r="AY362" s="2150"/>
      <c r="BA362" s="2298"/>
      <c r="BB362" s="2299"/>
      <c r="BC362" s="2300"/>
      <c r="BD362" s="2300"/>
      <c r="BE362" s="2301"/>
      <c r="BF362" s="2300"/>
      <c r="BG362" s="2300"/>
      <c r="BH362" s="2302"/>
      <c r="BI362" s="2300"/>
      <c r="BJ362" s="2303"/>
      <c r="BK362" s="2301"/>
      <c r="BL362" s="2300"/>
      <c r="BM362" s="2302"/>
      <c r="BN362" s="2304"/>
      <c r="BO362" s="2305"/>
      <c r="BP362" s="2304"/>
      <c r="BQ362" s="3055"/>
      <c r="BR362" s="2246"/>
      <c r="BT362" s="2605"/>
      <c r="BU362" s="2605"/>
      <c r="BV362" s="1775"/>
      <c r="BW362" s="1775"/>
      <c r="BX362" s="1775"/>
      <c r="BY362" s="2605"/>
      <c r="BZ362" s="1775"/>
      <c r="CA362" s="1775"/>
      <c r="CB362" s="1775"/>
      <c r="CC362" s="1775"/>
      <c r="CD362" s="2605"/>
      <c r="CE362" s="2605"/>
      <c r="CF362" s="2605"/>
      <c r="CG362" s="2605"/>
      <c r="CH362" s="1775"/>
      <c r="CI362" s="1775"/>
      <c r="CK362" s="2545"/>
      <c r="CL362" s="2529"/>
      <c r="CM362" s="2546"/>
      <c r="CN362" s="2529"/>
      <c r="CO362" s="2530"/>
      <c r="CP362" s="2547"/>
      <c r="CQ362" s="2529"/>
      <c r="CR362" s="2532"/>
      <c r="CS362" s="2548"/>
      <c r="CT362" s="2549"/>
      <c r="CU362" s="2530"/>
      <c r="CV362" s="2529"/>
      <c r="CW362" s="2532"/>
      <c r="CX362" s="2532"/>
      <c r="CY362" s="2534"/>
      <c r="CZ362" s="2530"/>
      <c r="DA362" s="2532"/>
      <c r="DB362" s="2523"/>
    </row>
    <row r="363" spans="15:106" ht="15" thickBot="1">
      <c r="O363" s="2024"/>
      <c r="P363" s="2047" t="s">
        <v>629</v>
      </c>
      <c r="Q363" s="2075" t="s">
        <v>436</v>
      </c>
      <c r="R363" s="2038">
        <v>44</v>
      </c>
      <c r="S363" s="2039">
        <v>27139</v>
      </c>
      <c r="T363" s="2040">
        <v>43368</v>
      </c>
      <c r="U363" s="2041">
        <v>16</v>
      </c>
      <c r="V363" s="2039" t="s">
        <v>35</v>
      </c>
      <c r="W363" s="2042">
        <v>275</v>
      </c>
      <c r="X363" s="2043">
        <v>101795</v>
      </c>
      <c r="Y363" s="2044">
        <v>43374</v>
      </c>
      <c r="Z363" s="2040">
        <v>43389</v>
      </c>
      <c r="AA363" s="2039">
        <v>10540</v>
      </c>
      <c r="AB363" s="2041">
        <v>16000</v>
      </c>
      <c r="AC363" s="2041">
        <f t="shared" si="157"/>
        <v>0</v>
      </c>
      <c r="AD363" s="2045">
        <f t="shared" si="158"/>
        <v>4400</v>
      </c>
      <c r="AE363" s="2042">
        <f t="shared" si="159"/>
        <v>220</v>
      </c>
      <c r="AF363" s="2059" t="s">
        <v>8</v>
      </c>
      <c r="AG363" s="2029"/>
      <c r="AH363" s="2024"/>
      <c r="AI363" s="2942"/>
      <c r="AJ363" s="3179"/>
      <c r="AK363" s="4542"/>
      <c r="AL363" s="3181"/>
      <c r="AM363" s="3183"/>
      <c r="AN363" s="3181"/>
      <c r="AO363" s="2669"/>
      <c r="AP363" s="3182"/>
      <c r="AQ363" s="3181"/>
      <c r="AR363" s="4286"/>
      <c r="AS363" s="3183"/>
      <c r="AT363" s="3181"/>
      <c r="AU363" s="2670"/>
      <c r="AV363" s="2670"/>
      <c r="AW363" s="3184"/>
      <c r="AX363" s="2671"/>
      <c r="AY363" s="2152"/>
      <c r="BA363" s="2307"/>
      <c r="BB363" s="2291"/>
      <c r="BC363" s="2308"/>
      <c r="BD363" s="2291"/>
      <c r="BE363" s="2292"/>
      <c r="BF363" s="2309"/>
      <c r="BG363" s="2291"/>
      <c r="BH363" s="2294"/>
      <c r="BI363" s="2310"/>
      <c r="BJ363" s="2311"/>
      <c r="BK363" s="2292"/>
      <c r="BL363" s="2291"/>
      <c r="BM363" s="2294"/>
      <c r="BN363" s="2294"/>
      <c r="BO363" s="2296"/>
      <c r="BP363" s="2294"/>
      <c r="BQ363" s="2689"/>
      <c r="BR363" s="2246"/>
      <c r="BT363" s="1775"/>
      <c r="BU363" s="1775"/>
      <c r="BV363" s="1775"/>
      <c r="BW363" s="1775"/>
      <c r="BX363" s="1775"/>
      <c r="BY363" s="1775"/>
      <c r="BZ363" s="1775"/>
      <c r="CA363" s="1775"/>
      <c r="CB363" s="1775"/>
      <c r="CC363" s="1775"/>
      <c r="CD363" s="681"/>
      <c r="CE363" s="681"/>
      <c r="CF363" s="681"/>
      <c r="CG363" s="681"/>
      <c r="CH363" s="681"/>
      <c r="CI363" s="681"/>
      <c r="CK363" s="2556"/>
      <c r="CL363" s="2557"/>
      <c r="CM363" s="2557"/>
      <c r="CN363" s="2557"/>
      <c r="CO363" s="2557"/>
      <c r="CP363" s="2557"/>
      <c r="CQ363" s="2557"/>
      <c r="CR363" s="2557"/>
      <c r="CS363" s="2557"/>
      <c r="CT363" s="2557"/>
      <c r="CU363" s="2557"/>
      <c r="CV363" s="2557"/>
      <c r="CW363" s="2557"/>
      <c r="CX363" s="2557"/>
      <c r="CY363" s="2557"/>
      <c r="CZ363" s="2557"/>
      <c r="DA363" s="2557"/>
      <c r="DB363" s="2523"/>
    </row>
    <row r="364" spans="15:106" ht="15" thickBot="1">
      <c r="O364" s="2024"/>
      <c r="P364" s="2047" t="s">
        <v>629</v>
      </c>
      <c r="Q364" s="2037" t="s">
        <v>699</v>
      </c>
      <c r="R364" s="2038">
        <v>45</v>
      </c>
      <c r="S364" s="2039">
        <v>27139</v>
      </c>
      <c r="T364" s="2040">
        <v>43368</v>
      </c>
      <c r="U364" s="2041">
        <v>15</v>
      </c>
      <c r="V364" s="2039" t="s">
        <v>35</v>
      </c>
      <c r="W364" s="2042">
        <v>183</v>
      </c>
      <c r="X364" s="2039">
        <v>179680</v>
      </c>
      <c r="Y364" s="2044">
        <v>43374</v>
      </c>
      <c r="Z364" s="2040">
        <v>43375</v>
      </c>
      <c r="AA364" s="2039">
        <v>10515</v>
      </c>
      <c r="AB364" s="2041">
        <v>15000</v>
      </c>
      <c r="AC364" s="2041">
        <f t="shared" si="157"/>
        <v>0</v>
      </c>
      <c r="AD364" s="2045">
        <f t="shared" si="158"/>
        <v>2745</v>
      </c>
      <c r="AE364" s="2042">
        <f t="shared" si="159"/>
        <v>137.25</v>
      </c>
      <c r="AF364" s="2059" t="s">
        <v>8</v>
      </c>
      <c r="AG364" s="2029"/>
      <c r="AH364" s="2024"/>
      <c r="AI364" s="2024"/>
      <c r="AJ364" s="3227"/>
      <c r="AK364" s="3227"/>
      <c r="AL364" s="3227"/>
      <c r="AM364" s="3227"/>
      <c r="AN364" s="3563"/>
      <c r="AO364" s="3627"/>
      <c r="AP364" s="5935"/>
      <c r="AQ364" s="3563"/>
      <c r="AR364" s="5936"/>
      <c r="AS364" s="5937"/>
      <c r="AT364" s="3563"/>
      <c r="AU364" s="3629"/>
      <c r="AV364" s="3629"/>
      <c r="AW364" s="3633"/>
      <c r="AX364" s="3630"/>
      <c r="AY364" s="2024"/>
      <c r="BA364" s="2312"/>
      <c r="BB364" s="2313"/>
      <c r="BC364" s="2313"/>
      <c r="BD364" s="2313"/>
      <c r="BE364" s="2313"/>
      <c r="BF364" s="2313"/>
      <c r="BG364" s="2313"/>
      <c r="BH364" s="2313"/>
      <c r="BI364" s="2313"/>
      <c r="BJ364" s="2313"/>
      <c r="BK364" s="2313"/>
      <c r="BL364" s="2313"/>
      <c r="BM364" s="2313"/>
      <c r="BN364" s="2313"/>
      <c r="BO364" s="2313"/>
      <c r="BP364" s="2313"/>
      <c r="BQ364" s="2689"/>
      <c r="BR364" s="2246"/>
      <c r="BT364" s="2605"/>
      <c r="BU364" s="2605"/>
      <c r="BV364" s="1775"/>
      <c r="BW364" s="1775"/>
      <c r="BX364" s="1775"/>
      <c r="BY364" s="2605"/>
      <c r="BZ364" s="1775"/>
      <c r="CA364" s="1775"/>
      <c r="CB364" s="1775"/>
      <c r="CC364" s="1775"/>
      <c r="CD364" s="881"/>
      <c r="CE364" s="878"/>
      <c r="CF364" s="878"/>
      <c r="CG364" s="1230"/>
      <c r="CH364" s="879"/>
      <c r="CI364" s="720"/>
      <c r="CK364" s="2559"/>
      <c r="CL364" s="2560"/>
      <c r="CM364" s="2560"/>
      <c r="CN364" s="2560"/>
      <c r="CO364" s="2560"/>
      <c r="CP364" s="2560"/>
      <c r="CQ364" s="2560"/>
      <c r="CR364" s="2560"/>
      <c r="CS364" s="2560"/>
      <c r="CT364" s="2560"/>
      <c r="CU364" s="2560"/>
      <c r="CV364" s="2560"/>
      <c r="CW364" s="2560"/>
      <c r="CX364" s="2560"/>
      <c r="CY364" s="2560"/>
      <c r="CZ364" s="2560"/>
      <c r="DA364" s="2747">
        <f>SUM(DA357:DA363)</f>
        <v>0</v>
      </c>
      <c r="DB364" s="2562"/>
    </row>
    <row r="365" spans="15:106" ht="24" thickBot="1">
      <c r="O365" s="2024"/>
      <c r="P365" s="2047" t="s">
        <v>629</v>
      </c>
      <c r="Q365" s="2037" t="s">
        <v>699</v>
      </c>
      <c r="R365" s="2038">
        <v>46</v>
      </c>
      <c r="S365" s="2039">
        <v>27435</v>
      </c>
      <c r="T365" s="2040">
        <v>43376</v>
      </c>
      <c r="U365" s="2041">
        <v>5</v>
      </c>
      <c r="V365" s="2039" t="s">
        <v>35</v>
      </c>
      <c r="W365" s="2042">
        <v>189</v>
      </c>
      <c r="X365" s="2039">
        <v>179680</v>
      </c>
      <c r="Y365" s="2044">
        <v>43381</v>
      </c>
      <c r="Z365" s="2040">
        <v>43389</v>
      </c>
      <c r="AA365" s="2039">
        <v>10541</v>
      </c>
      <c r="AB365" s="2041">
        <v>5000</v>
      </c>
      <c r="AC365" s="2041">
        <f t="shared" si="157"/>
        <v>0</v>
      </c>
      <c r="AD365" s="2045">
        <f t="shared" si="158"/>
        <v>945</v>
      </c>
      <c r="AE365" s="2042">
        <f t="shared" si="159"/>
        <v>47.25</v>
      </c>
      <c r="AF365" s="2059" t="s">
        <v>8</v>
      </c>
      <c r="AG365" s="2029"/>
      <c r="AH365" s="2024"/>
      <c r="AI365" s="2024"/>
      <c r="AJ365" s="2153" t="s">
        <v>1269</v>
      </c>
      <c r="AK365" s="4543" t="s">
        <v>1270</v>
      </c>
      <c r="AL365" s="3227"/>
      <c r="AM365" s="4470"/>
      <c r="AN365" s="3227"/>
      <c r="AO365" s="3227"/>
      <c r="AP365" s="3227"/>
      <c r="AQ365" s="3227"/>
      <c r="AR365" s="2024"/>
      <c r="AS365" s="2992"/>
      <c r="AT365" s="2992"/>
      <c r="AU365" s="2992"/>
      <c r="AV365" s="2992"/>
      <c r="AW365" s="2992"/>
      <c r="AX365" s="2992"/>
      <c r="AY365" s="2024"/>
      <c r="BA365" s="2314"/>
      <c r="BB365" s="2315"/>
      <c r="BC365" s="2315"/>
      <c r="BD365" s="2315"/>
      <c r="BE365" s="2315"/>
      <c r="BF365" s="2315"/>
      <c r="BG365" s="2315"/>
      <c r="BH365" s="2315"/>
      <c r="BI365" s="2315"/>
      <c r="BJ365" s="2315"/>
      <c r="BK365" s="2315"/>
      <c r="BL365" s="2315"/>
      <c r="BM365" s="2315"/>
      <c r="BN365" s="2315"/>
      <c r="BO365" s="2686">
        <f>SUM(BO358:BO364)</f>
        <v>0</v>
      </c>
      <c r="BP365" s="2686">
        <f>SUM(BP358:BP364)</f>
        <v>0</v>
      </c>
      <c r="BQ365" s="3056"/>
      <c r="BR365" s="2246"/>
      <c r="BT365" s="681"/>
      <c r="BU365" s="681"/>
      <c r="BV365" s="682"/>
      <c r="BW365" s="681"/>
      <c r="BX365" s="682"/>
      <c r="BY365" s="681"/>
      <c r="BZ365" s="682"/>
      <c r="CA365" s="681"/>
      <c r="CB365" s="681"/>
      <c r="CC365" s="681"/>
      <c r="CD365" s="881"/>
      <c r="CE365" s="878"/>
      <c r="CF365" s="878"/>
      <c r="CG365" s="1230"/>
      <c r="CH365" s="879"/>
      <c r="CI365" s="1497"/>
    </row>
    <row r="366" spans="15:106">
      <c r="O366" s="2024"/>
      <c r="P366" s="2047" t="s">
        <v>589</v>
      </c>
      <c r="Q366" s="2069" t="s">
        <v>698</v>
      </c>
      <c r="R366" s="2809">
        <v>31</v>
      </c>
      <c r="S366" s="2071" t="s">
        <v>101</v>
      </c>
      <c r="T366" s="2072">
        <v>43392</v>
      </c>
      <c r="U366" s="2071">
        <v>15</v>
      </c>
      <c r="V366" s="2039" t="s">
        <v>35</v>
      </c>
      <c r="W366" s="2073">
        <v>290</v>
      </c>
      <c r="X366" s="2071"/>
      <c r="Y366" s="3509">
        <v>43402</v>
      </c>
      <c r="Z366" s="2072">
        <v>43399</v>
      </c>
      <c r="AA366" s="2071">
        <v>3384</v>
      </c>
      <c r="AB366" s="2041">
        <v>15000</v>
      </c>
      <c r="AC366" s="2041">
        <f>(AB366-U366*1000)</f>
        <v>0</v>
      </c>
      <c r="AD366" s="2045">
        <f>(AB366*W366/1000)</f>
        <v>4350</v>
      </c>
      <c r="AE366" s="2042">
        <f t="shared" si="159"/>
        <v>217.5</v>
      </c>
      <c r="AF366" s="3040" t="s">
        <v>8</v>
      </c>
      <c r="AG366" s="6061"/>
      <c r="AH366" s="2024"/>
      <c r="AI366" s="2021"/>
      <c r="AJ366" s="2911"/>
      <c r="AK366" s="2131"/>
      <c r="AL366" s="2132" t="s">
        <v>14</v>
      </c>
      <c r="AM366" s="5922"/>
      <c r="AN366" s="2132"/>
      <c r="AO366" s="2133"/>
      <c r="AP366" s="2132" t="s">
        <v>15</v>
      </c>
      <c r="AQ366" s="2132" t="s">
        <v>16</v>
      </c>
      <c r="AR366" s="2132" t="s">
        <v>12</v>
      </c>
      <c r="AS366" s="2132" t="s">
        <v>12</v>
      </c>
      <c r="AT366" s="2133"/>
      <c r="AU366" s="2133"/>
      <c r="AV366" s="2133"/>
      <c r="AW366" s="2133"/>
      <c r="AX366" s="2179" t="s">
        <v>17</v>
      </c>
      <c r="AY366" s="2134"/>
      <c r="BA366" s="2246"/>
      <c r="BB366" s="2246"/>
      <c r="BC366" s="2246"/>
      <c r="BD366" s="2246"/>
      <c r="BE366" s="2246"/>
      <c r="BF366" s="2246"/>
      <c r="BG366" s="2246"/>
      <c r="BH366" s="2246"/>
      <c r="BI366" s="2246"/>
      <c r="BJ366" s="2246"/>
      <c r="BK366" s="2246"/>
      <c r="BL366" s="2246"/>
      <c r="BM366" s="2246"/>
      <c r="BN366" s="2246"/>
      <c r="BO366" s="2246"/>
      <c r="BP366" s="2246"/>
      <c r="BQ366" s="2246"/>
      <c r="BR366" s="2246"/>
      <c r="BT366" s="875"/>
      <c r="BU366" s="876"/>
      <c r="BV366" s="875"/>
      <c r="BW366" s="877"/>
      <c r="BX366" s="878"/>
      <c r="BY366" s="875"/>
      <c r="BZ366" s="879"/>
      <c r="CA366" s="886"/>
      <c r="CB366" s="880"/>
      <c r="CC366" s="877"/>
      <c r="CD366" s="875"/>
      <c r="CE366" s="878"/>
      <c r="CF366" s="878"/>
      <c r="CG366" s="1230"/>
      <c r="CH366" s="879"/>
      <c r="CI366" s="1497"/>
    </row>
    <row r="367" spans="15:106" ht="18.600000000000001" thickBot="1">
      <c r="O367" s="2024"/>
      <c r="P367" s="2047" t="s">
        <v>264</v>
      </c>
      <c r="Q367" s="3101" t="s">
        <v>762</v>
      </c>
      <c r="R367" s="2038">
        <v>6</v>
      </c>
      <c r="S367" s="2039" t="s">
        <v>101</v>
      </c>
      <c r="T367" s="2040">
        <v>43392</v>
      </c>
      <c r="U367" s="2041">
        <v>100</v>
      </c>
      <c r="V367" s="2039" t="s">
        <v>35</v>
      </c>
      <c r="W367" s="2042">
        <v>290</v>
      </c>
      <c r="X367" s="2043"/>
      <c r="Y367" s="2044">
        <v>43402</v>
      </c>
      <c r="Z367" s="2040">
        <v>43399</v>
      </c>
      <c r="AA367" s="2039">
        <v>3383</v>
      </c>
      <c r="AB367" s="2041">
        <v>100000</v>
      </c>
      <c r="AC367" s="2041">
        <f t="shared" si="157"/>
        <v>0</v>
      </c>
      <c r="AD367" s="2045">
        <f t="shared" si="158"/>
        <v>29000</v>
      </c>
      <c r="AE367" s="2042">
        <f t="shared" si="159"/>
        <v>1450</v>
      </c>
      <c r="AF367" s="6062" t="s">
        <v>8</v>
      </c>
      <c r="AG367" s="6059"/>
      <c r="AH367" s="2024"/>
      <c r="AI367" s="2023"/>
      <c r="AJ367" s="2912" t="s">
        <v>4</v>
      </c>
      <c r="AK367" s="2135" t="s">
        <v>18</v>
      </c>
      <c r="AL367" s="2033" t="s">
        <v>19</v>
      </c>
      <c r="AM367" s="2033" t="s">
        <v>19</v>
      </c>
      <c r="AN367" s="2033" t="s">
        <v>20</v>
      </c>
      <c r="AO367" s="2033" t="s">
        <v>21</v>
      </c>
      <c r="AP367" s="2033" t="s">
        <v>22</v>
      </c>
      <c r="AQ367" s="2033" t="s">
        <v>19</v>
      </c>
      <c r="AR367" s="2033" t="s">
        <v>23</v>
      </c>
      <c r="AS367" s="2033" t="s">
        <v>23</v>
      </c>
      <c r="AT367" s="2033" t="s">
        <v>24</v>
      </c>
      <c r="AU367" s="2033" t="s">
        <v>20</v>
      </c>
      <c r="AV367" s="2033" t="s">
        <v>25</v>
      </c>
      <c r="AW367" s="2033" t="s">
        <v>0</v>
      </c>
      <c r="AX367" s="2180" t="s">
        <v>11</v>
      </c>
      <c r="AY367" s="2136" t="s">
        <v>26</v>
      </c>
      <c r="BA367" s="2250" t="s">
        <v>764</v>
      </c>
      <c r="BB367" s="2246"/>
      <c r="BC367" s="2246"/>
      <c r="BD367" s="2246"/>
      <c r="BE367" s="2246"/>
      <c r="BF367" s="2246"/>
      <c r="BG367" s="2246"/>
      <c r="BH367" s="2246"/>
      <c r="BI367" s="2246"/>
      <c r="BJ367" s="2246"/>
      <c r="BK367" s="2246"/>
      <c r="BL367" s="2246"/>
      <c r="BM367" s="2246"/>
      <c r="BN367" s="2246"/>
      <c r="BO367" s="2246"/>
      <c r="BP367" s="2246"/>
      <c r="BQ367" s="3085"/>
      <c r="BR367" s="2246"/>
      <c r="BT367" s="726"/>
      <c r="BU367" s="888"/>
      <c r="BV367" s="726"/>
      <c r="BW367" s="723"/>
      <c r="BX367" s="727"/>
      <c r="BY367" s="726"/>
      <c r="BZ367" s="724"/>
      <c r="CA367" s="768"/>
      <c r="CB367" s="890"/>
      <c r="CC367" s="723"/>
      <c r="CD367" s="896"/>
      <c r="CE367" s="727"/>
      <c r="CF367" s="727"/>
      <c r="CG367" s="725"/>
      <c r="CH367" s="724"/>
      <c r="CI367" s="1497"/>
      <c r="CK367" s="2488" t="s">
        <v>924</v>
      </c>
      <c r="CL367" s="2248"/>
      <c r="CM367" s="2248"/>
      <c r="CN367" s="2248"/>
      <c r="CO367" s="2248"/>
      <c r="CP367" s="2248"/>
      <c r="CQ367" s="2248"/>
      <c r="CR367" s="2248"/>
      <c r="CS367" s="2248"/>
      <c r="CT367" s="2248"/>
      <c r="CU367" s="2248"/>
      <c r="CV367" s="2248"/>
      <c r="CW367" s="2248"/>
      <c r="CX367" s="2248"/>
      <c r="CY367" s="2248"/>
      <c r="CZ367" s="2248"/>
      <c r="DA367" s="2248"/>
      <c r="DB367" s="2248"/>
    </row>
    <row r="368" spans="15:106" ht="15" thickBot="1">
      <c r="O368" s="2024"/>
      <c r="P368" s="2036"/>
      <c r="Q368" s="2048"/>
      <c r="R368" s="3067"/>
      <c r="S368" s="3068"/>
      <c r="T368" s="3069"/>
      <c r="U368" s="3068"/>
      <c r="V368" s="3070"/>
      <c r="W368" s="3071"/>
      <c r="X368" s="3068"/>
      <c r="Y368" s="3072"/>
      <c r="Z368" s="3073"/>
      <c r="AA368" s="3070"/>
      <c r="AB368" s="3074"/>
      <c r="AC368" s="3074"/>
      <c r="AD368" s="3075"/>
      <c r="AE368" s="3071"/>
      <c r="AF368" s="6038"/>
      <c r="AG368" s="6032"/>
      <c r="AH368" s="2024"/>
      <c r="AI368" s="2026"/>
      <c r="AJ368" s="3514"/>
      <c r="AK368" s="3515"/>
      <c r="AL368" s="3516" t="s">
        <v>3</v>
      </c>
      <c r="AM368" s="3516" t="s">
        <v>18</v>
      </c>
      <c r="AN368" s="3516"/>
      <c r="AO368" s="2035"/>
      <c r="AP368" s="3516" t="s">
        <v>21</v>
      </c>
      <c r="AQ368" s="3516" t="s">
        <v>3</v>
      </c>
      <c r="AR368" s="3516" t="s">
        <v>27</v>
      </c>
      <c r="AS368" s="3516" t="s">
        <v>28</v>
      </c>
      <c r="AT368" s="2035"/>
      <c r="AU368" s="2035"/>
      <c r="AV368" s="2035"/>
      <c r="AW368" s="2035"/>
      <c r="AX368" s="4529" t="s">
        <v>30</v>
      </c>
      <c r="AY368" s="4275"/>
      <c r="BA368" s="2251"/>
      <c r="BB368" s="2252"/>
      <c r="BC368" s="2252"/>
      <c r="BD368" s="2253" t="s">
        <v>14</v>
      </c>
      <c r="BE368" s="2253" t="s">
        <v>12</v>
      </c>
      <c r="BF368" s="2253"/>
      <c r="BG368" s="2252"/>
      <c r="BH368" s="2253" t="s">
        <v>15</v>
      </c>
      <c r="BI368" s="2253" t="s">
        <v>16</v>
      </c>
      <c r="BJ368" s="2253" t="s">
        <v>12</v>
      </c>
      <c r="BK368" s="2253" t="s">
        <v>12</v>
      </c>
      <c r="BL368" s="2252"/>
      <c r="BM368" s="2252"/>
      <c r="BN368" s="2252"/>
      <c r="BO368" s="2252"/>
      <c r="BP368" s="2253" t="s">
        <v>17</v>
      </c>
      <c r="BQ368" s="2253"/>
      <c r="BR368" s="2246"/>
      <c r="BT368" s="3973"/>
      <c r="BU368" s="3974"/>
      <c r="BV368" s="3973"/>
      <c r="BW368" s="3975"/>
      <c r="BX368" s="3976"/>
      <c r="BY368" s="3973"/>
      <c r="BZ368" s="3977"/>
      <c r="CA368" s="4066"/>
      <c r="CB368" s="3978"/>
      <c r="CC368" s="3975"/>
      <c r="CD368" s="726"/>
      <c r="CE368" s="727"/>
      <c r="CF368" s="727"/>
      <c r="CG368" s="725"/>
      <c r="CH368" s="724"/>
      <c r="CI368" s="892"/>
      <c r="CK368" s="2490"/>
      <c r="CL368" s="2491"/>
      <c r="CM368" s="2491"/>
      <c r="CN368" s="2492" t="s">
        <v>14</v>
      </c>
      <c r="CO368" s="2492" t="s">
        <v>12</v>
      </c>
      <c r="CP368" s="2492"/>
      <c r="CQ368" s="2491"/>
      <c r="CR368" s="2492" t="s">
        <v>15</v>
      </c>
      <c r="CS368" s="2492" t="s">
        <v>16</v>
      </c>
      <c r="CT368" s="2492" t="s">
        <v>12</v>
      </c>
      <c r="CU368" s="2492" t="s">
        <v>12</v>
      </c>
      <c r="CV368" s="2491"/>
      <c r="CW368" s="2491"/>
      <c r="CX368" s="2491"/>
      <c r="CY368" s="2491"/>
      <c r="CZ368" s="2492" t="s">
        <v>12</v>
      </c>
      <c r="DA368" s="2492" t="s">
        <v>17</v>
      </c>
      <c r="DB368" s="2493"/>
    </row>
    <row r="369" spans="15:106" ht="15" thickBot="1">
      <c r="O369" s="2024"/>
      <c r="P369" s="2082"/>
      <c r="Q369" s="2083"/>
      <c r="R369" s="2083"/>
      <c r="S369" s="2083"/>
      <c r="T369" s="2083"/>
      <c r="U369" s="2084"/>
      <c r="V369" s="2085"/>
      <c r="W369" s="2085"/>
      <c r="X369" s="2085"/>
      <c r="Y369" s="2089"/>
      <c r="Z369" s="2085"/>
      <c r="AA369" s="2086"/>
      <c r="AB369" s="2087"/>
      <c r="AC369" s="2085"/>
      <c r="AD369" s="2088">
        <f>SUM(AD360:AD368)</f>
        <v>125460</v>
      </c>
      <c r="AE369" s="2088">
        <f>(AD369*0.05)</f>
        <v>6273</v>
      </c>
      <c r="AF369" s="2090"/>
      <c r="AG369" s="3220"/>
      <c r="AH369" s="2024"/>
      <c r="AI369" s="2943"/>
      <c r="AJ369" s="2658" t="s">
        <v>1223</v>
      </c>
      <c r="AK369" s="2198">
        <v>1</v>
      </c>
      <c r="AL369" s="2122" t="s">
        <v>36</v>
      </c>
      <c r="AM369" s="2174">
        <v>44363</v>
      </c>
      <c r="AN369" s="4570">
        <v>0.1</v>
      </c>
      <c r="AO369" s="2122" t="s">
        <v>35</v>
      </c>
      <c r="AP369" s="2175">
        <v>251.1</v>
      </c>
      <c r="AQ369" s="2199">
        <v>6011</v>
      </c>
      <c r="AR369" s="2200">
        <v>44368</v>
      </c>
      <c r="AS369" s="2174">
        <v>44368</v>
      </c>
      <c r="AT369" s="2122">
        <v>15676</v>
      </c>
      <c r="AU369" s="2172">
        <v>100</v>
      </c>
      <c r="AV369" s="2172">
        <f t="shared" ref="AV369:AV374" si="160">(AU369-AN369*1000)</f>
        <v>0</v>
      </c>
      <c r="AW369" s="2173">
        <f t="shared" ref="AW369:AW374" si="161">(AU369*AP369/1000)</f>
        <v>25.11</v>
      </c>
      <c r="AX369" s="2175">
        <f t="shared" ref="AX369:AX374" si="162">(AW369*0.05)</f>
        <v>1.2555000000000001</v>
      </c>
      <c r="AY369" s="3282"/>
      <c r="BA369" s="2255" t="s">
        <v>3</v>
      </c>
      <c r="BB369" s="2256" t="s">
        <v>4</v>
      </c>
      <c r="BC369" s="2257" t="s">
        <v>18</v>
      </c>
      <c r="BD369" s="2257" t="s">
        <v>19</v>
      </c>
      <c r="BE369" s="2257" t="s">
        <v>19</v>
      </c>
      <c r="BF369" s="2257" t="s">
        <v>20</v>
      </c>
      <c r="BG369" s="2257" t="s">
        <v>21</v>
      </c>
      <c r="BH369" s="2257" t="s">
        <v>22</v>
      </c>
      <c r="BI369" s="2257" t="s">
        <v>19</v>
      </c>
      <c r="BJ369" s="2257" t="s">
        <v>23</v>
      </c>
      <c r="BK369" s="2257" t="s">
        <v>23</v>
      </c>
      <c r="BL369" s="2257" t="s">
        <v>24</v>
      </c>
      <c r="BM369" s="2257" t="s">
        <v>20</v>
      </c>
      <c r="BN369" s="2257" t="s">
        <v>25</v>
      </c>
      <c r="BO369" s="2257" t="s">
        <v>0</v>
      </c>
      <c r="BP369" s="2257" t="s">
        <v>11</v>
      </c>
      <c r="BQ369" s="2257" t="s">
        <v>26</v>
      </c>
      <c r="BR369" s="2246"/>
      <c r="CK369" s="2499" t="s">
        <v>3</v>
      </c>
      <c r="CL369" s="2500" t="s">
        <v>4</v>
      </c>
      <c r="CM369" s="2501" t="s">
        <v>18</v>
      </c>
      <c r="CN369" s="2501" t="s">
        <v>19</v>
      </c>
      <c r="CO369" s="2501" t="s">
        <v>19</v>
      </c>
      <c r="CP369" s="2501" t="s">
        <v>20</v>
      </c>
      <c r="CQ369" s="2501" t="s">
        <v>21</v>
      </c>
      <c r="CR369" s="2501" t="s">
        <v>22</v>
      </c>
      <c r="CS369" s="2501" t="s">
        <v>19</v>
      </c>
      <c r="CT369" s="2501" t="s">
        <v>23</v>
      </c>
      <c r="CU369" s="2501" t="s">
        <v>23</v>
      </c>
      <c r="CV369" s="2501" t="s">
        <v>24</v>
      </c>
      <c r="CW369" s="2501" t="s">
        <v>20</v>
      </c>
      <c r="CX369" s="2501" t="s">
        <v>25</v>
      </c>
      <c r="CY369" s="2501" t="s">
        <v>0</v>
      </c>
      <c r="CZ369" s="2501" t="s">
        <v>11</v>
      </c>
      <c r="DA369" s="2501" t="s">
        <v>11</v>
      </c>
      <c r="DB369" s="2501" t="s">
        <v>26</v>
      </c>
    </row>
    <row r="370" spans="15:106" ht="24" thickBot="1">
      <c r="O370" s="2024"/>
      <c r="P370" s="2024"/>
      <c r="Q370" s="2024"/>
      <c r="R370" s="2024"/>
      <c r="S370" s="2024"/>
      <c r="T370" s="2024"/>
      <c r="U370" s="2024"/>
      <c r="V370" s="2024"/>
      <c r="W370" s="2024"/>
      <c r="X370" s="2024"/>
      <c r="Y370" s="3602"/>
      <c r="Z370" s="2024"/>
      <c r="AA370" s="2024"/>
      <c r="AB370" s="2024"/>
      <c r="AC370" s="2024"/>
      <c r="AD370" s="2024"/>
      <c r="AE370" s="2024"/>
      <c r="AF370" s="3227"/>
      <c r="AG370" s="3227"/>
      <c r="AH370" s="2024"/>
      <c r="AI370" s="2837"/>
      <c r="AJ370" s="2075" t="s">
        <v>1224</v>
      </c>
      <c r="AK370" s="2076">
        <v>2</v>
      </c>
      <c r="AL370" s="2052" t="s">
        <v>36</v>
      </c>
      <c r="AM370" s="2057">
        <v>44363</v>
      </c>
      <c r="AN370" s="2202">
        <v>0.1</v>
      </c>
      <c r="AO370" s="2052" t="s">
        <v>35</v>
      </c>
      <c r="AP370" s="2058">
        <v>360.1</v>
      </c>
      <c r="AQ370" s="2077">
        <v>6011</v>
      </c>
      <c r="AR370" s="2078">
        <v>44368</v>
      </c>
      <c r="AS370" s="2057">
        <v>44368</v>
      </c>
      <c r="AT370" s="2052">
        <v>15676</v>
      </c>
      <c r="AU370" s="2055">
        <v>100</v>
      </c>
      <c r="AV370" s="2055">
        <f t="shared" si="160"/>
        <v>0</v>
      </c>
      <c r="AW370" s="2056">
        <f t="shared" si="161"/>
        <v>36.01</v>
      </c>
      <c r="AX370" s="2058">
        <f t="shared" si="162"/>
        <v>1.8005</v>
      </c>
      <c r="AY370" s="2150"/>
      <c r="BA370" s="2258"/>
      <c r="BB370" s="2259"/>
      <c r="BC370" s="2259"/>
      <c r="BD370" s="2260" t="s">
        <v>3</v>
      </c>
      <c r="BE370" s="2260" t="s">
        <v>18</v>
      </c>
      <c r="BF370" s="2260"/>
      <c r="BG370" s="2259"/>
      <c r="BH370" s="2260" t="s">
        <v>21</v>
      </c>
      <c r="BI370" s="2260" t="s">
        <v>3</v>
      </c>
      <c r="BJ370" s="2260" t="s">
        <v>27</v>
      </c>
      <c r="BK370" s="2260" t="s">
        <v>28</v>
      </c>
      <c r="BL370" s="2259"/>
      <c r="BM370" s="2259"/>
      <c r="BN370" s="2259"/>
      <c r="BO370" s="2259"/>
      <c r="BP370" s="2260" t="s">
        <v>30</v>
      </c>
      <c r="BQ370" s="2257"/>
      <c r="BR370" s="2246"/>
      <c r="BT370" s="94"/>
      <c r="BX370" s="2"/>
      <c r="CK370" s="2505"/>
      <c r="CL370" s="2506"/>
      <c r="CM370" s="2506"/>
      <c r="CN370" s="2507" t="s">
        <v>3</v>
      </c>
      <c r="CO370" s="2507" t="s">
        <v>18</v>
      </c>
      <c r="CP370" s="2507"/>
      <c r="CQ370" s="2506"/>
      <c r="CR370" s="2507" t="s">
        <v>21</v>
      </c>
      <c r="CS370" s="2507" t="s">
        <v>3</v>
      </c>
      <c r="CT370" s="2507" t="s">
        <v>27</v>
      </c>
      <c r="CU370" s="2507" t="s">
        <v>28</v>
      </c>
      <c r="CV370" s="2506"/>
      <c r="CW370" s="2506"/>
      <c r="CX370" s="2506"/>
      <c r="CY370" s="2506"/>
      <c r="CZ370" s="2507" t="s">
        <v>33</v>
      </c>
      <c r="DA370" s="2507" t="s">
        <v>30</v>
      </c>
      <c r="DB370" s="2500"/>
    </row>
    <row r="371" spans="15:106" ht="18.600000000000001" thickBot="1">
      <c r="O371" s="2024"/>
      <c r="P371" s="2028" t="s">
        <v>673</v>
      </c>
      <c r="Q371" s="2024"/>
      <c r="R371" s="2024"/>
      <c r="S371" s="2024"/>
      <c r="T371" s="2024"/>
      <c r="U371" s="2024"/>
      <c r="V371" s="2024"/>
      <c r="W371" s="2024"/>
      <c r="X371" s="2024"/>
      <c r="Y371" s="3602"/>
      <c r="Z371" s="2024"/>
      <c r="AA371" s="2024"/>
      <c r="AB371" s="2024"/>
      <c r="AC371" s="2024"/>
      <c r="AD371" s="2024"/>
      <c r="AE371" s="2024"/>
      <c r="AF371" s="2029"/>
      <c r="AG371" s="2029"/>
      <c r="AH371" s="2024"/>
      <c r="AI371" s="2837"/>
      <c r="AJ371" s="2075" t="s">
        <v>1225</v>
      </c>
      <c r="AK371" s="2076">
        <v>3</v>
      </c>
      <c r="AL371" s="2052" t="s">
        <v>36</v>
      </c>
      <c r="AM371" s="2057">
        <v>44363</v>
      </c>
      <c r="AN371" s="2202">
        <v>0.1</v>
      </c>
      <c r="AO371" s="2052" t="s">
        <v>35</v>
      </c>
      <c r="AP371" s="2058">
        <v>415.5</v>
      </c>
      <c r="AQ371" s="2077">
        <v>6011</v>
      </c>
      <c r="AR371" s="2078">
        <v>44368</v>
      </c>
      <c r="AS371" s="2057">
        <v>44368</v>
      </c>
      <c r="AT371" s="2052">
        <v>15676</v>
      </c>
      <c r="AU371" s="2055">
        <v>100</v>
      </c>
      <c r="AV371" s="2055">
        <f t="shared" si="160"/>
        <v>0</v>
      </c>
      <c r="AW371" s="2056">
        <f t="shared" si="161"/>
        <v>41.55</v>
      </c>
      <c r="AX371" s="2058">
        <f t="shared" si="162"/>
        <v>2.0775000000000001</v>
      </c>
      <c r="AY371" s="2150"/>
      <c r="BA371" s="2467" t="s">
        <v>656</v>
      </c>
      <c r="BB371" s="2266" t="s">
        <v>99</v>
      </c>
      <c r="BC371" s="2439">
        <v>48</v>
      </c>
      <c r="BD371" s="2439" t="s">
        <v>36</v>
      </c>
      <c r="BE371" s="2440">
        <v>43812</v>
      </c>
      <c r="BF371" s="2439">
        <v>300</v>
      </c>
      <c r="BG371" s="2439" t="s">
        <v>96</v>
      </c>
      <c r="BH371" s="2441">
        <v>10.6</v>
      </c>
      <c r="BI371" s="3052"/>
      <c r="BJ371" s="2442">
        <v>43817</v>
      </c>
      <c r="BK371" s="2440">
        <v>43817</v>
      </c>
      <c r="BL371" s="2439">
        <v>57223</v>
      </c>
      <c r="BM371" s="2278">
        <v>309.02999999999997</v>
      </c>
      <c r="BN371" s="2280">
        <f>(BM371-BF371)</f>
        <v>9.0299999999999727</v>
      </c>
      <c r="BO371" s="2281">
        <f>(BM371*BH371)</f>
        <v>3275.7179999999994</v>
      </c>
      <c r="BP371" s="2280">
        <f>(BO371*0.05)</f>
        <v>163.78589999999997</v>
      </c>
      <c r="BQ371" s="2273" t="s">
        <v>8</v>
      </c>
      <c r="BR371" s="2246"/>
      <c r="BT371" s="2605"/>
      <c r="BU371" s="2605"/>
      <c r="BV371" s="1775"/>
      <c r="BW371" s="1775"/>
      <c r="BX371" s="1775"/>
      <c r="BY371" s="2605"/>
      <c r="BZ371" s="1775"/>
      <c r="CA371" s="1775"/>
      <c r="CB371" s="1775"/>
      <c r="CK371" s="3561" t="s">
        <v>204</v>
      </c>
      <c r="CL371" s="4071" t="s">
        <v>105</v>
      </c>
      <c r="CM371" s="2596">
        <v>146</v>
      </c>
      <c r="CN371" s="2596" t="s">
        <v>101</v>
      </c>
      <c r="CO371" s="2597">
        <v>43937</v>
      </c>
      <c r="CP371" s="2596">
        <v>45</v>
      </c>
      <c r="CQ371" s="2596" t="s">
        <v>35</v>
      </c>
      <c r="CR371" s="2963">
        <v>1111.57</v>
      </c>
      <c r="CS371" s="2601"/>
      <c r="CT371" s="2584">
        <v>43969</v>
      </c>
      <c r="CU371" s="2575">
        <v>43966</v>
      </c>
      <c r="CV371" s="2596">
        <v>14326</v>
      </c>
      <c r="CW371" s="2598">
        <v>45100</v>
      </c>
      <c r="CX371" s="2598">
        <f>(CP371*1000-CW371)</f>
        <v>-100</v>
      </c>
      <c r="CY371" s="3223">
        <f>(CR371*CW371/1000)</f>
        <v>50131.807000000001</v>
      </c>
      <c r="CZ371" s="3224">
        <f>(CU371+42)</f>
        <v>44008</v>
      </c>
      <c r="DA371" s="3225">
        <f>(CY371*0.03)</f>
        <v>1503.9542099999999</v>
      </c>
      <c r="DB371" s="2516" t="s">
        <v>8</v>
      </c>
    </row>
    <row r="372" spans="15:106">
      <c r="O372" s="2024"/>
      <c r="P372" s="2030"/>
      <c r="Q372" s="2031"/>
      <c r="R372" s="2031"/>
      <c r="S372" s="6040" t="s">
        <v>14</v>
      </c>
      <c r="T372" s="6040" t="s">
        <v>12</v>
      </c>
      <c r="U372" s="6040"/>
      <c r="V372" s="2031"/>
      <c r="W372" s="6040" t="s">
        <v>15</v>
      </c>
      <c r="X372" s="6040" t="s">
        <v>16</v>
      </c>
      <c r="Y372" s="6040" t="s">
        <v>12</v>
      </c>
      <c r="Z372" s="6040" t="s">
        <v>12</v>
      </c>
      <c r="AA372" s="2031"/>
      <c r="AB372" s="2031"/>
      <c r="AC372" s="2031"/>
      <c r="AD372" s="2031"/>
      <c r="AE372" s="6040" t="s">
        <v>17</v>
      </c>
      <c r="AF372" s="6040"/>
      <c r="AG372" s="6032"/>
      <c r="AH372" s="2024"/>
      <c r="AI372" s="2837"/>
      <c r="AJ372" s="2075" t="s">
        <v>1223</v>
      </c>
      <c r="AK372" s="2076">
        <v>4</v>
      </c>
      <c r="AL372" s="2052" t="s">
        <v>101</v>
      </c>
      <c r="AM372" s="2040">
        <v>44385</v>
      </c>
      <c r="AN372" s="2041">
        <v>2</v>
      </c>
      <c r="AO372" s="2052" t="s">
        <v>35</v>
      </c>
      <c r="AP372" s="2058">
        <v>251.1</v>
      </c>
      <c r="AQ372" s="2077">
        <v>6011</v>
      </c>
      <c r="AR372" s="2078">
        <v>44389</v>
      </c>
      <c r="AS372" s="2057">
        <v>44387</v>
      </c>
      <c r="AT372" s="2052">
        <v>15779</v>
      </c>
      <c r="AU372" s="2055">
        <v>2000</v>
      </c>
      <c r="AV372" s="2055">
        <f t="shared" si="160"/>
        <v>0</v>
      </c>
      <c r="AW372" s="2056">
        <f t="shared" si="161"/>
        <v>502.2</v>
      </c>
      <c r="AX372" s="2058">
        <f t="shared" si="162"/>
        <v>25.11</v>
      </c>
      <c r="AY372" s="2091"/>
      <c r="BA372" s="2288"/>
      <c r="BB372" s="2327"/>
      <c r="BC372" s="2290"/>
      <c r="BD372" s="2290"/>
      <c r="BE372" s="2297"/>
      <c r="BF372" s="2328"/>
      <c r="BG372" s="2328"/>
      <c r="BH372" s="2384"/>
      <c r="BI372" s="3048"/>
      <c r="BJ372" s="2295"/>
      <c r="BK372" s="2297"/>
      <c r="BL372" s="2290"/>
      <c r="BM372" s="2330"/>
      <c r="BN372" s="2332"/>
      <c r="BO372" s="2333"/>
      <c r="BP372" s="2332"/>
      <c r="BQ372" s="2689"/>
      <c r="BR372" s="2246"/>
      <c r="BT372" s="1775"/>
      <c r="BU372" s="1775"/>
      <c r="BV372" s="1775"/>
      <c r="BW372" s="1775"/>
      <c r="BX372" s="1775"/>
      <c r="BY372" s="1775"/>
      <c r="BZ372" s="1775"/>
      <c r="CA372" s="1775"/>
      <c r="CB372" s="1775"/>
      <c r="CK372" s="2526"/>
      <c r="CL372" s="2529"/>
      <c r="CM372" s="2528"/>
      <c r="CN372" s="2528"/>
      <c r="CO372" s="2535"/>
      <c r="CP372" s="2528"/>
      <c r="CQ372" s="2528"/>
      <c r="CR372" s="3087"/>
      <c r="CS372" s="2528"/>
      <c r="CT372" s="2533"/>
      <c r="CU372" s="2535"/>
      <c r="CV372" s="2528"/>
      <c r="CW372" s="3087"/>
      <c r="CX372" s="2532"/>
      <c r="CY372" s="2534"/>
      <c r="CZ372" s="2535"/>
      <c r="DA372" s="2532"/>
      <c r="DB372" s="2523"/>
    </row>
    <row r="373" spans="15:106" ht="15" thickBot="1">
      <c r="O373" s="2024"/>
      <c r="P373" s="2032" t="s">
        <v>3</v>
      </c>
      <c r="Q373" s="2033" t="s">
        <v>4</v>
      </c>
      <c r="R373" s="6033" t="s">
        <v>18</v>
      </c>
      <c r="S373" s="6033" t="s">
        <v>19</v>
      </c>
      <c r="T373" s="6033" t="s">
        <v>19</v>
      </c>
      <c r="U373" s="6033" t="s">
        <v>20</v>
      </c>
      <c r="V373" s="6033" t="s">
        <v>21</v>
      </c>
      <c r="W373" s="6033" t="s">
        <v>22</v>
      </c>
      <c r="X373" s="6033" t="s">
        <v>19</v>
      </c>
      <c r="Y373" s="6033" t="s">
        <v>23</v>
      </c>
      <c r="Z373" s="6033" t="s">
        <v>23</v>
      </c>
      <c r="AA373" s="6033" t="s">
        <v>24</v>
      </c>
      <c r="AB373" s="6033" t="s">
        <v>20</v>
      </c>
      <c r="AC373" s="6033" t="s">
        <v>25</v>
      </c>
      <c r="AD373" s="6033" t="s">
        <v>0</v>
      </c>
      <c r="AE373" s="6033" t="s">
        <v>11</v>
      </c>
      <c r="AF373" s="6033" t="s">
        <v>26</v>
      </c>
      <c r="AG373" s="6032"/>
      <c r="AH373" s="2024"/>
      <c r="AI373" s="2837"/>
      <c r="AJ373" s="2075" t="s">
        <v>1224</v>
      </c>
      <c r="AK373" s="2076">
        <v>5</v>
      </c>
      <c r="AL373" s="2052" t="s">
        <v>101</v>
      </c>
      <c r="AM373" s="2040">
        <v>44385</v>
      </c>
      <c r="AN373" s="2041">
        <v>4</v>
      </c>
      <c r="AO373" s="2052" t="s">
        <v>35</v>
      </c>
      <c r="AP373" s="2058">
        <v>360.1</v>
      </c>
      <c r="AQ373" s="2077">
        <v>6011</v>
      </c>
      <c r="AR373" s="2078">
        <v>44389</v>
      </c>
      <c r="AS373" s="2057">
        <v>44387</v>
      </c>
      <c r="AT373" s="2052">
        <v>15779</v>
      </c>
      <c r="AU373" s="2055">
        <v>4000</v>
      </c>
      <c r="AV373" s="2055">
        <f t="shared" si="160"/>
        <v>0</v>
      </c>
      <c r="AW373" s="2056">
        <f t="shared" si="161"/>
        <v>1440.4</v>
      </c>
      <c r="AX373" s="2058">
        <f t="shared" si="162"/>
        <v>72.02000000000001</v>
      </c>
      <c r="AY373" s="4626"/>
      <c r="BA373" s="2314"/>
      <c r="BB373" s="2315"/>
      <c r="BC373" s="2315"/>
      <c r="BD373" s="2315"/>
      <c r="BE373" s="2315"/>
      <c r="BF373" s="2315"/>
      <c r="BG373" s="2315"/>
      <c r="BH373" s="2315"/>
      <c r="BI373" s="2315"/>
      <c r="BJ373" s="2315"/>
      <c r="BK373" s="2315"/>
      <c r="BL373" s="2315"/>
      <c r="BM373" s="2315"/>
      <c r="BN373" s="2315"/>
      <c r="BO373" s="2686">
        <f>SUM(BO366:BO372)</f>
        <v>3275.7179999999994</v>
      </c>
      <c r="BP373" s="2686">
        <f>SUM(BP371:BP372)</f>
        <v>163.78589999999997</v>
      </c>
      <c r="BQ373" s="3056"/>
      <c r="BR373" s="2246"/>
      <c r="BT373" s="2605"/>
      <c r="BU373" s="2605"/>
      <c r="BV373" s="1775"/>
      <c r="BW373" s="1775"/>
      <c r="BX373" s="1775"/>
      <c r="BY373" s="2605"/>
      <c r="BZ373" s="1775"/>
      <c r="CA373" s="1775"/>
      <c r="CB373" s="1775"/>
      <c r="CC373" s="1775"/>
      <c r="CD373" s="2605"/>
      <c r="CE373" s="2605"/>
      <c r="CK373" s="2526"/>
      <c r="CL373" s="2529"/>
      <c r="CM373" s="2528"/>
      <c r="CN373" s="2529"/>
      <c r="CO373" s="2530"/>
      <c r="CP373" s="2531"/>
      <c r="CQ373" s="2529"/>
      <c r="CR373" s="2532"/>
      <c r="CS373" s="2528"/>
      <c r="CT373" s="2533"/>
      <c r="CU373" s="2530"/>
      <c r="CV373" s="2528"/>
      <c r="CW373" s="2532"/>
      <c r="CX373" s="2532"/>
      <c r="CY373" s="2534"/>
      <c r="CZ373" s="2535"/>
      <c r="DA373" s="2532"/>
      <c r="DB373" s="2523"/>
    </row>
    <row r="374" spans="15:106" ht="15" thickBot="1">
      <c r="O374" s="2024"/>
      <c r="P374" s="2034"/>
      <c r="Q374" s="2035"/>
      <c r="R374" s="2035"/>
      <c r="S374" s="6035" t="s">
        <v>3</v>
      </c>
      <c r="T374" s="6035" t="s">
        <v>18</v>
      </c>
      <c r="U374" s="6035"/>
      <c r="V374" s="2035"/>
      <c r="W374" s="6035" t="s">
        <v>21</v>
      </c>
      <c r="X374" s="6035" t="s">
        <v>3</v>
      </c>
      <c r="Y374" s="6035" t="s">
        <v>27</v>
      </c>
      <c r="Z374" s="6035" t="s">
        <v>28</v>
      </c>
      <c r="AA374" s="2035"/>
      <c r="AB374" s="2035"/>
      <c r="AC374" s="2035"/>
      <c r="AD374" s="2035"/>
      <c r="AE374" s="6035" t="s">
        <v>30</v>
      </c>
      <c r="AF374" s="6033"/>
      <c r="AG374" s="6032"/>
      <c r="AH374" s="2024"/>
      <c r="AI374" s="2837"/>
      <c r="AJ374" s="2075" t="s">
        <v>1225</v>
      </c>
      <c r="AK374" s="2076">
        <v>6</v>
      </c>
      <c r="AL374" s="2052" t="s">
        <v>101</v>
      </c>
      <c r="AM374" s="2040">
        <v>44385</v>
      </c>
      <c r="AN374" s="2041">
        <v>5</v>
      </c>
      <c r="AO374" s="2052" t="s">
        <v>35</v>
      </c>
      <c r="AP374" s="2058">
        <v>415.5</v>
      </c>
      <c r="AQ374" s="2077">
        <v>6011</v>
      </c>
      <c r="AR374" s="2078">
        <v>44389</v>
      </c>
      <c r="AS374" s="2057">
        <v>44387</v>
      </c>
      <c r="AT374" s="2052">
        <v>15779</v>
      </c>
      <c r="AU374" s="2055">
        <v>5000</v>
      </c>
      <c r="AV374" s="2055">
        <f t="shared" si="160"/>
        <v>0</v>
      </c>
      <c r="AW374" s="2056">
        <f t="shared" si="161"/>
        <v>2077.5</v>
      </c>
      <c r="AX374" s="2058">
        <f t="shared" si="162"/>
        <v>103.875</v>
      </c>
      <c r="AY374" s="2205"/>
      <c r="BA374" s="2246"/>
      <c r="BB374" s="2246"/>
      <c r="BC374" s="2246"/>
      <c r="BD374" s="2246"/>
      <c r="BE374" s="2246"/>
      <c r="BF374" s="2246"/>
      <c r="BG374" s="2246"/>
      <c r="BH374" s="2246"/>
      <c r="BI374" s="2246"/>
      <c r="BJ374" s="2246"/>
      <c r="BK374" s="2246"/>
      <c r="BL374" s="2246"/>
      <c r="BM374" s="2246"/>
      <c r="BN374" s="2246"/>
      <c r="BO374" s="2246"/>
      <c r="BP374" s="2246"/>
      <c r="BQ374" s="2246"/>
      <c r="BR374" s="2246"/>
      <c r="BT374" s="681"/>
      <c r="BU374" s="681"/>
      <c r="BV374" s="682"/>
      <c r="BW374" s="681"/>
      <c r="BX374" s="682"/>
      <c r="BY374" s="681"/>
      <c r="BZ374" s="682"/>
      <c r="CA374" s="681"/>
      <c r="CB374" s="681"/>
      <c r="CC374" s="1775"/>
      <c r="CD374" s="1775"/>
      <c r="CE374" s="1775"/>
      <c r="CK374" s="2526"/>
      <c r="CL374" s="2529"/>
      <c r="CM374" s="2528"/>
      <c r="CN374" s="2529"/>
      <c r="CO374" s="2530"/>
      <c r="CP374" s="2531"/>
      <c r="CQ374" s="2529"/>
      <c r="CR374" s="2532"/>
      <c r="CS374" s="2528"/>
      <c r="CT374" s="2533"/>
      <c r="CU374" s="2530"/>
      <c r="CV374" s="2528"/>
      <c r="CW374" s="2532"/>
      <c r="CX374" s="2532"/>
      <c r="CY374" s="2534"/>
      <c r="CZ374" s="2535"/>
      <c r="DA374" s="2532"/>
      <c r="DB374" s="2523"/>
    </row>
    <row r="375" spans="15:106" ht="18.600000000000001" thickBot="1">
      <c r="O375" s="2024"/>
      <c r="P375" s="2095" t="s">
        <v>629</v>
      </c>
      <c r="Q375" s="2658" t="s">
        <v>699</v>
      </c>
      <c r="R375" s="2198">
        <v>47</v>
      </c>
      <c r="S375" s="2122">
        <v>27468</v>
      </c>
      <c r="T375" s="2174">
        <v>43377</v>
      </c>
      <c r="U375" s="2172">
        <v>20</v>
      </c>
      <c r="V375" s="2122" t="s">
        <v>35</v>
      </c>
      <c r="W375" s="2175">
        <v>189</v>
      </c>
      <c r="X375" s="2122">
        <v>179680</v>
      </c>
      <c r="Y375" s="2200">
        <v>43409</v>
      </c>
      <c r="Z375" s="2174">
        <v>43405</v>
      </c>
      <c r="AA375" s="2122">
        <v>10574</v>
      </c>
      <c r="AB375" s="2172">
        <v>20000</v>
      </c>
      <c r="AC375" s="2172">
        <f>(AB375-U375*1000)</f>
        <v>0</v>
      </c>
      <c r="AD375" s="2173">
        <f t="shared" ref="AD375:AD381" si="163">(AB375*W375/1000)</f>
        <v>3780</v>
      </c>
      <c r="AE375" s="2175">
        <f t="shared" ref="AE375:AE383" si="164">(AD375*0.05)</f>
        <v>189</v>
      </c>
      <c r="AF375" s="3041" t="s">
        <v>8</v>
      </c>
      <c r="AG375" s="6060"/>
      <c r="AH375" s="2024"/>
      <c r="AI375" s="2837"/>
      <c r="AJ375" s="2075" t="s">
        <v>1225</v>
      </c>
      <c r="AK375" s="2076">
        <v>7</v>
      </c>
      <c r="AL375" s="2050" t="s">
        <v>796</v>
      </c>
      <c r="AM375" s="2040">
        <v>44424</v>
      </c>
      <c r="AN375" s="3093">
        <v>7.5</v>
      </c>
      <c r="AO375" s="2052" t="s">
        <v>35</v>
      </c>
      <c r="AP375" s="2058">
        <v>415.5</v>
      </c>
      <c r="AQ375" s="2077">
        <v>6011</v>
      </c>
      <c r="AR375" s="2078">
        <v>44431</v>
      </c>
      <c r="AS375" s="2057">
        <v>44426</v>
      </c>
      <c r="AT375" s="2052">
        <v>16009</v>
      </c>
      <c r="AU375" s="2055">
        <v>7500</v>
      </c>
      <c r="AV375" s="2055">
        <f>(AU375-AN375*1000)</f>
        <v>0</v>
      </c>
      <c r="AW375" s="2056">
        <f>(AU375*AP375/1000)</f>
        <v>3116.25</v>
      </c>
      <c r="AX375" s="2058">
        <f>(AW375*0.05)</f>
        <v>155.8125</v>
      </c>
      <c r="AY375" s="2205"/>
      <c r="BA375" s="2250" t="s">
        <v>931</v>
      </c>
      <c r="BB375" s="2246"/>
      <c r="BC375" s="2246"/>
      <c r="BD375" s="2246"/>
      <c r="BE375" s="2246"/>
      <c r="BF375" s="2246"/>
      <c r="BG375" s="2246"/>
      <c r="BH375" s="2246"/>
      <c r="BI375" s="2246"/>
      <c r="BJ375" s="2246"/>
      <c r="BK375" s="2246"/>
      <c r="BL375" s="2246"/>
      <c r="BM375" s="2246"/>
      <c r="BN375" s="2246"/>
      <c r="BO375" s="2246"/>
      <c r="BP375" s="2246"/>
      <c r="BQ375" s="3085"/>
      <c r="BR375" s="2246"/>
      <c r="BT375" s="726"/>
      <c r="BU375" s="896"/>
      <c r="BV375" s="896"/>
      <c r="BW375" s="897"/>
      <c r="BX375" s="965"/>
      <c r="BY375" s="726"/>
      <c r="BZ375" s="896"/>
      <c r="CA375" s="1492"/>
      <c r="CB375" s="3702"/>
      <c r="CC375" s="1775"/>
      <c r="CD375" s="2605"/>
      <c r="CE375" s="2605"/>
      <c r="CK375" s="2545"/>
      <c r="CL375" s="2529"/>
      <c r="CM375" s="2528"/>
      <c r="CN375" s="2528"/>
      <c r="CO375" s="2535"/>
      <c r="CP375" s="2528"/>
      <c r="CQ375" s="2528"/>
      <c r="CR375" s="3087"/>
      <c r="CS375" s="2528"/>
      <c r="CT375" s="2533"/>
      <c r="CU375" s="2535"/>
      <c r="CV375" s="2528"/>
      <c r="CW375" s="3087"/>
      <c r="CX375" s="2532"/>
      <c r="CY375" s="2534"/>
      <c r="CZ375" s="2535"/>
      <c r="DA375" s="2532"/>
      <c r="DB375" s="2523"/>
    </row>
    <row r="376" spans="15:106">
      <c r="O376" s="2024"/>
      <c r="P376" s="2047" t="s">
        <v>629</v>
      </c>
      <c r="Q376" s="2075" t="s">
        <v>436</v>
      </c>
      <c r="R376" s="2038">
        <v>48</v>
      </c>
      <c r="S376" s="2039">
        <v>27466</v>
      </c>
      <c r="T376" s="2040">
        <v>43377</v>
      </c>
      <c r="U376" s="2041">
        <v>168</v>
      </c>
      <c r="V376" s="2039" t="s">
        <v>35</v>
      </c>
      <c r="W376" s="2042">
        <v>284</v>
      </c>
      <c r="X376" s="2043">
        <v>101795</v>
      </c>
      <c r="Y376" s="2044">
        <v>43409</v>
      </c>
      <c r="Z376" s="2040">
        <v>43405</v>
      </c>
      <c r="AA376" s="2039">
        <v>10575</v>
      </c>
      <c r="AB376" s="2041">
        <v>168000</v>
      </c>
      <c r="AC376" s="2041">
        <f t="shared" ref="AC376:AC381" si="165">(AB376-U376*1000)</f>
        <v>0</v>
      </c>
      <c r="AD376" s="2045">
        <f t="shared" si="163"/>
        <v>47712</v>
      </c>
      <c r="AE376" s="2042">
        <f t="shared" si="164"/>
        <v>2385.6</v>
      </c>
      <c r="AF376" s="3040" t="s">
        <v>8</v>
      </c>
      <c r="AG376" s="6061"/>
      <c r="AH376" s="2024"/>
      <c r="AI376" s="2837"/>
      <c r="AJ376" s="2919"/>
      <c r="AK376" s="4046"/>
      <c r="AL376" s="2108"/>
      <c r="AM376" s="2115"/>
      <c r="AN376" s="5938"/>
      <c r="AO376" s="2110"/>
      <c r="AP376" s="2116"/>
      <c r="AQ376" s="4047"/>
      <c r="AR376" s="4048"/>
      <c r="AS376" s="2115"/>
      <c r="AT376" s="2110"/>
      <c r="AU376" s="2113"/>
      <c r="AV376" s="2113"/>
      <c r="AW376" s="2114"/>
      <c r="AX376" s="2116"/>
      <c r="AY376" s="2150"/>
      <c r="BA376" s="2251"/>
      <c r="BB376" s="2252"/>
      <c r="BC376" s="2252"/>
      <c r="BD376" s="2253" t="s">
        <v>14</v>
      </c>
      <c r="BE376" s="2253" t="s">
        <v>12</v>
      </c>
      <c r="BF376" s="2253"/>
      <c r="BG376" s="2252"/>
      <c r="BH376" s="2253" t="s">
        <v>15</v>
      </c>
      <c r="BI376" s="2253" t="s">
        <v>16</v>
      </c>
      <c r="BJ376" s="2253" t="s">
        <v>12</v>
      </c>
      <c r="BK376" s="2253" t="s">
        <v>12</v>
      </c>
      <c r="BL376" s="2252"/>
      <c r="BM376" s="2252"/>
      <c r="BN376" s="2252"/>
      <c r="BO376" s="2252"/>
      <c r="BP376" s="2253" t="s">
        <v>17</v>
      </c>
      <c r="BQ376" s="2253"/>
      <c r="BR376" s="2246"/>
      <c r="BT376" s="726"/>
      <c r="BU376" s="888"/>
      <c r="BV376" s="726"/>
      <c r="BW376" s="723"/>
      <c r="BX376" s="727"/>
      <c r="BY376" s="726"/>
      <c r="BZ376" s="724"/>
      <c r="CA376" s="768"/>
      <c r="CB376" s="890"/>
      <c r="CC376" s="681"/>
      <c r="CD376" s="681"/>
      <c r="CE376" s="681"/>
      <c r="CK376" s="2545"/>
      <c r="CL376" s="2529"/>
      <c r="CM376" s="2546"/>
      <c r="CN376" s="2529"/>
      <c r="CO376" s="2530"/>
      <c r="CP376" s="2547"/>
      <c r="CQ376" s="2529"/>
      <c r="CR376" s="2532"/>
      <c r="CS376" s="2548"/>
      <c r="CT376" s="2549"/>
      <c r="CU376" s="2530"/>
      <c r="CV376" s="2529"/>
      <c r="CW376" s="2532"/>
      <c r="CX376" s="2532"/>
      <c r="CY376" s="2534"/>
      <c r="CZ376" s="2530"/>
      <c r="DA376" s="2532"/>
      <c r="DB376" s="2523"/>
    </row>
    <row r="377" spans="15:106">
      <c r="O377" s="2024"/>
      <c r="P377" s="2036" t="s">
        <v>589</v>
      </c>
      <c r="Q377" s="2069" t="s">
        <v>698</v>
      </c>
      <c r="R377" s="2809">
        <v>32</v>
      </c>
      <c r="S377" s="2071" t="s">
        <v>101</v>
      </c>
      <c r="T377" s="2072">
        <v>43392</v>
      </c>
      <c r="U377" s="2071">
        <v>20</v>
      </c>
      <c r="V377" s="2039" t="s">
        <v>35</v>
      </c>
      <c r="W377" s="2073">
        <v>290</v>
      </c>
      <c r="X377" s="2071"/>
      <c r="Y377" s="3509">
        <v>43409</v>
      </c>
      <c r="Z377" s="2072">
        <v>43405</v>
      </c>
      <c r="AA377" s="2071">
        <v>10572</v>
      </c>
      <c r="AB377" s="2041">
        <v>20000</v>
      </c>
      <c r="AC377" s="2041">
        <f>(AB377-U377*1000)</f>
        <v>0</v>
      </c>
      <c r="AD377" s="2045">
        <f t="shared" si="163"/>
        <v>5800</v>
      </c>
      <c r="AE377" s="2042">
        <f t="shared" si="164"/>
        <v>290</v>
      </c>
      <c r="AF377" s="3040" t="s">
        <v>8</v>
      </c>
      <c r="AG377" s="6061"/>
      <c r="AH377" s="2024"/>
      <c r="AI377" s="2943"/>
      <c r="AJ377" s="2096"/>
      <c r="AK377" s="2118"/>
      <c r="AL377" s="2098"/>
      <c r="AM377" s="2105"/>
      <c r="AN377" s="5939"/>
      <c r="AO377" s="2100"/>
      <c r="AP377" s="2106"/>
      <c r="AQ377" s="2119"/>
      <c r="AR377" s="2120"/>
      <c r="AS377" s="2105"/>
      <c r="AT377" s="2100"/>
      <c r="AU377" s="2103"/>
      <c r="AV377" s="2103"/>
      <c r="AW377" s="2104"/>
      <c r="AX377" s="2106"/>
      <c r="AY377" s="4626"/>
      <c r="BA377" s="2255" t="s">
        <v>3</v>
      </c>
      <c r="BB377" s="2256" t="s">
        <v>4</v>
      </c>
      <c r="BC377" s="2257" t="s">
        <v>18</v>
      </c>
      <c r="BD377" s="2257" t="s">
        <v>19</v>
      </c>
      <c r="BE377" s="2257" t="s">
        <v>19</v>
      </c>
      <c r="BF377" s="2257" t="s">
        <v>20</v>
      </c>
      <c r="BG377" s="2257" t="s">
        <v>21</v>
      </c>
      <c r="BH377" s="2257" t="s">
        <v>22</v>
      </c>
      <c r="BI377" s="2257" t="s">
        <v>19</v>
      </c>
      <c r="BJ377" s="2257" t="s">
        <v>23</v>
      </c>
      <c r="BK377" s="2257" t="s">
        <v>23</v>
      </c>
      <c r="BL377" s="2257" t="s">
        <v>24</v>
      </c>
      <c r="BM377" s="2257" t="s">
        <v>20</v>
      </c>
      <c r="BN377" s="2257" t="s">
        <v>25</v>
      </c>
      <c r="BO377" s="2257" t="s">
        <v>0</v>
      </c>
      <c r="BP377" s="2257" t="s">
        <v>11</v>
      </c>
      <c r="BQ377" s="2257" t="s">
        <v>26</v>
      </c>
      <c r="BR377" s="2246"/>
      <c r="BT377" s="726"/>
      <c r="BU377" s="888"/>
      <c r="BV377" s="726"/>
      <c r="BW377" s="723"/>
      <c r="BX377" s="727"/>
      <c r="BY377" s="726"/>
      <c r="BZ377" s="724"/>
      <c r="CA377" s="768"/>
      <c r="CB377" s="890"/>
      <c r="CC377" s="884"/>
      <c r="CD377" s="881"/>
      <c r="CE377" s="1480"/>
      <c r="CF377" s="879"/>
      <c r="CG377" s="1230"/>
      <c r="CH377" s="879"/>
      <c r="CK377" s="2556"/>
      <c r="CL377" s="2557"/>
      <c r="CM377" s="2557"/>
      <c r="CN377" s="2557"/>
      <c r="CO377" s="2557"/>
      <c r="CP377" s="2557"/>
      <c r="CQ377" s="2557"/>
      <c r="CR377" s="2557"/>
      <c r="CS377" s="2557"/>
      <c r="CT377" s="2557"/>
      <c r="CU377" s="2557"/>
      <c r="CV377" s="2557"/>
      <c r="CW377" s="2557"/>
      <c r="CX377" s="2557"/>
      <c r="CY377" s="2557"/>
      <c r="CZ377" s="2557"/>
      <c r="DA377" s="2557"/>
      <c r="DB377" s="2523"/>
    </row>
    <row r="378" spans="15:106" ht="15" thickBot="1">
      <c r="O378" s="2024"/>
      <c r="P378" s="2047" t="s">
        <v>589</v>
      </c>
      <c r="Q378" s="2069" t="s">
        <v>698</v>
      </c>
      <c r="R378" s="2809">
        <v>33</v>
      </c>
      <c r="S378" s="2071" t="s">
        <v>101</v>
      </c>
      <c r="T378" s="2072">
        <v>43392</v>
      </c>
      <c r="U378" s="2071">
        <v>20</v>
      </c>
      <c r="V378" s="2039" t="s">
        <v>35</v>
      </c>
      <c r="W378" s="2073">
        <v>290</v>
      </c>
      <c r="X378" s="2071"/>
      <c r="Y378" s="3509">
        <v>43423</v>
      </c>
      <c r="Z378" s="2072">
        <v>43423</v>
      </c>
      <c r="AA378" s="2071">
        <v>3454</v>
      </c>
      <c r="AB378" s="2041">
        <v>20000</v>
      </c>
      <c r="AC378" s="2041">
        <f t="shared" si="165"/>
        <v>0</v>
      </c>
      <c r="AD378" s="2045">
        <f t="shared" si="163"/>
        <v>5800</v>
      </c>
      <c r="AE378" s="2042">
        <f t="shared" si="164"/>
        <v>290</v>
      </c>
      <c r="AF378" s="3040" t="s">
        <v>8</v>
      </c>
      <c r="AG378" s="6061"/>
      <c r="AH378" s="2024"/>
      <c r="AI378" s="2837"/>
      <c r="AJ378" s="2925"/>
      <c r="AK378" s="2124"/>
      <c r="AL378" s="2063"/>
      <c r="AM378" s="2067"/>
      <c r="AN378" s="2065"/>
      <c r="AO378" s="2063"/>
      <c r="AP378" s="2068"/>
      <c r="AQ378" s="2125"/>
      <c r="AR378" s="2126"/>
      <c r="AS378" s="2067"/>
      <c r="AT378" s="2063"/>
      <c r="AU378" s="2065"/>
      <c r="AV378" s="2065"/>
      <c r="AW378" s="2066"/>
      <c r="AX378" s="2068"/>
      <c r="AY378" s="2205"/>
      <c r="BA378" s="2258"/>
      <c r="BB378" s="2259"/>
      <c r="BC378" s="2259"/>
      <c r="BD378" s="2260" t="s">
        <v>3</v>
      </c>
      <c r="BE378" s="2260" t="s">
        <v>18</v>
      </c>
      <c r="BF378" s="2260"/>
      <c r="BG378" s="2259"/>
      <c r="BH378" s="2260" t="s">
        <v>21</v>
      </c>
      <c r="BI378" s="2260" t="s">
        <v>3</v>
      </c>
      <c r="BJ378" s="2260" t="s">
        <v>27</v>
      </c>
      <c r="BK378" s="2260" t="s">
        <v>28</v>
      </c>
      <c r="BL378" s="2259"/>
      <c r="BM378" s="2259"/>
      <c r="BN378" s="2259"/>
      <c r="BO378" s="2259"/>
      <c r="BP378" s="2260" t="s">
        <v>30</v>
      </c>
      <c r="BQ378" s="2257"/>
      <c r="BR378" s="2246"/>
      <c r="BT378" s="875"/>
      <c r="BU378" s="876"/>
      <c r="BV378" s="875"/>
      <c r="BW378" s="877"/>
      <c r="BX378" s="887"/>
      <c r="BY378" s="875"/>
      <c r="BZ378" s="879"/>
      <c r="CA378" s="886"/>
      <c r="CB378" s="880"/>
      <c r="CC378" s="897"/>
      <c r="CD378" s="896"/>
      <c r="CE378" s="727"/>
      <c r="CF378" s="727"/>
      <c r="CG378" s="725"/>
      <c r="CH378" s="724"/>
      <c r="CI378" s="1497"/>
      <c r="CK378" s="2559"/>
      <c r="CL378" s="2560"/>
      <c r="CM378" s="2560"/>
      <c r="CN378" s="2560"/>
      <c r="CO378" s="2560"/>
      <c r="CP378" s="2560"/>
      <c r="CQ378" s="2560"/>
      <c r="CR378" s="2560"/>
      <c r="CS378" s="2560"/>
      <c r="CT378" s="2560"/>
      <c r="CU378" s="2560"/>
      <c r="CV378" s="2560"/>
      <c r="CW378" s="2560"/>
      <c r="CX378" s="2560"/>
      <c r="CY378" s="2560"/>
      <c r="CZ378" s="2560"/>
      <c r="DA378" s="2747">
        <f>SUM(DA371:DA377)</f>
        <v>1503.9542099999999</v>
      </c>
      <c r="DB378" s="2562"/>
    </row>
    <row r="379" spans="15:106" ht="15" thickBot="1">
      <c r="O379" s="2024"/>
      <c r="P379" s="2047" t="s">
        <v>629</v>
      </c>
      <c r="Q379" s="2037" t="s">
        <v>740</v>
      </c>
      <c r="R379" s="2038">
        <v>53</v>
      </c>
      <c r="S379" s="2039">
        <v>28160</v>
      </c>
      <c r="T379" s="2040">
        <v>43392</v>
      </c>
      <c r="U379" s="2041">
        <v>6</v>
      </c>
      <c r="V379" s="2039" t="s">
        <v>35</v>
      </c>
      <c r="W379" s="2042">
        <v>165</v>
      </c>
      <c r="X379" s="2039">
        <v>189855</v>
      </c>
      <c r="Y379" s="2044">
        <v>43409</v>
      </c>
      <c r="Z379" s="2040">
        <v>43405</v>
      </c>
      <c r="AA379" s="2039">
        <v>10573</v>
      </c>
      <c r="AB379" s="2041">
        <v>6000</v>
      </c>
      <c r="AC379" s="2041">
        <f t="shared" si="165"/>
        <v>0</v>
      </c>
      <c r="AD379" s="2045">
        <f t="shared" si="163"/>
        <v>990</v>
      </c>
      <c r="AE379" s="2042">
        <f t="shared" si="164"/>
        <v>49.5</v>
      </c>
      <c r="AF379" s="3040" t="s">
        <v>8</v>
      </c>
      <c r="AG379" s="6061"/>
      <c r="AH379" s="2024"/>
      <c r="AI379" s="2026"/>
      <c r="AJ379" s="2924"/>
      <c r="AK379" s="2084"/>
      <c r="AL379" s="2084"/>
      <c r="AM379" s="2084"/>
      <c r="AN379" s="2084"/>
      <c r="AO379" s="2084"/>
      <c r="AP379" s="2084"/>
      <c r="AQ379" s="2084"/>
      <c r="AR379" s="2151"/>
      <c r="AS379" s="2083"/>
      <c r="AT379" s="2083"/>
      <c r="AU379" s="2083"/>
      <c r="AV379" s="2083"/>
      <c r="AW379" s="2083"/>
      <c r="AX379" s="2083"/>
      <c r="AY379" s="2152"/>
      <c r="BA379" s="2467" t="s">
        <v>656</v>
      </c>
      <c r="BB379" s="2266" t="s">
        <v>99</v>
      </c>
      <c r="BC379" s="2439">
        <v>49</v>
      </c>
      <c r="BD379" s="2439" t="s">
        <v>36</v>
      </c>
      <c r="BE379" s="2440">
        <v>43812</v>
      </c>
      <c r="BF379" s="2439">
        <v>1001</v>
      </c>
      <c r="BG379" s="2439" t="s">
        <v>96</v>
      </c>
      <c r="BH379" s="2441">
        <v>10.6</v>
      </c>
      <c r="BI379" s="3052"/>
      <c r="BJ379" s="2442">
        <v>43840</v>
      </c>
      <c r="BK379" s="2440">
        <v>43843</v>
      </c>
      <c r="BL379" s="2439">
        <v>57292</v>
      </c>
      <c r="BM379" s="2278">
        <v>1014.39</v>
      </c>
      <c r="BN379" s="2280">
        <f>(BM379-BF379)</f>
        <v>13.389999999999986</v>
      </c>
      <c r="BO379" s="2281">
        <f>(BM379*BH379)</f>
        <v>10752.534</v>
      </c>
      <c r="BP379" s="2280">
        <f>(BO379*0.05)</f>
        <v>537.62670000000003</v>
      </c>
      <c r="BQ379" s="2273" t="s">
        <v>8</v>
      </c>
      <c r="BR379" s="2246"/>
      <c r="BT379" s="881"/>
      <c r="BU379" s="1480"/>
      <c r="BV379" s="896"/>
      <c r="BW379" s="884"/>
      <c r="BX379" s="881"/>
      <c r="BY379" s="726"/>
      <c r="BZ379" s="879"/>
      <c r="CA379" s="881"/>
      <c r="CB379" s="769"/>
      <c r="CC379" s="723"/>
      <c r="CD379" s="726"/>
      <c r="CE379" s="727"/>
      <c r="CF379" s="727"/>
      <c r="CG379" s="725"/>
      <c r="CH379" s="724"/>
      <c r="CI379" s="892"/>
    </row>
    <row r="380" spans="15:106" ht="18.600000000000001" thickBot="1">
      <c r="O380" s="2024"/>
      <c r="P380" s="2047" t="s">
        <v>471</v>
      </c>
      <c r="Q380" s="2957" t="s">
        <v>436</v>
      </c>
      <c r="R380" s="2071">
        <v>23</v>
      </c>
      <c r="S380" s="2039" t="s">
        <v>74</v>
      </c>
      <c r="T380" s="2040">
        <v>43399</v>
      </c>
      <c r="U380" s="2041">
        <v>20</v>
      </c>
      <c r="V380" s="2039" t="s">
        <v>35</v>
      </c>
      <c r="W380" s="2042">
        <v>287</v>
      </c>
      <c r="X380" s="2071"/>
      <c r="Y380" s="3509">
        <v>43409</v>
      </c>
      <c r="Z380" s="2072">
        <v>43405</v>
      </c>
      <c r="AA380" s="2071">
        <v>10576</v>
      </c>
      <c r="AB380" s="2071">
        <v>20000</v>
      </c>
      <c r="AC380" s="2071">
        <f t="shared" si="165"/>
        <v>0</v>
      </c>
      <c r="AD380" s="2045">
        <f t="shared" si="163"/>
        <v>5740</v>
      </c>
      <c r="AE380" s="2045">
        <f t="shared" si="164"/>
        <v>287</v>
      </c>
      <c r="AF380" s="3040" t="s">
        <v>8</v>
      </c>
      <c r="AG380" s="6061"/>
      <c r="AH380" s="2024"/>
      <c r="AI380" s="2024"/>
      <c r="AJ380" s="2024"/>
      <c r="AK380" s="2024"/>
      <c r="AL380" s="2024"/>
      <c r="AM380" s="2024"/>
      <c r="AN380" s="2024"/>
      <c r="AO380" s="2024"/>
      <c r="AP380" s="2024"/>
      <c r="AQ380" s="2024"/>
      <c r="AR380" s="2024"/>
      <c r="AS380" s="2024"/>
      <c r="AT380" s="2024"/>
      <c r="AU380" s="2024"/>
      <c r="AV380" s="2024"/>
      <c r="AW380" s="2024"/>
      <c r="AX380" s="2024"/>
      <c r="AY380" s="2024"/>
      <c r="BA380" s="2288"/>
      <c r="BB380" s="2327"/>
      <c r="BC380" s="2290"/>
      <c r="BD380" s="2290"/>
      <c r="BE380" s="2297"/>
      <c r="BF380" s="2328"/>
      <c r="BG380" s="2328"/>
      <c r="BH380" s="2384"/>
      <c r="BI380" s="3048"/>
      <c r="BJ380" s="2295"/>
      <c r="BK380" s="2297"/>
      <c r="BL380" s="2290"/>
      <c r="BM380" s="2330"/>
      <c r="BN380" s="2332"/>
      <c r="BO380" s="2333"/>
      <c r="BP380" s="2332"/>
      <c r="BQ380" s="2689"/>
      <c r="BR380" s="2246"/>
      <c r="BT380" s="875"/>
      <c r="BU380" s="881"/>
      <c r="BV380" s="881"/>
      <c r="BW380" s="884"/>
      <c r="BX380" s="881"/>
      <c r="BY380" s="881"/>
      <c r="BZ380" s="1480"/>
      <c r="CA380" s="1241"/>
      <c r="CB380" s="885"/>
      <c r="CC380" s="884"/>
      <c r="CD380" s="881"/>
      <c r="CE380" s="1480"/>
      <c r="CF380" s="879"/>
      <c r="CG380" s="1230"/>
      <c r="CH380" s="879"/>
      <c r="CK380" s="2488" t="s">
        <v>925</v>
      </c>
      <c r="CL380" s="2248"/>
      <c r="CM380" s="2248"/>
      <c r="CN380" s="2248"/>
      <c r="CO380" s="2248"/>
      <c r="CP380" s="2248"/>
      <c r="CQ380" s="2248"/>
      <c r="CR380" s="2248"/>
      <c r="CS380" s="2248"/>
      <c r="CT380" s="2248"/>
      <c r="CU380" s="2248"/>
      <c r="CV380" s="2248"/>
      <c r="CW380" s="2248"/>
      <c r="CX380" s="2248"/>
      <c r="CY380" s="2248"/>
      <c r="CZ380" s="2248"/>
      <c r="DA380" s="2248"/>
      <c r="DB380" s="2248"/>
    </row>
    <row r="381" spans="15:106" ht="24" thickBot="1">
      <c r="O381" s="2024"/>
      <c r="P381" s="2047" t="s">
        <v>471</v>
      </c>
      <c r="Q381" s="2957" t="s">
        <v>643</v>
      </c>
      <c r="R381" s="2071">
        <v>24</v>
      </c>
      <c r="S381" s="2039" t="s">
        <v>74</v>
      </c>
      <c r="T381" s="2040">
        <v>43399</v>
      </c>
      <c r="U381" s="2041">
        <v>3</v>
      </c>
      <c r="V381" s="2039" t="s">
        <v>35</v>
      </c>
      <c r="W381" s="2042">
        <v>361</v>
      </c>
      <c r="X381" s="2071"/>
      <c r="Y381" s="3509">
        <v>43409</v>
      </c>
      <c r="Z381" s="2072">
        <v>43405</v>
      </c>
      <c r="AA381" s="2071">
        <v>10576</v>
      </c>
      <c r="AB381" s="2071">
        <v>3000</v>
      </c>
      <c r="AC381" s="2071">
        <f t="shared" si="165"/>
        <v>0</v>
      </c>
      <c r="AD381" s="2045">
        <f t="shared" si="163"/>
        <v>1083</v>
      </c>
      <c r="AE381" s="2045">
        <f t="shared" si="164"/>
        <v>54.150000000000006</v>
      </c>
      <c r="AF381" s="3040" t="s">
        <v>8</v>
      </c>
      <c r="AG381" s="6061"/>
      <c r="AH381" s="2024"/>
      <c r="AI381" s="2024"/>
      <c r="AJ381" s="2153" t="s">
        <v>911</v>
      </c>
      <c r="AK381" s="2024" t="s">
        <v>929</v>
      </c>
      <c r="AL381" s="2024"/>
      <c r="AM381" s="2024"/>
      <c r="AN381" s="2154"/>
      <c r="AO381" s="2024"/>
      <c r="AP381" s="2024" t="s">
        <v>645</v>
      </c>
      <c r="AQ381" s="2024"/>
      <c r="AR381" s="2024"/>
      <c r="AS381" s="2024"/>
      <c r="AT381" s="2024"/>
      <c r="AU381" s="2024"/>
      <c r="AV381" s="2024"/>
      <c r="AW381" s="2024"/>
      <c r="AX381" s="2024"/>
      <c r="AY381" s="2024" t="s">
        <v>930</v>
      </c>
      <c r="BA381" s="2314"/>
      <c r="BB381" s="2315"/>
      <c r="BC381" s="2315"/>
      <c r="BD381" s="2315"/>
      <c r="BE381" s="2315"/>
      <c r="BF381" s="2315"/>
      <c r="BG381" s="2315"/>
      <c r="BH381" s="2315"/>
      <c r="BI381" s="2315"/>
      <c r="BJ381" s="2315"/>
      <c r="BK381" s="2315"/>
      <c r="BL381" s="2315"/>
      <c r="BM381" s="2315"/>
      <c r="BN381" s="2315"/>
      <c r="BO381" s="2686">
        <f>SUM(BO374:BO380)</f>
        <v>10752.534</v>
      </c>
      <c r="BP381" s="2686">
        <f>SUM(BP379:BP380)</f>
        <v>537.62670000000003</v>
      </c>
      <c r="BQ381" s="3056"/>
      <c r="BR381" s="2246"/>
      <c r="BT381" s="726"/>
      <c r="BU381" s="896"/>
      <c r="BV381" s="896"/>
      <c r="BW381" s="897"/>
      <c r="BX381" s="896"/>
      <c r="BY381" s="896"/>
      <c r="BZ381" s="898"/>
      <c r="CA381" s="1492"/>
      <c r="CB381" s="899"/>
      <c r="CC381" s="897"/>
      <c r="CD381" s="896"/>
      <c r="CE381" s="898"/>
      <c r="CF381" s="724"/>
      <c r="CG381" s="725"/>
      <c r="CH381" s="724"/>
      <c r="CK381" s="2490"/>
      <c r="CL381" s="2491"/>
      <c r="CM381" s="2491"/>
      <c r="CN381" s="2492" t="s">
        <v>14</v>
      </c>
      <c r="CO381" s="2492" t="s">
        <v>12</v>
      </c>
      <c r="CP381" s="2492"/>
      <c r="CQ381" s="2491"/>
      <c r="CR381" s="2492" t="s">
        <v>15</v>
      </c>
      <c r="CS381" s="2492" t="s">
        <v>16</v>
      </c>
      <c r="CT381" s="2492" t="s">
        <v>12</v>
      </c>
      <c r="CU381" s="2492" t="s">
        <v>12</v>
      </c>
      <c r="CV381" s="2491"/>
      <c r="CW381" s="2491"/>
      <c r="CX381" s="2491"/>
      <c r="CY381" s="2491"/>
      <c r="CZ381" s="2492" t="s">
        <v>12</v>
      </c>
      <c r="DA381" s="2492" t="s">
        <v>17</v>
      </c>
      <c r="DB381" s="2493"/>
    </row>
    <row r="382" spans="15:106">
      <c r="O382" s="2024"/>
      <c r="P382" s="2047" t="s">
        <v>493</v>
      </c>
      <c r="Q382" s="2037" t="s">
        <v>495</v>
      </c>
      <c r="R382" s="2071">
        <v>40</v>
      </c>
      <c r="S382" s="2071">
        <v>23107</v>
      </c>
      <c r="T382" s="2072">
        <v>43413</v>
      </c>
      <c r="U382" s="3093">
        <v>32.5</v>
      </c>
      <c r="V382" s="2039" t="s">
        <v>35</v>
      </c>
      <c r="W382" s="2042">
        <v>437.5</v>
      </c>
      <c r="X382" s="2039">
        <v>1010506</v>
      </c>
      <c r="Y382" s="2044">
        <v>43423</v>
      </c>
      <c r="Z382" s="2057">
        <v>43423</v>
      </c>
      <c r="AA382" s="2039">
        <v>10622</v>
      </c>
      <c r="AB382" s="2041">
        <v>32500</v>
      </c>
      <c r="AC382" s="2041">
        <f>(AB382-U382*1000)</f>
        <v>0</v>
      </c>
      <c r="AD382" s="2045">
        <f>(AB382*W382/1000)</f>
        <v>14218.75</v>
      </c>
      <c r="AE382" s="2042">
        <f t="shared" si="164"/>
        <v>710.9375</v>
      </c>
      <c r="AF382" s="6062" t="s">
        <v>8</v>
      </c>
      <c r="AG382" s="6059"/>
      <c r="AH382" s="2024"/>
      <c r="AI382" s="2021"/>
      <c r="AJ382" s="2911"/>
      <c r="AK382" s="2131"/>
      <c r="AL382" s="2132" t="s">
        <v>14</v>
      </c>
      <c r="AM382" s="2132" t="s">
        <v>12</v>
      </c>
      <c r="AN382" s="2132"/>
      <c r="AO382" s="2133"/>
      <c r="AP382" s="2132" t="s">
        <v>15</v>
      </c>
      <c r="AQ382" s="2132" t="s">
        <v>16</v>
      </c>
      <c r="AR382" s="2132" t="s">
        <v>12</v>
      </c>
      <c r="AS382" s="2132" t="s">
        <v>12</v>
      </c>
      <c r="AT382" s="2133"/>
      <c r="AU382" s="2133"/>
      <c r="AV382" s="2133"/>
      <c r="AW382" s="2133"/>
      <c r="AX382" s="2179" t="s">
        <v>17</v>
      </c>
      <c r="AY382" s="2134"/>
      <c r="BA382" s="2246"/>
      <c r="BB382" s="2246"/>
      <c r="BC382" s="2246"/>
      <c r="BD382" s="2246"/>
      <c r="BE382" s="2246"/>
      <c r="BF382" s="2246"/>
      <c r="BG382" s="2246"/>
      <c r="BH382" s="2246"/>
      <c r="BI382" s="2246"/>
      <c r="BJ382" s="2246"/>
      <c r="BK382" s="2246"/>
      <c r="BL382" s="2246"/>
      <c r="BM382" s="2246"/>
      <c r="BN382" s="2246"/>
      <c r="BO382" s="2246"/>
      <c r="BP382" s="2246"/>
      <c r="BQ382" s="2246"/>
      <c r="BR382" s="2246"/>
      <c r="CK382" s="2499" t="s">
        <v>3</v>
      </c>
      <c r="CL382" s="2500" t="s">
        <v>4</v>
      </c>
      <c r="CM382" s="2501" t="s">
        <v>18</v>
      </c>
      <c r="CN382" s="2501" t="s">
        <v>19</v>
      </c>
      <c r="CO382" s="2501" t="s">
        <v>19</v>
      </c>
      <c r="CP382" s="2501" t="s">
        <v>20</v>
      </c>
      <c r="CQ382" s="2501" t="s">
        <v>21</v>
      </c>
      <c r="CR382" s="2501" t="s">
        <v>22</v>
      </c>
      <c r="CS382" s="2501" t="s">
        <v>19</v>
      </c>
      <c r="CT382" s="2501" t="s">
        <v>23</v>
      </c>
      <c r="CU382" s="2501" t="s">
        <v>23</v>
      </c>
      <c r="CV382" s="2501" t="s">
        <v>24</v>
      </c>
      <c r="CW382" s="2501" t="s">
        <v>20</v>
      </c>
      <c r="CX382" s="2501" t="s">
        <v>25</v>
      </c>
      <c r="CY382" s="2501" t="s">
        <v>0</v>
      </c>
      <c r="CZ382" s="2501" t="s">
        <v>11</v>
      </c>
      <c r="DA382" s="2501" t="s">
        <v>11</v>
      </c>
      <c r="DB382" s="2501" t="s">
        <v>26</v>
      </c>
    </row>
    <row r="383" spans="15:106" ht="18.600000000000001" thickBot="1">
      <c r="O383" s="2024"/>
      <c r="P383" s="2047" t="s">
        <v>493</v>
      </c>
      <c r="Q383" s="2037" t="s">
        <v>436</v>
      </c>
      <c r="R383" s="2076">
        <v>41</v>
      </c>
      <c r="S383" s="2039">
        <v>23107</v>
      </c>
      <c r="T383" s="2040">
        <v>43413</v>
      </c>
      <c r="U383" s="2055">
        <v>75</v>
      </c>
      <c r="V383" s="2052" t="s">
        <v>35</v>
      </c>
      <c r="W383" s="2058">
        <v>284</v>
      </c>
      <c r="X383" s="2052">
        <v>1010505</v>
      </c>
      <c r="Y383" s="2078">
        <v>43423</v>
      </c>
      <c r="Z383" s="2057">
        <v>43423</v>
      </c>
      <c r="AA383" s="2052">
        <v>10622</v>
      </c>
      <c r="AB383" s="2055">
        <v>75000</v>
      </c>
      <c r="AC383" s="2041">
        <f>(AB383-U383*1000)</f>
        <v>0</v>
      </c>
      <c r="AD383" s="2056">
        <f>(AB383*W383/1000)</f>
        <v>21300</v>
      </c>
      <c r="AE383" s="2058">
        <f t="shared" si="164"/>
        <v>1065</v>
      </c>
      <c r="AF383" s="6062" t="s">
        <v>8</v>
      </c>
      <c r="AG383" s="6059"/>
      <c r="AH383" s="2024"/>
      <c r="AI383" s="2023"/>
      <c r="AJ383" s="2912" t="s">
        <v>4</v>
      </c>
      <c r="AK383" s="2135" t="s">
        <v>18</v>
      </c>
      <c r="AL383" s="2033" t="s">
        <v>19</v>
      </c>
      <c r="AM383" s="2033" t="s">
        <v>19</v>
      </c>
      <c r="AN383" s="2033" t="s">
        <v>20</v>
      </c>
      <c r="AO383" s="2033" t="s">
        <v>21</v>
      </c>
      <c r="AP383" s="2033" t="s">
        <v>22</v>
      </c>
      <c r="AQ383" s="2033" t="s">
        <v>19</v>
      </c>
      <c r="AR383" s="2033" t="s">
        <v>23</v>
      </c>
      <c r="AS383" s="2033" t="s">
        <v>23</v>
      </c>
      <c r="AT383" s="2033" t="s">
        <v>24</v>
      </c>
      <c r="AU383" s="2033" t="s">
        <v>20</v>
      </c>
      <c r="AV383" s="2033" t="s">
        <v>25</v>
      </c>
      <c r="AW383" s="2033" t="s">
        <v>0</v>
      </c>
      <c r="AX383" s="2180" t="s">
        <v>11</v>
      </c>
      <c r="AY383" s="2136" t="s">
        <v>26</v>
      </c>
      <c r="BA383" s="2250" t="s">
        <v>932</v>
      </c>
      <c r="BB383" s="2246"/>
      <c r="BC383" s="2246"/>
      <c r="BD383" s="2246"/>
      <c r="BE383" s="2246"/>
      <c r="BF383" s="2246"/>
      <c r="BG383" s="2246"/>
      <c r="BH383" s="2246"/>
      <c r="BI383" s="2246"/>
      <c r="BJ383" s="2246"/>
      <c r="BK383" s="2246"/>
      <c r="BL383" s="2246"/>
      <c r="BM383" s="2246"/>
      <c r="BN383" s="2246"/>
      <c r="BO383" s="2246"/>
      <c r="BP383" s="2246"/>
      <c r="BQ383" s="3085"/>
      <c r="BR383" s="2246"/>
      <c r="BT383" s="726"/>
      <c r="BU383" s="896"/>
      <c r="BV383" s="896"/>
      <c r="BW383" s="897"/>
      <c r="BX383" s="896"/>
      <c r="BY383" s="896"/>
      <c r="BZ383" s="898"/>
      <c r="CA383" s="1492"/>
      <c r="CB383" s="899"/>
      <c r="CC383" s="897"/>
      <c r="CD383" s="896"/>
      <c r="CE383" s="898"/>
      <c r="CF383" s="724"/>
      <c r="CG383" s="725"/>
      <c r="CH383" s="724"/>
      <c r="CK383" s="2619"/>
      <c r="CL383" s="2506"/>
      <c r="CM383" s="2506"/>
      <c r="CN383" s="2507" t="s">
        <v>3</v>
      </c>
      <c r="CO383" s="2507" t="s">
        <v>18</v>
      </c>
      <c r="CP383" s="2507"/>
      <c r="CQ383" s="2506"/>
      <c r="CR383" s="2507" t="s">
        <v>21</v>
      </c>
      <c r="CS383" s="2507" t="s">
        <v>3</v>
      </c>
      <c r="CT383" s="2507" t="s">
        <v>27</v>
      </c>
      <c r="CU383" s="2507" t="s">
        <v>28</v>
      </c>
      <c r="CV383" s="2506"/>
      <c r="CW383" s="2506"/>
      <c r="CX383" s="2506"/>
      <c r="CY383" s="2506"/>
      <c r="CZ383" s="2507" t="s">
        <v>33</v>
      </c>
      <c r="DA383" s="2507" t="s">
        <v>30</v>
      </c>
      <c r="DB383" s="2500"/>
    </row>
    <row r="384" spans="15:106" ht="15.75" customHeight="1" thickBot="1">
      <c r="O384" s="2024"/>
      <c r="P384" s="2079"/>
      <c r="Q384" s="2080"/>
      <c r="R384" s="2080"/>
      <c r="S384" s="2080"/>
      <c r="T384" s="2080"/>
      <c r="U384" s="2080"/>
      <c r="V384" s="6036"/>
      <c r="W384" s="6036"/>
      <c r="X384" s="6036"/>
      <c r="Y384" s="6036"/>
      <c r="Z384" s="6036"/>
      <c r="AA384" s="2081"/>
      <c r="AB384" s="6036"/>
      <c r="AC384" s="6036"/>
      <c r="AD384" s="6037"/>
      <c r="AE384" s="2081"/>
      <c r="AF384" s="6038"/>
      <c r="AG384" s="6032"/>
      <c r="AH384" s="2024"/>
      <c r="AI384" s="2023"/>
      <c r="AJ384" s="2913"/>
      <c r="AK384" s="2137"/>
      <c r="AL384" s="2033" t="s">
        <v>3</v>
      </c>
      <c r="AM384" s="2033" t="s">
        <v>18</v>
      </c>
      <c r="AN384" s="2033"/>
      <c r="AO384" s="2138"/>
      <c r="AP384" s="2033" t="s">
        <v>21</v>
      </c>
      <c r="AQ384" s="2033" t="s">
        <v>3</v>
      </c>
      <c r="AR384" s="2033" t="s">
        <v>27</v>
      </c>
      <c r="AS384" s="2033" t="s">
        <v>28</v>
      </c>
      <c r="AT384" s="2138"/>
      <c r="AU384" s="2138"/>
      <c r="AV384" s="2138"/>
      <c r="AW384" s="2138"/>
      <c r="AX384" s="2180" t="s">
        <v>30</v>
      </c>
      <c r="AY384" s="2136"/>
      <c r="BA384" s="2251"/>
      <c r="BB384" s="2252"/>
      <c r="BC384" s="2252"/>
      <c r="BD384" s="2253" t="s">
        <v>14</v>
      </c>
      <c r="BE384" s="2253" t="s">
        <v>12</v>
      </c>
      <c r="BF384" s="2253"/>
      <c r="BG384" s="2252"/>
      <c r="BH384" s="2253" t="s">
        <v>15</v>
      </c>
      <c r="BI384" s="2253" t="s">
        <v>16</v>
      </c>
      <c r="BJ384" s="2253" t="s">
        <v>12</v>
      </c>
      <c r="BK384" s="2253" t="s">
        <v>12</v>
      </c>
      <c r="BL384" s="2252"/>
      <c r="BM384" s="2252"/>
      <c r="BN384" s="2252"/>
      <c r="BO384" s="2252"/>
      <c r="BP384" s="2253" t="s">
        <v>17</v>
      </c>
      <c r="BQ384" s="2253"/>
      <c r="BR384" s="2246"/>
      <c r="BT384" s="726"/>
      <c r="BU384" s="896"/>
      <c r="BV384" s="896"/>
      <c r="BW384" s="897"/>
      <c r="BX384" s="896"/>
      <c r="BY384" s="896"/>
      <c r="BZ384" s="898"/>
      <c r="CB384" s="899"/>
      <c r="CC384" s="897"/>
      <c r="CD384" s="892"/>
      <c r="CE384" s="898"/>
      <c r="CF384" s="724"/>
      <c r="CG384" s="725"/>
      <c r="CH384" s="724"/>
      <c r="CK384" s="2604" t="s">
        <v>204</v>
      </c>
      <c r="CL384" s="2966" t="s">
        <v>105</v>
      </c>
      <c r="CM384" s="2596">
        <v>147</v>
      </c>
      <c r="CN384" s="2596" t="s">
        <v>36</v>
      </c>
      <c r="CO384" s="2597">
        <v>43979</v>
      </c>
      <c r="CP384" s="2596">
        <v>45</v>
      </c>
      <c r="CQ384" s="2596" t="s">
        <v>35</v>
      </c>
      <c r="CR384" s="2963">
        <v>1111.58</v>
      </c>
      <c r="CS384" s="2601"/>
      <c r="CT384" s="2584">
        <v>43999</v>
      </c>
      <c r="CU384" s="2575">
        <v>43999</v>
      </c>
      <c r="CV384" s="2596">
        <v>14366</v>
      </c>
      <c r="CW384" s="2598">
        <v>45100</v>
      </c>
      <c r="CX384" s="2598">
        <f>(CP384*1000-CW384)</f>
        <v>-100</v>
      </c>
      <c r="CY384" s="3223">
        <f>(CR384*CW384/1000)</f>
        <v>50132.258000000002</v>
      </c>
      <c r="CZ384" s="3224">
        <f>(CU384+42)</f>
        <v>44041</v>
      </c>
      <c r="DA384" s="3225">
        <f>(CY384*0.03)</f>
        <v>1503.96774</v>
      </c>
      <c r="DB384" s="2516" t="s">
        <v>8</v>
      </c>
    </row>
    <row r="385" spans="15:106" ht="15" thickBot="1">
      <c r="O385" s="2024"/>
      <c r="P385" s="2082"/>
      <c r="Q385" s="2083"/>
      <c r="R385" s="2083"/>
      <c r="S385" s="2083"/>
      <c r="T385" s="2083"/>
      <c r="U385" s="2084"/>
      <c r="V385" s="2085"/>
      <c r="W385" s="2085"/>
      <c r="X385" s="2085"/>
      <c r="Y385" s="2089"/>
      <c r="Z385" s="2085"/>
      <c r="AA385" s="2086"/>
      <c r="AB385" s="2087"/>
      <c r="AC385" s="2085"/>
      <c r="AD385" s="2088">
        <f>SUM(AD375:AD384)</f>
        <v>106423.75</v>
      </c>
      <c r="AE385" s="2088">
        <f>(AD385*0.05)</f>
        <v>5321.1875</v>
      </c>
      <c r="AF385" s="2090"/>
      <c r="AG385" s="3220"/>
      <c r="AH385" s="2024"/>
      <c r="AI385" s="2941"/>
      <c r="AJ385" s="2658" t="s">
        <v>436</v>
      </c>
      <c r="AK385" s="2198">
        <v>1</v>
      </c>
      <c r="AL385" s="2122">
        <v>4151</v>
      </c>
      <c r="AM385" s="2174">
        <v>42991</v>
      </c>
      <c r="AN385" s="2172">
        <v>5</v>
      </c>
      <c r="AO385" s="2122" t="s">
        <v>35</v>
      </c>
      <c r="AP385" s="2175">
        <v>263</v>
      </c>
      <c r="AQ385" s="2199">
        <v>6011</v>
      </c>
      <c r="AR385" s="2200">
        <v>42998</v>
      </c>
      <c r="AS385" s="2174">
        <v>42992</v>
      </c>
      <c r="AT385" s="2122">
        <v>9741</v>
      </c>
      <c r="AU385" s="2172">
        <v>5000</v>
      </c>
      <c r="AV385" s="2172">
        <f>(AU385-AN385*1000)</f>
        <v>0</v>
      </c>
      <c r="AW385" s="2173">
        <f>(AU385*AP385/1000)</f>
        <v>1315</v>
      </c>
      <c r="AX385" s="2175">
        <f>(AW385*0.05)</f>
        <v>65.75</v>
      </c>
      <c r="AY385" s="2203"/>
      <c r="BA385" s="2255" t="s">
        <v>3</v>
      </c>
      <c r="BB385" s="2256" t="s">
        <v>4</v>
      </c>
      <c r="BC385" s="2257" t="s">
        <v>18</v>
      </c>
      <c r="BD385" s="2257" t="s">
        <v>19</v>
      </c>
      <c r="BE385" s="2257" t="s">
        <v>19</v>
      </c>
      <c r="BF385" s="2257" t="s">
        <v>20</v>
      </c>
      <c r="BG385" s="2257" t="s">
        <v>21</v>
      </c>
      <c r="BH385" s="2257" t="s">
        <v>22</v>
      </c>
      <c r="BI385" s="2257" t="s">
        <v>19</v>
      </c>
      <c r="BJ385" s="2257" t="s">
        <v>23</v>
      </c>
      <c r="BK385" s="2257" t="s">
        <v>23</v>
      </c>
      <c r="BL385" s="2257" t="s">
        <v>24</v>
      </c>
      <c r="BM385" s="2257" t="s">
        <v>20</v>
      </c>
      <c r="BN385" s="2257" t="s">
        <v>25</v>
      </c>
      <c r="BO385" s="2257" t="s">
        <v>0</v>
      </c>
      <c r="BP385" s="2257" t="s">
        <v>11</v>
      </c>
      <c r="BQ385" s="2257" t="s">
        <v>26</v>
      </c>
      <c r="BR385" s="2246"/>
      <c r="BT385" s="726"/>
      <c r="BU385" s="896"/>
      <c r="BV385" s="896"/>
      <c r="BW385" s="897"/>
      <c r="BX385" s="896"/>
      <c r="BY385" s="896"/>
      <c r="BZ385" s="898"/>
      <c r="CB385" s="899"/>
      <c r="CC385" s="897"/>
      <c r="CD385" s="892"/>
      <c r="CE385" s="898"/>
      <c r="CF385" s="724"/>
      <c r="CG385" s="725"/>
      <c r="CH385" s="724"/>
      <c r="CK385" s="2526"/>
      <c r="CL385" s="2529"/>
      <c r="CM385" s="2528"/>
      <c r="CN385" s="2528"/>
      <c r="CO385" s="2535"/>
      <c r="CP385" s="2528"/>
      <c r="CQ385" s="2528"/>
      <c r="CR385" s="3087"/>
      <c r="CS385" s="2528"/>
      <c r="CT385" s="2533"/>
      <c r="CU385" s="2535"/>
      <c r="CV385" s="2528"/>
      <c r="CW385" s="3087"/>
      <c r="CX385" s="2532"/>
      <c r="CY385" s="2534"/>
      <c r="CZ385" s="2535"/>
      <c r="DA385" s="2532"/>
      <c r="DB385" s="2523"/>
    </row>
    <row r="386" spans="15:106" ht="24" thickBot="1">
      <c r="O386" s="2024"/>
      <c r="P386" s="2024"/>
      <c r="Q386" s="2024"/>
      <c r="R386" s="2024"/>
      <c r="S386" s="2024"/>
      <c r="T386" s="2024"/>
      <c r="U386" s="2024"/>
      <c r="V386" s="2024"/>
      <c r="W386" s="2024"/>
      <c r="X386" s="2024"/>
      <c r="Y386" s="3602"/>
      <c r="Z386" s="2024"/>
      <c r="AA386" s="2024"/>
      <c r="AB386" s="2024"/>
      <c r="AC386" s="2024"/>
      <c r="AD386" s="2024"/>
      <c r="AE386" s="2024"/>
      <c r="AF386" s="3227"/>
      <c r="AG386" s="3227"/>
      <c r="AH386" s="2024"/>
      <c r="AI386" s="2837"/>
      <c r="AJ386" s="2037"/>
      <c r="AK386" s="2049"/>
      <c r="AL386" s="2050"/>
      <c r="AM386" s="2051"/>
      <c r="AN386" s="2050"/>
      <c r="AO386" s="2052"/>
      <c r="AP386" s="2053"/>
      <c r="AQ386" s="2050"/>
      <c r="AR386" s="2054"/>
      <c r="AS386" s="2051"/>
      <c r="AT386" s="2050"/>
      <c r="AU386" s="2055"/>
      <c r="AV386" s="2055"/>
      <c r="AW386" s="2056"/>
      <c r="AX386" s="2058"/>
      <c r="AY386" s="2204"/>
      <c r="BA386" s="2258"/>
      <c r="BB386" s="2259"/>
      <c r="BC386" s="2259"/>
      <c r="BD386" s="2260" t="s">
        <v>3</v>
      </c>
      <c r="BE386" s="2260" t="s">
        <v>18</v>
      </c>
      <c r="BF386" s="2260"/>
      <c r="BG386" s="2259"/>
      <c r="BH386" s="2260" t="s">
        <v>21</v>
      </c>
      <c r="BI386" s="2260" t="s">
        <v>3</v>
      </c>
      <c r="BJ386" s="2260" t="s">
        <v>27</v>
      </c>
      <c r="BK386" s="2260" t="s">
        <v>28</v>
      </c>
      <c r="BL386" s="2259"/>
      <c r="BM386" s="2259"/>
      <c r="BN386" s="2259"/>
      <c r="BO386" s="2259"/>
      <c r="BP386" s="2260" t="s">
        <v>30</v>
      </c>
      <c r="BQ386" s="2257"/>
      <c r="BR386" s="2246"/>
      <c r="BT386" s="94"/>
      <c r="BX386" s="2"/>
      <c r="BZ386" s="1241"/>
      <c r="CK386" s="2526"/>
      <c r="CL386" s="2529"/>
      <c r="CM386" s="2528"/>
      <c r="CN386" s="2529"/>
      <c r="CO386" s="2530"/>
      <c r="CP386" s="2531"/>
      <c r="CQ386" s="2529"/>
      <c r="CR386" s="2532"/>
      <c r="CS386" s="2528"/>
      <c r="CT386" s="2533"/>
      <c r="CU386" s="2530"/>
      <c r="CV386" s="2528"/>
      <c r="CW386" s="2532"/>
      <c r="CX386" s="2532"/>
      <c r="CY386" s="2534"/>
      <c r="CZ386" s="2535"/>
      <c r="DA386" s="2532"/>
      <c r="DB386" s="2523"/>
    </row>
    <row r="387" spans="15:106" ht="18.600000000000001" thickBot="1">
      <c r="O387" s="2024"/>
      <c r="P387" s="2028" t="s">
        <v>674</v>
      </c>
      <c r="Q387" s="2024"/>
      <c r="R387" s="2024"/>
      <c r="S387" s="2024"/>
      <c r="T387" s="2024"/>
      <c r="U387" s="2024"/>
      <c r="V387" s="2024"/>
      <c r="W387" s="2024"/>
      <c r="X387" s="2024"/>
      <c r="Y387" s="3602"/>
      <c r="Z387" s="2024"/>
      <c r="AA387" s="2024"/>
      <c r="AB387" s="2024"/>
      <c r="AC387" s="2024"/>
      <c r="AD387" s="2024"/>
      <c r="AE387" s="2024"/>
      <c r="AF387" s="2029"/>
      <c r="AG387" s="2029"/>
      <c r="AH387" s="2024"/>
      <c r="AI387" s="2837"/>
      <c r="AJ387" s="2037"/>
      <c r="AK387" s="2049"/>
      <c r="AL387" s="2050"/>
      <c r="AM387" s="2051"/>
      <c r="AN387" s="2050"/>
      <c r="AO387" s="2052"/>
      <c r="AP387" s="2053"/>
      <c r="AQ387" s="2050"/>
      <c r="AR387" s="2054"/>
      <c r="AS387" s="2051"/>
      <c r="AT387" s="2050"/>
      <c r="AU387" s="2055"/>
      <c r="AV387" s="2055"/>
      <c r="AW387" s="2056"/>
      <c r="AX387" s="2058"/>
      <c r="AY387" s="2204"/>
      <c r="BA387" s="2467" t="s">
        <v>726</v>
      </c>
      <c r="BB387" s="2266" t="s">
        <v>727</v>
      </c>
      <c r="BC387" s="2438">
        <v>16</v>
      </c>
      <c r="BD387" s="2285">
        <v>91242</v>
      </c>
      <c r="BE387" s="2287">
        <v>43860</v>
      </c>
      <c r="BF387" s="2342">
        <v>1500</v>
      </c>
      <c r="BG387" s="2285" t="s">
        <v>96</v>
      </c>
      <c r="BH387" s="2280">
        <v>10.67</v>
      </c>
      <c r="BI387" s="2343"/>
      <c r="BJ387" s="2344">
        <v>43874</v>
      </c>
      <c r="BK387" s="2287">
        <v>43874</v>
      </c>
      <c r="BL387" s="2345">
        <v>57643</v>
      </c>
      <c r="BM387" s="2280">
        <v>1491.94</v>
      </c>
      <c r="BN387" s="2280">
        <f>(BM387-BF387)</f>
        <v>-8.0599999999999454</v>
      </c>
      <c r="BO387" s="2281">
        <f>(BM387*BH387)</f>
        <v>15918.9998</v>
      </c>
      <c r="BP387" s="2280">
        <f>(BO387*0.05)</f>
        <v>795.94999000000007</v>
      </c>
      <c r="BQ387" s="2273" t="s">
        <v>8</v>
      </c>
      <c r="BR387" s="2246"/>
      <c r="BT387" s="2605"/>
      <c r="BU387" s="2605"/>
      <c r="BV387" s="1775"/>
      <c r="BW387" s="1775"/>
      <c r="BX387" s="1775"/>
      <c r="BY387" s="2605"/>
      <c r="BZ387" s="1971"/>
      <c r="CA387" s="1775"/>
      <c r="CB387" s="1775"/>
      <c r="CC387" s="1775"/>
      <c r="CD387" s="2605"/>
      <c r="CE387" s="2605"/>
      <c r="CF387" s="2605"/>
      <c r="CG387" s="2605"/>
      <c r="CH387" s="1775"/>
      <c r="CI387" s="1775"/>
      <c r="CK387" s="2526"/>
      <c r="CL387" s="2529"/>
      <c r="CM387" s="2528"/>
      <c r="CN387" s="2529"/>
      <c r="CO387" s="2530"/>
      <c r="CP387" s="2531"/>
      <c r="CQ387" s="2529"/>
      <c r="CR387" s="2532"/>
      <c r="CS387" s="2528"/>
      <c r="CT387" s="2533"/>
      <c r="CU387" s="2530"/>
      <c r="CV387" s="2528"/>
      <c r="CW387" s="2532"/>
      <c r="CX387" s="2532"/>
      <c r="CY387" s="2534"/>
      <c r="CZ387" s="2535"/>
      <c r="DA387" s="2532"/>
      <c r="DB387" s="2523"/>
    </row>
    <row r="388" spans="15:106">
      <c r="O388" s="2024"/>
      <c r="P388" s="2030"/>
      <c r="Q388" s="2031"/>
      <c r="R388" s="2031"/>
      <c r="S388" s="6040" t="s">
        <v>14</v>
      </c>
      <c r="T388" s="6040" t="s">
        <v>12</v>
      </c>
      <c r="U388" s="6040"/>
      <c r="V388" s="2031"/>
      <c r="W388" s="6040" t="s">
        <v>15</v>
      </c>
      <c r="X388" s="6040" t="s">
        <v>16</v>
      </c>
      <c r="Y388" s="6040" t="s">
        <v>12</v>
      </c>
      <c r="Z388" s="6040" t="s">
        <v>12</v>
      </c>
      <c r="AA388" s="2031"/>
      <c r="AB388" s="2031"/>
      <c r="AC388" s="2031"/>
      <c r="AD388" s="2031"/>
      <c r="AE388" s="6040" t="s">
        <v>17</v>
      </c>
      <c r="AF388" s="6040"/>
      <c r="AG388" s="6032"/>
      <c r="AH388" s="2024"/>
      <c r="AI388" s="2837"/>
      <c r="AJ388" s="2037"/>
      <c r="AK388" s="2049"/>
      <c r="AL388" s="2050"/>
      <c r="AM388" s="2051"/>
      <c r="AN388" s="2050"/>
      <c r="AO388" s="2052"/>
      <c r="AP388" s="2053"/>
      <c r="AQ388" s="2050"/>
      <c r="AR388" s="2054"/>
      <c r="AS388" s="2051"/>
      <c r="AT388" s="2050"/>
      <c r="AU388" s="2055"/>
      <c r="AV388" s="2055"/>
      <c r="AW388" s="2056"/>
      <c r="AX388" s="2058"/>
      <c r="AY388" s="2150"/>
      <c r="BA388" s="2288"/>
      <c r="BB388" s="2327"/>
      <c r="BC388" s="2290"/>
      <c r="BD388" s="2290"/>
      <c r="BE388" s="2297"/>
      <c r="BF388" s="2328"/>
      <c r="BG388" s="2328"/>
      <c r="BH388" s="2384"/>
      <c r="BI388" s="3048"/>
      <c r="BJ388" s="2295"/>
      <c r="BK388" s="2297"/>
      <c r="BL388" s="2290"/>
      <c r="BM388" s="2330"/>
      <c r="BN388" s="2332"/>
      <c r="BO388" s="2333"/>
      <c r="BP388" s="2332"/>
      <c r="BQ388" s="2689"/>
      <c r="BR388" s="2246"/>
      <c r="BT388" s="1775"/>
      <c r="BU388" s="1775"/>
      <c r="BV388" s="1775"/>
      <c r="BW388" s="1775"/>
      <c r="BX388" s="1775"/>
      <c r="BY388" s="1775"/>
      <c r="BZ388" s="1775"/>
      <c r="CA388" s="1775"/>
      <c r="CB388" s="1775"/>
      <c r="CC388" s="1775"/>
      <c r="CD388" s="1775"/>
      <c r="CE388" s="1775"/>
      <c r="CF388" s="1775"/>
      <c r="CG388" s="1775"/>
      <c r="CH388" s="1775"/>
      <c r="CI388" s="1775"/>
      <c r="CK388" s="2545"/>
      <c r="CL388" s="2529"/>
      <c r="CM388" s="2528"/>
      <c r="CN388" s="2528"/>
      <c r="CO388" s="2535"/>
      <c r="CP388" s="2528"/>
      <c r="CQ388" s="2528"/>
      <c r="CR388" s="3087"/>
      <c r="CS388" s="2528"/>
      <c r="CT388" s="2533"/>
      <c r="CU388" s="2535"/>
      <c r="CV388" s="2528"/>
      <c r="CW388" s="3087"/>
      <c r="CX388" s="2532"/>
      <c r="CY388" s="2534"/>
      <c r="CZ388" s="2535"/>
      <c r="DA388" s="2532"/>
      <c r="DB388" s="2523"/>
    </row>
    <row r="389" spans="15:106" ht="15" thickBot="1">
      <c r="O389" s="2024"/>
      <c r="P389" s="2032" t="s">
        <v>3</v>
      </c>
      <c r="Q389" s="2033" t="s">
        <v>4</v>
      </c>
      <c r="R389" s="6033" t="s">
        <v>18</v>
      </c>
      <c r="S389" s="6033" t="s">
        <v>19</v>
      </c>
      <c r="T389" s="6033" t="s">
        <v>19</v>
      </c>
      <c r="U389" s="6033" t="s">
        <v>20</v>
      </c>
      <c r="V389" s="6033" t="s">
        <v>21</v>
      </c>
      <c r="W389" s="6033" t="s">
        <v>22</v>
      </c>
      <c r="X389" s="6033" t="s">
        <v>19</v>
      </c>
      <c r="Y389" s="6033" t="s">
        <v>23</v>
      </c>
      <c r="Z389" s="6033" t="s">
        <v>23</v>
      </c>
      <c r="AA389" s="6033" t="s">
        <v>24</v>
      </c>
      <c r="AB389" s="6033" t="s">
        <v>20</v>
      </c>
      <c r="AC389" s="6033" t="s">
        <v>25</v>
      </c>
      <c r="AD389" s="6033" t="s">
        <v>0</v>
      </c>
      <c r="AE389" s="6033" t="s">
        <v>11</v>
      </c>
      <c r="AF389" s="6033" t="s">
        <v>26</v>
      </c>
      <c r="AG389" s="6032"/>
      <c r="AH389" s="2024"/>
      <c r="AI389" s="2837"/>
      <c r="AJ389" s="2048"/>
      <c r="AK389" s="2049"/>
      <c r="AL389" s="2050"/>
      <c r="AM389" s="2051"/>
      <c r="AN389" s="2050"/>
      <c r="AO389" s="2052"/>
      <c r="AP389" s="2053"/>
      <c r="AQ389" s="2050"/>
      <c r="AR389" s="2054"/>
      <c r="AS389" s="2051"/>
      <c r="AT389" s="2050"/>
      <c r="AU389" s="2055"/>
      <c r="AV389" s="2055"/>
      <c r="AW389" s="2056"/>
      <c r="AX389" s="2058"/>
      <c r="AY389" s="2150"/>
      <c r="BA389" s="2314"/>
      <c r="BB389" s="2315"/>
      <c r="BC389" s="2315"/>
      <c r="BD389" s="2315"/>
      <c r="BE389" s="2315"/>
      <c r="BF389" s="2315"/>
      <c r="BG389" s="2315"/>
      <c r="BH389" s="2315"/>
      <c r="BI389" s="2315"/>
      <c r="BJ389" s="2315"/>
      <c r="BK389" s="2315"/>
      <c r="BL389" s="2315"/>
      <c r="BM389" s="2315"/>
      <c r="BN389" s="2315"/>
      <c r="BO389" s="2686">
        <f>SUM(BO382:BO388)</f>
        <v>15918.9998</v>
      </c>
      <c r="BP389" s="2686">
        <f>SUM(BP387:BP388)</f>
        <v>795.94999000000007</v>
      </c>
      <c r="BQ389" s="3056"/>
      <c r="BR389" s="2246"/>
      <c r="BT389" s="2605"/>
      <c r="BU389" s="2605"/>
      <c r="BV389" s="1775"/>
      <c r="BW389" s="1775"/>
      <c r="BX389" s="1775"/>
      <c r="BY389" s="2605"/>
      <c r="BZ389" s="1775"/>
      <c r="CA389" s="1775"/>
      <c r="CB389" s="1775"/>
      <c r="CC389" s="1775"/>
      <c r="CD389" s="2605"/>
      <c r="CE389" s="2605"/>
      <c r="CF389" s="2605"/>
      <c r="CG389" s="2605"/>
      <c r="CH389" s="1775"/>
      <c r="CI389" s="1775"/>
      <c r="CK389" s="2545"/>
      <c r="CL389" s="2529"/>
      <c r="CM389" s="2546"/>
      <c r="CN389" s="2529"/>
      <c r="CO389" s="2530"/>
      <c r="CP389" s="2547"/>
      <c r="CQ389" s="2529"/>
      <c r="CR389" s="2532"/>
      <c r="CS389" s="2548"/>
      <c r="CT389" s="2549"/>
      <c r="CU389" s="2530"/>
      <c r="CV389" s="2529"/>
      <c r="CW389" s="2532"/>
      <c r="CX389" s="2532"/>
      <c r="CY389" s="2534"/>
      <c r="CZ389" s="2530"/>
      <c r="DA389" s="2532"/>
      <c r="DB389" s="2523"/>
    </row>
    <row r="390" spans="15:106" ht="15" thickBot="1">
      <c r="O390" s="2024"/>
      <c r="P390" s="2034"/>
      <c r="Q390" s="2035"/>
      <c r="R390" s="2035"/>
      <c r="S390" s="6035" t="s">
        <v>3</v>
      </c>
      <c r="T390" s="6035" t="s">
        <v>18</v>
      </c>
      <c r="U390" s="6035"/>
      <c r="V390" s="2035"/>
      <c r="W390" s="6035" t="s">
        <v>21</v>
      </c>
      <c r="X390" s="6035" t="s">
        <v>3</v>
      </c>
      <c r="Y390" s="6035" t="s">
        <v>27</v>
      </c>
      <c r="Z390" s="6035" t="s">
        <v>28</v>
      </c>
      <c r="AA390" s="2035"/>
      <c r="AB390" s="2035"/>
      <c r="AC390" s="2035"/>
      <c r="AD390" s="2035"/>
      <c r="AE390" s="6035" t="s">
        <v>30</v>
      </c>
      <c r="AF390" s="6033"/>
      <c r="AG390" s="6032"/>
      <c r="AH390" s="2024"/>
      <c r="AI390" s="2837"/>
      <c r="AJ390" s="2037"/>
      <c r="AK390" s="2049"/>
      <c r="AL390" s="2050"/>
      <c r="AM390" s="2051"/>
      <c r="AN390" s="2050"/>
      <c r="AO390" s="2052"/>
      <c r="AP390" s="2053"/>
      <c r="AQ390" s="2050"/>
      <c r="AR390" s="2054"/>
      <c r="AS390" s="2051"/>
      <c r="AT390" s="2050"/>
      <c r="AU390" s="2055"/>
      <c r="AV390" s="2055"/>
      <c r="AW390" s="2056"/>
      <c r="AX390" s="2058"/>
      <c r="AY390" s="2150"/>
      <c r="BA390" s="2246"/>
      <c r="BB390" s="2246"/>
      <c r="BC390" s="2246"/>
      <c r="BD390" s="2246"/>
      <c r="BE390" s="2246"/>
      <c r="BF390" s="2246"/>
      <c r="BG390" s="2246"/>
      <c r="BH390" s="2246"/>
      <c r="BI390" s="2246"/>
      <c r="BJ390" s="2246"/>
      <c r="BK390" s="2246"/>
      <c r="BL390" s="2246"/>
      <c r="BM390" s="2246"/>
      <c r="BN390" s="2246"/>
      <c r="BO390" s="2246"/>
      <c r="BP390" s="2246"/>
      <c r="BQ390" s="2246"/>
      <c r="BR390" s="2246"/>
      <c r="BT390" s="681"/>
      <c r="BU390" s="681"/>
      <c r="BV390" s="682"/>
      <c r="BW390" s="681"/>
      <c r="BX390" s="682"/>
      <c r="BY390" s="681"/>
      <c r="BZ390" s="682"/>
      <c r="CA390" s="681"/>
      <c r="CB390" s="681"/>
      <c r="CC390" s="681"/>
      <c r="CD390" s="681"/>
      <c r="CE390" s="681"/>
      <c r="CF390" s="681"/>
      <c r="CG390" s="681"/>
      <c r="CH390" s="681"/>
      <c r="CI390" s="681"/>
      <c r="CK390" s="2556"/>
      <c r="CL390" s="2557"/>
      <c r="CM390" s="2557"/>
      <c r="CN390" s="2557"/>
      <c r="CO390" s="2557"/>
      <c r="CP390" s="2557"/>
      <c r="CQ390" s="2557"/>
      <c r="CR390" s="2557"/>
      <c r="CS390" s="2557"/>
      <c r="CT390" s="2557"/>
      <c r="CU390" s="2557"/>
      <c r="CV390" s="2557"/>
      <c r="CW390" s="2557"/>
      <c r="CX390" s="2557"/>
      <c r="CY390" s="2557"/>
      <c r="CZ390" s="2557"/>
      <c r="DA390" s="2557"/>
      <c r="DB390" s="2523"/>
    </row>
    <row r="391" spans="15:106" ht="18.600000000000001" thickBot="1">
      <c r="O391" s="2024"/>
      <c r="P391" s="2095" t="s">
        <v>629</v>
      </c>
      <c r="Q391" s="2658" t="s">
        <v>436</v>
      </c>
      <c r="R391" s="2198">
        <v>49</v>
      </c>
      <c r="S391" s="2122">
        <v>27466</v>
      </c>
      <c r="T391" s="2174">
        <v>43377</v>
      </c>
      <c r="U391" s="2172">
        <v>240</v>
      </c>
      <c r="V391" s="2122" t="s">
        <v>35</v>
      </c>
      <c r="W391" s="2175">
        <v>284</v>
      </c>
      <c r="X391" s="2122">
        <v>101795</v>
      </c>
      <c r="Y391" s="2200">
        <v>43437</v>
      </c>
      <c r="Z391" s="2174">
        <v>43438</v>
      </c>
      <c r="AA391" s="2122">
        <v>10633</v>
      </c>
      <c r="AB391" s="2172">
        <v>230000</v>
      </c>
      <c r="AC391" s="2172">
        <f t="shared" ref="AC391:AC399" si="166">(AB391-U391*1000)</f>
        <v>-10000</v>
      </c>
      <c r="AD391" s="2173">
        <f t="shared" ref="AD391:AD398" si="167">(AB391*W391/1000)</f>
        <v>65320</v>
      </c>
      <c r="AE391" s="2175">
        <f t="shared" ref="AE391:AE398" si="168">(AD391*0.05)</f>
        <v>3266</v>
      </c>
      <c r="AF391" s="2046" t="s">
        <v>8</v>
      </c>
      <c r="AG391" s="3219"/>
      <c r="AH391" s="2024"/>
      <c r="AI391" s="2837"/>
      <c r="AJ391" s="2037"/>
      <c r="AK391" s="2049"/>
      <c r="AL391" s="2050"/>
      <c r="AM391" s="2051"/>
      <c r="AN391" s="2050"/>
      <c r="AO391" s="2052"/>
      <c r="AP391" s="2053"/>
      <c r="AQ391" s="2050"/>
      <c r="AR391" s="2054"/>
      <c r="AS391" s="2051"/>
      <c r="AT391" s="2050"/>
      <c r="AU391" s="2055"/>
      <c r="AV391" s="2055"/>
      <c r="AW391" s="2056"/>
      <c r="AX391" s="2058"/>
      <c r="AY391" s="2150"/>
      <c r="BA391" s="2250" t="s">
        <v>933</v>
      </c>
      <c r="BB391" s="2246"/>
      <c r="BC391" s="2246"/>
      <c r="BD391" s="2246"/>
      <c r="BE391" s="2246"/>
      <c r="BF391" s="2246"/>
      <c r="BG391" s="2246"/>
      <c r="BH391" s="2246"/>
      <c r="BI391" s="2246"/>
      <c r="BJ391" s="2246"/>
      <c r="BK391" s="2246"/>
      <c r="BL391" s="2246"/>
      <c r="BM391" s="2246"/>
      <c r="BN391" s="2246"/>
      <c r="BO391" s="2246"/>
      <c r="BP391" s="2246"/>
      <c r="BQ391" s="3085"/>
      <c r="BR391" s="2246"/>
      <c r="BT391" s="726"/>
      <c r="BU391" s="896"/>
      <c r="BV391" s="896"/>
      <c r="BW391" s="897"/>
      <c r="BX391" s="727"/>
      <c r="BY391" s="726"/>
      <c r="BZ391" s="898"/>
      <c r="CA391" s="896"/>
      <c r="CB391" s="3465"/>
      <c r="CC391" s="897"/>
      <c r="CD391" s="896"/>
      <c r="CE391" s="889"/>
      <c r="CF391" s="724"/>
      <c r="CG391" s="725"/>
      <c r="CH391" s="724"/>
      <c r="CI391" s="720"/>
      <c r="CK391" s="2559"/>
      <c r="CL391" s="2560"/>
      <c r="CM391" s="2560"/>
      <c r="CN391" s="2560"/>
      <c r="CO391" s="2560"/>
      <c r="CP391" s="2560"/>
      <c r="CQ391" s="2560"/>
      <c r="CR391" s="2560"/>
      <c r="CS391" s="2560"/>
      <c r="CT391" s="2560"/>
      <c r="CU391" s="2560"/>
      <c r="CV391" s="2560"/>
      <c r="CW391" s="2560"/>
      <c r="CX391" s="2560"/>
      <c r="CY391" s="2560"/>
      <c r="CZ391" s="2560"/>
      <c r="DA391" s="2747">
        <f>SUM(DA384:DA390)</f>
        <v>1503.96774</v>
      </c>
      <c r="DB391" s="2562"/>
    </row>
    <row r="392" spans="15:106">
      <c r="O392" s="2024"/>
      <c r="P392" s="2047" t="s">
        <v>629</v>
      </c>
      <c r="Q392" s="2037" t="s">
        <v>699</v>
      </c>
      <c r="R392" s="2038">
        <v>50</v>
      </c>
      <c r="S392" s="2039">
        <v>27468</v>
      </c>
      <c r="T392" s="2040">
        <v>43377</v>
      </c>
      <c r="U392" s="2041">
        <v>20</v>
      </c>
      <c r="V392" s="2039" t="s">
        <v>35</v>
      </c>
      <c r="W392" s="2042">
        <v>189</v>
      </c>
      <c r="X392" s="2039">
        <v>179680</v>
      </c>
      <c r="Y392" s="2044">
        <v>43437</v>
      </c>
      <c r="Z392" s="2040">
        <v>43438</v>
      </c>
      <c r="AA392" s="2039">
        <v>10632</v>
      </c>
      <c r="AB392" s="2041">
        <v>20000</v>
      </c>
      <c r="AC392" s="2041">
        <f t="shared" si="166"/>
        <v>0</v>
      </c>
      <c r="AD392" s="2045">
        <f t="shared" si="167"/>
        <v>3780</v>
      </c>
      <c r="AE392" s="2042">
        <f t="shared" si="168"/>
        <v>189</v>
      </c>
      <c r="AF392" s="2059" t="s">
        <v>8</v>
      </c>
      <c r="AG392" s="2029"/>
      <c r="AH392" s="2024"/>
      <c r="AI392" s="2837"/>
      <c r="AJ392" s="2037"/>
      <c r="AK392" s="2049"/>
      <c r="AL392" s="2050"/>
      <c r="AM392" s="2051"/>
      <c r="AN392" s="2050"/>
      <c r="AO392" s="2052"/>
      <c r="AP392" s="2053"/>
      <c r="AQ392" s="2050"/>
      <c r="AR392" s="2054"/>
      <c r="AS392" s="2051"/>
      <c r="AT392" s="2050"/>
      <c r="AU392" s="2055"/>
      <c r="AV392" s="2055"/>
      <c r="AW392" s="2056"/>
      <c r="AX392" s="2058"/>
      <c r="AY392" s="2150"/>
      <c r="BA392" s="2251"/>
      <c r="BB392" s="2252"/>
      <c r="BC392" s="2252"/>
      <c r="BD392" s="2253" t="s">
        <v>14</v>
      </c>
      <c r="BE392" s="2253" t="s">
        <v>12</v>
      </c>
      <c r="BF392" s="2253"/>
      <c r="BG392" s="2252"/>
      <c r="BH392" s="2253" t="s">
        <v>15</v>
      </c>
      <c r="BI392" s="2253" t="s">
        <v>16</v>
      </c>
      <c r="BJ392" s="2253" t="s">
        <v>12</v>
      </c>
      <c r="BK392" s="2253" t="s">
        <v>12</v>
      </c>
      <c r="BL392" s="2252"/>
      <c r="BM392" s="2252"/>
      <c r="BN392" s="2252"/>
      <c r="BO392" s="2252"/>
      <c r="BP392" s="2253" t="s">
        <v>17</v>
      </c>
      <c r="BQ392" s="2253"/>
      <c r="BR392" s="2246"/>
      <c r="BT392" s="3701"/>
      <c r="BU392" s="1485"/>
      <c r="BV392" s="1485"/>
      <c r="BW392" s="1538"/>
      <c r="BX392" s="4055"/>
      <c r="BY392" s="3701"/>
      <c r="BZ392" s="1486"/>
      <c r="CA392" s="1485"/>
      <c r="CB392" s="4056"/>
      <c r="CC392" s="1538"/>
      <c r="CD392" s="1485"/>
      <c r="CE392" s="4057"/>
      <c r="CF392" s="1488"/>
      <c r="CG392" s="4058"/>
      <c r="CH392" s="1488"/>
      <c r="CI392" s="1487"/>
    </row>
    <row r="393" spans="15:106" ht="18.600000000000001" thickBot="1">
      <c r="O393" s="2024"/>
      <c r="P393" s="2036" t="s">
        <v>589</v>
      </c>
      <c r="Q393" s="2069" t="s">
        <v>698</v>
      </c>
      <c r="R393" s="2809">
        <v>34</v>
      </c>
      <c r="S393" s="2071" t="s">
        <v>101</v>
      </c>
      <c r="T393" s="2072">
        <v>43392</v>
      </c>
      <c r="U393" s="2071">
        <v>20</v>
      </c>
      <c r="V393" s="2039" t="s">
        <v>35</v>
      </c>
      <c r="W393" s="2073">
        <v>290</v>
      </c>
      <c r="X393" s="2071"/>
      <c r="Y393" s="3509">
        <v>43437</v>
      </c>
      <c r="Z393" s="2072">
        <v>43438</v>
      </c>
      <c r="AA393" s="2071">
        <v>10634</v>
      </c>
      <c r="AB393" s="2041">
        <v>20000</v>
      </c>
      <c r="AC393" s="2041">
        <f t="shared" si="166"/>
        <v>0</v>
      </c>
      <c r="AD393" s="2045">
        <f t="shared" si="167"/>
        <v>5800</v>
      </c>
      <c r="AE393" s="2042">
        <f t="shared" si="168"/>
        <v>290</v>
      </c>
      <c r="AF393" s="2059" t="s">
        <v>8</v>
      </c>
      <c r="AG393" s="2029"/>
      <c r="AH393" s="2024"/>
      <c r="AI393" s="2837"/>
      <c r="AJ393" s="2923"/>
      <c r="AK393" s="2160"/>
      <c r="AL393" s="2160"/>
      <c r="AM393" s="2160"/>
      <c r="AN393" s="2098"/>
      <c r="AO393" s="2100"/>
      <c r="AP393" s="2101"/>
      <c r="AQ393" s="2098"/>
      <c r="AR393" s="2102"/>
      <c r="AS393" s="2099"/>
      <c r="AT393" s="2098"/>
      <c r="AU393" s="2103"/>
      <c r="AV393" s="2103"/>
      <c r="AW393" s="2104"/>
      <c r="AX393" s="2106"/>
      <c r="AY393" s="2150"/>
      <c r="BA393" s="2255" t="s">
        <v>3</v>
      </c>
      <c r="BB393" s="2256" t="s">
        <v>4</v>
      </c>
      <c r="BC393" s="2257" t="s">
        <v>18</v>
      </c>
      <c r="BD393" s="2257" t="s">
        <v>19</v>
      </c>
      <c r="BE393" s="2257" t="s">
        <v>19</v>
      </c>
      <c r="BF393" s="2257" t="s">
        <v>20</v>
      </c>
      <c r="BG393" s="2257" t="s">
        <v>21</v>
      </c>
      <c r="BH393" s="2257" t="s">
        <v>22</v>
      </c>
      <c r="BI393" s="2257" t="s">
        <v>19</v>
      </c>
      <c r="BJ393" s="2257" t="s">
        <v>23</v>
      </c>
      <c r="BK393" s="2257" t="s">
        <v>23</v>
      </c>
      <c r="BL393" s="2257" t="s">
        <v>24</v>
      </c>
      <c r="BM393" s="2257" t="s">
        <v>20</v>
      </c>
      <c r="BN393" s="2257" t="s">
        <v>25</v>
      </c>
      <c r="BO393" s="2257" t="s">
        <v>0</v>
      </c>
      <c r="BP393" s="2257" t="s">
        <v>11</v>
      </c>
      <c r="BQ393" s="2257" t="s">
        <v>26</v>
      </c>
      <c r="BR393" s="2246"/>
      <c r="BT393" s="875"/>
      <c r="BU393" s="881"/>
      <c r="BV393" s="881"/>
      <c r="BW393" s="884"/>
      <c r="BX393" s="878"/>
      <c r="BY393" s="875"/>
      <c r="BZ393" s="1480"/>
      <c r="CA393" s="881"/>
      <c r="CB393" s="1628"/>
      <c r="CC393" s="884"/>
      <c r="CD393" s="881"/>
      <c r="CE393" s="879"/>
      <c r="CF393" s="879"/>
      <c r="CG393" s="1230"/>
      <c r="CH393" s="879"/>
      <c r="CK393" s="2488" t="s">
        <v>926</v>
      </c>
      <c r="CL393" s="2248"/>
      <c r="CM393" s="2248"/>
      <c r="CN393" s="2248"/>
      <c r="CO393" s="2248"/>
      <c r="CP393" s="2248"/>
      <c r="CQ393" s="2248"/>
      <c r="CR393" s="2248"/>
      <c r="CS393" s="2248"/>
      <c r="CT393" s="2248"/>
      <c r="CU393" s="2248"/>
      <c r="CV393" s="2248"/>
      <c r="CW393" s="2248"/>
      <c r="CX393" s="2248"/>
      <c r="CY393" s="2248"/>
      <c r="CZ393" s="2248"/>
      <c r="DA393" s="2248"/>
      <c r="DB393" s="2248"/>
    </row>
    <row r="394" spans="15:106" ht="15" thickBot="1">
      <c r="O394" s="2024"/>
      <c r="P394" s="2047" t="s">
        <v>264</v>
      </c>
      <c r="Q394" s="2994" t="s">
        <v>762</v>
      </c>
      <c r="R394" s="2038">
        <v>7</v>
      </c>
      <c r="S394" s="2039" t="s">
        <v>101</v>
      </c>
      <c r="T394" s="2040">
        <v>43392</v>
      </c>
      <c r="U394" s="2041">
        <v>100</v>
      </c>
      <c r="V394" s="2039" t="s">
        <v>35</v>
      </c>
      <c r="W394" s="2042">
        <v>290</v>
      </c>
      <c r="X394" s="2043"/>
      <c r="Y394" s="2044">
        <v>43437</v>
      </c>
      <c r="Z394" s="2040">
        <v>43438</v>
      </c>
      <c r="AA394" s="2039">
        <v>10636</v>
      </c>
      <c r="AB394" s="2041">
        <v>50000</v>
      </c>
      <c r="AC394" s="2041">
        <f t="shared" si="166"/>
        <v>-50000</v>
      </c>
      <c r="AD394" s="2045">
        <f t="shared" si="167"/>
        <v>14500</v>
      </c>
      <c r="AE394" s="2042">
        <f t="shared" si="168"/>
        <v>725</v>
      </c>
      <c r="AF394" s="2059" t="s">
        <v>8</v>
      </c>
      <c r="AG394" s="2029"/>
      <c r="AH394" s="2024"/>
      <c r="AI394" s="2837"/>
      <c r="AJ394" s="2923"/>
      <c r="AK394" s="2160"/>
      <c r="AL394" s="2160"/>
      <c r="AM394" s="2160"/>
      <c r="AN394" s="2160"/>
      <c r="AO394" s="2160"/>
      <c r="AP394" s="2160"/>
      <c r="AQ394" s="2160"/>
      <c r="AR394" s="2091"/>
      <c r="AS394" s="2228"/>
      <c r="AT394" s="2228"/>
      <c r="AU394" s="2228"/>
      <c r="AV394" s="2228"/>
      <c r="AW394" s="2228"/>
      <c r="AX394" s="2228"/>
      <c r="AY394" s="2150"/>
      <c r="BA394" s="2258"/>
      <c r="BB394" s="2259"/>
      <c r="BC394" s="2259"/>
      <c r="BD394" s="2260" t="s">
        <v>3</v>
      </c>
      <c r="BE394" s="2260" t="s">
        <v>18</v>
      </c>
      <c r="BF394" s="2260"/>
      <c r="BG394" s="2259"/>
      <c r="BH394" s="2260" t="s">
        <v>21</v>
      </c>
      <c r="BI394" s="2260" t="s">
        <v>3</v>
      </c>
      <c r="BJ394" s="2260" t="s">
        <v>27</v>
      </c>
      <c r="BK394" s="2260" t="s">
        <v>28</v>
      </c>
      <c r="BL394" s="2259"/>
      <c r="BM394" s="2259"/>
      <c r="BN394" s="2259"/>
      <c r="BO394" s="2259"/>
      <c r="BP394" s="2260" t="s">
        <v>30</v>
      </c>
      <c r="BQ394" s="2257"/>
      <c r="BR394" s="2246"/>
      <c r="CK394" s="2490"/>
      <c r="CL394" s="2491"/>
      <c r="CM394" s="2491"/>
      <c r="CN394" s="2492" t="s">
        <v>14</v>
      </c>
      <c r="CO394" s="2492" t="s">
        <v>12</v>
      </c>
      <c r="CP394" s="2492"/>
      <c r="CQ394" s="2491"/>
      <c r="CR394" s="2492" t="s">
        <v>15</v>
      </c>
      <c r="CS394" s="2492" t="s">
        <v>16</v>
      </c>
      <c r="CT394" s="2492" t="s">
        <v>12</v>
      </c>
      <c r="CU394" s="2492" t="s">
        <v>12</v>
      </c>
      <c r="CV394" s="2491"/>
      <c r="CW394" s="2491"/>
      <c r="CX394" s="2491"/>
      <c r="CY394" s="2491"/>
      <c r="CZ394" s="2492" t="s">
        <v>12</v>
      </c>
      <c r="DA394" s="2492" t="s">
        <v>17</v>
      </c>
      <c r="DB394" s="2493"/>
    </row>
    <row r="395" spans="15:106">
      <c r="O395" s="2024"/>
      <c r="P395" s="2117" t="s">
        <v>78</v>
      </c>
      <c r="Q395" s="2108" t="s">
        <v>78</v>
      </c>
      <c r="R395" s="2038">
        <v>7</v>
      </c>
      <c r="S395" s="2039" t="s">
        <v>101</v>
      </c>
      <c r="T395" s="2040">
        <v>43392</v>
      </c>
      <c r="U395" s="2041">
        <v>50</v>
      </c>
      <c r="V395" s="2039" t="s">
        <v>35</v>
      </c>
      <c r="W395" s="2042">
        <v>290</v>
      </c>
      <c r="X395" s="2043"/>
      <c r="Y395" s="2044">
        <v>43437</v>
      </c>
      <c r="Z395" s="2040">
        <v>43438</v>
      </c>
      <c r="AA395" s="2039" t="s">
        <v>78</v>
      </c>
      <c r="AB395" s="2041">
        <v>50000</v>
      </c>
      <c r="AC395" s="2041">
        <f t="shared" si="166"/>
        <v>0</v>
      </c>
      <c r="AD395" s="2045">
        <f t="shared" si="167"/>
        <v>14500</v>
      </c>
      <c r="AE395" s="2042">
        <f t="shared" si="168"/>
        <v>725</v>
      </c>
      <c r="AF395" s="2059" t="s">
        <v>8</v>
      </c>
      <c r="AG395" s="2029"/>
      <c r="AH395" s="2024"/>
      <c r="AI395" s="2837"/>
      <c r="AJ395" s="2923"/>
      <c r="AK395" s="2160"/>
      <c r="AL395" s="2160"/>
      <c r="AM395" s="2160"/>
      <c r="AN395" s="2160"/>
      <c r="AO395" s="2160"/>
      <c r="AP395" s="2160"/>
      <c r="AQ395" s="2160"/>
      <c r="AR395" s="2091"/>
      <c r="AS395" s="2228"/>
      <c r="AT395" s="2228"/>
      <c r="AU395" s="2228"/>
      <c r="AV395" s="2228"/>
      <c r="AW395" s="2228"/>
      <c r="AX395" s="2228"/>
      <c r="AY395" s="2150"/>
      <c r="BA395" s="2467" t="s">
        <v>726</v>
      </c>
      <c r="BB395" s="2266" t="s">
        <v>727</v>
      </c>
      <c r="BC395" s="2438">
        <v>17</v>
      </c>
      <c r="BD395" s="2285">
        <v>91668</v>
      </c>
      <c r="BE395" s="2287">
        <v>43878</v>
      </c>
      <c r="BF395" s="2342">
        <v>1500</v>
      </c>
      <c r="BG395" s="2285" t="s">
        <v>96</v>
      </c>
      <c r="BH395" s="2280">
        <v>10.67</v>
      </c>
      <c r="BI395" s="2343"/>
      <c r="BJ395" s="2344">
        <v>43895</v>
      </c>
      <c r="BK395" s="2287">
        <v>43893</v>
      </c>
      <c r="BL395" s="2345">
        <v>57832</v>
      </c>
      <c r="BM395" s="2280">
        <v>1501.43</v>
      </c>
      <c r="BN395" s="2280">
        <f>(BM395-BF395)</f>
        <v>1.4300000000000637</v>
      </c>
      <c r="BO395" s="2281">
        <f>(BM395*BH395)</f>
        <v>16020.258100000001</v>
      </c>
      <c r="BP395" s="2280">
        <f>(BO395*0.05)</f>
        <v>801.01290500000005</v>
      </c>
      <c r="BQ395" s="2273" t="s">
        <v>8</v>
      </c>
      <c r="BR395" s="2246"/>
      <c r="CK395" s="2499" t="s">
        <v>3</v>
      </c>
      <c r="CL395" s="2500" t="s">
        <v>4</v>
      </c>
      <c r="CM395" s="2501" t="s">
        <v>18</v>
      </c>
      <c r="CN395" s="2501" t="s">
        <v>19</v>
      </c>
      <c r="CO395" s="2501" t="s">
        <v>19</v>
      </c>
      <c r="CP395" s="2501" t="s">
        <v>20</v>
      </c>
      <c r="CQ395" s="2501" t="s">
        <v>21</v>
      </c>
      <c r="CR395" s="2501" t="s">
        <v>22</v>
      </c>
      <c r="CS395" s="2501" t="s">
        <v>19</v>
      </c>
      <c r="CT395" s="2501" t="s">
        <v>23</v>
      </c>
      <c r="CU395" s="2501" t="s">
        <v>23</v>
      </c>
      <c r="CV395" s="2501" t="s">
        <v>24</v>
      </c>
      <c r="CW395" s="2501" t="s">
        <v>20</v>
      </c>
      <c r="CX395" s="2501" t="s">
        <v>25</v>
      </c>
      <c r="CY395" s="2501" t="s">
        <v>0</v>
      </c>
      <c r="CZ395" s="2501" t="s">
        <v>11</v>
      </c>
      <c r="DA395" s="2501" t="s">
        <v>11</v>
      </c>
      <c r="DB395" s="2501" t="s">
        <v>26</v>
      </c>
    </row>
    <row r="396" spans="15:106" ht="24" thickBot="1">
      <c r="O396" s="2024"/>
      <c r="P396" s="2047" t="s">
        <v>629</v>
      </c>
      <c r="Q396" s="2037" t="s">
        <v>740</v>
      </c>
      <c r="R396" s="2038">
        <v>54</v>
      </c>
      <c r="S396" s="2039">
        <v>28218</v>
      </c>
      <c r="T396" s="2040">
        <v>43395</v>
      </c>
      <c r="U396" s="2041">
        <v>7</v>
      </c>
      <c r="V396" s="2039" t="s">
        <v>35</v>
      </c>
      <c r="W396" s="2042">
        <v>165</v>
      </c>
      <c r="X396" s="2039">
        <v>189855</v>
      </c>
      <c r="Y396" s="2044">
        <v>43437</v>
      </c>
      <c r="Z396" s="2040">
        <v>43438</v>
      </c>
      <c r="AA396" s="2039">
        <v>10631</v>
      </c>
      <c r="AB396" s="2041">
        <v>7000</v>
      </c>
      <c r="AC396" s="2041">
        <f t="shared" si="166"/>
        <v>0</v>
      </c>
      <c r="AD396" s="2045">
        <f t="shared" si="167"/>
        <v>1155</v>
      </c>
      <c r="AE396" s="2042">
        <f t="shared" si="168"/>
        <v>57.75</v>
      </c>
      <c r="AF396" s="2059" t="s">
        <v>8</v>
      </c>
      <c r="AG396" s="2029"/>
      <c r="AH396" s="2024"/>
      <c r="AI396" s="2837"/>
      <c r="AJ396" s="2923"/>
      <c r="AK396" s="2160"/>
      <c r="AL396" s="2160"/>
      <c r="AM396" s="2160"/>
      <c r="AN396" s="2160"/>
      <c r="AO396" s="2160"/>
      <c r="AP396" s="2160"/>
      <c r="AQ396" s="2160"/>
      <c r="AR396" s="2091"/>
      <c r="AS396" s="2228"/>
      <c r="AT396" s="2228"/>
      <c r="AU396" s="2228"/>
      <c r="AV396" s="2228"/>
      <c r="AW396" s="2228"/>
      <c r="AX396" s="2228"/>
      <c r="AY396" s="2150"/>
      <c r="BA396" s="2288"/>
      <c r="BB396" s="2327"/>
      <c r="BC396" s="2290"/>
      <c r="BD396" s="2290"/>
      <c r="BE396" s="2297"/>
      <c r="BF396" s="2328"/>
      <c r="BG396" s="2328"/>
      <c r="BH396" s="2384"/>
      <c r="BI396" s="3048"/>
      <c r="BJ396" s="2295"/>
      <c r="BK396" s="2297"/>
      <c r="BL396" s="2290"/>
      <c r="BM396" s="2330"/>
      <c r="BN396" s="2332"/>
      <c r="BO396" s="2333"/>
      <c r="BP396" s="2332"/>
      <c r="BQ396" s="2689"/>
      <c r="BR396" s="2246"/>
      <c r="BT396" s="94"/>
      <c r="BX396" s="2"/>
      <c r="CK396" s="2619"/>
      <c r="CL396" s="2506"/>
      <c r="CM396" s="2506"/>
      <c r="CN396" s="2507" t="s">
        <v>3</v>
      </c>
      <c r="CO396" s="2507" t="s">
        <v>18</v>
      </c>
      <c r="CP396" s="2507"/>
      <c r="CQ396" s="2506"/>
      <c r="CR396" s="2507" t="s">
        <v>21</v>
      </c>
      <c r="CS396" s="2507" t="s">
        <v>3</v>
      </c>
      <c r="CT396" s="2507" t="s">
        <v>27</v>
      </c>
      <c r="CU396" s="2507" t="s">
        <v>28</v>
      </c>
      <c r="CV396" s="2506"/>
      <c r="CW396" s="2506"/>
      <c r="CX396" s="2506"/>
      <c r="CY396" s="2506"/>
      <c r="CZ396" s="2507" t="s">
        <v>33</v>
      </c>
      <c r="DA396" s="2507" t="s">
        <v>30</v>
      </c>
      <c r="DB396" s="2500"/>
    </row>
    <row r="397" spans="15:106" ht="15" thickBot="1">
      <c r="O397" s="2024"/>
      <c r="P397" s="2047" t="s">
        <v>351</v>
      </c>
      <c r="Q397" s="2071" t="s">
        <v>427</v>
      </c>
      <c r="R397" s="2809">
        <v>8</v>
      </c>
      <c r="S397" s="2071" t="s">
        <v>36</v>
      </c>
      <c r="T397" s="2072">
        <v>43430</v>
      </c>
      <c r="U397" s="2071">
        <v>10</v>
      </c>
      <c r="V397" s="2039" t="s">
        <v>35</v>
      </c>
      <c r="W397" s="2073">
        <v>335</v>
      </c>
      <c r="X397" s="2071" t="s">
        <v>78</v>
      </c>
      <c r="Y397" s="3509">
        <v>43437</v>
      </c>
      <c r="Z397" s="2072">
        <v>43438</v>
      </c>
      <c r="AA397" s="2071">
        <v>10635</v>
      </c>
      <c r="AB397" s="2041">
        <v>10000</v>
      </c>
      <c r="AC397" s="2041">
        <f t="shared" si="166"/>
        <v>0</v>
      </c>
      <c r="AD397" s="2045">
        <f t="shared" si="167"/>
        <v>3350</v>
      </c>
      <c r="AE397" s="2042">
        <f t="shared" si="168"/>
        <v>167.5</v>
      </c>
      <c r="AF397" s="2059" t="s">
        <v>8</v>
      </c>
      <c r="AG397" s="2029"/>
      <c r="AH397" s="2024"/>
      <c r="AI397" s="2837"/>
      <c r="AJ397" s="2923"/>
      <c r="AK397" s="2160"/>
      <c r="AL397" s="2160"/>
      <c r="AM397" s="2160"/>
      <c r="AN397" s="2160"/>
      <c r="AO397" s="2160"/>
      <c r="AP397" s="2160"/>
      <c r="AQ397" s="2160"/>
      <c r="AR397" s="2091"/>
      <c r="AS397" s="2228"/>
      <c r="AT397" s="2228"/>
      <c r="AU397" s="2228"/>
      <c r="AV397" s="2228"/>
      <c r="AW397" s="2228"/>
      <c r="AX397" s="2228"/>
      <c r="AY397" s="2150"/>
      <c r="BA397" s="2314"/>
      <c r="BB397" s="2315"/>
      <c r="BC397" s="2315"/>
      <c r="BD397" s="2315"/>
      <c r="BE397" s="2315"/>
      <c r="BF397" s="2315"/>
      <c r="BG397" s="2315"/>
      <c r="BH397" s="2315"/>
      <c r="BI397" s="2315"/>
      <c r="BJ397" s="2315"/>
      <c r="BK397" s="2315"/>
      <c r="BL397" s="2315"/>
      <c r="BM397" s="2315"/>
      <c r="BN397" s="2315"/>
      <c r="BO397" s="2686">
        <f>SUM(BO390:BO396)</f>
        <v>16020.258100000001</v>
      </c>
      <c r="BP397" s="2686">
        <f>SUM(BP395:BP396)</f>
        <v>801.01290500000005</v>
      </c>
      <c r="BQ397" s="3056"/>
      <c r="BR397" s="2246"/>
      <c r="BT397" s="2605"/>
      <c r="BU397" s="2605"/>
      <c r="BV397" s="1775"/>
      <c r="BW397" s="1775"/>
      <c r="BX397" s="1775"/>
      <c r="BY397" s="2605"/>
      <c r="BZ397" s="1775"/>
      <c r="CA397" s="1775"/>
      <c r="CB397" s="1775"/>
      <c r="CC397" s="1775"/>
      <c r="CD397" s="2605"/>
      <c r="CE397" s="2605"/>
      <c r="CF397" s="2605"/>
      <c r="CG397" s="2605"/>
      <c r="CH397" s="1775"/>
      <c r="CI397" s="1775"/>
      <c r="CK397" s="2604" t="s">
        <v>204</v>
      </c>
      <c r="CL397" s="2966" t="s">
        <v>105</v>
      </c>
      <c r="CM397" s="2596">
        <v>148</v>
      </c>
      <c r="CN397" s="2596" t="s">
        <v>101</v>
      </c>
      <c r="CO397" s="2597">
        <v>44004</v>
      </c>
      <c r="CP397" s="2596">
        <v>45</v>
      </c>
      <c r="CQ397" s="2596" t="s">
        <v>35</v>
      </c>
      <c r="CR397" s="2963">
        <v>1111.58</v>
      </c>
      <c r="CS397" s="2601"/>
      <c r="CT397" s="2584">
        <v>44025</v>
      </c>
      <c r="CU397" s="2575">
        <v>44029</v>
      </c>
      <c r="CV397" s="2596">
        <v>14394</v>
      </c>
      <c r="CW397" s="2598">
        <v>45000</v>
      </c>
      <c r="CX397" s="2598">
        <f>(CP397*1000-CW397)</f>
        <v>0</v>
      </c>
      <c r="CY397" s="3223">
        <f>(CR397*CW397/1000)</f>
        <v>50021.1</v>
      </c>
      <c r="CZ397" s="3224">
        <f>(CU397+42)</f>
        <v>44071</v>
      </c>
      <c r="DA397" s="3225">
        <f>(CY397*0.03)</f>
        <v>1500.6329999999998</v>
      </c>
      <c r="DB397" s="2516" t="s">
        <v>8</v>
      </c>
    </row>
    <row r="398" spans="15:106">
      <c r="O398" s="2024"/>
      <c r="P398" s="2047" t="s">
        <v>776</v>
      </c>
      <c r="Q398" s="2048" t="s">
        <v>777</v>
      </c>
      <c r="R398" s="2050">
        <v>1</v>
      </c>
      <c r="S398" s="2050" t="s">
        <v>36</v>
      </c>
      <c r="T398" s="2051">
        <v>43431</v>
      </c>
      <c r="U398" s="2053" t="s">
        <v>530</v>
      </c>
      <c r="V398" s="2050" t="s">
        <v>35</v>
      </c>
      <c r="W398" s="2053">
        <v>230</v>
      </c>
      <c r="X398" s="3127"/>
      <c r="Y398" s="3573">
        <v>43437</v>
      </c>
      <c r="Z398" s="2051">
        <v>43437</v>
      </c>
      <c r="AA398" s="2050">
        <v>3477</v>
      </c>
      <c r="AB398" s="2055">
        <v>5000</v>
      </c>
      <c r="AC398" s="2055">
        <f t="shared" si="166"/>
        <v>0</v>
      </c>
      <c r="AD398" s="2056">
        <f t="shared" si="167"/>
        <v>1150</v>
      </c>
      <c r="AE398" s="2058">
        <f t="shared" si="168"/>
        <v>57.5</v>
      </c>
      <c r="AF398" s="6038" t="s">
        <v>8</v>
      </c>
      <c r="AG398" s="6032"/>
      <c r="AH398" s="2024"/>
      <c r="AI398" s="2943"/>
      <c r="AJ398" s="2923"/>
      <c r="AK398" s="2160"/>
      <c r="AL398" s="2160"/>
      <c r="AM398" s="2160"/>
      <c r="AN398" s="2160"/>
      <c r="AO398" s="2160"/>
      <c r="AP398" s="2160"/>
      <c r="AQ398" s="2160"/>
      <c r="AR398" s="2091"/>
      <c r="AS398" s="2228"/>
      <c r="AT398" s="2228"/>
      <c r="AU398" s="2228"/>
      <c r="AV398" s="2228"/>
      <c r="AW398" s="2228"/>
      <c r="AX398" s="2228"/>
      <c r="AY398" s="2150"/>
      <c r="BA398" s="2246"/>
      <c r="BB398" s="2246"/>
      <c r="BC398" s="2246"/>
      <c r="BD398" s="2246"/>
      <c r="BE398" s="2246"/>
      <c r="BF398" s="2246"/>
      <c r="BG398" s="2246"/>
      <c r="BH398" s="2246"/>
      <c r="BI398" s="2246"/>
      <c r="BJ398" s="2246"/>
      <c r="BK398" s="2246"/>
      <c r="BL398" s="2246"/>
      <c r="BM398" s="2246"/>
      <c r="BN398" s="2246"/>
      <c r="BO398" s="2246"/>
      <c r="BP398" s="2246"/>
      <c r="BQ398" s="2246"/>
      <c r="BR398" s="2246"/>
      <c r="BT398" s="1775"/>
      <c r="BU398" s="1775"/>
      <c r="BV398" s="1775"/>
      <c r="BW398" s="1775"/>
      <c r="BX398" s="1775"/>
      <c r="BY398" s="1775"/>
      <c r="BZ398" s="1775"/>
      <c r="CA398" s="1775"/>
      <c r="CB398" s="1775"/>
      <c r="CC398" s="1775"/>
      <c r="CD398" s="1775"/>
      <c r="CE398" s="1775"/>
      <c r="CF398" s="1775"/>
      <c r="CG398" s="1775"/>
      <c r="CH398" s="1775"/>
      <c r="CI398" s="1775"/>
      <c r="CK398" s="2526"/>
      <c r="CL398" s="2529"/>
      <c r="CM398" s="2528"/>
      <c r="CN398" s="2528"/>
      <c r="CO398" s="2535"/>
      <c r="CP398" s="2528"/>
      <c r="CQ398" s="2528"/>
      <c r="CR398" s="3087"/>
      <c r="CS398" s="2528"/>
      <c r="CT398" s="2533"/>
      <c r="CU398" s="2535"/>
      <c r="CV398" s="2528"/>
      <c r="CW398" s="3087"/>
      <c r="CX398" s="2532"/>
      <c r="CY398" s="2534"/>
      <c r="CZ398" s="2535"/>
      <c r="DA398" s="2532"/>
      <c r="DB398" s="2523"/>
    </row>
    <row r="399" spans="15:106" ht="18.600000000000001" thickBot="1">
      <c r="O399" s="2024"/>
      <c r="P399" s="3152" t="s">
        <v>500</v>
      </c>
      <c r="Q399" s="3153" t="s">
        <v>427</v>
      </c>
      <c r="R399" s="3154">
        <v>11</v>
      </c>
      <c r="S399" s="3155" t="s">
        <v>101</v>
      </c>
      <c r="T399" s="3156">
        <v>43443</v>
      </c>
      <c r="U399" s="3155">
        <v>10</v>
      </c>
      <c r="V399" s="3157" t="s">
        <v>35</v>
      </c>
      <c r="W399" s="3158">
        <v>300</v>
      </c>
      <c r="X399" s="3155" t="s">
        <v>78</v>
      </c>
      <c r="Y399" s="3597">
        <v>43447</v>
      </c>
      <c r="Z399" s="3156">
        <v>43447</v>
      </c>
      <c r="AA399" s="3155" t="s">
        <v>78</v>
      </c>
      <c r="AB399" s="3159">
        <v>10000</v>
      </c>
      <c r="AC399" s="3159">
        <f t="shared" si="166"/>
        <v>0</v>
      </c>
      <c r="AD399" s="3160">
        <v>0</v>
      </c>
      <c r="AE399" s="3161">
        <v>0</v>
      </c>
      <c r="AF399" s="6064" t="s">
        <v>88</v>
      </c>
      <c r="AG399" s="6065"/>
      <c r="AH399" s="2024"/>
      <c r="AI399" s="2837"/>
      <c r="AJ399" s="2923"/>
      <c r="AK399" s="2160"/>
      <c r="AL399" s="2160"/>
      <c r="AM399" s="2160"/>
      <c r="AN399" s="2160"/>
      <c r="AO399" s="2160"/>
      <c r="AP399" s="2160"/>
      <c r="AQ399" s="2160"/>
      <c r="AR399" s="2091"/>
      <c r="AS399" s="2228"/>
      <c r="AT399" s="2228"/>
      <c r="AU399" s="2228"/>
      <c r="AV399" s="2228"/>
      <c r="AW399" s="2228"/>
      <c r="AX399" s="2228"/>
      <c r="AY399" s="2150"/>
      <c r="BA399" s="2250" t="s">
        <v>934</v>
      </c>
      <c r="BB399" s="2246"/>
      <c r="BC399" s="2246"/>
      <c r="BD399" s="2246"/>
      <c r="BE399" s="2246"/>
      <c r="BF399" s="2246"/>
      <c r="BG399" s="2246"/>
      <c r="BH399" s="2246"/>
      <c r="BI399" s="2246"/>
      <c r="BJ399" s="2246"/>
      <c r="BK399" s="2246"/>
      <c r="BL399" s="2246"/>
      <c r="BM399" s="2246"/>
      <c r="BN399" s="2246"/>
      <c r="BO399" s="2246"/>
      <c r="BP399" s="2246"/>
      <c r="BQ399" s="3085"/>
      <c r="BR399" s="2246"/>
      <c r="BT399" s="2605"/>
      <c r="BU399" s="2605"/>
      <c r="BV399" s="1775"/>
      <c r="BW399" s="1775"/>
      <c r="BX399" s="1775"/>
      <c r="BY399" s="2605"/>
      <c r="BZ399" s="1775"/>
      <c r="CA399" s="1775"/>
      <c r="CB399" s="1775"/>
      <c r="CC399" s="1775"/>
      <c r="CD399" s="2605"/>
      <c r="CE399" s="2605"/>
      <c r="CF399" s="2605"/>
      <c r="CG399" s="2605"/>
      <c r="CH399" s="1775"/>
      <c r="CI399" s="1775"/>
      <c r="CK399" s="2526"/>
      <c r="CL399" s="2529"/>
      <c r="CM399" s="2528"/>
      <c r="CN399" s="2529"/>
      <c r="CO399" s="2530"/>
      <c r="CP399" s="2531"/>
      <c r="CQ399" s="2529"/>
      <c r="CR399" s="2532"/>
      <c r="CS399" s="2528"/>
      <c r="CT399" s="2533"/>
      <c r="CU399" s="2530"/>
      <c r="CV399" s="2528"/>
      <c r="CW399" s="2532"/>
      <c r="CX399" s="2532"/>
      <c r="CY399" s="2534"/>
      <c r="CZ399" s="2535"/>
      <c r="DA399" s="2532"/>
      <c r="DB399" s="2523"/>
    </row>
    <row r="400" spans="15:106">
      <c r="O400" s="2024"/>
      <c r="P400" s="2047" t="s">
        <v>746</v>
      </c>
      <c r="Q400" s="2048" t="s">
        <v>427</v>
      </c>
      <c r="R400" s="3067">
        <v>2</v>
      </c>
      <c r="S400" s="3068" t="s">
        <v>101</v>
      </c>
      <c r="T400" s="3069">
        <v>43446</v>
      </c>
      <c r="U400" s="3068">
        <v>30</v>
      </c>
      <c r="V400" s="3070" t="s">
        <v>35</v>
      </c>
      <c r="W400" s="3071">
        <v>280</v>
      </c>
      <c r="X400" s="3068" t="s">
        <v>78</v>
      </c>
      <c r="Y400" s="3596">
        <v>43454</v>
      </c>
      <c r="Z400" s="3073">
        <v>43454</v>
      </c>
      <c r="AA400" s="3070">
        <v>11502</v>
      </c>
      <c r="AB400" s="3074">
        <v>20000</v>
      </c>
      <c r="AC400" s="3074">
        <f>(AB400-U400*1000)</f>
        <v>-10000</v>
      </c>
      <c r="AD400" s="3075">
        <f>(AB400*W400/1000)</f>
        <v>5600</v>
      </c>
      <c r="AE400" s="3071">
        <f>(AD400*0.05)</f>
        <v>280</v>
      </c>
      <c r="AF400" s="6038" t="s">
        <v>8</v>
      </c>
      <c r="AG400" s="6032"/>
      <c r="AH400" s="2024"/>
      <c r="AI400" s="2837"/>
      <c r="AJ400" s="2923"/>
      <c r="AK400" s="2160"/>
      <c r="AL400" s="2160"/>
      <c r="AM400" s="2160"/>
      <c r="AN400" s="2160"/>
      <c r="AO400" s="2160"/>
      <c r="AP400" s="2160"/>
      <c r="AQ400" s="2160"/>
      <c r="AR400" s="2091"/>
      <c r="AS400" s="2228"/>
      <c r="AT400" s="2228"/>
      <c r="AU400" s="2228"/>
      <c r="AV400" s="2228"/>
      <c r="AW400" s="2228"/>
      <c r="AX400" s="2228"/>
      <c r="AY400" s="2150"/>
      <c r="BA400" s="2251"/>
      <c r="BB400" s="2252"/>
      <c r="BC400" s="2252"/>
      <c r="BD400" s="2253" t="s">
        <v>14</v>
      </c>
      <c r="BE400" s="2253" t="s">
        <v>12</v>
      </c>
      <c r="BF400" s="2253"/>
      <c r="BG400" s="2252"/>
      <c r="BH400" s="2253" t="s">
        <v>15</v>
      </c>
      <c r="BI400" s="2253" t="s">
        <v>16</v>
      </c>
      <c r="BJ400" s="2253" t="s">
        <v>12</v>
      </c>
      <c r="BK400" s="2253" t="s">
        <v>12</v>
      </c>
      <c r="BL400" s="2252"/>
      <c r="BM400" s="2252"/>
      <c r="BN400" s="2252"/>
      <c r="BO400" s="2252"/>
      <c r="BP400" s="2253" t="s">
        <v>17</v>
      </c>
      <c r="BQ400" s="2253"/>
      <c r="BR400" s="2246"/>
      <c r="BT400" s="681"/>
      <c r="BU400" s="681"/>
      <c r="BV400" s="682"/>
      <c r="BW400" s="681"/>
      <c r="BX400" s="682"/>
      <c r="BY400" s="681"/>
      <c r="BZ400" s="682"/>
      <c r="CA400" s="681"/>
      <c r="CB400" s="681"/>
      <c r="CC400" s="681"/>
      <c r="CD400" s="681"/>
      <c r="CE400" s="681"/>
      <c r="CF400" s="681"/>
      <c r="CG400" s="681"/>
      <c r="CH400" s="681"/>
      <c r="CI400" s="681"/>
      <c r="CK400" s="2526"/>
      <c r="CL400" s="2529"/>
      <c r="CM400" s="2528"/>
      <c r="CN400" s="2529"/>
      <c r="CO400" s="2530"/>
      <c r="CP400" s="2531"/>
      <c r="CQ400" s="2529"/>
      <c r="CR400" s="2532"/>
      <c r="CS400" s="2528"/>
      <c r="CT400" s="2533"/>
      <c r="CU400" s="2530"/>
      <c r="CV400" s="2528"/>
      <c r="CW400" s="2532"/>
      <c r="CX400" s="2532"/>
      <c r="CY400" s="2534"/>
      <c r="CZ400" s="2535"/>
      <c r="DA400" s="2532"/>
      <c r="DB400" s="2523"/>
    </row>
    <row r="401" spans="15:106" ht="15" thickBot="1">
      <c r="O401" s="2024"/>
      <c r="P401" s="2149"/>
      <c r="Q401" s="2091"/>
      <c r="R401" s="2091"/>
      <c r="S401" s="2091"/>
      <c r="T401" s="2091"/>
      <c r="U401" s="2091"/>
      <c r="V401" s="2091"/>
      <c r="W401" s="2091"/>
      <c r="X401" s="2091"/>
      <c r="Y401" s="2873"/>
      <c r="Z401" s="2091"/>
      <c r="AA401" s="2091"/>
      <c r="AB401" s="2091"/>
      <c r="AC401" s="2091"/>
      <c r="AD401" s="2091"/>
      <c r="AE401" s="2092"/>
      <c r="AF401" s="3584"/>
      <c r="AG401" s="3227"/>
      <c r="AH401" s="2024"/>
      <c r="AI401" s="2026"/>
      <c r="AJ401" s="2924"/>
      <c r="AK401" s="2084"/>
      <c r="AL401" s="2084"/>
      <c r="AM401" s="2084"/>
      <c r="AN401" s="2084"/>
      <c r="AO401" s="2084"/>
      <c r="AP401" s="2084"/>
      <c r="AQ401" s="2084"/>
      <c r="AR401" s="2151"/>
      <c r="AS401" s="2083"/>
      <c r="AT401" s="2083"/>
      <c r="AU401" s="2083"/>
      <c r="AV401" s="2083"/>
      <c r="AW401" s="2083"/>
      <c r="AX401" s="2083"/>
      <c r="AY401" s="2152"/>
      <c r="BA401" s="2255" t="s">
        <v>3</v>
      </c>
      <c r="BB401" s="2256" t="s">
        <v>4</v>
      </c>
      <c r="BC401" s="2257" t="s">
        <v>18</v>
      </c>
      <c r="BD401" s="2257" t="s">
        <v>19</v>
      </c>
      <c r="BE401" s="2257" t="s">
        <v>19</v>
      </c>
      <c r="BF401" s="2257" t="s">
        <v>20</v>
      </c>
      <c r="BG401" s="2257" t="s">
        <v>21</v>
      </c>
      <c r="BH401" s="2257" t="s">
        <v>22</v>
      </c>
      <c r="BI401" s="2257" t="s">
        <v>19</v>
      </c>
      <c r="BJ401" s="2257" t="s">
        <v>23</v>
      </c>
      <c r="BK401" s="2257" t="s">
        <v>23</v>
      </c>
      <c r="BL401" s="2257" t="s">
        <v>24</v>
      </c>
      <c r="BM401" s="2257" t="s">
        <v>20</v>
      </c>
      <c r="BN401" s="2257" t="s">
        <v>25</v>
      </c>
      <c r="BO401" s="2257" t="s">
        <v>0</v>
      </c>
      <c r="BP401" s="2257" t="s">
        <v>11</v>
      </c>
      <c r="BQ401" s="2257" t="s">
        <v>26</v>
      </c>
      <c r="BR401" s="2246"/>
      <c r="BT401" s="875"/>
      <c r="BU401" s="876"/>
      <c r="BV401" s="875"/>
      <c r="BW401" s="877"/>
      <c r="BX401" s="878"/>
      <c r="BY401" s="875"/>
      <c r="BZ401" s="879"/>
      <c r="CA401" s="886"/>
      <c r="CB401" s="880"/>
      <c r="CC401" s="877"/>
      <c r="CD401" s="875"/>
      <c r="CE401" s="878"/>
      <c r="CF401" s="879"/>
      <c r="CG401" s="1230"/>
      <c r="CH401" s="879"/>
      <c r="CI401" s="720"/>
      <c r="CK401" s="2545"/>
      <c r="CL401" s="2529"/>
      <c r="CM401" s="2528"/>
      <c r="CN401" s="2528"/>
      <c r="CO401" s="2535"/>
      <c r="CP401" s="2528"/>
      <c r="CQ401" s="2528"/>
      <c r="CR401" s="3087"/>
      <c r="CS401" s="2528"/>
      <c r="CT401" s="2533"/>
      <c r="CU401" s="2535"/>
      <c r="CV401" s="2528"/>
      <c r="CW401" s="3087"/>
      <c r="CX401" s="2532"/>
      <c r="CY401" s="2534"/>
      <c r="CZ401" s="2535"/>
      <c r="DA401" s="2532"/>
      <c r="DB401" s="2523"/>
    </row>
    <row r="402" spans="15:106" ht="15" thickBot="1">
      <c r="O402" s="2024"/>
      <c r="P402" s="2082"/>
      <c r="Q402" s="2083"/>
      <c r="R402" s="2083"/>
      <c r="S402" s="2083"/>
      <c r="T402" s="2083"/>
      <c r="U402" s="2084"/>
      <c r="V402" s="2085"/>
      <c r="W402" s="2085"/>
      <c r="X402" s="2085"/>
      <c r="Y402" s="2089"/>
      <c r="Z402" s="2085"/>
      <c r="AA402" s="2086"/>
      <c r="AB402" s="2087"/>
      <c r="AC402" s="2085"/>
      <c r="AD402" s="2088">
        <f>SUM(AD391:AD400)</f>
        <v>115155</v>
      </c>
      <c r="AE402" s="2088">
        <f>(AD402*0.05)</f>
        <v>5757.75</v>
      </c>
      <c r="AF402" s="2090"/>
      <c r="AG402" s="3220"/>
      <c r="AH402" s="2024"/>
      <c r="AI402" s="2024"/>
      <c r="AJ402" s="2024"/>
      <c r="AK402" s="2024"/>
      <c r="AL402" s="2024"/>
      <c r="AM402" s="2024"/>
      <c r="AN402" s="2024"/>
      <c r="AO402" s="2024"/>
      <c r="AP402" s="2024"/>
      <c r="AQ402" s="2024"/>
      <c r="AR402" s="2024"/>
      <c r="AS402" s="2024"/>
      <c r="AT402" s="2024"/>
      <c r="AU402" s="2024"/>
      <c r="AV402" s="2024"/>
      <c r="AW402" s="2024"/>
      <c r="AX402" s="2024"/>
      <c r="AY402" s="2024"/>
      <c r="BA402" s="2258"/>
      <c r="BB402" s="2259"/>
      <c r="BC402" s="2259"/>
      <c r="BD402" s="2260" t="s">
        <v>3</v>
      </c>
      <c r="BE402" s="2260" t="s">
        <v>18</v>
      </c>
      <c r="BF402" s="2260"/>
      <c r="BG402" s="2259"/>
      <c r="BH402" s="2260" t="s">
        <v>21</v>
      </c>
      <c r="BI402" s="2260" t="s">
        <v>3</v>
      </c>
      <c r="BJ402" s="2260" t="s">
        <v>27</v>
      </c>
      <c r="BK402" s="2260" t="s">
        <v>28</v>
      </c>
      <c r="BL402" s="2259"/>
      <c r="BM402" s="2259"/>
      <c r="BN402" s="2259"/>
      <c r="BO402" s="2259"/>
      <c r="BP402" s="2260" t="s">
        <v>30</v>
      </c>
      <c r="BQ402" s="2257"/>
      <c r="BR402" s="2246"/>
      <c r="BT402" s="726"/>
      <c r="BU402" s="888"/>
      <c r="BV402" s="726"/>
      <c r="BW402" s="723"/>
      <c r="BX402" s="4059"/>
      <c r="BY402" s="4060"/>
      <c r="BZ402" s="4061"/>
      <c r="CA402" s="4062"/>
      <c r="CB402" s="4063"/>
      <c r="CC402" s="4064"/>
      <c r="CD402" s="4060"/>
      <c r="CE402" s="4059"/>
      <c r="CF402" s="4061"/>
      <c r="CG402" s="4065"/>
      <c r="CH402" s="4061"/>
      <c r="CI402" s="720"/>
      <c r="CK402" s="2545"/>
      <c r="CL402" s="2529"/>
      <c r="CM402" s="2546"/>
      <c r="CN402" s="2529"/>
      <c r="CO402" s="2530"/>
      <c r="CP402" s="2547"/>
      <c r="CQ402" s="2529"/>
      <c r="CR402" s="2532"/>
      <c r="CS402" s="2548"/>
      <c r="CT402" s="2549"/>
      <c r="CU402" s="2530"/>
      <c r="CV402" s="2529"/>
      <c r="CW402" s="2532"/>
      <c r="CX402" s="2532"/>
      <c r="CY402" s="2534"/>
      <c r="CZ402" s="2530"/>
      <c r="DA402" s="2532"/>
      <c r="DB402" s="2523"/>
    </row>
    <row r="403" spans="15:106" ht="24" thickBot="1">
      <c r="O403" s="2024"/>
      <c r="P403" s="2992"/>
      <c r="Q403" s="2992"/>
      <c r="R403" s="2992"/>
      <c r="S403" s="2992"/>
      <c r="T403" s="2992"/>
      <c r="U403" s="2992"/>
      <c r="V403" s="2992"/>
      <c r="W403" s="2992"/>
      <c r="X403" s="2992"/>
      <c r="Y403" s="6066"/>
      <c r="Z403" s="2992"/>
      <c r="AA403" s="2992"/>
      <c r="AB403" s="2992"/>
      <c r="AC403" s="2992"/>
      <c r="AD403" s="2992"/>
      <c r="AE403" s="2992"/>
      <c r="AF403" s="3227"/>
      <c r="AG403" s="3227"/>
      <c r="AH403" s="2024"/>
      <c r="AI403" s="2024"/>
      <c r="AJ403" s="2153" t="s">
        <v>81</v>
      </c>
      <c r="AK403" s="2024" t="s">
        <v>828</v>
      </c>
      <c r="AL403" s="2024"/>
      <c r="AM403" s="2024"/>
      <c r="AN403" s="2154"/>
      <c r="AO403" s="2024"/>
      <c r="AP403" s="2024"/>
      <c r="AQ403" s="2024" t="s">
        <v>827</v>
      </c>
      <c r="AR403" s="2024"/>
      <c r="AS403" s="2024"/>
      <c r="AT403" s="2024"/>
      <c r="AU403" s="2024"/>
      <c r="AV403" s="2024" t="s">
        <v>724</v>
      </c>
      <c r="AW403" s="2024" t="s">
        <v>829</v>
      </c>
      <c r="AX403" s="2024"/>
      <c r="AY403" s="2024" t="s">
        <v>835</v>
      </c>
      <c r="BA403" s="2467" t="s">
        <v>726</v>
      </c>
      <c r="BB403" s="2266" t="s">
        <v>727</v>
      </c>
      <c r="BC403" s="2438">
        <v>18</v>
      </c>
      <c r="BD403" s="2285" t="s">
        <v>78</v>
      </c>
      <c r="BE403" s="2287">
        <v>43878</v>
      </c>
      <c r="BF403" s="2342">
        <v>1500</v>
      </c>
      <c r="BG403" s="2285" t="s">
        <v>96</v>
      </c>
      <c r="BH403" s="2280">
        <v>10.67</v>
      </c>
      <c r="BI403" s="2343"/>
      <c r="BJ403" s="2344">
        <v>43934</v>
      </c>
      <c r="BK403" s="2287">
        <v>43923</v>
      </c>
      <c r="BL403" s="2345">
        <v>58100</v>
      </c>
      <c r="BM403" s="2280">
        <v>1509.6</v>
      </c>
      <c r="BN403" s="2280">
        <f t="shared" ref="BN403:BN408" si="169">(BM403-BF403)</f>
        <v>9.5999999999999091</v>
      </c>
      <c r="BO403" s="2281">
        <f>(BM403*BH403)</f>
        <v>16107.431999999999</v>
      </c>
      <c r="BP403" s="2280">
        <f>(BO403*0.05)</f>
        <v>805.37159999999994</v>
      </c>
      <c r="BQ403" s="2273" t="s">
        <v>8</v>
      </c>
      <c r="BR403" s="2246"/>
      <c r="BT403" s="875"/>
      <c r="BU403" s="876"/>
      <c r="BV403" s="875"/>
      <c r="BW403" s="877"/>
      <c r="BX403" s="878"/>
      <c r="BY403" s="875"/>
      <c r="BZ403" s="879"/>
      <c r="CA403" s="886"/>
      <c r="CB403" s="880"/>
      <c r="CC403" s="877"/>
      <c r="CD403" s="875"/>
      <c r="CE403" s="878"/>
      <c r="CF403" s="879"/>
      <c r="CG403" s="1230"/>
      <c r="CH403" s="879"/>
      <c r="CI403" s="720"/>
      <c r="CK403" s="2556"/>
      <c r="CL403" s="2557"/>
      <c r="CM403" s="2557"/>
      <c r="CN403" s="2557"/>
      <c r="CO403" s="2557"/>
      <c r="CP403" s="2557"/>
      <c r="CQ403" s="2557"/>
      <c r="CR403" s="2557"/>
      <c r="CS403" s="2557"/>
      <c r="CT403" s="2557"/>
      <c r="CU403" s="2557"/>
      <c r="CV403" s="2557"/>
      <c r="CW403" s="2557"/>
      <c r="CX403" s="2557"/>
      <c r="CY403" s="2557"/>
      <c r="CZ403" s="2557"/>
      <c r="DA403" s="2557"/>
      <c r="DB403" s="2523"/>
    </row>
    <row r="404" spans="15:106" ht="18.600000000000001" thickBot="1">
      <c r="O404" s="2024"/>
      <c r="P404" s="2028" t="s">
        <v>750</v>
      </c>
      <c r="Q404" s="2024"/>
      <c r="R404" s="2024"/>
      <c r="S404" s="2024"/>
      <c r="T404" s="2024"/>
      <c r="U404" s="2024"/>
      <c r="V404" s="2024"/>
      <c r="W404" s="2024"/>
      <c r="X404" s="2024"/>
      <c r="Y404" s="3602"/>
      <c r="Z404" s="2024"/>
      <c r="AA404" s="2024"/>
      <c r="AB404" s="2024"/>
      <c r="AC404" s="2024"/>
      <c r="AD404" s="2024"/>
      <c r="AE404" s="2024"/>
      <c r="AF404" s="2029"/>
      <c r="AG404" s="2029"/>
      <c r="AH404" s="2024"/>
      <c r="AI404" s="2021"/>
      <c r="AJ404" s="3284"/>
      <c r="AK404" s="3285"/>
      <c r="AL404" s="3286" t="s">
        <v>14</v>
      </c>
      <c r="AM404" s="3286" t="s">
        <v>12</v>
      </c>
      <c r="AN404" s="3286"/>
      <c r="AO404" s="3287"/>
      <c r="AP404" s="3286" t="s">
        <v>15</v>
      </c>
      <c r="AQ404" s="3286" t="s">
        <v>16</v>
      </c>
      <c r="AR404" s="3286" t="s">
        <v>12</v>
      </c>
      <c r="AS404" s="3286" t="s">
        <v>12</v>
      </c>
      <c r="AT404" s="3287"/>
      <c r="AU404" s="3287"/>
      <c r="AV404" s="3287"/>
      <c r="AW404" s="3287"/>
      <c r="AX404" s="3288" t="s">
        <v>17</v>
      </c>
      <c r="AY404" s="3289"/>
      <c r="BA404" s="3691" t="s">
        <v>726</v>
      </c>
      <c r="BB404" s="3692" t="s">
        <v>727</v>
      </c>
      <c r="BC404" s="3693">
        <v>20</v>
      </c>
      <c r="BD404" s="2737" t="s">
        <v>78</v>
      </c>
      <c r="BE404" s="2777">
        <v>43922</v>
      </c>
      <c r="BF404" s="3694">
        <v>1500</v>
      </c>
      <c r="BG404" s="2737" t="s">
        <v>96</v>
      </c>
      <c r="BH404" s="2741">
        <v>10.67</v>
      </c>
      <c r="BI404" s="3695"/>
      <c r="BJ404" s="3696">
        <v>43944</v>
      </c>
      <c r="BK404" s="2777">
        <v>43944</v>
      </c>
      <c r="BL404" s="3697" t="s">
        <v>78</v>
      </c>
      <c r="BM404" s="2741">
        <v>1500</v>
      </c>
      <c r="BN404" s="2741">
        <f t="shared" si="169"/>
        <v>0</v>
      </c>
      <c r="BO404" s="2742">
        <v>0</v>
      </c>
      <c r="BP404" s="2741">
        <v>0</v>
      </c>
      <c r="BQ404" s="3698" t="s">
        <v>88</v>
      </c>
      <c r="BR404" s="2246"/>
      <c r="BT404" s="875"/>
      <c r="BU404" s="876"/>
      <c r="BV404" s="875"/>
      <c r="BW404" s="877"/>
      <c r="BX404" s="878"/>
      <c r="BY404" s="875"/>
      <c r="BZ404" s="879"/>
      <c r="CA404" s="886"/>
      <c r="CB404" s="880"/>
      <c r="CC404" s="877"/>
      <c r="CD404" s="875"/>
      <c r="CE404" s="878"/>
      <c r="CF404" s="879"/>
      <c r="CG404" s="1230"/>
      <c r="CH404" s="879"/>
      <c r="CK404" s="2559"/>
      <c r="CL404" s="2560"/>
      <c r="CM404" s="2560"/>
      <c r="CN404" s="2560"/>
      <c r="CO404" s="2560"/>
      <c r="CP404" s="2560"/>
      <c r="CQ404" s="2560"/>
      <c r="CR404" s="2560"/>
      <c r="CS404" s="2560"/>
      <c r="CT404" s="2560"/>
      <c r="CU404" s="2560"/>
      <c r="CV404" s="2560"/>
      <c r="CW404" s="2560"/>
      <c r="CX404" s="2560"/>
      <c r="CY404" s="2560"/>
      <c r="CZ404" s="2560"/>
      <c r="DA404" s="2747">
        <f>SUM(DA397:DA403)</f>
        <v>1500.6329999999998</v>
      </c>
      <c r="DB404" s="2562"/>
    </row>
    <row r="405" spans="15:106">
      <c r="O405" s="2024"/>
      <c r="P405" s="2030"/>
      <c r="Q405" s="2031"/>
      <c r="R405" s="2031"/>
      <c r="S405" s="6040" t="s">
        <v>14</v>
      </c>
      <c r="T405" s="6040" t="s">
        <v>12</v>
      </c>
      <c r="U405" s="6040"/>
      <c r="V405" s="2031"/>
      <c r="W405" s="6040" t="s">
        <v>15</v>
      </c>
      <c r="X405" s="6040" t="s">
        <v>16</v>
      </c>
      <c r="Y405" s="6040" t="s">
        <v>12</v>
      </c>
      <c r="Z405" s="6040" t="s">
        <v>12</v>
      </c>
      <c r="AA405" s="2031"/>
      <c r="AB405" s="2031"/>
      <c r="AC405" s="2031"/>
      <c r="AD405" s="2031"/>
      <c r="AE405" s="6040" t="s">
        <v>17</v>
      </c>
      <c r="AF405" s="6040"/>
      <c r="AG405" s="6032"/>
      <c r="AH405" s="2024"/>
      <c r="AI405" s="2023"/>
      <c r="AJ405" s="3290" t="s">
        <v>4</v>
      </c>
      <c r="AK405" s="3291" t="s">
        <v>18</v>
      </c>
      <c r="AL405" s="3292" t="s">
        <v>19</v>
      </c>
      <c r="AM405" s="3292" t="s">
        <v>19</v>
      </c>
      <c r="AN405" s="3292" t="s">
        <v>20</v>
      </c>
      <c r="AO405" s="3292" t="s">
        <v>21</v>
      </c>
      <c r="AP405" s="3292" t="s">
        <v>22</v>
      </c>
      <c r="AQ405" s="3292" t="s">
        <v>19</v>
      </c>
      <c r="AR405" s="3292" t="s">
        <v>23</v>
      </c>
      <c r="AS405" s="3292" t="s">
        <v>23</v>
      </c>
      <c r="AT405" s="3292" t="s">
        <v>24</v>
      </c>
      <c r="AU405" s="3292" t="s">
        <v>20</v>
      </c>
      <c r="AV405" s="3292" t="s">
        <v>25</v>
      </c>
      <c r="AW405" s="3292" t="s">
        <v>0</v>
      </c>
      <c r="AX405" s="3293" t="s">
        <v>11</v>
      </c>
      <c r="AY405" s="3294" t="s">
        <v>26</v>
      </c>
      <c r="BA405" s="2467" t="s">
        <v>726</v>
      </c>
      <c r="BB405" s="2275" t="s">
        <v>727</v>
      </c>
      <c r="BC405" s="2340">
        <v>19</v>
      </c>
      <c r="BD405" s="2275">
        <v>91813</v>
      </c>
      <c r="BE405" s="2341">
        <v>43878</v>
      </c>
      <c r="BF405" s="3718">
        <v>1500</v>
      </c>
      <c r="BG405" s="2275" t="s">
        <v>96</v>
      </c>
      <c r="BH405" s="2347">
        <v>10.67</v>
      </c>
      <c r="BI405" s="3719"/>
      <c r="BJ405" s="3720">
        <v>43944</v>
      </c>
      <c r="BK405" s="2341">
        <v>43942</v>
      </c>
      <c r="BL405" s="2339">
        <v>58210</v>
      </c>
      <c r="BM405" s="2347">
        <v>1503.71</v>
      </c>
      <c r="BN405" s="2347">
        <f t="shared" si="169"/>
        <v>3.7100000000000364</v>
      </c>
      <c r="BO405" s="2348">
        <f>(BM405*BH405)</f>
        <v>16044.5857</v>
      </c>
      <c r="BP405" s="2347">
        <f>(BO405*0.05)</f>
        <v>802.229285</v>
      </c>
      <c r="BQ405" s="2689" t="s">
        <v>8</v>
      </c>
      <c r="BR405" s="2246"/>
    </row>
    <row r="406" spans="15:106" ht="18.600000000000001" thickBot="1">
      <c r="O406" s="2024"/>
      <c r="P406" s="2032" t="s">
        <v>3</v>
      </c>
      <c r="Q406" s="2033" t="s">
        <v>4</v>
      </c>
      <c r="R406" s="6033" t="s">
        <v>18</v>
      </c>
      <c r="S406" s="6033" t="s">
        <v>19</v>
      </c>
      <c r="T406" s="6033" t="s">
        <v>19</v>
      </c>
      <c r="U406" s="6033" t="s">
        <v>20</v>
      </c>
      <c r="V406" s="6033" t="s">
        <v>21</v>
      </c>
      <c r="W406" s="6033" t="s">
        <v>22</v>
      </c>
      <c r="X406" s="6033" t="s">
        <v>19</v>
      </c>
      <c r="Y406" s="6033" t="s">
        <v>23</v>
      </c>
      <c r="Z406" s="6033" t="s">
        <v>23</v>
      </c>
      <c r="AA406" s="6033" t="s">
        <v>24</v>
      </c>
      <c r="AB406" s="6033" t="s">
        <v>20</v>
      </c>
      <c r="AC406" s="6033" t="s">
        <v>25</v>
      </c>
      <c r="AD406" s="6033" t="s">
        <v>0</v>
      </c>
      <c r="AE406" s="6033" t="s">
        <v>11</v>
      </c>
      <c r="AF406" s="6033" t="s">
        <v>26</v>
      </c>
      <c r="AG406" s="6032"/>
      <c r="AH406" s="2024"/>
      <c r="AI406" s="2026"/>
      <c r="AJ406" s="3915"/>
      <c r="AK406" s="3916"/>
      <c r="AL406" s="3917" t="s">
        <v>3</v>
      </c>
      <c r="AM406" s="3917" t="s">
        <v>18</v>
      </c>
      <c r="AN406" s="3917"/>
      <c r="AO406" s="3892"/>
      <c r="AP406" s="3917" t="s">
        <v>21</v>
      </c>
      <c r="AQ406" s="3917" t="s">
        <v>3</v>
      </c>
      <c r="AR406" s="3917" t="s">
        <v>27</v>
      </c>
      <c r="AS406" s="3917" t="s">
        <v>28</v>
      </c>
      <c r="AT406" s="3892"/>
      <c r="AU406" s="3892"/>
      <c r="AV406" s="3892"/>
      <c r="AW406" s="3892"/>
      <c r="AX406" s="4188" t="s">
        <v>30</v>
      </c>
      <c r="AY406" s="4189"/>
      <c r="BA406" s="2467" t="s">
        <v>966</v>
      </c>
      <c r="BB406" s="2285" t="s">
        <v>960</v>
      </c>
      <c r="BC406" s="2438">
        <v>2</v>
      </c>
      <c r="BD406" s="2285">
        <v>98176</v>
      </c>
      <c r="BE406" s="2287">
        <v>43948</v>
      </c>
      <c r="BF406" s="2342">
        <v>200</v>
      </c>
      <c r="BG406" s="2285" t="s">
        <v>96</v>
      </c>
      <c r="BH406" s="2280">
        <v>9.61</v>
      </c>
      <c r="BI406" s="2343" t="s">
        <v>963</v>
      </c>
      <c r="BJ406" s="2344">
        <v>43951</v>
      </c>
      <c r="BK406" s="2287">
        <v>43951</v>
      </c>
      <c r="BL406" s="2345">
        <v>58297</v>
      </c>
      <c r="BM406" s="2280">
        <v>222.31</v>
      </c>
      <c r="BN406" s="2280">
        <f t="shared" si="169"/>
        <v>22.310000000000002</v>
      </c>
      <c r="BO406" s="2281">
        <f>(BM406*BH406)</f>
        <v>2136.3991000000001</v>
      </c>
      <c r="BP406" s="2280">
        <f>(BO406*0.03)</f>
        <v>64.091972999999996</v>
      </c>
      <c r="BQ406" s="2689" t="s">
        <v>8</v>
      </c>
      <c r="BR406" s="2246"/>
      <c r="CK406" s="2488" t="s">
        <v>1141</v>
      </c>
      <c r="CL406" s="2248"/>
      <c r="CM406" s="2248"/>
      <c r="CN406" s="2248"/>
      <c r="CO406" s="2248"/>
      <c r="CP406" s="2248"/>
      <c r="CQ406" s="2248"/>
      <c r="CR406" s="2248"/>
      <c r="CS406" s="2248"/>
      <c r="CT406" s="2248"/>
      <c r="CU406" s="2248"/>
      <c r="CV406" s="2248"/>
      <c r="CW406" s="2248"/>
      <c r="CX406" s="2248"/>
      <c r="CY406" s="2248"/>
      <c r="CZ406" s="2248"/>
      <c r="DA406" s="2248"/>
      <c r="DB406" s="2248"/>
    </row>
    <row r="407" spans="15:106" ht="15" thickBot="1">
      <c r="O407" s="2024"/>
      <c r="P407" s="2034"/>
      <c r="Q407" s="2035"/>
      <c r="R407" s="2035"/>
      <c r="S407" s="6035" t="s">
        <v>3</v>
      </c>
      <c r="T407" s="6035" t="s">
        <v>18</v>
      </c>
      <c r="U407" s="6035"/>
      <c r="V407" s="2035"/>
      <c r="W407" s="6035" t="s">
        <v>21</v>
      </c>
      <c r="X407" s="6035" t="s">
        <v>3</v>
      </c>
      <c r="Y407" s="6035" t="s">
        <v>27</v>
      </c>
      <c r="Z407" s="6035" t="s">
        <v>28</v>
      </c>
      <c r="AA407" s="2035"/>
      <c r="AB407" s="2035"/>
      <c r="AC407" s="2035"/>
      <c r="AD407" s="2035"/>
      <c r="AE407" s="6035" t="s">
        <v>30</v>
      </c>
      <c r="AF407" s="6033"/>
      <c r="AG407" s="6032"/>
      <c r="AH407" s="2024"/>
      <c r="AI407" s="2943"/>
      <c r="AJ407" s="2075" t="s">
        <v>82</v>
      </c>
      <c r="AK407" s="2076">
        <v>1</v>
      </c>
      <c r="AL407" s="2052" t="s">
        <v>796</v>
      </c>
      <c r="AM407" s="2057">
        <v>43567</v>
      </c>
      <c r="AN407" s="2055">
        <v>6</v>
      </c>
      <c r="AO407" s="2052" t="s">
        <v>35</v>
      </c>
      <c r="AP407" s="2058">
        <v>430</v>
      </c>
      <c r="AQ407" s="2077"/>
      <c r="AR407" s="2078">
        <v>43572</v>
      </c>
      <c r="AS407" s="2057">
        <v>43573</v>
      </c>
      <c r="AT407" s="2052">
        <v>11150</v>
      </c>
      <c r="AU407" s="2058" t="s">
        <v>830</v>
      </c>
      <c r="AV407" s="3315">
        <f>(AU407-AN407*1000)</f>
        <v>0</v>
      </c>
      <c r="AW407" s="2056">
        <f>(AU407*AP407/1000)</f>
        <v>2580</v>
      </c>
      <c r="AX407" s="2058">
        <f>(AW407*0.05)</f>
        <v>129</v>
      </c>
      <c r="AY407" s="3351"/>
      <c r="BA407" s="2467" t="s">
        <v>966</v>
      </c>
      <c r="BB407" s="2275" t="s">
        <v>961</v>
      </c>
      <c r="BC407" s="2340">
        <v>2</v>
      </c>
      <c r="BD407" s="2275">
        <v>98176</v>
      </c>
      <c r="BE407" s="2341">
        <v>43948</v>
      </c>
      <c r="BF407" s="3718">
        <v>100</v>
      </c>
      <c r="BG407" s="2275" t="s">
        <v>96</v>
      </c>
      <c r="BH407" s="2347">
        <v>9.61</v>
      </c>
      <c r="BI407" s="3719" t="s">
        <v>964</v>
      </c>
      <c r="BJ407" s="3720">
        <v>43951</v>
      </c>
      <c r="BK407" s="2341">
        <v>43951</v>
      </c>
      <c r="BL407" s="2339">
        <v>58297</v>
      </c>
      <c r="BM407" s="2347">
        <v>113.06</v>
      </c>
      <c r="BN407" s="2347">
        <f t="shared" si="169"/>
        <v>13.060000000000002</v>
      </c>
      <c r="BO407" s="2348">
        <f>(BM407*BH407)</f>
        <v>1086.5065999999999</v>
      </c>
      <c r="BP407" s="2347">
        <f>(BO407*0.03)</f>
        <v>32.595197999999996</v>
      </c>
      <c r="BQ407" s="3055" t="s">
        <v>8</v>
      </c>
      <c r="BR407" s="2246"/>
      <c r="CK407" s="2490"/>
      <c r="CL407" s="2491"/>
      <c r="CM407" s="2491"/>
      <c r="CN407" s="2492" t="s">
        <v>14</v>
      </c>
      <c r="CO407" s="2492" t="s">
        <v>12</v>
      </c>
      <c r="CP407" s="2492"/>
      <c r="CQ407" s="2491"/>
      <c r="CR407" s="2492" t="s">
        <v>15</v>
      </c>
      <c r="CS407" s="2492" t="s">
        <v>16</v>
      </c>
      <c r="CT407" s="2492" t="s">
        <v>12</v>
      </c>
      <c r="CU407" s="2492" t="s">
        <v>12</v>
      </c>
      <c r="CV407" s="2491"/>
      <c r="CW407" s="2491"/>
      <c r="CX407" s="2491"/>
      <c r="CY407" s="2491"/>
      <c r="CZ407" s="2492" t="s">
        <v>12</v>
      </c>
      <c r="DA407" s="2492" t="s">
        <v>17</v>
      </c>
      <c r="DB407" s="2493"/>
    </row>
    <row r="408" spans="15:106" ht="23.4">
      <c r="O408" s="2024"/>
      <c r="P408" s="2095" t="s">
        <v>629</v>
      </c>
      <c r="Q408" s="2658" t="s">
        <v>699</v>
      </c>
      <c r="R408" s="2198">
        <v>51</v>
      </c>
      <c r="S408" s="2122">
        <v>27469</v>
      </c>
      <c r="T408" s="2174">
        <v>43377</v>
      </c>
      <c r="U408" s="2172">
        <v>20</v>
      </c>
      <c r="V408" s="2122" t="s">
        <v>35</v>
      </c>
      <c r="W408" s="2175">
        <v>195</v>
      </c>
      <c r="X408" s="2122">
        <v>179680</v>
      </c>
      <c r="Y408" s="2200">
        <v>43472</v>
      </c>
      <c r="Z408" s="2174">
        <v>43468</v>
      </c>
      <c r="AA408" s="2122">
        <v>10688</v>
      </c>
      <c r="AB408" s="2172">
        <v>20000</v>
      </c>
      <c r="AC408" s="2172">
        <f t="shared" ref="AC408:AC418" si="170">(AB408-U408*1000)</f>
        <v>0</v>
      </c>
      <c r="AD408" s="2173">
        <f t="shared" ref="AD408:AD418" si="171">(AB408*W408/1000)</f>
        <v>3900</v>
      </c>
      <c r="AE408" s="2175">
        <f t="shared" ref="AE408:AE418" si="172">(AD408*0.05)</f>
        <v>195</v>
      </c>
      <c r="AF408" s="3041" t="s">
        <v>8</v>
      </c>
      <c r="AG408" s="6060"/>
      <c r="AH408" s="2024"/>
      <c r="AI408" s="2837"/>
      <c r="AJ408" s="2927" t="s">
        <v>82</v>
      </c>
      <c r="AK408" s="2903">
        <v>2</v>
      </c>
      <c r="AL408" s="2888" t="s">
        <v>101</v>
      </c>
      <c r="AM408" s="2893">
        <v>43600</v>
      </c>
      <c r="AN408" s="2891">
        <v>10</v>
      </c>
      <c r="AO408" s="2888" t="s">
        <v>35</v>
      </c>
      <c r="AP408" s="2894">
        <v>430</v>
      </c>
      <c r="AQ408" s="3544"/>
      <c r="AR408" s="2904">
        <v>43606</v>
      </c>
      <c r="AS408" s="2893">
        <v>43600</v>
      </c>
      <c r="AT408" s="2888">
        <v>11238</v>
      </c>
      <c r="AU408" s="2894" t="s">
        <v>833</v>
      </c>
      <c r="AV408" s="3545">
        <f>(AU408-AN408*1000)</f>
        <v>0</v>
      </c>
      <c r="AW408" s="2892">
        <f>(AU408*AP408/1000)</f>
        <v>4300</v>
      </c>
      <c r="AX408" s="2894">
        <f>(AW408*0.05)</f>
        <v>215</v>
      </c>
      <c r="AY408" s="2219"/>
      <c r="BA408" s="2467" t="s">
        <v>966</v>
      </c>
      <c r="BB408" s="2285" t="s">
        <v>962</v>
      </c>
      <c r="BC408" s="2438">
        <v>2</v>
      </c>
      <c r="BD408" s="2285">
        <v>98176</v>
      </c>
      <c r="BE408" s="2287">
        <v>43948</v>
      </c>
      <c r="BF408" s="2342">
        <v>100</v>
      </c>
      <c r="BG408" s="2285" t="s">
        <v>96</v>
      </c>
      <c r="BH408" s="2280">
        <v>9.61</v>
      </c>
      <c r="BI408" s="2343" t="s">
        <v>965</v>
      </c>
      <c r="BJ408" s="2344">
        <v>43951</v>
      </c>
      <c r="BK408" s="2341">
        <v>43951</v>
      </c>
      <c r="BL408" s="2345">
        <v>58297</v>
      </c>
      <c r="BM408" s="2280">
        <v>107.54</v>
      </c>
      <c r="BN408" s="2280">
        <f t="shared" si="169"/>
        <v>7.5400000000000063</v>
      </c>
      <c r="BO408" s="2281">
        <f>(BM408*BH408)</f>
        <v>1033.4594</v>
      </c>
      <c r="BP408" s="2280">
        <f>(BO408*0.03)</f>
        <v>31.003781999999998</v>
      </c>
      <c r="BQ408" s="2689" t="s">
        <v>8</v>
      </c>
      <c r="BR408" s="2246"/>
      <c r="BT408" s="94"/>
      <c r="BX408" s="2"/>
      <c r="CK408" s="2499" t="s">
        <v>3</v>
      </c>
      <c r="CL408" s="2500" t="s">
        <v>4</v>
      </c>
      <c r="CM408" s="2501" t="s">
        <v>18</v>
      </c>
      <c r="CN408" s="2501" t="s">
        <v>19</v>
      </c>
      <c r="CO408" s="2501" t="s">
        <v>19</v>
      </c>
      <c r="CP408" s="2501" t="s">
        <v>20</v>
      </c>
      <c r="CQ408" s="2501" t="s">
        <v>21</v>
      </c>
      <c r="CR408" s="2501" t="s">
        <v>22</v>
      </c>
      <c r="CS408" s="2501" t="s">
        <v>19</v>
      </c>
      <c r="CT408" s="2501" t="s">
        <v>23</v>
      </c>
      <c r="CU408" s="2501" t="s">
        <v>23</v>
      </c>
      <c r="CV408" s="2501" t="s">
        <v>24</v>
      </c>
      <c r="CW408" s="2501" t="s">
        <v>20</v>
      </c>
      <c r="CX408" s="2501" t="s">
        <v>25</v>
      </c>
      <c r="CY408" s="2501" t="s">
        <v>0</v>
      </c>
      <c r="CZ408" s="2501" t="s">
        <v>11</v>
      </c>
      <c r="DA408" s="2501" t="s">
        <v>11</v>
      </c>
      <c r="DB408" s="2501" t="s">
        <v>26</v>
      </c>
    </row>
    <row r="409" spans="15:106" ht="15" thickBot="1">
      <c r="O409" s="2024"/>
      <c r="P409" s="2047" t="s">
        <v>629</v>
      </c>
      <c r="Q409" s="2075" t="s">
        <v>436</v>
      </c>
      <c r="R409" s="2038">
        <v>52</v>
      </c>
      <c r="S409" s="2039">
        <v>27467</v>
      </c>
      <c r="T409" s="2040">
        <v>43377</v>
      </c>
      <c r="U409" s="2041">
        <v>100</v>
      </c>
      <c r="V409" s="2039" t="s">
        <v>35</v>
      </c>
      <c r="W409" s="2042">
        <v>293</v>
      </c>
      <c r="X409" s="2039">
        <v>101795</v>
      </c>
      <c r="Y409" s="2044">
        <v>43472</v>
      </c>
      <c r="Z409" s="2040">
        <v>43468</v>
      </c>
      <c r="AA409" s="2039">
        <v>10687</v>
      </c>
      <c r="AB409" s="2041">
        <v>100000</v>
      </c>
      <c r="AC409" s="2041">
        <f t="shared" si="170"/>
        <v>0</v>
      </c>
      <c r="AD409" s="2045">
        <f t="shared" si="171"/>
        <v>29300</v>
      </c>
      <c r="AE409" s="2042">
        <f t="shared" si="172"/>
        <v>1465</v>
      </c>
      <c r="AF409" s="2059" t="s">
        <v>8</v>
      </c>
      <c r="AG409" s="2029"/>
      <c r="AH409" s="2024"/>
      <c r="AI409" s="2837"/>
      <c r="AJ409" s="2075" t="s">
        <v>82</v>
      </c>
      <c r="AK409" s="2076">
        <v>3</v>
      </c>
      <c r="AL409" s="2052" t="s">
        <v>101</v>
      </c>
      <c r="AM409" s="2057">
        <v>43714</v>
      </c>
      <c r="AN409" s="2055">
        <v>30</v>
      </c>
      <c r="AO409" s="2052" t="s">
        <v>35</v>
      </c>
      <c r="AP409" s="2058">
        <v>450</v>
      </c>
      <c r="AQ409" s="2077"/>
      <c r="AR409" s="2078">
        <v>43718</v>
      </c>
      <c r="AS409" s="2057">
        <v>43714</v>
      </c>
      <c r="AT409" s="2052">
        <v>11681</v>
      </c>
      <c r="AU409" s="2058" t="s">
        <v>848</v>
      </c>
      <c r="AV409" s="3315">
        <f>(AU409-AN409*1000)</f>
        <v>0</v>
      </c>
      <c r="AW409" s="2056">
        <f>(AU409*AP409/1000)</f>
        <v>13500</v>
      </c>
      <c r="AX409" s="2058">
        <f>(AW409*0.05)</f>
        <v>675</v>
      </c>
      <c r="AY409" s="2219"/>
      <c r="BA409" s="2312"/>
      <c r="BB409" s="2313"/>
      <c r="BC409" s="2313"/>
      <c r="BD409" s="2313"/>
      <c r="BE409" s="2313"/>
      <c r="BF409" s="2313"/>
      <c r="BG409" s="2313"/>
      <c r="BH409" s="2313"/>
      <c r="BI409" s="2313"/>
      <c r="BJ409" s="2313"/>
      <c r="BK409" s="2313"/>
      <c r="BL409" s="2313"/>
      <c r="BM409" s="2313"/>
      <c r="BN409" s="2313"/>
      <c r="BO409" s="2313"/>
      <c r="BP409" s="2313"/>
      <c r="BQ409" s="2689"/>
      <c r="BR409" s="2246"/>
      <c r="BT409" s="2605"/>
      <c r="BU409" s="2605"/>
      <c r="BV409" s="1775"/>
      <c r="BW409" s="1775"/>
      <c r="BX409" s="1775"/>
      <c r="BY409" s="2605"/>
      <c r="BZ409" s="1775"/>
      <c r="CA409" s="1775"/>
      <c r="CB409" s="1775"/>
      <c r="CC409" s="1775"/>
      <c r="CD409" s="2605"/>
      <c r="CE409" s="2605"/>
      <c r="CF409" s="2605"/>
      <c r="CG409" s="2605"/>
      <c r="CH409" s="1775"/>
      <c r="CI409" s="1775"/>
      <c r="CK409" s="2619"/>
      <c r="CL409" s="2506"/>
      <c r="CM409" s="2506"/>
      <c r="CN409" s="2507" t="s">
        <v>3</v>
      </c>
      <c r="CO409" s="2507" t="s">
        <v>18</v>
      </c>
      <c r="CP409" s="2507"/>
      <c r="CQ409" s="2506"/>
      <c r="CR409" s="2507" t="s">
        <v>21</v>
      </c>
      <c r="CS409" s="2507" t="s">
        <v>3</v>
      </c>
      <c r="CT409" s="2507" t="s">
        <v>27</v>
      </c>
      <c r="CU409" s="2507" t="s">
        <v>28</v>
      </c>
      <c r="CV409" s="2506"/>
      <c r="CW409" s="2506"/>
      <c r="CX409" s="2506"/>
      <c r="CY409" s="2506"/>
      <c r="CZ409" s="2507" t="s">
        <v>33</v>
      </c>
      <c r="DA409" s="2507" t="s">
        <v>30</v>
      </c>
      <c r="DB409" s="2500"/>
    </row>
    <row r="410" spans="15:106" ht="15" thickBot="1">
      <c r="O410" s="2024"/>
      <c r="P410" s="2036" t="s">
        <v>629</v>
      </c>
      <c r="Q410" s="2039" t="s">
        <v>740</v>
      </c>
      <c r="R410" s="2038">
        <v>55</v>
      </c>
      <c r="S410" s="2039">
        <v>28219</v>
      </c>
      <c r="T410" s="2040">
        <v>43395</v>
      </c>
      <c r="U410" s="2041">
        <v>7</v>
      </c>
      <c r="V410" s="2039" t="s">
        <v>35</v>
      </c>
      <c r="W410" s="2042">
        <v>170.4</v>
      </c>
      <c r="X410" s="2039">
        <v>189855</v>
      </c>
      <c r="Y410" s="2044">
        <v>43472</v>
      </c>
      <c r="Z410" s="2040">
        <v>43468</v>
      </c>
      <c r="AA410" s="2039">
        <v>10689</v>
      </c>
      <c r="AB410" s="2041">
        <v>7000</v>
      </c>
      <c r="AC410" s="2041">
        <f t="shared" si="170"/>
        <v>0</v>
      </c>
      <c r="AD410" s="2045">
        <f t="shared" si="171"/>
        <v>1192.8</v>
      </c>
      <c r="AE410" s="2042">
        <f t="shared" si="172"/>
        <v>59.64</v>
      </c>
      <c r="AF410" s="2059" t="s">
        <v>8</v>
      </c>
      <c r="AG410" s="2029"/>
      <c r="AH410" s="2024"/>
      <c r="AI410" s="2837"/>
      <c r="AJ410" s="2037"/>
      <c r="AK410" s="2038"/>
      <c r="AL410" s="2039"/>
      <c r="AM410" s="2040"/>
      <c r="AN410" s="2041"/>
      <c r="AO410" s="2039"/>
      <c r="AP410" s="2042"/>
      <c r="AQ410" s="2043"/>
      <c r="AR410" s="2044"/>
      <c r="AS410" s="2040"/>
      <c r="AT410" s="2039"/>
      <c r="AU410" s="2041"/>
      <c r="AV410" s="2041"/>
      <c r="AW410" s="2045"/>
      <c r="AX410" s="2165"/>
      <c r="AY410" s="2219"/>
      <c r="BA410" s="2314"/>
      <c r="BB410" s="2315"/>
      <c r="BC410" s="2315"/>
      <c r="BD410" s="2315"/>
      <c r="BE410" s="2315"/>
      <c r="BF410" s="2315"/>
      <c r="BG410" s="2315"/>
      <c r="BH410" s="2315"/>
      <c r="BI410" s="2315"/>
      <c r="BJ410" s="2315"/>
      <c r="BK410" s="2315"/>
      <c r="BL410" s="2315"/>
      <c r="BM410" s="2315"/>
      <c r="BN410" s="2315"/>
      <c r="BO410" s="2686">
        <f>SUM(BO403:BO409)</f>
        <v>36408.382799999999</v>
      </c>
      <c r="BP410" s="2686">
        <f>SUM(BP403:BP409)</f>
        <v>1735.2918379999999</v>
      </c>
      <c r="BQ410" s="3056"/>
      <c r="BR410" s="2246"/>
      <c r="BT410" s="1775"/>
      <c r="BU410" s="1775"/>
      <c r="BV410" s="1775"/>
      <c r="BW410" s="1775"/>
      <c r="BX410" s="1775"/>
      <c r="BY410" s="1775"/>
      <c r="BZ410" s="1775"/>
      <c r="CA410" s="1775"/>
      <c r="CB410" s="1775"/>
      <c r="CC410" s="1775"/>
      <c r="CD410" s="1775"/>
      <c r="CE410" s="1775"/>
      <c r="CF410" s="1775"/>
      <c r="CG410" s="1775"/>
      <c r="CH410" s="1775"/>
      <c r="CI410" s="1775"/>
      <c r="CK410" s="2604" t="s">
        <v>204</v>
      </c>
      <c r="CL410" s="2966" t="s">
        <v>105</v>
      </c>
      <c r="CM410" s="2596">
        <v>149</v>
      </c>
      <c r="CN410" s="2596" t="s">
        <v>101</v>
      </c>
      <c r="CO410" s="2597">
        <v>44023</v>
      </c>
      <c r="CP410" s="2596">
        <v>45</v>
      </c>
      <c r="CQ410" s="2596" t="s">
        <v>35</v>
      </c>
      <c r="CR410" s="2577">
        <v>1111.58</v>
      </c>
      <c r="CS410" s="2601"/>
      <c r="CT410" s="2584">
        <v>44056</v>
      </c>
      <c r="CU410" s="2575">
        <v>44071</v>
      </c>
      <c r="CV410" s="2596">
        <v>14456</v>
      </c>
      <c r="CW410" s="2598">
        <v>45000</v>
      </c>
      <c r="CX410" s="2598">
        <f>(CP410*1000-CW410)</f>
        <v>0</v>
      </c>
      <c r="CY410" s="3223">
        <f>(CR410*CW410/1000)</f>
        <v>50021.1</v>
      </c>
      <c r="CZ410" s="3224">
        <f>(CU410+42)</f>
        <v>44113</v>
      </c>
      <c r="DA410" s="4132">
        <v>1416.88</v>
      </c>
      <c r="DB410" s="2516" t="s">
        <v>8</v>
      </c>
    </row>
    <row r="411" spans="15:106">
      <c r="O411" s="2024"/>
      <c r="P411" s="2047" t="s">
        <v>901</v>
      </c>
      <c r="Q411" s="2048" t="s">
        <v>785</v>
      </c>
      <c r="R411" s="3168">
        <v>1</v>
      </c>
      <c r="S411" s="3169" t="s">
        <v>36</v>
      </c>
      <c r="T411" s="3170">
        <v>43468</v>
      </c>
      <c r="U411" s="3169">
        <v>6</v>
      </c>
      <c r="V411" s="3171" t="s">
        <v>35</v>
      </c>
      <c r="W411" s="3172">
        <v>230</v>
      </c>
      <c r="X411" s="3169" t="s">
        <v>78</v>
      </c>
      <c r="Y411" s="3554">
        <v>43474</v>
      </c>
      <c r="Z411" s="3174">
        <v>43476</v>
      </c>
      <c r="AA411" s="3171">
        <v>10726</v>
      </c>
      <c r="AB411" s="3175">
        <v>6000</v>
      </c>
      <c r="AC411" s="3175">
        <f t="shared" si="170"/>
        <v>0</v>
      </c>
      <c r="AD411" s="3176">
        <f t="shared" si="171"/>
        <v>1380</v>
      </c>
      <c r="AE411" s="3177">
        <f t="shared" si="172"/>
        <v>69</v>
      </c>
      <c r="AF411" s="2059" t="s">
        <v>8</v>
      </c>
      <c r="AG411" s="2029"/>
      <c r="AH411" s="2024"/>
      <c r="AI411" s="2837"/>
      <c r="AJ411" s="2037"/>
      <c r="AK411" s="2038"/>
      <c r="AL411" s="2039"/>
      <c r="AM411" s="2040"/>
      <c r="AN411" s="2071"/>
      <c r="AO411" s="2039"/>
      <c r="AP411" s="2042"/>
      <c r="AQ411" s="2146"/>
      <c r="AR411" s="3079"/>
      <c r="AS411" s="2072"/>
      <c r="AT411" s="2039"/>
      <c r="AU411" s="2147"/>
      <c r="AV411" s="3078"/>
      <c r="AW411" s="2045"/>
      <c r="AX411" s="2165"/>
      <c r="AY411" s="2220"/>
      <c r="BA411" s="2246"/>
      <c r="BB411" s="2246"/>
      <c r="BC411" s="2246"/>
      <c r="BD411" s="2246"/>
      <c r="BE411" s="2246"/>
      <c r="BF411" s="2246"/>
      <c r="BG411" s="2246"/>
      <c r="BH411" s="2246"/>
      <c r="BI411" s="2246"/>
      <c r="BJ411" s="2246"/>
      <c r="BK411" s="2246"/>
      <c r="BL411" s="2246"/>
      <c r="BM411" s="2246"/>
      <c r="BN411" s="2246"/>
      <c r="BO411" s="2246"/>
      <c r="BP411" s="2246"/>
      <c r="BQ411" s="2246"/>
      <c r="BR411" s="2246"/>
      <c r="BT411" s="2605"/>
      <c r="BU411" s="2605"/>
      <c r="BV411" s="1775"/>
      <c r="BW411" s="1775"/>
      <c r="BX411" s="1775"/>
      <c r="BY411" s="2605"/>
      <c r="BZ411" s="1775"/>
      <c r="CA411" s="1775"/>
      <c r="CB411" s="1775"/>
      <c r="CC411" s="1775"/>
      <c r="CD411" s="2605"/>
      <c r="CE411" s="2605"/>
      <c r="CF411" s="2605"/>
      <c r="CG411" s="2605"/>
      <c r="CH411" s="1775"/>
      <c r="CI411" s="1775"/>
      <c r="CK411" s="2522" t="s">
        <v>845</v>
      </c>
      <c r="CL411" s="4083" t="s">
        <v>1174</v>
      </c>
      <c r="CM411" s="3556">
        <v>3</v>
      </c>
      <c r="CN411" s="3556" t="s">
        <v>36</v>
      </c>
      <c r="CO411" s="3336">
        <v>44067</v>
      </c>
      <c r="CP411" s="3556">
        <v>50</v>
      </c>
      <c r="CQ411" s="3556" t="s">
        <v>35</v>
      </c>
      <c r="CR411" s="3337">
        <v>186.4</v>
      </c>
      <c r="CS411" s="3557"/>
      <c r="CT411" s="3558">
        <v>44074</v>
      </c>
      <c r="CU411" s="3336">
        <v>44078</v>
      </c>
      <c r="CV411" s="3556">
        <v>14468</v>
      </c>
      <c r="CW411" s="3340">
        <v>50000</v>
      </c>
      <c r="CX411" s="3340">
        <f>(CP411*1000-CW411)</f>
        <v>0</v>
      </c>
      <c r="CY411" s="3223">
        <f>(CR411*CW411/1000)</f>
        <v>9320</v>
      </c>
      <c r="CZ411" s="3224">
        <f>(CU411+28)</f>
        <v>44106</v>
      </c>
      <c r="DA411" s="3225">
        <f>(CY411*0.03)</f>
        <v>279.59999999999997</v>
      </c>
      <c r="DB411" s="4731" t="s">
        <v>8</v>
      </c>
    </row>
    <row r="412" spans="15:106" ht="18.600000000000001" thickBot="1">
      <c r="O412" s="2024"/>
      <c r="P412" s="2047" t="s">
        <v>787</v>
      </c>
      <c r="Q412" s="2048" t="s">
        <v>427</v>
      </c>
      <c r="R412" s="3067">
        <v>1</v>
      </c>
      <c r="S412" s="3068" t="s">
        <v>36</v>
      </c>
      <c r="T412" s="3069">
        <v>43469</v>
      </c>
      <c r="U412" s="3068">
        <v>20</v>
      </c>
      <c r="V412" s="3070" t="s">
        <v>35</v>
      </c>
      <c r="W412" s="3071">
        <v>300</v>
      </c>
      <c r="X412" s="3068" t="s">
        <v>78</v>
      </c>
      <c r="Y412" s="3596">
        <v>43474</v>
      </c>
      <c r="Z412" s="3073">
        <v>43474</v>
      </c>
      <c r="AA412" s="3070" t="s">
        <v>78</v>
      </c>
      <c r="AB412" s="3074">
        <v>20000</v>
      </c>
      <c r="AC412" s="3074">
        <f t="shared" si="170"/>
        <v>0</v>
      </c>
      <c r="AD412" s="3075">
        <f t="shared" si="171"/>
        <v>6000</v>
      </c>
      <c r="AE412" s="3071">
        <f t="shared" si="172"/>
        <v>300</v>
      </c>
      <c r="AF412" s="2059" t="s">
        <v>8</v>
      </c>
      <c r="AG412" s="2029"/>
      <c r="AH412" s="2024"/>
      <c r="AI412" s="2837"/>
      <c r="AJ412" s="2037"/>
      <c r="AK412" s="2038"/>
      <c r="AL412" s="2039"/>
      <c r="AM412" s="2040"/>
      <c r="AN412" s="2071"/>
      <c r="AO412" s="2039"/>
      <c r="AP412" s="2042"/>
      <c r="AQ412" s="2146"/>
      <c r="AR412" s="3079"/>
      <c r="AS412" s="2072"/>
      <c r="AT412" s="2039"/>
      <c r="AU412" s="2147"/>
      <c r="AV412" s="3078"/>
      <c r="AW412" s="2045"/>
      <c r="AX412" s="2165"/>
      <c r="AY412" s="2220"/>
      <c r="BA412" s="2250" t="s">
        <v>935</v>
      </c>
      <c r="BB412" s="2246"/>
      <c r="BC412" s="2246"/>
      <c r="BD412" s="2246"/>
      <c r="BE412" s="2246"/>
      <c r="BF412" s="2246"/>
      <c r="BG412" s="2246"/>
      <c r="BH412" s="2246"/>
      <c r="BI412" s="2246"/>
      <c r="BJ412" s="2246"/>
      <c r="BK412" s="2246"/>
      <c r="BL412" s="2246"/>
      <c r="BM412" s="2246"/>
      <c r="BN412" s="2246"/>
      <c r="BO412" s="2246"/>
      <c r="BP412" s="2246"/>
      <c r="BQ412" s="3085"/>
      <c r="BR412" s="2246"/>
      <c r="BT412" s="681"/>
      <c r="BU412" s="681"/>
      <c r="BV412" s="682"/>
      <c r="BW412" s="681"/>
      <c r="BX412" s="682"/>
      <c r="BY412" s="681"/>
      <c r="BZ412" s="682"/>
      <c r="CA412" s="681"/>
      <c r="CB412" s="681"/>
      <c r="CC412" s="681"/>
      <c r="CD412" s="681"/>
      <c r="CE412" s="681"/>
      <c r="CF412" s="681"/>
      <c r="CG412" s="681"/>
      <c r="CH412" s="681"/>
      <c r="CI412" s="681"/>
      <c r="CK412" s="2526"/>
      <c r="CL412" s="2529"/>
      <c r="CM412" s="2528"/>
      <c r="CN412" s="2529"/>
      <c r="CO412" s="2530"/>
      <c r="CP412" s="2531"/>
      <c r="CQ412" s="2529"/>
      <c r="CR412" s="2532"/>
      <c r="CS412" s="2528"/>
      <c r="CT412" s="2533"/>
      <c r="CU412" s="2530"/>
      <c r="CV412" s="2528"/>
      <c r="CW412" s="2532"/>
      <c r="CX412" s="2532"/>
      <c r="CY412" s="2534"/>
      <c r="CZ412" s="2535"/>
      <c r="DA412" s="2532"/>
      <c r="DB412" s="2523"/>
    </row>
    <row r="413" spans="15:106">
      <c r="O413" s="2024"/>
      <c r="P413" s="3178" t="s">
        <v>791</v>
      </c>
      <c r="Q413" s="2037" t="s">
        <v>690</v>
      </c>
      <c r="R413" s="2038">
        <v>1</v>
      </c>
      <c r="S413" s="2052" t="s">
        <v>36</v>
      </c>
      <c r="T413" s="2040">
        <v>43474</v>
      </c>
      <c r="U413" s="2041">
        <v>15</v>
      </c>
      <c r="V413" s="2039" t="s">
        <v>35</v>
      </c>
      <c r="W413" s="2042">
        <v>365</v>
      </c>
      <c r="X413" s="2039"/>
      <c r="Y413" s="2044">
        <v>43480</v>
      </c>
      <c r="Z413" s="2040">
        <v>43488</v>
      </c>
      <c r="AA413" s="2039">
        <v>10798</v>
      </c>
      <c r="AB413" s="2041">
        <v>15000</v>
      </c>
      <c r="AC413" s="2041">
        <f t="shared" si="170"/>
        <v>0</v>
      </c>
      <c r="AD413" s="2045">
        <f t="shared" si="171"/>
        <v>5475</v>
      </c>
      <c r="AE413" s="2042">
        <f t="shared" si="172"/>
        <v>273.75</v>
      </c>
      <c r="AF413" s="2059" t="s">
        <v>8</v>
      </c>
      <c r="AG413" s="2029"/>
      <c r="AH413" s="2024"/>
      <c r="AI413" s="2837"/>
      <c r="AJ413" s="2037"/>
      <c r="AK413" s="2038"/>
      <c r="AL413" s="2039"/>
      <c r="AM413" s="2040"/>
      <c r="AN413" s="2071"/>
      <c r="AO413" s="2039"/>
      <c r="AP413" s="2042"/>
      <c r="AQ413" s="2146"/>
      <c r="AR413" s="3079"/>
      <c r="AS413" s="2072"/>
      <c r="AT413" s="2039"/>
      <c r="AU413" s="2147"/>
      <c r="AV413" s="3078"/>
      <c r="AW413" s="2045"/>
      <c r="AX413" s="2165"/>
      <c r="AY413" s="2220"/>
      <c r="BA413" s="2251"/>
      <c r="BB413" s="2252"/>
      <c r="BC413" s="2252"/>
      <c r="BD413" s="2253" t="s">
        <v>14</v>
      </c>
      <c r="BE413" s="2253" t="s">
        <v>12</v>
      </c>
      <c r="BF413" s="2253"/>
      <c r="BG413" s="2252"/>
      <c r="BH413" s="2253" t="s">
        <v>15</v>
      </c>
      <c r="BI413" s="2253" t="s">
        <v>16</v>
      </c>
      <c r="BJ413" s="2253" t="s">
        <v>12</v>
      </c>
      <c r="BK413" s="2253" t="s">
        <v>12</v>
      </c>
      <c r="BL413" s="2252"/>
      <c r="BM413" s="2252"/>
      <c r="BN413" s="2252"/>
      <c r="BO413" s="2252"/>
      <c r="BP413" s="2253" t="s">
        <v>17</v>
      </c>
      <c r="BQ413" s="2253"/>
      <c r="BR413" s="2246"/>
      <c r="BT413" s="726"/>
      <c r="BU413" s="888"/>
      <c r="BV413" s="726"/>
      <c r="BW413" s="723"/>
      <c r="BX413" s="727"/>
      <c r="BY413" s="726"/>
      <c r="BZ413" s="724"/>
      <c r="CA413" s="768"/>
      <c r="CB413" s="890"/>
      <c r="CC413" s="723"/>
      <c r="CD413" s="726"/>
      <c r="CE413" s="724"/>
      <c r="CF413" s="724"/>
      <c r="CG413" s="725"/>
      <c r="CH413" s="724"/>
      <c r="CI413" s="720"/>
      <c r="CK413" s="2526"/>
      <c r="CL413" s="4083"/>
      <c r="CM413" s="3556"/>
      <c r="CN413" s="3556"/>
      <c r="CO413" s="3336"/>
      <c r="CP413" s="3556"/>
      <c r="CQ413" s="3556"/>
      <c r="CR413" s="3556"/>
      <c r="CS413" s="3557"/>
      <c r="CT413" s="3558"/>
      <c r="CU413" s="3336"/>
      <c r="CV413" s="3556"/>
      <c r="CW413" s="3340"/>
      <c r="CX413" s="3340"/>
      <c r="CY413" s="3223"/>
      <c r="CZ413" s="3224"/>
      <c r="DA413" s="3225"/>
      <c r="DB413" s="2523"/>
    </row>
    <row r="414" spans="15:106">
      <c r="O414" s="2024"/>
      <c r="P414" s="2047" t="s">
        <v>791</v>
      </c>
      <c r="Q414" s="2075" t="s">
        <v>790</v>
      </c>
      <c r="R414" s="2076">
        <v>2</v>
      </c>
      <c r="S414" s="2052" t="s">
        <v>36</v>
      </c>
      <c r="T414" s="2057">
        <v>43474</v>
      </c>
      <c r="U414" s="2055">
        <v>20</v>
      </c>
      <c r="V414" s="2052" t="s">
        <v>35</v>
      </c>
      <c r="W414" s="2058">
        <v>295</v>
      </c>
      <c r="X414" s="2052"/>
      <c r="Y414" s="2078">
        <v>43480</v>
      </c>
      <c r="Z414" s="2057">
        <v>43488</v>
      </c>
      <c r="AA414" s="2052">
        <v>10798</v>
      </c>
      <c r="AB414" s="2055">
        <v>20000</v>
      </c>
      <c r="AC414" s="2055">
        <f t="shared" si="170"/>
        <v>0</v>
      </c>
      <c r="AD414" s="2056">
        <f t="shared" si="171"/>
        <v>5900</v>
      </c>
      <c r="AE414" s="2058">
        <f t="shared" si="172"/>
        <v>295</v>
      </c>
      <c r="AF414" s="2059" t="s">
        <v>8</v>
      </c>
      <c r="AG414" s="2029"/>
      <c r="AH414" s="2024"/>
      <c r="AI414" s="2837"/>
      <c r="AJ414" s="2037"/>
      <c r="AK414" s="3078"/>
      <c r="AL414" s="2039"/>
      <c r="AM414" s="2040"/>
      <c r="AN414" s="2071"/>
      <c r="AO414" s="2071"/>
      <c r="AP414" s="2073"/>
      <c r="AQ414" s="2071"/>
      <c r="AR414" s="2074"/>
      <c r="AS414" s="2072"/>
      <c r="AT414" s="2071"/>
      <c r="AU414" s="2041"/>
      <c r="AV414" s="2041"/>
      <c r="AW414" s="2045"/>
      <c r="AX414" s="2165"/>
      <c r="AY414" s="2220"/>
      <c r="BA414" s="2255" t="s">
        <v>3</v>
      </c>
      <c r="BB414" s="2256" t="s">
        <v>4</v>
      </c>
      <c r="BC414" s="2257" t="s">
        <v>18</v>
      </c>
      <c r="BD414" s="2257" t="s">
        <v>19</v>
      </c>
      <c r="BE414" s="2257" t="s">
        <v>19</v>
      </c>
      <c r="BF414" s="2257" t="s">
        <v>20</v>
      </c>
      <c r="BG414" s="2257" t="s">
        <v>21</v>
      </c>
      <c r="BH414" s="2257" t="s">
        <v>22</v>
      </c>
      <c r="BI414" s="2257" t="s">
        <v>19</v>
      </c>
      <c r="BJ414" s="2257" t="s">
        <v>23</v>
      </c>
      <c r="BK414" s="2257" t="s">
        <v>23</v>
      </c>
      <c r="BL414" s="2257" t="s">
        <v>24</v>
      </c>
      <c r="BM414" s="2257" t="s">
        <v>20</v>
      </c>
      <c r="BN414" s="2257" t="s">
        <v>25</v>
      </c>
      <c r="BO414" s="2257" t="s">
        <v>0</v>
      </c>
      <c r="BP414" s="2257" t="s">
        <v>11</v>
      </c>
      <c r="BQ414" s="2257" t="s">
        <v>26</v>
      </c>
      <c r="BR414" s="2246"/>
      <c r="BT414" s="726"/>
      <c r="BU414" s="888"/>
      <c r="BV414" s="726"/>
      <c r="BW414" s="723"/>
      <c r="BX414" s="727"/>
      <c r="BY414" s="726"/>
      <c r="BZ414" s="724"/>
      <c r="CA414" s="768"/>
      <c r="CB414" s="890"/>
      <c r="CC414" s="723"/>
      <c r="CD414" s="726"/>
      <c r="CE414" s="724"/>
      <c r="CF414" s="724"/>
      <c r="CG414" s="725"/>
      <c r="CH414" s="724"/>
      <c r="CI414" s="720"/>
      <c r="CK414" s="2545"/>
      <c r="CL414" s="4083"/>
      <c r="CM414" s="3556"/>
      <c r="CN414" s="3556"/>
      <c r="CO414" s="3336"/>
      <c r="CP414" s="3556"/>
      <c r="CQ414" s="3556"/>
      <c r="CR414" s="3337"/>
      <c r="CS414" s="3557"/>
      <c r="CT414" s="3558"/>
      <c r="CU414" s="3336"/>
      <c r="CV414" s="3556"/>
      <c r="CW414" s="3340"/>
      <c r="CX414" s="3340"/>
      <c r="CY414" s="3223"/>
      <c r="CZ414" s="3224"/>
      <c r="DA414" s="3225"/>
      <c r="DB414" s="2523"/>
    </row>
    <row r="415" spans="15:106" ht="15" thickBot="1">
      <c r="O415" s="2024"/>
      <c r="P415" s="2047" t="s">
        <v>493</v>
      </c>
      <c r="Q415" s="2037" t="s">
        <v>495</v>
      </c>
      <c r="R415" s="2071">
        <v>42</v>
      </c>
      <c r="S415" s="2071">
        <v>23465</v>
      </c>
      <c r="T415" s="2072">
        <v>43479</v>
      </c>
      <c r="U415" s="3093">
        <v>40</v>
      </c>
      <c r="V415" s="2039" t="s">
        <v>35</v>
      </c>
      <c r="W415" s="2042">
        <v>451.6</v>
      </c>
      <c r="X415" s="2039">
        <v>1010506</v>
      </c>
      <c r="Y415" s="2044">
        <v>43480</v>
      </c>
      <c r="Z415" s="2057">
        <v>43479</v>
      </c>
      <c r="AA415" s="2039">
        <v>10732</v>
      </c>
      <c r="AB415" s="2041">
        <v>35500</v>
      </c>
      <c r="AC415" s="2041">
        <f t="shared" si="170"/>
        <v>-4500</v>
      </c>
      <c r="AD415" s="2045">
        <f t="shared" si="171"/>
        <v>16031.8</v>
      </c>
      <c r="AE415" s="2042">
        <f t="shared" si="172"/>
        <v>801.59</v>
      </c>
      <c r="AF415" s="6038" t="s">
        <v>8</v>
      </c>
      <c r="AG415" s="6032"/>
      <c r="AH415" s="2024"/>
      <c r="AI415" s="2837"/>
      <c r="AJ415" s="2037"/>
      <c r="AK415" s="3078"/>
      <c r="AL415" s="2039"/>
      <c r="AM415" s="2040"/>
      <c r="AN415" s="2071"/>
      <c r="AO415" s="2071"/>
      <c r="AP415" s="2073"/>
      <c r="AQ415" s="2071"/>
      <c r="AR415" s="2074"/>
      <c r="AS415" s="2072"/>
      <c r="AT415" s="2071"/>
      <c r="AU415" s="2041"/>
      <c r="AV415" s="2041"/>
      <c r="AW415" s="2045"/>
      <c r="AX415" s="2165"/>
      <c r="AY415" s="2220"/>
      <c r="BA415" s="2613"/>
      <c r="BB415" s="2372"/>
      <c r="BC415" s="2372"/>
      <c r="BD415" s="2257" t="s">
        <v>3</v>
      </c>
      <c r="BE415" s="2257" t="s">
        <v>18</v>
      </c>
      <c r="BF415" s="2257"/>
      <c r="BG415" s="2372"/>
      <c r="BH415" s="2257" t="s">
        <v>21</v>
      </c>
      <c r="BI415" s="2257" t="s">
        <v>3</v>
      </c>
      <c r="BJ415" s="2257" t="s">
        <v>27</v>
      </c>
      <c r="BK415" s="2257" t="s">
        <v>28</v>
      </c>
      <c r="BL415" s="2372"/>
      <c r="BM415" s="2372"/>
      <c r="BN415" s="2372"/>
      <c r="BO415" s="2372"/>
      <c r="BP415" s="2257" t="s">
        <v>30</v>
      </c>
      <c r="BQ415" s="2257"/>
      <c r="BR415" s="2246"/>
      <c r="BT415" s="726"/>
      <c r="BU415" s="888"/>
      <c r="BV415" s="726"/>
      <c r="BW415" s="723"/>
      <c r="BX415" s="727"/>
      <c r="BY415" s="726"/>
      <c r="BZ415" s="724"/>
      <c r="CA415" s="768"/>
      <c r="CB415" s="890"/>
      <c r="CC415" s="723"/>
      <c r="CD415" s="726"/>
      <c r="CE415" s="724"/>
      <c r="CF415" s="724"/>
      <c r="CG415" s="725"/>
      <c r="CH415" s="724"/>
      <c r="CI415" s="720"/>
      <c r="CK415" s="2545"/>
      <c r="CL415" s="2583"/>
      <c r="CM415" s="2550"/>
      <c r="CN415" s="2550"/>
      <c r="CO415" s="2551"/>
      <c r="CP415" s="2550"/>
      <c r="CQ415" s="2550"/>
      <c r="CR415" s="2552"/>
      <c r="CS415" s="3559"/>
      <c r="CT415" s="2581"/>
      <c r="CU415" s="2551"/>
      <c r="CV415" s="2550"/>
      <c r="CW415" s="2589"/>
      <c r="CX415" s="2589"/>
      <c r="CY415" s="2555"/>
      <c r="CZ415" s="2582"/>
      <c r="DA415" s="2554"/>
      <c r="DB415" s="2523"/>
    </row>
    <row r="416" spans="15:106">
      <c r="O416" s="2024"/>
      <c r="P416" s="2047" t="s">
        <v>589</v>
      </c>
      <c r="Q416" s="2069" t="s">
        <v>698</v>
      </c>
      <c r="R416" s="2809">
        <v>35</v>
      </c>
      <c r="S416" s="2071" t="s">
        <v>101</v>
      </c>
      <c r="T416" s="2072">
        <v>43448</v>
      </c>
      <c r="U416" s="2071">
        <v>10</v>
      </c>
      <c r="V416" s="2039" t="s">
        <v>35</v>
      </c>
      <c r="W416" s="2073">
        <v>290</v>
      </c>
      <c r="X416" s="2071"/>
      <c r="Y416" s="3509">
        <v>43460</v>
      </c>
      <c r="Z416" s="2072">
        <v>43468</v>
      </c>
      <c r="AA416" s="2071">
        <v>10686</v>
      </c>
      <c r="AB416" s="2041">
        <v>10000</v>
      </c>
      <c r="AC416" s="2041">
        <f t="shared" si="170"/>
        <v>0</v>
      </c>
      <c r="AD416" s="2045">
        <f t="shared" si="171"/>
        <v>2900</v>
      </c>
      <c r="AE416" s="2042">
        <f t="shared" si="172"/>
        <v>145</v>
      </c>
      <c r="AF416" s="6038" t="s">
        <v>8</v>
      </c>
      <c r="AG416" s="6032"/>
      <c r="AH416" s="2024"/>
      <c r="AI416" s="2837"/>
      <c r="AJ416" s="2037"/>
      <c r="AK416" s="3078"/>
      <c r="AL416" s="2039"/>
      <c r="AM416" s="2040"/>
      <c r="AN416" s="2071"/>
      <c r="AO416" s="2071"/>
      <c r="AP416" s="2073"/>
      <c r="AQ416" s="2071"/>
      <c r="AR416" s="2074"/>
      <c r="AS416" s="2072"/>
      <c r="AT416" s="2071"/>
      <c r="AU416" s="2041"/>
      <c r="AV416" s="2041"/>
      <c r="AW416" s="2045"/>
      <c r="AX416" s="2042"/>
      <c r="AY416" s="2220"/>
      <c r="BA416" s="2261" t="s">
        <v>726</v>
      </c>
      <c r="BB416" s="2266" t="s">
        <v>727</v>
      </c>
      <c r="BC416" s="2264">
        <v>21</v>
      </c>
      <c r="BD416" s="2264">
        <v>92731</v>
      </c>
      <c r="BE416" s="2265">
        <v>43928</v>
      </c>
      <c r="BF416" s="3955">
        <v>1500</v>
      </c>
      <c r="BG416" s="2266" t="s">
        <v>96</v>
      </c>
      <c r="BH416" s="2264">
        <v>10.93</v>
      </c>
      <c r="BI416" s="4044"/>
      <c r="BJ416" s="3956">
        <v>43973</v>
      </c>
      <c r="BK416" s="2265">
        <v>43957</v>
      </c>
      <c r="BL416" s="2264">
        <v>58325</v>
      </c>
      <c r="BM416" s="2271">
        <v>1503.01</v>
      </c>
      <c r="BN416" s="2264">
        <f>(BM416-BF416)</f>
        <v>3.0099999999999909</v>
      </c>
      <c r="BO416" s="2271">
        <f t="shared" ref="BO416:BO424" si="173">(BM416*BH416)</f>
        <v>16427.899300000001</v>
      </c>
      <c r="BP416" s="2270">
        <f>(BO416*0.05)</f>
        <v>821.39496500000007</v>
      </c>
      <c r="BQ416" s="2273" t="s">
        <v>8</v>
      </c>
      <c r="BR416" s="2246"/>
      <c r="BT416" s="875"/>
      <c r="BU416" s="876"/>
      <c r="BV416" s="875"/>
      <c r="BW416" s="877"/>
      <c r="BX416" s="878"/>
      <c r="BY416" s="875"/>
      <c r="BZ416" s="879"/>
      <c r="CA416" s="886"/>
      <c r="CB416" s="880"/>
      <c r="CC416" s="877"/>
      <c r="CD416" s="875"/>
      <c r="CE416" s="878"/>
      <c r="CF416" s="879"/>
      <c r="CG416" s="1230"/>
      <c r="CH416" s="879"/>
      <c r="CK416" s="2556"/>
      <c r="CL416" s="2557"/>
      <c r="CM416" s="2557"/>
      <c r="CN416" s="2557"/>
      <c r="CO416" s="2557"/>
      <c r="CP416" s="2557"/>
      <c r="CQ416" s="2557"/>
      <c r="CR416" s="2557"/>
      <c r="CS416" s="2557"/>
      <c r="CT416" s="2557"/>
      <c r="CU416" s="2557"/>
      <c r="CV416" s="2557"/>
      <c r="CW416" s="2557"/>
      <c r="CX416" s="2557"/>
      <c r="CY416" s="2557"/>
      <c r="CZ416" s="2557"/>
      <c r="DA416" s="2557"/>
      <c r="DB416" s="2523"/>
    </row>
    <row r="417" spans="15:106" ht="15" thickBot="1">
      <c r="O417" s="2024"/>
      <c r="P417" s="2036" t="s">
        <v>629</v>
      </c>
      <c r="Q417" s="2075" t="s">
        <v>436</v>
      </c>
      <c r="R417" s="2038">
        <v>49</v>
      </c>
      <c r="S417" s="2039">
        <v>27466</v>
      </c>
      <c r="T417" s="2040">
        <v>43377</v>
      </c>
      <c r="U417" s="2041">
        <v>10</v>
      </c>
      <c r="V417" s="2039" t="s">
        <v>35</v>
      </c>
      <c r="W417" s="2042">
        <v>284</v>
      </c>
      <c r="X417" s="2039">
        <v>101795</v>
      </c>
      <c r="Y417" s="2044">
        <v>43437</v>
      </c>
      <c r="Z417" s="2040">
        <v>43468</v>
      </c>
      <c r="AA417" s="2039">
        <v>10690</v>
      </c>
      <c r="AB417" s="2041">
        <v>10000</v>
      </c>
      <c r="AC417" s="2041">
        <f t="shared" si="170"/>
        <v>0</v>
      </c>
      <c r="AD417" s="2045">
        <f t="shared" si="171"/>
        <v>2840</v>
      </c>
      <c r="AE417" s="2042">
        <f t="shared" si="172"/>
        <v>142</v>
      </c>
      <c r="AF417" s="6038" t="s">
        <v>8</v>
      </c>
      <c r="AG417" s="6032"/>
      <c r="AH417" s="2024"/>
      <c r="AI417" s="2837"/>
      <c r="AJ417" s="2915"/>
      <c r="AK417" s="3298"/>
      <c r="AL417" s="2160"/>
      <c r="AM417" s="2228"/>
      <c r="AN417" s="2160"/>
      <c r="AO417" s="2163"/>
      <c r="AP417" s="3299"/>
      <c r="AQ417" s="2228"/>
      <c r="AR417" s="3300"/>
      <c r="AS417" s="2162"/>
      <c r="AT417" s="2228"/>
      <c r="AU417" s="3301"/>
      <c r="AV417" s="2164"/>
      <c r="AW417" s="2159"/>
      <c r="AX417" s="2165"/>
      <c r="AY417" s="2219"/>
      <c r="BA417" s="2274" t="s">
        <v>1120</v>
      </c>
      <c r="BB417" s="3032" t="s">
        <v>1122</v>
      </c>
      <c r="BC417" s="2276">
        <v>1</v>
      </c>
      <c r="BD417" s="2276" t="s">
        <v>1108</v>
      </c>
      <c r="BE417" s="2277">
        <v>43958</v>
      </c>
      <c r="BF417" s="3250">
        <v>2400</v>
      </c>
      <c r="BG417" s="2285" t="s">
        <v>96</v>
      </c>
      <c r="BH417" s="2276">
        <v>9.92</v>
      </c>
      <c r="BI417" s="4049"/>
      <c r="BJ417" s="4049">
        <v>43972</v>
      </c>
      <c r="BK417" s="2277">
        <v>43972</v>
      </c>
      <c r="BL417" s="2276">
        <v>58461</v>
      </c>
      <c r="BM417" s="2281">
        <v>2401.09</v>
      </c>
      <c r="BN417" s="2281">
        <f>(BM417-BF417)</f>
        <v>1.0900000000001455</v>
      </c>
      <c r="BO417" s="2281">
        <f t="shared" si="173"/>
        <v>23818.8128</v>
      </c>
      <c r="BP417" s="2278">
        <f>(BO417*0.035)</f>
        <v>833.65844800000002</v>
      </c>
      <c r="BQ417" s="2689" t="s">
        <v>8</v>
      </c>
      <c r="BR417" s="2246"/>
      <c r="CK417" s="2559"/>
      <c r="CL417" s="2560"/>
      <c r="CM417" s="2560"/>
      <c r="CN417" s="2560"/>
      <c r="CO417" s="2560"/>
      <c r="CP417" s="2560"/>
      <c r="CQ417" s="2560"/>
      <c r="CR417" s="2560"/>
      <c r="CS417" s="2560"/>
      <c r="CT417" s="2560"/>
      <c r="CU417" s="2560"/>
      <c r="CV417" s="2560"/>
      <c r="CW417" s="2560"/>
      <c r="CX417" s="2560"/>
      <c r="CY417" s="2560"/>
      <c r="CZ417" s="2560"/>
      <c r="DA417" s="2747">
        <f>SUM(DA410:DA416)</f>
        <v>1696.48</v>
      </c>
      <c r="DB417" s="2562"/>
    </row>
    <row r="418" spans="15:106">
      <c r="O418" s="2024"/>
      <c r="P418" s="2047" t="s">
        <v>589</v>
      </c>
      <c r="Q418" s="2069" t="s">
        <v>698</v>
      </c>
      <c r="R418" s="2809">
        <v>36</v>
      </c>
      <c r="S418" s="2071" t="s">
        <v>101</v>
      </c>
      <c r="T418" s="2072">
        <v>43488</v>
      </c>
      <c r="U418" s="2071">
        <v>10</v>
      </c>
      <c r="V418" s="2039" t="s">
        <v>35</v>
      </c>
      <c r="W418" s="2073">
        <v>290</v>
      </c>
      <c r="X418" s="2071"/>
      <c r="Y418" s="3509">
        <v>43490</v>
      </c>
      <c r="Z418" s="2072">
        <v>43489</v>
      </c>
      <c r="AA418" s="2071">
        <v>10802</v>
      </c>
      <c r="AB418" s="2041">
        <v>10000</v>
      </c>
      <c r="AC418" s="2041">
        <f t="shared" si="170"/>
        <v>0</v>
      </c>
      <c r="AD418" s="2045">
        <f t="shared" si="171"/>
        <v>2900</v>
      </c>
      <c r="AE418" s="2042">
        <f t="shared" si="172"/>
        <v>145</v>
      </c>
      <c r="AF418" s="6038" t="s">
        <v>8</v>
      </c>
      <c r="AG418" s="6032"/>
      <c r="AH418" s="2024"/>
      <c r="AI418" s="2837"/>
      <c r="AJ418" s="2915"/>
      <c r="AK418" s="3298"/>
      <c r="AL418" s="2160"/>
      <c r="AM418" s="2228"/>
      <c r="AN418" s="2160"/>
      <c r="AO418" s="2163"/>
      <c r="AP418" s="3299"/>
      <c r="AQ418" s="2228"/>
      <c r="AR418" s="3300"/>
      <c r="AS418" s="2162"/>
      <c r="AT418" s="2228"/>
      <c r="AU418" s="3301"/>
      <c r="AV418" s="2164"/>
      <c r="AW418" s="2159"/>
      <c r="AX418" s="2165"/>
      <c r="AY418" s="2219"/>
      <c r="BA418" s="2274" t="s">
        <v>966</v>
      </c>
      <c r="BB418" s="2275" t="s">
        <v>1130</v>
      </c>
      <c r="BC418" s="2340">
        <v>3</v>
      </c>
      <c r="BD418" s="2275">
        <v>98522</v>
      </c>
      <c r="BE418" s="2341">
        <v>43958</v>
      </c>
      <c r="BF418" s="2469">
        <v>1000</v>
      </c>
      <c r="BG418" s="2275" t="s">
        <v>96</v>
      </c>
      <c r="BH418" s="2347">
        <v>9.61</v>
      </c>
      <c r="BI418" s="3719" t="s">
        <v>963</v>
      </c>
      <c r="BJ418" s="3720">
        <v>43966</v>
      </c>
      <c r="BK418" s="2341">
        <v>43963</v>
      </c>
      <c r="BL418" s="2275">
        <v>58383</v>
      </c>
      <c r="BM418" s="2347">
        <v>1021</v>
      </c>
      <c r="BN418" s="2347">
        <f t="shared" ref="BN418:BN424" si="174">(BM418-BF418)</f>
        <v>21</v>
      </c>
      <c r="BO418" s="2348">
        <f t="shared" si="173"/>
        <v>9811.81</v>
      </c>
      <c r="BP418" s="2347">
        <f>(BO418*0.03)</f>
        <v>294.35429999999997</v>
      </c>
      <c r="BQ418" s="2689" t="s">
        <v>8</v>
      </c>
      <c r="BR418" s="2246"/>
    </row>
    <row r="419" spans="15:106" ht="18.600000000000001" thickBot="1">
      <c r="O419" s="2024"/>
      <c r="P419" s="2149"/>
      <c r="Q419" s="2091"/>
      <c r="R419" s="2091"/>
      <c r="S419" s="2091"/>
      <c r="T419" s="2091"/>
      <c r="U419" s="2091"/>
      <c r="V419" s="2091"/>
      <c r="W419" s="2091"/>
      <c r="X419" s="2091"/>
      <c r="Y419" s="2873"/>
      <c r="Z419" s="2091"/>
      <c r="AA419" s="2091"/>
      <c r="AB419" s="2091"/>
      <c r="AC419" s="2091"/>
      <c r="AD419" s="2091"/>
      <c r="AE419" s="2091"/>
      <c r="AF419" s="3584"/>
      <c r="AG419" s="3227"/>
      <c r="AH419" s="2024"/>
      <c r="AI419" s="2837"/>
      <c r="AJ419" s="2915"/>
      <c r="AK419" s="2091"/>
      <c r="AL419" s="2091"/>
      <c r="AM419" s="2091"/>
      <c r="AN419" s="2091"/>
      <c r="AO419" s="2091"/>
      <c r="AP419" s="2091"/>
      <c r="AQ419" s="2091"/>
      <c r="AR419" s="2091"/>
      <c r="AS419" s="2091"/>
      <c r="AT419" s="2091"/>
      <c r="AU419" s="2091"/>
      <c r="AV419" s="2091"/>
      <c r="AW419" s="2091"/>
      <c r="AX419" s="2091"/>
      <c r="AY419" s="3302"/>
      <c r="BA419" s="2274" t="s">
        <v>966</v>
      </c>
      <c r="BB419" s="2275" t="s">
        <v>1131</v>
      </c>
      <c r="BC419" s="2340">
        <v>3</v>
      </c>
      <c r="BD419" s="2275">
        <v>98522</v>
      </c>
      <c r="BE419" s="2341">
        <v>43958</v>
      </c>
      <c r="BF419" s="2469">
        <v>200</v>
      </c>
      <c r="BG419" s="2275" t="s">
        <v>96</v>
      </c>
      <c r="BH419" s="2347">
        <v>9.61</v>
      </c>
      <c r="BI419" s="3719" t="s">
        <v>964</v>
      </c>
      <c r="BJ419" s="3720">
        <v>43966</v>
      </c>
      <c r="BK419" s="2341">
        <v>43964</v>
      </c>
      <c r="BL419" s="2275">
        <v>58393</v>
      </c>
      <c r="BM419" s="2347">
        <v>208.1</v>
      </c>
      <c r="BN419" s="2347">
        <f t="shared" si="174"/>
        <v>8.0999999999999943</v>
      </c>
      <c r="BO419" s="2348">
        <f t="shared" si="173"/>
        <v>1999.8409999999999</v>
      </c>
      <c r="BP419" s="2347">
        <f>(BO419*0.03)</f>
        <v>59.995229999999992</v>
      </c>
      <c r="BQ419" s="2689" t="s">
        <v>8</v>
      </c>
      <c r="BR419" s="2246"/>
      <c r="CK419" s="2488" t="s">
        <v>1140</v>
      </c>
      <c r="CL419" s="2248"/>
      <c r="CM419" s="2248"/>
      <c r="CN419" s="2248"/>
      <c r="CO419" s="2248"/>
      <c r="CP419" s="2248"/>
      <c r="CQ419" s="2248"/>
      <c r="CR419" s="2248"/>
      <c r="CS419" s="2248"/>
      <c r="CT419" s="2248"/>
      <c r="CU419" s="2248"/>
      <c r="CV419" s="2248"/>
      <c r="CW419" s="2248"/>
      <c r="CX419" s="2248"/>
      <c r="CY419" s="2248"/>
      <c r="CZ419" s="2248"/>
      <c r="DA419" s="2248"/>
      <c r="DB419" s="2248"/>
    </row>
    <row r="420" spans="15:106" ht="15" thickBot="1">
      <c r="O420" s="2024"/>
      <c r="P420" s="2082"/>
      <c r="Q420" s="2083"/>
      <c r="R420" s="2083"/>
      <c r="S420" s="2083"/>
      <c r="T420" s="2083"/>
      <c r="U420" s="2084"/>
      <c r="V420" s="2085"/>
      <c r="W420" s="2085"/>
      <c r="X420" s="2085"/>
      <c r="Y420" s="2089"/>
      <c r="Z420" s="2085"/>
      <c r="AA420" s="2086"/>
      <c r="AB420" s="2087"/>
      <c r="AC420" s="2085"/>
      <c r="AD420" s="2088">
        <f>SUM(AD408:AD419)</f>
        <v>77819.600000000006</v>
      </c>
      <c r="AE420" s="2088">
        <f>SUM(AE408:AE419)</f>
        <v>3890.9800000000005</v>
      </c>
      <c r="AF420" s="2090"/>
      <c r="AG420" s="3220"/>
      <c r="AH420" s="2024"/>
      <c r="AI420" s="2837"/>
      <c r="AJ420" s="2024"/>
      <c r="AK420" s="2091"/>
      <c r="AL420" s="2091"/>
      <c r="AM420" s="2091"/>
      <c r="AN420" s="2091"/>
      <c r="AO420" s="2091"/>
      <c r="AP420" s="2091"/>
      <c r="AQ420" s="2091"/>
      <c r="AR420" s="2091"/>
      <c r="AS420" s="2091"/>
      <c r="AT420" s="2091"/>
      <c r="AU420" s="2091"/>
      <c r="AV420" s="2091"/>
      <c r="AW420" s="2091"/>
      <c r="AX420" s="2091"/>
      <c r="AY420" s="2128"/>
      <c r="BA420" s="2274" t="s">
        <v>966</v>
      </c>
      <c r="BB420" s="2275" t="s">
        <v>1132</v>
      </c>
      <c r="BC420" s="2340">
        <v>3</v>
      </c>
      <c r="BD420" s="2275">
        <v>98522</v>
      </c>
      <c r="BE420" s="2341">
        <v>43958</v>
      </c>
      <c r="BF420" s="2469">
        <v>200</v>
      </c>
      <c r="BG420" s="2275" t="s">
        <v>96</v>
      </c>
      <c r="BH420" s="2347">
        <v>9.61</v>
      </c>
      <c r="BI420" s="3719" t="s">
        <v>965</v>
      </c>
      <c r="BJ420" s="3720">
        <v>43966</v>
      </c>
      <c r="BK420" s="2341">
        <v>43964</v>
      </c>
      <c r="BL420" s="2275">
        <v>58393</v>
      </c>
      <c r="BM420" s="2347">
        <v>208</v>
      </c>
      <c r="BN420" s="2347">
        <f t="shared" si="174"/>
        <v>8</v>
      </c>
      <c r="BO420" s="2348">
        <f t="shared" si="173"/>
        <v>1998.8799999999999</v>
      </c>
      <c r="BP420" s="2347">
        <f>(BO420*0.03)</f>
        <v>59.966399999999993</v>
      </c>
      <c r="BQ420" s="2689" t="s">
        <v>8</v>
      </c>
      <c r="BR420" s="2246"/>
      <c r="CK420" s="2490"/>
      <c r="CL420" s="2491"/>
      <c r="CM420" s="2491"/>
      <c r="CN420" s="2492" t="s">
        <v>14</v>
      </c>
      <c r="CO420" s="2492" t="s">
        <v>12</v>
      </c>
      <c r="CP420" s="2492"/>
      <c r="CQ420" s="2491"/>
      <c r="CR420" s="2492" t="s">
        <v>15</v>
      </c>
      <c r="CS420" s="2492" t="s">
        <v>16</v>
      </c>
      <c r="CT420" s="2492" t="s">
        <v>12</v>
      </c>
      <c r="CU420" s="2492" t="s">
        <v>12</v>
      </c>
      <c r="CV420" s="2491"/>
      <c r="CW420" s="2491"/>
      <c r="CX420" s="2491"/>
      <c r="CY420" s="2491"/>
      <c r="CZ420" s="2492" t="s">
        <v>12</v>
      </c>
      <c r="DA420" s="2492" t="s">
        <v>17</v>
      </c>
      <c r="DB420" s="2493"/>
    </row>
    <row r="421" spans="15:106" ht="15" thickBot="1">
      <c r="O421" s="2024"/>
      <c r="P421" s="2024"/>
      <c r="Q421" s="2024"/>
      <c r="R421" s="2024"/>
      <c r="S421" s="2024"/>
      <c r="T421" s="2024"/>
      <c r="U421" s="2024"/>
      <c r="V421" s="2024"/>
      <c r="W421" s="2024"/>
      <c r="X421" s="2024"/>
      <c r="Y421" s="3602"/>
      <c r="Z421" s="2024"/>
      <c r="AA421" s="2024"/>
      <c r="AB421" s="2024"/>
      <c r="AC421" s="2024"/>
      <c r="AD421" s="2024"/>
      <c r="AE421" s="2024"/>
      <c r="AF421" s="3227"/>
      <c r="AG421" s="3227"/>
      <c r="AH421" s="2024"/>
      <c r="AI421" s="2026"/>
      <c r="AJ421" s="2916"/>
      <c r="AK421" s="3303"/>
      <c r="AL421" s="2084"/>
      <c r="AM421" s="2083"/>
      <c r="AN421" s="2084"/>
      <c r="AO421" s="2086"/>
      <c r="AP421" s="3304"/>
      <c r="AQ421" s="2083"/>
      <c r="AR421" s="3305"/>
      <c r="AS421" s="3306"/>
      <c r="AT421" s="2083"/>
      <c r="AU421" s="3307"/>
      <c r="AV421" s="3308"/>
      <c r="AW421" s="2182"/>
      <c r="AX421" s="2183"/>
      <c r="AY421" s="3279" t="s">
        <v>818</v>
      </c>
      <c r="BA421" s="2274" t="s">
        <v>966</v>
      </c>
      <c r="BB421" s="2275" t="s">
        <v>1133</v>
      </c>
      <c r="BC421" s="2340">
        <v>3</v>
      </c>
      <c r="BD421" s="2275">
        <v>98522</v>
      </c>
      <c r="BE421" s="2341">
        <v>43958</v>
      </c>
      <c r="BF421" s="2469">
        <v>100</v>
      </c>
      <c r="BG421" s="2275" t="s">
        <v>96</v>
      </c>
      <c r="BH421" s="2347">
        <v>9.61</v>
      </c>
      <c r="BI421" s="3719" t="s">
        <v>965</v>
      </c>
      <c r="BJ421" s="3720">
        <v>43966</v>
      </c>
      <c r="BK421" s="2341">
        <v>43964</v>
      </c>
      <c r="BL421" s="2275">
        <v>58393</v>
      </c>
      <c r="BM421" s="2347">
        <v>108.2</v>
      </c>
      <c r="BN421" s="2347">
        <f t="shared" si="174"/>
        <v>8.2000000000000028</v>
      </c>
      <c r="BO421" s="2348">
        <f t="shared" si="173"/>
        <v>1039.8019999999999</v>
      </c>
      <c r="BP421" s="2347">
        <f>(BO421*0.03)</f>
        <v>31.194059999999997</v>
      </c>
      <c r="BQ421" s="2689" t="s">
        <v>8</v>
      </c>
      <c r="BR421" s="2246"/>
      <c r="CK421" s="2499" t="s">
        <v>3</v>
      </c>
      <c r="CL421" s="2500" t="s">
        <v>4</v>
      </c>
      <c r="CM421" s="2501" t="s">
        <v>18</v>
      </c>
      <c r="CN421" s="2501" t="s">
        <v>19</v>
      </c>
      <c r="CO421" s="2501" t="s">
        <v>19</v>
      </c>
      <c r="CP421" s="2501" t="s">
        <v>20</v>
      </c>
      <c r="CQ421" s="2501" t="s">
        <v>21</v>
      </c>
      <c r="CR421" s="2501" t="s">
        <v>22</v>
      </c>
      <c r="CS421" s="2501" t="s">
        <v>19</v>
      </c>
      <c r="CT421" s="2501" t="s">
        <v>23</v>
      </c>
      <c r="CU421" s="2501" t="s">
        <v>23</v>
      </c>
      <c r="CV421" s="2501" t="s">
        <v>24</v>
      </c>
      <c r="CW421" s="2501" t="s">
        <v>20</v>
      </c>
      <c r="CX421" s="2501" t="s">
        <v>25</v>
      </c>
      <c r="CY421" s="2501" t="s">
        <v>0</v>
      </c>
      <c r="CZ421" s="2501" t="s">
        <v>11</v>
      </c>
      <c r="DA421" s="2501" t="s">
        <v>11</v>
      </c>
      <c r="DB421" s="2501" t="s">
        <v>26</v>
      </c>
    </row>
    <row r="422" spans="15:106" ht="18.600000000000001" thickBot="1">
      <c r="O422" s="2024"/>
      <c r="P422" s="2028" t="s">
        <v>752</v>
      </c>
      <c r="Q422" s="2024"/>
      <c r="R422" s="2024"/>
      <c r="S422" s="2024"/>
      <c r="T422" s="2024"/>
      <c r="U422" s="2024"/>
      <c r="V422" s="2024"/>
      <c r="W422" s="2024"/>
      <c r="X422" s="2024"/>
      <c r="Y422" s="3602"/>
      <c r="Z422" s="2024"/>
      <c r="AA422" s="2024"/>
      <c r="AB422" s="2024"/>
      <c r="AC422" s="2024"/>
      <c r="AD422" s="2024"/>
      <c r="AE422" s="2024"/>
      <c r="AF422" s="2029"/>
      <c r="AG422" s="2029"/>
      <c r="AH422" s="2024"/>
      <c r="AI422" s="2024"/>
      <c r="AJ422" s="2024"/>
      <c r="AK422" s="2024"/>
      <c r="AL422" s="2024"/>
      <c r="AM422" s="2024"/>
      <c r="AN422" s="2024"/>
      <c r="AO422" s="2024"/>
      <c r="AP422" s="2024"/>
      <c r="AQ422" s="2024"/>
      <c r="AR422" s="2024"/>
      <c r="AS422" s="2024"/>
      <c r="AT422" s="2024"/>
      <c r="AU422" s="2024"/>
      <c r="AV422" s="2024"/>
      <c r="AW422" s="2024"/>
      <c r="AX422" s="2024"/>
      <c r="AY422" s="2024"/>
      <c r="BA422" s="2274" t="s">
        <v>966</v>
      </c>
      <c r="BB422" s="3033" t="s">
        <v>1130</v>
      </c>
      <c r="BC422" s="2438">
        <v>4</v>
      </c>
      <c r="BD422" s="2285">
        <v>98764</v>
      </c>
      <c r="BE422" s="2287">
        <v>43966</v>
      </c>
      <c r="BF422" s="3718">
        <v>400</v>
      </c>
      <c r="BG422" s="2275" t="s">
        <v>96</v>
      </c>
      <c r="BH422" s="2347">
        <v>10.02</v>
      </c>
      <c r="BI422" s="2344"/>
      <c r="BJ422" s="2344">
        <v>43979</v>
      </c>
      <c r="BK422" s="2287">
        <v>43972</v>
      </c>
      <c r="BL422" s="2339">
        <v>58458</v>
      </c>
      <c r="BM422" s="2347">
        <v>411.2</v>
      </c>
      <c r="BN422" s="2280">
        <f t="shared" si="174"/>
        <v>11.199999999999989</v>
      </c>
      <c r="BO422" s="2281">
        <f t="shared" si="173"/>
        <v>4120.2240000000002</v>
      </c>
      <c r="BP422" s="2441">
        <f>(BO422*0.04)</f>
        <v>164.80896000000001</v>
      </c>
      <c r="BQ422" s="4636" t="s">
        <v>8</v>
      </c>
      <c r="BR422" s="2246"/>
      <c r="CK422" s="2505"/>
      <c r="CL422" s="2506"/>
      <c r="CM422" s="2506"/>
      <c r="CN422" s="2507" t="s">
        <v>3</v>
      </c>
      <c r="CO422" s="2507" t="s">
        <v>18</v>
      </c>
      <c r="CP422" s="2507"/>
      <c r="CQ422" s="2506"/>
      <c r="CR422" s="2507" t="s">
        <v>21</v>
      </c>
      <c r="CS422" s="2507" t="s">
        <v>3</v>
      </c>
      <c r="CT422" s="2507" t="s">
        <v>27</v>
      </c>
      <c r="CU422" s="2507" t="s">
        <v>28</v>
      </c>
      <c r="CV422" s="2506"/>
      <c r="CW422" s="2506"/>
      <c r="CX422" s="2506"/>
      <c r="CY422" s="2506"/>
      <c r="CZ422" s="2507" t="s">
        <v>33</v>
      </c>
      <c r="DA422" s="2507" t="s">
        <v>30</v>
      </c>
      <c r="DB422" s="2500"/>
    </row>
    <row r="423" spans="15:106" ht="24" thickBot="1">
      <c r="O423" s="2024"/>
      <c r="P423" s="2030"/>
      <c r="Q423" s="2031"/>
      <c r="R423" s="2031"/>
      <c r="S423" s="6040" t="s">
        <v>14</v>
      </c>
      <c r="T423" s="6040" t="s">
        <v>12</v>
      </c>
      <c r="U423" s="6040"/>
      <c r="V423" s="2031"/>
      <c r="W423" s="6040" t="s">
        <v>15</v>
      </c>
      <c r="X423" s="6040" t="s">
        <v>16</v>
      </c>
      <c r="Y423" s="6040" t="s">
        <v>12</v>
      </c>
      <c r="Z423" s="6040" t="s">
        <v>12</v>
      </c>
      <c r="AA423" s="2031"/>
      <c r="AB423" s="2031"/>
      <c r="AC423" s="2031"/>
      <c r="AD423" s="2031"/>
      <c r="AE423" s="6040" t="s">
        <v>17</v>
      </c>
      <c r="AF423" s="6040"/>
      <c r="AG423" s="6032"/>
      <c r="AH423" s="2024"/>
      <c r="AI423" s="2024"/>
      <c r="AJ423" s="2153" t="s">
        <v>792</v>
      </c>
      <c r="AK423" s="2024"/>
      <c r="AL423" s="2024" t="s">
        <v>793</v>
      </c>
      <c r="AM423" s="2024"/>
      <c r="AN423" s="2154"/>
      <c r="AO423" s="2024"/>
      <c r="AP423" s="2024"/>
      <c r="AQ423" s="2024" t="s">
        <v>832</v>
      </c>
      <c r="AR423" s="2024" t="s">
        <v>1256</v>
      </c>
      <c r="AS423" s="2024" t="s">
        <v>218</v>
      </c>
      <c r="AT423" s="2024" t="s">
        <v>885</v>
      </c>
      <c r="AU423" s="2024"/>
      <c r="AV423" s="2024" t="s">
        <v>1191</v>
      </c>
      <c r="AW423" s="2024"/>
      <c r="AX423" s="2024" t="s">
        <v>832</v>
      </c>
      <c r="AY423" s="2024"/>
      <c r="BA423" s="2274" t="s">
        <v>966</v>
      </c>
      <c r="BB423" s="3032" t="s">
        <v>1137</v>
      </c>
      <c r="BC423" s="2438">
        <v>4</v>
      </c>
      <c r="BD423" s="2285">
        <v>98764</v>
      </c>
      <c r="BE423" s="2287">
        <v>43966</v>
      </c>
      <c r="BF423" s="2342">
        <v>100</v>
      </c>
      <c r="BG423" s="2285" t="s">
        <v>96</v>
      </c>
      <c r="BH423" s="2280">
        <v>10.02</v>
      </c>
      <c r="BI423" s="2344"/>
      <c r="BJ423" s="2344">
        <v>43979</v>
      </c>
      <c r="BK423" s="2287">
        <v>43972</v>
      </c>
      <c r="BL423" s="2339">
        <v>58458</v>
      </c>
      <c r="BM423" s="2280">
        <v>113</v>
      </c>
      <c r="BN423" s="2280">
        <f t="shared" si="174"/>
        <v>13</v>
      </c>
      <c r="BO423" s="2281">
        <f t="shared" si="173"/>
        <v>1132.26</v>
      </c>
      <c r="BP423" s="2441">
        <f>(BO423*0.04)</f>
        <v>45.290399999999998</v>
      </c>
      <c r="BQ423" s="4636" t="s">
        <v>8</v>
      </c>
      <c r="BR423" s="2246"/>
      <c r="CK423" s="4137" t="s">
        <v>845</v>
      </c>
      <c r="CL423" s="4083" t="s">
        <v>1174</v>
      </c>
      <c r="CM423" s="3556">
        <v>4</v>
      </c>
      <c r="CN423" s="3556" t="s">
        <v>36</v>
      </c>
      <c r="CO423" s="3336">
        <v>44089</v>
      </c>
      <c r="CP423" s="3556">
        <v>102</v>
      </c>
      <c r="CQ423" s="3556" t="s">
        <v>35</v>
      </c>
      <c r="CR423" s="3337">
        <v>193.09</v>
      </c>
      <c r="CS423" s="3557"/>
      <c r="CT423" s="3558">
        <v>44104</v>
      </c>
      <c r="CU423" s="3336">
        <v>44096</v>
      </c>
      <c r="CV423" s="3556">
        <v>14499</v>
      </c>
      <c r="CW423" s="3340">
        <v>102000</v>
      </c>
      <c r="CX423" s="3340">
        <f>(CP423*1000-CW423)</f>
        <v>0</v>
      </c>
      <c r="CY423" s="3223">
        <f>(CR423*CW423/1000)</f>
        <v>19695.18</v>
      </c>
      <c r="CZ423" s="3224">
        <f>(CU423+28)</f>
        <v>44124</v>
      </c>
      <c r="DA423" s="3225">
        <f>(CY423*0.03)</f>
        <v>590.85540000000003</v>
      </c>
      <c r="DB423" s="2516" t="s">
        <v>8</v>
      </c>
    </row>
    <row r="424" spans="15:106">
      <c r="O424" s="2024"/>
      <c r="P424" s="2032" t="s">
        <v>3</v>
      </c>
      <c r="Q424" s="2033" t="s">
        <v>4</v>
      </c>
      <c r="R424" s="6033" t="s">
        <v>18</v>
      </c>
      <c r="S424" s="6033" t="s">
        <v>19</v>
      </c>
      <c r="T424" s="6033" t="s">
        <v>19</v>
      </c>
      <c r="U424" s="6033" t="s">
        <v>20</v>
      </c>
      <c r="V424" s="6033" t="s">
        <v>21</v>
      </c>
      <c r="W424" s="6033" t="s">
        <v>22</v>
      </c>
      <c r="X424" s="6033" t="s">
        <v>19</v>
      </c>
      <c r="Y424" s="6033" t="s">
        <v>23</v>
      </c>
      <c r="Z424" s="6033" t="s">
        <v>23</v>
      </c>
      <c r="AA424" s="6033" t="s">
        <v>24</v>
      </c>
      <c r="AB424" s="6033" t="s">
        <v>20</v>
      </c>
      <c r="AC424" s="6033" t="s">
        <v>25</v>
      </c>
      <c r="AD424" s="6033" t="s">
        <v>0</v>
      </c>
      <c r="AE424" s="6033" t="s">
        <v>11</v>
      </c>
      <c r="AF424" s="6033" t="s">
        <v>26</v>
      </c>
      <c r="AG424" s="6032"/>
      <c r="AH424" s="2024"/>
      <c r="AI424" s="2021"/>
      <c r="AJ424" s="2911"/>
      <c r="AK424" s="2131"/>
      <c r="AL424" s="2132" t="s">
        <v>14</v>
      </c>
      <c r="AM424" s="2132" t="s">
        <v>12</v>
      </c>
      <c r="AN424" s="2132"/>
      <c r="AO424" s="2133"/>
      <c r="AP424" s="2132" t="s">
        <v>15</v>
      </c>
      <c r="AQ424" s="2132" t="s">
        <v>16</v>
      </c>
      <c r="AR424" s="2132" t="s">
        <v>12</v>
      </c>
      <c r="AS424" s="2132" t="s">
        <v>12</v>
      </c>
      <c r="AT424" s="2133"/>
      <c r="AU424" s="2133"/>
      <c r="AV424" s="2133"/>
      <c r="AW424" s="2133"/>
      <c r="AX424" s="2179" t="s">
        <v>17</v>
      </c>
      <c r="AY424" s="2134"/>
      <c r="BA424" s="2274" t="s">
        <v>966</v>
      </c>
      <c r="BB424" s="3032" t="s">
        <v>1133</v>
      </c>
      <c r="BC424" s="2438">
        <v>4</v>
      </c>
      <c r="BD424" s="2285">
        <v>98764</v>
      </c>
      <c r="BE424" s="2287">
        <v>43966</v>
      </c>
      <c r="BF424" s="2342">
        <v>200</v>
      </c>
      <c r="BG424" s="2285" t="s">
        <v>96</v>
      </c>
      <c r="BH424" s="2280">
        <v>10.02</v>
      </c>
      <c r="BI424" s="2344"/>
      <c r="BJ424" s="2344">
        <v>43979</v>
      </c>
      <c r="BK424" s="2287">
        <v>43972</v>
      </c>
      <c r="BL424" s="2339">
        <v>58458</v>
      </c>
      <c r="BM424" s="2280">
        <v>213.2</v>
      </c>
      <c r="BN424" s="2280">
        <f t="shared" si="174"/>
        <v>13.199999999999989</v>
      </c>
      <c r="BO424" s="2281">
        <f t="shared" si="173"/>
        <v>2136.2639999999997</v>
      </c>
      <c r="BP424" s="2441">
        <f>(BO424*0.04)</f>
        <v>85.450559999999982</v>
      </c>
      <c r="BQ424" s="4636" t="s">
        <v>8</v>
      </c>
      <c r="BR424" s="2246"/>
      <c r="CK424" s="2526"/>
      <c r="CL424" s="2529"/>
      <c r="CM424" s="2528"/>
      <c r="CN424" s="2528"/>
      <c r="CO424" s="2535"/>
      <c r="CP424" s="2528"/>
      <c r="CQ424" s="2528"/>
      <c r="CR424" s="3087"/>
      <c r="CS424" s="2528"/>
      <c r="CT424" s="2533"/>
      <c r="CU424" s="2535"/>
      <c r="CV424" s="2528"/>
      <c r="CW424" s="3087"/>
      <c r="CX424" s="2532"/>
      <c r="CY424" s="2534"/>
      <c r="CZ424" s="2535"/>
      <c r="DA424" s="2532"/>
      <c r="DB424" s="2523"/>
    </row>
    <row r="425" spans="15:106" ht="18.600000000000001" thickBot="1">
      <c r="O425" s="2024"/>
      <c r="P425" s="2034"/>
      <c r="Q425" s="2035"/>
      <c r="R425" s="2035"/>
      <c r="S425" s="6035" t="s">
        <v>3</v>
      </c>
      <c r="T425" s="6035" t="s">
        <v>18</v>
      </c>
      <c r="U425" s="6035"/>
      <c r="V425" s="2035"/>
      <c r="W425" s="6035" t="s">
        <v>21</v>
      </c>
      <c r="X425" s="6035" t="s">
        <v>3</v>
      </c>
      <c r="Y425" s="6035" t="s">
        <v>27</v>
      </c>
      <c r="Z425" s="6035" t="s">
        <v>28</v>
      </c>
      <c r="AA425" s="2035"/>
      <c r="AB425" s="2035"/>
      <c r="AC425" s="2035"/>
      <c r="AD425" s="2035"/>
      <c r="AE425" s="6035" t="s">
        <v>30</v>
      </c>
      <c r="AF425" s="6033"/>
      <c r="AG425" s="6032"/>
      <c r="AH425" s="2024"/>
      <c r="AI425" s="2023"/>
      <c r="AJ425" s="2912" t="s">
        <v>4</v>
      </c>
      <c r="AK425" s="2135" t="s">
        <v>18</v>
      </c>
      <c r="AL425" s="2033" t="s">
        <v>19</v>
      </c>
      <c r="AM425" s="2033" t="s">
        <v>19</v>
      </c>
      <c r="AN425" s="2033" t="s">
        <v>20</v>
      </c>
      <c r="AO425" s="2033" t="s">
        <v>21</v>
      </c>
      <c r="AP425" s="2033" t="s">
        <v>22</v>
      </c>
      <c r="AQ425" s="2033" t="s">
        <v>19</v>
      </c>
      <c r="AR425" s="2033" t="s">
        <v>23</v>
      </c>
      <c r="AS425" s="2033" t="s">
        <v>23</v>
      </c>
      <c r="AT425" s="2033" t="s">
        <v>24</v>
      </c>
      <c r="AU425" s="2033" t="s">
        <v>20</v>
      </c>
      <c r="AV425" s="2033" t="s">
        <v>25</v>
      </c>
      <c r="AW425" s="2033" t="s">
        <v>0</v>
      </c>
      <c r="AX425" s="2180" t="s">
        <v>11</v>
      </c>
      <c r="AY425" s="2136" t="s">
        <v>26</v>
      </c>
      <c r="BA425" s="4043"/>
      <c r="BB425" s="2313"/>
      <c r="BC425" s="2313"/>
      <c r="BD425" s="2313"/>
      <c r="BE425" s="2313"/>
      <c r="BF425" s="2313"/>
      <c r="BG425" s="2313"/>
      <c r="BH425" s="2313"/>
      <c r="BI425" s="2719"/>
      <c r="BJ425" s="2313"/>
      <c r="BK425" s="2313"/>
      <c r="BL425" s="2313"/>
      <c r="BM425" s="2313"/>
      <c r="BN425" s="2313"/>
      <c r="BO425" s="2313"/>
      <c r="BP425" s="2313"/>
      <c r="BQ425" s="2689"/>
      <c r="BR425" s="2246"/>
      <c r="CK425" s="2526"/>
      <c r="CL425" s="2529"/>
      <c r="CM425" s="2528"/>
      <c r="CN425" s="2529"/>
      <c r="CO425" s="2530"/>
      <c r="CP425" s="2531"/>
      <c r="CQ425" s="2529"/>
      <c r="CR425" s="2532"/>
      <c r="CS425" s="2528"/>
      <c r="CT425" s="2533"/>
      <c r="CU425" s="2530"/>
      <c r="CV425" s="2528"/>
      <c r="CW425" s="2532"/>
      <c r="CX425" s="2532"/>
      <c r="CY425" s="2534"/>
      <c r="CZ425" s="2535"/>
      <c r="DA425" s="2532"/>
      <c r="DB425" s="2523"/>
    </row>
    <row r="426" spans="15:106" ht="15" thickBot="1">
      <c r="O426" s="2024"/>
      <c r="P426" s="2095" t="s">
        <v>902</v>
      </c>
      <c r="Q426" s="2069" t="s">
        <v>751</v>
      </c>
      <c r="R426" s="2069">
        <v>1</v>
      </c>
      <c r="S426" s="2071" t="s">
        <v>36</v>
      </c>
      <c r="T426" s="2072">
        <v>43392</v>
      </c>
      <c r="U426" s="2071">
        <v>60</v>
      </c>
      <c r="V426" s="2039" t="s">
        <v>35</v>
      </c>
      <c r="W426" s="2042">
        <v>315</v>
      </c>
      <c r="X426" s="2071" t="s">
        <v>78</v>
      </c>
      <c r="Y426" s="2044">
        <v>43516</v>
      </c>
      <c r="Z426" s="2040">
        <v>43516</v>
      </c>
      <c r="AA426" s="2039">
        <v>10925</v>
      </c>
      <c r="AB426" s="2041">
        <v>20000</v>
      </c>
      <c r="AC426" s="2041">
        <f t="shared" ref="AC426:AC438" si="175">(AB426-U426*1000)</f>
        <v>-40000</v>
      </c>
      <c r="AD426" s="2045">
        <f t="shared" ref="AD426:AD437" si="176">(AB426*W426/1000)</f>
        <v>6300</v>
      </c>
      <c r="AE426" s="2042">
        <f t="shared" ref="AE426:AE445" si="177">(AD426*0.05)</f>
        <v>315</v>
      </c>
      <c r="AF426" s="2046" t="s">
        <v>8</v>
      </c>
      <c r="AG426" s="3219"/>
      <c r="AH426" s="2024"/>
      <c r="AI426" s="2023"/>
      <c r="AJ426" s="2913"/>
      <c r="AK426" s="2137"/>
      <c r="AL426" s="2033" t="s">
        <v>3</v>
      </c>
      <c r="AM426" s="2033" t="s">
        <v>18</v>
      </c>
      <c r="AN426" s="2033"/>
      <c r="AO426" s="2138"/>
      <c r="AP426" s="2033" t="s">
        <v>21</v>
      </c>
      <c r="AQ426" s="2033" t="s">
        <v>3</v>
      </c>
      <c r="AR426" s="2033" t="s">
        <v>27</v>
      </c>
      <c r="AS426" s="2033" t="s">
        <v>28</v>
      </c>
      <c r="AT426" s="2138"/>
      <c r="AU426" s="2138"/>
      <c r="AV426" s="2138"/>
      <c r="AW426" s="2138"/>
      <c r="AX426" s="2180" t="s">
        <v>30</v>
      </c>
      <c r="AY426" s="2136"/>
      <c r="BA426" s="2314"/>
      <c r="BB426" s="2315"/>
      <c r="BC426" s="2315"/>
      <c r="BD426" s="2315"/>
      <c r="BE426" s="2315"/>
      <c r="BF426" s="2315"/>
      <c r="BG426" s="2315"/>
      <c r="BH426" s="2315"/>
      <c r="BI426" s="2315"/>
      <c r="BJ426" s="2315"/>
      <c r="BK426" s="2315"/>
      <c r="BL426" s="2315"/>
      <c r="BM426" s="2315"/>
      <c r="BN426" s="2315"/>
      <c r="BO426" s="2358">
        <f>SUM(BO416:BO425)</f>
        <v>62485.79310000001</v>
      </c>
      <c r="BP426" s="2358">
        <f>SUM(BP416:BP425)</f>
        <v>2396.1133229999991</v>
      </c>
      <c r="BQ426" s="3056"/>
      <c r="BR426" s="2246"/>
      <c r="CK426" s="2526"/>
      <c r="CL426" s="2529"/>
      <c r="CM426" s="2528"/>
      <c r="CN426" s="2529"/>
      <c r="CO426" s="2530"/>
      <c r="CP426" s="2531"/>
      <c r="CQ426" s="2529"/>
      <c r="CR426" s="2532"/>
      <c r="CS426" s="2528"/>
      <c r="CT426" s="2533"/>
      <c r="CU426" s="2530"/>
      <c r="CV426" s="2528"/>
      <c r="CW426" s="2532"/>
      <c r="CX426" s="2532"/>
      <c r="CY426" s="2534"/>
      <c r="CZ426" s="2535"/>
      <c r="DA426" s="2532"/>
      <c r="DB426" s="2523"/>
    </row>
    <row r="427" spans="15:106">
      <c r="O427" s="2024"/>
      <c r="P427" s="2036" t="s">
        <v>902</v>
      </c>
      <c r="Q427" s="2069" t="s">
        <v>751</v>
      </c>
      <c r="R427" s="2069">
        <v>1</v>
      </c>
      <c r="S427" s="2071" t="s">
        <v>36</v>
      </c>
      <c r="T427" s="2072">
        <v>43392</v>
      </c>
      <c r="U427" s="2071">
        <v>40</v>
      </c>
      <c r="V427" s="2039" t="s">
        <v>35</v>
      </c>
      <c r="W427" s="2042">
        <v>315</v>
      </c>
      <c r="X427" s="2071" t="s">
        <v>78</v>
      </c>
      <c r="Y427" s="2044">
        <v>43544</v>
      </c>
      <c r="Z427" s="2040">
        <v>43516</v>
      </c>
      <c r="AA427" s="2039">
        <v>10926</v>
      </c>
      <c r="AB427" s="2041">
        <v>40000</v>
      </c>
      <c r="AC427" s="2041">
        <f>(AB427-U427*1000)</f>
        <v>0</v>
      </c>
      <c r="AD427" s="2045">
        <f>(AB427*W427/1000)</f>
        <v>12600</v>
      </c>
      <c r="AE427" s="2042">
        <f t="shared" si="177"/>
        <v>630</v>
      </c>
      <c r="AF427" s="2059" t="s">
        <v>8</v>
      </c>
      <c r="AG427" s="2029"/>
      <c r="AH427" s="2024"/>
      <c r="AI427" s="2941"/>
      <c r="AJ427" s="2657" t="s">
        <v>794</v>
      </c>
      <c r="AK427" s="3058">
        <v>1</v>
      </c>
      <c r="AL427" s="3059" t="s">
        <v>36</v>
      </c>
      <c r="AM427" s="3060">
        <v>43490</v>
      </c>
      <c r="AN427" s="3059">
        <v>30</v>
      </c>
      <c r="AO427" s="3061" t="s">
        <v>35</v>
      </c>
      <c r="AP427" s="3062">
        <v>295</v>
      </c>
      <c r="AQ427" s="3059"/>
      <c r="AR427" s="4215">
        <v>43500</v>
      </c>
      <c r="AS427" s="3064">
        <v>43508</v>
      </c>
      <c r="AT427" s="3061">
        <v>3639</v>
      </c>
      <c r="AU427" s="3232">
        <v>30000</v>
      </c>
      <c r="AV427" s="2172">
        <f t="shared" ref="AV427:AV434" si="178">(AU427-AN427*1000)</f>
        <v>0</v>
      </c>
      <c r="AW427" s="2173">
        <f t="shared" ref="AW427:AW442" si="179">(AU427*AP427/1000)</f>
        <v>8850</v>
      </c>
      <c r="AX427" s="2175">
        <f t="shared" ref="AX427:AX446" si="180">(AW427*0.05)</f>
        <v>442.5</v>
      </c>
      <c r="AY427" s="2218"/>
      <c r="BA427" s="2246"/>
      <c r="BB427" s="2246"/>
      <c r="BC427" s="2246"/>
      <c r="BD427" s="2246"/>
      <c r="BE427" s="2246"/>
      <c r="BF427" s="2246"/>
      <c r="BG427" s="2246"/>
      <c r="BH427" s="2246"/>
      <c r="BI427" s="2246"/>
      <c r="BJ427" s="2246"/>
      <c r="BK427" s="2246"/>
      <c r="BL427" s="2246"/>
      <c r="BM427" s="2246"/>
      <c r="BN427" s="2246"/>
      <c r="BO427" s="2246"/>
      <c r="BP427" s="2246"/>
      <c r="BQ427" s="2246"/>
      <c r="BR427" s="2246"/>
      <c r="CK427" s="2545"/>
      <c r="CL427" s="2529"/>
      <c r="CM427" s="2528"/>
      <c r="CN427" s="2528"/>
      <c r="CO427" s="2535"/>
      <c r="CP427" s="2528"/>
      <c r="CQ427" s="2528"/>
      <c r="CR427" s="3087"/>
      <c r="CS427" s="2528"/>
      <c r="CT427" s="2533"/>
      <c r="CU427" s="2535"/>
      <c r="CV427" s="2528"/>
      <c r="CW427" s="3087"/>
      <c r="CX427" s="2532"/>
      <c r="CY427" s="2534"/>
      <c r="CZ427" s="2535"/>
      <c r="DA427" s="2532"/>
      <c r="DB427" s="2523"/>
    </row>
    <row r="428" spans="15:106" ht="18.600000000000001" thickBot="1">
      <c r="O428" s="2024"/>
      <c r="P428" s="2047" t="s">
        <v>493</v>
      </c>
      <c r="Q428" s="2037" t="s">
        <v>495</v>
      </c>
      <c r="R428" s="2071">
        <v>43</v>
      </c>
      <c r="S428" s="2071">
        <v>24128</v>
      </c>
      <c r="T428" s="2072">
        <v>43488</v>
      </c>
      <c r="U428" s="3093">
        <v>28.5</v>
      </c>
      <c r="V428" s="2039" t="s">
        <v>35</v>
      </c>
      <c r="W428" s="2042">
        <v>451.6</v>
      </c>
      <c r="X428" s="2039">
        <v>1010506</v>
      </c>
      <c r="Y428" s="2044">
        <v>43500</v>
      </c>
      <c r="Z428" s="2057">
        <v>43508</v>
      </c>
      <c r="AA428" s="2039">
        <v>10884</v>
      </c>
      <c r="AB428" s="2041">
        <v>28500</v>
      </c>
      <c r="AC428" s="2041">
        <f t="shared" si="175"/>
        <v>0</v>
      </c>
      <c r="AD428" s="2045">
        <f t="shared" si="176"/>
        <v>12870.6</v>
      </c>
      <c r="AE428" s="2042">
        <f t="shared" si="177"/>
        <v>643.53000000000009</v>
      </c>
      <c r="AF428" s="2059" t="s">
        <v>8</v>
      </c>
      <c r="AG428" s="2029"/>
      <c r="AH428" s="2024"/>
      <c r="AI428" s="2837"/>
      <c r="AJ428" s="2048" t="s">
        <v>794</v>
      </c>
      <c r="AK428" s="3067">
        <v>2</v>
      </c>
      <c r="AL428" s="3068" t="s">
        <v>36</v>
      </c>
      <c r="AM428" s="3069">
        <v>43522</v>
      </c>
      <c r="AN428" s="3068">
        <v>30</v>
      </c>
      <c r="AO428" s="3070" t="s">
        <v>35</v>
      </c>
      <c r="AP428" s="3071">
        <v>295</v>
      </c>
      <c r="AQ428" s="3068"/>
      <c r="AR428" s="3596">
        <v>43532</v>
      </c>
      <c r="AS428" s="3073">
        <v>43542</v>
      </c>
      <c r="AT428" s="3070">
        <v>3697</v>
      </c>
      <c r="AU428" s="3074">
        <v>30000</v>
      </c>
      <c r="AV428" s="2055">
        <f t="shared" si="178"/>
        <v>0</v>
      </c>
      <c r="AW428" s="2056">
        <f t="shared" si="179"/>
        <v>8850</v>
      </c>
      <c r="AX428" s="2058">
        <f t="shared" si="180"/>
        <v>442.5</v>
      </c>
      <c r="AY428" s="2219"/>
      <c r="BA428" s="2250" t="s">
        <v>936</v>
      </c>
      <c r="BB428" s="2246"/>
      <c r="BC428" s="2246"/>
      <c r="BD428" s="2246"/>
      <c r="BE428" s="2246"/>
      <c r="BF428" s="2246"/>
      <c r="BG428" s="2246"/>
      <c r="BH428" s="2246"/>
      <c r="BI428" s="2246"/>
      <c r="BJ428" s="2246"/>
      <c r="BK428" s="2246"/>
      <c r="BL428" s="2246"/>
      <c r="BM428" s="2246"/>
      <c r="BN428" s="2246"/>
      <c r="BO428" s="2246"/>
      <c r="BP428" s="2246"/>
      <c r="BQ428" s="3085"/>
      <c r="BR428" s="2246"/>
      <c r="CK428" s="2545"/>
      <c r="CL428" s="2529"/>
      <c r="CM428" s="2546"/>
      <c r="CN428" s="2529"/>
      <c r="CO428" s="2530"/>
      <c r="CP428" s="2547"/>
      <c r="CQ428" s="2529"/>
      <c r="CR428" s="2532"/>
      <c r="CS428" s="2548"/>
      <c r="CT428" s="2549"/>
      <c r="CU428" s="2530"/>
      <c r="CV428" s="2529"/>
      <c r="CW428" s="2532"/>
      <c r="CX428" s="2532"/>
      <c r="CY428" s="2534"/>
      <c r="CZ428" s="2530"/>
      <c r="DA428" s="2532"/>
      <c r="DB428" s="2523"/>
    </row>
    <row r="429" spans="15:106">
      <c r="O429" s="2024"/>
      <c r="P429" s="2036" t="s">
        <v>493</v>
      </c>
      <c r="Q429" s="2037" t="s">
        <v>436</v>
      </c>
      <c r="R429" s="2076">
        <v>44</v>
      </c>
      <c r="S429" s="2039">
        <v>24128</v>
      </c>
      <c r="T429" s="2040">
        <v>43488</v>
      </c>
      <c r="U429" s="2055">
        <v>43</v>
      </c>
      <c r="V429" s="2052" t="s">
        <v>35</v>
      </c>
      <c r="W429" s="2058">
        <v>293</v>
      </c>
      <c r="X429" s="2052">
        <v>1010505</v>
      </c>
      <c r="Y429" s="2078">
        <v>43500</v>
      </c>
      <c r="Z429" s="2057">
        <v>43508</v>
      </c>
      <c r="AA429" s="2052">
        <v>10884</v>
      </c>
      <c r="AB429" s="2055">
        <v>43000</v>
      </c>
      <c r="AC429" s="2041">
        <f t="shared" si="175"/>
        <v>0</v>
      </c>
      <c r="AD429" s="2056">
        <f t="shared" si="176"/>
        <v>12599</v>
      </c>
      <c r="AE429" s="2058">
        <f t="shared" si="177"/>
        <v>629.95000000000005</v>
      </c>
      <c r="AF429" s="2059" t="s">
        <v>8</v>
      </c>
      <c r="AG429" s="2029"/>
      <c r="AH429" s="2024"/>
      <c r="AI429" s="2837"/>
      <c r="AJ429" s="2048" t="s">
        <v>794</v>
      </c>
      <c r="AK429" s="3067">
        <v>3</v>
      </c>
      <c r="AL429" s="3068" t="s">
        <v>36</v>
      </c>
      <c r="AM429" s="3069">
        <v>43566</v>
      </c>
      <c r="AN429" s="3068">
        <v>30</v>
      </c>
      <c r="AO429" s="3070" t="s">
        <v>35</v>
      </c>
      <c r="AP429" s="3071">
        <v>295</v>
      </c>
      <c r="AQ429" s="3068"/>
      <c r="AR429" s="3596">
        <v>43572</v>
      </c>
      <c r="AS429" s="3073">
        <v>43573</v>
      </c>
      <c r="AT429" s="3070">
        <v>3752</v>
      </c>
      <c r="AU429" s="3074">
        <v>30000</v>
      </c>
      <c r="AV429" s="2055">
        <f t="shared" si="178"/>
        <v>0</v>
      </c>
      <c r="AW429" s="2056">
        <f t="shared" si="179"/>
        <v>8850</v>
      </c>
      <c r="AX429" s="2058">
        <f t="shared" si="180"/>
        <v>442.5</v>
      </c>
      <c r="AY429" s="2219"/>
      <c r="BA429" s="2251"/>
      <c r="BB429" s="2252"/>
      <c r="BC429" s="2252"/>
      <c r="BD429" s="2253" t="s">
        <v>14</v>
      </c>
      <c r="BE429" s="2253" t="s">
        <v>12</v>
      </c>
      <c r="BF429" s="2253"/>
      <c r="BG429" s="2252"/>
      <c r="BH429" s="2253" t="s">
        <v>15</v>
      </c>
      <c r="BI429" s="2253" t="s">
        <v>16</v>
      </c>
      <c r="BJ429" s="2253" t="s">
        <v>12</v>
      </c>
      <c r="BK429" s="2253" t="s">
        <v>12</v>
      </c>
      <c r="BL429" s="2252"/>
      <c r="BM429" s="2252"/>
      <c r="BN429" s="2252"/>
      <c r="BO429" s="2252"/>
      <c r="BP429" s="2253" t="s">
        <v>17</v>
      </c>
      <c r="BQ429" s="2253"/>
      <c r="BR429" s="2246"/>
      <c r="CK429" s="2556"/>
      <c r="CL429" s="2557"/>
      <c r="CM429" s="2557"/>
      <c r="CN429" s="2557"/>
      <c r="CO429" s="2557"/>
      <c r="CP429" s="2557"/>
      <c r="CQ429" s="2557"/>
      <c r="CR429" s="2557"/>
      <c r="CS429" s="2557"/>
      <c r="CT429" s="2557"/>
      <c r="CU429" s="2557"/>
      <c r="CV429" s="2557"/>
      <c r="CW429" s="2557"/>
      <c r="CX429" s="2557"/>
      <c r="CY429" s="2557"/>
      <c r="CZ429" s="2557"/>
      <c r="DA429" s="2557"/>
      <c r="DB429" s="2523"/>
    </row>
    <row r="430" spans="15:106" ht="15" thickBot="1">
      <c r="O430" s="2024"/>
      <c r="P430" s="3256" t="s">
        <v>776</v>
      </c>
      <c r="Q430" s="3254" t="s">
        <v>777</v>
      </c>
      <c r="R430" s="2886">
        <v>2</v>
      </c>
      <c r="S430" s="2886" t="s">
        <v>101</v>
      </c>
      <c r="T430" s="2887">
        <v>43490</v>
      </c>
      <c r="U430" s="2885">
        <v>10</v>
      </c>
      <c r="V430" s="2886" t="s">
        <v>35</v>
      </c>
      <c r="W430" s="2889">
        <v>220</v>
      </c>
      <c r="X430" s="3255"/>
      <c r="Y430" s="3595">
        <v>43500</v>
      </c>
      <c r="Z430" s="2887">
        <v>43531</v>
      </c>
      <c r="AA430" s="2886">
        <v>10994</v>
      </c>
      <c r="AB430" s="2891">
        <v>10000</v>
      </c>
      <c r="AC430" s="2891">
        <f>(AB430-U430*1000)</f>
        <v>0</v>
      </c>
      <c r="AD430" s="2892">
        <f>(AB430*W430/1000)</f>
        <v>2200</v>
      </c>
      <c r="AE430" s="2894">
        <f t="shared" si="177"/>
        <v>110</v>
      </c>
      <c r="AF430" s="2059" t="s">
        <v>8</v>
      </c>
      <c r="AG430" s="2029"/>
      <c r="AH430" s="2024"/>
      <c r="AI430" s="2837"/>
      <c r="AJ430" s="2048" t="s">
        <v>794</v>
      </c>
      <c r="AK430" s="3067">
        <v>4</v>
      </c>
      <c r="AL430" s="3068" t="s">
        <v>36</v>
      </c>
      <c r="AM430" s="3069">
        <v>43609</v>
      </c>
      <c r="AN430" s="3068">
        <v>40</v>
      </c>
      <c r="AO430" s="3070" t="s">
        <v>35</v>
      </c>
      <c r="AP430" s="3071">
        <v>295</v>
      </c>
      <c r="AQ430" s="3068"/>
      <c r="AR430" s="3596">
        <v>43620</v>
      </c>
      <c r="AS430" s="3073">
        <v>43619</v>
      </c>
      <c r="AT430" s="3070">
        <v>3806</v>
      </c>
      <c r="AU430" s="3074">
        <v>40000</v>
      </c>
      <c r="AV430" s="2055">
        <f t="shared" si="178"/>
        <v>0</v>
      </c>
      <c r="AW430" s="2056">
        <f t="shared" si="179"/>
        <v>11800</v>
      </c>
      <c r="AX430" s="2058">
        <f t="shared" si="180"/>
        <v>590</v>
      </c>
      <c r="AY430" s="2219"/>
      <c r="BA430" s="2255" t="s">
        <v>3</v>
      </c>
      <c r="BB430" s="2256" t="s">
        <v>4</v>
      </c>
      <c r="BC430" s="2257" t="s">
        <v>18</v>
      </c>
      <c r="BD430" s="2257" t="s">
        <v>19</v>
      </c>
      <c r="BE430" s="2257" t="s">
        <v>19</v>
      </c>
      <c r="BF430" s="2257" t="s">
        <v>20</v>
      </c>
      <c r="BG430" s="2257" t="s">
        <v>21</v>
      </c>
      <c r="BH430" s="2257" t="s">
        <v>22</v>
      </c>
      <c r="BI430" s="2257" t="s">
        <v>19</v>
      </c>
      <c r="BJ430" s="2257" t="s">
        <v>23</v>
      </c>
      <c r="BK430" s="2257" t="s">
        <v>23</v>
      </c>
      <c r="BL430" s="2257" t="s">
        <v>24</v>
      </c>
      <c r="BM430" s="2257" t="s">
        <v>20</v>
      </c>
      <c r="BN430" s="2257" t="s">
        <v>25</v>
      </c>
      <c r="BO430" s="2257" t="s">
        <v>0</v>
      </c>
      <c r="BP430" s="2257" t="s">
        <v>11</v>
      </c>
      <c r="BQ430" s="2257" t="s">
        <v>26</v>
      </c>
      <c r="BR430" s="2246"/>
      <c r="CK430" s="2559"/>
      <c r="CL430" s="2560"/>
      <c r="CM430" s="2560"/>
      <c r="CN430" s="2560"/>
      <c r="CO430" s="2560"/>
      <c r="CP430" s="2560"/>
      <c r="CQ430" s="2560"/>
      <c r="CR430" s="2560"/>
      <c r="CS430" s="2560"/>
      <c r="CT430" s="2560"/>
      <c r="CU430" s="2560"/>
      <c r="CV430" s="2560"/>
      <c r="CW430" s="2560"/>
      <c r="CX430" s="2560"/>
      <c r="CY430" s="2560"/>
      <c r="CZ430" s="2560"/>
      <c r="DA430" s="2747">
        <f>SUM(DA423:DA429)</f>
        <v>590.85540000000003</v>
      </c>
      <c r="DB430" s="2562"/>
    </row>
    <row r="431" spans="15:106" ht="15" thickBot="1">
      <c r="O431" s="2024"/>
      <c r="P431" s="2047" t="s">
        <v>792</v>
      </c>
      <c r="Q431" s="2048" t="s">
        <v>794</v>
      </c>
      <c r="R431" s="3067">
        <v>1</v>
      </c>
      <c r="S431" s="3068" t="s">
        <v>36</v>
      </c>
      <c r="T431" s="3069">
        <v>43490</v>
      </c>
      <c r="U431" s="3068">
        <v>30</v>
      </c>
      <c r="V431" s="3070" t="s">
        <v>35</v>
      </c>
      <c r="W431" s="3071">
        <v>295</v>
      </c>
      <c r="X431" s="3068"/>
      <c r="Y431" s="3596">
        <v>43500</v>
      </c>
      <c r="Z431" s="3073">
        <v>43508</v>
      </c>
      <c r="AA431" s="3070">
        <v>3639</v>
      </c>
      <c r="AB431" s="3074">
        <v>30000</v>
      </c>
      <c r="AC431" s="2055">
        <f t="shared" si="175"/>
        <v>0</v>
      </c>
      <c r="AD431" s="2056">
        <f t="shared" si="176"/>
        <v>8850</v>
      </c>
      <c r="AE431" s="2058">
        <f t="shared" si="177"/>
        <v>442.5</v>
      </c>
      <c r="AF431" s="2059" t="s">
        <v>8</v>
      </c>
      <c r="AG431" s="2029"/>
      <c r="AH431" s="2024"/>
      <c r="AI431" s="2837"/>
      <c r="AJ431" s="2048" t="s">
        <v>794</v>
      </c>
      <c r="AK431" s="3067">
        <v>5</v>
      </c>
      <c r="AL431" s="3068" t="s">
        <v>36</v>
      </c>
      <c r="AM431" s="3069">
        <v>43628</v>
      </c>
      <c r="AN431" s="3068">
        <v>40</v>
      </c>
      <c r="AO431" s="3070" t="s">
        <v>35</v>
      </c>
      <c r="AP431" s="3071">
        <v>295</v>
      </c>
      <c r="AQ431" s="3068"/>
      <c r="AR431" s="3596">
        <v>43640</v>
      </c>
      <c r="AS431" s="3073">
        <v>43637</v>
      </c>
      <c r="AT431" s="3070">
        <v>3828</v>
      </c>
      <c r="AU431" s="3074">
        <v>40000</v>
      </c>
      <c r="AV431" s="2055">
        <f t="shared" si="178"/>
        <v>0</v>
      </c>
      <c r="AW431" s="2056">
        <f t="shared" si="179"/>
        <v>11800</v>
      </c>
      <c r="AX431" s="2058">
        <f t="shared" si="180"/>
        <v>590</v>
      </c>
      <c r="AY431" s="2220"/>
      <c r="BA431" s="2258"/>
      <c r="BB431" s="2259"/>
      <c r="BC431" s="2259"/>
      <c r="BD431" s="2260" t="s">
        <v>3</v>
      </c>
      <c r="BE431" s="2260" t="s">
        <v>18</v>
      </c>
      <c r="BF431" s="2260"/>
      <c r="BG431" s="2259"/>
      <c r="BH431" s="2260" t="s">
        <v>21</v>
      </c>
      <c r="BI431" s="2260" t="s">
        <v>3</v>
      </c>
      <c r="BJ431" s="2260" t="s">
        <v>27</v>
      </c>
      <c r="BK431" s="2260" t="s">
        <v>28</v>
      </c>
      <c r="BL431" s="2259"/>
      <c r="BM431" s="2259"/>
      <c r="BN431" s="2259"/>
      <c r="BO431" s="2259"/>
      <c r="BP431" s="2260" t="s">
        <v>30</v>
      </c>
      <c r="BQ431" s="2257"/>
      <c r="BR431" s="2246"/>
    </row>
    <row r="432" spans="15:106" ht="18.600000000000001" thickBot="1">
      <c r="O432" s="2024"/>
      <c r="P432" s="2047" t="s">
        <v>500</v>
      </c>
      <c r="Q432" s="2048" t="s">
        <v>782</v>
      </c>
      <c r="R432" s="2750">
        <v>12</v>
      </c>
      <c r="S432" s="2050" t="s">
        <v>796</v>
      </c>
      <c r="T432" s="2051">
        <v>43494</v>
      </c>
      <c r="U432" s="2050">
        <v>6</v>
      </c>
      <c r="V432" s="2052" t="s">
        <v>35</v>
      </c>
      <c r="W432" s="2053">
        <v>300</v>
      </c>
      <c r="X432" s="2050" t="s">
        <v>78</v>
      </c>
      <c r="Y432" s="3573">
        <v>43500</v>
      </c>
      <c r="Z432" s="2051">
        <v>43502</v>
      </c>
      <c r="AA432" s="2050">
        <v>10867</v>
      </c>
      <c r="AB432" s="2055">
        <v>6000</v>
      </c>
      <c r="AC432" s="2055">
        <f t="shared" si="175"/>
        <v>0</v>
      </c>
      <c r="AD432" s="2056">
        <f t="shared" si="176"/>
        <v>1800</v>
      </c>
      <c r="AE432" s="2058">
        <f t="shared" si="177"/>
        <v>90</v>
      </c>
      <c r="AF432" s="2059" t="s">
        <v>8</v>
      </c>
      <c r="AG432" s="2029"/>
      <c r="AH432" s="2024"/>
      <c r="AI432" s="2837"/>
      <c r="AJ432" s="2048" t="s">
        <v>794</v>
      </c>
      <c r="AK432" s="3067">
        <v>6</v>
      </c>
      <c r="AL432" s="3068" t="s">
        <v>36</v>
      </c>
      <c r="AM432" s="3069">
        <v>43647</v>
      </c>
      <c r="AN432" s="3068">
        <v>50</v>
      </c>
      <c r="AO432" s="3070" t="s">
        <v>35</v>
      </c>
      <c r="AP432" s="3071">
        <v>295</v>
      </c>
      <c r="AQ432" s="3068"/>
      <c r="AR432" s="3596">
        <v>43661</v>
      </c>
      <c r="AS432" s="3073">
        <v>43663</v>
      </c>
      <c r="AT432" s="3070">
        <v>3856</v>
      </c>
      <c r="AU432" s="3074">
        <v>57000</v>
      </c>
      <c r="AV432" s="2055">
        <f t="shared" si="178"/>
        <v>7000</v>
      </c>
      <c r="AW432" s="2056">
        <f t="shared" si="179"/>
        <v>16815</v>
      </c>
      <c r="AX432" s="2058">
        <f t="shared" si="180"/>
        <v>840.75</v>
      </c>
      <c r="AY432" s="2220"/>
      <c r="BA432" s="2467" t="s">
        <v>726</v>
      </c>
      <c r="BB432" s="2266" t="s">
        <v>727</v>
      </c>
      <c r="BC432" s="2438">
        <v>22</v>
      </c>
      <c r="BD432" s="2285">
        <v>92732</v>
      </c>
      <c r="BE432" s="2287">
        <v>43928</v>
      </c>
      <c r="BF432" s="2342">
        <v>1500</v>
      </c>
      <c r="BG432" s="2285" t="s">
        <v>96</v>
      </c>
      <c r="BH432" s="2280">
        <v>10.93</v>
      </c>
      <c r="BI432" s="2343"/>
      <c r="BJ432" s="2344">
        <v>44004</v>
      </c>
      <c r="BK432" s="2287">
        <v>43991</v>
      </c>
      <c r="BL432" s="2345">
        <v>58651</v>
      </c>
      <c r="BM432" s="2280">
        <v>1523.06</v>
      </c>
      <c r="BN432" s="2439">
        <f>(BM432-BF432)</f>
        <v>23.059999999999945</v>
      </c>
      <c r="BO432" s="2348">
        <f>(BM432*BH432)</f>
        <v>16647.0458</v>
      </c>
      <c r="BP432" s="2280">
        <f>(BO432*0.05)</f>
        <v>832.35229000000004</v>
      </c>
      <c r="BQ432" s="2273" t="s">
        <v>8</v>
      </c>
      <c r="BR432" s="2246"/>
      <c r="CK432" s="2488" t="s">
        <v>1139</v>
      </c>
      <c r="CL432" s="2248"/>
      <c r="CM432" s="2248"/>
      <c r="CN432" s="2248"/>
      <c r="CO432" s="2248"/>
      <c r="CP432" s="2248"/>
      <c r="CQ432" s="2248"/>
      <c r="CR432" s="2248"/>
      <c r="CS432" s="2248"/>
      <c r="CT432" s="2248"/>
      <c r="CU432" s="2248"/>
      <c r="CV432" s="2248"/>
      <c r="CW432" s="2248"/>
      <c r="CX432" s="2248"/>
      <c r="CY432" s="2248"/>
      <c r="CZ432" s="2248"/>
      <c r="DA432" s="2248"/>
      <c r="DB432" s="2248"/>
    </row>
    <row r="433" spans="15:106">
      <c r="O433" s="2024"/>
      <c r="P433" s="2047" t="s">
        <v>500</v>
      </c>
      <c r="Q433" s="2048" t="s">
        <v>795</v>
      </c>
      <c r="R433" s="2750">
        <v>13</v>
      </c>
      <c r="S433" s="2050" t="s">
        <v>796</v>
      </c>
      <c r="T433" s="2051">
        <v>43494</v>
      </c>
      <c r="U433" s="2050">
        <v>6</v>
      </c>
      <c r="V433" s="2052" t="s">
        <v>35</v>
      </c>
      <c r="W433" s="2053">
        <v>300</v>
      </c>
      <c r="X433" s="2050" t="s">
        <v>78</v>
      </c>
      <c r="Y433" s="3573">
        <v>43500</v>
      </c>
      <c r="Z433" s="2051">
        <v>43516</v>
      </c>
      <c r="AA433" s="2050">
        <v>10926</v>
      </c>
      <c r="AB433" s="2055">
        <v>6000</v>
      </c>
      <c r="AC433" s="2055">
        <f t="shared" si="175"/>
        <v>0</v>
      </c>
      <c r="AD433" s="2056">
        <f t="shared" si="176"/>
        <v>1800</v>
      </c>
      <c r="AE433" s="2058">
        <f t="shared" si="177"/>
        <v>90</v>
      </c>
      <c r="AF433" s="6038" t="s">
        <v>8</v>
      </c>
      <c r="AG433" s="6032"/>
      <c r="AH433" s="2024"/>
      <c r="AI433" s="2837"/>
      <c r="AJ433" s="2048" t="s">
        <v>794</v>
      </c>
      <c r="AK433" s="3168">
        <v>7</v>
      </c>
      <c r="AL433" s="3169" t="s">
        <v>36</v>
      </c>
      <c r="AM433" s="3170">
        <v>43669</v>
      </c>
      <c r="AN433" s="3169">
        <v>80</v>
      </c>
      <c r="AO433" s="3171" t="s">
        <v>35</v>
      </c>
      <c r="AP433" s="3172">
        <v>295</v>
      </c>
      <c r="AQ433" s="3169"/>
      <c r="AR433" s="3554">
        <v>43679</v>
      </c>
      <c r="AS433" s="3174">
        <v>43679</v>
      </c>
      <c r="AT433" s="3171">
        <v>3875</v>
      </c>
      <c r="AU433" s="3175">
        <v>80000</v>
      </c>
      <c r="AV433" s="2041">
        <f t="shared" si="178"/>
        <v>0</v>
      </c>
      <c r="AW433" s="2045">
        <f t="shared" si="179"/>
        <v>23600</v>
      </c>
      <c r="AX433" s="2042">
        <f t="shared" si="180"/>
        <v>1180</v>
      </c>
      <c r="AY433" s="3530"/>
      <c r="BA433" s="2288"/>
      <c r="BB433" s="2327"/>
      <c r="BC433" s="2290"/>
      <c r="BD433" s="2290"/>
      <c r="BE433" s="2297"/>
      <c r="BF433" s="2328"/>
      <c r="BG433" s="2328"/>
      <c r="BH433" s="2384"/>
      <c r="BI433" s="3048"/>
      <c r="BJ433" s="2295"/>
      <c r="BK433" s="2297"/>
      <c r="BL433" s="2290"/>
      <c r="BM433" s="2330"/>
      <c r="BN433" s="2332"/>
      <c r="BO433" s="2333"/>
      <c r="BP433" s="2332"/>
      <c r="BQ433" s="2689"/>
      <c r="BR433" s="2246"/>
      <c r="CK433" s="4733"/>
      <c r="CL433" s="2497"/>
      <c r="CM433" s="2497"/>
      <c r="CN433" s="4734" t="s">
        <v>14</v>
      </c>
      <c r="CO433" s="4734" t="s">
        <v>12</v>
      </c>
      <c r="CP433" s="4734"/>
      <c r="CQ433" s="2497"/>
      <c r="CR433" s="4734" t="s">
        <v>15</v>
      </c>
      <c r="CS433" s="4734" t="s">
        <v>16</v>
      </c>
      <c r="CT433" s="4734" t="s">
        <v>12</v>
      </c>
      <c r="CU433" s="4734" t="s">
        <v>12</v>
      </c>
      <c r="CV433" s="2497"/>
      <c r="CW433" s="2497"/>
      <c r="CX433" s="2497"/>
      <c r="CY433" s="2497"/>
      <c r="CZ433" s="4734" t="s">
        <v>12</v>
      </c>
      <c r="DA433" s="4734" t="s">
        <v>17</v>
      </c>
      <c r="DB433" s="2498"/>
    </row>
    <row r="434" spans="15:106">
      <c r="O434" s="2024"/>
      <c r="P434" s="2047" t="s">
        <v>629</v>
      </c>
      <c r="Q434" s="2075" t="s">
        <v>436</v>
      </c>
      <c r="R434" s="2038">
        <v>56</v>
      </c>
      <c r="S434" s="2039">
        <v>32225</v>
      </c>
      <c r="T434" s="2040">
        <v>43494</v>
      </c>
      <c r="U434" s="2041">
        <v>100</v>
      </c>
      <c r="V434" s="2039" t="s">
        <v>35</v>
      </c>
      <c r="W434" s="2042">
        <v>293</v>
      </c>
      <c r="X434" s="2039">
        <v>101795</v>
      </c>
      <c r="Y434" s="2044">
        <v>43501</v>
      </c>
      <c r="Z434" s="2040">
        <v>43508</v>
      </c>
      <c r="AA434" s="2039">
        <v>3640</v>
      </c>
      <c r="AB434" s="2041">
        <v>100000</v>
      </c>
      <c r="AC434" s="2041">
        <f t="shared" si="175"/>
        <v>0</v>
      </c>
      <c r="AD434" s="2045">
        <f t="shared" si="176"/>
        <v>29300</v>
      </c>
      <c r="AE434" s="2042">
        <f t="shared" si="177"/>
        <v>1465</v>
      </c>
      <c r="AF434" s="6038" t="s">
        <v>8</v>
      </c>
      <c r="AG434" s="6032"/>
      <c r="AH434" s="2024"/>
      <c r="AI434" s="2837"/>
      <c r="AJ434" s="2048" t="s">
        <v>794</v>
      </c>
      <c r="AK434" s="3168">
        <v>8</v>
      </c>
      <c r="AL434" s="3169" t="s">
        <v>101</v>
      </c>
      <c r="AM434" s="3170">
        <v>43692</v>
      </c>
      <c r="AN434" s="3169">
        <v>80</v>
      </c>
      <c r="AO434" s="3171" t="s">
        <v>35</v>
      </c>
      <c r="AP434" s="3172">
        <v>295</v>
      </c>
      <c r="AQ434" s="3169"/>
      <c r="AR434" s="3554">
        <v>43696</v>
      </c>
      <c r="AS434" s="3174">
        <v>43693</v>
      </c>
      <c r="AT434" s="3171">
        <v>3900</v>
      </c>
      <c r="AU434" s="3175">
        <v>80000</v>
      </c>
      <c r="AV434" s="2041">
        <f t="shared" si="178"/>
        <v>0</v>
      </c>
      <c r="AW434" s="2045">
        <f t="shared" si="179"/>
        <v>23600</v>
      </c>
      <c r="AX434" s="2042">
        <f t="shared" si="180"/>
        <v>1180</v>
      </c>
      <c r="AY434" s="2150"/>
      <c r="BA434" s="2770"/>
      <c r="BB434" s="2291"/>
      <c r="BC434" s="2752"/>
      <c r="BD434" s="2351"/>
      <c r="BE434" s="2354"/>
      <c r="BF434" s="3076"/>
      <c r="BG434" s="2351"/>
      <c r="BH434" s="2332"/>
      <c r="BI434" s="2352"/>
      <c r="BJ434" s="2353"/>
      <c r="BK434" s="2354"/>
      <c r="BL434" s="2355"/>
      <c r="BM434" s="2332"/>
      <c r="BN434" s="2332"/>
      <c r="BO434" s="2333"/>
      <c r="BP434" s="2332"/>
      <c r="BQ434" s="2689"/>
      <c r="BR434" s="2246"/>
      <c r="CK434" s="4735" t="s">
        <v>3</v>
      </c>
      <c r="CL434" s="2500" t="s">
        <v>4</v>
      </c>
      <c r="CM434" s="2501" t="s">
        <v>18</v>
      </c>
      <c r="CN434" s="2501" t="s">
        <v>19</v>
      </c>
      <c r="CO434" s="2501" t="s">
        <v>19</v>
      </c>
      <c r="CP434" s="2501" t="s">
        <v>20</v>
      </c>
      <c r="CQ434" s="2501" t="s">
        <v>21</v>
      </c>
      <c r="CR434" s="2501" t="s">
        <v>22</v>
      </c>
      <c r="CS434" s="2501" t="s">
        <v>19</v>
      </c>
      <c r="CT434" s="2501" t="s">
        <v>23</v>
      </c>
      <c r="CU434" s="2501" t="s">
        <v>23</v>
      </c>
      <c r="CV434" s="2501" t="s">
        <v>24</v>
      </c>
      <c r="CW434" s="2501" t="s">
        <v>20</v>
      </c>
      <c r="CX434" s="2501" t="s">
        <v>25</v>
      </c>
      <c r="CY434" s="2501" t="s">
        <v>0</v>
      </c>
      <c r="CZ434" s="2501" t="s">
        <v>11</v>
      </c>
      <c r="DA434" s="2501" t="s">
        <v>11</v>
      </c>
      <c r="DB434" s="4736" t="s">
        <v>26</v>
      </c>
    </row>
    <row r="435" spans="15:106" ht="15" thickBot="1">
      <c r="O435" s="2024"/>
      <c r="P435" s="2036" t="s">
        <v>629</v>
      </c>
      <c r="Q435" s="2075" t="s">
        <v>436</v>
      </c>
      <c r="R435" s="2038">
        <v>57</v>
      </c>
      <c r="S435" s="2039">
        <v>32946</v>
      </c>
      <c r="T435" s="2040">
        <v>43494</v>
      </c>
      <c r="U435" s="2041">
        <v>100</v>
      </c>
      <c r="V435" s="2039" t="s">
        <v>35</v>
      </c>
      <c r="W435" s="2042">
        <v>293</v>
      </c>
      <c r="X435" s="2039">
        <v>101795</v>
      </c>
      <c r="Y435" s="2044">
        <v>43522</v>
      </c>
      <c r="Z435" s="2040">
        <v>43524</v>
      </c>
      <c r="AA435" s="2039">
        <v>3663</v>
      </c>
      <c r="AB435" s="2041">
        <v>100000</v>
      </c>
      <c r="AC435" s="2041">
        <f>(AB435-U435*1000)</f>
        <v>0</v>
      </c>
      <c r="AD435" s="2045">
        <f>(AB435*W435/1000)</f>
        <v>29300</v>
      </c>
      <c r="AE435" s="2042">
        <f t="shared" si="177"/>
        <v>1465</v>
      </c>
      <c r="AF435" s="6038" t="s">
        <v>8</v>
      </c>
      <c r="AG435" s="6032"/>
      <c r="AH435" s="2024"/>
      <c r="AI435" s="2837"/>
      <c r="AJ435" s="2048" t="s">
        <v>794</v>
      </c>
      <c r="AK435" s="3168">
        <v>9</v>
      </c>
      <c r="AL435" s="3169" t="s">
        <v>101</v>
      </c>
      <c r="AM435" s="3170">
        <v>43713</v>
      </c>
      <c r="AN435" s="3169">
        <v>80</v>
      </c>
      <c r="AO435" s="3171" t="s">
        <v>35</v>
      </c>
      <c r="AP435" s="3172">
        <v>280.25</v>
      </c>
      <c r="AQ435" s="3169"/>
      <c r="AR435" s="3554">
        <v>43724</v>
      </c>
      <c r="AS435" s="3174">
        <v>43722</v>
      </c>
      <c r="AT435" s="3171">
        <v>3923</v>
      </c>
      <c r="AU435" s="3175">
        <v>80000</v>
      </c>
      <c r="AV435" s="2041">
        <f t="shared" ref="AV435:AV466" si="181">(AU435-AN435*1000)</f>
        <v>0</v>
      </c>
      <c r="AW435" s="2045">
        <f t="shared" si="179"/>
        <v>22420</v>
      </c>
      <c r="AX435" s="2042">
        <f t="shared" si="180"/>
        <v>1121</v>
      </c>
      <c r="AY435" s="2150"/>
      <c r="BA435" s="2288"/>
      <c r="BB435" s="2289"/>
      <c r="BC435" s="2290"/>
      <c r="BD435" s="2291"/>
      <c r="BE435" s="2292"/>
      <c r="BF435" s="2293"/>
      <c r="BG435" s="2291"/>
      <c r="BH435" s="2294"/>
      <c r="BI435" s="2290"/>
      <c r="BJ435" s="2295"/>
      <c r="BK435" s="2292"/>
      <c r="BL435" s="2290"/>
      <c r="BM435" s="2294"/>
      <c r="BN435" s="2294"/>
      <c r="BO435" s="2296"/>
      <c r="BP435" s="2294"/>
      <c r="BQ435" s="2689"/>
      <c r="BR435" s="2246"/>
      <c r="CK435" s="4737"/>
      <c r="CL435" s="2506"/>
      <c r="CM435" s="2506"/>
      <c r="CN435" s="2507" t="s">
        <v>3</v>
      </c>
      <c r="CO435" s="2507" t="s">
        <v>18</v>
      </c>
      <c r="CP435" s="2507"/>
      <c r="CQ435" s="2506"/>
      <c r="CR435" s="2507" t="s">
        <v>21</v>
      </c>
      <c r="CS435" s="2507" t="s">
        <v>3</v>
      </c>
      <c r="CT435" s="2507" t="s">
        <v>27</v>
      </c>
      <c r="CU435" s="2507" t="s">
        <v>28</v>
      </c>
      <c r="CV435" s="2506"/>
      <c r="CW435" s="2506"/>
      <c r="CX435" s="2506"/>
      <c r="CY435" s="2506"/>
      <c r="CZ435" s="2507" t="s">
        <v>33</v>
      </c>
      <c r="DA435" s="2507" t="s">
        <v>30</v>
      </c>
      <c r="DB435" s="2504"/>
    </row>
    <row r="436" spans="15:106">
      <c r="O436" s="2024"/>
      <c r="P436" s="2047" t="s">
        <v>471</v>
      </c>
      <c r="Q436" s="2957" t="s">
        <v>436</v>
      </c>
      <c r="R436" s="2071">
        <v>25</v>
      </c>
      <c r="S436" s="2039" t="s">
        <v>74</v>
      </c>
      <c r="T436" s="2040">
        <v>43494</v>
      </c>
      <c r="U436" s="2041">
        <v>20</v>
      </c>
      <c r="V436" s="2039" t="s">
        <v>35</v>
      </c>
      <c r="W436" s="2042">
        <v>287</v>
      </c>
      <c r="X436" s="2071"/>
      <c r="Y436" s="3509">
        <v>43500</v>
      </c>
      <c r="Z436" s="2072">
        <v>43515</v>
      </c>
      <c r="AA436" s="2071">
        <v>10919</v>
      </c>
      <c r="AB436" s="2071">
        <v>20000</v>
      </c>
      <c r="AC436" s="2071">
        <f t="shared" si="175"/>
        <v>0</v>
      </c>
      <c r="AD436" s="2045">
        <f t="shared" si="176"/>
        <v>5740</v>
      </c>
      <c r="AE436" s="2045">
        <f t="shared" si="177"/>
        <v>287</v>
      </c>
      <c r="AF436" s="2059" t="s">
        <v>8</v>
      </c>
      <c r="AG436" s="2029"/>
      <c r="AH436" s="2024"/>
      <c r="AI436" s="2837"/>
      <c r="AJ436" s="2048" t="s">
        <v>794</v>
      </c>
      <c r="AK436" s="3168">
        <v>10</v>
      </c>
      <c r="AL436" s="3169" t="s">
        <v>36</v>
      </c>
      <c r="AM436" s="3170">
        <v>43748</v>
      </c>
      <c r="AN436" s="3169">
        <v>100</v>
      </c>
      <c r="AO436" s="3171" t="s">
        <v>35</v>
      </c>
      <c r="AP436" s="3172">
        <v>295</v>
      </c>
      <c r="AQ436" s="3169"/>
      <c r="AR436" s="3554">
        <v>43754</v>
      </c>
      <c r="AS436" s="3174">
        <v>43752</v>
      </c>
      <c r="AT436" s="3171">
        <v>3955</v>
      </c>
      <c r="AU436" s="3175">
        <v>100000</v>
      </c>
      <c r="AV436" s="2041">
        <f t="shared" si="181"/>
        <v>0</v>
      </c>
      <c r="AW436" s="2045">
        <f t="shared" si="179"/>
        <v>29500</v>
      </c>
      <c r="AX436" s="2042">
        <f t="shared" si="180"/>
        <v>1475</v>
      </c>
      <c r="AY436" s="2150"/>
      <c r="BA436" s="2298"/>
      <c r="BB436" s="2299"/>
      <c r="BC436" s="2300"/>
      <c r="BD436" s="2300"/>
      <c r="BE436" s="2301"/>
      <c r="BF436" s="2300"/>
      <c r="BG436" s="2300"/>
      <c r="BH436" s="2302"/>
      <c r="BI436" s="2300"/>
      <c r="BJ436" s="2303"/>
      <c r="BK436" s="2301"/>
      <c r="BL436" s="2300"/>
      <c r="BM436" s="2302"/>
      <c r="BN436" s="2304"/>
      <c r="BO436" s="2305"/>
      <c r="BP436" s="2304"/>
      <c r="BQ436" s="3055"/>
      <c r="BR436" s="2246"/>
      <c r="CK436" s="4137" t="s">
        <v>845</v>
      </c>
      <c r="CL436" s="4083" t="s">
        <v>1174</v>
      </c>
      <c r="CM436" s="3556">
        <v>5</v>
      </c>
      <c r="CN436" s="3556" t="s">
        <v>36</v>
      </c>
      <c r="CO436" s="3336">
        <v>44118</v>
      </c>
      <c r="CP436" s="3556">
        <v>153</v>
      </c>
      <c r="CQ436" s="3556" t="s">
        <v>35</v>
      </c>
      <c r="CR436" s="3337">
        <v>200.6</v>
      </c>
      <c r="CS436" s="3557"/>
      <c r="CT436" s="3558">
        <v>44130</v>
      </c>
      <c r="CU436" s="3336">
        <v>44133</v>
      </c>
      <c r="CV436" s="3556">
        <v>14554</v>
      </c>
      <c r="CW436" s="3340">
        <v>153000</v>
      </c>
      <c r="CX436" s="3340">
        <f>(CP436*1000-CW436)</f>
        <v>0</v>
      </c>
      <c r="CY436" s="3223">
        <f>(CR436*CW436/1000)</f>
        <v>30691.8</v>
      </c>
      <c r="CZ436" s="3224">
        <f>(CU436+28)</f>
        <v>44161</v>
      </c>
      <c r="DA436" s="3225">
        <f>(CY436*0.03)</f>
        <v>920.75399999999991</v>
      </c>
      <c r="DB436" s="2516" t="s">
        <v>8</v>
      </c>
    </row>
    <row r="437" spans="15:106">
      <c r="O437" s="2024"/>
      <c r="P437" s="2047" t="s">
        <v>471</v>
      </c>
      <c r="Q437" s="2957" t="s">
        <v>643</v>
      </c>
      <c r="R437" s="2071">
        <v>26</v>
      </c>
      <c r="S437" s="2039" t="s">
        <v>74</v>
      </c>
      <c r="T437" s="2040">
        <v>43494</v>
      </c>
      <c r="U437" s="2041">
        <v>3</v>
      </c>
      <c r="V437" s="2039" t="s">
        <v>35</v>
      </c>
      <c r="W437" s="2042">
        <v>361</v>
      </c>
      <c r="X437" s="2071"/>
      <c r="Y437" s="3509">
        <v>43500</v>
      </c>
      <c r="Z437" s="2072">
        <v>43515</v>
      </c>
      <c r="AA437" s="2071">
        <v>10919</v>
      </c>
      <c r="AB437" s="2071">
        <v>3000</v>
      </c>
      <c r="AC437" s="2071">
        <f t="shared" si="175"/>
        <v>0</v>
      </c>
      <c r="AD437" s="2045">
        <f t="shared" si="176"/>
        <v>1083</v>
      </c>
      <c r="AE437" s="2045">
        <f t="shared" si="177"/>
        <v>54.150000000000006</v>
      </c>
      <c r="AF437" s="2059" t="s">
        <v>8</v>
      </c>
      <c r="AG437" s="2029"/>
      <c r="AH437" s="2024"/>
      <c r="AI437" s="2837"/>
      <c r="AJ437" s="2048" t="s">
        <v>794</v>
      </c>
      <c r="AK437" s="3168">
        <v>11</v>
      </c>
      <c r="AL437" s="3169" t="s">
        <v>36</v>
      </c>
      <c r="AM437" s="3170">
        <v>43766</v>
      </c>
      <c r="AN437" s="3169">
        <v>100</v>
      </c>
      <c r="AO437" s="3171" t="s">
        <v>35</v>
      </c>
      <c r="AP437" s="3172">
        <v>295</v>
      </c>
      <c r="AQ437" s="3169"/>
      <c r="AR437" s="3554">
        <v>43773</v>
      </c>
      <c r="AS437" s="3174">
        <v>43770</v>
      </c>
      <c r="AT437" s="3171">
        <v>3971</v>
      </c>
      <c r="AU437" s="3175">
        <v>100000</v>
      </c>
      <c r="AV437" s="2041">
        <f t="shared" si="181"/>
        <v>0</v>
      </c>
      <c r="AW437" s="2045">
        <f t="shared" si="179"/>
        <v>29500</v>
      </c>
      <c r="AX437" s="2042">
        <f t="shared" si="180"/>
        <v>1475</v>
      </c>
      <c r="AY437" s="2150"/>
      <c r="BA437" s="2307"/>
      <c r="BB437" s="2291"/>
      <c r="BC437" s="2308"/>
      <c r="BD437" s="2291"/>
      <c r="BE437" s="2292"/>
      <c r="BF437" s="2309"/>
      <c r="BG437" s="2291"/>
      <c r="BH437" s="2294"/>
      <c r="BI437" s="2310"/>
      <c r="BJ437" s="2311"/>
      <c r="BK437" s="2292"/>
      <c r="BL437" s="2291"/>
      <c r="BM437" s="2294"/>
      <c r="BN437" s="2294"/>
      <c r="BO437" s="2296"/>
      <c r="BP437" s="2294"/>
      <c r="BQ437" s="2689"/>
      <c r="BR437" s="2246"/>
      <c r="CK437" s="2526"/>
      <c r="CL437" s="2529"/>
      <c r="CM437" s="2528"/>
      <c r="CN437" s="2528"/>
      <c r="CO437" s="2535"/>
      <c r="CP437" s="2528"/>
      <c r="CQ437" s="2528"/>
      <c r="CR437" s="3087"/>
      <c r="CS437" s="2528"/>
      <c r="CT437" s="2533"/>
      <c r="CU437" s="2535"/>
      <c r="CV437" s="2528"/>
      <c r="CW437" s="3087"/>
      <c r="CX437" s="2532"/>
      <c r="CY437" s="2534"/>
      <c r="CZ437" s="2535"/>
      <c r="DA437" s="2532"/>
      <c r="DB437" s="2523"/>
    </row>
    <row r="438" spans="15:106">
      <c r="O438" s="2024"/>
      <c r="P438" s="2047" t="s">
        <v>351</v>
      </c>
      <c r="Q438" s="2069" t="s">
        <v>427</v>
      </c>
      <c r="R438" s="2809">
        <v>9</v>
      </c>
      <c r="S438" s="2071" t="s">
        <v>101</v>
      </c>
      <c r="T438" s="2072">
        <v>43504</v>
      </c>
      <c r="U438" s="2071">
        <v>10</v>
      </c>
      <c r="V438" s="2039" t="s">
        <v>35</v>
      </c>
      <c r="W438" s="2073">
        <v>335</v>
      </c>
      <c r="X438" s="2071" t="s">
        <v>78</v>
      </c>
      <c r="Y438" s="3509">
        <v>43508</v>
      </c>
      <c r="Z438" s="2072">
        <v>43524</v>
      </c>
      <c r="AA438" s="2071">
        <v>3662</v>
      </c>
      <c r="AB438" s="2041">
        <v>10000</v>
      </c>
      <c r="AC438" s="2041">
        <f t="shared" si="175"/>
        <v>0</v>
      </c>
      <c r="AD438" s="2045">
        <f t="shared" ref="AD438:AD445" si="182">(AB438*W438/1000)</f>
        <v>3350</v>
      </c>
      <c r="AE438" s="2042">
        <f t="shared" si="177"/>
        <v>167.5</v>
      </c>
      <c r="AF438" s="2059" t="s">
        <v>8</v>
      </c>
      <c r="AG438" s="2029"/>
      <c r="AH438" s="2024"/>
      <c r="AI438" s="2837"/>
      <c r="AJ438" s="2048" t="s">
        <v>794</v>
      </c>
      <c r="AK438" s="3168">
        <v>12</v>
      </c>
      <c r="AL438" s="3169" t="s">
        <v>36</v>
      </c>
      <c r="AM438" s="3170">
        <v>43777</v>
      </c>
      <c r="AN438" s="3169">
        <v>220</v>
      </c>
      <c r="AO438" s="3171" t="s">
        <v>35</v>
      </c>
      <c r="AP438" s="3172">
        <v>295</v>
      </c>
      <c r="AQ438" s="3169"/>
      <c r="AR438" s="3554">
        <v>43787</v>
      </c>
      <c r="AS438" s="3174">
        <v>43787</v>
      </c>
      <c r="AT438" s="3171">
        <v>3978</v>
      </c>
      <c r="AU438" s="3175">
        <v>220000</v>
      </c>
      <c r="AV438" s="2041">
        <f t="shared" si="181"/>
        <v>0</v>
      </c>
      <c r="AW438" s="2045">
        <f t="shared" si="179"/>
        <v>64900</v>
      </c>
      <c r="AX438" s="2042">
        <f t="shared" si="180"/>
        <v>3245</v>
      </c>
      <c r="AY438" s="2150"/>
      <c r="BA438" s="2312"/>
      <c r="BB438" s="2313"/>
      <c r="BC438" s="2313"/>
      <c r="BD438" s="2313"/>
      <c r="BE438" s="2313"/>
      <c r="BF438" s="2313"/>
      <c r="BG438" s="2313"/>
      <c r="BH438" s="2313"/>
      <c r="BI438" s="2313"/>
      <c r="BJ438" s="2313"/>
      <c r="BK438" s="2313"/>
      <c r="BL438" s="2313"/>
      <c r="BM438" s="2313"/>
      <c r="BN438" s="2313"/>
      <c r="BO438" s="2313"/>
      <c r="BP438" s="2313"/>
      <c r="BQ438" s="2689"/>
      <c r="BR438" s="2246"/>
      <c r="CK438" s="2526"/>
      <c r="CL438" s="2529"/>
      <c r="CM438" s="2528"/>
      <c r="CN438" s="2529"/>
      <c r="CO438" s="2530"/>
      <c r="CP438" s="2531"/>
      <c r="CQ438" s="2529"/>
      <c r="CR438" s="2532"/>
      <c r="CS438" s="2528"/>
      <c r="CT438" s="2533"/>
      <c r="CU438" s="2530"/>
      <c r="CV438" s="2528"/>
      <c r="CW438" s="2532"/>
      <c r="CX438" s="2532"/>
      <c r="CY438" s="2534"/>
      <c r="CZ438" s="2535"/>
      <c r="DA438" s="2532"/>
      <c r="DB438" s="2523"/>
    </row>
    <row r="439" spans="15:106" ht="15" thickBot="1">
      <c r="O439" s="2024"/>
      <c r="P439" s="2036" t="s">
        <v>430</v>
      </c>
      <c r="Q439" s="2069" t="s">
        <v>409</v>
      </c>
      <c r="R439" s="2076">
        <v>14</v>
      </c>
      <c r="S439" s="2052" t="s">
        <v>101</v>
      </c>
      <c r="T439" s="2057">
        <v>43483</v>
      </c>
      <c r="U439" s="2055">
        <v>100</v>
      </c>
      <c r="V439" s="2052" t="s">
        <v>35</v>
      </c>
      <c r="W439" s="2058">
        <v>315</v>
      </c>
      <c r="X439" s="2077"/>
      <c r="Y439" s="2078">
        <v>43490</v>
      </c>
      <c r="Z439" s="2057">
        <v>43508</v>
      </c>
      <c r="AA439" s="2052">
        <v>3641</v>
      </c>
      <c r="AB439" s="2055">
        <v>60000</v>
      </c>
      <c r="AC439" s="2055">
        <f t="shared" ref="AC439:AC445" si="183">(AB439-U439*1000)</f>
        <v>-40000</v>
      </c>
      <c r="AD439" s="2056">
        <f t="shared" si="182"/>
        <v>18900</v>
      </c>
      <c r="AE439" s="2058">
        <f t="shared" si="177"/>
        <v>945</v>
      </c>
      <c r="AF439" s="2059" t="s">
        <v>8</v>
      </c>
      <c r="AG439" s="2029"/>
      <c r="AH439" s="2024"/>
      <c r="AI439" s="2837"/>
      <c r="AJ439" s="2048" t="s">
        <v>794</v>
      </c>
      <c r="AK439" s="3168">
        <v>13</v>
      </c>
      <c r="AL439" s="3169" t="s">
        <v>36</v>
      </c>
      <c r="AM439" s="3170">
        <v>43777</v>
      </c>
      <c r="AN439" s="3169">
        <v>220</v>
      </c>
      <c r="AO439" s="3171" t="s">
        <v>35</v>
      </c>
      <c r="AP439" s="3172">
        <v>295</v>
      </c>
      <c r="AQ439" s="3169"/>
      <c r="AR439" s="3554">
        <v>43818</v>
      </c>
      <c r="AS439" s="3174">
        <v>43815</v>
      </c>
      <c r="AT439" s="3171" t="s">
        <v>895</v>
      </c>
      <c r="AU439" s="3175">
        <v>220000</v>
      </c>
      <c r="AV439" s="2041">
        <f t="shared" si="181"/>
        <v>0</v>
      </c>
      <c r="AW439" s="2045">
        <f t="shared" si="179"/>
        <v>64900</v>
      </c>
      <c r="AX439" s="2042">
        <f t="shared" si="180"/>
        <v>3245</v>
      </c>
      <c r="AY439" s="2150"/>
      <c r="BA439" s="2314"/>
      <c r="BB439" s="2315"/>
      <c r="BC439" s="2315"/>
      <c r="BD439" s="2315"/>
      <c r="BE439" s="2315"/>
      <c r="BF439" s="2315"/>
      <c r="BG439" s="2315"/>
      <c r="BH439" s="2315"/>
      <c r="BI439" s="2315"/>
      <c r="BJ439" s="2315"/>
      <c r="BK439" s="2315"/>
      <c r="BL439" s="2315"/>
      <c r="BM439" s="2315"/>
      <c r="BN439" s="2315"/>
      <c r="BO439" s="2686">
        <f>SUM(BO432:BO438)</f>
        <v>16647.0458</v>
      </c>
      <c r="BP439" s="2686">
        <f>SUM(BP432:BP438)</f>
        <v>832.35229000000004</v>
      </c>
      <c r="BQ439" s="3056"/>
      <c r="BR439" s="2246"/>
      <c r="CK439" s="2526"/>
      <c r="CL439" s="2529"/>
      <c r="CM439" s="2528"/>
      <c r="CN439" s="2529"/>
      <c r="CO439" s="2530"/>
      <c r="CP439" s="2531"/>
      <c r="CQ439" s="2529"/>
      <c r="CR439" s="2532"/>
      <c r="CS439" s="2528"/>
      <c r="CT439" s="2533"/>
      <c r="CU439" s="2530"/>
      <c r="CV439" s="2528"/>
      <c r="CW439" s="2532"/>
      <c r="CX439" s="2532"/>
      <c r="CY439" s="2534"/>
      <c r="CZ439" s="2535"/>
      <c r="DA439" s="2532"/>
      <c r="DB439" s="2523"/>
    </row>
    <row r="440" spans="15:106">
      <c r="O440" s="2024"/>
      <c r="P440" s="2047" t="s">
        <v>493</v>
      </c>
      <c r="Q440" s="2037" t="s">
        <v>495</v>
      </c>
      <c r="R440" s="2071">
        <v>42</v>
      </c>
      <c r="S440" s="2071">
        <v>23465</v>
      </c>
      <c r="T440" s="2072">
        <v>43479</v>
      </c>
      <c r="U440" s="3093">
        <v>4.5</v>
      </c>
      <c r="V440" s="2039" t="s">
        <v>35</v>
      </c>
      <c r="W440" s="2042">
        <v>451.6</v>
      </c>
      <c r="X440" s="2039">
        <v>1010506</v>
      </c>
      <c r="Y440" s="2044">
        <v>43480</v>
      </c>
      <c r="Z440" s="2057">
        <v>43508</v>
      </c>
      <c r="AA440" s="2039">
        <v>10884</v>
      </c>
      <c r="AB440" s="2041">
        <v>4500</v>
      </c>
      <c r="AC440" s="2041">
        <f t="shared" si="183"/>
        <v>0</v>
      </c>
      <c r="AD440" s="2045">
        <f t="shared" si="182"/>
        <v>2032.2</v>
      </c>
      <c r="AE440" s="2042">
        <f t="shared" si="177"/>
        <v>101.61000000000001</v>
      </c>
      <c r="AF440" s="2059" t="s">
        <v>8</v>
      </c>
      <c r="AG440" s="2029"/>
      <c r="AH440" s="2024"/>
      <c r="AI440" s="2837"/>
      <c r="AJ440" s="2048" t="s">
        <v>794</v>
      </c>
      <c r="AK440" s="3168">
        <v>14</v>
      </c>
      <c r="AL440" s="3169" t="s">
        <v>36</v>
      </c>
      <c r="AM440" s="3170">
        <v>43777</v>
      </c>
      <c r="AN440" s="3169">
        <v>220</v>
      </c>
      <c r="AO440" s="3171" t="s">
        <v>35</v>
      </c>
      <c r="AP440" s="3172">
        <v>295</v>
      </c>
      <c r="AQ440" s="3169"/>
      <c r="AR440" s="3554">
        <v>43850</v>
      </c>
      <c r="AS440" s="3174">
        <v>43848</v>
      </c>
      <c r="AT440" s="3171">
        <v>12446</v>
      </c>
      <c r="AU440" s="3175">
        <v>220000</v>
      </c>
      <c r="AV440" s="2041">
        <f t="shared" si="181"/>
        <v>0</v>
      </c>
      <c r="AW440" s="2045">
        <f t="shared" si="179"/>
        <v>64900</v>
      </c>
      <c r="AX440" s="2042">
        <f t="shared" si="180"/>
        <v>3245</v>
      </c>
      <c r="AY440" s="2150"/>
      <c r="BA440" s="2246"/>
      <c r="BB440" s="2246"/>
      <c r="BC440" s="2246"/>
      <c r="BD440" s="2246"/>
      <c r="BE440" s="2246"/>
      <c r="BF440" s="2246"/>
      <c r="BG440" s="2246"/>
      <c r="BH440" s="2246"/>
      <c r="BI440" s="2246"/>
      <c r="BJ440" s="2246"/>
      <c r="BK440" s="2246"/>
      <c r="BL440" s="2246"/>
      <c r="BM440" s="2246"/>
      <c r="BN440" s="2246"/>
      <c r="BO440" s="2246"/>
      <c r="BP440" s="2246"/>
      <c r="BQ440" s="2246"/>
      <c r="BR440" s="2246"/>
      <c r="CK440" s="2545"/>
      <c r="CL440" s="2529"/>
      <c r="CM440" s="2528"/>
      <c r="CN440" s="2528"/>
      <c r="CO440" s="2535"/>
      <c r="CP440" s="2528"/>
      <c r="CQ440" s="2528"/>
      <c r="CR440" s="3087"/>
      <c r="CS440" s="2528"/>
      <c r="CT440" s="2533"/>
      <c r="CU440" s="2535"/>
      <c r="CV440" s="2528"/>
      <c r="CW440" s="3087"/>
      <c r="CX440" s="2532"/>
      <c r="CY440" s="2534"/>
      <c r="CZ440" s="2535"/>
      <c r="DA440" s="2532"/>
      <c r="DB440" s="2523"/>
    </row>
    <row r="441" spans="15:106" ht="18.600000000000001" thickBot="1">
      <c r="O441" s="2024"/>
      <c r="P441" s="2036" t="s">
        <v>629</v>
      </c>
      <c r="Q441" s="2037" t="s">
        <v>699</v>
      </c>
      <c r="R441" s="2038">
        <v>58</v>
      </c>
      <c r="S441" s="2039">
        <v>33060</v>
      </c>
      <c r="T441" s="2040">
        <v>43510</v>
      </c>
      <c r="U441" s="2041">
        <v>15</v>
      </c>
      <c r="V441" s="2039" t="s">
        <v>35</v>
      </c>
      <c r="W441" s="2042">
        <v>189</v>
      </c>
      <c r="X441" s="2039">
        <v>179680</v>
      </c>
      <c r="Y441" s="2044">
        <v>43522</v>
      </c>
      <c r="Z441" s="2040">
        <v>43524</v>
      </c>
      <c r="AA441" s="2039">
        <v>10976</v>
      </c>
      <c r="AB441" s="2041">
        <v>15000</v>
      </c>
      <c r="AC441" s="2041">
        <f t="shared" si="183"/>
        <v>0</v>
      </c>
      <c r="AD441" s="2045">
        <f t="shared" si="182"/>
        <v>2835</v>
      </c>
      <c r="AE441" s="2042">
        <f t="shared" si="177"/>
        <v>141.75</v>
      </c>
      <c r="AF441" s="2059" t="s">
        <v>8</v>
      </c>
      <c r="AG441" s="2029"/>
      <c r="AH441" s="2024"/>
      <c r="AI441" s="2837"/>
      <c r="AJ441" s="2048" t="s">
        <v>891</v>
      </c>
      <c r="AK441" s="3168">
        <v>15</v>
      </c>
      <c r="AL441" s="3169" t="s">
        <v>36</v>
      </c>
      <c r="AM441" s="3170">
        <v>43796</v>
      </c>
      <c r="AN441" s="3169">
        <v>40</v>
      </c>
      <c r="AO441" s="3171" t="s">
        <v>35</v>
      </c>
      <c r="AP441" s="3172">
        <v>410</v>
      </c>
      <c r="AQ441" s="3169"/>
      <c r="AR441" s="3554">
        <v>43818</v>
      </c>
      <c r="AS441" s="3174">
        <v>43815</v>
      </c>
      <c r="AT441" s="3171">
        <v>12316</v>
      </c>
      <c r="AU441" s="3175">
        <v>40000</v>
      </c>
      <c r="AV441" s="2041">
        <f t="shared" si="181"/>
        <v>0</v>
      </c>
      <c r="AW441" s="2045">
        <f t="shared" si="179"/>
        <v>16400</v>
      </c>
      <c r="AX441" s="2042">
        <f t="shared" si="180"/>
        <v>820</v>
      </c>
      <c r="AY441" s="2150"/>
      <c r="BA441" s="2250" t="s">
        <v>937</v>
      </c>
      <c r="BB441" s="2246"/>
      <c r="BC441" s="2246"/>
      <c r="BD441" s="2246"/>
      <c r="BE441" s="2246"/>
      <c r="BF441" s="2246"/>
      <c r="BG441" s="2246"/>
      <c r="BH441" s="2246"/>
      <c r="BI441" s="2246"/>
      <c r="BJ441" s="2246"/>
      <c r="BK441" s="2246"/>
      <c r="BL441" s="2246"/>
      <c r="BM441" s="2246"/>
      <c r="BN441" s="2246"/>
      <c r="BO441" s="2246"/>
      <c r="BP441" s="2246"/>
      <c r="BQ441" s="3085"/>
      <c r="BR441" s="2246"/>
      <c r="CK441" s="2545"/>
      <c r="CL441" s="2529"/>
      <c r="CM441" s="2546"/>
      <c r="CN441" s="2529"/>
      <c r="CO441" s="2530"/>
      <c r="CP441" s="2547"/>
      <c r="CQ441" s="2529"/>
      <c r="CR441" s="2532"/>
      <c r="CS441" s="2548"/>
      <c r="CT441" s="2549"/>
      <c r="CU441" s="2530"/>
      <c r="CV441" s="2529"/>
      <c r="CW441" s="2532"/>
      <c r="CX441" s="2532"/>
      <c r="CY441" s="2534"/>
      <c r="CZ441" s="2530"/>
      <c r="DA441" s="2532"/>
      <c r="DB441" s="2544"/>
    </row>
    <row r="442" spans="15:106">
      <c r="O442" s="2024"/>
      <c r="P442" s="2036" t="s">
        <v>629</v>
      </c>
      <c r="Q442" s="2037" t="s">
        <v>740</v>
      </c>
      <c r="R442" s="2038">
        <v>59</v>
      </c>
      <c r="S442" s="2039">
        <v>33060</v>
      </c>
      <c r="T442" s="2040">
        <v>43510</v>
      </c>
      <c r="U442" s="2041">
        <v>4</v>
      </c>
      <c r="V442" s="2039" t="s">
        <v>35</v>
      </c>
      <c r="W442" s="2042">
        <v>170</v>
      </c>
      <c r="X442" s="2039">
        <v>189855</v>
      </c>
      <c r="Y442" s="2044">
        <v>43522</v>
      </c>
      <c r="Z442" s="2040">
        <v>43524</v>
      </c>
      <c r="AA442" s="2039">
        <v>10976</v>
      </c>
      <c r="AB442" s="2041">
        <v>4000</v>
      </c>
      <c r="AC442" s="2041">
        <f t="shared" si="183"/>
        <v>0</v>
      </c>
      <c r="AD442" s="2045">
        <f t="shared" si="182"/>
        <v>680</v>
      </c>
      <c r="AE442" s="2042">
        <f t="shared" si="177"/>
        <v>34</v>
      </c>
      <c r="AF442" s="2059" t="s">
        <v>8</v>
      </c>
      <c r="AG442" s="2029"/>
      <c r="AH442" s="2024"/>
      <c r="AI442" s="2837"/>
      <c r="AJ442" s="2048" t="s">
        <v>891</v>
      </c>
      <c r="AK442" s="3168">
        <v>16</v>
      </c>
      <c r="AL442" s="3169" t="s">
        <v>36</v>
      </c>
      <c r="AM442" s="3170">
        <v>43840</v>
      </c>
      <c r="AN442" s="3169">
        <v>25</v>
      </c>
      <c r="AO442" s="3171" t="s">
        <v>35</v>
      </c>
      <c r="AP442" s="3172">
        <v>410</v>
      </c>
      <c r="AQ442" s="3169"/>
      <c r="AR442" s="3554">
        <v>43850</v>
      </c>
      <c r="AS442" s="3174">
        <v>43848</v>
      </c>
      <c r="AT442" s="3171">
        <v>12446</v>
      </c>
      <c r="AU442" s="3175">
        <v>25000</v>
      </c>
      <c r="AV442" s="2041">
        <f t="shared" si="181"/>
        <v>0</v>
      </c>
      <c r="AW442" s="2045">
        <f t="shared" si="179"/>
        <v>10250</v>
      </c>
      <c r="AX442" s="2042">
        <f t="shared" si="180"/>
        <v>512.5</v>
      </c>
      <c r="AY442" s="2150"/>
      <c r="BA442" s="2251"/>
      <c r="BB442" s="2252"/>
      <c r="BC442" s="2252"/>
      <c r="BD442" s="2253" t="s">
        <v>14</v>
      </c>
      <c r="BE442" s="2253" t="s">
        <v>12</v>
      </c>
      <c r="BF442" s="2253"/>
      <c r="BG442" s="2252"/>
      <c r="BH442" s="2253" t="s">
        <v>15</v>
      </c>
      <c r="BI442" s="2253" t="s">
        <v>16</v>
      </c>
      <c r="BJ442" s="2253" t="s">
        <v>12</v>
      </c>
      <c r="BK442" s="2253" t="s">
        <v>12</v>
      </c>
      <c r="BL442" s="2252"/>
      <c r="BM442" s="2252"/>
      <c r="BN442" s="2252"/>
      <c r="BO442" s="2252"/>
      <c r="BP442" s="2253" t="s">
        <v>17</v>
      </c>
      <c r="BQ442" s="2253"/>
      <c r="BR442" s="2246"/>
      <c r="CK442" s="2556"/>
      <c r="CL442" s="2557"/>
      <c r="CM442" s="2557"/>
      <c r="CN442" s="2557"/>
      <c r="CO442" s="2557"/>
      <c r="CP442" s="2557"/>
      <c r="CQ442" s="2557"/>
      <c r="CR442" s="2557"/>
      <c r="CS442" s="2557"/>
      <c r="CT442" s="2557"/>
      <c r="CU442" s="2557"/>
      <c r="CV442" s="2557"/>
      <c r="CW442" s="2557"/>
      <c r="CX442" s="2557"/>
      <c r="CY442" s="2557"/>
      <c r="CZ442" s="2557"/>
      <c r="DA442" s="2557"/>
      <c r="DB442" s="2523"/>
    </row>
    <row r="443" spans="15:106" ht="15" thickBot="1">
      <c r="O443" s="2024"/>
      <c r="P443" s="2047" t="s">
        <v>500</v>
      </c>
      <c r="Q443" s="2048" t="s">
        <v>795</v>
      </c>
      <c r="R443" s="2750">
        <v>14</v>
      </c>
      <c r="S443" s="2050" t="s">
        <v>101</v>
      </c>
      <c r="T443" s="2051">
        <v>43514</v>
      </c>
      <c r="U443" s="2050">
        <v>6</v>
      </c>
      <c r="V443" s="2052" t="s">
        <v>35</v>
      </c>
      <c r="W443" s="2053">
        <v>300</v>
      </c>
      <c r="X443" s="2050" t="s">
        <v>78</v>
      </c>
      <c r="Y443" s="3573">
        <v>43521</v>
      </c>
      <c r="Z443" s="2051">
        <v>43516</v>
      </c>
      <c r="AA443" s="2050">
        <v>10925</v>
      </c>
      <c r="AB443" s="2055">
        <v>6000</v>
      </c>
      <c r="AC443" s="2055">
        <f t="shared" si="183"/>
        <v>0</v>
      </c>
      <c r="AD443" s="2056">
        <f t="shared" si="182"/>
        <v>1800</v>
      </c>
      <c r="AE443" s="2058">
        <f t="shared" si="177"/>
        <v>90</v>
      </c>
      <c r="AF443" s="2059" t="s">
        <v>8</v>
      </c>
      <c r="AG443" s="2029"/>
      <c r="AH443" s="2024"/>
      <c r="AI443" s="2837"/>
      <c r="AJ443" s="2048" t="s">
        <v>904</v>
      </c>
      <c r="AK443" s="3168">
        <v>17</v>
      </c>
      <c r="AL443" s="3169" t="s">
        <v>36</v>
      </c>
      <c r="AM443" s="3170">
        <v>43840</v>
      </c>
      <c r="AN443" s="3169">
        <v>2</v>
      </c>
      <c r="AO443" s="3171" t="s">
        <v>35</v>
      </c>
      <c r="AP443" s="3172">
        <v>373</v>
      </c>
      <c r="AQ443" s="3169"/>
      <c r="AR443" s="3554">
        <v>43850</v>
      </c>
      <c r="AS443" s="3174">
        <v>43848</v>
      </c>
      <c r="AT443" s="3171">
        <v>12446</v>
      </c>
      <c r="AU443" s="3175">
        <v>2000</v>
      </c>
      <c r="AV443" s="2041">
        <f t="shared" si="181"/>
        <v>0</v>
      </c>
      <c r="AW443" s="2045">
        <f t="shared" ref="AW443:AW475" si="184">(AU443*AP443/1000)</f>
        <v>746</v>
      </c>
      <c r="AX443" s="2042">
        <f t="shared" si="180"/>
        <v>37.300000000000004</v>
      </c>
      <c r="AY443" s="2150"/>
      <c r="BA443" s="2255" t="s">
        <v>3</v>
      </c>
      <c r="BB443" s="2256" t="s">
        <v>4</v>
      </c>
      <c r="BC443" s="2257" t="s">
        <v>18</v>
      </c>
      <c r="BD443" s="2257" t="s">
        <v>19</v>
      </c>
      <c r="BE443" s="2257" t="s">
        <v>19</v>
      </c>
      <c r="BF443" s="2257" t="s">
        <v>20</v>
      </c>
      <c r="BG443" s="2257" t="s">
        <v>21</v>
      </c>
      <c r="BH443" s="2257" t="s">
        <v>22</v>
      </c>
      <c r="BI443" s="2257" t="s">
        <v>19</v>
      </c>
      <c r="BJ443" s="2257" t="s">
        <v>23</v>
      </c>
      <c r="BK443" s="2257" t="s">
        <v>23</v>
      </c>
      <c r="BL443" s="2257" t="s">
        <v>24</v>
      </c>
      <c r="BM443" s="2257" t="s">
        <v>20</v>
      </c>
      <c r="BN443" s="2257" t="s">
        <v>25</v>
      </c>
      <c r="BO443" s="2257" t="s">
        <v>0</v>
      </c>
      <c r="BP443" s="2257" t="s">
        <v>11</v>
      </c>
      <c r="BQ443" s="2257" t="s">
        <v>26</v>
      </c>
      <c r="BR443" s="2246"/>
      <c r="CK443" s="2559"/>
      <c r="CL443" s="2560"/>
      <c r="CM443" s="2560"/>
      <c r="CN443" s="2560"/>
      <c r="CO443" s="2560"/>
      <c r="CP443" s="2560"/>
      <c r="CQ443" s="2560"/>
      <c r="CR443" s="2560"/>
      <c r="CS443" s="2560"/>
      <c r="CT443" s="2560"/>
      <c r="CU443" s="2560"/>
      <c r="CV443" s="2560"/>
      <c r="CW443" s="2560"/>
      <c r="CX443" s="2560"/>
      <c r="CY443" s="2560"/>
      <c r="CZ443" s="2560"/>
      <c r="DA443" s="2747">
        <f>SUM(DA436:DA442)</f>
        <v>920.75399999999991</v>
      </c>
      <c r="DB443" s="2562"/>
    </row>
    <row r="444" spans="15:106" ht="15" thickBot="1">
      <c r="O444" s="2024"/>
      <c r="P444" s="2047" t="s">
        <v>500</v>
      </c>
      <c r="Q444" s="2048" t="s">
        <v>427</v>
      </c>
      <c r="R444" s="2750">
        <v>15</v>
      </c>
      <c r="S444" s="2050" t="s">
        <v>101</v>
      </c>
      <c r="T444" s="2051">
        <v>43514</v>
      </c>
      <c r="U444" s="2050">
        <v>10</v>
      </c>
      <c r="V444" s="2052" t="s">
        <v>35</v>
      </c>
      <c r="W444" s="2053">
        <v>300</v>
      </c>
      <c r="X444" s="2050" t="s">
        <v>78</v>
      </c>
      <c r="Y444" s="3573">
        <v>43521</v>
      </c>
      <c r="Z444" s="2051">
        <v>43516</v>
      </c>
      <c r="AA444" s="2050">
        <v>10925</v>
      </c>
      <c r="AB444" s="2055">
        <v>10000</v>
      </c>
      <c r="AC444" s="2055">
        <f t="shared" si="183"/>
        <v>0</v>
      </c>
      <c r="AD444" s="2056">
        <f t="shared" si="182"/>
        <v>3000</v>
      </c>
      <c r="AE444" s="2058">
        <f t="shared" si="177"/>
        <v>150</v>
      </c>
      <c r="AF444" s="2059" t="s">
        <v>8</v>
      </c>
      <c r="AG444" s="2029"/>
      <c r="AH444" s="2024"/>
      <c r="AI444" s="2837"/>
      <c r="AJ444" s="2048" t="s">
        <v>891</v>
      </c>
      <c r="AK444" s="3168">
        <v>18</v>
      </c>
      <c r="AL444" s="3169" t="s">
        <v>36</v>
      </c>
      <c r="AM444" s="3170">
        <v>43858</v>
      </c>
      <c r="AN444" s="3169">
        <v>48</v>
      </c>
      <c r="AO444" s="3171" t="s">
        <v>35</v>
      </c>
      <c r="AP444" s="3172">
        <v>386</v>
      </c>
      <c r="AQ444" s="3169"/>
      <c r="AR444" s="3554">
        <v>43881</v>
      </c>
      <c r="AS444" s="3174">
        <v>43878</v>
      </c>
      <c r="AT444" s="3171">
        <v>12637</v>
      </c>
      <c r="AU444" s="3175">
        <v>48000</v>
      </c>
      <c r="AV444" s="2041">
        <f t="shared" si="181"/>
        <v>0</v>
      </c>
      <c r="AW444" s="2045">
        <f t="shared" si="184"/>
        <v>18528</v>
      </c>
      <c r="AX444" s="2042">
        <f t="shared" si="180"/>
        <v>926.40000000000009</v>
      </c>
      <c r="AY444" s="2150"/>
      <c r="BA444" s="2258"/>
      <c r="BB444" s="2259"/>
      <c r="BC444" s="2259"/>
      <c r="BD444" s="2260" t="s">
        <v>3</v>
      </c>
      <c r="BE444" s="2260" t="s">
        <v>18</v>
      </c>
      <c r="BF444" s="2260"/>
      <c r="BG444" s="2259"/>
      <c r="BH444" s="2260" t="s">
        <v>21</v>
      </c>
      <c r="BI444" s="2260" t="s">
        <v>3</v>
      </c>
      <c r="BJ444" s="2260" t="s">
        <v>27</v>
      </c>
      <c r="BK444" s="2260" t="s">
        <v>28</v>
      </c>
      <c r="BL444" s="2259"/>
      <c r="BM444" s="2259"/>
      <c r="BN444" s="2259"/>
      <c r="BO444" s="2259"/>
      <c r="BP444" s="2260" t="s">
        <v>30</v>
      </c>
      <c r="BQ444" s="2257"/>
      <c r="BR444" s="2246"/>
    </row>
    <row r="445" spans="15:106" ht="18.600000000000001" thickBot="1">
      <c r="O445" s="2024"/>
      <c r="P445" s="2047" t="s">
        <v>589</v>
      </c>
      <c r="Q445" s="2069" t="s">
        <v>811</v>
      </c>
      <c r="R445" s="2809">
        <v>37</v>
      </c>
      <c r="S445" s="2071" t="s">
        <v>101</v>
      </c>
      <c r="T445" s="2072">
        <v>43516</v>
      </c>
      <c r="U445" s="2071">
        <v>10</v>
      </c>
      <c r="V445" s="2039" t="s">
        <v>35</v>
      </c>
      <c r="W445" s="2073">
        <v>290</v>
      </c>
      <c r="X445" s="2071"/>
      <c r="Y445" s="3509">
        <v>43522</v>
      </c>
      <c r="Z445" s="2072">
        <v>43524</v>
      </c>
      <c r="AA445" s="2071">
        <v>10974</v>
      </c>
      <c r="AB445" s="2041">
        <v>10000</v>
      </c>
      <c r="AC445" s="2041">
        <f t="shared" si="183"/>
        <v>0</v>
      </c>
      <c r="AD445" s="2045">
        <f t="shared" si="182"/>
        <v>2900</v>
      </c>
      <c r="AE445" s="2042">
        <f t="shared" si="177"/>
        <v>145</v>
      </c>
      <c r="AF445" s="2059" t="s">
        <v>8</v>
      </c>
      <c r="AG445" s="2029"/>
      <c r="AH445" s="2024"/>
      <c r="AI445" s="2837"/>
      <c r="AJ445" s="2048" t="s">
        <v>794</v>
      </c>
      <c r="AK445" s="3168">
        <v>19</v>
      </c>
      <c r="AL445" s="3169" t="s">
        <v>36</v>
      </c>
      <c r="AM445" s="3170">
        <v>43858</v>
      </c>
      <c r="AN445" s="3169">
        <v>250</v>
      </c>
      <c r="AO445" s="3171" t="s">
        <v>35</v>
      </c>
      <c r="AP445" s="3172">
        <v>292</v>
      </c>
      <c r="AQ445" s="3169"/>
      <c r="AR445" s="3554">
        <v>43881</v>
      </c>
      <c r="AS445" s="3174">
        <v>43878</v>
      </c>
      <c r="AT445" s="3171">
        <v>12637</v>
      </c>
      <c r="AU445" s="3175">
        <v>250000</v>
      </c>
      <c r="AV445" s="2041">
        <f t="shared" si="181"/>
        <v>0</v>
      </c>
      <c r="AW445" s="2045">
        <f t="shared" si="184"/>
        <v>73000</v>
      </c>
      <c r="AX445" s="2042">
        <f t="shared" si="180"/>
        <v>3650</v>
      </c>
      <c r="AY445" s="2150"/>
      <c r="BA445" s="2467" t="s">
        <v>726</v>
      </c>
      <c r="BB445" s="2266" t="s">
        <v>727</v>
      </c>
      <c r="BC445" s="2438">
        <v>23</v>
      </c>
      <c r="BD445" s="2285">
        <v>92733</v>
      </c>
      <c r="BE445" s="2287">
        <v>43928</v>
      </c>
      <c r="BF445" s="2342">
        <v>1500</v>
      </c>
      <c r="BG445" s="2285" t="s">
        <v>96</v>
      </c>
      <c r="BH445" s="2280">
        <v>11.2</v>
      </c>
      <c r="BI445" s="2343"/>
      <c r="BJ445" s="2344">
        <v>44034</v>
      </c>
      <c r="BK445" s="2287">
        <v>44026</v>
      </c>
      <c r="BL445" s="2345">
        <v>58992</v>
      </c>
      <c r="BM445" s="2280">
        <v>1500.34</v>
      </c>
      <c r="BN445" s="2439">
        <f>(BM445-BF445)</f>
        <v>0.33999999999991815</v>
      </c>
      <c r="BO445" s="2348">
        <f>(BM445*BH445)</f>
        <v>16803.807999999997</v>
      </c>
      <c r="BP445" s="2280">
        <f>(BO445*0.05)</f>
        <v>840.19039999999995</v>
      </c>
      <c r="BQ445" s="2273" t="s">
        <v>8</v>
      </c>
      <c r="BR445" s="2246"/>
      <c r="CK445" s="2488" t="s">
        <v>1138</v>
      </c>
      <c r="CL445" s="2248"/>
      <c r="CM445" s="2248"/>
      <c r="CN445" s="2248"/>
      <c r="CO445" s="2248"/>
      <c r="CP445" s="2248"/>
      <c r="CQ445" s="2248"/>
      <c r="CR445" s="2248"/>
      <c r="CS445" s="2248"/>
      <c r="CT445" s="2248"/>
      <c r="CU445" s="2248"/>
      <c r="CV445" s="2248"/>
      <c r="CW445" s="2248"/>
      <c r="CX445" s="2248"/>
      <c r="CY445" s="2248"/>
      <c r="CZ445" s="2248"/>
      <c r="DA445" s="2248"/>
      <c r="DB445" s="2248"/>
    </row>
    <row r="446" spans="15:106">
      <c r="O446" s="2024"/>
      <c r="P446" s="2149"/>
      <c r="Q446" s="3129"/>
      <c r="R446" s="3113"/>
      <c r="S446" s="2098"/>
      <c r="T446" s="2099"/>
      <c r="U446" s="2098"/>
      <c r="V446" s="2100"/>
      <c r="W446" s="2101"/>
      <c r="X446" s="2098"/>
      <c r="Y446" s="2102"/>
      <c r="Z446" s="2099"/>
      <c r="AA446" s="2098"/>
      <c r="AB446" s="2103"/>
      <c r="AC446" s="2103"/>
      <c r="AD446" s="2104"/>
      <c r="AE446" s="2106"/>
      <c r="AF446" s="2059"/>
      <c r="AG446" s="2029"/>
      <c r="AH446" s="2024"/>
      <c r="AI446" s="2837"/>
      <c r="AJ446" s="2048" t="s">
        <v>904</v>
      </c>
      <c r="AK446" s="3168">
        <v>20</v>
      </c>
      <c r="AL446" s="3169" t="s">
        <v>36</v>
      </c>
      <c r="AM446" s="3170">
        <v>43858</v>
      </c>
      <c r="AN446" s="3169">
        <v>2</v>
      </c>
      <c r="AO446" s="3171" t="s">
        <v>35</v>
      </c>
      <c r="AP446" s="3172">
        <v>373</v>
      </c>
      <c r="AQ446" s="3169"/>
      <c r="AR446" s="3554">
        <v>43881</v>
      </c>
      <c r="AS446" s="3174">
        <v>43878</v>
      </c>
      <c r="AT446" s="3171">
        <v>12637</v>
      </c>
      <c r="AU446" s="3175">
        <v>2000</v>
      </c>
      <c r="AV446" s="2041">
        <f t="shared" si="181"/>
        <v>0</v>
      </c>
      <c r="AW446" s="2045">
        <f t="shared" si="184"/>
        <v>746</v>
      </c>
      <c r="AX446" s="2042">
        <f t="shared" si="180"/>
        <v>37.300000000000004</v>
      </c>
      <c r="AY446" s="2150"/>
      <c r="BA446" s="2274" t="s">
        <v>853</v>
      </c>
      <c r="BB446" s="2283" t="s">
        <v>851</v>
      </c>
      <c r="BC446" s="2962">
        <v>2</v>
      </c>
      <c r="BD446" s="2276" t="s">
        <v>101</v>
      </c>
      <c r="BE446" s="2277">
        <v>44026</v>
      </c>
      <c r="BF446" s="2276">
        <v>10</v>
      </c>
      <c r="BG446" s="2285" t="s">
        <v>544</v>
      </c>
      <c r="BH446" s="2278">
        <v>53.48</v>
      </c>
      <c r="BI446" s="2276" t="s">
        <v>78</v>
      </c>
      <c r="BJ446" s="2279">
        <v>44033</v>
      </c>
      <c r="BK446" s="2277">
        <v>44040</v>
      </c>
      <c r="BL446" s="2276">
        <v>59159</v>
      </c>
      <c r="BM446" s="2429">
        <v>12</v>
      </c>
      <c r="BN446" s="2429">
        <f>(BM446-BF446)</f>
        <v>2</v>
      </c>
      <c r="BO446" s="2281">
        <f>(BM446*BH446)</f>
        <v>641.76</v>
      </c>
      <c r="BP446" s="2280">
        <f>(BO446*0.05)</f>
        <v>32.088000000000001</v>
      </c>
      <c r="BQ446" s="2689" t="s">
        <v>8</v>
      </c>
      <c r="BR446" s="2246"/>
      <c r="CK446" s="2490"/>
      <c r="CL446" s="2491"/>
      <c r="CM446" s="2491"/>
      <c r="CN446" s="2492" t="s">
        <v>14</v>
      </c>
      <c r="CO446" s="2492" t="s">
        <v>12</v>
      </c>
      <c r="CP446" s="2492"/>
      <c r="CQ446" s="2491"/>
      <c r="CR446" s="2492" t="s">
        <v>15</v>
      </c>
      <c r="CS446" s="2492" t="s">
        <v>16</v>
      </c>
      <c r="CT446" s="2492" t="s">
        <v>12</v>
      </c>
      <c r="CU446" s="2492" t="s">
        <v>12</v>
      </c>
      <c r="CV446" s="2491"/>
      <c r="CW446" s="2491"/>
      <c r="CX446" s="2491"/>
      <c r="CY446" s="2491"/>
      <c r="CZ446" s="2492" t="s">
        <v>12</v>
      </c>
      <c r="DA446" s="2492" t="s">
        <v>17</v>
      </c>
      <c r="DB446" s="2493"/>
    </row>
    <row r="447" spans="15:106" ht="15" thickBot="1">
      <c r="O447" s="2024"/>
      <c r="P447" s="2082"/>
      <c r="Q447" s="2083"/>
      <c r="R447" s="2083"/>
      <c r="S447" s="2083"/>
      <c r="T447" s="2083"/>
      <c r="U447" s="2084"/>
      <c r="V447" s="2085"/>
      <c r="W447" s="2085"/>
      <c r="X447" s="2085"/>
      <c r="Y447" s="2089"/>
      <c r="Z447" s="2085"/>
      <c r="AA447" s="2086"/>
      <c r="AB447" s="2087"/>
      <c r="AC447" s="2085"/>
      <c r="AD447" s="2088">
        <f>SUM(AD426:AD445)</f>
        <v>159939.80000000002</v>
      </c>
      <c r="AE447" s="2088">
        <f>(AD447*0.05)</f>
        <v>7996.9900000000016</v>
      </c>
      <c r="AF447" s="2090"/>
      <c r="AG447" s="3220"/>
      <c r="AH447" s="2024"/>
      <c r="AI447" s="2837"/>
      <c r="AJ447" s="4095" t="s">
        <v>917</v>
      </c>
      <c r="AK447" s="4404">
        <v>21</v>
      </c>
      <c r="AL447" s="4096" t="s">
        <v>36</v>
      </c>
      <c r="AM447" s="4405">
        <v>43858</v>
      </c>
      <c r="AN447" s="4096">
        <v>18</v>
      </c>
      <c r="AO447" s="4097" t="s">
        <v>35</v>
      </c>
      <c r="AP447" s="4098">
        <v>230</v>
      </c>
      <c r="AQ447" s="4096"/>
      <c r="AR447" s="4406">
        <v>43881</v>
      </c>
      <c r="AS447" s="4407">
        <v>43881</v>
      </c>
      <c r="AT447" s="4097"/>
      <c r="AU447" s="4408">
        <v>18000</v>
      </c>
      <c r="AV447" s="2712">
        <f t="shared" si="181"/>
        <v>0</v>
      </c>
      <c r="AW447" s="2716">
        <f t="shared" si="184"/>
        <v>4140</v>
      </c>
      <c r="AX447" s="2713">
        <v>0</v>
      </c>
      <c r="AY447" s="2858" t="s">
        <v>88</v>
      </c>
      <c r="BA447" s="2274" t="s">
        <v>853</v>
      </c>
      <c r="BB447" s="2283" t="s">
        <v>852</v>
      </c>
      <c r="BC447" s="2962">
        <v>2</v>
      </c>
      <c r="BD447" s="2276" t="s">
        <v>101</v>
      </c>
      <c r="BE447" s="2277">
        <v>44026</v>
      </c>
      <c r="BF447" s="2276">
        <v>20</v>
      </c>
      <c r="BG447" s="2285" t="s">
        <v>544</v>
      </c>
      <c r="BH447" s="2278">
        <v>42.27</v>
      </c>
      <c r="BI447" s="2276" t="s">
        <v>78</v>
      </c>
      <c r="BJ447" s="2279">
        <v>44033</v>
      </c>
      <c r="BK447" s="2277">
        <v>44040</v>
      </c>
      <c r="BL447" s="2276">
        <v>59159</v>
      </c>
      <c r="BM447" s="2429">
        <v>24</v>
      </c>
      <c r="BN447" s="2429">
        <f>(BM447-BF447)</f>
        <v>4</v>
      </c>
      <c r="BO447" s="2281">
        <f>(BM447*BH447)</f>
        <v>1014.48</v>
      </c>
      <c r="BP447" s="2280">
        <f>(BO447*0.05)</f>
        <v>50.724000000000004</v>
      </c>
      <c r="BQ447" s="2689" t="s">
        <v>8</v>
      </c>
      <c r="BR447" s="2246"/>
      <c r="CK447" s="2499" t="s">
        <v>3</v>
      </c>
      <c r="CL447" s="2500" t="s">
        <v>4</v>
      </c>
      <c r="CM447" s="2501" t="s">
        <v>18</v>
      </c>
      <c r="CN447" s="2501" t="s">
        <v>19</v>
      </c>
      <c r="CO447" s="2501" t="s">
        <v>19</v>
      </c>
      <c r="CP447" s="2501" t="s">
        <v>20</v>
      </c>
      <c r="CQ447" s="2501" t="s">
        <v>21</v>
      </c>
      <c r="CR447" s="2501" t="s">
        <v>22</v>
      </c>
      <c r="CS447" s="2501" t="s">
        <v>19</v>
      </c>
      <c r="CT447" s="2501" t="s">
        <v>23</v>
      </c>
      <c r="CU447" s="2501" t="s">
        <v>23</v>
      </c>
      <c r="CV447" s="2501" t="s">
        <v>24</v>
      </c>
      <c r="CW447" s="2501" t="s">
        <v>20</v>
      </c>
      <c r="CX447" s="2501" t="s">
        <v>25</v>
      </c>
      <c r="CY447" s="2501" t="s">
        <v>0</v>
      </c>
      <c r="CZ447" s="2501" t="s">
        <v>11</v>
      </c>
      <c r="DA447" s="2501" t="s">
        <v>11</v>
      </c>
      <c r="DB447" s="2501" t="s">
        <v>26</v>
      </c>
    </row>
    <row r="448" spans="15:106" ht="15" thickBot="1">
      <c r="O448" s="2024"/>
      <c r="P448" s="2024"/>
      <c r="Q448" s="2024"/>
      <c r="R448" s="2024"/>
      <c r="S448" s="2024"/>
      <c r="T448" s="2024"/>
      <c r="U448" s="2024"/>
      <c r="V448" s="2024"/>
      <c r="W448" s="2024"/>
      <c r="X448" s="2024"/>
      <c r="Y448" s="3602"/>
      <c r="Z448" s="2024"/>
      <c r="AA448" s="2024"/>
      <c r="AB448" s="2024"/>
      <c r="AC448" s="2024"/>
      <c r="AD448" s="2024"/>
      <c r="AE448" s="2024"/>
      <c r="AF448" s="3227"/>
      <c r="AG448" s="3227"/>
      <c r="AH448" s="2024"/>
      <c r="AI448" s="2837"/>
      <c r="AJ448" s="2048" t="s">
        <v>904</v>
      </c>
      <c r="AK448" s="3168">
        <v>22</v>
      </c>
      <c r="AL448" s="3169" t="s">
        <v>36</v>
      </c>
      <c r="AM448" s="3170">
        <v>43892</v>
      </c>
      <c r="AN448" s="3169">
        <v>2</v>
      </c>
      <c r="AO448" s="3171" t="s">
        <v>35</v>
      </c>
      <c r="AP448" s="3172">
        <v>354</v>
      </c>
      <c r="AQ448" s="3169"/>
      <c r="AR448" s="3554">
        <v>43913</v>
      </c>
      <c r="AS448" s="3174">
        <v>43910</v>
      </c>
      <c r="AT448" s="3171">
        <v>12820</v>
      </c>
      <c r="AU448" s="3175">
        <v>2000</v>
      </c>
      <c r="AV448" s="2041">
        <f t="shared" si="181"/>
        <v>0</v>
      </c>
      <c r="AW448" s="2045">
        <f t="shared" si="184"/>
        <v>708</v>
      </c>
      <c r="AX448" s="2042">
        <f t="shared" ref="AX448:AX470" si="185">(AW448*0.05)</f>
        <v>35.4</v>
      </c>
      <c r="AY448" s="2150"/>
      <c r="BA448" s="2288"/>
      <c r="BB448" s="2289"/>
      <c r="BC448" s="2290"/>
      <c r="BD448" s="2291"/>
      <c r="BE448" s="2292"/>
      <c r="BF448" s="2293"/>
      <c r="BG448" s="2291"/>
      <c r="BH448" s="2294"/>
      <c r="BI448" s="2290"/>
      <c r="BJ448" s="2295"/>
      <c r="BK448" s="2292"/>
      <c r="BL448" s="2290"/>
      <c r="BM448" s="2294"/>
      <c r="BN448" s="2294"/>
      <c r="BO448" s="2296"/>
      <c r="BP448" s="2294"/>
      <c r="BQ448" s="2689"/>
      <c r="BR448" s="2246"/>
      <c r="CK448" s="2619"/>
      <c r="CL448" s="2506"/>
      <c r="CM448" s="2506"/>
      <c r="CN448" s="2507" t="s">
        <v>3</v>
      </c>
      <c r="CO448" s="2507" t="s">
        <v>18</v>
      </c>
      <c r="CP448" s="2507"/>
      <c r="CQ448" s="2506"/>
      <c r="CR448" s="2507" t="s">
        <v>21</v>
      </c>
      <c r="CS448" s="2507" t="s">
        <v>3</v>
      </c>
      <c r="CT448" s="2507" t="s">
        <v>27</v>
      </c>
      <c r="CU448" s="2507" t="s">
        <v>28</v>
      </c>
      <c r="CV448" s="2506"/>
      <c r="CW448" s="2506"/>
      <c r="CX448" s="2506"/>
      <c r="CY448" s="2506"/>
      <c r="CZ448" s="2507" t="s">
        <v>33</v>
      </c>
      <c r="DA448" s="2507" t="s">
        <v>30</v>
      </c>
      <c r="DB448" s="2500"/>
    </row>
    <row r="449" spans="15:106" ht="18.600000000000001" thickBot="1">
      <c r="O449" s="2024"/>
      <c r="P449" s="2028" t="s">
        <v>753</v>
      </c>
      <c r="Q449" s="2024"/>
      <c r="R449" s="2024"/>
      <c r="S449" s="2024"/>
      <c r="T449" s="2024"/>
      <c r="U449" s="2024"/>
      <c r="V449" s="2024"/>
      <c r="W449" s="2024"/>
      <c r="X449" s="2024"/>
      <c r="Y449" s="3602"/>
      <c r="Z449" s="2024"/>
      <c r="AA449" s="2024"/>
      <c r="AB449" s="2024"/>
      <c r="AC449" s="2024"/>
      <c r="AD449" s="2024"/>
      <c r="AE449" s="2024"/>
      <c r="AF449" s="2029"/>
      <c r="AG449" s="2029"/>
      <c r="AH449" s="2024"/>
      <c r="AI449" s="2837"/>
      <c r="AJ449" s="2048" t="s">
        <v>794</v>
      </c>
      <c r="AK449" s="3168">
        <v>23</v>
      </c>
      <c r="AL449" s="3169" t="s">
        <v>36</v>
      </c>
      <c r="AM449" s="3170">
        <v>43892</v>
      </c>
      <c r="AN449" s="3169">
        <v>260</v>
      </c>
      <c r="AO449" s="3171" t="s">
        <v>35</v>
      </c>
      <c r="AP449" s="3172">
        <v>292</v>
      </c>
      <c r="AQ449" s="3169"/>
      <c r="AR449" s="3554">
        <v>43913</v>
      </c>
      <c r="AS449" s="3174">
        <v>43910</v>
      </c>
      <c r="AT449" s="3171">
        <v>12820</v>
      </c>
      <c r="AU449" s="3175">
        <v>200000</v>
      </c>
      <c r="AV449" s="2041">
        <f t="shared" si="181"/>
        <v>-60000</v>
      </c>
      <c r="AW449" s="2045">
        <f t="shared" si="184"/>
        <v>58400</v>
      </c>
      <c r="AX449" s="2042">
        <f t="shared" si="185"/>
        <v>2920</v>
      </c>
      <c r="AY449" s="2150"/>
      <c r="BA449" s="2298"/>
      <c r="BB449" s="2299"/>
      <c r="BC449" s="2300"/>
      <c r="BD449" s="2300"/>
      <c r="BE449" s="2301"/>
      <c r="BF449" s="2300"/>
      <c r="BG449" s="2300"/>
      <c r="BH449" s="2302"/>
      <c r="BI449" s="2300"/>
      <c r="BJ449" s="2303"/>
      <c r="BK449" s="2301"/>
      <c r="BL449" s="2300"/>
      <c r="BM449" s="2302"/>
      <c r="BN449" s="2304"/>
      <c r="BO449" s="2305"/>
      <c r="BP449" s="2304"/>
      <c r="BQ449" s="3055"/>
      <c r="BR449" s="2246"/>
      <c r="CK449" s="2604" t="s">
        <v>204</v>
      </c>
      <c r="CL449" s="2966" t="s">
        <v>105</v>
      </c>
      <c r="CM449" s="2596">
        <v>150</v>
      </c>
      <c r="CN449" s="2596">
        <v>23961</v>
      </c>
      <c r="CO449" s="2597">
        <v>44126</v>
      </c>
      <c r="CP449" s="2596">
        <v>45.1</v>
      </c>
      <c r="CQ449" s="2596" t="s">
        <v>35</v>
      </c>
      <c r="CR449" s="2577">
        <v>1243.32</v>
      </c>
      <c r="CS449" s="2601"/>
      <c r="CT449" s="2584">
        <v>44151</v>
      </c>
      <c r="CU449" s="2575">
        <v>44153</v>
      </c>
      <c r="CV449" s="2596">
        <v>14581</v>
      </c>
      <c r="CW449" s="2598">
        <v>45100</v>
      </c>
      <c r="CX449" s="2598">
        <f>(CP449*1000-CW449)</f>
        <v>0</v>
      </c>
      <c r="CY449" s="3223">
        <f>(CR449*CW449/1000)</f>
        <v>56073.732000000004</v>
      </c>
      <c r="CZ449" s="3224">
        <f>(CU449+42)</f>
        <v>44195</v>
      </c>
      <c r="DA449" s="3225">
        <f>(CY449*0.03)</f>
        <v>1682.2119600000001</v>
      </c>
      <c r="DB449" s="2516" t="s">
        <v>8</v>
      </c>
    </row>
    <row r="450" spans="15:106">
      <c r="O450" s="2024"/>
      <c r="P450" s="2030"/>
      <c r="Q450" s="2031"/>
      <c r="R450" s="2031"/>
      <c r="S450" s="6040" t="s">
        <v>14</v>
      </c>
      <c r="T450" s="6040" t="s">
        <v>12</v>
      </c>
      <c r="U450" s="6040"/>
      <c r="V450" s="2031"/>
      <c r="W450" s="6040" t="s">
        <v>15</v>
      </c>
      <c r="X450" s="6040" t="s">
        <v>16</v>
      </c>
      <c r="Y450" s="6040" t="s">
        <v>12</v>
      </c>
      <c r="Z450" s="6040" t="s">
        <v>12</v>
      </c>
      <c r="AA450" s="2031"/>
      <c r="AB450" s="2031"/>
      <c r="AC450" s="2031"/>
      <c r="AD450" s="2031"/>
      <c r="AE450" s="6040" t="s">
        <v>17</v>
      </c>
      <c r="AF450" s="6040"/>
      <c r="AG450" s="6032"/>
      <c r="AH450" s="2024"/>
      <c r="AI450" s="2837"/>
      <c r="AJ450" s="2048" t="s">
        <v>794</v>
      </c>
      <c r="AK450" s="3168">
        <v>23</v>
      </c>
      <c r="AL450" s="3169" t="s">
        <v>36</v>
      </c>
      <c r="AM450" s="3170">
        <v>43892</v>
      </c>
      <c r="AN450" s="3169">
        <v>60</v>
      </c>
      <c r="AO450" s="3171" t="s">
        <v>35</v>
      </c>
      <c r="AP450" s="3172">
        <v>292</v>
      </c>
      <c r="AQ450" s="3169"/>
      <c r="AR450" s="3554">
        <v>43913</v>
      </c>
      <c r="AS450" s="3174">
        <v>43910</v>
      </c>
      <c r="AT450" s="3171">
        <v>12820</v>
      </c>
      <c r="AU450" s="3175">
        <v>60000</v>
      </c>
      <c r="AV450" s="2041">
        <f t="shared" si="181"/>
        <v>0</v>
      </c>
      <c r="AW450" s="2045">
        <f t="shared" si="184"/>
        <v>17520</v>
      </c>
      <c r="AX450" s="2042">
        <f t="shared" si="185"/>
        <v>876</v>
      </c>
      <c r="AY450" s="2150"/>
      <c r="BA450" s="2307"/>
      <c r="BB450" s="2291"/>
      <c r="BC450" s="2308"/>
      <c r="BD450" s="2291"/>
      <c r="BE450" s="2292"/>
      <c r="BF450" s="2309"/>
      <c r="BG450" s="2291"/>
      <c r="BH450" s="2294"/>
      <c r="BI450" s="2310"/>
      <c r="BJ450" s="2311"/>
      <c r="BK450" s="2292"/>
      <c r="BL450" s="2291"/>
      <c r="BM450" s="2294"/>
      <c r="BN450" s="2294"/>
      <c r="BO450" s="2296"/>
      <c r="BP450" s="2294"/>
      <c r="BQ450" s="2689"/>
      <c r="BR450" s="2246"/>
      <c r="CK450" s="2522" t="s">
        <v>845</v>
      </c>
      <c r="CL450" s="4083" t="s">
        <v>1174</v>
      </c>
      <c r="CM450" s="3556">
        <v>6</v>
      </c>
      <c r="CN450" s="3556" t="s">
        <v>36</v>
      </c>
      <c r="CO450" s="3336">
        <v>44118</v>
      </c>
      <c r="CP450" s="3556">
        <v>153</v>
      </c>
      <c r="CQ450" s="3556" t="s">
        <v>35</v>
      </c>
      <c r="CR450" s="3337">
        <v>200.6</v>
      </c>
      <c r="CS450" s="3557"/>
      <c r="CT450" s="3558">
        <v>44161</v>
      </c>
      <c r="CU450" s="3224">
        <v>44165</v>
      </c>
      <c r="CV450" s="3556">
        <v>14598</v>
      </c>
      <c r="CW450" s="3340">
        <v>153000</v>
      </c>
      <c r="CX450" s="3340">
        <f>(CP450*1000-CW450)</f>
        <v>0</v>
      </c>
      <c r="CY450" s="3223">
        <f>(CR450*CW450/1000)</f>
        <v>30691.8</v>
      </c>
      <c r="CZ450" s="3224">
        <f>(CU450+28)</f>
        <v>44193</v>
      </c>
      <c r="DA450" s="3225">
        <f>(CY450*0.03)</f>
        <v>920.75399999999991</v>
      </c>
      <c r="DB450" s="4480" t="s">
        <v>8</v>
      </c>
    </row>
    <row r="451" spans="15:106">
      <c r="O451" s="2024"/>
      <c r="P451" s="2032" t="s">
        <v>3</v>
      </c>
      <c r="Q451" s="2033" t="s">
        <v>4</v>
      </c>
      <c r="R451" s="6033" t="s">
        <v>18</v>
      </c>
      <c r="S451" s="6033" t="s">
        <v>19</v>
      </c>
      <c r="T451" s="6033" t="s">
        <v>19</v>
      </c>
      <c r="U451" s="6033" t="s">
        <v>20</v>
      </c>
      <c r="V451" s="6033" t="s">
        <v>21</v>
      </c>
      <c r="W451" s="6033" t="s">
        <v>22</v>
      </c>
      <c r="X451" s="6033" t="s">
        <v>19</v>
      </c>
      <c r="Y451" s="6033" t="s">
        <v>23</v>
      </c>
      <c r="Z451" s="6033" t="s">
        <v>23</v>
      </c>
      <c r="AA451" s="6033" t="s">
        <v>24</v>
      </c>
      <c r="AB451" s="6033" t="s">
        <v>20</v>
      </c>
      <c r="AC451" s="6033" t="s">
        <v>25</v>
      </c>
      <c r="AD451" s="6033" t="s">
        <v>0</v>
      </c>
      <c r="AE451" s="6033" t="s">
        <v>11</v>
      </c>
      <c r="AF451" s="6033" t="s">
        <v>26</v>
      </c>
      <c r="AG451" s="6032"/>
      <c r="AH451" s="2024"/>
      <c r="AI451" s="2837"/>
      <c r="AJ451" s="2048" t="s">
        <v>891</v>
      </c>
      <c r="AK451" s="3168">
        <v>24</v>
      </c>
      <c r="AL451" s="3169" t="s">
        <v>36</v>
      </c>
      <c r="AM451" s="3170">
        <v>43892</v>
      </c>
      <c r="AN451" s="3169">
        <v>40</v>
      </c>
      <c r="AO451" s="3171" t="s">
        <v>35</v>
      </c>
      <c r="AP451" s="3172">
        <v>386</v>
      </c>
      <c r="AQ451" s="3169"/>
      <c r="AR451" s="3554">
        <v>43913</v>
      </c>
      <c r="AS451" s="3174">
        <v>43910</v>
      </c>
      <c r="AT451" s="3171">
        <v>12820</v>
      </c>
      <c r="AU451" s="3175">
        <v>32500</v>
      </c>
      <c r="AV451" s="2041">
        <f t="shared" si="181"/>
        <v>-7500</v>
      </c>
      <c r="AW451" s="2045">
        <f t="shared" si="184"/>
        <v>12545</v>
      </c>
      <c r="AX451" s="2042">
        <f t="shared" si="185"/>
        <v>627.25</v>
      </c>
      <c r="AY451" s="2150"/>
      <c r="BA451" s="2312"/>
      <c r="BB451" s="2313"/>
      <c r="BC451" s="2313"/>
      <c r="BD451" s="2313"/>
      <c r="BE451" s="2313"/>
      <c r="BF451" s="2313"/>
      <c r="BG451" s="2313"/>
      <c r="BH451" s="2313"/>
      <c r="BI451" s="2313"/>
      <c r="BJ451" s="2313"/>
      <c r="BK451" s="2313"/>
      <c r="BL451" s="2313"/>
      <c r="BM451" s="2313"/>
      <c r="BN451" s="2313"/>
      <c r="BO451" s="2313"/>
      <c r="BP451" s="2313"/>
      <c r="BQ451" s="2689"/>
      <c r="BR451" s="2246"/>
      <c r="CK451" s="2526"/>
      <c r="CL451" s="2583"/>
      <c r="CM451" s="2550"/>
      <c r="CN451" s="2550"/>
      <c r="CO451" s="2551"/>
      <c r="CP451" s="2550"/>
      <c r="CQ451" s="2550"/>
      <c r="CR451" s="2552"/>
      <c r="CS451" s="3559"/>
      <c r="CT451" s="2581"/>
      <c r="CU451" s="2582"/>
      <c r="CV451" s="2550"/>
      <c r="CW451" s="2589"/>
      <c r="CX451" s="2589"/>
      <c r="CY451" s="2555"/>
      <c r="CZ451" s="2582"/>
      <c r="DA451" s="2554"/>
      <c r="DB451" s="2523"/>
    </row>
    <row r="452" spans="15:106" ht="15" thickBot="1">
      <c r="O452" s="2024"/>
      <c r="P452" s="2094"/>
      <c r="Q452" s="2138"/>
      <c r="R452" s="2138"/>
      <c r="S452" s="6033" t="s">
        <v>3</v>
      </c>
      <c r="T452" s="6033" t="s">
        <v>18</v>
      </c>
      <c r="U452" s="6033"/>
      <c r="V452" s="2138"/>
      <c r="W452" s="6033" t="s">
        <v>21</v>
      </c>
      <c r="X452" s="6033" t="s">
        <v>3</v>
      </c>
      <c r="Y452" s="6033" t="s">
        <v>27</v>
      </c>
      <c r="Z452" s="6033" t="s">
        <v>28</v>
      </c>
      <c r="AA452" s="2138"/>
      <c r="AB452" s="2138"/>
      <c r="AC452" s="2138"/>
      <c r="AD452" s="2138"/>
      <c r="AE452" s="6033" t="s">
        <v>30</v>
      </c>
      <c r="AF452" s="6033"/>
      <c r="AG452" s="6032"/>
      <c r="AH452" s="2024"/>
      <c r="AI452" s="2837"/>
      <c r="AJ452" s="2048" t="s">
        <v>891</v>
      </c>
      <c r="AK452" s="3168">
        <v>24</v>
      </c>
      <c r="AL452" s="3169" t="s">
        <v>36</v>
      </c>
      <c r="AM452" s="3170">
        <v>43892</v>
      </c>
      <c r="AN452" s="3169">
        <v>7.5</v>
      </c>
      <c r="AO452" s="3171" t="s">
        <v>35</v>
      </c>
      <c r="AP452" s="3172">
        <v>386</v>
      </c>
      <c r="AQ452" s="3169"/>
      <c r="AR452" s="3554">
        <v>43913</v>
      </c>
      <c r="AS452" s="3174">
        <v>43910</v>
      </c>
      <c r="AT452" s="3171">
        <v>12820</v>
      </c>
      <c r="AU452" s="3175">
        <v>7500</v>
      </c>
      <c r="AV452" s="2041">
        <f t="shared" si="181"/>
        <v>0</v>
      </c>
      <c r="AW452" s="2045">
        <f t="shared" si="184"/>
        <v>2895</v>
      </c>
      <c r="AX452" s="2042">
        <f t="shared" si="185"/>
        <v>144.75</v>
      </c>
      <c r="AY452" s="2150"/>
      <c r="BA452" s="2314"/>
      <c r="BB452" s="2315"/>
      <c r="BC452" s="2315"/>
      <c r="BD452" s="2315"/>
      <c r="BE452" s="2315"/>
      <c r="BF452" s="2315"/>
      <c r="BG452" s="2315"/>
      <c r="BH452" s="2315"/>
      <c r="BI452" s="2315"/>
      <c r="BJ452" s="2315"/>
      <c r="BK452" s="2315"/>
      <c r="BL452" s="2315"/>
      <c r="BM452" s="2315"/>
      <c r="BN452" s="2315"/>
      <c r="BO452" s="2686">
        <f>SUM(BO445:BO451)</f>
        <v>18460.047999999995</v>
      </c>
      <c r="BP452" s="2686">
        <f>SUM(BP445:BP451)</f>
        <v>923.00239999999997</v>
      </c>
      <c r="BQ452" s="3056"/>
      <c r="BR452" s="2246"/>
      <c r="CK452" s="2526"/>
      <c r="CL452" s="2583"/>
      <c r="CM452" s="2550"/>
      <c r="CN452" s="2550"/>
      <c r="CO452" s="2551"/>
      <c r="CP452" s="2550"/>
      <c r="CQ452" s="2550"/>
      <c r="CR452" s="2552"/>
      <c r="CS452" s="3559"/>
      <c r="CT452" s="2581"/>
      <c r="CU452" s="2582"/>
      <c r="CV452" s="2550"/>
      <c r="CW452" s="2589"/>
      <c r="CX452" s="2589"/>
      <c r="CY452" s="2555"/>
      <c r="CZ452" s="2582"/>
      <c r="DA452" s="2554"/>
      <c r="DB452" s="2523"/>
    </row>
    <row r="453" spans="15:106">
      <c r="O453" s="2024"/>
      <c r="P453" s="3268" t="s">
        <v>807</v>
      </c>
      <c r="Q453" s="3269" t="s">
        <v>751</v>
      </c>
      <c r="R453" s="3269">
        <v>2</v>
      </c>
      <c r="S453" s="3270" t="s">
        <v>36</v>
      </c>
      <c r="T453" s="3271">
        <v>43392</v>
      </c>
      <c r="U453" s="3270">
        <v>75</v>
      </c>
      <c r="V453" s="3272" t="s">
        <v>35</v>
      </c>
      <c r="W453" s="3273">
        <v>315</v>
      </c>
      <c r="X453" s="3270" t="s">
        <v>78</v>
      </c>
      <c r="Y453" s="3598">
        <v>43544</v>
      </c>
      <c r="Z453" s="3274">
        <v>43544</v>
      </c>
      <c r="AA453" s="3272"/>
      <c r="AB453" s="3275">
        <v>75000</v>
      </c>
      <c r="AC453" s="3275">
        <f t="shared" ref="AC453:AC460" si="186">(AB453-U453*1000)</f>
        <v>0</v>
      </c>
      <c r="AD453" s="3276">
        <v>0</v>
      </c>
      <c r="AE453" s="3273">
        <f t="shared" ref="AE453:AE461" si="187">(AD453*0.05)</f>
        <v>0</v>
      </c>
      <c r="AF453" s="3277" t="s">
        <v>88</v>
      </c>
      <c r="AG453" s="4568"/>
      <c r="AH453" s="2024"/>
      <c r="AI453" s="2837"/>
      <c r="AJ453" s="2048" t="s">
        <v>794</v>
      </c>
      <c r="AK453" s="3168">
        <v>25</v>
      </c>
      <c r="AL453" s="3169" t="s">
        <v>36</v>
      </c>
      <c r="AM453" s="3170">
        <v>43913</v>
      </c>
      <c r="AN453" s="3169">
        <v>120</v>
      </c>
      <c r="AO453" s="3171" t="s">
        <v>35</v>
      </c>
      <c r="AP453" s="3172">
        <v>292</v>
      </c>
      <c r="AQ453" s="3169"/>
      <c r="AR453" s="3554">
        <v>43920</v>
      </c>
      <c r="AS453" s="3174">
        <v>43917</v>
      </c>
      <c r="AT453" s="3171">
        <v>12855</v>
      </c>
      <c r="AU453" s="3175">
        <v>166000</v>
      </c>
      <c r="AV453" s="2041">
        <f t="shared" si="181"/>
        <v>46000</v>
      </c>
      <c r="AW453" s="2045">
        <f t="shared" si="184"/>
        <v>48472</v>
      </c>
      <c r="AX453" s="2042">
        <f t="shared" si="185"/>
        <v>2423.6</v>
      </c>
      <c r="AY453" s="2150"/>
      <c r="BA453" s="2246"/>
      <c r="BB453" s="2246"/>
      <c r="BC453" s="2246"/>
      <c r="BD453" s="2246"/>
      <c r="BE453" s="2246"/>
      <c r="BF453" s="2246"/>
      <c r="BG453" s="2246"/>
      <c r="BH453" s="2246"/>
      <c r="BI453" s="2246"/>
      <c r="BJ453" s="2246"/>
      <c r="BK453" s="2246"/>
      <c r="BL453" s="2246"/>
      <c r="BM453" s="2246"/>
      <c r="BN453" s="2246"/>
      <c r="BO453" s="2246"/>
      <c r="BP453" s="2246"/>
      <c r="BQ453" s="2246"/>
      <c r="BR453" s="2246"/>
      <c r="CK453" s="2545"/>
      <c r="CL453" s="2583"/>
      <c r="CM453" s="2550"/>
      <c r="CN453" s="2550"/>
      <c r="CO453" s="2551"/>
      <c r="CP453" s="2550"/>
      <c r="CQ453" s="2550"/>
      <c r="CR453" s="2552"/>
      <c r="CS453" s="3559"/>
      <c r="CT453" s="2581"/>
      <c r="CU453" s="2582"/>
      <c r="CV453" s="2550"/>
      <c r="CW453" s="2589"/>
      <c r="CX453" s="2589"/>
      <c r="CY453" s="2555"/>
      <c r="CZ453" s="2582"/>
      <c r="DA453" s="2554"/>
      <c r="DB453" s="2523"/>
    </row>
    <row r="454" spans="15:106" ht="18.600000000000001" thickBot="1">
      <c r="O454" s="2024"/>
      <c r="P454" s="2047" t="s">
        <v>792</v>
      </c>
      <c r="Q454" s="2048" t="s">
        <v>812</v>
      </c>
      <c r="R454" s="3067">
        <v>2</v>
      </c>
      <c r="S454" s="3068" t="s">
        <v>36</v>
      </c>
      <c r="T454" s="3069">
        <v>43522</v>
      </c>
      <c r="U454" s="3068">
        <v>30</v>
      </c>
      <c r="V454" s="3070" t="s">
        <v>35</v>
      </c>
      <c r="W454" s="3071">
        <v>295</v>
      </c>
      <c r="X454" s="3068"/>
      <c r="Y454" s="3596">
        <v>43532</v>
      </c>
      <c r="Z454" s="3073">
        <v>43542</v>
      </c>
      <c r="AA454" s="3070">
        <v>3697</v>
      </c>
      <c r="AB454" s="3074">
        <v>30000</v>
      </c>
      <c r="AC454" s="2055">
        <f t="shared" si="186"/>
        <v>0</v>
      </c>
      <c r="AD454" s="2056">
        <f t="shared" ref="AD454:AD460" si="188">(AB454*W454/1000)</f>
        <v>8850</v>
      </c>
      <c r="AE454" s="2058">
        <f t="shared" si="187"/>
        <v>442.5</v>
      </c>
      <c r="AF454" s="2059" t="s">
        <v>8</v>
      </c>
      <c r="AG454" s="2029"/>
      <c r="AH454" s="2024"/>
      <c r="AI454" s="2837"/>
      <c r="AJ454" s="2048" t="s">
        <v>891</v>
      </c>
      <c r="AK454" s="3168">
        <v>26</v>
      </c>
      <c r="AL454" s="3169" t="s">
        <v>36</v>
      </c>
      <c r="AM454" s="3170">
        <v>43913</v>
      </c>
      <c r="AN454" s="3169">
        <v>22.5</v>
      </c>
      <c r="AO454" s="3171" t="s">
        <v>35</v>
      </c>
      <c r="AP454" s="3172">
        <v>386</v>
      </c>
      <c r="AQ454" s="3169"/>
      <c r="AR454" s="3554">
        <v>43920</v>
      </c>
      <c r="AS454" s="3174">
        <v>43917</v>
      </c>
      <c r="AT454" s="3171">
        <v>12855</v>
      </c>
      <c r="AU454" s="3175">
        <v>26500</v>
      </c>
      <c r="AV454" s="2041">
        <f t="shared" si="181"/>
        <v>4000</v>
      </c>
      <c r="AW454" s="2045">
        <f t="shared" si="184"/>
        <v>10229</v>
      </c>
      <c r="AX454" s="2042">
        <f t="shared" si="185"/>
        <v>511.45000000000005</v>
      </c>
      <c r="AY454" s="2150"/>
      <c r="BA454" s="2250" t="s">
        <v>938</v>
      </c>
      <c r="BB454" s="2246"/>
      <c r="BC454" s="2246"/>
      <c r="BD454" s="2246"/>
      <c r="BE454" s="2246"/>
      <c r="BF454" s="2246"/>
      <c r="BG454" s="2246"/>
      <c r="BH454" s="2246"/>
      <c r="BI454" s="2246"/>
      <c r="BJ454" s="2246"/>
      <c r="BK454" s="2246"/>
      <c r="BL454" s="2246"/>
      <c r="BM454" s="2246"/>
      <c r="BN454" s="2246"/>
      <c r="BO454" s="2246"/>
      <c r="BP454" s="2246"/>
      <c r="BQ454" s="3085"/>
      <c r="BR454" s="2246"/>
      <c r="CK454" s="2545"/>
      <c r="CL454" s="2583"/>
      <c r="CM454" s="2550"/>
      <c r="CN454" s="2550"/>
      <c r="CO454" s="2551"/>
      <c r="CP454" s="2550"/>
      <c r="CQ454" s="2550"/>
      <c r="CR454" s="2552"/>
      <c r="CS454" s="3559"/>
      <c r="CT454" s="2581"/>
      <c r="CU454" s="2582"/>
      <c r="CV454" s="2550"/>
      <c r="CW454" s="2589"/>
      <c r="CX454" s="2589"/>
      <c r="CY454" s="2555"/>
      <c r="CZ454" s="2582"/>
      <c r="DA454" s="2554"/>
      <c r="DB454" s="2523"/>
    </row>
    <row r="455" spans="15:106">
      <c r="O455" s="2024"/>
      <c r="P455" s="2036" t="s">
        <v>629</v>
      </c>
      <c r="Q455" s="2075" t="s">
        <v>436</v>
      </c>
      <c r="R455" s="2038">
        <v>60</v>
      </c>
      <c r="S455" s="2039">
        <v>33764</v>
      </c>
      <c r="T455" s="2040">
        <v>43531</v>
      </c>
      <c r="U455" s="2041">
        <v>150</v>
      </c>
      <c r="V455" s="2039" t="s">
        <v>35</v>
      </c>
      <c r="W455" s="2042">
        <v>293</v>
      </c>
      <c r="X455" s="2039">
        <v>101795</v>
      </c>
      <c r="Y455" s="2044">
        <v>43538</v>
      </c>
      <c r="Z455" s="2040">
        <v>43542</v>
      </c>
      <c r="AA455" s="2039">
        <v>3696</v>
      </c>
      <c r="AB455" s="2041">
        <v>150000</v>
      </c>
      <c r="AC455" s="2041">
        <f t="shared" si="186"/>
        <v>0</v>
      </c>
      <c r="AD455" s="2045">
        <f t="shared" si="188"/>
        <v>43950</v>
      </c>
      <c r="AE455" s="2042">
        <f t="shared" si="187"/>
        <v>2197.5</v>
      </c>
      <c r="AF455" s="2059" t="s">
        <v>8</v>
      </c>
      <c r="AG455" s="2029"/>
      <c r="AH455" s="2024"/>
      <c r="AI455" s="2837"/>
      <c r="AJ455" s="2048" t="s">
        <v>794</v>
      </c>
      <c r="AK455" s="2071">
        <v>27</v>
      </c>
      <c r="AL455" s="3169" t="s">
        <v>36</v>
      </c>
      <c r="AM455" s="2072">
        <v>43915</v>
      </c>
      <c r="AN455" s="2071">
        <v>200</v>
      </c>
      <c r="AO455" s="3171" t="s">
        <v>35</v>
      </c>
      <c r="AP455" s="3172">
        <v>292</v>
      </c>
      <c r="AQ455" s="2146"/>
      <c r="AR455" s="3509">
        <v>43934</v>
      </c>
      <c r="AS455" s="2072">
        <v>43930</v>
      </c>
      <c r="AT455" s="2071">
        <v>12927</v>
      </c>
      <c r="AU455" s="2147">
        <v>204000</v>
      </c>
      <c r="AV455" s="2147">
        <f t="shared" si="181"/>
        <v>4000</v>
      </c>
      <c r="AW455" s="2045">
        <f t="shared" si="184"/>
        <v>59568</v>
      </c>
      <c r="AX455" s="2045">
        <f t="shared" si="185"/>
        <v>2978.4</v>
      </c>
      <c r="AY455" s="2150"/>
      <c r="BA455" s="2251"/>
      <c r="BB455" s="2252"/>
      <c r="BC455" s="2252"/>
      <c r="BD455" s="2253" t="s">
        <v>14</v>
      </c>
      <c r="BE455" s="2253" t="s">
        <v>12</v>
      </c>
      <c r="BF455" s="2253"/>
      <c r="BG455" s="2252"/>
      <c r="BH455" s="2253" t="s">
        <v>15</v>
      </c>
      <c r="BI455" s="2253" t="s">
        <v>16</v>
      </c>
      <c r="BJ455" s="2253" t="s">
        <v>12</v>
      </c>
      <c r="BK455" s="2253" t="s">
        <v>12</v>
      </c>
      <c r="BL455" s="2252"/>
      <c r="BM455" s="2252"/>
      <c r="BN455" s="2252"/>
      <c r="BO455" s="2252"/>
      <c r="BP455" s="2253" t="s">
        <v>17</v>
      </c>
      <c r="BQ455" s="2253"/>
      <c r="BR455" s="2246"/>
      <c r="CK455" s="2556"/>
      <c r="CL455" s="2583"/>
      <c r="CM455" s="2550"/>
      <c r="CN455" s="2550"/>
      <c r="CO455" s="2551"/>
      <c r="CP455" s="2550"/>
      <c r="CQ455" s="2550"/>
      <c r="CR455" s="2552"/>
      <c r="CS455" s="3559"/>
      <c r="CT455" s="2581"/>
      <c r="CU455" s="2582"/>
      <c r="CV455" s="2550"/>
      <c r="CW455" s="2589"/>
      <c r="CX455" s="2589"/>
      <c r="CY455" s="2555"/>
      <c r="CZ455" s="2582"/>
      <c r="DA455" s="2554"/>
      <c r="DB455" s="2523"/>
    </row>
    <row r="456" spans="15:106" ht="15" thickBot="1">
      <c r="O456" s="2024"/>
      <c r="P456" s="2047" t="s">
        <v>629</v>
      </c>
      <c r="Q456" s="2075" t="s">
        <v>436</v>
      </c>
      <c r="R456" s="2038">
        <v>61</v>
      </c>
      <c r="S456" s="2039">
        <v>33764</v>
      </c>
      <c r="T456" s="2040">
        <v>43531</v>
      </c>
      <c r="U456" s="2041">
        <v>100</v>
      </c>
      <c r="V456" s="2039" t="s">
        <v>35</v>
      </c>
      <c r="W456" s="2042">
        <v>293</v>
      </c>
      <c r="X456" s="2039">
        <v>101795</v>
      </c>
      <c r="Y456" s="2044">
        <v>43556</v>
      </c>
      <c r="Z456" s="2040">
        <v>43553</v>
      </c>
      <c r="AA456" s="2039">
        <v>3717</v>
      </c>
      <c r="AB456" s="2041">
        <v>100000</v>
      </c>
      <c r="AC456" s="2041">
        <f t="shared" si="186"/>
        <v>0</v>
      </c>
      <c r="AD456" s="2045">
        <f t="shared" si="188"/>
        <v>29300</v>
      </c>
      <c r="AE456" s="2042">
        <f t="shared" si="187"/>
        <v>1465</v>
      </c>
      <c r="AF456" s="2059" t="s">
        <v>8</v>
      </c>
      <c r="AG456" s="2029"/>
      <c r="AH456" s="2024"/>
      <c r="AI456" s="2837"/>
      <c r="AJ456" s="2048" t="s">
        <v>891</v>
      </c>
      <c r="AK456" s="2071">
        <v>28</v>
      </c>
      <c r="AL456" s="3169" t="s">
        <v>36</v>
      </c>
      <c r="AM456" s="2072">
        <v>43915</v>
      </c>
      <c r="AN456" s="2071">
        <v>25</v>
      </c>
      <c r="AO456" s="3171" t="s">
        <v>35</v>
      </c>
      <c r="AP456" s="3172">
        <v>386</v>
      </c>
      <c r="AQ456" s="2146"/>
      <c r="AR456" s="3509">
        <v>43934</v>
      </c>
      <c r="AS456" s="2072">
        <v>43930</v>
      </c>
      <c r="AT456" s="2071">
        <v>12927</v>
      </c>
      <c r="AU456" s="2147">
        <v>23000</v>
      </c>
      <c r="AV456" s="2147">
        <f t="shared" si="181"/>
        <v>-2000</v>
      </c>
      <c r="AW456" s="2045">
        <f t="shared" si="184"/>
        <v>8878</v>
      </c>
      <c r="AX456" s="2045">
        <f t="shared" si="185"/>
        <v>443.90000000000003</v>
      </c>
      <c r="AY456" s="2150"/>
      <c r="BA456" s="2255" t="s">
        <v>3</v>
      </c>
      <c r="BB456" s="2256" t="s">
        <v>4</v>
      </c>
      <c r="BC456" s="2257" t="s">
        <v>18</v>
      </c>
      <c r="BD456" s="2257" t="s">
        <v>19</v>
      </c>
      <c r="BE456" s="2257" t="s">
        <v>19</v>
      </c>
      <c r="BF456" s="2257" t="s">
        <v>20</v>
      </c>
      <c r="BG456" s="2257" t="s">
        <v>21</v>
      </c>
      <c r="BH456" s="2257" t="s">
        <v>22</v>
      </c>
      <c r="BI456" s="2257" t="s">
        <v>19</v>
      </c>
      <c r="BJ456" s="2257" t="s">
        <v>23</v>
      </c>
      <c r="BK456" s="2257" t="s">
        <v>23</v>
      </c>
      <c r="BL456" s="2257" t="s">
        <v>24</v>
      </c>
      <c r="BM456" s="2257" t="s">
        <v>20</v>
      </c>
      <c r="BN456" s="2257" t="s">
        <v>25</v>
      </c>
      <c r="BO456" s="2257" t="s">
        <v>0</v>
      </c>
      <c r="BP456" s="2257" t="s">
        <v>11</v>
      </c>
      <c r="BQ456" s="2257" t="s">
        <v>26</v>
      </c>
      <c r="BR456" s="2246"/>
      <c r="CK456" s="2559"/>
      <c r="CL456" s="2560"/>
      <c r="CM456" s="2560"/>
      <c r="CN456" s="2560"/>
      <c r="CO456" s="2560"/>
      <c r="CP456" s="2560"/>
      <c r="CQ456" s="2560"/>
      <c r="CR456" s="2560"/>
      <c r="CS456" s="2560"/>
      <c r="CT456" s="2560"/>
      <c r="CU456" s="2560"/>
      <c r="CV456" s="2560"/>
      <c r="CW456" s="2560"/>
      <c r="CX456" s="2560"/>
      <c r="CY456" s="2560"/>
      <c r="CZ456" s="2560"/>
      <c r="DA456" s="2747">
        <f>SUM(DA449:DA455)</f>
        <v>2602.96596</v>
      </c>
      <c r="DB456" s="2562"/>
    </row>
    <row r="457" spans="15:106" ht="15" thickBot="1">
      <c r="O457" s="2024"/>
      <c r="P457" s="2047" t="s">
        <v>629</v>
      </c>
      <c r="Q457" s="2037" t="s">
        <v>740</v>
      </c>
      <c r="R457" s="2038">
        <v>62</v>
      </c>
      <c r="S457" s="2039">
        <v>34346</v>
      </c>
      <c r="T457" s="2040">
        <v>43542</v>
      </c>
      <c r="U457" s="2041">
        <v>5</v>
      </c>
      <c r="V457" s="2039" t="s">
        <v>35</v>
      </c>
      <c r="W457" s="2042">
        <v>170</v>
      </c>
      <c r="X457" s="2039">
        <v>189855</v>
      </c>
      <c r="Y457" s="2044">
        <v>43556</v>
      </c>
      <c r="Z457" s="2040">
        <v>43553</v>
      </c>
      <c r="AA457" s="2039">
        <v>11081</v>
      </c>
      <c r="AB457" s="2041">
        <v>5000</v>
      </c>
      <c r="AC457" s="2041">
        <f t="shared" si="186"/>
        <v>0</v>
      </c>
      <c r="AD457" s="2045">
        <f t="shared" si="188"/>
        <v>850</v>
      </c>
      <c r="AE457" s="2042">
        <f t="shared" si="187"/>
        <v>42.5</v>
      </c>
      <c r="AF457" s="2059" t="s">
        <v>8</v>
      </c>
      <c r="AG457" s="2029"/>
      <c r="AH457" s="2024"/>
      <c r="AI457" s="2837"/>
      <c r="AJ457" s="2048" t="s">
        <v>794</v>
      </c>
      <c r="AK457" s="2071">
        <v>29</v>
      </c>
      <c r="AL457" s="3169" t="s">
        <v>36</v>
      </c>
      <c r="AM457" s="2072">
        <v>43915</v>
      </c>
      <c r="AN457" s="2071">
        <v>170</v>
      </c>
      <c r="AO457" s="3171" t="s">
        <v>35</v>
      </c>
      <c r="AP457" s="3172">
        <v>292</v>
      </c>
      <c r="AQ457" s="2146"/>
      <c r="AR457" s="3509">
        <v>43951</v>
      </c>
      <c r="AS457" s="2072">
        <v>43941</v>
      </c>
      <c r="AT457" s="2071">
        <v>12971</v>
      </c>
      <c r="AU457" s="2147">
        <v>180000</v>
      </c>
      <c r="AV457" s="2147">
        <f t="shared" si="181"/>
        <v>10000</v>
      </c>
      <c r="AW457" s="2045">
        <f t="shared" si="184"/>
        <v>52560</v>
      </c>
      <c r="AX457" s="2045">
        <f t="shared" si="185"/>
        <v>2628</v>
      </c>
      <c r="AY457" s="2150"/>
      <c r="BA457" s="2258"/>
      <c r="BB457" s="2259"/>
      <c r="BC457" s="2259"/>
      <c r="BD457" s="2260" t="s">
        <v>3</v>
      </c>
      <c r="BE457" s="2260" t="s">
        <v>18</v>
      </c>
      <c r="BF457" s="2260"/>
      <c r="BG457" s="2259"/>
      <c r="BH457" s="2260" t="s">
        <v>21</v>
      </c>
      <c r="BI457" s="2260" t="s">
        <v>3</v>
      </c>
      <c r="BJ457" s="2260" t="s">
        <v>27</v>
      </c>
      <c r="BK457" s="2260" t="s">
        <v>28</v>
      </c>
      <c r="BL457" s="2259"/>
      <c r="BM457" s="2259"/>
      <c r="BN457" s="2259"/>
      <c r="BO457" s="2259"/>
      <c r="BP457" s="2260" t="s">
        <v>30</v>
      </c>
      <c r="BQ457" s="2257"/>
      <c r="BR457" s="2246"/>
    </row>
    <row r="458" spans="15:106" ht="18.600000000000001" thickBot="1">
      <c r="O458" s="2024"/>
      <c r="P458" s="2047" t="s">
        <v>493</v>
      </c>
      <c r="Q458" s="2037" t="s">
        <v>436</v>
      </c>
      <c r="R458" s="2076">
        <v>45</v>
      </c>
      <c r="S458" s="2039">
        <v>24811</v>
      </c>
      <c r="T458" s="2040">
        <v>43543</v>
      </c>
      <c r="U458" s="2055">
        <v>40</v>
      </c>
      <c r="V458" s="2052" t="s">
        <v>35</v>
      </c>
      <c r="W458" s="2058">
        <v>293</v>
      </c>
      <c r="X458" s="2052">
        <v>1010505</v>
      </c>
      <c r="Y458" s="2078">
        <v>43556</v>
      </c>
      <c r="Z458" s="2057">
        <v>43553</v>
      </c>
      <c r="AA458" s="2052">
        <v>3718</v>
      </c>
      <c r="AB458" s="2055">
        <v>40000</v>
      </c>
      <c r="AC458" s="2041">
        <f t="shared" si="186"/>
        <v>0</v>
      </c>
      <c r="AD458" s="2056">
        <f t="shared" si="188"/>
        <v>11720</v>
      </c>
      <c r="AE458" s="2058">
        <f t="shared" si="187"/>
        <v>586</v>
      </c>
      <c r="AF458" s="2059" t="s">
        <v>8</v>
      </c>
      <c r="AG458" s="2029"/>
      <c r="AH458" s="2024"/>
      <c r="AI458" s="2837"/>
      <c r="AJ458" s="2048" t="s">
        <v>891</v>
      </c>
      <c r="AK458" s="2071">
        <v>30</v>
      </c>
      <c r="AL458" s="3169" t="s">
        <v>36</v>
      </c>
      <c r="AM458" s="2072">
        <v>43915</v>
      </c>
      <c r="AN458" s="2071">
        <v>25</v>
      </c>
      <c r="AO458" s="3171" t="s">
        <v>35</v>
      </c>
      <c r="AP458" s="3172">
        <v>386</v>
      </c>
      <c r="AQ458" s="2146"/>
      <c r="AR458" s="3509">
        <v>43951</v>
      </c>
      <c r="AS458" s="2072">
        <v>43941</v>
      </c>
      <c r="AT458" s="2071">
        <v>12971</v>
      </c>
      <c r="AU458" s="2147">
        <v>30500</v>
      </c>
      <c r="AV458" s="2147">
        <f t="shared" si="181"/>
        <v>5500</v>
      </c>
      <c r="AW458" s="2045">
        <f t="shared" si="184"/>
        <v>11773</v>
      </c>
      <c r="AX458" s="2045">
        <f t="shared" si="185"/>
        <v>588.65</v>
      </c>
      <c r="AY458" s="2150"/>
      <c r="BA458" s="2467" t="s">
        <v>726</v>
      </c>
      <c r="BB458" s="2266" t="s">
        <v>1162</v>
      </c>
      <c r="BC458" s="2340">
        <v>24</v>
      </c>
      <c r="BD458" s="2285">
        <v>94960</v>
      </c>
      <c r="BE458" s="2287">
        <v>44040</v>
      </c>
      <c r="BF458" s="2342">
        <v>200</v>
      </c>
      <c r="BG458" s="2285" t="s">
        <v>96</v>
      </c>
      <c r="BH458" s="2280">
        <v>11.64</v>
      </c>
      <c r="BI458" s="2343"/>
      <c r="BJ458" s="2344">
        <v>44053</v>
      </c>
      <c r="BK458" s="2287">
        <v>44049</v>
      </c>
      <c r="BL458" s="2345">
        <v>59274</v>
      </c>
      <c r="BM458" s="2280">
        <v>225.61</v>
      </c>
      <c r="BN458" s="2439">
        <f>(BM458-BF458)</f>
        <v>25.610000000000014</v>
      </c>
      <c r="BO458" s="2348">
        <f>(BM458*BH458)</f>
        <v>2626.1004000000003</v>
      </c>
      <c r="BP458" s="2280">
        <f>(BO458*0.05)</f>
        <v>131.30502000000001</v>
      </c>
      <c r="BQ458" s="2273" t="s">
        <v>8</v>
      </c>
      <c r="BR458" s="2246"/>
      <c r="CK458" s="2488" t="s">
        <v>1208</v>
      </c>
      <c r="CL458" s="2248"/>
      <c r="CM458" s="2248"/>
      <c r="CN458" s="2248"/>
      <c r="CO458" s="2248"/>
      <c r="CP458" s="2248"/>
      <c r="CQ458" s="2248"/>
      <c r="CR458" s="2248"/>
      <c r="CS458" s="2248"/>
      <c r="CT458" s="2248"/>
      <c r="CU458" s="2248"/>
      <c r="CV458" s="2248"/>
      <c r="CW458" s="2248"/>
      <c r="CX458" s="2248"/>
      <c r="CY458" s="2248"/>
      <c r="CZ458" s="2248"/>
      <c r="DA458" s="2248"/>
      <c r="DB458" s="2248"/>
    </row>
    <row r="459" spans="15:106">
      <c r="O459" s="2024"/>
      <c r="P459" s="2047" t="s">
        <v>493</v>
      </c>
      <c r="Q459" s="2037" t="s">
        <v>495</v>
      </c>
      <c r="R459" s="2071">
        <v>46</v>
      </c>
      <c r="S459" s="2071">
        <v>24811</v>
      </c>
      <c r="T459" s="2072">
        <v>43543</v>
      </c>
      <c r="U459" s="3093">
        <v>28</v>
      </c>
      <c r="V459" s="2039" t="s">
        <v>35</v>
      </c>
      <c r="W459" s="2042">
        <v>451.6</v>
      </c>
      <c r="X459" s="2039">
        <v>1010506</v>
      </c>
      <c r="Y459" s="2044">
        <v>43556</v>
      </c>
      <c r="Z459" s="2057">
        <v>43553</v>
      </c>
      <c r="AA459" s="2039">
        <v>3718</v>
      </c>
      <c r="AB459" s="2041">
        <v>28000</v>
      </c>
      <c r="AC459" s="2041">
        <f t="shared" si="186"/>
        <v>0</v>
      </c>
      <c r="AD459" s="2045">
        <f t="shared" si="188"/>
        <v>12644.8</v>
      </c>
      <c r="AE459" s="2042">
        <f t="shared" si="187"/>
        <v>632.24</v>
      </c>
      <c r="AF459" s="2059" t="s">
        <v>8</v>
      </c>
      <c r="AG459" s="2029"/>
      <c r="AH459" s="2024"/>
      <c r="AI459" s="2837"/>
      <c r="AJ459" s="2048" t="s">
        <v>904</v>
      </c>
      <c r="AK459" s="2071">
        <v>31</v>
      </c>
      <c r="AL459" s="3169" t="s">
        <v>36</v>
      </c>
      <c r="AM459" s="2072">
        <v>43915</v>
      </c>
      <c r="AN459" s="2071">
        <v>3</v>
      </c>
      <c r="AO459" s="3171" t="s">
        <v>35</v>
      </c>
      <c r="AP459" s="3172">
        <v>354</v>
      </c>
      <c r="AQ459" s="2146"/>
      <c r="AR459" s="3509">
        <v>43951</v>
      </c>
      <c r="AS459" s="2072">
        <v>43941</v>
      </c>
      <c r="AT459" s="2071">
        <v>12971</v>
      </c>
      <c r="AU459" s="2147">
        <v>3000</v>
      </c>
      <c r="AV459" s="2147">
        <f t="shared" si="181"/>
        <v>0</v>
      </c>
      <c r="AW459" s="2045">
        <f t="shared" si="184"/>
        <v>1062</v>
      </c>
      <c r="AX459" s="2045">
        <f t="shared" si="185"/>
        <v>53.1</v>
      </c>
      <c r="AY459" s="2150"/>
      <c r="BA459" s="2274" t="s">
        <v>726</v>
      </c>
      <c r="BB459" s="2339" t="s">
        <v>727</v>
      </c>
      <c r="BC459" s="2340">
        <v>25</v>
      </c>
      <c r="BD459" s="2285">
        <v>95064</v>
      </c>
      <c r="BE459" s="2287">
        <v>44043</v>
      </c>
      <c r="BF459" s="2342">
        <v>1500</v>
      </c>
      <c r="BG459" s="2285" t="s">
        <v>96</v>
      </c>
      <c r="BH459" s="2280">
        <v>11.64</v>
      </c>
      <c r="BI459" s="2343"/>
      <c r="BJ459" s="2344">
        <v>44071</v>
      </c>
      <c r="BK459" s="2287">
        <v>44067</v>
      </c>
      <c r="BL459" s="2345">
        <v>59436</v>
      </c>
      <c r="BM459" s="2280">
        <v>1527.47</v>
      </c>
      <c r="BN459" s="2439">
        <f>(BM459-BF459)</f>
        <v>27.470000000000027</v>
      </c>
      <c r="BO459" s="2348">
        <f>(BM459*BH459)</f>
        <v>17779.750800000002</v>
      </c>
      <c r="BP459" s="2280">
        <f>(BO459*0.05)</f>
        <v>888.98754000000008</v>
      </c>
      <c r="BQ459" s="2689" t="s">
        <v>8</v>
      </c>
      <c r="BR459" s="2246"/>
      <c r="CK459" s="2490"/>
      <c r="CL459" s="2491"/>
      <c r="CM459" s="2491"/>
      <c r="CN459" s="2492" t="s">
        <v>14</v>
      </c>
      <c r="CO459" s="2492" t="s">
        <v>12</v>
      </c>
      <c r="CP459" s="2492"/>
      <c r="CQ459" s="2491"/>
      <c r="CR459" s="2492" t="s">
        <v>15</v>
      </c>
      <c r="CS459" s="2492" t="s">
        <v>16</v>
      </c>
      <c r="CT459" s="2492" t="s">
        <v>12</v>
      </c>
      <c r="CU459" s="2492" t="s">
        <v>12</v>
      </c>
      <c r="CV459" s="2491"/>
      <c r="CW459" s="2491"/>
      <c r="CX459" s="2491"/>
      <c r="CY459" s="2491"/>
      <c r="CZ459" s="2492" t="s">
        <v>12</v>
      </c>
      <c r="DA459" s="2492" t="s">
        <v>17</v>
      </c>
      <c r="DB459" s="2493"/>
    </row>
    <row r="460" spans="15:106">
      <c r="O460" s="2024"/>
      <c r="P460" s="2047" t="s">
        <v>715</v>
      </c>
      <c r="Q460" s="2075" t="s">
        <v>717</v>
      </c>
      <c r="R460" s="3280">
        <v>2</v>
      </c>
      <c r="S460" s="2050" t="s">
        <v>101</v>
      </c>
      <c r="T460" s="2051">
        <v>43544</v>
      </c>
      <c r="U460" s="2050">
        <v>5</v>
      </c>
      <c r="V460" s="2052" t="s">
        <v>35</v>
      </c>
      <c r="W460" s="2053">
        <v>445</v>
      </c>
      <c r="X460" s="2050">
        <v>439</v>
      </c>
      <c r="Y460" s="3573">
        <v>43556</v>
      </c>
      <c r="Z460" s="2051">
        <v>43553</v>
      </c>
      <c r="AA460" s="2050">
        <v>3719</v>
      </c>
      <c r="AB460" s="2055">
        <v>5000</v>
      </c>
      <c r="AC460" s="2055">
        <f t="shared" si="186"/>
        <v>0</v>
      </c>
      <c r="AD460" s="2056">
        <f t="shared" si="188"/>
        <v>2225</v>
      </c>
      <c r="AE460" s="2058">
        <f t="shared" si="187"/>
        <v>111.25</v>
      </c>
      <c r="AF460" s="6038" t="s">
        <v>8</v>
      </c>
      <c r="AG460" s="6032"/>
      <c r="AH460" s="2024"/>
      <c r="AI460" s="2837"/>
      <c r="AJ460" s="2048" t="s">
        <v>904</v>
      </c>
      <c r="AK460" s="2071">
        <v>32</v>
      </c>
      <c r="AL460" s="3169" t="s">
        <v>36</v>
      </c>
      <c r="AM460" s="2072">
        <v>43923</v>
      </c>
      <c r="AN460" s="2071">
        <v>5</v>
      </c>
      <c r="AO460" s="3171" t="s">
        <v>35</v>
      </c>
      <c r="AP460" s="3172">
        <v>354</v>
      </c>
      <c r="AQ460" s="2146"/>
      <c r="AR460" s="3509">
        <v>43934</v>
      </c>
      <c r="AS460" s="2072">
        <v>43930</v>
      </c>
      <c r="AT460" s="2071">
        <v>12927</v>
      </c>
      <c r="AU460" s="2147">
        <v>5000</v>
      </c>
      <c r="AV460" s="2147">
        <f t="shared" si="181"/>
        <v>0</v>
      </c>
      <c r="AW460" s="2045">
        <f t="shared" si="184"/>
        <v>1770</v>
      </c>
      <c r="AX460" s="2045">
        <f t="shared" si="185"/>
        <v>88.5</v>
      </c>
      <c r="AY460" s="2150"/>
      <c r="BA460" s="2770"/>
      <c r="BB460" s="2291"/>
      <c r="BC460" s="2308"/>
      <c r="BD460" s="2351"/>
      <c r="BE460" s="2354"/>
      <c r="BF460" s="3614"/>
      <c r="BG460" s="2351"/>
      <c r="BH460" s="2332"/>
      <c r="BI460" s="2352"/>
      <c r="BJ460" s="2353"/>
      <c r="BK460" s="2354"/>
      <c r="BL460" s="2355"/>
      <c r="BM460" s="2332"/>
      <c r="BN460" s="2290"/>
      <c r="BO460" s="2296"/>
      <c r="BP460" s="2332"/>
      <c r="BQ460" s="2689"/>
      <c r="BR460" s="2246"/>
      <c r="CK460" s="2499" t="s">
        <v>3</v>
      </c>
      <c r="CL460" s="2500" t="s">
        <v>4</v>
      </c>
      <c r="CM460" s="2501" t="s">
        <v>18</v>
      </c>
      <c r="CN460" s="2501" t="s">
        <v>19</v>
      </c>
      <c r="CO460" s="2501" t="s">
        <v>19</v>
      </c>
      <c r="CP460" s="2501" t="s">
        <v>20</v>
      </c>
      <c r="CQ460" s="2501" t="s">
        <v>21</v>
      </c>
      <c r="CR460" s="2501" t="s">
        <v>22</v>
      </c>
      <c r="CS460" s="2501" t="s">
        <v>19</v>
      </c>
      <c r="CT460" s="2501" t="s">
        <v>23</v>
      </c>
      <c r="CU460" s="2501" t="s">
        <v>23</v>
      </c>
      <c r="CV460" s="2501" t="s">
        <v>24</v>
      </c>
      <c r="CW460" s="2501" t="s">
        <v>20</v>
      </c>
      <c r="CX460" s="2501" t="s">
        <v>25</v>
      </c>
      <c r="CY460" s="2501" t="s">
        <v>0</v>
      </c>
      <c r="CZ460" s="2501" t="s">
        <v>11</v>
      </c>
      <c r="DA460" s="2501" t="s">
        <v>11</v>
      </c>
      <c r="DB460" s="2501" t="s">
        <v>26</v>
      </c>
    </row>
    <row r="461" spans="15:106" ht="15" thickBot="1">
      <c r="O461" s="2024"/>
      <c r="P461" s="2079" t="s">
        <v>776</v>
      </c>
      <c r="Q461" s="3254" t="s">
        <v>777</v>
      </c>
      <c r="R461" s="2886">
        <v>2</v>
      </c>
      <c r="S461" s="2886" t="s">
        <v>101</v>
      </c>
      <c r="T461" s="2887">
        <v>43490</v>
      </c>
      <c r="U461" s="2885">
        <v>10</v>
      </c>
      <c r="V461" s="2886" t="s">
        <v>35</v>
      </c>
      <c r="W461" s="2889">
        <v>220</v>
      </c>
      <c r="X461" s="3255"/>
      <c r="Y461" s="3595">
        <v>43500</v>
      </c>
      <c r="Z461" s="2887">
        <v>43531</v>
      </c>
      <c r="AA461" s="2886">
        <v>10994</v>
      </c>
      <c r="AB461" s="2891">
        <v>10000</v>
      </c>
      <c r="AC461" s="2891">
        <f>(AB461-U461*1000)</f>
        <v>0</v>
      </c>
      <c r="AD461" s="2892">
        <f>(AB461*W461/1000)</f>
        <v>2200</v>
      </c>
      <c r="AE461" s="2894">
        <f t="shared" si="187"/>
        <v>110</v>
      </c>
      <c r="AF461" s="6038" t="s">
        <v>8</v>
      </c>
      <c r="AG461" s="6032"/>
      <c r="AH461" s="2024"/>
      <c r="AI461" s="2837"/>
      <c r="AJ461" s="2048" t="s">
        <v>794</v>
      </c>
      <c r="AK461" s="2071">
        <v>33</v>
      </c>
      <c r="AL461" s="3169" t="s">
        <v>36</v>
      </c>
      <c r="AM461" s="2072">
        <v>43948</v>
      </c>
      <c r="AN461" s="2071">
        <v>200</v>
      </c>
      <c r="AO461" s="3171" t="s">
        <v>35</v>
      </c>
      <c r="AP461" s="3172">
        <v>292</v>
      </c>
      <c r="AQ461" s="2146"/>
      <c r="AR461" s="3509">
        <v>43962</v>
      </c>
      <c r="AS461" s="2072">
        <v>43960</v>
      </c>
      <c r="AT461" s="2071">
        <v>13071</v>
      </c>
      <c r="AU461" s="2147">
        <v>200000</v>
      </c>
      <c r="AV461" s="2147">
        <f t="shared" si="181"/>
        <v>0</v>
      </c>
      <c r="AW461" s="2045">
        <f t="shared" si="184"/>
        <v>58400</v>
      </c>
      <c r="AX461" s="2045">
        <f t="shared" si="185"/>
        <v>2920</v>
      </c>
      <c r="AY461" s="2150"/>
      <c r="BA461" s="2288"/>
      <c r="BB461" s="2289"/>
      <c r="BC461" s="2290"/>
      <c r="BD461" s="2291"/>
      <c r="BE461" s="2292"/>
      <c r="BF461" s="2293"/>
      <c r="BG461" s="2291"/>
      <c r="BH461" s="2294"/>
      <c r="BI461" s="2290"/>
      <c r="BJ461" s="2295"/>
      <c r="BK461" s="2292"/>
      <c r="BL461" s="2290"/>
      <c r="BM461" s="2294"/>
      <c r="BN461" s="2294"/>
      <c r="BO461" s="2296"/>
      <c r="BP461" s="2294"/>
      <c r="BQ461" s="2689"/>
      <c r="BR461" s="2246"/>
      <c r="CK461" s="2505"/>
      <c r="CL461" s="2506"/>
      <c r="CM461" s="2506"/>
      <c r="CN461" s="2507" t="s">
        <v>3</v>
      </c>
      <c r="CO461" s="2507" t="s">
        <v>18</v>
      </c>
      <c r="CP461" s="2507"/>
      <c r="CQ461" s="2506"/>
      <c r="CR461" s="2507" t="s">
        <v>21</v>
      </c>
      <c r="CS461" s="2507" t="s">
        <v>3</v>
      </c>
      <c r="CT461" s="2507" t="s">
        <v>27</v>
      </c>
      <c r="CU461" s="2507" t="s">
        <v>28</v>
      </c>
      <c r="CV461" s="2506"/>
      <c r="CW461" s="2506"/>
      <c r="CX461" s="2506"/>
      <c r="CY461" s="2506"/>
      <c r="CZ461" s="2507" t="s">
        <v>33</v>
      </c>
      <c r="DA461" s="2507" t="s">
        <v>30</v>
      </c>
      <c r="DB461" s="2500"/>
    </row>
    <row r="462" spans="15:106">
      <c r="O462" s="2024"/>
      <c r="P462" s="2079"/>
      <c r="Q462" s="2091"/>
      <c r="R462" s="2091"/>
      <c r="S462" s="2091"/>
      <c r="T462" s="2091"/>
      <c r="U462" s="2091"/>
      <c r="V462" s="2091"/>
      <c r="W462" s="2091"/>
      <c r="X462" s="2091"/>
      <c r="Y462" s="2873"/>
      <c r="Z462" s="2091"/>
      <c r="AA462" s="2091"/>
      <c r="AB462" s="2091"/>
      <c r="AC462" s="2091"/>
      <c r="AD462" s="2091"/>
      <c r="AE462" s="2091"/>
      <c r="AF462" s="6038"/>
      <c r="AG462" s="6032"/>
      <c r="AH462" s="2024"/>
      <c r="AI462" s="2837"/>
      <c r="AJ462" s="2048" t="s">
        <v>904</v>
      </c>
      <c r="AK462" s="2071">
        <v>34</v>
      </c>
      <c r="AL462" s="3169" t="s">
        <v>36</v>
      </c>
      <c r="AM462" s="2072">
        <v>43948</v>
      </c>
      <c r="AN462" s="2071">
        <v>3</v>
      </c>
      <c r="AO462" s="3171" t="s">
        <v>35</v>
      </c>
      <c r="AP462" s="3172">
        <v>354</v>
      </c>
      <c r="AQ462" s="2146"/>
      <c r="AR462" s="3509">
        <v>43962</v>
      </c>
      <c r="AS462" s="2072">
        <v>43960</v>
      </c>
      <c r="AT462" s="2071">
        <v>13071</v>
      </c>
      <c r="AU462" s="2147">
        <v>3000</v>
      </c>
      <c r="AV462" s="2147">
        <f t="shared" si="181"/>
        <v>0</v>
      </c>
      <c r="AW462" s="2045">
        <f t="shared" si="184"/>
        <v>1062</v>
      </c>
      <c r="AX462" s="2045">
        <f t="shared" si="185"/>
        <v>53.1</v>
      </c>
      <c r="AY462" s="2150"/>
      <c r="BA462" s="2298"/>
      <c r="BB462" s="2299"/>
      <c r="BC462" s="2300"/>
      <c r="BD462" s="2300"/>
      <c r="BE462" s="2301"/>
      <c r="BF462" s="2300"/>
      <c r="BG462" s="2300"/>
      <c r="BH462" s="2302"/>
      <c r="BI462" s="2300"/>
      <c r="BJ462" s="2303"/>
      <c r="BK462" s="2301"/>
      <c r="BL462" s="2300"/>
      <c r="BM462" s="2302"/>
      <c r="BN462" s="2304"/>
      <c r="BO462" s="2305"/>
      <c r="BP462" s="2304"/>
      <c r="BQ462" s="3055"/>
      <c r="BR462" s="2246"/>
      <c r="CK462" s="4137" t="s">
        <v>845</v>
      </c>
      <c r="CL462" s="4083" t="s">
        <v>1174</v>
      </c>
      <c r="CM462" s="3556">
        <v>7</v>
      </c>
      <c r="CN462" s="3556" t="s">
        <v>36</v>
      </c>
      <c r="CO462" s="3336">
        <v>44118</v>
      </c>
      <c r="CP462" s="3556">
        <v>153</v>
      </c>
      <c r="CQ462" s="3556" t="s">
        <v>35</v>
      </c>
      <c r="CR462" s="3337">
        <v>200.6</v>
      </c>
      <c r="CS462" s="3557"/>
      <c r="CT462" s="3558">
        <v>44186</v>
      </c>
      <c r="CU462" s="3224">
        <v>44186</v>
      </c>
      <c r="CV462" s="3556">
        <v>14631</v>
      </c>
      <c r="CW462" s="3340">
        <v>153000</v>
      </c>
      <c r="CX462" s="3340">
        <f>(CP462*1000-CW462)</f>
        <v>0</v>
      </c>
      <c r="CY462" s="3223">
        <f>(CR462*CW462/1000)</f>
        <v>30691.8</v>
      </c>
      <c r="CZ462" s="3224">
        <f>(CU462+28)</f>
        <v>44214</v>
      </c>
      <c r="DA462" s="3225">
        <f>(CY462*0.03)</f>
        <v>920.75399999999991</v>
      </c>
      <c r="DB462" s="2516" t="s">
        <v>8</v>
      </c>
    </row>
    <row r="463" spans="15:106" ht="15" thickBot="1">
      <c r="O463" s="2024"/>
      <c r="P463" s="2082"/>
      <c r="Q463" s="2083"/>
      <c r="R463" s="2083"/>
      <c r="S463" s="2083"/>
      <c r="T463" s="2083"/>
      <c r="U463" s="2084"/>
      <c r="V463" s="2085"/>
      <c r="W463" s="2085"/>
      <c r="X463" s="2085"/>
      <c r="Y463" s="2089"/>
      <c r="Z463" s="2085"/>
      <c r="AA463" s="2086"/>
      <c r="AB463" s="2087"/>
      <c r="AC463" s="2085"/>
      <c r="AD463" s="2088">
        <f>SUM(AD453:AD462)</f>
        <v>111739.8</v>
      </c>
      <c r="AE463" s="2088">
        <f>(AD463*0.05)</f>
        <v>5586.9900000000007</v>
      </c>
      <c r="AF463" s="2090"/>
      <c r="AG463" s="3220"/>
      <c r="AH463" s="2024"/>
      <c r="AI463" s="2837"/>
      <c r="AJ463" s="2048" t="s">
        <v>891</v>
      </c>
      <c r="AK463" s="2071">
        <v>35</v>
      </c>
      <c r="AL463" s="3169" t="s">
        <v>36</v>
      </c>
      <c r="AM463" s="2072">
        <v>43973</v>
      </c>
      <c r="AN463" s="2071">
        <v>20</v>
      </c>
      <c r="AO463" s="3171" t="s">
        <v>35</v>
      </c>
      <c r="AP463" s="3172">
        <v>386</v>
      </c>
      <c r="AQ463" s="2146"/>
      <c r="AR463" s="3509">
        <v>43983</v>
      </c>
      <c r="AS463" s="2072">
        <v>43983</v>
      </c>
      <c r="AT463" s="2071">
        <v>13201</v>
      </c>
      <c r="AU463" s="2147">
        <v>20000</v>
      </c>
      <c r="AV463" s="2147">
        <f t="shared" si="181"/>
        <v>0</v>
      </c>
      <c r="AW463" s="2045">
        <f t="shared" si="184"/>
        <v>7720</v>
      </c>
      <c r="AX463" s="2045">
        <f t="shared" si="185"/>
        <v>386</v>
      </c>
      <c r="AY463" s="2150"/>
      <c r="BA463" s="2307"/>
      <c r="BB463" s="2291"/>
      <c r="BC463" s="2308"/>
      <c r="BD463" s="2291"/>
      <c r="BE463" s="2292"/>
      <c r="BF463" s="2309"/>
      <c r="BG463" s="2291"/>
      <c r="BH463" s="2294"/>
      <c r="BI463" s="2310"/>
      <c r="BJ463" s="2311"/>
      <c r="BK463" s="2292"/>
      <c r="BL463" s="2291"/>
      <c r="BM463" s="2294"/>
      <c r="BN463" s="2294"/>
      <c r="BO463" s="2296"/>
      <c r="BP463" s="2294"/>
      <c r="BQ463" s="2689"/>
      <c r="BR463" s="2246"/>
      <c r="CK463" s="2526"/>
      <c r="CL463" s="2583"/>
      <c r="CM463" s="2550"/>
      <c r="CN463" s="2550"/>
      <c r="CO463" s="2551"/>
      <c r="CP463" s="2550"/>
      <c r="CQ463" s="2550"/>
      <c r="CR463" s="2552"/>
      <c r="CS463" s="3559"/>
      <c r="CT463" s="2581"/>
      <c r="CU463" s="2582"/>
      <c r="CV463" s="2550"/>
      <c r="CW463" s="2589"/>
      <c r="CX463" s="2589"/>
      <c r="CY463" s="2555"/>
      <c r="CZ463" s="2582"/>
      <c r="DA463" s="2554"/>
      <c r="DB463" s="2523"/>
    </row>
    <row r="464" spans="15:106">
      <c r="O464" s="2024"/>
      <c r="P464" s="2024"/>
      <c r="Q464" s="2024"/>
      <c r="R464" s="2024"/>
      <c r="S464" s="2024"/>
      <c r="T464" s="2024"/>
      <c r="U464" s="2024"/>
      <c r="V464" s="2024"/>
      <c r="W464" s="2024"/>
      <c r="X464" s="2024"/>
      <c r="Y464" s="3602"/>
      <c r="Z464" s="2024"/>
      <c r="AA464" s="2024"/>
      <c r="AB464" s="2024"/>
      <c r="AC464" s="2024"/>
      <c r="AD464" s="2024"/>
      <c r="AE464" s="2024"/>
      <c r="AF464" s="3227"/>
      <c r="AG464" s="3227"/>
      <c r="AH464" s="2024"/>
      <c r="AI464" s="2837"/>
      <c r="AJ464" s="2048" t="s">
        <v>794</v>
      </c>
      <c r="AK464" s="2071">
        <v>36</v>
      </c>
      <c r="AL464" s="3169" t="s">
        <v>36</v>
      </c>
      <c r="AM464" s="2072">
        <v>43973</v>
      </c>
      <c r="AN464" s="2071">
        <v>200</v>
      </c>
      <c r="AO464" s="3171" t="s">
        <v>35</v>
      </c>
      <c r="AP464" s="3172">
        <v>292</v>
      </c>
      <c r="AQ464" s="2146"/>
      <c r="AR464" s="3509">
        <v>43983</v>
      </c>
      <c r="AS464" s="2072">
        <v>43983</v>
      </c>
      <c r="AT464" s="2071">
        <v>13201</v>
      </c>
      <c r="AU464" s="2147">
        <v>200000</v>
      </c>
      <c r="AV464" s="2147">
        <f t="shared" si="181"/>
        <v>0</v>
      </c>
      <c r="AW464" s="2045">
        <f t="shared" si="184"/>
        <v>58400</v>
      </c>
      <c r="AX464" s="2045">
        <f t="shared" si="185"/>
        <v>2920</v>
      </c>
      <c r="AY464" s="2150"/>
      <c r="BA464" s="2312"/>
      <c r="BB464" s="2313"/>
      <c r="BC464" s="2313"/>
      <c r="BD464" s="2313"/>
      <c r="BE464" s="2313"/>
      <c r="BF464" s="2313"/>
      <c r="BG464" s="2313"/>
      <c r="BH464" s="2313"/>
      <c r="BI464" s="2313"/>
      <c r="BJ464" s="2313"/>
      <c r="BK464" s="2313"/>
      <c r="BL464" s="2313"/>
      <c r="BM464" s="2313"/>
      <c r="BN464" s="2313"/>
      <c r="BO464" s="2313"/>
      <c r="BP464" s="2313"/>
      <c r="BQ464" s="2689"/>
      <c r="BR464" s="2246"/>
      <c r="CK464" s="2526"/>
      <c r="CL464" s="2583"/>
      <c r="CM464" s="2550"/>
      <c r="CN464" s="2550"/>
      <c r="CO464" s="2551"/>
      <c r="CP464" s="2550"/>
      <c r="CQ464" s="2550"/>
      <c r="CR464" s="2552"/>
      <c r="CS464" s="3559"/>
      <c r="CT464" s="2581"/>
      <c r="CU464" s="2582"/>
      <c r="CV464" s="2550"/>
      <c r="CW464" s="2589"/>
      <c r="CX464" s="2589"/>
      <c r="CY464" s="2555"/>
      <c r="CZ464" s="2582"/>
      <c r="DA464" s="2554"/>
      <c r="DB464" s="2523"/>
    </row>
    <row r="465" spans="15:106" ht="18.600000000000001" thickBot="1">
      <c r="O465" s="2024"/>
      <c r="P465" s="2028" t="s">
        <v>754</v>
      </c>
      <c r="Q465" s="2024"/>
      <c r="R465" s="2024"/>
      <c r="S465" s="2024"/>
      <c r="T465" s="2024"/>
      <c r="U465" s="2024"/>
      <c r="V465" s="2024"/>
      <c r="W465" s="2024"/>
      <c r="X465" s="2024"/>
      <c r="Y465" s="3602"/>
      <c r="Z465" s="2024"/>
      <c r="AA465" s="2024"/>
      <c r="AB465" s="2024"/>
      <c r="AC465" s="2024"/>
      <c r="AD465" s="2024"/>
      <c r="AE465" s="2024"/>
      <c r="AF465" s="2029"/>
      <c r="AG465" s="2029"/>
      <c r="AH465" s="2024"/>
      <c r="AI465" s="2837"/>
      <c r="AJ465" s="2048" t="s">
        <v>904</v>
      </c>
      <c r="AK465" s="2071">
        <v>37</v>
      </c>
      <c r="AL465" s="3169" t="s">
        <v>36</v>
      </c>
      <c r="AM465" s="2072">
        <v>43973</v>
      </c>
      <c r="AN465" s="2071">
        <v>3</v>
      </c>
      <c r="AO465" s="3171" t="s">
        <v>35</v>
      </c>
      <c r="AP465" s="3172">
        <v>354</v>
      </c>
      <c r="AQ465" s="2146"/>
      <c r="AR465" s="3509">
        <v>43983</v>
      </c>
      <c r="AS465" s="2072">
        <v>43983</v>
      </c>
      <c r="AT465" s="2071">
        <v>13201</v>
      </c>
      <c r="AU465" s="2147">
        <v>3000</v>
      </c>
      <c r="AV465" s="2147">
        <f t="shared" si="181"/>
        <v>0</v>
      </c>
      <c r="AW465" s="2045">
        <f t="shared" si="184"/>
        <v>1062</v>
      </c>
      <c r="AX465" s="2045">
        <f t="shared" si="185"/>
        <v>53.1</v>
      </c>
      <c r="AY465" s="2150"/>
      <c r="BA465" s="2314"/>
      <c r="BB465" s="2315"/>
      <c r="BC465" s="2315"/>
      <c r="BD465" s="2315"/>
      <c r="BE465" s="2315"/>
      <c r="BF465" s="2315"/>
      <c r="BG465" s="2315"/>
      <c r="BH465" s="2315"/>
      <c r="BI465" s="2315"/>
      <c r="BJ465" s="2315"/>
      <c r="BK465" s="2315"/>
      <c r="BL465" s="2315"/>
      <c r="BM465" s="2315"/>
      <c r="BN465" s="2315"/>
      <c r="BO465" s="2686">
        <f>SUM(BO458:BO464)</f>
        <v>20405.851200000001</v>
      </c>
      <c r="BP465" s="2686">
        <f>SUM(BP458:BP464)</f>
        <v>1020.2925600000001</v>
      </c>
      <c r="BQ465" s="3056"/>
      <c r="BR465" s="2246"/>
      <c r="CK465" s="2526"/>
      <c r="CL465" s="2583"/>
      <c r="CM465" s="2550"/>
      <c r="CN465" s="2550"/>
      <c r="CO465" s="2551"/>
      <c r="CP465" s="2550"/>
      <c r="CQ465" s="2550"/>
      <c r="CR465" s="2552"/>
      <c r="CS465" s="3559"/>
      <c r="CT465" s="2581"/>
      <c r="CU465" s="2582"/>
      <c r="CV465" s="2550"/>
      <c r="CW465" s="2589"/>
      <c r="CX465" s="2589"/>
      <c r="CY465" s="2555"/>
      <c r="CZ465" s="2582"/>
      <c r="DA465" s="2554"/>
      <c r="DB465" s="2523"/>
    </row>
    <row r="466" spans="15:106">
      <c r="O466" s="2024"/>
      <c r="P466" s="2030"/>
      <c r="Q466" s="2031"/>
      <c r="R466" s="2031"/>
      <c r="S466" s="6040" t="s">
        <v>14</v>
      </c>
      <c r="T466" s="6040" t="s">
        <v>12</v>
      </c>
      <c r="U466" s="6040"/>
      <c r="V466" s="2031"/>
      <c r="W466" s="6040" t="s">
        <v>15</v>
      </c>
      <c r="X466" s="6040" t="s">
        <v>16</v>
      </c>
      <c r="Y466" s="6040" t="s">
        <v>12</v>
      </c>
      <c r="Z466" s="6040" t="s">
        <v>12</v>
      </c>
      <c r="AA466" s="2031"/>
      <c r="AB466" s="2031"/>
      <c r="AC466" s="2031"/>
      <c r="AD466" s="2031"/>
      <c r="AE466" s="6040" t="s">
        <v>17</v>
      </c>
      <c r="AF466" s="6040"/>
      <c r="AG466" s="6032"/>
      <c r="AH466" s="2024"/>
      <c r="AI466" s="2837"/>
      <c r="AJ466" s="2048" t="s">
        <v>891</v>
      </c>
      <c r="AK466" s="2071">
        <v>38</v>
      </c>
      <c r="AL466" s="3169" t="s">
        <v>36</v>
      </c>
      <c r="AM466" s="2072">
        <v>43973</v>
      </c>
      <c r="AN466" s="2071">
        <v>20</v>
      </c>
      <c r="AO466" s="3171" t="s">
        <v>35</v>
      </c>
      <c r="AP466" s="3172">
        <v>386</v>
      </c>
      <c r="AQ466" s="2146"/>
      <c r="AR466" s="3509">
        <v>44001</v>
      </c>
      <c r="AS466" s="2072">
        <v>43997</v>
      </c>
      <c r="AT466" s="2071">
        <v>13267</v>
      </c>
      <c r="AU466" s="2147">
        <v>13500</v>
      </c>
      <c r="AV466" s="2147">
        <f t="shared" si="181"/>
        <v>-6500</v>
      </c>
      <c r="AW466" s="2045">
        <f t="shared" si="184"/>
        <v>5211</v>
      </c>
      <c r="AX466" s="2045">
        <f t="shared" si="185"/>
        <v>260.55</v>
      </c>
      <c r="AY466" s="2150"/>
      <c r="BA466" s="2246"/>
      <c r="BB466" s="2246"/>
      <c r="BC466" s="2246"/>
      <c r="BD466" s="2246"/>
      <c r="BE466" s="2246"/>
      <c r="BF466" s="2246"/>
      <c r="BG466" s="2246"/>
      <c r="BH466" s="2246"/>
      <c r="BI466" s="2246"/>
      <c r="BJ466" s="2246"/>
      <c r="BK466" s="2246"/>
      <c r="BL466" s="2246"/>
      <c r="BM466" s="2246"/>
      <c r="BN466" s="2246"/>
      <c r="BO466" s="2246"/>
      <c r="BP466" s="2246"/>
      <c r="BQ466" s="2246"/>
      <c r="BR466" s="2246"/>
      <c r="CK466" s="2545"/>
      <c r="CL466" s="2583"/>
      <c r="CM466" s="2550"/>
      <c r="CN466" s="2550"/>
      <c r="CO466" s="2551"/>
      <c r="CP466" s="2550"/>
      <c r="CQ466" s="2550"/>
      <c r="CR466" s="2552"/>
      <c r="CS466" s="3559"/>
      <c r="CT466" s="2581"/>
      <c r="CU466" s="2582"/>
      <c r="CV466" s="2550"/>
      <c r="CW466" s="2589"/>
      <c r="CX466" s="2589"/>
      <c r="CY466" s="2555"/>
      <c r="CZ466" s="2582"/>
      <c r="DA466" s="2554"/>
      <c r="DB466" s="2523"/>
    </row>
    <row r="467" spans="15:106" ht="18.600000000000001" thickBot="1">
      <c r="O467" s="2024"/>
      <c r="P467" s="2032" t="s">
        <v>3</v>
      </c>
      <c r="Q467" s="2033" t="s">
        <v>4</v>
      </c>
      <c r="R467" s="6033" t="s">
        <v>18</v>
      </c>
      <c r="S467" s="6033" t="s">
        <v>19</v>
      </c>
      <c r="T467" s="6033" t="s">
        <v>19</v>
      </c>
      <c r="U467" s="6033" t="s">
        <v>20</v>
      </c>
      <c r="V467" s="6033" t="s">
        <v>21</v>
      </c>
      <c r="W467" s="6033" t="s">
        <v>22</v>
      </c>
      <c r="X467" s="6033" t="s">
        <v>19</v>
      </c>
      <c r="Y467" s="6033" t="s">
        <v>23</v>
      </c>
      <c r="Z467" s="6033" t="s">
        <v>23</v>
      </c>
      <c r="AA467" s="6033" t="s">
        <v>24</v>
      </c>
      <c r="AB467" s="6033" t="s">
        <v>20</v>
      </c>
      <c r="AC467" s="6033" t="s">
        <v>25</v>
      </c>
      <c r="AD467" s="6033" t="s">
        <v>0</v>
      </c>
      <c r="AE467" s="6033" t="s">
        <v>11</v>
      </c>
      <c r="AF467" s="6033" t="s">
        <v>26</v>
      </c>
      <c r="AG467" s="6032"/>
      <c r="AH467" s="2024"/>
      <c r="AI467" s="2837"/>
      <c r="AJ467" s="2048" t="s">
        <v>891</v>
      </c>
      <c r="AK467" s="2071">
        <v>38</v>
      </c>
      <c r="AL467" s="3169" t="s">
        <v>36</v>
      </c>
      <c r="AM467" s="2072">
        <v>43973</v>
      </c>
      <c r="AN467" s="2071">
        <v>6.5</v>
      </c>
      <c r="AO467" s="3171" t="s">
        <v>35</v>
      </c>
      <c r="AP467" s="3172">
        <v>386</v>
      </c>
      <c r="AQ467" s="2146"/>
      <c r="AR467" s="3509">
        <v>44001</v>
      </c>
      <c r="AS467" s="2072">
        <v>44015</v>
      </c>
      <c r="AT467" s="2071">
        <v>13387</v>
      </c>
      <c r="AU467" s="2147">
        <v>6500</v>
      </c>
      <c r="AV467" s="2147">
        <f t="shared" ref="AV467:AV498" si="189">(AU467-AN467*1000)</f>
        <v>0</v>
      </c>
      <c r="AW467" s="2045">
        <f t="shared" si="184"/>
        <v>2509</v>
      </c>
      <c r="AX467" s="2045">
        <f t="shared" si="185"/>
        <v>125.45</v>
      </c>
      <c r="AY467" s="2150"/>
      <c r="BA467" s="2250" t="s">
        <v>939</v>
      </c>
      <c r="BB467" s="2246"/>
      <c r="BC467" s="2246"/>
      <c r="BD467" s="2246"/>
      <c r="BE467" s="2246"/>
      <c r="BF467" s="2246"/>
      <c r="BG467" s="2246"/>
      <c r="BH467" s="2246"/>
      <c r="BI467" s="2246"/>
      <c r="BJ467" s="2246"/>
      <c r="BK467" s="2246"/>
      <c r="BL467" s="2246"/>
      <c r="BM467" s="2246"/>
      <c r="BN467" s="2246"/>
      <c r="BO467" s="2246"/>
      <c r="BP467" s="2246"/>
      <c r="BQ467" s="3085"/>
      <c r="BR467" s="2246"/>
      <c r="CK467" s="2545"/>
      <c r="CL467" s="2583"/>
      <c r="CM467" s="2550"/>
      <c r="CN467" s="2550"/>
      <c r="CO467" s="2551"/>
      <c r="CP467" s="2550"/>
      <c r="CQ467" s="2550"/>
      <c r="CR467" s="2552"/>
      <c r="CS467" s="3559"/>
      <c r="CT467" s="2581"/>
      <c r="CU467" s="2582"/>
      <c r="CV467" s="2550"/>
      <c r="CW467" s="2589"/>
      <c r="CX467" s="2589"/>
      <c r="CY467" s="2555"/>
      <c r="CZ467" s="2582"/>
      <c r="DA467" s="2554"/>
      <c r="DB467" s="2523"/>
    </row>
    <row r="468" spans="15:106" ht="15" thickBot="1">
      <c r="O468" s="2024"/>
      <c r="P468" s="2094"/>
      <c r="Q468" s="2035"/>
      <c r="R468" s="2035"/>
      <c r="S468" s="6035" t="s">
        <v>3</v>
      </c>
      <c r="T468" s="6035" t="s">
        <v>18</v>
      </c>
      <c r="U468" s="6035"/>
      <c r="V468" s="2035"/>
      <c r="W468" s="6035" t="s">
        <v>21</v>
      </c>
      <c r="X468" s="6035" t="s">
        <v>3</v>
      </c>
      <c r="Y468" s="6035" t="s">
        <v>27</v>
      </c>
      <c r="Z468" s="6035" t="s">
        <v>28</v>
      </c>
      <c r="AA468" s="2035"/>
      <c r="AB468" s="2035"/>
      <c r="AC468" s="2035"/>
      <c r="AD468" s="2035"/>
      <c r="AE468" s="6035" t="s">
        <v>30</v>
      </c>
      <c r="AF468" s="6033"/>
      <c r="AG468" s="6032"/>
      <c r="AH468" s="2024"/>
      <c r="AI468" s="2837"/>
      <c r="AJ468" s="2048" t="s">
        <v>794</v>
      </c>
      <c r="AK468" s="2071">
        <v>40</v>
      </c>
      <c r="AL468" s="3169" t="s">
        <v>36</v>
      </c>
      <c r="AM468" s="2072">
        <v>44007</v>
      </c>
      <c r="AN468" s="2071">
        <v>100</v>
      </c>
      <c r="AO468" s="3171" t="s">
        <v>35</v>
      </c>
      <c r="AP468" s="3172">
        <v>292</v>
      </c>
      <c r="AQ468" s="2146"/>
      <c r="AR468" s="3509">
        <v>44018</v>
      </c>
      <c r="AS468" s="2072">
        <v>44015</v>
      </c>
      <c r="AT468" s="2071">
        <v>13387</v>
      </c>
      <c r="AU468" s="2147">
        <v>100000</v>
      </c>
      <c r="AV468" s="2147">
        <f t="shared" si="189"/>
        <v>0</v>
      </c>
      <c r="AW468" s="2045">
        <f t="shared" si="184"/>
        <v>29200</v>
      </c>
      <c r="AX468" s="2045">
        <f t="shared" si="185"/>
        <v>1460</v>
      </c>
      <c r="AY468" s="2150"/>
      <c r="BA468" s="2251"/>
      <c r="BB468" s="2252"/>
      <c r="BC468" s="2252"/>
      <c r="BD468" s="2253" t="s">
        <v>14</v>
      </c>
      <c r="BE468" s="2253" t="s">
        <v>12</v>
      </c>
      <c r="BF468" s="2253"/>
      <c r="BG468" s="2252"/>
      <c r="BH468" s="2253" t="s">
        <v>15</v>
      </c>
      <c r="BI468" s="2253" t="s">
        <v>16</v>
      </c>
      <c r="BJ468" s="2253" t="s">
        <v>12</v>
      </c>
      <c r="BK468" s="2253" t="s">
        <v>12</v>
      </c>
      <c r="BL468" s="2252"/>
      <c r="BM468" s="2252"/>
      <c r="BN468" s="2252"/>
      <c r="BO468" s="2252"/>
      <c r="BP468" s="2253" t="s">
        <v>17</v>
      </c>
      <c r="BQ468" s="2253"/>
      <c r="BR468" s="2246"/>
      <c r="CK468" s="2556"/>
      <c r="CL468" s="2583"/>
      <c r="CM468" s="2550"/>
      <c r="CN468" s="2550"/>
      <c r="CO468" s="2551"/>
      <c r="CP468" s="2550"/>
      <c r="CQ468" s="2550"/>
      <c r="CR468" s="2552"/>
      <c r="CS468" s="3559"/>
      <c r="CT468" s="2581"/>
      <c r="CU468" s="2582"/>
      <c r="CV468" s="2550"/>
      <c r="CW468" s="2589"/>
      <c r="CX468" s="2589"/>
      <c r="CY468" s="2555"/>
      <c r="CZ468" s="2582"/>
      <c r="DA468" s="2554"/>
      <c r="DB468" s="2523"/>
    </row>
    <row r="469" spans="15:106" ht="15" thickBot="1">
      <c r="O469" s="2024"/>
      <c r="P469" s="2095" t="s">
        <v>589</v>
      </c>
      <c r="Q469" s="2048" t="s">
        <v>698</v>
      </c>
      <c r="R469" s="2750">
        <v>38</v>
      </c>
      <c r="S469" s="2050" t="s">
        <v>101</v>
      </c>
      <c r="T469" s="2051">
        <v>43549</v>
      </c>
      <c r="U469" s="2050">
        <v>5</v>
      </c>
      <c r="V469" s="2052" t="s">
        <v>35</v>
      </c>
      <c r="W469" s="2053">
        <v>315</v>
      </c>
      <c r="X469" s="2050"/>
      <c r="Y469" s="3573">
        <v>43556</v>
      </c>
      <c r="Z469" s="2051">
        <v>43573</v>
      </c>
      <c r="AA469" s="2050">
        <v>3750</v>
      </c>
      <c r="AB469" s="2055">
        <v>5000</v>
      </c>
      <c r="AC469" s="2055">
        <f t="shared" ref="AC469:AC474" si="190">(AB469-U469*1000)</f>
        <v>0</v>
      </c>
      <c r="AD469" s="2056">
        <f t="shared" ref="AD469:AD474" si="191">(AB469*W469/1000)</f>
        <v>1575</v>
      </c>
      <c r="AE469" s="2058">
        <f t="shared" ref="AE469:AE482" si="192">(AD469*0.05)</f>
        <v>78.75</v>
      </c>
      <c r="AF469" s="2046" t="s">
        <v>8</v>
      </c>
      <c r="AG469" s="3219"/>
      <c r="AH469" s="2024"/>
      <c r="AI469" s="2837"/>
      <c r="AJ469" s="2048" t="s">
        <v>904</v>
      </c>
      <c r="AK469" s="2071">
        <v>41</v>
      </c>
      <c r="AL469" s="3169" t="s">
        <v>36</v>
      </c>
      <c r="AM469" s="2072">
        <v>44007</v>
      </c>
      <c r="AN469" s="2071">
        <v>5</v>
      </c>
      <c r="AO469" s="3171" t="s">
        <v>35</v>
      </c>
      <c r="AP469" s="3172">
        <v>354</v>
      </c>
      <c r="AQ469" s="2146"/>
      <c r="AR469" s="3509">
        <v>44018</v>
      </c>
      <c r="AS469" s="2072">
        <v>44015</v>
      </c>
      <c r="AT469" s="2071">
        <v>13387</v>
      </c>
      <c r="AU469" s="2147">
        <v>5000</v>
      </c>
      <c r="AV469" s="2147">
        <f t="shared" si="189"/>
        <v>0</v>
      </c>
      <c r="AW469" s="2045">
        <f t="shared" si="184"/>
        <v>1770</v>
      </c>
      <c r="AX469" s="2045">
        <f t="shared" si="185"/>
        <v>88.5</v>
      </c>
      <c r="AY469" s="2150"/>
      <c r="BA469" s="2255" t="s">
        <v>3</v>
      </c>
      <c r="BB469" s="2256" t="s">
        <v>4</v>
      </c>
      <c r="BC469" s="2257" t="s">
        <v>18</v>
      </c>
      <c r="BD469" s="2257" t="s">
        <v>19</v>
      </c>
      <c r="BE469" s="2257" t="s">
        <v>19</v>
      </c>
      <c r="BF469" s="2257" t="s">
        <v>20</v>
      </c>
      <c r="BG469" s="2257" t="s">
        <v>21</v>
      </c>
      <c r="BH469" s="2257" t="s">
        <v>22</v>
      </c>
      <c r="BI469" s="2257" t="s">
        <v>19</v>
      </c>
      <c r="BJ469" s="2257" t="s">
        <v>23</v>
      </c>
      <c r="BK469" s="2257" t="s">
        <v>23</v>
      </c>
      <c r="BL469" s="2257" t="s">
        <v>24</v>
      </c>
      <c r="BM469" s="2257" t="s">
        <v>20</v>
      </c>
      <c r="BN469" s="2257" t="s">
        <v>25</v>
      </c>
      <c r="BO469" s="2257" t="s">
        <v>0</v>
      </c>
      <c r="BP469" s="2257" t="s">
        <v>11</v>
      </c>
      <c r="BQ469" s="2257" t="s">
        <v>26</v>
      </c>
      <c r="BR469" s="2246"/>
      <c r="CK469" s="2559"/>
      <c r="CL469" s="2560"/>
      <c r="CM469" s="2560"/>
      <c r="CN469" s="2560"/>
      <c r="CO469" s="2560"/>
      <c r="CP469" s="2560"/>
      <c r="CQ469" s="2560"/>
      <c r="CR469" s="2560"/>
      <c r="CS469" s="2560"/>
      <c r="CT469" s="2560"/>
      <c r="CU469" s="2560"/>
      <c r="CV469" s="2560"/>
      <c r="CW469" s="2560"/>
      <c r="CX469" s="2560"/>
      <c r="CY469" s="2560"/>
      <c r="CZ469" s="2560"/>
      <c r="DA469" s="2747">
        <f>SUM(DA462:DA468)</f>
        <v>920.75399999999991</v>
      </c>
      <c r="DB469" s="2562"/>
    </row>
    <row r="470" spans="15:106" ht="15" thickBot="1">
      <c r="O470" s="2024"/>
      <c r="P470" s="2047" t="s">
        <v>430</v>
      </c>
      <c r="Q470" s="2069" t="s">
        <v>698</v>
      </c>
      <c r="R470" s="2076">
        <v>15</v>
      </c>
      <c r="S470" s="2052" t="s">
        <v>101</v>
      </c>
      <c r="T470" s="2057">
        <v>43549</v>
      </c>
      <c r="U470" s="2055">
        <v>100</v>
      </c>
      <c r="V470" s="2052" t="s">
        <v>35</v>
      </c>
      <c r="W470" s="2058">
        <v>300</v>
      </c>
      <c r="X470" s="2077"/>
      <c r="Y470" s="2078">
        <v>43556</v>
      </c>
      <c r="Z470" s="2057">
        <v>43573</v>
      </c>
      <c r="AA470" s="2052">
        <v>3756</v>
      </c>
      <c r="AB470" s="2055">
        <v>100000</v>
      </c>
      <c r="AC470" s="2055">
        <f t="shared" si="190"/>
        <v>0</v>
      </c>
      <c r="AD470" s="2056">
        <f t="shared" si="191"/>
        <v>30000</v>
      </c>
      <c r="AE470" s="2058">
        <f t="shared" si="192"/>
        <v>1500</v>
      </c>
      <c r="AF470" s="2059" t="s">
        <v>8</v>
      </c>
      <c r="AG470" s="2029"/>
      <c r="AH470" s="2024"/>
      <c r="AI470" s="2837"/>
      <c r="AJ470" s="2048" t="s">
        <v>1156</v>
      </c>
      <c r="AK470" s="2071">
        <v>42</v>
      </c>
      <c r="AL470" s="3169" t="s">
        <v>36</v>
      </c>
      <c r="AM470" s="2072">
        <v>44007</v>
      </c>
      <c r="AN470" s="2071">
        <v>15</v>
      </c>
      <c r="AO470" s="3171" t="s">
        <v>35</v>
      </c>
      <c r="AP470" s="3172">
        <v>230</v>
      </c>
      <c r="AQ470" s="2146"/>
      <c r="AR470" s="3509">
        <v>44018</v>
      </c>
      <c r="AS470" s="2072">
        <v>44015</v>
      </c>
      <c r="AT470" s="2071">
        <v>13387</v>
      </c>
      <c r="AU470" s="2147">
        <v>15000</v>
      </c>
      <c r="AV470" s="2147">
        <f t="shared" si="189"/>
        <v>0</v>
      </c>
      <c r="AW470" s="2045">
        <f t="shared" si="184"/>
        <v>3450</v>
      </c>
      <c r="AX470" s="2045">
        <f t="shared" si="185"/>
        <v>172.5</v>
      </c>
      <c r="AY470" s="2150"/>
      <c r="BA470" s="2258"/>
      <c r="BB470" s="2259"/>
      <c r="BC470" s="2259"/>
      <c r="BD470" s="2260" t="s">
        <v>3</v>
      </c>
      <c r="BE470" s="2260" t="s">
        <v>18</v>
      </c>
      <c r="BF470" s="2260"/>
      <c r="BG470" s="2259"/>
      <c r="BH470" s="2260" t="s">
        <v>21</v>
      </c>
      <c r="BI470" s="2260" t="s">
        <v>3</v>
      </c>
      <c r="BJ470" s="2260" t="s">
        <v>27</v>
      </c>
      <c r="BK470" s="2260" t="s">
        <v>28</v>
      </c>
      <c r="BL470" s="2259"/>
      <c r="BM470" s="2259"/>
      <c r="BN470" s="2259"/>
      <c r="BO470" s="2259"/>
      <c r="BP470" s="2260" t="s">
        <v>30</v>
      </c>
      <c r="BQ470" s="2257"/>
      <c r="BR470" s="2246"/>
    </row>
    <row r="471" spans="15:106" ht="18.600000000000001" thickBot="1">
      <c r="O471" s="2024"/>
      <c r="P471" s="2047" t="s">
        <v>264</v>
      </c>
      <c r="Q471" s="2994" t="s">
        <v>762</v>
      </c>
      <c r="R471" s="2038">
        <v>8</v>
      </c>
      <c r="S471" s="2039" t="s">
        <v>101</v>
      </c>
      <c r="T471" s="2040">
        <v>43549</v>
      </c>
      <c r="U471" s="2041">
        <v>30</v>
      </c>
      <c r="V471" s="2039" t="s">
        <v>35</v>
      </c>
      <c r="W471" s="2042">
        <v>290</v>
      </c>
      <c r="X471" s="2043"/>
      <c r="Y471" s="2044">
        <v>43556</v>
      </c>
      <c r="Z471" s="2040">
        <v>43573</v>
      </c>
      <c r="AA471" s="2039">
        <v>3749</v>
      </c>
      <c r="AB471" s="2041">
        <v>30000</v>
      </c>
      <c r="AC471" s="2041">
        <f t="shared" si="190"/>
        <v>0</v>
      </c>
      <c r="AD471" s="2045">
        <f t="shared" si="191"/>
        <v>8700</v>
      </c>
      <c r="AE471" s="2042">
        <f t="shared" si="192"/>
        <v>435</v>
      </c>
      <c r="AF471" s="2059" t="s">
        <v>8</v>
      </c>
      <c r="AG471" s="2029"/>
      <c r="AH471" s="2024"/>
      <c r="AI471" s="2837"/>
      <c r="AJ471" s="2048" t="s">
        <v>794</v>
      </c>
      <c r="AK471" s="2071">
        <v>43</v>
      </c>
      <c r="AL471" s="3169" t="s">
        <v>36</v>
      </c>
      <c r="AM471" s="2072">
        <v>44026</v>
      </c>
      <c r="AN471" s="2071">
        <v>120</v>
      </c>
      <c r="AO471" s="3171" t="s">
        <v>35</v>
      </c>
      <c r="AP471" s="3172">
        <v>292</v>
      </c>
      <c r="AQ471" s="2146"/>
      <c r="AR471" s="3509">
        <v>44039</v>
      </c>
      <c r="AS471" s="2072">
        <v>44037</v>
      </c>
      <c r="AT471" s="2071">
        <v>13511</v>
      </c>
      <c r="AU471" s="2147">
        <v>114000</v>
      </c>
      <c r="AV471" s="2147">
        <f t="shared" si="189"/>
        <v>-6000</v>
      </c>
      <c r="AW471" s="2045">
        <f t="shared" si="184"/>
        <v>33288</v>
      </c>
      <c r="AX471" s="2045">
        <f>(AW471*0.05)</f>
        <v>1664.4</v>
      </c>
      <c r="AY471" s="2150"/>
      <c r="BA471" s="2467" t="s">
        <v>726</v>
      </c>
      <c r="BB471" s="2266" t="s">
        <v>727</v>
      </c>
      <c r="BC471" s="2340">
        <v>26</v>
      </c>
      <c r="BD471" s="2285">
        <v>95065</v>
      </c>
      <c r="BE471" s="2287">
        <v>44046</v>
      </c>
      <c r="BF471" s="2342">
        <v>1500</v>
      </c>
      <c r="BG471" s="2285" t="s">
        <v>96</v>
      </c>
      <c r="BH471" s="2280">
        <v>11.64</v>
      </c>
      <c r="BI471" s="2343"/>
      <c r="BJ471" s="2344">
        <v>44096</v>
      </c>
      <c r="BK471" s="2287">
        <v>44091</v>
      </c>
      <c r="BL471" s="2345">
        <v>59701</v>
      </c>
      <c r="BM471" s="2280">
        <v>1518.29</v>
      </c>
      <c r="BN471" s="2439">
        <f>(BM471-BF471)</f>
        <v>18.289999999999964</v>
      </c>
      <c r="BO471" s="2348">
        <f>(BM471*BH471)</f>
        <v>17672.8956</v>
      </c>
      <c r="BP471" s="2280">
        <f>(BO471*0.05)</f>
        <v>883.64478000000008</v>
      </c>
      <c r="BQ471" s="2273" t="s">
        <v>8</v>
      </c>
      <c r="BR471" s="2246"/>
      <c r="CK471" s="2488" t="s">
        <v>1209</v>
      </c>
      <c r="CL471" s="2248"/>
      <c r="CM471" s="2248"/>
      <c r="CN471" s="2248"/>
      <c r="CO471" s="2248"/>
      <c r="CP471" s="2248"/>
      <c r="CQ471" s="2248"/>
      <c r="CR471" s="2248"/>
      <c r="CS471" s="2248"/>
      <c r="CT471" s="2248"/>
      <c r="CU471" s="2248"/>
      <c r="CV471" s="2248"/>
      <c r="CW471" s="2248"/>
      <c r="CX471" s="2248"/>
      <c r="CY471" s="2248"/>
      <c r="CZ471" s="2248"/>
      <c r="DA471" s="2248"/>
      <c r="DB471" s="2248"/>
    </row>
    <row r="472" spans="15:106">
      <c r="O472" s="2024"/>
      <c r="P472" s="2047" t="s">
        <v>493</v>
      </c>
      <c r="Q472" s="2037" t="s">
        <v>495</v>
      </c>
      <c r="R472" s="2071">
        <v>47</v>
      </c>
      <c r="S472" s="2071">
        <v>25058</v>
      </c>
      <c r="T472" s="2072">
        <v>43558</v>
      </c>
      <c r="U472" s="2041">
        <v>29</v>
      </c>
      <c r="V472" s="2039" t="s">
        <v>35</v>
      </c>
      <c r="W472" s="2042">
        <v>462.9</v>
      </c>
      <c r="X472" s="2039">
        <v>1010506</v>
      </c>
      <c r="Y472" s="2044">
        <v>43572</v>
      </c>
      <c r="Z472" s="2057">
        <v>43573</v>
      </c>
      <c r="AA472" s="2039">
        <v>3751</v>
      </c>
      <c r="AB472" s="2041">
        <v>29000</v>
      </c>
      <c r="AC472" s="2041">
        <f t="shared" si="190"/>
        <v>0</v>
      </c>
      <c r="AD472" s="2045">
        <f t="shared" si="191"/>
        <v>13424.1</v>
      </c>
      <c r="AE472" s="2042">
        <f t="shared" si="192"/>
        <v>671.20500000000004</v>
      </c>
      <c r="AF472" s="2059" t="s">
        <v>8</v>
      </c>
      <c r="AG472" s="2029"/>
      <c r="AH472" s="2024"/>
      <c r="AI472" s="2837"/>
      <c r="AJ472" s="4095" t="s">
        <v>794</v>
      </c>
      <c r="AK472" s="2823">
        <v>43</v>
      </c>
      <c r="AL472" s="4096" t="s">
        <v>36</v>
      </c>
      <c r="AM472" s="2824">
        <v>44026</v>
      </c>
      <c r="AN472" s="2823">
        <v>6</v>
      </c>
      <c r="AO472" s="4097" t="s">
        <v>35</v>
      </c>
      <c r="AP472" s="4098">
        <v>292</v>
      </c>
      <c r="AQ472" s="4099"/>
      <c r="AR472" s="3568">
        <v>44039</v>
      </c>
      <c r="AS472" s="2824">
        <v>44037</v>
      </c>
      <c r="AT472" s="2823"/>
      <c r="AU472" s="3566">
        <v>6000</v>
      </c>
      <c r="AV472" s="3566">
        <f t="shared" si="189"/>
        <v>0</v>
      </c>
      <c r="AW472" s="2716">
        <f t="shared" si="184"/>
        <v>1752</v>
      </c>
      <c r="AX472" s="2716">
        <v>0</v>
      </c>
      <c r="AY472" s="2858" t="s">
        <v>88</v>
      </c>
      <c r="BA472" s="2288"/>
      <c r="BB472" s="2327"/>
      <c r="BC472" s="2328"/>
      <c r="BD472" s="2328"/>
      <c r="BE472" s="2329"/>
      <c r="BF472" s="4127"/>
      <c r="BG472" s="2351"/>
      <c r="BH472" s="2328"/>
      <c r="BI472" s="4128"/>
      <c r="BJ472" s="4128"/>
      <c r="BK472" s="2329"/>
      <c r="BL472" s="2328"/>
      <c r="BM472" s="2333"/>
      <c r="BN472" s="2333"/>
      <c r="BO472" s="2333"/>
      <c r="BP472" s="2384"/>
      <c r="BQ472" s="2689"/>
      <c r="BR472" s="2246"/>
      <c r="CK472" s="2490"/>
      <c r="CL472" s="2491"/>
      <c r="CM472" s="2491"/>
      <c r="CN472" s="2492" t="s">
        <v>14</v>
      </c>
      <c r="CO472" s="2492" t="s">
        <v>12</v>
      </c>
      <c r="CP472" s="2492"/>
      <c r="CQ472" s="2491"/>
      <c r="CR472" s="2492" t="s">
        <v>15</v>
      </c>
      <c r="CS472" s="2492" t="s">
        <v>16</v>
      </c>
      <c r="CT472" s="2492" t="s">
        <v>12</v>
      </c>
      <c r="CU472" s="2492" t="s">
        <v>12</v>
      </c>
      <c r="CV472" s="2491"/>
      <c r="CW472" s="2491"/>
      <c r="CX472" s="2491"/>
      <c r="CY472" s="2491"/>
      <c r="CZ472" s="2492" t="s">
        <v>12</v>
      </c>
      <c r="DA472" s="2492" t="s">
        <v>17</v>
      </c>
      <c r="DB472" s="2493"/>
    </row>
    <row r="473" spans="15:106">
      <c r="O473" s="2024"/>
      <c r="P473" s="2047" t="s">
        <v>493</v>
      </c>
      <c r="Q473" s="2037" t="s">
        <v>436</v>
      </c>
      <c r="R473" s="2076">
        <v>48</v>
      </c>
      <c r="S473" s="2039">
        <v>25058</v>
      </c>
      <c r="T473" s="2040">
        <v>43558</v>
      </c>
      <c r="U473" s="2055">
        <v>45</v>
      </c>
      <c r="V473" s="2052" t="s">
        <v>35</v>
      </c>
      <c r="W473" s="2058">
        <v>300.3</v>
      </c>
      <c r="X473" s="2052">
        <v>1010505</v>
      </c>
      <c r="Y473" s="2078">
        <v>43572</v>
      </c>
      <c r="Z473" s="2057">
        <v>43573</v>
      </c>
      <c r="AA473" s="2052">
        <v>3751</v>
      </c>
      <c r="AB473" s="2055">
        <v>45000</v>
      </c>
      <c r="AC473" s="2041">
        <f t="shared" si="190"/>
        <v>0</v>
      </c>
      <c r="AD473" s="2056">
        <f t="shared" si="191"/>
        <v>13513.5</v>
      </c>
      <c r="AE473" s="2058">
        <f t="shared" si="192"/>
        <v>675.67500000000007</v>
      </c>
      <c r="AF473" s="2059" t="s">
        <v>8</v>
      </c>
      <c r="AG473" s="2029"/>
      <c r="AH473" s="2024"/>
      <c r="AI473" s="2837"/>
      <c r="AJ473" s="2048" t="s">
        <v>794</v>
      </c>
      <c r="AK473" s="2071">
        <v>44</v>
      </c>
      <c r="AL473" s="3169" t="s">
        <v>36</v>
      </c>
      <c r="AM473" s="2072">
        <v>44047</v>
      </c>
      <c r="AN473" s="2071">
        <v>150</v>
      </c>
      <c r="AO473" s="3171" t="s">
        <v>35</v>
      </c>
      <c r="AP473" s="3172">
        <v>292</v>
      </c>
      <c r="AQ473" s="2146"/>
      <c r="AR473" s="3509">
        <v>44053</v>
      </c>
      <c r="AS473" s="2072">
        <v>44053</v>
      </c>
      <c r="AT473" s="2071">
        <v>13612</v>
      </c>
      <c r="AU473" s="2147">
        <v>150000</v>
      </c>
      <c r="AV473" s="2147">
        <f t="shared" si="189"/>
        <v>0</v>
      </c>
      <c r="AW473" s="2045">
        <f t="shared" si="184"/>
        <v>43800</v>
      </c>
      <c r="AX473" s="2045">
        <f t="shared" ref="AX473:AX504" si="193">(AW473*0.05)</f>
        <v>2190</v>
      </c>
      <c r="AY473" s="2150"/>
      <c r="BA473" s="2770"/>
      <c r="BB473" s="2291"/>
      <c r="BC473" s="2752"/>
      <c r="BD473" s="2351"/>
      <c r="BE473" s="2354"/>
      <c r="BF473" s="3076"/>
      <c r="BG473" s="2351"/>
      <c r="BH473" s="2332"/>
      <c r="BI473" s="2352"/>
      <c r="BJ473" s="2353"/>
      <c r="BK473" s="2354"/>
      <c r="BL473" s="2355"/>
      <c r="BM473" s="2332"/>
      <c r="BN473" s="2332"/>
      <c r="BO473" s="2333"/>
      <c r="BP473" s="2332"/>
      <c r="BQ473" s="2689"/>
      <c r="BR473" s="2246"/>
      <c r="CK473" s="2499" t="s">
        <v>3</v>
      </c>
      <c r="CL473" s="2500" t="s">
        <v>4</v>
      </c>
      <c r="CM473" s="2501" t="s">
        <v>18</v>
      </c>
      <c r="CN473" s="2501" t="s">
        <v>19</v>
      </c>
      <c r="CO473" s="2501" t="s">
        <v>19</v>
      </c>
      <c r="CP473" s="2501" t="s">
        <v>20</v>
      </c>
      <c r="CQ473" s="2501" t="s">
        <v>21</v>
      </c>
      <c r="CR473" s="2501" t="s">
        <v>22</v>
      </c>
      <c r="CS473" s="2501" t="s">
        <v>19</v>
      </c>
      <c r="CT473" s="2501" t="s">
        <v>23</v>
      </c>
      <c r="CU473" s="2501" t="s">
        <v>23</v>
      </c>
      <c r="CV473" s="2501" t="s">
        <v>24</v>
      </c>
      <c r="CW473" s="2501" t="s">
        <v>20</v>
      </c>
      <c r="CX473" s="2501" t="s">
        <v>25</v>
      </c>
      <c r="CY473" s="2501" t="s">
        <v>0</v>
      </c>
      <c r="CZ473" s="2501" t="s">
        <v>11</v>
      </c>
      <c r="DA473" s="2501" t="s">
        <v>11</v>
      </c>
      <c r="DB473" s="2501" t="s">
        <v>26</v>
      </c>
    </row>
    <row r="474" spans="15:106" ht="15" thickBot="1">
      <c r="O474" s="2024"/>
      <c r="P474" s="2047" t="s">
        <v>823</v>
      </c>
      <c r="Q474" s="2048" t="s">
        <v>808</v>
      </c>
      <c r="R474" s="3067">
        <v>1</v>
      </c>
      <c r="S474" s="3068" t="s">
        <v>796</v>
      </c>
      <c r="T474" s="3069">
        <v>43560</v>
      </c>
      <c r="U474" s="3068">
        <v>10</v>
      </c>
      <c r="V474" s="3070" t="s">
        <v>35</v>
      </c>
      <c r="W474" s="3071">
        <v>335</v>
      </c>
      <c r="X474" s="3068" t="s">
        <v>78</v>
      </c>
      <c r="Y474" s="3596">
        <v>43572</v>
      </c>
      <c r="Z474" s="3073">
        <v>43573</v>
      </c>
      <c r="AA474" s="3070">
        <v>3757</v>
      </c>
      <c r="AB474" s="3074">
        <v>10000</v>
      </c>
      <c r="AC474" s="3074">
        <f t="shared" si="190"/>
        <v>0</v>
      </c>
      <c r="AD474" s="3075">
        <f t="shared" si="191"/>
        <v>3350</v>
      </c>
      <c r="AE474" s="3071">
        <f t="shared" si="192"/>
        <v>167.5</v>
      </c>
      <c r="AF474" s="2059" t="s">
        <v>8</v>
      </c>
      <c r="AG474" s="2029"/>
      <c r="AH474" s="2024"/>
      <c r="AI474" s="2837"/>
      <c r="AJ474" s="2048" t="s">
        <v>904</v>
      </c>
      <c r="AK474" s="2071">
        <v>45</v>
      </c>
      <c r="AL474" s="3169" t="s">
        <v>36</v>
      </c>
      <c r="AM474" s="2072">
        <v>44047</v>
      </c>
      <c r="AN474" s="2071">
        <v>4</v>
      </c>
      <c r="AO474" s="3171" t="s">
        <v>35</v>
      </c>
      <c r="AP474" s="3172">
        <v>354</v>
      </c>
      <c r="AQ474" s="2146"/>
      <c r="AR474" s="3509">
        <v>44053</v>
      </c>
      <c r="AS474" s="2072">
        <v>44053</v>
      </c>
      <c r="AT474" s="2071">
        <v>13612</v>
      </c>
      <c r="AU474" s="2147">
        <v>4000</v>
      </c>
      <c r="AV474" s="2147">
        <f t="shared" si="189"/>
        <v>0</v>
      </c>
      <c r="AW474" s="2045">
        <f t="shared" si="184"/>
        <v>1416</v>
      </c>
      <c r="AX474" s="2045">
        <f t="shared" si="193"/>
        <v>70.8</v>
      </c>
      <c r="AY474" s="2150"/>
      <c r="BA474" s="2288"/>
      <c r="BB474" s="2289"/>
      <c r="BC474" s="2290"/>
      <c r="BD474" s="2291"/>
      <c r="BE474" s="2292"/>
      <c r="BF474" s="2293"/>
      <c r="BG474" s="2291"/>
      <c r="BH474" s="2294"/>
      <c r="BI474" s="2290"/>
      <c r="BJ474" s="2295"/>
      <c r="BK474" s="2292"/>
      <c r="BL474" s="2290"/>
      <c r="BM474" s="2294"/>
      <c r="BN474" s="2294"/>
      <c r="BO474" s="2296"/>
      <c r="BP474" s="2294"/>
      <c r="BQ474" s="2689"/>
      <c r="BR474" s="2246"/>
      <c r="CK474" s="2619"/>
      <c r="CL474" s="2506"/>
      <c r="CM474" s="2506"/>
      <c r="CN474" s="2507" t="s">
        <v>3</v>
      </c>
      <c r="CO474" s="2507" t="s">
        <v>18</v>
      </c>
      <c r="CP474" s="2507"/>
      <c r="CQ474" s="2506"/>
      <c r="CR474" s="2507" t="s">
        <v>21</v>
      </c>
      <c r="CS474" s="2507" t="s">
        <v>3</v>
      </c>
      <c r="CT474" s="2507" t="s">
        <v>27</v>
      </c>
      <c r="CU474" s="2507" t="s">
        <v>28</v>
      </c>
      <c r="CV474" s="2506"/>
      <c r="CW474" s="2506"/>
      <c r="CX474" s="2506"/>
      <c r="CY474" s="2506"/>
      <c r="CZ474" s="2507" t="s">
        <v>33</v>
      </c>
      <c r="DA474" s="2507" t="s">
        <v>30</v>
      </c>
      <c r="DB474" s="2500"/>
    </row>
    <row r="475" spans="15:106">
      <c r="O475" s="2024"/>
      <c r="P475" s="2047" t="s">
        <v>471</v>
      </c>
      <c r="Q475" s="2957" t="s">
        <v>436</v>
      </c>
      <c r="R475" s="2071">
        <v>27</v>
      </c>
      <c r="S475" s="3068" t="s">
        <v>796</v>
      </c>
      <c r="T475" s="2040">
        <v>43563</v>
      </c>
      <c r="U475" s="2041">
        <v>20</v>
      </c>
      <c r="V475" s="2039" t="s">
        <v>35</v>
      </c>
      <c r="W475" s="2042">
        <v>300.3</v>
      </c>
      <c r="X475" s="2071"/>
      <c r="Y475" s="3509">
        <v>43567</v>
      </c>
      <c r="Z475" s="2072">
        <v>43563</v>
      </c>
      <c r="AA475" s="2071">
        <v>11108</v>
      </c>
      <c r="AB475" s="2147">
        <v>20000</v>
      </c>
      <c r="AC475" s="2071">
        <f t="shared" ref="AC475:AC481" si="194">(AB475-U475*1000)</f>
        <v>0</v>
      </c>
      <c r="AD475" s="2045">
        <f t="shared" ref="AD475:AD481" si="195">(AB475*W475/1000)</f>
        <v>6006</v>
      </c>
      <c r="AE475" s="2045">
        <f t="shared" si="192"/>
        <v>300.3</v>
      </c>
      <c r="AF475" s="2059" t="s">
        <v>8</v>
      </c>
      <c r="AG475" s="2029"/>
      <c r="AH475" s="2024"/>
      <c r="AI475" s="2837"/>
      <c r="AJ475" s="2048" t="s">
        <v>1156</v>
      </c>
      <c r="AK475" s="2071">
        <v>46</v>
      </c>
      <c r="AL475" s="3169" t="s">
        <v>36</v>
      </c>
      <c r="AM475" s="2072">
        <v>44047</v>
      </c>
      <c r="AN475" s="2071">
        <v>10</v>
      </c>
      <c r="AO475" s="3171" t="s">
        <v>35</v>
      </c>
      <c r="AP475" s="3172">
        <v>230</v>
      </c>
      <c r="AQ475" s="2146"/>
      <c r="AR475" s="3509">
        <v>44053</v>
      </c>
      <c r="AS475" s="2072">
        <v>44053</v>
      </c>
      <c r="AT475" s="2071">
        <v>13612</v>
      </c>
      <c r="AU475" s="2147">
        <v>10000</v>
      </c>
      <c r="AV475" s="2147">
        <f t="shared" si="189"/>
        <v>0</v>
      </c>
      <c r="AW475" s="2045">
        <f t="shared" si="184"/>
        <v>2300</v>
      </c>
      <c r="AX475" s="2045">
        <f t="shared" si="193"/>
        <v>115</v>
      </c>
      <c r="AY475" s="2150"/>
      <c r="BA475" s="2298"/>
      <c r="BB475" s="2299"/>
      <c r="BC475" s="2300"/>
      <c r="BD475" s="2300"/>
      <c r="BE475" s="2301"/>
      <c r="BF475" s="2300"/>
      <c r="BG475" s="2300"/>
      <c r="BH475" s="2302"/>
      <c r="BI475" s="2300"/>
      <c r="BJ475" s="2303"/>
      <c r="BK475" s="2301"/>
      <c r="BL475" s="2300"/>
      <c r="BM475" s="2302"/>
      <c r="BN475" s="2304"/>
      <c r="BO475" s="2305"/>
      <c r="BP475" s="2304"/>
      <c r="BQ475" s="3055"/>
      <c r="BR475" s="2246"/>
      <c r="CK475" s="2610"/>
      <c r="CL475" s="3217"/>
      <c r="CM475" s="2550"/>
      <c r="CN475" s="2550"/>
      <c r="CO475" s="2551"/>
      <c r="CP475" s="2550"/>
      <c r="CQ475" s="2550"/>
      <c r="CR475" s="2552"/>
      <c r="CS475" s="3559"/>
      <c r="CT475" s="2581"/>
      <c r="CU475" s="2582"/>
      <c r="CV475" s="2550"/>
      <c r="CW475" s="2589"/>
      <c r="CX475" s="2589"/>
      <c r="CY475" s="2555"/>
      <c r="CZ475" s="2582"/>
      <c r="DA475" s="2554"/>
      <c r="DB475" s="2516"/>
    </row>
    <row r="476" spans="15:106">
      <c r="O476" s="2024"/>
      <c r="P476" s="2047" t="s">
        <v>471</v>
      </c>
      <c r="Q476" s="2957" t="s">
        <v>825</v>
      </c>
      <c r="R476" s="2071">
        <v>28</v>
      </c>
      <c r="S476" s="3068" t="s">
        <v>796</v>
      </c>
      <c r="T476" s="2040">
        <v>43563</v>
      </c>
      <c r="U476" s="2041">
        <v>3</v>
      </c>
      <c r="V476" s="2039" t="s">
        <v>35</v>
      </c>
      <c r="W476" s="2042">
        <v>378</v>
      </c>
      <c r="X476" s="2072"/>
      <c r="Y476" s="3509">
        <v>43567</v>
      </c>
      <c r="Z476" s="2072">
        <v>43563</v>
      </c>
      <c r="AA476" s="2071">
        <v>11108</v>
      </c>
      <c r="AB476" s="2147">
        <v>3000</v>
      </c>
      <c r="AC476" s="2071">
        <f t="shared" si="194"/>
        <v>0</v>
      </c>
      <c r="AD476" s="2045">
        <f t="shared" si="195"/>
        <v>1134</v>
      </c>
      <c r="AE476" s="2045">
        <f t="shared" si="192"/>
        <v>56.7</v>
      </c>
      <c r="AF476" s="6038" t="s">
        <v>8</v>
      </c>
      <c r="AG476" s="6032"/>
      <c r="AH476" s="2024"/>
      <c r="AI476" s="2837"/>
      <c r="AJ476" s="2048" t="s">
        <v>794</v>
      </c>
      <c r="AK476" s="2071">
        <v>47</v>
      </c>
      <c r="AL476" s="3169" t="s">
        <v>36</v>
      </c>
      <c r="AM476" s="2072">
        <v>44047</v>
      </c>
      <c r="AN476" s="2071">
        <v>150</v>
      </c>
      <c r="AO476" s="3171" t="s">
        <v>35</v>
      </c>
      <c r="AP476" s="3172">
        <v>292</v>
      </c>
      <c r="AQ476" s="2146"/>
      <c r="AR476" s="3509">
        <v>44067</v>
      </c>
      <c r="AS476" s="2072">
        <v>44067</v>
      </c>
      <c r="AT476" s="2071">
        <v>13719</v>
      </c>
      <c r="AU476" s="2147">
        <v>150000</v>
      </c>
      <c r="AV476" s="2147">
        <f t="shared" si="189"/>
        <v>0</v>
      </c>
      <c r="AW476" s="2045">
        <f t="shared" ref="AW476:AW531" si="196">(AU476*AP476/1000)</f>
        <v>43800</v>
      </c>
      <c r="AX476" s="2045">
        <f t="shared" si="193"/>
        <v>2190</v>
      </c>
      <c r="AY476" s="2150"/>
      <c r="BA476" s="2307"/>
      <c r="BB476" s="2291"/>
      <c r="BC476" s="2308"/>
      <c r="BD476" s="2291"/>
      <c r="BE476" s="2292"/>
      <c r="BF476" s="2309"/>
      <c r="BG476" s="2291"/>
      <c r="BH476" s="2294"/>
      <c r="BI476" s="2310"/>
      <c r="BJ476" s="2311"/>
      <c r="BK476" s="2292"/>
      <c r="BL476" s="2291"/>
      <c r="BM476" s="2294"/>
      <c r="BN476" s="2294"/>
      <c r="BO476" s="2296"/>
      <c r="BP476" s="2294"/>
      <c r="BQ476" s="2689"/>
      <c r="BR476" s="2246"/>
      <c r="CK476" s="2526"/>
      <c r="CL476" s="2583"/>
      <c r="CM476" s="2550"/>
      <c r="CN476" s="2550"/>
      <c r="CO476" s="2551"/>
      <c r="CP476" s="2550"/>
      <c r="CQ476" s="2550"/>
      <c r="CR476" s="2552"/>
      <c r="CS476" s="3559"/>
      <c r="CT476" s="2581"/>
      <c r="CU476" s="2582"/>
      <c r="CV476" s="2550"/>
      <c r="CW476" s="2589"/>
      <c r="CX476" s="2589"/>
      <c r="CY476" s="2555"/>
      <c r="CZ476" s="2582"/>
      <c r="DA476" s="2554"/>
      <c r="DB476" s="2523"/>
    </row>
    <row r="477" spans="15:106">
      <c r="O477" s="2024"/>
      <c r="P477" s="2036" t="s">
        <v>792</v>
      </c>
      <c r="Q477" s="2048" t="s">
        <v>794</v>
      </c>
      <c r="R477" s="3067">
        <v>3</v>
      </c>
      <c r="S477" s="3068" t="s">
        <v>36</v>
      </c>
      <c r="T477" s="3069">
        <v>43566</v>
      </c>
      <c r="U477" s="3068">
        <v>30</v>
      </c>
      <c r="V477" s="3070" t="s">
        <v>35</v>
      </c>
      <c r="W477" s="3071">
        <v>295</v>
      </c>
      <c r="X477" s="3068"/>
      <c r="Y477" s="3596">
        <v>43572</v>
      </c>
      <c r="Z477" s="3073">
        <v>43573</v>
      </c>
      <c r="AA477" s="3070">
        <v>3752</v>
      </c>
      <c r="AB477" s="3074">
        <v>30000</v>
      </c>
      <c r="AC477" s="2055">
        <f t="shared" si="194"/>
        <v>0</v>
      </c>
      <c r="AD477" s="2056">
        <f t="shared" si="195"/>
        <v>8850</v>
      </c>
      <c r="AE477" s="2058">
        <f t="shared" si="192"/>
        <v>442.5</v>
      </c>
      <c r="AF477" s="6038" t="s">
        <v>8</v>
      </c>
      <c r="AG477" s="6032"/>
      <c r="AH477" s="2024"/>
      <c r="AI477" s="2837"/>
      <c r="AJ477" s="2048" t="s">
        <v>891</v>
      </c>
      <c r="AK477" s="2071">
        <v>48</v>
      </c>
      <c r="AL477" s="3169" t="s">
        <v>36</v>
      </c>
      <c r="AM477" s="2072">
        <v>44047</v>
      </c>
      <c r="AN477" s="2071">
        <v>25</v>
      </c>
      <c r="AO477" s="3171" t="s">
        <v>35</v>
      </c>
      <c r="AP477" s="3172">
        <v>386</v>
      </c>
      <c r="AQ477" s="2146"/>
      <c r="AR477" s="3509">
        <v>44067</v>
      </c>
      <c r="AS477" s="2072">
        <v>44067</v>
      </c>
      <c r="AT477" s="2071">
        <v>13719</v>
      </c>
      <c r="AU477" s="2147">
        <v>25000</v>
      </c>
      <c r="AV477" s="2147">
        <f t="shared" si="189"/>
        <v>0</v>
      </c>
      <c r="AW477" s="2045">
        <f t="shared" si="196"/>
        <v>9650</v>
      </c>
      <c r="AX477" s="2045">
        <f t="shared" si="193"/>
        <v>482.5</v>
      </c>
      <c r="AY477" s="2150"/>
      <c r="BA477" s="2312"/>
      <c r="BB477" s="2313"/>
      <c r="BC477" s="2313"/>
      <c r="BD477" s="2313"/>
      <c r="BE477" s="2313"/>
      <c r="BF477" s="2313"/>
      <c r="BG477" s="2313"/>
      <c r="BH477" s="2313"/>
      <c r="BI477" s="2313"/>
      <c r="BJ477" s="2313"/>
      <c r="BK477" s="2313"/>
      <c r="BL477" s="2313"/>
      <c r="BM477" s="2313"/>
      <c r="BN477" s="2313"/>
      <c r="BO477" s="2313"/>
      <c r="BP477" s="2313"/>
      <c r="BQ477" s="2689"/>
      <c r="BR477" s="2246"/>
      <c r="CK477" s="2526"/>
      <c r="CL477" s="2583"/>
      <c r="CM477" s="2550"/>
      <c r="CN477" s="2550"/>
      <c r="CO477" s="2551"/>
      <c r="CP477" s="2550"/>
      <c r="CQ477" s="2550"/>
      <c r="CR477" s="2552"/>
      <c r="CS477" s="3559"/>
      <c r="CT477" s="2581"/>
      <c r="CU477" s="2582"/>
      <c r="CV477" s="2550"/>
      <c r="CW477" s="2589"/>
      <c r="CX477" s="2589"/>
      <c r="CY477" s="2555"/>
      <c r="CZ477" s="2582"/>
      <c r="DA477" s="2554"/>
      <c r="DB477" s="2523"/>
    </row>
    <row r="478" spans="15:106" ht="15" thickBot="1">
      <c r="O478" s="2024"/>
      <c r="P478" s="2047" t="s">
        <v>128</v>
      </c>
      <c r="Q478" s="2075" t="s">
        <v>82</v>
      </c>
      <c r="R478" s="2076">
        <v>1</v>
      </c>
      <c r="S478" s="2052" t="s">
        <v>796</v>
      </c>
      <c r="T478" s="2057">
        <v>43567</v>
      </c>
      <c r="U478" s="2055">
        <v>6</v>
      </c>
      <c r="V478" s="2052" t="s">
        <v>35</v>
      </c>
      <c r="W478" s="2058">
        <v>430</v>
      </c>
      <c r="X478" s="2077"/>
      <c r="Y478" s="2078">
        <v>43572</v>
      </c>
      <c r="Z478" s="2057">
        <v>43573</v>
      </c>
      <c r="AA478" s="2052">
        <v>11150</v>
      </c>
      <c r="AB478" s="2055">
        <v>6000</v>
      </c>
      <c r="AC478" s="3315">
        <f>(AB478-U478*1000)</f>
        <v>0</v>
      </c>
      <c r="AD478" s="2056">
        <f>(AB478*W478/1000)</f>
        <v>2580</v>
      </c>
      <c r="AE478" s="2058">
        <f t="shared" si="192"/>
        <v>129</v>
      </c>
      <c r="AF478" s="6038" t="s">
        <v>8</v>
      </c>
      <c r="AG478" s="6032"/>
      <c r="AH478" s="2024"/>
      <c r="AI478" s="2943"/>
      <c r="AJ478" s="2048" t="s">
        <v>1156</v>
      </c>
      <c r="AK478" s="2071">
        <v>49</v>
      </c>
      <c r="AL478" s="3169" t="s">
        <v>36</v>
      </c>
      <c r="AM478" s="2072">
        <v>44047</v>
      </c>
      <c r="AN478" s="2071">
        <v>10</v>
      </c>
      <c r="AO478" s="3171" t="s">
        <v>35</v>
      </c>
      <c r="AP478" s="3172">
        <v>230</v>
      </c>
      <c r="AQ478" s="2146"/>
      <c r="AR478" s="3509">
        <v>44067</v>
      </c>
      <c r="AS478" s="2072">
        <v>44067</v>
      </c>
      <c r="AT478" s="2071">
        <v>13719</v>
      </c>
      <c r="AU478" s="2147">
        <v>10000</v>
      </c>
      <c r="AV478" s="2147">
        <f t="shared" si="189"/>
        <v>0</v>
      </c>
      <c r="AW478" s="2045">
        <f t="shared" si="196"/>
        <v>2300</v>
      </c>
      <c r="AX478" s="2045">
        <f t="shared" si="193"/>
        <v>115</v>
      </c>
      <c r="AY478" s="2150"/>
      <c r="BA478" s="2314"/>
      <c r="BB478" s="2315"/>
      <c r="BC478" s="2315"/>
      <c r="BD478" s="2315"/>
      <c r="BE478" s="2315"/>
      <c r="BF478" s="2315"/>
      <c r="BG478" s="2315"/>
      <c r="BH478" s="2315"/>
      <c r="BI478" s="2315"/>
      <c r="BJ478" s="2315"/>
      <c r="BK478" s="2315"/>
      <c r="BL478" s="2315"/>
      <c r="BM478" s="2315"/>
      <c r="BN478" s="2315"/>
      <c r="BO478" s="2686">
        <f>SUM(BO471:BO477)</f>
        <v>17672.8956</v>
      </c>
      <c r="BP478" s="2686">
        <f>SUM(BP471:BP477)</f>
        <v>883.64478000000008</v>
      </c>
      <c r="BQ478" s="3056"/>
      <c r="BR478" s="2246"/>
      <c r="CK478" s="2526"/>
      <c r="CL478" s="2583"/>
      <c r="CM478" s="2550"/>
      <c r="CN478" s="2550"/>
      <c r="CO478" s="2551"/>
      <c r="CP478" s="2550"/>
      <c r="CQ478" s="2550"/>
      <c r="CR478" s="2552"/>
      <c r="CS478" s="3559"/>
      <c r="CT478" s="2581"/>
      <c r="CU478" s="2582"/>
      <c r="CV478" s="2550"/>
      <c r="CW478" s="2589"/>
      <c r="CX478" s="2589"/>
      <c r="CY478" s="2555"/>
      <c r="CZ478" s="2582"/>
      <c r="DA478" s="2554"/>
      <c r="DB478" s="2523"/>
    </row>
    <row r="479" spans="15:106">
      <c r="O479" s="2024"/>
      <c r="P479" s="2047" t="s">
        <v>629</v>
      </c>
      <c r="Q479" s="2037" t="s">
        <v>740</v>
      </c>
      <c r="R479" s="2691">
        <v>63</v>
      </c>
      <c r="S479" s="2691">
        <v>35528</v>
      </c>
      <c r="T479" s="3310">
        <v>43567</v>
      </c>
      <c r="U479" s="2071">
        <v>6</v>
      </c>
      <c r="V479" s="2039" t="s">
        <v>35</v>
      </c>
      <c r="W479" s="3311">
        <v>234</v>
      </c>
      <c r="X479" s="2691"/>
      <c r="Y479" s="3509">
        <v>43572</v>
      </c>
      <c r="Z479" s="3310">
        <v>43573</v>
      </c>
      <c r="AA479" s="2691">
        <v>3753</v>
      </c>
      <c r="AB479" s="3313">
        <v>6000</v>
      </c>
      <c r="AC479" s="2691">
        <f t="shared" si="194"/>
        <v>0</v>
      </c>
      <c r="AD479" s="2045">
        <f t="shared" si="195"/>
        <v>1404</v>
      </c>
      <c r="AE479" s="2042">
        <f t="shared" si="192"/>
        <v>70.2</v>
      </c>
      <c r="AF479" s="2059" t="s">
        <v>8</v>
      </c>
      <c r="AG479" s="2029"/>
      <c r="AH479" s="2024"/>
      <c r="AI479" s="2837"/>
      <c r="AJ479" s="2048" t="s">
        <v>794</v>
      </c>
      <c r="AK479" s="2071">
        <v>50</v>
      </c>
      <c r="AL479" s="3169" t="s">
        <v>36</v>
      </c>
      <c r="AM479" s="2072">
        <v>44076</v>
      </c>
      <c r="AN479" s="2071">
        <v>150</v>
      </c>
      <c r="AO479" s="3171" t="s">
        <v>35</v>
      </c>
      <c r="AP479" s="2071">
        <v>297.83999999999997</v>
      </c>
      <c r="AQ479" s="3605"/>
      <c r="AR479" s="3509">
        <v>44082</v>
      </c>
      <c r="AS479" s="2072">
        <v>44082</v>
      </c>
      <c r="AT479" s="2071">
        <v>13835</v>
      </c>
      <c r="AU479" s="2147">
        <v>150000</v>
      </c>
      <c r="AV479" s="2147">
        <f t="shared" si="189"/>
        <v>0</v>
      </c>
      <c r="AW479" s="2045">
        <f t="shared" si="196"/>
        <v>44675.999999999993</v>
      </c>
      <c r="AX479" s="2045">
        <f t="shared" si="193"/>
        <v>2233.7999999999997</v>
      </c>
      <c r="AY479" s="2059"/>
      <c r="BA479" s="2246"/>
      <c r="BB479" s="2246"/>
      <c r="BC479" s="2246"/>
      <c r="BD479" s="2246"/>
      <c r="BE479" s="2246"/>
      <c r="BF479" s="2246"/>
      <c r="BG479" s="2246"/>
      <c r="BH479" s="2246"/>
      <c r="BI479" s="2246"/>
      <c r="BJ479" s="2246"/>
      <c r="BK479" s="2246"/>
      <c r="BL479" s="2246"/>
      <c r="BM479" s="2246"/>
      <c r="BN479" s="2246"/>
      <c r="BO479" s="2246"/>
      <c r="BP479" s="2246"/>
      <c r="BQ479" s="2246"/>
      <c r="BR479" s="2246"/>
      <c r="CK479" s="2545"/>
      <c r="CL479" s="2583"/>
      <c r="CM479" s="2550"/>
      <c r="CN479" s="2550"/>
      <c r="CO479" s="2551"/>
      <c r="CP479" s="2550"/>
      <c r="CQ479" s="2550"/>
      <c r="CR479" s="2552"/>
      <c r="CS479" s="3559"/>
      <c r="CT479" s="2581"/>
      <c r="CU479" s="2582"/>
      <c r="CV479" s="2550"/>
      <c r="CW479" s="2589"/>
      <c r="CX479" s="2589"/>
      <c r="CY479" s="2555"/>
      <c r="CZ479" s="2582"/>
      <c r="DA479" s="2554"/>
      <c r="DB479" s="2523"/>
    </row>
    <row r="480" spans="15:106" ht="18.600000000000001" thickBot="1">
      <c r="O480" s="2024"/>
      <c r="P480" s="2047" t="s">
        <v>629</v>
      </c>
      <c r="Q480" s="2075" t="s">
        <v>436</v>
      </c>
      <c r="R480" s="2691">
        <v>64</v>
      </c>
      <c r="S480" s="2691">
        <v>35527</v>
      </c>
      <c r="T480" s="3310">
        <v>43567</v>
      </c>
      <c r="U480" s="2071">
        <v>85</v>
      </c>
      <c r="V480" s="2039" t="s">
        <v>35</v>
      </c>
      <c r="W480" s="3311">
        <v>297</v>
      </c>
      <c r="X480" s="2691"/>
      <c r="Y480" s="3509">
        <v>43572</v>
      </c>
      <c r="Z480" s="3310">
        <v>43573</v>
      </c>
      <c r="AA480" s="2691">
        <v>3755</v>
      </c>
      <c r="AB480" s="3313">
        <v>85000</v>
      </c>
      <c r="AC480" s="2691">
        <f t="shared" si="194"/>
        <v>0</v>
      </c>
      <c r="AD480" s="2045">
        <f t="shared" si="195"/>
        <v>25245</v>
      </c>
      <c r="AE480" s="2042">
        <f t="shared" si="192"/>
        <v>1262.25</v>
      </c>
      <c r="AF480" s="2059" t="s">
        <v>8</v>
      </c>
      <c r="AG480" s="2029"/>
      <c r="AH480" s="2024"/>
      <c r="AI480" s="2943"/>
      <c r="AJ480" s="2048" t="s">
        <v>891</v>
      </c>
      <c r="AK480" s="2071">
        <v>51</v>
      </c>
      <c r="AL480" s="3169" t="s">
        <v>36</v>
      </c>
      <c r="AM480" s="2072">
        <v>44076</v>
      </c>
      <c r="AN480" s="2071">
        <v>16</v>
      </c>
      <c r="AO480" s="3171" t="s">
        <v>35</v>
      </c>
      <c r="AP480" s="2071">
        <v>393.72</v>
      </c>
      <c r="AQ480" s="3605"/>
      <c r="AR480" s="3509">
        <v>44082</v>
      </c>
      <c r="AS480" s="2072">
        <v>44082</v>
      </c>
      <c r="AT480" s="2071">
        <v>13835</v>
      </c>
      <c r="AU480" s="2147">
        <v>16000</v>
      </c>
      <c r="AV480" s="2147">
        <f t="shared" si="189"/>
        <v>0</v>
      </c>
      <c r="AW480" s="2045">
        <f t="shared" si="196"/>
        <v>6299.52</v>
      </c>
      <c r="AX480" s="2045">
        <f t="shared" si="193"/>
        <v>314.97600000000006</v>
      </c>
      <c r="AY480" s="2059"/>
      <c r="BA480" s="2250" t="s">
        <v>1123</v>
      </c>
      <c r="BB480" s="2246"/>
      <c r="BC480" s="2246"/>
      <c r="BD480" s="2246"/>
      <c r="BE480" s="2246"/>
      <c r="BF480" s="2246"/>
      <c r="BG480" s="2246"/>
      <c r="BH480" s="2246"/>
      <c r="BI480" s="2246"/>
      <c r="BJ480" s="2246"/>
      <c r="BK480" s="2246"/>
      <c r="BL480" s="2246"/>
      <c r="BM480" s="2246"/>
      <c r="BN480" s="2246"/>
      <c r="BO480" s="2246"/>
      <c r="BP480" s="2246"/>
      <c r="BQ480" s="3085"/>
      <c r="BR480" s="2246"/>
      <c r="CK480" s="2545"/>
      <c r="CL480" s="2583"/>
      <c r="CM480" s="2550"/>
      <c r="CN480" s="2550"/>
      <c r="CO480" s="2551"/>
      <c r="CP480" s="2550"/>
      <c r="CQ480" s="2550"/>
      <c r="CR480" s="2552"/>
      <c r="CS480" s="3559"/>
      <c r="CT480" s="2581"/>
      <c r="CU480" s="2582"/>
      <c r="CV480" s="2550"/>
      <c r="CW480" s="2589"/>
      <c r="CX480" s="2589"/>
      <c r="CY480" s="2555"/>
      <c r="CZ480" s="2582"/>
      <c r="DA480" s="2554"/>
      <c r="DB480" s="2523"/>
    </row>
    <row r="481" spans="15:106">
      <c r="O481" s="2024"/>
      <c r="P481" s="2047" t="s">
        <v>629</v>
      </c>
      <c r="Q481" s="2037" t="s">
        <v>699</v>
      </c>
      <c r="R481" s="2691">
        <v>66</v>
      </c>
      <c r="S481" s="2691">
        <v>35526</v>
      </c>
      <c r="T481" s="3310">
        <v>43567</v>
      </c>
      <c r="U481" s="2071">
        <v>15</v>
      </c>
      <c r="V481" s="2039" t="s">
        <v>35</v>
      </c>
      <c r="W481" s="3311">
        <v>254</v>
      </c>
      <c r="X481" s="2691"/>
      <c r="Y481" s="3509">
        <v>43572</v>
      </c>
      <c r="Z481" s="3310">
        <v>43573</v>
      </c>
      <c r="AA481" s="2691">
        <v>3754</v>
      </c>
      <c r="AB481" s="3313">
        <v>15000</v>
      </c>
      <c r="AC481" s="2691">
        <f t="shared" si="194"/>
        <v>0</v>
      </c>
      <c r="AD481" s="2045">
        <f t="shared" si="195"/>
        <v>3810</v>
      </c>
      <c r="AE481" s="2042">
        <f t="shared" si="192"/>
        <v>190.5</v>
      </c>
      <c r="AF481" s="2059" t="s">
        <v>8</v>
      </c>
      <c r="AG481" s="2029"/>
      <c r="AH481" s="2024"/>
      <c r="AI481" s="2837"/>
      <c r="AJ481" s="2048" t="s">
        <v>904</v>
      </c>
      <c r="AK481" s="2071">
        <v>52</v>
      </c>
      <c r="AL481" s="3169" t="s">
        <v>36</v>
      </c>
      <c r="AM481" s="2072">
        <v>44076</v>
      </c>
      <c r="AN481" s="2071">
        <v>3</v>
      </c>
      <c r="AO481" s="3171" t="s">
        <v>35</v>
      </c>
      <c r="AP481" s="2071">
        <v>361.08</v>
      </c>
      <c r="AQ481" s="3605"/>
      <c r="AR481" s="3509">
        <v>44082</v>
      </c>
      <c r="AS481" s="2072">
        <v>44082</v>
      </c>
      <c r="AT481" s="2071">
        <v>13835</v>
      </c>
      <c r="AU481" s="2147">
        <v>2500</v>
      </c>
      <c r="AV481" s="2147">
        <f t="shared" si="189"/>
        <v>-500</v>
      </c>
      <c r="AW481" s="2045">
        <f t="shared" si="196"/>
        <v>902.7</v>
      </c>
      <c r="AX481" s="2045">
        <f t="shared" si="193"/>
        <v>45.135000000000005</v>
      </c>
      <c r="AY481" s="2059"/>
      <c r="BA481" s="2251"/>
      <c r="BB481" s="2252"/>
      <c r="BC481" s="2252"/>
      <c r="BD481" s="2253" t="s">
        <v>14</v>
      </c>
      <c r="BE481" s="2253" t="s">
        <v>12</v>
      </c>
      <c r="BF481" s="2253"/>
      <c r="BG481" s="2252"/>
      <c r="BH481" s="2253" t="s">
        <v>15</v>
      </c>
      <c r="BI481" s="2253" t="s">
        <v>16</v>
      </c>
      <c r="BJ481" s="2253" t="s">
        <v>12</v>
      </c>
      <c r="BK481" s="2253" t="s">
        <v>12</v>
      </c>
      <c r="BL481" s="2252"/>
      <c r="BM481" s="2252"/>
      <c r="BN481" s="2252"/>
      <c r="BO481" s="2252"/>
      <c r="BP481" s="2253" t="s">
        <v>17</v>
      </c>
      <c r="BQ481" s="2253"/>
      <c r="BR481" s="2246"/>
      <c r="CK481" s="2556"/>
      <c r="CL481" s="2583"/>
      <c r="CM481" s="2550"/>
      <c r="CN481" s="2550"/>
      <c r="CO481" s="2551"/>
      <c r="CP481" s="2550"/>
      <c r="CQ481" s="2550"/>
      <c r="CR481" s="2552"/>
      <c r="CS481" s="3559"/>
      <c r="CT481" s="2581"/>
      <c r="CU481" s="2582"/>
      <c r="CV481" s="2550"/>
      <c r="CW481" s="2589"/>
      <c r="CX481" s="2589"/>
      <c r="CY481" s="2555"/>
      <c r="CZ481" s="2582"/>
      <c r="DA481" s="2554"/>
      <c r="DB481" s="2523"/>
    </row>
    <row r="482" spans="15:106" ht="15" thickBot="1">
      <c r="O482" s="2024"/>
      <c r="P482" s="2047" t="s">
        <v>786</v>
      </c>
      <c r="Q482" s="2048" t="s">
        <v>785</v>
      </c>
      <c r="R482" s="3326">
        <v>2</v>
      </c>
      <c r="S482" s="3327" t="s">
        <v>101</v>
      </c>
      <c r="T482" s="3328">
        <v>43578</v>
      </c>
      <c r="U482" s="3327">
        <v>10</v>
      </c>
      <c r="V482" s="3329" t="s">
        <v>35</v>
      </c>
      <c r="W482" s="3330">
        <v>230</v>
      </c>
      <c r="X482" s="3327" t="s">
        <v>78</v>
      </c>
      <c r="Y482" s="3599">
        <v>43581</v>
      </c>
      <c r="Z482" s="3331">
        <v>43578</v>
      </c>
      <c r="AA482" s="3329">
        <v>11156</v>
      </c>
      <c r="AB482" s="3332">
        <v>10000</v>
      </c>
      <c r="AC482" s="3332">
        <f>(AB482-U482*1000)</f>
        <v>0</v>
      </c>
      <c r="AD482" s="3333">
        <f>(AB482*W482/1000)</f>
        <v>2300</v>
      </c>
      <c r="AE482" s="3330">
        <f t="shared" si="192"/>
        <v>115</v>
      </c>
      <c r="AF482" s="2059" t="s">
        <v>8</v>
      </c>
      <c r="AG482" s="2029"/>
      <c r="AH482" s="2024"/>
      <c r="AI482" s="2943"/>
      <c r="AJ482" s="2048" t="s">
        <v>1156</v>
      </c>
      <c r="AK482" s="2071">
        <v>53</v>
      </c>
      <c r="AL482" s="3169" t="s">
        <v>36</v>
      </c>
      <c r="AM482" s="2072">
        <v>44076</v>
      </c>
      <c r="AN482" s="2071">
        <v>16</v>
      </c>
      <c r="AO482" s="3171" t="s">
        <v>35</v>
      </c>
      <c r="AP482" s="2071">
        <v>234.6</v>
      </c>
      <c r="AQ482" s="3605"/>
      <c r="AR482" s="3509">
        <v>44082</v>
      </c>
      <c r="AS482" s="2072">
        <v>44082</v>
      </c>
      <c r="AT482" s="2071">
        <v>13835</v>
      </c>
      <c r="AU482" s="2071">
        <v>16000</v>
      </c>
      <c r="AV482" s="2147">
        <f t="shared" si="189"/>
        <v>0</v>
      </c>
      <c r="AW482" s="2071">
        <f t="shared" si="196"/>
        <v>3753.6</v>
      </c>
      <c r="AX482" s="2045">
        <f t="shared" si="193"/>
        <v>187.68</v>
      </c>
      <c r="AY482" s="2059"/>
      <c r="BA482" s="2255" t="s">
        <v>3</v>
      </c>
      <c r="BB482" s="2256" t="s">
        <v>4</v>
      </c>
      <c r="BC482" s="2257" t="s">
        <v>18</v>
      </c>
      <c r="BD482" s="2257" t="s">
        <v>19</v>
      </c>
      <c r="BE482" s="2257" t="s">
        <v>19</v>
      </c>
      <c r="BF482" s="2257" t="s">
        <v>20</v>
      </c>
      <c r="BG482" s="2257" t="s">
        <v>21</v>
      </c>
      <c r="BH482" s="2257" t="s">
        <v>22</v>
      </c>
      <c r="BI482" s="2257" t="s">
        <v>19</v>
      </c>
      <c r="BJ482" s="2257" t="s">
        <v>23</v>
      </c>
      <c r="BK482" s="2257" t="s">
        <v>23</v>
      </c>
      <c r="BL482" s="2257" t="s">
        <v>24</v>
      </c>
      <c r="BM482" s="2257" t="s">
        <v>20</v>
      </c>
      <c r="BN482" s="2257" t="s">
        <v>25</v>
      </c>
      <c r="BO482" s="2257" t="s">
        <v>0</v>
      </c>
      <c r="BP482" s="2257" t="s">
        <v>11</v>
      </c>
      <c r="BQ482" s="2257" t="s">
        <v>26</v>
      </c>
      <c r="BR482" s="2246"/>
      <c r="CK482" s="2559"/>
      <c r="CL482" s="2560"/>
      <c r="CM482" s="2560"/>
      <c r="CN482" s="2560"/>
      <c r="CO482" s="2560"/>
      <c r="CP482" s="2560"/>
      <c r="CQ482" s="2560"/>
      <c r="CR482" s="2560"/>
      <c r="CS482" s="2560"/>
      <c r="CT482" s="2560"/>
      <c r="CU482" s="2560"/>
      <c r="CV482" s="2560"/>
      <c r="CW482" s="2560"/>
      <c r="CX482" s="2560"/>
      <c r="CY482" s="2560"/>
      <c r="CZ482" s="2560"/>
      <c r="DA482" s="2747">
        <f>SUM(DA475:DA481)</f>
        <v>0</v>
      </c>
      <c r="DB482" s="2562"/>
    </row>
    <row r="483" spans="15:106" ht="15" thickBot="1">
      <c r="O483" s="2024"/>
      <c r="P483" s="2149"/>
      <c r="Q483" s="2091"/>
      <c r="R483" s="2091"/>
      <c r="S483" s="2091"/>
      <c r="T483" s="2091"/>
      <c r="U483" s="2091"/>
      <c r="V483" s="2091"/>
      <c r="W483" s="2091"/>
      <c r="X483" s="2091"/>
      <c r="Y483" s="2873"/>
      <c r="Z483" s="2091"/>
      <c r="AA483" s="2091"/>
      <c r="AB483" s="2091"/>
      <c r="AC483" s="2091"/>
      <c r="AD483" s="2091"/>
      <c r="AE483" s="2091"/>
      <c r="AF483" s="3584"/>
      <c r="AG483" s="3227"/>
      <c r="AH483" s="2024"/>
      <c r="AI483" s="2837"/>
      <c r="AJ483" s="2048" t="s">
        <v>794</v>
      </c>
      <c r="AK483" s="2071">
        <v>54</v>
      </c>
      <c r="AL483" s="3169" t="s">
        <v>36</v>
      </c>
      <c r="AM483" s="2072">
        <v>44076</v>
      </c>
      <c r="AN483" s="2071">
        <v>150</v>
      </c>
      <c r="AO483" s="3171" t="s">
        <v>35</v>
      </c>
      <c r="AP483" s="2071">
        <v>297.83999999999997</v>
      </c>
      <c r="AQ483" s="3605"/>
      <c r="AR483" s="3509">
        <v>44103</v>
      </c>
      <c r="AS483" s="2072">
        <v>44093</v>
      </c>
      <c r="AT483" s="2071">
        <v>13927</v>
      </c>
      <c r="AU483" s="2147">
        <v>150000</v>
      </c>
      <c r="AV483" s="2147">
        <f t="shared" si="189"/>
        <v>0</v>
      </c>
      <c r="AW483" s="2045">
        <f t="shared" si="196"/>
        <v>44675.999999999993</v>
      </c>
      <c r="AX483" s="2045">
        <f t="shared" si="193"/>
        <v>2233.7999999999997</v>
      </c>
      <c r="AY483" s="2059"/>
      <c r="BA483" s="2258"/>
      <c r="BB483" s="2259"/>
      <c r="BC483" s="2259"/>
      <c r="BD483" s="2260" t="s">
        <v>3</v>
      </c>
      <c r="BE483" s="2260" t="s">
        <v>18</v>
      </c>
      <c r="BF483" s="2260"/>
      <c r="BG483" s="2259"/>
      <c r="BH483" s="2260" t="s">
        <v>21</v>
      </c>
      <c r="BI483" s="2260" t="s">
        <v>3</v>
      </c>
      <c r="BJ483" s="2260" t="s">
        <v>27</v>
      </c>
      <c r="BK483" s="2260" t="s">
        <v>28</v>
      </c>
      <c r="BL483" s="2259"/>
      <c r="BM483" s="2259"/>
      <c r="BN483" s="2259"/>
      <c r="BO483" s="2259"/>
      <c r="BP483" s="2260" t="s">
        <v>30</v>
      </c>
      <c r="BQ483" s="2257"/>
      <c r="BR483" s="2246"/>
    </row>
    <row r="484" spans="15:106" ht="18.600000000000001" thickBot="1">
      <c r="O484" s="2024"/>
      <c r="P484" s="2082"/>
      <c r="Q484" s="2085"/>
      <c r="R484" s="2085"/>
      <c r="S484" s="2085"/>
      <c r="T484" s="2085"/>
      <c r="U484" s="2085"/>
      <c r="V484" s="2085"/>
      <c r="W484" s="2085"/>
      <c r="X484" s="2085"/>
      <c r="Y484" s="2089"/>
      <c r="Z484" s="2085"/>
      <c r="AA484" s="2086"/>
      <c r="AB484" s="2087"/>
      <c r="AC484" s="2085"/>
      <c r="AD484" s="3057">
        <f>SUM(AD469:AD483)</f>
        <v>121891.6</v>
      </c>
      <c r="AE484" s="2088">
        <f>SUM(AE469:AE483)</f>
        <v>6094.58</v>
      </c>
      <c r="AF484" s="2090"/>
      <c r="AG484" s="3220"/>
      <c r="AH484" s="2024"/>
      <c r="AI484" s="2837"/>
      <c r="AJ484" s="2048" t="s">
        <v>891</v>
      </c>
      <c r="AK484" s="2071">
        <v>55</v>
      </c>
      <c r="AL484" s="3169" t="s">
        <v>36</v>
      </c>
      <c r="AM484" s="2072">
        <v>44076</v>
      </c>
      <c r="AN484" s="2071">
        <v>16</v>
      </c>
      <c r="AO484" s="3171" t="s">
        <v>35</v>
      </c>
      <c r="AP484" s="2071">
        <v>393.72</v>
      </c>
      <c r="AQ484" s="3605"/>
      <c r="AR484" s="3509">
        <v>44103</v>
      </c>
      <c r="AS484" s="2072">
        <v>44093</v>
      </c>
      <c r="AT484" s="2071">
        <v>13927</v>
      </c>
      <c r="AU484" s="2147">
        <v>16000</v>
      </c>
      <c r="AV484" s="2147">
        <f t="shared" si="189"/>
        <v>0</v>
      </c>
      <c r="AW484" s="2045">
        <f t="shared" si="196"/>
        <v>6299.52</v>
      </c>
      <c r="AX484" s="2045">
        <f t="shared" si="193"/>
        <v>314.97600000000006</v>
      </c>
      <c r="AY484" s="2059"/>
      <c r="BA484" s="2467" t="s">
        <v>1180</v>
      </c>
      <c r="BB484" s="2266" t="s">
        <v>1122</v>
      </c>
      <c r="BC484" s="2276">
        <v>2</v>
      </c>
      <c r="BD484" s="2276" t="s">
        <v>36</v>
      </c>
      <c r="BE484" s="2277">
        <v>44067</v>
      </c>
      <c r="BF484" s="3250">
        <v>6000</v>
      </c>
      <c r="BG484" s="2285" t="s">
        <v>96</v>
      </c>
      <c r="BH484" s="2276">
        <v>11.99</v>
      </c>
      <c r="BI484" s="4049"/>
      <c r="BJ484" s="4049">
        <v>44104</v>
      </c>
      <c r="BK484" s="2277">
        <v>44105</v>
      </c>
      <c r="BL484" s="2276">
        <v>59847</v>
      </c>
      <c r="BM484" s="2281">
        <v>3003.57</v>
      </c>
      <c r="BN484" s="2281">
        <f>(BM484-BF484)</f>
        <v>-2996.43</v>
      </c>
      <c r="BO484" s="2281">
        <f>(BM484*BH484)</f>
        <v>36012.804300000003</v>
      </c>
      <c r="BP484" s="2441">
        <f>(BO484*0.035)</f>
        <v>1260.4481505000003</v>
      </c>
      <c r="BQ484" s="2273" t="s">
        <v>8</v>
      </c>
      <c r="BR484" s="2246"/>
      <c r="CK484" s="2488" t="s">
        <v>1210</v>
      </c>
      <c r="CL484" s="2248"/>
      <c r="CM484" s="2248"/>
      <c r="CN484" s="2248"/>
      <c r="CO484" s="2248"/>
      <c r="CP484" s="2248"/>
      <c r="CQ484" s="2248"/>
      <c r="CR484" s="2248"/>
      <c r="CS484" s="2248"/>
      <c r="CT484" s="2248"/>
      <c r="CU484" s="2248"/>
      <c r="CV484" s="2248"/>
      <c r="CW484" s="2248"/>
      <c r="CX484" s="2248"/>
      <c r="CY484" s="2248"/>
      <c r="CZ484" s="2248"/>
      <c r="DA484" s="2248"/>
      <c r="DB484" s="2248"/>
    </row>
    <row r="485" spans="15:106">
      <c r="O485" s="2024"/>
      <c r="P485" s="2024"/>
      <c r="Q485" s="2024"/>
      <c r="R485" s="2024"/>
      <c r="S485" s="2024"/>
      <c r="T485" s="2024"/>
      <c r="U485" s="2024"/>
      <c r="V485" s="2024"/>
      <c r="W485" s="2024"/>
      <c r="X485" s="2024"/>
      <c r="Y485" s="3602"/>
      <c r="Z485" s="2024"/>
      <c r="AA485" s="2024"/>
      <c r="AB485" s="2024"/>
      <c r="AC485" s="2024"/>
      <c r="AD485" s="3309"/>
      <c r="AE485" s="3309"/>
      <c r="AF485" s="3227"/>
      <c r="AG485" s="3227"/>
      <c r="AH485" s="2024"/>
      <c r="AI485" s="2837"/>
      <c r="AJ485" s="2048" t="s">
        <v>904</v>
      </c>
      <c r="AK485" s="2071">
        <v>56</v>
      </c>
      <c r="AL485" s="3169" t="s">
        <v>36</v>
      </c>
      <c r="AM485" s="2072">
        <v>44076</v>
      </c>
      <c r="AN485" s="2071">
        <v>3</v>
      </c>
      <c r="AO485" s="3171" t="s">
        <v>35</v>
      </c>
      <c r="AP485" s="2071">
        <v>361.08</v>
      </c>
      <c r="AQ485" s="3605"/>
      <c r="AR485" s="3509">
        <v>44103</v>
      </c>
      <c r="AS485" s="2072">
        <v>44093</v>
      </c>
      <c r="AT485" s="2071">
        <v>13927</v>
      </c>
      <c r="AU485" s="2147">
        <v>3000</v>
      </c>
      <c r="AV485" s="2147">
        <f t="shared" si="189"/>
        <v>0</v>
      </c>
      <c r="AW485" s="2045">
        <f t="shared" si="196"/>
        <v>1083.24</v>
      </c>
      <c r="AX485" s="2045">
        <f t="shared" si="193"/>
        <v>54.162000000000006</v>
      </c>
      <c r="AY485" s="2059"/>
      <c r="BA485" s="2274" t="s">
        <v>1180</v>
      </c>
      <c r="BB485" s="3032" t="s">
        <v>1122</v>
      </c>
      <c r="BC485" s="2276">
        <v>2</v>
      </c>
      <c r="BD485" s="2276" t="s">
        <v>36</v>
      </c>
      <c r="BE485" s="2277">
        <v>44067</v>
      </c>
      <c r="BF485" s="3250">
        <v>2996.43</v>
      </c>
      <c r="BG485" s="2285" t="s">
        <v>96</v>
      </c>
      <c r="BH485" s="2276">
        <v>11.99</v>
      </c>
      <c r="BI485" s="4049"/>
      <c r="BJ485" s="4049">
        <v>44104</v>
      </c>
      <c r="BK485" s="2277">
        <v>44130</v>
      </c>
      <c r="BL485" s="2276">
        <v>60088</v>
      </c>
      <c r="BM485" s="2281">
        <v>3024.69</v>
      </c>
      <c r="BN485" s="2281">
        <f>(BM485-BF485)</f>
        <v>28.260000000000218</v>
      </c>
      <c r="BO485" s="2281">
        <f>(BM485*BH485)</f>
        <v>36266.033100000001</v>
      </c>
      <c r="BP485" s="2441">
        <f>(BO485*0.035)</f>
        <v>1269.3111585000001</v>
      </c>
      <c r="BQ485" s="2689" t="s">
        <v>8</v>
      </c>
      <c r="BR485" s="2246"/>
      <c r="CK485" s="2490"/>
      <c r="CL485" s="2491"/>
      <c r="CM485" s="2491"/>
      <c r="CN485" s="2492" t="s">
        <v>14</v>
      </c>
      <c r="CO485" s="2492" t="s">
        <v>12</v>
      </c>
      <c r="CP485" s="2492"/>
      <c r="CQ485" s="2491"/>
      <c r="CR485" s="2492" t="s">
        <v>15</v>
      </c>
      <c r="CS485" s="2492" t="s">
        <v>16</v>
      </c>
      <c r="CT485" s="2492" t="s">
        <v>12</v>
      </c>
      <c r="CU485" s="2492" t="s">
        <v>12</v>
      </c>
      <c r="CV485" s="2491"/>
      <c r="CW485" s="2491"/>
      <c r="CX485" s="2491"/>
      <c r="CY485" s="2491"/>
      <c r="CZ485" s="2492" t="s">
        <v>12</v>
      </c>
      <c r="DA485" s="2492" t="s">
        <v>17</v>
      </c>
      <c r="DB485" s="2493"/>
    </row>
    <row r="486" spans="15:106" ht="18.600000000000001" thickBot="1">
      <c r="O486" s="2024"/>
      <c r="P486" s="2028" t="s">
        <v>755</v>
      </c>
      <c r="Q486" s="2024"/>
      <c r="R486" s="2024"/>
      <c r="S486" s="2024"/>
      <c r="T486" s="2024"/>
      <c r="U486" s="2024"/>
      <c r="V486" s="2024"/>
      <c r="W486" s="2024"/>
      <c r="X486" s="2024"/>
      <c r="Y486" s="3602"/>
      <c r="Z486" s="2024"/>
      <c r="AA486" s="2024"/>
      <c r="AB486" s="2024"/>
      <c r="AC486" s="2024"/>
      <c r="AD486" s="2024"/>
      <c r="AE486" s="2024"/>
      <c r="AF486" s="2029"/>
      <c r="AG486" s="2029"/>
      <c r="AH486" s="2024"/>
      <c r="AI486" s="2837"/>
      <c r="AJ486" s="2048" t="s">
        <v>1156</v>
      </c>
      <c r="AK486" s="2071">
        <v>57</v>
      </c>
      <c r="AL486" s="3169" t="s">
        <v>36</v>
      </c>
      <c r="AM486" s="2072">
        <v>44076</v>
      </c>
      <c r="AN486" s="2071">
        <v>16</v>
      </c>
      <c r="AO486" s="3171" t="s">
        <v>35</v>
      </c>
      <c r="AP486" s="2071">
        <v>234.6</v>
      </c>
      <c r="AQ486" s="3605"/>
      <c r="AR486" s="3509">
        <v>44103</v>
      </c>
      <c r="AS486" s="2072">
        <v>44093</v>
      </c>
      <c r="AT486" s="2071">
        <v>13927</v>
      </c>
      <c r="AU486" s="2071">
        <v>16000</v>
      </c>
      <c r="AV486" s="2147">
        <f t="shared" si="189"/>
        <v>0</v>
      </c>
      <c r="AW486" s="2045">
        <f t="shared" si="196"/>
        <v>3753.6</v>
      </c>
      <c r="AX486" s="2045">
        <f t="shared" si="193"/>
        <v>187.68</v>
      </c>
      <c r="AY486" s="2059"/>
      <c r="BA486" s="2770"/>
      <c r="BB486" s="2291"/>
      <c r="BC486" s="2752"/>
      <c r="BD486" s="2351"/>
      <c r="BE486" s="2354"/>
      <c r="BF486" s="3076"/>
      <c r="BG486" s="2351"/>
      <c r="BH486" s="2332"/>
      <c r="BI486" s="2352"/>
      <c r="BJ486" s="2353"/>
      <c r="BK486" s="2354"/>
      <c r="BL486" s="2355"/>
      <c r="BM486" s="2332"/>
      <c r="BN486" s="2332"/>
      <c r="BO486" s="2333"/>
      <c r="BP486" s="2332"/>
      <c r="BQ486" s="2689"/>
      <c r="BR486" s="2246"/>
      <c r="CK486" s="2499" t="s">
        <v>3</v>
      </c>
      <c r="CL486" s="2500" t="s">
        <v>4</v>
      </c>
      <c r="CM486" s="2501" t="s">
        <v>18</v>
      </c>
      <c r="CN486" s="2501" t="s">
        <v>19</v>
      </c>
      <c r="CO486" s="2501" t="s">
        <v>19</v>
      </c>
      <c r="CP486" s="2501" t="s">
        <v>20</v>
      </c>
      <c r="CQ486" s="2501" t="s">
        <v>21</v>
      </c>
      <c r="CR486" s="2501" t="s">
        <v>22</v>
      </c>
      <c r="CS486" s="2501" t="s">
        <v>19</v>
      </c>
      <c r="CT486" s="2501" t="s">
        <v>23</v>
      </c>
      <c r="CU486" s="2501" t="s">
        <v>23</v>
      </c>
      <c r="CV486" s="2501" t="s">
        <v>24</v>
      </c>
      <c r="CW486" s="2501" t="s">
        <v>20</v>
      </c>
      <c r="CX486" s="2501" t="s">
        <v>25</v>
      </c>
      <c r="CY486" s="2501" t="s">
        <v>0</v>
      </c>
      <c r="CZ486" s="2501" t="s">
        <v>11</v>
      </c>
      <c r="DA486" s="2501" t="s">
        <v>11</v>
      </c>
      <c r="DB486" s="2501" t="s">
        <v>26</v>
      </c>
    </row>
    <row r="487" spans="15:106" ht="15" thickBot="1">
      <c r="O487" s="2024"/>
      <c r="P487" s="2030"/>
      <c r="Q487" s="2031"/>
      <c r="R487" s="2031"/>
      <c r="S487" s="6040" t="s">
        <v>14</v>
      </c>
      <c r="T487" s="6040" t="s">
        <v>12</v>
      </c>
      <c r="U487" s="6040"/>
      <c r="V487" s="2031"/>
      <c r="W487" s="6040" t="s">
        <v>15</v>
      </c>
      <c r="X487" s="6040" t="s">
        <v>16</v>
      </c>
      <c r="Y487" s="6040" t="s">
        <v>12</v>
      </c>
      <c r="Z487" s="6040" t="s">
        <v>12</v>
      </c>
      <c r="AA487" s="2031"/>
      <c r="AB487" s="2031"/>
      <c r="AC487" s="2031"/>
      <c r="AD487" s="2031"/>
      <c r="AE487" s="6040" t="s">
        <v>17</v>
      </c>
      <c r="AF487" s="6040"/>
      <c r="AG487" s="6032"/>
      <c r="AH487" s="2024"/>
      <c r="AI487" s="2837"/>
      <c r="AJ487" s="2048" t="s">
        <v>794</v>
      </c>
      <c r="AK487" s="2071">
        <v>58</v>
      </c>
      <c r="AL487" s="3169" t="s">
        <v>36</v>
      </c>
      <c r="AM487" s="2072">
        <v>44076</v>
      </c>
      <c r="AN487" s="2071">
        <v>150</v>
      </c>
      <c r="AO487" s="3171" t="s">
        <v>35</v>
      </c>
      <c r="AP487" s="2071">
        <v>297.83999999999997</v>
      </c>
      <c r="AQ487" s="3605"/>
      <c r="AR487" s="3509">
        <v>44109</v>
      </c>
      <c r="AS487" s="2072">
        <v>44109</v>
      </c>
      <c r="AT487" s="2071">
        <v>14060</v>
      </c>
      <c r="AU487" s="2147">
        <v>150000</v>
      </c>
      <c r="AV487" s="2147">
        <f t="shared" si="189"/>
        <v>0</v>
      </c>
      <c r="AW487" s="2045">
        <f t="shared" si="196"/>
        <v>44675.999999999993</v>
      </c>
      <c r="AX487" s="2045">
        <f t="shared" si="193"/>
        <v>2233.7999999999997</v>
      </c>
      <c r="AY487" s="2059"/>
      <c r="BA487" s="2288"/>
      <c r="BB487" s="2289"/>
      <c r="BC487" s="2290"/>
      <c r="BD487" s="2291"/>
      <c r="BE487" s="2292"/>
      <c r="BF487" s="2293"/>
      <c r="BG487" s="2291"/>
      <c r="BH487" s="2294"/>
      <c r="BI487" s="2290"/>
      <c r="BJ487" s="2295"/>
      <c r="BK487" s="2292"/>
      <c r="BL487" s="2290"/>
      <c r="BM487" s="2294"/>
      <c r="BN487" s="2294"/>
      <c r="BO487" s="2296"/>
      <c r="BP487" s="2294"/>
      <c r="BQ487" s="2689"/>
      <c r="BR487" s="2246"/>
      <c r="CK487" s="2619"/>
      <c r="CL487" s="2506"/>
      <c r="CM487" s="2506"/>
      <c r="CN487" s="2507" t="s">
        <v>3</v>
      </c>
      <c r="CO487" s="2507" t="s">
        <v>18</v>
      </c>
      <c r="CP487" s="2507"/>
      <c r="CQ487" s="2506"/>
      <c r="CR487" s="2507" t="s">
        <v>21</v>
      </c>
      <c r="CS487" s="2507" t="s">
        <v>3</v>
      </c>
      <c r="CT487" s="2507" t="s">
        <v>27</v>
      </c>
      <c r="CU487" s="2507" t="s">
        <v>28</v>
      </c>
      <c r="CV487" s="2506"/>
      <c r="CW487" s="2506"/>
      <c r="CX487" s="2506"/>
      <c r="CY487" s="2506"/>
      <c r="CZ487" s="2507" t="s">
        <v>33</v>
      </c>
      <c r="DA487" s="2507" t="s">
        <v>30</v>
      </c>
      <c r="DB487" s="2500"/>
    </row>
    <row r="488" spans="15:106">
      <c r="O488" s="2024"/>
      <c r="P488" s="2032" t="s">
        <v>3</v>
      </c>
      <c r="Q488" s="2033" t="s">
        <v>4</v>
      </c>
      <c r="R488" s="6033" t="s">
        <v>18</v>
      </c>
      <c r="S488" s="6033" t="s">
        <v>19</v>
      </c>
      <c r="T488" s="6033" t="s">
        <v>19</v>
      </c>
      <c r="U488" s="6033" t="s">
        <v>20</v>
      </c>
      <c r="V488" s="6033" t="s">
        <v>21</v>
      </c>
      <c r="W488" s="6033" t="s">
        <v>22</v>
      </c>
      <c r="X488" s="6033" t="s">
        <v>19</v>
      </c>
      <c r="Y488" s="6033" t="s">
        <v>23</v>
      </c>
      <c r="Z488" s="6033" t="s">
        <v>23</v>
      </c>
      <c r="AA488" s="6033" t="s">
        <v>24</v>
      </c>
      <c r="AB488" s="6033" t="s">
        <v>20</v>
      </c>
      <c r="AC488" s="6033" t="s">
        <v>25</v>
      </c>
      <c r="AD488" s="6033" t="s">
        <v>0</v>
      </c>
      <c r="AE488" s="6033" t="s">
        <v>11</v>
      </c>
      <c r="AF488" s="6033" t="s">
        <v>26</v>
      </c>
      <c r="AG488" s="6032"/>
      <c r="AH488" s="2024"/>
      <c r="AI488" s="2837"/>
      <c r="AJ488" s="2048" t="s">
        <v>891</v>
      </c>
      <c r="AK488" s="2071">
        <v>59</v>
      </c>
      <c r="AL488" s="3169" t="s">
        <v>36</v>
      </c>
      <c r="AM488" s="2072">
        <v>44076</v>
      </c>
      <c r="AN488" s="2071">
        <v>16</v>
      </c>
      <c r="AO488" s="3171" t="s">
        <v>35</v>
      </c>
      <c r="AP488" s="2071">
        <v>393.72</v>
      </c>
      <c r="AQ488" s="3605"/>
      <c r="AR488" s="3509">
        <v>44109</v>
      </c>
      <c r="AS488" s="2072">
        <v>44109</v>
      </c>
      <c r="AT488" s="2071">
        <v>14060</v>
      </c>
      <c r="AU488" s="2147">
        <v>16000</v>
      </c>
      <c r="AV488" s="2147">
        <f t="shared" si="189"/>
        <v>0</v>
      </c>
      <c r="AW488" s="2045">
        <f t="shared" si="196"/>
        <v>6299.52</v>
      </c>
      <c r="AX488" s="2045">
        <f t="shared" si="193"/>
        <v>314.97600000000006</v>
      </c>
      <c r="AY488" s="2059"/>
      <c r="BA488" s="2298"/>
      <c r="BB488" s="2299"/>
      <c r="BC488" s="2300"/>
      <c r="BD488" s="2300"/>
      <c r="BE488" s="2301"/>
      <c r="BF488" s="2300"/>
      <c r="BG488" s="2300"/>
      <c r="BH488" s="2302"/>
      <c r="BI488" s="2300"/>
      <c r="BJ488" s="2303"/>
      <c r="BK488" s="2301"/>
      <c r="BL488" s="2300"/>
      <c r="BM488" s="2302"/>
      <c r="BN488" s="2304"/>
      <c r="BO488" s="2305"/>
      <c r="BP488" s="2304"/>
      <c r="BQ488" s="3055"/>
      <c r="BR488" s="2246"/>
      <c r="CK488" s="2604" t="s">
        <v>845</v>
      </c>
      <c r="CL488" s="2966" t="s">
        <v>1174</v>
      </c>
      <c r="CM488" s="3556">
        <v>8</v>
      </c>
      <c r="CN488" s="3556" t="s">
        <v>36</v>
      </c>
      <c r="CO488" s="3336">
        <v>44118</v>
      </c>
      <c r="CP488" s="3556">
        <v>153</v>
      </c>
      <c r="CQ488" s="3556" t="s">
        <v>35</v>
      </c>
      <c r="CR488" s="3337">
        <v>200.6</v>
      </c>
      <c r="CS488" s="3557"/>
      <c r="CT488" s="3558">
        <v>44249</v>
      </c>
      <c r="CU488" s="3224">
        <v>44242</v>
      </c>
      <c r="CV488" s="3556">
        <v>14695</v>
      </c>
      <c r="CW488" s="3340">
        <v>153000</v>
      </c>
      <c r="CX488" s="3340">
        <f>(CP488*1000-CW488)</f>
        <v>0</v>
      </c>
      <c r="CY488" s="3223">
        <f>(CR488*CW488/1000)</f>
        <v>30691.8</v>
      </c>
      <c r="CZ488" s="3224">
        <f>(CU488+28)</f>
        <v>44270</v>
      </c>
      <c r="DA488" s="3225">
        <f>(CY488*0.03)</f>
        <v>920.75399999999991</v>
      </c>
      <c r="DB488" s="2516" t="s">
        <v>8</v>
      </c>
    </row>
    <row r="489" spans="15:106" ht="15" thickBot="1">
      <c r="O489" s="2024"/>
      <c r="P489" s="2034"/>
      <c r="Q489" s="2035"/>
      <c r="R489" s="2035"/>
      <c r="S489" s="6035" t="s">
        <v>3</v>
      </c>
      <c r="T489" s="6035" t="s">
        <v>18</v>
      </c>
      <c r="U489" s="6035"/>
      <c r="V489" s="2035"/>
      <c r="W489" s="6035" t="s">
        <v>21</v>
      </c>
      <c r="X489" s="6035" t="s">
        <v>3</v>
      </c>
      <c r="Y489" s="6035" t="s">
        <v>27</v>
      </c>
      <c r="Z489" s="6035" t="s">
        <v>28</v>
      </c>
      <c r="AA489" s="2035"/>
      <c r="AB489" s="2035"/>
      <c r="AC489" s="2035"/>
      <c r="AD489" s="2035"/>
      <c r="AE489" s="6035" t="s">
        <v>30</v>
      </c>
      <c r="AF489" s="6033"/>
      <c r="AG489" s="6032"/>
      <c r="AH489" s="2024"/>
      <c r="AI489" s="2837"/>
      <c r="AJ489" s="2048" t="s">
        <v>904</v>
      </c>
      <c r="AK489" s="2071">
        <v>60</v>
      </c>
      <c r="AL489" s="3169" t="s">
        <v>36</v>
      </c>
      <c r="AM489" s="2072">
        <v>44076</v>
      </c>
      <c r="AN489" s="2071">
        <v>2.5</v>
      </c>
      <c r="AO489" s="3171" t="s">
        <v>35</v>
      </c>
      <c r="AP489" s="2071">
        <v>361.08</v>
      </c>
      <c r="AQ489" s="3605"/>
      <c r="AR489" s="3509">
        <v>44109</v>
      </c>
      <c r="AS489" s="2072">
        <v>44109</v>
      </c>
      <c r="AT489" s="2071">
        <v>14060</v>
      </c>
      <c r="AU489" s="2147">
        <v>3000</v>
      </c>
      <c r="AV489" s="2147">
        <f t="shared" si="189"/>
        <v>500</v>
      </c>
      <c r="AW489" s="2045">
        <f t="shared" si="196"/>
        <v>1083.24</v>
      </c>
      <c r="AX489" s="2045">
        <f t="shared" si="193"/>
        <v>54.162000000000006</v>
      </c>
      <c r="AY489" s="2059"/>
      <c r="BA489" s="2307"/>
      <c r="BB489" s="2291"/>
      <c r="BC489" s="2308"/>
      <c r="BD489" s="2291"/>
      <c r="BE489" s="2292"/>
      <c r="BF489" s="2309"/>
      <c r="BG489" s="2291"/>
      <c r="BH489" s="2294"/>
      <c r="BI489" s="2310"/>
      <c r="BJ489" s="2311"/>
      <c r="BK489" s="2292"/>
      <c r="BL489" s="2291"/>
      <c r="BM489" s="2294"/>
      <c r="BN489" s="2294"/>
      <c r="BO489" s="2296"/>
      <c r="BP489" s="2294"/>
      <c r="BQ489" s="2689"/>
      <c r="BR489" s="2246"/>
      <c r="CK489" s="2522" t="s">
        <v>204</v>
      </c>
      <c r="CL489" s="4079" t="s">
        <v>105</v>
      </c>
      <c r="CM489" s="2596">
        <v>151</v>
      </c>
      <c r="CN489" s="2596">
        <v>24809</v>
      </c>
      <c r="CO489" s="2597">
        <v>44223</v>
      </c>
      <c r="CP489" s="2596">
        <v>45.1</v>
      </c>
      <c r="CQ489" s="2596" t="s">
        <v>35</v>
      </c>
      <c r="CR489" s="2577">
        <v>1284.5999999999999</v>
      </c>
      <c r="CS489" s="2601"/>
      <c r="CT489" s="2584">
        <v>44228</v>
      </c>
      <c r="CU489" s="2575">
        <v>44228</v>
      </c>
      <c r="CV489" s="2596">
        <v>14670</v>
      </c>
      <c r="CW489" s="2598">
        <v>45100</v>
      </c>
      <c r="CX489" s="2598">
        <f>(CP489*1000-CW489)</f>
        <v>0</v>
      </c>
      <c r="CY489" s="3223">
        <v>54938.57</v>
      </c>
      <c r="CZ489" s="3224">
        <f>(CU489+42)</f>
        <v>44270</v>
      </c>
      <c r="DA489" s="3225">
        <f>(CY489*0.03)</f>
        <v>1648.1570999999999</v>
      </c>
      <c r="DB489" s="4731" t="s">
        <v>8</v>
      </c>
    </row>
    <row r="490" spans="15:106">
      <c r="O490" s="2024"/>
      <c r="P490" s="2095" t="s">
        <v>629</v>
      </c>
      <c r="Q490" s="2658" t="s">
        <v>436</v>
      </c>
      <c r="R490" s="3415">
        <v>65</v>
      </c>
      <c r="S490" s="3415">
        <v>35527</v>
      </c>
      <c r="T490" s="3416">
        <v>43567</v>
      </c>
      <c r="U490" s="2168">
        <v>175</v>
      </c>
      <c r="V490" s="2122" t="s">
        <v>35</v>
      </c>
      <c r="W490" s="3417">
        <v>297</v>
      </c>
      <c r="X490" s="3415"/>
      <c r="Y490" s="3572">
        <v>43594</v>
      </c>
      <c r="Z490" s="3416">
        <v>43588</v>
      </c>
      <c r="AA490" s="3415">
        <v>3773</v>
      </c>
      <c r="AB490" s="3418">
        <v>175000</v>
      </c>
      <c r="AC490" s="3415">
        <f t="shared" ref="AC490:AC496" si="197">(AB490-U490*1000)</f>
        <v>0</v>
      </c>
      <c r="AD490" s="2173">
        <f t="shared" ref="AD490:AD496" si="198">(AB490*W490/1000)</f>
        <v>51975</v>
      </c>
      <c r="AE490" s="2175">
        <f t="shared" ref="AE490:AE499" si="199">(AD490*0.05)</f>
        <v>2598.75</v>
      </c>
      <c r="AF490" s="2046" t="s">
        <v>8</v>
      </c>
      <c r="AG490" s="3219"/>
      <c r="AH490" s="2024"/>
      <c r="AI490" s="2837"/>
      <c r="AJ490" s="2048" t="s">
        <v>1156</v>
      </c>
      <c r="AK490" s="2071">
        <v>61</v>
      </c>
      <c r="AL490" s="3169" t="s">
        <v>36</v>
      </c>
      <c r="AM490" s="2072">
        <v>44076</v>
      </c>
      <c r="AN490" s="2071">
        <v>16</v>
      </c>
      <c r="AO490" s="3171" t="s">
        <v>35</v>
      </c>
      <c r="AP490" s="2071">
        <v>234.6</v>
      </c>
      <c r="AQ490" s="3605"/>
      <c r="AR490" s="3509">
        <v>44109</v>
      </c>
      <c r="AS490" s="2072">
        <v>44109</v>
      </c>
      <c r="AT490" s="2071">
        <v>14060</v>
      </c>
      <c r="AU490" s="2071">
        <v>16000</v>
      </c>
      <c r="AV490" s="2147">
        <f t="shared" si="189"/>
        <v>0</v>
      </c>
      <c r="AW490" s="2045">
        <f t="shared" si="196"/>
        <v>3753.6</v>
      </c>
      <c r="AX490" s="2045">
        <f t="shared" si="193"/>
        <v>187.68</v>
      </c>
      <c r="AY490" s="2059"/>
      <c r="BA490" s="2312"/>
      <c r="BB490" s="2313"/>
      <c r="BC490" s="2313"/>
      <c r="BD490" s="2313"/>
      <c r="BE490" s="2313"/>
      <c r="BF490" s="2313"/>
      <c r="BG490" s="2313"/>
      <c r="BH490" s="2313"/>
      <c r="BI490" s="2313"/>
      <c r="BJ490" s="2313"/>
      <c r="BK490" s="2313"/>
      <c r="BL490" s="2313"/>
      <c r="BM490" s="2313"/>
      <c r="BN490" s="2313"/>
      <c r="BO490" s="2313"/>
      <c r="BP490" s="2313"/>
      <c r="BQ490" s="2689"/>
      <c r="BR490" s="2246"/>
      <c r="CK490" s="3560"/>
      <c r="CL490" s="2579"/>
      <c r="CM490" s="2550"/>
      <c r="CN490" s="2550"/>
      <c r="CO490" s="2551"/>
      <c r="CP490" s="2550"/>
      <c r="CQ490" s="2550"/>
      <c r="CR490" s="2552"/>
      <c r="CS490" s="3559"/>
      <c r="CT490" s="2581"/>
      <c r="CU490" s="2582"/>
      <c r="CV490" s="2550"/>
      <c r="CW490" s="2589"/>
      <c r="CX490" s="2589"/>
      <c r="CY490" s="2555"/>
      <c r="CZ490" s="2582"/>
      <c r="DA490" s="2554"/>
      <c r="DB490" s="2523"/>
    </row>
    <row r="491" spans="15:106" ht="15" thickBot="1">
      <c r="O491" s="2024"/>
      <c r="P491" s="2047" t="s">
        <v>629</v>
      </c>
      <c r="Q491" s="2037" t="s">
        <v>699</v>
      </c>
      <c r="R491" s="2691">
        <v>67</v>
      </c>
      <c r="S491" s="2691">
        <v>35617</v>
      </c>
      <c r="T491" s="3310">
        <v>43567</v>
      </c>
      <c r="U491" s="2691">
        <v>15</v>
      </c>
      <c r="V491" s="2039" t="s">
        <v>35</v>
      </c>
      <c r="W491" s="3311">
        <v>254</v>
      </c>
      <c r="X491" s="2691"/>
      <c r="Y491" s="3509">
        <v>43594</v>
      </c>
      <c r="Z491" s="3310">
        <v>43588</v>
      </c>
      <c r="AA491" s="2691">
        <v>3774</v>
      </c>
      <c r="AB491" s="3313">
        <v>15000</v>
      </c>
      <c r="AC491" s="2691">
        <f t="shared" si="197"/>
        <v>0</v>
      </c>
      <c r="AD491" s="2045">
        <f t="shared" si="198"/>
        <v>3810</v>
      </c>
      <c r="AE491" s="2042">
        <f t="shared" si="199"/>
        <v>190.5</v>
      </c>
      <c r="AF491" s="2059" t="s">
        <v>8</v>
      </c>
      <c r="AG491" s="2029"/>
      <c r="AH491" s="2024"/>
      <c r="AI491" s="2837"/>
      <c r="AJ491" s="2048" t="s">
        <v>794</v>
      </c>
      <c r="AK491" s="2071">
        <v>62</v>
      </c>
      <c r="AL491" s="3169" t="s">
        <v>36</v>
      </c>
      <c r="AM491" s="2072">
        <v>44076</v>
      </c>
      <c r="AN491" s="2071">
        <v>150</v>
      </c>
      <c r="AO491" s="3171" t="s">
        <v>35</v>
      </c>
      <c r="AP491" s="2071">
        <v>297.83999999999997</v>
      </c>
      <c r="AQ491" s="3605"/>
      <c r="AR491" s="3509">
        <v>44130</v>
      </c>
      <c r="AS491" s="2072">
        <v>44127</v>
      </c>
      <c r="AT491" s="2071">
        <v>14174</v>
      </c>
      <c r="AU491" s="2147">
        <v>150000</v>
      </c>
      <c r="AV491" s="2147">
        <f t="shared" si="189"/>
        <v>0</v>
      </c>
      <c r="AW491" s="2045">
        <f t="shared" si="196"/>
        <v>44675.999999999993</v>
      </c>
      <c r="AX491" s="2045">
        <f t="shared" si="193"/>
        <v>2233.7999999999997</v>
      </c>
      <c r="AY491" s="2059"/>
      <c r="BA491" s="2314"/>
      <c r="BB491" s="2315"/>
      <c r="BC491" s="2315"/>
      <c r="BD491" s="2315"/>
      <c r="BE491" s="2315"/>
      <c r="BF491" s="2315"/>
      <c r="BG491" s="2315"/>
      <c r="BH491" s="2315"/>
      <c r="BI491" s="2315"/>
      <c r="BJ491" s="2315"/>
      <c r="BK491" s="2315"/>
      <c r="BL491" s="2315"/>
      <c r="BM491" s="2315"/>
      <c r="BN491" s="2315"/>
      <c r="BO491" s="2686">
        <f>SUM(BO484:BO490)</f>
        <v>72278.837400000004</v>
      </c>
      <c r="BP491" s="2686">
        <f>SUM(BP484:BP490)</f>
        <v>2529.7593090000005</v>
      </c>
      <c r="BQ491" s="3056"/>
      <c r="BR491" s="2246"/>
      <c r="CK491" s="2526"/>
      <c r="CL491" s="2583"/>
      <c r="CM491" s="2550"/>
      <c r="CN491" s="2550"/>
      <c r="CO491" s="2551"/>
      <c r="CP491" s="2550"/>
      <c r="CQ491" s="2550"/>
      <c r="CR491" s="2552"/>
      <c r="CS491" s="3559"/>
      <c r="CT491" s="2581"/>
      <c r="CU491" s="2582"/>
      <c r="CV491" s="2550"/>
      <c r="CW491" s="2589"/>
      <c r="CX491" s="2589"/>
      <c r="CY491" s="2555"/>
      <c r="CZ491" s="2582"/>
      <c r="DA491" s="2554"/>
      <c r="DB491" s="2523"/>
    </row>
    <row r="492" spans="15:106">
      <c r="O492" s="2024"/>
      <c r="P492" s="2036"/>
      <c r="Q492" s="2037"/>
      <c r="R492" s="3050"/>
      <c r="S492" s="2691"/>
      <c r="T492" s="3310"/>
      <c r="U492" s="3050"/>
      <c r="V492" s="2052"/>
      <c r="W492" s="6067"/>
      <c r="X492" s="3050"/>
      <c r="Y492" s="3573"/>
      <c r="Z492" s="6068"/>
      <c r="AA492" s="3050"/>
      <c r="AB492" s="6069"/>
      <c r="AC492" s="2691"/>
      <c r="AD492" s="2056"/>
      <c r="AE492" s="2058"/>
      <c r="AF492" s="2059"/>
      <c r="AG492" s="2029"/>
      <c r="AH492" s="2024"/>
      <c r="AI492" s="2837"/>
      <c r="AJ492" s="2048" t="s">
        <v>891</v>
      </c>
      <c r="AK492" s="2071">
        <v>63</v>
      </c>
      <c r="AL492" s="3169" t="s">
        <v>36</v>
      </c>
      <c r="AM492" s="2072">
        <v>44076</v>
      </c>
      <c r="AN492" s="2071">
        <v>16</v>
      </c>
      <c r="AO492" s="3171" t="s">
        <v>35</v>
      </c>
      <c r="AP492" s="2071">
        <v>393.72</v>
      </c>
      <c r="AQ492" s="3605"/>
      <c r="AR492" s="3509">
        <v>44130</v>
      </c>
      <c r="AS492" s="2072">
        <v>44127</v>
      </c>
      <c r="AT492" s="2071">
        <v>14174</v>
      </c>
      <c r="AU492" s="2147">
        <v>16000</v>
      </c>
      <c r="AV492" s="2147">
        <f t="shared" si="189"/>
        <v>0</v>
      </c>
      <c r="AW492" s="2045">
        <f t="shared" si="196"/>
        <v>6299.52</v>
      </c>
      <c r="AX492" s="2045">
        <f t="shared" si="193"/>
        <v>314.97600000000006</v>
      </c>
      <c r="AY492" s="2059"/>
      <c r="BA492" s="2246"/>
      <c r="BB492" s="2246"/>
      <c r="BC492" s="2246"/>
      <c r="BD492" s="2246"/>
      <c r="BE492" s="2246"/>
      <c r="BF492" s="2246"/>
      <c r="BG492" s="2246"/>
      <c r="BH492" s="2246"/>
      <c r="BI492" s="2246"/>
      <c r="BJ492" s="2246"/>
      <c r="BK492" s="2246"/>
      <c r="BL492" s="2246"/>
      <c r="BM492" s="2246"/>
      <c r="BN492" s="2246"/>
      <c r="BO492" s="2246"/>
      <c r="BP492" s="2246"/>
      <c r="BQ492" s="2246"/>
      <c r="BR492" s="2246"/>
      <c r="CK492" s="2545"/>
      <c r="CL492" s="2583"/>
      <c r="CM492" s="2550"/>
      <c r="CN492" s="2550"/>
      <c r="CO492" s="2551"/>
      <c r="CP492" s="2550"/>
      <c r="CQ492" s="2550"/>
      <c r="CR492" s="2552"/>
      <c r="CS492" s="3559"/>
      <c r="CT492" s="2581"/>
      <c r="CU492" s="2582"/>
      <c r="CV492" s="2550"/>
      <c r="CW492" s="2589"/>
      <c r="CX492" s="2589"/>
      <c r="CY492" s="2555"/>
      <c r="CZ492" s="2582"/>
      <c r="DA492" s="2554"/>
      <c r="DB492" s="2523"/>
    </row>
    <row r="493" spans="15:106" ht="18.600000000000001" thickBot="1">
      <c r="O493" s="2024"/>
      <c r="P493" s="2036" t="s">
        <v>493</v>
      </c>
      <c r="Q493" s="2037" t="s">
        <v>436</v>
      </c>
      <c r="R493" s="2076">
        <v>49</v>
      </c>
      <c r="S493" s="2039">
        <v>25364</v>
      </c>
      <c r="T493" s="2040">
        <v>43585</v>
      </c>
      <c r="U493" s="2055">
        <v>50</v>
      </c>
      <c r="V493" s="2052" t="s">
        <v>35</v>
      </c>
      <c r="W493" s="2058">
        <v>300.3</v>
      </c>
      <c r="X493" s="2052">
        <v>1010505</v>
      </c>
      <c r="Y493" s="2078">
        <v>43598</v>
      </c>
      <c r="Z493" s="2057">
        <v>43595</v>
      </c>
      <c r="AA493" s="2052">
        <v>3781</v>
      </c>
      <c r="AB493" s="2055">
        <v>50000</v>
      </c>
      <c r="AC493" s="2041">
        <f t="shared" si="197"/>
        <v>0</v>
      </c>
      <c r="AD493" s="2056">
        <f>(AB493*W493/1000)</f>
        <v>15015</v>
      </c>
      <c r="AE493" s="2058">
        <f t="shared" si="199"/>
        <v>750.75</v>
      </c>
      <c r="AF493" s="2059" t="s">
        <v>8</v>
      </c>
      <c r="AG493" s="2029"/>
      <c r="AH493" s="2024"/>
      <c r="AI493" s="2837"/>
      <c r="AJ493" s="2048" t="s">
        <v>904</v>
      </c>
      <c r="AK493" s="2071">
        <v>64</v>
      </c>
      <c r="AL493" s="3169" t="s">
        <v>36</v>
      </c>
      <c r="AM493" s="2072">
        <v>44076</v>
      </c>
      <c r="AN493" s="2071">
        <v>2.5</v>
      </c>
      <c r="AO493" s="3171" t="s">
        <v>35</v>
      </c>
      <c r="AP493" s="2071">
        <v>361.08</v>
      </c>
      <c r="AQ493" s="3605"/>
      <c r="AR493" s="3509">
        <v>44130</v>
      </c>
      <c r="AS493" s="2072">
        <v>44127</v>
      </c>
      <c r="AT493" s="2071">
        <v>14174</v>
      </c>
      <c r="AU493" s="2147">
        <v>3000</v>
      </c>
      <c r="AV493" s="2147">
        <f t="shared" si="189"/>
        <v>500</v>
      </c>
      <c r="AW493" s="2045">
        <f t="shared" si="196"/>
        <v>1083.24</v>
      </c>
      <c r="AX493" s="2045">
        <f t="shared" si="193"/>
        <v>54.162000000000006</v>
      </c>
      <c r="AY493" s="2059"/>
      <c r="BA493" s="2250" t="s">
        <v>1124</v>
      </c>
      <c r="BB493" s="2246"/>
      <c r="BC493" s="2246"/>
      <c r="BD493" s="2246"/>
      <c r="BE493" s="2246"/>
      <c r="BF493" s="2246"/>
      <c r="BG493" s="2246"/>
      <c r="BH493" s="2246"/>
      <c r="BI493" s="2246"/>
      <c r="BJ493" s="2246"/>
      <c r="BK493" s="2246"/>
      <c r="BL493" s="2246"/>
      <c r="BM493" s="2246"/>
      <c r="BN493" s="2246"/>
      <c r="BO493" s="2246"/>
      <c r="BP493" s="2246"/>
      <c r="BQ493" s="3085"/>
      <c r="BR493" s="2246"/>
      <c r="CK493" s="2545"/>
      <c r="CL493" s="2583"/>
      <c r="CM493" s="2550"/>
      <c r="CN493" s="2550"/>
      <c r="CO493" s="2551"/>
      <c r="CP493" s="2550"/>
      <c r="CQ493" s="2550"/>
      <c r="CR493" s="2552"/>
      <c r="CS493" s="3559"/>
      <c r="CT493" s="2581"/>
      <c r="CU493" s="2582"/>
      <c r="CV493" s="2550"/>
      <c r="CW493" s="2589"/>
      <c r="CX493" s="2589"/>
      <c r="CY493" s="2555"/>
      <c r="CZ493" s="2582"/>
      <c r="DA493" s="2554"/>
      <c r="DB493" s="2523"/>
    </row>
    <row r="494" spans="15:106">
      <c r="O494" s="2024"/>
      <c r="P494" s="2047" t="s">
        <v>493</v>
      </c>
      <c r="Q494" s="2037" t="s">
        <v>495</v>
      </c>
      <c r="R494" s="2071">
        <v>50</v>
      </c>
      <c r="S494" s="2071">
        <v>25364</v>
      </c>
      <c r="T494" s="2072">
        <v>43585</v>
      </c>
      <c r="U494" s="2041">
        <v>30</v>
      </c>
      <c r="V494" s="2039" t="s">
        <v>35</v>
      </c>
      <c r="W494" s="2042">
        <v>462.9</v>
      </c>
      <c r="X494" s="2039">
        <v>1010506</v>
      </c>
      <c r="Y494" s="2044">
        <v>43598</v>
      </c>
      <c r="Z494" s="2057">
        <v>43595</v>
      </c>
      <c r="AA494" s="2039">
        <v>3781</v>
      </c>
      <c r="AB494" s="2041">
        <v>30000</v>
      </c>
      <c r="AC494" s="2041">
        <f t="shared" si="197"/>
        <v>0</v>
      </c>
      <c r="AD494" s="2045">
        <f>(AB494*W494/1000)</f>
        <v>13887</v>
      </c>
      <c r="AE494" s="2042">
        <f t="shared" si="199"/>
        <v>694.35</v>
      </c>
      <c r="AF494" s="2059" t="s">
        <v>8</v>
      </c>
      <c r="AG494" s="2029"/>
      <c r="AH494" s="2024"/>
      <c r="AI494" s="2837"/>
      <c r="AJ494" s="2048" t="s">
        <v>1156</v>
      </c>
      <c r="AK494" s="2071">
        <v>65</v>
      </c>
      <c r="AL494" s="3169" t="s">
        <v>36</v>
      </c>
      <c r="AM494" s="2072">
        <v>44076</v>
      </c>
      <c r="AN494" s="2071">
        <v>16</v>
      </c>
      <c r="AO494" s="3171" t="s">
        <v>35</v>
      </c>
      <c r="AP494" s="2071">
        <v>234.6</v>
      </c>
      <c r="AQ494" s="3605"/>
      <c r="AR494" s="3509">
        <v>44130</v>
      </c>
      <c r="AS494" s="2072">
        <v>44127</v>
      </c>
      <c r="AT494" s="2071">
        <v>14174</v>
      </c>
      <c r="AU494" s="2071">
        <v>16000</v>
      </c>
      <c r="AV494" s="2147">
        <f t="shared" si="189"/>
        <v>0</v>
      </c>
      <c r="AW494" s="2045">
        <f t="shared" si="196"/>
        <v>3753.6</v>
      </c>
      <c r="AX494" s="2045">
        <f t="shared" si="193"/>
        <v>187.68</v>
      </c>
      <c r="AY494" s="2059"/>
      <c r="BA494" s="2251"/>
      <c r="BB494" s="2252"/>
      <c r="BC494" s="2252"/>
      <c r="BD494" s="2253" t="s">
        <v>14</v>
      </c>
      <c r="BE494" s="2253" t="s">
        <v>12</v>
      </c>
      <c r="BF494" s="2253"/>
      <c r="BG494" s="2252"/>
      <c r="BH494" s="2253" t="s">
        <v>15</v>
      </c>
      <c r="BI494" s="2253" t="s">
        <v>16</v>
      </c>
      <c r="BJ494" s="2253" t="s">
        <v>12</v>
      </c>
      <c r="BK494" s="2253" t="s">
        <v>12</v>
      </c>
      <c r="BL494" s="2252"/>
      <c r="BM494" s="2252"/>
      <c r="BN494" s="2252"/>
      <c r="BO494" s="2252"/>
      <c r="BP494" s="2253" t="s">
        <v>17</v>
      </c>
      <c r="BQ494" s="2253"/>
      <c r="BR494" s="2246"/>
      <c r="CK494" s="2556"/>
      <c r="CL494" s="2583"/>
      <c r="CM494" s="2550"/>
      <c r="CN494" s="2550"/>
      <c r="CO494" s="2551"/>
      <c r="CP494" s="2550"/>
      <c r="CQ494" s="2550"/>
      <c r="CR494" s="2552"/>
      <c r="CS494" s="3559"/>
      <c r="CT494" s="2581"/>
      <c r="CU494" s="2582"/>
      <c r="CV494" s="2550"/>
      <c r="CW494" s="2589"/>
      <c r="CX494" s="2589"/>
      <c r="CY494" s="2555"/>
      <c r="CZ494" s="2582"/>
      <c r="DA494" s="2554"/>
      <c r="DB494" s="2523"/>
    </row>
    <row r="495" spans="15:106" ht="15" thickBot="1">
      <c r="O495" s="2024"/>
      <c r="P495" s="2047" t="s">
        <v>722</v>
      </c>
      <c r="Q495" s="2069" t="s">
        <v>427</v>
      </c>
      <c r="R495" s="2750">
        <v>4</v>
      </c>
      <c r="S495" s="2050" t="s">
        <v>101</v>
      </c>
      <c r="T495" s="2051">
        <v>43591</v>
      </c>
      <c r="U495" s="2050">
        <v>5</v>
      </c>
      <c r="V495" s="2052" t="s">
        <v>35</v>
      </c>
      <c r="W495" s="2053">
        <v>300</v>
      </c>
      <c r="X495" s="2050">
        <v>315</v>
      </c>
      <c r="Y495" s="3573">
        <v>43598</v>
      </c>
      <c r="Z495" s="2051">
        <v>43595</v>
      </c>
      <c r="AA495" s="2050">
        <v>3784</v>
      </c>
      <c r="AB495" s="2055">
        <v>5000</v>
      </c>
      <c r="AC495" s="2055">
        <f t="shared" si="197"/>
        <v>0</v>
      </c>
      <c r="AD495" s="2056">
        <f t="shared" si="198"/>
        <v>1500</v>
      </c>
      <c r="AE495" s="2058">
        <f t="shared" si="199"/>
        <v>75</v>
      </c>
      <c r="AF495" s="2059" t="s">
        <v>8</v>
      </c>
      <c r="AG495" s="2029"/>
      <c r="AH495" s="2024"/>
      <c r="AI495" s="2943"/>
      <c r="AJ495" s="2048" t="s">
        <v>794</v>
      </c>
      <c r="AK495" s="2071">
        <v>66</v>
      </c>
      <c r="AL495" s="3169" t="s">
        <v>36</v>
      </c>
      <c r="AM495" s="2072">
        <v>44076</v>
      </c>
      <c r="AN495" s="2071">
        <v>150</v>
      </c>
      <c r="AO495" s="3171" t="s">
        <v>35</v>
      </c>
      <c r="AP495" s="2071">
        <v>297.83999999999997</v>
      </c>
      <c r="AQ495" s="3605"/>
      <c r="AR495" s="3509">
        <v>44138</v>
      </c>
      <c r="AS495" s="2072">
        <v>44138</v>
      </c>
      <c r="AT495" s="2071">
        <v>14234</v>
      </c>
      <c r="AU495" s="2147">
        <v>150600</v>
      </c>
      <c r="AV495" s="2147">
        <f t="shared" si="189"/>
        <v>600</v>
      </c>
      <c r="AW495" s="2045">
        <f t="shared" si="196"/>
        <v>44854.703999999991</v>
      </c>
      <c r="AX495" s="2045">
        <f t="shared" si="193"/>
        <v>2242.7351999999996</v>
      </c>
      <c r="AY495" s="2059"/>
      <c r="BA495" s="2255" t="s">
        <v>3</v>
      </c>
      <c r="BB495" s="2256" t="s">
        <v>4</v>
      </c>
      <c r="BC495" s="2257" t="s">
        <v>18</v>
      </c>
      <c r="BD495" s="2257" t="s">
        <v>19</v>
      </c>
      <c r="BE495" s="2257" t="s">
        <v>19</v>
      </c>
      <c r="BF495" s="2257" t="s">
        <v>20</v>
      </c>
      <c r="BG495" s="2257" t="s">
        <v>21</v>
      </c>
      <c r="BH495" s="2257" t="s">
        <v>22</v>
      </c>
      <c r="BI495" s="2257" t="s">
        <v>19</v>
      </c>
      <c r="BJ495" s="2257" t="s">
        <v>23</v>
      </c>
      <c r="BK495" s="2257" t="s">
        <v>23</v>
      </c>
      <c r="BL495" s="2257" t="s">
        <v>24</v>
      </c>
      <c r="BM495" s="2257" t="s">
        <v>20</v>
      </c>
      <c r="BN495" s="2257" t="s">
        <v>25</v>
      </c>
      <c r="BO495" s="2257" t="s">
        <v>0</v>
      </c>
      <c r="BP495" s="2257" t="s">
        <v>11</v>
      </c>
      <c r="BQ495" s="2257" t="s">
        <v>26</v>
      </c>
      <c r="BR495" s="2246"/>
      <c r="CK495" s="2559"/>
      <c r="CL495" s="2560"/>
      <c r="CM495" s="2560"/>
      <c r="CN495" s="2560"/>
      <c r="CO495" s="2560"/>
      <c r="CP495" s="2560"/>
      <c r="CQ495" s="2560"/>
      <c r="CR495" s="2560"/>
      <c r="CS495" s="2560"/>
      <c r="CT495" s="2560"/>
      <c r="CU495" s="2560"/>
      <c r="CV495" s="2560"/>
      <c r="CW495" s="2560"/>
      <c r="CX495" s="2560"/>
      <c r="CY495" s="2560"/>
      <c r="CZ495" s="2560"/>
      <c r="DA495" s="2747">
        <f>SUM(DA488:DA494)</f>
        <v>2568.9110999999998</v>
      </c>
      <c r="DB495" s="2562"/>
    </row>
    <row r="496" spans="15:106" ht="15" thickBot="1">
      <c r="O496" s="2024"/>
      <c r="P496" s="2047" t="s">
        <v>659</v>
      </c>
      <c r="Q496" s="2037" t="s">
        <v>690</v>
      </c>
      <c r="R496" s="2038">
        <v>9</v>
      </c>
      <c r="S496" s="2052" t="s">
        <v>36</v>
      </c>
      <c r="T496" s="2040">
        <v>43594</v>
      </c>
      <c r="U496" s="2041">
        <v>60</v>
      </c>
      <c r="V496" s="2039" t="s">
        <v>35</v>
      </c>
      <c r="W496" s="2042">
        <v>310</v>
      </c>
      <c r="X496" s="2039"/>
      <c r="Y496" s="2044">
        <v>43598</v>
      </c>
      <c r="Z496" s="2040">
        <v>43598</v>
      </c>
      <c r="AA496" s="2039">
        <v>11232</v>
      </c>
      <c r="AB496" s="2041">
        <v>60000</v>
      </c>
      <c r="AC496" s="2041">
        <f t="shared" si="197"/>
        <v>0</v>
      </c>
      <c r="AD496" s="2045">
        <f t="shared" si="198"/>
        <v>18600</v>
      </c>
      <c r="AE496" s="2042">
        <f t="shared" si="199"/>
        <v>930</v>
      </c>
      <c r="AF496" s="2059" t="s">
        <v>8</v>
      </c>
      <c r="AG496" s="2029"/>
      <c r="AH496" s="2024"/>
      <c r="AI496" s="2837"/>
      <c r="AJ496" s="2048" t="s">
        <v>891</v>
      </c>
      <c r="AK496" s="2071">
        <v>67</v>
      </c>
      <c r="AL496" s="3169" t="s">
        <v>36</v>
      </c>
      <c r="AM496" s="2072">
        <v>44076</v>
      </c>
      <c r="AN496" s="2071">
        <v>16</v>
      </c>
      <c r="AO496" s="3171" t="s">
        <v>35</v>
      </c>
      <c r="AP496" s="2071">
        <v>393.72</v>
      </c>
      <c r="AQ496" s="3605"/>
      <c r="AR496" s="3509">
        <v>44138</v>
      </c>
      <c r="AS496" s="2072">
        <v>44138</v>
      </c>
      <c r="AT496" s="2071">
        <v>14234</v>
      </c>
      <c r="AU496" s="2147">
        <v>16000</v>
      </c>
      <c r="AV496" s="2147">
        <f t="shared" si="189"/>
        <v>0</v>
      </c>
      <c r="AW496" s="2045">
        <f t="shared" si="196"/>
        <v>6299.52</v>
      </c>
      <c r="AX496" s="2045">
        <f t="shared" si="193"/>
        <v>314.97600000000006</v>
      </c>
      <c r="AY496" s="2059"/>
      <c r="BA496" s="2258"/>
      <c r="BB496" s="2259"/>
      <c r="BC496" s="2259"/>
      <c r="BD496" s="2260" t="s">
        <v>3</v>
      </c>
      <c r="BE496" s="2260" t="s">
        <v>18</v>
      </c>
      <c r="BF496" s="2260"/>
      <c r="BG496" s="2259"/>
      <c r="BH496" s="2260" t="s">
        <v>21</v>
      </c>
      <c r="BI496" s="2260" t="s">
        <v>3</v>
      </c>
      <c r="BJ496" s="2260" t="s">
        <v>27</v>
      </c>
      <c r="BK496" s="2260" t="s">
        <v>28</v>
      </c>
      <c r="BL496" s="2259"/>
      <c r="BM496" s="2259"/>
      <c r="BN496" s="2259"/>
      <c r="BO496" s="2259"/>
      <c r="BP496" s="2260" t="s">
        <v>30</v>
      </c>
      <c r="BQ496" s="2257"/>
      <c r="BR496" s="2246"/>
    </row>
    <row r="497" spans="15:106" ht="18.600000000000001" thickBot="1">
      <c r="O497" s="2024"/>
      <c r="P497" s="2079" t="s">
        <v>128</v>
      </c>
      <c r="Q497" s="2075" t="s">
        <v>82</v>
      </c>
      <c r="R497" s="2076">
        <v>2</v>
      </c>
      <c r="S497" s="2052" t="s">
        <v>101</v>
      </c>
      <c r="T497" s="2057">
        <v>43600</v>
      </c>
      <c r="U497" s="2055">
        <v>10</v>
      </c>
      <c r="V497" s="2052" t="s">
        <v>35</v>
      </c>
      <c r="W497" s="2058">
        <v>430</v>
      </c>
      <c r="X497" s="2077"/>
      <c r="Y497" s="2078">
        <v>43606</v>
      </c>
      <c r="Z497" s="2057">
        <v>43600</v>
      </c>
      <c r="AA497" s="2052">
        <v>11238</v>
      </c>
      <c r="AB497" s="2055" t="s">
        <v>833</v>
      </c>
      <c r="AC497" s="3315">
        <f>(AB497-U497*1000)</f>
        <v>0</v>
      </c>
      <c r="AD497" s="2056">
        <f>(AB497*W497/1000)</f>
        <v>4300</v>
      </c>
      <c r="AE497" s="2058">
        <f t="shared" si="199"/>
        <v>215</v>
      </c>
      <c r="AF497" s="2059" t="s">
        <v>8</v>
      </c>
      <c r="AG497" s="2029"/>
      <c r="AH497" s="2024"/>
      <c r="AI497" s="2837"/>
      <c r="AJ497" s="2048" t="s">
        <v>904</v>
      </c>
      <c r="AK497" s="2071">
        <v>68</v>
      </c>
      <c r="AL497" s="3169" t="s">
        <v>36</v>
      </c>
      <c r="AM497" s="2072">
        <v>44076</v>
      </c>
      <c r="AN497" s="2071">
        <v>2.5</v>
      </c>
      <c r="AO497" s="3171" t="s">
        <v>35</v>
      </c>
      <c r="AP497" s="2071">
        <v>361.08</v>
      </c>
      <c r="AQ497" s="3605"/>
      <c r="AR497" s="3509">
        <v>44138</v>
      </c>
      <c r="AS497" s="2072">
        <v>44138</v>
      </c>
      <c r="AT497" s="2071">
        <v>14234</v>
      </c>
      <c r="AU497" s="2147">
        <v>3000</v>
      </c>
      <c r="AV497" s="2147">
        <f t="shared" si="189"/>
        <v>500</v>
      </c>
      <c r="AW497" s="2045">
        <f t="shared" si="196"/>
        <v>1083.24</v>
      </c>
      <c r="AX497" s="2045">
        <f t="shared" si="193"/>
        <v>54.162000000000006</v>
      </c>
      <c r="AY497" s="2059"/>
      <c r="BA497" s="2467" t="s">
        <v>726</v>
      </c>
      <c r="BB497" s="2266" t="s">
        <v>727</v>
      </c>
      <c r="BC497" s="2340">
        <v>27</v>
      </c>
      <c r="BD497" s="2285">
        <v>96327</v>
      </c>
      <c r="BE497" s="2287">
        <v>44103</v>
      </c>
      <c r="BF497" s="2342">
        <v>1500</v>
      </c>
      <c r="BG497" s="2285" t="s">
        <v>96</v>
      </c>
      <c r="BH497" s="2280">
        <v>16.989999999999998</v>
      </c>
      <c r="BI497" s="2343"/>
      <c r="BJ497" s="2344">
        <v>44145</v>
      </c>
      <c r="BK497" s="2287">
        <v>44137</v>
      </c>
      <c r="BL497" s="2345">
        <v>60163</v>
      </c>
      <c r="BM497" s="2280">
        <v>1498.48</v>
      </c>
      <c r="BN497" s="2439">
        <f>(BM497-BF497)</f>
        <v>-1.5199999999999818</v>
      </c>
      <c r="BO497" s="2348">
        <f>(BM497*BH497)</f>
        <v>25459.175199999998</v>
      </c>
      <c r="BP497" s="2280">
        <f>(BO497*0.05)</f>
        <v>1272.95876</v>
      </c>
      <c r="BQ497" s="2273" t="s">
        <v>8</v>
      </c>
      <c r="BR497" s="2246"/>
      <c r="CK497" s="2488" t="s">
        <v>1211</v>
      </c>
      <c r="CL497" s="2248"/>
      <c r="CM497" s="2248"/>
      <c r="CN497" s="2248"/>
      <c r="CO497" s="2248"/>
      <c r="CP497" s="2248"/>
      <c r="CQ497" s="2248"/>
      <c r="CR497" s="2248"/>
      <c r="CS497" s="2248"/>
      <c r="CT497" s="2248"/>
      <c r="CU497" s="2248"/>
      <c r="CV497" s="2248"/>
      <c r="CW497" s="2248"/>
      <c r="CX497" s="2248"/>
      <c r="CY497" s="2248"/>
      <c r="CZ497" s="2248"/>
      <c r="DA497" s="2248"/>
      <c r="DB497" s="2248"/>
    </row>
    <row r="498" spans="15:106">
      <c r="O498" s="2024"/>
      <c r="P498" s="2047" t="s">
        <v>471</v>
      </c>
      <c r="Q498" s="2957" t="s">
        <v>436</v>
      </c>
      <c r="R498" s="2071">
        <v>29</v>
      </c>
      <c r="S498" s="3068" t="s">
        <v>101</v>
      </c>
      <c r="T498" s="2040">
        <v>43606</v>
      </c>
      <c r="U498" s="2041">
        <v>20</v>
      </c>
      <c r="V498" s="2039" t="s">
        <v>35</v>
      </c>
      <c r="W498" s="2042">
        <v>300.3</v>
      </c>
      <c r="X498" s="2071"/>
      <c r="Y498" s="3509">
        <v>43623</v>
      </c>
      <c r="Z498" s="2072">
        <v>43613</v>
      </c>
      <c r="AA498" s="2071">
        <v>11272</v>
      </c>
      <c r="AB498" s="2147">
        <v>20000</v>
      </c>
      <c r="AC498" s="2071">
        <f>(AB498-U498*1000)</f>
        <v>0</v>
      </c>
      <c r="AD498" s="2045">
        <f>(AB498*W498/1000)</f>
        <v>6006</v>
      </c>
      <c r="AE498" s="2045">
        <f t="shared" si="199"/>
        <v>300.3</v>
      </c>
      <c r="AF498" s="6038" t="s">
        <v>8</v>
      </c>
      <c r="AG498" s="6032"/>
      <c r="AH498" s="2024"/>
      <c r="AI498" s="2837"/>
      <c r="AJ498" s="2048" t="s">
        <v>1156</v>
      </c>
      <c r="AK498" s="2071">
        <v>69</v>
      </c>
      <c r="AL498" s="3169" t="s">
        <v>36</v>
      </c>
      <c r="AM498" s="2072">
        <v>44076</v>
      </c>
      <c r="AN498" s="2071">
        <v>16</v>
      </c>
      <c r="AO498" s="3171" t="s">
        <v>35</v>
      </c>
      <c r="AP498" s="2071">
        <v>234.6</v>
      </c>
      <c r="AQ498" s="3605"/>
      <c r="AR498" s="3509">
        <v>44138</v>
      </c>
      <c r="AS498" s="2072">
        <v>44138</v>
      </c>
      <c r="AT498" s="2071">
        <v>14234</v>
      </c>
      <c r="AU498" s="2071">
        <v>16000</v>
      </c>
      <c r="AV498" s="2147">
        <f t="shared" si="189"/>
        <v>0</v>
      </c>
      <c r="AW498" s="2045">
        <f t="shared" si="196"/>
        <v>3753.6</v>
      </c>
      <c r="AX498" s="2045">
        <f t="shared" si="193"/>
        <v>187.68</v>
      </c>
      <c r="AY498" s="2059"/>
      <c r="BA498" s="2274"/>
      <c r="BB498" s="3032"/>
      <c r="BC498" s="2276"/>
      <c r="BD498" s="2276"/>
      <c r="BE498" s="2277"/>
      <c r="BF498" s="3250"/>
      <c r="BG498" s="2285"/>
      <c r="BH498" s="2276"/>
      <c r="BI498" s="4049"/>
      <c r="BJ498" s="4049"/>
      <c r="BK498" s="2277"/>
      <c r="BL498" s="2276"/>
      <c r="BM498" s="2281"/>
      <c r="BN498" s="2281"/>
      <c r="BO498" s="2281"/>
      <c r="BP498" s="2441"/>
      <c r="BQ498" s="2689"/>
      <c r="BR498" s="2246"/>
      <c r="CK498" s="2490"/>
      <c r="CL498" s="2491"/>
      <c r="CM498" s="2491"/>
      <c r="CN498" s="2492" t="s">
        <v>14</v>
      </c>
      <c r="CO498" s="2492" t="s">
        <v>12</v>
      </c>
      <c r="CP498" s="2492"/>
      <c r="CQ498" s="2491"/>
      <c r="CR498" s="2492" t="s">
        <v>15</v>
      </c>
      <c r="CS498" s="2492" t="s">
        <v>16</v>
      </c>
      <c r="CT498" s="2492" t="s">
        <v>12</v>
      </c>
      <c r="CU498" s="2492" t="s">
        <v>12</v>
      </c>
      <c r="CV498" s="2491"/>
      <c r="CW498" s="2491"/>
      <c r="CX498" s="2491"/>
      <c r="CY498" s="2491"/>
      <c r="CZ498" s="2492" t="s">
        <v>12</v>
      </c>
      <c r="DA498" s="2492" t="s">
        <v>17</v>
      </c>
      <c r="DB498" s="2493"/>
    </row>
    <row r="499" spans="15:106">
      <c r="O499" s="2024"/>
      <c r="P499" s="2047" t="s">
        <v>471</v>
      </c>
      <c r="Q499" s="2957" t="s">
        <v>825</v>
      </c>
      <c r="R499" s="2071">
        <v>30</v>
      </c>
      <c r="S499" s="3068" t="s">
        <v>101</v>
      </c>
      <c r="T499" s="2040">
        <v>43606</v>
      </c>
      <c r="U499" s="2041">
        <v>3</v>
      </c>
      <c r="V499" s="2039" t="s">
        <v>35</v>
      </c>
      <c r="W499" s="2042">
        <v>378</v>
      </c>
      <c r="X499" s="2072"/>
      <c r="Y499" s="3509">
        <v>43623</v>
      </c>
      <c r="Z499" s="2072" t="s">
        <v>836</v>
      </c>
      <c r="AA499" s="2071">
        <v>11272</v>
      </c>
      <c r="AB499" s="2147">
        <v>3000</v>
      </c>
      <c r="AC499" s="2071">
        <f>(AB499-U499*1000)</f>
        <v>0</v>
      </c>
      <c r="AD499" s="2045">
        <f>(AB499*W499/1000)</f>
        <v>1134</v>
      </c>
      <c r="AE499" s="2045">
        <f t="shared" si="199"/>
        <v>56.7</v>
      </c>
      <c r="AF499" s="6038" t="s">
        <v>8</v>
      </c>
      <c r="AG499" s="6032"/>
      <c r="AH499" s="2024"/>
      <c r="AI499" s="2837"/>
      <c r="AJ499" s="2048" t="s">
        <v>794</v>
      </c>
      <c r="AK499" s="2071">
        <v>70</v>
      </c>
      <c r="AL499" s="3169" t="s">
        <v>36</v>
      </c>
      <c r="AM499" s="2072">
        <v>44076</v>
      </c>
      <c r="AN499" s="2071">
        <v>150</v>
      </c>
      <c r="AO499" s="3171" t="s">
        <v>35</v>
      </c>
      <c r="AP499" s="2071">
        <v>297.83999999999997</v>
      </c>
      <c r="AQ499" s="3605"/>
      <c r="AR499" s="3509">
        <v>44151</v>
      </c>
      <c r="AS499" s="2072">
        <v>44151</v>
      </c>
      <c r="AT499" s="2071">
        <v>14337</v>
      </c>
      <c r="AU499" s="2147">
        <v>136800</v>
      </c>
      <c r="AV499" s="2147">
        <f t="shared" ref="AV499:AV530" si="200">(AU499-AN499*1000)</f>
        <v>-13200</v>
      </c>
      <c r="AW499" s="2045">
        <f t="shared" si="196"/>
        <v>40744.512000000002</v>
      </c>
      <c r="AX499" s="2045">
        <f t="shared" si="193"/>
        <v>2037.2256000000002</v>
      </c>
      <c r="AY499" s="2059"/>
      <c r="BA499" s="2770"/>
      <c r="BB499" s="2291"/>
      <c r="BC499" s="2752"/>
      <c r="BD499" s="2351"/>
      <c r="BE499" s="2354"/>
      <c r="BF499" s="3076"/>
      <c r="BG499" s="2351"/>
      <c r="BH499" s="2332"/>
      <c r="BI499" s="2352"/>
      <c r="BJ499" s="2353"/>
      <c r="BK499" s="2354"/>
      <c r="BL499" s="2355"/>
      <c r="BM499" s="2332"/>
      <c r="BN499" s="2332"/>
      <c r="BO499" s="2333"/>
      <c r="BP499" s="2332"/>
      <c r="BQ499" s="2689"/>
      <c r="BR499" s="2246"/>
      <c r="CK499" s="2499" t="s">
        <v>3</v>
      </c>
      <c r="CL499" s="2500" t="s">
        <v>4</v>
      </c>
      <c r="CM499" s="2501" t="s">
        <v>18</v>
      </c>
      <c r="CN499" s="2501" t="s">
        <v>19</v>
      </c>
      <c r="CO499" s="2501" t="s">
        <v>19</v>
      </c>
      <c r="CP499" s="2501" t="s">
        <v>20</v>
      </c>
      <c r="CQ499" s="2501" t="s">
        <v>21</v>
      </c>
      <c r="CR499" s="2501" t="s">
        <v>22</v>
      </c>
      <c r="CS499" s="2501" t="s">
        <v>19</v>
      </c>
      <c r="CT499" s="2501" t="s">
        <v>23</v>
      </c>
      <c r="CU499" s="2501" t="s">
        <v>23</v>
      </c>
      <c r="CV499" s="2501" t="s">
        <v>24</v>
      </c>
      <c r="CW499" s="2501" t="s">
        <v>20</v>
      </c>
      <c r="CX499" s="2501" t="s">
        <v>25</v>
      </c>
      <c r="CY499" s="2501" t="s">
        <v>0</v>
      </c>
      <c r="CZ499" s="2501" t="s">
        <v>11</v>
      </c>
      <c r="DA499" s="2501" t="s">
        <v>11</v>
      </c>
      <c r="DB499" s="2501" t="s">
        <v>26</v>
      </c>
    </row>
    <row r="500" spans="15:106" ht="15" thickBot="1">
      <c r="O500" s="2024"/>
      <c r="P500" s="2107"/>
      <c r="Q500" s="2919"/>
      <c r="R500" s="2118"/>
      <c r="S500" s="2110"/>
      <c r="T500" s="2115"/>
      <c r="U500" s="2103"/>
      <c r="V500" s="2100"/>
      <c r="W500" s="2106"/>
      <c r="X500" s="2100"/>
      <c r="Y500" s="2120"/>
      <c r="Z500" s="2105"/>
      <c r="AA500" s="2100"/>
      <c r="AB500" s="2103"/>
      <c r="AC500" s="2113"/>
      <c r="AD500" s="2104"/>
      <c r="AE500" s="2106"/>
      <c r="AF500" s="6038"/>
      <c r="AG500" s="6032"/>
      <c r="AH500" s="2024"/>
      <c r="AI500" s="2837"/>
      <c r="AJ500" s="2048" t="s">
        <v>794</v>
      </c>
      <c r="AK500" s="2071">
        <v>70</v>
      </c>
      <c r="AL500" s="3169" t="s">
        <v>36</v>
      </c>
      <c r="AM500" s="2072">
        <v>44076</v>
      </c>
      <c r="AN500" s="2071">
        <v>13</v>
      </c>
      <c r="AO500" s="3171" t="s">
        <v>35</v>
      </c>
      <c r="AP500" s="2071">
        <v>297.83999999999997</v>
      </c>
      <c r="AQ500" s="3605"/>
      <c r="AR500" s="3509">
        <v>44151</v>
      </c>
      <c r="AS500" s="2072">
        <v>44208</v>
      </c>
      <c r="AT500" s="2071">
        <v>14680</v>
      </c>
      <c r="AU500" s="2147">
        <v>13000</v>
      </c>
      <c r="AV500" s="2147">
        <f t="shared" si="200"/>
        <v>0</v>
      </c>
      <c r="AW500" s="2045">
        <f t="shared" si="196"/>
        <v>3871.9199999999996</v>
      </c>
      <c r="AX500" s="2045">
        <f t="shared" si="193"/>
        <v>193.596</v>
      </c>
      <c r="AY500" s="2059"/>
      <c r="BA500" s="2288"/>
      <c r="BB500" s="2289"/>
      <c r="BC500" s="2290"/>
      <c r="BD500" s="2291"/>
      <c r="BE500" s="2292"/>
      <c r="BF500" s="2293"/>
      <c r="BG500" s="2291"/>
      <c r="BH500" s="2294"/>
      <c r="BI500" s="2290"/>
      <c r="BJ500" s="2295"/>
      <c r="BK500" s="2292"/>
      <c r="BL500" s="2290"/>
      <c r="BM500" s="2294"/>
      <c r="BN500" s="2294"/>
      <c r="BO500" s="2296"/>
      <c r="BP500" s="2294"/>
      <c r="BQ500" s="2689"/>
      <c r="BR500" s="2246"/>
      <c r="CK500" s="2619"/>
      <c r="CL500" s="2506"/>
      <c r="CM500" s="2506"/>
      <c r="CN500" s="2507" t="s">
        <v>3</v>
      </c>
      <c r="CO500" s="2507" t="s">
        <v>18</v>
      </c>
      <c r="CP500" s="2507"/>
      <c r="CQ500" s="2506"/>
      <c r="CR500" s="2507" t="s">
        <v>21</v>
      </c>
      <c r="CS500" s="2507" t="s">
        <v>3</v>
      </c>
      <c r="CT500" s="2507" t="s">
        <v>27</v>
      </c>
      <c r="CU500" s="2507" t="s">
        <v>28</v>
      </c>
      <c r="CV500" s="2506"/>
      <c r="CW500" s="2506"/>
      <c r="CX500" s="2506"/>
      <c r="CY500" s="2506"/>
      <c r="CZ500" s="2507" t="s">
        <v>33</v>
      </c>
      <c r="DA500" s="2507" t="s">
        <v>30</v>
      </c>
      <c r="DB500" s="2500"/>
    </row>
    <row r="501" spans="15:106" ht="15" thickBot="1">
      <c r="O501" s="2024"/>
      <c r="P501" s="2082"/>
      <c r="Q501" s="2083"/>
      <c r="R501" s="2083"/>
      <c r="S501" s="2083"/>
      <c r="T501" s="2083"/>
      <c r="U501" s="2084"/>
      <c r="V501" s="2085"/>
      <c r="W501" s="2085"/>
      <c r="X501" s="2085"/>
      <c r="Y501" s="2089"/>
      <c r="Z501" s="2085"/>
      <c r="AA501" s="2086"/>
      <c r="AB501" s="2087"/>
      <c r="AC501" s="2085"/>
      <c r="AD501" s="2088">
        <f>SUM(AD490:AD500)</f>
        <v>116227</v>
      </c>
      <c r="AE501" s="2088">
        <f>(AD501*0.05)</f>
        <v>5811.35</v>
      </c>
      <c r="AF501" s="2090"/>
      <c r="AG501" s="3220"/>
      <c r="AH501" s="2024"/>
      <c r="AI501" s="2837"/>
      <c r="AJ501" s="2048" t="s">
        <v>891</v>
      </c>
      <c r="AK501" s="2071">
        <v>71</v>
      </c>
      <c r="AL501" s="3169" t="s">
        <v>36</v>
      </c>
      <c r="AM501" s="2072">
        <v>44076</v>
      </c>
      <c r="AN501" s="2071">
        <v>16</v>
      </c>
      <c r="AO501" s="3171" t="s">
        <v>35</v>
      </c>
      <c r="AP501" s="2071">
        <v>393.72</v>
      </c>
      <c r="AQ501" s="3605"/>
      <c r="AR501" s="3509">
        <v>44151</v>
      </c>
      <c r="AS501" s="2072">
        <v>44151</v>
      </c>
      <c r="AT501" s="2071">
        <v>14337</v>
      </c>
      <c r="AU501" s="2147">
        <v>16000</v>
      </c>
      <c r="AV501" s="2147">
        <f t="shared" si="200"/>
        <v>0</v>
      </c>
      <c r="AW501" s="2045">
        <f t="shared" si="196"/>
        <v>6299.52</v>
      </c>
      <c r="AX501" s="2045">
        <f t="shared" si="193"/>
        <v>314.97600000000006</v>
      </c>
      <c r="AY501" s="2059"/>
      <c r="BA501" s="2298"/>
      <c r="BB501" s="2299"/>
      <c r="BC501" s="2300"/>
      <c r="BD501" s="2300"/>
      <c r="BE501" s="2301"/>
      <c r="BF501" s="2300"/>
      <c r="BG501" s="2300"/>
      <c r="BH501" s="2302"/>
      <c r="BI501" s="2300"/>
      <c r="BJ501" s="2303"/>
      <c r="BK501" s="2301"/>
      <c r="BL501" s="2300"/>
      <c r="BM501" s="2302"/>
      <c r="BN501" s="2304"/>
      <c r="BO501" s="2305"/>
      <c r="BP501" s="2304"/>
      <c r="BQ501" s="3055"/>
      <c r="BR501" s="2246"/>
      <c r="CK501" s="2604" t="s">
        <v>845</v>
      </c>
      <c r="CL501" s="2966" t="s">
        <v>1174</v>
      </c>
      <c r="CM501" s="3556">
        <v>9</v>
      </c>
      <c r="CN501" s="3556" t="s">
        <v>36</v>
      </c>
      <c r="CO501" s="3336">
        <v>44118</v>
      </c>
      <c r="CP501" s="3556">
        <v>153</v>
      </c>
      <c r="CQ501" s="3556" t="s">
        <v>35</v>
      </c>
      <c r="CR501" s="3337">
        <v>200.6</v>
      </c>
      <c r="CS501" s="3557"/>
      <c r="CT501" s="3558">
        <v>44270</v>
      </c>
      <c r="CU501" s="3224">
        <v>44257</v>
      </c>
      <c r="CV501" s="3556">
        <v>14719</v>
      </c>
      <c r="CW501" s="3340">
        <v>102000</v>
      </c>
      <c r="CX501" s="3340">
        <f>(CP501*1000-CW501)</f>
        <v>51000</v>
      </c>
      <c r="CY501" s="3223">
        <f>(CR501*CW501/1000)</f>
        <v>20461.2</v>
      </c>
      <c r="CZ501" s="3224">
        <f>(CU501+28)</f>
        <v>44285</v>
      </c>
      <c r="DA501" s="3225">
        <f>(CY501*0.03)</f>
        <v>613.83600000000001</v>
      </c>
      <c r="DB501" s="4480" t="s">
        <v>8</v>
      </c>
    </row>
    <row r="502" spans="15:106">
      <c r="O502" s="2024"/>
      <c r="P502" s="2024"/>
      <c r="Q502" s="2024"/>
      <c r="R502" s="2024"/>
      <c r="S502" s="2024"/>
      <c r="T502" s="2024"/>
      <c r="U502" s="2024"/>
      <c r="V502" s="2024"/>
      <c r="W502" s="2024"/>
      <c r="X502" s="2024"/>
      <c r="Y502" s="3602"/>
      <c r="Z502" s="2024"/>
      <c r="AA502" s="2024"/>
      <c r="AB502" s="2024"/>
      <c r="AC502" s="2024"/>
      <c r="AD502" s="2024"/>
      <c r="AE502" s="2024"/>
      <c r="AF502" s="3227"/>
      <c r="AG502" s="3227"/>
      <c r="AH502" s="2024"/>
      <c r="AI502" s="2837"/>
      <c r="AJ502" s="2048" t="s">
        <v>904</v>
      </c>
      <c r="AK502" s="2071">
        <v>72</v>
      </c>
      <c r="AL502" s="3169" t="s">
        <v>36</v>
      </c>
      <c r="AM502" s="2072">
        <v>44076</v>
      </c>
      <c r="AN502" s="2071">
        <v>2.5</v>
      </c>
      <c r="AO502" s="3171" t="s">
        <v>35</v>
      </c>
      <c r="AP502" s="2071">
        <v>361.08</v>
      </c>
      <c r="AQ502" s="3605"/>
      <c r="AR502" s="3509">
        <v>44151</v>
      </c>
      <c r="AS502" s="2072">
        <v>44151</v>
      </c>
      <c r="AT502" s="2071">
        <v>14337</v>
      </c>
      <c r="AU502" s="2147">
        <v>2500</v>
      </c>
      <c r="AV502" s="2147">
        <f t="shared" si="200"/>
        <v>0</v>
      </c>
      <c r="AW502" s="2045">
        <f t="shared" si="196"/>
        <v>902.7</v>
      </c>
      <c r="AX502" s="2045">
        <f t="shared" si="193"/>
        <v>45.135000000000005</v>
      </c>
      <c r="AY502" s="2059"/>
      <c r="BA502" s="2307"/>
      <c r="BB502" s="2291"/>
      <c r="BC502" s="2308"/>
      <c r="BD502" s="2291"/>
      <c r="BE502" s="2292"/>
      <c r="BF502" s="2309"/>
      <c r="BG502" s="2291"/>
      <c r="BH502" s="2294"/>
      <c r="BI502" s="2310"/>
      <c r="BJ502" s="2311"/>
      <c r="BK502" s="2292"/>
      <c r="BL502" s="2291"/>
      <c r="BM502" s="2294"/>
      <c r="BN502" s="2294"/>
      <c r="BO502" s="2296"/>
      <c r="BP502" s="2294"/>
      <c r="BQ502" s="2689"/>
      <c r="BR502" s="2246"/>
      <c r="CK502" s="3708" t="s">
        <v>845</v>
      </c>
      <c r="CL502" s="3706" t="s">
        <v>1174</v>
      </c>
      <c r="CM502" s="3556">
        <v>9</v>
      </c>
      <c r="CN502" s="3556" t="s">
        <v>36</v>
      </c>
      <c r="CO502" s="3336">
        <v>44118</v>
      </c>
      <c r="CP502" s="3556">
        <v>51</v>
      </c>
      <c r="CQ502" s="3556" t="s">
        <v>35</v>
      </c>
      <c r="CR502" s="3337">
        <v>200.6</v>
      </c>
      <c r="CS502" s="3557"/>
      <c r="CT502" s="3558">
        <v>44270</v>
      </c>
      <c r="CU502" s="3224">
        <v>44272</v>
      </c>
      <c r="CV502" s="3556">
        <v>14744</v>
      </c>
      <c r="CW502" s="3340">
        <v>51000</v>
      </c>
      <c r="CX502" s="3340">
        <f>(CP502*1000-CW502)</f>
        <v>0</v>
      </c>
      <c r="CY502" s="3223">
        <f>(CR502*CW502/1000)</f>
        <v>10230.6</v>
      </c>
      <c r="CZ502" s="3224">
        <f>(CU502+28)</f>
        <v>44300</v>
      </c>
      <c r="DA502" s="3225">
        <f>(CY502*0.03)</f>
        <v>306.91800000000001</v>
      </c>
      <c r="DB502" s="4480" t="s">
        <v>8</v>
      </c>
    </row>
    <row r="503" spans="15:106" ht="15" customHeight="1" thickBot="1">
      <c r="O503" s="2024"/>
      <c r="P503" s="2028" t="s">
        <v>756</v>
      </c>
      <c r="Q503" s="2024"/>
      <c r="R503" s="2024"/>
      <c r="S503" s="2024"/>
      <c r="T503" s="2024"/>
      <c r="U503" s="2024"/>
      <c r="V503" s="2024"/>
      <c r="W503" s="2024"/>
      <c r="X503" s="2024"/>
      <c r="Y503" s="3602"/>
      <c r="Z503" s="2024"/>
      <c r="AA503" s="2024"/>
      <c r="AB503" s="2024"/>
      <c r="AC503" s="2024"/>
      <c r="AD503" s="2024"/>
      <c r="AE503" s="2024"/>
      <c r="AF503" s="2029"/>
      <c r="AG503" s="2029"/>
      <c r="AH503" s="2024"/>
      <c r="AI503" s="2837"/>
      <c r="AJ503" s="2048" t="s">
        <v>1156</v>
      </c>
      <c r="AK503" s="2071">
        <v>73</v>
      </c>
      <c r="AL503" s="3169" t="s">
        <v>36</v>
      </c>
      <c r="AM503" s="2072">
        <v>44076</v>
      </c>
      <c r="AN503" s="2071">
        <v>16</v>
      </c>
      <c r="AO503" s="3171" t="s">
        <v>35</v>
      </c>
      <c r="AP503" s="2071">
        <v>234.6</v>
      </c>
      <c r="AQ503" s="3605"/>
      <c r="AR503" s="3509">
        <v>44151</v>
      </c>
      <c r="AS503" s="2072">
        <v>44151</v>
      </c>
      <c r="AT503" s="2071">
        <v>14337</v>
      </c>
      <c r="AU503" s="2071">
        <v>16000</v>
      </c>
      <c r="AV503" s="2147">
        <f t="shared" si="200"/>
        <v>0</v>
      </c>
      <c r="AW503" s="2045">
        <f t="shared" si="196"/>
        <v>3753.6</v>
      </c>
      <c r="AX503" s="2045">
        <f t="shared" si="193"/>
        <v>187.68</v>
      </c>
      <c r="AY503" s="2059"/>
      <c r="BA503" s="2312"/>
      <c r="BB503" s="2313"/>
      <c r="BC503" s="2313"/>
      <c r="BD503" s="2313"/>
      <c r="BE503" s="2313"/>
      <c r="BF503" s="2313"/>
      <c r="BG503" s="2313"/>
      <c r="BH503" s="2313"/>
      <c r="BI503" s="2313"/>
      <c r="BJ503" s="2313"/>
      <c r="BK503" s="2313"/>
      <c r="BL503" s="2313"/>
      <c r="BM503" s="2313"/>
      <c r="BN503" s="2313"/>
      <c r="BO503" s="2313"/>
      <c r="BP503" s="2313"/>
      <c r="BQ503" s="2689"/>
      <c r="BR503" s="2246"/>
      <c r="CK503" s="3708" t="s">
        <v>845</v>
      </c>
      <c r="CL503" s="3334" t="s">
        <v>1174</v>
      </c>
      <c r="CM503" s="3556">
        <v>10</v>
      </c>
      <c r="CN503" s="3556" t="s">
        <v>36</v>
      </c>
      <c r="CO503" s="3336">
        <v>44118</v>
      </c>
      <c r="CP503" s="3556">
        <v>153</v>
      </c>
      <c r="CQ503" s="3556" t="s">
        <v>35</v>
      </c>
      <c r="CR503" s="3337">
        <v>200.6</v>
      </c>
      <c r="CS503" s="3557"/>
      <c r="CT503" s="3558">
        <v>44284</v>
      </c>
      <c r="CU503" s="3224">
        <v>44284</v>
      </c>
      <c r="CV503" s="3556">
        <v>14756</v>
      </c>
      <c r="CW503" s="3340">
        <v>153000</v>
      </c>
      <c r="CX503" s="3340">
        <f>(CP503*1000-CW503)</f>
        <v>0</v>
      </c>
      <c r="CY503" s="3223">
        <f>(CR503*CW503/1000)</f>
        <v>30691.8</v>
      </c>
      <c r="CZ503" s="3224">
        <f>(CU503+28)</f>
        <v>44312</v>
      </c>
      <c r="DA503" s="3225">
        <f>(CY503*0.03)</f>
        <v>920.75399999999991</v>
      </c>
      <c r="DB503" s="4480" t="s">
        <v>8</v>
      </c>
    </row>
    <row r="504" spans="15:106" ht="15" thickBot="1">
      <c r="O504" s="2024"/>
      <c r="P504" s="2030"/>
      <c r="Q504" s="2031"/>
      <c r="R504" s="2031"/>
      <c r="S504" s="6040" t="s">
        <v>14</v>
      </c>
      <c r="T504" s="6040" t="s">
        <v>12</v>
      </c>
      <c r="U504" s="6040"/>
      <c r="V504" s="2031"/>
      <c r="W504" s="6040" t="s">
        <v>15</v>
      </c>
      <c r="X504" s="6040" t="s">
        <v>16</v>
      </c>
      <c r="Y504" s="6040" t="s">
        <v>12</v>
      </c>
      <c r="Z504" s="6040" t="s">
        <v>12</v>
      </c>
      <c r="AA504" s="2031"/>
      <c r="AB504" s="2031"/>
      <c r="AC504" s="2031"/>
      <c r="AD504" s="2031"/>
      <c r="AE504" s="6040" t="s">
        <v>17</v>
      </c>
      <c r="AF504" s="6040"/>
      <c r="AG504" s="6032"/>
      <c r="AH504" s="2024"/>
      <c r="AI504" s="2837"/>
      <c r="AJ504" s="2048" t="s">
        <v>794</v>
      </c>
      <c r="AK504" s="2071">
        <v>74</v>
      </c>
      <c r="AL504" s="3169" t="s">
        <v>36</v>
      </c>
      <c r="AM504" s="2072">
        <v>44076</v>
      </c>
      <c r="AN504" s="2071">
        <v>200</v>
      </c>
      <c r="AO504" s="3171" t="s">
        <v>35</v>
      </c>
      <c r="AP504" s="2071">
        <v>297.83999999999997</v>
      </c>
      <c r="AQ504" s="3605"/>
      <c r="AR504" s="3509">
        <v>44172</v>
      </c>
      <c r="AS504" s="2072">
        <v>44172</v>
      </c>
      <c r="AT504" s="2071">
        <v>14468</v>
      </c>
      <c r="AU504" s="2147">
        <v>200400</v>
      </c>
      <c r="AV504" s="2147">
        <f t="shared" si="200"/>
        <v>400</v>
      </c>
      <c r="AW504" s="2045">
        <f t="shared" si="196"/>
        <v>59687.135999999991</v>
      </c>
      <c r="AX504" s="2045">
        <f t="shared" si="193"/>
        <v>2984.3567999999996</v>
      </c>
      <c r="AY504" s="2059"/>
      <c r="BA504" s="2314"/>
      <c r="BB504" s="2315"/>
      <c r="BC504" s="2315"/>
      <c r="BD504" s="2315"/>
      <c r="BE504" s="2315"/>
      <c r="BF504" s="2315"/>
      <c r="BG504" s="2315"/>
      <c r="BH504" s="2315"/>
      <c r="BI504" s="2315"/>
      <c r="BJ504" s="2315"/>
      <c r="BK504" s="2315"/>
      <c r="BL504" s="2315"/>
      <c r="BM504" s="2315"/>
      <c r="BN504" s="2315"/>
      <c r="BO504" s="2686">
        <f>SUM(BO497:BO503)</f>
        <v>25459.175199999998</v>
      </c>
      <c r="BP504" s="2686">
        <f>SUM(BP497:BP503)</f>
        <v>1272.95876</v>
      </c>
      <c r="BQ504" s="3056"/>
      <c r="BR504" s="2246"/>
      <c r="CK504" s="2522" t="s">
        <v>204</v>
      </c>
      <c r="CL504" s="4079" t="s">
        <v>105</v>
      </c>
      <c r="CM504" s="2596">
        <v>152</v>
      </c>
      <c r="CN504" s="2596">
        <v>25240</v>
      </c>
      <c r="CO504" s="2597">
        <v>44271</v>
      </c>
      <c r="CP504" s="2596">
        <v>45.1</v>
      </c>
      <c r="CQ504" s="2596" t="s">
        <v>35</v>
      </c>
      <c r="CR504" s="2577">
        <v>1315.61</v>
      </c>
      <c r="CS504" s="2601"/>
      <c r="CT504" s="2584">
        <v>44285</v>
      </c>
      <c r="CU504" s="2575">
        <v>44287</v>
      </c>
      <c r="CV504" s="2596">
        <v>14765</v>
      </c>
      <c r="CW504" s="2598">
        <v>45100</v>
      </c>
      <c r="CX504" s="2598">
        <f>(CP504*1000-CW504)</f>
        <v>0</v>
      </c>
      <c r="CY504" s="3223">
        <f>(CR504*CW504/1000)</f>
        <v>59334.010999999991</v>
      </c>
      <c r="CZ504" s="3224">
        <f>(CU504+42)</f>
        <v>44329</v>
      </c>
      <c r="DA504" s="3225">
        <f>(CY504*0.03)</f>
        <v>1780.0203299999996</v>
      </c>
      <c r="DB504" s="4669" t="s">
        <v>8</v>
      </c>
    </row>
    <row r="505" spans="15:106">
      <c r="O505" s="2024"/>
      <c r="P505" s="2032" t="s">
        <v>3</v>
      </c>
      <c r="Q505" s="2033" t="s">
        <v>4</v>
      </c>
      <c r="R505" s="6033" t="s">
        <v>18</v>
      </c>
      <c r="S505" s="6033" t="s">
        <v>19</v>
      </c>
      <c r="T505" s="6033" t="s">
        <v>19</v>
      </c>
      <c r="U505" s="6033" t="s">
        <v>20</v>
      </c>
      <c r="V505" s="6033" t="s">
        <v>21</v>
      </c>
      <c r="W505" s="6033" t="s">
        <v>22</v>
      </c>
      <c r="X505" s="6033" t="s">
        <v>19</v>
      </c>
      <c r="Y505" s="6033" t="s">
        <v>23</v>
      </c>
      <c r="Z505" s="6033" t="s">
        <v>23</v>
      </c>
      <c r="AA505" s="6033" t="s">
        <v>24</v>
      </c>
      <c r="AB505" s="6033" t="s">
        <v>20</v>
      </c>
      <c r="AC505" s="6033" t="s">
        <v>25</v>
      </c>
      <c r="AD505" s="6033" t="s">
        <v>0</v>
      </c>
      <c r="AE505" s="6033" t="s">
        <v>11</v>
      </c>
      <c r="AF505" s="6033" t="s">
        <v>26</v>
      </c>
      <c r="AG505" s="6032"/>
      <c r="AH505" s="2024"/>
      <c r="AI505" s="2837"/>
      <c r="AJ505" s="2048" t="s">
        <v>891</v>
      </c>
      <c r="AK505" s="2071">
        <v>75</v>
      </c>
      <c r="AL505" s="3169" t="s">
        <v>36</v>
      </c>
      <c r="AM505" s="2072">
        <v>44076</v>
      </c>
      <c r="AN505" s="2071">
        <v>15</v>
      </c>
      <c r="AO505" s="3171" t="s">
        <v>35</v>
      </c>
      <c r="AP505" s="2071">
        <v>393.72</v>
      </c>
      <c r="AQ505" s="3605"/>
      <c r="AR505" s="3509">
        <v>44172</v>
      </c>
      <c r="AS505" s="2072">
        <v>44172</v>
      </c>
      <c r="AT505" s="2071">
        <v>14468</v>
      </c>
      <c r="AU505" s="2147">
        <v>15000</v>
      </c>
      <c r="AV505" s="2147">
        <f t="shared" si="200"/>
        <v>0</v>
      </c>
      <c r="AW505" s="2045">
        <f t="shared" si="196"/>
        <v>5905.8</v>
      </c>
      <c r="AX505" s="2045">
        <f t="shared" ref="AX505:AX531" si="201">(AW505*0.05)</f>
        <v>295.29000000000002</v>
      </c>
      <c r="AY505" s="2059"/>
      <c r="BA505" s="2246"/>
      <c r="BB505" s="2246"/>
      <c r="BC505" s="2246"/>
      <c r="BD505" s="2246"/>
      <c r="BE505" s="2246"/>
      <c r="BF505" s="2246"/>
      <c r="BG505" s="2246"/>
      <c r="BH505" s="2246"/>
      <c r="BI505" s="2246"/>
      <c r="BJ505" s="2246"/>
      <c r="BK505" s="2246"/>
      <c r="BL505" s="2246"/>
      <c r="BM505" s="2246"/>
      <c r="BN505" s="2246"/>
      <c r="BO505" s="2246"/>
      <c r="BP505" s="2246"/>
      <c r="BQ505" s="2246"/>
      <c r="BR505" s="2246"/>
      <c r="CK505" s="2545"/>
      <c r="CL505" s="4083"/>
      <c r="CM505" s="3556"/>
      <c r="CN505" s="3556"/>
      <c r="CO505" s="3336"/>
      <c r="CP505" s="3556"/>
      <c r="CQ505" s="3556"/>
      <c r="CR505" s="3337"/>
      <c r="CS505" s="3557"/>
      <c r="CT505" s="3558"/>
      <c r="CU505" s="3224"/>
      <c r="CV505" s="3556"/>
      <c r="CW505" s="3340"/>
      <c r="CX505" s="3340"/>
      <c r="CY505" s="3223"/>
      <c r="CZ505" s="3224"/>
      <c r="DA505" s="3225"/>
      <c r="DB505" s="2523"/>
    </row>
    <row r="506" spans="15:106" ht="18.600000000000001" thickBot="1">
      <c r="O506" s="2024"/>
      <c r="P506" s="2034"/>
      <c r="Q506" s="2035"/>
      <c r="R506" s="2035"/>
      <c r="S506" s="6035" t="s">
        <v>3</v>
      </c>
      <c r="T506" s="6035" t="s">
        <v>18</v>
      </c>
      <c r="U506" s="6035"/>
      <c r="V506" s="2035"/>
      <c r="W506" s="6035" t="s">
        <v>21</v>
      </c>
      <c r="X506" s="6035" t="s">
        <v>3</v>
      </c>
      <c r="Y506" s="6035" t="s">
        <v>27</v>
      </c>
      <c r="Z506" s="6035" t="s">
        <v>28</v>
      </c>
      <c r="AA506" s="2035"/>
      <c r="AB506" s="2035"/>
      <c r="AC506" s="2035"/>
      <c r="AD506" s="2035"/>
      <c r="AE506" s="6035" t="s">
        <v>30</v>
      </c>
      <c r="AF506" s="6033"/>
      <c r="AG506" s="6032"/>
      <c r="AH506" s="2024"/>
      <c r="AI506" s="2837"/>
      <c r="AJ506" s="2048" t="s">
        <v>904</v>
      </c>
      <c r="AK506" s="2071">
        <v>76</v>
      </c>
      <c r="AL506" s="3169" t="s">
        <v>36</v>
      </c>
      <c r="AM506" s="2072">
        <v>44076</v>
      </c>
      <c r="AN506" s="2071">
        <v>2</v>
      </c>
      <c r="AO506" s="3171" t="s">
        <v>35</v>
      </c>
      <c r="AP506" s="2071">
        <v>361.08</v>
      </c>
      <c r="AQ506" s="3605"/>
      <c r="AR506" s="3509">
        <v>44172</v>
      </c>
      <c r="AS506" s="2072">
        <v>44172</v>
      </c>
      <c r="AT506" s="2071">
        <v>14468</v>
      </c>
      <c r="AU506" s="2147">
        <v>2000</v>
      </c>
      <c r="AV506" s="2147">
        <f t="shared" si="200"/>
        <v>0</v>
      </c>
      <c r="AW506" s="2045">
        <f t="shared" si="196"/>
        <v>722.16</v>
      </c>
      <c r="AX506" s="2045">
        <f t="shared" si="201"/>
        <v>36.107999999999997</v>
      </c>
      <c r="AY506" s="5940"/>
      <c r="BA506" s="2250" t="s">
        <v>1125</v>
      </c>
      <c r="BB506" s="2246"/>
      <c r="BC506" s="2246"/>
      <c r="BD506" s="2246"/>
      <c r="BE506" s="2246"/>
      <c r="BF506" s="2246"/>
      <c r="BG506" s="2246"/>
      <c r="BH506" s="2246"/>
      <c r="BI506" s="2246"/>
      <c r="BJ506" s="2246"/>
      <c r="BK506" s="2246"/>
      <c r="BL506" s="2246"/>
      <c r="BM506" s="2246"/>
      <c r="BN506" s="2246"/>
      <c r="BO506" s="2246"/>
      <c r="BP506" s="2246"/>
      <c r="BQ506" s="3085"/>
      <c r="BR506" s="2246"/>
      <c r="CK506" s="2545"/>
      <c r="CL506" s="4083"/>
      <c r="CM506" s="3556"/>
      <c r="CN506" s="3556"/>
      <c r="CO506" s="3336"/>
      <c r="CP506" s="3556"/>
      <c r="CQ506" s="3556"/>
      <c r="CR506" s="3337"/>
      <c r="CS506" s="3557"/>
      <c r="CT506" s="3558"/>
      <c r="CU506" s="3224"/>
      <c r="CV506" s="3556"/>
      <c r="CW506" s="3340"/>
      <c r="CX506" s="3340"/>
      <c r="CY506" s="3223"/>
      <c r="CZ506" s="3224"/>
      <c r="DA506" s="3225"/>
      <c r="DB506" s="2523"/>
    </row>
    <row r="507" spans="15:106">
      <c r="O507" s="2024"/>
      <c r="P507" s="2095" t="s">
        <v>629</v>
      </c>
      <c r="Q507" s="2658" t="s">
        <v>699</v>
      </c>
      <c r="R507" s="3415">
        <v>68</v>
      </c>
      <c r="S507" s="3415">
        <v>35616</v>
      </c>
      <c r="T507" s="3416">
        <v>43575</v>
      </c>
      <c r="U507" s="3415">
        <v>15</v>
      </c>
      <c r="V507" s="2122" t="s">
        <v>35</v>
      </c>
      <c r="W507" s="3417">
        <v>254</v>
      </c>
      <c r="X507" s="3415"/>
      <c r="Y507" s="3572">
        <v>43620</v>
      </c>
      <c r="Z507" s="3416">
        <v>43619</v>
      </c>
      <c r="AA507" s="3415">
        <v>3808</v>
      </c>
      <c r="AB507" s="3418">
        <v>15000</v>
      </c>
      <c r="AC507" s="3415">
        <f>(AB507-U507*1000)</f>
        <v>0</v>
      </c>
      <c r="AD507" s="2173">
        <f>(AB507*W507/1000)</f>
        <v>3810</v>
      </c>
      <c r="AE507" s="2175">
        <f t="shared" ref="AE507:AE517" si="202">(AD507*0.05)</f>
        <v>190.5</v>
      </c>
      <c r="AF507" s="2046" t="s">
        <v>8</v>
      </c>
      <c r="AG507" s="3219"/>
      <c r="AH507" s="2024"/>
      <c r="AI507" s="2837"/>
      <c r="AJ507" s="2048" t="s">
        <v>1156</v>
      </c>
      <c r="AK507" s="2071">
        <v>77</v>
      </c>
      <c r="AL507" s="3169" t="s">
        <v>36</v>
      </c>
      <c r="AM507" s="2072">
        <v>44076</v>
      </c>
      <c r="AN507" s="2071">
        <v>15</v>
      </c>
      <c r="AO507" s="3171" t="s">
        <v>35</v>
      </c>
      <c r="AP507" s="2071">
        <v>234.6</v>
      </c>
      <c r="AQ507" s="3605"/>
      <c r="AR507" s="3509">
        <v>44172</v>
      </c>
      <c r="AS507" s="2072">
        <v>44172</v>
      </c>
      <c r="AT507" s="2071">
        <v>14468</v>
      </c>
      <c r="AU507" s="2147">
        <v>15000</v>
      </c>
      <c r="AV507" s="2147">
        <f t="shared" si="200"/>
        <v>0</v>
      </c>
      <c r="AW507" s="2045">
        <f t="shared" si="196"/>
        <v>3519</v>
      </c>
      <c r="AX507" s="2045">
        <f t="shared" si="201"/>
        <v>175.95000000000002</v>
      </c>
      <c r="AY507" s="5940"/>
      <c r="BA507" s="2251"/>
      <c r="BB507" s="2252"/>
      <c r="BC507" s="2252"/>
      <c r="BD507" s="2253" t="s">
        <v>14</v>
      </c>
      <c r="BE507" s="2253" t="s">
        <v>12</v>
      </c>
      <c r="BF507" s="2253"/>
      <c r="BG507" s="2252"/>
      <c r="BH507" s="2253" t="s">
        <v>15</v>
      </c>
      <c r="BI507" s="2253" t="s">
        <v>16</v>
      </c>
      <c r="BJ507" s="2253" t="s">
        <v>12</v>
      </c>
      <c r="BK507" s="2253" t="s">
        <v>12</v>
      </c>
      <c r="BL507" s="2252"/>
      <c r="BM507" s="2252"/>
      <c r="BN507" s="2252"/>
      <c r="BO507" s="2252"/>
      <c r="BP507" s="2253" t="s">
        <v>17</v>
      </c>
      <c r="BQ507" s="2253"/>
      <c r="BR507" s="2246"/>
      <c r="CK507" s="2556"/>
      <c r="CL507" s="4083"/>
      <c r="CM507" s="3556"/>
      <c r="CN507" s="3556"/>
      <c r="CO507" s="3336"/>
      <c r="CP507" s="3556"/>
      <c r="CQ507" s="3556"/>
      <c r="CR507" s="3337"/>
      <c r="CS507" s="3557"/>
      <c r="CT507" s="3558"/>
      <c r="CU507" s="3224"/>
      <c r="CV507" s="3556"/>
      <c r="CW507" s="3340"/>
      <c r="CX507" s="3340"/>
      <c r="CY507" s="3223"/>
      <c r="CZ507" s="3224"/>
      <c r="DA507" s="3225"/>
      <c r="DB507" s="2523"/>
    </row>
    <row r="508" spans="15:106" ht="15" thickBot="1">
      <c r="O508" s="2024"/>
      <c r="P508" s="2047" t="s">
        <v>629</v>
      </c>
      <c r="Q508" s="2037" t="s">
        <v>740</v>
      </c>
      <c r="R508" s="2691">
        <v>69</v>
      </c>
      <c r="S508" s="2691">
        <v>35614</v>
      </c>
      <c r="T508" s="3310">
        <v>43575</v>
      </c>
      <c r="U508" s="2691">
        <v>5</v>
      </c>
      <c r="V508" s="2039" t="s">
        <v>35</v>
      </c>
      <c r="W508" s="3311">
        <v>234</v>
      </c>
      <c r="X508" s="2691"/>
      <c r="Y508" s="3509">
        <v>43620</v>
      </c>
      <c r="Z508" s="3310">
        <v>43619</v>
      </c>
      <c r="AA508" s="2691">
        <v>3807</v>
      </c>
      <c r="AB508" s="3313">
        <v>5000</v>
      </c>
      <c r="AC508" s="2691">
        <f>(AB508-U508*1000)</f>
        <v>0</v>
      </c>
      <c r="AD508" s="2045">
        <f>(AB508*W508/1000)</f>
        <v>1170</v>
      </c>
      <c r="AE508" s="2042">
        <f t="shared" si="202"/>
        <v>58.5</v>
      </c>
      <c r="AF508" s="2059" t="s">
        <v>8</v>
      </c>
      <c r="AG508" s="2029"/>
      <c r="AH508" s="2024"/>
      <c r="AI508" s="2837"/>
      <c r="AJ508" s="2048" t="s">
        <v>794</v>
      </c>
      <c r="AK508" s="2071">
        <v>78</v>
      </c>
      <c r="AL508" s="3169" t="s">
        <v>36</v>
      </c>
      <c r="AM508" s="2072">
        <v>44076</v>
      </c>
      <c r="AN508" s="2071">
        <v>200</v>
      </c>
      <c r="AO508" s="3171" t="s">
        <v>35</v>
      </c>
      <c r="AP508" s="2071">
        <v>297.83999999999997</v>
      </c>
      <c r="AQ508" s="3605"/>
      <c r="AR508" s="3509">
        <v>44193</v>
      </c>
      <c r="AS508" s="2072">
        <v>44196</v>
      </c>
      <c r="AT508" s="2071">
        <v>14617</v>
      </c>
      <c r="AU508" s="2147">
        <v>172000</v>
      </c>
      <c r="AV508" s="2147">
        <f t="shared" si="200"/>
        <v>-28000</v>
      </c>
      <c r="AW508" s="2045">
        <f t="shared" si="196"/>
        <v>51228.479999999996</v>
      </c>
      <c r="AX508" s="2045">
        <f t="shared" si="201"/>
        <v>2561.424</v>
      </c>
      <c r="AY508" s="5940"/>
      <c r="BA508" s="2255" t="s">
        <v>3</v>
      </c>
      <c r="BB508" s="2256" t="s">
        <v>4</v>
      </c>
      <c r="BC508" s="2257" t="s">
        <v>18</v>
      </c>
      <c r="BD508" s="2257" t="s">
        <v>19</v>
      </c>
      <c r="BE508" s="2257" t="s">
        <v>19</v>
      </c>
      <c r="BF508" s="2257" t="s">
        <v>20</v>
      </c>
      <c r="BG508" s="2257" t="s">
        <v>21</v>
      </c>
      <c r="BH508" s="2257" t="s">
        <v>22</v>
      </c>
      <c r="BI508" s="2257" t="s">
        <v>19</v>
      </c>
      <c r="BJ508" s="2257" t="s">
        <v>23</v>
      </c>
      <c r="BK508" s="2257" t="s">
        <v>23</v>
      </c>
      <c r="BL508" s="2257" t="s">
        <v>24</v>
      </c>
      <c r="BM508" s="2257" t="s">
        <v>20</v>
      </c>
      <c r="BN508" s="2257" t="s">
        <v>25</v>
      </c>
      <c r="BO508" s="2257" t="s">
        <v>0</v>
      </c>
      <c r="BP508" s="2257" t="s">
        <v>11</v>
      </c>
      <c r="BQ508" s="2257" t="s">
        <v>26</v>
      </c>
      <c r="BR508" s="2246"/>
      <c r="CK508" s="2559"/>
      <c r="CL508" s="2560"/>
      <c r="CM508" s="2560"/>
      <c r="CN508" s="2560"/>
      <c r="CO508" s="2560"/>
      <c r="CP508" s="2560"/>
      <c r="CQ508" s="2560"/>
      <c r="CR508" s="2560"/>
      <c r="CS508" s="2560"/>
      <c r="CT508" s="2560"/>
      <c r="CU508" s="2560"/>
      <c r="CV508" s="2560"/>
      <c r="CW508" s="2560"/>
      <c r="CX508" s="2560"/>
      <c r="CY508" s="2560"/>
      <c r="CZ508" s="2560"/>
      <c r="DA508" s="2747">
        <f>SUM(DA501:DA507)</f>
        <v>3621.5283299999992</v>
      </c>
      <c r="DB508" s="2562"/>
    </row>
    <row r="509" spans="15:106" ht="15" thickBot="1">
      <c r="O509" s="2024"/>
      <c r="P509" s="2047" t="s">
        <v>629</v>
      </c>
      <c r="Q509" s="2075" t="s">
        <v>436</v>
      </c>
      <c r="R509" s="2691">
        <v>70</v>
      </c>
      <c r="S509" s="2691">
        <v>35609</v>
      </c>
      <c r="T509" s="3310">
        <v>43575</v>
      </c>
      <c r="U509" s="2691">
        <v>180</v>
      </c>
      <c r="V509" s="2039" t="s">
        <v>35</v>
      </c>
      <c r="W509" s="3311">
        <v>297</v>
      </c>
      <c r="X509" s="2691"/>
      <c r="Y509" s="3509">
        <v>43620</v>
      </c>
      <c r="Z509" s="3310">
        <v>43619</v>
      </c>
      <c r="AA509" s="2691">
        <v>3809</v>
      </c>
      <c r="AB509" s="3313">
        <v>180000</v>
      </c>
      <c r="AC509" s="2691">
        <f>(AB509-U509*1000)</f>
        <v>0</v>
      </c>
      <c r="AD509" s="2045">
        <f>(AB509*W509/1000)</f>
        <v>53460</v>
      </c>
      <c r="AE509" s="2042">
        <f t="shared" si="202"/>
        <v>2673</v>
      </c>
      <c r="AF509" s="2059" t="s">
        <v>8</v>
      </c>
      <c r="AG509" s="2029"/>
      <c r="AH509" s="2024"/>
      <c r="AI509" s="2837"/>
      <c r="AJ509" s="2048" t="s">
        <v>794</v>
      </c>
      <c r="AK509" s="2071">
        <v>78</v>
      </c>
      <c r="AL509" s="3169" t="s">
        <v>36</v>
      </c>
      <c r="AM509" s="2072">
        <v>44076</v>
      </c>
      <c r="AN509" s="2071">
        <v>28</v>
      </c>
      <c r="AO509" s="3171" t="s">
        <v>35</v>
      </c>
      <c r="AP509" s="2071">
        <v>297.83999999999997</v>
      </c>
      <c r="AQ509" s="3605"/>
      <c r="AR509" s="3509">
        <v>44193</v>
      </c>
      <c r="AS509" s="2072">
        <v>44216</v>
      </c>
      <c r="AT509" s="2071">
        <v>14680</v>
      </c>
      <c r="AU509" s="2147">
        <v>28000</v>
      </c>
      <c r="AV509" s="2147">
        <f t="shared" si="200"/>
        <v>0</v>
      </c>
      <c r="AW509" s="2045">
        <f t="shared" si="196"/>
        <v>8339.5199999999986</v>
      </c>
      <c r="AX509" s="2045">
        <f t="shared" si="201"/>
        <v>416.97599999999994</v>
      </c>
      <c r="AY509" s="5940"/>
      <c r="BA509" s="2258"/>
      <c r="BB509" s="2259"/>
      <c r="BC509" s="2259"/>
      <c r="BD509" s="2260" t="s">
        <v>3</v>
      </c>
      <c r="BE509" s="2260" t="s">
        <v>18</v>
      </c>
      <c r="BF509" s="2260"/>
      <c r="BG509" s="2259"/>
      <c r="BH509" s="2260" t="s">
        <v>21</v>
      </c>
      <c r="BI509" s="2260" t="s">
        <v>3</v>
      </c>
      <c r="BJ509" s="2260" t="s">
        <v>27</v>
      </c>
      <c r="BK509" s="2260" t="s">
        <v>28</v>
      </c>
      <c r="BL509" s="2259"/>
      <c r="BM509" s="2259"/>
      <c r="BN509" s="2259"/>
      <c r="BO509" s="2259"/>
      <c r="BP509" s="2260" t="s">
        <v>30</v>
      </c>
      <c r="BQ509" s="2257"/>
      <c r="BR509" s="2246"/>
    </row>
    <row r="510" spans="15:106" ht="18.600000000000001" thickBot="1">
      <c r="O510" s="2024"/>
      <c r="P510" s="2047" t="s">
        <v>792</v>
      </c>
      <c r="Q510" s="2048" t="s">
        <v>794</v>
      </c>
      <c r="R510" s="3067">
        <v>4</v>
      </c>
      <c r="S510" s="3068" t="s">
        <v>36</v>
      </c>
      <c r="T510" s="3069">
        <v>43609</v>
      </c>
      <c r="U510" s="3068">
        <v>40</v>
      </c>
      <c r="V510" s="3070" t="s">
        <v>35</v>
      </c>
      <c r="W510" s="3071">
        <v>295</v>
      </c>
      <c r="X510" s="3068"/>
      <c r="Y510" s="3596">
        <v>43620</v>
      </c>
      <c r="Z510" s="3073">
        <v>43619</v>
      </c>
      <c r="AA510" s="3070">
        <v>3806</v>
      </c>
      <c r="AB510" s="3074">
        <v>40000</v>
      </c>
      <c r="AC510" s="2055">
        <f>(AB510-U510*1000)</f>
        <v>0</v>
      </c>
      <c r="AD510" s="2056">
        <f>(AB510*W510/1000)</f>
        <v>11800</v>
      </c>
      <c r="AE510" s="2058">
        <f t="shared" si="202"/>
        <v>590</v>
      </c>
      <c r="AF510" s="2059" t="s">
        <v>8</v>
      </c>
      <c r="AG510" s="2029"/>
      <c r="AH510" s="2024"/>
      <c r="AI510" s="2837"/>
      <c r="AJ510" s="4274" t="s">
        <v>891</v>
      </c>
      <c r="AK510" s="2071">
        <v>79</v>
      </c>
      <c r="AL510" s="2071" t="s">
        <v>36</v>
      </c>
      <c r="AM510" s="2072">
        <v>44076</v>
      </c>
      <c r="AN510" s="2071">
        <v>15</v>
      </c>
      <c r="AO510" s="2039" t="s">
        <v>35</v>
      </c>
      <c r="AP510" s="2071">
        <v>393.72</v>
      </c>
      <c r="AQ510" s="3605"/>
      <c r="AR510" s="3509">
        <v>44193</v>
      </c>
      <c r="AS510" s="2072">
        <v>44196</v>
      </c>
      <c r="AT510" s="2071">
        <v>14617</v>
      </c>
      <c r="AU510" s="2147">
        <v>15000</v>
      </c>
      <c r="AV510" s="2147">
        <f t="shared" si="200"/>
        <v>0</v>
      </c>
      <c r="AW510" s="2045">
        <f t="shared" si="196"/>
        <v>5905.8</v>
      </c>
      <c r="AX510" s="2045">
        <f t="shared" si="201"/>
        <v>295.29000000000002</v>
      </c>
      <c r="AY510" s="5941"/>
      <c r="BA510" s="2467" t="s">
        <v>726</v>
      </c>
      <c r="BB510" s="2266" t="s">
        <v>727</v>
      </c>
      <c r="BC510" s="2340">
        <v>28</v>
      </c>
      <c r="BD510" s="2285">
        <v>96328</v>
      </c>
      <c r="BE510" s="2287">
        <v>44103</v>
      </c>
      <c r="BF510" s="2342">
        <v>1500</v>
      </c>
      <c r="BG510" s="2285" t="s">
        <v>96</v>
      </c>
      <c r="BH510" s="2280">
        <v>16.989999999999998</v>
      </c>
      <c r="BI510" s="2343"/>
      <c r="BJ510" s="2344">
        <v>44175</v>
      </c>
      <c r="BK510" s="2287">
        <v>44180</v>
      </c>
      <c r="BL510" s="2345">
        <v>60611</v>
      </c>
      <c r="BM510" s="2280">
        <v>626.59</v>
      </c>
      <c r="BN510" s="2439">
        <f>(BM510-BF510)</f>
        <v>-873.41</v>
      </c>
      <c r="BO510" s="2348">
        <f>(BM510*BH510)</f>
        <v>10645.7641</v>
      </c>
      <c r="BP510" s="2280">
        <f>(BO510*0.05)</f>
        <v>532.28820500000006</v>
      </c>
      <c r="BQ510" s="2273" t="s">
        <v>8</v>
      </c>
      <c r="BR510" s="2246"/>
      <c r="CK510" s="2488" t="s">
        <v>1212</v>
      </c>
      <c r="CL510" s="2248"/>
      <c r="CM510" s="2248"/>
      <c r="CN510" s="2248"/>
      <c r="CO510" s="2248"/>
      <c r="CP510" s="2248"/>
      <c r="CQ510" s="2248"/>
      <c r="CR510" s="2248"/>
      <c r="CS510" s="2248"/>
      <c r="CT510" s="2248"/>
      <c r="CU510" s="2248"/>
      <c r="CV510" s="2248"/>
      <c r="CW510" s="2248"/>
      <c r="CX510" s="2248"/>
      <c r="CY510" s="2248"/>
      <c r="CZ510" s="2248"/>
      <c r="DA510" s="2248"/>
      <c r="DB510" s="2248"/>
    </row>
    <row r="511" spans="15:106">
      <c r="O511" s="2024"/>
      <c r="P511" s="2036" t="s">
        <v>493</v>
      </c>
      <c r="Q511" s="2037" t="s">
        <v>436</v>
      </c>
      <c r="R511" s="2076">
        <v>51</v>
      </c>
      <c r="S511" s="2039">
        <v>25806</v>
      </c>
      <c r="T511" s="2040">
        <v>43614</v>
      </c>
      <c r="U511" s="2055">
        <v>65</v>
      </c>
      <c r="V511" s="2052" t="s">
        <v>35</v>
      </c>
      <c r="W511" s="2058">
        <v>300.3</v>
      </c>
      <c r="X511" s="2052">
        <v>1010505</v>
      </c>
      <c r="Y511" s="2078">
        <v>43620</v>
      </c>
      <c r="Z511" s="2057">
        <v>43619</v>
      </c>
      <c r="AA511" s="2052">
        <v>3805</v>
      </c>
      <c r="AB511" s="2055">
        <v>65000</v>
      </c>
      <c r="AC511" s="2041">
        <f>(AB511-U511*1000)</f>
        <v>0</v>
      </c>
      <c r="AD511" s="2056">
        <f>(AB511*W511/1000)</f>
        <v>19519.5</v>
      </c>
      <c r="AE511" s="2058">
        <f t="shared" si="202"/>
        <v>975.97500000000002</v>
      </c>
      <c r="AF511" s="2059" t="s">
        <v>8</v>
      </c>
      <c r="AG511" s="2029"/>
      <c r="AH511" s="2024"/>
      <c r="AI511" s="2837"/>
      <c r="AJ511" s="4274" t="s">
        <v>904</v>
      </c>
      <c r="AK511" s="2071">
        <v>80</v>
      </c>
      <c r="AL511" s="2071" t="s">
        <v>36</v>
      </c>
      <c r="AM511" s="2072">
        <v>44076</v>
      </c>
      <c r="AN511" s="2071">
        <v>2</v>
      </c>
      <c r="AO511" s="2039" t="s">
        <v>35</v>
      </c>
      <c r="AP511" s="2071">
        <v>361.08</v>
      </c>
      <c r="AQ511" s="3605"/>
      <c r="AR511" s="3509">
        <v>44193</v>
      </c>
      <c r="AS511" s="2072">
        <v>44196</v>
      </c>
      <c r="AT511" s="2071">
        <v>14617</v>
      </c>
      <c r="AU511" s="2147">
        <v>2000</v>
      </c>
      <c r="AV511" s="2147">
        <f t="shared" si="200"/>
        <v>0</v>
      </c>
      <c r="AW511" s="2045">
        <f t="shared" si="196"/>
        <v>722.16</v>
      </c>
      <c r="AX511" s="2045">
        <f t="shared" si="201"/>
        <v>36.107999999999997</v>
      </c>
      <c r="AY511" s="5941"/>
      <c r="BA511" s="2467" t="s">
        <v>726</v>
      </c>
      <c r="BB511" s="2275" t="s">
        <v>727</v>
      </c>
      <c r="BC511" s="2340">
        <v>28</v>
      </c>
      <c r="BD511" s="2285">
        <v>96328</v>
      </c>
      <c r="BE511" s="2287">
        <v>44103</v>
      </c>
      <c r="BF511" s="3054">
        <v>873.41</v>
      </c>
      <c r="BG511" s="2285" t="s">
        <v>96</v>
      </c>
      <c r="BH511" s="2280">
        <v>16.989999999999998</v>
      </c>
      <c r="BI511" s="2343"/>
      <c r="BJ511" s="2344">
        <v>44175</v>
      </c>
      <c r="BK511" s="2287">
        <v>44188</v>
      </c>
      <c r="BL511" s="2345">
        <v>60703</v>
      </c>
      <c r="BM511" s="2280">
        <v>883.2</v>
      </c>
      <c r="BN511" s="2439">
        <f>(BM511-BF511)</f>
        <v>9.7900000000000773</v>
      </c>
      <c r="BO511" s="2348">
        <f>(BM511*BH511)</f>
        <v>15005.567999999999</v>
      </c>
      <c r="BP511" s="2280">
        <f>(BO511*0.05)</f>
        <v>750.27840000000003</v>
      </c>
      <c r="BQ511" s="2689" t="s">
        <v>8</v>
      </c>
      <c r="BR511" s="2246"/>
      <c r="CK511" s="2490"/>
      <c r="CL511" s="2491"/>
      <c r="CM511" s="2491"/>
      <c r="CN511" s="2492" t="s">
        <v>14</v>
      </c>
      <c r="CO511" s="2492" t="s">
        <v>12</v>
      </c>
      <c r="CP511" s="2492"/>
      <c r="CQ511" s="2491"/>
      <c r="CR511" s="2492" t="s">
        <v>15</v>
      </c>
      <c r="CS511" s="2492" t="s">
        <v>16</v>
      </c>
      <c r="CT511" s="2492" t="s">
        <v>12</v>
      </c>
      <c r="CU511" s="2492" t="s">
        <v>12</v>
      </c>
      <c r="CV511" s="2491"/>
      <c r="CW511" s="2491"/>
      <c r="CX511" s="2491"/>
      <c r="CY511" s="2491"/>
      <c r="CZ511" s="2492" t="s">
        <v>12</v>
      </c>
      <c r="DA511" s="2492" t="s">
        <v>17</v>
      </c>
      <c r="DB511" s="2493"/>
    </row>
    <row r="512" spans="15:106">
      <c r="O512" s="2024"/>
      <c r="P512" s="2047" t="s">
        <v>471</v>
      </c>
      <c r="Q512" s="2957" t="s">
        <v>436</v>
      </c>
      <c r="R512" s="2071">
        <v>31</v>
      </c>
      <c r="S512" s="3068" t="s">
        <v>101</v>
      </c>
      <c r="T512" s="2040">
        <v>43616</v>
      </c>
      <c r="U512" s="2041">
        <v>20</v>
      </c>
      <c r="V512" s="2039" t="s">
        <v>35</v>
      </c>
      <c r="W512" s="2042">
        <v>300.3</v>
      </c>
      <c r="X512" s="2071"/>
      <c r="Y512" s="3509">
        <v>43641</v>
      </c>
      <c r="Z512" s="2072">
        <v>43637</v>
      </c>
      <c r="AA512" s="2071">
        <v>11353</v>
      </c>
      <c r="AB512" s="2071">
        <v>20000</v>
      </c>
      <c r="AC512" s="2071">
        <f t="shared" ref="AC512:AC517" si="203">(AB512-U512*1000)</f>
        <v>0</v>
      </c>
      <c r="AD512" s="2045">
        <f t="shared" ref="AD512:AD517" si="204">(AB512*W512/1000)</f>
        <v>6006</v>
      </c>
      <c r="AE512" s="2045">
        <f t="shared" si="202"/>
        <v>300.3</v>
      </c>
      <c r="AF512" s="2059" t="s">
        <v>8</v>
      </c>
      <c r="AG512" s="2029"/>
      <c r="AH512" s="2024"/>
      <c r="AI512" s="2837"/>
      <c r="AJ512" s="4274" t="s">
        <v>1156</v>
      </c>
      <c r="AK512" s="2071">
        <v>81</v>
      </c>
      <c r="AL512" s="2071" t="s">
        <v>36</v>
      </c>
      <c r="AM512" s="2072">
        <v>44076</v>
      </c>
      <c r="AN512" s="2071">
        <v>15</v>
      </c>
      <c r="AO512" s="2039" t="s">
        <v>35</v>
      </c>
      <c r="AP512" s="2073">
        <v>234.6</v>
      </c>
      <c r="AQ512" s="3605"/>
      <c r="AR512" s="3509">
        <v>44193</v>
      </c>
      <c r="AS512" s="2072">
        <v>44196</v>
      </c>
      <c r="AT512" s="2071">
        <v>14617</v>
      </c>
      <c r="AU512" s="2147">
        <v>15000</v>
      </c>
      <c r="AV512" s="2147">
        <f t="shared" si="200"/>
        <v>0</v>
      </c>
      <c r="AW512" s="2045">
        <f t="shared" si="196"/>
        <v>3519</v>
      </c>
      <c r="AX512" s="2045">
        <f t="shared" si="201"/>
        <v>175.95000000000002</v>
      </c>
      <c r="AY512" s="5940"/>
      <c r="BA512" s="2770"/>
      <c r="BB512" s="2291"/>
      <c r="BC512" s="2308"/>
      <c r="BD512" s="2351"/>
      <c r="BE512" s="2354"/>
      <c r="BF512" s="3614"/>
      <c r="BG512" s="2351"/>
      <c r="BH512" s="2332"/>
      <c r="BI512" s="2352"/>
      <c r="BJ512" s="2353"/>
      <c r="BK512" s="2354"/>
      <c r="BL512" s="2355"/>
      <c r="BM512" s="2332"/>
      <c r="BN512" s="2290"/>
      <c r="BO512" s="2296"/>
      <c r="BP512" s="2332"/>
      <c r="BQ512" s="2689"/>
      <c r="BR512" s="2246"/>
      <c r="CK512" s="2499" t="s">
        <v>3</v>
      </c>
      <c r="CL512" s="2500" t="s">
        <v>4</v>
      </c>
      <c r="CM512" s="2501" t="s">
        <v>18</v>
      </c>
      <c r="CN512" s="2501" t="s">
        <v>19</v>
      </c>
      <c r="CO512" s="2501" t="s">
        <v>19</v>
      </c>
      <c r="CP512" s="2501" t="s">
        <v>20</v>
      </c>
      <c r="CQ512" s="2501" t="s">
        <v>21</v>
      </c>
      <c r="CR512" s="2501" t="s">
        <v>22</v>
      </c>
      <c r="CS512" s="2501" t="s">
        <v>19</v>
      </c>
      <c r="CT512" s="2501" t="s">
        <v>23</v>
      </c>
      <c r="CU512" s="2501" t="s">
        <v>23</v>
      </c>
      <c r="CV512" s="2501" t="s">
        <v>24</v>
      </c>
      <c r="CW512" s="2501" t="s">
        <v>20</v>
      </c>
      <c r="CX512" s="2501" t="s">
        <v>25</v>
      </c>
      <c r="CY512" s="2501" t="s">
        <v>0</v>
      </c>
      <c r="CZ512" s="2501" t="s">
        <v>11</v>
      </c>
      <c r="DA512" s="2501" t="s">
        <v>11</v>
      </c>
      <c r="DB512" s="2501" t="s">
        <v>26</v>
      </c>
    </row>
    <row r="513" spans="15:106" ht="15" thickBot="1">
      <c r="O513" s="2024"/>
      <c r="P513" s="2047" t="s">
        <v>264</v>
      </c>
      <c r="Q513" s="2994" t="s">
        <v>762</v>
      </c>
      <c r="R513" s="2038">
        <v>9</v>
      </c>
      <c r="S513" s="2039" t="s">
        <v>101</v>
      </c>
      <c r="T513" s="2040">
        <v>43621</v>
      </c>
      <c r="U513" s="2041">
        <v>40</v>
      </c>
      <c r="V513" s="2039" t="s">
        <v>35</v>
      </c>
      <c r="W513" s="2042">
        <v>276</v>
      </c>
      <c r="X513" s="2043"/>
      <c r="Y513" s="2044">
        <v>43626</v>
      </c>
      <c r="Z513" s="2040">
        <v>43623</v>
      </c>
      <c r="AA513" s="2039">
        <v>3813</v>
      </c>
      <c r="AB513" s="2041">
        <v>40000</v>
      </c>
      <c r="AC513" s="2041">
        <f t="shared" si="203"/>
        <v>0</v>
      </c>
      <c r="AD513" s="2045">
        <f t="shared" si="204"/>
        <v>11040</v>
      </c>
      <c r="AE513" s="2042">
        <f t="shared" si="202"/>
        <v>552</v>
      </c>
      <c r="AF513" s="2059" t="s">
        <v>8</v>
      </c>
      <c r="AG513" s="2029"/>
      <c r="AH513" s="2024"/>
      <c r="AI513" s="2837"/>
      <c r="AJ513" s="4274" t="s">
        <v>794</v>
      </c>
      <c r="AK513" s="2071">
        <v>82</v>
      </c>
      <c r="AL513" s="2071" t="s">
        <v>36</v>
      </c>
      <c r="AM513" s="2072">
        <v>44168</v>
      </c>
      <c r="AN513" s="2071">
        <v>170</v>
      </c>
      <c r="AO513" s="2039" t="s">
        <v>35</v>
      </c>
      <c r="AP513" s="2071">
        <v>333.58</v>
      </c>
      <c r="AQ513" s="3605"/>
      <c r="AR513" s="3509">
        <v>44202</v>
      </c>
      <c r="AS513" s="2072">
        <v>44202</v>
      </c>
      <c r="AT513" s="2071">
        <v>14680</v>
      </c>
      <c r="AU513" s="2147">
        <v>78000</v>
      </c>
      <c r="AV513" s="2147">
        <f t="shared" si="200"/>
        <v>-92000</v>
      </c>
      <c r="AW513" s="2045">
        <f t="shared" si="196"/>
        <v>26019.24</v>
      </c>
      <c r="AX513" s="2045">
        <f t="shared" si="201"/>
        <v>1300.9620000000002</v>
      </c>
      <c r="AY513" s="5940"/>
      <c r="BA513" s="2288"/>
      <c r="BB513" s="2289"/>
      <c r="BC513" s="2290"/>
      <c r="BD513" s="2291"/>
      <c r="BE513" s="2292"/>
      <c r="BF513" s="2293"/>
      <c r="BG513" s="2291"/>
      <c r="BH513" s="2294"/>
      <c r="BI513" s="2290"/>
      <c r="BJ513" s="2295"/>
      <c r="BK513" s="2292"/>
      <c r="BL513" s="2290"/>
      <c r="BM513" s="2294"/>
      <c r="BN513" s="2294"/>
      <c r="BO513" s="2296"/>
      <c r="BP513" s="2294"/>
      <c r="BQ513" s="2689"/>
      <c r="BR513" s="2246"/>
      <c r="CK513" s="2619"/>
      <c r="CL513" s="2506"/>
      <c r="CM513" s="2506"/>
      <c r="CN513" s="2507" t="s">
        <v>3</v>
      </c>
      <c r="CO513" s="2507" t="s">
        <v>18</v>
      </c>
      <c r="CP513" s="2507"/>
      <c r="CQ513" s="2506"/>
      <c r="CR513" s="2507" t="s">
        <v>21</v>
      </c>
      <c r="CS513" s="2507" t="s">
        <v>3</v>
      </c>
      <c r="CT513" s="2507" t="s">
        <v>27</v>
      </c>
      <c r="CU513" s="2507" t="s">
        <v>28</v>
      </c>
      <c r="CV513" s="2506"/>
      <c r="CW513" s="2506"/>
      <c r="CX513" s="2506"/>
      <c r="CY513" s="2506"/>
      <c r="CZ513" s="2507" t="s">
        <v>33</v>
      </c>
      <c r="DA513" s="2507" t="s">
        <v>30</v>
      </c>
      <c r="DB513" s="2500"/>
    </row>
    <row r="514" spans="15:106">
      <c r="O514" s="2024"/>
      <c r="P514" s="2036" t="s">
        <v>493</v>
      </c>
      <c r="Q514" s="2037" t="s">
        <v>436</v>
      </c>
      <c r="R514" s="2076">
        <v>52</v>
      </c>
      <c r="S514" s="2039">
        <v>25997</v>
      </c>
      <c r="T514" s="2040">
        <v>43627</v>
      </c>
      <c r="U514" s="2055">
        <v>40</v>
      </c>
      <c r="V514" s="2052" t="s">
        <v>35</v>
      </c>
      <c r="W514" s="2058">
        <v>300.3</v>
      </c>
      <c r="X514" s="2052">
        <v>1010505</v>
      </c>
      <c r="Y514" s="2078">
        <v>43640</v>
      </c>
      <c r="Z514" s="2057">
        <v>43637</v>
      </c>
      <c r="AA514" s="2052">
        <v>3827</v>
      </c>
      <c r="AB514" s="2055">
        <v>40000</v>
      </c>
      <c r="AC514" s="2041">
        <f t="shared" si="203"/>
        <v>0</v>
      </c>
      <c r="AD514" s="2056">
        <f t="shared" si="204"/>
        <v>12012</v>
      </c>
      <c r="AE514" s="2058">
        <f t="shared" si="202"/>
        <v>600.6</v>
      </c>
      <c r="AF514" s="6038" t="s">
        <v>8</v>
      </c>
      <c r="AG514" s="6032"/>
      <c r="AH514" s="2024"/>
      <c r="AI514" s="2837"/>
      <c r="AJ514" s="4274" t="s">
        <v>794</v>
      </c>
      <c r="AK514" s="2071">
        <v>82</v>
      </c>
      <c r="AL514" s="2071" t="s">
        <v>36</v>
      </c>
      <c r="AM514" s="2072">
        <v>44168</v>
      </c>
      <c r="AN514" s="2071">
        <v>92</v>
      </c>
      <c r="AO514" s="2039" t="s">
        <v>35</v>
      </c>
      <c r="AP514" s="2071">
        <v>333.58</v>
      </c>
      <c r="AQ514" s="3605"/>
      <c r="AR514" s="3509">
        <v>44202</v>
      </c>
      <c r="AS514" s="2072">
        <v>44216</v>
      </c>
      <c r="AT514" s="2071">
        <v>14723</v>
      </c>
      <c r="AU514" s="2147">
        <v>92000</v>
      </c>
      <c r="AV514" s="2147">
        <f t="shared" si="200"/>
        <v>0</v>
      </c>
      <c r="AW514" s="2045">
        <f t="shared" si="196"/>
        <v>30689.360000000001</v>
      </c>
      <c r="AX514" s="2045">
        <f t="shared" si="201"/>
        <v>1534.4680000000001</v>
      </c>
      <c r="AY514" s="5940"/>
      <c r="BA514" s="2298"/>
      <c r="BB514" s="2299"/>
      <c r="BC514" s="2300"/>
      <c r="BD514" s="2300"/>
      <c r="BE514" s="2301"/>
      <c r="BF514" s="2300"/>
      <c r="BG514" s="2300"/>
      <c r="BH514" s="2302"/>
      <c r="BI514" s="2300"/>
      <c r="BJ514" s="2303"/>
      <c r="BK514" s="2301"/>
      <c r="BL514" s="2300"/>
      <c r="BM514" s="2302"/>
      <c r="BN514" s="2304"/>
      <c r="BO514" s="2305"/>
      <c r="BP514" s="2304"/>
      <c r="BQ514" s="3055"/>
      <c r="BR514" s="2246"/>
      <c r="CK514" s="2610"/>
      <c r="CL514" s="3217"/>
      <c r="CM514" s="2528"/>
      <c r="CN514" s="2528"/>
      <c r="CO514" s="2535"/>
      <c r="CP514" s="2528"/>
      <c r="CQ514" s="2528"/>
      <c r="CR514" s="2534"/>
      <c r="CS514" s="3216"/>
      <c r="CT514" s="2549"/>
      <c r="CU514" s="2530"/>
      <c r="CV514" s="2528"/>
      <c r="CW514" s="2531"/>
      <c r="CX514" s="2531"/>
      <c r="CY514" s="2555"/>
      <c r="CZ514" s="2582"/>
      <c r="DA514" s="4141"/>
      <c r="DB514" s="2516"/>
    </row>
    <row r="515" spans="15:106">
      <c r="O515" s="2024"/>
      <c r="P515" s="2036" t="s">
        <v>493</v>
      </c>
      <c r="Q515" s="2037" t="s">
        <v>495</v>
      </c>
      <c r="R515" s="2071">
        <v>53</v>
      </c>
      <c r="S515" s="2071">
        <v>25997</v>
      </c>
      <c r="T515" s="2072">
        <v>43627</v>
      </c>
      <c r="U515" s="2041">
        <v>30</v>
      </c>
      <c r="V515" s="2039" t="s">
        <v>35</v>
      </c>
      <c r="W515" s="2042">
        <v>462.9</v>
      </c>
      <c r="X515" s="2039">
        <v>1010506</v>
      </c>
      <c r="Y515" s="2044">
        <v>43640</v>
      </c>
      <c r="Z515" s="2057">
        <v>43637</v>
      </c>
      <c r="AA515" s="2039">
        <v>3827</v>
      </c>
      <c r="AB515" s="2041">
        <v>30000</v>
      </c>
      <c r="AC515" s="2041">
        <f t="shared" si="203"/>
        <v>0</v>
      </c>
      <c r="AD515" s="2045">
        <f t="shared" si="204"/>
        <v>13887</v>
      </c>
      <c r="AE515" s="2042">
        <f t="shared" si="202"/>
        <v>694.35</v>
      </c>
      <c r="AF515" s="6038" t="s">
        <v>8</v>
      </c>
      <c r="AG515" s="6032"/>
      <c r="AH515" s="2024"/>
      <c r="AI515" s="2837"/>
      <c r="AJ515" s="4274" t="s">
        <v>891</v>
      </c>
      <c r="AK515" s="2071">
        <v>83</v>
      </c>
      <c r="AL515" s="2071" t="s">
        <v>36</v>
      </c>
      <c r="AM515" s="2072">
        <v>44168</v>
      </c>
      <c r="AN515" s="2071">
        <v>11</v>
      </c>
      <c r="AO515" s="2039" t="s">
        <v>35</v>
      </c>
      <c r="AP515" s="2071">
        <v>440.97</v>
      </c>
      <c r="AQ515" s="3605"/>
      <c r="AR515" s="3509">
        <v>44202</v>
      </c>
      <c r="AS515" s="2072">
        <v>44208</v>
      </c>
      <c r="AT515" s="2071">
        <v>14680</v>
      </c>
      <c r="AU515" s="2147">
        <v>11000</v>
      </c>
      <c r="AV515" s="2147">
        <f t="shared" si="200"/>
        <v>0</v>
      </c>
      <c r="AW515" s="2045">
        <f t="shared" si="196"/>
        <v>4850.67</v>
      </c>
      <c r="AX515" s="2045">
        <f t="shared" si="201"/>
        <v>242.5335</v>
      </c>
      <c r="AY515" s="5940"/>
      <c r="BA515" s="2307"/>
      <c r="BB515" s="2291"/>
      <c r="BC515" s="2308"/>
      <c r="BD515" s="2291"/>
      <c r="BE515" s="2292"/>
      <c r="BF515" s="2309"/>
      <c r="BG515" s="2291"/>
      <c r="BH515" s="2294"/>
      <c r="BI515" s="2310"/>
      <c r="BJ515" s="2311"/>
      <c r="BK515" s="2292"/>
      <c r="BL515" s="2291"/>
      <c r="BM515" s="2294"/>
      <c r="BN515" s="2294"/>
      <c r="BO515" s="2296"/>
      <c r="BP515" s="2294"/>
      <c r="BQ515" s="2689"/>
      <c r="BR515" s="2246"/>
      <c r="CK515" s="2526"/>
      <c r="CL515" s="2583"/>
      <c r="CM515" s="2550"/>
      <c r="CN515" s="2550"/>
      <c r="CO515" s="2551"/>
      <c r="CP515" s="2550"/>
      <c r="CQ515" s="2550"/>
      <c r="CR515" s="2552"/>
      <c r="CS515" s="3559"/>
      <c r="CT515" s="2581"/>
      <c r="CU515" s="2582"/>
      <c r="CV515" s="2550"/>
      <c r="CW515" s="2589"/>
      <c r="CX515" s="2589"/>
      <c r="CY515" s="2555"/>
      <c r="CZ515" s="2582"/>
      <c r="DA515" s="2554"/>
      <c r="DB515" s="2523"/>
    </row>
    <row r="516" spans="15:106">
      <c r="O516" s="2024"/>
      <c r="P516" s="2047" t="s">
        <v>792</v>
      </c>
      <c r="Q516" s="2048" t="s">
        <v>794</v>
      </c>
      <c r="R516" s="3067">
        <v>5</v>
      </c>
      <c r="S516" s="3068" t="s">
        <v>36</v>
      </c>
      <c r="T516" s="3069">
        <v>43628</v>
      </c>
      <c r="U516" s="3068">
        <v>40</v>
      </c>
      <c r="V516" s="3070" t="s">
        <v>35</v>
      </c>
      <c r="W516" s="3071">
        <v>295</v>
      </c>
      <c r="X516" s="3068"/>
      <c r="Y516" s="3596">
        <v>43640</v>
      </c>
      <c r="Z516" s="3073">
        <v>43637</v>
      </c>
      <c r="AA516" s="3070">
        <v>3828</v>
      </c>
      <c r="AB516" s="3074">
        <v>40000</v>
      </c>
      <c r="AC516" s="2055">
        <f t="shared" si="203"/>
        <v>0</v>
      </c>
      <c r="AD516" s="2056">
        <f t="shared" si="204"/>
        <v>11800</v>
      </c>
      <c r="AE516" s="2058">
        <f t="shared" si="202"/>
        <v>590</v>
      </c>
      <c r="AF516" s="6038" t="s">
        <v>8</v>
      </c>
      <c r="AG516" s="6032"/>
      <c r="AH516" s="2024"/>
      <c r="AI516" s="2837"/>
      <c r="AJ516" s="4274" t="s">
        <v>1156</v>
      </c>
      <c r="AK516" s="2071">
        <v>84</v>
      </c>
      <c r="AL516" s="2071" t="s">
        <v>36</v>
      </c>
      <c r="AM516" s="2072">
        <v>44168</v>
      </c>
      <c r="AN516" s="2071">
        <v>15</v>
      </c>
      <c r="AO516" s="2039" t="s">
        <v>35</v>
      </c>
      <c r="AP516" s="2071">
        <v>262.75</v>
      </c>
      <c r="AQ516" s="3605"/>
      <c r="AR516" s="3509">
        <v>44202</v>
      </c>
      <c r="AS516" s="2072">
        <v>44208</v>
      </c>
      <c r="AT516" s="2071">
        <v>14680</v>
      </c>
      <c r="AU516" s="2147">
        <v>15000</v>
      </c>
      <c r="AV516" s="2147">
        <f t="shared" si="200"/>
        <v>0</v>
      </c>
      <c r="AW516" s="2045">
        <f t="shared" si="196"/>
        <v>3941.25</v>
      </c>
      <c r="AX516" s="2045">
        <f t="shared" si="201"/>
        <v>197.0625</v>
      </c>
      <c r="AY516" s="5940"/>
      <c r="BA516" s="2312"/>
      <c r="BB516" s="2313"/>
      <c r="BC516" s="2313"/>
      <c r="BD516" s="2313"/>
      <c r="BE516" s="2313"/>
      <c r="BF516" s="2313"/>
      <c r="BG516" s="2313"/>
      <c r="BH516" s="2313"/>
      <c r="BI516" s="2313"/>
      <c r="BJ516" s="2313"/>
      <c r="BK516" s="2313"/>
      <c r="BL516" s="2313"/>
      <c r="BM516" s="2313"/>
      <c r="BN516" s="2313"/>
      <c r="BO516" s="2313"/>
      <c r="BP516" s="2313"/>
      <c r="BQ516" s="2689"/>
      <c r="BR516" s="2246"/>
      <c r="CK516" s="2526"/>
      <c r="CL516" s="2583"/>
      <c r="CM516" s="2550"/>
      <c r="CN516" s="2550"/>
      <c r="CO516" s="2551"/>
      <c r="CP516" s="2550"/>
      <c r="CQ516" s="2550"/>
      <c r="CR516" s="2552"/>
      <c r="CS516" s="3559"/>
      <c r="CT516" s="2581"/>
      <c r="CU516" s="2582"/>
      <c r="CV516" s="2550"/>
      <c r="CW516" s="2589"/>
      <c r="CX516" s="2589"/>
      <c r="CY516" s="2555"/>
      <c r="CZ516" s="2582"/>
      <c r="DA516" s="2554"/>
      <c r="DB516" s="2523"/>
    </row>
    <row r="517" spans="15:106" ht="15" thickBot="1">
      <c r="O517" s="2024"/>
      <c r="P517" s="2036" t="s">
        <v>589</v>
      </c>
      <c r="Q517" s="2069" t="s">
        <v>698</v>
      </c>
      <c r="R517" s="2809">
        <v>39</v>
      </c>
      <c r="S517" s="2071" t="s">
        <v>101</v>
      </c>
      <c r="T517" s="2072">
        <v>43632</v>
      </c>
      <c r="U517" s="2071">
        <v>5</v>
      </c>
      <c r="V517" s="2039" t="s">
        <v>35</v>
      </c>
      <c r="W517" s="2073">
        <v>295</v>
      </c>
      <c r="X517" s="2071"/>
      <c r="Y517" s="3509">
        <v>43640</v>
      </c>
      <c r="Z517" s="2072">
        <v>43637</v>
      </c>
      <c r="AA517" s="2071">
        <v>3826</v>
      </c>
      <c r="AB517" s="2041">
        <v>5000</v>
      </c>
      <c r="AC517" s="2041">
        <f t="shared" si="203"/>
        <v>0</v>
      </c>
      <c r="AD517" s="2045">
        <f t="shared" si="204"/>
        <v>1475</v>
      </c>
      <c r="AE517" s="2042">
        <f t="shared" si="202"/>
        <v>73.75</v>
      </c>
      <c r="AF517" s="2059" t="s">
        <v>8</v>
      </c>
      <c r="AG517" s="2029"/>
      <c r="AH517" s="2024"/>
      <c r="AI517" s="2837"/>
      <c r="AJ517" s="4274" t="s">
        <v>904</v>
      </c>
      <c r="AK517" s="2071">
        <v>85</v>
      </c>
      <c r="AL517" s="2071" t="s">
        <v>36</v>
      </c>
      <c r="AM517" s="2072">
        <v>44168</v>
      </c>
      <c r="AN517" s="2071">
        <v>3</v>
      </c>
      <c r="AO517" s="2039" t="s">
        <v>35</v>
      </c>
      <c r="AP517" s="2071">
        <v>404.41</v>
      </c>
      <c r="AQ517" s="3605"/>
      <c r="AR517" s="3509">
        <v>44202</v>
      </c>
      <c r="AS517" s="2072">
        <v>44208</v>
      </c>
      <c r="AT517" s="2071">
        <v>14680</v>
      </c>
      <c r="AU517" s="2147">
        <v>3000</v>
      </c>
      <c r="AV517" s="2147">
        <f t="shared" si="200"/>
        <v>0</v>
      </c>
      <c r="AW517" s="2045">
        <f t="shared" si="196"/>
        <v>1213.23</v>
      </c>
      <c r="AX517" s="2045">
        <f t="shared" si="201"/>
        <v>60.661500000000004</v>
      </c>
      <c r="AY517" s="5940"/>
      <c r="BA517" s="2314"/>
      <c r="BB517" s="2315"/>
      <c r="BC517" s="2315"/>
      <c r="BD517" s="2315"/>
      <c r="BE517" s="2315"/>
      <c r="BF517" s="2315"/>
      <c r="BG517" s="2315"/>
      <c r="BH517" s="2315"/>
      <c r="BI517" s="2315"/>
      <c r="BJ517" s="2315"/>
      <c r="BK517" s="2315"/>
      <c r="BL517" s="2315"/>
      <c r="BM517" s="2315"/>
      <c r="BN517" s="2315"/>
      <c r="BO517" s="2686">
        <f>SUM(BO510:BO516)</f>
        <v>25651.3321</v>
      </c>
      <c r="BP517" s="2686">
        <f>SUM(BP510:BP516)</f>
        <v>1282.566605</v>
      </c>
      <c r="BQ517" s="3056"/>
      <c r="BR517" s="2246"/>
      <c r="CK517" s="2526"/>
      <c r="CL517" s="2583"/>
      <c r="CM517" s="2550"/>
      <c r="CN517" s="2550"/>
      <c r="CO517" s="2551"/>
      <c r="CP517" s="2550"/>
      <c r="CQ517" s="2550"/>
      <c r="CR517" s="2552"/>
      <c r="CS517" s="3559"/>
      <c r="CT517" s="2581"/>
      <c r="CU517" s="2582"/>
      <c r="CV517" s="2550"/>
      <c r="CW517" s="2589"/>
      <c r="CX517" s="2589"/>
      <c r="CY517" s="2555"/>
      <c r="CZ517" s="2582"/>
      <c r="DA517" s="2554"/>
      <c r="DB517" s="2523"/>
    </row>
    <row r="518" spans="15:106">
      <c r="O518" s="2024"/>
      <c r="P518" s="2149"/>
      <c r="Q518" s="2091"/>
      <c r="R518" s="2091"/>
      <c r="S518" s="2091"/>
      <c r="T518" s="2091"/>
      <c r="U518" s="2091"/>
      <c r="V518" s="2091"/>
      <c r="W518" s="2091"/>
      <c r="X518" s="2091"/>
      <c r="Y518" s="2873"/>
      <c r="Z518" s="2091"/>
      <c r="AA518" s="2091"/>
      <c r="AB518" s="2091"/>
      <c r="AC518" s="2091"/>
      <c r="AD518" s="2091"/>
      <c r="AE518" s="2091"/>
      <c r="AF518" s="2059"/>
      <c r="AG518" s="2029"/>
      <c r="AH518" s="2024"/>
      <c r="AI518" s="2837"/>
      <c r="AJ518" s="4274" t="s">
        <v>794</v>
      </c>
      <c r="AK518" s="2071">
        <v>86</v>
      </c>
      <c r="AL518" s="2071" t="s">
        <v>36</v>
      </c>
      <c r="AM518" s="2072">
        <v>44168</v>
      </c>
      <c r="AN518" s="2071">
        <v>170</v>
      </c>
      <c r="AO518" s="2039" t="s">
        <v>35</v>
      </c>
      <c r="AP518" s="2073">
        <v>325</v>
      </c>
      <c r="AQ518" s="3605"/>
      <c r="AR518" s="3509">
        <v>44216</v>
      </c>
      <c r="AS518" s="2072">
        <v>44216</v>
      </c>
      <c r="AT518" s="2071">
        <v>14723</v>
      </c>
      <c r="AU518" s="2147">
        <v>15000</v>
      </c>
      <c r="AV518" s="2147">
        <f t="shared" si="200"/>
        <v>-155000</v>
      </c>
      <c r="AW518" s="2045">
        <f t="shared" si="196"/>
        <v>4875</v>
      </c>
      <c r="AX518" s="2045">
        <f t="shared" si="201"/>
        <v>243.75</v>
      </c>
      <c r="AY518" s="5940"/>
      <c r="BR518" s="2246"/>
      <c r="CK518" s="2545"/>
      <c r="CL518" s="2583"/>
      <c r="CM518" s="2550"/>
      <c r="CN518" s="2550"/>
      <c r="CO518" s="2551"/>
      <c r="CP518" s="2550"/>
      <c r="CQ518" s="2550"/>
      <c r="CR518" s="2552"/>
      <c r="CS518" s="3559"/>
      <c r="CT518" s="2581"/>
      <c r="CU518" s="2582"/>
      <c r="CV518" s="2550"/>
      <c r="CW518" s="2589"/>
      <c r="CX518" s="2589"/>
      <c r="CY518" s="2555"/>
      <c r="CZ518" s="2582"/>
      <c r="DA518" s="2554"/>
      <c r="DB518" s="2523"/>
    </row>
    <row r="519" spans="15:106" ht="18.600000000000001" thickBot="1">
      <c r="O519" s="2024"/>
      <c r="P519" s="2082"/>
      <c r="Q519" s="2083"/>
      <c r="R519" s="2083"/>
      <c r="S519" s="2083"/>
      <c r="T519" s="2083"/>
      <c r="U519" s="2084"/>
      <c r="V519" s="2085"/>
      <c r="W519" s="2085"/>
      <c r="X519" s="2085"/>
      <c r="Y519" s="2089"/>
      <c r="Z519" s="2085"/>
      <c r="AA519" s="2086"/>
      <c r="AB519" s="2087"/>
      <c r="AC519" s="2085"/>
      <c r="AD519" s="2088">
        <f>SUM(AD507:AD516)</f>
        <v>144504.5</v>
      </c>
      <c r="AE519" s="2088">
        <f>(AD519*0.05)</f>
        <v>7225.2250000000004</v>
      </c>
      <c r="AF519" s="2090"/>
      <c r="AG519" s="3220"/>
      <c r="AH519" s="2024"/>
      <c r="AI519" s="2837"/>
      <c r="AJ519" s="4274" t="s">
        <v>794</v>
      </c>
      <c r="AK519" s="2071">
        <v>86</v>
      </c>
      <c r="AL519" s="2071" t="s">
        <v>36</v>
      </c>
      <c r="AM519" s="2072">
        <v>44168</v>
      </c>
      <c r="AN519" s="2071">
        <v>155</v>
      </c>
      <c r="AO519" s="2039" t="s">
        <v>35</v>
      </c>
      <c r="AP519" s="2073">
        <v>325</v>
      </c>
      <c r="AQ519" s="3605"/>
      <c r="AR519" s="3509">
        <v>44216</v>
      </c>
      <c r="AS519" s="2072">
        <v>44225</v>
      </c>
      <c r="AT519" s="2071">
        <v>14816</v>
      </c>
      <c r="AU519" s="2147">
        <v>107000</v>
      </c>
      <c r="AV519" s="2147">
        <f t="shared" si="200"/>
        <v>-48000</v>
      </c>
      <c r="AW519" s="2045">
        <f t="shared" si="196"/>
        <v>34775</v>
      </c>
      <c r="AX519" s="2045">
        <f t="shared" si="201"/>
        <v>1738.75</v>
      </c>
      <c r="AY519" s="5940"/>
      <c r="BA519" s="2250" t="s">
        <v>1126</v>
      </c>
      <c r="BB519" s="2246"/>
      <c r="BC519" s="2246"/>
      <c r="BD519" s="2246"/>
      <c r="BE519" s="2246"/>
      <c r="BF519" s="2246"/>
      <c r="BG519" s="2246"/>
      <c r="BH519" s="2246"/>
      <c r="BI519" s="2246"/>
      <c r="BJ519" s="2246"/>
      <c r="BK519" s="2246"/>
      <c r="BL519" s="2246"/>
      <c r="BM519" s="2246"/>
      <c r="BN519" s="2246"/>
      <c r="BO519" s="2246"/>
      <c r="BP519" s="2246"/>
      <c r="BQ519" s="3085"/>
      <c r="BR519" s="2246"/>
      <c r="CK519" s="2545"/>
      <c r="CL519" s="2583"/>
      <c r="CM519" s="2550"/>
      <c r="CN519" s="2550"/>
      <c r="CO519" s="2551"/>
      <c r="CP519" s="2550"/>
      <c r="CQ519" s="2550"/>
      <c r="CR519" s="2552"/>
      <c r="CS519" s="3559"/>
      <c r="CT519" s="2581"/>
      <c r="CU519" s="2582"/>
      <c r="CV519" s="2550"/>
      <c r="CW519" s="2589"/>
      <c r="CX519" s="2589"/>
      <c r="CY519" s="2555"/>
      <c r="CZ519" s="2582"/>
      <c r="DA519" s="2554"/>
      <c r="DB519" s="2523"/>
    </row>
    <row r="520" spans="15:106">
      <c r="O520" s="2024"/>
      <c r="P520" s="2024"/>
      <c r="Q520" s="2024"/>
      <c r="R520" s="2024"/>
      <c r="S520" s="2024"/>
      <c r="T520" s="2024"/>
      <c r="U520" s="2024"/>
      <c r="V520" s="2024"/>
      <c r="W520" s="2024"/>
      <c r="X520" s="2024"/>
      <c r="Y520" s="3602"/>
      <c r="Z520" s="2024"/>
      <c r="AA520" s="2024"/>
      <c r="AB520" s="2024"/>
      <c r="AC520" s="2024"/>
      <c r="AD520" s="2024"/>
      <c r="AE520" s="2024"/>
      <c r="AF520" s="3227"/>
      <c r="AG520" s="3227"/>
      <c r="AH520" s="2024"/>
      <c r="AI520" s="2837"/>
      <c r="AJ520" s="4274" t="s">
        <v>794</v>
      </c>
      <c r="AK520" s="2071">
        <v>86</v>
      </c>
      <c r="AL520" s="2071" t="s">
        <v>36</v>
      </c>
      <c r="AM520" s="2072">
        <v>44168</v>
      </c>
      <c r="AN520" s="2071">
        <v>48</v>
      </c>
      <c r="AO520" s="2039" t="s">
        <v>35</v>
      </c>
      <c r="AP520" s="2073">
        <v>325</v>
      </c>
      <c r="AQ520" s="3605"/>
      <c r="AR520" s="3509">
        <v>44216</v>
      </c>
      <c r="AS520" s="2072">
        <v>44225</v>
      </c>
      <c r="AT520" s="2071">
        <v>14816</v>
      </c>
      <c r="AU520" s="2147">
        <v>48000</v>
      </c>
      <c r="AV520" s="2147">
        <f t="shared" si="200"/>
        <v>0</v>
      </c>
      <c r="AW520" s="2045">
        <f t="shared" si="196"/>
        <v>15600</v>
      </c>
      <c r="AX520" s="2045">
        <f t="shared" si="201"/>
        <v>780</v>
      </c>
      <c r="AY520" s="5942"/>
      <c r="BA520" s="2251"/>
      <c r="BB520" s="2252"/>
      <c r="BC520" s="2252"/>
      <c r="BD520" s="2253" t="s">
        <v>14</v>
      </c>
      <c r="BE520" s="2253" t="s">
        <v>12</v>
      </c>
      <c r="BF520" s="2253"/>
      <c r="BG520" s="2252"/>
      <c r="BH520" s="2253" t="s">
        <v>15</v>
      </c>
      <c r="BI520" s="2253" t="s">
        <v>16</v>
      </c>
      <c r="BJ520" s="2253" t="s">
        <v>12</v>
      </c>
      <c r="BK520" s="2253" t="s">
        <v>12</v>
      </c>
      <c r="BL520" s="2252"/>
      <c r="BM520" s="2252"/>
      <c r="BN520" s="2252"/>
      <c r="BO520" s="2252"/>
      <c r="BP520" s="2253" t="s">
        <v>17</v>
      </c>
      <c r="BQ520" s="2253"/>
      <c r="BR520" s="2246"/>
      <c r="CK520" s="2556"/>
      <c r="CL520" s="2583"/>
      <c r="CM520" s="2550"/>
      <c r="CN520" s="2550"/>
      <c r="CO520" s="2551"/>
      <c r="CP520" s="2550"/>
      <c r="CQ520" s="2550"/>
      <c r="CR520" s="2552"/>
      <c r="CS520" s="3559"/>
      <c r="CT520" s="2581"/>
      <c r="CU520" s="2582"/>
      <c r="CV520" s="2550"/>
      <c r="CW520" s="2589"/>
      <c r="CX520" s="2589"/>
      <c r="CY520" s="2555"/>
      <c r="CZ520" s="2582"/>
      <c r="DA520" s="2554"/>
      <c r="DB520" s="2523"/>
    </row>
    <row r="521" spans="15:106" ht="14.55" customHeight="1" thickBot="1">
      <c r="O521" s="2024"/>
      <c r="P521" s="2028" t="s">
        <v>757</v>
      </c>
      <c r="Q521" s="2024"/>
      <c r="R521" s="2024"/>
      <c r="S521" s="2024"/>
      <c r="T521" s="2024"/>
      <c r="U521" s="2024"/>
      <c r="V521" s="2024"/>
      <c r="W521" s="2024"/>
      <c r="X521" s="2024"/>
      <c r="Y521" s="3602"/>
      <c r="Z521" s="2024"/>
      <c r="AA521" s="2024"/>
      <c r="AB521" s="2024"/>
      <c r="AC521" s="2024"/>
      <c r="AD521" s="2024"/>
      <c r="AE521" s="2024"/>
      <c r="AF521" s="2029"/>
      <c r="AG521" s="2029"/>
      <c r="AH521" s="2024"/>
      <c r="AI521" s="2837"/>
      <c r="AJ521" s="4274" t="s">
        <v>891</v>
      </c>
      <c r="AK521" s="2071">
        <v>87</v>
      </c>
      <c r="AL521" s="2071" t="s">
        <v>36</v>
      </c>
      <c r="AM521" s="2072">
        <v>44168</v>
      </c>
      <c r="AN521" s="2071">
        <v>11</v>
      </c>
      <c r="AO521" s="2039" t="s">
        <v>35</v>
      </c>
      <c r="AP521" s="2073">
        <v>410</v>
      </c>
      <c r="AQ521" s="3605"/>
      <c r="AR521" s="3509">
        <v>44216</v>
      </c>
      <c r="AS521" s="2072">
        <v>44225</v>
      </c>
      <c r="AT521" s="2071">
        <v>14816</v>
      </c>
      <c r="AU521" s="2147">
        <v>11000</v>
      </c>
      <c r="AV521" s="2147">
        <f t="shared" si="200"/>
        <v>0</v>
      </c>
      <c r="AW521" s="2045">
        <f t="shared" si="196"/>
        <v>4510</v>
      </c>
      <c r="AX521" s="2045">
        <f t="shared" si="201"/>
        <v>225.5</v>
      </c>
      <c r="AY521" s="2150"/>
      <c r="BA521" s="2255" t="s">
        <v>3</v>
      </c>
      <c r="BB521" s="2256" t="s">
        <v>4</v>
      </c>
      <c r="BC521" s="2257" t="s">
        <v>18</v>
      </c>
      <c r="BD521" s="2257" t="s">
        <v>19</v>
      </c>
      <c r="BE521" s="2257" t="s">
        <v>19</v>
      </c>
      <c r="BF521" s="2257" t="s">
        <v>20</v>
      </c>
      <c r="BG521" s="2257" t="s">
        <v>21</v>
      </c>
      <c r="BH521" s="2257" t="s">
        <v>22</v>
      </c>
      <c r="BI521" s="2257" t="s">
        <v>19</v>
      </c>
      <c r="BJ521" s="2257" t="s">
        <v>23</v>
      </c>
      <c r="BK521" s="2257" t="s">
        <v>23</v>
      </c>
      <c r="BL521" s="2257" t="s">
        <v>24</v>
      </c>
      <c r="BM521" s="2257" t="s">
        <v>20</v>
      </c>
      <c r="BN521" s="2257" t="s">
        <v>25</v>
      </c>
      <c r="BO521" s="2257" t="s">
        <v>0</v>
      </c>
      <c r="BP521" s="2257" t="s">
        <v>11</v>
      </c>
      <c r="BQ521" s="2257" t="s">
        <v>26</v>
      </c>
      <c r="BR521" s="2246"/>
      <c r="CK521" s="2559"/>
      <c r="CL521" s="2560"/>
      <c r="CM521" s="2560"/>
      <c r="CN521" s="2560"/>
      <c r="CO521" s="2560"/>
      <c r="CP521" s="2560"/>
      <c r="CQ521" s="2560"/>
      <c r="CR521" s="2560"/>
      <c r="CS521" s="2560"/>
      <c r="CT521" s="2560"/>
      <c r="CU521" s="2560"/>
      <c r="CV521" s="2560"/>
      <c r="CW521" s="2560"/>
      <c r="CX521" s="2560"/>
      <c r="CY521" s="2560"/>
      <c r="CZ521" s="2560"/>
      <c r="DA521" s="2747">
        <f>SUM(DA514:DA520)</f>
        <v>0</v>
      </c>
      <c r="DB521" s="2562"/>
    </row>
    <row r="522" spans="15:106" ht="15" thickBot="1">
      <c r="O522" s="2024"/>
      <c r="P522" s="2030"/>
      <c r="Q522" s="2031"/>
      <c r="R522" s="2031"/>
      <c r="S522" s="6040" t="s">
        <v>14</v>
      </c>
      <c r="T522" s="6040" t="s">
        <v>12</v>
      </c>
      <c r="U522" s="6040"/>
      <c r="V522" s="2031"/>
      <c r="W522" s="6040" t="s">
        <v>15</v>
      </c>
      <c r="X522" s="6040" t="s">
        <v>16</v>
      </c>
      <c r="Y522" s="6040" t="s">
        <v>12</v>
      </c>
      <c r="Z522" s="6040" t="s">
        <v>12</v>
      </c>
      <c r="AA522" s="2031"/>
      <c r="AB522" s="2031"/>
      <c r="AC522" s="2031"/>
      <c r="AD522" s="2031"/>
      <c r="AE522" s="6040" t="s">
        <v>17</v>
      </c>
      <c r="AF522" s="6040"/>
      <c r="AG522" s="6032"/>
      <c r="AH522" s="2024"/>
      <c r="AI522" s="2837"/>
      <c r="AJ522" s="4274" t="s">
        <v>1156</v>
      </c>
      <c r="AK522" s="2071">
        <v>88</v>
      </c>
      <c r="AL522" s="2071" t="s">
        <v>36</v>
      </c>
      <c r="AM522" s="2072">
        <v>44168</v>
      </c>
      <c r="AN522" s="2071">
        <v>15</v>
      </c>
      <c r="AO522" s="2039" t="s">
        <v>35</v>
      </c>
      <c r="AP522" s="2073">
        <v>262.75</v>
      </c>
      <c r="AQ522" s="3605"/>
      <c r="AR522" s="3509">
        <v>44216</v>
      </c>
      <c r="AS522" s="2072">
        <v>44225</v>
      </c>
      <c r="AT522" s="2071">
        <v>14816</v>
      </c>
      <c r="AU522" s="2147">
        <v>15000</v>
      </c>
      <c r="AV522" s="2147">
        <f t="shared" si="200"/>
        <v>0</v>
      </c>
      <c r="AW522" s="2045">
        <f t="shared" si="196"/>
        <v>3941.25</v>
      </c>
      <c r="AX522" s="2045">
        <f t="shared" si="201"/>
        <v>197.0625</v>
      </c>
      <c r="AY522" s="5940"/>
      <c r="BA522" s="2258"/>
      <c r="BB522" s="2259"/>
      <c r="BC522" s="2259"/>
      <c r="BD522" s="2260" t="s">
        <v>3</v>
      </c>
      <c r="BE522" s="2260" t="s">
        <v>18</v>
      </c>
      <c r="BF522" s="2260"/>
      <c r="BG522" s="2259"/>
      <c r="BH522" s="2260" t="s">
        <v>21</v>
      </c>
      <c r="BI522" s="2260" t="s">
        <v>3</v>
      </c>
      <c r="BJ522" s="2260" t="s">
        <v>27</v>
      </c>
      <c r="BK522" s="2260" t="s">
        <v>28</v>
      </c>
      <c r="BL522" s="2259"/>
      <c r="BM522" s="2259"/>
      <c r="BN522" s="2259"/>
      <c r="BO522" s="2259"/>
      <c r="BP522" s="2260" t="s">
        <v>30</v>
      </c>
      <c r="BQ522" s="2257"/>
      <c r="BR522" s="2246"/>
    </row>
    <row r="523" spans="15:106" ht="18.600000000000001" thickBot="1">
      <c r="O523" s="2024"/>
      <c r="P523" s="2032" t="s">
        <v>3</v>
      </c>
      <c r="Q523" s="2033" t="s">
        <v>4</v>
      </c>
      <c r="R523" s="6033" t="s">
        <v>18</v>
      </c>
      <c r="S523" s="6033" t="s">
        <v>19</v>
      </c>
      <c r="T523" s="6033" t="s">
        <v>19</v>
      </c>
      <c r="U523" s="6033" t="s">
        <v>20</v>
      </c>
      <c r="V523" s="6033" t="s">
        <v>21</v>
      </c>
      <c r="W523" s="6033" t="s">
        <v>22</v>
      </c>
      <c r="X523" s="6033" t="s">
        <v>19</v>
      </c>
      <c r="Y523" s="6033" t="s">
        <v>23</v>
      </c>
      <c r="Z523" s="6033" t="s">
        <v>23</v>
      </c>
      <c r="AA523" s="6033" t="s">
        <v>24</v>
      </c>
      <c r="AB523" s="6033" t="s">
        <v>20</v>
      </c>
      <c r="AC523" s="6033" t="s">
        <v>25</v>
      </c>
      <c r="AD523" s="6033" t="s">
        <v>0</v>
      </c>
      <c r="AE523" s="6033" t="s">
        <v>11</v>
      </c>
      <c r="AF523" s="6033" t="s">
        <v>26</v>
      </c>
      <c r="AG523" s="6032"/>
      <c r="AH523" s="2024"/>
      <c r="AI523" s="2837"/>
      <c r="AJ523" s="4274" t="s">
        <v>904</v>
      </c>
      <c r="AK523" s="2071">
        <v>89</v>
      </c>
      <c r="AL523" s="2071" t="s">
        <v>36</v>
      </c>
      <c r="AM523" s="2072">
        <v>44168</v>
      </c>
      <c r="AN523" s="2071">
        <v>3</v>
      </c>
      <c r="AO523" s="2039" t="s">
        <v>35</v>
      </c>
      <c r="AP523" s="2073">
        <v>375</v>
      </c>
      <c r="AQ523" s="3605"/>
      <c r="AR523" s="3509">
        <v>44216</v>
      </c>
      <c r="AS523" s="2072">
        <v>44225</v>
      </c>
      <c r="AT523" s="2071">
        <v>14816</v>
      </c>
      <c r="AU523" s="2147">
        <v>3000</v>
      </c>
      <c r="AV523" s="2147">
        <f t="shared" si="200"/>
        <v>0</v>
      </c>
      <c r="AW523" s="2045">
        <f t="shared" si="196"/>
        <v>1125</v>
      </c>
      <c r="AX523" s="2045">
        <f t="shared" si="201"/>
        <v>56.25</v>
      </c>
      <c r="AY523" s="5940"/>
      <c r="BA523" s="2467" t="s">
        <v>726</v>
      </c>
      <c r="BB523" s="2266" t="s">
        <v>727</v>
      </c>
      <c r="BC523" s="2340">
        <v>29</v>
      </c>
      <c r="BD523" s="2285">
        <v>97030</v>
      </c>
      <c r="BE523" s="2287">
        <v>44133</v>
      </c>
      <c r="BF523" s="2342">
        <v>2000</v>
      </c>
      <c r="BG523" s="2285" t="s">
        <v>96</v>
      </c>
      <c r="BH523" s="2280">
        <v>16.989999999999998</v>
      </c>
      <c r="BI523" s="2343"/>
      <c r="BJ523" s="2344">
        <v>44212</v>
      </c>
      <c r="BK523" s="2287">
        <v>44216</v>
      </c>
      <c r="BL523" s="2345">
        <v>60889</v>
      </c>
      <c r="BM523" s="2280">
        <v>1359.44</v>
      </c>
      <c r="BN523" s="2439">
        <f>(BM523-BF523)</f>
        <v>-640.55999999999995</v>
      </c>
      <c r="BO523" s="2348">
        <f>(BM523*BH523)</f>
        <v>23096.885599999998</v>
      </c>
      <c r="BP523" s="2280">
        <f>(BO523*0.05)</f>
        <v>1154.84428</v>
      </c>
      <c r="BQ523" s="2273" t="s">
        <v>8</v>
      </c>
      <c r="BR523" s="2246"/>
      <c r="CK523" s="2488" t="s">
        <v>1213</v>
      </c>
      <c r="CL523" s="2248"/>
      <c r="CM523" s="2248"/>
      <c r="CN523" s="2248"/>
      <c r="CO523" s="2248"/>
      <c r="CP523" s="2248"/>
      <c r="CQ523" s="2248"/>
      <c r="CR523" s="2248"/>
      <c r="CS523" s="2248"/>
      <c r="CT523" s="2248"/>
      <c r="CU523" s="2248"/>
      <c r="CV523" s="2248"/>
      <c r="CW523" s="2248"/>
      <c r="CX523" s="2248"/>
      <c r="CY523" s="2248"/>
      <c r="CZ523" s="2248"/>
      <c r="DA523" s="2248"/>
      <c r="DB523" s="2248"/>
    </row>
    <row r="524" spans="15:106" ht="15" thickBot="1">
      <c r="O524" s="2024"/>
      <c r="P524" s="2034"/>
      <c r="Q524" s="2035"/>
      <c r="R524" s="2035"/>
      <c r="S524" s="6035" t="s">
        <v>3</v>
      </c>
      <c r="T524" s="6035" t="s">
        <v>18</v>
      </c>
      <c r="U524" s="6035"/>
      <c r="V524" s="2035"/>
      <c r="W524" s="6035" t="s">
        <v>21</v>
      </c>
      <c r="X524" s="6035" t="s">
        <v>3</v>
      </c>
      <c r="Y524" s="6035" t="s">
        <v>27</v>
      </c>
      <c r="Z524" s="6035" t="s">
        <v>28</v>
      </c>
      <c r="AA524" s="2035"/>
      <c r="AB524" s="2035"/>
      <c r="AC524" s="2035"/>
      <c r="AD524" s="2035"/>
      <c r="AE524" s="6035" t="s">
        <v>30</v>
      </c>
      <c r="AF524" s="6033"/>
      <c r="AG524" s="6032"/>
      <c r="AH524" s="2024"/>
      <c r="AI524" s="2837"/>
      <c r="AJ524" s="4274" t="s">
        <v>794</v>
      </c>
      <c r="AK524" s="2071">
        <v>90</v>
      </c>
      <c r="AL524" s="2071" t="s">
        <v>36</v>
      </c>
      <c r="AM524" s="2072">
        <v>44168</v>
      </c>
      <c r="AN524" s="2071">
        <v>185</v>
      </c>
      <c r="AO524" s="2039" t="s">
        <v>35</v>
      </c>
      <c r="AP524" s="2071">
        <v>333.58</v>
      </c>
      <c r="AQ524" s="3605"/>
      <c r="AR524" s="3509">
        <v>44231</v>
      </c>
      <c r="AS524" s="2072">
        <v>44235</v>
      </c>
      <c r="AT524" s="2071">
        <v>14897</v>
      </c>
      <c r="AU524" s="2147">
        <v>110000</v>
      </c>
      <c r="AV524" s="2147">
        <f t="shared" si="200"/>
        <v>-75000</v>
      </c>
      <c r="AW524" s="2045">
        <f t="shared" si="196"/>
        <v>36693.800000000003</v>
      </c>
      <c r="AX524" s="2045">
        <f t="shared" si="201"/>
        <v>1834.6900000000003</v>
      </c>
      <c r="AY524" s="5940"/>
      <c r="BA524" s="2274" t="s">
        <v>1180</v>
      </c>
      <c r="BB524" s="3032" t="s">
        <v>1122</v>
      </c>
      <c r="BC524" s="2276">
        <v>3</v>
      </c>
      <c r="BD524" s="2276" t="s">
        <v>36</v>
      </c>
      <c r="BE524" s="2277">
        <v>44155</v>
      </c>
      <c r="BF524" s="3250">
        <v>4000</v>
      </c>
      <c r="BG524" s="2285" t="s">
        <v>96</v>
      </c>
      <c r="BH524" s="2276">
        <v>15.29</v>
      </c>
      <c r="BI524" s="4049"/>
      <c r="BJ524" s="4049">
        <v>44230</v>
      </c>
      <c r="BK524" s="2277">
        <v>44223</v>
      </c>
      <c r="BL524" s="2276">
        <v>60964</v>
      </c>
      <c r="BM524" s="2281">
        <v>2696.76</v>
      </c>
      <c r="BN524" s="2281">
        <f>(BM524-BF524)</f>
        <v>-1303.2399999999998</v>
      </c>
      <c r="BO524" s="2281">
        <f>(BM524*BH524)</f>
        <v>41233.460400000004</v>
      </c>
      <c r="BP524" s="2441">
        <f>(BO524*0.035)</f>
        <v>1443.1711140000002</v>
      </c>
      <c r="BQ524" s="2689" t="s">
        <v>8</v>
      </c>
      <c r="BR524" s="2246"/>
      <c r="CK524" s="2490"/>
      <c r="CL524" s="2491"/>
      <c r="CM524" s="2491"/>
      <c r="CN524" s="2492" t="s">
        <v>14</v>
      </c>
      <c r="CO524" s="2492" t="s">
        <v>12</v>
      </c>
      <c r="CP524" s="2492"/>
      <c r="CQ524" s="2491"/>
      <c r="CR524" s="2492" t="s">
        <v>15</v>
      </c>
      <c r="CS524" s="2492" t="s">
        <v>16</v>
      </c>
      <c r="CT524" s="2492" t="s">
        <v>12</v>
      </c>
      <c r="CU524" s="2492" t="s">
        <v>12</v>
      </c>
      <c r="CV524" s="2491"/>
      <c r="CW524" s="2491"/>
      <c r="CX524" s="2491"/>
      <c r="CY524" s="2491"/>
      <c r="CZ524" s="2492" t="s">
        <v>12</v>
      </c>
      <c r="DA524" s="2492" t="s">
        <v>17</v>
      </c>
      <c r="DB524" s="2493"/>
    </row>
    <row r="525" spans="15:106">
      <c r="O525" s="2024"/>
      <c r="P525" s="2095" t="s">
        <v>629</v>
      </c>
      <c r="Q525" s="2658" t="s">
        <v>699</v>
      </c>
      <c r="R525" s="3415">
        <v>71</v>
      </c>
      <c r="S525" s="3415">
        <v>35612</v>
      </c>
      <c r="T525" s="3416">
        <v>43575</v>
      </c>
      <c r="U525" s="2168">
        <v>15</v>
      </c>
      <c r="V525" s="2122" t="s">
        <v>35</v>
      </c>
      <c r="W525" s="2170">
        <v>254</v>
      </c>
      <c r="X525" s="3415"/>
      <c r="Y525" s="3572">
        <v>43651</v>
      </c>
      <c r="Z525" s="3416">
        <v>43647</v>
      </c>
      <c r="AA525" s="3415">
        <v>3838</v>
      </c>
      <c r="AB525" s="3418">
        <v>15000</v>
      </c>
      <c r="AC525" s="3415">
        <f t="shared" ref="AC525:AC531" si="205">(AB525-U525*1000)</f>
        <v>0</v>
      </c>
      <c r="AD525" s="2173">
        <f t="shared" ref="AD525:AD533" si="206">(AB525*W525/1000)</f>
        <v>3810</v>
      </c>
      <c r="AE525" s="2175">
        <f t="shared" ref="AE525:AE537" si="207">(AD525*0.05)</f>
        <v>190.5</v>
      </c>
      <c r="AF525" s="2046" t="s">
        <v>8</v>
      </c>
      <c r="AG525" s="3219"/>
      <c r="AH525" s="2024"/>
      <c r="AI525" s="2837"/>
      <c r="AJ525" s="4274" t="s">
        <v>794</v>
      </c>
      <c r="AK525" s="2071">
        <v>90</v>
      </c>
      <c r="AL525" s="2071" t="s">
        <v>36</v>
      </c>
      <c r="AM525" s="2072">
        <v>44168</v>
      </c>
      <c r="AN525" s="2071">
        <v>75</v>
      </c>
      <c r="AO525" s="2039" t="s">
        <v>35</v>
      </c>
      <c r="AP525" s="2071">
        <v>333.58</v>
      </c>
      <c r="AQ525" s="3605"/>
      <c r="AR525" s="3509">
        <v>44231</v>
      </c>
      <c r="AS525" s="2072">
        <v>44279</v>
      </c>
      <c r="AT525" s="2071">
        <v>15192</v>
      </c>
      <c r="AU525" s="2147">
        <v>75000</v>
      </c>
      <c r="AV525" s="2147">
        <f t="shared" si="200"/>
        <v>0</v>
      </c>
      <c r="AW525" s="2045">
        <f t="shared" si="196"/>
        <v>25018.5</v>
      </c>
      <c r="AX525" s="2045">
        <f t="shared" si="201"/>
        <v>1250.9250000000002</v>
      </c>
      <c r="AY525" s="5940"/>
      <c r="BA525" s="2770"/>
      <c r="BB525" s="2291"/>
      <c r="BC525" s="2752"/>
      <c r="BD525" s="2351"/>
      <c r="BE525" s="2354"/>
      <c r="BF525" s="3076"/>
      <c r="BG525" s="2351"/>
      <c r="BH525" s="2332"/>
      <c r="BI525" s="2352"/>
      <c r="BJ525" s="2353"/>
      <c r="BK525" s="2354"/>
      <c r="BL525" s="2355"/>
      <c r="BM525" s="2332"/>
      <c r="BN525" s="2332"/>
      <c r="BO525" s="2333"/>
      <c r="BP525" s="2332"/>
      <c r="BQ525" s="2689"/>
      <c r="BR525" s="2246"/>
      <c r="CK525" s="2499" t="s">
        <v>3</v>
      </c>
      <c r="CL525" s="2500" t="s">
        <v>4</v>
      </c>
      <c r="CM525" s="2501" t="s">
        <v>18</v>
      </c>
      <c r="CN525" s="2501" t="s">
        <v>19</v>
      </c>
      <c r="CO525" s="2501" t="s">
        <v>19</v>
      </c>
      <c r="CP525" s="2501" t="s">
        <v>20</v>
      </c>
      <c r="CQ525" s="2501" t="s">
        <v>21</v>
      </c>
      <c r="CR525" s="2501" t="s">
        <v>22</v>
      </c>
      <c r="CS525" s="2501" t="s">
        <v>19</v>
      </c>
      <c r="CT525" s="2501" t="s">
        <v>23</v>
      </c>
      <c r="CU525" s="2501" t="s">
        <v>23</v>
      </c>
      <c r="CV525" s="2501" t="s">
        <v>24</v>
      </c>
      <c r="CW525" s="2501" t="s">
        <v>20</v>
      </c>
      <c r="CX525" s="2501" t="s">
        <v>25</v>
      </c>
      <c r="CY525" s="2501" t="s">
        <v>0</v>
      </c>
      <c r="CZ525" s="2501" t="s">
        <v>11</v>
      </c>
      <c r="DA525" s="2501" t="s">
        <v>11</v>
      </c>
      <c r="DB525" s="2501" t="s">
        <v>26</v>
      </c>
    </row>
    <row r="526" spans="15:106" ht="15" thickBot="1">
      <c r="O526" s="2024"/>
      <c r="P526" s="2047" t="s">
        <v>629</v>
      </c>
      <c r="Q526" s="2037" t="s">
        <v>740</v>
      </c>
      <c r="R526" s="2691">
        <v>72</v>
      </c>
      <c r="S526" s="2691">
        <v>35611</v>
      </c>
      <c r="T526" s="3310">
        <v>43575</v>
      </c>
      <c r="U526" s="2071">
        <v>5</v>
      </c>
      <c r="V526" s="2039" t="s">
        <v>35</v>
      </c>
      <c r="W526" s="2073">
        <v>234</v>
      </c>
      <c r="X526" s="2691"/>
      <c r="Y526" s="3509">
        <v>43651</v>
      </c>
      <c r="Z526" s="3310">
        <v>43647</v>
      </c>
      <c r="AA526" s="2691">
        <v>3837</v>
      </c>
      <c r="AB526" s="3313">
        <v>5000</v>
      </c>
      <c r="AC526" s="2691">
        <f t="shared" si="205"/>
        <v>0</v>
      </c>
      <c r="AD526" s="2045">
        <f t="shared" si="206"/>
        <v>1170</v>
      </c>
      <c r="AE526" s="2042">
        <f t="shared" si="207"/>
        <v>58.5</v>
      </c>
      <c r="AF526" s="2059" t="s">
        <v>8</v>
      </c>
      <c r="AG526" s="2029"/>
      <c r="AH526" s="2024"/>
      <c r="AI526" s="2837"/>
      <c r="AJ526" s="4274" t="s">
        <v>891</v>
      </c>
      <c r="AK526" s="2071">
        <v>91</v>
      </c>
      <c r="AL526" s="2071" t="s">
        <v>36</v>
      </c>
      <c r="AM526" s="2072">
        <v>44168</v>
      </c>
      <c r="AN526" s="2071">
        <v>11</v>
      </c>
      <c r="AO526" s="2039" t="s">
        <v>35</v>
      </c>
      <c r="AP526" s="2071">
        <v>440.97</v>
      </c>
      <c r="AQ526" s="3605"/>
      <c r="AR526" s="3509">
        <v>44231</v>
      </c>
      <c r="AS526" s="2072">
        <v>44235</v>
      </c>
      <c r="AT526" s="2071">
        <v>14897</v>
      </c>
      <c r="AU526" s="2147">
        <v>11000</v>
      </c>
      <c r="AV526" s="2147">
        <f t="shared" si="200"/>
        <v>0</v>
      </c>
      <c r="AW526" s="2045">
        <f t="shared" si="196"/>
        <v>4850.67</v>
      </c>
      <c r="AX526" s="2045">
        <f t="shared" si="201"/>
        <v>242.5335</v>
      </c>
      <c r="AY526" s="2128"/>
      <c r="BA526" s="2288"/>
      <c r="BB526" s="2289"/>
      <c r="BC526" s="2290"/>
      <c r="BD526" s="2291"/>
      <c r="BE526" s="2292"/>
      <c r="BF526" s="2293"/>
      <c r="BG526" s="2291"/>
      <c r="BH526" s="2294"/>
      <c r="BI526" s="2290"/>
      <c r="BJ526" s="2295"/>
      <c r="BK526" s="2292"/>
      <c r="BL526" s="2290"/>
      <c r="BM526" s="2294"/>
      <c r="BN526" s="2294"/>
      <c r="BO526" s="2296"/>
      <c r="BP526" s="2294"/>
      <c r="BQ526" s="2689"/>
      <c r="BR526" s="2246"/>
      <c r="CK526" s="2505"/>
      <c r="CL526" s="2506"/>
      <c r="CM526" s="2506"/>
      <c r="CN526" s="2507" t="s">
        <v>3</v>
      </c>
      <c r="CO526" s="2507" t="s">
        <v>18</v>
      </c>
      <c r="CP526" s="2507"/>
      <c r="CQ526" s="2506"/>
      <c r="CR526" s="2507" t="s">
        <v>21</v>
      </c>
      <c r="CS526" s="2507" t="s">
        <v>3</v>
      </c>
      <c r="CT526" s="2507" t="s">
        <v>27</v>
      </c>
      <c r="CU526" s="2507" t="s">
        <v>28</v>
      </c>
      <c r="CV526" s="2506"/>
      <c r="CW526" s="2506"/>
      <c r="CX526" s="2506"/>
      <c r="CY526" s="2506"/>
      <c r="CZ526" s="2507" t="s">
        <v>33</v>
      </c>
      <c r="DA526" s="2507" t="s">
        <v>30</v>
      </c>
      <c r="DB526" s="2500"/>
    </row>
    <row r="527" spans="15:106">
      <c r="O527" s="2024"/>
      <c r="P527" s="2047" t="s">
        <v>629</v>
      </c>
      <c r="Q527" s="2075" t="s">
        <v>436</v>
      </c>
      <c r="R527" s="2691">
        <v>73</v>
      </c>
      <c r="S527" s="2691">
        <v>35607</v>
      </c>
      <c r="T527" s="3310">
        <v>43575</v>
      </c>
      <c r="U527" s="2071">
        <v>175</v>
      </c>
      <c r="V527" s="2039" t="s">
        <v>35</v>
      </c>
      <c r="W527" s="2073">
        <v>297</v>
      </c>
      <c r="X527" s="2691"/>
      <c r="Y527" s="3509">
        <v>43651</v>
      </c>
      <c r="Z527" s="3310">
        <v>43647</v>
      </c>
      <c r="AA527" s="2691">
        <v>3839</v>
      </c>
      <c r="AB527" s="3313">
        <v>175000</v>
      </c>
      <c r="AC527" s="2691">
        <f t="shared" si="205"/>
        <v>0</v>
      </c>
      <c r="AD527" s="2045">
        <f t="shared" si="206"/>
        <v>51975</v>
      </c>
      <c r="AE527" s="2042">
        <f t="shared" si="207"/>
        <v>2598.75</v>
      </c>
      <c r="AF527" s="2059" t="s">
        <v>8</v>
      </c>
      <c r="AG527" s="2029"/>
      <c r="AH527" s="2024"/>
      <c r="AI527" s="2837"/>
      <c r="AJ527" s="4321" t="s">
        <v>1156</v>
      </c>
      <c r="AK527" s="2823">
        <v>92</v>
      </c>
      <c r="AL527" s="2823" t="s">
        <v>36</v>
      </c>
      <c r="AM527" s="2824">
        <v>44168</v>
      </c>
      <c r="AN527" s="2823">
        <v>15</v>
      </c>
      <c r="AO527" s="2698" t="s">
        <v>35</v>
      </c>
      <c r="AP527" s="2825">
        <v>262.75</v>
      </c>
      <c r="AQ527" s="4052"/>
      <c r="AR527" s="3568">
        <v>44231</v>
      </c>
      <c r="AS527" s="2824">
        <v>44231</v>
      </c>
      <c r="AT527" s="2823"/>
      <c r="AU527" s="3566">
        <v>15000</v>
      </c>
      <c r="AV527" s="3566">
        <f t="shared" si="200"/>
        <v>0</v>
      </c>
      <c r="AW527" s="2716">
        <f t="shared" si="196"/>
        <v>3941.25</v>
      </c>
      <c r="AX527" s="2716">
        <f t="shared" si="201"/>
        <v>197.0625</v>
      </c>
      <c r="AY527" s="2707" t="s">
        <v>88</v>
      </c>
      <c r="BA527" s="2298"/>
      <c r="BB527" s="2299"/>
      <c r="BC527" s="2300"/>
      <c r="BD527" s="2300"/>
      <c r="BE527" s="2301"/>
      <c r="BF527" s="2300"/>
      <c r="BG527" s="2300"/>
      <c r="BH527" s="2302"/>
      <c r="BI527" s="2300"/>
      <c r="BJ527" s="2303"/>
      <c r="BK527" s="2301"/>
      <c r="BL527" s="2300"/>
      <c r="BM527" s="2302"/>
      <c r="BN527" s="2304"/>
      <c r="BO527" s="2305"/>
      <c r="BP527" s="2304"/>
      <c r="BQ527" s="3055"/>
      <c r="BR527" s="2246"/>
      <c r="CK527" s="3708"/>
      <c r="CL527" s="3334"/>
      <c r="CM527" s="4630"/>
      <c r="CN527" s="3556"/>
      <c r="CO527" s="3336"/>
      <c r="CP527" s="3556"/>
      <c r="CQ527" s="3556"/>
      <c r="CR527" s="3337"/>
      <c r="CS527" s="3557"/>
      <c r="CT527" s="3558"/>
      <c r="CU527" s="3224"/>
      <c r="CV527" s="3556"/>
      <c r="CW527" s="3340"/>
      <c r="CX527" s="3340"/>
      <c r="CY527" s="3223"/>
      <c r="CZ527" s="3224"/>
      <c r="DA527" s="3225"/>
      <c r="DB527" s="2516"/>
    </row>
    <row r="528" spans="15:106">
      <c r="O528" s="2024"/>
      <c r="P528" s="2047" t="s">
        <v>629</v>
      </c>
      <c r="Q528" s="2037" t="s">
        <v>740</v>
      </c>
      <c r="R528" s="2691">
        <v>77</v>
      </c>
      <c r="S528" s="2691">
        <v>38922</v>
      </c>
      <c r="T528" s="3310">
        <v>43643</v>
      </c>
      <c r="U528" s="2071">
        <v>5</v>
      </c>
      <c r="V528" s="2039" t="s">
        <v>35</v>
      </c>
      <c r="W528" s="2073">
        <v>234</v>
      </c>
      <c r="X528" s="2691"/>
      <c r="Y528" s="3509">
        <v>43647</v>
      </c>
      <c r="Z528" s="3310">
        <v>43663</v>
      </c>
      <c r="AA528" s="2071">
        <v>3857</v>
      </c>
      <c r="AB528" s="3313">
        <v>5000</v>
      </c>
      <c r="AC528" s="2691">
        <f t="shared" si="205"/>
        <v>0</v>
      </c>
      <c r="AD528" s="2045">
        <f t="shared" si="206"/>
        <v>1170</v>
      </c>
      <c r="AE528" s="2042">
        <f t="shared" si="207"/>
        <v>58.5</v>
      </c>
      <c r="AF528" s="2059" t="s">
        <v>8</v>
      </c>
      <c r="AG528" s="2029"/>
      <c r="AH528" s="2024"/>
      <c r="AI528" s="2837"/>
      <c r="AJ528" s="4321" t="s">
        <v>904</v>
      </c>
      <c r="AK528" s="2823">
        <v>93</v>
      </c>
      <c r="AL528" s="2823" t="s">
        <v>36</v>
      </c>
      <c r="AM528" s="2824">
        <v>44168</v>
      </c>
      <c r="AN528" s="2823">
        <v>3</v>
      </c>
      <c r="AO528" s="2698" t="s">
        <v>35</v>
      </c>
      <c r="AP528" s="2823">
        <v>404.41</v>
      </c>
      <c r="AQ528" s="4052"/>
      <c r="AR528" s="3568">
        <v>44231</v>
      </c>
      <c r="AS528" s="2824">
        <v>44231</v>
      </c>
      <c r="AT528" s="2823"/>
      <c r="AU528" s="3566">
        <v>3000</v>
      </c>
      <c r="AV528" s="3566">
        <f t="shared" si="200"/>
        <v>0</v>
      </c>
      <c r="AW528" s="2716">
        <f t="shared" si="196"/>
        <v>1213.23</v>
      </c>
      <c r="AX528" s="2716">
        <f t="shared" si="201"/>
        <v>60.661500000000004</v>
      </c>
      <c r="AY528" s="2707" t="s">
        <v>88</v>
      </c>
      <c r="BA528" s="2307"/>
      <c r="BB528" s="2291"/>
      <c r="BC528" s="2308"/>
      <c r="BD528" s="2291"/>
      <c r="BE528" s="2292"/>
      <c r="BF528" s="2309"/>
      <c r="BG528" s="2291"/>
      <c r="BH528" s="2294"/>
      <c r="BI528" s="2310"/>
      <c r="BJ528" s="2311"/>
      <c r="BK528" s="2292"/>
      <c r="BL528" s="2291"/>
      <c r="BM528" s="2294"/>
      <c r="BN528" s="2294"/>
      <c r="BO528" s="2296"/>
      <c r="BP528" s="2294"/>
      <c r="BQ528" s="2689"/>
      <c r="BR528" s="2246"/>
      <c r="CK528" s="3708"/>
      <c r="CL528" s="3334"/>
      <c r="CM528" s="4630"/>
      <c r="CN528" s="3556"/>
      <c r="CO528" s="3336"/>
      <c r="CP528" s="3556"/>
      <c r="CQ528" s="3556"/>
      <c r="CR528" s="3337"/>
      <c r="CS528" s="3557"/>
      <c r="CT528" s="3558"/>
      <c r="CU528" s="3224"/>
      <c r="CV528" s="3556"/>
      <c r="CW528" s="3340"/>
      <c r="CX528" s="3340"/>
      <c r="CY528" s="3223"/>
      <c r="CZ528" s="3224"/>
      <c r="DA528" s="3225"/>
      <c r="DB528" s="2523"/>
    </row>
    <row r="529" spans="15:106">
      <c r="O529" s="2024"/>
      <c r="P529" s="2047" t="s">
        <v>792</v>
      </c>
      <c r="Q529" s="2048" t="s">
        <v>794</v>
      </c>
      <c r="R529" s="3067">
        <v>6</v>
      </c>
      <c r="S529" s="3068" t="s">
        <v>36</v>
      </c>
      <c r="T529" s="3069">
        <v>43647</v>
      </c>
      <c r="U529" s="3068">
        <v>50</v>
      </c>
      <c r="V529" s="3070" t="s">
        <v>35</v>
      </c>
      <c r="W529" s="3071">
        <v>295</v>
      </c>
      <c r="X529" s="3068"/>
      <c r="Y529" s="3596">
        <v>43661</v>
      </c>
      <c r="Z529" s="3073">
        <v>43663</v>
      </c>
      <c r="AA529" s="3070">
        <v>3856</v>
      </c>
      <c r="AB529" s="3074">
        <v>57000</v>
      </c>
      <c r="AC529" s="2055">
        <f t="shared" si="205"/>
        <v>7000</v>
      </c>
      <c r="AD529" s="2056">
        <f t="shared" si="206"/>
        <v>16815</v>
      </c>
      <c r="AE529" s="2058">
        <f t="shared" si="207"/>
        <v>840.75</v>
      </c>
      <c r="AF529" s="2059" t="s">
        <v>8</v>
      </c>
      <c r="AG529" s="2029"/>
      <c r="AH529" s="2024"/>
      <c r="AI529" s="2837"/>
      <c r="AJ529" s="4274" t="s">
        <v>794</v>
      </c>
      <c r="AK529" s="2038">
        <v>94</v>
      </c>
      <c r="AL529" s="2071" t="s">
        <v>36</v>
      </c>
      <c r="AM529" s="2072">
        <v>44168</v>
      </c>
      <c r="AN529" s="2071">
        <v>185</v>
      </c>
      <c r="AO529" s="2039" t="s">
        <v>35</v>
      </c>
      <c r="AP529" s="2071">
        <v>333.58</v>
      </c>
      <c r="AQ529" s="2071"/>
      <c r="AR529" s="3509">
        <v>44245</v>
      </c>
      <c r="AS529" s="2072">
        <v>44246</v>
      </c>
      <c r="AT529" s="2071">
        <v>14965</v>
      </c>
      <c r="AU529" s="2147">
        <v>133000</v>
      </c>
      <c r="AV529" s="2147">
        <f t="shared" si="200"/>
        <v>-52000</v>
      </c>
      <c r="AW529" s="2045">
        <f t="shared" si="196"/>
        <v>44366.14</v>
      </c>
      <c r="AX529" s="2045">
        <f t="shared" si="201"/>
        <v>2218.3070000000002</v>
      </c>
      <c r="AY529" s="5940"/>
      <c r="BA529" s="2312"/>
      <c r="BB529" s="2313"/>
      <c r="BC529" s="2313"/>
      <c r="BD529" s="2313"/>
      <c r="BE529" s="2313"/>
      <c r="BF529" s="2313"/>
      <c r="BG529" s="2313"/>
      <c r="BH529" s="2313"/>
      <c r="BI529" s="2313"/>
      <c r="BJ529" s="2313"/>
      <c r="BK529" s="2313"/>
      <c r="BL529" s="2313"/>
      <c r="BM529" s="2313"/>
      <c r="BN529" s="2313"/>
      <c r="BO529" s="2313"/>
      <c r="BP529" s="2313"/>
      <c r="BQ529" s="2689"/>
      <c r="BR529" s="2246"/>
      <c r="CK529" s="2526"/>
      <c r="CL529" s="2583"/>
      <c r="CM529" s="2550"/>
      <c r="CN529" s="2550"/>
      <c r="CO529" s="2551"/>
      <c r="CP529" s="2550"/>
      <c r="CQ529" s="2550"/>
      <c r="CR529" s="2552"/>
      <c r="CS529" s="3559"/>
      <c r="CT529" s="2581"/>
      <c r="CU529" s="2582"/>
      <c r="CV529" s="2550"/>
      <c r="CW529" s="2589"/>
      <c r="CX529" s="2589"/>
      <c r="CY529" s="2555"/>
      <c r="CZ529" s="2582"/>
      <c r="DA529" s="2554"/>
      <c r="DB529" s="2523"/>
    </row>
    <row r="530" spans="15:106" ht="15" thickBot="1">
      <c r="O530" s="2024"/>
      <c r="P530" s="2047" t="s">
        <v>493</v>
      </c>
      <c r="Q530" s="2037" t="s">
        <v>495</v>
      </c>
      <c r="R530" s="2071">
        <v>54</v>
      </c>
      <c r="S530" s="2071">
        <v>26225</v>
      </c>
      <c r="T530" s="2072">
        <v>43647</v>
      </c>
      <c r="U530" s="3093">
        <v>31.5</v>
      </c>
      <c r="V530" s="2039" t="s">
        <v>35</v>
      </c>
      <c r="W530" s="2042">
        <v>462.9</v>
      </c>
      <c r="X530" s="2039">
        <v>1010506</v>
      </c>
      <c r="Y530" s="2044">
        <v>43661</v>
      </c>
      <c r="Z530" s="2057">
        <v>43663</v>
      </c>
      <c r="AA530" s="2039">
        <v>3855</v>
      </c>
      <c r="AB530" s="2041">
        <v>31500</v>
      </c>
      <c r="AC530" s="2041">
        <f t="shared" si="205"/>
        <v>0</v>
      </c>
      <c r="AD530" s="2045">
        <f t="shared" si="206"/>
        <v>14581.35</v>
      </c>
      <c r="AE530" s="2042">
        <f t="shared" si="207"/>
        <v>729.06750000000011</v>
      </c>
      <c r="AF530" s="2059" t="s">
        <v>8</v>
      </c>
      <c r="AG530" s="2029"/>
      <c r="AH530" s="2024"/>
      <c r="AI530" s="2837"/>
      <c r="AJ530" s="4274" t="s">
        <v>794</v>
      </c>
      <c r="AK530" s="2038">
        <v>94</v>
      </c>
      <c r="AL530" s="2071" t="s">
        <v>36</v>
      </c>
      <c r="AM530" s="2072">
        <v>44168</v>
      </c>
      <c r="AN530" s="2071">
        <v>52</v>
      </c>
      <c r="AO530" s="2039" t="s">
        <v>35</v>
      </c>
      <c r="AP530" s="2071">
        <v>333.58</v>
      </c>
      <c r="AQ530" s="2071"/>
      <c r="AR530" s="3509">
        <v>44245</v>
      </c>
      <c r="AS530" s="2072">
        <v>44279</v>
      </c>
      <c r="AT530" s="2071">
        <v>15192</v>
      </c>
      <c r="AU530" s="2147">
        <v>52000</v>
      </c>
      <c r="AV530" s="2147">
        <f t="shared" si="200"/>
        <v>0</v>
      </c>
      <c r="AW530" s="2045">
        <f t="shared" si="196"/>
        <v>17346.16</v>
      </c>
      <c r="AX530" s="2045">
        <f t="shared" si="201"/>
        <v>867.30799999999999</v>
      </c>
      <c r="AY530" s="2707"/>
      <c r="BA530" s="2314"/>
      <c r="BB530" s="2315"/>
      <c r="BC530" s="2315"/>
      <c r="BD530" s="2315"/>
      <c r="BE530" s="2315"/>
      <c r="BF530" s="2315"/>
      <c r="BG530" s="2315"/>
      <c r="BH530" s="2315"/>
      <c r="BI530" s="2315"/>
      <c r="BJ530" s="2315"/>
      <c r="BK530" s="2315"/>
      <c r="BL530" s="2315"/>
      <c r="BM530" s="2315"/>
      <c r="BN530" s="2315"/>
      <c r="BO530" s="2686">
        <f>SUM(BO523:BO529)</f>
        <v>64330.346000000005</v>
      </c>
      <c r="BP530" s="2686">
        <f>SUM(BP523:BP529)</f>
        <v>2598.015394</v>
      </c>
      <c r="BQ530" s="3056"/>
      <c r="BR530" s="2246"/>
      <c r="CK530" s="2526"/>
      <c r="CL530" s="2583"/>
      <c r="CM530" s="2550"/>
      <c r="CN530" s="2550"/>
      <c r="CO530" s="2551"/>
      <c r="CP530" s="2550"/>
      <c r="CQ530" s="2550"/>
      <c r="CR530" s="2552"/>
      <c r="CS530" s="3559"/>
      <c r="CT530" s="2581"/>
      <c r="CU530" s="2582"/>
      <c r="CV530" s="2550"/>
      <c r="CW530" s="2589"/>
      <c r="CX530" s="2589"/>
      <c r="CY530" s="2555"/>
      <c r="CZ530" s="2582"/>
      <c r="DA530" s="2554"/>
      <c r="DB530" s="2523"/>
    </row>
    <row r="531" spans="15:106">
      <c r="O531" s="2024"/>
      <c r="P531" s="2047" t="s">
        <v>493</v>
      </c>
      <c r="Q531" s="2037" t="s">
        <v>436</v>
      </c>
      <c r="R531" s="2076">
        <v>55</v>
      </c>
      <c r="S531" s="2039">
        <v>26225</v>
      </c>
      <c r="T531" s="2040">
        <v>43647</v>
      </c>
      <c r="U531" s="2055">
        <v>67</v>
      </c>
      <c r="V531" s="2052" t="s">
        <v>35</v>
      </c>
      <c r="W531" s="2058">
        <v>300.3</v>
      </c>
      <c r="X531" s="2052">
        <v>1010505</v>
      </c>
      <c r="Y531" s="2078">
        <v>43661</v>
      </c>
      <c r="Z531" s="2057">
        <v>43663</v>
      </c>
      <c r="AA531" s="2052">
        <v>3855</v>
      </c>
      <c r="AB531" s="2055">
        <v>67000</v>
      </c>
      <c r="AC531" s="2041">
        <f t="shared" si="205"/>
        <v>0</v>
      </c>
      <c r="AD531" s="2056">
        <f t="shared" si="206"/>
        <v>20120.099999999999</v>
      </c>
      <c r="AE531" s="2058">
        <f t="shared" si="207"/>
        <v>1006.005</v>
      </c>
      <c r="AF531" s="2059" t="s">
        <v>8</v>
      </c>
      <c r="AG531" s="2029"/>
      <c r="AH531" s="2024"/>
      <c r="AI531" s="2837"/>
      <c r="AJ531" s="4274" t="s">
        <v>891</v>
      </c>
      <c r="AK531" s="2071">
        <v>95</v>
      </c>
      <c r="AL531" s="2071" t="s">
        <v>36</v>
      </c>
      <c r="AM531" s="2072">
        <v>44168</v>
      </c>
      <c r="AN531" s="2071">
        <v>11</v>
      </c>
      <c r="AO531" s="2039" t="s">
        <v>35</v>
      </c>
      <c r="AP531" s="2071">
        <v>440.97</v>
      </c>
      <c r="AQ531" s="2071"/>
      <c r="AR531" s="3509">
        <v>44245</v>
      </c>
      <c r="AS531" s="2072">
        <v>44246</v>
      </c>
      <c r="AT531" s="2071">
        <v>14965</v>
      </c>
      <c r="AU531" s="2147">
        <v>11000</v>
      </c>
      <c r="AV531" s="2147">
        <f t="shared" ref="AV531:AV568" si="208">(AU531-AN531*1000)</f>
        <v>0</v>
      </c>
      <c r="AW531" s="2045">
        <f t="shared" si="196"/>
        <v>4850.67</v>
      </c>
      <c r="AX531" s="2045">
        <f t="shared" si="201"/>
        <v>242.5335</v>
      </c>
      <c r="AY531" s="2707"/>
      <c r="BR531" s="2246"/>
      <c r="CK531" s="2545"/>
      <c r="CL531" s="2583"/>
      <c r="CM531" s="2550"/>
      <c r="CN531" s="2550"/>
      <c r="CO531" s="2551"/>
      <c r="CP531" s="2550"/>
      <c r="CQ531" s="2550"/>
      <c r="CR531" s="2552"/>
      <c r="CS531" s="3559"/>
      <c r="CT531" s="2581"/>
      <c r="CU531" s="2582"/>
      <c r="CV531" s="2550"/>
      <c r="CW531" s="2589"/>
      <c r="CX531" s="2589"/>
      <c r="CY531" s="2555"/>
      <c r="CZ531" s="2582"/>
      <c r="DA531" s="2554"/>
      <c r="DB531" s="2523"/>
    </row>
    <row r="532" spans="15:106" ht="18.600000000000001" thickBot="1">
      <c r="O532" s="2024"/>
      <c r="P532" s="2047" t="s">
        <v>629</v>
      </c>
      <c r="Q532" s="2037" t="s">
        <v>740</v>
      </c>
      <c r="R532" s="2691">
        <v>78</v>
      </c>
      <c r="S532" s="2691">
        <v>39917</v>
      </c>
      <c r="T532" s="3310">
        <v>43661</v>
      </c>
      <c r="U532" s="2071">
        <v>10</v>
      </c>
      <c r="V532" s="2039" t="s">
        <v>35</v>
      </c>
      <c r="W532" s="3311">
        <v>234</v>
      </c>
      <c r="X532" s="2691"/>
      <c r="Y532" s="3509">
        <v>43663</v>
      </c>
      <c r="Z532" s="3310">
        <v>43663</v>
      </c>
      <c r="AA532" s="2691">
        <v>3858</v>
      </c>
      <c r="AB532" s="3313">
        <v>10000</v>
      </c>
      <c r="AC532" s="2691">
        <f>(AB532-U532*1000)</f>
        <v>0</v>
      </c>
      <c r="AD532" s="2045">
        <f>(AB532*W532/1000)</f>
        <v>2340</v>
      </c>
      <c r="AE532" s="2042">
        <f t="shared" si="207"/>
        <v>117</v>
      </c>
      <c r="AF532" s="6038" t="s">
        <v>8</v>
      </c>
      <c r="AG532" s="6032"/>
      <c r="AH532" s="2024"/>
      <c r="AI532" s="2837"/>
      <c r="AJ532" s="4321" t="s">
        <v>1156</v>
      </c>
      <c r="AK532" s="2823">
        <v>96</v>
      </c>
      <c r="AL532" s="2823" t="s">
        <v>36</v>
      </c>
      <c r="AM532" s="2824">
        <v>44168</v>
      </c>
      <c r="AN532" s="2823">
        <v>15</v>
      </c>
      <c r="AO532" s="2698" t="s">
        <v>35</v>
      </c>
      <c r="AP532" s="2825">
        <v>262.75</v>
      </c>
      <c r="AQ532" s="2823"/>
      <c r="AR532" s="3568">
        <v>44245</v>
      </c>
      <c r="AS532" s="2824">
        <v>44245</v>
      </c>
      <c r="AT532" s="2823"/>
      <c r="AU532" s="3566">
        <v>15000</v>
      </c>
      <c r="AV532" s="3566">
        <f t="shared" si="208"/>
        <v>0</v>
      </c>
      <c r="AW532" s="5943" t="s">
        <v>88</v>
      </c>
      <c r="AX532" s="2716"/>
      <c r="AY532" s="2707" t="s">
        <v>88</v>
      </c>
      <c r="BA532" s="2250" t="s">
        <v>1181</v>
      </c>
      <c r="BB532" s="2246"/>
      <c r="BC532" s="2246"/>
      <c r="BD532" s="2246"/>
      <c r="BE532" s="2246"/>
      <c r="BF532" s="2246"/>
      <c r="BG532" s="2246"/>
      <c r="BH532" s="2246"/>
      <c r="BI532" s="2246"/>
      <c r="BJ532" s="2246"/>
      <c r="BK532" s="2246"/>
      <c r="BL532" s="2246"/>
      <c r="BM532" s="2246"/>
      <c r="BN532" s="2246"/>
      <c r="BO532" s="2246"/>
      <c r="BP532" s="2246"/>
      <c r="BQ532" s="3085"/>
      <c r="BR532" s="2246"/>
      <c r="CK532" s="2545"/>
      <c r="CL532" s="2583"/>
      <c r="CM532" s="2550"/>
      <c r="CN532" s="2550"/>
      <c r="CO532" s="2551"/>
      <c r="CP532" s="2550"/>
      <c r="CQ532" s="2550"/>
      <c r="CR532" s="2552"/>
      <c r="CS532" s="3559"/>
      <c r="CT532" s="2581"/>
      <c r="CU532" s="2582"/>
      <c r="CV532" s="2550"/>
      <c r="CW532" s="2589"/>
      <c r="CX532" s="2589"/>
      <c r="CY532" s="2555"/>
      <c r="CZ532" s="2582"/>
      <c r="DA532" s="2554"/>
      <c r="DB532" s="2523"/>
    </row>
    <row r="533" spans="15:106">
      <c r="O533" s="2024"/>
      <c r="P533" s="2047" t="s">
        <v>629</v>
      </c>
      <c r="Q533" s="2037" t="s">
        <v>740</v>
      </c>
      <c r="R533" s="2691">
        <v>75</v>
      </c>
      <c r="S533" s="2691">
        <v>35604</v>
      </c>
      <c r="T533" s="3310">
        <v>43575</v>
      </c>
      <c r="U533" s="2691">
        <v>6</v>
      </c>
      <c r="V533" s="2039" t="s">
        <v>35</v>
      </c>
      <c r="W533" s="2073">
        <v>234</v>
      </c>
      <c r="X533" s="2691"/>
      <c r="Y533" s="3509">
        <v>43685</v>
      </c>
      <c r="Z533" s="2072">
        <v>43647</v>
      </c>
      <c r="AA533" s="2691">
        <v>3836</v>
      </c>
      <c r="AB533" s="3313">
        <v>6000</v>
      </c>
      <c r="AC533" s="2691">
        <f>(AB533-U533*1000)</f>
        <v>0</v>
      </c>
      <c r="AD533" s="2045">
        <f t="shared" si="206"/>
        <v>1404</v>
      </c>
      <c r="AE533" s="2042">
        <f t="shared" si="207"/>
        <v>70.2</v>
      </c>
      <c r="AF533" s="6038" t="s">
        <v>8</v>
      </c>
      <c r="AG533" s="6032"/>
      <c r="AH533" s="2024"/>
      <c r="AI533" s="2837"/>
      <c r="AJ533" s="4321" t="s">
        <v>904</v>
      </c>
      <c r="AK533" s="4322">
        <v>97</v>
      </c>
      <c r="AL533" s="2823" t="s">
        <v>36</v>
      </c>
      <c r="AM533" s="2824">
        <v>44168</v>
      </c>
      <c r="AN533" s="2823">
        <v>3</v>
      </c>
      <c r="AO533" s="2698" t="s">
        <v>35</v>
      </c>
      <c r="AP533" s="2823">
        <v>404.41</v>
      </c>
      <c r="AQ533" s="4322"/>
      <c r="AR533" s="3568">
        <v>44245</v>
      </c>
      <c r="AS533" s="2824">
        <v>44245</v>
      </c>
      <c r="AT533" s="4322"/>
      <c r="AU533" s="3566">
        <v>3000</v>
      </c>
      <c r="AV533" s="3566">
        <f t="shared" si="208"/>
        <v>0</v>
      </c>
      <c r="AW533" s="5943" t="s">
        <v>88</v>
      </c>
      <c r="AX533" s="2716"/>
      <c r="AY533" s="2707" t="s">
        <v>88</v>
      </c>
      <c r="BA533" s="2251"/>
      <c r="BB533" s="2252"/>
      <c r="BC533" s="2252"/>
      <c r="BD533" s="2253" t="s">
        <v>14</v>
      </c>
      <c r="BE533" s="2253" t="s">
        <v>12</v>
      </c>
      <c r="BF533" s="2253"/>
      <c r="BG533" s="2252"/>
      <c r="BH533" s="2253" t="s">
        <v>15</v>
      </c>
      <c r="BI533" s="2253" t="s">
        <v>16</v>
      </c>
      <c r="BJ533" s="2253" t="s">
        <v>12</v>
      </c>
      <c r="BK533" s="2253" t="s">
        <v>12</v>
      </c>
      <c r="BL533" s="2252"/>
      <c r="BM533" s="2252"/>
      <c r="BN533" s="2252"/>
      <c r="BO533" s="2252"/>
      <c r="BP533" s="2253" t="s">
        <v>17</v>
      </c>
      <c r="BQ533" s="2253"/>
      <c r="BR533" s="2246"/>
      <c r="CK533" s="2556"/>
      <c r="CL533" s="2583"/>
      <c r="CM533" s="2550"/>
      <c r="CN533" s="2550"/>
      <c r="CO533" s="2551"/>
      <c r="CP533" s="2550"/>
      <c r="CQ533" s="2550"/>
      <c r="CR533" s="2552"/>
      <c r="CS533" s="3559"/>
      <c r="CT533" s="2581"/>
      <c r="CU533" s="2582"/>
      <c r="CV533" s="2550"/>
      <c r="CW533" s="2589"/>
      <c r="CX533" s="2589"/>
      <c r="CY533" s="2555"/>
      <c r="CZ533" s="2582"/>
      <c r="DA533" s="2554"/>
      <c r="DB533" s="2523"/>
    </row>
    <row r="534" spans="15:106" ht="15" thickBot="1">
      <c r="O534" s="2024"/>
      <c r="P534" s="2047" t="s">
        <v>659</v>
      </c>
      <c r="Q534" s="2039" t="s">
        <v>889</v>
      </c>
      <c r="R534" s="2038">
        <v>10</v>
      </c>
      <c r="S534" s="2039" t="s">
        <v>36</v>
      </c>
      <c r="T534" s="2040">
        <v>43664</v>
      </c>
      <c r="U534" s="2041">
        <v>35</v>
      </c>
      <c r="V534" s="2039" t="s">
        <v>35</v>
      </c>
      <c r="W534" s="2042">
        <v>310</v>
      </c>
      <c r="X534" s="2039"/>
      <c r="Y534" s="2044">
        <v>43671</v>
      </c>
      <c r="Z534" s="2040">
        <v>43669</v>
      </c>
      <c r="AA534" s="2039">
        <v>11467</v>
      </c>
      <c r="AB534" s="2041">
        <v>35000</v>
      </c>
      <c r="AC534" s="2041">
        <f>(AB534-U534*1000)</f>
        <v>0</v>
      </c>
      <c r="AD534" s="2045">
        <f>(AB534*W534/1000)</f>
        <v>10850</v>
      </c>
      <c r="AE534" s="2042">
        <f t="shared" si="207"/>
        <v>542.5</v>
      </c>
      <c r="AF534" s="6038" t="s">
        <v>8</v>
      </c>
      <c r="AG534" s="6032"/>
      <c r="AH534" s="2024"/>
      <c r="AI534" s="2837"/>
      <c r="AJ534" s="4274" t="s">
        <v>794</v>
      </c>
      <c r="AK534" s="2071">
        <v>98</v>
      </c>
      <c r="AL534" s="2071" t="s">
        <v>36</v>
      </c>
      <c r="AM534" s="2072">
        <v>44214</v>
      </c>
      <c r="AN534" s="2071">
        <v>170</v>
      </c>
      <c r="AO534" s="2039" t="s">
        <v>35</v>
      </c>
      <c r="AP534" s="2073">
        <v>318</v>
      </c>
      <c r="AQ534" s="3605"/>
      <c r="AR534" s="3509">
        <v>44256</v>
      </c>
      <c r="AS534" s="2072">
        <v>44256</v>
      </c>
      <c r="AT534" s="2071">
        <v>15038</v>
      </c>
      <c r="AU534" s="2147">
        <v>171000</v>
      </c>
      <c r="AV534" s="2147">
        <f t="shared" si="208"/>
        <v>1000</v>
      </c>
      <c r="AW534" s="2045">
        <f>(AU534*AP534/1000)</f>
        <v>54378</v>
      </c>
      <c r="AX534" s="2045">
        <f t="shared" ref="AX534:AX558" si="209">(AW534*0.05)</f>
        <v>2718.9</v>
      </c>
      <c r="AY534" s="5940"/>
      <c r="BA534" s="2255" t="s">
        <v>3</v>
      </c>
      <c r="BB534" s="2256" t="s">
        <v>4</v>
      </c>
      <c r="BC534" s="2257" t="s">
        <v>18</v>
      </c>
      <c r="BD534" s="2257" t="s">
        <v>19</v>
      </c>
      <c r="BE534" s="2257" t="s">
        <v>19</v>
      </c>
      <c r="BF534" s="2257" t="s">
        <v>20</v>
      </c>
      <c r="BG534" s="2257" t="s">
        <v>21</v>
      </c>
      <c r="BH534" s="2257" t="s">
        <v>22</v>
      </c>
      <c r="BI534" s="2257" t="s">
        <v>19</v>
      </c>
      <c r="BJ534" s="2257" t="s">
        <v>23</v>
      </c>
      <c r="BK534" s="2257" t="s">
        <v>23</v>
      </c>
      <c r="BL534" s="2257" t="s">
        <v>24</v>
      </c>
      <c r="BM534" s="2257" t="s">
        <v>20</v>
      </c>
      <c r="BN534" s="2257" t="s">
        <v>25</v>
      </c>
      <c r="BO534" s="2257" t="s">
        <v>0</v>
      </c>
      <c r="BP534" s="2257" t="s">
        <v>11</v>
      </c>
      <c r="BQ534" s="2257" t="s">
        <v>26</v>
      </c>
      <c r="BR534" s="2246"/>
      <c r="CK534" s="2559"/>
      <c r="CL534" s="2560"/>
      <c r="CM534" s="2560"/>
      <c r="CN534" s="2560"/>
      <c r="CO534" s="2560"/>
      <c r="CP534" s="2560"/>
      <c r="CQ534" s="2560"/>
      <c r="CR534" s="2560"/>
      <c r="CS534" s="2560"/>
      <c r="CT534" s="2560"/>
      <c r="CU534" s="2560"/>
      <c r="CV534" s="2560"/>
      <c r="CW534" s="2560"/>
      <c r="CX534" s="2560"/>
      <c r="CY534" s="2560"/>
      <c r="CZ534" s="2560"/>
      <c r="DA534" s="2747">
        <f>SUM(DA527:DA533)</f>
        <v>0</v>
      </c>
      <c r="DB534" s="2562"/>
    </row>
    <row r="535" spans="15:106" ht="15" thickBot="1">
      <c r="O535" s="2024"/>
      <c r="P535" s="2047" t="s">
        <v>903</v>
      </c>
      <c r="Q535" s="2075" t="s">
        <v>839</v>
      </c>
      <c r="R535" s="2076">
        <v>1</v>
      </c>
      <c r="S535" s="2052" t="s">
        <v>36</v>
      </c>
      <c r="T535" s="2057">
        <v>43665</v>
      </c>
      <c r="U535" s="2055">
        <v>500</v>
      </c>
      <c r="V535" s="2052" t="s">
        <v>21</v>
      </c>
      <c r="W535" s="2058">
        <v>1</v>
      </c>
      <c r="X535" s="2077"/>
      <c r="Y535" s="2078">
        <v>43668</v>
      </c>
      <c r="Z535" s="2057">
        <v>43668</v>
      </c>
      <c r="AA535" s="2052">
        <v>3864</v>
      </c>
      <c r="AB535" s="2055">
        <v>500</v>
      </c>
      <c r="AC535" s="2055">
        <f>(U535-AB535)</f>
        <v>0</v>
      </c>
      <c r="AD535" s="2056">
        <f>(U535*W535)</f>
        <v>500</v>
      </c>
      <c r="AE535" s="2058">
        <f t="shared" si="207"/>
        <v>25</v>
      </c>
      <c r="AF535" s="3518" t="s">
        <v>8</v>
      </c>
      <c r="AG535" s="2029"/>
      <c r="AH535" s="2024"/>
      <c r="AI535" s="2837"/>
      <c r="AJ535" s="4274" t="s">
        <v>891</v>
      </c>
      <c r="AK535" s="2071">
        <v>99</v>
      </c>
      <c r="AL535" s="2071" t="s">
        <v>36</v>
      </c>
      <c r="AM535" s="2072">
        <v>44214</v>
      </c>
      <c r="AN535" s="2071">
        <v>11</v>
      </c>
      <c r="AO535" s="2039" t="s">
        <v>35</v>
      </c>
      <c r="AP535" s="2073">
        <v>410</v>
      </c>
      <c r="AQ535" s="3605"/>
      <c r="AR535" s="3509">
        <v>44256</v>
      </c>
      <c r="AS535" s="2072">
        <v>44256</v>
      </c>
      <c r="AT535" s="2071">
        <v>15038</v>
      </c>
      <c r="AU535" s="2147">
        <v>11000</v>
      </c>
      <c r="AV535" s="2147">
        <f t="shared" si="208"/>
        <v>0</v>
      </c>
      <c r="AW535" s="2045">
        <f>(AU535*AP535/1000)</f>
        <v>4510</v>
      </c>
      <c r="AX535" s="2045">
        <f t="shared" si="209"/>
        <v>225.5</v>
      </c>
      <c r="AY535" s="5940"/>
      <c r="BA535" s="2258"/>
      <c r="BB535" s="2259"/>
      <c r="BC535" s="2259"/>
      <c r="BD535" s="2260" t="s">
        <v>3</v>
      </c>
      <c r="BE535" s="2260" t="s">
        <v>18</v>
      </c>
      <c r="BF535" s="2260"/>
      <c r="BG535" s="2259"/>
      <c r="BH535" s="2260" t="s">
        <v>21</v>
      </c>
      <c r="BI535" s="2260" t="s">
        <v>3</v>
      </c>
      <c r="BJ535" s="2260" t="s">
        <v>27</v>
      </c>
      <c r="BK535" s="2260" t="s">
        <v>28</v>
      </c>
      <c r="BL535" s="2259"/>
      <c r="BM535" s="2259"/>
      <c r="BN535" s="2259"/>
      <c r="BO535" s="2259"/>
      <c r="BP535" s="2260" t="s">
        <v>30</v>
      </c>
      <c r="BQ535" s="2257"/>
      <c r="BR535" s="2246"/>
    </row>
    <row r="536" spans="15:106" ht="18.600000000000001" thickBot="1">
      <c r="O536" s="2024"/>
      <c r="P536" s="2047" t="s">
        <v>841</v>
      </c>
      <c r="Q536" s="2048" t="s">
        <v>808</v>
      </c>
      <c r="R536" s="3067">
        <v>1</v>
      </c>
      <c r="S536" s="3068" t="s">
        <v>796</v>
      </c>
      <c r="T536" s="3069">
        <v>43671</v>
      </c>
      <c r="U536" s="3068">
        <v>50</v>
      </c>
      <c r="V536" s="3070" t="s">
        <v>35</v>
      </c>
      <c r="W536" s="3071">
        <v>298</v>
      </c>
      <c r="X536" s="3068" t="s">
        <v>78</v>
      </c>
      <c r="Y536" s="3596">
        <v>43677</v>
      </c>
      <c r="Z536" s="3073">
        <v>43675</v>
      </c>
      <c r="AA536" s="3070">
        <v>11486</v>
      </c>
      <c r="AB536" s="3074">
        <v>50000</v>
      </c>
      <c r="AC536" s="3074">
        <f>(AB536-U536*1000)</f>
        <v>0</v>
      </c>
      <c r="AD536" s="3075">
        <f>(AB536*W536/1000)</f>
        <v>14900</v>
      </c>
      <c r="AE536" s="3071">
        <f t="shared" si="207"/>
        <v>745</v>
      </c>
      <c r="AF536" s="2059" t="s">
        <v>8</v>
      </c>
      <c r="AG536" s="2029"/>
      <c r="AH536" s="2024"/>
      <c r="AI536" s="2837" t="e" cm="1">
        <f t="array" ref="AI536">+AXAH461:AY1543</f>
        <v>#NAME?</v>
      </c>
      <c r="AJ536" s="4274" t="s">
        <v>1156</v>
      </c>
      <c r="AK536" s="2071">
        <v>100</v>
      </c>
      <c r="AL536" s="2071" t="s">
        <v>36</v>
      </c>
      <c r="AM536" s="2072">
        <v>44214</v>
      </c>
      <c r="AN536" s="2071">
        <v>15</v>
      </c>
      <c r="AO536" s="2039" t="s">
        <v>35</v>
      </c>
      <c r="AP536" s="2073">
        <v>262.75</v>
      </c>
      <c r="AQ536" s="3605"/>
      <c r="AR536" s="3509">
        <v>44256</v>
      </c>
      <c r="AS536" s="2072">
        <v>44256</v>
      </c>
      <c r="AT536" s="2071">
        <v>15038</v>
      </c>
      <c r="AU536" s="2147">
        <v>15000</v>
      </c>
      <c r="AV536" s="2147">
        <f t="shared" si="208"/>
        <v>0</v>
      </c>
      <c r="AW536" s="2045">
        <f>(AU536*AP536/1000)</f>
        <v>3941.25</v>
      </c>
      <c r="AX536" s="2045">
        <f t="shared" si="209"/>
        <v>197.0625</v>
      </c>
      <c r="AY536" s="5940"/>
      <c r="BA536" s="2467" t="s">
        <v>726</v>
      </c>
      <c r="BB536" s="2266" t="s">
        <v>727</v>
      </c>
      <c r="BC536" s="2340">
        <v>30</v>
      </c>
      <c r="BD536" s="2285">
        <v>97031</v>
      </c>
      <c r="BE536" s="2287">
        <v>44133</v>
      </c>
      <c r="BF536" s="2342">
        <v>2000</v>
      </c>
      <c r="BG536" s="2285" t="s">
        <v>96</v>
      </c>
      <c r="BH536" s="2280">
        <v>16.989999999999998</v>
      </c>
      <c r="BI536" s="2343"/>
      <c r="BJ536" s="2344">
        <v>44235</v>
      </c>
      <c r="BK536" s="2287">
        <v>44243</v>
      </c>
      <c r="BL536" s="2345">
        <v>61177</v>
      </c>
      <c r="BM536" s="2280">
        <v>2006.35</v>
      </c>
      <c r="BN536" s="2439">
        <f>(BM536-BF536)</f>
        <v>6.3499999999999091</v>
      </c>
      <c r="BO536" s="2348">
        <f>(BM536*BH536)</f>
        <v>34087.886499999993</v>
      </c>
      <c r="BP536" s="2280">
        <f>(BO536*0.05)</f>
        <v>1704.3943249999998</v>
      </c>
      <c r="BQ536" s="2273" t="s">
        <v>8</v>
      </c>
      <c r="BR536" s="2246"/>
      <c r="CK536" s="2488" t="s">
        <v>1214</v>
      </c>
      <c r="CL536" s="2248"/>
      <c r="CM536" s="2248"/>
      <c r="CN536" s="2248"/>
      <c r="CO536" s="2248"/>
      <c r="CP536" s="2248"/>
      <c r="CQ536" s="2248"/>
      <c r="CR536" s="2248"/>
      <c r="CS536" s="2248"/>
      <c r="CT536" s="2248"/>
      <c r="CU536" s="2248"/>
      <c r="CV536" s="2248"/>
      <c r="CW536" s="2248"/>
      <c r="CX536" s="2248"/>
      <c r="CY536" s="2248"/>
      <c r="CZ536" s="2248"/>
      <c r="DA536" s="2248"/>
      <c r="DB536" s="2248"/>
    </row>
    <row r="537" spans="15:106">
      <c r="O537" s="2024"/>
      <c r="P537" s="2047" t="s">
        <v>900</v>
      </c>
      <c r="Q537" s="2048" t="s">
        <v>808</v>
      </c>
      <c r="R537" s="3067">
        <v>1</v>
      </c>
      <c r="S537" s="3068" t="s">
        <v>796</v>
      </c>
      <c r="T537" s="3069">
        <v>43671</v>
      </c>
      <c r="U537" s="3068">
        <v>280</v>
      </c>
      <c r="V537" s="3070" t="s">
        <v>35</v>
      </c>
      <c r="W537" s="3071">
        <v>289</v>
      </c>
      <c r="X537" s="3068" t="s">
        <v>78</v>
      </c>
      <c r="Y537" s="3596">
        <v>43677</v>
      </c>
      <c r="Z537" s="3073">
        <v>43675</v>
      </c>
      <c r="AA537" s="3070">
        <v>11485</v>
      </c>
      <c r="AB537" s="3074">
        <v>280000</v>
      </c>
      <c r="AC537" s="3074">
        <f>(AB537-U537*1000)</f>
        <v>0</v>
      </c>
      <c r="AD537" s="3075">
        <f>(AB537*W537/1000)</f>
        <v>80920</v>
      </c>
      <c r="AE537" s="3071">
        <f t="shared" si="207"/>
        <v>4046</v>
      </c>
      <c r="AF537" s="2059" t="s">
        <v>8</v>
      </c>
      <c r="AG537" s="2029"/>
      <c r="AH537" s="2024"/>
      <c r="AI537" s="2837"/>
      <c r="AJ537" s="4274" t="s">
        <v>904</v>
      </c>
      <c r="AK537" s="2071">
        <v>101</v>
      </c>
      <c r="AL537" s="2071" t="s">
        <v>36</v>
      </c>
      <c r="AM537" s="2072">
        <v>44214</v>
      </c>
      <c r="AN537" s="2071">
        <v>3</v>
      </c>
      <c r="AO537" s="2039" t="s">
        <v>35</v>
      </c>
      <c r="AP537" s="2073">
        <v>375</v>
      </c>
      <c r="AQ537" s="3605"/>
      <c r="AR537" s="3509">
        <v>44256</v>
      </c>
      <c r="AS537" s="2072">
        <v>44256</v>
      </c>
      <c r="AT537" s="2071">
        <v>15038</v>
      </c>
      <c r="AU537" s="2147">
        <v>3000</v>
      </c>
      <c r="AV537" s="2147">
        <f t="shared" si="208"/>
        <v>0</v>
      </c>
      <c r="AW537" s="2045">
        <f>(AU537*AP537/1000)</f>
        <v>1125</v>
      </c>
      <c r="AX537" s="2045">
        <f t="shared" si="209"/>
        <v>56.25</v>
      </c>
      <c r="AY537" s="5940"/>
      <c r="BA537" s="2467" t="s">
        <v>726</v>
      </c>
      <c r="BB537" s="2275" t="s">
        <v>727</v>
      </c>
      <c r="BC537" s="2340">
        <v>29</v>
      </c>
      <c r="BD537" s="2285">
        <v>97030</v>
      </c>
      <c r="BE537" s="2287">
        <v>44133</v>
      </c>
      <c r="BF537" s="3054">
        <v>640.55999999999995</v>
      </c>
      <c r="BG537" s="2285" t="s">
        <v>96</v>
      </c>
      <c r="BH537" s="2280">
        <v>16.989999999999998</v>
      </c>
      <c r="BI537" s="2343"/>
      <c r="BJ537" s="2344">
        <v>44212</v>
      </c>
      <c r="BK537" s="2287">
        <v>44243</v>
      </c>
      <c r="BL537" s="2345">
        <v>61178</v>
      </c>
      <c r="BM537" s="2280">
        <v>637.75</v>
      </c>
      <c r="BN537" s="2439">
        <f>(BM537-BF537)</f>
        <v>-2.8099999999999454</v>
      </c>
      <c r="BO537" s="2348">
        <f>(BM537*BH537)</f>
        <v>10835.372499999999</v>
      </c>
      <c r="BP537" s="2280">
        <f>(BO537*0.05)</f>
        <v>541.76862500000004</v>
      </c>
      <c r="BQ537" s="2689" t="s">
        <v>8</v>
      </c>
      <c r="BR537" s="2246"/>
      <c r="CK537" s="2490"/>
      <c r="CL537" s="2491"/>
      <c r="CM537" s="2491"/>
      <c r="CN537" s="2492" t="s">
        <v>14</v>
      </c>
      <c r="CO537" s="2492" t="s">
        <v>12</v>
      </c>
      <c r="CP537" s="2492"/>
      <c r="CQ537" s="2491"/>
      <c r="CR537" s="2492" t="s">
        <v>15</v>
      </c>
      <c r="CS537" s="2492" t="s">
        <v>16</v>
      </c>
      <c r="CT537" s="2492" t="s">
        <v>12</v>
      </c>
      <c r="CU537" s="2492" t="s">
        <v>12</v>
      </c>
      <c r="CV537" s="2491"/>
      <c r="CW537" s="2491"/>
      <c r="CX537" s="2491"/>
      <c r="CY537" s="2491"/>
      <c r="CZ537" s="2492" t="s">
        <v>12</v>
      </c>
      <c r="DA537" s="2492" t="s">
        <v>17</v>
      </c>
      <c r="DB537" s="2493"/>
    </row>
    <row r="538" spans="15:106">
      <c r="O538" s="2024"/>
      <c r="P538" s="2079"/>
      <c r="Q538" s="2080"/>
      <c r="R538" s="2080"/>
      <c r="S538" s="2080"/>
      <c r="T538" s="2080"/>
      <c r="U538" s="2080"/>
      <c r="V538" s="2080"/>
      <c r="W538" s="2080"/>
      <c r="X538" s="2091"/>
      <c r="Y538" s="2873"/>
      <c r="Z538" s="2091"/>
      <c r="AA538" s="2091"/>
      <c r="AB538" s="2091"/>
      <c r="AC538" s="2091"/>
      <c r="AD538" s="2091"/>
      <c r="AE538" s="2091"/>
      <c r="AF538" s="2059"/>
      <c r="AG538" s="2029"/>
      <c r="AH538" s="2024"/>
      <c r="AI538" s="2837"/>
      <c r="AJ538" s="4274" t="s">
        <v>794</v>
      </c>
      <c r="AK538" s="2038">
        <v>102</v>
      </c>
      <c r="AL538" s="2071" t="s">
        <v>36</v>
      </c>
      <c r="AM538" s="2072">
        <v>44214</v>
      </c>
      <c r="AN538" s="2071">
        <v>170</v>
      </c>
      <c r="AO538" s="2039" t="s">
        <v>35</v>
      </c>
      <c r="AP538" s="2073">
        <v>318</v>
      </c>
      <c r="AQ538" s="2071"/>
      <c r="AR538" s="3509">
        <v>44270</v>
      </c>
      <c r="AS538" s="2072">
        <v>44270</v>
      </c>
      <c r="AT538" s="2071">
        <v>15111</v>
      </c>
      <c r="AU538" s="2147">
        <v>110000</v>
      </c>
      <c r="AV538" s="2147">
        <f t="shared" si="208"/>
        <v>-60000</v>
      </c>
      <c r="AW538" s="2045">
        <f>(AU538*AP538/1000)</f>
        <v>34980</v>
      </c>
      <c r="AX538" s="2045">
        <f t="shared" si="209"/>
        <v>1749</v>
      </c>
      <c r="AY538" s="5940"/>
      <c r="BA538" s="2274" t="s">
        <v>1180</v>
      </c>
      <c r="BB538" s="3032" t="s">
        <v>1122</v>
      </c>
      <c r="BC538" s="2439">
        <v>3</v>
      </c>
      <c r="BD538" s="2439" t="s">
        <v>36</v>
      </c>
      <c r="BE538" s="2440">
        <v>44155</v>
      </c>
      <c r="BF538" s="3728">
        <v>1303.24</v>
      </c>
      <c r="BG538" s="2275" t="s">
        <v>96</v>
      </c>
      <c r="BH538" s="2439">
        <v>17.72</v>
      </c>
      <c r="BI538" s="3729"/>
      <c r="BJ538" s="3729">
        <v>44230</v>
      </c>
      <c r="BK538" s="2440">
        <v>44245</v>
      </c>
      <c r="BL538" s="2439">
        <v>61190</v>
      </c>
      <c r="BM538" s="2348">
        <v>1321.9</v>
      </c>
      <c r="BN538" s="2348">
        <f>(BM538-BF538)</f>
        <v>18.660000000000082</v>
      </c>
      <c r="BO538" s="2348">
        <f>(BM538*BH538)</f>
        <v>23424.067999999999</v>
      </c>
      <c r="BP538" s="2348">
        <f>(BO538*0.035)</f>
        <v>819.84238000000005</v>
      </c>
      <c r="BQ538" s="2689" t="s">
        <v>8</v>
      </c>
      <c r="BR538" s="2246"/>
      <c r="CK538" s="2499" t="s">
        <v>3</v>
      </c>
      <c r="CL538" s="2500" t="s">
        <v>4</v>
      </c>
      <c r="CM538" s="2501" t="s">
        <v>18</v>
      </c>
      <c r="CN538" s="2501" t="s">
        <v>19</v>
      </c>
      <c r="CO538" s="2501" t="s">
        <v>19</v>
      </c>
      <c r="CP538" s="2501" t="s">
        <v>20</v>
      </c>
      <c r="CQ538" s="2501" t="s">
        <v>21</v>
      </c>
      <c r="CR538" s="2501" t="s">
        <v>22</v>
      </c>
      <c r="CS538" s="2501" t="s">
        <v>19</v>
      </c>
      <c r="CT538" s="2501" t="s">
        <v>23</v>
      </c>
      <c r="CU538" s="2501" t="s">
        <v>23</v>
      </c>
      <c r="CV538" s="2501" t="s">
        <v>24</v>
      </c>
      <c r="CW538" s="2501" t="s">
        <v>20</v>
      </c>
      <c r="CX538" s="2501" t="s">
        <v>25</v>
      </c>
      <c r="CY538" s="2501" t="s">
        <v>0</v>
      </c>
      <c r="CZ538" s="2501" t="s">
        <v>11</v>
      </c>
      <c r="DA538" s="2501" t="s">
        <v>11</v>
      </c>
      <c r="DB538" s="2501" t="s">
        <v>26</v>
      </c>
    </row>
    <row r="539" spans="15:106" ht="15" thickBot="1">
      <c r="O539" s="2024"/>
      <c r="P539" s="2082"/>
      <c r="Q539" s="2085"/>
      <c r="R539" s="2085"/>
      <c r="S539" s="2085"/>
      <c r="T539" s="2085"/>
      <c r="U539" s="2085"/>
      <c r="V539" s="2085"/>
      <c r="W539" s="2085"/>
      <c r="X539" s="2085"/>
      <c r="Y539" s="2089"/>
      <c r="Z539" s="2085"/>
      <c r="AA539" s="2086"/>
      <c r="AB539" s="2087"/>
      <c r="AC539" s="2085"/>
      <c r="AD539" s="2088">
        <f>SUM(AD525:AD538)</f>
        <v>220555.45</v>
      </c>
      <c r="AE539" s="2088">
        <f>(AD539*0.05)</f>
        <v>11027.772500000001</v>
      </c>
      <c r="AF539" s="2090"/>
      <c r="AG539" s="3220"/>
      <c r="AH539" s="2024"/>
      <c r="AI539" s="2837"/>
      <c r="AJ539" s="4274" t="s">
        <v>794</v>
      </c>
      <c r="AK539" s="2038">
        <v>102</v>
      </c>
      <c r="AL539" s="2071" t="s">
        <v>36</v>
      </c>
      <c r="AM539" s="2072">
        <v>44214</v>
      </c>
      <c r="AN539" s="2071">
        <v>60</v>
      </c>
      <c r="AO539" s="2039" t="s">
        <v>35</v>
      </c>
      <c r="AP539" s="2073">
        <v>318</v>
      </c>
      <c r="AQ539" s="2071"/>
      <c r="AR539" s="3509">
        <v>44270</v>
      </c>
      <c r="AS539" s="2072">
        <v>44279</v>
      </c>
      <c r="AT539" s="2071">
        <v>15192</v>
      </c>
      <c r="AU539" s="2147">
        <v>60000</v>
      </c>
      <c r="AV539" s="2147">
        <f t="shared" si="208"/>
        <v>0</v>
      </c>
      <c r="AW539" s="2045">
        <f t="shared" ref="AW539:AW558" si="210">(AU539*AP539/1000)</f>
        <v>19080</v>
      </c>
      <c r="AX539" s="2045">
        <f t="shared" si="209"/>
        <v>954</v>
      </c>
      <c r="AY539" s="5940"/>
      <c r="BA539" s="2288"/>
      <c r="BB539" s="2345"/>
      <c r="BC539" s="2340"/>
      <c r="BD539" s="2285"/>
      <c r="BE539" s="2287"/>
      <c r="BF539" s="3054"/>
      <c r="BG539" s="2285"/>
      <c r="BH539" s="2280"/>
      <c r="BI539" s="2343"/>
      <c r="BJ539" s="2344"/>
      <c r="BK539" s="2287"/>
      <c r="BL539" s="2345"/>
      <c r="BM539" s="2280"/>
      <c r="BN539" s="2439"/>
      <c r="BO539" s="2348"/>
      <c r="BP539" s="2280"/>
      <c r="BQ539" s="2689"/>
      <c r="BR539" s="2246"/>
      <c r="CK539" s="2505"/>
      <c r="CL539" s="2506"/>
      <c r="CM539" s="2506"/>
      <c r="CN539" s="2507" t="s">
        <v>3</v>
      </c>
      <c r="CO539" s="2507" t="s">
        <v>18</v>
      </c>
      <c r="CP539" s="2507"/>
      <c r="CQ539" s="2506"/>
      <c r="CR539" s="2507" t="s">
        <v>21</v>
      </c>
      <c r="CS539" s="2507" t="s">
        <v>3</v>
      </c>
      <c r="CT539" s="2507" t="s">
        <v>27</v>
      </c>
      <c r="CU539" s="2507" t="s">
        <v>28</v>
      </c>
      <c r="CV539" s="2506"/>
      <c r="CW539" s="2506"/>
      <c r="CX539" s="2506"/>
      <c r="CY539" s="2506"/>
      <c r="CZ539" s="2507" t="s">
        <v>33</v>
      </c>
      <c r="DA539" s="2507" t="s">
        <v>30</v>
      </c>
      <c r="DB539" s="2500"/>
    </row>
    <row r="540" spans="15:106">
      <c r="O540" s="2024"/>
      <c r="P540" s="2024"/>
      <c r="Q540" s="2024"/>
      <c r="R540" s="2024"/>
      <c r="S540" s="2024"/>
      <c r="T540" s="2024"/>
      <c r="U540" s="2024"/>
      <c r="V540" s="2024"/>
      <c r="W540" s="2024"/>
      <c r="X540" s="2024"/>
      <c r="Y540" s="3602"/>
      <c r="Z540" s="2024"/>
      <c r="AA540" s="2024"/>
      <c r="AB540" s="2024"/>
      <c r="AC540" s="2024"/>
      <c r="AD540" s="2024"/>
      <c r="AE540" s="2024"/>
      <c r="AF540" s="3227"/>
      <c r="AG540" s="3227"/>
      <c r="AH540" s="2024"/>
      <c r="AI540" s="2837"/>
      <c r="AJ540" s="4274" t="s">
        <v>891</v>
      </c>
      <c r="AK540" s="2071">
        <v>103</v>
      </c>
      <c r="AL540" s="2071" t="s">
        <v>36</v>
      </c>
      <c r="AM540" s="2072">
        <v>44214</v>
      </c>
      <c r="AN540" s="2071">
        <v>11</v>
      </c>
      <c r="AO540" s="2039" t="s">
        <v>35</v>
      </c>
      <c r="AP540" s="2073">
        <v>400</v>
      </c>
      <c r="AQ540" s="2071"/>
      <c r="AR540" s="3509">
        <v>44270</v>
      </c>
      <c r="AS540" s="2072">
        <v>44265</v>
      </c>
      <c r="AT540" s="2071">
        <v>15111</v>
      </c>
      <c r="AU540" s="2147">
        <v>9500</v>
      </c>
      <c r="AV540" s="2147">
        <f t="shared" si="208"/>
        <v>-1500</v>
      </c>
      <c r="AW540" s="2045">
        <f t="shared" si="210"/>
        <v>3800</v>
      </c>
      <c r="AX540" s="2045">
        <f t="shared" si="209"/>
        <v>190</v>
      </c>
      <c r="AY540" s="5940"/>
      <c r="BA540" s="2298"/>
      <c r="BB540" s="2339"/>
      <c r="BC540" s="2340"/>
      <c r="BD540" s="2285"/>
      <c r="BE540" s="2287"/>
      <c r="BF540" s="2342"/>
      <c r="BG540" s="2285"/>
      <c r="BH540" s="2280"/>
      <c r="BI540" s="2343"/>
      <c r="BJ540" s="2344"/>
      <c r="BK540" s="2287"/>
      <c r="BL540" s="2345"/>
      <c r="BM540" s="2280"/>
      <c r="BN540" s="2439"/>
      <c r="BO540" s="2348"/>
      <c r="BP540" s="2280"/>
      <c r="BQ540" s="3055"/>
      <c r="BR540" s="2246"/>
      <c r="CK540" s="3708" t="s">
        <v>845</v>
      </c>
      <c r="CL540" s="3334" t="s">
        <v>1174</v>
      </c>
      <c r="CM540" s="3556"/>
      <c r="CN540" s="3556" t="s">
        <v>36</v>
      </c>
      <c r="CO540" s="3336">
        <v>44118</v>
      </c>
      <c r="CP540" s="3556">
        <v>153</v>
      </c>
      <c r="CQ540" s="3556" t="s">
        <v>35</v>
      </c>
      <c r="CR540" s="3337">
        <v>227.07</v>
      </c>
      <c r="CS540" s="3557"/>
      <c r="CT540" s="3558">
        <v>44356</v>
      </c>
      <c r="CU540" s="3224">
        <v>44354</v>
      </c>
      <c r="CV540" s="3556">
        <v>14826</v>
      </c>
      <c r="CW540" s="3340">
        <v>153000</v>
      </c>
      <c r="CX540" s="3340">
        <f>(CP540*1000-CW540)</f>
        <v>0</v>
      </c>
      <c r="CY540" s="3223">
        <f>(CR540*CW540/1000)</f>
        <v>34741.71</v>
      </c>
      <c r="CZ540" s="3224">
        <f>(CU540+28)</f>
        <v>44382</v>
      </c>
      <c r="DA540" s="3225">
        <f>(CY540*0.03)</f>
        <v>1042.2512999999999</v>
      </c>
      <c r="DB540" s="2516" t="s">
        <v>8</v>
      </c>
    </row>
    <row r="541" spans="15:106" ht="18.600000000000001" thickBot="1">
      <c r="O541" s="2024"/>
      <c r="P541" s="2028" t="s">
        <v>758</v>
      </c>
      <c r="Q541" s="2024"/>
      <c r="R541" s="2024"/>
      <c r="S541" s="2024"/>
      <c r="T541" s="2024"/>
      <c r="U541" s="2024"/>
      <c r="V541" s="2024"/>
      <c r="W541" s="2024"/>
      <c r="X541" s="2024"/>
      <c r="Y541" s="3602"/>
      <c r="Z541" s="2024"/>
      <c r="AA541" s="2024"/>
      <c r="AB541" s="2024"/>
      <c r="AC541" s="2024"/>
      <c r="AD541" s="2024"/>
      <c r="AE541" s="2024"/>
      <c r="AF541" s="2029"/>
      <c r="AG541" s="2029"/>
      <c r="AH541" s="2024"/>
      <c r="AI541" s="2837"/>
      <c r="AJ541" s="4274" t="s">
        <v>891</v>
      </c>
      <c r="AK541" s="2071">
        <v>103</v>
      </c>
      <c r="AL541" s="2071" t="s">
        <v>36</v>
      </c>
      <c r="AM541" s="2072">
        <v>44214</v>
      </c>
      <c r="AN541" s="2071">
        <v>1.5</v>
      </c>
      <c r="AO541" s="2039" t="s">
        <v>35</v>
      </c>
      <c r="AP541" s="2073">
        <v>400</v>
      </c>
      <c r="AQ541" s="2071"/>
      <c r="AR541" s="3509">
        <v>44270</v>
      </c>
      <c r="AS541" s="2072">
        <v>44279</v>
      </c>
      <c r="AT541" s="2071">
        <v>15192</v>
      </c>
      <c r="AU541" s="2147">
        <v>1500</v>
      </c>
      <c r="AV541" s="2147">
        <f t="shared" si="208"/>
        <v>0</v>
      </c>
      <c r="AW541" s="2045">
        <f t="shared" si="210"/>
        <v>600</v>
      </c>
      <c r="AX541" s="2045">
        <f t="shared" si="209"/>
        <v>30</v>
      </c>
      <c r="AY541" s="2150"/>
      <c r="BA541" s="2307"/>
      <c r="BB541" s="2291"/>
      <c r="BC541" s="2308"/>
      <c r="BD541" s="2291"/>
      <c r="BE541" s="2292"/>
      <c r="BF541" s="2309"/>
      <c r="BG541" s="2291"/>
      <c r="BH541" s="2294"/>
      <c r="BI541" s="2310"/>
      <c r="BJ541" s="2311"/>
      <c r="BK541" s="2292"/>
      <c r="BL541" s="2291"/>
      <c r="BM541" s="2294"/>
      <c r="BN541" s="2293"/>
      <c r="BO541" s="2296"/>
      <c r="BP541" s="2294"/>
      <c r="BQ541" s="2689"/>
      <c r="BR541" s="2246"/>
      <c r="CK541" s="3708" t="s">
        <v>845</v>
      </c>
      <c r="CL541" s="3334" t="s">
        <v>1174</v>
      </c>
      <c r="CM541" s="3556"/>
      <c r="CN541" s="3556" t="s">
        <v>36</v>
      </c>
      <c r="CO541" s="3336">
        <v>44118</v>
      </c>
      <c r="CP541" s="3556">
        <v>153</v>
      </c>
      <c r="CQ541" s="3556" t="s">
        <v>35</v>
      </c>
      <c r="CR541" s="3337">
        <v>227.07</v>
      </c>
      <c r="CS541" s="3557"/>
      <c r="CT541" s="3558">
        <v>44368</v>
      </c>
      <c r="CU541" s="3224">
        <v>44365</v>
      </c>
      <c r="CV541" s="3556">
        <v>14843</v>
      </c>
      <c r="CW541" s="3340">
        <v>153000</v>
      </c>
      <c r="CX541" s="3340">
        <f>(CP541*1000-CW541)</f>
        <v>0</v>
      </c>
      <c r="CY541" s="3223">
        <f>(CR541*CW541/1000)</f>
        <v>34741.71</v>
      </c>
      <c r="CZ541" s="3224">
        <f>(CU541+28)</f>
        <v>44393</v>
      </c>
      <c r="DA541" s="3225">
        <f>(CY541*0.03)</f>
        <v>1042.2512999999999</v>
      </c>
      <c r="DB541" s="4731" t="s">
        <v>8</v>
      </c>
    </row>
    <row r="542" spans="15:106">
      <c r="O542" s="2024"/>
      <c r="P542" s="2030"/>
      <c r="Q542" s="2031"/>
      <c r="R542" s="2031"/>
      <c r="S542" s="6040" t="s">
        <v>14</v>
      </c>
      <c r="T542" s="6040" t="s">
        <v>12</v>
      </c>
      <c r="U542" s="6040"/>
      <c r="V542" s="2031"/>
      <c r="W542" s="6040" t="s">
        <v>15</v>
      </c>
      <c r="X542" s="6040" t="s">
        <v>16</v>
      </c>
      <c r="Y542" s="6040" t="s">
        <v>12</v>
      </c>
      <c r="Z542" s="6040" t="s">
        <v>12</v>
      </c>
      <c r="AA542" s="2031"/>
      <c r="AB542" s="2031"/>
      <c r="AC542" s="2031"/>
      <c r="AD542" s="2031"/>
      <c r="AE542" s="6040" t="s">
        <v>17</v>
      </c>
      <c r="AF542" s="6040"/>
      <c r="AG542" s="6032"/>
      <c r="AH542" s="2024"/>
      <c r="AI542" s="2943"/>
      <c r="AJ542" s="4274" t="s">
        <v>1156</v>
      </c>
      <c r="AK542" s="2071">
        <v>104</v>
      </c>
      <c r="AL542" s="2071" t="s">
        <v>36</v>
      </c>
      <c r="AM542" s="2072">
        <v>44214</v>
      </c>
      <c r="AN542" s="2071">
        <v>15</v>
      </c>
      <c r="AO542" s="2039" t="s">
        <v>35</v>
      </c>
      <c r="AP542" s="2073">
        <v>262.75</v>
      </c>
      <c r="AQ542" s="2071"/>
      <c r="AR542" s="3509">
        <v>44270</v>
      </c>
      <c r="AS542" s="2072">
        <v>44265</v>
      </c>
      <c r="AT542" s="2071">
        <v>15111</v>
      </c>
      <c r="AU542" s="2147">
        <v>15000</v>
      </c>
      <c r="AV542" s="2147">
        <f t="shared" si="208"/>
        <v>0</v>
      </c>
      <c r="AW542" s="2045">
        <f t="shared" si="210"/>
        <v>3941.25</v>
      </c>
      <c r="AX542" s="2045">
        <f t="shared" si="209"/>
        <v>197.0625</v>
      </c>
      <c r="AY542" s="5941"/>
      <c r="BA542" s="2312"/>
      <c r="BB542" s="2313"/>
      <c r="BC542" s="2313"/>
      <c r="BD542" s="2313"/>
      <c r="BE542" s="2313"/>
      <c r="BF542" s="2313"/>
      <c r="BG542" s="2313"/>
      <c r="BH542" s="2313"/>
      <c r="BI542" s="2313"/>
      <c r="BJ542" s="2313"/>
      <c r="BK542" s="2313"/>
      <c r="BL542" s="2313"/>
      <c r="BM542" s="2313"/>
      <c r="BN542" s="3252"/>
      <c r="BO542" s="2313"/>
      <c r="BP542" s="4319"/>
      <c r="BQ542" s="2689"/>
      <c r="BR542" s="2246"/>
      <c r="CK542" s="2526"/>
      <c r="CL542" s="2583"/>
      <c r="CM542" s="2550"/>
      <c r="CN542" s="2550"/>
      <c r="CO542" s="2551"/>
      <c r="CP542" s="2550"/>
      <c r="CQ542" s="2550"/>
      <c r="CR542" s="2552"/>
      <c r="CS542" s="3559"/>
      <c r="CT542" s="2581"/>
      <c r="CU542" s="2582"/>
      <c r="CV542" s="2550"/>
      <c r="CW542" s="2589"/>
      <c r="CX542" s="2589"/>
      <c r="CY542" s="2555"/>
      <c r="CZ542" s="2582"/>
      <c r="DA542" s="2554"/>
      <c r="DB542" s="2523"/>
    </row>
    <row r="543" spans="15:106" ht="15" thickBot="1">
      <c r="O543" s="2024"/>
      <c r="P543" s="2032" t="s">
        <v>3</v>
      </c>
      <c r="Q543" s="2033" t="s">
        <v>4</v>
      </c>
      <c r="R543" s="6033" t="s">
        <v>18</v>
      </c>
      <c r="S543" s="6033" t="s">
        <v>19</v>
      </c>
      <c r="T543" s="6033" t="s">
        <v>19</v>
      </c>
      <c r="U543" s="6033" t="s">
        <v>20</v>
      </c>
      <c r="V543" s="6033" t="s">
        <v>21</v>
      </c>
      <c r="W543" s="6033" t="s">
        <v>22</v>
      </c>
      <c r="X543" s="6033" t="s">
        <v>19</v>
      </c>
      <c r="Y543" s="6033" t="s">
        <v>23</v>
      </c>
      <c r="Z543" s="6033" t="s">
        <v>23</v>
      </c>
      <c r="AA543" s="6033" t="s">
        <v>24</v>
      </c>
      <c r="AB543" s="6033" t="s">
        <v>20</v>
      </c>
      <c r="AC543" s="6033" t="s">
        <v>25</v>
      </c>
      <c r="AD543" s="6033" t="s">
        <v>0</v>
      </c>
      <c r="AE543" s="6033" t="s">
        <v>11</v>
      </c>
      <c r="AF543" s="6033" t="s">
        <v>26</v>
      </c>
      <c r="AG543" s="6032"/>
      <c r="AH543" s="2024"/>
      <c r="AI543" s="2837"/>
      <c r="AJ543" s="4274" t="s">
        <v>904</v>
      </c>
      <c r="AK543" s="4303">
        <v>105</v>
      </c>
      <c r="AL543" s="2071" t="s">
        <v>36</v>
      </c>
      <c r="AM543" s="2072">
        <v>44214</v>
      </c>
      <c r="AN543" s="2071">
        <v>3</v>
      </c>
      <c r="AO543" s="2039" t="s">
        <v>35</v>
      </c>
      <c r="AP543" s="2073">
        <v>368</v>
      </c>
      <c r="AQ543" s="4303"/>
      <c r="AR543" s="3509">
        <v>44270</v>
      </c>
      <c r="AS543" s="2072">
        <v>44265</v>
      </c>
      <c r="AT543" s="4303">
        <v>15111</v>
      </c>
      <c r="AU543" s="2147">
        <v>3000</v>
      </c>
      <c r="AV543" s="2147">
        <f t="shared" si="208"/>
        <v>0</v>
      </c>
      <c r="AW543" s="2045">
        <f t="shared" si="210"/>
        <v>1104</v>
      </c>
      <c r="AX543" s="2045">
        <f t="shared" si="209"/>
        <v>55.2</v>
      </c>
      <c r="AY543" s="5940"/>
      <c r="BA543" s="2314"/>
      <c r="BB543" s="2315"/>
      <c r="BC543" s="2315"/>
      <c r="BD543" s="2315"/>
      <c r="BE543" s="2315"/>
      <c r="BF543" s="2315"/>
      <c r="BG543" s="2315"/>
      <c r="BH543" s="2315"/>
      <c r="BI543" s="2315"/>
      <c r="BJ543" s="2315"/>
      <c r="BK543" s="2315"/>
      <c r="BL543" s="2315"/>
      <c r="BM543" s="2315"/>
      <c r="BN543" s="2315"/>
      <c r="BO543" s="2686">
        <f>SUM(BO536:BO542)</f>
        <v>68347.32699999999</v>
      </c>
      <c r="BP543" s="2686">
        <f>SUM(BP536:BP542)</f>
        <v>3066.00533</v>
      </c>
      <c r="BQ543" s="3056"/>
      <c r="BR543" s="2246"/>
      <c r="CK543" s="2526"/>
      <c r="CL543" s="2583"/>
      <c r="CM543" s="2550"/>
      <c r="CN543" s="2550"/>
      <c r="CO543" s="2551"/>
      <c r="CP543" s="2550"/>
      <c r="CQ543" s="2550"/>
      <c r="CR543" s="2552"/>
      <c r="CS543" s="3559"/>
      <c r="CT543" s="2581"/>
      <c r="CU543" s="2582"/>
      <c r="CV543" s="2550"/>
      <c r="CW543" s="2589"/>
      <c r="CX543" s="2589"/>
      <c r="CY543" s="2555"/>
      <c r="CZ543" s="2582"/>
      <c r="DA543" s="2554"/>
      <c r="DB543" s="2523"/>
    </row>
    <row r="544" spans="15:106" ht="15" thickBot="1">
      <c r="O544" s="2024"/>
      <c r="P544" s="2094"/>
      <c r="Q544" s="2138"/>
      <c r="R544" s="2138"/>
      <c r="S544" s="6033" t="s">
        <v>3</v>
      </c>
      <c r="T544" s="6033" t="s">
        <v>18</v>
      </c>
      <c r="U544" s="6033"/>
      <c r="V544" s="2138"/>
      <c r="W544" s="6033" t="s">
        <v>21</v>
      </c>
      <c r="X544" s="6033" t="s">
        <v>3</v>
      </c>
      <c r="Y544" s="6033" t="s">
        <v>27</v>
      </c>
      <c r="Z544" s="6033" t="s">
        <v>28</v>
      </c>
      <c r="AA544" s="2138"/>
      <c r="AB544" s="2138"/>
      <c r="AC544" s="2138"/>
      <c r="AD544" s="2138"/>
      <c r="AE544" s="6033" t="s">
        <v>30</v>
      </c>
      <c r="AF544" s="6033"/>
      <c r="AG544" s="6032"/>
      <c r="AH544" s="2024"/>
      <c r="AI544" s="2837"/>
      <c r="AJ544" s="4274" t="s">
        <v>794</v>
      </c>
      <c r="AK544" s="2071">
        <v>106</v>
      </c>
      <c r="AL544" s="2071" t="s">
        <v>36</v>
      </c>
      <c r="AM544" s="2072">
        <v>44214</v>
      </c>
      <c r="AN544" s="2071">
        <v>170</v>
      </c>
      <c r="AO544" s="2039" t="s">
        <v>35</v>
      </c>
      <c r="AP544" s="2073">
        <v>318</v>
      </c>
      <c r="AQ544" s="3605"/>
      <c r="AR544" s="3509">
        <v>44291</v>
      </c>
      <c r="AS544" s="2072">
        <v>44279</v>
      </c>
      <c r="AT544" s="2071">
        <v>15192</v>
      </c>
      <c r="AU544" s="2147">
        <v>26000</v>
      </c>
      <c r="AV544" s="2147">
        <f t="shared" si="208"/>
        <v>-144000</v>
      </c>
      <c r="AW544" s="2045">
        <f t="shared" si="210"/>
        <v>8268</v>
      </c>
      <c r="AX544" s="2045">
        <f t="shared" si="209"/>
        <v>413.40000000000003</v>
      </c>
      <c r="AY544" s="5940"/>
      <c r="BR544" s="2246"/>
      <c r="CK544" s="2545"/>
      <c r="CL544" s="2583"/>
      <c r="CM544" s="2550"/>
      <c r="CN544" s="2550"/>
      <c r="CO544" s="2551"/>
      <c r="CP544" s="2550"/>
      <c r="CQ544" s="2550"/>
      <c r="CR544" s="2552"/>
      <c r="CS544" s="3559"/>
      <c r="CT544" s="2581"/>
      <c r="CU544" s="2582"/>
      <c r="CV544" s="2550"/>
      <c r="CW544" s="2589"/>
      <c r="CX544" s="2589"/>
      <c r="CY544" s="2555"/>
      <c r="CZ544" s="2582"/>
      <c r="DA544" s="2554"/>
      <c r="DB544" s="2523"/>
    </row>
    <row r="545" spans="15:106" ht="18.600000000000001" thickBot="1">
      <c r="O545" s="2024"/>
      <c r="P545" s="3501" t="s">
        <v>629</v>
      </c>
      <c r="Q545" s="3502" t="s">
        <v>699</v>
      </c>
      <c r="R545" s="3503">
        <v>74</v>
      </c>
      <c r="S545" s="3503">
        <v>35606</v>
      </c>
      <c r="T545" s="3504">
        <v>43575</v>
      </c>
      <c r="U545" s="3503">
        <v>15</v>
      </c>
      <c r="V545" s="3502" t="s">
        <v>35</v>
      </c>
      <c r="W545" s="3505">
        <v>254</v>
      </c>
      <c r="X545" s="3503"/>
      <c r="Y545" s="3600">
        <v>43685</v>
      </c>
      <c r="Z545" s="3504">
        <v>43685</v>
      </c>
      <c r="AA545" s="3503"/>
      <c r="AB545" s="3506">
        <v>15000</v>
      </c>
      <c r="AC545" s="3503">
        <f t="shared" ref="AC545:AC551" si="211">(AB545-U545*1000)</f>
        <v>0</v>
      </c>
      <c r="AD545" s="3507">
        <v>0</v>
      </c>
      <c r="AE545" s="3508">
        <v>0</v>
      </c>
      <c r="AF545" s="3582" t="s">
        <v>88</v>
      </c>
      <c r="AG545" s="6070"/>
      <c r="AH545" s="2024"/>
      <c r="AI545" s="2837"/>
      <c r="AJ545" s="4274" t="s">
        <v>794</v>
      </c>
      <c r="AK545" s="2071">
        <v>106</v>
      </c>
      <c r="AL545" s="2071" t="s">
        <v>36</v>
      </c>
      <c r="AM545" s="2072">
        <v>44214</v>
      </c>
      <c r="AN545" s="2071">
        <v>144</v>
      </c>
      <c r="AO545" s="2039" t="s">
        <v>35</v>
      </c>
      <c r="AP545" s="2073">
        <v>318</v>
      </c>
      <c r="AQ545" s="3605"/>
      <c r="AR545" s="3509">
        <v>44291</v>
      </c>
      <c r="AS545" s="2072">
        <v>44299</v>
      </c>
      <c r="AT545" s="2071">
        <v>15312</v>
      </c>
      <c r="AU545" s="2147">
        <v>170000</v>
      </c>
      <c r="AV545" s="2147">
        <f t="shared" si="208"/>
        <v>26000</v>
      </c>
      <c r="AW545" s="2045">
        <f t="shared" si="210"/>
        <v>54060</v>
      </c>
      <c r="AX545" s="2045">
        <f t="shared" si="209"/>
        <v>2703</v>
      </c>
      <c r="AY545" s="5940"/>
      <c r="BA545" s="2250" t="s">
        <v>1182</v>
      </c>
      <c r="BB545" s="2246"/>
      <c r="BC545" s="2246"/>
      <c r="BD545" s="2246"/>
      <c r="BE545" s="2246"/>
      <c r="BF545" s="2246"/>
      <c r="BG545" s="2246"/>
      <c r="BH545" s="2246"/>
      <c r="BI545" s="2246"/>
      <c r="BJ545" s="2246"/>
      <c r="BK545" s="2246"/>
      <c r="BL545" s="2246"/>
      <c r="BM545" s="2246"/>
      <c r="BN545" s="2246"/>
      <c r="BO545" s="2246"/>
      <c r="BP545" s="2246"/>
      <c r="BQ545" s="3085"/>
      <c r="BR545" s="2246"/>
      <c r="CK545" s="2545"/>
      <c r="CL545" s="2583"/>
      <c r="CM545" s="2550"/>
      <c r="CN545" s="2550"/>
      <c r="CO545" s="2551"/>
      <c r="CP545" s="2550"/>
      <c r="CQ545" s="2550"/>
      <c r="CR545" s="2552"/>
      <c r="CS545" s="3559"/>
      <c r="CT545" s="2581"/>
      <c r="CU545" s="2582"/>
      <c r="CV545" s="2550"/>
      <c r="CW545" s="2589"/>
      <c r="CX545" s="2589"/>
      <c r="CY545" s="2555"/>
      <c r="CZ545" s="2582"/>
      <c r="DA545" s="2554"/>
      <c r="DB545" s="2523"/>
    </row>
    <row r="546" spans="15:106">
      <c r="O546" s="2024"/>
      <c r="P546" s="3419" t="s">
        <v>629</v>
      </c>
      <c r="Q546" s="3423" t="s">
        <v>436</v>
      </c>
      <c r="R546" s="3421">
        <v>76</v>
      </c>
      <c r="S546" s="3421">
        <v>35605</v>
      </c>
      <c r="T546" s="3422">
        <v>43575</v>
      </c>
      <c r="U546" s="3421">
        <v>175</v>
      </c>
      <c r="V546" s="3423" t="s">
        <v>35</v>
      </c>
      <c r="W546" s="3424">
        <v>297</v>
      </c>
      <c r="X546" s="3421"/>
      <c r="Y546" s="3601">
        <v>43685</v>
      </c>
      <c r="Z546" s="3422">
        <v>43685</v>
      </c>
      <c r="AA546" s="3421"/>
      <c r="AB546" s="3426">
        <v>175000</v>
      </c>
      <c r="AC546" s="3421">
        <f t="shared" si="211"/>
        <v>0</v>
      </c>
      <c r="AD546" s="3427">
        <v>0</v>
      </c>
      <c r="AE546" s="3428">
        <v>0</v>
      </c>
      <c r="AF546" s="3583" t="s">
        <v>88</v>
      </c>
      <c r="AG546" s="6071"/>
      <c r="AH546" s="2024"/>
      <c r="AI546" s="2837"/>
      <c r="AJ546" s="4274" t="s">
        <v>891</v>
      </c>
      <c r="AK546" s="2071">
        <v>107</v>
      </c>
      <c r="AL546" s="2071" t="s">
        <v>36</v>
      </c>
      <c r="AM546" s="2072">
        <v>44214</v>
      </c>
      <c r="AN546" s="2071">
        <v>11</v>
      </c>
      <c r="AO546" s="2039" t="s">
        <v>35</v>
      </c>
      <c r="AP546" s="2073">
        <v>400</v>
      </c>
      <c r="AQ546" s="3605"/>
      <c r="AR546" s="3509">
        <v>44291</v>
      </c>
      <c r="AS546" s="2072">
        <v>44291</v>
      </c>
      <c r="AT546" s="2071">
        <v>15192</v>
      </c>
      <c r="AU546" s="2147">
        <v>9500</v>
      </c>
      <c r="AV546" s="2147">
        <f t="shared" si="208"/>
        <v>-1500</v>
      </c>
      <c r="AW546" s="2045">
        <f t="shared" si="210"/>
        <v>3800</v>
      </c>
      <c r="AX546" s="2045">
        <f t="shared" si="209"/>
        <v>190</v>
      </c>
      <c r="AY546" s="5940"/>
      <c r="BA546" s="2251"/>
      <c r="BB546" s="2252"/>
      <c r="BC546" s="2252"/>
      <c r="BD546" s="2253" t="s">
        <v>14</v>
      </c>
      <c r="BE546" s="2253" t="s">
        <v>12</v>
      </c>
      <c r="BF546" s="2253"/>
      <c r="BG546" s="2252"/>
      <c r="BH546" s="2253" t="s">
        <v>15</v>
      </c>
      <c r="BI546" s="2253" t="s">
        <v>16</v>
      </c>
      <c r="BJ546" s="2253" t="s">
        <v>12</v>
      </c>
      <c r="BK546" s="2253" t="s">
        <v>12</v>
      </c>
      <c r="BL546" s="2252"/>
      <c r="BM546" s="2252"/>
      <c r="BN546" s="2252"/>
      <c r="BO546" s="2252"/>
      <c r="BP546" s="2253" t="s">
        <v>17</v>
      </c>
      <c r="BQ546" s="2253"/>
      <c r="BR546" s="2246"/>
      <c r="CK546" s="2556"/>
      <c r="CL546" s="2583"/>
      <c r="CM546" s="2550"/>
      <c r="CN546" s="2550"/>
      <c r="CO546" s="2551"/>
      <c r="CP546" s="2550"/>
      <c r="CQ546" s="2550"/>
      <c r="CR546" s="2552"/>
      <c r="CS546" s="3559"/>
      <c r="CT546" s="2581"/>
      <c r="CU546" s="2582"/>
      <c r="CV546" s="2550"/>
      <c r="CW546" s="2589"/>
      <c r="CX546" s="2589"/>
      <c r="CY546" s="2555"/>
      <c r="CZ546" s="2582"/>
      <c r="DA546" s="2554"/>
      <c r="DB546" s="2523"/>
    </row>
    <row r="547" spans="15:106" ht="15" thickBot="1">
      <c r="O547" s="2024"/>
      <c r="P547" s="2047" t="s">
        <v>471</v>
      </c>
      <c r="Q547" s="2957" t="s">
        <v>825</v>
      </c>
      <c r="R547" s="2071">
        <v>32</v>
      </c>
      <c r="S547" s="3068" t="s">
        <v>101</v>
      </c>
      <c r="T547" s="2040">
        <v>43657</v>
      </c>
      <c r="U547" s="2041">
        <v>3</v>
      </c>
      <c r="V547" s="2039" t="s">
        <v>35</v>
      </c>
      <c r="W547" s="2042">
        <v>378</v>
      </c>
      <c r="X547" s="2072"/>
      <c r="Y547" s="3509">
        <v>43685</v>
      </c>
      <c r="Z547" s="2072">
        <v>43679</v>
      </c>
      <c r="AA547" s="2071">
        <v>11507</v>
      </c>
      <c r="AB547" s="2071">
        <v>3000</v>
      </c>
      <c r="AC547" s="2071">
        <f>(AB547-U547*1000)</f>
        <v>0</v>
      </c>
      <c r="AD547" s="2045">
        <f t="shared" ref="AD547:AD557" si="212">(AB547*W547/1000)</f>
        <v>1134</v>
      </c>
      <c r="AE547" s="2045">
        <f t="shared" ref="AE547:AE557" si="213">(AD547*0.05)</f>
        <v>56.7</v>
      </c>
      <c r="AF547" s="3584" t="s">
        <v>8</v>
      </c>
      <c r="AG547" s="3227"/>
      <c r="AH547" s="2024"/>
      <c r="AI547" s="2837"/>
      <c r="AJ547" s="4274" t="s">
        <v>891</v>
      </c>
      <c r="AK547" s="2071">
        <v>107</v>
      </c>
      <c r="AL547" s="2071" t="s">
        <v>36</v>
      </c>
      <c r="AM547" s="2072">
        <v>44214</v>
      </c>
      <c r="AN547" s="2071">
        <v>9.5</v>
      </c>
      <c r="AO547" s="2039" t="s">
        <v>35</v>
      </c>
      <c r="AP547" s="2073">
        <v>400</v>
      </c>
      <c r="AQ547" s="3605"/>
      <c r="AR547" s="3509">
        <v>44291</v>
      </c>
      <c r="AS547" s="2072">
        <v>44299</v>
      </c>
      <c r="AT547" s="2071">
        <v>15312</v>
      </c>
      <c r="AU547" s="2147">
        <v>11000</v>
      </c>
      <c r="AV547" s="2147">
        <f t="shared" si="208"/>
        <v>1500</v>
      </c>
      <c r="AW547" s="2045">
        <f t="shared" si="210"/>
        <v>4400</v>
      </c>
      <c r="AX547" s="2045">
        <f t="shared" si="209"/>
        <v>220</v>
      </c>
      <c r="AY547" s="5940"/>
      <c r="BA547" s="2255" t="s">
        <v>3</v>
      </c>
      <c r="BB547" s="2256" t="s">
        <v>4</v>
      </c>
      <c r="BC547" s="2257" t="s">
        <v>18</v>
      </c>
      <c r="BD547" s="2257" t="s">
        <v>19</v>
      </c>
      <c r="BE547" s="2257" t="s">
        <v>19</v>
      </c>
      <c r="BF547" s="2257" t="s">
        <v>20</v>
      </c>
      <c r="BG547" s="2257" t="s">
        <v>21</v>
      </c>
      <c r="BH547" s="2257" t="s">
        <v>22</v>
      </c>
      <c r="BI547" s="2257" t="s">
        <v>19</v>
      </c>
      <c r="BJ547" s="2257" t="s">
        <v>23</v>
      </c>
      <c r="BK547" s="2257" t="s">
        <v>23</v>
      </c>
      <c r="BL547" s="2257" t="s">
        <v>24</v>
      </c>
      <c r="BM547" s="2257" t="s">
        <v>20</v>
      </c>
      <c r="BN547" s="2257" t="s">
        <v>25</v>
      </c>
      <c r="BO547" s="2257" t="s">
        <v>0</v>
      </c>
      <c r="BP547" s="2257" t="s">
        <v>11</v>
      </c>
      <c r="BQ547" s="2257" t="s">
        <v>26</v>
      </c>
      <c r="BR547" s="2246"/>
      <c r="CK547" s="2559"/>
      <c r="CL547" s="2560"/>
      <c r="CM547" s="2560"/>
      <c r="CN547" s="2560"/>
      <c r="CO547" s="2560"/>
      <c r="CP547" s="2560"/>
      <c r="CQ547" s="2560"/>
      <c r="CR547" s="2560"/>
      <c r="CS547" s="2560"/>
      <c r="CT547" s="2560"/>
      <c r="CU547" s="2560"/>
      <c r="CV547" s="2560"/>
      <c r="CW547" s="2560"/>
      <c r="CX547" s="2560"/>
      <c r="CY547" s="2560"/>
      <c r="CZ547" s="2560"/>
      <c r="DA547" s="2747">
        <v>2084.5</v>
      </c>
      <c r="DB547" s="2562"/>
    </row>
    <row r="548" spans="15:106" ht="15" thickBot="1">
      <c r="O548" s="2024"/>
      <c r="P548" s="2047" t="s">
        <v>471</v>
      </c>
      <c r="Q548" s="2957" t="s">
        <v>436</v>
      </c>
      <c r="R548" s="2071">
        <v>33</v>
      </c>
      <c r="S548" s="3068" t="s">
        <v>101</v>
      </c>
      <c r="T548" s="2040">
        <v>43657</v>
      </c>
      <c r="U548" s="2041">
        <v>20</v>
      </c>
      <c r="V548" s="2039" t="s">
        <v>35</v>
      </c>
      <c r="W548" s="2042">
        <v>300.3</v>
      </c>
      <c r="X548" s="2071"/>
      <c r="Y548" s="3509">
        <v>43685</v>
      </c>
      <c r="Z548" s="2072">
        <v>43679</v>
      </c>
      <c r="AA548" s="2071">
        <v>11507</v>
      </c>
      <c r="AB548" s="2071">
        <v>20000</v>
      </c>
      <c r="AC548" s="2071">
        <f>(AB548-U548*1000)</f>
        <v>0</v>
      </c>
      <c r="AD548" s="2045">
        <f t="shared" si="212"/>
        <v>6006</v>
      </c>
      <c r="AE548" s="2045">
        <f t="shared" si="213"/>
        <v>300.3</v>
      </c>
      <c r="AF548" s="3584" t="s">
        <v>8</v>
      </c>
      <c r="AG548" s="3227"/>
      <c r="AH548" s="2024"/>
      <c r="AI548" s="2837"/>
      <c r="AJ548" s="4274" t="s">
        <v>1156</v>
      </c>
      <c r="AK548" s="2071">
        <v>108</v>
      </c>
      <c r="AL548" s="2071" t="s">
        <v>36</v>
      </c>
      <c r="AM548" s="2072">
        <v>44214</v>
      </c>
      <c r="AN548" s="2071">
        <v>15</v>
      </c>
      <c r="AO548" s="2039" t="s">
        <v>35</v>
      </c>
      <c r="AP548" s="2073">
        <v>262.75</v>
      </c>
      <c r="AQ548" s="3605"/>
      <c r="AR548" s="3509">
        <v>44291</v>
      </c>
      <c r="AS548" s="2072">
        <v>44299</v>
      </c>
      <c r="AT548" s="2071">
        <v>15312</v>
      </c>
      <c r="AU548" s="2147">
        <v>15000</v>
      </c>
      <c r="AV548" s="2147">
        <f t="shared" si="208"/>
        <v>0</v>
      </c>
      <c r="AW548" s="2045">
        <f t="shared" si="210"/>
        <v>3941.25</v>
      </c>
      <c r="AX548" s="2045">
        <f t="shared" si="209"/>
        <v>197.0625</v>
      </c>
      <c r="AY548" s="5940"/>
      <c r="BA548" s="2258"/>
      <c r="BB548" s="2259"/>
      <c r="BC548" s="2259"/>
      <c r="BD548" s="2260" t="s">
        <v>3</v>
      </c>
      <c r="BE548" s="2260" t="s">
        <v>18</v>
      </c>
      <c r="BF548" s="2260"/>
      <c r="BG548" s="2259"/>
      <c r="BH548" s="2260" t="s">
        <v>21</v>
      </c>
      <c r="BI548" s="2260" t="s">
        <v>3</v>
      </c>
      <c r="BJ548" s="2260" t="s">
        <v>27</v>
      </c>
      <c r="BK548" s="2260" t="s">
        <v>28</v>
      </c>
      <c r="BL548" s="2259"/>
      <c r="BM548" s="2259"/>
      <c r="BN548" s="2259"/>
      <c r="BO548" s="2259"/>
      <c r="BP548" s="2260" t="s">
        <v>30</v>
      </c>
      <c r="BQ548" s="2257"/>
      <c r="BR548" s="2246"/>
    </row>
    <row r="549" spans="15:106" ht="18.600000000000001" thickBot="1">
      <c r="O549" s="2024"/>
      <c r="P549" s="2047" t="s">
        <v>629</v>
      </c>
      <c r="Q549" s="2075" t="s">
        <v>436</v>
      </c>
      <c r="R549" s="2071">
        <v>79</v>
      </c>
      <c r="S549" s="2071">
        <v>39918</v>
      </c>
      <c r="T549" s="2072">
        <v>43665</v>
      </c>
      <c r="U549" s="2071">
        <v>100</v>
      </c>
      <c r="V549" s="2039" t="s">
        <v>35</v>
      </c>
      <c r="W549" s="2073">
        <v>297</v>
      </c>
      <c r="X549" s="2071"/>
      <c r="Y549" s="3509">
        <v>43679</v>
      </c>
      <c r="Z549" s="2072">
        <v>43679</v>
      </c>
      <c r="AA549" s="2071">
        <v>3878</v>
      </c>
      <c r="AB549" s="2147">
        <v>100000</v>
      </c>
      <c r="AC549" s="2691">
        <f t="shared" si="211"/>
        <v>0</v>
      </c>
      <c r="AD549" s="2045">
        <f t="shared" si="212"/>
        <v>29700</v>
      </c>
      <c r="AE549" s="2042">
        <f t="shared" si="213"/>
        <v>1485</v>
      </c>
      <c r="AF549" s="3584" t="s">
        <v>8</v>
      </c>
      <c r="AG549" s="3227"/>
      <c r="AH549" s="2024"/>
      <c r="AI549" s="2837"/>
      <c r="AJ549" s="4274" t="s">
        <v>904</v>
      </c>
      <c r="AK549" s="2071">
        <v>109</v>
      </c>
      <c r="AL549" s="2071" t="s">
        <v>36</v>
      </c>
      <c r="AM549" s="2072">
        <v>44214</v>
      </c>
      <c r="AN549" s="2071">
        <v>3</v>
      </c>
      <c r="AO549" s="2039" t="s">
        <v>35</v>
      </c>
      <c r="AP549" s="2073">
        <v>368</v>
      </c>
      <c r="AQ549" s="3605"/>
      <c r="AR549" s="3509">
        <v>44291</v>
      </c>
      <c r="AS549" s="2072">
        <v>44299</v>
      </c>
      <c r="AT549" s="2071">
        <v>15312</v>
      </c>
      <c r="AU549" s="2147">
        <v>3000</v>
      </c>
      <c r="AV549" s="2147">
        <f t="shared" si="208"/>
        <v>0</v>
      </c>
      <c r="AW549" s="2045">
        <f t="shared" si="210"/>
        <v>1104</v>
      </c>
      <c r="AX549" s="2045">
        <f t="shared" si="209"/>
        <v>55.2</v>
      </c>
      <c r="AY549" s="5940"/>
      <c r="BA549" s="2274" t="s">
        <v>1180</v>
      </c>
      <c r="BB549" s="3032" t="s">
        <v>1122</v>
      </c>
      <c r="BC549" s="2276">
        <v>4</v>
      </c>
      <c r="BD549" s="2276" t="s">
        <v>36</v>
      </c>
      <c r="BE549" s="2277">
        <v>44228</v>
      </c>
      <c r="BF549" s="3250">
        <v>4000</v>
      </c>
      <c r="BG549" s="2285" t="s">
        <v>96</v>
      </c>
      <c r="BH549" s="2439">
        <v>17.72</v>
      </c>
      <c r="BI549" s="4049"/>
      <c r="BJ549" s="4049">
        <v>44265</v>
      </c>
      <c r="BK549" s="2277">
        <v>44278</v>
      </c>
      <c r="BL549" s="2276">
        <v>61486</v>
      </c>
      <c r="BM549" s="2281">
        <v>3769.73</v>
      </c>
      <c r="BN549" s="2281">
        <f>(BM549-BF549)</f>
        <v>-230.26999999999998</v>
      </c>
      <c r="BO549" s="2281">
        <f>(BM549*BH549)</f>
        <v>66799.61559999999</v>
      </c>
      <c r="BP549" s="2348">
        <f>(BO549*0.05)</f>
        <v>3339.9807799999999</v>
      </c>
      <c r="BQ549" s="2273" t="s">
        <v>8</v>
      </c>
      <c r="BR549" s="2246"/>
      <c r="CK549" s="2488" t="s">
        <v>1215</v>
      </c>
      <c r="CL549" s="2248"/>
      <c r="CM549" s="2248"/>
      <c r="CN549" s="2248"/>
      <c r="CO549" s="2248"/>
      <c r="CP549" s="2248"/>
      <c r="CQ549" s="2248"/>
      <c r="CR549" s="2248"/>
      <c r="CS549" s="2248"/>
      <c r="CT549" s="2248"/>
      <c r="CU549" s="2248"/>
      <c r="CV549" s="2248"/>
      <c r="CW549" s="2248"/>
      <c r="CX549" s="2248"/>
      <c r="CY549" s="2248"/>
      <c r="CZ549" s="2248"/>
      <c r="DA549" s="2248"/>
      <c r="DB549" s="2248"/>
    </row>
    <row r="550" spans="15:106">
      <c r="O550" s="2024"/>
      <c r="P550" s="2047" t="s">
        <v>629</v>
      </c>
      <c r="Q550" s="2037" t="s">
        <v>740</v>
      </c>
      <c r="R550" s="2071">
        <v>80</v>
      </c>
      <c r="S550" s="2071">
        <v>39918</v>
      </c>
      <c r="T550" s="2072">
        <v>43665</v>
      </c>
      <c r="U550" s="2071">
        <v>10</v>
      </c>
      <c r="V550" s="2039" t="s">
        <v>35</v>
      </c>
      <c r="W550" s="2073">
        <v>234</v>
      </c>
      <c r="X550" s="2071"/>
      <c r="Y550" s="3509">
        <v>43679</v>
      </c>
      <c r="Z550" s="2072">
        <v>43679</v>
      </c>
      <c r="AA550" s="2071">
        <v>3876</v>
      </c>
      <c r="AB550" s="2147">
        <v>10000</v>
      </c>
      <c r="AC550" s="2691">
        <f t="shared" si="211"/>
        <v>0</v>
      </c>
      <c r="AD550" s="2045">
        <f t="shared" si="212"/>
        <v>2340</v>
      </c>
      <c r="AE550" s="2042">
        <f t="shared" si="213"/>
        <v>117</v>
      </c>
      <c r="AF550" s="3584" t="s">
        <v>8</v>
      </c>
      <c r="AG550" s="3227"/>
      <c r="AH550" s="2024"/>
      <c r="AI550" s="2837"/>
      <c r="AJ550" s="4274" t="s">
        <v>794</v>
      </c>
      <c r="AK550" s="2038">
        <v>110</v>
      </c>
      <c r="AL550" s="2071" t="s">
        <v>36</v>
      </c>
      <c r="AM550" s="2072">
        <v>44214</v>
      </c>
      <c r="AN550" s="2071">
        <v>170</v>
      </c>
      <c r="AO550" s="2039" t="s">
        <v>35</v>
      </c>
      <c r="AP550" s="2073">
        <v>318</v>
      </c>
      <c r="AQ550" s="2071"/>
      <c r="AR550" s="3509">
        <v>44305</v>
      </c>
      <c r="AS550" s="2072">
        <v>44313</v>
      </c>
      <c r="AT550" s="2071">
        <v>15382</v>
      </c>
      <c r="AU550" s="2147">
        <v>125000</v>
      </c>
      <c r="AV550" s="2147">
        <f t="shared" si="208"/>
        <v>-45000</v>
      </c>
      <c r="AW550" s="2045">
        <f t="shared" si="210"/>
        <v>39750</v>
      </c>
      <c r="AX550" s="2045">
        <f t="shared" si="209"/>
        <v>1987.5</v>
      </c>
      <c r="AY550" s="5940"/>
      <c r="BA550" s="2288"/>
      <c r="BB550" s="2327"/>
      <c r="BC550" s="2290"/>
      <c r="BD550" s="2290"/>
      <c r="BE550" s="2297"/>
      <c r="BF550" s="2328"/>
      <c r="BG550" s="2328"/>
      <c r="BH550" s="2384"/>
      <c r="BI550" s="3048"/>
      <c r="BJ550" s="2295"/>
      <c r="BK550" s="2297"/>
      <c r="BL550" s="2290"/>
      <c r="BM550" s="2330"/>
      <c r="BN550" s="2332"/>
      <c r="BO550" s="2333"/>
      <c r="BP550" s="2332"/>
      <c r="BQ550" s="2689"/>
      <c r="BR550" s="2246"/>
      <c r="CK550" s="2490"/>
      <c r="CL550" s="2491"/>
      <c r="CM550" s="2491"/>
      <c r="CN550" s="2492" t="s">
        <v>14</v>
      </c>
      <c r="CO550" s="2492" t="s">
        <v>12</v>
      </c>
      <c r="CP550" s="2492"/>
      <c r="CQ550" s="2491"/>
      <c r="CR550" s="2492" t="s">
        <v>15</v>
      </c>
      <c r="CS550" s="2492" t="s">
        <v>16</v>
      </c>
      <c r="CT550" s="2492" t="s">
        <v>12</v>
      </c>
      <c r="CU550" s="2492" t="s">
        <v>12</v>
      </c>
      <c r="CV550" s="2491"/>
      <c r="CW550" s="2491"/>
      <c r="CX550" s="2491"/>
      <c r="CY550" s="2491"/>
      <c r="CZ550" s="2492" t="s">
        <v>12</v>
      </c>
      <c r="DA550" s="2492" t="s">
        <v>17</v>
      </c>
      <c r="DB550" s="2493"/>
    </row>
    <row r="551" spans="15:106">
      <c r="O551" s="2024"/>
      <c r="P551" s="2047" t="s">
        <v>629</v>
      </c>
      <c r="Q551" s="2037" t="s">
        <v>699</v>
      </c>
      <c r="R551" s="2071">
        <v>81</v>
      </c>
      <c r="S551" s="2071">
        <v>39918</v>
      </c>
      <c r="T551" s="2072">
        <v>43665</v>
      </c>
      <c r="U551" s="2071">
        <v>10</v>
      </c>
      <c r="V551" s="2039" t="s">
        <v>35</v>
      </c>
      <c r="W551" s="2073">
        <v>254</v>
      </c>
      <c r="X551" s="2071"/>
      <c r="Y551" s="3509">
        <v>43679</v>
      </c>
      <c r="Z551" s="2072">
        <v>43679</v>
      </c>
      <c r="AA551" s="2071">
        <v>3877</v>
      </c>
      <c r="AB551" s="2147">
        <v>10000</v>
      </c>
      <c r="AC551" s="2691">
        <f t="shared" si="211"/>
        <v>0</v>
      </c>
      <c r="AD551" s="2045">
        <f t="shared" si="212"/>
        <v>2540</v>
      </c>
      <c r="AE551" s="2042">
        <f t="shared" si="213"/>
        <v>127</v>
      </c>
      <c r="AF551" s="3584" t="s">
        <v>8</v>
      </c>
      <c r="AG551" s="3227"/>
      <c r="AH551" s="2024"/>
      <c r="AI551" s="2837"/>
      <c r="AJ551" s="4274" t="s">
        <v>794</v>
      </c>
      <c r="AK551" s="2038">
        <v>110</v>
      </c>
      <c r="AL551" s="2071" t="s">
        <v>36</v>
      </c>
      <c r="AM551" s="2072">
        <v>44214</v>
      </c>
      <c r="AN551" s="2071">
        <v>45</v>
      </c>
      <c r="AO551" s="2039" t="s">
        <v>35</v>
      </c>
      <c r="AP551" s="2073">
        <v>318</v>
      </c>
      <c r="AQ551" s="2071"/>
      <c r="AR551" s="3509">
        <v>44305</v>
      </c>
      <c r="AS551" s="2072">
        <v>44313</v>
      </c>
      <c r="AT551" s="2071">
        <v>15410</v>
      </c>
      <c r="AU551" s="2147">
        <v>45000</v>
      </c>
      <c r="AV551" s="2147">
        <f t="shared" si="208"/>
        <v>0</v>
      </c>
      <c r="AW551" s="2045">
        <f t="shared" si="210"/>
        <v>14310</v>
      </c>
      <c r="AX551" s="2045">
        <f t="shared" si="209"/>
        <v>715.5</v>
      </c>
      <c r="AY551" s="5940"/>
      <c r="BA551" s="2770"/>
      <c r="BB551" s="2291"/>
      <c r="BC551" s="2752"/>
      <c r="BD551" s="2351"/>
      <c r="BE551" s="2354"/>
      <c r="BF551" s="3076"/>
      <c r="BG551" s="2351"/>
      <c r="BH551" s="2332"/>
      <c r="BI551" s="2352"/>
      <c r="BJ551" s="2353"/>
      <c r="BK551" s="2354"/>
      <c r="BL551" s="2355"/>
      <c r="BM551" s="2332"/>
      <c r="BN551" s="2332"/>
      <c r="BO551" s="2333"/>
      <c r="BP551" s="2332"/>
      <c r="BQ551" s="2689"/>
      <c r="BR551" s="2246"/>
      <c r="CK551" s="2499" t="s">
        <v>3</v>
      </c>
      <c r="CL551" s="2500" t="s">
        <v>4</v>
      </c>
      <c r="CM551" s="2501" t="s">
        <v>18</v>
      </c>
      <c r="CN551" s="2501" t="s">
        <v>19</v>
      </c>
      <c r="CO551" s="2501" t="s">
        <v>19</v>
      </c>
      <c r="CP551" s="2501" t="s">
        <v>20</v>
      </c>
      <c r="CQ551" s="2501" t="s">
        <v>21</v>
      </c>
      <c r="CR551" s="2501" t="s">
        <v>22</v>
      </c>
      <c r="CS551" s="2501" t="s">
        <v>19</v>
      </c>
      <c r="CT551" s="2501" t="s">
        <v>23</v>
      </c>
      <c r="CU551" s="2501" t="s">
        <v>23</v>
      </c>
      <c r="CV551" s="2501" t="s">
        <v>24</v>
      </c>
      <c r="CW551" s="2501" t="s">
        <v>20</v>
      </c>
      <c r="CX551" s="2501" t="s">
        <v>25</v>
      </c>
      <c r="CY551" s="2501" t="s">
        <v>0</v>
      </c>
      <c r="CZ551" s="2501" t="s">
        <v>11</v>
      </c>
      <c r="DA551" s="2501" t="s">
        <v>11</v>
      </c>
      <c r="DB551" s="2501" t="s">
        <v>26</v>
      </c>
    </row>
    <row r="552" spans="15:106" ht="15" thickBot="1">
      <c r="O552" s="2024"/>
      <c r="P552" s="2047" t="s">
        <v>629</v>
      </c>
      <c r="Q552" s="2075" t="s">
        <v>436</v>
      </c>
      <c r="R552" s="2071">
        <v>82</v>
      </c>
      <c r="S552" s="2071">
        <v>39919</v>
      </c>
      <c r="T552" s="2072">
        <v>43665</v>
      </c>
      <c r="U552" s="2071">
        <v>100</v>
      </c>
      <c r="V552" s="2039" t="s">
        <v>35</v>
      </c>
      <c r="W552" s="2073">
        <v>297</v>
      </c>
      <c r="X552" s="2071"/>
      <c r="Y552" s="3509">
        <v>43696</v>
      </c>
      <c r="Z552" s="2072">
        <v>43693</v>
      </c>
      <c r="AA552" s="2071">
        <v>3893</v>
      </c>
      <c r="AB552" s="2147">
        <v>100000</v>
      </c>
      <c r="AC552" s="2691">
        <f t="shared" ref="AC552:AC558" si="214">(AB552-U552*1000)</f>
        <v>0</v>
      </c>
      <c r="AD552" s="2045">
        <f t="shared" si="212"/>
        <v>29700</v>
      </c>
      <c r="AE552" s="2042">
        <f t="shared" si="213"/>
        <v>1485</v>
      </c>
      <c r="AF552" s="3585" t="s">
        <v>8</v>
      </c>
      <c r="AG552" s="6072"/>
      <c r="AH552" s="2024"/>
      <c r="AI552" s="2837"/>
      <c r="AJ552" s="4274" t="s">
        <v>891</v>
      </c>
      <c r="AK552" s="2071">
        <v>111</v>
      </c>
      <c r="AL552" s="2071" t="s">
        <v>36</v>
      </c>
      <c r="AM552" s="2072">
        <v>44214</v>
      </c>
      <c r="AN552" s="2071">
        <v>11</v>
      </c>
      <c r="AO552" s="2039" t="s">
        <v>35</v>
      </c>
      <c r="AP552" s="2073">
        <v>400</v>
      </c>
      <c r="AQ552" s="2071"/>
      <c r="AR552" s="3509">
        <v>44305</v>
      </c>
      <c r="AS552" s="2072">
        <v>44313</v>
      </c>
      <c r="AT552" s="2071">
        <v>15382</v>
      </c>
      <c r="AU552" s="2147">
        <v>11000</v>
      </c>
      <c r="AV552" s="2147">
        <f t="shared" si="208"/>
        <v>0</v>
      </c>
      <c r="AW552" s="2045">
        <f t="shared" si="210"/>
        <v>4400</v>
      </c>
      <c r="AX552" s="2045">
        <f t="shared" si="209"/>
        <v>220</v>
      </c>
      <c r="AY552" s="5940"/>
      <c r="BA552" s="2288"/>
      <c r="BB552" s="2289"/>
      <c r="BC552" s="2290"/>
      <c r="BD552" s="2291"/>
      <c r="BE552" s="2292"/>
      <c r="BF552" s="2293"/>
      <c r="BG552" s="2291"/>
      <c r="BH552" s="2294"/>
      <c r="BI552" s="2290"/>
      <c r="BJ552" s="2295"/>
      <c r="BK552" s="2292"/>
      <c r="BL552" s="2290"/>
      <c r="BM552" s="2294"/>
      <c r="BN552" s="2294"/>
      <c r="BO552" s="2296"/>
      <c r="BP552" s="2294"/>
      <c r="BQ552" s="2689"/>
      <c r="CK552" s="2505"/>
      <c r="CL552" s="2506"/>
      <c r="CM552" s="2506"/>
      <c r="CN552" s="2507" t="s">
        <v>3</v>
      </c>
      <c r="CO552" s="2507" t="s">
        <v>18</v>
      </c>
      <c r="CP552" s="2507"/>
      <c r="CQ552" s="2506"/>
      <c r="CR552" s="2507" t="s">
        <v>21</v>
      </c>
      <c r="CS552" s="2507" t="s">
        <v>3</v>
      </c>
      <c r="CT552" s="2507" t="s">
        <v>27</v>
      </c>
      <c r="CU552" s="2507" t="s">
        <v>28</v>
      </c>
      <c r="CV552" s="2506"/>
      <c r="CW552" s="2506"/>
      <c r="CX552" s="2506"/>
      <c r="CY552" s="2506"/>
      <c r="CZ552" s="2507" t="s">
        <v>33</v>
      </c>
      <c r="DA552" s="2507" t="s">
        <v>30</v>
      </c>
      <c r="DB552" s="2500"/>
    </row>
    <row r="553" spans="15:106">
      <c r="O553" s="2024"/>
      <c r="P553" s="2047" t="s">
        <v>629</v>
      </c>
      <c r="Q553" s="2037" t="s">
        <v>740</v>
      </c>
      <c r="R553" s="2071">
        <v>83</v>
      </c>
      <c r="S553" s="2071">
        <v>39919</v>
      </c>
      <c r="T553" s="2072">
        <v>43665</v>
      </c>
      <c r="U553" s="2071">
        <v>10</v>
      </c>
      <c r="V553" s="2039" t="s">
        <v>35</v>
      </c>
      <c r="W553" s="2073">
        <v>234</v>
      </c>
      <c r="X553" s="2071"/>
      <c r="Y553" s="3509">
        <v>43696</v>
      </c>
      <c r="Z553" s="2072">
        <v>43693</v>
      </c>
      <c r="AA553" s="2071">
        <v>3901</v>
      </c>
      <c r="AB553" s="2147">
        <v>10000</v>
      </c>
      <c r="AC553" s="2691">
        <f t="shared" si="214"/>
        <v>0</v>
      </c>
      <c r="AD553" s="2045">
        <f t="shared" si="212"/>
        <v>2340</v>
      </c>
      <c r="AE553" s="2042">
        <f t="shared" si="213"/>
        <v>117</v>
      </c>
      <c r="AF553" s="3585" t="s">
        <v>8</v>
      </c>
      <c r="AG553" s="6072"/>
      <c r="AH553" s="2024"/>
      <c r="AI553" s="2837"/>
      <c r="AJ553" s="4274" t="s">
        <v>1156</v>
      </c>
      <c r="AK553" s="2071">
        <v>112</v>
      </c>
      <c r="AL553" s="2071" t="s">
        <v>36</v>
      </c>
      <c r="AM553" s="2072">
        <v>44214</v>
      </c>
      <c r="AN553" s="2071">
        <v>15</v>
      </c>
      <c r="AO553" s="2039" t="s">
        <v>35</v>
      </c>
      <c r="AP553" s="2073">
        <v>262.75</v>
      </c>
      <c r="AQ553" s="2071"/>
      <c r="AR553" s="3509">
        <v>44305</v>
      </c>
      <c r="AS553" s="2072">
        <v>44313</v>
      </c>
      <c r="AT553" s="2071">
        <v>15382</v>
      </c>
      <c r="AU553" s="2147">
        <v>15000</v>
      </c>
      <c r="AV553" s="2147">
        <f t="shared" si="208"/>
        <v>0</v>
      </c>
      <c r="AW553" s="2045">
        <f t="shared" si="210"/>
        <v>3941.25</v>
      </c>
      <c r="AX553" s="2045">
        <f t="shared" si="209"/>
        <v>197.0625</v>
      </c>
      <c r="AY553" s="5944"/>
      <c r="BA553" s="2298"/>
      <c r="BB553" s="2299"/>
      <c r="BC553" s="2300"/>
      <c r="BD553" s="2300"/>
      <c r="BE553" s="2301"/>
      <c r="BF553" s="2300"/>
      <c r="BG553" s="2300"/>
      <c r="BH553" s="2302"/>
      <c r="BI553" s="2300"/>
      <c r="BJ553" s="2303"/>
      <c r="BK553" s="2301"/>
      <c r="BL553" s="2300"/>
      <c r="BM553" s="2302"/>
      <c r="BN553" s="2304"/>
      <c r="BO553" s="2305"/>
      <c r="BP553" s="2304"/>
      <c r="BQ553" s="3055"/>
      <c r="CK553" s="3708" t="s">
        <v>845</v>
      </c>
      <c r="CL553" s="3334" t="s">
        <v>1174</v>
      </c>
      <c r="CM553" s="3556"/>
      <c r="CN553" s="3556" t="s">
        <v>36</v>
      </c>
      <c r="CO553" s="3336"/>
      <c r="CP553" s="3556">
        <v>153</v>
      </c>
      <c r="CQ553" s="3556" t="s">
        <v>35</v>
      </c>
      <c r="CR553" s="3337">
        <v>227.07</v>
      </c>
      <c r="CS553" s="3557"/>
      <c r="CT553" s="3558">
        <v>44378</v>
      </c>
      <c r="CU553" s="3224">
        <v>44378</v>
      </c>
      <c r="CV553" s="3556">
        <v>14854</v>
      </c>
      <c r="CW553" s="3340">
        <v>153000</v>
      </c>
      <c r="CX553" s="3340">
        <f>(CP553*1000-CW553)</f>
        <v>0</v>
      </c>
      <c r="CY553" s="3223">
        <f>(CR553*CW553/1000)</f>
        <v>34741.71</v>
      </c>
      <c r="CZ553" s="3224">
        <f>(CU553+28)</f>
        <v>44406</v>
      </c>
      <c r="DA553" s="3225">
        <f>(CY553*0.03)</f>
        <v>1042.2512999999999</v>
      </c>
      <c r="DB553" s="4731" t="s">
        <v>8</v>
      </c>
    </row>
    <row r="554" spans="15:106">
      <c r="O554" s="2024"/>
      <c r="P554" s="2047" t="s">
        <v>629</v>
      </c>
      <c r="Q554" s="2037" t="s">
        <v>699</v>
      </c>
      <c r="R554" s="2071">
        <v>84</v>
      </c>
      <c r="S554" s="2071">
        <v>39919</v>
      </c>
      <c r="T554" s="2072">
        <v>43665</v>
      </c>
      <c r="U554" s="2071">
        <v>10</v>
      </c>
      <c r="V554" s="2039" t="s">
        <v>35</v>
      </c>
      <c r="W554" s="2073">
        <v>254</v>
      </c>
      <c r="X554" s="2071"/>
      <c r="Y554" s="3509">
        <v>43696</v>
      </c>
      <c r="Z554" s="2072">
        <v>43693</v>
      </c>
      <c r="AA554" s="2071">
        <v>3892</v>
      </c>
      <c r="AB554" s="2147">
        <v>10000</v>
      </c>
      <c r="AC554" s="2691">
        <f t="shared" si="214"/>
        <v>0</v>
      </c>
      <c r="AD554" s="2045">
        <f t="shared" si="212"/>
        <v>2540</v>
      </c>
      <c r="AE554" s="2042">
        <f t="shared" si="213"/>
        <v>127</v>
      </c>
      <c r="AF554" s="3585" t="s">
        <v>8</v>
      </c>
      <c r="AG554" s="6072"/>
      <c r="AH554" s="2024"/>
      <c r="AI554" s="2837"/>
      <c r="AJ554" s="4274" t="s">
        <v>904</v>
      </c>
      <c r="AK554" s="4303">
        <v>113</v>
      </c>
      <c r="AL554" s="2071" t="s">
        <v>36</v>
      </c>
      <c r="AM554" s="2072">
        <v>44214</v>
      </c>
      <c r="AN554" s="2071">
        <v>3</v>
      </c>
      <c r="AO554" s="2039" t="s">
        <v>35</v>
      </c>
      <c r="AP554" s="2073">
        <v>375</v>
      </c>
      <c r="AQ554" s="4303"/>
      <c r="AR554" s="3509">
        <v>44305</v>
      </c>
      <c r="AS554" s="2072">
        <v>44313</v>
      </c>
      <c r="AT554" s="4303">
        <v>15382</v>
      </c>
      <c r="AU554" s="2147">
        <v>3000</v>
      </c>
      <c r="AV554" s="2147">
        <f t="shared" si="208"/>
        <v>0</v>
      </c>
      <c r="AW554" s="2045">
        <f t="shared" si="210"/>
        <v>1125</v>
      </c>
      <c r="AX554" s="2045">
        <f t="shared" si="209"/>
        <v>56.25</v>
      </c>
      <c r="AY554" s="2150"/>
      <c r="BA554" s="2307"/>
      <c r="BB554" s="2291"/>
      <c r="BC554" s="2308"/>
      <c r="BD554" s="2291"/>
      <c r="BE554" s="2292"/>
      <c r="BF554" s="2309"/>
      <c r="BG554" s="2291"/>
      <c r="BH554" s="2294"/>
      <c r="BI554" s="2310"/>
      <c r="BJ554" s="2311"/>
      <c r="BK554" s="2292"/>
      <c r="BL554" s="2291"/>
      <c r="BM554" s="2294"/>
      <c r="BN554" s="2294"/>
      <c r="BO554" s="2296"/>
      <c r="BP554" s="2294"/>
      <c r="BQ554" s="2689"/>
      <c r="CK554" s="2526"/>
      <c r="CL554" s="2583"/>
      <c r="CM554" s="2550"/>
      <c r="CN554" s="2550"/>
      <c r="CO554" s="2551"/>
      <c r="CP554" s="2550"/>
      <c r="CQ554" s="2550"/>
      <c r="CR554" s="2552"/>
      <c r="CS554" s="3559"/>
      <c r="CT554" s="2581"/>
      <c r="CU554" s="2582"/>
      <c r="CV554" s="2550"/>
      <c r="CW554" s="2589"/>
      <c r="CX554" s="2589"/>
      <c r="CY554" s="2555"/>
      <c r="CZ554" s="2582"/>
      <c r="DA554" s="2554"/>
      <c r="DB554" s="2523"/>
    </row>
    <row r="555" spans="15:106">
      <c r="O555" s="2024"/>
      <c r="P555" s="2047" t="s">
        <v>792</v>
      </c>
      <c r="Q555" s="2048" t="s">
        <v>794</v>
      </c>
      <c r="R555" s="3067">
        <v>7</v>
      </c>
      <c r="S555" s="3068" t="s">
        <v>36</v>
      </c>
      <c r="T555" s="3069">
        <v>43669</v>
      </c>
      <c r="U555" s="3068">
        <v>80</v>
      </c>
      <c r="V555" s="3070" t="s">
        <v>35</v>
      </c>
      <c r="W555" s="3071">
        <v>295</v>
      </c>
      <c r="X555" s="3068"/>
      <c r="Y555" s="3596">
        <v>43679</v>
      </c>
      <c r="Z555" s="3073">
        <v>43679</v>
      </c>
      <c r="AA555" s="3070">
        <v>3875</v>
      </c>
      <c r="AB555" s="3074">
        <v>80000</v>
      </c>
      <c r="AC555" s="2055">
        <f t="shared" si="214"/>
        <v>0</v>
      </c>
      <c r="AD555" s="2056">
        <f t="shared" si="212"/>
        <v>23600</v>
      </c>
      <c r="AE555" s="2058">
        <f t="shared" si="213"/>
        <v>1180</v>
      </c>
      <c r="AF555" s="3584" t="s">
        <v>8</v>
      </c>
      <c r="AG555" s="3227"/>
      <c r="AH555" s="2024"/>
      <c r="AI555" s="2837"/>
      <c r="AJ555" s="4274" t="s">
        <v>794</v>
      </c>
      <c r="AK555" s="2071">
        <v>114</v>
      </c>
      <c r="AL555" s="2071" t="s">
        <v>36</v>
      </c>
      <c r="AM555" s="2072">
        <v>44214</v>
      </c>
      <c r="AN555" s="2071">
        <v>170</v>
      </c>
      <c r="AO555" s="2039" t="s">
        <v>35</v>
      </c>
      <c r="AP555" s="2073">
        <v>318</v>
      </c>
      <c r="AQ555" s="3605"/>
      <c r="AR555" s="3509">
        <v>44319</v>
      </c>
      <c r="AS555" s="2072">
        <v>44319</v>
      </c>
      <c r="AT555" s="2071">
        <v>15411</v>
      </c>
      <c r="AU555" s="2147">
        <v>73000</v>
      </c>
      <c r="AV555" s="2147">
        <f t="shared" si="208"/>
        <v>-97000</v>
      </c>
      <c r="AW555" s="2045">
        <f t="shared" si="210"/>
        <v>23214</v>
      </c>
      <c r="AX555" s="2045">
        <f t="shared" si="209"/>
        <v>1160.7</v>
      </c>
      <c r="AY555" s="3585"/>
      <c r="BA555" s="2312"/>
      <c r="BB555" s="2313"/>
      <c r="BC555" s="2313"/>
      <c r="BD555" s="2313"/>
      <c r="BE555" s="2313"/>
      <c r="BF555" s="2313"/>
      <c r="BG555" s="2313"/>
      <c r="BH555" s="2313"/>
      <c r="BI555" s="2313"/>
      <c r="BJ555" s="2313"/>
      <c r="BK555" s="2313"/>
      <c r="BL555" s="2313"/>
      <c r="BM555" s="2313"/>
      <c r="BN555" s="2313"/>
      <c r="BO555" s="2313"/>
      <c r="BP555" s="2313"/>
      <c r="BQ555" s="2689"/>
      <c r="CK555" s="2526"/>
      <c r="CL555" s="2583"/>
      <c r="CM555" s="2550"/>
      <c r="CN555" s="2550"/>
      <c r="CO555" s="2551"/>
      <c r="CP555" s="2550"/>
      <c r="CQ555" s="2550"/>
      <c r="CR555" s="2552"/>
      <c r="CS555" s="3559"/>
      <c r="CT555" s="2581"/>
      <c r="CU555" s="2582"/>
      <c r="CV555" s="2550"/>
      <c r="CW555" s="2589"/>
      <c r="CX555" s="2589"/>
      <c r="CY555" s="2555"/>
      <c r="CZ555" s="2582"/>
      <c r="DA555" s="2554"/>
      <c r="DB555" s="2523"/>
    </row>
    <row r="556" spans="15:106" ht="15" thickBot="1">
      <c r="O556" s="2024"/>
      <c r="P556" s="2047" t="s">
        <v>351</v>
      </c>
      <c r="Q556" s="2069" t="s">
        <v>808</v>
      </c>
      <c r="R556" s="2809">
        <v>10</v>
      </c>
      <c r="S556" s="2071" t="s">
        <v>101</v>
      </c>
      <c r="T556" s="2072">
        <v>43676</v>
      </c>
      <c r="U556" s="2071">
        <v>10</v>
      </c>
      <c r="V556" s="2039" t="s">
        <v>35</v>
      </c>
      <c r="W556" s="2073">
        <v>335</v>
      </c>
      <c r="X556" s="2071" t="s">
        <v>78</v>
      </c>
      <c r="Y556" s="3509">
        <v>43679</v>
      </c>
      <c r="Z556" s="2072">
        <v>43679</v>
      </c>
      <c r="AA556" s="2071">
        <v>3874</v>
      </c>
      <c r="AB556" s="2041">
        <v>10000</v>
      </c>
      <c r="AC556" s="2041">
        <f t="shared" si="214"/>
        <v>0</v>
      </c>
      <c r="AD556" s="2045">
        <f t="shared" si="212"/>
        <v>3350</v>
      </c>
      <c r="AE556" s="2042">
        <f t="shared" si="213"/>
        <v>167.5</v>
      </c>
      <c r="AF556" s="3584" t="s">
        <v>8</v>
      </c>
      <c r="AG556" s="3227"/>
      <c r="AH556" s="2024"/>
      <c r="AI556" s="2837"/>
      <c r="AJ556" s="4274" t="s">
        <v>794</v>
      </c>
      <c r="AK556" s="2071">
        <v>114</v>
      </c>
      <c r="AL556" s="2071" t="s">
        <v>36</v>
      </c>
      <c r="AM556" s="2072">
        <v>44214</v>
      </c>
      <c r="AN556" s="2071">
        <v>97</v>
      </c>
      <c r="AO556" s="2039" t="s">
        <v>35</v>
      </c>
      <c r="AP556" s="2073">
        <v>318</v>
      </c>
      <c r="AQ556" s="3605"/>
      <c r="AR556" s="3509">
        <v>44319</v>
      </c>
      <c r="AS556" s="2072">
        <v>44328</v>
      </c>
      <c r="AT556" s="2071">
        <v>15475</v>
      </c>
      <c r="AU556" s="2147">
        <v>97000</v>
      </c>
      <c r="AV556" s="2147">
        <f t="shared" si="208"/>
        <v>0</v>
      </c>
      <c r="AW556" s="2045">
        <f t="shared" si="210"/>
        <v>30846</v>
      </c>
      <c r="AX556" s="2045">
        <f t="shared" si="209"/>
        <v>1542.3000000000002</v>
      </c>
      <c r="AY556" s="3585"/>
      <c r="BA556" s="2314"/>
      <c r="BB556" s="2315"/>
      <c r="BC556" s="2315"/>
      <c r="BD556" s="2315"/>
      <c r="BE556" s="2315"/>
      <c r="BF556" s="2315"/>
      <c r="BG556" s="2315"/>
      <c r="BH556" s="2315"/>
      <c r="BI556" s="2315"/>
      <c r="BJ556" s="2315"/>
      <c r="BK556" s="2315"/>
      <c r="BL556" s="2315"/>
      <c r="BM556" s="2315"/>
      <c r="BN556" s="2315"/>
      <c r="BO556" s="2686">
        <f>SUM(BO549:BO555)</f>
        <v>66799.61559999999</v>
      </c>
      <c r="BP556" s="2686">
        <f>SUM(BP549:BP555)</f>
        <v>3339.9807799999999</v>
      </c>
      <c r="BQ556" s="3056"/>
      <c r="CK556" s="2526"/>
      <c r="CL556" s="2583"/>
      <c r="CM556" s="2550"/>
      <c r="CN556" s="2550"/>
      <c r="CO556" s="2551"/>
      <c r="CP556" s="2550"/>
      <c r="CQ556" s="2550"/>
      <c r="CR556" s="2552"/>
      <c r="CS556" s="3559"/>
      <c r="CT556" s="2581"/>
      <c r="CU556" s="2582"/>
      <c r="CV556" s="2550"/>
      <c r="CW556" s="2589"/>
      <c r="CX556" s="2589"/>
      <c r="CY556" s="2555"/>
      <c r="CZ556" s="2582"/>
      <c r="DA556" s="2554"/>
      <c r="DB556" s="2523"/>
    </row>
    <row r="557" spans="15:106">
      <c r="O557" s="2024"/>
      <c r="P557" s="2047" t="s">
        <v>493</v>
      </c>
      <c r="Q557" s="2037" t="s">
        <v>436</v>
      </c>
      <c r="R557" s="2076">
        <v>56</v>
      </c>
      <c r="S557" s="2039">
        <v>26727</v>
      </c>
      <c r="T557" s="2040">
        <v>43686</v>
      </c>
      <c r="U557" s="2055">
        <v>55</v>
      </c>
      <c r="V557" s="2052" t="s">
        <v>35</v>
      </c>
      <c r="W557" s="2058">
        <v>307.60000000000002</v>
      </c>
      <c r="X557" s="2052">
        <v>1010505</v>
      </c>
      <c r="Y557" s="2078">
        <v>43696</v>
      </c>
      <c r="Z557" s="2057">
        <v>43693</v>
      </c>
      <c r="AA557" s="2052">
        <v>3899</v>
      </c>
      <c r="AB557" s="2055">
        <v>55000</v>
      </c>
      <c r="AC557" s="2041">
        <f t="shared" si="214"/>
        <v>0</v>
      </c>
      <c r="AD557" s="2056">
        <f t="shared" si="212"/>
        <v>16918</v>
      </c>
      <c r="AE557" s="2058">
        <f t="shared" si="213"/>
        <v>845.90000000000009</v>
      </c>
      <c r="AF557" s="3584" t="s">
        <v>8</v>
      </c>
      <c r="AG557" s="3227"/>
      <c r="AH557" s="2024"/>
      <c r="AI557" s="2837"/>
      <c r="AJ557" s="2069" t="s">
        <v>891</v>
      </c>
      <c r="AK557" s="2071">
        <v>115</v>
      </c>
      <c r="AL557" s="2071" t="s">
        <v>36</v>
      </c>
      <c r="AM557" s="2072">
        <v>44214</v>
      </c>
      <c r="AN557" s="2071">
        <v>11</v>
      </c>
      <c r="AO557" s="2039" t="s">
        <v>35</v>
      </c>
      <c r="AP557" s="2073">
        <v>400</v>
      </c>
      <c r="AQ557" s="3605"/>
      <c r="AR557" s="3509">
        <v>44319</v>
      </c>
      <c r="AS557" s="2072">
        <v>44319</v>
      </c>
      <c r="AT557" s="2071">
        <v>15411</v>
      </c>
      <c r="AU557" s="2147">
        <v>11000</v>
      </c>
      <c r="AV557" s="2147">
        <f t="shared" si="208"/>
        <v>0</v>
      </c>
      <c r="AW557" s="2045">
        <f t="shared" si="210"/>
        <v>4400</v>
      </c>
      <c r="AX557" s="2045">
        <f t="shared" si="209"/>
        <v>220</v>
      </c>
      <c r="AY557" s="4484"/>
      <c r="CK557" s="2545"/>
      <c r="CL557" s="2583"/>
      <c r="CM557" s="2550"/>
      <c r="CN557" s="2550"/>
      <c r="CO557" s="2551"/>
      <c r="CP557" s="2550"/>
      <c r="CQ557" s="2550"/>
      <c r="CR557" s="2552"/>
      <c r="CS557" s="3559"/>
      <c r="CT557" s="2581"/>
      <c r="CU557" s="2582"/>
      <c r="CV557" s="2550"/>
      <c r="CW557" s="2589"/>
      <c r="CX557" s="2589"/>
      <c r="CY557" s="2555"/>
      <c r="CZ557" s="2582"/>
      <c r="DA557" s="2554"/>
      <c r="DB557" s="2523"/>
    </row>
    <row r="558" spans="15:106" ht="18.600000000000001" thickBot="1">
      <c r="O558" s="2024"/>
      <c r="P558" s="2821" t="s">
        <v>493</v>
      </c>
      <c r="Q558" s="2918" t="s">
        <v>495</v>
      </c>
      <c r="R558" s="2823">
        <v>57</v>
      </c>
      <c r="S558" s="2823">
        <v>26727</v>
      </c>
      <c r="T558" s="2824">
        <v>43686</v>
      </c>
      <c r="U558" s="3519">
        <v>23</v>
      </c>
      <c r="V558" s="2698" t="s">
        <v>35</v>
      </c>
      <c r="W558" s="2713">
        <v>474.29</v>
      </c>
      <c r="X558" s="2698">
        <v>1010506</v>
      </c>
      <c r="Y558" s="2715">
        <v>43696</v>
      </c>
      <c r="Z558" s="2701">
        <v>43696</v>
      </c>
      <c r="AA558" s="2698" t="s">
        <v>78</v>
      </c>
      <c r="AB558" s="2712">
        <v>23000</v>
      </c>
      <c r="AC558" s="2712">
        <f t="shared" si="214"/>
        <v>0</v>
      </c>
      <c r="AD558" s="2716">
        <v>0</v>
      </c>
      <c r="AE558" s="2713">
        <v>0</v>
      </c>
      <c r="AF558" s="3586" t="s">
        <v>88</v>
      </c>
      <c r="AG558" s="6073"/>
      <c r="AH558" s="2024"/>
      <c r="AI558" s="2943"/>
      <c r="AJ558" s="2069" t="s">
        <v>1156</v>
      </c>
      <c r="AK558" s="2071">
        <v>116</v>
      </c>
      <c r="AL558" s="2071" t="s">
        <v>36</v>
      </c>
      <c r="AM558" s="2072">
        <v>44214</v>
      </c>
      <c r="AN558" s="4304">
        <v>15</v>
      </c>
      <c r="AO558" s="2039" t="s">
        <v>35</v>
      </c>
      <c r="AP558" s="2073">
        <v>262.75</v>
      </c>
      <c r="AQ558" s="4304"/>
      <c r="AR558" s="3573">
        <v>44319</v>
      </c>
      <c r="AS558" s="2051">
        <v>44328</v>
      </c>
      <c r="AT558" s="4304">
        <v>15476</v>
      </c>
      <c r="AU558" s="4305">
        <v>15000</v>
      </c>
      <c r="AV558" s="4498">
        <f t="shared" si="208"/>
        <v>0</v>
      </c>
      <c r="AW558" s="4499">
        <f t="shared" si="210"/>
        <v>3941.25</v>
      </c>
      <c r="AX558" s="4499">
        <f t="shared" si="209"/>
        <v>197.0625</v>
      </c>
      <c r="AY558" s="3585"/>
      <c r="BA558" s="2250" t="s">
        <v>1183</v>
      </c>
      <c r="BB558" s="2246"/>
      <c r="BC558" s="2246"/>
      <c r="BD558" s="2246"/>
      <c r="BE558" s="2246"/>
      <c r="BF558" s="2246"/>
      <c r="BG558" s="2246"/>
      <c r="BH558" s="2246"/>
      <c r="BI558" s="2246"/>
      <c r="BJ558" s="2246"/>
      <c r="BK558" s="2246"/>
      <c r="BL558" s="2246"/>
      <c r="BM558" s="2246"/>
      <c r="BN558" s="2246"/>
      <c r="BO558" s="2246"/>
      <c r="BP558" s="2246"/>
      <c r="BQ558" s="3085"/>
      <c r="CK558" s="2545"/>
      <c r="CL558" s="2583"/>
      <c r="CM558" s="2550"/>
      <c r="CN558" s="2550"/>
      <c r="CO558" s="2551"/>
      <c r="CP558" s="2550"/>
      <c r="CQ558" s="2550"/>
      <c r="CR558" s="2552"/>
      <c r="CS558" s="3559"/>
      <c r="CT558" s="2581"/>
      <c r="CU558" s="2582"/>
      <c r="CV558" s="2550"/>
      <c r="CW558" s="2589"/>
      <c r="CX558" s="2589"/>
      <c r="CY558" s="2555"/>
      <c r="CZ558" s="2582"/>
      <c r="DA558" s="2554"/>
      <c r="DB558" s="2523"/>
    </row>
    <row r="559" spans="15:106">
      <c r="O559" s="2024"/>
      <c r="P559" s="2047" t="s">
        <v>844</v>
      </c>
      <c r="Q559" s="2048" t="s">
        <v>427</v>
      </c>
      <c r="R559" s="2750" t="s">
        <v>414</v>
      </c>
      <c r="S559" s="2050" t="s">
        <v>101</v>
      </c>
      <c r="T559" s="2051">
        <v>43692</v>
      </c>
      <c r="U559" s="2050">
        <v>15</v>
      </c>
      <c r="V559" s="2052" t="s">
        <v>35</v>
      </c>
      <c r="W559" s="2053">
        <v>335</v>
      </c>
      <c r="X559" s="2050" t="s">
        <v>78</v>
      </c>
      <c r="Y559" s="3573">
        <v>43696</v>
      </c>
      <c r="Z559" s="2051">
        <v>43693</v>
      </c>
      <c r="AA559" s="2050">
        <v>11562</v>
      </c>
      <c r="AB559" s="2055">
        <v>15000</v>
      </c>
      <c r="AC559" s="2055">
        <f>(AB559-U559*1000)</f>
        <v>0</v>
      </c>
      <c r="AD559" s="2056">
        <f>(AB559*W559/1000)</f>
        <v>5025</v>
      </c>
      <c r="AE559" s="2058">
        <f>(AD559*0.05)</f>
        <v>251.25</v>
      </c>
      <c r="AF559" s="3584" t="s">
        <v>8</v>
      </c>
      <c r="AG559" s="3227"/>
      <c r="AH559" s="2024"/>
      <c r="AI559" s="2837"/>
      <c r="AJ559" s="2069" t="s">
        <v>904</v>
      </c>
      <c r="AK559" s="2071">
        <v>117</v>
      </c>
      <c r="AL559" s="2071" t="s">
        <v>36</v>
      </c>
      <c r="AM559" s="2072">
        <v>44214</v>
      </c>
      <c r="AN559" s="2071">
        <v>3</v>
      </c>
      <c r="AO559" s="2039" t="s">
        <v>35</v>
      </c>
      <c r="AP559" s="2073">
        <v>368</v>
      </c>
      <c r="AQ559" s="2071"/>
      <c r="AR559" s="3509">
        <v>44319</v>
      </c>
      <c r="AS559" s="2072">
        <v>44319</v>
      </c>
      <c r="AT559" s="2071">
        <v>15411</v>
      </c>
      <c r="AU559" s="2147">
        <v>3000</v>
      </c>
      <c r="AV559" s="2147">
        <f t="shared" si="208"/>
        <v>0</v>
      </c>
      <c r="AW559" s="2045">
        <f>(AU559*AP559/1000)</f>
        <v>1104</v>
      </c>
      <c r="AX559" s="2045">
        <f>(AW559*0.05)</f>
        <v>55.2</v>
      </c>
      <c r="AY559" s="4481"/>
      <c r="BA559" s="2251"/>
      <c r="BB559" s="2252"/>
      <c r="BC559" s="2252"/>
      <c r="BD559" s="2253" t="s">
        <v>14</v>
      </c>
      <c r="BE559" s="2253" t="s">
        <v>12</v>
      </c>
      <c r="BF559" s="2253"/>
      <c r="BG559" s="2252"/>
      <c r="BH559" s="2253" t="s">
        <v>15</v>
      </c>
      <c r="BI559" s="2253" t="s">
        <v>16</v>
      </c>
      <c r="BJ559" s="2253" t="s">
        <v>12</v>
      </c>
      <c r="BK559" s="2253" t="s">
        <v>12</v>
      </c>
      <c r="BL559" s="2252"/>
      <c r="BM559" s="2252"/>
      <c r="BN559" s="2252"/>
      <c r="BO559" s="2252"/>
      <c r="BP559" s="2253" t="s">
        <v>17</v>
      </c>
      <c r="BQ559" s="2253"/>
      <c r="CK559" s="2556"/>
      <c r="CL559" s="2583"/>
      <c r="CM559" s="2550"/>
      <c r="CN559" s="2550"/>
      <c r="CO559" s="2551"/>
      <c r="CP559" s="2550"/>
      <c r="CQ559" s="2550"/>
      <c r="CR559" s="2552"/>
      <c r="CS559" s="3559"/>
      <c r="CT559" s="2581"/>
      <c r="CU559" s="2582"/>
      <c r="CV559" s="2550"/>
      <c r="CW559" s="2589"/>
      <c r="CX559" s="2589"/>
      <c r="CY559" s="2555"/>
      <c r="CZ559" s="2582"/>
      <c r="DA559" s="2554"/>
      <c r="DB559" s="2523"/>
    </row>
    <row r="560" spans="15:106" ht="15" thickBot="1">
      <c r="O560" s="2024"/>
      <c r="P560" s="2047" t="s">
        <v>792</v>
      </c>
      <c r="Q560" s="2048" t="s">
        <v>794</v>
      </c>
      <c r="R560" s="3531">
        <v>8</v>
      </c>
      <c r="S560" s="3327" t="s">
        <v>101</v>
      </c>
      <c r="T560" s="3328">
        <v>43692</v>
      </c>
      <c r="U560" s="3327">
        <v>80</v>
      </c>
      <c r="V560" s="3329" t="s">
        <v>35</v>
      </c>
      <c r="W560" s="3330">
        <v>295</v>
      </c>
      <c r="X560" s="3327"/>
      <c r="Y560" s="3599">
        <v>43696</v>
      </c>
      <c r="Z560" s="3331">
        <v>43693</v>
      </c>
      <c r="AA560" s="3329">
        <v>3900</v>
      </c>
      <c r="AB560" s="3332">
        <v>80000</v>
      </c>
      <c r="AC560" s="2065">
        <f>(AB560-U560*1000)</f>
        <v>0</v>
      </c>
      <c r="AD560" s="2066">
        <f>(AB560*W560/1000)</f>
        <v>23600</v>
      </c>
      <c r="AE560" s="2068">
        <f>(AD560*0.05)</f>
        <v>1180</v>
      </c>
      <c r="AF560" s="3584" t="s">
        <v>8</v>
      </c>
      <c r="AG560" s="3227"/>
      <c r="AH560" s="2024"/>
      <c r="AI560" s="2837"/>
      <c r="AJ560" s="2069" t="s">
        <v>794</v>
      </c>
      <c r="AK560" s="2038">
        <v>118</v>
      </c>
      <c r="AL560" s="2071" t="s">
        <v>36</v>
      </c>
      <c r="AM560" s="2072">
        <v>44214</v>
      </c>
      <c r="AN560" s="2071">
        <v>170</v>
      </c>
      <c r="AO560" s="2039" t="s">
        <v>35</v>
      </c>
      <c r="AP560" s="2073">
        <v>325</v>
      </c>
      <c r="AQ560" s="2071"/>
      <c r="AR560" s="3509">
        <v>44333</v>
      </c>
      <c r="AS560" s="2072">
        <v>44328</v>
      </c>
      <c r="AT560" s="2071">
        <v>15477</v>
      </c>
      <c r="AU560" s="2147">
        <v>170000</v>
      </c>
      <c r="AV560" s="2147">
        <f t="shared" si="208"/>
        <v>0</v>
      </c>
      <c r="AW560" s="2045">
        <f>(AU560*AP560/1000)</f>
        <v>55250</v>
      </c>
      <c r="AX560" s="2045">
        <f>(AW560*0.05)</f>
        <v>2762.5</v>
      </c>
      <c r="AY560" s="2204"/>
      <c r="BA560" s="2255" t="s">
        <v>3</v>
      </c>
      <c r="BB560" s="2256" t="s">
        <v>4</v>
      </c>
      <c r="BC560" s="2257" t="s">
        <v>18</v>
      </c>
      <c r="BD560" s="2257" t="s">
        <v>19</v>
      </c>
      <c r="BE560" s="2257" t="s">
        <v>19</v>
      </c>
      <c r="BF560" s="2257" t="s">
        <v>20</v>
      </c>
      <c r="BG560" s="2257" t="s">
        <v>21</v>
      </c>
      <c r="BH560" s="2257" t="s">
        <v>22</v>
      </c>
      <c r="BI560" s="2257" t="s">
        <v>19</v>
      </c>
      <c r="BJ560" s="2257" t="s">
        <v>23</v>
      </c>
      <c r="BK560" s="2257" t="s">
        <v>23</v>
      </c>
      <c r="BL560" s="2257" t="s">
        <v>24</v>
      </c>
      <c r="BM560" s="2257" t="s">
        <v>20</v>
      </c>
      <c r="BN560" s="2257" t="s">
        <v>25</v>
      </c>
      <c r="BO560" s="2257" t="s">
        <v>0</v>
      </c>
      <c r="BP560" s="2257" t="s">
        <v>11</v>
      </c>
      <c r="BQ560" s="2257" t="s">
        <v>26</v>
      </c>
      <c r="CK560" s="2559"/>
      <c r="CL560" s="2560"/>
      <c r="CM560" s="2560"/>
      <c r="CN560" s="2560"/>
      <c r="CO560" s="2560"/>
      <c r="CP560" s="2560"/>
      <c r="CQ560" s="2560"/>
      <c r="CR560" s="2560"/>
      <c r="CS560" s="2560"/>
      <c r="CT560" s="2560"/>
      <c r="CU560" s="2560"/>
      <c r="CV560" s="2560"/>
      <c r="CW560" s="2560"/>
      <c r="CX560" s="2560"/>
      <c r="CY560" s="2560"/>
      <c r="CZ560" s="2560"/>
      <c r="DA560" s="2747">
        <f>SUM(DA553:DA559)</f>
        <v>1042.2512999999999</v>
      </c>
      <c r="DB560" s="2562"/>
    </row>
    <row r="561" spans="15:106" ht="15" thickBot="1">
      <c r="O561" s="2024"/>
      <c r="P561" s="2117"/>
      <c r="Q561" s="2108"/>
      <c r="R561" s="2108"/>
      <c r="S561" s="2108"/>
      <c r="T561" s="2108"/>
      <c r="U561" s="2108"/>
      <c r="V561" s="2108"/>
      <c r="W561" s="2108"/>
      <c r="X561" s="2091"/>
      <c r="Y561" s="2873"/>
      <c r="Z561" s="2091"/>
      <c r="AA561" s="2091"/>
      <c r="AB561" s="2091"/>
      <c r="AC561" s="2091"/>
      <c r="AD561" s="2091"/>
      <c r="AE561" s="2091"/>
      <c r="AF561" s="3584"/>
      <c r="AG561" s="3227"/>
      <c r="AH561" s="2024"/>
      <c r="AI561" s="2837"/>
      <c r="AJ561" s="2069" t="s">
        <v>891</v>
      </c>
      <c r="AK561" s="2071">
        <v>119</v>
      </c>
      <c r="AL561" s="2071" t="s">
        <v>36</v>
      </c>
      <c r="AM561" s="2072">
        <v>44214</v>
      </c>
      <c r="AN561" s="2071">
        <v>11</v>
      </c>
      <c r="AO561" s="2039" t="s">
        <v>35</v>
      </c>
      <c r="AP561" s="2073">
        <v>410</v>
      </c>
      <c r="AQ561" s="4303"/>
      <c r="AR561" s="3509">
        <v>44333</v>
      </c>
      <c r="AS561" s="2072">
        <v>44328</v>
      </c>
      <c r="AT561" s="4303">
        <v>15477</v>
      </c>
      <c r="AU561" s="2147">
        <v>11000</v>
      </c>
      <c r="AV561" s="2147">
        <f t="shared" si="208"/>
        <v>0</v>
      </c>
      <c r="AW561" s="2045">
        <f>(AU561*AP561/1000)</f>
        <v>4510</v>
      </c>
      <c r="AX561" s="2045">
        <f>(AW561*0.05)</f>
        <v>225.5</v>
      </c>
      <c r="AY561" s="4481"/>
      <c r="BA561" s="2258"/>
      <c r="BB561" s="2259"/>
      <c r="BC561" s="2259"/>
      <c r="BD561" s="2260" t="s">
        <v>3</v>
      </c>
      <c r="BE561" s="2260" t="s">
        <v>18</v>
      </c>
      <c r="BF561" s="2260"/>
      <c r="BG561" s="2259"/>
      <c r="BH561" s="2260" t="s">
        <v>21</v>
      </c>
      <c r="BI561" s="2260" t="s">
        <v>3</v>
      </c>
      <c r="BJ561" s="2260" t="s">
        <v>27</v>
      </c>
      <c r="BK561" s="2260" t="s">
        <v>28</v>
      </c>
      <c r="BL561" s="2259"/>
      <c r="BM561" s="2259"/>
      <c r="BN561" s="2259"/>
      <c r="BO561" s="2259"/>
      <c r="BP561" s="2260" t="s">
        <v>30</v>
      </c>
      <c r="BQ561" s="2257"/>
    </row>
    <row r="562" spans="15:106" ht="18.600000000000001" thickBot="1">
      <c r="O562" s="2024"/>
      <c r="P562" s="2082"/>
      <c r="Q562" s="2083"/>
      <c r="R562" s="2083"/>
      <c r="S562" s="2083"/>
      <c r="T562" s="2083"/>
      <c r="U562" s="2084"/>
      <c r="V562" s="2085"/>
      <c r="W562" s="2085"/>
      <c r="X562" s="2085"/>
      <c r="Y562" s="2089"/>
      <c r="Z562" s="2085"/>
      <c r="AA562" s="2086"/>
      <c r="AB562" s="2087"/>
      <c r="AC562" s="2085"/>
      <c r="AD562" s="2088">
        <f>SUM(AD545:AD560)</f>
        <v>148793</v>
      </c>
      <c r="AE562" s="2088">
        <f>(AD562*0.05)</f>
        <v>7439.6500000000005</v>
      </c>
      <c r="AF562" s="3587"/>
      <c r="AG562" s="6074"/>
      <c r="AH562" s="2024"/>
      <c r="AI562" s="2837"/>
      <c r="AJ562" s="2069" t="s">
        <v>1156</v>
      </c>
      <c r="AK562" s="2071">
        <v>120</v>
      </c>
      <c r="AL562" s="2071" t="s">
        <v>36</v>
      </c>
      <c r="AM562" s="2072">
        <v>44214</v>
      </c>
      <c r="AN562" s="4304">
        <v>15</v>
      </c>
      <c r="AO562" s="2039" t="s">
        <v>35</v>
      </c>
      <c r="AP562" s="2073">
        <v>262.75</v>
      </c>
      <c r="AQ562" s="4304"/>
      <c r="AR562" s="3573">
        <v>44333</v>
      </c>
      <c r="AS562" s="2051">
        <v>44328</v>
      </c>
      <c r="AT562" s="4304">
        <v>15477</v>
      </c>
      <c r="AU562" s="4305">
        <v>15000</v>
      </c>
      <c r="AV562" s="4498">
        <f t="shared" si="208"/>
        <v>0</v>
      </c>
      <c r="AW562" s="4499">
        <f>(AU562*AP562/1000)</f>
        <v>3941.25</v>
      </c>
      <c r="AX562" s="4499">
        <f>(AW562*0.05)</f>
        <v>197.0625</v>
      </c>
      <c r="AY562" s="2204"/>
      <c r="BA562" s="2274" t="s">
        <v>1180</v>
      </c>
      <c r="BB562" s="3032" t="s">
        <v>1122</v>
      </c>
      <c r="BC562" s="2276">
        <v>5</v>
      </c>
      <c r="BD562" s="2276" t="s">
        <v>36</v>
      </c>
      <c r="BE562" s="2277">
        <v>44228</v>
      </c>
      <c r="BF562" s="3250">
        <v>6000</v>
      </c>
      <c r="BG562" s="2285" t="s">
        <v>96</v>
      </c>
      <c r="BH562" s="2439">
        <v>19.899999999999999</v>
      </c>
      <c r="BI562" s="4049"/>
      <c r="BJ562" s="4049">
        <v>44302</v>
      </c>
      <c r="BK562" s="2277">
        <v>44315</v>
      </c>
      <c r="BL562" s="2276">
        <v>61895</v>
      </c>
      <c r="BM562" s="2281">
        <v>5995.15</v>
      </c>
      <c r="BN562" s="2281">
        <f>(BM562-BF562)</f>
        <v>-4.8500000000003638</v>
      </c>
      <c r="BO562" s="2281">
        <f>(BM562*BH562)</f>
        <v>119303.48499999999</v>
      </c>
      <c r="BP562" s="2348">
        <f>(BO562*0.035)</f>
        <v>4175.621975</v>
      </c>
      <c r="BQ562" s="2273" t="s">
        <v>8</v>
      </c>
      <c r="CK562" s="2488" t="s">
        <v>1216</v>
      </c>
      <c r="CL562" s="2248"/>
      <c r="CM562" s="2248"/>
      <c r="CN562" s="2248"/>
      <c r="CO562" s="2248"/>
      <c r="CP562" s="2248"/>
      <c r="CQ562" s="2248"/>
      <c r="CR562" s="2248"/>
      <c r="CS562" s="2248"/>
      <c r="CT562" s="2248"/>
      <c r="CU562" s="2248"/>
      <c r="CV562" s="2248"/>
      <c r="CW562" s="2248"/>
      <c r="CX562" s="2248"/>
      <c r="CY562" s="2248"/>
      <c r="CZ562" s="2248"/>
      <c r="DA562" s="2248"/>
      <c r="DB562" s="2248"/>
    </row>
    <row r="563" spans="15:106">
      <c r="O563" s="2024"/>
      <c r="P563" s="2024"/>
      <c r="Q563" s="2024"/>
      <c r="R563" s="2024"/>
      <c r="S563" s="2024"/>
      <c r="T563" s="2024"/>
      <c r="U563" s="2024"/>
      <c r="V563" s="2024"/>
      <c r="W563" s="2024"/>
      <c r="X563" s="2024"/>
      <c r="Y563" s="3602"/>
      <c r="Z563" s="2024"/>
      <c r="AA563" s="2024"/>
      <c r="AB563" s="2024"/>
      <c r="AC563" s="2024"/>
      <c r="AD563" s="2024"/>
      <c r="AE563" s="2024"/>
      <c r="AF563" s="3227"/>
      <c r="AG563" s="3227"/>
      <c r="AH563" s="2024"/>
      <c r="AI563" s="2837"/>
      <c r="AJ563" s="2069" t="s">
        <v>904</v>
      </c>
      <c r="AK563" s="4303">
        <v>121</v>
      </c>
      <c r="AL563" s="2071" t="s">
        <v>36</v>
      </c>
      <c r="AM563" s="2072">
        <v>44214</v>
      </c>
      <c r="AN563" s="4303">
        <v>3</v>
      </c>
      <c r="AO563" s="2039" t="s">
        <v>35</v>
      </c>
      <c r="AP563" s="2073">
        <v>375</v>
      </c>
      <c r="AQ563" s="4304"/>
      <c r="AR563" s="3509">
        <v>44333</v>
      </c>
      <c r="AS563" s="2072">
        <v>44328</v>
      </c>
      <c r="AT563" s="4304">
        <v>15477</v>
      </c>
      <c r="AU563" s="4305">
        <v>3000</v>
      </c>
      <c r="AV563" s="4305">
        <f t="shared" si="208"/>
        <v>0</v>
      </c>
      <c r="AW563" s="4306">
        <f>(AU563*AP563/1000)</f>
        <v>1125</v>
      </c>
      <c r="AX563" s="4306">
        <f>(AW563*0.05)</f>
        <v>56.25</v>
      </c>
      <c r="AY563" s="4481"/>
      <c r="BA563" s="2467" t="s">
        <v>726</v>
      </c>
      <c r="BB563" s="2275" t="s">
        <v>727</v>
      </c>
      <c r="BC563" s="2340">
        <v>31</v>
      </c>
      <c r="BD563" s="2285">
        <v>100334</v>
      </c>
      <c r="BE563" s="2287">
        <v>44270</v>
      </c>
      <c r="BF563" s="2342">
        <v>1500</v>
      </c>
      <c r="BG563" s="2285" t="s">
        <v>96</v>
      </c>
      <c r="BH563" s="2280">
        <v>19.12</v>
      </c>
      <c r="BI563" s="2343"/>
      <c r="BJ563" s="2344">
        <v>44309</v>
      </c>
      <c r="BK563" s="2287">
        <v>44309</v>
      </c>
      <c r="BL563" s="2345">
        <v>61646</v>
      </c>
      <c r="BM563" s="2280">
        <v>1491.37</v>
      </c>
      <c r="BN563" s="2439">
        <f>(BM563-BF563)</f>
        <v>-8.6300000000001091</v>
      </c>
      <c r="BO563" s="2348">
        <f>(BM563*BH563)</f>
        <v>28514.9944</v>
      </c>
      <c r="BP563" s="2280">
        <f>(BO563*0.05)</f>
        <v>1425.74972</v>
      </c>
      <c r="BQ563" s="2689" t="s">
        <v>8</v>
      </c>
      <c r="CK563" s="2490"/>
      <c r="CL563" s="2491"/>
      <c r="CM563" s="2491"/>
      <c r="CN563" s="2492" t="s">
        <v>14</v>
      </c>
      <c r="CO563" s="2492" t="s">
        <v>12</v>
      </c>
      <c r="CP563" s="2492"/>
      <c r="CQ563" s="2491"/>
      <c r="CR563" s="2492" t="s">
        <v>15</v>
      </c>
      <c r="CS563" s="2492" t="s">
        <v>16</v>
      </c>
      <c r="CT563" s="2492" t="s">
        <v>12</v>
      </c>
      <c r="CU563" s="2492" t="s">
        <v>12</v>
      </c>
      <c r="CV563" s="2491"/>
      <c r="CW563" s="2491"/>
      <c r="CX563" s="2491"/>
      <c r="CY563" s="2491"/>
      <c r="CZ563" s="2492" t="s">
        <v>12</v>
      </c>
      <c r="DA563" s="2492" t="s">
        <v>17</v>
      </c>
      <c r="DB563" s="2493"/>
    </row>
    <row r="564" spans="15:106" ht="18.600000000000001" thickBot="1">
      <c r="O564" s="2024"/>
      <c r="P564" s="2028" t="s">
        <v>759</v>
      </c>
      <c r="Q564" s="2024"/>
      <c r="R564" s="2024"/>
      <c r="S564" s="2024"/>
      <c r="T564" s="2024"/>
      <c r="U564" s="2024"/>
      <c r="V564" s="2024"/>
      <c r="W564" s="2024"/>
      <c r="X564" s="2024"/>
      <c r="Y564" s="3602"/>
      <c r="Z564" s="2024"/>
      <c r="AA564" s="2024"/>
      <c r="AB564" s="2024"/>
      <c r="AC564" s="2024"/>
      <c r="AD564" s="2024"/>
      <c r="AE564" s="2024"/>
      <c r="AF564" s="2029"/>
      <c r="AG564" s="2029"/>
      <c r="AH564" s="2024"/>
      <c r="AI564" s="2837"/>
      <c r="AJ564" s="3266" t="s">
        <v>794</v>
      </c>
      <c r="AK564" s="2710">
        <v>122</v>
      </c>
      <c r="AL564" s="2823" t="s">
        <v>36</v>
      </c>
      <c r="AM564" s="2824">
        <v>44215</v>
      </c>
      <c r="AN564" s="2823">
        <v>15</v>
      </c>
      <c r="AO564" s="2698" t="s">
        <v>35</v>
      </c>
      <c r="AP564" s="2825">
        <v>262.75</v>
      </c>
      <c r="AQ564" s="2823"/>
      <c r="AR564" s="3568">
        <v>44216</v>
      </c>
      <c r="AS564" s="2824">
        <v>44216</v>
      </c>
      <c r="AT564" s="2823"/>
      <c r="AU564" s="3566">
        <v>15000</v>
      </c>
      <c r="AV564" s="3566">
        <f t="shared" si="208"/>
        <v>0</v>
      </c>
      <c r="AW564" s="2716" t="s">
        <v>1258</v>
      </c>
      <c r="AX564" s="2716"/>
      <c r="AY564" s="4244"/>
      <c r="BA564" s="2770"/>
      <c r="BB564" s="2291"/>
      <c r="BC564" s="2308"/>
      <c r="BD564" s="2351"/>
      <c r="BE564" s="2354"/>
      <c r="BF564" s="3614"/>
      <c r="BG564" s="2351"/>
      <c r="BH564" s="2332"/>
      <c r="BI564" s="2352"/>
      <c r="BJ564" s="2353"/>
      <c r="BK564" s="2354"/>
      <c r="BL564" s="2355"/>
      <c r="BM564" s="2332"/>
      <c r="BN564" s="2290"/>
      <c r="BO564" s="2296"/>
      <c r="BP564" s="2332"/>
      <c r="BQ564" s="2689"/>
      <c r="CK564" s="2499" t="s">
        <v>3</v>
      </c>
      <c r="CL564" s="2500" t="s">
        <v>4</v>
      </c>
      <c r="CM564" s="2501" t="s">
        <v>18</v>
      </c>
      <c r="CN564" s="2501" t="s">
        <v>19</v>
      </c>
      <c r="CO564" s="2501" t="s">
        <v>19</v>
      </c>
      <c r="CP564" s="2501" t="s">
        <v>20</v>
      </c>
      <c r="CQ564" s="2501" t="s">
        <v>21</v>
      </c>
      <c r="CR564" s="2501" t="s">
        <v>22</v>
      </c>
      <c r="CS564" s="2501" t="s">
        <v>19</v>
      </c>
      <c r="CT564" s="2501" t="s">
        <v>23</v>
      </c>
      <c r="CU564" s="2501" t="s">
        <v>23</v>
      </c>
      <c r="CV564" s="2501" t="s">
        <v>24</v>
      </c>
      <c r="CW564" s="2501" t="s">
        <v>20</v>
      </c>
      <c r="CX564" s="2501" t="s">
        <v>25</v>
      </c>
      <c r="CY564" s="2501" t="s">
        <v>0</v>
      </c>
      <c r="CZ564" s="2501" t="s">
        <v>11</v>
      </c>
      <c r="DA564" s="2501" t="s">
        <v>11</v>
      </c>
      <c r="DB564" s="2501" t="s">
        <v>26</v>
      </c>
    </row>
    <row r="565" spans="15:106" ht="15" thickBot="1">
      <c r="O565" s="2024"/>
      <c r="P565" s="2030"/>
      <c r="Q565" s="2031"/>
      <c r="R565" s="2031"/>
      <c r="S565" s="6040" t="s">
        <v>14</v>
      </c>
      <c r="T565" s="6040" t="s">
        <v>12</v>
      </c>
      <c r="U565" s="6040"/>
      <c r="V565" s="2031"/>
      <c r="W565" s="6040" t="s">
        <v>15</v>
      </c>
      <c r="X565" s="6040" t="s">
        <v>16</v>
      </c>
      <c r="Y565" s="6040" t="s">
        <v>12</v>
      </c>
      <c r="Z565" s="6040" t="s">
        <v>12</v>
      </c>
      <c r="AA565" s="2031"/>
      <c r="AB565" s="2031"/>
      <c r="AC565" s="2031"/>
      <c r="AD565" s="2031"/>
      <c r="AE565" s="6040" t="s">
        <v>17</v>
      </c>
      <c r="AF565" s="6040"/>
      <c r="AG565" s="6032"/>
      <c r="AH565" s="2024"/>
      <c r="AI565" s="2837"/>
      <c r="AJ565" s="2069" t="s">
        <v>904</v>
      </c>
      <c r="AK565" s="4303">
        <v>123</v>
      </c>
      <c r="AL565" s="2071" t="s">
        <v>36</v>
      </c>
      <c r="AM565" s="2072">
        <v>44215</v>
      </c>
      <c r="AN565" s="4303">
        <v>4</v>
      </c>
      <c r="AO565" s="2039" t="s">
        <v>35</v>
      </c>
      <c r="AP565" s="4504">
        <v>375</v>
      </c>
      <c r="AQ565" s="4304"/>
      <c r="AR565" s="3509">
        <v>44216</v>
      </c>
      <c r="AS565" s="2072">
        <v>44216</v>
      </c>
      <c r="AT565" s="4303">
        <v>14723</v>
      </c>
      <c r="AU565" s="4305">
        <v>2000</v>
      </c>
      <c r="AV565" s="4305">
        <f t="shared" si="208"/>
        <v>-2000</v>
      </c>
      <c r="AW565" s="4306">
        <f>(AU565*AP565/1000)</f>
        <v>750</v>
      </c>
      <c r="AX565" s="4306">
        <f>(AW565*0.05)</f>
        <v>37.5</v>
      </c>
      <c r="AY565" s="4244"/>
      <c r="BA565" s="2288"/>
      <c r="BB565" s="3717"/>
      <c r="BC565" s="2308"/>
      <c r="BD565" s="2351"/>
      <c r="BE565" s="2354"/>
      <c r="BF565" s="3614"/>
      <c r="BG565" s="2351"/>
      <c r="BH565" s="2332"/>
      <c r="BI565" s="2352"/>
      <c r="BJ565" s="2353"/>
      <c r="BK565" s="2354"/>
      <c r="BL565" s="2355"/>
      <c r="BM565" s="2332"/>
      <c r="BN565" s="2290"/>
      <c r="BO565" s="2296"/>
      <c r="BP565" s="2332"/>
      <c r="BQ565" s="2689"/>
      <c r="CK565" s="2619"/>
      <c r="CL565" s="2506"/>
      <c r="CM565" s="2506"/>
      <c r="CN565" s="2507" t="s">
        <v>3</v>
      </c>
      <c r="CO565" s="2507" t="s">
        <v>18</v>
      </c>
      <c r="CP565" s="2507"/>
      <c r="CQ565" s="2506"/>
      <c r="CR565" s="2507" t="s">
        <v>21</v>
      </c>
      <c r="CS565" s="2507" t="s">
        <v>3</v>
      </c>
      <c r="CT565" s="2507" t="s">
        <v>27</v>
      </c>
      <c r="CU565" s="2507" t="s">
        <v>28</v>
      </c>
      <c r="CV565" s="2506"/>
      <c r="CW565" s="2506"/>
      <c r="CX565" s="2506"/>
      <c r="CY565" s="2506"/>
      <c r="CZ565" s="2507" t="s">
        <v>33</v>
      </c>
      <c r="DA565" s="2507" t="s">
        <v>30</v>
      </c>
      <c r="DB565" s="2500"/>
    </row>
    <row r="566" spans="15:106">
      <c r="O566" s="2024"/>
      <c r="P566" s="2032" t="s">
        <v>3</v>
      </c>
      <c r="Q566" s="2033" t="s">
        <v>4</v>
      </c>
      <c r="R566" s="6033" t="s">
        <v>18</v>
      </c>
      <c r="S566" s="6033" t="s">
        <v>19</v>
      </c>
      <c r="T566" s="6033" t="s">
        <v>19</v>
      </c>
      <c r="U566" s="6033" t="s">
        <v>20</v>
      </c>
      <c r="V566" s="6033" t="s">
        <v>21</v>
      </c>
      <c r="W566" s="6033" t="s">
        <v>22</v>
      </c>
      <c r="X566" s="6033" t="s">
        <v>19</v>
      </c>
      <c r="Y566" s="6033" t="s">
        <v>23</v>
      </c>
      <c r="Z566" s="6033" t="s">
        <v>23</v>
      </c>
      <c r="AA566" s="6033" t="s">
        <v>24</v>
      </c>
      <c r="AB566" s="6033" t="s">
        <v>20</v>
      </c>
      <c r="AC566" s="6033" t="s">
        <v>25</v>
      </c>
      <c r="AD566" s="6033" t="s">
        <v>0</v>
      </c>
      <c r="AE566" s="6033" t="s">
        <v>11</v>
      </c>
      <c r="AF566" s="6033" t="s">
        <v>26</v>
      </c>
      <c r="AG566" s="6032"/>
      <c r="AH566" s="2024"/>
      <c r="AI566" s="2837"/>
      <c r="AJ566" s="3266" t="s">
        <v>904</v>
      </c>
      <c r="AK566" s="4322">
        <v>123</v>
      </c>
      <c r="AL566" s="2823" t="s">
        <v>36</v>
      </c>
      <c r="AM566" s="2824">
        <v>44215</v>
      </c>
      <c r="AN566" s="4322">
        <v>2</v>
      </c>
      <c r="AO566" s="2698" t="s">
        <v>35</v>
      </c>
      <c r="AP566" s="2825">
        <v>368</v>
      </c>
      <c r="AQ566" s="4442"/>
      <c r="AR566" s="3568">
        <v>44216</v>
      </c>
      <c r="AS566" s="2824">
        <v>44216</v>
      </c>
      <c r="AT566" s="4322"/>
      <c r="AU566" s="4443">
        <v>2000</v>
      </c>
      <c r="AV566" s="4443">
        <f t="shared" si="208"/>
        <v>0</v>
      </c>
      <c r="AW566" s="2716" t="s">
        <v>1259</v>
      </c>
      <c r="AX566" s="4444"/>
      <c r="AY566" s="4244"/>
      <c r="BA566" s="2298"/>
      <c r="BB566" s="2299"/>
      <c r="BC566" s="2300"/>
      <c r="BD566" s="2300"/>
      <c r="BE566" s="2301"/>
      <c r="BF566" s="2300"/>
      <c r="BG566" s="2300"/>
      <c r="BH566" s="2302"/>
      <c r="BI566" s="2300"/>
      <c r="BJ566" s="2303"/>
      <c r="BK566" s="2301"/>
      <c r="BL566" s="2300"/>
      <c r="BM566" s="2302"/>
      <c r="BN566" s="2304"/>
      <c r="BO566" s="2305"/>
      <c r="BP566" s="2304"/>
      <c r="BQ566" s="3055"/>
      <c r="CK566" s="2610"/>
      <c r="CL566" s="3217"/>
      <c r="CM566" s="2528"/>
      <c r="CN566" s="2528"/>
      <c r="CO566" s="2535"/>
      <c r="CP566" s="2528"/>
      <c r="CQ566" s="2528"/>
      <c r="CR566" s="2534"/>
      <c r="CS566" s="3216"/>
      <c r="CT566" s="2549"/>
      <c r="CU566" s="2530"/>
      <c r="CV566" s="2528"/>
      <c r="CW566" s="2531"/>
      <c r="CX566" s="2531"/>
      <c r="CY566" s="2555"/>
      <c r="CZ566" s="2582"/>
      <c r="DA566" s="4141"/>
      <c r="DB566" s="2516"/>
    </row>
    <row r="567" spans="15:106" ht="15" thickBot="1">
      <c r="O567" s="2024"/>
      <c r="P567" s="2034"/>
      <c r="Q567" s="2035"/>
      <c r="R567" s="2035"/>
      <c r="S567" s="6035" t="s">
        <v>3</v>
      </c>
      <c r="T567" s="6035" t="s">
        <v>18</v>
      </c>
      <c r="U567" s="6035"/>
      <c r="V567" s="2035"/>
      <c r="W567" s="6035" t="s">
        <v>21</v>
      </c>
      <c r="X567" s="6035" t="s">
        <v>3</v>
      </c>
      <c r="Y567" s="6035" t="s">
        <v>27</v>
      </c>
      <c r="Z567" s="6035" t="s">
        <v>28</v>
      </c>
      <c r="AA567" s="2035"/>
      <c r="AB567" s="2035"/>
      <c r="AC567" s="2035"/>
      <c r="AD567" s="2035"/>
      <c r="AE567" s="6035" t="s">
        <v>30</v>
      </c>
      <c r="AF567" s="6033"/>
      <c r="AG567" s="6032"/>
      <c r="AH567" s="2024"/>
      <c r="AI567" s="2837"/>
      <c r="AJ567" s="2069" t="s">
        <v>891</v>
      </c>
      <c r="AK567" s="2071">
        <v>124</v>
      </c>
      <c r="AL567" s="2071" t="s">
        <v>36</v>
      </c>
      <c r="AM567" s="2072">
        <v>44215</v>
      </c>
      <c r="AN567" s="2071">
        <v>6</v>
      </c>
      <c r="AO567" s="2039" t="s">
        <v>35</v>
      </c>
      <c r="AP567" s="2073">
        <v>410</v>
      </c>
      <c r="AQ567" s="4303"/>
      <c r="AR567" s="3509">
        <v>44216</v>
      </c>
      <c r="AS567" s="2072">
        <v>44216</v>
      </c>
      <c r="AT567" s="4303">
        <v>14723</v>
      </c>
      <c r="AU567" s="2147">
        <v>3000</v>
      </c>
      <c r="AV567" s="2147">
        <f t="shared" si="208"/>
        <v>-3000</v>
      </c>
      <c r="AW567" s="2045">
        <f>(AU567*AP567/1000)</f>
        <v>1230</v>
      </c>
      <c r="AX567" s="2045">
        <f>(AW567*0.05)</f>
        <v>61.5</v>
      </c>
      <c r="AY567" s="2717"/>
      <c r="BA567" s="2307"/>
      <c r="BB567" s="2291"/>
      <c r="BC567" s="2308"/>
      <c r="BD567" s="2291"/>
      <c r="BE567" s="2292"/>
      <c r="BF567" s="2309"/>
      <c r="BG567" s="2291"/>
      <c r="BH567" s="2294"/>
      <c r="BI567" s="2310"/>
      <c r="BJ567" s="2311"/>
      <c r="BK567" s="2292"/>
      <c r="BL567" s="2291"/>
      <c r="BM567" s="2294"/>
      <c r="BN567" s="2294"/>
      <c r="BO567" s="2296"/>
      <c r="BP567" s="2294"/>
      <c r="BQ567" s="2689"/>
      <c r="CK567" s="2526"/>
      <c r="CL567" s="2583"/>
      <c r="CM567" s="2550"/>
      <c r="CN567" s="2550"/>
      <c r="CO567" s="2551"/>
      <c r="CP567" s="2550"/>
      <c r="CQ567" s="2550"/>
      <c r="CR567" s="2552"/>
      <c r="CS567" s="3559"/>
      <c r="CT567" s="2581"/>
      <c r="CU567" s="2582"/>
      <c r="CV567" s="2550"/>
      <c r="CW567" s="2589"/>
      <c r="CX567" s="2589"/>
      <c r="CY567" s="2555"/>
      <c r="CZ567" s="2582"/>
      <c r="DA567" s="2554"/>
      <c r="DB567" s="2523"/>
    </row>
    <row r="568" spans="15:106">
      <c r="O568" s="2024"/>
      <c r="P568" s="2095" t="s">
        <v>629</v>
      </c>
      <c r="Q568" s="2658" t="s">
        <v>436</v>
      </c>
      <c r="R568" s="2168">
        <v>85</v>
      </c>
      <c r="S568" s="2168">
        <v>39921</v>
      </c>
      <c r="T568" s="2169">
        <v>43665</v>
      </c>
      <c r="U568" s="2168">
        <v>100</v>
      </c>
      <c r="V568" s="2122" t="s">
        <v>35</v>
      </c>
      <c r="W568" s="2170">
        <v>297</v>
      </c>
      <c r="X568" s="2168"/>
      <c r="Y568" s="3572">
        <v>43711</v>
      </c>
      <c r="Z568" s="2169">
        <v>43709</v>
      </c>
      <c r="AA568" s="2168">
        <v>3915</v>
      </c>
      <c r="AB568" s="3548">
        <v>100000</v>
      </c>
      <c r="AC568" s="3415">
        <f t="shared" ref="AC568:AC573" si="215">(AB568-U568*1000)</f>
        <v>0</v>
      </c>
      <c r="AD568" s="2173">
        <f t="shared" ref="AD568:AD573" si="216">(AB568*W568/1000)</f>
        <v>29700</v>
      </c>
      <c r="AE568" s="2175">
        <f t="shared" ref="AE568:AE579" si="217">(AD568*0.05)</f>
        <v>1485</v>
      </c>
      <c r="AF568" s="2046" t="s">
        <v>8</v>
      </c>
      <c r="AG568" s="3219"/>
      <c r="AH568" s="2024"/>
      <c r="AI568" s="2837"/>
      <c r="AJ568" s="3266" t="s">
        <v>891</v>
      </c>
      <c r="AK568" s="2823">
        <v>124</v>
      </c>
      <c r="AL568" s="2823" t="s">
        <v>36</v>
      </c>
      <c r="AM568" s="2824">
        <v>44215</v>
      </c>
      <c r="AN568" s="2823">
        <v>3</v>
      </c>
      <c r="AO568" s="2698" t="s">
        <v>35</v>
      </c>
      <c r="AP568" s="2825">
        <v>410</v>
      </c>
      <c r="AQ568" s="4322"/>
      <c r="AR568" s="3568">
        <v>44216</v>
      </c>
      <c r="AS568" s="2824">
        <v>44216</v>
      </c>
      <c r="AT568" s="4322" t="s">
        <v>78</v>
      </c>
      <c r="AU568" s="3566">
        <v>3000</v>
      </c>
      <c r="AV568" s="3566">
        <f t="shared" si="208"/>
        <v>0</v>
      </c>
      <c r="AW568" s="2716" t="s">
        <v>1240</v>
      </c>
      <c r="AX568" s="2716"/>
      <c r="AY568" s="2150"/>
      <c r="BA568" s="2312"/>
      <c r="BB568" s="2313"/>
      <c r="BC568" s="2313"/>
      <c r="BD568" s="2313"/>
      <c r="BE568" s="2313"/>
      <c r="BF568" s="2313"/>
      <c r="BG568" s="2313"/>
      <c r="BH568" s="2313"/>
      <c r="BI568" s="2313"/>
      <c r="BJ568" s="2313"/>
      <c r="BK568" s="2313"/>
      <c r="BL568" s="2313"/>
      <c r="BM568" s="2313"/>
      <c r="BN568" s="2313"/>
      <c r="BO568" s="2313"/>
      <c r="BP568" s="2313"/>
      <c r="BQ568" s="2689"/>
      <c r="CK568" s="2526"/>
      <c r="CL568" s="2583"/>
      <c r="CM568" s="2550"/>
      <c r="CN568" s="2550"/>
      <c r="CO568" s="2551"/>
      <c r="CP568" s="2550"/>
      <c r="CQ568" s="2550"/>
      <c r="CR568" s="2552"/>
      <c r="CS568" s="3559"/>
      <c r="CT568" s="2581"/>
      <c r="CU568" s="2582"/>
      <c r="CV568" s="2550"/>
      <c r="CW568" s="2589"/>
      <c r="CX568" s="2589"/>
      <c r="CY568" s="2555"/>
      <c r="CZ568" s="2582"/>
      <c r="DA568" s="2554"/>
      <c r="DB568" s="2523"/>
    </row>
    <row r="569" spans="15:106" ht="15" thickBot="1">
      <c r="O569" s="2024"/>
      <c r="P569" s="2047" t="s">
        <v>629</v>
      </c>
      <c r="Q569" s="2037" t="s">
        <v>740</v>
      </c>
      <c r="R569" s="2071">
        <v>86</v>
      </c>
      <c r="S569" s="2071">
        <v>39921</v>
      </c>
      <c r="T569" s="2072">
        <v>43665</v>
      </c>
      <c r="U569" s="2071">
        <v>10</v>
      </c>
      <c r="V569" s="2039" t="s">
        <v>35</v>
      </c>
      <c r="W569" s="2073">
        <v>234</v>
      </c>
      <c r="X569" s="2071"/>
      <c r="Y569" s="3509">
        <v>43711</v>
      </c>
      <c r="Z569" s="2072">
        <v>43709</v>
      </c>
      <c r="AA569" s="2071">
        <v>3913</v>
      </c>
      <c r="AB569" s="2147">
        <v>10000</v>
      </c>
      <c r="AC569" s="2691">
        <f t="shared" si="215"/>
        <v>0</v>
      </c>
      <c r="AD569" s="2045">
        <f t="shared" si="216"/>
        <v>2340</v>
      </c>
      <c r="AE569" s="2042">
        <f t="shared" si="217"/>
        <v>117</v>
      </c>
      <c r="AF569" s="2059" t="s">
        <v>8</v>
      </c>
      <c r="AG569" s="2029"/>
      <c r="AH569" s="2024"/>
      <c r="AI569" s="2837"/>
      <c r="AJ569" s="2069" t="s">
        <v>794</v>
      </c>
      <c r="AK569" s="2038">
        <v>125</v>
      </c>
      <c r="AL569" s="2071" t="s">
        <v>36</v>
      </c>
      <c r="AM569" s="2072">
        <v>44272</v>
      </c>
      <c r="AN569" s="2071">
        <v>213</v>
      </c>
      <c r="AO569" s="2039" t="s">
        <v>35</v>
      </c>
      <c r="AP569" s="2073">
        <v>318</v>
      </c>
      <c r="AQ569" s="2071"/>
      <c r="AR569" s="3509">
        <v>44278</v>
      </c>
      <c r="AS569" s="2072">
        <v>44278</v>
      </c>
      <c r="AT569" s="2071">
        <v>15192</v>
      </c>
      <c r="AU569" s="2147">
        <v>213000</v>
      </c>
      <c r="AV569" s="2147">
        <f>(AU569-AN569*1000)</f>
        <v>0</v>
      </c>
      <c r="AW569" s="2045">
        <f>(AU569*AP569/1000)</f>
        <v>67734</v>
      </c>
      <c r="AX569" s="2045">
        <f>(AW569*0.05)</f>
        <v>3386.7000000000003</v>
      </c>
      <c r="AY569" s="2150"/>
      <c r="BA569" s="2314"/>
      <c r="BB569" s="2315"/>
      <c r="BC569" s="2315"/>
      <c r="BD569" s="2315"/>
      <c r="BE569" s="2315"/>
      <c r="BF569" s="2315"/>
      <c r="BG569" s="2315"/>
      <c r="BH569" s="2315"/>
      <c r="BI569" s="2315"/>
      <c r="BJ569" s="2315"/>
      <c r="BK569" s="2315"/>
      <c r="BL569" s="2315"/>
      <c r="BM569" s="2315"/>
      <c r="BN569" s="2315"/>
      <c r="BO569" s="2686">
        <f>SUM(BO562:BO568)</f>
        <v>147818.47939999998</v>
      </c>
      <c r="BP569" s="2686">
        <f>SUM(BP562:BP568)</f>
        <v>5601.3716949999998</v>
      </c>
      <c r="BQ569" s="3056"/>
      <c r="CK569" s="2526"/>
      <c r="CL569" s="2583"/>
      <c r="CM569" s="2550"/>
      <c r="CN569" s="2550"/>
      <c r="CO569" s="2551"/>
      <c r="CP569" s="2550"/>
      <c r="CQ569" s="2550"/>
      <c r="CR569" s="2552"/>
      <c r="CS569" s="3559"/>
      <c r="CT569" s="2581"/>
      <c r="CU569" s="2582"/>
      <c r="CV569" s="2550"/>
      <c r="CW569" s="2589"/>
      <c r="CX569" s="2589"/>
      <c r="CY569" s="2555"/>
      <c r="CZ569" s="2582"/>
      <c r="DA569" s="2554"/>
      <c r="DB569" s="2523"/>
    </row>
    <row r="570" spans="15:106">
      <c r="O570" s="2024"/>
      <c r="P570" s="2047" t="s">
        <v>629</v>
      </c>
      <c r="Q570" s="2037" t="s">
        <v>699</v>
      </c>
      <c r="R570" s="2071">
        <v>87</v>
      </c>
      <c r="S570" s="2071">
        <v>39921</v>
      </c>
      <c r="T570" s="2072">
        <v>43665</v>
      </c>
      <c r="U570" s="2071">
        <v>5</v>
      </c>
      <c r="V570" s="2039" t="s">
        <v>35</v>
      </c>
      <c r="W570" s="2073">
        <v>254</v>
      </c>
      <c r="X570" s="2071"/>
      <c r="Y570" s="3509">
        <v>43711</v>
      </c>
      <c r="Z570" s="2072">
        <v>43709</v>
      </c>
      <c r="AA570" s="2071">
        <v>3914</v>
      </c>
      <c r="AB570" s="2147">
        <v>5000</v>
      </c>
      <c r="AC570" s="2691">
        <f t="shared" si="215"/>
        <v>0</v>
      </c>
      <c r="AD570" s="2045">
        <f t="shared" si="216"/>
        <v>1270</v>
      </c>
      <c r="AE570" s="2042">
        <f t="shared" si="217"/>
        <v>63.5</v>
      </c>
      <c r="AF570" s="2059" t="s">
        <v>8</v>
      </c>
      <c r="AG570" s="2029"/>
      <c r="AH570" s="2024"/>
      <c r="AI570" s="2837"/>
      <c r="AJ570" s="2069" t="s">
        <v>891</v>
      </c>
      <c r="AK570" s="2071">
        <v>126</v>
      </c>
      <c r="AL570" s="2071" t="s">
        <v>36</v>
      </c>
      <c r="AM570" s="2072">
        <v>44272</v>
      </c>
      <c r="AN570" s="2071">
        <v>11</v>
      </c>
      <c r="AO570" s="2039" t="s">
        <v>35</v>
      </c>
      <c r="AP570" s="2073">
        <v>400</v>
      </c>
      <c r="AQ570" s="4303"/>
      <c r="AR570" s="3509">
        <v>44278</v>
      </c>
      <c r="AS570" s="2072">
        <v>44278</v>
      </c>
      <c r="AT570" s="4303">
        <v>15192</v>
      </c>
      <c r="AU570" s="2147">
        <v>3000</v>
      </c>
      <c r="AV570" s="2147">
        <f>(AU570-AN570*1000)</f>
        <v>-8000</v>
      </c>
      <c r="AW570" s="2045">
        <f>(AU570*AP570/1000)</f>
        <v>1200</v>
      </c>
      <c r="AX570" s="2045">
        <f>(AW570*0.05)</f>
        <v>60</v>
      </c>
      <c r="AY570" s="3585"/>
      <c r="CK570" s="2545"/>
      <c r="CL570" s="2583"/>
      <c r="CM570" s="2550"/>
      <c r="CN570" s="2550"/>
      <c r="CO570" s="2551"/>
      <c r="CP570" s="2550"/>
      <c r="CQ570" s="2550"/>
      <c r="CR570" s="2552"/>
      <c r="CS570" s="3559"/>
      <c r="CT570" s="2581"/>
      <c r="CU570" s="2582"/>
      <c r="CV570" s="2550"/>
      <c r="CW570" s="2589"/>
      <c r="CX570" s="2589"/>
      <c r="CY570" s="2555"/>
      <c r="CZ570" s="2582"/>
      <c r="DA570" s="2554"/>
      <c r="DB570" s="2523"/>
    </row>
    <row r="571" spans="15:106" ht="18.600000000000001" thickBot="1">
      <c r="O571" s="2024"/>
      <c r="P571" s="2047" t="s">
        <v>629</v>
      </c>
      <c r="Q571" s="2075" t="s">
        <v>436</v>
      </c>
      <c r="R571" s="2071">
        <v>88</v>
      </c>
      <c r="S571" s="2071">
        <v>41800</v>
      </c>
      <c r="T571" s="2072">
        <v>43700</v>
      </c>
      <c r="U571" s="2071">
        <v>100</v>
      </c>
      <c r="V571" s="2039" t="s">
        <v>35</v>
      </c>
      <c r="W571" s="2073">
        <v>297</v>
      </c>
      <c r="X571" s="2071"/>
      <c r="Y571" s="3509">
        <v>43731</v>
      </c>
      <c r="Z571" s="2072">
        <v>43728</v>
      </c>
      <c r="AA571" s="2071">
        <v>3932</v>
      </c>
      <c r="AB571" s="2147">
        <v>100000</v>
      </c>
      <c r="AC571" s="2691">
        <f t="shared" si="215"/>
        <v>0</v>
      </c>
      <c r="AD571" s="2071">
        <f t="shared" si="216"/>
        <v>29700</v>
      </c>
      <c r="AE571" s="2073">
        <f t="shared" si="217"/>
        <v>1485</v>
      </c>
      <c r="AF571" s="2059" t="s">
        <v>8</v>
      </c>
      <c r="AG571" s="2029"/>
      <c r="AH571" s="2024"/>
      <c r="AI571" s="2023"/>
      <c r="AJ571" s="2037" t="s">
        <v>1254</v>
      </c>
      <c r="AK571" s="2039">
        <v>127</v>
      </c>
      <c r="AL571" s="2071" t="s">
        <v>36</v>
      </c>
      <c r="AM571" s="2072">
        <v>44287</v>
      </c>
      <c r="AN571" s="2071">
        <v>5</v>
      </c>
      <c r="AO571" s="2039" t="s">
        <v>35</v>
      </c>
      <c r="AP571" s="2073">
        <v>790</v>
      </c>
      <c r="AQ571" s="4303"/>
      <c r="AR571" s="3509">
        <v>44298</v>
      </c>
      <c r="AS571" s="2072">
        <v>44313</v>
      </c>
      <c r="AT571" s="4303">
        <v>15382</v>
      </c>
      <c r="AU571" s="2147">
        <v>5000</v>
      </c>
      <c r="AV571" s="2147">
        <f>(AU571-AN571*1000)</f>
        <v>0</v>
      </c>
      <c r="AW571" s="2045">
        <f>(AU571*AP571/1000)</f>
        <v>3950</v>
      </c>
      <c r="AX571" s="2045">
        <f>(AW571*0.05)</f>
        <v>197.5</v>
      </c>
      <c r="AY571" s="3585"/>
      <c r="BA571" s="2250" t="s">
        <v>1184</v>
      </c>
      <c r="BB571" s="2246"/>
      <c r="BC571" s="2246"/>
      <c r="BD571" s="2246"/>
      <c r="BE571" s="2246"/>
      <c r="BF571" s="2246"/>
      <c r="BG571" s="2246"/>
      <c r="BH571" s="2246"/>
      <c r="BI571" s="2246"/>
      <c r="BJ571" s="2246"/>
      <c r="BK571" s="2246"/>
      <c r="BL571" s="2246"/>
      <c r="BM571" s="2246"/>
      <c r="BN571" s="2246"/>
      <c r="BO571" s="2246"/>
      <c r="BP571" s="2246"/>
      <c r="BQ571" s="3085"/>
      <c r="CK571" s="2545"/>
      <c r="CL571" s="2583"/>
      <c r="CM571" s="2550"/>
      <c r="CN571" s="2550"/>
      <c r="CO571" s="2551"/>
      <c r="CP571" s="2550"/>
      <c r="CQ571" s="2550"/>
      <c r="CR571" s="2552"/>
      <c r="CS571" s="3559"/>
      <c r="CT571" s="2581"/>
      <c r="CU571" s="2582"/>
      <c r="CV571" s="2550"/>
      <c r="CW571" s="2589"/>
      <c r="CX571" s="2589"/>
      <c r="CY571" s="2555"/>
      <c r="CZ571" s="2582"/>
      <c r="DA571" s="2554"/>
      <c r="DB571" s="2523"/>
    </row>
    <row r="572" spans="15:106">
      <c r="O572" s="2024"/>
      <c r="P572" s="2047" t="s">
        <v>629</v>
      </c>
      <c r="Q572" s="2037" t="s">
        <v>699</v>
      </c>
      <c r="R572" s="2071">
        <v>89</v>
      </c>
      <c r="S572" s="2071">
        <v>41800</v>
      </c>
      <c r="T572" s="2072">
        <v>43700</v>
      </c>
      <c r="U572" s="2071">
        <v>5</v>
      </c>
      <c r="V572" s="2039" t="s">
        <v>35</v>
      </c>
      <c r="W572" s="2073">
        <v>254</v>
      </c>
      <c r="X572" s="2071"/>
      <c r="Y572" s="3509">
        <v>43731</v>
      </c>
      <c r="Z572" s="2072">
        <v>43728</v>
      </c>
      <c r="AA572" s="2071">
        <v>3932</v>
      </c>
      <c r="AB572" s="2147">
        <v>5000</v>
      </c>
      <c r="AC572" s="2691">
        <f t="shared" si="215"/>
        <v>0</v>
      </c>
      <c r="AD572" s="2071">
        <f t="shared" si="216"/>
        <v>1270</v>
      </c>
      <c r="AE572" s="2071">
        <f t="shared" si="217"/>
        <v>63.5</v>
      </c>
      <c r="AF572" s="2059" t="s">
        <v>8</v>
      </c>
      <c r="AG572" s="2029"/>
      <c r="AH572" s="2024"/>
      <c r="AI572" s="2837"/>
      <c r="AJ572" s="2069" t="s">
        <v>891</v>
      </c>
      <c r="AK572" s="4072">
        <v>128</v>
      </c>
      <c r="AL572" s="2071" t="s">
        <v>36</v>
      </c>
      <c r="AM572" s="4540">
        <v>44328</v>
      </c>
      <c r="AN572" s="4072">
        <v>12.5</v>
      </c>
      <c r="AO572" s="2039" t="s">
        <v>35</v>
      </c>
      <c r="AP572" s="4541">
        <v>454.3</v>
      </c>
      <c r="AQ572" s="3605"/>
      <c r="AR572" s="3509">
        <v>44348</v>
      </c>
      <c r="AS572" s="2072">
        <v>44344</v>
      </c>
      <c r="AT572" s="2071">
        <v>15574</v>
      </c>
      <c r="AU572" s="2147">
        <v>12500</v>
      </c>
      <c r="AV572" s="2147">
        <f t="shared" ref="AV572:AV613" si="218">(AU572-AN572*1000)</f>
        <v>0</v>
      </c>
      <c r="AW572" s="2045">
        <f t="shared" ref="AW572:AW613" si="219">(AU572*AP572/1000)</f>
        <v>5678.75</v>
      </c>
      <c r="AX572" s="2045">
        <f t="shared" ref="AX572:AX590" si="220">(AW572*0.05)</f>
        <v>283.9375</v>
      </c>
      <c r="AY572" s="3585"/>
      <c r="BA572" s="2251"/>
      <c r="BB572" s="2252"/>
      <c r="BC572" s="2252"/>
      <c r="BD572" s="2253" t="s">
        <v>14</v>
      </c>
      <c r="BE572" s="2253" t="s">
        <v>12</v>
      </c>
      <c r="BF572" s="2253"/>
      <c r="BG572" s="2252"/>
      <c r="BH572" s="2253" t="s">
        <v>15</v>
      </c>
      <c r="BI572" s="2253" t="s">
        <v>16</v>
      </c>
      <c r="BJ572" s="2253" t="s">
        <v>12</v>
      </c>
      <c r="BK572" s="2253" t="s">
        <v>12</v>
      </c>
      <c r="BL572" s="2252"/>
      <c r="BM572" s="2252"/>
      <c r="BN572" s="2252"/>
      <c r="BO572" s="2252"/>
      <c r="BP572" s="2253" t="s">
        <v>17</v>
      </c>
      <c r="BQ572" s="2253"/>
      <c r="CK572" s="2556"/>
      <c r="CL572" s="2583"/>
      <c r="CM572" s="2550"/>
      <c r="CN572" s="2550"/>
      <c r="CO572" s="2551"/>
      <c r="CP572" s="2550"/>
      <c r="CQ572" s="2550"/>
      <c r="CR572" s="2552"/>
      <c r="CS572" s="3559"/>
      <c r="CT572" s="2581"/>
      <c r="CU572" s="2582"/>
      <c r="CV572" s="2550"/>
      <c r="CW572" s="2589"/>
      <c r="CX572" s="2589"/>
      <c r="CY572" s="2555"/>
      <c r="CZ572" s="2582"/>
      <c r="DA572" s="2554"/>
      <c r="DB572" s="2523"/>
    </row>
    <row r="573" spans="15:106" ht="15" thickBot="1">
      <c r="O573" s="2024"/>
      <c r="P573" s="2047" t="s">
        <v>792</v>
      </c>
      <c r="Q573" s="2048" t="s">
        <v>794</v>
      </c>
      <c r="R573" s="3168">
        <v>9</v>
      </c>
      <c r="S573" s="3169" t="s">
        <v>101</v>
      </c>
      <c r="T573" s="3170">
        <v>43713</v>
      </c>
      <c r="U573" s="3169">
        <v>80</v>
      </c>
      <c r="V573" s="3171" t="s">
        <v>35</v>
      </c>
      <c r="W573" s="3172">
        <v>280.25</v>
      </c>
      <c r="X573" s="3169"/>
      <c r="Y573" s="3554">
        <v>43724</v>
      </c>
      <c r="Z573" s="3174">
        <v>43722</v>
      </c>
      <c r="AA573" s="3171">
        <v>3923</v>
      </c>
      <c r="AB573" s="3175">
        <v>80000</v>
      </c>
      <c r="AC573" s="2041">
        <f t="shared" si="215"/>
        <v>0</v>
      </c>
      <c r="AD573" s="2045">
        <f t="shared" si="216"/>
        <v>22420</v>
      </c>
      <c r="AE573" s="2042">
        <f t="shared" si="217"/>
        <v>1121</v>
      </c>
      <c r="AF573" s="2059" t="s">
        <v>8</v>
      </c>
      <c r="AG573" s="2029"/>
      <c r="AH573" s="2024"/>
      <c r="AI573" s="2023"/>
      <c r="AJ573" s="2069" t="s">
        <v>794</v>
      </c>
      <c r="AK573" s="4072">
        <v>129</v>
      </c>
      <c r="AL573" s="2071" t="s">
        <v>36</v>
      </c>
      <c r="AM573" s="4540">
        <v>44328</v>
      </c>
      <c r="AN573" s="4072">
        <v>225</v>
      </c>
      <c r="AO573" s="2039" t="s">
        <v>35</v>
      </c>
      <c r="AP573" s="4541">
        <v>360.1</v>
      </c>
      <c r="AQ573" s="3605"/>
      <c r="AR573" s="3509">
        <v>44348</v>
      </c>
      <c r="AS573" s="2072">
        <v>44344</v>
      </c>
      <c r="AT573" s="2071">
        <v>15574</v>
      </c>
      <c r="AU573" s="2147">
        <v>225000</v>
      </c>
      <c r="AV573" s="2147">
        <f t="shared" si="218"/>
        <v>0</v>
      </c>
      <c r="AW573" s="2045">
        <f t="shared" si="219"/>
        <v>81022.5</v>
      </c>
      <c r="AX573" s="2045">
        <f t="shared" si="220"/>
        <v>4051.125</v>
      </c>
      <c r="AY573" s="4184"/>
      <c r="BA573" s="2255" t="s">
        <v>3</v>
      </c>
      <c r="BB573" s="2256" t="s">
        <v>4</v>
      </c>
      <c r="BC573" s="2257" t="s">
        <v>18</v>
      </c>
      <c r="BD573" s="2257" t="s">
        <v>19</v>
      </c>
      <c r="BE573" s="2257" t="s">
        <v>19</v>
      </c>
      <c r="BF573" s="2257" t="s">
        <v>20</v>
      </c>
      <c r="BG573" s="2257" t="s">
        <v>21</v>
      </c>
      <c r="BH573" s="2257" t="s">
        <v>22</v>
      </c>
      <c r="BI573" s="2257" t="s">
        <v>19</v>
      </c>
      <c r="BJ573" s="2257" t="s">
        <v>23</v>
      </c>
      <c r="BK573" s="2257" t="s">
        <v>23</v>
      </c>
      <c r="BL573" s="2257" t="s">
        <v>24</v>
      </c>
      <c r="BM573" s="2257" t="s">
        <v>20</v>
      </c>
      <c r="BN573" s="2257" t="s">
        <v>25</v>
      </c>
      <c r="BO573" s="2257" t="s">
        <v>0</v>
      </c>
      <c r="BP573" s="2257" t="s">
        <v>11</v>
      </c>
      <c r="BQ573" s="2257" t="s">
        <v>26</v>
      </c>
      <c r="CK573" s="2559"/>
      <c r="CL573" s="2560"/>
      <c r="CM573" s="2560"/>
      <c r="CN573" s="2560"/>
      <c r="CO573" s="2560"/>
      <c r="CP573" s="2560"/>
      <c r="CQ573" s="2560"/>
      <c r="CR573" s="2560"/>
      <c r="CS573" s="2560"/>
      <c r="CT573" s="2560"/>
      <c r="CU573" s="2560"/>
      <c r="CV573" s="2560"/>
      <c r="CW573" s="2560"/>
      <c r="CX573" s="2560"/>
      <c r="CY573" s="2560"/>
      <c r="CZ573" s="2560"/>
      <c r="DA573" s="2747">
        <f>SUM(DA566:DA572)</f>
        <v>0</v>
      </c>
      <c r="DB573" s="2562"/>
    </row>
    <row r="574" spans="15:106" ht="15" thickBot="1">
      <c r="O574" s="2024"/>
      <c r="P574" s="2047" t="s">
        <v>128</v>
      </c>
      <c r="Q574" s="2075" t="s">
        <v>82</v>
      </c>
      <c r="R574" s="2076">
        <v>3</v>
      </c>
      <c r="S574" s="2052" t="s">
        <v>101</v>
      </c>
      <c r="T574" s="2057">
        <v>43714</v>
      </c>
      <c r="U574" s="2055">
        <v>30</v>
      </c>
      <c r="V574" s="2052" t="s">
        <v>35</v>
      </c>
      <c r="W574" s="2058">
        <v>450</v>
      </c>
      <c r="X574" s="2077"/>
      <c r="Y574" s="2078">
        <v>43718</v>
      </c>
      <c r="Z574" s="2057">
        <v>43714</v>
      </c>
      <c r="AA574" s="2052">
        <v>11681</v>
      </c>
      <c r="AB574" s="2058" t="s">
        <v>848</v>
      </c>
      <c r="AC574" s="3315">
        <f t="shared" ref="AC574:AC579" si="221">(AB574-U574*1000)</f>
        <v>0</v>
      </c>
      <c r="AD574" s="2056">
        <f t="shared" ref="AD574:AD579" si="222">(AB574*W574/1000)</f>
        <v>13500</v>
      </c>
      <c r="AE574" s="2058">
        <f t="shared" si="217"/>
        <v>675</v>
      </c>
      <c r="AF574" s="2059" t="s">
        <v>8</v>
      </c>
      <c r="AG574" s="2029"/>
      <c r="AH574" s="2024"/>
      <c r="AI574" s="2837"/>
      <c r="AJ574" s="2069" t="s">
        <v>1156</v>
      </c>
      <c r="AK574" s="2071">
        <v>130</v>
      </c>
      <c r="AL574" s="2071" t="s">
        <v>36</v>
      </c>
      <c r="AM574" s="4540">
        <v>44328</v>
      </c>
      <c r="AN574" s="2071">
        <v>15</v>
      </c>
      <c r="AO574" s="2039" t="s">
        <v>35</v>
      </c>
      <c r="AP574" s="2073">
        <v>291.10000000000002</v>
      </c>
      <c r="AQ574" s="3605"/>
      <c r="AR574" s="3509">
        <v>44348</v>
      </c>
      <c r="AS574" s="2072">
        <v>44344</v>
      </c>
      <c r="AT574" s="2071">
        <v>15574</v>
      </c>
      <c r="AU574" s="2147">
        <v>15000</v>
      </c>
      <c r="AV574" s="2147">
        <f t="shared" si="218"/>
        <v>0</v>
      </c>
      <c r="AW574" s="2045">
        <f t="shared" si="219"/>
        <v>4366.5</v>
      </c>
      <c r="AX574" s="2045">
        <f t="shared" si="220"/>
        <v>218.32500000000002</v>
      </c>
      <c r="AY574" s="5940"/>
      <c r="BA574" s="2258"/>
      <c r="BB574" s="2259"/>
      <c r="BC574" s="2259"/>
      <c r="BD574" s="2260" t="s">
        <v>3</v>
      </c>
      <c r="BE574" s="2260" t="s">
        <v>18</v>
      </c>
      <c r="BF574" s="2260"/>
      <c r="BG574" s="2259"/>
      <c r="BH574" s="2260" t="s">
        <v>21</v>
      </c>
      <c r="BI574" s="2260" t="s">
        <v>3</v>
      </c>
      <c r="BJ574" s="2260" t="s">
        <v>27</v>
      </c>
      <c r="BK574" s="2260" t="s">
        <v>28</v>
      </c>
      <c r="BL574" s="2259"/>
      <c r="BM574" s="2259"/>
      <c r="BN574" s="2259"/>
      <c r="BO574" s="2259"/>
      <c r="BP574" s="2260" t="s">
        <v>30</v>
      </c>
      <c r="BQ574" s="2257"/>
    </row>
    <row r="575" spans="15:106" ht="18.600000000000001" thickBot="1">
      <c r="O575" s="2024"/>
      <c r="P575" s="2047" t="s">
        <v>659</v>
      </c>
      <c r="Q575" s="2039" t="s">
        <v>889</v>
      </c>
      <c r="R575" s="2038">
        <v>11</v>
      </c>
      <c r="S575" s="2039" t="s">
        <v>36</v>
      </c>
      <c r="T575" s="2040">
        <v>43714</v>
      </c>
      <c r="U575" s="2041">
        <v>25</v>
      </c>
      <c r="V575" s="2039" t="s">
        <v>35</v>
      </c>
      <c r="W575" s="2042">
        <v>310</v>
      </c>
      <c r="X575" s="2039"/>
      <c r="Y575" s="2044">
        <v>43724</v>
      </c>
      <c r="Z575" s="2040">
        <v>43724</v>
      </c>
      <c r="AA575" s="2039">
        <v>11715</v>
      </c>
      <c r="AB575" s="2041">
        <v>25000</v>
      </c>
      <c r="AC575" s="2041">
        <f t="shared" si="221"/>
        <v>0</v>
      </c>
      <c r="AD575" s="2045">
        <f t="shared" si="222"/>
        <v>7750</v>
      </c>
      <c r="AE575" s="2042">
        <f t="shared" si="217"/>
        <v>387.5</v>
      </c>
      <c r="AF575" s="6038" t="s">
        <v>8</v>
      </c>
      <c r="AG575" s="6032"/>
      <c r="AH575" s="2024"/>
      <c r="AI575" s="2023"/>
      <c r="AJ575" s="2069" t="s">
        <v>891</v>
      </c>
      <c r="AK575" s="2071">
        <v>131</v>
      </c>
      <c r="AL575" s="2071" t="s">
        <v>36</v>
      </c>
      <c r="AM575" s="4540">
        <v>44328</v>
      </c>
      <c r="AN575" s="2071">
        <v>15</v>
      </c>
      <c r="AO575" s="2039" t="s">
        <v>35</v>
      </c>
      <c r="AP575" s="2073">
        <v>454.3</v>
      </c>
      <c r="AQ575" s="2071"/>
      <c r="AR575" s="3509">
        <v>44368</v>
      </c>
      <c r="AS575" s="2072">
        <v>44365</v>
      </c>
      <c r="AT575" s="2071">
        <v>15672</v>
      </c>
      <c r="AU575" s="2147">
        <v>15000</v>
      </c>
      <c r="AV575" s="2147">
        <f t="shared" si="218"/>
        <v>0</v>
      </c>
      <c r="AW575" s="2045">
        <f t="shared" si="219"/>
        <v>6814.5</v>
      </c>
      <c r="AX575" s="2045">
        <f t="shared" si="220"/>
        <v>340.72500000000002</v>
      </c>
      <c r="AY575" s="5940"/>
      <c r="BA575" s="2261" t="s">
        <v>1180</v>
      </c>
      <c r="BB575" s="2334" t="s">
        <v>1122</v>
      </c>
      <c r="BC575" s="2264">
        <v>6</v>
      </c>
      <c r="BD575" s="2264" t="s">
        <v>36</v>
      </c>
      <c r="BE575" s="2265">
        <v>44228</v>
      </c>
      <c r="BF575" s="3955">
        <v>4000</v>
      </c>
      <c r="BG575" s="2266" t="s">
        <v>96</v>
      </c>
      <c r="BH575" s="2264">
        <v>19.899999999999999</v>
      </c>
      <c r="BI575" s="3956"/>
      <c r="BJ575" s="3956">
        <v>44332</v>
      </c>
      <c r="BK575" s="2265">
        <v>44336</v>
      </c>
      <c r="BL575" s="2264">
        <v>62119</v>
      </c>
      <c r="BM575" s="2271">
        <v>3995.34</v>
      </c>
      <c r="BN575" s="2271">
        <f>(BM575-BF575)</f>
        <v>-4.6599999999998545</v>
      </c>
      <c r="BO575" s="2271">
        <f>(BM575*BH575)</f>
        <v>79507.266000000003</v>
      </c>
      <c r="BP575" s="2271">
        <f>(BO575*0.035)</f>
        <v>2782.7543100000003</v>
      </c>
      <c r="BQ575" s="2273" t="s">
        <v>8</v>
      </c>
      <c r="CK575" s="2488" t="s">
        <v>1217</v>
      </c>
      <c r="CL575" s="2248"/>
      <c r="CM575" s="2248"/>
      <c r="CN575" s="2248"/>
      <c r="CO575" s="2248"/>
      <c r="CP575" s="2248"/>
      <c r="CQ575" s="2248"/>
      <c r="CR575" s="2248"/>
      <c r="CS575" s="2248"/>
      <c r="CT575" s="2248"/>
      <c r="CU575" s="2248"/>
      <c r="CV575" s="2248"/>
      <c r="CW575" s="2248"/>
      <c r="CX575" s="2248"/>
      <c r="CY575" s="2248"/>
      <c r="CZ575" s="2248"/>
      <c r="DA575" s="2248"/>
      <c r="DB575" s="2248"/>
    </row>
    <row r="576" spans="15:106">
      <c r="O576" s="2024"/>
      <c r="P576" s="2036" t="s">
        <v>493</v>
      </c>
      <c r="Q576" s="2037" t="s">
        <v>495</v>
      </c>
      <c r="R576" s="2071">
        <v>58</v>
      </c>
      <c r="S576" s="2071">
        <v>27140</v>
      </c>
      <c r="T576" s="2072">
        <v>43714</v>
      </c>
      <c r="U576" s="2041">
        <v>20</v>
      </c>
      <c r="V576" s="2039" t="s">
        <v>35</v>
      </c>
      <c r="W576" s="2042">
        <v>474.29</v>
      </c>
      <c r="X576" s="2039">
        <v>1010506</v>
      </c>
      <c r="Y576" s="2044">
        <v>43724</v>
      </c>
      <c r="Z576" s="2057">
        <v>43722</v>
      </c>
      <c r="AA576" s="2039">
        <v>3922</v>
      </c>
      <c r="AB576" s="2041">
        <v>20000</v>
      </c>
      <c r="AC576" s="2041">
        <f>(AB576-U576*1000)</f>
        <v>0</v>
      </c>
      <c r="AD576" s="2045">
        <f>(AB576*W576/1000)</f>
        <v>9485.7999999999993</v>
      </c>
      <c r="AE576" s="2042">
        <f t="shared" si="217"/>
        <v>474.28999999999996</v>
      </c>
      <c r="AF576" s="6075" t="s">
        <v>8</v>
      </c>
      <c r="AG576" s="6032"/>
      <c r="AH576" s="2024"/>
      <c r="AI576" s="2837"/>
      <c r="AJ576" s="2069" t="s">
        <v>794</v>
      </c>
      <c r="AK576" s="2071">
        <v>132</v>
      </c>
      <c r="AL576" s="2071" t="s">
        <v>36</v>
      </c>
      <c r="AM576" s="4540">
        <v>44328</v>
      </c>
      <c r="AN576" s="2071">
        <v>225</v>
      </c>
      <c r="AO576" s="2039" t="s">
        <v>35</v>
      </c>
      <c r="AP576" s="2073">
        <v>360.1</v>
      </c>
      <c r="AQ576" s="2071"/>
      <c r="AR576" s="3509">
        <v>44368</v>
      </c>
      <c r="AS576" s="2072">
        <v>44365</v>
      </c>
      <c r="AT576" s="2071">
        <v>15672</v>
      </c>
      <c r="AU576" s="2147">
        <v>225000</v>
      </c>
      <c r="AV576" s="2147">
        <f t="shared" si="218"/>
        <v>0</v>
      </c>
      <c r="AW576" s="2045">
        <f t="shared" si="219"/>
        <v>81022.5</v>
      </c>
      <c r="AX576" s="2045">
        <f t="shared" si="220"/>
        <v>4051.125</v>
      </c>
      <c r="AY576" s="3585"/>
      <c r="BA576" s="2467" t="s">
        <v>726</v>
      </c>
      <c r="BB576" s="2275" t="s">
        <v>727</v>
      </c>
      <c r="BC576" s="2340">
        <v>32</v>
      </c>
      <c r="BD576" s="2285">
        <v>100334</v>
      </c>
      <c r="BE576" s="2287">
        <v>44270</v>
      </c>
      <c r="BF576" s="2342">
        <v>1500</v>
      </c>
      <c r="BG576" s="2285" t="s">
        <v>96</v>
      </c>
      <c r="BH576" s="2280">
        <v>19.12</v>
      </c>
      <c r="BI576" s="2343"/>
      <c r="BJ576" s="2344">
        <v>44337</v>
      </c>
      <c r="BK576" s="2287">
        <v>44342</v>
      </c>
      <c r="BL576" s="2345">
        <v>62180</v>
      </c>
      <c r="BM576" s="2280">
        <v>1508.81</v>
      </c>
      <c r="BN576" s="2439">
        <f>(BM576-BF576)</f>
        <v>8.8099999999999454</v>
      </c>
      <c r="BO576" s="2348">
        <f>(BM576*BH576)</f>
        <v>28848.447199999999</v>
      </c>
      <c r="BP576" s="2280">
        <f>(BO576*0.05)</f>
        <v>1442.42236</v>
      </c>
      <c r="BQ576" s="2689" t="s">
        <v>8</v>
      </c>
      <c r="CK576" s="2490"/>
      <c r="CL576" s="2491"/>
      <c r="CM576" s="2491"/>
      <c r="CN576" s="2492" t="s">
        <v>14</v>
      </c>
      <c r="CO576" s="2492" t="s">
        <v>12</v>
      </c>
      <c r="CP576" s="2492"/>
      <c r="CQ576" s="2491"/>
      <c r="CR576" s="2492" t="s">
        <v>15</v>
      </c>
      <c r="CS576" s="2492" t="s">
        <v>16</v>
      </c>
      <c r="CT576" s="2492" t="s">
        <v>12</v>
      </c>
      <c r="CU576" s="2492" t="s">
        <v>12</v>
      </c>
      <c r="CV576" s="2491"/>
      <c r="CW576" s="2491"/>
      <c r="CX576" s="2491"/>
      <c r="CY576" s="2491"/>
      <c r="CZ576" s="2492" t="s">
        <v>12</v>
      </c>
      <c r="DA576" s="2492" t="s">
        <v>17</v>
      </c>
      <c r="DB576" s="2493"/>
    </row>
    <row r="577" spans="15:106">
      <c r="O577" s="2024"/>
      <c r="P577" s="2047" t="s">
        <v>493</v>
      </c>
      <c r="Q577" s="2037" t="s">
        <v>436</v>
      </c>
      <c r="R577" s="2076">
        <v>59</v>
      </c>
      <c r="S577" s="2039">
        <v>27140</v>
      </c>
      <c r="T577" s="2040">
        <v>43714</v>
      </c>
      <c r="U577" s="2055">
        <v>25</v>
      </c>
      <c r="V577" s="2052" t="s">
        <v>35</v>
      </c>
      <c r="W577" s="2058">
        <v>307.60000000000002</v>
      </c>
      <c r="X577" s="2052">
        <v>1010505</v>
      </c>
      <c r="Y577" s="2044">
        <v>43724</v>
      </c>
      <c r="Z577" s="2057">
        <v>43722</v>
      </c>
      <c r="AA577" s="2052">
        <v>3922</v>
      </c>
      <c r="AB577" s="2055">
        <v>25000</v>
      </c>
      <c r="AC577" s="2041">
        <f>(AB577-U577*1000)</f>
        <v>0</v>
      </c>
      <c r="AD577" s="2056">
        <f>(AB577*W577/1000)</f>
        <v>7690.0000000000009</v>
      </c>
      <c r="AE577" s="2058">
        <f t="shared" si="217"/>
        <v>384.50000000000006</v>
      </c>
      <c r="AF577" s="6075" t="s">
        <v>8</v>
      </c>
      <c r="AG577" s="6032"/>
      <c r="AH577" s="2024"/>
      <c r="AI577" s="2943"/>
      <c r="AJ577" s="2069" t="s">
        <v>1156</v>
      </c>
      <c r="AK577" s="2038">
        <v>133</v>
      </c>
      <c r="AL577" s="2071" t="s">
        <v>36</v>
      </c>
      <c r="AM577" s="4540">
        <v>44328</v>
      </c>
      <c r="AN577" s="2071">
        <v>15</v>
      </c>
      <c r="AO577" s="2039" t="s">
        <v>35</v>
      </c>
      <c r="AP577" s="2073">
        <v>291.10000000000002</v>
      </c>
      <c r="AQ577" s="2071"/>
      <c r="AR577" s="3509">
        <v>44368</v>
      </c>
      <c r="AS577" s="2072">
        <v>44365</v>
      </c>
      <c r="AT577" s="2071">
        <v>15672</v>
      </c>
      <c r="AU577" s="2147">
        <v>15000</v>
      </c>
      <c r="AV577" s="2147">
        <f t="shared" si="218"/>
        <v>0</v>
      </c>
      <c r="AW577" s="2045">
        <f t="shared" si="219"/>
        <v>4366.5</v>
      </c>
      <c r="AX577" s="2045">
        <f t="shared" si="220"/>
        <v>218.32500000000002</v>
      </c>
      <c r="AY577" s="4490"/>
      <c r="BA577" s="2770"/>
      <c r="BB577" s="2291"/>
      <c r="BC577" s="2752"/>
      <c r="BD577" s="2351"/>
      <c r="BE577" s="2354"/>
      <c r="BF577" s="3076"/>
      <c r="BG577" s="2351"/>
      <c r="BH577" s="2332"/>
      <c r="BI577" s="2352"/>
      <c r="BJ577" s="2353"/>
      <c r="BK577" s="2354"/>
      <c r="BL577" s="2355"/>
      <c r="BM577" s="2332"/>
      <c r="BN577" s="2332"/>
      <c r="BO577" s="2333"/>
      <c r="BP577" s="2332"/>
      <c r="BQ577" s="2689"/>
      <c r="CK577" s="2499" t="s">
        <v>3</v>
      </c>
      <c r="CL577" s="2500" t="s">
        <v>4</v>
      </c>
      <c r="CM577" s="2501" t="s">
        <v>18</v>
      </c>
      <c r="CN577" s="2501" t="s">
        <v>19</v>
      </c>
      <c r="CO577" s="2501" t="s">
        <v>19</v>
      </c>
      <c r="CP577" s="2501" t="s">
        <v>20</v>
      </c>
      <c r="CQ577" s="2501" t="s">
        <v>21</v>
      </c>
      <c r="CR577" s="2501" t="s">
        <v>22</v>
      </c>
      <c r="CS577" s="2501" t="s">
        <v>19</v>
      </c>
      <c r="CT577" s="2501" t="s">
        <v>23</v>
      </c>
      <c r="CU577" s="2501" t="s">
        <v>23</v>
      </c>
      <c r="CV577" s="2501" t="s">
        <v>24</v>
      </c>
      <c r="CW577" s="2501" t="s">
        <v>20</v>
      </c>
      <c r="CX577" s="2501" t="s">
        <v>25</v>
      </c>
      <c r="CY577" s="2501" t="s">
        <v>0</v>
      </c>
      <c r="CZ577" s="2501" t="s">
        <v>11</v>
      </c>
      <c r="DA577" s="2501" t="s">
        <v>11</v>
      </c>
      <c r="DB577" s="2501" t="s">
        <v>26</v>
      </c>
    </row>
    <row r="578" spans="15:106" ht="15" thickBot="1">
      <c r="O578" s="2024"/>
      <c r="P578" s="2047" t="s">
        <v>471</v>
      </c>
      <c r="Q578" s="2957" t="s">
        <v>436</v>
      </c>
      <c r="R578" s="2071">
        <v>34</v>
      </c>
      <c r="S578" s="3068" t="s">
        <v>101</v>
      </c>
      <c r="T578" s="2040">
        <v>43718</v>
      </c>
      <c r="U578" s="2041">
        <v>18</v>
      </c>
      <c r="V578" s="2039" t="s">
        <v>35</v>
      </c>
      <c r="W578" s="2042">
        <v>300.3</v>
      </c>
      <c r="X578" s="2071"/>
      <c r="Y578" s="3509">
        <v>43731</v>
      </c>
      <c r="Z578" s="2072">
        <v>43728</v>
      </c>
      <c r="AA578" s="2071">
        <v>11753</v>
      </c>
      <c r="AB578" s="2147">
        <v>18000</v>
      </c>
      <c r="AC578" s="2071">
        <f t="shared" si="221"/>
        <v>0</v>
      </c>
      <c r="AD578" s="2045">
        <f t="shared" si="222"/>
        <v>5405.4</v>
      </c>
      <c r="AE578" s="2045">
        <f t="shared" si="217"/>
        <v>270.27</v>
      </c>
      <c r="AF578" s="2059" t="s">
        <v>8</v>
      </c>
      <c r="AG578" s="2029"/>
      <c r="AH578" s="2024"/>
      <c r="AI578" s="2837"/>
      <c r="AJ578" s="2069" t="s">
        <v>891</v>
      </c>
      <c r="AK578" s="4303">
        <v>134</v>
      </c>
      <c r="AL578" s="2071" t="s">
        <v>36</v>
      </c>
      <c r="AM578" s="4540">
        <v>44328</v>
      </c>
      <c r="AN578" s="4303">
        <v>15</v>
      </c>
      <c r="AO578" s="2039" t="s">
        <v>35</v>
      </c>
      <c r="AP578" s="4504">
        <v>454.3</v>
      </c>
      <c r="AQ578" s="4303"/>
      <c r="AR578" s="5945">
        <v>44382</v>
      </c>
      <c r="AS578" s="5946">
        <v>44376</v>
      </c>
      <c r="AT578" s="4303">
        <v>15723</v>
      </c>
      <c r="AU578" s="2147">
        <v>15000</v>
      </c>
      <c r="AV578" s="2147">
        <f t="shared" si="218"/>
        <v>0</v>
      </c>
      <c r="AW578" s="2045">
        <f t="shared" si="219"/>
        <v>6814.5</v>
      </c>
      <c r="AX578" s="2045">
        <f t="shared" si="220"/>
        <v>340.72500000000002</v>
      </c>
      <c r="AY578" s="4490"/>
      <c r="BA578" s="2288"/>
      <c r="BB578" s="2289"/>
      <c r="BC578" s="2290"/>
      <c r="BD578" s="2291"/>
      <c r="BE578" s="2292"/>
      <c r="BF578" s="2293"/>
      <c r="BG578" s="2291"/>
      <c r="BH578" s="2294"/>
      <c r="BI578" s="2290"/>
      <c r="BJ578" s="2295"/>
      <c r="BK578" s="2292"/>
      <c r="BL578" s="2290"/>
      <c r="BM578" s="2294"/>
      <c r="BN578" s="2294"/>
      <c r="BO578" s="2296"/>
      <c r="BP578" s="2294"/>
      <c r="BQ578" s="2689"/>
      <c r="CK578" s="2619"/>
      <c r="CL578" s="2506"/>
      <c r="CM578" s="2506"/>
      <c r="CN578" s="2507" t="s">
        <v>3</v>
      </c>
      <c r="CO578" s="2507" t="s">
        <v>18</v>
      </c>
      <c r="CP578" s="2507"/>
      <c r="CQ578" s="2506"/>
      <c r="CR578" s="2507" t="s">
        <v>21</v>
      </c>
      <c r="CS578" s="2507" t="s">
        <v>3</v>
      </c>
      <c r="CT578" s="2507" t="s">
        <v>27</v>
      </c>
      <c r="CU578" s="2507" t="s">
        <v>28</v>
      </c>
      <c r="CV578" s="2506"/>
      <c r="CW578" s="2506"/>
      <c r="CX578" s="2506"/>
      <c r="CY578" s="2506"/>
      <c r="CZ578" s="2507" t="s">
        <v>33</v>
      </c>
      <c r="DA578" s="2507" t="s">
        <v>30</v>
      </c>
      <c r="DB578" s="2500"/>
    </row>
    <row r="579" spans="15:106">
      <c r="O579" s="2024"/>
      <c r="P579" s="2047" t="s">
        <v>471</v>
      </c>
      <c r="Q579" s="2957" t="s">
        <v>436</v>
      </c>
      <c r="R579" s="2071">
        <v>35</v>
      </c>
      <c r="S579" s="3068" t="s">
        <v>101</v>
      </c>
      <c r="T579" s="2040">
        <v>43718</v>
      </c>
      <c r="U579" s="2041">
        <v>2</v>
      </c>
      <c r="V579" s="2039" t="s">
        <v>35</v>
      </c>
      <c r="W579" s="2042">
        <v>300.3</v>
      </c>
      <c r="X579" s="2071"/>
      <c r="Y579" s="3509">
        <v>43731</v>
      </c>
      <c r="Z579" s="2072">
        <v>43728</v>
      </c>
      <c r="AA579" s="2071">
        <v>11753</v>
      </c>
      <c r="AB579" s="2147">
        <v>2000</v>
      </c>
      <c r="AC579" s="2071">
        <f t="shared" si="221"/>
        <v>0</v>
      </c>
      <c r="AD579" s="2045">
        <f t="shared" si="222"/>
        <v>600.6</v>
      </c>
      <c r="AE579" s="2045">
        <f t="shared" si="217"/>
        <v>30.03</v>
      </c>
      <c r="AF579" s="2059" t="s">
        <v>8</v>
      </c>
      <c r="AG579" s="2029"/>
      <c r="AH579" s="2024"/>
      <c r="AI579" s="2837"/>
      <c r="AJ579" s="2069" t="s">
        <v>794</v>
      </c>
      <c r="AK579" s="2071">
        <v>135</v>
      </c>
      <c r="AL579" s="2071" t="s">
        <v>36</v>
      </c>
      <c r="AM579" s="4540">
        <v>44328</v>
      </c>
      <c r="AN579" s="2071">
        <v>190</v>
      </c>
      <c r="AO579" s="2039" t="s">
        <v>35</v>
      </c>
      <c r="AP579" s="2073">
        <v>360.1</v>
      </c>
      <c r="AQ579" s="2146"/>
      <c r="AR579" s="5945">
        <v>44382</v>
      </c>
      <c r="AS579" s="5946">
        <v>44376</v>
      </c>
      <c r="AT579" s="4303">
        <v>15723</v>
      </c>
      <c r="AU579" s="2147">
        <v>190000</v>
      </c>
      <c r="AV579" s="2147">
        <f t="shared" si="218"/>
        <v>0</v>
      </c>
      <c r="AW579" s="2045">
        <f t="shared" si="219"/>
        <v>68419</v>
      </c>
      <c r="AX579" s="2045">
        <f t="shared" si="220"/>
        <v>3420.9500000000003</v>
      </c>
      <c r="AY579" s="5947"/>
      <c r="BA579" s="2307"/>
      <c r="BB579" s="2291"/>
      <c r="BC579" s="2290"/>
      <c r="BD579" s="2290"/>
      <c r="BE579" s="2297"/>
      <c r="BF579" s="2290"/>
      <c r="BG579" s="2290"/>
      <c r="BH579" s="2384"/>
      <c r="BI579" s="2290"/>
      <c r="BJ579" s="2295"/>
      <c r="BK579" s="2297"/>
      <c r="BL579" s="2290"/>
      <c r="BM579" s="2384"/>
      <c r="BN579" s="2294"/>
      <c r="BO579" s="2296"/>
      <c r="BP579" s="2294"/>
      <c r="BQ579" s="2689"/>
      <c r="CK579" s="3561" t="s">
        <v>204</v>
      </c>
      <c r="CL579" s="4079" t="s">
        <v>105</v>
      </c>
      <c r="CM579" s="2596">
        <v>153</v>
      </c>
      <c r="CN579" s="2596" t="s">
        <v>36</v>
      </c>
      <c r="CO579" s="2597">
        <v>44426</v>
      </c>
      <c r="CP579" s="2596">
        <v>45.1</v>
      </c>
      <c r="CQ579" s="2596" t="s">
        <v>35</v>
      </c>
      <c r="CR579" s="2577">
        <v>1315.61</v>
      </c>
      <c r="CS579" s="2601"/>
      <c r="CT579" s="2584">
        <v>44445</v>
      </c>
      <c r="CU579" s="2575">
        <v>44441</v>
      </c>
      <c r="CV579" s="2596">
        <v>14909</v>
      </c>
      <c r="CW579" s="2598">
        <v>45100</v>
      </c>
      <c r="CX579" s="2598">
        <f>(CP579*1000-CW579)</f>
        <v>0</v>
      </c>
      <c r="CY579" s="3223">
        <f>(CR579*CW579/1000)</f>
        <v>59334.010999999991</v>
      </c>
      <c r="CZ579" s="3224">
        <f>(CU579+42)</f>
        <v>44483</v>
      </c>
      <c r="DA579" s="3225">
        <f>(CY579*0.03)</f>
        <v>1780.0203299999996</v>
      </c>
      <c r="DB579" s="2516"/>
    </row>
    <row r="580" spans="15:106">
      <c r="O580" s="2024"/>
      <c r="P580" s="2047" t="s">
        <v>264</v>
      </c>
      <c r="Q580" s="2994" t="s">
        <v>762</v>
      </c>
      <c r="R580" s="2038">
        <v>10</v>
      </c>
      <c r="S580" s="2039" t="s">
        <v>101</v>
      </c>
      <c r="T580" s="2040">
        <v>43710</v>
      </c>
      <c r="U580" s="2041">
        <v>20</v>
      </c>
      <c r="V580" s="2039" t="s">
        <v>35</v>
      </c>
      <c r="W580" s="2042">
        <v>290</v>
      </c>
      <c r="X580" s="2043"/>
      <c r="Y580" s="2044">
        <v>43731</v>
      </c>
      <c r="Z580" s="2040">
        <v>43729</v>
      </c>
      <c r="AA580" s="2039">
        <v>3936</v>
      </c>
      <c r="AB580" s="2041">
        <v>20000</v>
      </c>
      <c r="AC580" s="2041">
        <f>(AB580-U580*1000)</f>
        <v>0</v>
      </c>
      <c r="AD580" s="2045">
        <f>(AB580*W580/1000)</f>
        <v>5800</v>
      </c>
      <c r="AE580" s="2042">
        <f>(AD580*0.05)</f>
        <v>290</v>
      </c>
      <c r="AF580" s="2059" t="s">
        <v>8</v>
      </c>
      <c r="AG580" s="2029"/>
      <c r="AH580" s="2024"/>
      <c r="AI580" s="2837"/>
      <c r="AJ580" s="2069" t="s">
        <v>1156</v>
      </c>
      <c r="AK580" s="2071">
        <v>136</v>
      </c>
      <c r="AL580" s="2071" t="s">
        <v>36</v>
      </c>
      <c r="AM580" s="4540">
        <v>44328</v>
      </c>
      <c r="AN580" s="2071">
        <v>15</v>
      </c>
      <c r="AO580" s="2039" t="s">
        <v>35</v>
      </c>
      <c r="AP580" s="2073">
        <v>291.10000000000002</v>
      </c>
      <c r="AQ580" s="2146"/>
      <c r="AR580" s="5945">
        <v>44382</v>
      </c>
      <c r="AS580" s="5946">
        <v>44376</v>
      </c>
      <c r="AT580" s="4303">
        <v>15723</v>
      </c>
      <c r="AU580" s="2147">
        <v>15000</v>
      </c>
      <c r="AV580" s="2147">
        <f t="shared" si="218"/>
        <v>0</v>
      </c>
      <c r="AW580" s="2045">
        <f t="shared" si="219"/>
        <v>4366.5</v>
      </c>
      <c r="AX580" s="2045">
        <f t="shared" si="220"/>
        <v>218.32500000000002</v>
      </c>
      <c r="AY580" s="5948"/>
      <c r="BA580" s="2307"/>
      <c r="BB580" s="2291"/>
      <c r="BC580" s="2290"/>
      <c r="BD580" s="2290"/>
      <c r="BE580" s="2297"/>
      <c r="BF580" s="2290"/>
      <c r="BG580" s="2290"/>
      <c r="BH580" s="2384"/>
      <c r="BI580" s="2290"/>
      <c r="BJ580" s="2295"/>
      <c r="BK580" s="2297"/>
      <c r="BL580" s="2290"/>
      <c r="BM580" s="2384"/>
      <c r="BN580" s="2294"/>
      <c r="BO580" s="2296"/>
      <c r="BP580" s="2294"/>
      <c r="BQ580" s="2689"/>
      <c r="CK580" s="4784"/>
      <c r="CL580" s="2583"/>
      <c r="CM580" s="2550"/>
      <c r="CN580" s="2550"/>
      <c r="CO580" s="2551"/>
      <c r="CP580" s="2550"/>
      <c r="CQ580" s="2550"/>
      <c r="CR580" s="2555"/>
      <c r="CS580" s="3559"/>
      <c r="CT580" s="2581"/>
      <c r="CU580" s="2582"/>
      <c r="CV580" s="2550"/>
      <c r="CW580" s="2589"/>
      <c r="CX580" s="2589"/>
      <c r="CY580" s="2555"/>
      <c r="CZ580" s="2582"/>
      <c r="DA580" s="2554"/>
      <c r="DB580" s="4785"/>
    </row>
    <row r="581" spans="15:106">
      <c r="O581" s="2024"/>
      <c r="P581" s="2047"/>
      <c r="Q581" s="2957"/>
      <c r="R581" s="2071"/>
      <c r="S581" s="4274"/>
      <c r="T581" s="2040"/>
      <c r="U581" s="2041"/>
      <c r="V581" s="2039"/>
      <c r="W581" s="2042"/>
      <c r="X581" s="2071"/>
      <c r="Y581" s="3509"/>
      <c r="Z581" s="2072"/>
      <c r="AA581" s="2071"/>
      <c r="AB581" s="2147"/>
      <c r="AC581" s="2071"/>
      <c r="AD581" s="2045"/>
      <c r="AE581" s="2045"/>
      <c r="AF581" s="2059"/>
      <c r="AG581" s="2029"/>
      <c r="AH581" s="2024"/>
      <c r="AI581" s="2837"/>
      <c r="AJ581" s="2069" t="s">
        <v>891</v>
      </c>
      <c r="AK581" s="2071">
        <v>137</v>
      </c>
      <c r="AL581" s="2071" t="s">
        <v>36</v>
      </c>
      <c r="AM581" s="4540">
        <v>44328</v>
      </c>
      <c r="AN581" s="2071">
        <v>12.5</v>
      </c>
      <c r="AO581" s="2039" t="s">
        <v>35</v>
      </c>
      <c r="AP581" s="2073">
        <v>454.3</v>
      </c>
      <c r="AQ581" s="3605"/>
      <c r="AR581" s="3509">
        <v>44396</v>
      </c>
      <c r="AS581" s="2072">
        <v>44396</v>
      </c>
      <c r="AT581" s="2071">
        <v>15819</v>
      </c>
      <c r="AU581" s="2147">
        <v>12500</v>
      </c>
      <c r="AV581" s="2147">
        <f t="shared" si="218"/>
        <v>0</v>
      </c>
      <c r="AW581" s="2045">
        <f t="shared" si="219"/>
        <v>5678.75</v>
      </c>
      <c r="AX581" s="2045">
        <f t="shared" si="220"/>
        <v>283.9375</v>
      </c>
      <c r="AY581" s="5940"/>
      <c r="BA581" s="2307"/>
      <c r="BB581" s="2291"/>
      <c r="BC581" s="2290"/>
      <c r="BD581" s="2290"/>
      <c r="BE581" s="2297"/>
      <c r="BF581" s="2290"/>
      <c r="BG581" s="2290"/>
      <c r="BH581" s="2384"/>
      <c r="BI581" s="2290"/>
      <c r="BJ581" s="2295"/>
      <c r="BK581" s="2297"/>
      <c r="BL581" s="2290"/>
      <c r="BM581" s="2384"/>
      <c r="BN581" s="2294"/>
      <c r="BO581" s="2296"/>
      <c r="BP581" s="2294"/>
      <c r="BQ581" s="2689"/>
      <c r="CK581" s="4784"/>
      <c r="CL581" s="2583"/>
      <c r="CM581" s="2550"/>
      <c r="CN581" s="2550"/>
      <c r="CO581" s="2551"/>
      <c r="CP581" s="2550"/>
      <c r="CQ581" s="2550"/>
      <c r="CR581" s="2555"/>
      <c r="CS581" s="3559"/>
      <c r="CT581" s="2581"/>
      <c r="CU581" s="2582"/>
      <c r="CV581" s="2550"/>
      <c r="CW581" s="2589"/>
      <c r="CX581" s="2589"/>
      <c r="CY581" s="2555"/>
      <c r="CZ581" s="2582"/>
      <c r="DA581" s="2554"/>
      <c r="DB581" s="4785"/>
    </row>
    <row r="582" spans="15:106">
      <c r="O582" s="2024"/>
      <c r="P582" s="2047"/>
      <c r="Q582" s="2957"/>
      <c r="R582" s="2071"/>
      <c r="S582" s="4274"/>
      <c r="T582" s="2040"/>
      <c r="U582" s="2041"/>
      <c r="V582" s="2039"/>
      <c r="W582" s="2042"/>
      <c r="X582" s="2071"/>
      <c r="Y582" s="3509"/>
      <c r="Z582" s="2072"/>
      <c r="AA582" s="2071"/>
      <c r="AB582" s="2147"/>
      <c r="AC582" s="2071"/>
      <c r="AD582" s="2045"/>
      <c r="AE582" s="2045"/>
      <c r="AF582" s="2059"/>
      <c r="AG582" s="2029"/>
      <c r="AH582" s="2024"/>
      <c r="AI582" s="2837"/>
      <c r="AJ582" s="2069" t="s">
        <v>794</v>
      </c>
      <c r="AK582" s="4303">
        <v>138</v>
      </c>
      <c r="AL582" s="2071" t="s">
        <v>36</v>
      </c>
      <c r="AM582" s="4540">
        <v>44328</v>
      </c>
      <c r="AN582" s="2071">
        <v>190</v>
      </c>
      <c r="AO582" s="2039" t="s">
        <v>35</v>
      </c>
      <c r="AP582" s="2073">
        <v>360.1</v>
      </c>
      <c r="AQ582" s="3605"/>
      <c r="AR582" s="3509">
        <v>44396</v>
      </c>
      <c r="AS582" s="2072">
        <v>44396</v>
      </c>
      <c r="AT582" s="2071">
        <v>15819</v>
      </c>
      <c r="AU582" s="2147">
        <v>190000</v>
      </c>
      <c r="AV582" s="2147">
        <f t="shared" si="218"/>
        <v>0</v>
      </c>
      <c r="AW582" s="2045">
        <f t="shared" si="219"/>
        <v>68419</v>
      </c>
      <c r="AX582" s="2045">
        <f t="shared" si="220"/>
        <v>3420.9500000000003</v>
      </c>
      <c r="AY582" s="5940"/>
      <c r="BA582" s="2307"/>
      <c r="BB582" s="2291"/>
      <c r="BC582" s="2290"/>
      <c r="BD582" s="2290"/>
      <c r="BE582" s="2297"/>
      <c r="BF582" s="2290"/>
      <c r="BG582" s="2290"/>
      <c r="BH582" s="2384"/>
      <c r="BI582" s="2290"/>
      <c r="BJ582" s="2295"/>
      <c r="BK582" s="2297"/>
      <c r="BL582" s="2290"/>
      <c r="BM582" s="2384"/>
      <c r="BN582" s="2294"/>
      <c r="BO582" s="2296"/>
      <c r="BP582" s="2294"/>
      <c r="BQ582" s="2689"/>
      <c r="CK582" s="4784"/>
      <c r="CL582" s="2583"/>
      <c r="CM582" s="2550"/>
      <c r="CN582" s="2550"/>
      <c r="CO582" s="2551"/>
      <c r="CP582" s="2550"/>
      <c r="CQ582" s="2550"/>
      <c r="CR582" s="2555"/>
      <c r="CS582" s="3559"/>
      <c r="CT582" s="2581"/>
      <c r="CU582" s="2582"/>
      <c r="CV582" s="2550"/>
      <c r="CW582" s="2589"/>
      <c r="CX582" s="2589"/>
      <c r="CY582" s="2555"/>
      <c r="CZ582" s="2582"/>
      <c r="DA582" s="2554"/>
      <c r="DB582" s="4785"/>
    </row>
    <row r="583" spans="15:106">
      <c r="O583" s="2024"/>
      <c r="P583" s="2047"/>
      <c r="Q583" s="2957"/>
      <c r="R583" s="2071"/>
      <c r="S583" s="4274"/>
      <c r="T583" s="2040"/>
      <c r="U583" s="2041"/>
      <c r="V583" s="2039"/>
      <c r="W583" s="2042"/>
      <c r="X583" s="2071"/>
      <c r="Y583" s="3509"/>
      <c r="Z583" s="2072"/>
      <c r="AA583" s="2071"/>
      <c r="AB583" s="2147"/>
      <c r="AC583" s="2071"/>
      <c r="AD583" s="2045"/>
      <c r="AE583" s="2045"/>
      <c r="AF583" s="2059"/>
      <c r="AG583" s="2029"/>
      <c r="AH583" s="2024"/>
      <c r="AI583" s="2837"/>
      <c r="AJ583" s="2069" t="s">
        <v>1156</v>
      </c>
      <c r="AK583" s="2071">
        <v>139</v>
      </c>
      <c r="AL583" s="2071" t="s">
        <v>36</v>
      </c>
      <c r="AM583" s="4540">
        <v>44328</v>
      </c>
      <c r="AN583" s="2071">
        <v>15</v>
      </c>
      <c r="AO583" s="2039" t="s">
        <v>35</v>
      </c>
      <c r="AP583" s="2073">
        <v>291.10000000000002</v>
      </c>
      <c r="AQ583" s="3605"/>
      <c r="AR583" s="3509">
        <v>44396</v>
      </c>
      <c r="AS583" s="2072">
        <v>44396</v>
      </c>
      <c r="AT583" s="2071">
        <v>15819</v>
      </c>
      <c r="AU583" s="2147">
        <v>15000</v>
      </c>
      <c r="AV583" s="2147">
        <f t="shared" si="218"/>
        <v>0</v>
      </c>
      <c r="AW583" s="2045">
        <f t="shared" si="219"/>
        <v>4366.5</v>
      </c>
      <c r="AX583" s="2045">
        <f t="shared" si="220"/>
        <v>218.32500000000002</v>
      </c>
      <c r="AY583" s="5940"/>
      <c r="BA583" s="2307"/>
      <c r="BB583" s="2291"/>
      <c r="BC583" s="2290"/>
      <c r="BD583" s="2290"/>
      <c r="BE583" s="2297"/>
      <c r="BF583" s="2290"/>
      <c r="BG583" s="2290"/>
      <c r="BH583" s="2384"/>
      <c r="BI583" s="2290"/>
      <c r="BJ583" s="2295"/>
      <c r="BK583" s="2297"/>
      <c r="BL583" s="2290"/>
      <c r="BM583" s="2384"/>
      <c r="BN583" s="2294"/>
      <c r="BO583" s="2296"/>
      <c r="BP583" s="2294"/>
      <c r="BQ583" s="2689"/>
      <c r="CK583" s="4784"/>
      <c r="CL583" s="2583"/>
      <c r="CM583" s="2550"/>
      <c r="CN583" s="2550"/>
      <c r="CO583" s="2551"/>
      <c r="CP583" s="2550"/>
      <c r="CQ583" s="2550"/>
      <c r="CR583" s="2555"/>
      <c r="CS583" s="3559"/>
      <c r="CT583" s="2581"/>
      <c r="CU583" s="2582"/>
      <c r="CV583" s="2550"/>
      <c r="CW583" s="2589"/>
      <c r="CX583" s="2589"/>
      <c r="CY583" s="2555"/>
      <c r="CZ583" s="2582"/>
      <c r="DA583" s="2554"/>
      <c r="DB583" s="4785"/>
    </row>
    <row r="584" spans="15:106">
      <c r="O584" s="2024"/>
      <c r="P584" s="2047"/>
      <c r="Q584" s="2994"/>
      <c r="R584" s="2038"/>
      <c r="S584" s="2039"/>
      <c r="T584" s="2040"/>
      <c r="U584" s="2041"/>
      <c r="V584" s="2039"/>
      <c r="W584" s="2042"/>
      <c r="X584" s="2043"/>
      <c r="Y584" s="2044"/>
      <c r="Z584" s="2040"/>
      <c r="AA584" s="2039"/>
      <c r="AB584" s="2041"/>
      <c r="AC584" s="2041"/>
      <c r="AD584" s="2045"/>
      <c r="AE584" s="2042"/>
      <c r="AF584" s="2059"/>
      <c r="AG584" s="2029"/>
      <c r="AH584" s="2024"/>
      <c r="AI584" s="2837"/>
      <c r="AJ584" s="3266" t="s">
        <v>891</v>
      </c>
      <c r="AK584" s="2710">
        <v>140</v>
      </c>
      <c r="AL584" s="2823" t="s">
        <v>36</v>
      </c>
      <c r="AM584" s="4694">
        <v>44328</v>
      </c>
      <c r="AN584" s="2823">
        <v>15</v>
      </c>
      <c r="AO584" s="2698" t="s">
        <v>35</v>
      </c>
      <c r="AP584" s="2713">
        <v>454.3</v>
      </c>
      <c r="AQ584" s="4052"/>
      <c r="AR584" s="3568">
        <v>44424</v>
      </c>
      <c r="AS584" s="2824">
        <v>44424</v>
      </c>
      <c r="AT584" s="2698"/>
      <c r="AU584" s="3566">
        <v>15000</v>
      </c>
      <c r="AV584" s="3566">
        <f t="shared" si="218"/>
        <v>0</v>
      </c>
      <c r="AW584" s="2716">
        <f t="shared" si="219"/>
        <v>6814.5</v>
      </c>
      <c r="AX584" s="2716">
        <f t="shared" si="220"/>
        <v>340.72500000000002</v>
      </c>
      <c r="AY584" s="5949" t="s">
        <v>88</v>
      </c>
      <c r="BA584" s="2307"/>
      <c r="BB584" s="2291"/>
      <c r="BC584" s="2308"/>
      <c r="BD584" s="2291"/>
      <c r="BE584" s="2292"/>
      <c r="BF584" s="2309"/>
      <c r="BG584" s="2291"/>
      <c r="BH584" s="2294"/>
      <c r="BI584" s="2310"/>
      <c r="BJ584" s="2311"/>
      <c r="BK584" s="2292"/>
      <c r="BL584" s="2291"/>
      <c r="BM584" s="2294"/>
      <c r="BN584" s="2294"/>
      <c r="BO584" s="2296"/>
      <c r="BP584" s="2294"/>
      <c r="BQ584" s="2689"/>
      <c r="CK584" s="2526"/>
      <c r="CL584" s="2583"/>
      <c r="CM584" s="2550"/>
      <c r="CN584" s="2550"/>
      <c r="CO584" s="2551"/>
      <c r="CP584" s="2550"/>
      <c r="CQ584" s="2550"/>
      <c r="CR584" s="2552"/>
      <c r="CS584" s="3559"/>
      <c r="CT584" s="2581"/>
      <c r="CU584" s="2582"/>
      <c r="CV584" s="2550"/>
      <c r="CW584" s="2589"/>
      <c r="CX584" s="2589"/>
      <c r="CY584" s="2555"/>
      <c r="CZ584" s="2582"/>
      <c r="DA584" s="2554"/>
      <c r="DB584" s="2523"/>
    </row>
    <row r="585" spans="15:106">
      <c r="O585" s="2024"/>
      <c r="P585" s="2117"/>
      <c r="Q585" s="2091"/>
      <c r="R585" s="2091"/>
      <c r="S585" s="2091"/>
      <c r="T585" s="2091"/>
      <c r="U585" s="2091"/>
      <c r="V585" s="2091"/>
      <c r="W585" s="2091"/>
      <c r="X585" s="2091"/>
      <c r="Y585" s="2873"/>
      <c r="Z585" s="2091"/>
      <c r="AA585" s="2091"/>
      <c r="AB585" s="2091"/>
      <c r="AC585" s="2091"/>
      <c r="AD585" s="2091"/>
      <c r="AE585" s="2092"/>
      <c r="AF585" s="3584"/>
      <c r="AG585" s="3227"/>
      <c r="AH585" s="2024"/>
      <c r="AI585" s="2023"/>
      <c r="AJ585" s="3266" t="s">
        <v>794</v>
      </c>
      <c r="AK585" s="2710">
        <v>141</v>
      </c>
      <c r="AL585" s="2823" t="s">
        <v>36</v>
      </c>
      <c r="AM585" s="4694">
        <v>44328</v>
      </c>
      <c r="AN585" s="2823">
        <v>185</v>
      </c>
      <c r="AO585" s="2698" t="s">
        <v>35</v>
      </c>
      <c r="AP585" s="2825">
        <v>360.1</v>
      </c>
      <c r="AQ585" s="2823"/>
      <c r="AR585" s="3568">
        <v>44424</v>
      </c>
      <c r="AS585" s="2824">
        <v>44424</v>
      </c>
      <c r="AT585" s="2823"/>
      <c r="AU585" s="3566">
        <v>185000</v>
      </c>
      <c r="AV585" s="3566">
        <f t="shared" si="218"/>
        <v>0</v>
      </c>
      <c r="AW585" s="2716">
        <f t="shared" si="219"/>
        <v>66618.500000000015</v>
      </c>
      <c r="AX585" s="2716">
        <f t="shared" si="220"/>
        <v>3330.9250000000011</v>
      </c>
      <c r="AY585" s="5949" t="s">
        <v>88</v>
      </c>
      <c r="BA585" s="2312"/>
      <c r="BB585" s="2313"/>
      <c r="BC585" s="2313"/>
      <c r="BD585" s="2313"/>
      <c r="BE585" s="2313"/>
      <c r="BF585" s="2313"/>
      <c r="BG585" s="2313"/>
      <c r="BH585" s="2313"/>
      <c r="BI585" s="2313"/>
      <c r="BJ585" s="2313"/>
      <c r="BK585" s="2313"/>
      <c r="BL585" s="2313"/>
      <c r="BM585" s="2313"/>
      <c r="BN585" s="2313"/>
      <c r="BO585" s="2313"/>
      <c r="BP585" s="2313"/>
      <c r="BQ585" s="2689"/>
      <c r="CK585" s="2526"/>
      <c r="CL585" s="2583"/>
      <c r="CM585" s="2550"/>
      <c r="CN585" s="2550"/>
      <c r="CO585" s="2551"/>
      <c r="CP585" s="2550"/>
      <c r="CQ585" s="2550"/>
      <c r="CR585" s="2552"/>
      <c r="CS585" s="3559"/>
      <c r="CT585" s="2581"/>
      <c r="CU585" s="2582"/>
      <c r="CV585" s="2550"/>
      <c r="CW585" s="2589"/>
      <c r="CX585" s="2589"/>
      <c r="CY585" s="2555"/>
      <c r="CZ585" s="2582"/>
      <c r="DA585" s="2554"/>
      <c r="DB585" s="2523"/>
    </row>
    <row r="586" spans="15:106" ht="15" thickBot="1">
      <c r="O586" s="2024"/>
      <c r="P586" s="2666"/>
      <c r="Q586" s="2083"/>
      <c r="R586" s="2083"/>
      <c r="S586" s="2083"/>
      <c r="T586" s="2083"/>
      <c r="U586" s="2084"/>
      <c r="V586" s="2085"/>
      <c r="W586" s="2085"/>
      <c r="X586" s="2085"/>
      <c r="Y586" s="2089"/>
      <c r="Z586" s="2085"/>
      <c r="AA586" s="2086"/>
      <c r="AB586" s="2087"/>
      <c r="AC586" s="2085"/>
      <c r="AD586" s="2088">
        <f>SUM(AD568:AD584)</f>
        <v>136931.79999999999</v>
      </c>
      <c r="AE586" s="2088">
        <f>(AD586*0.05)</f>
        <v>6846.59</v>
      </c>
      <c r="AF586" s="2090"/>
      <c r="AG586" s="3220"/>
      <c r="AH586" s="2024"/>
      <c r="AI586" s="2837"/>
      <c r="AJ586" s="3266" t="s">
        <v>1156</v>
      </c>
      <c r="AK586" s="2710">
        <v>142</v>
      </c>
      <c r="AL586" s="2823" t="s">
        <v>36</v>
      </c>
      <c r="AM586" s="4694">
        <v>44328</v>
      </c>
      <c r="AN586" s="2823">
        <v>15</v>
      </c>
      <c r="AO586" s="2698" t="s">
        <v>35</v>
      </c>
      <c r="AP586" s="2825">
        <v>291.10000000000002</v>
      </c>
      <c r="AQ586" s="2823"/>
      <c r="AR586" s="3568">
        <v>44424</v>
      </c>
      <c r="AS586" s="2824">
        <v>44424</v>
      </c>
      <c r="AT586" s="2823"/>
      <c r="AU586" s="3566">
        <v>15000</v>
      </c>
      <c r="AV586" s="3566">
        <f t="shared" si="218"/>
        <v>0</v>
      </c>
      <c r="AW586" s="2716">
        <f t="shared" si="219"/>
        <v>4366.5</v>
      </c>
      <c r="AX586" s="2716">
        <f t="shared" si="220"/>
        <v>218.32500000000002</v>
      </c>
      <c r="AY586" s="5949" t="s">
        <v>88</v>
      </c>
      <c r="BA586" s="2314"/>
      <c r="BB586" s="2315"/>
      <c r="BC586" s="2315"/>
      <c r="BD586" s="2315"/>
      <c r="BE586" s="2315"/>
      <c r="BF586" s="2315"/>
      <c r="BG586" s="2315"/>
      <c r="BH586" s="2315"/>
      <c r="BI586" s="2315"/>
      <c r="BJ586" s="2315"/>
      <c r="BK586" s="2315"/>
      <c r="BL586" s="2315"/>
      <c r="BM586" s="2315"/>
      <c r="BN586" s="2315"/>
      <c r="BO586" s="2686">
        <f>SUM(BO575:BO585)</f>
        <v>108355.7132</v>
      </c>
      <c r="BP586" s="2686">
        <f>SUM(BP575:BP585)</f>
        <v>4225.1766700000007</v>
      </c>
      <c r="BQ586" s="3056"/>
      <c r="CK586" s="2526"/>
      <c r="CL586" s="2583"/>
      <c r="CM586" s="2550"/>
      <c r="CN586" s="2550"/>
      <c r="CO586" s="2551"/>
      <c r="CP586" s="2550"/>
      <c r="CQ586" s="2550"/>
      <c r="CR586" s="2552"/>
      <c r="CS586" s="3559"/>
      <c r="CT586" s="2581"/>
      <c r="CU586" s="2582"/>
      <c r="CV586" s="2550"/>
      <c r="CW586" s="2589"/>
      <c r="CX586" s="2589"/>
      <c r="CY586" s="2555"/>
      <c r="CZ586" s="2582"/>
      <c r="DA586" s="2554"/>
      <c r="DB586" s="2523"/>
    </row>
    <row r="587" spans="15:106">
      <c r="O587" s="2024"/>
      <c r="P587" s="2024"/>
      <c r="Q587" s="2024"/>
      <c r="R587" s="2024"/>
      <c r="S587" s="2024"/>
      <c r="T587" s="2024"/>
      <c r="U587" s="2024"/>
      <c r="V587" s="2024"/>
      <c r="W587" s="2024"/>
      <c r="X587" s="2024"/>
      <c r="Y587" s="3602"/>
      <c r="Z587" s="2024"/>
      <c r="AA587" s="2024"/>
      <c r="AB587" s="2024"/>
      <c r="AC587" s="2024"/>
      <c r="AD587" s="2024"/>
      <c r="AE587" s="2024"/>
      <c r="AF587" s="3227"/>
      <c r="AG587" s="3227"/>
      <c r="AH587" s="2024"/>
      <c r="AI587" s="2023"/>
      <c r="AJ587" s="4774" t="s">
        <v>891</v>
      </c>
      <c r="AK587" s="4752">
        <v>143</v>
      </c>
      <c r="AL587" s="4752" t="s">
        <v>36</v>
      </c>
      <c r="AM587" s="4776">
        <v>44328</v>
      </c>
      <c r="AN587" s="4775">
        <v>12.5</v>
      </c>
      <c r="AO587" s="4777" t="s">
        <v>35</v>
      </c>
      <c r="AP587" s="4778">
        <v>454.3</v>
      </c>
      <c r="AQ587" s="4779"/>
      <c r="AR587" s="4780">
        <v>44438</v>
      </c>
      <c r="AS587" s="4781">
        <v>44438</v>
      </c>
      <c r="AT587" s="4752"/>
      <c r="AU587" s="4751">
        <v>12500</v>
      </c>
      <c r="AV587" s="4751">
        <f t="shared" si="218"/>
        <v>0</v>
      </c>
      <c r="AW587" s="4753">
        <f t="shared" si="219"/>
        <v>5678.75</v>
      </c>
      <c r="AX587" s="4753">
        <f t="shared" si="220"/>
        <v>283.9375</v>
      </c>
      <c r="AY587" s="5950" t="s">
        <v>88</v>
      </c>
      <c r="CK587" s="2545"/>
      <c r="CL587" s="2583"/>
      <c r="CM587" s="2550"/>
      <c r="CN587" s="2550"/>
      <c r="CO587" s="2551"/>
      <c r="CP587" s="2550"/>
      <c r="CQ587" s="2550"/>
      <c r="CR587" s="2552"/>
      <c r="CS587" s="3559"/>
      <c r="CT587" s="2581"/>
      <c r="CU587" s="2582"/>
      <c r="CV587" s="2550"/>
      <c r="CW587" s="2589"/>
      <c r="CX587" s="2589"/>
      <c r="CY587" s="2555"/>
      <c r="CZ587" s="2582"/>
      <c r="DA587" s="2554"/>
      <c r="DB587" s="2523"/>
    </row>
    <row r="588" spans="15:106" ht="18.600000000000001" thickBot="1">
      <c r="O588" s="2024"/>
      <c r="P588" s="2028" t="s">
        <v>760</v>
      </c>
      <c r="Q588" s="2024"/>
      <c r="R588" s="2024"/>
      <c r="S588" s="2024"/>
      <c r="T588" s="2024"/>
      <c r="U588" s="2024"/>
      <c r="V588" s="2024"/>
      <c r="W588" s="2024"/>
      <c r="X588" s="2024"/>
      <c r="Y588" s="3602"/>
      <c r="Z588" s="2024"/>
      <c r="AA588" s="2024"/>
      <c r="AB588" s="2024"/>
      <c r="AC588" s="2024"/>
      <c r="AD588" s="2024"/>
      <c r="AE588" s="2024"/>
      <c r="AF588" s="2029"/>
      <c r="AG588" s="2029"/>
      <c r="AH588" s="2024"/>
      <c r="AI588" s="2837"/>
      <c r="AJ588" s="4774" t="s">
        <v>794</v>
      </c>
      <c r="AK588" s="4752">
        <v>144</v>
      </c>
      <c r="AL588" s="4752" t="s">
        <v>36</v>
      </c>
      <c r="AM588" s="4776">
        <v>44328</v>
      </c>
      <c r="AN588" s="4775">
        <v>185</v>
      </c>
      <c r="AO588" s="4777" t="s">
        <v>35</v>
      </c>
      <c r="AP588" s="4778">
        <v>360.1</v>
      </c>
      <c r="AQ588" s="4779"/>
      <c r="AR588" s="4780">
        <v>44438</v>
      </c>
      <c r="AS588" s="4781">
        <v>44438</v>
      </c>
      <c r="AT588" s="4752"/>
      <c r="AU588" s="4751">
        <v>185000</v>
      </c>
      <c r="AV588" s="4751">
        <f t="shared" si="218"/>
        <v>0</v>
      </c>
      <c r="AW588" s="4753">
        <f t="shared" si="219"/>
        <v>66618.500000000015</v>
      </c>
      <c r="AX588" s="4753">
        <f t="shared" si="220"/>
        <v>3330.9250000000011</v>
      </c>
      <c r="AY588" s="5951" t="s">
        <v>88</v>
      </c>
      <c r="BA588" s="2250" t="s">
        <v>1267</v>
      </c>
      <c r="BB588" s="2246"/>
      <c r="BC588" s="2246"/>
      <c r="BD588" s="2246"/>
      <c r="BE588" s="2246"/>
      <c r="BF588" s="2246"/>
      <c r="BG588" s="2246"/>
      <c r="BH588" s="2246"/>
      <c r="BI588" s="2246"/>
      <c r="BJ588" s="2246"/>
      <c r="BK588" s="2246"/>
      <c r="BL588" s="2246"/>
      <c r="BM588" s="2246"/>
      <c r="BN588" s="2246"/>
      <c r="BO588" s="2246"/>
      <c r="BP588" s="2246"/>
      <c r="BQ588" s="3085"/>
      <c r="CK588" s="2545"/>
      <c r="CL588" s="2583"/>
      <c r="CM588" s="2550"/>
      <c r="CN588" s="2550"/>
      <c r="CO588" s="2551"/>
      <c r="CP588" s="2550"/>
      <c r="CQ588" s="2550"/>
      <c r="CR588" s="2552"/>
      <c r="CS588" s="3559"/>
      <c r="CT588" s="2581"/>
      <c r="CU588" s="2582"/>
      <c r="CV588" s="2550"/>
      <c r="CW588" s="2589"/>
      <c r="CX588" s="2589"/>
      <c r="CY588" s="2555"/>
      <c r="CZ588" s="2582"/>
      <c r="DA588" s="2554"/>
      <c r="DB588" s="2523"/>
    </row>
    <row r="589" spans="15:106">
      <c r="O589" s="2024"/>
      <c r="P589" s="2030"/>
      <c r="Q589" s="2031"/>
      <c r="R589" s="2031"/>
      <c r="S589" s="6040" t="s">
        <v>14</v>
      </c>
      <c r="T589" s="6040" t="s">
        <v>12</v>
      </c>
      <c r="U589" s="6040"/>
      <c r="V589" s="2031"/>
      <c r="W589" s="6040" t="s">
        <v>15</v>
      </c>
      <c r="X589" s="6040" t="s">
        <v>16</v>
      </c>
      <c r="Y589" s="6040" t="s">
        <v>12</v>
      </c>
      <c r="Z589" s="6040" t="s">
        <v>12</v>
      </c>
      <c r="AA589" s="2031"/>
      <c r="AB589" s="2031"/>
      <c r="AC589" s="2031"/>
      <c r="AD589" s="2031"/>
      <c r="AE589" s="6040" t="s">
        <v>17</v>
      </c>
      <c r="AF589" s="6040"/>
      <c r="AG589" s="6032"/>
      <c r="AH589" s="2024"/>
      <c r="AI589" s="2023"/>
      <c r="AJ589" s="4774" t="s">
        <v>1156</v>
      </c>
      <c r="AK589" s="4752">
        <v>145</v>
      </c>
      <c r="AL589" s="4752" t="s">
        <v>36</v>
      </c>
      <c r="AM589" s="4776">
        <v>44328</v>
      </c>
      <c r="AN589" s="4775">
        <v>15</v>
      </c>
      <c r="AO589" s="4777" t="s">
        <v>35</v>
      </c>
      <c r="AP589" s="4778">
        <v>291.10000000000002</v>
      </c>
      <c r="AQ589" s="4779"/>
      <c r="AR589" s="4780">
        <v>44438</v>
      </c>
      <c r="AS589" s="4781">
        <v>44438</v>
      </c>
      <c r="AT589" s="4752"/>
      <c r="AU589" s="4751">
        <v>15000</v>
      </c>
      <c r="AV589" s="4751">
        <f t="shared" si="218"/>
        <v>0</v>
      </c>
      <c r="AW589" s="4753">
        <f t="shared" si="219"/>
        <v>4366.5</v>
      </c>
      <c r="AX589" s="4753">
        <f t="shared" si="220"/>
        <v>218.32500000000002</v>
      </c>
      <c r="AY589" s="5952" t="s">
        <v>88</v>
      </c>
      <c r="BA589" s="2251"/>
      <c r="BB589" s="2252"/>
      <c r="BC589" s="2252"/>
      <c r="BD589" s="2253" t="s">
        <v>14</v>
      </c>
      <c r="BE589" s="2253" t="s">
        <v>12</v>
      </c>
      <c r="BF589" s="2253"/>
      <c r="BG589" s="2252"/>
      <c r="BH589" s="2253" t="s">
        <v>15</v>
      </c>
      <c r="BI589" s="2253" t="s">
        <v>16</v>
      </c>
      <c r="BJ589" s="2253" t="s">
        <v>12</v>
      </c>
      <c r="BK589" s="2253" t="s">
        <v>12</v>
      </c>
      <c r="BL589" s="2252"/>
      <c r="BM589" s="2252"/>
      <c r="BN589" s="2252"/>
      <c r="BO589" s="2252"/>
      <c r="BP589" s="2253" t="s">
        <v>17</v>
      </c>
      <c r="BQ589" s="2253"/>
      <c r="CK589" s="2556"/>
      <c r="CL589" s="2583"/>
      <c r="CM589" s="2550"/>
      <c r="CN589" s="2550"/>
      <c r="CO589" s="2551"/>
      <c r="CP589" s="2550"/>
      <c r="CQ589" s="2550"/>
      <c r="CR589" s="2552"/>
      <c r="CS589" s="3559"/>
      <c r="CT589" s="2581"/>
      <c r="CU589" s="2582"/>
      <c r="CV589" s="2550"/>
      <c r="CW589" s="2589"/>
      <c r="CX589" s="2589"/>
      <c r="CY589" s="2555"/>
      <c r="CZ589" s="2582"/>
      <c r="DA589" s="2554"/>
      <c r="DB589" s="2523"/>
    </row>
    <row r="590" spans="15:106" ht="15" thickBot="1">
      <c r="O590" s="2024"/>
      <c r="P590" s="2032" t="s">
        <v>3</v>
      </c>
      <c r="Q590" s="2033" t="s">
        <v>4</v>
      </c>
      <c r="R590" s="6033" t="s">
        <v>18</v>
      </c>
      <c r="S590" s="6033" t="s">
        <v>19</v>
      </c>
      <c r="T590" s="6033" t="s">
        <v>19</v>
      </c>
      <c r="U590" s="6033" t="s">
        <v>20</v>
      </c>
      <c r="V590" s="6033" t="s">
        <v>21</v>
      </c>
      <c r="W590" s="6033" t="s">
        <v>22</v>
      </c>
      <c r="X590" s="6033" t="s">
        <v>19</v>
      </c>
      <c r="Y590" s="6033" t="s">
        <v>23</v>
      </c>
      <c r="Z590" s="6033" t="s">
        <v>23</v>
      </c>
      <c r="AA590" s="6033" t="s">
        <v>24</v>
      </c>
      <c r="AB590" s="6033" t="s">
        <v>20</v>
      </c>
      <c r="AC590" s="6033" t="s">
        <v>25</v>
      </c>
      <c r="AD590" s="6033" t="s">
        <v>0</v>
      </c>
      <c r="AE590" s="6033" t="s">
        <v>11</v>
      </c>
      <c r="AF590" s="6033" t="s">
        <v>26</v>
      </c>
      <c r="AG590" s="6032"/>
      <c r="AH590" s="2024"/>
      <c r="AI590" s="2837"/>
      <c r="AJ590" s="2037" t="s">
        <v>1264</v>
      </c>
      <c r="AK590" s="2039">
        <v>146</v>
      </c>
      <c r="AL590" s="2039" t="s">
        <v>101</v>
      </c>
      <c r="AM590" s="2040">
        <v>44343</v>
      </c>
      <c r="AN590" s="2039">
        <v>4.8</v>
      </c>
      <c r="AO590" s="2039" t="s">
        <v>35</v>
      </c>
      <c r="AP590" s="5953">
        <v>797.8</v>
      </c>
      <c r="AQ590" s="2039"/>
      <c r="AR590" s="2044">
        <v>44348</v>
      </c>
      <c r="AS590" s="2040">
        <v>44344</v>
      </c>
      <c r="AT590" s="2039">
        <v>15574</v>
      </c>
      <c r="AU590" s="2039">
        <v>4800</v>
      </c>
      <c r="AV590" s="2039">
        <f t="shared" si="218"/>
        <v>0</v>
      </c>
      <c r="AW590" s="2039">
        <f t="shared" si="219"/>
        <v>3829.44</v>
      </c>
      <c r="AX590" s="2039">
        <f t="shared" si="220"/>
        <v>191.47200000000001</v>
      </c>
      <c r="AY590" s="3919"/>
      <c r="BA590" s="2255" t="s">
        <v>3</v>
      </c>
      <c r="BB590" s="2256" t="s">
        <v>4</v>
      </c>
      <c r="BC590" s="2257" t="s">
        <v>18</v>
      </c>
      <c r="BD590" s="2257" t="s">
        <v>19</v>
      </c>
      <c r="BE590" s="2257" t="s">
        <v>19</v>
      </c>
      <c r="BF590" s="2257" t="s">
        <v>20</v>
      </c>
      <c r="BG590" s="2257" t="s">
        <v>21</v>
      </c>
      <c r="BH590" s="2257" t="s">
        <v>22</v>
      </c>
      <c r="BI590" s="2257" t="s">
        <v>19</v>
      </c>
      <c r="BJ590" s="2257" t="s">
        <v>23</v>
      </c>
      <c r="BK590" s="2257" t="s">
        <v>23</v>
      </c>
      <c r="BL590" s="2257" t="s">
        <v>24</v>
      </c>
      <c r="BM590" s="2257" t="s">
        <v>20</v>
      </c>
      <c r="BN590" s="2257" t="s">
        <v>25</v>
      </c>
      <c r="BO590" s="2257" t="s">
        <v>0</v>
      </c>
      <c r="BP590" s="2257" t="s">
        <v>11</v>
      </c>
      <c r="BQ590" s="2257" t="s">
        <v>26</v>
      </c>
      <c r="CK590" s="2559"/>
      <c r="CL590" s="2560"/>
      <c r="CM590" s="2560"/>
      <c r="CN590" s="2560"/>
      <c r="CO590" s="2560"/>
      <c r="CP590" s="2560"/>
      <c r="CQ590" s="2560"/>
      <c r="CR590" s="2560"/>
      <c r="CS590" s="2560"/>
      <c r="CT590" s="2560"/>
      <c r="CU590" s="2560"/>
      <c r="CV590" s="2560"/>
      <c r="CW590" s="2560"/>
      <c r="CX590" s="2560"/>
      <c r="CY590" s="2560"/>
      <c r="CZ590" s="2560"/>
      <c r="DA590" s="2747">
        <f>SUM(DA579:DA589)</f>
        <v>1780.0203299999996</v>
      </c>
      <c r="DB590" s="2562"/>
    </row>
    <row r="591" spans="15:106" ht="15" thickBot="1">
      <c r="O591" s="2024"/>
      <c r="P591" s="2034"/>
      <c r="Q591" s="2035"/>
      <c r="R591" s="2035"/>
      <c r="S591" s="6035" t="s">
        <v>3</v>
      </c>
      <c r="T591" s="6035" t="s">
        <v>18</v>
      </c>
      <c r="U591" s="6035"/>
      <c r="V591" s="2035"/>
      <c r="W591" s="6035" t="s">
        <v>21</v>
      </c>
      <c r="X591" s="6035" t="s">
        <v>3</v>
      </c>
      <c r="Y591" s="6035" t="s">
        <v>27</v>
      </c>
      <c r="Z591" s="6035" t="s">
        <v>28</v>
      </c>
      <c r="AA591" s="2035"/>
      <c r="AB591" s="2035"/>
      <c r="AC591" s="2035"/>
      <c r="AD591" s="2035"/>
      <c r="AE591" s="6035" t="s">
        <v>30</v>
      </c>
      <c r="AF591" s="6033"/>
      <c r="AG591" s="6032"/>
      <c r="AH591" s="2024"/>
      <c r="AI591" s="2837"/>
      <c r="AJ591" s="2918" t="s">
        <v>1264</v>
      </c>
      <c r="AK591" s="2698">
        <v>147</v>
      </c>
      <c r="AL591" s="2698" t="s">
        <v>101</v>
      </c>
      <c r="AM591" s="2711">
        <v>44364</v>
      </c>
      <c r="AN591" s="2698">
        <v>8</v>
      </c>
      <c r="AO591" s="2698" t="s">
        <v>35</v>
      </c>
      <c r="AP591" s="5954">
        <v>875.3</v>
      </c>
      <c r="AQ591" s="2698"/>
      <c r="AR591" s="2715">
        <v>44368</v>
      </c>
      <c r="AS591" s="2711">
        <v>44368</v>
      </c>
      <c r="AT591" s="2698"/>
      <c r="AU591" s="2698">
        <v>8000</v>
      </c>
      <c r="AV591" s="2698">
        <f t="shared" si="218"/>
        <v>0</v>
      </c>
      <c r="AW591" s="5954">
        <f t="shared" si="219"/>
        <v>7002.4</v>
      </c>
      <c r="AX591" s="2698">
        <f>(AW591*0.05)</f>
        <v>350.12</v>
      </c>
      <c r="AY591" s="5949" t="s">
        <v>88</v>
      </c>
      <c r="BA591" s="2258"/>
      <c r="BB591" s="2259"/>
      <c r="BC591" s="2259"/>
      <c r="BD591" s="2260" t="s">
        <v>3</v>
      </c>
      <c r="BE591" s="2260" t="s">
        <v>18</v>
      </c>
      <c r="BF591" s="2260"/>
      <c r="BG591" s="2259"/>
      <c r="BH591" s="2260" t="s">
        <v>21</v>
      </c>
      <c r="BI591" s="2260" t="s">
        <v>3</v>
      </c>
      <c r="BJ591" s="2260" t="s">
        <v>27</v>
      </c>
      <c r="BK591" s="2260" t="s">
        <v>28</v>
      </c>
      <c r="BL591" s="2259"/>
      <c r="BM591" s="2259"/>
      <c r="BN591" s="2259"/>
      <c r="BO591" s="2259"/>
      <c r="BP591" s="2260" t="s">
        <v>30</v>
      </c>
      <c r="BQ591" s="2257"/>
    </row>
    <row r="592" spans="15:106" ht="18.600000000000001" thickBot="1">
      <c r="O592" s="2024"/>
      <c r="P592" s="2095" t="s">
        <v>629</v>
      </c>
      <c r="Q592" s="2658" t="s">
        <v>436</v>
      </c>
      <c r="R592" s="2168">
        <v>90</v>
      </c>
      <c r="S592" s="2168">
        <v>41801</v>
      </c>
      <c r="T592" s="2169">
        <v>43700</v>
      </c>
      <c r="U592" s="2168">
        <v>100</v>
      </c>
      <c r="V592" s="2122" t="s">
        <v>35</v>
      </c>
      <c r="W592" s="2170">
        <v>297</v>
      </c>
      <c r="X592" s="2168"/>
      <c r="Y592" s="3572">
        <v>43754</v>
      </c>
      <c r="Z592" s="2169">
        <v>43752</v>
      </c>
      <c r="AA592" s="2168">
        <v>3956</v>
      </c>
      <c r="AB592" s="3548">
        <v>100000</v>
      </c>
      <c r="AC592" s="3415">
        <f t="shared" ref="AC592:AC599" si="223">(AB592-U592*1000)</f>
        <v>0</v>
      </c>
      <c r="AD592" s="2173">
        <f t="shared" ref="AD592:AD599" si="224">(AB592*W592/1000)</f>
        <v>29700</v>
      </c>
      <c r="AE592" s="2173">
        <f t="shared" ref="AE592:AE601" si="225">(AD592*0.05)</f>
        <v>1485</v>
      </c>
      <c r="AF592" s="2046" t="s">
        <v>8</v>
      </c>
      <c r="AG592" s="3219"/>
      <c r="AH592" s="2024"/>
      <c r="AI592" s="2837"/>
      <c r="AJ592" s="2037" t="s">
        <v>1264</v>
      </c>
      <c r="AK592" s="2039">
        <v>148</v>
      </c>
      <c r="AL592" s="2039" t="s">
        <v>101</v>
      </c>
      <c r="AM592" s="2040">
        <v>44364</v>
      </c>
      <c r="AN592" s="2039">
        <v>8</v>
      </c>
      <c r="AO592" s="2039" t="s">
        <v>35</v>
      </c>
      <c r="AP592" s="5953">
        <v>797.8</v>
      </c>
      <c r="AQ592" s="2039"/>
      <c r="AR592" s="2044">
        <v>44368</v>
      </c>
      <c r="AS592" s="2040">
        <v>44365</v>
      </c>
      <c r="AT592" s="2039">
        <v>15672</v>
      </c>
      <c r="AU592" s="2039">
        <v>8000</v>
      </c>
      <c r="AV592" s="2039">
        <f t="shared" si="218"/>
        <v>0</v>
      </c>
      <c r="AW592" s="5953">
        <f t="shared" si="219"/>
        <v>6382.4</v>
      </c>
      <c r="AX592" s="2039">
        <f>(AW592*0.05)</f>
        <v>319.12</v>
      </c>
      <c r="AY592" s="4637"/>
      <c r="BA592" s="2667" t="s">
        <v>726</v>
      </c>
      <c r="BB592" s="2266" t="s">
        <v>727</v>
      </c>
      <c r="BC592" s="2409">
        <v>33</v>
      </c>
      <c r="BD592" s="2266">
        <v>100334</v>
      </c>
      <c r="BE592" s="2272">
        <v>44270</v>
      </c>
      <c r="BF592" s="2410">
        <v>1500</v>
      </c>
      <c r="BG592" s="2266" t="s">
        <v>96</v>
      </c>
      <c r="BH592" s="2270">
        <v>19.12</v>
      </c>
      <c r="BI592" s="2411"/>
      <c r="BJ592" s="2412">
        <v>44370</v>
      </c>
      <c r="BK592" s="2272">
        <v>44351</v>
      </c>
      <c r="BL592" s="2413">
        <v>62296</v>
      </c>
      <c r="BM592" s="2270">
        <v>1521.74</v>
      </c>
      <c r="BN592" s="2264">
        <f t="shared" ref="BN592:BN597" si="226">(BM592-BF592)</f>
        <v>21.740000000000009</v>
      </c>
      <c r="BO592" s="2271">
        <f t="shared" ref="BO592:BO597" si="227">(BM592*BH592)</f>
        <v>29095.668800000003</v>
      </c>
      <c r="BP592" s="2270">
        <f>(BO592*0.05)</f>
        <v>1454.7834400000002</v>
      </c>
      <c r="BQ592" s="2273" t="s">
        <v>8</v>
      </c>
      <c r="CK592" s="2488" t="s">
        <v>1218</v>
      </c>
      <c r="CL592" s="2248"/>
      <c r="CM592" s="2248"/>
      <c r="CN592" s="2248"/>
      <c r="CO592" s="2248"/>
      <c r="CP592" s="2248"/>
      <c r="CQ592" s="2248"/>
      <c r="CR592" s="2248"/>
      <c r="CS592" s="2248"/>
      <c r="CT592" s="2248"/>
      <c r="CU592" s="2248"/>
      <c r="CV592" s="2248"/>
      <c r="CW592" s="2248"/>
      <c r="CX592" s="2248"/>
      <c r="CY592" s="2248"/>
      <c r="CZ592" s="2248"/>
      <c r="DA592" s="2248"/>
      <c r="DB592" s="2248"/>
    </row>
    <row r="593" spans="15:106">
      <c r="O593" s="2024"/>
      <c r="P593" s="2047" t="s">
        <v>629</v>
      </c>
      <c r="Q593" s="2037" t="s">
        <v>699</v>
      </c>
      <c r="R593" s="2071">
        <v>91</v>
      </c>
      <c r="S593" s="2071">
        <v>41801</v>
      </c>
      <c r="T593" s="2072">
        <v>43700</v>
      </c>
      <c r="U593" s="2071">
        <v>20</v>
      </c>
      <c r="V593" s="2039" t="s">
        <v>35</v>
      </c>
      <c r="W593" s="2073">
        <v>254</v>
      </c>
      <c r="X593" s="2071"/>
      <c r="Y593" s="3509">
        <v>43754</v>
      </c>
      <c r="Z593" s="2072">
        <v>43752</v>
      </c>
      <c r="AA593" s="2071">
        <v>3956</v>
      </c>
      <c r="AB593" s="2147">
        <v>20000</v>
      </c>
      <c r="AC593" s="2071">
        <f t="shared" si="223"/>
        <v>0</v>
      </c>
      <c r="AD593" s="2045">
        <f t="shared" si="224"/>
        <v>5080</v>
      </c>
      <c r="AE593" s="2045">
        <f t="shared" si="225"/>
        <v>254</v>
      </c>
      <c r="AF593" s="2059" t="s">
        <v>8</v>
      </c>
      <c r="AG593" s="2029"/>
      <c r="AH593" s="2024"/>
      <c r="AI593" s="2023"/>
      <c r="AJ593" s="2037" t="s">
        <v>1264</v>
      </c>
      <c r="AK593" s="2039">
        <v>149</v>
      </c>
      <c r="AL593" s="2039" t="s">
        <v>101</v>
      </c>
      <c r="AM593" s="2040">
        <v>44377</v>
      </c>
      <c r="AN593" s="2039">
        <v>20</v>
      </c>
      <c r="AO593" s="2039" t="s">
        <v>35</v>
      </c>
      <c r="AP593" s="5953">
        <v>720</v>
      </c>
      <c r="AQ593" s="2039"/>
      <c r="AR593" s="2044">
        <v>44379</v>
      </c>
      <c r="AS593" s="2040">
        <v>44378</v>
      </c>
      <c r="AT593" s="2039">
        <v>15728</v>
      </c>
      <c r="AU593" s="2039">
        <v>20000</v>
      </c>
      <c r="AV593" s="2039">
        <f t="shared" si="218"/>
        <v>0</v>
      </c>
      <c r="AW593" s="5953">
        <f t="shared" si="219"/>
        <v>14400</v>
      </c>
      <c r="AX593" s="5953">
        <f>(AW593*0.03)</f>
        <v>432</v>
      </c>
      <c r="AY593" s="5955"/>
      <c r="BA593" s="2274" t="s">
        <v>966</v>
      </c>
      <c r="BB593" s="2275" t="s">
        <v>1130</v>
      </c>
      <c r="BC593" s="2340">
        <v>5</v>
      </c>
      <c r="BD593" s="2275">
        <v>122149</v>
      </c>
      <c r="BE593" s="2341">
        <v>44349</v>
      </c>
      <c r="BF593" s="2469">
        <v>50</v>
      </c>
      <c r="BG593" s="2275" t="s">
        <v>96</v>
      </c>
      <c r="BH593" s="2347">
        <v>17.93</v>
      </c>
      <c r="BI593" s="3719"/>
      <c r="BJ593" s="3720">
        <v>44354</v>
      </c>
      <c r="BK593" s="2341">
        <v>44356</v>
      </c>
      <c r="BL593" s="2275">
        <v>62317</v>
      </c>
      <c r="BM593" s="2347">
        <v>68.709999999999994</v>
      </c>
      <c r="BN593" s="2347">
        <f t="shared" si="226"/>
        <v>18.709999999999994</v>
      </c>
      <c r="BO593" s="2348">
        <f t="shared" si="227"/>
        <v>1231.9703</v>
      </c>
      <c r="BP593" s="2347">
        <f>(BO593*0.05)</f>
        <v>61.598514999999999</v>
      </c>
      <c r="BQ593" s="4632" t="s">
        <v>8</v>
      </c>
      <c r="CK593" s="2490"/>
      <c r="CL593" s="2491"/>
      <c r="CM593" s="2491"/>
      <c r="CN593" s="2492" t="s">
        <v>14</v>
      </c>
      <c r="CO593" s="2492" t="s">
        <v>12</v>
      </c>
      <c r="CP593" s="2492"/>
      <c r="CQ593" s="2491"/>
      <c r="CR593" s="2492" t="s">
        <v>15</v>
      </c>
      <c r="CS593" s="2492" t="s">
        <v>16</v>
      </c>
      <c r="CT593" s="2492" t="s">
        <v>12</v>
      </c>
      <c r="CU593" s="2492" t="s">
        <v>12</v>
      </c>
      <c r="CV593" s="2491"/>
      <c r="CW593" s="2491"/>
      <c r="CX593" s="2491"/>
      <c r="CY593" s="2491"/>
      <c r="CZ593" s="2492" t="s">
        <v>12</v>
      </c>
      <c r="DA593" s="2492" t="s">
        <v>17</v>
      </c>
      <c r="DB593" s="2493"/>
    </row>
    <row r="594" spans="15:106" ht="18.75" customHeight="1">
      <c r="O594" s="2024"/>
      <c r="P594" s="2047" t="s">
        <v>659</v>
      </c>
      <c r="Q594" s="2037" t="s">
        <v>889</v>
      </c>
      <c r="R594" s="2038">
        <v>12</v>
      </c>
      <c r="S594" s="2039" t="s">
        <v>36</v>
      </c>
      <c r="T594" s="2040">
        <v>43741</v>
      </c>
      <c r="U594" s="2041">
        <v>20</v>
      </c>
      <c r="V594" s="2039" t="s">
        <v>35</v>
      </c>
      <c r="W594" s="2042">
        <v>310</v>
      </c>
      <c r="X594" s="2039"/>
      <c r="Y594" s="2044">
        <v>43745</v>
      </c>
      <c r="Z594" s="2040">
        <v>43741</v>
      </c>
      <c r="AA594" s="2039">
        <v>11811</v>
      </c>
      <c r="AB594" s="2041">
        <v>20000</v>
      </c>
      <c r="AC594" s="2041">
        <f t="shared" si="223"/>
        <v>0</v>
      </c>
      <c r="AD594" s="2045">
        <f t="shared" si="224"/>
        <v>6200</v>
      </c>
      <c r="AE594" s="2042">
        <f t="shared" si="225"/>
        <v>310</v>
      </c>
      <c r="AF594" s="6076" t="s">
        <v>8</v>
      </c>
      <c r="AG594" s="2029"/>
      <c r="AH594" s="2024"/>
      <c r="AI594" s="2837"/>
      <c r="AJ594" s="2037" t="s">
        <v>1264</v>
      </c>
      <c r="AK594" s="2039">
        <v>150</v>
      </c>
      <c r="AL594" s="2039" t="s">
        <v>101</v>
      </c>
      <c r="AM594" s="2040">
        <v>44385</v>
      </c>
      <c r="AN594" s="2039">
        <v>20</v>
      </c>
      <c r="AO594" s="2039" t="s">
        <v>35</v>
      </c>
      <c r="AP594" s="5953">
        <v>720</v>
      </c>
      <c r="AQ594" s="2039"/>
      <c r="AR594" s="2044">
        <v>44410</v>
      </c>
      <c r="AS594" s="2040">
        <v>44396</v>
      </c>
      <c r="AT594" s="2039">
        <v>15825</v>
      </c>
      <c r="AU594" s="2039">
        <v>20000</v>
      </c>
      <c r="AV594" s="2039">
        <f t="shared" si="218"/>
        <v>0</v>
      </c>
      <c r="AW594" s="5953">
        <f t="shared" si="219"/>
        <v>14400</v>
      </c>
      <c r="AX594" s="5953">
        <f>(AW594*0.03)</f>
        <v>432</v>
      </c>
      <c r="AY594" s="5955"/>
      <c r="BA594" s="2274" t="s">
        <v>966</v>
      </c>
      <c r="BB594" s="2275" t="s">
        <v>1133</v>
      </c>
      <c r="BC594" s="2340">
        <v>5</v>
      </c>
      <c r="BD594" s="2275">
        <v>122149</v>
      </c>
      <c r="BE594" s="2341">
        <v>44349</v>
      </c>
      <c r="BF594" s="2469">
        <v>50</v>
      </c>
      <c r="BG594" s="2275" t="s">
        <v>96</v>
      </c>
      <c r="BH594" s="2347">
        <v>17.93</v>
      </c>
      <c r="BI594" s="3719"/>
      <c r="BJ594" s="3720">
        <v>44354</v>
      </c>
      <c r="BK594" s="2341">
        <v>44356</v>
      </c>
      <c r="BL594" s="2275">
        <v>62317</v>
      </c>
      <c r="BM594" s="2347">
        <v>75</v>
      </c>
      <c r="BN594" s="2347">
        <f t="shared" si="226"/>
        <v>25</v>
      </c>
      <c r="BO594" s="2348">
        <f t="shared" si="227"/>
        <v>1344.75</v>
      </c>
      <c r="BP594" s="2347">
        <f>(BO594*0.05)</f>
        <v>67.237499999999997</v>
      </c>
      <c r="BQ594" s="4632" t="s">
        <v>8</v>
      </c>
      <c r="CK594" s="2499" t="s">
        <v>3</v>
      </c>
      <c r="CL594" s="2500" t="s">
        <v>4</v>
      </c>
      <c r="CM594" s="2501" t="s">
        <v>18</v>
      </c>
      <c r="CN594" s="2501" t="s">
        <v>19</v>
      </c>
      <c r="CO594" s="2501" t="s">
        <v>19</v>
      </c>
      <c r="CP594" s="2501" t="s">
        <v>20</v>
      </c>
      <c r="CQ594" s="2501" t="s">
        <v>21</v>
      </c>
      <c r="CR594" s="2501" t="s">
        <v>22</v>
      </c>
      <c r="CS594" s="2501" t="s">
        <v>19</v>
      </c>
      <c r="CT594" s="2501" t="s">
        <v>23</v>
      </c>
      <c r="CU594" s="2501" t="s">
        <v>23</v>
      </c>
      <c r="CV594" s="2501" t="s">
        <v>24</v>
      </c>
      <c r="CW594" s="2501" t="s">
        <v>20</v>
      </c>
      <c r="CX594" s="2501" t="s">
        <v>25</v>
      </c>
      <c r="CY594" s="2501" t="s">
        <v>0</v>
      </c>
      <c r="CZ594" s="2501" t="s">
        <v>11</v>
      </c>
      <c r="DA594" s="2501" t="s">
        <v>11</v>
      </c>
      <c r="DB594" s="2501" t="s">
        <v>26</v>
      </c>
    </row>
    <row r="595" spans="15:106" ht="23.25" customHeight="1" thickBot="1">
      <c r="O595" s="2024"/>
      <c r="P595" s="2047" t="s">
        <v>493</v>
      </c>
      <c r="Q595" s="2037" t="s">
        <v>495</v>
      </c>
      <c r="R595" s="2071">
        <v>60</v>
      </c>
      <c r="S595" s="2071">
        <v>27470</v>
      </c>
      <c r="T595" s="2072">
        <v>43741</v>
      </c>
      <c r="U595" s="2041">
        <v>10</v>
      </c>
      <c r="V595" s="2039" t="s">
        <v>35</v>
      </c>
      <c r="W595" s="2042">
        <v>474.29</v>
      </c>
      <c r="X595" s="2039">
        <v>1010506</v>
      </c>
      <c r="Y595" s="2044">
        <v>43745</v>
      </c>
      <c r="Z595" s="2057">
        <v>43741</v>
      </c>
      <c r="AA595" s="2039">
        <v>3947</v>
      </c>
      <c r="AB595" s="2041">
        <v>10000</v>
      </c>
      <c r="AC595" s="2041">
        <f t="shared" si="223"/>
        <v>0</v>
      </c>
      <c r="AD595" s="2045">
        <f t="shared" si="224"/>
        <v>4742.8999999999996</v>
      </c>
      <c r="AE595" s="2042">
        <f t="shared" si="225"/>
        <v>237.14499999999998</v>
      </c>
      <c r="AF595" s="6076" t="s">
        <v>8</v>
      </c>
      <c r="AG595" s="2029"/>
      <c r="AH595" s="2024"/>
      <c r="AI595" s="2023"/>
      <c r="AJ595" s="2037" t="s">
        <v>1264</v>
      </c>
      <c r="AK595" s="2039">
        <v>151</v>
      </c>
      <c r="AL595" s="2039" t="s">
        <v>36</v>
      </c>
      <c r="AM595" s="2040">
        <v>44414</v>
      </c>
      <c r="AN595" s="2039">
        <v>45</v>
      </c>
      <c r="AO595" s="2039" t="s">
        <v>35</v>
      </c>
      <c r="AP595" s="5953">
        <v>720</v>
      </c>
      <c r="AQ595" s="2039"/>
      <c r="AR595" s="2044">
        <v>44424</v>
      </c>
      <c r="AS595" s="2040">
        <v>44421</v>
      </c>
      <c r="AT595" s="2039">
        <v>15964</v>
      </c>
      <c r="AU595" s="2039">
        <v>45000</v>
      </c>
      <c r="AV595" s="2039">
        <f t="shared" si="218"/>
        <v>0</v>
      </c>
      <c r="AW595" s="5953">
        <f t="shared" si="219"/>
        <v>32400</v>
      </c>
      <c r="AX595" s="5953">
        <f>(AW595*0.03)</f>
        <v>972</v>
      </c>
      <c r="AY595" s="5955"/>
      <c r="BA595" s="2274" t="s">
        <v>1180</v>
      </c>
      <c r="BB595" s="3032" t="s">
        <v>1122</v>
      </c>
      <c r="BC595" s="2276">
        <v>7</v>
      </c>
      <c r="BD595" s="2276" t="s">
        <v>36</v>
      </c>
      <c r="BE595" s="2277">
        <v>44364</v>
      </c>
      <c r="BF595" s="3250">
        <v>3000</v>
      </c>
      <c r="BG595" s="2285" t="s">
        <v>96</v>
      </c>
      <c r="BH595" s="2441">
        <v>18.5</v>
      </c>
      <c r="BI595" s="4049"/>
      <c r="BJ595" s="4049">
        <v>44377</v>
      </c>
      <c r="BK595" s="2277">
        <v>44371</v>
      </c>
      <c r="BL595" s="2276">
        <v>62493</v>
      </c>
      <c r="BM595" s="2281">
        <v>3017.68</v>
      </c>
      <c r="BN595" s="2281">
        <f t="shared" si="226"/>
        <v>17.679999999999836</v>
      </c>
      <c r="BO595" s="2281">
        <f t="shared" si="227"/>
        <v>55827.079999999994</v>
      </c>
      <c r="BP595" s="2348">
        <f>(BO595*0.025)</f>
        <v>1395.6769999999999</v>
      </c>
      <c r="BQ595" s="2689" t="s">
        <v>8</v>
      </c>
      <c r="CK595" s="2619"/>
      <c r="CL595" s="2506"/>
      <c r="CM595" s="2506"/>
      <c r="CN595" s="2507" t="s">
        <v>3</v>
      </c>
      <c r="CO595" s="2507" t="s">
        <v>18</v>
      </c>
      <c r="CP595" s="2507"/>
      <c r="CQ595" s="2506"/>
      <c r="CR595" s="2507" t="s">
        <v>21</v>
      </c>
      <c r="CS595" s="2507" t="s">
        <v>3</v>
      </c>
      <c r="CT595" s="2507" t="s">
        <v>27</v>
      </c>
      <c r="CU595" s="2507" t="s">
        <v>28</v>
      </c>
      <c r="CV595" s="2506"/>
      <c r="CW595" s="2506"/>
      <c r="CX595" s="2506"/>
      <c r="CY595" s="2506"/>
      <c r="CZ595" s="2507" t="s">
        <v>33</v>
      </c>
      <c r="DA595" s="2507" t="s">
        <v>30</v>
      </c>
      <c r="DB595" s="2500"/>
    </row>
    <row r="596" spans="15:106">
      <c r="O596" s="2024"/>
      <c r="P596" s="2047" t="s">
        <v>471</v>
      </c>
      <c r="Q596" s="2957" t="s">
        <v>436</v>
      </c>
      <c r="R596" s="2071">
        <v>36</v>
      </c>
      <c r="S596" s="3068" t="s">
        <v>36</v>
      </c>
      <c r="T596" s="2040">
        <v>43747</v>
      </c>
      <c r="U596" s="2041">
        <v>20</v>
      </c>
      <c r="V596" s="2039" t="s">
        <v>35</v>
      </c>
      <c r="W596" s="2042">
        <v>300.3</v>
      </c>
      <c r="X596" s="2071"/>
      <c r="Y596" s="3509">
        <v>43754</v>
      </c>
      <c r="Z596" s="2072">
        <v>43752</v>
      </c>
      <c r="AA596" s="2071">
        <v>11859</v>
      </c>
      <c r="AB596" s="2071">
        <v>20000</v>
      </c>
      <c r="AC596" s="2071">
        <f t="shared" si="223"/>
        <v>0</v>
      </c>
      <c r="AD596" s="2045">
        <f t="shared" si="224"/>
        <v>6006</v>
      </c>
      <c r="AE596" s="2045">
        <f t="shared" si="225"/>
        <v>300.3</v>
      </c>
      <c r="AF596" s="2059" t="s">
        <v>8</v>
      </c>
      <c r="AG596" s="2029"/>
      <c r="AH596" s="2024"/>
      <c r="AI596" s="2837"/>
      <c r="AJ596" s="2069" t="s">
        <v>794</v>
      </c>
      <c r="AK596" s="4072">
        <v>152</v>
      </c>
      <c r="AL596" s="2071" t="s">
        <v>36</v>
      </c>
      <c r="AM596" s="2040">
        <v>44414</v>
      </c>
      <c r="AN596" s="4072">
        <v>80</v>
      </c>
      <c r="AO596" s="2039" t="s">
        <v>35</v>
      </c>
      <c r="AP596" s="4541">
        <v>360.1</v>
      </c>
      <c r="AQ596" s="3605"/>
      <c r="AR596" s="2044">
        <v>44424</v>
      </c>
      <c r="AS596" s="2040">
        <v>44421</v>
      </c>
      <c r="AT596" s="2039">
        <v>15964</v>
      </c>
      <c r="AU596" s="2147">
        <v>80000</v>
      </c>
      <c r="AV596" s="2147">
        <f t="shared" si="218"/>
        <v>0</v>
      </c>
      <c r="AW596" s="2045">
        <f t="shared" si="219"/>
        <v>28808</v>
      </c>
      <c r="AX596" s="2045">
        <f t="shared" ref="AX596:AX601" si="228">(AW596*0.05)</f>
        <v>1440.4</v>
      </c>
      <c r="AY596" s="5955"/>
      <c r="BA596" s="4633" t="s">
        <v>1271</v>
      </c>
      <c r="BB596" s="3032" t="s">
        <v>1272</v>
      </c>
      <c r="BC596" s="2276">
        <v>1</v>
      </c>
      <c r="BD596" s="2276" t="s">
        <v>36</v>
      </c>
      <c r="BE596" s="2277">
        <v>44365</v>
      </c>
      <c r="BF596" s="3250">
        <v>1</v>
      </c>
      <c r="BG596" s="2285" t="s">
        <v>544</v>
      </c>
      <c r="BH596" s="2441">
        <v>21.24</v>
      </c>
      <c r="BI596" s="4049"/>
      <c r="BJ596" s="4049">
        <v>44377</v>
      </c>
      <c r="BK596" s="2277">
        <v>44377</v>
      </c>
      <c r="BL596" s="2276">
        <v>62599</v>
      </c>
      <c r="BM596" s="2281">
        <v>1</v>
      </c>
      <c r="BN596" s="2281">
        <f t="shared" si="226"/>
        <v>0</v>
      </c>
      <c r="BO596" s="2281">
        <f t="shared" si="227"/>
        <v>21.24</v>
      </c>
      <c r="BP596" s="2348">
        <f>(BO596*0.025)</f>
        <v>0.53100000000000003</v>
      </c>
      <c r="BQ596" s="4634" t="s">
        <v>1281</v>
      </c>
      <c r="CK596" s="2610" t="s">
        <v>204</v>
      </c>
      <c r="CL596" s="3217" t="s">
        <v>105</v>
      </c>
      <c r="CM596" s="2528">
        <v>154</v>
      </c>
      <c r="CN596" s="2528" t="s">
        <v>36</v>
      </c>
      <c r="CO596" s="2535">
        <v>44470</v>
      </c>
      <c r="CP596" s="2528">
        <v>34</v>
      </c>
      <c r="CQ596" s="2528" t="s">
        <v>35</v>
      </c>
      <c r="CR596" s="2534">
        <v>1315.61</v>
      </c>
      <c r="CS596" s="3216"/>
      <c r="CT596" s="2549">
        <v>44487</v>
      </c>
      <c r="CU596" s="2530">
        <v>44487</v>
      </c>
      <c r="CV596" s="2528"/>
      <c r="CW596" s="2531">
        <v>34000</v>
      </c>
      <c r="CX596" s="2531">
        <f>(CP596*1000-CW596)</f>
        <v>0</v>
      </c>
      <c r="CY596" s="2555">
        <v>47944.34</v>
      </c>
      <c r="CZ596" s="2582">
        <f>(CU596+42)</f>
        <v>44529</v>
      </c>
      <c r="DA596" s="2554">
        <f>(CY596*0.03)</f>
        <v>1438.3301999999999</v>
      </c>
      <c r="DB596" s="2516"/>
    </row>
    <row r="597" spans="15:106">
      <c r="O597" s="2024"/>
      <c r="P597" s="2047" t="s">
        <v>792</v>
      </c>
      <c r="Q597" s="2048" t="s">
        <v>794</v>
      </c>
      <c r="R597" s="3168">
        <v>10</v>
      </c>
      <c r="S597" s="3169" t="s">
        <v>36</v>
      </c>
      <c r="T597" s="3170">
        <v>43748</v>
      </c>
      <c r="U597" s="3169">
        <v>100</v>
      </c>
      <c r="V597" s="3171" t="s">
        <v>35</v>
      </c>
      <c r="W597" s="3172">
        <v>295</v>
      </c>
      <c r="X597" s="3169"/>
      <c r="Y597" s="3554">
        <v>43754</v>
      </c>
      <c r="Z597" s="3174">
        <v>43752</v>
      </c>
      <c r="AA597" s="3171">
        <v>3955</v>
      </c>
      <c r="AB597" s="3175">
        <v>100000</v>
      </c>
      <c r="AC597" s="2041">
        <f>(AB597-U597*1000)</f>
        <v>0</v>
      </c>
      <c r="AD597" s="2045">
        <f>(AB597*W597/1000)</f>
        <v>29500</v>
      </c>
      <c r="AE597" s="2042">
        <f t="shared" si="225"/>
        <v>1475</v>
      </c>
      <c r="AF597" s="2059" t="s">
        <v>8</v>
      </c>
      <c r="AG597" s="2029"/>
      <c r="AH597" s="2024"/>
      <c r="AI597" s="2023"/>
      <c r="AJ597" s="2069" t="s">
        <v>1156</v>
      </c>
      <c r="AK597" s="4072">
        <v>153</v>
      </c>
      <c r="AL597" s="2071" t="s">
        <v>36</v>
      </c>
      <c r="AM597" s="2040">
        <v>44414</v>
      </c>
      <c r="AN597" s="4072">
        <v>10</v>
      </c>
      <c r="AO597" s="2039" t="s">
        <v>35</v>
      </c>
      <c r="AP597" s="4541">
        <v>291.10000000000002</v>
      </c>
      <c r="AQ597" s="3605"/>
      <c r="AR597" s="2044">
        <v>44424</v>
      </c>
      <c r="AS597" s="2040">
        <v>44421</v>
      </c>
      <c r="AT597" s="2039">
        <v>15964</v>
      </c>
      <c r="AU597" s="2147">
        <v>10000</v>
      </c>
      <c r="AV597" s="2147">
        <f t="shared" si="218"/>
        <v>0</v>
      </c>
      <c r="AW597" s="2045">
        <f t="shared" si="219"/>
        <v>2911</v>
      </c>
      <c r="AX597" s="2045">
        <f t="shared" si="228"/>
        <v>145.55000000000001</v>
      </c>
      <c r="AY597" s="5955"/>
      <c r="BA597" s="4635" t="s">
        <v>1271</v>
      </c>
      <c r="BB597" s="3032" t="s">
        <v>1273</v>
      </c>
      <c r="BC597" s="2276">
        <v>2</v>
      </c>
      <c r="BD597" s="2276" t="s">
        <v>36</v>
      </c>
      <c r="BE597" s="2277">
        <v>44365</v>
      </c>
      <c r="BF597" s="3250">
        <v>1</v>
      </c>
      <c r="BG597" s="2285" t="s">
        <v>544</v>
      </c>
      <c r="BH597" s="2441">
        <v>21.24</v>
      </c>
      <c r="BI597" s="4049"/>
      <c r="BJ597" s="4049">
        <v>44377</v>
      </c>
      <c r="BK597" s="2277">
        <v>44377</v>
      </c>
      <c r="BL597" s="2276">
        <v>62599</v>
      </c>
      <c r="BM597" s="2281">
        <v>1</v>
      </c>
      <c r="BN597" s="2281">
        <f t="shared" si="226"/>
        <v>0</v>
      </c>
      <c r="BO597" s="2281">
        <f t="shared" si="227"/>
        <v>21.24</v>
      </c>
      <c r="BP597" s="2348">
        <f>(BO597*0.025)</f>
        <v>0.53100000000000003</v>
      </c>
      <c r="BQ597" s="4632" t="s">
        <v>1281</v>
      </c>
      <c r="CK597" s="3560" t="s">
        <v>845</v>
      </c>
      <c r="CL597" s="2579" t="s">
        <v>1174</v>
      </c>
      <c r="CM597" s="2550">
        <v>22</v>
      </c>
      <c r="CN597" s="2550">
        <v>26561</v>
      </c>
      <c r="CO597" s="2551">
        <v>44480</v>
      </c>
      <c r="CP597" s="2550">
        <v>160</v>
      </c>
      <c r="CQ597" s="2550" t="s">
        <v>35</v>
      </c>
      <c r="CR597" s="2552">
        <v>227.07</v>
      </c>
      <c r="CS597" s="3559"/>
      <c r="CT597" s="2581">
        <v>44489</v>
      </c>
      <c r="CU597" s="2582">
        <v>44489</v>
      </c>
      <c r="CV597" s="2550"/>
      <c r="CW597" s="2589">
        <v>160000</v>
      </c>
      <c r="CX597" s="2589">
        <f>(CP597*1000-CW597)</f>
        <v>0</v>
      </c>
      <c r="CY597" s="2555">
        <f>(CR597*CW597/1000)</f>
        <v>36331.199999999997</v>
      </c>
      <c r="CZ597" s="2582">
        <f>(CU597+28)</f>
        <v>44517</v>
      </c>
      <c r="DA597" s="2554">
        <f>(CY597*0.03)</f>
        <v>1089.9359999999999</v>
      </c>
      <c r="DB597" s="2523"/>
    </row>
    <row r="598" spans="15:106">
      <c r="O598" s="2024"/>
      <c r="P598" s="2047" t="s">
        <v>391</v>
      </c>
      <c r="Q598" s="2069" t="s">
        <v>698</v>
      </c>
      <c r="R598" s="2809">
        <v>41</v>
      </c>
      <c r="S598" s="2071" t="s">
        <v>101</v>
      </c>
      <c r="T598" s="2072">
        <v>43752</v>
      </c>
      <c r="U598" s="2071">
        <v>10</v>
      </c>
      <c r="V598" s="2039" t="s">
        <v>35</v>
      </c>
      <c r="W598" s="2073">
        <v>290</v>
      </c>
      <c r="X598" s="2071"/>
      <c r="Y598" s="3509">
        <v>43754</v>
      </c>
      <c r="Z598" s="2072">
        <v>43752</v>
      </c>
      <c r="AA598" s="2071">
        <v>11868</v>
      </c>
      <c r="AB598" s="2041">
        <v>5000</v>
      </c>
      <c r="AC598" s="2041">
        <f t="shared" si="223"/>
        <v>-5000</v>
      </c>
      <c r="AD598" s="2045">
        <f t="shared" si="224"/>
        <v>1450</v>
      </c>
      <c r="AE598" s="2042">
        <f t="shared" si="225"/>
        <v>72.5</v>
      </c>
      <c r="AF598" s="2059" t="s">
        <v>8</v>
      </c>
      <c r="AG598" s="2029"/>
      <c r="AH598" s="2024"/>
      <c r="AI598" s="2837"/>
      <c r="AJ598" s="2069" t="s">
        <v>891</v>
      </c>
      <c r="AK598" s="2071">
        <v>154</v>
      </c>
      <c r="AL598" s="2071" t="s">
        <v>36</v>
      </c>
      <c r="AM598" s="2072">
        <v>44428</v>
      </c>
      <c r="AN598" s="2071">
        <v>12.5</v>
      </c>
      <c r="AO598" s="2039" t="s">
        <v>35</v>
      </c>
      <c r="AP598" s="2073">
        <v>454.3</v>
      </c>
      <c r="AQ598" s="3605"/>
      <c r="AR598" s="3509">
        <v>44438</v>
      </c>
      <c r="AS598" s="2072">
        <v>44438</v>
      </c>
      <c r="AT598" s="2071">
        <v>16069</v>
      </c>
      <c r="AU598" s="2147">
        <v>12500</v>
      </c>
      <c r="AV598" s="2147">
        <f t="shared" si="218"/>
        <v>0</v>
      </c>
      <c r="AW598" s="2045">
        <f t="shared" si="219"/>
        <v>5678.75</v>
      </c>
      <c r="AX598" s="2045">
        <f t="shared" si="228"/>
        <v>283.9375</v>
      </c>
      <c r="AY598" s="5955"/>
      <c r="BA598" s="2312"/>
      <c r="BB598" s="2313"/>
      <c r="BC598" s="2313"/>
      <c r="BD598" s="2313"/>
      <c r="BE598" s="2313"/>
      <c r="BF598" s="2313"/>
      <c r="BG598" s="2313"/>
      <c r="BH598" s="2313"/>
      <c r="BI598" s="2313"/>
      <c r="BJ598" s="2313"/>
      <c r="BK598" s="2313"/>
      <c r="BL598" s="2313"/>
      <c r="BM598" s="2313"/>
      <c r="BN598" s="2313"/>
      <c r="BO598" s="2313"/>
      <c r="BP598" s="2313"/>
      <c r="BQ598" s="2689"/>
      <c r="CK598" s="2526"/>
      <c r="CL598" s="2583"/>
      <c r="CM598" s="2550"/>
      <c r="CN598" s="2550"/>
      <c r="CO598" s="2551"/>
      <c r="CP598" s="2550"/>
      <c r="CQ598" s="2550"/>
      <c r="CR598" s="2552"/>
      <c r="CS598" s="3559"/>
      <c r="CT598" s="2581"/>
      <c r="CU598" s="2582"/>
      <c r="CV598" s="2550"/>
      <c r="CW598" s="2589"/>
      <c r="CX598" s="2589"/>
      <c r="CY598" s="2555"/>
      <c r="CZ598" s="2582"/>
      <c r="DA598" s="2554"/>
      <c r="DB598" s="2523"/>
    </row>
    <row r="599" spans="15:106" ht="15" thickBot="1">
      <c r="O599" s="2024"/>
      <c r="P599" s="2047" t="s">
        <v>391</v>
      </c>
      <c r="Q599" s="2069" t="s">
        <v>698</v>
      </c>
      <c r="R599" s="2809">
        <v>41</v>
      </c>
      <c r="S599" s="2071" t="s">
        <v>101</v>
      </c>
      <c r="T599" s="2072">
        <v>43752</v>
      </c>
      <c r="U599" s="2071">
        <v>5</v>
      </c>
      <c r="V599" s="2039" t="s">
        <v>35</v>
      </c>
      <c r="W599" s="2073">
        <v>290</v>
      </c>
      <c r="X599" s="2071"/>
      <c r="Y599" s="3509">
        <v>43754</v>
      </c>
      <c r="Z599" s="2072">
        <v>43752</v>
      </c>
      <c r="AA599" s="2071">
        <v>11861</v>
      </c>
      <c r="AB599" s="2041">
        <v>5000</v>
      </c>
      <c r="AC599" s="2041">
        <f t="shared" si="223"/>
        <v>0</v>
      </c>
      <c r="AD599" s="2045">
        <f t="shared" si="224"/>
        <v>1450</v>
      </c>
      <c r="AE599" s="2042">
        <f t="shared" si="225"/>
        <v>72.5</v>
      </c>
      <c r="AF599" s="2059" t="s">
        <v>8</v>
      </c>
      <c r="AG599" s="2029"/>
      <c r="AH599" s="2024"/>
      <c r="AI599" s="2023"/>
      <c r="AJ599" s="2069" t="s">
        <v>794</v>
      </c>
      <c r="AK599" s="4072">
        <v>155</v>
      </c>
      <c r="AL599" s="2071" t="s">
        <v>36</v>
      </c>
      <c r="AM599" s="2072">
        <v>44428</v>
      </c>
      <c r="AN599" s="4072">
        <v>250</v>
      </c>
      <c r="AO599" s="2039" t="s">
        <v>35</v>
      </c>
      <c r="AP599" s="2073">
        <v>360.1</v>
      </c>
      <c r="AQ599" s="3605"/>
      <c r="AR599" s="3509">
        <v>44438</v>
      </c>
      <c r="AS599" s="2072">
        <v>44438</v>
      </c>
      <c r="AT599" s="2071">
        <v>16069</v>
      </c>
      <c r="AU599" s="2147">
        <v>250000</v>
      </c>
      <c r="AV599" s="2147">
        <f t="shared" si="218"/>
        <v>0</v>
      </c>
      <c r="AW599" s="2045">
        <f t="shared" si="219"/>
        <v>90025</v>
      </c>
      <c r="AX599" s="2045">
        <f t="shared" si="228"/>
        <v>4501.25</v>
      </c>
      <c r="AY599" s="5955"/>
      <c r="BA599" s="2314"/>
      <c r="BB599" s="2315"/>
      <c r="BC599" s="2315"/>
      <c r="BD599" s="2315"/>
      <c r="BE599" s="2315"/>
      <c r="BF599" s="2315"/>
      <c r="BG599" s="2315"/>
      <c r="BH599" s="2315"/>
      <c r="BI599" s="2315"/>
      <c r="BJ599" s="2315"/>
      <c r="BK599" s="2315"/>
      <c r="BL599" s="2315"/>
      <c r="BM599" s="2315"/>
      <c r="BN599" s="2315"/>
      <c r="BO599" s="2686">
        <f>SUM(BO592:BO598)</f>
        <v>87541.949100000013</v>
      </c>
      <c r="BP599" s="2686">
        <f>SUM(BP592:BP598)</f>
        <v>2980.3584549999996</v>
      </c>
      <c r="BQ599" s="3056"/>
      <c r="CK599" s="2526"/>
      <c r="CL599" s="2583"/>
      <c r="CM599" s="2550"/>
      <c r="CN599" s="2550"/>
      <c r="CO599" s="2551"/>
      <c r="CP599" s="2550"/>
      <c r="CQ599" s="2550"/>
      <c r="CR599" s="2552"/>
      <c r="CS599" s="3559"/>
      <c r="CT599" s="2581"/>
      <c r="CU599" s="2582"/>
      <c r="CV599" s="2550"/>
      <c r="CW599" s="2589"/>
      <c r="CX599" s="2589"/>
      <c r="CY599" s="2555"/>
      <c r="CZ599" s="2582"/>
      <c r="DA599" s="2554"/>
      <c r="DB599" s="2523"/>
    </row>
    <row r="600" spans="15:106">
      <c r="O600" s="2024"/>
      <c r="P600" s="2047" t="s">
        <v>391</v>
      </c>
      <c r="Q600" s="2069" t="s">
        <v>698</v>
      </c>
      <c r="R600" s="2809">
        <v>42</v>
      </c>
      <c r="S600" s="2071" t="s">
        <v>101</v>
      </c>
      <c r="T600" s="2072">
        <v>43752</v>
      </c>
      <c r="U600" s="2071">
        <v>5</v>
      </c>
      <c r="V600" s="2039" t="s">
        <v>35</v>
      </c>
      <c r="W600" s="2073">
        <v>285</v>
      </c>
      <c r="X600" s="2071"/>
      <c r="Y600" s="3509">
        <v>43754</v>
      </c>
      <c r="Z600" s="2072">
        <v>43752</v>
      </c>
      <c r="AA600" s="2071">
        <v>11861</v>
      </c>
      <c r="AB600" s="2041">
        <v>6000</v>
      </c>
      <c r="AC600" s="2041">
        <f>(AB600-U600*1000)</f>
        <v>1000</v>
      </c>
      <c r="AD600" s="2045">
        <f>(AB600*W600/1000)</f>
        <v>1710</v>
      </c>
      <c r="AE600" s="2042">
        <f t="shared" si="225"/>
        <v>85.5</v>
      </c>
      <c r="AF600" s="2059" t="s">
        <v>8</v>
      </c>
      <c r="AG600" s="2029"/>
      <c r="AH600" s="2024"/>
      <c r="AI600" s="2837"/>
      <c r="AJ600" s="2069" t="s">
        <v>904</v>
      </c>
      <c r="AK600" s="4303">
        <v>156</v>
      </c>
      <c r="AL600" s="2071" t="s">
        <v>36</v>
      </c>
      <c r="AM600" s="2072">
        <v>44428</v>
      </c>
      <c r="AN600" s="4303">
        <v>1</v>
      </c>
      <c r="AO600" s="2039" t="s">
        <v>35</v>
      </c>
      <c r="AP600" s="4504">
        <v>415.5</v>
      </c>
      <c r="AQ600" s="4304"/>
      <c r="AR600" s="3509">
        <v>44438</v>
      </c>
      <c r="AS600" s="2072">
        <v>44438</v>
      </c>
      <c r="AT600" s="2071">
        <v>16069</v>
      </c>
      <c r="AU600" s="4305">
        <v>1000</v>
      </c>
      <c r="AV600" s="4305">
        <f t="shared" si="218"/>
        <v>0</v>
      </c>
      <c r="AW600" s="4306">
        <f t="shared" si="219"/>
        <v>415.5</v>
      </c>
      <c r="AX600" s="4306">
        <f t="shared" si="228"/>
        <v>20.775000000000002</v>
      </c>
      <c r="AY600" s="5955"/>
      <c r="CK600" s="2545"/>
      <c r="CL600" s="2583"/>
      <c r="CM600" s="2550"/>
      <c r="CN600" s="2550"/>
      <c r="CO600" s="2551"/>
      <c r="CP600" s="2550"/>
      <c r="CQ600" s="2550"/>
      <c r="CR600" s="2552"/>
      <c r="CS600" s="3559"/>
      <c r="CT600" s="2581"/>
      <c r="CU600" s="2582"/>
      <c r="CV600" s="2550"/>
      <c r="CW600" s="2589"/>
      <c r="CX600" s="2589"/>
      <c r="CY600" s="2555"/>
      <c r="CZ600" s="2582"/>
      <c r="DA600" s="2554"/>
      <c r="DB600" s="2523"/>
    </row>
    <row r="601" spans="15:106" ht="18.600000000000001" thickBot="1">
      <c r="O601" s="2024"/>
      <c r="P601" s="2047" t="s">
        <v>659</v>
      </c>
      <c r="Q601" s="2037" t="s">
        <v>889</v>
      </c>
      <c r="R601" s="2038">
        <v>13</v>
      </c>
      <c r="S601" s="2039" t="s">
        <v>36</v>
      </c>
      <c r="T601" s="2040">
        <v>43741</v>
      </c>
      <c r="U601" s="2041">
        <v>25</v>
      </c>
      <c r="V601" s="2039" t="s">
        <v>35</v>
      </c>
      <c r="W601" s="2042">
        <v>310</v>
      </c>
      <c r="X601" s="2039"/>
      <c r="Y601" s="2044">
        <v>43755</v>
      </c>
      <c r="Z601" s="2040">
        <v>43753</v>
      </c>
      <c r="AA601" s="2039">
        <v>11875</v>
      </c>
      <c r="AB601" s="2041">
        <v>25000</v>
      </c>
      <c r="AC601" s="2041">
        <f>(AB601-U601*1000)</f>
        <v>0</v>
      </c>
      <c r="AD601" s="2045">
        <f>(AB601*W601/1000)</f>
        <v>7750</v>
      </c>
      <c r="AE601" s="2042">
        <f t="shared" si="225"/>
        <v>387.5</v>
      </c>
      <c r="AF601" s="2059" t="s">
        <v>8</v>
      </c>
      <c r="AG601" s="2029"/>
      <c r="AH601" s="2024"/>
      <c r="AI601" s="2023"/>
      <c r="AJ601" s="2069" t="s">
        <v>1156</v>
      </c>
      <c r="AK601" s="4072">
        <v>157</v>
      </c>
      <c r="AL601" s="2071" t="s">
        <v>36</v>
      </c>
      <c r="AM601" s="2072">
        <v>44428</v>
      </c>
      <c r="AN601" s="4072">
        <v>16</v>
      </c>
      <c r="AO601" s="2039" t="s">
        <v>35</v>
      </c>
      <c r="AP601" s="2073">
        <v>291.10000000000002</v>
      </c>
      <c r="AQ601" s="3605"/>
      <c r="AR601" s="3509">
        <v>44438</v>
      </c>
      <c r="AS601" s="2072">
        <v>44438</v>
      </c>
      <c r="AT601" s="2071">
        <v>16069</v>
      </c>
      <c r="AU601" s="2147">
        <v>16000</v>
      </c>
      <c r="AV601" s="2147">
        <f t="shared" si="218"/>
        <v>0</v>
      </c>
      <c r="AW601" s="2045">
        <f t="shared" si="219"/>
        <v>4657.6000000000004</v>
      </c>
      <c r="AX601" s="2045">
        <f t="shared" si="228"/>
        <v>232.88000000000002</v>
      </c>
      <c r="AY601" s="5955"/>
      <c r="BA601" s="2250" t="s">
        <v>1185</v>
      </c>
      <c r="BB601" s="2246"/>
      <c r="BC601" s="2246"/>
      <c r="BD601" s="2246"/>
      <c r="BE601" s="2246"/>
      <c r="BF601" s="2246"/>
      <c r="BG601" s="2246"/>
      <c r="BH601" s="2246"/>
      <c r="BI601" s="2246"/>
      <c r="BJ601" s="2246"/>
      <c r="BK601" s="2246"/>
      <c r="BL601" s="2246"/>
      <c r="BM601" s="2246"/>
      <c r="BN601" s="2246"/>
      <c r="BO601" s="2246"/>
      <c r="BP601" s="2246"/>
      <c r="BQ601" s="3085"/>
      <c r="CK601" s="2545"/>
      <c r="CL601" s="2583"/>
      <c r="CM601" s="2550"/>
      <c r="CN601" s="2550"/>
      <c r="CO601" s="2551"/>
      <c r="CP601" s="2550"/>
      <c r="CQ601" s="2550"/>
      <c r="CR601" s="2552"/>
      <c r="CS601" s="3559"/>
      <c r="CT601" s="2581"/>
      <c r="CU601" s="2582"/>
      <c r="CV601" s="2550"/>
      <c r="CW601" s="2589"/>
      <c r="CX601" s="2589"/>
      <c r="CY601" s="2555"/>
      <c r="CZ601" s="2582"/>
      <c r="DA601" s="2554"/>
      <c r="DB601" s="2523"/>
    </row>
    <row r="602" spans="15:106">
      <c r="O602" s="2024"/>
      <c r="P602" s="2149"/>
      <c r="Q602" s="2091"/>
      <c r="R602" s="2091"/>
      <c r="S602" s="2091"/>
      <c r="T602" s="2091"/>
      <c r="U602" s="2091"/>
      <c r="V602" s="2091"/>
      <c r="W602" s="2091"/>
      <c r="X602" s="2091"/>
      <c r="Y602" s="2873"/>
      <c r="Z602" s="2091"/>
      <c r="AA602" s="2091"/>
      <c r="AB602" s="2091"/>
      <c r="AC602" s="2091"/>
      <c r="AD602" s="2091"/>
      <c r="AE602" s="2091"/>
      <c r="AF602" s="3584"/>
      <c r="AG602" s="3227"/>
      <c r="AH602" s="2024"/>
      <c r="AI602" s="2837"/>
      <c r="AJ602" s="2037" t="s">
        <v>1264</v>
      </c>
      <c r="AK602" s="2039">
        <v>158</v>
      </c>
      <c r="AL602" s="2039" t="s">
        <v>36</v>
      </c>
      <c r="AM602" s="2072">
        <v>44428</v>
      </c>
      <c r="AN602" s="2039">
        <v>10</v>
      </c>
      <c r="AO602" s="2039" t="s">
        <v>35</v>
      </c>
      <c r="AP602" s="5953">
        <v>720</v>
      </c>
      <c r="AQ602" s="2039"/>
      <c r="AR602" s="3509">
        <v>44438</v>
      </c>
      <c r="AS602" s="2072">
        <v>44438</v>
      </c>
      <c r="AT602" s="2071">
        <v>16069</v>
      </c>
      <c r="AU602" s="2039">
        <v>10000</v>
      </c>
      <c r="AV602" s="2039">
        <f t="shared" si="218"/>
        <v>0</v>
      </c>
      <c r="AW602" s="5953">
        <f t="shared" si="219"/>
        <v>7200</v>
      </c>
      <c r="AX602" s="5953">
        <f>(AW602*0.03)</f>
        <v>216</v>
      </c>
      <c r="AY602" s="5955"/>
      <c r="BA602" s="4627"/>
      <c r="BB602" s="2363"/>
      <c r="BC602" s="2365"/>
      <c r="BD602" s="3616" t="s">
        <v>14</v>
      </c>
      <c r="BE602" s="3616" t="s">
        <v>12</v>
      </c>
      <c r="BF602" s="3616"/>
      <c r="BG602" s="2365"/>
      <c r="BH602" s="3616" t="s">
        <v>15</v>
      </c>
      <c r="BI602" s="3616" t="s">
        <v>16</v>
      </c>
      <c r="BJ602" s="3616" t="s">
        <v>12</v>
      </c>
      <c r="BK602" s="3616" t="s">
        <v>12</v>
      </c>
      <c r="BL602" s="2365"/>
      <c r="BM602" s="2365"/>
      <c r="BN602" s="2365"/>
      <c r="BO602" s="2365"/>
      <c r="BP602" s="3616" t="s">
        <v>17</v>
      </c>
      <c r="BQ602" s="3617"/>
      <c r="CK602" s="2556"/>
      <c r="CL602" s="2583"/>
      <c r="CM602" s="2550"/>
      <c r="CN602" s="2550"/>
      <c r="CO602" s="2551"/>
      <c r="CP602" s="2550"/>
      <c r="CQ602" s="2550"/>
      <c r="CR602" s="2552"/>
      <c r="CS602" s="3559"/>
      <c r="CT602" s="2581"/>
      <c r="CU602" s="2582"/>
      <c r="CV602" s="2550"/>
      <c r="CW602" s="2589"/>
      <c r="CX602" s="2589"/>
      <c r="CY602" s="2555"/>
      <c r="CZ602" s="2582"/>
      <c r="DA602" s="2554"/>
      <c r="DB602" s="2523"/>
    </row>
    <row r="603" spans="15:106" ht="15" thickBot="1">
      <c r="O603" s="2024"/>
      <c r="P603" s="2082"/>
      <c r="Q603" s="2085"/>
      <c r="R603" s="2085"/>
      <c r="S603" s="2085"/>
      <c r="T603" s="2085"/>
      <c r="U603" s="2085"/>
      <c r="V603" s="2085"/>
      <c r="W603" s="2085"/>
      <c r="X603" s="2085"/>
      <c r="Y603" s="2089"/>
      <c r="Z603" s="2085"/>
      <c r="AA603" s="2086"/>
      <c r="AB603" s="2087"/>
      <c r="AC603" s="2085"/>
      <c r="AD603" s="2088">
        <f>SUM(AD592:AD601)</f>
        <v>93588.9</v>
      </c>
      <c r="AE603" s="2088">
        <f>(AD603*0.05)</f>
        <v>4679.4449999999997</v>
      </c>
      <c r="AF603" s="2090"/>
      <c r="AG603" s="3220"/>
      <c r="AH603" s="2024"/>
      <c r="AI603" s="2837"/>
      <c r="AJ603" s="2069" t="s">
        <v>891</v>
      </c>
      <c r="AK603" s="2071">
        <v>159</v>
      </c>
      <c r="AL603" s="2071" t="s">
        <v>36</v>
      </c>
      <c r="AM603" s="2072">
        <v>44428</v>
      </c>
      <c r="AN603" s="2071">
        <v>12.5</v>
      </c>
      <c r="AO603" s="2039" t="s">
        <v>35</v>
      </c>
      <c r="AP603" s="2073">
        <v>454.3</v>
      </c>
      <c r="AQ603" s="3605"/>
      <c r="AR603" s="3509">
        <v>44459</v>
      </c>
      <c r="AS603" s="2072">
        <v>44456</v>
      </c>
      <c r="AT603" s="2071">
        <v>16211</v>
      </c>
      <c r="AU603" s="2147">
        <v>12500</v>
      </c>
      <c r="AV603" s="2147">
        <f t="shared" si="218"/>
        <v>0</v>
      </c>
      <c r="AW603" s="2045">
        <f t="shared" si="219"/>
        <v>5678.75</v>
      </c>
      <c r="AX603" s="2045">
        <f>(AW603*0.05)</f>
        <v>283.9375</v>
      </c>
      <c r="AY603" s="5955" t="s">
        <v>1016</v>
      </c>
      <c r="BA603" s="4628" t="s">
        <v>3</v>
      </c>
      <c r="BB603" s="2368" t="s">
        <v>4</v>
      </c>
      <c r="BC603" s="2257" t="s">
        <v>18</v>
      </c>
      <c r="BD603" s="2257" t="s">
        <v>19</v>
      </c>
      <c r="BE603" s="2257" t="s">
        <v>19</v>
      </c>
      <c r="BF603" s="2257" t="s">
        <v>20</v>
      </c>
      <c r="BG603" s="2257" t="s">
        <v>21</v>
      </c>
      <c r="BH603" s="2257" t="s">
        <v>22</v>
      </c>
      <c r="BI603" s="2257" t="s">
        <v>19</v>
      </c>
      <c r="BJ603" s="2257" t="s">
        <v>23</v>
      </c>
      <c r="BK603" s="2257" t="s">
        <v>23</v>
      </c>
      <c r="BL603" s="2257" t="s">
        <v>24</v>
      </c>
      <c r="BM603" s="2257" t="s">
        <v>20</v>
      </c>
      <c r="BN603" s="2257" t="s">
        <v>25</v>
      </c>
      <c r="BO603" s="2257" t="s">
        <v>0</v>
      </c>
      <c r="BP603" s="2257" t="s">
        <v>11</v>
      </c>
      <c r="BQ603" s="3619" t="s">
        <v>26</v>
      </c>
      <c r="CK603" s="2559"/>
      <c r="CL603" s="2560"/>
      <c r="CM603" s="2560"/>
      <c r="CN603" s="2560"/>
      <c r="CO603" s="2560"/>
      <c r="CP603" s="2560"/>
      <c r="CQ603" s="2560"/>
      <c r="CR603" s="2560"/>
      <c r="CS603" s="2560"/>
      <c r="CT603" s="2560"/>
      <c r="CU603" s="2560"/>
      <c r="CV603" s="2560"/>
      <c r="CW603" s="2560"/>
      <c r="CX603" s="2560"/>
      <c r="CY603" s="2560"/>
      <c r="CZ603" s="2560"/>
      <c r="DA603" s="2747">
        <f>SUM(DA596:DA602)</f>
        <v>2528.2662</v>
      </c>
      <c r="DB603" s="2562"/>
    </row>
    <row r="604" spans="15:106">
      <c r="O604" s="2024"/>
      <c r="P604" s="2029"/>
      <c r="Q604" s="2029"/>
      <c r="R604" s="2029"/>
      <c r="S604" s="2029"/>
      <c r="T604" s="2029"/>
      <c r="U604" s="2029"/>
      <c r="V604" s="2029"/>
      <c r="W604" s="2029"/>
      <c r="X604" s="2029"/>
      <c r="Y604" s="6077"/>
      <c r="Z604" s="2029"/>
      <c r="AA604" s="3219"/>
      <c r="AB604" s="3229"/>
      <c r="AC604" s="2029"/>
      <c r="AD604" s="6078"/>
      <c r="AE604" s="6078"/>
      <c r="AF604" s="3220"/>
      <c r="AG604" s="3220"/>
      <c r="AH604" s="2024"/>
      <c r="AI604" s="2837"/>
      <c r="AJ604" s="2069" t="s">
        <v>794</v>
      </c>
      <c r="AK604" s="4072">
        <v>160</v>
      </c>
      <c r="AL604" s="2071" t="s">
        <v>36</v>
      </c>
      <c r="AM604" s="2072">
        <v>44428</v>
      </c>
      <c r="AN604" s="4072">
        <v>200</v>
      </c>
      <c r="AO604" s="2039" t="s">
        <v>35</v>
      </c>
      <c r="AP604" s="2073">
        <v>360.1</v>
      </c>
      <c r="AQ604" s="3605"/>
      <c r="AR604" s="3509">
        <v>44459</v>
      </c>
      <c r="AS604" s="2072">
        <v>44456</v>
      </c>
      <c r="AT604" s="2039">
        <v>16211</v>
      </c>
      <c r="AU604" s="2147">
        <v>155000</v>
      </c>
      <c r="AV604" s="2147">
        <f t="shared" si="218"/>
        <v>-45000</v>
      </c>
      <c r="AW604" s="2045">
        <f t="shared" si="219"/>
        <v>55815.5</v>
      </c>
      <c r="AX604" s="2045">
        <f>(AW604*0.05)</f>
        <v>2790.7750000000001</v>
      </c>
      <c r="AY604" s="5955" t="s">
        <v>1016</v>
      </c>
      <c r="BA604" s="4628"/>
      <c r="BB604" s="2368"/>
      <c r="BC604" s="2257"/>
      <c r="BD604" s="2257"/>
      <c r="BE604" s="2257"/>
      <c r="BF604" s="2257"/>
      <c r="BG604" s="2257"/>
      <c r="BH604" s="2257"/>
      <c r="BI604" s="2257"/>
      <c r="BJ604" s="2257"/>
      <c r="BK604" s="2257"/>
      <c r="BL604" s="2257"/>
      <c r="BM604" s="2257"/>
      <c r="BN604" s="2257"/>
      <c r="BO604" s="2257"/>
      <c r="BP604" s="2257"/>
      <c r="BQ604" s="3619"/>
      <c r="CK604" s="2248"/>
      <c r="CL604" s="2248"/>
      <c r="CM604" s="2248"/>
      <c r="CN604" s="2248"/>
      <c r="CO604" s="2248"/>
      <c r="CP604" s="2248"/>
      <c r="CQ604" s="2248"/>
      <c r="CR604" s="2248"/>
      <c r="CS604" s="2248"/>
      <c r="CT604" s="2248"/>
      <c r="CU604" s="2248"/>
      <c r="CV604" s="2248"/>
      <c r="CW604" s="2248"/>
      <c r="CX604" s="2248"/>
      <c r="CY604" s="2248"/>
      <c r="CZ604" s="2248"/>
      <c r="DA604" s="4889"/>
      <c r="DB604" s="2248"/>
    </row>
    <row r="605" spans="15:106">
      <c r="O605" s="2024"/>
      <c r="P605" s="2029"/>
      <c r="Q605" s="2029"/>
      <c r="R605" s="2029"/>
      <c r="S605" s="2029"/>
      <c r="T605" s="2029"/>
      <c r="U605" s="2029"/>
      <c r="V605" s="2029"/>
      <c r="W605" s="2029"/>
      <c r="X605" s="2029"/>
      <c r="Y605" s="6077"/>
      <c r="Z605" s="2029"/>
      <c r="AA605" s="3219"/>
      <c r="AB605" s="3229"/>
      <c r="AC605" s="2029"/>
      <c r="AD605" s="6078"/>
      <c r="AE605" s="6078"/>
      <c r="AF605" s="3220"/>
      <c r="AG605" s="3220"/>
      <c r="AH605" s="2024"/>
      <c r="AI605" s="2837"/>
      <c r="AJ605" s="2069" t="s">
        <v>794</v>
      </c>
      <c r="AK605" s="4072">
        <v>160</v>
      </c>
      <c r="AL605" s="2071" t="s">
        <v>36</v>
      </c>
      <c r="AM605" s="2072">
        <v>44428</v>
      </c>
      <c r="AN605" s="4072">
        <v>45</v>
      </c>
      <c r="AO605" s="2039" t="s">
        <v>35</v>
      </c>
      <c r="AP605" s="2073">
        <v>360.1</v>
      </c>
      <c r="AQ605" s="3605"/>
      <c r="AR605" s="3509">
        <v>44466</v>
      </c>
      <c r="AS605" s="2072">
        <v>44463</v>
      </c>
      <c r="AT605" s="2039">
        <v>16255</v>
      </c>
      <c r="AU605" s="2147">
        <v>45000</v>
      </c>
      <c r="AV605" s="2147">
        <f>(AU605-AN605*1000)</f>
        <v>0</v>
      </c>
      <c r="AW605" s="2045">
        <f>(AU605*AP605/1000)</f>
        <v>16204.500000000002</v>
      </c>
      <c r="AX605" s="2045">
        <f>(AW605*0.05)</f>
        <v>810.22500000000014</v>
      </c>
      <c r="AY605" s="5955" t="s">
        <v>1016</v>
      </c>
      <c r="BA605" s="4628"/>
      <c r="BB605" s="2368"/>
      <c r="BC605" s="2257"/>
      <c r="BD605" s="2257"/>
      <c r="BE605" s="2257"/>
      <c r="BF605" s="2257"/>
      <c r="BG605" s="2257"/>
      <c r="BH605" s="2257"/>
      <c r="BI605" s="2257"/>
      <c r="BJ605" s="2257"/>
      <c r="BK605" s="2257"/>
      <c r="BL605" s="2257"/>
      <c r="BM605" s="2257"/>
      <c r="BN605" s="2257"/>
      <c r="BO605" s="2257"/>
      <c r="BP605" s="2257"/>
      <c r="BQ605" s="3619"/>
      <c r="CK605" s="2248"/>
      <c r="CL605" s="2248"/>
      <c r="CM605" s="2248"/>
      <c r="CN605" s="2248"/>
      <c r="CO605" s="2248"/>
      <c r="CP605" s="2248"/>
      <c r="CQ605" s="2248"/>
      <c r="CR605" s="2248"/>
      <c r="CS605" s="2248"/>
      <c r="CT605" s="2248"/>
      <c r="CU605" s="2248"/>
      <c r="CV605" s="2248"/>
      <c r="CW605" s="2248"/>
      <c r="CX605" s="2248"/>
      <c r="CY605" s="2248"/>
      <c r="CZ605" s="2248"/>
      <c r="DA605" s="4889"/>
      <c r="DB605" s="2248"/>
    </row>
    <row r="606" spans="15:106" ht="15" thickBot="1">
      <c r="O606" s="2024"/>
      <c r="P606" s="2024"/>
      <c r="Q606" s="2024"/>
      <c r="R606" s="2024"/>
      <c r="S606" s="2024"/>
      <c r="T606" s="2024"/>
      <c r="U606" s="2024"/>
      <c r="V606" s="2024"/>
      <c r="W606" s="2024"/>
      <c r="X606" s="2024"/>
      <c r="Y606" s="3602"/>
      <c r="Z606" s="2024"/>
      <c r="AA606" s="2024"/>
      <c r="AB606" s="2024"/>
      <c r="AC606" s="2024"/>
      <c r="AD606" s="2024"/>
      <c r="AE606" s="2024"/>
      <c r="AF606" s="3227"/>
      <c r="AG606" s="3227"/>
      <c r="AH606" s="2024"/>
      <c r="AI606" s="2837"/>
      <c r="AJ606" s="2069" t="s">
        <v>904</v>
      </c>
      <c r="AK606" s="4303">
        <v>161</v>
      </c>
      <c r="AL606" s="2071" t="s">
        <v>36</v>
      </c>
      <c r="AM606" s="2072">
        <v>44428</v>
      </c>
      <c r="AN606" s="4303">
        <v>2</v>
      </c>
      <c r="AO606" s="2039" t="s">
        <v>35</v>
      </c>
      <c r="AP606" s="4504">
        <v>415.5</v>
      </c>
      <c r="AQ606" s="4304"/>
      <c r="AR606" s="3509">
        <v>44459</v>
      </c>
      <c r="AS606" s="2072">
        <v>44456</v>
      </c>
      <c r="AT606" s="4303">
        <v>16211</v>
      </c>
      <c r="AU606" s="4305">
        <v>2000</v>
      </c>
      <c r="AV606" s="4305">
        <f t="shared" si="218"/>
        <v>0</v>
      </c>
      <c r="AW606" s="4306">
        <f t="shared" si="219"/>
        <v>831</v>
      </c>
      <c r="AX606" s="4306">
        <f>(AW606*0.05)</f>
        <v>41.550000000000004</v>
      </c>
      <c r="AY606" s="5955" t="s">
        <v>1016</v>
      </c>
      <c r="BA606" s="4629"/>
      <c r="BB606" s="2371"/>
      <c r="BC606" s="2259"/>
      <c r="BD606" s="2260" t="s">
        <v>3</v>
      </c>
      <c r="BE606" s="2260" t="s">
        <v>18</v>
      </c>
      <c r="BF606" s="2260"/>
      <c r="BG606" s="2259"/>
      <c r="BH606" s="2260" t="s">
        <v>21</v>
      </c>
      <c r="BI606" s="2260" t="s">
        <v>3</v>
      </c>
      <c r="BJ606" s="2260" t="s">
        <v>27</v>
      </c>
      <c r="BK606" s="2260" t="s">
        <v>28</v>
      </c>
      <c r="BL606" s="2259"/>
      <c r="BM606" s="2259"/>
      <c r="BN606" s="2259"/>
      <c r="BO606" s="2259"/>
      <c r="BP606" s="2260" t="s">
        <v>30</v>
      </c>
      <c r="BQ606" s="3619"/>
    </row>
    <row r="607" spans="15:106" ht="18.600000000000001" thickBot="1">
      <c r="O607" s="2024"/>
      <c r="P607" s="2028" t="s">
        <v>761</v>
      </c>
      <c r="Q607" s="2024"/>
      <c r="R607" s="2024"/>
      <c r="S607" s="2024"/>
      <c r="T607" s="2024"/>
      <c r="U607" s="2024"/>
      <c r="V607" s="2024"/>
      <c r="W607" s="2024"/>
      <c r="X607" s="2024"/>
      <c r="Y607" s="3602"/>
      <c r="Z607" s="2024"/>
      <c r="AA607" s="2024"/>
      <c r="AB607" s="2024"/>
      <c r="AC607" s="2024"/>
      <c r="AD607" s="2024"/>
      <c r="AE607" s="2024"/>
      <c r="AF607" s="2029"/>
      <c r="AG607" s="2029"/>
      <c r="AH607" s="2024"/>
      <c r="AI607" s="2837"/>
      <c r="AJ607" s="2069" t="s">
        <v>1156</v>
      </c>
      <c r="AK607" s="4072">
        <v>162</v>
      </c>
      <c r="AL607" s="2071" t="s">
        <v>36</v>
      </c>
      <c r="AM607" s="2072">
        <v>44428</v>
      </c>
      <c r="AN607" s="4072">
        <v>16</v>
      </c>
      <c r="AO607" s="2039" t="s">
        <v>35</v>
      </c>
      <c r="AP607" s="2073">
        <v>291.10000000000002</v>
      </c>
      <c r="AQ607" s="3605"/>
      <c r="AR607" s="3509">
        <v>44459</v>
      </c>
      <c r="AS607" s="2072">
        <v>44456</v>
      </c>
      <c r="AT607" s="2039">
        <v>16211</v>
      </c>
      <c r="AU607" s="2147">
        <v>16000</v>
      </c>
      <c r="AV607" s="2147">
        <f t="shared" si="218"/>
        <v>0</v>
      </c>
      <c r="AW607" s="2045">
        <f t="shared" si="219"/>
        <v>4657.6000000000004</v>
      </c>
      <c r="AX607" s="2045">
        <f>(AW607*0.05)</f>
        <v>232.88000000000002</v>
      </c>
      <c r="AY607" s="5955" t="s">
        <v>1016</v>
      </c>
      <c r="BA607" s="2274" t="s">
        <v>726</v>
      </c>
      <c r="BB607" s="2275" t="s">
        <v>727</v>
      </c>
      <c r="BC607" s="2340">
        <v>34</v>
      </c>
      <c r="BD607" s="2285">
        <v>101847</v>
      </c>
      <c r="BE607" s="2287">
        <v>44330</v>
      </c>
      <c r="BF607" s="2342">
        <v>2000</v>
      </c>
      <c r="BG607" s="2285" t="s">
        <v>96</v>
      </c>
      <c r="BH607" s="2280">
        <v>19.12</v>
      </c>
      <c r="BI607" s="2343"/>
      <c r="BJ607" s="2344">
        <v>44383</v>
      </c>
      <c r="BK607" s="2287">
        <v>44376</v>
      </c>
      <c r="BL607" s="2345">
        <v>62523</v>
      </c>
      <c r="BM607" s="2280">
        <v>1999.84</v>
      </c>
      <c r="BN607" s="2439">
        <v>0</v>
      </c>
      <c r="BO607" s="2348">
        <f>(BM607*BH607)</f>
        <v>38236.940800000004</v>
      </c>
      <c r="BP607" s="2280">
        <f>(BO607*0.05)</f>
        <v>1911.8470400000003</v>
      </c>
      <c r="BQ607" s="2273" t="s">
        <v>8</v>
      </c>
      <c r="CK607" s="2488" t="s">
        <v>1219</v>
      </c>
      <c r="CL607" s="2248"/>
      <c r="CM607" s="2248"/>
      <c r="CN607" s="2248"/>
      <c r="CO607" s="2248"/>
      <c r="CP607" s="2248"/>
      <c r="CQ607" s="2248"/>
      <c r="CR607" s="2248"/>
      <c r="CS607" s="2248"/>
      <c r="CT607" s="2248"/>
      <c r="CU607" s="2248"/>
      <c r="CV607" s="2248"/>
      <c r="CW607" s="2248"/>
      <c r="CX607" s="2248"/>
      <c r="CY607" s="2248"/>
      <c r="CZ607" s="2248"/>
      <c r="DA607" s="2248"/>
      <c r="DB607" s="2248"/>
    </row>
    <row r="608" spans="15:106">
      <c r="O608" s="2024"/>
      <c r="P608" s="2030"/>
      <c r="Q608" s="2031"/>
      <c r="R608" s="2031"/>
      <c r="S608" s="6040" t="s">
        <v>14</v>
      </c>
      <c r="T608" s="6040" t="s">
        <v>12</v>
      </c>
      <c r="U608" s="6040"/>
      <c r="V608" s="2031"/>
      <c r="W608" s="6040" t="s">
        <v>15</v>
      </c>
      <c r="X608" s="6040" t="s">
        <v>16</v>
      </c>
      <c r="Y608" s="6040" t="s">
        <v>12</v>
      </c>
      <c r="Z608" s="6040" t="s">
        <v>12</v>
      </c>
      <c r="AA608" s="2031"/>
      <c r="AB608" s="2031"/>
      <c r="AC608" s="2031"/>
      <c r="AD608" s="2031"/>
      <c r="AE608" s="6040" t="s">
        <v>17</v>
      </c>
      <c r="AF608" s="6040"/>
      <c r="AG608" s="6032"/>
      <c r="AH608" s="2024"/>
      <c r="AI608" s="2023"/>
      <c r="AJ608" s="2037" t="s">
        <v>1264</v>
      </c>
      <c r="AK608" s="2039">
        <v>163</v>
      </c>
      <c r="AL608" s="2039" t="s">
        <v>36</v>
      </c>
      <c r="AM608" s="2072">
        <v>44428</v>
      </c>
      <c r="AN608" s="2039">
        <v>15</v>
      </c>
      <c r="AO608" s="2039" t="s">
        <v>35</v>
      </c>
      <c r="AP608" s="5953">
        <v>720</v>
      </c>
      <c r="AQ608" s="2039"/>
      <c r="AR608" s="3509">
        <v>44459</v>
      </c>
      <c r="AS608" s="2072">
        <v>44456</v>
      </c>
      <c r="AT608" s="2039">
        <v>16211</v>
      </c>
      <c r="AU608" s="2039">
        <v>15200</v>
      </c>
      <c r="AV608" s="2039">
        <f t="shared" si="218"/>
        <v>200</v>
      </c>
      <c r="AW608" s="5953">
        <f t="shared" si="219"/>
        <v>10944</v>
      </c>
      <c r="AX608" s="5953">
        <f>(AW608*0.03)</f>
        <v>328.32</v>
      </c>
      <c r="AY608" s="5955" t="s">
        <v>1016</v>
      </c>
      <c r="BA608" s="2274" t="s">
        <v>726</v>
      </c>
      <c r="BB608" s="2339" t="s">
        <v>727</v>
      </c>
      <c r="BC608" s="2340">
        <v>36</v>
      </c>
      <c r="BD608" s="2285">
        <v>102731</v>
      </c>
      <c r="BE608" s="2287">
        <v>44368</v>
      </c>
      <c r="BF608" s="2342">
        <v>2000</v>
      </c>
      <c r="BG608" s="2285" t="s">
        <v>96</v>
      </c>
      <c r="BH608" s="2280">
        <v>19.12</v>
      </c>
      <c r="BI608" s="2343"/>
      <c r="BJ608" s="2344">
        <v>44397</v>
      </c>
      <c r="BK608" s="2287">
        <v>44385</v>
      </c>
      <c r="BL608" s="2345">
        <v>62614</v>
      </c>
      <c r="BM608" s="2280">
        <v>2017.24</v>
      </c>
      <c r="BN608" s="2439">
        <f>(BM608-BF608)</f>
        <v>17.240000000000009</v>
      </c>
      <c r="BO608" s="2348">
        <f>(BM608*BH608)</f>
        <v>38569.628799999999</v>
      </c>
      <c r="BP608" s="2280">
        <f>(BO608*0.05)</f>
        <v>1928.48144</v>
      </c>
      <c r="BQ608" s="2689" t="s">
        <v>8</v>
      </c>
      <c r="CK608" s="2490"/>
      <c r="CL608" s="2491"/>
      <c r="CM608" s="2491"/>
      <c r="CN608" s="2492" t="s">
        <v>14</v>
      </c>
      <c r="CO608" s="2492" t="s">
        <v>12</v>
      </c>
      <c r="CP608" s="2492"/>
      <c r="CQ608" s="2491"/>
      <c r="CR608" s="2492" t="s">
        <v>15</v>
      </c>
      <c r="CS608" s="2492" t="s">
        <v>16</v>
      </c>
      <c r="CT608" s="2492" t="s">
        <v>12</v>
      </c>
      <c r="CU608" s="2492" t="s">
        <v>12</v>
      </c>
      <c r="CV608" s="2491"/>
      <c r="CW608" s="2491"/>
      <c r="CX608" s="2491"/>
      <c r="CY608" s="2491"/>
      <c r="CZ608" s="2492" t="s">
        <v>12</v>
      </c>
      <c r="DA608" s="2492" t="s">
        <v>17</v>
      </c>
      <c r="DB608" s="2493"/>
    </row>
    <row r="609" spans="15:106">
      <c r="O609" s="2024"/>
      <c r="P609" s="2032" t="s">
        <v>3</v>
      </c>
      <c r="Q609" s="2033" t="s">
        <v>4</v>
      </c>
      <c r="R609" s="6033" t="s">
        <v>18</v>
      </c>
      <c r="S609" s="6033" t="s">
        <v>19</v>
      </c>
      <c r="T609" s="6033" t="s">
        <v>19</v>
      </c>
      <c r="U609" s="6033" t="s">
        <v>20</v>
      </c>
      <c r="V609" s="6033" t="s">
        <v>21</v>
      </c>
      <c r="W609" s="6033" t="s">
        <v>22</v>
      </c>
      <c r="X609" s="6033" t="s">
        <v>19</v>
      </c>
      <c r="Y609" s="6033" t="s">
        <v>23</v>
      </c>
      <c r="Z609" s="6033" t="s">
        <v>23</v>
      </c>
      <c r="AA609" s="6033" t="s">
        <v>24</v>
      </c>
      <c r="AB609" s="6033" t="s">
        <v>20</v>
      </c>
      <c r="AC609" s="6033" t="s">
        <v>25</v>
      </c>
      <c r="AD609" s="6033" t="s">
        <v>0</v>
      </c>
      <c r="AE609" s="6033" t="s">
        <v>11</v>
      </c>
      <c r="AF609" s="6033" t="s">
        <v>26</v>
      </c>
      <c r="AG609" s="6032"/>
      <c r="AH609" s="2024"/>
      <c r="AI609" s="2837"/>
      <c r="AJ609" s="2069" t="s">
        <v>891</v>
      </c>
      <c r="AK609" s="2071">
        <v>164</v>
      </c>
      <c r="AL609" s="2071" t="s">
        <v>36</v>
      </c>
      <c r="AM609" s="2072">
        <v>44428</v>
      </c>
      <c r="AN609" s="2071">
        <v>12.5</v>
      </c>
      <c r="AO609" s="2039" t="s">
        <v>35</v>
      </c>
      <c r="AP609" s="2073">
        <v>454.3</v>
      </c>
      <c r="AQ609" s="3605"/>
      <c r="AR609" s="3509">
        <v>44473</v>
      </c>
      <c r="AS609" s="2072">
        <v>44470</v>
      </c>
      <c r="AT609" s="2071">
        <v>16312</v>
      </c>
      <c r="AU609" s="2147">
        <v>12500</v>
      </c>
      <c r="AV609" s="2147">
        <f t="shared" si="218"/>
        <v>0</v>
      </c>
      <c r="AW609" s="2045">
        <f t="shared" si="219"/>
        <v>5678.75</v>
      </c>
      <c r="AX609" s="2045">
        <f>(AW609*0.05)</f>
        <v>283.9375</v>
      </c>
      <c r="AY609" s="5955" t="s">
        <v>1016</v>
      </c>
      <c r="BA609" s="3100"/>
      <c r="BB609" s="2291"/>
      <c r="BC609" s="2752"/>
      <c r="BD609" s="2351"/>
      <c r="BE609" s="2354"/>
      <c r="BF609" s="3076"/>
      <c r="BG609" s="2351"/>
      <c r="BH609" s="2332"/>
      <c r="BI609" s="2352"/>
      <c r="BJ609" s="2353"/>
      <c r="BK609" s="2354"/>
      <c r="BL609" s="2355"/>
      <c r="BM609" s="2332"/>
      <c r="BN609" s="2332"/>
      <c r="BO609" s="2333"/>
      <c r="BP609" s="2332"/>
      <c r="BQ609" s="2689"/>
      <c r="CK609" s="2499" t="s">
        <v>3</v>
      </c>
      <c r="CL609" s="2500" t="s">
        <v>4</v>
      </c>
      <c r="CM609" s="2501" t="s">
        <v>18</v>
      </c>
      <c r="CN609" s="2501" t="s">
        <v>19</v>
      </c>
      <c r="CO609" s="2501" t="s">
        <v>19</v>
      </c>
      <c r="CP609" s="2501" t="s">
        <v>20</v>
      </c>
      <c r="CQ609" s="2501" t="s">
        <v>21</v>
      </c>
      <c r="CR609" s="2501" t="s">
        <v>22</v>
      </c>
      <c r="CS609" s="2501" t="s">
        <v>19</v>
      </c>
      <c r="CT609" s="2501" t="s">
        <v>23</v>
      </c>
      <c r="CU609" s="2501" t="s">
        <v>23</v>
      </c>
      <c r="CV609" s="2501" t="s">
        <v>24</v>
      </c>
      <c r="CW609" s="2501" t="s">
        <v>20</v>
      </c>
      <c r="CX609" s="2501" t="s">
        <v>25</v>
      </c>
      <c r="CY609" s="2501" t="s">
        <v>0</v>
      </c>
      <c r="CZ609" s="2501" t="s">
        <v>11</v>
      </c>
      <c r="DA609" s="2501" t="s">
        <v>11</v>
      </c>
      <c r="DB609" s="2501" t="s">
        <v>26</v>
      </c>
    </row>
    <row r="610" spans="15:106" ht="15" thickBot="1">
      <c r="O610" s="2024"/>
      <c r="P610" s="2034"/>
      <c r="Q610" s="2035"/>
      <c r="R610" s="2035"/>
      <c r="S610" s="6035" t="s">
        <v>3</v>
      </c>
      <c r="T610" s="6035" t="s">
        <v>18</v>
      </c>
      <c r="U610" s="6035"/>
      <c r="V610" s="2035"/>
      <c r="W610" s="6035" t="s">
        <v>21</v>
      </c>
      <c r="X610" s="6035" t="s">
        <v>3</v>
      </c>
      <c r="Y610" s="6035" t="s">
        <v>27</v>
      </c>
      <c r="Z610" s="6035" t="s">
        <v>28</v>
      </c>
      <c r="AA610" s="2035"/>
      <c r="AB610" s="2035"/>
      <c r="AC610" s="2035"/>
      <c r="AD610" s="2035"/>
      <c r="AE610" s="6035" t="s">
        <v>30</v>
      </c>
      <c r="AF610" s="6035"/>
      <c r="AG610" s="6032"/>
      <c r="AH610" s="2024"/>
      <c r="AI610" s="2023"/>
      <c r="AJ610" s="2069" t="s">
        <v>794</v>
      </c>
      <c r="AK610" s="4072">
        <v>165</v>
      </c>
      <c r="AL610" s="2071" t="s">
        <v>36</v>
      </c>
      <c r="AM610" s="2072">
        <v>44428</v>
      </c>
      <c r="AN610" s="4072">
        <v>200</v>
      </c>
      <c r="AO610" s="2039" t="s">
        <v>35</v>
      </c>
      <c r="AP610" s="2073">
        <v>360.1</v>
      </c>
      <c r="AQ610" s="3605"/>
      <c r="AR610" s="3509">
        <v>44473</v>
      </c>
      <c r="AS610" s="2072">
        <v>44470</v>
      </c>
      <c r="AT610" s="2039">
        <v>16312</v>
      </c>
      <c r="AU610" s="2147">
        <v>200000</v>
      </c>
      <c r="AV610" s="2147">
        <f t="shared" si="218"/>
        <v>0</v>
      </c>
      <c r="AW610" s="2045">
        <f t="shared" si="219"/>
        <v>72020</v>
      </c>
      <c r="AX610" s="2045">
        <f>(AW610*0.05)</f>
        <v>3601</v>
      </c>
      <c r="AY610" s="5955" t="s">
        <v>1016</v>
      </c>
      <c r="BA610" s="2288"/>
      <c r="BB610" s="2289"/>
      <c r="BC610" s="2290"/>
      <c r="BD610" s="2291"/>
      <c r="BE610" s="2292"/>
      <c r="BF610" s="2293"/>
      <c r="BG610" s="2291"/>
      <c r="BH610" s="2294"/>
      <c r="BI610" s="2290"/>
      <c r="BJ610" s="2295"/>
      <c r="BK610" s="2292"/>
      <c r="BL610" s="2290"/>
      <c r="BM610" s="2294"/>
      <c r="BN610" s="2294"/>
      <c r="BO610" s="2296"/>
      <c r="BP610" s="2294"/>
      <c r="BQ610" s="2689"/>
      <c r="CK610" s="2619"/>
      <c r="CL610" s="2506"/>
      <c r="CM610" s="2506"/>
      <c r="CN610" s="2507" t="s">
        <v>3</v>
      </c>
      <c r="CO610" s="2507" t="s">
        <v>18</v>
      </c>
      <c r="CP610" s="2507"/>
      <c r="CQ610" s="2506"/>
      <c r="CR610" s="2507" t="s">
        <v>21</v>
      </c>
      <c r="CS610" s="2507" t="s">
        <v>3</v>
      </c>
      <c r="CT610" s="2507" t="s">
        <v>27</v>
      </c>
      <c r="CU610" s="2507" t="s">
        <v>28</v>
      </c>
      <c r="CV610" s="2506"/>
      <c r="CW610" s="2506"/>
      <c r="CX610" s="2506"/>
      <c r="CY610" s="2506"/>
      <c r="CZ610" s="2507" t="s">
        <v>33</v>
      </c>
      <c r="DA610" s="2507" t="s">
        <v>30</v>
      </c>
      <c r="DB610" s="2500"/>
    </row>
    <row r="611" spans="15:106">
      <c r="O611" s="2024"/>
      <c r="P611" s="2095" t="s">
        <v>629</v>
      </c>
      <c r="Q611" s="2658" t="s">
        <v>436</v>
      </c>
      <c r="R611" s="2168">
        <v>92</v>
      </c>
      <c r="S611" s="2168">
        <v>41802</v>
      </c>
      <c r="T611" s="2169">
        <v>43700</v>
      </c>
      <c r="U611" s="2168">
        <v>100</v>
      </c>
      <c r="V611" s="2122" t="s">
        <v>35</v>
      </c>
      <c r="W611" s="2170">
        <v>297</v>
      </c>
      <c r="X611" s="2168"/>
      <c r="Y611" s="3572">
        <v>43773</v>
      </c>
      <c r="Z611" s="2169">
        <v>43770</v>
      </c>
      <c r="AA611" s="2168">
        <v>3966</v>
      </c>
      <c r="AB611" s="3548">
        <v>100000</v>
      </c>
      <c r="AC611" s="3415">
        <f t="shared" ref="AC611:AC616" si="229">(AB611-U611*1000)</f>
        <v>0</v>
      </c>
      <c r="AD611" s="2173">
        <f t="shared" ref="AD611:AD616" si="230">(AB611*W611/1000)</f>
        <v>29700</v>
      </c>
      <c r="AE611" s="2170">
        <f>(AD611*0.05)</f>
        <v>1485</v>
      </c>
      <c r="AF611" s="2046" t="s">
        <v>8</v>
      </c>
      <c r="AG611" s="3219"/>
      <c r="AH611" s="2024"/>
      <c r="AI611" s="2837"/>
      <c r="AJ611" s="2069" t="s">
        <v>904</v>
      </c>
      <c r="AK611" s="4303">
        <v>166</v>
      </c>
      <c r="AL611" s="2071" t="s">
        <v>36</v>
      </c>
      <c r="AM611" s="2072">
        <v>44428</v>
      </c>
      <c r="AN611" s="4303">
        <v>2</v>
      </c>
      <c r="AO611" s="2039" t="s">
        <v>35</v>
      </c>
      <c r="AP611" s="4504">
        <v>415.5</v>
      </c>
      <c r="AQ611" s="4304"/>
      <c r="AR611" s="3509">
        <v>44473</v>
      </c>
      <c r="AS611" s="2072">
        <v>44470</v>
      </c>
      <c r="AT611" s="4303">
        <v>16312</v>
      </c>
      <c r="AU611" s="4305">
        <v>2000</v>
      </c>
      <c r="AV611" s="4305">
        <f t="shared" si="218"/>
        <v>0</v>
      </c>
      <c r="AW611" s="4306">
        <f t="shared" si="219"/>
        <v>831</v>
      </c>
      <c r="AX611" s="4306">
        <f>(AW611*0.05)</f>
        <v>41.550000000000004</v>
      </c>
      <c r="AY611" s="5955" t="s">
        <v>1016</v>
      </c>
      <c r="BA611" s="2298"/>
      <c r="BB611" s="2299"/>
      <c r="BC611" s="2300"/>
      <c r="BD611" s="2300"/>
      <c r="BE611" s="2301"/>
      <c r="BF611" s="2300"/>
      <c r="BG611" s="2300"/>
      <c r="BH611" s="2302"/>
      <c r="BI611" s="2300"/>
      <c r="BJ611" s="2303"/>
      <c r="BK611" s="2301"/>
      <c r="BL611" s="2300"/>
      <c r="BM611" s="2302"/>
      <c r="BN611" s="2304"/>
      <c r="BO611" s="2305"/>
      <c r="BP611" s="2304"/>
      <c r="BQ611" s="3055"/>
      <c r="CK611" s="2610"/>
      <c r="CL611" s="3217"/>
      <c r="CM611" s="2528"/>
      <c r="CN611" s="2528"/>
      <c r="CO611" s="2535"/>
      <c r="CP611" s="2528"/>
      <c r="CQ611" s="2528"/>
      <c r="CR611" s="2534"/>
      <c r="CS611" s="3216"/>
      <c r="CT611" s="2549"/>
      <c r="CU611" s="2530"/>
      <c r="CV611" s="2528"/>
      <c r="CW611" s="2531"/>
      <c r="CX611" s="2531"/>
      <c r="CY611" s="2555"/>
      <c r="CZ611" s="2582"/>
      <c r="DA611" s="4141"/>
      <c r="DB611" s="2516"/>
    </row>
    <row r="612" spans="15:106">
      <c r="O612" s="2024"/>
      <c r="P612" s="2821" t="s">
        <v>629</v>
      </c>
      <c r="Q612" s="2918" t="s">
        <v>699</v>
      </c>
      <c r="R612" s="2823">
        <v>93</v>
      </c>
      <c r="S612" s="2823">
        <v>41802</v>
      </c>
      <c r="T612" s="2824">
        <v>43700</v>
      </c>
      <c r="U612" s="2823">
        <v>5</v>
      </c>
      <c r="V612" s="2698" t="s">
        <v>35</v>
      </c>
      <c r="W612" s="2825">
        <v>254</v>
      </c>
      <c r="X612" s="2823"/>
      <c r="Y612" s="3568">
        <v>43770</v>
      </c>
      <c r="Z612" s="2824">
        <v>43770</v>
      </c>
      <c r="AA612" s="2823"/>
      <c r="AB612" s="3566">
        <v>5000</v>
      </c>
      <c r="AC612" s="3567">
        <f t="shared" si="229"/>
        <v>0</v>
      </c>
      <c r="AD612" s="2716">
        <f t="shared" si="230"/>
        <v>1270</v>
      </c>
      <c r="AE612" s="2825">
        <v>0</v>
      </c>
      <c r="AF612" s="2707" t="s">
        <v>88</v>
      </c>
      <c r="AG612" s="4568"/>
      <c r="AH612" s="2024"/>
      <c r="AI612" s="2023"/>
      <c r="AJ612" s="4891" t="s">
        <v>1156</v>
      </c>
      <c r="AK612" s="5956">
        <v>167</v>
      </c>
      <c r="AL612" s="4892" t="s">
        <v>36</v>
      </c>
      <c r="AM612" s="4893">
        <v>44428</v>
      </c>
      <c r="AN612" s="5956">
        <v>16</v>
      </c>
      <c r="AO612" s="4894" t="s">
        <v>35</v>
      </c>
      <c r="AP612" s="5957">
        <v>291.10000000000002</v>
      </c>
      <c r="AQ612" s="5958"/>
      <c r="AR612" s="5959">
        <v>44473</v>
      </c>
      <c r="AS612" s="4893">
        <v>44473</v>
      </c>
      <c r="AT612" s="4894"/>
      <c r="AU612" s="5960">
        <v>16000</v>
      </c>
      <c r="AV612" s="5960">
        <f t="shared" si="218"/>
        <v>0</v>
      </c>
      <c r="AW612" s="5961">
        <f t="shared" si="219"/>
        <v>4657.6000000000004</v>
      </c>
      <c r="AX612" s="5961">
        <f>(AW612*0.05)</f>
        <v>232.88000000000002</v>
      </c>
      <c r="AY612" s="5962" t="s">
        <v>88</v>
      </c>
      <c r="BA612" s="2307"/>
      <c r="BB612" s="2291"/>
      <c r="BC612" s="2308"/>
      <c r="BD612" s="2291"/>
      <c r="BE612" s="2292"/>
      <c r="BF612" s="2309"/>
      <c r="BG612" s="2291"/>
      <c r="BH612" s="2294"/>
      <c r="BI612" s="2310"/>
      <c r="BJ612" s="2311"/>
      <c r="BK612" s="2292"/>
      <c r="BL612" s="2291"/>
      <c r="BM612" s="2294"/>
      <c r="BN612" s="2294"/>
      <c r="BO612" s="2296"/>
      <c r="BP612" s="2294"/>
      <c r="BQ612" s="2689"/>
      <c r="CK612" s="2526"/>
      <c r="CL612" s="2583"/>
      <c r="CM612" s="2550"/>
      <c r="CN612" s="2550"/>
      <c r="CO612" s="2551"/>
      <c r="CP612" s="2550"/>
      <c r="CQ612" s="2550"/>
      <c r="CR612" s="2552"/>
      <c r="CS612" s="3559"/>
      <c r="CT612" s="2581"/>
      <c r="CU612" s="2582"/>
      <c r="CV612" s="2550"/>
      <c r="CW612" s="2589"/>
      <c r="CX612" s="2589"/>
      <c r="CY612" s="2555"/>
      <c r="CZ612" s="2582"/>
      <c r="DA612" s="2554"/>
      <c r="DB612" s="2523"/>
    </row>
    <row r="613" spans="15:106">
      <c r="O613" s="2024"/>
      <c r="P613" s="2047" t="s">
        <v>629</v>
      </c>
      <c r="Q613" s="2037" t="s">
        <v>740</v>
      </c>
      <c r="R613" s="2071">
        <v>94</v>
      </c>
      <c r="S613" s="2071">
        <v>41802</v>
      </c>
      <c r="T613" s="2072">
        <v>43700</v>
      </c>
      <c r="U613" s="2071">
        <v>5</v>
      </c>
      <c r="V613" s="2039" t="s">
        <v>35</v>
      </c>
      <c r="W613" s="2073">
        <v>234</v>
      </c>
      <c r="X613" s="2071"/>
      <c r="Y613" s="3509">
        <v>43795</v>
      </c>
      <c r="Z613" s="2072">
        <v>43787</v>
      </c>
      <c r="AA613" s="2071">
        <v>3979</v>
      </c>
      <c r="AB613" s="2147">
        <v>5000</v>
      </c>
      <c r="AC613" s="2691">
        <f t="shared" si="229"/>
        <v>0</v>
      </c>
      <c r="AD613" s="2073">
        <f t="shared" si="230"/>
        <v>1170</v>
      </c>
      <c r="AE613" s="2073">
        <f t="shared" ref="AE613:AE624" si="231">(AD613*0.05)</f>
        <v>58.5</v>
      </c>
      <c r="AF613" s="2059" t="s">
        <v>8</v>
      </c>
      <c r="AG613" s="2029"/>
      <c r="AH613" s="2024"/>
      <c r="AI613" s="2837"/>
      <c r="AJ613" s="2037" t="s">
        <v>1332</v>
      </c>
      <c r="AK613" s="2039">
        <v>168</v>
      </c>
      <c r="AL613" s="2039" t="s">
        <v>36</v>
      </c>
      <c r="AM613" s="2072">
        <v>44428</v>
      </c>
      <c r="AN613" s="2039">
        <v>15</v>
      </c>
      <c r="AO613" s="2039" t="s">
        <v>35</v>
      </c>
      <c r="AP613" s="5953">
        <v>720</v>
      </c>
      <c r="AQ613" s="2039"/>
      <c r="AR613" s="3509">
        <v>44473</v>
      </c>
      <c r="AS613" s="2072">
        <v>44470</v>
      </c>
      <c r="AT613" s="2039">
        <v>16312</v>
      </c>
      <c r="AU613" s="2039">
        <v>15200</v>
      </c>
      <c r="AV613" s="2039">
        <f t="shared" si="218"/>
        <v>200</v>
      </c>
      <c r="AW613" s="5953">
        <f t="shared" si="219"/>
        <v>10944</v>
      </c>
      <c r="AX613" s="5953">
        <f>(AW613*0.03)</f>
        <v>328.32</v>
      </c>
      <c r="AY613" s="5955" t="s">
        <v>1016</v>
      </c>
      <c r="BA613" s="2312"/>
      <c r="BB613" s="2313"/>
      <c r="BC613" s="2313"/>
      <c r="BD613" s="2313"/>
      <c r="BE613" s="2313"/>
      <c r="BF613" s="2313"/>
      <c r="BG613" s="2313"/>
      <c r="BH613" s="2313"/>
      <c r="BI613" s="2313"/>
      <c r="BJ613" s="2313"/>
      <c r="BK613" s="2313"/>
      <c r="BL613" s="2313"/>
      <c r="BM613" s="2313"/>
      <c r="BN613" s="2313"/>
      <c r="BO613" s="2313"/>
      <c r="BP613" s="2313"/>
      <c r="BQ613" s="2689"/>
      <c r="CK613" s="2526"/>
      <c r="CL613" s="2583"/>
      <c r="CM613" s="2550"/>
      <c r="CN613" s="2550"/>
      <c r="CO613" s="2551"/>
      <c r="CP613" s="2550"/>
      <c r="CQ613" s="2550"/>
      <c r="CR613" s="2552"/>
      <c r="CS613" s="3559"/>
      <c r="CT613" s="2581"/>
      <c r="CU613" s="2582"/>
      <c r="CV613" s="2550"/>
      <c r="CW613" s="2589"/>
      <c r="CX613" s="2589"/>
      <c r="CY613" s="2555"/>
      <c r="CZ613" s="2582"/>
      <c r="DA613" s="2554"/>
      <c r="DB613" s="2523"/>
    </row>
    <row r="614" spans="15:106" ht="15" thickBot="1">
      <c r="O614" s="2024"/>
      <c r="P614" s="2036" t="s">
        <v>629</v>
      </c>
      <c r="Q614" s="2075" t="s">
        <v>436</v>
      </c>
      <c r="R614" s="2050">
        <v>95</v>
      </c>
      <c r="S614" s="2050">
        <v>44292</v>
      </c>
      <c r="T614" s="2051">
        <v>43755</v>
      </c>
      <c r="U614" s="2050">
        <v>100</v>
      </c>
      <c r="V614" s="2052" t="s">
        <v>35</v>
      </c>
      <c r="W614" s="2053">
        <v>297</v>
      </c>
      <c r="X614" s="2050"/>
      <c r="Y614" s="3573">
        <v>43795</v>
      </c>
      <c r="Z614" s="2051">
        <v>43791</v>
      </c>
      <c r="AA614" s="2050">
        <v>3987</v>
      </c>
      <c r="AB614" s="3049">
        <v>100000</v>
      </c>
      <c r="AC614" s="3050">
        <f t="shared" si="229"/>
        <v>0</v>
      </c>
      <c r="AD614" s="2056">
        <f t="shared" si="230"/>
        <v>29700</v>
      </c>
      <c r="AE614" s="2053">
        <f t="shared" si="231"/>
        <v>1485</v>
      </c>
      <c r="AF614" s="6079" t="s">
        <v>8</v>
      </c>
      <c r="AG614" s="3219"/>
      <c r="AH614" s="2024"/>
      <c r="AI614" s="2837"/>
      <c r="AJ614" s="4891" t="s">
        <v>891</v>
      </c>
      <c r="AK614" s="4892">
        <v>169</v>
      </c>
      <c r="AL614" s="4892" t="s">
        <v>36</v>
      </c>
      <c r="AM614" s="4893">
        <v>44460</v>
      </c>
      <c r="AN614" s="4892">
        <v>12.5</v>
      </c>
      <c r="AO614" s="4894" t="s">
        <v>35</v>
      </c>
      <c r="AP614" s="5957">
        <v>454.3</v>
      </c>
      <c r="AQ614" s="5958"/>
      <c r="AR614" s="5959">
        <v>44473</v>
      </c>
      <c r="AS614" s="4893">
        <v>44473</v>
      </c>
      <c r="AT614" s="4892"/>
      <c r="AU614" s="5960">
        <v>12500</v>
      </c>
      <c r="AV614" s="5960">
        <f t="shared" ref="AV614:AV625" si="232">(AU614-AN614*1000)</f>
        <v>0</v>
      </c>
      <c r="AW614" s="5961">
        <f t="shared" ref="AW614:AW625" si="233">(AU614*AP614/1000)</f>
        <v>5678.75</v>
      </c>
      <c r="AX614" s="5961">
        <f>(AW614*0.05)</f>
        <v>283.9375</v>
      </c>
      <c r="AY614" s="5962" t="s">
        <v>88</v>
      </c>
      <c r="BA614" s="2314"/>
      <c r="BB614" s="2315"/>
      <c r="BC614" s="2315"/>
      <c r="BD614" s="2315"/>
      <c r="BE614" s="2315"/>
      <c r="BF614" s="2315"/>
      <c r="BG614" s="2315"/>
      <c r="BH614" s="2315"/>
      <c r="BI614" s="2315"/>
      <c r="BJ614" s="2315"/>
      <c r="BK614" s="2315"/>
      <c r="BL614" s="2315"/>
      <c r="BM614" s="2315"/>
      <c r="BN614" s="2315"/>
      <c r="BO614" s="2686">
        <f>SUM(BO607:BO613)</f>
        <v>76806.569600000003</v>
      </c>
      <c r="BP614" s="2686">
        <f>SUM(BP607:BP613)</f>
        <v>3840.3284800000001</v>
      </c>
      <c r="BQ614" s="3056"/>
      <c r="CK614" s="2526"/>
      <c r="CL614" s="2583"/>
      <c r="CM614" s="2550"/>
      <c r="CN614" s="2550"/>
      <c r="CO614" s="2551"/>
      <c r="CP614" s="2550"/>
      <c r="CQ614" s="2550"/>
      <c r="CR614" s="2552"/>
      <c r="CS614" s="3559"/>
      <c r="CT614" s="2581"/>
      <c r="CU614" s="2582"/>
      <c r="CV614" s="2550"/>
      <c r="CW614" s="2589"/>
      <c r="CX614" s="2589"/>
      <c r="CY614" s="2555"/>
      <c r="CZ614" s="2582"/>
      <c r="DA614" s="2554"/>
      <c r="DB614" s="2523"/>
    </row>
    <row r="615" spans="15:106">
      <c r="O615" s="2024"/>
      <c r="P615" s="2047" t="s">
        <v>792</v>
      </c>
      <c r="Q615" s="2048" t="s">
        <v>794</v>
      </c>
      <c r="R615" s="3168">
        <v>11</v>
      </c>
      <c r="S615" s="3169" t="s">
        <v>36</v>
      </c>
      <c r="T615" s="3170">
        <v>43766</v>
      </c>
      <c r="U615" s="3169">
        <v>100</v>
      </c>
      <c r="V615" s="3171" t="s">
        <v>35</v>
      </c>
      <c r="W615" s="3172">
        <v>295</v>
      </c>
      <c r="X615" s="3169"/>
      <c r="Y615" s="3554">
        <v>43773</v>
      </c>
      <c r="Z615" s="3174">
        <v>43770</v>
      </c>
      <c r="AA615" s="3171">
        <v>3971</v>
      </c>
      <c r="AB615" s="3175">
        <v>100000</v>
      </c>
      <c r="AC615" s="2041">
        <f t="shared" si="229"/>
        <v>0</v>
      </c>
      <c r="AD615" s="2045">
        <f t="shared" si="230"/>
        <v>29500</v>
      </c>
      <c r="AE615" s="2042">
        <f t="shared" si="231"/>
        <v>1475</v>
      </c>
      <c r="AF615" s="6076" t="s">
        <v>8</v>
      </c>
      <c r="AG615" s="2029"/>
      <c r="AH615" s="2024"/>
      <c r="AI615" s="2837"/>
      <c r="AJ615" s="4891" t="s">
        <v>794</v>
      </c>
      <c r="AK615" s="5956">
        <v>170</v>
      </c>
      <c r="AL615" s="4892" t="s">
        <v>36</v>
      </c>
      <c r="AM615" s="4893">
        <v>44460</v>
      </c>
      <c r="AN615" s="5956">
        <v>175</v>
      </c>
      <c r="AO615" s="4894" t="s">
        <v>35</v>
      </c>
      <c r="AP615" s="5957">
        <v>360.1</v>
      </c>
      <c r="AQ615" s="5958"/>
      <c r="AR615" s="5959">
        <v>44473</v>
      </c>
      <c r="AS615" s="4893">
        <v>44473</v>
      </c>
      <c r="AT615" s="4894"/>
      <c r="AU615" s="5960">
        <v>175000</v>
      </c>
      <c r="AV615" s="5960">
        <f t="shared" si="232"/>
        <v>0</v>
      </c>
      <c r="AW615" s="5961">
        <f t="shared" si="233"/>
        <v>63017.500000000007</v>
      </c>
      <c r="AX615" s="5961">
        <f>(AW615*0.05)</f>
        <v>3150.8750000000005</v>
      </c>
      <c r="AY615" s="5962" t="s">
        <v>88</v>
      </c>
      <c r="CK615" s="2545"/>
      <c r="CL615" s="2583"/>
      <c r="CM615" s="2550"/>
      <c r="CN615" s="2550"/>
      <c r="CO615" s="2551"/>
      <c r="CP615" s="2550"/>
      <c r="CQ615" s="2550"/>
      <c r="CR615" s="2552"/>
      <c r="CS615" s="3559"/>
      <c r="CT615" s="2581"/>
      <c r="CU615" s="2582"/>
      <c r="CV615" s="2550"/>
      <c r="CW615" s="2589"/>
      <c r="CX615" s="2589"/>
      <c r="CY615" s="2555"/>
      <c r="CZ615" s="2582"/>
      <c r="DA615" s="2554"/>
      <c r="DB615" s="2523"/>
    </row>
    <row r="616" spans="15:106" ht="18.600000000000001" thickBot="1">
      <c r="O616" s="2024"/>
      <c r="P616" s="2047" t="s">
        <v>351</v>
      </c>
      <c r="Q616" s="2069" t="s">
        <v>808</v>
      </c>
      <c r="R616" s="2809">
        <v>11</v>
      </c>
      <c r="S616" s="2071" t="s">
        <v>796</v>
      </c>
      <c r="T616" s="2072">
        <v>43768</v>
      </c>
      <c r="U616" s="2071">
        <v>10</v>
      </c>
      <c r="V616" s="2039" t="s">
        <v>35</v>
      </c>
      <c r="W616" s="2073">
        <v>335</v>
      </c>
      <c r="X616" s="2071" t="s">
        <v>78</v>
      </c>
      <c r="Y616" s="3509">
        <v>43773</v>
      </c>
      <c r="Z616" s="2072">
        <v>43770</v>
      </c>
      <c r="AA616" s="2071">
        <v>3968</v>
      </c>
      <c r="AB616" s="2041">
        <v>10000</v>
      </c>
      <c r="AC616" s="2041">
        <f t="shared" si="229"/>
        <v>0</v>
      </c>
      <c r="AD616" s="2045">
        <f t="shared" si="230"/>
        <v>3350</v>
      </c>
      <c r="AE616" s="2042">
        <f t="shared" si="231"/>
        <v>167.5</v>
      </c>
      <c r="AF616" s="6076" t="s">
        <v>8</v>
      </c>
      <c r="AG616" s="2029"/>
      <c r="AH616" s="2024"/>
      <c r="AI616" s="2837"/>
      <c r="AJ616" s="4891" t="s">
        <v>904</v>
      </c>
      <c r="AK616" s="4895">
        <v>171</v>
      </c>
      <c r="AL616" s="4892" t="s">
        <v>36</v>
      </c>
      <c r="AM616" s="4893">
        <v>44460</v>
      </c>
      <c r="AN616" s="4895">
        <v>1.5</v>
      </c>
      <c r="AO616" s="4894" t="s">
        <v>35</v>
      </c>
      <c r="AP616" s="4896">
        <v>415.5</v>
      </c>
      <c r="AQ616" s="4897"/>
      <c r="AR616" s="5959">
        <v>44473</v>
      </c>
      <c r="AS616" s="4893">
        <v>44473</v>
      </c>
      <c r="AT616" s="4895"/>
      <c r="AU616" s="4898">
        <v>1500</v>
      </c>
      <c r="AV616" s="4898">
        <f t="shared" si="232"/>
        <v>0</v>
      </c>
      <c r="AW616" s="4899">
        <f t="shared" si="233"/>
        <v>623.25</v>
      </c>
      <c r="AX616" s="4899">
        <f>(AW616*0.05)</f>
        <v>31.162500000000001</v>
      </c>
      <c r="AY616" s="5962" t="s">
        <v>88</v>
      </c>
      <c r="BA616" s="2250" t="s">
        <v>1186</v>
      </c>
      <c r="BB616" s="2246"/>
      <c r="BC616" s="2246"/>
      <c r="BD616" s="2246"/>
      <c r="BE616" s="2246"/>
      <c r="BF616" s="2246"/>
      <c r="BG616" s="2246"/>
      <c r="BH616" s="2246"/>
      <c r="BI616" s="2246"/>
      <c r="BJ616" s="2246"/>
      <c r="BK616" s="2246"/>
      <c r="BL616" s="2246"/>
      <c r="BM616" s="2246"/>
      <c r="BN616" s="2246"/>
      <c r="BO616" s="2246"/>
      <c r="BP616" s="2246"/>
      <c r="BQ616" s="3085"/>
      <c r="CK616" s="2545"/>
      <c r="CL616" s="2583"/>
      <c r="CM616" s="2550"/>
      <c r="CN616" s="2550"/>
      <c r="CO616" s="2551"/>
      <c r="CP616" s="2550"/>
      <c r="CQ616" s="2550"/>
      <c r="CR616" s="2552"/>
      <c r="CS616" s="3559"/>
      <c r="CT616" s="2581"/>
      <c r="CU616" s="2582"/>
      <c r="CV616" s="2550"/>
      <c r="CW616" s="2589"/>
      <c r="CX616" s="2589"/>
      <c r="CY616" s="2555"/>
      <c r="CZ616" s="2582"/>
      <c r="DA616" s="2554"/>
      <c r="DB616" s="2523"/>
    </row>
    <row r="617" spans="15:106">
      <c r="O617" s="2024"/>
      <c r="P617" s="2047" t="s">
        <v>659</v>
      </c>
      <c r="Q617" s="2037" t="s">
        <v>889</v>
      </c>
      <c r="R617" s="2038">
        <v>14</v>
      </c>
      <c r="S617" s="2039" t="s">
        <v>796</v>
      </c>
      <c r="T617" s="2040">
        <v>43773</v>
      </c>
      <c r="U617" s="2041">
        <v>25</v>
      </c>
      <c r="V617" s="2039" t="s">
        <v>35</v>
      </c>
      <c r="W617" s="2042">
        <v>310</v>
      </c>
      <c r="X617" s="2039"/>
      <c r="Y617" s="2044">
        <v>43777</v>
      </c>
      <c r="Z617" s="2040">
        <v>43773</v>
      </c>
      <c r="AA617" s="2039">
        <v>11980</v>
      </c>
      <c r="AB617" s="2041">
        <v>25000</v>
      </c>
      <c r="AC617" s="2041">
        <f t="shared" ref="AC617:AC623" si="234">(AB617-U617*1000)</f>
        <v>0</v>
      </c>
      <c r="AD617" s="2045">
        <f t="shared" ref="AD617:AD623" si="235">(AB617*W617/1000)</f>
        <v>7750</v>
      </c>
      <c r="AE617" s="2042">
        <f t="shared" si="231"/>
        <v>387.5</v>
      </c>
      <c r="AF617" s="6076" t="s">
        <v>8</v>
      </c>
      <c r="AG617" s="2029"/>
      <c r="AH617" s="2024"/>
      <c r="AI617" s="2837"/>
      <c r="AJ617" s="2069" t="s">
        <v>1156</v>
      </c>
      <c r="AK617" s="4072">
        <v>172</v>
      </c>
      <c r="AL617" s="2071" t="s">
        <v>36</v>
      </c>
      <c r="AM617" s="2072">
        <v>44460</v>
      </c>
      <c r="AN617" s="4072">
        <v>20</v>
      </c>
      <c r="AO617" s="2039" t="s">
        <v>35</v>
      </c>
      <c r="AP617" s="2073">
        <v>291.10000000000002</v>
      </c>
      <c r="AQ617" s="3605"/>
      <c r="AR617" s="3509">
        <v>44473</v>
      </c>
      <c r="AS617" s="2072">
        <v>44474</v>
      </c>
      <c r="AT617" s="2039">
        <v>16327</v>
      </c>
      <c r="AU617" s="2147">
        <v>10000</v>
      </c>
      <c r="AV617" s="2147">
        <f t="shared" si="232"/>
        <v>-10000</v>
      </c>
      <c r="AW617" s="2045">
        <f t="shared" si="233"/>
        <v>2911</v>
      </c>
      <c r="AX617" s="2045">
        <f>(AW617*0.05)</f>
        <v>145.55000000000001</v>
      </c>
      <c r="AY617" s="5955" t="s">
        <v>998</v>
      </c>
      <c r="BA617" s="2251"/>
      <c r="BB617" s="2252"/>
      <c r="BC617" s="2252"/>
      <c r="BD617" s="2253" t="s">
        <v>14</v>
      </c>
      <c r="BE617" s="2253" t="s">
        <v>12</v>
      </c>
      <c r="BF617" s="2253"/>
      <c r="BG617" s="2252"/>
      <c r="BH617" s="2253" t="s">
        <v>15</v>
      </c>
      <c r="BI617" s="2253" t="s">
        <v>16</v>
      </c>
      <c r="BJ617" s="2253" t="s">
        <v>12</v>
      </c>
      <c r="BK617" s="2253" t="s">
        <v>12</v>
      </c>
      <c r="BL617" s="2252"/>
      <c r="BM617" s="2252"/>
      <c r="BN617" s="2252"/>
      <c r="BO617" s="2252"/>
      <c r="BP617" s="2253" t="s">
        <v>17</v>
      </c>
      <c r="BQ617" s="2253"/>
      <c r="CK617" s="2556"/>
      <c r="CL617" s="2583"/>
      <c r="CM617" s="2550"/>
      <c r="CN617" s="2550"/>
      <c r="CO617" s="2551"/>
      <c r="CP617" s="2550"/>
      <c r="CQ617" s="2550"/>
      <c r="CR617" s="2552"/>
      <c r="CS617" s="3559"/>
      <c r="CT617" s="2581"/>
      <c r="CU617" s="2582"/>
      <c r="CV617" s="2550"/>
      <c r="CW617" s="2589"/>
      <c r="CX617" s="2589"/>
      <c r="CY617" s="2555"/>
      <c r="CZ617" s="2582"/>
      <c r="DA617" s="2554"/>
      <c r="DB617" s="2523"/>
    </row>
    <row r="618" spans="15:106" ht="15" thickBot="1">
      <c r="O618" s="2024"/>
      <c r="P618" s="2047" t="s">
        <v>471</v>
      </c>
      <c r="Q618" s="2957" t="s">
        <v>436</v>
      </c>
      <c r="R618" s="2071">
        <v>37</v>
      </c>
      <c r="S618" s="3068" t="s">
        <v>101</v>
      </c>
      <c r="T618" s="2040">
        <v>43777</v>
      </c>
      <c r="U618" s="2041">
        <v>20</v>
      </c>
      <c r="V618" s="2039" t="s">
        <v>35</v>
      </c>
      <c r="W618" s="2042">
        <v>300.3</v>
      </c>
      <c r="X618" s="2071"/>
      <c r="Y618" s="3509">
        <v>43795</v>
      </c>
      <c r="Z618" s="2072">
        <v>43791</v>
      </c>
      <c r="AA618" s="2071">
        <v>12086</v>
      </c>
      <c r="AB618" s="2071">
        <v>20000</v>
      </c>
      <c r="AC618" s="2071">
        <f t="shared" si="234"/>
        <v>0</v>
      </c>
      <c r="AD618" s="2045">
        <f t="shared" si="235"/>
        <v>6006</v>
      </c>
      <c r="AE618" s="2045">
        <f t="shared" si="231"/>
        <v>300.3</v>
      </c>
      <c r="AF618" s="6038" t="s">
        <v>8</v>
      </c>
      <c r="AG618" s="6032"/>
      <c r="AH618" s="2024"/>
      <c r="AI618" s="2837"/>
      <c r="AJ618" s="2069" t="s">
        <v>1156</v>
      </c>
      <c r="AK618" s="4072">
        <v>172</v>
      </c>
      <c r="AL618" s="2071" t="s">
        <v>36</v>
      </c>
      <c r="AM618" s="2072">
        <v>44460</v>
      </c>
      <c r="AN618" s="4072">
        <v>10</v>
      </c>
      <c r="AO618" s="2039" t="s">
        <v>35</v>
      </c>
      <c r="AP618" s="2073">
        <v>291.10000000000002</v>
      </c>
      <c r="AQ618" s="3605"/>
      <c r="AR618" s="3509">
        <v>44473</v>
      </c>
      <c r="AS618" s="2072">
        <v>44485</v>
      </c>
      <c r="AT618" s="2039">
        <v>16391</v>
      </c>
      <c r="AU618" s="2147">
        <v>10000</v>
      </c>
      <c r="AV618" s="2147">
        <f>(AU618-AN618*1000)</f>
        <v>0</v>
      </c>
      <c r="AW618" s="2045">
        <f>(AU618*AP618/1000)</f>
        <v>2911</v>
      </c>
      <c r="AX618" s="2045">
        <f>(AW618*0.05)</f>
        <v>145.55000000000001</v>
      </c>
      <c r="AY618" s="5955" t="s">
        <v>1016</v>
      </c>
      <c r="BA618" s="2255" t="s">
        <v>3</v>
      </c>
      <c r="BB618" s="2256" t="s">
        <v>4</v>
      </c>
      <c r="BC618" s="2257" t="s">
        <v>18</v>
      </c>
      <c r="BD618" s="2257" t="s">
        <v>19</v>
      </c>
      <c r="BE618" s="2257" t="s">
        <v>19</v>
      </c>
      <c r="BF618" s="2257" t="s">
        <v>20</v>
      </c>
      <c r="BG618" s="2257" t="s">
        <v>21</v>
      </c>
      <c r="BH618" s="2257" t="s">
        <v>22</v>
      </c>
      <c r="BI618" s="2257" t="s">
        <v>19</v>
      </c>
      <c r="BJ618" s="2257" t="s">
        <v>23</v>
      </c>
      <c r="BK618" s="2257" t="s">
        <v>23</v>
      </c>
      <c r="BL618" s="2257" t="s">
        <v>24</v>
      </c>
      <c r="BM618" s="2257" t="s">
        <v>20</v>
      </c>
      <c r="BN618" s="2257" t="s">
        <v>25</v>
      </c>
      <c r="BO618" s="2257" t="s">
        <v>0</v>
      </c>
      <c r="BP618" s="2257" t="s">
        <v>11</v>
      </c>
      <c r="BQ618" s="2257" t="s">
        <v>26</v>
      </c>
      <c r="CK618" s="2559"/>
      <c r="CL618" s="2560"/>
      <c r="CM618" s="2560"/>
      <c r="CN618" s="2560"/>
      <c r="CO618" s="2560"/>
      <c r="CP618" s="2560"/>
      <c r="CQ618" s="2560"/>
      <c r="CR618" s="2560"/>
      <c r="CS618" s="2560"/>
      <c r="CT618" s="2560"/>
      <c r="CU618" s="2560"/>
      <c r="CV618" s="2560"/>
      <c r="CW618" s="2560"/>
      <c r="CX618" s="2560"/>
      <c r="CY618" s="2560"/>
      <c r="CZ618" s="2560"/>
      <c r="DA618" s="2747">
        <f>SUM(DA611:DA617)</f>
        <v>0</v>
      </c>
      <c r="DB618" s="2562"/>
    </row>
    <row r="619" spans="15:106" ht="15" thickBot="1">
      <c r="O619" s="2024"/>
      <c r="P619" s="2036" t="s">
        <v>471</v>
      </c>
      <c r="Q619" s="2957" t="s">
        <v>825</v>
      </c>
      <c r="R619" s="2071">
        <v>38</v>
      </c>
      <c r="S619" s="3068" t="s">
        <v>101</v>
      </c>
      <c r="T619" s="2040">
        <v>43777</v>
      </c>
      <c r="U619" s="2041">
        <v>3</v>
      </c>
      <c r="V619" s="2039" t="s">
        <v>35</v>
      </c>
      <c r="W619" s="2042">
        <v>378</v>
      </c>
      <c r="X619" s="2072"/>
      <c r="Y619" s="3509">
        <v>43795</v>
      </c>
      <c r="Z619" s="2072">
        <v>43791</v>
      </c>
      <c r="AA619" s="2071">
        <v>12086</v>
      </c>
      <c r="AB619" s="2071">
        <v>3000</v>
      </c>
      <c r="AC619" s="2071">
        <f t="shared" si="234"/>
        <v>0</v>
      </c>
      <c r="AD619" s="2045">
        <f t="shared" si="235"/>
        <v>1134</v>
      </c>
      <c r="AE619" s="2045">
        <f t="shared" si="231"/>
        <v>56.7</v>
      </c>
      <c r="AF619" s="6038" t="s">
        <v>8</v>
      </c>
      <c r="AG619" s="6032"/>
      <c r="AH619" s="2024"/>
      <c r="AI619" s="2837"/>
      <c r="AJ619" s="5963" t="s">
        <v>1264</v>
      </c>
      <c r="AK619" s="4894">
        <v>173</v>
      </c>
      <c r="AL619" s="4894" t="s">
        <v>36</v>
      </c>
      <c r="AM619" s="4893">
        <v>44460</v>
      </c>
      <c r="AN619" s="4894">
        <v>12</v>
      </c>
      <c r="AO619" s="4894" t="s">
        <v>35</v>
      </c>
      <c r="AP619" s="5964">
        <v>720</v>
      </c>
      <c r="AQ619" s="4894"/>
      <c r="AR619" s="5959">
        <v>44473</v>
      </c>
      <c r="AS619" s="4893">
        <v>44473</v>
      </c>
      <c r="AT619" s="4894"/>
      <c r="AU619" s="4894">
        <v>12000</v>
      </c>
      <c r="AV619" s="4894">
        <f t="shared" si="232"/>
        <v>0</v>
      </c>
      <c r="AW619" s="5964">
        <f t="shared" si="233"/>
        <v>8640</v>
      </c>
      <c r="AX619" s="5964">
        <f>(AW619*0.03)</f>
        <v>259.2</v>
      </c>
      <c r="AY619" s="5962" t="s">
        <v>88</v>
      </c>
      <c r="BA619" s="2258"/>
      <c r="BB619" s="2259"/>
      <c r="BC619" s="2259"/>
      <c r="BD619" s="2260" t="s">
        <v>3</v>
      </c>
      <c r="BE619" s="2260" t="s">
        <v>18</v>
      </c>
      <c r="BF619" s="2260"/>
      <c r="BG619" s="2259"/>
      <c r="BH619" s="2260" t="s">
        <v>21</v>
      </c>
      <c r="BI619" s="2260" t="s">
        <v>3</v>
      </c>
      <c r="BJ619" s="2260" t="s">
        <v>27</v>
      </c>
      <c r="BK619" s="2260" t="s">
        <v>28</v>
      </c>
      <c r="BL619" s="2259"/>
      <c r="BM619" s="2259"/>
      <c r="BN619" s="2259"/>
      <c r="BO619" s="2259"/>
      <c r="BP619" s="2260" t="s">
        <v>30</v>
      </c>
      <c r="BQ619" s="2257"/>
    </row>
    <row r="620" spans="15:106" ht="18.600000000000001" thickBot="1">
      <c r="O620" s="2024"/>
      <c r="P620" s="2047" t="s">
        <v>792</v>
      </c>
      <c r="Q620" s="2048" t="s">
        <v>794</v>
      </c>
      <c r="R620" s="3168">
        <v>12</v>
      </c>
      <c r="S620" s="3169" t="s">
        <v>36</v>
      </c>
      <c r="T620" s="3170">
        <v>43777</v>
      </c>
      <c r="U620" s="3169">
        <v>220</v>
      </c>
      <c r="V620" s="3171" t="s">
        <v>35</v>
      </c>
      <c r="W620" s="3172">
        <v>295</v>
      </c>
      <c r="X620" s="3169"/>
      <c r="Y620" s="3554">
        <v>43787</v>
      </c>
      <c r="Z620" s="3174">
        <v>43787</v>
      </c>
      <c r="AA620" s="3171">
        <v>3978</v>
      </c>
      <c r="AB620" s="3175">
        <v>220000</v>
      </c>
      <c r="AC620" s="2041">
        <f t="shared" si="234"/>
        <v>0</v>
      </c>
      <c r="AD620" s="2045">
        <f t="shared" si="235"/>
        <v>64900</v>
      </c>
      <c r="AE620" s="2042">
        <f t="shared" si="231"/>
        <v>3245</v>
      </c>
      <c r="AF620" s="6038" t="s">
        <v>8</v>
      </c>
      <c r="AG620" s="6032"/>
      <c r="AH620" s="2024"/>
      <c r="AI620" s="2837"/>
      <c r="AJ620" s="2069" t="s">
        <v>891</v>
      </c>
      <c r="AK620" s="2071">
        <v>174</v>
      </c>
      <c r="AL620" s="2071" t="s">
        <v>36</v>
      </c>
      <c r="AM620" s="2072">
        <v>44460</v>
      </c>
      <c r="AN620" s="2071">
        <v>12.5</v>
      </c>
      <c r="AO620" s="2039" t="s">
        <v>35</v>
      </c>
      <c r="AP620" s="2073">
        <v>454.3</v>
      </c>
      <c r="AQ620" s="3605"/>
      <c r="AR620" s="3509">
        <v>44487</v>
      </c>
      <c r="AS620" s="2072">
        <v>44485</v>
      </c>
      <c r="AT620" s="2071">
        <v>16391</v>
      </c>
      <c r="AU620" s="2147">
        <v>12500</v>
      </c>
      <c r="AV620" s="2147">
        <f t="shared" si="232"/>
        <v>0</v>
      </c>
      <c r="AW620" s="2045">
        <f t="shared" si="233"/>
        <v>5678.75</v>
      </c>
      <c r="AX620" s="2045">
        <f>(AW620*0.05)</f>
        <v>283.9375</v>
      </c>
      <c r="AY620" s="5955" t="s">
        <v>1016</v>
      </c>
      <c r="BA620" s="2467" t="s">
        <v>726</v>
      </c>
      <c r="BB620" s="2266" t="s">
        <v>727</v>
      </c>
      <c r="BC620" s="2340">
        <v>35</v>
      </c>
      <c r="BD620" s="2285">
        <v>101848</v>
      </c>
      <c r="BE620" s="2287">
        <v>44330</v>
      </c>
      <c r="BF620" s="2342">
        <v>2000</v>
      </c>
      <c r="BG620" s="2285" t="s">
        <v>96</v>
      </c>
      <c r="BH620" s="2280">
        <v>19.12</v>
      </c>
      <c r="BI620" s="2343"/>
      <c r="BJ620" s="2344">
        <v>44414</v>
      </c>
      <c r="BK620" s="2287">
        <v>44404</v>
      </c>
      <c r="BL620" s="2345">
        <v>62785</v>
      </c>
      <c r="BM620" s="2280">
        <v>2002.02</v>
      </c>
      <c r="BN620" s="2439">
        <v>0</v>
      </c>
      <c r="BO620" s="2348">
        <f>(BM620*BH620)</f>
        <v>38278.6224</v>
      </c>
      <c r="BP620" s="2280">
        <f>(BO620*0.05)</f>
        <v>1913.9311200000002</v>
      </c>
      <c r="BQ620" s="2273" t="s">
        <v>8</v>
      </c>
      <c r="CK620" s="2488" t="s">
        <v>1220</v>
      </c>
      <c r="CL620" s="2248"/>
      <c r="CM620" s="2248"/>
      <c r="CN620" s="2248"/>
      <c r="CO620" s="2248"/>
      <c r="CP620" s="2248"/>
      <c r="CQ620" s="2248"/>
      <c r="CR620" s="2248"/>
      <c r="CS620" s="2248"/>
      <c r="CT620" s="2248"/>
      <c r="CU620" s="2248"/>
      <c r="CV620" s="2248"/>
      <c r="CW620" s="2248"/>
      <c r="CX620" s="2248"/>
      <c r="CY620" s="2248"/>
      <c r="CZ620" s="2248"/>
      <c r="DA620" s="2248"/>
      <c r="DB620" s="2248"/>
    </row>
    <row r="621" spans="15:106">
      <c r="O621" s="2024"/>
      <c r="P621" s="2047" t="s">
        <v>888</v>
      </c>
      <c r="Q621" s="2075" t="s">
        <v>890</v>
      </c>
      <c r="R621" s="2076">
        <v>3</v>
      </c>
      <c r="S621" s="2052" t="s">
        <v>875</v>
      </c>
      <c r="T621" s="2057">
        <v>43781</v>
      </c>
      <c r="U621" s="2055">
        <v>15</v>
      </c>
      <c r="V621" s="2052" t="s">
        <v>35</v>
      </c>
      <c r="W621" s="2058">
        <v>309.75</v>
      </c>
      <c r="X621" s="2052"/>
      <c r="Y621" s="2078">
        <v>43787</v>
      </c>
      <c r="Z621" s="2057">
        <v>43787</v>
      </c>
      <c r="AA621" s="2052">
        <v>3980</v>
      </c>
      <c r="AB621" s="2055">
        <v>15000</v>
      </c>
      <c r="AC621" s="2055">
        <f t="shared" si="234"/>
        <v>0</v>
      </c>
      <c r="AD621" s="2056">
        <f t="shared" si="235"/>
        <v>4646.25</v>
      </c>
      <c r="AE621" s="2058">
        <f t="shared" si="231"/>
        <v>232.3125</v>
      </c>
      <c r="AF621" s="2059" t="s">
        <v>8</v>
      </c>
      <c r="AG621" s="2029"/>
      <c r="AH621" s="2024"/>
      <c r="AI621" s="2837"/>
      <c r="AJ621" s="2069" t="s">
        <v>794</v>
      </c>
      <c r="AK621" s="4072">
        <v>175</v>
      </c>
      <c r="AL621" s="2071" t="s">
        <v>36</v>
      </c>
      <c r="AM621" s="2072">
        <v>44460</v>
      </c>
      <c r="AN621" s="4072">
        <v>175</v>
      </c>
      <c r="AO621" s="2039" t="s">
        <v>35</v>
      </c>
      <c r="AP621" s="2073">
        <v>360.1</v>
      </c>
      <c r="AQ621" s="3605"/>
      <c r="AR621" s="3509">
        <v>44487</v>
      </c>
      <c r="AS621" s="2072">
        <v>44485</v>
      </c>
      <c r="AT621" s="2039">
        <v>16391</v>
      </c>
      <c r="AU621" s="2147">
        <v>88000</v>
      </c>
      <c r="AV621" s="2147">
        <f t="shared" si="232"/>
        <v>-87000</v>
      </c>
      <c r="AW621" s="2045">
        <f t="shared" si="233"/>
        <v>31688.800000000003</v>
      </c>
      <c r="AX621" s="2045">
        <f>(AW621*0.05)</f>
        <v>1584.4400000000003</v>
      </c>
      <c r="AY621" s="5955" t="s">
        <v>1016</v>
      </c>
      <c r="BA621" s="2274" t="s">
        <v>726</v>
      </c>
      <c r="BB621" s="2339" t="s">
        <v>727</v>
      </c>
      <c r="BC621" s="2340">
        <v>37</v>
      </c>
      <c r="BD621" s="2285">
        <v>102732</v>
      </c>
      <c r="BE621" s="2287">
        <v>44368</v>
      </c>
      <c r="BF621" s="2342">
        <v>2000</v>
      </c>
      <c r="BG621" s="2285" t="s">
        <v>96</v>
      </c>
      <c r="BH621" s="2280">
        <v>19.12</v>
      </c>
      <c r="BI621" s="2343"/>
      <c r="BJ621" s="2344">
        <v>44414</v>
      </c>
      <c r="BK621" s="2287">
        <v>44414</v>
      </c>
      <c r="BL621" s="2345">
        <v>62888</v>
      </c>
      <c r="BM621" s="2280">
        <v>2007.22</v>
      </c>
      <c r="BN621" s="2439">
        <v>0</v>
      </c>
      <c r="BO621" s="2348">
        <f>(BM621*BH621)</f>
        <v>38378.046399999999</v>
      </c>
      <c r="BP621" s="2280">
        <f>(BO621*0.05)</f>
        <v>1918.9023200000001</v>
      </c>
      <c r="BQ621" s="2689" t="s">
        <v>8</v>
      </c>
      <c r="CK621" s="2490"/>
      <c r="CL621" s="2491"/>
      <c r="CM621" s="2491"/>
      <c r="CN621" s="2492" t="s">
        <v>14</v>
      </c>
      <c r="CO621" s="2492" t="s">
        <v>12</v>
      </c>
      <c r="CP621" s="2492"/>
      <c r="CQ621" s="2491"/>
      <c r="CR621" s="2492" t="s">
        <v>15</v>
      </c>
      <c r="CS621" s="2492" t="s">
        <v>16</v>
      </c>
      <c r="CT621" s="2492" t="s">
        <v>12</v>
      </c>
      <c r="CU621" s="2492" t="s">
        <v>12</v>
      </c>
      <c r="CV621" s="2491"/>
      <c r="CW621" s="2491"/>
      <c r="CX621" s="2491"/>
      <c r="CY621" s="2491"/>
      <c r="CZ621" s="2492" t="s">
        <v>12</v>
      </c>
      <c r="DA621" s="2492" t="s">
        <v>17</v>
      </c>
      <c r="DB621" s="2493"/>
    </row>
    <row r="622" spans="15:106">
      <c r="O622" s="2024"/>
      <c r="P622" s="2047" t="s">
        <v>234</v>
      </c>
      <c r="Q622" s="2994" t="s">
        <v>762</v>
      </c>
      <c r="R622" s="2038">
        <v>11</v>
      </c>
      <c r="S622" s="2039" t="s">
        <v>101</v>
      </c>
      <c r="T622" s="2040">
        <v>43781</v>
      </c>
      <c r="U622" s="2041">
        <v>100</v>
      </c>
      <c r="V622" s="2039" t="s">
        <v>35</v>
      </c>
      <c r="W622" s="2042">
        <v>330</v>
      </c>
      <c r="X622" s="2043"/>
      <c r="Y622" s="2044">
        <v>43787</v>
      </c>
      <c r="Z622" s="2040">
        <v>43787</v>
      </c>
      <c r="AA622" s="2039">
        <v>3981</v>
      </c>
      <c r="AB622" s="2041">
        <v>89000</v>
      </c>
      <c r="AC622" s="2041">
        <f t="shared" si="234"/>
        <v>-11000</v>
      </c>
      <c r="AD622" s="2045">
        <f t="shared" si="235"/>
        <v>29370</v>
      </c>
      <c r="AE622" s="2042">
        <f t="shared" si="231"/>
        <v>1468.5</v>
      </c>
      <c r="AF622" s="2059" t="s">
        <v>8</v>
      </c>
      <c r="AG622" s="2029"/>
      <c r="AH622" s="2024"/>
      <c r="AI622" s="2837"/>
      <c r="AJ622" s="2069" t="s">
        <v>794</v>
      </c>
      <c r="AK622" s="4072">
        <v>175</v>
      </c>
      <c r="AL622" s="2071" t="s">
        <v>36</v>
      </c>
      <c r="AM622" s="2072">
        <v>44460</v>
      </c>
      <c r="AN622" s="4072">
        <v>87</v>
      </c>
      <c r="AO622" s="2039" t="s">
        <v>35</v>
      </c>
      <c r="AP622" s="2073">
        <v>360.1</v>
      </c>
      <c r="AQ622" s="3605"/>
      <c r="AR622" s="3509">
        <v>44487</v>
      </c>
      <c r="AS622" s="2072">
        <v>44487</v>
      </c>
      <c r="AT622" s="2039">
        <v>16439</v>
      </c>
      <c r="AU622" s="2147">
        <v>87000</v>
      </c>
      <c r="AV622" s="2147">
        <f>(AU622-AN622*1000)</f>
        <v>0</v>
      </c>
      <c r="AW622" s="2045">
        <f>(AU622*AP622/1000)</f>
        <v>31328.700000000004</v>
      </c>
      <c r="AX622" s="2045">
        <f>(AW622*0.05)</f>
        <v>1566.4350000000004</v>
      </c>
      <c r="AY622" s="5955" t="s">
        <v>1016</v>
      </c>
      <c r="BA622" s="2770"/>
      <c r="BB622" s="2291"/>
      <c r="BC622" s="2752"/>
      <c r="BD622" s="2351"/>
      <c r="BE622" s="2354"/>
      <c r="BF622" s="3076"/>
      <c r="BG622" s="2351"/>
      <c r="BH622" s="2332"/>
      <c r="BI622" s="2352"/>
      <c r="BJ622" s="2353"/>
      <c r="BK622" s="2354"/>
      <c r="BL622" s="2355"/>
      <c r="BM622" s="2332"/>
      <c r="BN622" s="2332"/>
      <c r="BO622" s="2333"/>
      <c r="BP622" s="2332"/>
      <c r="BQ622" s="2689"/>
      <c r="CK622" s="2499" t="s">
        <v>3</v>
      </c>
      <c r="CL622" s="2500" t="s">
        <v>4</v>
      </c>
      <c r="CM622" s="2501" t="s">
        <v>18</v>
      </c>
      <c r="CN622" s="2501" t="s">
        <v>19</v>
      </c>
      <c r="CO622" s="2501" t="s">
        <v>19</v>
      </c>
      <c r="CP622" s="2501" t="s">
        <v>20</v>
      </c>
      <c r="CQ622" s="2501" t="s">
        <v>21</v>
      </c>
      <c r="CR622" s="2501" t="s">
        <v>22</v>
      </c>
      <c r="CS622" s="2501" t="s">
        <v>19</v>
      </c>
      <c r="CT622" s="2501" t="s">
        <v>23</v>
      </c>
      <c r="CU622" s="2501" t="s">
        <v>23</v>
      </c>
      <c r="CV622" s="2501" t="s">
        <v>24</v>
      </c>
      <c r="CW622" s="2501" t="s">
        <v>20</v>
      </c>
      <c r="CX622" s="2501" t="s">
        <v>25</v>
      </c>
      <c r="CY622" s="2501" t="s">
        <v>0</v>
      </c>
      <c r="CZ622" s="2501" t="s">
        <v>11</v>
      </c>
      <c r="DA622" s="2501" t="s">
        <v>11</v>
      </c>
      <c r="DB622" s="2501" t="s">
        <v>26</v>
      </c>
    </row>
    <row r="623" spans="15:106" ht="15" thickBot="1">
      <c r="O623" s="2024"/>
      <c r="P623" s="2047" t="s">
        <v>234</v>
      </c>
      <c r="Q623" s="2994" t="s">
        <v>762</v>
      </c>
      <c r="R623" s="2038">
        <v>11</v>
      </c>
      <c r="S623" s="2039" t="s">
        <v>101</v>
      </c>
      <c r="T623" s="2040">
        <v>43781</v>
      </c>
      <c r="U623" s="2041">
        <v>11</v>
      </c>
      <c r="V623" s="2039" t="s">
        <v>35</v>
      </c>
      <c r="W623" s="2042">
        <v>330</v>
      </c>
      <c r="X623" s="2043"/>
      <c r="Y623" s="2044">
        <v>43787</v>
      </c>
      <c r="Z623" s="2040">
        <v>43793</v>
      </c>
      <c r="AA623" s="2039">
        <v>3986</v>
      </c>
      <c r="AB623" s="2041">
        <v>11000</v>
      </c>
      <c r="AC623" s="2041">
        <f t="shared" si="234"/>
        <v>0</v>
      </c>
      <c r="AD623" s="2045">
        <f t="shared" si="235"/>
        <v>3630</v>
      </c>
      <c r="AE623" s="2042">
        <f t="shared" si="231"/>
        <v>181.5</v>
      </c>
      <c r="AF623" s="2059" t="s">
        <v>8</v>
      </c>
      <c r="AG623" s="2029"/>
      <c r="AH623" s="2024"/>
      <c r="AI623" s="2837"/>
      <c r="AJ623" s="2069" t="s">
        <v>904</v>
      </c>
      <c r="AK623" s="4303">
        <v>176</v>
      </c>
      <c r="AL623" s="2071" t="s">
        <v>36</v>
      </c>
      <c r="AM623" s="2072">
        <v>44460</v>
      </c>
      <c r="AN623" s="4303">
        <v>1.5</v>
      </c>
      <c r="AO623" s="2039" t="s">
        <v>35</v>
      </c>
      <c r="AP623" s="4504">
        <v>415.5</v>
      </c>
      <c r="AQ623" s="4304"/>
      <c r="AR623" s="3509">
        <v>44487</v>
      </c>
      <c r="AS623" s="2072">
        <v>44485</v>
      </c>
      <c r="AT623" s="4303">
        <v>16391</v>
      </c>
      <c r="AU623" s="4305">
        <v>1500</v>
      </c>
      <c r="AV623" s="4305">
        <f t="shared" si="232"/>
        <v>0</v>
      </c>
      <c r="AW623" s="4306">
        <f t="shared" si="233"/>
        <v>623.25</v>
      </c>
      <c r="AX623" s="4306">
        <f>(AW623*0.05)</f>
        <v>31.162500000000001</v>
      </c>
      <c r="AY623" s="5955" t="s">
        <v>1016</v>
      </c>
      <c r="BA623" s="2288"/>
      <c r="BB623" s="2289"/>
      <c r="BC623" s="2290"/>
      <c r="BD623" s="2291"/>
      <c r="BE623" s="2292"/>
      <c r="BF623" s="2293"/>
      <c r="BG623" s="2291"/>
      <c r="BH623" s="2294"/>
      <c r="BI623" s="2290"/>
      <c r="BJ623" s="2295"/>
      <c r="BK623" s="2292"/>
      <c r="BL623" s="2290"/>
      <c r="BM623" s="2294"/>
      <c r="BN623" s="2294"/>
      <c r="BO623" s="2296"/>
      <c r="BP623" s="2294"/>
      <c r="BQ623" s="2689"/>
      <c r="CK623" s="2619"/>
      <c r="CL623" s="2506"/>
      <c r="CM623" s="2506"/>
      <c r="CN623" s="2507" t="s">
        <v>3</v>
      </c>
      <c r="CO623" s="2507" t="s">
        <v>18</v>
      </c>
      <c r="CP623" s="2507"/>
      <c r="CQ623" s="2506"/>
      <c r="CR623" s="2507" t="s">
        <v>21</v>
      </c>
      <c r="CS623" s="2507" t="s">
        <v>3</v>
      </c>
      <c r="CT623" s="2507" t="s">
        <v>27</v>
      </c>
      <c r="CU623" s="2507" t="s">
        <v>28</v>
      </c>
      <c r="CV623" s="2506"/>
      <c r="CW623" s="2506"/>
      <c r="CX623" s="2506"/>
      <c r="CY623" s="2506"/>
      <c r="CZ623" s="2507" t="s">
        <v>33</v>
      </c>
      <c r="DA623" s="2507" t="s">
        <v>30</v>
      </c>
      <c r="DB623" s="2500"/>
    </row>
    <row r="624" spans="15:106">
      <c r="O624" s="2024"/>
      <c r="P624" s="2047" t="s">
        <v>659</v>
      </c>
      <c r="Q624" s="2037" t="s">
        <v>889</v>
      </c>
      <c r="R624" s="2038">
        <v>15</v>
      </c>
      <c r="S624" s="2039" t="s">
        <v>101</v>
      </c>
      <c r="T624" s="2040">
        <v>43790</v>
      </c>
      <c r="U624" s="2041">
        <v>50</v>
      </c>
      <c r="V624" s="2039" t="s">
        <v>35</v>
      </c>
      <c r="W624" s="2042">
        <v>319</v>
      </c>
      <c r="X624" s="2039"/>
      <c r="Y624" s="2044">
        <v>43795</v>
      </c>
      <c r="Z624" s="2040">
        <v>43791</v>
      </c>
      <c r="AA624" s="2039">
        <v>12088</v>
      </c>
      <c r="AB624" s="2041">
        <v>50000</v>
      </c>
      <c r="AC624" s="2041">
        <f>(AB624-U624*1000)</f>
        <v>0</v>
      </c>
      <c r="AD624" s="2045">
        <f>(AB624*W624/1000)</f>
        <v>15950</v>
      </c>
      <c r="AE624" s="2042">
        <f t="shared" si="231"/>
        <v>797.5</v>
      </c>
      <c r="AF624" s="6076" t="s">
        <v>8</v>
      </c>
      <c r="AG624" s="2029"/>
      <c r="AH624" s="2024"/>
      <c r="AI624" s="2837"/>
      <c r="AJ624" s="2069" t="s">
        <v>1156</v>
      </c>
      <c r="AK624" s="4072">
        <v>177</v>
      </c>
      <c r="AL624" s="2071" t="s">
        <v>36</v>
      </c>
      <c r="AM624" s="2072">
        <v>44460</v>
      </c>
      <c r="AN624" s="4072">
        <v>20</v>
      </c>
      <c r="AO624" s="2039" t="s">
        <v>35</v>
      </c>
      <c r="AP624" s="2073">
        <v>291.10000000000002</v>
      </c>
      <c r="AQ624" s="3605"/>
      <c r="AR624" s="3509">
        <v>44487</v>
      </c>
      <c r="AS624" s="2072">
        <v>44485</v>
      </c>
      <c r="AT624" s="2039">
        <v>16391</v>
      </c>
      <c r="AU624" s="2147">
        <v>20000</v>
      </c>
      <c r="AV624" s="2147">
        <f t="shared" si="232"/>
        <v>0</v>
      </c>
      <c r="AW624" s="2045">
        <f t="shared" si="233"/>
        <v>5822</v>
      </c>
      <c r="AX624" s="2045">
        <f>(AW624*0.05)</f>
        <v>291.10000000000002</v>
      </c>
      <c r="AY624" s="5955" t="s">
        <v>1016</v>
      </c>
      <c r="BA624" s="2298"/>
      <c r="BB624" s="2299"/>
      <c r="BC624" s="2300"/>
      <c r="BD624" s="2300"/>
      <c r="BE624" s="2301"/>
      <c r="BF624" s="2300"/>
      <c r="BG624" s="2300"/>
      <c r="BH624" s="2302"/>
      <c r="BI624" s="2300"/>
      <c r="BJ624" s="2303"/>
      <c r="BK624" s="2301"/>
      <c r="BL624" s="2300"/>
      <c r="BM624" s="2302"/>
      <c r="BN624" s="2304"/>
      <c r="BO624" s="2305"/>
      <c r="BP624" s="2304"/>
      <c r="BQ624" s="3055"/>
      <c r="CK624" s="2610"/>
      <c r="CL624" s="3217"/>
      <c r="CM624" s="2528"/>
      <c r="CN624" s="2528"/>
      <c r="CO624" s="2535"/>
      <c r="CP624" s="2528"/>
      <c r="CQ624" s="2528"/>
      <c r="CR624" s="2534"/>
      <c r="CS624" s="3216"/>
      <c r="CT624" s="2549"/>
      <c r="CU624" s="2530"/>
      <c r="CV624" s="2528"/>
      <c r="CW624" s="2531"/>
      <c r="CX624" s="2531"/>
      <c r="CY624" s="2555"/>
      <c r="CZ624" s="2582"/>
      <c r="DA624" s="4141"/>
      <c r="DB624" s="2516"/>
    </row>
    <row r="625" spans="15:106">
      <c r="O625" s="2024"/>
      <c r="P625" s="2079"/>
      <c r="Q625" s="2080"/>
      <c r="R625" s="2080"/>
      <c r="S625" s="2080"/>
      <c r="T625" s="2080"/>
      <c r="U625" s="2080"/>
      <c r="V625" s="2080"/>
      <c r="W625" s="2080"/>
      <c r="X625" s="2091"/>
      <c r="Y625" s="2873"/>
      <c r="Z625" s="2091"/>
      <c r="AA625" s="2091"/>
      <c r="AB625" s="2091"/>
      <c r="AC625" s="2091"/>
      <c r="AD625" s="2091"/>
      <c r="AE625" s="2091"/>
      <c r="AF625" s="6076"/>
      <c r="AG625" s="2029"/>
      <c r="AH625" s="2024"/>
      <c r="AI625" s="2837"/>
      <c r="AJ625" s="2037" t="s">
        <v>1264</v>
      </c>
      <c r="AK625" s="2039">
        <v>178</v>
      </c>
      <c r="AL625" s="2039" t="s">
        <v>36</v>
      </c>
      <c r="AM625" s="2072">
        <v>44460</v>
      </c>
      <c r="AN625" s="2039">
        <v>12</v>
      </c>
      <c r="AO625" s="2039" t="s">
        <v>35</v>
      </c>
      <c r="AP625" s="5953">
        <v>720</v>
      </c>
      <c r="AQ625" s="2039"/>
      <c r="AR625" s="3509">
        <v>44487</v>
      </c>
      <c r="AS625" s="2072">
        <v>44485</v>
      </c>
      <c r="AT625" s="2039">
        <v>16391</v>
      </c>
      <c r="AU625" s="2039">
        <v>12000</v>
      </c>
      <c r="AV625" s="2039">
        <f t="shared" si="232"/>
        <v>0</v>
      </c>
      <c r="AW625" s="5953">
        <f t="shared" si="233"/>
        <v>8640</v>
      </c>
      <c r="AX625" s="5953">
        <f>(AW625*0.03)</f>
        <v>259.2</v>
      </c>
      <c r="AY625" s="5955" t="s">
        <v>1016</v>
      </c>
      <c r="BA625" s="2307"/>
      <c r="BB625" s="2291"/>
      <c r="BC625" s="2308"/>
      <c r="BD625" s="2291"/>
      <c r="BE625" s="2292"/>
      <c r="BF625" s="2309"/>
      <c r="BG625" s="2291"/>
      <c r="BH625" s="2294"/>
      <c r="BI625" s="2310"/>
      <c r="BJ625" s="2311"/>
      <c r="BK625" s="2292"/>
      <c r="BL625" s="2291"/>
      <c r="BM625" s="2294"/>
      <c r="BN625" s="2294"/>
      <c r="BO625" s="2296"/>
      <c r="BP625" s="2294"/>
      <c r="BQ625" s="2689"/>
      <c r="CK625" s="2526"/>
      <c r="CL625" s="2583"/>
      <c r="CM625" s="2550"/>
      <c r="CN625" s="2550"/>
      <c r="CO625" s="2551"/>
      <c r="CP625" s="2550"/>
      <c r="CQ625" s="2550"/>
      <c r="CR625" s="2552"/>
      <c r="CS625" s="3559"/>
      <c r="CT625" s="2581"/>
      <c r="CU625" s="2582"/>
      <c r="CV625" s="2550"/>
      <c r="CW625" s="2589"/>
      <c r="CX625" s="2589"/>
      <c r="CY625" s="2555"/>
      <c r="CZ625" s="2582"/>
      <c r="DA625" s="2554"/>
      <c r="DB625" s="2523"/>
    </row>
    <row r="626" spans="15:106" ht="15" thickBot="1">
      <c r="O626" s="2024"/>
      <c r="P626" s="2082"/>
      <c r="Q626" s="2085"/>
      <c r="R626" s="2085"/>
      <c r="S626" s="2085"/>
      <c r="T626" s="2085"/>
      <c r="U626" s="2085"/>
      <c r="V626" s="2085"/>
      <c r="W626" s="2085"/>
      <c r="X626" s="2085"/>
      <c r="Y626" s="2089"/>
      <c r="Z626" s="2085"/>
      <c r="AA626" s="2086"/>
      <c r="AB626" s="2087"/>
      <c r="AC626" s="2085"/>
      <c r="AD626" s="2088">
        <f>SUM(AD611:AD625)</f>
        <v>228076.25</v>
      </c>
      <c r="AE626" s="2088">
        <f>SUM(AE611:AE625)</f>
        <v>11340.3125</v>
      </c>
      <c r="AF626" s="3587"/>
      <c r="AG626" s="6074"/>
      <c r="AH626" s="2024"/>
      <c r="AI626" s="2837"/>
      <c r="AJ626" s="2919"/>
      <c r="AK626" s="4562"/>
      <c r="AL626" s="4562"/>
      <c r="AM626" s="4565"/>
      <c r="AN626" s="4562"/>
      <c r="AO626" s="4562"/>
      <c r="AP626" s="5965"/>
      <c r="AQ626" s="4562"/>
      <c r="AR626" s="4918"/>
      <c r="AS626" s="4565"/>
      <c r="AT626" s="4562"/>
      <c r="AU626" s="4562"/>
      <c r="AV626" s="4562"/>
      <c r="AW626" s="5965"/>
      <c r="AX626" s="5965"/>
      <c r="AY626" s="5955"/>
      <c r="BA626" s="2312"/>
      <c r="BB626" s="2313"/>
      <c r="BC626" s="2313"/>
      <c r="BD626" s="2313"/>
      <c r="BE626" s="2313"/>
      <c r="BF626" s="2313"/>
      <c r="BG626" s="2313"/>
      <c r="BH626" s="2313"/>
      <c r="BI626" s="2313"/>
      <c r="BJ626" s="2313"/>
      <c r="BK626" s="2313"/>
      <c r="BL626" s="2313"/>
      <c r="BM626" s="2313"/>
      <c r="BN626" s="2313"/>
      <c r="BO626" s="2313"/>
      <c r="BP626" s="2313"/>
      <c r="BQ626" s="2689"/>
      <c r="CK626" s="2526"/>
      <c r="CL626" s="2583"/>
      <c r="CM626" s="2550"/>
      <c r="CN626" s="2550"/>
      <c r="CO626" s="2551"/>
      <c r="CP626" s="2550"/>
      <c r="CQ626" s="2550"/>
      <c r="CR626" s="2552"/>
      <c r="CS626" s="3559"/>
      <c r="CT626" s="2581"/>
      <c r="CU626" s="2582"/>
      <c r="CV626" s="2550"/>
      <c r="CW626" s="2589"/>
      <c r="CX626" s="2589"/>
      <c r="CY626" s="2555"/>
      <c r="CZ626" s="2582"/>
      <c r="DA626" s="2554"/>
      <c r="DB626" s="2523"/>
    </row>
    <row r="627" spans="15:106" ht="15" thickBot="1">
      <c r="O627" s="2024"/>
      <c r="P627" s="3569"/>
      <c r="Q627" s="3569"/>
      <c r="R627" s="3569"/>
      <c r="S627" s="3569"/>
      <c r="T627" s="3569"/>
      <c r="U627" s="3569"/>
      <c r="V627" s="3569"/>
      <c r="W627" s="3569"/>
      <c r="X627" s="3569"/>
      <c r="Y627" s="3606"/>
      <c r="Z627" s="3569"/>
      <c r="AA627" s="3569"/>
      <c r="AB627" s="3569"/>
      <c r="AC627" s="3569"/>
      <c r="AD627" s="3570"/>
      <c r="AE627" s="3571"/>
      <c r="AF627" s="6073"/>
      <c r="AG627" s="6073"/>
      <c r="AH627" s="2024"/>
      <c r="AI627" s="2837"/>
      <c r="AJ627" s="2919"/>
      <c r="AK627" s="4562"/>
      <c r="AL627" s="4562"/>
      <c r="AM627" s="4565"/>
      <c r="AN627" s="4562"/>
      <c r="AO627" s="4562"/>
      <c r="AP627" s="5965"/>
      <c r="AQ627" s="4562"/>
      <c r="AR627" s="4918"/>
      <c r="AS627" s="4565"/>
      <c r="AT627" s="4562"/>
      <c r="AU627" s="4562"/>
      <c r="AV627" s="4562"/>
      <c r="AW627" s="5965"/>
      <c r="AX627" s="5965"/>
      <c r="AY627" s="5955"/>
      <c r="BA627" s="2314"/>
      <c r="BB627" s="2315"/>
      <c r="BC627" s="2315"/>
      <c r="BD627" s="2315"/>
      <c r="BE627" s="2315"/>
      <c r="BF627" s="2315"/>
      <c r="BG627" s="2315"/>
      <c r="BH627" s="2315"/>
      <c r="BI627" s="2315"/>
      <c r="BJ627" s="2315"/>
      <c r="BK627" s="2315"/>
      <c r="BL627" s="2315"/>
      <c r="BM627" s="2315"/>
      <c r="BN627" s="2315"/>
      <c r="BO627" s="2686">
        <f>SUM(BO620:BO626)</f>
        <v>76656.668799999999</v>
      </c>
      <c r="BP627" s="2686">
        <f>SUM(BP620:BP626)</f>
        <v>3832.8334400000003</v>
      </c>
      <c r="BQ627" s="3056"/>
      <c r="CK627" s="2526"/>
      <c r="CL627" s="2583"/>
      <c r="CM627" s="2550"/>
      <c r="CN627" s="2550"/>
      <c r="CO627" s="2551"/>
      <c r="CP627" s="2550"/>
      <c r="CQ627" s="2550"/>
      <c r="CR627" s="2552"/>
      <c r="CS627" s="3559"/>
      <c r="CT627" s="2581"/>
      <c r="CU627" s="2582"/>
      <c r="CV627" s="2550"/>
      <c r="CW627" s="2589"/>
      <c r="CX627" s="2589"/>
      <c r="CY627" s="2555"/>
      <c r="CZ627" s="2582"/>
      <c r="DA627" s="2554"/>
      <c r="DB627" s="2523"/>
    </row>
    <row r="628" spans="15:106" ht="18.600000000000001" thickBot="1">
      <c r="O628" s="2024"/>
      <c r="P628" s="2028" t="s">
        <v>864</v>
      </c>
      <c r="Q628" s="2024"/>
      <c r="R628" s="2024"/>
      <c r="S628" s="2024"/>
      <c r="T628" s="2024"/>
      <c r="U628" s="2024"/>
      <c r="V628" s="2024"/>
      <c r="W628" s="2024"/>
      <c r="X628" s="2024"/>
      <c r="Y628" s="3602"/>
      <c r="Z628" s="2024"/>
      <c r="AA628" s="2024"/>
      <c r="AB628" s="2024"/>
      <c r="AC628" s="2024"/>
      <c r="AD628" s="2024"/>
      <c r="AE628" s="2024"/>
      <c r="AF628" s="2029"/>
      <c r="AG628" s="2029"/>
      <c r="AH628" s="2024"/>
      <c r="AI628" s="2026"/>
      <c r="AJ628" s="5966"/>
      <c r="AK628" s="5967"/>
      <c r="AL628" s="5967"/>
      <c r="AM628" s="5967"/>
      <c r="AN628" s="5967"/>
      <c r="AO628" s="5967"/>
      <c r="AP628" s="5967"/>
      <c r="AQ628" s="5967"/>
      <c r="AR628" s="5968"/>
      <c r="AS628" s="3580"/>
      <c r="AT628" s="3580"/>
      <c r="AU628" s="3580"/>
      <c r="AV628" s="2242"/>
      <c r="AW628" s="3580"/>
      <c r="AX628" s="3580"/>
      <c r="AY628" s="5969"/>
      <c r="CK628" s="2545"/>
      <c r="CL628" s="2583"/>
      <c r="CM628" s="2550"/>
      <c r="CN628" s="2550"/>
      <c r="CO628" s="2551"/>
      <c r="CP628" s="2550"/>
      <c r="CQ628" s="2550"/>
      <c r="CR628" s="2552"/>
      <c r="CS628" s="3559"/>
      <c r="CT628" s="2581"/>
      <c r="CU628" s="2582"/>
      <c r="CV628" s="2550"/>
      <c r="CW628" s="2589"/>
      <c r="CX628" s="2589"/>
      <c r="CY628" s="2555"/>
      <c r="CZ628" s="2582"/>
      <c r="DA628" s="2554"/>
      <c r="DB628" s="2523"/>
    </row>
    <row r="629" spans="15:106" ht="18.600000000000001" thickBot="1">
      <c r="O629" s="2024"/>
      <c r="P629" s="2030"/>
      <c r="Q629" s="2031"/>
      <c r="R629" s="2031"/>
      <c r="S629" s="6040" t="s">
        <v>14</v>
      </c>
      <c r="T629" s="6040" t="s">
        <v>12</v>
      </c>
      <c r="U629" s="6040"/>
      <c r="V629" s="2031"/>
      <c r="W629" s="6040" t="s">
        <v>15</v>
      </c>
      <c r="X629" s="6040" t="s">
        <v>16</v>
      </c>
      <c r="Y629" s="6040" t="s">
        <v>12</v>
      </c>
      <c r="Z629" s="6040" t="s">
        <v>12</v>
      </c>
      <c r="AA629" s="2031"/>
      <c r="AB629" s="2031"/>
      <c r="AC629" s="2031"/>
      <c r="AD629" s="2031"/>
      <c r="AE629" s="6040" t="s">
        <v>17</v>
      </c>
      <c r="AF629" s="6040"/>
      <c r="AG629" s="6032"/>
      <c r="AH629" s="2024"/>
      <c r="AI629" s="2024"/>
      <c r="AJ629" s="2024"/>
      <c r="AK629" s="2024"/>
      <c r="AL629" s="2024"/>
      <c r="AM629" s="2024"/>
      <c r="AN629" s="2024"/>
      <c r="AO629" s="2024"/>
      <c r="AP629" s="2024"/>
      <c r="AQ629" s="2024"/>
      <c r="AR629" s="2024"/>
      <c r="AS629" s="2024"/>
      <c r="AT629" s="2024"/>
      <c r="AU629" s="2024"/>
      <c r="AV629" s="2024"/>
      <c r="AW629" s="2024"/>
      <c r="AX629" s="2024"/>
      <c r="AY629" s="5935"/>
      <c r="BA629" s="2250" t="s">
        <v>1187</v>
      </c>
      <c r="BB629" s="2246"/>
      <c r="BC629" s="2246"/>
      <c r="BD629" s="2246"/>
      <c r="BE629" s="2246"/>
      <c r="BF629" s="2246"/>
      <c r="BG629" s="2246"/>
      <c r="BH629" s="2246"/>
      <c r="BI629" s="2246"/>
      <c r="BJ629" s="2246"/>
      <c r="BK629" s="2246"/>
      <c r="BL629" s="2246"/>
      <c r="BM629" s="2246"/>
      <c r="BN629" s="2246"/>
      <c r="BO629" s="2246"/>
      <c r="BP629" s="2246"/>
      <c r="BQ629" s="3085"/>
      <c r="CK629" s="2545"/>
      <c r="CL629" s="2583"/>
      <c r="CM629" s="2550"/>
      <c r="CN629" s="2550"/>
      <c r="CO629" s="2551"/>
      <c r="CP629" s="2550"/>
      <c r="CQ629" s="2550"/>
      <c r="CR629" s="2552"/>
      <c r="CS629" s="3559"/>
      <c r="CT629" s="2581"/>
      <c r="CU629" s="2582"/>
      <c r="CV629" s="2550"/>
      <c r="CW629" s="2589"/>
      <c r="CX629" s="2589"/>
      <c r="CY629" s="2555"/>
      <c r="CZ629" s="2582"/>
      <c r="DA629" s="2554"/>
      <c r="DB629" s="2523"/>
    </row>
    <row r="630" spans="15:106" ht="24" thickBot="1">
      <c r="O630" s="2024"/>
      <c r="P630" s="2032" t="s">
        <v>3</v>
      </c>
      <c r="Q630" s="2033" t="s">
        <v>4</v>
      </c>
      <c r="R630" s="6033" t="s">
        <v>18</v>
      </c>
      <c r="S630" s="6033" t="s">
        <v>19</v>
      </c>
      <c r="T630" s="6033" t="s">
        <v>19</v>
      </c>
      <c r="U630" s="6033" t="s">
        <v>20</v>
      </c>
      <c r="V630" s="6033" t="s">
        <v>21</v>
      </c>
      <c r="W630" s="6033" t="s">
        <v>22</v>
      </c>
      <c r="X630" s="6033" t="s">
        <v>19</v>
      </c>
      <c r="Y630" s="6033" t="s">
        <v>23</v>
      </c>
      <c r="Z630" s="6033" t="s">
        <v>23</v>
      </c>
      <c r="AA630" s="6033" t="s">
        <v>24</v>
      </c>
      <c r="AB630" s="6033" t="s">
        <v>20</v>
      </c>
      <c r="AC630" s="6033" t="s">
        <v>25</v>
      </c>
      <c r="AD630" s="6033" t="s">
        <v>0</v>
      </c>
      <c r="AE630" s="6033" t="s">
        <v>11</v>
      </c>
      <c r="AF630" s="6033" t="s">
        <v>26</v>
      </c>
      <c r="AG630" s="6032"/>
      <c r="AH630" s="2024"/>
      <c r="AI630" s="2024"/>
      <c r="AJ630" s="2153" t="s">
        <v>746</v>
      </c>
      <c r="AK630" s="2024" t="s">
        <v>747</v>
      </c>
      <c r="AL630" s="2024"/>
      <c r="AM630" s="2024" t="s">
        <v>748</v>
      </c>
      <c r="AN630" s="2154"/>
      <c r="AO630" s="2024"/>
      <c r="AP630" s="2024"/>
      <c r="AQ630" s="2024"/>
      <c r="AR630" s="2024"/>
      <c r="AS630" s="2024"/>
      <c r="AT630" s="2024"/>
      <c r="AU630" s="2024"/>
      <c r="AV630" s="2024"/>
      <c r="AW630" s="2024"/>
      <c r="AX630" s="2024"/>
      <c r="AY630" s="5935"/>
      <c r="BA630" s="2251"/>
      <c r="BB630" s="2252"/>
      <c r="BC630" s="2252"/>
      <c r="BD630" s="2253" t="s">
        <v>14</v>
      </c>
      <c r="BE630" s="2253" t="s">
        <v>12</v>
      </c>
      <c r="BF630" s="2253"/>
      <c r="BG630" s="2252"/>
      <c r="BH630" s="2253" t="s">
        <v>15</v>
      </c>
      <c r="BI630" s="2253" t="s">
        <v>16</v>
      </c>
      <c r="BJ630" s="2253" t="s">
        <v>12</v>
      </c>
      <c r="BK630" s="2253" t="s">
        <v>12</v>
      </c>
      <c r="BL630" s="2252"/>
      <c r="BM630" s="2252"/>
      <c r="BN630" s="2252"/>
      <c r="BO630" s="2252"/>
      <c r="BP630" s="2253" t="s">
        <v>17</v>
      </c>
      <c r="BQ630" s="2253"/>
      <c r="CK630" s="2556"/>
      <c r="CL630" s="2583"/>
      <c r="CM630" s="2550"/>
      <c r="CN630" s="2550"/>
      <c r="CO630" s="2551"/>
      <c r="CP630" s="2550"/>
      <c r="CQ630" s="2550"/>
      <c r="CR630" s="2552"/>
      <c r="CS630" s="3559"/>
      <c r="CT630" s="2581"/>
      <c r="CU630" s="2582"/>
      <c r="CV630" s="2550"/>
      <c r="CW630" s="2589"/>
      <c r="CX630" s="2589"/>
      <c r="CY630" s="2555"/>
      <c r="CZ630" s="2582"/>
      <c r="DA630" s="2554"/>
      <c r="DB630" s="2523"/>
    </row>
    <row r="631" spans="15:106" ht="15" thickBot="1">
      <c r="O631" s="2024"/>
      <c r="P631" s="2034"/>
      <c r="Q631" s="2035"/>
      <c r="R631" s="2035"/>
      <c r="S631" s="6035" t="s">
        <v>3</v>
      </c>
      <c r="T631" s="6035" t="s">
        <v>18</v>
      </c>
      <c r="U631" s="6035"/>
      <c r="V631" s="2035"/>
      <c r="W631" s="6035" t="s">
        <v>21</v>
      </c>
      <c r="X631" s="6035" t="s">
        <v>3</v>
      </c>
      <c r="Y631" s="6035" t="s">
        <v>27</v>
      </c>
      <c r="Z631" s="6035" t="s">
        <v>28</v>
      </c>
      <c r="AA631" s="2035"/>
      <c r="AB631" s="2035"/>
      <c r="AC631" s="2035"/>
      <c r="AD631" s="2035"/>
      <c r="AE631" s="6035" t="s">
        <v>30</v>
      </c>
      <c r="AF631" s="6033"/>
      <c r="AG631" s="6032"/>
      <c r="AH631" s="2024"/>
      <c r="AI631" s="2021"/>
      <c r="AJ631" s="2911"/>
      <c r="AK631" s="2131"/>
      <c r="AL631" s="2132" t="s">
        <v>14</v>
      </c>
      <c r="AM631" s="2132" t="s">
        <v>12</v>
      </c>
      <c r="AN631" s="2132"/>
      <c r="AO631" s="2133"/>
      <c r="AP631" s="2132" t="s">
        <v>15</v>
      </c>
      <c r="AQ631" s="2132" t="s">
        <v>16</v>
      </c>
      <c r="AR631" s="2132" t="s">
        <v>12</v>
      </c>
      <c r="AS631" s="2132" t="s">
        <v>12</v>
      </c>
      <c r="AT631" s="2133"/>
      <c r="AU631" s="2133"/>
      <c r="AV631" s="2133"/>
      <c r="AW631" s="2133"/>
      <c r="AX631" s="2179" t="s">
        <v>17</v>
      </c>
      <c r="AY631" s="2134"/>
      <c r="BA631" s="2255" t="s">
        <v>3</v>
      </c>
      <c r="BB631" s="2256" t="s">
        <v>4</v>
      </c>
      <c r="BC631" s="2257" t="s">
        <v>18</v>
      </c>
      <c r="BD631" s="2257" t="s">
        <v>19</v>
      </c>
      <c r="BE631" s="2257" t="s">
        <v>19</v>
      </c>
      <c r="BF631" s="2257" t="s">
        <v>20</v>
      </c>
      <c r="BG631" s="2257" t="s">
        <v>21</v>
      </c>
      <c r="BH631" s="2257" t="s">
        <v>22</v>
      </c>
      <c r="BI631" s="2257" t="s">
        <v>19</v>
      </c>
      <c r="BJ631" s="2257" t="s">
        <v>23</v>
      </c>
      <c r="BK631" s="2257" t="s">
        <v>23</v>
      </c>
      <c r="BL631" s="2257" t="s">
        <v>24</v>
      </c>
      <c r="BM631" s="2257" t="s">
        <v>20</v>
      </c>
      <c r="BN631" s="2257" t="s">
        <v>25</v>
      </c>
      <c r="BO631" s="2257" t="s">
        <v>0</v>
      </c>
      <c r="BP631" s="2257" t="s">
        <v>11</v>
      </c>
      <c r="BQ631" s="2257" t="s">
        <v>26</v>
      </c>
      <c r="CK631" s="2559"/>
      <c r="CL631" s="2560"/>
      <c r="CM631" s="2560"/>
      <c r="CN631" s="2560"/>
      <c r="CO631" s="2560"/>
      <c r="CP631" s="2560"/>
      <c r="CQ631" s="2560"/>
      <c r="CR631" s="2560"/>
      <c r="CS631" s="2560"/>
      <c r="CT631" s="2560"/>
      <c r="CU631" s="2560"/>
      <c r="CV631" s="2560"/>
      <c r="CW631" s="2560"/>
      <c r="CX631" s="2560"/>
      <c r="CY631" s="2560"/>
      <c r="CZ631" s="2560"/>
      <c r="DA631" s="2747">
        <f>SUM(DA624:DA630)</f>
        <v>0</v>
      </c>
      <c r="DB631" s="2562"/>
    </row>
    <row r="632" spans="15:106" ht="15" thickBot="1">
      <c r="O632" s="2024"/>
      <c r="P632" s="2095" t="s">
        <v>629</v>
      </c>
      <c r="Q632" s="2075" t="s">
        <v>436</v>
      </c>
      <c r="R632" s="2050">
        <v>96</v>
      </c>
      <c r="S632" s="2050">
        <v>44292</v>
      </c>
      <c r="T632" s="2051">
        <v>43755</v>
      </c>
      <c r="U632" s="2050">
        <v>100</v>
      </c>
      <c r="V632" s="2052" t="s">
        <v>35</v>
      </c>
      <c r="W632" s="2053">
        <v>297</v>
      </c>
      <c r="X632" s="2050"/>
      <c r="Y632" s="3573">
        <v>43815</v>
      </c>
      <c r="Z632" s="2051">
        <v>43815</v>
      </c>
      <c r="AA632" s="2050">
        <v>12288</v>
      </c>
      <c r="AB632" s="3049">
        <v>100000</v>
      </c>
      <c r="AC632" s="3050">
        <f t="shared" ref="AC632:AC637" si="236">(AB632-U632*1000)</f>
        <v>0</v>
      </c>
      <c r="AD632" s="2056">
        <f t="shared" ref="AD632:AD637" si="237">(AB632*W632/1000)</f>
        <v>29700</v>
      </c>
      <c r="AE632" s="2053">
        <f t="shared" ref="AE632:AE641" si="238">(AD632*0.05)</f>
        <v>1485</v>
      </c>
      <c r="AF632" s="2046" t="s">
        <v>8</v>
      </c>
      <c r="AG632" s="3219"/>
      <c r="AH632" s="2024"/>
      <c r="AI632" s="2023"/>
      <c r="AJ632" s="2912" t="s">
        <v>4</v>
      </c>
      <c r="AK632" s="2135" t="s">
        <v>18</v>
      </c>
      <c r="AL632" s="2033" t="s">
        <v>19</v>
      </c>
      <c r="AM632" s="2033" t="s">
        <v>19</v>
      </c>
      <c r="AN632" s="2033" t="s">
        <v>20</v>
      </c>
      <c r="AO632" s="2033" t="s">
        <v>21</v>
      </c>
      <c r="AP632" s="2033" t="s">
        <v>22</v>
      </c>
      <c r="AQ632" s="2033" t="s">
        <v>19</v>
      </c>
      <c r="AR632" s="2033" t="s">
        <v>23</v>
      </c>
      <c r="AS632" s="2033" t="s">
        <v>23</v>
      </c>
      <c r="AT632" s="2033" t="s">
        <v>24</v>
      </c>
      <c r="AU632" s="2033" t="s">
        <v>20</v>
      </c>
      <c r="AV632" s="2033" t="s">
        <v>25</v>
      </c>
      <c r="AW632" s="2033" t="s">
        <v>0</v>
      </c>
      <c r="AX632" s="2180" t="s">
        <v>11</v>
      </c>
      <c r="AY632" s="2136" t="s">
        <v>26</v>
      </c>
      <c r="BA632" s="2258"/>
      <c r="BB632" s="2259"/>
      <c r="BC632" s="2259"/>
      <c r="BD632" s="2260" t="s">
        <v>3</v>
      </c>
      <c r="BE632" s="2260" t="s">
        <v>18</v>
      </c>
      <c r="BF632" s="2260"/>
      <c r="BG632" s="2259"/>
      <c r="BH632" s="2260" t="s">
        <v>21</v>
      </c>
      <c r="BI632" s="2260" t="s">
        <v>3</v>
      </c>
      <c r="BJ632" s="2260" t="s">
        <v>27</v>
      </c>
      <c r="BK632" s="2260" t="s">
        <v>28</v>
      </c>
      <c r="BL632" s="2259"/>
      <c r="BM632" s="2259"/>
      <c r="BN632" s="2259"/>
      <c r="BO632" s="2259"/>
      <c r="BP632" s="2260" t="s">
        <v>30</v>
      </c>
      <c r="BQ632" s="2257"/>
    </row>
    <row r="633" spans="15:106" ht="18.600000000000001" thickBot="1">
      <c r="O633" s="2024"/>
      <c r="P633" s="2047" t="s">
        <v>629</v>
      </c>
      <c r="Q633" s="2037" t="s">
        <v>740</v>
      </c>
      <c r="R633" s="2071">
        <v>97</v>
      </c>
      <c r="S633" s="2071">
        <v>44292</v>
      </c>
      <c r="T633" s="2072">
        <v>43755</v>
      </c>
      <c r="U633" s="2071">
        <v>6</v>
      </c>
      <c r="V633" s="2039" t="s">
        <v>35</v>
      </c>
      <c r="W633" s="2073">
        <v>234</v>
      </c>
      <c r="X633" s="2071"/>
      <c r="Y633" s="3509">
        <v>43815</v>
      </c>
      <c r="Z633" s="2072">
        <v>43818</v>
      </c>
      <c r="AA633" s="2071">
        <v>12288</v>
      </c>
      <c r="AB633" s="2147">
        <v>6000</v>
      </c>
      <c r="AC633" s="2071">
        <f t="shared" si="236"/>
        <v>0</v>
      </c>
      <c r="AD633" s="2045">
        <f t="shared" si="237"/>
        <v>1404</v>
      </c>
      <c r="AE633" s="2073">
        <f t="shared" si="238"/>
        <v>70.2</v>
      </c>
      <c r="AF633" s="2059" t="s">
        <v>8</v>
      </c>
      <c r="AG633" s="2029"/>
      <c r="AH633" s="2024"/>
      <c r="AI633" s="2026"/>
      <c r="AJ633" s="3514"/>
      <c r="AK633" s="2137"/>
      <c r="AL633" s="2033" t="s">
        <v>3</v>
      </c>
      <c r="AM633" s="2033" t="s">
        <v>18</v>
      </c>
      <c r="AN633" s="2033"/>
      <c r="AO633" s="2138"/>
      <c r="AP633" s="2033" t="s">
        <v>21</v>
      </c>
      <c r="AQ633" s="2033" t="s">
        <v>3</v>
      </c>
      <c r="AR633" s="2033" t="s">
        <v>27</v>
      </c>
      <c r="AS633" s="2033" t="s">
        <v>28</v>
      </c>
      <c r="AT633" s="2138"/>
      <c r="AU633" s="2138"/>
      <c r="AV633" s="2138"/>
      <c r="AW633" s="2138"/>
      <c r="AX633" s="2180" t="s">
        <v>30</v>
      </c>
      <c r="AY633" s="4275"/>
      <c r="BA633" s="2274" t="s">
        <v>726</v>
      </c>
      <c r="BB633" s="2339" t="s">
        <v>727</v>
      </c>
      <c r="BC633" s="2340">
        <v>38</v>
      </c>
      <c r="BD633" s="2285">
        <v>102733</v>
      </c>
      <c r="BE633" s="2287">
        <v>44368</v>
      </c>
      <c r="BF633" s="2342">
        <v>3000</v>
      </c>
      <c r="BG633" s="2285" t="s">
        <v>96</v>
      </c>
      <c r="BH633" s="2280">
        <v>19.12</v>
      </c>
      <c r="BI633" s="2343"/>
      <c r="BJ633" s="2344">
        <v>44442</v>
      </c>
      <c r="BK633" s="2287">
        <v>44439</v>
      </c>
      <c r="BL633" s="2345">
        <v>63137</v>
      </c>
      <c r="BM633" s="2280">
        <v>3007.12</v>
      </c>
      <c r="BN633" s="2439">
        <v>0</v>
      </c>
      <c r="BO633" s="2348">
        <f>(BM633*BH633)</f>
        <v>57496.134400000003</v>
      </c>
      <c r="BP633" s="2280">
        <f>(BO633*0.05)</f>
        <v>2874.8067200000005</v>
      </c>
      <c r="BQ633" s="2273" t="s">
        <v>8</v>
      </c>
      <c r="CK633" s="2488" t="s">
        <v>1221</v>
      </c>
      <c r="CL633" s="2248"/>
      <c r="CM633" s="2248"/>
      <c r="CN633" s="2248"/>
      <c r="CO633" s="2248"/>
      <c r="CP633" s="2248"/>
      <c r="CQ633" s="2248"/>
      <c r="CR633" s="2248"/>
      <c r="CS633" s="2248"/>
      <c r="CT633" s="2248"/>
      <c r="CU633" s="2248"/>
      <c r="CV633" s="2248"/>
      <c r="CW633" s="2248"/>
      <c r="CX633" s="2248"/>
      <c r="CY633" s="2248"/>
      <c r="CZ633" s="2248"/>
      <c r="DA633" s="2248"/>
      <c r="DB633" s="2248"/>
    </row>
    <row r="634" spans="15:106">
      <c r="O634" s="2024"/>
      <c r="P634" s="2047" t="s">
        <v>471</v>
      </c>
      <c r="Q634" s="2957" t="s">
        <v>892</v>
      </c>
      <c r="R634" s="2071">
        <v>39</v>
      </c>
      <c r="S634" s="3068" t="s">
        <v>101</v>
      </c>
      <c r="T634" s="2040">
        <v>43777</v>
      </c>
      <c r="U634" s="2041">
        <v>20</v>
      </c>
      <c r="V634" s="2039" t="s">
        <v>35</v>
      </c>
      <c r="W634" s="2042">
        <v>300.3</v>
      </c>
      <c r="X634" s="2071"/>
      <c r="Y634" s="3509">
        <v>43829</v>
      </c>
      <c r="Z634" s="2072">
        <v>43826</v>
      </c>
      <c r="AA634" s="2071">
        <v>12297</v>
      </c>
      <c r="AB634" s="2071">
        <v>20000</v>
      </c>
      <c r="AC634" s="2071">
        <f t="shared" si="236"/>
        <v>0</v>
      </c>
      <c r="AD634" s="2045">
        <f t="shared" si="237"/>
        <v>6006</v>
      </c>
      <c r="AE634" s="2045">
        <f t="shared" si="238"/>
        <v>300.3</v>
      </c>
      <c r="AF634" s="2059" t="s">
        <v>8</v>
      </c>
      <c r="AG634" s="2029"/>
      <c r="AH634" s="2024"/>
      <c r="AI634" s="2941"/>
      <c r="AJ634" s="2657" t="s">
        <v>427</v>
      </c>
      <c r="AK634" s="3058">
        <v>1</v>
      </c>
      <c r="AL634" s="3059" t="s">
        <v>36</v>
      </c>
      <c r="AM634" s="3060">
        <v>43369</v>
      </c>
      <c r="AN634" s="3059">
        <v>20</v>
      </c>
      <c r="AO634" s="3061" t="s">
        <v>35</v>
      </c>
      <c r="AP634" s="3062">
        <v>280</v>
      </c>
      <c r="AQ634" s="3059" t="s">
        <v>78</v>
      </c>
      <c r="AR634" s="3063">
        <v>43374</v>
      </c>
      <c r="AS634" s="3064">
        <v>43371</v>
      </c>
      <c r="AT634" s="3061">
        <v>10502</v>
      </c>
      <c r="AU634" s="3065">
        <v>20000</v>
      </c>
      <c r="AV634" s="3065">
        <f>(AU634-AN634*1000)</f>
        <v>0</v>
      </c>
      <c r="AW634" s="3066">
        <f>(AU634*AP634/1000)</f>
        <v>5600</v>
      </c>
      <c r="AX634" s="3062">
        <f>(AW634*0.05)</f>
        <v>280</v>
      </c>
      <c r="AY634" s="5970"/>
      <c r="BA634" s="2288"/>
      <c r="BB634" s="2327"/>
      <c r="BC634" s="2290"/>
      <c r="BD634" s="2290"/>
      <c r="BE634" s="2297"/>
      <c r="BF634" s="2328"/>
      <c r="BG634" s="2328"/>
      <c r="BH634" s="2384"/>
      <c r="BI634" s="3048"/>
      <c r="BJ634" s="2295"/>
      <c r="BK634" s="2297"/>
      <c r="BL634" s="2290"/>
      <c r="BM634" s="2330"/>
      <c r="BN634" s="2332"/>
      <c r="BO634" s="2333"/>
      <c r="BP634" s="2332"/>
      <c r="BQ634" s="2689"/>
      <c r="CK634" s="2490"/>
      <c r="CL634" s="2491"/>
      <c r="CM634" s="2491"/>
      <c r="CN634" s="2492" t="s">
        <v>14</v>
      </c>
      <c r="CO634" s="2492" t="s">
        <v>12</v>
      </c>
      <c r="CP634" s="2492"/>
      <c r="CQ634" s="2491"/>
      <c r="CR634" s="2492" t="s">
        <v>15</v>
      </c>
      <c r="CS634" s="2492" t="s">
        <v>16</v>
      </c>
      <c r="CT634" s="2492" t="s">
        <v>12</v>
      </c>
      <c r="CU634" s="2492" t="s">
        <v>12</v>
      </c>
      <c r="CV634" s="2491"/>
      <c r="CW634" s="2491"/>
      <c r="CX634" s="2491"/>
      <c r="CY634" s="2491"/>
      <c r="CZ634" s="2492" t="s">
        <v>12</v>
      </c>
      <c r="DA634" s="2492" t="s">
        <v>17</v>
      </c>
      <c r="DB634" s="2493"/>
    </row>
    <row r="635" spans="15:106">
      <c r="O635" s="2024"/>
      <c r="P635" s="2036" t="s">
        <v>471</v>
      </c>
      <c r="Q635" s="2957" t="s">
        <v>825</v>
      </c>
      <c r="R635" s="2071">
        <v>40</v>
      </c>
      <c r="S635" s="3068" t="s">
        <v>101</v>
      </c>
      <c r="T635" s="2040">
        <v>43777</v>
      </c>
      <c r="U635" s="2041">
        <v>3</v>
      </c>
      <c r="V635" s="2039" t="s">
        <v>35</v>
      </c>
      <c r="W635" s="2042">
        <v>378</v>
      </c>
      <c r="X635" s="2072"/>
      <c r="Y635" s="3509">
        <v>43829</v>
      </c>
      <c r="Z635" s="2072">
        <v>43826</v>
      </c>
      <c r="AA635" s="2071">
        <v>12297</v>
      </c>
      <c r="AB635" s="2071">
        <v>2000</v>
      </c>
      <c r="AC635" s="2071">
        <f t="shared" si="236"/>
        <v>-1000</v>
      </c>
      <c r="AD635" s="2045">
        <f t="shared" si="237"/>
        <v>756</v>
      </c>
      <c r="AE635" s="2045">
        <f t="shared" si="238"/>
        <v>37.800000000000004</v>
      </c>
      <c r="AF635" s="2866" t="s">
        <v>8</v>
      </c>
      <c r="AG635" s="2659"/>
      <c r="AH635" s="2024"/>
      <c r="AI635" s="2837"/>
      <c r="AJ635" s="2048" t="s">
        <v>427</v>
      </c>
      <c r="AK635" s="3067">
        <v>2</v>
      </c>
      <c r="AL635" s="3068" t="s">
        <v>101</v>
      </c>
      <c r="AM635" s="3069">
        <v>43446</v>
      </c>
      <c r="AN635" s="3068">
        <v>30</v>
      </c>
      <c r="AO635" s="3070" t="s">
        <v>35</v>
      </c>
      <c r="AP635" s="3071">
        <v>280</v>
      </c>
      <c r="AQ635" s="3068" t="s">
        <v>78</v>
      </c>
      <c r="AR635" s="3072">
        <v>43454</v>
      </c>
      <c r="AS635" s="3073">
        <v>43454</v>
      </c>
      <c r="AT635" s="3070">
        <v>10502</v>
      </c>
      <c r="AU635" s="3074">
        <v>20000</v>
      </c>
      <c r="AV635" s="3074">
        <f>(AU635-AN635*1000)</f>
        <v>-10000</v>
      </c>
      <c r="AW635" s="3075">
        <f>(AU635*AP635/1000)</f>
        <v>5600</v>
      </c>
      <c r="AX635" s="3071">
        <f>(AW635*0.05)</f>
        <v>280</v>
      </c>
      <c r="AY635" s="5940"/>
      <c r="BA635" s="2770"/>
      <c r="BB635" s="2291"/>
      <c r="BC635" s="2752"/>
      <c r="BD635" s="2351"/>
      <c r="BE635" s="2354"/>
      <c r="BF635" s="3076"/>
      <c r="BG635" s="2351"/>
      <c r="BH635" s="2332"/>
      <c r="BI635" s="2352"/>
      <c r="BJ635" s="2353"/>
      <c r="BK635" s="2354"/>
      <c r="BL635" s="2355"/>
      <c r="BM635" s="2332"/>
      <c r="BN635" s="2332"/>
      <c r="BO635" s="2333"/>
      <c r="BP635" s="2332"/>
      <c r="BQ635" s="2689"/>
      <c r="CK635" s="2499" t="s">
        <v>3</v>
      </c>
      <c r="CL635" s="2500" t="s">
        <v>4</v>
      </c>
      <c r="CM635" s="2501" t="s">
        <v>18</v>
      </c>
      <c r="CN635" s="2501" t="s">
        <v>19</v>
      </c>
      <c r="CO635" s="2501" t="s">
        <v>19</v>
      </c>
      <c r="CP635" s="2501" t="s">
        <v>20</v>
      </c>
      <c r="CQ635" s="2501" t="s">
        <v>21</v>
      </c>
      <c r="CR635" s="2501" t="s">
        <v>22</v>
      </c>
      <c r="CS635" s="2501" t="s">
        <v>19</v>
      </c>
      <c r="CT635" s="2501" t="s">
        <v>23</v>
      </c>
      <c r="CU635" s="2501" t="s">
        <v>23</v>
      </c>
      <c r="CV635" s="2501" t="s">
        <v>24</v>
      </c>
      <c r="CW635" s="2501" t="s">
        <v>20</v>
      </c>
      <c r="CX635" s="2501" t="s">
        <v>25</v>
      </c>
      <c r="CY635" s="2501" t="s">
        <v>0</v>
      </c>
      <c r="CZ635" s="2501" t="s">
        <v>11</v>
      </c>
      <c r="DA635" s="2501" t="s">
        <v>11</v>
      </c>
      <c r="DB635" s="2501" t="s">
        <v>26</v>
      </c>
    </row>
    <row r="636" spans="15:106" ht="15" thickBot="1">
      <c r="O636" s="2024"/>
      <c r="P636" s="2047" t="s">
        <v>792</v>
      </c>
      <c r="Q636" s="2048" t="s">
        <v>794</v>
      </c>
      <c r="R636" s="3168">
        <v>13</v>
      </c>
      <c r="S636" s="3169" t="s">
        <v>36</v>
      </c>
      <c r="T636" s="3170">
        <v>43777</v>
      </c>
      <c r="U636" s="3169">
        <v>220</v>
      </c>
      <c r="V636" s="3171" t="s">
        <v>35</v>
      </c>
      <c r="W636" s="3172">
        <v>295</v>
      </c>
      <c r="X636" s="3169"/>
      <c r="Y636" s="3554">
        <v>43818</v>
      </c>
      <c r="Z636" s="3174">
        <v>43818</v>
      </c>
      <c r="AA636" s="3171">
        <v>12316</v>
      </c>
      <c r="AB636" s="3175">
        <v>23000</v>
      </c>
      <c r="AC636" s="2041">
        <f t="shared" si="236"/>
        <v>-197000</v>
      </c>
      <c r="AD636" s="2045">
        <f t="shared" si="237"/>
        <v>6785</v>
      </c>
      <c r="AE636" s="2042">
        <f t="shared" si="238"/>
        <v>339.25</v>
      </c>
      <c r="AF636" s="2059" t="s">
        <v>8</v>
      </c>
      <c r="AG636" s="2029"/>
      <c r="AH636" s="2024"/>
      <c r="AI636" s="2837"/>
      <c r="AJ636" s="3233" t="s">
        <v>427</v>
      </c>
      <c r="AK636" s="3234">
        <v>2</v>
      </c>
      <c r="AL636" s="3235" t="s">
        <v>101</v>
      </c>
      <c r="AM636" s="3236">
        <v>43446</v>
      </c>
      <c r="AN636" s="2854">
        <v>10</v>
      </c>
      <c r="AO636" s="3237" t="s">
        <v>35</v>
      </c>
      <c r="AP636" s="3238">
        <v>280</v>
      </c>
      <c r="AQ636" s="3235" t="s">
        <v>78</v>
      </c>
      <c r="AR636" s="3239">
        <v>43454</v>
      </c>
      <c r="AS636" s="3240">
        <v>43454</v>
      </c>
      <c r="AT636" s="3237"/>
      <c r="AU636" s="3241">
        <v>10000</v>
      </c>
      <c r="AV636" s="3241">
        <f>(AU636-AN636*1000)</f>
        <v>0</v>
      </c>
      <c r="AW636" s="3242">
        <f>(AU636*AP636/1000)</f>
        <v>2800</v>
      </c>
      <c r="AX636" s="3238">
        <f>(AW636*0.05)</f>
        <v>140</v>
      </c>
      <c r="AY636" s="5940"/>
      <c r="BA636" s="2288"/>
      <c r="BB636" s="2289"/>
      <c r="BC636" s="2290"/>
      <c r="BD636" s="2291"/>
      <c r="BE636" s="2292"/>
      <c r="BF636" s="2293"/>
      <c r="BG636" s="2291"/>
      <c r="BH636" s="2294"/>
      <c r="BI636" s="2290"/>
      <c r="BJ636" s="2295"/>
      <c r="BK636" s="2292"/>
      <c r="BL636" s="2290"/>
      <c r="BM636" s="2294"/>
      <c r="BN636" s="2294"/>
      <c r="BO636" s="2296"/>
      <c r="BP636" s="2294"/>
      <c r="BQ636" s="2689"/>
      <c r="CK636" s="2619"/>
      <c r="CL636" s="2506"/>
      <c r="CM636" s="2506"/>
      <c r="CN636" s="2507" t="s">
        <v>3</v>
      </c>
      <c r="CO636" s="2507" t="s">
        <v>18</v>
      </c>
      <c r="CP636" s="2507"/>
      <c r="CQ636" s="2506"/>
      <c r="CR636" s="2507" t="s">
        <v>21</v>
      </c>
      <c r="CS636" s="2507" t="s">
        <v>3</v>
      </c>
      <c r="CT636" s="2507" t="s">
        <v>27</v>
      </c>
      <c r="CU636" s="2507" t="s">
        <v>28</v>
      </c>
      <c r="CV636" s="2506"/>
      <c r="CW636" s="2506"/>
      <c r="CX636" s="2506"/>
      <c r="CY636" s="2506"/>
      <c r="CZ636" s="2507" t="s">
        <v>33</v>
      </c>
      <c r="DA636" s="2507" t="s">
        <v>30</v>
      </c>
      <c r="DB636" s="2500"/>
    </row>
    <row r="637" spans="15:106">
      <c r="O637" s="2024"/>
      <c r="P637" s="2047" t="s">
        <v>792</v>
      </c>
      <c r="Q637" s="2048" t="s">
        <v>891</v>
      </c>
      <c r="R637" s="3168">
        <v>15</v>
      </c>
      <c r="S637" s="3169" t="s">
        <v>36</v>
      </c>
      <c r="T637" s="3170">
        <v>43796</v>
      </c>
      <c r="U637" s="3169">
        <v>197</v>
      </c>
      <c r="V637" s="3171" t="s">
        <v>35</v>
      </c>
      <c r="W637" s="3172">
        <v>410</v>
      </c>
      <c r="X637" s="3169"/>
      <c r="Y637" s="3554">
        <v>43818</v>
      </c>
      <c r="Z637" s="3174">
        <v>43815</v>
      </c>
      <c r="AA637" s="3171">
        <v>12287</v>
      </c>
      <c r="AB637" s="3175">
        <v>197000</v>
      </c>
      <c r="AC637" s="2041">
        <f t="shared" si="236"/>
        <v>0</v>
      </c>
      <c r="AD637" s="2045">
        <f t="shared" si="237"/>
        <v>80770</v>
      </c>
      <c r="AE637" s="2042">
        <f t="shared" si="238"/>
        <v>4038.5</v>
      </c>
      <c r="AF637" s="2059" t="s">
        <v>8</v>
      </c>
      <c r="AG637" s="2029"/>
      <c r="AH637" s="2024"/>
      <c r="AI637" s="2837"/>
      <c r="AJ637" s="2037"/>
      <c r="AK637" s="2038"/>
      <c r="AL637" s="2039"/>
      <c r="AM637" s="2040"/>
      <c r="AN637" s="2041"/>
      <c r="AO637" s="2039"/>
      <c r="AP637" s="2042"/>
      <c r="AQ637" s="2043"/>
      <c r="AR637" s="2044"/>
      <c r="AS637" s="2040"/>
      <c r="AT637" s="2039"/>
      <c r="AU637" s="2041"/>
      <c r="AV637" s="2041"/>
      <c r="AW637" s="2045"/>
      <c r="AX637" s="2165"/>
      <c r="AY637" s="5940"/>
      <c r="BA637" s="2298"/>
      <c r="BB637" s="2299"/>
      <c r="BC637" s="2300"/>
      <c r="BD637" s="2300"/>
      <c r="BE637" s="2301"/>
      <c r="BF637" s="2300"/>
      <c r="BG637" s="2300"/>
      <c r="BH637" s="2302"/>
      <c r="BI637" s="2300"/>
      <c r="BJ637" s="2303"/>
      <c r="BK637" s="2301"/>
      <c r="BL637" s="2300"/>
      <c r="BM637" s="2302"/>
      <c r="BN637" s="2304"/>
      <c r="BO637" s="2305"/>
      <c r="BP637" s="2304"/>
      <c r="BQ637" s="3055"/>
      <c r="CK637" s="2610"/>
      <c r="CL637" s="3217"/>
      <c r="CM637" s="2528"/>
      <c r="CN637" s="2528"/>
      <c r="CO637" s="2535"/>
      <c r="CP637" s="2528"/>
      <c r="CQ637" s="2528"/>
      <c r="CR637" s="2534"/>
      <c r="CS637" s="3216"/>
      <c r="CT637" s="2549"/>
      <c r="CU637" s="2530"/>
      <c r="CV637" s="2528"/>
      <c r="CW637" s="2531"/>
      <c r="CX637" s="2531"/>
      <c r="CY637" s="2555"/>
      <c r="CZ637" s="2582"/>
      <c r="DA637" s="4141"/>
      <c r="DB637" s="2516"/>
    </row>
    <row r="638" spans="15:106">
      <c r="O638" s="2024"/>
      <c r="P638" s="2047" t="s">
        <v>792</v>
      </c>
      <c r="Q638" s="2048" t="s">
        <v>891</v>
      </c>
      <c r="R638" s="3168">
        <v>15</v>
      </c>
      <c r="S638" s="3169" t="s">
        <v>36</v>
      </c>
      <c r="T638" s="3170">
        <v>43796</v>
      </c>
      <c r="U638" s="3169">
        <v>40</v>
      </c>
      <c r="V638" s="3171" t="s">
        <v>35</v>
      </c>
      <c r="W638" s="3172">
        <v>410</v>
      </c>
      <c r="X638" s="3169"/>
      <c r="Y638" s="3554">
        <v>43818</v>
      </c>
      <c r="Z638" s="3174">
        <v>43815</v>
      </c>
      <c r="AA638" s="3171">
        <v>12316</v>
      </c>
      <c r="AB638" s="3175">
        <v>40000</v>
      </c>
      <c r="AC638" s="2041">
        <f>(AB638-U638*1000)</f>
        <v>0</v>
      </c>
      <c r="AD638" s="2045">
        <f>(AB638*W638/1000)</f>
        <v>16400</v>
      </c>
      <c r="AE638" s="2042">
        <f t="shared" si="238"/>
        <v>820</v>
      </c>
      <c r="AF638" s="2059" t="s">
        <v>8</v>
      </c>
      <c r="AG638" s="2029"/>
      <c r="AH638" s="2024"/>
      <c r="AI638" s="2837"/>
      <c r="AJ638" s="2037"/>
      <c r="AK638" s="2038"/>
      <c r="AL638" s="2039"/>
      <c r="AM638" s="2040"/>
      <c r="AN638" s="2071"/>
      <c r="AO638" s="2039"/>
      <c r="AP638" s="2042"/>
      <c r="AQ638" s="2146"/>
      <c r="AR638" s="3079"/>
      <c r="AS638" s="2072"/>
      <c r="AT638" s="2039"/>
      <c r="AU638" s="2147"/>
      <c r="AV638" s="3078"/>
      <c r="AW638" s="2045"/>
      <c r="AX638" s="2165"/>
      <c r="AY638" s="5940"/>
      <c r="BA638" s="2307"/>
      <c r="BB638" s="2291"/>
      <c r="BC638" s="2308"/>
      <c r="BD638" s="2291"/>
      <c r="BE638" s="2292"/>
      <c r="BF638" s="2309"/>
      <c r="BG638" s="2291"/>
      <c r="BH638" s="2294"/>
      <c r="BI638" s="2310"/>
      <c r="BJ638" s="2311"/>
      <c r="BK638" s="2292"/>
      <c r="BL638" s="2291"/>
      <c r="BM638" s="2294"/>
      <c r="BN638" s="2294"/>
      <c r="BO638" s="2296"/>
      <c r="BP638" s="2294"/>
      <c r="BQ638" s="2689"/>
      <c r="CK638" s="2526"/>
      <c r="CL638" s="2583"/>
      <c r="CM638" s="2550"/>
      <c r="CN638" s="2550"/>
      <c r="CO638" s="2551"/>
      <c r="CP638" s="2550"/>
      <c r="CQ638" s="2550"/>
      <c r="CR638" s="2552"/>
      <c r="CS638" s="3559"/>
      <c r="CT638" s="2581"/>
      <c r="CU638" s="2582"/>
      <c r="CV638" s="2550"/>
      <c r="CW638" s="2589"/>
      <c r="CX638" s="2589"/>
      <c r="CY638" s="2555"/>
      <c r="CZ638" s="2582"/>
      <c r="DA638" s="2554"/>
      <c r="DB638" s="2523"/>
    </row>
    <row r="639" spans="15:106">
      <c r="O639" s="2024"/>
      <c r="P639" s="2047" t="s">
        <v>629</v>
      </c>
      <c r="Q639" s="2075" t="s">
        <v>436</v>
      </c>
      <c r="R639" s="2050">
        <v>100</v>
      </c>
      <c r="S639" s="2050">
        <v>46584</v>
      </c>
      <c r="T639" s="2051">
        <v>43810</v>
      </c>
      <c r="U639" s="2050">
        <v>27</v>
      </c>
      <c r="V639" s="2052" t="s">
        <v>35</v>
      </c>
      <c r="W639" s="2053">
        <v>297</v>
      </c>
      <c r="X639" s="2050"/>
      <c r="Y639" s="3573">
        <v>43815</v>
      </c>
      <c r="Z639" s="2051">
        <v>43815</v>
      </c>
      <c r="AA639" s="2050">
        <v>12289</v>
      </c>
      <c r="AB639" s="3049">
        <v>27000</v>
      </c>
      <c r="AC639" s="3050">
        <f>(AB639-U639*1000)</f>
        <v>0</v>
      </c>
      <c r="AD639" s="2056">
        <f>(AB639*W639/1000)</f>
        <v>8019</v>
      </c>
      <c r="AE639" s="2053">
        <f t="shared" si="238"/>
        <v>400.95000000000005</v>
      </c>
      <c r="AF639" s="2866" t="s">
        <v>8</v>
      </c>
      <c r="AG639" s="2659"/>
      <c r="AH639" s="2024"/>
      <c r="AI639" s="2837"/>
      <c r="AJ639" s="2037"/>
      <c r="AK639" s="2038"/>
      <c r="AL639" s="2039"/>
      <c r="AM639" s="2040"/>
      <c r="AN639" s="2071"/>
      <c r="AO639" s="2039"/>
      <c r="AP639" s="2042"/>
      <c r="AQ639" s="2146"/>
      <c r="AR639" s="3079"/>
      <c r="AS639" s="2072"/>
      <c r="AT639" s="2039"/>
      <c r="AU639" s="2147"/>
      <c r="AV639" s="3078"/>
      <c r="AW639" s="2045"/>
      <c r="AX639" s="2165"/>
      <c r="AY639" s="5940"/>
      <c r="BA639" s="2312"/>
      <c r="BB639" s="2313"/>
      <c r="BC639" s="2313"/>
      <c r="BD639" s="2313"/>
      <c r="BE639" s="2313"/>
      <c r="BF639" s="2313"/>
      <c r="BG639" s="2313"/>
      <c r="BH639" s="2313"/>
      <c r="BI639" s="2313"/>
      <c r="BJ639" s="2313"/>
      <c r="BK639" s="2313"/>
      <c r="BL639" s="2313"/>
      <c r="BM639" s="2313"/>
      <c r="BN639" s="2313"/>
      <c r="BO639" s="2313"/>
      <c r="BP639" s="2313"/>
      <c r="BQ639" s="2689"/>
      <c r="CK639" s="2526"/>
      <c r="CL639" s="2583"/>
      <c r="CM639" s="2550"/>
      <c r="CN639" s="2550"/>
      <c r="CO639" s="2551"/>
      <c r="CP639" s="2550"/>
      <c r="CQ639" s="2550"/>
      <c r="CR639" s="2552"/>
      <c r="CS639" s="3559"/>
      <c r="CT639" s="2581"/>
      <c r="CU639" s="2582"/>
      <c r="CV639" s="2550"/>
      <c r="CW639" s="2589"/>
      <c r="CX639" s="2589"/>
      <c r="CY639" s="2555"/>
      <c r="CZ639" s="2582"/>
      <c r="DA639" s="2554"/>
      <c r="DB639" s="2523"/>
    </row>
    <row r="640" spans="15:106" ht="15" thickBot="1">
      <c r="O640" s="2024"/>
      <c r="P640" s="2047" t="s">
        <v>722</v>
      </c>
      <c r="Q640" s="2069" t="s">
        <v>427</v>
      </c>
      <c r="R640" s="2750">
        <v>5</v>
      </c>
      <c r="S640" s="2050" t="s">
        <v>796</v>
      </c>
      <c r="T640" s="2051">
        <v>43815</v>
      </c>
      <c r="U640" s="2050">
        <v>10</v>
      </c>
      <c r="V640" s="2052" t="s">
        <v>35</v>
      </c>
      <c r="W640" s="2053">
        <v>315</v>
      </c>
      <c r="X640" s="2050">
        <v>315</v>
      </c>
      <c r="Y640" s="3573">
        <v>43816</v>
      </c>
      <c r="Z640" s="2051">
        <v>43816</v>
      </c>
      <c r="AA640" s="2050">
        <v>12295</v>
      </c>
      <c r="AB640" s="2055">
        <v>10000</v>
      </c>
      <c r="AC640" s="2055">
        <f>(AB640-U640*1000)</f>
        <v>0</v>
      </c>
      <c r="AD640" s="2056">
        <f>(AB640*W640/1000)</f>
        <v>3150</v>
      </c>
      <c r="AE640" s="2058">
        <f t="shared" si="238"/>
        <v>157.5</v>
      </c>
      <c r="AF640" s="2866" t="s">
        <v>8</v>
      </c>
      <c r="AG640" s="2659"/>
      <c r="AH640" s="2024"/>
      <c r="AI640" s="2837"/>
      <c r="AJ640" s="2037"/>
      <c r="AK640" s="3078"/>
      <c r="AL640" s="2039"/>
      <c r="AM640" s="2040"/>
      <c r="AN640" s="2071"/>
      <c r="AO640" s="2071"/>
      <c r="AP640" s="2073"/>
      <c r="AQ640" s="2071"/>
      <c r="AR640" s="2074"/>
      <c r="AS640" s="2072"/>
      <c r="AT640" s="2071"/>
      <c r="AU640" s="2041"/>
      <c r="AV640" s="2041"/>
      <c r="AW640" s="2045"/>
      <c r="AX640" s="2165"/>
      <c r="AY640" s="5940"/>
      <c r="BA640" s="2314"/>
      <c r="BB640" s="2315"/>
      <c r="BC640" s="2315"/>
      <c r="BD640" s="2315"/>
      <c r="BE640" s="2315"/>
      <c r="BF640" s="2315"/>
      <c r="BG640" s="2315"/>
      <c r="BH640" s="2315"/>
      <c r="BI640" s="2315"/>
      <c r="BJ640" s="2315"/>
      <c r="BK640" s="2315"/>
      <c r="BL640" s="2315"/>
      <c r="BM640" s="2315"/>
      <c r="BN640" s="2315"/>
      <c r="BO640" s="2686">
        <f>SUM(BO633:BO639)</f>
        <v>57496.134400000003</v>
      </c>
      <c r="BP640" s="2686">
        <f>SUM(BP633:BP639)</f>
        <v>2874.8067200000005</v>
      </c>
      <c r="BQ640" s="3056"/>
      <c r="CK640" s="2526"/>
      <c r="CL640" s="2583"/>
      <c r="CM640" s="2550"/>
      <c r="CN640" s="2550"/>
      <c r="CO640" s="2551"/>
      <c r="CP640" s="2550"/>
      <c r="CQ640" s="2550"/>
      <c r="CR640" s="2552"/>
      <c r="CS640" s="3559"/>
      <c r="CT640" s="2581"/>
      <c r="CU640" s="2582"/>
      <c r="CV640" s="2550"/>
      <c r="CW640" s="2589"/>
      <c r="CX640" s="2589"/>
      <c r="CY640" s="2555"/>
      <c r="CZ640" s="2582"/>
      <c r="DA640" s="2554"/>
      <c r="DB640" s="2523"/>
    </row>
    <row r="641" spans="15:145">
      <c r="O641" s="2024"/>
      <c r="P641" s="2047" t="s">
        <v>351</v>
      </c>
      <c r="Q641" s="2069" t="s">
        <v>808</v>
      </c>
      <c r="R641" s="2809">
        <v>12</v>
      </c>
      <c r="S641" s="2071" t="s">
        <v>796</v>
      </c>
      <c r="T641" s="2072">
        <v>43803</v>
      </c>
      <c r="U641" s="2071">
        <v>10</v>
      </c>
      <c r="V641" s="2039" t="s">
        <v>35</v>
      </c>
      <c r="W641" s="2073">
        <v>335</v>
      </c>
      <c r="X641" s="2071" t="s">
        <v>78</v>
      </c>
      <c r="Y641" s="3509">
        <v>43815</v>
      </c>
      <c r="Z641" s="2072">
        <v>43816</v>
      </c>
      <c r="AA641" s="2071">
        <v>12294</v>
      </c>
      <c r="AB641" s="2041">
        <v>10000</v>
      </c>
      <c r="AC641" s="2041">
        <f>(AB641-U641*1000)</f>
        <v>0</v>
      </c>
      <c r="AD641" s="2045">
        <f>(AB641*W641/1000)</f>
        <v>3350</v>
      </c>
      <c r="AE641" s="2042">
        <f t="shared" si="238"/>
        <v>167.5</v>
      </c>
      <c r="AF641" s="6038" t="s">
        <v>8</v>
      </c>
      <c r="AG641" s="6032"/>
      <c r="AH641" s="2024"/>
      <c r="AI641" s="2837"/>
      <c r="AJ641" s="2037"/>
      <c r="AK641" s="3078"/>
      <c r="AL641" s="2039"/>
      <c r="AM641" s="2040"/>
      <c r="AN641" s="2071"/>
      <c r="AO641" s="2071"/>
      <c r="AP641" s="2073"/>
      <c r="AQ641" s="2071"/>
      <c r="AR641" s="2074"/>
      <c r="AS641" s="2072"/>
      <c r="AT641" s="2071"/>
      <c r="AU641" s="2041"/>
      <c r="AV641" s="2041"/>
      <c r="AW641" s="2045"/>
      <c r="AX641" s="2165"/>
      <c r="AY641" s="5940"/>
      <c r="CK641" s="2545"/>
      <c r="CL641" s="2583"/>
      <c r="CM641" s="2550"/>
      <c r="CN641" s="2550"/>
      <c r="CO641" s="2551"/>
      <c r="CP641" s="2550"/>
      <c r="CQ641" s="2550"/>
      <c r="CR641" s="2552"/>
      <c r="CS641" s="3559"/>
      <c r="CT641" s="2581"/>
      <c r="CU641" s="2582"/>
      <c r="CV641" s="2550"/>
      <c r="CW641" s="2589"/>
      <c r="CX641" s="2589"/>
      <c r="CY641" s="2555"/>
      <c r="CZ641" s="2582"/>
      <c r="DA641" s="2554"/>
      <c r="DB641" s="2523"/>
    </row>
    <row r="642" spans="15:145" ht="18.600000000000001" thickBot="1">
      <c r="O642" s="2024"/>
      <c r="P642" s="2047"/>
      <c r="Q642" s="2069"/>
      <c r="R642" s="2809"/>
      <c r="S642" s="2071"/>
      <c r="T642" s="2072"/>
      <c r="U642" s="2071"/>
      <c r="V642" s="2039"/>
      <c r="W642" s="2073"/>
      <c r="X642" s="2071"/>
      <c r="Y642" s="3509"/>
      <c r="Z642" s="2072"/>
      <c r="AA642" s="2071"/>
      <c r="AB642" s="2041"/>
      <c r="AC642" s="2041"/>
      <c r="AD642" s="2045"/>
      <c r="AE642" s="2042"/>
      <c r="AF642" s="6038"/>
      <c r="AG642" s="6032"/>
      <c r="AH642" s="2024"/>
      <c r="AI642" s="2026"/>
      <c r="AJ642" s="2027"/>
      <c r="AK642" s="2151"/>
      <c r="AL642" s="2151"/>
      <c r="AM642" s="2151"/>
      <c r="AN642" s="2151"/>
      <c r="AO642" s="2151"/>
      <c r="AP642" s="2151"/>
      <c r="AQ642" s="2151"/>
      <c r="AR642" s="2151"/>
      <c r="AS642" s="2151"/>
      <c r="AT642" s="2151"/>
      <c r="AU642" s="2151"/>
      <c r="AV642" s="2151"/>
      <c r="AW642" s="2151"/>
      <c r="AX642" s="2151"/>
      <c r="AY642" s="5971"/>
      <c r="BA642" s="2250" t="s">
        <v>1188</v>
      </c>
      <c r="BB642" s="2246"/>
      <c r="BC642" s="2246"/>
      <c r="BD642" s="2246"/>
      <c r="BE642" s="2246"/>
      <c r="BF642" s="2246"/>
      <c r="BG642" s="2246"/>
      <c r="BH642" s="2246"/>
      <c r="BI642" s="2246"/>
      <c r="BJ642" s="2246"/>
      <c r="BK642" s="2246"/>
      <c r="BL642" s="2246"/>
      <c r="BM642" s="2246"/>
      <c r="BN642" s="2246"/>
      <c r="BO642" s="2246"/>
      <c r="BP642" s="2246"/>
      <c r="BQ642" s="3085"/>
      <c r="CK642" s="2545"/>
      <c r="CL642" s="2583"/>
      <c r="CM642" s="2550"/>
      <c r="CN642" s="2550"/>
      <c r="CO642" s="2551"/>
      <c r="CP642" s="2550"/>
      <c r="CQ642" s="2550"/>
      <c r="CR642" s="2552"/>
      <c r="CS642" s="3559"/>
      <c r="CT642" s="2581"/>
      <c r="CU642" s="2582"/>
      <c r="CV642" s="2550"/>
      <c r="CW642" s="2589"/>
      <c r="CX642" s="2589"/>
      <c r="CY642" s="2555"/>
      <c r="CZ642" s="2582"/>
      <c r="DA642" s="2554"/>
      <c r="DB642" s="2523"/>
    </row>
    <row r="643" spans="15:145" ht="15" thickBot="1">
      <c r="O643" s="2024"/>
      <c r="P643" s="2082"/>
      <c r="Q643" s="2085"/>
      <c r="R643" s="2085"/>
      <c r="S643" s="2085"/>
      <c r="T643" s="2085"/>
      <c r="U643" s="2085"/>
      <c r="V643" s="2085"/>
      <c r="W643" s="2085"/>
      <c r="X643" s="2085"/>
      <c r="Y643" s="2089"/>
      <c r="Z643" s="2085"/>
      <c r="AA643" s="2086"/>
      <c r="AB643" s="2087"/>
      <c r="AC643" s="2085"/>
      <c r="AD643" s="2088">
        <f>SUM(AD632:AD641)</f>
        <v>156340</v>
      </c>
      <c r="AE643" s="2088">
        <f>(AD643*0.05)</f>
        <v>7817</v>
      </c>
      <c r="AF643" s="2090"/>
      <c r="AG643" s="3220"/>
      <c r="AH643" s="2024"/>
      <c r="AI643" s="2022"/>
      <c r="AJ643" s="2024"/>
      <c r="AK643" s="2024"/>
      <c r="AL643" s="2024"/>
      <c r="AM643" s="2024"/>
      <c r="AN643" s="2024"/>
      <c r="AO643" s="2024"/>
      <c r="AP643" s="2024"/>
      <c r="AQ643" s="2024"/>
      <c r="AR643" s="2024"/>
      <c r="AS643" s="2024"/>
      <c r="AT643" s="2024"/>
      <c r="AU643" s="2024"/>
      <c r="AV643" s="2024"/>
      <c r="AW643" s="2024"/>
      <c r="AX643" s="2024"/>
      <c r="AY643" s="3630"/>
      <c r="BA643" s="2251"/>
      <c r="BB643" s="2252"/>
      <c r="BC643" s="2252"/>
      <c r="BD643" s="2253" t="s">
        <v>14</v>
      </c>
      <c r="BE643" s="2253" t="s">
        <v>12</v>
      </c>
      <c r="BF643" s="2253"/>
      <c r="BG643" s="2252"/>
      <c r="BH643" s="2253" t="s">
        <v>15</v>
      </c>
      <c r="BI643" s="2253" t="s">
        <v>16</v>
      </c>
      <c r="BJ643" s="2253" t="s">
        <v>12</v>
      </c>
      <c r="BK643" s="2253" t="s">
        <v>12</v>
      </c>
      <c r="BL643" s="2252"/>
      <c r="BM643" s="2252"/>
      <c r="BN643" s="2252"/>
      <c r="BO643" s="2252"/>
      <c r="BP643" s="2253" t="s">
        <v>17</v>
      </c>
      <c r="BQ643" s="2253"/>
      <c r="CK643" s="2556"/>
      <c r="CL643" s="2583"/>
      <c r="CM643" s="2550"/>
      <c r="CN643" s="2550"/>
      <c r="CO643" s="2551"/>
      <c r="CP643" s="2550"/>
      <c r="CQ643" s="2550"/>
      <c r="CR643" s="2552"/>
      <c r="CS643" s="3559"/>
      <c r="CT643" s="2581"/>
      <c r="CU643" s="2582"/>
      <c r="CV643" s="2550"/>
      <c r="CW643" s="2589"/>
      <c r="CX643" s="2589"/>
      <c r="CY643" s="2555"/>
      <c r="CZ643" s="2582"/>
      <c r="DA643" s="2554"/>
      <c r="DB643" s="2523"/>
    </row>
    <row r="644" spans="15:145" ht="24" thickBot="1">
      <c r="O644" s="2024"/>
      <c r="P644" s="2024"/>
      <c r="Q644" s="2024"/>
      <c r="R644" s="2024"/>
      <c r="S644" s="2024"/>
      <c r="T644" s="2024"/>
      <c r="U644" s="2024"/>
      <c r="V644" s="2024"/>
      <c r="W644" s="2024"/>
      <c r="X644" s="2024"/>
      <c r="Y644" s="3602"/>
      <c r="Z644" s="2024"/>
      <c r="AA644" s="2024"/>
      <c r="AB644" s="2024"/>
      <c r="AC644" s="2024"/>
      <c r="AD644" s="2024"/>
      <c r="AE644" s="2024"/>
      <c r="AF644" s="3227"/>
      <c r="AG644" s="3227"/>
      <c r="AH644" s="2024"/>
      <c r="AI644" s="2024"/>
      <c r="AJ644" s="2153" t="s">
        <v>951</v>
      </c>
      <c r="AK644" s="2024" t="s">
        <v>1179</v>
      </c>
      <c r="AL644" s="2024"/>
      <c r="AM644" s="2024"/>
      <c r="AN644" s="2154"/>
      <c r="AO644" s="2024"/>
      <c r="AP644" s="2024"/>
      <c r="AQ644" s="2024"/>
      <c r="AR644" s="2024"/>
      <c r="AS644" s="2024"/>
      <c r="AT644" s="2024"/>
      <c r="AU644" s="2024"/>
      <c r="AV644" s="2024"/>
      <c r="AW644" s="2024"/>
      <c r="AX644" s="2024"/>
      <c r="AY644" s="2024"/>
      <c r="BA644" s="2255" t="s">
        <v>3</v>
      </c>
      <c r="BB644" s="2256" t="s">
        <v>4</v>
      </c>
      <c r="BC644" s="2257" t="s">
        <v>18</v>
      </c>
      <c r="BD644" s="2257" t="s">
        <v>19</v>
      </c>
      <c r="BE644" s="2257" t="s">
        <v>19</v>
      </c>
      <c r="BF644" s="2257" t="s">
        <v>20</v>
      </c>
      <c r="BG644" s="2257" t="s">
        <v>21</v>
      </c>
      <c r="BH644" s="2257" t="s">
        <v>22</v>
      </c>
      <c r="BI644" s="2257" t="s">
        <v>19</v>
      </c>
      <c r="BJ644" s="2257" t="s">
        <v>23</v>
      </c>
      <c r="BK644" s="2257" t="s">
        <v>23</v>
      </c>
      <c r="BL644" s="2257" t="s">
        <v>24</v>
      </c>
      <c r="BM644" s="2257" t="s">
        <v>20</v>
      </c>
      <c r="BN644" s="2257" t="s">
        <v>25</v>
      </c>
      <c r="BO644" s="2257" t="s">
        <v>0</v>
      </c>
      <c r="BP644" s="2257" t="s">
        <v>11</v>
      </c>
      <c r="BQ644" s="2257" t="s">
        <v>26</v>
      </c>
      <c r="CK644" s="2559"/>
      <c r="CL644" s="2560"/>
      <c r="CM644" s="2560"/>
      <c r="CN644" s="2560"/>
      <c r="CO644" s="2560"/>
      <c r="CP644" s="2560"/>
      <c r="CQ644" s="2560"/>
      <c r="CR644" s="2560"/>
      <c r="CS644" s="2560"/>
      <c r="CT644" s="2560"/>
      <c r="CU644" s="2560"/>
      <c r="CV644" s="2560"/>
      <c r="CW644" s="2560"/>
      <c r="CX644" s="2560"/>
      <c r="CY644" s="2560"/>
      <c r="CZ644" s="2560"/>
      <c r="DA644" s="2747">
        <f>SUM(DA637:DA643)</f>
        <v>0</v>
      </c>
      <c r="DB644" s="2562"/>
    </row>
    <row r="645" spans="15:145" ht="18.600000000000001" thickBot="1">
      <c r="O645" s="2024"/>
      <c r="P645" s="2028" t="s">
        <v>863</v>
      </c>
      <c r="Q645" s="2024"/>
      <c r="R645" s="2024"/>
      <c r="S645" s="2024"/>
      <c r="T645" s="2024"/>
      <c r="U645" s="2024"/>
      <c r="V645" s="2024"/>
      <c r="W645" s="2024"/>
      <c r="X645" s="2024"/>
      <c r="Y645" s="3602"/>
      <c r="Z645" s="2024"/>
      <c r="AA645" s="2024"/>
      <c r="AB645" s="2024"/>
      <c r="AC645" s="2024"/>
      <c r="AD645" s="2024"/>
      <c r="AE645" s="2024"/>
      <c r="AF645" s="2029"/>
      <c r="AG645" s="2029"/>
      <c r="AH645" s="2024"/>
      <c r="AI645" s="2021"/>
      <c r="AJ645" s="2911"/>
      <c r="AK645" s="2131"/>
      <c r="AL645" s="2132" t="s">
        <v>14</v>
      </c>
      <c r="AM645" s="2132" t="s">
        <v>12</v>
      </c>
      <c r="AN645" s="2132"/>
      <c r="AO645" s="2133"/>
      <c r="AP645" s="2132" t="s">
        <v>15</v>
      </c>
      <c r="AQ645" s="2132" t="s">
        <v>16</v>
      </c>
      <c r="AR645" s="2132" t="s">
        <v>12</v>
      </c>
      <c r="AS645" s="2132" t="s">
        <v>12</v>
      </c>
      <c r="AT645" s="2133"/>
      <c r="AU645" s="2133"/>
      <c r="AV645" s="2133"/>
      <c r="AW645" s="2133"/>
      <c r="AX645" s="2179" t="s">
        <v>17</v>
      </c>
      <c r="AY645" s="2134"/>
      <c r="BA645" s="2258"/>
      <c r="BB645" s="2259"/>
      <c r="BC645" s="2259"/>
      <c r="BD645" s="2260" t="s">
        <v>3</v>
      </c>
      <c r="BE645" s="2260" t="s">
        <v>18</v>
      </c>
      <c r="BF645" s="2260"/>
      <c r="BG645" s="2259"/>
      <c r="BH645" s="2260" t="s">
        <v>21</v>
      </c>
      <c r="BI645" s="2260" t="s">
        <v>3</v>
      </c>
      <c r="BJ645" s="2260" t="s">
        <v>27</v>
      </c>
      <c r="BK645" s="2260" t="s">
        <v>28</v>
      </c>
      <c r="BL645" s="2259"/>
      <c r="BM645" s="2259"/>
      <c r="BN645" s="2259"/>
      <c r="BO645" s="2259"/>
      <c r="BP645" s="2260" t="s">
        <v>30</v>
      </c>
      <c r="BQ645" s="2257"/>
    </row>
    <row r="646" spans="15:145">
      <c r="O646" s="2024"/>
      <c r="P646" s="2030"/>
      <c r="Q646" s="2031"/>
      <c r="R646" s="2031"/>
      <c r="S646" s="6040" t="s">
        <v>14</v>
      </c>
      <c r="T646" s="6040" t="s">
        <v>12</v>
      </c>
      <c r="U646" s="6040"/>
      <c r="V646" s="2031"/>
      <c r="W646" s="6040" t="s">
        <v>15</v>
      </c>
      <c r="X646" s="6040" t="s">
        <v>16</v>
      </c>
      <c r="Y646" s="6040" t="s">
        <v>12</v>
      </c>
      <c r="Z646" s="6040" t="s">
        <v>12</v>
      </c>
      <c r="AA646" s="2031"/>
      <c r="AB646" s="2031"/>
      <c r="AC646" s="2031"/>
      <c r="AD646" s="2031"/>
      <c r="AE646" s="6040" t="s">
        <v>17</v>
      </c>
      <c r="AF646" s="6040"/>
      <c r="AG646" s="6032"/>
      <c r="AH646" s="2024"/>
      <c r="AI646" s="2023"/>
      <c r="AJ646" s="2912" t="s">
        <v>4</v>
      </c>
      <c r="AK646" s="2135" t="s">
        <v>18</v>
      </c>
      <c r="AL646" s="2033" t="s">
        <v>19</v>
      </c>
      <c r="AM646" s="2033" t="s">
        <v>19</v>
      </c>
      <c r="AN646" s="2033" t="s">
        <v>20</v>
      </c>
      <c r="AO646" s="2033" t="s">
        <v>21</v>
      </c>
      <c r="AP646" s="2033" t="s">
        <v>22</v>
      </c>
      <c r="AQ646" s="2033" t="s">
        <v>19</v>
      </c>
      <c r="AR646" s="2033" t="s">
        <v>23</v>
      </c>
      <c r="AS646" s="2033" t="s">
        <v>23</v>
      </c>
      <c r="AT646" s="2033" t="s">
        <v>24</v>
      </c>
      <c r="AU646" s="2033" t="s">
        <v>20</v>
      </c>
      <c r="AV646" s="2033" t="s">
        <v>25</v>
      </c>
      <c r="AW646" s="2033" t="s">
        <v>0</v>
      </c>
      <c r="AX646" s="2180" t="s">
        <v>11</v>
      </c>
      <c r="AY646" s="2136" t="s">
        <v>26</v>
      </c>
      <c r="BA646" s="4635" t="s">
        <v>1271</v>
      </c>
      <c r="BB646" s="3032" t="s">
        <v>1273</v>
      </c>
      <c r="BC646" s="2276">
        <v>3</v>
      </c>
      <c r="BD646" s="2276">
        <v>4500031322</v>
      </c>
      <c r="BE646" s="2277">
        <v>44466</v>
      </c>
      <c r="BF646" s="3250">
        <v>300</v>
      </c>
      <c r="BG646" s="2285" t="s">
        <v>544</v>
      </c>
      <c r="BH646" s="2441">
        <v>17.32</v>
      </c>
      <c r="BI646" s="4049"/>
      <c r="BJ646" s="4049">
        <v>44483</v>
      </c>
      <c r="BK646" s="2277">
        <v>44474</v>
      </c>
      <c r="BL646" s="2276">
        <v>63461</v>
      </c>
      <c r="BM646" s="2281">
        <v>300.55</v>
      </c>
      <c r="BN646" s="2281">
        <f>(BM646-BF646)</f>
        <v>0.55000000000001137</v>
      </c>
      <c r="BO646" s="2281">
        <f>(BM646*BH646)</f>
        <v>5205.5259999999998</v>
      </c>
      <c r="BP646" s="2348">
        <f>(BO646*0.025)</f>
        <v>130.13815</v>
      </c>
      <c r="BQ646" s="4632"/>
    </row>
    <row r="647" spans="15:145" ht="15" thickBot="1">
      <c r="O647" s="2024"/>
      <c r="P647" s="2032" t="s">
        <v>3</v>
      </c>
      <c r="Q647" s="2033" t="s">
        <v>4</v>
      </c>
      <c r="R647" s="6033" t="s">
        <v>18</v>
      </c>
      <c r="S647" s="6033" t="s">
        <v>19</v>
      </c>
      <c r="T647" s="6033" t="s">
        <v>19</v>
      </c>
      <c r="U647" s="6033" t="s">
        <v>20</v>
      </c>
      <c r="V647" s="6033" t="s">
        <v>21</v>
      </c>
      <c r="W647" s="6033" t="s">
        <v>22</v>
      </c>
      <c r="X647" s="6033" t="s">
        <v>19</v>
      </c>
      <c r="Y647" s="6033" t="s">
        <v>23</v>
      </c>
      <c r="Z647" s="6033" t="s">
        <v>23</v>
      </c>
      <c r="AA647" s="6033" t="s">
        <v>24</v>
      </c>
      <c r="AB647" s="6033" t="s">
        <v>20</v>
      </c>
      <c r="AC647" s="6033" t="s">
        <v>25</v>
      </c>
      <c r="AD647" s="6033" t="s">
        <v>0</v>
      </c>
      <c r="AE647" s="6033" t="s">
        <v>11</v>
      </c>
      <c r="AF647" s="6033" t="s">
        <v>26</v>
      </c>
      <c r="AG647" s="6032"/>
      <c r="AH647" s="2024"/>
      <c r="AI647" s="2026"/>
      <c r="AJ647" s="3514"/>
      <c r="AK647" s="3515"/>
      <c r="AL647" s="3516" t="s">
        <v>3</v>
      </c>
      <c r="AM647" s="3516" t="s">
        <v>18</v>
      </c>
      <c r="AN647" s="3516"/>
      <c r="AO647" s="2035"/>
      <c r="AP647" s="3516" t="s">
        <v>21</v>
      </c>
      <c r="AQ647" s="3516" t="s">
        <v>3</v>
      </c>
      <c r="AR647" s="3516" t="s">
        <v>27</v>
      </c>
      <c r="AS647" s="3516" t="s">
        <v>28</v>
      </c>
      <c r="AT647" s="2035"/>
      <c r="AU647" s="2035"/>
      <c r="AV647" s="2035"/>
      <c r="AW647" s="2035"/>
      <c r="AX647" s="3516" t="s">
        <v>30</v>
      </c>
      <c r="AY647" s="2136"/>
      <c r="BA647" s="2288"/>
      <c r="BB647" s="2327"/>
      <c r="BC647" s="2290"/>
      <c r="BD647" s="2290"/>
      <c r="BE647" s="2297"/>
      <c r="BF647" s="2328"/>
      <c r="BG647" s="2328"/>
      <c r="BH647" s="2384"/>
      <c r="BI647" s="3048"/>
      <c r="BJ647" s="2295"/>
      <c r="BK647" s="2297"/>
      <c r="BL647" s="2290"/>
      <c r="BM647" s="2330"/>
      <c r="BN647" s="2332"/>
      <c r="BO647" s="2333"/>
      <c r="BP647" s="2332"/>
      <c r="BQ647" s="2689"/>
    </row>
    <row r="648" spans="15:145" ht="15" thickBot="1">
      <c r="O648" s="2024"/>
      <c r="P648" s="2034"/>
      <c r="Q648" s="2035"/>
      <c r="R648" s="2035"/>
      <c r="S648" s="6035" t="s">
        <v>3</v>
      </c>
      <c r="T648" s="6035" t="s">
        <v>18</v>
      </c>
      <c r="U648" s="6035"/>
      <c r="V648" s="2035"/>
      <c r="W648" s="6035" t="s">
        <v>21</v>
      </c>
      <c r="X648" s="6035" t="s">
        <v>3</v>
      </c>
      <c r="Y648" s="6035" t="s">
        <v>27</v>
      </c>
      <c r="Z648" s="6035" t="s">
        <v>28</v>
      </c>
      <c r="AA648" s="2035"/>
      <c r="AB648" s="2035"/>
      <c r="AC648" s="2035"/>
      <c r="AD648" s="2035"/>
      <c r="AE648" s="6035" t="s">
        <v>30</v>
      </c>
      <c r="AF648" s="6033"/>
      <c r="AG648" s="6032"/>
      <c r="AH648" s="2024"/>
      <c r="AI648" s="2941"/>
      <c r="AJ648" s="2657" t="s">
        <v>808</v>
      </c>
      <c r="AK648" s="3058">
        <v>1</v>
      </c>
      <c r="AL648" s="3059" t="s">
        <v>796</v>
      </c>
      <c r="AM648" s="3060">
        <v>43671</v>
      </c>
      <c r="AN648" s="3059">
        <v>280</v>
      </c>
      <c r="AO648" s="3061" t="s">
        <v>35</v>
      </c>
      <c r="AP648" s="3062">
        <v>289</v>
      </c>
      <c r="AQ648" s="3059" t="s">
        <v>78</v>
      </c>
      <c r="AR648" s="4215">
        <v>43677</v>
      </c>
      <c r="AS648" s="3064">
        <v>43675</v>
      </c>
      <c r="AT648" s="3061">
        <v>11485</v>
      </c>
      <c r="AU648" s="3065">
        <v>280000</v>
      </c>
      <c r="AV648" s="3065">
        <f>(AU648-AN648*1000)</f>
        <v>0</v>
      </c>
      <c r="AW648" s="3066">
        <f>(AU648*AP648/1000)</f>
        <v>80920</v>
      </c>
      <c r="AX648" s="3062">
        <f>(AW648*0.05)</f>
        <v>4046</v>
      </c>
      <c r="AY648" s="2218"/>
      <c r="BA648" s="2770"/>
      <c r="BB648" s="2291"/>
      <c r="BC648" s="2752"/>
      <c r="BD648" s="2351"/>
      <c r="BE648" s="2354"/>
      <c r="BF648" s="3076"/>
      <c r="BG648" s="2351"/>
      <c r="BH648" s="2332"/>
      <c r="BI648" s="2352"/>
      <c r="BJ648" s="2353"/>
      <c r="BK648" s="2354"/>
      <c r="BL648" s="2355"/>
      <c r="BM648" s="2332"/>
      <c r="BN648" s="2332"/>
      <c r="BO648" s="2333"/>
      <c r="BP648" s="2332"/>
      <c r="BQ648" s="2689"/>
    </row>
    <row r="649" spans="15:145">
      <c r="O649" s="2024"/>
      <c r="P649" s="2095" t="s">
        <v>629</v>
      </c>
      <c r="Q649" s="2658" t="s">
        <v>436</v>
      </c>
      <c r="R649" s="2168">
        <v>98</v>
      </c>
      <c r="S649" s="2168">
        <v>46693</v>
      </c>
      <c r="T649" s="2169">
        <v>43755</v>
      </c>
      <c r="U649" s="2168">
        <v>100</v>
      </c>
      <c r="V649" s="2122" t="s">
        <v>35</v>
      </c>
      <c r="W649" s="2170">
        <v>297</v>
      </c>
      <c r="X649" s="2168"/>
      <c r="Y649" s="3572">
        <v>43836</v>
      </c>
      <c r="Z649" s="2169">
        <v>43833</v>
      </c>
      <c r="AA649" s="2168">
        <v>12363</v>
      </c>
      <c r="AB649" s="3548">
        <v>100000</v>
      </c>
      <c r="AC649" s="3415">
        <f t="shared" ref="AC649:AC655" si="239">(AB649-U649*1000)</f>
        <v>0</v>
      </c>
      <c r="AD649" s="2173">
        <f t="shared" ref="AD649:AD655" si="240">(AB649*W649/1000)</f>
        <v>29700</v>
      </c>
      <c r="AE649" s="2173">
        <f>(AD649*0.05)</f>
        <v>1485</v>
      </c>
      <c r="AF649" s="2046" t="s">
        <v>8</v>
      </c>
      <c r="AG649" s="3219"/>
      <c r="AH649" s="2024"/>
      <c r="AI649" s="2837"/>
      <c r="AJ649" s="2048" t="s">
        <v>953</v>
      </c>
      <c r="AK649" s="3067">
        <v>2</v>
      </c>
      <c r="AL649" s="3068" t="s">
        <v>796</v>
      </c>
      <c r="AM649" s="3069">
        <v>43935</v>
      </c>
      <c r="AN649" s="3068">
        <v>550</v>
      </c>
      <c r="AO649" s="3070" t="s">
        <v>35</v>
      </c>
      <c r="AP649" s="3071">
        <v>245</v>
      </c>
      <c r="AQ649" s="3068" t="s">
        <v>78</v>
      </c>
      <c r="AR649" s="3596">
        <v>43955</v>
      </c>
      <c r="AS649" s="3073">
        <v>43956</v>
      </c>
      <c r="AT649" s="3070">
        <v>13041</v>
      </c>
      <c r="AU649" s="3074">
        <v>550000</v>
      </c>
      <c r="AV649" s="3074">
        <f>(AU649-AN649*1000)</f>
        <v>0</v>
      </c>
      <c r="AW649" s="3075">
        <f>(AU649*AP649/1000)</f>
        <v>134750</v>
      </c>
      <c r="AX649" s="3071">
        <f>(AW649*0.05)</f>
        <v>6737.5</v>
      </c>
      <c r="AY649" s="2219"/>
      <c r="BA649" s="2288"/>
      <c r="BB649" s="2289"/>
      <c r="BC649" s="2290"/>
      <c r="BD649" s="2291"/>
      <c r="BE649" s="2292"/>
      <c r="BF649" s="2293"/>
      <c r="BG649" s="2291"/>
      <c r="BH649" s="2294"/>
      <c r="BI649" s="2290"/>
      <c r="BJ649" s="2295"/>
      <c r="BK649" s="2292"/>
      <c r="BL649" s="2290"/>
      <c r="BM649" s="2294"/>
      <c r="BN649" s="2294"/>
      <c r="BO649" s="2296"/>
      <c r="BP649" s="2294"/>
      <c r="BQ649" s="2689"/>
    </row>
    <row r="650" spans="15:145">
      <c r="O650" s="2024"/>
      <c r="P650" s="2047" t="s">
        <v>629</v>
      </c>
      <c r="Q650" s="2037" t="s">
        <v>740</v>
      </c>
      <c r="R650" s="2071">
        <v>99</v>
      </c>
      <c r="S650" s="2071">
        <v>47340</v>
      </c>
      <c r="T650" s="2072">
        <v>43755</v>
      </c>
      <c r="U650" s="2071">
        <v>6</v>
      </c>
      <c r="V650" s="2039" t="s">
        <v>35</v>
      </c>
      <c r="W650" s="2073">
        <v>234</v>
      </c>
      <c r="X650" s="2071"/>
      <c r="Y650" s="3509">
        <v>43850</v>
      </c>
      <c r="Z650" s="2072">
        <v>43848</v>
      </c>
      <c r="AA650" s="2071">
        <v>12450</v>
      </c>
      <c r="AB650" s="2147">
        <v>6000</v>
      </c>
      <c r="AC650" s="2691">
        <f t="shared" si="239"/>
        <v>0</v>
      </c>
      <c r="AD650" s="2045">
        <f t="shared" si="240"/>
        <v>1404</v>
      </c>
      <c r="AE650" s="2073">
        <f>(AD650*0.05)</f>
        <v>70.2</v>
      </c>
      <c r="AF650" s="2059" t="s">
        <v>8</v>
      </c>
      <c r="AG650" s="2029"/>
      <c r="AH650" s="2024"/>
      <c r="AI650" s="2837"/>
      <c r="AJ650" s="3233"/>
      <c r="AK650" s="3234"/>
      <c r="AL650" s="3235"/>
      <c r="AM650" s="3236"/>
      <c r="AN650" s="2854"/>
      <c r="AO650" s="3237"/>
      <c r="AP650" s="3071"/>
      <c r="AQ650" s="3235"/>
      <c r="AR650" s="3239"/>
      <c r="AS650" s="3240"/>
      <c r="AT650" s="3237"/>
      <c r="AU650" s="3241"/>
      <c r="AV650" s="3241"/>
      <c r="AW650" s="3242"/>
      <c r="AX650" s="3238"/>
      <c r="AY650" s="3243"/>
      <c r="BA650" s="4635" t="s">
        <v>1327</v>
      </c>
      <c r="BB650" s="3032" t="s">
        <v>1334</v>
      </c>
      <c r="BC650" s="2276">
        <v>1</v>
      </c>
      <c r="BD650" s="2276" t="s">
        <v>1328</v>
      </c>
      <c r="BE650" s="2277">
        <v>44489</v>
      </c>
      <c r="BF650" s="3250">
        <v>800</v>
      </c>
      <c r="BG650" s="2285" t="s">
        <v>544</v>
      </c>
      <c r="BH650" s="2441">
        <v>17.32</v>
      </c>
      <c r="BI650" s="4049"/>
      <c r="BJ650" s="4049">
        <v>44503</v>
      </c>
      <c r="BK650" s="2277">
        <v>44495</v>
      </c>
      <c r="BL650" s="2276">
        <v>63673</v>
      </c>
      <c r="BM650" s="2281">
        <v>804.39</v>
      </c>
      <c r="BN650" s="2281">
        <f>(BM650-BF650)</f>
        <v>4.3899999999999864</v>
      </c>
      <c r="BO650" s="2281">
        <f>(BM650*BH650)</f>
        <v>13932.034799999999</v>
      </c>
      <c r="BP650" s="2348">
        <f>(BO650*0.025)</f>
        <v>348.30087000000003</v>
      </c>
      <c r="BQ650" s="4957"/>
    </row>
    <row r="651" spans="15:145">
      <c r="O651" s="2024"/>
      <c r="P651" s="2047" t="s">
        <v>471</v>
      </c>
      <c r="Q651" s="2957" t="s">
        <v>436</v>
      </c>
      <c r="R651" s="2071">
        <v>41</v>
      </c>
      <c r="S651" s="3068" t="s">
        <v>101</v>
      </c>
      <c r="T651" s="2040">
        <v>43777</v>
      </c>
      <c r="U651" s="2041">
        <v>20</v>
      </c>
      <c r="V651" s="2039" t="s">
        <v>35</v>
      </c>
      <c r="W651" s="2042">
        <v>300.3</v>
      </c>
      <c r="X651" s="2071"/>
      <c r="Y651" s="3509">
        <v>43859</v>
      </c>
      <c r="Z651" s="2072">
        <v>43859</v>
      </c>
      <c r="AA651" s="2071">
        <v>12550</v>
      </c>
      <c r="AB651" s="2071">
        <v>20000</v>
      </c>
      <c r="AC651" s="2071">
        <f t="shared" si="239"/>
        <v>0</v>
      </c>
      <c r="AD651" s="2045">
        <f t="shared" si="240"/>
        <v>6006</v>
      </c>
      <c r="AE651" s="2045">
        <f>(AD651*0.05)</f>
        <v>300.3</v>
      </c>
      <c r="AF651" s="2059" t="s">
        <v>8</v>
      </c>
      <c r="AG651" s="2029"/>
      <c r="AH651" s="2024"/>
      <c r="AI651" s="2837"/>
      <c r="AJ651" s="2037"/>
      <c r="AK651" s="2038"/>
      <c r="AL651" s="2039"/>
      <c r="AM651" s="2040"/>
      <c r="AN651" s="2041"/>
      <c r="AO651" s="2039"/>
      <c r="AP651" s="2042"/>
      <c r="AQ651" s="2043"/>
      <c r="AR651" s="2044"/>
      <c r="AS651" s="2040"/>
      <c r="AT651" s="2039"/>
      <c r="AU651" s="2041"/>
      <c r="AV651" s="2041"/>
      <c r="AW651" s="2045"/>
      <c r="AX651" s="2165"/>
      <c r="AY651" s="2219"/>
      <c r="BA651" s="2307"/>
      <c r="BB651" s="2291"/>
      <c r="BC651" s="2308"/>
      <c r="BD651" s="2291"/>
      <c r="BE651" s="2292"/>
      <c r="BF651" s="2309"/>
      <c r="BG651" s="2291"/>
      <c r="BH651" s="2294"/>
      <c r="BI651" s="2310"/>
      <c r="BJ651" s="2311"/>
      <c r="BK651" s="2292"/>
      <c r="BL651" s="2291"/>
      <c r="BM651" s="2294"/>
      <c r="BN651" s="2294"/>
      <c r="BO651" s="2296"/>
      <c r="BP651" s="2294"/>
      <c r="BQ651" s="2689"/>
    </row>
    <row r="652" spans="15:145">
      <c r="O652" s="2024"/>
      <c r="P652" s="3613" t="s">
        <v>471</v>
      </c>
      <c r="Q652" s="3611" t="s">
        <v>825</v>
      </c>
      <c r="R652" s="3388">
        <v>42</v>
      </c>
      <c r="S652" s="3612" t="s">
        <v>101</v>
      </c>
      <c r="T652" s="3393">
        <v>43777</v>
      </c>
      <c r="U652" s="3394">
        <v>3</v>
      </c>
      <c r="V652" s="3390" t="s">
        <v>35</v>
      </c>
      <c r="W652" s="3391">
        <v>378</v>
      </c>
      <c r="X652" s="3389"/>
      <c r="Y652" s="3623">
        <v>43859</v>
      </c>
      <c r="Z652" s="3389">
        <v>43859</v>
      </c>
      <c r="AA652" s="3388"/>
      <c r="AB652" s="3388">
        <v>3000</v>
      </c>
      <c r="AC652" s="3388">
        <f t="shared" si="239"/>
        <v>0</v>
      </c>
      <c r="AD652" s="3395">
        <f t="shared" si="240"/>
        <v>1134</v>
      </c>
      <c r="AE652" s="3395">
        <v>0</v>
      </c>
      <c r="AF652" s="6080" t="s">
        <v>88</v>
      </c>
      <c r="AG652" s="6081"/>
      <c r="AH652" s="2024"/>
      <c r="AI652" s="2837"/>
      <c r="AJ652" s="2037"/>
      <c r="AK652" s="2038"/>
      <c r="AL652" s="2039"/>
      <c r="AM652" s="2040"/>
      <c r="AN652" s="2071"/>
      <c r="AO652" s="2039"/>
      <c r="AP652" s="2042"/>
      <c r="AQ652" s="2146"/>
      <c r="AR652" s="3079"/>
      <c r="AS652" s="2072"/>
      <c r="AT652" s="2039"/>
      <c r="AU652" s="2147"/>
      <c r="AV652" s="3078"/>
      <c r="AW652" s="2045"/>
      <c r="AX652" s="2165"/>
      <c r="AY652" s="2220"/>
      <c r="BA652" s="2312"/>
      <c r="BB652" s="2313"/>
      <c r="BC652" s="2313"/>
      <c r="BD652" s="2313"/>
      <c r="BE652" s="2313"/>
      <c r="BF652" s="2313"/>
      <c r="BG652" s="2313"/>
      <c r="BH652" s="2313"/>
      <c r="BI652" s="2313"/>
      <c r="BJ652" s="2313"/>
      <c r="BK652" s="2313"/>
      <c r="BL652" s="2313"/>
      <c r="BM652" s="2313"/>
      <c r="BN652" s="2313"/>
      <c r="BO652" s="2313"/>
      <c r="BP652" s="2313"/>
      <c r="BQ652" s="2689"/>
    </row>
    <row r="653" spans="15:145" ht="15" thickBot="1">
      <c r="O653" s="2024"/>
      <c r="P653" s="2047" t="s">
        <v>792</v>
      </c>
      <c r="Q653" s="2048" t="s">
        <v>794</v>
      </c>
      <c r="R653" s="3168">
        <v>14</v>
      </c>
      <c r="S653" s="3169" t="s">
        <v>36</v>
      </c>
      <c r="T653" s="3170">
        <v>43777</v>
      </c>
      <c r="U653" s="3169">
        <v>220</v>
      </c>
      <c r="V653" s="3171" t="s">
        <v>35</v>
      </c>
      <c r="W653" s="3172">
        <v>295</v>
      </c>
      <c r="X653" s="3169"/>
      <c r="Y653" s="3554">
        <v>43850</v>
      </c>
      <c r="Z653" s="3174">
        <v>43848</v>
      </c>
      <c r="AA653" s="3171">
        <v>12446</v>
      </c>
      <c r="AB653" s="3175">
        <v>220000</v>
      </c>
      <c r="AC653" s="2041">
        <f t="shared" si="239"/>
        <v>0</v>
      </c>
      <c r="AD653" s="2045">
        <f t="shared" si="240"/>
        <v>64900</v>
      </c>
      <c r="AE653" s="2042">
        <f t="shared" ref="AE653:AE664" si="241">(AD653*0.05)</f>
        <v>3245</v>
      </c>
      <c r="AF653" s="2059" t="s">
        <v>8</v>
      </c>
      <c r="AG653" s="2029"/>
      <c r="AH653" s="2024"/>
      <c r="AI653" s="2837"/>
      <c r="AJ653" s="2037"/>
      <c r="AK653" s="2038"/>
      <c r="AL653" s="2039"/>
      <c r="AM653" s="2040"/>
      <c r="AN653" s="2071"/>
      <c r="AO653" s="2039"/>
      <c r="AP653" s="2042"/>
      <c r="AQ653" s="2146"/>
      <c r="AR653" s="3079"/>
      <c r="AS653" s="2072"/>
      <c r="AT653" s="2039"/>
      <c r="AU653" s="2147"/>
      <c r="AV653" s="3078"/>
      <c r="AW653" s="2045"/>
      <c r="AX653" s="2165"/>
      <c r="AY653" s="2220"/>
      <c r="BA653" s="2314"/>
      <c r="BB653" s="2315"/>
      <c r="BC653" s="2315"/>
      <c r="BD653" s="2315"/>
      <c r="BE653" s="2315"/>
      <c r="BF653" s="2315"/>
      <c r="BG653" s="2315"/>
      <c r="BH653" s="2315"/>
      <c r="BI653" s="2315"/>
      <c r="BJ653" s="2315"/>
      <c r="BK653" s="2315"/>
      <c r="BL653" s="2315"/>
      <c r="BM653" s="2315"/>
      <c r="BN653" s="2315"/>
      <c r="BO653" s="2686">
        <f>SUM(BO646:BO652)</f>
        <v>19137.560799999999</v>
      </c>
      <c r="BP653" s="2686">
        <f>SUM(BP646:BP652)</f>
        <v>478.43902000000003</v>
      </c>
      <c r="BQ653" s="3056"/>
    </row>
    <row r="654" spans="15:145">
      <c r="O654" s="2024"/>
      <c r="P654" s="2047" t="s">
        <v>629</v>
      </c>
      <c r="Q654" s="2075" t="s">
        <v>436</v>
      </c>
      <c r="R654" s="2071">
        <v>101</v>
      </c>
      <c r="S654" s="2071">
        <v>46584</v>
      </c>
      <c r="T654" s="2072">
        <v>43810</v>
      </c>
      <c r="U654" s="2071">
        <v>100</v>
      </c>
      <c r="V654" s="2039" t="s">
        <v>35</v>
      </c>
      <c r="W654" s="2073">
        <v>297</v>
      </c>
      <c r="X654" s="2071"/>
      <c r="Y654" s="3509">
        <v>43850</v>
      </c>
      <c r="Z654" s="2072">
        <v>43847</v>
      </c>
      <c r="AA654" s="2071">
        <v>12443</v>
      </c>
      <c r="AB654" s="2147">
        <v>100000</v>
      </c>
      <c r="AC654" s="2691">
        <f t="shared" si="239"/>
        <v>0</v>
      </c>
      <c r="AD654" s="2045">
        <f t="shared" si="240"/>
        <v>29700</v>
      </c>
      <c r="AE654" s="2045">
        <f t="shared" si="241"/>
        <v>1485</v>
      </c>
      <c r="AF654" s="2059" t="s">
        <v>8</v>
      </c>
      <c r="AG654" s="2029"/>
      <c r="AH654" s="2024"/>
      <c r="AI654" s="2023"/>
      <c r="AJ654" s="2037"/>
      <c r="AK654" s="3078"/>
      <c r="AL654" s="2039"/>
      <c r="AM654" s="2040"/>
      <c r="AN654" s="2071"/>
      <c r="AO654" s="2071"/>
      <c r="AP654" s="2073"/>
      <c r="AQ654" s="2071"/>
      <c r="AR654" s="2074"/>
      <c r="AS654" s="2072"/>
      <c r="AT654" s="2071"/>
      <c r="AU654" s="2041"/>
      <c r="AV654" s="2041"/>
      <c r="AW654" s="2045"/>
      <c r="AX654" s="2165"/>
      <c r="AY654" s="2220"/>
      <c r="EK654" t="s">
        <v>865</v>
      </c>
      <c r="EO654" t="s">
        <v>865</v>
      </c>
    </row>
    <row r="655" spans="15:145" ht="18.600000000000001" thickBot="1">
      <c r="O655" s="2024"/>
      <c r="P655" s="2047" t="s">
        <v>629</v>
      </c>
      <c r="Q655" s="2037" t="s">
        <v>740</v>
      </c>
      <c r="R655" s="2071">
        <v>102</v>
      </c>
      <c r="S655" s="2071">
        <v>46584</v>
      </c>
      <c r="T655" s="2072">
        <v>43810</v>
      </c>
      <c r="U655" s="2071">
        <v>12</v>
      </c>
      <c r="V655" s="2039" t="s">
        <v>35</v>
      </c>
      <c r="W655" s="2073">
        <v>234</v>
      </c>
      <c r="X655" s="2071"/>
      <c r="Y655" s="3509">
        <v>43836</v>
      </c>
      <c r="Z655" s="2072">
        <v>43833</v>
      </c>
      <c r="AA655" s="2071">
        <v>12362</v>
      </c>
      <c r="AB655" s="2147">
        <v>12000</v>
      </c>
      <c r="AC655" s="2691">
        <f t="shared" si="239"/>
        <v>0</v>
      </c>
      <c r="AD655" s="2045">
        <f t="shared" si="240"/>
        <v>2808</v>
      </c>
      <c r="AE655" s="2045">
        <f t="shared" si="241"/>
        <v>140.4</v>
      </c>
      <c r="AF655" s="2059" t="s">
        <v>8</v>
      </c>
      <c r="AG655" s="2029"/>
      <c r="AH655" s="2024"/>
      <c r="AI655" s="2837"/>
      <c r="AJ655" s="2037"/>
      <c r="AK655" s="3078"/>
      <c r="AL655" s="2039"/>
      <c r="AM655" s="2040"/>
      <c r="AN655" s="2071"/>
      <c r="AO655" s="2071"/>
      <c r="AP655" s="2073"/>
      <c r="AQ655" s="2071"/>
      <c r="AR655" s="2074"/>
      <c r="AS655" s="2072"/>
      <c r="AT655" s="2071"/>
      <c r="AU655" s="2041"/>
      <c r="AV655" s="2041"/>
      <c r="AW655" s="2045"/>
      <c r="AX655" s="2165"/>
      <c r="AY655" s="2220"/>
      <c r="BA655" s="2250" t="s">
        <v>1189</v>
      </c>
      <c r="BB655" s="2246"/>
      <c r="BC655" s="2246"/>
      <c r="BD655" s="2246"/>
      <c r="BE655" s="2246"/>
      <c r="BF655" s="2246"/>
      <c r="BG655" s="2246"/>
      <c r="BH655" s="2246"/>
      <c r="BI655" s="2246"/>
      <c r="BJ655" s="2246"/>
      <c r="BK655" s="2246"/>
      <c r="BL655" s="2246"/>
      <c r="BM655" s="2246"/>
      <c r="BN655" s="2246"/>
      <c r="BO655" s="2246"/>
      <c r="BP655" s="2246"/>
      <c r="BQ655" s="3085"/>
      <c r="EK655" t="s">
        <v>866</v>
      </c>
      <c r="EO655" t="s">
        <v>873</v>
      </c>
    </row>
    <row r="656" spans="15:145" ht="15" thickBot="1">
      <c r="O656" s="2024"/>
      <c r="P656" s="2047" t="s">
        <v>896</v>
      </c>
      <c r="Q656" s="2069" t="s">
        <v>808</v>
      </c>
      <c r="R656" s="2750">
        <v>2</v>
      </c>
      <c r="S656" s="2050" t="s">
        <v>796</v>
      </c>
      <c r="T656" s="2051">
        <v>43832</v>
      </c>
      <c r="U656" s="2050">
        <v>20</v>
      </c>
      <c r="V656" s="2052" t="s">
        <v>35</v>
      </c>
      <c r="W656" s="2053">
        <v>312.89999999999998</v>
      </c>
      <c r="X656" s="2050">
        <v>315</v>
      </c>
      <c r="Y656" s="3573">
        <v>43836</v>
      </c>
      <c r="Z656" s="2051">
        <v>43833</v>
      </c>
      <c r="AA656" s="2050">
        <v>12366</v>
      </c>
      <c r="AB656" s="2055">
        <v>20000</v>
      </c>
      <c r="AC656" s="2055">
        <f>(AB656-U656*1000)</f>
        <v>0</v>
      </c>
      <c r="AD656" s="2056">
        <f>(AB656*W656/1000)</f>
        <v>6258</v>
      </c>
      <c r="AE656" s="2058">
        <f t="shared" si="241"/>
        <v>312.90000000000003</v>
      </c>
      <c r="AF656" s="6038" t="s">
        <v>8</v>
      </c>
      <c r="AG656" s="6032"/>
      <c r="AH656" s="2024"/>
      <c r="AI656" s="2026"/>
      <c r="AJ656" s="2027"/>
      <c r="AK656" s="2151"/>
      <c r="AL656" s="2151"/>
      <c r="AM656" s="2151"/>
      <c r="AN656" s="2151"/>
      <c r="AO656" s="2151"/>
      <c r="AP656" s="2151"/>
      <c r="AQ656" s="2151"/>
      <c r="AR656" s="2151"/>
      <c r="AS656" s="2151"/>
      <c r="AT656" s="2151"/>
      <c r="AU656" s="2151"/>
      <c r="AV656" s="2151"/>
      <c r="AW656" s="2151"/>
      <c r="AX656" s="2151"/>
      <c r="AY656" s="3279" t="s">
        <v>818</v>
      </c>
      <c r="BA656" s="2251"/>
      <c r="BB656" s="2252"/>
      <c r="BC656" s="2252"/>
      <c r="BD656" s="2253" t="s">
        <v>14</v>
      </c>
      <c r="BE656" s="2253" t="s">
        <v>12</v>
      </c>
      <c r="BF656" s="2253"/>
      <c r="BG656" s="2252"/>
      <c r="BH656" s="2253" t="s">
        <v>15</v>
      </c>
      <c r="BI656" s="2253" t="s">
        <v>16</v>
      </c>
      <c r="BJ656" s="2253" t="s">
        <v>12</v>
      </c>
      <c r="BK656" s="2253" t="s">
        <v>12</v>
      </c>
      <c r="BL656" s="2252"/>
      <c r="BM656" s="2252"/>
      <c r="BN656" s="2252"/>
      <c r="BO656" s="2252"/>
      <c r="BP656" s="2253" t="s">
        <v>17</v>
      </c>
      <c r="BQ656" s="2253"/>
      <c r="EK656" t="s">
        <v>867</v>
      </c>
      <c r="EO656" t="s">
        <v>868</v>
      </c>
    </row>
    <row r="657" spans="15:145">
      <c r="O657" s="2024"/>
      <c r="P657" s="2036" t="s">
        <v>659</v>
      </c>
      <c r="Q657" s="2037" t="s">
        <v>889</v>
      </c>
      <c r="R657" s="2038">
        <v>16</v>
      </c>
      <c r="S657" s="2039" t="s">
        <v>796</v>
      </c>
      <c r="T657" s="2040">
        <v>43808</v>
      </c>
      <c r="U657" s="2041">
        <v>30</v>
      </c>
      <c r="V657" s="2039" t="s">
        <v>35</v>
      </c>
      <c r="W657" s="2042">
        <v>319</v>
      </c>
      <c r="X657" s="2039"/>
      <c r="Y657" s="2044">
        <v>43815</v>
      </c>
      <c r="Z657" s="2040">
        <v>43833</v>
      </c>
      <c r="AA657" s="2039">
        <v>12364</v>
      </c>
      <c r="AB657" s="2041">
        <v>30000</v>
      </c>
      <c r="AC657" s="2041">
        <f>(AB657-U657*1000)</f>
        <v>0</v>
      </c>
      <c r="AD657" s="2045">
        <f>(AB657*W657/1000)</f>
        <v>9570</v>
      </c>
      <c r="AE657" s="2042">
        <f t="shared" si="241"/>
        <v>478.5</v>
      </c>
      <c r="AF657" s="6038" t="s">
        <v>8</v>
      </c>
      <c r="AG657" s="6032"/>
      <c r="AH657" s="2024"/>
      <c r="AI657" s="2022"/>
      <c r="AJ657" s="2024"/>
      <c r="AK657" s="2024"/>
      <c r="AL657" s="2024"/>
      <c r="AM657" s="2024"/>
      <c r="AN657" s="2024"/>
      <c r="AO657" s="2024"/>
      <c r="AP657" s="2024"/>
      <c r="AQ657" s="2024"/>
      <c r="AR657" s="2024"/>
      <c r="AS657" s="2024"/>
      <c r="AT657" s="2024"/>
      <c r="AU657" s="2024"/>
      <c r="AV657" s="2024"/>
      <c r="AW657" s="2024"/>
      <c r="AX657" s="2024"/>
      <c r="AY657" s="2024"/>
      <c r="BA657" s="2255" t="s">
        <v>3</v>
      </c>
      <c r="BB657" s="2256" t="s">
        <v>4</v>
      </c>
      <c r="BC657" s="2257" t="s">
        <v>18</v>
      </c>
      <c r="BD657" s="2257" t="s">
        <v>19</v>
      </c>
      <c r="BE657" s="2257" t="s">
        <v>19</v>
      </c>
      <c r="BF657" s="2257" t="s">
        <v>20</v>
      </c>
      <c r="BG657" s="2257" t="s">
        <v>21</v>
      </c>
      <c r="BH657" s="2257" t="s">
        <v>22</v>
      </c>
      <c r="BI657" s="2257" t="s">
        <v>19</v>
      </c>
      <c r="BJ657" s="2257" t="s">
        <v>23</v>
      </c>
      <c r="BK657" s="2257" t="s">
        <v>23</v>
      </c>
      <c r="BL657" s="2257" t="s">
        <v>24</v>
      </c>
      <c r="BM657" s="2257" t="s">
        <v>20</v>
      </c>
      <c r="BN657" s="2257" t="s">
        <v>25</v>
      </c>
      <c r="BO657" s="2257" t="s">
        <v>0</v>
      </c>
      <c r="BP657" s="2257" t="s">
        <v>11</v>
      </c>
      <c r="BQ657" s="2257" t="s">
        <v>26</v>
      </c>
      <c r="EK657" t="s">
        <v>868</v>
      </c>
      <c r="EO657" t="s">
        <v>869</v>
      </c>
    </row>
    <row r="658" spans="15:145" ht="24" thickBot="1">
      <c r="O658" s="2024"/>
      <c r="P658" s="2047" t="s">
        <v>629</v>
      </c>
      <c r="Q658" s="2075" t="s">
        <v>436</v>
      </c>
      <c r="R658" s="2071">
        <v>103</v>
      </c>
      <c r="S658" s="2071">
        <v>47347</v>
      </c>
      <c r="T658" s="2072">
        <v>43838</v>
      </c>
      <c r="U658" s="2071">
        <v>108</v>
      </c>
      <c r="V658" s="2039" t="s">
        <v>35</v>
      </c>
      <c r="W658" s="2073">
        <v>297</v>
      </c>
      <c r="X658" s="2071"/>
      <c r="Y658" s="3509">
        <v>43861</v>
      </c>
      <c r="Z658" s="2072">
        <v>43861</v>
      </c>
      <c r="AA658" s="2071">
        <v>12543</v>
      </c>
      <c r="AB658" s="2147">
        <v>99000</v>
      </c>
      <c r="AC658" s="2691">
        <f>(AB658-U658*1000)</f>
        <v>-9000</v>
      </c>
      <c r="AD658" s="2045">
        <f>(AB658*W658/1000)</f>
        <v>29403</v>
      </c>
      <c r="AE658" s="2073">
        <f t="shared" si="241"/>
        <v>1470.15</v>
      </c>
      <c r="AF658" s="6038" t="s">
        <v>8</v>
      </c>
      <c r="AG658" s="6032"/>
      <c r="AH658" s="2024"/>
      <c r="AI658" s="2024"/>
      <c r="AJ658" s="2153" t="s">
        <v>550</v>
      </c>
      <c r="AK658" s="2024" t="s">
        <v>78</v>
      </c>
      <c r="AL658" s="2024" t="s">
        <v>553</v>
      </c>
      <c r="AM658" s="2024"/>
      <c r="AN658" s="2154"/>
      <c r="AO658" s="2024"/>
      <c r="AP658" s="2024" t="s">
        <v>78</v>
      </c>
      <c r="AQ658" s="2024"/>
      <c r="AR658" s="2024"/>
      <c r="AS658" s="2024"/>
      <c r="AT658" s="2024"/>
      <c r="AU658" s="2024"/>
      <c r="AV658" s="2024"/>
      <c r="AW658" s="2024"/>
      <c r="AX658" s="2024"/>
      <c r="AY658" s="2024" t="s">
        <v>78</v>
      </c>
      <c r="BA658" s="2258"/>
      <c r="BB658" s="2259"/>
      <c r="BC658" s="2259"/>
      <c r="BD658" s="2260" t="s">
        <v>3</v>
      </c>
      <c r="BE658" s="2260" t="s">
        <v>18</v>
      </c>
      <c r="BF658" s="2260"/>
      <c r="BG658" s="2259"/>
      <c r="BH658" s="2260" t="s">
        <v>21</v>
      </c>
      <c r="BI658" s="2260" t="s">
        <v>3</v>
      </c>
      <c r="BJ658" s="2260" t="s">
        <v>27</v>
      </c>
      <c r="BK658" s="2260" t="s">
        <v>28</v>
      </c>
      <c r="BL658" s="2259"/>
      <c r="BM658" s="2259"/>
      <c r="BN658" s="2259"/>
      <c r="BO658" s="2259"/>
      <c r="BP658" s="2260" t="s">
        <v>30</v>
      </c>
      <c r="BQ658" s="2257"/>
      <c r="EK658" t="s">
        <v>869</v>
      </c>
      <c r="EO658" t="s">
        <v>870</v>
      </c>
    </row>
    <row r="659" spans="15:145">
      <c r="O659" s="2024"/>
      <c r="P659" s="2047" t="s">
        <v>629</v>
      </c>
      <c r="Q659" s="2075" t="s">
        <v>436</v>
      </c>
      <c r="R659" s="2071">
        <v>103</v>
      </c>
      <c r="S659" s="2071">
        <v>47347</v>
      </c>
      <c r="T659" s="2072">
        <v>43838</v>
      </c>
      <c r="U659" s="2071">
        <v>9</v>
      </c>
      <c r="V659" s="2039" t="s">
        <v>35</v>
      </c>
      <c r="W659" s="2073">
        <v>297</v>
      </c>
      <c r="X659" s="2071"/>
      <c r="Y659" s="3509">
        <v>43861</v>
      </c>
      <c r="Z659" s="2072">
        <v>43861</v>
      </c>
      <c r="AA659" s="2071">
        <v>12484</v>
      </c>
      <c r="AB659" s="2147">
        <v>9000</v>
      </c>
      <c r="AC659" s="2691">
        <f t="shared" ref="AC659:AC664" si="242">(AB659-U659*1000)</f>
        <v>0</v>
      </c>
      <c r="AD659" s="2045">
        <f t="shared" ref="AD659:AD664" si="243">(AB659*W659/1000)</f>
        <v>2673</v>
      </c>
      <c r="AE659" s="2073">
        <f t="shared" si="241"/>
        <v>133.65</v>
      </c>
      <c r="AF659" s="6038" t="s">
        <v>8</v>
      </c>
      <c r="AG659" s="6032"/>
      <c r="AH659" s="2024"/>
      <c r="AI659" s="2021"/>
      <c r="AJ659" s="2911"/>
      <c r="AK659" s="2131"/>
      <c r="AL659" s="2132" t="s">
        <v>14</v>
      </c>
      <c r="AM659" s="2132" t="s">
        <v>12</v>
      </c>
      <c r="AN659" s="2132"/>
      <c r="AO659" s="2133"/>
      <c r="AP659" s="2132" t="s">
        <v>15</v>
      </c>
      <c r="AQ659" s="2132" t="s">
        <v>16</v>
      </c>
      <c r="AR659" s="2132" t="s">
        <v>12</v>
      </c>
      <c r="AS659" s="2132" t="s">
        <v>12</v>
      </c>
      <c r="AT659" s="2133"/>
      <c r="AU659" s="2133"/>
      <c r="AV659" s="2133"/>
      <c r="AW659" s="2133"/>
      <c r="AX659" s="2179" t="s">
        <v>17</v>
      </c>
      <c r="AY659" s="2134"/>
      <c r="BA659" s="2288" t="s">
        <v>726</v>
      </c>
      <c r="BB659" s="3717" t="s">
        <v>727</v>
      </c>
      <c r="BC659" s="2308">
        <v>39</v>
      </c>
      <c r="BD659" s="2351">
        <v>105360</v>
      </c>
      <c r="BE659" s="2354">
        <v>44480</v>
      </c>
      <c r="BF659" s="3614">
        <v>2000</v>
      </c>
      <c r="BG659" s="2351" t="s">
        <v>96</v>
      </c>
      <c r="BH659" s="2332">
        <v>19.12</v>
      </c>
      <c r="BI659" s="2352"/>
      <c r="BJ659" s="2353">
        <v>44533</v>
      </c>
      <c r="BK659" s="2354">
        <v>44533</v>
      </c>
      <c r="BL659" s="2355"/>
      <c r="BM659" s="2332">
        <v>2000</v>
      </c>
      <c r="BN659" s="2290">
        <v>0</v>
      </c>
      <c r="BO659" s="2296">
        <f>(BM659*BH659)</f>
        <v>38240</v>
      </c>
      <c r="BP659" s="2332">
        <f>(BO659*0.05)</f>
        <v>1912</v>
      </c>
      <c r="BQ659" s="2273"/>
      <c r="EK659" t="s">
        <v>870</v>
      </c>
      <c r="EO659" t="s">
        <v>874</v>
      </c>
    </row>
    <row r="660" spans="15:145">
      <c r="O660" s="2024"/>
      <c r="P660" s="2047" t="s">
        <v>629</v>
      </c>
      <c r="Q660" s="2037" t="s">
        <v>740</v>
      </c>
      <c r="R660" s="2071">
        <v>104</v>
      </c>
      <c r="S660" s="2071">
        <v>47346</v>
      </c>
      <c r="T660" s="2072">
        <v>43838</v>
      </c>
      <c r="U660" s="2071">
        <v>5</v>
      </c>
      <c r="V660" s="2039" t="s">
        <v>35</v>
      </c>
      <c r="W660" s="2073">
        <v>234</v>
      </c>
      <c r="X660" s="2071"/>
      <c r="Y660" s="3509">
        <v>43861</v>
      </c>
      <c r="Z660" s="2072">
        <v>43861</v>
      </c>
      <c r="AA660" s="2071">
        <v>12544</v>
      </c>
      <c r="AB660" s="2147">
        <v>5000</v>
      </c>
      <c r="AC660" s="2691">
        <f t="shared" si="242"/>
        <v>0</v>
      </c>
      <c r="AD660" s="2045">
        <f t="shared" si="243"/>
        <v>1170</v>
      </c>
      <c r="AE660" s="2073">
        <f t="shared" si="241"/>
        <v>58.5</v>
      </c>
      <c r="AF660" s="2059" t="s">
        <v>8</v>
      </c>
      <c r="AG660" s="2029"/>
      <c r="AH660" s="2024"/>
      <c r="AI660" s="2023"/>
      <c r="AJ660" s="2912" t="s">
        <v>4</v>
      </c>
      <c r="AK660" s="2135" t="s">
        <v>18</v>
      </c>
      <c r="AL660" s="2033" t="s">
        <v>19</v>
      </c>
      <c r="AM660" s="2033" t="s">
        <v>19</v>
      </c>
      <c r="AN660" s="2033" t="s">
        <v>20</v>
      </c>
      <c r="AO660" s="2033" t="s">
        <v>21</v>
      </c>
      <c r="AP660" s="2033" t="s">
        <v>22</v>
      </c>
      <c r="AQ660" s="2033" t="s">
        <v>19</v>
      </c>
      <c r="AR660" s="2033" t="s">
        <v>23</v>
      </c>
      <c r="AS660" s="2033" t="s">
        <v>23</v>
      </c>
      <c r="AT660" s="2033" t="s">
        <v>24</v>
      </c>
      <c r="AU660" s="2033" t="s">
        <v>20</v>
      </c>
      <c r="AV660" s="2033" t="s">
        <v>25</v>
      </c>
      <c r="AW660" s="2033" t="s">
        <v>0</v>
      </c>
      <c r="AX660" s="2180" t="s">
        <v>11</v>
      </c>
      <c r="AY660" s="2136" t="s">
        <v>26</v>
      </c>
      <c r="BA660" s="2288"/>
      <c r="BB660" s="2327"/>
      <c r="BC660" s="2290"/>
      <c r="BD660" s="2290"/>
      <c r="BE660" s="2297"/>
      <c r="BF660" s="2328"/>
      <c r="BG660" s="2328"/>
      <c r="BH660" s="2384"/>
      <c r="BI660" s="3048"/>
      <c r="BJ660" s="2295"/>
      <c r="BK660" s="2297"/>
      <c r="BL660" s="2290"/>
      <c r="BM660" s="2330"/>
      <c r="BN660" s="2332"/>
      <c r="BO660" s="2333"/>
      <c r="BP660" s="2332"/>
      <c r="BQ660" s="2689"/>
      <c r="EK660" t="s">
        <v>871</v>
      </c>
      <c r="EO660" t="s">
        <v>872</v>
      </c>
    </row>
    <row r="661" spans="15:145" ht="15" thickBot="1">
      <c r="O661" s="2024"/>
      <c r="P661" s="2047" t="s">
        <v>629</v>
      </c>
      <c r="Q661" s="2037" t="s">
        <v>699</v>
      </c>
      <c r="R661" s="2071">
        <v>105</v>
      </c>
      <c r="S661" s="2071">
        <v>47346</v>
      </c>
      <c r="T661" s="2072">
        <v>43838</v>
      </c>
      <c r="U661" s="2071">
        <v>5</v>
      </c>
      <c r="V661" s="2039" t="s">
        <v>35</v>
      </c>
      <c r="W661" s="2073">
        <v>254</v>
      </c>
      <c r="X661" s="2071"/>
      <c r="Y661" s="3509">
        <v>43861</v>
      </c>
      <c r="Z661" s="2072">
        <v>43861</v>
      </c>
      <c r="AA661" s="2071">
        <v>12545</v>
      </c>
      <c r="AB661" s="2147">
        <v>5000</v>
      </c>
      <c r="AC661" s="2691">
        <f t="shared" si="242"/>
        <v>0</v>
      </c>
      <c r="AD661" s="2045">
        <f t="shared" si="243"/>
        <v>1270</v>
      </c>
      <c r="AE661" s="2073">
        <f t="shared" si="241"/>
        <v>63.5</v>
      </c>
      <c r="AF661" s="2059" t="s">
        <v>8</v>
      </c>
      <c r="AG661" s="2029"/>
      <c r="AH661" s="2024"/>
      <c r="AI661" s="2026"/>
      <c r="AJ661" s="3514"/>
      <c r="AK661" s="2137"/>
      <c r="AL661" s="2033" t="s">
        <v>3</v>
      </c>
      <c r="AM661" s="2033" t="s">
        <v>18</v>
      </c>
      <c r="AN661" s="2033"/>
      <c r="AO661" s="2138"/>
      <c r="AP661" s="2033" t="s">
        <v>21</v>
      </c>
      <c r="AQ661" s="2033" t="s">
        <v>3</v>
      </c>
      <c r="AR661" s="2033" t="s">
        <v>27</v>
      </c>
      <c r="AS661" s="2033" t="s">
        <v>28</v>
      </c>
      <c r="AT661" s="2138"/>
      <c r="AU661" s="2138"/>
      <c r="AV661" s="2138"/>
      <c r="AW661" s="2138"/>
      <c r="AX661" s="2180" t="s">
        <v>30</v>
      </c>
      <c r="AY661" s="2136"/>
      <c r="BA661" s="2770"/>
      <c r="BB661" s="2291"/>
      <c r="BC661" s="2752"/>
      <c r="BD661" s="2351"/>
      <c r="BE661" s="2354"/>
      <c r="BF661" s="3076"/>
      <c r="BG661" s="2351"/>
      <c r="BH661" s="2332"/>
      <c r="BI661" s="2352"/>
      <c r="BJ661" s="2353"/>
      <c r="BK661" s="2354"/>
      <c r="BL661" s="2355"/>
      <c r="BM661" s="2332"/>
      <c r="BN661" s="2332"/>
      <c r="BO661" s="2333"/>
      <c r="BP661" s="2332"/>
      <c r="BQ661" s="2689"/>
      <c r="EK661" t="s">
        <v>872</v>
      </c>
    </row>
    <row r="662" spans="15:145">
      <c r="O662" s="2024"/>
      <c r="P662" s="2047" t="s">
        <v>792</v>
      </c>
      <c r="Q662" s="2048" t="s">
        <v>891</v>
      </c>
      <c r="R662" s="3168">
        <v>16</v>
      </c>
      <c r="S662" s="3169" t="s">
        <v>36</v>
      </c>
      <c r="T662" s="3170">
        <v>43840</v>
      </c>
      <c r="U662" s="3169">
        <v>25</v>
      </c>
      <c r="V662" s="3171" t="s">
        <v>35</v>
      </c>
      <c r="W662" s="3172">
        <v>410</v>
      </c>
      <c r="X662" s="3169"/>
      <c r="Y662" s="3554">
        <v>43850</v>
      </c>
      <c r="Z662" s="3174">
        <v>43848</v>
      </c>
      <c r="AA662" s="3171">
        <v>12446</v>
      </c>
      <c r="AB662" s="3175">
        <v>25000</v>
      </c>
      <c r="AC662" s="2041">
        <f t="shared" si="242"/>
        <v>0</v>
      </c>
      <c r="AD662" s="2045">
        <f t="shared" si="243"/>
        <v>10250</v>
      </c>
      <c r="AE662" s="2042">
        <f t="shared" si="241"/>
        <v>512.5</v>
      </c>
      <c r="AF662" s="2059" t="s">
        <v>8</v>
      </c>
      <c r="AG662" s="2029"/>
      <c r="AH662" s="2024"/>
      <c r="AI662" s="2021"/>
      <c r="AJ662" s="2658" t="s">
        <v>436</v>
      </c>
      <c r="AK662" s="2198">
        <v>1</v>
      </c>
      <c r="AL662" s="2122" t="s">
        <v>36</v>
      </c>
      <c r="AM662" s="2174">
        <v>42754</v>
      </c>
      <c r="AN662" s="2172">
        <v>1</v>
      </c>
      <c r="AO662" s="2122" t="s">
        <v>35</v>
      </c>
      <c r="AP662" s="2175">
        <v>430</v>
      </c>
      <c r="AQ662" s="2199"/>
      <c r="AR662" s="2200">
        <v>42758</v>
      </c>
      <c r="AS662" s="2174">
        <v>42766</v>
      </c>
      <c r="AT662" s="2122">
        <v>9334</v>
      </c>
      <c r="AU662" s="2172">
        <v>1000</v>
      </c>
      <c r="AV662" s="2172">
        <f t="shared" ref="AV662:AV680" si="244">(AU662-AN662*1000)</f>
        <v>0</v>
      </c>
      <c r="AW662" s="2173">
        <f t="shared" ref="AW662:AW680" si="245">(AU662*AP662/1000)</f>
        <v>430</v>
      </c>
      <c r="AX662" s="2175">
        <f t="shared" ref="AX662:AX680" si="246">(AW662*0.05)</f>
        <v>21.5</v>
      </c>
      <c r="AY662" s="2203"/>
      <c r="BA662" s="2288"/>
      <c r="BB662" s="2289"/>
      <c r="BC662" s="2290"/>
      <c r="BD662" s="2291"/>
      <c r="BE662" s="2292"/>
      <c r="BF662" s="2293"/>
      <c r="BG662" s="2291"/>
      <c r="BH662" s="2294"/>
      <c r="BI662" s="2290"/>
      <c r="BJ662" s="2295"/>
      <c r="BK662" s="2292"/>
      <c r="BL662" s="2290"/>
      <c r="BM662" s="2294"/>
      <c r="BN662" s="2294"/>
      <c r="BO662" s="2296"/>
      <c r="BP662" s="2294"/>
      <c r="BQ662" s="2689"/>
    </row>
    <row r="663" spans="15:145">
      <c r="O663" s="2024"/>
      <c r="P663" s="2047" t="s">
        <v>792</v>
      </c>
      <c r="Q663" s="2048" t="s">
        <v>904</v>
      </c>
      <c r="R663" s="3168">
        <v>17</v>
      </c>
      <c r="S663" s="3169" t="s">
        <v>36</v>
      </c>
      <c r="T663" s="3170">
        <v>43840</v>
      </c>
      <c r="U663" s="3169">
        <v>2</v>
      </c>
      <c r="V663" s="3171" t="s">
        <v>35</v>
      </c>
      <c r="W663" s="3172">
        <v>373</v>
      </c>
      <c r="X663" s="3169"/>
      <c r="Y663" s="3554">
        <v>43850</v>
      </c>
      <c r="Z663" s="3174">
        <v>43848</v>
      </c>
      <c r="AA663" s="3171">
        <v>12446</v>
      </c>
      <c r="AB663" s="3175">
        <v>2000</v>
      </c>
      <c r="AC663" s="2041">
        <f t="shared" si="242"/>
        <v>0</v>
      </c>
      <c r="AD663" s="2045">
        <f t="shared" si="243"/>
        <v>746</v>
      </c>
      <c r="AE663" s="2042">
        <f t="shared" si="241"/>
        <v>37.300000000000004</v>
      </c>
      <c r="AF663" s="2059" t="s">
        <v>8</v>
      </c>
      <c r="AG663" s="2029"/>
      <c r="AH663" s="2024"/>
      <c r="AI663" s="2837"/>
      <c r="AJ663" s="2075" t="s">
        <v>436</v>
      </c>
      <c r="AK663" s="2076">
        <v>2</v>
      </c>
      <c r="AL663" s="2052" t="s">
        <v>36</v>
      </c>
      <c r="AM663" s="2057">
        <v>42815</v>
      </c>
      <c r="AN663" s="2055">
        <v>1</v>
      </c>
      <c r="AO663" s="2052" t="s">
        <v>35</v>
      </c>
      <c r="AP663" s="2058">
        <v>430</v>
      </c>
      <c r="AQ663" s="2077"/>
      <c r="AR663" s="2078">
        <v>42817</v>
      </c>
      <c r="AS663" s="2057">
        <v>42817</v>
      </c>
      <c r="AT663" s="2052">
        <v>1800</v>
      </c>
      <c r="AU663" s="2055">
        <v>1000</v>
      </c>
      <c r="AV663" s="2055">
        <f t="shared" si="244"/>
        <v>0</v>
      </c>
      <c r="AW663" s="2056">
        <f t="shared" si="245"/>
        <v>430</v>
      </c>
      <c r="AX663" s="2058">
        <f t="shared" si="246"/>
        <v>21.5</v>
      </c>
      <c r="AY663" s="2204"/>
      <c r="BA663" s="2298"/>
      <c r="BB663" s="2299"/>
      <c r="BC663" s="2300"/>
      <c r="BD663" s="2300"/>
      <c r="BE663" s="2301"/>
      <c r="BF663" s="2300"/>
      <c r="BG663" s="2300"/>
      <c r="BH663" s="2302"/>
      <c r="BI663" s="2300"/>
      <c r="BJ663" s="2303"/>
      <c r="BK663" s="2301"/>
      <c r="BL663" s="2300"/>
      <c r="BM663" s="2302"/>
      <c r="BN663" s="2304"/>
      <c r="BO663" s="2305"/>
      <c r="BP663" s="2304"/>
      <c r="BQ663" s="3055"/>
    </row>
    <row r="664" spans="15:145">
      <c r="O664" s="2024"/>
      <c r="P664" s="2047" t="s">
        <v>659</v>
      </c>
      <c r="Q664" s="2037" t="s">
        <v>889</v>
      </c>
      <c r="R664" s="2038">
        <v>17</v>
      </c>
      <c r="S664" s="2039" t="s">
        <v>796</v>
      </c>
      <c r="T664" s="2040">
        <v>43840</v>
      </c>
      <c r="U664" s="2041">
        <v>40</v>
      </c>
      <c r="V664" s="2039" t="s">
        <v>35</v>
      </c>
      <c r="W664" s="2042">
        <v>319</v>
      </c>
      <c r="X664" s="2039"/>
      <c r="Y664" s="2044">
        <v>43850</v>
      </c>
      <c r="Z664" s="2040">
        <v>43847</v>
      </c>
      <c r="AA664" s="2039">
        <v>12444</v>
      </c>
      <c r="AB664" s="2041">
        <v>40000</v>
      </c>
      <c r="AC664" s="2041">
        <f t="shared" si="242"/>
        <v>0</v>
      </c>
      <c r="AD664" s="2045">
        <f t="shared" si="243"/>
        <v>12760</v>
      </c>
      <c r="AE664" s="2042">
        <f t="shared" si="241"/>
        <v>638</v>
      </c>
      <c r="AF664" s="2059" t="s">
        <v>8</v>
      </c>
      <c r="AG664" s="2029"/>
      <c r="AH664" s="2024"/>
      <c r="AI664" s="2023"/>
      <c r="AJ664" s="2075" t="s">
        <v>436</v>
      </c>
      <c r="AK664" s="2076">
        <v>3</v>
      </c>
      <c r="AL664" s="2052" t="s">
        <v>36</v>
      </c>
      <c r="AM664" s="2057">
        <v>42863</v>
      </c>
      <c r="AN664" s="2055">
        <v>1</v>
      </c>
      <c r="AO664" s="2052" t="s">
        <v>35</v>
      </c>
      <c r="AP664" s="2058">
        <v>430</v>
      </c>
      <c r="AQ664" s="2077"/>
      <c r="AR664" s="2078">
        <v>42870</v>
      </c>
      <c r="AS664" s="2057">
        <v>42865</v>
      </c>
      <c r="AT664" s="2052">
        <v>1928</v>
      </c>
      <c r="AU664" s="2055">
        <v>1000</v>
      </c>
      <c r="AV664" s="2055">
        <f t="shared" si="244"/>
        <v>0</v>
      </c>
      <c r="AW664" s="2056">
        <f t="shared" si="245"/>
        <v>430</v>
      </c>
      <c r="AX664" s="2058">
        <f t="shared" si="246"/>
        <v>21.5</v>
      </c>
      <c r="AY664" s="2150"/>
      <c r="BA664" s="2307"/>
      <c r="BB664" s="2291"/>
      <c r="BC664" s="2308"/>
      <c r="BD664" s="2291"/>
      <c r="BE664" s="2292"/>
      <c r="BF664" s="2309"/>
      <c r="BG664" s="2291"/>
      <c r="BH664" s="2294"/>
      <c r="BI664" s="2310"/>
      <c r="BJ664" s="2311"/>
      <c r="BK664" s="2292"/>
      <c r="BL664" s="2291"/>
      <c r="BM664" s="2294"/>
      <c r="BN664" s="2294"/>
      <c r="BO664" s="2296"/>
      <c r="BP664" s="2294"/>
      <c r="BQ664" s="2689"/>
    </row>
    <row r="665" spans="15:145">
      <c r="O665" s="2024"/>
      <c r="P665" s="2149"/>
      <c r="Q665" s="2091"/>
      <c r="R665" s="2091"/>
      <c r="S665" s="2091"/>
      <c r="T665" s="2091"/>
      <c r="U665" s="2091"/>
      <c r="V665" s="2091"/>
      <c r="W665" s="2091"/>
      <c r="X665" s="2091"/>
      <c r="Y665" s="2091"/>
      <c r="Z665" s="2228"/>
      <c r="AA665" s="2228"/>
      <c r="AB665" s="2228"/>
      <c r="AC665" s="2228"/>
      <c r="AD665" s="2228"/>
      <c r="AE665" s="2228"/>
      <c r="AF665" s="3584"/>
      <c r="AG665" s="3227"/>
      <c r="AH665" s="2024"/>
      <c r="AI665" s="2837"/>
      <c r="AJ665" s="2075" t="s">
        <v>436</v>
      </c>
      <c r="AK665" s="2076">
        <v>4</v>
      </c>
      <c r="AL665" s="2052" t="s">
        <v>36</v>
      </c>
      <c r="AM665" s="2057">
        <v>42874</v>
      </c>
      <c r="AN665" s="2055">
        <v>1</v>
      </c>
      <c r="AO665" s="2052" t="s">
        <v>35</v>
      </c>
      <c r="AP665" s="2058">
        <v>430</v>
      </c>
      <c r="AQ665" s="2077"/>
      <c r="AR665" s="2078">
        <v>42878</v>
      </c>
      <c r="AS665" s="2057">
        <v>42884</v>
      </c>
      <c r="AT665" s="2052">
        <v>1988</v>
      </c>
      <c r="AU665" s="2055">
        <v>1000</v>
      </c>
      <c r="AV665" s="2055">
        <f t="shared" si="244"/>
        <v>0</v>
      </c>
      <c r="AW665" s="2056">
        <f t="shared" si="245"/>
        <v>430</v>
      </c>
      <c r="AX665" s="2058">
        <f t="shared" si="246"/>
        <v>21.5</v>
      </c>
      <c r="AY665" s="2150"/>
      <c r="BA665" s="2312"/>
      <c r="BB665" s="2313"/>
      <c r="BC665" s="2313"/>
      <c r="BD665" s="2313"/>
      <c r="BE665" s="2313"/>
      <c r="BF665" s="2313"/>
      <c r="BG665" s="2313"/>
      <c r="BH665" s="2313"/>
      <c r="BI665" s="2313"/>
      <c r="BJ665" s="2313"/>
      <c r="BK665" s="2313"/>
      <c r="BL665" s="2313"/>
      <c r="BM665" s="2313"/>
      <c r="BN665" s="2313"/>
      <c r="BO665" s="2313"/>
      <c r="BP665" s="2313"/>
      <c r="BQ665" s="2689"/>
    </row>
    <row r="666" spans="15:145" ht="15" thickBot="1">
      <c r="O666" s="2024"/>
      <c r="P666" s="2082"/>
      <c r="Q666" s="2083"/>
      <c r="R666" s="2083"/>
      <c r="S666" s="2083"/>
      <c r="T666" s="2083"/>
      <c r="U666" s="2084"/>
      <c r="V666" s="2085"/>
      <c r="W666" s="2085"/>
      <c r="X666" s="2085"/>
      <c r="Y666" s="2089"/>
      <c r="Z666" s="2085"/>
      <c r="AA666" s="2086"/>
      <c r="AB666" s="2087"/>
      <c r="AC666" s="2085"/>
      <c r="AD666" s="2088">
        <f>SUM(AD649:AD664)</f>
        <v>209752</v>
      </c>
      <c r="AE666" s="2088">
        <f>(AD666*0.05)</f>
        <v>10487.6</v>
      </c>
      <c r="AF666" s="2090"/>
      <c r="AG666" s="3220"/>
      <c r="AH666" s="2024"/>
      <c r="AI666" s="2837"/>
      <c r="AJ666" s="2925" t="s">
        <v>436</v>
      </c>
      <c r="AK666" s="2124">
        <v>5</v>
      </c>
      <c r="AL666" s="2063" t="s">
        <v>36</v>
      </c>
      <c r="AM666" s="2067">
        <v>42892</v>
      </c>
      <c r="AN666" s="2065">
        <v>1</v>
      </c>
      <c r="AO666" s="2063" t="s">
        <v>35</v>
      </c>
      <c r="AP666" s="2068">
        <v>430</v>
      </c>
      <c r="AQ666" s="2125"/>
      <c r="AR666" s="2126">
        <v>42893</v>
      </c>
      <c r="AS666" s="2067">
        <v>42892</v>
      </c>
      <c r="AT666" s="2063">
        <v>2006</v>
      </c>
      <c r="AU666" s="2065">
        <v>1000</v>
      </c>
      <c r="AV666" s="2065">
        <f t="shared" si="244"/>
        <v>0</v>
      </c>
      <c r="AW666" s="2066">
        <f t="shared" si="245"/>
        <v>430</v>
      </c>
      <c r="AX666" s="2068">
        <f t="shared" si="246"/>
        <v>21.5</v>
      </c>
      <c r="AY666" s="2205"/>
      <c r="BA666" s="2314"/>
      <c r="BB666" s="2315"/>
      <c r="BC666" s="2315"/>
      <c r="BD666" s="2315"/>
      <c r="BE666" s="2315"/>
      <c r="BF666" s="2315"/>
      <c r="BG666" s="2315"/>
      <c r="BH666" s="2315"/>
      <c r="BI666" s="2315"/>
      <c r="BJ666" s="2315"/>
      <c r="BK666" s="2315"/>
      <c r="BL666" s="2315"/>
      <c r="BM666" s="2315"/>
      <c r="BN666" s="2315"/>
      <c r="BO666" s="2686">
        <f>SUM(BO659:BO665)</f>
        <v>38240</v>
      </c>
      <c r="BP666" s="2686">
        <f>SUM(BP659:BP665)</f>
        <v>1912</v>
      </c>
      <c r="BQ666" s="3056"/>
    </row>
    <row r="667" spans="15:145">
      <c r="O667" s="2024"/>
      <c r="P667" s="2024"/>
      <c r="Q667" s="2024"/>
      <c r="R667" s="2024"/>
      <c r="S667" s="2024"/>
      <c r="T667" s="2024"/>
      <c r="U667" s="2024"/>
      <c r="V667" s="2024"/>
      <c r="W667" s="2024"/>
      <c r="X667" s="2024"/>
      <c r="Y667" s="3602"/>
      <c r="Z667" s="2024"/>
      <c r="AA667" s="2024"/>
      <c r="AB667" s="2024"/>
      <c r="AC667" s="2024"/>
      <c r="AD667" s="3309"/>
      <c r="AE667" s="2024"/>
      <c r="AF667" s="3227"/>
      <c r="AG667" s="3227"/>
      <c r="AH667" s="2024"/>
      <c r="AI667" s="2837"/>
      <c r="AJ667" s="2918" t="s">
        <v>436</v>
      </c>
      <c r="AK667" s="2710">
        <v>6</v>
      </c>
      <c r="AL667" s="2698" t="s">
        <v>36</v>
      </c>
      <c r="AM667" s="2711">
        <v>42914</v>
      </c>
      <c r="AN667" s="2712">
        <v>3</v>
      </c>
      <c r="AO667" s="2698" t="s">
        <v>35</v>
      </c>
      <c r="AP667" s="2713">
        <v>383.33</v>
      </c>
      <c r="AQ667" s="2714"/>
      <c r="AR667" s="2715">
        <v>42916</v>
      </c>
      <c r="AS667" s="2711">
        <v>42916</v>
      </c>
      <c r="AT667" s="2698" t="s">
        <v>78</v>
      </c>
      <c r="AU667" s="2712">
        <v>3000</v>
      </c>
      <c r="AV667" s="2712">
        <f t="shared" si="244"/>
        <v>0</v>
      </c>
      <c r="AW667" s="2716">
        <f t="shared" si="245"/>
        <v>1149.99</v>
      </c>
      <c r="AX667" s="2713">
        <f t="shared" si="246"/>
        <v>57.499500000000005</v>
      </c>
      <c r="AY667" s="2858" t="s">
        <v>88</v>
      </c>
    </row>
    <row r="668" spans="15:145" ht="18.600000000000001" thickBot="1">
      <c r="O668" s="2024"/>
      <c r="P668" s="2028" t="s">
        <v>862</v>
      </c>
      <c r="Q668" s="2024"/>
      <c r="R668" s="2024"/>
      <c r="S668" s="2024"/>
      <c r="T668" s="2024"/>
      <c r="U668" s="2024"/>
      <c r="V668" s="2024"/>
      <c r="W668" s="2024"/>
      <c r="X668" s="2024"/>
      <c r="Y668" s="3602"/>
      <c r="Z668" s="2024"/>
      <c r="AA668" s="2024"/>
      <c r="AB668" s="2024"/>
      <c r="AC668" s="2024"/>
      <c r="AD668" s="2024"/>
      <c r="AE668" s="2024"/>
      <c r="AF668" s="2029"/>
      <c r="AG668" s="2029"/>
      <c r="AH668" s="2024"/>
      <c r="AI668" s="2837"/>
      <c r="AJ668" s="2037" t="s">
        <v>436</v>
      </c>
      <c r="AK668" s="2038">
        <v>7</v>
      </c>
      <c r="AL668" s="2039" t="s">
        <v>36</v>
      </c>
      <c r="AM668" s="2040">
        <v>42914</v>
      </c>
      <c r="AN668" s="2041">
        <v>1</v>
      </c>
      <c r="AO668" s="2039" t="s">
        <v>35</v>
      </c>
      <c r="AP668" s="2042">
        <v>430</v>
      </c>
      <c r="AQ668" s="2043"/>
      <c r="AR668" s="2044">
        <v>42916</v>
      </c>
      <c r="AS668" s="2040">
        <v>42915</v>
      </c>
      <c r="AT668" s="2039">
        <v>2052</v>
      </c>
      <c r="AU668" s="2041">
        <v>1000</v>
      </c>
      <c r="AV668" s="2041">
        <f t="shared" si="244"/>
        <v>0</v>
      </c>
      <c r="AW668" s="2045">
        <f t="shared" si="245"/>
        <v>430</v>
      </c>
      <c r="AX668" s="2042">
        <f t="shared" si="246"/>
        <v>21.5</v>
      </c>
      <c r="AY668" s="2150"/>
      <c r="BA668" s="2250" t="s">
        <v>1317</v>
      </c>
      <c r="BB668" s="2246"/>
      <c r="BC668" s="2246"/>
      <c r="BD668" s="2246"/>
      <c r="BE668" s="2246"/>
      <c r="BF668" s="2246"/>
      <c r="BG668" s="2246"/>
      <c r="BH668" s="2246"/>
      <c r="BI668" s="2246"/>
      <c r="BJ668" s="2246"/>
      <c r="BK668" s="2246"/>
      <c r="BL668" s="2246"/>
      <c r="BM668" s="2246"/>
      <c r="BN668" s="2246"/>
      <c r="BO668" s="2246"/>
      <c r="BP668" s="2246"/>
      <c r="BQ668" s="3085"/>
    </row>
    <row r="669" spans="15:145">
      <c r="O669" s="2024"/>
      <c r="P669" s="2030"/>
      <c r="Q669" s="2031"/>
      <c r="R669" s="2031"/>
      <c r="S669" s="6040" t="s">
        <v>14</v>
      </c>
      <c r="T669" s="6040" t="s">
        <v>12</v>
      </c>
      <c r="U669" s="6040"/>
      <c r="V669" s="2031"/>
      <c r="W669" s="6040" t="s">
        <v>15</v>
      </c>
      <c r="X669" s="6040" t="s">
        <v>16</v>
      </c>
      <c r="Y669" s="6040" t="s">
        <v>12</v>
      </c>
      <c r="Z669" s="6040" t="s">
        <v>12</v>
      </c>
      <c r="AA669" s="2031"/>
      <c r="AB669" s="2031"/>
      <c r="AC669" s="2031"/>
      <c r="AD669" s="2031"/>
      <c r="AE669" s="6040" t="s">
        <v>17</v>
      </c>
      <c r="AF669" s="6040"/>
      <c r="AG669" s="6032"/>
      <c r="AH669" s="2024"/>
      <c r="AI669" s="2837"/>
      <c r="AJ669" s="2037" t="s">
        <v>436</v>
      </c>
      <c r="AK669" s="2038">
        <v>8</v>
      </c>
      <c r="AL669" s="2039" t="s">
        <v>36</v>
      </c>
      <c r="AM669" s="2040">
        <v>42922</v>
      </c>
      <c r="AN669" s="2041">
        <v>1</v>
      </c>
      <c r="AO669" s="2039" t="s">
        <v>35</v>
      </c>
      <c r="AP669" s="2042">
        <v>430</v>
      </c>
      <c r="AQ669" s="2043"/>
      <c r="AR669" s="2044">
        <v>42923</v>
      </c>
      <c r="AS669" s="2040">
        <v>42922</v>
      </c>
      <c r="AT669" s="2039">
        <v>2084</v>
      </c>
      <c r="AU669" s="2041">
        <v>1000</v>
      </c>
      <c r="AV669" s="2041">
        <f t="shared" si="244"/>
        <v>0</v>
      </c>
      <c r="AW669" s="2045">
        <f t="shared" si="245"/>
        <v>430</v>
      </c>
      <c r="AX669" s="2042">
        <f t="shared" si="246"/>
        <v>21.5</v>
      </c>
      <c r="AY669" s="2150"/>
      <c r="BA669" s="2251"/>
      <c r="BB669" s="2252"/>
      <c r="BC669" s="2252"/>
      <c r="BD669" s="2253" t="s">
        <v>14</v>
      </c>
      <c r="BE669" s="2253" t="s">
        <v>12</v>
      </c>
      <c r="BF669" s="2253"/>
      <c r="BG669" s="2252"/>
      <c r="BH669" s="2253" t="s">
        <v>15</v>
      </c>
      <c r="BI669" s="2253" t="s">
        <v>16</v>
      </c>
      <c r="BJ669" s="2253" t="s">
        <v>12</v>
      </c>
      <c r="BK669" s="2253" t="s">
        <v>12</v>
      </c>
      <c r="BL669" s="2252"/>
      <c r="BM669" s="2252"/>
      <c r="BN669" s="2252"/>
      <c r="BO669" s="2252"/>
      <c r="BP669" s="2253" t="s">
        <v>17</v>
      </c>
      <c r="BQ669" s="2253"/>
    </row>
    <row r="670" spans="15:145">
      <c r="O670" s="2024"/>
      <c r="P670" s="2032" t="s">
        <v>3</v>
      </c>
      <c r="Q670" s="2033" t="s">
        <v>4</v>
      </c>
      <c r="R670" s="6033" t="s">
        <v>18</v>
      </c>
      <c r="S670" s="6033" t="s">
        <v>19</v>
      </c>
      <c r="T670" s="6033" t="s">
        <v>19</v>
      </c>
      <c r="U670" s="6033" t="s">
        <v>20</v>
      </c>
      <c r="V670" s="6033" t="s">
        <v>21</v>
      </c>
      <c r="W670" s="6033" t="s">
        <v>22</v>
      </c>
      <c r="X670" s="6033" t="s">
        <v>19</v>
      </c>
      <c r="Y670" s="6033" t="s">
        <v>23</v>
      </c>
      <c r="Z670" s="6033" t="s">
        <v>23</v>
      </c>
      <c r="AA670" s="6033" t="s">
        <v>24</v>
      </c>
      <c r="AB670" s="6033" t="s">
        <v>20</v>
      </c>
      <c r="AC670" s="6033" t="s">
        <v>25</v>
      </c>
      <c r="AD670" s="6033" t="s">
        <v>0</v>
      </c>
      <c r="AE670" s="6033" t="s">
        <v>11</v>
      </c>
      <c r="AF670" s="6033" t="s">
        <v>26</v>
      </c>
      <c r="AG670" s="6032"/>
      <c r="AH670" s="2024"/>
      <c r="AI670" s="2837"/>
      <c r="AJ670" s="2037" t="s">
        <v>436</v>
      </c>
      <c r="AK670" s="2038">
        <v>9</v>
      </c>
      <c r="AL670" s="2039" t="s">
        <v>36</v>
      </c>
      <c r="AM670" s="2040">
        <v>42923</v>
      </c>
      <c r="AN670" s="2041">
        <v>1</v>
      </c>
      <c r="AO670" s="2039" t="s">
        <v>35</v>
      </c>
      <c r="AP670" s="2042">
        <v>370</v>
      </c>
      <c r="AQ670" s="2043"/>
      <c r="AR670" s="2044">
        <v>42923</v>
      </c>
      <c r="AS670" s="2040">
        <v>42923</v>
      </c>
      <c r="AT670" s="2039">
        <v>2085</v>
      </c>
      <c r="AU670" s="2041">
        <v>1000</v>
      </c>
      <c r="AV670" s="2041">
        <f t="shared" si="244"/>
        <v>0</v>
      </c>
      <c r="AW670" s="2045">
        <f t="shared" si="245"/>
        <v>370</v>
      </c>
      <c r="AX670" s="2042">
        <f t="shared" si="246"/>
        <v>18.5</v>
      </c>
      <c r="AY670" s="2150"/>
      <c r="BA670" s="2255" t="s">
        <v>3</v>
      </c>
      <c r="BB670" s="2256" t="s">
        <v>4</v>
      </c>
      <c r="BC670" s="2257" t="s">
        <v>18</v>
      </c>
      <c r="BD670" s="2257" t="s">
        <v>19</v>
      </c>
      <c r="BE670" s="2257" t="s">
        <v>19</v>
      </c>
      <c r="BF670" s="2257" t="s">
        <v>20</v>
      </c>
      <c r="BG670" s="2257" t="s">
        <v>21</v>
      </c>
      <c r="BH670" s="2257" t="s">
        <v>22</v>
      </c>
      <c r="BI670" s="2257" t="s">
        <v>19</v>
      </c>
      <c r="BJ670" s="2257" t="s">
        <v>23</v>
      </c>
      <c r="BK670" s="2257" t="s">
        <v>23</v>
      </c>
      <c r="BL670" s="2257" t="s">
        <v>24</v>
      </c>
      <c r="BM670" s="2257" t="s">
        <v>20</v>
      </c>
      <c r="BN670" s="2257" t="s">
        <v>25</v>
      </c>
      <c r="BO670" s="2257" t="s">
        <v>0</v>
      </c>
      <c r="BP670" s="2257" t="s">
        <v>11</v>
      </c>
      <c r="BQ670" s="2257" t="s">
        <v>26</v>
      </c>
    </row>
    <row r="671" spans="15:145" ht="15" thickBot="1">
      <c r="O671" s="2024"/>
      <c r="P671" s="2094"/>
      <c r="Q671" s="2035"/>
      <c r="R671" s="2035"/>
      <c r="S671" s="6035" t="s">
        <v>3</v>
      </c>
      <c r="T671" s="6035" t="s">
        <v>18</v>
      </c>
      <c r="U671" s="6035"/>
      <c r="V671" s="2035"/>
      <c r="W671" s="6035" t="s">
        <v>21</v>
      </c>
      <c r="X671" s="6035" t="s">
        <v>3</v>
      </c>
      <c r="Y671" s="6035" t="s">
        <v>27</v>
      </c>
      <c r="Z671" s="6035" t="s">
        <v>28</v>
      </c>
      <c r="AA671" s="2035"/>
      <c r="AB671" s="2035"/>
      <c r="AC671" s="2035"/>
      <c r="AD671" s="2035"/>
      <c r="AE671" s="6035" t="s">
        <v>30</v>
      </c>
      <c r="AF671" s="6033"/>
      <c r="AG671" s="6032"/>
      <c r="AH671" s="2024"/>
      <c r="AI671" s="2837"/>
      <c r="AJ671" s="2037" t="s">
        <v>436</v>
      </c>
      <c r="AK671" s="2038">
        <v>10</v>
      </c>
      <c r="AL671" s="2039" t="s">
        <v>36</v>
      </c>
      <c r="AM671" s="2040">
        <v>42956</v>
      </c>
      <c r="AN671" s="2041">
        <v>1</v>
      </c>
      <c r="AO671" s="2039" t="s">
        <v>35</v>
      </c>
      <c r="AP671" s="2042">
        <v>370</v>
      </c>
      <c r="AQ671" s="2043"/>
      <c r="AR671" s="2044">
        <v>42957</v>
      </c>
      <c r="AS671" s="2040">
        <v>42961</v>
      </c>
      <c r="AT671" s="2039">
        <v>2190</v>
      </c>
      <c r="AU671" s="2041">
        <v>1000</v>
      </c>
      <c r="AV671" s="2041">
        <f t="shared" si="244"/>
        <v>0</v>
      </c>
      <c r="AW671" s="2045">
        <f t="shared" si="245"/>
        <v>370</v>
      </c>
      <c r="AX671" s="2042">
        <f t="shared" si="246"/>
        <v>18.5</v>
      </c>
      <c r="AY671" s="2150"/>
      <c r="BA671" s="2258"/>
      <c r="BB671" s="2259"/>
      <c r="BC671" s="2259"/>
      <c r="BD671" s="2260" t="s">
        <v>3</v>
      </c>
      <c r="BE671" s="2260" t="s">
        <v>18</v>
      </c>
      <c r="BF671" s="2260"/>
      <c r="BG671" s="2259"/>
      <c r="BH671" s="2260" t="s">
        <v>21</v>
      </c>
      <c r="BI671" s="2260" t="s">
        <v>3</v>
      </c>
      <c r="BJ671" s="2260" t="s">
        <v>27</v>
      </c>
      <c r="BK671" s="2260" t="s">
        <v>28</v>
      </c>
      <c r="BL671" s="2259"/>
      <c r="BM671" s="2259"/>
      <c r="BN671" s="2259"/>
      <c r="BO671" s="2259"/>
      <c r="BP671" s="2260" t="s">
        <v>30</v>
      </c>
      <c r="BQ671" s="2257"/>
    </row>
    <row r="672" spans="15:145">
      <c r="O672" s="2024"/>
      <c r="P672" s="2095" t="s">
        <v>629</v>
      </c>
      <c r="Q672" s="2658" t="s">
        <v>436</v>
      </c>
      <c r="R672" s="2168">
        <v>106</v>
      </c>
      <c r="S672" s="2168">
        <v>48354</v>
      </c>
      <c r="T672" s="2169">
        <v>43858</v>
      </c>
      <c r="U672" s="2168">
        <v>54</v>
      </c>
      <c r="V672" s="2122" t="s">
        <v>35</v>
      </c>
      <c r="W672" s="2170">
        <v>297</v>
      </c>
      <c r="X672" s="2168"/>
      <c r="Y672" s="3572">
        <v>43881</v>
      </c>
      <c r="Z672" s="2169">
        <v>43878</v>
      </c>
      <c r="AA672" s="2168">
        <v>12634</v>
      </c>
      <c r="AB672" s="3548">
        <v>54000</v>
      </c>
      <c r="AC672" s="3415">
        <f t="shared" ref="AC672:AC677" si="247">(AB672-U672*1000)</f>
        <v>0</v>
      </c>
      <c r="AD672" s="2173">
        <f t="shared" ref="AD672:AD677" si="248">(AB672*W672/1000)</f>
        <v>16038</v>
      </c>
      <c r="AE672" s="2170">
        <f t="shared" ref="AE672:AE682" si="249">(AD672*0.05)</f>
        <v>801.90000000000009</v>
      </c>
      <c r="AF672" s="2046" t="s">
        <v>8</v>
      </c>
      <c r="AG672" s="3219"/>
      <c r="AH672" s="2024"/>
      <c r="AI672" s="2837"/>
      <c r="AJ672" s="2037" t="s">
        <v>436</v>
      </c>
      <c r="AK672" s="2038">
        <v>11</v>
      </c>
      <c r="AL672" s="2039" t="s">
        <v>36</v>
      </c>
      <c r="AM672" s="2040">
        <v>42972</v>
      </c>
      <c r="AN672" s="2041">
        <v>1</v>
      </c>
      <c r="AO672" s="2039" t="s">
        <v>35</v>
      </c>
      <c r="AP672" s="2042">
        <v>370</v>
      </c>
      <c r="AQ672" s="2043"/>
      <c r="AR672" s="2044">
        <v>42972</v>
      </c>
      <c r="AS672" s="2040">
        <v>42972</v>
      </c>
      <c r="AT672" s="2039">
        <v>2228</v>
      </c>
      <c r="AU672" s="2041">
        <v>1000</v>
      </c>
      <c r="AV672" s="2041">
        <f t="shared" si="244"/>
        <v>0</v>
      </c>
      <c r="AW672" s="2045">
        <f t="shared" si="245"/>
        <v>370</v>
      </c>
      <c r="AX672" s="2042">
        <f t="shared" si="246"/>
        <v>18.5</v>
      </c>
      <c r="AY672" s="2150"/>
      <c r="BA672" s="2288"/>
      <c r="BB672" s="3717"/>
      <c r="BC672" s="2308"/>
      <c r="BD672" s="2351"/>
      <c r="BE672" s="2354"/>
      <c r="BF672" s="3614"/>
      <c r="BG672" s="2351"/>
      <c r="BH672" s="2332"/>
      <c r="BI672" s="2352"/>
      <c r="BJ672" s="2353"/>
      <c r="BK672" s="2354"/>
      <c r="BL672" s="2355"/>
      <c r="BM672" s="2332"/>
      <c r="BN672" s="2290"/>
      <c r="BO672" s="2296"/>
      <c r="BP672" s="2332"/>
      <c r="BQ672" s="2273"/>
    </row>
    <row r="673" spans="15:69">
      <c r="O673" s="2024"/>
      <c r="P673" s="2047" t="s">
        <v>792</v>
      </c>
      <c r="Q673" s="2048" t="s">
        <v>891</v>
      </c>
      <c r="R673" s="3168">
        <v>18</v>
      </c>
      <c r="S673" s="3169" t="s">
        <v>36</v>
      </c>
      <c r="T673" s="3170">
        <v>43858</v>
      </c>
      <c r="U673" s="3169">
        <v>48</v>
      </c>
      <c r="V673" s="3171" t="s">
        <v>35</v>
      </c>
      <c r="W673" s="3172">
        <v>386</v>
      </c>
      <c r="X673" s="3169"/>
      <c r="Y673" s="3554">
        <v>43881</v>
      </c>
      <c r="Z673" s="3174">
        <v>43878</v>
      </c>
      <c r="AA673" s="3171">
        <v>12637</v>
      </c>
      <c r="AB673" s="3175">
        <v>48000</v>
      </c>
      <c r="AC673" s="2041">
        <f t="shared" si="247"/>
        <v>0</v>
      </c>
      <c r="AD673" s="2045">
        <f t="shared" si="248"/>
        <v>18528</v>
      </c>
      <c r="AE673" s="2042">
        <f t="shared" si="249"/>
        <v>926.40000000000009</v>
      </c>
      <c r="AF673" s="2059" t="s">
        <v>8</v>
      </c>
      <c r="AG673" s="2029"/>
      <c r="AH673" s="2024"/>
      <c r="AI673" s="2837"/>
      <c r="AJ673" s="2926" t="s">
        <v>436</v>
      </c>
      <c r="AK673" s="2788">
        <v>12</v>
      </c>
      <c r="AL673" s="2188" t="s">
        <v>36</v>
      </c>
      <c r="AM673" s="2193">
        <v>42984</v>
      </c>
      <c r="AN673" s="2191">
        <v>1</v>
      </c>
      <c r="AO673" s="2188" t="s">
        <v>35</v>
      </c>
      <c r="AP673" s="2194">
        <v>370</v>
      </c>
      <c r="AQ673" s="2789"/>
      <c r="AR673" s="2790">
        <v>42984</v>
      </c>
      <c r="AS673" s="2193">
        <v>42984</v>
      </c>
      <c r="AT673" s="2188">
        <v>2269</v>
      </c>
      <c r="AU673" s="2191">
        <v>1000</v>
      </c>
      <c r="AV673" s="2191">
        <f t="shared" si="244"/>
        <v>0</v>
      </c>
      <c r="AW673" s="2192">
        <f t="shared" si="245"/>
        <v>370</v>
      </c>
      <c r="AX673" s="2194">
        <f t="shared" si="246"/>
        <v>18.5</v>
      </c>
      <c r="AY673" s="2205"/>
      <c r="BA673" s="2288"/>
      <c r="BB673" s="2327"/>
      <c r="BC673" s="2290"/>
      <c r="BD673" s="2290"/>
      <c r="BE673" s="2297"/>
      <c r="BF673" s="2328"/>
      <c r="BG673" s="2328"/>
      <c r="BH673" s="2384"/>
      <c r="BI673" s="3048"/>
      <c r="BJ673" s="2295"/>
      <c r="BK673" s="2297"/>
      <c r="BL673" s="2290"/>
      <c r="BM673" s="2330"/>
      <c r="BN673" s="2332"/>
      <c r="BO673" s="2333"/>
      <c r="BP673" s="2332"/>
      <c r="BQ673" s="2689"/>
    </row>
    <row r="674" spans="15:69">
      <c r="O674" s="2024"/>
      <c r="P674" s="2047" t="s">
        <v>792</v>
      </c>
      <c r="Q674" s="2048" t="s">
        <v>794</v>
      </c>
      <c r="R674" s="3168">
        <v>19</v>
      </c>
      <c r="S674" s="3169" t="s">
        <v>36</v>
      </c>
      <c r="T674" s="3170">
        <v>43858</v>
      </c>
      <c r="U674" s="3169">
        <v>250</v>
      </c>
      <c r="V674" s="3171" t="s">
        <v>35</v>
      </c>
      <c r="W674" s="3172">
        <v>292</v>
      </c>
      <c r="X674" s="3169"/>
      <c r="Y674" s="3554">
        <v>43881</v>
      </c>
      <c r="Z674" s="3174">
        <v>43878</v>
      </c>
      <c r="AA674" s="3171">
        <v>12637</v>
      </c>
      <c r="AB674" s="3175">
        <v>250000</v>
      </c>
      <c r="AC674" s="2041">
        <f t="shared" si="247"/>
        <v>0</v>
      </c>
      <c r="AD674" s="2045">
        <f t="shared" si="248"/>
        <v>73000</v>
      </c>
      <c r="AE674" s="2042">
        <f t="shared" si="249"/>
        <v>3650</v>
      </c>
      <c r="AF674" s="2059" t="s">
        <v>8</v>
      </c>
      <c r="AG674" s="2029"/>
      <c r="AH674" s="2024"/>
      <c r="AI674" s="2837"/>
      <c r="AJ674" s="2926" t="s">
        <v>436</v>
      </c>
      <c r="AK674" s="2788">
        <v>13</v>
      </c>
      <c r="AL674" s="2188" t="s">
        <v>36</v>
      </c>
      <c r="AM674" s="2193">
        <v>42993</v>
      </c>
      <c r="AN674" s="2191">
        <v>1</v>
      </c>
      <c r="AO674" s="2188" t="s">
        <v>35</v>
      </c>
      <c r="AP674" s="2194">
        <v>370</v>
      </c>
      <c r="AQ674" s="2789"/>
      <c r="AR674" s="2790">
        <v>42993</v>
      </c>
      <c r="AS674" s="2193">
        <v>42993</v>
      </c>
      <c r="AT674" s="2188">
        <v>2310</v>
      </c>
      <c r="AU674" s="2191">
        <v>1000</v>
      </c>
      <c r="AV674" s="2191">
        <f t="shared" si="244"/>
        <v>0</v>
      </c>
      <c r="AW674" s="2192">
        <f t="shared" si="245"/>
        <v>370</v>
      </c>
      <c r="AX674" s="2194">
        <f t="shared" si="246"/>
        <v>18.5</v>
      </c>
      <c r="AY674" s="2150"/>
      <c r="BA674" s="2770"/>
      <c r="BB674" s="2291"/>
      <c r="BC674" s="2752"/>
      <c r="BD674" s="2351"/>
      <c r="BE674" s="2354"/>
      <c r="BF674" s="3076"/>
      <c r="BG674" s="2351"/>
      <c r="BH674" s="2332"/>
      <c r="BI674" s="2352"/>
      <c r="BJ674" s="2353"/>
      <c r="BK674" s="2354"/>
      <c r="BL674" s="2355"/>
      <c r="BM674" s="2332"/>
      <c r="BN674" s="2332"/>
      <c r="BO674" s="2333"/>
      <c r="BP674" s="2332"/>
      <c r="BQ674" s="2689"/>
    </row>
    <row r="675" spans="15:69">
      <c r="O675" s="2024"/>
      <c r="P675" s="2047" t="s">
        <v>792</v>
      </c>
      <c r="Q675" s="2048" t="s">
        <v>904</v>
      </c>
      <c r="R675" s="3168">
        <v>20</v>
      </c>
      <c r="S675" s="3169" t="s">
        <v>36</v>
      </c>
      <c r="T675" s="3170">
        <v>43858</v>
      </c>
      <c r="U675" s="3169">
        <v>2</v>
      </c>
      <c r="V675" s="3171" t="s">
        <v>35</v>
      </c>
      <c r="W675" s="3172">
        <v>373</v>
      </c>
      <c r="X675" s="3169"/>
      <c r="Y675" s="3554">
        <v>43881</v>
      </c>
      <c r="Z675" s="3174">
        <v>43878</v>
      </c>
      <c r="AA675" s="3171">
        <v>12637</v>
      </c>
      <c r="AB675" s="3175">
        <v>2000</v>
      </c>
      <c r="AC675" s="2041">
        <f t="shared" si="247"/>
        <v>0</v>
      </c>
      <c r="AD675" s="2045">
        <f t="shared" si="248"/>
        <v>746</v>
      </c>
      <c r="AE675" s="2042">
        <f t="shared" si="249"/>
        <v>37.300000000000004</v>
      </c>
      <c r="AF675" s="2059" t="s">
        <v>8</v>
      </c>
      <c r="AG675" s="2029"/>
      <c r="AH675" s="2024"/>
      <c r="AI675" s="2837"/>
      <c r="AJ675" s="2926" t="s">
        <v>436</v>
      </c>
      <c r="AK675" s="2788">
        <v>14</v>
      </c>
      <c r="AL675" s="2188" t="s">
        <v>36</v>
      </c>
      <c r="AM675" s="2193">
        <v>43010</v>
      </c>
      <c r="AN675" s="2191">
        <v>1</v>
      </c>
      <c r="AO675" s="2188" t="s">
        <v>35</v>
      </c>
      <c r="AP675" s="2194">
        <v>370</v>
      </c>
      <c r="AQ675" s="2789"/>
      <c r="AR675" s="2790">
        <v>43010</v>
      </c>
      <c r="AS675" s="2193">
        <v>43010</v>
      </c>
      <c r="AT675" s="2188">
        <v>2375</v>
      </c>
      <c r="AU675" s="2191">
        <v>1000</v>
      </c>
      <c r="AV675" s="2191">
        <f t="shared" si="244"/>
        <v>0</v>
      </c>
      <c r="AW675" s="2192">
        <f t="shared" si="245"/>
        <v>370</v>
      </c>
      <c r="AX675" s="2194">
        <f t="shared" si="246"/>
        <v>18.5</v>
      </c>
      <c r="AY675" s="2150"/>
      <c r="BA675" s="2288"/>
      <c r="BB675" s="2289"/>
      <c r="BC675" s="2290"/>
      <c r="BD675" s="2291"/>
      <c r="BE675" s="2292"/>
      <c r="BF675" s="2293"/>
      <c r="BG675" s="2291"/>
      <c r="BH675" s="2294"/>
      <c r="BI675" s="2290"/>
      <c r="BJ675" s="2295"/>
      <c r="BK675" s="2292"/>
      <c r="BL675" s="2290"/>
      <c r="BM675" s="2294"/>
      <c r="BN675" s="2294"/>
      <c r="BO675" s="2296"/>
      <c r="BP675" s="2294"/>
      <c r="BQ675" s="2689"/>
    </row>
    <row r="676" spans="15:69">
      <c r="O676" s="2024"/>
      <c r="P676" s="3643" t="s">
        <v>792</v>
      </c>
      <c r="Q676" s="3634" t="s">
        <v>917</v>
      </c>
      <c r="R676" s="3635">
        <v>21</v>
      </c>
      <c r="S676" s="3636" t="s">
        <v>36</v>
      </c>
      <c r="T676" s="3637">
        <v>43858</v>
      </c>
      <c r="U676" s="3636">
        <v>18</v>
      </c>
      <c r="V676" s="3638" t="s">
        <v>35</v>
      </c>
      <c r="W676" s="3639">
        <v>230</v>
      </c>
      <c r="X676" s="3636"/>
      <c r="Y676" s="3640">
        <v>43881</v>
      </c>
      <c r="Z676" s="3641">
        <v>43881</v>
      </c>
      <c r="AA676" s="3638"/>
      <c r="AB676" s="3642">
        <v>18000</v>
      </c>
      <c r="AC676" s="3527">
        <f t="shared" si="247"/>
        <v>0</v>
      </c>
      <c r="AD676" s="3528">
        <f t="shared" si="248"/>
        <v>4140</v>
      </c>
      <c r="AE676" s="3524">
        <v>0</v>
      </c>
      <c r="AF676" s="3705" t="s">
        <v>88</v>
      </c>
      <c r="AG676" s="6082"/>
      <c r="AH676" s="2024"/>
      <c r="AI676" s="2837"/>
      <c r="AJ676" s="2037" t="s">
        <v>436</v>
      </c>
      <c r="AK676" s="2788">
        <v>15</v>
      </c>
      <c r="AL676" s="2188" t="s">
        <v>36</v>
      </c>
      <c r="AM676" s="2193">
        <v>43019</v>
      </c>
      <c r="AN676" s="2191">
        <v>1</v>
      </c>
      <c r="AO676" s="2188" t="s">
        <v>35</v>
      </c>
      <c r="AP676" s="2194">
        <v>370</v>
      </c>
      <c r="AQ676" s="2789"/>
      <c r="AR676" s="2790">
        <v>43019</v>
      </c>
      <c r="AS676" s="2193">
        <v>43019</v>
      </c>
      <c r="AT676" s="2188">
        <v>2418</v>
      </c>
      <c r="AU676" s="2191">
        <v>1000</v>
      </c>
      <c r="AV676" s="2191">
        <f t="shared" si="244"/>
        <v>0</v>
      </c>
      <c r="AW676" s="2192">
        <f t="shared" si="245"/>
        <v>370</v>
      </c>
      <c r="AX676" s="2194">
        <f t="shared" si="246"/>
        <v>18.5</v>
      </c>
      <c r="AY676" s="2150"/>
      <c r="BA676" s="2298"/>
      <c r="BB676" s="2299"/>
      <c r="BC676" s="2300"/>
      <c r="BD676" s="2300"/>
      <c r="BE676" s="2301"/>
      <c r="BF676" s="2300"/>
      <c r="BG676" s="2300"/>
      <c r="BH676" s="2302"/>
      <c r="BI676" s="2300"/>
      <c r="BJ676" s="2303"/>
      <c r="BK676" s="2301"/>
      <c r="BL676" s="2300"/>
      <c r="BM676" s="2302"/>
      <c r="BN676" s="2304"/>
      <c r="BO676" s="2305"/>
      <c r="BP676" s="2304"/>
      <c r="BQ676" s="3055"/>
    </row>
    <row r="677" spans="15:69">
      <c r="O677" s="2024"/>
      <c r="P677" s="2047" t="s">
        <v>629</v>
      </c>
      <c r="Q677" s="2037" t="s">
        <v>740</v>
      </c>
      <c r="R677" s="2071">
        <v>107</v>
      </c>
      <c r="S677" s="2071">
        <v>48512</v>
      </c>
      <c r="T677" s="2072">
        <v>43861</v>
      </c>
      <c r="U677" s="2071">
        <v>7</v>
      </c>
      <c r="V677" s="2039" t="s">
        <v>35</v>
      </c>
      <c r="W677" s="2073">
        <v>234</v>
      </c>
      <c r="X677" s="2071"/>
      <c r="Y677" s="3509">
        <v>43881</v>
      </c>
      <c r="Z677" s="2051">
        <v>43878</v>
      </c>
      <c r="AA677" s="2071">
        <v>12632</v>
      </c>
      <c r="AB677" s="2147">
        <v>7000</v>
      </c>
      <c r="AC677" s="2691">
        <f t="shared" si="247"/>
        <v>0</v>
      </c>
      <c r="AD677" s="2045">
        <f t="shared" si="248"/>
        <v>1638</v>
      </c>
      <c r="AE677" s="2073">
        <f t="shared" si="249"/>
        <v>81.900000000000006</v>
      </c>
      <c r="AF677" s="2059" t="s">
        <v>8</v>
      </c>
      <c r="AG677" s="2029"/>
      <c r="AH677" s="2024"/>
      <c r="AI677" s="2837"/>
      <c r="AJ677" s="2037" t="s">
        <v>436</v>
      </c>
      <c r="AK677" s="2788">
        <v>16</v>
      </c>
      <c r="AL677" s="2188" t="s">
        <v>36</v>
      </c>
      <c r="AM677" s="2193" t="s">
        <v>78</v>
      </c>
      <c r="AN677" s="2191">
        <v>1</v>
      </c>
      <c r="AO677" s="2188" t="s">
        <v>35</v>
      </c>
      <c r="AP677" s="2194">
        <v>370</v>
      </c>
      <c r="AQ677" s="2789"/>
      <c r="AR677" s="2790">
        <v>43032</v>
      </c>
      <c r="AS677" s="2193">
        <v>43032</v>
      </c>
      <c r="AT677" s="2188">
        <v>2453</v>
      </c>
      <c r="AU677" s="2191">
        <v>1000</v>
      </c>
      <c r="AV677" s="2191">
        <f t="shared" si="244"/>
        <v>0</v>
      </c>
      <c r="AW677" s="2192">
        <f t="shared" si="245"/>
        <v>370</v>
      </c>
      <c r="AX677" s="2194">
        <f t="shared" si="246"/>
        <v>18.5</v>
      </c>
      <c r="AY677" s="2150"/>
      <c r="BA677" s="2307"/>
      <c r="BB677" s="2291"/>
      <c r="BC677" s="2308"/>
      <c r="BD677" s="2291"/>
      <c r="BE677" s="2292"/>
      <c r="BF677" s="2309"/>
      <c r="BG677" s="2291"/>
      <c r="BH677" s="2294"/>
      <c r="BI677" s="2310"/>
      <c r="BJ677" s="2311"/>
      <c r="BK677" s="2292"/>
      <c r="BL677" s="2291"/>
      <c r="BM677" s="2294"/>
      <c r="BN677" s="2294"/>
      <c r="BO677" s="2296"/>
      <c r="BP677" s="2294"/>
      <c r="BQ677" s="2689"/>
    </row>
    <row r="678" spans="15:69">
      <c r="O678" s="2024"/>
      <c r="P678" s="2047" t="s">
        <v>629</v>
      </c>
      <c r="Q678" s="2075" t="s">
        <v>436</v>
      </c>
      <c r="R678" s="2071">
        <v>108</v>
      </c>
      <c r="S678" s="2071">
        <v>48655</v>
      </c>
      <c r="T678" s="2072">
        <v>43865</v>
      </c>
      <c r="U678" s="2071">
        <v>9</v>
      </c>
      <c r="V678" s="2039" t="s">
        <v>35</v>
      </c>
      <c r="W678" s="2073">
        <v>297</v>
      </c>
      <c r="X678" s="2146"/>
      <c r="Y678" s="3509">
        <v>43881</v>
      </c>
      <c r="Z678" s="2072">
        <v>43878</v>
      </c>
      <c r="AA678" s="2071">
        <v>12635</v>
      </c>
      <c r="AB678" s="2147">
        <v>9000</v>
      </c>
      <c r="AC678" s="2071">
        <f>(AB678-U678*1000)</f>
        <v>0</v>
      </c>
      <c r="AD678" s="2045">
        <f>(AB678*W678/1000)</f>
        <v>2673</v>
      </c>
      <c r="AE678" s="2071">
        <f t="shared" si="249"/>
        <v>133.65</v>
      </c>
      <c r="AF678" s="2059" t="s">
        <v>8</v>
      </c>
      <c r="AG678" s="2029"/>
      <c r="AH678" s="2024"/>
      <c r="AI678" s="2837"/>
      <c r="AJ678" s="2037" t="s">
        <v>436</v>
      </c>
      <c r="AK678" s="2788">
        <v>17</v>
      </c>
      <c r="AL678" s="2188" t="s">
        <v>36</v>
      </c>
      <c r="AM678" s="2193" t="s">
        <v>78</v>
      </c>
      <c r="AN678" s="2191">
        <v>1</v>
      </c>
      <c r="AO678" s="2188" t="s">
        <v>35</v>
      </c>
      <c r="AP678" s="2194">
        <v>370</v>
      </c>
      <c r="AQ678" s="2789"/>
      <c r="AR678" s="2790">
        <v>43049</v>
      </c>
      <c r="AS678" s="2193">
        <v>43049</v>
      </c>
      <c r="AT678" s="2188">
        <v>2515</v>
      </c>
      <c r="AU678" s="2191">
        <v>1000</v>
      </c>
      <c r="AV678" s="2191">
        <f t="shared" si="244"/>
        <v>0</v>
      </c>
      <c r="AW678" s="2192">
        <f t="shared" si="245"/>
        <v>370</v>
      </c>
      <c r="AX678" s="2194">
        <f t="shared" si="246"/>
        <v>18.5</v>
      </c>
      <c r="AY678" s="2150"/>
      <c r="BA678" s="2312"/>
      <c r="BB678" s="2313"/>
      <c r="BC678" s="2313"/>
      <c r="BD678" s="2313"/>
      <c r="BE678" s="2313"/>
      <c r="BF678" s="2313"/>
      <c r="BG678" s="2313"/>
      <c r="BH678" s="2313"/>
      <c r="BI678" s="2313"/>
      <c r="BJ678" s="2313"/>
      <c r="BK678" s="2313"/>
      <c r="BL678" s="2313"/>
      <c r="BM678" s="2313"/>
      <c r="BN678" s="2313"/>
      <c r="BO678" s="2313"/>
      <c r="BP678" s="2313"/>
      <c r="BQ678" s="2689"/>
    </row>
    <row r="679" spans="15:69" ht="15" thickBot="1">
      <c r="O679" s="2024"/>
      <c r="P679" s="2047" t="s">
        <v>629</v>
      </c>
      <c r="Q679" s="2037" t="s">
        <v>699</v>
      </c>
      <c r="R679" s="2050">
        <v>109</v>
      </c>
      <c r="S679" s="2050">
        <v>48656</v>
      </c>
      <c r="T679" s="2051">
        <v>43865</v>
      </c>
      <c r="U679" s="2050">
        <v>10</v>
      </c>
      <c r="V679" s="2039" t="s">
        <v>35</v>
      </c>
      <c r="W679" s="2073">
        <v>254</v>
      </c>
      <c r="X679" s="3127"/>
      <c r="Y679" s="3509">
        <v>43881</v>
      </c>
      <c r="Z679" s="2072">
        <v>43878</v>
      </c>
      <c r="AA679" s="2050">
        <v>12633</v>
      </c>
      <c r="AB679" s="3049">
        <v>10000</v>
      </c>
      <c r="AC679" s="2071">
        <f>(AB679-U679*1000)</f>
        <v>0</v>
      </c>
      <c r="AD679" s="2045">
        <f>(AB679*W679/1000)</f>
        <v>2540</v>
      </c>
      <c r="AE679" s="2073">
        <f t="shared" si="249"/>
        <v>127</v>
      </c>
      <c r="AF679" s="6038" t="s">
        <v>8</v>
      </c>
      <c r="AG679" s="6032"/>
      <c r="AH679" s="2024"/>
      <c r="AI679" s="2837"/>
      <c r="AJ679" s="2037" t="s">
        <v>436</v>
      </c>
      <c r="AK679" s="2038">
        <v>18</v>
      </c>
      <c r="AL679" s="2039" t="s">
        <v>36</v>
      </c>
      <c r="AM679" s="2040">
        <v>43067</v>
      </c>
      <c r="AN679" s="2041">
        <v>3</v>
      </c>
      <c r="AO679" s="2039" t="s">
        <v>35</v>
      </c>
      <c r="AP679" s="2042">
        <v>370</v>
      </c>
      <c r="AQ679" s="2043"/>
      <c r="AR679" s="2044">
        <v>43073</v>
      </c>
      <c r="AS679" s="2040">
        <v>43068</v>
      </c>
      <c r="AT679" s="2039">
        <v>2588</v>
      </c>
      <c r="AU679" s="2041">
        <v>3000</v>
      </c>
      <c r="AV679" s="2041">
        <f t="shared" si="244"/>
        <v>0</v>
      </c>
      <c r="AW679" s="2045">
        <f t="shared" si="245"/>
        <v>1110</v>
      </c>
      <c r="AX679" s="2042">
        <f t="shared" si="246"/>
        <v>55.5</v>
      </c>
      <c r="AY679" s="2150"/>
      <c r="BA679" s="2314"/>
      <c r="BB679" s="2315"/>
      <c r="BC679" s="2315"/>
      <c r="BD679" s="2315"/>
      <c r="BE679" s="2315"/>
      <c r="BF679" s="2315"/>
      <c r="BG679" s="2315"/>
      <c r="BH679" s="2315"/>
      <c r="BI679" s="2315"/>
      <c r="BJ679" s="2315"/>
      <c r="BK679" s="2315"/>
      <c r="BL679" s="2315"/>
      <c r="BM679" s="2315"/>
      <c r="BN679" s="2315"/>
      <c r="BO679" s="2686">
        <f>SUM(BO672:BO678)</f>
        <v>0</v>
      </c>
      <c r="BP679" s="2686">
        <f>SUM(BP672:BP678)</f>
        <v>0</v>
      </c>
      <c r="BQ679" s="3056"/>
    </row>
    <row r="680" spans="15:69">
      <c r="O680" s="2024"/>
      <c r="P680" s="2036" t="s">
        <v>589</v>
      </c>
      <c r="Q680" s="2069" t="s">
        <v>698</v>
      </c>
      <c r="R680" s="2809">
        <v>43</v>
      </c>
      <c r="S680" s="2071" t="s">
        <v>101</v>
      </c>
      <c r="T680" s="2072">
        <v>43872</v>
      </c>
      <c r="U680" s="2071">
        <v>5</v>
      </c>
      <c r="V680" s="2039" t="s">
        <v>35</v>
      </c>
      <c r="W680" s="2073">
        <v>290</v>
      </c>
      <c r="X680" s="2071"/>
      <c r="Y680" s="3509">
        <v>43881</v>
      </c>
      <c r="Z680" s="2072">
        <v>43878</v>
      </c>
      <c r="AA680" s="2071">
        <v>12629</v>
      </c>
      <c r="AB680" s="2041">
        <v>5000</v>
      </c>
      <c r="AC680" s="2041">
        <f>(AB680-U680*1000)</f>
        <v>0</v>
      </c>
      <c r="AD680" s="2045">
        <f>(AB680*W680/1000)</f>
        <v>1450</v>
      </c>
      <c r="AE680" s="2042">
        <f t="shared" si="249"/>
        <v>72.5</v>
      </c>
      <c r="AF680" s="6038" t="s">
        <v>8</v>
      </c>
      <c r="AG680" s="6032"/>
      <c r="AH680" s="2024"/>
      <c r="AI680" s="2837"/>
      <c r="AJ680" s="2037" t="s">
        <v>436</v>
      </c>
      <c r="AK680" s="2038">
        <v>19</v>
      </c>
      <c r="AL680" s="2039" t="s">
        <v>36</v>
      </c>
      <c r="AM680" s="2040">
        <v>43082</v>
      </c>
      <c r="AN680" s="2041">
        <v>3</v>
      </c>
      <c r="AO680" s="2039" t="s">
        <v>35</v>
      </c>
      <c r="AP680" s="2042">
        <v>370</v>
      </c>
      <c r="AQ680" s="2043"/>
      <c r="AR680" s="2044">
        <v>43087</v>
      </c>
      <c r="AS680" s="2040">
        <v>43083</v>
      </c>
      <c r="AT680" s="2039">
        <v>2664</v>
      </c>
      <c r="AU680" s="2041">
        <v>3000</v>
      </c>
      <c r="AV680" s="2041">
        <f t="shared" si="244"/>
        <v>0</v>
      </c>
      <c r="AW680" s="2045">
        <f t="shared" si="245"/>
        <v>1110</v>
      </c>
      <c r="AX680" s="2042">
        <f t="shared" si="246"/>
        <v>55.5</v>
      </c>
      <c r="AY680" s="2150"/>
    </row>
    <row r="681" spans="15:69">
      <c r="O681" s="2024"/>
      <c r="P681" s="2047" t="s">
        <v>927</v>
      </c>
      <c r="Q681" s="2048" t="s">
        <v>689</v>
      </c>
      <c r="R681" s="2750">
        <v>4</v>
      </c>
      <c r="S681" s="2050" t="s">
        <v>101</v>
      </c>
      <c r="T681" s="2051">
        <v>43872</v>
      </c>
      <c r="U681" s="2050">
        <v>5</v>
      </c>
      <c r="V681" s="2052" t="s">
        <v>35</v>
      </c>
      <c r="W681" s="2053">
        <v>335</v>
      </c>
      <c r="X681" s="2050" t="s">
        <v>78</v>
      </c>
      <c r="Y681" s="3573">
        <v>43889</v>
      </c>
      <c r="Z681" s="2051">
        <v>43882</v>
      </c>
      <c r="AA681" s="2050">
        <v>12664</v>
      </c>
      <c r="AB681" s="2055">
        <v>5000</v>
      </c>
      <c r="AC681" s="2055">
        <f>(AB681-U681*1000)</f>
        <v>0</v>
      </c>
      <c r="AD681" s="2056">
        <f>(AB681*W681/1000)</f>
        <v>1675</v>
      </c>
      <c r="AE681" s="2058">
        <f t="shared" si="249"/>
        <v>83.75</v>
      </c>
      <c r="AF681" s="6038" t="s">
        <v>8</v>
      </c>
      <c r="AG681" s="6032"/>
      <c r="AH681" s="2024"/>
      <c r="AI681" s="2837"/>
      <c r="AJ681" s="2915"/>
      <c r="AK681" s="2091"/>
      <c r="AL681" s="2091"/>
      <c r="AM681" s="2091"/>
      <c r="AN681" s="2091"/>
      <c r="AO681" s="2091"/>
      <c r="AP681" s="2091"/>
      <c r="AQ681" s="2091"/>
      <c r="AR681" s="2091"/>
      <c r="AS681" s="2091"/>
      <c r="AT681" s="2091"/>
      <c r="AU681" s="2091"/>
      <c r="AV681" s="2091"/>
      <c r="AW681" s="2091"/>
      <c r="AX681" s="2091"/>
      <c r="AY681" s="2150"/>
    </row>
    <row r="682" spans="15:69">
      <c r="O682" s="2024"/>
      <c r="P682" s="2079" t="s">
        <v>264</v>
      </c>
      <c r="Q682" s="2994" t="s">
        <v>762</v>
      </c>
      <c r="R682" s="2038">
        <v>13</v>
      </c>
      <c r="S682" s="2039" t="s">
        <v>796</v>
      </c>
      <c r="T682" s="2040">
        <v>43874</v>
      </c>
      <c r="U682" s="2041">
        <v>30</v>
      </c>
      <c r="V682" s="2039" t="s">
        <v>35</v>
      </c>
      <c r="W682" s="2042">
        <v>330</v>
      </c>
      <c r="X682" s="2043"/>
      <c r="Y682" s="2044">
        <v>43881</v>
      </c>
      <c r="Z682" s="2040">
        <v>43878</v>
      </c>
      <c r="AA682" s="2039">
        <v>12628</v>
      </c>
      <c r="AB682" s="2041">
        <v>30000</v>
      </c>
      <c r="AC682" s="2041">
        <f>(AB682-U682*1000)</f>
        <v>0</v>
      </c>
      <c r="AD682" s="2045">
        <f>(AB682*W682/1000)</f>
        <v>9900</v>
      </c>
      <c r="AE682" s="2042">
        <f t="shared" si="249"/>
        <v>495</v>
      </c>
      <c r="AF682" s="2059" t="s">
        <v>8</v>
      </c>
      <c r="AG682" s="2029"/>
      <c r="AH682" s="2024"/>
      <c r="AI682" s="2837"/>
      <c r="AJ682" s="2915"/>
      <c r="AK682" s="2091"/>
      <c r="AL682" s="2091"/>
      <c r="AM682" s="2091"/>
      <c r="AN682" s="2091"/>
      <c r="AO682" s="2091"/>
      <c r="AP682" s="2091"/>
      <c r="AQ682" s="2091"/>
      <c r="AR682" s="2091"/>
      <c r="AS682" s="2091"/>
      <c r="AT682" s="2091"/>
      <c r="AU682" s="2091"/>
      <c r="AV682" s="2091"/>
      <c r="AW682" s="2091"/>
      <c r="AX682" s="2091"/>
      <c r="AY682" s="2150"/>
    </row>
    <row r="683" spans="15:69">
      <c r="O683" s="2024"/>
      <c r="P683" s="2079"/>
      <c r="Q683" s="2080"/>
      <c r="R683" s="2080"/>
      <c r="S683" s="2080"/>
      <c r="T683" s="2080"/>
      <c r="U683" s="2080"/>
      <c r="V683" s="2080"/>
      <c r="W683" s="2080"/>
      <c r="X683" s="2091"/>
      <c r="Y683" s="2091"/>
      <c r="Z683" s="2091"/>
      <c r="AA683" s="2091"/>
      <c r="AB683" s="2091"/>
      <c r="AC683" s="2091"/>
      <c r="AD683" s="2091"/>
      <c r="AE683" s="2091"/>
      <c r="AF683" s="3584"/>
      <c r="AG683" s="3227"/>
      <c r="AH683" s="2024"/>
      <c r="AI683" s="2837"/>
      <c r="AJ683" s="2915"/>
      <c r="AK683" s="2091"/>
      <c r="AL683" s="2091"/>
      <c r="AM683" s="2091"/>
      <c r="AN683" s="2091"/>
      <c r="AO683" s="2091"/>
      <c r="AP683" s="2091"/>
      <c r="AQ683" s="2091"/>
      <c r="AR683" s="2091"/>
      <c r="AS683" s="2091"/>
      <c r="AT683" s="2091"/>
      <c r="AU683" s="2091"/>
      <c r="AV683" s="2091"/>
      <c r="AW683" s="2091"/>
      <c r="AX683" s="2091"/>
      <c r="AY683" s="2150"/>
    </row>
    <row r="684" spans="15:69" ht="15" thickBot="1">
      <c r="O684" s="2024"/>
      <c r="P684" s="2082"/>
      <c r="Q684" s="2085"/>
      <c r="R684" s="2085"/>
      <c r="S684" s="2085"/>
      <c r="T684" s="2085"/>
      <c r="U684" s="2085"/>
      <c r="V684" s="2085"/>
      <c r="W684" s="2085"/>
      <c r="X684" s="2085"/>
      <c r="Y684" s="2089"/>
      <c r="Z684" s="2085"/>
      <c r="AA684" s="2086"/>
      <c r="AB684" s="2087"/>
      <c r="AC684" s="2085"/>
      <c r="AD684" s="2088">
        <f>SUM(AD672:AD681)</f>
        <v>122428</v>
      </c>
      <c r="AE684" s="2088">
        <f>SUM(AE672:AE683)</f>
        <v>6409.4</v>
      </c>
      <c r="AF684" s="2090"/>
      <c r="AG684" s="3220"/>
      <c r="AH684" s="2024"/>
      <c r="AI684" s="2023"/>
      <c r="AJ684" s="2915"/>
      <c r="AK684" s="2091"/>
      <c r="AL684" s="2091"/>
      <c r="AM684" s="2091"/>
      <c r="AN684" s="2091"/>
      <c r="AO684" s="2091"/>
      <c r="AP684" s="2091"/>
      <c r="AQ684" s="2091"/>
      <c r="AR684" s="2091"/>
      <c r="AS684" s="2091"/>
      <c r="AT684" s="2091"/>
      <c r="AU684" s="2091"/>
      <c r="AV684" s="2091"/>
      <c r="AW684" s="2091"/>
      <c r="AX684" s="2091"/>
      <c r="AY684" s="2150"/>
    </row>
    <row r="685" spans="15:69">
      <c r="O685" s="2024"/>
      <c r="P685" s="2024"/>
      <c r="Q685" s="3563"/>
      <c r="R685" s="3626"/>
      <c r="S685" s="3627"/>
      <c r="T685" s="3628"/>
      <c r="U685" s="3629"/>
      <c r="V685" s="3627"/>
      <c r="W685" s="3630"/>
      <c r="X685" s="3631"/>
      <c r="Y685" s="3632"/>
      <c r="Z685" s="3628"/>
      <c r="AA685" s="3627"/>
      <c r="AB685" s="3629"/>
      <c r="AC685" s="3629"/>
      <c r="AD685" s="3633"/>
      <c r="AE685" s="3630"/>
      <c r="AF685" s="3227"/>
      <c r="AG685" s="3227"/>
      <c r="AH685" s="2024"/>
      <c r="AI685" s="2837"/>
      <c r="AJ685" s="2024"/>
      <c r="AK685" s="2091"/>
      <c r="AL685" s="2091"/>
      <c r="AM685" s="2091"/>
      <c r="AN685" s="2091"/>
      <c r="AO685" s="2091"/>
      <c r="AP685" s="2091"/>
      <c r="AQ685" s="2091"/>
      <c r="AR685" s="2091"/>
      <c r="AS685" s="2091"/>
      <c r="AT685" s="2091"/>
      <c r="AU685" s="2091"/>
      <c r="AV685" s="2091"/>
      <c r="AW685" s="2091"/>
      <c r="AX685" s="2091"/>
      <c r="AY685" s="2128"/>
    </row>
    <row r="686" spans="15:69" ht="18.600000000000001" thickBot="1">
      <c r="O686" s="2024"/>
      <c r="P686" s="2028" t="s">
        <v>861</v>
      </c>
      <c r="Q686" s="2024"/>
      <c r="R686" s="2024"/>
      <c r="S686" s="2024"/>
      <c r="T686" s="2024"/>
      <c r="U686" s="2024"/>
      <c r="V686" s="2024"/>
      <c r="W686" s="2024"/>
      <c r="X686" s="2024"/>
      <c r="Y686" s="3602"/>
      <c r="Z686" s="2024"/>
      <c r="AA686" s="2024"/>
      <c r="AB686" s="2024"/>
      <c r="AC686" s="2024"/>
      <c r="AD686" s="2024"/>
      <c r="AE686" s="2024"/>
      <c r="AF686" s="2029"/>
      <c r="AG686" s="2029"/>
      <c r="AH686" s="2024"/>
      <c r="AI686" s="2837"/>
      <c r="AJ686" s="3077"/>
      <c r="AK686" s="2091"/>
      <c r="AL686" s="2091"/>
      <c r="AM686" s="2091"/>
      <c r="AN686" s="2091"/>
      <c r="AO686" s="2091"/>
      <c r="AP686" s="2091"/>
      <c r="AQ686" s="2091"/>
      <c r="AR686" s="2091"/>
      <c r="AS686" s="2091"/>
      <c r="AT686" s="2091"/>
      <c r="AU686" s="2091"/>
      <c r="AV686" s="2091"/>
      <c r="AW686" s="2091"/>
      <c r="AX686" s="2091"/>
      <c r="AY686" s="4639"/>
    </row>
    <row r="687" spans="15:69" ht="23.4">
      <c r="O687" s="2024"/>
      <c r="P687" s="2030"/>
      <c r="Q687" s="2031"/>
      <c r="R687" s="2031"/>
      <c r="S687" s="6040" t="s">
        <v>14</v>
      </c>
      <c r="T687" s="6040" t="s">
        <v>12</v>
      </c>
      <c r="U687" s="6040"/>
      <c r="V687" s="2031"/>
      <c r="W687" s="6040" t="s">
        <v>15</v>
      </c>
      <c r="X687" s="6040" t="s">
        <v>16</v>
      </c>
      <c r="Y687" s="6040" t="s">
        <v>12</v>
      </c>
      <c r="Z687" s="6040" t="s">
        <v>12</v>
      </c>
      <c r="AA687" s="2031"/>
      <c r="AB687" s="2031"/>
      <c r="AC687" s="2031"/>
      <c r="AD687" s="2031"/>
      <c r="AE687" s="6040" t="s">
        <v>17</v>
      </c>
      <c r="AF687" s="6040"/>
      <c r="AG687" s="6032"/>
      <c r="AH687" s="2024"/>
      <c r="AI687" s="2023"/>
      <c r="AJ687" s="2153"/>
      <c r="AK687" s="2091"/>
      <c r="AL687" s="2091"/>
      <c r="AM687" s="2091"/>
      <c r="AN687" s="2091"/>
      <c r="AO687" s="2091"/>
      <c r="AP687" s="2091"/>
      <c r="AQ687" s="2091"/>
      <c r="AR687" s="2091"/>
      <c r="AS687" s="2091"/>
      <c r="AT687" s="2091"/>
      <c r="AU687" s="2091"/>
      <c r="AV687" s="2091"/>
      <c r="AW687" s="2091"/>
      <c r="AX687" s="2091"/>
      <c r="AY687" s="2128"/>
    </row>
    <row r="688" spans="15:69" ht="24" thickBot="1">
      <c r="O688" s="2024"/>
      <c r="P688" s="2032" t="s">
        <v>3</v>
      </c>
      <c r="Q688" s="2033" t="s">
        <v>4</v>
      </c>
      <c r="R688" s="6033" t="s">
        <v>18</v>
      </c>
      <c r="S688" s="6033" t="s">
        <v>19</v>
      </c>
      <c r="T688" s="6033" t="s">
        <v>19</v>
      </c>
      <c r="U688" s="6033" t="s">
        <v>20</v>
      </c>
      <c r="V688" s="6033" t="s">
        <v>21</v>
      </c>
      <c r="W688" s="6033" t="s">
        <v>22</v>
      </c>
      <c r="X688" s="6033" t="s">
        <v>19</v>
      </c>
      <c r="Y688" s="6033" t="s">
        <v>23</v>
      </c>
      <c r="Z688" s="6033" t="s">
        <v>23</v>
      </c>
      <c r="AA688" s="6033" t="s">
        <v>24</v>
      </c>
      <c r="AB688" s="6033" t="s">
        <v>20</v>
      </c>
      <c r="AC688" s="6033" t="s">
        <v>25</v>
      </c>
      <c r="AD688" s="6033" t="s">
        <v>0</v>
      </c>
      <c r="AE688" s="6033" t="s">
        <v>11</v>
      </c>
      <c r="AF688" s="6033" t="s">
        <v>26</v>
      </c>
      <c r="AG688" s="6032"/>
      <c r="AH688" s="2024"/>
      <c r="AI688" s="2942"/>
      <c r="AJ688" s="4662"/>
      <c r="AK688" s="2151"/>
      <c r="AL688" s="2151"/>
      <c r="AM688" s="2151"/>
      <c r="AN688" s="2151"/>
      <c r="AO688" s="2151"/>
      <c r="AP688" s="2151"/>
      <c r="AQ688" s="2151"/>
      <c r="AR688" s="2151"/>
      <c r="AS688" s="2151"/>
      <c r="AT688" s="2151"/>
      <c r="AU688" s="2151"/>
      <c r="AV688" s="2151"/>
      <c r="AW688" s="2151"/>
      <c r="AX688" s="2151"/>
      <c r="AY688" s="4663"/>
    </row>
    <row r="689" spans="15:51" ht="24" thickBot="1">
      <c r="O689" s="2024"/>
      <c r="P689" s="2034"/>
      <c r="Q689" s="2035"/>
      <c r="R689" s="2035"/>
      <c r="S689" s="6035" t="s">
        <v>3</v>
      </c>
      <c r="T689" s="6035" t="s">
        <v>18</v>
      </c>
      <c r="U689" s="6035"/>
      <c r="V689" s="2035"/>
      <c r="W689" s="6035" t="s">
        <v>21</v>
      </c>
      <c r="X689" s="6035" t="s">
        <v>3</v>
      </c>
      <c r="Y689" s="6035" t="s">
        <v>27</v>
      </c>
      <c r="Z689" s="6035" t="s">
        <v>28</v>
      </c>
      <c r="AA689" s="2035"/>
      <c r="AB689" s="2035"/>
      <c r="AC689" s="2035"/>
      <c r="AD689" s="2035"/>
      <c r="AE689" s="6035" t="s">
        <v>30</v>
      </c>
      <c r="AF689" s="6035"/>
      <c r="AG689" s="6032"/>
      <c r="AH689" s="2024"/>
      <c r="AI689" s="2024"/>
      <c r="AJ689" s="2153"/>
      <c r="AK689" s="2024"/>
      <c r="AL689" s="2024"/>
      <c r="AM689" s="2024"/>
      <c r="AN689" s="2024"/>
      <c r="AO689" s="2024"/>
      <c r="AP689" s="2024"/>
      <c r="AQ689" s="2024"/>
      <c r="AR689" s="2024"/>
      <c r="AS689" s="2024"/>
      <c r="AT689" s="2024"/>
      <c r="AU689" s="2024"/>
      <c r="AV689" s="2024"/>
      <c r="AW689" s="2024"/>
      <c r="AX689" s="2024"/>
      <c r="AY689" s="2024"/>
    </row>
    <row r="690" spans="15:51" ht="24" thickBot="1">
      <c r="O690" s="2024"/>
      <c r="P690" s="2095" t="s">
        <v>629</v>
      </c>
      <c r="Q690" s="2075" t="s">
        <v>436</v>
      </c>
      <c r="R690" s="2071">
        <v>110</v>
      </c>
      <c r="S690" s="2071">
        <v>49220</v>
      </c>
      <c r="T690" s="2072">
        <v>43878</v>
      </c>
      <c r="U690" s="2071">
        <v>54</v>
      </c>
      <c r="V690" s="2039" t="s">
        <v>35</v>
      </c>
      <c r="W690" s="2073">
        <v>297</v>
      </c>
      <c r="X690" s="2146"/>
      <c r="Y690" s="3509">
        <v>43894</v>
      </c>
      <c r="Z690" s="2072">
        <v>43896</v>
      </c>
      <c r="AA690" s="2071">
        <v>12738</v>
      </c>
      <c r="AB690" s="2147">
        <v>54000</v>
      </c>
      <c r="AC690" s="2071">
        <f>(AB690-U690*1000)</f>
        <v>0</v>
      </c>
      <c r="AD690" s="2045">
        <f>(AB690*W690/1000)</f>
        <v>16038</v>
      </c>
      <c r="AE690" s="2073">
        <f>(AD690*0.05)</f>
        <v>801.90000000000009</v>
      </c>
      <c r="AF690" s="3518" t="s">
        <v>8</v>
      </c>
      <c r="AG690" s="2029"/>
      <c r="AH690" s="2024"/>
      <c r="AI690" s="2024"/>
      <c r="AJ690" s="2153" t="s">
        <v>897</v>
      </c>
      <c r="AK690" s="2024" t="s">
        <v>838</v>
      </c>
      <c r="AL690" s="2024"/>
      <c r="AM690" s="2024"/>
      <c r="AN690" s="2024"/>
      <c r="AO690" s="2024"/>
      <c r="AP690" s="2024"/>
      <c r="AQ690" s="2024"/>
      <c r="AR690" s="2024"/>
      <c r="AS690" s="2024"/>
      <c r="AT690" s="2024"/>
      <c r="AU690" s="2024"/>
      <c r="AV690" s="2024"/>
      <c r="AW690" s="2024"/>
      <c r="AX690" s="2024"/>
      <c r="AY690" s="2024"/>
    </row>
    <row r="691" spans="15:51">
      <c r="O691" s="2024"/>
      <c r="P691" s="2047" t="s">
        <v>629</v>
      </c>
      <c r="Q691" s="2075" t="s">
        <v>436</v>
      </c>
      <c r="R691" s="2071">
        <v>111</v>
      </c>
      <c r="S691" s="2071">
        <v>49220</v>
      </c>
      <c r="T691" s="2072">
        <v>43878</v>
      </c>
      <c r="U691" s="2071">
        <v>54</v>
      </c>
      <c r="V691" s="2039" t="s">
        <v>35</v>
      </c>
      <c r="W691" s="2073">
        <v>297</v>
      </c>
      <c r="X691" s="2146"/>
      <c r="Y691" s="3509">
        <v>43901</v>
      </c>
      <c r="Z691" s="2072">
        <v>43896</v>
      </c>
      <c r="AA691" s="2071">
        <v>12739</v>
      </c>
      <c r="AB691" s="2147">
        <v>54000</v>
      </c>
      <c r="AC691" s="2071">
        <f>(AB691-U691*1000)</f>
        <v>0</v>
      </c>
      <c r="AD691" s="2045">
        <f>(AB691*W691/1000)</f>
        <v>16038</v>
      </c>
      <c r="AE691" s="2073">
        <f>(AD691*0.05)</f>
        <v>801.90000000000009</v>
      </c>
      <c r="AF691" s="3584" t="s">
        <v>8</v>
      </c>
      <c r="AG691" s="3227"/>
      <c r="AH691" s="2024"/>
      <c r="AI691" s="2021"/>
      <c r="AJ691" s="2911"/>
      <c r="AK691" s="2131"/>
      <c r="AL691" s="2132" t="s">
        <v>14</v>
      </c>
      <c r="AM691" s="2132" t="s">
        <v>12</v>
      </c>
      <c r="AN691" s="2132"/>
      <c r="AO691" s="2133"/>
      <c r="AP691" s="2132" t="s">
        <v>15</v>
      </c>
      <c r="AQ691" s="2132" t="s">
        <v>16</v>
      </c>
      <c r="AR691" s="2132" t="s">
        <v>12</v>
      </c>
      <c r="AS691" s="2132" t="s">
        <v>12</v>
      </c>
      <c r="AT691" s="2133"/>
      <c r="AU691" s="2133"/>
      <c r="AV691" s="2133"/>
      <c r="AW691" s="2133"/>
      <c r="AX691" s="2179" t="s">
        <v>17</v>
      </c>
      <c r="AY691" s="2134"/>
    </row>
    <row r="692" spans="15:51">
      <c r="O692" s="2024"/>
      <c r="P692" s="2047" t="s">
        <v>629</v>
      </c>
      <c r="Q692" s="2037" t="s">
        <v>740</v>
      </c>
      <c r="R692" s="2071">
        <v>112</v>
      </c>
      <c r="S692" s="2071">
        <v>49220</v>
      </c>
      <c r="T692" s="2072">
        <v>43878</v>
      </c>
      <c r="U692" s="2071">
        <v>10</v>
      </c>
      <c r="V692" s="2039" t="s">
        <v>35</v>
      </c>
      <c r="W692" s="2073">
        <v>234</v>
      </c>
      <c r="X692" s="2146"/>
      <c r="Y692" s="3509">
        <v>43894</v>
      </c>
      <c r="Z692" s="2072">
        <v>43896</v>
      </c>
      <c r="AA692" s="2071">
        <v>12737</v>
      </c>
      <c r="AB692" s="2147">
        <v>7000</v>
      </c>
      <c r="AC692" s="2071">
        <f>(AB692-U692*1000)</f>
        <v>-3000</v>
      </c>
      <c r="AD692" s="2045">
        <f>(AB692*W692/1000)</f>
        <v>1638</v>
      </c>
      <c r="AE692" s="2073">
        <f>(AD692*0.05)</f>
        <v>81.900000000000006</v>
      </c>
      <c r="AF692" s="3584" t="s">
        <v>8</v>
      </c>
      <c r="AG692" s="3227"/>
      <c r="AH692" s="2024"/>
      <c r="AI692" s="2023"/>
      <c r="AJ692" s="2912" t="s">
        <v>4</v>
      </c>
      <c r="AK692" s="2135" t="s">
        <v>18</v>
      </c>
      <c r="AL692" s="2033" t="s">
        <v>19</v>
      </c>
      <c r="AM692" s="2033" t="s">
        <v>19</v>
      </c>
      <c r="AN692" s="2033" t="s">
        <v>20</v>
      </c>
      <c r="AO692" s="2033" t="s">
        <v>21</v>
      </c>
      <c r="AP692" s="2033" t="s">
        <v>22</v>
      </c>
      <c r="AQ692" s="2033" t="s">
        <v>19</v>
      </c>
      <c r="AR692" s="2033" t="s">
        <v>23</v>
      </c>
      <c r="AS692" s="2033" t="s">
        <v>23</v>
      </c>
      <c r="AT692" s="2033" t="s">
        <v>24</v>
      </c>
      <c r="AU692" s="2033" t="s">
        <v>20</v>
      </c>
      <c r="AV692" s="2033" t="s">
        <v>25</v>
      </c>
      <c r="AW692" s="2033" t="s">
        <v>0</v>
      </c>
      <c r="AX692" s="2180" t="s">
        <v>11</v>
      </c>
      <c r="AY692" s="2136" t="s">
        <v>26</v>
      </c>
    </row>
    <row r="693" spans="15:51" ht="15" thickBot="1">
      <c r="O693" s="2024"/>
      <c r="P693" s="2036" t="s">
        <v>471</v>
      </c>
      <c r="Q693" s="2037" t="s">
        <v>740</v>
      </c>
      <c r="R693" s="2071">
        <v>112</v>
      </c>
      <c r="S693" s="2071">
        <v>49220</v>
      </c>
      <c r="T693" s="2072">
        <v>43878</v>
      </c>
      <c r="U693" s="2071">
        <v>3</v>
      </c>
      <c r="V693" s="2039" t="s">
        <v>35</v>
      </c>
      <c r="W693" s="2073">
        <v>234</v>
      </c>
      <c r="X693" s="2146"/>
      <c r="Y693" s="3509">
        <v>43894</v>
      </c>
      <c r="Z693" s="2072">
        <v>43917</v>
      </c>
      <c r="AA693" s="2071">
        <v>12857</v>
      </c>
      <c r="AB693" s="2147">
        <v>3000</v>
      </c>
      <c r="AC693" s="2071">
        <f>(AB693-U693*1000)</f>
        <v>0</v>
      </c>
      <c r="AD693" s="2045">
        <f>(AB693*W693/1000)</f>
        <v>702</v>
      </c>
      <c r="AE693" s="2073">
        <f>(AD693*0.05)</f>
        <v>35.1</v>
      </c>
      <c r="AF693" s="3584" t="s">
        <v>8</v>
      </c>
      <c r="AG693" s="3227"/>
      <c r="AH693" s="2024"/>
      <c r="AI693" s="2023"/>
      <c r="AJ693" s="2913"/>
      <c r="AK693" s="2137"/>
      <c r="AL693" s="2033" t="s">
        <v>3</v>
      </c>
      <c r="AM693" s="2033" t="s">
        <v>18</v>
      </c>
      <c r="AN693" s="2033"/>
      <c r="AO693" s="2138"/>
      <c r="AP693" s="2033" t="s">
        <v>21</v>
      </c>
      <c r="AQ693" s="2033" t="s">
        <v>3</v>
      </c>
      <c r="AR693" s="2033" t="s">
        <v>27</v>
      </c>
      <c r="AS693" s="2033" t="s">
        <v>28</v>
      </c>
      <c r="AT693" s="2138"/>
      <c r="AU693" s="2138"/>
      <c r="AV693" s="2138"/>
      <c r="AW693" s="2138"/>
      <c r="AX693" s="2180" t="s">
        <v>30</v>
      </c>
      <c r="AY693" s="2136"/>
    </row>
    <row r="694" spans="15:51">
      <c r="O694" s="2024"/>
      <c r="P694" s="2047" t="s">
        <v>629</v>
      </c>
      <c r="Q694" s="2075" t="s">
        <v>436</v>
      </c>
      <c r="R694" s="2071">
        <v>113</v>
      </c>
      <c r="S694" s="2071">
        <v>49838</v>
      </c>
      <c r="T694" s="2072">
        <v>43894</v>
      </c>
      <c r="U694" s="2071">
        <v>72</v>
      </c>
      <c r="V694" s="2039" t="s">
        <v>35</v>
      </c>
      <c r="W694" s="2073">
        <v>297</v>
      </c>
      <c r="X694" s="2146"/>
      <c r="Y694" s="3509">
        <v>43913</v>
      </c>
      <c r="Z694" s="2072">
        <v>43910</v>
      </c>
      <c r="AA694" s="2071">
        <v>12821</v>
      </c>
      <c r="AB694" s="2147">
        <v>72000</v>
      </c>
      <c r="AC694" s="2071">
        <f>(AB694-U694*1000)</f>
        <v>0</v>
      </c>
      <c r="AD694" s="2045">
        <f>(AB694*W694/1000)</f>
        <v>21384</v>
      </c>
      <c r="AE694" s="2073">
        <f>(AD694*0.05)</f>
        <v>1069.2</v>
      </c>
      <c r="AF694" s="3584" t="s">
        <v>8</v>
      </c>
      <c r="AG694" s="3227"/>
      <c r="AH694" s="2024"/>
      <c r="AI694" s="2941"/>
      <c r="AJ694" s="2658" t="s">
        <v>839</v>
      </c>
      <c r="AK694" s="2198">
        <v>1</v>
      </c>
      <c r="AL694" s="2122" t="s">
        <v>36</v>
      </c>
      <c r="AM694" s="2174">
        <v>43665</v>
      </c>
      <c r="AN694" s="2172">
        <v>500</v>
      </c>
      <c r="AO694" s="2122" t="s">
        <v>21</v>
      </c>
      <c r="AP694" s="2175">
        <v>1</v>
      </c>
      <c r="AQ694" s="2199"/>
      <c r="AR694" s="2200">
        <v>43668</v>
      </c>
      <c r="AS694" s="2174">
        <v>43668</v>
      </c>
      <c r="AT694" s="2122">
        <v>3864</v>
      </c>
      <c r="AU694" s="2172">
        <v>500</v>
      </c>
      <c r="AV694" s="2172">
        <f>(AN694-AU694)</f>
        <v>0</v>
      </c>
      <c r="AW694" s="2173">
        <f>(AN694*AP694)</f>
        <v>500</v>
      </c>
      <c r="AX694" s="2175">
        <f>(AW694*0.05)</f>
        <v>25</v>
      </c>
      <c r="AY694" s="2203"/>
    </row>
    <row r="695" spans="15:51">
      <c r="O695" s="2024"/>
      <c r="P695" s="2036" t="s">
        <v>471</v>
      </c>
      <c r="Q695" s="2957" t="s">
        <v>436</v>
      </c>
      <c r="R695" s="2071">
        <v>43</v>
      </c>
      <c r="S695" s="3068" t="s">
        <v>36</v>
      </c>
      <c r="T695" s="2040">
        <v>43883</v>
      </c>
      <c r="U695" s="2041">
        <v>20</v>
      </c>
      <c r="V695" s="2039" t="s">
        <v>35</v>
      </c>
      <c r="W695" s="2042">
        <v>300.3</v>
      </c>
      <c r="X695" s="2071"/>
      <c r="Y695" s="3509">
        <v>43908</v>
      </c>
      <c r="Z695" s="2072">
        <v>43910</v>
      </c>
      <c r="AA695" s="2071">
        <v>12822</v>
      </c>
      <c r="AB695" s="2071">
        <v>20000</v>
      </c>
      <c r="AC695" s="2071">
        <f t="shared" ref="AC695:AC706" si="250">(AB695-U695*1000)</f>
        <v>0</v>
      </c>
      <c r="AD695" s="2045">
        <f t="shared" ref="AD695:AD706" si="251">(AB695*W695/1000)</f>
        <v>6006</v>
      </c>
      <c r="AE695" s="2045">
        <f t="shared" ref="AE695:AE711" si="252">(AD695*0.05)</f>
        <v>300.3</v>
      </c>
      <c r="AF695" s="3712" t="s">
        <v>8</v>
      </c>
      <c r="AG695" s="4020"/>
      <c r="AH695" s="2024"/>
      <c r="AI695" s="2837"/>
      <c r="AJ695" s="2075"/>
      <c r="AK695" s="2124"/>
      <c r="AL695" s="2063"/>
      <c r="AM695" s="2067"/>
      <c r="AN695" s="2065"/>
      <c r="AO695" s="2063"/>
      <c r="AP695" s="2068"/>
      <c r="AQ695" s="2125"/>
      <c r="AR695" s="2126"/>
      <c r="AS695" s="2067"/>
      <c r="AT695" s="2063"/>
      <c r="AU695" s="2065"/>
      <c r="AV695" s="2065"/>
      <c r="AW695" s="2066"/>
      <c r="AX695" s="2068"/>
      <c r="AY695" s="2150"/>
    </row>
    <row r="696" spans="15:51">
      <c r="O696" s="2024"/>
      <c r="P696" s="2047" t="s">
        <v>822</v>
      </c>
      <c r="Q696" s="2075" t="s">
        <v>717</v>
      </c>
      <c r="R696" s="3280">
        <v>3</v>
      </c>
      <c r="S696" s="2050" t="s">
        <v>796</v>
      </c>
      <c r="T696" s="2051">
        <v>43892</v>
      </c>
      <c r="U696" s="2050">
        <v>5</v>
      </c>
      <c r="V696" s="2052" t="s">
        <v>35</v>
      </c>
      <c r="W696" s="2053">
        <v>460</v>
      </c>
      <c r="X696" s="2050">
        <v>439</v>
      </c>
      <c r="Y696" s="2054">
        <v>43894</v>
      </c>
      <c r="Z696" s="2051">
        <v>43896</v>
      </c>
      <c r="AA696" s="2050">
        <v>12742</v>
      </c>
      <c r="AB696" s="2055">
        <v>5000</v>
      </c>
      <c r="AC696" s="2055">
        <f t="shared" si="250"/>
        <v>0</v>
      </c>
      <c r="AD696" s="2056">
        <f t="shared" si="251"/>
        <v>2300</v>
      </c>
      <c r="AE696" s="2058">
        <f t="shared" si="252"/>
        <v>115</v>
      </c>
      <c r="AF696" s="3713" t="s">
        <v>8</v>
      </c>
      <c r="AG696" s="4020"/>
      <c r="AH696" s="2024"/>
      <c r="AI696" s="2837"/>
      <c r="AJ696" s="2037"/>
      <c r="AK696" s="2038"/>
      <c r="AL696" s="2039"/>
      <c r="AM696" s="2040"/>
      <c r="AN696" s="2041"/>
      <c r="AO696" s="2039"/>
      <c r="AP696" s="2042"/>
      <c r="AQ696" s="2043"/>
      <c r="AR696" s="2044"/>
      <c r="AS696" s="2040"/>
      <c r="AT696" s="2039"/>
      <c r="AU696" s="2041"/>
      <c r="AV696" s="2041"/>
      <c r="AW696" s="2045"/>
      <c r="AX696" s="2042"/>
      <c r="AY696" s="2150"/>
    </row>
    <row r="697" spans="15:51">
      <c r="O697" s="2024"/>
      <c r="P697" s="2047" t="s">
        <v>792</v>
      </c>
      <c r="Q697" s="2048" t="s">
        <v>78</v>
      </c>
      <c r="R697" s="3168">
        <v>22</v>
      </c>
      <c r="S697" s="3169" t="s">
        <v>36</v>
      </c>
      <c r="T697" s="3170">
        <v>43892</v>
      </c>
      <c r="U697" s="3169">
        <v>2</v>
      </c>
      <c r="V697" s="3171" t="s">
        <v>35</v>
      </c>
      <c r="W697" s="3172">
        <v>354</v>
      </c>
      <c r="X697" s="3169"/>
      <c r="Y697" s="3554">
        <v>43913</v>
      </c>
      <c r="Z697" s="3174">
        <v>43910</v>
      </c>
      <c r="AA697" s="3171">
        <v>12820</v>
      </c>
      <c r="AB697" s="3175">
        <v>2000</v>
      </c>
      <c r="AC697" s="2041">
        <f t="shared" si="250"/>
        <v>0</v>
      </c>
      <c r="AD697" s="2045">
        <f t="shared" si="251"/>
        <v>708</v>
      </c>
      <c r="AE697" s="2042">
        <f t="shared" si="252"/>
        <v>35.4</v>
      </c>
      <c r="AF697" s="3712" t="s">
        <v>8</v>
      </c>
      <c r="AG697" s="4020"/>
      <c r="AH697" s="2024"/>
      <c r="AI697" s="2943"/>
      <c r="AJ697" s="2037"/>
      <c r="AK697" s="2038"/>
      <c r="AL697" s="2039"/>
      <c r="AM697" s="2040"/>
      <c r="AN697" s="2041"/>
      <c r="AO697" s="2039"/>
      <c r="AP697" s="2042"/>
      <c r="AQ697" s="2043"/>
      <c r="AR697" s="2044"/>
      <c r="AS697" s="2040"/>
      <c r="AT697" s="2039"/>
      <c r="AU697" s="2041"/>
      <c r="AV697" s="2041"/>
      <c r="AW697" s="2045"/>
      <c r="AX697" s="2042"/>
      <c r="AY697" s="2150"/>
    </row>
    <row r="698" spans="15:51">
      <c r="O698" s="2024"/>
      <c r="P698" s="2047" t="s">
        <v>792</v>
      </c>
      <c r="Q698" s="2048" t="s">
        <v>794</v>
      </c>
      <c r="R698" s="3168">
        <v>23</v>
      </c>
      <c r="S698" s="3169" t="s">
        <v>36</v>
      </c>
      <c r="T698" s="3170">
        <v>43892</v>
      </c>
      <c r="U698" s="3169">
        <v>260</v>
      </c>
      <c r="V698" s="3171" t="s">
        <v>35</v>
      </c>
      <c r="W698" s="3172">
        <v>292</v>
      </c>
      <c r="X698" s="3169"/>
      <c r="Y698" s="3554">
        <v>43913</v>
      </c>
      <c r="Z698" s="3174">
        <v>43910</v>
      </c>
      <c r="AA698" s="3171">
        <v>12820</v>
      </c>
      <c r="AB698" s="3175">
        <v>200000</v>
      </c>
      <c r="AC698" s="2041">
        <f t="shared" si="250"/>
        <v>-60000</v>
      </c>
      <c r="AD698" s="2045">
        <f t="shared" si="251"/>
        <v>58400</v>
      </c>
      <c r="AE698" s="2042">
        <f t="shared" si="252"/>
        <v>2920</v>
      </c>
      <c r="AF698" s="3712" t="s">
        <v>8</v>
      </c>
      <c r="AG698" s="4020"/>
      <c r="AH698" s="2024"/>
      <c r="AI698" s="2837"/>
      <c r="AJ698" s="2037"/>
      <c r="AK698" s="2038"/>
      <c r="AL698" s="2039"/>
      <c r="AM698" s="2040"/>
      <c r="AN698" s="2041"/>
      <c r="AO698" s="2039"/>
      <c r="AP698" s="2042"/>
      <c r="AQ698" s="2043"/>
      <c r="AR698" s="2044"/>
      <c r="AS698" s="2040"/>
      <c r="AT698" s="2039"/>
      <c r="AU698" s="2041"/>
      <c r="AV698" s="2041"/>
      <c r="AW698" s="2045"/>
      <c r="AX698" s="2042"/>
      <c r="AY698" s="2150"/>
    </row>
    <row r="699" spans="15:51">
      <c r="O699" s="2024"/>
      <c r="P699" s="2047" t="s">
        <v>792</v>
      </c>
      <c r="Q699" s="2048" t="s">
        <v>794</v>
      </c>
      <c r="R699" s="3168">
        <v>23</v>
      </c>
      <c r="S699" s="3169" t="s">
        <v>36</v>
      </c>
      <c r="T699" s="3170">
        <v>43892</v>
      </c>
      <c r="U699" s="3169">
        <v>60</v>
      </c>
      <c r="V699" s="3171" t="s">
        <v>35</v>
      </c>
      <c r="W699" s="3172">
        <v>292</v>
      </c>
      <c r="X699" s="3169"/>
      <c r="Y699" s="3554">
        <v>43913</v>
      </c>
      <c r="Z699" s="3174">
        <v>43910</v>
      </c>
      <c r="AA699" s="3171">
        <v>12820</v>
      </c>
      <c r="AB699" s="3175">
        <v>60000</v>
      </c>
      <c r="AC699" s="2041">
        <f t="shared" si="250"/>
        <v>0</v>
      </c>
      <c r="AD699" s="2045">
        <f t="shared" si="251"/>
        <v>17520</v>
      </c>
      <c r="AE699" s="2042">
        <f t="shared" si="252"/>
        <v>876</v>
      </c>
      <c r="AF699" s="3712" t="s">
        <v>8</v>
      </c>
      <c r="AG699" s="4020"/>
      <c r="AH699" s="2024"/>
      <c r="AI699" s="2837"/>
      <c r="AJ699" s="2037"/>
      <c r="AK699" s="2038"/>
      <c r="AL699" s="2039"/>
      <c r="AM699" s="2040"/>
      <c r="AN699" s="2041"/>
      <c r="AO699" s="2039"/>
      <c r="AP699" s="2042"/>
      <c r="AQ699" s="2043"/>
      <c r="AR699" s="2044"/>
      <c r="AS699" s="2040"/>
      <c r="AT699" s="2039"/>
      <c r="AU699" s="2041"/>
      <c r="AV699" s="2041"/>
      <c r="AW699" s="2045"/>
      <c r="AX699" s="2042"/>
      <c r="AY699" s="2150"/>
    </row>
    <row r="700" spans="15:51">
      <c r="O700" s="2024"/>
      <c r="P700" s="2047" t="s">
        <v>792</v>
      </c>
      <c r="Q700" s="2048" t="s">
        <v>891</v>
      </c>
      <c r="R700" s="3168">
        <v>24</v>
      </c>
      <c r="S700" s="3169" t="s">
        <v>36</v>
      </c>
      <c r="T700" s="3170">
        <v>43892</v>
      </c>
      <c r="U700" s="3169">
        <v>40</v>
      </c>
      <c r="V700" s="3171" t="s">
        <v>35</v>
      </c>
      <c r="W700" s="3172">
        <v>386</v>
      </c>
      <c r="X700" s="3169"/>
      <c r="Y700" s="3554">
        <v>43913</v>
      </c>
      <c r="Z700" s="3174">
        <v>43910</v>
      </c>
      <c r="AA700" s="3171">
        <v>12820</v>
      </c>
      <c r="AB700" s="3175">
        <v>32500</v>
      </c>
      <c r="AC700" s="2041">
        <f t="shared" si="250"/>
        <v>-7500</v>
      </c>
      <c r="AD700" s="2045">
        <f t="shared" si="251"/>
        <v>12545</v>
      </c>
      <c r="AE700" s="2042">
        <f t="shared" si="252"/>
        <v>627.25</v>
      </c>
      <c r="AF700" s="3712" t="s">
        <v>8</v>
      </c>
      <c r="AG700" s="4020"/>
      <c r="AH700" s="2024"/>
      <c r="AI700" s="2837"/>
      <c r="AJ700" s="2037"/>
      <c r="AK700" s="2038"/>
      <c r="AL700" s="2039"/>
      <c r="AM700" s="2040"/>
      <c r="AN700" s="2041"/>
      <c r="AO700" s="2039"/>
      <c r="AP700" s="2042"/>
      <c r="AQ700" s="2043"/>
      <c r="AR700" s="2044"/>
      <c r="AS700" s="2040"/>
      <c r="AT700" s="2039"/>
      <c r="AU700" s="2041"/>
      <c r="AV700" s="2041"/>
      <c r="AW700" s="2045"/>
      <c r="AX700" s="2042"/>
      <c r="AY700" s="2150"/>
    </row>
    <row r="701" spans="15:51">
      <c r="O701" s="2024"/>
      <c r="P701" s="2047" t="s">
        <v>792</v>
      </c>
      <c r="Q701" s="2048" t="s">
        <v>891</v>
      </c>
      <c r="R701" s="3168">
        <v>24</v>
      </c>
      <c r="S701" s="3169" t="s">
        <v>36</v>
      </c>
      <c r="T701" s="3170">
        <v>43892</v>
      </c>
      <c r="U701" s="3169">
        <v>7.5</v>
      </c>
      <c r="V701" s="3171" t="s">
        <v>35</v>
      </c>
      <c r="W701" s="3172">
        <v>386</v>
      </c>
      <c r="X701" s="3169"/>
      <c r="Y701" s="3554">
        <v>43913</v>
      </c>
      <c r="Z701" s="3174">
        <v>43910</v>
      </c>
      <c r="AA701" s="3171">
        <v>12820</v>
      </c>
      <c r="AB701" s="3175">
        <v>7500</v>
      </c>
      <c r="AC701" s="2041">
        <f t="shared" si="250"/>
        <v>0</v>
      </c>
      <c r="AD701" s="2045">
        <f t="shared" si="251"/>
        <v>2895</v>
      </c>
      <c r="AE701" s="2042">
        <f t="shared" si="252"/>
        <v>144.75</v>
      </c>
      <c r="AF701" s="3712" t="s">
        <v>8</v>
      </c>
      <c r="AG701" s="4020"/>
      <c r="AH701" s="2024"/>
      <c r="AI701" s="2837"/>
      <c r="AJ701" s="2926"/>
      <c r="AK701" s="2788"/>
      <c r="AL701" s="2188"/>
      <c r="AM701" s="2193"/>
      <c r="AN701" s="2191"/>
      <c r="AO701" s="2188"/>
      <c r="AP701" s="2194"/>
      <c r="AQ701" s="2789"/>
      <c r="AR701" s="2790"/>
      <c r="AS701" s="2193"/>
      <c r="AT701" s="2188"/>
      <c r="AU701" s="2191"/>
      <c r="AV701" s="2191"/>
      <c r="AW701" s="2192"/>
      <c r="AX701" s="2194"/>
      <c r="AY701" s="2205"/>
    </row>
    <row r="702" spans="15:51">
      <c r="O702" s="2024"/>
      <c r="P702" s="2036" t="s">
        <v>629</v>
      </c>
      <c r="Q702" s="2075" t="s">
        <v>436</v>
      </c>
      <c r="R702" s="2071">
        <v>113</v>
      </c>
      <c r="S702" s="2071">
        <v>49838</v>
      </c>
      <c r="T702" s="2072">
        <v>43894</v>
      </c>
      <c r="U702" s="2071">
        <v>72</v>
      </c>
      <c r="V702" s="2039" t="s">
        <v>35</v>
      </c>
      <c r="W702" s="2073">
        <v>297</v>
      </c>
      <c r="X702" s="2146"/>
      <c r="Y702" s="3509">
        <v>43913</v>
      </c>
      <c r="Z702" s="2072">
        <v>43910</v>
      </c>
      <c r="AA702" s="2071">
        <v>12821</v>
      </c>
      <c r="AB702" s="2147">
        <v>72000</v>
      </c>
      <c r="AC702" s="2071">
        <f t="shared" si="250"/>
        <v>0</v>
      </c>
      <c r="AD702" s="2045">
        <f t="shared" si="251"/>
        <v>21384</v>
      </c>
      <c r="AE702" s="2045">
        <f t="shared" si="252"/>
        <v>1069.2</v>
      </c>
      <c r="AF702" s="3712" t="s">
        <v>8</v>
      </c>
      <c r="AG702" s="4020"/>
      <c r="AH702" s="2024"/>
      <c r="AI702" s="2837"/>
      <c r="AJ702" s="2926"/>
      <c r="AK702" s="2788"/>
      <c r="AL702" s="2188"/>
      <c r="AM702" s="2193"/>
      <c r="AN702" s="2191"/>
      <c r="AO702" s="2188"/>
      <c r="AP702" s="2194"/>
      <c r="AQ702" s="2789"/>
      <c r="AR702" s="2790"/>
      <c r="AS702" s="2193"/>
      <c r="AT702" s="2188"/>
      <c r="AU702" s="2191"/>
      <c r="AV702" s="2191"/>
      <c r="AW702" s="2192"/>
      <c r="AX702" s="2194"/>
      <c r="AY702" s="2205"/>
    </row>
    <row r="703" spans="15:51">
      <c r="O703" s="2024"/>
      <c r="P703" s="2047" t="s">
        <v>941</v>
      </c>
      <c r="Q703" s="2075" t="s">
        <v>947</v>
      </c>
      <c r="R703" s="2076">
        <v>4</v>
      </c>
      <c r="S703" s="2052" t="s">
        <v>796</v>
      </c>
      <c r="T703" s="2057">
        <v>43901</v>
      </c>
      <c r="U703" s="2055">
        <v>15</v>
      </c>
      <c r="V703" s="2052" t="s">
        <v>35</v>
      </c>
      <c r="W703" s="2058">
        <v>305</v>
      </c>
      <c r="X703" s="2052"/>
      <c r="Y703" s="2078">
        <v>43908</v>
      </c>
      <c r="Z703" s="2057">
        <v>43910</v>
      </c>
      <c r="AA703" s="2052">
        <v>12823</v>
      </c>
      <c r="AB703" s="2055">
        <v>15000</v>
      </c>
      <c r="AC703" s="2055">
        <f t="shared" si="250"/>
        <v>0</v>
      </c>
      <c r="AD703" s="2056">
        <f t="shared" si="251"/>
        <v>4575</v>
      </c>
      <c r="AE703" s="2058">
        <f t="shared" si="252"/>
        <v>228.75</v>
      </c>
      <c r="AF703" s="3713" t="s">
        <v>8</v>
      </c>
      <c r="AG703" s="4020"/>
      <c r="AH703" s="2024"/>
      <c r="AI703" s="2837"/>
      <c r="AJ703" s="2037"/>
      <c r="AK703" s="2038"/>
      <c r="AL703" s="2039"/>
      <c r="AM703" s="2040"/>
      <c r="AN703" s="2041"/>
      <c r="AO703" s="2039"/>
      <c r="AP703" s="2042"/>
      <c r="AQ703" s="2043"/>
      <c r="AR703" s="2044"/>
      <c r="AS703" s="2040"/>
      <c r="AT703" s="2039"/>
      <c r="AU703" s="2041"/>
      <c r="AV703" s="2041"/>
      <c r="AW703" s="2045"/>
      <c r="AX703" s="2042"/>
      <c r="AY703" s="2150"/>
    </row>
    <row r="704" spans="15:51">
      <c r="O704" s="2024"/>
      <c r="P704" s="2047" t="s">
        <v>941</v>
      </c>
      <c r="Q704" s="2037" t="s">
        <v>948</v>
      </c>
      <c r="R704" s="2038">
        <v>5</v>
      </c>
      <c r="S704" s="2052" t="s">
        <v>796</v>
      </c>
      <c r="T704" s="2040">
        <v>43901</v>
      </c>
      <c r="U704" s="2041">
        <v>5</v>
      </c>
      <c r="V704" s="2039" t="s">
        <v>35</v>
      </c>
      <c r="W704" s="2042">
        <v>377</v>
      </c>
      <c r="X704" s="2039"/>
      <c r="Y704" s="2044">
        <v>43908</v>
      </c>
      <c r="Z704" s="2040">
        <v>43910</v>
      </c>
      <c r="AA704" s="2039">
        <v>12823</v>
      </c>
      <c r="AB704" s="2041">
        <v>5000</v>
      </c>
      <c r="AC704" s="2041">
        <f t="shared" si="250"/>
        <v>0</v>
      </c>
      <c r="AD704" s="2045">
        <f t="shared" si="251"/>
        <v>1885</v>
      </c>
      <c r="AE704" s="2042">
        <f t="shared" si="252"/>
        <v>94.25</v>
      </c>
      <c r="AF704" s="3712" t="s">
        <v>8</v>
      </c>
      <c r="AG704" s="4020"/>
      <c r="AH704" s="2024"/>
      <c r="AI704" s="2943"/>
      <c r="AJ704" s="2024"/>
      <c r="AK704" s="2091"/>
      <c r="AL704" s="2091"/>
      <c r="AM704" s="2091"/>
      <c r="AN704" s="2091"/>
      <c r="AO704" s="2091"/>
      <c r="AP704" s="2091"/>
      <c r="AQ704" s="2091"/>
      <c r="AR704" s="2091"/>
      <c r="AS704" s="2091"/>
      <c r="AT704" s="2091"/>
      <c r="AU704" s="2091"/>
      <c r="AV704" s="2091"/>
      <c r="AW704" s="2091"/>
      <c r="AX704" s="2091"/>
      <c r="AY704" s="2150"/>
    </row>
    <row r="705" spans="2:51" ht="15" thickBot="1">
      <c r="O705" s="2024"/>
      <c r="P705" s="2036" t="s">
        <v>629</v>
      </c>
      <c r="Q705" s="2075" t="s">
        <v>436</v>
      </c>
      <c r="R705" s="2071">
        <v>114</v>
      </c>
      <c r="S705" s="2071">
        <v>50217</v>
      </c>
      <c r="T705" s="2072">
        <v>43901</v>
      </c>
      <c r="U705" s="2071">
        <v>72</v>
      </c>
      <c r="V705" s="2039" t="s">
        <v>35</v>
      </c>
      <c r="W705" s="2073">
        <v>297</v>
      </c>
      <c r="X705" s="2146"/>
      <c r="Y705" s="3509">
        <v>43922</v>
      </c>
      <c r="Z705" s="2072">
        <v>43917</v>
      </c>
      <c r="AA705" s="2071">
        <v>12856</v>
      </c>
      <c r="AB705" s="2147">
        <v>72000</v>
      </c>
      <c r="AC705" s="2071">
        <f t="shared" si="250"/>
        <v>0</v>
      </c>
      <c r="AD705" s="2045">
        <f t="shared" si="251"/>
        <v>21384</v>
      </c>
      <c r="AE705" s="2073">
        <f t="shared" si="252"/>
        <v>1069.2</v>
      </c>
      <c r="AF705" s="3584" t="s">
        <v>8</v>
      </c>
      <c r="AG705" s="3227"/>
      <c r="AH705" s="2024"/>
      <c r="AI705" s="2942"/>
      <c r="AJ705" s="4664"/>
      <c r="AK705" s="2151"/>
      <c r="AL705" s="2151"/>
      <c r="AM705" s="2151"/>
      <c r="AN705" s="2151"/>
      <c r="AO705" s="2151"/>
      <c r="AP705" s="2151"/>
      <c r="AQ705" s="2151"/>
      <c r="AR705" s="2151"/>
      <c r="AS705" s="2151"/>
      <c r="AT705" s="2151"/>
      <c r="AU705" s="2151"/>
      <c r="AV705" s="2151"/>
      <c r="AW705" s="2151"/>
      <c r="AX705" s="2151"/>
      <c r="AY705" s="2152"/>
    </row>
    <row r="706" spans="2:51">
      <c r="O706" s="2024"/>
      <c r="P706" s="2036" t="s">
        <v>629</v>
      </c>
      <c r="Q706" s="2037" t="s">
        <v>699</v>
      </c>
      <c r="R706" s="2050">
        <v>115</v>
      </c>
      <c r="S706" s="2050">
        <v>50217</v>
      </c>
      <c r="T706" s="2051">
        <v>43901</v>
      </c>
      <c r="U706" s="2050">
        <v>10</v>
      </c>
      <c r="V706" s="2039" t="s">
        <v>35</v>
      </c>
      <c r="W706" s="2073">
        <v>254</v>
      </c>
      <c r="X706" s="3127"/>
      <c r="Y706" s="3509">
        <v>43922</v>
      </c>
      <c r="Z706" s="2072">
        <v>43919</v>
      </c>
      <c r="AA706" s="2050">
        <v>12859</v>
      </c>
      <c r="AB706" s="3049">
        <v>10000</v>
      </c>
      <c r="AC706" s="2071">
        <f t="shared" si="250"/>
        <v>0</v>
      </c>
      <c r="AD706" s="2045">
        <f t="shared" si="251"/>
        <v>2540</v>
      </c>
      <c r="AE706" s="2073">
        <f t="shared" si="252"/>
        <v>127</v>
      </c>
      <c r="AF706" s="3584" t="s">
        <v>8</v>
      </c>
      <c r="AG706" s="3227"/>
      <c r="AH706" s="2024"/>
      <c r="AI706" s="2024"/>
      <c r="AJ706" s="2024"/>
      <c r="AK706" s="2024"/>
      <c r="AL706" s="2024"/>
      <c r="AM706" s="2024"/>
      <c r="AN706" s="2024"/>
      <c r="AO706" s="2024"/>
      <c r="AP706" s="2024"/>
      <c r="AQ706" s="2024"/>
      <c r="AR706" s="2024"/>
      <c r="AS706" s="2024"/>
      <c r="AT706" s="2024"/>
      <c r="AU706" s="2024"/>
      <c r="AV706" s="2024"/>
      <c r="AW706" s="2024"/>
      <c r="AX706" s="2024"/>
      <c r="AY706" s="2024"/>
    </row>
    <row r="707" spans="2:51" ht="24" thickBot="1">
      <c r="O707" s="2024"/>
      <c r="P707" s="2047" t="s">
        <v>896</v>
      </c>
      <c r="Q707" s="2069" t="s">
        <v>808</v>
      </c>
      <c r="R707" s="2750">
        <v>3</v>
      </c>
      <c r="S707" s="2050" t="s">
        <v>36</v>
      </c>
      <c r="T707" s="2051">
        <v>43903</v>
      </c>
      <c r="U707" s="2050">
        <v>50</v>
      </c>
      <c r="V707" s="2052" t="s">
        <v>35</v>
      </c>
      <c r="W707" s="2053">
        <v>300</v>
      </c>
      <c r="X707" s="2050">
        <v>315</v>
      </c>
      <c r="Y707" s="3509">
        <v>43913</v>
      </c>
      <c r="Z707" s="3174">
        <v>43910</v>
      </c>
      <c r="AA707" s="2050">
        <v>12827</v>
      </c>
      <c r="AB707" s="2055">
        <v>50000</v>
      </c>
      <c r="AC707" s="2055">
        <f>(AB707-U707*1000)</f>
        <v>0</v>
      </c>
      <c r="AD707" s="2056">
        <f>(AB707*W707/1000)</f>
        <v>15000</v>
      </c>
      <c r="AE707" s="2058">
        <f t="shared" si="252"/>
        <v>750</v>
      </c>
      <c r="AF707" s="3713" t="s">
        <v>8</v>
      </c>
      <c r="AG707" s="4020"/>
      <c r="AH707" s="2024"/>
      <c r="AI707" s="2024"/>
      <c r="AJ707" s="2153" t="s">
        <v>434</v>
      </c>
      <c r="AK707" s="2024" t="s">
        <v>1136</v>
      </c>
      <c r="AL707" s="2024"/>
      <c r="AM707" s="2024"/>
      <c r="AN707" s="2024"/>
      <c r="AO707" s="2024"/>
      <c r="AP707" s="2024"/>
      <c r="AQ707" s="2024"/>
      <c r="AR707" s="2024"/>
      <c r="AS707" s="2024"/>
      <c r="AT707" s="2024"/>
      <c r="AU707" s="2024" t="s">
        <v>662</v>
      </c>
      <c r="AV707" s="2024"/>
      <c r="AW707" s="2024"/>
      <c r="AX707" s="2024" t="s">
        <v>1142</v>
      </c>
      <c r="AY707" s="2024"/>
    </row>
    <row r="708" spans="2:51">
      <c r="O708" s="2024"/>
      <c r="P708" s="2036" t="s">
        <v>629</v>
      </c>
      <c r="Q708" s="2037" t="s">
        <v>740</v>
      </c>
      <c r="R708" s="2071">
        <v>116</v>
      </c>
      <c r="S708" s="2071">
        <v>50381</v>
      </c>
      <c r="T708" s="2072">
        <v>43906</v>
      </c>
      <c r="U708" s="2071">
        <v>7</v>
      </c>
      <c r="V708" s="2039" t="s">
        <v>35</v>
      </c>
      <c r="W708" s="2073">
        <v>234</v>
      </c>
      <c r="X708" s="2146"/>
      <c r="Y708" s="3509">
        <v>43922</v>
      </c>
      <c r="Z708" s="2072">
        <v>43917</v>
      </c>
      <c r="AA708" s="2071">
        <v>12858</v>
      </c>
      <c r="AB708" s="2147">
        <v>7000</v>
      </c>
      <c r="AC708" s="2071">
        <f>(AB708-U708*1000)</f>
        <v>0</v>
      </c>
      <c r="AD708" s="2045">
        <f>(AB708*W708/1000)</f>
        <v>1638</v>
      </c>
      <c r="AE708" s="2073">
        <f t="shared" si="252"/>
        <v>81.900000000000006</v>
      </c>
      <c r="AF708" s="3584" t="s">
        <v>8</v>
      </c>
      <c r="AG708" s="3227"/>
      <c r="AH708" s="2024"/>
      <c r="AI708" s="2021"/>
      <c r="AJ708" s="2911"/>
      <c r="AK708" s="2131"/>
      <c r="AL708" s="2132" t="s">
        <v>14</v>
      </c>
      <c r="AM708" s="2132" t="s">
        <v>12</v>
      </c>
      <c r="AN708" s="2132"/>
      <c r="AO708" s="2133"/>
      <c r="AP708" s="2132" t="s">
        <v>15</v>
      </c>
      <c r="AQ708" s="2132" t="s">
        <v>16</v>
      </c>
      <c r="AR708" s="2132" t="s">
        <v>12</v>
      </c>
      <c r="AS708" s="2132" t="s">
        <v>12</v>
      </c>
      <c r="AT708" s="2133"/>
      <c r="AU708" s="2133"/>
      <c r="AV708" s="2133"/>
      <c r="AW708" s="2133"/>
      <c r="AX708" s="2179" t="s">
        <v>17</v>
      </c>
      <c r="AY708" s="2134"/>
    </row>
    <row r="709" spans="2:51">
      <c r="O709" s="2024"/>
      <c r="P709" s="2047" t="s">
        <v>792</v>
      </c>
      <c r="Q709" s="2048" t="s">
        <v>794</v>
      </c>
      <c r="R709" s="3168">
        <v>25</v>
      </c>
      <c r="S709" s="3169" t="s">
        <v>36</v>
      </c>
      <c r="T709" s="3170">
        <v>43913</v>
      </c>
      <c r="U709" s="3169">
        <v>120</v>
      </c>
      <c r="V709" s="3171" t="s">
        <v>35</v>
      </c>
      <c r="W709" s="3172">
        <v>292</v>
      </c>
      <c r="X709" s="3169"/>
      <c r="Y709" s="3554">
        <v>43920</v>
      </c>
      <c r="Z709" s="3174">
        <v>43917</v>
      </c>
      <c r="AA709" s="3171">
        <v>12855</v>
      </c>
      <c r="AB709" s="3175">
        <v>166000</v>
      </c>
      <c r="AC709" s="2041">
        <f>(AB709-U709*1000)</f>
        <v>46000</v>
      </c>
      <c r="AD709" s="2045">
        <f>(AB709*W709/1000)</f>
        <v>48472</v>
      </c>
      <c r="AE709" s="2042">
        <f t="shared" si="252"/>
        <v>2423.6</v>
      </c>
      <c r="AF709" s="3712" t="s">
        <v>8</v>
      </c>
      <c r="AG709" s="4020"/>
      <c r="AH709" s="2024"/>
      <c r="AI709" s="2023"/>
      <c r="AJ709" s="2912" t="s">
        <v>4</v>
      </c>
      <c r="AK709" s="2135" t="s">
        <v>18</v>
      </c>
      <c r="AL709" s="2033" t="s">
        <v>19</v>
      </c>
      <c r="AM709" s="2033" t="s">
        <v>19</v>
      </c>
      <c r="AN709" s="2033" t="s">
        <v>20</v>
      </c>
      <c r="AO709" s="2033" t="s">
        <v>21</v>
      </c>
      <c r="AP709" s="2033" t="s">
        <v>22</v>
      </c>
      <c r="AQ709" s="2033" t="s">
        <v>19</v>
      </c>
      <c r="AR709" s="2033" t="s">
        <v>23</v>
      </c>
      <c r="AS709" s="2033" t="s">
        <v>23</v>
      </c>
      <c r="AT709" s="2033" t="s">
        <v>24</v>
      </c>
      <c r="AU709" s="2033" t="s">
        <v>20</v>
      </c>
      <c r="AV709" s="2033" t="s">
        <v>25</v>
      </c>
      <c r="AW709" s="2033" t="s">
        <v>0</v>
      </c>
      <c r="AX709" s="2180" t="s">
        <v>11</v>
      </c>
      <c r="AY709" s="2136" t="s">
        <v>26</v>
      </c>
    </row>
    <row r="710" spans="2:51" ht="15" thickBot="1">
      <c r="O710" s="2024"/>
      <c r="P710" s="2047" t="s">
        <v>792</v>
      </c>
      <c r="Q710" s="2048" t="s">
        <v>891</v>
      </c>
      <c r="R710" s="3168">
        <v>26</v>
      </c>
      <c r="S710" s="3169" t="s">
        <v>36</v>
      </c>
      <c r="T710" s="3170">
        <v>43913</v>
      </c>
      <c r="U710" s="3169">
        <v>22.5</v>
      </c>
      <c r="V710" s="3171" t="s">
        <v>35</v>
      </c>
      <c r="W710" s="3172">
        <v>386</v>
      </c>
      <c r="X710" s="3169"/>
      <c r="Y710" s="3554">
        <v>43920</v>
      </c>
      <c r="Z710" s="3174">
        <v>43917</v>
      </c>
      <c r="AA710" s="3171">
        <v>12855</v>
      </c>
      <c r="AB710" s="3175">
        <v>26500</v>
      </c>
      <c r="AC710" s="2041">
        <f>(AB710-U710*1000)</f>
        <v>4000</v>
      </c>
      <c r="AD710" s="2045">
        <f>(AB710*W710/1000)</f>
        <v>10229</v>
      </c>
      <c r="AE710" s="2042">
        <f t="shared" si="252"/>
        <v>511.45000000000005</v>
      </c>
      <c r="AF710" s="3712" t="s">
        <v>8</v>
      </c>
      <c r="AG710" s="4020"/>
      <c r="AH710" s="2024"/>
      <c r="AI710" s="2026"/>
      <c r="AJ710" s="3514"/>
      <c r="AK710" s="2137"/>
      <c r="AL710" s="2033" t="s">
        <v>3</v>
      </c>
      <c r="AM710" s="2033" t="s">
        <v>18</v>
      </c>
      <c r="AN710" s="2033"/>
      <c r="AO710" s="2138"/>
      <c r="AP710" s="2033" t="s">
        <v>21</v>
      </c>
      <c r="AQ710" s="2033" t="s">
        <v>3</v>
      </c>
      <c r="AR710" s="2033" t="s">
        <v>27</v>
      </c>
      <c r="AS710" s="2033" t="s">
        <v>28</v>
      </c>
      <c r="AT710" s="2138"/>
      <c r="AU710" s="2138"/>
      <c r="AV710" s="2138"/>
      <c r="AW710" s="2138"/>
      <c r="AX710" s="2180" t="s">
        <v>30</v>
      </c>
      <c r="AY710" s="2136"/>
    </row>
    <row r="711" spans="2:51" ht="15.6">
      <c r="B711" s="4722"/>
      <c r="O711" s="2024"/>
      <c r="P711" s="2047" t="s">
        <v>471</v>
      </c>
      <c r="Q711" s="2957" t="s">
        <v>436</v>
      </c>
      <c r="R711" s="2071">
        <v>44</v>
      </c>
      <c r="S711" s="3068" t="s">
        <v>101</v>
      </c>
      <c r="T711" s="2040">
        <v>43915</v>
      </c>
      <c r="U711" s="2041">
        <v>20</v>
      </c>
      <c r="V711" s="2039" t="s">
        <v>35</v>
      </c>
      <c r="W711" s="2042">
        <v>300.3</v>
      </c>
      <c r="X711" s="2071"/>
      <c r="Y711" s="3509">
        <v>43920</v>
      </c>
      <c r="Z711" s="2072">
        <v>43917</v>
      </c>
      <c r="AA711" s="2071">
        <v>12860</v>
      </c>
      <c r="AB711" s="2071">
        <v>20000</v>
      </c>
      <c r="AC711" s="2071">
        <f>(AB711-U711*1000)</f>
        <v>0</v>
      </c>
      <c r="AD711" s="2045">
        <f>(AB711*W711/1000)</f>
        <v>6006</v>
      </c>
      <c r="AE711" s="2045">
        <f t="shared" si="252"/>
        <v>300.3</v>
      </c>
      <c r="AF711" s="2059" t="s">
        <v>8</v>
      </c>
      <c r="AG711" s="2029"/>
      <c r="AH711" s="2024"/>
      <c r="AI711" s="2021"/>
      <c r="AJ711" s="2658" t="s">
        <v>436</v>
      </c>
      <c r="AK711" s="2198">
        <v>1</v>
      </c>
      <c r="AL711" s="2122" t="s">
        <v>36</v>
      </c>
      <c r="AM711" s="2174">
        <v>42496</v>
      </c>
      <c r="AN711" s="2172">
        <v>50</v>
      </c>
      <c r="AO711" s="2122" t="s">
        <v>35</v>
      </c>
      <c r="AP711" s="2175">
        <v>255</v>
      </c>
      <c r="AQ711" s="2122"/>
      <c r="AR711" s="2200">
        <v>42506</v>
      </c>
      <c r="AS711" s="2174">
        <v>42504</v>
      </c>
      <c r="AT711" s="2122">
        <v>1233</v>
      </c>
      <c r="AU711" s="2172">
        <v>52800</v>
      </c>
      <c r="AV711" s="2172">
        <f t="shared" ref="AV711:AV774" si="253">(AU711-AN711*1000)</f>
        <v>2800</v>
      </c>
      <c r="AW711" s="2173">
        <f t="shared" ref="AW711:AW742" si="254">(AU711*AP711/1000)</f>
        <v>13464</v>
      </c>
      <c r="AX711" s="2175">
        <f t="shared" ref="AX711:AX737" si="255">(AW711*0.05)</f>
        <v>673.2</v>
      </c>
      <c r="AY711" s="2203"/>
    </row>
    <row r="712" spans="2:51">
      <c r="O712" s="2024"/>
      <c r="P712" s="2149"/>
      <c r="Q712" s="2075"/>
      <c r="R712" s="2071"/>
      <c r="S712" s="2071"/>
      <c r="T712" s="2072"/>
      <c r="U712" s="2071"/>
      <c r="V712" s="2039"/>
      <c r="W712" s="2073"/>
      <c r="X712" s="2146"/>
      <c r="Y712" s="3509"/>
      <c r="Z712" s="2072"/>
      <c r="AA712" s="2071"/>
      <c r="AB712" s="2147"/>
      <c r="AC712" s="2071"/>
      <c r="AD712" s="2045"/>
      <c r="AE712" s="2073"/>
      <c r="AF712" s="3584"/>
      <c r="AG712" s="3227"/>
      <c r="AH712" s="2024"/>
      <c r="AI712" s="2837"/>
      <c r="AJ712" s="2075" t="s">
        <v>436</v>
      </c>
      <c r="AK712" s="2124">
        <v>2</v>
      </c>
      <c r="AL712" s="2063" t="s">
        <v>36</v>
      </c>
      <c r="AM712" s="2067">
        <v>42517</v>
      </c>
      <c r="AN712" s="2065">
        <v>100</v>
      </c>
      <c r="AO712" s="2063" t="s">
        <v>35</v>
      </c>
      <c r="AP712" s="2068">
        <v>255</v>
      </c>
      <c r="AQ712" s="2063"/>
      <c r="AR712" s="2126">
        <v>42530</v>
      </c>
      <c r="AS712" s="2067">
        <v>42522</v>
      </c>
      <c r="AT712" s="2063">
        <v>1240</v>
      </c>
      <c r="AU712" s="2065">
        <v>100000</v>
      </c>
      <c r="AV712" s="2065">
        <f t="shared" si="253"/>
        <v>0</v>
      </c>
      <c r="AW712" s="2066">
        <f t="shared" si="254"/>
        <v>25500</v>
      </c>
      <c r="AX712" s="2068">
        <f t="shared" si="255"/>
        <v>1275</v>
      </c>
      <c r="AY712" s="2150"/>
    </row>
    <row r="713" spans="2:51" ht="15" thickBot="1">
      <c r="O713" s="2024"/>
      <c r="P713" s="3654"/>
      <c r="Q713" s="3655"/>
      <c r="R713" s="3655"/>
      <c r="S713" s="3655"/>
      <c r="T713" s="3655"/>
      <c r="U713" s="3656"/>
      <c r="V713" s="3657"/>
      <c r="W713" s="3657"/>
      <c r="X713" s="2085"/>
      <c r="Y713" s="2089"/>
      <c r="Z713" s="2085"/>
      <c r="AA713" s="2086"/>
      <c r="AB713" s="2087"/>
      <c r="AC713" s="2085"/>
      <c r="AD713" s="2088">
        <f>SUM(AD692:AD711)</f>
        <v>257211</v>
      </c>
      <c r="AE713" s="2088">
        <f>SUM(AE692:AE712)</f>
        <v>12860.55</v>
      </c>
      <c r="AF713" s="2090"/>
      <c r="AG713" s="3220"/>
      <c r="AH713" s="2024"/>
      <c r="AI713" s="2837"/>
      <c r="AJ713" s="2037" t="s">
        <v>436</v>
      </c>
      <c r="AK713" s="2038">
        <v>3</v>
      </c>
      <c r="AL713" s="2039" t="s">
        <v>36</v>
      </c>
      <c r="AM713" s="2040">
        <v>42556</v>
      </c>
      <c r="AN713" s="2041">
        <v>108</v>
      </c>
      <c r="AO713" s="2039" t="s">
        <v>35</v>
      </c>
      <c r="AP713" s="2042">
        <v>255</v>
      </c>
      <c r="AQ713" s="2039"/>
      <c r="AR713" s="2044">
        <v>42571</v>
      </c>
      <c r="AS713" s="2040">
        <v>42560</v>
      </c>
      <c r="AT713" s="2039">
        <v>1245</v>
      </c>
      <c r="AU713" s="2041">
        <v>108000</v>
      </c>
      <c r="AV713" s="2041">
        <f t="shared" si="253"/>
        <v>0</v>
      </c>
      <c r="AW713" s="2045">
        <f t="shared" si="254"/>
        <v>27540</v>
      </c>
      <c r="AX713" s="2042">
        <f t="shared" si="255"/>
        <v>1377</v>
      </c>
      <c r="AY713" s="2150"/>
    </row>
    <row r="714" spans="2:51">
      <c r="O714" s="2024"/>
      <c r="P714" s="2024"/>
      <c r="Q714" s="2024"/>
      <c r="R714" s="2024"/>
      <c r="S714" s="2024"/>
      <c r="T714" s="2024"/>
      <c r="U714" s="2024"/>
      <c r="V714" s="2024"/>
      <c r="W714" s="2024"/>
      <c r="X714" s="2024"/>
      <c r="Y714" s="3602"/>
      <c r="Z714" s="2024"/>
      <c r="AA714" s="2024"/>
      <c r="AB714" s="2024"/>
      <c r="AC714" s="2024"/>
      <c r="AD714" s="2024"/>
      <c r="AE714" s="2024"/>
      <c r="AF714" s="3227"/>
      <c r="AG714" s="3227"/>
      <c r="AH714" s="2024"/>
      <c r="AI714" s="2023"/>
      <c r="AJ714" s="2037" t="s">
        <v>436</v>
      </c>
      <c r="AK714" s="2038">
        <v>4</v>
      </c>
      <c r="AL714" s="2039" t="s">
        <v>36</v>
      </c>
      <c r="AM714" s="2040">
        <v>42573</v>
      </c>
      <c r="AN714" s="2041">
        <v>120</v>
      </c>
      <c r="AO714" s="2039" t="s">
        <v>35</v>
      </c>
      <c r="AP714" s="2042">
        <v>255</v>
      </c>
      <c r="AQ714" s="2039"/>
      <c r="AR714" s="2044">
        <v>42585</v>
      </c>
      <c r="AS714" s="2040">
        <v>42579</v>
      </c>
      <c r="AT714" s="2039">
        <v>1266</v>
      </c>
      <c r="AU714" s="2041">
        <v>120000</v>
      </c>
      <c r="AV714" s="2041">
        <f t="shared" si="253"/>
        <v>0</v>
      </c>
      <c r="AW714" s="2045">
        <f t="shared" si="254"/>
        <v>30600</v>
      </c>
      <c r="AX714" s="2042">
        <f t="shared" si="255"/>
        <v>1530</v>
      </c>
      <c r="AY714" s="2150"/>
    </row>
    <row r="715" spans="2:51" ht="18.600000000000001" thickBot="1">
      <c r="O715" s="2024"/>
      <c r="P715" s="2028" t="s">
        <v>860</v>
      </c>
      <c r="Q715" s="2024"/>
      <c r="R715" s="2024"/>
      <c r="S715" s="2024"/>
      <c r="T715" s="2024"/>
      <c r="U715" s="2024"/>
      <c r="V715" s="2024"/>
      <c r="W715" s="2024"/>
      <c r="X715" s="2024"/>
      <c r="Y715" s="3602"/>
      <c r="Z715" s="2024"/>
      <c r="AA715" s="2024"/>
      <c r="AB715" s="2024"/>
      <c r="AC715" s="2024"/>
      <c r="AD715" s="2024"/>
      <c r="AE715" s="2024"/>
      <c r="AF715" s="2029"/>
      <c r="AG715" s="2029"/>
      <c r="AH715" s="2024"/>
      <c r="AI715" s="2837"/>
      <c r="AJ715" s="2037" t="s">
        <v>436</v>
      </c>
      <c r="AK715" s="2038">
        <v>5</v>
      </c>
      <c r="AL715" s="2039" t="s">
        <v>36</v>
      </c>
      <c r="AM715" s="2040">
        <v>42573</v>
      </c>
      <c r="AN715" s="2041">
        <v>120</v>
      </c>
      <c r="AO715" s="2039" t="s">
        <v>35</v>
      </c>
      <c r="AP715" s="2042">
        <v>255</v>
      </c>
      <c r="AQ715" s="2039"/>
      <c r="AR715" s="2044">
        <v>42614</v>
      </c>
      <c r="AS715" s="2040">
        <v>42602</v>
      </c>
      <c r="AT715" s="2039">
        <v>1300</v>
      </c>
      <c r="AU715" s="2041">
        <v>120000</v>
      </c>
      <c r="AV715" s="2041">
        <f t="shared" si="253"/>
        <v>0</v>
      </c>
      <c r="AW715" s="2045">
        <f t="shared" si="254"/>
        <v>30600</v>
      </c>
      <c r="AX715" s="2042">
        <f t="shared" si="255"/>
        <v>1530</v>
      </c>
      <c r="AY715" s="2150"/>
    </row>
    <row r="716" spans="2:51">
      <c r="O716" s="2024"/>
      <c r="P716" s="2030"/>
      <c r="Q716" s="2031"/>
      <c r="R716" s="2031"/>
      <c r="S716" s="6040" t="s">
        <v>14</v>
      </c>
      <c r="T716" s="6040" t="s">
        <v>12</v>
      </c>
      <c r="U716" s="6040"/>
      <c r="V716" s="2031"/>
      <c r="W716" s="6040" t="s">
        <v>15</v>
      </c>
      <c r="X716" s="6040" t="s">
        <v>16</v>
      </c>
      <c r="Y716" s="6040" t="s">
        <v>12</v>
      </c>
      <c r="Z716" s="6040" t="s">
        <v>12</v>
      </c>
      <c r="AA716" s="2031"/>
      <c r="AB716" s="2031"/>
      <c r="AC716" s="2031"/>
      <c r="AD716" s="2031"/>
      <c r="AE716" s="6040" t="s">
        <v>17</v>
      </c>
      <c r="AF716" s="6040"/>
      <c r="AG716" s="6032"/>
      <c r="AH716" s="2024"/>
      <c r="AI716" s="2943"/>
      <c r="AJ716" s="2037" t="s">
        <v>436</v>
      </c>
      <c r="AK716" s="2038">
        <v>6</v>
      </c>
      <c r="AL716" s="2039" t="s">
        <v>36</v>
      </c>
      <c r="AM716" s="2040">
        <v>42641</v>
      </c>
      <c r="AN716" s="2041">
        <v>120</v>
      </c>
      <c r="AO716" s="2039" t="s">
        <v>35</v>
      </c>
      <c r="AP716" s="2042">
        <v>255</v>
      </c>
      <c r="AQ716" s="2039"/>
      <c r="AR716" s="2044">
        <v>42649</v>
      </c>
      <c r="AS716" s="2040">
        <v>42647</v>
      </c>
      <c r="AT716" s="2039">
        <v>1412</v>
      </c>
      <c r="AU716" s="2041">
        <v>120000</v>
      </c>
      <c r="AV716" s="2041">
        <f t="shared" si="253"/>
        <v>0</v>
      </c>
      <c r="AW716" s="2045">
        <f t="shared" si="254"/>
        <v>30600</v>
      </c>
      <c r="AX716" s="2042">
        <f t="shared" si="255"/>
        <v>1530</v>
      </c>
      <c r="AY716" s="2150"/>
    </row>
    <row r="717" spans="2:51">
      <c r="O717" s="2024"/>
      <c r="P717" s="2032" t="s">
        <v>3</v>
      </c>
      <c r="Q717" s="2033" t="s">
        <v>4</v>
      </c>
      <c r="R717" s="6033" t="s">
        <v>18</v>
      </c>
      <c r="S717" s="6033" t="s">
        <v>19</v>
      </c>
      <c r="T717" s="6033" t="s">
        <v>19</v>
      </c>
      <c r="U717" s="6033" t="s">
        <v>20</v>
      </c>
      <c r="V717" s="6033" t="s">
        <v>21</v>
      </c>
      <c r="W717" s="6033" t="s">
        <v>22</v>
      </c>
      <c r="X717" s="6033" t="s">
        <v>19</v>
      </c>
      <c r="Y717" s="6033" t="s">
        <v>23</v>
      </c>
      <c r="Z717" s="6033" t="s">
        <v>23</v>
      </c>
      <c r="AA717" s="6033" t="s">
        <v>24</v>
      </c>
      <c r="AB717" s="6033" t="s">
        <v>20</v>
      </c>
      <c r="AC717" s="6033" t="s">
        <v>25</v>
      </c>
      <c r="AD717" s="6033" t="s">
        <v>0</v>
      </c>
      <c r="AE717" s="6033" t="s">
        <v>11</v>
      </c>
      <c r="AF717" s="6033" t="s">
        <v>26</v>
      </c>
      <c r="AG717" s="6032"/>
      <c r="AH717" s="2024"/>
      <c r="AI717" s="2837"/>
      <c r="AJ717" s="2037" t="s">
        <v>436</v>
      </c>
      <c r="AK717" s="2038">
        <v>7</v>
      </c>
      <c r="AL717" s="2039">
        <v>31525</v>
      </c>
      <c r="AM717" s="2040">
        <v>42685</v>
      </c>
      <c r="AN717" s="2041">
        <v>120</v>
      </c>
      <c r="AO717" s="2039" t="s">
        <v>35</v>
      </c>
      <c r="AP717" s="2042">
        <v>255</v>
      </c>
      <c r="AQ717" s="2039"/>
      <c r="AR717" s="2044">
        <v>42703</v>
      </c>
      <c r="AS717" s="2040">
        <v>42696</v>
      </c>
      <c r="AT717" s="2039">
        <v>1494</v>
      </c>
      <c r="AU717" s="2041">
        <v>120000</v>
      </c>
      <c r="AV717" s="2041">
        <f t="shared" si="253"/>
        <v>0</v>
      </c>
      <c r="AW717" s="2045">
        <f t="shared" si="254"/>
        <v>30600</v>
      </c>
      <c r="AX717" s="2042">
        <f t="shared" si="255"/>
        <v>1530</v>
      </c>
      <c r="AY717" s="2150"/>
    </row>
    <row r="718" spans="2:51" ht="15" thickBot="1">
      <c r="O718" s="2024"/>
      <c r="P718" s="2034"/>
      <c r="Q718" s="2035"/>
      <c r="R718" s="2035"/>
      <c r="S718" s="6035" t="s">
        <v>3</v>
      </c>
      <c r="T718" s="6035" t="s">
        <v>18</v>
      </c>
      <c r="U718" s="6035"/>
      <c r="V718" s="2035"/>
      <c r="W718" s="6035" t="s">
        <v>21</v>
      </c>
      <c r="X718" s="6035" t="s">
        <v>3</v>
      </c>
      <c r="Y718" s="6035" t="s">
        <v>27</v>
      </c>
      <c r="Z718" s="6035" t="s">
        <v>28</v>
      </c>
      <c r="AA718" s="2035"/>
      <c r="AB718" s="2035"/>
      <c r="AC718" s="2035"/>
      <c r="AD718" s="2035"/>
      <c r="AE718" s="6035" t="s">
        <v>30</v>
      </c>
      <c r="AF718" s="6033"/>
      <c r="AG718" s="6032"/>
      <c r="AH718" s="2024"/>
      <c r="AI718" s="2837"/>
      <c r="AJ718" s="2037" t="s">
        <v>436</v>
      </c>
      <c r="AK718" s="2038">
        <v>8</v>
      </c>
      <c r="AL718" s="2039">
        <v>31524</v>
      </c>
      <c r="AM718" s="2040">
        <v>42685</v>
      </c>
      <c r="AN718" s="2041">
        <v>120</v>
      </c>
      <c r="AO718" s="2039" t="s">
        <v>35</v>
      </c>
      <c r="AP718" s="2042">
        <v>255</v>
      </c>
      <c r="AQ718" s="2039"/>
      <c r="AR718" s="2044">
        <v>42723</v>
      </c>
      <c r="AS718" s="2040">
        <v>42714</v>
      </c>
      <c r="AT718" s="2039">
        <v>1562</v>
      </c>
      <c r="AU718" s="2041">
        <v>120000</v>
      </c>
      <c r="AV718" s="2041">
        <f t="shared" si="253"/>
        <v>0</v>
      </c>
      <c r="AW718" s="2045">
        <f t="shared" si="254"/>
        <v>30600</v>
      </c>
      <c r="AX718" s="2042">
        <f t="shared" si="255"/>
        <v>1530</v>
      </c>
      <c r="AY718" s="2150"/>
    </row>
    <row r="719" spans="2:51">
      <c r="O719" s="2024"/>
      <c r="P719" s="2095" t="s">
        <v>629</v>
      </c>
      <c r="Q719" s="2075" t="s">
        <v>436</v>
      </c>
      <c r="R719" s="2071">
        <v>117</v>
      </c>
      <c r="S719" s="2071">
        <v>50681</v>
      </c>
      <c r="T719" s="2072">
        <v>43913</v>
      </c>
      <c r="U719" s="2071">
        <v>54</v>
      </c>
      <c r="V719" s="2039" t="s">
        <v>35</v>
      </c>
      <c r="W719" s="2073">
        <v>297</v>
      </c>
      <c r="X719" s="2146"/>
      <c r="Y719" s="3509">
        <v>43934</v>
      </c>
      <c r="Z719" s="2072">
        <v>43930</v>
      </c>
      <c r="AA719" s="2071">
        <v>12928</v>
      </c>
      <c r="AB719" s="2147">
        <v>54000</v>
      </c>
      <c r="AC719" s="2071">
        <f>(AB719-U719*1000)</f>
        <v>0</v>
      </c>
      <c r="AD719" s="2045">
        <f>(AB719*W719/1000)</f>
        <v>16038</v>
      </c>
      <c r="AE719" s="2045">
        <f t="shared" ref="AE719:AE732" si="256">(AD719*0.05)</f>
        <v>801.90000000000009</v>
      </c>
      <c r="AF719" s="2046" t="s">
        <v>8</v>
      </c>
      <c r="AG719" s="3219"/>
      <c r="AH719" s="2024"/>
      <c r="AI719" s="2837"/>
      <c r="AJ719" s="2037" t="s">
        <v>436</v>
      </c>
      <c r="AK719" s="2038">
        <v>9</v>
      </c>
      <c r="AL719" s="2039">
        <v>3170</v>
      </c>
      <c r="AM719" s="2040">
        <v>42807</v>
      </c>
      <c r="AN719" s="2041">
        <v>130</v>
      </c>
      <c r="AO719" s="2039" t="s">
        <v>35</v>
      </c>
      <c r="AP719" s="2042">
        <v>260</v>
      </c>
      <c r="AQ719" s="2039"/>
      <c r="AR719" s="2044">
        <v>42814</v>
      </c>
      <c r="AS719" s="2040">
        <v>42812</v>
      </c>
      <c r="AT719" s="2039">
        <v>9429</v>
      </c>
      <c r="AU719" s="2041">
        <v>130000</v>
      </c>
      <c r="AV719" s="2041">
        <f t="shared" si="253"/>
        <v>0</v>
      </c>
      <c r="AW719" s="2045">
        <f t="shared" si="254"/>
        <v>33800</v>
      </c>
      <c r="AX719" s="2042">
        <f t="shared" si="255"/>
        <v>1690</v>
      </c>
      <c r="AY719" s="2150"/>
    </row>
    <row r="720" spans="2:51">
      <c r="O720" s="2024"/>
      <c r="P720" s="2036" t="s">
        <v>629</v>
      </c>
      <c r="Q720" s="2075" t="s">
        <v>436</v>
      </c>
      <c r="R720" s="2071">
        <v>118</v>
      </c>
      <c r="S720" s="2071">
        <v>50681</v>
      </c>
      <c r="T720" s="2072">
        <v>43913</v>
      </c>
      <c r="U720" s="2071">
        <v>54</v>
      </c>
      <c r="V720" s="2039" t="s">
        <v>35</v>
      </c>
      <c r="W720" s="2073">
        <v>297</v>
      </c>
      <c r="X720" s="2146"/>
      <c r="Y720" s="3509">
        <v>43943</v>
      </c>
      <c r="Z720" s="2072">
        <v>43941</v>
      </c>
      <c r="AA720" s="2071">
        <v>12973</v>
      </c>
      <c r="AB720" s="2147">
        <v>54000</v>
      </c>
      <c r="AC720" s="2071">
        <f t="shared" ref="AC720:AC732" si="257">(AB720-U720*1000)</f>
        <v>0</v>
      </c>
      <c r="AD720" s="2045">
        <f t="shared" ref="AD720:AD727" si="258">(AB720*W720/1000)</f>
        <v>16038</v>
      </c>
      <c r="AE720" s="2073">
        <f t="shared" si="256"/>
        <v>801.90000000000009</v>
      </c>
      <c r="AF720" s="2059" t="s">
        <v>8</v>
      </c>
      <c r="AG720" s="2029"/>
      <c r="AH720" s="2024"/>
      <c r="AI720" s="2837"/>
      <c r="AJ720" s="2037" t="s">
        <v>436</v>
      </c>
      <c r="AK720" s="2038">
        <v>10</v>
      </c>
      <c r="AL720" s="2039">
        <v>4389</v>
      </c>
      <c r="AM720" s="2040">
        <v>42835</v>
      </c>
      <c r="AN720" s="2041">
        <v>130</v>
      </c>
      <c r="AO720" s="2039" t="s">
        <v>35</v>
      </c>
      <c r="AP720" s="2042">
        <v>260</v>
      </c>
      <c r="AQ720" s="2039"/>
      <c r="AR720" s="2044">
        <v>42839</v>
      </c>
      <c r="AS720" s="2040">
        <v>42841</v>
      </c>
      <c r="AT720" s="2039">
        <v>9561</v>
      </c>
      <c r="AU720" s="2041">
        <v>130000</v>
      </c>
      <c r="AV720" s="2041">
        <f t="shared" si="253"/>
        <v>0</v>
      </c>
      <c r="AW720" s="2045">
        <f t="shared" si="254"/>
        <v>33800</v>
      </c>
      <c r="AX720" s="2042">
        <f t="shared" si="255"/>
        <v>1690</v>
      </c>
      <c r="AY720" s="2150"/>
    </row>
    <row r="721" spans="15:51">
      <c r="O721" s="2024"/>
      <c r="P721" s="2047" t="s">
        <v>792</v>
      </c>
      <c r="Q721" s="2048" t="s">
        <v>794</v>
      </c>
      <c r="R721" s="2071">
        <v>27</v>
      </c>
      <c r="S721" s="3169" t="s">
        <v>36</v>
      </c>
      <c r="T721" s="2072">
        <v>43915</v>
      </c>
      <c r="U721" s="2071">
        <v>200</v>
      </c>
      <c r="V721" s="3171" t="s">
        <v>35</v>
      </c>
      <c r="W721" s="3172">
        <v>292</v>
      </c>
      <c r="X721" s="2146"/>
      <c r="Y721" s="3509">
        <v>43934</v>
      </c>
      <c r="Z721" s="2072">
        <v>43930</v>
      </c>
      <c r="AA721" s="2071">
        <v>12927</v>
      </c>
      <c r="AB721" s="2147">
        <v>204000</v>
      </c>
      <c r="AC721" s="2071">
        <f t="shared" si="257"/>
        <v>4000</v>
      </c>
      <c r="AD721" s="2045">
        <f t="shared" si="258"/>
        <v>59568</v>
      </c>
      <c r="AE721" s="2045">
        <f t="shared" si="256"/>
        <v>2978.4</v>
      </c>
      <c r="AF721" s="2059" t="s">
        <v>8</v>
      </c>
      <c r="AG721" s="2029"/>
      <c r="AH721" s="2024"/>
      <c r="AI721" s="2837"/>
      <c r="AJ721" s="2037" t="s">
        <v>436</v>
      </c>
      <c r="AK721" s="2038">
        <v>11</v>
      </c>
      <c r="AL721" s="2039">
        <v>5719</v>
      </c>
      <c r="AM721" s="2040">
        <v>42866</v>
      </c>
      <c r="AN721" s="2041">
        <v>130</v>
      </c>
      <c r="AO721" s="2039" t="s">
        <v>35</v>
      </c>
      <c r="AP721" s="2042">
        <v>260</v>
      </c>
      <c r="AQ721" s="2039"/>
      <c r="AR721" s="2044">
        <v>42881</v>
      </c>
      <c r="AS721" s="2040">
        <v>42876</v>
      </c>
      <c r="AT721" s="2039">
        <v>9597</v>
      </c>
      <c r="AU721" s="2041">
        <v>130000</v>
      </c>
      <c r="AV721" s="2041">
        <f t="shared" si="253"/>
        <v>0</v>
      </c>
      <c r="AW721" s="2045">
        <f t="shared" si="254"/>
        <v>33800</v>
      </c>
      <c r="AX721" s="2042">
        <f t="shared" si="255"/>
        <v>1690</v>
      </c>
      <c r="AY721" s="2150"/>
    </row>
    <row r="722" spans="15:51">
      <c r="O722" s="2024"/>
      <c r="P722" s="2047" t="s">
        <v>792</v>
      </c>
      <c r="Q722" s="2048" t="s">
        <v>891</v>
      </c>
      <c r="R722" s="2071">
        <v>28</v>
      </c>
      <c r="S722" s="3169" t="s">
        <v>36</v>
      </c>
      <c r="T722" s="2072">
        <v>43915</v>
      </c>
      <c r="U722" s="2071">
        <v>25</v>
      </c>
      <c r="V722" s="3171" t="s">
        <v>35</v>
      </c>
      <c r="W722" s="3172">
        <v>386</v>
      </c>
      <c r="X722" s="2146"/>
      <c r="Y722" s="3509">
        <v>43934</v>
      </c>
      <c r="Z722" s="2072">
        <v>43930</v>
      </c>
      <c r="AA722" s="2071">
        <v>12927</v>
      </c>
      <c r="AB722" s="2147">
        <v>23000</v>
      </c>
      <c r="AC722" s="2071">
        <f t="shared" si="257"/>
        <v>-2000</v>
      </c>
      <c r="AD722" s="2045">
        <f t="shared" si="258"/>
        <v>8878</v>
      </c>
      <c r="AE722" s="2071">
        <f t="shared" si="256"/>
        <v>443.90000000000003</v>
      </c>
      <c r="AF722" s="2059" t="s">
        <v>8</v>
      </c>
      <c r="AG722" s="2029"/>
      <c r="AH722" s="2024"/>
      <c r="AI722" s="2837"/>
      <c r="AJ722" s="2037" t="s">
        <v>436</v>
      </c>
      <c r="AK722" s="2038">
        <v>12</v>
      </c>
      <c r="AL722" s="2039">
        <v>6691</v>
      </c>
      <c r="AM722" s="2040">
        <v>42891</v>
      </c>
      <c r="AN722" s="2041">
        <v>140</v>
      </c>
      <c r="AO722" s="2039" t="s">
        <v>35</v>
      </c>
      <c r="AP722" s="2042">
        <v>270</v>
      </c>
      <c r="AQ722" s="2039"/>
      <c r="AR722" s="2044">
        <v>42914</v>
      </c>
      <c r="AS722" s="2040">
        <v>42909</v>
      </c>
      <c r="AT722" s="2039">
        <v>9629</v>
      </c>
      <c r="AU722" s="2041">
        <v>140000</v>
      </c>
      <c r="AV722" s="2041">
        <f t="shared" si="253"/>
        <v>0</v>
      </c>
      <c r="AW722" s="2045">
        <f t="shared" si="254"/>
        <v>37800</v>
      </c>
      <c r="AX722" s="2042">
        <f t="shared" si="255"/>
        <v>1890</v>
      </c>
      <c r="AY722" s="2150"/>
    </row>
    <row r="723" spans="15:51">
      <c r="O723" s="2024"/>
      <c r="P723" s="2047" t="s">
        <v>792</v>
      </c>
      <c r="Q723" s="2048" t="s">
        <v>794</v>
      </c>
      <c r="R723" s="2071">
        <v>29</v>
      </c>
      <c r="S723" s="3169" t="s">
        <v>36</v>
      </c>
      <c r="T723" s="2072">
        <v>43915</v>
      </c>
      <c r="U723" s="2071">
        <v>170</v>
      </c>
      <c r="V723" s="3171" t="s">
        <v>35</v>
      </c>
      <c r="W723" s="3172">
        <v>292</v>
      </c>
      <c r="X723" s="2146"/>
      <c r="Y723" s="3509">
        <v>43951</v>
      </c>
      <c r="Z723" s="2072">
        <v>43941</v>
      </c>
      <c r="AA723" s="2071">
        <v>12971</v>
      </c>
      <c r="AB723" s="2147">
        <v>180000</v>
      </c>
      <c r="AC723" s="2071">
        <f t="shared" si="257"/>
        <v>10000</v>
      </c>
      <c r="AD723" s="2045">
        <f t="shared" si="258"/>
        <v>52560</v>
      </c>
      <c r="AE723" s="2045">
        <f t="shared" si="256"/>
        <v>2628</v>
      </c>
      <c r="AF723" s="2059" t="s">
        <v>8</v>
      </c>
      <c r="AG723" s="2029"/>
      <c r="AH723" s="2024"/>
      <c r="AI723" s="2837"/>
      <c r="AJ723" s="2037" t="s">
        <v>436</v>
      </c>
      <c r="AK723" s="2038">
        <v>13</v>
      </c>
      <c r="AL723" s="2039">
        <v>6691</v>
      </c>
      <c r="AM723" s="2040">
        <v>42891</v>
      </c>
      <c r="AN723" s="2041">
        <v>140</v>
      </c>
      <c r="AO723" s="2039" t="s">
        <v>35</v>
      </c>
      <c r="AP723" s="2042">
        <v>270</v>
      </c>
      <c r="AQ723" s="2039"/>
      <c r="AR723" s="2044">
        <v>42944</v>
      </c>
      <c r="AS723" s="2040">
        <v>42937</v>
      </c>
      <c r="AT723" s="2039">
        <v>9659</v>
      </c>
      <c r="AU723" s="2041">
        <v>140000</v>
      </c>
      <c r="AV723" s="2041">
        <f t="shared" si="253"/>
        <v>0</v>
      </c>
      <c r="AW723" s="2045">
        <f t="shared" si="254"/>
        <v>37800</v>
      </c>
      <c r="AX723" s="2042">
        <f t="shared" si="255"/>
        <v>1890</v>
      </c>
      <c r="AY723" s="2150"/>
    </row>
    <row r="724" spans="15:51">
      <c r="O724" s="2024"/>
      <c r="P724" s="2047" t="s">
        <v>792</v>
      </c>
      <c r="Q724" s="2048" t="s">
        <v>891</v>
      </c>
      <c r="R724" s="2071">
        <v>30</v>
      </c>
      <c r="S724" s="3169" t="s">
        <v>36</v>
      </c>
      <c r="T724" s="2072">
        <v>43915</v>
      </c>
      <c r="U724" s="2071">
        <v>25</v>
      </c>
      <c r="V724" s="3171" t="s">
        <v>35</v>
      </c>
      <c r="W724" s="3172">
        <v>386</v>
      </c>
      <c r="X724" s="2146"/>
      <c r="Y724" s="3509">
        <v>43951</v>
      </c>
      <c r="Z724" s="2072">
        <v>43941</v>
      </c>
      <c r="AA724" s="2071">
        <v>12971</v>
      </c>
      <c r="AB724" s="2147">
        <v>30500</v>
      </c>
      <c r="AC724" s="2071">
        <f t="shared" si="257"/>
        <v>5500</v>
      </c>
      <c r="AD724" s="2045">
        <f t="shared" si="258"/>
        <v>11773</v>
      </c>
      <c r="AE724" s="2045">
        <f t="shared" si="256"/>
        <v>588.65</v>
      </c>
      <c r="AF724" s="2059" t="s">
        <v>8</v>
      </c>
      <c r="AG724" s="2029"/>
      <c r="AH724" s="2024"/>
      <c r="AI724" s="2837"/>
      <c r="AJ724" s="2037" t="s">
        <v>436</v>
      </c>
      <c r="AK724" s="2038">
        <v>14</v>
      </c>
      <c r="AL724" s="2039">
        <v>6691</v>
      </c>
      <c r="AM724" s="2040">
        <v>42891</v>
      </c>
      <c r="AN724" s="2041">
        <v>140</v>
      </c>
      <c r="AO724" s="2039" t="s">
        <v>35</v>
      </c>
      <c r="AP724" s="2042">
        <v>270</v>
      </c>
      <c r="AQ724" s="2039"/>
      <c r="AR724" s="2044">
        <v>42977</v>
      </c>
      <c r="AS724" s="2040">
        <v>42972</v>
      </c>
      <c r="AT724" s="2039">
        <v>9712</v>
      </c>
      <c r="AU724" s="2041">
        <v>140000</v>
      </c>
      <c r="AV724" s="2041">
        <f t="shared" si="253"/>
        <v>0</v>
      </c>
      <c r="AW724" s="2045">
        <f t="shared" si="254"/>
        <v>37800</v>
      </c>
      <c r="AX724" s="2042">
        <f t="shared" si="255"/>
        <v>1890</v>
      </c>
      <c r="AY724" s="2150"/>
    </row>
    <row r="725" spans="15:51">
      <c r="O725" s="2024"/>
      <c r="P725" s="2047" t="s">
        <v>792</v>
      </c>
      <c r="Q725" s="2048" t="s">
        <v>904</v>
      </c>
      <c r="R725" s="2071">
        <v>31</v>
      </c>
      <c r="S725" s="3169" t="s">
        <v>36</v>
      </c>
      <c r="T725" s="2072">
        <v>43915</v>
      </c>
      <c r="U725" s="2071">
        <v>3</v>
      </c>
      <c r="V725" s="3171" t="s">
        <v>35</v>
      </c>
      <c r="W725" s="3172">
        <v>354</v>
      </c>
      <c r="X725" s="2146"/>
      <c r="Y725" s="3509">
        <v>43951</v>
      </c>
      <c r="Z725" s="2072">
        <v>43941</v>
      </c>
      <c r="AA725" s="2071">
        <v>12971</v>
      </c>
      <c r="AB725" s="2147">
        <v>3000</v>
      </c>
      <c r="AC725" s="2071">
        <f t="shared" si="257"/>
        <v>0</v>
      </c>
      <c r="AD725" s="2045">
        <f t="shared" si="258"/>
        <v>1062</v>
      </c>
      <c r="AE725" s="2045">
        <f t="shared" si="256"/>
        <v>53.1</v>
      </c>
      <c r="AF725" s="2059" t="s">
        <v>8</v>
      </c>
      <c r="AG725" s="2029"/>
      <c r="AH725" s="2024"/>
      <c r="AI725" s="2837"/>
      <c r="AJ725" s="2037" t="s">
        <v>436</v>
      </c>
      <c r="AK725" s="2038">
        <v>15</v>
      </c>
      <c r="AL725" s="2039">
        <v>9681</v>
      </c>
      <c r="AM725" s="2040">
        <v>42958</v>
      </c>
      <c r="AN725" s="2041">
        <v>140</v>
      </c>
      <c r="AO725" s="2039" t="s">
        <v>35</v>
      </c>
      <c r="AP725" s="2042">
        <v>270</v>
      </c>
      <c r="AQ725" s="2039"/>
      <c r="AR725" s="2044">
        <v>43007</v>
      </c>
      <c r="AS725" s="2040">
        <v>43009</v>
      </c>
      <c r="AT725" s="2039">
        <v>9760</v>
      </c>
      <c r="AU725" s="2041">
        <v>122000</v>
      </c>
      <c r="AV725" s="2041">
        <f t="shared" si="253"/>
        <v>-18000</v>
      </c>
      <c r="AW725" s="2045">
        <f t="shared" si="254"/>
        <v>32940</v>
      </c>
      <c r="AX725" s="2042">
        <f t="shared" si="255"/>
        <v>1647</v>
      </c>
      <c r="AY725" s="2150"/>
    </row>
    <row r="726" spans="15:51">
      <c r="O726" s="2024"/>
      <c r="P726" s="2036" t="s">
        <v>629</v>
      </c>
      <c r="Q726" s="2037" t="s">
        <v>740</v>
      </c>
      <c r="R726" s="2071">
        <v>119</v>
      </c>
      <c r="S726" s="2071">
        <v>50837</v>
      </c>
      <c r="T726" s="2072">
        <v>43917</v>
      </c>
      <c r="U726" s="2071">
        <v>10</v>
      </c>
      <c r="V726" s="2039" t="s">
        <v>35</v>
      </c>
      <c r="W726" s="2073">
        <v>234</v>
      </c>
      <c r="X726" s="3605"/>
      <c r="Y726" s="3709" t="s">
        <v>943</v>
      </c>
      <c r="Z726" s="2070" t="s">
        <v>950</v>
      </c>
      <c r="AA726" s="2071">
        <v>12929</v>
      </c>
      <c r="AB726" s="2147">
        <v>10000</v>
      </c>
      <c r="AC726" s="2809">
        <f t="shared" si="257"/>
        <v>0</v>
      </c>
      <c r="AD726" s="2045">
        <f t="shared" si="258"/>
        <v>2340</v>
      </c>
      <c r="AE726" s="2045">
        <f t="shared" si="256"/>
        <v>117</v>
      </c>
      <c r="AF726" s="6038" t="s">
        <v>8</v>
      </c>
      <c r="AG726" s="6032"/>
      <c r="AH726" s="2024"/>
      <c r="AI726" s="2837"/>
      <c r="AJ726" s="2037" t="s">
        <v>436</v>
      </c>
      <c r="AK726" s="2038">
        <v>15</v>
      </c>
      <c r="AL726" s="2039">
        <v>9681</v>
      </c>
      <c r="AM726" s="2040">
        <v>42958</v>
      </c>
      <c r="AN726" s="2041">
        <v>18</v>
      </c>
      <c r="AO726" s="2039" t="s">
        <v>35</v>
      </c>
      <c r="AP726" s="2042">
        <v>270</v>
      </c>
      <c r="AQ726" s="2873"/>
      <c r="AR726" s="3604">
        <v>43007</v>
      </c>
      <c r="AS726" s="2157">
        <v>43010</v>
      </c>
      <c r="AT726" s="2039">
        <v>9762</v>
      </c>
      <c r="AU726" s="2041">
        <v>18000</v>
      </c>
      <c r="AV726" s="2041">
        <f t="shared" si="253"/>
        <v>0</v>
      </c>
      <c r="AW726" s="2066">
        <f t="shared" si="254"/>
        <v>4860</v>
      </c>
      <c r="AX726" s="2068">
        <f t="shared" si="255"/>
        <v>243</v>
      </c>
      <c r="AY726" s="2150"/>
    </row>
    <row r="727" spans="15:51">
      <c r="O727" s="2024"/>
      <c r="P727" s="2036" t="s">
        <v>629</v>
      </c>
      <c r="Q727" s="2037" t="s">
        <v>699</v>
      </c>
      <c r="R727" s="2071">
        <v>120</v>
      </c>
      <c r="S727" s="2071">
        <v>50918</v>
      </c>
      <c r="T727" s="2072">
        <v>43917</v>
      </c>
      <c r="U727" s="2071">
        <v>5</v>
      </c>
      <c r="V727" s="2039" t="s">
        <v>35</v>
      </c>
      <c r="W727" s="2073">
        <v>254</v>
      </c>
      <c r="X727" s="3605"/>
      <c r="Y727" s="3509">
        <v>43943</v>
      </c>
      <c r="Z727" s="2072">
        <v>43941</v>
      </c>
      <c r="AA727" s="2071">
        <v>12974</v>
      </c>
      <c r="AB727" s="2147">
        <v>5000</v>
      </c>
      <c r="AC727" s="2809">
        <f t="shared" si="257"/>
        <v>0</v>
      </c>
      <c r="AD727" s="2045">
        <f t="shared" si="258"/>
        <v>1270</v>
      </c>
      <c r="AE727" s="2073">
        <f t="shared" si="256"/>
        <v>63.5</v>
      </c>
      <c r="AF727" s="6038" t="s">
        <v>8</v>
      </c>
      <c r="AG727" s="6032"/>
      <c r="AH727" s="2024"/>
      <c r="AI727" s="2837"/>
      <c r="AJ727" s="2926" t="s">
        <v>436</v>
      </c>
      <c r="AK727" s="2788">
        <v>16</v>
      </c>
      <c r="AL727" s="2188">
        <v>9681</v>
      </c>
      <c r="AM727" s="2193">
        <v>42958</v>
      </c>
      <c r="AN727" s="2191">
        <v>140</v>
      </c>
      <c r="AO727" s="2188" t="s">
        <v>35</v>
      </c>
      <c r="AP727" s="2194">
        <v>270</v>
      </c>
      <c r="AQ727" s="2188"/>
      <c r="AR727" s="2790">
        <v>43049</v>
      </c>
      <c r="AS727" s="2193">
        <v>43042</v>
      </c>
      <c r="AT727" s="2188">
        <v>9761</v>
      </c>
      <c r="AU727" s="2191">
        <v>140000</v>
      </c>
      <c r="AV727" s="2191">
        <f t="shared" si="253"/>
        <v>0</v>
      </c>
      <c r="AW727" s="2192">
        <f t="shared" si="254"/>
        <v>37800</v>
      </c>
      <c r="AX727" s="2194">
        <f t="shared" si="255"/>
        <v>1890</v>
      </c>
      <c r="AY727" s="2150"/>
    </row>
    <row r="728" spans="15:51">
      <c r="O728" s="2024"/>
      <c r="P728" s="2047" t="s">
        <v>945</v>
      </c>
      <c r="Q728" s="2048" t="s">
        <v>808</v>
      </c>
      <c r="R728" s="3067">
        <v>2</v>
      </c>
      <c r="S728" s="3068" t="s">
        <v>101</v>
      </c>
      <c r="T728" s="3069">
        <v>43918</v>
      </c>
      <c r="U728" s="3068">
        <v>10</v>
      </c>
      <c r="V728" s="3070" t="s">
        <v>35</v>
      </c>
      <c r="W728" s="3071">
        <v>335</v>
      </c>
      <c r="X728" s="3068" t="s">
        <v>78</v>
      </c>
      <c r="Y728" s="3072">
        <v>43934</v>
      </c>
      <c r="Z728" s="3073">
        <v>43930</v>
      </c>
      <c r="AA728" s="3070">
        <v>12931</v>
      </c>
      <c r="AB728" s="3074">
        <v>10000</v>
      </c>
      <c r="AC728" s="3074">
        <f t="shared" si="257"/>
        <v>0</v>
      </c>
      <c r="AD728" s="3075">
        <f>(AB728*W728/1000)</f>
        <v>3350</v>
      </c>
      <c r="AE728" s="3071">
        <f t="shared" si="256"/>
        <v>167.5</v>
      </c>
      <c r="AF728" s="6038" t="s">
        <v>8</v>
      </c>
      <c r="AG728" s="6032"/>
      <c r="AH728" s="2024"/>
      <c r="AI728" s="2837"/>
      <c r="AJ728" s="2037" t="s">
        <v>436</v>
      </c>
      <c r="AK728" s="2038">
        <v>17</v>
      </c>
      <c r="AL728" s="2039">
        <v>9681</v>
      </c>
      <c r="AM728" s="2040">
        <v>42958</v>
      </c>
      <c r="AN728" s="2041">
        <v>140</v>
      </c>
      <c r="AO728" s="2039" t="s">
        <v>35</v>
      </c>
      <c r="AP728" s="2042">
        <v>270</v>
      </c>
      <c r="AQ728" s="2039"/>
      <c r="AR728" s="2044">
        <v>43082</v>
      </c>
      <c r="AS728" s="2040">
        <v>43075</v>
      </c>
      <c r="AT728" s="2039">
        <v>9811</v>
      </c>
      <c r="AU728" s="2041">
        <v>140000</v>
      </c>
      <c r="AV728" s="2041">
        <f t="shared" si="253"/>
        <v>0</v>
      </c>
      <c r="AW728" s="2045">
        <f t="shared" si="254"/>
        <v>37800</v>
      </c>
      <c r="AX728" s="2042">
        <f t="shared" si="255"/>
        <v>1890</v>
      </c>
      <c r="AY728" s="2150"/>
    </row>
    <row r="729" spans="15:51">
      <c r="O729" s="2024"/>
      <c r="P729" s="2047" t="s">
        <v>471</v>
      </c>
      <c r="Q729" s="2957" t="s">
        <v>436</v>
      </c>
      <c r="R729" s="2071">
        <v>45</v>
      </c>
      <c r="S729" s="3068" t="s">
        <v>101</v>
      </c>
      <c r="T729" s="2040">
        <v>43923</v>
      </c>
      <c r="U729" s="2041">
        <v>20</v>
      </c>
      <c r="V729" s="2039" t="s">
        <v>35</v>
      </c>
      <c r="W729" s="2042">
        <v>300.3</v>
      </c>
      <c r="X729" s="2071"/>
      <c r="Y729" s="3509">
        <v>43943</v>
      </c>
      <c r="Z729" s="2072">
        <v>43941</v>
      </c>
      <c r="AA729" s="2071">
        <v>12975</v>
      </c>
      <c r="AB729" s="2071">
        <v>20000</v>
      </c>
      <c r="AC729" s="2071">
        <f t="shared" si="257"/>
        <v>0</v>
      </c>
      <c r="AD729" s="2045">
        <f>(AB729*W729/1000)</f>
        <v>6006</v>
      </c>
      <c r="AE729" s="2045">
        <f t="shared" si="256"/>
        <v>300.3</v>
      </c>
      <c r="AF729" s="2059" t="s">
        <v>8</v>
      </c>
      <c r="AG729" s="2029"/>
      <c r="AH729" s="2024"/>
      <c r="AI729" s="2837"/>
      <c r="AJ729" s="2075" t="s">
        <v>436</v>
      </c>
      <c r="AK729" s="2038">
        <v>18</v>
      </c>
      <c r="AL729" s="2039">
        <v>12563</v>
      </c>
      <c r="AM729" s="2040">
        <v>43392</v>
      </c>
      <c r="AN729" s="2041">
        <v>140</v>
      </c>
      <c r="AO729" s="2039" t="s">
        <v>35</v>
      </c>
      <c r="AP729" s="2042">
        <v>270</v>
      </c>
      <c r="AQ729" s="2039">
        <v>101795</v>
      </c>
      <c r="AR729" s="2044">
        <v>43115</v>
      </c>
      <c r="AS729" s="2040">
        <v>43115</v>
      </c>
      <c r="AT729" s="2039">
        <v>9865</v>
      </c>
      <c r="AU729" s="2041">
        <v>134000</v>
      </c>
      <c r="AV729" s="2041">
        <f t="shared" si="253"/>
        <v>-6000</v>
      </c>
      <c r="AW729" s="2045">
        <f t="shared" si="254"/>
        <v>36180</v>
      </c>
      <c r="AX729" s="2042">
        <f t="shared" si="255"/>
        <v>1809</v>
      </c>
      <c r="AY729" s="2150"/>
    </row>
    <row r="730" spans="15:51">
      <c r="O730" s="2024"/>
      <c r="P730" s="2047" t="s">
        <v>792</v>
      </c>
      <c r="Q730" s="2048" t="s">
        <v>904</v>
      </c>
      <c r="R730" s="2071">
        <v>32</v>
      </c>
      <c r="S730" s="3169" t="s">
        <v>36</v>
      </c>
      <c r="T730" s="2072">
        <v>43923</v>
      </c>
      <c r="U730" s="2071">
        <v>5</v>
      </c>
      <c r="V730" s="3171" t="s">
        <v>35</v>
      </c>
      <c r="W730" s="3172">
        <v>354</v>
      </c>
      <c r="X730" s="2146"/>
      <c r="Y730" s="3509">
        <v>43934</v>
      </c>
      <c r="Z730" s="2072">
        <v>43930</v>
      </c>
      <c r="AA730" s="2071">
        <v>12927</v>
      </c>
      <c r="AB730" s="2147">
        <v>5000</v>
      </c>
      <c r="AC730" s="2071">
        <f t="shared" si="257"/>
        <v>0</v>
      </c>
      <c r="AD730" s="2045">
        <f>(AB730*W730/1000)</f>
        <v>1770</v>
      </c>
      <c r="AE730" s="2045">
        <f t="shared" si="256"/>
        <v>88.5</v>
      </c>
      <c r="AF730" s="2059" t="s">
        <v>8</v>
      </c>
      <c r="AG730" s="2029"/>
      <c r="AH730" s="2024"/>
      <c r="AI730" s="2837"/>
      <c r="AJ730" s="2075" t="s">
        <v>436</v>
      </c>
      <c r="AK730" s="2038">
        <v>18</v>
      </c>
      <c r="AL730" s="2039">
        <v>12563</v>
      </c>
      <c r="AM730" s="2040">
        <v>43392</v>
      </c>
      <c r="AN730" s="2041">
        <v>6</v>
      </c>
      <c r="AO730" s="2039" t="s">
        <v>35</v>
      </c>
      <c r="AP730" s="2042">
        <v>270</v>
      </c>
      <c r="AQ730" s="2039">
        <v>101795</v>
      </c>
      <c r="AR730" s="2044">
        <v>43115</v>
      </c>
      <c r="AS730" s="2040">
        <v>43110</v>
      </c>
      <c r="AT730" s="2039">
        <v>9847</v>
      </c>
      <c r="AU730" s="2041">
        <v>6000</v>
      </c>
      <c r="AV730" s="2041">
        <f t="shared" si="253"/>
        <v>0</v>
      </c>
      <c r="AW730" s="2045">
        <f t="shared" si="254"/>
        <v>1620</v>
      </c>
      <c r="AX730" s="2042">
        <f t="shared" si="255"/>
        <v>81</v>
      </c>
      <c r="AY730" s="2150"/>
    </row>
    <row r="731" spans="15:51">
      <c r="O731" s="2024"/>
      <c r="P731" s="2047" t="s">
        <v>941</v>
      </c>
      <c r="Q731" s="2037" t="s">
        <v>889</v>
      </c>
      <c r="R731" s="2038">
        <v>6</v>
      </c>
      <c r="S731" s="2052" t="s">
        <v>796</v>
      </c>
      <c r="T731" s="2040">
        <v>43929</v>
      </c>
      <c r="U731" s="2041">
        <v>15</v>
      </c>
      <c r="V731" s="2039" t="s">
        <v>35</v>
      </c>
      <c r="W731" s="2042">
        <v>377</v>
      </c>
      <c r="X731" s="2039"/>
      <c r="Y731" s="2044">
        <v>43943</v>
      </c>
      <c r="Z731" s="2040">
        <v>43943</v>
      </c>
      <c r="AA731" s="2039">
        <v>12976</v>
      </c>
      <c r="AB731" s="2041">
        <v>15000</v>
      </c>
      <c r="AC731" s="2041">
        <f t="shared" si="257"/>
        <v>0</v>
      </c>
      <c r="AD731" s="2045">
        <f>(AB731*W731/1000)</f>
        <v>5655</v>
      </c>
      <c r="AE731" s="2042">
        <f t="shared" si="256"/>
        <v>282.75</v>
      </c>
      <c r="AF731" s="2059" t="s">
        <v>8</v>
      </c>
      <c r="AG731" s="2029"/>
      <c r="AH731" s="2024"/>
      <c r="AI731" s="2837"/>
      <c r="AJ731" s="2927" t="s">
        <v>436</v>
      </c>
      <c r="AK731" s="2895">
        <v>19</v>
      </c>
      <c r="AL731" s="2896">
        <v>16070</v>
      </c>
      <c r="AM731" s="2897">
        <v>43111</v>
      </c>
      <c r="AN731" s="2898">
        <v>140</v>
      </c>
      <c r="AO731" s="2896" t="s">
        <v>35</v>
      </c>
      <c r="AP731" s="2899">
        <v>275</v>
      </c>
      <c r="AQ731" s="2896">
        <v>101795</v>
      </c>
      <c r="AR731" s="2901">
        <v>43126</v>
      </c>
      <c r="AS731" s="2897">
        <v>43126</v>
      </c>
      <c r="AT731" s="2896">
        <v>9912</v>
      </c>
      <c r="AU731" s="2898">
        <v>140000</v>
      </c>
      <c r="AV731" s="2898">
        <f t="shared" si="253"/>
        <v>0</v>
      </c>
      <c r="AW731" s="2902">
        <f t="shared" si="254"/>
        <v>38500</v>
      </c>
      <c r="AX731" s="2899">
        <f t="shared" si="255"/>
        <v>1925</v>
      </c>
      <c r="AY731" s="2150"/>
    </row>
    <row r="732" spans="15:51">
      <c r="O732" s="2024"/>
      <c r="P732" s="2047" t="s">
        <v>941</v>
      </c>
      <c r="Q732" s="2075" t="s">
        <v>890</v>
      </c>
      <c r="R732" s="2076">
        <v>7</v>
      </c>
      <c r="S732" s="2052" t="s">
        <v>796</v>
      </c>
      <c r="T732" s="2057">
        <v>43929</v>
      </c>
      <c r="U732" s="2055">
        <v>40</v>
      </c>
      <c r="V732" s="2052" t="s">
        <v>35</v>
      </c>
      <c r="W732" s="2058">
        <v>305</v>
      </c>
      <c r="X732" s="2052"/>
      <c r="Y732" s="2078">
        <v>43943</v>
      </c>
      <c r="Z732" s="2057">
        <v>43943</v>
      </c>
      <c r="AA732" s="2052">
        <v>12976</v>
      </c>
      <c r="AB732" s="2055">
        <v>40000</v>
      </c>
      <c r="AC732" s="2055">
        <f t="shared" si="257"/>
        <v>0</v>
      </c>
      <c r="AD732" s="2056">
        <f>(AB732*W732/1000)</f>
        <v>12200</v>
      </c>
      <c r="AE732" s="2058">
        <f t="shared" si="256"/>
        <v>610</v>
      </c>
      <c r="AF732" s="2059" t="s">
        <v>8</v>
      </c>
      <c r="AG732" s="2029"/>
      <c r="AH732" s="2024"/>
      <c r="AI732" s="2837"/>
      <c r="AJ732" s="2928" t="s">
        <v>699</v>
      </c>
      <c r="AK732" s="2895">
        <v>20</v>
      </c>
      <c r="AL732" s="2896">
        <v>16290</v>
      </c>
      <c r="AM732" s="2897">
        <v>43117</v>
      </c>
      <c r="AN732" s="2898">
        <v>3</v>
      </c>
      <c r="AO732" s="2896" t="s">
        <v>35</v>
      </c>
      <c r="AP732" s="2899">
        <v>183</v>
      </c>
      <c r="AQ732" s="2896">
        <v>179680</v>
      </c>
      <c r="AR732" s="2901">
        <v>43126</v>
      </c>
      <c r="AS732" s="2897">
        <v>43126</v>
      </c>
      <c r="AT732" s="2896">
        <v>9912</v>
      </c>
      <c r="AU732" s="2898">
        <v>3000</v>
      </c>
      <c r="AV732" s="2898">
        <f t="shared" si="253"/>
        <v>0</v>
      </c>
      <c r="AW732" s="2902">
        <f t="shared" si="254"/>
        <v>549</v>
      </c>
      <c r="AX732" s="2899">
        <f t="shared" si="255"/>
        <v>27.450000000000003</v>
      </c>
      <c r="AY732" s="2150"/>
    </row>
    <row r="733" spans="15:51">
      <c r="O733" s="2024"/>
      <c r="P733" s="2149"/>
      <c r="Q733" s="2091"/>
      <c r="R733" s="2091"/>
      <c r="S733" s="2091"/>
      <c r="T733" s="2091"/>
      <c r="U733" s="2091"/>
      <c r="V733" s="2091"/>
      <c r="W733" s="2091"/>
      <c r="X733" s="2091"/>
      <c r="Y733" s="3674"/>
      <c r="Z733" s="2091"/>
      <c r="AA733" s="2091"/>
      <c r="AB733" s="2091"/>
      <c r="AC733" s="2091"/>
      <c r="AD733" s="2091"/>
      <c r="AE733" s="2091"/>
      <c r="AF733" s="2059"/>
      <c r="AG733" s="2029"/>
      <c r="AH733" s="2024"/>
      <c r="AI733" s="2837"/>
      <c r="AJ733" s="2075" t="s">
        <v>436</v>
      </c>
      <c r="AK733" s="2038">
        <v>21</v>
      </c>
      <c r="AL733" s="2039">
        <v>16922</v>
      </c>
      <c r="AM733" s="2040">
        <v>43133</v>
      </c>
      <c r="AN733" s="2041">
        <v>120</v>
      </c>
      <c r="AO733" s="2039" t="s">
        <v>35</v>
      </c>
      <c r="AP733" s="2042">
        <v>275</v>
      </c>
      <c r="AQ733" s="2039">
        <v>101795</v>
      </c>
      <c r="AR733" s="2044">
        <v>43157</v>
      </c>
      <c r="AS733" s="2040">
        <v>43143</v>
      </c>
      <c r="AT733" s="2039">
        <v>9943</v>
      </c>
      <c r="AU733" s="2041">
        <v>120000</v>
      </c>
      <c r="AV733" s="2041">
        <f t="shared" si="253"/>
        <v>0</v>
      </c>
      <c r="AW733" s="2045">
        <f t="shared" si="254"/>
        <v>33000</v>
      </c>
      <c r="AX733" s="2042">
        <f t="shared" si="255"/>
        <v>1650</v>
      </c>
      <c r="AY733" s="2150"/>
    </row>
    <row r="734" spans="15:51" ht="15" thickBot="1">
      <c r="O734" s="2024"/>
      <c r="P734" s="2082"/>
      <c r="Q734" s="2083"/>
      <c r="R734" s="2083"/>
      <c r="S734" s="2083"/>
      <c r="T734" s="2083"/>
      <c r="U734" s="3704"/>
      <c r="V734" s="2085"/>
      <c r="W734" s="2085"/>
      <c r="X734" s="2085"/>
      <c r="Y734" s="3703"/>
      <c r="Z734" s="2085"/>
      <c r="AA734" s="2086"/>
      <c r="AB734" s="2087"/>
      <c r="AC734" s="2085"/>
      <c r="AD734" s="3057">
        <f>SUM(AD719:AD732)</f>
        <v>198508</v>
      </c>
      <c r="AE734" s="2088">
        <f>SUM(AE719:AE733)</f>
        <v>9925.4</v>
      </c>
      <c r="AF734" s="2090"/>
      <c r="AG734" s="3220"/>
      <c r="AH734" s="2024"/>
      <c r="AI734" s="2837"/>
      <c r="AJ734" s="2037" t="s">
        <v>699</v>
      </c>
      <c r="AK734" s="2038">
        <v>22</v>
      </c>
      <c r="AL734" s="2039">
        <v>17302</v>
      </c>
      <c r="AM734" s="2040">
        <v>43140</v>
      </c>
      <c r="AN734" s="2041">
        <v>6</v>
      </c>
      <c r="AO734" s="2039" t="s">
        <v>35</v>
      </c>
      <c r="AP734" s="2042">
        <v>183</v>
      </c>
      <c r="AQ734" s="2039">
        <v>179680</v>
      </c>
      <c r="AR734" s="2044">
        <v>43144</v>
      </c>
      <c r="AS734" s="2040">
        <v>43143</v>
      </c>
      <c r="AT734" s="2039">
        <v>9943</v>
      </c>
      <c r="AU734" s="2041">
        <v>6000</v>
      </c>
      <c r="AV734" s="2041">
        <f t="shared" si="253"/>
        <v>0</v>
      </c>
      <c r="AW734" s="2045">
        <f t="shared" si="254"/>
        <v>1098</v>
      </c>
      <c r="AX734" s="2042">
        <f t="shared" si="255"/>
        <v>54.900000000000006</v>
      </c>
      <c r="AY734" s="2150"/>
    </row>
    <row r="735" spans="15:51">
      <c r="O735" s="2024"/>
      <c r="P735" s="2024"/>
      <c r="Q735" s="2024"/>
      <c r="R735" s="2024"/>
      <c r="S735" s="2024"/>
      <c r="T735" s="2024"/>
      <c r="U735" s="2024"/>
      <c r="V735" s="2024"/>
      <c r="W735" s="2024"/>
      <c r="X735" s="2024"/>
      <c r="Y735" s="3602"/>
      <c r="Z735" s="2024"/>
      <c r="AA735" s="2024"/>
      <c r="AB735" s="2024"/>
      <c r="AC735" s="2024"/>
      <c r="AD735" s="3309"/>
      <c r="AE735" s="2024"/>
      <c r="AF735" s="3227"/>
      <c r="AG735" s="3227"/>
      <c r="AH735" s="2024"/>
      <c r="AI735" s="2837"/>
      <c r="AJ735" s="2037" t="s">
        <v>699</v>
      </c>
      <c r="AK735" s="2038">
        <v>23</v>
      </c>
      <c r="AL735" s="2039" t="s">
        <v>101</v>
      </c>
      <c r="AM735" s="2040">
        <v>43140</v>
      </c>
      <c r="AN735" s="2041">
        <v>3</v>
      </c>
      <c r="AO735" s="2039" t="s">
        <v>35</v>
      </c>
      <c r="AP735" s="2042">
        <v>183</v>
      </c>
      <c r="AQ735" s="2039">
        <v>179680</v>
      </c>
      <c r="AR735" s="2044">
        <v>43157</v>
      </c>
      <c r="AS735" s="2040">
        <v>43157</v>
      </c>
      <c r="AT735" s="2039">
        <v>9973</v>
      </c>
      <c r="AU735" s="2041">
        <v>3000</v>
      </c>
      <c r="AV735" s="2041">
        <f t="shared" si="253"/>
        <v>0</v>
      </c>
      <c r="AW735" s="2045">
        <f t="shared" si="254"/>
        <v>549</v>
      </c>
      <c r="AX735" s="2042">
        <f t="shared" si="255"/>
        <v>27.450000000000003</v>
      </c>
      <c r="AY735" s="2150"/>
    </row>
    <row r="736" spans="15:51" ht="18.600000000000001" thickBot="1">
      <c r="O736" s="2024"/>
      <c r="P736" s="2028" t="s">
        <v>859</v>
      </c>
      <c r="Q736" s="2024"/>
      <c r="R736" s="2024"/>
      <c r="S736" s="2024"/>
      <c r="T736" s="2024"/>
      <c r="U736" s="2024"/>
      <c r="V736" s="2024"/>
      <c r="W736" s="2024"/>
      <c r="X736" s="2024"/>
      <c r="Y736" s="3602"/>
      <c r="Z736" s="2024"/>
      <c r="AA736" s="2024"/>
      <c r="AB736" s="2024"/>
      <c r="AC736" s="2024"/>
      <c r="AD736" s="2024"/>
      <c r="AE736" s="2024"/>
      <c r="AF736" s="2029"/>
      <c r="AG736" s="2029"/>
      <c r="AH736" s="2024"/>
      <c r="AI736" s="2837"/>
      <c r="AJ736" s="2075" t="s">
        <v>436</v>
      </c>
      <c r="AK736" s="2038">
        <v>24</v>
      </c>
      <c r="AL736" s="2039">
        <v>17761</v>
      </c>
      <c r="AM736" s="2040">
        <v>43153</v>
      </c>
      <c r="AN736" s="2041">
        <v>100</v>
      </c>
      <c r="AO736" s="2039" t="s">
        <v>35</v>
      </c>
      <c r="AP736" s="2042">
        <v>275</v>
      </c>
      <c r="AQ736" s="2039">
        <v>101795</v>
      </c>
      <c r="AR736" s="2044">
        <v>43179</v>
      </c>
      <c r="AS736" s="2040">
        <v>43181</v>
      </c>
      <c r="AT736" s="2039">
        <v>10066</v>
      </c>
      <c r="AU736" s="2041">
        <v>87000</v>
      </c>
      <c r="AV736" s="2041">
        <f t="shared" si="253"/>
        <v>-13000</v>
      </c>
      <c r="AW736" s="2045">
        <f t="shared" si="254"/>
        <v>23925</v>
      </c>
      <c r="AX736" s="2042">
        <f t="shared" si="255"/>
        <v>1196.25</v>
      </c>
      <c r="AY736" s="2150"/>
    </row>
    <row r="737" spans="14:51">
      <c r="O737" s="2024"/>
      <c r="P737" s="2030"/>
      <c r="Q737" s="2031"/>
      <c r="R737" s="2031"/>
      <c r="S737" s="6040" t="s">
        <v>14</v>
      </c>
      <c r="T737" s="6040" t="s">
        <v>12</v>
      </c>
      <c r="U737" s="6040"/>
      <c r="V737" s="2031"/>
      <c r="W737" s="6040" t="s">
        <v>15</v>
      </c>
      <c r="X737" s="6040" t="s">
        <v>16</v>
      </c>
      <c r="Y737" s="6040" t="s">
        <v>12</v>
      </c>
      <c r="Z737" s="6040" t="s">
        <v>12</v>
      </c>
      <c r="AA737" s="2031"/>
      <c r="AB737" s="2031"/>
      <c r="AC737" s="2031"/>
      <c r="AD737" s="2031"/>
      <c r="AE737" s="6040" t="s">
        <v>17</v>
      </c>
      <c r="AF737" s="6040"/>
      <c r="AG737" s="6032"/>
      <c r="AH737" s="2024"/>
      <c r="AI737" s="2837"/>
      <c r="AJ737" s="2075" t="s">
        <v>436</v>
      </c>
      <c r="AK737" s="2038">
        <v>24</v>
      </c>
      <c r="AL737" s="2039">
        <v>17761</v>
      </c>
      <c r="AM737" s="2040">
        <v>43153</v>
      </c>
      <c r="AN737" s="2071">
        <v>13</v>
      </c>
      <c r="AO737" s="2039" t="s">
        <v>35</v>
      </c>
      <c r="AP737" s="2042">
        <v>275</v>
      </c>
      <c r="AQ737" s="2039">
        <v>101795</v>
      </c>
      <c r="AR737" s="2044">
        <v>43179</v>
      </c>
      <c r="AS737" s="2040">
        <v>43188</v>
      </c>
      <c r="AT737" s="2039">
        <v>10071</v>
      </c>
      <c r="AU737" s="2041">
        <v>13000</v>
      </c>
      <c r="AV737" s="2041">
        <f t="shared" si="253"/>
        <v>0</v>
      </c>
      <c r="AW737" s="2045">
        <f t="shared" si="254"/>
        <v>3575</v>
      </c>
      <c r="AX737" s="2042">
        <f t="shared" si="255"/>
        <v>178.75</v>
      </c>
      <c r="AY737" s="2150"/>
    </row>
    <row r="738" spans="14:51">
      <c r="O738" s="2024"/>
      <c r="P738" s="2032" t="s">
        <v>3</v>
      </c>
      <c r="Q738" s="2033" t="s">
        <v>4</v>
      </c>
      <c r="R738" s="6033" t="s">
        <v>18</v>
      </c>
      <c r="S738" s="6033" t="s">
        <v>19</v>
      </c>
      <c r="T738" s="6033" t="s">
        <v>19</v>
      </c>
      <c r="U738" s="6033" t="s">
        <v>20</v>
      </c>
      <c r="V738" s="6033" t="s">
        <v>21</v>
      </c>
      <c r="W738" s="6033" t="s">
        <v>22</v>
      </c>
      <c r="X738" s="6033" t="s">
        <v>19</v>
      </c>
      <c r="Y738" s="6033" t="s">
        <v>23</v>
      </c>
      <c r="Z738" s="6033" t="s">
        <v>23</v>
      </c>
      <c r="AA738" s="6033" t="s">
        <v>24</v>
      </c>
      <c r="AB738" s="6033" t="s">
        <v>20</v>
      </c>
      <c r="AC738" s="6033" t="s">
        <v>25</v>
      </c>
      <c r="AD738" s="6033" t="s">
        <v>0</v>
      </c>
      <c r="AE738" s="6033" t="s">
        <v>11</v>
      </c>
      <c r="AF738" s="6033" t="s">
        <v>26</v>
      </c>
      <c r="AG738" s="6032"/>
      <c r="AH738" s="2024"/>
      <c r="AI738" s="2943"/>
      <c r="AJ738" s="2037" t="s">
        <v>699</v>
      </c>
      <c r="AK738" s="2038">
        <v>25</v>
      </c>
      <c r="AL738" s="2039">
        <v>18509</v>
      </c>
      <c r="AM738" s="2040">
        <v>43140</v>
      </c>
      <c r="AN738" s="2041">
        <v>6</v>
      </c>
      <c r="AO738" s="2039" t="s">
        <v>35</v>
      </c>
      <c r="AP738" s="2042">
        <v>183</v>
      </c>
      <c r="AQ738" s="2039">
        <v>179680</v>
      </c>
      <c r="AR738" s="2044">
        <v>43179</v>
      </c>
      <c r="AS738" s="2040">
        <v>43181</v>
      </c>
      <c r="AT738" s="2039">
        <v>10066</v>
      </c>
      <c r="AU738" s="2041">
        <v>6000</v>
      </c>
      <c r="AV738" s="2041">
        <f t="shared" si="253"/>
        <v>0</v>
      </c>
      <c r="AW738" s="2045">
        <f t="shared" si="254"/>
        <v>1098</v>
      </c>
      <c r="AX738" s="2042">
        <f t="shared" ref="AX738:AX788" si="259">(AW738*0.05)</f>
        <v>54.900000000000006</v>
      </c>
      <c r="AY738" s="2150"/>
    </row>
    <row r="739" spans="14:51" ht="15" thickBot="1">
      <c r="O739" s="2024"/>
      <c r="P739" s="2094"/>
      <c r="Q739" s="2138"/>
      <c r="R739" s="2138"/>
      <c r="S739" s="6033" t="s">
        <v>3</v>
      </c>
      <c r="T739" s="6033" t="s">
        <v>18</v>
      </c>
      <c r="U739" s="6033"/>
      <c r="V739" s="2138"/>
      <c r="W739" s="6033" t="s">
        <v>21</v>
      </c>
      <c r="X739" s="6033" t="s">
        <v>3</v>
      </c>
      <c r="Y739" s="6033" t="s">
        <v>27</v>
      </c>
      <c r="Z739" s="6033" t="s">
        <v>28</v>
      </c>
      <c r="AA739" s="2138"/>
      <c r="AB739" s="2138"/>
      <c r="AC739" s="2138"/>
      <c r="AD739" s="2138"/>
      <c r="AE739" s="6033" t="s">
        <v>30</v>
      </c>
      <c r="AF739" s="6033"/>
      <c r="AG739" s="6032"/>
      <c r="AH739" s="2024"/>
      <c r="AI739" s="2837"/>
      <c r="AJ739" s="2075" t="s">
        <v>436</v>
      </c>
      <c r="AK739" s="2038">
        <v>26</v>
      </c>
      <c r="AL739" s="2039">
        <v>19725</v>
      </c>
      <c r="AM739" s="2040">
        <v>43196</v>
      </c>
      <c r="AN739" s="2041">
        <v>100</v>
      </c>
      <c r="AO739" s="2039" t="s">
        <v>35</v>
      </c>
      <c r="AP739" s="2042">
        <v>275</v>
      </c>
      <c r="AQ739" s="2039">
        <v>101795</v>
      </c>
      <c r="AR739" s="2044">
        <v>43206</v>
      </c>
      <c r="AS739" s="2040">
        <v>43203</v>
      </c>
      <c r="AT739" s="2039">
        <v>10120</v>
      </c>
      <c r="AU739" s="2041">
        <v>100000</v>
      </c>
      <c r="AV739" s="2041">
        <f t="shared" si="253"/>
        <v>0</v>
      </c>
      <c r="AW739" s="2045">
        <f t="shared" si="254"/>
        <v>27500</v>
      </c>
      <c r="AX739" s="2042">
        <f t="shared" si="259"/>
        <v>1375</v>
      </c>
      <c r="AY739" s="2150"/>
    </row>
    <row r="740" spans="14:51">
      <c r="O740" s="2024"/>
      <c r="P740" s="2095" t="s">
        <v>629</v>
      </c>
      <c r="Q740" s="2122" t="s">
        <v>740</v>
      </c>
      <c r="R740" s="2168">
        <v>121</v>
      </c>
      <c r="S740" s="2168">
        <v>50918</v>
      </c>
      <c r="T740" s="2169">
        <v>43917</v>
      </c>
      <c r="U740" s="2168">
        <v>10</v>
      </c>
      <c r="V740" s="2122" t="s">
        <v>35</v>
      </c>
      <c r="W740" s="2170">
        <v>234</v>
      </c>
      <c r="X740" s="3726"/>
      <c r="Y740" s="3572">
        <v>43955</v>
      </c>
      <c r="Z740" s="2169">
        <v>43956</v>
      </c>
      <c r="AA740" s="2168">
        <v>13039</v>
      </c>
      <c r="AB740" s="3548">
        <v>10000</v>
      </c>
      <c r="AC740" s="2815">
        <f t="shared" ref="AC740:AC754" si="260">(AB740-U740*1000)</f>
        <v>0</v>
      </c>
      <c r="AD740" s="2173">
        <f t="shared" ref="AD740:AD754" si="261">(AB740*W740/1000)</f>
        <v>2340</v>
      </c>
      <c r="AE740" s="2170">
        <f t="shared" ref="AE740:AE755" si="262">(AD740*0.05)</f>
        <v>117</v>
      </c>
      <c r="AF740" s="2046" t="s">
        <v>1152</v>
      </c>
      <c r="AG740" s="3219"/>
      <c r="AH740" s="2024"/>
      <c r="AI740" s="2837"/>
      <c r="AJ740" s="2075" t="s">
        <v>436</v>
      </c>
      <c r="AK740" s="2038">
        <v>27</v>
      </c>
      <c r="AL740" s="2039">
        <v>19725</v>
      </c>
      <c r="AM740" s="2040">
        <v>43196</v>
      </c>
      <c r="AN740" s="2041">
        <v>100</v>
      </c>
      <c r="AO740" s="2039" t="s">
        <v>35</v>
      </c>
      <c r="AP740" s="2042">
        <v>275</v>
      </c>
      <c r="AQ740" s="2039">
        <v>101795</v>
      </c>
      <c r="AR740" s="2044">
        <v>43222</v>
      </c>
      <c r="AS740" s="2040">
        <v>43227</v>
      </c>
      <c r="AT740" s="2039">
        <v>10179</v>
      </c>
      <c r="AU740" s="2041">
        <v>100000</v>
      </c>
      <c r="AV740" s="2041">
        <f t="shared" si="253"/>
        <v>0</v>
      </c>
      <c r="AW740" s="2045">
        <f t="shared" si="254"/>
        <v>27500</v>
      </c>
      <c r="AX740" s="2042">
        <f t="shared" si="259"/>
        <v>1375</v>
      </c>
      <c r="AY740" s="2150"/>
    </row>
    <row r="741" spans="14:51">
      <c r="O741" s="2024"/>
      <c r="P741" s="2047" t="s">
        <v>629</v>
      </c>
      <c r="Q741" s="2039" t="s">
        <v>436</v>
      </c>
      <c r="R741" s="2071">
        <v>122</v>
      </c>
      <c r="S741" s="2071">
        <v>50918</v>
      </c>
      <c r="T741" s="2072">
        <v>43917</v>
      </c>
      <c r="U741" s="2071">
        <v>54</v>
      </c>
      <c r="V741" s="2039" t="s">
        <v>35</v>
      </c>
      <c r="W741" s="2073">
        <v>297</v>
      </c>
      <c r="X741" s="3605"/>
      <c r="Y741" s="3509">
        <v>43955</v>
      </c>
      <c r="Z741" s="2072">
        <v>43956</v>
      </c>
      <c r="AA741" s="2071">
        <v>13049</v>
      </c>
      <c r="AB741" s="2147">
        <v>53000</v>
      </c>
      <c r="AC741" s="2809">
        <f t="shared" si="260"/>
        <v>-1000</v>
      </c>
      <c r="AD741" s="2045">
        <f t="shared" si="261"/>
        <v>15741</v>
      </c>
      <c r="AE741" s="2073">
        <f t="shared" si="262"/>
        <v>787.05000000000007</v>
      </c>
      <c r="AF741" s="2059" t="s">
        <v>1153</v>
      </c>
      <c r="AG741" s="2029"/>
      <c r="AH741" s="2024"/>
      <c r="AI741" s="2837"/>
      <c r="AJ741" s="2037" t="s">
        <v>699</v>
      </c>
      <c r="AK741" s="2038">
        <v>28</v>
      </c>
      <c r="AL741" s="2039">
        <v>20704</v>
      </c>
      <c r="AM741" s="2040">
        <v>43227</v>
      </c>
      <c r="AN741" s="2041">
        <v>6</v>
      </c>
      <c r="AO741" s="2039" t="s">
        <v>35</v>
      </c>
      <c r="AP741" s="2042">
        <v>183</v>
      </c>
      <c r="AQ741" s="2039">
        <v>179680</v>
      </c>
      <c r="AR741" s="2044">
        <v>43229</v>
      </c>
      <c r="AS741" s="2040">
        <v>43227</v>
      </c>
      <c r="AT741" s="2039">
        <v>10185</v>
      </c>
      <c r="AU741" s="2041">
        <v>6000</v>
      </c>
      <c r="AV741" s="2041">
        <f t="shared" si="253"/>
        <v>0</v>
      </c>
      <c r="AW741" s="2045">
        <f t="shared" si="254"/>
        <v>1098</v>
      </c>
      <c r="AX741" s="2042">
        <f t="shared" si="259"/>
        <v>54.900000000000006</v>
      </c>
      <c r="AY741" s="2150"/>
    </row>
    <row r="742" spans="14:51">
      <c r="O742" s="2024"/>
      <c r="P742" s="2047" t="s">
        <v>629</v>
      </c>
      <c r="Q742" s="2039" t="s">
        <v>436</v>
      </c>
      <c r="R742" s="2071">
        <v>122</v>
      </c>
      <c r="S742" s="2071">
        <v>50918</v>
      </c>
      <c r="T742" s="2072">
        <v>43917</v>
      </c>
      <c r="U742" s="2071">
        <v>1</v>
      </c>
      <c r="V742" s="2039" t="s">
        <v>35</v>
      </c>
      <c r="W742" s="2073">
        <v>297</v>
      </c>
      <c r="X742" s="3605"/>
      <c r="Y742" s="3509">
        <v>43955</v>
      </c>
      <c r="Z742" s="2072">
        <v>43960</v>
      </c>
      <c r="AA742" s="2071">
        <v>13077</v>
      </c>
      <c r="AB742" s="2147">
        <v>1000</v>
      </c>
      <c r="AC742" s="2809">
        <f t="shared" si="260"/>
        <v>0</v>
      </c>
      <c r="AD742" s="2045">
        <f t="shared" si="261"/>
        <v>297</v>
      </c>
      <c r="AE742" s="2073">
        <f t="shared" si="262"/>
        <v>14.850000000000001</v>
      </c>
      <c r="AF742" s="2059" t="s">
        <v>1155</v>
      </c>
      <c r="AG742" s="2029"/>
      <c r="AH742" s="2024"/>
      <c r="AI742" s="2837"/>
      <c r="AJ742" s="2037" t="s">
        <v>699</v>
      </c>
      <c r="AK742" s="2038">
        <v>29</v>
      </c>
      <c r="AL742" s="2039">
        <v>21045</v>
      </c>
      <c r="AM742" s="2040">
        <v>43228</v>
      </c>
      <c r="AN742" s="2041">
        <v>3</v>
      </c>
      <c r="AO742" s="2039" t="s">
        <v>35</v>
      </c>
      <c r="AP742" s="2042">
        <v>183</v>
      </c>
      <c r="AQ742" s="2039">
        <v>179680</v>
      </c>
      <c r="AR742" s="2044">
        <v>43229</v>
      </c>
      <c r="AS742" s="2040">
        <v>43227</v>
      </c>
      <c r="AT742" s="2039">
        <v>10183</v>
      </c>
      <c r="AU742" s="2041">
        <v>3000</v>
      </c>
      <c r="AV742" s="2041">
        <f t="shared" si="253"/>
        <v>0</v>
      </c>
      <c r="AW742" s="2045">
        <f t="shared" si="254"/>
        <v>549</v>
      </c>
      <c r="AX742" s="2042">
        <f t="shared" si="259"/>
        <v>27.450000000000003</v>
      </c>
      <c r="AY742" s="2150"/>
    </row>
    <row r="743" spans="14:51">
      <c r="O743" s="2024"/>
      <c r="P743" s="2047" t="s">
        <v>629</v>
      </c>
      <c r="Q743" s="2039" t="s">
        <v>436</v>
      </c>
      <c r="R743" s="2071">
        <v>123</v>
      </c>
      <c r="S743" s="2071">
        <v>50918</v>
      </c>
      <c r="T743" s="2072">
        <v>43917</v>
      </c>
      <c r="U743" s="2071">
        <v>54</v>
      </c>
      <c r="V743" s="2039" t="s">
        <v>35</v>
      </c>
      <c r="W743" s="2073">
        <v>297</v>
      </c>
      <c r="X743" s="3605"/>
      <c r="Y743" s="3509">
        <v>43962</v>
      </c>
      <c r="Z743" s="2072">
        <v>43960</v>
      </c>
      <c r="AA743" s="2071">
        <v>13077</v>
      </c>
      <c r="AB743" s="2147">
        <v>54000</v>
      </c>
      <c r="AC743" s="2809">
        <f t="shared" si="260"/>
        <v>0</v>
      </c>
      <c r="AD743" s="2045">
        <f t="shared" si="261"/>
        <v>16038</v>
      </c>
      <c r="AE743" s="2045">
        <f t="shared" si="262"/>
        <v>801.90000000000009</v>
      </c>
      <c r="AF743" s="2059"/>
      <c r="AG743" s="2029"/>
      <c r="AH743" s="2024"/>
      <c r="AI743" s="2837"/>
      <c r="AJ743" s="2075" t="s">
        <v>436</v>
      </c>
      <c r="AK743" s="2038">
        <v>30</v>
      </c>
      <c r="AL743" s="2039">
        <v>20973</v>
      </c>
      <c r="AM743" s="2040">
        <v>43228</v>
      </c>
      <c r="AN743" s="2041">
        <v>100</v>
      </c>
      <c r="AO743" s="2039" t="s">
        <v>35</v>
      </c>
      <c r="AP743" s="2042">
        <v>275</v>
      </c>
      <c r="AQ743" s="2039">
        <v>101795</v>
      </c>
      <c r="AR743" s="2044">
        <v>43245</v>
      </c>
      <c r="AS743" s="2040">
        <v>43245</v>
      </c>
      <c r="AT743" s="2039">
        <v>10210</v>
      </c>
      <c r="AU743" s="2041">
        <v>100000</v>
      </c>
      <c r="AV743" s="2041">
        <f t="shared" si="253"/>
        <v>0</v>
      </c>
      <c r="AW743" s="2045">
        <f t="shared" ref="AW743:AW774" si="263">(AU743*AP743/1000)</f>
        <v>27500</v>
      </c>
      <c r="AX743" s="2042">
        <f t="shared" si="259"/>
        <v>1375</v>
      </c>
      <c r="AY743" s="2150"/>
    </row>
    <row r="744" spans="14:51">
      <c r="O744" s="2024"/>
      <c r="P744" s="2047" t="s">
        <v>629</v>
      </c>
      <c r="Q744" s="2039" t="s">
        <v>699</v>
      </c>
      <c r="R744" s="2071">
        <v>124</v>
      </c>
      <c r="S744" s="2071">
        <v>50918</v>
      </c>
      <c r="T744" s="2072">
        <v>43917</v>
      </c>
      <c r="U744" s="2071">
        <v>5</v>
      </c>
      <c r="V744" s="2039" t="s">
        <v>35</v>
      </c>
      <c r="W744" s="2073">
        <v>254</v>
      </c>
      <c r="X744" s="3605"/>
      <c r="Y744" s="3509">
        <v>43962</v>
      </c>
      <c r="Z744" s="2072">
        <v>43960</v>
      </c>
      <c r="AA744" s="2071">
        <v>13078</v>
      </c>
      <c r="AB744" s="2147">
        <v>5000</v>
      </c>
      <c r="AC744" s="2809">
        <f t="shared" si="260"/>
        <v>0</v>
      </c>
      <c r="AD744" s="2045">
        <f t="shared" si="261"/>
        <v>1270</v>
      </c>
      <c r="AE744" s="2045">
        <f t="shared" si="262"/>
        <v>63.5</v>
      </c>
      <c r="AF744" s="2059" t="s">
        <v>1146</v>
      </c>
      <c r="AG744" s="2029"/>
      <c r="AH744" s="2024"/>
      <c r="AI744" s="2837"/>
      <c r="AJ744" s="2075" t="s">
        <v>436</v>
      </c>
      <c r="AK744" s="2038">
        <v>31</v>
      </c>
      <c r="AL744" s="2039">
        <v>21878</v>
      </c>
      <c r="AM744" s="2040">
        <v>43247</v>
      </c>
      <c r="AN744" s="2041">
        <v>100</v>
      </c>
      <c r="AO744" s="2039" t="s">
        <v>35</v>
      </c>
      <c r="AP744" s="2042">
        <v>275</v>
      </c>
      <c r="AQ744" s="2039">
        <v>101795</v>
      </c>
      <c r="AR744" s="2044">
        <v>43273</v>
      </c>
      <c r="AS744" s="2040">
        <v>43255</v>
      </c>
      <c r="AT744" s="2039">
        <v>10252</v>
      </c>
      <c r="AU744" s="2041">
        <v>100000</v>
      </c>
      <c r="AV744" s="2041">
        <f t="shared" si="253"/>
        <v>0</v>
      </c>
      <c r="AW744" s="2045">
        <f t="shared" si="263"/>
        <v>27500</v>
      </c>
      <c r="AX744" s="2042">
        <f t="shared" si="259"/>
        <v>1375</v>
      </c>
      <c r="AY744" s="2150"/>
    </row>
    <row r="745" spans="14:51">
      <c r="O745" s="2024"/>
      <c r="P745" s="2047" t="s">
        <v>629</v>
      </c>
      <c r="Q745" s="2075" t="s">
        <v>436</v>
      </c>
      <c r="R745" s="2071">
        <v>125</v>
      </c>
      <c r="S745" s="2071">
        <v>50918</v>
      </c>
      <c r="T745" s="2072">
        <v>43917</v>
      </c>
      <c r="U745" s="2071">
        <v>54</v>
      </c>
      <c r="V745" s="2039" t="s">
        <v>35</v>
      </c>
      <c r="W745" s="2073">
        <v>297</v>
      </c>
      <c r="X745" s="3605"/>
      <c r="Y745" s="3509">
        <v>43969</v>
      </c>
      <c r="Z745" s="2072">
        <v>43971</v>
      </c>
      <c r="AA745" s="2071">
        <v>13140</v>
      </c>
      <c r="AB745" s="2147">
        <v>54000</v>
      </c>
      <c r="AC745" s="2809">
        <f t="shared" si="260"/>
        <v>0</v>
      </c>
      <c r="AD745" s="2045">
        <f t="shared" si="261"/>
        <v>16038</v>
      </c>
      <c r="AE745" s="2045">
        <f t="shared" si="262"/>
        <v>801.90000000000009</v>
      </c>
      <c r="AF745" s="2059"/>
      <c r="AG745" s="2029"/>
      <c r="AH745" s="2024"/>
      <c r="AI745" s="2837"/>
      <c r="AJ745" s="2037" t="s">
        <v>699</v>
      </c>
      <c r="AK745" s="2038">
        <v>32</v>
      </c>
      <c r="AL745" s="2039">
        <v>22151</v>
      </c>
      <c r="AM745" s="2040">
        <v>43252</v>
      </c>
      <c r="AN745" s="2041">
        <v>12</v>
      </c>
      <c r="AO745" s="2039" t="s">
        <v>35</v>
      </c>
      <c r="AP745" s="2042">
        <v>183</v>
      </c>
      <c r="AQ745" s="2039">
        <v>179680</v>
      </c>
      <c r="AR745" s="2044">
        <v>43273</v>
      </c>
      <c r="AS745" s="2040">
        <v>43255</v>
      </c>
      <c r="AT745" s="2039">
        <v>10253</v>
      </c>
      <c r="AU745" s="2041">
        <v>12000</v>
      </c>
      <c r="AV745" s="2041">
        <f t="shared" si="253"/>
        <v>0</v>
      </c>
      <c r="AW745" s="2045">
        <f t="shared" si="263"/>
        <v>2196</v>
      </c>
      <c r="AX745" s="2042">
        <f t="shared" si="259"/>
        <v>109.80000000000001</v>
      </c>
      <c r="AY745" s="2150"/>
    </row>
    <row r="746" spans="14:51">
      <c r="O746" s="2024"/>
      <c r="P746" s="2047" t="s">
        <v>629</v>
      </c>
      <c r="Q746" s="2075" t="s">
        <v>436</v>
      </c>
      <c r="R746" s="2071">
        <v>126</v>
      </c>
      <c r="S746" s="2071">
        <v>50918</v>
      </c>
      <c r="T746" s="2072">
        <v>43917</v>
      </c>
      <c r="U746" s="2071">
        <v>54</v>
      </c>
      <c r="V746" s="2039" t="s">
        <v>35</v>
      </c>
      <c r="W746" s="2073">
        <v>297</v>
      </c>
      <c r="X746" s="3605"/>
      <c r="Y746" s="3509">
        <v>43976</v>
      </c>
      <c r="Z746" s="2072">
        <v>43976</v>
      </c>
      <c r="AA746" s="2071">
        <v>13172</v>
      </c>
      <c r="AB746" s="2147">
        <v>54000</v>
      </c>
      <c r="AC746" s="2809">
        <f t="shared" si="260"/>
        <v>0</v>
      </c>
      <c r="AD746" s="2045">
        <f t="shared" si="261"/>
        <v>16038</v>
      </c>
      <c r="AE746" s="2045">
        <f t="shared" si="262"/>
        <v>801.90000000000009</v>
      </c>
      <c r="AF746" s="2059"/>
      <c r="AG746" s="2029"/>
      <c r="AH746" s="2024"/>
      <c r="AI746" s="2943"/>
      <c r="AJ746" s="2037" t="s">
        <v>699</v>
      </c>
      <c r="AK746" s="2038">
        <v>33</v>
      </c>
      <c r="AL746" s="2039">
        <v>23587</v>
      </c>
      <c r="AM746" s="2040">
        <v>43286</v>
      </c>
      <c r="AN746" s="2041">
        <v>7</v>
      </c>
      <c r="AO746" s="2039" t="s">
        <v>35</v>
      </c>
      <c r="AP746" s="2042">
        <v>183</v>
      </c>
      <c r="AQ746" s="2039">
        <v>179680</v>
      </c>
      <c r="AR746" s="2044">
        <v>43291</v>
      </c>
      <c r="AS746" s="2040">
        <f>(AR746)</f>
        <v>43291</v>
      </c>
      <c r="AT746" s="2039">
        <v>10339</v>
      </c>
      <c r="AU746" s="2041">
        <v>7000</v>
      </c>
      <c r="AV746" s="2041">
        <f t="shared" si="253"/>
        <v>0</v>
      </c>
      <c r="AW746" s="2045">
        <f t="shared" si="263"/>
        <v>1281</v>
      </c>
      <c r="AX746" s="2042">
        <f t="shared" si="259"/>
        <v>64.05</v>
      </c>
      <c r="AY746" s="2150"/>
    </row>
    <row r="747" spans="14:51">
      <c r="O747" s="2024"/>
      <c r="P747" s="2047" t="s">
        <v>629</v>
      </c>
      <c r="Q747" s="2037" t="s">
        <v>699</v>
      </c>
      <c r="R747" s="2071">
        <v>127</v>
      </c>
      <c r="S747" s="2071">
        <v>51197</v>
      </c>
      <c r="T747" s="2072">
        <v>43927</v>
      </c>
      <c r="U747" s="2071">
        <v>5</v>
      </c>
      <c r="V747" s="2071" t="s">
        <v>35</v>
      </c>
      <c r="W747" s="2073">
        <v>254</v>
      </c>
      <c r="X747" s="3605"/>
      <c r="Y747" s="3509">
        <v>43969</v>
      </c>
      <c r="Z747" s="2072">
        <v>43971</v>
      </c>
      <c r="AA747" s="2071">
        <v>13142</v>
      </c>
      <c r="AB747" s="2147">
        <v>5000</v>
      </c>
      <c r="AC747" s="2809">
        <f t="shared" si="260"/>
        <v>0</v>
      </c>
      <c r="AD747" s="2045">
        <f t="shared" si="261"/>
        <v>1270</v>
      </c>
      <c r="AE747" s="2045">
        <f t="shared" si="262"/>
        <v>63.5</v>
      </c>
      <c r="AF747" s="6038"/>
      <c r="AG747" s="6032"/>
      <c r="AH747" s="2024"/>
      <c r="AI747" s="2837"/>
      <c r="AJ747" s="2075" t="s">
        <v>436</v>
      </c>
      <c r="AK747" s="2038">
        <v>34</v>
      </c>
      <c r="AL747" s="2039">
        <v>23586</v>
      </c>
      <c r="AM747" s="2040">
        <v>43286</v>
      </c>
      <c r="AN747" s="2041">
        <v>110</v>
      </c>
      <c r="AO747" s="2039" t="s">
        <v>35</v>
      </c>
      <c r="AP747" s="2042">
        <v>275</v>
      </c>
      <c r="AQ747" s="2039">
        <v>101795</v>
      </c>
      <c r="AR747" s="2044">
        <v>43291</v>
      </c>
      <c r="AS747" s="2040">
        <f>(AR747)</f>
        <v>43291</v>
      </c>
      <c r="AT747" s="2039">
        <v>10338</v>
      </c>
      <c r="AU747" s="2041">
        <v>110000</v>
      </c>
      <c r="AV747" s="2041">
        <f t="shared" si="253"/>
        <v>0</v>
      </c>
      <c r="AW747" s="2045">
        <f t="shared" si="263"/>
        <v>30250</v>
      </c>
      <c r="AX747" s="2042">
        <f t="shared" si="259"/>
        <v>1512.5</v>
      </c>
      <c r="AY747" s="2150"/>
    </row>
    <row r="748" spans="14:51">
      <c r="N748" s="1230"/>
      <c r="O748" s="2024"/>
      <c r="P748" s="2047" t="s">
        <v>629</v>
      </c>
      <c r="Q748" s="2037" t="s">
        <v>740</v>
      </c>
      <c r="R748" s="2071">
        <v>128</v>
      </c>
      <c r="S748" s="2071">
        <v>51197</v>
      </c>
      <c r="T748" s="2072">
        <v>43927</v>
      </c>
      <c r="U748" s="2071">
        <v>10</v>
      </c>
      <c r="V748" s="2071" t="s">
        <v>35</v>
      </c>
      <c r="W748" s="2073">
        <v>234</v>
      </c>
      <c r="X748" s="3605"/>
      <c r="Y748" s="3509">
        <v>43969</v>
      </c>
      <c r="Z748" s="2072">
        <v>43971</v>
      </c>
      <c r="AA748" s="2071">
        <v>13141</v>
      </c>
      <c r="AB748" s="2147">
        <v>10000</v>
      </c>
      <c r="AC748" s="2809">
        <f t="shared" si="260"/>
        <v>0</v>
      </c>
      <c r="AD748" s="2045">
        <f t="shared" si="261"/>
        <v>2340</v>
      </c>
      <c r="AE748" s="2045">
        <f t="shared" si="262"/>
        <v>117</v>
      </c>
      <c r="AF748" s="6038"/>
      <c r="AG748" s="6032"/>
      <c r="AH748" s="2024"/>
      <c r="AI748" s="2837"/>
      <c r="AJ748" s="2075" t="s">
        <v>436</v>
      </c>
      <c r="AK748" s="2038">
        <v>35</v>
      </c>
      <c r="AL748" s="2039">
        <v>24549</v>
      </c>
      <c r="AM748" s="2040">
        <v>43308</v>
      </c>
      <c r="AN748" s="2041">
        <v>141</v>
      </c>
      <c r="AO748" s="2039" t="s">
        <v>35</v>
      </c>
      <c r="AP748" s="2042">
        <v>275</v>
      </c>
      <c r="AQ748" s="2039">
        <v>101795</v>
      </c>
      <c r="AR748" s="2044">
        <v>43318</v>
      </c>
      <c r="AS748" s="2040">
        <v>43319</v>
      </c>
      <c r="AT748" s="2039">
        <v>10423</v>
      </c>
      <c r="AU748" s="2041">
        <v>141000</v>
      </c>
      <c r="AV748" s="2041">
        <f t="shared" si="253"/>
        <v>0</v>
      </c>
      <c r="AW748" s="2045">
        <f t="shared" si="263"/>
        <v>38775</v>
      </c>
      <c r="AX748" s="2042">
        <f t="shared" si="259"/>
        <v>1938.75</v>
      </c>
      <c r="AY748" s="2150"/>
    </row>
    <row r="749" spans="14:51">
      <c r="N749" s="1230"/>
      <c r="O749" s="2024"/>
      <c r="P749" s="2047" t="s">
        <v>952</v>
      </c>
      <c r="Q749" s="2071" t="s">
        <v>953</v>
      </c>
      <c r="R749" s="2071">
        <v>2</v>
      </c>
      <c r="S749" s="2071" t="s">
        <v>796</v>
      </c>
      <c r="T749" s="2072">
        <v>43935</v>
      </c>
      <c r="U749" s="2071">
        <v>550</v>
      </c>
      <c r="V749" s="2039" t="s">
        <v>35</v>
      </c>
      <c r="W749" s="2042">
        <v>245</v>
      </c>
      <c r="X749" s="2071" t="s">
        <v>78</v>
      </c>
      <c r="Y749" s="2044">
        <v>43955</v>
      </c>
      <c r="Z749" s="2040">
        <v>43956</v>
      </c>
      <c r="AA749" s="2039">
        <v>13041</v>
      </c>
      <c r="AB749" s="2041">
        <v>550000</v>
      </c>
      <c r="AC749" s="2041">
        <f t="shared" si="260"/>
        <v>0</v>
      </c>
      <c r="AD749" s="2045">
        <f t="shared" si="261"/>
        <v>134750</v>
      </c>
      <c r="AE749" s="2042">
        <f t="shared" si="262"/>
        <v>6737.5</v>
      </c>
      <c r="AF749" s="6038" t="s">
        <v>8</v>
      </c>
      <c r="AG749" s="6032"/>
      <c r="AH749" s="2024"/>
      <c r="AI749" s="2837"/>
      <c r="AJ749" s="2037" t="s">
        <v>699</v>
      </c>
      <c r="AK749" s="2038">
        <v>36</v>
      </c>
      <c r="AL749" s="2039">
        <v>24550</v>
      </c>
      <c r="AM749" s="2040">
        <v>43308</v>
      </c>
      <c r="AN749" s="2041">
        <v>6</v>
      </c>
      <c r="AO749" s="2039" t="s">
        <v>35</v>
      </c>
      <c r="AP749" s="2042">
        <v>183</v>
      </c>
      <c r="AQ749" s="2039">
        <v>179680</v>
      </c>
      <c r="AR749" s="2044">
        <v>43318</v>
      </c>
      <c r="AS749" s="2040">
        <v>43319</v>
      </c>
      <c r="AT749" s="2039">
        <v>10424</v>
      </c>
      <c r="AU749" s="2041">
        <v>6000</v>
      </c>
      <c r="AV749" s="2041">
        <f t="shared" si="253"/>
        <v>0</v>
      </c>
      <c r="AW749" s="2045">
        <f t="shared" si="263"/>
        <v>1098</v>
      </c>
      <c r="AX749" s="2042">
        <f t="shared" si="259"/>
        <v>54.900000000000006</v>
      </c>
      <c r="AY749" s="2150"/>
    </row>
    <row r="750" spans="14:51">
      <c r="N750" s="1230"/>
      <c r="O750" s="2024"/>
      <c r="P750" s="2047" t="s">
        <v>896</v>
      </c>
      <c r="Q750" s="2071" t="s">
        <v>953</v>
      </c>
      <c r="R750" s="2809">
        <v>4</v>
      </c>
      <c r="S750" s="2071" t="s">
        <v>796</v>
      </c>
      <c r="T750" s="2072">
        <v>43936</v>
      </c>
      <c r="U750" s="2071">
        <v>50</v>
      </c>
      <c r="V750" s="2039" t="s">
        <v>35</v>
      </c>
      <c r="W750" s="2073">
        <v>245</v>
      </c>
      <c r="X750" s="2071">
        <v>315</v>
      </c>
      <c r="Y750" s="3509">
        <v>43964</v>
      </c>
      <c r="Z750" s="2040">
        <v>43956</v>
      </c>
      <c r="AA750" s="2071">
        <v>13042</v>
      </c>
      <c r="AB750" s="2041">
        <v>50000</v>
      </c>
      <c r="AC750" s="2041">
        <f t="shared" si="260"/>
        <v>0</v>
      </c>
      <c r="AD750" s="2045">
        <f t="shared" si="261"/>
        <v>12250</v>
      </c>
      <c r="AE750" s="2042">
        <f t="shared" si="262"/>
        <v>612.5</v>
      </c>
      <c r="AF750" s="2059" t="s">
        <v>8</v>
      </c>
      <c r="AG750" s="2029"/>
      <c r="AH750" s="2024"/>
      <c r="AI750" s="2837"/>
      <c r="AJ750" s="2037" t="s">
        <v>699</v>
      </c>
      <c r="AK750" s="2038">
        <v>37</v>
      </c>
      <c r="AL750" s="2039">
        <v>25419</v>
      </c>
      <c r="AM750" s="2040">
        <v>43328</v>
      </c>
      <c r="AN750" s="2041">
        <v>9</v>
      </c>
      <c r="AO750" s="2039" t="s">
        <v>35</v>
      </c>
      <c r="AP750" s="2042">
        <v>183</v>
      </c>
      <c r="AQ750" s="2039">
        <v>179680</v>
      </c>
      <c r="AR750" s="2044">
        <v>43339</v>
      </c>
      <c r="AS750" s="2040">
        <v>43336</v>
      </c>
      <c r="AT750" s="2039">
        <v>10448</v>
      </c>
      <c r="AU750" s="2041">
        <v>9000</v>
      </c>
      <c r="AV750" s="2041">
        <f t="shared" si="253"/>
        <v>0</v>
      </c>
      <c r="AW750" s="2045">
        <f t="shared" si="263"/>
        <v>1647</v>
      </c>
      <c r="AX750" s="2042">
        <f t="shared" si="259"/>
        <v>82.350000000000009</v>
      </c>
      <c r="AY750" s="2150"/>
    </row>
    <row r="751" spans="14:51">
      <c r="N751" s="1230"/>
      <c r="O751" s="2024"/>
      <c r="P751" s="2047" t="s">
        <v>955</v>
      </c>
      <c r="Q751" s="2071" t="s">
        <v>954</v>
      </c>
      <c r="R751" s="2071">
        <v>3</v>
      </c>
      <c r="S751" s="2071" t="s">
        <v>36</v>
      </c>
      <c r="T751" s="2072">
        <v>43937</v>
      </c>
      <c r="U751" s="2071">
        <v>35</v>
      </c>
      <c r="V751" s="2039" t="s">
        <v>35</v>
      </c>
      <c r="W751" s="2042">
        <v>315</v>
      </c>
      <c r="X751" s="2071" t="s">
        <v>78</v>
      </c>
      <c r="Y751" s="2148">
        <v>43964</v>
      </c>
      <c r="Z751" s="2040">
        <v>43956</v>
      </c>
      <c r="AA751" s="2039">
        <v>13040</v>
      </c>
      <c r="AB751" s="2041">
        <v>35000</v>
      </c>
      <c r="AC751" s="2041">
        <f t="shared" si="260"/>
        <v>0</v>
      </c>
      <c r="AD751" s="2045">
        <f t="shared" si="261"/>
        <v>11025</v>
      </c>
      <c r="AE751" s="2042">
        <f t="shared" si="262"/>
        <v>551.25</v>
      </c>
      <c r="AF751" s="2059" t="s">
        <v>1154</v>
      </c>
      <c r="AG751" s="2029"/>
      <c r="AH751" s="2024"/>
      <c r="AI751" s="2837"/>
      <c r="AJ751" s="2075" t="s">
        <v>436</v>
      </c>
      <c r="AK751" s="2038">
        <v>38</v>
      </c>
      <c r="AL751" s="2039">
        <v>25418</v>
      </c>
      <c r="AM751" s="2040">
        <v>43328</v>
      </c>
      <c r="AN751" s="2041">
        <v>100</v>
      </c>
      <c r="AO751" s="2039" t="s">
        <v>35</v>
      </c>
      <c r="AP751" s="2042">
        <v>275</v>
      </c>
      <c r="AQ751" s="2039">
        <v>101795</v>
      </c>
      <c r="AR751" s="2044">
        <v>43339</v>
      </c>
      <c r="AS751" s="2040">
        <v>43336</v>
      </c>
      <c r="AT751" s="2039">
        <v>10446</v>
      </c>
      <c r="AU751" s="2041">
        <v>100000</v>
      </c>
      <c r="AV751" s="2041">
        <f t="shared" si="253"/>
        <v>0</v>
      </c>
      <c r="AW751" s="2045">
        <f t="shared" si="263"/>
        <v>27500</v>
      </c>
      <c r="AX751" s="2042">
        <f t="shared" si="259"/>
        <v>1375</v>
      </c>
      <c r="AY751" s="2150"/>
    </row>
    <row r="752" spans="14:51">
      <c r="N752" s="1230"/>
      <c r="O752" s="2024"/>
      <c r="P752" s="2047" t="s">
        <v>792</v>
      </c>
      <c r="Q752" s="2071" t="s">
        <v>794</v>
      </c>
      <c r="R752" s="2071">
        <v>33</v>
      </c>
      <c r="S752" s="2071" t="s">
        <v>36</v>
      </c>
      <c r="T752" s="2072">
        <v>43948</v>
      </c>
      <c r="U752" s="2071">
        <v>200</v>
      </c>
      <c r="V752" s="2039" t="s">
        <v>35</v>
      </c>
      <c r="W752" s="2042">
        <v>292</v>
      </c>
      <c r="X752" s="2146"/>
      <c r="Y752" s="3509">
        <v>43962</v>
      </c>
      <c r="Z752" s="2072">
        <v>43960</v>
      </c>
      <c r="AA752" s="2071">
        <v>13071</v>
      </c>
      <c r="AB752" s="2147">
        <v>200000</v>
      </c>
      <c r="AC752" s="2071">
        <f t="shared" si="260"/>
        <v>0</v>
      </c>
      <c r="AD752" s="2045">
        <f t="shared" si="261"/>
        <v>58400</v>
      </c>
      <c r="AE752" s="2045">
        <f t="shared" si="262"/>
        <v>2920</v>
      </c>
      <c r="AF752" s="2059" t="s">
        <v>8</v>
      </c>
      <c r="AG752" s="2029"/>
      <c r="AH752" s="2024"/>
      <c r="AI752" s="2837"/>
      <c r="AJ752" s="2037" t="s">
        <v>740</v>
      </c>
      <c r="AK752" s="2038">
        <v>39</v>
      </c>
      <c r="AL752" s="2039">
        <v>25580</v>
      </c>
      <c r="AM752" s="2040">
        <v>43333</v>
      </c>
      <c r="AN752" s="2041">
        <v>6</v>
      </c>
      <c r="AO752" s="2039" t="s">
        <v>35</v>
      </c>
      <c r="AP752" s="2042">
        <v>160</v>
      </c>
      <c r="AQ752" s="2039">
        <v>189855</v>
      </c>
      <c r="AR752" s="2044">
        <v>43339</v>
      </c>
      <c r="AS752" s="2040">
        <v>43336</v>
      </c>
      <c r="AT752" s="2039">
        <v>10447</v>
      </c>
      <c r="AU752" s="2041">
        <v>6000</v>
      </c>
      <c r="AV752" s="2041">
        <f t="shared" si="253"/>
        <v>0</v>
      </c>
      <c r="AW752" s="2045">
        <f t="shared" si="263"/>
        <v>960</v>
      </c>
      <c r="AX752" s="2042">
        <f t="shared" si="259"/>
        <v>48</v>
      </c>
      <c r="AY752" s="2150"/>
    </row>
    <row r="753" spans="14:51">
      <c r="N753" s="1230"/>
      <c r="O753" s="2024"/>
      <c r="P753" s="2047" t="s">
        <v>792</v>
      </c>
      <c r="Q753" s="2071" t="s">
        <v>904</v>
      </c>
      <c r="R753" s="2071">
        <v>34</v>
      </c>
      <c r="S753" s="2071" t="s">
        <v>36</v>
      </c>
      <c r="T753" s="2072">
        <v>43948</v>
      </c>
      <c r="U753" s="2071">
        <v>3</v>
      </c>
      <c r="V753" s="2039" t="s">
        <v>35</v>
      </c>
      <c r="W753" s="2042">
        <v>354</v>
      </c>
      <c r="X753" s="2146"/>
      <c r="Y753" s="3509">
        <v>43962</v>
      </c>
      <c r="Z753" s="2072">
        <v>43960</v>
      </c>
      <c r="AA753" s="2071">
        <v>13071</v>
      </c>
      <c r="AB753" s="2147">
        <v>3000</v>
      </c>
      <c r="AC753" s="2071">
        <f t="shared" si="260"/>
        <v>0</v>
      </c>
      <c r="AD753" s="2045">
        <f t="shared" si="261"/>
        <v>1062</v>
      </c>
      <c r="AE753" s="2045">
        <f t="shared" si="262"/>
        <v>53.1</v>
      </c>
      <c r="AF753" s="2059" t="s">
        <v>8</v>
      </c>
      <c r="AG753" s="2029"/>
      <c r="AH753" s="2024"/>
      <c r="AI753" s="2837"/>
      <c r="AJ753" s="2037" t="s">
        <v>699</v>
      </c>
      <c r="AK753" s="2038">
        <v>40</v>
      </c>
      <c r="AL753" s="2039">
        <v>25916</v>
      </c>
      <c r="AM753" s="2040">
        <v>43328</v>
      </c>
      <c r="AN753" s="2041">
        <v>12</v>
      </c>
      <c r="AO753" s="2039" t="s">
        <v>35</v>
      </c>
      <c r="AP753" s="2042">
        <v>183</v>
      </c>
      <c r="AQ753" s="2039">
        <v>179680</v>
      </c>
      <c r="AR753" s="2044">
        <v>43357</v>
      </c>
      <c r="AS753" s="2040">
        <v>43354</v>
      </c>
      <c r="AT753" s="2039">
        <v>10469</v>
      </c>
      <c r="AU753" s="2041">
        <v>12000</v>
      </c>
      <c r="AV753" s="2041">
        <f t="shared" si="253"/>
        <v>0</v>
      </c>
      <c r="AW753" s="2045">
        <f t="shared" si="263"/>
        <v>2196</v>
      </c>
      <c r="AX753" s="2042">
        <f t="shared" si="259"/>
        <v>109.80000000000001</v>
      </c>
      <c r="AY753" s="2150"/>
    </row>
    <row r="754" spans="14:51">
      <c r="N754" s="1230"/>
      <c r="O754" s="2024"/>
      <c r="P754" s="2047" t="s">
        <v>471</v>
      </c>
      <c r="Q754" s="2039" t="s">
        <v>436</v>
      </c>
      <c r="R754" s="2071">
        <v>46</v>
      </c>
      <c r="S754" s="2071" t="s">
        <v>101</v>
      </c>
      <c r="T754" s="2040">
        <v>43955</v>
      </c>
      <c r="U754" s="2041">
        <v>20</v>
      </c>
      <c r="V754" s="2039" t="s">
        <v>35</v>
      </c>
      <c r="W754" s="2042">
        <v>300.3</v>
      </c>
      <c r="X754" s="2071"/>
      <c r="Y754" s="3509">
        <v>43962</v>
      </c>
      <c r="Z754" s="2072">
        <v>43960</v>
      </c>
      <c r="AA754" s="2071">
        <v>13079</v>
      </c>
      <c r="AB754" s="2071">
        <v>20000</v>
      </c>
      <c r="AC754" s="2071">
        <f t="shared" si="260"/>
        <v>0</v>
      </c>
      <c r="AD754" s="2045">
        <f t="shared" si="261"/>
        <v>6006</v>
      </c>
      <c r="AE754" s="2045">
        <f t="shared" si="262"/>
        <v>300.3</v>
      </c>
      <c r="AF754" s="2059"/>
      <c r="AG754" s="2029"/>
      <c r="AH754" s="2024"/>
      <c r="AI754" s="2837"/>
      <c r="AJ754" s="2075" t="s">
        <v>436</v>
      </c>
      <c r="AK754" s="2038">
        <v>41</v>
      </c>
      <c r="AL754" s="2039">
        <v>25916</v>
      </c>
      <c r="AM754" s="2040">
        <v>43328</v>
      </c>
      <c r="AN754" s="2041">
        <v>108</v>
      </c>
      <c r="AO754" s="2039" t="s">
        <v>35</v>
      </c>
      <c r="AP754" s="2042">
        <v>275</v>
      </c>
      <c r="AQ754" s="2039">
        <v>101795</v>
      </c>
      <c r="AR754" s="2044">
        <v>43357</v>
      </c>
      <c r="AS754" s="2040">
        <v>43354</v>
      </c>
      <c r="AT754" s="2039">
        <v>10469</v>
      </c>
      <c r="AU754" s="2041">
        <v>108000</v>
      </c>
      <c r="AV754" s="2041">
        <f t="shared" si="253"/>
        <v>0</v>
      </c>
      <c r="AW754" s="2045">
        <f t="shared" si="263"/>
        <v>29700</v>
      </c>
      <c r="AX754" s="2042">
        <f t="shared" si="259"/>
        <v>1485</v>
      </c>
      <c r="AY754" s="2150"/>
    </row>
    <row r="755" spans="14:51">
      <c r="N755" s="1230"/>
      <c r="O755" s="2024"/>
      <c r="P755" s="2047" t="s">
        <v>351</v>
      </c>
      <c r="Q755" s="2071" t="s">
        <v>808</v>
      </c>
      <c r="R755" s="2809">
        <v>13</v>
      </c>
      <c r="S755" s="2071" t="s">
        <v>796</v>
      </c>
      <c r="T755" s="2072">
        <v>43965</v>
      </c>
      <c r="U755" s="2071">
        <v>10</v>
      </c>
      <c r="V755" s="2039" t="s">
        <v>35</v>
      </c>
      <c r="W755" s="2073">
        <v>335</v>
      </c>
      <c r="X755" s="2071" t="s">
        <v>78</v>
      </c>
      <c r="Y755" s="2074">
        <v>43969</v>
      </c>
      <c r="Z755" s="2072">
        <v>43966</v>
      </c>
      <c r="AA755" s="2071">
        <v>13173</v>
      </c>
      <c r="AB755" s="2041">
        <v>10000</v>
      </c>
      <c r="AC755" s="2041">
        <f>(AB755-U755*1000)</f>
        <v>0</v>
      </c>
      <c r="AD755" s="2045">
        <f>(AB755*W755/1000)</f>
        <v>3350</v>
      </c>
      <c r="AE755" s="2045">
        <f t="shared" si="262"/>
        <v>167.5</v>
      </c>
      <c r="AF755" s="5944"/>
      <c r="AG755" s="3630"/>
      <c r="AH755" s="2024"/>
      <c r="AI755" s="2837"/>
      <c r="AJ755" s="2037" t="s">
        <v>699</v>
      </c>
      <c r="AK755" s="2038">
        <v>42</v>
      </c>
      <c r="AL755" s="2039">
        <v>25951</v>
      </c>
      <c r="AM755" s="2040">
        <v>43328</v>
      </c>
      <c r="AN755" s="2041">
        <v>2</v>
      </c>
      <c r="AO755" s="2039" t="s">
        <v>35</v>
      </c>
      <c r="AP755" s="2042">
        <v>183</v>
      </c>
      <c r="AQ755" s="2039">
        <v>179680</v>
      </c>
      <c r="AR755" s="2044">
        <v>43357</v>
      </c>
      <c r="AS755" s="2040">
        <v>43354</v>
      </c>
      <c r="AT755" s="2039">
        <v>10470</v>
      </c>
      <c r="AU755" s="2041">
        <v>2000</v>
      </c>
      <c r="AV755" s="2041">
        <f t="shared" si="253"/>
        <v>0</v>
      </c>
      <c r="AW755" s="2045">
        <f t="shared" si="263"/>
        <v>366</v>
      </c>
      <c r="AX755" s="2042">
        <f t="shared" si="259"/>
        <v>18.3</v>
      </c>
      <c r="AY755" s="2150"/>
    </row>
    <row r="756" spans="14:51">
      <c r="N756" s="1230"/>
      <c r="O756" s="2024"/>
      <c r="P756" s="2047" t="s">
        <v>264</v>
      </c>
      <c r="Q756" s="2994" t="s">
        <v>762</v>
      </c>
      <c r="R756" s="2038">
        <v>14</v>
      </c>
      <c r="S756" s="2039" t="s">
        <v>796</v>
      </c>
      <c r="T756" s="2040">
        <v>43972</v>
      </c>
      <c r="U756" s="2041">
        <v>20</v>
      </c>
      <c r="V756" s="2039" t="s">
        <v>35</v>
      </c>
      <c r="W756" s="2042">
        <v>310</v>
      </c>
      <c r="X756" s="2043"/>
      <c r="Y756" s="2044">
        <v>43976</v>
      </c>
      <c r="Z756" s="2040">
        <v>43976</v>
      </c>
      <c r="AA756" s="2039">
        <v>13174</v>
      </c>
      <c r="AB756" s="2041">
        <v>20000</v>
      </c>
      <c r="AC756" s="2041">
        <f>(AB756-U756*1000)</f>
        <v>0</v>
      </c>
      <c r="AD756" s="2045">
        <f>(AB756*W756/1000)</f>
        <v>6200</v>
      </c>
      <c r="AE756" s="2042">
        <f>(AD756*0.05)</f>
        <v>310</v>
      </c>
      <c r="AF756" s="2059"/>
      <c r="AG756" s="2029"/>
      <c r="AH756" s="2024"/>
      <c r="AI756" s="2837"/>
      <c r="AJ756" s="2075" t="s">
        <v>436</v>
      </c>
      <c r="AK756" s="2038">
        <v>43</v>
      </c>
      <c r="AL756" s="2039">
        <v>25951</v>
      </c>
      <c r="AM756" s="2040">
        <v>43328</v>
      </c>
      <c r="AN756" s="2041">
        <v>36</v>
      </c>
      <c r="AO756" s="2039" t="s">
        <v>35</v>
      </c>
      <c r="AP756" s="2042">
        <v>275</v>
      </c>
      <c r="AQ756" s="2039">
        <v>101795</v>
      </c>
      <c r="AR756" s="2044">
        <v>43357</v>
      </c>
      <c r="AS756" s="2040">
        <v>43354</v>
      </c>
      <c r="AT756" s="2039">
        <v>10470</v>
      </c>
      <c r="AU756" s="2041">
        <v>36000</v>
      </c>
      <c r="AV756" s="2041">
        <f t="shared" si="253"/>
        <v>0</v>
      </c>
      <c r="AW756" s="2045">
        <f t="shared" si="263"/>
        <v>9900</v>
      </c>
      <c r="AX756" s="2042">
        <f t="shared" si="259"/>
        <v>495</v>
      </c>
      <c r="AY756" s="2150"/>
    </row>
    <row r="757" spans="14:51">
      <c r="N757" s="1230"/>
      <c r="O757" s="2024"/>
      <c r="P757" s="2047" t="s">
        <v>471</v>
      </c>
      <c r="Q757" s="2957" t="s">
        <v>436</v>
      </c>
      <c r="R757" s="2809">
        <v>47</v>
      </c>
      <c r="S757" s="3068" t="s">
        <v>101</v>
      </c>
      <c r="T757" s="2040">
        <v>43973</v>
      </c>
      <c r="U757" s="2041">
        <v>20</v>
      </c>
      <c r="V757" s="2039" t="s">
        <v>35</v>
      </c>
      <c r="W757" s="2042">
        <v>300.3</v>
      </c>
      <c r="X757" s="2071"/>
      <c r="Y757" s="3509">
        <v>43978</v>
      </c>
      <c r="Z757" s="2072">
        <v>43976</v>
      </c>
      <c r="AA757" s="2071">
        <v>13174</v>
      </c>
      <c r="AB757" s="2071">
        <v>20000</v>
      </c>
      <c r="AC757" s="2071">
        <f>(AB757-U757*1000)</f>
        <v>0</v>
      </c>
      <c r="AD757" s="2045">
        <f>(AB757*W757/1000)</f>
        <v>6006</v>
      </c>
      <c r="AE757" s="2045">
        <f>(AD757*0.05)</f>
        <v>300.3</v>
      </c>
      <c r="AF757" s="2059"/>
      <c r="AG757" s="2029"/>
      <c r="AH757" s="2024"/>
      <c r="AI757" s="2837"/>
      <c r="AJ757" s="2075" t="s">
        <v>436</v>
      </c>
      <c r="AK757" s="2038">
        <v>44</v>
      </c>
      <c r="AL757" s="2039">
        <v>27139</v>
      </c>
      <c r="AM757" s="2040">
        <v>43368</v>
      </c>
      <c r="AN757" s="2041">
        <v>156</v>
      </c>
      <c r="AO757" s="2039" t="s">
        <v>35</v>
      </c>
      <c r="AP757" s="2042">
        <v>275</v>
      </c>
      <c r="AQ757" s="2039">
        <v>101795</v>
      </c>
      <c r="AR757" s="2044">
        <v>43374</v>
      </c>
      <c r="AS757" s="2040">
        <v>43375</v>
      </c>
      <c r="AT757" s="2039">
        <v>10515</v>
      </c>
      <c r="AU757" s="2041">
        <v>140000</v>
      </c>
      <c r="AV757" s="2041">
        <f t="shared" si="253"/>
        <v>-16000</v>
      </c>
      <c r="AW757" s="2045">
        <f t="shared" si="263"/>
        <v>38500</v>
      </c>
      <c r="AX757" s="2042">
        <f t="shared" si="259"/>
        <v>1925</v>
      </c>
      <c r="AY757" s="2150"/>
    </row>
    <row r="758" spans="14:51">
      <c r="N758" s="1230"/>
      <c r="O758" s="2024"/>
      <c r="P758" s="2047" t="s">
        <v>629</v>
      </c>
      <c r="Q758" s="2037" t="s">
        <v>436</v>
      </c>
      <c r="R758" s="2071">
        <v>152</v>
      </c>
      <c r="S758" s="2071">
        <v>53010</v>
      </c>
      <c r="T758" s="2072">
        <v>43973</v>
      </c>
      <c r="U758" s="2071">
        <v>45</v>
      </c>
      <c r="V758" s="2071" t="s">
        <v>35</v>
      </c>
      <c r="W758" s="2073">
        <v>304.39999999999998</v>
      </c>
      <c r="X758" s="5976"/>
      <c r="Y758" s="3509">
        <v>43978</v>
      </c>
      <c r="Z758" s="2072">
        <v>43976</v>
      </c>
      <c r="AA758" s="2071">
        <v>13173</v>
      </c>
      <c r="AB758" s="2147">
        <v>45000</v>
      </c>
      <c r="AC758" s="2071">
        <f>(AB758-U758*1000)</f>
        <v>0</v>
      </c>
      <c r="AD758" s="2045">
        <f>(AB758*W758/1000)</f>
        <v>13697.999999999998</v>
      </c>
      <c r="AE758" s="2045">
        <f>(AD758*0.05)</f>
        <v>684.9</v>
      </c>
      <c r="AF758" s="2059"/>
      <c r="AG758" s="2029"/>
      <c r="AH758" s="2024"/>
      <c r="AI758" s="2837"/>
      <c r="AJ758" s="2075" t="s">
        <v>436</v>
      </c>
      <c r="AK758" s="2038">
        <v>44</v>
      </c>
      <c r="AL758" s="2039">
        <v>27139</v>
      </c>
      <c r="AM758" s="2040">
        <v>43368</v>
      </c>
      <c r="AN758" s="2041">
        <v>16</v>
      </c>
      <c r="AO758" s="2039" t="s">
        <v>35</v>
      </c>
      <c r="AP758" s="2042">
        <v>275</v>
      </c>
      <c r="AQ758" s="2039">
        <v>101795</v>
      </c>
      <c r="AR758" s="2044">
        <v>43374</v>
      </c>
      <c r="AS758" s="2040">
        <v>43389</v>
      </c>
      <c r="AT758" s="2039">
        <v>10540</v>
      </c>
      <c r="AU758" s="2041">
        <v>16000</v>
      </c>
      <c r="AV758" s="2041">
        <f t="shared" si="253"/>
        <v>0</v>
      </c>
      <c r="AW758" s="2045">
        <f t="shared" si="263"/>
        <v>4400</v>
      </c>
      <c r="AX758" s="2042">
        <f t="shared" si="259"/>
        <v>220</v>
      </c>
      <c r="AY758" s="2150"/>
    </row>
    <row r="759" spans="14:51">
      <c r="N759" s="1230"/>
      <c r="O759" s="2024"/>
      <c r="P759" s="2047"/>
      <c r="Q759" s="2048"/>
      <c r="R759" s="2071"/>
      <c r="S759" s="3169"/>
      <c r="T759" s="2072"/>
      <c r="U759" s="2071"/>
      <c r="V759" s="3171"/>
      <c r="W759" s="3172"/>
      <c r="X759" s="2146"/>
      <c r="Y759" s="3509"/>
      <c r="Z759" s="2072"/>
      <c r="AA759" s="2071"/>
      <c r="AB759" s="2147"/>
      <c r="AC759" s="2071"/>
      <c r="AD759" s="2045"/>
      <c r="AE759" s="2045"/>
      <c r="AF759" s="2059"/>
      <c r="AG759" s="2029"/>
      <c r="AH759" s="2024"/>
      <c r="AI759" s="2837"/>
      <c r="AJ759" s="2037" t="s">
        <v>699</v>
      </c>
      <c r="AK759" s="2038">
        <v>45</v>
      </c>
      <c r="AL759" s="2039">
        <v>27139</v>
      </c>
      <c r="AM759" s="2040">
        <v>43368</v>
      </c>
      <c r="AN759" s="2041">
        <v>15</v>
      </c>
      <c r="AO759" s="2039" t="s">
        <v>35</v>
      </c>
      <c r="AP759" s="2042">
        <v>183</v>
      </c>
      <c r="AQ759" s="2039">
        <v>179680</v>
      </c>
      <c r="AR759" s="2044">
        <v>43374</v>
      </c>
      <c r="AS759" s="2040">
        <v>43375</v>
      </c>
      <c r="AT759" s="2039">
        <v>10515</v>
      </c>
      <c r="AU759" s="2041">
        <v>15000</v>
      </c>
      <c r="AV759" s="2041">
        <f t="shared" si="253"/>
        <v>0</v>
      </c>
      <c r="AW759" s="2045">
        <f t="shared" si="263"/>
        <v>2745</v>
      </c>
      <c r="AX759" s="2042">
        <f t="shared" si="259"/>
        <v>137.25</v>
      </c>
      <c r="AY759" s="2150"/>
    </row>
    <row r="760" spans="14:51" ht="15" thickBot="1">
      <c r="N760" s="1230"/>
      <c r="O760" s="2024"/>
      <c r="P760" s="2082"/>
      <c r="Q760" s="2085"/>
      <c r="R760" s="2085"/>
      <c r="S760" s="2085"/>
      <c r="T760" s="2085"/>
      <c r="U760" s="2085"/>
      <c r="V760" s="2085"/>
      <c r="W760" s="2085"/>
      <c r="X760" s="2085"/>
      <c r="Y760" s="2089"/>
      <c r="Z760" s="2085"/>
      <c r="AA760" s="2086"/>
      <c r="AB760" s="2087"/>
      <c r="AC760" s="2085"/>
      <c r="AD760" s="2088">
        <f>SUM(AD740:AD759)</f>
        <v>324119</v>
      </c>
      <c r="AE760" s="2088">
        <f>SUM(AE740:AE759)</f>
        <v>16205.949999999999</v>
      </c>
      <c r="AF760" s="2090"/>
      <c r="AG760" s="3220"/>
      <c r="AH760" s="2024"/>
      <c r="AI760" s="2837"/>
      <c r="AJ760" s="2037" t="s">
        <v>699</v>
      </c>
      <c r="AK760" s="2038">
        <v>46</v>
      </c>
      <c r="AL760" s="2039">
        <v>27435</v>
      </c>
      <c r="AM760" s="2040">
        <v>43376</v>
      </c>
      <c r="AN760" s="2041">
        <v>5</v>
      </c>
      <c r="AO760" s="2039" t="s">
        <v>35</v>
      </c>
      <c r="AP760" s="2042">
        <v>189</v>
      </c>
      <c r="AQ760" s="2039">
        <v>179680</v>
      </c>
      <c r="AR760" s="2044">
        <v>43381</v>
      </c>
      <c r="AS760" s="2040">
        <v>43389</v>
      </c>
      <c r="AT760" s="2039">
        <v>10541</v>
      </c>
      <c r="AU760" s="2041">
        <v>5000</v>
      </c>
      <c r="AV760" s="2041">
        <f t="shared" si="253"/>
        <v>0</v>
      </c>
      <c r="AW760" s="2045">
        <f t="shared" si="263"/>
        <v>945</v>
      </c>
      <c r="AX760" s="2042">
        <f t="shared" si="259"/>
        <v>47.25</v>
      </c>
      <c r="AY760" s="2150"/>
    </row>
    <row r="761" spans="14:51">
      <c r="N761" s="725"/>
      <c r="O761" s="2024"/>
      <c r="P761" s="2024"/>
      <c r="Q761" s="2024"/>
      <c r="R761" s="2024"/>
      <c r="S761" s="2024"/>
      <c r="T761" s="2024"/>
      <c r="U761" s="2024"/>
      <c r="V761" s="2024"/>
      <c r="W761" s="2024"/>
      <c r="X761" s="2024"/>
      <c r="Y761" s="3602"/>
      <c r="Z761" s="2024"/>
      <c r="AA761" s="2024"/>
      <c r="AB761" s="2024"/>
      <c r="AC761" s="2024"/>
      <c r="AD761" s="2024"/>
      <c r="AE761" s="2024"/>
      <c r="AF761" s="2029"/>
      <c r="AG761" s="2029"/>
      <c r="AH761" s="2024"/>
      <c r="AI761" s="2837"/>
      <c r="AJ761" s="2037" t="s">
        <v>699</v>
      </c>
      <c r="AK761" s="2038">
        <v>47</v>
      </c>
      <c r="AL761" s="2039">
        <v>27468</v>
      </c>
      <c r="AM761" s="2040">
        <v>43377</v>
      </c>
      <c r="AN761" s="2041">
        <v>20</v>
      </c>
      <c r="AO761" s="2039" t="s">
        <v>35</v>
      </c>
      <c r="AP761" s="2042">
        <v>189</v>
      </c>
      <c r="AQ761" s="2039">
        <v>179680</v>
      </c>
      <c r="AR761" s="2044">
        <v>43409</v>
      </c>
      <c r="AS761" s="2040">
        <v>43405</v>
      </c>
      <c r="AT761" s="2039">
        <v>10574</v>
      </c>
      <c r="AU761" s="2041">
        <v>20000</v>
      </c>
      <c r="AV761" s="2041">
        <f t="shared" si="253"/>
        <v>0</v>
      </c>
      <c r="AW761" s="2045">
        <f t="shared" si="263"/>
        <v>3780</v>
      </c>
      <c r="AX761" s="2042">
        <f t="shared" si="259"/>
        <v>189</v>
      </c>
      <c r="AY761" s="2150"/>
    </row>
    <row r="762" spans="14:51" ht="18.600000000000001" thickBot="1">
      <c r="N762" s="725"/>
      <c r="O762" s="2024"/>
      <c r="P762" s="2028" t="s">
        <v>858</v>
      </c>
      <c r="Q762" s="2024"/>
      <c r="R762" s="2024"/>
      <c r="S762" s="2024"/>
      <c r="T762" s="2024"/>
      <c r="U762" s="2024"/>
      <c r="V762" s="2024"/>
      <c r="W762" s="2024"/>
      <c r="X762" s="2024"/>
      <c r="Y762" s="3602"/>
      <c r="Z762" s="2024"/>
      <c r="AA762" s="2024"/>
      <c r="AB762" s="2024"/>
      <c r="AC762" s="2024"/>
      <c r="AD762" s="2024"/>
      <c r="AE762" s="2024"/>
      <c r="AF762" s="2029"/>
      <c r="AG762" s="2029"/>
      <c r="AH762" s="2024"/>
      <c r="AI762" s="2837"/>
      <c r="AJ762" s="2075" t="s">
        <v>436</v>
      </c>
      <c r="AK762" s="2038">
        <v>48</v>
      </c>
      <c r="AL762" s="2039">
        <v>27466</v>
      </c>
      <c r="AM762" s="2040">
        <v>43377</v>
      </c>
      <c r="AN762" s="2041">
        <v>168</v>
      </c>
      <c r="AO762" s="2039" t="s">
        <v>35</v>
      </c>
      <c r="AP762" s="2042">
        <v>284</v>
      </c>
      <c r="AQ762" s="2039">
        <v>101795</v>
      </c>
      <c r="AR762" s="2044">
        <v>43409</v>
      </c>
      <c r="AS762" s="2040">
        <v>43405</v>
      </c>
      <c r="AT762" s="2039">
        <v>10575</v>
      </c>
      <c r="AU762" s="2041">
        <v>168000</v>
      </c>
      <c r="AV762" s="2041">
        <f t="shared" si="253"/>
        <v>0</v>
      </c>
      <c r="AW762" s="2045">
        <f t="shared" si="263"/>
        <v>47712</v>
      </c>
      <c r="AX762" s="2042">
        <f t="shared" si="259"/>
        <v>2385.6</v>
      </c>
      <c r="AY762" s="2150"/>
    </row>
    <row r="763" spans="14:51">
      <c r="N763" s="1230"/>
      <c r="O763" s="2024"/>
      <c r="P763" s="2030"/>
      <c r="Q763" s="2031"/>
      <c r="R763" s="2031"/>
      <c r="S763" s="6040" t="s">
        <v>14</v>
      </c>
      <c r="T763" s="6040" t="s">
        <v>12</v>
      </c>
      <c r="U763" s="6040"/>
      <c r="V763" s="2031"/>
      <c r="W763" s="6040" t="s">
        <v>15</v>
      </c>
      <c r="X763" s="6040" t="s">
        <v>16</v>
      </c>
      <c r="Y763" s="6040" t="s">
        <v>12</v>
      </c>
      <c r="Z763" s="6040" t="s">
        <v>12</v>
      </c>
      <c r="AA763" s="2031"/>
      <c r="AB763" s="2031"/>
      <c r="AC763" s="2031"/>
      <c r="AD763" s="2031"/>
      <c r="AE763" s="6040" t="s">
        <v>17</v>
      </c>
      <c r="AF763" s="6040"/>
      <c r="AG763" s="6032"/>
      <c r="AH763" s="2024"/>
      <c r="AI763" s="2837"/>
      <c r="AJ763" s="2075" t="s">
        <v>436</v>
      </c>
      <c r="AK763" s="2038">
        <v>49</v>
      </c>
      <c r="AL763" s="2039">
        <v>27466</v>
      </c>
      <c r="AM763" s="2040">
        <v>43377</v>
      </c>
      <c r="AN763" s="2041">
        <v>240</v>
      </c>
      <c r="AO763" s="2039" t="s">
        <v>35</v>
      </c>
      <c r="AP763" s="2042">
        <v>284</v>
      </c>
      <c r="AQ763" s="2039">
        <v>101795</v>
      </c>
      <c r="AR763" s="2044">
        <v>43437</v>
      </c>
      <c r="AS763" s="2040">
        <v>43438</v>
      </c>
      <c r="AT763" s="2039">
        <v>10633</v>
      </c>
      <c r="AU763" s="2041">
        <v>230000</v>
      </c>
      <c r="AV763" s="2041">
        <f t="shared" si="253"/>
        <v>-10000</v>
      </c>
      <c r="AW763" s="2045">
        <f t="shared" si="263"/>
        <v>65320</v>
      </c>
      <c r="AX763" s="2042">
        <f t="shared" si="259"/>
        <v>3266</v>
      </c>
      <c r="AY763" s="2150"/>
    </row>
    <row r="764" spans="14:51">
      <c r="N764" s="725"/>
      <c r="O764" s="2024"/>
      <c r="P764" s="2032" t="s">
        <v>3</v>
      </c>
      <c r="Q764" s="2033" t="s">
        <v>4</v>
      </c>
      <c r="R764" s="6033" t="s">
        <v>18</v>
      </c>
      <c r="S764" s="6033" t="s">
        <v>19</v>
      </c>
      <c r="T764" s="6033" t="s">
        <v>19</v>
      </c>
      <c r="U764" s="6033" t="s">
        <v>20</v>
      </c>
      <c r="V764" s="6033" t="s">
        <v>21</v>
      </c>
      <c r="W764" s="6033" t="s">
        <v>22</v>
      </c>
      <c r="X764" s="6033" t="s">
        <v>19</v>
      </c>
      <c r="Y764" s="6033" t="s">
        <v>23</v>
      </c>
      <c r="Z764" s="6033" t="s">
        <v>23</v>
      </c>
      <c r="AA764" s="6033" t="s">
        <v>24</v>
      </c>
      <c r="AB764" s="6033" t="s">
        <v>20</v>
      </c>
      <c r="AC764" s="6033" t="s">
        <v>25</v>
      </c>
      <c r="AD764" s="6033" t="s">
        <v>0</v>
      </c>
      <c r="AE764" s="6033" t="s">
        <v>11</v>
      </c>
      <c r="AF764" s="6033" t="s">
        <v>26</v>
      </c>
      <c r="AG764" s="6032"/>
      <c r="AH764" s="2024"/>
      <c r="AI764" s="2837"/>
      <c r="AJ764" s="2075" t="s">
        <v>436</v>
      </c>
      <c r="AK764" s="2038">
        <v>49</v>
      </c>
      <c r="AL764" s="2039">
        <v>27466</v>
      </c>
      <c r="AM764" s="2040">
        <v>43377</v>
      </c>
      <c r="AN764" s="2041">
        <v>10</v>
      </c>
      <c r="AO764" s="2039" t="s">
        <v>35</v>
      </c>
      <c r="AP764" s="2042">
        <v>284</v>
      </c>
      <c r="AQ764" s="2039">
        <v>101795</v>
      </c>
      <c r="AR764" s="2044">
        <v>43437</v>
      </c>
      <c r="AS764" s="2040">
        <v>43468</v>
      </c>
      <c r="AT764" s="2039">
        <v>10690</v>
      </c>
      <c r="AU764" s="2041">
        <v>10000</v>
      </c>
      <c r="AV764" s="2041">
        <f t="shared" si="253"/>
        <v>0</v>
      </c>
      <c r="AW764" s="2045">
        <f t="shared" si="263"/>
        <v>2840</v>
      </c>
      <c r="AX764" s="2042">
        <f t="shared" si="259"/>
        <v>142</v>
      </c>
      <c r="AY764" s="2150"/>
    </row>
    <row r="765" spans="14:51" ht="15" thickBot="1">
      <c r="N765" s="725"/>
      <c r="O765" s="2024"/>
      <c r="P765" s="2034"/>
      <c r="Q765" s="2035"/>
      <c r="R765" s="2035"/>
      <c r="S765" s="6035" t="s">
        <v>3</v>
      </c>
      <c r="T765" s="6035" t="s">
        <v>18</v>
      </c>
      <c r="U765" s="6035"/>
      <c r="V765" s="2035"/>
      <c r="W765" s="6035" t="s">
        <v>21</v>
      </c>
      <c r="X765" s="6035" t="s">
        <v>3</v>
      </c>
      <c r="Y765" s="6035" t="s">
        <v>27</v>
      </c>
      <c r="Z765" s="6035" t="s">
        <v>28</v>
      </c>
      <c r="AA765" s="2035"/>
      <c r="AB765" s="2035"/>
      <c r="AC765" s="2035"/>
      <c r="AD765" s="2035"/>
      <c r="AE765" s="6035" t="s">
        <v>30</v>
      </c>
      <c r="AF765" s="6035"/>
      <c r="AG765" s="6032"/>
      <c r="AH765" s="2024"/>
      <c r="AI765" s="2837"/>
      <c r="AJ765" s="2037" t="s">
        <v>699</v>
      </c>
      <c r="AK765" s="2038">
        <v>50</v>
      </c>
      <c r="AL765" s="2039">
        <v>27468</v>
      </c>
      <c r="AM765" s="2040">
        <v>43377</v>
      </c>
      <c r="AN765" s="2041">
        <v>20</v>
      </c>
      <c r="AO765" s="2039" t="s">
        <v>35</v>
      </c>
      <c r="AP765" s="2042">
        <v>189</v>
      </c>
      <c r="AQ765" s="2039">
        <v>179680</v>
      </c>
      <c r="AR765" s="2044">
        <v>43437</v>
      </c>
      <c r="AS765" s="2040">
        <v>43438</v>
      </c>
      <c r="AT765" s="2039">
        <v>10632</v>
      </c>
      <c r="AU765" s="2041">
        <v>20000</v>
      </c>
      <c r="AV765" s="2041">
        <f t="shared" si="253"/>
        <v>0</v>
      </c>
      <c r="AW765" s="2045">
        <f t="shared" si="263"/>
        <v>3780</v>
      </c>
      <c r="AX765" s="2042">
        <f t="shared" si="259"/>
        <v>189</v>
      </c>
      <c r="AY765" s="2150"/>
    </row>
    <row r="766" spans="14:51">
      <c r="N766" s="725"/>
      <c r="O766" s="2024"/>
      <c r="P766" s="2047" t="s">
        <v>792</v>
      </c>
      <c r="Q766" s="2048" t="s">
        <v>891</v>
      </c>
      <c r="R766" s="2071">
        <v>35</v>
      </c>
      <c r="S766" s="3169" t="s">
        <v>36</v>
      </c>
      <c r="T766" s="2072">
        <v>43973</v>
      </c>
      <c r="U766" s="2071">
        <v>20</v>
      </c>
      <c r="V766" s="3171" t="s">
        <v>35</v>
      </c>
      <c r="W766" s="3172">
        <v>386</v>
      </c>
      <c r="X766" s="2146"/>
      <c r="Y766" s="3509">
        <v>43983</v>
      </c>
      <c r="Z766" s="2072">
        <v>43983</v>
      </c>
      <c r="AA766" s="2071">
        <v>13201</v>
      </c>
      <c r="AB766" s="2147">
        <v>20000</v>
      </c>
      <c r="AC766" s="2071">
        <f>(AB766-U766*1000)</f>
        <v>0</v>
      </c>
      <c r="AD766" s="2045">
        <f t="shared" ref="AD766:AD771" si="264">(AB766*W766/1000)</f>
        <v>7720</v>
      </c>
      <c r="AE766" s="2045">
        <f>(AD766*0.05)</f>
        <v>386</v>
      </c>
      <c r="AF766" s="6083"/>
      <c r="AG766" s="3227"/>
      <c r="AH766" s="2024"/>
      <c r="AI766" s="2837"/>
      <c r="AJ766" s="2037" t="s">
        <v>699</v>
      </c>
      <c r="AK766" s="2038">
        <v>51</v>
      </c>
      <c r="AL766" s="2039">
        <v>27469</v>
      </c>
      <c r="AM766" s="2040">
        <v>43377</v>
      </c>
      <c r="AN766" s="2041">
        <v>20</v>
      </c>
      <c r="AO766" s="2039" t="s">
        <v>35</v>
      </c>
      <c r="AP766" s="2042">
        <v>195</v>
      </c>
      <c r="AQ766" s="2039">
        <v>179680</v>
      </c>
      <c r="AR766" s="2044">
        <v>43472</v>
      </c>
      <c r="AS766" s="2040">
        <v>43468</v>
      </c>
      <c r="AT766" s="2039">
        <v>10688</v>
      </c>
      <c r="AU766" s="2041">
        <v>20000</v>
      </c>
      <c r="AV766" s="2041">
        <f t="shared" si="253"/>
        <v>0</v>
      </c>
      <c r="AW766" s="2045">
        <f t="shared" si="263"/>
        <v>3900</v>
      </c>
      <c r="AX766" s="2042">
        <f t="shared" si="259"/>
        <v>195</v>
      </c>
      <c r="AY766" s="2150"/>
    </row>
    <row r="767" spans="14:51">
      <c r="O767" s="2024"/>
      <c r="P767" s="2047" t="s">
        <v>792</v>
      </c>
      <c r="Q767" s="2048" t="s">
        <v>794</v>
      </c>
      <c r="R767" s="2071">
        <v>36</v>
      </c>
      <c r="S767" s="3169" t="s">
        <v>36</v>
      </c>
      <c r="T767" s="2072">
        <v>43973</v>
      </c>
      <c r="U767" s="2071">
        <v>200</v>
      </c>
      <c r="V767" s="3171" t="s">
        <v>35</v>
      </c>
      <c r="W767" s="3172">
        <v>292</v>
      </c>
      <c r="X767" s="2146"/>
      <c r="Y767" s="3509">
        <v>43983</v>
      </c>
      <c r="Z767" s="2072">
        <v>43983</v>
      </c>
      <c r="AA767" s="2071">
        <v>13201</v>
      </c>
      <c r="AB767" s="2147">
        <v>200000</v>
      </c>
      <c r="AC767" s="2071">
        <f>(AB767-U767*1000)</f>
        <v>0</v>
      </c>
      <c r="AD767" s="2045">
        <f t="shared" si="264"/>
        <v>58400</v>
      </c>
      <c r="AE767" s="2045">
        <f>(AD767*0.05)</f>
        <v>2920</v>
      </c>
      <c r="AF767" s="2707"/>
      <c r="AG767" s="4568"/>
      <c r="AH767" s="2024"/>
      <c r="AI767" s="2837"/>
      <c r="AJ767" s="2075" t="s">
        <v>436</v>
      </c>
      <c r="AK767" s="2038">
        <v>52</v>
      </c>
      <c r="AL767" s="2039">
        <v>27467</v>
      </c>
      <c r="AM767" s="2040">
        <v>43377</v>
      </c>
      <c r="AN767" s="2041">
        <v>100</v>
      </c>
      <c r="AO767" s="2039" t="s">
        <v>35</v>
      </c>
      <c r="AP767" s="2042">
        <v>293</v>
      </c>
      <c r="AQ767" s="2039">
        <v>101795</v>
      </c>
      <c r="AR767" s="2044">
        <v>43472</v>
      </c>
      <c r="AS767" s="2040">
        <v>43468</v>
      </c>
      <c r="AT767" s="2039">
        <v>10687</v>
      </c>
      <c r="AU767" s="2041">
        <v>100000</v>
      </c>
      <c r="AV767" s="2041">
        <f t="shared" si="253"/>
        <v>0</v>
      </c>
      <c r="AW767" s="2045">
        <f t="shared" si="263"/>
        <v>29300</v>
      </c>
      <c r="AX767" s="2042">
        <f t="shared" si="259"/>
        <v>1465</v>
      </c>
      <c r="AY767" s="2150"/>
    </row>
    <row r="768" spans="14:51">
      <c r="O768" s="2024"/>
      <c r="P768" s="2047" t="s">
        <v>792</v>
      </c>
      <c r="Q768" s="2048" t="s">
        <v>904</v>
      </c>
      <c r="R768" s="2071">
        <v>37</v>
      </c>
      <c r="S768" s="3169" t="s">
        <v>36</v>
      </c>
      <c r="T768" s="2072">
        <v>43973</v>
      </c>
      <c r="U768" s="2071">
        <v>3</v>
      </c>
      <c r="V768" s="3171" t="s">
        <v>35</v>
      </c>
      <c r="W768" s="3172">
        <v>354</v>
      </c>
      <c r="X768" s="2146"/>
      <c r="Y768" s="3509">
        <v>43983</v>
      </c>
      <c r="Z768" s="2072">
        <v>43983</v>
      </c>
      <c r="AA768" s="2071">
        <v>13201</v>
      </c>
      <c r="AB768" s="2147">
        <v>3000</v>
      </c>
      <c r="AC768" s="2071">
        <f>(AB768-U768*1000)</f>
        <v>0</v>
      </c>
      <c r="AD768" s="2045">
        <f t="shared" si="264"/>
        <v>1062</v>
      </c>
      <c r="AE768" s="2045">
        <f>(AD768*0.05)</f>
        <v>53.1</v>
      </c>
      <c r="AF768" s="2059"/>
      <c r="AG768" s="2029"/>
      <c r="AH768" s="2024"/>
      <c r="AI768" s="2837"/>
      <c r="AJ768" s="2037" t="s">
        <v>740</v>
      </c>
      <c r="AK768" s="2038">
        <v>53</v>
      </c>
      <c r="AL768" s="2039">
        <v>28160</v>
      </c>
      <c r="AM768" s="2040">
        <v>43392</v>
      </c>
      <c r="AN768" s="2041">
        <v>6</v>
      </c>
      <c r="AO768" s="2039" t="s">
        <v>35</v>
      </c>
      <c r="AP768" s="2042">
        <v>165</v>
      </c>
      <c r="AQ768" s="2039">
        <v>189855</v>
      </c>
      <c r="AR768" s="2044">
        <v>43409</v>
      </c>
      <c r="AS768" s="2040">
        <v>43405</v>
      </c>
      <c r="AT768" s="2039">
        <v>10573</v>
      </c>
      <c r="AU768" s="2041">
        <v>6000</v>
      </c>
      <c r="AV768" s="2041">
        <f t="shared" si="253"/>
        <v>0</v>
      </c>
      <c r="AW768" s="2045">
        <f t="shared" si="263"/>
        <v>990</v>
      </c>
      <c r="AX768" s="2042">
        <f t="shared" si="259"/>
        <v>49.5</v>
      </c>
      <c r="AY768" s="2150"/>
    </row>
    <row r="769" spans="15:51">
      <c r="O769" s="2024"/>
      <c r="P769" s="2036" t="s">
        <v>629</v>
      </c>
      <c r="Q769" s="2075" t="s">
        <v>436</v>
      </c>
      <c r="R769" s="2071">
        <v>129</v>
      </c>
      <c r="S769" s="2071">
        <v>51197</v>
      </c>
      <c r="T769" s="2072">
        <v>43927</v>
      </c>
      <c r="U769" s="2071">
        <v>54</v>
      </c>
      <c r="V769" s="2071" t="s">
        <v>35</v>
      </c>
      <c r="W769" s="2073">
        <v>297</v>
      </c>
      <c r="X769" s="3605"/>
      <c r="Y769" s="3509">
        <v>43983</v>
      </c>
      <c r="Z769" s="2072">
        <v>43983</v>
      </c>
      <c r="AA769" s="2071">
        <v>13194</v>
      </c>
      <c r="AB769" s="2147">
        <v>54000</v>
      </c>
      <c r="AC769" s="2809">
        <f t="shared" ref="AC769:AC776" si="265">(AB769-U769*1000)</f>
        <v>0</v>
      </c>
      <c r="AD769" s="2045">
        <f t="shared" si="264"/>
        <v>16038</v>
      </c>
      <c r="AE769" s="2045">
        <f>(AD769*0.05)</f>
        <v>801.90000000000009</v>
      </c>
      <c r="AF769" s="6083"/>
      <c r="AG769" s="3227"/>
      <c r="AH769" s="2024"/>
      <c r="AI769" s="2837"/>
      <c r="AJ769" s="2037" t="s">
        <v>740</v>
      </c>
      <c r="AK769" s="2038">
        <v>54</v>
      </c>
      <c r="AL769" s="2039">
        <v>28218</v>
      </c>
      <c r="AM769" s="2040">
        <v>43395</v>
      </c>
      <c r="AN769" s="2041">
        <v>7</v>
      </c>
      <c r="AO769" s="2039" t="s">
        <v>35</v>
      </c>
      <c r="AP769" s="2042">
        <v>165</v>
      </c>
      <c r="AQ769" s="2039">
        <v>189855</v>
      </c>
      <c r="AR769" s="2044">
        <v>43437</v>
      </c>
      <c r="AS769" s="2040">
        <v>43438</v>
      </c>
      <c r="AT769" s="2039">
        <v>10631</v>
      </c>
      <c r="AU769" s="2041">
        <v>7000</v>
      </c>
      <c r="AV769" s="2041">
        <f t="shared" si="253"/>
        <v>0</v>
      </c>
      <c r="AW769" s="2045">
        <f t="shared" si="263"/>
        <v>1155</v>
      </c>
      <c r="AX769" s="2042">
        <f t="shared" si="259"/>
        <v>57.75</v>
      </c>
      <c r="AY769" s="2150"/>
    </row>
    <row r="770" spans="15:51">
      <c r="O770" s="2024"/>
      <c r="P770" s="6084" t="s">
        <v>629</v>
      </c>
      <c r="Q770" s="2918" t="s">
        <v>699</v>
      </c>
      <c r="R770" s="2823">
        <v>130</v>
      </c>
      <c r="S770" s="2823">
        <v>51197</v>
      </c>
      <c r="T770" s="2824">
        <v>43927</v>
      </c>
      <c r="U770" s="2823">
        <v>5</v>
      </c>
      <c r="V770" s="2823" t="s">
        <v>35</v>
      </c>
      <c r="W770" s="2825">
        <v>254</v>
      </c>
      <c r="X770" s="4052"/>
      <c r="Y770" s="3568">
        <v>43983</v>
      </c>
      <c r="Z770" s="2824">
        <v>43983</v>
      </c>
      <c r="AA770" s="2823"/>
      <c r="AB770" s="3566">
        <v>5000</v>
      </c>
      <c r="AC770" s="4053">
        <f t="shared" si="265"/>
        <v>0</v>
      </c>
      <c r="AD770" s="2716">
        <f t="shared" si="264"/>
        <v>1270</v>
      </c>
      <c r="AE770" s="2716">
        <v>0</v>
      </c>
      <c r="AF770" s="2707" t="s">
        <v>88</v>
      </c>
      <c r="AG770" s="4568"/>
      <c r="AH770" s="2024"/>
      <c r="AI770" s="2837"/>
      <c r="AJ770" s="2037" t="s">
        <v>740</v>
      </c>
      <c r="AK770" s="2038">
        <v>55</v>
      </c>
      <c r="AL770" s="2039">
        <v>28219</v>
      </c>
      <c r="AM770" s="2040">
        <v>43395</v>
      </c>
      <c r="AN770" s="2041">
        <v>7</v>
      </c>
      <c r="AO770" s="2039" t="s">
        <v>35</v>
      </c>
      <c r="AP770" s="2042">
        <v>170.4</v>
      </c>
      <c r="AQ770" s="2039">
        <v>189855</v>
      </c>
      <c r="AR770" s="2044">
        <v>43472</v>
      </c>
      <c r="AS770" s="2040">
        <v>43468</v>
      </c>
      <c r="AT770" s="2039">
        <v>10689</v>
      </c>
      <c r="AU770" s="2041">
        <v>7000</v>
      </c>
      <c r="AV770" s="2041">
        <f t="shared" si="253"/>
        <v>0</v>
      </c>
      <c r="AW770" s="2045">
        <f t="shared" si="263"/>
        <v>1192.8</v>
      </c>
      <c r="AX770" s="2042">
        <f t="shared" si="259"/>
        <v>59.64</v>
      </c>
      <c r="AY770" s="2150"/>
    </row>
    <row r="771" spans="15:51">
      <c r="O771" s="2024"/>
      <c r="P771" s="2036" t="s">
        <v>629</v>
      </c>
      <c r="Q771" s="2075" t="s">
        <v>436</v>
      </c>
      <c r="R771" s="2071">
        <v>131</v>
      </c>
      <c r="S771" s="2071">
        <v>51197</v>
      </c>
      <c r="T771" s="2072">
        <v>43927</v>
      </c>
      <c r="U771" s="2071">
        <v>54</v>
      </c>
      <c r="V771" s="2071" t="s">
        <v>35</v>
      </c>
      <c r="W771" s="2073">
        <v>297</v>
      </c>
      <c r="X771" s="3605"/>
      <c r="Y771" s="3509">
        <v>43983</v>
      </c>
      <c r="Z771" s="2072">
        <v>43983</v>
      </c>
      <c r="AA771" s="2071">
        <v>13195</v>
      </c>
      <c r="AB771" s="2147">
        <v>54000</v>
      </c>
      <c r="AC771" s="2809">
        <f t="shared" si="265"/>
        <v>0</v>
      </c>
      <c r="AD771" s="2045">
        <f t="shared" si="264"/>
        <v>16038</v>
      </c>
      <c r="AE771" s="2045">
        <f>(AD771*0.05)</f>
        <v>801.90000000000009</v>
      </c>
      <c r="AF771" s="2059"/>
      <c r="AG771" s="2029"/>
      <c r="AH771" s="2024"/>
      <c r="AI771" s="2837"/>
      <c r="AJ771" s="2075" t="s">
        <v>436</v>
      </c>
      <c r="AK771" s="2038">
        <v>56</v>
      </c>
      <c r="AL771" s="2039">
        <v>32946</v>
      </c>
      <c r="AM771" s="2040">
        <v>43494</v>
      </c>
      <c r="AN771" s="2041">
        <v>100</v>
      </c>
      <c r="AO771" s="2039" t="s">
        <v>35</v>
      </c>
      <c r="AP771" s="2042">
        <v>293</v>
      </c>
      <c r="AQ771" s="2039">
        <v>101795</v>
      </c>
      <c r="AR771" s="2044">
        <v>43501</v>
      </c>
      <c r="AS771" s="2040">
        <v>43508</v>
      </c>
      <c r="AT771" s="2039">
        <v>3640</v>
      </c>
      <c r="AU771" s="2041">
        <v>100000</v>
      </c>
      <c r="AV771" s="2041">
        <f t="shared" si="253"/>
        <v>0</v>
      </c>
      <c r="AW771" s="2045">
        <f t="shared" si="263"/>
        <v>29300</v>
      </c>
      <c r="AX771" s="2042">
        <f t="shared" si="259"/>
        <v>1465</v>
      </c>
      <c r="AY771" s="2150"/>
    </row>
    <row r="772" spans="15:51">
      <c r="O772" s="2024"/>
      <c r="P772" s="6084" t="s">
        <v>629</v>
      </c>
      <c r="Q772" s="2918" t="s">
        <v>699</v>
      </c>
      <c r="R772" s="2823">
        <v>132</v>
      </c>
      <c r="S772" s="2823">
        <v>51197</v>
      </c>
      <c r="T772" s="2824">
        <v>43927</v>
      </c>
      <c r="U772" s="2823">
        <v>10</v>
      </c>
      <c r="V772" s="2823" t="s">
        <v>35</v>
      </c>
      <c r="W772" s="2825">
        <v>254</v>
      </c>
      <c r="X772" s="4052"/>
      <c r="Y772" s="3568">
        <v>43990</v>
      </c>
      <c r="Z772" s="2824">
        <v>43990</v>
      </c>
      <c r="AA772" s="2823"/>
      <c r="AB772" s="3566">
        <v>10000</v>
      </c>
      <c r="AC772" s="4053">
        <f t="shared" si="265"/>
        <v>0</v>
      </c>
      <c r="AD772" s="2825">
        <v>0</v>
      </c>
      <c r="AE772" s="2825">
        <v>0</v>
      </c>
      <c r="AF772" s="2707" t="s">
        <v>88</v>
      </c>
      <c r="AG772" s="4568"/>
      <c r="AH772" s="2024"/>
      <c r="AI772" s="2837"/>
      <c r="AJ772" s="2075" t="s">
        <v>436</v>
      </c>
      <c r="AK772" s="2038">
        <v>57</v>
      </c>
      <c r="AL772" s="2039">
        <v>32946</v>
      </c>
      <c r="AM772" s="2040">
        <v>43494</v>
      </c>
      <c r="AN772" s="2041">
        <v>100</v>
      </c>
      <c r="AO772" s="2039" t="s">
        <v>35</v>
      </c>
      <c r="AP772" s="2042">
        <v>293</v>
      </c>
      <c r="AQ772" s="2039">
        <v>101795</v>
      </c>
      <c r="AR772" s="2044">
        <v>43522</v>
      </c>
      <c r="AS772" s="2040">
        <v>43524</v>
      </c>
      <c r="AT772" s="2039">
        <v>3663</v>
      </c>
      <c r="AU772" s="2041">
        <v>100000</v>
      </c>
      <c r="AV772" s="2041">
        <f t="shared" si="253"/>
        <v>0</v>
      </c>
      <c r="AW772" s="2045">
        <f t="shared" si="263"/>
        <v>29300</v>
      </c>
      <c r="AX772" s="2042">
        <f t="shared" si="259"/>
        <v>1465</v>
      </c>
      <c r="AY772" s="2150"/>
    </row>
    <row r="773" spans="15:51">
      <c r="O773" s="2024"/>
      <c r="P773" s="6084" t="s">
        <v>629</v>
      </c>
      <c r="Q773" s="2918" t="s">
        <v>740</v>
      </c>
      <c r="R773" s="2823">
        <v>133</v>
      </c>
      <c r="S773" s="2823">
        <v>51197</v>
      </c>
      <c r="T773" s="2824">
        <v>43927</v>
      </c>
      <c r="U773" s="2823">
        <v>10</v>
      </c>
      <c r="V773" s="2823" t="s">
        <v>35</v>
      </c>
      <c r="W773" s="2825">
        <v>234</v>
      </c>
      <c r="X773" s="4052"/>
      <c r="Y773" s="3568">
        <v>43990</v>
      </c>
      <c r="Z773" s="2824">
        <v>43990</v>
      </c>
      <c r="AA773" s="2823"/>
      <c r="AB773" s="3566">
        <v>10000</v>
      </c>
      <c r="AC773" s="4053">
        <f t="shared" si="265"/>
        <v>0</v>
      </c>
      <c r="AD773" s="2825">
        <v>0</v>
      </c>
      <c r="AE773" s="2825">
        <v>0</v>
      </c>
      <c r="AF773" s="2707" t="s">
        <v>88</v>
      </c>
      <c r="AG773" s="4568"/>
      <c r="AH773" s="2024"/>
      <c r="AI773" s="2837"/>
      <c r="AJ773" s="2037" t="s">
        <v>699</v>
      </c>
      <c r="AK773" s="2038">
        <v>58</v>
      </c>
      <c r="AL773" s="2039">
        <v>33060</v>
      </c>
      <c r="AM773" s="2040">
        <v>43510</v>
      </c>
      <c r="AN773" s="2041">
        <v>15</v>
      </c>
      <c r="AO773" s="2039" t="s">
        <v>35</v>
      </c>
      <c r="AP773" s="2042">
        <v>189</v>
      </c>
      <c r="AQ773" s="2039">
        <v>179680</v>
      </c>
      <c r="AR773" s="2044">
        <v>43522</v>
      </c>
      <c r="AS773" s="2040">
        <v>43524</v>
      </c>
      <c r="AT773" s="2039">
        <v>10976</v>
      </c>
      <c r="AU773" s="2041">
        <v>15000</v>
      </c>
      <c r="AV773" s="2041">
        <f t="shared" si="253"/>
        <v>0</v>
      </c>
      <c r="AW773" s="2045">
        <f t="shared" si="263"/>
        <v>2835</v>
      </c>
      <c r="AX773" s="2042">
        <f t="shared" si="259"/>
        <v>141.75</v>
      </c>
      <c r="AY773" s="2150"/>
    </row>
    <row r="774" spans="15:51">
      <c r="O774" s="2024"/>
      <c r="P774" s="2036" t="s">
        <v>629</v>
      </c>
      <c r="Q774" s="2075" t="s">
        <v>436</v>
      </c>
      <c r="R774" s="2071">
        <v>134</v>
      </c>
      <c r="S774" s="2071">
        <v>51197</v>
      </c>
      <c r="T774" s="2072">
        <v>43927</v>
      </c>
      <c r="U774" s="2071">
        <v>54</v>
      </c>
      <c r="V774" s="2071" t="s">
        <v>35</v>
      </c>
      <c r="W774" s="2073">
        <v>297</v>
      </c>
      <c r="X774" s="3605"/>
      <c r="Y774" s="3509">
        <v>44001</v>
      </c>
      <c r="Z774" s="2072">
        <v>43997</v>
      </c>
      <c r="AA774" s="2071">
        <v>13269</v>
      </c>
      <c r="AB774" s="2147">
        <v>54000</v>
      </c>
      <c r="AC774" s="2809">
        <f t="shared" si="265"/>
        <v>0</v>
      </c>
      <c r="AD774" s="2045">
        <f>(AB774*W774/1000)</f>
        <v>16038</v>
      </c>
      <c r="AE774" s="2045">
        <f>(AD774*0.05)</f>
        <v>801.90000000000009</v>
      </c>
      <c r="AF774" s="2059" t="s">
        <v>1175</v>
      </c>
      <c r="AG774" s="2029"/>
      <c r="AH774" s="2024"/>
      <c r="AI774" s="2837"/>
      <c r="AJ774" s="2037" t="s">
        <v>740</v>
      </c>
      <c r="AK774" s="2038">
        <v>59</v>
      </c>
      <c r="AL774" s="2039">
        <v>33060</v>
      </c>
      <c r="AM774" s="2040">
        <v>43510</v>
      </c>
      <c r="AN774" s="2041">
        <v>4</v>
      </c>
      <c r="AO774" s="2039" t="s">
        <v>35</v>
      </c>
      <c r="AP774" s="2042">
        <v>170</v>
      </c>
      <c r="AQ774" s="2039">
        <v>189855</v>
      </c>
      <c r="AR774" s="2044">
        <v>43522</v>
      </c>
      <c r="AS774" s="2040">
        <v>43524</v>
      </c>
      <c r="AT774" s="2039">
        <v>10976</v>
      </c>
      <c r="AU774" s="2041">
        <v>4000</v>
      </c>
      <c r="AV774" s="2041">
        <f t="shared" si="253"/>
        <v>0</v>
      </c>
      <c r="AW774" s="2045">
        <f t="shared" si="263"/>
        <v>680</v>
      </c>
      <c r="AX774" s="2042">
        <f t="shared" si="259"/>
        <v>34</v>
      </c>
      <c r="AY774" s="2150"/>
    </row>
    <row r="775" spans="15:51">
      <c r="O775" s="2024"/>
      <c r="P775" s="2036" t="s">
        <v>629</v>
      </c>
      <c r="Q775" s="2075" t="s">
        <v>436</v>
      </c>
      <c r="R775" s="2071">
        <v>135</v>
      </c>
      <c r="S775" s="2071">
        <v>51197</v>
      </c>
      <c r="T775" s="2072">
        <v>43927</v>
      </c>
      <c r="U775" s="2071">
        <v>54</v>
      </c>
      <c r="V775" s="2071" t="s">
        <v>35</v>
      </c>
      <c r="W775" s="2073">
        <v>297</v>
      </c>
      <c r="X775" s="3605"/>
      <c r="Y775" s="3509">
        <v>44001</v>
      </c>
      <c r="Z775" s="2072">
        <v>43997</v>
      </c>
      <c r="AA775" s="2071">
        <v>13268</v>
      </c>
      <c r="AB775" s="2147">
        <v>54000</v>
      </c>
      <c r="AC775" s="2809">
        <f t="shared" si="265"/>
        <v>0</v>
      </c>
      <c r="AD775" s="2045">
        <f t="shared" ref="AD775:AD781" si="266">(AB775*W775/1000)</f>
        <v>16038</v>
      </c>
      <c r="AE775" s="2073">
        <f t="shared" ref="AE775:AE781" si="267">(AD775*0.05)</f>
        <v>801.90000000000009</v>
      </c>
      <c r="AF775" s="2059" t="s">
        <v>1175</v>
      </c>
      <c r="AG775" s="2029"/>
      <c r="AH775" s="2024"/>
      <c r="AI775" s="2837"/>
      <c r="AJ775" s="2075" t="s">
        <v>436</v>
      </c>
      <c r="AK775" s="2038">
        <v>60</v>
      </c>
      <c r="AL775" s="2039">
        <v>33764</v>
      </c>
      <c r="AM775" s="2040">
        <v>43531</v>
      </c>
      <c r="AN775" s="2041">
        <v>150</v>
      </c>
      <c r="AO775" s="2039" t="s">
        <v>35</v>
      </c>
      <c r="AP775" s="2042">
        <v>293</v>
      </c>
      <c r="AQ775" s="2039">
        <v>101795</v>
      </c>
      <c r="AR775" s="2044">
        <v>43538</v>
      </c>
      <c r="AS775" s="2040">
        <v>43542</v>
      </c>
      <c r="AT775" s="2039">
        <v>3696</v>
      </c>
      <c r="AU775" s="2041">
        <v>150000</v>
      </c>
      <c r="AV775" s="2041">
        <f t="shared" ref="AV775:AV838" si="268">(AU775-AN775*1000)</f>
        <v>0</v>
      </c>
      <c r="AW775" s="2045">
        <f t="shared" ref="AW775:AW788" si="269">(AU775*AP775/1000)</f>
        <v>43950</v>
      </c>
      <c r="AX775" s="2042">
        <f t="shared" si="259"/>
        <v>2197.5</v>
      </c>
      <c r="AY775" s="2150"/>
    </row>
    <row r="776" spans="15:51">
      <c r="O776" s="2024"/>
      <c r="P776" s="2036" t="s">
        <v>629</v>
      </c>
      <c r="Q776" s="2037" t="s">
        <v>740</v>
      </c>
      <c r="R776" s="2071">
        <v>137</v>
      </c>
      <c r="S776" s="2071">
        <v>51239</v>
      </c>
      <c r="T776" s="2072">
        <v>43928</v>
      </c>
      <c r="U776" s="2071">
        <v>10</v>
      </c>
      <c r="V776" s="2071" t="s">
        <v>35</v>
      </c>
      <c r="W776" s="2073">
        <v>234</v>
      </c>
      <c r="X776" s="4072"/>
      <c r="Y776" s="3509">
        <v>44011</v>
      </c>
      <c r="Z776" s="2072">
        <v>43997</v>
      </c>
      <c r="AA776" s="2071">
        <v>13270</v>
      </c>
      <c r="AB776" s="2147">
        <v>10000</v>
      </c>
      <c r="AC776" s="2809">
        <f t="shared" si="265"/>
        <v>0</v>
      </c>
      <c r="AD776" s="2045">
        <f t="shared" si="266"/>
        <v>2340</v>
      </c>
      <c r="AE776" s="2045">
        <f t="shared" si="267"/>
        <v>117</v>
      </c>
      <c r="AF776" s="2059" t="s">
        <v>879</v>
      </c>
      <c r="AG776" s="2029"/>
      <c r="AH776" s="2024"/>
      <c r="AI776" s="2837"/>
      <c r="AJ776" s="2075" t="s">
        <v>436</v>
      </c>
      <c r="AK776" s="2038">
        <v>61</v>
      </c>
      <c r="AL776" s="2039">
        <v>33764</v>
      </c>
      <c r="AM776" s="2040">
        <v>43531</v>
      </c>
      <c r="AN776" s="2041">
        <v>100</v>
      </c>
      <c r="AO776" s="2039" t="s">
        <v>35</v>
      </c>
      <c r="AP776" s="2042">
        <v>293</v>
      </c>
      <c r="AQ776" s="2039">
        <v>101795</v>
      </c>
      <c r="AR776" s="2044">
        <v>43556</v>
      </c>
      <c r="AS776" s="2040">
        <v>43553</v>
      </c>
      <c r="AT776" s="2039">
        <v>3717</v>
      </c>
      <c r="AU776" s="2041">
        <v>100000</v>
      </c>
      <c r="AV776" s="2041">
        <f t="shared" si="268"/>
        <v>0</v>
      </c>
      <c r="AW776" s="2045">
        <f t="shared" si="269"/>
        <v>29300</v>
      </c>
      <c r="AX776" s="2042">
        <f t="shared" si="259"/>
        <v>1465</v>
      </c>
      <c r="AY776" s="2150"/>
    </row>
    <row r="777" spans="15:51">
      <c r="O777" s="2024"/>
      <c r="P777" s="2047" t="s">
        <v>264</v>
      </c>
      <c r="Q777" s="2994" t="s">
        <v>762</v>
      </c>
      <c r="R777" s="2038">
        <v>15</v>
      </c>
      <c r="S777" s="2039" t="s">
        <v>796</v>
      </c>
      <c r="T777" s="2040">
        <v>43972</v>
      </c>
      <c r="U777" s="2041">
        <v>20</v>
      </c>
      <c r="V777" s="2039" t="s">
        <v>35</v>
      </c>
      <c r="W777" s="2042">
        <v>310</v>
      </c>
      <c r="X777" s="2043"/>
      <c r="Y777" s="2044">
        <v>44011</v>
      </c>
      <c r="Z777" s="2040">
        <v>44005</v>
      </c>
      <c r="AA777" s="2039">
        <v>13316</v>
      </c>
      <c r="AB777" s="2041">
        <v>20000</v>
      </c>
      <c r="AC777" s="2041">
        <f t="shared" ref="AC777:AC783" si="270">(AB777-U777*1000)</f>
        <v>0</v>
      </c>
      <c r="AD777" s="2045">
        <f>(AB777*W777/1000)</f>
        <v>6200</v>
      </c>
      <c r="AE777" s="2042">
        <f>(AD777*0.05)</f>
        <v>310</v>
      </c>
      <c r="AF777" s="2059" t="s">
        <v>1178</v>
      </c>
      <c r="AG777" s="2029"/>
      <c r="AH777" s="2024"/>
      <c r="AI777" s="2837"/>
      <c r="AJ777" s="2037" t="s">
        <v>740</v>
      </c>
      <c r="AK777" s="2038">
        <v>62</v>
      </c>
      <c r="AL777" s="2039">
        <v>34346</v>
      </c>
      <c r="AM777" s="2040">
        <v>43542</v>
      </c>
      <c r="AN777" s="2041">
        <v>5</v>
      </c>
      <c r="AO777" s="2039" t="s">
        <v>35</v>
      </c>
      <c r="AP777" s="2042">
        <v>170</v>
      </c>
      <c r="AQ777" s="2039">
        <v>189855</v>
      </c>
      <c r="AR777" s="2044">
        <v>43556</v>
      </c>
      <c r="AS777" s="2040">
        <v>43553</v>
      </c>
      <c r="AT777" s="2039">
        <v>11081</v>
      </c>
      <c r="AU777" s="2041">
        <v>5000</v>
      </c>
      <c r="AV777" s="2041">
        <f t="shared" si="268"/>
        <v>0</v>
      </c>
      <c r="AW777" s="2045">
        <f t="shared" si="269"/>
        <v>850</v>
      </c>
      <c r="AX777" s="2042">
        <f t="shared" si="259"/>
        <v>42.5</v>
      </c>
      <c r="AY777" s="2150"/>
    </row>
    <row r="778" spans="15:51">
      <c r="O778" s="2024"/>
      <c r="P778" s="2047" t="s">
        <v>792</v>
      </c>
      <c r="Q778" s="2048" t="s">
        <v>891</v>
      </c>
      <c r="R778" s="2071">
        <v>38</v>
      </c>
      <c r="S778" s="3169" t="s">
        <v>36</v>
      </c>
      <c r="T778" s="2072">
        <v>43973</v>
      </c>
      <c r="U778" s="2071">
        <v>20</v>
      </c>
      <c r="V778" s="3171" t="s">
        <v>35</v>
      </c>
      <c r="W778" s="3172">
        <v>386</v>
      </c>
      <c r="X778" s="2146"/>
      <c r="Y778" s="3509">
        <v>44001</v>
      </c>
      <c r="Z778" s="2072">
        <v>43997</v>
      </c>
      <c r="AA778" s="2071">
        <v>13267</v>
      </c>
      <c r="AB778" s="2147">
        <v>13500</v>
      </c>
      <c r="AC778" s="2071">
        <f t="shared" si="270"/>
        <v>-6500</v>
      </c>
      <c r="AD778" s="2045">
        <f>(AB778*W778/1000)</f>
        <v>5211</v>
      </c>
      <c r="AE778" s="2045">
        <f>(AD778*0.05)</f>
        <v>260.55</v>
      </c>
      <c r="AF778" s="2059"/>
      <c r="AG778" s="2029"/>
      <c r="AH778" s="2024"/>
      <c r="AI778" s="2837"/>
      <c r="AJ778" s="2037" t="s">
        <v>740</v>
      </c>
      <c r="AK778" s="2071">
        <v>63</v>
      </c>
      <c r="AL778" s="2071">
        <v>35528</v>
      </c>
      <c r="AM778" s="2072">
        <v>43567</v>
      </c>
      <c r="AN778" s="2071">
        <v>6</v>
      </c>
      <c r="AO778" s="2039" t="s">
        <v>35</v>
      </c>
      <c r="AP778" s="2073">
        <v>234</v>
      </c>
      <c r="AQ778" s="2071"/>
      <c r="AR778" s="3509">
        <v>43572</v>
      </c>
      <c r="AS778" s="2072">
        <v>43573</v>
      </c>
      <c r="AT778" s="2071">
        <v>3753</v>
      </c>
      <c r="AU778" s="2147">
        <v>6000</v>
      </c>
      <c r="AV778" s="2071">
        <f t="shared" si="268"/>
        <v>0</v>
      </c>
      <c r="AW778" s="2045">
        <f t="shared" si="269"/>
        <v>1404</v>
      </c>
      <c r="AX778" s="2042">
        <f t="shared" si="259"/>
        <v>70.2</v>
      </c>
      <c r="AY778" s="2150"/>
    </row>
    <row r="779" spans="15:51">
      <c r="O779" s="2024"/>
      <c r="P779" s="2047" t="s">
        <v>792</v>
      </c>
      <c r="Q779" s="2048" t="s">
        <v>891</v>
      </c>
      <c r="R779" s="2071">
        <v>38</v>
      </c>
      <c r="S779" s="3169" t="s">
        <v>36</v>
      </c>
      <c r="T779" s="2072">
        <v>43973</v>
      </c>
      <c r="U779" s="2071">
        <v>6.5</v>
      </c>
      <c r="V779" s="3171" t="s">
        <v>35</v>
      </c>
      <c r="W779" s="3172">
        <v>386</v>
      </c>
      <c r="X779" s="2146"/>
      <c r="Y779" s="3509">
        <v>44001</v>
      </c>
      <c r="Z779" s="2072">
        <v>44015</v>
      </c>
      <c r="AA779" s="2071">
        <v>13387</v>
      </c>
      <c r="AB779" s="2147">
        <v>6500</v>
      </c>
      <c r="AC779" s="2071">
        <f t="shared" si="270"/>
        <v>0</v>
      </c>
      <c r="AD779" s="2045">
        <f>(AB779*W779/1000)</f>
        <v>2509</v>
      </c>
      <c r="AE779" s="2045">
        <f>(AD779*0.05)</f>
        <v>125.45</v>
      </c>
      <c r="AF779" s="6038"/>
      <c r="AG779" s="6032"/>
      <c r="AH779" s="2024"/>
      <c r="AI779" s="2837"/>
      <c r="AJ779" s="2075" t="s">
        <v>436</v>
      </c>
      <c r="AK779" s="2071">
        <v>64</v>
      </c>
      <c r="AL779" s="2071">
        <v>35527</v>
      </c>
      <c r="AM779" s="2072">
        <v>43567</v>
      </c>
      <c r="AN779" s="2071">
        <v>85</v>
      </c>
      <c r="AO779" s="2039" t="s">
        <v>35</v>
      </c>
      <c r="AP779" s="2073">
        <v>297</v>
      </c>
      <c r="AQ779" s="2071"/>
      <c r="AR779" s="3509">
        <v>43572</v>
      </c>
      <c r="AS779" s="2072">
        <v>43573</v>
      </c>
      <c r="AT779" s="2071">
        <v>3755</v>
      </c>
      <c r="AU779" s="2147">
        <v>85000</v>
      </c>
      <c r="AV779" s="2071">
        <f t="shared" si="268"/>
        <v>0</v>
      </c>
      <c r="AW779" s="2045">
        <f t="shared" si="269"/>
        <v>25245</v>
      </c>
      <c r="AX779" s="2042">
        <f t="shared" si="259"/>
        <v>1262.25</v>
      </c>
      <c r="AY779" s="2150"/>
    </row>
    <row r="780" spans="15:51">
      <c r="O780" s="2024"/>
      <c r="P780" s="2047" t="s">
        <v>792</v>
      </c>
      <c r="Q780" s="2048" t="s">
        <v>794</v>
      </c>
      <c r="R780" s="2071">
        <v>39</v>
      </c>
      <c r="S780" s="3169" t="s">
        <v>36</v>
      </c>
      <c r="T780" s="2072">
        <v>43973</v>
      </c>
      <c r="U780" s="2071">
        <v>150</v>
      </c>
      <c r="V780" s="3171" t="s">
        <v>35</v>
      </c>
      <c r="W780" s="3172">
        <v>292</v>
      </c>
      <c r="X780" s="2146"/>
      <c r="Y780" s="3509">
        <v>44001</v>
      </c>
      <c r="Z780" s="2072">
        <v>44001</v>
      </c>
      <c r="AA780" s="2071">
        <v>13267</v>
      </c>
      <c r="AB780" s="2147">
        <v>150000</v>
      </c>
      <c r="AC780" s="2071">
        <f t="shared" si="270"/>
        <v>0</v>
      </c>
      <c r="AD780" s="2045">
        <f t="shared" si="266"/>
        <v>43800</v>
      </c>
      <c r="AE780" s="2045">
        <f t="shared" si="267"/>
        <v>2190</v>
      </c>
      <c r="AF780" s="6038"/>
      <c r="AG780" s="6032"/>
      <c r="AH780" s="2024"/>
      <c r="AI780" s="2837"/>
      <c r="AJ780" s="2075" t="s">
        <v>436</v>
      </c>
      <c r="AK780" s="2071">
        <v>65</v>
      </c>
      <c r="AL780" s="2071">
        <v>35527</v>
      </c>
      <c r="AM780" s="2072">
        <v>43567</v>
      </c>
      <c r="AN780" s="2071">
        <v>175</v>
      </c>
      <c r="AO780" s="2039" t="s">
        <v>35</v>
      </c>
      <c r="AP780" s="2073">
        <v>297</v>
      </c>
      <c r="AQ780" s="2071"/>
      <c r="AR780" s="3509">
        <v>43594</v>
      </c>
      <c r="AS780" s="2072">
        <v>43588</v>
      </c>
      <c r="AT780" s="2071">
        <v>3773</v>
      </c>
      <c r="AU780" s="2147">
        <v>175000</v>
      </c>
      <c r="AV780" s="2071">
        <f t="shared" si="268"/>
        <v>0</v>
      </c>
      <c r="AW780" s="2045">
        <f t="shared" si="269"/>
        <v>51975</v>
      </c>
      <c r="AX780" s="2042">
        <f t="shared" si="259"/>
        <v>2598.75</v>
      </c>
      <c r="AY780" s="2150"/>
    </row>
    <row r="781" spans="15:51">
      <c r="O781" s="2024"/>
      <c r="P781" s="2047" t="s">
        <v>659</v>
      </c>
      <c r="Q781" s="2037" t="s">
        <v>889</v>
      </c>
      <c r="R781" s="2038">
        <v>18</v>
      </c>
      <c r="S781" s="2039" t="s">
        <v>796</v>
      </c>
      <c r="T781" s="2040">
        <v>43990</v>
      </c>
      <c r="U781" s="2041">
        <v>20</v>
      </c>
      <c r="V781" s="2039" t="s">
        <v>35</v>
      </c>
      <c r="W781" s="2042">
        <v>330</v>
      </c>
      <c r="X781" s="2039"/>
      <c r="Y781" s="2044">
        <v>44001</v>
      </c>
      <c r="Z781" s="2040">
        <v>43997</v>
      </c>
      <c r="AA781" s="2039">
        <v>13271</v>
      </c>
      <c r="AB781" s="2041">
        <v>20000</v>
      </c>
      <c r="AC781" s="2041">
        <f t="shared" si="270"/>
        <v>0</v>
      </c>
      <c r="AD781" s="2045">
        <f t="shared" si="266"/>
        <v>6600</v>
      </c>
      <c r="AE781" s="2042">
        <f t="shared" si="267"/>
        <v>330</v>
      </c>
      <c r="AF781" s="2059"/>
      <c r="AG781" s="2029"/>
      <c r="AH781" s="2024"/>
      <c r="AI781" s="2837"/>
      <c r="AJ781" s="2037" t="s">
        <v>699</v>
      </c>
      <c r="AK781" s="2071">
        <v>66</v>
      </c>
      <c r="AL781" s="2071">
        <v>35526</v>
      </c>
      <c r="AM781" s="2072">
        <v>43567</v>
      </c>
      <c r="AN781" s="2071">
        <v>15</v>
      </c>
      <c r="AO781" s="2039" t="s">
        <v>35</v>
      </c>
      <c r="AP781" s="2073">
        <v>254</v>
      </c>
      <c r="AQ781" s="2071"/>
      <c r="AR781" s="3509">
        <v>43572</v>
      </c>
      <c r="AS781" s="2072">
        <v>43573</v>
      </c>
      <c r="AT781" s="2071">
        <v>3754</v>
      </c>
      <c r="AU781" s="2147">
        <v>15000</v>
      </c>
      <c r="AV781" s="2071">
        <f t="shared" si="268"/>
        <v>0</v>
      </c>
      <c r="AW781" s="2045">
        <f t="shared" si="269"/>
        <v>3810</v>
      </c>
      <c r="AX781" s="2042">
        <f t="shared" si="259"/>
        <v>190.5</v>
      </c>
      <c r="AY781" s="2150"/>
    </row>
    <row r="782" spans="15:51">
      <c r="O782" s="2024"/>
      <c r="P782" s="2047" t="s">
        <v>1147</v>
      </c>
      <c r="Q782" s="2048" t="s">
        <v>1149</v>
      </c>
      <c r="R782" s="3067">
        <v>1</v>
      </c>
      <c r="S782" s="3068" t="s">
        <v>796</v>
      </c>
      <c r="T782" s="3069">
        <v>43997</v>
      </c>
      <c r="U782" s="3068">
        <v>5</v>
      </c>
      <c r="V782" s="3070" t="s">
        <v>35</v>
      </c>
      <c r="W782" s="3071">
        <v>230</v>
      </c>
      <c r="X782" s="3068" t="s">
        <v>78</v>
      </c>
      <c r="Y782" s="3072">
        <v>43997</v>
      </c>
      <c r="Z782" s="3073">
        <v>43997</v>
      </c>
      <c r="AA782" s="3070">
        <v>13273</v>
      </c>
      <c r="AB782" s="3074">
        <v>5000</v>
      </c>
      <c r="AC782" s="3074">
        <f t="shared" si="270"/>
        <v>0</v>
      </c>
      <c r="AD782" s="3075">
        <f>(AB782*W782/1000)</f>
        <v>1150</v>
      </c>
      <c r="AE782" s="3071">
        <f>(AD782*0.05)</f>
        <v>57.5</v>
      </c>
      <c r="AF782" s="2059"/>
      <c r="AG782" s="2029"/>
      <c r="AH782" s="2024"/>
      <c r="AI782" s="2837"/>
      <c r="AJ782" s="2037" t="s">
        <v>699</v>
      </c>
      <c r="AK782" s="2071">
        <v>67</v>
      </c>
      <c r="AL782" s="2071">
        <v>35617</v>
      </c>
      <c r="AM782" s="2072">
        <v>43567</v>
      </c>
      <c r="AN782" s="2071">
        <v>15</v>
      </c>
      <c r="AO782" s="2039" t="s">
        <v>35</v>
      </c>
      <c r="AP782" s="2073">
        <v>254</v>
      </c>
      <c r="AQ782" s="2071"/>
      <c r="AR782" s="3509">
        <v>43594</v>
      </c>
      <c r="AS782" s="2072">
        <v>43588</v>
      </c>
      <c r="AT782" s="2071">
        <v>3774</v>
      </c>
      <c r="AU782" s="2147">
        <v>15000</v>
      </c>
      <c r="AV782" s="2071">
        <f t="shared" si="268"/>
        <v>0</v>
      </c>
      <c r="AW782" s="2045">
        <f t="shared" si="269"/>
        <v>3810</v>
      </c>
      <c r="AX782" s="2042">
        <f t="shared" si="259"/>
        <v>190.5</v>
      </c>
      <c r="AY782" s="2150"/>
    </row>
    <row r="783" spans="15:51">
      <c r="O783" s="2024"/>
      <c r="P783" s="2047" t="s">
        <v>896</v>
      </c>
      <c r="Q783" s="2069" t="s">
        <v>808</v>
      </c>
      <c r="R783" s="2750">
        <v>5</v>
      </c>
      <c r="S783" s="2050" t="s">
        <v>796</v>
      </c>
      <c r="T783" s="2051">
        <v>43997</v>
      </c>
      <c r="U783" s="2050">
        <v>50</v>
      </c>
      <c r="V783" s="2052" t="s">
        <v>35</v>
      </c>
      <c r="W783" s="2053">
        <v>295</v>
      </c>
      <c r="X783" s="2050">
        <v>315</v>
      </c>
      <c r="Y783" s="3509">
        <v>43999</v>
      </c>
      <c r="Z783" s="3174">
        <v>43997</v>
      </c>
      <c r="AA783" s="2050">
        <v>13272</v>
      </c>
      <c r="AB783" s="2055">
        <v>50000</v>
      </c>
      <c r="AC783" s="2055">
        <f t="shared" si="270"/>
        <v>0</v>
      </c>
      <c r="AD783" s="2056">
        <f>(AB783*W783/1000)</f>
        <v>14750</v>
      </c>
      <c r="AE783" s="2058">
        <f>(AD783*0.05)</f>
        <v>737.5</v>
      </c>
      <c r="AF783" s="2059" t="s">
        <v>1176</v>
      </c>
      <c r="AG783" s="2029"/>
      <c r="AH783" s="2024"/>
      <c r="AI783" s="2837"/>
      <c r="AJ783" s="2037" t="s">
        <v>699</v>
      </c>
      <c r="AK783" s="2071">
        <v>68</v>
      </c>
      <c r="AL783" s="2071">
        <v>35616</v>
      </c>
      <c r="AM783" s="2072">
        <v>43575</v>
      </c>
      <c r="AN783" s="2071">
        <v>15</v>
      </c>
      <c r="AO783" s="2039" t="s">
        <v>35</v>
      </c>
      <c r="AP783" s="2073">
        <v>254</v>
      </c>
      <c r="AQ783" s="2071"/>
      <c r="AR783" s="3509">
        <v>43620</v>
      </c>
      <c r="AS783" s="2072">
        <v>43619</v>
      </c>
      <c r="AT783" s="2071">
        <v>3808</v>
      </c>
      <c r="AU783" s="2147">
        <v>15000</v>
      </c>
      <c r="AV783" s="2071">
        <f t="shared" si="268"/>
        <v>0</v>
      </c>
      <c r="AW783" s="2045">
        <f t="shared" si="269"/>
        <v>3810</v>
      </c>
      <c r="AX783" s="2042">
        <f t="shared" si="259"/>
        <v>190.5</v>
      </c>
      <c r="AY783" s="2150"/>
    </row>
    <row r="784" spans="15:51">
      <c r="O784" s="2024"/>
      <c r="P784" s="2047"/>
      <c r="Q784" s="2069"/>
      <c r="R784" s="2750"/>
      <c r="S784" s="2050"/>
      <c r="T784" s="2051"/>
      <c r="U784" s="2050"/>
      <c r="V784" s="2052"/>
      <c r="W784" s="2053"/>
      <c r="X784" s="2050"/>
      <c r="Y784" s="3509"/>
      <c r="Z784" s="3174"/>
      <c r="AA784" s="2050"/>
      <c r="AB784" s="2055"/>
      <c r="AC784" s="2055"/>
      <c r="AD784" s="2056"/>
      <c r="AE784" s="2058"/>
      <c r="AF784" s="2059"/>
      <c r="AG784" s="2029"/>
      <c r="AH784" s="2024"/>
      <c r="AI784" s="2837"/>
      <c r="AJ784" s="2037" t="s">
        <v>740</v>
      </c>
      <c r="AK784" s="2071">
        <v>69</v>
      </c>
      <c r="AL784" s="2071">
        <v>35614</v>
      </c>
      <c r="AM784" s="2072">
        <v>43575</v>
      </c>
      <c r="AN784" s="2071">
        <v>5</v>
      </c>
      <c r="AO784" s="2039" t="s">
        <v>35</v>
      </c>
      <c r="AP784" s="2073">
        <v>234</v>
      </c>
      <c r="AQ784" s="2071"/>
      <c r="AR784" s="3509">
        <v>43620</v>
      </c>
      <c r="AS784" s="2072">
        <v>43619</v>
      </c>
      <c r="AT784" s="2071">
        <v>3807</v>
      </c>
      <c r="AU784" s="2147">
        <v>5000</v>
      </c>
      <c r="AV784" s="2071">
        <f t="shared" si="268"/>
        <v>0</v>
      </c>
      <c r="AW784" s="2045">
        <f t="shared" si="269"/>
        <v>1170</v>
      </c>
      <c r="AX784" s="2042">
        <f t="shared" si="259"/>
        <v>58.5</v>
      </c>
      <c r="AY784" s="4119"/>
    </row>
    <row r="785" spans="15:51" ht="15" thickBot="1">
      <c r="O785" s="2024"/>
      <c r="P785" s="2666"/>
      <c r="Q785" s="2083"/>
      <c r="R785" s="2083"/>
      <c r="S785" s="2083"/>
      <c r="T785" s="2083"/>
      <c r="U785" s="2084"/>
      <c r="V785" s="2085"/>
      <c r="W785" s="2085"/>
      <c r="X785" s="2085"/>
      <c r="Y785" s="2089"/>
      <c r="Z785" s="2085"/>
      <c r="AA785" s="2086"/>
      <c r="AB785" s="2087"/>
      <c r="AC785" s="2085"/>
      <c r="AD785" s="2088">
        <f>SUM(AD766:AD784)</f>
        <v>215164</v>
      </c>
      <c r="AE785" s="2088">
        <f>SUM(AE766:AE784)</f>
        <v>10694.699999999999</v>
      </c>
      <c r="AF785" s="2090"/>
      <c r="AG785" s="3220"/>
      <c r="AH785" s="2024"/>
      <c r="AI785" s="2837"/>
      <c r="AJ785" s="2075" t="s">
        <v>436</v>
      </c>
      <c r="AK785" s="2071">
        <v>70</v>
      </c>
      <c r="AL785" s="2071">
        <v>35609</v>
      </c>
      <c r="AM785" s="2072">
        <v>43575</v>
      </c>
      <c r="AN785" s="2071">
        <v>180</v>
      </c>
      <c r="AO785" s="2039" t="s">
        <v>35</v>
      </c>
      <c r="AP785" s="2073">
        <v>297</v>
      </c>
      <c r="AQ785" s="2071"/>
      <c r="AR785" s="3509">
        <v>43620</v>
      </c>
      <c r="AS785" s="2072">
        <v>43619</v>
      </c>
      <c r="AT785" s="2071">
        <v>3809</v>
      </c>
      <c r="AU785" s="2147">
        <v>180000</v>
      </c>
      <c r="AV785" s="2071">
        <f t="shared" si="268"/>
        <v>0</v>
      </c>
      <c r="AW785" s="2045">
        <f t="shared" si="269"/>
        <v>53460</v>
      </c>
      <c r="AX785" s="2042">
        <f t="shared" si="259"/>
        <v>2673</v>
      </c>
      <c r="AY785" s="2150"/>
    </row>
    <row r="786" spans="15:51">
      <c r="O786" s="2024"/>
      <c r="P786" s="2024"/>
      <c r="Q786" s="2024"/>
      <c r="R786" s="2024"/>
      <c r="S786" s="2024"/>
      <c r="T786" s="2024"/>
      <c r="U786" s="2024"/>
      <c r="V786" s="2024"/>
      <c r="W786" s="2024"/>
      <c r="X786" s="2024"/>
      <c r="Y786" s="3602"/>
      <c r="Z786" s="2024"/>
      <c r="AA786" s="2024"/>
      <c r="AB786" s="2024"/>
      <c r="AC786" s="2024"/>
      <c r="AD786" s="2024"/>
      <c r="AE786" s="2024"/>
      <c r="AF786" s="2029"/>
      <c r="AG786" s="2029"/>
      <c r="AH786" s="2024"/>
      <c r="AI786" s="2837"/>
      <c r="AJ786" s="2037" t="s">
        <v>699</v>
      </c>
      <c r="AK786" s="2071">
        <v>71</v>
      </c>
      <c r="AL786" s="2071">
        <v>35612</v>
      </c>
      <c r="AM786" s="2072">
        <v>43575</v>
      </c>
      <c r="AN786" s="2071">
        <v>15</v>
      </c>
      <c r="AO786" s="2039" t="s">
        <v>35</v>
      </c>
      <c r="AP786" s="2073">
        <v>254</v>
      </c>
      <c r="AQ786" s="2071"/>
      <c r="AR786" s="3509">
        <v>43651</v>
      </c>
      <c r="AS786" s="2072">
        <v>43647</v>
      </c>
      <c r="AT786" s="2071">
        <v>3838</v>
      </c>
      <c r="AU786" s="2147">
        <v>15000</v>
      </c>
      <c r="AV786" s="2071">
        <f t="shared" si="268"/>
        <v>0</v>
      </c>
      <c r="AW786" s="2045">
        <f t="shared" si="269"/>
        <v>3810</v>
      </c>
      <c r="AX786" s="2042">
        <f t="shared" si="259"/>
        <v>190.5</v>
      </c>
      <c r="AY786" s="2150"/>
    </row>
    <row r="787" spans="15:51" ht="18.600000000000001" thickBot="1">
      <c r="O787" s="2024"/>
      <c r="P787" s="2028" t="s">
        <v>857</v>
      </c>
      <c r="Q787" s="2024"/>
      <c r="R787" s="2024"/>
      <c r="S787" s="2024"/>
      <c r="T787" s="2024"/>
      <c r="U787" s="2024"/>
      <c r="V787" s="2024"/>
      <c r="W787" s="2024"/>
      <c r="X787" s="2024"/>
      <c r="Y787" s="3602"/>
      <c r="Z787" s="2024"/>
      <c r="AA787" s="2024"/>
      <c r="AB787" s="2024"/>
      <c r="AC787" s="2024"/>
      <c r="AD787" s="2024"/>
      <c r="AE787" s="2024"/>
      <c r="AF787" s="2029"/>
      <c r="AG787" s="2029"/>
      <c r="AH787" s="2024"/>
      <c r="AI787" s="2837"/>
      <c r="AJ787" s="2037" t="s">
        <v>740</v>
      </c>
      <c r="AK787" s="2071">
        <v>72</v>
      </c>
      <c r="AL787" s="2071">
        <v>35611</v>
      </c>
      <c r="AM787" s="2072">
        <v>43575</v>
      </c>
      <c r="AN787" s="2071">
        <v>5</v>
      </c>
      <c r="AO787" s="2039" t="s">
        <v>35</v>
      </c>
      <c r="AP787" s="2073">
        <v>234</v>
      </c>
      <c r="AQ787" s="2071"/>
      <c r="AR787" s="3509">
        <v>43651</v>
      </c>
      <c r="AS787" s="2072">
        <v>43647</v>
      </c>
      <c r="AT787" s="2071">
        <v>3837</v>
      </c>
      <c r="AU787" s="2147">
        <v>5000</v>
      </c>
      <c r="AV787" s="2071">
        <f t="shared" si="268"/>
        <v>0</v>
      </c>
      <c r="AW787" s="2045">
        <f t="shared" si="269"/>
        <v>1170</v>
      </c>
      <c r="AX787" s="2042">
        <f t="shared" si="259"/>
        <v>58.5</v>
      </c>
      <c r="AY787" s="2150"/>
    </row>
    <row r="788" spans="15:51">
      <c r="O788" s="2024"/>
      <c r="P788" s="2030"/>
      <c r="Q788" s="2031"/>
      <c r="R788" s="2031"/>
      <c r="S788" s="6040" t="s">
        <v>14</v>
      </c>
      <c r="T788" s="6040" t="s">
        <v>12</v>
      </c>
      <c r="U788" s="6040"/>
      <c r="V788" s="2031"/>
      <c r="W788" s="6040" t="s">
        <v>15</v>
      </c>
      <c r="X788" s="6040" t="s">
        <v>16</v>
      </c>
      <c r="Y788" s="6040" t="s">
        <v>12</v>
      </c>
      <c r="Z788" s="6040" t="s">
        <v>12</v>
      </c>
      <c r="AA788" s="2031"/>
      <c r="AB788" s="2031"/>
      <c r="AC788" s="2031"/>
      <c r="AD788" s="2031"/>
      <c r="AE788" s="6040" t="s">
        <v>17</v>
      </c>
      <c r="AF788" s="6040"/>
      <c r="AG788" s="6032"/>
      <c r="AH788" s="2024"/>
      <c r="AI788" s="2837"/>
      <c r="AJ788" s="2075" t="s">
        <v>436</v>
      </c>
      <c r="AK788" s="2071">
        <v>73</v>
      </c>
      <c r="AL788" s="2071">
        <v>35607</v>
      </c>
      <c r="AM788" s="2072">
        <v>43575</v>
      </c>
      <c r="AN788" s="2071">
        <v>175</v>
      </c>
      <c r="AO788" s="2039" t="s">
        <v>35</v>
      </c>
      <c r="AP788" s="2073">
        <v>297</v>
      </c>
      <c r="AQ788" s="2071"/>
      <c r="AR788" s="3509">
        <v>43651</v>
      </c>
      <c r="AS788" s="2072">
        <v>43647</v>
      </c>
      <c r="AT788" s="2071">
        <v>3839</v>
      </c>
      <c r="AU788" s="2147">
        <v>175000</v>
      </c>
      <c r="AV788" s="2071">
        <f t="shared" si="268"/>
        <v>0</v>
      </c>
      <c r="AW788" s="2045">
        <f t="shared" si="269"/>
        <v>51975</v>
      </c>
      <c r="AX788" s="2042">
        <f t="shared" si="259"/>
        <v>2598.75</v>
      </c>
      <c r="AY788" s="2150"/>
    </row>
    <row r="789" spans="15:51">
      <c r="O789" s="2024"/>
      <c r="P789" s="2032" t="s">
        <v>3</v>
      </c>
      <c r="Q789" s="2033" t="s">
        <v>4</v>
      </c>
      <c r="R789" s="6033" t="s">
        <v>18</v>
      </c>
      <c r="S789" s="6033" t="s">
        <v>19</v>
      </c>
      <c r="T789" s="6033" t="s">
        <v>19</v>
      </c>
      <c r="U789" s="6033" t="s">
        <v>20</v>
      </c>
      <c r="V789" s="6033" t="s">
        <v>21</v>
      </c>
      <c r="W789" s="6033" t="s">
        <v>22</v>
      </c>
      <c r="X789" s="6033" t="s">
        <v>19</v>
      </c>
      <c r="Y789" s="6033" t="s">
        <v>23</v>
      </c>
      <c r="Z789" s="6033" t="s">
        <v>23</v>
      </c>
      <c r="AA789" s="6033" t="s">
        <v>24</v>
      </c>
      <c r="AB789" s="6033" t="s">
        <v>20</v>
      </c>
      <c r="AC789" s="6033" t="s">
        <v>25</v>
      </c>
      <c r="AD789" s="6033" t="s">
        <v>0</v>
      </c>
      <c r="AE789" s="6033" t="s">
        <v>11</v>
      </c>
      <c r="AF789" s="6033" t="s">
        <v>26</v>
      </c>
      <c r="AG789" s="6032"/>
      <c r="AH789" s="2024"/>
      <c r="AI789" s="2837"/>
      <c r="AJ789" s="3429" t="s">
        <v>699</v>
      </c>
      <c r="AK789" s="3433">
        <v>74</v>
      </c>
      <c r="AL789" s="3433">
        <v>35606</v>
      </c>
      <c r="AM789" s="4120">
        <v>43575</v>
      </c>
      <c r="AN789" s="3433">
        <v>15</v>
      </c>
      <c r="AO789" s="3423" t="s">
        <v>35</v>
      </c>
      <c r="AP789" s="4121">
        <v>254</v>
      </c>
      <c r="AQ789" s="3433"/>
      <c r="AR789" s="3601">
        <v>43685</v>
      </c>
      <c r="AS789" s="4120">
        <v>43685</v>
      </c>
      <c r="AT789" s="3433"/>
      <c r="AU789" s="4122">
        <v>15000</v>
      </c>
      <c r="AV789" s="3433">
        <f t="shared" si="268"/>
        <v>0</v>
      </c>
      <c r="AW789" s="3427">
        <v>0</v>
      </c>
      <c r="AX789" s="3428">
        <v>0</v>
      </c>
      <c r="AY789" s="3434" t="s">
        <v>88</v>
      </c>
    </row>
    <row r="790" spans="15:51" ht="15" thickBot="1">
      <c r="O790" s="2024"/>
      <c r="P790" s="2034"/>
      <c r="Q790" s="2035"/>
      <c r="R790" s="2035"/>
      <c r="S790" s="6035" t="s">
        <v>3</v>
      </c>
      <c r="T790" s="6035" t="s">
        <v>18</v>
      </c>
      <c r="U790" s="6035"/>
      <c r="V790" s="2035"/>
      <c r="W790" s="6035" t="s">
        <v>21</v>
      </c>
      <c r="X790" s="6035" t="s">
        <v>3</v>
      </c>
      <c r="Y790" s="6035" t="s">
        <v>27</v>
      </c>
      <c r="Z790" s="6035" t="s">
        <v>28</v>
      </c>
      <c r="AA790" s="2035"/>
      <c r="AB790" s="2035"/>
      <c r="AC790" s="2035"/>
      <c r="AD790" s="2035"/>
      <c r="AE790" s="6035" t="s">
        <v>30</v>
      </c>
      <c r="AF790" s="6033"/>
      <c r="AG790" s="6032"/>
      <c r="AH790" s="2024"/>
      <c r="AI790" s="2837"/>
      <c r="AJ790" s="2037" t="s">
        <v>740</v>
      </c>
      <c r="AK790" s="2071">
        <v>75</v>
      </c>
      <c r="AL790" s="2071">
        <v>35604</v>
      </c>
      <c r="AM790" s="2072">
        <v>43575</v>
      </c>
      <c r="AN790" s="2071">
        <v>6</v>
      </c>
      <c r="AO790" s="2039" t="s">
        <v>35</v>
      </c>
      <c r="AP790" s="2073">
        <v>234</v>
      </c>
      <c r="AQ790" s="2071"/>
      <c r="AR790" s="3509">
        <v>43685</v>
      </c>
      <c r="AS790" s="2072">
        <v>43685</v>
      </c>
      <c r="AT790" s="2071">
        <v>3836</v>
      </c>
      <c r="AU790" s="2147">
        <v>6000</v>
      </c>
      <c r="AV790" s="2071">
        <f t="shared" si="268"/>
        <v>0</v>
      </c>
      <c r="AW790" s="2045">
        <f>(AU790*AP790/1000)</f>
        <v>1404</v>
      </c>
      <c r="AX790" s="2042">
        <f>(AW790*0.05)</f>
        <v>70.2</v>
      </c>
      <c r="AY790" s="3434"/>
    </row>
    <row r="791" spans="15:51">
      <c r="O791" s="2024"/>
      <c r="P791" s="2095" t="s">
        <v>629</v>
      </c>
      <c r="Q791" s="2075" t="s">
        <v>436</v>
      </c>
      <c r="R791" s="2050">
        <v>136</v>
      </c>
      <c r="S791" s="2050">
        <v>51197</v>
      </c>
      <c r="T791" s="2051">
        <v>43927</v>
      </c>
      <c r="U791" s="2050">
        <v>54</v>
      </c>
      <c r="V791" s="2050" t="s">
        <v>35</v>
      </c>
      <c r="W791" s="2053">
        <v>297</v>
      </c>
      <c r="X791" s="3727"/>
      <c r="Y791" s="3573">
        <v>44018</v>
      </c>
      <c r="Z791" s="2051">
        <v>44015</v>
      </c>
      <c r="AA791" s="2050">
        <v>13390</v>
      </c>
      <c r="AB791" s="3049">
        <v>54000</v>
      </c>
      <c r="AC791" s="2750">
        <f>(AB791-U791*1000)</f>
        <v>0</v>
      </c>
      <c r="AD791" s="2053">
        <f>(AB791*W791/1000)</f>
        <v>16038</v>
      </c>
      <c r="AE791" s="2053">
        <f>(AD791*0.05)</f>
        <v>801.90000000000009</v>
      </c>
      <c r="AF791" s="2046" t="s">
        <v>1177</v>
      </c>
      <c r="AG791" s="3219"/>
      <c r="AH791" s="2024"/>
      <c r="AI791" s="2837"/>
      <c r="AJ791" s="3420" t="s">
        <v>436</v>
      </c>
      <c r="AK791" s="3433">
        <v>76</v>
      </c>
      <c r="AL791" s="3433">
        <v>35605</v>
      </c>
      <c r="AM791" s="4120">
        <v>43575</v>
      </c>
      <c r="AN791" s="3433">
        <v>175</v>
      </c>
      <c r="AO791" s="3423" t="s">
        <v>35</v>
      </c>
      <c r="AP791" s="4121">
        <v>297</v>
      </c>
      <c r="AQ791" s="3433"/>
      <c r="AR791" s="3601">
        <v>43685</v>
      </c>
      <c r="AS791" s="4120">
        <v>43685</v>
      </c>
      <c r="AT791" s="3433"/>
      <c r="AU791" s="4122">
        <v>175000</v>
      </c>
      <c r="AV791" s="3433">
        <f t="shared" si="268"/>
        <v>0</v>
      </c>
      <c r="AW791" s="3427">
        <v>0</v>
      </c>
      <c r="AX791" s="3428">
        <v>0</v>
      </c>
      <c r="AY791" s="3434" t="s">
        <v>88</v>
      </c>
    </row>
    <row r="792" spans="15:51">
      <c r="O792" s="2024"/>
      <c r="P792" s="2036" t="s">
        <v>629</v>
      </c>
      <c r="Q792" s="2037" t="s">
        <v>740</v>
      </c>
      <c r="R792" s="2071">
        <v>139</v>
      </c>
      <c r="S792" s="2071">
        <v>51239</v>
      </c>
      <c r="T792" s="2072">
        <v>43928</v>
      </c>
      <c r="U792" s="2071">
        <v>10</v>
      </c>
      <c r="V792" s="2071" t="s">
        <v>35</v>
      </c>
      <c r="W792" s="2073">
        <v>239.8</v>
      </c>
      <c r="X792" s="4072"/>
      <c r="Y792" s="3509">
        <v>44039</v>
      </c>
      <c r="Z792" s="2072">
        <v>44037</v>
      </c>
      <c r="AA792" s="2809">
        <v>13514</v>
      </c>
      <c r="AB792" s="2147">
        <v>10000</v>
      </c>
      <c r="AC792" s="2809">
        <f t="shared" ref="AC792:AC803" si="271">(AB792-U792*1000)</f>
        <v>0</v>
      </c>
      <c r="AD792" s="2045">
        <f t="shared" ref="AD792:AD803" si="272">(AB792*W792/1000)</f>
        <v>2398</v>
      </c>
      <c r="AE792" s="2045">
        <f t="shared" ref="AE792:AE803" si="273">(AD792*0.05)</f>
        <v>119.9</v>
      </c>
      <c r="AF792" s="2059" t="s">
        <v>8</v>
      </c>
      <c r="AG792" s="2029"/>
      <c r="AH792" s="2024"/>
      <c r="AI792" s="2837"/>
      <c r="AJ792" s="2037" t="s">
        <v>740</v>
      </c>
      <c r="AK792" s="2071">
        <v>77</v>
      </c>
      <c r="AL792" s="2071">
        <v>38922</v>
      </c>
      <c r="AM792" s="2072">
        <v>43643</v>
      </c>
      <c r="AN792" s="2071">
        <v>5</v>
      </c>
      <c r="AO792" s="2039" t="s">
        <v>35</v>
      </c>
      <c r="AP792" s="2073">
        <v>234</v>
      </c>
      <c r="AQ792" s="2071"/>
      <c r="AR792" s="3509">
        <v>43647</v>
      </c>
      <c r="AS792" s="2072">
        <v>43663</v>
      </c>
      <c r="AT792" s="2071">
        <v>3857</v>
      </c>
      <c r="AU792" s="2147">
        <v>5000</v>
      </c>
      <c r="AV792" s="2071">
        <f t="shared" si="268"/>
        <v>0</v>
      </c>
      <c r="AW792" s="2045">
        <f t="shared" ref="AW792:AW807" si="274">(AU792*AP792/1000)</f>
        <v>1170</v>
      </c>
      <c r="AX792" s="2042">
        <f t="shared" ref="AX792:AX807" si="275">(AW792*0.05)</f>
        <v>58.5</v>
      </c>
      <c r="AY792" s="3434"/>
    </row>
    <row r="793" spans="15:51">
      <c r="O793" s="2024"/>
      <c r="P793" s="2036" t="s">
        <v>629</v>
      </c>
      <c r="Q793" s="2075" t="s">
        <v>436</v>
      </c>
      <c r="R793" s="2071">
        <v>140</v>
      </c>
      <c r="S793" s="2071">
        <v>51239</v>
      </c>
      <c r="T793" s="2072">
        <v>43928</v>
      </c>
      <c r="U793" s="2071">
        <v>54</v>
      </c>
      <c r="V793" s="2071" t="s">
        <v>35</v>
      </c>
      <c r="W793" s="2073">
        <v>304.39999999999998</v>
      </c>
      <c r="X793" s="4072"/>
      <c r="Y793" s="3509">
        <v>44025</v>
      </c>
      <c r="Z793" s="2072">
        <v>44015</v>
      </c>
      <c r="AA793" s="2071">
        <v>13391</v>
      </c>
      <c r="AB793" s="2147">
        <v>54000</v>
      </c>
      <c r="AC793" s="2809">
        <f t="shared" si="271"/>
        <v>0</v>
      </c>
      <c r="AD793" s="2045">
        <f t="shared" si="272"/>
        <v>16437.599999999999</v>
      </c>
      <c r="AE793" s="2045">
        <f t="shared" si="273"/>
        <v>821.88</v>
      </c>
      <c r="AF793" s="2059" t="s">
        <v>1177</v>
      </c>
      <c r="AG793" s="2029"/>
      <c r="AH793" s="2024"/>
      <c r="AI793" s="2837"/>
      <c r="AJ793" s="2037" t="s">
        <v>740</v>
      </c>
      <c r="AK793" s="2071">
        <v>78</v>
      </c>
      <c r="AL793" s="2071">
        <v>39917</v>
      </c>
      <c r="AM793" s="2072">
        <v>43661</v>
      </c>
      <c r="AN793" s="2071">
        <v>10</v>
      </c>
      <c r="AO793" s="2039" t="s">
        <v>35</v>
      </c>
      <c r="AP793" s="2073">
        <v>234</v>
      </c>
      <c r="AQ793" s="2071"/>
      <c r="AR793" s="3509">
        <v>43663</v>
      </c>
      <c r="AS793" s="2072">
        <v>43663</v>
      </c>
      <c r="AT793" s="2071">
        <v>3858</v>
      </c>
      <c r="AU793" s="2147">
        <v>10000</v>
      </c>
      <c r="AV793" s="2071">
        <f t="shared" si="268"/>
        <v>0</v>
      </c>
      <c r="AW793" s="2045">
        <f t="shared" si="274"/>
        <v>2340</v>
      </c>
      <c r="AX793" s="2042">
        <f t="shared" si="275"/>
        <v>117</v>
      </c>
      <c r="AY793" s="2150"/>
    </row>
    <row r="794" spans="15:51">
      <c r="O794" s="2024"/>
      <c r="P794" s="2036" t="s">
        <v>629</v>
      </c>
      <c r="Q794" s="2075" t="s">
        <v>436</v>
      </c>
      <c r="R794" s="2071">
        <v>142</v>
      </c>
      <c r="S794" s="2071">
        <v>51239</v>
      </c>
      <c r="T794" s="2072">
        <v>43928</v>
      </c>
      <c r="U794" s="2071">
        <v>54</v>
      </c>
      <c r="V794" s="2071" t="s">
        <v>35</v>
      </c>
      <c r="W794" s="2073">
        <v>304.39999999999998</v>
      </c>
      <c r="X794" s="5976"/>
      <c r="Y794" s="3509">
        <v>44032</v>
      </c>
      <c r="Z794" s="2072">
        <v>44037</v>
      </c>
      <c r="AA794" s="2071">
        <v>13512</v>
      </c>
      <c r="AB794" s="2147">
        <v>54000</v>
      </c>
      <c r="AC794" s="2071">
        <f t="shared" si="271"/>
        <v>0</v>
      </c>
      <c r="AD794" s="2045">
        <f t="shared" si="272"/>
        <v>16437.599999999999</v>
      </c>
      <c r="AE794" s="2045">
        <f t="shared" si="273"/>
        <v>821.88</v>
      </c>
      <c r="AF794" s="2059" t="s">
        <v>8</v>
      </c>
      <c r="AG794" s="2029"/>
      <c r="AH794" s="2024"/>
      <c r="AI794" s="2837"/>
      <c r="AJ794" s="2075" t="s">
        <v>436</v>
      </c>
      <c r="AK794" s="2071">
        <v>79</v>
      </c>
      <c r="AL794" s="2071">
        <v>39918</v>
      </c>
      <c r="AM794" s="2072">
        <v>43665</v>
      </c>
      <c r="AN794" s="2071">
        <v>100</v>
      </c>
      <c r="AO794" s="2039" t="s">
        <v>35</v>
      </c>
      <c r="AP794" s="2073">
        <v>297</v>
      </c>
      <c r="AQ794" s="2071"/>
      <c r="AR794" s="3509">
        <v>43679</v>
      </c>
      <c r="AS794" s="2072">
        <v>43679</v>
      </c>
      <c r="AT794" s="2071">
        <v>3878</v>
      </c>
      <c r="AU794" s="2147">
        <v>100000</v>
      </c>
      <c r="AV794" s="2071">
        <f t="shared" si="268"/>
        <v>0</v>
      </c>
      <c r="AW794" s="2045">
        <f t="shared" si="274"/>
        <v>29700</v>
      </c>
      <c r="AX794" s="2042">
        <f t="shared" si="275"/>
        <v>1485</v>
      </c>
      <c r="AY794" s="2150"/>
    </row>
    <row r="795" spans="15:51">
      <c r="O795" s="2024"/>
      <c r="P795" s="2036" t="s">
        <v>629</v>
      </c>
      <c r="Q795" s="2075" t="s">
        <v>436</v>
      </c>
      <c r="R795" s="2071">
        <v>143</v>
      </c>
      <c r="S795" s="2071">
        <v>51239</v>
      </c>
      <c r="T795" s="2072">
        <v>43928</v>
      </c>
      <c r="U795" s="2071">
        <v>54</v>
      </c>
      <c r="V795" s="2071" t="s">
        <v>35</v>
      </c>
      <c r="W795" s="2073">
        <v>304.39999999999998</v>
      </c>
      <c r="X795" s="5976"/>
      <c r="Y795" s="3509">
        <v>44039</v>
      </c>
      <c r="Z795" s="2072">
        <v>44037</v>
      </c>
      <c r="AA795" s="2071">
        <v>13513</v>
      </c>
      <c r="AB795" s="2147">
        <v>54000</v>
      </c>
      <c r="AC795" s="2071">
        <f t="shared" si="271"/>
        <v>0</v>
      </c>
      <c r="AD795" s="2045">
        <f t="shared" si="272"/>
        <v>16437.599999999999</v>
      </c>
      <c r="AE795" s="2045">
        <f t="shared" si="273"/>
        <v>821.88</v>
      </c>
      <c r="AF795" s="2059" t="s">
        <v>8</v>
      </c>
      <c r="AG795" s="2029"/>
      <c r="AH795" s="2024"/>
      <c r="AI795" s="2837"/>
      <c r="AJ795" s="2037" t="s">
        <v>740</v>
      </c>
      <c r="AK795" s="2071">
        <v>80</v>
      </c>
      <c r="AL795" s="2071">
        <v>39918</v>
      </c>
      <c r="AM795" s="2072">
        <v>43665</v>
      </c>
      <c r="AN795" s="2071">
        <v>10</v>
      </c>
      <c r="AO795" s="2039" t="s">
        <v>35</v>
      </c>
      <c r="AP795" s="2073">
        <v>234</v>
      </c>
      <c r="AQ795" s="2071"/>
      <c r="AR795" s="3509">
        <v>43679</v>
      </c>
      <c r="AS795" s="2072">
        <v>43679</v>
      </c>
      <c r="AT795" s="2071">
        <v>3876</v>
      </c>
      <c r="AU795" s="2147">
        <v>10000</v>
      </c>
      <c r="AV795" s="2071">
        <f t="shared" si="268"/>
        <v>0</v>
      </c>
      <c r="AW795" s="2045">
        <f t="shared" si="274"/>
        <v>2340</v>
      </c>
      <c r="AX795" s="2042">
        <f t="shared" si="275"/>
        <v>117</v>
      </c>
      <c r="AY795" s="2150"/>
    </row>
    <row r="796" spans="15:51">
      <c r="O796" s="2024"/>
      <c r="P796" s="2047" t="s">
        <v>659</v>
      </c>
      <c r="Q796" s="2037" t="s">
        <v>889</v>
      </c>
      <c r="R796" s="2038">
        <v>19</v>
      </c>
      <c r="S796" s="2039" t="s">
        <v>796</v>
      </c>
      <c r="T796" s="2040">
        <v>43990</v>
      </c>
      <c r="U796" s="2041">
        <v>20</v>
      </c>
      <c r="V796" s="2039" t="s">
        <v>35</v>
      </c>
      <c r="W796" s="2042">
        <v>330</v>
      </c>
      <c r="X796" s="2039"/>
      <c r="Y796" s="2044">
        <v>44018</v>
      </c>
      <c r="Z796" s="2040">
        <v>44015</v>
      </c>
      <c r="AA796" s="2039">
        <v>13393</v>
      </c>
      <c r="AB796" s="2041">
        <v>20000</v>
      </c>
      <c r="AC796" s="2041">
        <f t="shared" si="271"/>
        <v>0</v>
      </c>
      <c r="AD796" s="2045">
        <f t="shared" si="272"/>
        <v>6600</v>
      </c>
      <c r="AE796" s="2042">
        <f t="shared" si="273"/>
        <v>330</v>
      </c>
      <c r="AF796" s="2059"/>
      <c r="AG796" s="2029"/>
      <c r="AH796" s="2024"/>
      <c r="AI796" s="2837"/>
      <c r="AJ796" s="2037" t="s">
        <v>699</v>
      </c>
      <c r="AK796" s="2071">
        <v>81</v>
      </c>
      <c r="AL796" s="2071">
        <v>39918</v>
      </c>
      <c r="AM796" s="2072">
        <v>43665</v>
      </c>
      <c r="AN796" s="2071">
        <v>10</v>
      </c>
      <c r="AO796" s="2039" t="s">
        <v>35</v>
      </c>
      <c r="AP796" s="2073">
        <v>254</v>
      </c>
      <c r="AQ796" s="2071"/>
      <c r="AR796" s="3509">
        <v>43679</v>
      </c>
      <c r="AS796" s="2072">
        <v>43679</v>
      </c>
      <c r="AT796" s="2071">
        <v>3877</v>
      </c>
      <c r="AU796" s="2147">
        <v>10000</v>
      </c>
      <c r="AV796" s="2071">
        <f t="shared" si="268"/>
        <v>0</v>
      </c>
      <c r="AW796" s="2045">
        <f t="shared" si="274"/>
        <v>2540</v>
      </c>
      <c r="AX796" s="2042">
        <f t="shared" si="275"/>
        <v>127</v>
      </c>
      <c r="AY796" s="2150"/>
    </row>
    <row r="797" spans="15:51">
      <c r="O797" s="2024"/>
      <c r="P797" s="2047" t="s">
        <v>471</v>
      </c>
      <c r="Q797" s="2957" t="s">
        <v>436</v>
      </c>
      <c r="R797" s="2809">
        <v>48</v>
      </c>
      <c r="S797" s="3068" t="s">
        <v>101</v>
      </c>
      <c r="T797" s="2040">
        <v>44006</v>
      </c>
      <c r="U797" s="2041">
        <v>20</v>
      </c>
      <c r="V797" s="2039" t="s">
        <v>35</v>
      </c>
      <c r="W797" s="2042">
        <v>300.3</v>
      </c>
      <c r="X797" s="2071"/>
      <c r="Y797" s="3509">
        <v>44018</v>
      </c>
      <c r="Z797" s="2072">
        <v>44015</v>
      </c>
      <c r="AA797" s="2071">
        <v>13392</v>
      </c>
      <c r="AB797" s="2071">
        <v>20000</v>
      </c>
      <c r="AC797" s="2071">
        <f t="shared" si="271"/>
        <v>0</v>
      </c>
      <c r="AD797" s="2045">
        <f t="shared" si="272"/>
        <v>6006</v>
      </c>
      <c r="AE797" s="2045">
        <f t="shared" si="273"/>
        <v>300.3</v>
      </c>
      <c r="AF797" s="2059" t="s">
        <v>8</v>
      </c>
      <c r="AG797" s="2029"/>
      <c r="AH797" s="2024"/>
      <c r="AI797" s="2837"/>
      <c r="AJ797" s="2075" t="s">
        <v>436</v>
      </c>
      <c r="AK797" s="2071">
        <v>82</v>
      </c>
      <c r="AL797" s="2071">
        <v>39919</v>
      </c>
      <c r="AM797" s="2072">
        <v>43665</v>
      </c>
      <c r="AN797" s="2071">
        <v>100</v>
      </c>
      <c r="AO797" s="2039" t="s">
        <v>35</v>
      </c>
      <c r="AP797" s="2073">
        <v>297</v>
      </c>
      <c r="AQ797" s="2071"/>
      <c r="AR797" s="3509">
        <v>43696</v>
      </c>
      <c r="AS797" s="2072">
        <v>43693</v>
      </c>
      <c r="AT797" s="2071">
        <v>3893</v>
      </c>
      <c r="AU797" s="2147">
        <v>100000</v>
      </c>
      <c r="AV797" s="2071">
        <f t="shared" si="268"/>
        <v>0</v>
      </c>
      <c r="AW797" s="2045">
        <f t="shared" si="274"/>
        <v>29700</v>
      </c>
      <c r="AX797" s="2042">
        <f t="shared" si="275"/>
        <v>1485</v>
      </c>
      <c r="AY797" s="2150"/>
    </row>
    <row r="798" spans="15:51">
      <c r="O798" s="2024"/>
      <c r="P798" s="2047" t="s">
        <v>792</v>
      </c>
      <c r="Q798" s="2048" t="s">
        <v>794</v>
      </c>
      <c r="R798" s="2071">
        <v>40</v>
      </c>
      <c r="S798" s="3169" t="s">
        <v>36</v>
      </c>
      <c r="T798" s="2072">
        <v>44007</v>
      </c>
      <c r="U798" s="2071">
        <v>100</v>
      </c>
      <c r="V798" s="3171" t="s">
        <v>35</v>
      </c>
      <c r="W798" s="3172">
        <v>292</v>
      </c>
      <c r="X798" s="2146"/>
      <c r="Y798" s="3509">
        <v>44018</v>
      </c>
      <c r="Z798" s="2072">
        <v>44015</v>
      </c>
      <c r="AA798" s="2071">
        <v>13387</v>
      </c>
      <c r="AB798" s="2147">
        <v>100000</v>
      </c>
      <c r="AC798" s="2071">
        <f t="shared" si="271"/>
        <v>0</v>
      </c>
      <c r="AD798" s="2045">
        <f t="shared" si="272"/>
        <v>29200</v>
      </c>
      <c r="AE798" s="2045">
        <f t="shared" si="273"/>
        <v>1460</v>
      </c>
      <c r="AF798" s="2059"/>
      <c r="AG798" s="2029"/>
      <c r="AH798" s="2024"/>
      <c r="AI798" s="2837"/>
      <c r="AJ798" s="2037" t="s">
        <v>740</v>
      </c>
      <c r="AK798" s="2071">
        <v>83</v>
      </c>
      <c r="AL798" s="2071">
        <v>39919</v>
      </c>
      <c r="AM798" s="2072">
        <v>43665</v>
      </c>
      <c r="AN798" s="2071">
        <v>10</v>
      </c>
      <c r="AO798" s="2039" t="s">
        <v>35</v>
      </c>
      <c r="AP798" s="2073">
        <v>234</v>
      </c>
      <c r="AQ798" s="2071"/>
      <c r="AR798" s="3509">
        <v>43693</v>
      </c>
      <c r="AS798" s="2072">
        <v>43693</v>
      </c>
      <c r="AT798" s="2071">
        <v>3901</v>
      </c>
      <c r="AU798" s="2147">
        <v>10000</v>
      </c>
      <c r="AV798" s="2071">
        <f t="shared" si="268"/>
        <v>0</v>
      </c>
      <c r="AW798" s="2045">
        <f t="shared" si="274"/>
        <v>2340</v>
      </c>
      <c r="AX798" s="2042">
        <f t="shared" si="275"/>
        <v>117</v>
      </c>
      <c r="AY798" s="2150"/>
    </row>
    <row r="799" spans="15:51">
      <c r="O799" s="2024"/>
      <c r="P799" s="2047" t="s">
        <v>792</v>
      </c>
      <c r="Q799" s="2048" t="s">
        <v>904</v>
      </c>
      <c r="R799" s="2071">
        <v>41</v>
      </c>
      <c r="S799" s="3169" t="s">
        <v>36</v>
      </c>
      <c r="T799" s="2072">
        <v>44007</v>
      </c>
      <c r="U799" s="2071">
        <v>5</v>
      </c>
      <c r="V799" s="3171" t="s">
        <v>35</v>
      </c>
      <c r="W799" s="3172">
        <v>354</v>
      </c>
      <c r="X799" s="2146"/>
      <c r="Y799" s="3509">
        <v>44018</v>
      </c>
      <c r="Z799" s="2072">
        <v>44015</v>
      </c>
      <c r="AA799" s="2071">
        <v>13387</v>
      </c>
      <c r="AB799" s="2147">
        <v>5000</v>
      </c>
      <c r="AC799" s="2071">
        <f t="shared" si="271"/>
        <v>0</v>
      </c>
      <c r="AD799" s="2045">
        <f t="shared" si="272"/>
        <v>1770</v>
      </c>
      <c r="AE799" s="2045">
        <f t="shared" si="273"/>
        <v>88.5</v>
      </c>
      <c r="AF799" s="2059"/>
      <c r="AG799" s="2029"/>
      <c r="AH799" s="2024"/>
      <c r="AI799" s="2837"/>
      <c r="AJ799" s="2037" t="s">
        <v>699</v>
      </c>
      <c r="AK799" s="2071">
        <v>84</v>
      </c>
      <c r="AL799" s="2071">
        <v>39919</v>
      </c>
      <c r="AM799" s="2072">
        <v>43665</v>
      </c>
      <c r="AN799" s="2071">
        <v>10</v>
      </c>
      <c r="AO799" s="2039" t="s">
        <v>35</v>
      </c>
      <c r="AP799" s="2073">
        <v>254</v>
      </c>
      <c r="AQ799" s="2071"/>
      <c r="AR799" s="3509">
        <v>43696</v>
      </c>
      <c r="AS799" s="2072">
        <v>43693</v>
      </c>
      <c r="AT799" s="2071">
        <v>3892</v>
      </c>
      <c r="AU799" s="2147">
        <v>10000</v>
      </c>
      <c r="AV799" s="2071">
        <f t="shared" si="268"/>
        <v>0</v>
      </c>
      <c r="AW799" s="2045">
        <f t="shared" si="274"/>
        <v>2540</v>
      </c>
      <c r="AX799" s="2042">
        <f t="shared" si="275"/>
        <v>127</v>
      </c>
      <c r="AY799" s="2150"/>
    </row>
    <row r="800" spans="15:51">
      <c r="O800" s="2024"/>
      <c r="P800" s="2047" t="s">
        <v>792</v>
      </c>
      <c r="Q800" s="2048" t="s">
        <v>1156</v>
      </c>
      <c r="R800" s="2071">
        <v>42</v>
      </c>
      <c r="S800" s="3169" t="s">
        <v>36</v>
      </c>
      <c r="T800" s="2072">
        <v>44007</v>
      </c>
      <c r="U800" s="2071">
        <v>15</v>
      </c>
      <c r="V800" s="3171" t="s">
        <v>35</v>
      </c>
      <c r="W800" s="3172">
        <v>230</v>
      </c>
      <c r="X800" s="2146"/>
      <c r="Y800" s="3509">
        <v>44018</v>
      </c>
      <c r="Z800" s="2072">
        <v>44015</v>
      </c>
      <c r="AA800" s="2071">
        <v>13387</v>
      </c>
      <c r="AB800" s="2147">
        <v>15000</v>
      </c>
      <c r="AC800" s="2071">
        <f t="shared" si="271"/>
        <v>0</v>
      </c>
      <c r="AD800" s="2045">
        <f t="shared" si="272"/>
        <v>3450</v>
      </c>
      <c r="AE800" s="2045">
        <f t="shared" si="273"/>
        <v>172.5</v>
      </c>
      <c r="AF800" s="2059"/>
      <c r="AG800" s="2029"/>
      <c r="AH800" s="2024"/>
      <c r="AI800" s="2837"/>
      <c r="AJ800" s="2075" t="s">
        <v>436</v>
      </c>
      <c r="AK800" s="2071">
        <v>85</v>
      </c>
      <c r="AL800" s="2071">
        <v>39921</v>
      </c>
      <c r="AM800" s="2072">
        <v>43665</v>
      </c>
      <c r="AN800" s="2071">
        <v>100</v>
      </c>
      <c r="AO800" s="2039" t="s">
        <v>35</v>
      </c>
      <c r="AP800" s="2073">
        <v>297</v>
      </c>
      <c r="AQ800" s="2071"/>
      <c r="AR800" s="3509">
        <v>43711</v>
      </c>
      <c r="AS800" s="2072">
        <v>43709</v>
      </c>
      <c r="AT800" s="2071">
        <v>3915</v>
      </c>
      <c r="AU800" s="2147">
        <v>100000</v>
      </c>
      <c r="AV800" s="2071">
        <f t="shared" si="268"/>
        <v>0</v>
      </c>
      <c r="AW800" s="2045">
        <f t="shared" si="274"/>
        <v>29700</v>
      </c>
      <c r="AX800" s="2042">
        <f t="shared" si="275"/>
        <v>1485</v>
      </c>
      <c r="AY800" s="2150"/>
    </row>
    <row r="801" spans="15:51">
      <c r="O801" s="2024"/>
      <c r="P801" s="2047" t="s">
        <v>792</v>
      </c>
      <c r="Q801" s="2048" t="s">
        <v>794</v>
      </c>
      <c r="R801" s="2071">
        <v>43</v>
      </c>
      <c r="S801" s="3169" t="s">
        <v>36</v>
      </c>
      <c r="T801" s="2072">
        <v>44026</v>
      </c>
      <c r="U801" s="2071">
        <v>120</v>
      </c>
      <c r="V801" s="3171" t="s">
        <v>35</v>
      </c>
      <c r="W801" s="3172">
        <v>292</v>
      </c>
      <c r="X801" s="2146"/>
      <c r="Y801" s="3509">
        <v>44039</v>
      </c>
      <c r="Z801" s="2072">
        <v>44037</v>
      </c>
      <c r="AA801" s="2071">
        <v>13511</v>
      </c>
      <c r="AB801" s="2147">
        <v>114000</v>
      </c>
      <c r="AC801" s="2071">
        <f t="shared" si="271"/>
        <v>-6000</v>
      </c>
      <c r="AD801" s="2045">
        <f t="shared" si="272"/>
        <v>33288</v>
      </c>
      <c r="AE801" s="2045">
        <f t="shared" si="273"/>
        <v>1664.4</v>
      </c>
      <c r="AF801" s="2059" t="s">
        <v>8</v>
      </c>
      <c r="AG801" s="2029"/>
      <c r="AH801" s="2024"/>
      <c r="AI801" s="2837"/>
      <c r="AJ801" s="2037" t="s">
        <v>740</v>
      </c>
      <c r="AK801" s="2071">
        <v>86</v>
      </c>
      <c r="AL801" s="2071">
        <v>39921</v>
      </c>
      <c r="AM801" s="2072">
        <v>43665</v>
      </c>
      <c r="AN801" s="2071">
        <v>10</v>
      </c>
      <c r="AO801" s="2039" t="s">
        <v>35</v>
      </c>
      <c r="AP801" s="2073">
        <v>234</v>
      </c>
      <c r="AQ801" s="2071"/>
      <c r="AR801" s="3509">
        <v>43711</v>
      </c>
      <c r="AS801" s="2072">
        <v>43709</v>
      </c>
      <c r="AT801" s="2071">
        <v>3913</v>
      </c>
      <c r="AU801" s="2147">
        <v>10000</v>
      </c>
      <c r="AV801" s="2071">
        <f t="shared" si="268"/>
        <v>0</v>
      </c>
      <c r="AW801" s="2045">
        <f t="shared" si="274"/>
        <v>2340</v>
      </c>
      <c r="AX801" s="2042">
        <f t="shared" si="275"/>
        <v>117</v>
      </c>
      <c r="AY801" s="2150"/>
    </row>
    <row r="802" spans="15:51">
      <c r="O802" s="2024"/>
      <c r="P802" s="2047" t="s">
        <v>264</v>
      </c>
      <c r="Q802" s="2994" t="s">
        <v>762</v>
      </c>
      <c r="R802" s="2038">
        <v>16</v>
      </c>
      <c r="S802" s="2039" t="s">
        <v>796</v>
      </c>
      <c r="T802" s="2040">
        <v>44034</v>
      </c>
      <c r="U802" s="2041">
        <v>30</v>
      </c>
      <c r="V802" s="2039" t="s">
        <v>35</v>
      </c>
      <c r="W802" s="2042">
        <v>310</v>
      </c>
      <c r="X802" s="2043"/>
      <c r="Y802" s="2044">
        <v>44039</v>
      </c>
      <c r="Z802" s="2040">
        <v>44037</v>
      </c>
      <c r="AA802" s="2039">
        <v>13509</v>
      </c>
      <c r="AB802" s="2041">
        <v>30000</v>
      </c>
      <c r="AC802" s="2041">
        <f t="shared" si="271"/>
        <v>0</v>
      </c>
      <c r="AD802" s="2045">
        <f t="shared" si="272"/>
        <v>9300</v>
      </c>
      <c r="AE802" s="2042">
        <f t="shared" si="273"/>
        <v>465</v>
      </c>
      <c r="AF802" s="2059" t="s">
        <v>8</v>
      </c>
      <c r="AG802" s="2029"/>
      <c r="AH802" s="2024"/>
      <c r="AI802" s="2837"/>
      <c r="AJ802" s="2037" t="s">
        <v>699</v>
      </c>
      <c r="AK802" s="2071">
        <v>87</v>
      </c>
      <c r="AL802" s="2071">
        <v>39921</v>
      </c>
      <c r="AM802" s="2072">
        <v>43665</v>
      </c>
      <c r="AN802" s="2071">
        <v>5</v>
      </c>
      <c r="AO802" s="2039" t="s">
        <v>35</v>
      </c>
      <c r="AP802" s="2073">
        <v>254</v>
      </c>
      <c r="AQ802" s="2071"/>
      <c r="AR802" s="3509">
        <v>43711</v>
      </c>
      <c r="AS802" s="2072">
        <v>43709</v>
      </c>
      <c r="AT802" s="2071">
        <v>3914</v>
      </c>
      <c r="AU802" s="2147">
        <v>5000</v>
      </c>
      <c r="AV802" s="2071">
        <f t="shared" si="268"/>
        <v>0</v>
      </c>
      <c r="AW802" s="2045">
        <f t="shared" si="274"/>
        <v>1270</v>
      </c>
      <c r="AX802" s="2042">
        <f t="shared" si="275"/>
        <v>63.5</v>
      </c>
      <c r="AY802" s="2150"/>
    </row>
    <row r="803" spans="15:51">
      <c r="O803" s="2024"/>
      <c r="P803" s="2047" t="s">
        <v>896</v>
      </c>
      <c r="Q803" s="2069" t="s">
        <v>808</v>
      </c>
      <c r="R803" s="2750">
        <v>6</v>
      </c>
      <c r="S803" s="2050" t="s">
        <v>796</v>
      </c>
      <c r="T803" s="2051">
        <v>44036</v>
      </c>
      <c r="U803" s="2050">
        <v>70</v>
      </c>
      <c r="V803" s="2052" t="s">
        <v>35</v>
      </c>
      <c r="W803" s="2053">
        <v>298</v>
      </c>
      <c r="X803" s="2050">
        <v>315</v>
      </c>
      <c r="Y803" s="3509">
        <v>44039</v>
      </c>
      <c r="Z803" s="3174">
        <v>44037</v>
      </c>
      <c r="AA803" s="2050">
        <v>13508</v>
      </c>
      <c r="AB803" s="2055">
        <v>70000</v>
      </c>
      <c r="AC803" s="2055">
        <f t="shared" si="271"/>
        <v>0</v>
      </c>
      <c r="AD803" s="2056">
        <f t="shared" si="272"/>
        <v>20860</v>
      </c>
      <c r="AE803" s="2058">
        <f t="shared" si="273"/>
        <v>1043</v>
      </c>
      <c r="AF803" s="2059" t="s">
        <v>8</v>
      </c>
      <c r="AG803" s="2029"/>
      <c r="AH803" s="2024"/>
      <c r="AI803" s="2837"/>
      <c r="AJ803" s="2075" t="s">
        <v>436</v>
      </c>
      <c r="AK803" s="2071">
        <v>88</v>
      </c>
      <c r="AL803" s="2071">
        <v>41800</v>
      </c>
      <c r="AM803" s="2072">
        <v>43700</v>
      </c>
      <c r="AN803" s="2071">
        <v>100</v>
      </c>
      <c r="AO803" s="2039" t="s">
        <v>35</v>
      </c>
      <c r="AP803" s="2073">
        <v>297</v>
      </c>
      <c r="AQ803" s="2071"/>
      <c r="AR803" s="3509">
        <v>43731</v>
      </c>
      <c r="AS803" s="2072">
        <v>43728</v>
      </c>
      <c r="AT803" s="2071">
        <v>3932</v>
      </c>
      <c r="AU803" s="2147">
        <v>100000</v>
      </c>
      <c r="AV803" s="2071">
        <f t="shared" si="268"/>
        <v>0</v>
      </c>
      <c r="AW803" s="2071">
        <f t="shared" si="274"/>
        <v>29700</v>
      </c>
      <c r="AX803" s="2071">
        <f t="shared" si="275"/>
        <v>1485</v>
      </c>
      <c r="AY803" s="2150"/>
    </row>
    <row r="804" spans="15:51">
      <c r="O804" s="2024"/>
      <c r="P804" s="2047"/>
      <c r="Q804" s="2994"/>
      <c r="R804" s="2038"/>
      <c r="S804" s="2039"/>
      <c r="T804" s="2040"/>
      <c r="U804" s="2041"/>
      <c r="V804" s="2039"/>
      <c r="W804" s="2042"/>
      <c r="X804" s="2043"/>
      <c r="Y804" s="2044"/>
      <c r="Z804" s="2040"/>
      <c r="AA804" s="2039"/>
      <c r="AB804" s="2041"/>
      <c r="AC804" s="2041"/>
      <c r="AD804" s="2045"/>
      <c r="AE804" s="2042"/>
      <c r="AF804" s="2059"/>
      <c r="AG804" s="2029"/>
      <c r="AH804" s="2024"/>
      <c r="AI804" s="2837"/>
      <c r="AJ804" s="2037" t="s">
        <v>699</v>
      </c>
      <c r="AK804" s="2071">
        <v>89</v>
      </c>
      <c r="AL804" s="2071">
        <v>41800</v>
      </c>
      <c r="AM804" s="2072">
        <v>43700</v>
      </c>
      <c r="AN804" s="2071">
        <v>5</v>
      </c>
      <c r="AO804" s="2039" t="s">
        <v>35</v>
      </c>
      <c r="AP804" s="2073">
        <v>254</v>
      </c>
      <c r="AQ804" s="2071"/>
      <c r="AR804" s="3509">
        <v>43731</v>
      </c>
      <c r="AS804" s="2072">
        <v>43728</v>
      </c>
      <c r="AT804" s="2071">
        <v>3932</v>
      </c>
      <c r="AU804" s="2147">
        <v>5000</v>
      </c>
      <c r="AV804" s="2071">
        <f t="shared" si="268"/>
        <v>0</v>
      </c>
      <c r="AW804" s="2071">
        <f t="shared" si="274"/>
        <v>1270</v>
      </c>
      <c r="AX804" s="2073">
        <f t="shared" si="275"/>
        <v>63.5</v>
      </c>
      <c r="AY804" s="2150"/>
    </row>
    <row r="805" spans="15:51" ht="15" thickBot="1">
      <c r="O805" s="2024"/>
      <c r="P805" s="2082"/>
      <c r="Q805" s="2083"/>
      <c r="R805" s="2083"/>
      <c r="S805" s="2083"/>
      <c r="T805" s="2083"/>
      <c r="U805" s="2084"/>
      <c r="V805" s="2085"/>
      <c r="W805" s="2085"/>
      <c r="X805" s="2085"/>
      <c r="Y805" s="2089"/>
      <c r="Z805" s="2085"/>
      <c r="AA805" s="2086"/>
      <c r="AB805" s="2087"/>
      <c r="AC805" s="2085"/>
      <c r="AD805" s="2088">
        <f>SUM(AD791:AD804)</f>
        <v>178222.8</v>
      </c>
      <c r="AE805" s="2088">
        <f>SUM(AE791:AE804)</f>
        <v>8911.14</v>
      </c>
      <c r="AF805" s="2090"/>
      <c r="AG805" s="3220"/>
      <c r="AH805" s="2024"/>
      <c r="AI805" s="2837"/>
      <c r="AJ805" s="2075" t="s">
        <v>436</v>
      </c>
      <c r="AK805" s="2050">
        <v>90</v>
      </c>
      <c r="AL805" s="2050">
        <v>41801</v>
      </c>
      <c r="AM805" s="2051">
        <v>43700</v>
      </c>
      <c r="AN805" s="2050">
        <v>100</v>
      </c>
      <c r="AO805" s="2052" t="s">
        <v>35</v>
      </c>
      <c r="AP805" s="2053">
        <v>297</v>
      </c>
      <c r="AQ805" s="2050"/>
      <c r="AR805" s="3573">
        <v>43754</v>
      </c>
      <c r="AS805" s="2051">
        <v>43752</v>
      </c>
      <c r="AT805" s="2050">
        <v>3956</v>
      </c>
      <c r="AU805" s="3049">
        <v>100000</v>
      </c>
      <c r="AV805" s="2050">
        <f t="shared" si="268"/>
        <v>0</v>
      </c>
      <c r="AW805" s="2056">
        <f t="shared" si="274"/>
        <v>29700</v>
      </c>
      <c r="AX805" s="2056">
        <f t="shared" si="275"/>
        <v>1485</v>
      </c>
      <c r="AY805" s="2150"/>
    </row>
    <row r="806" spans="15:51">
      <c r="O806" s="2024"/>
      <c r="P806" s="2024"/>
      <c r="Q806" s="2024"/>
      <c r="R806" s="2024"/>
      <c r="S806" s="2024"/>
      <c r="T806" s="2024"/>
      <c r="U806" s="2024"/>
      <c r="V806" s="2024"/>
      <c r="W806" s="2024"/>
      <c r="X806" s="2024"/>
      <c r="Y806" s="3602"/>
      <c r="Z806" s="2024"/>
      <c r="AA806" s="2024"/>
      <c r="AB806" s="2024"/>
      <c r="AC806" s="2024"/>
      <c r="AD806" s="2024"/>
      <c r="AE806" s="2024"/>
      <c r="AF806" s="2029"/>
      <c r="AG806" s="2029"/>
      <c r="AH806" s="2024"/>
      <c r="AI806" s="2837"/>
      <c r="AJ806" s="2037" t="s">
        <v>699</v>
      </c>
      <c r="AK806" s="2071">
        <v>91</v>
      </c>
      <c r="AL806" s="2071">
        <v>41801</v>
      </c>
      <c r="AM806" s="2072">
        <v>43700</v>
      </c>
      <c r="AN806" s="2071">
        <v>20</v>
      </c>
      <c r="AO806" s="2039" t="s">
        <v>35</v>
      </c>
      <c r="AP806" s="2073">
        <v>254</v>
      </c>
      <c r="AQ806" s="2071"/>
      <c r="AR806" s="3509">
        <v>43754</v>
      </c>
      <c r="AS806" s="2072">
        <v>43752</v>
      </c>
      <c r="AT806" s="2071">
        <v>3956</v>
      </c>
      <c r="AU806" s="2147">
        <v>20000</v>
      </c>
      <c r="AV806" s="2071">
        <f t="shared" si="268"/>
        <v>0</v>
      </c>
      <c r="AW806" s="2045">
        <f t="shared" si="274"/>
        <v>5080</v>
      </c>
      <c r="AX806" s="2045">
        <f t="shared" si="275"/>
        <v>254</v>
      </c>
      <c r="AY806" s="2150"/>
    </row>
    <row r="807" spans="15:51" ht="18.600000000000001" thickBot="1">
      <c r="O807" s="2024"/>
      <c r="P807" s="2028" t="s">
        <v>856</v>
      </c>
      <c r="Q807" s="2024"/>
      <c r="R807" s="2024"/>
      <c r="S807" s="2024"/>
      <c r="T807" s="2024"/>
      <c r="U807" s="2024"/>
      <c r="V807" s="2024"/>
      <c r="W807" s="2024"/>
      <c r="X807" s="2024"/>
      <c r="Y807" s="3602"/>
      <c r="Z807" s="2024"/>
      <c r="AA807" s="2024"/>
      <c r="AB807" s="2024"/>
      <c r="AC807" s="2024"/>
      <c r="AD807" s="2024"/>
      <c r="AE807" s="2024"/>
      <c r="AF807" s="2029"/>
      <c r="AG807" s="2029"/>
      <c r="AH807" s="2024"/>
      <c r="AI807" s="2837"/>
      <c r="AJ807" s="2075" t="s">
        <v>436</v>
      </c>
      <c r="AK807" s="2071">
        <v>92</v>
      </c>
      <c r="AL807" s="2071">
        <v>41802</v>
      </c>
      <c r="AM807" s="2072">
        <v>43700</v>
      </c>
      <c r="AN807" s="2071">
        <v>100</v>
      </c>
      <c r="AO807" s="2039" t="s">
        <v>35</v>
      </c>
      <c r="AP807" s="2073">
        <v>297</v>
      </c>
      <c r="AQ807" s="2071"/>
      <c r="AR807" s="3509">
        <v>43773</v>
      </c>
      <c r="AS807" s="2072">
        <v>43770</v>
      </c>
      <c r="AT807" s="2071">
        <v>3966</v>
      </c>
      <c r="AU807" s="2147">
        <v>100000</v>
      </c>
      <c r="AV807" s="2071">
        <f t="shared" si="268"/>
        <v>0</v>
      </c>
      <c r="AW807" s="2073">
        <f t="shared" si="274"/>
        <v>29700</v>
      </c>
      <c r="AX807" s="2073">
        <f t="shared" si="275"/>
        <v>1485</v>
      </c>
      <c r="AY807" s="2150"/>
    </row>
    <row r="808" spans="15:51">
      <c r="O808" s="2024"/>
      <c r="P808" s="2030"/>
      <c r="Q808" s="2031"/>
      <c r="R808" s="2031"/>
      <c r="S808" s="6040" t="s">
        <v>14</v>
      </c>
      <c r="T808" s="6040" t="s">
        <v>12</v>
      </c>
      <c r="U808" s="6040"/>
      <c r="V808" s="2031"/>
      <c r="W808" s="6040" t="s">
        <v>15</v>
      </c>
      <c r="X808" s="6040" t="s">
        <v>16</v>
      </c>
      <c r="Y808" s="6040" t="s">
        <v>12</v>
      </c>
      <c r="Z808" s="6040" t="s">
        <v>12</v>
      </c>
      <c r="AA808" s="2031"/>
      <c r="AB808" s="2031"/>
      <c r="AC808" s="2031"/>
      <c r="AD808" s="2031"/>
      <c r="AE808" s="6040" t="s">
        <v>17</v>
      </c>
      <c r="AF808" s="6040"/>
      <c r="AG808" s="6032"/>
      <c r="AH808" s="2024"/>
      <c r="AI808" s="2837"/>
      <c r="AJ808" s="2918" t="s">
        <v>699</v>
      </c>
      <c r="AK808" s="2823">
        <v>93</v>
      </c>
      <c r="AL808" s="2823">
        <v>41802</v>
      </c>
      <c r="AM808" s="2824">
        <v>43700</v>
      </c>
      <c r="AN808" s="2823">
        <v>5</v>
      </c>
      <c r="AO808" s="2698" t="s">
        <v>35</v>
      </c>
      <c r="AP808" s="2825">
        <v>254</v>
      </c>
      <c r="AQ808" s="2823"/>
      <c r="AR808" s="3568">
        <v>43770</v>
      </c>
      <c r="AS808" s="2824">
        <v>43770</v>
      </c>
      <c r="AT808" s="2823"/>
      <c r="AU808" s="3566">
        <v>5000</v>
      </c>
      <c r="AV808" s="2823">
        <f t="shared" si="268"/>
        <v>0</v>
      </c>
      <c r="AW808" s="2825">
        <v>0</v>
      </c>
      <c r="AX808" s="2825">
        <v>0</v>
      </c>
      <c r="AY808" s="4136" t="s">
        <v>88</v>
      </c>
    </row>
    <row r="809" spans="15:51">
      <c r="O809" s="2024"/>
      <c r="P809" s="2032" t="s">
        <v>3</v>
      </c>
      <c r="Q809" s="2033" t="s">
        <v>4</v>
      </c>
      <c r="R809" s="6033" t="s">
        <v>18</v>
      </c>
      <c r="S809" s="6033" t="s">
        <v>19</v>
      </c>
      <c r="T809" s="6033" t="s">
        <v>19</v>
      </c>
      <c r="U809" s="6033" t="s">
        <v>20</v>
      </c>
      <c r="V809" s="6033" t="s">
        <v>21</v>
      </c>
      <c r="W809" s="6033" t="s">
        <v>22</v>
      </c>
      <c r="X809" s="6033" t="s">
        <v>19</v>
      </c>
      <c r="Y809" s="6033" t="s">
        <v>23</v>
      </c>
      <c r="Z809" s="6033" t="s">
        <v>23</v>
      </c>
      <c r="AA809" s="6033" t="s">
        <v>24</v>
      </c>
      <c r="AB809" s="6033" t="s">
        <v>20</v>
      </c>
      <c r="AC809" s="6033" t="s">
        <v>25</v>
      </c>
      <c r="AD809" s="6033" t="s">
        <v>0</v>
      </c>
      <c r="AE809" s="6033" t="s">
        <v>11</v>
      </c>
      <c r="AF809" s="6033" t="s">
        <v>26</v>
      </c>
      <c r="AG809" s="6032"/>
      <c r="AH809" s="2024"/>
      <c r="AI809" s="2837"/>
      <c r="AJ809" s="2037" t="s">
        <v>740</v>
      </c>
      <c r="AK809" s="2071">
        <v>94</v>
      </c>
      <c r="AL809" s="2071">
        <v>41802</v>
      </c>
      <c r="AM809" s="2072">
        <v>43700</v>
      </c>
      <c r="AN809" s="2071">
        <v>5</v>
      </c>
      <c r="AO809" s="2039" t="s">
        <v>35</v>
      </c>
      <c r="AP809" s="2073">
        <v>234</v>
      </c>
      <c r="AQ809" s="2071"/>
      <c r="AR809" s="3509">
        <v>43795</v>
      </c>
      <c r="AS809" s="2072">
        <v>43787</v>
      </c>
      <c r="AT809" s="2071">
        <v>3979</v>
      </c>
      <c r="AU809" s="2147">
        <v>5000</v>
      </c>
      <c r="AV809" s="2071">
        <f t="shared" si="268"/>
        <v>0</v>
      </c>
      <c r="AW809" s="2073">
        <f t="shared" ref="AW809:AW848" si="276">(AU809*AP809/1000)</f>
        <v>1170</v>
      </c>
      <c r="AX809" s="2073">
        <f t="shared" ref="AX809:AX848" si="277">(AW809*0.05)</f>
        <v>58.5</v>
      </c>
      <c r="AY809" s="2150"/>
    </row>
    <row r="810" spans="15:51" ht="15" thickBot="1">
      <c r="O810" s="2024"/>
      <c r="P810" s="2034"/>
      <c r="Q810" s="2035"/>
      <c r="R810" s="2035"/>
      <c r="S810" s="6035" t="s">
        <v>3</v>
      </c>
      <c r="T810" s="6035" t="s">
        <v>18</v>
      </c>
      <c r="U810" s="6035"/>
      <c r="V810" s="2035"/>
      <c r="W810" s="6035" t="s">
        <v>21</v>
      </c>
      <c r="X810" s="6035" t="s">
        <v>3</v>
      </c>
      <c r="Y810" s="6035" t="s">
        <v>27</v>
      </c>
      <c r="Z810" s="6035" t="s">
        <v>28</v>
      </c>
      <c r="AA810" s="2035"/>
      <c r="AB810" s="2035"/>
      <c r="AC810" s="2035"/>
      <c r="AD810" s="2035"/>
      <c r="AE810" s="6035" t="s">
        <v>30</v>
      </c>
      <c r="AF810" s="6033"/>
      <c r="AG810" s="6032"/>
      <c r="AH810" s="2024"/>
      <c r="AI810" s="2837"/>
      <c r="AJ810" s="2075" t="s">
        <v>436</v>
      </c>
      <c r="AK810" s="2050">
        <v>95</v>
      </c>
      <c r="AL810" s="2050">
        <v>44292</v>
      </c>
      <c r="AM810" s="2051">
        <v>43755</v>
      </c>
      <c r="AN810" s="2050">
        <v>100</v>
      </c>
      <c r="AO810" s="2052" t="s">
        <v>35</v>
      </c>
      <c r="AP810" s="2053">
        <v>297</v>
      </c>
      <c r="AQ810" s="2050"/>
      <c r="AR810" s="3573">
        <v>43795</v>
      </c>
      <c r="AS810" s="2051">
        <v>43791</v>
      </c>
      <c r="AT810" s="2050">
        <v>3987</v>
      </c>
      <c r="AU810" s="3049">
        <v>100000</v>
      </c>
      <c r="AV810" s="2050">
        <f t="shared" si="268"/>
        <v>0</v>
      </c>
      <c r="AW810" s="2056">
        <f t="shared" si="276"/>
        <v>29700</v>
      </c>
      <c r="AX810" s="2053">
        <f t="shared" si="277"/>
        <v>1485</v>
      </c>
      <c r="AY810" s="2150"/>
    </row>
    <row r="811" spans="15:51">
      <c r="O811" s="2024"/>
      <c r="P811" s="2095" t="s">
        <v>629</v>
      </c>
      <c r="Q811" s="2075" t="s">
        <v>436</v>
      </c>
      <c r="R811" s="2071">
        <v>144</v>
      </c>
      <c r="S811" s="2071">
        <v>51239</v>
      </c>
      <c r="T811" s="2072">
        <v>43928</v>
      </c>
      <c r="U811" s="2071">
        <v>54</v>
      </c>
      <c r="V811" s="2071" t="s">
        <v>35</v>
      </c>
      <c r="W811" s="2073">
        <v>304.39999999999998</v>
      </c>
      <c r="X811" s="5976"/>
      <c r="Y811" s="3509">
        <v>44053</v>
      </c>
      <c r="Z811" s="2072">
        <v>44053</v>
      </c>
      <c r="AA811" s="2071">
        <v>13614</v>
      </c>
      <c r="AB811" s="2147">
        <v>54000</v>
      </c>
      <c r="AC811" s="2071">
        <f t="shared" ref="AC811:AC831" si="278">(AB811-U811*1000)</f>
        <v>0</v>
      </c>
      <c r="AD811" s="2045">
        <f t="shared" ref="AD811:AD831" si="279">(AB811*W811/1000)</f>
        <v>16437.599999999999</v>
      </c>
      <c r="AE811" s="2045">
        <f t="shared" ref="AE811:AE830" si="280">(AD811*0.05)</f>
        <v>821.88</v>
      </c>
      <c r="AF811" s="2046" t="s">
        <v>8</v>
      </c>
      <c r="AG811" s="3219"/>
      <c r="AH811" s="2024"/>
      <c r="AI811" s="2837"/>
      <c r="AJ811" s="2075" t="s">
        <v>436</v>
      </c>
      <c r="AK811" s="2050">
        <v>96</v>
      </c>
      <c r="AL811" s="2050">
        <v>44292</v>
      </c>
      <c r="AM811" s="2051">
        <v>43755</v>
      </c>
      <c r="AN811" s="2050">
        <v>100</v>
      </c>
      <c r="AO811" s="2052" t="s">
        <v>35</v>
      </c>
      <c r="AP811" s="2053">
        <v>297</v>
      </c>
      <c r="AQ811" s="2050"/>
      <c r="AR811" s="3573">
        <v>43815</v>
      </c>
      <c r="AS811" s="2051">
        <v>43815</v>
      </c>
      <c r="AT811" s="2050">
        <v>12288</v>
      </c>
      <c r="AU811" s="3049">
        <v>100000</v>
      </c>
      <c r="AV811" s="2050">
        <f t="shared" si="268"/>
        <v>0</v>
      </c>
      <c r="AW811" s="2056">
        <f t="shared" si="276"/>
        <v>29700</v>
      </c>
      <c r="AX811" s="2053">
        <f t="shared" si="277"/>
        <v>1485</v>
      </c>
      <c r="AY811" s="2150"/>
    </row>
    <row r="812" spans="15:51">
      <c r="O812" s="2024"/>
      <c r="P812" s="2036" t="s">
        <v>629</v>
      </c>
      <c r="Q812" s="2037" t="s">
        <v>740</v>
      </c>
      <c r="R812" s="2071">
        <v>145</v>
      </c>
      <c r="S812" s="2071">
        <v>51239</v>
      </c>
      <c r="T812" s="2072">
        <v>43928</v>
      </c>
      <c r="U812" s="2071">
        <v>10</v>
      </c>
      <c r="V812" s="2071" t="s">
        <v>35</v>
      </c>
      <c r="W812" s="2073">
        <v>239.8</v>
      </c>
      <c r="X812" s="5976"/>
      <c r="Y812" s="3509">
        <v>44053</v>
      </c>
      <c r="Z812" s="2072">
        <v>44053</v>
      </c>
      <c r="AA812" s="2809">
        <v>13615</v>
      </c>
      <c r="AB812" s="2147">
        <v>10000</v>
      </c>
      <c r="AC812" s="2071">
        <f t="shared" si="278"/>
        <v>0</v>
      </c>
      <c r="AD812" s="2045">
        <f t="shared" si="279"/>
        <v>2398</v>
      </c>
      <c r="AE812" s="2045">
        <f t="shared" si="280"/>
        <v>119.9</v>
      </c>
      <c r="AF812" s="2059" t="s">
        <v>8</v>
      </c>
      <c r="AG812" s="2029"/>
      <c r="AH812" s="2024"/>
      <c r="AI812" s="2837"/>
      <c r="AJ812" s="2037" t="s">
        <v>740</v>
      </c>
      <c r="AK812" s="2071">
        <v>97</v>
      </c>
      <c r="AL812" s="2071">
        <v>44292</v>
      </c>
      <c r="AM812" s="2072">
        <v>43755</v>
      </c>
      <c r="AN812" s="2071">
        <v>12</v>
      </c>
      <c r="AO812" s="2039" t="s">
        <v>35</v>
      </c>
      <c r="AP812" s="2073">
        <v>234</v>
      </c>
      <c r="AQ812" s="2071"/>
      <c r="AR812" s="3509">
        <v>43815</v>
      </c>
      <c r="AS812" s="2072">
        <v>43818</v>
      </c>
      <c r="AT812" s="2071">
        <v>12320</v>
      </c>
      <c r="AU812" s="2147">
        <v>6000</v>
      </c>
      <c r="AV812" s="2071">
        <f t="shared" si="268"/>
        <v>-6000</v>
      </c>
      <c r="AW812" s="2045">
        <f t="shared" si="276"/>
        <v>1404</v>
      </c>
      <c r="AX812" s="2073">
        <f t="shared" si="277"/>
        <v>70.2</v>
      </c>
      <c r="AY812" s="2150"/>
    </row>
    <row r="813" spans="15:51">
      <c r="O813" s="2024"/>
      <c r="P813" s="2036" t="s">
        <v>629</v>
      </c>
      <c r="Q813" s="2075" t="s">
        <v>436</v>
      </c>
      <c r="R813" s="2071">
        <v>147</v>
      </c>
      <c r="S813" s="2071">
        <v>51239</v>
      </c>
      <c r="T813" s="2072">
        <v>43928</v>
      </c>
      <c r="U813" s="2071">
        <v>54</v>
      </c>
      <c r="V813" s="2071" t="s">
        <v>35</v>
      </c>
      <c r="W813" s="2073">
        <v>304.39999999999998</v>
      </c>
      <c r="X813" s="5976"/>
      <c r="Y813" s="3509">
        <v>44053</v>
      </c>
      <c r="Z813" s="2072">
        <v>44053</v>
      </c>
      <c r="AA813" s="2071">
        <v>13613</v>
      </c>
      <c r="AB813" s="2147">
        <v>54000</v>
      </c>
      <c r="AC813" s="2071">
        <f t="shared" si="278"/>
        <v>0</v>
      </c>
      <c r="AD813" s="2045">
        <f t="shared" si="279"/>
        <v>16437.599999999999</v>
      </c>
      <c r="AE813" s="2045">
        <f t="shared" si="280"/>
        <v>821.88</v>
      </c>
      <c r="AF813" s="2059" t="s">
        <v>8</v>
      </c>
      <c r="AG813" s="2029"/>
      <c r="AH813" s="2024"/>
      <c r="AI813" s="2837"/>
      <c r="AJ813" s="2037" t="s">
        <v>740</v>
      </c>
      <c r="AK813" s="2071">
        <v>97</v>
      </c>
      <c r="AL813" s="2071">
        <v>44292</v>
      </c>
      <c r="AM813" s="2072">
        <v>43755</v>
      </c>
      <c r="AN813" s="2071">
        <v>6</v>
      </c>
      <c r="AO813" s="2039" t="s">
        <v>35</v>
      </c>
      <c r="AP813" s="2073">
        <v>234</v>
      </c>
      <c r="AQ813" s="2071"/>
      <c r="AR813" s="3509">
        <v>43815</v>
      </c>
      <c r="AS813" s="2072">
        <v>43818</v>
      </c>
      <c r="AT813" s="2071">
        <v>12288</v>
      </c>
      <c r="AU813" s="2147">
        <v>6000</v>
      </c>
      <c r="AV813" s="2071">
        <f t="shared" si="268"/>
        <v>0</v>
      </c>
      <c r="AW813" s="2045">
        <f t="shared" si="276"/>
        <v>1404</v>
      </c>
      <c r="AX813" s="2073">
        <f t="shared" si="277"/>
        <v>70.2</v>
      </c>
      <c r="AY813" s="2150"/>
    </row>
    <row r="814" spans="15:51">
      <c r="O814" s="2024"/>
      <c r="P814" s="2036" t="s">
        <v>629</v>
      </c>
      <c r="Q814" s="2075" t="s">
        <v>436</v>
      </c>
      <c r="R814" s="2071">
        <v>148</v>
      </c>
      <c r="S814" s="2071">
        <v>51239</v>
      </c>
      <c r="T814" s="2072">
        <v>43928</v>
      </c>
      <c r="U814" s="2071">
        <v>54</v>
      </c>
      <c r="V814" s="2071" t="s">
        <v>35</v>
      </c>
      <c r="W814" s="2073">
        <v>304.39999999999998</v>
      </c>
      <c r="X814" s="4072"/>
      <c r="Y814" s="3509">
        <v>44067</v>
      </c>
      <c r="Z814" s="2072">
        <v>44067</v>
      </c>
      <c r="AA814" s="2071">
        <v>13717</v>
      </c>
      <c r="AB814" s="2147">
        <v>54000</v>
      </c>
      <c r="AC814" s="2071">
        <f t="shared" si="278"/>
        <v>0</v>
      </c>
      <c r="AD814" s="2045">
        <f t="shared" si="279"/>
        <v>16437.599999999999</v>
      </c>
      <c r="AE814" s="2045">
        <f t="shared" si="280"/>
        <v>821.88</v>
      </c>
      <c r="AF814" s="2059" t="s">
        <v>8</v>
      </c>
      <c r="AG814" s="2029"/>
      <c r="AH814" s="2024"/>
      <c r="AI814" s="2837"/>
      <c r="AJ814" s="2075" t="s">
        <v>436</v>
      </c>
      <c r="AK814" s="2050">
        <v>98</v>
      </c>
      <c r="AL814" s="2050">
        <v>46693</v>
      </c>
      <c r="AM814" s="2051">
        <v>43755</v>
      </c>
      <c r="AN814" s="2050">
        <v>100</v>
      </c>
      <c r="AO814" s="2052" t="s">
        <v>35</v>
      </c>
      <c r="AP814" s="2053">
        <v>297</v>
      </c>
      <c r="AQ814" s="2050"/>
      <c r="AR814" s="3573">
        <v>43836</v>
      </c>
      <c r="AS814" s="2051">
        <v>43833</v>
      </c>
      <c r="AT814" s="2050">
        <v>12363</v>
      </c>
      <c r="AU814" s="3049">
        <v>100000</v>
      </c>
      <c r="AV814" s="2050">
        <f t="shared" si="268"/>
        <v>0</v>
      </c>
      <c r="AW814" s="2056">
        <f t="shared" si="276"/>
        <v>29700</v>
      </c>
      <c r="AX814" s="2053">
        <f t="shared" si="277"/>
        <v>1485</v>
      </c>
      <c r="AY814" s="2150"/>
    </row>
    <row r="815" spans="15:51">
      <c r="O815" s="2024"/>
      <c r="P815" s="2036" t="s">
        <v>629</v>
      </c>
      <c r="Q815" s="2075" t="s">
        <v>436</v>
      </c>
      <c r="R815" s="2071">
        <v>150</v>
      </c>
      <c r="S815" s="2071">
        <v>51239</v>
      </c>
      <c r="T815" s="2072">
        <v>43928</v>
      </c>
      <c r="U815" s="2071">
        <v>54</v>
      </c>
      <c r="V815" s="2071" t="s">
        <v>35</v>
      </c>
      <c r="W815" s="2073">
        <v>304.39999999999998</v>
      </c>
      <c r="X815" s="4072"/>
      <c r="Y815" s="3509">
        <v>44067</v>
      </c>
      <c r="Z815" s="2072">
        <v>44067</v>
      </c>
      <c r="AA815" s="2071">
        <v>13716</v>
      </c>
      <c r="AB815" s="2147">
        <v>54000</v>
      </c>
      <c r="AC815" s="2071">
        <f t="shared" si="278"/>
        <v>0</v>
      </c>
      <c r="AD815" s="2045">
        <f t="shared" si="279"/>
        <v>16437.599999999999</v>
      </c>
      <c r="AE815" s="2045">
        <f t="shared" si="280"/>
        <v>821.88</v>
      </c>
      <c r="AF815" s="2059" t="s">
        <v>8</v>
      </c>
      <c r="AG815" s="2029"/>
      <c r="AH815" s="2024"/>
      <c r="AI815" s="2837"/>
      <c r="AJ815" s="2037" t="s">
        <v>740</v>
      </c>
      <c r="AK815" s="2071">
        <v>99</v>
      </c>
      <c r="AL815" s="2071">
        <v>47340</v>
      </c>
      <c r="AM815" s="2072">
        <v>43755</v>
      </c>
      <c r="AN815" s="2071">
        <v>6</v>
      </c>
      <c r="AO815" s="2039" t="s">
        <v>35</v>
      </c>
      <c r="AP815" s="2073">
        <v>234</v>
      </c>
      <c r="AQ815" s="2071"/>
      <c r="AR815" s="3509">
        <v>43850</v>
      </c>
      <c r="AS815" s="2072">
        <v>43848</v>
      </c>
      <c r="AT815" s="2071">
        <v>12450</v>
      </c>
      <c r="AU815" s="2147">
        <v>6000</v>
      </c>
      <c r="AV815" s="2071">
        <f t="shared" si="268"/>
        <v>0</v>
      </c>
      <c r="AW815" s="2045">
        <f t="shared" si="276"/>
        <v>1404</v>
      </c>
      <c r="AX815" s="2073">
        <f t="shared" si="277"/>
        <v>70.2</v>
      </c>
      <c r="AY815" s="2150"/>
    </row>
    <row r="816" spans="15:51">
      <c r="O816" s="2024"/>
      <c r="P816" s="2036" t="s">
        <v>629</v>
      </c>
      <c r="Q816" s="2037" t="s">
        <v>740</v>
      </c>
      <c r="R816" s="2071">
        <v>153</v>
      </c>
      <c r="S816" s="2071">
        <v>55616</v>
      </c>
      <c r="T816" s="2072">
        <v>44040</v>
      </c>
      <c r="U816" s="2071">
        <v>5</v>
      </c>
      <c r="V816" s="2071" t="s">
        <v>35</v>
      </c>
      <c r="W816" s="2073">
        <v>239.8</v>
      </c>
      <c r="X816" s="4072"/>
      <c r="Y816" s="3509">
        <v>44067</v>
      </c>
      <c r="Z816" s="2072">
        <v>44067</v>
      </c>
      <c r="AA816" s="2071">
        <v>13718</v>
      </c>
      <c r="AB816" s="2147">
        <v>5000</v>
      </c>
      <c r="AC816" s="2071">
        <f t="shared" si="278"/>
        <v>0</v>
      </c>
      <c r="AD816" s="2045">
        <f t="shared" si="279"/>
        <v>1199</v>
      </c>
      <c r="AE816" s="2045">
        <f t="shared" si="280"/>
        <v>59.95</v>
      </c>
      <c r="AF816" s="2059" t="s">
        <v>8</v>
      </c>
      <c r="AG816" s="2029"/>
      <c r="AH816" s="2024"/>
      <c r="AI816" s="2837"/>
      <c r="AJ816" s="2075" t="s">
        <v>436</v>
      </c>
      <c r="AK816" s="2050">
        <v>100</v>
      </c>
      <c r="AL816" s="2050">
        <v>46584</v>
      </c>
      <c r="AM816" s="2051">
        <v>43810</v>
      </c>
      <c r="AN816" s="2050">
        <v>27</v>
      </c>
      <c r="AO816" s="2052" t="s">
        <v>35</v>
      </c>
      <c r="AP816" s="2053">
        <v>297</v>
      </c>
      <c r="AQ816" s="2050"/>
      <c r="AR816" s="3573">
        <v>43815</v>
      </c>
      <c r="AS816" s="2051">
        <v>43815</v>
      </c>
      <c r="AT816" s="2050">
        <v>12289</v>
      </c>
      <c r="AU816" s="3049">
        <v>27000</v>
      </c>
      <c r="AV816" s="2050">
        <f t="shared" si="268"/>
        <v>0</v>
      </c>
      <c r="AW816" s="2056">
        <f t="shared" si="276"/>
        <v>8019</v>
      </c>
      <c r="AX816" s="2053">
        <f t="shared" si="277"/>
        <v>400.95000000000005</v>
      </c>
      <c r="AY816" s="2150"/>
    </row>
    <row r="817" spans="15:51">
      <c r="O817" s="2024"/>
      <c r="P817" s="2036" t="s">
        <v>659</v>
      </c>
      <c r="Q817" s="2037" t="s">
        <v>889</v>
      </c>
      <c r="R817" s="2038">
        <v>20</v>
      </c>
      <c r="S817" s="2039" t="s">
        <v>796</v>
      </c>
      <c r="T817" s="2040">
        <v>44047</v>
      </c>
      <c r="U817" s="2041">
        <v>20</v>
      </c>
      <c r="V817" s="2039" t="s">
        <v>35</v>
      </c>
      <c r="W817" s="2042">
        <v>330</v>
      </c>
      <c r="X817" s="2039"/>
      <c r="Y817" s="2044">
        <v>44053</v>
      </c>
      <c r="Z817" s="2040">
        <v>44053</v>
      </c>
      <c r="AA817" s="2039">
        <v>13624</v>
      </c>
      <c r="AB817" s="2041">
        <v>20000</v>
      </c>
      <c r="AC817" s="2041">
        <f t="shared" si="278"/>
        <v>0</v>
      </c>
      <c r="AD817" s="2045">
        <f t="shared" si="279"/>
        <v>6600</v>
      </c>
      <c r="AE817" s="2042">
        <f t="shared" si="280"/>
        <v>330</v>
      </c>
      <c r="AF817" s="2059" t="s">
        <v>8</v>
      </c>
      <c r="AG817" s="2029"/>
      <c r="AH817" s="2024"/>
      <c r="AI817" s="2837"/>
      <c r="AJ817" s="2075" t="s">
        <v>436</v>
      </c>
      <c r="AK817" s="2071">
        <v>101</v>
      </c>
      <c r="AL817" s="2071">
        <v>46584</v>
      </c>
      <c r="AM817" s="2072">
        <v>43810</v>
      </c>
      <c r="AN817" s="2071">
        <v>100</v>
      </c>
      <c r="AO817" s="2039" t="s">
        <v>35</v>
      </c>
      <c r="AP817" s="2073">
        <v>297</v>
      </c>
      <c r="AQ817" s="2071"/>
      <c r="AR817" s="3509">
        <v>43850</v>
      </c>
      <c r="AS817" s="2072">
        <v>43847</v>
      </c>
      <c r="AT817" s="2071">
        <v>12443</v>
      </c>
      <c r="AU817" s="2147">
        <v>100000</v>
      </c>
      <c r="AV817" s="2071">
        <f t="shared" si="268"/>
        <v>0</v>
      </c>
      <c r="AW817" s="2045">
        <f t="shared" si="276"/>
        <v>29700</v>
      </c>
      <c r="AX817" s="2045">
        <f t="shared" si="277"/>
        <v>1485</v>
      </c>
      <c r="AY817" s="2150"/>
    </row>
    <row r="818" spans="15:51">
      <c r="O818" s="2024"/>
      <c r="P818" s="2036" t="s">
        <v>659</v>
      </c>
      <c r="Q818" s="2037" t="s">
        <v>889</v>
      </c>
      <c r="R818" s="2038">
        <v>21</v>
      </c>
      <c r="S818" s="2039" t="s">
        <v>796</v>
      </c>
      <c r="T818" s="2040">
        <v>44047</v>
      </c>
      <c r="U818" s="2041">
        <v>20</v>
      </c>
      <c r="V818" s="2039" t="s">
        <v>35</v>
      </c>
      <c r="W818" s="2042">
        <v>330</v>
      </c>
      <c r="X818" s="2039"/>
      <c r="Y818" s="2044">
        <v>44067</v>
      </c>
      <c r="Z818" s="2040">
        <v>44057</v>
      </c>
      <c r="AA818" s="2039">
        <v>13661</v>
      </c>
      <c r="AB818" s="2041">
        <v>20000</v>
      </c>
      <c r="AC818" s="2041">
        <f t="shared" si="278"/>
        <v>0</v>
      </c>
      <c r="AD818" s="2045">
        <f t="shared" si="279"/>
        <v>6600</v>
      </c>
      <c r="AE818" s="2042">
        <f t="shared" si="280"/>
        <v>330</v>
      </c>
      <c r="AF818" s="6038" t="s">
        <v>8</v>
      </c>
      <c r="AG818" s="6032"/>
      <c r="AH818" s="2024"/>
      <c r="AI818" s="2837"/>
      <c r="AJ818" s="2037" t="s">
        <v>740</v>
      </c>
      <c r="AK818" s="2071">
        <v>102</v>
      </c>
      <c r="AL818" s="2071">
        <v>46584</v>
      </c>
      <c r="AM818" s="2072">
        <v>43810</v>
      </c>
      <c r="AN818" s="2071">
        <v>12</v>
      </c>
      <c r="AO818" s="2039" t="s">
        <v>35</v>
      </c>
      <c r="AP818" s="2073">
        <v>234</v>
      </c>
      <c r="AQ818" s="2071"/>
      <c r="AR818" s="3509">
        <v>43836</v>
      </c>
      <c r="AS818" s="2072">
        <v>43833</v>
      </c>
      <c r="AT818" s="2071">
        <v>12362</v>
      </c>
      <c r="AU818" s="2147">
        <v>12000</v>
      </c>
      <c r="AV818" s="2071">
        <f t="shared" si="268"/>
        <v>0</v>
      </c>
      <c r="AW818" s="2045">
        <f t="shared" si="276"/>
        <v>2808</v>
      </c>
      <c r="AX818" s="2073">
        <f t="shared" si="277"/>
        <v>140.4</v>
      </c>
      <c r="AY818" s="2150"/>
    </row>
    <row r="819" spans="15:51">
      <c r="O819" s="2024"/>
      <c r="P819" s="2047" t="s">
        <v>1164</v>
      </c>
      <c r="Q819" s="2957" t="s">
        <v>436</v>
      </c>
      <c r="R819" s="2809">
        <v>49</v>
      </c>
      <c r="S819" s="3068" t="s">
        <v>101</v>
      </c>
      <c r="T819" s="2040">
        <v>44047</v>
      </c>
      <c r="U819" s="2041">
        <v>20</v>
      </c>
      <c r="V819" s="2039" t="s">
        <v>35</v>
      </c>
      <c r="W819" s="2042">
        <v>300.3</v>
      </c>
      <c r="X819" s="2071"/>
      <c r="Y819" s="3509">
        <v>44053</v>
      </c>
      <c r="Z819" s="2072">
        <v>44054</v>
      </c>
      <c r="AA819" s="2071">
        <v>13628</v>
      </c>
      <c r="AB819" s="2071">
        <v>20000</v>
      </c>
      <c r="AC819" s="2071">
        <f t="shared" si="278"/>
        <v>0</v>
      </c>
      <c r="AD819" s="2045">
        <f t="shared" si="279"/>
        <v>6006</v>
      </c>
      <c r="AE819" s="2045">
        <f t="shared" si="280"/>
        <v>300.3</v>
      </c>
      <c r="AF819" s="2059" t="s">
        <v>8</v>
      </c>
      <c r="AG819" s="2029"/>
      <c r="AH819" s="2024"/>
      <c r="AI819" s="2837"/>
      <c r="AJ819" s="2075" t="s">
        <v>436</v>
      </c>
      <c r="AK819" s="2071">
        <v>103</v>
      </c>
      <c r="AL819" s="2071">
        <v>47347</v>
      </c>
      <c r="AM819" s="2072">
        <v>43838</v>
      </c>
      <c r="AN819" s="2071">
        <v>108</v>
      </c>
      <c r="AO819" s="2039" t="s">
        <v>35</v>
      </c>
      <c r="AP819" s="2073">
        <v>297</v>
      </c>
      <c r="AQ819" s="2071"/>
      <c r="AR819" s="3509">
        <v>43861</v>
      </c>
      <c r="AS819" s="2072">
        <v>43861</v>
      </c>
      <c r="AT819" s="2071">
        <v>12543</v>
      </c>
      <c r="AU819" s="2147">
        <v>99000</v>
      </c>
      <c r="AV819" s="2071">
        <f t="shared" si="268"/>
        <v>-9000</v>
      </c>
      <c r="AW819" s="2045">
        <f t="shared" si="276"/>
        <v>29403</v>
      </c>
      <c r="AX819" s="2073">
        <f t="shared" si="277"/>
        <v>1470.15</v>
      </c>
      <c r="AY819" s="2150"/>
    </row>
    <row r="820" spans="15:51">
      <c r="O820" s="2024"/>
      <c r="P820" s="2047" t="s">
        <v>792</v>
      </c>
      <c r="Q820" s="2048" t="s">
        <v>794</v>
      </c>
      <c r="R820" s="2071">
        <v>44</v>
      </c>
      <c r="S820" s="3169" t="s">
        <v>36</v>
      </c>
      <c r="T820" s="2072">
        <v>44047</v>
      </c>
      <c r="U820" s="2071">
        <v>150</v>
      </c>
      <c r="V820" s="3171" t="s">
        <v>35</v>
      </c>
      <c r="W820" s="3172">
        <v>292</v>
      </c>
      <c r="X820" s="2146"/>
      <c r="Y820" s="3509">
        <v>44053</v>
      </c>
      <c r="Z820" s="2072">
        <v>44053</v>
      </c>
      <c r="AA820" s="2071">
        <v>13612</v>
      </c>
      <c r="AB820" s="2147">
        <v>150000</v>
      </c>
      <c r="AC820" s="2071">
        <f t="shared" si="278"/>
        <v>0</v>
      </c>
      <c r="AD820" s="2045">
        <f t="shared" si="279"/>
        <v>43800</v>
      </c>
      <c r="AE820" s="2045">
        <f t="shared" si="280"/>
        <v>2190</v>
      </c>
      <c r="AF820" s="2059" t="s">
        <v>8</v>
      </c>
      <c r="AG820" s="2029"/>
      <c r="AH820" s="2024"/>
      <c r="AI820" s="2837"/>
      <c r="AJ820" s="2037" t="s">
        <v>740</v>
      </c>
      <c r="AK820" s="2071">
        <v>103</v>
      </c>
      <c r="AL820" s="2071">
        <v>47347</v>
      </c>
      <c r="AM820" s="2072">
        <v>43838</v>
      </c>
      <c r="AN820" s="2071">
        <v>9</v>
      </c>
      <c r="AO820" s="2039" t="s">
        <v>35</v>
      </c>
      <c r="AP820" s="2073">
        <v>297</v>
      </c>
      <c r="AQ820" s="2071"/>
      <c r="AR820" s="3509">
        <v>43861</v>
      </c>
      <c r="AS820" s="2072">
        <v>43861</v>
      </c>
      <c r="AT820" s="2071">
        <v>12484</v>
      </c>
      <c r="AU820" s="2147">
        <v>9000</v>
      </c>
      <c r="AV820" s="2071">
        <f t="shared" si="268"/>
        <v>0</v>
      </c>
      <c r="AW820" s="2045">
        <f t="shared" si="276"/>
        <v>2673</v>
      </c>
      <c r="AX820" s="2073">
        <f t="shared" si="277"/>
        <v>133.65</v>
      </c>
      <c r="AY820" s="2150"/>
    </row>
    <row r="821" spans="15:51">
      <c r="O821" s="2024"/>
      <c r="P821" s="2047" t="s">
        <v>792</v>
      </c>
      <c r="Q821" s="2048" t="s">
        <v>904</v>
      </c>
      <c r="R821" s="2071">
        <v>45</v>
      </c>
      <c r="S821" s="3169" t="s">
        <v>36</v>
      </c>
      <c r="T821" s="2072">
        <v>44047</v>
      </c>
      <c r="U821" s="2071">
        <v>4</v>
      </c>
      <c r="V821" s="3171" t="s">
        <v>35</v>
      </c>
      <c r="W821" s="3172">
        <v>354</v>
      </c>
      <c r="X821" s="2146"/>
      <c r="Y821" s="3509">
        <v>44053</v>
      </c>
      <c r="Z821" s="2072">
        <v>44053</v>
      </c>
      <c r="AA821" s="2071">
        <v>13612</v>
      </c>
      <c r="AB821" s="2147">
        <v>4000</v>
      </c>
      <c r="AC821" s="2071">
        <f t="shared" si="278"/>
        <v>0</v>
      </c>
      <c r="AD821" s="2045">
        <f t="shared" si="279"/>
        <v>1416</v>
      </c>
      <c r="AE821" s="2045">
        <f t="shared" si="280"/>
        <v>70.8</v>
      </c>
      <c r="AF821" s="2059" t="s">
        <v>8</v>
      </c>
      <c r="AG821" s="2029"/>
      <c r="AH821" s="2024"/>
      <c r="AI821" s="2837"/>
      <c r="AJ821" s="2037" t="s">
        <v>740</v>
      </c>
      <c r="AK821" s="2071">
        <v>104</v>
      </c>
      <c r="AL821" s="2071">
        <v>47346</v>
      </c>
      <c r="AM821" s="2072">
        <v>43838</v>
      </c>
      <c r="AN821" s="2071">
        <v>5</v>
      </c>
      <c r="AO821" s="2039" t="s">
        <v>35</v>
      </c>
      <c r="AP821" s="2073">
        <v>234</v>
      </c>
      <c r="AQ821" s="2071"/>
      <c r="AR821" s="3509">
        <v>43861</v>
      </c>
      <c r="AS821" s="2072">
        <v>43861</v>
      </c>
      <c r="AT821" s="2071">
        <v>12544</v>
      </c>
      <c r="AU821" s="2147">
        <v>5000</v>
      </c>
      <c r="AV821" s="2071">
        <f t="shared" si="268"/>
        <v>0</v>
      </c>
      <c r="AW821" s="2045">
        <f t="shared" si="276"/>
        <v>1170</v>
      </c>
      <c r="AX821" s="2073">
        <f t="shared" si="277"/>
        <v>58.5</v>
      </c>
      <c r="AY821" s="2150"/>
    </row>
    <row r="822" spans="15:51">
      <c r="O822" s="2024"/>
      <c r="P822" s="2047" t="s">
        <v>792</v>
      </c>
      <c r="Q822" s="2048" t="s">
        <v>1156</v>
      </c>
      <c r="R822" s="2071">
        <v>46</v>
      </c>
      <c r="S822" s="3169" t="s">
        <v>36</v>
      </c>
      <c r="T822" s="2072">
        <v>44047</v>
      </c>
      <c r="U822" s="2071">
        <v>10</v>
      </c>
      <c r="V822" s="3171" t="s">
        <v>35</v>
      </c>
      <c r="W822" s="3172">
        <v>230</v>
      </c>
      <c r="X822" s="2146"/>
      <c r="Y822" s="3509">
        <v>44053</v>
      </c>
      <c r="Z822" s="2072">
        <v>44053</v>
      </c>
      <c r="AA822" s="2071">
        <v>13612</v>
      </c>
      <c r="AB822" s="2147">
        <v>10000</v>
      </c>
      <c r="AC822" s="2071">
        <f t="shared" si="278"/>
        <v>0</v>
      </c>
      <c r="AD822" s="2045">
        <f t="shared" si="279"/>
        <v>2300</v>
      </c>
      <c r="AE822" s="2045">
        <f t="shared" si="280"/>
        <v>115</v>
      </c>
      <c r="AF822" s="2059" t="s">
        <v>8</v>
      </c>
      <c r="AG822" s="2029"/>
      <c r="AH822" s="2024"/>
      <c r="AI822" s="2837"/>
      <c r="AJ822" s="2037" t="s">
        <v>699</v>
      </c>
      <c r="AK822" s="2071">
        <v>105</v>
      </c>
      <c r="AL822" s="2071">
        <v>47346</v>
      </c>
      <c r="AM822" s="2072">
        <v>43838</v>
      </c>
      <c r="AN822" s="2071">
        <v>5</v>
      </c>
      <c r="AO822" s="2039" t="s">
        <v>35</v>
      </c>
      <c r="AP822" s="2073">
        <v>254</v>
      </c>
      <c r="AQ822" s="2071"/>
      <c r="AR822" s="3509">
        <v>43861</v>
      </c>
      <c r="AS822" s="2072">
        <v>43861</v>
      </c>
      <c r="AT822" s="2071">
        <v>12545</v>
      </c>
      <c r="AU822" s="2147">
        <v>5000</v>
      </c>
      <c r="AV822" s="2071">
        <f t="shared" si="268"/>
        <v>0</v>
      </c>
      <c r="AW822" s="2045">
        <f t="shared" si="276"/>
        <v>1270</v>
      </c>
      <c r="AX822" s="2073">
        <f t="shared" si="277"/>
        <v>63.5</v>
      </c>
      <c r="AY822" s="2150"/>
    </row>
    <row r="823" spans="15:51">
      <c r="O823" s="2024"/>
      <c r="P823" s="2047" t="s">
        <v>792</v>
      </c>
      <c r="Q823" s="2048" t="s">
        <v>794</v>
      </c>
      <c r="R823" s="2071">
        <v>47</v>
      </c>
      <c r="S823" s="3169" t="s">
        <v>36</v>
      </c>
      <c r="T823" s="2072">
        <v>44047</v>
      </c>
      <c r="U823" s="2071">
        <v>150</v>
      </c>
      <c r="V823" s="3171" t="s">
        <v>35</v>
      </c>
      <c r="W823" s="3172">
        <v>292</v>
      </c>
      <c r="X823" s="2146"/>
      <c r="Y823" s="3509">
        <v>44067</v>
      </c>
      <c r="Z823" s="2072">
        <v>44067</v>
      </c>
      <c r="AA823" s="2071">
        <v>13719</v>
      </c>
      <c r="AB823" s="2147">
        <v>150000</v>
      </c>
      <c r="AC823" s="2071">
        <f t="shared" si="278"/>
        <v>0</v>
      </c>
      <c r="AD823" s="2045">
        <f t="shared" si="279"/>
        <v>43800</v>
      </c>
      <c r="AE823" s="2045">
        <f t="shared" si="280"/>
        <v>2190</v>
      </c>
      <c r="AF823" s="2059" t="s">
        <v>8</v>
      </c>
      <c r="AG823" s="2029"/>
      <c r="AH823" s="2024"/>
      <c r="AI823" s="2837"/>
      <c r="AJ823" s="2075" t="s">
        <v>436</v>
      </c>
      <c r="AK823" s="2050">
        <v>106</v>
      </c>
      <c r="AL823" s="2050">
        <v>48354</v>
      </c>
      <c r="AM823" s="2051">
        <v>43858</v>
      </c>
      <c r="AN823" s="2050">
        <v>54</v>
      </c>
      <c r="AO823" s="2052" t="s">
        <v>35</v>
      </c>
      <c r="AP823" s="2053">
        <v>297</v>
      </c>
      <c r="AQ823" s="2050"/>
      <c r="AR823" s="3573">
        <v>43881</v>
      </c>
      <c r="AS823" s="2051">
        <v>43878</v>
      </c>
      <c r="AT823" s="2050">
        <v>12634</v>
      </c>
      <c r="AU823" s="3049">
        <v>54000</v>
      </c>
      <c r="AV823" s="2050">
        <f t="shared" si="268"/>
        <v>0</v>
      </c>
      <c r="AW823" s="2056">
        <f t="shared" si="276"/>
        <v>16038</v>
      </c>
      <c r="AX823" s="2053">
        <f t="shared" si="277"/>
        <v>801.90000000000009</v>
      </c>
      <c r="AY823" s="2205"/>
    </row>
    <row r="824" spans="15:51">
      <c r="O824" s="2024"/>
      <c r="P824" s="2047" t="s">
        <v>792</v>
      </c>
      <c r="Q824" s="2048" t="s">
        <v>891</v>
      </c>
      <c r="R824" s="2071">
        <v>48</v>
      </c>
      <c r="S824" s="3169" t="s">
        <v>36</v>
      </c>
      <c r="T824" s="2072">
        <v>44047</v>
      </c>
      <c r="U824" s="2071">
        <v>25</v>
      </c>
      <c r="V824" s="3171" t="s">
        <v>35</v>
      </c>
      <c r="W824" s="3172">
        <v>386</v>
      </c>
      <c r="X824" s="2146"/>
      <c r="Y824" s="3509">
        <v>44067</v>
      </c>
      <c r="Z824" s="2072">
        <v>44067</v>
      </c>
      <c r="AA824" s="2071">
        <v>13719</v>
      </c>
      <c r="AB824" s="2147">
        <v>25000</v>
      </c>
      <c r="AC824" s="2071">
        <f t="shared" si="278"/>
        <v>0</v>
      </c>
      <c r="AD824" s="2045">
        <f t="shared" si="279"/>
        <v>9650</v>
      </c>
      <c r="AE824" s="2045">
        <f t="shared" si="280"/>
        <v>482.5</v>
      </c>
      <c r="AF824" s="2059" t="s">
        <v>8</v>
      </c>
      <c r="AG824" s="2029"/>
      <c r="AH824" s="2024"/>
      <c r="AI824" s="2943"/>
      <c r="AJ824" s="2037" t="s">
        <v>740</v>
      </c>
      <c r="AK824" s="2071">
        <v>107</v>
      </c>
      <c r="AL824" s="2071">
        <v>48512</v>
      </c>
      <c r="AM824" s="2072">
        <v>43861</v>
      </c>
      <c r="AN824" s="2071">
        <v>7</v>
      </c>
      <c r="AO824" s="2039" t="s">
        <v>35</v>
      </c>
      <c r="AP824" s="2073">
        <v>234</v>
      </c>
      <c r="AQ824" s="2071"/>
      <c r="AR824" s="3509">
        <v>43881</v>
      </c>
      <c r="AS824" s="2051">
        <v>43878</v>
      </c>
      <c r="AT824" s="2071">
        <v>12632</v>
      </c>
      <c r="AU824" s="2147">
        <v>7000</v>
      </c>
      <c r="AV824" s="2071">
        <f t="shared" si="268"/>
        <v>0</v>
      </c>
      <c r="AW824" s="2045">
        <f t="shared" si="276"/>
        <v>1638</v>
      </c>
      <c r="AX824" s="2073">
        <f t="shared" si="277"/>
        <v>81.900000000000006</v>
      </c>
      <c r="AY824" s="2150"/>
    </row>
    <row r="825" spans="15:51">
      <c r="O825" s="2024"/>
      <c r="P825" s="2047" t="s">
        <v>792</v>
      </c>
      <c r="Q825" s="2048" t="s">
        <v>1156</v>
      </c>
      <c r="R825" s="2071">
        <v>49</v>
      </c>
      <c r="S825" s="3169" t="s">
        <v>36</v>
      </c>
      <c r="T825" s="2072">
        <v>44047</v>
      </c>
      <c r="U825" s="2071">
        <v>10</v>
      </c>
      <c r="V825" s="3171" t="s">
        <v>35</v>
      </c>
      <c r="W825" s="3172">
        <v>230</v>
      </c>
      <c r="X825" s="2146"/>
      <c r="Y825" s="3509">
        <v>44067</v>
      </c>
      <c r="Z825" s="2072">
        <v>44067</v>
      </c>
      <c r="AA825" s="2071">
        <v>13719</v>
      </c>
      <c r="AB825" s="2147">
        <v>10000</v>
      </c>
      <c r="AC825" s="2071">
        <f t="shared" si="278"/>
        <v>0</v>
      </c>
      <c r="AD825" s="2045">
        <f t="shared" si="279"/>
        <v>2300</v>
      </c>
      <c r="AE825" s="2045">
        <f t="shared" si="280"/>
        <v>115</v>
      </c>
      <c r="AF825" s="2059" t="s">
        <v>8</v>
      </c>
      <c r="AG825" s="2029"/>
      <c r="AH825" s="2024"/>
      <c r="AI825" s="2837"/>
      <c r="AJ825" s="2075" t="s">
        <v>436</v>
      </c>
      <c r="AK825" s="2071">
        <v>108</v>
      </c>
      <c r="AL825" s="2071">
        <v>48655</v>
      </c>
      <c r="AM825" s="2072">
        <v>43865</v>
      </c>
      <c r="AN825" s="2071">
        <v>9</v>
      </c>
      <c r="AO825" s="2039" t="s">
        <v>35</v>
      </c>
      <c r="AP825" s="2073">
        <v>297</v>
      </c>
      <c r="AQ825" s="3605"/>
      <c r="AR825" s="3509">
        <v>43881</v>
      </c>
      <c r="AS825" s="2072">
        <v>43878</v>
      </c>
      <c r="AT825" s="2071">
        <v>12635</v>
      </c>
      <c r="AU825" s="2147">
        <v>9000</v>
      </c>
      <c r="AV825" s="2071">
        <f t="shared" si="268"/>
        <v>0</v>
      </c>
      <c r="AW825" s="2045">
        <f t="shared" si="276"/>
        <v>2673</v>
      </c>
      <c r="AX825" s="2071">
        <f t="shared" si="277"/>
        <v>133.65</v>
      </c>
      <c r="AY825" s="2150"/>
    </row>
    <row r="826" spans="15:51">
      <c r="O826" s="2024"/>
      <c r="P826" s="2047" t="s">
        <v>1165</v>
      </c>
      <c r="Q826" s="2069" t="s">
        <v>427</v>
      </c>
      <c r="R826" s="2750">
        <v>1</v>
      </c>
      <c r="S826" s="2050" t="s">
        <v>796</v>
      </c>
      <c r="T826" s="2051">
        <v>44053</v>
      </c>
      <c r="U826" s="2050">
        <v>10</v>
      </c>
      <c r="V826" s="2052" t="s">
        <v>35</v>
      </c>
      <c r="W826" s="2053">
        <v>313</v>
      </c>
      <c r="X826" s="2050">
        <v>315</v>
      </c>
      <c r="Y826" s="3573">
        <v>44064</v>
      </c>
      <c r="Z826" s="2051">
        <v>44053</v>
      </c>
      <c r="AA826" s="2050">
        <v>13623</v>
      </c>
      <c r="AB826" s="2055">
        <v>10000</v>
      </c>
      <c r="AC826" s="2055">
        <f t="shared" si="278"/>
        <v>0</v>
      </c>
      <c r="AD826" s="2056">
        <f t="shared" si="279"/>
        <v>3130</v>
      </c>
      <c r="AE826" s="2058">
        <f t="shared" si="280"/>
        <v>156.5</v>
      </c>
      <c r="AF826" s="2059" t="s">
        <v>8</v>
      </c>
      <c r="AG826" s="2029"/>
      <c r="AH826" s="2024"/>
      <c r="AI826" s="2837"/>
      <c r="AJ826" s="2037" t="s">
        <v>699</v>
      </c>
      <c r="AK826" s="2050">
        <v>109</v>
      </c>
      <c r="AL826" s="2050">
        <v>48656</v>
      </c>
      <c r="AM826" s="2051">
        <v>43865</v>
      </c>
      <c r="AN826" s="2050">
        <v>10</v>
      </c>
      <c r="AO826" s="2039" t="s">
        <v>35</v>
      </c>
      <c r="AP826" s="2073">
        <v>254</v>
      </c>
      <c r="AQ826" s="3727"/>
      <c r="AR826" s="3509">
        <v>43881</v>
      </c>
      <c r="AS826" s="2072">
        <v>43878</v>
      </c>
      <c r="AT826" s="2050">
        <v>12633</v>
      </c>
      <c r="AU826" s="3049">
        <v>10000</v>
      </c>
      <c r="AV826" s="2071">
        <f t="shared" si="268"/>
        <v>0</v>
      </c>
      <c r="AW826" s="2045">
        <f t="shared" si="276"/>
        <v>2540</v>
      </c>
      <c r="AX826" s="2073">
        <f t="shared" si="277"/>
        <v>127</v>
      </c>
      <c r="AY826" s="2150"/>
    </row>
    <row r="827" spans="15:51">
      <c r="O827" s="2024"/>
      <c r="P827" s="2047" t="s">
        <v>351</v>
      </c>
      <c r="Q827" s="2994" t="s">
        <v>808</v>
      </c>
      <c r="R827" s="2809">
        <v>14</v>
      </c>
      <c r="S827" s="2071" t="s">
        <v>796</v>
      </c>
      <c r="T827" s="2072">
        <v>44054</v>
      </c>
      <c r="U827" s="2071">
        <v>10</v>
      </c>
      <c r="V827" s="2039" t="s">
        <v>35</v>
      </c>
      <c r="W827" s="2073">
        <v>335</v>
      </c>
      <c r="X827" s="2071" t="s">
        <v>78</v>
      </c>
      <c r="Y827" s="3509">
        <v>44060</v>
      </c>
      <c r="Z827" s="2072">
        <v>44055</v>
      </c>
      <c r="AA827" s="2071">
        <v>13640</v>
      </c>
      <c r="AB827" s="2041">
        <v>10000</v>
      </c>
      <c r="AC827" s="2041">
        <f t="shared" si="278"/>
        <v>0</v>
      </c>
      <c r="AD827" s="2045">
        <f t="shared" si="279"/>
        <v>3350</v>
      </c>
      <c r="AE827" s="2045">
        <f t="shared" si="280"/>
        <v>167.5</v>
      </c>
      <c r="AF827" s="2059" t="s">
        <v>1192</v>
      </c>
      <c r="AG827" s="2029"/>
      <c r="AH827" s="2024"/>
      <c r="AI827" s="2837"/>
      <c r="AJ827" s="2075" t="s">
        <v>436</v>
      </c>
      <c r="AK827" s="2071">
        <v>110</v>
      </c>
      <c r="AL827" s="2071">
        <v>49220</v>
      </c>
      <c r="AM827" s="2072">
        <v>43878</v>
      </c>
      <c r="AN827" s="2071">
        <v>54</v>
      </c>
      <c r="AO827" s="2039" t="s">
        <v>35</v>
      </c>
      <c r="AP827" s="2073">
        <v>297</v>
      </c>
      <c r="AQ827" s="3605"/>
      <c r="AR827" s="3509">
        <v>43894</v>
      </c>
      <c r="AS827" s="2072">
        <v>43896</v>
      </c>
      <c r="AT827" s="2071">
        <v>12738</v>
      </c>
      <c r="AU827" s="2147">
        <v>54000</v>
      </c>
      <c r="AV827" s="2071">
        <f t="shared" si="268"/>
        <v>0</v>
      </c>
      <c r="AW827" s="2045">
        <f t="shared" si="276"/>
        <v>16038</v>
      </c>
      <c r="AX827" s="2073">
        <f t="shared" si="277"/>
        <v>801.90000000000009</v>
      </c>
      <c r="AY827" s="5972"/>
    </row>
    <row r="828" spans="15:51">
      <c r="O828" s="2024"/>
      <c r="P828" s="2047" t="s">
        <v>1166</v>
      </c>
      <c r="Q828" s="2069" t="s">
        <v>698</v>
      </c>
      <c r="R828" s="2809">
        <v>44</v>
      </c>
      <c r="S828" s="2071" t="s">
        <v>101</v>
      </c>
      <c r="T828" s="2072">
        <v>44056</v>
      </c>
      <c r="U828" s="2071">
        <v>10</v>
      </c>
      <c r="V828" s="2039" t="s">
        <v>35</v>
      </c>
      <c r="W828" s="2073">
        <v>290</v>
      </c>
      <c r="X828" s="2071"/>
      <c r="Y828" s="2074">
        <v>44067</v>
      </c>
      <c r="Z828" s="2072">
        <v>44061</v>
      </c>
      <c r="AA828" s="2071">
        <v>13688</v>
      </c>
      <c r="AB828" s="2041">
        <v>10000</v>
      </c>
      <c r="AC828" s="2041">
        <f t="shared" si="278"/>
        <v>0</v>
      </c>
      <c r="AD828" s="2045">
        <f t="shared" si="279"/>
        <v>2900</v>
      </c>
      <c r="AE828" s="2042">
        <f t="shared" si="280"/>
        <v>145</v>
      </c>
      <c r="AF828" s="2059" t="s">
        <v>8</v>
      </c>
      <c r="AG828" s="2029"/>
      <c r="AH828" s="2024"/>
      <c r="AI828" s="2837"/>
      <c r="AJ828" s="2075" t="s">
        <v>436</v>
      </c>
      <c r="AK828" s="2071">
        <v>111</v>
      </c>
      <c r="AL828" s="2071">
        <v>49220</v>
      </c>
      <c r="AM828" s="2072">
        <v>43878</v>
      </c>
      <c r="AN828" s="2071">
        <v>54</v>
      </c>
      <c r="AO828" s="2039" t="s">
        <v>35</v>
      </c>
      <c r="AP828" s="2073">
        <v>297</v>
      </c>
      <c r="AQ828" s="3605"/>
      <c r="AR828" s="3509">
        <v>43901</v>
      </c>
      <c r="AS828" s="2072">
        <v>43896</v>
      </c>
      <c r="AT828" s="2071">
        <v>12739</v>
      </c>
      <c r="AU828" s="2147">
        <v>54000</v>
      </c>
      <c r="AV828" s="2071">
        <f t="shared" si="268"/>
        <v>0</v>
      </c>
      <c r="AW828" s="2045">
        <f t="shared" si="276"/>
        <v>16038</v>
      </c>
      <c r="AX828" s="2073">
        <f t="shared" si="277"/>
        <v>801.90000000000009</v>
      </c>
      <c r="AY828" s="2150"/>
    </row>
    <row r="829" spans="15:51">
      <c r="O829" s="2024"/>
      <c r="P829" s="2047" t="s">
        <v>264</v>
      </c>
      <c r="Q829" s="2994" t="s">
        <v>762</v>
      </c>
      <c r="R829" s="2038">
        <v>17</v>
      </c>
      <c r="S829" s="2039" t="s">
        <v>796</v>
      </c>
      <c r="T829" s="2040">
        <v>44057</v>
      </c>
      <c r="U829" s="2041">
        <v>60</v>
      </c>
      <c r="V829" s="2039" t="s">
        <v>35</v>
      </c>
      <c r="W829" s="2042">
        <v>310</v>
      </c>
      <c r="X829" s="2043"/>
      <c r="Y829" s="2044">
        <v>44067</v>
      </c>
      <c r="Z829" s="2040">
        <v>44061</v>
      </c>
      <c r="AA829" s="2039">
        <v>13686</v>
      </c>
      <c r="AB829" s="2041">
        <v>60000</v>
      </c>
      <c r="AC829" s="2041">
        <f t="shared" si="278"/>
        <v>0</v>
      </c>
      <c r="AD829" s="2045">
        <f t="shared" si="279"/>
        <v>18600</v>
      </c>
      <c r="AE829" s="2042">
        <f t="shared" si="280"/>
        <v>930</v>
      </c>
      <c r="AF829" s="2059">
        <v>13953</v>
      </c>
      <c r="AG829" s="2029"/>
      <c r="AH829" s="2024"/>
      <c r="AI829" s="2837"/>
      <c r="AJ829" s="2037" t="s">
        <v>740</v>
      </c>
      <c r="AK829" s="2071">
        <v>112</v>
      </c>
      <c r="AL829" s="2071">
        <v>49220</v>
      </c>
      <c r="AM829" s="2072">
        <v>43878</v>
      </c>
      <c r="AN829" s="2071">
        <v>10</v>
      </c>
      <c r="AO829" s="2039" t="s">
        <v>35</v>
      </c>
      <c r="AP829" s="2073">
        <v>234</v>
      </c>
      <c r="AQ829" s="3605"/>
      <c r="AR829" s="3509">
        <v>43894</v>
      </c>
      <c r="AS829" s="2072">
        <v>43896</v>
      </c>
      <c r="AT829" s="2071">
        <v>12737</v>
      </c>
      <c r="AU829" s="2147">
        <v>7000</v>
      </c>
      <c r="AV829" s="2071">
        <f t="shared" si="268"/>
        <v>-3000</v>
      </c>
      <c r="AW829" s="2045">
        <f t="shared" si="276"/>
        <v>1638</v>
      </c>
      <c r="AX829" s="2073">
        <f t="shared" si="277"/>
        <v>81.900000000000006</v>
      </c>
      <c r="AY829" s="2150"/>
    </row>
    <row r="830" spans="15:51">
      <c r="O830" s="2024"/>
      <c r="P830" s="2047" t="s">
        <v>500</v>
      </c>
      <c r="Q830" s="2048" t="s">
        <v>427</v>
      </c>
      <c r="R830" s="2750">
        <v>16</v>
      </c>
      <c r="S830" s="2050" t="s">
        <v>796</v>
      </c>
      <c r="T830" s="2051">
        <v>44062</v>
      </c>
      <c r="U830" s="2050">
        <v>20</v>
      </c>
      <c r="V830" s="2052" t="s">
        <v>35</v>
      </c>
      <c r="W830" s="2053">
        <v>310</v>
      </c>
      <c r="X830" s="2050" t="s">
        <v>78</v>
      </c>
      <c r="Y830" s="3573">
        <v>44067</v>
      </c>
      <c r="Z830" s="2051">
        <v>44067</v>
      </c>
      <c r="AA830" s="2050">
        <v>13721</v>
      </c>
      <c r="AB830" s="2055">
        <v>20000</v>
      </c>
      <c r="AC830" s="2055">
        <f t="shared" si="278"/>
        <v>0</v>
      </c>
      <c r="AD830" s="2056">
        <f t="shared" si="279"/>
        <v>6200</v>
      </c>
      <c r="AE830" s="2058">
        <f t="shared" si="280"/>
        <v>310</v>
      </c>
      <c r="AF830" s="2059" t="s">
        <v>8</v>
      </c>
      <c r="AG830" s="2029"/>
      <c r="AH830" s="2024"/>
      <c r="AI830" s="2837"/>
      <c r="AJ830" s="2037" t="s">
        <v>740</v>
      </c>
      <c r="AK830" s="2071">
        <v>112</v>
      </c>
      <c r="AL830" s="2071">
        <v>49220</v>
      </c>
      <c r="AM830" s="2072">
        <v>43878</v>
      </c>
      <c r="AN830" s="2071">
        <v>3</v>
      </c>
      <c r="AO830" s="2039" t="s">
        <v>35</v>
      </c>
      <c r="AP830" s="2073">
        <v>234</v>
      </c>
      <c r="AQ830" s="3605"/>
      <c r="AR830" s="3509">
        <v>43894</v>
      </c>
      <c r="AS830" s="2072">
        <v>43917</v>
      </c>
      <c r="AT830" s="2071">
        <v>12857</v>
      </c>
      <c r="AU830" s="2147">
        <v>3000</v>
      </c>
      <c r="AV830" s="2071">
        <f t="shared" si="268"/>
        <v>0</v>
      </c>
      <c r="AW830" s="2045">
        <f t="shared" si="276"/>
        <v>702</v>
      </c>
      <c r="AX830" s="2073">
        <f t="shared" si="277"/>
        <v>35.1</v>
      </c>
      <c r="AY830" s="2150"/>
    </row>
    <row r="831" spans="15:51">
      <c r="O831" s="2024"/>
      <c r="P831" s="2047" t="s">
        <v>1147</v>
      </c>
      <c r="Q831" s="2048" t="s">
        <v>1149</v>
      </c>
      <c r="R831" s="3067">
        <v>2</v>
      </c>
      <c r="S831" s="3068" t="s">
        <v>796</v>
      </c>
      <c r="T831" s="3069">
        <v>44064</v>
      </c>
      <c r="U831" s="3068">
        <v>20</v>
      </c>
      <c r="V831" s="3070" t="s">
        <v>35</v>
      </c>
      <c r="W831" s="3071">
        <v>200</v>
      </c>
      <c r="X831" s="3068" t="s">
        <v>78</v>
      </c>
      <c r="Y831" s="3596">
        <v>44067</v>
      </c>
      <c r="Z831" s="3073">
        <v>44067</v>
      </c>
      <c r="AA831" s="3070">
        <v>13725</v>
      </c>
      <c r="AB831" s="3074">
        <v>20000</v>
      </c>
      <c r="AC831" s="3074">
        <f t="shared" si="278"/>
        <v>0</v>
      </c>
      <c r="AD831" s="3075">
        <f t="shared" si="279"/>
        <v>4000</v>
      </c>
      <c r="AE831" s="3071">
        <f>(AD831*0.05)</f>
        <v>200</v>
      </c>
      <c r="AF831" s="2059"/>
      <c r="AG831" s="2029"/>
      <c r="AH831" s="2024"/>
      <c r="AI831" s="2837"/>
      <c r="AJ831" s="2075" t="s">
        <v>436</v>
      </c>
      <c r="AK831" s="2071">
        <v>113</v>
      </c>
      <c r="AL831" s="2071">
        <v>49838</v>
      </c>
      <c r="AM831" s="2072">
        <v>43894</v>
      </c>
      <c r="AN831" s="2071">
        <v>72</v>
      </c>
      <c r="AO831" s="2039" t="s">
        <v>35</v>
      </c>
      <c r="AP831" s="2073">
        <v>297</v>
      </c>
      <c r="AQ831" s="3605"/>
      <c r="AR831" s="3509">
        <v>43913</v>
      </c>
      <c r="AS831" s="2072">
        <v>43910</v>
      </c>
      <c r="AT831" s="2071">
        <v>12821</v>
      </c>
      <c r="AU831" s="2147">
        <v>72000</v>
      </c>
      <c r="AV831" s="2071">
        <f t="shared" si="268"/>
        <v>0</v>
      </c>
      <c r="AW831" s="2045">
        <f t="shared" si="276"/>
        <v>21384</v>
      </c>
      <c r="AX831" s="2073">
        <f t="shared" si="277"/>
        <v>1069.2</v>
      </c>
      <c r="AY831" s="2150"/>
    </row>
    <row r="832" spans="15:51">
      <c r="O832" s="2024"/>
      <c r="P832" s="2036" t="s">
        <v>629</v>
      </c>
      <c r="Q832" s="2037" t="s">
        <v>699</v>
      </c>
      <c r="R832" s="2071">
        <v>171</v>
      </c>
      <c r="S832" s="2071">
        <v>56707</v>
      </c>
      <c r="T832" s="2072">
        <v>44069</v>
      </c>
      <c r="U832" s="2071">
        <v>10</v>
      </c>
      <c r="V832" s="2071" t="s">
        <v>35</v>
      </c>
      <c r="W832" s="2073">
        <v>260.3</v>
      </c>
      <c r="X832" s="4072"/>
      <c r="Y832" s="3509">
        <v>44075</v>
      </c>
      <c r="Z832" s="2072">
        <v>44069</v>
      </c>
      <c r="AA832" s="2071">
        <v>13741</v>
      </c>
      <c r="AB832" s="2147">
        <v>10000</v>
      </c>
      <c r="AC832" s="2071">
        <f>(AB832-U832*1000)</f>
        <v>0</v>
      </c>
      <c r="AD832" s="2045">
        <f>(AB832*W832/1000)</f>
        <v>2603</v>
      </c>
      <c r="AE832" s="2045">
        <f>(AD832*0.05)</f>
        <v>130.15</v>
      </c>
      <c r="AF832" s="2059" t="s">
        <v>8</v>
      </c>
      <c r="AG832" s="2029"/>
      <c r="AH832" s="2024"/>
      <c r="AI832" s="2837"/>
      <c r="AJ832" s="2075" t="s">
        <v>436</v>
      </c>
      <c r="AK832" s="2071">
        <v>114</v>
      </c>
      <c r="AL832" s="2071">
        <v>50217</v>
      </c>
      <c r="AM832" s="2072">
        <v>43901</v>
      </c>
      <c r="AN832" s="2071">
        <v>72</v>
      </c>
      <c r="AO832" s="2039" t="s">
        <v>35</v>
      </c>
      <c r="AP832" s="2073">
        <v>297</v>
      </c>
      <c r="AQ832" s="3605"/>
      <c r="AR832" s="3509">
        <v>43922</v>
      </c>
      <c r="AS832" s="2072">
        <v>43917</v>
      </c>
      <c r="AT832" s="2071">
        <v>12856</v>
      </c>
      <c r="AU832" s="2147">
        <v>72000</v>
      </c>
      <c r="AV832" s="2071">
        <f t="shared" si="268"/>
        <v>0</v>
      </c>
      <c r="AW832" s="2045">
        <f t="shared" si="276"/>
        <v>21384</v>
      </c>
      <c r="AX832" s="2073">
        <f t="shared" si="277"/>
        <v>1069.2</v>
      </c>
      <c r="AY832" s="2150"/>
    </row>
    <row r="833" spans="15:51">
      <c r="O833" s="2024"/>
      <c r="P833" s="2036" t="s">
        <v>659</v>
      </c>
      <c r="Q833" s="2037" t="s">
        <v>889</v>
      </c>
      <c r="R833" s="2038">
        <v>22</v>
      </c>
      <c r="S833" s="2039" t="s">
        <v>796</v>
      </c>
      <c r="T833" s="2040">
        <v>44070</v>
      </c>
      <c r="U833" s="2041">
        <v>20</v>
      </c>
      <c r="V833" s="2039" t="s">
        <v>35</v>
      </c>
      <c r="W833" s="2042">
        <v>330</v>
      </c>
      <c r="X833" s="2039"/>
      <c r="Y833" s="2044">
        <v>44074</v>
      </c>
      <c r="Z833" s="2040">
        <v>44074</v>
      </c>
      <c r="AA833" s="2039">
        <v>13765</v>
      </c>
      <c r="AB833" s="2041">
        <v>20000</v>
      </c>
      <c r="AC833" s="2041">
        <f>(AB833-U833*1000)</f>
        <v>0</v>
      </c>
      <c r="AD833" s="2045">
        <f>(AB833*W833/1000)</f>
        <v>6600</v>
      </c>
      <c r="AE833" s="2042">
        <f>(AD833*0.05)</f>
        <v>330</v>
      </c>
      <c r="AF833" s="2059" t="s">
        <v>8</v>
      </c>
      <c r="AG833" s="2029"/>
      <c r="AH833" s="2024"/>
      <c r="AI833" s="2837"/>
      <c r="AJ833" s="2037" t="s">
        <v>699</v>
      </c>
      <c r="AK833" s="2050">
        <v>115</v>
      </c>
      <c r="AL833" s="2050">
        <v>50217</v>
      </c>
      <c r="AM833" s="2051">
        <v>43901</v>
      </c>
      <c r="AN833" s="2050">
        <v>10</v>
      </c>
      <c r="AO833" s="2039" t="s">
        <v>35</v>
      </c>
      <c r="AP833" s="2073">
        <v>254</v>
      </c>
      <c r="AQ833" s="3727"/>
      <c r="AR833" s="3509">
        <v>43922</v>
      </c>
      <c r="AS833" s="2072">
        <v>43919</v>
      </c>
      <c r="AT833" s="2050">
        <v>12859</v>
      </c>
      <c r="AU833" s="3049">
        <v>10000</v>
      </c>
      <c r="AV833" s="2071">
        <f t="shared" si="268"/>
        <v>0</v>
      </c>
      <c r="AW833" s="2045">
        <f t="shared" si="276"/>
        <v>2540</v>
      </c>
      <c r="AX833" s="2073">
        <f t="shared" si="277"/>
        <v>127</v>
      </c>
      <c r="AY833" s="2150"/>
    </row>
    <row r="834" spans="15:51">
      <c r="O834" s="2024"/>
      <c r="P834" s="2036" t="s">
        <v>659</v>
      </c>
      <c r="Q834" s="2037" t="s">
        <v>889</v>
      </c>
      <c r="R834" s="2038">
        <v>23</v>
      </c>
      <c r="S834" s="2039" t="s">
        <v>101</v>
      </c>
      <c r="T834" s="2040">
        <v>44071</v>
      </c>
      <c r="U834" s="2041">
        <v>20</v>
      </c>
      <c r="V834" s="2039" t="s">
        <v>35</v>
      </c>
      <c r="W834" s="2042">
        <v>351.9</v>
      </c>
      <c r="X834" s="2039"/>
      <c r="Y834" s="2044">
        <v>44074</v>
      </c>
      <c r="Z834" s="2040">
        <v>44074</v>
      </c>
      <c r="AA834" s="2039">
        <v>13766</v>
      </c>
      <c r="AB834" s="2041">
        <v>10000</v>
      </c>
      <c r="AC834" s="2041">
        <f>(AB834-U834*1000)</f>
        <v>-10000</v>
      </c>
      <c r="AD834" s="2045">
        <f>(AB834*W834/1000)</f>
        <v>3519</v>
      </c>
      <c r="AE834" s="2042">
        <f>(AD834*0.05)</f>
        <v>175.95000000000002</v>
      </c>
      <c r="AF834" s="2059" t="s">
        <v>8</v>
      </c>
      <c r="AG834" s="2029"/>
      <c r="AH834" s="2024"/>
      <c r="AI834" s="2837"/>
      <c r="AJ834" s="2037" t="s">
        <v>740</v>
      </c>
      <c r="AK834" s="2071">
        <v>116</v>
      </c>
      <c r="AL834" s="2071">
        <v>50381</v>
      </c>
      <c r="AM834" s="2072">
        <v>43906</v>
      </c>
      <c r="AN834" s="2071">
        <v>7</v>
      </c>
      <c r="AO834" s="2039" t="s">
        <v>35</v>
      </c>
      <c r="AP834" s="2073">
        <v>234</v>
      </c>
      <c r="AQ834" s="3605"/>
      <c r="AR834" s="3509">
        <v>43922</v>
      </c>
      <c r="AS834" s="2072">
        <v>43917</v>
      </c>
      <c r="AT834" s="2071">
        <v>12858</v>
      </c>
      <c r="AU834" s="2147">
        <v>7000</v>
      </c>
      <c r="AV834" s="2071">
        <f t="shared" si="268"/>
        <v>0</v>
      </c>
      <c r="AW834" s="2045">
        <f t="shared" si="276"/>
        <v>1638</v>
      </c>
      <c r="AX834" s="2073">
        <f t="shared" si="277"/>
        <v>81.900000000000006</v>
      </c>
      <c r="AY834" s="2150"/>
    </row>
    <row r="835" spans="15:51">
      <c r="O835" s="2024"/>
      <c r="P835" s="2079"/>
      <c r="Q835" s="2096"/>
      <c r="R835" s="2108"/>
      <c r="S835" s="2108"/>
      <c r="T835" s="2109"/>
      <c r="U835" s="2108"/>
      <c r="V835" s="2108"/>
      <c r="W835" s="2111"/>
      <c r="X835" s="6085"/>
      <c r="Y835" s="4920"/>
      <c r="Z835" s="2109"/>
      <c r="AA835" s="2108"/>
      <c r="AB835" s="3500"/>
      <c r="AC835" s="2108"/>
      <c r="AD835" s="2114"/>
      <c r="AE835" s="2114"/>
      <c r="AF835" s="2059"/>
      <c r="AG835" s="2029"/>
      <c r="AH835" s="2024"/>
      <c r="AI835" s="2837"/>
      <c r="AJ835" s="2075" t="s">
        <v>436</v>
      </c>
      <c r="AK835" s="2071">
        <v>117</v>
      </c>
      <c r="AL835" s="2071">
        <v>50681</v>
      </c>
      <c r="AM835" s="2072">
        <v>43913</v>
      </c>
      <c r="AN835" s="2071">
        <v>54</v>
      </c>
      <c r="AO835" s="2039" t="s">
        <v>35</v>
      </c>
      <c r="AP835" s="2073">
        <v>297</v>
      </c>
      <c r="AQ835" s="3605"/>
      <c r="AR835" s="3509">
        <v>43934</v>
      </c>
      <c r="AS835" s="2072">
        <v>43930</v>
      </c>
      <c r="AT835" s="2071">
        <v>12928</v>
      </c>
      <c r="AU835" s="2147">
        <v>54000</v>
      </c>
      <c r="AV835" s="2071">
        <f t="shared" si="268"/>
        <v>0</v>
      </c>
      <c r="AW835" s="2045">
        <f t="shared" si="276"/>
        <v>16038</v>
      </c>
      <c r="AX835" s="2045">
        <f t="shared" si="277"/>
        <v>801.90000000000009</v>
      </c>
      <c r="AY835" s="2150"/>
    </row>
    <row r="836" spans="15:51" ht="15" thickBot="1">
      <c r="O836" s="2024"/>
      <c r="P836" s="2082"/>
      <c r="Q836" s="2083"/>
      <c r="R836" s="2083"/>
      <c r="S836" s="2083"/>
      <c r="T836" s="2083"/>
      <c r="U836" s="2084"/>
      <c r="V836" s="2085"/>
      <c r="W836" s="2085"/>
      <c r="X836" s="2085"/>
      <c r="Y836" s="2089"/>
      <c r="Z836" s="2085"/>
      <c r="AA836" s="2086"/>
      <c r="AB836" s="2087"/>
      <c r="AC836" s="2085"/>
      <c r="AD836" s="2088">
        <f>SUM(AD811:AD835)</f>
        <v>242721.4</v>
      </c>
      <c r="AE836" s="2088">
        <f>SUM(AE811:AE835)</f>
        <v>12136.070000000002</v>
      </c>
      <c r="AF836" s="2090"/>
      <c r="AG836" s="3220"/>
      <c r="AH836" s="2024"/>
      <c r="AI836" s="2837"/>
      <c r="AJ836" s="2075" t="s">
        <v>436</v>
      </c>
      <c r="AK836" s="2071">
        <v>118</v>
      </c>
      <c r="AL836" s="2071">
        <v>50681</v>
      </c>
      <c r="AM836" s="2072">
        <v>43913</v>
      </c>
      <c r="AN836" s="2071">
        <v>54</v>
      </c>
      <c r="AO836" s="2039" t="s">
        <v>35</v>
      </c>
      <c r="AP836" s="2073">
        <v>297</v>
      </c>
      <c r="AQ836" s="3605"/>
      <c r="AR836" s="3509">
        <v>43943</v>
      </c>
      <c r="AS836" s="2072">
        <v>43941</v>
      </c>
      <c r="AT836" s="2071">
        <v>12973</v>
      </c>
      <c r="AU836" s="2147">
        <v>54000</v>
      </c>
      <c r="AV836" s="2071">
        <f t="shared" si="268"/>
        <v>0</v>
      </c>
      <c r="AW836" s="2045">
        <f t="shared" si="276"/>
        <v>16038</v>
      </c>
      <c r="AX836" s="2073">
        <f t="shared" si="277"/>
        <v>801.90000000000009</v>
      </c>
      <c r="AY836" s="2150"/>
    </row>
    <row r="837" spans="15:51" ht="13.5" customHeight="1">
      <c r="O837" s="2024"/>
      <c r="P837" s="2024"/>
      <c r="Q837" s="2024"/>
      <c r="R837" s="2024"/>
      <c r="S837" s="2024"/>
      <c r="T837" s="2024"/>
      <c r="U837" s="2024"/>
      <c r="V837" s="2024"/>
      <c r="W837" s="2024"/>
      <c r="X837" s="2024"/>
      <c r="Y837" s="3602"/>
      <c r="Z837" s="2024"/>
      <c r="AA837" s="2024"/>
      <c r="AB837" s="2024"/>
      <c r="AC837" s="2024"/>
      <c r="AD837" s="2024"/>
      <c r="AE837" s="2024"/>
      <c r="AF837" s="2029"/>
      <c r="AG837" s="2029"/>
      <c r="AH837" s="2024"/>
      <c r="AI837" s="2837"/>
      <c r="AJ837" s="2037" t="s">
        <v>740</v>
      </c>
      <c r="AK837" s="2071">
        <v>119</v>
      </c>
      <c r="AL837" s="2071">
        <v>50837</v>
      </c>
      <c r="AM837" s="2072">
        <v>43917</v>
      </c>
      <c r="AN837" s="2071">
        <v>10</v>
      </c>
      <c r="AO837" s="2039" t="s">
        <v>35</v>
      </c>
      <c r="AP837" s="2073">
        <v>234</v>
      </c>
      <c r="AQ837" s="3605"/>
      <c r="AR837" s="3709" t="s">
        <v>943</v>
      </c>
      <c r="AS837" s="2070" t="s">
        <v>950</v>
      </c>
      <c r="AT837" s="2071">
        <v>12929</v>
      </c>
      <c r="AU837" s="2147">
        <v>10000</v>
      </c>
      <c r="AV837" s="2809">
        <f t="shared" si="268"/>
        <v>0</v>
      </c>
      <c r="AW837" s="2045">
        <f t="shared" si="276"/>
        <v>2340</v>
      </c>
      <c r="AX837" s="2045">
        <f t="shared" si="277"/>
        <v>117</v>
      </c>
      <c r="AY837" s="2150"/>
    </row>
    <row r="838" spans="15:51" ht="18.600000000000001" thickBot="1">
      <c r="O838" s="2024"/>
      <c r="P838" s="2028" t="s">
        <v>1134</v>
      </c>
      <c r="Q838" s="2024"/>
      <c r="R838" s="2024"/>
      <c r="S838" s="2024"/>
      <c r="T838" s="2024"/>
      <c r="U838" s="2024"/>
      <c r="V838" s="2024"/>
      <c r="W838" s="2024"/>
      <c r="X838" s="2024"/>
      <c r="Y838" s="3602"/>
      <c r="Z838" s="2024"/>
      <c r="AA838" s="2024"/>
      <c r="AB838" s="2024"/>
      <c r="AC838" s="2024"/>
      <c r="AD838" s="2024"/>
      <c r="AE838" s="2024"/>
      <c r="AF838" s="2029"/>
      <c r="AG838" s="2029"/>
      <c r="AH838" s="2024"/>
      <c r="AI838" s="2837"/>
      <c r="AJ838" s="2037" t="s">
        <v>699</v>
      </c>
      <c r="AK838" s="2071">
        <v>120</v>
      </c>
      <c r="AL838" s="2071">
        <v>50918</v>
      </c>
      <c r="AM838" s="2072">
        <v>43917</v>
      </c>
      <c r="AN838" s="2071">
        <v>5</v>
      </c>
      <c r="AO838" s="2039" t="s">
        <v>35</v>
      </c>
      <c r="AP838" s="2073">
        <v>254</v>
      </c>
      <c r="AQ838" s="3605"/>
      <c r="AR838" s="3509">
        <v>43943</v>
      </c>
      <c r="AS838" s="2072">
        <v>43941</v>
      </c>
      <c r="AT838" s="2071">
        <v>12974</v>
      </c>
      <c r="AU838" s="2147">
        <v>5000</v>
      </c>
      <c r="AV838" s="2809">
        <f t="shared" si="268"/>
        <v>0</v>
      </c>
      <c r="AW838" s="2045">
        <f t="shared" si="276"/>
        <v>1270</v>
      </c>
      <c r="AX838" s="2073">
        <f t="shared" si="277"/>
        <v>63.5</v>
      </c>
      <c r="AY838" s="2150"/>
    </row>
    <row r="839" spans="15:51">
      <c r="O839" s="2024"/>
      <c r="P839" s="2030"/>
      <c r="Q839" s="2031"/>
      <c r="R839" s="2031"/>
      <c r="S839" s="6040" t="s">
        <v>14</v>
      </c>
      <c r="T839" s="6040" t="s">
        <v>12</v>
      </c>
      <c r="U839" s="6040"/>
      <c r="V839" s="2031"/>
      <c r="W839" s="6040" t="s">
        <v>15</v>
      </c>
      <c r="X839" s="6040" t="s">
        <v>16</v>
      </c>
      <c r="Y839" s="6040" t="s">
        <v>12</v>
      </c>
      <c r="Z839" s="6040" t="s">
        <v>12</v>
      </c>
      <c r="AA839" s="2031"/>
      <c r="AB839" s="2031"/>
      <c r="AC839" s="2031"/>
      <c r="AD839" s="2031"/>
      <c r="AE839" s="6040" t="s">
        <v>17</v>
      </c>
      <c r="AF839" s="6040"/>
      <c r="AG839" s="6032"/>
      <c r="AH839" s="2024"/>
      <c r="AI839" s="2837"/>
      <c r="AJ839" s="2075" t="s">
        <v>740</v>
      </c>
      <c r="AK839" s="2050">
        <v>121</v>
      </c>
      <c r="AL839" s="2050">
        <v>50918</v>
      </c>
      <c r="AM839" s="2051">
        <v>43917</v>
      </c>
      <c r="AN839" s="2050">
        <v>10</v>
      </c>
      <c r="AO839" s="2052" t="s">
        <v>35</v>
      </c>
      <c r="AP839" s="2053">
        <v>234</v>
      </c>
      <c r="AQ839" s="3727"/>
      <c r="AR839" s="3573">
        <v>43955</v>
      </c>
      <c r="AS839" s="2051">
        <v>43956</v>
      </c>
      <c r="AT839" s="2050">
        <v>13039</v>
      </c>
      <c r="AU839" s="3049">
        <v>10000</v>
      </c>
      <c r="AV839" s="2750">
        <f t="shared" ref="AV839:AV902" si="281">(AU839-AN839*1000)</f>
        <v>0</v>
      </c>
      <c r="AW839" s="2056">
        <f t="shared" si="276"/>
        <v>2340</v>
      </c>
      <c r="AX839" s="2053">
        <f t="shared" si="277"/>
        <v>117</v>
      </c>
      <c r="AY839" s="2150"/>
    </row>
    <row r="840" spans="15:51">
      <c r="O840" s="2024"/>
      <c r="P840" s="2032" t="s">
        <v>3</v>
      </c>
      <c r="Q840" s="2033" t="s">
        <v>4</v>
      </c>
      <c r="R840" s="6033" t="s">
        <v>18</v>
      </c>
      <c r="S840" s="6033" t="s">
        <v>19</v>
      </c>
      <c r="T840" s="6033" t="s">
        <v>19</v>
      </c>
      <c r="U840" s="6033" t="s">
        <v>20</v>
      </c>
      <c r="V840" s="6033" t="s">
        <v>21</v>
      </c>
      <c r="W840" s="6033" t="s">
        <v>22</v>
      </c>
      <c r="X840" s="6033" t="s">
        <v>19</v>
      </c>
      <c r="Y840" s="6033" t="s">
        <v>23</v>
      </c>
      <c r="Z840" s="6033" t="s">
        <v>23</v>
      </c>
      <c r="AA840" s="6033" t="s">
        <v>24</v>
      </c>
      <c r="AB840" s="6033" t="s">
        <v>20</v>
      </c>
      <c r="AC840" s="6033" t="s">
        <v>25</v>
      </c>
      <c r="AD840" s="6033" t="s">
        <v>0</v>
      </c>
      <c r="AE840" s="6033" t="s">
        <v>11</v>
      </c>
      <c r="AF840" s="6033" t="s">
        <v>26</v>
      </c>
      <c r="AG840" s="6032"/>
      <c r="AH840" s="2024"/>
      <c r="AI840" s="2837"/>
      <c r="AJ840" s="2075" t="s">
        <v>436</v>
      </c>
      <c r="AK840" s="2071">
        <v>122</v>
      </c>
      <c r="AL840" s="2071">
        <v>50918</v>
      </c>
      <c r="AM840" s="2072">
        <v>43917</v>
      </c>
      <c r="AN840" s="2071">
        <v>54</v>
      </c>
      <c r="AO840" s="2039" t="s">
        <v>35</v>
      </c>
      <c r="AP840" s="2073">
        <v>297</v>
      </c>
      <c r="AQ840" s="3605"/>
      <c r="AR840" s="3509">
        <v>43955</v>
      </c>
      <c r="AS840" s="2072">
        <v>43956</v>
      </c>
      <c r="AT840" s="2071">
        <v>13049</v>
      </c>
      <c r="AU840" s="2147">
        <v>53000</v>
      </c>
      <c r="AV840" s="2809">
        <f t="shared" si="281"/>
        <v>-1000</v>
      </c>
      <c r="AW840" s="2045">
        <f t="shared" si="276"/>
        <v>15741</v>
      </c>
      <c r="AX840" s="2073">
        <f t="shared" si="277"/>
        <v>787.05000000000007</v>
      </c>
      <c r="AY840" s="2150"/>
    </row>
    <row r="841" spans="15:51" ht="15" thickBot="1">
      <c r="O841" s="2024"/>
      <c r="P841" s="2094"/>
      <c r="Q841" s="2035"/>
      <c r="R841" s="2035"/>
      <c r="S841" s="6035" t="s">
        <v>3</v>
      </c>
      <c r="T841" s="6035" t="s">
        <v>18</v>
      </c>
      <c r="U841" s="6035"/>
      <c r="V841" s="2035"/>
      <c r="W841" s="6035" t="s">
        <v>21</v>
      </c>
      <c r="X841" s="6035" t="s">
        <v>3</v>
      </c>
      <c r="Y841" s="6035" t="s">
        <v>27</v>
      </c>
      <c r="Z841" s="6035" t="s">
        <v>28</v>
      </c>
      <c r="AA841" s="2035"/>
      <c r="AB841" s="2035"/>
      <c r="AC841" s="2035"/>
      <c r="AD841" s="2035"/>
      <c r="AE841" s="6035" t="s">
        <v>30</v>
      </c>
      <c r="AF841" s="6033"/>
      <c r="AG841" s="6032"/>
      <c r="AH841" s="2024"/>
      <c r="AI841" s="2837"/>
      <c r="AJ841" s="2075" t="s">
        <v>436</v>
      </c>
      <c r="AK841" s="2071">
        <v>122</v>
      </c>
      <c r="AL841" s="2071">
        <v>50918</v>
      </c>
      <c r="AM841" s="2072">
        <v>43917</v>
      </c>
      <c r="AN841" s="2071">
        <v>1</v>
      </c>
      <c r="AO841" s="2039" t="s">
        <v>35</v>
      </c>
      <c r="AP841" s="2073">
        <v>297</v>
      </c>
      <c r="AQ841" s="3605"/>
      <c r="AR841" s="3509">
        <v>43955</v>
      </c>
      <c r="AS841" s="2072">
        <v>43960</v>
      </c>
      <c r="AT841" s="2071">
        <v>13077</v>
      </c>
      <c r="AU841" s="2147">
        <v>1000</v>
      </c>
      <c r="AV841" s="2809">
        <f t="shared" si="281"/>
        <v>0</v>
      </c>
      <c r="AW841" s="2045">
        <f t="shared" si="276"/>
        <v>297</v>
      </c>
      <c r="AX841" s="2073">
        <f t="shared" si="277"/>
        <v>14.850000000000001</v>
      </c>
      <c r="AY841" s="2150"/>
    </row>
    <row r="842" spans="15:51">
      <c r="O842" s="2024"/>
      <c r="P842" s="2095" t="s">
        <v>629</v>
      </c>
      <c r="Q842" s="2658" t="s">
        <v>436</v>
      </c>
      <c r="R842" s="2168">
        <v>151</v>
      </c>
      <c r="S842" s="2168">
        <v>51239</v>
      </c>
      <c r="T842" s="2169">
        <v>43928</v>
      </c>
      <c r="U842" s="2168">
        <v>54</v>
      </c>
      <c r="V842" s="2168" t="s">
        <v>35</v>
      </c>
      <c r="W842" s="2170">
        <v>304.39999999999998</v>
      </c>
      <c r="X842" s="2168"/>
      <c r="Y842" s="3572">
        <v>44082</v>
      </c>
      <c r="Z842" s="2169">
        <v>44082</v>
      </c>
      <c r="AA842" s="2168">
        <v>13831</v>
      </c>
      <c r="AB842" s="3548">
        <v>54000</v>
      </c>
      <c r="AC842" s="2168">
        <f>(AB842-U842*1000)</f>
        <v>0</v>
      </c>
      <c r="AD842" s="2173">
        <f>(AB842*W842/1000)</f>
        <v>16437.599999999999</v>
      </c>
      <c r="AE842" s="2173">
        <f t="shared" ref="AE842:AE847" si="282">(AD842*0.05)</f>
        <v>821.88</v>
      </c>
      <c r="AF842" s="2046" t="s">
        <v>8</v>
      </c>
      <c r="AG842" s="3219"/>
      <c r="AH842" s="2024"/>
      <c r="AI842" s="2943"/>
      <c r="AJ842" s="2075" t="s">
        <v>436</v>
      </c>
      <c r="AK842" s="2071">
        <v>123</v>
      </c>
      <c r="AL842" s="2071">
        <v>50918</v>
      </c>
      <c r="AM842" s="2072">
        <v>43917</v>
      </c>
      <c r="AN842" s="2071">
        <v>54</v>
      </c>
      <c r="AO842" s="2039" t="s">
        <v>35</v>
      </c>
      <c r="AP842" s="2073">
        <v>297</v>
      </c>
      <c r="AQ842" s="3605"/>
      <c r="AR842" s="3509">
        <v>43962</v>
      </c>
      <c r="AS842" s="2072">
        <v>43960</v>
      </c>
      <c r="AT842" s="2071">
        <v>13077</v>
      </c>
      <c r="AU842" s="2147">
        <v>54000</v>
      </c>
      <c r="AV842" s="2809">
        <f t="shared" si="281"/>
        <v>0</v>
      </c>
      <c r="AW842" s="2045">
        <f t="shared" si="276"/>
        <v>16038</v>
      </c>
      <c r="AX842" s="2045">
        <f t="shared" si="277"/>
        <v>801.90000000000009</v>
      </c>
      <c r="AY842" s="2150"/>
    </row>
    <row r="843" spans="15:51">
      <c r="O843" s="2024"/>
      <c r="P843" s="2036" t="s">
        <v>629</v>
      </c>
      <c r="Q843" s="2037" t="s">
        <v>699</v>
      </c>
      <c r="R843" s="2071">
        <v>138</v>
      </c>
      <c r="S843" s="2071">
        <v>51239</v>
      </c>
      <c r="T843" s="2072">
        <v>43928</v>
      </c>
      <c r="U843" s="2071">
        <v>10</v>
      </c>
      <c r="V843" s="2071" t="s">
        <v>35</v>
      </c>
      <c r="W843" s="2073">
        <v>254</v>
      </c>
      <c r="X843" s="4072"/>
      <c r="Y843" s="3509">
        <v>44082</v>
      </c>
      <c r="Z843" s="2072">
        <v>44082</v>
      </c>
      <c r="AA843" s="2809">
        <v>13834</v>
      </c>
      <c r="AB843" s="2147">
        <v>10000</v>
      </c>
      <c r="AC843" s="2809">
        <f>(AB843-U843*1000)</f>
        <v>0</v>
      </c>
      <c r="AD843" s="2045">
        <f>(AB843*W843/1000)</f>
        <v>2540</v>
      </c>
      <c r="AE843" s="2045">
        <f t="shared" si="282"/>
        <v>127</v>
      </c>
      <c r="AF843" s="2059" t="s">
        <v>8</v>
      </c>
      <c r="AG843" s="2029"/>
      <c r="AH843" s="2024"/>
      <c r="AI843" s="2837"/>
      <c r="AJ843" s="2037" t="s">
        <v>699</v>
      </c>
      <c r="AK843" s="2071">
        <v>124</v>
      </c>
      <c r="AL843" s="2071">
        <v>50918</v>
      </c>
      <c r="AM843" s="2072">
        <v>43917</v>
      </c>
      <c r="AN843" s="2071">
        <v>5</v>
      </c>
      <c r="AO843" s="2039" t="s">
        <v>35</v>
      </c>
      <c r="AP843" s="2073">
        <v>254</v>
      </c>
      <c r="AQ843" s="3605"/>
      <c r="AR843" s="3509">
        <v>43962</v>
      </c>
      <c r="AS843" s="2072">
        <v>43960</v>
      </c>
      <c r="AT843" s="2071">
        <v>13078</v>
      </c>
      <c r="AU843" s="2147">
        <v>5000</v>
      </c>
      <c r="AV843" s="2809">
        <f t="shared" si="281"/>
        <v>0</v>
      </c>
      <c r="AW843" s="2045">
        <f t="shared" si="276"/>
        <v>1270</v>
      </c>
      <c r="AX843" s="2045">
        <f t="shared" si="277"/>
        <v>63.5</v>
      </c>
      <c r="AY843" s="2150"/>
    </row>
    <row r="844" spans="15:51">
      <c r="O844" s="2024"/>
      <c r="P844" s="2036" t="s">
        <v>629</v>
      </c>
      <c r="Q844" s="2037" t="s">
        <v>740</v>
      </c>
      <c r="R844" s="2071">
        <v>149</v>
      </c>
      <c r="S844" s="2071">
        <v>51239</v>
      </c>
      <c r="T844" s="2072">
        <v>43928</v>
      </c>
      <c r="U844" s="2071">
        <v>10</v>
      </c>
      <c r="V844" s="2071" t="s">
        <v>35</v>
      </c>
      <c r="W844" s="2073">
        <v>239.8</v>
      </c>
      <c r="X844" s="4072"/>
      <c r="Y844" s="3509">
        <v>44082</v>
      </c>
      <c r="Z844" s="2072">
        <v>44082</v>
      </c>
      <c r="AA844" s="2809">
        <v>13833</v>
      </c>
      <c r="AB844" s="2147">
        <v>10000</v>
      </c>
      <c r="AC844" s="2071">
        <f>(AB844-U844*1000)</f>
        <v>0</v>
      </c>
      <c r="AD844" s="2045">
        <f>(AB844*W844/1000)</f>
        <v>2398</v>
      </c>
      <c r="AE844" s="2045">
        <f t="shared" si="282"/>
        <v>119.9</v>
      </c>
      <c r="AF844" s="2059"/>
      <c r="AG844" s="2029"/>
      <c r="AH844" s="2024"/>
      <c r="AI844" s="2837"/>
      <c r="AJ844" s="2075" t="s">
        <v>436</v>
      </c>
      <c r="AK844" s="2071">
        <v>125</v>
      </c>
      <c r="AL844" s="2071">
        <v>50918</v>
      </c>
      <c r="AM844" s="2072">
        <v>43917</v>
      </c>
      <c r="AN844" s="2071">
        <v>54</v>
      </c>
      <c r="AO844" s="2039" t="s">
        <v>35</v>
      </c>
      <c r="AP844" s="2073">
        <v>297</v>
      </c>
      <c r="AQ844" s="3605"/>
      <c r="AR844" s="3509">
        <v>43969</v>
      </c>
      <c r="AS844" s="2072">
        <v>43971</v>
      </c>
      <c r="AT844" s="2071">
        <v>13140</v>
      </c>
      <c r="AU844" s="2147">
        <v>54000</v>
      </c>
      <c r="AV844" s="2809">
        <f t="shared" si="281"/>
        <v>0</v>
      </c>
      <c r="AW844" s="2045">
        <f t="shared" si="276"/>
        <v>16038</v>
      </c>
      <c r="AX844" s="2045">
        <f t="shared" si="277"/>
        <v>801.90000000000009</v>
      </c>
      <c r="AY844" s="2150"/>
    </row>
    <row r="845" spans="15:51">
      <c r="O845" s="2024"/>
      <c r="P845" s="2036" t="s">
        <v>629</v>
      </c>
      <c r="Q845" s="2075" t="s">
        <v>436</v>
      </c>
      <c r="R845" s="2071">
        <v>154</v>
      </c>
      <c r="S845" s="2071">
        <v>55621</v>
      </c>
      <c r="T845" s="2072">
        <v>44040</v>
      </c>
      <c r="U845" s="2071">
        <v>54</v>
      </c>
      <c r="V845" s="2071" t="s">
        <v>35</v>
      </c>
      <c r="W845" s="2073">
        <v>304.39999999999998</v>
      </c>
      <c r="X845" s="5976"/>
      <c r="Y845" s="3509">
        <v>44082</v>
      </c>
      <c r="Z845" s="2072">
        <v>44082</v>
      </c>
      <c r="AA845" s="2071">
        <v>13832</v>
      </c>
      <c r="AB845" s="2147">
        <v>54000</v>
      </c>
      <c r="AC845" s="2071">
        <f>(AB845-U845*1000)</f>
        <v>0</v>
      </c>
      <c r="AD845" s="2045">
        <f>(AB845*W845/1000)</f>
        <v>16437.599999999999</v>
      </c>
      <c r="AE845" s="2045">
        <f t="shared" si="282"/>
        <v>821.88</v>
      </c>
      <c r="AF845" s="2059" t="s">
        <v>8</v>
      </c>
      <c r="AG845" s="2029"/>
      <c r="AH845" s="2024"/>
      <c r="AI845" s="2837"/>
      <c r="AJ845" s="2075" t="s">
        <v>436</v>
      </c>
      <c r="AK845" s="2071">
        <v>126</v>
      </c>
      <c r="AL845" s="2071">
        <v>50918</v>
      </c>
      <c r="AM845" s="2072">
        <v>43917</v>
      </c>
      <c r="AN845" s="2071">
        <v>54</v>
      </c>
      <c r="AO845" s="2039" t="s">
        <v>35</v>
      </c>
      <c r="AP845" s="2073">
        <v>297</v>
      </c>
      <c r="AQ845" s="3605"/>
      <c r="AR845" s="3509">
        <v>43976</v>
      </c>
      <c r="AS845" s="2072">
        <v>43976</v>
      </c>
      <c r="AT845" s="2071">
        <v>13172</v>
      </c>
      <c r="AU845" s="2147">
        <v>54000</v>
      </c>
      <c r="AV845" s="2809">
        <f t="shared" si="281"/>
        <v>0</v>
      </c>
      <c r="AW845" s="2045">
        <f t="shared" si="276"/>
        <v>16038</v>
      </c>
      <c r="AX845" s="2045">
        <f t="shared" si="277"/>
        <v>801.90000000000009</v>
      </c>
      <c r="AY845" s="2150"/>
    </row>
    <row r="846" spans="15:51">
      <c r="O846" s="2024"/>
      <c r="P846" s="2036" t="s">
        <v>629</v>
      </c>
      <c r="Q846" s="2075" t="s">
        <v>436</v>
      </c>
      <c r="R846" s="2071">
        <v>155</v>
      </c>
      <c r="S846" s="2071">
        <v>55621</v>
      </c>
      <c r="T846" s="2072">
        <v>44040</v>
      </c>
      <c r="U846" s="2071">
        <v>108</v>
      </c>
      <c r="V846" s="2071" t="s">
        <v>35</v>
      </c>
      <c r="W846" s="2073">
        <v>304.39999999999998</v>
      </c>
      <c r="X846" s="4072"/>
      <c r="Y846" s="3509">
        <v>44095</v>
      </c>
      <c r="Z846" s="2072">
        <v>44093</v>
      </c>
      <c r="AA846" s="2809">
        <v>13928</v>
      </c>
      <c r="AB846" s="2147">
        <v>108000</v>
      </c>
      <c r="AC846" s="2071">
        <f t="shared" ref="AC846:AC866" si="283">(AB846-U846*1000)</f>
        <v>0</v>
      </c>
      <c r="AD846" s="2045">
        <f t="shared" ref="AD846:AD866" si="284">(AB846*W846/1000)</f>
        <v>32875.199999999997</v>
      </c>
      <c r="AE846" s="2045">
        <f t="shared" si="282"/>
        <v>1643.76</v>
      </c>
      <c r="AF846" s="2059" t="s">
        <v>8</v>
      </c>
      <c r="AG846" s="2029"/>
      <c r="AH846" s="2024"/>
      <c r="AI846" s="2837"/>
      <c r="AJ846" s="2037" t="s">
        <v>699</v>
      </c>
      <c r="AK846" s="2071">
        <v>127</v>
      </c>
      <c r="AL846" s="2071">
        <v>51197</v>
      </c>
      <c r="AM846" s="2072">
        <v>43927</v>
      </c>
      <c r="AN846" s="2071">
        <v>5</v>
      </c>
      <c r="AO846" s="2071" t="s">
        <v>35</v>
      </c>
      <c r="AP846" s="2073">
        <v>254</v>
      </c>
      <c r="AQ846" s="3605"/>
      <c r="AR846" s="3509">
        <v>43969</v>
      </c>
      <c r="AS846" s="2072">
        <v>43971</v>
      </c>
      <c r="AT846" s="2071">
        <v>13142</v>
      </c>
      <c r="AU846" s="2147">
        <v>5000</v>
      </c>
      <c r="AV846" s="2809">
        <f t="shared" si="281"/>
        <v>0</v>
      </c>
      <c r="AW846" s="2045">
        <f t="shared" si="276"/>
        <v>1270</v>
      </c>
      <c r="AX846" s="2045">
        <f t="shared" si="277"/>
        <v>63.5</v>
      </c>
      <c r="AY846" s="2150"/>
    </row>
    <row r="847" spans="15:51">
      <c r="O847" s="2024"/>
      <c r="P847" s="2036" t="s">
        <v>629</v>
      </c>
      <c r="Q847" s="2037" t="s">
        <v>740</v>
      </c>
      <c r="R847" s="2071">
        <v>156</v>
      </c>
      <c r="S847" s="2071">
        <v>55615</v>
      </c>
      <c r="T847" s="2072">
        <v>44040</v>
      </c>
      <c r="U847" s="2071">
        <v>10</v>
      </c>
      <c r="V847" s="2071" t="s">
        <v>35</v>
      </c>
      <c r="W847" s="2073">
        <v>239.8</v>
      </c>
      <c r="X847" s="4072"/>
      <c r="Y847" s="3509">
        <v>44095</v>
      </c>
      <c r="Z847" s="2072">
        <v>44093</v>
      </c>
      <c r="AA847" s="2809">
        <v>13930</v>
      </c>
      <c r="AB847" s="2147">
        <v>10000</v>
      </c>
      <c r="AC847" s="2071">
        <f t="shared" si="283"/>
        <v>0</v>
      </c>
      <c r="AD847" s="2045">
        <f t="shared" si="284"/>
        <v>2398</v>
      </c>
      <c r="AE847" s="2045">
        <f t="shared" si="282"/>
        <v>119.9</v>
      </c>
      <c r="AF847" s="2059" t="s">
        <v>8</v>
      </c>
      <c r="AG847" s="2029"/>
      <c r="AH847" s="2024"/>
      <c r="AI847" s="2837"/>
      <c r="AJ847" s="2037" t="s">
        <v>740</v>
      </c>
      <c r="AK847" s="2071">
        <v>128</v>
      </c>
      <c r="AL847" s="2071">
        <v>51197</v>
      </c>
      <c r="AM847" s="2072">
        <v>43927</v>
      </c>
      <c r="AN847" s="2071">
        <v>10</v>
      </c>
      <c r="AO847" s="2071" t="s">
        <v>35</v>
      </c>
      <c r="AP847" s="2073">
        <v>234</v>
      </c>
      <c r="AQ847" s="3605"/>
      <c r="AR847" s="3509">
        <v>43969</v>
      </c>
      <c r="AS847" s="2072">
        <v>43971</v>
      </c>
      <c r="AT847" s="2071">
        <v>13141</v>
      </c>
      <c r="AU847" s="2147">
        <v>10000</v>
      </c>
      <c r="AV847" s="2809">
        <f t="shared" si="281"/>
        <v>0</v>
      </c>
      <c r="AW847" s="2045">
        <f t="shared" si="276"/>
        <v>2340</v>
      </c>
      <c r="AX847" s="2045">
        <f t="shared" si="277"/>
        <v>117</v>
      </c>
      <c r="AY847" s="2150"/>
    </row>
    <row r="848" spans="15:51">
      <c r="O848" s="2024"/>
      <c r="P848" s="2047" t="s">
        <v>471</v>
      </c>
      <c r="Q848" s="2957" t="s">
        <v>436</v>
      </c>
      <c r="R848" s="2809">
        <v>50</v>
      </c>
      <c r="S848" s="3068" t="s">
        <v>101</v>
      </c>
      <c r="T848" s="2040">
        <v>44069</v>
      </c>
      <c r="U848" s="2041">
        <v>20</v>
      </c>
      <c r="V848" s="2039" t="s">
        <v>35</v>
      </c>
      <c r="W848" s="2042">
        <v>300.3</v>
      </c>
      <c r="X848" s="2071"/>
      <c r="Y848" s="3509">
        <v>44082</v>
      </c>
      <c r="Z848" s="2072">
        <v>44082</v>
      </c>
      <c r="AA848" s="2071">
        <v>13836</v>
      </c>
      <c r="AB848" s="2071">
        <v>20000</v>
      </c>
      <c r="AC848" s="2071">
        <f t="shared" si="283"/>
        <v>0</v>
      </c>
      <c r="AD848" s="2045">
        <f t="shared" si="284"/>
        <v>6006</v>
      </c>
      <c r="AE848" s="2045">
        <f>(AD848*0.05)</f>
        <v>300.3</v>
      </c>
      <c r="AF848" s="2059" t="s">
        <v>8</v>
      </c>
      <c r="AG848" s="2029"/>
      <c r="AH848" s="2024"/>
      <c r="AI848" s="2837"/>
      <c r="AJ848" s="2075" t="s">
        <v>436</v>
      </c>
      <c r="AK848" s="2071">
        <v>129</v>
      </c>
      <c r="AL848" s="2071">
        <v>51197</v>
      </c>
      <c r="AM848" s="2072">
        <v>43927</v>
      </c>
      <c r="AN848" s="2071">
        <v>54</v>
      </c>
      <c r="AO848" s="2071" t="s">
        <v>35</v>
      </c>
      <c r="AP848" s="2073">
        <v>297</v>
      </c>
      <c r="AQ848" s="3605"/>
      <c r="AR848" s="3509">
        <v>43983</v>
      </c>
      <c r="AS848" s="2072">
        <v>43983</v>
      </c>
      <c r="AT848" s="2071">
        <v>13194</v>
      </c>
      <c r="AU848" s="2147">
        <v>54000</v>
      </c>
      <c r="AV848" s="2809">
        <f t="shared" si="281"/>
        <v>0</v>
      </c>
      <c r="AW848" s="2045">
        <f t="shared" si="276"/>
        <v>16038</v>
      </c>
      <c r="AX848" s="2045">
        <f t="shared" si="277"/>
        <v>801.90000000000009</v>
      </c>
      <c r="AY848" s="2150"/>
    </row>
    <row r="849" spans="15:51">
      <c r="O849" s="2024"/>
      <c r="P849" s="2047" t="s">
        <v>1165</v>
      </c>
      <c r="Q849" s="2069" t="s">
        <v>427</v>
      </c>
      <c r="R849" s="2750">
        <v>2</v>
      </c>
      <c r="S849" s="2050" t="s">
        <v>796</v>
      </c>
      <c r="T849" s="2051">
        <v>44070</v>
      </c>
      <c r="U849" s="2050">
        <v>30</v>
      </c>
      <c r="V849" s="2052" t="s">
        <v>35</v>
      </c>
      <c r="W849" s="2053">
        <v>334.9</v>
      </c>
      <c r="X849" s="2050">
        <v>315</v>
      </c>
      <c r="Y849" s="3573">
        <v>44082</v>
      </c>
      <c r="Z849" s="2051">
        <v>44082</v>
      </c>
      <c r="AA849" s="2050">
        <v>13830</v>
      </c>
      <c r="AB849" s="2055">
        <v>30000</v>
      </c>
      <c r="AC849" s="2055">
        <f t="shared" si="283"/>
        <v>0</v>
      </c>
      <c r="AD849" s="2056">
        <f t="shared" si="284"/>
        <v>10047</v>
      </c>
      <c r="AE849" s="2058">
        <v>469.5</v>
      </c>
      <c r="AF849" s="6038" t="s">
        <v>8</v>
      </c>
      <c r="AG849" s="6032"/>
      <c r="AH849" s="2024"/>
      <c r="AI849" s="2837"/>
      <c r="AJ849" s="2918" t="s">
        <v>699</v>
      </c>
      <c r="AK849" s="2823">
        <v>130</v>
      </c>
      <c r="AL849" s="2823">
        <v>51197</v>
      </c>
      <c r="AM849" s="2824">
        <v>43927</v>
      </c>
      <c r="AN849" s="2823">
        <v>5</v>
      </c>
      <c r="AO849" s="2823" t="s">
        <v>35</v>
      </c>
      <c r="AP849" s="2825">
        <v>254</v>
      </c>
      <c r="AQ849" s="4052"/>
      <c r="AR849" s="3568">
        <v>43983</v>
      </c>
      <c r="AS849" s="2824">
        <v>43983</v>
      </c>
      <c r="AT849" s="2823"/>
      <c r="AU849" s="3566">
        <v>5000</v>
      </c>
      <c r="AV849" s="4053">
        <f t="shared" si="281"/>
        <v>0</v>
      </c>
      <c r="AW849" s="2716">
        <v>0</v>
      </c>
      <c r="AX849" s="2716">
        <v>0</v>
      </c>
      <c r="AY849" s="2858" t="s">
        <v>88</v>
      </c>
    </row>
    <row r="850" spans="15:51">
      <c r="O850" s="2024"/>
      <c r="P850" s="2036" t="s">
        <v>659</v>
      </c>
      <c r="Q850" s="2037" t="s">
        <v>889</v>
      </c>
      <c r="R850" s="2038">
        <v>23</v>
      </c>
      <c r="S850" s="2039" t="s">
        <v>101</v>
      </c>
      <c r="T850" s="2040">
        <v>44071</v>
      </c>
      <c r="U850" s="2041">
        <v>10</v>
      </c>
      <c r="V850" s="2039" t="s">
        <v>35</v>
      </c>
      <c r="W850" s="2042">
        <v>351.9</v>
      </c>
      <c r="X850" s="2039"/>
      <c r="Y850" s="2044">
        <v>44089</v>
      </c>
      <c r="Z850" s="2040">
        <v>44082</v>
      </c>
      <c r="AA850" s="2039">
        <v>13881</v>
      </c>
      <c r="AB850" s="2041">
        <v>10000</v>
      </c>
      <c r="AC850" s="2041">
        <f t="shared" si="283"/>
        <v>0</v>
      </c>
      <c r="AD850" s="2045">
        <f t="shared" si="284"/>
        <v>3519</v>
      </c>
      <c r="AE850" s="2042">
        <f>(AD850*0.05)</f>
        <v>175.95000000000002</v>
      </c>
      <c r="AF850" s="6038"/>
      <c r="AG850" s="6032"/>
      <c r="AH850" s="2024"/>
      <c r="AI850" s="2837"/>
      <c r="AJ850" s="2075" t="s">
        <v>436</v>
      </c>
      <c r="AK850" s="2071">
        <v>131</v>
      </c>
      <c r="AL850" s="2071">
        <v>51197</v>
      </c>
      <c r="AM850" s="2072">
        <v>43927</v>
      </c>
      <c r="AN850" s="2071">
        <v>54</v>
      </c>
      <c r="AO850" s="2071" t="s">
        <v>35</v>
      </c>
      <c r="AP850" s="2073">
        <v>297</v>
      </c>
      <c r="AQ850" s="3605"/>
      <c r="AR850" s="3509">
        <v>43983</v>
      </c>
      <c r="AS850" s="2072">
        <v>43983</v>
      </c>
      <c r="AT850" s="2071">
        <v>13195</v>
      </c>
      <c r="AU850" s="2147">
        <v>54000</v>
      </c>
      <c r="AV850" s="2809">
        <f t="shared" si="281"/>
        <v>0</v>
      </c>
      <c r="AW850" s="2045">
        <f>(AU850*AP850/1000)</f>
        <v>16038</v>
      </c>
      <c r="AX850" s="2045">
        <f>(AW850*0.05)</f>
        <v>801.90000000000009</v>
      </c>
      <c r="AY850" s="2717"/>
    </row>
    <row r="851" spans="15:51">
      <c r="O851" s="2024"/>
      <c r="P851" s="2036" t="s">
        <v>629</v>
      </c>
      <c r="Q851" s="2037" t="s">
        <v>699</v>
      </c>
      <c r="R851" s="2071">
        <v>172</v>
      </c>
      <c r="S851" s="2071">
        <v>56801</v>
      </c>
      <c r="T851" s="2072">
        <v>44074</v>
      </c>
      <c r="U851" s="2071">
        <v>10</v>
      </c>
      <c r="V851" s="2071" t="s">
        <v>35</v>
      </c>
      <c r="W851" s="2073">
        <v>260.3</v>
      </c>
      <c r="X851" s="4072"/>
      <c r="Y851" s="3509">
        <v>44095</v>
      </c>
      <c r="Z851" s="2072">
        <v>44093</v>
      </c>
      <c r="AA851" s="2809">
        <v>13931</v>
      </c>
      <c r="AB851" s="2147">
        <v>10000</v>
      </c>
      <c r="AC851" s="2071">
        <f t="shared" si="283"/>
        <v>0</v>
      </c>
      <c r="AD851" s="2045">
        <f t="shared" si="284"/>
        <v>2603</v>
      </c>
      <c r="AE851" s="2045">
        <f>(AD851*0.05)</f>
        <v>130.15</v>
      </c>
      <c r="AF851" s="6038" t="s">
        <v>8</v>
      </c>
      <c r="AG851" s="6032"/>
      <c r="AH851" s="2024"/>
      <c r="AI851" s="2837"/>
      <c r="AJ851" s="2918" t="s">
        <v>699</v>
      </c>
      <c r="AK851" s="2823">
        <v>132</v>
      </c>
      <c r="AL851" s="2823">
        <v>51197</v>
      </c>
      <c r="AM851" s="2824">
        <v>43927</v>
      </c>
      <c r="AN851" s="2823">
        <v>10</v>
      </c>
      <c r="AO851" s="2823" t="s">
        <v>35</v>
      </c>
      <c r="AP851" s="2825">
        <v>254</v>
      </c>
      <c r="AQ851" s="4052"/>
      <c r="AR851" s="3568">
        <v>43990</v>
      </c>
      <c r="AS851" s="2824">
        <v>43990</v>
      </c>
      <c r="AT851" s="2824"/>
      <c r="AU851" s="3566">
        <v>10000</v>
      </c>
      <c r="AV851" s="4053">
        <f t="shared" si="281"/>
        <v>0</v>
      </c>
      <c r="AW851" s="2716">
        <v>0</v>
      </c>
      <c r="AX851" s="2716">
        <v>0</v>
      </c>
      <c r="AY851" s="2858" t="s">
        <v>88</v>
      </c>
    </row>
    <row r="852" spans="15:51">
      <c r="O852" s="2024"/>
      <c r="P852" s="2036" t="s">
        <v>659</v>
      </c>
      <c r="Q852" s="2037" t="s">
        <v>889</v>
      </c>
      <c r="R852" s="2038">
        <v>24</v>
      </c>
      <c r="S852" s="2039" t="s">
        <v>36</v>
      </c>
      <c r="T852" s="2040">
        <v>44071</v>
      </c>
      <c r="U852" s="2041">
        <v>30</v>
      </c>
      <c r="V852" s="2039" t="s">
        <v>35</v>
      </c>
      <c r="W852" s="2042">
        <v>351.9</v>
      </c>
      <c r="X852" s="2039"/>
      <c r="Y852" s="2044">
        <v>44095</v>
      </c>
      <c r="Z852" s="2040">
        <v>44089</v>
      </c>
      <c r="AA852" s="2039">
        <v>13881</v>
      </c>
      <c r="AB852" s="2041">
        <v>30000</v>
      </c>
      <c r="AC852" s="2041">
        <f t="shared" si="283"/>
        <v>0</v>
      </c>
      <c r="AD852" s="2045">
        <f t="shared" si="284"/>
        <v>10557</v>
      </c>
      <c r="AE852" s="2042">
        <f t="shared" ref="AE852:AE866" si="285">(AD852*0.05)</f>
        <v>527.85</v>
      </c>
      <c r="AF852" s="2059" t="s">
        <v>8</v>
      </c>
      <c r="AG852" s="2029"/>
      <c r="AH852" s="2024"/>
      <c r="AI852" s="2837"/>
      <c r="AJ852" s="2918" t="s">
        <v>740</v>
      </c>
      <c r="AK852" s="2823">
        <v>133</v>
      </c>
      <c r="AL852" s="2823">
        <v>51197</v>
      </c>
      <c r="AM852" s="2824">
        <v>43927</v>
      </c>
      <c r="AN852" s="2823">
        <v>10</v>
      </c>
      <c r="AO852" s="2823" t="s">
        <v>35</v>
      </c>
      <c r="AP852" s="2825">
        <v>234</v>
      </c>
      <c r="AQ852" s="4052"/>
      <c r="AR852" s="3568">
        <v>43990</v>
      </c>
      <c r="AS852" s="2824">
        <v>43990</v>
      </c>
      <c r="AT852" s="2823"/>
      <c r="AU852" s="3566">
        <v>10000</v>
      </c>
      <c r="AV852" s="4053">
        <f t="shared" si="281"/>
        <v>0</v>
      </c>
      <c r="AW852" s="2716">
        <v>0</v>
      </c>
      <c r="AX852" s="2716">
        <v>0</v>
      </c>
      <c r="AY852" s="2858" t="s">
        <v>88</v>
      </c>
    </row>
    <row r="853" spans="15:51">
      <c r="O853" s="2024"/>
      <c r="P853" s="2047" t="s">
        <v>792</v>
      </c>
      <c r="Q853" s="2048" t="s">
        <v>794</v>
      </c>
      <c r="R853" s="2071">
        <v>50</v>
      </c>
      <c r="S853" s="3169" t="s">
        <v>36</v>
      </c>
      <c r="T853" s="2072">
        <v>44076</v>
      </c>
      <c r="U853" s="2071">
        <v>150</v>
      </c>
      <c r="V853" s="3171" t="s">
        <v>35</v>
      </c>
      <c r="W853" s="2071">
        <v>297.83999999999997</v>
      </c>
      <c r="X853" s="3605"/>
      <c r="Y853" s="3509">
        <v>44082</v>
      </c>
      <c r="Z853" s="2072">
        <v>44082</v>
      </c>
      <c r="AA853" s="2071">
        <v>13835</v>
      </c>
      <c r="AB853" s="2147">
        <v>150000</v>
      </c>
      <c r="AC853" s="2071">
        <f t="shared" si="283"/>
        <v>0</v>
      </c>
      <c r="AD853" s="2045">
        <f t="shared" si="284"/>
        <v>44675.999999999993</v>
      </c>
      <c r="AE853" s="2045">
        <f t="shared" si="285"/>
        <v>2233.7999999999997</v>
      </c>
      <c r="AF853" s="2059" t="s">
        <v>8</v>
      </c>
      <c r="AG853" s="2029"/>
      <c r="AH853" s="2024"/>
      <c r="AI853" s="2837"/>
      <c r="AJ853" s="2075" t="s">
        <v>436</v>
      </c>
      <c r="AK853" s="2071">
        <v>134</v>
      </c>
      <c r="AL853" s="2071">
        <v>51197</v>
      </c>
      <c r="AM853" s="2072">
        <v>43927</v>
      </c>
      <c r="AN853" s="2071">
        <v>54</v>
      </c>
      <c r="AO853" s="2071" t="s">
        <v>35</v>
      </c>
      <c r="AP853" s="2073">
        <v>297</v>
      </c>
      <c r="AQ853" s="3605"/>
      <c r="AR853" s="3509">
        <v>44001</v>
      </c>
      <c r="AS853" s="2072">
        <v>43997</v>
      </c>
      <c r="AT853" s="2071">
        <v>13269</v>
      </c>
      <c r="AU853" s="2147">
        <v>54000</v>
      </c>
      <c r="AV853" s="2809">
        <f t="shared" si="281"/>
        <v>0</v>
      </c>
      <c r="AW853" s="2045">
        <f t="shared" ref="AW853:AW864" si="286">(AU853*AP853/1000)</f>
        <v>16038</v>
      </c>
      <c r="AX853" s="2045">
        <f t="shared" ref="AX853:AX864" si="287">(AW853*0.05)</f>
        <v>801.90000000000009</v>
      </c>
      <c r="AY853" s="2150"/>
    </row>
    <row r="854" spans="15:51">
      <c r="O854" s="2024"/>
      <c r="P854" s="2047" t="s">
        <v>792</v>
      </c>
      <c r="Q854" s="2048" t="s">
        <v>891</v>
      </c>
      <c r="R854" s="2071">
        <v>51</v>
      </c>
      <c r="S854" s="3169" t="s">
        <v>36</v>
      </c>
      <c r="T854" s="2072">
        <v>44076</v>
      </c>
      <c r="U854" s="2071">
        <v>16</v>
      </c>
      <c r="V854" s="3171" t="s">
        <v>35</v>
      </c>
      <c r="W854" s="2071">
        <v>393.72</v>
      </c>
      <c r="X854" s="3605"/>
      <c r="Y854" s="3509">
        <v>44082</v>
      </c>
      <c r="Z854" s="2072">
        <v>44082</v>
      </c>
      <c r="AA854" s="2071">
        <v>13835</v>
      </c>
      <c r="AB854" s="2147">
        <v>16000</v>
      </c>
      <c r="AC854" s="2071">
        <f t="shared" si="283"/>
        <v>0</v>
      </c>
      <c r="AD854" s="2045">
        <f t="shared" si="284"/>
        <v>6299.52</v>
      </c>
      <c r="AE854" s="2073">
        <f t="shared" si="285"/>
        <v>314.97600000000006</v>
      </c>
      <c r="AF854" s="2059" t="s">
        <v>8</v>
      </c>
      <c r="AG854" s="2029"/>
      <c r="AH854" s="2024"/>
      <c r="AI854" s="2837"/>
      <c r="AJ854" s="2037" t="s">
        <v>436</v>
      </c>
      <c r="AK854" s="2071">
        <v>135</v>
      </c>
      <c r="AL854" s="2071">
        <v>51197</v>
      </c>
      <c r="AM854" s="2072">
        <v>43927</v>
      </c>
      <c r="AN854" s="2071">
        <v>54</v>
      </c>
      <c r="AO854" s="2071" t="s">
        <v>35</v>
      </c>
      <c r="AP854" s="2073">
        <v>297</v>
      </c>
      <c r="AQ854" s="3605"/>
      <c r="AR854" s="3509">
        <v>44001</v>
      </c>
      <c r="AS854" s="2072">
        <v>43997</v>
      </c>
      <c r="AT854" s="2071">
        <v>13268</v>
      </c>
      <c r="AU854" s="2147">
        <v>54000</v>
      </c>
      <c r="AV854" s="2809">
        <f t="shared" si="281"/>
        <v>0</v>
      </c>
      <c r="AW854" s="2073">
        <f t="shared" si="286"/>
        <v>16038</v>
      </c>
      <c r="AX854" s="2073">
        <f t="shared" si="287"/>
        <v>801.90000000000009</v>
      </c>
      <c r="AY854" s="2150"/>
    </row>
    <row r="855" spans="15:51">
      <c r="O855" s="2024"/>
      <c r="P855" s="2047" t="s">
        <v>792</v>
      </c>
      <c r="Q855" s="2048" t="s">
        <v>904</v>
      </c>
      <c r="R855" s="2071">
        <v>52</v>
      </c>
      <c r="S855" s="3169" t="s">
        <v>36</v>
      </c>
      <c r="T855" s="2072">
        <v>44076</v>
      </c>
      <c r="U855" s="2071">
        <v>3</v>
      </c>
      <c r="V855" s="3171" t="s">
        <v>35</v>
      </c>
      <c r="W855" s="2071">
        <v>361.08</v>
      </c>
      <c r="X855" s="3605"/>
      <c r="Y855" s="3509">
        <v>44082</v>
      </c>
      <c r="Z855" s="2072">
        <v>44082</v>
      </c>
      <c r="AA855" s="2071">
        <v>13835</v>
      </c>
      <c r="AB855" s="2147">
        <v>2500</v>
      </c>
      <c r="AC855" s="2071">
        <f t="shared" si="283"/>
        <v>-500</v>
      </c>
      <c r="AD855" s="2045">
        <f t="shared" si="284"/>
        <v>902.7</v>
      </c>
      <c r="AE855" s="2073">
        <f t="shared" si="285"/>
        <v>45.135000000000005</v>
      </c>
      <c r="AF855" s="2059" t="s">
        <v>8</v>
      </c>
      <c r="AG855" s="2029"/>
      <c r="AH855" s="2024"/>
      <c r="AI855" s="2837"/>
      <c r="AJ855" s="2075" t="s">
        <v>436</v>
      </c>
      <c r="AK855" s="2050">
        <v>136</v>
      </c>
      <c r="AL855" s="2050">
        <v>51197</v>
      </c>
      <c r="AM855" s="2051">
        <v>43927</v>
      </c>
      <c r="AN855" s="2050">
        <v>54</v>
      </c>
      <c r="AO855" s="2050" t="s">
        <v>35</v>
      </c>
      <c r="AP855" s="2053">
        <v>297</v>
      </c>
      <c r="AQ855" s="3727"/>
      <c r="AR855" s="3573">
        <v>44018</v>
      </c>
      <c r="AS855" s="2051">
        <v>44015</v>
      </c>
      <c r="AT855" s="2050">
        <v>13390</v>
      </c>
      <c r="AU855" s="3049">
        <v>54000</v>
      </c>
      <c r="AV855" s="2750">
        <f t="shared" si="281"/>
        <v>0</v>
      </c>
      <c r="AW855" s="2053">
        <f t="shared" si="286"/>
        <v>16038</v>
      </c>
      <c r="AX855" s="2053">
        <f t="shared" si="287"/>
        <v>801.90000000000009</v>
      </c>
      <c r="AY855" s="2150"/>
    </row>
    <row r="856" spans="15:51">
      <c r="O856" s="2024"/>
      <c r="P856" s="2047" t="s">
        <v>792</v>
      </c>
      <c r="Q856" s="2048" t="s">
        <v>1156</v>
      </c>
      <c r="R856" s="2071">
        <v>53</v>
      </c>
      <c r="S856" s="3169" t="s">
        <v>36</v>
      </c>
      <c r="T856" s="2072">
        <v>44076</v>
      </c>
      <c r="U856" s="2071">
        <v>16</v>
      </c>
      <c r="V856" s="3171" t="s">
        <v>35</v>
      </c>
      <c r="W856" s="2071">
        <v>234.6</v>
      </c>
      <c r="X856" s="3605"/>
      <c r="Y856" s="3509">
        <v>44082</v>
      </c>
      <c r="Z856" s="2072">
        <v>44082</v>
      </c>
      <c r="AA856" s="2071">
        <v>13835</v>
      </c>
      <c r="AB856" s="2071">
        <v>16000</v>
      </c>
      <c r="AC856" s="2071">
        <f t="shared" si="283"/>
        <v>0</v>
      </c>
      <c r="AD856" s="2071">
        <f t="shared" si="284"/>
        <v>3753.6</v>
      </c>
      <c r="AE856" s="2071">
        <f t="shared" si="285"/>
        <v>187.68</v>
      </c>
      <c r="AF856" s="2059" t="s">
        <v>8</v>
      </c>
      <c r="AG856" s="2029"/>
      <c r="AH856" s="2024"/>
      <c r="AI856" s="2837"/>
      <c r="AJ856" s="2037" t="s">
        <v>740</v>
      </c>
      <c r="AK856" s="2071">
        <v>137</v>
      </c>
      <c r="AL856" s="2071">
        <v>51239</v>
      </c>
      <c r="AM856" s="2072">
        <v>43928</v>
      </c>
      <c r="AN856" s="2071">
        <v>10</v>
      </c>
      <c r="AO856" s="2071" t="s">
        <v>35</v>
      </c>
      <c r="AP856" s="2073">
        <v>234</v>
      </c>
      <c r="AQ856" s="4072"/>
      <c r="AR856" s="3509">
        <v>44011</v>
      </c>
      <c r="AS856" s="2072">
        <v>43997</v>
      </c>
      <c r="AT856" s="2071">
        <v>13270</v>
      </c>
      <c r="AU856" s="2147">
        <v>10000</v>
      </c>
      <c r="AV856" s="2809">
        <f t="shared" si="281"/>
        <v>0</v>
      </c>
      <c r="AW856" s="2045">
        <f t="shared" si="286"/>
        <v>2340</v>
      </c>
      <c r="AX856" s="2045">
        <f t="shared" si="287"/>
        <v>117</v>
      </c>
      <c r="AY856" s="2150"/>
    </row>
    <row r="857" spans="15:51">
      <c r="O857" s="2024"/>
      <c r="P857" s="2047" t="s">
        <v>792</v>
      </c>
      <c r="Q857" s="2048" t="s">
        <v>794</v>
      </c>
      <c r="R857" s="2071">
        <v>54</v>
      </c>
      <c r="S857" s="3169" t="s">
        <v>36</v>
      </c>
      <c r="T857" s="2072">
        <v>44076</v>
      </c>
      <c r="U857" s="2071">
        <v>150</v>
      </c>
      <c r="V857" s="3171" t="s">
        <v>35</v>
      </c>
      <c r="W857" s="2071">
        <v>297.83999999999997</v>
      </c>
      <c r="X857" s="3605"/>
      <c r="Y857" s="3509">
        <v>44103</v>
      </c>
      <c r="Z857" s="2072">
        <v>44093</v>
      </c>
      <c r="AA857" s="2071">
        <v>13927</v>
      </c>
      <c r="AB857" s="2147">
        <v>150000</v>
      </c>
      <c r="AC857" s="2071">
        <f t="shared" si="283"/>
        <v>0</v>
      </c>
      <c r="AD857" s="2045">
        <f t="shared" si="284"/>
        <v>44675.999999999993</v>
      </c>
      <c r="AE857" s="2045">
        <f t="shared" si="285"/>
        <v>2233.7999999999997</v>
      </c>
      <c r="AF857" s="2059" t="s">
        <v>8</v>
      </c>
      <c r="AG857" s="2029"/>
      <c r="AH857" s="2024"/>
      <c r="AI857" s="2837"/>
      <c r="AJ857" s="2037" t="s">
        <v>699</v>
      </c>
      <c r="AK857" s="2071">
        <v>138</v>
      </c>
      <c r="AL857" s="2071">
        <v>51239</v>
      </c>
      <c r="AM857" s="2072">
        <v>43928</v>
      </c>
      <c r="AN857" s="2071">
        <v>10</v>
      </c>
      <c r="AO857" s="2071" t="s">
        <v>35</v>
      </c>
      <c r="AP857" s="2073">
        <v>254</v>
      </c>
      <c r="AQ857" s="4072"/>
      <c r="AR857" s="3509">
        <v>44081</v>
      </c>
      <c r="AS857" s="2072">
        <v>44082</v>
      </c>
      <c r="AT857" s="2809">
        <v>13834</v>
      </c>
      <c r="AU857" s="2147">
        <v>10000</v>
      </c>
      <c r="AV857" s="2809">
        <f t="shared" si="281"/>
        <v>0</v>
      </c>
      <c r="AW857" s="2045">
        <f t="shared" si="286"/>
        <v>2540</v>
      </c>
      <c r="AX857" s="2045">
        <f t="shared" si="287"/>
        <v>127</v>
      </c>
      <c r="AY857" s="2150"/>
    </row>
    <row r="858" spans="15:51">
      <c r="O858" s="2024"/>
      <c r="P858" s="2047" t="s">
        <v>792</v>
      </c>
      <c r="Q858" s="2048" t="s">
        <v>891</v>
      </c>
      <c r="R858" s="2071">
        <v>55</v>
      </c>
      <c r="S858" s="3169" t="s">
        <v>36</v>
      </c>
      <c r="T858" s="2072">
        <v>44076</v>
      </c>
      <c r="U858" s="2071">
        <v>16</v>
      </c>
      <c r="V858" s="3171" t="s">
        <v>35</v>
      </c>
      <c r="W858" s="2071">
        <v>393.72</v>
      </c>
      <c r="X858" s="3605"/>
      <c r="Y858" s="3509">
        <v>44103</v>
      </c>
      <c r="Z858" s="2072">
        <v>44093</v>
      </c>
      <c r="AA858" s="2071">
        <v>13927</v>
      </c>
      <c r="AB858" s="2147">
        <v>16000</v>
      </c>
      <c r="AC858" s="2071">
        <f t="shared" si="283"/>
        <v>0</v>
      </c>
      <c r="AD858" s="2045">
        <f t="shared" si="284"/>
        <v>6299.52</v>
      </c>
      <c r="AE858" s="2045">
        <f t="shared" si="285"/>
        <v>314.97600000000006</v>
      </c>
      <c r="AF858" s="2059" t="s">
        <v>8</v>
      </c>
      <c r="AG858" s="2029"/>
      <c r="AH858" s="2024"/>
      <c r="AI858" s="2837"/>
      <c r="AJ858" s="2037" t="s">
        <v>740</v>
      </c>
      <c r="AK858" s="2071">
        <v>139</v>
      </c>
      <c r="AL858" s="2071">
        <v>51239</v>
      </c>
      <c r="AM858" s="2072">
        <v>43928</v>
      </c>
      <c r="AN858" s="2071">
        <v>10</v>
      </c>
      <c r="AO858" s="2071" t="s">
        <v>35</v>
      </c>
      <c r="AP858" s="2073">
        <v>239.8</v>
      </c>
      <c r="AQ858" s="4072"/>
      <c r="AR858" s="3509">
        <v>44039</v>
      </c>
      <c r="AS858" s="2072">
        <v>44037</v>
      </c>
      <c r="AT858" s="2809">
        <v>13514</v>
      </c>
      <c r="AU858" s="2147">
        <v>10000</v>
      </c>
      <c r="AV858" s="2809">
        <f t="shared" si="281"/>
        <v>0</v>
      </c>
      <c r="AW858" s="2045">
        <f t="shared" si="286"/>
        <v>2398</v>
      </c>
      <c r="AX858" s="2045">
        <f t="shared" si="287"/>
        <v>119.9</v>
      </c>
      <c r="AY858" s="2150"/>
    </row>
    <row r="859" spans="15:51">
      <c r="O859" s="2024"/>
      <c r="P859" s="2047" t="s">
        <v>792</v>
      </c>
      <c r="Q859" s="2048" t="s">
        <v>904</v>
      </c>
      <c r="R859" s="2071">
        <v>56</v>
      </c>
      <c r="S859" s="3169" t="s">
        <v>36</v>
      </c>
      <c r="T859" s="2072">
        <v>44076</v>
      </c>
      <c r="U859" s="2071">
        <v>3</v>
      </c>
      <c r="V859" s="3171" t="s">
        <v>35</v>
      </c>
      <c r="W859" s="2071">
        <v>361.08</v>
      </c>
      <c r="X859" s="3605"/>
      <c r="Y859" s="3509">
        <v>44103</v>
      </c>
      <c r="Z859" s="2072">
        <v>44093</v>
      </c>
      <c r="AA859" s="2071">
        <v>13927</v>
      </c>
      <c r="AB859" s="2147">
        <v>3000</v>
      </c>
      <c r="AC859" s="2071">
        <f t="shared" si="283"/>
        <v>0</v>
      </c>
      <c r="AD859" s="2045">
        <f t="shared" si="284"/>
        <v>1083.24</v>
      </c>
      <c r="AE859" s="2045">
        <f t="shared" si="285"/>
        <v>54.162000000000006</v>
      </c>
      <c r="AF859" s="2059" t="s">
        <v>8</v>
      </c>
      <c r="AG859" s="2029"/>
      <c r="AH859" s="2024"/>
      <c r="AI859" s="2837"/>
      <c r="AJ859" s="2037" t="s">
        <v>436</v>
      </c>
      <c r="AK859" s="2071">
        <v>140</v>
      </c>
      <c r="AL859" s="2071">
        <v>51239</v>
      </c>
      <c r="AM859" s="2072">
        <v>43928</v>
      </c>
      <c r="AN859" s="2071">
        <v>54</v>
      </c>
      <c r="AO859" s="2071" t="s">
        <v>35</v>
      </c>
      <c r="AP859" s="2073">
        <v>304.39999999999998</v>
      </c>
      <c r="AQ859" s="4072"/>
      <c r="AR859" s="3509">
        <v>44025</v>
      </c>
      <c r="AS859" s="2072">
        <v>44015</v>
      </c>
      <c r="AT859" s="2071">
        <v>13391</v>
      </c>
      <c r="AU859" s="2147">
        <v>54000</v>
      </c>
      <c r="AV859" s="2809">
        <f t="shared" si="281"/>
        <v>0</v>
      </c>
      <c r="AW859" s="2045">
        <f t="shared" si="286"/>
        <v>16437.599999999999</v>
      </c>
      <c r="AX859" s="2045">
        <f t="shared" si="287"/>
        <v>821.88</v>
      </c>
      <c r="AY859" s="2150"/>
    </row>
    <row r="860" spans="15:51">
      <c r="O860" s="2024"/>
      <c r="P860" s="2047" t="s">
        <v>792</v>
      </c>
      <c r="Q860" s="2048" t="s">
        <v>1156</v>
      </c>
      <c r="R860" s="2071">
        <v>57</v>
      </c>
      <c r="S860" s="3169" t="s">
        <v>36</v>
      </c>
      <c r="T860" s="2072">
        <v>44076</v>
      </c>
      <c r="U860" s="2071">
        <v>16</v>
      </c>
      <c r="V860" s="3171" t="s">
        <v>35</v>
      </c>
      <c r="W860" s="2071">
        <v>234.6</v>
      </c>
      <c r="X860" s="3605"/>
      <c r="Y860" s="3509">
        <v>44103</v>
      </c>
      <c r="Z860" s="2072">
        <v>44093</v>
      </c>
      <c r="AA860" s="2071">
        <v>13927</v>
      </c>
      <c r="AB860" s="2071">
        <v>16000</v>
      </c>
      <c r="AC860" s="2071">
        <f t="shared" si="283"/>
        <v>0</v>
      </c>
      <c r="AD860" s="2045">
        <f t="shared" si="284"/>
        <v>3753.6</v>
      </c>
      <c r="AE860" s="2045">
        <f t="shared" si="285"/>
        <v>187.68</v>
      </c>
      <c r="AF860" s="2059" t="s">
        <v>8</v>
      </c>
      <c r="AG860" s="2029"/>
      <c r="AH860" s="2024"/>
      <c r="AI860" s="2837"/>
      <c r="AJ860" s="2957" t="s">
        <v>699</v>
      </c>
      <c r="AK860" s="2071">
        <v>141</v>
      </c>
      <c r="AL860" s="2071">
        <v>51239</v>
      </c>
      <c r="AM860" s="2072">
        <v>43928</v>
      </c>
      <c r="AN860" s="2071">
        <v>15</v>
      </c>
      <c r="AO860" s="2071" t="s">
        <v>35</v>
      </c>
      <c r="AP860" s="2073">
        <v>260.3</v>
      </c>
      <c r="AQ860" s="4072"/>
      <c r="AR860" s="3509">
        <v>44109</v>
      </c>
      <c r="AS860" s="2072">
        <v>44121</v>
      </c>
      <c r="AT860" s="2809">
        <v>14146</v>
      </c>
      <c r="AU860" s="2147">
        <v>15000</v>
      </c>
      <c r="AV860" s="2071">
        <f t="shared" si="281"/>
        <v>0</v>
      </c>
      <c r="AW860" s="2045">
        <f t="shared" si="286"/>
        <v>3904.5</v>
      </c>
      <c r="AX860" s="2045">
        <f t="shared" si="287"/>
        <v>195.22500000000002</v>
      </c>
      <c r="AY860" s="2205"/>
    </row>
    <row r="861" spans="15:51">
      <c r="O861" s="2024"/>
      <c r="P861" s="2047" t="s">
        <v>941</v>
      </c>
      <c r="Q861" s="2075" t="s">
        <v>890</v>
      </c>
      <c r="R861" s="2076">
        <v>8</v>
      </c>
      <c r="S861" s="2052" t="s">
        <v>796</v>
      </c>
      <c r="T861" s="2057">
        <v>44090</v>
      </c>
      <c r="U861" s="2055">
        <v>50</v>
      </c>
      <c r="V861" s="2052" t="s">
        <v>35</v>
      </c>
      <c r="W861" s="2058">
        <v>330</v>
      </c>
      <c r="X861" s="2052"/>
      <c r="Y861" s="2078">
        <v>44095</v>
      </c>
      <c r="Z861" s="2057">
        <v>44093</v>
      </c>
      <c r="AA861" s="2052">
        <v>13932</v>
      </c>
      <c r="AB861" s="2055">
        <v>46000</v>
      </c>
      <c r="AC861" s="2055">
        <f t="shared" si="283"/>
        <v>-4000</v>
      </c>
      <c r="AD861" s="2056">
        <f t="shared" si="284"/>
        <v>15180</v>
      </c>
      <c r="AE861" s="2058">
        <f t="shared" si="285"/>
        <v>759</v>
      </c>
      <c r="AF861" s="2059" t="s">
        <v>8</v>
      </c>
      <c r="AG861" s="2029"/>
      <c r="AH861" s="2024"/>
      <c r="AI861" s="2837"/>
      <c r="AJ861" s="2075" t="s">
        <v>436</v>
      </c>
      <c r="AK861" s="2071">
        <v>142</v>
      </c>
      <c r="AL861" s="2071">
        <v>51239</v>
      </c>
      <c r="AM861" s="2072">
        <v>43928</v>
      </c>
      <c r="AN861" s="2071">
        <v>54</v>
      </c>
      <c r="AO861" s="2071" t="s">
        <v>35</v>
      </c>
      <c r="AP861" s="2073">
        <v>304.39999999999998</v>
      </c>
      <c r="AQ861" s="4072"/>
      <c r="AR861" s="3509">
        <v>44032</v>
      </c>
      <c r="AS861" s="2072">
        <v>44037</v>
      </c>
      <c r="AT861" s="2071">
        <v>13512</v>
      </c>
      <c r="AU861" s="2147">
        <v>54000</v>
      </c>
      <c r="AV861" s="2071">
        <f t="shared" si="281"/>
        <v>0</v>
      </c>
      <c r="AW861" s="2045">
        <f t="shared" si="286"/>
        <v>16437.599999999999</v>
      </c>
      <c r="AX861" s="5973">
        <f t="shared" si="287"/>
        <v>821.88</v>
      </c>
      <c r="AY861" s="2150" t="s">
        <v>1157</v>
      </c>
    </row>
    <row r="862" spans="15:51">
      <c r="O862" s="2024"/>
      <c r="P862" s="2047" t="s">
        <v>941</v>
      </c>
      <c r="Q862" s="2075" t="s">
        <v>947</v>
      </c>
      <c r="R862" s="2076">
        <v>8</v>
      </c>
      <c r="S862" s="2052" t="s">
        <v>796</v>
      </c>
      <c r="T862" s="2057">
        <v>44090</v>
      </c>
      <c r="U862" s="2055">
        <v>4</v>
      </c>
      <c r="V862" s="2052" t="s">
        <v>35</v>
      </c>
      <c r="W862" s="2058">
        <v>330</v>
      </c>
      <c r="X862" s="2052"/>
      <c r="Y862" s="2078">
        <v>44095</v>
      </c>
      <c r="Z862" s="2057">
        <v>44103</v>
      </c>
      <c r="AA862" s="2052">
        <v>14016</v>
      </c>
      <c r="AB862" s="2055">
        <v>4000</v>
      </c>
      <c r="AC862" s="2055">
        <f t="shared" si="283"/>
        <v>0</v>
      </c>
      <c r="AD862" s="2056">
        <f t="shared" si="284"/>
        <v>1320</v>
      </c>
      <c r="AE862" s="2058">
        <f t="shared" si="285"/>
        <v>66</v>
      </c>
      <c r="AF862" s="2059" t="s">
        <v>8</v>
      </c>
      <c r="AG862" s="2029"/>
      <c r="AH862" s="2024"/>
      <c r="AI862" s="2837"/>
      <c r="AJ862" s="2075" t="s">
        <v>436</v>
      </c>
      <c r="AK862" s="2071">
        <v>143</v>
      </c>
      <c r="AL862" s="2071">
        <v>51239</v>
      </c>
      <c r="AM862" s="2072">
        <v>43928</v>
      </c>
      <c r="AN862" s="2071">
        <v>54</v>
      </c>
      <c r="AO862" s="2071" t="s">
        <v>35</v>
      </c>
      <c r="AP862" s="2073">
        <v>304.39999999999998</v>
      </c>
      <c r="AQ862" s="4072"/>
      <c r="AR862" s="3509">
        <v>44039</v>
      </c>
      <c r="AS862" s="2072">
        <v>44037</v>
      </c>
      <c r="AT862" s="2071">
        <v>13513</v>
      </c>
      <c r="AU862" s="2147">
        <v>54000</v>
      </c>
      <c r="AV862" s="2071">
        <f t="shared" si="281"/>
        <v>0</v>
      </c>
      <c r="AW862" s="2045">
        <f t="shared" si="286"/>
        <v>16437.599999999999</v>
      </c>
      <c r="AX862" s="2045">
        <f t="shared" si="287"/>
        <v>821.88</v>
      </c>
      <c r="AY862" s="3282"/>
    </row>
    <row r="863" spans="15:51">
      <c r="O863" s="2024"/>
      <c r="P863" s="2047" t="s">
        <v>941</v>
      </c>
      <c r="Q863" s="2037" t="s">
        <v>948</v>
      </c>
      <c r="R863" s="2038">
        <v>9</v>
      </c>
      <c r="S863" s="2052" t="s">
        <v>796</v>
      </c>
      <c r="T863" s="2040">
        <v>44090</v>
      </c>
      <c r="U863" s="2041">
        <v>15</v>
      </c>
      <c r="V863" s="2039" t="s">
        <v>35</v>
      </c>
      <c r="W863" s="2042">
        <v>390</v>
      </c>
      <c r="X863" s="2039"/>
      <c r="Y863" s="2044">
        <v>44095</v>
      </c>
      <c r="Z863" s="2040">
        <v>44103</v>
      </c>
      <c r="AA863" s="2039">
        <v>14016</v>
      </c>
      <c r="AB863" s="2041">
        <v>15000</v>
      </c>
      <c r="AC863" s="2041">
        <f t="shared" si="283"/>
        <v>0</v>
      </c>
      <c r="AD863" s="2045">
        <f t="shared" si="284"/>
        <v>5850</v>
      </c>
      <c r="AE863" s="2042">
        <f t="shared" si="285"/>
        <v>292.5</v>
      </c>
      <c r="AF863" s="2059" t="s">
        <v>8</v>
      </c>
      <c r="AG863" s="2029"/>
      <c r="AH863" s="2024"/>
      <c r="AI863" s="2837"/>
      <c r="AJ863" s="2075" t="s">
        <v>436</v>
      </c>
      <c r="AK863" s="2071">
        <v>144</v>
      </c>
      <c r="AL863" s="2071">
        <v>51239</v>
      </c>
      <c r="AM863" s="2072">
        <v>43928</v>
      </c>
      <c r="AN863" s="2071">
        <v>54</v>
      </c>
      <c r="AO863" s="2071" t="s">
        <v>35</v>
      </c>
      <c r="AP863" s="2073">
        <v>304.39999999999998</v>
      </c>
      <c r="AQ863" s="4072"/>
      <c r="AR863" s="3509">
        <v>44053</v>
      </c>
      <c r="AS863" s="2072">
        <v>44053</v>
      </c>
      <c r="AT863" s="2071">
        <v>13614</v>
      </c>
      <c r="AU863" s="2147">
        <v>54000</v>
      </c>
      <c r="AV863" s="2071">
        <f t="shared" si="281"/>
        <v>0</v>
      </c>
      <c r="AW863" s="2045">
        <f t="shared" si="286"/>
        <v>16437.599999999999</v>
      </c>
      <c r="AX863" s="2045">
        <f t="shared" si="287"/>
        <v>821.88</v>
      </c>
      <c r="AY863" s="2150"/>
    </row>
    <row r="864" spans="15:51">
      <c r="O864" s="2024"/>
      <c r="P864" s="2047" t="s">
        <v>715</v>
      </c>
      <c r="Q864" s="2075" t="s">
        <v>717</v>
      </c>
      <c r="R864" s="3280">
        <v>4</v>
      </c>
      <c r="S864" s="2050" t="s">
        <v>796</v>
      </c>
      <c r="T864" s="2051">
        <v>43892</v>
      </c>
      <c r="U864" s="2050">
        <v>7</v>
      </c>
      <c r="V864" s="2052" t="s">
        <v>35</v>
      </c>
      <c r="W864" s="2053">
        <v>495</v>
      </c>
      <c r="X864" s="2050">
        <v>439</v>
      </c>
      <c r="Y864" s="3573">
        <v>44102</v>
      </c>
      <c r="Z864" s="2051">
        <v>44103</v>
      </c>
      <c r="AA864" s="2050">
        <v>14017</v>
      </c>
      <c r="AB864" s="2055">
        <v>7000</v>
      </c>
      <c r="AC864" s="2055">
        <f t="shared" si="283"/>
        <v>0</v>
      </c>
      <c r="AD864" s="2056">
        <f t="shared" si="284"/>
        <v>3465</v>
      </c>
      <c r="AE864" s="2058">
        <f t="shared" si="285"/>
        <v>173.25</v>
      </c>
      <c r="AF864" s="2059" t="s">
        <v>8</v>
      </c>
      <c r="AG864" s="2029"/>
      <c r="AH864" s="2024"/>
      <c r="AI864" s="2837"/>
      <c r="AJ864" s="2037" t="s">
        <v>740</v>
      </c>
      <c r="AK864" s="2071">
        <v>145</v>
      </c>
      <c r="AL864" s="2071">
        <v>51239</v>
      </c>
      <c r="AM864" s="2072">
        <v>43928</v>
      </c>
      <c r="AN864" s="2071">
        <v>10</v>
      </c>
      <c r="AO864" s="2071" t="s">
        <v>35</v>
      </c>
      <c r="AP864" s="2073">
        <v>239.8</v>
      </c>
      <c r="AQ864" s="4072"/>
      <c r="AR864" s="3509">
        <v>44053</v>
      </c>
      <c r="AS864" s="2072">
        <v>44053</v>
      </c>
      <c r="AT864" s="2809">
        <v>13615</v>
      </c>
      <c r="AU864" s="2147">
        <v>10000</v>
      </c>
      <c r="AV864" s="2071">
        <f t="shared" si="281"/>
        <v>0</v>
      </c>
      <c r="AW864" s="2045">
        <f t="shared" si="286"/>
        <v>2398</v>
      </c>
      <c r="AX864" s="2045">
        <f t="shared" si="287"/>
        <v>119.9</v>
      </c>
      <c r="AY864" s="2150"/>
    </row>
    <row r="865" spans="15:51">
      <c r="O865" s="2024"/>
      <c r="P865" s="2047" t="s">
        <v>1166</v>
      </c>
      <c r="Q865" s="2069" t="s">
        <v>698</v>
      </c>
      <c r="R865" s="2809">
        <v>45</v>
      </c>
      <c r="S865" s="2071" t="s">
        <v>101</v>
      </c>
      <c r="T865" s="2072">
        <v>44103</v>
      </c>
      <c r="U865" s="2071">
        <v>20</v>
      </c>
      <c r="V865" s="2039" t="s">
        <v>35</v>
      </c>
      <c r="W865" s="2073">
        <v>325</v>
      </c>
      <c r="X865" s="2071"/>
      <c r="Y865" s="3509">
        <v>44103</v>
      </c>
      <c r="Z865" s="2072">
        <v>44103</v>
      </c>
      <c r="AA865" s="2071">
        <v>14012</v>
      </c>
      <c r="AB865" s="2041">
        <v>20000</v>
      </c>
      <c r="AC865" s="2041">
        <f t="shared" si="283"/>
        <v>0</v>
      </c>
      <c r="AD865" s="2045">
        <f t="shared" si="284"/>
        <v>6500</v>
      </c>
      <c r="AE865" s="2042">
        <f t="shared" si="285"/>
        <v>325</v>
      </c>
      <c r="AF865" s="2059" t="s">
        <v>8</v>
      </c>
      <c r="AG865" s="2029"/>
      <c r="AH865" s="2024"/>
      <c r="AI865" s="2837"/>
      <c r="AJ865" s="2918" t="s">
        <v>699</v>
      </c>
      <c r="AK865" s="2823">
        <v>146</v>
      </c>
      <c r="AL865" s="2823">
        <v>51239</v>
      </c>
      <c r="AM865" s="2824">
        <v>43928</v>
      </c>
      <c r="AN865" s="2823">
        <v>10</v>
      </c>
      <c r="AO865" s="2823" t="s">
        <v>35</v>
      </c>
      <c r="AP865" s="2825">
        <v>260.3</v>
      </c>
      <c r="AQ865" s="5974"/>
      <c r="AR865" s="3568">
        <v>44137</v>
      </c>
      <c r="AS865" s="2824">
        <v>44137</v>
      </c>
      <c r="AT865" s="2824"/>
      <c r="AU865" s="3566">
        <v>10000</v>
      </c>
      <c r="AV865" s="2823">
        <f t="shared" si="281"/>
        <v>0</v>
      </c>
      <c r="AW865" s="2716">
        <v>0</v>
      </c>
      <c r="AX865" s="2716">
        <v>0</v>
      </c>
      <c r="AY865" s="2858" t="s">
        <v>88</v>
      </c>
    </row>
    <row r="866" spans="15:51">
      <c r="O866" s="2024"/>
      <c r="P866" s="2036" t="s">
        <v>659</v>
      </c>
      <c r="Q866" s="2037" t="s">
        <v>889</v>
      </c>
      <c r="R866" s="2038">
        <v>25</v>
      </c>
      <c r="S866" s="2039" t="s">
        <v>36</v>
      </c>
      <c r="T866" s="2040">
        <v>44071</v>
      </c>
      <c r="U866" s="2041">
        <v>30</v>
      </c>
      <c r="V866" s="2039" t="s">
        <v>35</v>
      </c>
      <c r="W866" s="2042">
        <v>351.9</v>
      </c>
      <c r="X866" s="2039"/>
      <c r="Y866" s="2044">
        <v>44109</v>
      </c>
      <c r="Z866" s="2040">
        <v>44103</v>
      </c>
      <c r="AA866" s="2039">
        <v>14015</v>
      </c>
      <c r="AB866" s="2041">
        <v>30000</v>
      </c>
      <c r="AC866" s="2041">
        <f t="shared" si="283"/>
        <v>0</v>
      </c>
      <c r="AD866" s="2045">
        <f t="shared" si="284"/>
        <v>10557</v>
      </c>
      <c r="AE866" s="2042">
        <f t="shared" si="285"/>
        <v>527.85</v>
      </c>
      <c r="AF866" s="2059" t="s">
        <v>8</v>
      </c>
      <c r="AG866" s="2029"/>
      <c r="AH866" s="2024"/>
      <c r="AI866" s="2837"/>
      <c r="AJ866" s="2075" t="s">
        <v>436</v>
      </c>
      <c r="AK866" s="2071">
        <v>147</v>
      </c>
      <c r="AL866" s="2071">
        <v>51239</v>
      </c>
      <c r="AM866" s="2072">
        <v>43928</v>
      </c>
      <c r="AN866" s="2071">
        <v>54</v>
      </c>
      <c r="AO866" s="2071" t="s">
        <v>35</v>
      </c>
      <c r="AP866" s="2073">
        <v>304.39999999999998</v>
      </c>
      <c r="AQ866" s="4072"/>
      <c r="AR866" s="3509">
        <v>44053</v>
      </c>
      <c r="AS866" s="2072">
        <v>44053</v>
      </c>
      <c r="AT866" s="2071">
        <v>13613</v>
      </c>
      <c r="AU866" s="2147">
        <v>54000</v>
      </c>
      <c r="AV866" s="2071">
        <f t="shared" si="281"/>
        <v>0</v>
      </c>
      <c r="AW866" s="2045">
        <f t="shared" ref="AW866:AW878" si="288">(AU866*AP866/1000)</f>
        <v>16437.599999999999</v>
      </c>
      <c r="AX866" s="2045">
        <f t="shared" ref="AX866:AX878" si="289">(AW866*0.05)</f>
        <v>821.88</v>
      </c>
      <c r="AY866" s="2150"/>
    </row>
    <row r="867" spans="15:51">
      <c r="O867" s="2024"/>
      <c r="P867" s="6086"/>
      <c r="Q867" s="2075"/>
      <c r="R867" s="2076"/>
      <c r="S867" s="2052"/>
      <c r="T867" s="2057"/>
      <c r="U867" s="2055"/>
      <c r="V867" s="2052"/>
      <c r="W867" s="2058"/>
      <c r="X867" s="2052"/>
      <c r="Y867" s="2078"/>
      <c r="Z867" s="2057"/>
      <c r="AA867" s="2052"/>
      <c r="AB867" s="2055"/>
      <c r="AC867" s="2055"/>
      <c r="AD867" s="2056"/>
      <c r="AE867" s="2058"/>
      <c r="AF867" s="3584"/>
      <c r="AG867" s="3227"/>
      <c r="AH867" s="2024"/>
      <c r="AI867" s="2837"/>
      <c r="AJ867" s="2075" t="s">
        <v>436</v>
      </c>
      <c r="AK867" s="2071">
        <v>148</v>
      </c>
      <c r="AL867" s="2071">
        <v>51239</v>
      </c>
      <c r="AM867" s="2072">
        <v>43928</v>
      </c>
      <c r="AN867" s="2071">
        <v>54</v>
      </c>
      <c r="AO867" s="2071" t="s">
        <v>35</v>
      </c>
      <c r="AP867" s="2073">
        <v>304.39999999999998</v>
      </c>
      <c r="AQ867" s="4072"/>
      <c r="AR867" s="3509">
        <v>44067</v>
      </c>
      <c r="AS867" s="2072">
        <v>44067</v>
      </c>
      <c r="AT867" s="2071">
        <v>13717</v>
      </c>
      <c r="AU867" s="2147">
        <v>54000</v>
      </c>
      <c r="AV867" s="2071">
        <f t="shared" si="281"/>
        <v>0</v>
      </c>
      <c r="AW867" s="2045">
        <f t="shared" si="288"/>
        <v>16437.599999999999</v>
      </c>
      <c r="AX867" s="2045">
        <f t="shared" si="289"/>
        <v>821.88</v>
      </c>
      <c r="AY867" s="2150"/>
    </row>
    <row r="868" spans="15:51" ht="15" thickBot="1">
      <c r="O868" s="2024"/>
      <c r="P868" s="2082"/>
      <c r="Q868" s="2083"/>
      <c r="R868" s="2083"/>
      <c r="S868" s="2083"/>
      <c r="T868" s="2083"/>
      <c r="U868" s="2084"/>
      <c r="V868" s="2085"/>
      <c r="W868" s="2085"/>
      <c r="X868" s="2085"/>
      <c r="Y868" s="2089"/>
      <c r="Z868" s="2085"/>
      <c r="AA868" s="2086"/>
      <c r="AB868" s="2087"/>
      <c r="AC868" s="2085"/>
      <c r="AD868" s="2088">
        <f>SUM(AD842:AD867)</f>
        <v>260134.58</v>
      </c>
      <c r="AE868" s="2088">
        <f>SUM(AE842:AE867)</f>
        <v>12973.879000000003</v>
      </c>
      <c r="AF868" s="2090"/>
      <c r="AG868" s="3220"/>
      <c r="AH868" s="2024"/>
      <c r="AI868" s="2837"/>
      <c r="AJ868" s="2037" t="s">
        <v>740</v>
      </c>
      <c r="AK868" s="2071">
        <v>149</v>
      </c>
      <c r="AL868" s="2071">
        <v>51239</v>
      </c>
      <c r="AM868" s="2072">
        <v>43928</v>
      </c>
      <c r="AN868" s="2071">
        <v>10</v>
      </c>
      <c r="AO868" s="2071" t="s">
        <v>35</v>
      </c>
      <c r="AP868" s="2073">
        <v>239.8</v>
      </c>
      <c r="AQ868" s="4072"/>
      <c r="AR868" s="3509">
        <v>44082</v>
      </c>
      <c r="AS868" s="2072">
        <v>44082</v>
      </c>
      <c r="AT868" s="2809">
        <v>13833</v>
      </c>
      <c r="AU868" s="2147">
        <v>10000</v>
      </c>
      <c r="AV868" s="2071">
        <f t="shared" si="281"/>
        <v>0</v>
      </c>
      <c r="AW868" s="2045">
        <f t="shared" si="288"/>
        <v>2398</v>
      </c>
      <c r="AX868" s="2045">
        <f t="shared" si="289"/>
        <v>119.9</v>
      </c>
      <c r="AY868" s="2150"/>
    </row>
    <row r="869" spans="15:51">
      <c r="O869" s="2024"/>
      <c r="P869" s="2024"/>
      <c r="Q869" s="2024"/>
      <c r="R869" s="2024"/>
      <c r="S869" s="2024"/>
      <c r="T869" s="2024"/>
      <c r="U869" s="2024"/>
      <c r="V869" s="2024"/>
      <c r="W869" s="2024"/>
      <c r="X869" s="2024"/>
      <c r="Y869" s="2024"/>
      <c r="Z869" s="2024"/>
      <c r="AA869" s="2024"/>
      <c r="AB869" s="2024"/>
      <c r="AC869" s="2024"/>
      <c r="AD869" s="2024"/>
      <c r="AE869" s="2024"/>
      <c r="AF869" s="2029"/>
      <c r="AG869" s="2029"/>
      <c r="AH869" s="2024"/>
      <c r="AI869" s="2943"/>
      <c r="AJ869" s="2037" t="s">
        <v>436</v>
      </c>
      <c r="AK869" s="2071">
        <v>150</v>
      </c>
      <c r="AL869" s="2071">
        <v>51239</v>
      </c>
      <c r="AM869" s="2072">
        <v>43928</v>
      </c>
      <c r="AN869" s="2071">
        <v>54</v>
      </c>
      <c r="AO869" s="2071" t="s">
        <v>35</v>
      </c>
      <c r="AP869" s="2073">
        <v>304.39999999999998</v>
      </c>
      <c r="AQ869" s="4072"/>
      <c r="AR869" s="3509">
        <v>44067</v>
      </c>
      <c r="AS869" s="2072">
        <v>44067</v>
      </c>
      <c r="AT869" s="2809">
        <v>13716</v>
      </c>
      <c r="AU869" s="2147">
        <v>54000</v>
      </c>
      <c r="AV869" s="2071">
        <f t="shared" si="281"/>
        <v>0</v>
      </c>
      <c r="AW869" s="2045">
        <f t="shared" si="288"/>
        <v>16437.599999999999</v>
      </c>
      <c r="AX869" s="2045">
        <f t="shared" si="289"/>
        <v>821.88</v>
      </c>
      <c r="AY869" s="2150"/>
    </row>
    <row r="870" spans="15:51" ht="18.600000000000001" thickBot="1">
      <c r="O870" s="2024"/>
      <c r="P870" s="2028" t="s">
        <v>855</v>
      </c>
      <c r="Q870" s="2024"/>
      <c r="R870" s="2024"/>
      <c r="S870" s="2024"/>
      <c r="T870" s="2024"/>
      <c r="U870" s="2024"/>
      <c r="V870" s="2024"/>
      <c r="W870" s="2024"/>
      <c r="X870" s="2024"/>
      <c r="Y870" s="3602"/>
      <c r="Z870" s="2024"/>
      <c r="AA870" s="2024"/>
      <c r="AB870" s="2024"/>
      <c r="AC870" s="2024"/>
      <c r="AD870" s="2024"/>
      <c r="AE870" s="2024"/>
      <c r="AF870" s="2029"/>
      <c r="AG870" s="2029"/>
      <c r="AH870" s="2024"/>
      <c r="AI870" s="2837"/>
      <c r="AJ870" s="2075" t="s">
        <v>436</v>
      </c>
      <c r="AK870" s="2050">
        <v>151</v>
      </c>
      <c r="AL870" s="2050">
        <v>51239</v>
      </c>
      <c r="AM870" s="2051">
        <v>43928</v>
      </c>
      <c r="AN870" s="2050">
        <v>54</v>
      </c>
      <c r="AO870" s="2050" t="s">
        <v>35</v>
      </c>
      <c r="AP870" s="2053">
        <v>304.39999999999998</v>
      </c>
      <c r="AQ870" s="2050"/>
      <c r="AR870" s="3573">
        <v>44082</v>
      </c>
      <c r="AS870" s="2051">
        <v>44082</v>
      </c>
      <c r="AT870" s="2050">
        <v>13831</v>
      </c>
      <c r="AU870" s="3049">
        <v>54000</v>
      </c>
      <c r="AV870" s="2050">
        <f t="shared" si="281"/>
        <v>0</v>
      </c>
      <c r="AW870" s="2056">
        <f t="shared" si="288"/>
        <v>16437.599999999999</v>
      </c>
      <c r="AX870" s="2056">
        <f t="shared" si="289"/>
        <v>821.88</v>
      </c>
      <c r="AY870" s="2150"/>
    </row>
    <row r="871" spans="15:51">
      <c r="O871" s="2024"/>
      <c r="P871" s="2030"/>
      <c r="Q871" s="2031"/>
      <c r="R871" s="2031"/>
      <c r="S871" s="6040" t="s">
        <v>14</v>
      </c>
      <c r="T871" s="6040" t="s">
        <v>12</v>
      </c>
      <c r="U871" s="6040"/>
      <c r="V871" s="2031"/>
      <c r="W871" s="6040" t="s">
        <v>15</v>
      </c>
      <c r="X871" s="6040" t="s">
        <v>16</v>
      </c>
      <c r="Y871" s="6040" t="s">
        <v>12</v>
      </c>
      <c r="Z871" s="6040" t="s">
        <v>12</v>
      </c>
      <c r="AA871" s="2031"/>
      <c r="AB871" s="2031"/>
      <c r="AC871" s="2031"/>
      <c r="AD871" s="2031"/>
      <c r="AE871" s="6040" t="s">
        <v>17</v>
      </c>
      <c r="AF871" s="6040"/>
      <c r="AG871" s="6032"/>
      <c r="AH871" s="2024"/>
      <c r="AI871" s="2837"/>
      <c r="AJ871" s="2075" t="s">
        <v>436</v>
      </c>
      <c r="AK871" s="2050">
        <v>152</v>
      </c>
      <c r="AL871" s="2050">
        <v>53010</v>
      </c>
      <c r="AM871" s="2051">
        <v>43973</v>
      </c>
      <c r="AN871" s="2050">
        <v>45</v>
      </c>
      <c r="AO871" s="2050" t="s">
        <v>35</v>
      </c>
      <c r="AP871" s="2053">
        <v>304.39999999999998</v>
      </c>
      <c r="AQ871" s="5975"/>
      <c r="AR871" s="3573">
        <v>43978</v>
      </c>
      <c r="AS871" s="2072">
        <v>43976</v>
      </c>
      <c r="AT871" s="2809">
        <v>13173</v>
      </c>
      <c r="AU871" s="2147">
        <v>45000</v>
      </c>
      <c r="AV871" s="2071">
        <f t="shared" si="281"/>
        <v>0</v>
      </c>
      <c r="AW871" s="2045">
        <f t="shared" si="288"/>
        <v>13697.999999999998</v>
      </c>
      <c r="AX871" s="2045">
        <f t="shared" si="289"/>
        <v>684.9</v>
      </c>
      <c r="AY871" s="2150"/>
    </row>
    <row r="872" spans="15:51">
      <c r="O872" s="2024"/>
      <c r="P872" s="2032" t="s">
        <v>3</v>
      </c>
      <c r="Q872" s="2033" t="s">
        <v>4</v>
      </c>
      <c r="R872" s="6033" t="s">
        <v>18</v>
      </c>
      <c r="S872" s="6033" t="s">
        <v>19</v>
      </c>
      <c r="T872" s="6033" t="s">
        <v>19</v>
      </c>
      <c r="U872" s="6033" t="s">
        <v>20</v>
      </c>
      <c r="V872" s="6033" t="s">
        <v>21</v>
      </c>
      <c r="W872" s="6033" t="s">
        <v>22</v>
      </c>
      <c r="X872" s="6033" t="s">
        <v>19</v>
      </c>
      <c r="Y872" s="6033" t="s">
        <v>23</v>
      </c>
      <c r="Z872" s="6033" t="s">
        <v>23</v>
      </c>
      <c r="AA872" s="6033" t="s">
        <v>24</v>
      </c>
      <c r="AB872" s="6033" t="s">
        <v>20</v>
      </c>
      <c r="AC872" s="6033" t="s">
        <v>25</v>
      </c>
      <c r="AD872" s="6033" t="s">
        <v>0</v>
      </c>
      <c r="AE872" s="6033" t="s">
        <v>11</v>
      </c>
      <c r="AF872" s="6033" t="s">
        <v>26</v>
      </c>
      <c r="AG872" s="6032"/>
      <c r="AH872" s="2024"/>
      <c r="AI872" s="2837"/>
      <c r="AJ872" s="2037" t="s">
        <v>740</v>
      </c>
      <c r="AK872" s="2071">
        <v>153</v>
      </c>
      <c r="AL872" s="2071">
        <v>55616</v>
      </c>
      <c r="AM872" s="2072">
        <v>44040</v>
      </c>
      <c r="AN872" s="2071">
        <v>5</v>
      </c>
      <c r="AO872" s="2071" t="s">
        <v>35</v>
      </c>
      <c r="AP872" s="2073">
        <v>239.8</v>
      </c>
      <c r="AQ872" s="4072"/>
      <c r="AR872" s="3509">
        <v>44067</v>
      </c>
      <c r="AS872" s="2072">
        <v>44067</v>
      </c>
      <c r="AT872" s="2809">
        <v>13718</v>
      </c>
      <c r="AU872" s="2147">
        <v>5000</v>
      </c>
      <c r="AV872" s="2071">
        <f t="shared" si="281"/>
        <v>0</v>
      </c>
      <c r="AW872" s="2045">
        <f t="shared" si="288"/>
        <v>1199</v>
      </c>
      <c r="AX872" s="2045">
        <f t="shared" si="289"/>
        <v>59.95</v>
      </c>
      <c r="AY872" s="2150"/>
    </row>
    <row r="873" spans="15:51" ht="15" thickBot="1">
      <c r="O873" s="2024"/>
      <c r="P873" s="2034"/>
      <c r="Q873" s="2035"/>
      <c r="R873" s="2035"/>
      <c r="S873" s="6035" t="s">
        <v>3</v>
      </c>
      <c r="T873" s="6035" t="s">
        <v>18</v>
      </c>
      <c r="U873" s="6035"/>
      <c r="V873" s="2035"/>
      <c r="W873" s="6035" t="s">
        <v>21</v>
      </c>
      <c r="X873" s="6035" t="s">
        <v>3</v>
      </c>
      <c r="Y873" s="6035" t="s">
        <v>27</v>
      </c>
      <c r="Z873" s="6035" t="s">
        <v>28</v>
      </c>
      <c r="AA873" s="2035"/>
      <c r="AB873" s="2035"/>
      <c r="AC873" s="2035"/>
      <c r="AD873" s="2035"/>
      <c r="AE873" s="6035" t="s">
        <v>30</v>
      </c>
      <c r="AF873" s="6033"/>
      <c r="AG873" s="6032"/>
      <c r="AH873" s="2024"/>
      <c r="AI873" s="2837"/>
      <c r="AJ873" s="2075" t="s">
        <v>436</v>
      </c>
      <c r="AK873" s="2071">
        <v>154</v>
      </c>
      <c r="AL873" s="2071">
        <v>55621</v>
      </c>
      <c r="AM873" s="2072">
        <v>44040</v>
      </c>
      <c r="AN873" s="2071">
        <v>54</v>
      </c>
      <c r="AO873" s="2071" t="s">
        <v>35</v>
      </c>
      <c r="AP873" s="2073">
        <v>304.39999999999998</v>
      </c>
      <c r="AQ873" s="5976"/>
      <c r="AR873" s="3509">
        <v>44082</v>
      </c>
      <c r="AS873" s="2072">
        <v>44082</v>
      </c>
      <c r="AT873" s="2071">
        <v>13832</v>
      </c>
      <c r="AU873" s="2147">
        <v>54000</v>
      </c>
      <c r="AV873" s="2071">
        <f t="shared" si="281"/>
        <v>0</v>
      </c>
      <c r="AW873" s="2045">
        <f t="shared" si="288"/>
        <v>16437.599999999999</v>
      </c>
      <c r="AX873" s="2045">
        <f t="shared" si="289"/>
        <v>821.88</v>
      </c>
      <c r="AY873" s="2150"/>
    </row>
    <row r="874" spans="15:51">
      <c r="O874" s="2024"/>
      <c r="P874" s="2121" t="s">
        <v>629</v>
      </c>
      <c r="Q874" s="2122" t="s">
        <v>699</v>
      </c>
      <c r="R874" s="2071">
        <v>141</v>
      </c>
      <c r="S874" s="2071">
        <v>51239</v>
      </c>
      <c r="T874" s="2072">
        <v>43928</v>
      </c>
      <c r="U874" s="2071">
        <v>15</v>
      </c>
      <c r="V874" s="2071" t="s">
        <v>35</v>
      </c>
      <c r="W874" s="2073">
        <v>260.3</v>
      </c>
      <c r="X874" s="4072"/>
      <c r="Y874" s="3509">
        <v>44109</v>
      </c>
      <c r="Z874" s="2072">
        <v>44121</v>
      </c>
      <c r="AA874" s="2809">
        <v>14146</v>
      </c>
      <c r="AB874" s="2147">
        <v>15000</v>
      </c>
      <c r="AC874" s="2071">
        <f t="shared" ref="AC874:AC881" si="290">(AB874-U874*1000)</f>
        <v>0</v>
      </c>
      <c r="AD874" s="2045">
        <f t="shared" ref="AD874:AD881" si="291">(AB874*W874/1000)</f>
        <v>3904.5</v>
      </c>
      <c r="AE874" s="2045">
        <f t="shared" ref="AE874:AE881" si="292">(AD874*0.05)</f>
        <v>195.22500000000002</v>
      </c>
      <c r="AF874" s="2046" t="s">
        <v>8</v>
      </c>
      <c r="AG874" s="3219"/>
      <c r="AH874" s="2024"/>
      <c r="AI874" s="2837"/>
      <c r="AJ874" s="2075" t="s">
        <v>436</v>
      </c>
      <c r="AK874" s="2071">
        <v>155</v>
      </c>
      <c r="AL874" s="2071">
        <v>55621</v>
      </c>
      <c r="AM874" s="2072">
        <v>44040</v>
      </c>
      <c r="AN874" s="2071">
        <v>108</v>
      </c>
      <c r="AO874" s="2071" t="s">
        <v>35</v>
      </c>
      <c r="AP874" s="2073">
        <v>304.39999999999998</v>
      </c>
      <c r="AQ874" s="4072"/>
      <c r="AR874" s="3509">
        <v>44095</v>
      </c>
      <c r="AS874" s="2072">
        <v>44093</v>
      </c>
      <c r="AT874" s="2809">
        <v>13928</v>
      </c>
      <c r="AU874" s="2147">
        <v>108000</v>
      </c>
      <c r="AV874" s="2071">
        <f t="shared" si="281"/>
        <v>0</v>
      </c>
      <c r="AW874" s="2045">
        <f t="shared" si="288"/>
        <v>32875.199999999997</v>
      </c>
      <c r="AX874" s="2045">
        <f t="shared" si="289"/>
        <v>1643.76</v>
      </c>
      <c r="AY874" s="2150"/>
    </row>
    <row r="875" spans="15:51">
      <c r="O875" s="2024"/>
      <c r="P875" s="2047" t="s">
        <v>629</v>
      </c>
      <c r="Q875" s="2037" t="s">
        <v>699</v>
      </c>
      <c r="R875" s="2071">
        <v>157</v>
      </c>
      <c r="S875" s="2071">
        <v>56510</v>
      </c>
      <c r="T875" s="2072">
        <v>44067</v>
      </c>
      <c r="U875" s="2071">
        <v>10</v>
      </c>
      <c r="V875" s="2071" t="s">
        <v>35</v>
      </c>
      <c r="W875" s="2073">
        <v>260.3</v>
      </c>
      <c r="X875" s="4072"/>
      <c r="Y875" s="3509">
        <v>44130</v>
      </c>
      <c r="Z875" s="2072">
        <v>44121</v>
      </c>
      <c r="AA875" s="2809">
        <v>14147</v>
      </c>
      <c r="AB875" s="2147">
        <v>10000</v>
      </c>
      <c r="AC875" s="2071">
        <f t="shared" si="290"/>
        <v>0</v>
      </c>
      <c r="AD875" s="2045">
        <f t="shared" si="291"/>
        <v>2603</v>
      </c>
      <c r="AE875" s="2045">
        <f t="shared" si="292"/>
        <v>130.15</v>
      </c>
      <c r="AF875" s="2059" t="s">
        <v>8</v>
      </c>
      <c r="AG875" s="2029"/>
      <c r="AH875" s="2024"/>
      <c r="AI875" s="2837"/>
      <c r="AJ875" s="2037" t="s">
        <v>740</v>
      </c>
      <c r="AK875" s="2071">
        <v>156</v>
      </c>
      <c r="AL875" s="2071">
        <v>55615</v>
      </c>
      <c r="AM875" s="2072">
        <v>44040</v>
      </c>
      <c r="AN875" s="2071">
        <v>10</v>
      </c>
      <c r="AO875" s="2071" t="s">
        <v>35</v>
      </c>
      <c r="AP875" s="2073">
        <v>239.8</v>
      </c>
      <c r="AQ875" s="4072"/>
      <c r="AR875" s="3509">
        <v>44095</v>
      </c>
      <c r="AS875" s="2072">
        <v>44093</v>
      </c>
      <c r="AT875" s="2809">
        <v>13930</v>
      </c>
      <c r="AU875" s="2147">
        <v>10000</v>
      </c>
      <c r="AV875" s="2071">
        <f t="shared" si="281"/>
        <v>0</v>
      </c>
      <c r="AW875" s="2045">
        <f t="shared" si="288"/>
        <v>2398</v>
      </c>
      <c r="AX875" s="2045">
        <f t="shared" si="289"/>
        <v>119.9</v>
      </c>
      <c r="AY875" s="2150"/>
    </row>
    <row r="876" spans="15:51">
      <c r="O876" s="2024"/>
      <c r="P876" s="2047" t="s">
        <v>629</v>
      </c>
      <c r="Q876" s="2037" t="s">
        <v>740</v>
      </c>
      <c r="R876" s="2071">
        <v>158</v>
      </c>
      <c r="S876" s="2071">
        <v>56510</v>
      </c>
      <c r="T876" s="2072">
        <v>44067</v>
      </c>
      <c r="U876" s="2071">
        <v>10</v>
      </c>
      <c r="V876" s="2071" t="s">
        <v>35</v>
      </c>
      <c r="W876" s="2073">
        <v>239.8</v>
      </c>
      <c r="X876" s="4072"/>
      <c r="Y876" s="3509">
        <v>44109</v>
      </c>
      <c r="Z876" s="2072">
        <v>44110</v>
      </c>
      <c r="AA876" s="2809">
        <v>14064</v>
      </c>
      <c r="AB876" s="2147">
        <v>10000</v>
      </c>
      <c r="AC876" s="2071">
        <f t="shared" si="290"/>
        <v>0</v>
      </c>
      <c r="AD876" s="2045">
        <f t="shared" si="291"/>
        <v>2398</v>
      </c>
      <c r="AE876" s="2045">
        <f t="shared" si="292"/>
        <v>119.9</v>
      </c>
      <c r="AF876" s="2059" t="s">
        <v>8</v>
      </c>
      <c r="AG876" s="2029"/>
      <c r="AH876" s="2024"/>
      <c r="AI876" s="2837"/>
      <c r="AJ876" s="2037" t="s">
        <v>699</v>
      </c>
      <c r="AK876" s="2071">
        <v>157</v>
      </c>
      <c r="AL876" s="2071">
        <v>56510</v>
      </c>
      <c r="AM876" s="2072">
        <v>44067</v>
      </c>
      <c r="AN876" s="2071">
        <v>10</v>
      </c>
      <c r="AO876" s="2071" t="s">
        <v>35</v>
      </c>
      <c r="AP876" s="2073">
        <v>260.3</v>
      </c>
      <c r="AQ876" s="4072"/>
      <c r="AR876" s="3509">
        <v>44130</v>
      </c>
      <c r="AS876" s="2072">
        <v>44121</v>
      </c>
      <c r="AT876" s="2809">
        <v>14147</v>
      </c>
      <c r="AU876" s="2147">
        <v>10000</v>
      </c>
      <c r="AV876" s="2071">
        <f t="shared" si="281"/>
        <v>0</v>
      </c>
      <c r="AW876" s="2045">
        <f t="shared" si="288"/>
        <v>2603</v>
      </c>
      <c r="AX876" s="2045">
        <f t="shared" si="289"/>
        <v>130.15</v>
      </c>
      <c r="AY876" s="2150"/>
    </row>
    <row r="877" spans="15:51">
      <c r="O877" s="2024"/>
      <c r="P877" s="2047" t="s">
        <v>629</v>
      </c>
      <c r="Q877" s="2037" t="s">
        <v>740</v>
      </c>
      <c r="R877" s="2071">
        <v>159</v>
      </c>
      <c r="S877" s="2071">
        <v>56510</v>
      </c>
      <c r="T877" s="2072">
        <v>44067</v>
      </c>
      <c r="U877" s="2071">
        <v>10</v>
      </c>
      <c r="V877" s="2071" t="s">
        <v>35</v>
      </c>
      <c r="W877" s="2073">
        <v>239.8</v>
      </c>
      <c r="X877" s="4072"/>
      <c r="Y877" s="3509">
        <v>44130</v>
      </c>
      <c r="Z877" s="2072">
        <v>44121</v>
      </c>
      <c r="AA877" s="2809">
        <v>14145</v>
      </c>
      <c r="AB877" s="2147">
        <v>10000</v>
      </c>
      <c r="AC877" s="2071">
        <f t="shared" si="290"/>
        <v>0</v>
      </c>
      <c r="AD877" s="2045">
        <f t="shared" si="291"/>
        <v>2398</v>
      </c>
      <c r="AE877" s="2045">
        <f t="shared" si="292"/>
        <v>119.9</v>
      </c>
      <c r="AF877" s="2059" t="s">
        <v>8</v>
      </c>
      <c r="AG877" s="2029"/>
      <c r="AH877" s="2024"/>
      <c r="AI877" s="2837"/>
      <c r="AJ877" s="2037" t="s">
        <v>740</v>
      </c>
      <c r="AK877" s="2071">
        <v>158</v>
      </c>
      <c r="AL877" s="2071">
        <v>56510</v>
      </c>
      <c r="AM877" s="2072">
        <v>44067</v>
      </c>
      <c r="AN877" s="2071">
        <v>10</v>
      </c>
      <c r="AO877" s="2071" t="s">
        <v>35</v>
      </c>
      <c r="AP877" s="2073">
        <v>239.8</v>
      </c>
      <c r="AQ877" s="4072"/>
      <c r="AR877" s="3509">
        <v>44109</v>
      </c>
      <c r="AS877" s="2072">
        <v>44110</v>
      </c>
      <c r="AT877" s="2809">
        <v>14064</v>
      </c>
      <c r="AU877" s="2147">
        <v>10000</v>
      </c>
      <c r="AV877" s="2071">
        <f t="shared" si="281"/>
        <v>0</v>
      </c>
      <c r="AW877" s="2045">
        <f t="shared" si="288"/>
        <v>2398</v>
      </c>
      <c r="AX877" s="2045">
        <f t="shared" si="289"/>
        <v>119.9</v>
      </c>
      <c r="AY877" s="2150"/>
    </row>
    <row r="878" spans="15:51">
      <c r="O878" s="2024"/>
      <c r="P878" s="2123" t="s">
        <v>629</v>
      </c>
      <c r="Q878" s="2039" t="s">
        <v>436</v>
      </c>
      <c r="R878" s="2071">
        <v>165</v>
      </c>
      <c r="S878" s="2071">
        <v>56514</v>
      </c>
      <c r="T878" s="2072">
        <v>44067</v>
      </c>
      <c r="U878" s="2071">
        <v>216</v>
      </c>
      <c r="V878" s="2071" t="s">
        <v>35</v>
      </c>
      <c r="W878" s="2073">
        <v>304.39999999999998</v>
      </c>
      <c r="X878" s="4072"/>
      <c r="Y878" s="4292">
        <v>44109</v>
      </c>
      <c r="Z878" s="2072">
        <v>44110</v>
      </c>
      <c r="AA878" s="2809">
        <v>14062</v>
      </c>
      <c r="AB878" s="2147">
        <v>216000</v>
      </c>
      <c r="AC878" s="2071">
        <f t="shared" si="290"/>
        <v>0</v>
      </c>
      <c r="AD878" s="2045">
        <f t="shared" si="291"/>
        <v>65750.399999999994</v>
      </c>
      <c r="AE878" s="2045">
        <f t="shared" si="292"/>
        <v>3287.52</v>
      </c>
      <c r="AF878" s="3584" t="s">
        <v>8</v>
      </c>
      <c r="AG878" s="3227"/>
      <c r="AH878" s="2024"/>
      <c r="AI878" s="2837"/>
      <c r="AJ878" s="2037" t="s">
        <v>740</v>
      </c>
      <c r="AK878" s="2071">
        <v>159</v>
      </c>
      <c r="AL878" s="2071">
        <v>56510</v>
      </c>
      <c r="AM878" s="2072">
        <v>44067</v>
      </c>
      <c r="AN878" s="2071">
        <v>10</v>
      </c>
      <c r="AO878" s="2071" t="s">
        <v>35</v>
      </c>
      <c r="AP878" s="2073">
        <v>239.8</v>
      </c>
      <c r="AQ878" s="4072"/>
      <c r="AR878" s="3509">
        <v>44130</v>
      </c>
      <c r="AS878" s="2072">
        <v>44121</v>
      </c>
      <c r="AT878" s="2809">
        <v>14145</v>
      </c>
      <c r="AU878" s="2147">
        <v>10000</v>
      </c>
      <c r="AV878" s="2071">
        <f t="shared" si="281"/>
        <v>0</v>
      </c>
      <c r="AW878" s="2045">
        <f t="shared" si="288"/>
        <v>2398</v>
      </c>
      <c r="AX878" s="2045">
        <f t="shared" si="289"/>
        <v>119.9</v>
      </c>
      <c r="AY878" s="2150"/>
    </row>
    <row r="879" spans="15:51">
      <c r="O879" s="2024"/>
      <c r="P879" s="2123" t="s">
        <v>629</v>
      </c>
      <c r="Q879" s="2039" t="s">
        <v>436</v>
      </c>
      <c r="R879" s="2071">
        <v>166</v>
      </c>
      <c r="S879" s="2071">
        <v>56514</v>
      </c>
      <c r="T879" s="2072">
        <v>44067</v>
      </c>
      <c r="U879" s="2071">
        <v>180</v>
      </c>
      <c r="V879" s="2071" t="s">
        <v>35</v>
      </c>
      <c r="W879" s="2073">
        <v>304.39999999999998</v>
      </c>
      <c r="X879" s="4072"/>
      <c r="Y879" s="4292">
        <v>44130</v>
      </c>
      <c r="Z879" s="2072">
        <v>44121</v>
      </c>
      <c r="AA879" s="2809">
        <v>14144</v>
      </c>
      <c r="AB879" s="2147">
        <v>50000</v>
      </c>
      <c r="AC879" s="2071">
        <f t="shared" si="290"/>
        <v>-130000</v>
      </c>
      <c r="AD879" s="2045">
        <f t="shared" si="291"/>
        <v>15219.999999999998</v>
      </c>
      <c r="AE879" s="2045">
        <f t="shared" si="292"/>
        <v>761</v>
      </c>
      <c r="AF879" s="3584" t="s">
        <v>8</v>
      </c>
      <c r="AG879" s="3227"/>
      <c r="AH879" s="2024"/>
      <c r="AI879" s="2837"/>
      <c r="AJ879" s="2918" t="s">
        <v>740</v>
      </c>
      <c r="AK879" s="2823">
        <v>160</v>
      </c>
      <c r="AL879" s="2823">
        <v>56512</v>
      </c>
      <c r="AM879" s="2824">
        <v>44067</v>
      </c>
      <c r="AN879" s="2823">
        <v>10</v>
      </c>
      <c r="AO879" s="2823" t="s">
        <v>35</v>
      </c>
      <c r="AP879" s="2825">
        <v>239.8</v>
      </c>
      <c r="AQ879" s="5974"/>
      <c r="AR879" s="3568">
        <v>44151</v>
      </c>
      <c r="AS879" s="2824">
        <v>44151</v>
      </c>
      <c r="AT879" s="4053"/>
      <c r="AU879" s="3566">
        <v>10000</v>
      </c>
      <c r="AV879" s="2823">
        <f t="shared" si="281"/>
        <v>0</v>
      </c>
      <c r="AW879" s="2716">
        <v>0</v>
      </c>
      <c r="AX879" s="2716">
        <v>0</v>
      </c>
      <c r="AY879" s="2858" t="s">
        <v>88</v>
      </c>
    </row>
    <row r="880" spans="15:51">
      <c r="O880" s="2024"/>
      <c r="P880" s="2123" t="s">
        <v>629</v>
      </c>
      <c r="Q880" s="2052" t="s">
        <v>436</v>
      </c>
      <c r="R880" s="2071">
        <v>166</v>
      </c>
      <c r="S880" s="2071">
        <v>56514</v>
      </c>
      <c r="T880" s="2072">
        <v>44067</v>
      </c>
      <c r="U880" s="2071">
        <v>130</v>
      </c>
      <c r="V880" s="2071" t="s">
        <v>35</v>
      </c>
      <c r="W880" s="2073">
        <v>304.39999999999998</v>
      </c>
      <c r="X880" s="4072"/>
      <c r="Y880" s="4292">
        <v>44130</v>
      </c>
      <c r="Z880" s="2072">
        <v>44127</v>
      </c>
      <c r="AA880" s="2809">
        <v>14175</v>
      </c>
      <c r="AB880" s="2147">
        <v>130000</v>
      </c>
      <c r="AC880" s="2071">
        <f t="shared" si="290"/>
        <v>0</v>
      </c>
      <c r="AD880" s="2045">
        <f t="shared" si="291"/>
        <v>39572</v>
      </c>
      <c r="AE880" s="2045">
        <f t="shared" si="292"/>
        <v>1978.6000000000001</v>
      </c>
      <c r="AF880" s="2059" t="s">
        <v>8</v>
      </c>
      <c r="AG880" s="2029"/>
      <c r="AH880" s="2024"/>
      <c r="AI880" s="2837"/>
      <c r="AJ880" s="2918" t="s">
        <v>699</v>
      </c>
      <c r="AK880" s="2823">
        <v>161</v>
      </c>
      <c r="AL880" s="2823">
        <v>56513</v>
      </c>
      <c r="AM880" s="2824">
        <v>44067</v>
      </c>
      <c r="AN880" s="2823">
        <v>10</v>
      </c>
      <c r="AO880" s="2823" t="s">
        <v>35</v>
      </c>
      <c r="AP880" s="2825">
        <v>260.3</v>
      </c>
      <c r="AQ880" s="5974"/>
      <c r="AR880" s="3568">
        <v>44172</v>
      </c>
      <c r="AS880" s="2824">
        <v>44172</v>
      </c>
      <c r="AT880" s="4053"/>
      <c r="AU880" s="3566">
        <v>10000</v>
      </c>
      <c r="AV880" s="2823">
        <f t="shared" si="281"/>
        <v>0</v>
      </c>
      <c r="AW880" s="2716">
        <v>0</v>
      </c>
      <c r="AX880" s="2716">
        <f>(AW880*0.05)</f>
        <v>0</v>
      </c>
      <c r="AY880" s="2858" t="s">
        <v>88</v>
      </c>
    </row>
    <row r="881" spans="15:51">
      <c r="O881" s="2024"/>
      <c r="P881" s="2047" t="s">
        <v>471</v>
      </c>
      <c r="Q881" s="2957" t="s">
        <v>436</v>
      </c>
      <c r="R881" s="2809">
        <v>51</v>
      </c>
      <c r="S881" s="3068" t="s">
        <v>101</v>
      </c>
      <c r="T881" s="2040">
        <v>44069</v>
      </c>
      <c r="U881" s="2041">
        <v>20</v>
      </c>
      <c r="V881" s="2039" t="s">
        <v>35</v>
      </c>
      <c r="W881" s="2042">
        <v>310.8</v>
      </c>
      <c r="X881" s="2071"/>
      <c r="Y881" s="3509">
        <v>44110</v>
      </c>
      <c r="Z881" s="2072">
        <v>44109</v>
      </c>
      <c r="AA881" s="2071">
        <v>14061</v>
      </c>
      <c r="AB881" s="2071">
        <v>20000</v>
      </c>
      <c r="AC881" s="2071">
        <f t="shared" si="290"/>
        <v>0</v>
      </c>
      <c r="AD881" s="2045">
        <f t="shared" si="291"/>
        <v>6216</v>
      </c>
      <c r="AE881" s="2045">
        <f t="shared" si="292"/>
        <v>310.8</v>
      </c>
      <c r="AF881" s="6038" t="s">
        <v>1247</v>
      </c>
      <c r="AG881" s="6032"/>
      <c r="AH881" s="2024"/>
      <c r="AI881" s="2837"/>
      <c r="AJ881" s="2926" t="s">
        <v>699</v>
      </c>
      <c r="AK881" s="2071">
        <v>162</v>
      </c>
      <c r="AL881" s="2071">
        <v>56513</v>
      </c>
      <c r="AM881" s="2072">
        <v>44067</v>
      </c>
      <c r="AN881" s="2071">
        <v>5</v>
      </c>
      <c r="AO881" s="2071" t="s">
        <v>35</v>
      </c>
      <c r="AP881" s="2073">
        <v>260.3</v>
      </c>
      <c r="AQ881" s="4072"/>
      <c r="AR881" s="3509">
        <v>44179</v>
      </c>
      <c r="AS881" s="2072">
        <v>44176</v>
      </c>
      <c r="AT881" s="2809">
        <v>14508</v>
      </c>
      <c r="AU881" s="2147">
        <v>5000</v>
      </c>
      <c r="AV881" s="2071">
        <f t="shared" si="281"/>
        <v>0</v>
      </c>
      <c r="AW881" s="2045">
        <f>(AU881*AP881/1000)</f>
        <v>1301.5</v>
      </c>
      <c r="AX881" s="2045">
        <f>(AW881*0.05)</f>
        <v>65.075000000000003</v>
      </c>
      <c r="AY881" s="2059" t="s">
        <v>1206</v>
      </c>
    </row>
    <row r="882" spans="15:51">
      <c r="O882" s="2024"/>
      <c r="P882" s="2821" t="s">
        <v>1165</v>
      </c>
      <c r="Q882" s="3266" t="s">
        <v>427</v>
      </c>
      <c r="R882" s="4157">
        <v>3</v>
      </c>
      <c r="S882" s="2828" t="s">
        <v>796</v>
      </c>
      <c r="T882" s="2829">
        <v>44070</v>
      </c>
      <c r="U882" s="2828">
        <v>50</v>
      </c>
      <c r="V882" s="2700" t="s">
        <v>35</v>
      </c>
      <c r="W882" s="2830">
        <v>334.9</v>
      </c>
      <c r="X882" s="2828">
        <v>315</v>
      </c>
      <c r="Y882" s="3592">
        <v>44109</v>
      </c>
      <c r="Z882" s="2829">
        <v>44109</v>
      </c>
      <c r="AA882" s="2828" t="s">
        <v>78</v>
      </c>
      <c r="AB882" s="2702">
        <v>50000</v>
      </c>
      <c r="AC882" s="2702">
        <f>(AB882-U882*1000)</f>
        <v>0</v>
      </c>
      <c r="AD882" s="2706">
        <v>0</v>
      </c>
      <c r="AE882" s="2703">
        <v>0</v>
      </c>
      <c r="AF882" s="4158" t="s">
        <v>88</v>
      </c>
      <c r="AG882" s="6087"/>
      <c r="AH882" s="2024"/>
      <c r="AI882" s="2837"/>
      <c r="AJ882" s="4249" t="s">
        <v>699</v>
      </c>
      <c r="AK882" s="2823">
        <v>162</v>
      </c>
      <c r="AL882" s="2823">
        <v>56513</v>
      </c>
      <c r="AM882" s="2824">
        <v>44067</v>
      </c>
      <c r="AN882" s="2823">
        <v>5</v>
      </c>
      <c r="AO882" s="2823" t="s">
        <v>35</v>
      </c>
      <c r="AP882" s="2825">
        <v>260.3</v>
      </c>
      <c r="AQ882" s="5974"/>
      <c r="AR882" s="3568">
        <v>44193</v>
      </c>
      <c r="AS882" s="2824">
        <v>44193</v>
      </c>
      <c r="AT882" s="4053"/>
      <c r="AU882" s="3566">
        <v>5000</v>
      </c>
      <c r="AV882" s="2823">
        <f t="shared" si="281"/>
        <v>0</v>
      </c>
      <c r="AW882" s="2716">
        <v>0</v>
      </c>
      <c r="AX882" s="2716">
        <f>(AW882*0.05)</f>
        <v>0</v>
      </c>
      <c r="AY882" s="2858" t="s">
        <v>88</v>
      </c>
    </row>
    <row r="883" spans="15:51">
      <c r="O883" s="2024"/>
      <c r="P883" s="2036" t="s">
        <v>659</v>
      </c>
      <c r="Q883" s="2037" t="s">
        <v>889</v>
      </c>
      <c r="R883" s="2038">
        <v>26</v>
      </c>
      <c r="S883" s="2039" t="s">
        <v>36</v>
      </c>
      <c r="T883" s="2040">
        <v>44071</v>
      </c>
      <c r="U883" s="2041">
        <v>50</v>
      </c>
      <c r="V883" s="2039" t="s">
        <v>35</v>
      </c>
      <c r="W883" s="2042">
        <v>351.9</v>
      </c>
      <c r="X883" s="2039"/>
      <c r="Y883" s="2044">
        <v>44130</v>
      </c>
      <c r="Z883" s="2040">
        <v>44121</v>
      </c>
      <c r="AA883" s="2039">
        <v>14149</v>
      </c>
      <c r="AB883" s="2041">
        <v>50000</v>
      </c>
      <c r="AC883" s="2041">
        <f t="shared" ref="AC883:AC891" si="293">(AB883-U883*1000)</f>
        <v>0</v>
      </c>
      <c r="AD883" s="2045">
        <f t="shared" ref="AD883:AD891" si="294">(AB883*W883/1000)</f>
        <v>17595</v>
      </c>
      <c r="AE883" s="2042">
        <f t="shared" ref="AE883:AE891" si="295">(AD883*0.05)</f>
        <v>879.75</v>
      </c>
      <c r="AF883" s="6038" t="s">
        <v>8</v>
      </c>
      <c r="AG883" s="6032"/>
      <c r="AH883" s="2024"/>
      <c r="AI883" s="2837"/>
      <c r="AJ883" s="4014" t="s">
        <v>740</v>
      </c>
      <c r="AK883" s="2071">
        <v>163</v>
      </c>
      <c r="AL883" s="2071">
        <v>56513</v>
      </c>
      <c r="AM883" s="2072">
        <v>44067</v>
      </c>
      <c r="AN883" s="2071">
        <v>6</v>
      </c>
      <c r="AO883" s="2071" t="s">
        <v>35</v>
      </c>
      <c r="AP883" s="2073">
        <v>239.8</v>
      </c>
      <c r="AQ883" s="4072"/>
      <c r="AR883" s="3509">
        <v>44172</v>
      </c>
      <c r="AS883" s="2072">
        <v>44173</v>
      </c>
      <c r="AT883" s="2809">
        <v>14481</v>
      </c>
      <c r="AU883" s="2147">
        <v>5000</v>
      </c>
      <c r="AV883" s="2071">
        <f t="shared" si="281"/>
        <v>-1000</v>
      </c>
      <c r="AW883" s="2045">
        <f>(AU883*AP883/1000)</f>
        <v>1199</v>
      </c>
      <c r="AX883" s="2045">
        <f t="shared" ref="AX883:AX889" si="296">(AW883*0.05)</f>
        <v>59.95</v>
      </c>
      <c r="AY883" s="2059" t="s">
        <v>1205</v>
      </c>
    </row>
    <row r="884" spans="15:51">
      <c r="O884" s="2024"/>
      <c r="P884" s="2047" t="s">
        <v>792</v>
      </c>
      <c r="Q884" s="2048" t="s">
        <v>794</v>
      </c>
      <c r="R884" s="2071">
        <v>58</v>
      </c>
      <c r="S884" s="3169" t="s">
        <v>36</v>
      </c>
      <c r="T884" s="2072">
        <v>44076</v>
      </c>
      <c r="U884" s="2071">
        <v>150</v>
      </c>
      <c r="V884" s="3171" t="s">
        <v>35</v>
      </c>
      <c r="W884" s="2071">
        <v>297.83999999999997</v>
      </c>
      <c r="X884" s="3605"/>
      <c r="Y884" s="3509">
        <v>44109</v>
      </c>
      <c r="Z884" s="2072">
        <v>44109</v>
      </c>
      <c r="AA884" s="2071">
        <v>14060</v>
      </c>
      <c r="AB884" s="2147">
        <v>150000</v>
      </c>
      <c r="AC884" s="2071">
        <f t="shared" si="293"/>
        <v>0</v>
      </c>
      <c r="AD884" s="2045">
        <f t="shared" si="294"/>
        <v>44675.999999999993</v>
      </c>
      <c r="AE884" s="2045">
        <f t="shared" si="295"/>
        <v>2233.7999999999997</v>
      </c>
      <c r="AF884" s="3584" t="s">
        <v>8</v>
      </c>
      <c r="AG884" s="3227"/>
      <c r="AH884" s="2024"/>
      <c r="AI884" s="2837"/>
      <c r="AJ884" s="4249" t="s">
        <v>740</v>
      </c>
      <c r="AK884" s="2823">
        <v>163</v>
      </c>
      <c r="AL884" s="2823">
        <v>56513</v>
      </c>
      <c r="AM884" s="2824">
        <v>44067</v>
      </c>
      <c r="AN884" s="2823">
        <v>6</v>
      </c>
      <c r="AO884" s="2823" t="s">
        <v>35</v>
      </c>
      <c r="AP884" s="2825">
        <v>239.8</v>
      </c>
      <c r="AQ884" s="5974"/>
      <c r="AR884" s="3568">
        <v>44186</v>
      </c>
      <c r="AS884" s="2824">
        <v>44186</v>
      </c>
      <c r="AT884" s="4053"/>
      <c r="AU884" s="3566">
        <v>6000</v>
      </c>
      <c r="AV884" s="2823">
        <f t="shared" si="281"/>
        <v>0</v>
      </c>
      <c r="AW884" s="2716">
        <v>0</v>
      </c>
      <c r="AX884" s="2716">
        <f t="shared" si="296"/>
        <v>0</v>
      </c>
      <c r="AY884" s="2858" t="s">
        <v>88</v>
      </c>
    </row>
    <row r="885" spans="15:51">
      <c r="O885" s="2024"/>
      <c r="P885" s="2047" t="s">
        <v>792</v>
      </c>
      <c r="Q885" s="2048" t="s">
        <v>891</v>
      </c>
      <c r="R885" s="2071">
        <v>59</v>
      </c>
      <c r="S885" s="3169" t="s">
        <v>36</v>
      </c>
      <c r="T885" s="2072">
        <v>44076</v>
      </c>
      <c r="U885" s="2071">
        <v>16</v>
      </c>
      <c r="V885" s="3171" t="s">
        <v>35</v>
      </c>
      <c r="W885" s="2071">
        <v>393.72</v>
      </c>
      <c r="X885" s="3605"/>
      <c r="Y885" s="3509">
        <v>44109</v>
      </c>
      <c r="Z885" s="2072">
        <v>44109</v>
      </c>
      <c r="AA885" s="2071">
        <v>14060</v>
      </c>
      <c r="AB885" s="2147">
        <v>16000</v>
      </c>
      <c r="AC885" s="2071">
        <f t="shared" si="293"/>
        <v>0</v>
      </c>
      <c r="AD885" s="2045">
        <f t="shared" si="294"/>
        <v>6299.52</v>
      </c>
      <c r="AE885" s="2045">
        <f t="shared" si="295"/>
        <v>314.97600000000006</v>
      </c>
      <c r="AF885" s="3584" t="s">
        <v>8</v>
      </c>
      <c r="AG885" s="3227"/>
      <c r="AH885" s="2024"/>
      <c r="AI885" s="2837"/>
      <c r="AJ885" s="4014" t="s">
        <v>740</v>
      </c>
      <c r="AK885" s="2071">
        <v>164</v>
      </c>
      <c r="AL885" s="2071">
        <v>56513</v>
      </c>
      <c r="AM885" s="2072">
        <v>44067</v>
      </c>
      <c r="AN885" s="2071">
        <v>6</v>
      </c>
      <c r="AO885" s="2071" t="s">
        <v>35</v>
      </c>
      <c r="AP885" s="2073">
        <v>239.8</v>
      </c>
      <c r="AQ885" s="4072"/>
      <c r="AR885" s="3509">
        <v>44179</v>
      </c>
      <c r="AS885" s="2072">
        <v>44176</v>
      </c>
      <c r="AT885" s="2809">
        <v>14508</v>
      </c>
      <c r="AU885" s="2147">
        <v>5000</v>
      </c>
      <c r="AV885" s="2071">
        <f t="shared" si="281"/>
        <v>-1000</v>
      </c>
      <c r="AW885" s="2045">
        <f>(AU885*AP885/1000)</f>
        <v>1199</v>
      </c>
      <c r="AX885" s="2045">
        <f t="shared" si="296"/>
        <v>59.95</v>
      </c>
      <c r="AY885" s="2059" t="s">
        <v>1206</v>
      </c>
    </row>
    <row r="886" spans="15:51">
      <c r="O886" s="2024"/>
      <c r="P886" s="2047" t="s">
        <v>792</v>
      </c>
      <c r="Q886" s="2048" t="s">
        <v>904</v>
      </c>
      <c r="R886" s="2071">
        <v>60</v>
      </c>
      <c r="S886" s="3169" t="s">
        <v>36</v>
      </c>
      <c r="T886" s="2072">
        <v>44076</v>
      </c>
      <c r="U886" s="2071">
        <v>2.5</v>
      </c>
      <c r="V886" s="3171" t="s">
        <v>35</v>
      </c>
      <c r="W886" s="2071">
        <v>361.08</v>
      </c>
      <c r="X886" s="3605"/>
      <c r="Y886" s="3509">
        <v>44109</v>
      </c>
      <c r="Z886" s="2072">
        <v>44109</v>
      </c>
      <c r="AA886" s="2071">
        <v>14060</v>
      </c>
      <c r="AB886" s="2147">
        <v>3000</v>
      </c>
      <c r="AC886" s="2071">
        <f t="shared" si="293"/>
        <v>500</v>
      </c>
      <c r="AD886" s="2045">
        <f t="shared" si="294"/>
        <v>1083.24</v>
      </c>
      <c r="AE886" s="2045">
        <f t="shared" si="295"/>
        <v>54.162000000000006</v>
      </c>
      <c r="AF886" s="3584" t="s">
        <v>8</v>
      </c>
      <c r="AG886" s="3227"/>
      <c r="AH886" s="2024"/>
      <c r="AI886" s="2837"/>
      <c r="AJ886" s="2957" t="s">
        <v>740</v>
      </c>
      <c r="AK886" s="2071">
        <v>164</v>
      </c>
      <c r="AL886" s="2071">
        <v>56513</v>
      </c>
      <c r="AM886" s="2072">
        <v>44067</v>
      </c>
      <c r="AN886" s="2071">
        <v>1</v>
      </c>
      <c r="AO886" s="2071" t="s">
        <v>35</v>
      </c>
      <c r="AP886" s="2073">
        <v>239.8</v>
      </c>
      <c r="AQ886" s="4072"/>
      <c r="AR886" s="3509">
        <v>44193</v>
      </c>
      <c r="AS886" s="2072">
        <v>44193</v>
      </c>
      <c r="AT886" s="2809"/>
      <c r="AU886" s="2147">
        <v>6000</v>
      </c>
      <c r="AV886" s="2071">
        <f t="shared" si="281"/>
        <v>5000</v>
      </c>
      <c r="AW886" s="2045">
        <f>(AU886*AP886/1000)</f>
        <v>1438.8</v>
      </c>
      <c r="AX886" s="2045">
        <f t="shared" si="296"/>
        <v>71.94</v>
      </c>
      <c r="AY886" s="2858"/>
    </row>
    <row r="887" spans="15:51">
      <c r="O887" s="2024"/>
      <c r="P887" s="2047" t="s">
        <v>792</v>
      </c>
      <c r="Q887" s="2048" t="s">
        <v>1156</v>
      </c>
      <c r="R887" s="2071">
        <v>61</v>
      </c>
      <c r="S887" s="3169" t="s">
        <v>36</v>
      </c>
      <c r="T887" s="2072">
        <v>44076</v>
      </c>
      <c r="U887" s="2071">
        <v>16</v>
      </c>
      <c r="V887" s="3171" t="s">
        <v>35</v>
      </c>
      <c r="W887" s="2071">
        <v>234.6</v>
      </c>
      <c r="X887" s="3605"/>
      <c r="Y887" s="3509">
        <v>44109</v>
      </c>
      <c r="Z887" s="2072">
        <v>44109</v>
      </c>
      <c r="AA887" s="2071">
        <v>14060</v>
      </c>
      <c r="AB887" s="2071">
        <v>16000</v>
      </c>
      <c r="AC887" s="2071">
        <f t="shared" si="293"/>
        <v>0</v>
      </c>
      <c r="AD887" s="2045">
        <f t="shared" si="294"/>
        <v>3753.6</v>
      </c>
      <c r="AE887" s="2045">
        <f t="shared" si="295"/>
        <v>187.68</v>
      </c>
      <c r="AF887" s="3584" t="s">
        <v>8</v>
      </c>
      <c r="AG887" s="3227"/>
      <c r="AH887" s="2024"/>
      <c r="AI887" s="2837"/>
      <c r="AJ887" s="2075" t="s">
        <v>436</v>
      </c>
      <c r="AK887" s="2071">
        <v>165</v>
      </c>
      <c r="AL887" s="2071">
        <v>56514</v>
      </c>
      <c r="AM887" s="2072">
        <v>44067</v>
      </c>
      <c r="AN887" s="2071">
        <v>200</v>
      </c>
      <c r="AO887" s="2071" t="s">
        <v>35</v>
      </c>
      <c r="AP887" s="2073">
        <v>304.39999999999998</v>
      </c>
      <c r="AQ887" s="4072"/>
      <c r="AR887" s="4292">
        <v>44109</v>
      </c>
      <c r="AS887" s="2072">
        <v>44110</v>
      </c>
      <c r="AT887" s="2809">
        <v>14062</v>
      </c>
      <c r="AU887" s="2147">
        <v>200000</v>
      </c>
      <c r="AV887" s="2071">
        <f t="shared" si="281"/>
        <v>0</v>
      </c>
      <c r="AW887" s="2045">
        <f>(AU887*AP887/1000)</f>
        <v>60879.999999999993</v>
      </c>
      <c r="AX887" s="2045">
        <f t="shared" si="296"/>
        <v>3044</v>
      </c>
      <c r="AY887" s="2059"/>
    </row>
    <row r="888" spans="15:51">
      <c r="O888" s="2024"/>
      <c r="P888" s="2047" t="s">
        <v>792</v>
      </c>
      <c r="Q888" s="2048" t="s">
        <v>794</v>
      </c>
      <c r="R888" s="2071">
        <v>62</v>
      </c>
      <c r="S888" s="3169" t="s">
        <v>36</v>
      </c>
      <c r="T888" s="2072">
        <v>44076</v>
      </c>
      <c r="U888" s="2071">
        <v>150</v>
      </c>
      <c r="V888" s="3171" t="s">
        <v>35</v>
      </c>
      <c r="W888" s="2071">
        <v>297.83999999999997</v>
      </c>
      <c r="X888" s="3605"/>
      <c r="Y888" s="3509">
        <v>44130</v>
      </c>
      <c r="Z888" s="2072">
        <v>44127</v>
      </c>
      <c r="AA888" s="2071">
        <v>14174</v>
      </c>
      <c r="AB888" s="2147">
        <v>150000</v>
      </c>
      <c r="AC888" s="2071">
        <f t="shared" si="293"/>
        <v>0</v>
      </c>
      <c r="AD888" s="2045">
        <f t="shared" si="294"/>
        <v>44675.999999999993</v>
      </c>
      <c r="AE888" s="2045">
        <f t="shared" si="295"/>
        <v>2233.7999999999997</v>
      </c>
      <c r="AF888" s="3584" t="s">
        <v>8</v>
      </c>
      <c r="AG888" s="3227"/>
      <c r="AH888" s="2024"/>
      <c r="AI888" s="2837"/>
      <c r="AJ888" s="2075" t="s">
        <v>436</v>
      </c>
      <c r="AK888" s="2071">
        <v>166</v>
      </c>
      <c r="AL888" s="2071">
        <v>56514</v>
      </c>
      <c r="AM888" s="2072">
        <v>44067</v>
      </c>
      <c r="AN888" s="2071">
        <v>180</v>
      </c>
      <c r="AO888" s="2071" t="s">
        <v>35</v>
      </c>
      <c r="AP888" s="2073">
        <v>304.39999999999998</v>
      </c>
      <c r="AQ888" s="4072"/>
      <c r="AR888" s="4292">
        <v>44130</v>
      </c>
      <c r="AS888" s="2072">
        <v>44121</v>
      </c>
      <c r="AT888" s="2809">
        <v>14144</v>
      </c>
      <c r="AU888" s="2147">
        <v>50000</v>
      </c>
      <c r="AV888" s="2071">
        <f t="shared" si="281"/>
        <v>-130000</v>
      </c>
      <c r="AW888" s="2045">
        <f>(AU888*AP888/1000)</f>
        <v>15219.999999999998</v>
      </c>
      <c r="AX888" s="2045">
        <f t="shared" si="296"/>
        <v>761</v>
      </c>
      <c r="AY888" s="2059"/>
    </row>
    <row r="889" spans="15:51">
      <c r="O889" s="2024"/>
      <c r="P889" s="2047" t="s">
        <v>792</v>
      </c>
      <c r="Q889" s="2048" t="s">
        <v>891</v>
      </c>
      <c r="R889" s="2071">
        <v>63</v>
      </c>
      <c r="S889" s="3169" t="s">
        <v>36</v>
      </c>
      <c r="T889" s="2072">
        <v>44076</v>
      </c>
      <c r="U889" s="2071">
        <v>16</v>
      </c>
      <c r="V889" s="3171" t="s">
        <v>35</v>
      </c>
      <c r="W889" s="2071">
        <v>393.72</v>
      </c>
      <c r="X889" s="3605"/>
      <c r="Y889" s="3509">
        <v>44130</v>
      </c>
      <c r="Z889" s="2072">
        <v>44127</v>
      </c>
      <c r="AA889" s="2071">
        <v>14174</v>
      </c>
      <c r="AB889" s="2147">
        <v>16000</v>
      </c>
      <c r="AC889" s="2071">
        <f t="shared" si="293"/>
        <v>0</v>
      </c>
      <c r="AD889" s="2045">
        <f t="shared" si="294"/>
        <v>6299.52</v>
      </c>
      <c r="AE889" s="2045">
        <f t="shared" si="295"/>
        <v>314.97600000000006</v>
      </c>
      <c r="AF889" s="3584" t="s">
        <v>8</v>
      </c>
      <c r="AG889" s="3227"/>
      <c r="AH889" s="2024"/>
      <c r="AI889" s="2837"/>
      <c r="AJ889" s="2075" t="s">
        <v>436</v>
      </c>
      <c r="AK889" s="2071">
        <v>166</v>
      </c>
      <c r="AL889" s="2071">
        <v>56514</v>
      </c>
      <c r="AM889" s="2072">
        <v>44067</v>
      </c>
      <c r="AN889" s="2071">
        <v>130</v>
      </c>
      <c r="AO889" s="2071" t="s">
        <v>35</v>
      </c>
      <c r="AP889" s="2073">
        <v>304.39999999999998</v>
      </c>
      <c r="AQ889" s="4072"/>
      <c r="AR889" s="4292">
        <v>44130</v>
      </c>
      <c r="AS889" s="2072">
        <v>44127</v>
      </c>
      <c r="AT889" s="2809">
        <v>14175</v>
      </c>
      <c r="AU889" s="2147">
        <v>130000</v>
      </c>
      <c r="AV889" s="2071">
        <f t="shared" si="281"/>
        <v>0</v>
      </c>
      <c r="AW889" s="2045">
        <f>(AU889*AP889/1000)</f>
        <v>39572</v>
      </c>
      <c r="AX889" s="2045">
        <f t="shared" si="296"/>
        <v>1978.6000000000001</v>
      </c>
      <c r="AY889" s="2059"/>
    </row>
    <row r="890" spans="15:51">
      <c r="O890" s="2024"/>
      <c r="P890" s="2047" t="s">
        <v>792</v>
      </c>
      <c r="Q890" s="2048" t="s">
        <v>904</v>
      </c>
      <c r="R890" s="2071">
        <v>64</v>
      </c>
      <c r="S890" s="3169" t="s">
        <v>36</v>
      </c>
      <c r="T890" s="2072">
        <v>44076</v>
      </c>
      <c r="U890" s="2071">
        <v>2.5</v>
      </c>
      <c r="V890" s="3171" t="s">
        <v>35</v>
      </c>
      <c r="W890" s="2071">
        <v>361.08</v>
      </c>
      <c r="X890" s="3605"/>
      <c r="Y890" s="3509">
        <v>44130</v>
      </c>
      <c r="Z890" s="2072">
        <v>44127</v>
      </c>
      <c r="AA890" s="2071">
        <v>14174</v>
      </c>
      <c r="AB890" s="2147">
        <v>3000</v>
      </c>
      <c r="AC890" s="2071">
        <f t="shared" si="293"/>
        <v>500</v>
      </c>
      <c r="AD890" s="2045">
        <f t="shared" si="294"/>
        <v>1083.24</v>
      </c>
      <c r="AE890" s="2045">
        <f t="shared" si="295"/>
        <v>54.162000000000006</v>
      </c>
      <c r="AF890" s="3584" t="s">
        <v>8</v>
      </c>
      <c r="AG890" s="3227"/>
      <c r="AH890" s="2024"/>
      <c r="AI890" s="2943"/>
      <c r="AJ890" s="4172" t="s">
        <v>436</v>
      </c>
      <c r="AK890" s="2823">
        <v>167</v>
      </c>
      <c r="AL890" s="2823">
        <v>56514</v>
      </c>
      <c r="AM890" s="2824">
        <v>44067</v>
      </c>
      <c r="AN890" s="2823">
        <v>243</v>
      </c>
      <c r="AO890" s="2823" t="s">
        <v>35</v>
      </c>
      <c r="AP890" s="2825">
        <v>304.39999999999998</v>
      </c>
      <c r="AQ890" s="5974"/>
      <c r="AR890" s="5977">
        <v>44151</v>
      </c>
      <c r="AS890" s="2824">
        <v>44151</v>
      </c>
      <c r="AT890" s="4053"/>
      <c r="AU890" s="3566">
        <v>243000</v>
      </c>
      <c r="AV890" s="2823">
        <f t="shared" si="281"/>
        <v>0</v>
      </c>
      <c r="AW890" s="2716">
        <v>0</v>
      </c>
      <c r="AX890" s="2716">
        <v>0</v>
      </c>
      <c r="AY890" s="2858" t="s">
        <v>88</v>
      </c>
    </row>
    <row r="891" spans="15:51">
      <c r="O891" s="2024"/>
      <c r="P891" s="2047" t="s">
        <v>792</v>
      </c>
      <c r="Q891" s="2048" t="s">
        <v>1156</v>
      </c>
      <c r="R891" s="2071">
        <v>65</v>
      </c>
      <c r="S891" s="3169" t="s">
        <v>36</v>
      </c>
      <c r="T891" s="2072">
        <v>44076</v>
      </c>
      <c r="U891" s="2071">
        <v>16</v>
      </c>
      <c r="V891" s="3171" t="s">
        <v>35</v>
      </c>
      <c r="W891" s="2071">
        <v>234.6</v>
      </c>
      <c r="X891" s="3605"/>
      <c r="Y891" s="3509">
        <v>44130</v>
      </c>
      <c r="Z891" s="2072">
        <v>44127</v>
      </c>
      <c r="AA891" s="2071">
        <v>14174</v>
      </c>
      <c r="AB891" s="2071">
        <v>16000</v>
      </c>
      <c r="AC891" s="2071">
        <f t="shared" si="293"/>
        <v>0</v>
      </c>
      <c r="AD891" s="2045">
        <f t="shared" si="294"/>
        <v>3753.6</v>
      </c>
      <c r="AE891" s="2045">
        <f t="shared" si="295"/>
        <v>187.68</v>
      </c>
      <c r="AF891" s="3584" t="s">
        <v>8</v>
      </c>
      <c r="AG891" s="3227"/>
      <c r="AH891" s="2024"/>
      <c r="AI891" s="2837"/>
      <c r="AJ891" s="2075" t="s">
        <v>436</v>
      </c>
      <c r="AK891" s="2071">
        <v>168</v>
      </c>
      <c r="AL891" s="2071">
        <v>56621</v>
      </c>
      <c r="AM891" s="2072">
        <v>44067</v>
      </c>
      <c r="AN891" s="2071">
        <v>63</v>
      </c>
      <c r="AO891" s="2071" t="s">
        <v>35</v>
      </c>
      <c r="AP891" s="2073">
        <v>304.39999999999998</v>
      </c>
      <c r="AQ891" s="4072"/>
      <c r="AR891" s="4292">
        <v>44172</v>
      </c>
      <c r="AS891" s="2072">
        <v>44173</v>
      </c>
      <c r="AT891" s="2809">
        <v>14482</v>
      </c>
      <c r="AU891" s="2147">
        <v>63000</v>
      </c>
      <c r="AV891" s="2071">
        <f t="shared" si="281"/>
        <v>0</v>
      </c>
      <c r="AW891" s="2045">
        <f>(AU891*AP891/1000)</f>
        <v>19177.2</v>
      </c>
      <c r="AX891" s="2045">
        <f t="shared" ref="AX891:AX902" si="297">(AW891*0.05)</f>
        <v>958.86000000000013</v>
      </c>
      <c r="AY891" s="2059" t="s">
        <v>1205</v>
      </c>
    </row>
    <row r="892" spans="15:51">
      <c r="O892" s="2024"/>
      <c r="P892" s="2047" t="s">
        <v>927</v>
      </c>
      <c r="Q892" s="2048" t="s">
        <v>689</v>
      </c>
      <c r="R892" s="2750">
        <v>5</v>
      </c>
      <c r="S892" s="2050" t="s">
        <v>796</v>
      </c>
      <c r="T892" s="2051">
        <v>44106</v>
      </c>
      <c r="U892" s="2050">
        <v>30</v>
      </c>
      <c r="V892" s="2052" t="s">
        <v>35</v>
      </c>
      <c r="W892" s="2053">
        <v>335</v>
      </c>
      <c r="X892" s="2050" t="s">
        <v>78</v>
      </c>
      <c r="Y892" s="3573">
        <v>44109</v>
      </c>
      <c r="Z892" s="2051">
        <v>44106</v>
      </c>
      <c r="AA892" s="2050">
        <v>14050</v>
      </c>
      <c r="AB892" s="2055">
        <v>30000</v>
      </c>
      <c r="AC892" s="2055">
        <f>(AB892-U892*1000)</f>
        <v>0</v>
      </c>
      <c r="AD892" s="2056">
        <f>(AB892*W892/1000)</f>
        <v>10050</v>
      </c>
      <c r="AE892" s="2058">
        <f>(AD892*0.05)</f>
        <v>502.5</v>
      </c>
      <c r="AF892" s="3584" t="s">
        <v>8</v>
      </c>
      <c r="AG892" s="3227"/>
      <c r="AH892" s="2024"/>
      <c r="AI892" s="2837"/>
      <c r="AJ892" s="2037" t="s">
        <v>436</v>
      </c>
      <c r="AK892" s="2071">
        <v>168</v>
      </c>
      <c r="AL892" s="2071">
        <v>56621</v>
      </c>
      <c r="AM892" s="2072">
        <v>44067</v>
      </c>
      <c r="AN892" s="2071">
        <v>63</v>
      </c>
      <c r="AO892" s="2071" t="s">
        <v>35</v>
      </c>
      <c r="AP892" s="2073">
        <v>304.39999999999998</v>
      </c>
      <c r="AQ892" s="4072"/>
      <c r="AR892" s="4292">
        <v>44179</v>
      </c>
      <c r="AS892" s="2072">
        <v>44176</v>
      </c>
      <c r="AT892" s="2809">
        <v>14508</v>
      </c>
      <c r="AU892" s="2147">
        <v>63000</v>
      </c>
      <c r="AV892" s="2071">
        <f t="shared" si="281"/>
        <v>0</v>
      </c>
      <c r="AW892" s="2045">
        <f>(AU892*AP892/1000)</f>
        <v>19177.2</v>
      </c>
      <c r="AX892" s="2045">
        <f t="shared" si="297"/>
        <v>958.86000000000013</v>
      </c>
      <c r="AY892" s="2059" t="s">
        <v>1206</v>
      </c>
    </row>
    <row r="893" spans="15:51">
      <c r="O893" s="2024"/>
      <c r="P893" s="2047" t="s">
        <v>351</v>
      </c>
      <c r="Q893" s="2994" t="s">
        <v>808</v>
      </c>
      <c r="R893" s="2809">
        <v>15</v>
      </c>
      <c r="S893" s="2071" t="s">
        <v>796</v>
      </c>
      <c r="T893" s="2072">
        <v>44123</v>
      </c>
      <c r="U893" s="2071">
        <v>10</v>
      </c>
      <c r="V893" s="2039" t="s">
        <v>35</v>
      </c>
      <c r="W893" s="2073">
        <v>335</v>
      </c>
      <c r="X893" s="2071" t="s">
        <v>78</v>
      </c>
      <c r="Y893" s="2074">
        <v>44125</v>
      </c>
      <c r="Z893" s="2072">
        <v>44127</v>
      </c>
      <c r="AA893" s="2071">
        <v>14173</v>
      </c>
      <c r="AB893" s="2041">
        <v>10000</v>
      </c>
      <c r="AC893" s="2041">
        <f>(AB893-U893*1000)</f>
        <v>0</v>
      </c>
      <c r="AD893" s="2045">
        <f>(AB893*W893/1000)</f>
        <v>3350</v>
      </c>
      <c r="AE893" s="2045">
        <f>(AD893*0.05)</f>
        <v>167.5</v>
      </c>
      <c r="AF893" s="3584" t="s">
        <v>8</v>
      </c>
      <c r="AG893" s="3227"/>
      <c r="AH893" s="2024"/>
      <c r="AI893" s="2837"/>
      <c r="AJ893" s="2075" t="s">
        <v>436</v>
      </c>
      <c r="AK893" s="2071">
        <v>168</v>
      </c>
      <c r="AL893" s="2071">
        <v>56621</v>
      </c>
      <c r="AM893" s="2072">
        <v>44067</v>
      </c>
      <c r="AN893" s="2071">
        <v>63</v>
      </c>
      <c r="AO893" s="2071" t="s">
        <v>35</v>
      </c>
      <c r="AP893" s="2073">
        <v>304.39999999999998</v>
      </c>
      <c r="AQ893" s="4072"/>
      <c r="AR893" s="4292">
        <v>44186</v>
      </c>
      <c r="AS893" s="2072">
        <v>44189</v>
      </c>
      <c r="AT893" s="2809">
        <v>14586</v>
      </c>
      <c r="AU893" s="2147">
        <v>63000</v>
      </c>
      <c r="AV893" s="2071">
        <f t="shared" si="281"/>
        <v>0</v>
      </c>
      <c r="AW893" s="2045">
        <f>(AU893*AP893/1000)</f>
        <v>19177.2</v>
      </c>
      <c r="AX893" s="2045">
        <f t="shared" si="297"/>
        <v>958.86000000000013</v>
      </c>
      <c r="AY893" s="2059" t="s">
        <v>1206</v>
      </c>
    </row>
    <row r="894" spans="15:51">
      <c r="O894" s="2024"/>
      <c r="P894" s="2079"/>
      <c r="Q894" s="2080"/>
      <c r="R894" s="2080"/>
      <c r="S894" s="2080"/>
      <c r="T894" s="2080"/>
      <c r="U894" s="2080"/>
      <c r="V894" s="2080"/>
      <c r="W894" s="2080"/>
      <c r="X894" s="2873"/>
      <c r="Y894" s="3603"/>
      <c r="Z894" s="2873"/>
      <c r="AA894" s="2873"/>
      <c r="AB894" s="2873"/>
      <c r="AC894" s="2873"/>
      <c r="AD894" s="2873"/>
      <c r="AE894" s="2873"/>
      <c r="AF894" s="3584"/>
      <c r="AG894" s="3227"/>
      <c r="AH894" s="2024"/>
      <c r="AI894" s="2943"/>
      <c r="AJ894" s="2075" t="s">
        <v>436</v>
      </c>
      <c r="AK894" s="2071">
        <v>168</v>
      </c>
      <c r="AL894" s="2071">
        <v>56621</v>
      </c>
      <c r="AM894" s="2072">
        <v>44067</v>
      </c>
      <c r="AN894" s="2071">
        <v>63</v>
      </c>
      <c r="AO894" s="2071" t="s">
        <v>35</v>
      </c>
      <c r="AP894" s="2073">
        <v>304.39999999999998</v>
      </c>
      <c r="AQ894" s="4072"/>
      <c r="AR894" s="4292">
        <v>44193</v>
      </c>
      <c r="AS894" s="2072">
        <v>44189</v>
      </c>
      <c r="AT894" s="2809">
        <v>14586</v>
      </c>
      <c r="AU894" s="2147">
        <v>63000</v>
      </c>
      <c r="AV894" s="2071">
        <f t="shared" si="281"/>
        <v>0</v>
      </c>
      <c r="AW894" s="2045">
        <f>(AU894*AP894/1000)</f>
        <v>19177.2</v>
      </c>
      <c r="AX894" s="2045">
        <f t="shared" si="297"/>
        <v>958.86000000000013</v>
      </c>
      <c r="AY894" s="2059" t="s">
        <v>1205</v>
      </c>
    </row>
    <row r="895" spans="15:51" ht="15" thickBot="1">
      <c r="O895" s="2024"/>
      <c r="P895" s="2082"/>
      <c r="Q895" s="2083"/>
      <c r="R895" s="2083"/>
      <c r="S895" s="2083"/>
      <c r="T895" s="2083"/>
      <c r="U895" s="2084"/>
      <c r="V895" s="2085"/>
      <c r="W895" s="2085"/>
      <c r="X895" s="2085"/>
      <c r="Y895" s="2089"/>
      <c r="Z895" s="2085"/>
      <c r="AA895" s="2086"/>
      <c r="AB895" s="2087"/>
      <c r="AC895" s="2085"/>
      <c r="AD895" s="2088">
        <f>SUM(AD874:AD894)</f>
        <v>280681.61999999994</v>
      </c>
      <c r="AE895" s="2088">
        <f>(AD895*0.05)</f>
        <v>14034.080999999998</v>
      </c>
      <c r="AF895" s="2090"/>
      <c r="AG895" s="3220"/>
      <c r="AH895" s="2024"/>
      <c r="AI895" s="2837"/>
      <c r="AJ895" s="2918" t="s">
        <v>436</v>
      </c>
      <c r="AK895" s="2823">
        <v>169</v>
      </c>
      <c r="AL895" s="2823">
        <v>56621</v>
      </c>
      <c r="AM895" s="2824">
        <v>44067</v>
      </c>
      <c r="AN895" s="2823">
        <v>180</v>
      </c>
      <c r="AO895" s="2823" t="s">
        <v>35</v>
      </c>
      <c r="AP895" s="2825">
        <v>304.39999999999998</v>
      </c>
      <c r="AQ895" s="5974"/>
      <c r="AR895" s="5977">
        <v>44193</v>
      </c>
      <c r="AS895" s="2824">
        <v>44193</v>
      </c>
      <c r="AT895" s="4053"/>
      <c r="AU895" s="3566">
        <v>180000</v>
      </c>
      <c r="AV895" s="2823">
        <f t="shared" si="281"/>
        <v>0</v>
      </c>
      <c r="AW895" s="2716">
        <v>0</v>
      </c>
      <c r="AX895" s="2716">
        <f t="shared" si="297"/>
        <v>0</v>
      </c>
      <c r="AY895" s="2858" t="s">
        <v>88</v>
      </c>
    </row>
    <row r="896" spans="15:51">
      <c r="O896" s="2024"/>
      <c r="P896" s="2024"/>
      <c r="Q896" s="2024"/>
      <c r="R896" s="2024"/>
      <c r="S896" s="2024"/>
      <c r="T896" s="2024"/>
      <c r="U896" s="2024"/>
      <c r="V896" s="2024"/>
      <c r="W896" s="2024"/>
      <c r="X896" s="2024"/>
      <c r="Y896" s="3602"/>
      <c r="Z896" s="2024"/>
      <c r="AA896" s="2024"/>
      <c r="AB896" s="2024"/>
      <c r="AC896" s="2024"/>
      <c r="AD896" s="2024"/>
      <c r="AE896" s="2024"/>
      <c r="AF896" s="2029"/>
      <c r="AG896" s="2029"/>
      <c r="AH896" s="2024"/>
      <c r="AI896" s="2837"/>
      <c r="AJ896" s="2957" t="s">
        <v>436</v>
      </c>
      <c r="AK896" s="2071">
        <v>170</v>
      </c>
      <c r="AL896" s="2071">
        <v>56621</v>
      </c>
      <c r="AM896" s="2072">
        <v>44067</v>
      </c>
      <c r="AN896" s="2071">
        <v>63</v>
      </c>
      <c r="AO896" s="2071" t="s">
        <v>35</v>
      </c>
      <c r="AP896" s="2073">
        <v>304.39999999999998</v>
      </c>
      <c r="AQ896" s="4072"/>
      <c r="AR896" s="4292">
        <v>44200</v>
      </c>
      <c r="AS896" s="2072">
        <v>43842</v>
      </c>
      <c r="AT896" s="2809">
        <v>14681</v>
      </c>
      <c r="AU896" s="2147">
        <v>63000</v>
      </c>
      <c r="AV896" s="2071">
        <f t="shared" si="281"/>
        <v>0</v>
      </c>
      <c r="AW896" s="2045">
        <f t="shared" ref="AW896:AW902" si="298">(AU896*AP896/1000)</f>
        <v>19177.2</v>
      </c>
      <c r="AX896" s="2045">
        <f t="shared" si="297"/>
        <v>958.86000000000013</v>
      </c>
      <c r="AY896" s="2866" t="s">
        <v>1228</v>
      </c>
    </row>
    <row r="897" spans="15:51" ht="18.600000000000001" thickBot="1">
      <c r="O897" s="2024"/>
      <c r="P897" s="2028" t="s">
        <v>854</v>
      </c>
      <c r="Q897" s="2024"/>
      <c r="R897" s="2024"/>
      <c r="S897" s="2024"/>
      <c r="T897" s="2024"/>
      <c r="U897" s="2024"/>
      <c r="V897" s="2024"/>
      <c r="W897" s="2024"/>
      <c r="X897" s="2024"/>
      <c r="Y897" s="3602"/>
      <c r="Z897" s="2024"/>
      <c r="AA897" s="2024"/>
      <c r="AB897" s="2024"/>
      <c r="AC897" s="2024"/>
      <c r="AD897" s="2024"/>
      <c r="AE897" s="2024"/>
      <c r="AF897" s="2029"/>
      <c r="AG897" s="2029"/>
      <c r="AH897" s="2024"/>
      <c r="AI897" s="2837"/>
      <c r="AJ897" s="2957" t="s">
        <v>436</v>
      </c>
      <c r="AK897" s="2071">
        <v>170</v>
      </c>
      <c r="AL897" s="2071">
        <v>56621</v>
      </c>
      <c r="AM897" s="2072">
        <v>44067</v>
      </c>
      <c r="AN897" s="2071">
        <v>63</v>
      </c>
      <c r="AO897" s="2071" t="s">
        <v>35</v>
      </c>
      <c r="AP897" s="2073">
        <v>304.39999999999998</v>
      </c>
      <c r="AQ897" s="4072"/>
      <c r="AR897" s="4292">
        <v>44207</v>
      </c>
      <c r="AS897" s="2072">
        <v>43842</v>
      </c>
      <c r="AT897" s="2809">
        <v>14681</v>
      </c>
      <c r="AU897" s="2147">
        <v>17000</v>
      </c>
      <c r="AV897" s="2071">
        <f t="shared" si="281"/>
        <v>-46000</v>
      </c>
      <c r="AW897" s="2045">
        <f t="shared" si="298"/>
        <v>5174.8</v>
      </c>
      <c r="AX897" s="2045">
        <f t="shared" si="297"/>
        <v>258.74</v>
      </c>
      <c r="AY897" s="2866" t="s">
        <v>1228</v>
      </c>
    </row>
    <row r="898" spans="15:51">
      <c r="O898" s="2024"/>
      <c r="P898" s="2030"/>
      <c r="Q898" s="2031"/>
      <c r="R898" s="2031"/>
      <c r="S898" s="6040" t="s">
        <v>14</v>
      </c>
      <c r="T898" s="6040" t="s">
        <v>12</v>
      </c>
      <c r="U898" s="6040"/>
      <c r="V898" s="2031"/>
      <c r="W898" s="6040" t="s">
        <v>15</v>
      </c>
      <c r="X898" s="6040" t="s">
        <v>16</v>
      </c>
      <c r="Y898" s="6040" t="s">
        <v>12</v>
      </c>
      <c r="Z898" s="6040" t="s">
        <v>12</v>
      </c>
      <c r="AA898" s="2031"/>
      <c r="AB898" s="2031"/>
      <c r="AC898" s="2031"/>
      <c r="AD898" s="2031"/>
      <c r="AE898" s="6040" t="s">
        <v>17</v>
      </c>
      <c r="AF898" s="6040"/>
      <c r="AG898" s="6032"/>
      <c r="AH898" s="2024"/>
      <c r="AI898" s="2837"/>
      <c r="AJ898" s="2957" t="s">
        <v>436</v>
      </c>
      <c r="AK898" s="2071">
        <v>170</v>
      </c>
      <c r="AL898" s="2071">
        <v>56621</v>
      </c>
      <c r="AM898" s="2072">
        <v>44067</v>
      </c>
      <c r="AN898" s="2071">
        <v>46</v>
      </c>
      <c r="AO898" s="2071" t="s">
        <v>35</v>
      </c>
      <c r="AP898" s="2073">
        <v>304.39999999999998</v>
      </c>
      <c r="AQ898" s="4072"/>
      <c r="AR898" s="4292">
        <v>44207</v>
      </c>
      <c r="AS898" s="2072">
        <v>44216</v>
      </c>
      <c r="AT898" s="2809">
        <v>14724</v>
      </c>
      <c r="AU898" s="2147">
        <v>46000</v>
      </c>
      <c r="AV898" s="2071">
        <f t="shared" si="281"/>
        <v>0</v>
      </c>
      <c r="AW898" s="2045">
        <f t="shared" si="298"/>
        <v>14002.399999999998</v>
      </c>
      <c r="AX898" s="2045">
        <f t="shared" si="297"/>
        <v>700.11999999999989</v>
      </c>
      <c r="AY898" s="2866" t="s">
        <v>1228</v>
      </c>
    </row>
    <row r="899" spans="15:51">
      <c r="O899" s="2024"/>
      <c r="P899" s="2032" t="s">
        <v>3</v>
      </c>
      <c r="Q899" s="2033" t="s">
        <v>4</v>
      </c>
      <c r="R899" s="6033" t="s">
        <v>18</v>
      </c>
      <c r="S899" s="6033" t="s">
        <v>19</v>
      </c>
      <c r="T899" s="6033" t="s">
        <v>19</v>
      </c>
      <c r="U899" s="6033" t="s">
        <v>20</v>
      </c>
      <c r="V899" s="6033" t="s">
        <v>21</v>
      </c>
      <c r="W899" s="6033" t="s">
        <v>22</v>
      </c>
      <c r="X899" s="6033" t="s">
        <v>19</v>
      </c>
      <c r="Y899" s="6033" t="s">
        <v>23</v>
      </c>
      <c r="Z899" s="6033" t="s">
        <v>23</v>
      </c>
      <c r="AA899" s="6033" t="s">
        <v>24</v>
      </c>
      <c r="AB899" s="6033" t="s">
        <v>20</v>
      </c>
      <c r="AC899" s="6033" t="s">
        <v>25</v>
      </c>
      <c r="AD899" s="6033" t="s">
        <v>0</v>
      </c>
      <c r="AE899" s="6033" t="s">
        <v>11</v>
      </c>
      <c r="AF899" s="6033" t="s">
        <v>26</v>
      </c>
      <c r="AG899" s="6032"/>
      <c r="AH899" s="2024"/>
      <c r="AI899" s="2837"/>
      <c r="AJ899" s="2957" t="s">
        <v>436</v>
      </c>
      <c r="AK899" s="2071">
        <v>170</v>
      </c>
      <c r="AL899" s="2071">
        <v>56621</v>
      </c>
      <c r="AM899" s="2072">
        <v>44067</v>
      </c>
      <c r="AN899" s="2071">
        <v>63</v>
      </c>
      <c r="AO899" s="2071" t="s">
        <v>35</v>
      </c>
      <c r="AP899" s="2073">
        <v>304.39999999999998</v>
      </c>
      <c r="AQ899" s="4072"/>
      <c r="AR899" s="4292">
        <v>44214</v>
      </c>
      <c r="AS899" s="2072">
        <v>43859</v>
      </c>
      <c r="AT899" s="2809">
        <v>14818</v>
      </c>
      <c r="AU899" s="2147">
        <v>63000</v>
      </c>
      <c r="AV899" s="2071">
        <f t="shared" si="281"/>
        <v>0</v>
      </c>
      <c r="AW899" s="2045">
        <f t="shared" si="298"/>
        <v>19177.2</v>
      </c>
      <c r="AX899" s="2045">
        <f t="shared" si="297"/>
        <v>958.86000000000013</v>
      </c>
      <c r="AY899" s="2866" t="s">
        <v>1228</v>
      </c>
    </row>
    <row r="900" spans="15:51" ht="15" thickBot="1">
      <c r="O900" s="2024"/>
      <c r="P900" s="2094"/>
      <c r="Q900" s="2138"/>
      <c r="R900" s="2138"/>
      <c r="S900" s="6033" t="s">
        <v>3</v>
      </c>
      <c r="T900" s="6033" t="s">
        <v>18</v>
      </c>
      <c r="U900" s="6033"/>
      <c r="V900" s="2138"/>
      <c r="W900" s="6033" t="s">
        <v>21</v>
      </c>
      <c r="X900" s="6033" t="s">
        <v>3</v>
      </c>
      <c r="Y900" s="6033" t="s">
        <v>27</v>
      </c>
      <c r="Z900" s="6033" t="s">
        <v>28</v>
      </c>
      <c r="AA900" s="2138"/>
      <c r="AB900" s="2138"/>
      <c r="AC900" s="2138"/>
      <c r="AD900" s="2138"/>
      <c r="AE900" s="6033" t="s">
        <v>30</v>
      </c>
      <c r="AF900" s="6033"/>
      <c r="AG900" s="6032"/>
      <c r="AH900" s="2024"/>
      <c r="AI900" s="2837"/>
      <c r="AJ900" s="2957" t="s">
        <v>436</v>
      </c>
      <c r="AK900" s="2071">
        <v>170</v>
      </c>
      <c r="AL900" s="2071">
        <v>56621</v>
      </c>
      <c r="AM900" s="2072">
        <v>44067</v>
      </c>
      <c r="AN900" s="2071">
        <v>63</v>
      </c>
      <c r="AO900" s="2071" t="s">
        <v>35</v>
      </c>
      <c r="AP900" s="2073">
        <v>304.39999999999998</v>
      </c>
      <c r="AQ900" s="4072"/>
      <c r="AR900" s="4292">
        <v>44221</v>
      </c>
      <c r="AS900" s="2072">
        <v>44225</v>
      </c>
      <c r="AT900" s="2809">
        <v>14818</v>
      </c>
      <c r="AU900" s="2147">
        <v>63000</v>
      </c>
      <c r="AV900" s="2071">
        <f t="shared" si="281"/>
        <v>0</v>
      </c>
      <c r="AW900" s="2045">
        <f t="shared" si="298"/>
        <v>19177.2</v>
      </c>
      <c r="AX900" s="2045">
        <f t="shared" si="297"/>
        <v>958.86000000000013</v>
      </c>
      <c r="AY900" s="2866" t="s">
        <v>1206</v>
      </c>
    </row>
    <row r="901" spans="15:51">
      <c r="O901" s="2024"/>
      <c r="P901" s="6088" t="s">
        <v>629</v>
      </c>
      <c r="Q901" s="6089" t="s">
        <v>740</v>
      </c>
      <c r="R901" s="3270">
        <v>160</v>
      </c>
      <c r="S901" s="3270">
        <v>56512</v>
      </c>
      <c r="T901" s="3271">
        <v>44067</v>
      </c>
      <c r="U901" s="3270">
        <v>10</v>
      </c>
      <c r="V901" s="3270" t="s">
        <v>35</v>
      </c>
      <c r="W901" s="6090">
        <v>239.8</v>
      </c>
      <c r="X901" s="6091"/>
      <c r="Y901" s="4700">
        <v>44151</v>
      </c>
      <c r="Z901" s="3271">
        <v>44151</v>
      </c>
      <c r="AA901" s="3270"/>
      <c r="AB901" s="6092">
        <v>10000</v>
      </c>
      <c r="AC901" s="3270">
        <f t="shared" ref="AC901:AC917" si="299">(AB901-U901*1000)</f>
        <v>0</v>
      </c>
      <c r="AD901" s="3276">
        <v>0</v>
      </c>
      <c r="AE901" s="3276">
        <v>0</v>
      </c>
      <c r="AF901" s="6093" t="s">
        <v>88</v>
      </c>
      <c r="AG901" s="4568"/>
      <c r="AH901" s="2024"/>
      <c r="AI901" s="2837"/>
      <c r="AJ901" s="2075" t="s">
        <v>699</v>
      </c>
      <c r="AK901" s="2050">
        <v>171</v>
      </c>
      <c r="AL901" s="2050">
        <v>56707</v>
      </c>
      <c r="AM901" s="2051">
        <v>44069</v>
      </c>
      <c r="AN901" s="2050">
        <v>10</v>
      </c>
      <c r="AO901" s="2050" t="s">
        <v>35</v>
      </c>
      <c r="AP901" s="2053">
        <v>260.3</v>
      </c>
      <c r="AQ901" s="5975"/>
      <c r="AR901" s="3573">
        <v>44075</v>
      </c>
      <c r="AS901" s="2072">
        <v>44069</v>
      </c>
      <c r="AT901" s="2809">
        <v>13741</v>
      </c>
      <c r="AU901" s="2147">
        <v>10000</v>
      </c>
      <c r="AV901" s="2071">
        <f t="shared" si="281"/>
        <v>0</v>
      </c>
      <c r="AW901" s="2045">
        <f t="shared" si="298"/>
        <v>2603</v>
      </c>
      <c r="AX901" s="2045">
        <f t="shared" si="297"/>
        <v>130.15</v>
      </c>
      <c r="AY901" s="2059"/>
    </row>
    <row r="902" spans="15:51">
      <c r="O902" s="2024"/>
      <c r="P902" s="2826" t="s">
        <v>629</v>
      </c>
      <c r="Q902" s="2698" t="s">
        <v>436</v>
      </c>
      <c r="R902" s="2823">
        <v>167</v>
      </c>
      <c r="S902" s="2823">
        <v>56514</v>
      </c>
      <c r="T902" s="2824">
        <v>44067</v>
      </c>
      <c r="U902" s="2823">
        <v>243</v>
      </c>
      <c r="V902" s="2823" t="s">
        <v>35</v>
      </c>
      <c r="W902" s="2825">
        <v>304.39999999999998</v>
      </c>
      <c r="X902" s="5974"/>
      <c r="Y902" s="5977">
        <v>44151</v>
      </c>
      <c r="Z902" s="2824">
        <v>44151</v>
      </c>
      <c r="AA902" s="4053"/>
      <c r="AB902" s="3566">
        <v>243000</v>
      </c>
      <c r="AC902" s="2823">
        <f t="shared" si="299"/>
        <v>0</v>
      </c>
      <c r="AD902" s="2716">
        <v>0</v>
      </c>
      <c r="AE902" s="2716">
        <v>0</v>
      </c>
      <c r="AF902" s="2707" t="s">
        <v>88</v>
      </c>
      <c r="AG902" s="4568"/>
      <c r="AH902" s="2024"/>
      <c r="AI902" s="2837"/>
      <c r="AJ902" s="2037" t="s">
        <v>699</v>
      </c>
      <c r="AK902" s="2071">
        <v>172</v>
      </c>
      <c r="AL902" s="2071">
        <v>56801</v>
      </c>
      <c r="AM902" s="2072">
        <v>44074</v>
      </c>
      <c r="AN902" s="2071">
        <v>10</v>
      </c>
      <c r="AO902" s="2071" t="s">
        <v>35</v>
      </c>
      <c r="AP902" s="2073">
        <v>260.3</v>
      </c>
      <c r="AQ902" s="4072"/>
      <c r="AR902" s="3509">
        <v>44095</v>
      </c>
      <c r="AS902" s="2072">
        <v>44093</v>
      </c>
      <c r="AT902" s="2809">
        <v>13931</v>
      </c>
      <c r="AU902" s="2147">
        <v>10000</v>
      </c>
      <c r="AV902" s="2071">
        <f t="shared" si="281"/>
        <v>0</v>
      </c>
      <c r="AW902" s="2045">
        <f t="shared" si="298"/>
        <v>2603</v>
      </c>
      <c r="AX902" s="2045">
        <f t="shared" si="297"/>
        <v>130.15</v>
      </c>
      <c r="AY902" s="2059"/>
    </row>
    <row r="903" spans="15:51">
      <c r="O903" s="2024"/>
      <c r="P903" s="6084" t="s">
        <v>629</v>
      </c>
      <c r="Q903" s="2918" t="s">
        <v>699</v>
      </c>
      <c r="R903" s="2823">
        <v>146</v>
      </c>
      <c r="S903" s="2823">
        <v>51239</v>
      </c>
      <c r="T903" s="2824">
        <v>43928</v>
      </c>
      <c r="U903" s="2823">
        <v>10</v>
      </c>
      <c r="V903" s="2823" t="s">
        <v>35</v>
      </c>
      <c r="W903" s="2825">
        <v>260.3</v>
      </c>
      <c r="X903" s="5974"/>
      <c r="Y903" s="3568">
        <v>44137</v>
      </c>
      <c r="Z903" s="2824">
        <v>44137</v>
      </c>
      <c r="AA903" s="2824"/>
      <c r="AB903" s="3566">
        <v>10000</v>
      </c>
      <c r="AC903" s="2823">
        <f t="shared" si="299"/>
        <v>0</v>
      </c>
      <c r="AD903" s="2716">
        <v>0</v>
      </c>
      <c r="AE903" s="2716">
        <v>0</v>
      </c>
      <c r="AF903" s="2707" t="s">
        <v>88</v>
      </c>
      <c r="AG903" s="4568"/>
      <c r="AH903" s="2024"/>
      <c r="AI903" s="2837"/>
      <c r="AJ903" s="2918" t="s">
        <v>699</v>
      </c>
      <c r="AK903" s="2823">
        <v>173</v>
      </c>
      <c r="AL903" s="2823">
        <v>57786</v>
      </c>
      <c r="AM903" s="2824">
        <v>44096</v>
      </c>
      <c r="AN903" s="2823">
        <v>10</v>
      </c>
      <c r="AO903" s="2823" t="s">
        <v>35</v>
      </c>
      <c r="AP903" s="2825">
        <v>260.3</v>
      </c>
      <c r="AQ903" s="5974"/>
      <c r="AR903" s="3568">
        <v>44151</v>
      </c>
      <c r="AS903" s="2824">
        <v>44151</v>
      </c>
      <c r="AT903" s="4053" t="s">
        <v>78</v>
      </c>
      <c r="AU903" s="3566">
        <v>10000</v>
      </c>
      <c r="AV903" s="2823">
        <f t="shared" ref="AV903:AV925" si="300">(AU903-AN903*1000)</f>
        <v>0</v>
      </c>
      <c r="AW903" s="2716">
        <v>0</v>
      </c>
      <c r="AX903" s="2716">
        <v>0</v>
      </c>
      <c r="AY903" s="2707" t="s">
        <v>88</v>
      </c>
    </row>
    <row r="904" spans="15:51">
      <c r="O904" s="2024"/>
      <c r="P904" s="2047" t="s">
        <v>471</v>
      </c>
      <c r="Q904" s="2957" t="s">
        <v>436</v>
      </c>
      <c r="R904" s="2809">
        <v>52</v>
      </c>
      <c r="S904" s="3068" t="s">
        <v>101</v>
      </c>
      <c r="T904" s="2040">
        <v>44069</v>
      </c>
      <c r="U904" s="2041">
        <v>20</v>
      </c>
      <c r="V904" s="2039" t="s">
        <v>35</v>
      </c>
      <c r="W904" s="2042">
        <v>310.8</v>
      </c>
      <c r="X904" s="2071"/>
      <c r="Y904" s="3509">
        <v>44144</v>
      </c>
      <c r="Z904" s="2072">
        <v>44138</v>
      </c>
      <c r="AA904" s="2071">
        <v>14235</v>
      </c>
      <c r="AB904" s="2071">
        <v>20000</v>
      </c>
      <c r="AC904" s="2071">
        <f t="shared" si="299"/>
        <v>0</v>
      </c>
      <c r="AD904" s="2045">
        <f>(AB904*W904/1000)</f>
        <v>6216</v>
      </c>
      <c r="AE904" s="2045">
        <f>(AD904*0.05)</f>
        <v>310.8</v>
      </c>
      <c r="AF904" s="2059" t="s">
        <v>8</v>
      </c>
      <c r="AG904" s="2029"/>
      <c r="AH904" s="2024"/>
      <c r="AI904" s="2837"/>
      <c r="AJ904" s="2037" t="s">
        <v>699</v>
      </c>
      <c r="AK904" s="2071">
        <v>174</v>
      </c>
      <c r="AL904" s="2071">
        <v>59151</v>
      </c>
      <c r="AM904" s="2072">
        <v>44141</v>
      </c>
      <c r="AN904" s="2071">
        <v>5</v>
      </c>
      <c r="AO904" s="2071" t="s">
        <v>35</v>
      </c>
      <c r="AP904" s="2073">
        <v>273.3</v>
      </c>
      <c r="AQ904" s="4072"/>
      <c r="AR904" s="3509">
        <v>44207</v>
      </c>
      <c r="AS904" s="2072">
        <v>44208</v>
      </c>
      <c r="AT904" s="2809">
        <v>14682</v>
      </c>
      <c r="AU904" s="2147">
        <v>5000</v>
      </c>
      <c r="AV904" s="2071">
        <f t="shared" si="300"/>
        <v>0</v>
      </c>
      <c r="AW904" s="2045">
        <f t="shared" ref="AW904:AW914" si="301">(AU904*AP904/1000)</f>
        <v>1366.5</v>
      </c>
      <c r="AX904" s="2045">
        <f t="shared" ref="AX904:AX909" si="302">(AW904*0.05)</f>
        <v>68.325000000000003</v>
      </c>
      <c r="AY904" s="2059" t="s">
        <v>1228</v>
      </c>
    </row>
    <row r="905" spans="15:51">
      <c r="O905" s="2024"/>
      <c r="P905" s="2036" t="s">
        <v>659</v>
      </c>
      <c r="Q905" s="2037" t="s">
        <v>889</v>
      </c>
      <c r="R905" s="2038">
        <v>27</v>
      </c>
      <c r="S905" s="2039" t="s">
        <v>36</v>
      </c>
      <c r="T905" s="2040">
        <v>44071</v>
      </c>
      <c r="U905" s="2041">
        <v>50</v>
      </c>
      <c r="V905" s="2039" t="s">
        <v>35</v>
      </c>
      <c r="W905" s="2042">
        <v>351.9</v>
      </c>
      <c r="X905" s="2039"/>
      <c r="Y905" s="2044">
        <v>44141</v>
      </c>
      <c r="Z905" s="2040">
        <v>44138</v>
      </c>
      <c r="AA905" s="2039">
        <v>14236</v>
      </c>
      <c r="AB905" s="2041">
        <v>50000</v>
      </c>
      <c r="AC905" s="2041">
        <f t="shared" si="299"/>
        <v>0</v>
      </c>
      <c r="AD905" s="2045">
        <f t="shared" ref="AD905:AD911" si="303">(AB905*W905/1000)</f>
        <v>17595</v>
      </c>
      <c r="AE905" s="2042">
        <f t="shared" ref="AE905:AE911" si="304">(AD905*0.05)</f>
        <v>879.75</v>
      </c>
      <c r="AF905" s="2059" t="s">
        <v>8</v>
      </c>
      <c r="AG905" s="2029"/>
      <c r="AH905" s="2024"/>
      <c r="AI905" s="2837"/>
      <c r="AJ905" s="2037" t="s">
        <v>740</v>
      </c>
      <c r="AK905" s="2071">
        <v>175</v>
      </c>
      <c r="AL905" s="2071">
        <v>59151</v>
      </c>
      <c r="AM905" s="2072">
        <v>44141</v>
      </c>
      <c r="AN905" s="2071">
        <v>6</v>
      </c>
      <c r="AO905" s="2071" t="s">
        <v>35</v>
      </c>
      <c r="AP905" s="2073">
        <v>251.8</v>
      </c>
      <c r="AQ905" s="4072"/>
      <c r="AR905" s="3509">
        <v>44200</v>
      </c>
      <c r="AS905" s="2072">
        <v>44208</v>
      </c>
      <c r="AT905" s="2809">
        <v>14684</v>
      </c>
      <c r="AU905" s="2147">
        <v>6000</v>
      </c>
      <c r="AV905" s="2071">
        <f t="shared" si="300"/>
        <v>0</v>
      </c>
      <c r="AW905" s="2045">
        <f t="shared" si="301"/>
        <v>1510.8</v>
      </c>
      <c r="AX905" s="2045">
        <f t="shared" si="302"/>
        <v>75.540000000000006</v>
      </c>
      <c r="AY905" s="2059" t="s">
        <v>1228</v>
      </c>
    </row>
    <row r="906" spans="15:51">
      <c r="O906" s="2024"/>
      <c r="P906" s="2036" t="s">
        <v>659</v>
      </c>
      <c r="Q906" s="2037" t="s">
        <v>889</v>
      </c>
      <c r="R906" s="2038">
        <v>28</v>
      </c>
      <c r="S906" s="2039" t="s">
        <v>36</v>
      </c>
      <c r="T906" s="2040">
        <v>44071</v>
      </c>
      <c r="U906" s="2041">
        <v>20</v>
      </c>
      <c r="V906" s="2039" t="s">
        <v>35</v>
      </c>
      <c r="W906" s="2042">
        <v>351.9</v>
      </c>
      <c r="X906" s="2039"/>
      <c r="Y906" s="2044">
        <v>44151</v>
      </c>
      <c r="Z906" s="2040">
        <v>44151</v>
      </c>
      <c r="AA906" s="2039">
        <v>14322</v>
      </c>
      <c r="AB906" s="2041">
        <v>20000</v>
      </c>
      <c r="AC906" s="2041">
        <f t="shared" si="299"/>
        <v>0</v>
      </c>
      <c r="AD906" s="2045">
        <f t="shared" si="303"/>
        <v>7038</v>
      </c>
      <c r="AE906" s="2042">
        <f t="shared" si="304"/>
        <v>351.90000000000003</v>
      </c>
      <c r="AF906" s="2059" t="s">
        <v>8</v>
      </c>
      <c r="AG906" s="2029"/>
      <c r="AH906" s="2024"/>
      <c r="AI906" s="2837"/>
      <c r="AJ906" s="2037" t="s">
        <v>740</v>
      </c>
      <c r="AK906" s="2071">
        <v>175</v>
      </c>
      <c r="AL906" s="2071">
        <v>59151</v>
      </c>
      <c r="AM906" s="2072">
        <v>44141</v>
      </c>
      <c r="AN906" s="2071">
        <v>6</v>
      </c>
      <c r="AO906" s="2071" t="s">
        <v>35</v>
      </c>
      <c r="AP906" s="2073">
        <v>251.8</v>
      </c>
      <c r="AQ906" s="4072"/>
      <c r="AR906" s="3509">
        <v>44207</v>
      </c>
      <c r="AS906" s="2072">
        <v>44208</v>
      </c>
      <c r="AT906" s="2809">
        <v>14683</v>
      </c>
      <c r="AU906" s="2147">
        <v>3000</v>
      </c>
      <c r="AV906" s="2071">
        <f t="shared" si="300"/>
        <v>-3000</v>
      </c>
      <c r="AW906" s="2045">
        <f t="shared" si="301"/>
        <v>755.4</v>
      </c>
      <c r="AX906" s="2045">
        <f t="shared" si="302"/>
        <v>37.770000000000003</v>
      </c>
      <c r="AY906" s="2059" t="s">
        <v>1228</v>
      </c>
    </row>
    <row r="907" spans="15:51">
      <c r="O907" s="2024"/>
      <c r="P907" s="2047" t="s">
        <v>792</v>
      </c>
      <c r="Q907" s="2048" t="s">
        <v>794</v>
      </c>
      <c r="R907" s="2071">
        <v>66</v>
      </c>
      <c r="S907" s="3169" t="s">
        <v>36</v>
      </c>
      <c r="T907" s="2072">
        <v>44076</v>
      </c>
      <c r="U907" s="2071">
        <v>150</v>
      </c>
      <c r="V907" s="3171" t="s">
        <v>35</v>
      </c>
      <c r="W907" s="2071">
        <v>297.83999999999997</v>
      </c>
      <c r="X907" s="3605"/>
      <c r="Y907" s="3509">
        <v>44138</v>
      </c>
      <c r="Z907" s="2072">
        <v>44138</v>
      </c>
      <c r="AA907" s="2071">
        <v>14234</v>
      </c>
      <c r="AB907" s="2147">
        <v>150600</v>
      </c>
      <c r="AC907" s="2071">
        <f t="shared" si="299"/>
        <v>600</v>
      </c>
      <c r="AD907" s="2045">
        <f t="shared" si="303"/>
        <v>44854.703999999991</v>
      </c>
      <c r="AE907" s="2045">
        <f t="shared" si="304"/>
        <v>2242.7351999999996</v>
      </c>
      <c r="AF907" s="2059" t="s">
        <v>8</v>
      </c>
      <c r="AG907" s="2029"/>
      <c r="AH907" s="2024"/>
      <c r="AI907" s="2837"/>
      <c r="AJ907" s="2037" t="s">
        <v>740</v>
      </c>
      <c r="AK907" s="2071">
        <v>175</v>
      </c>
      <c r="AL907" s="2071">
        <v>59151</v>
      </c>
      <c r="AM907" s="2072">
        <v>44141</v>
      </c>
      <c r="AN907" s="2071">
        <v>3</v>
      </c>
      <c r="AO907" s="2071" t="s">
        <v>35</v>
      </c>
      <c r="AP907" s="2073">
        <v>251.8</v>
      </c>
      <c r="AQ907" s="4072"/>
      <c r="AR907" s="3509">
        <v>44214</v>
      </c>
      <c r="AS907" s="2072">
        <v>44216</v>
      </c>
      <c r="AT907" s="2809">
        <v>14725</v>
      </c>
      <c r="AU907" s="2147">
        <v>3000</v>
      </c>
      <c r="AV907" s="2071">
        <f t="shared" si="300"/>
        <v>0</v>
      </c>
      <c r="AW907" s="2045">
        <f t="shared" si="301"/>
        <v>755.4</v>
      </c>
      <c r="AX907" s="2045">
        <f t="shared" si="302"/>
        <v>37.770000000000003</v>
      </c>
      <c r="AY907" s="2059" t="s">
        <v>1228</v>
      </c>
    </row>
    <row r="908" spans="15:51">
      <c r="O908" s="2024"/>
      <c r="P908" s="2047" t="s">
        <v>792</v>
      </c>
      <c r="Q908" s="2048" t="s">
        <v>891</v>
      </c>
      <c r="R908" s="2071">
        <v>67</v>
      </c>
      <c r="S908" s="3169" t="s">
        <v>36</v>
      </c>
      <c r="T908" s="2072">
        <v>44076</v>
      </c>
      <c r="U908" s="2071">
        <v>16</v>
      </c>
      <c r="V908" s="3171" t="s">
        <v>35</v>
      </c>
      <c r="W908" s="2071">
        <v>393.72</v>
      </c>
      <c r="X908" s="3605"/>
      <c r="Y908" s="3509">
        <v>44138</v>
      </c>
      <c r="Z908" s="2072">
        <v>44138</v>
      </c>
      <c r="AA908" s="2071">
        <v>14234</v>
      </c>
      <c r="AB908" s="2147">
        <v>16000</v>
      </c>
      <c r="AC908" s="2071">
        <f t="shared" si="299"/>
        <v>0</v>
      </c>
      <c r="AD908" s="2045">
        <f t="shared" si="303"/>
        <v>6299.52</v>
      </c>
      <c r="AE908" s="2045">
        <f t="shared" si="304"/>
        <v>314.97600000000006</v>
      </c>
      <c r="AF908" s="6038" t="s">
        <v>8</v>
      </c>
      <c r="AG908" s="6032"/>
      <c r="AH908" s="2024"/>
      <c r="AI908" s="2837"/>
      <c r="AJ908" s="2037" t="s">
        <v>740</v>
      </c>
      <c r="AK908" s="2071">
        <v>175</v>
      </c>
      <c r="AL908" s="2071">
        <v>59151</v>
      </c>
      <c r="AM908" s="2072">
        <v>44141</v>
      </c>
      <c r="AN908" s="2071">
        <v>6</v>
      </c>
      <c r="AO908" s="2071" t="s">
        <v>35</v>
      </c>
      <c r="AP908" s="2073">
        <v>251.8</v>
      </c>
      <c r="AQ908" s="4072"/>
      <c r="AR908" s="3509">
        <v>44221</v>
      </c>
      <c r="AS908" s="2072">
        <v>44225</v>
      </c>
      <c r="AT908" s="2809">
        <v>14817</v>
      </c>
      <c r="AU908" s="2147">
        <v>6000</v>
      </c>
      <c r="AV908" s="2071">
        <f t="shared" si="300"/>
        <v>0</v>
      </c>
      <c r="AW908" s="2045">
        <f t="shared" si="301"/>
        <v>1510.8</v>
      </c>
      <c r="AX908" s="2045">
        <f t="shared" si="302"/>
        <v>75.540000000000006</v>
      </c>
      <c r="AY908" s="2059" t="s">
        <v>1228</v>
      </c>
    </row>
    <row r="909" spans="15:51">
      <c r="O909" s="2024"/>
      <c r="P909" s="2047" t="s">
        <v>792</v>
      </c>
      <c r="Q909" s="2048" t="s">
        <v>904</v>
      </c>
      <c r="R909" s="2071">
        <v>68</v>
      </c>
      <c r="S909" s="3169" t="s">
        <v>36</v>
      </c>
      <c r="T909" s="2072">
        <v>44076</v>
      </c>
      <c r="U909" s="2071">
        <v>2.5</v>
      </c>
      <c r="V909" s="3171" t="s">
        <v>35</v>
      </c>
      <c r="W909" s="2071">
        <v>361.08</v>
      </c>
      <c r="X909" s="3605"/>
      <c r="Y909" s="3509">
        <v>44138</v>
      </c>
      <c r="Z909" s="2072">
        <v>44138</v>
      </c>
      <c r="AA909" s="2071">
        <v>14234</v>
      </c>
      <c r="AB909" s="2147">
        <v>3000</v>
      </c>
      <c r="AC909" s="2071">
        <f t="shared" si="299"/>
        <v>500</v>
      </c>
      <c r="AD909" s="2045">
        <f t="shared" si="303"/>
        <v>1083.24</v>
      </c>
      <c r="AE909" s="2045">
        <f t="shared" si="304"/>
        <v>54.162000000000006</v>
      </c>
      <c r="AF909" s="6038" t="s">
        <v>8</v>
      </c>
      <c r="AG909" s="6032"/>
      <c r="AH909" s="2024"/>
      <c r="AI909" s="2837"/>
      <c r="AJ909" s="2037" t="s">
        <v>740</v>
      </c>
      <c r="AK909" s="2071">
        <v>176</v>
      </c>
      <c r="AL909" s="2071">
        <v>59152</v>
      </c>
      <c r="AM909" s="2072">
        <v>44141</v>
      </c>
      <c r="AN909" s="2071">
        <v>6</v>
      </c>
      <c r="AO909" s="2071" t="s">
        <v>35</v>
      </c>
      <c r="AP909" s="2073">
        <v>251.8</v>
      </c>
      <c r="AQ909" s="4072"/>
      <c r="AR909" s="3509">
        <v>44228</v>
      </c>
      <c r="AS909" s="2072">
        <v>44235</v>
      </c>
      <c r="AT909" s="2809">
        <v>14900</v>
      </c>
      <c r="AU909" s="2147">
        <v>6000</v>
      </c>
      <c r="AV909" s="2071">
        <f t="shared" si="300"/>
        <v>0</v>
      </c>
      <c r="AW909" s="2045">
        <f t="shared" si="301"/>
        <v>1510.8</v>
      </c>
      <c r="AX909" s="2045">
        <f t="shared" si="302"/>
        <v>75.540000000000006</v>
      </c>
      <c r="AY909" s="2059" t="s">
        <v>1206</v>
      </c>
    </row>
    <row r="910" spans="15:51">
      <c r="O910" s="2024"/>
      <c r="P910" s="2047" t="s">
        <v>792</v>
      </c>
      <c r="Q910" s="2048" t="s">
        <v>1156</v>
      </c>
      <c r="R910" s="2071">
        <v>69</v>
      </c>
      <c r="S910" s="3169" t="s">
        <v>36</v>
      </c>
      <c r="T910" s="2072">
        <v>44076</v>
      </c>
      <c r="U910" s="2071">
        <v>16</v>
      </c>
      <c r="V910" s="3171" t="s">
        <v>35</v>
      </c>
      <c r="W910" s="2071">
        <v>234.6</v>
      </c>
      <c r="X910" s="3605"/>
      <c r="Y910" s="3509">
        <v>44138</v>
      </c>
      <c r="Z910" s="2072">
        <v>44138</v>
      </c>
      <c r="AA910" s="2071">
        <v>14234</v>
      </c>
      <c r="AB910" s="2071">
        <v>16000</v>
      </c>
      <c r="AC910" s="2071">
        <f t="shared" si="299"/>
        <v>0</v>
      </c>
      <c r="AD910" s="2045">
        <f t="shared" si="303"/>
        <v>3753.6</v>
      </c>
      <c r="AE910" s="2045">
        <f t="shared" si="304"/>
        <v>187.68</v>
      </c>
      <c r="AF910" s="6038" t="s">
        <v>8</v>
      </c>
      <c r="AG910" s="6032"/>
      <c r="AH910" s="2024"/>
      <c r="AI910" s="2837"/>
      <c r="AJ910" s="2037" t="s">
        <v>740</v>
      </c>
      <c r="AK910" s="2071">
        <v>176</v>
      </c>
      <c r="AL910" s="2071">
        <v>59152</v>
      </c>
      <c r="AM910" s="2072">
        <v>44141</v>
      </c>
      <c r="AN910" s="2071">
        <v>6</v>
      </c>
      <c r="AO910" s="2071" t="s">
        <v>35</v>
      </c>
      <c r="AP910" s="2073">
        <v>251.8</v>
      </c>
      <c r="AQ910" s="4072"/>
      <c r="AR910" s="3509">
        <v>44244</v>
      </c>
      <c r="AS910" s="2072">
        <v>44246</v>
      </c>
      <c r="AT910" s="2809">
        <v>14968</v>
      </c>
      <c r="AU910" s="2147">
        <v>6000</v>
      </c>
      <c r="AV910" s="2071">
        <f t="shared" si="300"/>
        <v>0</v>
      </c>
      <c r="AW910" s="2045">
        <f t="shared" si="301"/>
        <v>1510.8</v>
      </c>
      <c r="AX910" s="2045">
        <f>(AW910*0.05)</f>
        <v>75.540000000000006</v>
      </c>
      <c r="AY910" s="2059" t="s">
        <v>1228</v>
      </c>
    </row>
    <row r="911" spans="15:51">
      <c r="O911" s="2024"/>
      <c r="P911" s="2047" t="s">
        <v>792</v>
      </c>
      <c r="Q911" s="2048" t="s">
        <v>794</v>
      </c>
      <c r="R911" s="2071">
        <v>70</v>
      </c>
      <c r="S911" s="3169" t="s">
        <v>36</v>
      </c>
      <c r="T911" s="2072">
        <v>44076</v>
      </c>
      <c r="U911" s="2071">
        <v>150</v>
      </c>
      <c r="V911" s="3171" t="s">
        <v>35</v>
      </c>
      <c r="W911" s="2071">
        <v>297.83999999999997</v>
      </c>
      <c r="X911" s="3605"/>
      <c r="Y911" s="3509">
        <v>44151</v>
      </c>
      <c r="Z911" s="2072">
        <v>44151</v>
      </c>
      <c r="AA911" s="2071">
        <v>14337</v>
      </c>
      <c r="AB911" s="2147">
        <v>136800</v>
      </c>
      <c r="AC911" s="2071">
        <f t="shared" si="299"/>
        <v>-13200</v>
      </c>
      <c r="AD911" s="2045">
        <f t="shared" si="303"/>
        <v>40744.512000000002</v>
      </c>
      <c r="AE911" s="2045">
        <f t="shared" si="304"/>
        <v>2037.2256000000002</v>
      </c>
      <c r="AF911" s="3584" t="s">
        <v>8</v>
      </c>
      <c r="AG911" s="3227"/>
      <c r="AH911" s="2024"/>
      <c r="AI911" s="2943"/>
      <c r="AJ911" s="4953" t="s">
        <v>436</v>
      </c>
      <c r="AK911" s="2071">
        <v>178</v>
      </c>
      <c r="AL911" s="2071">
        <v>59152</v>
      </c>
      <c r="AM911" s="2072">
        <v>44141</v>
      </c>
      <c r="AN911" s="2071">
        <v>63</v>
      </c>
      <c r="AO911" s="2071" t="s">
        <v>35</v>
      </c>
      <c r="AP911" s="2073">
        <v>328</v>
      </c>
      <c r="AQ911" s="4072"/>
      <c r="AR911" s="3509">
        <v>44249</v>
      </c>
      <c r="AS911" s="2187">
        <v>44246</v>
      </c>
      <c r="AT911" s="2809">
        <v>14967</v>
      </c>
      <c r="AU911" s="2147">
        <v>63000</v>
      </c>
      <c r="AV911" s="2071">
        <f t="shared" si="300"/>
        <v>0</v>
      </c>
      <c r="AW911" s="2045">
        <f t="shared" si="301"/>
        <v>20664</v>
      </c>
      <c r="AX911" s="2045">
        <f>(AW911*0.05)</f>
        <v>1033.2</v>
      </c>
      <c r="AY911" s="2059" t="s">
        <v>1206</v>
      </c>
    </row>
    <row r="912" spans="15:51">
      <c r="O912" s="2024"/>
      <c r="P912" s="2047" t="s">
        <v>792</v>
      </c>
      <c r="Q912" s="2048" t="s">
        <v>891</v>
      </c>
      <c r="R912" s="2071">
        <v>71</v>
      </c>
      <c r="S912" s="3169" t="s">
        <v>36</v>
      </c>
      <c r="T912" s="2072">
        <v>44076</v>
      </c>
      <c r="U912" s="2071">
        <v>16</v>
      </c>
      <c r="V912" s="3171" t="s">
        <v>35</v>
      </c>
      <c r="W912" s="2071">
        <v>393.72</v>
      </c>
      <c r="X912" s="3605"/>
      <c r="Y912" s="3509">
        <v>44151</v>
      </c>
      <c r="Z912" s="2072">
        <v>44151</v>
      </c>
      <c r="AA912" s="2071">
        <v>14337</v>
      </c>
      <c r="AB912" s="2147">
        <v>16000</v>
      </c>
      <c r="AC912" s="2071">
        <f t="shared" si="299"/>
        <v>0</v>
      </c>
      <c r="AD912" s="2045">
        <f>(AB912*W912/1000)</f>
        <v>6299.52</v>
      </c>
      <c r="AE912" s="2045">
        <f>(AD912*0.05)</f>
        <v>314.97600000000006</v>
      </c>
      <c r="AF912" s="3584" t="s">
        <v>8</v>
      </c>
      <c r="AG912" s="3227"/>
      <c r="AH912" s="2024"/>
      <c r="AI912" s="2837"/>
      <c r="AJ912" s="2957" t="s">
        <v>740</v>
      </c>
      <c r="AK912" s="2071">
        <v>176</v>
      </c>
      <c r="AL912" s="2071">
        <v>59152</v>
      </c>
      <c r="AM912" s="2072">
        <v>44141</v>
      </c>
      <c r="AN912" s="2071">
        <v>6</v>
      </c>
      <c r="AO912" s="2071" t="s">
        <v>35</v>
      </c>
      <c r="AP912" s="2073">
        <v>251.8</v>
      </c>
      <c r="AQ912" s="4072"/>
      <c r="AR912" s="4599">
        <v>44256</v>
      </c>
      <c r="AS912" s="2072">
        <v>44256</v>
      </c>
      <c r="AT912" s="2809">
        <v>15040</v>
      </c>
      <c r="AU912" s="2147">
        <v>5000</v>
      </c>
      <c r="AV912" s="2071">
        <f t="shared" si="300"/>
        <v>-1000</v>
      </c>
      <c r="AW912" s="2045">
        <f t="shared" si="301"/>
        <v>1259</v>
      </c>
      <c r="AX912" s="2045">
        <f>(AW912*0.05)</f>
        <v>62.95</v>
      </c>
      <c r="AY912" s="2059" t="s">
        <v>1206</v>
      </c>
    </row>
    <row r="913" spans="15:51">
      <c r="O913" s="2024"/>
      <c r="P913" s="2047" t="s">
        <v>792</v>
      </c>
      <c r="Q913" s="2048" t="s">
        <v>904</v>
      </c>
      <c r="R913" s="2071">
        <v>72</v>
      </c>
      <c r="S913" s="3169" t="s">
        <v>36</v>
      </c>
      <c r="T913" s="2072">
        <v>44076</v>
      </c>
      <c r="U913" s="2071">
        <v>2.5</v>
      </c>
      <c r="V913" s="3171" t="s">
        <v>35</v>
      </c>
      <c r="W913" s="2071">
        <v>361.08</v>
      </c>
      <c r="X913" s="3605"/>
      <c r="Y913" s="3509">
        <v>44151</v>
      </c>
      <c r="Z913" s="2072">
        <v>44151</v>
      </c>
      <c r="AA913" s="2071">
        <v>14337</v>
      </c>
      <c r="AB913" s="2147">
        <v>2500</v>
      </c>
      <c r="AC913" s="2071">
        <f t="shared" si="299"/>
        <v>0</v>
      </c>
      <c r="AD913" s="2045">
        <f>(AB913*W913/1000)</f>
        <v>902.7</v>
      </c>
      <c r="AE913" s="2045">
        <f>(AD913*0.05)</f>
        <v>45.135000000000005</v>
      </c>
      <c r="AF913" s="3584" t="s">
        <v>8</v>
      </c>
      <c r="AG913" s="3227"/>
      <c r="AH913" s="2024"/>
      <c r="AI913" s="2837"/>
      <c r="AJ913" s="4014" t="s">
        <v>699</v>
      </c>
      <c r="AK913" s="2071">
        <v>177</v>
      </c>
      <c r="AL913" s="2071">
        <v>59152</v>
      </c>
      <c r="AM913" s="2072">
        <v>44141</v>
      </c>
      <c r="AN913" s="2071">
        <v>5</v>
      </c>
      <c r="AO913" s="2071" t="s">
        <v>35</v>
      </c>
      <c r="AP913" s="2073">
        <v>280.39999999999998</v>
      </c>
      <c r="AQ913" s="4072"/>
      <c r="AR913" s="4599">
        <v>44265</v>
      </c>
      <c r="AS913" s="2072">
        <v>44265</v>
      </c>
      <c r="AT913" s="2809">
        <v>15115</v>
      </c>
      <c r="AU913" s="2147">
        <v>5000</v>
      </c>
      <c r="AV913" s="2071">
        <f t="shared" si="300"/>
        <v>0</v>
      </c>
      <c r="AW913" s="2045">
        <f t="shared" si="301"/>
        <v>1402</v>
      </c>
      <c r="AX913" s="2045">
        <f>(AW913*0.05)</f>
        <v>70.100000000000009</v>
      </c>
      <c r="AY913" s="2059" t="s">
        <v>1206</v>
      </c>
    </row>
    <row r="914" spans="15:51">
      <c r="O914" s="2024"/>
      <c r="P914" s="2047" t="s">
        <v>792</v>
      </c>
      <c r="Q914" s="2048" t="s">
        <v>1156</v>
      </c>
      <c r="R914" s="2071">
        <v>73</v>
      </c>
      <c r="S914" s="3169" t="s">
        <v>36</v>
      </c>
      <c r="T914" s="2072">
        <v>44076</v>
      </c>
      <c r="U914" s="2071">
        <v>16</v>
      </c>
      <c r="V914" s="3171" t="s">
        <v>35</v>
      </c>
      <c r="W914" s="2071">
        <v>234.6</v>
      </c>
      <c r="X914" s="3605"/>
      <c r="Y914" s="3509">
        <v>44151</v>
      </c>
      <c r="Z914" s="2072">
        <v>44151</v>
      </c>
      <c r="AA914" s="2071">
        <v>14337</v>
      </c>
      <c r="AB914" s="2071">
        <v>16000</v>
      </c>
      <c r="AC914" s="2071">
        <f t="shared" si="299"/>
        <v>0</v>
      </c>
      <c r="AD914" s="2045">
        <f>(AB914*W914/1000)</f>
        <v>3753.6</v>
      </c>
      <c r="AE914" s="2045">
        <f>(AD914*0.05)</f>
        <v>187.68</v>
      </c>
      <c r="AF914" s="3584" t="s">
        <v>8</v>
      </c>
      <c r="AG914" s="3227"/>
      <c r="AH914" s="2024"/>
      <c r="AI914" s="2837"/>
      <c r="AJ914" s="2957" t="s">
        <v>436</v>
      </c>
      <c r="AK914" s="2071">
        <v>178</v>
      </c>
      <c r="AL914" s="2071">
        <v>59152</v>
      </c>
      <c r="AM914" s="2072">
        <v>44141</v>
      </c>
      <c r="AN914" s="2071">
        <v>63</v>
      </c>
      <c r="AO914" s="2071" t="s">
        <v>35</v>
      </c>
      <c r="AP914" s="2073">
        <v>336.5</v>
      </c>
      <c r="AQ914" s="4072"/>
      <c r="AR914" s="3509">
        <v>44256</v>
      </c>
      <c r="AS914" s="2051">
        <v>44258</v>
      </c>
      <c r="AT914" s="2809">
        <v>15064</v>
      </c>
      <c r="AU914" s="2147">
        <v>63000</v>
      </c>
      <c r="AV914" s="2071">
        <f t="shared" si="300"/>
        <v>0</v>
      </c>
      <c r="AW914" s="2045">
        <f t="shared" si="301"/>
        <v>21199.5</v>
      </c>
      <c r="AX914" s="2045">
        <f>(AW914*0.05)</f>
        <v>1059.9750000000001</v>
      </c>
      <c r="AY914" s="2866" t="s">
        <v>1228</v>
      </c>
    </row>
    <row r="915" spans="15:51">
      <c r="O915" s="2024"/>
      <c r="P915" s="6084" t="s">
        <v>629</v>
      </c>
      <c r="Q915" s="2918" t="s">
        <v>699</v>
      </c>
      <c r="R915" s="2823">
        <v>173</v>
      </c>
      <c r="S915" s="2823">
        <v>57786</v>
      </c>
      <c r="T915" s="2824">
        <v>44096</v>
      </c>
      <c r="U915" s="2823">
        <v>10</v>
      </c>
      <c r="V915" s="2823" t="s">
        <v>35</v>
      </c>
      <c r="W915" s="2825">
        <v>260.3</v>
      </c>
      <c r="X915" s="5974"/>
      <c r="Y915" s="3568">
        <v>44151</v>
      </c>
      <c r="Z915" s="2824">
        <v>44151</v>
      </c>
      <c r="AA915" s="4053" t="s">
        <v>78</v>
      </c>
      <c r="AB915" s="3566">
        <v>10000</v>
      </c>
      <c r="AC915" s="2823">
        <f t="shared" si="299"/>
        <v>0</v>
      </c>
      <c r="AD915" s="2716">
        <v>0</v>
      </c>
      <c r="AE915" s="2716">
        <v>0</v>
      </c>
      <c r="AF915" s="2707" t="s">
        <v>88</v>
      </c>
      <c r="AG915" s="4568"/>
      <c r="AH915" s="2024"/>
      <c r="AI915" s="2943"/>
      <c r="AJ915" s="4338" t="s">
        <v>699</v>
      </c>
      <c r="AK915" s="2823">
        <v>177</v>
      </c>
      <c r="AL915" s="2823">
        <v>59152</v>
      </c>
      <c r="AM915" s="2824">
        <v>44141</v>
      </c>
      <c r="AN915" s="2823">
        <v>5</v>
      </c>
      <c r="AO915" s="2823" t="s">
        <v>35</v>
      </c>
      <c r="AP915" s="2825">
        <v>273.3</v>
      </c>
      <c r="AQ915" s="5974"/>
      <c r="AR915" s="3568">
        <v>44252</v>
      </c>
      <c r="AS915" s="2824">
        <v>44252</v>
      </c>
      <c r="AT915" s="4053"/>
      <c r="AU915" s="3566">
        <v>5000</v>
      </c>
      <c r="AV915" s="2823">
        <f t="shared" si="300"/>
        <v>0</v>
      </c>
      <c r="AW915" s="2716">
        <v>0</v>
      </c>
      <c r="AX915" s="2716">
        <f t="shared" ref="AX915:AX926" si="305">(AW915*0.05)</f>
        <v>0</v>
      </c>
      <c r="AY915" s="2707" t="s">
        <v>88</v>
      </c>
    </row>
    <row r="916" spans="15:51">
      <c r="O916" s="2024"/>
      <c r="P916" s="2047" t="s">
        <v>1147</v>
      </c>
      <c r="Q916" s="2048" t="s">
        <v>1149</v>
      </c>
      <c r="R916" s="3067">
        <v>3</v>
      </c>
      <c r="S916" s="3068" t="s">
        <v>101</v>
      </c>
      <c r="T916" s="3069">
        <v>44075</v>
      </c>
      <c r="U916" s="3068">
        <v>20</v>
      </c>
      <c r="V916" s="3070" t="s">
        <v>35</v>
      </c>
      <c r="W916" s="3071">
        <v>200</v>
      </c>
      <c r="X916" s="3068" t="s">
        <v>78</v>
      </c>
      <c r="Y916" s="3596">
        <v>44151</v>
      </c>
      <c r="Z916" s="3073">
        <v>44153</v>
      </c>
      <c r="AA916" s="3070">
        <v>14338</v>
      </c>
      <c r="AB916" s="3074">
        <v>20000</v>
      </c>
      <c r="AC916" s="3074">
        <f t="shared" si="299"/>
        <v>0</v>
      </c>
      <c r="AD916" s="3075">
        <f>(AB916*W916/1000)</f>
        <v>4000</v>
      </c>
      <c r="AE916" s="3071">
        <f>(AD916*0.05)</f>
        <v>200</v>
      </c>
      <c r="AF916" s="3584" t="s">
        <v>8</v>
      </c>
      <c r="AG916" s="3227"/>
      <c r="AH916" s="2024"/>
      <c r="AI916" s="2837"/>
      <c r="AJ916" s="2957" t="s">
        <v>436</v>
      </c>
      <c r="AK916" s="2071">
        <v>178</v>
      </c>
      <c r="AL916" s="2071">
        <v>59152</v>
      </c>
      <c r="AM916" s="2072">
        <v>44141</v>
      </c>
      <c r="AN916" s="2071">
        <v>63</v>
      </c>
      <c r="AO916" s="2071" t="s">
        <v>35</v>
      </c>
      <c r="AP916" s="2073">
        <v>328</v>
      </c>
      <c r="AQ916" s="4072"/>
      <c r="AR916" s="3509">
        <v>44228</v>
      </c>
      <c r="AS916" s="2072">
        <v>44228</v>
      </c>
      <c r="AT916" s="2809">
        <v>14899</v>
      </c>
      <c r="AU916" s="2147">
        <v>63000</v>
      </c>
      <c r="AV916" s="2071">
        <f t="shared" si="300"/>
        <v>0</v>
      </c>
      <c r="AW916" s="2045">
        <f>(AU916*AP916/1000)</f>
        <v>20664</v>
      </c>
      <c r="AX916" s="2045">
        <f t="shared" si="305"/>
        <v>1033.2</v>
      </c>
      <c r="AY916" s="2059" t="s">
        <v>1206</v>
      </c>
    </row>
    <row r="917" spans="15:51">
      <c r="O917" s="2024"/>
      <c r="P917" s="6084" t="s">
        <v>659</v>
      </c>
      <c r="Q917" s="4172" t="s">
        <v>1190</v>
      </c>
      <c r="R917" s="2710">
        <v>33</v>
      </c>
      <c r="S917" s="2698" t="s">
        <v>36</v>
      </c>
      <c r="T917" s="2711">
        <v>44139</v>
      </c>
      <c r="U917" s="2712">
        <v>10</v>
      </c>
      <c r="V917" s="2698" t="s">
        <v>35</v>
      </c>
      <c r="W917" s="2713">
        <v>828</v>
      </c>
      <c r="X917" s="2698"/>
      <c r="Y917" s="2715">
        <v>44151</v>
      </c>
      <c r="Z917" s="2711">
        <v>44151</v>
      </c>
      <c r="AA917" s="2698"/>
      <c r="AB917" s="2712">
        <v>10000</v>
      </c>
      <c r="AC917" s="2712">
        <f t="shared" si="299"/>
        <v>0</v>
      </c>
      <c r="AD917" s="2716">
        <v>0</v>
      </c>
      <c r="AE917" s="2713">
        <f>(AD917*0.05)</f>
        <v>0</v>
      </c>
      <c r="AF917" s="2707" t="s">
        <v>88</v>
      </c>
      <c r="AG917" s="4568"/>
      <c r="AH917" s="2024"/>
      <c r="AI917" s="2837"/>
      <c r="AJ917" s="4014" t="s">
        <v>436</v>
      </c>
      <c r="AK917" s="2071">
        <v>178</v>
      </c>
      <c r="AL917" s="2071">
        <v>59152</v>
      </c>
      <c r="AM917" s="2072">
        <v>44141</v>
      </c>
      <c r="AN917" s="2071">
        <v>63</v>
      </c>
      <c r="AO917" s="2071" t="s">
        <v>35</v>
      </c>
      <c r="AP917" s="2073">
        <v>328</v>
      </c>
      <c r="AQ917" s="4072"/>
      <c r="AR917" s="3509">
        <v>44235</v>
      </c>
      <c r="AS917" s="2072">
        <v>44228</v>
      </c>
      <c r="AT917" s="2809">
        <v>14818</v>
      </c>
      <c r="AU917" s="2147">
        <v>63000</v>
      </c>
      <c r="AV917" s="2071">
        <f t="shared" si="300"/>
        <v>0</v>
      </c>
      <c r="AW917" s="2045">
        <f>(AU917*AP917/1000)</f>
        <v>20664</v>
      </c>
      <c r="AX917" s="2045">
        <f t="shared" si="305"/>
        <v>1033.2</v>
      </c>
      <c r="AY917" s="2866" t="s">
        <v>1228</v>
      </c>
    </row>
    <row r="918" spans="15:51">
      <c r="O918" s="2024"/>
      <c r="P918" s="2036" t="s">
        <v>659</v>
      </c>
      <c r="Q918" s="2037" t="s">
        <v>889</v>
      </c>
      <c r="R918" s="2038">
        <v>29</v>
      </c>
      <c r="S918" s="2039" t="s">
        <v>36</v>
      </c>
      <c r="T918" s="2040">
        <v>44071</v>
      </c>
      <c r="U918" s="2041">
        <v>20</v>
      </c>
      <c r="V918" s="2039" t="s">
        <v>35</v>
      </c>
      <c r="W918" s="2042">
        <v>351.9</v>
      </c>
      <c r="X918" s="2039"/>
      <c r="Y918" s="2044">
        <v>44161</v>
      </c>
      <c r="Z918" s="2040">
        <v>44179</v>
      </c>
      <c r="AA918" s="2039">
        <v>14517</v>
      </c>
      <c r="AB918" s="2041">
        <v>20000</v>
      </c>
      <c r="AC918" s="2041">
        <f t="shared" ref="AC918:AC924" si="306">(AB918-U918*1000)</f>
        <v>0</v>
      </c>
      <c r="AD918" s="2045">
        <f>(AB918*W918/1000)</f>
        <v>7038</v>
      </c>
      <c r="AE918" s="2042">
        <f>(AD918*0.05)</f>
        <v>351.90000000000003</v>
      </c>
      <c r="AF918" s="3584" t="s">
        <v>8</v>
      </c>
      <c r="AG918" s="3227"/>
      <c r="AH918" s="2024"/>
      <c r="AI918" s="2837"/>
      <c r="AJ918" s="5978" t="s">
        <v>436</v>
      </c>
      <c r="AK918" s="2884">
        <v>178</v>
      </c>
      <c r="AL918" s="2884">
        <v>59152</v>
      </c>
      <c r="AM918" s="2908">
        <v>44141</v>
      </c>
      <c r="AN918" s="2884">
        <v>63</v>
      </c>
      <c r="AO918" s="2884" t="s">
        <v>35</v>
      </c>
      <c r="AP918" s="2909">
        <v>336.5</v>
      </c>
      <c r="AQ918" s="5979"/>
      <c r="AR918" s="5980">
        <v>44256</v>
      </c>
      <c r="AS918" s="2908">
        <v>44249</v>
      </c>
      <c r="AT918" s="2907">
        <v>15039</v>
      </c>
      <c r="AU918" s="5981">
        <v>63000</v>
      </c>
      <c r="AV918" s="2884">
        <f t="shared" si="300"/>
        <v>0</v>
      </c>
      <c r="AW918" s="2902">
        <f>(AU918*AP918/1000)</f>
        <v>21199.5</v>
      </c>
      <c r="AX918" s="2902">
        <f t="shared" si="305"/>
        <v>1059.9750000000001</v>
      </c>
      <c r="AY918" s="2866" t="s">
        <v>1228</v>
      </c>
    </row>
    <row r="919" spans="15:51">
      <c r="O919" s="2024"/>
      <c r="P919" s="2036" t="s">
        <v>629</v>
      </c>
      <c r="Q919" s="2075" t="s">
        <v>436</v>
      </c>
      <c r="R919" s="2071">
        <v>181</v>
      </c>
      <c r="S919" s="2071">
        <v>56514</v>
      </c>
      <c r="T919" s="2072">
        <v>44149</v>
      </c>
      <c r="U919" s="2071">
        <v>117</v>
      </c>
      <c r="V919" s="2071" t="s">
        <v>35</v>
      </c>
      <c r="W919" s="2073">
        <v>304.39999999999998</v>
      </c>
      <c r="X919" s="4072"/>
      <c r="Y919" s="4292">
        <v>44151</v>
      </c>
      <c r="Z919" s="2072">
        <v>44151</v>
      </c>
      <c r="AA919" s="2809">
        <v>14320</v>
      </c>
      <c r="AB919" s="2147">
        <v>117000</v>
      </c>
      <c r="AC919" s="2071">
        <f t="shared" si="306"/>
        <v>0</v>
      </c>
      <c r="AD919" s="2045">
        <f t="shared" ref="AD919:AD924" si="307">(AB919*W919/1000)</f>
        <v>35614.800000000003</v>
      </c>
      <c r="AE919" s="2045">
        <f t="shared" ref="AE919:AE924" si="308">(AD919*0.05)</f>
        <v>1780.7400000000002</v>
      </c>
      <c r="AF919" s="3584" t="s">
        <v>8</v>
      </c>
      <c r="AG919" s="3227"/>
      <c r="AH919" s="2024"/>
      <c r="AI919" s="2943"/>
      <c r="AJ919" s="5982" t="s">
        <v>436</v>
      </c>
      <c r="AK919" s="2823">
        <v>179</v>
      </c>
      <c r="AL919" s="2823">
        <v>59152</v>
      </c>
      <c r="AM919" s="2824">
        <v>44141</v>
      </c>
      <c r="AN919" s="2823">
        <v>180</v>
      </c>
      <c r="AO919" s="2823" t="s">
        <v>35</v>
      </c>
      <c r="AP919" s="2825">
        <v>328</v>
      </c>
      <c r="AQ919" s="5974"/>
      <c r="AR919" s="3568">
        <v>44249</v>
      </c>
      <c r="AS919" s="2824">
        <v>44249</v>
      </c>
      <c r="AT919" s="4053"/>
      <c r="AU919" s="3566">
        <v>180000</v>
      </c>
      <c r="AV919" s="2823">
        <f t="shared" si="300"/>
        <v>0</v>
      </c>
      <c r="AW919" s="2716">
        <v>0</v>
      </c>
      <c r="AX919" s="2716">
        <f t="shared" si="305"/>
        <v>0</v>
      </c>
      <c r="AY919" s="2707" t="s">
        <v>88</v>
      </c>
    </row>
    <row r="920" spans="15:51">
      <c r="O920" s="2024"/>
      <c r="P920" s="2036" t="s">
        <v>629</v>
      </c>
      <c r="Q920" s="2075" t="s">
        <v>436</v>
      </c>
      <c r="R920" s="2071">
        <v>182</v>
      </c>
      <c r="S920" s="2071">
        <v>56514</v>
      </c>
      <c r="T920" s="2072">
        <v>44149</v>
      </c>
      <c r="U920" s="2071">
        <v>63</v>
      </c>
      <c r="V920" s="2071" t="s">
        <v>35</v>
      </c>
      <c r="W920" s="2073">
        <v>304.39999999999998</v>
      </c>
      <c r="X920" s="4072"/>
      <c r="Y920" s="4292">
        <v>44151</v>
      </c>
      <c r="Z920" s="2072">
        <v>44151</v>
      </c>
      <c r="AA920" s="2809">
        <v>14316</v>
      </c>
      <c r="AB920" s="2147">
        <v>63000</v>
      </c>
      <c r="AC920" s="2071">
        <f t="shared" si="306"/>
        <v>0</v>
      </c>
      <c r="AD920" s="2045">
        <f t="shared" si="307"/>
        <v>19177.2</v>
      </c>
      <c r="AE920" s="2045">
        <f t="shared" si="308"/>
        <v>958.86000000000013</v>
      </c>
      <c r="AF920" s="3584" t="s">
        <v>8</v>
      </c>
      <c r="AG920" s="3227"/>
      <c r="AH920" s="2024"/>
      <c r="AI920" s="2837"/>
      <c r="AJ920" s="4172" t="s">
        <v>740</v>
      </c>
      <c r="AK920" s="2823">
        <v>180</v>
      </c>
      <c r="AL920" s="2823">
        <v>59153</v>
      </c>
      <c r="AM920" s="2824">
        <v>44141</v>
      </c>
      <c r="AN920" s="2823">
        <v>10</v>
      </c>
      <c r="AO920" s="2823" t="s">
        <v>35</v>
      </c>
      <c r="AP920" s="2825">
        <v>239.8</v>
      </c>
      <c r="AQ920" s="5974"/>
      <c r="AR920" s="3568">
        <v>44193</v>
      </c>
      <c r="AS920" s="2824">
        <v>44193</v>
      </c>
      <c r="AT920" s="4053"/>
      <c r="AU920" s="3566">
        <v>10000</v>
      </c>
      <c r="AV920" s="2823">
        <f t="shared" si="300"/>
        <v>0</v>
      </c>
      <c r="AW920" s="2716">
        <v>0</v>
      </c>
      <c r="AX920" s="2716">
        <f t="shared" si="305"/>
        <v>0</v>
      </c>
      <c r="AY920" s="2707" t="s">
        <v>88</v>
      </c>
    </row>
    <row r="921" spans="15:51">
      <c r="O921" s="2024"/>
      <c r="P921" s="2036" t="s">
        <v>629</v>
      </c>
      <c r="Q921" s="2075" t="s">
        <v>436</v>
      </c>
      <c r="R921" s="2071">
        <v>183</v>
      </c>
      <c r="S921" s="2071">
        <v>56514</v>
      </c>
      <c r="T921" s="2072">
        <v>44149</v>
      </c>
      <c r="U921" s="2071">
        <v>63</v>
      </c>
      <c r="V921" s="2071" t="s">
        <v>35</v>
      </c>
      <c r="W921" s="2073">
        <v>304.39999999999998</v>
      </c>
      <c r="X921" s="4072"/>
      <c r="Y921" s="4292">
        <v>44151</v>
      </c>
      <c r="Z921" s="2072">
        <v>44151</v>
      </c>
      <c r="AA921" s="2809">
        <v>14317</v>
      </c>
      <c r="AB921" s="2147">
        <v>63000</v>
      </c>
      <c r="AC921" s="2071">
        <f t="shared" si="306"/>
        <v>0</v>
      </c>
      <c r="AD921" s="2045">
        <f t="shared" si="307"/>
        <v>19177.2</v>
      </c>
      <c r="AE921" s="2045">
        <f t="shared" si="308"/>
        <v>958.86000000000013</v>
      </c>
      <c r="AF921" s="3584" t="s">
        <v>8</v>
      </c>
      <c r="AG921" s="3227"/>
      <c r="AH921" s="2024"/>
      <c r="AI921" s="2837"/>
      <c r="AJ921" s="2075" t="s">
        <v>436</v>
      </c>
      <c r="AK921" s="2071">
        <v>181</v>
      </c>
      <c r="AL921" s="2071">
        <v>56514</v>
      </c>
      <c r="AM921" s="2072">
        <v>44149</v>
      </c>
      <c r="AN921" s="2071">
        <v>117</v>
      </c>
      <c r="AO921" s="2071" t="s">
        <v>35</v>
      </c>
      <c r="AP921" s="2073">
        <v>304.39999999999998</v>
      </c>
      <c r="AQ921" s="4072"/>
      <c r="AR921" s="4292">
        <v>44151</v>
      </c>
      <c r="AS921" s="2072">
        <v>44151</v>
      </c>
      <c r="AT921" s="2809">
        <v>14320</v>
      </c>
      <c r="AU921" s="2147">
        <v>117000</v>
      </c>
      <c r="AV921" s="2071">
        <f t="shared" si="300"/>
        <v>0</v>
      </c>
      <c r="AW921" s="2045">
        <f t="shared" ref="AW921:AW926" si="309">(AU921*AP921/1000)</f>
        <v>35614.800000000003</v>
      </c>
      <c r="AX921" s="2045">
        <f t="shared" si="305"/>
        <v>1780.7400000000002</v>
      </c>
      <c r="AY921" s="2059" t="s">
        <v>1205</v>
      </c>
    </row>
    <row r="922" spans="15:51">
      <c r="O922" s="2024"/>
      <c r="P922" s="2036" t="s">
        <v>629</v>
      </c>
      <c r="Q922" s="2037" t="s">
        <v>740</v>
      </c>
      <c r="R922" s="2071">
        <v>184</v>
      </c>
      <c r="S922" s="2071">
        <v>56512</v>
      </c>
      <c r="T922" s="2072">
        <v>44149</v>
      </c>
      <c r="U922" s="2071">
        <v>6</v>
      </c>
      <c r="V922" s="2071" t="s">
        <v>35</v>
      </c>
      <c r="W922" s="2073">
        <v>260.3</v>
      </c>
      <c r="X922" s="4072"/>
      <c r="Y922" s="3509">
        <v>44151</v>
      </c>
      <c r="Z922" s="2072">
        <v>44151</v>
      </c>
      <c r="AA922" s="2809">
        <v>14323</v>
      </c>
      <c r="AB922" s="2147">
        <v>6000</v>
      </c>
      <c r="AC922" s="2071">
        <f t="shared" si="306"/>
        <v>0</v>
      </c>
      <c r="AD922" s="2045">
        <f t="shared" si="307"/>
        <v>1561.8</v>
      </c>
      <c r="AE922" s="2045">
        <f t="shared" si="308"/>
        <v>78.09</v>
      </c>
      <c r="AF922" s="3584" t="s">
        <v>8</v>
      </c>
      <c r="AG922" s="3227"/>
      <c r="AH922" s="2024"/>
      <c r="AI922" s="2837"/>
      <c r="AJ922" s="2075" t="s">
        <v>436</v>
      </c>
      <c r="AK922" s="2071">
        <v>182</v>
      </c>
      <c r="AL922" s="2071">
        <v>56514</v>
      </c>
      <c r="AM922" s="2072">
        <v>44149</v>
      </c>
      <c r="AN922" s="2071">
        <v>63</v>
      </c>
      <c r="AO922" s="2071" t="s">
        <v>35</v>
      </c>
      <c r="AP922" s="2073">
        <v>304.39999999999998</v>
      </c>
      <c r="AQ922" s="4072"/>
      <c r="AR922" s="4292">
        <v>44151</v>
      </c>
      <c r="AS922" s="2072">
        <v>44151</v>
      </c>
      <c r="AT922" s="2809">
        <v>14316</v>
      </c>
      <c r="AU922" s="2147">
        <v>63000</v>
      </c>
      <c r="AV922" s="2071">
        <f t="shared" si="300"/>
        <v>0</v>
      </c>
      <c r="AW922" s="2045">
        <f t="shared" si="309"/>
        <v>19177.2</v>
      </c>
      <c r="AX922" s="2045">
        <f t="shared" si="305"/>
        <v>958.86000000000013</v>
      </c>
      <c r="AY922" s="2059" t="s">
        <v>1206</v>
      </c>
    </row>
    <row r="923" spans="15:51">
      <c r="O923" s="2024"/>
      <c r="P923" s="2036" t="s">
        <v>629</v>
      </c>
      <c r="Q923" s="2037" t="s">
        <v>740</v>
      </c>
      <c r="R923" s="2071">
        <v>185</v>
      </c>
      <c r="S923" s="2071">
        <v>56512</v>
      </c>
      <c r="T923" s="2072">
        <v>44149</v>
      </c>
      <c r="U923" s="2071">
        <v>15</v>
      </c>
      <c r="V923" s="2071" t="s">
        <v>35</v>
      </c>
      <c r="W923" s="2073">
        <v>239.8</v>
      </c>
      <c r="X923" s="4072"/>
      <c r="Y923" s="3509">
        <v>44151</v>
      </c>
      <c r="Z923" s="2072">
        <v>44151</v>
      </c>
      <c r="AA923" s="2809">
        <v>14321</v>
      </c>
      <c r="AB923" s="2147">
        <v>15000</v>
      </c>
      <c r="AC923" s="2071">
        <f t="shared" si="306"/>
        <v>0</v>
      </c>
      <c r="AD923" s="2045">
        <f t="shared" si="307"/>
        <v>3597</v>
      </c>
      <c r="AE923" s="2045">
        <f t="shared" si="308"/>
        <v>179.85000000000002</v>
      </c>
      <c r="AF923" s="2059" t="s">
        <v>8</v>
      </c>
      <c r="AG923" s="2029"/>
      <c r="AH923" s="2024"/>
      <c r="AI923" s="2837"/>
      <c r="AJ923" s="2075" t="s">
        <v>436</v>
      </c>
      <c r="AK923" s="2071">
        <v>183</v>
      </c>
      <c r="AL923" s="2071">
        <v>56514</v>
      </c>
      <c r="AM923" s="2072">
        <v>44149</v>
      </c>
      <c r="AN923" s="2071">
        <v>63</v>
      </c>
      <c r="AO923" s="2071" t="s">
        <v>35</v>
      </c>
      <c r="AP923" s="2073">
        <v>304.39999999999998</v>
      </c>
      <c r="AQ923" s="4072"/>
      <c r="AR923" s="4292">
        <v>44151</v>
      </c>
      <c r="AS923" s="2072">
        <v>44151</v>
      </c>
      <c r="AT923" s="2809">
        <v>14317</v>
      </c>
      <c r="AU923" s="2147">
        <v>63000</v>
      </c>
      <c r="AV923" s="2071">
        <f t="shared" si="300"/>
        <v>0</v>
      </c>
      <c r="AW923" s="2045">
        <f t="shared" si="309"/>
        <v>19177.2</v>
      </c>
      <c r="AX923" s="2045">
        <f t="shared" si="305"/>
        <v>958.86000000000013</v>
      </c>
      <c r="AY923" s="2059" t="s">
        <v>1206</v>
      </c>
    </row>
    <row r="924" spans="15:51">
      <c r="O924" s="2024"/>
      <c r="P924" s="2036" t="s">
        <v>629</v>
      </c>
      <c r="Q924" s="2037" t="s">
        <v>740</v>
      </c>
      <c r="R924" s="2071">
        <v>186</v>
      </c>
      <c r="S924" s="2071">
        <v>56512</v>
      </c>
      <c r="T924" s="2072">
        <v>44149</v>
      </c>
      <c r="U924" s="2071">
        <v>6</v>
      </c>
      <c r="V924" s="2071" t="s">
        <v>35</v>
      </c>
      <c r="W924" s="2073">
        <v>260.3</v>
      </c>
      <c r="X924" s="4072"/>
      <c r="Y924" s="3509">
        <v>44151</v>
      </c>
      <c r="Z924" s="2072">
        <v>44151</v>
      </c>
      <c r="AA924" s="2809">
        <v>14318</v>
      </c>
      <c r="AB924" s="2147">
        <v>6000</v>
      </c>
      <c r="AC924" s="2071">
        <f t="shared" si="306"/>
        <v>0</v>
      </c>
      <c r="AD924" s="2045">
        <f t="shared" si="307"/>
        <v>1561.8</v>
      </c>
      <c r="AE924" s="2045">
        <f t="shared" si="308"/>
        <v>78.09</v>
      </c>
      <c r="AF924" s="3584" t="s">
        <v>8</v>
      </c>
      <c r="AG924" s="3227"/>
      <c r="AH924" s="2024"/>
      <c r="AI924" s="2837"/>
      <c r="AJ924" s="2037" t="s">
        <v>740</v>
      </c>
      <c r="AK924" s="2071">
        <v>184</v>
      </c>
      <c r="AL924" s="2071">
        <v>56512</v>
      </c>
      <c r="AM924" s="2072">
        <v>44149</v>
      </c>
      <c r="AN924" s="2071">
        <v>6</v>
      </c>
      <c r="AO924" s="2071" t="s">
        <v>35</v>
      </c>
      <c r="AP924" s="2073">
        <v>260.3</v>
      </c>
      <c r="AQ924" s="4072"/>
      <c r="AR924" s="3509">
        <v>44151</v>
      </c>
      <c r="AS924" s="2072">
        <v>44151</v>
      </c>
      <c r="AT924" s="2809">
        <v>14323</v>
      </c>
      <c r="AU924" s="2147">
        <v>6000</v>
      </c>
      <c r="AV924" s="2071">
        <f t="shared" si="300"/>
        <v>0</v>
      </c>
      <c r="AW924" s="2045">
        <f t="shared" si="309"/>
        <v>1561.8</v>
      </c>
      <c r="AX924" s="2045">
        <f t="shared" si="305"/>
        <v>78.09</v>
      </c>
      <c r="AY924" s="2059" t="s">
        <v>1206</v>
      </c>
    </row>
    <row r="925" spans="15:51">
      <c r="O925" s="2024"/>
      <c r="P925" s="2117"/>
      <c r="Q925" s="2110"/>
      <c r="R925" s="2108"/>
      <c r="S925" s="2108"/>
      <c r="T925" s="2109"/>
      <c r="U925" s="2108"/>
      <c r="V925" s="2108"/>
      <c r="W925" s="2111"/>
      <c r="X925" s="3699"/>
      <c r="Y925" s="3562"/>
      <c r="Z925" s="2109"/>
      <c r="AA925" s="2108"/>
      <c r="AB925" s="3500"/>
      <c r="AC925" s="2108"/>
      <c r="AD925" s="2114"/>
      <c r="AE925" s="2114"/>
      <c r="AF925" s="3897"/>
      <c r="AG925" s="3219"/>
      <c r="AH925" s="2024"/>
      <c r="AI925" s="2837"/>
      <c r="AJ925" s="2037" t="s">
        <v>740</v>
      </c>
      <c r="AK925" s="2071">
        <v>185</v>
      </c>
      <c r="AL925" s="2071">
        <v>56512</v>
      </c>
      <c r="AM925" s="2072">
        <v>44149</v>
      </c>
      <c r="AN925" s="2071">
        <v>15</v>
      </c>
      <c r="AO925" s="2071" t="s">
        <v>35</v>
      </c>
      <c r="AP925" s="2073">
        <v>239.8</v>
      </c>
      <c r="AQ925" s="4072"/>
      <c r="AR925" s="3509">
        <v>44151</v>
      </c>
      <c r="AS925" s="2072">
        <v>44151</v>
      </c>
      <c r="AT925" s="2809">
        <v>14321</v>
      </c>
      <c r="AU925" s="2147">
        <v>15000</v>
      </c>
      <c r="AV925" s="2071">
        <f t="shared" si="300"/>
        <v>0</v>
      </c>
      <c r="AW925" s="2045">
        <f t="shared" si="309"/>
        <v>3597</v>
      </c>
      <c r="AX925" s="2045">
        <f t="shared" si="305"/>
        <v>179.85000000000002</v>
      </c>
      <c r="AY925" s="2059" t="s">
        <v>1205</v>
      </c>
    </row>
    <row r="926" spans="15:51">
      <c r="O926" s="2024"/>
      <c r="P926" s="2036"/>
      <c r="Q926" s="2037"/>
      <c r="R926" s="2071"/>
      <c r="S926" s="2071"/>
      <c r="T926" s="2072"/>
      <c r="U926" s="2071"/>
      <c r="V926" s="2071"/>
      <c r="W926" s="2073"/>
      <c r="X926" s="4072"/>
      <c r="Y926" s="3509"/>
      <c r="Z926" s="2072"/>
      <c r="AA926" s="2809"/>
      <c r="AB926" s="2147"/>
      <c r="AC926" s="2071"/>
      <c r="AD926" s="2045"/>
      <c r="AE926" s="2045"/>
      <c r="AF926" s="3897"/>
      <c r="AG926" s="3219"/>
      <c r="AH926" s="2024"/>
      <c r="AI926" s="2837"/>
      <c r="AJ926" s="2037" t="s">
        <v>740</v>
      </c>
      <c r="AK926" s="2071">
        <v>186</v>
      </c>
      <c r="AL926" s="2071">
        <v>56512</v>
      </c>
      <c r="AM926" s="2072">
        <v>44149</v>
      </c>
      <c r="AN926" s="2071">
        <v>6</v>
      </c>
      <c r="AO926" s="2071" t="s">
        <v>35</v>
      </c>
      <c r="AP926" s="2073">
        <v>239.8</v>
      </c>
      <c r="AQ926" s="4072"/>
      <c r="AR926" s="3509">
        <v>44151</v>
      </c>
      <c r="AS926" s="2072">
        <v>44151</v>
      </c>
      <c r="AT926" s="2809">
        <v>14318</v>
      </c>
      <c r="AU926" s="2147">
        <v>6000</v>
      </c>
      <c r="AV926" s="2071">
        <f t="shared" ref="AV926:AV979" si="310">(AU926-AN926*1000)</f>
        <v>0</v>
      </c>
      <c r="AW926" s="2045">
        <f t="shared" si="309"/>
        <v>1438.8</v>
      </c>
      <c r="AX926" s="2045">
        <f t="shared" si="305"/>
        <v>71.94</v>
      </c>
      <c r="AY926" s="2059" t="s">
        <v>1206</v>
      </c>
    </row>
    <row r="927" spans="15:51">
      <c r="O927" s="2024"/>
      <c r="P927" s="2117"/>
      <c r="Q927" s="2110"/>
      <c r="R927" s="2108"/>
      <c r="S927" s="2108"/>
      <c r="T927" s="2109"/>
      <c r="U927" s="2108"/>
      <c r="V927" s="2108"/>
      <c r="W927" s="2111"/>
      <c r="X927" s="3699"/>
      <c r="Y927" s="3562"/>
      <c r="Z927" s="2109"/>
      <c r="AA927" s="2108"/>
      <c r="AB927" s="3500"/>
      <c r="AC927" s="2108"/>
      <c r="AD927" s="2114"/>
      <c r="AE927" s="2114"/>
      <c r="AF927" s="3897"/>
      <c r="AG927" s="3219"/>
      <c r="AH927" s="2024"/>
      <c r="AI927" s="2837"/>
      <c r="AJ927" s="2037" t="s">
        <v>740</v>
      </c>
      <c r="AK927" s="2071">
        <v>187</v>
      </c>
      <c r="AL927" s="2071">
        <v>60417</v>
      </c>
      <c r="AM927" s="2072">
        <v>44172</v>
      </c>
      <c r="AN927" s="2071">
        <v>6</v>
      </c>
      <c r="AO927" s="2071" t="s">
        <v>35</v>
      </c>
      <c r="AP927" s="2073">
        <v>239.8</v>
      </c>
      <c r="AQ927" s="4072"/>
      <c r="AR927" s="3509">
        <v>44181</v>
      </c>
      <c r="AS927" s="2072">
        <v>44189</v>
      </c>
      <c r="AT927" s="2809">
        <v>14586</v>
      </c>
      <c r="AU927" s="2147">
        <v>6000</v>
      </c>
      <c r="AV927" s="2071">
        <f t="shared" si="310"/>
        <v>0</v>
      </c>
      <c r="AW927" s="2045">
        <f>(AU927*AP927/1000)</f>
        <v>1438.8</v>
      </c>
      <c r="AX927" s="2045">
        <f>(AW927*0.05)</f>
        <v>71.94</v>
      </c>
      <c r="AY927" s="2866" t="s">
        <v>1206</v>
      </c>
    </row>
    <row r="928" spans="15:51">
      <c r="O928" s="2024"/>
      <c r="P928" s="2117"/>
      <c r="Q928" s="2110"/>
      <c r="R928" s="2108"/>
      <c r="S928" s="2108"/>
      <c r="T928" s="2109"/>
      <c r="U928" s="2108"/>
      <c r="V928" s="2108"/>
      <c r="W928" s="2111"/>
      <c r="X928" s="3699"/>
      <c r="Y928" s="3562"/>
      <c r="Z928" s="2109"/>
      <c r="AA928" s="2108"/>
      <c r="AB928" s="3500"/>
      <c r="AC928" s="2108"/>
      <c r="AD928" s="2114"/>
      <c r="AE928" s="2114"/>
      <c r="AF928" s="3897"/>
      <c r="AG928" s="3219"/>
      <c r="AH928" s="2024"/>
      <c r="AI928" s="2837"/>
      <c r="AJ928" s="2037" t="s">
        <v>699</v>
      </c>
      <c r="AK928" s="2071">
        <v>188</v>
      </c>
      <c r="AL928" s="2071">
        <v>60474</v>
      </c>
      <c r="AM928" s="2072">
        <v>44173</v>
      </c>
      <c r="AN928" s="2071">
        <v>5</v>
      </c>
      <c r="AO928" s="2071" t="s">
        <v>35</v>
      </c>
      <c r="AP928" s="2073">
        <v>273.3</v>
      </c>
      <c r="AQ928" s="4072"/>
      <c r="AR928" s="3509">
        <v>44389</v>
      </c>
      <c r="AS928" s="2072">
        <v>44387</v>
      </c>
      <c r="AT928" s="2809">
        <v>15783</v>
      </c>
      <c r="AU928" s="2147">
        <v>5000</v>
      </c>
      <c r="AV928" s="2071">
        <f t="shared" si="310"/>
        <v>0</v>
      </c>
      <c r="AW928" s="2045">
        <f>(AU928*AP928/1000)</f>
        <v>1366.5</v>
      </c>
      <c r="AX928" s="2045">
        <f>(AW928*0.05)</f>
        <v>68.325000000000003</v>
      </c>
      <c r="AY928" s="5983" t="s">
        <v>1205</v>
      </c>
    </row>
    <row r="929" spans="15:51" ht="15" thickBot="1">
      <c r="O929" s="2024"/>
      <c r="P929" s="2082"/>
      <c r="Q929" s="2083"/>
      <c r="R929" s="2083"/>
      <c r="S929" s="2083"/>
      <c r="T929" s="2083"/>
      <c r="U929" s="2084"/>
      <c r="V929" s="2085"/>
      <c r="W929" s="2085"/>
      <c r="X929" s="2085"/>
      <c r="Y929" s="2089"/>
      <c r="Z929" s="2085"/>
      <c r="AA929" s="2086"/>
      <c r="AB929" s="2087"/>
      <c r="AC929" s="2085"/>
      <c r="AD929" s="2088">
        <f>SUM(AD901:AD928)</f>
        <v>230268.19600000005</v>
      </c>
      <c r="AE929" s="2088">
        <f>(AD929*0.05)</f>
        <v>11513.409800000003</v>
      </c>
      <c r="AF929" s="2090"/>
      <c r="AG929" s="3220"/>
      <c r="AH929" s="2024"/>
      <c r="AI929" s="2837"/>
      <c r="AJ929" s="4338" t="s">
        <v>740</v>
      </c>
      <c r="AK929" s="2823">
        <v>189</v>
      </c>
      <c r="AL929" s="2823">
        <v>61716</v>
      </c>
      <c r="AM929" s="2824">
        <v>44248</v>
      </c>
      <c r="AN929" s="2823">
        <v>10</v>
      </c>
      <c r="AO929" s="2823" t="s">
        <v>35</v>
      </c>
      <c r="AP929" s="2825">
        <v>258.35000000000002</v>
      </c>
      <c r="AQ929" s="5974"/>
      <c r="AR929" s="5984">
        <v>44265</v>
      </c>
      <c r="AS929" s="2824">
        <v>44264</v>
      </c>
      <c r="AT929" s="2698"/>
      <c r="AU929" s="3566">
        <v>10000</v>
      </c>
      <c r="AV929" s="2823">
        <f t="shared" si="310"/>
        <v>0</v>
      </c>
      <c r="AW929" s="2716">
        <v>0</v>
      </c>
      <c r="AX929" s="2716">
        <f>(AW929*0.05)</f>
        <v>0</v>
      </c>
      <c r="AY929" s="2707" t="s">
        <v>88</v>
      </c>
    </row>
    <row r="930" spans="15:51">
      <c r="O930" s="2024"/>
      <c r="P930" s="2024"/>
      <c r="Q930" s="2024"/>
      <c r="R930" s="2024"/>
      <c r="S930" s="2024"/>
      <c r="T930" s="2024"/>
      <c r="U930" s="2024"/>
      <c r="V930" s="2024"/>
      <c r="W930" s="2024"/>
      <c r="X930" s="2024"/>
      <c r="Y930" s="3602"/>
      <c r="Z930" s="2024"/>
      <c r="AA930" s="2024"/>
      <c r="AB930" s="2024"/>
      <c r="AC930" s="2024"/>
      <c r="AD930" s="2024"/>
      <c r="AE930" s="2024"/>
      <c r="AF930" s="2029"/>
      <c r="AG930" s="2029"/>
      <c r="AH930" s="2024"/>
      <c r="AI930" s="2837"/>
      <c r="AJ930" s="2957" t="s">
        <v>436</v>
      </c>
      <c r="AK930" s="2071">
        <v>190</v>
      </c>
      <c r="AL930" s="2071">
        <v>61716</v>
      </c>
      <c r="AM930" s="2072">
        <v>44248</v>
      </c>
      <c r="AN930" s="2071">
        <v>63</v>
      </c>
      <c r="AO930" s="2071" t="s">
        <v>35</v>
      </c>
      <c r="AP930" s="2073">
        <v>336.5</v>
      </c>
      <c r="AQ930" s="4072"/>
      <c r="AR930" s="4599">
        <v>44265</v>
      </c>
      <c r="AS930" s="2040">
        <v>44265</v>
      </c>
      <c r="AT930" s="2039">
        <v>15113</v>
      </c>
      <c r="AU930" s="2041">
        <v>63000</v>
      </c>
      <c r="AV930" s="2071">
        <f t="shared" si="310"/>
        <v>0</v>
      </c>
      <c r="AW930" s="2045">
        <f t="shared" ref="AW930:AW944" si="311">(AU930*AP930/1000)</f>
        <v>21199.5</v>
      </c>
      <c r="AX930" s="2045">
        <f t="shared" ref="AX930:AX945" si="312">(AW930*0.05)</f>
        <v>1059.9750000000001</v>
      </c>
      <c r="AY930" s="2059" t="s">
        <v>1206</v>
      </c>
    </row>
    <row r="931" spans="15:51" ht="18.600000000000001" thickBot="1">
      <c r="O931" s="2024"/>
      <c r="P931" s="2028" t="s">
        <v>1170</v>
      </c>
      <c r="Q931" s="2024"/>
      <c r="R931" s="2024"/>
      <c r="S931" s="2024"/>
      <c r="T931" s="2024"/>
      <c r="U931" s="2024"/>
      <c r="V931" s="2024"/>
      <c r="W931" s="2024"/>
      <c r="X931" s="2024"/>
      <c r="Y931" s="3602"/>
      <c r="Z931" s="2024"/>
      <c r="AA931" s="2024"/>
      <c r="AB931" s="2024"/>
      <c r="AC931" s="2024"/>
      <c r="AD931" s="2024"/>
      <c r="AE931" s="2024"/>
      <c r="AF931" s="2029"/>
      <c r="AG931" s="2029"/>
      <c r="AH931" s="2024"/>
      <c r="AI931" s="2943"/>
      <c r="AJ931" s="4014" t="s">
        <v>436</v>
      </c>
      <c r="AK931" s="2071">
        <v>190</v>
      </c>
      <c r="AL931" s="2071">
        <v>61716</v>
      </c>
      <c r="AM931" s="2072">
        <v>44248</v>
      </c>
      <c r="AN931" s="2071">
        <v>63</v>
      </c>
      <c r="AO931" s="2071" t="s">
        <v>35</v>
      </c>
      <c r="AP931" s="2073">
        <v>336.5</v>
      </c>
      <c r="AQ931" s="4072"/>
      <c r="AR931" s="4599">
        <v>44270</v>
      </c>
      <c r="AS931" s="2072">
        <v>44264</v>
      </c>
      <c r="AT931" s="2071">
        <v>15112</v>
      </c>
      <c r="AU931" s="5985">
        <v>63000</v>
      </c>
      <c r="AV931" s="2071">
        <f t="shared" si="310"/>
        <v>0</v>
      </c>
      <c r="AW931" s="2045">
        <f t="shared" si="311"/>
        <v>21199.5</v>
      </c>
      <c r="AX931" s="2045">
        <f t="shared" si="312"/>
        <v>1059.9750000000001</v>
      </c>
      <c r="AY931" s="2059" t="s">
        <v>1205</v>
      </c>
    </row>
    <row r="932" spans="15:51">
      <c r="O932" s="2024"/>
      <c r="P932" s="2030"/>
      <c r="Q932" s="2031"/>
      <c r="R932" s="2031"/>
      <c r="S932" s="6040" t="s">
        <v>14</v>
      </c>
      <c r="T932" s="6040" t="s">
        <v>12</v>
      </c>
      <c r="U932" s="6040"/>
      <c r="V932" s="2031"/>
      <c r="W932" s="6040" t="s">
        <v>15</v>
      </c>
      <c r="X932" s="6040" t="s">
        <v>16</v>
      </c>
      <c r="Y932" s="6040" t="s">
        <v>12</v>
      </c>
      <c r="Z932" s="6040" t="s">
        <v>12</v>
      </c>
      <c r="AA932" s="2031"/>
      <c r="AB932" s="2031"/>
      <c r="AC932" s="2031"/>
      <c r="AD932" s="2031"/>
      <c r="AE932" s="6040" t="s">
        <v>17</v>
      </c>
      <c r="AF932" s="6040"/>
      <c r="AG932" s="6032"/>
      <c r="AH932" s="2024"/>
      <c r="AI932" s="2837"/>
      <c r="AJ932" s="2957" t="s">
        <v>740</v>
      </c>
      <c r="AK932" s="2071">
        <v>191</v>
      </c>
      <c r="AL932" s="2071">
        <v>61716</v>
      </c>
      <c r="AM932" s="2072">
        <v>44248</v>
      </c>
      <c r="AN932" s="2071">
        <v>10</v>
      </c>
      <c r="AO932" s="2071" t="s">
        <v>35</v>
      </c>
      <c r="AP932" s="2073">
        <v>258.35000000000002</v>
      </c>
      <c r="AQ932" s="4072"/>
      <c r="AR932" s="4599">
        <v>44265</v>
      </c>
      <c r="AS932" s="2072">
        <v>44265</v>
      </c>
      <c r="AT932" s="2809">
        <v>15114</v>
      </c>
      <c r="AU932" s="4305">
        <v>10000</v>
      </c>
      <c r="AV932" s="2071">
        <f t="shared" si="310"/>
        <v>0</v>
      </c>
      <c r="AW932" s="2045">
        <f t="shared" si="311"/>
        <v>2583.5</v>
      </c>
      <c r="AX932" s="2045">
        <f t="shared" si="312"/>
        <v>129.17500000000001</v>
      </c>
      <c r="AY932" s="2059" t="s">
        <v>1206</v>
      </c>
    </row>
    <row r="933" spans="15:51">
      <c r="O933" s="2024"/>
      <c r="P933" s="2032" t="s">
        <v>3</v>
      </c>
      <c r="Q933" s="2033" t="s">
        <v>4</v>
      </c>
      <c r="R933" s="6033" t="s">
        <v>18</v>
      </c>
      <c r="S933" s="6033" t="s">
        <v>19</v>
      </c>
      <c r="T933" s="6033" t="s">
        <v>19</v>
      </c>
      <c r="U933" s="6033" t="s">
        <v>20</v>
      </c>
      <c r="V933" s="6033" t="s">
        <v>21</v>
      </c>
      <c r="W933" s="6033" t="s">
        <v>22</v>
      </c>
      <c r="X933" s="6033" t="s">
        <v>19</v>
      </c>
      <c r="Y933" s="6033" t="s">
        <v>23</v>
      </c>
      <c r="Z933" s="6033" t="s">
        <v>23</v>
      </c>
      <c r="AA933" s="6033" t="s">
        <v>24</v>
      </c>
      <c r="AB933" s="6033" t="s">
        <v>20</v>
      </c>
      <c r="AC933" s="6033" t="s">
        <v>25</v>
      </c>
      <c r="AD933" s="6033" t="s">
        <v>0</v>
      </c>
      <c r="AE933" s="6033" t="s">
        <v>11</v>
      </c>
      <c r="AF933" s="6033" t="s">
        <v>26</v>
      </c>
      <c r="AG933" s="6032"/>
      <c r="AH933" s="2024"/>
      <c r="AI933" s="2837"/>
      <c r="AJ933" s="5986" t="s">
        <v>740</v>
      </c>
      <c r="AK933" s="2884">
        <v>192</v>
      </c>
      <c r="AL933" s="2884">
        <v>61716</v>
      </c>
      <c r="AM933" s="2072">
        <v>44248</v>
      </c>
      <c r="AN933" s="2884">
        <v>10</v>
      </c>
      <c r="AO933" s="2884" t="s">
        <v>35</v>
      </c>
      <c r="AP933" s="2909">
        <v>258.35000000000002</v>
      </c>
      <c r="AQ933" s="5979"/>
      <c r="AR933" s="5980">
        <v>44256</v>
      </c>
      <c r="AS933" s="2908">
        <v>44256</v>
      </c>
      <c r="AT933" s="2907">
        <v>15041</v>
      </c>
      <c r="AU933" s="5987">
        <v>10000</v>
      </c>
      <c r="AV933" s="2884">
        <f t="shared" si="310"/>
        <v>0</v>
      </c>
      <c r="AW933" s="2902">
        <f t="shared" si="311"/>
        <v>2583.5</v>
      </c>
      <c r="AX933" s="2902">
        <f t="shared" si="312"/>
        <v>129.17500000000001</v>
      </c>
      <c r="AY933" s="4307" t="s">
        <v>1205</v>
      </c>
    </row>
    <row r="934" spans="15:51" ht="15" thickBot="1">
      <c r="O934" s="2024"/>
      <c r="P934" s="2094"/>
      <c r="Q934" s="2138"/>
      <c r="R934" s="2138"/>
      <c r="S934" s="6033" t="s">
        <v>3</v>
      </c>
      <c r="T934" s="6033" t="s">
        <v>18</v>
      </c>
      <c r="U934" s="6033"/>
      <c r="V934" s="2138"/>
      <c r="W934" s="6033" t="s">
        <v>21</v>
      </c>
      <c r="X934" s="6033" t="s">
        <v>3</v>
      </c>
      <c r="Y934" s="6033" t="s">
        <v>27</v>
      </c>
      <c r="Z934" s="6033" t="s">
        <v>28</v>
      </c>
      <c r="AA934" s="2138"/>
      <c r="AB934" s="2138"/>
      <c r="AC934" s="2138"/>
      <c r="AD934" s="2138"/>
      <c r="AE934" s="6033" t="s">
        <v>30</v>
      </c>
      <c r="AF934" s="6033"/>
      <c r="AG934" s="6032"/>
      <c r="AH934" s="2024"/>
      <c r="AI934" s="2837"/>
      <c r="AJ934" s="2957" t="s">
        <v>436</v>
      </c>
      <c r="AK934" s="2071">
        <v>193</v>
      </c>
      <c r="AL934" s="2071">
        <v>62138</v>
      </c>
      <c r="AM934" s="2072">
        <v>44249</v>
      </c>
      <c r="AN934" s="2071">
        <v>63</v>
      </c>
      <c r="AO934" s="2071" t="s">
        <v>35</v>
      </c>
      <c r="AP934" s="2073">
        <v>336.5</v>
      </c>
      <c r="AQ934" s="4072"/>
      <c r="AR934" s="4599">
        <v>44279</v>
      </c>
      <c r="AS934" s="2072">
        <v>44279</v>
      </c>
      <c r="AT934" s="2809">
        <v>15193</v>
      </c>
      <c r="AU934" s="4305">
        <v>63000</v>
      </c>
      <c r="AV934" s="2071">
        <f t="shared" si="310"/>
        <v>0</v>
      </c>
      <c r="AW934" s="2045">
        <f t="shared" si="311"/>
        <v>21199.5</v>
      </c>
      <c r="AX934" s="2045">
        <f t="shared" si="312"/>
        <v>1059.9750000000001</v>
      </c>
      <c r="AY934" s="2059" t="s">
        <v>1205</v>
      </c>
    </row>
    <row r="935" spans="15:51">
      <c r="O935" s="2024"/>
      <c r="P935" s="6088" t="s">
        <v>629</v>
      </c>
      <c r="Q935" s="6089" t="s">
        <v>699</v>
      </c>
      <c r="R935" s="3270">
        <v>161</v>
      </c>
      <c r="S935" s="3270">
        <v>56513</v>
      </c>
      <c r="T935" s="3271">
        <v>44067</v>
      </c>
      <c r="U935" s="3270">
        <v>10</v>
      </c>
      <c r="V935" s="3270" t="s">
        <v>35</v>
      </c>
      <c r="W935" s="6090">
        <v>260.3</v>
      </c>
      <c r="X935" s="6091"/>
      <c r="Y935" s="4700">
        <v>44172</v>
      </c>
      <c r="Z935" s="3271">
        <v>44172</v>
      </c>
      <c r="AA935" s="6094"/>
      <c r="AB935" s="6092">
        <v>10000</v>
      </c>
      <c r="AC935" s="3270">
        <f>(AB935-U935*1000)</f>
        <v>0</v>
      </c>
      <c r="AD935" s="3276">
        <v>0</v>
      </c>
      <c r="AE935" s="3276">
        <f>(AD935*0.05)</f>
        <v>0</v>
      </c>
      <c r="AF935" s="6093" t="s">
        <v>88</v>
      </c>
      <c r="AG935" s="4568"/>
      <c r="AH935" s="2024"/>
      <c r="AI935" s="2837"/>
      <c r="AJ935" s="4014" t="s">
        <v>436</v>
      </c>
      <c r="AK935" s="2071">
        <v>194</v>
      </c>
      <c r="AL935" s="2071">
        <v>62138</v>
      </c>
      <c r="AM935" s="2072">
        <v>44249</v>
      </c>
      <c r="AN935" s="2071">
        <v>72</v>
      </c>
      <c r="AO935" s="2071" t="s">
        <v>35</v>
      </c>
      <c r="AP935" s="2073">
        <v>336.5</v>
      </c>
      <c r="AQ935" s="4072"/>
      <c r="AR935" s="4599">
        <v>44284</v>
      </c>
      <c r="AS935" s="2072">
        <v>44294</v>
      </c>
      <c r="AT935" s="2039">
        <v>15283</v>
      </c>
      <c r="AU935" s="2041">
        <v>72000</v>
      </c>
      <c r="AV935" s="2071">
        <f t="shared" si="310"/>
        <v>0</v>
      </c>
      <c r="AW935" s="2045">
        <f t="shared" si="311"/>
        <v>24228</v>
      </c>
      <c r="AX935" s="2045">
        <f t="shared" si="312"/>
        <v>1211.4000000000001</v>
      </c>
      <c r="AY935" s="3094" t="s">
        <v>1205</v>
      </c>
    </row>
    <row r="936" spans="15:51">
      <c r="O936" s="2024"/>
      <c r="P936" s="2047" t="s">
        <v>629</v>
      </c>
      <c r="Q936" s="2037" t="s">
        <v>699</v>
      </c>
      <c r="R936" s="2071">
        <v>162</v>
      </c>
      <c r="S936" s="2071">
        <v>56513</v>
      </c>
      <c r="T936" s="2072">
        <v>44067</v>
      </c>
      <c r="U936" s="2071">
        <v>5</v>
      </c>
      <c r="V936" s="2071" t="s">
        <v>35</v>
      </c>
      <c r="W936" s="2073">
        <v>260.3</v>
      </c>
      <c r="X936" s="4072"/>
      <c r="Y936" s="3509">
        <v>44179</v>
      </c>
      <c r="Z936" s="2072">
        <v>44176</v>
      </c>
      <c r="AA936" s="2809">
        <v>14508</v>
      </c>
      <c r="AB936" s="2147">
        <v>5000</v>
      </c>
      <c r="AC936" s="2071">
        <f t="shared" ref="AC936:AC944" si="313">(AB936-U936*1000)</f>
        <v>0</v>
      </c>
      <c r="AD936" s="2045">
        <f t="shared" ref="AD936:AD944" si="314">(AB936*W936/1000)</f>
        <v>1301.5</v>
      </c>
      <c r="AE936" s="2045">
        <f>(AD936*0.05)</f>
        <v>65.075000000000003</v>
      </c>
      <c r="AF936" s="2059" t="s">
        <v>8</v>
      </c>
      <c r="AG936" s="2029"/>
      <c r="AH936" s="2024"/>
      <c r="AI936" s="2837"/>
      <c r="AJ936" s="2957" t="s">
        <v>699</v>
      </c>
      <c r="AK936" s="2071">
        <v>195</v>
      </c>
      <c r="AL936" s="2071">
        <v>62138</v>
      </c>
      <c r="AM936" s="2072">
        <v>44249</v>
      </c>
      <c r="AN936" s="2071">
        <v>5</v>
      </c>
      <c r="AO936" s="2071" t="s">
        <v>35</v>
      </c>
      <c r="AP936" s="2073">
        <v>280.39999999999998</v>
      </c>
      <c r="AQ936" s="4072"/>
      <c r="AR936" s="4599">
        <v>44284</v>
      </c>
      <c r="AS936" s="2072">
        <v>44319</v>
      </c>
      <c r="AT936" s="2039">
        <v>15413</v>
      </c>
      <c r="AU936" s="2041">
        <v>5000</v>
      </c>
      <c r="AV936" s="2071">
        <f t="shared" si="310"/>
        <v>0</v>
      </c>
      <c r="AW936" s="2045">
        <f t="shared" si="311"/>
        <v>1402</v>
      </c>
      <c r="AX936" s="2045">
        <f t="shared" si="312"/>
        <v>70.100000000000009</v>
      </c>
      <c r="AY936" s="2059" t="s">
        <v>1206</v>
      </c>
    </row>
    <row r="937" spans="15:51">
      <c r="O937" s="2024"/>
      <c r="P937" s="2047" t="s">
        <v>629</v>
      </c>
      <c r="Q937" s="2037" t="s">
        <v>740</v>
      </c>
      <c r="R937" s="2071">
        <v>163</v>
      </c>
      <c r="S937" s="2071">
        <v>56513</v>
      </c>
      <c r="T937" s="2072">
        <v>44067</v>
      </c>
      <c r="U937" s="2071">
        <v>6</v>
      </c>
      <c r="V937" s="2071" t="s">
        <v>35</v>
      </c>
      <c r="W937" s="2073">
        <v>239.8</v>
      </c>
      <c r="X937" s="4072"/>
      <c r="Y937" s="3509">
        <v>44172</v>
      </c>
      <c r="Z937" s="2072">
        <v>44173</v>
      </c>
      <c r="AA937" s="2809">
        <v>14481</v>
      </c>
      <c r="AB937" s="2147">
        <v>6000</v>
      </c>
      <c r="AC937" s="2071">
        <f t="shared" si="313"/>
        <v>0</v>
      </c>
      <c r="AD937" s="2045">
        <f t="shared" si="314"/>
        <v>1438.8</v>
      </c>
      <c r="AE937" s="2045" t="s">
        <v>1248</v>
      </c>
      <c r="AF937" s="2059" t="s">
        <v>8</v>
      </c>
      <c r="AG937" s="2029"/>
      <c r="AH937" s="2024"/>
      <c r="AI937" s="2837"/>
      <c r="AJ937" s="4014" t="s">
        <v>740</v>
      </c>
      <c r="AK937" s="2071">
        <v>196</v>
      </c>
      <c r="AL937" s="2071">
        <v>62138</v>
      </c>
      <c r="AM937" s="2072">
        <v>44249</v>
      </c>
      <c r="AN937" s="2071">
        <v>5</v>
      </c>
      <c r="AO937" s="2071" t="s">
        <v>35</v>
      </c>
      <c r="AP937" s="2073">
        <v>258.35000000000002</v>
      </c>
      <c r="AQ937" s="4072"/>
      <c r="AR937" s="4599">
        <v>44284</v>
      </c>
      <c r="AS937" s="2072">
        <v>44294</v>
      </c>
      <c r="AT937" s="2039">
        <v>15284</v>
      </c>
      <c r="AU937" s="5985">
        <v>5000</v>
      </c>
      <c r="AV937" s="2071">
        <f t="shared" si="310"/>
        <v>0</v>
      </c>
      <c r="AW937" s="2045">
        <f t="shared" si="311"/>
        <v>1291.75</v>
      </c>
      <c r="AX937" s="2045">
        <f t="shared" si="312"/>
        <v>64.587500000000006</v>
      </c>
      <c r="AY937" s="3094" t="s">
        <v>1205</v>
      </c>
    </row>
    <row r="938" spans="15:51">
      <c r="O938" s="2024"/>
      <c r="P938" s="2047" t="s">
        <v>629</v>
      </c>
      <c r="Q938" s="2037" t="s">
        <v>740</v>
      </c>
      <c r="R938" s="2071">
        <v>164</v>
      </c>
      <c r="S938" s="2071">
        <v>56513</v>
      </c>
      <c r="T938" s="2072">
        <v>44067</v>
      </c>
      <c r="U938" s="2071">
        <v>6</v>
      </c>
      <c r="V938" s="2071" t="s">
        <v>35</v>
      </c>
      <c r="W938" s="2073">
        <v>239.8</v>
      </c>
      <c r="X938" s="4072"/>
      <c r="Y938" s="3509">
        <v>44179</v>
      </c>
      <c r="Z938" s="2072">
        <v>44176</v>
      </c>
      <c r="AA938" s="2809">
        <v>14508</v>
      </c>
      <c r="AB938" s="2147">
        <v>6000</v>
      </c>
      <c r="AC938" s="2071">
        <f t="shared" si="313"/>
        <v>0</v>
      </c>
      <c r="AD938" s="2045">
        <f t="shared" si="314"/>
        <v>1438.8</v>
      </c>
      <c r="AE938" s="2045">
        <f t="shared" ref="AE938:AE944" si="315">(AD938*0.05)</f>
        <v>71.94</v>
      </c>
      <c r="AF938" s="2059" t="s">
        <v>8</v>
      </c>
      <c r="AG938" s="2029"/>
      <c r="AH938" s="2024"/>
      <c r="AI938" s="2837"/>
      <c r="AJ938" s="2957" t="s">
        <v>740</v>
      </c>
      <c r="AK938" s="2071">
        <v>197</v>
      </c>
      <c r="AL938" s="2071">
        <v>63750</v>
      </c>
      <c r="AM938" s="2072">
        <v>44265</v>
      </c>
      <c r="AN938" s="2071">
        <v>2</v>
      </c>
      <c r="AO938" s="2071" t="s">
        <v>35</v>
      </c>
      <c r="AP938" s="2073">
        <v>258.35000000000002</v>
      </c>
      <c r="AQ938" s="4072"/>
      <c r="AR938" s="4482">
        <v>44279</v>
      </c>
      <c r="AS938" s="2072">
        <v>44294</v>
      </c>
      <c r="AT938" s="2039">
        <v>15219</v>
      </c>
      <c r="AU938" s="2147">
        <v>2000</v>
      </c>
      <c r="AV938" s="2071">
        <f t="shared" si="310"/>
        <v>0</v>
      </c>
      <c r="AW938" s="2045">
        <f t="shared" si="311"/>
        <v>516.70000000000005</v>
      </c>
      <c r="AX938" s="2045">
        <f t="shared" si="312"/>
        <v>25.835000000000004</v>
      </c>
      <c r="AY938" s="3094" t="s">
        <v>1205</v>
      </c>
    </row>
    <row r="939" spans="15:51">
      <c r="O939" s="2024"/>
      <c r="P939" s="2047" t="s">
        <v>629</v>
      </c>
      <c r="Q939" s="2075" t="s">
        <v>436</v>
      </c>
      <c r="R939" s="2071">
        <v>168</v>
      </c>
      <c r="S939" s="2071">
        <v>56621</v>
      </c>
      <c r="T939" s="2072">
        <v>44067</v>
      </c>
      <c r="U939" s="2071">
        <v>63</v>
      </c>
      <c r="V939" s="2071" t="s">
        <v>35</v>
      </c>
      <c r="W939" s="2073">
        <v>304.39999999999998</v>
      </c>
      <c r="X939" s="4072"/>
      <c r="Y939" s="4292">
        <v>44172</v>
      </c>
      <c r="Z939" s="2072">
        <v>44173</v>
      </c>
      <c r="AA939" s="2809">
        <v>14482</v>
      </c>
      <c r="AB939" s="2147">
        <v>63000</v>
      </c>
      <c r="AC939" s="2071">
        <f t="shared" si="313"/>
        <v>0</v>
      </c>
      <c r="AD939" s="2045">
        <f t="shared" si="314"/>
        <v>19177.2</v>
      </c>
      <c r="AE939" s="2045">
        <f t="shared" si="315"/>
        <v>958.86000000000013</v>
      </c>
      <c r="AF939" s="2059" t="s">
        <v>8</v>
      </c>
      <c r="AG939" s="2029"/>
      <c r="AH939" s="2024"/>
      <c r="AI939" s="2837"/>
      <c r="AJ939" s="2957" t="s">
        <v>740</v>
      </c>
      <c r="AK939" s="2071">
        <v>197</v>
      </c>
      <c r="AL939" s="2071">
        <v>63750</v>
      </c>
      <c r="AM939" s="2072">
        <v>44265</v>
      </c>
      <c r="AN939" s="2071">
        <v>3</v>
      </c>
      <c r="AO939" s="2071" t="s">
        <v>35</v>
      </c>
      <c r="AP939" s="2073">
        <v>258.35000000000002</v>
      </c>
      <c r="AQ939" s="4072"/>
      <c r="AR939" s="4482">
        <v>44279</v>
      </c>
      <c r="AS939" s="2072">
        <v>44279</v>
      </c>
      <c r="AT939" s="2039">
        <v>15225</v>
      </c>
      <c r="AU939" s="2147">
        <v>3000</v>
      </c>
      <c r="AV939" s="2071">
        <f t="shared" si="310"/>
        <v>0</v>
      </c>
      <c r="AW939" s="2045">
        <f t="shared" si="311"/>
        <v>775.05000000000007</v>
      </c>
      <c r="AX939" s="2045">
        <f t="shared" si="312"/>
        <v>38.752500000000005</v>
      </c>
      <c r="AY939" s="3094" t="s">
        <v>1205</v>
      </c>
    </row>
    <row r="940" spans="15:51">
      <c r="O940" s="2024"/>
      <c r="P940" s="2047" t="s">
        <v>629</v>
      </c>
      <c r="Q940" s="2037" t="s">
        <v>436</v>
      </c>
      <c r="R940" s="2071">
        <v>168</v>
      </c>
      <c r="S940" s="2071">
        <v>56621</v>
      </c>
      <c r="T940" s="2072">
        <v>44067</v>
      </c>
      <c r="U940" s="2071">
        <v>63</v>
      </c>
      <c r="V940" s="2071" t="s">
        <v>35</v>
      </c>
      <c r="W940" s="2073">
        <v>304.39999999999998</v>
      </c>
      <c r="X940" s="4072"/>
      <c r="Y940" s="4292">
        <v>44179</v>
      </c>
      <c r="Z940" s="2072">
        <v>44176</v>
      </c>
      <c r="AA940" s="2809">
        <v>14508</v>
      </c>
      <c r="AB940" s="2147">
        <v>63000</v>
      </c>
      <c r="AC940" s="2071">
        <f t="shared" si="313"/>
        <v>0</v>
      </c>
      <c r="AD940" s="2045">
        <f t="shared" si="314"/>
        <v>19177.2</v>
      </c>
      <c r="AE940" s="2045">
        <f t="shared" si="315"/>
        <v>958.86000000000013</v>
      </c>
      <c r="AF940" s="2059" t="s">
        <v>8</v>
      </c>
      <c r="AG940" s="2029"/>
      <c r="AH940" s="2024"/>
      <c r="AI940" s="2837"/>
      <c r="AJ940" s="4245" t="s">
        <v>436</v>
      </c>
      <c r="AK940" s="2071">
        <v>198</v>
      </c>
      <c r="AL940" s="2071">
        <v>62873</v>
      </c>
      <c r="AM940" s="2072">
        <v>44238</v>
      </c>
      <c r="AN940" s="2071">
        <v>72</v>
      </c>
      <c r="AO940" s="2071" t="s">
        <v>35</v>
      </c>
      <c r="AP940" s="2073">
        <v>336.5</v>
      </c>
      <c r="AQ940" s="4072"/>
      <c r="AR940" s="4482">
        <v>44291</v>
      </c>
      <c r="AS940" s="4483">
        <v>44294</v>
      </c>
      <c r="AT940" s="4072">
        <v>15282</v>
      </c>
      <c r="AU940" s="2147">
        <v>72000</v>
      </c>
      <c r="AV940" s="2071">
        <f t="shared" si="310"/>
        <v>0</v>
      </c>
      <c r="AW940" s="2045">
        <f t="shared" si="311"/>
        <v>24228</v>
      </c>
      <c r="AX940" s="2045">
        <f t="shared" si="312"/>
        <v>1211.4000000000001</v>
      </c>
      <c r="AY940" s="3094" t="s">
        <v>1205</v>
      </c>
    </row>
    <row r="941" spans="15:51">
      <c r="O941" s="2024"/>
      <c r="P941" s="2047" t="s">
        <v>629</v>
      </c>
      <c r="Q941" s="2075" t="s">
        <v>436</v>
      </c>
      <c r="R941" s="2071">
        <v>168</v>
      </c>
      <c r="S941" s="2071">
        <v>56621</v>
      </c>
      <c r="T941" s="2072">
        <v>44067</v>
      </c>
      <c r="U941" s="2071">
        <v>63</v>
      </c>
      <c r="V941" s="2071" t="s">
        <v>35</v>
      </c>
      <c r="W941" s="2073">
        <v>304.39999999999998</v>
      </c>
      <c r="X941" s="4072"/>
      <c r="Y941" s="4292">
        <v>44186</v>
      </c>
      <c r="Z941" s="2072">
        <v>44189</v>
      </c>
      <c r="AA941" s="2809">
        <v>14586</v>
      </c>
      <c r="AB941" s="2147">
        <v>63000</v>
      </c>
      <c r="AC941" s="2071">
        <f t="shared" si="313"/>
        <v>0</v>
      </c>
      <c r="AD941" s="2045">
        <f t="shared" si="314"/>
        <v>19177.2</v>
      </c>
      <c r="AE941" s="2045">
        <f t="shared" si="315"/>
        <v>958.86000000000013</v>
      </c>
      <c r="AF941" s="2059" t="s">
        <v>8</v>
      </c>
      <c r="AG941" s="2029"/>
      <c r="AH941" s="2024"/>
      <c r="AI941" s="2837"/>
      <c r="AJ941" s="4014" t="s">
        <v>740</v>
      </c>
      <c r="AK941" s="2071">
        <v>199</v>
      </c>
      <c r="AL941" s="2071">
        <v>62899</v>
      </c>
      <c r="AM941" s="2072">
        <v>44238</v>
      </c>
      <c r="AN941" s="2071">
        <v>5</v>
      </c>
      <c r="AO941" s="2071" t="s">
        <v>35</v>
      </c>
      <c r="AP941" s="2073">
        <v>258.35000000000002</v>
      </c>
      <c r="AQ941" s="4072"/>
      <c r="AR941" s="4482">
        <v>44291</v>
      </c>
      <c r="AS941" s="4483">
        <v>44294</v>
      </c>
      <c r="AT941" s="5988">
        <v>15285</v>
      </c>
      <c r="AU941" s="2147">
        <v>5000</v>
      </c>
      <c r="AV941" s="2071">
        <f t="shared" si="310"/>
        <v>0</v>
      </c>
      <c r="AW941" s="2045">
        <f t="shared" si="311"/>
        <v>1291.75</v>
      </c>
      <c r="AX941" s="2045">
        <f t="shared" si="312"/>
        <v>64.587500000000006</v>
      </c>
      <c r="AY941" s="3094" t="s">
        <v>1205</v>
      </c>
    </row>
    <row r="942" spans="15:51">
      <c r="O942" s="2024"/>
      <c r="P942" s="2047" t="s">
        <v>629</v>
      </c>
      <c r="Q942" s="2075" t="s">
        <v>436</v>
      </c>
      <c r="R942" s="2071">
        <v>168</v>
      </c>
      <c r="S942" s="2071">
        <v>56621</v>
      </c>
      <c r="T942" s="2072">
        <v>44067</v>
      </c>
      <c r="U942" s="2071">
        <v>63</v>
      </c>
      <c r="V942" s="2071" t="s">
        <v>35</v>
      </c>
      <c r="W942" s="2073">
        <v>304.39999999999998</v>
      </c>
      <c r="X942" s="4072"/>
      <c r="Y942" s="4292">
        <v>44193</v>
      </c>
      <c r="Z942" s="2072">
        <v>44189</v>
      </c>
      <c r="AA942" s="2809">
        <v>14586</v>
      </c>
      <c r="AB942" s="2147">
        <v>63000</v>
      </c>
      <c r="AC942" s="2071">
        <f t="shared" si="313"/>
        <v>0</v>
      </c>
      <c r="AD942" s="2045">
        <f t="shared" si="314"/>
        <v>19177.2</v>
      </c>
      <c r="AE942" s="2045">
        <f t="shared" si="315"/>
        <v>958.86000000000013</v>
      </c>
      <c r="AF942" s="2059" t="s">
        <v>8</v>
      </c>
      <c r="AG942" s="2029"/>
      <c r="AH942" s="2024"/>
      <c r="AI942" s="2943"/>
      <c r="AJ942" s="2957" t="s">
        <v>436</v>
      </c>
      <c r="AK942" s="2071">
        <v>200</v>
      </c>
      <c r="AL942" s="2071">
        <v>63053</v>
      </c>
      <c r="AM942" s="2072">
        <v>44243</v>
      </c>
      <c r="AN942" s="2071">
        <v>72</v>
      </c>
      <c r="AO942" s="2071" t="s">
        <v>35</v>
      </c>
      <c r="AP942" s="2073">
        <v>336.5</v>
      </c>
      <c r="AQ942" s="4072"/>
      <c r="AR942" s="4482">
        <v>44291</v>
      </c>
      <c r="AS942" s="4483">
        <v>44294</v>
      </c>
      <c r="AT942" s="5988">
        <v>15281</v>
      </c>
      <c r="AU942" s="2147">
        <v>72000</v>
      </c>
      <c r="AV942" s="2071">
        <f t="shared" si="310"/>
        <v>0</v>
      </c>
      <c r="AW942" s="2045">
        <f t="shared" si="311"/>
        <v>24228</v>
      </c>
      <c r="AX942" s="2045">
        <f t="shared" si="312"/>
        <v>1211.4000000000001</v>
      </c>
      <c r="AY942" s="3094" t="s">
        <v>1205</v>
      </c>
    </row>
    <row r="943" spans="15:51">
      <c r="O943" s="2024"/>
      <c r="P943" s="2047" t="s">
        <v>471</v>
      </c>
      <c r="Q943" s="2957" t="s">
        <v>436</v>
      </c>
      <c r="R943" s="2809">
        <v>53</v>
      </c>
      <c r="S943" s="3068" t="s">
        <v>101</v>
      </c>
      <c r="T943" s="2040">
        <v>44069</v>
      </c>
      <c r="U943" s="2041">
        <v>20</v>
      </c>
      <c r="V943" s="2039" t="s">
        <v>35</v>
      </c>
      <c r="W943" s="2042">
        <v>310.8</v>
      </c>
      <c r="X943" s="2071"/>
      <c r="Y943" s="3509">
        <v>44172</v>
      </c>
      <c r="Z943" s="2072">
        <v>44173</v>
      </c>
      <c r="AA943" s="2071">
        <v>14476</v>
      </c>
      <c r="AB943" s="2071">
        <v>20000</v>
      </c>
      <c r="AC943" s="2071">
        <f t="shared" si="313"/>
        <v>0</v>
      </c>
      <c r="AD943" s="2045">
        <f t="shared" si="314"/>
        <v>6216</v>
      </c>
      <c r="AE943" s="2045">
        <f t="shared" si="315"/>
        <v>310.8</v>
      </c>
      <c r="AF943" s="2059" t="s">
        <v>8</v>
      </c>
      <c r="AG943" s="2029"/>
      <c r="AH943" s="2024"/>
      <c r="AI943" s="2837"/>
      <c r="AJ943" s="4014" t="s">
        <v>436</v>
      </c>
      <c r="AK943" s="2071">
        <v>201</v>
      </c>
      <c r="AL943" s="2071">
        <v>63053</v>
      </c>
      <c r="AM943" s="2072">
        <v>44243</v>
      </c>
      <c r="AN943" s="2071">
        <v>72</v>
      </c>
      <c r="AO943" s="2071" t="s">
        <v>35</v>
      </c>
      <c r="AP943" s="2073">
        <v>336.5</v>
      </c>
      <c r="AQ943" s="4072"/>
      <c r="AR943" s="4482">
        <v>44308</v>
      </c>
      <c r="AS943" s="4483">
        <v>44306</v>
      </c>
      <c r="AT943" s="5988">
        <v>15349</v>
      </c>
      <c r="AU943" s="2147">
        <v>72000</v>
      </c>
      <c r="AV943" s="2071">
        <f t="shared" si="310"/>
        <v>0</v>
      </c>
      <c r="AW943" s="2045">
        <f t="shared" si="311"/>
        <v>24228</v>
      </c>
      <c r="AX943" s="2045">
        <f t="shared" si="312"/>
        <v>1211.4000000000001</v>
      </c>
      <c r="AY943" s="4445" t="s">
        <v>1205</v>
      </c>
    </row>
    <row r="944" spans="15:51">
      <c r="O944" s="2024"/>
      <c r="P944" s="2036" t="s">
        <v>659</v>
      </c>
      <c r="Q944" s="2037" t="s">
        <v>889</v>
      </c>
      <c r="R944" s="2038">
        <v>30</v>
      </c>
      <c r="S944" s="2039" t="s">
        <v>36</v>
      </c>
      <c r="T944" s="2040">
        <v>44071</v>
      </c>
      <c r="U944" s="2041">
        <v>20</v>
      </c>
      <c r="V944" s="2039" t="s">
        <v>35</v>
      </c>
      <c r="W944" s="2042">
        <v>351.9</v>
      </c>
      <c r="X944" s="2039"/>
      <c r="Y944" s="2044">
        <v>44174</v>
      </c>
      <c r="Z944" s="2040">
        <v>44179</v>
      </c>
      <c r="AA944" s="2039">
        <v>14517</v>
      </c>
      <c r="AB944" s="2041">
        <v>20000</v>
      </c>
      <c r="AC944" s="2041">
        <f t="shared" si="313"/>
        <v>0</v>
      </c>
      <c r="AD944" s="2045">
        <f t="shared" si="314"/>
        <v>7038</v>
      </c>
      <c r="AE944" s="2042">
        <f t="shared" si="315"/>
        <v>351.90000000000003</v>
      </c>
      <c r="AF944" s="2059" t="s">
        <v>8</v>
      </c>
      <c r="AG944" s="2029"/>
      <c r="AH944" s="2024"/>
      <c r="AI944" s="2837"/>
      <c r="AJ944" s="2957" t="s">
        <v>740</v>
      </c>
      <c r="AK944" s="2071">
        <v>202</v>
      </c>
      <c r="AL944" s="2071">
        <v>63053</v>
      </c>
      <c r="AM944" s="2072">
        <v>44243</v>
      </c>
      <c r="AN944" s="2071">
        <v>10</v>
      </c>
      <c r="AO944" s="2071" t="s">
        <v>35</v>
      </c>
      <c r="AP944" s="2073">
        <v>258.35000000000002</v>
      </c>
      <c r="AQ944" s="4072"/>
      <c r="AR944" s="4482">
        <v>44291</v>
      </c>
      <c r="AS944" s="4483">
        <v>44294</v>
      </c>
      <c r="AT944" s="4072">
        <v>15285</v>
      </c>
      <c r="AU944" s="2147">
        <v>7000</v>
      </c>
      <c r="AV944" s="2071">
        <f t="shared" si="310"/>
        <v>-3000</v>
      </c>
      <c r="AW944" s="2045">
        <f t="shared" si="311"/>
        <v>1808.4500000000003</v>
      </c>
      <c r="AX944" s="2045">
        <f t="shared" si="312"/>
        <v>90.422500000000014</v>
      </c>
      <c r="AY944" s="5989" t="s">
        <v>1205</v>
      </c>
    </row>
    <row r="945" spans="15:51">
      <c r="O945" s="2024"/>
      <c r="P945" s="2047" t="s">
        <v>1147</v>
      </c>
      <c r="Q945" s="2048" t="s">
        <v>1149</v>
      </c>
      <c r="R945" s="3067">
        <v>4</v>
      </c>
      <c r="S945" s="3068" t="s">
        <v>101</v>
      </c>
      <c r="T945" s="3069">
        <v>44075</v>
      </c>
      <c r="U945" s="3068">
        <v>35</v>
      </c>
      <c r="V945" s="3070" t="s">
        <v>35</v>
      </c>
      <c r="W945" s="3071">
        <v>200</v>
      </c>
      <c r="X945" s="3068" t="s">
        <v>78</v>
      </c>
      <c r="Y945" s="3596">
        <v>44193</v>
      </c>
      <c r="Z945" s="3073">
        <v>44189</v>
      </c>
      <c r="AA945" s="3070">
        <v>14589</v>
      </c>
      <c r="AB945" s="3074">
        <v>35000</v>
      </c>
      <c r="AC945" s="3074">
        <f t="shared" ref="AC945:AC950" si="316">(AB945-U945*1000)</f>
        <v>0</v>
      </c>
      <c r="AD945" s="3075">
        <f t="shared" ref="AD945:AD950" si="317">(AB945*W945/1000)</f>
        <v>7000</v>
      </c>
      <c r="AE945" s="3071">
        <f t="shared" ref="AE945:AE950" si="318">(AD945*0.05)</f>
        <v>350</v>
      </c>
      <c r="AF945" s="2059" t="s">
        <v>8</v>
      </c>
      <c r="AG945" s="2029"/>
      <c r="AH945" s="2024"/>
      <c r="AI945" s="2837"/>
      <c r="AJ945" s="4249" t="s">
        <v>740</v>
      </c>
      <c r="AK945" s="2823">
        <v>202</v>
      </c>
      <c r="AL945" s="2823">
        <v>63053</v>
      </c>
      <c r="AM945" s="2824">
        <v>44243</v>
      </c>
      <c r="AN945" s="2823">
        <v>3</v>
      </c>
      <c r="AO945" s="2823" t="s">
        <v>35</v>
      </c>
      <c r="AP945" s="2825">
        <v>258.35000000000002</v>
      </c>
      <c r="AQ945" s="5974"/>
      <c r="AR945" s="5990">
        <v>44291</v>
      </c>
      <c r="AS945" s="5991">
        <v>44294</v>
      </c>
      <c r="AT945" s="5974"/>
      <c r="AU945" s="3566">
        <v>3000</v>
      </c>
      <c r="AV945" s="2823">
        <f t="shared" si="310"/>
        <v>0</v>
      </c>
      <c r="AW945" s="2716">
        <v>0</v>
      </c>
      <c r="AX945" s="2716">
        <f t="shared" si="312"/>
        <v>0</v>
      </c>
      <c r="AY945" s="5992" t="s">
        <v>88</v>
      </c>
    </row>
    <row r="946" spans="15:51">
      <c r="O946" s="2024"/>
      <c r="P946" s="2047" t="s">
        <v>792</v>
      </c>
      <c r="Q946" s="2048" t="s">
        <v>794</v>
      </c>
      <c r="R946" s="2071">
        <v>74</v>
      </c>
      <c r="S946" s="3169" t="s">
        <v>36</v>
      </c>
      <c r="T946" s="2072">
        <v>44076</v>
      </c>
      <c r="U946" s="2071">
        <v>200</v>
      </c>
      <c r="V946" s="3171" t="s">
        <v>35</v>
      </c>
      <c r="W946" s="2071">
        <v>297.83999999999997</v>
      </c>
      <c r="X946" s="3605"/>
      <c r="Y946" s="3509">
        <v>44172</v>
      </c>
      <c r="Z946" s="2072">
        <v>44172</v>
      </c>
      <c r="AA946" s="2071">
        <v>14468</v>
      </c>
      <c r="AB946" s="2147">
        <v>200400</v>
      </c>
      <c r="AC946" s="2071">
        <f t="shared" si="316"/>
        <v>400</v>
      </c>
      <c r="AD946" s="2045">
        <f t="shared" si="317"/>
        <v>59687.135999999991</v>
      </c>
      <c r="AE946" s="2045">
        <f t="shared" si="318"/>
        <v>2984.3567999999996</v>
      </c>
      <c r="AF946" s="6038" t="s">
        <v>8</v>
      </c>
      <c r="AG946" s="6032"/>
      <c r="AH946" s="2024"/>
      <c r="AI946" s="2837"/>
      <c r="AJ946" s="2037" t="s">
        <v>740</v>
      </c>
      <c r="AK946" s="2071">
        <v>203</v>
      </c>
      <c r="AL946" s="2071">
        <v>63417</v>
      </c>
      <c r="AM946" s="2072">
        <v>44257</v>
      </c>
      <c r="AN946" s="2071">
        <v>6</v>
      </c>
      <c r="AO946" s="2071" t="s">
        <v>35</v>
      </c>
      <c r="AP946" s="2073">
        <v>258.35000000000002</v>
      </c>
      <c r="AQ946" s="4072"/>
      <c r="AR946" s="4599">
        <v>44375</v>
      </c>
      <c r="AS946" s="2072">
        <v>44281</v>
      </c>
      <c r="AT946" s="5988">
        <v>15218</v>
      </c>
      <c r="AU946" s="2147">
        <v>5000</v>
      </c>
      <c r="AV946" s="2071">
        <f t="shared" si="310"/>
        <v>-1000</v>
      </c>
      <c r="AW946" s="2045">
        <f>(AU946*AP946/1000)</f>
        <v>1291.75</v>
      </c>
      <c r="AX946" s="2045">
        <f>(AW946*0.05)</f>
        <v>64.587500000000006</v>
      </c>
      <c r="AY946" s="2866" t="s">
        <v>1206</v>
      </c>
    </row>
    <row r="947" spans="15:51">
      <c r="O947" s="2024"/>
      <c r="P947" s="2047" t="s">
        <v>792</v>
      </c>
      <c r="Q947" s="2048" t="s">
        <v>891</v>
      </c>
      <c r="R947" s="2071">
        <v>75</v>
      </c>
      <c r="S947" s="3169" t="s">
        <v>36</v>
      </c>
      <c r="T947" s="2072">
        <v>44076</v>
      </c>
      <c r="U947" s="2071">
        <v>15</v>
      </c>
      <c r="V947" s="3171" t="s">
        <v>35</v>
      </c>
      <c r="W947" s="2071">
        <v>393.72</v>
      </c>
      <c r="X947" s="3605"/>
      <c r="Y947" s="3509">
        <v>44172</v>
      </c>
      <c r="Z947" s="2072">
        <v>44172</v>
      </c>
      <c r="AA947" s="2071">
        <v>14468</v>
      </c>
      <c r="AB947" s="2147">
        <v>15000</v>
      </c>
      <c r="AC947" s="2071">
        <f t="shared" si="316"/>
        <v>0</v>
      </c>
      <c r="AD947" s="2045">
        <f t="shared" si="317"/>
        <v>5905.8</v>
      </c>
      <c r="AE947" s="2045">
        <f t="shared" si="318"/>
        <v>295.29000000000002</v>
      </c>
      <c r="AF947" s="6038" t="s">
        <v>8</v>
      </c>
      <c r="AG947" s="6032"/>
      <c r="AH947" s="2024"/>
      <c r="AI947" s="4494"/>
      <c r="AJ947" s="2918" t="s">
        <v>740</v>
      </c>
      <c r="AK947" s="2823">
        <v>203</v>
      </c>
      <c r="AL947" s="2823">
        <v>63417</v>
      </c>
      <c r="AM947" s="2824">
        <v>44257</v>
      </c>
      <c r="AN947" s="2823">
        <v>1</v>
      </c>
      <c r="AO947" s="2823" t="s">
        <v>35</v>
      </c>
      <c r="AP947" s="2825">
        <v>258.35000000000002</v>
      </c>
      <c r="AQ947" s="5974"/>
      <c r="AR947" s="5984">
        <v>44375</v>
      </c>
      <c r="AS947" s="2824">
        <v>44375</v>
      </c>
      <c r="AT947" s="5993"/>
      <c r="AU947" s="3566">
        <v>1000</v>
      </c>
      <c r="AV947" s="2823">
        <f t="shared" si="310"/>
        <v>0</v>
      </c>
      <c r="AW947" s="2716">
        <v>0</v>
      </c>
      <c r="AX947" s="2716">
        <v>0</v>
      </c>
      <c r="AY947" s="2707" t="s">
        <v>1268</v>
      </c>
    </row>
    <row r="948" spans="15:51">
      <c r="O948" s="2024"/>
      <c r="P948" s="2047" t="s">
        <v>792</v>
      </c>
      <c r="Q948" s="2048" t="s">
        <v>904</v>
      </c>
      <c r="R948" s="2071">
        <v>76</v>
      </c>
      <c r="S948" s="3169" t="s">
        <v>36</v>
      </c>
      <c r="T948" s="2072">
        <v>44076</v>
      </c>
      <c r="U948" s="2071">
        <v>2</v>
      </c>
      <c r="V948" s="3171" t="s">
        <v>35</v>
      </c>
      <c r="W948" s="2071">
        <v>361.08</v>
      </c>
      <c r="X948" s="3605"/>
      <c r="Y948" s="3509">
        <v>44172</v>
      </c>
      <c r="Z948" s="2072">
        <v>44172</v>
      </c>
      <c r="AA948" s="2071">
        <v>14468</v>
      </c>
      <c r="AB948" s="2147">
        <v>2000</v>
      </c>
      <c r="AC948" s="2071">
        <f t="shared" si="316"/>
        <v>0</v>
      </c>
      <c r="AD948" s="2045">
        <f t="shared" si="317"/>
        <v>722.16</v>
      </c>
      <c r="AE948" s="2045">
        <f t="shared" si="318"/>
        <v>36.107999999999997</v>
      </c>
      <c r="AF948" s="6038" t="s">
        <v>8</v>
      </c>
      <c r="AG948" s="6032"/>
      <c r="AH948" s="2024"/>
      <c r="AI948" s="2837"/>
      <c r="AJ948" s="2957" t="s">
        <v>740</v>
      </c>
      <c r="AK948" s="2071">
        <v>204</v>
      </c>
      <c r="AL948" s="2071">
        <v>63417</v>
      </c>
      <c r="AM948" s="2072">
        <v>44257</v>
      </c>
      <c r="AN948" s="2071">
        <v>6</v>
      </c>
      <c r="AO948" s="2071" t="s">
        <v>35</v>
      </c>
      <c r="AP948" s="2073">
        <v>258.35000000000002</v>
      </c>
      <c r="AQ948" s="4072"/>
      <c r="AR948" s="4599">
        <v>44382</v>
      </c>
      <c r="AS948" s="2072">
        <v>44281</v>
      </c>
      <c r="AT948" s="5988">
        <v>15226</v>
      </c>
      <c r="AU948" s="2147">
        <v>2000</v>
      </c>
      <c r="AV948" s="2071">
        <f t="shared" si="310"/>
        <v>-4000</v>
      </c>
      <c r="AW948" s="2045">
        <f>(AU948*AP948/1000)</f>
        <v>516.70000000000005</v>
      </c>
      <c r="AX948" s="2045">
        <f>(AW948*0.05)</f>
        <v>25.835000000000004</v>
      </c>
      <c r="AY948" s="5983" t="s">
        <v>1205</v>
      </c>
    </row>
    <row r="949" spans="15:51">
      <c r="O949" s="2024"/>
      <c r="P949" s="2047" t="s">
        <v>792</v>
      </c>
      <c r="Q949" s="2048" t="s">
        <v>1156</v>
      </c>
      <c r="R949" s="2071">
        <v>77</v>
      </c>
      <c r="S949" s="3169" t="s">
        <v>36</v>
      </c>
      <c r="T949" s="2072">
        <v>44076</v>
      </c>
      <c r="U949" s="2071">
        <v>15</v>
      </c>
      <c r="V949" s="3171" t="s">
        <v>35</v>
      </c>
      <c r="W949" s="2071">
        <v>234.6</v>
      </c>
      <c r="X949" s="3605"/>
      <c r="Y949" s="3509">
        <v>44172</v>
      </c>
      <c r="Z949" s="2072">
        <v>44172</v>
      </c>
      <c r="AA949" s="2071">
        <v>14468</v>
      </c>
      <c r="AB949" s="2071">
        <v>15000</v>
      </c>
      <c r="AC949" s="2071">
        <f t="shared" si="316"/>
        <v>0</v>
      </c>
      <c r="AD949" s="2045">
        <f t="shared" si="317"/>
        <v>3519</v>
      </c>
      <c r="AE949" s="2045">
        <f t="shared" si="318"/>
        <v>175.95000000000002</v>
      </c>
      <c r="AF949" s="3584" t="s">
        <v>8</v>
      </c>
      <c r="AG949" s="3227"/>
      <c r="AH949" s="2024"/>
      <c r="AI949" s="2943"/>
      <c r="AJ949" s="4249" t="s">
        <v>740</v>
      </c>
      <c r="AK949" s="2823">
        <v>204</v>
      </c>
      <c r="AL949" s="2823">
        <v>63417</v>
      </c>
      <c r="AM949" s="2824">
        <v>44257</v>
      </c>
      <c r="AN949" s="2823">
        <v>6</v>
      </c>
      <c r="AO949" s="2823" t="s">
        <v>35</v>
      </c>
      <c r="AP949" s="2825">
        <v>258.35000000000002</v>
      </c>
      <c r="AQ949" s="5974"/>
      <c r="AR949" s="5984">
        <v>44379</v>
      </c>
      <c r="AS949" s="2824">
        <v>44379</v>
      </c>
      <c r="AT949" s="5993"/>
      <c r="AU949" s="3566">
        <v>6000</v>
      </c>
      <c r="AV949" s="2823">
        <f t="shared" si="310"/>
        <v>0</v>
      </c>
      <c r="AW949" s="2716">
        <v>0</v>
      </c>
      <c r="AX949" s="2716">
        <f>(AW949*0.05)</f>
        <v>0</v>
      </c>
      <c r="AY949" s="5994" t="s">
        <v>1280</v>
      </c>
    </row>
    <row r="950" spans="15:51">
      <c r="O950" s="2024"/>
      <c r="P950" s="2047" t="s">
        <v>792</v>
      </c>
      <c r="Q950" s="2048" t="s">
        <v>794</v>
      </c>
      <c r="R950" s="2071">
        <v>78</v>
      </c>
      <c r="S950" s="3169" t="s">
        <v>36</v>
      </c>
      <c r="T950" s="2072">
        <v>44076</v>
      </c>
      <c r="U950" s="2071">
        <v>200</v>
      </c>
      <c r="V950" s="3171" t="s">
        <v>35</v>
      </c>
      <c r="W950" s="2071">
        <v>297.83999999999997</v>
      </c>
      <c r="X950" s="3605"/>
      <c r="Y950" s="3509">
        <v>44193</v>
      </c>
      <c r="Z950" s="2072">
        <v>44193</v>
      </c>
      <c r="AA950" s="2071">
        <v>14617</v>
      </c>
      <c r="AB950" s="2147">
        <v>172000</v>
      </c>
      <c r="AC950" s="2147">
        <f t="shared" si="316"/>
        <v>-28000</v>
      </c>
      <c r="AD950" s="2045">
        <f t="shared" si="317"/>
        <v>51228.479999999996</v>
      </c>
      <c r="AE950" s="2045">
        <f t="shared" si="318"/>
        <v>2561.424</v>
      </c>
      <c r="AF950" s="3584" t="s">
        <v>8</v>
      </c>
      <c r="AG950" s="3227"/>
      <c r="AH950" s="2024"/>
      <c r="AI950" s="2837"/>
      <c r="AJ950" s="4014" t="s">
        <v>699</v>
      </c>
      <c r="AK950" s="2071">
        <v>205</v>
      </c>
      <c r="AL950" s="2071">
        <v>60474</v>
      </c>
      <c r="AM950" s="2072">
        <v>44272</v>
      </c>
      <c r="AN950" s="2071">
        <v>5</v>
      </c>
      <c r="AO950" s="2071" t="s">
        <v>35</v>
      </c>
      <c r="AP950" s="2073">
        <v>280.39999999999998</v>
      </c>
      <c r="AQ950" s="4072"/>
      <c r="AR950" s="4599">
        <v>44354</v>
      </c>
      <c r="AS950" s="2072">
        <v>44279</v>
      </c>
      <c r="AT950" s="5995">
        <v>15197</v>
      </c>
      <c r="AU950" s="2041">
        <v>5000</v>
      </c>
      <c r="AV950" s="2071">
        <f t="shared" si="310"/>
        <v>0</v>
      </c>
      <c r="AW950" s="2045">
        <f>(AU950*AP950/1000)</f>
        <v>1402</v>
      </c>
      <c r="AX950" s="2045">
        <f>(AW950*0.05)</f>
        <v>70.100000000000009</v>
      </c>
      <c r="AY950" s="5983"/>
    </row>
    <row r="951" spans="15:51">
      <c r="O951" s="2024"/>
      <c r="P951" s="2047" t="s">
        <v>792</v>
      </c>
      <c r="Q951" s="2048" t="s">
        <v>794</v>
      </c>
      <c r="R951" s="2071">
        <v>78</v>
      </c>
      <c r="S951" s="3169" t="s">
        <v>36</v>
      </c>
      <c r="T951" s="2072">
        <v>44076</v>
      </c>
      <c r="U951" s="2071">
        <v>28</v>
      </c>
      <c r="V951" s="3171" t="s">
        <v>35</v>
      </c>
      <c r="W951" s="2071">
        <v>297.83999999999997</v>
      </c>
      <c r="X951" s="3605"/>
      <c r="Y951" s="3509">
        <v>44193</v>
      </c>
      <c r="Z951" s="2072">
        <v>44193</v>
      </c>
      <c r="AA951" s="2071">
        <v>14680</v>
      </c>
      <c r="AB951" s="2147">
        <v>28000</v>
      </c>
      <c r="AC951" s="2147">
        <f>(AB951-U951*1000)</f>
        <v>0</v>
      </c>
      <c r="AD951" s="2045">
        <f>(AB951*W951/1000)</f>
        <v>8339.5199999999986</v>
      </c>
      <c r="AE951" s="2045">
        <f t="shared" ref="AE951:AE956" si="319">(AD951*0.05)</f>
        <v>416.97599999999994</v>
      </c>
      <c r="AF951" s="6095" t="s">
        <v>8</v>
      </c>
      <c r="AG951" s="3227"/>
      <c r="AH951" s="2024"/>
      <c r="AI951" s="4494"/>
      <c r="AJ951" s="2918" t="s">
        <v>436</v>
      </c>
      <c r="AK951" s="2823">
        <v>206</v>
      </c>
      <c r="AL951" s="2823">
        <v>62873</v>
      </c>
      <c r="AM951" s="2824">
        <v>44272</v>
      </c>
      <c r="AN951" s="2823">
        <v>72</v>
      </c>
      <c r="AO951" s="2823" t="s">
        <v>35</v>
      </c>
      <c r="AP951" s="2825">
        <v>336.5</v>
      </c>
      <c r="AQ951" s="5974"/>
      <c r="AR951" s="5990">
        <v>44298</v>
      </c>
      <c r="AS951" s="5991">
        <v>44298</v>
      </c>
      <c r="AT951" s="5996"/>
      <c r="AU951" s="2712">
        <v>72000</v>
      </c>
      <c r="AV951" s="2823">
        <f t="shared" si="310"/>
        <v>0</v>
      </c>
      <c r="AW951" s="2716">
        <v>0</v>
      </c>
      <c r="AX951" s="2716">
        <f>(AW951*0.05)</f>
        <v>0</v>
      </c>
      <c r="AY951" s="5992" t="s">
        <v>88</v>
      </c>
    </row>
    <row r="952" spans="15:51">
      <c r="O952" s="2024"/>
      <c r="P952" s="2047" t="s">
        <v>792</v>
      </c>
      <c r="Q952" s="2048" t="s">
        <v>891</v>
      </c>
      <c r="R952" s="2071">
        <v>79</v>
      </c>
      <c r="S952" s="3169" t="s">
        <v>36</v>
      </c>
      <c r="T952" s="2072">
        <v>44076</v>
      </c>
      <c r="U952" s="2071">
        <v>15</v>
      </c>
      <c r="V952" s="3171" t="s">
        <v>35</v>
      </c>
      <c r="W952" s="2071">
        <v>393.72</v>
      </c>
      <c r="X952" s="3605"/>
      <c r="Y952" s="3509">
        <v>44193</v>
      </c>
      <c r="Z952" s="2072">
        <v>44196</v>
      </c>
      <c r="AA952" s="2071">
        <v>14617</v>
      </c>
      <c r="AB952" s="2147">
        <v>15000</v>
      </c>
      <c r="AC952" s="2071">
        <f>(AB952-U952*1000)</f>
        <v>0</v>
      </c>
      <c r="AD952" s="2045">
        <f>(AB952*W952/1000)</f>
        <v>5905.8</v>
      </c>
      <c r="AE952" s="2045">
        <f t="shared" si="319"/>
        <v>295.29000000000002</v>
      </c>
      <c r="AF952" s="3584" t="s">
        <v>8</v>
      </c>
      <c r="AG952" s="3227"/>
      <c r="AH952" s="2024"/>
      <c r="AI952" s="2837"/>
      <c r="AJ952" s="2957" t="s">
        <v>436</v>
      </c>
      <c r="AK952" s="2071">
        <v>207</v>
      </c>
      <c r="AL952" s="2071">
        <v>63053</v>
      </c>
      <c r="AM952" s="2072">
        <v>44272</v>
      </c>
      <c r="AN952" s="2071">
        <v>63</v>
      </c>
      <c r="AO952" s="2071" t="s">
        <v>35</v>
      </c>
      <c r="AP952" s="2073">
        <v>336.5</v>
      </c>
      <c r="AQ952" s="4072"/>
      <c r="AR952" s="4482">
        <v>44368</v>
      </c>
      <c r="AS952" s="4483">
        <v>44279</v>
      </c>
      <c r="AT952" s="5988">
        <v>15195</v>
      </c>
      <c r="AU952" s="2041">
        <v>63000</v>
      </c>
      <c r="AV952" s="2071">
        <f t="shared" si="310"/>
        <v>0</v>
      </c>
      <c r="AW952" s="2045">
        <f>(AU952*AP952/1000)</f>
        <v>21199.5</v>
      </c>
      <c r="AX952" s="2045">
        <f>(AW952*0.05)</f>
        <v>1059.9750000000001</v>
      </c>
      <c r="AY952" s="5983" t="s">
        <v>1205</v>
      </c>
    </row>
    <row r="953" spans="15:51">
      <c r="O953" s="2024"/>
      <c r="P953" s="2047" t="s">
        <v>792</v>
      </c>
      <c r="Q953" s="2048" t="s">
        <v>904</v>
      </c>
      <c r="R953" s="2071">
        <v>80</v>
      </c>
      <c r="S953" s="3169" t="s">
        <v>36</v>
      </c>
      <c r="T953" s="2072">
        <v>44076</v>
      </c>
      <c r="U953" s="2071">
        <v>2</v>
      </c>
      <c r="V953" s="3171" t="s">
        <v>35</v>
      </c>
      <c r="W953" s="2071">
        <v>361.08</v>
      </c>
      <c r="X953" s="3605"/>
      <c r="Y953" s="3509">
        <v>44193</v>
      </c>
      <c r="Z953" s="2072">
        <v>44196</v>
      </c>
      <c r="AA953" s="2071">
        <v>14617</v>
      </c>
      <c r="AB953" s="2147">
        <v>2000</v>
      </c>
      <c r="AC953" s="2071">
        <f>(AB953-U953*1000)</f>
        <v>0</v>
      </c>
      <c r="AD953" s="2045">
        <f>(AB953*W953/1000)</f>
        <v>722.16</v>
      </c>
      <c r="AE953" s="2045">
        <f t="shared" si="319"/>
        <v>36.107999999999997</v>
      </c>
      <c r="AF953" s="3584" t="s">
        <v>8</v>
      </c>
      <c r="AG953" s="3227"/>
      <c r="AH953" s="2024"/>
      <c r="AI953" s="2943"/>
      <c r="AJ953" s="4014" t="s">
        <v>699</v>
      </c>
      <c r="AK953" s="2071">
        <v>208</v>
      </c>
      <c r="AL953" s="2071">
        <v>56513</v>
      </c>
      <c r="AM953" s="2072">
        <v>44272</v>
      </c>
      <c r="AN953" s="2071">
        <v>5</v>
      </c>
      <c r="AO953" s="2071" t="s">
        <v>35</v>
      </c>
      <c r="AP953" s="2073">
        <v>280.39999999999998</v>
      </c>
      <c r="AQ953" s="4072"/>
      <c r="AR953" s="4599">
        <v>44326</v>
      </c>
      <c r="AS953" s="2072">
        <v>44319</v>
      </c>
      <c r="AT953" s="2039">
        <v>15413</v>
      </c>
      <c r="AU953" s="2041">
        <v>5000</v>
      </c>
      <c r="AV953" s="2071">
        <f t="shared" si="310"/>
        <v>0</v>
      </c>
      <c r="AW953" s="2045">
        <f t="shared" ref="AW953:AW960" si="320">(AU953*AP953/1000)</f>
        <v>1402</v>
      </c>
      <c r="AX953" s="2045">
        <f t="shared" ref="AX953:AX966" si="321">(AW953*0.05)</f>
        <v>70.100000000000009</v>
      </c>
      <c r="AY953" s="2866" t="s">
        <v>1206</v>
      </c>
    </row>
    <row r="954" spans="15:51">
      <c r="O954" s="2024"/>
      <c r="P954" s="2047" t="s">
        <v>792</v>
      </c>
      <c r="Q954" s="2048" t="s">
        <v>1156</v>
      </c>
      <c r="R954" s="2071">
        <v>81</v>
      </c>
      <c r="S954" s="3169" t="s">
        <v>36</v>
      </c>
      <c r="T954" s="2072">
        <v>44076</v>
      </c>
      <c r="U954" s="2071">
        <v>15</v>
      </c>
      <c r="V954" s="3171" t="s">
        <v>35</v>
      </c>
      <c r="W954" s="2073">
        <v>234.6</v>
      </c>
      <c r="X954" s="3605"/>
      <c r="Y954" s="3509">
        <v>44193</v>
      </c>
      <c r="Z954" s="2072">
        <v>44196</v>
      </c>
      <c r="AA954" s="2071">
        <v>14617</v>
      </c>
      <c r="AB954" s="2147">
        <v>15000</v>
      </c>
      <c r="AC954" s="2071">
        <f>(AB954-U954*1000)</f>
        <v>0</v>
      </c>
      <c r="AD954" s="2045">
        <f>(AB954*W954/1000)</f>
        <v>3519</v>
      </c>
      <c r="AE954" s="2045">
        <f t="shared" si="319"/>
        <v>175.95000000000002</v>
      </c>
      <c r="AF954" s="3584" t="s">
        <v>8</v>
      </c>
      <c r="AG954" s="3227"/>
      <c r="AH954" s="2024"/>
      <c r="AI954" s="2837"/>
      <c r="AJ954" s="2957" t="s">
        <v>740</v>
      </c>
      <c r="AK954" s="2071">
        <v>209</v>
      </c>
      <c r="AL954" s="2071">
        <v>63923</v>
      </c>
      <c r="AM954" s="2072">
        <v>44279</v>
      </c>
      <c r="AN954" s="2071">
        <v>7</v>
      </c>
      <c r="AO954" s="2071" t="s">
        <v>35</v>
      </c>
      <c r="AP954" s="2073">
        <v>258.35000000000002</v>
      </c>
      <c r="AQ954" s="4072"/>
      <c r="AR954" s="4482">
        <v>44319</v>
      </c>
      <c r="AS954" s="4483">
        <v>44319</v>
      </c>
      <c r="AT954" s="2039">
        <v>15415</v>
      </c>
      <c r="AU954" s="2147">
        <v>7000</v>
      </c>
      <c r="AV954" s="2071">
        <f t="shared" si="310"/>
        <v>0</v>
      </c>
      <c r="AW954" s="2045">
        <f t="shared" si="320"/>
        <v>1808.4500000000003</v>
      </c>
      <c r="AX954" s="2042">
        <f t="shared" si="321"/>
        <v>90.422500000000014</v>
      </c>
      <c r="AY954" s="2059" t="s">
        <v>1205</v>
      </c>
    </row>
    <row r="955" spans="15:51">
      <c r="O955" s="2024"/>
      <c r="P955" s="2036" t="s">
        <v>659</v>
      </c>
      <c r="Q955" s="2037" t="s">
        <v>889</v>
      </c>
      <c r="R955" s="2038">
        <v>31</v>
      </c>
      <c r="S955" s="2039" t="s">
        <v>36</v>
      </c>
      <c r="T955" s="2040">
        <v>44071</v>
      </c>
      <c r="U955" s="2041">
        <v>20</v>
      </c>
      <c r="V955" s="2039" t="s">
        <v>35</v>
      </c>
      <c r="W955" s="2042">
        <v>351.9</v>
      </c>
      <c r="X955" s="2039"/>
      <c r="Y955" s="2044">
        <v>44183</v>
      </c>
      <c r="Z955" s="2040">
        <v>44189</v>
      </c>
      <c r="AA955" s="2039">
        <v>14587</v>
      </c>
      <c r="AB955" s="2041">
        <v>20000</v>
      </c>
      <c r="AC955" s="2041">
        <f t="shared" ref="AC955:AC960" si="322">(AB955-U955*1000)</f>
        <v>0</v>
      </c>
      <c r="AD955" s="2045">
        <f t="shared" ref="AD955:AD960" si="323">(AB955*W955/1000)</f>
        <v>7038</v>
      </c>
      <c r="AE955" s="2042">
        <f t="shared" si="319"/>
        <v>351.90000000000003</v>
      </c>
      <c r="AF955" s="3584" t="s">
        <v>8</v>
      </c>
      <c r="AG955" s="3227"/>
      <c r="AH955" s="2024"/>
      <c r="AI955" s="2837"/>
      <c r="AJ955" s="4014" t="s">
        <v>740</v>
      </c>
      <c r="AK955" s="2071">
        <v>210</v>
      </c>
      <c r="AL955" s="2071">
        <v>63923</v>
      </c>
      <c r="AM955" s="2072">
        <v>44279</v>
      </c>
      <c r="AN955" s="2071">
        <v>7</v>
      </c>
      <c r="AO955" s="2071" t="s">
        <v>35</v>
      </c>
      <c r="AP955" s="2073">
        <v>258.35000000000002</v>
      </c>
      <c r="AQ955" s="4072"/>
      <c r="AR955" s="4482">
        <v>44326</v>
      </c>
      <c r="AS955" s="4483">
        <v>44319</v>
      </c>
      <c r="AT955" s="2691">
        <v>15412</v>
      </c>
      <c r="AU955" s="2147">
        <v>7000</v>
      </c>
      <c r="AV955" s="2071">
        <f t="shared" si="310"/>
        <v>0</v>
      </c>
      <c r="AW955" s="2045">
        <f t="shared" si="320"/>
        <v>1808.4500000000003</v>
      </c>
      <c r="AX955" s="2045">
        <f t="shared" si="321"/>
        <v>90.422500000000014</v>
      </c>
      <c r="AY955" s="2866" t="s">
        <v>1206</v>
      </c>
    </row>
    <row r="956" spans="15:51" ht="16.95" customHeight="1">
      <c r="O956" s="2024"/>
      <c r="P956" s="2036" t="s">
        <v>659</v>
      </c>
      <c r="Q956" s="2039" t="s">
        <v>1190</v>
      </c>
      <c r="R956" s="2038">
        <v>32</v>
      </c>
      <c r="S956" s="2039" t="s">
        <v>36</v>
      </c>
      <c r="T956" s="2040">
        <v>44139</v>
      </c>
      <c r="U956" s="2041">
        <v>20</v>
      </c>
      <c r="V956" s="2039" t="s">
        <v>35</v>
      </c>
      <c r="W956" s="2042">
        <v>351.9</v>
      </c>
      <c r="X956" s="2039"/>
      <c r="Y956" s="2044">
        <v>44193</v>
      </c>
      <c r="Z956" s="2040">
        <v>40536</v>
      </c>
      <c r="AA956" s="2039">
        <v>14587</v>
      </c>
      <c r="AB956" s="2041">
        <v>20000</v>
      </c>
      <c r="AC956" s="2041">
        <f t="shared" si="322"/>
        <v>0</v>
      </c>
      <c r="AD956" s="2045">
        <f t="shared" si="323"/>
        <v>7038</v>
      </c>
      <c r="AE956" s="2042">
        <f t="shared" si="319"/>
        <v>351.90000000000003</v>
      </c>
      <c r="AF956" s="3584" t="s">
        <v>8</v>
      </c>
      <c r="AG956" s="3227"/>
      <c r="AH956" s="2024"/>
      <c r="AI956" s="2837"/>
      <c r="AJ956" s="2957" t="s">
        <v>740</v>
      </c>
      <c r="AK956" s="2071">
        <v>211</v>
      </c>
      <c r="AL956" s="2071">
        <v>63923</v>
      </c>
      <c r="AM956" s="2072">
        <v>44279</v>
      </c>
      <c r="AN956" s="2071">
        <v>7</v>
      </c>
      <c r="AO956" s="2071" t="s">
        <v>35</v>
      </c>
      <c r="AP956" s="2073">
        <v>258.35000000000002</v>
      </c>
      <c r="AQ956" s="4072"/>
      <c r="AR956" s="4482">
        <v>44333</v>
      </c>
      <c r="AS956" s="4483">
        <v>44328</v>
      </c>
      <c r="AT956" s="2691">
        <v>15472</v>
      </c>
      <c r="AU956" s="2147">
        <v>7000</v>
      </c>
      <c r="AV956" s="2071">
        <f t="shared" si="310"/>
        <v>0</v>
      </c>
      <c r="AW956" s="2045">
        <f t="shared" si="320"/>
        <v>1808.4500000000003</v>
      </c>
      <c r="AX956" s="2045">
        <f t="shared" si="321"/>
        <v>90.422500000000014</v>
      </c>
      <c r="AY956" s="2866" t="s">
        <v>1205</v>
      </c>
    </row>
    <row r="957" spans="15:51">
      <c r="O957" s="2024"/>
      <c r="P957" s="2047" t="s">
        <v>1222</v>
      </c>
      <c r="Q957" s="2075" t="s">
        <v>1223</v>
      </c>
      <c r="R957" s="2076">
        <v>1</v>
      </c>
      <c r="S957" s="2052" t="s">
        <v>36</v>
      </c>
      <c r="T957" s="2057">
        <v>44162</v>
      </c>
      <c r="U957" s="2055">
        <v>5</v>
      </c>
      <c r="V957" s="2052" t="s">
        <v>35</v>
      </c>
      <c r="W957" s="2058">
        <v>255</v>
      </c>
      <c r="X957" s="2077">
        <v>6011</v>
      </c>
      <c r="Y957" s="2078">
        <v>44172</v>
      </c>
      <c r="Z957" s="2057">
        <v>44172</v>
      </c>
      <c r="AA957" s="2052">
        <v>14466</v>
      </c>
      <c r="AB957" s="2055">
        <v>5000</v>
      </c>
      <c r="AC957" s="2055">
        <f>(AB957-U957*1000)</f>
        <v>0</v>
      </c>
      <c r="AD957" s="2056">
        <f>(AB957*W957/1000)</f>
        <v>1275</v>
      </c>
      <c r="AE957" s="2058">
        <f t="shared" ref="AE957:AE965" si="324">(AD957*0.05)</f>
        <v>63.75</v>
      </c>
      <c r="AF957" s="3584" t="s">
        <v>8</v>
      </c>
      <c r="AG957" s="3227"/>
      <c r="AH957" s="2024"/>
      <c r="AI957" s="2837"/>
      <c r="AJ957" s="4014" t="s">
        <v>436</v>
      </c>
      <c r="AK957" s="2071">
        <v>212</v>
      </c>
      <c r="AL957" s="2071">
        <v>63924</v>
      </c>
      <c r="AM957" s="2072">
        <v>44279</v>
      </c>
      <c r="AN957" s="2071">
        <v>72</v>
      </c>
      <c r="AO957" s="2071" t="s">
        <v>35</v>
      </c>
      <c r="AP957" s="2073">
        <v>336.5</v>
      </c>
      <c r="AQ957" s="4072"/>
      <c r="AR957" s="4482">
        <v>44319</v>
      </c>
      <c r="AS957" s="4483">
        <v>44319</v>
      </c>
      <c r="AT957" s="4304">
        <v>15416</v>
      </c>
      <c r="AU957" s="4305">
        <v>72000</v>
      </c>
      <c r="AV957" s="2071">
        <f t="shared" si="310"/>
        <v>0</v>
      </c>
      <c r="AW957" s="2045">
        <f t="shared" si="320"/>
        <v>24228</v>
      </c>
      <c r="AX957" s="2045">
        <f t="shared" si="321"/>
        <v>1211.4000000000001</v>
      </c>
      <c r="AY957" s="2059" t="s">
        <v>1205</v>
      </c>
    </row>
    <row r="958" spans="15:51">
      <c r="O958" s="2024"/>
      <c r="P958" s="2047" t="s">
        <v>1222</v>
      </c>
      <c r="Q958" s="2075" t="s">
        <v>1224</v>
      </c>
      <c r="R958" s="2076">
        <v>2</v>
      </c>
      <c r="S958" s="2052" t="s">
        <v>36</v>
      </c>
      <c r="T958" s="2057">
        <v>44162</v>
      </c>
      <c r="U958" s="2055">
        <v>10</v>
      </c>
      <c r="V958" s="2052" t="s">
        <v>35</v>
      </c>
      <c r="W958" s="2058">
        <v>330</v>
      </c>
      <c r="X958" s="2077">
        <v>6011</v>
      </c>
      <c r="Y958" s="2078">
        <v>44172</v>
      </c>
      <c r="Z958" s="2057">
        <v>44172</v>
      </c>
      <c r="AA958" s="2052">
        <v>14466</v>
      </c>
      <c r="AB958" s="2055">
        <v>10000</v>
      </c>
      <c r="AC958" s="2055">
        <f>(AB958-U958*1000)</f>
        <v>0</v>
      </c>
      <c r="AD958" s="2056">
        <f>(AB958*W958/1000)</f>
        <v>3300</v>
      </c>
      <c r="AE958" s="2058">
        <f t="shared" si="324"/>
        <v>165</v>
      </c>
      <c r="AF958" s="3584" t="s">
        <v>8</v>
      </c>
      <c r="AG958" s="3227"/>
      <c r="AH958" s="2024"/>
      <c r="AI958" s="2837"/>
      <c r="AJ958" s="2957" t="s">
        <v>436</v>
      </c>
      <c r="AK958" s="2071">
        <v>213</v>
      </c>
      <c r="AL958" s="2071">
        <v>63924</v>
      </c>
      <c r="AM958" s="2072">
        <v>44279</v>
      </c>
      <c r="AN958" s="2071">
        <v>72</v>
      </c>
      <c r="AO958" s="2071" t="s">
        <v>35</v>
      </c>
      <c r="AP958" s="2073">
        <v>336.5</v>
      </c>
      <c r="AQ958" s="4072"/>
      <c r="AR958" s="4482">
        <v>44326</v>
      </c>
      <c r="AS958" s="4483">
        <v>44319</v>
      </c>
      <c r="AT958" s="4304">
        <v>15414</v>
      </c>
      <c r="AU958" s="4305">
        <v>72000</v>
      </c>
      <c r="AV958" s="2071">
        <f t="shared" si="310"/>
        <v>0</v>
      </c>
      <c r="AW958" s="2045">
        <f t="shared" si="320"/>
        <v>24228</v>
      </c>
      <c r="AX958" s="2045">
        <f t="shared" si="321"/>
        <v>1211.4000000000001</v>
      </c>
      <c r="AY958" s="2866" t="s">
        <v>1206</v>
      </c>
    </row>
    <row r="959" spans="15:51">
      <c r="O959" s="2024"/>
      <c r="P959" s="2047" t="s">
        <v>1222</v>
      </c>
      <c r="Q959" s="2075" t="s">
        <v>1225</v>
      </c>
      <c r="R959" s="2076">
        <v>3</v>
      </c>
      <c r="S959" s="2052" t="s">
        <v>36</v>
      </c>
      <c r="T959" s="2057">
        <v>44162</v>
      </c>
      <c r="U959" s="2055">
        <v>5</v>
      </c>
      <c r="V959" s="2052" t="s">
        <v>35</v>
      </c>
      <c r="W959" s="2058">
        <v>390</v>
      </c>
      <c r="X959" s="2077">
        <v>6011</v>
      </c>
      <c r="Y959" s="2078">
        <v>44172</v>
      </c>
      <c r="Z959" s="2057">
        <v>44172</v>
      </c>
      <c r="AA959" s="2052">
        <v>14466</v>
      </c>
      <c r="AB959" s="2055">
        <v>5000</v>
      </c>
      <c r="AC959" s="2055">
        <f>(AB959-U959*1000)</f>
        <v>0</v>
      </c>
      <c r="AD959" s="2056">
        <f>(AB959*W959/1000)</f>
        <v>1950</v>
      </c>
      <c r="AE959" s="2058">
        <f t="shared" si="324"/>
        <v>97.5</v>
      </c>
      <c r="AF959" s="3584" t="s">
        <v>8</v>
      </c>
      <c r="AG959" s="3227"/>
      <c r="AH959" s="2024"/>
      <c r="AI959" s="2837"/>
      <c r="AJ959" s="4014" t="s">
        <v>436</v>
      </c>
      <c r="AK959" s="2071">
        <v>214</v>
      </c>
      <c r="AL959" s="2071">
        <v>63924</v>
      </c>
      <c r="AM959" s="2072">
        <v>44279</v>
      </c>
      <c r="AN959" s="2071">
        <v>72</v>
      </c>
      <c r="AO959" s="2071" t="s">
        <v>35</v>
      </c>
      <c r="AP959" s="2073">
        <v>336.5</v>
      </c>
      <c r="AQ959" s="4072"/>
      <c r="AR959" s="4599">
        <v>44333</v>
      </c>
      <c r="AS959" s="2072">
        <v>44328</v>
      </c>
      <c r="AT959" s="4304">
        <v>15473</v>
      </c>
      <c r="AU959" s="4305">
        <v>72000</v>
      </c>
      <c r="AV959" s="2071">
        <f t="shared" si="310"/>
        <v>0</v>
      </c>
      <c r="AW959" s="2045">
        <f t="shared" si="320"/>
        <v>24228</v>
      </c>
      <c r="AX959" s="2045">
        <f t="shared" si="321"/>
        <v>1211.4000000000001</v>
      </c>
      <c r="AY959" s="2866" t="s">
        <v>1205</v>
      </c>
    </row>
    <row r="960" spans="15:51">
      <c r="O960" s="2024"/>
      <c r="P960" s="2047" t="s">
        <v>264</v>
      </c>
      <c r="Q960" s="2994" t="s">
        <v>762</v>
      </c>
      <c r="R960" s="2038">
        <v>18</v>
      </c>
      <c r="S960" s="2039" t="s">
        <v>796</v>
      </c>
      <c r="T960" s="2040">
        <v>44162</v>
      </c>
      <c r="U960" s="2041">
        <v>30</v>
      </c>
      <c r="V960" s="2039" t="s">
        <v>35</v>
      </c>
      <c r="W960" s="2042">
        <v>355</v>
      </c>
      <c r="X960" s="2043"/>
      <c r="Y960" s="2078">
        <v>44172</v>
      </c>
      <c r="Z960" s="2057">
        <v>44173</v>
      </c>
      <c r="AA960" s="2039">
        <v>14477</v>
      </c>
      <c r="AB960" s="2041">
        <v>30000</v>
      </c>
      <c r="AC960" s="2041">
        <f t="shared" si="322"/>
        <v>0</v>
      </c>
      <c r="AD960" s="2045">
        <f t="shared" si="323"/>
        <v>10650</v>
      </c>
      <c r="AE960" s="2042">
        <f t="shared" si="324"/>
        <v>532.5</v>
      </c>
      <c r="AF960" s="3584" t="s">
        <v>8</v>
      </c>
      <c r="AG960" s="3227"/>
      <c r="AH960" s="2024"/>
      <c r="AI960" s="4494"/>
      <c r="AJ960" s="2957" t="s">
        <v>436</v>
      </c>
      <c r="AK960" s="2071">
        <v>215</v>
      </c>
      <c r="AL960" s="2071">
        <v>63924</v>
      </c>
      <c r="AM960" s="2072">
        <v>44279</v>
      </c>
      <c r="AN960" s="2071">
        <v>72</v>
      </c>
      <c r="AO960" s="2071" t="s">
        <v>35</v>
      </c>
      <c r="AP960" s="2073">
        <v>336.5</v>
      </c>
      <c r="AQ960" s="4072"/>
      <c r="AR960" s="4599">
        <v>44340</v>
      </c>
      <c r="AS960" s="5997">
        <v>44337</v>
      </c>
      <c r="AT960" s="3101">
        <v>15527</v>
      </c>
      <c r="AU960" s="4305">
        <v>72000</v>
      </c>
      <c r="AV960" s="2071">
        <f t="shared" si="310"/>
        <v>0</v>
      </c>
      <c r="AW960" s="2045">
        <f t="shared" si="320"/>
        <v>24228</v>
      </c>
      <c r="AX960" s="2045">
        <f t="shared" si="321"/>
        <v>1211.4000000000001</v>
      </c>
      <c r="AY960" s="2866" t="s">
        <v>1206</v>
      </c>
    </row>
    <row r="961" spans="15:51">
      <c r="O961" s="2024"/>
      <c r="P961" s="2047" t="s">
        <v>351</v>
      </c>
      <c r="Q961" s="2994" t="s">
        <v>808</v>
      </c>
      <c r="R961" s="2809">
        <v>16</v>
      </c>
      <c r="S961" s="2071" t="s">
        <v>101</v>
      </c>
      <c r="T961" s="2072">
        <v>44165</v>
      </c>
      <c r="U961" s="2071">
        <v>10</v>
      </c>
      <c r="V961" s="2039" t="s">
        <v>35</v>
      </c>
      <c r="W961" s="2073">
        <v>355</v>
      </c>
      <c r="X961" s="2071" t="s">
        <v>78</v>
      </c>
      <c r="Y961" s="3509">
        <v>44172</v>
      </c>
      <c r="Z961" s="2072">
        <v>44173</v>
      </c>
      <c r="AA961" s="2071">
        <v>14478</v>
      </c>
      <c r="AB961" s="2041">
        <v>10000</v>
      </c>
      <c r="AC961" s="2041">
        <f t="shared" ref="AC961:AC966" si="325">(AB961-U961*1000)</f>
        <v>0</v>
      </c>
      <c r="AD961" s="2045">
        <f>(AB961*W961/1000)</f>
        <v>3550</v>
      </c>
      <c r="AE961" s="2045">
        <f t="shared" si="324"/>
        <v>177.5</v>
      </c>
      <c r="AF961" s="3584" t="s">
        <v>8</v>
      </c>
      <c r="AG961" s="3227"/>
      <c r="AH961" s="2024"/>
      <c r="AI961" s="2837"/>
      <c r="AJ961" s="5982" t="s">
        <v>436</v>
      </c>
      <c r="AK961" s="2828">
        <v>216</v>
      </c>
      <c r="AL961" s="2828">
        <v>63924</v>
      </c>
      <c r="AM961" s="2829">
        <v>44279</v>
      </c>
      <c r="AN961" s="2828">
        <v>72</v>
      </c>
      <c r="AO961" s="2828" t="s">
        <v>35</v>
      </c>
      <c r="AP961" s="2830">
        <v>336.5</v>
      </c>
      <c r="AQ961" s="5998"/>
      <c r="AR961" s="5999">
        <v>44348</v>
      </c>
      <c r="AS961" s="2824">
        <v>44348</v>
      </c>
      <c r="AT961" s="3267"/>
      <c r="AU961" s="4443">
        <v>72000</v>
      </c>
      <c r="AV961" s="2823">
        <f t="shared" si="310"/>
        <v>0</v>
      </c>
      <c r="AW961" s="2716">
        <v>0</v>
      </c>
      <c r="AX961" s="2716">
        <f t="shared" si="321"/>
        <v>0</v>
      </c>
      <c r="AY961" s="5992" t="s">
        <v>88</v>
      </c>
    </row>
    <row r="962" spans="15:51">
      <c r="O962" s="2024"/>
      <c r="P962" s="2047" t="s">
        <v>351</v>
      </c>
      <c r="Q962" s="2994" t="s">
        <v>808</v>
      </c>
      <c r="R962" s="2809">
        <v>17</v>
      </c>
      <c r="S962" s="2071" t="s">
        <v>101</v>
      </c>
      <c r="T962" s="2072">
        <v>44166</v>
      </c>
      <c r="U962" s="2071">
        <v>15</v>
      </c>
      <c r="V962" s="2039" t="s">
        <v>35</v>
      </c>
      <c r="W962" s="2073">
        <v>355</v>
      </c>
      <c r="X962" s="2071" t="s">
        <v>78</v>
      </c>
      <c r="Y962" s="3509">
        <v>44182</v>
      </c>
      <c r="Z962" s="2072">
        <v>44182</v>
      </c>
      <c r="AA962" s="2071">
        <v>14739</v>
      </c>
      <c r="AB962" s="2041">
        <v>15000</v>
      </c>
      <c r="AC962" s="2041">
        <f t="shared" si="325"/>
        <v>0</v>
      </c>
      <c r="AD962" s="2045">
        <f>(AB962*W962/1000)</f>
        <v>5325</v>
      </c>
      <c r="AE962" s="2045">
        <f t="shared" si="324"/>
        <v>266.25</v>
      </c>
      <c r="AF962" s="3584" t="s">
        <v>8</v>
      </c>
      <c r="AG962" s="3227"/>
      <c r="AH962" s="2024"/>
      <c r="AI962" s="2943"/>
      <c r="AJ962" s="2957" t="s">
        <v>740</v>
      </c>
      <c r="AK962" s="2071">
        <v>217</v>
      </c>
      <c r="AL962" s="2071">
        <v>64291</v>
      </c>
      <c r="AM962" s="2072">
        <v>44285</v>
      </c>
      <c r="AN962" s="2071">
        <v>7</v>
      </c>
      <c r="AO962" s="2071" t="s">
        <v>35</v>
      </c>
      <c r="AP962" s="2073">
        <v>258.35000000000002</v>
      </c>
      <c r="AQ962" s="4072"/>
      <c r="AR962" s="4482">
        <v>44340</v>
      </c>
      <c r="AS962" s="2072">
        <v>44337</v>
      </c>
      <c r="AT962" s="4274">
        <v>15528</v>
      </c>
      <c r="AU962" s="2147">
        <v>7000</v>
      </c>
      <c r="AV962" s="2071">
        <f t="shared" si="310"/>
        <v>0</v>
      </c>
      <c r="AW962" s="2045">
        <f>(AU962*AP962/1000)</f>
        <v>1808.4500000000003</v>
      </c>
      <c r="AX962" s="2045">
        <f t="shared" si="321"/>
        <v>90.422500000000014</v>
      </c>
      <c r="AY962" s="2059" t="s">
        <v>1205</v>
      </c>
    </row>
    <row r="963" spans="15:51">
      <c r="O963" s="2024"/>
      <c r="P963" s="2697" t="s">
        <v>629</v>
      </c>
      <c r="Q963" s="2698" t="s">
        <v>699</v>
      </c>
      <c r="R963" s="2823">
        <v>162</v>
      </c>
      <c r="S963" s="2823">
        <v>56513</v>
      </c>
      <c r="T963" s="2824">
        <v>44067</v>
      </c>
      <c r="U963" s="2823">
        <v>5</v>
      </c>
      <c r="V963" s="2823" t="s">
        <v>35</v>
      </c>
      <c r="W963" s="2825">
        <v>260.3</v>
      </c>
      <c r="X963" s="5974"/>
      <c r="Y963" s="3568">
        <v>44193</v>
      </c>
      <c r="Z963" s="2824">
        <v>44193</v>
      </c>
      <c r="AA963" s="4053"/>
      <c r="AB963" s="3566">
        <v>5000</v>
      </c>
      <c r="AC963" s="2823">
        <f t="shared" si="325"/>
        <v>0</v>
      </c>
      <c r="AD963" s="2716">
        <v>0</v>
      </c>
      <c r="AE963" s="2716">
        <f t="shared" si="324"/>
        <v>0</v>
      </c>
      <c r="AF963" s="2707" t="s">
        <v>88</v>
      </c>
      <c r="AG963" s="4568"/>
      <c r="AH963" s="2024"/>
      <c r="AI963" s="4494"/>
      <c r="AJ963" s="2957" t="s">
        <v>699</v>
      </c>
      <c r="AK963" s="2071">
        <v>218</v>
      </c>
      <c r="AL963" s="2071">
        <v>64492</v>
      </c>
      <c r="AM963" s="2072">
        <v>44294</v>
      </c>
      <c r="AN963" s="2071">
        <v>4</v>
      </c>
      <c r="AO963" s="2071" t="s">
        <v>35</v>
      </c>
      <c r="AP963" s="2073">
        <v>280.39999999999998</v>
      </c>
      <c r="AQ963" s="4072"/>
      <c r="AR963" s="4482">
        <v>44340</v>
      </c>
      <c r="AS963" s="2072">
        <v>44342</v>
      </c>
      <c r="AT963" s="4523">
        <v>15558</v>
      </c>
      <c r="AU963" s="2041">
        <v>4000</v>
      </c>
      <c r="AV963" s="2071">
        <f t="shared" si="310"/>
        <v>0</v>
      </c>
      <c r="AW963" s="2045">
        <f>(AU963*AP963/1000)</f>
        <v>1121.5999999999999</v>
      </c>
      <c r="AX963" s="2045">
        <f t="shared" si="321"/>
        <v>56.08</v>
      </c>
      <c r="AY963" s="2866" t="s">
        <v>1205</v>
      </c>
    </row>
    <row r="964" spans="15:51">
      <c r="O964" s="2024"/>
      <c r="P964" s="2697" t="s">
        <v>629</v>
      </c>
      <c r="Q964" s="2698" t="s">
        <v>740</v>
      </c>
      <c r="R964" s="2823">
        <v>163</v>
      </c>
      <c r="S964" s="2823">
        <v>56513</v>
      </c>
      <c r="T964" s="2824">
        <v>44067</v>
      </c>
      <c r="U964" s="2823">
        <v>6</v>
      </c>
      <c r="V964" s="2823" t="s">
        <v>35</v>
      </c>
      <c r="W964" s="2825">
        <v>239.8</v>
      </c>
      <c r="X964" s="5974"/>
      <c r="Y964" s="3568">
        <v>44186</v>
      </c>
      <c r="Z964" s="2824">
        <v>44186</v>
      </c>
      <c r="AA964" s="4053"/>
      <c r="AB964" s="3566">
        <v>6000</v>
      </c>
      <c r="AC964" s="2823">
        <f t="shared" si="325"/>
        <v>0</v>
      </c>
      <c r="AD964" s="2716">
        <v>0</v>
      </c>
      <c r="AE964" s="2716">
        <f t="shared" si="324"/>
        <v>0</v>
      </c>
      <c r="AF964" s="2707" t="s">
        <v>88</v>
      </c>
      <c r="AG964" s="4568"/>
      <c r="AH964" s="2024"/>
      <c r="AI964" s="2837"/>
      <c r="AJ964" s="4245" t="s">
        <v>436</v>
      </c>
      <c r="AK964" s="2071">
        <v>219</v>
      </c>
      <c r="AL964" s="2071">
        <v>64867</v>
      </c>
      <c r="AM964" s="2072">
        <v>44300</v>
      </c>
      <c r="AN964" s="2071">
        <v>50</v>
      </c>
      <c r="AO964" s="2071" t="s">
        <v>35</v>
      </c>
      <c r="AP964" s="2073">
        <v>360.05</v>
      </c>
      <c r="AQ964" s="4072"/>
      <c r="AR964" s="4482">
        <v>44354</v>
      </c>
      <c r="AS964" s="2072">
        <v>44344</v>
      </c>
      <c r="AT964" s="2071">
        <v>15575</v>
      </c>
      <c r="AU964" s="2147">
        <v>50000</v>
      </c>
      <c r="AV964" s="2071">
        <f t="shared" si="310"/>
        <v>0</v>
      </c>
      <c r="AW964" s="2045">
        <f>(AU964*AP964/1000)</f>
        <v>18002.5</v>
      </c>
      <c r="AX964" s="2045">
        <f t="shared" si="321"/>
        <v>900.125</v>
      </c>
      <c r="AY964" s="2866" t="s">
        <v>1205</v>
      </c>
    </row>
    <row r="965" spans="15:51">
      <c r="O965" s="2024"/>
      <c r="P965" s="2143" t="s">
        <v>629</v>
      </c>
      <c r="Q965" s="2039" t="s">
        <v>740</v>
      </c>
      <c r="R965" s="2071">
        <v>164</v>
      </c>
      <c r="S965" s="2071">
        <v>56513</v>
      </c>
      <c r="T965" s="2072">
        <v>44067</v>
      </c>
      <c r="U965" s="2071">
        <v>6</v>
      </c>
      <c r="V965" s="2071" t="s">
        <v>35</v>
      </c>
      <c r="W965" s="2073">
        <v>239.8</v>
      </c>
      <c r="X965" s="4072"/>
      <c r="Y965" s="3509">
        <v>44193</v>
      </c>
      <c r="Z965" s="2072">
        <v>44193</v>
      </c>
      <c r="AA965" s="2809">
        <v>14586</v>
      </c>
      <c r="AB965" s="2147">
        <v>6000</v>
      </c>
      <c r="AC965" s="2071">
        <f t="shared" si="325"/>
        <v>0</v>
      </c>
      <c r="AD965" s="2045">
        <f>(AB965*W965/1000)</f>
        <v>1438.8</v>
      </c>
      <c r="AE965" s="2045">
        <f t="shared" si="324"/>
        <v>71.94</v>
      </c>
      <c r="AF965" s="3584" t="s">
        <v>8</v>
      </c>
      <c r="AG965" s="3227"/>
      <c r="AH965" s="2024"/>
      <c r="AI965" s="2837"/>
      <c r="AJ965" s="4245" t="s">
        <v>740</v>
      </c>
      <c r="AK965" s="2071">
        <v>220</v>
      </c>
      <c r="AL965" s="2071">
        <v>64865</v>
      </c>
      <c r="AM965" s="2072">
        <v>44300</v>
      </c>
      <c r="AN965" s="2071">
        <v>7</v>
      </c>
      <c r="AO965" s="2071" t="s">
        <v>35</v>
      </c>
      <c r="AP965" s="2073">
        <v>276.43</v>
      </c>
      <c r="AQ965" s="4072"/>
      <c r="AR965" s="4482">
        <v>44354</v>
      </c>
      <c r="AS965" s="4483">
        <v>44344</v>
      </c>
      <c r="AT965" s="2071">
        <v>15575</v>
      </c>
      <c r="AU965" s="2147">
        <v>7000</v>
      </c>
      <c r="AV965" s="2071">
        <f t="shared" si="310"/>
        <v>0</v>
      </c>
      <c r="AW965" s="2045">
        <f>(AU965*AP965/1000)</f>
        <v>1935.01</v>
      </c>
      <c r="AX965" s="2045">
        <f t="shared" si="321"/>
        <v>96.750500000000002</v>
      </c>
      <c r="AY965" s="2866" t="s">
        <v>1205</v>
      </c>
    </row>
    <row r="966" spans="15:51">
      <c r="O966" s="2024"/>
      <c r="P966" s="2143" t="s">
        <v>629</v>
      </c>
      <c r="Q966" s="2039" t="s">
        <v>740</v>
      </c>
      <c r="R966" s="2071">
        <v>187</v>
      </c>
      <c r="S966" s="2071">
        <v>60417</v>
      </c>
      <c r="T966" s="2072">
        <v>44172</v>
      </c>
      <c r="U966" s="2071">
        <v>6</v>
      </c>
      <c r="V966" s="2071" t="s">
        <v>35</v>
      </c>
      <c r="W966" s="2073">
        <v>239.8</v>
      </c>
      <c r="X966" s="4072"/>
      <c r="Y966" s="3509">
        <v>44181</v>
      </c>
      <c r="Z966" s="2072">
        <v>44189</v>
      </c>
      <c r="AA966" s="2809">
        <v>14586</v>
      </c>
      <c r="AB966" s="2147">
        <v>6000</v>
      </c>
      <c r="AC966" s="2071">
        <f t="shared" si="325"/>
        <v>0</v>
      </c>
      <c r="AD966" s="2045">
        <f>(AB966*W966/1000)</f>
        <v>1438.8</v>
      </c>
      <c r="AE966" s="2045">
        <f>(AD966*0.05)</f>
        <v>71.94</v>
      </c>
      <c r="AF966" s="3584" t="s">
        <v>8</v>
      </c>
      <c r="AG966" s="3227"/>
      <c r="AH966" s="2024"/>
      <c r="AI966" s="2023"/>
      <c r="AJ966" s="2957" t="s">
        <v>740</v>
      </c>
      <c r="AK966" s="2071">
        <v>221</v>
      </c>
      <c r="AL966" s="2071">
        <v>64865</v>
      </c>
      <c r="AM966" s="2072">
        <v>44300</v>
      </c>
      <c r="AN966" s="2071">
        <v>7</v>
      </c>
      <c r="AO966" s="2071" t="s">
        <v>35</v>
      </c>
      <c r="AP966" s="2073">
        <v>276.43</v>
      </c>
      <c r="AQ966" s="4072"/>
      <c r="AR966" s="4482">
        <v>44368</v>
      </c>
      <c r="AS966" s="4483">
        <v>44368</v>
      </c>
      <c r="AT966" s="2691">
        <v>15674</v>
      </c>
      <c r="AU966" s="2147">
        <v>7000</v>
      </c>
      <c r="AV966" s="2071">
        <f t="shared" si="310"/>
        <v>0</v>
      </c>
      <c r="AW966" s="2045">
        <f>(AU966*AP966/1000)</f>
        <v>1935.01</v>
      </c>
      <c r="AX966" s="2045">
        <f t="shared" si="321"/>
        <v>96.750500000000002</v>
      </c>
      <c r="AY966" s="2866" t="s">
        <v>1205</v>
      </c>
    </row>
    <row r="967" spans="15:51">
      <c r="O967" s="2024"/>
      <c r="P967" s="2047" t="s">
        <v>896</v>
      </c>
      <c r="Q967" s="2069" t="s">
        <v>808</v>
      </c>
      <c r="R967" s="2750">
        <v>7</v>
      </c>
      <c r="S967" s="2050" t="s">
        <v>796</v>
      </c>
      <c r="T967" s="2051">
        <v>44036</v>
      </c>
      <c r="U967" s="2050">
        <v>50</v>
      </c>
      <c r="V967" s="2052" t="s">
        <v>35</v>
      </c>
      <c r="W967" s="2053">
        <v>330</v>
      </c>
      <c r="X967" s="2050">
        <v>315</v>
      </c>
      <c r="Y967" s="3509">
        <v>44161</v>
      </c>
      <c r="Z967" s="3174">
        <v>44180</v>
      </c>
      <c r="AA967" s="2050">
        <v>14525</v>
      </c>
      <c r="AB967" s="2055">
        <v>50000</v>
      </c>
      <c r="AC967" s="2055">
        <f>(AB967-U967*1000)</f>
        <v>0</v>
      </c>
      <c r="AD967" s="2056">
        <f>(AB967*W967/1000)</f>
        <v>16500</v>
      </c>
      <c r="AE967" s="2058">
        <f>(AD967*0.05)</f>
        <v>825</v>
      </c>
      <c r="AF967" s="3584" t="s">
        <v>8</v>
      </c>
      <c r="AG967" s="3227"/>
      <c r="AH967" s="2024"/>
      <c r="AI967" s="2837"/>
      <c r="AJ967" s="2918" t="s">
        <v>436</v>
      </c>
      <c r="AK967" s="2823">
        <v>222</v>
      </c>
      <c r="AL967" s="2823">
        <v>65226</v>
      </c>
      <c r="AM967" s="2824">
        <v>44315</v>
      </c>
      <c r="AN967" s="2823">
        <v>63</v>
      </c>
      <c r="AO967" s="2823" t="s">
        <v>35</v>
      </c>
      <c r="AP967" s="2825">
        <v>360.05</v>
      </c>
      <c r="AQ967" s="5974"/>
      <c r="AR967" s="5984">
        <v>44375</v>
      </c>
      <c r="AS967" s="2824">
        <v>44375</v>
      </c>
      <c r="AT967" s="2823"/>
      <c r="AU967" s="4443">
        <v>63000</v>
      </c>
      <c r="AV967" s="2823">
        <f t="shared" si="310"/>
        <v>0</v>
      </c>
      <c r="AW967" s="2716">
        <v>0</v>
      </c>
      <c r="AX967" s="2716">
        <v>0</v>
      </c>
      <c r="AY967" s="2707" t="s">
        <v>1268</v>
      </c>
    </row>
    <row r="968" spans="15:51" ht="18" customHeight="1">
      <c r="O968" s="2024"/>
      <c r="P968" s="2047" t="s">
        <v>896</v>
      </c>
      <c r="Q968" s="2069" t="s">
        <v>808</v>
      </c>
      <c r="R968" s="2750">
        <v>8</v>
      </c>
      <c r="S968" s="2050" t="s">
        <v>796</v>
      </c>
      <c r="T968" s="2051">
        <v>44151</v>
      </c>
      <c r="U968" s="2050">
        <v>20</v>
      </c>
      <c r="V968" s="2052" t="s">
        <v>35</v>
      </c>
      <c r="W968" s="2053">
        <v>330</v>
      </c>
      <c r="X968" s="2050">
        <v>315</v>
      </c>
      <c r="Y968" s="3509">
        <v>44161</v>
      </c>
      <c r="Z968" s="3174">
        <v>44180</v>
      </c>
      <c r="AA968" s="2050">
        <v>14525</v>
      </c>
      <c r="AB968" s="2055">
        <v>20000</v>
      </c>
      <c r="AC968" s="2055">
        <f>(AB968-U968*1000)</f>
        <v>0</v>
      </c>
      <c r="AD968" s="2056">
        <f>(AB968*W968/1000)</f>
        <v>6600</v>
      </c>
      <c r="AE968" s="2058">
        <f>(AD968*0.05)</f>
        <v>330</v>
      </c>
      <c r="AF968" s="3584" t="s">
        <v>8</v>
      </c>
      <c r="AG968" s="3227"/>
      <c r="AH968" s="2024"/>
      <c r="AI968" s="2943"/>
      <c r="AJ968" s="2075" t="s">
        <v>436</v>
      </c>
      <c r="AK968" s="2050">
        <v>223</v>
      </c>
      <c r="AL968" s="2050">
        <v>65226</v>
      </c>
      <c r="AM968" s="2051">
        <v>44315</v>
      </c>
      <c r="AN968" s="2050">
        <v>81</v>
      </c>
      <c r="AO968" s="2050" t="s">
        <v>35</v>
      </c>
      <c r="AP968" s="2053">
        <v>360.05</v>
      </c>
      <c r="AQ968" s="5975"/>
      <c r="AR968" s="4515">
        <v>44379</v>
      </c>
      <c r="AS968" s="2072">
        <v>44378</v>
      </c>
      <c r="AT968" s="2071">
        <v>15729</v>
      </c>
      <c r="AU968" s="4305">
        <v>81000</v>
      </c>
      <c r="AV968" s="2071">
        <f t="shared" si="310"/>
        <v>0</v>
      </c>
      <c r="AW968" s="2045">
        <f t="shared" ref="AW968:AW974" si="326">(AU968*AP968/1000)</f>
        <v>29164.05</v>
      </c>
      <c r="AX968" s="2045">
        <f t="shared" ref="AX968:AX974" si="327">(AW968*0.05)</f>
        <v>1458.2025000000001</v>
      </c>
      <c r="AY968" s="5983" t="s">
        <v>1206</v>
      </c>
    </row>
    <row r="969" spans="15:51" ht="15" thickBot="1">
      <c r="O969" s="2024"/>
      <c r="P969" s="2082"/>
      <c r="Q969" s="2083"/>
      <c r="R969" s="2083"/>
      <c r="S969" s="2083"/>
      <c r="T969" s="2083"/>
      <c r="U969" s="2084"/>
      <c r="V969" s="2085"/>
      <c r="W969" s="2085"/>
      <c r="X969" s="2085"/>
      <c r="Y969" s="2089"/>
      <c r="Z969" s="2085"/>
      <c r="AA969" s="2086"/>
      <c r="AB969" s="2087"/>
      <c r="AC969" s="2085"/>
      <c r="AD969" s="2088">
        <f>SUM(AD935:AD968)</f>
        <v>306794.55599999992</v>
      </c>
      <c r="AE969" s="2088">
        <f>(AD969*0.05)</f>
        <v>15339.727799999997</v>
      </c>
      <c r="AF969" s="2090"/>
      <c r="AG969" s="3220"/>
      <c r="AH969" s="2024"/>
      <c r="AI969" s="2837"/>
      <c r="AJ969" s="2037" t="s">
        <v>436</v>
      </c>
      <c r="AK969" s="2071">
        <v>224</v>
      </c>
      <c r="AL969" s="2071">
        <v>65226</v>
      </c>
      <c r="AM969" s="2072">
        <v>44315</v>
      </c>
      <c r="AN969" s="2071">
        <v>54</v>
      </c>
      <c r="AO969" s="2071" t="s">
        <v>35</v>
      </c>
      <c r="AP969" s="2073">
        <v>360.05</v>
      </c>
      <c r="AQ969" s="4072"/>
      <c r="AR969" s="4599">
        <v>44389</v>
      </c>
      <c r="AS969" s="2072">
        <v>44387</v>
      </c>
      <c r="AT969" s="2071">
        <v>15781</v>
      </c>
      <c r="AU969" s="4305">
        <v>54000</v>
      </c>
      <c r="AV969" s="2071">
        <f t="shared" si="310"/>
        <v>0</v>
      </c>
      <c r="AW969" s="2045">
        <f t="shared" si="326"/>
        <v>19442.7</v>
      </c>
      <c r="AX969" s="2045">
        <f t="shared" si="327"/>
        <v>972.1350000000001</v>
      </c>
      <c r="AY969" s="4484" t="s">
        <v>1205</v>
      </c>
    </row>
    <row r="970" spans="15:51">
      <c r="O970" s="2024"/>
      <c r="P970" s="2024"/>
      <c r="Q970" s="2024"/>
      <c r="R970" s="2024"/>
      <c r="S970" s="2024"/>
      <c r="T970" s="2024"/>
      <c r="U970" s="2024"/>
      <c r="V970" s="2024"/>
      <c r="W970" s="2024"/>
      <c r="X970" s="2024"/>
      <c r="Y970" s="2024"/>
      <c r="Z970" s="2024"/>
      <c r="AA970" s="2024"/>
      <c r="AB970" s="2024"/>
      <c r="AC970" s="2024"/>
      <c r="AD970" s="2024"/>
      <c r="AE970" s="2024"/>
      <c r="AF970" s="3227"/>
      <c r="AG970" s="3227"/>
      <c r="AH970" s="2024"/>
      <c r="AI970" s="2837"/>
      <c r="AJ970" s="2037" t="s">
        <v>436</v>
      </c>
      <c r="AK970" s="2071">
        <v>225</v>
      </c>
      <c r="AL970" s="2071">
        <v>65226</v>
      </c>
      <c r="AM970" s="2072">
        <v>44315</v>
      </c>
      <c r="AN970" s="2071">
        <v>54</v>
      </c>
      <c r="AO970" s="2071" t="s">
        <v>35</v>
      </c>
      <c r="AP970" s="2073">
        <v>360.05</v>
      </c>
      <c r="AQ970" s="4072"/>
      <c r="AR970" s="4599">
        <v>44396</v>
      </c>
      <c r="AS970" s="2072">
        <v>44396</v>
      </c>
      <c r="AT970" s="2071">
        <v>15822</v>
      </c>
      <c r="AU970" s="4305">
        <v>54000</v>
      </c>
      <c r="AV970" s="2071">
        <f t="shared" si="310"/>
        <v>0</v>
      </c>
      <c r="AW970" s="2045">
        <f t="shared" si="326"/>
        <v>19442.7</v>
      </c>
      <c r="AX970" s="2045">
        <f t="shared" si="327"/>
        <v>972.1350000000001</v>
      </c>
      <c r="AY970" s="4637" t="s">
        <v>1206</v>
      </c>
    </row>
    <row r="971" spans="15:51" ht="18.600000000000001" thickBot="1">
      <c r="O971" s="2024"/>
      <c r="P971" s="2028" t="s">
        <v>1171</v>
      </c>
      <c r="Q971" s="2024"/>
      <c r="R971" s="2024"/>
      <c r="S971" s="2024"/>
      <c r="T971" s="2024"/>
      <c r="U971" s="2024"/>
      <c r="V971" s="2024"/>
      <c r="W971" s="2024"/>
      <c r="X971" s="2024"/>
      <c r="Y971" s="3602"/>
      <c r="Z971" s="2024"/>
      <c r="AA971" s="2024"/>
      <c r="AB971" s="2024"/>
      <c r="AC971" s="2024"/>
      <c r="AD971" s="2024"/>
      <c r="AE971" s="2024"/>
      <c r="AF971" s="2029"/>
      <c r="AG971" s="2029"/>
      <c r="AH971" s="2024"/>
      <c r="AI971" s="2837"/>
      <c r="AJ971" s="2037" t="s">
        <v>436</v>
      </c>
      <c r="AK971" s="2071">
        <v>226</v>
      </c>
      <c r="AL971" s="2071">
        <v>65226</v>
      </c>
      <c r="AM971" s="2072">
        <v>44315</v>
      </c>
      <c r="AN971" s="2071">
        <v>54</v>
      </c>
      <c r="AO971" s="2071" t="s">
        <v>35</v>
      </c>
      <c r="AP971" s="2073">
        <v>360.05</v>
      </c>
      <c r="AQ971" s="4072"/>
      <c r="AR971" s="4599">
        <v>44403</v>
      </c>
      <c r="AS971" s="2072">
        <v>44396</v>
      </c>
      <c r="AT971" s="2071">
        <v>15821</v>
      </c>
      <c r="AU971" s="4305">
        <v>54000</v>
      </c>
      <c r="AV971" s="2071">
        <f t="shared" si="310"/>
        <v>0</v>
      </c>
      <c r="AW971" s="2045">
        <f t="shared" si="326"/>
        <v>19442.7</v>
      </c>
      <c r="AX971" s="2045">
        <f t="shared" si="327"/>
        <v>972.1350000000001</v>
      </c>
      <c r="AY971" s="4481" t="s">
        <v>1205</v>
      </c>
    </row>
    <row r="972" spans="15:51">
      <c r="O972" s="2024"/>
      <c r="P972" s="2030"/>
      <c r="Q972" s="2031"/>
      <c r="R972" s="2031"/>
      <c r="S972" s="6040" t="s">
        <v>14</v>
      </c>
      <c r="T972" s="6040" t="s">
        <v>12</v>
      </c>
      <c r="U972" s="6040"/>
      <c r="V972" s="2031"/>
      <c r="W972" s="6040" t="s">
        <v>15</v>
      </c>
      <c r="X972" s="6040" t="s">
        <v>16</v>
      </c>
      <c r="Y972" s="6040" t="s">
        <v>12</v>
      </c>
      <c r="Z972" s="6040" t="s">
        <v>12</v>
      </c>
      <c r="AA972" s="2031"/>
      <c r="AB972" s="2031"/>
      <c r="AC972" s="2031"/>
      <c r="AD972" s="2031"/>
      <c r="AE972" s="6040" t="s">
        <v>17</v>
      </c>
      <c r="AF972" s="6040"/>
      <c r="AG972" s="6032"/>
      <c r="AH972" s="2024"/>
      <c r="AI972" s="2837"/>
      <c r="AJ972" s="2957" t="s">
        <v>740</v>
      </c>
      <c r="AK972" s="2071">
        <v>227</v>
      </c>
      <c r="AL972" s="2071">
        <v>65697</v>
      </c>
      <c r="AM972" s="2072">
        <v>44330</v>
      </c>
      <c r="AN972" s="2071">
        <v>6</v>
      </c>
      <c r="AO972" s="2071" t="s">
        <v>35</v>
      </c>
      <c r="AP972" s="2073">
        <v>230</v>
      </c>
      <c r="AQ972" s="4072"/>
      <c r="AR972" s="4482">
        <v>44410</v>
      </c>
      <c r="AS972" s="4483">
        <v>44409</v>
      </c>
      <c r="AT972" s="2691">
        <v>15893</v>
      </c>
      <c r="AU972" s="2147">
        <v>6000</v>
      </c>
      <c r="AV972" s="2071">
        <f t="shared" si="310"/>
        <v>0</v>
      </c>
      <c r="AW972" s="2045">
        <f t="shared" si="326"/>
        <v>1380</v>
      </c>
      <c r="AX972" s="2045">
        <f t="shared" si="327"/>
        <v>69</v>
      </c>
      <c r="AY972" s="4481" t="s">
        <v>1206</v>
      </c>
    </row>
    <row r="973" spans="15:51">
      <c r="O973" s="2024"/>
      <c r="P973" s="2032" t="s">
        <v>3</v>
      </c>
      <c r="Q973" s="2033" t="s">
        <v>4</v>
      </c>
      <c r="R973" s="6033" t="s">
        <v>1226</v>
      </c>
      <c r="S973" s="6033" t="s">
        <v>19</v>
      </c>
      <c r="T973" s="6033" t="s">
        <v>19</v>
      </c>
      <c r="U973" s="6033" t="s">
        <v>20</v>
      </c>
      <c r="V973" s="6033" t="s">
        <v>21</v>
      </c>
      <c r="W973" s="6033" t="s">
        <v>22</v>
      </c>
      <c r="X973" s="6033" t="s">
        <v>19</v>
      </c>
      <c r="Y973" s="6033" t="s">
        <v>23</v>
      </c>
      <c r="Z973" s="6033" t="s">
        <v>23</v>
      </c>
      <c r="AA973" s="6033" t="s">
        <v>24</v>
      </c>
      <c r="AB973" s="6033" t="s">
        <v>20</v>
      </c>
      <c r="AC973" s="6033" t="s">
        <v>25</v>
      </c>
      <c r="AD973" s="6033" t="s">
        <v>0</v>
      </c>
      <c r="AE973" s="6033" t="s">
        <v>11</v>
      </c>
      <c r="AF973" s="6033" t="s">
        <v>26</v>
      </c>
      <c r="AG973" s="6032"/>
      <c r="AH973" s="2024"/>
      <c r="AI973" s="2837"/>
      <c r="AJ973" s="2957" t="s">
        <v>740</v>
      </c>
      <c r="AK973" s="2071">
        <v>228</v>
      </c>
      <c r="AL973" s="2071">
        <v>65697</v>
      </c>
      <c r="AM973" s="2072">
        <v>44330</v>
      </c>
      <c r="AN973" s="2071">
        <v>8</v>
      </c>
      <c r="AO973" s="2071" t="s">
        <v>35</v>
      </c>
      <c r="AP973" s="2073">
        <v>276.43</v>
      </c>
      <c r="AQ973" s="4072"/>
      <c r="AR973" s="4482">
        <v>44389</v>
      </c>
      <c r="AS973" s="4483">
        <v>44387</v>
      </c>
      <c r="AT973" s="2691">
        <v>15782</v>
      </c>
      <c r="AU973" s="2147">
        <v>8000</v>
      </c>
      <c r="AV973" s="2071">
        <f t="shared" si="310"/>
        <v>0</v>
      </c>
      <c r="AW973" s="2045">
        <f t="shared" si="326"/>
        <v>2211.44</v>
      </c>
      <c r="AX973" s="2045">
        <f t="shared" si="327"/>
        <v>110.572</v>
      </c>
      <c r="AY973" s="4481" t="s">
        <v>1206</v>
      </c>
    </row>
    <row r="974" spans="15:51" ht="15" thickBot="1">
      <c r="O974" s="2024"/>
      <c r="P974" s="2034"/>
      <c r="Q974" s="2035"/>
      <c r="R974" s="2035"/>
      <c r="S974" s="6035" t="s">
        <v>3</v>
      </c>
      <c r="T974" s="6035" t="s">
        <v>18</v>
      </c>
      <c r="U974" s="6035"/>
      <c r="V974" s="2035"/>
      <c r="W974" s="6035" t="s">
        <v>21</v>
      </c>
      <c r="X974" s="6035" t="s">
        <v>3</v>
      </c>
      <c r="Y974" s="6035" t="s">
        <v>27</v>
      </c>
      <c r="Z974" s="6035" t="s">
        <v>28</v>
      </c>
      <c r="AA974" s="2035"/>
      <c r="AB974" s="2035"/>
      <c r="AC974" s="2035"/>
      <c r="AD974" s="2035"/>
      <c r="AE974" s="6035" t="s">
        <v>30</v>
      </c>
      <c r="AF974" s="6033"/>
      <c r="AG974" s="6032"/>
      <c r="AH974" s="2024"/>
      <c r="AI974" s="2837"/>
      <c r="AJ974" s="2957" t="s">
        <v>740</v>
      </c>
      <c r="AK974" s="2071">
        <v>229</v>
      </c>
      <c r="AL974" s="2071">
        <v>65697</v>
      </c>
      <c r="AM974" s="2072">
        <v>44330</v>
      </c>
      <c r="AN974" s="2071">
        <v>9</v>
      </c>
      <c r="AO974" s="2071" t="s">
        <v>35</v>
      </c>
      <c r="AP974" s="2073">
        <v>276.43</v>
      </c>
      <c r="AQ974" s="4072"/>
      <c r="AR974" s="4482">
        <v>44396</v>
      </c>
      <c r="AS974" s="4483">
        <v>44396</v>
      </c>
      <c r="AT974" s="2691">
        <v>15823</v>
      </c>
      <c r="AU974" s="2147">
        <v>9000</v>
      </c>
      <c r="AV974" s="2071">
        <f t="shared" si="310"/>
        <v>0</v>
      </c>
      <c r="AW974" s="2045">
        <f t="shared" si="326"/>
        <v>2487.87</v>
      </c>
      <c r="AX974" s="2045">
        <f t="shared" si="327"/>
        <v>124.3935</v>
      </c>
      <c r="AY974" s="4481" t="s">
        <v>1205</v>
      </c>
    </row>
    <row r="975" spans="15:51">
      <c r="O975" s="2024"/>
      <c r="P975" s="2095" t="s">
        <v>629</v>
      </c>
      <c r="Q975" s="2956" t="s">
        <v>436</v>
      </c>
      <c r="R975" s="2168">
        <v>170</v>
      </c>
      <c r="S975" s="2168">
        <v>56621</v>
      </c>
      <c r="T975" s="2169">
        <v>44067</v>
      </c>
      <c r="U975" s="2168">
        <v>63</v>
      </c>
      <c r="V975" s="2168" t="s">
        <v>35</v>
      </c>
      <c r="W975" s="2170">
        <v>304.39999999999998</v>
      </c>
      <c r="X975" s="6096"/>
      <c r="Y975" s="6097">
        <v>44200</v>
      </c>
      <c r="Z975" s="2169">
        <v>43842</v>
      </c>
      <c r="AA975" s="2815">
        <v>14681</v>
      </c>
      <c r="AB975" s="3548">
        <v>63000</v>
      </c>
      <c r="AC975" s="2168">
        <f t="shared" ref="AC975:AC999" si="328">(AB975-U975*1000)</f>
        <v>0</v>
      </c>
      <c r="AD975" s="2173">
        <f t="shared" ref="AD975:AD996" si="329">(AB975*W975/1000)</f>
        <v>19177.2</v>
      </c>
      <c r="AE975" s="2173">
        <f t="shared" ref="AE975:AE999" si="330">(AD975*0.05)</f>
        <v>958.86000000000013</v>
      </c>
      <c r="AF975" s="2046" t="s">
        <v>8</v>
      </c>
      <c r="AG975" s="6032"/>
      <c r="AH975" s="2024"/>
      <c r="AI975" s="4494"/>
      <c r="AJ975" s="4249" t="s">
        <v>699</v>
      </c>
      <c r="AK975" s="2823">
        <v>230</v>
      </c>
      <c r="AL975" s="2823">
        <v>64492</v>
      </c>
      <c r="AM975" s="2824">
        <v>44337</v>
      </c>
      <c r="AN975" s="2823">
        <v>10</v>
      </c>
      <c r="AO975" s="2823" t="s">
        <v>35</v>
      </c>
      <c r="AP975" s="2825">
        <v>300.02999999999997</v>
      </c>
      <c r="AQ975" s="5974"/>
      <c r="AR975" s="5990">
        <v>44397</v>
      </c>
      <c r="AS975" s="2824">
        <v>44397</v>
      </c>
      <c r="AT975" s="6000"/>
      <c r="AU975" s="2712">
        <v>10000</v>
      </c>
      <c r="AV975" s="2823">
        <f t="shared" si="310"/>
        <v>0</v>
      </c>
      <c r="AW975" s="2716">
        <v>0</v>
      </c>
      <c r="AX975" s="2716">
        <f>(AW975*0.05)</f>
        <v>0</v>
      </c>
      <c r="AY975" s="5994" t="s">
        <v>1278</v>
      </c>
    </row>
    <row r="976" spans="15:51">
      <c r="O976" s="2024"/>
      <c r="P976" s="2047" t="s">
        <v>629</v>
      </c>
      <c r="Q976" s="2957" t="s">
        <v>436</v>
      </c>
      <c r="R976" s="2071">
        <v>170</v>
      </c>
      <c r="S976" s="2071">
        <v>56621</v>
      </c>
      <c r="T976" s="2072">
        <v>44067</v>
      </c>
      <c r="U976" s="2071">
        <v>63</v>
      </c>
      <c r="V976" s="2071" t="s">
        <v>35</v>
      </c>
      <c r="W976" s="2073">
        <v>304.39999999999998</v>
      </c>
      <c r="X976" s="4072"/>
      <c r="Y976" s="4292">
        <v>44207</v>
      </c>
      <c r="Z976" s="2072">
        <v>43842</v>
      </c>
      <c r="AA976" s="2809">
        <v>14681</v>
      </c>
      <c r="AB976" s="2147">
        <v>17000</v>
      </c>
      <c r="AC976" s="2071">
        <f t="shared" si="328"/>
        <v>-46000</v>
      </c>
      <c r="AD976" s="2045">
        <f t="shared" si="329"/>
        <v>5174.8</v>
      </c>
      <c r="AE976" s="2045">
        <f t="shared" si="330"/>
        <v>258.74</v>
      </c>
      <c r="AF976" s="2059" t="s">
        <v>8</v>
      </c>
      <c r="AG976" s="3219"/>
      <c r="AH976" s="2024"/>
      <c r="AI976" s="2837"/>
      <c r="AJ976" s="5982" t="s">
        <v>436</v>
      </c>
      <c r="AK976" s="2823">
        <v>231</v>
      </c>
      <c r="AL976" s="2823">
        <v>64867</v>
      </c>
      <c r="AM976" s="2824">
        <v>44300</v>
      </c>
      <c r="AN976" s="2823">
        <v>50</v>
      </c>
      <c r="AO976" s="2823" t="s">
        <v>35</v>
      </c>
      <c r="AP976" s="2825">
        <v>360.05</v>
      </c>
      <c r="AQ976" s="5974"/>
      <c r="AR976" s="5990">
        <v>44361</v>
      </c>
      <c r="AS976" s="2824">
        <v>44361</v>
      </c>
      <c r="AT976" s="2823"/>
      <c r="AU976" s="3566">
        <v>50000</v>
      </c>
      <c r="AV976" s="2823">
        <f t="shared" si="310"/>
        <v>0</v>
      </c>
      <c r="AW976" s="2716">
        <v>0</v>
      </c>
      <c r="AX976" s="2716">
        <v>0</v>
      </c>
      <c r="AY976" s="2707" t="s">
        <v>1268</v>
      </c>
    </row>
    <row r="977" spans="15:51">
      <c r="O977" s="2024"/>
      <c r="P977" s="2047" t="s">
        <v>629</v>
      </c>
      <c r="Q977" s="2957" t="s">
        <v>436</v>
      </c>
      <c r="R977" s="2071">
        <v>170</v>
      </c>
      <c r="S977" s="2071">
        <v>56621</v>
      </c>
      <c r="T977" s="2072">
        <v>44067</v>
      </c>
      <c r="U977" s="2071">
        <v>46</v>
      </c>
      <c r="V977" s="2071" t="s">
        <v>35</v>
      </c>
      <c r="W977" s="2073">
        <v>304.39999999999998</v>
      </c>
      <c r="X977" s="4072"/>
      <c r="Y977" s="4292">
        <v>44207</v>
      </c>
      <c r="Z977" s="2072">
        <v>44216</v>
      </c>
      <c r="AA977" s="2809">
        <v>14724</v>
      </c>
      <c r="AB977" s="2147">
        <v>46000</v>
      </c>
      <c r="AC977" s="2071">
        <f t="shared" si="328"/>
        <v>0</v>
      </c>
      <c r="AD977" s="2045">
        <f t="shared" si="329"/>
        <v>14002.399999999998</v>
      </c>
      <c r="AE977" s="2045">
        <f t="shared" si="330"/>
        <v>700.11999999999989</v>
      </c>
      <c r="AF977" s="2866" t="s">
        <v>8</v>
      </c>
      <c r="AG977" s="2029"/>
      <c r="AH977" s="2024"/>
      <c r="AI977" s="2943"/>
      <c r="AJ977" s="2037" t="s">
        <v>436</v>
      </c>
      <c r="AK977" s="2071">
        <v>232</v>
      </c>
      <c r="AL977" s="2071">
        <v>63053</v>
      </c>
      <c r="AM977" s="2072">
        <v>44356</v>
      </c>
      <c r="AN977" s="2071">
        <v>81</v>
      </c>
      <c r="AO977" s="2071" t="s">
        <v>35</v>
      </c>
      <c r="AP977" s="2073">
        <v>360.05</v>
      </c>
      <c r="AQ977" s="4072"/>
      <c r="AR977" s="4599">
        <v>44367</v>
      </c>
      <c r="AS977" s="2072">
        <v>44367</v>
      </c>
      <c r="AT977" s="2071">
        <v>15673</v>
      </c>
      <c r="AU977" s="4305">
        <v>81000</v>
      </c>
      <c r="AV977" s="2071">
        <f t="shared" si="310"/>
        <v>0</v>
      </c>
      <c r="AW977" s="2045">
        <f>(AU977*AP977/1000)</f>
        <v>29164.05</v>
      </c>
      <c r="AX977" s="2045">
        <f>(AW977*0.05)</f>
        <v>1458.2025000000001</v>
      </c>
      <c r="AY977" s="4481" t="s">
        <v>1205</v>
      </c>
    </row>
    <row r="978" spans="15:51">
      <c r="O978" s="2024"/>
      <c r="P978" s="2047" t="s">
        <v>629</v>
      </c>
      <c r="Q978" s="2037" t="s">
        <v>699</v>
      </c>
      <c r="R978" s="2071">
        <v>174</v>
      </c>
      <c r="S978" s="2071">
        <v>59151</v>
      </c>
      <c r="T978" s="2072">
        <v>44141</v>
      </c>
      <c r="U978" s="2071">
        <v>5</v>
      </c>
      <c r="V978" s="2071" t="s">
        <v>35</v>
      </c>
      <c r="W978" s="2073">
        <v>273.3</v>
      </c>
      <c r="X978" s="4072"/>
      <c r="Y978" s="3509">
        <v>44207</v>
      </c>
      <c r="Z978" s="2072">
        <v>44208</v>
      </c>
      <c r="AA978" s="2809">
        <v>14682</v>
      </c>
      <c r="AB978" s="2147">
        <v>5000</v>
      </c>
      <c r="AC978" s="2071">
        <f t="shared" si="328"/>
        <v>0</v>
      </c>
      <c r="AD978" s="2045">
        <f t="shared" si="329"/>
        <v>1366.5</v>
      </c>
      <c r="AE978" s="2045">
        <f t="shared" si="330"/>
        <v>68.325000000000003</v>
      </c>
      <c r="AF978" s="2059" t="s">
        <v>8</v>
      </c>
      <c r="AG978" s="2659"/>
      <c r="AH978" s="2024"/>
      <c r="AI978" s="2837"/>
      <c r="AJ978" s="2957" t="s">
        <v>699</v>
      </c>
      <c r="AK978" s="2071">
        <v>233</v>
      </c>
      <c r="AL978" s="2071">
        <v>65841</v>
      </c>
      <c r="AM978" s="2072">
        <v>44384</v>
      </c>
      <c r="AN978" s="2071">
        <v>2</v>
      </c>
      <c r="AO978" s="2071" t="s">
        <v>35</v>
      </c>
      <c r="AP978" s="2073">
        <v>300.02999999999997</v>
      </c>
      <c r="AQ978" s="4072"/>
      <c r="AR978" s="4482">
        <v>44396</v>
      </c>
      <c r="AS978" s="2072">
        <v>44396</v>
      </c>
      <c r="AT978" s="4523">
        <v>15824</v>
      </c>
      <c r="AU978" s="2041">
        <v>2000</v>
      </c>
      <c r="AV978" s="2071">
        <f t="shared" si="310"/>
        <v>0</v>
      </c>
      <c r="AW978" s="2045">
        <f>(AU978*AP978/1000)</f>
        <v>600.05999999999995</v>
      </c>
      <c r="AX978" s="2045">
        <f>(AW978*0.05)</f>
        <v>30.003</v>
      </c>
      <c r="AY978" s="3584" t="s">
        <v>1205</v>
      </c>
    </row>
    <row r="979" spans="15:51">
      <c r="O979" s="2024"/>
      <c r="P979" s="2047" t="s">
        <v>471</v>
      </c>
      <c r="Q979" s="2957" t="s">
        <v>436</v>
      </c>
      <c r="R979" s="2809">
        <v>54</v>
      </c>
      <c r="S979" s="3068" t="s">
        <v>101</v>
      </c>
      <c r="T979" s="2040">
        <v>44155</v>
      </c>
      <c r="U979" s="2041">
        <v>20</v>
      </c>
      <c r="V979" s="2039" t="s">
        <v>35</v>
      </c>
      <c r="W979" s="2042">
        <v>354</v>
      </c>
      <c r="X979" s="2071"/>
      <c r="Y979" s="3509">
        <v>44203</v>
      </c>
      <c r="Z979" s="2072">
        <v>44216</v>
      </c>
      <c r="AA979" s="2071">
        <v>14745</v>
      </c>
      <c r="AB979" s="2071">
        <v>20000</v>
      </c>
      <c r="AC979" s="2071">
        <f t="shared" si="328"/>
        <v>0</v>
      </c>
      <c r="AD979" s="2045">
        <f t="shared" si="329"/>
        <v>7080</v>
      </c>
      <c r="AE979" s="2045">
        <f t="shared" si="330"/>
        <v>354</v>
      </c>
      <c r="AF979" s="2059" t="s">
        <v>8</v>
      </c>
      <c r="AG979" s="2029"/>
      <c r="AH979" s="2024"/>
      <c r="AI979" s="2837"/>
      <c r="AJ979" s="2957" t="s">
        <v>699</v>
      </c>
      <c r="AK979" s="2071">
        <v>234</v>
      </c>
      <c r="AL979" s="2071">
        <v>66915</v>
      </c>
      <c r="AM979" s="2072">
        <v>44384</v>
      </c>
      <c r="AN979" s="2071">
        <v>3</v>
      </c>
      <c r="AO979" s="2071" t="s">
        <v>35</v>
      </c>
      <c r="AP979" s="2073">
        <v>250</v>
      </c>
      <c r="AQ979" s="4072"/>
      <c r="AR979" s="4482">
        <v>44410</v>
      </c>
      <c r="AS979" s="2072">
        <v>44409</v>
      </c>
      <c r="AT979" s="4523">
        <v>15894</v>
      </c>
      <c r="AU979" s="2041">
        <v>3000</v>
      </c>
      <c r="AV979" s="2071">
        <f t="shared" si="310"/>
        <v>0</v>
      </c>
      <c r="AW979" s="2045">
        <f>(AU979*AP979/1000)</f>
        <v>750</v>
      </c>
      <c r="AX979" s="2045">
        <f>(AW979*0.05)</f>
        <v>37.5</v>
      </c>
      <c r="AY979" s="3584" t="s">
        <v>1206</v>
      </c>
    </row>
    <row r="980" spans="15:51">
      <c r="O980" s="2024"/>
      <c r="P980" s="2047" t="s">
        <v>629</v>
      </c>
      <c r="Q980" s="2037" t="s">
        <v>740</v>
      </c>
      <c r="R980" s="2071">
        <v>175</v>
      </c>
      <c r="S980" s="2071">
        <v>59151</v>
      </c>
      <c r="T980" s="2072">
        <v>44141</v>
      </c>
      <c r="U980" s="2071">
        <v>6</v>
      </c>
      <c r="V980" s="2071" t="s">
        <v>35</v>
      </c>
      <c r="W980" s="2073">
        <v>251.8</v>
      </c>
      <c r="X980" s="4072"/>
      <c r="Y980" s="3509">
        <v>44200</v>
      </c>
      <c r="Z980" s="2072">
        <v>44208</v>
      </c>
      <c r="AA980" s="2809">
        <v>14684</v>
      </c>
      <c r="AB980" s="2147">
        <v>9000</v>
      </c>
      <c r="AC980" s="2071">
        <f t="shared" si="328"/>
        <v>3000</v>
      </c>
      <c r="AD980" s="2045">
        <f t="shared" si="329"/>
        <v>2266.1999999999998</v>
      </c>
      <c r="AE980" s="2045">
        <f t="shared" si="330"/>
        <v>113.31</v>
      </c>
      <c r="AF980" s="2059" t="s">
        <v>8</v>
      </c>
      <c r="AG980" s="2029"/>
      <c r="AH980" s="2024"/>
      <c r="AI980" s="2837"/>
      <c r="AJ980" s="2957" t="s">
        <v>699</v>
      </c>
      <c r="AK980" s="2071">
        <v>234</v>
      </c>
      <c r="AL980" s="2071">
        <v>66915</v>
      </c>
      <c r="AM980" s="2072">
        <v>44384</v>
      </c>
      <c r="AN980" s="2071">
        <v>1</v>
      </c>
      <c r="AO980" s="2071" t="s">
        <v>35</v>
      </c>
      <c r="AP980" s="2073">
        <v>250</v>
      </c>
      <c r="AQ980" s="4072"/>
      <c r="AR980" s="4482">
        <v>44410</v>
      </c>
      <c r="AS980" s="2072">
        <v>44412</v>
      </c>
      <c r="AT980" s="4523">
        <v>15925</v>
      </c>
      <c r="AU980" s="2041">
        <v>3000</v>
      </c>
      <c r="AV980" s="2071">
        <f>(AU980-AN980*1000)</f>
        <v>2000</v>
      </c>
      <c r="AW980" s="2045">
        <f>(AU980*AP980/1000)</f>
        <v>750</v>
      </c>
      <c r="AX980" s="2045">
        <f>(AW980*0.05)</f>
        <v>37.5</v>
      </c>
      <c r="AY980" s="3584" t="s">
        <v>1206</v>
      </c>
    </row>
    <row r="981" spans="15:51">
      <c r="O981" s="2024"/>
      <c r="P981" s="2047" t="s">
        <v>629</v>
      </c>
      <c r="Q981" s="2037" t="s">
        <v>740</v>
      </c>
      <c r="R981" s="2071">
        <v>175</v>
      </c>
      <c r="S981" s="2071">
        <v>59151</v>
      </c>
      <c r="T981" s="2072">
        <v>44141</v>
      </c>
      <c r="U981" s="2071">
        <v>6</v>
      </c>
      <c r="V981" s="2071" t="s">
        <v>35</v>
      </c>
      <c r="W981" s="2073">
        <v>251.8</v>
      </c>
      <c r="X981" s="4072"/>
      <c r="Y981" s="3509">
        <v>44207</v>
      </c>
      <c r="Z981" s="2072">
        <v>44208</v>
      </c>
      <c r="AA981" s="2809">
        <v>14683</v>
      </c>
      <c r="AB981" s="2147">
        <v>3000</v>
      </c>
      <c r="AC981" s="2071">
        <f t="shared" si="328"/>
        <v>-3000</v>
      </c>
      <c r="AD981" s="2045">
        <f t="shared" si="329"/>
        <v>755.4</v>
      </c>
      <c r="AE981" s="2045">
        <f t="shared" si="330"/>
        <v>37.770000000000003</v>
      </c>
      <c r="AF981" s="6038" t="s">
        <v>8</v>
      </c>
      <c r="AG981" s="2029"/>
      <c r="AH981" s="2024"/>
      <c r="AI981" s="2837"/>
      <c r="AJ981" s="2957" t="s">
        <v>436</v>
      </c>
      <c r="AK981" s="2071">
        <v>235</v>
      </c>
      <c r="AL981" s="2071">
        <v>66916</v>
      </c>
      <c r="AM981" s="2072">
        <v>44384</v>
      </c>
      <c r="AN981" s="2071">
        <v>63</v>
      </c>
      <c r="AO981" s="2071" t="s">
        <v>35</v>
      </c>
      <c r="AP981" s="2073">
        <v>360.05</v>
      </c>
      <c r="AQ981" s="4072"/>
      <c r="AR981" s="4482">
        <v>44410</v>
      </c>
      <c r="AS981" s="2072">
        <v>44409</v>
      </c>
      <c r="AT981" s="5988">
        <v>15892</v>
      </c>
      <c r="AU981" s="2041">
        <v>63000</v>
      </c>
      <c r="AV981" s="2071">
        <f t="shared" ref="AV981:AV999" si="331">(AU981-AN981*1000)</f>
        <v>0</v>
      </c>
      <c r="AW981" s="2045">
        <f t="shared" ref="AW981:AW999" si="332">(AU981*AP981/1000)</f>
        <v>22683.15</v>
      </c>
      <c r="AX981" s="2045">
        <f t="shared" ref="AX981:AX999" si="333">(AW981*0.05)</f>
        <v>1134.1575</v>
      </c>
      <c r="AY981" s="3584" t="s">
        <v>1206</v>
      </c>
    </row>
    <row r="982" spans="15:51">
      <c r="O982" s="2024"/>
      <c r="P982" s="2047" t="s">
        <v>629</v>
      </c>
      <c r="Q982" s="2037" t="s">
        <v>740</v>
      </c>
      <c r="R982" s="2071">
        <v>175</v>
      </c>
      <c r="S982" s="2071">
        <v>59151</v>
      </c>
      <c r="T982" s="2072">
        <v>44141</v>
      </c>
      <c r="U982" s="2071">
        <v>3</v>
      </c>
      <c r="V982" s="2071" t="s">
        <v>35</v>
      </c>
      <c r="W982" s="2073">
        <v>251.8</v>
      </c>
      <c r="X982" s="4072"/>
      <c r="Y982" s="3509">
        <v>44214</v>
      </c>
      <c r="Z982" s="2072">
        <v>44216</v>
      </c>
      <c r="AA982" s="2809">
        <v>14725</v>
      </c>
      <c r="AB982" s="2147">
        <v>3000</v>
      </c>
      <c r="AC982" s="2071">
        <f t="shared" si="328"/>
        <v>0</v>
      </c>
      <c r="AD982" s="2045">
        <f t="shared" si="329"/>
        <v>755.4</v>
      </c>
      <c r="AE982" s="2045">
        <f t="shared" si="330"/>
        <v>37.770000000000003</v>
      </c>
      <c r="AF982" s="6038" t="s">
        <v>8</v>
      </c>
      <c r="AG982" s="6032"/>
      <c r="AH982" s="2024"/>
      <c r="AI982" s="2943"/>
      <c r="AJ982" s="2957" t="s">
        <v>740</v>
      </c>
      <c r="AK982" s="2071">
        <v>236</v>
      </c>
      <c r="AL982" s="2071">
        <v>66914</v>
      </c>
      <c r="AM982" s="2072">
        <v>44384</v>
      </c>
      <c r="AN982" s="2071">
        <v>6</v>
      </c>
      <c r="AO982" s="2071" t="s">
        <v>35</v>
      </c>
      <c r="AP982" s="2073">
        <v>230</v>
      </c>
      <c r="AQ982" s="4072"/>
      <c r="AR982" s="4482">
        <v>44417</v>
      </c>
      <c r="AS982" s="4483">
        <v>44412</v>
      </c>
      <c r="AT982" s="2691">
        <v>15925</v>
      </c>
      <c r="AU982" s="2147">
        <v>6000</v>
      </c>
      <c r="AV982" s="2071">
        <f t="shared" si="331"/>
        <v>0</v>
      </c>
      <c r="AW982" s="2045">
        <f t="shared" si="332"/>
        <v>1380</v>
      </c>
      <c r="AX982" s="2045">
        <f t="shared" si="333"/>
        <v>69</v>
      </c>
      <c r="AY982" s="4497" t="s">
        <v>1206</v>
      </c>
    </row>
    <row r="983" spans="15:51">
      <c r="O983" s="2024"/>
      <c r="P983" s="2047" t="s">
        <v>792</v>
      </c>
      <c r="Q983" s="2048" t="s">
        <v>794</v>
      </c>
      <c r="R983" s="2071">
        <v>82</v>
      </c>
      <c r="S983" s="3169" t="s">
        <v>36</v>
      </c>
      <c r="T983" s="2072">
        <v>44168</v>
      </c>
      <c r="U983" s="2071">
        <v>170</v>
      </c>
      <c r="V983" s="3171" t="s">
        <v>35</v>
      </c>
      <c r="W983" s="2071">
        <v>333.58</v>
      </c>
      <c r="X983" s="3605"/>
      <c r="Y983" s="3509">
        <v>44202</v>
      </c>
      <c r="Z983" s="2072">
        <v>44202</v>
      </c>
      <c r="AA983" s="2071">
        <v>14680</v>
      </c>
      <c r="AB983" s="2147">
        <v>65000</v>
      </c>
      <c r="AC983" s="2071">
        <f t="shared" si="328"/>
        <v>-105000</v>
      </c>
      <c r="AD983" s="2045">
        <f t="shared" si="329"/>
        <v>21682.7</v>
      </c>
      <c r="AE983" s="2045">
        <f t="shared" si="330"/>
        <v>1084.135</v>
      </c>
      <c r="AF983" s="2059" t="s">
        <v>8</v>
      </c>
      <c r="AG983" s="6032"/>
      <c r="AH983" s="2024"/>
      <c r="AI983" s="2837"/>
      <c r="AJ983" s="2957" t="s">
        <v>436</v>
      </c>
      <c r="AK983" s="2071">
        <v>237</v>
      </c>
      <c r="AL983" s="2071">
        <v>66916</v>
      </c>
      <c r="AM983" s="2072">
        <v>44384</v>
      </c>
      <c r="AN983" s="2071">
        <v>63</v>
      </c>
      <c r="AO983" s="2071" t="s">
        <v>35</v>
      </c>
      <c r="AP983" s="2073">
        <v>360.05</v>
      </c>
      <c r="AQ983" s="4072"/>
      <c r="AR983" s="4482">
        <v>44417</v>
      </c>
      <c r="AS983" s="2072">
        <v>44412</v>
      </c>
      <c r="AT983" s="5988">
        <v>15924</v>
      </c>
      <c r="AU983" s="2041">
        <v>63000</v>
      </c>
      <c r="AV983" s="2071">
        <f t="shared" si="331"/>
        <v>0</v>
      </c>
      <c r="AW983" s="2045">
        <f t="shared" si="332"/>
        <v>22683.15</v>
      </c>
      <c r="AX983" s="2045">
        <f t="shared" si="333"/>
        <v>1134.1575</v>
      </c>
      <c r="AY983" s="3584" t="s">
        <v>1206</v>
      </c>
    </row>
    <row r="984" spans="15:51">
      <c r="O984" s="2024"/>
      <c r="P984" s="2047" t="s">
        <v>792</v>
      </c>
      <c r="Q984" s="2048" t="s">
        <v>891</v>
      </c>
      <c r="R984" s="2071">
        <v>83</v>
      </c>
      <c r="S984" s="3169" t="s">
        <v>36</v>
      </c>
      <c r="T984" s="2072">
        <v>44168</v>
      </c>
      <c r="U984" s="2809">
        <v>11</v>
      </c>
      <c r="V984" s="3171" t="s">
        <v>35</v>
      </c>
      <c r="W984" s="2071">
        <v>440.97</v>
      </c>
      <c r="X984" s="3605"/>
      <c r="Y984" s="3509">
        <v>44202</v>
      </c>
      <c r="Z984" s="2072">
        <v>44208</v>
      </c>
      <c r="AA984" s="2071">
        <v>14680</v>
      </c>
      <c r="AB984" s="2147">
        <v>11000</v>
      </c>
      <c r="AC984" s="2071">
        <f t="shared" si="328"/>
        <v>0</v>
      </c>
      <c r="AD984" s="2045">
        <f t="shared" si="329"/>
        <v>4850.67</v>
      </c>
      <c r="AE984" s="2045">
        <f t="shared" si="330"/>
        <v>242.5335</v>
      </c>
      <c r="AF984" s="2059" t="s">
        <v>8</v>
      </c>
      <c r="AG984" s="2029"/>
      <c r="AH984" s="2024"/>
      <c r="AI984" s="2837"/>
      <c r="AJ984" s="2957" t="s">
        <v>436</v>
      </c>
      <c r="AK984" s="2071">
        <v>238</v>
      </c>
      <c r="AL984" s="2071">
        <v>66916</v>
      </c>
      <c r="AM984" s="2072">
        <v>44384</v>
      </c>
      <c r="AN984" s="2071">
        <v>63</v>
      </c>
      <c r="AO984" s="2071" t="s">
        <v>35</v>
      </c>
      <c r="AP984" s="2073">
        <v>360.05</v>
      </c>
      <c r="AQ984" s="4072"/>
      <c r="AR984" s="4482">
        <v>44424</v>
      </c>
      <c r="AS984" s="2072">
        <v>44422</v>
      </c>
      <c r="AT984" s="5988">
        <v>15982</v>
      </c>
      <c r="AU984" s="2041">
        <v>63000</v>
      </c>
      <c r="AV984" s="2071">
        <f t="shared" si="331"/>
        <v>0</v>
      </c>
      <c r="AW984" s="2045">
        <f t="shared" si="332"/>
        <v>22683.15</v>
      </c>
      <c r="AX984" s="2045">
        <f t="shared" si="333"/>
        <v>1134.1575</v>
      </c>
      <c r="AY984" s="3584" t="s">
        <v>1205</v>
      </c>
    </row>
    <row r="985" spans="15:51">
      <c r="O985" s="2024"/>
      <c r="P985" s="2047" t="s">
        <v>792</v>
      </c>
      <c r="Q985" s="2048" t="s">
        <v>1156</v>
      </c>
      <c r="R985" s="2071">
        <v>84</v>
      </c>
      <c r="S985" s="3169" t="s">
        <v>36</v>
      </c>
      <c r="T985" s="2072">
        <v>44168</v>
      </c>
      <c r="U985" s="2071">
        <v>15</v>
      </c>
      <c r="V985" s="3171" t="s">
        <v>35</v>
      </c>
      <c r="W985" s="2071">
        <v>262.75</v>
      </c>
      <c r="X985" s="3605"/>
      <c r="Y985" s="3509">
        <v>44202</v>
      </c>
      <c r="Z985" s="2072">
        <v>44208</v>
      </c>
      <c r="AA985" s="2071">
        <v>14680</v>
      </c>
      <c r="AB985" s="2147">
        <v>15000</v>
      </c>
      <c r="AC985" s="2071">
        <f t="shared" si="328"/>
        <v>0</v>
      </c>
      <c r="AD985" s="2045">
        <f t="shared" si="329"/>
        <v>3941.25</v>
      </c>
      <c r="AE985" s="2045">
        <f t="shared" si="330"/>
        <v>197.0625</v>
      </c>
      <c r="AF985" s="2059" t="s">
        <v>8</v>
      </c>
      <c r="AG985" s="2029"/>
      <c r="AH985" s="2024"/>
      <c r="AI985" s="2837"/>
      <c r="AJ985" s="2957" t="s">
        <v>740</v>
      </c>
      <c r="AK985" s="2071">
        <v>239</v>
      </c>
      <c r="AL985" s="2071">
        <v>66914</v>
      </c>
      <c r="AM985" s="2072">
        <v>44384</v>
      </c>
      <c r="AN985" s="2071">
        <v>6</v>
      </c>
      <c r="AO985" s="2071" t="s">
        <v>35</v>
      </c>
      <c r="AP985" s="2073">
        <v>230</v>
      </c>
      <c r="AQ985" s="4072"/>
      <c r="AR985" s="4482">
        <v>44424</v>
      </c>
      <c r="AS985" s="2072">
        <v>44422</v>
      </c>
      <c r="AT985" s="2691">
        <v>15983</v>
      </c>
      <c r="AU985" s="2147">
        <v>6000</v>
      </c>
      <c r="AV985" s="2071">
        <f t="shared" si="331"/>
        <v>0</v>
      </c>
      <c r="AW985" s="2045">
        <f t="shared" si="332"/>
        <v>1380</v>
      </c>
      <c r="AX985" s="2045">
        <f t="shared" si="333"/>
        <v>69</v>
      </c>
      <c r="AY985" s="3584" t="s">
        <v>1205</v>
      </c>
    </row>
    <row r="986" spans="15:51">
      <c r="O986" s="2024"/>
      <c r="P986" s="2047" t="s">
        <v>792</v>
      </c>
      <c r="Q986" s="2048" t="s">
        <v>904</v>
      </c>
      <c r="R986" s="2071">
        <v>85</v>
      </c>
      <c r="S986" s="3169" t="s">
        <v>36</v>
      </c>
      <c r="T986" s="2072">
        <v>44168</v>
      </c>
      <c r="U986" s="2071">
        <v>3</v>
      </c>
      <c r="V986" s="3171" t="s">
        <v>35</v>
      </c>
      <c r="W986" s="2071">
        <v>404.41</v>
      </c>
      <c r="X986" s="3605"/>
      <c r="Y986" s="3509">
        <v>44202</v>
      </c>
      <c r="Z986" s="2072">
        <v>44208</v>
      </c>
      <c r="AA986" s="2071">
        <v>14680</v>
      </c>
      <c r="AB986" s="2147">
        <v>3000</v>
      </c>
      <c r="AC986" s="2071">
        <f t="shared" si="328"/>
        <v>0</v>
      </c>
      <c r="AD986" s="2045">
        <f t="shared" si="329"/>
        <v>1213.23</v>
      </c>
      <c r="AE986" s="2045">
        <f t="shared" si="330"/>
        <v>60.661500000000004</v>
      </c>
      <c r="AF986" s="2059" t="s">
        <v>8</v>
      </c>
      <c r="AG986" s="2029"/>
      <c r="AH986" s="2024"/>
      <c r="AI986" s="2837"/>
      <c r="AJ986" s="2957" t="s">
        <v>436</v>
      </c>
      <c r="AK986" s="2071">
        <v>241</v>
      </c>
      <c r="AL986" s="2071">
        <v>66916</v>
      </c>
      <c r="AM986" s="2072">
        <v>44384</v>
      </c>
      <c r="AN986" s="2071">
        <v>64</v>
      </c>
      <c r="AO986" s="2071" t="s">
        <v>35</v>
      </c>
      <c r="AP986" s="2073">
        <v>360.05</v>
      </c>
      <c r="AQ986" s="4072"/>
      <c r="AR986" s="4482">
        <v>44431</v>
      </c>
      <c r="AS986" s="2072">
        <v>44426</v>
      </c>
      <c r="AT986" s="5988">
        <v>16004</v>
      </c>
      <c r="AU986" s="2041">
        <v>64000</v>
      </c>
      <c r="AV986" s="2071">
        <f t="shared" si="331"/>
        <v>0</v>
      </c>
      <c r="AW986" s="2045">
        <f t="shared" si="332"/>
        <v>23043.200000000001</v>
      </c>
      <c r="AX986" s="2045">
        <f t="shared" si="333"/>
        <v>1152.1600000000001</v>
      </c>
      <c r="AY986" s="4497" t="s">
        <v>1206</v>
      </c>
    </row>
    <row r="987" spans="15:51">
      <c r="O987" s="2024"/>
      <c r="P987" s="2047" t="s">
        <v>792</v>
      </c>
      <c r="Q987" s="4274" t="s">
        <v>794</v>
      </c>
      <c r="R987" s="2071">
        <v>86</v>
      </c>
      <c r="S987" s="2071" t="s">
        <v>36</v>
      </c>
      <c r="T987" s="2072">
        <v>44168</v>
      </c>
      <c r="U987" s="2071">
        <v>170</v>
      </c>
      <c r="V987" s="2039" t="s">
        <v>35</v>
      </c>
      <c r="W987" s="2073">
        <v>325</v>
      </c>
      <c r="X987" s="3605"/>
      <c r="Y987" s="3509">
        <v>44216</v>
      </c>
      <c r="Z987" s="2072">
        <v>44216</v>
      </c>
      <c r="AA987" s="2071">
        <v>14723</v>
      </c>
      <c r="AB987" s="2147">
        <v>15000</v>
      </c>
      <c r="AC987" s="2071">
        <f t="shared" si="328"/>
        <v>-155000</v>
      </c>
      <c r="AD987" s="2045">
        <f t="shared" si="329"/>
        <v>4875</v>
      </c>
      <c r="AE987" s="2045">
        <f t="shared" si="330"/>
        <v>243.75</v>
      </c>
      <c r="AF987" s="2059" t="s">
        <v>8</v>
      </c>
      <c r="AG987" s="2029"/>
      <c r="AH987" s="2024"/>
      <c r="AI987" s="2837"/>
      <c r="AJ987" s="2957" t="s">
        <v>740</v>
      </c>
      <c r="AK987" s="2071">
        <v>242</v>
      </c>
      <c r="AL987" s="2071">
        <v>66914</v>
      </c>
      <c r="AM987" s="2072">
        <v>44384</v>
      </c>
      <c r="AN987" s="2071">
        <v>6</v>
      </c>
      <c r="AO987" s="2071" t="s">
        <v>35</v>
      </c>
      <c r="AP987" s="2073">
        <v>230</v>
      </c>
      <c r="AQ987" s="4072"/>
      <c r="AR987" s="4482">
        <v>44431</v>
      </c>
      <c r="AS987" s="2072">
        <v>44426</v>
      </c>
      <c r="AT987" s="2691">
        <v>16005</v>
      </c>
      <c r="AU987" s="2147">
        <v>6000</v>
      </c>
      <c r="AV987" s="2071">
        <f t="shared" si="331"/>
        <v>0</v>
      </c>
      <c r="AW987" s="2045">
        <f t="shared" si="332"/>
        <v>1380</v>
      </c>
      <c r="AX987" s="2045">
        <f t="shared" si="333"/>
        <v>69</v>
      </c>
      <c r="AY987" s="4497" t="s">
        <v>1206</v>
      </c>
    </row>
    <row r="988" spans="15:51">
      <c r="O988" s="2024"/>
      <c r="P988" s="2047" t="s">
        <v>792</v>
      </c>
      <c r="Q988" s="4274" t="s">
        <v>794</v>
      </c>
      <c r="R988" s="2071">
        <v>86</v>
      </c>
      <c r="S988" s="2071" t="s">
        <v>36</v>
      </c>
      <c r="T988" s="2072">
        <v>44168</v>
      </c>
      <c r="U988" s="2071">
        <v>155</v>
      </c>
      <c r="V988" s="2039" t="s">
        <v>35</v>
      </c>
      <c r="W988" s="2073">
        <v>325</v>
      </c>
      <c r="X988" s="3605"/>
      <c r="Y988" s="3509">
        <v>44216</v>
      </c>
      <c r="Z988" s="2072">
        <v>44216</v>
      </c>
      <c r="AA988" s="2071">
        <v>14723</v>
      </c>
      <c r="AB988" s="2147">
        <v>92000</v>
      </c>
      <c r="AC988" s="2071">
        <f t="shared" si="328"/>
        <v>-63000</v>
      </c>
      <c r="AD988" s="2045">
        <f t="shared" si="329"/>
        <v>29900</v>
      </c>
      <c r="AE988" s="2045">
        <f t="shared" si="330"/>
        <v>1495</v>
      </c>
      <c r="AF988" s="2059" t="s">
        <v>8</v>
      </c>
      <c r="AG988" s="2029"/>
      <c r="AH988" s="2024"/>
      <c r="AI988" s="2837"/>
      <c r="AJ988" s="2957" t="s">
        <v>436</v>
      </c>
      <c r="AK988" s="2071">
        <v>243</v>
      </c>
      <c r="AL988" s="2071">
        <v>66916</v>
      </c>
      <c r="AM988" s="2072">
        <v>44384</v>
      </c>
      <c r="AN988" s="2071">
        <v>63</v>
      </c>
      <c r="AO988" s="2071" t="s">
        <v>35</v>
      </c>
      <c r="AP988" s="2073">
        <v>360.05</v>
      </c>
      <c r="AQ988" s="4072"/>
      <c r="AR988" s="4482">
        <v>44438</v>
      </c>
      <c r="AS988" s="2072">
        <v>44440</v>
      </c>
      <c r="AT988" s="5988">
        <v>16100</v>
      </c>
      <c r="AU988" s="2041">
        <v>63000</v>
      </c>
      <c r="AV988" s="2071">
        <f t="shared" si="331"/>
        <v>0</v>
      </c>
      <c r="AW988" s="2045">
        <f t="shared" si="332"/>
        <v>22683.15</v>
      </c>
      <c r="AX988" s="2045">
        <f t="shared" si="333"/>
        <v>1134.1575</v>
      </c>
      <c r="AY988" s="3584" t="s">
        <v>1206</v>
      </c>
    </row>
    <row r="989" spans="15:51">
      <c r="O989" s="2024"/>
      <c r="P989" s="2047" t="s">
        <v>792</v>
      </c>
      <c r="Q989" s="4274" t="s">
        <v>794</v>
      </c>
      <c r="R989" s="2071">
        <v>86</v>
      </c>
      <c r="S989" s="2071" t="s">
        <v>36</v>
      </c>
      <c r="T989" s="2072">
        <v>44168</v>
      </c>
      <c r="U989" s="2071">
        <v>63</v>
      </c>
      <c r="V989" s="2039" t="s">
        <v>35</v>
      </c>
      <c r="W989" s="2073">
        <v>325</v>
      </c>
      <c r="X989" s="3605"/>
      <c r="Y989" s="3509">
        <v>44216</v>
      </c>
      <c r="Z989" s="2072">
        <v>44225</v>
      </c>
      <c r="AA989" s="2071">
        <v>14816</v>
      </c>
      <c r="AB989" s="2147">
        <v>107000</v>
      </c>
      <c r="AC989" s="2071">
        <f t="shared" si="328"/>
        <v>44000</v>
      </c>
      <c r="AD989" s="2045">
        <f t="shared" si="329"/>
        <v>34775</v>
      </c>
      <c r="AE989" s="2045">
        <f t="shared" si="330"/>
        <v>1738.75</v>
      </c>
      <c r="AF989" s="2059" t="s">
        <v>8</v>
      </c>
      <c r="AG989" s="2029"/>
      <c r="AH989" s="2024"/>
      <c r="AI989" s="2837"/>
      <c r="AJ989" s="2957" t="s">
        <v>740</v>
      </c>
      <c r="AK989" s="2071">
        <v>245</v>
      </c>
      <c r="AL989" s="2071">
        <v>66914</v>
      </c>
      <c r="AM989" s="2072">
        <v>44384</v>
      </c>
      <c r="AN989" s="2071">
        <v>6</v>
      </c>
      <c r="AO989" s="2071" t="s">
        <v>35</v>
      </c>
      <c r="AP989" s="2073">
        <v>230</v>
      </c>
      <c r="AQ989" s="4072"/>
      <c r="AR989" s="4482">
        <v>44438</v>
      </c>
      <c r="AS989" s="2072">
        <v>44440</v>
      </c>
      <c r="AT989" s="2691">
        <v>16101</v>
      </c>
      <c r="AU989" s="2147">
        <v>6000</v>
      </c>
      <c r="AV989" s="2071">
        <f t="shared" si="331"/>
        <v>0</v>
      </c>
      <c r="AW989" s="2045">
        <f t="shared" si="332"/>
        <v>1380</v>
      </c>
      <c r="AX989" s="2045">
        <f t="shared" si="333"/>
        <v>69</v>
      </c>
      <c r="AY989" s="3584" t="s">
        <v>1206</v>
      </c>
    </row>
    <row r="990" spans="15:51">
      <c r="O990" s="2024"/>
      <c r="P990" s="2047" t="s">
        <v>792</v>
      </c>
      <c r="Q990" s="4274" t="s">
        <v>794</v>
      </c>
      <c r="R990" s="2071">
        <v>86</v>
      </c>
      <c r="S990" s="2071" t="s">
        <v>36</v>
      </c>
      <c r="T990" s="2072">
        <v>44168</v>
      </c>
      <c r="U990" s="2071">
        <v>44</v>
      </c>
      <c r="V990" s="2039" t="s">
        <v>35</v>
      </c>
      <c r="W990" s="2073">
        <v>325</v>
      </c>
      <c r="X990" s="3605"/>
      <c r="Y990" s="3509">
        <v>44216</v>
      </c>
      <c r="Z990" s="2072">
        <v>44225</v>
      </c>
      <c r="AA990" s="2071">
        <v>14816</v>
      </c>
      <c r="AB990" s="2147">
        <v>44000</v>
      </c>
      <c r="AC990" s="2071">
        <f t="shared" si="328"/>
        <v>0</v>
      </c>
      <c r="AD990" s="2045">
        <f t="shared" si="329"/>
        <v>14300</v>
      </c>
      <c r="AE990" s="2045">
        <f t="shared" si="330"/>
        <v>715</v>
      </c>
      <c r="AF990" s="2059" t="s">
        <v>8</v>
      </c>
      <c r="AG990" s="2029"/>
      <c r="AH990" s="2024"/>
      <c r="AI990" s="2837"/>
      <c r="AJ990" s="2957" t="s">
        <v>699</v>
      </c>
      <c r="AK990" s="2071">
        <v>240</v>
      </c>
      <c r="AL990" s="2071">
        <v>66915</v>
      </c>
      <c r="AM990" s="2072">
        <v>44384</v>
      </c>
      <c r="AN990" s="2071">
        <v>4</v>
      </c>
      <c r="AO990" s="2071" t="s">
        <v>35</v>
      </c>
      <c r="AP990" s="2073">
        <v>250</v>
      </c>
      <c r="AQ990" s="4072"/>
      <c r="AR990" s="4482">
        <v>44438</v>
      </c>
      <c r="AS990" s="2072">
        <v>44440</v>
      </c>
      <c r="AT990" s="4523">
        <v>16099</v>
      </c>
      <c r="AU990" s="2041">
        <v>4000</v>
      </c>
      <c r="AV990" s="2071">
        <f t="shared" si="331"/>
        <v>0</v>
      </c>
      <c r="AW990" s="2045">
        <f t="shared" si="332"/>
        <v>1000</v>
      </c>
      <c r="AX990" s="2045">
        <f t="shared" si="333"/>
        <v>50</v>
      </c>
      <c r="AY990" s="3584" t="s">
        <v>1206</v>
      </c>
    </row>
    <row r="991" spans="15:51">
      <c r="O991" s="2024"/>
      <c r="P991" s="2047" t="s">
        <v>792</v>
      </c>
      <c r="Q991" s="4274" t="s">
        <v>891</v>
      </c>
      <c r="R991" s="2071">
        <v>87</v>
      </c>
      <c r="S991" s="2071" t="s">
        <v>36</v>
      </c>
      <c r="T991" s="2072">
        <v>44168</v>
      </c>
      <c r="U991" s="2071">
        <v>11</v>
      </c>
      <c r="V991" s="2039" t="s">
        <v>35</v>
      </c>
      <c r="W991" s="2073">
        <v>410</v>
      </c>
      <c r="X991" s="3605"/>
      <c r="Y991" s="3509">
        <v>44216</v>
      </c>
      <c r="Z991" s="2072">
        <v>44225</v>
      </c>
      <c r="AA991" s="2071">
        <v>14816</v>
      </c>
      <c r="AB991" s="2147">
        <v>11000</v>
      </c>
      <c r="AC991" s="2071">
        <f t="shared" si="328"/>
        <v>0</v>
      </c>
      <c r="AD991" s="2045">
        <f t="shared" si="329"/>
        <v>4510</v>
      </c>
      <c r="AE991" s="2045">
        <f t="shared" si="330"/>
        <v>225.5</v>
      </c>
      <c r="AF991" s="2059" t="s">
        <v>8</v>
      </c>
      <c r="AG991" s="2029"/>
      <c r="AH991" s="2024"/>
      <c r="AI991" s="2837"/>
      <c r="AJ991" s="2957" t="s">
        <v>699</v>
      </c>
      <c r="AK991" s="2071">
        <v>244</v>
      </c>
      <c r="AL991" s="2071">
        <v>66915</v>
      </c>
      <c r="AM991" s="2072">
        <v>44384</v>
      </c>
      <c r="AN991" s="2071">
        <v>4</v>
      </c>
      <c r="AO991" s="2071" t="s">
        <v>35</v>
      </c>
      <c r="AP991" s="2073">
        <v>250</v>
      </c>
      <c r="AQ991" s="4072"/>
      <c r="AR991" s="4482">
        <v>44452</v>
      </c>
      <c r="AS991" s="2072" t="s">
        <v>1283</v>
      </c>
      <c r="AT991" s="4523">
        <v>16148</v>
      </c>
      <c r="AU991" s="2041">
        <v>4000</v>
      </c>
      <c r="AV991" s="2071">
        <f t="shared" si="331"/>
        <v>0</v>
      </c>
      <c r="AW991" s="2045">
        <f t="shared" si="332"/>
        <v>1000</v>
      </c>
      <c r="AX991" s="2045">
        <f t="shared" si="333"/>
        <v>50</v>
      </c>
      <c r="AY991" s="4497" t="s">
        <v>1205</v>
      </c>
    </row>
    <row r="992" spans="15:51">
      <c r="O992" s="2024"/>
      <c r="P992" s="2047" t="s">
        <v>792</v>
      </c>
      <c r="Q992" s="4274" t="s">
        <v>1156</v>
      </c>
      <c r="R992" s="2071">
        <v>88</v>
      </c>
      <c r="S992" s="2071" t="s">
        <v>36</v>
      </c>
      <c r="T992" s="2072">
        <v>44168</v>
      </c>
      <c r="U992" s="2071">
        <v>15</v>
      </c>
      <c r="V992" s="2039" t="s">
        <v>35</v>
      </c>
      <c r="W992" s="2073">
        <v>262.75</v>
      </c>
      <c r="X992" s="3605"/>
      <c r="Y992" s="3509">
        <v>44216</v>
      </c>
      <c r="Z992" s="2072">
        <v>44225</v>
      </c>
      <c r="AA992" s="2071">
        <v>14816</v>
      </c>
      <c r="AB992" s="2147">
        <v>15000</v>
      </c>
      <c r="AC992" s="2071">
        <f t="shared" si="328"/>
        <v>0</v>
      </c>
      <c r="AD992" s="2045">
        <f t="shared" si="329"/>
        <v>3941.25</v>
      </c>
      <c r="AE992" s="2045">
        <f t="shared" si="330"/>
        <v>197.0625</v>
      </c>
      <c r="AF992" s="2059" t="s">
        <v>8</v>
      </c>
      <c r="AG992" s="2029"/>
      <c r="AH992" s="2024"/>
      <c r="AI992" s="2837"/>
      <c r="AJ992" s="2957" t="s">
        <v>436</v>
      </c>
      <c r="AK992" s="2071">
        <v>246</v>
      </c>
      <c r="AL992" s="2071">
        <v>67717</v>
      </c>
      <c r="AM992" s="2072">
        <v>44417</v>
      </c>
      <c r="AN992" s="2071">
        <v>12</v>
      </c>
      <c r="AO992" s="2071" t="s">
        <v>35</v>
      </c>
      <c r="AP992" s="2073">
        <v>360.05</v>
      </c>
      <c r="AQ992" s="4072"/>
      <c r="AR992" s="4482">
        <v>44424</v>
      </c>
      <c r="AS992" s="2072">
        <v>44422</v>
      </c>
      <c r="AT992" s="5988">
        <v>15984</v>
      </c>
      <c r="AU992" s="2041">
        <v>12000</v>
      </c>
      <c r="AV992" s="2071">
        <f t="shared" si="331"/>
        <v>0</v>
      </c>
      <c r="AW992" s="2045">
        <f t="shared" si="332"/>
        <v>4320.6000000000004</v>
      </c>
      <c r="AX992" s="2045">
        <f t="shared" si="333"/>
        <v>216.03000000000003</v>
      </c>
      <c r="AY992" s="3584" t="s">
        <v>1205</v>
      </c>
    </row>
    <row r="993" spans="15:51">
      <c r="O993" s="2024"/>
      <c r="P993" s="2047" t="s">
        <v>792</v>
      </c>
      <c r="Q993" s="4274" t="s">
        <v>904</v>
      </c>
      <c r="R993" s="2071">
        <v>89</v>
      </c>
      <c r="S993" s="2071" t="s">
        <v>36</v>
      </c>
      <c r="T993" s="2072">
        <v>44168</v>
      </c>
      <c r="U993" s="2071">
        <v>3</v>
      </c>
      <c r="V993" s="2039" t="s">
        <v>35</v>
      </c>
      <c r="W993" s="2073">
        <v>375</v>
      </c>
      <c r="X993" s="3605"/>
      <c r="Y993" s="3509">
        <v>44216</v>
      </c>
      <c r="Z993" s="2072">
        <v>44225</v>
      </c>
      <c r="AA993" s="2071">
        <v>14816</v>
      </c>
      <c r="AB993" s="2147">
        <v>3000</v>
      </c>
      <c r="AC993" s="2071">
        <f t="shared" si="328"/>
        <v>0</v>
      </c>
      <c r="AD993" s="2045">
        <f t="shared" si="329"/>
        <v>1125</v>
      </c>
      <c r="AE993" s="2045">
        <f t="shared" si="330"/>
        <v>56.25</v>
      </c>
      <c r="AF993" s="2059" t="s">
        <v>8</v>
      </c>
      <c r="AG993" s="2029"/>
      <c r="AH993" s="2024"/>
      <c r="AI993" s="2837"/>
      <c r="AJ993" s="2957" t="s">
        <v>740</v>
      </c>
      <c r="AK993" s="2071">
        <v>247</v>
      </c>
      <c r="AL993" s="2071">
        <v>67717</v>
      </c>
      <c r="AM993" s="2072">
        <v>44417</v>
      </c>
      <c r="AN993" s="2071">
        <v>3</v>
      </c>
      <c r="AO993" s="2071" t="s">
        <v>35</v>
      </c>
      <c r="AP993" s="2073">
        <v>230</v>
      </c>
      <c r="AQ993" s="4072"/>
      <c r="AR993" s="4482">
        <v>44424</v>
      </c>
      <c r="AS993" s="2072">
        <v>44422</v>
      </c>
      <c r="AT993" s="2691">
        <v>15985</v>
      </c>
      <c r="AU993" s="2147">
        <v>3000</v>
      </c>
      <c r="AV993" s="2071">
        <f t="shared" si="331"/>
        <v>0</v>
      </c>
      <c r="AW993" s="2045">
        <f t="shared" si="332"/>
        <v>690</v>
      </c>
      <c r="AX993" s="2045">
        <f t="shared" si="333"/>
        <v>34.5</v>
      </c>
      <c r="AY993" s="3584" t="s">
        <v>1205</v>
      </c>
    </row>
    <row r="994" spans="15:51">
      <c r="O994" s="2024"/>
      <c r="P994" s="2047" t="s">
        <v>792</v>
      </c>
      <c r="Q994" s="2048" t="s">
        <v>794</v>
      </c>
      <c r="R994" s="2071">
        <v>78</v>
      </c>
      <c r="S994" s="3169" t="s">
        <v>36</v>
      </c>
      <c r="T994" s="2072">
        <v>44076</v>
      </c>
      <c r="U994" s="2071">
        <v>28</v>
      </c>
      <c r="V994" s="3171" t="s">
        <v>35</v>
      </c>
      <c r="W994" s="2071">
        <v>297.83999999999997</v>
      </c>
      <c r="X994" s="3605"/>
      <c r="Y994" s="3509">
        <v>44193</v>
      </c>
      <c r="Z994" s="2072">
        <v>44208</v>
      </c>
      <c r="AA994" s="2071">
        <v>14680</v>
      </c>
      <c r="AB994" s="2147">
        <v>28000</v>
      </c>
      <c r="AC994" s="2147">
        <f t="shared" si="328"/>
        <v>0</v>
      </c>
      <c r="AD994" s="2045">
        <f t="shared" si="329"/>
        <v>8339.5199999999986</v>
      </c>
      <c r="AE994" s="2045">
        <f t="shared" si="330"/>
        <v>416.97599999999994</v>
      </c>
      <c r="AF994" s="3584" t="s">
        <v>8</v>
      </c>
      <c r="AG994" s="2029"/>
      <c r="AH994" s="2024"/>
      <c r="AI994" s="2837"/>
      <c r="AJ994" s="2957" t="s">
        <v>699</v>
      </c>
      <c r="AK994" s="2071">
        <v>248</v>
      </c>
      <c r="AL994" s="2071">
        <v>67741</v>
      </c>
      <c r="AM994" s="2072">
        <v>44414</v>
      </c>
      <c r="AN994" s="2071">
        <v>5</v>
      </c>
      <c r="AO994" s="2071" t="s">
        <v>35</v>
      </c>
      <c r="AP994" s="2073">
        <v>250</v>
      </c>
      <c r="AQ994" s="4072"/>
      <c r="AR994" s="4482">
        <v>44473</v>
      </c>
      <c r="AS994" s="2072">
        <v>44470</v>
      </c>
      <c r="AT994" s="4523">
        <v>16302</v>
      </c>
      <c r="AU994" s="2041">
        <v>5000</v>
      </c>
      <c r="AV994" s="2071">
        <f t="shared" si="331"/>
        <v>0</v>
      </c>
      <c r="AW994" s="2045">
        <f t="shared" si="332"/>
        <v>1250</v>
      </c>
      <c r="AX994" s="2045">
        <f t="shared" si="333"/>
        <v>62.5</v>
      </c>
      <c r="AY994" s="4497" t="s">
        <v>1296</v>
      </c>
    </row>
    <row r="995" spans="15:51">
      <c r="O995" s="2024"/>
      <c r="P995" s="2047" t="s">
        <v>792</v>
      </c>
      <c r="Q995" s="2048" t="s">
        <v>794</v>
      </c>
      <c r="R995" s="2071">
        <v>70</v>
      </c>
      <c r="S995" s="3169" t="s">
        <v>36</v>
      </c>
      <c r="T995" s="2072">
        <v>44076</v>
      </c>
      <c r="U995" s="2071">
        <v>13</v>
      </c>
      <c r="V995" s="3171" t="s">
        <v>35</v>
      </c>
      <c r="W995" s="2071">
        <v>297.83999999999997</v>
      </c>
      <c r="X995" s="3605"/>
      <c r="Y995" s="3509">
        <v>44151</v>
      </c>
      <c r="Z995" s="2072">
        <v>44208</v>
      </c>
      <c r="AA995" s="2071">
        <v>14680</v>
      </c>
      <c r="AB995" s="2147">
        <v>13000</v>
      </c>
      <c r="AC995" s="2071">
        <f t="shared" si="328"/>
        <v>0</v>
      </c>
      <c r="AD995" s="2045">
        <f t="shared" si="329"/>
        <v>3871.9199999999996</v>
      </c>
      <c r="AE995" s="2045">
        <f t="shared" si="330"/>
        <v>193.596</v>
      </c>
      <c r="AF995" s="3584" t="s">
        <v>8</v>
      </c>
      <c r="AG995" s="3227"/>
      <c r="AH995" s="2024"/>
      <c r="AI995" s="2837"/>
      <c r="AJ995" s="2957" t="s">
        <v>436</v>
      </c>
      <c r="AK995" s="2071">
        <v>249</v>
      </c>
      <c r="AL995" s="2071">
        <v>67848</v>
      </c>
      <c r="AM995" s="2072">
        <v>44419</v>
      </c>
      <c r="AN995" s="2071">
        <v>20</v>
      </c>
      <c r="AO995" s="2071" t="s">
        <v>35</v>
      </c>
      <c r="AP995" s="2073">
        <v>360.05</v>
      </c>
      <c r="AQ995" s="4072"/>
      <c r="AR995" s="4482">
        <v>44438</v>
      </c>
      <c r="AS995" s="2072">
        <v>44440</v>
      </c>
      <c r="AT995" s="5988">
        <v>16102</v>
      </c>
      <c r="AU995" s="2041">
        <v>20000</v>
      </c>
      <c r="AV995" s="2071">
        <f t="shared" si="331"/>
        <v>0</v>
      </c>
      <c r="AW995" s="2045">
        <f t="shared" si="332"/>
        <v>7201</v>
      </c>
      <c r="AX995" s="2045">
        <f t="shared" si="333"/>
        <v>360.05</v>
      </c>
      <c r="AY995" s="3584" t="s">
        <v>1206</v>
      </c>
    </row>
    <row r="996" spans="15:51">
      <c r="O996" s="2024"/>
      <c r="P996" s="2047" t="s">
        <v>792</v>
      </c>
      <c r="Q996" s="2069" t="s">
        <v>794</v>
      </c>
      <c r="R996" s="2038">
        <v>122</v>
      </c>
      <c r="S996" s="2071" t="s">
        <v>36</v>
      </c>
      <c r="T996" s="2072">
        <v>44215</v>
      </c>
      <c r="U996" s="2071">
        <v>15</v>
      </c>
      <c r="V996" s="2039" t="s">
        <v>35</v>
      </c>
      <c r="W996" s="2073">
        <v>262.75</v>
      </c>
      <c r="X996" s="2071"/>
      <c r="Y996" s="3509">
        <v>44216</v>
      </c>
      <c r="Z996" s="2072">
        <v>44216</v>
      </c>
      <c r="AA996" s="2071">
        <v>14723</v>
      </c>
      <c r="AB996" s="2147">
        <v>15000</v>
      </c>
      <c r="AC996" s="2071">
        <f t="shared" si="328"/>
        <v>0</v>
      </c>
      <c r="AD996" s="2045">
        <f t="shared" si="329"/>
        <v>3941.25</v>
      </c>
      <c r="AE996" s="2045">
        <f t="shared" si="330"/>
        <v>197.0625</v>
      </c>
      <c r="AF996" s="3584" t="s">
        <v>8</v>
      </c>
      <c r="AG996" s="3227"/>
      <c r="AH996" s="2024"/>
      <c r="AI996" s="2837"/>
      <c r="AJ996" s="2957" t="s">
        <v>436</v>
      </c>
      <c r="AK996" s="2071">
        <v>250</v>
      </c>
      <c r="AL996" s="2071">
        <v>67848</v>
      </c>
      <c r="AM996" s="2072">
        <v>44419</v>
      </c>
      <c r="AN996" s="2071">
        <v>50</v>
      </c>
      <c r="AO996" s="2071" t="s">
        <v>35</v>
      </c>
      <c r="AP996" s="2073">
        <v>360.05</v>
      </c>
      <c r="AQ996" s="4072"/>
      <c r="AR996" s="4482">
        <v>44452</v>
      </c>
      <c r="AS996" s="2072">
        <v>44452</v>
      </c>
      <c r="AT996" s="5988">
        <v>16146</v>
      </c>
      <c r="AU996" s="2041">
        <v>50000</v>
      </c>
      <c r="AV996" s="2071">
        <f t="shared" si="331"/>
        <v>0</v>
      </c>
      <c r="AW996" s="2045">
        <f t="shared" si="332"/>
        <v>18002.5</v>
      </c>
      <c r="AX996" s="2045">
        <f t="shared" si="333"/>
        <v>900.125</v>
      </c>
      <c r="AY996" s="4497" t="s">
        <v>1205</v>
      </c>
    </row>
    <row r="997" spans="15:51">
      <c r="O997" s="2024"/>
      <c r="P997" s="2821" t="s">
        <v>792</v>
      </c>
      <c r="Q997" s="3266" t="s">
        <v>904</v>
      </c>
      <c r="R997" s="4322">
        <v>123</v>
      </c>
      <c r="S997" s="2823" t="s">
        <v>36</v>
      </c>
      <c r="T997" s="2824">
        <v>44215</v>
      </c>
      <c r="U997" s="4322">
        <v>4</v>
      </c>
      <c r="V997" s="2698" t="s">
        <v>35</v>
      </c>
      <c r="W997" s="6098">
        <v>375</v>
      </c>
      <c r="X997" s="4442"/>
      <c r="Y997" s="3568">
        <v>44216</v>
      </c>
      <c r="Z997" s="2824">
        <v>44216</v>
      </c>
      <c r="AA997" s="4322">
        <v>14723</v>
      </c>
      <c r="AB997" s="4443">
        <v>2000</v>
      </c>
      <c r="AC997" s="4322">
        <f t="shared" si="328"/>
        <v>-2000</v>
      </c>
      <c r="AD997" s="4444">
        <v>0</v>
      </c>
      <c r="AE997" s="4444">
        <f t="shared" si="330"/>
        <v>0</v>
      </c>
      <c r="AF997" s="2707" t="s">
        <v>88</v>
      </c>
      <c r="AG997" s="3227"/>
      <c r="AH997" s="2024"/>
      <c r="AI997" s="2837"/>
      <c r="AJ997" s="2957" t="s">
        <v>436</v>
      </c>
      <c r="AK997" s="2071">
        <v>251</v>
      </c>
      <c r="AL997" s="2071">
        <v>67848</v>
      </c>
      <c r="AM997" s="2072">
        <v>44419</v>
      </c>
      <c r="AN997" s="2071">
        <v>57</v>
      </c>
      <c r="AO997" s="2071" t="s">
        <v>35</v>
      </c>
      <c r="AP997" s="2073">
        <v>360.05</v>
      </c>
      <c r="AQ997" s="4072"/>
      <c r="AR997" s="4482">
        <v>44459</v>
      </c>
      <c r="AS997" s="2072">
        <v>44456</v>
      </c>
      <c r="AT997" s="5988">
        <v>16206</v>
      </c>
      <c r="AU997" s="2041">
        <v>57000</v>
      </c>
      <c r="AV997" s="2071">
        <f t="shared" si="331"/>
        <v>0</v>
      </c>
      <c r="AW997" s="2045">
        <f t="shared" si="332"/>
        <v>20522.849999999999</v>
      </c>
      <c r="AX997" s="2045">
        <f t="shared" si="333"/>
        <v>1026.1424999999999</v>
      </c>
      <c r="AY997" s="3584"/>
    </row>
    <row r="998" spans="15:51">
      <c r="O998" s="2024"/>
      <c r="P998" s="2821" t="s">
        <v>792</v>
      </c>
      <c r="Q998" s="3266" t="s">
        <v>891</v>
      </c>
      <c r="R998" s="2823">
        <v>124</v>
      </c>
      <c r="S998" s="2823" t="s">
        <v>36</v>
      </c>
      <c r="T998" s="2824">
        <v>44215</v>
      </c>
      <c r="U998" s="2823">
        <v>6</v>
      </c>
      <c r="V998" s="2698" t="s">
        <v>35</v>
      </c>
      <c r="W998" s="2825">
        <v>410</v>
      </c>
      <c r="X998" s="4322"/>
      <c r="Y998" s="3568">
        <v>44216</v>
      </c>
      <c r="Z998" s="2824">
        <v>44216</v>
      </c>
      <c r="AA998" s="4322">
        <v>14723</v>
      </c>
      <c r="AB998" s="3566">
        <v>3000</v>
      </c>
      <c r="AC998" s="2823">
        <f t="shared" si="328"/>
        <v>-3000</v>
      </c>
      <c r="AD998" s="2716">
        <v>0</v>
      </c>
      <c r="AE998" s="2716">
        <f t="shared" si="330"/>
        <v>0</v>
      </c>
      <c r="AF998" s="2707" t="s">
        <v>88</v>
      </c>
      <c r="AG998" s="4568"/>
      <c r="AH998" s="2024"/>
      <c r="AI998" s="2837"/>
      <c r="AJ998" s="2957" t="s">
        <v>436</v>
      </c>
      <c r="AK998" s="2071">
        <v>252</v>
      </c>
      <c r="AL998" s="2071">
        <v>67848</v>
      </c>
      <c r="AM998" s="2072">
        <v>44419</v>
      </c>
      <c r="AN998" s="2071">
        <v>40</v>
      </c>
      <c r="AO998" s="2071" t="s">
        <v>35</v>
      </c>
      <c r="AP998" s="2073">
        <v>360.05</v>
      </c>
      <c r="AQ998" s="4072"/>
      <c r="AR998" s="4482">
        <v>44466</v>
      </c>
      <c r="AS998" s="2072">
        <v>44463</v>
      </c>
      <c r="AT998" s="5988">
        <v>16256</v>
      </c>
      <c r="AU998" s="2041">
        <v>40000</v>
      </c>
      <c r="AV998" s="2071">
        <f t="shared" si="331"/>
        <v>0</v>
      </c>
      <c r="AW998" s="2045">
        <f t="shared" si="332"/>
        <v>14402</v>
      </c>
      <c r="AX998" s="2045">
        <f t="shared" si="333"/>
        <v>720.1</v>
      </c>
      <c r="AY998" s="3584"/>
    </row>
    <row r="999" spans="15:51">
      <c r="O999" s="2024"/>
      <c r="P999" s="2047" t="s">
        <v>264</v>
      </c>
      <c r="Q999" s="2994" t="s">
        <v>762</v>
      </c>
      <c r="R999" s="2038">
        <v>19</v>
      </c>
      <c r="S999" s="2039" t="s">
        <v>796</v>
      </c>
      <c r="T999" s="2040">
        <v>44215</v>
      </c>
      <c r="U999" s="2041">
        <v>20</v>
      </c>
      <c r="V999" s="2039" t="s">
        <v>35</v>
      </c>
      <c r="W999" s="2042">
        <v>390</v>
      </c>
      <c r="X999" s="2043"/>
      <c r="Y999" s="2078">
        <v>44217</v>
      </c>
      <c r="Z999" s="2057">
        <v>44225</v>
      </c>
      <c r="AA999" s="2039">
        <v>14820</v>
      </c>
      <c r="AB999" s="2041">
        <v>20000</v>
      </c>
      <c r="AC999" s="2041">
        <f t="shared" si="328"/>
        <v>0</v>
      </c>
      <c r="AD999" s="2045">
        <f>(AB999*W999/1000)</f>
        <v>7800</v>
      </c>
      <c r="AE999" s="2042">
        <f t="shared" si="330"/>
        <v>390</v>
      </c>
      <c r="AF999" s="2059" t="s">
        <v>8</v>
      </c>
      <c r="AG999" s="4568"/>
      <c r="AH999" s="2024"/>
      <c r="AI999" s="2837"/>
      <c r="AJ999" s="2957" t="s">
        <v>436</v>
      </c>
      <c r="AK999" s="2071">
        <v>253</v>
      </c>
      <c r="AL999" s="2071">
        <v>67848</v>
      </c>
      <c r="AM999" s="2072">
        <v>44419</v>
      </c>
      <c r="AN999" s="2071">
        <v>57</v>
      </c>
      <c r="AO999" s="2071" t="s">
        <v>35</v>
      </c>
      <c r="AP999" s="2073">
        <v>360.05</v>
      </c>
      <c r="AQ999" s="4072"/>
      <c r="AR999" s="4482">
        <v>44473</v>
      </c>
      <c r="AS999" s="2072">
        <v>44470</v>
      </c>
      <c r="AT999" s="5988">
        <v>16300</v>
      </c>
      <c r="AU999" s="2041">
        <v>57000</v>
      </c>
      <c r="AV999" s="2071">
        <f t="shared" si="331"/>
        <v>0</v>
      </c>
      <c r="AW999" s="2045">
        <f t="shared" si="332"/>
        <v>20522.849999999999</v>
      </c>
      <c r="AX999" s="2045">
        <f t="shared" si="333"/>
        <v>1026.1424999999999</v>
      </c>
      <c r="AY999" s="4497"/>
    </row>
    <row r="1000" spans="15:51">
      <c r="O1000" s="2024"/>
      <c r="P1000" s="2047" t="s">
        <v>941</v>
      </c>
      <c r="Q1000" s="2037" t="s">
        <v>948</v>
      </c>
      <c r="R1000" s="2038">
        <v>10</v>
      </c>
      <c r="S1000" s="2052" t="s">
        <v>796</v>
      </c>
      <c r="T1000" s="2040">
        <v>44217</v>
      </c>
      <c r="U1000" s="2041">
        <v>15</v>
      </c>
      <c r="V1000" s="2039" t="s">
        <v>35</v>
      </c>
      <c r="W1000" s="2042">
        <v>429</v>
      </c>
      <c r="X1000" s="2039"/>
      <c r="Y1000" s="2044">
        <v>44223</v>
      </c>
      <c r="Z1000" s="2040">
        <v>44225</v>
      </c>
      <c r="AA1000" s="2039">
        <v>14821</v>
      </c>
      <c r="AB1000" s="2041">
        <v>15000</v>
      </c>
      <c r="AC1000" s="2041">
        <f>(AB1000-U1000*1000)</f>
        <v>0</v>
      </c>
      <c r="AD1000" s="2045">
        <f>(AB1000*W1000/1000)</f>
        <v>6435</v>
      </c>
      <c r="AE1000" s="2042">
        <f>(AD1000*0.05)</f>
        <v>321.75</v>
      </c>
      <c r="AF1000" s="2059" t="s">
        <v>8</v>
      </c>
      <c r="AG1000" s="2029"/>
      <c r="AH1000" s="2024"/>
      <c r="AI1000" s="2837"/>
      <c r="AJ1000" s="6001" t="s">
        <v>740</v>
      </c>
      <c r="AK1000" s="4752">
        <v>254</v>
      </c>
      <c r="AL1000" s="4752">
        <v>67874</v>
      </c>
      <c r="AM1000" s="4781">
        <v>44420</v>
      </c>
      <c r="AN1000" s="4752">
        <v>3</v>
      </c>
      <c r="AO1000" s="4752" t="s">
        <v>35</v>
      </c>
      <c r="AP1000" s="6002">
        <v>230</v>
      </c>
      <c r="AQ1000" s="4775"/>
      <c r="AR1000" s="5719">
        <v>44431</v>
      </c>
      <c r="AS1000" s="4781">
        <v>44431</v>
      </c>
      <c r="AT1000" s="4770"/>
      <c r="AU1000" s="4751">
        <v>3000</v>
      </c>
      <c r="AV1000" s="4752">
        <f>(AU1000-AN1000*1000)</f>
        <v>0</v>
      </c>
      <c r="AW1000" s="4753">
        <f>(AU1000*AP1000/1000)</f>
        <v>690</v>
      </c>
      <c r="AX1000" s="4753">
        <f>(AW1000*0.05)</f>
        <v>34.5</v>
      </c>
      <c r="AY1000" s="4754" t="s">
        <v>88</v>
      </c>
    </row>
    <row r="1001" spans="15:51">
      <c r="O1001" s="2024"/>
      <c r="P1001" s="2047" t="s">
        <v>941</v>
      </c>
      <c r="Q1001" s="2039" t="s">
        <v>947</v>
      </c>
      <c r="R1001" s="2038">
        <v>11</v>
      </c>
      <c r="S1001" s="2039" t="s">
        <v>796</v>
      </c>
      <c r="T1001" s="2040">
        <v>44217</v>
      </c>
      <c r="U1001" s="2041">
        <v>30</v>
      </c>
      <c r="V1001" s="2039" t="s">
        <v>35</v>
      </c>
      <c r="W1001" s="2042">
        <v>363</v>
      </c>
      <c r="X1001" s="2039"/>
      <c r="Y1001" s="2044">
        <v>44223</v>
      </c>
      <c r="Z1001" s="2040">
        <v>44225</v>
      </c>
      <c r="AA1001" s="2039">
        <v>14821</v>
      </c>
      <c r="AB1001" s="2041">
        <v>30000</v>
      </c>
      <c r="AC1001" s="2041">
        <f>(AB1001-U1001*1000)</f>
        <v>0</v>
      </c>
      <c r="AD1001" s="2045">
        <f>(AB1001*W1001/1000)</f>
        <v>10890</v>
      </c>
      <c r="AE1001" s="2042">
        <f>(AD1001*0.05)</f>
        <v>544.5</v>
      </c>
      <c r="AF1001" s="3897" t="s">
        <v>8</v>
      </c>
      <c r="AG1001" s="2029"/>
      <c r="AH1001" s="2024"/>
      <c r="AI1001" s="2837"/>
      <c r="AJ1001" s="2957" t="s">
        <v>740</v>
      </c>
      <c r="AK1001" s="2071">
        <v>255</v>
      </c>
      <c r="AL1001" s="2071">
        <v>67874</v>
      </c>
      <c r="AM1001" s="2072">
        <v>44420</v>
      </c>
      <c r="AN1001" s="2071">
        <v>3</v>
      </c>
      <c r="AO1001" s="2071" t="s">
        <v>35</v>
      </c>
      <c r="AP1001" s="2073">
        <v>230</v>
      </c>
      <c r="AQ1001" s="4072"/>
      <c r="AR1001" s="4482">
        <v>44431</v>
      </c>
      <c r="AS1001" s="2072">
        <v>44426</v>
      </c>
      <c r="AT1001" s="2691">
        <v>16006</v>
      </c>
      <c r="AU1001" s="2147">
        <v>3000</v>
      </c>
      <c r="AV1001" s="2071">
        <f t="shared" ref="AV1001:AV1007" si="334">(AU1001-AN1001*1000)</f>
        <v>0</v>
      </c>
      <c r="AW1001" s="2045">
        <f t="shared" ref="AW1001:AW1007" si="335">(AU1001*AP1001/1000)</f>
        <v>690</v>
      </c>
      <c r="AX1001" s="2045">
        <f t="shared" ref="AX1001:AX1007" si="336">(AW1001*0.05)</f>
        <v>34.5</v>
      </c>
      <c r="AY1001" s="3584" t="s">
        <v>1206</v>
      </c>
    </row>
    <row r="1002" spans="15:51">
      <c r="O1002" s="2024"/>
      <c r="P1002" s="2047" t="s">
        <v>629</v>
      </c>
      <c r="Q1002" s="2957" t="s">
        <v>436</v>
      </c>
      <c r="R1002" s="2071">
        <v>170</v>
      </c>
      <c r="S1002" s="2071">
        <v>56621</v>
      </c>
      <c r="T1002" s="2072">
        <v>44067</v>
      </c>
      <c r="U1002" s="2071">
        <v>63</v>
      </c>
      <c r="V1002" s="2071" t="s">
        <v>35</v>
      </c>
      <c r="W1002" s="2073">
        <v>304.39999999999998</v>
      </c>
      <c r="X1002" s="4072"/>
      <c r="Y1002" s="4292">
        <v>44214</v>
      </c>
      <c r="Z1002" s="2072">
        <v>43859</v>
      </c>
      <c r="AA1002" s="2809">
        <v>14818</v>
      </c>
      <c r="AB1002" s="2147">
        <v>63000</v>
      </c>
      <c r="AC1002" s="2071">
        <f>(AB1002-U1002*1000)</f>
        <v>0</v>
      </c>
      <c r="AD1002" s="2045">
        <f>(AB1002*W1002/1000)</f>
        <v>19177.2</v>
      </c>
      <c r="AE1002" s="2045">
        <f>(AD1002*0.05)</f>
        <v>958.86000000000013</v>
      </c>
      <c r="AF1002" s="2059" t="s">
        <v>8</v>
      </c>
      <c r="AG1002" s="3219"/>
      <c r="AH1002" s="2024"/>
      <c r="AI1002" s="2837"/>
      <c r="AJ1002" s="2957" t="s">
        <v>740</v>
      </c>
      <c r="AK1002" s="2071">
        <v>256</v>
      </c>
      <c r="AL1002" s="2071">
        <v>67874</v>
      </c>
      <c r="AM1002" s="2072">
        <v>44420</v>
      </c>
      <c r="AN1002" s="2071">
        <v>6</v>
      </c>
      <c r="AO1002" s="2071" t="s">
        <v>35</v>
      </c>
      <c r="AP1002" s="2073">
        <v>230</v>
      </c>
      <c r="AQ1002" s="4072"/>
      <c r="AR1002" s="4482">
        <v>44438</v>
      </c>
      <c r="AS1002" s="2072">
        <v>44438</v>
      </c>
      <c r="AT1002" s="2691">
        <v>16103</v>
      </c>
      <c r="AU1002" s="2147">
        <v>6000</v>
      </c>
      <c r="AV1002" s="2071">
        <f t="shared" si="334"/>
        <v>0</v>
      </c>
      <c r="AW1002" s="2045">
        <f t="shared" si="335"/>
        <v>1380</v>
      </c>
      <c r="AX1002" s="2045">
        <f t="shared" si="336"/>
        <v>69</v>
      </c>
      <c r="AY1002" s="3584" t="s">
        <v>1206</v>
      </c>
    </row>
    <row r="1003" spans="15:51">
      <c r="O1003" s="2024"/>
      <c r="P1003" s="2047" t="s">
        <v>629</v>
      </c>
      <c r="Q1003" s="2037" t="s">
        <v>740</v>
      </c>
      <c r="R1003" s="2071">
        <v>175</v>
      </c>
      <c r="S1003" s="2071">
        <v>59151</v>
      </c>
      <c r="T1003" s="2072">
        <v>44141</v>
      </c>
      <c r="U1003" s="2071">
        <v>6</v>
      </c>
      <c r="V1003" s="2071" t="s">
        <v>35</v>
      </c>
      <c r="W1003" s="2073">
        <v>251.8</v>
      </c>
      <c r="X1003" s="4072"/>
      <c r="Y1003" s="3509">
        <v>44221</v>
      </c>
      <c r="Z1003" s="2072">
        <v>44225</v>
      </c>
      <c r="AA1003" s="2809">
        <v>14817</v>
      </c>
      <c r="AB1003" s="2147">
        <v>6000</v>
      </c>
      <c r="AC1003" s="2071">
        <f>(AB1003-U1003*1000)</f>
        <v>0</v>
      </c>
      <c r="AD1003" s="2045">
        <f>(AB1003*W1003/1000)</f>
        <v>1510.8</v>
      </c>
      <c r="AE1003" s="2045">
        <f>(AD1003*0.05)</f>
        <v>75.540000000000006</v>
      </c>
      <c r="AF1003" s="2059" t="s">
        <v>8</v>
      </c>
      <c r="AG1003" s="2029"/>
      <c r="AH1003" s="2024"/>
      <c r="AI1003" s="2837"/>
      <c r="AJ1003" s="2957" t="s">
        <v>740</v>
      </c>
      <c r="AK1003" s="2071">
        <v>257</v>
      </c>
      <c r="AL1003" s="2071">
        <v>67874</v>
      </c>
      <c r="AM1003" s="2072">
        <v>44420</v>
      </c>
      <c r="AN1003" s="2071">
        <v>6</v>
      </c>
      <c r="AO1003" s="2071" t="s">
        <v>35</v>
      </c>
      <c r="AP1003" s="2073">
        <v>230</v>
      </c>
      <c r="AQ1003" s="4072"/>
      <c r="AR1003" s="4482">
        <v>44452</v>
      </c>
      <c r="AS1003" s="2072">
        <v>44452</v>
      </c>
      <c r="AT1003" s="2691">
        <v>16147</v>
      </c>
      <c r="AU1003" s="2147">
        <v>6000</v>
      </c>
      <c r="AV1003" s="2071">
        <f t="shared" si="334"/>
        <v>0</v>
      </c>
      <c r="AW1003" s="2045">
        <f t="shared" si="335"/>
        <v>1380</v>
      </c>
      <c r="AX1003" s="2045">
        <f t="shared" si="336"/>
        <v>69</v>
      </c>
      <c r="AY1003" s="4497" t="s">
        <v>1205</v>
      </c>
    </row>
    <row r="1004" spans="15:51">
      <c r="O1004" s="2024"/>
      <c r="P1004" s="2821" t="s">
        <v>629</v>
      </c>
      <c r="Q1004" s="2918" t="s">
        <v>699</v>
      </c>
      <c r="R1004" s="2823">
        <v>188</v>
      </c>
      <c r="S1004" s="2823">
        <v>60474</v>
      </c>
      <c r="T1004" s="2824">
        <v>44173</v>
      </c>
      <c r="U1004" s="2823">
        <v>5</v>
      </c>
      <c r="V1004" s="2823" t="s">
        <v>35</v>
      </c>
      <c r="W1004" s="2825">
        <v>273.3</v>
      </c>
      <c r="X1004" s="5974"/>
      <c r="Y1004" s="3568">
        <v>44214</v>
      </c>
      <c r="Z1004" s="2824">
        <v>44214</v>
      </c>
      <c r="AA1004" s="4053"/>
      <c r="AB1004" s="3566">
        <v>5000</v>
      </c>
      <c r="AC1004" s="2823">
        <f>(AB1004-U1004*1000)</f>
        <v>0</v>
      </c>
      <c r="AD1004" s="2716">
        <v>0</v>
      </c>
      <c r="AE1004" s="2716">
        <f>(AD1004*0.05)</f>
        <v>0</v>
      </c>
      <c r="AF1004" s="6099" t="s">
        <v>88</v>
      </c>
      <c r="AG1004" s="2029"/>
      <c r="AH1004" s="2024"/>
      <c r="AI1004" s="2837"/>
      <c r="AJ1004" s="2957" t="s">
        <v>740</v>
      </c>
      <c r="AK1004" s="2071">
        <v>258</v>
      </c>
      <c r="AL1004" s="2071">
        <v>67874</v>
      </c>
      <c r="AM1004" s="2072">
        <v>44420</v>
      </c>
      <c r="AN1004" s="2071">
        <v>6</v>
      </c>
      <c r="AO1004" s="2071" t="s">
        <v>35</v>
      </c>
      <c r="AP1004" s="2073">
        <v>230</v>
      </c>
      <c r="AQ1004" s="4072"/>
      <c r="AR1004" s="4482">
        <v>44459</v>
      </c>
      <c r="AS1004" s="2072">
        <v>44456</v>
      </c>
      <c r="AT1004" s="2691">
        <v>16207</v>
      </c>
      <c r="AU1004" s="2147">
        <v>6000</v>
      </c>
      <c r="AV1004" s="2071">
        <f t="shared" si="334"/>
        <v>0</v>
      </c>
      <c r="AW1004" s="2045">
        <f t="shared" si="335"/>
        <v>1380</v>
      </c>
      <c r="AX1004" s="2045">
        <f t="shared" si="336"/>
        <v>69</v>
      </c>
      <c r="AY1004" s="3584"/>
    </row>
    <row r="1005" spans="15:51">
      <c r="O1005" s="2024"/>
      <c r="P1005" s="2821"/>
      <c r="Q1005" s="2918"/>
      <c r="R1005" s="2823"/>
      <c r="S1005" s="2823"/>
      <c r="T1005" s="2824"/>
      <c r="U1005" s="2823"/>
      <c r="V1005" s="2823"/>
      <c r="W1005" s="2825"/>
      <c r="X1005" s="5974"/>
      <c r="Y1005" s="3568"/>
      <c r="Z1005" s="2824"/>
      <c r="AA1005" s="4053"/>
      <c r="AB1005" s="3566"/>
      <c r="AC1005" s="2823"/>
      <c r="AD1005" s="2716"/>
      <c r="AE1005" s="2716"/>
      <c r="AF1005" s="6099"/>
      <c r="AG1005" s="2029"/>
      <c r="AH1005" s="2024"/>
      <c r="AI1005" s="2837"/>
      <c r="AJ1005" s="2957" t="s">
        <v>740</v>
      </c>
      <c r="AK1005" s="2071">
        <v>259</v>
      </c>
      <c r="AL1005" s="2071">
        <v>67874</v>
      </c>
      <c r="AM1005" s="2072">
        <v>44420</v>
      </c>
      <c r="AN1005" s="2071">
        <v>4</v>
      </c>
      <c r="AO1005" s="2071" t="s">
        <v>35</v>
      </c>
      <c r="AP1005" s="2073">
        <v>230</v>
      </c>
      <c r="AQ1005" s="4072"/>
      <c r="AR1005" s="4482">
        <v>44466</v>
      </c>
      <c r="AS1005" s="2072">
        <v>44463</v>
      </c>
      <c r="AT1005" s="2691">
        <v>16257</v>
      </c>
      <c r="AU1005" s="2147">
        <v>4000</v>
      </c>
      <c r="AV1005" s="2071">
        <f t="shared" si="334"/>
        <v>0</v>
      </c>
      <c r="AW1005" s="2045">
        <f t="shared" si="335"/>
        <v>920</v>
      </c>
      <c r="AX1005" s="2045">
        <f t="shared" si="336"/>
        <v>46</v>
      </c>
      <c r="AY1005" s="3584"/>
    </row>
    <row r="1006" spans="15:51" ht="15" thickBot="1">
      <c r="O1006" s="2024"/>
      <c r="P1006" s="2082"/>
      <c r="Q1006" s="2083"/>
      <c r="R1006" s="2083"/>
      <c r="S1006" s="2083"/>
      <c r="T1006" s="2083"/>
      <c r="U1006" s="2084"/>
      <c r="V1006" s="2085"/>
      <c r="W1006" s="2085"/>
      <c r="X1006" s="2085"/>
      <c r="Y1006" s="2089"/>
      <c r="Z1006" s="2085"/>
      <c r="AA1006" s="2086"/>
      <c r="AB1006" s="2087"/>
      <c r="AC1006" s="2085"/>
      <c r="AD1006" s="2088">
        <f>SUM(AD976:AD1005)</f>
        <v>218480.49</v>
      </c>
      <c r="AE1006" s="2088">
        <f>SUM(AE976:AE1005)</f>
        <v>10924.024500000001</v>
      </c>
      <c r="AF1006" s="6100"/>
      <c r="AG1006" s="2029"/>
      <c r="AH1006" s="2024"/>
      <c r="AI1006" s="2837"/>
      <c r="AJ1006" s="2957" t="s">
        <v>740</v>
      </c>
      <c r="AK1006" s="2071">
        <v>260</v>
      </c>
      <c r="AL1006" s="2071">
        <v>67874</v>
      </c>
      <c r="AM1006" s="2072">
        <v>44420</v>
      </c>
      <c r="AN1006" s="2071">
        <v>6</v>
      </c>
      <c r="AO1006" s="2071" t="s">
        <v>35</v>
      </c>
      <c r="AP1006" s="2073">
        <v>230</v>
      </c>
      <c r="AQ1006" s="4072"/>
      <c r="AR1006" s="4482">
        <v>44473</v>
      </c>
      <c r="AS1006" s="2072">
        <v>44470</v>
      </c>
      <c r="AT1006" s="2691">
        <v>16301</v>
      </c>
      <c r="AU1006" s="2147">
        <v>6000</v>
      </c>
      <c r="AV1006" s="2071">
        <f t="shared" si="334"/>
        <v>0</v>
      </c>
      <c r="AW1006" s="2045">
        <f t="shared" si="335"/>
        <v>1380</v>
      </c>
      <c r="AX1006" s="2045">
        <f t="shared" si="336"/>
        <v>69</v>
      </c>
      <c r="AY1006" s="4497"/>
    </row>
    <row r="1007" spans="15:51">
      <c r="O1007" s="2024"/>
      <c r="P1007" s="2024"/>
      <c r="Q1007" s="2024"/>
      <c r="R1007" s="2024"/>
      <c r="S1007" s="2024"/>
      <c r="T1007" s="2024"/>
      <c r="U1007" s="2024"/>
      <c r="V1007" s="2024"/>
      <c r="W1007" s="2024"/>
      <c r="X1007" s="2024"/>
      <c r="Y1007" s="2024"/>
      <c r="Z1007" s="2024"/>
      <c r="AA1007" s="2024"/>
      <c r="AB1007" s="2024"/>
      <c r="AC1007" s="2024"/>
      <c r="AD1007" s="2024"/>
      <c r="AE1007" s="2024"/>
      <c r="AF1007" s="2029"/>
      <c r="AG1007" s="2029"/>
      <c r="AH1007" s="2024"/>
      <c r="AI1007" s="2837"/>
      <c r="AJ1007" s="2957" t="s">
        <v>699</v>
      </c>
      <c r="AK1007" s="2071">
        <v>261</v>
      </c>
      <c r="AL1007" s="2071">
        <v>68289</v>
      </c>
      <c r="AM1007" s="2072">
        <v>44439</v>
      </c>
      <c r="AN1007" s="2071">
        <v>1</v>
      </c>
      <c r="AO1007" s="2071" t="s">
        <v>35</v>
      </c>
      <c r="AP1007" s="2073">
        <v>250</v>
      </c>
      <c r="AQ1007" s="4072"/>
      <c r="AR1007" s="4482">
        <v>44459</v>
      </c>
      <c r="AS1007" s="2072">
        <v>44456</v>
      </c>
      <c r="AT1007" s="4523">
        <v>16208</v>
      </c>
      <c r="AU1007" s="2041">
        <v>1000</v>
      </c>
      <c r="AV1007" s="2071">
        <f t="shared" si="334"/>
        <v>0</v>
      </c>
      <c r="AW1007" s="2045">
        <f t="shared" si="335"/>
        <v>250</v>
      </c>
      <c r="AX1007" s="2045">
        <f t="shared" si="336"/>
        <v>12.5</v>
      </c>
      <c r="AY1007" s="3584"/>
    </row>
    <row r="1008" spans="15:51" ht="18.600000000000001" thickBot="1">
      <c r="O1008" s="2024"/>
      <c r="P1008" s="2028" t="s">
        <v>1172</v>
      </c>
      <c r="Q1008" s="2024"/>
      <c r="R1008" s="2024"/>
      <c r="S1008" s="2024"/>
      <c r="T1008" s="2024"/>
      <c r="U1008" s="2024"/>
      <c r="V1008" s="2024"/>
      <c r="W1008" s="2024"/>
      <c r="X1008" s="2024"/>
      <c r="Y1008" s="3602"/>
      <c r="Z1008" s="2024"/>
      <c r="AA1008" s="2024"/>
      <c r="AB1008" s="2024"/>
      <c r="AC1008" s="2024"/>
      <c r="AD1008" s="2024"/>
      <c r="AE1008" s="2024"/>
      <c r="AF1008" s="2029"/>
      <c r="AG1008" s="2029"/>
      <c r="AH1008" s="2024"/>
      <c r="AI1008" s="2837"/>
      <c r="AJ1008" s="2037" t="s">
        <v>699</v>
      </c>
      <c r="AK1008" s="2071">
        <v>262</v>
      </c>
      <c r="AL1008" s="2071">
        <v>68548</v>
      </c>
      <c r="AM1008" s="2072">
        <v>44453</v>
      </c>
      <c r="AN1008" s="2071">
        <v>4</v>
      </c>
      <c r="AO1008" s="2071" t="s">
        <v>35</v>
      </c>
      <c r="AP1008" s="2073">
        <v>250</v>
      </c>
      <c r="AQ1008" s="4072"/>
      <c r="AR1008" s="4482">
        <v>44487</v>
      </c>
      <c r="AS1008" s="2072">
        <v>44484</v>
      </c>
      <c r="AT1008" s="4523">
        <v>16385</v>
      </c>
      <c r="AU1008" s="2041">
        <v>4000</v>
      </c>
      <c r="AV1008" s="2071">
        <f t="shared" ref="AV1008:AV1016" si="337">(AU1008-AN1008*1000)</f>
        <v>0</v>
      </c>
      <c r="AW1008" s="2045">
        <f t="shared" ref="AW1008:AW1016" si="338">(AU1008*AP1008/1000)</f>
        <v>1000</v>
      </c>
      <c r="AX1008" s="2045">
        <f>(AW1008*0.05)</f>
        <v>50</v>
      </c>
      <c r="AY1008" s="3584"/>
    </row>
    <row r="1009" spans="15:51">
      <c r="O1009" s="2024"/>
      <c r="P1009" s="2030"/>
      <c r="Q1009" s="2031"/>
      <c r="R1009" s="2031"/>
      <c r="S1009" s="6040" t="s">
        <v>14</v>
      </c>
      <c r="T1009" s="6040" t="s">
        <v>12</v>
      </c>
      <c r="U1009" s="6040"/>
      <c r="V1009" s="2031"/>
      <c r="W1009" s="6040" t="s">
        <v>15</v>
      </c>
      <c r="X1009" s="6040" t="s">
        <v>16</v>
      </c>
      <c r="Y1009" s="6040" t="s">
        <v>12</v>
      </c>
      <c r="Z1009" s="6040" t="s">
        <v>12</v>
      </c>
      <c r="AA1009" s="2031"/>
      <c r="AB1009" s="2031"/>
      <c r="AC1009" s="2031"/>
      <c r="AD1009" s="2031"/>
      <c r="AE1009" s="6040" t="s">
        <v>17</v>
      </c>
      <c r="AF1009" s="6040"/>
      <c r="AG1009" s="6032"/>
      <c r="AH1009" s="2024"/>
      <c r="AI1009" s="2837"/>
      <c r="AJ1009" s="2037" t="s">
        <v>740</v>
      </c>
      <c r="AK1009" s="2069">
        <v>263</v>
      </c>
      <c r="AL1009" s="2071">
        <v>68734</v>
      </c>
      <c r="AM1009" s="2072">
        <v>44459</v>
      </c>
      <c r="AN1009" s="6003">
        <v>5</v>
      </c>
      <c r="AO1009" s="2186" t="s">
        <v>35</v>
      </c>
      <c r="AP1009" s="2073">
        <v>230</v>
      </c>
      <c r="AQ1009" s="4072"/>
      <c r="AR1009" s="4599">
        <v>44482</v>
      </c>
      <c r="AS1009" s="2072">
        <v>44477</v>
      </c>
      <c r="AT1009" s="4523">
        <v>16347</v>
      </c>
      <c r="AU1009" s="2041">
        <v>5000</v>
      </c>
      <c r="AV1009" s="2071">
        <f t="shared" si="337"/>
        <v>0</v>
      </c>
      <c r="AW1009" s="2045">
        <f t="shared" si="338"/>
        <v>1150</v>
      </c>
      <c r="AX1009" s="2045">
        <f t="shared" ref="AX1009:AX1016" si="339">(AW1009*0.05)</f>
        <v>57.5</v>
      </c>
      <c r="AY1009" s="6004" t="s">
        <v>1205</v>
      </c>
    </row>
    <row r="1010" spans="15:51">
      <c r="O1010" s="2024"/>
      <c r="P1010" s="2032" t="s">
        <v>3</v>
      </c>
      <c r="Q1010" s="2033" t="s">
        <v>4</v>
      </c>
      <c r="R1010" s="6033" t="s">
        <v>18</v>
      </c>
      <c r="S1010" s="6033" t="s">
        <v>19</v>
      </c>
      <c r="T1010" s="6033" t="s">
        <v>19</v>
      </c>
      <c r="U1010" s="6033" t="s">
        <v>20</v>
      </c>
      <c r="V1010" s="6033" t="s">
        <v>21</v>
      </c>
      <c r="W1010" s="6033" t="s">
        <v>22</v>
      </c>
      <c r="X1010" s="6033" t="s">
        <v>19</v>
      </c>
      <c r="Y1010" s="6033" t="s">
        <v>23</v>
      </c>
      <c r="Z1010" s="6033" t="s">
        <v>23</v>
      </c>
      <c r="AA1010" s="6033" t="s">
        <v>24</v>
      </c>
      <c r="AB1010" s="6033" t="s">
        <v>20</v>
      </c>
      <c r="AC1010" s="6033" t="s">
        <v>25</v>
      </c>
      <c r="AD1010" s="6033" t="s">
        <v>0</v>
      </c>
      <c r="AE1010" s="6033" t="s">
        <v>11</v>
      </c>
      <c r="AF1010" s="6033" t="s">
        <v>26</v>
      </c>
      <c r="AG1010" s="6032"/>
      <c r="AH1010" s="2024"/>
      <c r="AI1010" s="2837"/>
      <c r="AJ1010" s="2037" t="s">
        <v>740</v>
      </c>
      <c r="AK1010" s="2069">
        <v>264</v>
      </c>
      <c r="AL1010" s="2071">
        <v>68734</v>
      </c>
      <c r="AM1010" s="2072">
        <v>44459</v>
      </c>
      <c r="AN1010" s="6003">
        <v>5</v>
      </c>
      <c r="AO1010" s="2186" t="s">
        <v>35</v>
      </c>
      <c r="AP1010" s="2073">
        <v>230</v>
      </c>
      <c r="AQ1010" s="4072"/>
      <c r="AR1010" s="4599">
        <v>44487</v>
      </c>
      <c r="AS1010" s="2072">
        <v>44484</v>
      </c>
      <c r="AT1010" s="4523">
        <v>16384</v>
      </c>
      <c r="AU1010" s="2041">
        <v>5000</v>
      </c>
      <c r="AV1010" s="2071">
        <f t="shared" si="337"/>
        <v>0</v>
      </c>
      <c r="AW1010" s="2045">
        <f t="shared" si="338"/>
        <v>1150</v>
      </c>
      <c r="AX1010" s="2045">
        <f t="shared" si="339"/>
        <v>57.5</v>
      </c>
      <c r="AY1010" s="6004" t="s">
        <v>1206</v>
      </c>
    </row>
    <row r="1011" spans="15:51" ht="15" thickBot="1">
      <c r="O1011" s="2024"/>
      <c r="P1011" s="2034"/>
      <c r="Q1011" s="2035"/>
      <c r="R1011" s="2035"/>
      <c r="S1011" s="6035" t="s">
        <v>1238</v>
      </c>
      <c r="T1011" s="6035" t="s">
        <v>18</v>
      </c>
      <c r="U1011" s="6035"/>
      <c r="V1011" s="2035"/>
      <c r="W1011" s="6035" t="s">
        <v>21</v>
      </c>
      <c r="X1011" s="6035" t="s">
        <v>3</v>
      </c>
      <c r="Y1011" s="6035" t="s">
        <v>27</v>
      </c>
      <c r="Z1011" s="6035" t="s">
        <v>28</v>
      </c>
      <c r="AA1011" s="2035"/>
      <c r="AB1011" s="2035"/>
      <c r="AC1011" s="2035"/>
      <c r="AD1011" s="2035"/>
      <c r="AE1011" s="6035" t="s">
        <v>30</v>
      </c>
      <c r="AF1011" s="6033"/>
      <c r="AG1011" s="6032"/>
      <c r="AH1011" s="2024"/>
      <c r="AI1011" s="2837"/>
      <c r="AJ1011" s="2957" t="s">
        <v>436</v>
      </c>
      <c r="AK1011" s="2071">
        <v>267</v>
      </c>
      <c r="AL1011" s="2071">
        <v>68736</v>
      </c>
      <c r="AM1011" s="2072">
        <v>44459</v>
      </c>
      <c r="AN1011" s="2071">
        <v>30</v>
      </c>
      <c r="AO1011" s="2071" t="s">
        <v>35</v>
      </c>
      <c r="AP1011" s="2073">
        <v>360.05</v>
      </c>
      <c r="AQ1011" s="4072"/>
      <c r="AR1011" s="4482">
        <v>44482</v>
      </c>
      <c r="AS1011" s="2072">
        <v>44477</v>
      </c>
      <c r="AT1011" s="5988">
        <v>16346</v>
      </c>
      <c r="AU1011" s="2041">
        <v>30000</v>
      </c>
      <c r="AV1011" s="2071">
        <f t="shared" si="337"/>
        <v>0</v>
      </c>
      <c r="AW1011" s="2045">
        <f t="shared" si="338"/>
        <v>10801.5</v>
      </c>
      <c r="AX1011" s="2045">
        <f t="shared" si="339"/>
        <v>540.07500000000005</v>
      </c>
      <c r="AY1011" s="6005" t="s">
        <v>1205</v>
      </c>
    </row>
    <row r="1012" spans="15:51">
      <c r="O1012" s="2024"/>
      <c r="P1012" s="2095" t="s">
        <v>629</v>
      </c>
      <c r="Q1012" s="2658" t="s">
        <v>740</v>
      </c>
      <c r="R1012" s="2168">
        <v>176</v>
      </c>
      <c r="S1012" s="2168">
        <v>59152</v>
      </c>
      <c r="T1012" s="2169">
        <v>44141</v>
      </c>
      <c r="U1012" s="2168">
        <v>6</v>
      </c>
      <c r="V1012" s="2168" t="s">
        <v>35</v>
      </c>
      <c r="W1012" s="2170">
        <v>251.8</v>
      </c>
      <c r="X1012" s="6096"/>
      <c r="Y1012" s="3572">
        <v>44228</v>
      </c>
      <c r="Z1012" s="2169">
        <v>44235</v>
      </c>
      <c r="AA1012" s="2815">
        <v>14900</v>
      </c>
      <c r="AB1012" s="3548">
        <v>6000</v>
      </c>
      <c r="AC1012" s="2168">
        <f>(AB1012-U1012*1000)</f>
        <v>0</v>
      </c>
      <c r="AD1012" s="2173">
        <f>(AB1012*W1012/1000)</f>
        <v>1510.8</v>
      </c>
      <c r="AE1012" s="2173">
        <f>(AD1012*0.05)</f>
        <v>75.540000000000006</v>
      </c>
      <c r="AF1012" s="2046" t="s">
        <v>8</v>
      </c>
      <c r="AG1012" s="3219"/>
      <c r="AH1012" s="2024"/>
      <c r="AI1012" s="4956"/>
      <c r="AJ1012" s="6006" t="s">
        <v>436</v>
      </c>
      <c r="AK1012" s="3266">
        <v>272</v>
      </c>
      <c r="AL1012" s="2823">
        <v>68736</v>
      </c>
      <c r="AM1012" s="2824">
        <v>44476</v>
      </c>
      <c r="AN1012" s="2823">
        <v>10</v>
      </c>
      <c r="AO1012" s="2823" t="s">
        <v>35</v>
      </c>
      <c r="AP1012" s="2825">
        <v>360</v>
      </c>
      <c r="AQ1012" s="5974"/>
      <c r="AR1012" s="5990">
        <v>44482</v>
      </c>
      <c r="AS1012" s="2824">
        <v>44482</v>
      </c>
      <c r="AT1012" s="5993"/>
      <c r="AU1012" s="2712">
        <v>10000</v>
      </c>
      <c r="AV1012" s="2823">
        <f t="shared" si="337"/>
        <v>0</v>
      </c>
      <c r="AW1012" s="2716">
        <f t="shared" si="338"/>
        <v>3600</v>
      </c>
      <c r="AX1012" s="2716">
        <f t="shared" si="339"/>
        <v>180</v>
      </c>
      <c r="AY1012" s="3907" t="s">
        <v>88</v>
      </c>
    </row>
    <row r="1013" spans="15:51">
      <c r="O1013" s="2024"/>
      <c r="P1013" s="2047" t="s">
        <v>629</v>
      </c>
      <c r="Q1013" s="2037" t="s">
        <v>740</v>
      </c>
      <c r="R1013" s="2071">
        <v>176</v>
      </c>
      <c r="S1013" s="2071">
        <v>59152</v>
      </c>
      <c r="T1013" s="2072">
        <v>44141</v>
      </c>
      <c r="U1013" s="2071">
        <v>6</v>
      </c>
      <c r="V1013" s="2071" t="s">
        <v>35</v>
      </c>
      <c r="W1013" s="2073">
        <v>251.8</v>
      </c>
      <c r="X1013" s="4072"/>
      <c r="Y1013" s="3509">
        <v>44244</v>
      </c>
      <c r="Z1013" s="2072">
        <v>44246</v>
      </c>
      <c r="AA1013" s="2809">
        <v>14968</v>
      </c>
      <c r="AB1013" s="2147">
        <v>6000</v>
      </c>
      <c r="AC1013" s="2071">
        <f>(AB1013-U1013*1000)</f>
        <v>0</v>
      </c>
      <c r="AD1013" s="2045">
        <f>(AB1013*W1013/1000)</f>
        <v>1510.8</v>
      </c>
      <c r="AE1013" s="2045">
        <f>(AD1013*0.05)</f>
        <v>75.540000000000006</v>
      </c>
      <c r="AF1013" s="2059" t="s">
        <v>8</v>
      </c>
      <c r="AG1013" s="2029"/>
      <c r="AH1013" s="2024"/>
      <c r="AI1013" s="2837"/>
      <c r="AJ1013" s="2957" t="s">
        <v>436</v>
      </c>
      <c r="AK1013" s="2071">
        <v>268</v>
      </c>
      <c r="AL1013" s="2071">
        <v>68736</v>
      </c>
      <c r="AM1013" s="2072">
        <v>44459</v>
      </c>
      <c r="AN1013" s="2071">
        <v>53</v>
      </c>
      <c r="AO1013" s="2071" t="s">
        <v>35</v>
      </c>
      <c r="AP1013" s="2073">
        <v>360.05</v>
      </c>
      <c r="AQ1013" s="4072"/>
      <c r="AR1013" s="4482">
        <v>44487</v>
      </c>
      <c r="AS1013" s="2072">
        <v>44484</v>
      </c>
      <c r="AT1013" s="5988">
        <v>16383</v>
      </c>
      <c r="AU1013" s="2041">
        <v>53000</v>
      </c>
      <c r="AV1013" s="2071">
        <f t="shared" si="337"/>
        <v>0</v>
      </c>
      <c r="AW1013" s="2045">
        <f t="shared" si="338"/>
        <v>19082.650000000001</v>
      </c>
      <c r="AX1013" s="2045">
        <f t="shared" si="339"/>
        <v>954.13250000000016</v>
      </c>
      <c r="AY1013" s="6004" t="s">
        <v>1206</v>
      </c>
    </row>
    <row r="1014" spans="15:51">
      <c r="O1014" s="2024"/>
      <c r="P1014" s="2821" t="s">
        <v>629</v>
      </c>
      <c r="Q1014" s="2918" t="s">
        <v>699</v>
      </c>
      <c r="R1014" s="2823">
        <v>177</v>
      </c>
      <c r="S1014" s="2823">
        <v>59152</v>
      </c>
      <c r="T1014" s="2824">
        <v>44141</v>
      </c>
      <c r="U1014" s="2823">
        <v>5</v>
      </c>
      <c r="V1014" s="2823" t="s">
        <v>35</v>
      </c>
      <c r="W1014" s="2825">
        <v>273.3</v>
      </c>
      <c r="X1014" s="5974"/>
      <c r="Y1014" s="3568">
        <v>44244</v>
      </c>
      <c r="Z1014" s="2824">
        <v>44244</v>
      </c>
      <c r="AA1014" s="4053"/>
      <c r="AB1014" s="3566">
        <v>5000</v>
      </c>
      <c r="AC1014" s="2823">
        <f t="shared" ref="AC1014:AC1020" si="340">(AB1014-U1014*1000)</f>
        <v>0</v>
      </c>
      <c r="AD1014" s="2716">
        <v>0</v>
      </c>
      <c r="AE1014" s="2716">
        <f t="shared" ref="AE1014:AE1020" si="341">(AD1014*0.05)</f>
        <v>0</v>
      </c>
      <c r="AF1014" s="2707" t="s">
        <v>88</v>
      </c>
      <c r="AG1014" s="4568"/>
      <c r="AH1014" s="2024"/>
      <c r="AI1014" s="4494"/>
      <c r="AJ1014" s="6007" t="s">
        <v>740</v>
      </c>
      <c r="AK1014" s="6008">
        <v>265</v>
      </c>
      <c r="AL1014" s="6009">
        <v>68734</v>
      </c>
      <c r="AM1014" s="6010">
        <v>44459</v>
      </c>
      <c r="AN1014" s="6011">
        <v>7</v>
      </c>
      <c r="AO1014" s="6012" t="s">
        <v>35</v>
      </c>
      <c r="AP1014" s="6013">
        <v>230</v>
      </c>
      <c r="AQ1014" s="6014"/>
      <c r="AR1014" s="6015">
        <v>44494</v>
      </c>
      <c r="AS1014" s="6010">
        <v>44494</v>
      </c>
      <c r="AT1014" s="6016"/>
      <c r="AU1014" s="6017">
        <v>7000</v>
      </c>
      <c r="AV1014" s="6009">
        <f>(AU1014-AN1014*1000)</f>
        <v>0</v>
      </c>
      <c r="AW1014" s="6018">
        <f>(AU1014*AP1014/1000)</f>
        <v>1610</v>
      </c>
      <c r="AX1014" s="6018">
        <f>(AW1014*0.05)</f>
        <v>80.5</v>
      </c>
      <c r="AY1014" s="6019" t="s">
        <v>88</v>
      </c>
    </row>
    <row r="1015" spans="15:51">
      <c r="O1015" s="2024"/>
      <c r="P1015" s="2821" t="s">
        <v>629</v>
      </c>
      <c r="Q1015" s="2918" t="s">
        <v>699</v>
      </c>
      <c r="R1015" s="2823">
        <v>177</v>
      </c>
      <c r="S1015" s="2823">
        <v>59152</v>
      </c>
      <c r="T1015" s="2824">
        <v>44141</v>
      </c>
      <c r="U1015" s="2823">
        <v>5</v>
      </c>
      <c r="V1015" s="2823" t="s">
        <v>35</v>
      </c>
      <c r="W1015" s="2825">
        <v>273.3</v>
      </c>
      <c r="X1015" s="5974"/>
      <c r="Y1015" s="3568">
        <v>44249</v>
      </c>
      <c r="Z1015" s="2824">
        <v>44249</v>
      </c>
      <c r="AA1015" s="4053"/>
      <c r="AB1015" s="3566">
        <v>5000</v>
      </c>
      <c r="AC1015" s="2823">
        <f t="shared" si="340"/>
        <v>0</v>
      </c>
      <c r="AD1015" s="2716">
        <v>0</v>
      </c>
      <c r="AE1015" s="2716">
        <f t="shared" si="341"/>
        <v>0</v>
      </c>
      <c r="AF1015" s="2707" t="s">
        <v>88</v>
      </c>
      <c r="AG1015" s="4568"/>
      <c r="AH1015" s="2024"/>
      <c r="AI1015" s="2837"/>
      <c r="AJ1015" s="2957" t="s">
        <v>436</v>
      </c>
      <c r="AK1015" s="2071">
        <v>269</v>
      </c>
      <c r="AL1015" s="2071">
        <v>68736</v>
      </c>
      <c r="AM1015" s="2072">
        <v>44459</v>
      </c>
      <c r="AN1015" s="2071">
        <v>63</v>
      </c>
      <c r="AO1015" s="2071" t="s">
        <v>35</v>
      </c>
      <c r="AP1015" s="2073">
        <v>360.05</v>
      </c>
      <c r="AQ1015" s="4072"/>
      <c r="AR1015" s="4482">
        <v>44494</v>
      </c>
      <c r="AS1015" s="2072">
        <v>44494</v>
      </c>
      <c r="AT1015" s="5988">
        <v>16440</v>
      </c>
      <c r="AU1015" s="2041">
        <v>63000</v>
      </c>
      <c r="AV1015" s="2071">
        <f t="shared" si="337"/>
        <v>0</v>
      </c>
      <c r="AW1015" s="2045">
        <f t="shared" si="338"/>
        <v>22683.15</v>
      </c>
      <c r="AX1015" s="2045">
        <f t="shared" si="339"/>
        <v>1134.1575</v>
      </c>
      <c r="AY1015" s="6004" t="s">
        <v>1205</v>
      </c>
    </row>
    <row r="1016" spans="15:51">
      <c r="O1016" s="2024"/>
      <c r="P1016" s="2047" t="s">
        <v>629</v>
      </c>
      <c r="Q1016" s="2957" t="s">
        <v>436</v>
      </c>
      <c r="R1016" s="2071">
        <v>178</v>
      </c>
      <c r="S1016" s="2071">
        <v>59152</v>
      </c>
      <c r="T1016" s="2072">
        <v>44141</v>
      </c>
      <c r="U1016" s="2071">
        <v>63</v>
      </c>
      <c r="V1016" s="2071" t="s">
        <v>35</v>
      </c>
      <c r="W1016" s="2073">
        <v>328</v>
      </c>
      <c r="X1016" s="4072"/>
      <c r="Y1016" s="3509">
        <v>44228</v>
      </c>
      <c r="Z1016" s="2072">
        <v>44228</v>
      </c>
      <c r="AA1016" s="2809">
        <v>14899</v>
      </c>
      <c r="AB1016" s="2147">
        <v>63000</v>
      </c>
      <c r="AC1016" s="2071">
        <f t="shared" si="340"/>
        <v>0</v>
      </c>
      <c r="AD1016" s="2045">
        <f t="shared" ref="AD1016:AD1021" si="342">(AB1016*W1016/1000)</f>
        <v>20664</v>
      </c>
      <c r="AE1016" s="2045">
        <f t="shared" si="341"/>
        <v>1033.2</v>
      </c>
      <c r="AF1016" s="2059" t="s">
        <v>8</v>
      </c>
      <c r="AG1016" s="2029"/>
      <c r="AH1016" s="2024"/>
      <c r="AI1016" s="2837"/>
      <c r="AJ1016" s="2957" t="s">
        <v>436</v>
      </c>
      <c r="AK1016" s="2071">
        <v>270</v>
      </c>
      <c r="AL1016" s="2071">
        <v>68736</v>
      </c>
      <c r="AM1016" s="2072">
        <v>44459</v>
      </c>
      <c r="AN1016" s="2071">
        <v>53</v>
      </c>
      <c r="AO1016" s="2071" t="s">
        <v>35</v>
      </c>
      <c r="AP1016" s="2073">
        <v>360.05</v>
      </c>
      <c r="AQ1016" s="4072"/>
      <c r="AR1016" s="4482">
        <v>44503</v>
      </c>
      <c r="AS1016" s="2072">
        <v>44499</v>
      </c>
      <c r="AT1016" s="5988">
        <v>16485</v>
      </c>
      <c r="AU1016" s="2041">
        <v>53000</v>
      </c>
      <c r="AV1016" s="2071">
        <f t="shared" si="337"/>
        <v>0</v>
      </c>
      <c r="AW1016" s="2045">
        <f t="shared" si="338"/>
        <v>19082.650000000001</v>
      </c>
      <c r="AX1016" s="2045">
        <f t="shared" si="339"/>
        <v>954.13250000000016</v>
      </c>
      <c r="AY1016" s="6005" t="s">
        <v>1206</v>
      </c>
    </row>
    <row r="1017" spans="15:51">
      <c r="O1017" s="2024"/>
      <c r="P1017" s="2047" t="s">
        <v>629</v>
      </c>
      <c r="Q1017" s="2957" t="s">
        <v>436</v>
      </c>
      <c r="R1017" s="2071">
        <v>178</v>
      </c>
      <c r="S1017" s="2071">
        <v>59152</v>
      </c>
      <c r="T1017" s="2072">
        <v>44141</v>
      </c>
      <c r="U1017" s="2071">
        <v>63</v>
      </c>
      <c r="V1017" s="2071" t="s">
        <v>35</v>
      </c>
      <c r="W1017" s="2073">
        <v>328</v>
      </c>
      <c r="X1017" s="4072"/>
      <c r="Y1017" s="3509">
        <v>44235</v>
      </c>
      <c r="Z1017" s="2072">
        <v>44228</v>
      </c>
      <c r="AA1017" s="2809">
        <v>14818</v>
      </c>
      <c r="AB1017" s="2147">
        <v>63000</v>
      </c>
      <c r="AC1017" s="2071">
        <f t="shared" si="340"/>
        <v>0</v>
      </c>
      <c r="AD1017" s="2045">
        <f t="shared" si="342"/>
        <v>20664</v>
      </c>
      <c r="AE1017" s="2045">
        <f t="shared" si="341"/>
        <v>1033.2</v>
      </c>
      <c r="AF1017" s="2866" t="s">
        <v>8</v>
      </c>
      <c r="AG1017" s="2659"/>
      <c r="AH1017" s="2024"/>
      <c r="AI1017" s="2837"/>
      <c r="AJ1017" s="2037" t="s">
        <v>740</v>
      </c>
      <c r="AK1017" s="2069">
        <v>266</v>
      </c>
      <c r="AL1017" s="2071">
        <v>68734</v>
      </c>
      <c r="AM1017" s="2072">
        <v>44459</v>
      </c>
      <c r="AN1017" s="6003">
        <v>6</v>
      </c>
      <c r="AO1017" s="2186" t="s">
        <v>35</v>
      </c>
      <c r="AP1017" s="2073">
        <v>230</v>
      </c>
      <c r="AQ1017" s="4072"/>
      <c r="AR1017" s="4599">
        <v>44503</v>
      </c>
      <c r="AS1017" s="2072">
        <v>44499</v>
      </c>
      <c r="AT1017" s="4523">
        <v>16486</v>
      </c>
      <c r="AU1017" s="2041">
        <v>6000</v>
      </c>
      <c r="AV1017" s="2071">
        <f>(AU1017-AN1017*1000)</f>
        <v>0</v>
      </c>
      <c r="AW1017" s="2045">
        <f>(AU1017*AP1017/1000)</f>
        <v>1380</v>
      </c>
      <c r="AX1017" s="2045">
        <f>(AW1017*0.05)</f>
        <v>69</v>
      </c>
      <c r="AY1017" s="6005" t="s">
        <v>1206</v>
      </c>
    </row>
    <row r="1018" spans="15:51">
      <c r="O1018" s="2024"/>
      <c r="P1018" s="2047" t="s">
        <v>471</v>
      </c>
      <c r="Q1018" s="2957" t="s">
        <v>436</v>
      </c>
      <c r="R1018" s="2809">
        <v>55</v>
      </c>
      <c r="S1018" s="3068" t="s">
        <v>101</v>
      </c>
      <c r="T1018" s="2040">
        <v>44155</v>
      </c>
      <c r="U1018" s="2041">
        <v>20</v>
      </c>
      <c r="V1018" s="2039" t="s">
        <v>35</v>
      </c>
      <c r="W1018" s="2042">
        <v>354</v>
      </c>
      <c r="X1018" s="2071"/>
      <c r="Y1018" s="3509">
        <v>44235</v>
      </c>
      <c r="Z1018" s="2072">
        <v>44235</v>
      </c>
      <c r="AA1018" s="2071">
        <v>14901</v>
      </c>
      <c r="AB1018" s="2071">
        <v>20000</v>
      </c>
      <c r="AC1018" s="2071">
        <f t="shared" si="340"/>
        <v>0</v>
      </c>
      <c r="AD1018" s="2045">
        <f t="shared" si="342"/>
        <v>7080</v>
      </c>
      <c r="AE1018" s="2045">
        <f t="shared" si="341"/>
        <v>354</v>
      </c>
      <c r="AF1018" s="6038" t="s">
        <v>8</v>
      </c>
      <c r="AG1018" s="6032"/>
      <c r="AH1018" s="2024"/>
      <c r="AI1018" s="2837"/>
      <c r="AJ1018" s="2037" t="s">
        <v>740</v>
      </c>
      <c r="AK1018" s="2069">
        <v>271</v>
      </c>
      <c r="AL1018" s="2071">
        <v>68734</v>
      </c>
      <c r="AM1018" s="2072">
        <v>44475</v>
      </c>
      <c r="AN1018" s="6003">
        <v>7</v>
      </c>
      <c r="AO1018" s="2071" t="s">
        <v>35</v>
      </c>
      <c r="AP1018" s="2073">
        <v>230</v>
      </c>
      <c r="AQ1018" s="4072"/>
      <c r="AR1018" s="4599">
        <v>44508</v>
      </c>
      <c r="AS1018" s="2072">
        <v>44499</v>
      </c>
      <c r="AT1018" s="4523">
        <v>16487</v>
      </c>
      <c r="AU1018" s="2041">
        <v>7000</v>
      </c>
      <c r="AV1018" s="2071">
        <f>(AU1018-AN1018*1000)</f>
        <v>0</v>
      </c>
      <c r="AW1018" s="2045">
        <f>(AU1018*AP1018/1000)</f>
        <v>1610</v>
      </c>
      <c r="AX1018" s="2045">
        <f>(AW1018*0.05)</f>
        <v>80.5</v>
      </c>
      <c r="AY1018" s="6020"/>
    </row>
    <row r="1019" spans="15:51">
      <c r="O1019" s="2024"/>
      <c r="P1019" s="2047" t="s">
        <v>792</v>
      </c>
      <c r="Q1019" s="4274" t="s">
        <v>794</v>
      </c>
      <c r="R1019" s="2071">
        <v>90</v>
      </c>
      <c r="S1019" s="2071" t="s">
        <v>36</v>
      </c>
      <c r="T1019" s="2072">
        <v>44168</v>
      </c>
      <c r="U1019" s="2071">
        <v>185</v>
      </c>
      <c r="V1019" s="2039" t="s">
        <v>35</v>
      </c>
      <c r="W1019" s="2071">
        <v>333.58</v>
      </c>
      <c r="X1019" s="3605"/>
      <c r="Y1019" s="3509">
        <v>44231</v>
      </c>
      <c r="Z1019" s="2072">
        <v>44235</v>
      </c>
      <c r="AA1019" s="2071">
        <v>14897</v>
      </c>
      <c r="AB1019" s="2147">
        <v>110000</v>
      </c>
      <c r="AC1019" s="2071">
        <f t="shared" si="340"/>
        <v>-75000</v>
      </c>
      <c r="AD1019" s="2045">
        <f t="shared" si="342"/>
        <v>36693.800000000003</v>
      </c>
      <c r="AE1019" s="2045">
        <f t="shared" si="341"/>
        <v>1834.6900000000003</v>
      </c>
      <c r="AF1019" s="2866" t="s">
        <v>8</v>
      </c>
      <c r="AG1019" s="2659"/>
      <c r="AH1019" s="2024"/>
      <c r="AI1019" s="2837"/>
      <c r="AJ1019" s="2037" t="s">
        <v>436</v>
      </c>
      <c r="AK1019" s="2069">
        <v>279</v>
      </c>
      <c r="AL1019" s="2071">
        <v>69279</v>
      </c>
      <c r="AM1019" s="2072">
        <v>44483</v>
      </c>
      <c r="AN1019" s="2071">
        <v>55</v>
      </c>
      <c r="AO1019" s="2071" t="s">
        <v>35</v>
      </c>
      <c r="AP1019" s="2073">
        <v>360</v>
      </c>
      <c r="AQ1019" s="4072"/>
      <c r="AR1019" s="4482">
        <v>44508</v>
      </c>
      <c r="AS1019" s="2072">
        <v>44499</v>
      </c>
      <c r="AT1019" s="5988">
        <v>16487</v>
      </c>
      <c r="AU1019" s="2041">
        <v>55000</v>
      </c>
      <c r="AV1019" s="2071">
        <f t="shared" ref="AV1019:AV1030" si="343">(AU1019-AN1019*1000)</f>
        <v>0</v>
      </c>
      <c r="AW1019" s="2045">
        <f t="shared" ref="AW1019:AW1030" si="344">(AU1019*AP1019/1000)</f>
        <v>19800</v>
      </c>
      <c r="AX1019" s="2045">
        <f t="shared" ref="AX1019:AX1030" si="345">(AW1019*0.05)</f>
        <v>990</v>
      </c>
      <c r="AY1019" s="6021"/>
    </row>
    <row r="1020" spans="15:51">
      <c r="O1020" s="2024"/>
      <c r="P1020" s="2047" t="s">
        <v>792</v>
      </c>
      <c r="Q1020" s="4274" t="s">
        <v>794</v>
      </c>
      <c r="R1020" s="2071">
        <v>90</v>
      </c>
      <c r="S1020" s="2071" t="s">
        <v>36</v>
      </c>
      <c r="T1020" s="2072">
        <v>44168</v>
      </c>
      <c r="U1020" s="2071">
        <v>75</v>
      </c>
      <c r="V1020" s="2039" t="s">
        <v>35</v>
      </c>
      <c r="W1020" s="2071">
        <v>333.58</v>
      </c>
      <c r="X1020" s="3605"/>
      <c r="Y1020" s="3509">
        <v>44231</v>
      </c>
      <c r="Z1020" s="2072">
        <v>44279</v>
      </c>
      <c r="AA1020" s="2071">
        <v>15192</v>
      </c>
      <c r="AB1020" s="2147">
        <v>75000</v>
      </c>
      <c r="AC1020" s="2071">
        <f t="shared" si="340"/>
        <v>0</v>
      </c>
      <c r="AD1020" s="2045">
        <f t="shared" si="342"/>
        <v>25018.5</v>
      </c>
      <c r="AE1020" s="2045">
        <f t="shared" si="341"/>
        <v>1250.9250000000002</v>
      </c>
      <c r="AF1020" s="2866" t="s">
        <v>8</v>
      </c>
      <c r="AG1020" s="3563"/>
      <c r="AH1020" s="2024"/>
      <c r="AI1020" s="2943"/>
      <c r="AJ1020" s="2957" t="s">
        <v>699</v>
      </c>
      <c r="AK1020" s="2071">
        <v>284</v>
      </c>
      <c r="AL1020" s="2071">
        <v>69554</v>
      </c>
      <c r="AM1020" s="2072">
        <v>44489</v>
      </c>
      <c r="AN1020" s="2071">
        <v>2</v>
      </c>
      <c r="AO1020" s="2071" t="s">
        <v>35</v>
      </c>
      <c r="AP1020" s="2073">
        <v>250</v>
      </c>
      <c r="AQ1020" s="4072"/>
      <c r="AR1020" s="4482">
        <v>44508</v>
      </c>
      <c r="AS1020" s="2072">
        <v>44499</v>
      </c>
      <c r="AT1020" s="4523">
        <v>16487</v>
      </c>
      <c r="AU1020" s="2041">
        <v>2000</v>
      </c>
      <c r="AV1020" s="2071">
        <f>(AU1020-AN1020*1000)</f>
        <v>0</v>
      </c>
      <c r="AW1020" s="2045">
        <f>(AU1020*AP1020/1000)</f>
        <v>500</v>
      </c>
      <c r="AX1020" s="2045">
        <f>(AW1020*0.05)</f>
        <v>25</v>
      </c>
      <c r="AY1020" s="6021"/>
    </row>
    <row r="1021" spans="15:51">
      <c r="O1021" s="2024"/>
      <c r="P1021" s="2047" t="s">
        <v>792</v>
      </c>
      <c r="Q1021" s="4274" t="s">
        <v>891</v>
      </c>
      <c r="R1021" s="2071">
        <v>91</v>
      </c>
      <c r="S1021" s="2071" t="s">
        <v>36</v>
      </c>
      <c r="T1021" s="2072">
        <v>44168</v>
      </c>
      <c r="U1021" s="2071">
        <v>11</v>
      </c>
      <c r="V1021" s="2039" t="s">
        <v>35</v>
      </c>
      <c r="W1021" s="2071">
        <v>440.97</v>
      </c>
      <c r="X1021" s="3605"/>
      <c r="Y1021" s="3509">
        <v>44231</v>
      </c>
      <c r="Z1021" s="2072">
        <v>44235</v>
      </c>
      <c r="AA1021" s="2071">
        <v>14897</v>
      </c>
      <c r="AB1021" s="2147">
        <v>11000</v>
      </c>
      <c r="AC1021" s="2071">
        <f>(AB1021-U1021*1000)</f>
        <v>0</v>
      </c>
      <c r="AD1021" s="2045">
        <f t="shared" si="342"/>
        <v>4850.67</v>
      </c>
      <c r="AE1021" s="2045">
        <f>(AD1021*0.05)</f>
        <v>242.5335</v>
      </c>
      <c r="AF1021" s="2866" t="s">
        <v>8</v>
      </c>
      <c r="AG1021" s="2659"/>
      <c r="AH1021" s="2024"/>
      <c r="AI1021" s="2943"/>
      <c r="AJ1021" s="2096" t="s">
        <v>436</v>
      </c>
      <c r="AK1021" s="4276">
        <v>280</v>
      </c>
      <c r="AL1021" s="2108">
        <v>69279</v>
      </c>
      <c r="AM1021" s="2109">
        <v>44483</v>
      </c>
      <c r="AN1021" s="2108">
        <v>45</v>
      </c>
      <c r="AO1021" s="2108" t="s">
        <v>35</v>
      </c>
      <c r="AP1021" s="2111">
        <v>360</v>
      </c>
      <c r="AQ1021" s="3699"/>
      <c r="AR1021" s="5707">
        <v>44516</v>
      </c>
      <c r="AS1021" s="2109">
        <v>44516</v>
      </c>
      <c r="AT1021" s="5993"/>
      <c r="AU1021" s="2113">
        <v>45000</v>
      </c>
      <c r="AV1021" s="2108">
        <f t="shared" si="343"/>
        <v>0</v>
      </c>
      <c r="AW1021" s="2114">
        <f t="shared" si="344"/>
        <v>16200</v>
      </c>
      <c r="AX1021" s="2114">
        <f t="shared" si="345"/>
        <v>810</v>
      </c>
      <c r="AY1021" s="6020"/>
    </row>
    <row r="1022" spans="15:51">
      <c r="O1022" s="2024"/>
      <c r="P1022" s="2821" t="s">
        <v>792</v>
      </c>
      <c r="Q1022" s="4095" t="s">
        <v>1156</v>
      </c>
      <c r="R1022" s="2823">
        <v>92</v>
      </c>
      <c r="S1022" s="4096" t="s">
        <v>36</v>
      </c>
      <c r="T1022" s="2824">
        <v>44168</v>
      </c>
      <c r="U1022" s="2823">
        <v>15</v>
      </c>
      <c r="V1022" s="2698" t="s">
        <v>35</v>
      </c>
      <c r="W1022" s="2825">
        <v>262.75</v>
      </c>
      <c r="X1022" s="4052"/>
      <c r="Y1022" s="3568">
        <v>44231</v>
      </c>
      <c r="Z1022" s="2824">
        <v>44231</v>
      </c>
      <c r="AA1022" s="2823"/>
      <c r="AB1022" s="3566">
        <v>15000</v>
      </c>
      <c r="AC1022" s="2823">
        <f>(AB1022-U1022*1000)</f>
        <v>0</v>
      </c>
      <c r="AD1022" s="2716">
        <v>0</v>
      </c>
      <c r="AE1022" s="2716">
        <f>(AD1022*0.05)</f>
        <v>0</v>
      </c>
      <c r="AF1022" s="2707" t="s">
        <v>88</v>
      </c>
      <c r="AG1022" s="4568"/>
      <c r="AH1022" s="2024"/>
      <c r="AI1022" s="4494"/>
      <c r="AJ1022" s="6022" t="s">
        <v>740</v>
      </c>
      <c r="AK1022" s="4276">
        <v>273</v>
      </c>
      <c r="AL1022" s="2108">
        <v>69277</v>
      </c>
      <c r="AM1022" s="2109">
        <v>44483</v>
      </c>
      <c r="AN1022" s="6023">
        <v>3</v>
      </c>
      <c r="AO1022" s="2108" t="s">
        <v>35</v>
      </c>
      <c r="AP1022" s="2111">
        <v>230</v>
      </c>
      <c r="AQ1022" s="3699"/>
      <c r="AR1022" s="5707">
        <v>44516</v>
      </c>
      <c r="AS1022" s="2109">
        <v>44516</v>
      </c>
      <c r="AT1022" s="4523"/>
      <c r="AU1022" s="2113">
        <v>3000</v>
      </c>
      <c r="AV1022" s="2108">
        <f t="shared" si="343"/>
        <v>0</v>
      </c>
      <c r="AW1022" s="2114">
        <f t="shared" si="344"/>
        <v>690</v>
      </c>
      <c r="AX1022" s="2114">
        <f t="shared" si="345"/>
        <v>34.5</v>
      </c>
      <c r="AY1022" s="6020"/>
    </row>
    <row r="1023" spans="15:51">
      <c r="O1023" s="2024"/>
      <c r="P1023" s="2821" t="s">
        <v>792</v>
      </c>
      <c r="Q1023" s="4095" t="s">
        <v>904</v>
      </c>
      <c r="R1023" s="2823">
        <v>93</v>
      </c>
      <c r="S1023" s="4096" t="s">
        <v>36</v>
      </c>
      <c r="T1023" s="2824">
        <v>44168</v>
      </c>
      <c r="U1023" s="2823">
        <v>3</v>
      </c>
      <c r="V1023" s="2698" t="s">
        <v>35</v>
      </c>
      <c r="W1023" s="2823">
        <v>404.41</v>
      </c>
      <c r="X1023" s="4052"/>
      <c r="Y1023" s="3568">
        <v>44231</v>
      </c>
      <c r="Z1023" s="2824">
        <v>44231</v>
      </c>
      <c r="AA1023" s="2823"/>
      <c r="AB1023" s="3566">
        <v>3000</v>
      </c>
      <c r="AC1023" s="2823">
        <f>(AB1023-U1023*1000)</f>
        <v>0</v>
      </c>
      <c r="AD1023" s="2716">
        <v>0</v>
      </c>
      <c r="AE1023" s="2716">
        <f>(AD1023*0.05)</f>
        <v>0</v>
      </c>
      <c r="AF1023" s="2707" t="s">
        <v>88</v>
      </c>
      <c r="AG1023" s="4568"/>
      <c r="AH1023" s="2024"/>
      <c r="AI1023" s="2837"/>
      <c r="AJ1023" s="2919" t="s">
        <v>699</v>
      </c>
      <c r="AK1023" s="4276">
        <v>276</v>
      </c>
      <c r="AL1023" s="2108">
        <v>69278</v>
      </c>
      <c r="AM1023" s="2109">
        <v>44483</v>
      </c>
      <c r="AN1023" s="2108">
        <v>3</v>
      </c>
      <c r="AO1023" s="2108" t="s">
        <v>35</v>
      </c>
      <c r="AP1023" s="2111">
        <v>250</v>
      </c>
      <c r="AQ1023" s="3699"/>
      <c r="AR1023" s="5707">
        <v>44516</v>
      </c>
      <c r="AS1023" s="2109">
        <v>44516</v>
      </c>
      <c r="AT1023" s="4523"/>
      <c r="AU1023" s="2113">
        <v>3000</v>
      </c>
      <c r="AV1023" s="2108">
        <f t="shared" si="343"/>
        <v>0</v>
      </c>
      <c r="AW1023" s="2114">
        <f t="shared" si="344"/>
        <v>750</v>
      </c>
      <c r="AX1023" s="2114">
        <f t="shared" si="345"/>
        <v>37.5</v>
      </c>
      <c r="AY1023" s="6020"/>
    </row>
    <row r="1024" spans="15:51">
      <c r="O1024" s="2024"/>
      <c r="P1024" s="2047" t="s">
        <v>792</v>
      </c>
      <c r="Q1024" s="2048" t="s">
        <v>794</v>
      </c>
      <c r="R1024" s="2038">
        <v>94</v>
      </c>
      <c r="S1024" s="3169" t="s">
        <v>36</v>
      </c>
      <c r="T1024" s="2072">
        <v>44168</v>
      </c>
      <c r="U1024" s="2071">
        <v>185</v>
      </c>
      <c r="V1024" s="2039" t="s">
        <v>35</v>
      </c>
      <c r="W1024" s="2071">
        <v>333.58</v>
      </c>
      <c r="X1024" s="2071"/>
      <c r="Y1024" s="3509">
        <v>44245</v>
      </c>
      <c r="Z1024" s="2072">
        <v>44246</v>
      </c>
      <c r="AA1024" s="2071">
        <v>14965</v>
      </c>
      <c r="AB1024" s="2147">
        <v>133000</v>
      </c>
      <c r="AC1024" s="2071">
        <f>(AB1024-U1024*1000)</f>
        <v>-52000</v>
      </c>
      <c r="AD1024" s="2045">
        <f>(AB1024*W1024/1000)</f>
        <v>44366.14</v>
      </c>
      <c r="AE1024" s="2045">
        <f>(AD1024*0.05)</f>
        <v>2218.3070000000002</v>
      </c>
      <c r="AF1024" s="2866" t="s">
        <v>8</v>
      </c>
      <c r="AG1024" s="2659"/>
      <c r="AH1024" s="2024"/>
      <c r="AI1024" s="2943"/>
      <c r="AJ1024" s="2096" t="s">
        <v>699</v>
      </c>
      <c r="AK1024" s="4276">
        <v>277</v>
      </c>
      <c r="AL1024" s="2108">
        <v>69278</v>
      </c>
      <c r="AM1024" s="2109">
        <v>44483</v>
      </c>
      <c r="AN1024" s="2108">
        <v>2</v>
      </c>
      <c r="AO1024" s="2108" t="s">
        <v>35</v>
      </c>
      <c r="AP1024" s="2111">
        <v>250</v>
      </c>
      <c r="AQ1024" s="3699"/>
      <c r="AR1024" s="5707">
        <v>44522</v>
      </c>
      <c r="AS1024" s="2109">
        <v>44522</v>
      </c>
      <c r="AT1024" s="4523"/>
      <c r="AU1024" s="2113">
        <v>2000</v>
      </c>
      <c r="AV1024" s="2108">
        <f t="shared" si="343"/>
        <v>0</v>
      </c>
      <c r="AW1024" s="2114">
        <f t="shared" si="344"/>
        <v>500</v>
      </c>
      <c r="AX1024" s="2114">
        <f t="shared" si="345"/>
        <v>25</v>
      </c>
      <c r="AY1024" s="6020"/>
    </row>
    <row r="1025" spans="15:51">
      <c r="O1025" s="2024"/>
      <c r="P1025" s="2047" t="s">
        <v>792</v>
      </c>
      <c r="Q1025" s="4274" t="s">
        <v>794</v>
      </c>
      <c r="R1025" s="2038">
        <v>94</v>
      </c>
      <c r="S1025" s="2071" t="s">
        <v>36</v>
      </c>
      <c r="T1025" s="2072">
        <v>44168</v>
      </c>
      <c r="U1025" s="2071">
        <v>52</v>
      </c>
      <c r="V1025" s="2039" t="s">
        <v>35</v>
      </c>
      <c r="W1025" s="2071">
        <v>333.58</v>
      </c>
      <c r="X1025" s="2071"/>
      <c r="Y1025" s="3509">
        <v>44245</v>
      </c>
      <c r="Z1025" s="2072">
        <v>44279</v>
      </c>
      <c r="AA1025" s="2071">
        <v>15192</v>
      </c>
      <c r="AB1025" s="2147">
        <v>52000</v>
      </c>
      <c r="AC1025" s="2071">
        <f>(AB1025-U1025*1000)</f>
        <v>0</v>
      </c>
      <c r="AD1025" s="2045">
        <f>(AB1025*W1025/1000)</f>
        <v>17346.16</v>
      </c>
      <c r="AE1025" s="2045">
        <f>(AD1025*0.05)</f>
        <v>867.30799999999999</v>
      </c>
      <c r="AF1025" s="2866" t="s">
        <v>8</v>
      </c>
      <c r="AG1025" s="2659"/>
      <c r="AH1025" s="2024"/>
      <c r="AI1025" s="2837"/>
      <c r="AJ1025" s="2919" t="s">
        <v>740</v>
      </c>
      <c r="AK1025" s="4276">
        <v>274</v>
      </c>
      <c r="AL1025" s="2108">
        <v>69277</v>
      </c>
      <c r="AM1025" s="2109">
        <v>44483</v>
      </c>
      <c r="AN1025" s="6023">
        <v>4</v>
      </c>
      <c r="AO1025" s="2108" t="s">
        <v>35</v>
      </c>
      <c r="AP1025" s="2111">
        <v>230</v>
      </c>
      <c r="AQ1025" s="3699"/>
      <c r="AR1025" s="5707">
        <v>44522</v>
      </c>
      <c r="AS1025" s="2109">
        <v>44522</v>
      </c>
      <c r="AT1025" s="4523"/>
      <c r="AU1025" s="2113">
        <v>4000</v>
      </c>
      <c r="AV1025" s="2108">
        <f t="shared" si="343"/>
        <v>0</v>
      </c>
      <c r="AW1025" s="2114">
        <f t="shared" si="344"/>
        <v>920</v>
      </c>
      <c r="AX1025" s="2114">
        <f t="shared" si="345"/>
        <v>46</v>
      </c>
      <c r="AY1025" s="6020"/>
    </row>
    <row r="1026" spans="15:51">
      <c r="O1026" s="2024"/>
      <c r="P1026" s="2047" t="s">
        <v>792</v>
      </c>
      <c r="Q1026" s="2048" t="s">
        <v>891</v>
      </c>
      <c r="R1026" s="2071">
        <v>95</v>
      </c>
      <c r="S1026" s="3169" t="s">
        <v>36</v>
      </c>
      <c r="T1026" s="2072">
        <v>44168</v>
      </c>
      <c r="U1026" s="2071">
        <v>11</v>
      </c>
      <c r="V1026" s="2039" t="s">
        <v>35</v>
      </c>
      <c r="W1026" s="2071">
        <v>440.97</v>
      </c>
      <c r="X1026" s="2071"/>
      <c r="Y1026" s="3509">
        <v>44245</v>
      </c>
      <c r="Z1026" s="2072">
        <v>44246</v>
      </c>
      <c r="AA1026" s="2071">
        <v>14965</v>
      </c>
      <c r="AB1026" s="2147">
        <v>11000</v>
      </c>
      <c r="AC1026" s="2071">
        <f t="shared" ref="AC1026:AC1035" si="346">(AB1026-U1026*1000)</f>
        <v>0</v>
      </c>
      <c r="AD1026" s="2045">
        <f>(AB1026*W1026/1000)</f>
        <v>4850.67</v>
      </c>
      <c r="AE1026" s="2045">
        <f t="shared" ref="AE1026:AE1033" si="347">(AD1026*0.05)</f>
        <v>242.5335</v>
      </c>
      <c r="AF1026" s="2866" t="s">
        <v>8</v>
      </c>
      <c r="AG1026" s="2659"/>
      <c r="AH1026" s="2024"/>
      <c r="AI1026" s="2837"/>
      <c r="AJ1026" s="2919" t="s">
        <v>436</v>
      </c>
      <c r="AK1026" s="4276">
        <v>281</v>
      </c>
      <c r="AL1026" s="2108">
        <v>69279</v>
      </c>
      <c r="AM1026" s="2109">
        <v>44483</v>
      </c>
      <c r="AN1026" s="2108">
        <v>70</v>
      </c>
      <c r="AO1026" s="2108" t="s">
        <v>35</v>
      </c>
      <c r="AP1026" s="2111">
        <v>360</v>
      </c>
      <c r="AQ1026" s="3699"/>
      <c r="AR1026" s="5707">
        <v>44522</v>
      </c>
      <c r="AS1026" s="2109">
        <v>44522</v>
      </c>
      <c r="AT1026" s="5993"/>
      <c r="AU1026" s="2113">
        <v>70000</v>
      </c>
      <c r="AV1026" s="2108">
        <f t="shared" si="343"/>
        <v>0</v>
      </c>
      <c r="AW1026" s="2114">
        <f t="shared" si="344"/>
        <v>25200</v>
      </c>
      <c r="AX1026" s="2114">
        <f t="shared" si="345"/>
        <v>1260</v>
      </c>
      <c r="AY1026" s="5989"/>
    </row>
    <row r="1027" spans="15:51">
      <c r="O1027" s="2024"/>
      <c r="P1027" s="2821" t="s">
        <v>792</v>
      </c>
      <c r="Q1027" s="4321" t="s">
        <v>1156</v>
      </c>
      <c r="R1027" s="2823">
        <v>96</v>
      </c>
      <c r="S1027" s="2823" t="s">
        <v>36</v>
      </c>
      <c r="T1027" s="2824">
        <v>44168</v>
      </c>
      <c r="U1027" s="2823">
        <v>15</v>
      </c>
      <c r="V1027" s="2698" t="s">
        <v>35</v>
      </c>
      <c r="W1027" s="2825">
        <v>262.75</v>
      </c>
      <c r="X1027" s="2823"/>
      <c r="Y1027" s="3568">
        <v>44245</v>
      </c>
      <c r="Z1027" s="2824">
        <v>44245</v>
      </c>
      <c r="AA1027" s="2823"/>
      <c r="AB1027" s="3566">
        <v>15000</v>
      </c>
      <c r="AC1027" s="2823">
        <f t="shared" si="346"/>
        <v>0</v>
      </c>
      <c r="AD1027" s="2716">
        <v>0</v>
      </c>
      <c r="AE1027" s="2716">
        <f t="shared" si="347"/>
        <v>0</v>
      </c>
      <c r="AF1027" s="2707" t="s">
        <v>88</v>
      </c>
      <c r="AG1027" s="4568"/>
      <c r="AH1027" s="2024"/>
      <c r="AI1027" s="4494"/>
      <c r="AJ1027" s="6022" t="s">
        <v>740</v>
      </c>
      <c r="AK1027" s="4276">
        <v>275</v>
      </c>
      <c r="AL1027" s="2108">
        <v>69277</v>
      </c>
      <c r="AM1027" s="2109">
        <v>44483</v>
      </c>
      <c r="AN1027" s="6023">
        <v>4</v>
      </c>
      <c r="AO1027" s="2108" t="s">
        <v>35</v>
      </c>
      <c r="AP1027" s="2111">
        <v>230</v>
      </c>
      <c r="AQ1027" s="3699"/>
      <c r="AR1027" s="5707">
        <v>44531</v>
      </c>
      <c r="AS1027" s="2109">
        <v>44531</v>
      </c>
      <c r="AT1027" s="4523"/>
      <c r="AU1027" s="2113">
        <v>4000</v>
      </c>
      <c r="AV1027" s="2108">
        <f t="shared" si="343"/>
        <v>0</v>
      </c>
      <c r="AW1027" s="2114">
        <f t="shared" si="344"/>
        <v>920</v>
      </c>
      <c r="AX1027" s="2114">
        <f t="shared" si="345"/>
        <v>46</v>
      </c>
      <c r="AY1027" s="5989"/>
    </row>
    <row r="1028" spans="15:51">
      <c r="O1028" s="2024"/>
      <c r="P1028" s="2821" t="s">
        <v>792</v>
      </c>
      <c r="Q1028" s="4321" t="s">
        <v>904</v>
      </c>
      <c r="R1028" s="4322">
        <v>97</v>
      </c>
      <c r="S1028" s="2823" t="s">
        <v>36</v>
      </c>
      <c r="T1028" s="2824">
        <v>44168</v>
      </c>
      <c r="U1028" s="2823">
        <v>3</v>
      </c>
      <c r="V1028" s="2698" t="s">
        <v>35</v>
      </c>
      <c r="W1028" s="2823">
        <v>404.41</v>
      </c>
      <c r="X1028" s="4322"/>
      <c r="Y1028" s="3568">
        <v>44245</v>
      </c>
      <c r="Z1028" s="2824">
        <v>44245</v>
      </c>
      <c r="AA1028" s="4322"/>
      <c r="AB1028" s="3566">
        <v>3000</v>
      </c>
      <c r="AC1028" s="2823">
        <f t="shared" si="346"/>
        <v>0</v>
      </c>
      <c r="AD1028" s="2716">
        <v>0</v>
      </c>
      <c r="AE1028" s="2716">
        <f t="shared" si="347"/>
        <v>0</v>
      </c>
      <c r="AF1028" s="2707" t="s">
        <v>88</v>
      </c>
      <c r="AG1028" s="4568"/>
      <c r="AH1028" s="2024"/>
      <c r="AI1028" s="2837"/>
      <c r="AJ1028" s="2919" t="s">
        <v>436</v>
      </c>
      <c r="AK1028" s="4276">
        <v>282</v>
      </c>
      <c r="AL1028" s="2108">
        <v>69279</v>
      </c>
      <c r="AM1028" s="2109">
        <v>44483</v>
      </c>
      <c r="AN1028" s="2108">
        <v>40</v>
      </c>
      <c r="AO1028" s="2108" t="s">
        <v>35</v>
      </c>
      <c r="AP1028" s="2111">
        <v>360</v>
      </c>
      <c r="AQ1028" s="3699"/>
      <c r="AR1028" s="5707">
        <v>44531</v>
      </c>
      <c r="AS1028" s="2109">
        <v>44531</v>
      </c>
      <c r="AT1028" s="5993"/>
      <c r="AU1028" s="2113">
        <v>40000</v>
      </c>
      <c r="AV1028" s="2108">
        <f t="shared" si="343"/>
        <v>0</v>
      </c>
      <c r="AW1028" s="2114">
        <f t="shared" si="344"/>
        <v>14400</v>
      </c>
      <c r="AX1028" s="2114">
        <f t="shared" si="345"/>
        <v>720</v>
      </c>
      <c r="AY1028" s="5989"/>
    </row>
    <row r="1029" spans="15:51">
      <c r="O1029" s="2024"/>
      <c r="P1029" s="2821" t="s">
        <v>629</v>
      </c>
      <c r="Q1029" s="2918" t="s">
        <v>740</v>
      </c>
      <c r="R1029" s="2823">
        <v>175</v>
      </c>
      <c r="S1029" s="2823">
        <v>59151</v>
      </c>
      <c r="T1029" s="2824">
        <v>44141</v>
      </c>
      <c r="U1029" s="2823">
        <v>6</v>
      </c>
      <c r="V1029" s="2823" t="s">
        <v>35</v>
      </c>
      <c r="W1029" s="2825">
        <v>251.8</v>
      </c>
      <c r="X1029" s="5974"/>
      <c r="Y1029" s="3568">
        <v>44235</v>
      </c>
      <c r="Z1029" s="2824">
        <v>44235</v>
      </c>
      <c r="AA1029" s="4053"/>
      <c r="AB1029" s="3566">
        <v>6000</v>
      </c>
      <c r="AC1029" s="2823">
        <f t="shared" si="346"/>
        <v>0</v>
      </c>
      <c r="AD1029" s="2716">
        <f t="shared" ref="AD1029:AD1035" si="348">(AB1029*W1029/1000)</f>
        <v>1510.8</v>
      </c>
      <c r="AE1029" s="2716">
        <f t="shared" si="347"/>
        <v>75.540000000000006</v>
      </c>
      <c r="AF1029" s="2707" t="s">
        <v>88</v>
      </c>
      <c r="AG1029" s="3227"/>
      <c r="AH1029" s="2024"/>
      <c r="AI1029" s="2943"/>
      <c r="AJ1029" s="2096" t="s">
        <v>699</v>
      </c>
      <c r="AK1029" s="4276">
        <v>278</v>
      </c>
      <c r="AL1029" s="2108">
        <v>69278</v>
      </c>
      <c r="AM1029" s="2109">
        <v>44483</v>
      </c>
      <c r="AN1029" s="2108">
        <v>3</v>
      </c>
      <c r="AO1029" s="2108" t="s">
        <v>35</v>
      </c>
      <c r="AP1029" s="2111">
        <v>250</v>
      </c>
      <c r="AQ1029" s="3699"/>
      <c r="AR1029" s="5707">
        <v>44536</v>
      </c>
      <c r="AS1029" s="2109">
        <v>44536</v>
      </c>
      <c r="AT1029" s="4523"/>
      <c r="AU1029" s="2113">
        <v>3000</v>
      </c>
      <c r="AV1029" s="2108">
        <f t="shared" si="343"/>
        <v>0</v>
      </c>
      <c r="AW1029" s="2114">
        <f t="shared" si="344"/>
        <v>750</v>
      </c>
      <c r="AX1029" s="2114">
        <f t="shared" si="345"/>
        <v>37.5</v>
      </c>
      <c r="AY1029" s="5989"/>
    </row>
    <row r="1030" spans="15:51">
      <c r="O1030" s="2024"/>
      <c r="P1030" s="6101" t="s">
        <v>629</v>
      </c>
      <c r="Q1030" s="6006" t="s">
        <v>740</v>
      </c>
      <c r="R1030" s="4234">
        <v>175</v>
      </c>
      <c r="S1030" s="4234">
        <v>59151</v>
      </c>
      <c r="T1030" s="4235">
        <v>44141</v>
      </c>
      <c r="U1030" s="4234">
        <v>10</v>
      </c>
      <c r="V1030" s="4234" t="s">
        <v>35</v>
      </c>
      <c r="W1030" s="6102">
        <v>251.8</v>
      </c>
      <c r="X1030" s="6103"/>
      <c r="Y1030" s="4353">
        <v>44228</v>
      </c>
      <c r="Z1030" s="4235">
        <v>44228</v>
      </c>
      <c r="AA1030" s="4352"/>
      <c r="AB1030" s="6104">
        <v>10000</v>
      </c>
      <c r="AC1030" s="4234">
        <f t="shared" si="346"/>
        <v>0</v>
      </c>
      <c r="AD1030" s="4241">
        <f t="shared" si="348"/>
        <v>2518</v>
      </c>
      <c r="AE1030" s="4241">
        <f t="shared" si="347"/>
        <v>125.9</v>
      </c>
      <c r="AF1030" s="2707" t="s">
        <v>88</v>
      </c>
      <c r="AG1030" s="2029"/>
      <c r="AH1030" s="2024"/>
      <c r="AI1030" s="2837"/>
      <c r="AJ1030" s="2919" t="s">
        <v>436</v>
      </c>
      <c r="AK1030" s="4276">
        <v>283</v>
      </c>
      <c r="AL1030" s="2108">
        <v>69279</v>
      </c>
      <c r="AM1030" s="2109">
        <v>44483</v>
      </c>
      <c r="AN1030" s="2108">
        <v>50</v>
      </c>
      <c r="AO1030" s="2108" t="s">
        <v>35</v>
      </c>
      <c r="AP1030" s="2111">
        <v>360</v>
      </c>
      <c r="AQ1030" s="3699"/>
      <c r="AR1030" s="5707">
        <v>44536</v>
      </c>
      <c r="AS1030" s="2109">
        <v>44536</v>
      </c>
      <c r="AT1030" s="5993"/>
      <c r="AU1030" s="2113">
        <v>50000</v>
      </c>
      <c r="AV1030" s="2108">
        <f t="shared" si="343"/>
        <v>0</v>
      </c>
      <c r="AW1030" s="2114">
        <f t="shared" si="344"/>
        <v>18000</v>
      </c>
      <c r="AX1030" s="2114">
        <f t="shared" si="345"/>
        <v>900</v>
      </c>
      <c r="AY1030" s="5989"/>
    </row>
    <row r="1031" spans="15:51">
      <c r="O1031" s="2024"/>
      <c r="P1031" s="2821" t="s">
        <v>629</v>
      </c>
      <c r="Q1031" s="2918" t="s">
        <v>699</v>
      </c>
      <c r="R1031" s="2823">
        <v>188</v>
      </c>
      <c r="S1031" s="2823">
        <v>60474</v>
      </c>
      <c r="T1031" s="2824">
        <v>44173</v>
      </c>
      <c r="U1031" s="2823">
        <v>5</v>
      </c>
      <c r="V1031" s="2823" t="s">
        <v>35</v>
      </c>
      <c r="W1031" s="2825">
        <v>273.3</v>
      </c>
      <c r="X1031" s="5974"/>
      <c r="Y1031" s="3568">
        <v>44214</v>
      </c>
      <c r="Z1031" s="2824">
        <v>44305</v>
      </c>
      <c r="AA1031" s="4053"/>
      <c r="AB1031" s="3566">
        <v>5000</v>
      </c>
      <c r="AC1031" s="2823">
        <f t="shared" si="346"/>
        <v>0</v>
      </c>
      <c r="AD1031" s="2716">
        <v>0</v>
      </c>
      <c r="AE1031" s="2716">
        <f>(AD1031*0.05)</f>
        <v>0</v>
      </c>
      <c r="AF1031" s="2707" t="s">
        <v>88</v>
      </c>
      <c r="AG1031" s="4568"/>
      <c r="AH1031" s="2024"/>
      <c r="AI1031" s="2943"/>
      <c r="AJ1031" s="6024"/>
      <c r="AK1031" s="2108"/>
      <c r="AL1031" s="2108"/>
      <c r="AM1031" s="2109"/>
      <c r="AN1031" s="2108"/>
      <c r="AO1031" s="2108"/>
      <c r="AP1031" s="2111"/>
      <c r="AQ1031" s="3699"/>
      <c r="AR1031" s="5707"/>
      <c r="AS1031" s="2109"/>
      <c r="AT1031" s="4523"/>
      <c r="AU1031" s="2113"/>
      <c r="AV1031" s="2108"/>
      <c r="AW1031" s="2114"/>
      <c r="AX1031" s="2114"/>
      <c r="AY1031" s="5989"/>
    </row>
    <row r="1032" spans="15:51">
      <c r="O1032" s="2024"/>
      <c r="P1032" s="2047" t="s">
        <v>589</v>
      </c>
      <c r="Q1032" s="2069" t="s">
        <v>698</v>
      </c>
      <c r="R1032" s="2809">
        <v>46</v>
      </c>
      <c r="S1032" s="2071" t="s">
        <v>101</v>
      </c>
      <c r="T1032" s="2072">
        <v>44232</v>
      </c>
      <c r="U1032" s="2071">
        <v>20</v>
      </c>
      <c r="V1032" s="2039" t="s">
        <v>35</v>
      </c>
      <c r="W1032" s="2073">
        <v>330</v>
      </c>
      <c r="X1032" s="2071"/>
      <c r="Y1032" s="3509">
        <v>44245</v>
      </c>
      <c r="Z1032" s="2072">
        <v>44246</v>
      </c>
      <c r="AA1032" s="2071">
        <v>14964</v>
      </c>
      <c r="AB1032" s="2041">
        <v>20000</v>
      </c>
      <c r="AC1032" s="2041">
        <f t="shared" si="346"/>
        <v>0</v>
      </c>
      <c r="AD1032" s="2045">
        <f t="shared" si="348"/>
        <v>6600</v>
      </c>
      <c r="AE1032" s="2042">
        <f t="shared" si="347"/>
        <v>330</v>
      </c>
      <c r="AF1032" s="6095" t="s">
        <v>8</v>
      </c>
      <c r="AG1032" s="3227"/>
      <c r="AH1032" s="2024"/>
      <c r="AI1032" s="2837"/>
      <c r="AJ1032" s="2096"/>
      <c r="AK1032" s="3129"/>
      <c r="AL1032" s="2098"/>
      <c r="AM1032" s="2099"/>
      <c r="AN1032" s="6025"/>
      <c r="AO1032" s="2098"/>
      <c r="AP1032" s="2101"/>
      <c r="AQ1032" s="6026"/>
      <c r="AR1032" s="5697"/>
      <c r="AS1032" s="2109"/>
      <c r="AT1032" s="4523"/>
      <c r="AU1032" s="2113"/>
      <c r="AV1032" s="2108"/>
      <c r="AW1032" s="2114"/>
      <c r="AX1032" s="2114"/>
      <c r="AY1032" s="5989"/>
    </row>
    <row r="1033" spans="15:51">
      <c r="O1033" s="2024"/>
      <c r="P1033" s="2047" t="s">
        <v>589</v>
      </c>
      <c r="Q1033" s="2069" t="s">
        <v>698</v>
      </c>
      <c r="R1033" s="2809">
        <v>47</v>
      </c>
      <c r="S1033" s="2071" t="s">
        <v>101</v>
      </c>
      <c r="T1033" s="2072">
        <v>44232</v>
      </c>
      <c r="U1033" s="2071">
        <v>20</v>
      </c>
      <c r="V1033" s="2039" t="s">
        <v>35</v>
      </c>
      <c r="W1033" s="2073">
        <v>330</v>
      </c>
      <c r="X1033" s="2071"/>
      <c r="Y1033" s="3509">
        <v>44245</v>
      </c>
      <c r="Z1033" s="2072">
        <v>44246</v>
      </c>
      <c r="AA1033" s="2071">
        <v>14964</v>
      </c>
      <c r="AB1033" s="2041">
        <v>20000</v>
      </c>
      <c r="AC1033" s="2041">
        <f t="shared" si="346"/>
        <v>0</v>
      </c>
      <c r="AD1033" s="2045">
        <f t="shared" si="348"/>
        <v>6600</v>
      </c>
      <c r="AE1033" s="2042">
        <f t="shared" si="347"/>
        <v>330</v>
      </c>
      <c r="AF1033" s="6105" t="s">
        <v>8</v>
      </c>
      <c r="AG1033" s="3227"/>
      <c r="AH1033" s="2024"/>
      <c r="AI1033" s="2837"/>
      <c r="AJ1033" s="2096"/>
      <c r="AK1033" s="3129"/>
      <c r="AL1033" s="2098"/>
      <c r="AM1033" s="2099"/>
      <c r="AN1033" s="6025"/>
      <c r="AO1033" s="2098"/>
      <c r="AP1033" s="2101"/>
      <c r="AQ1033" s="6026"/>
      <c r="AR1033" s="5697"/>
      <c r="AS1033" s="2109"/>
      <c r="AT1033" s="4523"/>
      <c r="AU1033" s="2113"/>
      <c r="AV1033" s="2108"/>
      <c r="AW1033" s="2114"/>
      <c r="AX1033" s="2114"/>
      <c r="AY1033" s="5989"/>
    </row>
    <row r="1034" spans="15:51">
      <c r="O1034" s="2024"/>
      <c r="P1034" s="2047" t="s">
        <v>659</v>
      </c>
      <c r="Q1034" s="2037" t="s">
        <v>889</v>
      </c>
      <c r="R1034" s="2038">
        <v>34</v>
      </c>
      <c r="S1034" s="2039" t="s">
        <v>796</v>
      </c>
      <c r="T1034" s="2040">
        <v>44235</v>
      </c>
      <c r="U1034" s="2041">
        <v>20</v>
      </c>
      <c r="V1034" s="2039" t="s">
        <v>35</v>
      </c>
      <c r="W1034" s="2042">
        <v>382.2</v>
      </c>
      <c r="X1034" s="2039"/>
      <c r="Y1034" s="2044">
        <v>44245</v>
      </c>
      <c r="Z1034" s="2040">
        <v>44237</v>
      </c>
      <c r="AA1034" s="2039">
        <v>14926</v>
      </c>
      <c r="AB1034" s="2041">
        <v>20000</v>
      </c>
      <c r="AC1034" s="2041">
        <f t="shared" si="346"/>
        <v>0</v>
      </c>
      <c r="AD1034" s="2045">
        <f t="shared" si="348"/>
        <v>7644</v>
      </c>
      <c r="AE1034" s="2042">
        <f>(AD1034*0.05)</f>
        <v>382.20000000000005</v>
      </c>
      <c r="AF1034" s="3584" t="s">
        <v>8</v>
      </c>
      <c r="AG1034" s="3227"/>
      <c r="AH1034" s="2024"/>
      <c r="AI1034" s="2837"/>
      <c r="AJ1034" s="2096"/>
      <c r="AK1034" s="3129"/>
      <c r="AL1034" s="2098"/>
      <c r="AM1034" s="2099"/>
      <c r="AN1034" s="6025"/>
      <c r="AO1034" s="2098"/>
      <c r="AP1034" s="2101"/>
      <c r="AQ1034" s="6026"/>
      <c r="AR1034" s="5697"/>
      <c r="AS1034" s="2109"/>
      <c r="AT1034" s="4523"/>
      <c r="AU1034" s="2113"/>
      <c r="AV1034" s="2108"/>
      <c r="AW1034" s="2114"/>
      <c r="AX1034" s="2114"/>
      <c r="AY1034" s="5989"/>
    </row>
    <row r="1035" spans="15:51">
      <c r="O1035" s="2024"/>
      <c r="P1035" s="2047" t="s">
        <v>629</v>
      </c>
      <c r="Q1035" s="2957" t="s">
        <v>436</v>
      </c>
      <c r="R1035" s="2071">
        <v>178</v>
      </c>
      <c r="S1035" s="2071">
        <v>59152</v>
      </c>
      <c r="T1035" s="2072">
        <v>44141</v>
      </c>
      <c r="U1035" s="2071">
        <v>63</v>
      </c>
      <c r="V1035" s="2071" t="s">
        <v>35</v>
      </c>
      <c r="W1035" s="2073">
        <v>328</v>
      </c>
      <c r="X1035" s="4072"/>
      <c r="Y1035" s="3509">
        <v>44249</v>
      </c>
      <c r="Z1035" s="2187">
        <v>44246</v>
      </c>
      <c r="AA1035" s="2809">
        <v>14967</v>
      </c>
      <c r="AB1035" s="2147">
        <v>63000</v>
      </c>
      <c r="AC1035" s="2071">
        <f t="shared" si="346"/>
        <v>0</v>
      </c>
      <c r="AD1035" s="2045">
        <f t="shared" si="348"/>
        <v>20664</v>
      </c>
      <c r="AE1035" s="2045">
        <f>(AD1035*0.05)</f>
        <v>1033.2</v>
      </c>
      <c r="AF1035" s="4725" t="s">
        <v>8</v>
      </c>
      <c r="AG1035" s="3220"/>
      <c r="AH1035" s="2024"/>
      <c r="AI1035" s="2837"/>
      <c r="AJ1035" s="2096"/>
      <c r="AK1035" s="3129"/>
      <c r="AL1035" s="2098"/>
      <c r="AM1035" s="2099"/>
      <c r="AN1035" s="6025"/>
      <c r="AO1035" s="2098"/>
      <c r="AP1035" s="2101"/>
      <c r="AQ1035" s="6026"/>
      <c r="AR1035" s="5697"/>
      <c r="AS1035" s="2109"/>
      <c r="AT1035" s="4523"/>
      <c r="AU1035" s="2113"/>
      <c r="AV1035" s="2108"/>
      <c r="AW1035" s="2114"/>
      <c r="AX1035" s="2114"/>
      <c r="AY1035" s="5989"/>
    </row>
    <row r="1036" spans="15:51" ht="15" thickBot="1">
      <c r="O1036" s="2024"/>
      <c r="P1036" s="2082"/>
      <c r="Q1036" s="2083"/>
      <c r="R1036" s="2083"/>
      <c r="S1036" s="2083"/>
      <c r="T1036" s="2083"/>
      <c r="U1036" s="2084"/>
      <c r="V1036" s="2085"/>
      <c r="W1036" s="2085"/>
      <c r="X1036" s="2085"/>
      <c r="Y1036" s="2089"/>
      <c r="Z1036" s="2085"/>
      <c r="AA1036" s="2086"/>
      <c r="AB1036" s="2087"/>
      <c r="AC1036" s="2085"/>
      <c r="AD1036" s="2088">
        <f>SUM(AD1012:AD1035)</f>
        <v>230092.34</v>
      </c>
      <c r="AE1036" s="2088">
        <f>(AD1036*0.05)</f>
        <v>11504.617</v>
      </c>
      <c r="AF1036" s="2090"/>
      <c r="AG1036" s="3220"/>
      <c r="AH1036" s="2024"/>
      <c r="AI1036" s="2837"/>
      <c r="AJ1036" s="2096"/>
      <c r="AK1036" s="3129"/>
      <c r="AL1036" s="2098"/>
      <c r="AM1036" s="2099"/>
      <c r="AN1036" s="6025"/>
      <c r="AO1036" s="2098"/>
      <c r="AP1036" s="2101"/>
      <c r="AQ1036" s="6026"/>
      <c r="AR1036" s="5697"/>
      <c r="AS1036" s="2109"/>
      <c r="AT1036" s="4523"/>
      <c r="AU1036" s="2113"/>
      <c r="AV1036" s="2108"/>
      <c r="AW1036" s="2114"/>
      <c r="AX1036" s="2114"/>
      <c r="AY1036" s="5989"/>
    </row>
    <row r="1037" spans="15:51">
      <c r="O1037" s="2024"/>
      <c r="P1037" s="2024"/>
      <c r="Q1037" s="2024"/>
      <c r="R1037" s="2024"/>
      <c r="S1037" s="2024"/>
      <c r="T1037" s="2024"/>
      <c r="U1037" s="2024"/>
      <c r="V1037" s="2024"/>
      <c r="W1037" s="2024"/>
      <c r="X1037" s="2024"/>
      <c r="Y1037" s="2024"/>
      <c r="Z1037" s="2024"/>
      <c r="AA1037" s="2024"/>
      <c r="AB1037" s="2024"/>
      <c r="AC1037" s="2024"/>
      <c r="AD1037" s="2024"/>
      <c r="AE1037" s="2024"/>
      <c r="AF1037" s="3227"/>
      <c r="AG1037" s="3227"/>
      <c r="AH1037" s="2024"/>
      <c r="AI1037" s="2023"/>
      <c r="AJ1037" s="2096"/>
      <c r="AK1037" s="3129"/>
      <c r="AL1037" s="2098"/>
      <c r="AM1037" s="2099"/>
      <c r="AN1037" s="2098"/>
      <c r="AO1037" s="2098"/>
      <c r="AP1037" s="2101"/>
      <c r="AQ1037" s="6026"/>
      <c r="AR1037" s="5697"/>
      <c r="AS1037" s="2109"/>
      <c r="AT1037" s="4523"/>
      <c r="AU1037" s="2113"/>
      <c r="AV1037" s="2108"/>
      <c r="AW1037" s="2114"/>
      <c r="AX1037" s="2114"/>
      <c r="AY1037" s="6083"/>
    </row>
    <row r="1038" spans="15:51" ht="18.600000000000001" thickBot="1">
      <c r="O1038" s="2024"/>
      <c r="P1038" s="2028" t="s">
        <v>1173</v>
      </c>
      <c r="Q1038" s="2024"/>
      <c r="R1038" s="2024"/>
      <c r="S1038" s="2024"/>
      <c r="T1038" s="2024"/>
      <c r="U1038" s="2024"/>
      <c r="V1038" s="2024"/>
      <c r="W1038" s="2024"/>
      <c r="X1038" s="2024"/>
      <c r="Y1038" s="3602"/>
      <c r="Z1038" s="2024"/>
      <c r="AA1038" s="2024"/>
      <c r="AB1038" s="2024"/>
      <c r="AC1038" s="2024"/>
      <c r="AD1038" s="2024"/>
      <c r="AE1038" s="2024"/>
      <c r="AF1038" s="2029"/>
      <c r="AG1038" s="2029"/>
      <c r="AH1038" s="2024"/>
      <c r="AI1038" s="4494"/>
      <c r="AJ1038" s="2919"/>
      <c r="AK1038" s="4276"/>
      <c r="AL1038" s="2108"/>
      <c r="AM1038" s="2109"/>
      <c r="AN1038" s="2108"/>
      <c r="AO1038" s="2108"/>
      <c r="AP1038" s="2111"/>
      <c r="AQ1038" s="3699"/>
      <c r="AR1038" s="5707"/>
      <c r="AS1038" s="2109"/>
      <c r="AT1038" s="4523"/>
      <c r="AU1038" s="2113"/>
      <c r="AV1038" s="2108"/>
      <c r="AW1038" s="2114"/>
      <c r="AX1038" s="2114"/>
      <c r="AY1038" s="3584"/>
    </row>
    <row r="1039" spans="15:51">
      <c r="O1039" s="2024"/>
      <c r="P1039" s="2030"/>
      <c r="Q1039" s="2031"/>
      <c r="R1039" s="2031"/>
      <c r="S1039" s="6040" t="s">
        <v>14</v>
      </c>
      <c r="T1039" s="6040" t="s">
        <v>12</v>
      </c>
      <c r="U1039" s="6040"/>
      <c r="V1039" s="2031"/>
      <c r="W1039" s="6040" t="s">
        <v>15</v>
      </c>
      <c r="X1039" s="6040" t="s">
        <v>16</v>
      </c>
      <c r="Y1039" s="6040" t="s">
        <v>12</v>
      </c>
      <c r="Z1039" s="6040" t="s">
        <v>12</v>
      </c>
      <c r="AA1039" s="2031"/>
      <c r="AB1039" s="2031"/>
      <c r="AC1039" s="2031"/>
      <c r="AD1039" s="2031"/>
      <c r="AE1039" s="6040" t="s">
        <v>17</v>
      </c>
      <c r="AF1039" s="6040"/>
      <c r="AG1039" s="6032"/>
      <c r="AH1039" s="2024"/>
      <c r="AI1039" s="4494"/>
      <c r="AJ1039" s="2037"/>
      <c r="AK1039" s="2069"/>
      <c r="AL1039" s="2071"/>
      <c r="AM1039" s="2040"/>
      <c r="AN1039" s="2041"/>
      <c r="AO1039" s="2039"/>
      <c r="AP1039" s="2042"/>
      <c r="AQ1039" s="2072"/>
      <c r="AR1039" s="3509"/>
      <c r="AS1039" s="2072"/>
      <c r="AT1039" s="2071"/>
      <c r="AU1039" s="2147"/>
      <c r="AV1039" s="2071"/>
      <c r="AW1039" s="2045"/>
      <c r="AX1039" s="2045"/>
      <c r="AY1039" s="3584"/>
    </row>
    <row r="1040" spans="15:51" ht="24" thickBot="1">
      <c r="O1040" s="2024"/>
      <c r="P1040" s="2032" t="s">
        <v>3</v>
      </c>
      <c r="Q1040" s="2033" t="s">
        <v>4</v>
      </c>
      <c r="R1040" s="6033" t="s">
        <v>18</v>
      </c>
      <c r="S1040" s="6033" t="s">
        <v>19</v>
      </c>
      <c r="T1040" s="6033" t="s">
        <v>19</v>
      </c>
      <c r="U1040" s="6033" t="s">
        <v>20</v>
      </c>
      <c r="V1040" s="6033" t="s">
        <v>21</v>
      </c>
      <c r="W1040" s="6033" t="s">
        <v>22</v>
      </c>
      <c r="X1040" s="6033" t="s">
        <v>19</v>
      </c>
      <c r="Y1040" s="6033" t="s">
        <v>23</v>
      </c>
      <c r="Z1040" s="6033" t="s">
        <v>23</v>
      </c>
      <c r="AA1040" s="6033" t="s">
        <v>24</v>
      </c>
      <c r="AB1040" s="6033" t="s">
        <v>20</v>
      </c>
      <c r="AC1040" s="6033" t="s">
        <v>25</v>
      </c>
      <c r="AD1040" s="6033" t="s">
        <v>0</v>
      </c>
      <c r="AE1040" s="6033" t="s">
        <v>11</v>
      </c>
      <c r="AF1040" s="6033" t="s">
        <v>26</v>
      </c>
      <c r="AG1040" s="6032"/>
      <c r="AH1040" s="2024"/>
      <c r="AI1040" s="2942"/>
      <c r="AJ1040" s="6027"/>
      <c r="AK1040" s="6028"/>
      <c r="AL1040" s="2086"/>
      <c r="AM1040" s="3306"/>
      <c r="AN1040" s="2085"/>
      <c r="AO1040" s="2086"/>
      <c r="AP1040" s="6029"/>
      <c r="AQ1040" s="2085"/>
      <c r="AR1040" s="3703"/>
      <c r="AS1040" s="2089"/>
      <c r="AT1040" s="2086"/>
      <c r="AU1040" s="3547"/>
      <c r="AV1040" s="3181"/>
      <c r="AW1040" s="2182"/>
      <c r="AX1040" s="2183"/>
      <c r="AY1040" s="3257" t="s">
        <v>817</v>
      </c>
    </row>
    <row r="1041" spans="15:51" ht="15" thickBot="1">
      <c r="O1041" s="2024"/>
      <c r="P1041" s="2034"/>
      <c r="Q1041" s="2035"/>
      <c r="R1041" s="2035"/>
      <c r="S1041" s="6035" t="s">
        <v>3</v>
      </c>
      <c r="T1041" s="6035" t="s">
        <v>18</v>
      </c>
      <c r="U1041" s="6035"/>
      <c r="V1041" s="2035"/>
      <c r="W1041" s="6035" t="s">
        <v>21</v>
      </c>
      <c r="X1041" s="6035" t="s">
        <v>3</v>
      </c>
      <c r="Y1041" s="6035" t="s">
        <v>27</v>
      </c>
      <c r="Z1041" s="6035" t="s">
        <v>28</v>
      </c>
      <c r="AA1041" s="2035"/>
      <c r="AB1041" s="2035"/>
      <c r="AC1041" s="2035"/>
      <c r="AD1041" s="2035"/>
      <c r="AE1041" s="6035" t="s">
        <v>30</v>
      </c>
      <c r="AF1041" s="6033"/>
      <c r="AG1041" s="6032"/>
      <c r="AH1041" s="2024"/>
      <c r="AI1041" s="2024"/>
      <c r="AJ1041" s="2024"/>
      <c r="AK1041" s="2024"/>
      <c r="AL1041" s="2024"/>
      <c r="AM1041" s="2024"/>
      <c r="AN1041" s="2024"/>
      <c r="AO1041" s="2024"/>
      <c r="AP1041" s="2024"/>
      <c r="AQ1041" s="2024"/>
      <c r="AR1041" s="2024"/>
      <c r="AS1041" s="2024"/>
      <c r="AT1041" s="2024"/>
      <c r="AU1041" s="2024"/>
      <c r="AV1041" s="2024"/>
      <c r="AW1041" s="2024"/>
      <c r="AX1041" s="2024"/>
      <c r="AY1041" s="2024"/>
    </row>
    <row r="1042" spans="15:51" ht="24" thickBot="1">
      <c r="O1042" s="2024"/>
      <c r="P1042" s="2095" t="s">
        <v>471</v>
      </c>
      <c r="Q1042" s="2956" t="s">
        <v>436</v>
      </c>
      <c r="R1042" s="2815">
        <v>56</v>
      </c>
      <c r="S1042" s="3059" t="s">
        <v>101</v>
      </c>
      <c r="T1042" s="2174">
        <v>44155</v>
      </c>
      <c r="U1042" s="2172">
        <v>20</v>
      </c>
      <c r="V1042" s="2122" t="s">
        <v>35</v>
      </c>
      <c r="W1042" s="2175">
        <v>354</v>
      </c>
      <c r="X1042" s="2168"/>
      <c r="Y1042" s="3572">
        <v>44263</v>
      </c>
      <c r="Z1042" s="2169">
        <v>44258</v>
      </c>
      <c r="AA1042" s="2168">
        <v>15065</v>
      </c>
      <c r="AB1042" s="2168">
        <v>20000</v>
      </c>
      <c r="AC1042" s="2168">
        <f>(AB1042-U1042*1000)</f>
        <v>0</v>
      </c>
      <c r="AD1042" s="2173">
        <f>(AB1042*W1042/1000)</f>
        <v>7080</v>
      </c>
      <c r="AE1042" s="2173">
        <f>(AD1042*0.05)</f>
        <v>354</v>
      </c>
      <c r="AF1042" s="2046" t="s">
        <v>8</v>
      </c>
      <c r="AG1042" s="3219"/>
      <c r="AH1042" s="2024"/>
      <c r="AI1042" s="2024"/>
      <c r="AJ1042" s="2153" t="s">
        <v>520</v>
      </c>
      <c r="AK1042" s="2024" t="s">
        <v>826</v>
      </c>
      <c r="AL1042" s="2024"/>
      <c r="AM1042" s="2024"/>
      <c r="AN1042" s="2154"/>
      <c r="AO1042" s="2024"/>
      <c r="AP1042" s="2024"/>
      <c r="AQ1042" s="2024"/>
      <c r="AR1042" s="2024"/>
      <c r="AS1042" s="2215" t="s">
        <v>517</v>
      </c>
      <c r="AT1042" s="2024"/>
      <c r="AU1042" s="2024"/>
      <c r="AV1042" s="2215" t="s">
        <v>519</v>
      </c>
      <c r="AW1042" s="2024"/>
      <c r="AX1042" s="2024"/>
      <c r="AY1042" s="2024"/>
    </row>
    <row r="1043" spans="15:51">
      <c r="O1043" s="2024"/>
      <c r="P1043" s="2821" t="s">
        <v>1191</v>
      </c>
      <c r="Q1043" s="3266" t="s">
        <v>954</v>
      </c>
      <c r="R1043" s="4233">
        <v>4</v>
      </c>
      <c r="S1043" s="4234" t="s">
        <v>796</v>
      </c>
      <c r="T1043" s="4235">
        <v>44167</v>
      </c>
      <c r="U1043" s="4234">
        <v>50</v>
      </c>
      <c r="V1043" s="4236" t="s">
        <v>35</v>
      </c>
      <c r="W1043" s="4237">
        <v>380</v>
      </c>
      <c r="X1043" s="4234" t="s">
        <v>78</v>
      </c>
      <c r="Y1043" s="4238">
        <v>44263</v>
      </c>
      <c r="Z1043" s="4239">
        <v>44263</v>
      </c>
      <c r="AA1043" s="4236"/>
      <c r="AB1043" s="4240">
        <v>50000</v>
      </c>
      <c r="AC1043" s="4240">
        <f>(AB1043-U1043*1000)</f>
        <v>0</v>
      </c>
      <c r="AD1043" s="4241">
        <v>0</v>
      </c>
      <c r="AE1043" s="4237">
        <f>(AD1043*0.05)</f>
        <v>0</v>
      </c>
      <c r="AF1043" s="3413" t="s">
        <v>88</v>
      </c>
      <c r="AG1043" s="6081"/>
      <c r="AH1043" s="2024"/>
      <c r="AI1043" s="2021"/>
      <c r="AJ1043" s="2911"/>
      <c r="AK1043" s="2131"/>
      <c r="AL1043" s="2132" t="s">
        <v>14</v>
      </c>
      <c r="AM1043" s="2132" t="s">
        <v>12</v>
      </c>
      <c r="AN1043" s="2132"/>
      <c r="AO1043" s="2133"/>
      <c r="AP1043" s="2216" t="s">
        <v>518</v>
      </c>
      <c r="AQ1043" s="2132" t="s">
        <v>16</v>
      </c>
      <c r="AR1043" s="2132" t="s">
        <v>12</v>
      </c>
      <c r="AS1043" s="2132" t="s">
        <v>12</v>
      </c>
      <c r="AT1043" s="2133"/>
      <c r="AU1043" s="2133"/>
      <c r="AV1043" s="2133"/>
      <c r="AW1043" s="2133"/>
      <c r="AX1043" s="2179" t="s">
        <v>17</v>
      </c>
      <c r="AY1043" s="2134"/>
    </row>
    <row r="1044" spans="15:51">
      <c r="O1044" s="2024"/>
      <c r="P1044" s="2821" t="s">
        <v>1191</v>
      </c>
      <c r="Q1044" s="3266" t="s">
        <v>954</v>
      </c>
      <c r="R1044" s="4233">
        <v>5</v>
      </c>
      <c r="S1044" s="4234" t="s">
        <v>796</v>
      </c>
      <c r="T1044" s="4235">
        <v>44167</v>
      </c>
      <c r="U1044" s="4234">
        <v>50</v>
      </c>
      <c r="V1044" s="4236" t="s">
        <v>35</v>
      </c>
      <c r="W1044" s="4237">
        <v>380</v>
      </c>
      <c r="X1044" s="4234" t="s">
        <v>78</v>
      </c>
      <c r="Y1044" s="4238">
        <v>44277</v>
      </c>
      <c r="Z1044" s="4239">
        <v>44277</v>
      </c>
      <c r="AA1044" s="4236"/>
      <c r="AB1044" s="4240">
        <v>50000</v>
      </c>
      <c r="AC1044" s="4240">
        <f>(AB1044-U1044*1000)</f>
        <v>0</v>
      </c>
      <c r="AD1044" s="4241">
        <v>0</v>
      </c>
      <c r="AE1044" s="4237">
        <f>(AD1044*0.05)</f>
        <v>0</v>
      </c>
      <c r="AF1044" s="3413" t="s">
        <v>88</v>
      </c>
      <c r="AG1044" s="6081"/>
      <c r="AH1044" s="2024"/>
      <c r="AI1044" s="2023"/>
      <c r="AJ1044" s="2912" t="s">
        <v>4</v>
      </c>
      <c r="AK1044" s="2135" t="s">
        <v>18</v>
      </c>
      <c r="AL1044" s="2033" t="s">
        <v>19</v>
      </c>
      <c r="AM1044" s="2033" t="s">
        <v>19</v>
      </c>
      <c r="AN1044" s="2033" t="s">
        <v>20</v>
      </c>
      <c r="AO1044" s="2033" t="s">
        <v>21</v>
      </c>
      <c r="AP1044" s="2033" t="s">
        <v>22</v>
      </c>
      <c r="AQ1044" s="2033" t="s">
        <v>19</v>
      </c>
      <c r="AR1044" s="2033" t="s">
        <v>23</v>
      </c>
      <c r="AS1044" s="2033" t="s">
        <v>23</v>
      </c>
      <c r="AT1044" s="2033" t="s">
        <v>24</v>
      </c>
      <c r="AU1044" s="2033" t="s">
        <v>20</v>
      </c>
      <c r="AV1044" s="2033" t="s">
        <v>25</v>
      </c>
      <c r="AW1044" s="2033" t="s">
        <v>0</v>
      </c>
      <c r="AX1044" s="2180" t="s">
        <v>11</v>
      </c>
      <c r="AY1044" s="2136" t="s">
        <v>26</v>
      </c>
    </row>
    <row r="1045" spans="15:51" ht="15" thickBot="1">
      <c r="O1045" s="2024"/>
      <c r="P1045" s="2047" t="s">
        <v>792</v>
      </c>
      <c r="Q1045" s="4274" t="s">
        <v>794</v>
      </c>
      <c r="R1045" s="2071">
        <v>98</v>
      </c>
      <c r="S1045" s="2071" t="s">
        <v>36</v>
      </c>
      <c r="T1045" s="2072">
        <v>44214</v>
      </c>
      <c r="U1045" s="2071">
        <v>170</v>
      </c>
      <c r="V1045" s="2039" t="s">
        <v>35</v>
      </c>
      <c r="W1045" s="2073">
        <v>318</v>
      </c>
      <c r="X1045" s="3605"/>
      <c r="Y1045" s="3509">
        <v>44256</v>
      </c>
      <c r="Z1045" s="2072">
        <v>44256</v>
      </c>
      <c r="AA1045" s="2071">
        <v>15038</v>
      </c>
      <c r="AB1045" s="2147">
        <v>171000</v>
      </c>
      <c r="AC1045" s="2071">
        <f>(AB1045-U1045*1000)</f>
        <v>1000</v>
      </c>
      <c r="AD1045" s="2045">
        <f>(AB1045*W1045/1000)</f>
        <v>54378</v>
      </c>
      <c r="AE1045" s="2045">
        <f>(AD1045*0.03)</f>
        <v>1631.34</v>
      </c>
      <c r="AF1045" s="6076" t="s">
        <v>8</v>
      </c>
      <c r="AG1045" s="2029"/>
      <c r="AH1045" s="2024"/>
      <c r="AI1045" s="2026"/>
      <c r="AJ1045" s="3514"/>
      <c r="AK1045" s="2137"/>
      <c r="AL1045" s="2033" t="s">
        <v>3</v>
      </c>
      <c r="AM1045" s="2033" t="s">
        <v>18</v>
      </c>
      <c r="AN1045" s="2033"/>
      <c r="AO1045" s="2138"/>
      <c r="AP1045" s="2033" t="s">
        <v>21</v>
      </c>
      <c r="AQ1045" s="2033" t="s">
        <v>3</v>
      </c>
      <c r="AR1045" s="2033" t="s">
        <v>27</v>
      </c>
      <c r="AS1045" s="2033" t="s">
        <v>28</v>
      </c>
      <c r="AT1045" s="2138"/>
      <c r="AU1045" s="2138"/>
      <c r="AV1045" s="2138"/>
      <c r="AW1045" s="2138"/>
      <c r="AX1045" s="2180" t="s">
        <v>30</v>
      </c>
      <c r="AY1045" s="2136"/>
    </row>
    <row r="1046" spans="15:51">
      <c r="O1046" s="2024"/>
      <c r="P1046" s="2047" t="s">
        <v>792</v>
      </c>
      <c r="Q1046" s="4274" t="s">
        <v>891</v>
      </c>
      <c r="R1046" s="2071">
        <v>99</v>
      </c>
      <c r="S1046" s="2071" t="s">
        <v>36</v>
      </c>
      <c r="T1046" s="2072">
        <v>44214</v>
      </c>
      <c r="U1046" s="2071">
        <v>11</v>
      </c>
      <c r="V1046" s="2039" t="s">
        <v>35</v>
      </c>
      <c r="W1046" s="2073">
        <v>410</v>
      </c>
      <c r="X1046" s="3605"/>
      <c r="Y1046" s="3509">
        <v>44256</v>
      </c>
      <c r="Z1046" s="2072">
        <v>44256</v>
      </c>
      <c r="AA1046" s="2071">
        <v>15038</v>
      </c>
      <c r="AB1046" s="2147">
        <v>11000</v>
      </c>
      <c r="AC1046" s="2071">
        <f t="shared" ref="AC1046:AC1054" si="349">(AB1046-U1046*1000)</f>
        <v>0</v>
      </c>
      <c r="AD1046" s="2045">
        <f t="shared" ref="AD1046:AD1054" si="350">(AB1046*W1046/1000)</f>
        <v>4510</v>
      </c>
      <c r="AE1046" s="2045">
        <f>(AD1046*0.03)</f>
        <v>135.29999999999998</v>
      </c>
      <c r="AF1046" s="6076" t="s">
        <v>8</v>
      </c>
      <c r="AG1046" s="2029"/>
      <c r="AH1046" s="2024"/>
      <c r="AI1046" s="2021"/>
      <c r="AJ1046" s="2657" t="s">
        <v>427</v>
      </c>
      <c r="AK1046" s="2168">
        <v>1</v>
      </c>
      <c r="AL1046" s="2168" t="s">
        <v>36</v>
      </c>
      <c r="AM1046" s="2169">
        <v>42682</v>
      </c>
      <c r="AN1046" s="2168">
        <v>25</v>
      </c>
      <c r="AO1046" s="2122" t="s">
        <v>35</v>
      </c>
      <c r="AP1046" s="2170">
        <v>300</v>
      </c>
      <c r="AQ1046" s="2168" t="s">
        <v>78</v>
      </c>
      <c r="AR1046" s="2171">
        <v>42685</v>
      </c>
      <c r="AS1046" s="2169">
        <v>42688</v>
      </c>
      <c r="AT1046" s="2168">
        <v>1474</v>
      </c>
      <c r="AU1046" s="2172">
        <v>25000</v>
      </c>
      <c r="AV1046" s="2172">
        <f>(AU1046-AN1046*1000)</f>
        <v>0</v>
      </c>
      <c r="AW1046" s="2173">
        <f>(AU1046*AP1046/1000)</f>
        <v>7500</v>
      </c>
      <c r="AX1046" s="2175">
        <f>(AW1046*0.05)</f>
        <v>375</v>
      </c>
      <c r="AY1046" s="2203"/>
    </row>
    <row r="1047" spans="15:51">
      <c r="O1047" s="2024"/>
      <c r="P1047" s="2047" t="s">
        <v>792</v>
      </c>
      <c r="Q1047" s="4274" t="s">
        <v>1156</v>
      </c>
      <c r="R1047" s="2071">
        <v>100</v>
      </c>
      <c r="S1047" s="2071" t="s">
        <v>36</v>
      </c>
      <c r="T1047" s="2072">
        <v>44214</v>
      </c>
      <c r="U1047" s="2071">
        <v>15</v>
      </c>
      <c r="V1047" s="2039" t="s">
        <v>35</v>
      </c>
      <c r="W1047" s="2073">
        <v>262.75</v>
      </c>
      <c r="X1047" s="3605"/>
      <c r="Y1047" s="3509">
        <v>44256</v>
      </c>
      <c r="Z1047" s="2072">
        <v>44256</v>
      </c>
      <c r="AA1047" s="2071">
        <v>15038</v>
      </c>
      <c r="AB1047" s="2147">
        <v>15000</v>
      </c>
      <c r="AC1047" s="2071">
        <f t="shared" si="349"/>
        <v>0</v>
      </c>
      <c r="AD1047" s="2045">
        <f t="shared" si="350"/>
        <v>3941.25</v>
      </c>
      <c r="AE1047" s="2045">
        <f>(AD1047*0.03)</f>
        <v>118.2375</v>
      </c>
      <c r="AF1047" s="2059" t="s">
        <v>8</v>
      </c>
      <c r="AG1047" s="2029"/>
      <c r="AH1047" s="2024"/>
      <c r="AI1047" s="4494"/>
      <c r="AJ1047" s="2048" t="s">
        <v>427</v>
      </c>
      <c r="AK1047" s="2050">
        <v>2</v>
      </c>
      <c r="AL1047" s="2050" t="s">
        <v>74</v>
      </c>
      <c r="AM1047" s="2051">
        <v>42720</v>
      </c>
      <c r="AN1047" s="2050">
        <v>80</v>
      </c>
      <c r="AO1047" s="2052" t="s">
        <v>35</v>
      </c>
      <c r="AP1047" s="2053">
        <v>300</v>
      </c>
      <c r="AQ1047" s="2050" t="s">
        <v>78</v>
      </c>
      <c r="AR1047" s="2054">
        <v>42725</v>
      </c>
      <c r="AS1047" s="2051">
        <v>42723</v>
      </c>
      <c r="AT1047" s="2050">
        <v>1602</v>
      </c>
      <c r="AU1047" s="2055">
        <v>80000</v>
      </c>
      <c r="AV1047" s="2055">
        <f>(AU1047-AN1047*1000)</f>
        <v>0</v>
      </c>
      <c r="AW1047" s="2056">
        <f>(AU1047*AP1047/1000)</f>
        <v>24000</v>
      </c>
      <c r="AX1047" s="2058">
        <f>(AW1047*0.05)</f>
        <v>1200</v>
      </c>
      <c r="AY1047" s="2204"/>
    </row>
    <row r="1048" spans="15:51">
      <c r="O1048" s="2024"/>
      <c r="P1048" s="2047" t="s">
        <v>792</v>
      </c>
      <c r="Q1048" s="4274" t="s">
        <v>904</v>
      </c>
      <c r="R1048" s="2071">
        <v>101</v>
      </c>
      <c r="S1048" s="2071" t="s">
        <v>36</v>
      </c>
      <c r="T1048" s="2072">
        <v>44214</v>
      </c>
      <c r="U1048" s="2071">
        <v>3</v>
      </c>
      <c r="V1048" s="2039" t="s">
        <v>35</v>
      </c>
      <c r="W1048" s="2073">
        <v>375</v>
      </c>
      <c r="X1048" s="3605"/>
      <c r="Y1048" s="3509">
        <v>44256</v>
      </c>
      <c r="Z1048" s="2072">
        <v>44256</v>
      </c>
      <c r="AA1048" s="2071">
        <v>15038</v>
      </c>
      <c r="AB1048" s="2147">
        <v>3000</v>
      </c>
      <c r="AC1048" s="2071">
        <f t="shared" si="349"/>
        <v>0</v>
      </c>
      <c r="AD1048" s="2045">
        <f t="shared" si="350"/>
        <v>1125</v>
      </c>
      <c r="AE1048" s="2045">
        <f>(AD1048*0.03)</f>
        <v>33.75</v>
      </c>
      <c r="AF1048" s="2059" t="s">
        <v>8</v>
      </c>
      <c r="AG1048" s="2029"/>
      <c r="AH1048" s="2024"/>
      <c r="AI1048" s="4494"/>
      <c r="AJ1048" s="2048" t="s">
        <v>427</v>
      </c>
      <c r="AK1048" s="2050">
        <v>3</v>
      </c>
      <c r="AL1048" s="2050" t="s">
        <v>74</v>
      </c>
      <c r="AM1048" s="2051">
        <v>42870</v>
      </c>
      <c r="AN1048" s="2050">
        <v>30</v>
      </c>
      <c r="AO1048" s="2052" t="s">
        <v>35</v>
      </c>
      <c r="AP1048" s="2053">
        <v>300</v>
      </c>
      <c r="AQ1048" s="2050" t="s">
        <v>78</v>
      </c>
      <c r="AR1048" s="2054">
        <v>42874</v>
      </c>
      <c r="AS1048" s="2051">
        <v>42874</v>
      </c>
      <c r="AT1048" s="2050">
        <v>1958</v>
      </c>
      <c r="AU1048" s="2055">
        <v>30000</v>
      </c>
      <c r="AV1048" s="2055">
        <f>(AU1048-AN1048*1000)</f>
        <v>0</v>
      </c>
      <c r="AW1048" s="2056">
        <f>(AU1048*AP1048/1000)</f>
        <v>9000</v>
      </c>
      <c r="AX1048" s="2058">
        <f>(AW1048*0.05)</f>
        <v>450</v>
      </c>
      <c r="AY1048" s="2150"/>
    </row>
    <row r="1049" spans="15:51" ht="21" customHeight="1">
      <c r="O1049" s="2024"/>
      <c r="P1049" s="2047" t="s">
        <v>792</v>
      </c>
      <c r="Q1049" s="4274" t="s">
        <v>794</v>
      </c>
      <c r="R1049" s="2038">
        <v>102</v>
      </c>
      <c r="S1049" s="2071" t="s">
        <v>36</v>
      </c>
      <c r="T1049" s="2072">
        <v>44214</v>
      </c>
      <c r="U1049" s="2071">
        <v>170</v>
      </c>
      <c r="V1049" s="2039" t="s">
        <v>35</v>
      </c>
      <c r="W1049" s="2073">
        <v>318</v>
      </c>
      <c r="X1049" s="2071"/>
      <c r="Y1049" s="3509">
        <v>44270</v>
      </c>
      <c r="Z1049" s="2072">
        <v>44270</v>
      </c>
      <c r="AA1049" s="2071">
        <v>15111</v>
      </c>
      <c r="AB1049" s="2147">
        <v>110000</v>
      </c>
      <c r="AC1049" s="2071">
        <f t="shared" si="349"/>
        <v>-60000</v>
      </c>
      <c r="AD1049" s="2045">
        <f t="shared" si="350"/>
        <v>34980</v>
      </c>
      <c r="AE1049" s="2045">
        <f t="shared" ref="AE1049:AE1054" si="351">(AD1049*0.05)</f>
        <v>1749</v>
      </c>
      <c r="AF1049" s="6038" t="s">
        <v>8</v>
      </c>
      <c r="AG1049" s="6032"/>
      <c r="AH1049" s="2024"/>
      <c r="AI1049" s="2837"/>
      <c r="AJ1049" s="2915"/>
      <c r="AK1049" s="2816"/>
      <c r="AL1049" s="2091"/>
      <c r="AM1049" s="2091"/>
      <c r="AN1049" s="2091"/>
      <c r="AO1049" s="2091"/>
      <c r="AP1049" s="2091"/>
      <c r="AQ1049" s="2091"/>
      <c r="AR1049" s="2091"/>
      <c r="AS1049" s="2091"/>
      <c r="AT1049" s="2091"/>
      <c r="AU1049" s="2091"/>
      <c r="AV1049" s="2091"/>
      <c r="AW1049" s="2091"/>
      <c r="AX1049" s="2091"/>
      <c r="AY1049" s="2150"/>
    </row>
    <row r="1050" spans="15:51">
      <c r="O1050" s="2024"/>
      <c r="P1050" s="2047" t="s">
        <v>792</v>
      </c>
      <c r="Q1050" s="4274" t="s">
        <v>794</v>
      </c>
      <c r="R1050" s="2038">
        <v>102</v>
      </c>
      <c r="S1050" s="2071" t="s">
        <v>36</v>
      </c>
      <c r="T1050" s="2072">
        <v>44214</v>
      </c>
      <c r="U1050" s="2071">
        <v>60</v>
      </c>
      <c r="V1050" s="2039" t="s">
        <v>35</v>
      </c>
      <c r="W1050" s="2073">
        <v>318</v>
      </c>
      <c r="X1050" s="2071"/>
      <c r="Y1050" s="3509">
        <v>44270</v>
      </c>
      <c r="Z1050" s="2072">
        <v>44279</v>
      </c>
      <c r="AA1050" s="2071">
        <v>15192</v>
      </c>
      <c r="AB1050" s="2147">
        <v>60000</v>
      </c>
      <c r="AC1050" s="2071">
        <f t="shared" si="349"/>
        <v>0</v>
      </c>
      <c r="AD1050" s="2045">
        <f t="shared" si="350"/>
        <v>19080</v>
      </c>
      <c r="AE1050" s="2045">
        <f t="shared" si="351"/>
        <v>954</v>
      </c>
      <c r="AF1050" s="6038" t="s">
        <v>8</v>
      </c>
      <c r="AG1050" s="6032"/>
      <c r="AH1050" s="2024"/>
      <c r="AI1050" s="2023"/>
      <c r="AJ1050" s="2915"/>
      <c r="AK1050" s="2816"/>
      <c r="AL1050" s="2091"/>
      <c r="AM1050" s="2091"/>
      <c r="AN1050" s="2091"/>
      <c r="AO1050" s="2091"/>
      <c r="AP1050" s="2091"/>
      <c r="AQ1050" s="2091"/>
      <c r="AR1050" s="2091"/>
      <c r="AS1050" s="2091"/>
      <c r="AT1050" s="2091"/>
      <c r="AU1050" s="2091"/>
      <c r="AV1050" s="2091"/>
      <c r="AW1050" s="2091"/>
      <c r="AX1050" s="2091"/>
      <c r="AY1050" s="2150"/>
    </row>
    <row r="1051" spans="15:51">
      <c r="O1051" s="2024"/>
      <c r="P1051" s="2047" t="s">
        <v>792</v>
      </c>
      <c r="Q1051" s="4274" t="s">
        <v>891</v>
      </c>
      <c r="R1051" s="2071">
        <v>103</v>
      </c>
      <c r="S1051" s="2071" t="s">
        <v>36</v>
      </c>
      <c r="T1051" s="2072">
        <v>44214</v>
      </c>
      <c r="U1051" s="2071">
        <v>11</v>
      </c>
      <c r="V1051" s="2039" t="s">
        <v>35</v>
      </c>
      <c r="W1051" s="2073">
        <v>400</v>
      </c>
      <c r="X1051" s="2071"/>
      <c r="Y1051" s="3509">
        <v>44270</v>
      </c>
      <c r="Z1051" s="2072">
        <v>44265</v>
      </c>
      <c r="AA1051" s="2071">
        <v>15111</v>
      </c>
      <c r="AB1051" s="2147">
        <v>9500</v>
      </c>
      <c r="AC1051" s="2071">
        <f t="shared" si="349"/>
        <v>-1500</v>
      </c>
      <c r="AD1051" s="2045">
        <f t="shared" si="350"/>
        <v>3800</v>
      </c>
      <c r="AE1051" s="2045">
        <f t="shared" si="351"/>
        <v>190</v>
      </c>
      <c r="AF1051" s="6038" t="s">
        <v>8</v>
      </c>
      <c r="AG1051" s="6032"/>
      <c r="AH1051" s="2024"/>
      <c r="AI1051" s="2837"/>
      <c r="AJ1051" s="2915"/>
      <c r="AK1051" s="2816"/>
      <c r="AL1051" s="2091"/>
      <c r="AM1051" s="2091"/>
      <c r="AN1051" s="2091"/>
      <c r="AO1051" s="2091"/>
      <c r="AP1051" s="2091"/>
      <c r="AQ1051" s="2091"/>
      <c r="AR1051" s="2091"/>
      <c r="AS1051" s="2091"/>
      <c r="AT1051" s="2091"/>
      <c r="AU1051" s="2091"/>
      <c r="AV1051" s="2091"/>
      <c r="AW1051" s="2091"/>
      <c r="AX1051" s="2091"/>
      <c r="AY1051" s="2150"/>
    </row>
    <row r="1052" spans="15:51" ht="15" thickBot="1">
      <c r="O1052" s="2024"/>
      <c r="P1052" s="2047" t="s">
        <v>792</v>
      </c>
      <c r="Q1052" s="4274" t="s">
        <v>891</v>
      </c>
      <c r="R1052" s="2071">
        <v>103</v>
      </c>
      <c r="S1052" s="2071" t="s">
        <v>36</v>
      </c>
      <c r="T1052" s="2072">
        <v>44214</v>
      </c>
      <c r="U1052" s="2071">
        <v>1.5</v>
      </c>
      <c r="V1052" s="2039" t="s">
        <v>35</v>
      </c>
      <c r="W1052" s="2073">
        <v>400</v>
      </c>
      <c r="X1052" s="2071"/>
      <c r="Y1052" s="3509">
        <v>44270</v>
      </c>
      <c r="Z1052" s="2072">
        <v>44279</v>
      </c>
      <c r="AA1052" s="2071">
        <v>15192</v>
      </c>
      <c r="AB1052" s="2147">
        <v>1500</v>
      </c>
      <c r="AC1052" s="2147">
        <f t="shared" si="349"/>
        <v>0</v>
      </c>
      <c r="AD1052" s="2045">
        <f t="shared" si="350"/>
        <v>600</v>
      </c>
      <c r="AE1052" s="2045">
        <f t="shared" si="351"/>
        <v>30</v>
      </c>
      <c r="AF1052" s="4725" t="s">
        <v>8</v>
      </c>
      <c r="AG1052" s="3220"/>
      <c r="AH1052" s="2024"/>
      <c r="AI1052" s="2942"/>
      <c r="AJ1052" s="2916"/>
      <c r="AK1052" s="2817"/>
      <c r="AL1052" s="2151"/>
      <c r="AM1052" s="2151"/>
      <c r="AN1052" s="2151"/>
      <c r="AO1052" s="2151"/>
      <c r="AP1052" s="2151"/>
      <c r="AQ1052" s="2151"/>
      <c r="AR1052" s="2151"/>
      <c r="AS1052" s="2151"/>
      <c r="AT1052" s="2151"/>
      <c r="AU1052" s="2151"/>
      <c r="AV1052" s="2151"/>
      <c r="AW1052" s="2151"/>
      <c r="AX1052" s="2151"/>
      <c r="AY1052" s="3257" t="s">
        <v>817</v>
      </c>
    </row>
    <row r="1053" spans="15:51">
      <c r="O1053" s="2024"/>
      <c r="P1053" s="2047" t="s">
        <v>792</v>
      </c>
      <c r="Q1053" s="4274" t="s">
        <v>1156</v>
      </c>
      <c r="R1053" s="2071">
        <v>104</v>
      </c>
      <c r="S1053" s="2071" t="s">
        <v>36</v>
      </c>
      <c r="T1053" s="2072">
        <v>44214</v>
      </c>
      <c r="U1053" s="2071">
        <v>15</v>
      </c>
      <c r="V1053" s="2039" t="s">
        <v>35</v>
      </c>
      <c r="W1053" s="2073">
        <v>262.75</v>
      </c>
      <c r="X1053" s="2071"/>
      <c r="Y1053" s="3509">
        <v>44270</v>
      </c>
      <c r="Z1053" s="2072">
        <v>44265</v>
      </c>
      <c r="AA1053" s="2071">
        <v>15111</v>
      </c>
      <c r="AB1053" s="2147">
        <v>15000</v>
      </c>
      <c r="AC1053" s="2071">
        <f t="shared" si="349"/>
        <v>0</v>
      </c>
      <c r="AD1053" s="2045">
        <f t="shared" si="350"/>
        <v>3941.25</v>
      </c>
      <c r="AE1053" s="2045">
        <f t="shared" si="351"/>
        <v>197.0625</v>
      </c>
      <c r="AF1053" s="3584" t="s">
        <v>8</v>
      </c>
      <c r="AG1053" s="3227"/>
      <c r="AH1053" s="2024"/>
      <c r="AI1053" s="2024"/>
      <c r="AJ1053" s="2024"/>
      <c r="AK1053" s="2024"/>
      <c r="AL1053" s="2024"/>
      <c r="AM1053" s="2024"/>
      <c r="AN1053" s="2024"/>
      <c r="AO1053" s="2024"/>
      <c r="AP1053" s="2024"/>
      <c r="AQ1053" s="2024"/>
      <c r="AR1053" s="2024"/>
      <c r="AS1053" s="2024"/>
      <c r="AT1053" s="2024"/>
      <c r="AU1053" s="2024"/>
      <c r="AV1053" s="2024"/>
      <c r="AW1053" s="2024"/>
      <c r="AX1053" s="2024"/>
      <c r="AY1053" s="2024"/>
    </row>
    <row r="1054" spans="15:51" ht="24" thickBot="1">
      <c r="O1054" s="2024"/>
      <c r="P1054" s="2047" t="s">
        <v>792</v>
      </c>
      <c r="Q1054" s="4274" t="s">
        <v>904</v>
      </c>
      <c r="R1054" s="4303">
        <v>105</v>
      </c>
      <c r="S1054" s="2071" t="s">
        <v>36</v>
      </c>
      <c r="T1054" s="2072">
        <v>44214</v>
      </c>
      <c r="U1054" s="2071">
        <v>3</v>
      </c>
      <c r="V1054" s="2039" t="s">
        <v>35</v>
      </c>
      <c r="W1054" s="2073">
        <v>368</v>
      </c>
      <c r="X1054" s="4303"/>
      <c r="Y1054" s="3509">
        <v>44270</v>
      </c>
      <c r="Z1054" s="2072">
        <v>44265</v>
      </c>
      <c r="AA1054" s="4303">
        <v>15111</v>
      </c>
      <c r="AB1054" s="2147">
        <v>3000</v>
      </c>
      <c r="AC1054" s="2071">
        <f t="shared" si="349"/>
        <v>0</v>
      </c>
      <c r="AD1054" s="2045">
        <f t="shared" si="350"/>
        <v>1104</v>
      </c>
      <c r="AE1054" s="2045">
        <f t="shared" si="351"/>
        <v>55.2</v>
      </c>
      <c r="AF1054" s="2059" t="s">
        <v>8</v>
      </c>
      <c r="AG1054" s="2029"/>
      <c r="AH1054" s="2024"/>
      <c r="AI1054" s="2024"/>
      <c r="AJ1054" s="2153" t="s">
        <v>910</v>
      </c>
      <c r="AK1054" s="2024" t="s">
        <v>536</v>
      </c>
      <c r="AL1054" s="2024"/>
      <c r="AM1054" s="2024"/>
      <c r="AN1054" s="2154"/>
      <c r="AO1054" s="2024"/>
      <c r="AP1054" s="2024" t="s">
        <v>481</v>
      </c>
      <c r="AQ1054" s="2024"/>
      <c r="AR1054" s="2024"/>
      <c r="AS1054" s="2024" t="s">
        <v>1232</v>
      </c>
      <c r="AT1054" s="2024"/>
      <c r="AU1054" s="2024"/>
      <c r="AV1054" s="2024"/>
      <c r="AW1054" s="2024"/>
      <c r="AX1054" s="2024"/>
      <c r="AY1054" s="2024"/>
    </row>
    <row r="1055" spans="15:51">
      <c r="O1055" s="2024"/>
      <c r="P1055" s="2047" t="s">
        <v>629</v>
      </c>
      <c r="Q1055" s="2039" t="s">
        <v>699</v>
      </c>
      <c r="R1055" s="2071">
        <v>177</v>
      </c>
      <c r="S1055" s="2071">
        <v>59152</v>
      </c>
      <c r="T1055" s="2072">
        <v>44141</v>
      </c>
      <c r="U1055" s="2071">
        <v>5</v>
      </c>
      <c r="V1055" s="2071" t="s">
        <v>35</v>
      </c>
      <c r="W1055" s="2073">
        <v>280.39999999999998</v>
      </c>
      <c r="X1055" s="4072"/>
      <c r="Y1055" s="3509">
        <v>44265</v>
      </c>
      <c r="Z1055" s="2072">
        <v>44265</v>
      </c>
      <c r="AA1055" s="2809">
        <v>15115</v>
      </c>
      <c r="AB1055" s="2147">
        <v>5000</v>
      </c>
      <c r="AC1055" s="2071">
        <f t="shared" ref="AC1055:AC1060" si="352">(AB1055-U1055*1000)</f>
        <v>0</v>
      </c>
      <c r="AD1055" s="2045">
        <f>(AB1055*W1055/1000)</f>
        <v>1402</v>
      </c>
      <c r="AE1055" s="2045">
        <f t="shared" ref="AE1055:AE1060" si="353">(AD1055*0.05)</f>
        <v>70.100000000000009</v>
      </c>
      <c r="AF1055" s="6038" t="s">
        <v>8</v>
      </c>
      <c r="AG1055" s="6032"/>
      <c r="AH1055" s="2024"/>
      <c r="AI1055" s="2021"/>
      <c r="AJ1055" s="2911"/>
      <c r="AK1055" s="2131"/>
      <c r="AL1055" s="2132" t="s">
        <v>14</v>
      </c>
      <c r="AM1055" s="2132" t="s">
        <v>12</v>
      </c>
      <c r="AN1055" s="2132"/>
      <c r="AO1055" s="2133"/>
      <c r="AP1055" s="2132" t="s">
        <v>15</v>
      </c>
      <c r="AQ1055" s="2132" t="s">
        <v>16</v>
      </c>
      <c r="AR1055" s="2132" t="s">
        <v>12</v>
      </c>
      <c r="AS1055" s="2132" t="s">
        <v>12</v>
      </c>
      <c r="AT1055" s="2133"/>
      <c r="AU1055" s="2133"/>
      <c r="AV1055" s="2133"/>
      <c r="AW1055" s="2133"/>
      <c r="AX1055" s="2179" t="s">
        <v>17</v>
      </c>
      <c r="AY1055" s="2134"/>
    </row>
    <row r="1056" spans="15:51">
      <c r="O1056" s="2024"/>
      <c r="P1056" s="2047" t="s">
        <v>1147</v>
      </c>
      <c r="Q1056" s="2048" t="s">
        <v>1149</v>
      </c>
      <c r="R1056" s="3067">
        <v>5</v>
      </c>
      <c r="S1056" s="3068" t="s">
        <v>101</v>
      </c>
      <c r="T1056" s="3069">
        <v>44235</v>
      </c>
      <c r="U1056" s="3068">
        <v>40</v>
      </c>
      <c r="V1056" s="3070" t="s">
        <v>35</v>
      </c>
      <c r="W1056" s="3071">
        <v>230</v>
      </c>
      <c r="X1056" s="3068" t="s">
        <v>78</v>
      </c>
      <c r="Y1056" s="3596">
        <v>44256</v>
      </c>
      <c r="Z1056" s="3073">
        <v>44258</v>
      </c>
      <c r="AA1056" s="3070">
        <v>15067</v>
      </c>
      <c r="AB1056" s="3074">
        <v>40000</v>
      </c>
      <c r="AC1056" s="3074">
        <f t="shared" si="352"/>
        <v>0</v>
      </c>
      <c r="AD1056" s="3075">
        <f>(AB1056*W1056/1000)</f>
        <v>9200</v>
      </c>
      <c r="AE1056" s="3071">
        <f t="shared" si="353"/>
        <v>460</v>
      </c>
      <c r="AF1056" s="6038" t="s">
        <v>8</v>
      </c>
      <c r="AG1056" s="6032"/>
      <c r="AH1056" s="2024"/>
      <c r="AI1056" s="2023"/>
      <c r="AJ1056" s="2912" t="s">
        <v>4</v>
      </c>
      <c r="AK1056" s="2135" t="s">
        <v>18</v>
      </c>
      <c r="AL1056" s="2033" t="s">
        <v>19</v>
      </c>
      <c r="AM1056" s="2033" t="s">
        <v>19</v>
      </c>
      <c r="AN1056" s="2033" t="s">
        <v>20</v>
      </c>
      <c r="AO1056" s="2033" t="s">
        <v>21</v>
      </c>
      <c r="AP1056" s="2033" t="s">
        <v>22</v>
      </c>
      <c r="AQ1056" s="2033" t="s">
        <v>19</v>
      </c>
      <c r="AR1056" s="2033" t="s">
        <v>23</v>
      </c>
      <c r="AS1056" s="2033" t="s">
        <v>23</v>
      </c>
      <c r="AT1056" s="2033" t="s">
        <v>24</v>
      </c>
      <c r="AU1056" s="2033" t="s">
        <v>20</v>
      </c>
      <c r="AV1056" s="2033" t="s">
        <v>25</v>
      </c>
      <c r="AW1056" s="2033" t="s">
        <v>0</v>
      </c>
      <c r="AX1056" s="2180" t="s">
        <v>11</v>
      </c>
      <c r="AY1056" s="2136" t="s">
        <v>26</v>
      </c>
    </row>
    <row r="1057" spans="1:51" ht="15" thickBot="1">
      <c r="O1057" s="2024"/>
      <c r="P1057" s="2047" t="s">
        <v>589</v>
      </c>
      <c r="Q1057" s="2069" t="s">
        <v>698</v>
      </c>
      <c r="R1057" s="2809">
        <v>48</v>
      </c>
      <c r="S1057" s="2071" t="s">
        <v>101</v>
      </c>
      <c r="T1057" s="2072">
        <v>44244</v>
      </c>
      <c r="U1057" s="2071">
        <v>20</v>
      </c>
      <c r="V1057" s="2039" t="s">
        <v>35</v>
      </c>
      <c r="W1057" s="2073">
        <v>330</v>
      </c>
      <c r="X1057" s="2071"/>
      <c r="Y1057" s="3509">
        <v>44273</v>
      </c>
      <c r="Z1057" s="2072">
        <v>44245</v>
      </c>
      <c r="AA1057" s="2071">
        <v>15110</v>
      </c>
      <c r="AB1057" s="2041">
        <v>23000</v>
      </c>
      <c r="AC1057" s="2041">
        <f t="shared" si="352"/>
        <v>3000</v>
      </c>
      <c r="AD1057" s="2045">
        <f>(AB1057*W1057/1000)</f>
        <v>7590</v>
      </c>
      <c r="AE1057" s="2042">
        <f t="shared" si="353"/>
        <v>379.5</v>
      </c>
      <c r="AF1057" s="6038" t="s">
        <v>8</v>
      </c>
      <c r="AG1057" s="6032"/>
      <c r="AH1057" s="2024"/>
      <c r="AI1057" s="2026"/>
      <c r="AJ1057" s="3514"/>
      <c r="AK1057" s="2137"/>
      <c r="AL1057" s="2033" t="s">
        <v>3</v>
      </c>
      <c r="AM1057" s="2033" t="s">
        <v>18</v>
      </c>
      <c r="AN1057" s="2033"/>
      <c r="AO1057" s="2138"/>
      <c r="AP1057" s="2033" t="s">
        <v>21</v>
      </c>
      <c r="AQ1057" s="2033" t="s">
        <v>3</v>
      </c>
      <c r="AR1057" s="2033" t="s">
        <v>27</v>
      </c>
      <c r="AS1057" s="2033" t="s">
        <v>28</v>
      </c>
      <c r="AT1057" s="2138"/>
      <c r="AU1057" s="2138"/>
      <c r="AV1057" s="2138"/>
      <c r="AW1057" s="2138"/>
      <c r="AX1057" s="2180" t="s">
        <v>30</v>
      </c>
      <c r="AY1057" s="2136"/>
    </row>
    <row r="1058" spans="1:51">
      <c r="O1058" s="2024"/>
      <c r="P1058" s="2047" t="s">
        <v>589</v>
      </c>
      <c r="Q1058" s="2069" t="s">
        <v>1239</v>
      </c>
      <c r="R1058" s="2836">
        <v>49</v>
      </c>
      <c r="S1058" s="2186" t="s">
        <v>101</v>
      </c>
      <c r="T1058" s="2187">
        <v>44244</v>
      </c>
      <c r="U1058" s="2186">
        <v>20</v>
      </c>
      <c r="V1058" s="2188" t="s">
        <v>35</v>
      </c>
      <c r="W1058" s="2189">
        <v>330</v>
      </c>
      <c r="X1058" s="2186"/>
      <c r="Y1058" s="3593">
        <v>44273</v>
      </c>
      <c r="Z1058" s="2187">
        <v>44245</v>
      </c>
      <c r="AA1058" s="2186">
        <v>15110</v>
      </c>
      <c r="AB1058" s="2191">
        <v>10000</v>
      </c>
      <c r="AC1058" s="2191">
        <f t="shared" si="352"/>
        <v>-10000</v>
      </c>
      <c r="AD1058" s="2192">
        <f>(AB1058*W1058/1000)</f>
        <v>3300</v>
      </c>
      <c r="AE1058" s="2194">
        <f t="shared" si="353"/>
        <v>165</v>
      </c>
      <c r="AF1058" s="2622" t="s">
        <v>8</v>
      </c>
      <c r="AG1058" s="3219"/>
      <c r="AH1058" s="2024"/>
      <c r="AI1058" s="2021"/>
      <c r="AJ1058" s="2956" t="s">
        <v>436</v>
      </c>
      <c r="AK1058" s="2198">
        <v>1</v>
      </c>
      <c r="AL1058" s="2122" t="s">
        <v>36</v>
      </c>
      <c r="AM1058" s="2174">
        <v>42626</v>
      </c>
      <c r="AN1058" s="2172">
        <v>10</v>
      </c>
      <c r="AO1058" s="2122" t="s">
        <v>35</v>
      </c>
      <c r="AP1058" s="2175">
        <v>255</v>
      </c>
      <c r="AQ1058" s="2199"/>
      <c r="AR1058" s="2200">
        <v>42626</v>
      </c>
      <c r="AS1058" s="2174">
        <v>42626</v>
      </c>
      <c r="AT1058" s="2122">
        <v>8895</v>
      </c>
      <c r="AU1058" s="2172">
        <v>10000</v>
      </c>
      <c r="AV1058" s="2172">
        <f t="shared" ref="AV1058:AV1089" si="354">(AU1058-AN1058*1000)</f>
        <v>0</v>
      </c>
      <c r="AW1058" s="2173">
        <f t="shared" ref="AW1058:AW1089" si="355">(AU1058*AP1058/1000)</f>
        <v>2550</v>
      </c>
      <c r="AX1058" s="2217">
        <f t="shared" ref="AX1058:AX1098" si="356">(AW1058*0.05)</f>
        <v>127.5</v>
      </c>
      <c r="AY1058" s="2218"/>
    </row>
    <row r="1059" spans="1:51">
      <c r="O1059" s="2024"/>
      <c r="P1059" s="2047" t="s">
        <v>589</v>
      </c>
      <c r="Q1059" s="2069" t="s">
        <v>1239</v>
      </c>
      <c r="R1059" s="2836">
        <v>49</v>
      </c>
      <c r="S1059" s="2186" t="s">
        <v>101</v>
      </c>
      <c r="T1059" s="2187">
        <v>44244</v>
      </c>
      <c r="U1059" s="2186">
        <v>10</v>
      </c>
      <c r="V1059" s="2188" t="s">
        <v>35</v>
      </c>
      <c r="W1059" s="2189">
        <v>330</v>
      </c>
      <c r="X1059" s="2186"/>
      <c r="Y1059" s="3593">
        <v>44273</v>
      </c>
      <c r="Z1059" s="2187">
        <v>44289</v>
      </c>
      <c r="AA1059" s="2186">
        <v>15251</v>
      </c>
      <c r="AB1059" s="2191">
        <v>10000</v>
      </c>
      <c r="AC1059" s="2191">
        <f t="shared" si="352"/>
        <v>0</v>
      </c>
      <c r="AD1059" s="2192">
        <f>(AB1059*W1059/1000)</f>
        <v>3300</v>
      </c>
      <c r="AE1059" s="2194">
        <f t="shared" si="353"/>
        <v>165</v>
      </c>
      <c r="AF1059" s="2866" t="s">
        <v>8</v>
      </c>
      <c r="AG1059" s="2659"/>
      <c r="AH1059" s="2024"/>
      <c r="AI1059" s="2837"/>
      <c r="AJ1059" s="2957" t="s">
        <v>436</v>
      </c>
      <c r="AK1059" s="2038">
        <v>2</v>
      </c>
      <c r="AL1059" s="2052" t="s">
        <v>36</v>
      </c>
      <c r="AM1059" s="2057">
        <v>42626</v>
      </c>
      <c r="AN1059" s="2055">
        <v>10</v>
      </c>
      <c r="AO1059" s="2052" t="s">
        <v>35</v>
      </c>
      <c r="AP1059" s="2058">
        <v>255</v>
      </c>
      <c r="AQ1059" s="2077"/>
      <c r="AR1059" s="2078">
        <v>42635</v>
      </c>
      <c r="AS1059" s="2057">
        <v>42632</v>
      </c>
      <c r="AT1059" s="2052">
        <v>8922</v>
      </c>
      <c r="AU1059" s="2055">
        <v>10000</v>
      </c>
      <c r="AV1059" s="2055">
        <f t="shared" si="354"/>
        <v>0</v>
      </c>
      <c r="AW1059" s="2056">
        <f t="shared" si="355"/>
        <v>2550</v>
      </c>
      <c r="AX1059" s="2058">
        <f t="shared" si="356"/>
        <v>127.5</v>
      </c>
      <c r="AY1059" s="2219"/>
    </row>
    <row r="1060" spans="1:51">
      <c r="O1060" s="2024"/>
      <c r="P1060" s="2821" t="s">
        <v>629</v>
      </c>
      <c r="Q1060" s="4338" t="s">
        <v>740</v>
      </c>
      <c r="R1060" s="2823">
        <v>189</v>
      </c>
      <c r="S1060" s="2823">
        <v>61716</v>
      </c>
      <c r="T1060" s="2824">
        <v>44248</v>
      </c>
      <c r="U1060" s="2823">
        <v>10</v>
      </c>
      <c r="V1060" s="2823" t="s">
        <v>35</v>
      </c>
      <c r="W1060" s="2825">
        <v>258.35000000000002</v>
      </c>
      <c r="X1060" s="5974"/>
      <c r="Y1060" s="5984">
        <v>44265</v>
      </c>
      <c r="Z1060" s="2824">
        <v>44264</v>
      </c>
      <c r="AA1060" s="2698"/>
      <c r="AB1060" s="3566">
        <v>10000</v>
      </c>
      <c r="AC1060" s="2823">
        <f t="shared" si="352"/>
        <v>0</v>
      </c>
      <c r="AD1060" s="2716">
        <v>0</v>
      </c>
      <c r="AE1060" s="2716">
        <f t="shared" si="353"/>
        <v>0</v>
      </c>
      <c r="AF1060" s="2707" t="s">
        <v>88</v>
      </c>
      <c r="AG1060" s="4568"/>
      <c r="AH1060" s="2024"/>
      <c r="AI1060" s="2837"/>
      <c r="AJ1060" s="2957" t="s">
        <v>436</v>
      </c>
      <c r="AK1060" s="2038">
        <v>3</v>
      </c>
      <c r="AL1060" s="2052" t="s">
        <v>36</v>
      </c>
      <c r="AM1060" s="2057">
        <v>42684</v>
      </c>
      <c r="AN1060" s="2055">
        <v>20</v>
      </c>
      <c r="AO1060" s="2052" t="s">
        <v>35</v>
      </c>
      <c r="AP1060" s="2058">
        <v>255</v>
      </c>
      <c r="AQ1060" s="2077"/>
      <c r="AR1060" s="2078">
        <v>42685</v>
      </c>
      <c r="AS1060" s="2057">
        <v>42688</v>
      </c>
      <c r="AT1060" s="2052">
        <v>1475</v>
      </c>
      <c r="AU1060" s="2055">
        <v>20000</v>
      </c>
      <c r="AV1060" s="2055">
        <f t="shared" si="354"/>
        <v>0</v>
      </c>
      <c r="AW1060" s="2056">
        <f t="shared" si="355"/>
        <v>5100</v>
      </c>
      <c r="AX1060" s="2058">
        <f t="shared" si="356"/>
        <v>255</v>
      </c>
      <c r="AY1060" s="2219"/>
    </row>
    <row r="1061" spans="1:51">
      <c r="O1061" s="2024"/>
      <c r="P1061" s="2047" t="s">
        <v>629</v>
      </c>
      <c r="Q1061" s="2957" t="s">
        <v>436</v>
      </c>
      <c r="R1061" s="2071">
        <v>190</v>
      </c>
      <c r="S1061" s="2071">
        <v>61716</v>
      </c>
      <c r="T1061" s="2072">
        <v>44248</v>
      </c>
      <c r="U1061" s="2071">
        <v>63</v>
      </c>
      <c r="V1061" s="2071" t="s">
        <v>35</v>
      </c>
      <c r="W1061" s="2073">
        <v>336.5</v>
      </c>
      <c r="X1061" s="4072"/>
      <c r="Y1061" s="3509">
        <v>44265</v>
      </c>
      <c r="Z1061" s="2040">
        <v>44265</v>
      </c>
      <c r="AA1061" s="2039">
        <v>15113</v>
      </c>
      <c r="AB1061" s="2041">
        <v>63000</v>
      </c>
      <c r="AC1061" s="2071">
        <f t="shared" ref="AC1061:AC1072" si="357">(AB1061-U1061*1000)</f>
        <v>0</v>
      </c>
      <c r="AD1061" s="2045">
        <f t="shared" ref="AD1061:AD1072" si="358">(AB1061*W1061/1000)</f>
        <v>21199.5</v>
      </c>
      <c r="AE1061" s="2045">
        <f t="shared" ref="AE1061:AE1072" si="359">(AD1061*0.05)</f>
        <v>1059.9750000000001</v>
      </c>
      <c r="AF1061" s="4484" t="s">
        <v>8</v>
      </c>
      <c r="AG1061" s="6106"/>
      <c r="AH1061" s="2024"/>
      <c r="AI1061" s="2023"/>
      <c r="AJ1061" s="2957" t="s">
        <v>436</v>
      </c>
      <c r="AK1061" s="2038">
        <v>4</v>
      </c>
      <c r="AL1061" s="2052" t="s">
        <v>74</v>
      </c>
      <c r="AM1061" s="2057">
        <v>42712</v>
      </c>
      <c r="AN1061" s="2055">
        <v>20</v>
      </c>
      <c r="AO1061" s="2052" t="s">
        <v>35</v>
      </c>
      <c r="AP1061" s="2058">
        <v>255</v>
      </c>
      <c r="AQ1061" s="2077"/>
      <c r="AR1061" s="2078">
        <v>42716</v>
      </c>
      <c r="AS1061" s="2057">
        <v>42714</v>
      </c>
      <c r="AT1061" s="2052">
        <v>1563</v>
      </c>
      <c r="AU1061" s="2055">
        <v>20000</v>
      </c>
      <c r="AV1061" s="2055">
        <f t="shared" si="354"/>
        <v>0</v>
      </c>
      <c r="AW1061" s="2056">
        <f t="shared" si="355"/>
        <v>5100</v>
      </c>
      <c r="AX1061" s="2058">
        <f t="shared" si="356"/>
        <v>255</v>
      </c>
      <c r="AY1061" s="2219"/>
    </row>
    <row r="1062" spans="1:51">
      <c r="O1062" s="2024"/>
      <c r="P1062" s="2047" t="s">
        <v>629</v>
      </c>
      <c r="Q1062" s="2957" t="s">
        <v>740</v>
      </c>
      <c r="R1062" s="2071">
        <v>191</v>
      </c>
      <c r="S1062" s="2071">
        <v>61716</v>
      </c>
      <c r="T1062" s="2072">
        <v>44248</v>
      </c>
      <c r="U1062" s="2071">
        <v>10</v>
      </c>
      <c r="V1062" s="2071" t="s">
        <v>35</v>
      </c>
      <c r="W1062" s="2073">
        <v>258.35000000000002</v>
      </c>
      <c r="X1062" s="4072"/>
      <c r="Y1062" s="3509">
        <v>44265</v>
      </c>
      <c r="Z1062" s="2072">
        <v>44265</v>
      </c>
      <c r="AA1062" s="2809">
        <v>15114</v>
      </c>
      <c r="AB1062" s="4305">
        <v>10000</v>
      </c>
      <c r="AC1062" s="2071">
        <f t="shared" si="357"/>
        <v>0</v>
      </c>
      <c r="AD1062" s="2045">
        <f t="shared" si="358"/>
        <v>2583.5</v>
      </c>
      <c r="AE1062" s="2045">
        <f t="shared" si="359"/>
        <v>129.17500000000001</v>
      </c>
      <c r="AF1062" s="2866" t="s">
        <v>8</v>
      </c>
      <c r="AG1062" s="2659"/>
      <c r="AH1062" s="2024"/>
      <c r="AI1062" s="2837"/>
      <c r="AJ1062" s="2957" t="s">
        <v>436</v>
      </c>
      <c r="AK1062" s="2038">
        <v>5</v>
      </c>
      <c r="AL1062" s="2052" t="s">
        <v>36</v>
      </c>
      <c r="AM1062" s="2057">
        <v>42775</v>
      </c>
      <c r="AN1062" s="2055">
        <v>20</v>
      </c>
      <c r="AO1062" s="2052" t="s">
        <v>35</v>
      </c>
      <c r="AP1062" s="2058">
        <v>270</v>
      </c>
      <c r="AQ1062" s="2077"/>
      <c r="AR1062" s="2078">
        <v>42781</v>
      </c>
      <c r="AS1062" s="2057">
        <v>42775</v>
      </c>
      <c r="AT1062" s="2052">
        <v>9377</v>
      </c>
      <c r="AU1062" s="2055">
        <v>20000</v>
      </c>
      <c r="AV1062" s="2055">
        <f t="shared" si="354"/>
        <v>0</v>
      </c>
      <c r="AW1062" s="2056">
        <f t="shared" si="355"/>
        <v>5400</v>
      </c>
      <c r="AX1062" s="2058">
        <f t="shared" si="356"/>
        <v>270</v>
      </c>
      <c r="AY1062" s="2220"/>
    </row>
    <row r="1063" spans="1:51">
      <c r="O1063" s="2024"/>
      <c r="P1063" s="3256" t="s">
        <v>629</v>
      </c>
      <c r="Q1063" s="5986" t="s">
        <v>740</v>
      </c>
      <c r="R1063" s="2884">
        <v>192</v>
      </c>
      <c r="S1063" s="2884">
        <v>61716</v>
      </c>
      <c r="T1063" s="2908">
        <v>44248</v>
      </c>
      <c r="U1063" s="2884">
        <v>10</v>
      </c>
      <c r="V1063" s="2884" t="s">
        <v>35</v>
      </c>
      <c r="W1063" s="2909">
        <v>258.35000000000002</v>
      </c>
      <c r="X1063" s="5979"/>
      <c r="Y1063" s="3594">
        <v>44256</v>
      </c>
      <c r="Z1063" s="2908">
        <v>44256</v>
      </c>
      <c r="AA1063" s="2907">
        <v>15041</v>
      </c>
      <c r="AB1063" s="5987">
        <v>10000</v>
      </c>
      <c r="AC1063" s="2884">
        <f t="shared" si="357"/>
        <v>0</v>
      </c>
      <c r="AD1063" s="2902">
        <f t="shared" si="358"/>
        <v>2583.5</v>
      </c>
      <c r="AE1063" s="2902">
        <f t="shared" si="359"/>
        <v>129.17500000000001</v>
      </c>
      <c r="AF1063" s="4497" t="s">
        <v>8</v>
      </c>
      <c r="AG1063" s="4569"/>
      <c r="AH1063" s="2024"/>
      <c r="AI1063" s="2023"/>
      <c r="AJ1063" s="2957" t="s">
        <v>436</v>
      </c>
      <c r="AK1063" s="2038">
        <v>6</v>
      </c>
      <c r="AL1063" s="2039" t="s">
        <v>36</v>
      </c>
      <c r="AM1063" s="2040">
        <v>42824</v>
      </c>
      <c r="AN1063" s="2041">
        <v>20</v>
      </c>
      <c r="AO1063" s="2039" t="s">
        <v>35</v>
      </c>
      <c r="AP1063" s="2042">
        <v>270</v>
      </c>
      <c r="AQ1063" s="2043"/>
      <c r="AR1063" s="2044">
        <v>42832</v>
      </c>
      <c r="AS1063" s="2040">
        <v>42832</v>
      </c>
      <c r="AT1063" s="2039">
        <v>1849</v>
      </c>
      <c r="AU1063" s="2041">
        <v>20000</v>
      </c>
      <c r="AV1063" s="2041">
        <f t="shared" si="354"/>
        <v>0</v>
      </c>
      <c r="AW1063" s="2045">
        <f t="shared" si="355"/>
        <v>5400</v>
      </c>
      <c r="AX1063" s="2042">
        <f t="shared" si="356"/>
        <v>270</v>
      </c>
      <c r="AY1063" s="2128"/>
    </row>
    <row r="1064" spans="1:51">
      <c r="O1064" s="2024"/>
      <c r="P1064" s="2047" t="s">
        <v>629</v>
      </c>
      <c r="Q1064" s="2957" t="s">
        <v>436</v>
      </c>
      <c r="R1064" s="2071">
        <v>193</v>
      </c>
      <c r="S1064" s="2071">
        <v>62138</v>
      </c>
      <c r="T1064" s="2072">
        <v>44249</v>
      </c>
      <c r="U1064" s="2071">
        <v>63</v>
      </c>
      <c r="V1064" s="2071" t="s">
        <v>35</v>
      </c>
      <c r="W1064" s="2073">
        <v>336.5</v>
      </c>
      <c r="X1064" s="4072"/>
      <c r="Y1064" s="4599">
        <v>44279</v>
      </c>
      <c r="Z1064" s="2072">
        <v>44279</v>
      </c>
      <c r="AA1064" s="2809">
        <v>15193</v>
      </c>
      <c r="AB1064" s="4305">
        <v>63000</v>
      </c>
      <c r="AC1064" s="2071">
        <f t="shared" si="357"/>
        <v>0</v>
      </c>
      <c r="AD1064" s="2045">
        <f t="shared" si="358"/>
        <v>21199.5</v>
      </c>
      <c r="AE1064" s="2045">
        <f t="shared" si="359"/>
        <v>1059.9750000000001</v>
      </c>
      <c r="AF1064" s="4497" t="s">
        <v>8</v>
      </c>
      <c r="AG1064" s="4569"/>
      <c r="AH1064" s="2024"/>
      <c r="AI1064" s="2837"/>
      <c r="AJ1064" s="2957" t="s">
        <v>436</v>
      </c>
      <c r="AK1064" s="2038">
        <v>7</v>
      </c>
      <c r="AL1064" s="2039" t="s">
        <v>36</v>
      </c>
      <c r="AM1064" s="2040">
        <v>42879</v>
      </c>
      <c r="AN1064" s="2041">
        <v>10</v>
      </c>
      <c r="AO1064" s="2039" t="s">
        <v>35</v>
      </c>
      <c r="AP1064" s="2042">
        <v>270</v>
      </c>
      <c r="AQ1064" s="2043"/>
      <c r="AR1064" s="2044">
        <v>42886</v>
      </c>
      <c r="AS1064" s="2040">
        <v>42881</v>
      </c>
      <c r="AT1064" s="2039">
        <v>1979</v>
      </c>
      <c r="AU1064" s="2041">
        <v>10000</v>
      </c>
      <c r="AV1064" s="2041">
        <f t="shared" si="354"/>
        <v>0</v>
      </c>
      <c r="AW1064" s="2045">
        <f t="shared" si="355"/>
        <v>2700</v>
      </c>
      <c r="AX1064" s="2042">
        <f t="shared" si="356"/>
        <v>135</v>
      </c>
      <c r="AY1064" s="2150"/>
    </row>
    <row r="1065" spans="1:51">
      <c r="O1065" s="2024"/>
      <c r="P1065" s="2047" t="s">
        <v>629</v>
      </c>
      <c r="Q1065" s="4014" t="s">
        <v>436</v>
      </c>
      <c r="R1065" s="2071">
        <v>194</v>
      </c>
      <c r="S1065" s="2071">
        <v>62138</v>
      </c>
      <c r="T1065" s="2072">
        <v>44249</v>
      </c>
      <c r="U1065" s="2071">
        <v>72</v>
      </c>
      <c r="V1065" s="2071" t="s">
        <v>35</v>
      </c>
      <c r="W1065" s="2073">
        <v>336.5</v>
      </c>
      <c r="X1065" s="4072"/>
      <c r="Y1065" s="4599">
        <v>44284</v>
      </c>
      <c r="Z1065" s="2072">
        <v>44294</v>
      </c>
      <c r="AA1065" s="2039">
        <v>15283</v>
      </c>
      <c r="AB1065" s="2041">
        <v>72000</v>
      </c>
      <c r="AC1065" s="2071">
        <f t="shared" si="357"/>
        <v>0</v>
      </c>
      <c r="AD1065" s="2045">
        <f t="shared" si="358"/>
        <v>24228</v>
      </c>
      <c r="AE1065" s="2045">
        <f t="shared" si="359"/>
        <v>1211.4000000000001</v>
      </c>
      <c r="AF1065" s="6038" t="s">
        <v>8</v>
      </c>
      <c r="AG1065" s="6032"/>
      <c r="AH1065" s="2024"/>
      <c r="AI1065" s="2023"/>
      <c r="AJ1065" s="2957" t="s">
        <v>825</v>
      </c>
      <c r="AK1065" s="2038">
        <v>8</v>
      </c>
      <c r="AL1065" s="2039" t="s">
        <v>36</v>
      </c>
      <c r="AM1065" s="2040">
        <v>42879</v>
      </c>
      <c r="AN1065" s="2041">
        <v>10</v>
      </c>
      <c r="AO1065" s="2039" t="s">
        <v>35</v>
      </c>
      <c r="AP1065" s="2042">
        <v>350</v>
      </c>
      <c r="AQ1065" s="2043"/>
      <c r="AR1065" s="2044">
        <v>42886</v>
      </c>
      <c r="AS1065" s="2040">
        <v>42881</v>
      </c>
      <c r="AT1065" s="2039">
        <v>1979</v>
      </c>
      <c r="AU1065" s="2041">
        <v>10000</v>
      </c>
      <c r="AV1065" s="2041">
        <f t="shared" si="354"/>
        <v>0</v>
      </c>
      <c r="AW1065" s="2045">
        <f t="shared" si="355"/>
        <v>3500</v>
      </c>
      <c r="AX1065" s="2042">
        <f t="shared" si="356"/>
        <v>175</v>
      </c>
      <c r="AY1065" s="2150"/>
    </row>
    <row r="1066" spans="1:51">
      <c r="O1066" s="2024"/>
      <c r="P1066" s="2047" t="s">
        <v>629</v>
      </c>
      <c r="Q1066" s="2957" t="s">
        <v>699</v>
      </c>
      <c r="R1066" s="2071">
        <v>195</v>
      </c>
      <c r="S1066" s="2071">
        <v>62138</v>
      </c>
      <c r="T1066" s="2072">
        <v>44249</v>
      </c>
      <c r="U1066" s="2071">
        <v>5</v>
      </c>
      <c r="V1066" s="2071" t="s">
        <v>35</v>
      </c>
      <c r="W1066" s="2073">
        <v>280.39999999999998</v>
      </c>
      <c r="X1066" s="4072"/>
      <c r="Y1066" s="4599">
        <v>44284</v>
      </c>
      <c r="Z1066" s="2072">
        <v>44319</v>
      </c>
      <c r="AA1066" s="2039">
        <v>15197</v>
      </c>
      <c r="AB1066" s="2041">
        <v>5000</v>
      </c>
      <c r="AC1066" s="2071">
        <f t="shared" si="357"/>
        <v>0</v>
      </c>
      <c r="AD1066" s="2045">
        <f>(AB1066*W1066/1000)</f>
        <v>1402</v>
      </c>
      <c r="AE1066" s="2045">
        <f>(AD1066*0.05)</f>
        <v>70.100000000000009</v>
      </c>
      <c r="AF1066" s="2866" t="s">
        <v>8</v>
      </c>
      <c r="AG1066" s="2659"/>
      <c r="AH1066" s="2024"/>
      <c r="AI1066" s="2837"/>
      <c r="AJ1066" s="2957" t="s">
        <v>436</v>
      </c>
      <c r="AK1066" s="2038">
        <v>9</v>
      </c>
      <c r="AL1066" s="2039" t="s">
        <v>36</v>
      </c>
      <c r="AM1066" s="2040">
        <v>42930</v>
      </c>
      <c r="AN1066" s="2041">
        <v>20</v>
      </c>
      <c r="AO1066" s="2039" t="s">
        <v>35</v>
      </c>
      <c r="AP1066" s="2042">
        <v>270</v>
      </c>
      <c r="AQ1066" s="2043"/>
      <c r="AR1066" s="2044">
        <v>42936</v>
      </c>
      <c r="AS1066" s="2040">
        <v>42933</v>
      </c>
      <c r="AT1066" s="2039">
        <v>2107</v>
      </c>
      <c r="AU1066" s="2041">
        <v>20000</v>
      </c>
      <c r="AV1066" s="2041">
        <f t="shared" si="354"/>
        <v>0</v>
      </c>
      <c r="AW1066" s="2045">
        <f t="shared" si="355"/>
        <v>5400</v>
      </c>
      <c r="AX1066" s="2042">
        <f t="shared" si="356"/>
        <v>270</v>
      </c>
      <c r="AY1066" s="2150"/>
    </row>
    <row r="1067" spans="1:51">
      <c r="A1067">
        <f>-9</f>
        <v>-9</v>
      </c>
      <c r="O1067" s="2024"/>
      <c r="P1067" s="2047" t="s">
        <v>629</v>
      </c>
      <c r="Q1067" s="4014" t="s">
        <v>740</v>
      </c>
      <c r="R1067" s="2071">
        <v>196</v>
      </c>
      <c r="S1067" s="2071">
        <v>62138</v>
      </c>
      <c r="T1067" s="2072">
        <v>44249</v>
      </c>
      <c r="U1067" s="2071">
        <v>5</v>
      </c>
      <c r="V1067" s="2071" t="s">
        <v>35</v>
      </c>
      <c r="W1067" s="2073">
        <v>258.35000000000002</v>
      </c>
      <c r="X1067" s="4072"/>
      <c r="Y1067" s="4599">
        <v>44284</v>
      </c>
      <c r="Z1067" s="2072">
        <v>44294</v>
      </c>
      <c r="AA1067" s="2039">
        <v>15284</v>
      </c>
      <c r="AB1067" s="5985">
        <v>5000</v>
      </c>
      <c r="AC1067" s="2071">
        <f t="shared" si="357"/>
        <v>0</v>
      </c>
      <c r="AD1067" s="2045">
        <f t="shared" si="358"/>
        <v>1291.75</v>
      </c>
      <c r="AE1067" s="2045">
        <f t="shared" si="359"/>
        <v>64.587500000000006</v>
      </c>
      <c r="AF1067" s="6038" t="s">
        <v>8</v>
      </c>
      <c r="AG1067" s="6032"/>
      <c r="AH1067" s="2024"/>
      <c r="AI1067" s="2943"/>
      <c r="AJ1067" s="2957" t="s">
        <v>436</v>
      </c>
      <c r="AK1067" s="2038">
        <v>10</v>
      </c>
      <c r="AL1067" s="2039" t="s">
        <v>36</v>
      </c>
      <c r="AM1067" s="2040">
        <v>42976</v>
      </c>
      <c r="AN1067" s="2041">
        <v>20</v>
      </c>
      <c r="AO1067" s="2039" t="s">
        <v>35</v>
      </c>
      <c r="AP1067" s="2042">
        <v>278</v>
      </c>
      <c r="AQ1067" s="2043"/>
      <c r="AR1067" s="2044">
        <v>42976</v>
      </c>
      <c r="AS1067" s="2040">
        <v>42976</v>
      </c>
      <c r="AT1067" s="2039">
        <v>2247</v>
      </c>
      <c r="AU1067" s="2041">
        <v>20000</v>
      </c>
      <c r="AV1067" s="2041">
        <f t="shared" si="354"/>
        <v>0</v>
      </c>
      <c r="AW1067" s="2045">
        <f t="shared" si="355"/>
        <v>5560</v>
      </c>
      <c r="AX1067" s="2042">
        <f t="shared" si="356"/>
        <v>278</v>
      </c>
      <c r="AY1067" s="2150"/>
    </row>
    <row r="1068" spans="1:51">
      <c r="O1068" s="2024"/>
      <c r="P1068" s="2047" t="s">
        <v>896</v>
      </c>
      <c r="Q1068" s="2069" t="s">
        <v>1246</v>
      </c>
      <c r="R1068" s="2750">
        <v>9</v>
      </c>
      <c r="S1068" s="2050" t="s">
        <v>796</v>
      </c>
      <c r="T1068" s="2051">
        <v>44250</v>
      </c>
      <c r="U1068" s="2050">
        <v>70</v>
      </c>
      <c r="V1068" s="2052" t="s">
        <v>35</v>
      </c>
      <c r="W1068" s="2053">
        <v>330</v>
      </c>
      <c r="X1068" s="2050">
        <v>315</v>
      </c>
      <c r="Y1068" s="3509">
        <v>44256</v>
      </c>
      <c r="Z1068" s="3174">
        <v>44258</v>
      </c>
      <c r="AA1068" s="2050">
        <v>15066</v>
      </c>
      <c r="AB1068" s="2055">
        <v>70000</v>
      </c>
      <c r="AC1068" s="2055">
        <f t="shared" si="357"/>
        <v>0</v>
      </c>
      <c r="AD1068" s="2056">
        <f t="shared" si="358"/>
        <v>23100</v>
      </c>
      <c r="AE1068" s="2058">
        <f t="shared" si="359"/>
        <v>1155</v>
      </c>
      <c r="AF1068" s="4725" t="s">
        <v>8</v>
      </c>
      <c r="AG1068" s="3220"/>
      <c r="AH1068" s="2024"/>
      <c r="AI1068" s="2837"/>
      <c r="AJ1068" s="2957" t="s">
        <v>436</v>
      </c>
      <c r="AK1068" s="2038">
        <v>11</v>
      </c>
      <c r="AL1068" s="2039" t="s">
        <v>36</v>
      </c>
      <c r="AM1068" s="2040">
        <v>43019</v>
      </c>
      <c r="AN1068" s="2041">
        <v>20</v>
      </c>
      <c r="AO1068" s="2039" t="s">
        <v>35</v>
      </c>
      <c r="AP1068" s="2042">
        <v>278</v>
      </c>
      <c r="AQ1068" s="2043"/>
      <c r="AR1068" s="2044">
        <v>43024</v>
      </c>
      <c r="AS1068" s="2040">
        <v>43019</v>
      </c>
      <c r="AT1068" s="2039">
        <v>2419</v>
      </c>
      <c r="AU1068" s="2041">
        <v>20000</v>
      </c>
      <c r="AV1068" s="2041">
        <f t="shared" si="354"/>
        <v>0</v>
      </c>
      <c r="AW1068" s="2045">
        <f t="shared" si="355"/>
        <v>5560</v>
      </c>
      <c r="AX1068" s="2042">
        <f t="shared" si="356"/>
        <v>278</v>
      </c>
      <c r="AY1068" s="2150"/>
    </row>
    <row r="1069" spans="1:51">
      <c r="O1069" s="2024"/>
      <c r="P1069" s="2047" t="s">
        <v>896</v>
      </c>
      <c r="Q1069" s="2069" t="s">
        <v>953</v>
      </c>
      <c r="R1069" s="2750">
        <v>10</v>
      </c>
      <c r="S1069" s="2050" t="s">
        <v>796</v>
      </c>
      <c r="T1069" s="2051">
        <v>44250</v>
      </c>
      <c r="U1069" s="2050">
        <v>30</v>
      </c>
      <c r="V1069" s="2052" t="s">
        <v>35</v>
      </c>
      <c r="W1069" s="2053">
        <v>320</v>
      </c>
      <c r="X1069" s="2050">
        <v>315</v>
      </c>
      <c r="Y1069" s="3509">
        <v>44256</v>
      </c>
      <c r="Z1069" s="3174">
        <v>44258</v>
      </c>
      <c r="AA1069" s="2050">
        <v>15066</v>
      </c>
      <c r="AB1069" s="2055">
        <v>30000</v>
      </c>
      <c r="AC1069" s="2055">
        <f t="shared" si="357"/>
        <v>0</v>
      </c>
      <c r="AD1069" s="2056">
        <f t="shared" si="358"/>
        <v>9600</v>
      </c>
      <c r="AE1069" s="2058">
        <f t="shared" si="359"/>
        <v>480</v>
      </c>
      <c r="AF1069" s="3584" t="s">
        <v>8</v>
      </c>
      <c r="AG1069" s="3227"/>
      <c r="AH1069" s="2024"/>
      <c r="AI1069" s="2837"/>
      <c r="AJ1069" s="2957" t="s">
        <v>436</v>
      </c>
      <c r="AK1069" s="2038">
        <v>12</v>
      </c>
      <c r="AL1069" s="2039" t="s">
        <v>101</v>
      </c>
      <c r="AM1069" s="2040">
        <v>43047</v>
      </c>
      <c r="AN1069" s="2041">
        <v>20</v>
      </c>
      <c r="AO1069" s="2039" t="s">
        <v>35</v>
      </c>
      <c r="AP1069" s="2042">
        <v>278</v>
      </c>
      <c r="AQ1069" s="2043"/>
      <c r="AR1069" s="2044">
        <v>43074</v>
      </c>
      <c r="AS1069" s="2040">
        <v>43064</v>
      </c>
      <c r="AT1069" s="2039">
        <v>2579</v>
      </c>
      <c r="AU1069" s="2041">
        <v>20000</v>
      </c>
      <c r="AV1069" s="2041">
        <f t="shared" si="354"/>
        <v>0</v>
      </c>
      <c r="AW1069" s="2045">
        <f t="shared" si="355"/>
        <v>5560</v>
      </c>
      <c r="AX1069" s="2042">
        <f t="shared" si="356"/>
        <v>278</v>
      </c>
      <c r="AY1069" s="2150"/>
    </row>
    <row r="1070" spans="1:51" ht="15" customHeight="1">
      <c r="O1070" s="2024"/>
      <c r="P1070" s="3256" t="s">
        <v>629</v>
      </c>
      <c r="Q1070" s="5978" t="s">
        <v>740</v>
      </c>
      <c r="R1070" s="2884">
        <v>176</v>
      </c>
      <c r="S1070" s="2884">
        <v>59152</v>
      </c>
      <c r="T1070" s="2908">
        <v>44141</v>
      </c>
      <c r="U1070" s="2884">
        <v>6</v>
      </c>
      <c r="V1070" s="2884" t="s">
        <v>35</v>
      </c>
      <c r="W1070" s="2909">
        <v>251.8</v>
      </c>
      <c r="X1070" s="5979"/>
      <c r="Y1070" s="3594">
        <v>44256</v>
      </c>
      <c r="Z1070" s="2908">
        <v>44256</v>
      </c>
      <c r="AA1070" s="2907">
        <v>15040</v>
      </c>
      <c r="AB1070" s="5981">
        <v>6000</v>
      </c>
      <c r="AC1070" s="2884">
        <f t="shared" si="357"/>
        <v>0</v>
      </c>
      <c r="AD1070" s="2902">
        <f t="shared" si="358"/>
        <v>1510.8</v>
      </c>
      <c r="AE1070" s="2902">
        <f t="shared" si="359"/>
        <v>75.540000000000006</v>
      </c>
      <c r="AF1070" s="2059" t="s">
        <v>8</v>
      </c>
      <c r="AG1070" s="2029"/>
      <c r="AH1070" s="2024"/>
      <c r="AI1070" s="2837"/>
      <c r="AJ1070" s="2957" t="s">
        <v>436</v>
      </c>
      <c r="AK1070" s="2038">
        <v>13</v>
      </c>
      <c r="AL1070" s="2039" t="s">
        <v>101</v>
      </c>
      <c r="AM1070" s="2040">
        <v>43125</v>
      </c>
      <c r="AN1070" s="2041">
        <v>20</v>
      </c>
      <c r="AO1070" s="2039" t="s">
        <v>35</v>
      </c>
      <c r="AP1070" s="2042">
        <v>278</v>
      </c>
      <c r="AQ1070" s="2043"/>
      <c r="AR1070" s="2044">
        <v>43157</v>
      </c>
      <c r="AS1070" s="2040">
        <v>43147</v>
      </c>
      <c r="AT1070" s="2039">
        <v>2778</v>
      </c>
      <c r="AU1070" s="2041">
        <v>20000</v>
      </c>
      <c r="AV1070" s="2041">
        <f t="shared" si="354"/>
        <v>0</v>
      </c>
      <c r="AW1070" s="2045">
        <f t="shared" si="355"/>
        <v>5560</v>
      </c>
      <c r="AX1070" s="2042">
        <f t="shared" si="356"/>
        <v>278</v>
      </c>
      <c r="AY1070" s="2150"/>
    </row>
    <row r="1071" spans="1:51">
      <c r="O1071" s="2024"/>
      <c r="P1071" s="3256" t="s">
        <v>629</v>
      </c>
      <c r="Q1071" s="5978" t="s">
        <v>436</v>
      </c>
      <c r="R1071" s="2884">
        <v>178</v>
      </c>
      <c r="S1071" s="2884">
        <v>59152</v>
      </c>
      <c r="T1071" s="2908">
        <v>44141</v>
      </c>
      <c r="U1071" s="2884">
        <v>63</v>
      </c>
      <c r="V1071" s="2884" t="s">
        <v>35</v>
      </c>
      <c r="W1071" s="2909">
        <v>336.5</v>
      </c>
      <c r="X1071" s="5979"/>
      <c r="Y1071" s="3594">
        <v>44256</v>
      </c>
      <c r="Z1071" s="2908">
        <v>44256</v>
      </c>
      <c r="AA1071" s="2907">
        <v>15039</v>
      </c>
      <c r="AB1071" s="5981">
        <v>63000</v>
      </c>
      <c r="AC1071" s="2884">
        <f t="shared" si="357"/>
        <v>0</v>
      </c>
      <c r="AD1071" s="2902">
        <f t="shared" si="358"/>
        <v>21199.5</v>
      </c>
      <c r="AE1071" s="2902">
        <f t="shared" si="359"/>
        <v>1059.9750000000001</v>
      </c>
      <c r="AF1071" s="6038" t="s">
        <v>8</v>
      </c>
      <c r="AG1071" s="6032"/>
      <c r="AH1071" s="2024"/>
      <c r="AI1071" s="2837"/>
      <c r="AJ1071" s="2957" t="s">
        <v>825</v>
      </c>
      <c r="AK1071" s="2038">
        <v>14</v>
      </c>
      <c r="AL1071" s="2039" t="s">
        <v>101</v>
      </c>
      <c r="AM1071" s="2040">
        <v>43125</v>
      </c>
      <c r="AN1071" s="2041">
        <v>2</v>
      </c>
      <c r="AO1071" s="2039" t="s">
        <v>35</v>
      </c>
      <c r="AP1071" s="2042">
        <v>350</v>
      </c>
      <c r="AQ1071" s="2043"/>
      <c r="AR1071" s="2044">
        <v>43157</v>
      </c>
      <c r="AS1071" s="2040">
        <v>43147</v>
      </c>
      <c r="AT1071" s="2039">
        <v>2778</v>
      </c>
      <c r="AU1071" s="2041">
        <v>2000</v>
      </c>
      <c r="AV1071" s="2041">
        <f t="shared" si="354"/>
        <v>0</v>
      </c>
      <c r="AW1071" s="2045">
        <f t="shared" si="355"/>
        <v>700</v>
      </c>
      <c r="AX1071" s="2042">
        <f t="shared" si="356"/>
        <v>35</v>
      </c>
      <c r="AY1071" s="2150"/>
    </row>
    <row r="1072" spans="1:51">
      <c r="O1072" s="2024"/>
      <c r="P1072" s="3256" t="s">
        <v>629</v>
      </c>
      <c r="Q1072" s="2957" t="s">
        <v>436</v>
      </c>
      <c r="R1072" s="2071">
        <v>178</v>
      </c>
      <c r="S1072" s="2071">
        <v>59152</v>
      </c>
      <c r="T1072" s="2072">
        <v>44141</v>
      </c>
      <c r="U1072" s="2071">
        <v>63</v>
      </c>
      <c r="V1072" s="2071" t="s">
        <v>35</v>
      </c>
      <c r="W1072" s="2073">
        <v>336.5</v>
      </c>
      <c r="X1072" s="4072"/>
      <c r="Y1072" s="3509">
        <v>44256</v>
      </c>
      <c r="Z1072" s="2051">
        <v>44258</v>
      </c>
      <c r="AA1072" s="2809">
        <v>15064</v>
      </c>
      <c r="AB1072" s="2147">
        <v>63000</v>
      </c>
      <c r="AC1072" s="2071">
        <f t="shared" si="357"/>
        <v>0</v>
      </c>
      <c r="AD1072" s="2045">
        <f t="shared" si="358"/>
        <v>21199.5</v>
      </c>
      <c r="AE1072" s="2045">
        <f t="shared" si="359"/>
        <v>1059.9750000000001</v>
      </c>
      <c r="AF1072" s="6038" t="s">
        <v>8</v>
      </c>
      <c r="AG1072" s="6032"/>
      <c r="AH1072" s="2024"/>
      <c r="AI1072" s="2837"/>
      <c r="AJ1072" s="2957" t="s">
        <v>825</v>
      </c>
      <c r="AK1072" s="2038">
        <v>15</v>
      </c>
      <c r="AL1072" s="2039" t="s">
        <v>101</v>
      </c>
      <c r="AM1072" s="2040">
        <v>43199</v>
      </c>
      <c r="AN1072" s="2041">
        <v>2</v>
      </c>
      <c r="AO1072" s="2039" t="s">
        <v>35</v>
      </c>
      <c r="AP1072" s="2042">
        <v>350</v>
      </c>
      <c r="AQ1072" s="2043"/>
      <c r="AR1072" s="2044">
        <v>43206</v>
      </c>
      <c r="AS1072" s="2040">
        <v>43203</v>
      </c>
      <c r="AT1072" s="2039">
        <v>10121</v>
      </c>
      <c r="AU1072" s="2041">
        <v>2000</v>
      </c>
      <c r="AV1072" s="2041">
        <f t="shared" si="354"/>
        <v>0</v>
      </c>
      <c r="AW1072" s="2045">
        <f t="shared" si="355"/>
        <v>700</v>
      </c>
      <c r="AX1072" s="2042">
        <f t="shared" si="356"/>
        <v>35</v>
      </c>
      <c r="AY1072" s="2150"/>
    </row>
    <row r="1073" spans="15:51">
      <c r="O1073" s="2024"/>
      <c r="P1073" s="6107" t="s">
        <v>264</v>
      </c>
      <c r="Q1073" s="2994" t="s">
        <v>762</v>
      </c>
      <c r="R1073" s="2038">
        <v>20</v>
      </c>
      <c r="S1073" s="2039" t="s">
        <v>796</v>
      </c>
      <c r="T1073" s="2040">
        <v>44264</v>
      </c>
      <c r="U1073" s="2041">
        <v>30</v>
      </c>
      <c r="V1073" s="2039" t="s">
        <v>35</v>
      </c>
      <c r="W1073" s="2042">
        <v>350</v>
      </c>
      <c r="X1073" s="2043"/>
      <c r="Y1073" s="2078">
        <v>44267</v>
      </c>
      <c r="Z1073" s="2057">
        <v>44265</v>
      </c>
      <c r="AA1073" s="2039">
        <v>15109</v>
      </c>
      <c r="AB1073" s="2041">
        <v>30000</v>
      </c>
      <c r="AC1073" s="2041">
        <f>(AB1073-U1073*1000)</f>
        <v>0</v>
      </c>
      <c r="AD1073" s="2045">
        <f>(AB1073*W1073/1000)</f>
        <v>10500</v>
      </c>
      <c r="AE1073" s="2042">
        <f t="shared" ref="AE1073:AE1084" si="360">(AD1073*0.05)</f>
        <v>525</v>
      </c>
      <c r="AF1073" s="6038" t="s">
        <v>8</v>
      </c>
      <c r="AG1073" s="6032"/>
      <c r="AH1073" s="2024"/>
      <c r="AI1073" s="2837"/>
      <c r="AJ1073" s="2957" t="s">
        <v>436</v>
      </c>
      <c r="AK1073" s="2038">
        <v>16</v>
      </c>
      <c r="AL1073" s="2039" t="s">
        <v>101</v>
      </c>
      <c r="AM1073" s="2040">
        <v>43199</v>
      </c>
      <c r="AN1073" s="2041">
        <v>20</v>
      </c>
      <c r="AO1073" s="2039" t="s">
        <v>35</v>
      </c>
      <c r="AP1073" s="2042">
        <v>278</v>
      </c>
      <c r="AQ1073" s="2043"/>
      <c r="AR1073" s="2044">
        <v>43206</v>
      </c>
      <c r="AS1073" s="2040">
        <v>43203</v>
      </c>
      <c r="AT1073" s="2039">
        <v>10121</v>
      </c>
      <c r="AU1073" s="2041">
        <v>20000</v>
      </c>
      <c r="AV1073" s="2041">
        <f t="shared" si="354"/>
        <v>0</v>
      </c>
      <c r="AW1073" s="2045">
        <f t="shared" si="355"/>
        <v>5560</v>
      </c>
      <c r="AX1073" s="2042">
        <f t="shared" si="356"/>
        <v>278</v>
      </c>
      <c r="AY1073" s="2150"/>
    </row>
    <row r="1074" spans="15:51">
      <c r="O1074" s="2024"/>
      <c r="P1074" s="2047" t="s">
        <v>659</v>
      </c>
      <c r="Q1074" s="2037" t="s">
        <v>889</v>
      </c>
      <c r="R1074" s="2038">
        <v>35</v>
      </c>
      <c r="S1074" s="2039" t="s">
        <v>796</v>
      </c>
      <c r="T1074" s="2040">
        <v>44265</v>
      </c>
      <c r="U1074" s="2041">
        <v>30</v>
      </c>
      <c r="V1074" s="2039" t="s">
        <v>35</v>
      </c>
      <c r="W1074" s="2042">
        <v>382.2</v>
      </c>
      <c r="X1074" s="2039"/>
      <c r="Y1074" s="2044">
        <v>44272</v>
      </c>
      <c r="Z1074" s="2040">
        <v>44266</v>
      </c>
      <c r="AA1074" s="2039">
        <v>15126</v>
      </c>
      <c r="AB1074" s="2041">
        <v>30000</v>
      </c>
      <c r="AC1074" s="2041">
        <f>(AB1074-U1074*1000)</f>
        <v>0</v>
      </c>
      <c r="AD1074" s="2045">
        <f>(AB1074*W1074/1000)</f>
        <v>11466</v>
      </c>
      <c r="AE1074" s="2042">
        <f t="shared" si="360"/>
        <v>573.30000000000007</v>
      </c>
      <c r="AF1074" s="4725" t="s">
        <v>8</v>
      </c>
      <c r="AG1074" s="3220"/>
      <c r="AH1074" s="2024"/>
      <c r="AI1074" s="2837"/>
      <c r="AJ1074" s="2957" t="s">
        <v>436</v>
      </c>
      <c r="AK1074" s="2038">
        <v>17</v>
      </c>
      <c r="AL1074" s="2039" t="s">
        <v>101</v>
      </c>
      <c r="AM1074" s="2040">
        <v>43236</v>
      </c>
      <c r="AN1074" s="2041">
        <v>20</v>
      </c>
      <c r="AO1074" s="2039" t="s">
        <v>35</v>
      </c>
      <c r="AP1074" s="2042">
        <v>278</v>
      </c>
      <c r="AQ1074" s="2043"/>
      <c r="AR1074" s="2044">
        <v>43206</v>
      </c>
      <c r="AS1074" s="2040">
        <v>43255</v>
      </c>
      <c r="AT1074" s="2039">
        <v>1261</v>
      </c>
      <c r="AU1074" s="2041">
        <v>20000</v>
      </c>
      <c r="AV1074" s="2041">
        <f t="shared" si="354"/>
        <v>0</v>
      </c>
      <c r="AW1074" s="2045">
        <f t="shared" si="355"/>
        <v>5560</v>
      </c>
      <c r="AX1074" s="2042">
        <f t="shared" si="356"/>
        <v>278</v>
      </c>
      <c r="AY1074" s="2150"/>
    </row>
    <row r="1075" spans="15:51">
      <c r="O1075" s="2024"/>
      <c r="P1075" s="2047" t="s">
        <v>659</v>
      </c>
      <c r="Q1075" s="2037" t="s">
        <v>1243</v>
      </c>
      <c r="R1075" s="2038">
        <v>37</v>
      </c>
      <c r="S1075" s="2039" t="s">
        <v>796</v>
      </c>
      <c r="T1075" s="2040">
        <v>44267</v>
      </c>
      <c r="U1075" s="2041">
        <v>25</v>
      </c>
      <c r="V1075" s="2039" t="s">
        <v>35</v>
      </c>
      <c r="W1075" s="2042">
        <v>780</v>
      </c>
      <c r="X1075" s="2039"/>
      <c r="Y1075" s="2044">
        <v>44270</v>
      </c>
      <c r="Z1075" s="2040">
        <v>44267</v>
      </c>
      <c r="AA1075" s="2039">
        <v>15128</v>
      </c>
      <c r="AB1075" s="2041">
        <v>14400</v>
      </c>
      <c r="AC1075" s="2041">
        <f t="shared" ref="AC1075:AC1084" si="361">(AB1075-U1075*1000)</f>
        <v>-10600</v>
      </c>
      <c r="AD1075" s="2045">
        <f t="shared" ref="AD1075:AD1084" si="362">(AB1075*W1075/1000)</f>
        <v>11232</v>
      </c>
      <c r="AE1075" s="2042">
        <f t="shared" si="360"/>
        <v>561.6</v>
      </c>
      <c r="AF1075" s="4725" t="s">
        <v>8</v>
      </c>
      <c r="AG1075" s="3220"/>
      <c r="AH1075" s="2024"/>
      <c r="AI1075" s="2837"/>
      <c r="AJ1075" s="2957" t="s">
        <v>825</v>
      </c>
      <c r="AK1075" s="2038">
        <v>18</v>
      </c>
      <c r="AL1075" s="2039" t="s">
        <v>101</v>
      </c>
      <c r="AM1075" s="2040">
        <v>43236</v>
      </c>
      <c r="AN1075" s="2041">
        <v>2</v>
      </c>
      <c r="AO1075" s="2039" t="s">
        <v>35</v>
      </c>
      <c r="AP1075" s="2042">
        <v>350</v>
      </c>
      <c r="AQ1075" s="2043"/>
      <c r="AR1075" s="2044">
        <v>43206</v>
      </c>
      <c r="AS1075" s="2040">
        <v>43255</v>
      </c>
      <c r="AT1075" s="2039">
        <v>10261</v>
      </c>
      <c r="AU1075" s="2041">
        <v>2000</v>
      </c>
      <c r="AV1075" s="2041">
        <f t="shared" si="354"/>
        <v>0</v>
      </c>
      <c r="AW1075" s="2045">
        <f t="shared" si="355"/>
        <v>700</v>
      </c>
      <c r="AX1075" s="2042">
        <f t="shared" si="356"/>
        <v>35</v>
      </c>
      <c r="AY1075" s="2150"/>
    </row>
    <row r="1076" spans="15:51">
      <c r="O1076" s="2024"/>
      <c r="P1076" s="2047" t="s">
        <v>659</v>
      </c>
      <c r="Q1076" s="2037" t="s">
        <v>1243</v>
      </c>
      <c r="R1076" s="2038">
        <v>37</v>
      </c>
      <c r="S1076" s="2039" t="s">
        <v>796</v>
      </c>
      <c r="T1076" s="2040">
        <v>44267</v>
      </c>
      <c r="U1076" s="3093">
        <v>10.6</v>
      </c>
      <c r="V1076" s="2039" t="s">
        <v>35</v>
      </c>
      <c r="W1076" s="2042">
        <v>780</v>
      </c>
      <c r="X1076" s="2039"/>
      <c r="Y1076" s="2044">
        <v>44270</v>
      </c>
      <c r="Z1076" s="2040">
        <v>44271</v>
      </c>
      <c r="AA1076" s="2039">
        <v>15147</v>
      </c>
      <c r="AB1076" s="2041">
        <v>14400</v>
      </c>
      <c r="AC1076" s="2041">
        <f t="shared" si="361"/>
        <v>3800</v>
      </c>
      <c r="AD1076" s="2045">
        <f t="shared" si="362"/>
        <v>11232</v>
      </c>
      <c r="AE1076" s="2042">
        <f t="shared" si="360"/>
        <v>561.6</v>
      </c>
      <c r="AF1076" s="3584" t="s">
        <v>8</v>
      </c>
      <c r="AG1076" s="3227"/>
      <c r="AH1076" s="2024"/>
      <c r="AI1076" s="2943"/>
      <c r="AJ1076" s="2957" t="s">
        <v>825</v>
      </c>
      <c r="AK1076" s="2038">
        <v>19</v>
      </c>
      <c r="AL1076" s="2039" t="s">
        <v>101</v>
      </c>
      <c r="AM1076" s="2040">
        <v>43305</v>
      </c>
      <c r="AN1076" s="2041">
        <v>3</v>
      </c>
      <c r="AO1076" s="2039" t="s">
        <v>35</v>
      </c>
      <c r="AP1076" s="2042">
        <v>350</v>
      </c>
      <c r="AQ1076" s="2043"/>
      <c r="AR1076" s="2044">
        <v>43311</v>
      </c>
      <c r="AS1076" s="2040">
        <v>43308</v>
      </c>
      <c r="AT1076" s="2039">
        <v>10394</v>
      </c>
      <c r="AU1076" s="2041">
        <v>3000</v>
      </c>
      <c r="AV1076" s="2041">
        <f t="shared" si="354"/>
        <v>0</v>
      </c>
      <c r="AW1076" s="2045">
        <f t="shared" si="355"/>
        <v>1050</v>
      </c>
      <c r="AX1076" s="2042">
        <f t="shared" si="356"/>
        <v>52.5</v>
      </c>
      <c r="AY1076" s="2150"/>
    </row>
    <row r="1077" spans="15:51">
      <c r="O1077" s="2024"/>
      <c r="P1077" s="2123" t="s">
        <v>629</v>
      </c>
      <c r="Q1077" s="2039" t="s">
        <v>740</v>
      </c>
      <c r="R1077" s="2071">
        <v>197</v>
      </c>
      <c r="S1077" s="2071">
        <v>63750</v>
      </c>
      <c r="T1077" s="2072">
        <v>44265</v>
      </c>
      <c r="U1077" s="2071">
        <v>2</v>
      </c>
      <c r="V1077" s="2071" t="s">
        <v>35</v>
      </c>
      <c r="W1077" s="2073">
        <v>258.35000000000002</v>
      </c>
      <c r="X1077" s="4072"/>
      <c r="Y1077" s="4482">
        <v>44279</v>
      </c>
      <c r="Z1077" s="2072">
        <v>44279</v>
      </c>
      <c r="AA1077" s="2039">
        <v>15219</v>
      </c>
      <c r="AB1077" s="2147">
        <v>2000</v>
      </c>
      <c r="AC1077" s="2071">
        <f t="shared" si="361"/>
        <v>0</v>
      </c>
      <c r="AD1077" s="2045">
        <f t="shared" si="362"/>
        <v>516.70000000000005</v>
      </c>
      <c r="AE1077" s="2045">
        <f t="shared" si="360"/>
        <v>25.835000000000004</v>
      </c>
      <c r="AF1077" s="2059" t="s">
        <v>1293</v>
      </c>
      <c r="AG1077" s="2029"/>
      <c r="AH1077" s="2024"/>
      <c r="AI1077" s="2837"/>
      <c r="AJ1077" s="2957" t="s">
        <v>436</v>
      </c>
      <c r="AK1077" s="2038">
        <v>20</v>
      </c>
      <c r="AL1077" s="2039" t="s">
        <v>101</v>
      </c>
      <c r="AM1077" s="2040">
        <v>43305</v>
      </c>
      <c r="AN1077" s="2041">
        <v>20</v>
      </c>
      <c r="AO1077" s="2039" t="s">
        <v>35</v>
      </c>
      <c r="AP1077" s="2042">
        <v>278</v>
      </c>
      <c r="AQ1077" s="2043"/>
      <c r="AR1077" s="2044">
        <v>43311</v>
      </c>
      <c r="AS1077" s="2040">
        <v>43308</v>
      </c>
      <c r="AT1077" s="2039">
        <v>10394</v>
      </c>
      <c r="AU1077" s="2041">
        <v>20000</v>
      </c>
      <c r="AV1077" s="2041">
        <f t="shared" si="354"/>
        <v>0</v>
      </c>
      <c r="AW1077" s="2045">
        <f t="shared" si="355"/>
        <v>5560</v>
      </c>
      <c r="AX1077" s="2042">
        <f t="shared" si="356"/>
        <v>278</v>
      </c>
      <c r="AY1077" s="2150"/>
    </row>
    <row r="1078" spans="15:51">
      <c r="O1078" s="2024"/>
      <c r="P1078" s="2123" t="s">
        <v>629</v>
      </c>
      <c r="Q1078" s="2039" t="s">
        <v>740</v>
      </c>
      <c r="R1078" s="2071">
        <v>197</v>
      </c>
      <c r="S1078" s="2071">
        <v>63750</v>
      </c>
      <c r="T1078" s="2072">
        <v>44265</v>
      </c>
      <c r="U1078" s="2071">
        <v>3</v>
      </c>
      <c r="V1078" s="2071" t="s">
        <v>35</v>
      </c>
      <c r="W1078" s="2073">
        <v>258.35000000000002</v>
      </c>
      <c r="X1078" s="4072"/>
      <c r="Y1078" s="4482">
        <v>44279</v>
      </c>
      <c r="Z1078" s="2072">
        <v>44279</v>
      </c>
      <c r="AA1078" s="2039">
        <v>15225</v>
      </c>
      <c r="AB1078" s="2147">
        <v>3000</v>
      </c>
      <c r="AC1078" s="2071">
        <f t="shared" si="361"/>
        <v>0</v>
      </c>
      <c r="AD1078" s="2045">
        <f t="shared" si="362"/>
        <v>775.05000000000007</v>
      </c>
      <c r="AE1078" s="2045">
        <f t="shared" si="360"/>
        <v>38.752500000000005</v>
      </c>
      <c r="AF1078" s="6038" t="s">
        <v>1293</v>
      </c>
      <c r="AG1078" s="6032"/>
      <c r="AH1078" s="2024"/>
      <c r="AI1078" s="2837"/>
      <c r="AJ1078" s="2957" t="s">
        <v>825</v>
      </c>
      <c r="AK1078" s="2038">
        <v>21</v>
      </c>
      <c r="AL1078" s="2039" t="s">
        <v>101</v>
      </c>
      <c r="AM1078" s="2040">
        <v>43356</v>
      </c>
      <c r="AN1078" s="2041">
        <v>3</v>
      </c>
      <c r="AO1078" s="2039" t="s">
        <v>35</v>
      </c>
      <c r="AP1078" s="2042">
        <v>350</v>
      </c>
      <c r="AQ1078" s="2043"/>
      <c r="AR1078" s="2044">
        <v>43361</v>
      </c>
      <c r="AS1078" s="2040">
        <v>43357</v>
      </c>
      <c r="AT1078" s="2039">
        <v>10484</v>
      </c>
      <c r="AU1078" s="2041">
        <v>3000</v>
      </c>
      <c r="AV1078" s="2041">
        <f t="shared" si="354"/>
        <v>0</v>
      </c>
      <c r="AW1078" s="2045">
        <f t="shared" si="355"/>
        <v>1050</v>
      </c>
      <c r="AX1078" s="2042">
        <f t="shared" si="356"/>
        <v>52.5</v>
      </c>
      <c r="AY1078" s="2150"/>
    </row>
    <row r="1079" spans="15:51">
      <c r="O1079" s="2024"/>
      <c r="P1079" s="2821" t="s">
        <v>659</v>
      </c>
      <c r="Q1079" s="2918" t="s">
        <v>1243</v>
      </c>
      <c r="R1079" s="2710">
        <v>38</v>
      </c>
      <c r="S1079" s="2698" t="s">
        <v>796</v>
      </c>
      <c r="T1079" s="2711">
        <v>44267</v>
      </c>
      <c r="U1079" s="2712">
        <v>25</v>
      </c>
      <c r="V1079" s="2698" t="s">
        <v>35</v>
      </c>
      <c r="W1079" s="2713">
        <v>780</v>
      </c>
      <c r="X1079" s="2698"/>
      <c r="Y1079" s="2715">
        <v>44284</v>
      </c>
      <c r="Z1079" s="2711">
        <v>44284</v>
      </c>
      <c r="AA1079" s="2698"/>
      <c r="AB1079" s="2712">
        <v>25000</v>
      </c>
      <c r="AC1079" s="2712">
        <f t="shared" si="361"/>
        <v>0</v>
      </c>
      <c r="AD1079" s="2716">
        <v>0</v>
      </c>
      <c r="AE1079" s="2713">
        <f t="shared" si="360"/>
        <v>0</v>
      </c>
      <c r="AF1079" s="6049" t="s">
        <v>88</v>
      </c>
      <c r="AG1079" s="6032"/>
      <c r="AH1079" s="2024"/>
      <c r="AI1079" s="2837"/>
      <c r="AJ1079" s="2957" t="s">
        <v>436</v>
      </c>
      <c r="AK1079" s="2038">
        <v>22</v>
      </c>
      <c r="AL1079" s="2039" t="s">
        <v>101</v>
      </c>
      <c r="AM1079" s="2040">
        <v>43356</v>
      </c>
      <c r="AN1079" s="2041">
        <v>20</v>
      </c>
      <c r="AO1079" s="2039" t="s">
        <v>35</v>
      </c>
      <c r="AP1079" s="2042">
        <v>278</v>
      </c>
      <c r="AQ1079" s="2043"/>
      <c r="AR1079" s="2044">
        <v>43361</v>
      </c>
      <c r="AS1079" s="2040">
        <v>43357</v>
      </c>
      <c r="AT1079" s="2039">
        <v>10484</v>
      </c>
      <c r="AU1079" s="2041">
        <v>20000</v>
      </c>
      <c r="AV1079" s="2041">
        <f t="shared" si="354"/>
        <v>0</v>
      </c>
      <c r="AW1079" s="2045">
        <f t="shared" si="355"/>
        <v>5560</v>
      </c>
      <c r="AX1079" s="2042">
        <f t="shared" si="356"/>
        <v>278</v>
      </c>
      <c r="AY1079" s="2150"/>
    </row>
    <row r="1080" spans="15:51">
      <c r="O1080" s="2024"/>
      <c r="P1080" s="2047" t="s">
        <v>629</v>
      </c>
      <c r="Q1080" s="2039" t="s">
        <v>436</v>
      </c>
      <c r="R1080" s="2071">
        <v>190</v>
      </c>
      <c r="S1080" s="2071">
        <v>61716</v>
      </c>
      <c r="T1080" s="2072">
        <v>44248</v>
      </c>
      <c r="U1080" s="2071">
        <v>63</v>
      </c>
      <c r="V1080" s="2071" t="s">
        <v>35</v>
      </c>
      <c r="W1080" s="2073">
        <v>336.5</v>
      </c>
      <c r="X1080" s="4072"/>
      <c r="Y1080" s="3509">
        <v>44270</v>
      </c>
      <c r="Z1080" s="2072">
        <v>44264</v>
      </c>
      <c r="AA1080" s="2071">
        <v>15112</v>
      </c>
      <c r="AB1080" s="5985">
        <v>63000</v>
      </c>
      <c r="AC1080" s="2071">
        <f t="shared" si="361"/>
        <v>0</v>
      </c>
      <c r="AD1080" s="2045">
        <f t="shared" si="362"/>
        <v>21199.5</v>
      </c>
      <c r="AE1080" s="2045">
        <f t="shared" si="360"/>
        <v>1059.9750000000001</v>
      </c>
      <c r="AF1080" s="6038" t="s">
        <v>8</v>
      </c>
      <c r="AG1080" s="6032"/>
      <c r="AH1080" s="2024"/>
      <c r="AI1080" s="2837"/>
      <c r="AJ1080" s="2957" t="s">
        <v>436</v>
      </c>
      <c r="AK1080" s="2071">
        <v>23</v>
      </c>
      <c r="AL1080" s="2039" t="s">
        <v>101</v>
      </c>
      <c r="AM1080" s="2040">
        <v>43399</v>
      </c>
      <c r="AN1080" s="2041">
        <v>20</v>
      </c>
      <c r="AO1080" s="2039" t="s">
        <v>35</v>
      </c>
      <c r="AP1080" s="2042">
        <v>287</v>
      </c>
      <c r="AQ1080" s="2071"/>
      <c r="AR1080" s="3509">
        <v>43409</v>
      </c>
      <c r="AS1080" s="2072">
        <v>43405</v>
      </c>
      <c r="AT1080" s="2071">
        <v>10576</v>
      </c>
      <c r="AU1080" s="2071">
        <v>20000</v>
      </c>
      <c r="AV1080" s="2071">
        <f t="shared" si="354"/>
        <v>0</v>
      </c>
      <c r="AW1080" s="2045">
        <f t="shared" si="355"/>
        <v>5740</v>
      </c>
      <c r="AX1080" s="2045">
        <f t="shared" si="356"/>
        <v>287</v>
      </c>
      <c r="AY1080" s="2150"/>
    </row>
    <row r="1081" spans="15:51">
      <c r="O1081" s="2024"/>
      <c r="P1081" s="2047" t="s">
        <v>500</v>
      </c>
      <c r="Q1081" s="2048" t="s">
        <v>782</v>
      </c>
      <c r="R1081" s="2750">
        <v>17</v>
      </c>
      <c r="S1081" s="2050" t="s">
        <v>796</v>
      </c>
      <c r="T1081" s="2051">
        <v>44271</v>
      </c>
      <c r="U1081" s="2050">
        <v>20</v>
      </c>
      <c r="V1081" s="2052" t="s">
        <v>35</v>
      </c>
      <c r="W1081" s="2053">
        <v>341</v>
      </c>
      <c r="X1081" s="2050" t="s">
        <v>78</v>
      </c>
      <c r="Y1081" s="3573">
        <v>44277</v>
      </c>
      <c r="Z1081" s="2051">
        <v>44289</v>
      </c>
      <c r="AA1081" s="2050">
        <v>15253</v>
      </c>
      <c r="AB1081" s="2055">
        <v>20000</v>
      </c>
      <c r="AC1081" s="2055">
        <f>(AB1081-U1081*1000)</f>
        <v>0</v>
      </c>
      <c r="AD1081" s="2056">
        <f>(AB1081*W1081/1000)</f>
        <v>6820</v>
      </c>
      <c r="AE1081" s="2058">
        <f>(AD1081*0.05)</f>
        <v>341</v>
      </c>
      <c r="AF1081" s="2622" t="s">
        <v>8</v>
      </c>
      <c r="AG1081" s="3219"/>
      <c r="AH1081" s="2024"/>
      <c r="AI1081" s="2837"/>
      <c r="AJ1081" s="2957" t="s">
        <v>825</v>
      </c>
      <c r="AK1081" s="2071">
        <v>24</v>
      </c>
      <c r="AL1081" s="2039" t="s">
        <v>101</v>
      </c>
      <c r="AM1081" s="2040">
        <v>43399</v>
      </c>
      <c r="AN1081" s="2041">
        <v>3</v>
      </c>
      <c r="AO1081" s="2039" t="s">
        <v>35</v>
      </c>
      <c r="AP1081" s="2042">
        <v>361</v>
      </c>
      <c r="AQ1081" s="2071"/>
      <c r="AR1081" s="3509">
        <v>43409</v>
      </c>
      <c r="AS1081" s="2072">
        <v>43405</v>
      </c>
      <c r="AT1081" s="2071">
        <v>10576</v>
      </c>
      <c r="AU1081" s="2071">
        <v>3000</v>
      </c>
      <c r="AV1081" s="2071">
        <f t="shared" si="354"/>
        <v>0</v>
      </c>
      <c r="AW1081" s="2045">
        <f t="shared" si="355"/>
        <v>1083</v>
      </c>
      <c r="AX1081" s="2045">
        <f t="shared" si="356"/>
        <v>54.150000000000006</v>
      </c>
      <c r="AY1081" s="2150"/>
    </row>
    <row r="1082" spans="15:51">
      <c r="O1082" s="2024"/>
      <c r="P1082" s="2047" t="s">
        <v>792</v>
      </c>
      <c r="Q1082" s="2069" t="s">
        <v>794</v>
      </c>
      <c r="R1082" s="2038">
        <v>125</v>
      </c>
      <c r="S1082" s="2071" t="s">
        <v>36</v>
      </c>
      <c r="T1082" s="2072">
        <v>44272</v>
      </c>
      <c r="U1082" s="2071">
        <v>213</v>
      </c>
      <c r="V1082" s="2039" t="s">
        <v>35</v>
      </c>
      <c r="W1082" s="2073">
        <v>318</v>
      </c>
      <c r="X1082" s="2071"/>
      <c r="Y1082" s="3509">
        <v>44278</v>
      </c>
      <c r="Z1082" s="2072">
        <v>44278</v>
      </c>
      <c r="AA1082" s="2071">
        <v>15192</v>
      </c>
      <c r="AB1082" s="2147">
        <v>213000</v>
      </c>
      <c r="AC1082" s="2147">
        <f>(AB1082-U1082*1000)</f>
        <v>0</v>
      </c>
      <c r="AD1082" s="2045">
        <f>(AB1082*W1082/1000)</f>
        <v>67734</v>
      </c>
      <c r="AE1082" s="2045">
        <f>(AD1082*0.05)</f>
        <v>3386.7000000000003</v>
      </c>
      <c r="AF1082" s="2059" t="s">
        <v>8</v>
      </c>
      <c r="AG1082" s="2029"/>
      <c r="AH1082" s="2024"/>
      <c r="AI1082" s="2837"/>
      <c r="AJ1082" s="2957" t="s">
        <v>436</v>
      </c>
      <c r="AK1082" s="2071">
        <v>25</v>
      </c>
      <c r="AL1082" s="2039" t="s">
        <v>101</v>
      </c>
      <c r="AM1082" s="2040">
        <v>43494</v>
      </c>
      <c r="AN1082" s="2041">
        <v>20</v>
      </c>
      <c r="AO1082" s="2039" t="s">
        <v>35</v>
      </c>
      <c r="AP1082" s="2042">
        <v>287</v>
      </c>
      <c r="AQ1082" s="2071"/>
      <c r="AR1082" s="3509">
        <v>43500</v>
      </c>
      <c r="AS1082" s="2072">
        <v>43515</v>
      </c>
      <c r="AT1082" s="2071">
        <v>10919</v>
      </c>
      <c r="AU1082" s="2071">
        <v>20000</v>
      </c>
      <c r="AV1082" s="2071">
        <f t="shared" si="354"/>
        <v>0</v>
      </c>
      <c r="AW1082" s="2045">
        <f t="shared" si="355"/>
        <v>5740</v>
      </c>
      <c r="AX1082" s="2045">
        <f t="shared" si="356"/>
        <v>287</v>
      </c>
      <c r="AY1082" s="2150"/>
    </row>
    <row r="1083" spans="15:51">
      <c r="O1083" s="2024"/>
      <c r="P1083" s="2047" t="s">
        <v>792</v>
      </c>
      <c r="Q1083" s="2069" t="s">
        <v>891</v>
      </c>
      <c r="R1083" s="2071">
        <v>126</v>
      </c>
      <c r="S1083" s="2071" t="s">
        <v>36</v>
      </c>
      <c r="T1083" s="2072">
        <v>44272</v>
      </c>
      <c r="U1083" s="2071">
        <v>11</v>
      </c>
      <c r="V1083" s="2039" t="s">
        <v>35</v>
      </c>
      <c r="W1083" s="2073">
        <v>400</v>
      </c>
      <c r="X1083" s="4303"/>
      <c r="Y1083" s="3509">
        <v>44278</v>
      </c>
      <c r="Z1083" s="2072">
        <v>44278</v>
      </c>
      <c r="AA1083" s="4303">
        <v>15192</v>
      </c>
      <c r="AB1083" s="2147">
        <v>3000</v>
      </c>
      <c r="AC1083" s="2147">
        <f>(AB1083-U1083*1000)</f>
        <v>-8000</v>
      </c>
      <c r="AD1083" s="2045">
        <f>(AB1083*W1083/1000)</f>
        <v>1200</v>
      </c>
      <c r="AE1083" s="2045">
        <f>(AD1083*0.05)</f>
        <v>60</v>
      </c>
      <c r="AF1083" s="2059" t="s">
        <v>8</v>
      </c>
      <c r="AG1083" s="2029"/>
      <c r="AH1083" s="2024"/>
      <c r="AI1083" s="2837"/>
      <c r="AJ1083" s="2957" t="s">
        <v>825</v>
      </c>
      <c r="AK1083" s="2071">
        <v>26</v>
      </c>
      <c r="AL1083" s="2039" t="s">
        <v>101</v>
      </c>
      <c r="AM1083" s="2040">
        <v>43494</v>
      </c>
      <c r="AN1083" s="2041">
        <v>3</v>
      </c>
      <c r="AO1083" s="2039" t="s">
        <v>35</v>
      </c>
      <c r="AP1083" s="2042">
        <v>361</v>
      </c>
      <c r="AQ1083" s="2071"/>
      <c r="AR1083" s="3509">
        <v>43500</v>
      </c>
      <c r="AS1083" s="2072">
        <v>43515</v>
      </c>
      <c r="AT1083" s="2071">
        <v>10919</v>
      </c>
      <c r="AU1083" s="2071">
        <v>3000</v>
      </c>
      <c r="AV1083" s="2071">
        <f t="shared" si="354"/>
        <v>0</v>
      </c>
      <c r="AW1083" s="2045">
        <f t="shared" si="355"/>
        <v>1083</v>
      </c>
      <c r="AX1083" s="2045">
        <f t="shared" si="356"/>
        <v>54.150000000000006</v>
      </c>
      <c r="AY1083" s="2150"/>
    </row>
    <row r="1084" spans="15:51">
      <c r="O1084" s="2024"/>
      <c r="P1084" s="2047" t="s">
        <v>1222</v>
      </c>
      <c r="Q1084" s="2075" t="s">
        <v>1224</v>
      </c>
      <c r="R1084" s="2076">
        <v>4</v>
      </c>
      <c r="S1084" s="2052" t="s">
        <v>36</v>
      </c>
      <c r="T1084" s="2057">
        <v>44277</v>
      </c>
      <c r="U1084" s="2055">
        <v>15</v>
      </c>
      <c r="V1084" s="2052" t="s">
        <v>35</v>
      </c>
      <c r="W1084" s="2058">
        <v>360</v>
      </c>
      <c r="X1084" s="2077">
        <v>6011</v>
      </c>
      <c r="Y1084" s="2078">
        <v>44278</v>
      </c>
      <c r="Z1084" s="2057">
        <v>44289</v>
      </c>
      <c r="AA1084" s="2052">
        <v>15254</v>
      </c>
      <c r="AB1084" s="2055">
        <v>15000</v>
      </c>
      <c r="AC1084" s="2055">
        <f t="shared" si="361"/>
        <v>0</v>
      </c>
      <c r="AD1084" s="2056">
        <f t="shared" si="362"/>
        <v>5400</v>
      </c>
      <c r="AE1084" s="2058">
        <f t="shared" si="360"/>
        <v>270</v>
      </c>
      <c r="AF1084" s="2059" t="s">
        <v>8</v>
      </c>
      <c r="AG1084" s="2029"/>
      <c r="AH1084" s="2024"/>
      <c r="AI1084" s="2837"/>
      <c r="AJ1084" s="2957" t="s">
        <v>436</v>
      </c>
      <c r="AK1084" s="2071">
        <v>27</v>
      </c>
      <c r="AL1084" s="3068" t="s">
        <v>796</v>
      </c>
      <c r="AM1084" s="2040">
        <v>43563</v>
      </c>
      <c r="AN1084" s="2041">
        <v>20</v>
      </c>
      <c r="AO1084" s="2039" t="s">
        <v>35</v>
      </c>
      <c r="AP1084" s="2042">
        <v>300.3</v>
      </c>
      <c r="AQ1084" s="2071"/>
      <c r="AR1084" s="3509">
        <v>43567</v>
      </c>
      <c r="AS1084" s="2072">
        <v>43563</v>
      </c>
      <c r="AT1084" s="2071">
        <v>11108</v>
      </c>
      <c r="AU1084" s="2071">
        <v>20000</v>
      </c>
      <c r="AV1084" s="2071">
        <f t="shared" si="354"/>
        <v>0</v>
      </c>
      <c r="AW1084" s="2045">
        <f t="shared" si="355"/>
        <v>6006</v>
      </c>
      <c r="AX1084" s="2045">
        <f t="shared" si="356"/>
        <v>300.3</v>
      </c>
      <c r="AY1084" s="3282"/>
    </row>
    <row r="1085" spans="15:51" ht="15" thickBot="1">
      <c r="O1085" s="2024"/>
      <c r="P1085" s="6108"/>
      <c r="Q1085" s="2083"/>
      <c r="R1085" s="2083"/>
      <c r="S1085" s="2083"/>
      <c r="T1085" s="2083"/>
      <c r="U1085" s="2084"/>
      <c r="V1085" s="2085"/>
      <c r="W1085" s="2085"/>
      <c r="X1085" s="2085"/>
      <c r="Y1085" s="2089"/>
      <c r="Z1085" s="2085"/>
      <c r="AA1085" s="2086"/>
      <c r="AB1085" s="2087"/>
      <c r="AC1085" s="2085"/>
      <c r="AD1085" s="2088">
        <f>SUM(AD1042:AD1084)</f>
        <v>458504.3</v>
      </c>
      <c r="AE1085" s="2088">
        <f>(AD1085*0.05)</f>
        <v>22925.215</v>
      </c>
      <c r="AF1085" s="2865"/>
      <c r="AG1085" s="2029"/>
      <c r="AH1085" s="2024"/>
      <c r="AI1085" s="2837"/>
      <c r="AJ1085" s="2957" t="s">
        <v>825</v>
      </c>
      <c r="AK1085" s="2071">
        <v>28</v>
      </c>
      <c r="AL1085" s="3068" t="s">
        <v>796</v>
      </c>
      <c r="AM1085" s="2040">
        <v>43563</v>
      </c>
      <c r="AN1085" s="2041">
        <v>3</v>
      </c>
      <c r="AO1085" s="2039" t="s">
        <v>35</v>
      </c>
      <c r="AP1085" s="2042">
        <v>378</v>
      </c>
      <c r="AQ1085" s="2072"/>
      <c r="AR1085" s="3509">
        <v>43567</v>
      </c>
      <c r="AS1085" s="2072">
        <v>43563</v>
      </c>
      <c r="AT1085" s="2071">
        <v>11108</v>
      </c>
      <c r="AU1085" s="2071">
        <v>3000</v>
      </c>
      <c r="AV1085" s="2071">
        <f t="shared" si="354"/>
        <v>0</v>
      </c>
      <c r="AW1085" s="2045">
        <f t="shared" si="355"/>
        <v>1134</v>
      </c>
      <c r="AX1085" s="2045">
        <f t="shared" si="356"/>
        <v>56.7</v>
      </c>
      <c r="AY1085" s="2150"/>
    </row>
    <row r="1086" spans="15:51">
      <c r="O1086" s="2024"/>
      <c r="P1086" s="2024"/>
      <c r="Q1086" s="3627"/>
      <c r="R1086" s="3563"/>
      <c r="S1086" s="3563"/>
      <c r="T1086" s="6109"/>
      <c r="U1086" s="3563"/>
      <c r="V1086" s="3563"/>
      <c r="W1086" s="5935"/>
      <c r="X1086" s="6110"/>
      <c r="Y1086" s="6111"/>
      <c r="Z1086" s="5937"/>
      <c r="AA1086" s="2024"/>
      <c r="AB1086" s="6112"/>
      <c r="AC1086" s="3563"/>
      <c r="AD1086" s="3633"/>
      <c r="AE1086" s="3633"/>
      <c r="AF1086" s="3227"/>
      <c r="AG1086" s="3220"/>
      <c r="AH1086" s="2024"/>
      <c r="AI1086" s="2837"/>
      <c r="AJ1086" s="2957" t="s">
        <v>436</v>
      </c>
      <c r="AK1086" s="2071">
        <v>29</v>
      </c>
      <c r="AL1086" s="3068" t="s">
        <v>101</v>
      </c>
      <c r="AM1086" s="2040">
        <v>43606</v>
      </c>
      <c r="AN1086" s="2041">
        <v>20</v>
      </c>
      <c r="AO1086" s="2039" t="s">
        <v>35</v>
      </c>
      <c r="AP1086" s="2042">
        <v>300.3</v>
      </c>
      <c r="AQ1086" s="2071"/>
      <c r="AR1086" s="3509">
        <v>43623</v>
      </c>
      <c r="AS1086" s="2072">
        <v>43613</v>
      </c>
      <c r="AT1086" s="2071">
        <v>11272</v>
      </c>
      <c r="AU1086" s="2071">
        <v>20000</v>
      </c>
      <c r="AV1086" s="2071">
        <f t="shared" si="354"/>
        <v>0</v>
      </c>
      <c r="AW1086" s="2045">
        <f t="shared" si="355"/>
        <v>6006</v>
      </c>
      <c r="AX1086" s="2045">
        <f t="shared" si="356"/>
        <v>300.3</v>
      </c>
      <c r="AY1086" s="2150"/>
    </row>
    <row r="1087" spans="15:51" ht="18.600000000000001" thickBot="1">
      <c r="O1087" s="2024"/>
      <c r="P1087" s="2028" t="s">
        <v>1193</v>
      </c>
      <c r="Q1087" s="2024"/>
      <c r="R1087" s="2024"/>
      <c r="S1087" s="2024"/>
      <c r="T1087" s="2024"/>
      <c r="U1087" s="2024"/>
      <c r="V1087" s="2024"/>
      <c r="W1087" s="2024"/>
      <c r="X1087" s="2024"/>
      <c r="Y1087" s="3602"/>
      <c r="Z1087" s="2024"/>
      <c r="AA1087" s="2024"/>
      <c r="AB1087" s="2024"/>
      <c r="AC1087" s="2024"/>
      <c r="AD1087" s="2024"/>
      <c r="AE1087" s="2024"/>
      <c r="AF1087" s="2029"/>
      <c r="AG1087" s="3227"/>
      <c r="AH1087" s="2024"/>
      <c r="AI1087" s="2837"/>
      <c r="AJ1087" s="2957" t="s">
        <v>825</v>
      </c>
      <c r="AK1087" s="2071">
        <v>30</v>
      </c>
      <c r="AL1087" s="3068" t="s">
        <v>101</v>
      </c>
      <c r="AM1087" s="2040">
        <v>43606</v>
      </c>
      <c r="AN1087" s="2041">
        <v>3</v>
      </c>
      <c r="AO1087" s="2039" t="s">
        <v>35</v>
      </c>
      <c r="AP1087" s="2042">
        <v>378</v>
      </c>
      <c r="AQ1087" s="2072"/>
      <c r="AR1087" s="3509">
        <v>43623</v>
      </c>
      <c r="AS1087" s="2072">
        <v>43613</v>
      </c>
      <c r="AT1087" s="2071">
        <v>11272</v>
      </c>
      <c r="AU1087" s="2071">
        <v>3000</v>
      </c>
      <c r="AV1087" s="2071">
        <f t="shared" si="354"/>
        <v>0</v>
      </c>
      <c r="AW1087" s="2045">
        <f t="shared" si="355"/>
        <v>1134</v>
      </c>
      <c r="AX1087" s="2045">
        <f t="shared" si="356"/>
        <v>56.7</v>
      </c>
      <c r="AY1087" s="2150"/>
    </row>
    <row r="1088" spans="15:51">
      <c r="O1088" s="2024"/>
      <c r="P1088" s="2030"/>
      <c r="Q1088" s="2031"/>
      <c r="R1088" s="2031"/>
      <c r="S1088" s="6040" t="s">
        <v>14</v>
      </c>
      <c r="T1088" s="6040" t="s">
        <v>12</v>
      </c>
      <c r="U1088" s="6040"/>
      <c r="V1088" s="2031"/>
      <c r="W1088" s="6040" t="s">
        <v>15</v>
      </c>
      <c r="X1088" s="6040" t="s">
        <v>16</v>
      </c>
      <c r="Y1088" s="6040" t="s">
        <v>12</v>
      </c>
      <c r="Z1088" s="6040" t="s">
        <v>12</v>
      </c>
      <c r="AA1088" s="2031"/>
      <c r="AB1088" s="2031"/>
      <c r="AC1088" s="2031"/>
      <c r="AD1088" s="2031"/>
      <c r="AE1088" s="6040" t="s">
        <v>17</v>
      </c>
      <c r="AF1088" s="6040"/>
      <c r="AG1088" s="2029"/>
      <c r="AH1088" s="2024"/>
      <c r="AI1088" s="2837"/>
      <c r="AJ1088" s="2957" t="s">
        <v>436</v>
      </c>
      <c r="AK1088" s="2071">
        <v>31</v>
      </c>
      <c r="AL1088" s="3068" t="s">
        <v>101</v>
      </c>
      <c r="AM1088" s="2040">
        <v>43616</v>
      </c>
      <c r="AN1088" s="2041">
        <v>20</v>
      </c>
      <c r="AO1088" s="2039" t="s">
        <v>35</v>
      </c>
      <c r="AP1088" s="2042">
        <v>300.3</v>
      </c>
      <c r="AQ1088" s="2071"/>
      <c r="AR1088" s="3509">
        <v>43641</v>
      </c>
      <c r="AS1088" s="2072">
        <v>43637</v>
      </c>
      <c r="AT1088" s="2071">
        <v>11353</v>
      </c>
      <c r="AU1088" s="2071">
        <v>20000</v>
      </c>
      <c r="AV1088" s="2071">
        <f t="shared" si="354"/>
        <v>0</v>
      </c>
      <c r="AW1088" s="2045">
        <f t="shared" si="355"/>
        <v>6006</v>
      </c>
      <c r="AX1088" s="2045">
        <f t="shared" si="356"/>
        <v>300.3</v>
      </c>
      <c r="AY1088" s="2150"/>
    </row>
    <row r="1089" spans="15:51">
      <c r="O1089" s="2024"/>
      <c r="P1089" s="2032" t="s">
        <v>3</v>
      </c>
      <c r="Q1089" s="2033" t="s">
        <v>4</v>
      </c>
      <c r="R1089" s="6033" t="s">
        <v>18</v>
      </c>
      <c r="S1089" s="6033" t="s">
        <v>19</v>
      </c>
      <c r="T1089" s="6033" t="s">
        <v>19</v>
      </c>
      <c r="U1089" s="6033" t="s">
        <v>20</v>
      </c>
      <c r="V1089" s="6033" t="s">
        <v>21</v>
      </c>
      <c r="W1089" s="6033" t="s">
        <v>22</v>
      </c>
      <c r="X1089" s="6033" t="s">
        <v>19</v>
      </c>
      <c r="Y1089" s="6033" t="s">
        <v>23</v>
      </c>
      <c r="Z1089" s="6033" t="s">
        <v>23</v>
      </c>
      <c r="AA1089" s="6033" t="s">
        <v>24</v>
      </c>
      <c r="AB1089" s="6033" t="s">
        <v>20</v>
      </c>
      <c r="AC1089" s="6033" t="s">
        <v>25</v>
      </c>
      <c r="AD1089" s="6033" t="s">
        <v>0</v>
      </c>
      <c r="AE1089" s="6033" t="s">
        <v>11</v>
      </c>
      <c r="AF1089" s="6033" t="s">
        <v>26</v>
      </c>
      <c r="AG1089" s="6032"/>
      <c r="AH1089" s="2024"/>
      <c r="AI1089" s="2837"/>
      <c r="AJ1089" s="2957" t="s">
        <v>825</v>
      </c>
      <c r="AK1089" s="2071">
        <v>32</v>
      </c>
      <c r="AL1089" s="3068" t="s">
        <v>101</v>
      </c>
      <c r="AM1089" s="2040">
        <v>43657</v>
      </c>
      <c r="AN1089" s="2041">
        <v>3</v>
      </c>
      <c r="AO1089" s="2039" t="s">
        <v>35</v>
      </c>
      <c r="AP1089" s="2042">
        <v>378</v>
      </c>
      <c r="AQ1089" s="2072"/>
      <c r="AR1089" s="3509">
        <v>43685</v>
      </c>
      <c r="AS1089" s="2072">
        <v>43679</v>
      </c>
      <c r="AT1089" s="2071">
        <v>11507</v>
      </c>
      <c r="AU1089" s="2071">
        <v>3000</v>
      </c>
      <c r="AV1089" s="2071">
        <f t="shared" si="354"/>
        <v>0</v>
      </c>
      <c r="AW1089" s="2045">
        <f t="shared" si="355"/>
        <v>1134</v>
      </c>
      <c r="AX1089" s="2045">
        <f t="shared" si="356"/>
        <v>56.7</v>
      </c>
      <c r="AY1089" s="2150"/>
    </row>
    <row r="1090" spans="15:51" ht="15" thickBot="1">
      <c r="O1090" s="2024"/>
      <c r="P1090" s="2034"/>
      <c r="Q1090" s="2035"/>
      <c r="R1090" s="2035"/>
      <c r="S1090" s="6035" t="s">
        <v>3</v>
      </c>
      <c r="T1090" s="6035" t="s">
        <v>18</v>
      </c>
      <c r="U1090" s="6035"/>
      <c r="V1090" s="2035"/>
      <c r="W1090" s="6035" t="s">
        <v>21</v>
      </c>
      <c r="X1090" s="6035" t="s">
        <v>3</v>
      </c>
      <c r="Y1090" s="6035" t="s">
        <v>27</v>
      </c>
      <c r="Z1090" s="6035" t="s">
        <v>28</v>
      </c>
      <c r="AA1090" s="2035"/>
      <c r="AB1090" s="2035"/>
      <c r="AC1090" s="2035"/>
      <c r="AD1090" s="2035"/>
      <c r="AE1090" s="6035" t="s">
        <v>30</v>
      </c>
      <c r="AF1090" s="6033"/>
      <c r="AG1090" s="6032"/>
      <c r="AH1090" s="2024"/>
      <c r="AI1090" s="2837"/>
      <c r="AJ1090" s="2957" t="s">
        <v>436</v>
      </c>
      <c r="AK1090" s="2071">
        <v>33</v>
      </c>
      <c r="AL1090" s="3068" t="s">
        <v>101</v>
      </c>
      <c r="AM1090" s="2040">
        <v>43657</v>
      </c>
      <c r="AN1090" s="2041">
        <v>20</v>
      </c>
      <c r="AO1090" s="2039" t="s">
        <v>35</v>
      </c>
      <c r="AP1090" s="2042">
        <v>300.3</v>
      </c>
      <c r="AQ1090" s="2071"/>
      <c r="AR1090" s="3509">
        <v>43685</v>
      </c>
      <c r="AS1090" s="2072">
        <v>43679</v>
      </c>
      <c r="AT1090" s="2071">
        <v>11507</v>
      </c>
      <c r="AU1090" s="2071">
        <v>20000</v>
      </c>
      <c r="AV1090" s="2071">
        <f t="shared" ref="AV1090:AV1120" si="363">(AU1090-AN1090*1000)</f>
        <v>0</v>
      </c>
      <c r="AW1090" s="2045">
        <f t="shared" ref="AW1090:AW1113" si="364">(AU1090*AP1090/1000)</f>
        <v>6006</v>
      </c>
      <c r="AX1090" s="2045">
        <f t="shared" si="356"/>
        <v>300.3</v>
      </c>
      <c r="AY1090" s="2150"/>
    </row>
    <row r="1091" spans="15:51">
      <c r="O1091" s="2024"/>
      <c r="P1091" s="2095" t="s">
        <v>792</v>
      </c>
      <c r="Q1091" s="4274" t="s">
        <v>794</v>
      </c>
      <c r="R1091" s="2071">
        <v>106</v>
      </c>
      <c r="S1091" s="2071" t="s">
        <v>36</v>
      </c>
      <c r="T1091" s="2072">
        <v>44214</v>
      </c>
      <c r="U1091" s="2071">
        <v>170</v>
      </c>
      <c r="V1091" s="2039" t="s">
        <v>35</v>
      </c>
      <c r="W1091" s="2073">
        <v>318</v>
      </c>
      <c r="X1091" s="3605"/>
      <c r="Y1091" s="3509">
        <v>44291</v>
      </c>
      <c r="Z1091" s="2072">
        <v>44279</v>
      </c>
      <c r="AA1091" s="2071">
        <v>15192</v>
      </c>
      <c r="AB1091" s="2147">
        <v>26000</v>
      </c>
      <c r="AC1091" s="2147">
        <f t="shared" ref="AC1091:AC1096" si="365">(AB1091-U1091*1000)</f>
        <v>-144000</v>
      </c>
      <c r="AD1091" s="2045">
        <f t="shared" ref="AD1091:AD1101" si="366">(AB1091*W1091/1000)</f>
        <v>8268</v>
      </c>
      <c r="AE1091" s="2045">
        <f t="shared" ref="AE1091:AE1096" si="367">(AD1091*0.05)</f>
        <v>413.40000000000003</v>
      </c>
      <c r="AF1091" s="2046"/>
      <c r="AG1091" s="6032"/>
      <c r="AH1091" s="2024"/>
      <c r="AI1091" s="2837"/>
      <c r="AJ1091" s="2957" t="s">
        <v>436</v>
      </c>
      <c r="AK1091" s="2071">
        <v>34</v>
      </c>
      <c r="AL1091" s="3068" t="s">
        <v>101</v>
      </c>
      <c r="AM1091" s="2040">
        <v>43718</v>
      </c>
      <c r="AN1091" s="2041">
        <v>18</v>
      </c>
      <c r="AO1091" s="2039" t="s">
        <v>35</v>
      </c>
      <c r="AP1091" s="2042">
        <v>300.3</v>
      </c>
      <c r="AQ1091" s="2071"/>
      <c r="AR1091" s="3509">
        <v>43731</v>
      </c>
      <c r="AS1091" s="2072">
        <v>43728</v>
      </c>
      <c r="AT1091" s="2071">
        <v>11753</v>
      </c>
      <c r="AU1091" s="2071">
        <v>18000</v>
      </c>
      <c r="AV1091" s="2071">
        <f t="shared" si="363"/>
        <v>0</v>
      </c>
      <c r="AW1091" s="2045">
        <f t="shared" si="364"/>
        <v>5405.4</v>
      </c>
      <c r="AX1091" s="2045">
        <f t="shared" si="356"/>
        <v>270.27</v>
      </c>
      <c r="AY1091" s="2150"/>
    </row>
    <row r="1092" spans="15:51">
      <c r="O1092" s="2024"/>
      <c r="P1092" s="2036" t="s">
        <v>792</v>
      </c>
      <c r="Q1092" s="4274" t="s">
        <v>794</v>
      </c>
      <c r="R1092" s="2071">
        <v>106</v>
      </c>
      <c r="S1092" s="2071" t="s">
        <v>36</v>
      </c>
      <c r="T1092" s="2072">
        <v>44214</v>
      </c>
      <c r="U1092" s="2071">
        <v>144</v>
      </c>
      <c r="V1092" s="2039" t="s">
        <v>35</v>
      </c>
      <c r="W1092" s="2073">
        <v>318</v>
      </c>
      <c r="X1092" s="3605"/>
      <c r="Y1092" s="3509">
        <v>44291</v>
      </c>
      <c r="Z1092" s="2072">
        <v>44299</v>
      </c>
      <c r="AA1092" s="2071">
        <v>15312</v>
      </c>
      <c r="AB1092" s="2147">
        <v>170000</v>
      </c>
      <c r="AC1092" s="2147">
        <f t="shared" si="365"/>
        <v>26000</v>
      </c>
      <c r="AD1092" s="2045">
        <f t="shared" si="366"/>
        <v>54060</v>
      </c>
      <c r="AE1092" s="2045">
        <f t="shared" si="367"/>
        <v>2703</v>
      </c>
      <c r="AF1092" s="2059" t="s">
        <v>1266</v>
      </c>
      <c r="AG1092" s="3219"/>
      <c r="AH1092" s="2024"/>
      <c r="AI1092" s="2837"/>
      <c r="AJ1092" s="2957" t="s">
        <v>436</v>
      </c>
      <c r="AK1092" s="2071">
        <v>35</v>
      </c>
      <c r="AL1092" s="3068" t="s">
        <v>101</v>
      </c>
      <c r="AM1092" s="2040">
        <v>43718</v>
      </c>
      <c r="AN1092" s="2041">
        <v>2</v>
      </c>
      <c r="AO1092" s="2039" t="s">
        <v>35</v>
      </c>
      <c r="AP1092" s="2042">
        <v>300.3</v>
      </c>
      <c r="AQ1092" s="2071"/>
      <c r="AR1092" s="3509">
        <v>43731</v>
      </c>
      <c r="AS1092" s="2072">
        <v>43728</v>
      </c>
      <c r="AT1092" s="2071">
        <v>11753</v>
      </c>
      <c r="AU1092" s="2071">
        <v>2000</v>
      </c>
      <c r="AV1092" s="2071">
        <f t="shared" si="363"/>
        <v>0</v>
      </c>
      <c r="AW1092" s="2045">
        <f t="shared" si="364"/>
        <v>600.6</v>
      </c>
      <c r="AX1092" s="2045">
        <f t="shared" si="356"/>
        <v>30.03</v>
      </c>
      <c r="AY1092" s="2150"/>
    </row>
    <row r="1093" spans="15:51">
      <c r="O1093" s="2024"/>
      <c r="P1093" s="2047" t="s">
        <v>792</v>
      </c>
      <c r="Q1093" s="4274" t="s">
        <v>891</v>
      </c>
      <c r="R1093" s="2071">
        <v>107</v>
      </c>
      <c r="S1093" s="2071" t="s">
        <v>36</v>
      </c>
      <c r="T1093" s="2072">
        <v>44214</v>
      </c>
      <c r="U1093" s="2071">
        <v>11</v>
      </c>
      <c r="V1093" s="2039" t="s">
        <v>35</v>
      </c>
      <c r="W1093" s="2073">
        <v>400</v>
      </c>
      <c r="X1093" s="3605"/>
      <c r="Y1093" s="3509">
        <v>44291</v>
      </c>
      <c r="Z1093" s="2072">
        <v>44291</v>
      </c>
      <c r="AA1093" s="2071">
        <v>15192</v>
      </c>
      <c r="AB1093" s="2147">
        <v>9500</v>
      </c>
      <c r="AC1093" s="2147">
        <f t="shared" si="365"/>
        <v>-1500</v>
      </c>
      <c r="AD1093" s="2045">
        <f t="shared" si="366"/>
        <v>3800</v>
      </c>
      <c r="AE1093" s="2045">
        <f t="shared" si="367"/>
        <v>190</v>
      </c>
      <c r="AF1093" s="2059"/>
      <c r="AG1093" s="2029"/>
      <c r="AH1093" s="2024"/>
      <c r="AI1093" s="2837"/>
      <c r="AJ1093" s="2957" t="s">
        <v>436</v>
      </c>
      <c r="AK1093" s="2071">
        <v>36</v>
      </c>
      <c r="AL1093" s="3068" t="s">
        <v>36</v>
      </c>
      <c r="AM1093" s="2040">
        <v>43747</v>
      </c>
      <c r="AN1093" s="2041">
        <v>20</v>
      </c>
      <c r="AO1093" s="2039" t="s">
        <v>35</v>
      </c>
      <c r="AP1093" s="2042">
        <v>300.3</v>
      </c>
      <c r="AQ1093" s="2071"/>
      <c r="AR1093" s="3509">
        <v>43754</v>
      </c>
      <c r="AS1093" s="2072">
        <v>43752</v>
      </c>
      <c r="AT1093" s="2071">
        <v>11859</v>
      </c>
      <c r="AU1093" s="2071">
        <v>20000</v>
      </c>
      <c r="AV1093" s="2071">
        <f t="shared" si="363"/>
        <v>0</v>
      </c>
      <c r="AW1093" s="2045">
        <f t="shared" si="364"/>
        <v>6006</v>
      </c>
      <c r="AX1093" s="2045">
        <f t="shared" si="356"/>
        <v>300.3</v>
      </c>
      <c r="AY1093" s="2150"/>
    </row>
    <row r="1094" spans="15:51">
      <c r="O1094" s="2024"/>
      <c r="P1094" s="2047" t="s">
        <v>792</v>
      </c>
      <c r="Q1094" s="4274" t="s">
        <v>891</v>
      </c>
      <c r="R1094" s="2071">
        <v>107</v>
      </c>
      <c r="S1094" s="2071" t="s">
        <v>36</v>
      </c>
      <c r="T1094" s="2072">
        <v>44214</v>
      </c>
      <c r="U1094" s="2071">
        <v>9.5</v>
      </c>
      <c r="V1094" s="2039" t="s">
        <v>35</v>
      </c>
      <c r="W1094" s="2073">
        <v>400</v>
      </c>
      <c r="X1094" s="3605"/>
      <c r="Y1094" s="3509">
        <v>44291</v>
      </c>
      <c r="Z1094" s="2072">
        <v>44299</v>
      </c>
      <c r="AA1094" s="2071">
        <v>15312</v>
      </c>
      <c r="AB1094" s="2147">
        <v>11000</v>
      </c>
      <c r="AC1094" s="2147">
        <f t="shared" si="365"/>
        <v>1500</v>
      </c>
      <c r="AD1094" s="2045">
        <f t="shared" si="366"/>
        <v>4400</v>
      </c>
      <c r="AE1094" s="2045">
        <f t="shared" si="367"/>
        <v>220</v>
      </c>
      <c r="AF1094" s="2059"/>
      <c r="AG1094" s="2029"/>
      <c r="AH1094" s="2024"/>
      <c r="AI1094" s="2837"/>
      <c r="AJ1094" s="2957" t="s">
        <v>436</v>
      </c>
      <c r="AK1094" s="2071">
        <v>37</v>
      </c>
      <c r="AL1094" s="3068" t="s">
        <v>101</v>
      </c>
      <c r="AM1094" s="2040">
        <v>43777</v>
      </c>
      <c r="AN1094" s="2041">
        <v>20</v>
      </c>
      <c r="AO1094" s="2039" t="s">
        <v>35</v>
      </c>
      <c r="AP1094" s="2042">
        <v>300.3</v>
      </c>
      <c r="AQ1094" s="2071"/>
      <c r="AR1094" s="3509">
        <v>43795</v>
      </c>
      <c r="AS1094" s="2072">
        <v>43791</v>
      </c>
      <c r="AT1094" s="2071">
        <v>12086</v>
      </c>
      <c r="AU1094" s="2071">
        <v>20000</v>
      </c>
      <c r="AV1094" s="2071">
        <f t="shared" si="363"/>
        <v>0</v>
      </c>
      <c r="AW1094" s="2045">
        <f t="shared" si="364"/>
        <v>6006</v>
      </c>
      <c r="AX1094" s="2045">
        <f t="shared" si="356"/>
        <v>300.3</v>
      </c>
      <c r="AY1094" s="2150"/>
    </row>
    <row r="1095" spans="15:51">
      <c r="O1095" s="2024"/>
      <c r="P1095" s="2047" t="s">
        <v>792</v>
      </c>
      <c r="Q1095" s="4274" t="s">
        <v>1156</v>
      </c>
      <c r="R1095" s="2071">
        <v>108</v>
      </c>
      <c r="S1095" s="2071" t="s">
        <v>36</v>
      </c>
      <c r="T1095" s="2072">
        <v>44214</v>
      </c>
      <c r="U1095" s="2071">
        <v>15</v>
      </c>
      <c r="V1095" s="2039" t="s">
        <v>35</v>
      </c>
      <c r="W1095" s="2073">
        <v>262.75</v>
      </c>
      <c r="X1095" s="3605"/>
      <c r="Y1095" s="3509">
        <v>44291</v>
      </c>
      <c r="Z1095" s="2072">
        <v>44299</v>
      </c>
      <c r="AA1095" s="2071">
        <v>15312</v>
      </c>
      <c r="AB1095" s="2147">
        <v>15000</v>
      </c>
      <c r="AC1095" s="2147">
        <f t="shared" si="365"/>
        <v>0</v>
      </c>
      <c r="AD1095" s="2045">
        <f t="shared" si="366"/>
        <v>3941.25</v>
      </c>
      <c r="AE1095" s="2045">
        <f t="shared" si="367"/>
        <v>197.0625</v>
      </c>
      <c r="AF1095" s="2059"/>
      <c r="AG1095" s="2029"/>
      <c r="AH1095" s="2024"/>
      <c r="AI1095" s="2837"/>
      <c r="AJ1095" s="2957" t="s">
        <v>825</v>
      </c>
      <c r="AK1095" s="2071">
        <v>38</v>
      </c>
      <c r="AL1095" s="3068" t="s">
        <v>101</v>
      </c>
      <c r="AM1095" s="2040">
        <v>43777</v>
      </c>
      <c r="AN1095" s="2041">
        <v>3</v>
      </c>
      <c r="AO1095" s="2039" t="s">
        <v>35</v>
      </c>
      <c r="AP1095" s="2042">
        <v>378</v>
      </c>
      <c r="AQ1095" s="2072"/>
      <c r="AR1095" s="3509">
        <v>43795</v>
      </c>
      <c r="AS1095" s="2072">
        <v>43791</v>
      </c>
      <c r="AT1095" s="2071">
        <v>12086</v>
      </c>
      <c r="AU1095" s="2071">
        <v>3000</v>
      </c>
      <c r="AV1095" s="2071">
        <f t="shared" si="363"/>
        <v>0</v>
      </c>
      <c r="AW1095" s="2045">
        <f t="shared" si="364"/>
        <v>1134</v>
      </c>
      <c r="AX1095" s="2045">
        <f t="shared" si="356"/>
        <v>56.7</v>
      </c>
      <c r="AY1095" s="2150"/>
    </row>
    <row r="1096" spans="15:51">
      <c r="O1096" s="2024"/>
      <c r="P1096" s="2047" t="s">
        <v>792</v>
      </c>
      <c r="Q1096" s="4274" t="s">
        <v>904</v>
      </c>
      <c r="R1096" s="2071">
        <v>109</v>
      </c>
      <c r="S1096" s="2071" t="s">
        <v>36</v>
      </c>
      <c r="T1096" s="2072">
        <v>44214</v>
      </c>
      <c r="U1096" s="2071">
        <v>3</v>
      </c>
      <c r="V1096" s="2039" t="s">
        <v>35</v>
      </c>
      <c r="W1096" s="2073">
        <v>368</v>
      </c>
      <c r="X1096" s="3605"/>
      <c r="Y1096" s="3509">
        <v>44291</v>
      </c>
      <c r="Z1096" s="2072">
        <v>44299</v>
      </c>
      <c r="AA1096" s="2071">
        <v>15312</v>
      </c>
      <c r="AB1096" s="2147">
        <v>3000</v>
      </c>
      <c r="AC1096" s="2147">
        <f t="shared" si="365"/>
        <v>0</v>
      </c>
      <c r="AD1096" s="2045">
        <f t="shared" si="366"/>
        <v>1104</v>
      </c>
      <c r="AE1096" s="2045">
        <f t="shared" si="367"/>
        <v>55.2</v>
      </c>
      <c r="AF1096" s="2059"/>
      <c r="AG1096" s="2029"/>
      <c r="AH1096" s="2024"/>
      <c r="AI1096" s="2837"/>
      <c r="AJ1096" s="2957" t="s">
        <v>892</v>
      </c>
      <c r="AK1096" s="2071">
        <v>39</v>
      </c>
      <c r="AL1096" s="3068" t="s">
        <v>101</v>
      </c>
      <c r="AM1096" s="2040">
        <v>43777</v>
      </c>
      <c r="AN1096" s="2041">
        <v>20</v>
      </c>
      <c r="AO1096" s="2039" t="s">
        <v>35</v>
      </c>
      <c r="AP1096" s="2042">
        <v>300.3</v>
      </c>
      <c r="AQ1096" s="2071"/>
      <c r="AR1096" s="3509">
        <v>43829</v>
      </c>
      <c r="AS1096" s="2072">
        <v>43826</v>
      </c>
      <c r="AT1096" s="2071">
        <v>12297</v>
      </c>
      <c r="AU1096" s="2071">
        <v>20000</v>
      </c>
      <c r="AV1096" s="2071">
        <f t="shared" si="363"/>
        <v>0</v>
      </c>
      <c r="AW1096" s="2045">
        <f t="shared" si="364"/>
        <v>6006</v>
      </c>
      <c r="AX1096" s="2045">
        <f t="shared" si="356"/>
        <v>300.3</v>
      </c>
      <c r="AY1096" s="2150"/>
    </row>
    <row r="1097" spans="15:51">
      <c r="O1097" s="2024"/>
      <c r="P1097" s="2047" t="s">
        <v>792</v>
      </c>
      <c r="Q1097" s="4274" t="s">
        <v>794</v>
      </c>
      <c r="R1097" s="2038">
        <v>110</v>
      </c>
      <c r="S1097" s="2071" t="s">
        <v>36</v>
      </c>
      <c r="T1097" s="2072">
        <v>44214</v>
      </c>
      <c r="U1097" s="2071">
        <v>170</v>
      </c>
      <c r="V1097" s="2039" t="s">
        <v>35</v>
      </c>
      <c r="W1097" s="2073">
        <v>325</v>
      </c>
      <c r="X1097" s="2071"/>
      <c r="Y1097" s="3509">
        <v>44305</v>
      </c>
      <c r="Z1097" s="2072">
        <v>44313</v>
      </c>
      <c r="AA1097" s="2071">
        <v>15382</v>
      </c>
      <c r="AB1097" s="2147">
        <v>125000</v>
      </c>
      <c r="AC1097" s="2071">
        <f t="shared" ref="AC1097:AC1109" si="368">(AB1097-U1097*1000)</f>
        <v>-45000</v>
      </c>
      <c r="AD1097" s="2045">
        <f t="shared" si="366"/>
        <v>40625</v>
      </c>
      <c r="AE1097" s="2045">
        <f t="shared" ref="AE1097:AE1107" si="369">(AD1097*0.05)</f>
        <v>2031.25</v>
      </c>
      <c r="AF1097" s="2059" t="s">
        <v>1277</v>
      </c>
      <c r="AG1097" s="2029"/>
      <c r="AH1097" s="2024"/>
      <c r="AI1097" s="2837"/>
      <c r="AJ1097" s="2957" t="s">
        <v>825</v>
      </c>
      <c r="AK1097" s="2071">
        <v>40</v>
      </c>
      <c r="AL1097" s="3068" t="s">
        <v>101</v>
      </c>
      <c r="AM1097" s="2040">
        <v>43777</v>
      </c>
      <c r="AN1097" s="2041">
        <v>3</v>
      </c>
      <c r="AO1097" s="2039" t="s">
        <v>35</v>
      </c>
      <c r="AP1097" s="2042">
        <v>378</v>
      </c>
      <c r="AQ1097" s="2072"/>
      <c r="AR1097" s="3509">
        <v>43829</v>
      </c>
      <c r="AS1097" s="2072">
        <v>43826</v>
      </c>
      <c r="AT1097" s="2071">
        <v>12297</v>
      </c>
      <c r="AU1097" s="2071">
        <v>2000</v>
      </c>
      <c r="AV1097" s="2071">
        <f t="shared" si="363"/>
        <v>-1000</v>
      </c>
      <c r="AW1097" s="2045">
        <f t="shared" si="364"/>
        <v>756</v>
      </c>
      <c r="AX1097" s="2045">
        <f t="shared" si="356"/>
        <v>37.800000000000004</v>
      </c>
      <c r="AY1097" s="2150"/>
    </row>
    <row r="1098" spans="15:51">
      <c r="O1098" s="2024"/>
      <c r="P1098" s="2047" t="s">
        <v>792</v>
      </c>
      <c r="Q1098" s="4274" t="s">
        <v>794</v>
      </c>
      <c r="R1098" s="2038">
        <v>110</v>
      </c>
      <c r="S1098" s="2071" t="s">
        <v>36</v>
      </c>
      <c r="T1098" s="2072">
        <v>44214</v>
      </c>
      <c r="U1098" s="2071">
        <v>45</v>
      </c>
      <c r="V1098" s="2039" t="s">
        <v>35</v>
      </c>
      <c r="W1098" s="2073">
        <v>318</v>
      </c>
      <c r="X1098" s="2071"/>
      <c r="Y1098" s="3509">
        <v>44305</v>
      </c>
      <c r="Z1098" s="2072">
        <v>44313</v>
      </c>
      <c r="AA1098" s="2071">
        <v>15410</v>
      </c>
      <c r="AB1098" s="2147">
        <v>45000</v>
      </c>
      <c r="AC1098" s="2147">
        <f>(AB1098-U1098*1000)</f>
        <v>0</v>
      </c>
      <c r="AD1098" s="2045">
        <f>(AB1098*W1098/1000)</f>
        <v>14310</v>
      </c>
      <c r="AE1098" s="2045">
        <f>(AD1098*0.05)</f>
        <v>715.5</v>
      </c>
      <c r="AF1098" s="2059" t="s">
        <v>8</v>
      </c>
      <c r="AG1098" s="2029"/>
      <c r="AH1098" s="2024"/>
      <c r="AI1098" s="2837"/>
      <c r="AJ1098" s="2957" t="s">
        <v>436</v>
      </c>
      <c r="AK1098" s="2071">
        <v>41</v>
      </c>
      <c r="AL1098" s="3068" t="s">
        <v>101</v>
      </c>
      <c r="AM1098" s="2040">
        <v>43777</v>
      </c>
      <c r="AN1098" s="2041">
        <v>20</v>
      </c>
      <c r="AO1098" s="2039" t="s">
        <v>35</v>
      </c>
      <c r="AP1098" s="2042">
        <v>300.3</v>
      </c>
      <c r="AQ1098" s="2071"/>
      <c r="AR1098" s="3509">
        <v>43859</v>
      </c>
      <c r="AS1098" s="2072">
        <v>43859</v>
      </c>
      <c r="AT1098" s="2071">
        <v>12550</v>
      </c>
      <c r="AU1098" s="2071">
        <v>20000</v>
      </c>
      <c r="AV1098" s="2071">
        <f t="shared" si="363"/>
        <v>0</v>
      </c>
      <c r="AW1098" s="2045">
        <f t="shared" si="364"/>
        <v>6006</v>
      </c>
      <c r="AX1098" s="2045">
        <f t="shared" si="356"/>
        <v>300.3</v>
      </c>
      <c r="AY1098" s="2150"/>
    </row>
    <row r="1099" spans="15:51">
      <c r="O1099" s="2024"/>
      <c r="P1099" s="2047" t="s">
        <v>792</v>
      </c>
      <c r="Q1099" s="4274" t="s">
        <v>891</v>
      </c>
      <c r="R1099" s="2071">
        <v>111</v>
      </c>
      <c r="S1099" s="2071" t="s">
        <v>36</v>
      </c>
      <c r="T1099" s="2072">
        <v>44214</v>
      </c>
      <c r="U1099" s="2071">
        <v>11</v>
      </c>
      <c r="V1099" s="2039" t="s">
        <v>35</v>
      </c>
      <c r="W1099" s="2073">
        <v>400</v>
      </c>
      <c r="X1099" s="2071"/>
      <c r="Y1099" s="3509">
        <v>44305</v>
      </c>
      <c r="Z1099" s="2072">
        <v>44313</v>
      </c>
      <c r="AA1099" s="2071">
        <v>15382</v>
      </c>
      <c r="AB1099" s="2147">
        <v>11000</v>
      </c>
      <c r="AC1099" s="2147">
        <f>(AB1099-U1099*1000)</f>
        <v>0</v>
      </c>
      <c r="AD1099" s="2045">
        <f>(AB1099*W1099/1000)</f>
        <v>4400</v>
      </c>
      <c r="AE1099" s="2045">
        <f>(AD1099*0.05)</f>
        <v>220</v>
      </c>
      <c r="AF1099" s="6038"/>
      <c r="AG1099" s="2029"/>
      <c r="AH1099" s="2024"/>
      <c r="AI1099" s="2837"/>
      <c r="AJ1099" s="3611" t="s">
        <v>825</v>
      </c>
      <c r="AK1099" s="3388">
        <v>42</v>
      </c>
      <c r="AL1099" s="3612" t="s">
        <v>101</v>
      </c>
      <c r="AM1099" s="3393">
        <v>43777</v>
      </c>
      <c r="AN1099" s="3394">
        <v>3</v>
      </c>
      <c r="AO1099" s="3390" t="s">
        <v>35</v>
      </c>
      <c r="AP1099" s="3391">
        <v>378</v>
      </c>
      <c r="AQ1099" s="3389"/>
      <c r="AR1099" s="3623">
        <v>43859</v>
      </c>
      <c r="AS1099" s="3389">
        <v>43859</v>
      </c>
      <c r="AT1099" s="3388"/>
      <c r="AU1099" s="3388">
        <v>3000</v>
      </c>
      <c r="AV1099" s="3388">
        <f t="shared" si="363"/>
        <v>0</v>
      </c>
      <c r="AW1099" s="3395">
        <f t="shared" si="364"/>
        <v>1134</v>
      </c>
      <c r="AX1099" s="3395">
        <v>0</v>
      </c>
      <c r="AY1099" s="3925" t="s">
        <v>88</v>
      </c>
    </row>
    <row r="1100" spans="15:51">
      <c r="O1100" s="2024"/>
      <c r="P1100" s="2047" t="s">
        <v>792</v>
      </c>
      <c r="Q1100" s="4274" t="s">
        <v>1156</v>
      </c>
      <c r="R1100" s="2071">
        <v>112</v>
      </c>
      <c r="S1100" s="2071" t="s">
        <v>36</v>
      </c>
      <c r="T1100" s="2072">
        <v>44214</v>
      </c>
      <c r="U1100" s="2071">
        <v>15</v>
      </c>
      <c r="V1100" s="2039" t="s">
        <v>35</v>
      </c>
      <c r="W1100" s="2073">
        <v>262.75</v>
      </c>
      <c r="X1100" s="2071"/>
      <c r="Y1100" s="3509">
        <v>44305</v>
      </c>
      <c r="Z1100" s="2072">
        <v>44313</v>
      </c>
      <c r="AA1100" s="2071">
        <v>15382</v>
      </c>
      <c r="AB1100" s="2147">
        <v>15000</v>
      </c>
      <c r="AC1100" s="2071">
        <f t="shared" si="368"/>
        <v>0</v>
      </c>
      <c r="AD1100" s="2045">
        <f t="shared" si="366"/>
        <v>3941.25</v>
      </c>
      <c r="AE1100" s="2045">
        <f t="shared" si="369"/>
        <v>197.0625</v>
      </c>
      <c r="AF1100" s="2707"/>
      <c r="AG1100" s="6032"/>
      <c r="AH1100" s="2024"/>
      <c r="AI1100" s="2837"/>
      <c r="AJ1100" s="2957" t="s">
        <v>436</v>
      </c>
      <c r="AK1100" s="2071">
        <v>43</v>
      </c>
      <c r="AL1100" s="3068" t="s">
        <v>36</v>
      </c>
      <c r="AM1100" s="2040">
        <v>43883</v>
      </c>
      <c r="AN1100" s="2041">
        <v>20</v>
      </c>
      <c r="AO1100" s="2039" t="s">
        <v>35</v>
      </c>
      <c r="AP1100" s="2042">
        <v>300.3</v>
      </c>
      <c r="AQ1100" s="2071"/>
      <c r="AR1100" s="3509">
        <v>43908</v>
      </c>
      <c r="AS1100" s="2072">
        <v>43910</v>
      </c>
      <c r="AT1100" s="2071">
        <v>12822</v>
      </c>
      <c r="AU1100" s="2071">
        <v>20000</v>
      </c>
      <c r="AV1100" s="2071">
        <f t="shared" si="363"/>
        <v>0</v>
      </c>
      <c r="AW1100" s="2045">
        <f t="shared" si="364"/>
        <v>6006</v>
      </c>
      <c r="AX1100" s="2045">
        <f t="shared" ref="AX1100:AX1118" si="370">(AW1100*0.05)</f>
        <v>300.3</v>
      </c>
      <c r="AY1100" s="2150"/>
    </row>
    <row r="1101" spans="15:51">
      <c r="O1101" s="2024"/>
      <c r="P1101" s="2047" t="s">
        <v>792</v>
      </c>
      <c r="Q1101" s="4274" t="s">
        <v>904</v>
      </c>
      <c r="R1101" s="4303">
        <v>113</v>
      </c>
      <c r="S1101" s="2071" t="s">
        <v>36</v>
      </c>
      <c r="T1101" s="2072">
        <v>44214</v>
      </c>
      <c r="U1101" s="2071">
        <v>3</v>
      </c>
      <c r="V1101" s="2039" t="s">
        <v>35</v>
      </c>
      <c r="W1101" s="2073">
        <v>375</v>
      </c>
      <c r="X1101" s="4303"/>
      <c r="Y1101" s="3509">
        <v>44305</v>
      </c>
      <c r="Z1101" s="2072">
        <v>44313</v>
      </c>
      <c r="AA1101" s="4303">
        <v>15382</v>
      </c>
      <c r="AB1101" s="2147">
        <v>3000</v>
      </c>
      <c r="AC1101" s="2071">
        <f t="shared" si="368"/>
        <v>0</v>
      </c>
      <c r="AD1101" s="2045">
        <f t="shared" si="366"/>
        <v>1125</v>
      </c>
      <c r="AE1101" s="2045">
        <f t="shared" si="369"/>
        <v>56.25</v>
      </c>
      <c r="AF1101" s="6038"/>
      <c r="AG1101" s="4568"/>
      <c r="AH1101" s="2024"/>
      <c r="AI1101" s="2837"/>
      <c r="AJ1101" s="2957" t="s">
        <v>436</v>
      </c>
      <c r="AK1101" s="2071">
        <v>44</v>
      </c>
      <c r="AL1101" s="3068" t="s">
        <v>101</v>
      </c>
      <c r="AM1101" s="2040">
        <v>43915</v>
      </c>
      <c r="AN1101" s="2041">
        <v>20</v>
      </c>
      <c r="AO1101" s="2039" t="s">
        <v>35</v>
      </c>
      <c r="AP1101" s="2042">
        <v>300.3</v>
      </c>
      <c r="AQ1101" s="2071"/>
      <c r="AR1101" s="3509">
        <v>43920</v>
      </c>
      <c r="AS1101" s="2072">
        <v>43917</v>
      </c>
      <c r="AT1101" s="2071">
        <v>12860</v>
      </c>
      <c r="AU1101" s="2071">
        <v>20000</v>
      </c>
      <c r="AV1101" s="2071">
        <f t="shared" si="363"/>
        <v>0</v>
      </c>
      <c r="AW1101" s="2045">
        <f t="shared" si="364"/>
        <v>6006</v>
      </c>
      <c r="AX1101" s="2045">
        <f t="shared" si="370"/>
        <v>300.3</v>
      </c>
      <c r="AY1101" s="2150"/>
    </row>
    <row r="1102" spans="15:51">
      <c r="O1102" s="2024"/>
      <c r="P1102" s="6084" t="s">
        <v>471</v>
      </c>
      <c r="Q1102" s="2918" t="s">
        <v>436</v>
      </c>
      <c r="R1102" s="4352">
        <v>57</v>
      </c>
      <c r="S1102" s="2823" t="s">
        <v>101</v>
      </c>
      <c r="T1102" s="4239">
        <v>44155</v>
      </c>
      <c r="U1102" s="4240">
        <v>20</v>
      </c>
      <c r="V1102" s="4236" t="s">
        <v>35</v>
      </c>
      <c r="W1102" s="4237">
        <v>354</v>
      </c>
      <c r="X1102" s="4234"/>
      <c r="Y1102" s="4353">
        <v>44291</v>
      </c>
      <c r="Z1102" s="4235">
        <v>44291</v>
      </c>
      <c r="AA1102" s="4234"/>
      <c r="AB1102" s="4234">
        <v>20000</v>
      </c>
      <c r="AC1102" s="4234">
        <f t="shared" si="368"/>
        <v>0</v>
      </c>
      <c r="AD1102" s="4241">
        <v>0</v>
      </c>
      <c r="AE1102" s="4241">
        <f t="shared" si="369"/>
        <v>0</v>
      </c>
      <c r="AF1102" s="2707" t="s">
        <v>1242</v>
      </c>
      <c r="AG1102" s="6032"/>
      <c r="AH1102" s="2024"/>
      <c r="AI1102" s="2837"/>
      <c r="AJ1102" s="2957" t="s">
        <v>436</v>
      </c>
      <c r="AK1102" s="2071">
        <v>45</v>
      </c>
      <c r="AL1102" s="3068" t="s">
        <v>101</v>
      </c>
      <c r="AM1102" s="2040">
        <v>43923</v>
      </c>
      <c r="AN1102" s="2041">
        <v>20</v>
      </c>
      <c r="AO1102" s="2039" t="s">
        <v>35</v>
      </c>
      <c r="AP1102" s="2042">
        <v>300.3</v>
      </c>
      <c r="AQ1102" s="2071"/>
      <c r="AR1102" s="3509">
        <v>43943</v>
      </c>
      <c r="AS1102" s="2072">
        <v>43941</v>
      </c>
      <c r="AT1102" s="2071">
        <v>12975</v>
      </c>
      <c r="AU1102" s="2071">
        <v>20000</v>
      </c>
      <c r="AV1102" s="2071">
        <f t="shared" si="363"/>
        <v>0</v>
      </c>
      <c r="AW1102" s="2045">
        <f t="shared" si="364"/>
        <v>6006</v>
      </c>
      <c r="AX1102" s="2045">
        <f t="shared" si="370"/>
        <v>300.3</v>
      </c>
      <c r="AY1102" s="3710"/>
    </row>
    <row r="1103" spans="15:51">
      <c r="O1103" s="2024"/>
      <c r="P1103" s="2047" t="s">
        <v>659</v>
      </c>
      <c r="Q1103" s="2037" t="s">
        <v>889</v>
      </c>
      <c r="R1103" s="2038">
        <v>36</v>
      </c>
      <c r="S1103" s="2039" t="s">
        <v>796</v>
      </c>
      <c r="T1103" s="2040">
        <v>44265</v>
      </c>
      <c r="U1103" s="2041">
        <v>30</v>
      </c>
      <c r="V1103" s="2039" t="s">
        <v>35</v>
      </c>
      <c r="W1103" s="2042">
        <v>382.2</v>
      </c>
      <c r="X1103" s="2039"/>
      <c r="Y1103" s="2044">
        <v>44292</v>
      </c>
      <c r="Z1103" s="2040">
        <v>44289</v>
      </c>
      <c r="AA1103" s="2039">
        <v>15257</v>
      </c>
      <c r="AB1103" s="2041">
        <v>30000</v>
      </c>
      <c r="AC1103" s="2041">
        <f t="shared" si="368"/>
        <v>0</v>
      </c>
      <c r="AD1103" s="2045">
        <f t="shared" ref="AD1103:AD1108" si="371">(AB1103*W1103/1000)</f>
        <v>11466</v>
      </c>
      <c r="AE1103" s="2042">
        <f t="shared" si="369"/>
        <v>573.30000000000007</v>
      </c>
      <c r="AF1103" s="3584" t="s">
        <v>8</v>
      </c>
      <c r="AG1103" s="4568"/>
      <c r="AH1103" s="2024"/>
      <c r="AI1103" s="2837"/>
      <c r="AJ1103" s="2957" t="s">
        <v>436</v>
      </c>
      <c r="AK1103" s="2809">
        <v>46</v>
      </c>
      <c r="AL1103" s="3068" t="s">
        <v>101</v>
      </c>
      <c r="AM1103" s="2040">
        <v>43955</v>
      </c>
      <c r="AN1103" s="2041">
        <v>20</v>
      </c>
      <c r="AO1103" s="2039" t="s">
        <v>35</v>
      </c>
      <c r="AP1103" s="2042">
        <v>300.3</v>
      </c>
      <c r="AQ1103" s="2071"/>
      <c r="AR1103" s="3509">
        <v>43962</v>
      </c>
      <c r="AS1103" s="2072">
        <v>43960</v>
      </c>
      <c r="AT1103" s="2071">
        <v>13079</v>
      </c>
      <c r="AU1103" s="2071">
        <v>20000</v>
      </c>
      <c r="AV1103" s="2071">
        <f t="shared" si="363"/>
        <v>0</v>
      </c>
      <c r="AW1103" s="2045">
        <f t="shared" si="364"/>
        <v>6006</v>
      </c>
      <c r="AX1103" s="2045">
        <f t="shared" si="370"/>
        <v>300.3</v>
      </c>
      <c r="AY1103" s="2150"/>
    </row>
    <row r="1104" spans="15:51">
      <c r="O1104" s="2024"/>
      <c r="P1104" s="2047" t="s">
        <v>629</v>
      </c>
      <c r="Q1104" s="4245" t="s">
        <v>436</v>
      </c>
      <c r="R1104" s="2071">
        <v>198</v>
      </c>
      <c r="S1104" s="2071">
        <v>62873</v>
      </c>
      <c r="T1104" s="2072">
        <v>44238</v>
      </c>
      <c r="U1104" s="2071">
        <v>72</v>
      </c>
      <c r="V1104" s="2071" t="s">
        <v>35</v>
      </c>
      <c r="W1104" s="2073">
        <v>336.5</v>
      </c>
      <c r="X1104" s="4072"/>
      <c r="Y1104" s="4482">
        <v>44291</v>
      </c>
      <c r="Z1104" s="4483">
        <v>44294</v>
      </c>
      <c r="AA1104" s="2071">
        <v>15282</v>
      </c>
      <c r="AB1104" s="2147">
        <v>72000</v>
      </c>
      <c r="AC1104" s="2071">
        <f t="shared" si="368"/>
        <v>0</v>
      </c>
      <c r="AD1104" s="2045">
        <f t="shared" si="371"/>
        <v>24228</v>
      </c>
      <c r="AE1104" s="2045">
        <f t="shared" si="369"/>
        <v>1211.4000000000001</v>
      </c>
      <c r="AF1104" s="3584" t="s">
        <v>1276</v>
      </c>
      <c r="AG1104" s="3227"/>
      <c r="AH1104" s="2024"/>
      <c r="AI1104" s="2837"/>
      <c r="AJ1104" s="2957" t="s">
        <v>436</v>
      </c>
      <c r="AK1104" s="2809">
        <v>47</v>
      </c>
      <c r="AL1104" s="3068" t="s">
        <v>101</v>
      </c>
      <c r="AM1104" s="2040">
        <v>43973</v>
      </c>
      <c r="AN1104" s="2041">
        <v>20</v>
      </c>
      <c r="AO1104" s="2039" t="s">
        <v>35</v>
      </c>
      <c r="AP1104" s="2042">
        <v>300.3</v>
      </c>
      <c r="AQ1104" s="2071"/>
      <c r="AR1104" s="3509">
        <v>43978</v>
      </c>
      <c r="AS1104" s="2072">
        <v>43976</v>
      </c>
      <c r="AT1104" s="2071">
        <v>13174</v>
      </c>
      <c r="AU1104" s="2071">
        <v>20000</v>
      </c>
      <c r="AV1104" s="2071">
        <f t="shared" si="363"/>
        <v>0</v>
      </c>
      <c r="AW1104" s="2045">
        <f t="shared" si="364"/>
        <v>6006</v>
      </c>
      <c r="AX1104" s="2045">
        <f t="shared" si="370"/>
        <v>300.3</v>
      </c>
      <c r="AY1104" s="2150"/>
    </row>
    <row r="1105" spans="15:51">
      <c r="O1105" s="2024"/>
      <c r="P1105" s="2047" t="s">
        <v>629</v>
      </c>
      <c r="Q1105" s="4014" t="s">
        <v>740</v>
      </c>
      <c r="R1105" s="2071">
        <v>199</v>
      </c>
      <c r="S1105" s="2071">
        <v>62899</v>
      </c>
      <c r="T1105" s="2072">
        <v>44238</v>
      </c>
      <c r="U1105" s="2071">
        <v>5</v>
      </c>
      <c r="V1105" s="2071" t="s">
        <v>35</v>
      </c>
      <c r="W1105" s="2073">
        <v>258.35000000000002</v>
      </c>
      <c r="X1105" s="4072"/>
      <c r="Y1105" s="4482">
        <v>44291</v>
      </c>
      <c r="Z1105" s="4483">
        <v>44294</v>
      </c>
      <c r="AA1105" s="5988">
        <v>15285</v>
      </c>
      <c r="AB1105" s="2147">
        <v>5000</v>
      </c>
      <c r="AC1105" s="2071">
        <f t="shared" si="368"/>
        <v>0</v>
      </c>
      <c r="AD1105" s="2045">
        <f t="shared" si="371"/>
        <v>1291.75</v>
      </c>
      <c r="AE1105" s="2045">
        <f t="shared" si="369"/>
        <v>64.587500000000006</v>
      </c>
      <c r="AF1105" s="3584" t="s">
        <v>1265</v>
      </c>
      <c r="AG1105" s="3227"/>
      <c r="AH1105" s="2024"/>
      <c r="AI1105" s="2837"/>
      <c r="AJ1105" s="2957" t="s">
        <v>436</v>
      </c>
      <c r="AK1105" s="2809">
        <v>48</v>
      </c>
      <c r="AL1105" s="3068" t="s">
        <v>101</v>
      </c>
      <c r="AM1105" s="2040">
        <v>44006</v>
      </c>
      <c r="AN1105" s="2041">
        <v>20</v>
      </c>
      <c r="AO1105" s="2039" t="s">
        <v>35</v>
      </c>
      <c r="AP1105" s="2042">
        <v>300.3</v>
      </c>
      <c r="AQ1105" s="2071"/>
      <c r="AR1105" s="3509">
        <v>44018</v>
      </c>
      <c r="AS1105" s="2072">
        <v>44015</v>
      </c>
      <c r="AT1105" s="2071">
        <v>13392</v>
      </c>
      <c r="AU1105" s="2071">
        <v>20000</v>
      </c>
      <c r="AV1105" s="2071">
        <f t="shared" si="363"/>
        <v>0</v>
      </c>
      <c r="AW1105" s="2045">
        <f t="shared" si="364"/>
        <v>6006</v>
      </c>
      <c r="AX1105" s="2045">
        <f t="shared" si="370"/>
        <v>300.3</v>
      </c>
      <c r="AY1105" s="2150"/>
    </row>
    <row r="1106" spans="15:51">
      <c r="O1106" s="2024"/>
      <c r="P1106" s="2047" t="s">
        <v>629</v>
      </c>
      <c r="Q1106" s="2957" t="s">
        <v>436</v>
      </c>
      <c r="R1106" s="2071">
        <v>200</v>
      </c>
      <c r="S1106" s="2071">
        <v>63053</v>
      </c>
      <c r="T1106" s="2072">
        <v>44243</v>
      </c>
      <c r="U1106" s="2071">
        <v>72</v>
      </c>
      <c r="V1106" s="2071" t="s">
        <v>35</v>
      </c>
      <c r="W1106" s="2073">
        <v>336.5</v>
      </c>
      <c r="X1106" s="4072"/>
      <c r="Y1106" s="4482">
        <v>44291</v>
      </c>
      <c r="Z1106" s="4483">
        <v>44294</v>
      </c>
      <c r="AA1106" s="5988">
        <v>15281</v>
      </c>
      <c r="AB1106" s="2147">
        <v>72000</v>
      </c>
      <c r="AC1106" s="2071">
        <f t="shared" si="368"/>
        <v>0</v>
      </c>
      <c r="AD1106" s="2045">
        <f t="shared" si="371"/>
        <v>24228</v>
      </c>
      <c r="AE1106" s="2045">
        <f t="shared" si="369"/>
        <v>1211.4000000000001</v>
      </c>
      <c r="AF1106" s="3584" t="s">
        <v>1276</v>
      </c>
      <c r="AG1106" s="3227"/>
      <c r="AH1106" s="2024"/>
      <c r="AI1106" s="2837"/>
      <c r="AJ1106" s="2957" t="s">
        <v>436</v>
      </c>
      <c r="AK1106" s="2809">
        <v>49</v>
      </c>
      <c r="AL1106" s="3068" t="s">
        <v>101</v>
      </c>
      <c r="AM1106" s="2040">
        <v>44047</v>
      </c>
      <c r="AN1106" s="2041">
        <v>20</v>
      </c>
      <c r="AO1106" s="2039" t="s">
        <v>35</v>
      </c>
      <c r="AP1106" s="2042">
        <v>300.3</v>
      </c>
      <c r="AQ1106" s="2071"/>
      <c r="AR1106" s="3509">
        <v>44053</v>
      </c>
      <c r="AS1106" s="2072">
        <v>44054</v>
      </c>
      <c r="AT1106" s="2071">
        <v>13628</v>
      </c>
      <c r="AU1106" s="2071">
        <v>20000</v>
      </c>
      <c r="AV1106" s="2071">
        <f t="shared" si="363"/>
        <v>0</v>
      </c>
      <c r="AW1106" s="2045">
        <f t="shared" si="364"/>
        <v>6006</v>
      </c>
      <c r="AX1106" s="2045">
        <f t="shared" si="370"/>
        <v>300.3</v>
      </c>
      <c r="AY1106" s="2150"/>
    </row>
    <row r="1107" spans="15:51">
      <c r="O1107" s="2024"/>
      <c r="P1107" s="2047" t="s">
        <v>629</v>
      </c>
      <c r="Q1107" s="4014" t="s">
        <v>436</v>
      </c>
      <c r="R1107" s="2071">
        <v>201</v>
      </c>
      <c r="S1107" s="2071">
        <v>63053</v>
      </c>
      <c r="T1107" s="2072">
        <v>44243</v>
      </c>
      <c r="U1107" s="2071">
        <v>72</v>
      </c>
      <c r="V1107" s="2071" t="s">
        <v>35</v>
      </c>
      <c r="W1107" s="2073">
        <v>336.5</v>
      </c>
      <c r="X1107" s="4072"/>
      <c r="Y1107" s="4482">
        <v>44308</v>
      </c>
      <c r="Z1107" s="4483">
        <v>44306</v>
      </c>
      <c r="AA1107" s="5988">
        <v>15349</v>
      </c>
      <c r="AB1107" s="2147">
        <v>72000</v>
      </c>
      <c r="AC1107" s="2071">
        <f t="shared" si="368"/>
        <v>0</v>
      </c>
      <c r="AD1107" s="2045">
        <f t="shared" si="371"/>
        <v>24228</v>
      </c>
      <c r="AE1107" s="2045">
        <f t="shared" si="369"/>
        <v>1211.4000000000001</v>
      </c>
      <c r="AF1107" s="3584" t="s">
        <v>8</v>
      </c>
      <c r="AG1107" s="3227"/>
      <c r="AH1107" s="2024"/>
      <c r="AI1107" s="2837"/>
      <c r="AJ1107" s="2957" t="s">
        <v>436</v>
      </c>
      <c r="AK1107" s="2809">
        <v>50</v>
      </c>
      <c r="AL1107" s="3068" t="s">
        <v>101</v>
      </c>
      <c r="AM1107" s="2040">
        <v>44069</v>
      </c>
      <c r="AN1107" s="2041">
        <v>20</v>
      </c>
      <c r="AO1107" s="2039" t="s">
        <v>35</v>
      </c>
      <c r="AP1107" s="2042">
        <v>300.3</v>
      </c>
      <c r="AQ1107" s="2071"/>
      <c r="AR1107" s="3509">
        <v>44082</v>
      </c>
      <c r="AS1107" s="2072">
        <v>44082</v>
      </c>
      <c r="AT1107" s="2071">
        <v>13836</v>
      </c>
      <c r="AU1107" s="2071">
        <v>20000</v>
      </c>
      <c r="AV1107" s="2071">
        <f t="shared" si="363"/>
        <v>0</v>
      </c>
      <c r="AW1107" s="2045">
        <f t="shared" si="364"/>
        <v>6006</v>
      </c>
      <c r="AX1107" s="2045">
        <f t="shared" si="370"/>
        <v>300.3</v>
      </c>
      <c r="AY1107" s="2150"/>
    </row>
    <row r="1108" spans="15:51">
      <c r="O1108" s="2024"/>
      <c r="P1108" s="2047" t="s">
        <v>629</v>
      </c>
      <c r="Q1108" s="2957" t="s">
        <v>740</v>
      </c>
      <c r="R1108" s="2071">
        <v>202</v>
      </c>
      <c r="S1108" s="2071">
        <v>63053</v>
      </c>
      <c r="T1108" s="2072">
        <v>44243</v>
      </c>
      <c r="U1108" s="2071">
        <v>10</v>
      </c>
      <c r="V1108" s="2071" t="s">
        <v>35</v>
      </c>
      <c r="W1108" s="2073">
        <v>258.35000000000002</v>
      </c>
      <c r="X1108" s="4072"/>
      <c r="Y1108" s="4482">
        <v>44291</v>
      </c>
      <c r="Z1108" s="4483">
        <v>44294</v>
      </c>
      <c r="AA1108" s="2071">
        <v>15285</v>
      </c>
      <c r="AB1108" s="2147">
        <v>7000</v>
      </c>
      <c r="AC1108" s="2071">
        <f t="shared" si="368"/>
        <v>-3000</v>
      </c>
      <c r="AD1108" s="2045">
        <f t="shared" si="371"/>
        <v>1808.4500000000003</v>
      </c>
      <c r="AE1108" s="2045">
        <f>(AD1108*0.05)</f>
        <v>90.422500000000014</v>
      </c>
      <c r="AF1108" s="3584" t="s">
        <v>8</v>
      </c>
      <c r="AG1108" s="3227"/>
      <c r="AH1108" s="2024"/>
      <c r="AI1108" s="2837"/>
      <c r="AJ1108" s="2957" t="s">
        <v>436</v>
      </c>
      <c r="AK1108" s="2809">
        <v>51</v>
      </c>
      <c r="AL1108" s="3068" t="s">
        <v>101</v>
      </c>
      <c r="AM1108" s="2040">
        <v>44069</v>
      </c>
      <c r="AN1108" s="2041">
        <v>20</v>
      </c>
      <c r="AO1108" s="2039" t="s">
        <v>35</v>
      </c>
      <c r="AP1108" s="2042">
        <v>310.8</v>
      </c>
      <c r="AQ1108" s="2071"/>
      <c r="AR1108" s="3509">
        <v>44110</v>
      </c>
      <c r="AS1108" s="2072">
        <v>44109</v>
      </c>
      <c r="AT1108" s="2071">
        <v>14061</v>
      </c>
      <c r="AU1108" s="2071">
        <v>20000</v>
      </c>
      <c r="AV1108" s="2071">
        <f t="shared" si="363"/>
        <v>0</v>
      </c>
      <c r="AW1108" s="2045">
        <f t="shared" si="364"/>
        <v>6216</v>
      </c>
      <c r="AX1108" s="2045">
        <f t="shared" si="370"/>
        <v>310.8</v>
      </c>
      <c r="AY1108" s="2150"/>
    </row>
    <row r="1109" spans="15:51">
      <c r="O1109" s="2024"/>
      <c r="P1109" s="2821" t="s">
        <v>629</v>
      </c>
      <c r="Q1109" s="4249" t="s">
        <v>740</v>
      </c>
      <c r="R1109" s="2823">
        <v>202</v>
      </c>
      <c r="S1109" s="2823">
        <v>63053</v>
      </c>
      <c r="T1109" s="2824">
        <v>44243</v>
      </c>
      <c r="U1109" s="2823">
        <v>3</v>
      </c>
      <c r="V1109" s="2823" t="s">
        <v>35</v>
      </c>
      <c r="W1109" s="2825">
        <v>258.35000000000002</v>
      </c>
      <c r="X1109" s="5974"/>
      <c r="Y1109" s="5990">
        <v>44291</v>
      </c>
      <c r="Z1109" s="5991">
        <v>44294</v>
      </c>
      <c r="AA1109" s="5974"/>
      <c r="AB1109" s="3566">
        <v>3000</v>
      </c>
      <c r="AC1109" s="2823">
        <f t="shared" si="368"/>
        <v>0</v>
      </c>
      <c r="AD1109" s="2716">
        <v>0</v>
      </c>
      <c r="AE1109" s="2716">
        <f>(AD1109*0.05)</f>
        <v>0</v>
      </c>
      <c r="AF1109" s="2707" t="s">
        <v>1251</v>
      </c>
      <c r="AG1109" s="3227"/>
      <c r="AH1109" s="2024"/>
      <c r="AI1109" s="2837"/>
      <c r="AJ1109" s="2957" t="s">
        <v>436</v>
      </c>
      <c r="AK1109" s="2809">
        <v>52</v>
      </c>
      <c r="AL1109" s="3068" t="s">
        <v>101</v>
      </c>
      <c r="AM1109" s="2040">
        <v>44069</v>
      </c>
      <c r="AN1109" s="2041">
        <v>20</v>
      </c>
      <c r="AO1109" s="2039" t="s">
        <v>35</v>
      </c>
      <c r="AP1109" s="2042">
        <v>310.8</v>
      </c>
      <c r="AQ1109" s="2071"/>
      <c r="AR1109" s="3509">
        <v>44144</v>
      </c>
      <c r="AS1109" s="2072">
        <v>44138</v>
      </c>
      <c r="AT1109" s="2071">
        <v>14235</v>
      </c>
      <c r="AU1109" s="2071">
        <v>20000</v>
      </c>
      <c r="AV1109" s="2071">
        <f t="shared" si="363"/>
        <v>0</v>
      </c>
      <c r="AW1109" s="2045">
        <f t="shared" si="364"/>
        <v>6216</v>
      </c>
      <c r="AX1109" s="2045">
        <f t="shared" si="370"/>
        <v>310.8</v>
      </c>
      <c r="AY1109" s="2150"/>
    </row>
    <row r="1110" spans="15:51">
      <c r="O1110" s="2024"/>
      <c r="P1110" s="2047" t="s">
        <v>629</v>
      </c>
      <c r="Q1110" s="2039" t="s">
        <v>740</v>
      </c>
      <c r="R1110" s="2071">
        <v>203</v>
      </c>
      <c r="S1110" s="2071">
        <v>63417</v>
      </c>
      <c r="T1110" s="2072">
        <v>44257</v>
      </c>
      <c r="U1110" s="2071">
        <v>6</v>
      </c>
      <c r="V1110" s="2071" t="s">
        <v>35</v>
      </c>
      <c r="W1110" s="2073">
        <v>258.35000000000002</v>
      </c>
      <c r="X1110" s="4072"/>
      <c r="Y1110" s="4599">
        <v>44305</v>
      </c>
      <c r="Z1110" s="2072">
        <v>44281</v>
      </c>
      <c r="AA1110" s="5988">
        <v>15218</v>
      </c>
      <c r="AB1110" s="2147">
        <v>5000</v>
      </c>
      <c r="AC1110" s="2071">
        <f t="shared" ref="AC1110:AC1122" si="372">(AB1110-U1110*1000)</f>
        <v>-1000</v>
      </c>
      <c r="AD1110" s="2045">
        <f t="shared" ref="AD1110:AD1122" si="373">(AB1110*W1110/1000)</f>
        <v>1291.75</v>
      </c>
      <c r="AE1110" s="2045">
        <f t="shared" ref="AE1110:AE1122" si="374">(AD1110*0.05)</f>
        <v>64.587500000000006</v>
      </c>
      <c r="AF1110" s="6113" t="s">
        <v>8</v>
      </c>
      <c r="AG1110" s="4568"/>
      <c r="AH1110" s="2024"/>
      <c r="AI1110" s="2837"/>
      <c r="AJ1110" s="2957" t="s">
        <v>436</v>
      </c>
      <c r="AK1110" s="2809">
        <v>53</v>
      </c>
      <c r="AL1110" s="3068" t="s">
        <v>101</v>
      </c>
      <c r="AM1110" s="2040">
        <v>44069</v>
      </c>
      <c r="AN1110" s="2041">
        <v>20</v>
      </c>
      <c r="AO1110" s="2039" t="s">
        <v>35</v>
      </c>
      <c r="AP1110" s="2042">
        <v>310.8</v>
      </c>
      <c r="AQ1110" s="2071"/>
      <c r="AR1110" s="3509">
        <v>44172</v>
      </c>
      <c r="AS1110" s="2072">
        <v>44173</v>
      </c>
      <c r="AT1110" s="2071">
        <v>14476</v>
      </c>
      <c r="AU1110" s="2071">
        <v>20000</v>
      </c>
      <c r="AV1110" s="2071">
        <f t="shared" si="363"/>
        <v>0</v>
      </c>
      <c r="AW1110" s="2045">
        <f t="shared" si="364"/>
        <v>6216</v>
      </c>
      <c r="AX1110" s="2045">
        <f t="shared" si="370"/>
        <v>310.8</v>
      </c>
      <c r="AY1110" s="2150"/>
    </row>
    <row r="1111" spans="15:51">
      <c r="O1111" s="2024"/>
      <c r="P1111" s="3419" t="s">
        <v>629</v>
      </c>
      <c r="Q1111" s="6114" t="s">
        <v>740</v>
      </c>
      <c r="R1111" s="3433">
        <v>203</v>
      </c>
      <c r="S1111" s="3433">
        <v>63417</v>
      </c>
      <c r="T1111" s="4120">
        <v>44257</v>
      </c>
      <c r="U1111" s="3433">
        <v>1</v>
      </c>
      <c r="V1111" s="3433" t="s">
        <v>35</v>
      </c>
      <c r="W1111" s="4121">
        <v>258.35000000000002</v>
      </c>
      <c r="X1111" s="6115"/>
      <c r="Y1111" s="6116">
        <v>44305</v>
      </c>
      <c r="Z1111" s="4120">
        <v>44305</v>
      </c>
      <c r="AA1111" s="6117"/>
      <c r="AB1111" s="4122">
        <v>1000</v>
      </c>
      <c r="AC1111" s="3433">
        <f>(AB1111-U1111*1000)</f>
        <v>0</v>
      </c>
      <c r="AD1111" s="3427">
        <f>(AB1111*W1111/1000)</f>
        <v>258.35000000000002</v>
      </c>
      <c r="AE1111" s="3427">
        <f>(AD1111*0.05)</f>
        <v>12.917500000000002</v>
      </c>
      <c r="AF1111" s="6118" t="s">
        <v>88</v>
      </c>
      <c r="AG1111" s="3220"/>
      <c r="AH1111" s="2024"/>
      <c r="AI1111" s="2837"/>
      <c r="AJ1111" s="2957" t="s">
        <v>436</v>
      </c>
      <c r="AK1111" s="2809">
        <v>54</v>
      </c>
      <c r="AL1111" s="3068" t="s">
        <v>101</v>
      </c>
      <c r="AM1111" s="2040">
        <v>44155</v>
      </c>
      <c r="AN1111" s="2041">
        <v>20</v>
      </c>
      <c r="AO1111" s="2039" t="s">
        <v>35</v>
      </c>
      <c r="AP1111" s="2042">
        <v>354</v>
      </c>
      <c r="AQ1111" s="2071"/>
      <c r="AR1111" s="3509">
        <v>44203</v>
      </c>
      <c r="AS1111" s="2072">
        <v>44216</v>
      </c>
      <c r="AT1111" s="2071">
        <v>14745</v>
      </c>
      <c r="AU1111" s="2071">
        <v>20000</v>
      </c>
      <c r="AV1111" s="2071">
        <f t="shared" si="363"/>
        <v>0</v>
      </c>
      <c r="AW1111" s="2045">
        <f t="shared" si="364"/>
        <v>7080</v>
      </c>
      <c r="AX1111" s="2045">
        <f t="shared" si="370"/>
        <v>354</v>
      </c>
      <c r="AY1111" s="4243"/>
    </row>
    <row r="1112" spans="15:51">
      <c r="O1112" s="2024"/>
      <c r="P1112" s="2047" t="s">
        <v>629</v>
      </c>
      <c r="Q1112" s="2957" t="s">
        <v>740</v>
      </c>
      <c r="R1112" s="2071">
        <v>204</v>
      </c>
      <c r="S1112" s="2071">
        <v>63417</v>
      </c>
      <c r="T1112" s="2072">
        <v>44257</v>
      </c>
      <c r="U1112" s="2071">
        <v>6</v>
      </c>
      <c r="V1112" s="2071" t="s">
        <v>35</v>
      </c>
      <c r="W1112" s="2073">
        <v>258.35000000000002</v>
      </c>
      <c r="X1112" s="4072"/>
      <c r="Y1112" s="4599">
        <v>44312</v>
      </c>
      <c r="Z1112" s="2072">
        <v>44281</v>
      </c>
      <c r="AA1112" s="5988">
        <v>15226</v>
      </c>
      <c r="AB1112" s="2147">
        <v>2000</v>
      </c>
      <c r="AC1112" s="2071">
        <f t="shared" si="372"/>
        <v>-4000</v>
      </c>
      <c r="AD1112" s="2045">
        <f t="shared" si="373"/>
        <v>516.70000000000005</v>
      </c>
      <c r="AE1112" s="2045">
        <f t="shared" si="374"/>
        <v>25.835000000000004</v>
      </c>
      <c r="AF1112" s="3584" t="s">
        <v>8</v>
      </c>
      <c r="AG1112" s="3220"/>
      <c r="AH1112" s="2024"/>
      <c r="AI1112" s="2837"/>
      <c r="AJ1112" s="2957" t="s">
        <v>436</v>
      </c>
      <c r="AK1112" s="2809">
        <v>55</v>
      </c>
      <c r="AL1112" s="3169" t="s">
        <v>101</v>
      </c>
      <c r="AM1112" s="2040">
        <v>44155</v>
      </c>
      <c r="AN1112" s="2041">
        <v>20</v>
      </c>
      <c r="AO1112" s="2039" t="s">
        <v>35</v>
      </c>
      <c r="AP1112" s="2042">
        <v>354</v>
      </c>
      <c r="AQ1112" s="2071"/>
      <c r="AR1112" s="3509">
        <v>44235</v>
      </c>
      <c r="AS1112" s="2072">
        <v>44235</v>
      </c>
      <c r="AT1112" s="2071">
        <v>14901</v>
      </c>
      <c r="AU1112" s="2071">
        <v>20000</v>
      </c>
      <c r="AV1112" s="2071">
        <f t="shared" si="363"/>
        <v>0</v>
      </c>
      <c r="AW1112" s="2045">
        <f t="shared" si="364"/>
        <v>7080</v>
      </c>
      <c r="AX1112" s="2045">
        <f t="shared" si="370"/>
        <v>354</v>
      </c>
      <c r="AY1112" s="2059"/>
    </row>
    <row r="1113" spans="15:51">
      <c r="O1113" s="2024"/>
      <c r="P1113" s="2047" t="s">
        <v>629</v>
      </c>
      <c r="Q1113" s="2957" t="s">
        <v>740</v>
      </c>
      <c r="R1113" s="2071">
        <v>204</v>
      </c>
      <c r="S1113" s="2071">
        <v>63417</v>
      </c>
      <c r="T1113" s="2072">
        <v>44257</v>
      </c>
      <c r="U1113" s="2071">
        <v>4</v>
      </c>
      <c r="V1113" s="2071" t="s">
        <v>35</v>
      </c>
      <c r="W1113" s="2073">
        <v>258.35000000000002</v>
      </c>
      <c r="X1113" s="4072"/>
      <c r="Y1113" s="4599">
        <v>44312</v>
      </c>
      <c r="Z1113" s="2072">
        <v>44312</v>
      </c>
      <c r="AA1113" s="5988">
        <v>15740</v>
      </c>
      <c r="AB1113" s="2147">
        <v>4000</v>
      </c>
      <c r="AC1113" s="2071">
        <f>(AB1113-U1113*1000)</f>
        <v>0</v>
      </c>
      <c r="AD1113" s="2045">
        <f>(AB1113*W1113/1000)</f>
        <v>1033.4000000000001</v>
      </c>
      <c r="AE1113" s="2045">
        <f>(AD1113*0.05)</f>
        <v>51.670000000000009</v>
      </c>
      <c r="AF1113" s="3584" t="s">
        <v>8</v>
      </c>
      <c r="AG1113" s="3227"/>
      <c r="AH1113" s="2024"/>
      <c r="AI1113" s="2837"/>
      <c r="AJ1113" s="4245" t="s">
        <v>436</v>
      </c>
      <c r="AK1113" s="2750">
        <v>56</v>
      </c>
      <c r="AL1113" s="3068" t="s">
        <v>101</v>
      </c>
      <c r="AM1113" s="2057">
        <v>44155</v>
      </c>
      <c r="AN1113" s="2055">
        <v>20</v>
      </c>
      <c r="AO1113" s="2052" t="s">
        <v>35</v>
      </c>
      <c r="AP1113" s="2058">
        <v>354</v>
      </c>
      <c r="AQ1113" s="2050"/>
      <c r="AR1113" s="3573">
        <v>44263</v>
      </c>
      <c r="AS1113" s="2051">
        <v>44258</v>
      </c>
      <c r="AT1113" s="2050">
        <v>15065</v>
      </c>
      <c r="AU1113" s="2050">
        <v>20000</v>
      </c>
      <c r="AV1113" s="2050">
        <f t="shared" si="363"/>
        <v>0</v>
      </c>
      <c r="AW1113" s="2056">
        <f t="shared" si="364"/>
        <v>7080</v>
      </c>
      <c r="AX1113" s="2056">
        <f t="shared" si="370"/>
        <v>354</v>
      </c>
      <c r="AY1113" s="4243"/>
    </row>
    <row r="1114" spans="15:51">
      <c r="O1114" s="2024"/>
      <c r="P1114" s="2047" t="s">
        <v>629</v>
      </c>
      <c r="Q1114" s="4014" t="s">
        <v>699</v>
      </c>
      <c r="R1114" s="2071">
        <v>205</v>
      </c>
      <c r="S1114" s="2071">
        <v>60474</v>
      </c>
      <c r="T1114" s="2072">
        <v>44272</v>
      </c>
      <c r="U1114" s="2071">
        <v>5</v>
      </c>
      <c r="V1114" s="2071" t="s">
        <v>35</v>
      </c>
      <c r="W1114" s="2073">
        <v>280.39999999999998</v>
      </c>
      <c r="X1114" s="4072"/>
      <c r="Y1114" s="4599">
        <v>44298</v>
      </c>
      <c r="Z1114" s="2072">
        <v>44279</v>
      </c>
      <c r="AA1114" s="5995">
        <v>15197</v>
      </c>
      <c r="AB1114" s="2041">
        <v>5000</v>
      </c>
      <c r="AC1114" s="2071">
        <f t="shared" si="372"/>
        <v>0</v>
      </c>
      <c r="AD1114" s="2045">
        <f t="shared" si="373"/>
        <v>1402</v>
      </c>
      <c r="AE1114" s="2045">
        <f t="shared" si="374"/>
        <v>70.100000000000009</v>
      </c>
      <c r="AF1114" s="2059" t="s">
        <v>8</v>
      </c>
      <c r="AG1114" s="3227"/>
      <c r="AH1114" s="2024"/>
      <c r="AI1114" s="2837"/>
      <c r="AJ1114" s="2918" t="s">
        <v>436</v>
      </c>
      <c r="AK1114" s="4352">
        <v>57</v>
      </c>
      <c r="AL1114" s="2823" t="s">
        <v>101</v>
      </c>
      <c r="AM1114" s="4239">
        <v>44155</v>
      </c>
      <c r="AN1114" s="4240">
        <v>20</v>
      </c>
      <c r="AO1114" s="4236" t="s">
        <v>35</v>
      </c>
      <c r="AP1114" s="4237">
        <v>354</v>
      </c>
      <c r="AQ1114" s="4234"/>
      <c r="AR1114" s="4353">
        <v>44291</v>
      </c>
      <c r="AS1114" s="4235">
        <v>44291</v>
      </c>
      <c r="AT1114" s="4234"/>
      <c r="AU1114" s="4234">
        <v>20000</v>
      </c>
      <c r="AV1114" s="4234">
        <f t="shared" si="363"/>
        <v>0</v>
      </c>
      <c r="AW1114" s="4241">
        <v>0</v>
      </c>
      <c r="AX1114" s="4241">
        <f t="shared" si="370"/>
        <v>0</v>
      </c>
      <c r="AY1114" s="2707" t="s">
        <v>1242</v>
      </c>
    </row>
    <row r="1115" spans="15:51">
      <c r="O1115" s="2024"/>
      <c r="P1115" s="6119" t="s">
        <v>629</v>
      </c>
      <c r="Q1115" s="6001" t="s">
        <v>436</v>
      </c>
      <c r="R1115" s="4752">
        <v>206</v>
      </c>
      <c r="S1115" s="4752">
        <v>62873</v>
      </c>
      <c r="T1115" s="4781">
        <v>44272</v>
      </c>
      <c r="U1115" s="4752">
        <v>72</v>
      </c>
      <c r="V1115" s="4752" t="s">
        <v>35</v>
      </c>
      <c r="W1115" s="6002">
        <v>336.5</v>
      </c>
      <c r="X1115" s="4775"/>
      <c r="Y1115" s="5719">
        <v>44298</v>
      </c>
      <c r="Z1115" s="6120">
        <v>44298</v>
      </c>
      <c r="AA1115" s="6121"/>
      <c r="AB1115" s="6122">
        <v>72000</v>
      </c>
      <c r="AC1115" s="4752">
        <f t="shared" si="372"/>
        <v>0</v>
      </c>
      <c r="AD1115" s="4753">
        <v>0</v>
      </c>
      <c r="AE1115" s="4753">
        <f t="shared" si="374"/>
        <v>0</v>
      </c>
      <c r="AF1115" s="6123" t="s">
        <v>88</v>
      </c>
      <c r="AG1115" s="2029"/>
      <c r="AH1115" s="2024"/>
      <c r="AI1115" s="2837"/>
      <c r="AJ1115" s="2037" t="s">
        <v>436</v>
      </c>
      <c r="AK1115" s="2836">
        <v>58</v>
      </c>
      <c r="AL1115" s="2071" t="s">
        <v>101</v>
      </c>
      <c r="AM1115" s="2193">
        <v>44155</v>
      </c>
      <c r="AN1115" s="2191">
        <v>20</v>
      </c>
      <c r="AO1115" s="2188" t="s">
        <v>35</v>
      </c>
      <c r="AP1115" s="2194">
        <v>354</v>
      </c>
      <c r="AQ1115" s="2186"/>
      <c r="AR1115" s="3593">
        <v>44319</v>
      </c>
      <c r="AS1115" s="2187">
        <v>44319</v>
      </c>
      <c r="AT1115" s="2186">
        <v>15417</v>
      </c>
      <c r="AU1115" s="2186">
        <v>20000</v>
      </c>
      <c r="AV1115" s="2186">
        <f t="shared" si="363"/>
        <v>0</v>
      </c>
      <c r="AW1115" s="2192">
        <f t="shared" ref="AW1115:AW1120" si="375">(AU1115*AP1115/1000)</f>
        <v>7080</v>
      </c>
      <c r="AX1115" s="2192">
        <f t="shared" si="370"/>
        <v>354</v>
      </c>
      <c r="AY1115" s="4559"/>
    </row>
    <row r="1116" spans="15:51">
      <c r="O1116" s="2024"/>
      <c r="P1116" s="2047" t="s">
        <v>792</v>
      </c>
      <c r="Q1116" s="2037" t="s">
        <v>1254</v>
      </c>
      <c r="R1116" s="2039">
        <v>127</v>
      </c>
      <c r="S1116" s="2071" t="s">
        <v>36</v>
      </c>
      <c r="T1116" s="2072">
        <v>44287</v>
      </c>
      <c r="U1116" s="2071">
        <v>5</v>
      </c>
      <c r="V1116" s="2039" t="s">
        <v>35</v>
      </c>
      <c r="W1116" s="2073">
        <v>790</v>
      </c>
      <c r="X1116" s="4303"/>
      <c r="Y1116" s="3509">
        <v>44298</v>
      </c>
      <c r="Z1116" s="2072">
        <v>44313</v>
      </c>
      <c r="AA1116" s="4303">
        <v>15382</v>
      </c>
      <c r="AB1116" s="2041">
        <v>5000</v>
      </c>
      <c r="AC1116" s="2041">
        <f>(AB1116-U1116*1000)</f>
        <v>0</v>
      </c>
      <c r="AD1116" s="2045">
        <f>(AB1116*W1116/1000)</f>
        <v>3950</v>
      </c>
      <c r="AE1116" s="2042">
        <f>(AD1116*0.05)</f>
        <v>197.5</v>
      </c>
      <c r="AF1116" s="2707"/>
      <c r="AG1116" s="6124"/>
      <c r="AH1116" s="2024"/>
      <c r="AI1116" s="2837"/>
      <c r="AJ1116" s="2037" t="s">
        <v>436</v>
      </c>
      <c r="AK1116" s="2836">
        <v>59</v>
      </c>
      <c r="AL1116" s="2071" t="s">
        <v>101</v>
      </c>
      <c r="AM1116" s="2193">
        <v>44323</v>
      </c>
      <c r="AN1116" s="2191">
        <v>20</v>
      </c>
      <c r="AO1116" s="2188" t="s">
        <v>35</v>
      </c>
      <c r="AP1116" s="2194">
        <v>392.2</v>
      </c>
      <c r="AQ1116" s="2186"/>
      <c r="AR1116" s="3593">
        <v>44367</v>
      </c>
      <c r="AS1116" s="2187">
        <v>44367</v>
      </c>
      <c r="AT1116" s="2186">
        <v>15675</v>
      </c>
      <c r="AU1116" s="2186">
        <v>20000</v>
      </c>
      <c r="AV1116" s="2186">
        <f t="shared" si="363"/>
        <v>0</v>
      </c>
      <c r="AW1116" s="2192">
        <f t="shared" si="375"/>
        <v>7844</v>
      </c>
      <c r="AX1116" s="2192">
        <f t="shared" si="370"/>
        <v>392.20000000000005</v>
      </c>
      <c r="AY1116" s="4559"/>
    </row>
    <row r="1117" spans="15:51">
      <c r="O1117" s="2024"/>
      <c r="P1117" s="2047" t="s">
        <v>629</v>
      </c>
      <c r="Q1117" s="4014" t="s">
        <v>436</v>
      </c>
      <c r="R1117" s="2071">
        <v>207</v>
      </c>
      <c r="S1117" s="2071">
        <v>63053</v>
      </c>
      <c r="T1117" s="2072">
        <v>44272</v>
      </c>
      <c r="U1117" s="2071">
        <v>63</v>
      </c>
      <c r="V1117" s="2071" t="s">
        <v>35</v>
      </c>
      <c r="W1117" s="2073">
        <v>336.5</v>
      </c>
      <c r="X1117" s="4072"/>
      <c r="Y1117" s="4482">
        <v>44312</v>
      </c>
      <c r="Z1117" s="4483">
        <v>44279</v>
      </c>
      <c r="AA1117" s="5988">
        <v>15195</v>
      </c>
      <c r="AB1117" s="2041">
        <v>63000</v>
      </c>
      <c r="AC1117" s="2071">
        <f t="shared" si="372"/>
        <v>0</v>
      </c>
      <c r="AD1117" s="2045">
        <f t="shared" si="373"/>
        <v>21199.5</v>
      </c>
      <c r="AE1117" s="2045">
        <f t="shared" si="374"/>
        <v>1059.9750000000001</v>
      </c>
      <c r="AF1117" s="4307" t="s">
        <v>8</v>
      </c>
      <c r="AG1117" s="4568"/>
      <c r="AH1117" s="2024"/>
      <c r="AI1117" s="2837"/>
      <c r="AJ1117" s="2037" t="s">
        <v>436</v>
      </c>
      <c r="AK1117" s="2836">
        <v>60</v>
      </c>
      <c r="AL1117" s="2071" t="s">
        <v>101</v>
      </c>
      <c r="AM1117" s="2193">
        <v>44323</v>
      </c>
      <c r="AN1117" s="2191">
        <v>20</v>
      </c>
      <c r="AO1117" s="2188" t="s">
        <v>35</v>
      </c>
      <c r="AP1117" s="2194">
        <v>392.2</v>
      </c>
      <c r="AQ1117" s="2186"/>
      <c r="AR1117" s="3593">
        <v>44407</v>
      </c>
      <c r="AS1117" s="2187">
        <v>44411</v>
      </c>
      <c r="AT1117" s="2186">
        <v>15900</v>
      </c>
      <c r="AU1117" s="2186">
        <v>20000</v>
      </c>
      <c r="AV1117" s="2186">
        <f t="shared" si="363"/>
        <v>0</v>
      </c>
      <c r="AW1117" s="2192">
        <f t="shared" si="375"/>
        <v>7844</v>
      </c>
      <c r="AX1117" s="2192">
        <f t="shared" si="370"/>
        <v>392.20000000000005</v>
      </c>
      <c r="AY1117" s="4559"/>
    </row>
    <row r="1118" spans="15:51">
      <c r="O1118" s="2024"/>
      <c r="P1118" s="2047" t="s">
        <v>629</v>
      </c>
      <c r="Q1118" s="2039" t="s">
        <v>699</v>
      </c>
      <c r="R1118" s="2071">
        <v>208</v>
      </c>
      <c r="S1118" s="2071">
        <v>56513</v>
      </c>
      <c r="T1118" s="2072">
        <v>44272</v>
      </c>
      <c r="U1118" s="2071">
        <v>5</v>
      </c>
      <c r="V1118" s="2071" t="s">
        <v>35</v>
      </c>
      <c r="W1118" s="2073">
        <v>280.39999999999998</v>
      </c>
      <c r="X1118" s="4072"/>
      <c r="Y1118" s="4599">
        <v>44326</v>
      </c>
      <c r="Z1118" s="2072">
        <v>44319</v>
      </c>
      <c r="AA1118" s="2039">
        <v>15413</v>
      </c>
      <c r="AB1118" s="2041">
        <v>5000</v>
      </c>
      <c r="AC1118" s="2071">
        <f t="shared" si="372"/>
        <v>0</v>
      </c>
      <c r="AD1118" s="2045">
        <f t="shared" si="373"/>
        <v>1402</v>
      </c>
      <c r="AE1118" s="2045">
        <f t="shared" si="374"/>
        <v>70.100000000000009</v>
      </c>
      <c r="AF1118" s="4307" t="s">
        <v>8</v>
      </c>
      <c r="AG1118" s="6125"/>
      <c r="AH1118" s="2024"/>
      <c r="AI1118" s="2837"/>
      <c r="AJ1118" s="2037" t="s">
        <v>436</v>
      </c>
      <c r="AK1118" s="2836">
        <v>62</v>
      </c>
      <c r="AL1118" s="2071" t="s">
        <v>101</v>
      </c>
      <c r="AM1118" s="2193">
        <v>44411</v>
      </c>
      <c r="AN1118" s="2191">
        <v>20</v>
      </c>
      <c r="AO1118" s="2188" t="s">
        <v>35</v>
      </c>
      <c r="AP1118" s="2194">
        <v>392.2</v>
      </c>
      <c r="AQ1118" s="2186"/>
      <c r="AR1118" s="3593">
        <v>44431</v>
      </c>
      <c r="AS1118" s="2187">
        <v>44421</v>
      </c>
      <c r="AT1118" s="2186">
        <v>15965</v>
      </c>
      <c r="AU1118" s="2186">
        <v>20000</v>
      </c>
      <c r="AV1118" s="2186">
        <f t="shared" si="363"/>
        <v>0</v>
      </c>
      <c r="AW1118" s="2192">
        <f t="shared" si="375"/>
        <v>7844</v>
      </c>
      <c r="AX1118" s="2192">
        <f t="shared" si="370"/>
        <v>392.20000000000005</v>
      </c>
      <c r="AY1118" s="4481"/>
    </row>
    <row r="1119" spans="15:51">
      <c r="O1119" s="2024"/>
      <c r="P1119" s="2047" t="s">
        <v>941</v>
      </c>
      <c r="Q1119" s="2926" t="s">
        <v>947</v>
      </c>
      <c r="R1119" s="2788">
        <v>12</v>
      </c>
      <c r="S1119" s="2039" t="s">
        <v>796</v>
      </c>
      <c r="T1119" s="2193">
        <v>44293</v>
      </c>
      <c r="U1119" s="2191">
        <v>10</v>
      </c>
      <c r="V1119" s="2188" t="s">
        <v>35</v>
      </c>
      <c r="W1119" s="2194">
        <v>388</v>
      </c>
      <c r="X1119" s="2188"/>
      <c r="Y1119" s="2790">
        <v>44295</v>
      </c>
      <c r="Z1119" s="2193">
        <v>44299</v>
      </c>
      <c r="AA1119" s="2188">
        <v>15314</v>
      </c>
      <c r="AB1119" s="2191">
        <v>10000</v>
      </c>
      <c r="AC1119" s="2191">
        <f t="shared" si="372"/>
        <v>0</v>
      </c>
      <c r="AD1119" s="2192">
        <f t="shared" si="373"/>
        <v>3880</v>
      </c>
      <c r="AE1119" s="2194">
        <f t="shared" si="374"/>
        <v>194</v>
      </c>
      <c r="AF1119" s="6126" t="s">
        <v>8</v>
      </c>
      <c r="AG1119" s="6032"/>
      <c r="AH1119" s="2024"/>
      <c r="AI1119" s="2837"/>
      <c r="AJ1119" s="2037" t="s">
        <v>436</v>
      </c>
      <c r="AK1119" s="2836">
        <v>61</v>
      </c>
      <c r="AL1119" s="2071" t="s">
        <v>101</v>
      </c>
      <c r="AM1119" s="2193">
        <v>44370</v>
      </c>
      <c r="AN1119" s="2191">
        <v>20</v>
      </c>
      <c r="AO1119" s="2188" t="s">
        <v>35</v>
      </c>
      <c r="AP1119" s="2194">
        <v>392.2</v>
      </c>
      <c r="AQ1119" s="2186"/>
      <c r="AR1119" s="3593">
        <v>44454</v>
      </c>
      <c r="AS1119" s="2187">
        <v>44454</v>
      </c>
      <c r="AT1119" s="2186">
        <v>16150</v>
      </c>
      <c r="AU1119" s="2186">
        <v>20000</v>
      </c>
      <c r="AV1119" s="2186">
        <f t="shared" si="363"/>
        <v>0</v>
      </c>
      <c r="AW1119" s="2192">
        <f t="shared" si="375"/>
        <v>7844</v>
      </c>
      <c r="AX1119" s="2192">
        <f>(AW1119*0.05)</f>
        <v>392.20000000000005</v>
      </c>
      <c r="AY1119" s="4481"/>
    </row>
    <row r="1120" spans="15:51">
      <c r="O1120" s="2024"/>
      <c r="P1120" s="2047" t="s">
        <v>941</v>
      </c>
      <c r="Q1120" s="2037" t="s">
        <v>948</v>
      </c>
      <c r="R1120" s="2038">
        <v>13</v>
      </c>
      <c r="S1120" s="2052" t="s">
        <v>796</v>
      </c>
      <c r="T1120" s="2040">
        <v>44293</v>
      </c>
      <c r="U1120" s="2041">
        <v>4</v>
      </c>
      <c r="V1120" s="2039" t="s">
        <v>35</v>
      </c>
      <c r="W1120" s="2042">
        <v>459</v>
      </c>
      <c r="X1120" s="2039"/>
      <c r="Y1120" s="2044">
        <v>44295</v>
      </c>
      <c r="Z1120" s="2040">
        <v>44299</v>
      </c>
      <c r="AA1120" s="2039">
        <v>15314</v>
      </c>
      <c r="AB1120" s="2041">
        <v>4000</v>
      </c>
      <c r="AC1120" s="2041">
        <f t="shared" si="372"/>
        <v>0</v>
      </c>
      <c r="AD1120" s="2045">
        <f t="shared" si="373"/>
        <v>1836</v>
      </c>
      <c r="AE1120" s="2042">
        <f t="shared" si="374"/>
        <v>91.800000000000011</v>
      </c>
      <c r="AF1120" s="6127" t="s">
        <v>8</v>
      </c>
      <c r="AG1120" s="3219"/>
      <c r="AH1120" s="2024"/>
      <c r="AI1120" s="4494"/>
      <c r="AJ1120" s="2037" t="s">
        <v>436</v>
      </c>
      <c r="AK1120" s="2836">
        <v>63</v>
      </c>
      <c r="AL1120" s="2071" t="s">
        <v>101</v>
      </c>
      <c r="AM1120" s="2193">
        <v>44411</v>
      </c>
      <c r="AN1120" s="2191">
        <v>20</v>
      </c>
      <c r="AO1120" s="2188" t="s">
        <v>35</v>
      </c>
      <c r="AP1120" s="2194">
        <v>392.2</v>
      </c>
      <c r="AQ1120" s="2186"/>
      <c r="AR1120" s="3593">
        <v>44473</v>
      </c>
      <c r="AS1120" s="2187">
        <v>44470</v>
      </c>
      <c r="AT1120" s="2186">
        <v>16313</v>
      </c>
      <c r="AU1120" s="2186">
        <v>20000</v>
      </c>
      <c r="AV1120" s="2186">
        <f t="shared" si="363"/>
        <v>0</v>
      </c>
      <c r="AW1120" s="2192">
        <f t="shared" si="375"/>
        <v>7844</v>
      </c>
      <c r="AX1120" s="2192">
        <f>(AW1120*0.05)</f>
        <v>392.20000000000005</v>
      </c>
      <c r="AY1120" s="4481"/>
    </row>
    <row r="1121" spans="15:51">
      <c r="O1121" s="2024"/>
      <c r="P1121" s="2047" t="s">
        <v>941</v>
      </c>
      <c r="Q1121" s="2037" t="s">
        <v>1243</v>
      </c>
      <c r="R1121" s="2038">
        <v>14</v>
      </c>
      <c r="S1121" s="2039" t="s">
        <v>796</v>
      </c>
      <c r="T1121" s="2040">
        <v>44293</v>
      </c>
      <c r="U1121" s="2041">
        <v>2</v>
      </c>
      <c r="V1121" s="2039" t="s">
        <v>35</v>
      </c>
      <c r="W1121" s="2042">
        <v>790</v>
      </c>
      <c r="X1121" s="2039"/>
      <c r="Y1121" s="2044">
        <v>44295</v>
      </c>
      <c r="Z1121" s="2040">
        <v>44295</v>
      </c>
      <c r="AA1121" s="2039">
        <v>15418</v>
      </c>
      <c r="AB1121" s="2041">
        <v>2000</v>
      </c>
      <c r="AC1121" s="2041">
        <f t="shared" si="372"/>
        <v>0</v>
      </c>
      <c r="AD1121" s="2045">
        <f t="shared" si="373"/>
        <v>1580</v>
      </c>
      <c r="AE1121" s="2042">
        <f t="shared" si="374"/>
        <v>79</v>
      </c>
      <c r="AF1121" s="6127" t="s">
        <v>8</v>
      </c>
      <c r="AG1121" s="2029"/>
      <c r="AH1121" s="2024"/>
      <c r="AI1121" s="2837"/>
      <c r="AJ1121" s="2919" t="s">
        <v>436</v>
      </c>
      <c r="AK1121" s="4560">
        <v>64</v>
      </c>
      <c r="AL1121" s="2108" t="s">
        <v>796</v>
      </c>
      <c r="AM1121" s="4917">
        <v>44474</v>
      </c>
      <c r="AN1121" s="4561">
        <v>20</v>
      </c>
      <c r="AO1121" s="4562" t="s">
        <v>35</v>
      </c>
      <c r="AP1121" s="4563">
        <v>392.2</v>
      </c>
      <c r="AQ1121" s="4564"/>
      <c r="AR1121" s="4918">
        <v>44508</v>
      </c>
      <c r="AS1121" s="4565">
        <v>44508</v>
      </c>
      <c r="AT1121" s="4564"/>
      <c r="AU1121" s="4564">
        <v>20000</v>
      </c>
      <c r="AV1121" s="4564">
        <f>(AU1121-AN1121*1000)</f>
        <v>0</v>
      </c>
      <c r="AW1121" s="4566">
        <f>(AU1121*AP1121/1000)</f>
        <v>7844</v>
      </c>
      <c r="AX1121" s="4566">
        <f>(AW1121*0.05)</f>
        <v>392.20000000000005</v>
      </c>
      <c r="AY1121" s="4481"/>
    </row>
    <row r="1122" spans="15:51">
      <c r="O1122" s="2024"/>
      <c r="P1122" s="2047" t="s">
        <v>941</v>
      </c>
      <c r="Q1122" s="2037" t="s">
        <v>1249</v>
      </c>
      <c r="R1122" s="2038">
        <v>15</v>
      </c>
      <c r="S1122" s="2039" t="s">
        <v>796</v>
      </c>
      <c r="T1122" s="2040">
        <v>44293</v>
      </c>
      <c r="U1122" s="2041">
        <v>1.2</v>
      </c>
      <c r="V1122" s="2039" t="s">
        <v>35</v>
      </c>
      <c r="W1122" s="2042">
        <v>1040</v>
      </c>
      <c r="X1122" s="2039"/>
      <c r="Y1122" s="2044">
        <v>44295</v>
      </c>
      <c r="Z1122" s="2040">
        <v>44299</v>
      </c>
      <c r="AA1122" s="2039">
        <v>15314</v>
      </c>
      <c r="AB1122" s="2041">
        <v>1200</v>
      </c>
      <c r="AC1122" s="2041">
        <f t="shared" si="372"/>
        <v>0</v>
      </c>
      <c r="AD1122" s="2045">
        <f t="shared" si="373"/>
        <v>1248</v>
      </c>
      <c r="AE1122" s="2042">
        <f t="shared" si="374"/>
        <v>62.400000000000006</v>
      </c>
      <c r="AF1122" s="6127" t="s">
        <v>8</v>
      </c>
      <c r="AG1122" s="2029"/>
      <c r="AH1122" s="2024"/>
      <c r="AI1122" s="2023"/>
      <c r="AJ1122" s="2919" t="s">
        <v>436</v>
      </c>
      <c r="AK1122" s="4560">
        <v>65</v>
      </c>
      <c r="AL1122" s="2108" t="s">
        <v>796</v>
      </c>
      <c r="AM1122" s="4917">
        <v>44474</v>
      </c>
      <c r="AN1122" s="4561">
        <v>20</v>
      </c>
      <c r="AO1122" s="4562" t="s">
        <v>35</v>
      </c>
      <c r="AP1122" s="4563">
        <v>392.2</v>
      </c>
      <c r="AQ1122" s="4564"/>
      <c r="AR1122" s="4918">
        <v>44536</v>
      </c>
      <c r="AS1122" s="4565">
        <v>44536</v>
      </c>
      <c r="AT1122" s="4564"/>
      <c r="AU1122" s="4564">
        <v>20000</v>
      </c>
      <c r="AV1122" s="4564">
        <f>(AU1122-AN1122*1000)</f>
        <v>0</v>
      </c>
      <c r="AW1122" s="4566">
        <f>(AU1122*AP1122/1000)</f>
        <v>7844</v>
      </c>
      <c r="AX1122" s="4566">
        <f>(AW1122*0.05)</f>
        <v>392.20000000000005</v>
      </c>
      <c r="AY1122" s="2717"/>
    </row>
    <row r="1123" spans="15:51">
      <c r="O1123" s="2024"/>
      <c r="P1123" s="2047" t="s">
        <v>659</v>
      </c>
      <c r="Q1123" s="2037" t="s">
        <v>889</v>
      </c>
      <c r="R1123" s="2038">
        <v>39</v>
      </c>
      <c r="S1123" s="2039" t="s">
        <v>796</v>
      </c>
      <c r="T1123" s="2040">
        <v>44309</v>
      </c>
      <c r="U1123" s="2041">
        <v>30</v>
      </c>
      <c r="V1123" s="2039" t="s">
        <v>35</v>
      </c>
      <c r="W1123" s="2042">
        <v>382.2</v>
      </c>
      <c r="X1123" s="2039"/>
      <c r="Y1123" s="2044">
        <v>44312</v>
      </c>
      <c r="Z1123" s="2040">
        <v>44313</v>
      </c>
      <c r="AA1123" s="2039">
        <v>15384</v>
      </c>
      <c r="AB1123" s="2041">
        <v>30000</v>
      </c>
      <c r="AC1123" s="2041">
        <f>(AB1123-U1123*1000)</f>
        <v>0</v>
      </c>
      <c r="AD1123" s="2045">
        <f>(AB1123*W1123/1000)</f>
        <v>11466</v>
      </c>
      <c r="AE1123" s="2042">
        <f>(AD1123*0.05)</f>
        <v>573.30000000000007</v>
      </c>
      <c r="AF1123" s="2866" t="s">
        <v>8</v>
      </c>
      <c r="AG1123" s="2029"/>
      <c r="AH1123" s="2024"/>
      <c r="AI1123" s="2023"/>
      <c r="AJ1123" s="2919" t="s">
        <v>436</v>
      </c>
      <c r="AK1123" s="4560">
        <v>66</v>
      </c>
      <c r="AL1123" s="2108" t="s">
        <v>796</v>
      </c>
      <c r="AM1123" s="4917">
        <v>44504</v>
      </c>
      <c r="AN1123" s="4561">
        <v>20</v>
      </c>
      <c r="AO1123" s="4562" t="s">
        <v>35</v>
      </c>
      <c r="AP1123" s="4563">
        <v>392.2</v>
      </c>
      <c r="AQ1123" s="4564"/>
      <c r="AR1123" s="4918">
        <v>44564</v>
      </c>
      <c r="AS1123" s="4565">
        <v>44564</v>
      </c>
      <c r="AT1123" s="4564"/>
      <c r="AU1123" s="4564">
        <v>20000</v>
      </c>
      <c r="AV1123" s="4564">
        <f>(AU1123-AN1123*1000)</f>
        <v>0</v>
      </c>
      <c r="AW1123" s="4566">
        <f>(AU1123*AP1123/1000)</f>
        <v>7844</v>
      </c>
      <c r="AX1123" s="4566">
        <f>(AW1123*0.05)</f>
        <v>392.20000000000005</v>
      </c>
      <c r="AY1123" s="4992"/>
    </row>
    <row r="1124" spans="15:51">
      <c r="O1124" s="2024"/>
      <c r="P1124" s="2047" t="s">
        <v>264</v>
      </c>
      <c r="Q1124" s="2994" t="s">
        <v>762</v>
      </c>
      <c r="R1124" s="2038">
        <v>21</v>
      </c>
      <c r="S1124" s="2039" t="s">
        <v>796</v>
      </c>
      <c r="T1124" s="2040">
        <v>44312</v>
      </c>
      <c r="U1124" s="2041">
        <v>40</v>
      </c>
      <c r="V1124" s="2039" t="s">
        <v>35</v>
      </c>
      <c r="W1124" s="2042">
        <v>335</v>
      </c>
      <c r="X1124" s="2043"/>
      <c r="Y1124" s="2078">
        <v>44312</v>
      </c>
      <c r="Z1124" s="2057">
        <v>44313</v>
      </c>
      <c r="AA1124" s="2039">
        <v>15380</v>
      </c>
      <c r="AB1124" s="2041">
        <v>30000</v>
      </c>
      <c r="AC1124" s="2041">
        <f>(AB1124-U1124*1000)</f>
        <v>-10000</v>
      </c>
      <c r="AD1124" s="2045">
        <f>(AB1124*W1124/1000)</f>
        <v>10050</v>
      </c>
      <c r="AE1124" s="2042">
        <f>(AD1124*0.05)</f>
        <v>502.5</v>
      </c>
      <c r="AF1124" s="2866" t="s">
        <v>8</v>
      </c>
      <c r="AG1124" s="4568"/>
      <c r="AH1124" s="2024"/>
      <c r="AI1124" s="2023"/>
      <c r="AJ1124" s="4991"/>
      <c r="AK1124" s="4560"/>
      <c r="AL1124" s="4564"/>
      <c r="AM1124" s="4917"/>
      <c r="AN1124" s="4561"/>
      <c r="AO1124" s="4562"/>
      <c r="AP1124" s="4563"/>
      <c r="AQ1124" s="4564"/>
      <c r="AR1124" s="4918"/>
      <c r="AS1124" s="4565"/>
      <c r="AT1124" s="4564"/>
      <c r="AU1124" s="4564"/>
      <c r="AV1124" s="4564"/>
      <c r="AW1124" s="4566"/>
      <c r="AX1124" s="4566"/>
      <c r="AY1124" s="4992"/>
    </row>
    <row r="1125" spans="15:51" ht="15" thickBot="1">
      <c r="O1125" s="2024"/>
      <c r="P1125" s="2047" t="s">
        <v>264</v>
      </c>
      <c r="Q1125" s="2994" t="s">
        <v>762</v>
      </c>
      <c r="R1125" s="2038">
        <v>21</v>
      </c>
      <c r="S1125" s="2039" t="s">
        <v>796</v>
      </c>
      <c r="T1125" s="2040">
        <v>44312</v>
      </c>
      <c r="U1125" s="2041">
        <v>10</v>
      </c>
      <c r="V1125" s="2039" t="s">
        <v>35</v>
      </c>
      <c r="W1125" s="2042">
        <v>335</v>
      </c>
      <c r="X1125" s="2043"/>
      <c r="Y1125" s="2078">
        <v>44312</v>
      </c>
      <c r="Z1125" s="2057">
        <v>44319</v>
      </c>
      <c r="AA1125" s="2039">
        <v>15408</v>
      </c>
      <c r="AB1125" s="2041">
        <v>10000</v>
      </c>
      <c r="AC1125" s="2041">
        <f>(AB1125-U1125*1000)</f>
        <v>0</v>
      </c>
      <c r="AD1125" s="2045">
        <f>(AB1125*W1125/1000)</f>
        <v>3350</v>
      </c>
      <c r="AE1125" s="2042">
        <f>(AD1125*0.05)</f>
        <v>167.5</v>
      </c>
      <c r="AF1125" s="2866" t="s">
        <v>8</v>
      </c>
      <c r="AG1125" s="2659"/>
      <c r="AH1125" s="2024"/>
      <c r="AI1125" s="2942"/>
      <c r="AJ1125" s="3098"/>
      <c r="AK1125" s="2085"/>
      <c r="AL1125" s="2085"/>
      <c r="AM1125" s="2085"/>
      <c r="AN1125" s="2085"/>
      <c r="AO1125" s="2085"/>
      <c r="AP1125" s="2085"/>
      <c r="AQ1125" s="2085"/>
      <c r="AR1125" s="3099"/>
      <c r="AS1125" s="2085"/>
      <c r="AT1125" s="2085"/>
      <c r="AU1125" s="2085"/>
      <c r="AV1125" s="2085"/>
      <c r="AW1125" s="2182"/>
      <c r="AX1125" s="2182"/>
      <c r="AY1125" s="3257"/>
    </row>
    <row r="1126" spans="15:51" ht="15" thickBot="1">
      <c r="O1126" s="2024"/>
      <c r="P1126" s="2082"/>
      <c r="Q1126" s="2083"/>
      <c r="R1126" s="2083"/>
      <c r="S1126" s="2083"/>
      <c r="T1126" s="2083"/>
      <c r="U1126" s="2084"/>
      <c r="V1126" s="2085"/>
      <c r="W1126" s="2085"/>
      <c r="X1126" s="2085"/>
      <c r="Y1126" s="2089"/>
      <c r="Z1126" s="2085"/>
      <c r="AA1126" s="2086"/>
      <c r="AB1126" s="2087"/>
      <c r="AC1126" s="2085"/>
      <c r="AD1126" s="2088">
        <f>SUM(AD1091:AD1125)</f>
        <v>291688.40000000002</v>
      </c>
      <c r="AE1126" s="2088">
        <f>(AD1126*0.05)</f>
        <v>14584.420000000002</v>
      </c>
      <c r="AF1126" s="6128"/>
      <c r="AG1126" s="4568"/>
      <c r="AH1126" s="2024"/>
      <c r="AI1126" s="2024"/>
      <c r="AJ1126" s="2024"/>
      <c r="AK1126" s="2024"/>
      <c r="AL1126" s="2024"/>
      <c r="AM1126" s="2024"/>
      <c r="AN1126" s="2024"/>
      <c r="AO1126" s="2024"/>
      <c r="AP1126" s="2024"/>
      <c r="AQ1126" s="2024"/>
      <c r="AR1126" s="2024"/>
      <c r="AS1126" s="2024"/>
      <c r="AT1126" s="2024"/>
      <c r="AU1126" s="2024"/>
      <c r="AV1126" s="2024"/>
      <c r="AW1126" s="2024"/>
      <c r="AX1126" s="2024"/>
      <c r="AY1126" s="2024"/>
    </row>
    <row r="1127" spans="15:51" ht="24" thickBot="1">
      <c r="O1127" s="2024"/>
      <c r="P1127" s="3563"/>
      <c r="Q1127" s="3627"/>
      <c r="R1127" s="3563"/>
      <c r="S1127" s="6129"/>
      <c r="T1127" s="5937"/>
      <c r="U1127" s="3563"/>
      <c r="V1127" s="3563"/>
      <c r="W1127" s="5935"/>
      <c r="X1127" s="6130"/>
      <c r="Y1127" s="6111"/>
      <c r="Z1127" s="2024"/>
      <c r="AA1127" s="2024"/>
      <c r="AB1127" s="2024"/>
      <c r="AC1127" s="2024"/>
      <c r="AD1127" s="2024"/>
      <c r="AE1127" s="2024"/>
      <c r="AF1127" s="3227"/>
      <c r="AG1127" s="4568"/>
      <c r="AH1127" s="2024"/>
      <c r="AI1127" s="2024"/>
      <c r="AJ1127" s="2153" t="s">
        <v>329</v>
      </c>
      <c r="AK1127" s="2024" t="s">
        <v>429</v>
      </c>
      <c r="AL1127" s="2024"/>
      <c r="AM1127" s="2024" t="s">
        <v>330</v>
      </c>
      <c r="AN1127" s="2154"/>
      <c r="AO1127" s="2024"/>
      <c r="AP1127" s="2024" t="s">
        <v>336</v>
      </c>
      <c r="AQ1127" s="2024"/>
      <c r="AR1127" s="2024"/>
      <c r="AS1127" s="2024" t="s">
        <v>763</v>
      </c>
      <c r="AT1127" s="2024"/>
      <c r="AU1127" s="2024"/>
      <c r="AV1127" s="2024" t="s">
        <v>78</v>
      </c>
      <c r="AW1127" s="2024"/>
      <c r="AX1127" s="2024"/>
      <c r="AY1127" s="2024"/>
    </row>
    <row r="1128" spans="15:51" ht="18.600000000000001" thickBot="1">
      <c r="O1128" s="2024"/>
      <c r="P1128" s="2028" t="s">
        <v>1194</v>
      </c>
      <c r="Q1128" s="2024"/>
      <c r="R1128" s="2024"/>
      <c r="S1128" s="2024"/>
      <c r="T1128" s="2024"/>
      <c r="U1128" s="2024"/>
      <c r="V1128" s="2024"/>
      <c r="W1128" s="2024"/>
      <c r="X1128" s="2024"/>
      <c r="Y1128" s="3602"/>
      <c r="Z1128" s="2024"/>
      <c r="AA1128" s="2024"/>
      <c r="AB1128" s="2024"/>
      <c r="AC1128" s="2024"/>
      <c r="AD1128" s="2024"/>
      <c r="AE1128" s="2024"/>
      <c r="AF1128" s="2029"/>
      <c r="AG1128" s="4568"/>
      <c r="AH1128" s="2024"/>
      <c r="AI1128" s="2021"/>
      <c r="AJ1128" s="2911"/>
      <c r="AK1128" s="2131"/>
      <c r="AL1128" s="2132" t="s">
        <v>14</v>
      </c>
      <c r="AM1128" s="2132" t="s">
        <v>12</v>
      </c>
      <c r="AN1128" s="2132"/>
      <c r="AO1128" s="2133"/>
      <c r="AP1128" s="2132" t="s">
        <v>15</v>
      </c>
      <c r="AQ1128" s="2132" t="s">
        <v>16</v>
      </c>
      <c r="AR1128" s="2132" t="s">
        <v>12</v>
      </c>
      <c r="AS1128" s="2132" t="s">
        <v>12</v>
      </c>
      <c r="AT1128" s="2133"/>
      <c r="AU1128" s="2133"/>
      <c r="AV1128" s="2133"/>
      <c r="AW1128" s="2133"/>
      <c r="AX1128" s="2179" t="s">
        <v>17</v>
      </c>
      <c r="AY1128" s="2134"/>
    </row>
    <row r="1129" spans="15:51">
      <c r="O1129" s="2024"/>
      <c r="P1129" s="2030"/>
      <c r="Q1129" s="2031"/>
      <c r="R1129" s="2031"/>
      <c r="S1129" s="6040" t="s">
        <v>14</v>
      </c>
      <c r="T1129" s="6040" t="s">
        <v>12</v>
      </c>
      <c r="U1129" s="6040"/>
      <c r="V1129" s="2031"/>
      <c r="W1129" s="6040" t="s">
        <v>15</v>
      </c>
      <c r="X1129" s="6040" t="s">
        <v>16</v>
      </c>
      <c r="Y1129" s="6040" t="s">
        <v>12</v>
      </c>
      <c r="Z1129" s="6040" t="s">
        <v>12</v>
      </c>
      <c r="AA1129" s="2031"/>
      <c r="AB1129" s="2031"/>
      <c r="AC1129" s="2031"/>
      <c r="AD1129" s="2031"/>
      <c r="AE1129" s="6040" t="s">
        <v>17</v>
      </c>
      <c r="AF1129" s="6040"/>
      <c r="AG1129" s="3220"/>
      <c r="AH1129" s="2024"/>
      <c r="AI1129" s="2023"/>
      <c r="AJ1129" s="2912" t="s">
        <v>4</v>
      </c>
      <c r="AK1129" s="2135" t="s">
        <v>18</v>
      </c>
      <c r="AL1129" s="2033" t="s">
        <v>19</v>
      </c>
      <c r="AM1129" s="2033" t="s">
        <v>19</v>
      </c>
      <c r="AN1129" s="2033" t="s">
        <v>20</v>
      </c>
      <c r="AO1129" s="2033" t="s">
        <v>21</v>
      </c>
      <c r="AP1129" s="2033" t="s">
        <v>22</v>
      </c>
      <c r="AQ1129" s="2033" t="s">
        <v>19</v>
      </c>
      <c r="AR1129" s="2033" t="s">
        <v>23</v>
      </c>
      <c r="AS1129" s="2033" t="s">
        <v>23</v>
      </c>
      <c r="AT1129" s="2033" t="s">
        <v>24</v>
      </c>
      <c r="AU1129" s="2033" t="s">
        <v>20</v>
      </c>
      <c r="AV1129" s="2033" t="s">
        <v>25</v>
      </c>
      <c r="AW1129" s="2033" t="s">
        <v>0</v>
      </c>
      <c r="AX1129" s="2180" t="s">
        <v>11</v>
      </c>
      <c r="AY1129" s="2136" t="s">
        <v>26</v>
      </c>
    </row>
    <row r="1130" spans="15:51" ht="15" thickBot="1">
      <c r="O1130" s="2024"/>
      <c r="P1130" s="2032" t="s">
        <v>3</v>
      </c>
      <c r="Q1130" s="2033" t="s">
        <v>4</v>
      </c>
      <c r="R1130" s="6033" t="s">
        <v>18</v>
      </c>
      <c r="S1130" s="6033" t="s">
        <v>19</v>
      </c>
      <c r="T1130" s="6033" t="s">
        <v>19</v>
      </c>
      <c r="U1130" s="6033" t="s">
        <v>20</v>
      </c>
      <c r="V1130" s="6033" t="s">
        <v>21</v>
      </c>
      <c r="W1130" s="6033" t="s">
        <v>22</v>
      </c>
      <c r="X1130" s="6033" t="s">
        <v>19</v>
      </c>
      <c r="Y1130" s="6033" t="s">
        <v>23</v>
      </c>
      <c r="Z1130" s="6033" t="s">
        <v>23</v>
      </c>
      <c r="AA1130" s="6033" t="s">
        <v>24</v>
      </c>
      <c r="AB1130" s="6033" t="s">
        <v>20</v>
      </c>
      <c r="AC1130" s="6033" t="s">
        <v>25</v>
      </c>
      <c r="AD1130" s="6033" t="s">
        <v>0</v>
      </c>
      <c r="AE1130" s="6033" t="s">
        <v>11</v>
      </c>
      <c r="AF1130" s="6033" t="s">
        <v>26</v>
      </c>
      <c r="AG1130" s="3227"/>
      <c r="AH1130" s="2024"/>
      <c r="AI1130" s="2026"/>
      <c r="AJ1130" s="3514"/>
      <c r="AK1130" s="2137"/>
      <c r="AL1130" s="2033" t="s">
        <v>3</v>
      </c>
      <c r="AM1130" s="2033" t="s">
        <v>18</v>
      </c>
      <c r="AN1130" s="2033"/>
      <c r="AO1130" s="2138"/>
      <c r="AP1130" s="2033" t="s">
        <v>21</v>
      </c>
      <c r="AQ1130" s="2033" t="s">
        <v>3</v>
      </c>
      <c r="AR1130" s="2033" t="s">
        <v>27</v>
      </c>
      <c r="AS1130" s="2033" t="s">
        <v>28</v>
      </c>
      <c r="AT1130" s="2138"/>
      <c r="AU1130" s="2138"/>
      <c r="AV1130" s="2138"/>
      <c r="AW1130" s="2138"/>
      <c r="AX1130" s="2180" t="s">
        <v>30</v>
      </c>
      <c r="AY1130" s="2136"/>
    </row>
    <row r="1131" spans="15:51" ht="15" thickBot="1">
      <c r="O1131" s="2024"/>
      <c r="P1131" s="2034"/>
      <c r="Q1131" s="2035"/>
      <c r="R1131" s="2035"/>
      <c r="S1131" s="6035" t="s">
        <v>3</v>
      </c>
      <c r="T1131" s="6035" t="s">
        <v>18</v>
      </c>
      <c r="U1131" s="6035"/>
      <c r="V1131" s="2035"/>
      <c r="W1131" s="6035" t="s">
        <v>21</v>
      </c>
      <c r="X1131" s="6035" t="s">
        <v>3</v>
      </c>
      <c r="Y1131" s="6035" t="s">
        <v>27</v>
      </c>
      <c r="Z1131" s="6035" t="s">
        <v>28</v>
      </c>
      <c r="AA1131" s="2035"/>
      <c r="AB1131" s="2035"/>
      <c r="AC1131" s="2035"/>
      <c r="AD1131" s="2035"/>
      <c r="AE1131" s="6035" t="s">
        <v>30</v>
      </c>
      <c r="AF1131" s="6033"/>
      <c r="AG1131" s="2029"/>
      <c r="AH1131" s="2024"/>
      <c r="AI1131" s="2021"/>
      <c r="AJ1131" s="2961" t="s">
        <v>409</v>
      </c>
      <c r="AK1131" s="2221">
        <v>1</v>
      </c>
      <c r="AL1131" s="2222" t="s">
        <v>36</v>
      </c>
      <c r="AM1131" s="2223">
        <v>42410</v>
      </c>
      <c r="AN1131" s="2224">
        <v>50</v>
      </c>
      <c r="AO1131" s="2222" t="s">
        <v>35</v>
      </c>
      <c r="AP1131" s="2225">
        <v>305</v>
      </c>
      <c r="AQ1131" s="2226"/>
      <c r="AR1131" s="2227">
        <v>42416</v>
      </c>
      <c r="AS1131" s="2223">
        <v>42412</v>
      </c>
      <c r="AT1131" s="2222">
        <v>8326</v>
      </c>
      <c r="AU1131" s="2172">
        <v>50000</v>
      </c>
      <c r="AV1131" s="2172">
        <f t="shared" ref="AV1131:AV1143" si="376">(AU1131-AN1131*1000)</f>
        <v>0</v>
      </c>
      <c r="AW1131" s="2173">
        <f t="shared" ref="AW1131:AW1143" si="377">(AU1131*AP1131/1000)</f>
        <v>15250</v>
      </c>
      <c r="AX1131" s="2175">
        <f t="shared" ref="AX1131:AX1146" si="378">(AW1131*0.05)</f>
        <v>762.5</v>
      </c>
      <c r="AY1131" s="2218"/>
    </row>
    <row r="1132" spans="15:51">
      <c r="O1132" s="2024"/>
      <c r="P1132" s="2095" t="s">
        <v>792</v>
      </c>
      <c r="Q1132" s="4274" t="s">
        <v>1156</v>
      </c>
      <c r="R1132" s="2071">
        <v>112</v>
      </c>
      <c r="S1132" s="2071" t="s">
        <v>36</v>
      </c>
      <c r="T1132" s="2072">
        <v>44214</v>
      </c>
      <c r="U1132" s="2071">
        <v>15</v>
      </c>
      <c r="V1132" s="2039" t="s">
        <v>35</v>
      </c>
      <c r="W1132" s="2073">
        <v>262.75</v>
      </c>
      <c r="X1132" s="2071"/>
      <c r="Y1132" s="3509">
        <v>44305</v>
      </c>
      <c r="Z1132" s="2072">
        <v>44313</v>
      </c>
      <c r="AA1132" s="2071">
        <v>15382</v>
      </c>
      <c r="AB1132" s="2147">
        <v>15000</v>
      </c>
      <c r="AC1132" s="2147">
        <f t="shared" ref="AC1132:AC1137" si="379">(AB1132-U1132*1000)</f>
        <v>0</v>
      </c>
      <c r="AD1132" s="2045">
        <f t="shared" ref="AD1132:AD1137" si="380">(AB1132*W1132/1000)</f>
        <v>3941.25</v>
      </c>
      <c r="AE1132" s="2045">
        <f t="shared" ref="AE1132:AE1137" si="381">(AD1132*0.05)</f>
        <v>197.0625</v>
      </c>
      <c r="AF1132" s="2999"/>
      <c r="AG1132" s="6032"/>
      <c r="AH1132" s="2024"/>
      <c r="AI1132" s="2837"/>
      <c r="AJ1132" s="2069" t="s">
        <v>409</v>
      </c>
      <c r="AK1132" s="2076">
        <v>2</v>
      </c>
      <c r="AL1132" s="2052" t="s">
        <v>36</v>
      </c>
      <c r="AM1132" s="2057">
        <v>42422</v>
      </c>
      <c r="AN1132" s="2055">
        <v>100</v>
      </c>
      <c r="AO1132" s="2052" t="s">
        <v>35</v>
      </c>
      <c r="AP1132" s="2058">
        <v>305</v>
      </c>
      <c r="AQ1132" s="2077"/>
      <c r="AR1132" s="2078">
        <v>42430</v>
      </c>
      <c r="AS1132" s="2057">
        <v>42430</v>
      </c>
      <c r="AT1132" s="2052">
        <v>8378</v>
      </c>
      <c r="AU1132" s="2055">
        <v>100000</v>
      </c>
      <c r="AV1132" s="2055">
        <f t="shared" si="376"/>
        <v>0</v>
      </c>
      <c r="AW1132" s="2056">
        <f t="shared" si="377"/>
        <v>30500</v>
      </c>
      <c r="AX1132" s="2058">
        <f t="shared" si="378"/>
        <v>1525</v>
      </c>
      <c r="AY1132" s="2219"/>
    </row>
    <row r="1133" spans="15:51">
      <c r="O1133" s="2024"/>
      <c r="P1133" s="2047" t="s">
        <v>792</v>
      </c>
      <c r="Q1133" s="4274" t="s">
        <v>904</v>
      </c>
      <c r="R1133" s="4303">
        <v>113</v>
      </c>
      <c r="S1133" s="2071" t="s">
        <v>36</v>
      </c>
      <c r="T1133" s="2072">
        <v>44214</v>
      </c>
      <c r="U1133" s="2071">
        <v>3</v>
      </c>
      <c r="V1133" s="2039" t="s">
        <v>35</v>
      </c>
      <c r="W1133" s="2073">
        <v>375</v>
      </c>
      <c r="X1133" s="4303"/>
      <c r="Y1133" s="3509">
        <v>44305</v>
      </c>
      <c r="Z1133" s="2072">
        <v>44313</v>
      </c>
      <c r="AA1133" s="4303">
        <v>15382</v>
      </c>
      <c r="AB1133" s="2147">
        <v>3000</v>
      </c>
      <c r="AC1133" s="2147">
        <f t="shared" si="379"/>
        <v>0</v>
      </c>
      <c r="AD1133" s="2045">
        <f t="shared" si="380"/>
        <v>1125</v>
      </c>
      <c r="AE1133" s="2045">
        <f t="shared" si="381"/>
        <v>56.25</v>
      </c>
      <c r="AF1133" s="2622"/>
      <c r="AG1133" s="6032"/>
      <c r="AH1133" s="2024"/>
      <c r="AI1133" s="2023"/>
      <c r="AJ1133" s="2069" t="s">
        <v>409</v>
      </c>
      <c r="AK1133" s="2076">
        <v>3</v>
      </c>
      <c r="AL1133" s="2052" t="s">
        <v>101</v>
      </c>
      <c r="AM1133" s="2057">
        <v>42450</v>
      </c>
      <c r="AN1133" s="2055">
        <v>100</v>
      </c>
      <c r="AO1133" s="2052" t="s">
        <v>35</v>
      </c>
      <c r="AP1133" s="2058">
        <v>305</v>
      </c>
      <c r="AQ1133" s="2077"/>
      <c r="AR1133" s="2078">
        <v>42458</v>
      </c>
      <c r="AS1133" s="2057">
        <v>42462</v>
      </c>
      <c r="AT1133" s="2052">
        <v>8474</v>
      </c>
      <c r="AU1133" s="2055">
        <v>100000</v>
      </c>
      <c r="AV1133" s="2055">
        <f t="shared" si="376"/>
        <v>0</v>
      </c>
      <c r="AW1133" s="2056">
        <f t="shared" si="377"/>
        <v>30500</v>
      </c>
      <c r="AX1133" s="2058">
        <f t="shared" si="378"/>
        <v>1525</v>
      </c>
      <c r="AY1133" s="2219"/>
    </row>
    <row r="1134" spans="15:51">
      <c r="O1134" s="2024"/>
      <c r="P1134" s="2047" t="s">
        <v>792</v>
      </c>
      <c r="Q1134" s="4274" t="s">
        <v>794</v>
      </c>
      <c r="R1134" s="2071">
        <v>114</v>
      </c>
      <c r="S1134" s="2071" t="s">
        <v>36</v>
      </c>
      <c r="T1134" s="2072">
        <v>44214</v>
      </c>
      <c r="U1134" s="2071">
        <v>170</v>
      </c>
      <c r="V1134" s="2039" t="s">
        <v>35</v>
      </c>
      <c r="W1134" s="2073">
        <v>318</v>
      </c>
      <c r="X1134" s="3605"/>
      <c r="Y1134" s="3509">
        <v>44319</v>
      </c>
      <c r="Z1134" s="2072">
        <v>44319</v>
      </c>
      <c r="AA1134" s="2071">
        <v>15411</v>
      </c>
      <c r="AB1134" s="2147">
        <v>73000</v>
      </c>
      <c r="AC1134" s="2147">
        <f t="shared" si="379"/>
        <v>-97000</v>
      </c>
      <c r="AD1134" s="2045">
        <f t="shared" si="380"/>
        <v>23214</v>
      </c>
      <c r="AE1134" s="2045">
        <f t="shared" si="381"/>
        <v>1160.7</v>
      </c>
      <c r="AF1134" s="2866" t="s">
        <v>8</v>
      </c>
      <c r="AG1134" s="6032"/>
      <c r="AH1134" s="2024"/>
      <c r="AI1134" s="4494"/>
      <c r="AJ1134" s="2069" t="s">
        <v>409</v>
      </c>
      <c r="AK1134" s="2076">
        <v>4</v>
      </c>
      <c r="AL1134" s="2052" t="s">
        <v>101</v>
      </c>
      <c r="AM1134" s="2057">
        <v>42469</v>
      </c>
      <c r="AN1134" s="2055">
        <v>100</v>
      </c>
      <c r="AO1134" s="2052" t="s">
        <v>35</v>
      </c>
      <c r="AP1134" s="2058">
        <v>305</v>
      </c>
      <c r="AQ1134" s="2077"/>
      <c r="AR1134" s="2078">
        <v>42473</v>
      </c>
      <c r="AS1134" s="2057">
        <v>42476</v>
      </c>
      <c r="AT1134" s="2052">
        <v>1183</v>
      </c>
      <c r="AU1134" s="2055">
        <v>100000</v>
      </c>
      <c r="AV1134" s="2055">
        <f t="shared" si="376"/>
        <v>0</v>
      </c>
      <c r="AW1134" s="2056">
        <f t="shared" si="377"/>
        <v>30500</v>
      </c>
      <c r="AX1134" s="2058">
        <f t="shared" si="378"/>
        <v>1525</v>
      </c>
      <c r="AY1134" s="2219"/>
    </row>
    <row r="1135" spans="15:51">
      <c r="O1135" s="2024"/>
      <c r="P1135" s="2047" t="s">
        <v>792</v>
      </c>
      <c r="Q1135" s="4274" t="s">
        <v>794</v>
      </c>
      <c r="R1135" s="2071">
        <v>114</v>
      </c>
      <c r="S1135" s="2071" t="s">
        <v>36</v>
      </c>
      <c r="T1135" s="2072">
        <v>44214</v>
      </c>
      <c r="U1135" s="2071">
        <v>97</v>
      </c>
      <c r="V1135" s="2039" t="s">
        <v>35</v>
      </c>
      <c r="W1135" s="2073">
        <v>318</v>
      </c>
      <c r="X1135" s="3605"/>
      <c r="Y1135" s="3509">
        <v>44319</v>
      </c>
      <c r="Z1135" s="2072">
        <v>44328</v>
      </c>
      <c r="AA1135" s="2071">
        <v>15475</v>
      </c>
      <c r="AB1135" s="2147">
        <v>97000</v>
      </c>
      <c r="AC1135" s="2147">
        <f t="shared" si="379"/>
        <v>0</v>
      </c>
      <c r="AD1135" s="2045">
        <f t="shared" si="380"/>
        <v>30846</v>
      </c>
      <c r="AE1135" s="2045">
        <f t="shared" si="381"/>
        <v>1542.3000000000002</v>
      </c>
      <c r="AF1135" s="6131" t="s">
        <v>8</v>
      </c>
      <c r="AG1135" s="4014"/>
      <c r="AH1135" s="2024"/>
      <c r="AI1135" s="2837"/>
      <c r="AJ1135" s="2069" t="s">
        <v>409</v>
      </c>
      <c r="AK1135" s="2076">
        <v>5</v>
      </c>
      <c r="AL1135" s="2052" t="s">
        <v>101</v>
      </c>
      <c r="AM1135" s="2057">
        <v>42514</v>
      </c>
      <c r="AN1135" s="2055">
        <v>50</v>
      </c>
      <c r="AO1135" s="2052" t="s">
        <v>35</v>
      </c>
      <c r="AP1135" s="2058">
        <v>305</v>
      </c>
      <c r="AQ1135" s="2077"/>
      <c r="AR1135" s="2078">
        <v>42521</v>
      </c>
      <c r="AS1135" s="2057">
        <v>42521</v>
      </c>
      <c r="AT1135" s="2052">
        <v>8620</v>
      </c>
      <c r="AU1135" s="2055">
        <v>50000</v>
      </c>
      <c r="AV1135" s="2055">
        <f t="shared" si="376"/>
        <v>0</v>
      </c>
      <c r="AW1135" s="2056">
        <f t="shared" si="377"/>
        <v>15250</v>
      </c>
      <c r="AX1135" s="2058">
        <f t="shared" si="378"/>
        <v>762.5</v>
      </c>
      <c r="AY1135" s="2220"/>
    </row>
    <row r="1136" spans="15:51">
      <c r="O1136" s="2024"/>
      <c r="P1136" s="2047" t="s">
        <v>792</v>
      </c>
      <c r="Q1136" s="2069" t="s">
        <v>891</v>
      </c>
      <c r="R1136" s="2071">
        <v>115</v>
      </c>
      <c r="S1136" s="2071" t="s">
        <v>36</v>
      </c>
      <c r="T1136" s="2072">
        <v>44214</v>
      </c>
      <c r="U1136" s="2071">
        <v>11</v>
      </c>
      <c r="V1136" s="2039" t="s">
        <v>35</v>
      </c>
      <c r="W1136" s="2073">
        <v>400</v>
      </c>
      <c r="X1136" s="3605"/>
      <c r="Y1136" s="3509">
        <v>44319</v>
      </c>
      <c r="Z1136" s="2072">
        <v>44319</v>
      </c>
      <c r="AA1136" s="2071">
        <v>15411</v>
      </c>
      <c r="AB1136" s="2147">
        <v>11000</v>
      </c>
      <c r="AC1136" s="2147">
        <f t="shared" si="379"/>
        <v>0</v>
      </c>
      <c r="AD1136" s="2045">
        <f t="shared" si="380"/>
        <v>4400</v>
      </c>
      <c r="AE1136" s="2045">
        <f t="shared" si="381"/>
        <v>220</v>
      </c>
      <c r="AF1136" s="3584" t="s">
        <v>8</v>
      </c>
      <c r="AG1136" s="3219"/>
      <c r="AH1136" s="2024"/>
      <c r="AI1136" s="2023"/>
      <c r="AJ1136" s="2069" t="s">
        <v>409</v>
      </c>
      <c r="AK1136" s="2076">
        <v>6</v>
      </c>
      <c r="AL1136" s="2052" t="s">
        <v>101</v>
      </c>
      <c r="AM1136" s="2057">
        <v>42535</v>
      </c>
      <c r="AN1136" s="2055">
        <v>50</v>
      </c>
      <c r="AO1136" s="2052" t="s">
        <v>35</v>
      </c>
      <c r="AP1136" s="2058">
        <v>305</v>
      </c>
      <c r="AQ1136" s="2077"/>
      <c r="AR1136" s="2078">
        <v>42536</v>
      </c>
      <c r="AS1136" s="2057">
        <v>42536</v>
      </c>
      <c r="AT1136" s="2052">
        <v>8650</v>
      </c>
      <c r="AU1136" s="2055">
        <v>50000</v>
      </c>
      <c r="AV1136" s="2055">
        <f t="shared" si="376"/>
        <v>0</v>
      </c>
      <c r="AW1136" s="2056">
        <f t="shared" si="377"/>
        <v>15250</v>
      </c>
      <c r="AX1136" s="2058">
        <f t="shared" si="378"/>
        <v>762.5</v>
      </c>
      <c r="AY1136" s="2220"/>
    </row>
    <row r="1137" spans="15:56">
      <c r="O1137" s="2024"/>
      <c r="P1137" s="2047" t="s">
        <v>792</v>
      </c>
      <c r="Q1137" s="2069" t="s">
        <v>1156</v>
      </c>
      <c r="R1137" s="2071">
        <v>116</v>
      </c>
      <c r="S1137" s="2071" t="s">
        <v>36</v>
      </c>
      <c r="T1137" s="2072">
        <v>44214</v>
      </c>
      <c r="U1137" s="4304">
        <v>15</v>
      </c>
      <c r="V1137" s="2039" t="s">
        <v>35</v>
      </c>
      <c r="W1137" s="2073">
        <v>262.75</v>
      </c>
      <c r="X1137" s="4304"/>
      <c r="Y1137" s="3573">
        <v>44319</v>
      </c>
      <c r="Z1137" s="2051">
        <v>44328</v>
      </c>
      <c r="AA1137" s="4304">
        <v>15476</v>
      </c>
      <c r="AB1137" s="4305">
        <v>15000</v>
      </c>
      <c r="AC1137" s="4498">
        <f t="shared" si="379"/>
        <v>0</v>
      </c>
      <c r="AD1137" s="4499">
        <f t="shared" si="380"/>
        <v>3941.25</v>
      </c>
      <c r="AE1137" s="4499">
        <f t="shared" si="381"/>
        <v>197.0625</v>
      </c>
      <c r="AF1137" s="2866" t="s">
        <v>8</v>
      </c>
      <c r="AG1137" s="2659"/>
      <c r="AH1137" s="2024"/>
      <c r="AI1137" s="2837"/>
      <c r="AJ1137" s="2069" t="s">
        <v>409</v>
      </c>
      <c r="AK1137" s="2076">
        <v>7</v>
      </c>
      <c r="AL1137" s="2052" t="s">
        <v>101</v>
      </c>
      <c r="AM1137" s="2057">
        <v>42718</v>
      </c>
      <c r="AN1137" s="2055">
        <v>50</v>
      </c>
      <c r="AO1137" s="2052" t="s">
        <v>35</v>
      </c>
      <c r="AP1137" s="2058">
        <v>305</v>
      </c>
      <c r="AQ1137" s="2077"/>
      <c r="AR1137" s="2078">
        <v>42725</v>
      </c>
      <c r="AS1137" s="2057">
        <v>42719</v>
      </c>
      <c r="AT1137" s="2052">
        <v>1593</v>
      </c>
      <c r="AU1137" s="2055">
        <v>50000</v>
      </c>
      <c r="AV1137" s="2055">
        <f t="shared" si="376"/>
        <v>0</v>
      </c>
      <c r="AW1137" s="2056">
        <f t="shared" si="377"/>
        <v>15250</v>
      </c>
      <c r="AX1137" s="2058">
        <f t="shared" si="378"/>
        <v>762.5</v>
      </c>
      <c r="AY1137" s="2220"/>
    </row>
    <row r="1138" spans="15:56">
      <c r="O1138" s="2024"/>
      <c r="P1138" s="2047" t="s">
        <v>792</v>
      </c>
      <c r="Q1138" s="2069" t="s">
        <v>904</v>
      </c>
      <c r="R1138" s="2071">
        <v>117</v>
      </c>
      <c r="S1138" s="2071" t="s">
        <v>36</v>
      </c>
      <c r="T1138" s="2072">
        <v>44214</v>
      </c>
      <c r="U1138" s="2071">
        <v>3</v>
      </c>
      <c r="V1138" s="2039" t="s">
        <v>35</v>
      </c>
      <c r="W1138" s="2073">
        <v>368</v>
      </c>
      <c r="X1138" s="2071"/>
      <c r="Y1138" s="3509">
        <v>44319</v>
      </c>
      <c r="Z1138" s="2072">
        <v>44319</v>
      </c>
      <c r="AA1138" s="2071">
        <v>15411</v>
      </c>
      <c r="AB1138" s="2147">
        <v>3000</v>
      </c>
      <c r="AC1138" s="2147">
        <f t="shared" ref="AC1138:AC1156" si="382">(AB1138-U1138*1000)</f>
        <v>0</v>
      </c>
      <c r="AD1138" s="2045">
        <f t="shared" ref="AD1138:AD1153" si="383">(AB1138*W1138/1000)</f>
        <v>1104</v>
      </c>
      <c r="AE1138" s="2045">
        <f t="shared" ref="AE1138:AE1156" si="384">(AD1138*0.05)</f>
        <v>55.2</v>
      </c>
      <c r="AF1138" s="2059" t="s">
        <v>8</v>
      </c>
      <c r="AG1138" s="4017"/>
      <c r="AH1138" s="2024"/>
      <c r="AI1138" s="2023"/>
      <c r="AJ1138" s="2069" t="s">
        <v>409</v>
      </c>
      <c r="AK1138" s="2076">
        <v>8</v>
      </c>
      <c r="AL1138" s="2052" t="s">
        <v>101</v>
      </c>
      <c r="AM1138" s="2057">
        <v>42786</v>
      </c>
      <c r="AN1138" s="2055">
        <v>30</v>
      </c>
      <c r="AO1138" s="2052" t="s">
        <v>35</v>
      </c>
      <c r="AP1138" s="2058">
        <v>305</v>
      </c>
      <c r="AQ1138" s="2077"/>
      <c r="AR1138" s="2078">
        <v>42790</v>
      </c>
      <c r="AS1138" s="2057">
        <v>42787</v>
      </c>
      <c r="AT1138" s="2052">
        <v>1695</v>
      </c>
      <c r="AU1138" s="2055">
        <v>30000</v>
      </c>
      <c r="AV1138" s="2055">
        <f t="shared" si="376"/>
        <v>0</v>
      </c>
      <c r="AW1138" s="2056">
        <f t="shared" si="377"/>
        <v>9150</v>
      </c>
      <c r="AX1138" s="2058">
        <f t="shared" si="378"/>
        <v>457.5</v>
      </c>
      <c r="AY1138" s="2220"/>
      <c r="BA1138" s="4143"/>
      <c r="BB1138" s="882"/>
      <c r="BC1138" s="884"/>
      <c r="BD1138" s="4144"/>
    </row>
    <row r="1139" spans="15:56">
      <c r="O1139" s="2024"/>
      <c r="P1139" s="2047" t="s">
        <v>792</v>
      </c>
      <c r="Q1139" s="2069" t="s">
        <v>794</v>
      </c>
      <c r="R1139" s="2038">
        <v>118</v>
      </c>
      <c r="S1139" s="2071" t="s">
        <v>36</v>
      </c>
      <c r="T1139" s="2072">
        <v>44214</v>
      </c>
      <c r="U1139" s="2071">
        <v>170</v>
      </c>
      <c r="V1139" s="2039" t="s">
        <v>35</v>
      </c>
      <c r="W1139" s="2073">
        <v>318</v>
      </c>
      <c r="X1139" s="2071"/>
      <c r="Y1139" s="3509">
        <v>44333</v>
      </c>
      <c r="Z1139" s="2072">
        <v>44328</v>
      </c>
      <c r="AA1139" s="2071">
        <v>15477</v>
      </c>
      <c r="AB1139" s="2147">
        <v>170000</v>
      </c>
      <c r="AC1139" s="2071">
        <f t="shared" si="382"/>
        <v>0</v>
      </c>
      <c r="AD1139" s="2045">
        <f t="shared" si="383"/>
        <v>54060</v>
      </c>
      <c r="AE1139" s="2045">
        <f t="shared" si="384"/>
        <v>2703</v>
      </c>
      <c r="AF1139" s="2059" t="s">
        <v>8</v>
      </c>
      <c r="AG1139" s="3227"/>
      <c r="AH1139" s="2024"/>
      <c r="AI1139" s="2837"/>
      <c r="AJ1139" s="2069" t="s">
        <v>409</v>
      </c>
      <c r="AK1139" s="2076">
        <v>9</v>
      </c>
      <c r="AL1139" s="2052" t="s">
        <v>101</v>
      </c>
      <c r="AM1139" s="2057">
        <v>43140</v>
      </c>
      <c r="AN1139" s="2055">
        <v>15</v>
      </c>
      <c r="AO1139" s="2052" t="s">
        <v>35</v>
      </c>
      <c r="AP1139" s="2058">
        <v>295</v>
      </c>
      <c r="AQ1139" s="2077"/>
      <c r="AR1139" s="2078">
        <v>43144</v>
      </c>
      <c r="AS1139" s="2057">
        <v>43143</v>
      </c>
      <c r="AT1139" s="2052">
        <v>9944</v>
      </c>
      <c r="AU1139" s="2055">
        <v>15000</v>
      </c>
      <c r="AV1139" s="2055">
        <f t="shared" si="376"/>
        <v>0</v>
      </c>
      <c r="AW1139" s="2056">
        <f t="shared" si="377"/>
        <v>4425</v>
      </c>
      <c r="AX1139" s="2058">
        <f t="shared" si="378"/>
        <v>221.25</v>
      </c>
      <c r="AY1139" s="2220"/>
      <c r="BA1139" s="4143"/>
      <c r="BB1139" s="882"/>
      <c r="BC1139" s="884"/>
      <c r="BD1139" s="881"/>
    </row>
    <row r="1140" spans="15:56">
      <c r="O1140" s="2024"/>
      <c r="P1140" s="2047" t="s">
        <v>792</v>
      </c>
      <c r="Q1140" s="2069" t="s">
        <v>891</v>
      </c>
      <c r="R1140" s="2071">
        <v>119</v>
      </c>
      <c r="S1140" s="2071" t="s">
        <v>36</v>
      </c>
      <c r="T1140" s="2072">
        <v>44214</v>
      </c>
      <c r="U1140" s="2071">
        <v>11</v>
      </c>
      <c r="V1140" s="2039" t="s">
        <v>35</v>
      </c>
      <c r="W1140" s="2073">
        <v>400</v>
      </c>
      <c r="X1140" s="4303"/>
      <c r="Y1140" s="3509">
        <v>44333</v>
      </c>
      <c r="Z1140" s="2072">
        <v>44328</v>
      </c>
      <c r="AA1140" s="4303">
        <v>15477</v>
      </c>
      <c r="AB1140" s="2147">
        <v>11000</v>
      </c>
      <c r="AC1140" s="2071">
        <f t="shared" si="382"/>
        <v>0</v>
      </c>
      <c r="AD1140" s="2045">
        <f t="shared" si="383"/>
        <v>4400</v>
      </c>
      <c r="AE1140" s="2045">
        <f t="shared" si="384"/>
        <v>220</v>
      </c>
      <c r="AF1140" s="2059" t="s">
        <v>8</v>
      </c>
      <c r="AG1140" s="2659"/>
      <c r="AH1140" s="2024"/>
      <c r="AI1140" s="2943"/>
      <c r="AJ1140" s="2069" t="s">
        <v>409</v>
      </c>
      <c r="AK1140" s="2076">
        <v>10</v>
      </c>
      <c r="AL1140" s="2052" t="s">
        <v>101</v>
      </c>
      <c r="AM1140" s="2057">
        <v>43140</v>
      </c>
      <c r="AN1140" s="2055">
        <v>135</v>
      </c>
      <c r="AO1140" s="2052" t="s">
        <v>35</v>
      </c>
      <c r="AP1140" s="2058">
        <v>295</v>
      </c>
      <c r="AQ1140" s="2077"/>
      <c r="AR1140" s="2078">
        <v>43154</v>
      </c>
      <c r="AS1140" s="2057">
        <v>43154</v>
      </c>
      <c r="AT1140" s="2052">
        <v>2808</v>
      </c>
      <c r="AU1140" s="2055">
        <v>135000</v>
      </c>
      <c r="AV1140" s="2055">
        <f t="shared" si="376"/>
        <v>0</v>
      </c>
      <c r="AW1140" s="2056">
        <f t="shared" si="377"/>
        <v>39825</v>
      </c>
      <c r="AX1140" s="2058">
        <f t="shared" si="378"/>
        <v>1991.25</v>
      </c>
      <c r="AY1140" s="2219"/>
      <c r="BA1140" s="4143"/>
      <c r="BB1140" s="882"/>
      <c r="BC1140" s="884"/>
      <c r="BD1140" s="881"/>
    </row>
    <row r="1141" spans="15:56">
      <c r="O1141" s="2024"/>
      <c r="P1141" s="2047" t="s">
        <v>792</v>
      </c>
      <c r="Q1141" s="2069" t="s">
        <v>1156</v>
      </c>
      <c r="R1141" s="2071">
        <v>120</v>
      </c>
      <c r="S1141" s="2071" t="s">
        <v>36</v>
      </c>
      <c r="T1141" s="2072">
        <v>44214</v>
      </c>
      <c r="U1141" s="4304">
        <v>15</v>
      </c>
      <c r="V1141" s="2039" t="s">
        <v>35</v>
      </c>
      <c r="W1141" s="4304">
        <v>262.75</v>
      </c>
      <c r="X1141" s="4304"/>
      <c r="Y1141" s="3573">
        <v>44333</v>
      </c>
      <c r="Z1141" s="2051">
        <v>44328</v>
      </c>
      <c r="AA1141" s="4304">
        <v>15477</v>
      </c>
      <c r="AB1141" s="4305">
        <v>15000</v>
      </c>
      <c r="AC1141" s="4304">
        <f t="shared" si="382"/>
        <v>0</v>
      </c>
      <c r="AD1141" s="4499">
        <f t="shared" si="383"/>
        <v>3941.25</v>
      </c>
      <c r="AE1141" s="4499">
        <f t="shared" si="384"/>
        <v>197.0625</v>
      </c>
      <c r="AF1141" s="4307" t="s">
        <v>8</v>
      </c>
      <c r="AG1141" s="2029"/>
      <c r="AH1141" s="2024"/>
      <c r="AI1141" s="2837"/>
      <c r="AJ1141" s="2069" t="s">
        <v>409</v>
      </c>
      <c r="AK1141" s="2076">
        <v>11</v>
      </c>
      <c r="AL1141" s="2052" t="s">
        <v>101</v>
      </c>
      <c r="AM1141" s="2057">
        <v>43181</v>
      </c>
      <c r="AN1141" s="2055">
        <v>100</v>
      </c>
      <c r="AO1141" s="2052" t="s">
        <v>35</v>
      </c>
      <c r="AP1141" s="2058">
        <v>280</v>
      </c>
      <c r="AQ1141" s="2077"/>
      <c r="AR1141" s="2078">
        <v>43186</v>
      </c>
      <c r="AS1141" s="2057">
        <v>43188</v>
      </c>
      <c r="AT1141" s="2052">
        <v>2878</v>
      </c>
      <c r="AU1141" s="2055">
        <v>100000</v>
      </c>
      <c r="AV1141" s="2055">
        <f t="shared" si="376"/>
        <v>0</v>
      </c>
      <c r="AW1141" s="2056">
        <f t="shared" si="377"/>
        <v>28000</v>
      </c>
      <c r="AX1141" s="2058">
        <f t="shared" si="378"/>
        <v>1400</v>
      </c>
      <c r="AY1141" s="2219"/>
      <c r="BA1141" s="4143"/>
      <c r="BB1141" s="882"/>
      <c r="BC1141" s="884"/>
      <c r="BD1141" s="881"/>
    </row>
    <row r="1142" spans="15:56">
      <c r="O1142" s="2024"/>
      <c r="P1142" s="2047" t="s">
        <v>792</v>
      </c>
      <c r="Q1142" s="2069" t="s">
        <v>904</v>
      </c>
      <c r="R1142" s="4303">
        <v>121</v>
      </c>
      <c r="S1142" s="2071" t="s">
        <v>36</v>
      </c>
      <c r="T1142" s="2072">
        <v>44214</v>
      </c>
      <c r="U1142" s="4304">
        <v>3</v>
      </c>
      <c r="V1142" s="2039" t="s">
        <v>35</v>
      </c>
      <c r="W1142" s="6132">
        <v>375</v>
      </c>
      <c r="X1142" s="4304"/>
      <c r="Y1142" s="3509">
        <v>44333</v>
      </c>
      <c r="Z1142" s="2072">
        <v>44328</v>
      </c>
      <c r="AA1142" s="4304">
        <v>15477</v>
      </c>
      <c r="AB1142" s="4305">
        <v>3000</v>
      </c>
      <c r="AC1142" s="4303">
        <f t="shared" si="382"/>
        <v>0</v>
      </c>
      <c r="AD1142" s="4499">
        <f t="shared" si="383"/>
        <v>1125</v>
      </c>
      <c r="AE1142" s="4499">
        <f t="shared" si="384"/>
        <v>56.25</v>
      </c>
      <c r="AF1142" s="6038" t="s">
        <v>8</v>
      </c>
      <c r="AG1142" s="2029"/>
      <c r="AH1142" s="2024"/>
      <c r="AI1142" s="2837"/>
      <c r="AJ1142" s="2069" t="s">
        <v>409</v>
      </c>
      <c r="AK1142" s="2076">
        <v>12</v>
      </c>
      <c r="AL1142" s="2052" t="s">
        <v>101</v>
      </c>
      <c r="AM1142" s="2057">
        <v>43206</v>
      </c>
      <c r="AN1142" s="2055">
        <v>100</v>
      </c>
      <c r="AO1142" s="2052" t="s">
        <v>35</v>
      </c>
      <c r="AP1142" s="2058">
        <v>280</v>
      </c>
      <c r="AQ1142" s="2077"/>
      <c r="AR1142" s="2078">
        <v>43235</v>
      </c>
      <c r="AS1142" s="2057">
        <v>43231</v>
      </c>
      <c r="AT1142" s="2052">
        <v>10211</v>
      </c>
      <c r="AU1142" s="2055">
        <v>100000</v>
      </c>
      <c r="AV1142" s="2055">
        <f t="shared" si="376"/>
        <v>0</v>
      </c>
      <c r="AW1142" s="2056">
        <f t="shared" si="377"/>
        <v>28000</v>
      </c>
      <c r="AX1142" s="2058">
        <f t="shared" si="378"/>
        <v>1400</v>
      </c>
      <c r="AY1142" s="2993"/>
      <c r="AZ1142" s="1480"/>
      <c r="BA1142" s="4143"/>
      <c r="BB1142" s="882"/>
      <c r="BC1142" s="884"/>
      <c r="BD1142" s="4144"/>
    </row>
    <row r="1143" spans="15:56">
      <c r="O1143" s="2024"/>
      <c r="P1143" s="2047" t="s">
        <v>471</v>
      </c>
      <c r="Q1143" s="2037" t="s">
        <v>436</v>
      </c>
      <c r="R1143" s="2836">
        <v>58</v>
      </c>
      <c r="S1143" s="3327" t="s">
        <v>101</v>
      </c>
      <c r="T1143" s="2193">
        <v>44155</v>
      </c>
      <c r="U1143" s="2191">
        <v>20</v>
      </c>
      <c r="V1143" s="2188" t="s">
        <v>35</v>
      </c>
      <c r="W1143" s="2194">
        <v>354</v>
      </c>
      <c r="X1143" s="2186"/>
      <c r="Y1143" s="3593">
        <v>44319</v>
      </c>
      <c r="Z1143" s="2187">
        <v>44319</v>
      </c>
      <c r="AA1143" s="2186">
        <v>15417</v>
      </c>
      <c r="AB1143" s="2186">
        <v>20000</v>
      </c>
      <c r="AC1143" s="2186">
        <f t="shared" si="382"/>
        <v>0</v>
      </c>
      <c r="AD1143" s="2192">
        <f t="shared" si="383"/>
        <v>7080</v>
      </c>
      <c r="AE1143" s="2192">
        <f t="shared" si="384"/>
        <v>354</v>
      </c>
      <c r="AF1143" s="6038" t="s">
        <v>8</v>
      </c>
      <c r="AG1143" s="2029"/>
      <c r="AH1143" s="2024"/>
      <c r="AI1143" s="2837"/>
      <c r="AJ1143" s="2069" t="s">
        <v>409</v>
      </c>
      <c r="AK1143" s="2076">
        <v>13</v>
      </c>
      <c r="AL1143" s="2052" t="s">
        <v>101</v>
      </c>
      <c r="AM1143" s="2057">
        <v>43291</v>
      </c>
      <c r="AN1143" s="2055">
        <v>100</v>
      </c>
      <c r="AO1143" s="2052" t="s">
        <v>35</v>
      </c>
      <c r="AP1143" s="2058">
        <v>260</v>
      </c>
      <c r="AQ1143" s="2077"/>
      <c r="AR1143" s="2078">
        <v>43291</v>
      </c>
      <c r="AS1143" s="2057">
        <f>(AR1143)</f>
        <v>43291</v>
      </c>
      <c r="AT1143" s="2052">
        <v>10340</v>
      </c>
      <c r="AU1143" s="2055">
        <v>100000</v>
      </c>
      <c r="AV1143" s="2055">
        <f t="shared" si="376"/>
        <v>0</v>
      </c>
      <c r="AW1143" s="2056">
        <f t="shared" si="377"/>
        <v>26000</v>
      </c>
      <c r="AX1143" s="2058">
        <f t="shared" si="378"/>
        <v>1300</v>
      </c>
      <c r="AY1143" s="2150"/>
      <c r="AZ1143" s="1480"/>
      <c r="BA1143" s="4145"/>
      <c r="BB1143" s="3702"/>
      <c r="BC1143" s="897"/>
      <c r="BD1143" s="897"/>
    </row>
    <row r="1144" spans="15:56">
      <c r="O1144" s="2024"/>
      <c r="P1144" s="2821" t="s">
        <v>792</v>
      </c>
      <c r="Q1144" s="3266" t="s">
        <v>794</v>
      </c>
      <c r="R1144" s="2710">
        <v>122</v>
      </c>
      <c r="S1144" s="2823" t="s">
        <v>36</v>
      </c>
      <c r="T1144" s="2824">
        <v>44215</v>
      </c>
      <c r="U1144" s="2823">
        <v>15</v>
      </c>
      <c r="V1144" s="2698" t="s">
        <v>35</v>
      </c>
      <c r="W1144" s="2825">
        <v>262.75</v>
      </c>
      <c r="X1144" s="2823"/>
      <c r="Y1144" s="3568">
        <v>44216</v>
      </c>
      <c r="Z1144" s="2824">
        <v>44216</v>
      </c>
      <c r="AA1144" s="2823"/>
      <c r="AB1144" s="3566">
        <v>15000</v>
      </c>
      <c r="AC1144" s="2823">
        <f t="shared" si="382"/>
        <v>0</v>
      </c>
      <c r="AD1144" s="2716">
        <v>0</v>
      </c>
      <c r="AE1144" s="2716">
        <f t="shared" si="384"/>
        <v>0</v>
      </c>
      <c r="AF1144" s="4754" t="s">
        <v>88</v>
      </c>
      <c r="AG1144" s="6125"/>
      <c r="AH1144" s="2024"/>
      <c r="AI1144" s="2837"/>
      <c r="AJ1144" s="2069" t="s">
        <v>409</v>
      </c>
      <c r="AK1144" s="2076">
        <v>14</v>
      </c>
      <c r="AL1144" s="2052" t="s">
        <v>101</v>
      </c>
      <c r="AM1144" s="2057">
        <v>43483</v>
      </c>
      <c r="AN1144" s="2055">
        <v>100</v>
      </c>
      <c r="AO1144" s="2052" t="s">
        <v>35</v>
      </c>
      <c r="AP1144" s="2058">
        <v>315</v>
      </c>
      <c r="AQ1144" s="2077"/>
      <c r="AR1144" s="2078">
        <v>43490</v>
      </c>
      <c r="AS1144" s="2057">
        <v>43508</v>
      </c>
      <c r="AT1144" s="2052">
        <v>3641</v>
      </c>
      <c r="AU1144" s="2055">
        <v>60000</v>
      </c>
      <c r="AV1144" s="2055">
        <f>(AU1144-AN1144*1000)</f>
        <v>-40000</v>
      </c>
      <c r="AW1144" s="2056">
        <f>(AU1144*AP1144/1000)</f>
        <v>18900</v>
      </c>
      <c r="AX1144" s="2058">
        <f t="shared" si="378"/>
        <v>945</v>
      </c>
      <c r="AY1144" s="2150"/>
      <c r="AZ1144" s="1480"/>
      <c r="BA1144" s="4143"/>
      <c r="BB1144" s="882"/>
      <c r="BC1144" s="884"/>
      <c r="BD1144" s="881"/>
    </row>
    <row r="1145" spans="15:56">
      <c r="O1145" s="2024"/>
      <c r="P1145" s="2821" t="s">
        <v>792</v>
      </c>
      <c r="Q1145" s="3266" t="s">
        <v>904</v>
      </c>
      <c r="R1145" s="4322">
        <v>123</v>
      </c>
      <c r="S1145" s="2823" t="s">
        <v>36</v>
      </c>
      <c r="T1145" s="2824">
        <v>44215</v>
      </c>
      <c r="U1145" s="4322">
        <v>4</v>
      </c>
      <c r="V1145" s="2698" t="s">
        <v>35</v>
      </c>
      <c r="W1145" s="6098">
        <v>375</v>
      </c>
      <c r="X1145" s="4442"/>
      <c r="Y1145" s="3568">
        <v>44216</v>
      </c>
      <c r="Z1145" s="2824">
        <v>44216</v>
      </c>
      <c r="AA1145" s="6133"/>
      <c r="AB1145" s="4443">
        <v>4000</v>
      </c>
      <c r="AC1145" s="4322">
        <f t="shared" si="382"/>
        <v>0</v>
      </c>
      <c r="AD1145" s="4444">
        <v>0</v>
      </c>
      <c r="AE1145" s="4444">
        <f t="shared" si="384"/>
        <v>0</v>
      </c>
      <c r="AF1145" s="4754" t="s">
        <v>88</v>
      </c>
      <c r="AG1145" s="6032"/>
      <c r="AH1145" s="2024"/>
      <c r="AI1145" s="2837"/>
      <c r="AJ1145" s="3266" t="s">
        <v>409</v>
      </c>
      <c r="AK1145" s="2699">
        <v>14</v>
      </c>
      <c r="AL1145" s="2700" t="s">
        <v>101</v>
      </c>
      <c r="AM1145" s="2701">
        <v>43483</v>
      </c>
      <c r="AN1145" s="2702">
        <v>40</v>
      </c>
      <c r="AO1145" s="2700" t="s">
        <v>35</v>
      </c>
      <c r="AP1145" s="2703">
        <v>315</v>
      </c>
      <c r="AQ1145" s="2704"/>
      <c r="AR1145" s="2705">
        <v>43490</v>
      </c>
      <c r="AS1145" s="2701">
        <v>43508</v>
      </c>
      <c r="AT1145" s="2700">
        <v>3641</v>
      </c>
      <c r="AU1145" s="2702">
        <v>40000</v>
      </c>
      <c r="AV1145" s="2702">
        <f>(AU1145-AN1145*1000)</f>
        <v>0</v>
      </c>
      <c r="AW1145" s="2706">
        <f>(AU1145*AP1145/1000)</f>
        <v>12600</v>
      </c>
      <c r="AX1145" s="2703">
        <f t="shared" si="378"/>
        <v>630</v>
      </c>
      <c r="AY1145" s="2858" t="s">
        <v>88</v>
      </c>
      <c r="AZ1145" s="1480"/>
      <c r="BA1145" s="4143"/>
      <c r="BB1145" s="882"/>
      <c r="BC1145" s="884"/>
      <c r="BD1145" s="881"/>
    </row>
    <row r="1146" spans="15:56">
      <c r="O1146" s="2024"/>
      <c r="P1146" s="2821" t="s">
        <v>792</v>
      </c>
      <c r="Q1146" s="3266" t="s">
        <v>891</v>
      </c>
      <c r="R1146" s="2823">
        <v>124</v>
      </c>
      <c r="S1146" s="2823" t="s">
        <v>36</v>
      </c>
      <c r="T1146" s="2824">
        <v>44215</v>
      </c>
      <c r="U1146" s="2823">
        <v>6</v>
      </c>
      <c r="V1146" s="2698" t="s">
        <v>35</v>
      </c>
      <c r="W1146" s="2825">
        <v>410</v>
      </c>
      <c r="X1146" s="4322"/>
      <c r="Y1146" s="3568">
        <v>44216</v>
      </c>
      <c r="Z1146" s="2824">
        <v>44216</v>
      </c>
      <c r="AA1146" s="4322"/>
      <c r="AB1146" s="3566">
        <v>6000</v>
      </c>
      <c r="AC1146" s="2823">
        <f t="shared" si="382"/>
        <v>0</v>
      </c>
      <c r="AD1146" s="2716">
        <v>0</v>
      </c>
      <c r="AE1146" s="2716">
        <f t="shared" si="384"/>
        <v>0</v>
      </c>
      <c r="AF1146" s="4754" t="s">
        <v>88</v>
      </c>
      <c r="AG1146" s="6032"/>
      <c r="AH1146" s="2024"/>
      <c r="AI1146" s="2837"/>
      <c r="AJ1146" s="2069" t="s">
        <v>698</v>
      </c>
      <c r="AK1146" s="2076">
        <v>15</v>
      </c>
      <c r="AL1146" s="2052" t="s">
        <v>101</v>
      </c>
      <c r="AM1146" s="2057">
        <v>43549</v>
      </c>
      <c r="AN1146" s="2055">
        <v>100</v>
      </c>
      <c r="AO1146" s="2052" t="s">
        <v>35</v>
      </c>
      <c r="AP1146" s="2058">
        <v>300</v>
      </c>
      <c r="AQ1146" s="2077"/>
      <c r="AR1146" s="2078">
        <v>43556</v>
      </c>
      <c r="AS1146" s="2057">
        <v>43573</v>
      </c>
      <c r="AT1146" s="2052">
        <v>3756</v>
      </c>
      <c r="AU1146" s="2055">
        <v>100000</v>
      </c>
      <c r="AV1146" s="2055">
        <f>(AU1146-AN1146*1000)</f>
        <v>0</v>
      </c>
      <c r="AW1146" s="2056">
        <f>(AU1146*AP1146/1000)</f>
        <v>30000</v>
      </c>
      <c r="AX1146" s="2058">
        <f t="shared" si="378"/>
        <v>1500</v>
      </c>
      <c r="AY1146" s="2150"/>
      <c r="AZ1146" s="1480"/>
      <c r="BA1146" s="4143"/>
      <c r="BB1146" s="882"/>
      <c r="BC1146" s="884"/>
      <c r="BD1146" s="4144"/>
    </row>
    <row r="1147" spans="15:56">
      <c r="O1147" s="2024"/>
      <c r="P1147" s="2047" t="s">
        <v>629</v>
      </c>
      <c r="Q1147" s="2957" t="s">
        <v>740</v>
      </c>
      <c r="R1147" s="2071">
        <v>209</v>
      </c>
      <c r="S1147" s="2071">
        <v>63923</v>
      </c>
      <c r="T1147" s="2072">
        <v>44279</v>
      </c>
      <c r="U1147" s="2071">
        <v>7</v>
      </c>
      <c r="V1147" s="2071" t="s">
        <v>35</v>
      </c>
      <c r="W1147" s="2073">
        <v>258.35000000000002</v>
      </c>
      <c r="X1147" s="4072"/>
      <c r="Y1147" s="4482">
        <v>44319</v>
      </c>
      <c r="Z1147" s="4483">
        <v>44319</v>
      </c>
      <c r="AA1147" s="2039">
        <v>15415</v>
      </c>
      <c r="AB1147" s="2147">
        <v>7000</v>
      </c>
      <c r="AC1147" s="2071">
        <f t="shared" si="382"/>
        <v>0</v>
      </c>
      <c r="AD1147" s="2045">
        <f t="shared" si="383"/>
        <v>1808.4500000000003</v>
      </c>
      <c r="AE1147" s="2042">
        <f t="shared" si="384"/>
        <v>90.422500000000014</v>
      </c>
      <c r="AF1147" s="3584" t="s">
        <v>8</v>
      </c>
      <c r="AG1147" s="3227"/>
      <c r="AH1147" s="2024"/>
      <c r="AI1147" s="2837"/>
      <c r="AJ1147" s="2915"/>
      <c r="AK1147" s="2091"/>
      <c r="AL1147" s="2091"/>
      <c r="AM1147" s="2091"/>
      <c r="AN1147" s="2091"/>
      <c r="AO1147" s="2091"/>
      <c r="AP1147" s="2091"/>
      <c r="AQ1147" s="2091"/>
      <c r="AR1147" s="2091"/>
      <c r="AS1147" s="2091"/>
      <c r="AT1147" s="2091"/>
      <c r="AU1147" s="2091"/>
      <c r="AV1147" s="2091"/>
      <c r="AW1147" s="2091"/>
      <c r="AX1147" s="2091"/>
      <c r="AY1147" s="2150"/>
      <c r="AZ1147" s="898"/>
      <c r="BA1147" s="4143"/>
      <c r="BB1147" s="882"/>
      <c r="BC1147" s="884"/>
      <c r="BD1147" s="4144"/>
    </row>
    <row r="1148" spans="15:56">
      <c r="O1148" s="2024"/>
      <c r="P1148" s="2047" t="s">
        <v>629</v>
      </c>
      <c r="Q1148" s="4014" t="s">
        <v>740</v>
      </c>
      <c r="R1148" s="2071">
        <v>210</v>
      </c>
      <c r="S1148" s="2071">
        <v>63923</v>
      </c>
      <c r="T1148" s="2072">
        <v>44279</v>
      </c>
      <c r="U1148" s="2071">
        <v>7</v>
      </c>
      <c r="V1148" s="2071" t="s">
        <v>35</v>
      </c>
      <c r="W1148" s="2073">
        <v>258.35000000000002</v>
      </c>
      <c r="X1148" s="4072"/>
      <c r="Y1148" s="4482">
        <v>44326</v>
      </c>
      <c r="Z1148" s="4483">
        <v>44319</v>
      </c>
      <c r="AA1148" s="2691">
        <v>15412</v>
      </c>
      <c r="AB1148" s="2147">
        <v>7000</v>
      </c>
      <c r="AC1148" s="2071">
        <f t="shared" si="382"/>
        <v>0</v>
      </c>
      <c r="AD1148" s="2045">
        <f t="shared" si="383"/>
        <v>1808.4500000000003</v>
      </c>
      <c r="AE1148" s="2045">
        <f t="shared" si="384"/>
        <v>90.422500000000014</v>
      </c>
      <c r="AF1148" s="3584" t="s">
        <v>8</v>
      </c>
      <c r="AG1148" s="3227"/>
      <c r="AH1148" s="2024"/>
      <c r="AI1148" s="2837"/>
      <c r="AJ1148" s="2915"/>
      <c r="AK1148" s="2091"/>
      <c r="AL1148" s="2091"/>
      <c r="AM1148" s="2091"/>
      <c r="AN1148" s="2091"/>
      <c r="AO1148" s="2091"/>
      <c r="AP1148" s="2091"/>
      <c r="AQ1148" s="2091"/>
      <c r="AR1148" s="2091"/>
      <c r="AS1148" s="2091"/>
      <c r="AT1148" s="2091"/>
      <c r="AU1148" s="2091"/>
      <c r="AV1148" s="2091"/>
      <c r="AW1148" s="2091"/>
      <c r="AX1148" s="2091"/>
      <c r="AY1148" s="2150"/>
      <c r="AZ1148" s="1480"/>
      <c r="BA1148" s="881"/>
      <c r="BB1148" s="882"/>
      <c r="BC1148" s="884"/>
      <c r="BD1148" s="881"/>
    </row>
    <row r="1149" spans="15:56">
      <c r="O1149" s="2024"/>
      <c r="P1149" s="2047" t="s">
        <v>629</v>
      </c>
      <c r="Q1149" s="2957" t="s">
        <v>740</v>
      </c>
      <c r="R1149" s="2071">
        <v>211</v>
      </c>
      <c r="S1149" s="2071">
        <v>63923</v>
      </c>
      <c r="T1149" s="2072">
        <v>44279</v>
      </c>
      <c r="U1149" s="2071">
        <v>7</v>
      </c>
      <c r="V1149" s="2071" t="s">
        <v>35</v>
      </c>
      <c r="W1149" s="2073">
        <v>258.35000000000002</v>
      </c>
      <c r="X1149" s="4072"/>
      <c r="Y1149" s="4482">
        <v>44333</v>
      </c>
      <c r="Z1149" s="4483">
        <v>44328</v>
      </c>
      <c r="AA1149" s="2691">
        <v>15472</v>
      </c>
      <c r="AB1149" s="2147">
        <v>7000</v>
      </c>
      <c r="AC1149" s="2071">
        <f t="shared" si="382"/>
        <v>0</v>
      </c>
      <c r="AD1149" s="2045">
        <f t="shared" si="383"/>
        <v>1808.4500000000003</v>
      </c>
      <c r="AE1149" s="2045">
        <f t="shared" si="384"/>
        <v>90.422500000000014</v>
      </c>
      <c r="AF1149" s="3584" t="s">
        <v>8</v>
      </c>
      <c r="AG1149" s="3227"/>
      <c r="AH1149" s="2024"/>
      <c r="AI1149" s="2837"/>
      <c r="AJ1149" s="2915"/>
      <c r="AK1149" s="2091"/>
      <c r="AL1149" s="2091"/>
      <c r="AM1149" s="2091"/>
      <c r="AN1149" s="2091"/>
      <c r="AO1149" s="2091"/>
      <c r="AP1149" s="2091"/>
      <c r="AQ1149" s="2091"/>
      <c r="AR1149" s="2091"/>
      <c r="AS1149" s="2091"/>
      <c r="AT1149" s="2091"/>
      <c r="AU1149" s="2091"/>
      <c r="AV1149" s="2091"/>
      <c r="AW1149" s="2091"/>
      <c r="AX1149" s="2091"/>
      <c r="AY1149" s="2150"/>
      <c r="AZ1149" s="1480"/>
      <c r="BA1149" s="4143"/>
      <c r="BB1149" s="882"/>
      <c r="BC1149" s="884"/>
      <c r="BD1149" s="4144"/>
    </row>
    <row r="1150" spans="15:56" ht="17.55" customHeight="1">
      <c r="O1150" s="2024"/>
      <c r="P1150" s="2047" t="s">
        <v>629</v>
      </c>
      <c r="Q1150" s="4014" t="s">
        <v>436</v>
      </c>
      <c r="R1150" s="2071">
        <v>212</v>
      </c>
      <c r="S1150" s="2071">
        <v>63924</v>
      </c>
      <c r="T1150" s="2072">
        <v>44279</v>
      </c>
      <c r="U1150" s="2071">
        <v>72</v>
      </c>
      <c r="V1150" s="2071" t="s">
        <v>35</v>
      </c>
      <c r="W1150" s="2073">
        <v>336.5</v>
      </c>
      <c r="X1150" s="4072"/>
      <c r="Y1150" s="4482">
        <v>44319</v>
      </c>
      <c r="Z1150" s="4483">
        <v>44319</v>
      </c>
      <c r="AA1150" s="4304">
        <v>15416</v>
      </c>
      <c r="AB1150" s="4305">
        <v>72000</v>
      </c>
      <c r="AC1150" s="2071">
        <f t="shared" si="382"/>
        <v>0</v>
      </c>
      <c r="AD1150" s="2045">
        <f t="shared" si="383"/>
        <v>24228</v>
      </c>
      <c r="AE1150" s="2045">
        <f t="shared" si="384"/>
        <v>1211.4000000000001</v>
      </c>
      <c r="AF1150" s="3584" t="s">
        <v>8</v>
      </c>
      <c r="AG1150" s="3227"/>
      <c r="AH1150" s="2024"/>
      <c r="AI1150" s="2837"/>
      <c r="AJ1150" s="2915"/>
      <c r="AK1150" s="2091"/>
      <c r="AL1150" s="2091"/>
      <c r="AM1150" s="2091"/>
      <c r="AN1150" s="2091"/>
      <c r="AO1150" s="2091"/>
      <c r="AP1150" s="2091"/>
      <c r="AQ1150" s="2091"/>
      <c r="AR1150" s="2091"/>
      <c r="AS1150" s="2091"/>
      <c r="AT1150" s="2091"/>
      <c r="AU1150" s="2091"/>
      <c r="AV1150" s="2091"/>
      <c r="AW1150" s="2091"/>
      <c r="AX1150" s="2091"/>
      <c r="AY1150" s="2150"/>
      <c r="AZ1150" s="1480"/>
      <c r="BA1150" s="4143"/>
      <c r="BB1150" s="882"/>
      <c r="BC1150" s="884"/>
      <c r="BD1150" s="4144"/>
    </row>
    <row r="1151" spans="15:56">
      <c r="O1151" s="2024"/>
      <c r="P1151" s="2047" t="s">
        <v>629</v>
      </c>
      <c r="Q1151" s="2957" t="s">
        <v>436</v>
      </c>
      <c r="R1151" s="2071">
        <v>213</v>
      </c>
      <c r="S1151" s="2071">
        <v>63924</v>
      </c>
      <c r="T1151" s="2072">
        <v>44279</v>
      </c>
      <c r="U1151" s="2071">
        <v>72</v>
      </c>
      <c r="V1151" s="2071" t="s">
        <v>35</v>
      </c>
      <c r="W1151" s="2073">
        <v>336.5</v>
      </c>
      <c r="X1151" s="4072"/>
      <c r="Y1151" s="4482">
        <v>44326</v>
      </c>
      <c r="Z1151" s="4483">
        <v>44326</v>
      </c>
      <c r="AA1151" s="4304">
        <v>15414</v>
      </c>
      <c r="AB1151" s="4305">
        <v>72000</v>
      </c>
      <c r="AC1151" s="2071">
        <f t="shared" si="382"/>
        <v>0</v>
      </c>
      <c r="AD1151" s="2045">
        <f t="shared" si="383"/>
        <v>24228</v>
      </c>
      <c r="AE1151" s="2045">
        <f t="shared" si="384"/>
        <v>1211.4000000000001</v>
      </c>
      <c r="AF1151" s="3584" t="s">
        <v>8</v>
      </c>
      <c r="AG1151" s="3227"/>
      <c r="AH1151" s="2024"/>
      <c r="AI1151" s="2837"/>
      <c r="AJ1151" s="2915"/>
      <c r="AK1151" s="2091"/>
      <c r="AL1151" s="2091"/>
      <c r="AM1151" s="2091"/>
      <c r="AN1151" s="2091"/>
      <c r="AO1151" s="2091"/>
      <c r="AP1151" s="2091"/>
      <c r="AQ1151" s="2091"/>
      <c r="AR1151" s="2091"/>
      <c r="AS1151" s="2091"/>
      <c r="AT1151" s="2091"/>
      <c r="AU1151" s="2091"/>
      <c r="AV1151" s="2091"/>
      <c r="AW1151" s="2091"/>
      <c r="AX1151" s="2091"/>
      <c r="AY1151" s="2150"/>
      <c r="AZ1151" s="1480"/>
      <c r="BA1151" s="4093"/>
      <c r="BB1151" s="882"/>
      <c r="BC1151" s="884"/>
      <c r="BD1151" s="881"/>
    </row>
    <row r="1152" spans="15:56" ht="15" customHeight="1">
      <c r="O1152" s="2024"/>
      <c r="P1152" s="2047" t="s">
        <v>629</v>
      </c>
      <c r="Q1152" s="4014" t="s">
        <v>436</v>
      </c>
      <c r="R1152" s="2071">
        <v>214</v>
      </c>
      <c r="S1152" s="2071">
        <v>63924</v>
      </c>
      <c r="T1152" s="2072">
        <v>44279</v>
      </c>
      <c r="U1152" s="2071">
        <v>72</v>
      </c>
      <c r="V1152" s="2071" t="s">
        <v>35</v>
      </c>
      <c r="W1152" s="2073">
        <v>336.5</v>
      </c>
      <c r="X1152" s="4072"/>
      <c r="Y1152" s="4599">
        <v>44333</v>
      </c>
      <c r="Z1152" s="2072">
        <v>44328</v>
      </c>
      <c r="AA1152" s="4304">
        <v>15473</v>
      </c>
      <c r="AB1152" s="4305">
        <v>72000</v>
      </c>
      <c r="AC1152" s="2071">
        <f t="shared" si="382"/>
        <v>0</v>
      </c>
      <c r="AD1152" s="2045">
        <f t="shared" si="383"/>
        <v>24228</v>
      </c>
      <c r="AE1152" s="2045">
        <f t="shared" si="384"/>
        <v>1211.4000000000001</v>
      </c>
      <c r="AF1152" s="4497" t="s">
        <v>8</v>
      </c>
      <c r="AG1152" s="3227"/>
      <c r="AH1152" s="2024"/>
      <c r="AI1152" s="2837"/>
      <c r="AJ1152" s="4496"/>
      <c r="AK1152" s="2091"/>
      <c r="AL1152" s="2091"/>
      <c r="AM1152" s="2091"/>
      <c r="AN1152" s="2091"/>
      <c r="AO1152" s="2091"/>
      <c r="AP1152" s="2091"/>
      <c r="AQ1152" s="2091"/>
      <c r="AR1152" s="2091"/>
      <c r="AS1152" s="2091"/>
      <c r="AT1152" s="2091"/>
      <c r="AU1152" s="2091"/>
      <c r="AV1152" s="2091"/>
      <c r="AW1152" s="2091"/>
      <c r="AX1152" s="2091"/>
      <c r="AY1152" s="2150"/>
      <c r="AZ1152" s="1480"/>
      <c r="BA1152" s="4143"/>
      <c r="BB1152" s="882"/>
      <c r="BC1152" s="884"/>
      <c r="BD1152" s="4144"/>
    </row>
    <row r="1153" spans="15:56">
      <c r="O1153" s="2024"/>
      <c r="P1153" s="2047" t="s">
        <v>629</v>
      </c>
      <c r="Q1153" s="2957" t="s">
        <v>436</v>
      </c>
      <c r="R1153" s="2071">
        <v>215</v>
      </c>
      <c r="S1153" s="2071">
        <v>63924</v>
      </c>
      <c r="T1153" s="2072">
        <v>44279</v>
      </c>
      <c r="U1153" s="2071">
        <v>72</v>
      </c>
      <c r="V1153" s="2071" t="s">
        <v>35</v>
      </c>
      <c r="W1153" s="2073">
        <v>336.5</v>
      </c>
      <c r="X1153" s="4072"/>
      <c r="Y1153" s="4599">
        <v>44340</v>
      </c>
      <c r="Z1153" s="5997">
        <v>44337</v>
      </c>
      <c r="AA1153" s="3101">
        <v>15527</v>
      </c>
      <c r="AB1153" s="4305">
        <v>72000</v>
      </c>
      <c r="AC1153" s="2071">
        <f t="shared" si="382"/>
        <v>0</v>
      </c>
      <c r="AD1153" s="2045">
        <f t="shared" si="383"/>
        <v>24228</v>
      </c>
      <c r="AE1153" s="2045">
        <f t="shared" si="384"/>
        <v>1211.4000000000001</v>
      </c>
      <c r="AF1153" s="2866" t="s">
        <v>8</v>
      </c>
      <c r="AG1153" s="3227"/>
      <c r="AH1153" s="2024"/>
      <c r="AI1153" s="2837"/>
      <c r="AJ1153" s="2915"/>
      <c r="AK1153" s="2091"/>
      <c r="AL1153" s="2091"/>
      <c r="AM1153" s="2091"/>
      <c r="AN1153" s="2091"/>
      <c r="AO1153" s="2091"/>
      <c r="AP1153" s="2091"/>
      <c r="AQ1153" s="2091"/>
      <c r="AR1153" s="2091"/>
      <c r="AS1153" s="2091"/>
      <c r="AT1153" s="2091"/>
      <c r="AU1153" s="2091"/>
      <c r="AV1153" s="2091"/>
      <c r="AW1153" s="2091"/>
      <c r="AX1153" s="2091"/>
      <c r="AY1153" s="2717"/>
      <c r="AZ1153" s="1480"/>
      <c r="BA1153" s="4143"/>
      <c r="BB1153" s="882"/>
      <c r="BC1153" s="884"/>
      <c r="BD1153" s="4144"/>
    </row>
    <row r="1154" spans="15:56" ht="17.55" customHeight="1">
      <c r="O1154" s="2024"/>
      <c r="P1154" s="2821" t="s">
        <v>629</v>
      </c>
      <c r="Q1154" s="4338" t="s">
        <v>436</v>
      </c>
      <c r="R1154" s="2823">
        <v>216</v>
      </c>
      <c r="S1154" s="2823">
        <v>63924</v>
      </c>
      <c r="T1154" s="2824">
        <v>44279</v>
      </c>
      <c r="U1154" s="2823">
        <v>72</v>
      </c>
      <c r="V1154" s="2823" t="s">
        <v>35</v>
      </c>
      <c r="W1154" s="2825">
        <v>336.5</v>
      </c>
      <c r="X1154" s="5974"/>
      <c r="Y1154" s="5990">
        <v>44347</v>
      </c>
      <c r="Z1154" s="2824">
        <v>44347</v>
      </c>
      <c r="AA1154" s="2995" t="s">
        <v>1282</v>
      </c>
      <c r="AB1154" s="4443">
        <v>72000</v>
      </c>
      <c r="AC1154" s="2823">
        <f t="shared" si="382"/>
        <v>0</v>
      </c>
      <c r="AD1154" s="2716">
        <v>0</v>
      </c>
      <c r="AE1154" s="2716">
        <f t="shared" si="384"/>
        <v>0</v>
      </c>
      <c r="AF1154" s="3583" t="s">
        <v>88</v>
      </c>
      <c r="AG1154" s="3227"/>
      <c r="AH1154" s="2024"/>
      <c r="AI1154" s="2837"/>
      <c r="AJ1154" s="2024"/>
      <c r="AK1154" s="2091"/>
      <c r="AL1154" s="2091"/>
      <c r="AM1154" s="2091"/>
      <c r="AN1154" s="2091"/>
      <c r="AO1154" s="2091"/>
      <c r="AP1154" s="2091"/>
      <c r="AQ1154" s="2091"/>
      <c r="AR1154" s="2091"/>
      <c r="AS1154" s="2091"/>
      <c r="AT1154" s="2091"/>
      <c r="AU1154" s="2091"/>
      <c r="AV1154" s="2091"/>
      <c r="AW1154" s="2091"/>
      <c r="AX1154" s="2091"/>
      <c r="AY1154" s="4638"/>
      <c r="AZ1154" s="1480"/>
      <c r="BA1154" s="4143"/>
      <c r="BB1154" s="882"/>
      <c r="BC1154" s="884"/>
      <c r="BD1154" s="4144"/>
    </row>
    <row r="1155" spans="15:56">
      <c r="O1155" s="2024"/>
      <c r="P1155" s="2047" t="s">
        <v>629</v>
      </c>
      <c r="Q1155" s="2957" t="s">
        <v>740</v>
      </c>
      <c r="R1155" s="2071">
        <v>217</v>
      </c>
      <c r="S1155" s="2071">
        <v>64291</v>
      </c>
      <c r="T1155" s="2072">
        <v>44285</v>
      </c>
      <c r="U1155" s="2071">
        <v>7</v>
      </c>
      <c r="V1155" s="2071" t="s">
        <v>35</v>
      </c>
      <c r="W1155" s="2073">
        <v>258.35000000000002</v>
      </c>
      <c r="X1155" s="4072"/>
      <c r="Y1155" s="4482">
        <v>44340</v>
      </c>
      <c r="Z1155" s="2072">
        <v>44337</v>
      </c>
      <c r="AA1155" s="4274">
        <v>15528</v>
      </c>
      <c r="AB1155" s="2147">
        <v>7000</v>
      </c>
      <c r="AC1155" s="2071">
        <f t="shared" si="382"/>
        <v>0</v>
      </c>
      <c r="AD1155" s="2045">
        <f>(AB1155*W1155/1000)</f>
        <v>1808.4500000000003</v>
      </c>
      <c r="AE1155" s="2045">
        <f t="shared" si="384"/>
        <v>90.422500000000014</v>
      </c>
      <c r="AF1155" s="4725" t="s">
        <v>8</v>
      </c>
      <c r="AG1155" s="4569"/>
      <c r="AH1155" s="2024"/>
      <c r="AI1155" s="2837"/>
      <c r="AJ1155" s="3077"/>
      <c r="AK1155" s="2091"/>
      <c r="AL1155" s="2091"/>
      <c r="AM1155" s="2091"/>
      <c r="AN1155" s="2091"/>
      <c r="AO1155" s="2091"/>
      <c r="AP1155" s="2091"/>
      <c r="AQ1155" s="2091"/>
      <c r="AR1155" s="2091"/>
      <c r="AS1155" s="2091"/>
      <c r="AT1155" s="2091"/>
      <c r="AU1155" s="2091"/>
      <c r="AV1155" s="2091"/>
      <c r="AW1155" s="2091"/>
      <c r="AX1155" s="2091"/>
      <c r="AY1155" s="4639"/>
      <c r="AZ1155" s="1480"/>
      <c r="BA1155" s="4143"/>
      <c r="BB1155" s="882"/>
      <c r="BC1155" s="884"/>
      <c r="BD1155" s="4144"/>
    </row>
    <row r="1156" spans="15:56">
      <c r="O1156" s="2024"/>
      <c r="P1156" s="2047" t="s">
        <v>629</v>
      </c>
      <c r="Q1156" s="2957" t="s">
        <v>699</v>
      </c>
      <c r="R1156" s="2071">
        <v>218</v>
      </c>
      <c r="S1156" s="2071">
        <v>64492</v>
      </c>
      <c r="T1156" s="2072">
        <v>44294</v>
      </c>
      <c r="U1156" s="2071">
        <v>4</v>
      </c>
      <c r="V1156" s="2071" t="s">
        <v>35</v>
      </c>
      <c r="W1156" s="2073">
        <v>280.39999999999998</v>
      </c>
      <c r="X1156" s="4072"/>
      <c r="Y1156" s="4482">
        <v>44340</v>
      </c>
      <c r="Z1156" s="2072">
        <v>44342</v>
      </c>
      <c r="AA1156" s="4523">
        <v>15558</v>
      </c>
      <c r="AB1156" s="2041">
        <v>4000</v>
      </c>
      <c r="AC1156" s="2071">
        <f t="shared" si="382"/>
        <v>0</v>
      </c>
      <c r="AD1156" s="2045">
        <f>(AB1156*W1156/1000)</f>
        <v>1121.5999999999999</v>
      </c>
      <c r="AE1156" s="2045">
        <f t="shared" si="384"/>
        <v>56.08</v>
      </c>
      <c r="AF1156" s="2866" t="s">
        <v>8</v>
      </c>
      <c r="AG1156" s="2659"/>
      <c r="AH1156" s="2024"/>
      <c r="AI1156" s="4495"/>
      <c r="AJ1156" s="2024"/>
      <c r="AK1156" s="2091"/>
      <c r="AL1156" s="2091"/>
      <c r="AM1156" s="2091"/>
      <c r="AN1156" s="2091"/>
      <c r="AO1156" s="2091"/>
      <c r="AP1156" s="2091"/>
      <c r="AQ1156" s="2091"/>
      <c r="AR1156" s="2091"/>
      <c r="AS1156" s="2091"/>
      <c r="AT1156" s="2091"/>
      <c r="AU1156" s="2091"/>
      <c r="AV1156" s="2091"/>
      <c r="AW1156" s="2091"/>
      <c r="AX1156" s="2091"/>
      <c r="AY1156" s="2128"/>
      <c r="AZ1156" s="1480"/>
      <c r="BA1156" s="4143"/>
      <c r="BB1156" s="882"/>
      <c r="BC1156" s="884"/>
      <c r="BD1156" s="4144"/>
    </row>
    <row r="1157" spans="15:56">
      <c r="O1157" s="2024"/>
      <c r="P1157" s="3178" t="s">
        <v>1255</v>
      </c>
      <c r="Q1157" s="2075" t="s">
        <v>717</v>
      </c>
      <c r="R1157" s="3280">
        <v>5</v>
      </c>
      <c r="S1157" s="2050" t="s">
        <v>796</v>
      </c>
      <c r="T1157" s="2051">
        <v>44309</v>
      </c>
      <c r="U1157" s="2050">
        <v>7</v>
      </c>
      <c r="V1157" s="2052" t="s">
        <v>35</v>
      </c>
      <c r="W1157" s="2053">
        <v>582</v>
      </c>
      <c r="X1157" s="2050">
        <v>439</v>
      </c>
      <c r="Y1157" s="3573">
        <v>44340</v>
      </c>
      <c r="Z1157" s="2051">
        <v>44347</v>
      </c>
      <c r="AA1157" s="2050">
        <v>15581</v>
      </c>
      <c r="AB1157" s="2055">
        <v>7000</v>
      </c>
      <c r="AC1157" s="2055">
        <f>(AB1157-U1157*1000)</f>
        <v>0</v>
      </c>
      <c r="AD1157" s="2056">
        <f>(AB1157*W1157/1000)</f>
        <v>4074</v>
      </c>
      <c r="AE1157" s="2058">
        <f>(AD1157*0.05)</f>
        <v>203.70000000000002</v>
      </c>
      <c r="AF1157" s="2059" t="s">
        <v>8</v>
      </c>
      <c r="AG1157" s="6071"/>
      <c r="AH1157" s="2024"/>
      <c r="AI1157" s="3375"/>
      <c r="AJ1157" s="3077"/>
      <c r="AK1157" s="2091"/>
      <c r="AL1157" s="2091"/>
      <c r="AM1157" s="2091"/>
      <c r="AN1157" s="2091"/>
      <c r="AO1157" s="2091"/>
      <c r="AP1157" s="2091"/>
      <c r="AQ1157" s="2091"/>
      <c r="AR1157" s="2091"/>
      <c r="AS1157" s="2091"/>
      <c r="AT1157" s="2091"/>
      <c r="AU1157" s="2091"/>
      <c r="AV1157" s="2091"/>
      <c r="AW1157" s="2091"/>
      <c r="AX1157" s="2091"/>
      <c r="AY1157" s="4639"/>
      <c r="AZ1157" s="1480"/>
      <c r="BA1157" s="3724"/>
      <c r="BB1157" s="3702"/>
      <c r="BC1157" s="897"/>
      <c r="BD1157" s="4146"/>
    </row>
    <row r="1158" spans="15:56" ht="15" thickBot="1">
      <c r="O1158" s="2024"/>
      <c r="P1158" s="2047" t="s">
        <v>659</v>
      </c>
      <c r="Q1158" s="2037" t="s">
        <v>889</v>
      </c>
      <c r="R1158" s="2038">
        <v>40</v>
      </c>
      <c r="S1158" s="2039" t="s">
        <v>796</v>
      </c>
      <c r="T1158" s="2040">
        <v>44309</v>
      </c>
      <c r="U1158" s="2041">
        <v>30</v>
      </c>
      <c r="V1158" s="2039" t="s">
        <v>35</v>
      </c>
      <c r="W1158" s="2042">
        <v>382.2</v>
      </c>
      <c r="X1158" s="2039"/>
      <c r="Y1158" s="4604">
        <v>44328</v>
      </c>
      <c r="Z1158" s="2040">
        <v>44328</v>
      </c>
      <c r="AA1158" s="2039">
        <v>15474</v>
      </c>
      <c r="AB1158" s="2041">
        <v>30000</v>
      </c>
      <c r="AC1158" s="2041">
        <f t="shared" ref="AC1158:AC1165" si="385">(AB1158-U1158*1000)</f>
        <v>0</v>
      </c>
      <c r="AD1158" s="2045">
        <f t="shared" ref="AD1158:AD1165" si="386">(AB1158*W1158/1000)</f>
        <v>11466</v>
      </c>
      <c r="AE1158" s="2042">
        <f t="shared" ref="AE1158:AE1165" si="387">(AD1158*0.05)</f>
        <v>573.30000000000007</v>
      </c>
      <c r="AF1158" s="4307" t="s">
        <v>8</v>
      </c>
      <c r="AG1158" s="3220"/>
      <c r="AH1158" s="2024"/>
      <c r="AI1158" s="3399"/>
      <c r="AJ1158" s="2027"/>
      <c r="AK1158" s="2151"/>
      <c r="AL1158" s="2151"/>
      <c r="AM1158" s="2151"/>
      <c r="AN1158" s="2151"/>
      <c r="AO1158" s="2151"/>
      <c r="AP1158" s="2151"/>
      <c r="AQ1158" s="2151"/>
      <c r="AR1158" s="2151"/>
      <c r="AS1158" s="2151"/>
      <c r="AT1158" s="2151"/>
      <c r="AU1158" s="2151"/>
      <c r="AV1158" s="2151"/>
      <c r="AW1158" s="2151"/>
      <c r="AX1158" s="2151"/>
      <c r="AY1158" s="3257" t="s">
        <v>817</v>
      </c>
      <c r="AZ1158" s="1480"/>
      <c r="BA1158" s="3724"/>
      <c r="BB1158" s="3702"/>
      <c r="BC1158" s="897"/>
      <c r="BD1158" s="4146"/>
    </row>
    <row r="1159" spans="15:56">
      <c r="O1159" s="2024"/>
      <c r="P1159" s="2047" t="s">
        <v>659</v>
      </c>
      <c r="Q1159" s="2037" t="s">
        <v>889</v>
      </c>
      <c r="R1159" s="2038">
        <v>41</v>
      </c>
      <c r="S1159" s="2039" t="s">
        <v>796</v>
      </c>
      <c r="T1159" s="2040">
        <v>44309</v>
      </c>
      <c r="U1159" s="2041">
        <v>30</v>
      </c>
      <c r="V1159" s="2039" t="s">
        <v>35</v>
      </c>
      <c r="W1159" s="2042">
        <v>382.2</v>
      </c>
      <c r="X1159" s="2039"/>
      <c r="Y1159" s="2044">
        <v>44343</v>
      </c>
      <c r="Z1159" s="2040">
        <v>44337</v>
      </c>
      <c r="AA1159" s="2039">
        <v>15530</v>
      </c>
      <c r="AB1159" s="2041">
        <v>30000</v>
      </c>
      <c r="AC1159" s="2041">
        <f t="shared" si="385"/>
        <v>0</v>
      </c>
      <c r="AD1159" s="2045">
        <f>(AB1159*W1159/1000)</f>
        <v>11466</v>
      </c>
      <c r="AE1159" s="2042">
        <f t="shared" si="387"/>
        <v>573.30000000000007</v>
      </c>
      <c r="AF1159" s="6038" t="s">
        <v>8</v>
      </c>
      <c r="AG1159" s="2659"/>
      <c r="AH1159" s="2024"/>
      <c r="AI1159" s="3353"/>
      <c r="AJ1159" s="2024"/>
      <c r="AK1159" s="2024"/>
      <c r="AL1159" s="2024"/>
      <c r="AM1159" s="2024"/>
      <c r="AN1159" s="2024"/>
      <c r="AO1159" s="2024"/>
      <c r="AP1159" s="2024"/>
      <c r="AQ1159" s="2024"/>
      <c r="AR1159" s="2024"/>
      <c r="AS1159" s="2024"/>
      <c r="AT1159" s="2024"/>
      <c r="AU1159" s="2024"/>
      <c r="AV1159" s="2024"/>
      <c r="AW1159" s="2024"/>
      <c r="AX1159" s="2024"/>
      <c r="AY1159" s="2024"/>
      <c r="AZ1159" s="1480"/>
      <c r="BA1159" s="3724"/>
      <c r="BB1159" s="3702"/>
      <c r="BC1159" s="897"/>
      <c r="BD1159" s="4146"/>
    </row>
    <row r="1160" spans="15:56" ht="15" thickBot="1">
      <c r="O1160" s="2024"/>
      <c r="P1160" s="2047" t="s">
        <v>1261</v>
      </c>
      <c r="Q1160" s="2037" t="s">
        <v>436</v>
      </c>
      <c r="R1160" s="2052">
        <v>1</v>
      </c>
      <c r="S1160" s="2052" t="s">
        <v>796</v>
      </c>
      <c r="T1160" s="2057">
        <v>44335</v>
      </c>
      <c r="U1160" s="2052">
        <v>10</v>
      </c>
      <c r="V1160" s="2052" t="s">
        <v>35</v>
      </c>
      <c r="W1160" s="4036">
        <v>360</v>
      </c>
      <c r="X1160" s="2052"/>
      <c r="Y1160" s="4522">
        <v>44340</v>
      </c>
      <c r="Z1160" s="2057">
        <v>44337</v>
      </c>
      <c r="AA1160" s="2052">
        <v>15526</v>
      </c>
      <c r="AB1160" s="2055">
        <v>10000</v>
      </c>
      <c r="AC1160" s="2055">
        <f>(AB1160-U1160*1000)</f>
        <v>0</v>
      </c>
      <c r="AD1160" s="2056">
        <f>(AB1160*W1160/1000)</f>
        <v>3600</v>
      </c>
      <c r="AE1160" s="2058">
        <f>(AD1160*0.05)</f>
        <v>180</v>
      </c>
      <c r="AF1160" s="6038" t="s">
        <v>8</v>
      </c>
      <c r="AG1160" s="2029"/>
      <c r="AH1160" s="2024"/>
      <c r="AI1160" s="3353"/>
      <c r="AJ1160" s="2024"/>
      <c r="AK1160" s="2024"/>
      <c r="AL1160" s="2024"/>
      <c r="AM1160" s="2024"/>
      <c r="AN1160" s="2024"/>
      <c r="AO1160" s="2024"/>
      <c r="AP1160" s="2024"/>
      <c r="AQ1160" s="2024"/>
      <c r="AR1160" s="2024"/>
      <c r="AS1160" s="2024"/>
      <c r="AT1160" s="2024"/>
      <c r="AU1160" s="2024"/>
      <c r="AV1160" s="2024"/>
      <c r="AW1160" s="2024"/>
      <c r="AX1160" s="2024"/>
      <c r="AY1160" s="2024"/>
      <c r="AZ1160" s="1480"/>
      <c r="BA1160" s="3724"/>
      <c r="BB1160" s="3702"/>
      <c r="BC1160" s="897"/>
      <c r="BD1160" s="4146"/>
    </row>
    <row r="1161" spans="15:56">
      <c r="O1161" s="2024"/>
      <c r="P1161" s="2047" t="s">
        <v>1262</v>
      </c>
      <c r="Q1161" s="2069" t="s">
        <v>427</v>
      </c>
      <c r="R1161" s="2750">
        <v>4</v>
      </c>
      <c r="S1161" s="2050" t="s">
        <v>796</v>
      </c>
      <c r="T1161" s="2051">
        <v>44340</v>
      </c>
      <c r="U1161" s="2050">
        <v>15</v>
      </c>
      <c r="V1161" s="2052" t="s">
        <v>35</v>
      </c>
      <c r="W1161" s="2053">
        <v>380</v>
      </c>
      <c r="X1161" s="2050">
        <v>315</v>
      </c>
      <c r="Y1161" s="3573">
        <v>44343</v>
      </c>
      <c r="Z1161" s="2051">
        <v>44341</v>
      </c>
      <c r="AA1161" s="2050">
        <v>15552</v>
      </c>
      <c r="AB1161" s="2055">
        <v>15000</v>
      </c>
      <c r="AC1161" s="2055">
        <f>(AB1161-U1161*1000)</f>
        <v>0</v>
      </c>
      <c r="AD1161" s="2056">
        <f>(AB1161*W1161/1000)</f>
        <v>5700</v>
      </c>
      <c r="AE1161" s="2058">
        <f>(AD1161*0.05)</f>
        <v>285</v>
      </c>
      <c r="AF1161" s="3897" t="s">
        <v>8</v>
      </c>
      <c r="AG1161" s="6125"/>
      <c r="AH1161" s="2024"/>
      <c r="AI1161" s="3356"/>
      <c r="AJ1161" s="2911"/>
      <c r="AK1161" s="2131"/>
      <c r="AL1161" s="2132" t="s">
        <v>14</v>
      </c>
      <c r="AM1161" s="2132" t="s">
        <v>12</v>
      </c>
      <c r="AN1161" s="2132"/>
      <c r="AO1161" s="2133"/>
      <c r="AP1161" s="2132" t="s">
        <v>15</v>
      </c>
      <c r="AQ1161" s="2132" t="s">
        <v>16</v>
      </c>
      <c r="AR1161" s="2132" t="s">
        <v>12</v>
      </c>
      <c r="AS1161" s="2132" t="s">
        <v>12</v>
      </c>
      <c r="AT1161" s="2133"/>
      <c r="AU1161" s="2133"/>
      <c r="AV1161" s="2133"/>
      <c r="AW1161" s="2133"/>
      <c r="AX1161" s="2132" t="s">
        <v>17</v>
      </c>
      <c r="AY1161" s="2134"/>
      <c r="AZ1161" s="898"/>
      <c r="BA1161" s="3724"/>
      <c r="BB1161" s="3702"/>
      <c r="BC1161" s="897"/>
      <c r="BD1161" s="4146"/>
    </row>
    <row r="1162" spans="15:56">
      <c r="O1162" s="2024"/>
      <c r="P1162" s="2047" t="s">
        <v>896</v>
      </c>
      <c r="Q1162" s="2069" t="s">
        <v>808</v>
      </c>
      <c r="R1162" s="2750">
        <v>11</v>
      </c>
      <c r="S1162" s="2050" t="s">
        <v>796</v>
      </c>
      <c r="T1162" s="2051">
        <v>44337</v>
      </c>
      <c r="U1162" s="2050">
        <v>100</v>
      </c>
      <c r="V1162" s="2052" t="s">
        <v>35</v>
      </c>
      <c r="W1162" s="2053">
        <v>330</v>
      </c>
      <c r="X1162" s="2050">
        <v>315</v>
      </c>
      <c r="Y1162" s="3509">
        <v>44343</v>
      </c>
      <c r="Z1162" s="3174">
        <v>44347</v>
      </c>
      <c r="AA1162" s="2050">
        <v>15586</v>
      </c>
      <c r="AB1162" s="2055">
        <v>100000</v>
      </c>
      <c r="AC1162" s="2055">
        <f t="shared" si="385"/>
        <v>0</v>
      </c>
      <c r="AD1162" s="2056">
        <f t="shared" si="386"/>
        <v>33000</v>
      </c>
      <c r="AE1162" s="2058">
        <f t="shared" si="387"/>
        <v>1650</v>
      </c>
      <c r="AF1162" s="6038"/>
      <c r="AG1162" s="6032"/>
      <c r="AH1162" s="2024"/>
      <c r="AI1162" s="3357"/>
      <c r="AJ1162" s="2912" t="s">
        <v>4</v>
      </c>
      <c r="AK1162" s="2135" t="s">
        <v>18</v>
      </c>
      <c r="AL1162" s="2033" t="s">
        <v>19</v>
      </c>
      <c r="AM1162" s="2033" t="s">
        <v>19</v>
      </c>
      <c r="AN1162" s="2033" t="s">
        <v>20</v>
      </c>
      <c r="AO1162" s="2033" t="s">
        <v>21</v>
      </c>
      <c r="AP1162" s="2033" t="s">
        <v>22</v>
      </c>
      <c r="AQ1162" s="2033" t="s">
        <v>19</v>
      </c>
      <c r="AR1162" s="2033" t="s">
        <v>23</v>
      </c>
      <c r="AS1162" s="2033" t="s">
        <v>23</v>
      </c>
      <c r="AT1162" s="2033" t="s">
        <v>24</v>
      </c>
      <c r="AU1162" s="2033" t="s">
        <v>20</v>
      </c>
      <c r="AV1162" s="2033" t="s">
        <v>25</v>
      </c>
      <c r="AW1162" s="2033" t="s">
        <v>0</v>
      </c>
      <c r="AX1162" s="2033" t="s">
        <v>11</v>
      </c>
      <c r="AY1162" s="2136" t="s">
        <v>26</v>
      </c>
      <c r="AZ1162" s="898"/>
      <c r="BA1162" s="4143"/>
      <c r="BB1162" s="882"/>
      <c r="BC1162" s="884"/>
      <c r="BD1162" s="4144"/>
    </row>
    <row r="1163" spans="15:56" ht="15" thickBot="1">
      <c r="O1163" s="2024"/>
      <c r="P1163" s="2047" t="s">
        <v>1263</v>
      </c>
      <c r="Q1163" s="2048" t="s">
        <v>1149</v>
      </c>
      <c r="R1163" s="3067">
        <v>6</v>
      </c>
      <c r="S1163" s="3068" t="s">
        <v>101</v>
      </c>
      <c r="T1163" s="3069">
        <v>44337</v>
      </c>
      <c r="U1163" s="3068">
        <v>30</v>
      </c>
      <c r="V1163" s="3070" t="s">
        <v>35</v>
      </c>
      <c r="W1163" s="3071">
        <v>230</v>
      </c>
      <c r="X1163" s="3068" t="s">
        <v>78</v>
      </c>
      <c r="Y1163" s="3596">
        <v>44340</v>
      </c>
      <c r="Z1163" s="3073">
        <v>44337</v>
      </c>
      <c r="AA1163" s="3070">
        <v>15532</v>
      </c>
      <c r="AB1163" s="3074">
        <v>30000</v>
      </c>
      <c r="AC1163" s="3074">
        <f t="shared" si="385"/>
        <v>0</v>
      </c>
      <c r="AD1163" s="3075">
        <f t="shared" si="386"/>
        <v>6900</v>
      </c>
      <c r="AE1163" s="3071">
        <f t="shared" si="387"/>
        <v>345</v>
      </c>
      <c r="AF1163" s="4725"/>
      <c r="AG1163" s="6032"/>
      <c r="AH1163" s="2024"/>
      <c r="AI1163" s="4246"/>
      <c r="AJ1163" s="3514"/>
      <c r="AK1163" s="2137"/>
      <c r="AL1163" s="2033" t="s">
        <v>3</v>
      </c>
      <c r="AM1163" s="2033" t="s">
        <v>18</v>
      </c>
      <c r="AN1163" s="2033"/>
      <c r="AO1163" s="2138"/>
      <c r="AP1163" s="2033" t="s">
        <v>21</v>
      </c>
      <c r="AQ1163" s="2033" t="s">
        <v>3</v>
      </c>
      <c r="AR1163" s="2033" t="s">
        <v>27</v>
      </c>
      <c r="AS1163" s="2033" t="s">
        <v>28</v>
      </c>
      <c r="AT1163" s="2138"/>
      <c r="AU1163" s="2138"/>
      <c r="AV1163" s="2138"/>
      <c r="AW1163" s="2138"/>
      <c r="AX1163" s="2033" t="s">
        <v>30</v>
      </c>
      <c r="AY1163" s="2136"/>
      <c r="AZ1163" s="898"/>
      <c r="BA1163" s="4143"/>
      <c r="BB1163" s="882"/>
      <c r="BC1163" s="884"/>
      <c r="BD1163" s="4144"/>
    </row>
    <row r="1164" spans="15:56">
      <c r="O1164" s="2024"/>
      <c r="P1164" s="2047" t="s">
        <v>941</v>
      </c>
      <c r="Q1164" s="2926" t="s">
        <v>947</v>
      </c>
      <c r="R1164" s="2788">
        <v>16</v>
      </c>
      <c r="S1164" s="2039" t="s">
        <v>796</v>
      </c>
      <c r="T1164" s="2193">
        <v>44343</v>
      </c>
      <c r="U1164" s="2191">
        <v>20</v>
      </c>
      <c r="V1164" s="2188" t="s">
        <v>35</v>
      </c>
      <c r="W1164" s="2194">
        <v>388</v>
      </c>
      <c r="X1164" s="2188"/>
      <c r="Y1164" s="2790">
        <v>44347</v>
      </c>
      <c r="Z1164" s="2193">
        <v>44347</v>
      </c>
      <c r="AA1164" s="2188">
        <v>15585</v>
      </c>
      <c r="AB1164" s="2191">
        <v>20000</v>
      </c>
      <c r="AC1164" s="2191">
        <f t="shared" si="385"/>
        <v>0</v>
      </c>
      <c r="AD1164" s="2192">
        <f t="shared" si="386"/>
        <v>7760</v>
      </c>
      <c r="AE1164" s="2194">
        <f t="shared" si="387"/>
        <v>388</v>
      </c>
      <c r="AF1164" s="4631" t="s">
        <v>8</v>
      </c>
      <c r="AG1164" s="3219"/>
      <c r="AH1164" s="2024"/>
      <c r="AI1164" s="3363"/>
      <c r="AJ1164" s="3142"/>
      <c r="AK1164" s="3143"/>
      <c r="AL1164" s="3144"/>
      <c r="AM1164" s="3145"/>
      <c r="AN1164" s="3144"/>
      <c r="AO1164" s="3146"/>
      <c r="AP1164" s="3147"/>
      <c r="AQ1164" s="3144"/>
      <c r="AR1164" s="3148"/>
      <c r="AS1164" s="3149"/>
      <c r="AT1164" s="3146"/>
      <c r="AU1164" s="3150"/>
      <c r="AV1164" s="3150"/>
      <c r="AW1164" s="3151"/>
      <c r="AX1164" s="3147"/>
      <c r="AY1164" s="2232"/>
      <c r="AZ1164" s="898"/>
      <c r="BA1164" s="3724"/>
      <c r="BB1164" s="3702"/>
      <c r="BC1164" s="897"/>
      <c r="BD1164" s="4146"/>
    </row>
    <row r="1165" spans="15:56">
      <c r="O1165" s="2024"/>
      <c r="P1165" s="2047" t="s">
        <v>941</v>
      </c>
      <c r="Q1165" s="2037" t="s">
        <v>948</v>
      </c>
      <c r="R1165" s="2038">
        <v>17</v>
      </c>
      <c r="S1165" s="2052" t="s">
        <v>796</v>
      </c>
      <c r="T1165" s="2040">
        <v>44343</v>
      </c>
      <c r="U1165" s="2041">
        <v>20</v>
      </c>
      <c r="V1165" s="2039" t="s">
        <v>35</v>
      </c>
      <c r="W1165" s="2042">
        <v>459</v>
      </c>
      <c r="X1165" s="2039"/>
      <c r="Y1165" s="2044">
        <v>44347</v>
      </c>
      <c r="Z1165" s="2040">
        <v>44347</v>
      </c>
      <c r="AA1165" s="2039">
        <v>15585</v>
      </c>
      <c r="AB1165" s="2041">
        <v>20000</v>
      </c>
      <c r="AC1165" s="2041">
        <f t="shared" si="385"/>
        <v>0</v>
      </c>
      <c r="AD1165" s="2045">
        <f t="shared" si="386"/>
        <v>9180</v>
      </c>
      <c r="AE1165" s="2042">
        <f t="shared" si="387"/>
        <v>459</v>
      </c>
      <c r="AF1165" s="4631" t="s">
        <v>8</v>
      </c>
      <c r="AG1165" s="6032"/>
      <c r="AH1165" s="2024"/>
      <c r="AI1165" s="3357"/>
      <c r="AJ1165" s="2037"/>
      <c r="AK1165" s="2076"/>
      <c r="AL1165" s="2052"/>
      <c r="AM1165" s="2057"/>
      <c r="AN1165" s="2055"/>
      <c r="AO1165" s="2052"/>
      <c r="AP1165" s="2058"/>
      <c r="AQ1165" s="2052"/>
      <c r="AR1165" s="2078"/>
      <c r="AS1165" s="2057"/>
      <c r="AT1165" s="2052"/>
      <c r="AU1165" s="2055"/>
      <c r="AV1165" s="2055"/>
      <c r="AW1165" s="2056"/>
      <c r="AX1165" s="2058"/>
      <c r="AY1165" s="2233"/>
      <c r="AZ1165" s="898"/>
      <c r="BA1165" s="4145"/>
      <c r="BB1165" s="3702"/>
      <c r="BC1165" s="897"/>
      <c r="BD1165" s="4146"/>
    </row>
    <row r="1166" spans="15:56" ht="15" thickBot="1">
      <c r="O1166" s="2024"/>
      <c r="P1166" s="2082"/>
      <c r="Q1166" s="2083"/>
      <c r="R1166" s="2083"/>
      <c r="S1166" s="2083"/>
      <c r="T1166" s="2083"/>
      <c r="U1166" s="2084"/>
      <c r="V1166" s="2085"/>
      <c r="W1166" s="2085"/>
      <c r="X1166" s="2085"/>
      <c r="Y1166" s="2089"/>
      <c r="Z1166" s="2085"/>
      <c r="AA1166" s="2086"/>
      <c r="AB1166" s="2087"/>
      <c r="AC1166" s="2085"/>
      <c r="AD1166" s="6134">
        <f>SUM(AD1132:AD1165)</f>
        <v>337591.15</v>
      </c>
      <c r="AE1166" s="2088">
        <f>(AD1166*0.05)</f>
        <v>16879.557500000003</v>
      </c>
      <c r="AF1166" s="2090"/>
      <c r="AG1166" s="3220"/>
      <c r="AH1166" s="2024"/>
      <c r="AI1166" s="2837"/>
      <c r="AJ1166" s="2915"/>
      <c r="AK1166" s="2091"/>
      <c r="AL1166" s="2091"/>
      <c r="AM1166" s="2091"/>
      <c r="AN1166" s="2091"/>
      <c r="AO1166" s="2091"/>
      <c r="AP1166" s="2091"/>
      <c r="AQ1166" s="2091"/>
      <c r="AR1166" s="2091"/>
      <c r="AS1166" s="2091"/>
      <c r="AT1166" s="2091"/>
      <c r="AU1166" s="2091"/>
      <c r="AV1166" s="2091"/>
      <c r="AW1166" s="2091"/>
      <c r="AX1166" s="2091"/>
      <c r="AY1166" s="2150"/>
      <c r="AZ1166" s="1480"/>
      <c r="BA1166" s="4145"/>
      <c r="BB1166" s="3702"/>
      <c r="BC1166" s="897"/>
      <c r="BD1166" s="4146"/>
    </row>
    <row r="1167" spans="15:56">
      <c r="O1167" s="2024"/>
      <c r="P1167" s="2992"/>
      <c r="Q1167" s="6135"/>
      <c r="R1167" s="6135"/>
      <c r="S1167" s="3219"/>
      <c r="T1167" s="3219"/>
      <c r="U1167" s="3219"/>
      <c r="V1167" s="6135"/>
      <c r="W1167" s="3219"/>
      <c r="X1167" s="3219"/>
      <c r="Y1167" s="3219"/>
      <c r="Z1167" s="2024"/>
      <c r="AA1167" s="2024"/>
      <c r="AB1167" s="2024"/>
      <c r="AC1167" s="2024"/>
      <c r="AD1167" s="2024"/>
      <c r="AE1167" s="2024"/>
      <c r="AF1167" s="3227"/>
      <c r="AG1167" s="2024"/>
      <c r="AH1167" s="2024"/>
      <c r="AI1167" s="2837"/>
      <c r="AJ1167" s="2915"/>
      <c r="AK1167" s="2091"/>
      <c r="AL1167" s="2091"/>
      <c r="AM1167" s="2091"/>
      <c r="AN1167" s="2091"/>
      <c r="AO1167" s="2091"/>
      <c r="AP1167" s="2091"/>
      <c r="AQ1167" s="2091"/>
      <c r="AR1167" s="2091"/>
      <c r="AS1167" s="2091"/>
      <c r="AT1167" s="2091"/>
      <c r="AU1167" s="2091"/>
      <c r="AV1167" s="2091"/>
      <c r="AW1167" s="2091"/>
      <c r="AX1167" s="2091"/>
      <c r="AY1167" s="2150"/>
      <c r="AZ1167" s="1480"/>
      <c r="BA1167" s="4145"/>
      <c r="BB1167" s="3702"/>
      <c r="BC1167" s="897"/>
      <c r="BD1167" s="4146"/>
    </row>
    <row r="1168" spans="15:56" ht="18.600000000000001" thickBot="1">
      <c r="O1168" s="2024"/>
      <c r="P1168" s="2028" t="s">
        <v>1195</v>
      </c>
      <c r="Q1168" s="2024"/>
      <c r="R1168" s="2024"/>
      <c r="S1168" s="2024"/>
      <c r="T1168" s="2024"/>
      <c r="U1168" s="2024"/>
      <c r="V1168" s="2024"/>
      <c r="W1168" s="2024"/>
      <c r="X1168" s="2024"/>
      <c r="Y1168" s="3602"/>
      <c r="Z1168" s="2024"/>
      <c r="AA1168" s="2024"/>
      <c r="AB1168" s="2024"/>
      <c r="AC1168" s="2024"/>
      <c r="AD1168" s="2024"/>
      <c r="AE1168" s="2024"/>
      <c r="AF1168" s="2029"/>
      <c r="AG1168" s="2024"/>
      <c r="AH1168" s="2024"/>
      <c r="AI1168" s="2837"/>
      <c r="AJ1168" s="2915"/>
      <c r="AK1168" s="2091"/>
      <c r="AL1168" s="2091"/>
      <c r="AM1168" s="2091"/>
      <c r="AN1168" s="2091"/>
      <c r="AO1168" s="2091"/>
      <c r="AP1168" s="2091"/>
      <c r="AQ1168" s="2091"/>
      <c r="AR1168" s="2091"/>
      <c r="AS1168" s="2091"/>
      <c r="AT1168" s="2091"/>
      <c r="AU1168" s="2091"/>
      <c r="AV1168" s="2091"/>
      <c r="AW1168" s="2091"/>
      <c r="AX1168" s="2091"/>
      <c r="AY1168" s="2150"/>
      <c r="AZ1168" s="898"/>
      <c r="BA1168" s="4143"/>
      <c r="BB1168" s="882"/>
      <c r="BC1168" s="884"/>
      <c r="BD1168" s="4144"/>
    </row>
    <row r="1169" spans="15:56" ht="15" thickBot="1">
      <c r="O1169" s="2024"/>
      <c r="P1169" s="2030"/>
      <c r="Q1169" s="2031"/>
      <c r="R1169" s="2031"/>
      <c r="S1169" s="6040" t="s">
        <v>14</v>
      </c>
      <c r="T1169" s="6040" t="s">
        <v>12</v>
      </c>
      <c r="U1169" s="6040"/>
      <c r="V1169" s="2031"/>
      <c r="W1169" s="6040" t="s">
        <v>15</v>
      </c>
      <c r="X1169" s="6040" t="s">
        <v>16</v>
      </c>
      <c r="Y1169" s="6040" t="s">
        <v>12</v>
      </c>
      <c r="Z1169" s="6040" t="s">
        <v>12</v>
      </c>
      <c r="AA1169" s="2031"/>
      <c r="AB1169" s="2031"/>
      <c r="AC1169" s="2031"/>
      <c r="AD1169" s="2031"/>
      <c r="AE1169" s="6040" t="s">
        <v>17</v>
      </c>
      <c r="AF1169" s="6040"/>
      <c r="AG1169" s="6032"/>
      <c r="AH1169" s="2024"/>
      <c r="AI1169" s="2942"/>
      <c r="AJ1169" s="2916"/>
      <c r="AK1169" s="2151"/>
      <c r="AL1169" s="2151"/>
      <c r="AM1169" s="2151"/>
      <c r="AN1169" s="2151"/>
      <c r="AO1169" s="2151"/>
      <c r="AP1169" s="2151"/>
      <c r="AQ1169" s="2151"/>
      <c r="AR1169" s="2151"/>
      <c r="AS1169" s="2151"/>
      <c r="AT1169" s="2151"/>
      <c r="AU1169" s="2151"/>
      <c r="AV1169" s="2151"/>
      <c r="AW1169" s="2151"/>
      <c r="AX1169" s="2151"/>
      <c r="AY1169" s="2152"/>
      <c r="AZ1169" s="898"/>
      <c r="BA1169" s="4143"/>
      <c r="BB1169" s="882"/>
      <c r="BC1169" s="884"/>
      <c r="BD1169" s="4144"/>
    </row>
    <row r="1170" spans="15:56">
      <c r="O1170" s="2024"/>
      <c r="P1170" s="2032" t="s">
        <v>3</v>
      </c>
      <c r="Q1170" s="2033" t="s">
        <v>4</v>
      </c>
      <c r="R1170" s="6033" t="s">
        <v>18</v>
      </c>
      <c r="S1170" s="6033" t="s">
        <v>19</v>
      </c>
      <c r="T1170" s="6033" t="s">
        <v>19</v>
      </c>
      <c r="U1170" s="6033" t="s">
        <v>20</v>
      </c>
      <c r="V1170" s="6033" t="s">
        <v>21</v>
      </c>
      <c r="W1170" s="6033" t="s">
        <v>22</v>
      </c>
      <c r="X1170" s="6033" t="s">
        <v>19</v>
      </c>
      <c r="Y1170" s="6033" t="s">
        <v>23</v>
      </c>
      <c r="Z1170" s="6033" t="s">
        <v>23</v>
      </c>
      <c r="AA1170" s="6033" t="s">
        <v>24</v>
      </c>
      <c r="AB1170" s="6033" t="s">
        <v>20</v>
      </c>
      <c r="AC1170" s="6033" t="s">
        <v>25</v>
      </c>
      <c r="AD1170" s="6033" t="s">
        <v>0</v>
      </c>
      <c r="AE1170" s="6033" t="s">
        <v>11</v>
      </c>
      <c r="AF1170" s="6033" t="s">
        <v>26</v>
      </c>
      <c r="AG1170" s="6032"/>
      <c r="AH1170" s="2024"/>
      <c r="AI1170" s="2024"/>
      <c r="AJ1170" s="2024"/>
      <c r="AK1170" s="2024"/>
      <c r="AL1170" s="2024"/>
      <c r="AM1170" s="2024"/>
      <c r="AN1170" s="2024"/>
      <c r="AO1170" s="2024"/>
      <c r="AP1170" s="2024"/>
      <c r="AQ1170" s="2024"/>
      <c r="AR1170" s="2024"/>
      <c r="AS1170" s="2024"/>
      <c r="AT1170" s="2024"/>
      <c r="AU1170" s="2024"/>
      <c r="AV1170" s="2024"/>
      <c r="AW1170" s="2024"/>
      <c r="AX1170" s="2024"/>
      <c r="AY1170" s="2024"/>
      <c r="AZ1170" s="898"/>
      <c r="BA1170" s="3724"/>
      <c r="BB1170" s="3702"/>
      <c r="BC1170" s="897"/>
      <c r="BD1170" s="4146"/>
    </row>
    <row r="1171" spans="15:56" ht="24" thickBot="1">
      <c r="O1171" s="2024"/>
      <c r="P1171" s="2034"/>
      <c r="Q1171" s="2035"/>
      <c r="R1171" s="2035"/>
      <c r="S1171" s="6035" t="s">
        <v>3</v>
      </c>
      <c r="T1171" s="6035" t="s">
        <v>18</v>
      </c>
      <c r="U1171" s="6035"/>
      <c r="V1171" s="2035"/>
      <c r="W1171" s="6035" t="s">
        <v>21</v>
      </c>
      <c r="X1171" s="6035" t="s">
        <v>3</v>
      </c>
      <c r="Y1171" s="6035" t="s">
        <v>27</v>
      </c>
      <c r="Z1171" s="6035" t="s">
        <v>28</v>
      </c>
      <c r="AA1171" s="2035"/>
      <c r="AB1171" s="2035"/>
      <c r="AC1171" s="2035"/>
      <c r="AD1171" s="2035"/>
      <c r="AE1171" s="6035" t="s">
        <v>30</v>
      </c>
      <c r="AF1171" s="6033"/>
      <c r="AG1171" s="6032"/>
      <c r="AH1171" s="2024"/>
      <c r="AI1171" s="2024"/>
      <c r="AJ1171" s="2231" t="s">
        <v>659</v>
      </c>
      <c r="AK1171" s="2024" t="s">
        <v>1145</v>
      </c>
      <c r="AL1171" s="2024"/>
      <c r="AM1171" s="2154"/>
      <c r="AN1171" s="2024"/>
      <c r="AO1171" s="2024"/>
      <c r="AP1171" s="2024"/>
      <c r="AQ1171" s="2024"/>
      <c r="AR1171" s="2024"/>
      <c r="AS1171" s="2024"/>
      <c r="AT1171" s="2024"/>
      <c r="AU1171" s="2024"/>
      <c r="AV1171" s="2154" t="s">
        <v>1233</v>
      </c>
      <c r="AW1171" s="2024"/>
      <c r="AX1171" s="2024"/>
      <c r="AY1171" s="2024"/>
      <c r="AZ1171" s="898"/>
    </row>
    <row r="1172" spans="15:56">
      <c r="O1172" s="2024"/>
      <c r="P1172" s="2047" t="s">
        <v>629</v>
      </c>
      <c r="Q1172" s="4014" t="s">
        <v>699</v>
      </c>
      <c r="R1172" s="2071">
        <v>205</v>
      </c>
      <c r="S1172" s="2071">
        <v>60474</v>
      </c>
      <c r="T1172" s="2072">
        <v>44272</v>
      </c>
      <c r="U1172" s="2071">
        <v>5</v>
      </c>
      <c r="V1172" s="2071" t="s">
        <v>35</v>
      </c>
      <c r="W1172" s="2073">
        <v>280.39999999999998</v>
      </c>
      <c r="X1172" s="4072"/>
      <c r="Y1172" s="3509">
        <v>44354</v>
      </c>
      <c r="Z1172" s="2072">
        <v>44354</v>
      </c>
      <c r="AA1172" s="5995">
        <v>15197</v>
      </c>
      <c r="AB1172" s="2041">
        <v>5000</v>
      </c>
      <c r="AC1172" s="2071">
        <f>(AB1172-U1172*1000)</f>
        <v>0</v>
      </c>
      <c r="AD1172" s="2045">
        <f>(AB1172*W1172/1000)</f>
        <v>1402</v>
      </c>
      <c r="AE1172" s="2045">
        <f>(AD1172*0.05)</f>
        <v>70.100000000000009</v>
      </c>
      <c r="AF1172" s="2999"/>
      <c r="AG1172" s="3220"/>
      <c r="AH1172" s="2024"/>
      <c r="AI1172" s="2021"/>
      <c r="AJ1172" s="2911"/>
      <c r="AK1172" s="2131"/>
      <c r="AL1172" s="2132" t="s">
        <v>14</v>
      </c>
      <c r="AM1172" s="2132" t="s">
        <v>12</v>
      </c>
      <c r="AN1172" s="2132"/>
      <c r="AO1172" s="2133"/>
      <c r="AP1172" s="2132" t="s">
        <v>15</v>
      </c>
      <c r="AQ1172" s="2132" t="s">
        <v>16</v>
      </c>
      <c r="AR1172" s="2132" t="s">
        <v>12</v>
      </c>
      <c r="AS1172" s="2132" t="s">
        <v>12</v>
      </c>
      <c r="AT1172" s="2133"/>
      <c r="AU1172" s="2133"/>
      <c r="AV1172" s="2133"/>
      <c r="AW1172" s="2133"/>
      <c r="AX1172" s="2132" t="s">
        <v>17</v>
      </c>
      <c r="AY1172" s="2134"/>
      <c r="AZ1172" s="1480"/>
    </row>
    <row r="1173" spans="15:56">
      <c r="O1173" s="2024"/>
      <c r="P1173" s="2047" t="s">
        <v>629</v>
      </c>
      <c r="Q1173" s="2957" t="s">
        <v>436</v>
      </c>
      <c r="R1173" s="2071">
        <v>207</v>
      </c>
      <c r="S1173" s="2071">
        <v>63053</v>
      </c>
      <c r="T1173" s="2072">
        <v>44272</v>
      </c>
      <c r="U1173" s="2071">
        <v>72</v>
      </c>
      <c r="V1173" s="2071" t="s">
        <v>35</v>
      </c>
      <c r="W1173" s="2073">
        <v>336.5</v>
      </c>
      <c r="X1173" s="4072"/>
      <c r="Y1173" s="4292">
        <v>44348</v>
      </c>
      <c r="Z1173" s="4483">
        <v>44348</v>
      </c>
      <c r="AA1173" s="5988">
        <v>15195</v>
      </c>
      <c r="AB1173" s="2041">
        <v>72000</v>
      </c>
      <c r="AC1173" s="2071">
        <f>(AB1173-U1173*1000)</f>
        <v>0</v>
      </c>
      <c r="AD1173" s="2045">
        <f>(AB1173*W1173/1000)</f>
        <v>24228</v>
      </c>
      <c r="AE1173" s="2045">
        <f>(AD1173*0.05)</f>
        <v>1211.4000000000001</v>
      </c>
      <c r="AF1173" s="4307" t="s">
        <v>1205</v>
      </c>
      <c r="AG1173" s="3227"/>
      <c r="AH1173" s="2024"/>
      <c r="AI1173" s="2023"/>
      <c r="AJ1173" s="2912" t="s">
        <v>4</v>
      </c>
      <c r="AK1173" s="2135" t="s">
        <v>18</v>
      </c>
      <c r="AL1173" s="2033" t="s">
        <v>19</v>
      </c>
      <c r="AM1173" s="2033" t="s">
        <v>19</v>
      </c>
      <c r="AN1173" s="2033" t="s">
        <v>20</v>
      </c>
      <c r="AO1173" s="2033" t="s">
        <v>21</v>
      </c>
      <c r="AP1173" s="2033" t="s">
        <v>22</v>
      </c>
      <c r="AQ1173" s="2033" t="s">
        <v>19</v>
      </c>
      <c r="AR1173" s="2033" t="s">
        <v>23</v>
      </c>
      <c r="AS1173" s="2033" t="s">
        <v>23</v>
      </c>
      <c r="AT1173" s="2033" t="s">
        <v>24</v>
      </c>
      <c r="AU1173" s="2033" t="s">
        <v>20</v>
      </c>
      <c r="AV1173" s="2033" t="s">
        <v>25</v>
      </c>
      <c r="AW1173" s="2033" t="s">
        <v>0</v>
      </c>
      <c r="AX1173" s="2033" t="s">
        <v>11</v>
      </c>
      <c r="AY1173" s="2136" t="s">
        <v>26</v>
      </c>
      <c r="AZ1173" s="1480"/>
    </row>
    <row r="1174" spans="15:56" ht="15" thickBot="1">
      <c r="O1174" s="2024"/>
      <c r="P1174" s="2821" t="s">
        <v>629</v>
      </c>
      <c r="Q1174" s="4338" t="s">
        <v>740</v>
      </c>
      <c r="R1174" s="2828">
        <v>203</v>
      </c>
      <c r="S1174" s="2828">
        <v>63417</v>
      </c>
      <c r="T1174" s="2829">
        <v>44257</v>
      </c>
      <c r="U1174" s="2828">
        <v>6</v>
      </c>
      <c r="V1174" s="2828" t="s">
        <v>35</v>
      </c>
      <c r="W1174" s="2830">
        <v>258.35000000000002</v>
      </c>
      <c r="X1174" s="5998"/>
      <c r="Y1174" s="3592">
        <v>44375</v>
      </c>
      <c r="Z1174" s="2829">
        <v>44375</v>
      </c>
      <c r="AA1174" s="6136" t="s">
        <v>1282</v>
      </c>
      <c r="AB1174" s="6137">
        <v>6000</v>
      </c>
      <c r="AC1174" s="2828">
        <f>(AB1174-U1174*1000)</f>
        <v>0</v>
      </c>
      <c r="AD1174" s="2706">
        <v>0</v>
      </c>
      <c r="AE1174" s="2706">
        <f>(AD1174*0.05)</f>
        <v>0</v>
      </c>
      <c r="AF1174" s="6138" t="s">
        <v>88</v>
      </c>
      <c r="AG1174" s="2029"/>
      <c r="AH1174" s="2024"/>
      <c r="AI1174" s="2026"/>
      <c r="AJ1174" s="3514"/>
      <c r="AK1174" s="2137"/>
      <c r="AL1174" s="2033" t="s">
        <v>3</v>
      </c>
      <c r="AM1174" s="2033" t="s">
        <v>18</v>
      </c>
      <c r="AN1174" s="2033"/>
      <c r="AO1174" s="2138"/>
      <c r="AP1174" s="2033" t="s">
        <v>21</v>
      </c>
      <c r="AQ1174" s="2033" t="s">
        <v>3</v>
      </c>
      <c r="AR1174" s="2033" t="s">
        <v>27</v>
      </c>
      <c r="AS1174" s="2033" t="s">
        <v>28</v>
      </c>
      <c r="AT1174" s="2138"/>
      <c r="AU1174" s="2138"/>
      <c r="AV1174" s="2138"/>
      <c r="AW1174" s="2138"/>
      <c r="AX1174" s="2033" t="s">
        <v>30</v>
      </c>
      <c r="AY1174" s="2136"/>
      <c r="AZ1174" s="898"/>
    </row>
    <row r="1175" spans="15:56">
      <c r="O1175" s="2024"/>
      <c r="P1175" s="2821" t="s">
        <v>629</v>
      </c>
      <c r="Q1175" s="2918" t="s">
        <v>436</v>
      </c>
      <c r="R1175" s="2823">
        <v>222</v>
      </c>
      <c r="S1175" s="2823">
        <v>65226</v>
      </c>
      <c r="T1175" s="2824">
        <v>44315</v>
      </c>
      <c r="U1175" s="2823">
        <v>72</v>
      </c>
      <c r="V1175" s="2823" t="s">
        <v>35</v>
      </c>
      <c r="W1175" s="2825">
        <v>360.05</v>
      </c>
      <c r="X1175" s="5974"/>
      <c r="Y1175" s="3568">
        <v>44375</v>
      </c>
      <c r="Z1175" s="2824">
        <v>44375</v>
      </c>
      <c r="AA1175" s="2823" t="s">
        <v>1282</v>
      </c>
      <c r="AB1175" s="4443">
        <v>72000</v>
      </c>
      <c r="AC1175" s="2823">
        <f>(AB1175-U1175*1000)</f>
        <v>0</v>
      </c>
      <c r="AD1175" s="2716">
        <v>0</v>
      </c>
      <c r="AE1175" s="2716">
        <f>(AD1175*0.05)</f>
        <v>0</v>
      </c>
      <c r="AF1175" s="6139" t="s">
        <v>88</v>
      </c>
      <c r="AG1175" s="6032"/>
      <c r="AH1175" s="2024"/>
      <c r="AI1175" s="2941"/>
      <c r="AJ1175" s="2658" t="s">
        <v>907</v>
      </c>
      <c r="AK1175" s="2198">
        <v>2</v>
      </c>
      <c r="AL1175" s="2122">
        <v>47</v>
      </c>
      <c r="AM1175" s="2174">
        <v>43019</v>
      </c>
      <c r="AN1175" s="2172">
        <v>150</v>
      </c>
      <c r="AO1175" s="2122" t="s">
        <v>35</v>
      </c>
      <c r="AP1175" s="2175">
        <v>260</v>
      </c>
      <c r="AQ1175" s="2122"/>
      <c r="AR1175" s="2200">
        <v>43031</v>
      </c>
      <c r="AS1175" s="2174">
        <v>43028</v>
      </c>
      <c r="AT1175" s="2122">
        <v>9781</v>
      </c>
      <c r="AU1175" s="2172">
        <v>150000</v>
      </c>
      <c r="AV1175" s="2172">
        <f t="shared" ref="AV1175:AV1213" si="388">(AU1175-AN1175*1000)</f>
        <v>0</v>
      </c>
      <c r="AW1175" s="2173">
        <f>(AU1175*AP1175/1000)</f>
        <v>39000</v>
      </c>
      <c r="AX1175" s="2175">
        <f>(AW1175*0.05)</f>
        <v>1950</v>
      </c>
      <c r="AY1175" s="2232"/>
    </row>
    <row r="1176" spans="15:56">
      <c r="O1176" s="2024"/>
      <c r="P1176" s="2047" t="s">
        <v>792</v>
      </c>
      <c r="Q1176" s="2069" t="s">
        <v>891</v>
      </c>
      <c r="R1176" s="4072">
        <v>128</v>
      </c>
      <c r="S1176" s="2071" t="s">
        <v>36</v>
      </c>
      <c r="T1176" s="4540">
        <v>44328</v>
      </c>
      <c r="U1176" s="4072">
        <v>12.5</v>
      </c>
      <c r="V1176" s="2039" t="s">
        <v>35</v>
      </c>
      <c r="W1176" s="4541">
        <v>454.3</v>
      </c>
      <c r="X1176" s="3605"/>
      <c r="Y1176" s="3509">
        <v>44348</v>
      </c>
      <c r="Z1176" s="2072">
        <v>44344</v>
      </c>
      <c r="AA1176" s="2071">
        <v>15574</v>
      </c>
      <c r="AB1176" s="2147">
        <v>12500</v>
      </c>
      <c r="AC1176" s="2147">
        <f t="shared" ref="AC1176:AC1182" si="389">(AB1176-U1176*1000)</f>
        <v>0</v>
      </c>
      <c r="AD1176" s="2045">
        <f t="shared" ref="AD1176:AD1182" si="390">(AB1176*W1176/1000)</f>
        <v>5678.75</v>
      </c>
      <c r="AE1176" s="2045">
        <f t="shared" ref="AE1176:AE1182" si="391">(AD1176*0.05)</f>
        <v>283.9375</v>
      </c>
      <c r="AF1176" s="4725" t="s">
        <v>8</v>
      </c>
      <c r="AG1176" s="6032"/>
      <c r="AH1176" s="2024"/>
      <c r="AI1176" s="2837"/>
      <c r="AJ1176" s="2037" t="s">
        <v>889</v>
      </c>
      <c r="AK1176" s="2076">
        <v>3</v>
      </c>
      <c r="AL1176" s="2052" t="s">
        <v>78</v>
      </c>
      <c r="AM1176" s="2057">
        <v>43040</v>
      </c>
      <c r="AN1176" s="2055">
        <v>200</v>
      </c>
      <c r="AO1176" s="2052" t="s">
        <v>35</v>
      </c>
      <c r="AP1176" s="2058">
        <v>295</v>
      </c>
      <c r="AQ1176" s="2052"/>
      <c r="AR1176" s="2078">
        <v>43045</v>
      </c>
      <c r="AS1176" s="2057">
        <v>43042</v>
      </c>
      <c r="AT1176" s="2052">
        <v>9792</v>
      </c>
      <c r="AU1176" s="2055">
        <v>60000</v>
      </c>
      <c r="AV1176" s="2055">
        <f t="shared" si="388"/>
        <v>-140000</v>
      </c>
      <c r="AW1176" s="2056">
        <f t="shared" ref="AW1176:AW1207" si="392">(AU1176*AP1176/1000)</f>
        <v>17700</v>
      </c>
      <c r="AX1176" s="2058">
        <f>(AW1176*0.035)</f>
        <v>619.50000000000011</v>
      </c>
      <c r="AY1176" s="2233"/>
    </row>
    <row r="1177" spans="15:56">
      <c r="O1177" s="2024"/>
      <c r="P1177" s="2047" t="s">
        <v>792</v>
      </c>
      <c r="Q1177" s="2069" t="s">
        <v>794</v>
      </c>
      <c r="R1177" s="4072">
        <v>129</v>
      </c>
      <c r="S1177" s="2071" t="s">
        <v>36</v>
      </c>
      <c r="T1177" s="4540">
        <v>44328</v>
      </c>
      <c r="U1177" s="4072">
        <v>225</v>
      </c>
      <c r="V1177" s="2039" t="s">
        <v>35</v>
      </c>
      <c r="W1177" s="4541">
        <v>360.1</v>
      </c>
      <c r="X1177" s="3605"/>
      <c r="Y1177" s="3509">
        <v>44348</v>
      </c>
      <c r="Z1177" s="2072">
        <v>44344</v>
      </c>
      <c r="AA1177" s="2071">
        <v>15574</v>
      </c>
      <c r="AB1177" s="2147">
        <v>225000</v>
      </c>
      <c r="AC1177" s="2147">
        <f t="shared" si="389"/>
        <v>0</v>
      </c>
      <c r="AD1177" s="2045">
        <f t="shared" si="390"/>
        <v>81022.5</v>
      </c>
      <c r="AE1177" s="2045">
        <f t="shared" si="391"/>
        <v>4051.125</v>
      </c>
      <c r="AF1177" s="4725" t="s">
        <v>8</v>
      </c>
      <c r="AG1177" s="6032"/>
      <c r="AH1177" s="2024"/>
      <c r="AI1177" s="2837"/>
      <c r="AJ1177" s="2037" t="s">
        <v>906</v>
      </c>
      <c r="AK1177" s="2076">
        <v>3</v>
      </c>
      <c r="AL1177" s="2052" t="s">
        <v>78</v>
      </c>
      <c r="AM1177" s="2057">
        <v>43040</v>
      </c>
      <c r="AN1177" s="2055">
        <v>200</v>
      </c>
      <c r="AO1177" s="2052" t="s">
        <v>35</v>
      </c>
      <c r="AP1177" s="2058">
        <v>295</v>
      </c>
      <c r="AQ1177" s="2052"/>
      <c r="AR1177" s="2078">
        <v>43045</v>
      </c>
      <c r="AS1177" s="2057">
        <v>43053</v>
      </c>
      <c r="AT1177" s="2052">
        <v>9796</v>
      </c>
      <c r="AU1177" s="2055">
        <v>140000</v>
      </c>
      <c r="AV1177" s="2055">
        <f t="shared" si="388"/>
        <v>-60000</v>
      </c>
      <c r="AW1177" s="2056">
        <f t="shared" si="392"/>
        <v>41300</v>
      </c>
      <c r="AX1177" s="2058">
        <f>(AW1177*0.035)</f>
        <v>1445.5000000000002</v>
      </c>
      <c r="AY1177" s="2234"/>
    </row>
    <row r="1178" spans="15:56">
      <c r="O1178" s="2024"/>
      <c r="P1178" s="2047" t="s">
        <v>792</v>
      </c>
      <c r="Q1178" s="2069" t="s">
        <v>1156</v>
      </c>
      <c r="R1178" s="2071">
        <v>130</v>
      </c>
      <c r="S1178" s="2071" t="s">
        <v>36</v>
      </c>
      <c r="T1178" s="4540">
        <v>44328</v>
      </c>
      <c r="U1178" s="2071">
        <v>15</v>
      </c>
      <c r="V1178" s="2039" t="s">
        <v>35</v>
      </c>
      <c r="W1178" s="2073">
        <v>291.10000000000002</v>
      </c>
      <c r="X1178" s="3605"/>
      <c r="Y1178" s="3509">
        <v>44348</v>
      </c>
      <c r="Z1178" s="2072">
        <v>44344</v>
      </c>
      <c r="AA1178" s="2071">
        <v>15574</v>
      </c>
      <c r="AB1178" s="2147">
        <v>15000</v>
      </c>
      <c r="AC1178" s="2147">
        <f t="shared" si="389"/>
        <v>0</v>
      </c>
      <c r="AD1178" s="2045">
        <f t="shared" si="390"/>
        <v>4366.5</v>
      </c>
      <c r="AE1178" s="2045">
        <f t="shared" si="391"/>
        <v>218.32500000000002</v>
      </c>
      <c r="AF1178" s="4725" t="s">
        <v>8</v>
      </c>
      <c r="AG1178" s="3219"/>
      <c r="AH1178" s="2024"/>
      <c r="AI1178" s="2837"/>
      <c r="AJ1178" s="2037" t="s">
        <v>889</v>
      </c>
      <c r="AK1178" s="2076">
        <v>4</v>
      </c>
      <c r="AL1178" s="2052" t="s">
        <v>36</v>
      </c>
      <c r="AM1178" s="2057">
        <v>43081</v>
      </c>
      <c r="AN1178" s="2055">
        <v>60</v>
      </c>
      <c r="AO1178" s="2052" t="s">
        <v>35</v>
      </c>
      <c r="AP1178" s="2058">
        <v>295</v>
      </c>
      <c r="AQ1178" s="2052"/>
      <c r="AR1178" s="2078">
        <v>43089</v>
      </c>
      <c r="AS1178" s="2057">
        <v>43087</v>
      </c>
      <c r="AT1178" s="2052">
        <v>9820</v>
      </c>
      <c r="AU1178" s="2055">
        <v>60000</v>
      </c>
      <c r="AV1178" s="2055">
        <f t="shared" si="388"/>
        <v>0</v>
      </c>
      <c r="AW1178" s="2056">
        <f t="shared" si="392"/>
        <v>17700</v>
      </c>
      <c r="AX1178" s="2058">
        <f>(AW1178*0.035)</f>
        <v>619.50000000000011</v>
      </c>
      <c r="AY1178" s="2808"/>
    </row>
    <row r="1179" spans="15:56">
      <c r="O1179" s="2024"/>
      <c r="P1179" s="2047" t="s">
        <v>792</v>
      </c>
      <c r="Q1179" s="2069" t="s">
        <v>891</v>
      </c>
      <c r="R1179" s="2071">
        <v>131</v>
      </c>
      <c r="S1179" s="2071" t="s">
        <v>36</v>
      </c>
      <c r="T1179" s="4540">
        <v>44328</v>
      </c>
      <c r="U1179" s="2071">
        <v>15</v>
      </c>
      <c r="V1179" s="2039" t="s">
        <v>35</v>
      </c>
      <c r="W1179" s="2073">
        <v>454.3</v>
      </c>
      <c r="X1179" s="2071"/>
      <c r="Y1179" s="3509">
        <v>44368</v>
      </c>
      <c r="Z1179" s="2072">
        <v>44365</v>
      </c>
      <c r="AA1179" s="2071">
        <v>15672</v>
      </c>
      <c r="AB1179" s="2147">
        <v>15000</v>
      </c>
      <c r="AC1179" s="2147">
        <f t="shared" si="389"/>
        <v>0</v>
      </c>
      <c r="AD1179" s="2045">
        <f t="shared" si="390"/>
        <v>6814.5</v>
      </c>
      <c r="AE1179" s="2045">
        <f t="shared" si="391"/>
        <v>340.72500000000002</v>
      </c>
      <c r="AF1179" s="4725" t="s">
        <v>8</v>
      </c>
      <c r="AG1179" s="6032"/>
      <c r="AH1179" s="2024"/>
      <c r="AI1179" s="2943"/>
      <c r="AJ1179" s="2037" t="s">
        <v>889</v>
      </c>
      <c r="AK1179" s="2895">
        <v>5</v>
      </c>
      <c r="AL1179" s="2896" t="s">
        <v>101</v>
      </c>
      <c r="AM1179" s="2897">
        <v>43124</v>
      </c>
      <c r="AN1179" s="2898">
        <v>160</v>
      </c>
      <c r="AO1179" s="2896" t="s">
        <v>35</v>
      </c>
      <c r="AP1179" s="2899">
        <v>306</v>
      </c>
      <c r="AQ1179" s="2896"/>
      <c r="AR1179" s="2901">
        <v>43129</v>
      </c>
      <c r="AS1179" s="2897">
        <v>43129</v>
      </c>
      <c r="AT1179" s="2896">
        <v>9914</v>
      </c>
      <c r="AU1179" s="2898">
        <v>63000</v>
      </c>
      <c r="AV1179" s="2898">
        <f t="shared" si="388"/>
        <v>-97000</v>
      </c>
      <c r="AW1179" s="2902">
        <f t="shared" si="392"/>
        <v>19278</v>
      </c>
      <c r="AX1179" s="2899">
        <f>(AW1179*0.04)</f>
        <v>771.12</v>
      </c>
      <c r="AY1179" s="2150"/>
    </row>
    <row r="1180" spans="15:56">
      <c r="O1180" s="2024"/>
      <c r="P1180" s="2047" t="s">
        <v>792</v>
      </c>
      <c r="Q1180" s="2069" t="s">
        <v>794</v>
      </c>
      <c r="R1180" s="2071">
        <v>132</v>
      </c>
      <c r="S1180" s="2071" t="s">
        <v>36</v>
      </c>
      <c r="T1180" s="4540">
        <v>44328</v>
      </c>
      <c r="U1180" s="2071">
        <v>225</v>
      </c>
      <c r="V1180" s="2039" t="s">
        <v>35</v>
      </c>
      <c r="W1180" s="2073">
        <v>360.1</v>
      </c>
      <c r="X1180" s="2071"/>
      <c r="Y1180" s="3509">
        <v>44368</v>
      </c>
      <c r="Z1180" s="2072">
        <v>44365</v>
      </c>
      <c r="AA1180" s="2071">
        <v>15672</v>
      </c>
      <c r="AB1180" s="2147">
        <v>225000</v>
      </c>
      <c r="AC1180" s="2147">
        <f t="shared" si="389"/>
        <v>0</v>
      </c>
      <c r="AD1180" s="2045">
        <f t="shared" si="390"/>
        <v>81022.5</v>
      </c>
      <c r="AE1180" s="2045">
        <f t="shared" si="391"/>
        <v>4051.125</v>
      </c>
      <c r="AF1180" s="4725" t="s">
        <v>8</v>
      </c>
      <c r="AG1180" s="6140"/>
      <c r="AH1180" s="2024"/>
      <c r="AI1180" s="2023"/>
      <c r="AJ1180" s="2075" t="s">
        <v>907</v>
      </c>
      <c r="AK1180" s="2076">
        <v>6</v>
      </c>
      <c r="AL1180" s="2052" t="s">
        <v>36</v>
      </c>
      <c r="AM1180" s="2057">
        <v>43263</v>
      </c>
      <c r="AN1180" s="2055">
        <v>80</v>
      </c>
      <c r="AO1180" s="2052" t="s">
        <v>35</v>
      </c>
      <c r="AP1180" s="2058">
        <v>270</v>
      </c>
      <c r="AQ1180" s="2052"/>
      <c r="AR1180" s="2078">
        <v>43265</v>
      </c>
      <c r="AS1180" s="2057">
        <v>43264</v>
      </c>
      <c r="AT1180" s="2052">
        <v>10293</v>
      </c>
      <c r="AU1180" s="2055">
        <v>80000</v>
      </c>
      <c r="AV1180" s="2055">
        <f t="shared" si="388"/>
        <v>0</v>
      </c>
      <c r="AW1180" s="2056">
        <f t="shared" si="392"/>
        <v>21600</v>
      </c>
      <c r="AX1180" s="2058">
        <f t="shared" ref="AX1180:AX1213" si="393">(AW1180*0.05)</f>
        <v>1080</v>
      </c>
      <c r="AY1180" s="2150"/>
    </row>
    <row r="1181" spans="15:56">
      <c r="O1181" s="2024"/>
      <c r="P1181" s="2047" t="s">
        <v>792</v>
      </c>
      <c r="Q1181" s="2069" t="s">
        <v>1156</v>
      </c>
      <c r="R1181" s="2038">
        <v>133</v>
      </c>
      <c r="S1181" s="2071" t="s">
        <v>36</v>
      </c>
      <c r="T1181" s="4540">
        <v>44328</v>
      </c>
      <c r="U1181" s="2071">
        <v>15</v>
      </c>
      <c r="V1181" s="2039" t="s">
        <v>35</v>
      </c>
      <c r="W1181" s="2073">
        <v>291.10000000000002</v>
      </c>
      <c r="X1181" s="2071"/>
      <c r="Y1181" s="3509">
        <v>44368</v>
      </c>
      <c r="Z1181" s="2072">
        <v>44365</v>
      </c>
      <c r="AA1181" s="2071">
        <v>15672</v>
      </c>
      <c r="AB1181" s="2147">
        <v>15000</v>
      </c>
      <c r="AC1181" s="2147">
        <f t="shared" si="389"/>
        <v>0</v>
      </c>
      <c r="AD1181" s="2045">
        <f t="shared" si="390"/>
        <v>4366.5</v>
      </c>
      <c r="AE1181" s="2045">
        <f t="shared" si="391"/>
        <v>218.32500000000002</v>
      </c>
      <c r="AF1181" s="4725" t="s">
        <v>8</v>
      </c>
      <c r="AG1181" s="6140"/>
      <c r="AH1181" s="2024"/>
      <c r="AI1181" s="2837"/>
      <c r="AJ1181" s="2037" t="s">
        <v>889</v>
      </c>
      <c r="AK1181" s="2038">
        <v>7</v>
      </c>
      <c r="AL1181" s="2039" t="s">
        <v>101</v>
      </c>
      <c r="AM1181" s="2040">
        <v>43322</v>
      </c>
      <c r="AN1181" s="2041">
        <v>35</v>
      </c>
      <c r="AO1181" s="2039" t="s">
        <v>35</v>
      </c>
      <c r="AP1181" s="2042">
        <v>310</v>
      </c>
      <c r="AQ1181" s="2039"/>
      <c r="AR1181" s="2044">
        <v>43327</v>
      </c>
      <c r="AS1181" s="2040">
        <v>43322</v>
      </c>
      <c r="AT1181" s="2039">
        <v>10440</v>
      </c>
      <c r="AU1181" s="2041">
        <v>35000</v>
      </c>
      <c r="AV1181" s="2041">
        <f t="shared" si="388"/>
        <v>0</v>
      </c>
      <c r="AW1181" s="2045">
        <f t="shared" si="392"/>
        <v>10850</v>
      </c>
      <c r="AX1181" s="2042">
        <f t="shared" si="393"/>
        <v>542.5</v>
      </c>
      <c r="AY1181" s="2150"/>
    </row>
    <row r="1182" spans="15:56">
      <c r="O1182" s="2024"/>
      <c r="P1182" s="2047" t="s">
        <v>792</v>
      </c>
      <c r="Q1182" s="2037" t="s">
        <v>1264</v>
      </c>
      <c r="R1182" s="2039">
        <v>146</v>
      </c>
      <c r="S1182" s="2039" t="s">
        <v>101</v>
      </c>
      <c r="T1182" s="2040">
        <v>44343</v>
      </c>
      <c r="U1182" s="2039">
        <v>4.8</v>
      </c>
      <c r="V1182" s="2039" t="s">
        <v>35</v>
      </c>
      <c r="W1182" s="5953">
        <v>875.3</v>
      </c>
      <c r="X1182" s="2039"/>
      <c r="Y1182" s="2044">
        <v>44348</v>
      </c>
      <c r="Z1182" s="2040">
        <v>44344</v>
      </c>
      <c r="AA1182" s="2039">
        <v>15574</v>
      </c>
      <c r="AB1182" s="2039">
        <v>4800</v>
      </c>
      <c r="AC1182" s="2039">
        <f t="shared" si="389"/>
        <v>0</v>
      </c>
      <c r="AD1182" s="2039">
        <f t="shared" si="390"/>
        <v>4201.4399999999996</v>
      </c>
      <c r="AE1182" s="2039">
        <f t="shared" si="391"/>
        <v>210.072</v>
      </c>
      <c r="AF1182" s="4725" t="s">
        <v>8</v>
      </c>
      <c r="AG1182" s="3220"/>
      <c r="AH1182" s="2024"/>
      <c r="AI1182" s="2837"/>
      <c r="AJ1182" s="2037" t="s">
        <v>889</v>
      </c>
      <c r="AK1182" s="2038">
        <v>8</v>
      </c>
      <c r="AL1182" s="2039" t="s">
        <v>101</v>
      </c>
      <c r="AM1182" s="2040">
        <v>43346</v>
      </c>
      <c r="AN1182" s="2041">
        <v>50</v>
      </c>
      <c r="AO1182" s="2039" t="s">
        <v>35</v>
      </c>
      <c r="AP1182" s="2042">
        <v>310</v>
      </c>
      <c r="AQ1182" s="2039"/>
      <c r="AR1182" s="2044">
        <v>43355</v>
      </c>
      <c r="AS1182" s="2040">
        <v>43354</v>
      </c>
      <c r="AT1182" s="2039">
        <v>10471</v>
      </c>
      <c r="AU1182" s="2041">
        <v>50000</v>
      </c>
      <c r="AV1182" s="2041">
        <f t="shared" si="388"/>
        <v>0</v>
      </c>
      <c r="AW1182" s="2045">
        <f t="shared" si="392"/>
        <v>15500</v>
      </c>
      <c r="AX1182" s="2042">
        <f t="shared" si="393"/>
        <v>775</v>
      </c>
      <c r="AY1182" s="2150"/>
    </row>
    <row r="1183" spans="15:56">
      <c r="O1183" s="2024"/>
      <c r="P1183" s="2047" t="s">
        <v>629</v>
      </c>
      <c r="Q1183" s="2957" t="s">
        <v>436</v>
      </c>
      <c r="R1183" s="2071">
        <v>219</v>
      </c>
      <c r="S1183" s="2071">
        <v>64867</v>
      </c>
      <c r="T1183" s="2072">
        <v>44300</v>
      </c>
      <c r="U1183" s="2071">
        <v>50</v>
      </c>
      <c r="V1183" s="2071" t="s">
        <v>35</v>
      </c>
      <c r="W1183" s="2073">
        <v>360.05</v>
      </c>
      <c r="X1183" s="4072"/>
      <c r="Y1183" s="4292">
        <v>44361</v>
      </c>
      <c r="Z1183" s="4483">
        <v>44344</v>
      </c>
      <c r="AA1183" s="5988">
        <v>15575</v>
      </c>
      <c r="AB1183" s="2041">
        <v>50000</v>
      </c>
      <c r="AC1183" s="2071">
        <f t="shared" ref="AC1183:AC1190" si="394">(AB1183-U1183*1000)</f>
        <v>0</v>
      </c>
      <c r="AD1183" s="2045">
        <f>(AB1183*W1183/1000)</f>
        <v>18002.5</v>
      </c>
      <c r="AE1183" s="2045">
        <f t="shared" ref="AE1183:AE1190" si="395">(AD1183*0.05)</f>
        <v>900.125</v>
      </c>
      <c r="AF1183" s="6141" t="s">
        <v>8</v>
      </c>
      <c r="AG1183" s="3220"/>
      <c r="AH1183" s="2024"/>
      <c r="AI1183" s="2023"/>
      <c r="AJ1183" s="2037" t="s">
        <v>889</v>
      </c>
      <c r="AK1183" s="2038">
        <v>9</v>
      </c>
      <c r="AL1183" s="2052" t="s">
        <v>36</v>
      </c>
      <c r="AM1183" s="2040">
        <v>43594</v>
      </c>
      <c r="AN1183" s="2041">
        <v>60</v>
      </c>
      <c r="AO1183" s="2039" t="s">
        <v>35</v>
      </c>
      <c r="AP1183" s="2042">
        <v>310</v>
      </c>
      <c r="AQ1183" s="2039"/>
      <c r="AR1183" s="2044">
        <v>43598</v>
      </c>
      <c r="AS1183" s="2040">
        <v>43598</v>
      </c>
      <c r="AT1183" s="2039">
        <v>11232</v>
      </c>
      <c r="AU1183" s="2041">
        <v>60000</v>
      </c>
      <c r="AV1183" s="2041">
        <f t="shared" si="388"/>
        <v>0</v>
      </c>
      <c r="AW1183" s="2045">
        <f t="shared" si="392"/>
        <v>18600</v>
      </c>
      <c r="AX1183" s="2042">
        <f t="shared" si="393"/>
        <v>930</v>
      </c>
      <c r="AY1183" s="2150"/>
    </row>
    <row r="1184" spans="15:56">
      <c r="O1184" s="2024"/>
      <c r="P1184" s="2047" t="s">
        <v>629</v>
      </c>
      <c r="Q1184" s="4014" t="s">
        <v>740</v>
      </c>
      <c r="R1184" s="2050">
        <v>220</v>
      </c>
      <c r="S1184" s="2050">
        <v>64865</v>
      </c>
      <c r="T1184" s="2072">
        <v>44300</v>
      </c>
      <c r="U1184" s="2050">
        <v>7</v>
      </c>
      <c r="V1184" s="2050" t="s">
        <v>35</v>
      </c>
      <c r="W1184" s="2053">
        <v>276.43</v>
      </c>
      <c r="X1184" s="5975"/>
      <c r="Y1184" s="3573">
        <v>44348</v>
      </c>
      <c r="Z1184" s="2051">
        <v>44344</v>
      </c>
      <c r="AA1184" s="6142">
        <v>15576</v>
      </c>
      <c r="AB1184" s="3049">
        <v>7000</v>
      </c>
      <c r="AC1184" s="2050">
        <f t="shared" si="394"/>
        <v>0</v>
      </c>
      <c r="AD1184" s="2056">
        <f>(AB1184*W1184/1000)</f>
        <v>1935.01</v>
      </c>
      <c r="AE1184" s="2056">
        <f t="shared" si="395"/>
        <v>96.750500000000002</v>
      </c>
      <c r="AF1184" s="6141" t="s">
        <v>8</v>
      </c>
      <c r="AG1184" s="3220"/>
      <c r="AH1184" s="2024"/>
      <c r="AI1184" s="2837"/>
      <c r="AJ1184" s="2037" t="s">
        <v>889</v>
      </c>
      <c r="AK1184" s="2038">
        <v>10</v>
      </c>
      <c r="AL1184" s="2039" t="s">
        <v>36</v>
      </c>
      <c r="AM1184" s="2040">
        <v>43664</v>
      </c>
      <c r="AN1184" s="2041">
        <v>35</v>
      </c>
      <c r="AO1184" s="2039" t="s">
        <v>35</v>
      </c>
      <c r="AP1184" s="2042">
        <v>310</v>
      </c>
      <c r="AQ1184" s="2039"/>
      <c r="AR1184" s="2044">
        <v>43671</v>
      </c>
      <c r="AS1184" s="2040">
        <v>43669</v>
      </c>
      <c r="AT1184" s="2039">
        <v>11467</v>
      </c>
      <c r="AU1184" s="2041">
        <v>35000</v>
      </c>
      <c r="AV1184" s="2041">
        <f t="shared" si="388"/>
        <v>0</v>
      </c>
      <c r="AW1184" s="2045">
        <f t="shared" si="392"/>
        <v>10850</v>
      </c>
      <c r="AX1184" s="2042">
        <f t="shared" si="393"/>
        <v>542.5</v>
      </c>
      <c r="AY1184" s="2150"/>
    </row>
    <row r="1185" spans="15:51" ht="16.2" customHeight="1">
      <c r="O1185" s="2024"/>
      <c r="P1185" s="2821" t="s">
        <v>629</v>
      </c>
      <c r="Q1185" s="4249" t="s">
        <v>436</v>
      </c>
      <c r="R1185" s="2823">
        <v>231</v>
      </c>
      <c r="S1185" s="2823">
        <v>64867</v>
      </c>
      <c r="T1185" s="2824">
        <v>44300</v>
      </c>
      <c r="U1185" s="2823">
        <v>50</v>
      </c>
      <c r="V1185" s="2823" t="s">
        <v>35</v>
      </c>
      <c r="W1185" s="2825">
        <v>360.05</v>
      </c>
      <c r="X1185" s="5974"/>
      <c r="Y1185" s="5977">
        <v>44354</v>
      </c>
      <c r="Z1185" s="5991">
        <v>44354</v>
      </c>
      <c r="AA1185" s="5993"/>
      <c r="AB1185" s="2712">
        <v>50000</v>
      </c>
      <c r="AC1185" s="2823">
        <f t="shared" si="394"/>
        <v>0</v>
      </c>
      <c r="AD1185" s="2716">
        <v>0</v>
      </c>
      <c r="AE1185" s="2716">
        <f t="shared" si="395"/>
        <v>0</v>
      </c>
      <c r="AF1185" s="6139" t="s">
        <v>88</v>
      </c>
      <c r="AG1185" s="3220"/>
      <c r="AH1185" s="2024"/>
      <c r="AI1185" s="2023"/>
      <c r="AJ1185" s="2037" t="s">
        <v>889</v>
      </c>
      <c r="AK1185" s="2038">
        <v>11</v>
      </c>
      <c r="AL1185" s="2039" t="s">
        <v>36</v>
      </c>
      <c r="AM1185" s="2040">
        <v>43714</v>
      </c>
      <c r="AN1185" s="2041">
        <v>25</v>
      </c>
      <c r="AO1185" s="2039" t="s">
        <v>35</v>
      </c>
      <c r="AP1185" s="2042">
        <v>310</v>
      </c>
      <c r="AQ1185" s="2039"/>
      <c r="AR1185" s="2044">
        <v>43724</v>
      </c>
      <c r="AS1185" s="2040">
        <v>43724</v>
      </c>
      <c r="AT1185" s="2039">
        <v>11715</v>
      </c>
      <c r="AU1185" s="2041">
        <v>25000</v>
      </c>
      <c r="AV1185" s="2041">
        <f t="shared" si="388"/>
        <v>0</v>
      </c>
      <c r="AW1185" s="2045">
        <f t="shared" si="392"/>
        <v>7750</v>
      </c>
      <c r="AX1185" s="2042">
        <f t="shared" si="393"/>
        <v>387.5</v>
      </c>
      <c r="AY1185" s="2150"/>
    </row>
    <row r="1186" spans="15:51" ht="17.55" customHeight="1">
      <c r="O1186" s="2024"/>
      <c r="P1186" s="2047" t="s">
        <v>629</v>
      </c>
      <c r="Q1186" s="4014" t="s">
        <v>740</v>
      </c>
      <c r="R1186" s="2050">
        <v>221</v>
      </c>
      <c r="S1186" s="2050">
        <v>64865</v>
      </c>
      <c r="T1186" s="2072">
        <v>44300</v>
      </c>
      <c r="U1186" s="2050">
        <v>7</v>
      </c>
      <c r="V1186" s="2050" t="s">
        <v>35</v>
      </c>
      <c r="W1186" s="2053">
        <v>276.43</v>
      </c>
      <c r="X1186" s="5975"/>
      <c r="Y1186" s="3573">
        <v>44368</v>
      </c>
      <c r="Z1186" s="2051">
        <v>44368</v>
      </c>
      <c r="AA1186" s="6142">
        <v>15674</v>
      </c>
      <c r="AB1186" s="3049">
        <v>7000</v>
      </c>
      <c r="AC1186" s="2050">
        <f t="shared" si="394"/>
        <v>0</v>
      </c>
      <c r="AD1186" s="2056">
        <f t="shared" ref="AD1186:AD1192" si="396">(AB1186*W1186/1000)</f>
        <v>1935.01</v>
      </c>
      <c r="AE1186" s="2056">
        <f t="shared" si="395"/>
        <v>96.750500000000002</v>
      </c>
      <c r="AF1186" s="6131" t="s">
        <v>8</v>
      </c>
      <c r="AG1186" s="3220"/>
      <c r="AH1186" s="2024"/>
      <c r="AI1186" s="2837"/>
      <c r="AJ1186" s="2037" t="s">
        <v>889</v>
      </c>
      <c r="AK1186" s="2038">
        <v>12</v>
      </c>
      <c r="AL1186" s="2039" t="s">
        <v>36</v>
      </c>
      <c r="AM1186" s="2040">
        <v>43741</v>
      </c>
      <c r="AN1186" s="2041">
        <v>20</v>
      </c>
      <c r="AO1186" s="2039" t="s">
        <v>35</v>
      </c>
      <c r="AP1186" s="2042">
        <v>310</v>
      </c>
      <c r="AQ1186" s="2039"/>
      <c r="AR1186" s="2044">
        <v>43745</v>
      </c>
      <c r="AS1186" s="2040">
        <v>43741</v>
      </c>
      <c r="AT1186" s="2039">
        <v>11811</v>
      </c>
      <c r="AU1186" s="2041">
        <v>20000</v>
      </c>
      <c r="AV1186" s="2041">
        <f t="shared" si="388"/>
        <v>0</v>
      </c>
      <c r="AW1186" s="2045">
        <f t="shared" si="392"/>
        <v>6200</v>
      </c>
      <c r="AX1186" s="2042">
        <f t="shared" si="393"/>
        <v>310</v>
      </c>
      <c r="AY1186" s="2150"/>
    </row>
    <row r="1187" spans="15:51">
      <c r="O1187" s="2024"/>
      <c r="P1187" s="2047" t="s">
        <v>629</v>
      </c>
      <c r="Q1187" s="2039" t="s">
        <v>436</v>
      </c>
      <c r="R1187" s="2071">
        <v>232</v>
      </c>
      <c r="S1187" s="2071">
        <v>63053</v>
      </c>
      <c r="T1187" s="2072">
        <v>44356</v>
      </c>
      <c r="U1187" s="2071">
        <v>81</v>
      </c>
      <c r="V1187" s="2071" t="s">
        <v>35</v>
      </c>
      <c r="W1187" s="2073">
        <v>360.05</v>
      </c>
      <c r="X1187" s="4072"/>
      <c r="Y1187" s="4599">
        <v>44368</v>
      </c>
      <c r="Z1187" s="2072">
        <v>44367</v>
      </c>
      <c r="AA1187" s="2071">
        <v>15673</v>
      </c>
      <c r="AB1187" s="4305">
        <v>81000</v>
      </c>
      <c r="AC1187" s="2071">
        <f t="shared" si="394"/>
        <v>0</v>
      </c>
      <c r="AD1187" s="2045">
        <f t="shared" si="396"/>
        <v>29164.05</v>
      </c>
      <c r="AE1187" s="2045">
        <f t="shared" si="395"/>
        <v>1458.2025000000001</v>
      </c>
      <c r="AF1187" s="6131" t="s">
        <v>8</v>
      </c>
      <c r="AG1187" s="3220"/>
      <c r="AH1187" s="2024"/>
      <c r="AI1187" s="2023"/>
      <c r="AJ1187" s="2037" t="s">
        <v>889</v>
      </c>
      <c r="AK1187" s="2038">
        <v>13</v>
      </c>
      <c r="AL1187" s="2039" t="s">
        <v>36</v>
      </c>
      <c r="AM1187" s="2040">
        <v>43741</v>
      </c>
      <c r="AN1187" s="2041">
        <v>25</v>
      </c>
      <c r="AO1187" s="2039" t="s">
        <v>35</v>
      </c>
      <c r="AP1187" s="2042">
        <v>310</v>
      </c>
      <c r="AQ1187" s="2039"/>
      <c r="AR1187" s="2044">
        <v>43755</v>
      </c>
      <c r="AS1187" s="2040">
        <v>43753</v>
      </c>
      <c r="AT1187" s="2039">
        <v>11875</v>
      </c>
      <c r="AU1187" s="2041">
        <v>25000</v>
      </c>
      <c r="AV1187" s="2041">
        <f t="shared" si="388"/>
        <v>0</v>
      </c>
      <c r="AW1187" s="2045">
        <f t="shared" si="392"/>
        <v>7750</v>
      </c>
      <c r="AX1187" s="2042">
        <f t="shared" si="393"/>
        <v>387.5</v>
      </c>
      <c r="AY1187" s="2150"/>
    </row>
    <row r="1188" spans="15:51">
      <c r="O1188" s="2024"/>
      <c r="P1188" s="2047" t="s">
        <v>1269</v>
      </c>
      <c r="Q1188" s="2075" t="s">
        <v>1223</v>
      </c>
      <c r="R1188" s="2076">
        <v>1</v>
      </c>
      <c r="S1188" s="2052" t="s">
        <v>36</v>
      </c>
      <c r="T1188" s="2057">
        <v>44363</v>
      </c>
      <c r="U1188" s="2202">
        <v>0.1</v>
      </c>
      <c r="V1188" s="2052" t="s">
        <v>35</v>
      </c>
      <c r="W1188" s="2058">
        <v>251.1</v>
      </c>
      <c r="X1188" s="2077">
        <v>6011</v>
      </c>
      <c r="Y1188" s="2078">
        <v>44368</v>
      </c>
      <c r="Z1188" s="2057">
        <v>44368</v>
      </c>
      <c r="AA1188" s="2052">
        <v>15676</v>
      </c>
      <c r="AB1188" s="2055">
        <v>100</v>
      </c>
      <c r="AC1188" s="2055">
        <f t="shared" si="394"/>
        <v>0</v>
      </c>
      <c r="AD1188" s="2056">
        <f t="shared" si="396"/>
        <v>25.11</v>
      </c>
      <c r="AE1188" s="2058">
        <f t="shared" si="395"/>
        <v>1.2555000000000001</v>
      </c>
      <c r="AF1188" s="6131" t="s">
        <v>8</v>
      </c>
      <c r="AG1188" s="3220"/>
      <c r="AH1188" s="2024"/>
      <c r="AI1188" s="2837"/>
      <c r="AJ1188" s="2037" t="s">
        <v>889</v>
      </c>
      <c r="AK1188" s="2038">
        <v>14</v>
      </c>
      <c r="AL1188" s="2039" t="s">
        <v>796</v>
      </c>
      <c r="AM1188" s="2040">
        <v>43773</v>
      </c>
      <c r="AN1188" s="2041">
        <v>25</v>
      </c>
      <c r="AO1188" s="2039" t="s">
        <v>35</v>
      </c>
      <c r="AP1188" s="2042">
        <v>310</v>
      </c>
      <c r="AQ1188" s="2039"/>
      <c r="AR1188" s="2044">
        <v>43777</v>
      </c>
      <c r="AS1188" s="2040">
        <v>43773</v>
      </c>
      <c r="AT1188" s="2039">
        <v>11980</v>
      </c>
      <c r="AU1188" s="2041">
        <v>25000</v>
      </c>
      <c r="AV1188" s="2041">
        <f t="shared" si="388"/>
        <v>0</v>
      </c>
      <c r="AW1188" s="2045">
        <f t="shared" si="392"/>
        <v>7750</v>
      </c>
      <c r="AX1188" s="2042">
        <f t="shared" si="393"/>
        <v>387.5</v>
      </c>
      <c r="AY1188" s="2150"/>
    </row>
    <row r="1189" spans="15:51">
      <c r="O1189" s="2024"/>
      <c r="P1189" s="2047" t="s">
        <v>1269</v>
      </c>
      <c r="Q1189" s="2075" t="s">
        <v>1224</v>
      </c>
      <c r="R1189" s="2076">
        <v>2</v>
      </c>
      <c r="S1189" s="2052" t="s">
        <v>36</v>
      </c>
      <c r="T1189" s="2057">
        <v>44363</v>
      </c>
      <c r="U1189" s="2202">
        <v>0.1</v>
      </c>
      <c r="V1189" s="2052" t="s">
        <v>35</v>
      </c>
      <c r="W1189" s="2058">
        <v>360.1</v>
      </c>
      <c r="X1189" s="2077">
        <v>6011</v>
      </c>
      <c r="Y1189" s="2078">
        <v>44368</v>
      </c>
      <c r="Z1189" s="2057">
        <v>44368</v>
      </c>
      <c r="AA1189" s="2052">
        <v>15676</v>
      </c>
      <c r="AB1189" s="2055">
        <v>100</v>
      </c>
      <c r="AC1189" s="2055">
        <f t="shared" si="394"/>
        <v>0</v>
      </c>
      <c r="AD1189" s="2056">
        <f t="shared" si="396"/>
        <v>36.01</v>
      </c>
      <c r="AE1189" s="2058">
        <f t="shared" si="395"/>
        <v>1.8005</v>
      </c>
      <c r="AF1189" s="6131" t="s">
        <v>8</v>
      </c>
      <c r="AG1189" s="3220"/>
      <c r="AH1189" s="2024"/>
      <c r="AI1189" s="2943"/>
      <c r="AJ1189" s="2037" t="s">
        <v>889</v>
      </c>
      <c r="AK1189" s="2038">
        <v>15</v>
      </c>
      <c r="AL1189" s="2039" t="s">
        <v>101</v>
      </c>
      <c r="AM1189" s="2040">
        <v>43790</v>
      </c>
      <c r="AN1189" s="2041">
        <v>50</v>
      </c>
      <c r="AO1189" s="2039" t="s">
        <v>35</v>
      </c>
      <c r="AP1189" s="2042">
        <v>319</v>
      </c>
      <c r="AQ1189" s="2039"/>
      <c r="AR1189" s="2044">
        <v>43795</v>
      </c>
      <c r="AS1189" s="2040">
        <v>43791</v>
      </c>
      <c r="AT1189" s="2039">
        <v>12088</v>
      </c>
      <c r="AU1189" s="2041">
        <v>50000</v>
      </c>
      <c r="AV1189" s="2041">
        <f t="shared" si="388"/>
        <v>0</v>
      </c>
      <c r="AW1189" s="2045">
        <f t="shared" si="392"/>
        <v>15950</v>
      </c>
      <c r="AX1189" s="2042">
        <f t="shared" si="393"/>
        <v>797.5</v>
      </c>
      <c r="AY1189" s="2150"/>
    </row>
    <row r="1190" spans="15:51" ht="15.6" customHeight="1">
      <c r="O1190" s="2024"/>
      <c r="P1190" s="2047" t="s">
        <v>1269</v>
      </c>
      <c r="Q1190" s="2075" t="s">
        <v>1225</v>
      </c>
      <c r="R1190" s="2076">
        <v>3</v>
      </c>
      <c r="S1190" s="2052" t="s">
        <v>36</v>
      </c>
      <c r="T1190" s="2057">
        <v>44363</v>
      </c>
      <c r="U1190" s="2202">
        <v>0.1</v>
      </c>
      <c r="V1190" s="2052" t="s">
        <v>35</v>
      </c>
      <c r="W1190" s="2058">
        <v>415.5</v>
      </c>
      <c r="X1190" s="2077">
        <v>6011</v>
      </c>
      <c r="Y1190" s="2078">
        <v>44368</v>
      </c>
      <c r="Z1190" s="2057">
        <v>44368</v>
      </c>
      <c r="AA1190" s="2052">
        <v>15676</v>
      </c>
      <c r="AB1190" s="2055">
        <v>100</v>
      </c>
      <c r="AC1190" s="2055">
        <f t="shared" si="394"/>
        <v>0</v>
      </c>
      <c r="AD1190" s="2056">
        <f t="shared" si="396"/>
        <v>41.55</v>
      </c>
      <c r="AE1190" s="2058">
        <f t="shared" si="395"/>
        <v>2.0775000000000001</v>
      </c>
      <c r="AF1190" s="4497" t="s">
        <v>8</v>
      </c>
      <c r="AG1190" s="3220"/>
      <c r="AH1190" s="2024"/>
      <c r="AI1190" s="2837"/>
      <c r="AJ1190" s="2037" t="s">
        <v>889</v>
      </c>
      <c r="AK1190" s="2038">
        <v>16</v>
      </c>
      <c r="AL1190" s="2039" t="s">
        <v>796</v>
      </c>
      <c r="AM1190" s="2040">
        <v>43808</v>
      </c>
      <c r="AN1190" s="2041">
        <v>30</v>
      </c>
      <c r="AO1190" s="2039" t="s">
        <v>35</v>
      </c>
      <c r="AP1190" s="2042">
        <v>319</v>
      </c>
      <c r="AQ1190" s="2039"/>
      <c r="AR1190" s="2044">
        <v>43815</v>
      </c>
      <c r="AS1190" s="2040">
        <v>43833</v>
      </c>
      <c r="AT1190" s="2039">
        <v>12364</v>
      </c>
      <c r="AU1190" s="2041">
        <v>30000</v>
      </c>
      <c r="AV1190" s="2041">
        <f t="shared" si="388"/>
        <v>0</v>
      </c>
      <c r="AW1190" s="2045">
        <f t="shared" si="392"/>
        <v>9570</v>
      </c>
      <c r="AX1190" s="2042">
        <f t="shared" si="393"/>
        <v>478.5</v>
      </c>
      <c r="AY1190" s="3588"/>
    </row>
    <row r="1191" spans="15:51">
      <c r="O1191" s="2024"/>
      <c r="P1191" s="2821" t="s">
        <v>792</v>
      </c>
      <c r="Q1191" s="2918" t="s">
        <v>1264</v>
      </c>
      <c r="R1191" s="2698">
        <v>147</v>
      </c>
      <c r="S1191" s="2698" t="s">
        <v>101</v>
      </c>
      <c r="T1191" s="2711">
        <v>44364</v>
      </c>
      <c r="U1191" s="2698">
        <v>8</v>
      </c>
      <c r="V1191" s="2698" t="s">
        <v>35</v>
      </c>
      <c r="W1191" s="5954">
        <v>875.3</v>
      </c>
      <c r="X1191" s="2698"/>
      <c r="Y1191" s="2715">
        <v>44368</v>
      </c>
      <c r="Z1191" s="2711">
        <v>44368</v>
      </c>
      <c r="AA1191" s="2698"/>
      <c r="AB1191" s="2698">
        <v>8000</v>
      </c>
      <c r="AC1191" s="2698">
        <f>(AB1191-U1191*1000)</f>
        <v>0</v>
      </c>
      <c r="AD1191" s="5954">
        <v>0</v>
      </c>
      <c r="AE1191" s="2698">
        <f t="shared" ref="AE1191:AE1196" si="397">(AD1191*0.05)</f>
        <v>0</v>
      </c>
      <c r="AF1191" s="3586" t="s">
        <v>88</v>
      </c>
      <c r="AG1191" s="6140"/>
      <c r="AH1191" s="2024"/>
      <c r="AI1191" s="2837"/>
      <c r="AJ1191" s="2037" t="s">
        <v>889</v>
      </c>
      <c r="AK1191" s="2038">
        <v>17</v>
      </c>
      <c r="AL1191" s="2039" t="s">
        <v>796</v>
      </c>
      <c r="AM1191" s="2040">
        <v>43840</v>
      </c>
      <c r="AN1191" s="2041">
        <v>40</v>
      </c>
      <c r="AO1191" s="2039" t="s">
        <v>35</v>
      </c>
      <c r="AP1191" s="2042">
        <v>319</v>
      </c>
      <c r="AQ1191" s="2039"/>
      <c r="AR1191" s="2044">
        <v>43850</v>
      </c>
      <c r="AS1191" s="2040">
        <v>43847</v>
      </c>
      <c r="AT1191" s="2039">
        <v>12444</v>
      </c>
      <c r="AU1191" s="2041">
        <v>40000</v>
      </c>
      <c r="AV1191" s="2041">
        <f t="shared" si="388"/>
        <v>0</v>
      </c>
      <c r="AW1191" s="2045">
        <f t="shared" si="392"/>
        <v>12760</v>
      </c>
      <c r="AX1191" s="2042">
        <f t="shared" si="393"/>
        <v>638</v>
      </c>
      <c r="AY1191" s="2150"/>
    </row>
    <row r="1192" spans="15:51">
      <c r="O1192" s="2024"/>
      <c r="P1192" s="2047" t="s">
        <v>471</v>
      </c>
      <c r="Q1192" s="2037" t="s">
        <v>436</v>
      </c>
      <c r="R1192" s="2836">
        <v>59</v>
      </c>
      <c r="S1192" s="2071" t="s">
        <v>101</v>
      </c>
      <c r="T1192" s="2193">
        <v>44323</v>
      </c>
      <c r="U1192" s="2191">
        <v>20</v>
      </c>
      <c r="V1192" s="2188" t="s">
        <v>35</v>
      </c>
      <c r="W1192" s="2194">
        <v>392.2</v>
      </c>
      <c r="X1192" s="2186"/>
      <c r="Y1192" s="3593">
        <v>44375</v>
      </c>
      <c r="Z1192" s="2187">
        <v>44367</v>
      </c>
      <c r="AA1192" s="2186">
        <v>15675</v>
      </c>
      <c r="AB1192" s="2186">
        <v>20000</v>
      </c>
      <c r="AC1192" s="2186">
        <f>(AB1192-U1192*1000)</f>
        <v>0</v>
      </c>
      <c r="AD1192" s="2192">
        <f t="shared" si="396"/>
        <v>7844</v>
      </c>
      <c r="AE1192" s="2192">
        <f t="shared" si="397"/>
        <v>392.20000000000005</v>
      </c>
      <c r="AF1192" s="3584" t="s">
        <v>8</v>
      </c>
      <c r="AG1192" s="3629"/>
      <c r="AH1192" s="2024"/>
      <c r="AI1192" s="2837"/>
      <c r="AJ1192" s="2037" t="s">
        <v>889</v>
      </c>
      <c r="AK1192" s="2038">
        <v>18</v>
      </c>
      <c r="AL1192" s="2039" t="s">
        <v>796</v>
      </c>
      <c r="AM1192" s="2040">
        <v>43990</v>
      </c>
      <c r="AN1192" s="2041">
        <v>20</v>
      </c>
      <c r="AO1192" s="2039" t="s">
        <v>35</v>
      </c>
      <c r="AP1192" s="2042">
        <v>330</v>
      </c>
      <c r="AQ1192" s="2039"/>
      <c r="AR1192" s="2044">
        <v>44001</v>
      </c>
      <c r="AS1192" s="2040">
        <v>43997</v>
      </c>
      <c r="AT1192" s="2039">
        <v>13271</v>
      </c>
      <c r="AU1192" s="2041">
        <v>20000</v>
      </c>
      <c r="AV1192" s="2041">
        <f t="shared" si="388"/>
        <v>0</v>
      </c>
      <c r="AW1192" s="2045">
        <f t="shared" si="392"/>
        <v>6600</v>
      </c>
      <c r="AX1192" s="2042">
        <f t="shared" si="393"/>
        <v>330</v>
      </c>
      <c r="AY1192" s="2150"/>
    </row>
    <row r="1193" spans="15:51">
      <c r="O1193" s="2024"/>
      <c r="P1193" s="2047" t="s">
        <v>792</v>
      </c>
      <c r="Q1193" s="2037" t="s">
        <v>1264</v>
      </c>
      <c r="R1193" s="2039">
        <v>148</v>
      </c>
      <c r="S1193" s="2039" t="s">
        <v>101</v>
      </c>
      <c r="T1193" s="2040">
        <v>44364</v>
      </c>
      <c r="U1193" s="2039">
        <v>8</v>
      </c>
      <c r="V1193" s="2039" t="s">
        <v>35</v>
      </c>
      <c r="W1193" s="5953">
        <v>797.8</v>
      </c>
      <c r="X1193" s="2039"/>
      <c r="Y1193" s="2044">
        <v>44368</v>
      </c>
      <c r="Z1193" s="2040">
        <v>44365</v>
      </c>
      <c r="AA1193" s="2039">
        <v>15672</v>
      </c>
      <c r="AB1193" s="2039">
        <v>8000</v>
      </c>
      <c r="AC1193" s="2039">
        <f>(AB1193-U1193*1000)</f>
        <v>0</v>
      </c>
      <c r="AD1193" s="5953">
        <f>(AB1193*W1193/1000)</f>
        <v>6382.4</v>
      </c>
      <c r="AE1193" s="2039">
        <f t="shared" si="397"/>
        <v>319.12</v>
      </c>
      <c r="AF1193" s="2059" t="s">
        <v>8</v>
      </c>
      <c r="AG1193" s="3629"/>
      <c r="AH1193" s="2024"/>
      <c r="AI1193" s="2837"/>
      <c r="AJ1193" s="2037" t="s">
        <v>889</v>
      </c>
      <c r="AK1193" s="2038">
        <v>19</v>
      </c>
      <c r="AL1193" s="2039" t="s">
        <v>796</v>
      </c>
      <c r="AM1193" s="2040">
        <v>43990</v>
      </c>
      <c r="AN1193" s="2041">
        <v>20</v>
      </c>
      <c r="AO1193" s="2039" t="s">
        <v>35</v>
      </c>
      <c r="AP1193" s="2042">
        <v>330</v>
      </c>
      <c r="AQ1193" s="2039"/>
      <c r="AR1193" s="2044">
        <v>44018</v>
      </c>
      <c r="AS1193" s="2040">
        <v>44015</v>
      </c>
      <c r="AT1193" s="2039">
        <v>13393</v>
      </c>
      <c r="AU1193" s="2041">
        <v>20000</v>
      </c>
      <c r="AV1193" s="2041">
        <f t="shared" si="388"/>
        <v>0</v>
      </c>
      <c r="AW1193" s="2045">
        <f t="shared" si="392"/>
        <v>6600</v>
      </c>
      <c r="AX1193" s="2042">
        <f t="shared" si="393"/>
        <v>330</v>
      </c>
      <c r="AY1193" s="2150"/>
    </row>
    <row r="1194" spans="15:51">
      <c r="O1194" s="2024"/>
      <c r="P1194" s="2047" t="s">
        <v>264</v>
      </c>
      <c r="Q1194" s="2994" t="s">
        <v>762</v>
      </c>
      <c r="R1194" s="2038">
        <v>22</v>
      </c>
      <c r="S1194" s="2039" t="s">
        <v>796</v>
      </c>
      <c r="T1194" s="2040">
        <v>44370</v>
      </c>
      <c r="U1194" s="2041">
        <v>40</v>
      </c>
      <c r="V1194" s="2039" t="s">
        <v>35</v>
      </c>
      <c r="W1194" s="2042">
        <v>335</v>
      </c>
      <c r="X1194" s="2043"/>
      <c r="Y1194" s="2078">
        <v>44375</v>
      </c>
      <c r="Z1194" s="2057">
        <v>44373</v>
      </c>
      <c r="AA1194" s="2039">
        <v>15715</v>
      </c>
      <c r="AB1194" s="2041">
        <v>40000</v>
      </c>
      <c r="AC1194" s="2041">
        <f>(AB1194-U1194*1000)</f>
        <v>0</v>
      </c>
      <c r="AD1194" s="2045">
        <f>(AB1194*W1194/1000)</f>
        <v>13400</v>
      </c>
      <c r="AE1194" s="2042">
        <f t="shared" si="397"/>
        <v>670</v>
      </c>
      <c r="AF1194" s="4243" t="s">
        <v>8</v>
      </c>
      <c r="AG1194" s="3220"/>
      <c r="AH1194" s="2024"/>
      <c r="AI1194" s="2837"/>
      <c r="AJ1194" s="2037" t="s">
        <v>889</v>
      </c>
      <c r="AK1194" s="2038">
        <v>20</v>
      </c>
      <c r="AL1194" s="2039" t="s">
        <v>796</v>
      </c>
      <c r="AM1194" s="2040">
        <v>44047</v>
      </c>
      <c r="AN1194" s="2041">
        <v>20</v>
      </c>
      <c r="AO1194" s="2039" t="s">
        <v>35</v>
      </c>
      <c r="AP1194" s="2042">
        <v>330</v>
      </c>
      <c r="AQ1194" s="2039"/>
      <c r="AR1194" s="2044">
        <v>44053</v>
      </c>
      <c r="AS1194" s="2040">
        <v>44053</v>
      </c>
      <c r="AT1194" s="2039">
        <v>13624</v>
      </c>
      <c r="AU1194" s="2041">
        <v>20000</v>
      </c>
      <c r="AV1194" s="2041">
        <f t="shared" si="388"/>
        <v>0</v>
      </c>
      <c r="AW1194" s="2045">
        <f t="shared" si="392"/>
        <v>6600</v>
      </c>
      <c r="AX1194" s="2042">
        <f t="shared" si="393"/>
        <v>330</v>
      </c>
      <c r="AY1194" s="2150"/>
    </row>
    <row r="1195" spans="15:51">
      <c r="O1195" s="2024"/>
      <c r="P1195" s="2047" t="s">
        <v>1222</v>
      </c>
      <c r="Q1195" s="2075" t="s">
        <v>1224</v>
      </c>
      <c r="R1195" s="2076">
        <v>5</v>
      </c>
      <c r="S1195" s="2052" t="s">
        <v>36</v>
      </c>
      <c r="T1195" s="2057">
        <v>44370</v>
      </c>
      <c r="U1195" s="2055">
        <v>20</v>
      </c>
      <c r="V1195" s="2052" t="s">
        <v>35</v>
      </c>
      <c r="W1195" s="2058">
        <v>392.2</v>
      </c>
      <c r="X1195" s="2077">
        <v>6011</v>
      </c>
      <c r="Y1195" s="2078">
        <v>44375</v>
      </c>
      <c r="Z1195" s="2057">
        <v>44376</v>
      </c>
      <c r="AA1195" s="2052">
        <v>15722</v>
      </c>
      <c r="AB1195" s="2055">
        <v>20000</v>
      </c>
      <c r="AC1195" s="2055">
        <f>(AB1195-U1195*1000)</f>
        <v>0</v>
      </c>
      <c r="AD1195" s="2056">
        <f>(AB1195*W1195/1000)</f>
        <v>7844</v>
      </c>
      <c r="AE1195" s="2058">
        <f t="shared" si="397"/>
        <v>392.20000000000005</v>
      </c>
      <c r="AF1195" s="4243" t="s">
        <v>8</v>
      </c>
      <c r="AG1195" s="3220"/>
      <c r="AH1195" s="2024"/>
      <c r="AI1195" s="2837"/>
      <c r="AJ1195" s="2037" t="s">
        <v>889</v>
      </c>
      <c r="AK1195" s="2038">
        <v>21</v>
      </c>
      <c r="AL1195" s="2039" t="s">
        <v>796</v>
      </c>
      <c r="AM1195" s="2040">
        <v>44047</v>
      </c>
      <c r="AN1195" s="2041">
        <v>20</v>
      </c>
      <c r="AO1195" s="2039" t="s">
        <v>35</v>
      </c>
      <c r="AP1195" s="2042">
        <v>330</v>
      </c>
      <c r="AQ1195" s="2039"/>
      <c r="AR1195" s="2044">
        <v>44067</v>
      </c>
      <c r="AS1195" s="2040">
        <v>44057</v>
      </c>
      <c r="AT1195" s="2039">
        <v>13661</v>
      </c>
      <c r="AU1195" s="2041">
        <v>20000</v>
      </c>
      <c r="AV1195" s="2041">
        <f t="shared" si="388"/>
        <v>0</v>
      </c>
      <c r="AW1195" s="2045">
        <f t="shared" si="392"/>
        <v>6600</v>
      </c>
      <c r="AX1195" s="2042">
        <f t="shared" si="393"/>
        <v>330</v>
      </c>
      <c r="AY1195" s="2150"/>
    </row>
    <row r="1196" spans="15:51">
      <c r="O1196" s="2024"/>
      <c r="P1196" s="4591" t="s">
        <v>1165</v>
      </c>
      <c r="Q1196" s="2069" t="s">
        <v>427</v>
      </c>
      <c r="R1196" s="2750">
        <v>5</v>
      </c>
      <c r="S1196" s="2050" t="s">
        <v>796</v>
      </c>
      <c r="T1196" s="2051">
        <v>44372</v>
      </c>
      <c r="U1196" s="2050">
        <v>30</v>
      </c>
      <c r="V1196" s="2052" t="s">
        <v>35</v>
      </c>
      <c r="W1196" s="2053">
        <v>380</v>
      </c>
      <c r="X1196" s="2050">
        <v>315</v>
      </c>
      <c r="Y1196" s="3573">
        <v>44375</v>
      </c>
      <c r="Z1196" s="2051">
        <v>44372</v>
      </c>
      <c r="AA1196" s="2050">
        <v>15699</v>
      </c>
      <c r="AB1196" s="2055">
        <v>30000</v>
      </c>
      <c r="AC1196" s="2055">
        <v>0</v>
      </c>
      <c r="AD1196" s="2056">
        <f>(AB1196*W1196/1000)</f>
        <v>11400</v>
      </c>
      <c r="AE1196" s="2058">
        <f t="shared" si="397"/>
        <v>570</v>
      </c>
      <c r="AF1196" s="4833" t="s">
        <v>8</v>
      </c>
      <c r="AG1196" s="3227"/>
      <c r="AH1196" s="2024"/>
      <c r="AI1196" s="2943"/>
      <c r="AJ1196" s="2037" t="s">
        <v>889</v>
      </c>
      <c r="AK1196" s="2038">
        <v>22</v>
      </c>
      <c r="AL1196" s="2039" t="s">
        <v>796</v>
      </c>
      <c r="AM1196" s="2040">
        <v>44070</v>
      </c>
      <c r="AN1196" s="2041">
        <v>20</v>
      </c>
      <c r="AO1196" s="2039" t="s">
        <v>35</v>
      </c>
      <c r="AP1196" s="2042">
        <v>330</v>
      </c>
      <c r="AQ1196" s="2039"/>
      <c r="AR1196" s="2044">
        <v>44074</v>
      </c>
      <c r="AS1196" s="2040">
        <v>44074</v>
      </c>
      <c r="AT1196" s="2039">
        <v>13765</v>
      </c>
      <c r="AU1196" s="2041">
        <v>20000</v>
      </c>
      <c r="AV1196" s="2041">
        <f t="shared" si="388"/>
        <v>0</v>
      </c>
      <c r="AW1196" s="2045">
        <f t="shared" si="392"/>
        <v>6600</v>
      </c>
      <c r="AX1196" s="2042">
        <f t="shared" si="393"/>
        <v>330</v>
      </c>
      <c r="AY1196" s="2150"/>
    </row>
    <row r="1197" spans="15:51" ht="15" thickBot="1">
      <c r="O1197" s="2024"/>
      <c r="P1197" s="6143"/>
      <c r="Q1197" s="2083"/>
      <c r="R1197" s="2083"/>
      <c r="S1197" s="2083"/>
      <c r="T1197" s="2083"/>
      <c r="U1197" s="2084"/>
      <c r="V1197" s="2085"/>
      <c r="W1197" s="2085"/>
      <c r="X1197" s="2085"/>
      <c r="Y1197" s="2089"/>
      <c r="Z1197" s="6144"/>
      <c r="AA1197" s="6145"/>
      <c r="AB1197" s="6145"/>
      <c r="AC1197" s="6145"/>
      <c r="AD1197" s="2088">
        <f>SUM(AD1172:AD1196)</f>
        <v>311112.33</v>
      </c>
      <c r="AE1197" s="2088">
        <f>(AD1197*0.05)</f>
        <v>15555.616500000002</v>
      </c>
      <c r="AF1197" s="6146"/>
      <c r="AG1197" s="3227"/>
      <c r="AH1197" s="2024"/>
      <c r="AI1197" s="2837"/>
      <c r="AJ1197" s="2037" t="s">
        <v>889</v>
      </c>
      <c r="AK1197" s="2038">
        <v>23</v>
      </c>
      <c r="AL1197" s="2039" t="s">
        <v>101</v>
      </c>
      <c r="AM1197" s="2040">
        <v>44071</v>
      </c>
      <c r="AN1197" s="2041">
        <v>20</v>
      </c>
      <c r="AO1197" s="2039" t="s">
        <v>35</v>
      </c>
      <c r="AP1197" s="2042">
        <v>351.9</v>
      </c>
      <c r="AQ1197" s="2039"/>
      <c r="AR1197" s="2044">
        <v>44074</v>
      </c>
      <c r="AS1197" s="2040">
        <v>44074</v>
      </c>
      <c r="AT1197" s="2039">
        <v>13766</v>
      </c>
      <c r="AU1197" s="2041">
        <v>10000</v>
      </c>
      <c r="AV1197" s="2041">
        <f t="shared" si="388"/>
        <v>-10000</v>
      </c>
      <c r="AW1197" s="2045">
        <f t="shared" si="392"/>
        <v>3519</v>
      </c>
      <c r="AX1197" s="2042">
        <f t="shared" si="393"/>
        <v>175.95000000000002</v>
      </c>
      <c r="AY1197" s="2150"/>
    </row>
    <row r="1198" spans="15:51">
      <c r="O1198" s="2024"/>
      <c r="P1198" s="2029"/>
      <c r="Q1198" s="3563"/>
      <c r="R1198" s="3563"/>
      <c r="S1198" s="3563"/>
      <c r="T1198" s="5937"/>
      <c r="U1198" s="3563"/>
      <c r="V1198" s="3627"/>
      <c r="W1198" s="3563"/>
      <c r="X1198" s="3602"/>
      <c r="Y1198" s="6111"/>
      <c r="Z1198" s="6032"/>
      <c r="AA1198" s="6032"/>
      <c r="AB1198" s="6032"/>
      <c r="AC1198" s="6032"/>
      <c r="AD1198" s="6032"/>
      <c r="AE1198" s="6032"/>
      <c r="AF1198" s="6032"/>
      <c r="AG1198" s="3227"/>
      <c r="AH1198" s="2024"/>
      <c r="AI1198" s="2837"/>
      <c r="AJ1198" s="2037" t="s">
        <v>889</v>
      </c>
      <c r="AK1198" s="2038">
        <v>23</v>
      </c>
      <c r="AL1198" s="2039" t="s">
        <v>101</v>
      </c>
      <c r="AM1198" s="2040">
        <v>44071</v>
      </c>
      <c r="AN1198" s="2041">
        <v>10</v>
      </c>
      <c r="AO1198" s="2039" t="s">
        <v>35</v>
      </c>
      <c r="AP1198" s="2042">
        <v>351.9</v>
      </c>
      <c r="AQ1198" s="2039"/>
      <c r="AR1198" s="2044">
        <v>44089</v>
      </c>
      <c r="AS1198" s="2040">
        <v>44082</v>
      </c>
      <c r="AT1198" s="2039">
        <v>13881</v>
      </c>
      <c r="AU1198" s="2041">
        <v>10000</v>
      </c>
      <c r="AV1198" s="2041">
        <f t="shared" si="388"/>
        <v>0</v>
      </c>
      <c r="AW1198" s="2045">
        <f t="shared" si="392"/>
        <v>3519</v>
      </c>
      <c r="AX1198" s="2042">
        <f t="shared" si="393"/>
        <v>175.95000000000002</v>
      </c>
      <c r="AY1198" s="2150"/>
    </row>
    <row r="1199" spans="15:51" ht="18.600000000000001" thickBot="1">
      <c r="O1199" s="2024"/>
      <c r="P1199" s="2028" t="s">
        <v>1196</v>
      </c>
      <c r="Q1199" s="6147"/>
      <c r="R1199" s="2027"/>
      <c r="S1199" s="2024"/>
      <c r="T1199" s="2024"/>
      <c r="U1199" s="2024"/>
      <c r="V1199" s="2024"/>
      <c r="W1199" s="2024"/>
      <c r="X1199" s="2024"/>
      <c r="Y1199" s="3602"/>
      <c r="Z1199" s="6148"/>
      <c r="AA1199" s="6149"/>
      <c r="AB1199" s="6149"/>
      <c r="AC1199" s="6149"/>
      <c r="AD1199" s="6149"/>
      <c r="AE1199" s="6148"/>
      <c r="AF1199" s="6148"/>
      <c r="AG1199" s="2029"/>
      <c r="AH1199" s="2024"/>
      <c r="AI1199" s="2837"/>
      <c r="AJ1199" s="2037" t="s">
        <v>889</v>
      </c>
      <c r="AK1199" s="2038">
        <v>24</v>
      </c>
      <c r="AL1199" s="2039" t="s">
        <v>36</v>
      </c>
      <c r="AM1199" s="2040">
        <v>44071</v>
      </c>
      <c r="AN1199" s="2041">
        <v>30</v>
      </c>
      <c r="AO1199" s="2039" t="s">
        <v>35</v>
      </c>
      <c r="AP1199" s="2042">
        <v>351.9</v>
      </c>
      <c r="AQ1199" s="2039"/>
      <c r="AR1199" s="2044">
        <v>44095</v>
      </c>
      <c r="AS1199" s="2040">
        <v>44089</v>
      </c>
      <c r="AT1199" s="2039">
        <v>13881</v>
      </c>
      <c r="AU1199" s="2041">
        <v>30000</v>
      </c>
      <c r="AV1199" s="2041">
        <f t="shared" si="388"/>
        <v>0</v>
      </c>
      <c r="AW1199" s="2045">
        <f t="shared" si="392"/>
        <v>10557</v>
      </c>
      <c r="AX1199" s="2042">
        <f t="shared" si="393"/>
        <v>527.85</v>
      </c>
      <c r="AY1199" s="2150"/>
    </row>
    <row r="1200" spans="15:51">
      <c r="O1200" s="2024"/>
      <c r="P1200" s="2030"/>
      <c r="Q1200" s="2031"/>
      <c r="R1200" s="2138"/>
      <c r="S1200" s="6040" t="s">
        <v>14</v>
      </c>
      <c r="T1200" s="6040" t="s">
        <v>12</v>
      </c>
      <c r="U1200" s="6040"/>
      <c r="V1200" s="2031"/>
      <c r="W1200" s="6040" t="s">
        <v>15</v>
      </c>
      <c r="X1200" s="6040" t="s">
        <v>16</v>
      </c>
      <c r="Y1200" s="6040" t="s">
        <v>12</v>
      </c>
      <c r="Z1200" s="6033" t="s">
        <v>12</v>
      </c>
      <c r="AA1200" s="2138"/>
      <c r="AB1200" s="2138"/>
      <c r="AC1200" s="2138"/>
      <c r="AD1200" s="2138"/>
      <c r="AE1200" s="6033" t="s">
        <v>17</v>
      </c>
      <c r="AF1200" s="6033"/>
      <c r="AG1200" s="6032"/>
      <c r="AH1200" s="2024"/>
      <c r="AI1200" s="2837"/>
      <c r="AJ1200" s="2037" t="s">
        <v>889</v>
      </c>
      <c r="AK1200" s="2038">
        <v>25</v>
      </c>
      <c r="AL1200" s="2039" t="s">
        <v>36</v>
      </c>
      <c r="AM1200" s="2040">
        <v>44071</v>
      </c>
      <c r="AN1200" s="2041">
        <v>30</v>
      </c>
      <c r="AO1200" s="2039" t="s">
        <v>35</v>
      </c>
      <c r="AP1200" s="2042">
        <v>351.9</v>
      </c>
      <c r="AQ1200" s="2039"/>
      <c r="AR1200" s="2044">
        <v>44109</v>
      </c>
      <c r="AS1200" s="2040">
        <v>44103</v>
      </c>
      <c r="AT1200" s="2039">
        <v>14015</v>
      </c>
      <c r="AU1200" s="2041">
        <v>30000</v>
      </c>
      <c r="AV1200" s="2041">
        <f t="shared" si="388"/>
        <v>0</v>
      </c>
      <c r="AW1200" s="2045">
        <f t="shared" si="392"/>
        <v>10557</v>
      </c>
      <c r="AX1200" s="2042">
        <f t="shared" si="393"/>
        <v>527.85</v>
      </c>
      <c r="AY1200" s="2150"/>
    </row>
    <row r="1201" spans="15:51">
      <c r="O1201" s="2024"/>
      <c r="P1201" s="2032" t="s">
        <v>3</v>
      </c>
      <c r="Q1201" s="2033" t="s">
        <v>4</v>
      </c>
      <c r="R1201" s="6033" t="s">
        <v>18</v>
      </c>
      <c r="S1201" s="6033" t="s">
        <v>19</v>
      </c>
      <c r="T1201" s="6033" t="s">
        <v>19</v>
      </c>
      <c r="U1201" s="6033" t="s">
        <v>20</v>
      </c>
      <c r="V1201" s="6033" t="s">
        <v>21</v>
      </c>
      <c r="W1201" s="6033" t="s">
        <v>22</v>
      </c>
      <c r="X1201" s="6033" t="s">
        <v>19</v>
      </c>
      <c r="Y1201" s="6033" t="s">
        <v>23</v>
      </c>
      <c r="Z1201" s="6033" t="s">
        <v>23</v>
      </c>
      <c r="AA1201" s="6033" t="s">
        <v>24</v>
      </c>
      <c r="AB1201" s="6033" t="s">
        <v>20</v>
      </c>
      <c r="AC1201" s="6033" t="s">
        <v>25</v>
      </c>
      <c r="AD1201" s="6033" t="s">
        <v>0</v>
      </c>
      <c r="AE1201" s="6033" t="s">
        <v>11</v>
      </c>
      <c r="AF1201" s="6033" t="s">
        <v>26</v>
      </c>
      <c r="AG1201" s="6032"/>
      <c r="AH1201" s="2024"/>
      <c r="AI1201" s="2837"/>
      <c r="AJ1201" s="2037" t="s">
        <v>889</v>
      </c>
      <c r="AK1201" s="2038">
        <v>26</v>
      </c>
      <c r="AL1201" s="2039" t="s">
        <v>36</v>
      </c>
      <c r="AM1201" s="2040">
        <v>44071</v>
      </c>
      <c r="AN1201" s="2041">
        <v>50</v>
      </c>
      <c r="AO1201" s="2039" t="s">
        <v>35</v>
      </c>
      <c r="AP1201" s="2042">
        <v>351.9</v>
      </c>
      <c r="AQ1201" s="2039"/>
      <c r="AR1201" s="2044">
        <v>44130</v>
      </c>
      <c r="AS1201" s="2040">
        <v>44121</v>
      </c>
      <c r="AT1201" s="2039">
        <v>14149</v>
      </c>
      <c r="AU1201" s="2041">
        <v>50000</v>
      </c>
      <c r="AV1201" s="2041">
        <f t="shared" si="388"/>
        <v>0</v>
      </c>
      <c r="AW1201" s="2045">
        <f t="shared" si="392"/>
        <v>17595</v>
      </c>
      <c r="AX1201" s="2042">
        <f t="shared" si="393"/>
        <v>879.75</v>
      </c>
      <c r="AY1201" s="2150"/>
    </row>
    <row r="1202" spans="15:51" ht="15" thickBot="1">
      <c r="O1202" s="2024"/>
      <c r="P1202" s="2034"/>
      <c r="Q1202" s="2035"/>
      <c r="R1202" s="2035"/>
      <c r="S1202" s="6035" t="s">
        <v>3</v>
      </c>
      <c r="T1202" s="6035" t="s">
        <v>18</v>
      </c>
      <c r="U1202" s="6035"/>
      <c r="V1202" s="2035"/>
      <c r="W1202" s="6035" t="s">
        <v>21</v>
      </c>
      <c r="X1202" s="6035" t="s">
        <v>3</v>
      </c>
      <c r="Y1202" s="6035" t="s">
        <v>27</v>
      </c>
      <c r="Z1202" s="6035" t="s">
        <v>28</v>
      </c>
      <c r="AA1202" s="2035"/>
      <c r="AB1202" s="2035"/>
      <c r="AC1202" s="2035"/>
      <c r="AD1202" s="2035"/>
      <c r="AE1202" s="6035" t="s">
        <v>30</v>
      </c>
      <c r="AF1202" s="6033"/>
      <c r="AG1202" s="6032"/>
      <c r="AH1202" s="2024"/>
      <c r="AI1202" s="2837"/>
      <c r="AJ1202" s="2037" t="s">
        <v>889</v>
      </c>
      <c r="AK1202" s="2038">
        <v>27</v>
      </c>
      <c r="AL1202" s="2039" t="s">
        <v>36</v>
      </c>
      <c r="AM1202" s="2040">
        <v>44071</v>
      </c>
      <c r="AN1202" s="2041">
        <v>50</v>
      </c>
      <c r="AO1202" s="2039" t="s">
        <v>35</v>
      </c>
      <c r="AP1202" s="2042">
        <v>351.9</v>
      </c>
      <c r="AQ1202" s="2039"/>
      <c r="AR1202" s="2044">
        <v>44141</v>
      </c>
      <c r="AS1202" s="2040">
        <v>44138</v>
      </c>
      <c r="AT1202" s="2039">
        <v>14236</v>
      </c>
      <c r="AU1202" s="2041">
        <v>50000</v>
      </c>
      <c r="AV1202" s="2041">
        <f t="shared" si="388"/>
        <v>0</v>
      </c>
      <c r="AW1202" s="2045">
        <f t="shared" si="392"/>
        <v>17595</v>
      </c>
      <c r="AX1202" s="2042">
        <f t="shared" si="393"/>
        <v>879.75</v>
      </c>
      <c r="AY1202" s="2150"/>
    </row>
    <row r="1203" spans="15:51">
      <c r="O1203" s="2024"/>
      <c r="P1203" s="2821" t="s">
        <v>629</v>
      </c>
      <c r="Q1203" s="4249" t="s">
        <v>740</v>
      </c>
      <c r="R1203" s="2823">
        <v>204</v>
      </c>
      <c r="S1203" s="2823">
        <v>63417</v>
      </c>
      <c r="T1203" s="2824">
        <v>44257</v>
      </c>
      <c r="U1203" s="2823">
        <v>6</v>
      </c>
      <c r="V1203" s="2823" t="s">
        <v>35</v>
      </c>
      <c r="W1203" s="2825">
        <v>258.35000000000002</v>
      </c>
      <c r="X1203" s="5974"/>
      <c r="Y1203" s="3568">
        <v>44379</v>
      </c>
      <c r="Z1203" s="2824">
        <v>44379</v>
      </c>
      <c r="AA1203" s="5993"/>
      <c r="AB1203" s="3566">
        <v>6000</v>
      </c>
      <c r="AC1203" s="2823">
        <f>(AB1203-U1203*1000)</f>
        <v>0</v>
      </c>
      <c r="AD1203" s="2716">
        <v>0</v>
      </c>
      <c r="AE1203" s="2716">
        <f t="shared" ref="AE1203:AE1219" si="398">(AD1203*0.05)</f>
        <v>0</v>
      </c>
      <c r="AF1203" s="2707" t="s">
        <v>88</v>
      </c>
      <c r="AG1203" s="6032"/>
      <c r="AH1203" s="2024"/>
      <c r="AI1203" s="2837"/>
      <c r="AJ1203" s="2037" t="s">
        <v>889</v>
      </c>
      <c r="AK1203" s="2038">
        <v>28</v>
      </c>
      <c r="AL1203" s="2039" t="s">
        <v>36</v>
      </c>
      <c r="AM1203" s="2040">
        <v>44071</v>
      </c>
      <c r="AN1203" s="2041">
        <v>20</v>
      </c>
      <c r="AO1203" s="2039" t="s">
        <v>35</v>
      </c>
      <c r="AP1203" s="2042">
        <v>351.9</v>
      </c>
      <c r="AQ1203" s="2039"/>
      <c r="AR1203" s="2044">
        <v>44151</v>
      </c>
      <c r="AS1203" s="2040">
        <v>44151</v>
      </c>
      <c r="AT1203" s="2039">
        <v>14322</v>
      </c>
      <c r="AU1203" s="2041">
        <v>20000</v>
      </c>
      <c r="AV1203" s="2041">
        <f t="shared" si="388"/>
        <v>0</v>
      </c>
      <c r="AW1203" s="2045">
        <f t="shared" si="392"/>
        <v>7038</v>
      </c>
      <c r="AX1203" s="2042">
        <f t="shared" si="393"/>
        <v>351.90000000000003</v>
      </c>
      <c r="AY1203" s="2150"/>
    </row>
    <row r="1204" spans="15:51">
      <c r="O1204" s="2024"/>
      <c r="P1204" s="2047" t="s">
        <v>629</v>
      </c>
      <c r="Q1204" s="2957" t="s">
        <v>436</v>
      </c>
      <c r="R1204" s="2071">
        <v>223</v>
      </c>
      <c r="S1204" s="2071">
        <v>65226</v>
      </c>
      <c r="T1204" s="2072">
        <v>44315</v>
      </c>
      <c r="U1204" s="2071">
        <v>81</v>
      </c>
      <c r="V1204" s="2071" t="s">
        <v>35</v>
      </c>
      <c r="W1204" s="2073">
        <v>360.05</v>
      </c>
      <c r="X1204" s="4072"/>
      <c r="Y1204" s="4292">
        <v>44379</v>
      </c>
      <c r="Z1204" s="4483">
        <v>44378</v>
      </c>
      <c r="AA1204" s="5988">
        <v>15729</v>
      </c>
      <c r="AB1204" s="2041">
        <v>81000</v>
      </c>
      <c r="AC1204" s="2071">
        <f>(AB1204-U1204*1000)</f>
        <v>0</v>
      </c>
      <c r="AD1204" s="2045">
        <f>(AB1204*W1204/1000)</f>
        <v>29164.05</v>
      </c>
      <c r="AE1204" s="2045">
        <f t="shared" si="398"/>
        <v>1458.2025000000001</v>
      </c>
      <c r="AF1204" s="2866" t="s">
        <v>8</v>
      </c>
      <c r="AG1204" s="6032"/>
      <c r="AH1204" s="2024"/>
      <c r="AI1204" s="2837"/>
      <c r="AJ1204" s="2037" t="s">
        <v>889</v>
      </c>
      <c r="AK1204" s="2038">
        <v>29</v>
      </c>
      <c r="AL1204" s="2039" t="s">
        <v>36</v>
      </c>
      <c r="AM1204" s="2040">
        <v>44071</v>
      </c>
      <c r="AN1204" s="2041">
        <v>20</v>
      </c>
      <c r="AO1204" s="2039" t="s">
        <v>35</v>
      </c>
      <c r="AP1204" s="2042">
        <v>351.9</v>
      </c>
      <c r="AQ1204" s="2039"/>
      <c r="AR1204" s="2044">
        <v>44161</v>
      </c>
      <c r="AS1204" s="2040">
        <v>44179</v>
      </c>
      <c r="AT1204" s="2039">
        <v>14517</v>
      </c>
      <c r="AU1204" s="2041">
        <v>20000</v>
      </c>
      <c r="AV1204" s="2041">
        <f t="shared" si="388"/>
        <v>0</v>
      </c>
      <c r="AW1204" s="2045">
        <f t="shared" si="392"/>
        <v>7038</v>
      </c>
      <c r="AX1204" s="2042">
        <f t="shared" si="393"/>
        <v>351.90000000000003</v>
      </c>
      <c r="AY1204" s="2150"/>
    </row>
    <row r="1205" spans="15:51">
      <c r="O1205" s="2024"/>
      <c r="P1205" s="2047" t="s">
        <v>629</v>
      </c>
      <c r="Q1205" s="2957" t="s">
        <v>436</v>
      </c>
      <c r="R1205" s="2071">
        <v>224</v>
      </c>
      <c r="S1205" s="2071">
        <v>65226</v>
      </c>
      <c r="T1205" s="2072">
        <v>44315</v>
      </c>
      <c r="U1205" s="2071">
        <v>54</v>
      </c>
      <c r="V1205" s="2071" t="s">
        <v>35</v>
      </c>
      <c r="W1205" s="2073">
        <v>360.05</v>
      </c>
      <c r="X1205" s="4072"/>
      <c r="Y1205" s="4292">
        <v>44389</v>
      </c>
      <c r="Z1205" s="4483">
        <v>44387</v>
      </c>
      <c r="AA1205" s="5988">
        <v>15781</v>
      </c>
      <c r="AB1205" s="2041">
        <v>54000</v>
      </c>
      <c r="AC1205" s="2071">
        <f>(AB1205-U1205*1000)</f>
        <v>0</v>
      </c>
      <c r="AD1205" s="2045">
        <f>(AB1205*W1205/1000)</f>
        <v>19442.7</v>
      </c>
      <c r="AE1205" s="2045">
        <f t="shared" si="398"/>
        <v>972.1350000000001</v>
      </c>
      <c r="AF1205" s="2866" t="s">
        <v>8</v>
      </c>
      <c r="AG1205" s="6032"/>
      <c r="AH1205" s="2024"/>
      <c r="AI1205" s="2837"/>
      <c r="AJ1205" s="2037" t="s">
        <v>889</v>
      </c>
      <c r="AK1205" s="2038">
        <v>30</v>
      </c>
      <c r="AL1205" s="2039" t="s">
        <v>36</v>
      </c>
      <c r="AM1205" s="2040">
        <v>44071</v>
      </c>
      <c r="AN1205" s="2041">
        <v>20</v>
      </c>
      <c r="AO1205" s="2039" t="s">
        <v>35</v>
      </c>
      <c r="AP1205" s="2042">
        <v>351.9</v>
      </c>
      <c r="AQ1205" s="2039"/>
      <c r="AR1205" s="2044">
        <v>44174</v>
      </c>
      <c r="AS1205" s="2040">
        <v>44179</v>
      </c>
      <c r="AT1205" s="2039">
        <v>14517</v>
      </c>
      <c r="AU1205" s="2041">
        <v>20000</v>
      </c>
      <c r="AV1205" s="2041">
        <f t="shared" si="388"/>
        <v>0</v>
      </c>
      <c r="AW1205" s="2045">
        <f t="shared" si="392"/>
        <v>7038</v>
      </c>
      <c r="AX1205" s="2042">
        <f t="shared" si="393"/>
        <v>351.90000000000003</v>
      </c>
      <c r="AY1205" s="2150"/>
    </row>
    <row r="1206" spans="15:51">
      <c r="O1206" s="2024"/>
      <c r="P1206" s="2047" t="s">
        <v>629</v>
      </c>
      <c r="Q1206" s="2957" t="s">
        <v>436</v>
      </c>
      <c r="R1206" s="2071">
        <v>225</v>
      </c>
      <c r="S1206" s="2071">
        <v>65226</v>
      </c>
      <c r="T1206" s="2072">
        <v>44315</v>
      </c>
      <c r="U1206" s="2071">
        <v>54</v>
      </c>
      <c r="V1206" s="2071" t="s">
        <v>35</v>
      </c>
      <c r="W1206" s="2073">
        <v>360.05</v>
      </c>
      <c r="X1206" s="4072"/>
      <c r="Y1206" s="4292">
        <v>44396</v>
      </c>
      <c r="Z1206" s="4483">
        <v>44396</v>
      </c>
      <c r="AA1206" s="5988">
        <v>15822</v>
      </c>
      <c r="AB1206" s="2041">
        <v>54000</v>
      </c>
      <c r="AC1206" s="2071">
        <f>(AB1206-U1206*1000)</f>
        <v>0</v>
      </c>
      <c r="AD1206" s="2045">
        <f>(AB1206*W1206/1000)</f>
        <v>19442.7</v>
      </c>
      <c r="AE1206" s="2045">
        <f t="shared" si="398"/>
        <v>972.1350000000001</v>
      </c>
      <c r="AF1206" s="2866" t="s">
        <v>8</v>
      </c>
      <c r="AG1206" s="2029"/>
      <c r="AH1206" s="2024"/>
      <c r="AI1206" s="2837"/>
      <c r="AJ1206" s="2037" t="s">
        <v>889</v>
      </c>
      <c r="AK1206" s="2038">
        <v>31</v>
      </c>
      <c r="AL1206" s="2039" t="s">
        <v>36</v>
      </c>
      <c r="AM1206" s="2040">
        <v>44071</v>
      </c>
      <c r="AN1206" s="2041">
        <v>20</v>
      </c>
      <c r="AO1206" s="2039" t="s">
        <v>35</v>
      </c>
      <c r="AP1206" s="2042">
        <v>351.9</v>
      </c>
      <c r="AQ1206" s="2039"/>
      <c r="AR1206" s="2044">
        <v>44183</v>
      </c>
      <c r="AS1206" s="2040">
        <v>44189</v>
      </c>
      <c r="AT1206" s="2039">
        <v>14587</v>
      </c>
      <c r="AU1206" s="2041">
        <v>20000</v>
      </c>
      <c r="AV1206" s="2041">
        <f t="shared" si="388"/>
        <v>0</v>
      </c>
      <c r="AW1206" s="2045">
        <f t="shared" si="392"/>
        <v>7038</v>
      </c>
      <c r="AX1206" s="2042">
        <f t="shared" si="393"/>
        <v>351.90000000000003</v>
      </c>
      <c r="AY1206" s="2150"/>
    </row>
    <row r="1207" spans="15:51">
      <c r="O1207" s="2024"/>
      <c r="P1207" s="2047" t="s">
        <v>629</v>
      </c>
      <c r="Q1207" s="2957" t="s">
        <v>436</v>
      </c>
      <c r="R1207" s="2071">
        <v>226</v>
      </c>
      <c r="S1207" s="2071">
        <v>65226</v>
      </c>
      <c r="T1207" s="2072">
        <v>44315</v>
      </c>
      <c r="U1207" s="2071">
        <v>54</v>
      </c>
      <c r="V1207" s="2071" t="s">
        <v>35</v>
      </c>
      <c r="W1207" s="2073">
        <v>360.05</v>
      </c>
      <c r="X1207" s="4072"/>
      <c r="Y1207" s="4292">
        <v>44403</v>
      </c>
      <c r="Z1207" s="4483">
        <v>44396</v>
      </c>
      <c r="AA1207" s="5988">
        <v>15821</v>
      </c>
      <c r="AB1207" s="2041">
        <v>54000</v>
      </c>
      <c r="AC1207" s="2071">
        <f>(AB1207-U1207*1000)</f>
        <v>0</v>
      </c>
      <c r="AD1207" s="2045">
        <f>(AB1207*W1207/1000)</f>
        <v>19442.7</v>
      </c>
      <c r="AE1207" s="2045">
        <f t="shared" si="398"/>
        <v>972.1350000000001</v>
      </c>
      <c r="AF1207" s="4307" t="s">
        <v>8</v>
      </c>
      <c r="AG1207" s="2029"/>
      <c r="AH1207" s="2024"/>
      <c r="AI1207" s="2837"/>
      <c r="AJ1207" s="2037" t="s">
        <v>889</v>
      </c>
      <c r="AK1207" s="2038">
        <v>32</v>
      </c>
      <c r="AL1207" s="2039" t="s">
        <v>36</v>
      </c>
      <c r="AM1207" s="2040">
        <v>44139</v>
      </c>
      <c r="AN1207" s="2041">
        <v>20</v>
      </c>
      <c r="AO1207" s="2039" t="s">
        <v>35</v>
      </c>
      <c r="AP1207" s="2042">
        <v>351.9</v>
      </c>
      <c r="AQ1207" s="2039"/>
      <c r="AR1207" s="2044">
        <v>44193</v>
      </c>
      <c r="AS1207" s="2040">
        <v>40536</v>
      </c>
      <c r="AT1207" s="2039">
        <v>14587</v>
      </c>
      <c r="AU1207" s="2041">
        <v>20000</v>
      </c>
      <c r="AV1207" s="2041">
        <f t="shared" si="388"/>
        <v>0</v>
      </c>
      <c r="AW1207" s="2045">
        <f t="shared" si="392"/>
        <v>7038</v>
      </c>
      <c r="AX1207" s="2042">
        <f t="shared" si="393"/>
        <v>351.90000000000003</v>
      </c>
      <c r="AY1207" s="2150"/>
    </row>
    <row r="1208" spans="15:51">
      <c r="O1208" s="2024"/>
      <c r="P1208" s="2047" t="s">
        <v>792</v>
      </c>
      <c r="Q1208" s="2069" t="s">
        <v>891</v>
      </c>
      <c r="R1208" s="4303">
        <v>134</v>
      </c>
      <c r="S1208" s="2071" t="s">
        <v>36</v>
      </c>
      <c r="T1208" s="4540">
        <v>44328</v>
      </c>
      <c r="U1208" s="4303">
        <v>15</v>
      </c>
      <c r="V1208" s="2039" t="s">
        <v>35</v>
      </c>
      <c r="W1208" s="4504">
        <v>454.3</v>
      </c>
      <c r="X1208" s="4303"/>
      <c r="Y1208" s="5945">
        <v>44382</v>
      </c>
      <c r="Z1208" s="5946">
        <v>44376</v>
      </c>
      <c r="AA1208" s="4303">
        <v>15723</v>
      </c>
      <c r="AB1208" s="2147">
        <v>15000</v>
      </c>
      <c r="AC1208" s="2147">
        <f t="shared" ref="AC1208:AC1218" si="399">(AB1208-U1208*1000)</f>
        <v>0</v>
      </c>
      <c r="AD1208" s="2045">
        <f t="shared" ref="AD1208:AD1216" si="400">(AB1208*W1208/1000)</f>
        <v>6814.5</v>
      </c>
      <c r="AE1208" s="2045">
        <f t="shared" si="398"/>
        <v>340.72500000000002</v>
      </c>
      <c r="AF1208" s="4307" t="s">
        <v>8</v>
      </c>
      <c r="AG1208" s="2029"/>
      <c r="AH1208" s="2024"/>
      <c r="AI1208" s="2837"/>
      <c r="AJ1208" s="4172" t="s">
        <v>1190</v>
      </c>
      <c r="AK1208" s="2710">
        <v>33</v>
      </c>
      <c r="AL1208" s="2698" t="s">
        <v>36</v>
      </c>
      <c r="AM1208" s="2711">
        <v>44139</v>
      </c>
      <c r="AN1208" s="2712">
        <v>10</v>
      </c>
      <c r="AO1208" s="2698" t="s">
        <v>35</v>
      </c>
      <c r="AP1208" s="2713">
        <v>828</v>
      </c>
      <c r="AQ1208" s="2698"/>
      <c r="AR1208" s="2715">
        <v>44151</v>
      </c>
      <c r="AS1208" s="2711">
        <v>44151</v>
      </c>
      <c r="AT1208" s="2698"/>
      <c r="AU1208" s="2712">
        <v>10000</v>
      </c>
      <c r="AV1208" s="2712">
        <f t="shared" si="388"/>
        <v>0</v>
      </c>
      <c r="AW1208" s="2716">
        <v>0</v>
      </c>
      <c r="AX1208" s="2713">
        <f t="shared" si="393"/>
        <v>0</v>
      </c>
      <c r="AY1208" s="6150" t="s">
        <v>88</v>
      </c>
    </row>
    <row r="1209" spans="15:51">
      <c r="O1209" s="2024"/>
      <c r="P1209" s="2047" t="s">
        <v>792</v>
      </c>
      <c r="Q1209" s="2069" t="s">
        <v>794</v>
      </c>
      <c r="R1209" s="2071">
        <v>135</v>
      </c>
      <c r="S1209" s="2071" t="s">
        <v>36</v>
      </c>
      <c r="T1209" s="4540">
        <v>44328</v>
      </c>
      <c r="U1209" s="2071">
        <v>190</v>
      </c>
      <c r="V1209" s="2039" t="s">
        <v>35</v>
      </c>
      <c r="W1209" s="2073">
        <v>360.1</v>
      </c>
      <c r="X1209" s="2146"/>
      <c r="Y1209" s="5945">
        <v>44382</v>
      </c>
      <c r="Z1209" s="5946">
        <v>44376</v>
      </c>
      <c r="AA1209" s="4303">
        <v>15723</v>
      </c>
      <c r="AB1209" s="2147">
        <v>190000</v>
      </c>
      <c r="AC1209" s="2147">
        <f t="shared" si="399"/>
        <v>0</v>
      </c>
      <c r="AD1209" s="2045">
        <f t="shared" si="400"/>
        <v>68419</v>
      </c>
      <c r="AE1209" s="2045">
        <f t="shared" si="398"/>
        <v>3420.9500000000003</v>
      </c>
      <c r="AF1209" s="4307" t="s">
        <v>8</v>
      </c>
      <c r="AG1209" s="2029"/>
      <c r="AH1209" s="2024"/>
      <c r="AI1209" s="2837"/>
      <c r="AJ1209" s="2037" t="s">
        <v>889</v>
      </c>
      <c r="AK1209" s="2038">
        <v>34</v>
      </c>
      <c r="AL1209" s="2039" t="s">
        <v>796</v>
      </c>
      <c r="AM1209" s="2040">
        <v>44235</v>
      </c>
      <c r="AN1209" s="2041">
        <v>20</v>
      </c>
      <c r="AO1209" s="2039" t="s">
        <v>35</v>
      </c>
      <c r="AP1209" s="2042">
        <v>382.2</v>
      </c>
      <c r="AQ1209" s="2039"/>
      <c r="AR1209" s="2044">
        <v>44245</v>
      </c>
      <c r="AS1209" s="2040">
        <v>44238</v>
      </c>
      <c r="AT1209" s="2039">
        <v>14926</v>
      </c>
      <c r="AU1209" s="2041">
        <v>20000</v>
      </c>
      <c r="AV1209" s="2041">
        <f t="shared" si="388"/>
        <v>0</v>
      </c>
      <c r="AW1209" s="2045">
        <f t="shared" ref="AW1209:AW1217" si="401">(AU1209*AP1209/1000)</f>
        <v>7644</v>
      </c>
      <c r="AX1209" s="2042">
        <f t="shared" si="393"/>
        <v>382.20000000000005</v>
      </c>
      <c r="AY1209" s="2150"/>
    </row>
    <row r="1210" spans="15:51">
      <c r="O1210" s="2024"/>
      <c r="P1210" s="2047" t="s">
        <v>792</v>
      </c>
      <c r="Q1210" s="2069" t="s">
        <v>1156</v>
      </c>
      <c r="R1210" s="2071">
        <v>136</v>
      </c>
      <c r="S1210" s="2071" t="s">
        <v>36</v>
      </c>
      <c r="T1210" s="4540">
        <v>44328</v>
      </c>
      <c r="U1210" s="2071">
        <v>15</v>
      </c>
      <c r="V1210" s="2039" t="s">
        <v>35</v>
      </c>
      <c r="W1210" s="2073">
        <v>291.10000000000002</v>
      </c>
      <c r="X1210" s="2146"/>
      <c r="Y1210" s="5945">
        <v>44382</v>
      </c>
      <c r="Z1210" s="5946">
        <v>44376</v>
      </c>
      <c r="AA1210" s="4303">
        <v>15723</v>
      </c>
      <c r="AB1210" s="2147">
        <v>15000</v>
      </c>
      <c r="AC1210" s="2147">
        <f t="shared" si="399"/>
        <v>0</v>
      </c>
      <c r="AD1210" s="2045">
        <f t="shared" si="400"/>
        <v>4366.5</v>
      </c>
      <c r="AE1210" s="2045">
        <f t="shared" si="398"/>
        <v>218.32500000000002</v>
      </c>
      <c r="AF1210" s="4307" t="s">
        <v>8</v>
      </c>
      <c r="AG1210" s="6032"/>
      <c r="AH1210" s="2024"/>
      <c r="AI1210" s="2837"/>
      <c r="AJ1210" s="2037" t="s">
        <v>889</v>
      </c>
      <c r="AK1210" s="2038">
        <v>35</v>
      </c>
      <c r="AL1210" s="2039" t="s">
        <v>796</v>
      </c>
      <c r="AM1210" s="2040">
        <v>44265</v>
      </c>
      <c r="AN1210" s="2041">
        <v>30</v>
      </c>
      <c r="AO1210" s="2039" t="s">
        <v>35</v>
      </c>
      <c r="AP1210" s="2042">
        <v>382.2</v>
      </c>
      <c r="AQ1210" s="2039"/>
      <c r="AR1210" s="2044">
        <v>44272</v>
      </c>
      <c r="AS1210" s="2040">
        <v>44266</v>
      </c>
      <c r="AT1210" s="2039">
        <v>15126</v>
      </c>
      <c r="AU1210" s="2041">
        <v>30000</v>
      </c>
      <c r="AV1210" s="2041">
        <f t="shared" si="388"/>
        <v>0</v>
      </c>
      <c r="AW1210" s="2045">
        <f t="shared" si="401"/>
        <v>11466</v>
      </c>
      <c r="AX1210" s="2042">
        <f t="shared" si="393"/>
        <v>573.30000000000007</v>
      </c>
      <c r="AY1210" s="2150"/>
    </row>
    <row r="1211" spans="15:51" ht="17.55" customHeight="1">
      <c r="O1211" s="2024"/>
      <c r="P1211" s="2047" t="s">
        <v>792</v>
      </c>
      <c r="Q1211" s="2069" t="s">
        <v>891</v>
      </c>
      <c r="R1211" s="2071">
        <v>137</v>
      </c>
      <c r="S1211" s="2071" t="s">
        <v>36</v>
      </c>
      <c r="T1211" s="4540">
        <v>44328</v>
      </c>
      <c r="U1211" s="2071">
        <v>12.5</v>
      </c>
      <c r="V1211" s="2039" t="s">
        <v>35</v>
      </c>
      <c r="W1211" s="2073">
        <v>454.3</v>
      </c>
      <c r="X1211" s="3605"/>
      <c r="Y1211" s="3509">
        <v>44396</v>
      </c>
      <c r="Z1211" s="2072">
        <v>44396</v>
      </c>
      <c r="AA1211" s="2071">
        <v>15819</v>
      </c>
      <c r="AB1211" s="2147">
        <v>12500</v>
      </c>
      <c r="AC1211" s="2147">
        <f t="shared" si="399"/>
        <v>0</v>
      </c>
      <c r="AD1211" s="2045">
        <f t="shared" si="400"/>
        <v>5678.75</v>
      </c>
      <c r="AE1211" s="2045">
        <f t="shared" si="398"/>
        <v>283.9375</v>
      </c>
      <c r="AF1211" s="4307" t="s">
        <v>8</v>
      </c>
      <c r="AG1211" s="6032"/>
      <c r="AH1211" s="2024"/>
      <c r="AI1211" s="2837"/>
      <c r="AJ1211" s="2037" t="s">
        <v>889</v>
      </c>
      <c r="AK1211" s="2038">
        <v>36</v>
      </c>
      <c r="AL1211" s="2039" t="s">
        <v>796</v>
      </c>
      <c r="AM1211" s="2040">
        <v>44265</v>
      </c>
      <c r="AN1211" s="2041">
        <v>30</v>
      </c>
      <c r="AO1211" s="2039" t="s">
        <v>35</v>
      </c>
      <c r="AP1211" s="2042">
        <v>382.2</v>
      </c>
      <c r="AQ1211" s="2039"/>
      <c r="AR1211" s="2044">
        <v>44292</v>
      </c>
      <c r="AS1211" s="2040">
        <v>44289</v>
      </c>
      <c r="AT1211" s="2039">
        <v>15257</v>
      </c>
      <c r="AU1211" s="2041">
        <v>30000</v>
      </c>
      <c r="AV1211" s="2041">
        <f t="shared" si="388"/>
        <v>0</v>
      </c>
      <c r="AW1211" s="2045">
        <f t="shared" si="401"/>
        <v>11466</v>
      </c>
      <c r="AX1211" s="2042">
        <f t="shared" si="393"/>
        <v>573.30000000000007</v>
      </c>
      <c r="AY1211" s="2150"/>
    </row>
    <row r="1212" spans="15:51">
      <c r="O1212" s="2024"/>
      <c r="P1212" s="2047" t="s">
        <v>792</v>
      </c>
      <c r="Q1212" s="2069" t="s">
        <v>794</v>
      </c>
      <c r="R1212" s="4303">
        <v>138</v>
      </c>
      <c r="S1212" s="2071" t="s">
        <v>36</v>
      </c>
      <c r="T1212" s="4540">
        <v>44328</v>
      </c>
      <c r="U1212" s="2071">
        <v>190</v>
      </c>
      <c r="V1212" s="2039" t="s">
        <v>35</v>
      </c>
      <c r="W1212" s="2073">
        <v>360.1</v>
      </c>
      <c r="X1212" s="3605"/>
      <c r="Y1212" s="3509">
        <v>44396</v>
      </c>
      <c r="Z1212" s="2072">
        <v>44396</v>
      </c>
      <c r="AA1212" s="2071">
        <v>15819</v>
      </c>
      <c r="AB1212" s="2147">
        <v>190000</v>
      </c>
      <c r="AC1212" s="2147">
        <f t="shared" si="399"/>
        <v>0</v>
      </c>
      <c r="AD1212" s="2045">
        <f t="shared" si="400"/>
        <v>68419</v>
      </c>
      <c r="AE1212" s="2045">
        <f t="shared" si="398"/>
        <v>3420.9500000000003</v>
      </c>
      <c r="AF1212" s="4307" t="s">
        <v>8</v>
      </c>
      <c r="AG1212" s="6032"/>
      <c r="AH1212" s="2024"/>
      <c r="AI1212" s="2837"/>
      <c r="AJ1212" s="2037" t="s">
        <v>1332</v>
      </c>
      <c r="AK1212" s="2038">
        <v>37</v>
      </c>
      <c r="AL1212" s="2039" t="s">
        <v>796</v>
      </c>
      <c r="AM1212" s="2040">
        <v>44267</v>
      </c>
      <c r="AN1212" s="2041">
        <v>25</v>
      </c>
      <c r="AO1212" s="2039" t="s">
        <v>35</v>
      </c>
      <c r="AP1212" s="2042">
        <v>780</v>
      </c>
      <c r="AQ1212" s="2039"/>
      <c r="AR1212" s="2044">
        <v>44270</v>
      </c>
      <c r="AS1212" s="2040">
        <v>44267</v>
      </c>
      <c r="AT1212" s="2039">
        <v>15128</v>
      </c>
      <c r="AU1212" s="2041">
        <v>14400</v>
      </c>
      <c r="AV1212" s="2041">
        <f t="shared" si="388"/>
        <v>-10600</v>
      </c>
      <c r="AW1212" s="2045">
        <f t="shared" si="401"/>
        <v>11232</v>
      </c>
      <c r="AX1212" s="2042">
        <f t="shared" si="393"/>
        <v>561.6</v>
      </c>
      <c r="AY1212" s="2717"/>
    </row>
    <row r="1213" spans="15:51">
      <c r="O1213" s="2024"/>
      <c r="P1213" s="2047" t="s">
        <v>792</v>
      </c>
      <c r="Q1213" s="2069" t="s">
        <v>1156</v>
      </c>
      <c r="R1213" s="2071">
        <v>139</v>
      </c>
      <c r="S1213" s="2071" t="s">
        <v>36</v>
      </c>
      <c r="T1213" s="4540">
        <v>44328</v>
      </c>
      <c r="U1213" s="2071">
        <v>15</v>
      </c>
      <c r="V1213" s="2039" t="s">
        <v>35</v>
      </c>
      <c r="W1213" s="2073">
        <v>291.10000000000002</v>
      </c>
      <c r="X1213" s="3605"/>
      <c r="Y1213" s="3509">
        <v>44396</v>
      </c>
      <c r="Z1213" s="2072">
        <v>44396</v>
      </c>
      <c r="AA1213" s="2071">
        <v>15819</v>
      </c>
      <c r="AB1213" s="2147">
        <v>15000</v>
      </c>
      <c r="AC1213" s="2147">
        <f t="shared" si="399"/>
        <v>0</v>
      </c>
      <c r="AD1213" s="2045">
        <f t="shared" si="400"/>
        <v>4366.5</v>
      </c>
      <c r="AE1213" s="2045">
        <f t="shared" si="398"/>
        <v>218.32500000000002</v>
      </c>
      <c r="AF1213" s="4307" t="s">
        <v>8</v>
      </c>
      <c r="AG1213" s="6032"/>
      <c r="AH1213" s="2024"/>
      <c r="AI1213" s="2837"/>
      <c r="AJ1213" s="2037" t="s">
        <v>1332</v>
      </c>
      <c r="AK1213" s="2038">
        <v>37</v>
      </c>
      <c r="AL1213" s="2039" t="s">
        <v>796</v>
      </c>
      <c r="AM1213" s="2040">
        <v>44267</v>
      </c>
      <c r="AN1213" s="3093">
        <v>10.6</v>
      </c>
      <c r="AO1213" s="2039" t="s">
        <v>35</v>
      </c>
      <c r="AP1213" s="2042">
        <v>780</v>
      </c>
      <c r="AQ1213" s="2039"/>
      <c r="AR1213" s="2044">
        <v>44270</v>
      </c>
      <c r="AS1213" s="2040">
        <v>44271</v>
      </c>
      <c r="AT1213" s="2039">
        <v>15147</v>
      </c>
      <c r="AU1213" s="2041">
        <v>14400</v>
      </c>
      <c r="AV1213" s="2041">
        <f t="shared" si="388"/>
        <v>3800</v>
      </c>
      <c r="AW1213" s="2045">
        <f t="shared" si="401"/>
        <v>11232</v>
      </c>
      <c r="AX1213" s="2042">
        <f t="shared" si="393"/>
        <v>561.6</v>
      </c>
      <c r="AY1213" s="2150"/>
    </row>
    <row r="1214" spans="15:51" ht="17.55" customHeight="1">
      <c r="O1214" s="2024"/>
      <c r="P1214" s="2047" t="s">
        <v>629</v>
      </c>
      <c r="Q1214" s="2037" t="s">
        <v>699</v>
      </c>
      <c r="R1214" s="2071">
        <v>188</v>
      </c>
      <c r="S1214" s="2071">
        <v>60474</v>
      </c>
      <c r="T1214" s="2072">
        <v>44173</v>
      </c>
      <c r="U1214" s="2071">
        <v>5</v>
      </c>
      <c r="V1214" s="2071" t="s">
        <v>35</v>
      </c>
      <c r="W1214" s="2073">
        <v>273.3</v>
      </c>
      <c r="X1214" s="4072"/>
      <c r="Y1214" s="3509">
        <v>44389</v>
      </c>
      <c r="Z1214" s="2072">
        <v>44387</v>
      </c>
      <c r="AA1214" s="2809">
        <v>15783</v>
      </c>
      <c r="AB1214" s="2147">
        <v>5000</v>
      </c>
      <c r="AC1214" s="2071">
        <f t="shared" si="399"/>
        <v>0</v>
      </c>
      <c r="AD1214" s="2045">
        <f>(AB1214*W1214/1000)</f>
        <v>1366.5</v>
      </c>
      <c r="AE1214" s="2045">
        <f>(AD1214*0.05)</f>
        <v>68.325000000000003</v>
      </c>
      <c r="AF1214" s="5983" t="s">
        <v>8</v>
      </c>
      <c r="AG1214" s="6032"/>
      <c r="AH1214" s="2024"/>
      <c r="AI1214" s="2837"/>
      <c r="AJ1214" s="2918" t="s">
        <v>1332</v>
      </c>
      <c r="AK1214" s="2710">
        <v>38</v>
      </c>
      <c r="AL1214" s="2698" t="s">
        <v>796</v>
      </c>
      <c r="AM1214" s="2711">
        <v>44267</v>
      </c>
      <c r="AN1214" s="2712">
        <v>25</v>
      </c>
      <c r="AO1214" s="2698" t="s">
        <v>35</v>
      </c>
      <c r="AP1214" s="2713">
        <v>780</v>
      </c>
      <c r="AQ1214" s="2698"/>
      <c r="AR1214" s="2715">
        <v>44284</v>
      </c>
      <c r="AS1214" s="2711">
        <v>44284</v>
      </c>
      <c r="AT1214" s="2698"/>
      <c r="AU1214" s="2712">
        <v>25000</v>
      </c>
      <c r="AV1214" s="2712">
        <f>(AU1214-AN1214*1000)</f>
        <v>0</v>
      </c>
      <c r="AW1214" s="2716">
        <f t="shared" si="401"/>
        <v>19500</v>
      </c>
      <c r="AX1214" s="2713">
        <f>(AW1214*0.05)</f>
        <v>975</v>
      </c>
      <c r="AY1214" s="4576" t="s">
        <v>88</v>
      </c>
    </row>
    <row r="1215" spans="15:51">
      <c r="O1215" s="2024"/>
      <c r="P1215" s="2047" t="s">
        <v>629</v>
      </c>
      <c r="Q1215" s="2957" t="s">
        <v>740</v>
      </c>
      <c r="R1215" s="2071">
        <v>228</v>
      </c>
      <c r="S1215" s="2071">
        <v>65697</v>
      </c>
      <c r="T1215" s="2072">
        <v>44330</v>
      </c>
      <c r="U1215" s="2071">
        <v>8</v>
      </c>
      <c r="V1215" s="2071" t="s">
        <v>35</v>
      </c>
      <c r="W1215" s="2073">
        <v>276.43</v>
      </c>
      <c r="X1215" s="4072"/>
      <c r="Y1215" s="4292">
        <v>44396</v>
      </c>
      <c r="Z1215" s="4483">
        <v>44396</v>
      </c>
      <c r="AA1215" s="2691">
        <v>15782</v>
      </c>
      <c r="AB1215" s="2147">
        <v>8000</v>
      </c>
      <c r="AC1215" s="2071">
        <f t="shared" si="399"/>
        <v>0</v>
      </c>
      <c r="AD1215" s="2045">
        <f t="shared" si="400"/>
        <v>2211.44</v>
      </c>
      <c r="AE1215" s="2045">
        <f t="shared" si="398"/>
        <v>110.572</v>
      </c>
      <c r="AF1215" s="4307" t="s">
        <v>8</v>
      </c>
      <c r="AG1215" s="6032"/>
      <c r="AH1215" s="2024"/>
      <c r="AI1215" s="2837"/>
      <c r="AJ1215" s="2037" t="s">
        <v>889</v>
      </c>
      <c r="AK1215" s="2038">
        <v>39</v>
      </c>
      <c r="AL1215" s="2039" t="s">
        <v>796</v>
      </c>
      <c r="AM1215" s="2040">
        <v>44309</v>
      </c>
      <c r="AN1215" s="2041">
        <v>30</v>
      </c>
      <c r="AO1215" s="2039" t="s">
        <v>35</v>
      </c>
      <c r="AP1215" s="2042">
        <v>382.2</v>
      </c>
      <c r="AQ1215" s="2039"/>
      <c r="AR1215" s="2044">
        <v>44312</v>
      </c>
      <c r="AS1215" s="2040">
        <v>44313</v>
      </c>
      <c r="AT1215" s="2039">
        <v>15384</v>
      </c>
      <c r="AU1215" s="2041">
        <v>30000</v>
      </c>
      <c r="AV1215" s="2041">
        <f>(AU1215-AN1215*1000)</f>
        <v>0</v>
      </c>
      <c r="AW1215" s="2045">
        <f t="shared" si="401"/>
        <v>11466</v>
      </c>
      <c r="AX1215" s="2042">
        <f>(AW1215*0.05)</f>
        <v>573.30000000000007</v>
      </c>
      <c r="AY1215" s="4356"/>
    </row>
    <row r="1216" spans="15:51">
      <c r="O1216" s="2024"/>
      <c r="P1216" s="2047" t="s">
        <v>629</v>
      </c>
      <c r="Q1216" s="2957" t="s">
        <v>740</v>
      </c>
      <c r="R1216" s="2071">
        <v>229</v>
      </c>
      <c r="S1216" s="2071">
        <v>65697</v>
      </c>
      <c r="T1216" s="2072">
        <v>44330</v>
      </c>
      <c r="U1216" s="2071">
        <v>9</v>
      </c>
      <c r="V1216" s="2071" t="s">
        <v>35</v>
      </c>
      <c r="W1216" s="2073">
        <v>276.43</v>
      </c>
      <c r="X1216" s="4072"/>
      <c r="Y1216" s="4292">
        <v>44403</v>
      </c>
      <c r="Z1216" s="4483">
        <v>44396</v>
      </c>
      <c r="AA1216" s="2691">
        <v>15823</v>
      </c>
      <c r="AB1216" s="2147">
        <v>9000</v>
      </c>
      <c r="AC1216" s="2071">
        <f t="shared" si="399"/>
        <v>0</v>
      </c>
      <c r="AD1216" s="2045">
        <f t="shared" si="400"/>
        <v>2487.87</v>
      </c>
      <c r="AE1216" s="2045">
        <f t="shared" si="398"/>
        <v>124.3935</v>
      </c>
      <c r="AF1216" s="4307" t="s">
        <v>8</v>
      </c>
      <c r="AG1216" s="6032"/>
      <c r="AH1216" s="2024"/>
      <c r="AI1216" s="2837"/>
      <c r="AJ1216" s="2037" t="s">
        <v>889</v>
      </c>
      <c r="AK1216" s="2038">
        <v>40</v>
      </c>
      <c r="AL1216" s="2039" t="s">
        <v>796</v>
      </c>
      <c r="AM1216" s="2040">
        <v>44309</v>
      </c>
      <c r="AN1216" s="2041">
        <v>30</v>
      </c>
      <c r="AO1216" s="2039" t="s">
        <v>35</v>
      </c>
      <c r="AP1216" s="2042">
        <v>382.2</v>
      </c>
      <c r="AQ1216" s="2039"/>
      <c r="AR1216" s="2044">
        <v>44328</v>
      </c>
      <c r="AS1216" s="2040">
        <v>44328</v>
      </c>
      <c r="AT1216" s="2039">
        <v>15474</v>
      </c>
      <c r="AU1216" s="2041">
        <v>30000</v>
      </c>
      <c r="AV1216" s="2041">
        <f>(AU1216-AN1216*1000)</f>
        <v>0</v>
      </c>
      <c r="AW1216" s="2045">
        <f t="shared" si="401"/>
        <v>11466</v>
      </c>
      <c r="AX1216" s="2042">
        <f>(AW1216*0.05)</f>
        <v>573.30000000000007</v>
      </c>
      <c r="AY1216" s="3585"/>
    </row>
    <row r="1217" spans="15:54">
      <c r="O1217" s="2024"/>
      <c r="P1217" s="2821" t="s">
        <v>629</v>
      </c>
      <c r="Q1217" s="4249" t="s">
        <v>699</v>
      </c>
      <c r="R1217" s="2823">
        <v>230</v>
      </c>
      <c r="S1217" s="2823">
        <v>64492</v>
      </c>
      <c r="T1217" s="2824">
        <v>44337</v>
      </c>
      <c r="U1217" s="2823">
        <v>10</v>
      </c>
      <c r="V1217" s="2823" t="s">
        <v>35</v>
      </c>
      <c r="W1217" s="2825">
        <v>300.02999999999997</v>
      </c>
      <c r="X1217" s="5974"/>
      <c r="Y1217" s="5977">
        <v>44397</v>
      </c>
      <c r="Z1217" s="2824">
        <v>44397</v>
      </c>
      <c r="AA1217" s="6000"/>
      <c r="AB1217" s="2712">
        <v>10000</v>
      </c>
      <c r="AC1217" s="2823">
        <f t="shared" si="399"/>
        <v>0</v>
      </c>
      <c r="AD1217" s="2716">
        <v>0</v>
      </c>
      <c r="AE1217" s="2716">
        <f t="shared" si="398"/>
        <v>0</v>
      </c>
      <c r="AF1217" s="6049" t="s">
        <v>88</v>
      </c>
      <c r="AG1217" s="6032"/>
      <c r="AH1217" s="2024"/>
      <c r="AI1217" s="2837"/>
      <c r="AJ1217" s="2037" t="s">
        <v>889</v>
      </c>
      <c r="AK1217" s="2038">
        <v>41</v>
      </c>
      <c r="AL1217" s="2039" t="s">
        <v>796</v>
      </c>
      <c r="AM1217" s="2040">
        <v>44309</v>
      </c>
      <c r="AN1217" s="2041">
        <v>30</v>
      </c>
      <c r="AO1217" s="2039" t="s">
        <v>35</v>
      </c>
      <c r="AP1217" s="2042">
        <v>382.2</v>
      </c>
      <c r="AQ1217" s="2039"/>
      <c r="AR1217" s="2044">
        <v>44343</v>
      </c>
      <c r="AS1217" s="2040">
        <v>44337</v>
      </c>
      <c r="AT1217" s="2039">
        <v>15530</v>
      </c>
      <c r="AU1217" s="2041">
        <v>30000</v>
      </c>
      <c r="AV1217" s="2041">
        <f>(AU1217-AN1217*1000)</f>
        <v>0</v>
      </c>
      <c r="AW1217" s="2045">
        <f t="shared" si="401"/>
        <v>11466</v>
      </c>
      <c r="AX1217" s="2042">
        <f>(AW1217*0.05)</f>
        <v>573.30000000000007</v>
      </c>
      <c r="AY1217" s="4484"/>
    </row>
    <row r="1218" spans="15:54">
      <c r="O1218" s="2024"/>
      <c r="P1218" s="4591" t="s">
        <v>471</v>
      </c>
      <c r="Q1218" s="2037" t="s">
        <v>436</v>
      </c>
      <c r="R1218" s="2836">
        <v>60</v>
      </c>
      <c r="S1218" s="2071" t="s">
        <v>101</v>
      </c>
      <c r="T1218" s="2193">
        <v>44323</v>
      </c>
      <c r="U1218" s="2191">
        <v>20</v>
      </c>
      <c r="V1218" s="2188" t="s">
        <v>35</v>
      </c>
      <c r="W1218" s="2194">
        <v>392.2</v>
      </c>
      <c r="X1218" s="2186"/>
      <c r="Y1218" s="3593">
        <v>44407</v>
      </c>
      <c r="Z1218" s="2187">
        <v>44411</v>
      </c>
      <c r="AA1218" s="2186">
        <v>15900</v>
      </c>
      <c r="AB1218" s="2186">
        <v>20000</v>
      </c>
      <c r="AC1218" s="2186">
        <f t="shared" si="399"/>
        <v>0</v>
      </c>
      <c r="AD1218" s="2192">
        <f t="shared" ref="AD1218:AD1225" si="402">(AB1218*W1218/1000)</f>
        <v>7844</v>
      </c>
      <c r="AE1218" s="2192">
        <f t="shared" si="398"/>
        <v>392.20000000000005</v>
      </c>
      <c r="AF1218" s="6054" t="s">
        <v>8</v>
      </c>
      <c r="AG1218" s="6032"/>
      <c r="AH1218" s="2024"/>
      <c r="AI1218" s="2837"/>
      <c r="AJ1218" s="2037"/>
      <c r="AK1218" s="2038"/>
      <c r="AL1218" s="2039"/>
      <c r="AM1218" s="2040"/>
      <c r="AN1218" s="2041"/>
      <c r="AO1218" s="2039"/>
      <c r="AP1218" s="2042"/>
      <c r="AQ1218" s="2039"/>
      <c r="AR1218" s="2044"/>
      <c r="AS1218" s="2040"/>
      <c r="AT1218" s="2039"/>
      <c r="AU1218" s="2041"/>
      <c r="AV1218" s="2041"/>
      <c r="AW1218" s="2045"/>
      <c r="AX1218" s="2042"/>
      <c r="AY1218" s="4184"/>
    </row>
    <row r="1219" spans="15:54">
      <c r="O1219" s="2024"/>
      <c r="P1219" s="2047" t="s">
        <v>792</v>
      </c>
      <c r="Q1219" s="2037" t="s">
        <v>1264</v>
      </c>
      <c r="R1219" s="2039">
        <v>149</v>
      </c>
      <c r="S1219" s="2039" t="s">
        <v>101</v>
      </c>
      <c r="T1219" s="2040">
        <v>44377</v>
      </c>
      <c r="U1219" s="2039">
        <v>20</v>
      </c>
      <c r="V1219" s="2039" t="s">
        <v>35</v>
      </c>
      <c r="W1219" s="5953">
        <v>720</v>
      </c>
      <c r="X1219" s="2039"/>
      <c r="Y1219" s="2044">
        <v>44379</v>
      </c>
      <c r="Z1219" s="2040">
        <v>44378</v>
      </c>
      <c r="AA1219" s="2039">
        <v>15728</v>
      </c>
      <c r="AB1219" s="2039">
        <v>20000</v>
      </c>
      <c r="AC1219" s="2039">
        <f t="shared" ref="AC1219:AC1225" si="403">(AB1219-U1219*1000)</f>
        <v>0</v>
      </c>
      <c r="AD1219" s="5953">
        <f t="shared" si="402"/>
        <v>14400</v>
      </c>
      <c r="AE1219" s="2192">
        <f t="shared" si="398"/>
        <v>720</v>
      </c>
      <c r="AF1219" s="6151" t="s">
        <v>8</v>
      </c>
      <c r="AG1219" s="6032"/>
      <c r="AH1219" s="2024"/>
      <c r="AI1219" s="2837"/>
      <c r="AJ1219" s="4396"/>
      <c r="AK1219" s="4397"/>
      <c r="AL1219" s="4398"/>
      <c r="AM1219" s="4397"/>
      <c r="AN1219" s="4398"/>
      <c r="AO1219" s="4397"/>
      <c r="AP1219" s="4398"/>
      <c r="AQ1219" s="4397"/>
      <c r="AR1219" s="4397"/>
      <c r="AS1219" s="4397"/>
      <c r="AT1219" s="4397"/>
      <c r="AU1219" s="4397"/>
      <c r="AV1219" s="4397"/>
      <c r="AW1219" s="4397"/>
      <c r="AX1219" s="4397"/>
      <c r="AY1219" s="4184"/>
    </row>
    <row r="1220" spans="15:54">
      <c r="O1220" s="2024"/>
      <c r="P1220" s="2047" t="s">
        <v>629</v>
      </c>
      <c r="Q1220" s="2957" t="s">
        <v>699</v>
      </c>
      <c r="R1220" s="2071">
        <v>233</v>
      </c>
      <c r="S1220" s="2071">
        <v>65841</v>
      </c>
      <c r="T1220" s="2072">
        <v>44384</v>
      </c>
      <c r="U1220" s="2071">
        <v>2</v>
      </c>
      <c r="V1220" s="2071" t="s">
        <v>35</v>
      </c>
      <c r="W1220" s="2073">
        <v>300.02999999999997</v>
      </c>
      <c r="X1220" s="4072"/>
      <c r="Y1220" s="4292">
        <v>44396</v>
      </c>
      <c r="Z1220" s="2072">
        <v>44396</v>
      </c>
      <c r="AA1220" s="4523">
        <v>15824</v>
      </c>
      <c r="AB1220" s="2041">
        <v>2000</v>
      </c>
      <c r="AC1220" s="2071">
        <f t="shared" si="403"/>
        <v>0</v>
      </c>
      <c r="AD1220" s="2045">
        <f t="shared" si="402"/>
        <v>600.05999999999995</v>
      </c>
      <c r="AE1220" s="2045">
        <f t="shared" ref="AE1220:AE1225" si="404">(AD1220*0.05)</f>
        <v>30.003</v>
      </c>
      <c r="AF1220" s="4307" t="s">
        <v>8</v>
      </c>
      <c r="AG1220" s="6032"/>
      <c r="AH1220" s="2024"/>
      <c r="AI1220" s="2837"/>
      <c r="AJ1220" s="2075"/>
      <c r="AK1220" s="2076"/>
      <c r="AL1220" s="2052"/>
      <c r="AM1220" s="2057"/>
      <c r="AN1220" s="2055"/>
      <c r="AO1220" s="2052"/>
      <c r="AP1220" s="2058"/>
      <c r="AQ1220" s="2052"/>
      <c r="AR1220" s="2078"/>
      <c r="AS1220" s="2057"/>
      <c r="AT1220" s="2052"/>
      <c r="AU1220" s="2055"/>
      <c r="AV1220" s="2055"/>
      <c r="AW1220" s="2056"/>
      <c r="AX1220" s="2058"/>
      <c r="AY1220" s="4355"/>
    </row>
    <row r="1221" spans="15:54">
      <c r="O1221" s="2024"/>
      <c r="P1221" s="2047" t="s">
        <v>896</v>
      </c>
      <c r="Q1221" s="2069" t="s">
        <v>808</v>
      </c>
      <c r="R1221" s="2750">
        <v>12</v>
      </c>
      <c r="S1221" s="2050" t="s">
        <v>796</v>
      </c>
      <c r="T1221" s="2051">
        <v>44397</v>
      </c>
      <c r="U1221" s="2050">
        <v>100</v>
      </c>
      <c r="V1221" s="2052" t="s">
        <v>35</v>
      </c>
      <c r="W1221" s="2053">
        <v>330</v>
      </c>
      <c r="X1221" s="2050">
        <v>315</v>
      </c>
      <c r="Y1221" s="3509">
        <v>44403</v>
      </c>
      <c r="Z1221" s="3174">
        <v>44405</v>
      </c>
      <c r="AA1221" s="2050">
        <v>15872</v>
      </c>
      <c r="AB1221" s="2055">
        <v>100000</v>
      </c>
      <c r="AC1221" s="2055">
        <f>(AB1221-U1221*1000)</f>
        <v>0</v>
      </c>
      <c r="AD1221" s="2056">
        <f>(AB1221*W1221/1000)</f>
        <v>33000</v>
      </c>
      <c r="AE1221" s="2058">
        <f>(AD1221*0.05)</f>
        <v>1650</v>
      </c>
      <c r="AF1221" s="6054" t="s">
        <v>8</v>
      </c>
      <c r="AG1221" s="6032"/>
      <c r="AH1221" s="2024"/>
      <c r="AI1221" s="2837"/>
      <c r="AJ1221" s="2075"/>
      <c r="AK1221" s="2076"/>
      <c r="AL1221" s="2052"/>
      <c r="AM1221" s="2057"/>
      <c r="AN1221" s="2055"/>
      <c r="AO1221" s="2052"/>
      <c r="AP1221" s="2058"/>
      <c r="AQ1221" s="2052"/>
      <c r="AR1221" s="2078"/>
      <c r="AS1221" s="2057"/>
      <c r="AT1221" s="2052"/>
      <c r="AU1221" s="2055"/>
      <c r="AV1221" s="2055"/>
      <c r="AW1221" s="2056"/>
      <c r="AX1221" s="2058"/>
      <c r="AY1221" s="4355"/>
    </row>
    <row r="1222" spans="15:54">
      <c r="O1222" s="2024"/>
      <c r="P1222" s="4591"/>
      <c r="Q1222" s="2037"/>
      <c r="R1222" s="2038"/>
      <c r="S1222" s="2039"/>
      <c r="T1222" s="2040"/>
      <c r="U1222" s="2041"/>
      <c r="V1222" s="2039"/>
      <c r="W1222" s="2042"/>
      <c r="X1222" s="2039"/>
      <c r="Y1222" s="2044"/>
      <c r="Z1222" s="2040"/>
      <c r="AA1222" s="2039"/>
      <c r="AB1222" s="2041"/>
      <c r="AC1222" s="2041"/>
      <c r="AD1222" s="2045"/>
      <c r="AE1222" s="2042"/>
      <c r="AF1222" s="6054"/>
      <c r="AG1222" s="6032"/>
      <c r="AH1222" s="2024"/>
      <c r="AI1222" s="2837"/>
      <c r="AJ1222" s="2075"/>
      <c r="AK1222" s="2076"/>
      <c r="AL1222" s="2052"/>
      <c r="AM1222" s="2057"/>
      <c r="AN1222" s="2055"/>
      <c r="AO1222" s="2052"/>
      <c r="AP1222" s="2058"/>
      <c r="AQ1222" s="2052"/>
      <c r="AR1222" s="2078"/>
      <c r="AS1222" s="2057"/>
      <c r="AT1222" s="2052"/>
      <c r="AU1222" s="2055"/>
      <c r="AV1222" s="2055"/>
      <c r="AW1222" s="2056"/>
      <c r="AX1222" s="2058"/>
      <c r="AY1222" s="2233"/>
    </row>
    <row r="1223" spans="15:54">
      <c r="O1223" s="2024"/>
      <c r="P1223" s="2047" t="s">
        <v>1269</v>
      </c>
      <c r="Q1223" s="2075" t="s">
        <v>1223</v>
      </c>
      <c r="R1223" s="2076">
        <v>4</v>
      </c>
      <c r="S1223" s="2052" t="s">
        <v>101</v>
      </c>
      <c r="T1223" s="2040">
        <v>44385</v>
      </c>
      <c r="U1223" s="2041">
        <v>2</v>
      </c>
      <c r="V1223" s="2052" t="s">
        <v>35</v>
      </c>
      <c r="W1223" s="2058">
        <v>251.1</v>
      </c>
      <c r="X1223" s="2077">
        <v>6011</v>
      </c>
      <c r="Y1223" s="2078">
        <v>44389</v>
      </c>
      <c r="Z1223" s="2057">
        <v>44387</v>
      </c>
      <c r="AA1223" s="2052">
        <v>15779</v>
      </c>
      <c r="AB1223" s="2055">
        <v>2000</v>
      </c>
      <c r="AC1223" s="2055">
        <f t="shared" si="403"/>
        <v>0</v>
      </c>
      <c r="AD1223" s="2056">
        <f t="shared" si="402"/>
        <v>502.2</v>
      </c>
      <c r="AE1223" s="2058">
        <f t="shared" si="404"/>
        <v>25.11</v>
      </c>
      <c r="AF1223" s="6151" t="s">
        <v>479</v>
      </c>
      <c r="AG1223" s="6032"/>
      <c r="AH1223" s="2024"/>
      <c r="AI1223" s="2837"/>
      <c r="AJ1223" s="2075"/>
      <c r="AK1223" s="2076"/>
      <c r="AL1223" s="2052"/>
      <c r="AM1223" s="2057"/>
      <c r="AN1223" s="2055"/>
      <c r="AO1223" s="2052"/>
      <c r="AP1223" s="2058"/>
      <c r="AQ1223" s="2052"/>
      <c r="AR1223" s="2078"/>
      <c r="AS1223" s="2057"/>
      <c r="AT1223" s="2052"/>
      <c r="AU1223" s="2055"/>
      <c r="AV1223" s="2055"/>
      <c r="AW1223" s="2056"/>
      <c r="AX1223" s="2058"/>
      <c r="AY1223" s="2234"/>
    </row>
    <row r="1224" spans="15:54">
      <c r="O1224" s="2024"/>
      <c r="P1224" s="2047" t="s">
        <v>1269</v>
      </c>
      <c r="Q1224" s="2075" t="s">
        <v>1224</v>
      </c>
      <c r="R1224" s="2076">
        <v>5</v>
      </c>
      <c r="S1224" s="2052" t="s">
        <v>101</v>
      </c>
      <c r="T1224" s="2040">
        <v>44385</v>
      </c>
      <c r="U1224" s="2041">
        <v>4</v>
      </c>
      <c r="V1224" s="2052" t="s">
        <v>35</v>
      </c>
      <c r="W1224" s="2058">
        <v>360.1</v>
      </c>
      <c r="X1224" s="2077">
        <v>6011</v>
      </c>
      <c r="Y1224" s="2078">
        <v>44389</v>
      </c>
      <c r="Z1224" s="2057">
        <v>44387</v>
      </c>
      <c r="AA1224" s="2052">
        <v>15779</v>
      </c>
      <c r="AB1224" s="2055">
        <v>4000</v>
      </c>
      <c r="AC1224" s="2055">
        <f t="shared" si="403"/>
        <v>0</v>
      </c>
      <c r="AD1224" s="2056">
        <f t="shared" si="402"/>
        <v>1440.4</v>
      </c>
      <c r="AE1224" s="2058">
        <f t="shared" si="404"/>
        <v>72.02000000000001</v>
      </c>
      <c r="AF1224" s="6151" t="s">
        <v>479</v>
      </c>
      <c r="AG1224" s="6032"/>
      <c r="AH1224" s="2024"/>
      <c r="AI1224" s="2837"/>
      <c r="AJ1224" s="2075"/>
      <c r="AK1224" s="2076"/>
      <c r="AL1224" s="2052"/>
      <c r="AM1224" s="2057"/>
      <c r="AN1224" s="2055"/>
      <c r="AO1224" s="2052"/>
      <c r="AP1224" s="2058"/>
      <c r="AQ1224" s="2052"/>
      <c r="AR1224" s="2078"/>
      <c r="AS1224" s="2057"/>
      <c r="AT1224" s="2052"/>
      <c r="AU1224" s="2055"/>
      <c r="AV1224" s="2055"/>
      <c r="AW1224" s="2056"/>
      <c r="AX1224" s="2058"/>
      <c r="AY1224" s="2234"/>
    </row>
    <row r="1225" spans="15:54" ht="14.55" customHeight="1">
      <c r="O1225" s="2024"/>
      <c r="P1225" s="2047" t="s">
        <v>1269</v>
      </c>
      <c r="Q1225" s="2075" t="s">
        <v>1225</v>
      </c>
      <c r="R1225" s="2076">
        <v>6</v>
      </c>
      <c r="S1225" s="2052" t="s">
        <v>101</v>
      </c>
      <c r="T1225" s="2040">
        <v>44385</v>
      </c>
      <c r="U1225" s="2041">
        <v>5</v>
      </c>
      <c r="V1225" s="2052" t="s">
        <v>35</v>
      </c>
      <c r="W1225" s="2058">
        <v>415.5</v>
      </c>
      <c r="X1225" s="2077">
        <v>6011</v>
      </c>
      <c r="Y1225" s="2078">
        <v>44389</v>
      </c>
      <c r="Z1225" s="2057">
        <v>44387</v>
      </c>
      <c r="AA1225" s="2052">
        <v>15779</v>
      </c>
      <c r="AB1225" s="2055">
        <v>5000</v>
      </c>
      <c r="AC1225" s="2055">
        <f t="shared" si="403"/>
        <v>0</v>
      </c>
      <c r="AD1225" s="2056">
        <f t="shared" si="402"/>
        <v>2077.5</v>
      </c>
      <c r="AE1225" s="2058">
        <f t="shared" si="404"/>
        <v>103.875</v>
      </c>
      <c r="AF1225" s="6151" t="s">
        <v>479</v>
      </c>
      <c r="AG1225" s="3220"/>
      <c r="AH1225" s="2024"/>
      <c r="AI1225" s="2837"/>
      <c r="AJ1225" s="2037"/>
      <c r="AK1225" s="2038"/>
      <c r="AL1225" s="2052"/>
      <c r="AM1225" s="2040"/>
      <c r="AN1225" s="2041"/>
      <c r="AO1225" s="2039"/>
      <c r="AP1225" s="2042"/>
      <c r="AQ1225" s="2039"/>
      <c r="AR1225" s="2044"/>
      <c r="AS1225" s="2040"/>
      <c r="AT1225" s="2039"/>
      <c r="AU1225" s="2041"/>
      <c r="AV1225" s="2041"/>
      <c r="AW1225" s="2045"/>
      <c r="AX1225" s="2042"/>
      <c r="AY1225" s="3653"/>
    </row>
    <row r="1226" spans="15:54">
      <c r="O1226" s="2024"/>
      <c r="P1226" s="2047"/>
      <c r="Q1226" s="2069"/>
      <c r="R1226" s="2750"/>
      <c r="S1226" s="2050"/>
      <c r="T1226" s="2051"/>
      <c r="U1226" s="2050"/>
      <c r="V1226" s="2052"/>
      <c r="W1226" s="2053"/>
      <c r="X1226" s="2050"/>
      <c r="Y1226" s="3509"/>
      <c r="Z1226" s="3174"/>
      <c r="AA1226" s="2050"/>
      <c r="AB1226" s="2055"/>
      <c r="AC1226" s="2055"/>
      <c r="AD1226" s="2056"/>
      <c r="AE1226" s="2058"/>
      <c r="AF1226" s="6054"/>
      <c r="AG1226" s="3227"/>
      <c r="AH1226" s="2024"/>
      <c r="AI1226" s="4494"/>
      <c r="AJ1226" s="2926"/>
      <c r="AK1226" s="2788"/>
      <c r="AL1226" s="2063"/>
      <c r="AM1226" s="2193"/>
      <c r="AN1226" s="2191"/>
      <c r="AO1226" s="2188"/>
      <c r="AP1226" s="2194"/>
      <c r="AQ1226" s="2188"/>
      <c r="AR1226" s="4019"/>
      <c r="AS1226" s="2193"/>
      <c r="AT1226" s="2188"/>
      <c r="AU1226" s="2191"/>
      <c r="AV1226" s="2191"/>
      <c r="AW1226" s="2192"/>
      <c r="AX1226" s="2194"/>
      <c r="AY1226" s="4854"/>
    </row>
    <row r="1227" spans="15:54" ht="15" thickBot="1">
      <c r="O1227" s="2024"/>
      <c r="P1227" s="2082"/>
      <c r="Q1227" s="2085"/>
      <c r="R1227" s="2085"/>
      <c r="S1227" s="2085"/>
      <c r="T1227" s="2085"/>
      <c r="U1227" s="2085"/>
      <c r="V1227" s="6144"/>
      <c r="W1227" s="6144"/>
      <c r="X1227" s="6144"/>
      <c r="Y1227" s="6144"/>
      <c r="Z1227" s="2085"/>
      <c r="AA1227" s="2086"/>
      <c r="AB1227" s="2087"/>
      <c r="AC1227" s="2085"/>
      <c r="AD1227" s="2088">
        <f>SUM(AD1203:AD1226)</f>
        <v>311486.37</v>
      </c>
      <c r="AE1227" s="2088">
        <f>(AD1227*0.05)</f>
        <v>15574.318500000001</v>
      </c>
      <c r="AF1227" s="2090"/>
      <c r="AG1227" s="2029"/>
      <c r="AH1227" s="2024"/>
      <c r="AI1227" s="2942"/>
      <c r="AJ1227" s="3053"/>
      <c r="AK1227" s="2085"/>
      <c r="AL1227" s="2085"/>
      <c r="AM1227" s="2085"/>
      <c r="AN1227" s="2085"/>
      <c r="AO1227" s="2085"/>
      <c r="AP1227" s="2229"/>
      <c r="AQ1227" s="2151"/>
      <c r="AR1227" s="6152"/>
      <c r="AS1227" s="2151"/>
      <c r="AT1227" s="2151"/>
      <c r="AU1227" s="2151"/>
      <c r="AV1227" s="2151"/>
      <c r="AW1227" s="2151"/>
      <c r="AX1227" s="2151"/>
      <c r="AY1227" s="3257" t="s">
        <v>817</v>
      </c>
      <c r="BA1227" s="86"/>
      <c r="BB1227" s="4091"/>
    </row>
    <row r="1228" spans="15:54">
      <c r="O1228" s="2024"/>
      <c r="P1228" s="3563"/>
      <c r="Q1228" s="3627"/>
      <c r="R1228" s="6153"/>
      <c r="S1228" s="3563"/>
      <c r="T1228" s="5937"/>
      <c r="U1228" s="3563"/>
      <c r="V1228" s="3627"/>
      <c r="W1228" s="5935"/>
      <c r="X1228" s="3563"/>
      <c r="Y1228" s="5936"/>
      <c r="Z1228" s="5937"/>
      <c r="AA1228" s="2029"/>
      <c r="AB1228" s="3563"/>
      <c r="AC1228" s="3563"/>
      <c r="AD1228" s="3633"/>
      <c r="AE1228" s="3633"/>
      <c r="AF1228" s="3227"/>
      <c r="AG1228" s="6032"/>
      <c r="AH1228" s="2024"/>
      <c r="AI1228" s="2024"/>
      <c r="AJ1228" s="2024"/>
      <c r="AK1228" s="2024"/>
      <c r="AL1228" s="2024"/>
      <c r="AM1228" s="2024"/>
      <c r="AN1228" s="2024"/>
      <c r="AO1228" s="2024"/>
      <c r="AP1228" s="2024"/>
      <c r="AQ1228" s="2024"/>
      <c r="AR1228" s="6154"/>
      <c r="AS1228" s="2024"/>
      <c r="AT1228" s="2024"/>
      <c r="AU1228" s="2024"/>
      <c r="AV1228" s="2024"/>
      <c r="AW1228" s="2024"/>
      <c r="AX1228" s="2024"/>
      <c r="AY1228" s="2024"/>
      <c r="BA1228" s="86"/>
      <c r="BB1228" s="4091"/>
    </row>
    <row r="1229" spans="15:54" ht="24" thickBot="1">
      <c r="O1229" s="2024"/>
      <c r="P1229" s="2028" t="s">
        <v>1197</v>
      </c>
      <c r="Q1229" s="2029"/>
      <c r="R1229" s="2029"/>
      <c r="S1229" s="2029"/>
      <c r="T1229" s="2029"/>
      <c r="U1229" s="2029"/>
      <c r="V1229" s="6032"/>
      <c r="W1229" s="6032"/>
      <c r="X1229" s="6032"/>
      <c r="Y1229" s="6032"/>
      <c r="Z1229" s="2024"/>
      <c r="AA1229" s="2024"/>
      <c r="AB1229" s="2024"/>
      <c r="AC1229" s="2024"/>
      <c r="AD1229" s="2024"/>
      <c r="AE1229" s="2024"/>
      <c r="AF1229" s="2029"/>
      <c r="AG1229" s="6032"/>
      <c r="AH1229" s="2024"/>
      <c r="AI1229" s="2024"/>
      <c r="AJ1229" s="3590" t="s">
        <v>791</v>
      </c>
      <c r="AK1229" s="3163" t="s">
        <v>789</v>
      </c>
      <c r="AL1229" s="2024"/>
      <c r="AM1229" s="2154"/>
      <c r="AN1229" s="2024"/>
      <c r="AO1229" s="2024"/>
      <c r="AP1229" s="2024"/>
      <c r="AQ1229" s="2024"/>
      <c r="AR1229" s="6154"/>
      <c r="AS1229" s="3162"/>
      <c r="AT1229" s="2024"/>
      <c r="AU1229" s="2024"/>
      <c r="AV1229" s="2154"/>
      <c r="AW1229" s="2024"/>
      <c r="AX1229" s="2024"/>
      <c r="AY1229" s="3164"/>
      <c r="BA1229" s="86"/>
      <c r="BB1229" s="4091"/>
    </row>
    <row r="1230" spans="15:54">
      <c r="O1230" s="2024"/>
      <c r="P1230" s="6155"/>
      <c r="Q1230" s="2133"/>
      <c r="R1230" s="2133"/>
      <c r="S1230" s="6030" t="s">
        <v>14</v>
      </c>
      <c r="T1230" s="6030" t="s">
        <v>12</v>
      </c>
      <c r="U1230" s="6030"/>
      <c r="V1230" s="2133"/>
      <c r="W1230" s="6030" t="s">
        <v>15</v>
      </c>
      <c r="X1230" s="6030" t="s">
        <v>16</v>
      </c>
      <c r="Y1230" s="6030" t="s">
        <v>12</v>
      </c>
      <c r="Z1230" s="6156" t="s">
        <v>12</v>
      </c>
      <c r="AA1230" s="2133"/>
      <c r="AB1230" s="2133"/>
      <c r="AC1230" s="2133"/>
      <c r="AD1230" s="2133"/>
      <c r="AE1230" s="6030" t="s">
        <v>17</v>
      </c>
      <c r="AF1230" s="6031"/>
      <c r="AG1230" s="6032"/>
      <c r="AH1230" s="2024"/>
      <c r="AI1230" s="2021"/>
      <c r="AJ1230" s="2911"/>
      <c r="AK1230" s="2131"/>
      <c r="AL1230" s="2132" t="s">
        <v>14</v>
      </c>
      <c r="AM1230" s="2132" t="s">
        <v>12</v>
      </c>
      <c r="AN1230" s="2132"/>
      <c r="AO1230" s="2133"/>
      <c r="AP1230" s="2132" t="s">
        <v>15</v>
      </c>
      <c r="AQ1230" s="2132" t="s">
        <v>16</v>
      </c>
      <c r="AR1230" s="2132" t="s">
        <v>12</v>
      </c>
      <c r="AS1230" s="2132" t="s">
        <v>12</v>
      </c>
      <c r="AT1230" s="2133"/>
      <c r="AU1230" s="2133"/>
      <c r="AV1230" s="2133"/>
      <c r="AW1230" s="2133"/>
      <c r="AX1230" s="2179" t="s">
        <v>17</v>
      </c>
      <c r="AY1230" s="3165"/>
      <c r="BA1230" s="86"/>
      <c r="BB1230" s="4091"/>
    </row>
    <row r="1231" spans="15:54">
      <c r="O1231" s="2024"/>
      <c r="P1231" s="2641" t="s">
        <v>3</v>
      </c>
      <c r="Q1231" s="2033" t="s">
        <v>4</v>
      </c>
      <c r="R1231" s="6033" t="s">
        <v>18</v>
      </c>
      <c r="S1231" s="6033" t="s">
        <v>19</v>
      </c>
      <c r="T1231" s="6033" t="s">
        <v>19</v>
      </c>
      <c r="U1231" s="6033" t="s">
        <v>20</v>
      </c>
      <c r="V1231" s="6033" t="s">
        <v>21</v>
      </c>
      <c r="W1231" s="6033" t="s">
        <v>22</v>
      </c>
      <c r="X1231" s="6033" t="s">
        <v>19</v>
      </c>
      <c r="Y1231" s="6033" t="s">
        <v>23</v>
      </c>
      <c r="Z1231" s="6033" t="s">
        <v>23</v>
      </c>
      <c r="AA1231" s="6033" t="s">
        <v>24</v>
      </c>
      <c r="AB1231" s="6033" t="s">
        <v>20</v>
      </c>
      <c r="AC1231" s="6033" t="s">
        <v>25</v>
      </c>
      <c r="AD1231" s="6033" t="s">
        <v>0</v>
      </c>
      <c r="AE1231" s="6033" t="s">
        <v>11</v>
      </c>
      <c r="AF1231" s="6034" t="s">
        <v>26</v>
      </c>
      <c r="AG1231" s="3219"/>
      <c r="AH1231" s="2024"/>
      <c r="AI1231" s="2023"/>
      <c r="AJ1231" s="2912" t="s">
        <v>4</v>
      </c>
      <c r="AK1231" s="2135" t="s">
        <v>18</v>
      </c>
      <c r="AL1231" s="2033" t="s">
        <v>19</v>
      </c>
      <c r="AM1231" s="2033" t="s">
        <v>19</v>
      </c>
      <c r="AN1231" s="2033" t="s">
        <v>20</v>
      </c>
      <c r="AO1231" s="2033" t="s">
        <v>21</v>
      </c>
      <c r="AP1231" s="2033" t="s">
        <v>22</v>
      </c>
      <c r="AQ1231" s="2033" t="s">
        <v>19</v>
      </c>
      <c r="AR1231" s="2033" t="s">
        <v>23</v>
      </c>
      <c r="AS1231" s="2033" t="s">
        <v>23</v>
      </c>
      <c r="AT1231" s="2033" t="s">
        <v>24</v>
      </c>
      <c r="AU1231" s="2033" t="s">
        <v>20</v>
      </c>
      <c r="AV1231" s="2033" t="s">
        <v>25</v>
      </c>
      <c r="AW1231" s="2033" t="s">
        <v>0</v>
      </c>
      <c r="AX1231" s="2180" t="s">
        <v>11</v>
      </c>
      <c r="AY1231" s="3166" t="s">
        <v>26</v>
      </c>
      <c r="AZ1231" s="896"/>
      <c r="BA1231" s="86"/>
      <c r="BB1231" s="4091"/>
    </row>
    <row r="1232" spans="15:54" ht="15" thickBot="1">
      <c r="O1232" s="2024"/>
      <c r="P1232" s="2642"/>
      <c r="Q1232" s="2035"/>
      <c r="R1232" s="2035"/>
      <c r="S1232" s="6035" t="s">
        <v>3</v>
      </c>
      <c r="T1232" s="6035" t="s">
        <v>18</v>
      </c>
      <c r="U1232" s="6035"/>
      <c r="V1232" s="2035"/>
      <c r="W1232" s="6035" t="s">
        <v>21</v>
      </c>
      <c r="X1232" s="6035" t="s">
        <v>3</v>
      </c>
      <c r="Y1232" s="6035" t="s">
        <v>27</v>
      </c>
      <c r="Z1232" s="6035" t="s">
        <v>28</v>
      </c>
      <c r="AA1232" s="2035"/>
      <c r="AB1232" s="2035"/>
      <c r="AC1232" s="2035"/>
      <c r="AD1232" s="2035"/>
      <c r="AE1232" s="6035" t="s">
        <v>30</v>
      </c>
      <c r="AF1232" s="6034"/>
      <c r="AG1232" s="2029"/>
      <c r="AH1232" s="2024"/>
      <c r="AI1232" s="2026"/>
      <c r="AJ1232" s="3514"/>
      <c r="AK1232" s="3515"/>
      <c r="AL1232" s="3516" t="s">
        <v>3</v>
      </c>
      <c r="AM1232" s="3516" t="s">
        <v>18</v>
      </c>
      <c r="AN1232" s="3516"/>
      <c r="AO1232" s="2035"/>
      <c r="AP1232" s="3516" t="s">
        <v>21</v>
      </c>
      <c r="AQ1232" s="3516" t="s">
        <v>3</v>
      </c>
      <c r="AR1232" s="3516" t="s">
        <v>27</v>
      </c>
      <c r="AS1232" s="3516" t="s">
        <v>28</v>
      </c>
      <c r="AT1232" s="2035"/>
      <c r="AU1232" s="2035"/>
      <c r="AV1232" s="2035"/>
      <c r="AW1232" s="2035"/>
      <c r="AX1232" s="4529" t="s">
        <v>30</v>
      </c>
      <c r="AY1232" s="4530"/>
      <c r="AZ1232" s="896"/>
      <c r="BA1232" s="86"/>
      <c r="BB1232" s="4091"/>
    </row>
    <row r="1233" spans="15:54" ht="16.2" customHeight="1">
      <c r="O1233" s="2024"/>
      <c r="P1233" s="6088" t="s">
        <v>792</v>
      </c>
      <c r="Q1233" s="3269" t="s">
        <v>891</v>
      </c>
      <c r="R1233" s="4697">
        <v>140</v>
      </c>
      <c r="S1233" s="3270" t="s">
        <v>36</v>
      </c>
      <c r="T1233" s="4698">
        <v>44328</v>
      </c>
      <c r="U1233" s="3270">
        <v>15</v>
      </c>
      <c r="V1233" s="3272" t="s">
        <v>35</v>
      </c>
      <c r="W1233" s="3273">
        <v>454.3</v>
      </c>
      <c r="X1233" s="4699"/>
      <c r="Y1233" s="4700">
        <v>44424</v>
      </c>
      <c r="Z1233" s="3271">
        <v>44424</v>
      </c>
      <c r="AA1233" s="3272"/>
      <c r="AB1233" s="6092">
        <v>15000</v>
      </c>
      <c r="AC1233" s="6092">
        <f>(AB1233-U1233*1000)</f>
        <v>0</v>
      </c>
      <c r="AD1233" s="3276">
        <v>0</v>
      </c>
      <c r="AE1233" s="3276">
        <f>(AD1233*0.05)</f>
        <v>0</v>
      </c>
      <c r="AF1233" s="6157" t="s">
        <v>88</v>
      </c>
      <c r="AG1233" s="2029"/>
      <c r="AH1233" s="2024"/>
      <c r="AI1233" s="2941"/>
      <c r="AJ1233" s="2037" t="s">
        <v>889</v>
      </c>
      <c r="AK1233" s="2198">
        <v>1</v>
      </c>
      <c r="AL1233" s="2122" t="s">
        <v>36</v>
      </c>
      <c r="AM1233" s="2174">
        <v>43474</v>
      </c>
      <c r="AN1233" s="2172">
        <v>15</v>
      </c>
      <c r="AO1233" s="2122" t="s">
        <v>35</v>
      </c>
      <c r="AP1233" s="2175">
        <v>365</v>
      </c>
      <c r="AQ1233" s="2122"/>
      <c r="AR1233" s="4603">
        <v>43480</v>
      </c>
      <c r="AS1233" s="2174">
        <v>43488</v>
      </c>
      <c r="AT1233" s="2122">
        <v>10798</v>
      </c>
      <c r="AU1233" s="2172">
        <v>15000</v>
      </c>
      <c r="AV1233" s="2172">
        <f t="shared" ref="AV1233:AV1250" si="405">(AU1233-AN1233*1000)</f>
        <v>0</v>
      </c>
      <c r="AW1233" s="2173">
        <f t="shared" ref="AW1233:AW1250" si="406">(AU1233*AP1233/1000)</f>
        <v>5475</v>
      </c>
      <c r="AX1233" s="2175">
        <f t="shared" ref="AX1233:AX1250" si="407">(AW1233*0.05)</f>
        <v>273.75</v>
      </c>
      <c r="AY1233" s="2232"/>
      <c r="AZ1233" s="896"/>
      <c r="BA1233" s="86"/>
      <c r="BB1233" s="4091"/>
    </row>
    <row r="1234" spans="15:54">
      <c r="O1234" s="2024"/>
      <c r="P1234" s="2821" t="s">
        <v>792</v>
      </c>
      <c r="Q1234" s="3266" t="s">
        <v>794</v>
      </c>
      <c r="R1234" s="2710">
        <v>141</v>
      </c>
      <c r="S1234" s="2823" t="s">
        <v>36</v>
      </c>
      <c r="T1234" s="4694">
        <v>44328</v>
      </c>
      <c r="U1234" s="2823">
        <v>185</v>
      </c>
      <c r="V1234" s="2698" t="s">
        <v>35</v>
      </c>
      <c r="W1234" s="2825">
        <v>360.1</v>
      </c>
      <c r="X1234" s="2823"/>
      <c r="Y1234" s="3568">
        <v>44424</v>
      </c>
      <c r="Z1234" s="2824">
        <v>44424</v>
      </c>
      <c r="AA1234" s="2823"/>
      <c r="AB1234" s="3566">
        <v>185000</v>
      </c>
      <c r="AC1234" s="3566">
        <f>(AB1234-U1234*1000)</f>
        <v>0</v>
      </c>
      <c r="AD1234" s="2716">
        <v>0</v>
      </c>
      <c r="AE1234" s="2716">
        <f>(AD1234*0.05)</f>
        <v>0</v>
      </c>
      <c r="AF1234" s="2707" t="s">
        <v>88</v>
      </c>
      <c r="AG1234" s="2029"/>
      <c r="AH1234" s="2024"/>
      <c r="AI1234" s="2837"/>
      <c r="AJ1234" s="2075" t="s">
        <v>947</v>
      </c>
      <c r="AK1234" s="2076">
        <v>2</v>
      </c>
      <c r="AL1234" s="2052" t="s">
        <v>36</v>
      </c>
      <c r="AM1234" s="2057">
        <v>43474</v>
      </c>
      <c r="AN1234" s="2055">
        <v>20</v>
      </c>
      <c r="AO1234" s="2052" t="s">
        <v>35</v>
      </c>
      <c r="AP1234" s="2058">
        <v>295</v>
      </c>
      <c r="AQ1234" s="2052"/>
      <c r="AR1234" s="4522">
        <v>43480</v>
      </c>
      <c r="AS1234" s="2057">
        <v>43488</v>
      </c>
      <c r="AT1234" s="2052">
        <v>10798</v>
      </c>
      <c r="AU1234" s="2055">
        <v>20000</v>
      </c>
      <c r="AV1234" s="2055">
        <f t="shared" si="405"/>
        <v>0</v>
      </c>
      <c r="AW1234" s="2056">
        <f t="shared" si="406"/>
        <v>5900</v>
      </c>
      <c r="AX1234" s="2058">
        <f t="shared" si="407"/>
        <v>295</v>
      </c>
      <c r="AY1234" s="2233"/>
      <c r="AZ1234" s="896"/>
    </row>
    <row r="1235" spans="15:54">
      <c r="O1235" s="2024"/>
      <c r="P1235" s="2821" t="s">
        <v>792</v>
      </c>
      <c r="Q1235" s="3266" t="s">
        <v>1156</v>
      </c>
      <c r="R1235" s="2710">
        <v>142</v>
      </c>
      <c r="S1235" s="2823" t="s">
        <v>36</v>
      </c>
      <c r="T1235" s="4694">
        <v>44328</v>
      </c>
      <c r="U1235" s="2823">
        <v>15</v>
      </c>
      <c r="V1235" s="2698" t="s">
        <v>35</v>
      </c>
      <c r="W1235" s="2825">
        <v>291.10000000000002</v>
      </c>
      <c r="X1235" s="2823"/>
      <c r="Y1235" s="3568">
        <v>44424</v>
      </c>
      <c r="Z1235" s="2824">
        <v>44424</v>
      </c>
      <c r="AA1235" s="2823"/>
      <c r="AB1235" s="3566">
        <v>15000</v>
      </c>
      <c r="AC1235" s="3566">
        <f>(AB1235-U1235*1000)</f>
        <v>0</v>
      </c>
      <c r="AD1235" s="2716">
        <v>0</v>
      </c>
      <c r="AE1235" s="2716">
        <f>(AD1235*0.05)</f>
        <v>0</v>
      </c>
      <c r="AF1235" s="2707" t="s">
        <v>88</v>
      </c>
      <c r="AG1235" s="2029"/>
      <c r="AH1235" s="2024"/>
      <c r="AI1235" s="2837"/>
      <c r="AJ1235" s="2075" t="s">
        <v>947</v>
      </c>
      <c r="AK1235" s="2076">
        <v>3</v>
      </c>
      <c r="AL1235" s="2052" t="s">
        <v>796</v>
      </c>
      <c r="AM1235" s="2057">
        <v>43781</v>
      </c>
      <c r="AN1235" s="2055">
        <v>15</v>
      </c>
      <c r="AO1235" s="2052" t="s">
        <v>35</v>
      </c>
      <c r="AP1235" s="2058">
        <v>309.75</v>
      </c>
      <c r="AQ1235" s="2052"/>
      <c r="AR1235" s="4522">
        <v>43787</v>
      </c>
      <c r="AS1235" s="2057">
        <v>43787</v>
      </c>
      <c r="AT1235" s="2052">
        <v>3980</v>
      </c>
      <c r="AU1235" s="2055">
        <v>15000</v>
      </c>
      <c r="AV1235" s="2055">
        <f t="shared" si="405"/>
        <v>0</v>
      </c>
      <c r="AW1235" s="2056">
        <f t="shared" si="406"/>
        <v>4646.25</v>
      </c>
      <c r="AX1235" s="2058">
        <f t="shared" si="407"/>
        <v>232.3125</v>
      </c>
      <c r="AY1235" s="2234"/>
      <c r="AZ1235" s="896"/>
    </row>
    <row r="1236" spans="15:54">
      <c r="O1236" s="2024"/>
      <c r="P1236" s="2047" t="s">
        <v>629</v>
      </c>
      <c r="Q1236" s="2957" t="s">
        <v>740</v>
      </c>
      <c r="R1236" s="2071">
        <v>227</v>
      </c>
      <c r="S1236" s="2071">
        <v>65697</v>
      </c>
      <c r="T1236" s="2072">
        <v>44330</v>
      </c>
      <c r="U1236" s="2071">
        <v>6</v>
      </c>
      <c r="V1236" s="2071" t="s">
        <v>35</v>
      </c>
      <c r="W1236" s="2073">
        <v>230</v>
      </c>
      <c r="X1236" s="4072"/>
      <c r="Y1236" s="3509">
        <v>44410</v>
      </c>
      <c r="Z1236" s="2072">
        <v>44409</v>
      </c>
      <c r="AA1236" s="2691">
        <v>15893</v>
      </c>
      <c r="AB1236" s="2147">
        <v>6000</v>
      </c>
      <c r="AC1236" s="2071">
        <f>(AB1236-U1236*1000)</f>
        <v>0</v>
      </c>
      <c r="AD1236" s="2045">
        <f>(AB1236*W1236/1000)</f>
        <v>1380</v>
      </c>
      <c r="AE1236" s="2045">
        <f>(AD1236*0.05)</f>
        <v>69</v>
      </c>
      <c r="AF1236" s="2866" t="s">
        <v>1339</v>
      </c>
      <c r="AG1236" s="2029"/>
      <c r="AH1236" s="2024"/>
      <c r="AI1236" s="4494"/>
      <c r="AJ1236" s="2075" t="s">
        <v>947</v>
      </c>
      <c r="AK1236" s="2076">
        <v>4</v>
      </c>
      <c r="AL1236" s="2052" t="s">
        <v>796</v>
      </c>
      <c r="AM1236" s="2057">
        <v>43901</v>
      </c>
      <c r="AN1236" s="2055">
        <v>15</v>
      </c>
      <c r="AO1236" s="2052" t="s">
        <v>35</v>
      </c>
      <c r="AP1236" s="2058">
        <v>305</v>
      </c>
      <c r="AQ1236" s="2052"/>
      <c r="AR1236" s="4522">
        <v>43908</v>
      </c>
      <c r="AS1236" s="2057">
        <v>43910</v>
      </c>
      <c r="AT1236" s="2052">
        <v>12823</v>
      </c>
      <c r="AU1236" s="2055">
        <v>15000</v>
      </c>
      <c r="AV1236" s="2055">
        <f t="shared" si="405"/>
        <v>0</v>
      </c>
      <c r="AW1236" s="2056">
        <f t="shared" si="406"/>
        <v>4575</v>
      </c>
      <c r="AX1236" s="2058">
        <f t="shared" si="407"/>
        <v>228.75</v>
      </c>
      <c r="AY1236" s="2234"/>
      <c r="AZ1236" s="896"/>
    </row>
    <row r="1237" spans="15:54">
      <c r="O1237" s="2024"/>
      <c r="P1237" s="2047" t="s">
        <v>629</v>
      </c>
      <c r="Q1237" s="2957" t="s">
        <v>699</v>
      </c>
      <c r="R1237" s="2071">
        <v>234</v>
      </c>
      <c r="S1237" s="2071">
        <v>66915</v>
      </c>
      <c r="T1237" s="2072">
        <v>44384</v>
      </c>
      <c r="U1237" s="2071">
        <v>3</v>
      </c>
      <c r="V1237" s="2071" t="s">
        <v>35</v>
      </c>
      <c r="W1237" s="2073">
        <v>250</v>
      </c>
      <c r="X1237" s="4072"/>
      <c r="Y1237" s="4292">
        <v>44410</v>
      </c>
      <c r="Z1237" s="2072">
        <v>44409</v>
      </c>
      <c r="AA1237" s="4523">
        <v>15906</v>
      </c>
      <c r="AB1237" s="2041">
        <v>3000</v>
      </c>
      <c r="AC1237" s="2071">
        <f t="shared" ref="AC1237:AC1246" si="408">(AB1237-U1237*1000)</f>
        <v>0</v>
      </c>
      <c r="AD1237" s="2045">
        <f t="shared" ref="AD1237:AD1246" si="409">(AB1237*W1237/1000)</f>
        <v>750</v>
      </c>
      <c r="AE1237" s="2045">
        <f t="shared" ref="AE1237:AE1249" si="410">(AD1237*0.05)</f>
        <v>37.5</v>
      </c>
      <c r="AF1237" s="2059" t="s">
        <v>1340</v>
      </c>
      <c r="AG1237" s="2029"/>
      <c r="AH1237" s="2024"/>
      <c r="AI1237" s="2837"/>
      <c r="AJ1237" s="2037" t="s">
        <v>889</v>
      </c>
      <c r="AK1237" s="2038">
        <v>5</v>
      </c>
      <c r="AL1237" s="2052" t="s">
        <v>796</v>
      </c>
      <c r="AM1237" s="2040">
        <v>43901</v>
      </c>
      <c r="AN1237" s="2041">
        <v>5</v>
      </c>
      <c r="AO1237" s="2039" t="s">
        <v>35</v>
      </c>
      <c r="AP1237" s="2042">
        <v>377</v>
      </c>
      <c r="AQ1237" s="2039"/>
      <c r="AR1237" s="4604">
        <v>43908</v>
      </c>
      <c r="AS1237" s="2040">
        <v>43910</v>
      </c>
      <c r="AT1237" s="2039">
        <v>12823</v>
      </c>
      <c r="AU1237" s="2041">
        <v>5000</v>
      </c>
      <c r="AV1237" s="2041">
        <f t="shared" si="405"/>
        <v>0</v>
      </c>
      <c r="AW1237" s="2045">
        <f t="shared" si="406"/>
        <v>1885</v>
      </c>
      <c r="AX1237" s="2042">
        <f t="shared" si="407"/>
        <v>94.25</v>
      </c>
      <c r="AY1237" s="3653"/>
      <c r="AZ1237" s="896"/>
    </row>
    <row r="1238" spans="15:54">
      <c r="O1238" s="2024"/>
      <c r="P1238" s="2047" t="s">
        <v>629</v>
      </c>
      <c r="Q1238" s="2957" t="s">
        <v>699</v>
      </c>
      <c r="R1238" s="2071">
        <v>234</v>
      </c>
      <c r="S1238" s="2071">
        <v>66915</v>
      </c>
      <c r="T1238" s="2072">
        <v>44384</v>
      </c>
      <c r="U1238" s="2071">
        <v>1</v>
      </c>
      <c r="V1238" s="2071" t="s">
        <v>35</v>
      </c>
      <c r="W1238" s="2073">
        <v>250</v>
      </c>
      <c r="X1238" s="4072"/>
      <c r="Y1238" s="4292">
        <v>44410</v>
      </c>
      <c r="Z1238" s="2072">
        <v>44412</v>
      </c>
      <c r="AA1238" s="4523">
        <v>15925</v>
      </c>
      <c r="AB1238" s="2041">
        <v>1000</v>
      </c>
      <c r="AC1238" s="2071">
        <f>(AB1238-U1238*1000)</f>
        <v>0</v>
      </c>
      <c r="AD1238" s="2045">
        <f>(AB1238*W1238/1000)</f>
        <v>250</v>
      </c>
      <c r="AE1238" s="2045">
        <f>(AD1238*0.05)</f>
        <v>12.5</v>
      </c>
      <c r="AF1238" s="2059" t="s">
        <v>8</v>
      </c>
      <c r="AG1238" s="6032"/>
      <c r="AH1238" s="2024"/>
      <c r="AI1238" s="2837"/>
      <c r="AJ1238" s="2037" t="s">
        <v>889</v>
      </c>
      <c r="AK1238" s="2038">
        <v>6</v>
      </c>
      <c r="AL1238" s="2052" t="s">
        <v>796</v>
      </c>
      <c r="AM1238" s="2040">
        <v>43929</v>
      </c>
      <c r="AN1238" s="2041">
        <v>15</v>
      </c>
      <c r="AO1238" s="2039" t="s">
        <v>35</v>
      </c>
      <c r="AP1238" s="2042">
        <v>377</v>
      </c>
      <c r="AQ1238" s="2039"/>
      <c r="AR1238" s="4604">
        <v>43943</v>
      </c>
      <c r="AS1238" s="2040">
        <v>43943</v>
      </c>
      <c r="AT1238" s="2039">
        <v>12976</v>
      </c>
      <c r="AU1238" s="2041">
        <v>15000</v>
      </c>
      <c r="AV1238" s="2041">
        <f t="shared" si="405"/>
        <v>0</v>
      </c>
      <c r="AW1238" s="2045">
        <f t="shared" si="406"/>
        <v>5655</v>
      </c>
      <c r="AX1238" s="2042">
        <f t="shared" si="407"/>
        <v>282.75</v>
      </c>
      <c r="AY1238" s="2150"/>
    </row>
    <row r="1239" spans="15:54">
      <c r="O1239" s="2024"/>
      <c r="P1239" s="2047" t="s">
        <v>629</v>
      </c>
      <c r="Q1239" s="2957" t="s">
        <v>436</v>
      </c>
      <c r="R1239" s="2071">
        <v>235</v>
      </c>
      <c r="S1239" s="2071">
        <v>66916</v>
      </c>
      <c r="T1239" s="2072">
        <v>44384</v>
      </c>
      <c r="U1239" s="2071">
        <v>63</v>
      </c>
      <c r="V1239" s="2071" t="s">
        <v>35</v>
      </c>
      <c r="W1239" s="2073">
        <v>360.05</v>
      </c>
      <c r="X1239" s="4072"/>
      <c r="Y1239" s="4292">
        <v>44410</v>
      </c>
      <c r="Z1239" s="2072">
        <v>44409</v>
      </c>
      <c r="AA1239" s="5988">
        <v>15892</v>
      </c>
      <c r="AB1239" s="2041">
        <v>63000</v>
      </c>
      <c r="AC1239" s="2071">
        <f t="shared" si="408"/>
        <v>0</v>
      </c>
      <c r="AD1239" s="2045">
        <f t="shared" si="409"/>
        <v>22683.15</v>
      </c>
      <c r="AE1239" s="2045">
        <f t="shared" si="410"/>
        <v>1134.1575</v>
      </c>
      <c r="AF1239" s="2059" t="s">
        <v>1338</v>
      </c>
      <c r="AG1239" s="6032"/>
      <c r="AH1239" s="2024"/>
      <c r="AI1239" s="2023"/>
      <c r="AJ1239" s="2075" t="s">
        <v>947</v>
      </c>
      <c r="AK1239" s="2076">
        <v>7</v>
      </c>
      <c r="AL1239" s="2052" t="s">
        <v>796</v>
      </c>
      <c r="AM1239" s="2057">
        <v>43929</v>
      </c>
      <c r="AN1239" s="2055">
        <v>40</v>
      </c>
      <c r="AO1239" s="2052" t="s">
        <v>35</v>
      </c>
      <c r="AP1239" s="2058">
        <v>305</v>
      </c>
      <c r="AQ1239" s="2052"/>
      <c r="AR1239" s="4522">
        <v>43943</v>
      </c>
      <c r="AS1239" s="2057">
        <v>43943</v>
      </c>
      <c r="AT1239" s="2052">
        <v>12976</v>
      </c>
      <c r="AU1239" s="2055">
        <v>40000</v>
      </c>
      <c r="AV1239" s="2055">
        <f t="shared" si="405"/>
        <v>0</v>
      </c>
      <c r="AW1239" s="2056">
        <f t="shared" si="406"/>
        <v>12200</v>
      </c>
      <c r="AX1239" s="2058">
        <f t="shared" si="407"/>
        <v>610</v>
      </c>
      <c r="AY1239" s="2150"/>
    </row>
    <row r="1240" spans="15:54">
      <c r="O1240" s="2024"/>
      <c r="P1240" s="2047" t="s">
        <v>629</v>
      </c>
      <c r="Q1240" s="2957" t="s">
        <v>740</v>
      </c>
      <c r="R1240" s="2071">
        <v>236</v>
      </c>
      <c r="S1240" s="2071">
        <v>66914</v>
      </c>
      <c r="T1240" s="2072">
        <v>44384</v>
      </c>
      <c r="U1240" s="2071">
        <v>6</v>
      </c>
      <c r="V1240" s="2071" t="s">
        <v>35</v>
      </c>
      <c r="W1240" s="2073">
        <v>230</v>
      </c>
      <c r="X1240" s="4072"/>
      <c r="Y1240" s="4292">
        <v>44417</v>
      </c>
      <c r="Z1240" s="4483">
        <v>44412</v>
      </c>
      <c r="AA1240" s="2691">
        <v>15925</v>
      </c>
      <c r="AB1240" s="2147">
        <v>6000</v>
      </c>
      <c r="AC1240" s="2071">
        <f t="shared" si="408"/>
        <v>0</v>
      </c>
      <c r="AD1240" s="2045">
        <f t="shared" si="409"/>
        <v>1380</v>
      </c>
      <c r="AE1240" s="2045">
        <f t="shared" si="410"/>
        <v>69</v>
      </c>
      <c r="AF1240" s="2059" t="s">
        <v>1341</v>
      </c>
      <c r="AG1240" s="6032"/>
      <c r="AH1240" s="2024"/>
      <c r="AI1240" s="2837"/>
      <c r="AJ1240" s="2075" t="s">
        <v>947</v>
      </c>
      <c r="AK1240" s="2076">
        <v>8</v>
      </c>
      <c r="AL1240" s="2052" t="s">
        <v>796</v>
      </c>
      <c r="AM1240" s="2057">
        <v>44090</v>
      </c>
      <c r="AN1240" s="2055">
        <v>50</v>
      </c>
      <c r="AO1240" s="2052" t="s">
        <v>35</v>
      </c>
      <c r="AP1240" s="2058">
        <v>330</v>
      </c>
      <c r="AQ1240" s="2052"/>
      <c r="AR1240" s="4522">
        <v>44095</v>
      </c>
      <c r="AS1240" s="2057">
        <v>44093</v>
      </c>
      <c r="AT1240" s="2052">
        <v>13932</v>
      </c>
      <c r="AU1240" s="2055">
        <v>46000</v>
      </c>
      <c r="AV1240" s="2055">
        <f t="shared" si="405"/>
        <v>-4000</v>
      </c>
      <c r="AW1240" s="2056">
        <f t="shared" si="406"/>
        <v>15180</v>
      </c>
      <c r="AX1240" s="2058">
        <f t="shared" si="407"/>
        <v>759</v>
      </c>
      <c r="AY1240" s="2150"/>
    </row>
    <row r="1241" spans="15:54">
      <c r="O1241" s="2024"/>
      <c r="P1241" s="2047" t="s">
        <v>629</v>
      </c>
      <c r="Q1241" s="2957" t="s">
        <v>436</v>
      </c>
      <c r="R1241" s="2071">
        <v>237</v>
      </c>
      <c r="S1241" s="2071">
        <v>66916</v>
      </c>
      <c r="T1241" s="2072">
        <v>44384</v>
      </c>
      <c r="U1241" s="2071">
        <v>63</v>
      </c>
      <c r="V1241" s="2071" t="s">
        <v>35</v>
      </c>
      <c r="W1241" s="2073">
        <v>360.05</v>
      </c>
      <c r="X1241" s="4072"/>
      <c r="Y1241" s="4292">
        <v>44417</v>
      </c>
      <c r="Z1241" s="2072">
        <v>44412</v>
      </c>
      <c r="AA1241" s="5988">
        <v>15924</v>
      </c>
      <c r="AB1241" s="2041">
        <v>63000</v>
      </c>
      <c r="AC1241" s="2071">
        <f t="shared" si="408"/>
        <v>0</v>
      </c>
      <c r="AD1241" s="2045">
        <f t="shared" si="409"/>
        <v>22683.15</v>
      </c>
      <c r="AE1241" s="2045">
        <f t="shared" si="410"/>
        <v>1134.1575</v>
      </c>
      <c r="AF1241" s="2059" t="s">
        <v>1338</v>
      </c>
      <c r="AG1241" s="3220"/>
      <c r="AH1241" s="2024"/>
      <c r="AI1241" s="2837"/>
      <c r="AJ1241" s="2075" t="s">
        <v>947</v>
      </c>
      <c r="AK1241" s="2076">
        <v>8</v>
      </c>
      <c r="AL1241" s="2052" t="s">
        <v>796</v>
      </c>
      <c r="AM1241" s="2057">
        <v>44090</v>
      </c>
      <c r="AN1241" s="2055">
        <v>4</v>
      </c>
      <c r="AO1241" s="2052" t="s">
        <v>35</v>
      </c>
      <c r="AP1241" s="2058">
        <v>330</v>
      </c>
      <c r="AQ1241" s="2052"/>
      <c r="AR1241" s="4522">
        <v>44095</v>
      </c>
      <c r="AS1241" s="2057">
        <v>44103</v>
      </c>
      <c r="AT1241" s="2052">
        <v>14016</v>
      </c>
      <c r="AU1241" s="2055">
        <v>4000</v>
      </c>
      <c r="AV1241" s="2055">
        <f t="shared" si="405"/>
        <v>0</v>
      </c>
      <c r="AW1241" s="2056">
        <f t="shared" si="406"/>
        <v>1320</v>
      </c>
      <c r="AX1241" s="2058">
        <f t="shared" si="407"/>
        <v>66</v>
      </c>
      <c r="AY1241" s="2150"/>
    </row>
    <row r="1242" spans="15:54">
      <c r="O1242" s="2024"/>
      <c r="P1242" s="2047" t="s">
        <v>629</v>
      </c>
      <c r="Q1242" s="2957" t="s">
        <v>436</v>
      </c>
      <c r="R1242" s="2071">
        <v>238</v>
      </c>
      <c r="S1242" s="2071">
        <v>66916</v>
      </c>
      <c r="T1242" s="2072">
        <v>44384</v>
      </c>
      <c r="U1242" s="2071">
        <v>63</v>
      </c>
      <c r="V1242" s="2071" t="s">
        <v>35</v>
      </c>
      <c r="W1242" s="2073">
        <v>360.05</v>
      </c>
      <c r="X1242" s="4072"/>
      <c r="Y1242" s="4292">
        <v>44424</v>
      </c>
      <c r="Z1242" s="2072">
        <v>44422</v>
      </c>
      <c r="AA1242" s="5988">
        <v>15982</v>
      </c>
      <c r="AB1242" s="2041">
        <v>63000</v>
      </c>
      <c r="AC1242" s="2071">
        <f t="shared" si="408"/>
        <v>0</v>
      </c>
      <c r="AD1242" s="2045">
        <f t="shared" si="409"/>
        <v>22683.15</v>
      </c>
      <c r="AE1242" s="2045">
        <f t="shared" si="410"/>
        <v>1134.1575</v>
      </c>
      <c r="AF1242" s="2059" t="s">
        <v>1338</v>
      </c>
      <c r="AG1242" s="3227"/>
      <c r="AH1242" s="2024"/>
      <c r="AI1242" s="2943"/>
      <c r="AJ1242" s="2037" t="s">
        <v>948</v>
      </c>
      <c r="AK1242" s="2038">
        <v>9</v>
      </c>
      <c r="AL1242" s="2052" t="s">
        <v>796</v>
      </c>
      <c r="AM1242" s="2040">
        <v>44090</v>
      </c>
      <c r="AN1242" s="2041">
        <v>15</v>
      </c>
      <c r="AO1242" s="2039" t="s">
        <v>35</v>
      </c>
      <c r="AP1242" s="2042">
        <v>390</v>
      </c>
      <c r="AQ1242" s="2039"/>
      <c r="AR1242" s="4604">
        <v>44095</v>
      </c>
      <c r="AS1242" s="2040">
        <v>44103</v>
      </c>
      <c r="AT1242" s="2039">
        <v>14016</v>
      </c>
      <c r="AU1242" s="2041">
        <v>15000</v>
      </c>
      <c r="AV1242" s="2041">
        <f t="shared" si="405"/>
        <v>0</v>
      </c>
      <c r="AW1242" s="2045">
        <f t="shared" si="406"/>
        <v>5850</v>
      </c>
      <c r="AX1242" s="2042">
        <f t="shared" si="407"/>
        <v>292.5</v>
      </c>
      <c r="AY1242" s="2150"/>
    </row>
    <row r="1243" spans="15:54">
      <c r="O1243" s="2024"/>
      <c r="P1243" s="2047" t="s">
        <v>629</v>
      </c>
      <c r="Q1243" s="2957" t="s">
        <v>740</v>
      </c>
      <c r="R1243" s="2071">
        <v>239</v>
      </c>
      <c r="S1243" s="2071">
        <v>66914</v>
      </c>
      <c r="T1243" s="2072">
        <v>44384</v>
      </c>
      <c r="U1243" s="2071">
        <v>6</v>
      </c>
      <c r="V1243" s="2071" t="s">
        <v>35</v>
      </c>
      <c r="W1243" s="2073">
        <v>230</v>
      </c>
      <c r="X1243" s="4072"/>
      <c r="Y1243" s="4292">
        <v>44424</v>
      </c>
      <c r="Z1243" s="2072">
        <v>44422</v>
      </c>
      <c r="AA1243" s="2691">
        <v>15983</v>
      </c>
      <c r="AB1243" s="2147">
        <v>6000</v>
      </c>
      <c r="AC1243" s="2071">
        <f t="shared" si="408"/>
        <v>0</v>
      </c>
      <c r="AD1243" s="2045">
        <f t="shared" si="409"/>
        <v>1380</v>
      </c>
      <c r="AE1243" s="2045">
        <f t="shared" si="410"/>
        <v>69</v>
      </c>
      <c r="AF1243" s="2059" t="s">
        <v>1339</v>
      </c>
      <c r="AG1243" s="2029"/>
      <c r="AH1243" s="2024"/>
      <c r="AI1243" s="4494"/>
      <c r="AJ1243" s="2037" t="s">
        <v>948</v>
      </c>
      <c r="AK1243" s="2038">
        <v>10</v>
      </c>
      <c r="AL1243" s="2052" t="s">
        <v>796</v>
      </c>
      <c r="AM1243" s="2040">
        <v>44217</v>
      </c>
      <c r="AN1243" s="2041">
        <v>15</v>
      </c>
      <c r="AO1243" s="2039" t="s">
        <v>35</v>
      </c>
      <c r="AP1243" s="2042">
        <v>429</v>
      </c>
      <c r="AQ1243" s="2039"/>
      <c r="AR1243" s="4604">
        <v>44223</v>
      </c>
      <c r="AS1243" s="2040">
        <v>44225</v>
      </c>
      <c r="AT1243" s="2039">
        <v>14821</v>
      </c>
      <c r="AU1243" s="2041">
        <v>15000</v>
      </c>
      <c r="AV1243" s="2041">
        <f t="shared" si="405"/>
        <v>0</v>
      </c>
      <c r="AW1243" s="2045">
        <f t="shared" si="406"/>
        <v>6435</v>
      </c>
      <c r="AX1243" s="2042">
        <f t="shared" si="407"/>
        <v>321.75</v>
      </c>
      <c r="AY1243" s="2150"/>
    </row>
    <row r="1244" spans="15:54">
      <c r="O1244" s="2024"/>
      <c r="P1244" s="2047" t="s">
        <v>629</v>
      </c>
      <c r="Q1244" s="2957" t="s">
        <v>436</v>
      </c>
      <c r="R1244" s="2071">
        <v>241</v>
      </c>
      <c r="S1244" s="2071">
        <v>66916</v>
      </c>
      <c r="T1244" s="2072">
        <v>44384</v>
      </c>
      <c r="U1244" s="2071">
        <v>64</v>
      </c>
      <c r="V1244" s="2071" t="s">
        <v>35</v>
      </c>
      <c r="W1244" s="2073">
        <v>360.05</v>
      </c>
      <c r="X1244" s="4072"/>
      <c r="Y1244" s="4292">
        <v>44431</v>
      </c>
      <c r="Z1244" s="2072">
        <v>44426</v>
      </c>
      <c r="AA1244" s="5988">
        <v>16004</v>
      </c>
      <c r="AB1244" s="2041">
        <v>64000</v>
      </c>
      <c r="AC1244" s="2071">
        <f t="shared" si="408"/>
        <v>0</v>
      </c>
      <c r="AD1244" s="2045">
        <f t="shared" si="409"/>
        <v>23043.200000000001</v>
      </c>
      <c r="AE1244" s="2045">
        <f>(AD1244*0.05)</f>
        <v>1152.1600000000001</v>
      </c>
      <c r="AF1244" s="2059" t="s">
        <v>1345</v>
      </c>
      <c r="AG1244" s="6032"/>
      <c r="AH1244" s="2024"/>
      <c r="AI1244" s="2837"/>
      <c r="AJ1244" s="2926" t="s">
        <v>947</v>
      </c>
      <c r="AK1244" s="2788">
        <v>11</v>
      </c>
      <c r="AL1244" s="2188" t="s">
        <v>796</v>
      </c>
      <c r="AM1244" s="2193">
        <v>44217</v>
      </c>
      <c r="AN1244" s="2191">
        <v>30</v>
      </c>
      <c r="AO1244" s="2188" t="s">
        <v>35</v>
      </c>
      <c r="AP1244" s="2194">
        <v>363</v>
      </c>
      <c r="AQ1244" s="2188"/>
      <c r="AR1244" s="4978">
        <v>44223</v>
      </c>
      <c r="AS1244" s="2193">
        <v>44225</v>
      </c>
      <c r="AT1244" s="2188">
        <v>14821</v>
      </c>
      <c r="AU1244" s="2191">
        <v>30000</v>
      </c>
      <c r="AV1244" s="2191">
        <f t="shared" si="405"/>
        <v>0</v>
      </c>
      <c r="AW1244" s="2192">
        <f t="shared" si="406"/>
        <v>10890</v>
      </c>
      <c r="AX1244" s="2194">
        <f t="shared" si="407"/>
        <v>544.5</v>
      </c>
      <c r="AY1244" s="2205"/>
    </row>
    <row r="1245" spans="15:54">
      <c r="O1245" s="2024"/>
      <c r="P1245" s="2047" t="s">
        <v>629</v>
      </c>
      <c r="Q1245" s="2957" t="s">
        <v>740</v>
      </c>
      <c r="R1245" s="2071">
        <v>242</v>
      </c>
      <c r="S1245" s="2071">
        <v>66914</v>
      </c>
      <c r="T1245" s="2072">
        <v>44384</v>
      </c>
      <c r="U1245" s="2071">
        <v>6</v>
      </c>
      <c r="V1245" s="2071" t="s">
        <v>35</v>
      </c>
      <c r="W1245" s="2073">
        <v>230</v>
      </c>
      <c r="X1245" s="4072"/>
      <c r="Y1245" s="4292">
        <v>44431</v>
      </c>
      <c r="Z1245" s="2072">
        <v>44426</v>
      </c>
      <c r="AA1245" s="5988">
        <v>16005</v>
      </c>
      <c r="AB1245" s="2147">
        <v>6000</v>
      </c>
      <c r="AC1245" s="2071">
        <f t="shared" si="408"/>
        <v>0</v>
      </c>
      <c r="AD1245" s="2045">
        <f t="shared" si="409"/>
        <v>1380</v>
      </c>
      <c r="AE1245" s="2045">
        <f>(AD1245*0.05)</f>
        <v>69</v>
      </c>
      <c r="AF1245" s="2059" t="s">
        <v>1322</v>
      </c>
      <c r="AG1245" s="6032"/>
      <c r="AH1245" s="2024"/>
      <c r="AI1245" s="2023"/>
      <c r="AJ1245" s="2926" t="s">
        <v>947</v>
      </c>
      <c r="AK1245" s="2788">
        <v>12</v>
      </c>
      <c r="AL1245" s="2039" t="s">
        <v>796</v>
      </c>
      <c r="AM1245" s="2193">
        <v>44293</v>
      </c>
      <c r="AN1245" s="2191">
        <v>10</v>
      </c>
      <c r="AO1245" s="2188" t="s">
        <v>35</v>
      </c>
      <c r="AP1245" s="2194">
        <v>388</v>
      </c>
      <c r="AQ1245" s="2188"/>
      <c r="AR1245" s="4978">
        <v>44295</v>
      </c>
      <c r="AS1245" s="2193">
        <v>44299</v>
      </c>
      <c r="AT1245" s="2188">
        <v>15314</v>
      </c>
      <c r="AU1245" s="2191">
        <v>10000</v>
      </c>
      <c r="AV1245" s="2191">
        <f t="shared" si="405"/>
        <v>0</v>
      </c>
      <c r="AW1245" s="2192">
        <f t="shared" si="406"/>
        <v>3880</v>
      </c>
      <c r="AX1245" s="2194">
        <f t="shared" si="407"/>
        <v>194</v>
      </c>
      <c r="AY1245" s="2205"/>
    </row>
    <row r="1246" spans="15:54">
      <c r="O1246" s="2024"/>
      <c r="P1246" s="2047" t="s">
        <v>792</v>
      </c>
      <c r="Q1246" s="2037" t="s">
        <v>1264</v>
      </c>
      <c r="R1246" s="2039">
        <v>150</v>
      </c>
      <c r="S1246" s="2039" t="s">
        <v>101</v>
      </c>
      <c r="T1246" s="2040">
        <v>44385</v>
      </c>
      <c r="U1246" s="2039">
        <v>20</v>
      </c>
      <c r="V1246" s="2039" t="s">
        <v>35</v>
      </c>
      <c r="W1246" s="5953">
        <v>720</v>
      </c>
      <c r="X1246" s="2039"/>
      <c r="Y1246" s="2044">
        <v>44410</v>
      </c>
      <c r="Z1246" s="2040">
        <v>44396</v>
      </c>
      <c r="AA1246" s="2039">
        <v>15825</v>
      </c>
      <c r="AB1246" s="2039">
        <v>20000</v>
      </c>
      <c r="AC1246" s="2039">
        <f t="shared" si="408"/>
        <v>0</v>
      </c>
      <c r="AD1246" s="5953">
        <f t="shared" si="409"/>
        <v>14400</v>
      </c>
      <c r="AE1246" s="2045">
        <f>(AD1246*0.05)</f>
        <v>720</v>
      </c>
      <c r="AF1246" s="2059" t="s">
        <v>8</v>
      </c>
      <c r="AG1246" s="6032"/>
      <c r="AH1246" s="2024"/>
      <c r="AI1246" s="2837"/>
      <c r="AJ1246" s="2037" t="s">
        <v>948</v>
      </c>
      <c r="AK1246" s="2038">
        <v>13</v>
      </c>
      <c r="AL1246" s="2052" t="s">
        <v>796</v>
      </c>
      <c r="AM1246" s="2040">
        <v>44293</v>
      </c>
      <c r="AN1246" s="2041">
        <v>4</v>
      </c>
      <c r="AO1246" s="2039" t="s">
        <v>35</v>
      </c>
      <c r="AP1246" s="2042">
        <v>459</v>
      </c>
      <c r="AQ1246" s="2039"/>
      <c r="AR1246" s="4604">
        <v>44295</v>
      </c>
      <c r="AS1246" s="2040">
        <v>44299</v>
      </c>
      <c r="AT1246" s="2039">
        <v>15314</v>
      </c>
      <c r="AU1246" s="2041">
        <v>4000</v>
      </c>
      <c r="AV1246" s="2041">
        <f t="shared" si="405"/>
        <v>0</v>
      </c>
      <c r="AW1246" s="2045">
        <f t="shared" si="406"/>
        <v>1836</v>
      </c>
      <c r="AX1246" s="2042">
        <f t="shared" si="407"/>
        <v>91.800000000000011</v>
      </c>
      <c r="AY1246" s="2205"/>
    </row>
    <row r="1247" spans="15:54">
      <c r="O1247" s="2024"/>
      <c r="P1247" s="6119" t="s">
        <v>792</v>
      </c>
      <c r="Q1247" s="4774" t="s">
        <v>891</v>
      </c>
      <c r="R1247" s="4775">
        <v>143</v>
      </c>
      <c r="S1247" s="4752" t="s">
        <v>36</v>
      </c>
      <c r="T1247" s="4776">
        <v>44328</v>
      </c>
      <c r="U1247" s="4775">
        <v>12.5</v>
      </c>
      <c r="V1247" s="4777" t="s">
        <v>35</v>
      </c>
      <c r="W1247" s="4778">
        <v>454.3</v>
      </c>
      <c r="X1247" s="4779"/>
      <c r="Y1247" s="4780">
        <v>44438</v>
      </c>
      <c r="Z1247" s="4781">
        <v>44438</v>
      </c>
      <c r="AA1247" s="4752"/>
      <c r="AB1247" s="4751">
        <v>12500</v>
      </c>
      <c r="AC1247" s="4751">
        <f t="shared" ref="AC1247:AC1259" si="411">(AB1247-U1247*1000)</f>
        <v>0</v>
      </c>
      <c r="AD1247" s="4753">
        <v>0</v>
      </c>
      <c r="AE1247" s="4753">
        <f t="shared" si="410"/>
        <v>0</v>
      </c>
      <c r="AF1247" s="6158" t="s">
        <v>88</v>
      </c>
      <c r="AG1247" s="3219"/>
      <c r="AH1247" s="2024"/>
      <c r="AI1247" s="2837"/>
      <c r="AJ1247" s="2037" t="s">
        <v>1332</v>
      </c>
      <c r="AK1247" s="2038">
        <v>14</v>
      </c>
      <c r="AL1247" s="2039" t="s">
        <v>796</v>
      </c>
      <c r="AM1247" s="2040">
        <v>44293</v>
      </c>
      <c r="AN1247" s="2041">
        <v>2</v>
      </c>
      <c r="AO1247" s="2039" t="s">
        <v>35</v>
      </c>
      <c r="AP1247" s="2042">
        <v>790</v>
      </c>
      <c r="AQ1247" s="2039"/>
      <c r="AR1247" s="4604">
        <v>44295</v>
      </c>
      <c r="AS1247" s="2040">
        <v>44319</v>
      </c>
      <c r="AT1247" s="2039">
        <v>15418</v>
      </c>
      <c r="AU1247" s="2041">
        <v>2000</v>
      </c>
      <c r="AV1247" s="2041">
        <f t="shared" si="405"/>
        <v>0</v>
      </c>
      <c r="AW1247" s="2045">
        <f t="shared" si="406"/>
        <v>1580</v>
      </c>
      <c r="AX1247" s="2042">
        <f t="shared" si="407"/>
        <v>79</v>
      </c>
      <c r="AY1247" s="2205"/>
    </row>
    <row r="1248" spans="15:54" ht="16.2" customHeight="1">
      <c r="O1248" s="2024"/>
      <c r="P1248" s="6119" t="s">
        <v>792</v>
      </c>
      <c r="Q1248" s="4774" t="s">
        <v>794</v>
      </c>
      <c r="R1248" s="4775">
        <v>144</v>
      </c>
      <c r="S1248" s="4752" t="s">
        <v>36</v>
      </c>
      <c r="T1248" s="4776">
        <v>44328</v>
      </c>
      <c r="U1248" s="4775">
        <v>185</v>
      </c>
      <c r="V1248" s="4777" t="s">
        <v>35</v>
      </c>
      <c r="W1248" s="4778">
        <v>360.1</v>
      </c>
      <c r="X1248" s="4779"/>
      <c r="Y1248" s="4780">
        <v>44438</v>
      </c>
      <c r="Z1248" s="4781">
        <v>44438</v>
      </c>
      <c r="AA1248" s="4752"/>
      <c r="AB1248" s="4751">
        <v>185000</v>
      </c>
      <c r="AC1248" s="4751">
        <f t="shared" si="411"/>
        <v>0</v>
      </c>
      <c r="AD1248" s="4753">
        <v>0</v>
      </c>
      <c r="AE1248" s="4753">
        <f t="shared" si="410"/>
        <v>0</v>
      </c>
      <c r="AF1248" s="6123" t="s">
        <v>88</v>
      </c>
      <c r="AG1248" s="2029"/>
      <c r="AH1248" s="2024"/>
      <c r="AI1248" s="2023"/>
      <c r="AJ1248" s="2037" t="s">
        <v>1333</v>
      </c>
      <c r="AK1248" s="2038">
        <v>15</v>
      </c>
      <c r="AL1248" s="2039" t="s">
        <v>796</v>
      </c>
      <c r="AM1248" s="2040">
        <v>44293</v>
      </c>
      <c r="AN1248" s="2041">
        <v>1.2</v>
      </c>
      <c r="AO1248" s="2039" t="s">
        <v>35</v>
      </c>
      <c r="AP1248" s="2042">
        <v>1040</v>
      </c>
      <c r="AQ1248" s="2039"/>
      <c r="AR1248" s="4604">
        <v>44295</v>
      </c>
      <c r="AS1248" s="2040">
        <v>44299</v>
      </c>
      <c r="AT1248" s="2039">
        <v>15314</v>
      </c>
      <c r="AU1248" s="2041">
        <v>1200</v>
      </c>
      <c r="AV1248" s="2041">
        <f t="shared" si="405"/>
        <v>0</v>
      </c>
      <c r="AW1248" s="2045">
        <f t="shared" si="406"/>
        <v>1248</v>
      </c>
      <c r="AX1248" s="2042">
        <f t="shared" si="407"/>
        <v>62.400000000000006</v>
      </c>
      <c r="AY1248" s="2205"/>
    </row>
    <row r="1249" spans="15:51">
      <c r="O1249" s="2024"/>
      <c r="P1249" s="6119" t="s">
        <v>792</v>
      </c>
      <c r="Q1249" s="4774" t="s">
        <v>1156</v>
      </c>
      <c r="R1249" s="4775">
        <v>145</v>
      </c>
      <c r="S1249" s="4752" t="s">
        <v>36</v>
      </c>
      <c r="T1249" s="4776">
        <v>44328</v>
      </c>
      <c r="U1249" s="4775">
        <v>15</v>
      </c>
      <c r="V1249" s="4777" t="s">
        <v>35</v>
      </c>
      <c r="W1249" s="4778">
        <v>291.10000000000002</v>
      </c>
      <c r="X1249" s="4779"/>
      <c r="Y1249" s="4780">
        <v>44438</v>
      </c>
      <c r="Z1249" s="4781">
        <v>44438</v>
      </c>
      <c r="AA1249" s="4752"/>
      <c r="AB1249" s="4751">
        <v>15000</v>
      </c>
      <c r="AC1249" s="4751">
        <f t="shared" si="411"/>
        <v>0</v>
      </c>
      <c r="AD1249" s="4753">
        <v>0</v>
      </c>
      <c r="AE1249" s="4753">
        <f t="shared" si="410"/>
        <v>0</v>
      </c>
      <c r="AF1249" s="6158" t="s">
        <v>88</v>
      </c>
      <c r="AG1249" s="2029"/>
      <c r="AH1249" s="2024"/>
      <c r="AI1249" s="2837"/>
      <c r="AJ1249" s="2926" t="s">
        <v>947</v>
      </c>
      <c r="AK1249" s="2788">
        <v>16</v>
      </c>
      <c r="AL1249" s="2039" t="s">
        <v>796</v>
      </c>
      <c r="AM1249" s="2193">
        <v>44343</v>
      </c>
      <c r="AN1249" s="2191">
        <v>20</v>
      </c>
      <c r="AO1249" s="2188" t="s">
        <v>35</v>
      </c>
      <c r="AP1249" s="2194">
        <v>388</v>
      </c>
      <c r="AQ1249" s="2188"/>
      <c r="AR1249" s="4978">
        <v>44347</v>
      </c>
      <c r="AS1249" s="2193">
        <v>44347</v>
      </c>
      <c r="AT1249" s="2188">
        <v>15585</v>
      </c>
      <c r="AU1249" s="2191">
        <v>20000</v>
      </c>
      <c r="AV1249" s="2191">
        <f t="shared" si="405"/>
        <v>0</v>
      </c>
      <c r="AW1249" s="2192">
        <f t="shared" si="406"/>
        <v>7760</v>
      </c>
      <c r="AX1249" s="2194">
        <f t="shared" si="407"/>
        <v>388</v>
      </c>
      <c r="AY1249" s="2205"/>
    </row>
    <row r="1250" spans="15:51" ht="14.55" customHeight="1">
      <c r="O1250" s="2024"/>
      <c r="P1250" s="4591" t="s">
        <v>471</v>
      </c>
      <c r="Q1250" s="2037" t="s">
        <v>436</v>
      </c>
      <c r="R1250" s="2836">
        <v>62</v>
      </c>
      <c r="S1250" s="2071" t="s">
        <v>101</v>
      </c>
      <c r="T1250" s="2193">
        <v>44411</v>
      </c>
      <c r="U1250" s="2191">
        <v>20</v>
      </c>
      <c r="V1250" s="2188" t="s">
        <v>35</v>
      </c>
      <c r="W1250" s="2194">
        <v>392.2</v>
      </c>
      <c r="X1250" s="2186"/>
      <c r="Y1250" s="3593">
        <v>44431</v>
      </c>
      <c r="Z1250" s="2187">
        <v>44421</v>
      </c>
      <c r="AA1250" s="2186">
        <v>15965</v>
      </c>
      <c r="AB1250" s="2186">
        <v>20000</v>
      </c>
      <c r="AC1250" s="2186">
        <f t="shared" si="411"/>
        <v>0</v>
      </c>
      <c r="AD1250" s="2192">
        <f t="shared" ref="AD1250:AD1259" si="412">(AB1250*W1250/1000)</f>
        <v>7844</v>
      </c>
      <c r="AE1250" s="2192">
        <f t="shared" ref="AE1250:AE1259" si="413">(AD1250*0.05)</f>
        <v>392.20000000000005</v>
      </c>
      <c r="AF1250" s="2059" t="s">
        <v>8</v>
      </c>
      <c r="AG1250" s="2029"/>
      <c r="AH1250" s="2024"/>
      <c r="AI1250" s="2023"/>
      <c r="AJ1250" s="2037" t="s">
        <v>948</v>
      </c>
      <c r="AK1250" s="2038">
        <v>17</v>
      </c>
      <c r="AL1250" s="2052" t="s">
        <v>796</v>
      </c>
      <c r="AM1250" s="2040">
        <v>44343</v>
      </c>
      <c r="AN1250" s="2041">
        <v>20</v>
      </c>
      <c r="AO1250" s="2039" t="s">
        <v>35</v>
      </c>
      <c r="AP1250" s="2042">
        <v>459</v>
      </c>
      <c r="AQ1250" s="2039"/>
      <c r="AR1250" s="4604">
        <v>44347</v>
      </c>
      <c r="AS1250" s="2040">
        <v>44347</v>
      </c>
      <c r="AT1250" s="2039">
        <v>15585</v>
      </c>
      <c r="AU1250" s="2041">
        <v>20000</v>
      </c>
      <c r="AV1250" s="2041">
        <f t="shared" si="405"/>
        <v>0</v>
      </c>
      <c r="AW1250" s="2045">
        <f t="shared" si="406"/>
        <v>9180</v>
      </c>
      <c r="AX1250" s="2042">
        <f t="shared" si="407"/>
        <v>459</v>
      </c>
      <c r="AY1250" s="2205"/>
    </row>
    <row r="1251" spans="15:51">
      <c r="O1251" s="2024"/>
      <c r="P1251" s="2047" t="s">
        <v>792</v>
      </c>
      <c r="Q1251" s="2037" t="s">
        <v>1264</v>
      </c>
      <c r="R1251" s="2039">
        <v>151</v>
      </c>
      <c r="S1251" s="2039" t="s">
        <v>36</v>
      </c>
      <c r="T1251" s="2040">
        <v>44414</v>
      </c>
      <c r="U1251" s="2039">
        <v>45</v>
      </c>
      <c r="V1251" s="2039" t="s">
        <v>35</v>
      </c>
      <c r="W1251" s="5953">
        <v>720</v>
      </c>
      <c r="X1251" s="2039"/>
      <c r="Y1251" s="2044">
        <v>44424</v>
      </c>
      <c r="Z1251" s="2040">
        <v>44421</v>
      </c>
      <c r="AA1251" s="2039">
        <v>15964</v>
      </c>
      <c r="AB1251" s="2039">
        <v>45000</v>
      </c>
      <c r="AC1251" s="2039">
        <f t="shared" si="411"/>
        <v>0</v>
      </c>
      <c r="AD1251" s="5953">
        <f t="shared" si="412"/>
        <v>32400</v>
      </c>
      <c r="AE1251" s="2192">
        <f t="shared" si="413"/>
        <v>1620</v>
      </c>
      <c r="AF1251" s="2059" t="s">
        <v>8</v>
      </c>
      <c r="AG1251" s="2029"/>
      <c r="AH1251" s="2024"/>
      <c r="AI1251" s="2837"/>
      <c r="AJ1251" s="2037" t="s">
        <v>1332</v>
      </c>
      <c r="AK1251" s="2038">
        <v>18</v>
      </c>
      <c r="AL1251" s="2039" t="s">
        <v>101</v>
      </c>
      <c r="AM1251" s="2040">
        <v>44385</v>
      </c>
      <c r="AN1251" s="2041">
        <v>4</v>
      </c>
      <c r="AO1251" s="2039" t="s">
        <v>35</v>
      </c>
      <c r="AP1251" s="2042">
        <v>790</v>
      </c>
      <c r="AQ1251" s="2039"/>
      <c r="AR1251" s="4604">
        <v>44438</v>
      </c>
      <c r="AS1251" s="2040">
        <v>44435</v>
      </c>
      <c r="AT1251" s="2039">
        <v>16070</v>
      </c>
      <c r="AU1251" s="2041">
        <v>4000</v>
      </c>
      <c r="AV1251" s="2041">
        <f t="shared" ref="AV1251:AV1258" si="414">(AU1251-AN1251*1000)</f>
        <v>0</v>
      </c>
      <c r="AW1251" s="2045">
        <f t="shared" ref="AW1251:AW1258" si="415">(AU1251*AP1251/1000)</f>
        <v>3160</v>
      </c>
      <c r="AX1251" s="2042">
        <f t="shared" ref="AX1251:AX1258" si="416">(AW1251*0.05)</f>
        <v>158</v>
      </c>
      <c r="AY1251" s="2205"/>
    </row>
    <row r="1252" spans="15:51">
      <c r="O1252" s="2024"/>
      <c r="P1252" s="2047" t="s">
        <v>792</v>
      </c>
      <c r="Q1252" s="2069" t="s">
        <v>794</v>
      </c>
      <c r="R1252" s="4072">
        <v>152</v>
      </c>
      <c r="S1252" s="2071" t="s">
        <v>36</v>
      </c>
      <c r="T1252" s="2040">
        <v>44414</v>
      </c>
      <c r="U1252" s="4072">
        <v>80</v>
      </c>
      <c r="V1252" s="2039" t="s">
        <v>35</v>
      </c>
      <c r="W1252" s="4541">
        <v>360.1</v>
      </c>
      <c r="X1252" s="3605"/>
      <c r="Y1252" s="2044">
        <v>44424</v>
      </c>
      <c r="Z1252" s="2040">
        <v>44421</v>
      </c>
      <c r="AA1252" s="2039">
        <v>15964</v>
      </c>
      <c r="AB1252" s="2147">
        <v>80000</v>
      </c>
      <c r="AC1252" s="2147">
        <f t="shared" si="411"/>
        <v>0</v>
      </c>
      <c r="AD1252" s="2045">
        <f t="shared" si="412"/>
        <v>28808</v>
      </c>
      <c r="AE1252" s="2045">
        <f t="shared" si="413"/>
        <v>1440.4</v>
      </c>
      <c r="AF1252" s="2059" t="s">
        <v>8</v>
      </c>
      <c r="AG1252" s="2029"/>
      <c r="AH1252" s="2024"/>
      <c r="AI1252" s="2837"/>
      <c r="AJ1252" s="2037" t="s">
        <v>1333</v>
      </c>
      <c r="AK1252" s="2038">
        <v>19</v>
      </c>
      <c r="AL1252" s="2039" t="s">
        <v>101</v>
      </c>
      <c r="AM1252" s="2040">
        <v>44385</v>
      </c>
      <c r="AN1252" s="2041">
        <v>4</v>
      </c>
      <c r="AO1252" s="2039" t="s">
        <v>35</v>
      </c>
      <c r="AP1252" s="2042">
        <v>1040</v>
      </c>
      <c r="AQ1252" s="2039"/>
      <c r="AR1252" s="4604">
        <v>44452</v>
      </c>
      <c r="AS1252" s="2040">
        <v>44403</v>
      </c>
      <c r="AT1252" s="2039">
        <v>16154</v>
      </c>
      <c r="AU1252" s="2041">
        <v>4000</v>
      </c>
      <c r="AV1252" s="2041">
        <f t="shared" si="414"/>
        <v>0</v>
      </c>
      <c r="AW1252" s="2045">
        <f t="shared" si="415"/>
        <v>4160</v>
      </c>
      <c r="AX1252" s="2042">
        <f t="shared" si="416"/>
        <v>208</v>
      </c>
      <c r="AY1252" s="2205"/>
    </row>
    <row r="1253" spans="15:51">
      <c r="O1253" s="2024"/>
      <c r="P1253" s="2047" t="s">
        <v>792</v>
      </c>
      <c r="Q1253" s="2069" t="s">
        <v>1156</v>
      </c>
      <c r="R1253" s="4072">
        <v>153</v>
      </c>
      <c r="S1253" s="2071" t="s">
        <v>36</v>
      </c>
      <c r="T1253" s="2040">
        <v>44414</v>
      </c>
      <c r="U1253" s="4072">
        <v>10</v>
      </c>
      <c r="V1253" s="2039" t="s">
        <v>35</v>
      </c>
      <c r="W1253" s="4541">
        <v>291.10000000000002</v>
      </c>
      <c r="X1253" s="3605"/>
      <c r="Y1253" s="2044">
        <v>44424</v>
      </c>
      <c r="Z1253" s="2040">
        <v>44421</v>
      </c>
      <c r="AA1253" s="2039">
        <v>15964</v>
      </c>
      <c r="AB1253" s="2147">
        <v>10000</v>
      </c>
      <c r="AC1253" s="2147">
        <f t="shared" si="411"/>
        <v>0</v>
      </c>
      <c r="AD1253" s="2045">
        <f t="shared" si="412"/>
        <v>2911</v>
      </c>
      <c r="AE1253" s="2045">
        <f t="shared" si="413"/>
        <v>145.55000000000001</v>
      </c>
      <c r="AF1253" s="6038" t="s">
        <v>8</v>
      </c>
      <c r="AG1253" s="2029"/>
      <c r="AH1253" s="2024"/>
      <c r="AI1253" s="2837"/>
      <c r="AJ1253" s="2037" t="s">
        <v>948</v>
      </c>
      <c r="AK1253" s="2038">
        <v>20</v>
      </c>
      <c r="AL1253" s="2039" t="s">
        <v>101</v>
      </c>
      <c r="AM1253" s="2040">
        <v>44416</v>
      </c>
      <c r="AN1253" s="2041">
        <v>10</v>
      </c>
      <c r="AO1253" s="2039" t="s">
        <v>35</v>
      </c>
      <c r="AP1253" s="2042">
        <v>459</v>
      </c>
      <c r="AQ1253" s="2039"/>
      <c r="AR1253" s="4604">
        <v>44438</v>
      </c>
      <c r="AS1253" s="2040">
        <v>44435</v>
      </c>
      <c r="AT1253" s="2039">
        <v>16070</v>
      </c>
      <c r="AU1253" s="2041">
        <v>10000</v>
      </c>
      <c r="AV1253" s="2041">
        <f t="shared" si="414"/>
        <v>0</v>
      </c>
      <c r="AW1253" s="2045">
        <f t="shared" si="415"/>
        <v>4590</v>
      </c>
      <c r="AX1253" s="2042">
        <f t="shared" si="416"/>
        <v>229.5</v>
      </c>
      <c r="AY1253" s="2205"/>
    </row>
    <row r="1254" spans="15:51">
      <c r="O1254" s="2024"/>
      <c r="P1254" s="2821" t="s">
        <v>1263</v>
      </c>
      <c r="Q1254" s="4095" t="s">
        <v>1149</v>
      </c>
      <c r="R1254" s="4701">
        <v>7</v>
      </c>
      <c r="S1254" s="4702" t="s">
        <v>101</v>
      </c>
      <c r="T1254" s="4703">
        <v>44413</v>
      </c>
      <c r="U1254" s="4702">
        <v>40</v>
      </c>
      <c r="V1254" s="4704" t="s">
        <v>35</v>
      </c>
      <c r="W1254" s="4705">
        <v>270</v>
      </c>
      <c r="X1254" s="4702" t="s">
        <v>78</v>
      </c>
      <c r="Y1254" s="4706">
        <v>44424</v>
      </c>
      <c r="Z1254" s="4707">
        <v>44423</v>
      </c>
      <c r="AA1254" s="4704"/>
      <c r="AB1254" s="4708">
        <v>40000</v>
      </c>
      <c r="AC1254" s="4708">
        <f t="shared" si="411"/>
        <v>0</v>
      </c>
      <c r="AD1254" s="4709">
        <v>0</v>
      </c>
      <c r="AE1254" s="4705">
        <f t="shared" si="413"/>
        <v>0</v>
      </c>
      <c r="AF1254" s="6049" t="s">
        <v>88</v>
      </c>
      <c r="AG1254" s="6032"/>
      <c r="AH1254" s="2024"/>
      <c r="AI1254" s="2837"/>
      <c r="AJ1254" s="2926" t="s">
        <v>947</v>
      </c>
      <c r="AK1254" s="2788">
        <v>21</v>
      </c>
      <c r="AL1254" s="2039" t="s">
        <v>101</v>
      </c>
      <c r="AM1254" s="2193">
        <v>44416</v>
      </c>
      <c r="AN1254" s="2191">
        <v>10</v>
      </c>
      <c r="AO1254" s="2188" t="s">
        <v>35</v>
      </c>
      <c r="AP1254" s="2194">
        <v>388</v>
      </c>
      <c r="AQ1254" s="2188"/>
      <c r="AR1254" s="4978">
        <v>44438</v>
      </c>
      <c r="AS1254" s="2040">
        <v>44435</v>
      </c>
      <c r="AT1254" s="2188">
        <v>16070</v>
      </c>
      <c r="AU1254" s="2191">
        <v>10000</v>
      </c>
      <c r="AV1254" s="2191">
        <f t="shared" si="414"/>
        <v>0</v>
      </c>
      <c r="AW1254" s="2192">
        <f t="shared" si="415"/>
        <v>3880</v>
      </c>
      <c r="AX1254" s="2194">
        <f t="shared" si="416"/>
        <v>194</v>
      </c>
      <c r="AY1254" s="2205"/>
    </row>
    <row r="1255" spans="15:51">
      <c r="O1255" s="2024"/>
      <c r="P1255" s="4591" t="s">
        <v>941</v>
      </c>
      <c r="Q1255" s="2037" t="s">
        <v>1243</v>
      </c>
      <c r="R1255" s="2038">
        <v>18</v>
      </c>
      <c r="S1255" s="2039" t="s">
        <v>101</v>
      </c>
      <c r="T1255" s="2040">
        <v>44385</v>
      </c>
      <c r="U1255" s="2041">
        <v>4</v>
      </c>
      <c r="V1255" s="2039" t="s">
        <v>35</v>
      </c>
      <c r="W1255" s="2042">
        <v>790</v>
      </c>
      <c r="X1255" s="2039"/>
      <c r="Y1255" s="2044">
        <v>44438</v>
      </c>
      <c r="Z1255" s="2040">
        <v>44435</v>
      </c>
      <c r="AA1255" s="2039">
        <v>16070</v>
      </c>
      <c r="AB1255" s="2041">
        <v>4000</v>
      </c>
      <c r="AC1255" s="2041">
        <f t="shared" si="411"/>
        <v>0</v>
      </c>
      <c r="AD1255" s="2045">
        <f>(AB1255*W1255/1000)</f>
        <v>3160</v>
      </c>
      <c r="AE1255" s="2042">
        <f t="shared" si="413"/>
        <v>158</v>
      </c>
      <c r="AF1255" s="6151" t="s">
        <v>8</v>
      </c>
      <c r="AG1255" s="6032"/>
      <c r="AH1255" s="2024"/>
      <c r="AI1255" s="2837"/>
      <c r="AJ1255" s="2926" t="s">
        <v>947</v>
      </c>
      <c r="AK1255" s="2788">
        <v>22</v>
      </c>
      <c r="AL1255" s="2039" t="s">
        <v>796</v>
      </c>
      <c r="AM1255" s="2193">
        <v>44487</v>
      </c>
      <c r="AN1255" s="2191">
        <v>15</v>
      </c>
      <c r="AO1255" s="2188" t="s">
        <v>35</v>
      </c>
      <c r="AP1255" s="2194">
        <v>388</v>
      </c>
      <c r="AQ1255" s="2188"/>
      <c r="AR1255" s="4604">
        <v>44494</v>
      </c>
      <c r="AS1255" s="2040">
        <v>44494</v>
      </c>
      <c r="AT1255" s="2188">
        <v>16442</v>
      </c>
      <c r="AU1255" s="2191">
        <v>15000</v>
      </c>
      <c r="AV1255" s="2191">
        <f t="shared" si="414"/>
        <v>0</v>
      </c>
      <c r="AW1255" s="2192">
        <f t="shared" si="415"/>
        <v>5820</v>
      </c>
      <c r="AX1255" s="2194">
        <f t="shared" si="416"/>
        <v>291</v>
      </c>
      <c r="AY1255" s="2205"/>
    </row>
    <row r="1256" spans="15:51">
      <c r="O1256" s="2024"/>
      <c r="P1256" s="4591" t="s">
        <v>941</v>
      </c>
      <c r="Q1256" s="2037" t="s">
        <v>948</v>
      </c>
      <c r="R1256" s="2038">
        <v>20</v>
      </c>
      <c r="S1256" s="2039" t="s">
        <v>101</v>
      </c>
      <c r="T1256" s="2040">
        <v>44416</v>
      </c>
      <c r="U1256" s="2041">
        <v>10</v>
      </c>
      <c r="V1256" s="2039" t="s">
        <v>35</v>
      </c>
      <c r="W1256" s="2042">
        <v>459</v>
      </c>
      <c r="X1256" s="2039"/>
      <c r="Y1256" s="2044">
        <v>44438</v>
      </c>
      <c r="Z1256" s="2040">
        <v>44435</v>
      </c>
      <c r="AA1256" s="2039">
        <v>16070</v>
      </c>
      <c r="AB1256" s="2041">
        <v>10000</v>
      </c>
      <c r="AC1256" s="2041">
        <f t="shared" si="411"/>
        <v>0</v>
      </c>
      <c r="AD1256" s="2045">
        <f t="shared" si="412"/>
        <v>4590</v>
      </c>
      <c r="AE1256" s="2042">
        <f t="shared" si="413"/>
        <v>229.5</v>
      </c>
      <c r="AF1256" s="4307" t="s">
        <v>1346</v>
      </c>
      <c r="AG1256" s="6032"/>
      <c r="AH1256" s="2024"/>
      <c r="AI1256" s="2837"/>
      <c r="AJ1256" s="2037" t="s">
        <v>948</v>
      </c>
      <c r="AK1256" s="2038">
        <v>23</v>
      </c>
      <c r="AL1256" s="2039" t="s">
        <v>796</v>
      </c>
      <c r="AM1256" s="2040">
        <v>44487</v>
      </c>
      <c r="AN1256" s="2041">
        <v>2</v>
      </c>
      <c r="AO1256" s="2039" t="s">
        <v>35</v>
      </c>
      <c r="AP1256" s="2042">
        <v>459</v>
      </c>
      <c r="AQ1256" s="2039"/>
      <c r="AR1256" s="4604">
        <v>44494</v>
      </c>
      <c r="AS1256" s="2040">
        <v>44494</v>
      </c>
      <c r="AT1256" s="2039">
        <v>16442</v>
      </c>
      <c r="AU1256" s="2041">
        <v>2000</v>
      </c>
      <c r="AV1256" s="2041">
        <f t="shared" si="414"/>
        <v>0</v>
      </c>
      <c r="AW1256" s="2045">
        <f t="shared" si="415"/>
        <v>918</v>
      </c>
      <c r="AX1256" s="2042">
        <f t="shared" si="416"/>
        <v>45.900000000000006</v>
      </c>
      <c r="AY1256" s="2205"/>
    </row>
    <row r="1257" spans="15:51">
      <c r="O1257" s="2024"/>
      <c r="P1257" s="4591" t="s">
        <v>941</v>
      </c>
      <c r="Q1257" s="2926" t="s">
        <v>947</v>
      </c>
      <c r="R1257" s="2788">
        <v>21</v>
      </c>
      <c r="S1257" s="2039" t="s">
        <v>101</v>
      </c>
      <c r="T1257" s="2193">
        <v>44416</v>
      </c>
      <c r="U1257" s="2191">
        <v>10</v>
      </c>
      <c r="V1257" s="2188" t="s">
        <v>35</v>
      </c>
      <c r="W1257" s="2194">
        <v>388</v>
      </c>
      <c r="X1257" s="2188"/>
      <c r="Y1257" s="2044">
        <v>44438</v>
      </c>
      <c r="Z1257" s="2040">
        <v>44435</v>
      </c>
      <c r="AA1257" s="2188">
        <v>16070</v>
      </c>
      <c r="AB1257" s="2191">
        <v>10000</v>
      </c>
      <c r="AC1257" s="2191">
        <f t="shared" si="411"/>
        <v>0</v>
      </c>
      <c r="AD1257" s="2192">
        <f t="shared" si="412"/>
        <v>3880</v>
      </c>
      <c r="AE1257" s="2194">
        <f t="shared" si="413"/>
        <v>194</v>
      </c>
      <c r="AF1257" s="6131"/>
      <c r="AG1257" s="3220"/>
      <c r="AH1257" s="2024"/>
      <c r="AI1257" s="2837"/>
      <c r="AJ1257" s="2037" t="s">
        <v>948</v>
      </c>
      <c r="AK1257" s="2038">
        <v>24</v>
      </c>
      <c r="AL1257" s="2039" t="s">
        <v>36</v>
      </c>
      <c r="AM1257" s="2040">
        <v>44495</v>
      </c>
      <c r="AN1257" s="2041">
        <v>10</v>
      </c>
      <c r="AO1257" s="2039" t="s">
        <v>35</v>
      </c>
      <c r="AP1257" s="2042">
        <v>459</v>
      </c>
      <c r="AQ1257" s="2039"/>
      <c r="AR1257" s="4604">
        <v>44503</v>
      </c>
      <c r="AS1257" s="2040">
        <v>44497</v>
      </c>
      <c r="AT1257" s="2039">
        <v>16470</v>
      </c>
      <c r="AU1257" s="2041">
        <v>10000</v>
      </c>
      <c r="AV1257" s="2041">
        <f t="shared" si="414"/>
        <v>0</v>
      </c>
      <c r="AW1257" s="2045">
        <f t="shared" si="415"/>
        <v>4590</v>
      </c>
      <c r="AX1257" s="2042">
        <f t="shared" si="416"/>
        <v>229.5</v>
      </c>
      <c r="AY1257" s="2205"/>
    </row>
    <row r="1258" spans="15:51">
      <c r="O1258" s="2024"/>
      <c r="P1258" s="2047" t="s">
        <v>629</v>
      </c>
      <c r="Q1258" s="2957" t="s">
        <v>436</v>
      </c>
      <c r="R1258" s="2071">
        <v>246</v>
      </c>
      <c r="S1258" s="2071">
        <v>67717</v>
      </c>
      <c r="T1258" s="2072">
        <v>44417</v>
      </c>
      <c r="U1258" s="2071">
        <v>12</v>
      </c>
      <c r="V1258" s="2071" t="s">
        <v>35</v>
      </c>
      <c r="W1258" s="2073">
        <v>360.05</v>
      </c>
      <c r="X1258" s="4072"/>
      <c r="Y1258" s="4482">
        <v>44424</v>
      </c>
      <c r="Z1258" s="2072">
        <v>44422</v>
      </c>
      <c r="AA1258" s="5988">
        <v>15984</v>
      </c>
      <c r="AB1258" s="2041">
        <v>12000</v>
      </c>
      <c r="AC1258" s="2071">
        <f t="shared" si="411"/>
        <v>0</v>
      </c>
      <c r="AD1258" s="2045">
        <f t="shared" si="412"/>
        <v>4320.6000000000004</v>
      </c>
      <c r="AE1258" s="2045">
        <f t="shared" si="413"/>
        <v>216.03000000000003</v>
      </c>
      <c r="AF1258" s="3584" t="s">
        <v>1343</v>
      </c>
      <c r="AG1258" s="3227"/>
      <c r="AH1258" s="2024"/>
      <c r="AI1258" s="2837"/>
      <c r="AJ1258" s="2037" t="s">
        <v>947</v>
      </c>
      <c r="AK1258" s="2038">
        <v>25</v>
      </c>
      <c r="AL1258" s="2039" t="s">
        <v>36</v>
      </c>
      <c r="AM1258" s="2040">
        <v>44495</v>
      </c>
      <c r="AN1258" s="2041">
        <v>20</v>
      </c>
      <c r="AO1258" s="2039" t="s">
        <v>35</v>
      </c>
      <c r="AP1258" s="2042">
        <v>388</v>
      </c>
      <c r="AQ1258" s="2039"/>
      <c r="AR1258" s="4604">
        <v>44503</v>
      </c>
      <c r="AS1258" s="2040">
        <v>44497</v>
      </c>
      <c r="AT1258" s="2039">
        <v>16470</v>
      </c>
      <c r="AU1258" s="2041">
        <v>20000</v>
      </c>
      <c r="AV1258" s="2041">
        <f t="shared" si="414"/>
        <v>0</v>
      </c>
      <c r="AW1258" s="2045">
        <f t="shared" si="415"/>
        <v>7760</v>
      </c>
      <c r="AX1258" s="2042">
        <f t="shared" si="416"/>
        <v>388</v>
      </c>
      <c r="AY1258" s="2150"/>
    </row>
    <row r="1259" spans="15:51" ht="15" thickBot="1">
      <c r="O1259" s="2024"/>
      <c r="P1259" s="2047" t="s">
        <v>629</v>
      </c>
      <c r="Q1259" s="2957" t="s">
        <v>740</v>
      </c>
      <c r="R1259" s="2071">
        <v>247</v>
      </c>
      <c r="S1259" s="2071">
        <v>67717</v>
      </c>
      <c r="T1259" s="2072">
        <v>44417</v>
      </c>
      <c r="U1259" s="2071">
        <v>3</v>
      </c>
      <c r="V1259" s="2071" t="s">
        <v>35</v>
      </c>
      <c r="W1259" s="2073">
        <v>230</v>
      </c>
      <c r="X1259" s="4072"/>
      <c r="Y1259" s="4482">
        <v>44424</v>
      </c>
      <c r="Z1259" s="2072">
        <v>44422</v>
      </c>
      <c r="AA1259" s="5988">
        <v>15985</v>
      </c>
      <c r="AB1259" s="2147">
        <v>3000</v>
      </c>
      <c r="AC1259" s="2071">
        <f t="shared" si="411"/>
        <v>0</v>
      </c>
      <c r="AD1259" s="2045">
        <f t="shared" si="412"/>
        <v>690</v>
      </c>
      <c r="AE1259" s="2045">
        <f t="shared" si="413"/>
        <v>34.5</v>
      </c>
      <c r="AF1259" s="2059" t="s">
        <v>1344</v>
      </c>
      <c r="AG1259" s="2029"/>
      <c r="AH1259" s="2024"/>
      <c r="AI1259" s="2942"/>
      <c r="AJ1259" s="4531"/>
      <c r="AK1259" s="4532"/>
      <c r="AL1259" s="4533"/>
      <c r="AM1259" s="4534"/>
      <c r="AN1259" s="4535"/>
      <c r="AO1259" s="4533"/>
      <c r="AP1259" s="4536"/>
      <c r="AQ1259" s="4533"/>
      <c r="AR1259" s="4537"/>
      <c r="AS1259" s="4534"/>
      <c r="AT1259" s="4533"/>
      <c r="AU1259" s="4535"/>
      <c r="AV1259" s="4535"/>
      <c r="AW1259" s="4538"/>
      <c r="AX1259" s="4536"/>
      <c r="AY1259" s="4539"/>
    </row>
    <row r="1260" spans="15:51">
      <c r="O1260" s="2024"/>
      <c r="P1260" s="2047" t="s">
        <v>1295</v>
      </c>
      <c r="Q1260" s="2069" t="s">
        <v>427</v>
      </c>
      <c r="R1260" s="2750">
        <v>6</v>
      </c>
      <c r="S1260" s="2050" t="s">
        <v>796</v>
      </c>
      <c r="T1260" s="2051">
        <v>44421</v>
      </c>
      <c r="U1260" s="2050">
        <v>40</v>
      </c>
      <c r="V1260" s="2052" t="s">
        <v>35</v>
      </c>
      <c r="W1260" s="2053">
        <v>360</v>
      </c>
      <c r="X1260" s="2050">
        <v>315</v>
      </c>
      <c r="Y1260" s="4515">
        <v>44424</v>
      </c>
      <c r="Z1260" s="2051">
        <v>44421</v>
      </c>
      <c r="AA1260" s="2050">
        <v>15969</v>
      </c>
      <c r="AB1260" s="2055">
        <v>40000</v>
      </c>
      <c r="AC1260" s="2055">
        <v>0</v>
      </c>
      <c r="AD1260" s="2056">
        <f t="shared" ref="AD1260:AD1267" si="417">(AB1260*W1260/1000)</f>
        <v>14400</v>
      </c>
      <c r="AE1260" s="2058">
        <f t="shared" ref="AE1260:AE1266" si="418">(AD1260*0.05)</f>
        <v>720</v>
      </c>
      <c r="AF1260" s="6038" t="s">
        <v>1342</v>
      </c>
      <c r="AG1260" s="6032"/>
      <c r="AH1260" s="2024"/>
      <c r="AI1260" s="2024"/>
      <c r="AJ1260" s="2024"/>
      <c r="AK1260" s="2024"/>
      <c r="AL1260" s="2024"/>
      <c r="AM1260" s="2024"/>
      <c r="AN1260" s="2024"/>
      <c r="AO1260" s="2024"/>
      <c r="AP1260" s="2024"/>
      <c r="AQ1260" s="2024"/>
      <c r="AR1260" s="2024"/>
      <c r="AS1260" s="2024"/>
      <c r="AT1260" s="2024"/>
      <c r="AU1260" s="2024"/>
      <c r="AV1260" s="2024"/>
      <c r="AW1260" s="2024"/>
      <c r="AX1260" s="2024"/>
      <c r="AY1260" s="2024"/>
    </row>
    <row r="1261" spans="15:51" ht="24" thickBot="1">
      <c r="O1261" s="2024"/>
      <c r="P1261" s="6159" t="s">
        <v>629</v>
      </c>
      <c r="Q1261" s="6001" t="s">
        <v>740</v>
      </c>
      <c r="R1261" s="4752">
        <v>254</v>
      </c>
      <c r="S1261" s="4752">
        <v>67874</v>
      </c>
      <c r="T1261" s="4781">
        <v>44420</v>
      </c>
      <c r="U1261" s="4752">
        <v>3</v>
      </c>
      <c r="V1261" s="4752" t="s">
        <v>35</v>
      </c>
      <c r="W1261" s="6002">
        <v>230</v>
      </c>
      <c r="X1261" s="4775"/>
      <c r="Y1261" s="5719">
        <v>44424</v>
      </c>
      <c r="Z1261" s="4781">
        <v>44424</v>
      </c>
      <c r="AA1261" s="4750"/>
      <c r="AB1261" s="4751">
        <v>3000</v>
      </c>
      <c r="AC1261" s="4752">
        <f>(AB1261-U1261*1000)</f>
        <v>0</v>
      </c>
      <c r="AD1261" s="4753">
        <v>0</v>
      </c>
      <c r="AE1261" s="4753">
        <f t="shared" si="418"/>
        <v>0</v>
      </c>
      <c r="AF1261" s="6038" t="s">
        <v>88</v>
      </c>
      <c r="AG1261" s="6032"/>
      <c r="AH1261" s="2024"/>
      <c r="AI1261" s="2024"/>
      <c r="AJ1261" s="2231" t="s">
        <v>719</v>
      </c>
      <c r="AK1261" s="2024" t="s">
        <v>720</v>
      </c>
      <c r="AL1261" s="2024"/>
      <c r="AM1261" s="2154"/>
      <c r="AN1261" s="2024"/>
      <c r="AO1261" s="2024"/>
      <c r="AP1261" s="2024"/>
      <c r="AQ1261" s="2024"/>
      <c r="AR1261" s="2024"/>
      <c r="AS1261" s="2024"/>
      <c r="AT1261" s="2024"/>
      <c r="AU1261" s="2024"/>
      <c r="AV1261" s="2154"/>
      <c r="AW1261" s="2024"/>
      <c r="AX1261" s="2024"/>
      <c r="AY1261" s="2024"/>
    </row>
    <row r="1262" spans="15:51">
      <c r="O1262" s="2024"/>
      <c r="P1262" s="3178" t="s">
        <v>629</v>
      </c>
      <c r="Q1262" s="2957" t="s">
        <v>740</v>
      </c>
      <c r="R1262" s="2071">
        <v>255</v>
      </c>
      <c r="S1262" s="2071">
        <v>67874</v>
      </c>
      <c r="T1262" s="2072">
        <v>44420</v>
      </c>
      <c r="U1262" s="2071">
        <v>3</v>
      </c>
      <c r="V1262" s="2071" t="s">
        <v>35</v>
      </c>
      <c r="W1262" s="2073">
        <v>230</v>
      </c>
      <c r="X1262" s="4072"/>
      <c r="Y1262" s="4482">
        <v>44431</v>
      </c>
      <c r="Z1262" s="2072">
        <v>44426</v>
      </c>
      <c r="AA1262" s="2691">
        <v>16006</v>
      </c>
      <c r="AB1262" s="2147">
        <v>3000</v>
      </c>
      <c r="AC1262" s="2071">
        <f>(AB1262-U1262*1000)</f>
        <v>0</v>
      </c>
      <c r="AD1262" s="2045">
        <f t="shared" si="417"/>
        <v>690</v>
      </c>
      <c r="AE1262" s="2045">
        <f t="shared" si="418"/>
        <v>34.5</v>
      </c>
      <c r="AF1262" s="6038" t="s">
        <v>1323</v>
      </c>
      <c r="AG1262" s="6032"/>
      <c r="AH1262" s="2024"/>
      <c r="AI1262" s="2021"/>
      <c r="AJ1262" s="2911"/>
      <c r="AK1262" s="2131"/>
      <c r="AL1262" s="2132" t="s">
        <v>14</v>
      </c>
      <c r="AM1262" s="2132" t="s">
        <v>12</v>
      </c>
      <c r="AN1262" s="2132"/>
      <c r="AO1262" s="2133"/>
      <c r="AP1262" s="2132" t="s">
        <v>15</v>
      </c>
      <c r="AQ1262" s="2132" t="s">
        <v>16</v>
      </c>
      <c r="AR1262" s="2132" t="s">
        <v>12</v>
      </c>
      <c r="AS1262" s="2132" t="s">
        <v>12</v>
      </c>
      <c r="AT1262" s="2133"/>
      <c r="AU1262" s="2133"/>
      <c r="AV1262" s="2133"/>
      <c r="AW1262" s="2133"/>
      <c r="AX1262" s="2132" t="s">
        <v>17</v>
      </c>
      <c r="AY1262" s="2134"/>
    </row>
    <row r="1263" spans="15:51">
      <c r="O1263" s="2024"/>
      <c r="P1263" s="2047" t="s">
        <v>1269</v>
      </c>
      <c r="Q1263" s="2075" t="s">
        <v>1225</v>
      </c>
      <c r="R1263" s="2076">
        <v>7</v>
      </c>
      <c r="S1263" s="2052" t="s">
        <v>796</v>
      </c>
      <c r="T1263" s="2040">
        <v>44424</v>
      </c>
      <c r="U1263" s="3093">
        <v>7.5</v>
      </c>
      <c r="V1263" s="2052" t="s">
        <v>35</v>
      </c>
      <c r="W1263" s="2058">
        <v>415.5</v>
      </c>
      <c r="X1263" s="2077">
        <v>6011</v>
      </c>
      <c r="Y1263" s="4482">
        <v>44431</v>
      </c>
      <c r="Z1263" s="2072">
        <v>44426</v>
      </c>
      <c r="AA1263" s="2052">
        <v>16009</v>
      </c>
      <c r="AB1263" s="2065">
        <v>7500</v>
      </c>
      <c r="AC1263" s="2065">
        <f>(AB1263-U1263*1000)</f>
        <v>0</v>
      </c>
      <c r="AD1263" s="2066">
        <f t="shared" si="417"/>
        <v>3116.25</v>
      </c>
      <c r="AE1263" s="2068">
        <f t="shared" si="418"/>
        <v>155.8125</v>
      </c>
      <c r="AF1263" s="6038" t="s">
        <v>8</v>
      </c>
      <c r="AG1263" s="3219"/>
      <c r="AH1263" s="2024"/>
      <c r="AI1263" s="2023"/>
      <c r="AJ1263" s="2912" t="s">
        <v>4</v>
      </c>
      <c r="AK1263" s="2135" t="s">
        <v>18</v>
      </c>
      <c r="AL1263" s="2033" t="s">
        <v>19</v>
      </c>
      <c r="AM1263" s="2033" t="s">
        <v>19</v>
      </c>
      <c r="AN1263" s="2033" t="s">
        <v>20</v>
      </c>
      <c r="AO1263" s="2033" t="s">
        <v>21</v>
      </c>
      <c r="AP1263" s="2033" t="s">
        <v>22</v>
      </c>
      <c r="AQ1263" s="2033" t="s">
        <v>19</v>
      </c>
      <c r="AR1263" s="2033" t="s">
        <v>23</v>
      </c>
      <c r="AS1263" s="2033" t="s">
        <v>23</v>
      </c>
      <c r="AT1263" s="2033" t="s">
        <v>24</v>
      </c>
      <c r="AU1263" s="2033" t="s">
        <v>20</v>
      </c>
      <c r="AV1263" s="2033" t="s">
        <v>25</v>
      </c>
      <c r="AW1263" s="2033" t="s">
        <v>0</v>
      </c>
      <c r="AX1263" s="2033" t="s">
        <v>11</v>
      </c>
      <c r="AY1263" s="2136" t="s">
        <v>26</v>
      </c>
    </row>
    <row r="1264" spans="15:51" ht="15" thickBot="1">
      <c r="O1264" s="2024"/>
      <c r="P1264" s="2047" t="s">
        <v>589</v>
      </c>
      <c r="Q1264" s="2075" t="s">
        <v>1297</v>
      </c>
      <c r="R1264" s="2076">
        <v>50</v>
      </c>
      <c r="S1264" s="2052" t="s">
        <v>101</v>
      </c>
      <c r="T1264" s="2040">
        <v>44425</v>
      </c>
      <c r="U1264" s="2041">
        <v>1</v>
      </c>
      <c r="V1264" s="2052" t="s">
        <v>1298</v>
      </c>
      <c r="W1264" s="2058">
        <v>0</v>
      </c>
      <c r="X1264" s="2077">
        <v>6011</v>
      </c>
      <c r="Y1264" s="4482">
        <v>44431</v>
      </c>
      <c r="Z1264" s="2072">
        <v>44426</v>
      </c>
      <c r="AA1264" s="4771">
        <v>16007</v>
      </c>
      <c r="AB1264" s="2041">
        <v>1000</v>
      </c>
      <c r="AC1264" s="2041">
        <f>(AB1264-U1264*1000)</f>
        <v>0</v>
      </c>
      <c r="AD1264" s="2045">
        <f t="shared" si="417"/>
        <v>0</v>
      </c>
      <c r="AE1264" s="4772">
        <f t="shared" si="418"/>
        <v>0</v>
      </c>
      <c r="AF1264" s="6160" t="s">
        <v>1299</v>
      </c>
      <c r="AG1264" s="2029"/>
      <c r="AH1264" s="2024"/>
      <c r="AI1264" s="2026"/>
      <c r="AJ1264" s="3514"/>
      <c r="AK1264" s="2137"/>
      <c r="AL1264" s="2033" t="s">
        <v>3</v>
      </c>
      <c r="AM1264" s="2033" t="s">
        <v>18</v>
      </c>
      <c r="AN1264" s="2033"/>
      <c r="AO1264" s="2138"/>
      <c r="AP1264" s="2033" t="s">
        <v>21</v>
      </c>
      <c r="AQ1264" s="2033" t="s">
        <v>3</v>
      </c>
      <c r="AR1264" s="2033" t="s">
        <v>27</v>
      </c>
      <c r="AS1264" s="2033" t="s">
        <v>28</v>
      </c>
      <c r="AT1264" s="2138"/>
      <c r="AU1264" s="2138"/>
      <c r="AV1264" s="2138"/>
      <c r="AW1264" s="2138"/>
      <c r="AX1264" s="2033" t="s">
        <v>30</v>
      </c>
      <c r="AY1264" s="2136"/>
    </row>
    <row r="1265" spans="15:51" ht="14.55" customHeight="1">
      <c r="O1265" s="2024"/>
      <c r="P1265" s="2047" t="s">
        <v>832</v>
      </c>
      <c r="Q1265" s="2037" t="s">
        <v>436</v>
      </c>
      <c r="R1265" s="2052">
        <v>2</v>
      </c>
      <c r="S1265" s="2052" t="s">
        <v>796</v>
      </c>
      <c r="T1265" s="2057">
        <v>44425</v>
      </c>
      <c r="U1265" s="2052">
        <v>10</v>
      </c>
      <c r="V1265" s="2052" t="s">
        <v>35</v>
      </c>
      <c r="W1265" s="4036">
        <v>360</v>
      </c>
      <c r="X1265" s="2052"/>
      <c r="Y1265" s="4522">
        <v>44431</v>
      </c>
      <c r="Z1265" s="2057">
        <v>44427</v>
      </c>
      <c r="AA1265" s="4773">
        <v>16018</v>
      </c>
      <c r="AB1265" s="2041">
        <v>10000</v>
      </c>
      <c r="AC1265" s="2041">
        <f>(AB1265-U1265*1000)</f>
        <v>0</v>
      </c>
      <c r="AD1265" s="2045">
        <f t="shared" si="417"/>
        <v>3600</v>
      </c>
      <c r="AE1265" s="4772">
        <f t="shared" si="418"/>
        <v>180</v>
      </c>
      <c r="AF1265" s="6160" t="s">
        <v>8</v>
      </c>
      <c r="AG1265" s="2029"/>
      <c r="AH1265" s="2024"/>
      <c r="AI1265" s="2941"/>
      <c r="AJ1265" s="2658" t="s">
        <v>502</v>
      </c>
      <c r="AK1265" s="2657">
        <v>1</v>
      </c>
      <c r="AL1265" s="2168" t="s">
        <v>101</v>
      </c>
      <c r="AM1265" s="2169">
        <v>42920</v>
      </c>
      <c r="AN1265" s="2168">
        <v>1</v>
      </c>
      <c r="AO1265" s="2122" t="s">
        <v>35</v>
      </c>
      <c r="AP1265" s="2170">
        <v>154</v>
      </c>
      <c r="AQ1265" s="2168" t="s">
        <v>78</v>
      </c>
      <c r="AR1265" s="3572">
        <v>42922</v>
      </c>
      <c r="AS1265" s="2169">
        <v>42922</v>
      </c>
      <c r="AT1265" s="2168" t="s">
        <v>78</v>
      </c>
      <c r="AU1265" s="2172">
        <v>1000</v>
      </c>
      <c r="AV1265" s="2172">
        <f>(AU1265-AN1265*1000)</f>
        <v>0</v>
      </c>
      <c r="AW1265" s="2173">
        <f>(AU1265*AP1265/1000)</f>
        <v>154</v>
      </c>
      <c r="AX1265" s="2175">
        <f>(AW1265*0.05)</f>
        <v>7.7</v>
      </c>
      <c r="AY1265" s="2232"/>
    </row>
    <row r="1266" spans="15:51">
      <c r="O1266" s="2024"/>
      <c r="P1266" s="2047" t="s">
        <v>792</v>
      </c>
      <c r="Q1266" s="2069" t="s">
        <v>891</v>
      </c>
      <c r="R1266" s="2071">
        <v>154</v>
      </c>
      <c r="S1266" s="2071" t="s">
        <v>36</v>
      </c>
      <c r="T1266" s="2072">
        <v>44428</v>
      </c>
      <c r="U1266" s="2071">
        <v>12.5</v>
      </c>
      <c r="V1266" s="2039" t="s">
        <v>35</v>
      </c>
      <c r="W1266" s="2073">
        <v>454.3</v>
      </c>
      <c r="X1266" s="3605"/>
      <c r="Y1266" s="4599">
        <v>44438</v>
      </c>
      <c r="Z1266" s="2072">
        <v>44438</v>
      </c>
      <c r="AA1266" s="2071">
        <v>16069</v>
      </c>
      <c r="AB1266" s="2147">
        <v>12500</v>
      </c>
      <c r="AC1266" s="2147">
        <f t="shared" ref="AC1266:AC1275" si="419">(AB1266-U1266*1000)</f>
        <v>0</v>
      </c>
      <c r="AD1266" s="2045">
        <f t="shared" si="417"/>
        <v>5678.75</v>
      </c>
      <c r="AE1266" s="2045">
        <f t="shared" si="418"/>
        <v>283.9375</v>
      </c>
      <c r="AF1266" s="6160" t="s">
        <v>8</v>
      </c>
      <c r="AG1266" s="2029"/>
      <c r="AH1266" s="2024"/>
      <c r="AI1266" s="2837"/>
      <c r="AJ1266" s="2037" t="s">
        <v>558</v>
      </c>
      <c r="AK1266" s="2048">
        <v>2</v>
      </c>
      <c r="AL1266" s="2050" t="s">
        <v>101</v>
      </c>
      <c r="AM1266" s="2051">
        <v>42920</v>
      </c>
      <c r="AN1266" s="2050">
        <v>1</v>
      </c>
      <c r="AO1266" s="2052" t="s">
        <v>35</v>
      </c>
      <c r="AP1266" s="2053">
        <v>154</v>
      </c>
      <c r="AQ1266" s="2050" t="s">
        <v>78</v>
      </c>
      <c r="AR1266" s="3573">
        <v>42922</v>
      </c>
      <c r="AS1266" s="2051">
        <v>42922</v>
      </c>
      <c r="AT1266" s="2050" t="s">
        <v>78</v>
      </c>
      <c r="AU1266" s="2055">
        <v>1000</v>
      </c>
      <c r="AV1266" s="2055">
        <f>(AU1266-AN1266*1000)</f>
        <v>0</v>
      </c>
      <c r="AW1266" s="2056">
        <f>(AU1266*AP1266/1000)</f>
        <v>154</v>
      </c>
      <c r="AX1266" s="2058">
        <f>(AW1266*0.05)</f>
        <v>7.7</v>
      </c>
      <c r="AY1266" s="2233"/>
    </row>
    <row r="1267" spans="15:51">
      <c r="O1267" s="2024"/>
      <c r="P1267" s="2047" t="s">
        <v>792</v>
      </c>
      <c r="Q1267" s="2069" t="s">
        <v>794</v>
      </c>
      <c r="R1267" s="4072">
        <v>155</v>
      </c>
      <c r="S1267" s="2071" t="s">
        <v>36</v>
      </c>
      <c r="T1267" s="2072">
        <v>44428</v>
      </c>
      <c r="U1267" s="4072">
        <v>250</v>
      </c>
      <c r="V1267" s="2039" t="s">
        <v>35</v>
      </c>
      <c r="W1267" s="2073">
        <v>360.1</v>
      </c>
      <c r="X1267" s="3605"/>
      <c r="Y1267" s="4599">
        <v>44438</v>
      </c>
      <c r="Z1267" s="2072">
        <v>44438</v>
      </c>
      <c r="AA1267" s="2039">
        <v>16069</v>
      </c>
      <c r="AB1267" s="2147">
        <v>250000</v>
      </c>
      <c r="AC1267" s="2147">
        <f t="shared" si="419"/>
        <v>0</v>
      </c>
      <c r="AD1267" s="2045">
        <f t="shared" si="417"/>
        <v>90025</v>
      </c>
      <c r="AE1267" s="2045">
        <f>(AD1267*0.05)</f>
        <v>4501.25</v>
      </c>
      <c r="AF1267" s="6160" t="s">
        <v>8</v>
      </c>
      <c r="AG1267" s="2029"/>
      <c r="AH1267" s="2024"/>
      <c r="AI1267" s="2837"/>
      <c r="AJ1267" s="2069"/>
      <c r="AK1267" s="2959"/>
      <c r="AL1267" s="2071"/>
      <c r="AM1267" s="2072"/>
      <c r="AN1267" s="2071"/>
      <c r="AO1267" s="2039"/>
      <c r="AP1267" s="2042"/>
      <c r="AQ1267" s="2071"/>
      <c r="AR1267" s="2044"/>
      <c r="AS1267" s="2040"/>
      <c r="AT1267" s="2039"/>
      <c r="AU1267" s="2041"/>
      <c r="AV1267" s="2041"/>
      <c r="AW1267" s="2045"/>
      <c r="AX1267" s="2042"/>
      <c r="AY1267" s="2234"/>
    </row>
    <row r="1268" spans="15:51">
      <c r="O1268" s="2024"/>
      <c r="P1268" s="2047" t="s">
        <v>792</v>
      </c>
      <c r="Q1268" s="2069" t="s">
        <v>904</v>
      </c>
      <c r="R1268" s="4303">
        <v>156</v>
      </c>
      <c r="S1268" s="2071" t="s">
        <v>36</v>
      </c>
      <c r="T1268" s="2072">
        <v>44428</v>
      </c>
      <c r="U1268" s="4303">
        <v>1</v>
      </c>
      <c r="V1268" s="2039" t="s">
        <v>35</v>
      </c>
      <c r="W1268" s="4504">
        <v>415.5</v>
      </c>
      <c r="X1268" s="4304"/>
      <c r="Y1268" s="4599">
        <v>44438</v>
      </c>
      <c r="Z1268" s="2072">
        <v>44438</v>
      </c>
      <c r="AA1268" s="4303">
        <v>16069</v>
      </c>
      <c r="AB1268" s="4305">
        <v>1000</v>
      </c>
      <c r="AC1268" s="4305">
        <f t="shared" si="419"/>
        <v>0</v>
      </c>
      <c r="AD1268" s="4306">
        <f>(AB1268*W1268/1000)</f>
        <v>415.5</v>
      </c>
      <c r="AE1268" s="4306">
        <f>(AD1268*0.05)</f>
        <v>20.775000000000002</v>
      </c>
      <c r="AF1268" s="6160" t="s">
        <v>8</v>
      </c>
      <c r="AG1268" s="2029"/>
      <c r="AH1268" s="2024"/>
      <c r="AI1268" s="2837"/>
      <c r="AJ1268" s="2069"/>
      <c r="AK1268" s="2959"/>
      <c r="AL1268" s="2071"/>
      <c r="AM1268" s="2072"/>
      <c r="AN1268" s="2071"/>
      <c r="AO1268" s="2039"/>
      <c r="AP1268" s="2042"/>
      <c r="AQ1268" s="2071"/>
      <c r="AR1268" s="2044"/>
      <c r="AS1268" s="2040"/>
      <c r="AT1268" s="2039"/>
      <c r="AU1268" s="2041"/>
      <c r="AV1268" s="2041"/>
      <c r="AW1268" s="2045"/>
      <c r="AX1268" s="2042"/>
      <c r="AY1268" s="2234"/>
    </row>
    <row r="1269" spans="15:51">
      <c r="O1269" s="2024"/>
      <c r="P1269" s="2047" t="s">
        <v>792</v>
      </c>
      <c r="Q1269" s="2069" t="s">
        <v>1156</v>
      </c>
      <c r="R1269" s="4072">
        <v>157</v>
      </c>
      <c r="S1269" s="2071" t="s">
        <v>36</v>
      </c>
      <c r="T1269" s="2072">
        <v>44428</v>
      </c>
      <c r="U1269" s="4072">
        <v>16</v>
      </c>
      <c r="V1269" s="2039" t="s">
        <v>35</v>
      </c>
      <c r="W1269" s="2073">
        <v>291.10000000000002</v>
      </c>
      <c r="X1269" s="3605"/>
      <c r="Y1269" s="4599">
        <v>44438</v>
      </c>
      <c r="Z1269" s="2072">
        <v>44438</v>
      </c>
      <c r="AA1269" s="2039">
        <v>16069</v>
      </c>
      <c r="AB1269" s="2147">
        <v>16000</v>
      </c>
      <c r="AC1269" s="2147">
        <f t="shared" si="419"/>
        <v>0</v>
      </c>
      <c r="AD1269" s="2045">
        <f t="shared" ref="AD1269:AD1275" si="420">(AB1269*W1269/1000)</f>
        <v>4657.6000000000004</v>
      </c>
      <c r="AE1269" s="2045">
        <f>(AD1269*0.05)</f>
        <v>232.88000000000002</v>
      </c>
      <c r="AF1269" s="6160" t="s">
        <v>8</v>
      </c>
      <c r="AG1269" s="2029"/>
      <c r="AH1269" s="2024"/>
      <c r="AI1269" s="2023"/>
      <c r="AJ1269" s="2069"/>
      <c r="AK1269" s="2959"/>
      <c r="AL1269" s="2108"/>
      <c r="AM1269" s="2072"/>
      <c r="AN1269" s="2071"/>
      <c r="AO1269" s="2108"/>
      <c r="AP1269" s="2073"/>
      <c r="AQ1269" s="2071"/>
      <c r="AR1269" s="3562"/>
      <c r="AS1269" s="2109"/>
      <c r="AT1269" s="2108"/>
      <c r="AU1269" s="2113"/>
      <c r="AV1269" s="2113"/>
      <c r="AW1269" s="2114"/>
      <c r="AX1269" s="2116"/>
      <c r="AY1269" s="2234"/>
    </row>
    <row r="1270" spans="15:51" ht="15" thickBot="1">
      <c r="O1270" s="2024"/>
      <c r="P1270" s="2047" t="s">
        <v>792</v>
      </c>
      <c r="Q1270" s="2037" t="s">
        <v>1264</v>
      </c>
      <c r="R1270" s="2039">
        <v>158</v>
      </c>
      <c r="S1270" s="2039" t="s">
        <v>36</v>
      </c>
      <c r="T1270" s="2072">
        <v>44428</v>
      </c>
      <c r="U1270" s="2039">
        <v>10</v>
      </c>
      <c r="V1270" s="2039" t="s">
        <v>35</v>
      </c>
      <c r="W1270" s="5953">
        <v>720</v>
      </c>
      <c r="X1270" s="2039"/>
      <c r="Y1270" s="4599">
        <v>44438</v>
      </c>
      <c r="Z1270" s="2072">
        <v>44438</v>
      </c>
      <c r="AA1270" s="2039">
        <v>16069</v>
      </c>
      <c r="AB1270" s="2039">
        <v>10000</v>
      </c>
      <c r="AC1270" s="2039">
        <f t="shared" si="419"/>
        <v>0</v>
      </c>
      <c r="AD1270" s="5953">
        <f t="shared" si="420"/>
        <v>7200</v>
      </c>
      <c r="AE1270" s="5953">
        <f>(AD1270*0.03)</f>
        <v>216</v>
      </c>
      <c r="AF1270" s="6160" t="s">
        <v>8</v>
      </c>
      <c r="AG1270" s="6032"/>
      <c r="AH1270" s="2024"/>
      <c r="AI1270" s="2942"/>
      <c r="AJ1270" s="2917"/>
      <c r="AK1270" s="2960"/>
      <c r="AL1270" s="2235"/>
      <c r="AM1270" s="2236"/>
      <c r="AN1270" s="2237"/>
      <c r="AO1270" s="2238"/>
      <c r="AP1270" s="2239"/>
      <c r="AQ1270" s="2237"/>
      <c r="AR1270" s="4448"/>
      <c r="AS1270" s="2241"/>
      <c r="AT1270" s="2238"/>
      <c r="AU1270" s="2242"/>
      <c r="AV1270" s="2242"/>
      <c r="AW1270" s="2243"/>
      <c r="AX1270" s="2244"/>
      <c r="AY1270" s="2245"/>
    </row>
    <row r="1271" spans="15:51">
      <c r="O1271" s="2024"/>
      <c r="P1271" s="2047" t="s">
        <v>629</v>
      </c>
      <c r="Q1271" s="2957" t="s">
        <v>436</v>
      </c>
      <c r="R1271" s="2071">
        <v>243</v>
      </c>
      <c r="S1271" s="2071">
        <v>66916</v>
      </c>
      <c r="T1271" s="2072">
        <v>44384</v>
      </c>
      <c r="U1271" s="2071">
        <v>63</v>
      </c>
      <c r="V1271" s="2071" t="s">
        <v>35</v>
      </c>
      <c r="W1271" s="2073">
        <v>360.05</v>
      </c>
      <c r="X1271" s="4072"/>
      <c r="Y1271" s="4599">
        <v>44438</v>
      </c>
      <c r="Z1271" s="2072">
        <v>44440</v>
      </c>
      <c r="AA1271" s="5988">
        <v>16100</v>
      </c>
      <c r="AB1271" s="2041">
        <v>63000</v>
      </c>
      <c r="AC1271" s="2071">
        <f t="shared" si="419"/>
        <v>0</v>
      </c>
      <c r="AD1271" s="2045">
        <f t="shared" si="420"/>
        <v>22683.15</v>
      </c>
      <c r="AE1271" s="2045">
        <f t="shared" ref="AE1271:AE1276" si="421">(AD1271*0.05)</f>
        <v>1134.1575</v>
      </c>
      <c r="AF1271" s="6161"/>
      <c r="AG1271" s="6032"/>
      <c r="AH1271" s="2024"/>
      <c r="AI1271" s="2024"/>
      <c r="AJ1271" s="2024"/>
      <c r="AK1271" s="2024"/>
      <c r="AL1271" s="2024"/>
      <c r="AM1271" s="2024"/>
      <c r="AN1271" s="2024"/>
      <c r="AO1271" s="2024"/>
      <c r="AP1271" s="2024"/>
      <c r="AQ1271" s="2024"/>
      <c r="AR1271" s="2024"/>
      <c r="AS1271" s="2024"/>
      <c r="AT1271" s="2024"/>
      <c r="AU1271" s="2024"/>
      <c r="AV1271" s="2024"/>
      <c r="AW1271" s="2024"/>
      <c r="AX1271" s="2024"/>
      <c r="AY1271" s="2024"/>
    </row>
    <row r="1272" spans="15:51" ht="24" thickBot="1">
      <c r="O1272" s="2024"/>
      <c r="P1272" s="2047" t="s">
        <v>629</v>
      </c>
      <c r="Q1272" s="2957" t="s">
        <v>699</v>
      </c>
      <c r="R1272" s="2071">
        <v>240</v>
      </c>
      <c r="S1272" s="2071">
        <v>66915</v>
      </c>
      <c r="T1272" s="2072">
        <v>44384</v>
      </c>
      <c r="U1272" s="2071">
        <v>4</v>
      </c>
      <c r="V1272" s="2071" t="s">
        <v>35</v>
      </c>
      <c r="W1272" s="2073">
        <v>250</v>
      </c>
      <c r="X1272" s="4072"/>
      <c r="Y1272" s="4599">
        <v>44438</v>
      </c>
      <c r="Z1272" s="2072">
        <v>44440</v>
      </c>
      <c r="AA1272" s="4523">
        <v>16099</v>
      </c>
      <c r="AB1272" s="2041">
        <v>4000</v>
      </c>
      <c r="AC1272" s="2071">
        <f t="shared" si="419"/>
        <v>0</v>
      </c>
      <c r="AD1272" s="2045">
        <f t="shared" si="420"/>
        <v>1000</v>
      </c>
      <c r="AE1272" s="2045">
        <f t="shared" si="421"/>
        <v>50</v>
      </c>
      <c r="AF1272" s="6161"/>
      <c r="AG1272" s="6032"/>
      <c r="AH1272" s="2024"/>
      <c r="AI1272" s="2024"/>
      <c r="AJ1272" s="2231" t="s">
        <v>637</v>
      </c>
      <c r="AK1272" s="2024" t="s">
        <v>638</v>
      </c>
      <c r="AL1272" s="2024"/>
      <c r="AM1272" s="2154"/>
      <c r="AN1272" s="2024"/>
      <c r="AO1272" s="2024"/>
      <c r="AP1272" s="2024"/>
      <c r="AQ1272" s="2024"/>
      <c r="AR1272" s="2024"/>
      <c r="AS1272" s="2024"/>
      <c r="AT1272" s="2024"/>
      <c r="AU1272" s="2024"/>
      <c r="AV1272" s="2154"/>
      <c r="AW1272" s="2024"/>
      <c r="AX1272" s="2024"/>
      <c r="AY1272" s="2024"/>
    </row>
    <row r="1273" spans="15:51" ht="14.55" customHeight="1">
      <c r="O1273" s="2024"/>
      <c r="P1273" s="2047" t="s">
        <v>629</v>
      </c>
      <c r="Q1273" s="2957" t="s">
        <v>740</v>
      </c>
      <c r="R1273" s="2071">
        <v>245</v>
      </c>
      <c r="S1273" s="2071">
        <v>66914</v>
      </c>
      <c r="T1273" s="2072">
        <v>44384</v>
      </c>
      <c r="U1273" s="2071">
        <v>6</v>
      </c>
      <c r="V1273" s="2071" t="s">
        <v>35</v>
      </c>
      <c r="W1273" s="2073">
        <v>230</v>
      </c>
      <c r="X1273" s="4072"/>
      <c r="Y1273" s="4599">
        <v>44438</v>
      </c>
      <c r="Z1273" s="2072">
        <v>44440</v>
      </c>
      <c r="AA1273" s="2691">
        <v>16101</v>
      </c>
      <c r="AB1273" s="2147">
        <v>6000</v>
      </c>
      <c r="AC1273" s="2071">
        <f t="shared" si="419"/>
        <v>0</v>
      </c>
      <c r="AD1273" s="2045">
        <f t="shared" si="420"/>
        <v>1380</v>
      </c>
      <c r="AE1273" s="2045">
        <f t="shared" si="421"/>
        <v>69</v>
      </c>
      <c r="AF1273" s="6161"/>
      <c r="AG1273" s="3220"/>
      <c r="AH1273" s="2024"/>
      <c r="AI1273" s="2021"/>
      <c r="AJ1273" s="2911"/>
      <c r="AK1273" s="2131"/>
      <c r="AL1273" s="2132" t="s">
        <v>14</v>
      </c>
      <c r="AM1273" s="2132" t="s">
        <v>12</v>
      </c>
      <c r="AN1273" s="2132"/>
      <c r="AO1273" s="2133"/>
      <c r="AP1273" s="2132" t="s">
        <v>15</v>
      </c>
      <c r="AQ1273" s="2132" t="s">
        <v>16</v>
      </c>
      <c r="AR1273" s="2132" t="s">
        <v>12</v>
      </c>
      <c r="AS1273" s="2132" t="s">
        <v>12</v>
      </c>
      <c r="AT1273" s="2133"/>
      <c r="AU1273" s="2133"/>
      <c r="AV1273" s="2133"/>
      <c r="AW1273" s="2133"/>
      <c r="AX1273" s="2132" t="s">
        <v>17</v>
      </c>
      <c r="AY1273" s="2134"/>
    </row>
    <row r="1274" spans="15:51">
      <c r="O1274" s="2024"/>
      <c r="P1274" s="4591" t="s">
        <v>629</v>
      </c>
      <c r="Q1274" s="2957" t="s">
        <v>436</v>
      </c>
      <c r="R1274" s="2071">
        <v>249</v>
      </c>
      <c r="S1274" s="2071">
        <v>67848</v>
      </c>
      <c r="T1274" s="2072">
        <v>44419</v>
      </c>
      <c r="U1274" s="2071">
        <v>20</v>
      </c>
      <c r="V1274" s="2071" t="s">
        <v>35</v>
      </c>
      <c r="W1274" s="2073">
        <v>360.05</v>
      </c>
      <c r="X1274" s="4072"/>
      <c r="Y1274" s="4599">
        <v>44438</v>
      </c>
      <c r="Z1274" s="2072">
        <v>44440</v>
      </c>
      <c r="AA1274" s="5988">
        <v>16102</v>
      </c>
      <c r="AB1274" s="2041">
        <v>20000</v>
      </c>
      <c r="AC1274" s="2071">
        <f t="shared" si="419"/>
        <v>0</v>
      </c>
      <c r="AD1274" s="2045">
        <f t="shared" si="420"/>
        <v>7201</v>
      </c>
      <c r="AE1274" s="2045">
        <f t="shared" si="421"/>
        <v>360.05</v>
      </c>
      <c r="AF1274" s="6161"/>
      <c r="AG1274" s="3227"/>
      <c r="AH1274" s="2024"/>
      <c r="AI1274" s="2023"/>
      <c r="AJ1274" s="2912" t="s">
        <v>4</v>
      </c>
      <c r="AK1274" s="2135" t="s">
        <v>18</v>
      </c>
      <c r="AL1274" s="2033" t="s">
        <v>19</v>
      </c>
      <c r="AM1274" s="2033" t="s">
        <v>19</v>
      </c>
      <c r="AN1274" s="2033" t="s">
        <v>20</v>
      </c>
      <c r="AO1274" s="2033" t="s">
        <v>21</v>
      </c>
      <c r="AP1274" s="2033" t="s">
        <v>22</v>
      </c>
      <c r="AQ1274" s="2033" t="s">
        <v>19</v>
      </c>
      <c r="AR1274" s="2033" t="s">
        <v>23</v>
      </c>
      <c r="AS1274" s="2033" t="s">
        <v>23</v>
      </c>
      <c r="AT1274" s="2033" t="s">
        <v>24</v>
      </c>
      <c r="AU1274" s="2033" t="s">
        <v>20</v>
      </c>
      <c r="AV1274" s="2033" t="s">
        <v>25</v>
      </c>
      <c r="AW1274" s="2033" t="s">
        <v>0</v>
      </c>
      <c r="AX1274" s="2033" t="s">
        <v>11</v>
      </c>
      <c r="AY1274" s="2136" t="s">
        <v>26</v>
      </c>
    </row>
    <row r="1275" spans="15:51" ht="15" thickBot="1">
      <c r="O1275" s="2024"/>
      <c r="P1275" s="2071" t="s">
        <v>629</v>
      </c>
      <c r="Q1275" s="2957" t="s">
        <v>740</v>
      </c>
      <c r="R1275" s="2071">
        <v>256</v>
      </c>
      <c r="S1275" s="2071">
        <v>67874</v>
      </c>
      <c r="T1275" s="2072">
        <v>44420</v>
      </c>
      <c r="U1275" s="2071">
        <v>6</v>
      </c>
      <c r="V1275" s="2071" t="s">
        <v>35</v>
      </c>
      <c r="W1275" s="2073">
        <v>230</v>
      </c>
      <c r="X1275" s="4072"/>
      <c r="Y1275" s="4599">
        <v>44438</v>
      </c>
      <c r="Z1275" s="2072">
        <v>44440</v>
      </c>
      <c r="AA1275" s="2691">
        <v>16103</v>
      </c>
      <c r="AB1275" s="2147">
        <v>6000</v>
      </c>
      <c r="AC1275" s="2071">
        <f t="shared" si="419"/>
        <v>0</v>
      </c>
      <c r="AD1275" s="2045">
        <f t="shared" si="420"/>
        <v>1380</v>
      </c>
      <c r="AE1275" s="2045">
        <f t="shared" si="421"/>
        <v>69</v>
      </c>
      <c r="AF1275" s="6161"/>
      <c r="AG1275" s="2029"/>
      <c r="AH1275" s="2024"/>
      <c r="AI1275" s="2026"/>
      <c r="AJ1275" s="3514"/>
      <c r="AK1275" s="2137"/>
      <c r="AL1275" s="2033" t="s">
        <v>3</v>
      </c>
      <c r="AM1275" s="2033" t="s">
        <v>18</v>
      </c>
      <c r="AN1275" s="2033"/>
      <c r="AO1275" s="2138"/>
      <c r="AP1275" s="2033" t="s">
        <v>21</v>
      </c>
      <c r="AQ1275" s="2033" t="s">
        <v>3</v>
      </c>
      <c r="AR1275" s="2033" t="s">
        <v>27</v>
      </c>
      <c r="AS1275" s="2033" t="s">
        <v>28</v>
      </c>
      <c r="AT1275" s="2138"/>
      <c r="AU1275" s="2138"/>
      <c r="AV1275" s="2138"/>
      <c r="AW1275" s="2138"/>
      <c r="AX1275" s="2033" t="s">
        <v>30</v>
      </c>
      <c r="AY1275" s="2136"/>
    </row>
    <row r="1276" spans="15:51">
      <c r="O1276" s="2024"/>
      <c r="P1276" s="2047" t="s">
        <v>264</v>
      </c>
      <c r="Q1276" s="2994" t="s">
        <v>762</v>
      </c>
      <c r="R1276" s="2038">
        <v>23</v>
      </c>
      <c r="S1276" s="2039" t="s">
        <v>796</v>
      </c>
      <c r="T1276" s="2040">
        <v>44439</v>
      </c>
      <c r="U1276" s="2041">
        <v>50</v>
      </c>
      <c r="V1276" s="2039" t="s">
        <v>35</v>
      </c>
      <c r="W1276" s="2042">
        <v>328</v>
      </c>
      <c r="X1276" s="2043"/>
      <c r="Y1276" s="4522">
        <v>44439</v>
      </c>
      <c r="Z1276" s="2057">
        <v>44439</v>
      </c>
      <c r="AA1276" s="2039">
        <v>16093</v>
      </c>
      <c r="AB1276" s="2041">
        <v>50000</v>
      </c>
      <c r="AC1276" s="2041">
        <f>(AB1276-U1276*1000)</f>
        <v>0</v>
      </c>
      <c r="AD1276" s="2045">
        <f>(AB1276*W1276/1000)</f>
        <v>16400</v>
      </c>
      <c r="AE1276" s="2042">
        <f t="shared" si="421"/>
        <v>820</v>
      </c>
      <c r="AF1276" s="6160" t="s">
        <v>1347</v>
      </c>
      <c r="AG1276" s="6032"/>
      <c r="AH1276" s="2024"/>
      <c r="AI1276" s="2941"/>
      <c r="AJ1276" s="2658" t="s">
        <v>502</v>
      </c>
      <c r="AK1276" s="2657">
        <v>1</v>
      </c>
      <c r="AL1276" s="2168" t="s">
        <v>101</v>
      </c>
      <c r="AM1276" s="2169">
        <v>42920</v>
      </c>
      <c r="AN1276" s="2168">
        <v>1</v>
      </c>
      <c r="AO1276" s="2122" t="s">
        <v>35</v>
      </c>
      <c r="AP1276" s="2170">
        <v>154</v>
      </c>
      <c r="AQ1276" s="2168" t="s">
        <v>78</v>
      </c>
      <c r="AR1276" s="3572">
        <v>42922</v>
      </c>
      <c r="AS1276" s="2169">
        <v>42922</v>
      </c>
      <c r="AT1276" s="2168" t="s">
        <v>78</v>
      </c>
      <c r="AU1276" s="2172">
        <v>1000</v>
      </c>
      <c r="AV1276" s="2172">
        <f>(AU1276-AN1276*1000)</f>
        <v>0</v>
      </c>
      <c r="AW1276" s="2173">
        <f>(AU1276*AP1276/1000)</f>
        <v>154</v>
      </c>
      <c r="AX1276" s="2175">
        <f>(AW1276*0.05)</f>
        <v>7.7</v>
      </c>
      <c r="AY1276" s="2232"/>
    </row>
    <row r="1277" spans="15:51">
      <c r="O1277" s="2024"/>
      <c r="P1277" s="2047"/>
      <c r="Q1277" s="2075"/>
      <c r="R1277" s="2052"/>
      <c r="S1277" s="2052"/>
      <c r="T1277" s="2057"/>
      <c r="U1277" s="2052"/>
      <c r="V1277" s="2052"/>
      <c r="W1277" s="4036"/>
      <c r="X1277" s="2052"/>
      <c r="Y1277" s="4782"/>
      <c r="Z1277" s="2057"/>
      <c r="AA1277" s="4771"/>
      <c r="AB1277" s="2055"/>
      <c r="AC1277" s="2055"/>
      <c r="AD1277" s="2056"/>
      <c r="AE1277" s="4783"/>
      <c r="AF1277" s="6161"/>
      <c r="AG1277" s="6032"/>
      <c r="AH1277" s="2024"/>
      <c r="AI1277" s="4494"/>
      <c r="AJ1277" s="2037" t="s">
        <v>558</v>
      </c>
      <c r="AK1277" s="2048">
        <v>2</v>
      </c>
      <c r="AL1277" s="2050" t="s">
        <v>101</v>
      </c>
      <c r="AM1277" s="2051">
        <v>42920</v>
      </c>
      <c r="AN1277" s="2050">
        <v>1</v>
      </c>
      <c r="AO1277" s="2052" t="s">
        <v>35</v>
      </c>
      <c r="AP1277" s="2053">
        <v>154</v>
      </c>
      <c r="AQ1277" s="2050">
        <v>160</v>
      </c>
      <c r="AR1277" s="3573">
        <v>42922</v>
      </c>
      <c r="AS1277" s="2051">
        <v>42922</v>
      </c>
      <c r="AT1277" s="2050" t="s">
        <v>78</v>
      </c>
      <c r="AU1277" s="2055">
        <v>1000</v>
      </c>
      <c r="AV1277" s="2055">
        <f>(AU1277-AN1277*1000)</f>
        <v>0</v>
      </c>
      <c r="AW1277" s="2056">
        <f>(AU1277*AP1277/1000)</f>
        <v>154</v>
      </c>
      <c r="AX1277" s="2058">
        <f>(AW1277*0.05)</f>
        <v>7.7</v>
      </c>
      <c r="AY1277" s="2233"/>
    </row>
    <row r="1278" spans="15:51">
      <c r="O1278" s="2024"/>
      <c r="P1278" s="2117"/>
      <c r="Q1278" s="2096"/>
      <c r="R1278" s="2118"/>
      <c r="S1278" s="2100"/>
      <c r="T1278" s="2115"/>
      <c r="U1278" s="2113"/>
      <c r="V1278" s="2100"/>
      <c r="W1278" s="2106"/>
      <c r="X1278" s="2119"/>
      <c r="Y1278" s="5707"/>
      <c r="Z1278" s="2109"/>
      <c r="AA1278" s="2100"/>
      <c r="AB1278" s="2103"/>
      <c r="AC1278" s="2103"/>
      <c r="AD1278" s="2104"/>
      <c r="AE1278" s="2106"/>
      <c r="AF1278" s="6038"/>
      <c r="AG1278" s="6032"/>
      <c r="AH1278" s="2024"/>
      <c r="AI1278" s="2837"/>
      <c r="AJ1278" s="2069"/>
      <c r="AK1278" s="2959"/>
      <c r="AL1278" s="2071"/>
      <c r="AM1278" s="2072"/>
      <c r="AN1278" s="2071"/>
      <c r="AO1278" s="2039"/>
      <c r="AP1278" s="2042"/>
      <c r="AQ1278" s="2071"/>
      <c r="AR1278" s="2044"/>
      <c r="AS1278" s="2040"/>
      <c r="AT1278" s="2039"/>
      <c r="AU1278" s="2041"/>
      <c r="AV1278" s="2041"/>
      <c r="AW1278" s="2045"/>
      <c r="AX1278" s="2042"/>
      <c r="AY1278" s="2234"/>
    </row>
    <row r="1279" spans="15:51">
      <c r="O1279" s="2024"/>
      <c r="P1279" s="2117"/>
      <c r="Q1279" s="2110"/>
      <c r="R1279" s="2108"/>
      <c r="S1279" s="2108"/>
      <c r="T1279" s="2109"/>
      <c r="U1279" s="2108"/>
      <c r="V1279" s="2108"/>
      <c r="W1279" s="2111"/>
      <c r="X1279" s="3699"/>
      <c r="Y1279" s="3562"/>
      <c r="Z1279" s="2109"/>
      <c r="AA1279" s="4053"/>
      <c r="AB1279" s="2113"/>
      <c r="AC1279" s="2108"/>
      <c r="AD1279" s="2114"/>
      <c r="AE1279" s="2114"/>
      <c r="AF1279" s="3897"/>
      <c r="AG1279" s="3219"/>
      <c r="AH1279" s="2024"/>
      <c r="AI1279" s="2023"/>
      <c r="AJ1279" s="2069"/>
      <c r="AK1279" s="2959"/>
      <c r="AL1279" s="2108"/>
      <c r="AM1279" s="2072"/>
      <c r="AN1279" s="2071"/>
      <c r="AO1279" s="2108"/>
      <c r="AP1279" s="2073"/>
      <c r="AQ1279" s="2071"/>
      <c r="AR1279" s="3562"/>
      <c r="AS1279" s="2109"/>
      <c r="AT1279" s="2108"/>
      <c r="AU1279" s="2113"/>
      <c r="AV1279" s="2113"/>
      <c r="AW1279" s="2114"/>
      <c r="AX1279" s="2116"/>
      <c r="AY1279" s="2234"/>
    </row>
    <row r="1280" spans="15:51" ht="15" thickBot="1">
      <c r="O1280" s="2024"/>
      <c r="P1280" s="2082"/>
      <c r="Q1280" s="2085"/>
      <c r="R1280" s="2085"/>
      <c r="S1280" s="2085"/>
      <c r="T1280" s="2085"/>
      <c r="U1280" s="2085"/>
      <c r="V1280" s="6144"/>
      <c r="W1280" s="6144"/>
      <c r="X1280" s="6144"/>
      <c r="Y1280" s="6144"/>
      <c r="Z1280" s="2085"/>
      <c r="AA1280" s="2086"/>
      <c r="AB1280" s="2087"/>
      <c r="AC1280" s="2085"/>
      <c r="AD1280" s="2088">
        <f>SUM(AD1233:AD1279)</f>
        <v>380443.5</v>
      </c>
      <c r="AE1280" s="2088">
        <f>(AD1280*0.05)</f>
        <v>19022.174999999999</v>
      </c>
      <c r="AF1280" s="2090"/>
      <c r="AG1280" s="2029"/>
      <c r="AH1280" s="2024"/>
      <c r="AI1280" s="2837"/>
      <c r="AJ1280" s="2069"/>
      <c r="AK1280" s="2959"/>
      <c r="AL1280" s="2108"/>
      <c r="AM1280" s="2072"/>
      <c r="AN1280" s="2071"/>
      <c r="AO1280" s="2108"/>
      <c r="AP1280" s="2073"/>
      <c r="AQ1280" s="2071"/>
      <c r="AR1280" s="3562"/>
      <c r="AS1280" s="2109"/>
      <c r="AT1280" s="2108"/>
      <c r="AU1280" s="2113"/>
      <c r="AV1280" s="2113"/>
      <c r="AW1280" s="2114"/>
      <c r="AX1280" s="2116"/>
      <c r="AY1280" s="2234"/>
    </row>
    <row r="1281" spans="15:51" ht="15" thickBot="1">
      <c r="O1281" s="2024"/>
      <c r="P1281" s="2024"/>
      <c r="Q1281" s="3627"/>
      <c r="R1281" s="6153"/>
      <c r="S1281" s="3563"/>
      <c r="T1281" s="5937"/>
      <c r="U1281" s="3563"/>
      <c r="V1281" s="3627"/>
      <c r="W1281" s="5935"/>
      <c r="X1281" s="3563"/>
      <c r="Y1281" s="5936"/>
      <c r="Z1281" s="2024"/>
      <c r="AA1281" s="2024"/>
      <c r="AB1281" s="2024"/>
      <c r="AC1281" s="2024"/>
      <c r="AD1281" s="2024"/>
      <c r="AE1281" s="2024"/>
      <c r="AF1281" s="3227"/>
      <c r="AG1281" s="2029"/>
      <c r="AH1281" s="2024"/>
      <c r="AI1281" s="2026"/>
      <c r="AJ1281" s="2917"/>
      <c r="AK1281" s="2960"/>
      <c r="AL1281" s="2235"/>
      <c r="AM1281" s="2236"/>
      <c r="AN1281" s="2237"/>
      <c r="AO1281" s="2238"/>
      <c r="AP1281" s="2239"/>
      <c r="AQ1281" s="2237"/>
      <c r="AR1281" s="4448"/>
      <c r="AS1281" s="2241"/>
      <c r="AT1281" s="2238"/>
      <c r="AU1281" s="2242"/>
      <c r="AV1281" s="2242"/>
      <c r="AW1281" s="2243"/>
      <c r="AX1281" s="2244"/>
      <c r="AY1281" s="2245"/>
    </row>
    <row r="1282" spans="15:51" ht="18.600000000000001" thickBot="1">
      <c r="O1282" s="2024"/>
      <c r="P1282" s="2028" t="s">
        <v>1198</v>
      </c>
      <c r="Q1282" s="3879"/>
      <c r="R1282" s="3879"/>
      <c r="S1282" s="3879"/>
      <c r="T1282" s="3879"/>
      <c r="U1282" s="3879"/>
      <c r="V1282" s="6148"/>
      <c r="W1282" s="6148"/>
      <c r="X1282" s="6148"/>
      <c r="Y1282" s="6148"/>
      <c r="Z1282" s="2024"/>
      <c r="AA1282" s="2024"/>
      <c r="AB1282" s="2024"/>
      <c r="AC1282" s="2024"/>
      <c r="AD1282" s="2024"/>
      <c r="AE1282" s="2024"/>
      <c r="AF1282" s="2029"/>
      <c r="AG1282" s="2029"/>
      <c r="AH1282" s="2024"/>
      <c r="AI1282" s="2024"/>
      <c r="AJ1282" s="2024"/>
      <c r="AK1282" s="2024"/>
      <c r="AL1282" s="2024"/>
      <c r="AM1282" s="2024"/>
      <c r="AN1282" s="2024"/>
      <c r="AO1282" s="2024"/>
      <c r="AP1282" s="2024"/>
      <c r="AQ1282" s="2024"/>
      <c r="AR1282" s="2024"/>
      <c r="AS1282" s="2024"/>
      <c r="AT1282" s="2024"/>
      <c r="AU1282" s="2024"/>
      <c r="AV1282" s="2024"/>
      <c r="AW1282" s="2024"/>
      <c r="AX1282" s="2024"/>
      <c r="AY1282" s="2024"/>
    </row>
    <row r="1283" spans="15:51" ht="24" thickBot="1">
      <c r="O1283" s="2024"/>
      <c r="P1283" s="6162"/>
      <c r="Q1283" s="2138"/>
      <c r="R1283" s="2138"/>
      <c r="S1283" s="6033" t="s">
        <v>14</v>
      </c>
      <c r="T1283" s="6033" t="s">
        <v>12</v>
      </c>
      <c r="U1283" s="6033"/>
      <c r="V1283" s="2138"/>
      <c r="W1283" s="6033" t="s">
        <v>15</v>
      </c>
      <c r="X1283" s="6033" t="s">
        <v>16</v>
      </c>
      <c r="Y1283" s="6033" t="s">
        <v>12</v>
      </c>
      <c r="Z1283" s="6163" t="s">
        <v>12</v>
      </c>
      <c r="AA1283" s="2031"/>
      <c r="AB1283" s="2031"/>
      <c r="AC1283" s="2031"/>
      <c r="AD1283" s="2031"/>
      <c r="AE1283" s="6040" t="s">
        <v>17</v>
      </c>
      <c r="AF1283" s="6040"/>
      <c r="AG1283" s="2029"/>
      <c r="AH1283" s="2024"/>
      <c r="AI1283" s="2024"/>
      <c r="AJ1283" s="2231" t="s">
        <v>715</v>
      </c>
      <c r="AK1283" s="2024" t="s">
        <v>716</v>
      </c>
      <c r="AL1283" s="2024"/>
      <c r="AM1283" s="2154"/>
      <c r="AN1283" s="2024"/>
      <c r="AO1283" s="2024"/>
      <c r="AP1283" s="2024"/>
      <c r="AQ1283" s="2024"/>
      <c r="AR1283" s="2024"/>
      <c r="AS1283" s="2024" t="s">
        <v>739</v>
      </c>
      <c r="AT1283" s="2024"/>
      <c r="AU1283" s="2024"/>
      <c r="AV1283" s="2154"/>
      <c r="AW1283" s="2024"/>
      <c r="AX1283" s="2024"/>
      <c r="AY1283" s="2024"/>
    </row>
    <row r="1284" spans="15:51">
      <c r="O1284" s="2024"/>
      <c r="P1284" s="2032" t="s">
        <v>3</v>
      </c>
      <c r="Q1284" s="2033" t="s">
        <v>4</v>
      </c>
      <c r="R1284" s="6033" t="s">
        <v>18</v>
      </c>
      <c r="S1284" s="6033" t="s">
        <v>19</v>
      </c>
      <c r="T1284" s="6033" t="s">
        <v>19</v>
      </c>
      <c r="U1284" s="6033" t="s">
        <v>20</v>
      </c>
      <c r="V1284" s="6033" t="s">
        <v>21</v>
      </c>
      <c r="W1284" s="6033" t="s">
        <v>22</v>
      </c>
      <c r="X1284" s="6033" t="s">
        <v>19</v>
      </c>
      <c r="Y1284" s="6033" t="s">
        <v>23</v>
      </c>
      <c r="Z1284" s="6033" t="s">
        <v>23</v>
      </c>
      <c r="AA1284" s="6033" t="s">
        <v>24</v>
      </c>
      <c r="AB1284" s="6033" t="s">
        <v>20</v>
      </c>
      <c r="AC1284" s="6033" t="s">
        <v>25</v>
      </c>
      <c r="AD1284" s="6033" t="s">
        <v>0</v>
      </c>
      <c r="AE1284" s="6033" t="s">
        <v>11</v>
      </c>
      <c r="AF1284" s="6033" t="s">
        <v>26</v>
      </c>
      <c r="AG1284" s="2029"/>
      <c r="AH1284" s="2024"/>
      <c r="AI1284" s="2021"/>
      <c r="AJ1284" s="2911"/>
      <c r="AK1284" s="2131"/>
      <c r="AL1284" s="2132" t="s">
        <v>14</v>
      </c>
      <c r="AM1284" s="2132" t="s">
        <v>12</v>
      </c>
      <c r="AN1284" s="2132"/>
      <c r="AO1284" s="2133"/>
      <c r="AP1284" s="2132" t="s">
        <v>15</v>
      </c>
      <c r="AQ1284" s="2132" t="s">
        <v>16</v>
      </c>
      <c r="AR1284" s="2132" t="s">
        <v>12</v>
      </c>
      <c r="AS1284" s="2132" t="s">
        <v>12</v>
      </c>
      <c r="AT1284" s="2133"/>
      <c r="AU1284" s="2133"/>
      <c r="AV1284" s="2133"/>
      <c r="AW1284" s="2133"/>
      <c r="AX1284" s="2132" t="s">
        <v>17</v>
      </c>
      <c r="AY1284" s="2134"/>
    </row>
    <row r="1285" spans="15:51" ht="15" thickBot="1">
      <c r="O1285" s="2024"/>
      <c r="P1285" s="2034"/>
      <c r="Q1285" s="2035"/>
      <c r="R1285" s="2035"/>
      <c r="S1285" s="6035" t="s">
        <v>3</v>
      </c>
      <c r="T1285" s="6035" t="s">
        <v>18</v>
      </c>
      <c r="U1285" s="6035"/>
      <c r="V1285" s="2035"/>
      <c r="W1285" s="6035" t="s">
        <v>21</v>
      </c>
      <c r="X1285" s="6035" t="s">
        <v>3</v>
      </c>
      <c r="Y1285" s="6035" t="s">
        <v>27</v>
      </c>
      <c r="Z1285" s="6035" t="s">
        <v>28</v>
      </c>
      <c r="AA1285" s="2035"/>
      <c r="AB1285" s="2035"/>
      <c r="AC1285" s="2035"/>
      <c r="AD1285" s="2035"/>
      <c r="AE1285" s="6035" t="s">
        <v>30</v>
      </c>
      <c r="AF1285" s="6033"/>
      <c r="AG1285" s="2029"/>
      <c r="AH1285" s="2024"/>
      <c r="AI1285" s="2023"/>
      <c r="AJ1285" s="2912" t="s">
        <v>4</v>
      </c>
      <c r="AK1285" s="2135" t="s">
        <v>18</v>
      </c>
      <c r="AL1285" s="2033" t="s">
        <v>19</v>
      </c>
      <c r="AM1285" s="2033" t="s">
        <v>19</v>
      </c>
      <c r="AN1285" s="2033" t="s">
        <v>20</v>
      </c>
      <c r="AO1285" s="2033" t="s">
        <v>21</v>
      </c>
      <c r="AP1285" s="2033" t="s">
        <v>22</v>
      </c>
      <c r="AQ1285" s="2033" t="s">
        <v>19</v>
      </c>
      <c r="AR1285" s="2033" t="s">
        <v>23</v>
      </c>
      <c r="AS1285" s="2033" t="s">
        <v>23</v>
      </c>
      <c r="AT1285" s="2033" t="s">
        <v>24</v>
      </c>
      <c r="AU1285" s="2033" t="s">
        <v>20</v>
      </c>
      <c r="AV1285" s="2033" t="s">
        <v>25</v>
      </c>
      <c r="AW1285" s="2033" t="s">
        <v>0</v>
      </c>
      <c r="AX1285" s="2033" t="s">
        <v>11</v>
      </c>
      <c r="AY1285" s="2136" t="s">
        <v>26</v>
      </c>
    </row>
    <row r="1286" spans="15:51" ht="15" thickBot="1">
      <c r="O1286" s="2024"/>
      <c r="P1286" s="2047" t="s">
        <v>629</v>
      </c>
      <c r="Q1286" s="2957" t="s">
        <v>699</v>
      </c>
      <c r="R1286" s="2071">
        <v>244</v>
      </c>
      <c r="S1286" s="2071">
        <v>66915</v>
      </c>
      <c r="T1286" s="2072">
        <v>44384</v>
      </c>
      <c r="U1286" s="2071">
        <v>4</v>
      </c>
      <c r="V1286" s="2071" t="s">
        <v>35</v>
      </c>
      <c r="W1286" s="2073">
        <v>250</v>
      </c>
      <c r="X1286" s="4072"/>
      <c r="Y1286" s="4482">
        <v>44452</v>
      </c>
      <c r="Z1286" s="2072">
        <v>44452</v>
      </c>
      <c r="AA1286" s="4523">
        <v>16148</v>
      </c>
      <c r="AB1286" s="2041">
        <v>4000</v>
      </c>
      <c r="AC1286" s="2071">
        <f>(AB1286-U1286*1000)</f>
        <v>0</v>
      </c>
      <c r="AD1286" s="2045">
        <f>(AB1286*W1286/1000)</f>
        <v>1000</v>
      </c>
      <c r="AE1286" s="2045">
        <f>(AD1286*0.05)</f>
        <v>50</v>
      </c>
      <c r="AF1286" s="2999"/>
      <c r="AG1286" s="6032"/>
      <c r="AH1286" s="2024"/>
      <c r="AI1286" s="2026"/>
      <c r="AJ1286" s="3514"/>
      <c r="AK1286" s="2137"/>
      <c r="AL1286" s="2033" t="s">
        <v>3</v>
      </c>
      <c r="AM1286" s="2033" t="s">
        <v>18</v>
      </c>
      <c r="AN1286" s="2033"/>
      <c r="AO1286" s="2138"/>
      <c r="AP1286" s="2033" t="s">
        <v>21</v>
      </c>
      <c r="AQ1286" s="2033" t="s">
        <v>3</v>
      </c>
      <c r="AR1286" s="2033" t="s">
        <v>27</v>
      </c>
      <c r="AS1286" s="2033" t="s">
        <v>28</v>
      </c>
      <c r="AT1286" s="2138"/>
      <c r="AU1286" s="2138"/>
      <c r="AV1286" s="2138"/>
      <c r="AW1286" s="2138"/>
      <c r="AX1286" s="2033" t="s">
        <v>30</v>
      </c>
      <c r="AY1286" s="2136"/>
    </row>
    <row r="1287" spans="15:51">
      <c r="O1287" s="2024"/>
      <c r="P1287" s="2047" t="s">
        <v>629</v>
      </c>
      <c r="Q1287" s="2957" t="s">
        <v>436</v>
      </c>
      <c r="R1287" s="2071">
        <v>250</v>
      </c>
      <c r="S1287" s="2071">
        <v>67848</v>
      </c>
      <c r="T1287" s="2072">
        <v>44419</v>
      </c>
      <c r="U1287" s="2071">
        <v>50</v>
      </c>
      <c r="V1287" s="2071" t="s">
        <v>35</v>
      </c>
      <c r="W1287" s="2073">
        <v>360.05</v>
      </c>
      <c r="X1287" s="4072"/>
      <c r="Y1287" s="4482">
        <v>44452</v>
      </c>
      <c r="Z1287" s="2072">
        <v>44452</v>
      </c>
      <c r="AA1287" s="5988">
        <v>16146</v>
      </c>
      <c r="AB1287" s="2041">
        <v>50000</v>
      </c>
      <c r="AC1287" s="2071">
        <f>(AB1287-U1287*1000)</f>
        <v>0</v>
      </c>
      <c r="AD1287" s="2045">
        <f>(AB1287*W1287/1000)</f>
        <v>18002.5</v>
      </c>
      <c r="AE1287" s="2045">
        <f>(AD1287*0.05)</f>
        <v>900.125</v>
      </c>
      <c r="AF1287" s="2866"/>
      <c r="AG1287" s="6032"/>
      <c r="AH1287" s="2024"/>
      <c r="AI1287" s="2941"/>
      <c r="AJ1287" s="2658" t="s">
        <v>717</v>
      </c>
      <c r="AK1287" s="2657">
        <v>1</v>
      </c>
      <c r="AL1287" s="2168" t="s">
        <v>101</v>
      </c>
      <c r="AM1287" s="2169">
        <v>43174</v>
      </c>
      <c r="AN1287" s="2168">
        <v>5</v>
      </c>
      <c r="AO1287" s="2122" t="s">
        <v>35</v>
      </c>
      <c r="AP1287" s="2170">
        <v>425</v>
      </c>
      <c r="AQ1287" s="2168">
        <v>439</v>
      </c>
      <c r="AR1287" s="3572">
        <v>43179</v>
      </c>
      <c r="AS1287" s="2169">
        <v>43179</v>
      </c>
      <c r="AT1287" s="2168">
        <v>10060</v>
      </c>
      <c r="AU1287" s="2172">
        <v>5000</v>
      </c>
      <c r="AV1287" s="2172">
        <f>(AU1287-AN1287*1000)</f>
        <v>0</v>
      </c>
      <c r="AW1287" s="2173">
        <f>(AU1287*AP1287/1000)</f>
        <v>2125</v>
      </c>
      <c r="AX1287" s="2217">
        <f>(AW1287*0.05)</f>
        <v>106.25</v>
      </c>
      <c r="AY1287" s="2232"/>
    </row>
    <row r="1288" spans="15:51">
      <c r="O1288" s="2024"/>
      <c r="P1288" s="2036" t="s">
        <v>629</v>
      </c>
      <c r="Q1288" s="2957" t="s">
        <v>740</v>
      </c>
      <c r="R1288" s="2071">
        <v>257</v>
      </c>
      <c r="S1288" s="2071">
        <v>67874</v>
      </c>
      <c r="T1288" s="2072">
        <v>44420</v>
      </c>
      <c r="U1288" s="2071">
        <v>6</v>
      </c>
      <c r="V1288" s="2071" t="s">
        <v>35</v>
      </c>
      <c r="W1288" s="2073">
        <v>230</v>
      </c>
      <c r="X1288" s="4072"/>
      <c r="Y1288" s="4482">
        <v>44452</v>
      </c>
      <c r="Z1288" s="2072">
        <v>44452</v>
      </c>
      <c r="AA1288" s="2691">
        <v>16147</v>
      </c>
      <c r="AB1288" s="2147">
        <v>6000</v>
      </c>
      <c r="AC1288" s="2071">
        <f>(AB1288-U1288*1000)</f>
        <v>0</v>
      </c>
      <c r="AD1288" s="2045">
        <f>(AB1288*W1288/1000)</f>
        <v>1380</v>
      </c>
      <c r="AE1288" s="2045">
        <f>(AD1288*0.05)</f>
        <v>69</v>
      </c>
      <c r="AF1288" s="2866"/>
      <c r="AG1288" s="6032"/>
      <c r="AH1288" s="2024"/>
      <c r="AI1288" s="2023"/>
      <c r="AJ1288" s="2075" t="s">
        <v>717</v>
      </c>
      <c r="AK1288" s="3280">
        <v>2</v>
      </c>
      <c r="AL1288" s="2050" t="s">
        <v>101</v>
      </c>
      <c r="AM1288" s="2051">
        <v>43544</v>
      </c>
      <c r="AN1288" s="2050">
        <v>5</v>
      </c>
      <c r="AO1288" s="2052" t="s">
        <v>35</v>
      </c>
      <c r="AP1288" s="2053">
        <v>445</v>
      </c>
      <c r="AQ1288" s="2050">
        <v>439</v>
      </c>
      <c r="AR1288" s="3573">
        <v>43556</v>
      </c>
      <c r="AS1288" s="2051">
        <v>43553</v>
      </c>
      <c r="AT1288" s="2050">
        <v>3719</v>
      </c>
      <c r="AU1288" s="2055">
        <v>5000</v>
      </c>
      <c r="AV1288" s="2055">
        <f>(AU1288-AN1288*1000)</f>
        <v>0</v>
      </c>
      <c r="AW1288" s="2056">
        <f>(AU1288*AP1288/1000)</f>
        <v>2225</v>
      </c>
      <c r="AX1288" s="2058">
        <f>(AW1288*0.05)</f>
        <v>111.25</v>
      </c>
      <c r="AY1288" s="2233"/>
    </row>
    <row r="1289" spans="15:51">
      <c r="O1289" s="2024"/>
      <c r="P1289" s="4591" t="s">
        <v>471</v>
      </c>
      <c r="Q1289" s="2037" t="s">
        <v>436</v>
      </c>
      <c r="R1289" s="2836">
        <v>61</v>
      </c>
      <c r="S1289" s="2071" t="s">
        <v>101</v>
      </c>
      <c r="T1289" s="2193">
        <v>44370</v>
      </c>
      <c r="U1289" s="2191">
        <v>20</v>
      </c>
      <c r="V1289" s="2188" t="s">
        <v>35</v>
      </c>
      <c r="W1289" s="2194">
        <v>392.2</v>
      </c>
      <c r="X1289" s="2186"/>
      <c r="Y1289" s="4598">
        <v>44454</v>
      </c>
      <c r="Z1289" s="2187">
        <v>44454</v>
      </c>
      <c r="AA1289" s="2186">
        <v>16150</v>
      </c>
      <c r="AB1289" s="2186">
        <v>20000</v>
      </c>
      <c r="AC1289" s="2186">
        <f>(AB1289-U1289*1000)</f>
        <v>0</v>
      </c>
      <c r="AD1289" s="2192">
        <f>(AB1289*W1289/1000)</f>
        <v>7844</v>
      </c>
      <c r="AE1289" s="2192">
        <f>(AD1289*0.05)</f>
        <v>392.20000000000005</v>
      </c>
      <c r="AF1289" s="2059"/>
      <c r="AG1289" s="3220"/>
      <c r="AH1289" s="2024"/>
      <c r="AI1289" s="2837"/>
      <c r="AJ1289" s="2075" t="s">
        <v>717</v>
      </c>
      <c r="AK1289" s="3280">
        <v>3</v>
      </c>
      <c r="AL1289" s="2050" t="s">
        <v>796</v>
      </c>
      <c r="AM1289" s="2051">
        <v>43892</v>
      </c>
      <c r="AN1289" s="2050">
        <v>5</v>
      </c>
      <c r="AO1289" s="2052" t="s">
        <v>35</v>
      </c>
      <c r="AP1289" s="2053">
        <v>460</v>
      </c>
      <c r="AQ1289" s="2050">
        <v>439</v>
      </c>
      <c r="AR1289" s="3573">
        <v>43894</v>
      </c>
      <c r="AS1289" s="2051">
        <v>43896</v>
      </c>
      <c r="AT1289" s="2050">
        <v>12742</v>
      </c>
      <c r="AU1289" s="2055">
        <v>5000</v>
      </c>
      <c r="AV1289" s="2055">
        <f>(AU1289-AN1289*1000)</f>
        <v>0</v>
      </c>
      <c r="AW1289" s="2056">
        <f>(AU1289*AP1289/1000)</f>
        <v>2300</v>
      </c>
      <c r="AX1289" s="2058">
        <f>(AW1289*0.05)</f>
        <v>115</v>
      </c>
      <c r="AY1289" s="2234"/>
    </row>
    <row r="1290" spans="15:51">
      <c r="O1290" s="2024"/>
      <c r="P1290" s="2047" t="s">
        <v>629</v>
      </c>
      <c r="Q1290" s="2957" t="s">
        <v>436</v>
      </c>
      <c r="R1290" s="2071">
        <v>251</v>
      </c>
      <c r="S1290" s="2071">
        <v>67848</v>
      </c>
      <c r="T1290" s="2072">
        <v>44419</v>
      </c>
      <c r="U1290" s="2071">
        <v>57</v>
      </c>
      <c r="V1290" s="2071" t="s">
        <v>35</v>
      </c>
      <c r="W1290" s="2073">
        <v>360.05</v>
      </c>
      <c r="X1290" s="4072"/>
      <c r="Y1290" s="4482">
        <v>44459</v>
      </c>
      <c r="Z1290" s="2072">
        <v>44459</v>
      </c>
      <c r="AA1290" s="5988">
        <v>16206</v>
      </c>
      <c r="AB1290" s="2041">
        <v>57000</v>
      </c>
      <c r="AC1290" s="2071">
        <f t="shared" ref="AC1290:AC1296" si="422">(AB1290-U1290*1000)</f>
        <v>0</v>
      </c>
      <c r="AD1290" s="2045">
        <f t="shared" ref="AD1290:AD1298" si="423">(AB1290*W1290/1000)</f>
        <v>20522.849999999999</v>
      </c>
      <c r="AE1290" s="2045">
        <f t="shared" ref="AE1290:AE1295" si="424">(AD1290*0.05)</f>
        <v>1026.1424999999999</v>
      </c>
      <c r="AF1290" s="2059"/>
      <c r="AG1290" s="3227"/>
      <c r="AH1290" s="2024"/>
      <c r="AI1290" s="2837"/>
      <c r="AJ1290" s="2075" t="s">
        <v>717</v>
      </c>
      <c r="AK1290" s="3280">
        <v>4</v>
      </c>
      <c r="AL1290" s="2050" t="s">
        <v>796</v>
      </c>
      <c r="AM1290" s="2051">
        <v>43892</v>
      </c>
      <c r="AN1290" s="2050">
        <v>7</v>
      </c>
      <c r="AO1290" s="2052" t="s">
        <v>35</v>
      </c>
      <c r="AP1290" s="2053">
        <v>495</v>
      </c>
      <c r="AQ1290" s="2050">
        <v>439</v>
      </c>
      <c r="AR1290" s="3573">
        <v>44102</v>
      </c>
      <c r="AS1290" s="2051">
        <v>44103</v>
      </c>
      <c r="AT1290" s="2050">
        <v>14017</v>
      </c>
      <c r="AU1290" s="2055">
        <v>7000</v>
      </c>
      <c r="AV1290" s="2055">
        <f>(AU1290-AN1290*1000)</f>
        <v>0</v>
      </c>
      <c r="AW1290" s="2056">
        <f>(AU1290*AP1290/1000)</f>
        <v>3465</v>
      </c>
      <c r="AX1290" s="2058">
        <f>(AW1290*0.05)</f>
        <v>173.25</v>
      </c>
      <c r="AY1290" s="2808"/>
    </row>
    <row r="1291" spans="15:51">
      <c r="O1291" s="2024"/>
      <c r="P1291" s="2036" t="s">
        <v>629</v>
      </c>
      <c r="Q1291" s="2957" t="s">
        <v>740</v>
      </c>
      <c r="R1291" s="2071">
        <v>258</v>
      </c>
      <c r="S1291" s="2071">
        <v>67874</v>
      </c>
      <c r="T1291" s="2072">
        <v>44420</v>
      </c>
      <c r="U1291" s="2071">
        <v>6</v>
      </c>
      <c r="V1291" s="2071" t="s">
        <v>35</v>
      </c>
      <c r="W1291" s="2073">
        <v>230</v>
      </c>
      <c r="X1291" s="4072"/>
      <c r="Y1291" s="4482">
        <v>44459</v>
      </c>
      <c r="Z1291" s="2072">
        <v>44459</v>
      </c>
      <c r="AA1291" s="2691">
        <v>16207</v>
      </c>
      <c r="AB1291" s="2147">
        <v>6000</v>
      </c>
      <c r="AC1291" s="2071">
        <f t="shared" si="422"/>
        <v>0</v>
      </c>
      <c r="AD1291" s="2045">
        <f t="shared" si="423"/>
        <v>1380</v>
      </c>
      <c r="AE1291" s="2045">
        <f t="shared" si="424"/>
        <v>69</v>
      </c>
      <c r="AF1291" s="2059"/>
      <c r="AG1291" s="2029"/>
      <c r="AH1291" s="2024"/>
      <c r="AI1291" s="2837"/>
      <c r="AJ1291" s="2075" t="s">
        <v>717</v>
      </c>
      <c r="AK1291" s="3280">
        <v>5</v>
      </c>
      <c r="AL1291" s="2050" t="s">
        <v>796</v>
      </c>
      <c r="AM1291" s="2051">
        <v>44309</v>
      </c>
      <c r="AN1291" s="2050">
        <v>7</v>
      </c>
      <c r="AO1291" s="2052" t="s">
        <v>35</v>
      </c>
      <c r="AP1291" s="2053">
        <v>582</v>
      </c>
      <c r="AQ1291" s="2050">
        <v>439</v>
      </c>
      <c r="AR1291" s="3573">
        <v>44340</v>
      </c>
      <c r="AS1291" s="2051">
        <v>44347</v>
      </c>
      <c r="AT1291" s="2050">
        <v>15581</v>
      </c>
      <c r="AU1291" s="2055">
        <v>7000</v>
      </c>
      <c r="AV1291" s="2055">
        <f>(AU1291-AN1291*1000)</f>
        <v>0</v>
      </c>
      <c r="AW1291" s="2056">
        <f>(AU1291*AP1291/1000)</f>
        <v>4074</v>
      </c>
      <c r="AX1291" s="2058">
        <f>(AW1291*0.05)</f>
        <v>203.70000000000002</v>
      </c>
      <c r="AY1291" s="4327"/>
    </row>
    <row r="1292" spans="15:51">
      <c r="O1292" s="2024"/>
      <c r="P1292" s="2036" t="s">
        <v>792</v>
      </c>
      <c r="Q1292" s="2069" t="s">
        <v>891</v>
      </c>
      <c r="R1292" s="2071">
        <v>159</v>
      </c>
      <c r="S1292" s="2071" t="s">
        <v>36</v>
      </c>
      <c r="T1292" s="2072">
        <v>44428</v>
      </c>
      <c r="U1292" s="2071">
        <v>12.5</v>
      </c>
      <c r="V1292" s="2039" t="s">
        <v>35</v>
      </c>
      <c r="W1292" s="2073">
        <v>454.3</v>
      </c>
      <c r="X1292" s="3605"/>
      <c r="Y1292" s="4599">
        <v>44459</v>
      </c>
      <c r="Z1292" s="2072">
        <v>44456</v>
      </c>
      <c r="AA1292" s="2071">
        <v>16211</v>
      </c>
      <c r="AB1292" s="2147">
        <v>12500</v>
      </c>
      <c r="AC1292" s="2147">
        <f t="shared" si="422"/>
        <v>0</v>
      </c>
      <c r="AD1292" s="2045">
        <f t="shared" si="423"/>
        <v>5678.75</v>
      </c>
      <c r="AE1292" s="2045">
        <f t="shared" si="424"/>
        <v>283.9375</v>
      </c>
      <c r="AF1292" s="2059"/>
      <c r="AG1292" s="2029"/>
      <c r="AH1292" s="2024"/>
      <c r="AI1292" s="2837"/>
      <c r="AJ1292" s="2037"/>
      <c r="AK1292" s="4523"/>
      <c r="AL1292" s="2071"/>
      <c r="AM1292" s="2072"/>
      <c r="AN1292" s="2071"/>
      <c r="AO1292" s="2039"/>
      <c r="AP1292" s="2073"/>
      <c r="AQ1292" s="2071"/>
      <c r="AR1292" s="2074"/>
      <c r="AS1292" s="2072"/>
      <c r="AT1292" s="2071"/>
      <c r="AU1292" s="2041"/>
      <c r="AV1292" s="2041"/>
      <c r="AW1292" s="2045"/>
      <c r="AX1292" s="2042"/>
      <c r="AY1292" s="4524"/>
    </row>
    <row r="1293" spans="15:51">
      <c r="O1293" s="2024"/>
      <c r="P1293" s="2036" t="s">
        <v>792</v>
      </c>
      <c r="Q1293" s="2069" t="s">
        <v>794</v>
      </c>
      <c r="R1293" s="4072">
        <v>160</v>
      </c>
      <c r="S1293" s="2071" t="s">
        <v>36</v>
      </c>
      <c r="T1293" s="2072">
        <v>44428</v>
      </c>
      <c r="U1293" s="4072">
        <v>200</v>
      </c>
      <c r="V1293" s="2039" t="s">
        <v>35</v>
      </c>
      <c r="W1293" s="2073">
        <v>360.1</v>
      </c>
      <c r="X1293" s="3605"/>
      <c r="Y1293" s="4599">
        <v>44459</v>
      </c>
      <c r="Z1293" s="2072">
        <v>44456</v>
      </c>
      <c r="AA1293" s="2071">
        <v>16211</v>
      </c>
      <c r="AB1293" s="2147">
        <v>155000</v>
      </c>
      <c r="AC1293" s="2147">
        <f t="shared" si="422"/>
        <v>-45000</v>
      </c>
      <c r="AD1293" s="2045">
        <f t="shared" si="423"/>
        <v>55815.5</v>
      </c>
      <c r="AE1293" s="2045">
        <f t="shared" si="424"/>
        <v>2790.7750000000001</v>
      </c>
      <c r="AF1293" s="6038"/>
      <c r="AG1293" s="2029"/>
      <c r="AH1293" s="2024"/>
      <c r="AI1293" s="2837"/>
      <c r="AJ1293" s="2925"/>
      <c r="AK1293" s="4446"/>
      <c r="AL1293" s="2061"/>
      <c r="AM1293" s="2072"/>
      <c r="AN1293" s="2071"/>
      <c r="AO1293" s="2039"/>
      <c r="AP1293" s="2073"/>
      <c r="AQ1293" s="2071"/>
      <c r="AR1293" s="2074"/>
      <c r="AS1293" s="2072"/>
      <c r="AT1293" s="2071"/>
      <c r="AU1293" s="2065"/>
      <c r="AV1293" s="2065"/>
      <c r="AW1293" s="2066"/>
      <c r="AX1293" s="2068"/>
      <c r="AY1293" s="4447"/>
    </row>
    <row r="1294" spans="15:51" ht="15" thickBot="1">
      <c r="O1294" s="2024"/>
      <c r="P1294" s="2036" t="s">
        <v>792</v>
      </c>
      <c r="Q1294" s="2069" t="s">
        <v>904</v>
      </c>
      <c r="R1294" s="4303">
        <v>161</v>
      </c>
      <c r="S1294" s="2071" t="s">
        <v>36</v>
      </c>
      <c r="T1294" s="2072">
        <v>44428</v>
      </c>
      <c r="U1294" s="4303">
        <v>2</v>
      </c>
      <c r="V1294" s="2039" t="s">
        <v>35</v>
      </c>
      <c r="W1294" s="4504">
        <v>415.5</v>
      </c>
      <c r="X1294" s="4304"/>
      <c r="Y1294" s="4599">
        <v>44459</v>
      </c>
      <c r="Z1294" s="2072">
        <v>44456</v>
      </c>
      <c r="AA1294" s="2071">
        <v>16211</v>
      </c>
      <c r="AB1294" s="4305">
        <v>2000</v>
      </c>
      <c r="AC1294" s="4305">
        <f t="shared" si="422"/>
        <v>0</v>
      </c>
      <c r="AD1294" s="4306">
        <f t="shared" si="423"/>
        <v>831</v>
      </c>
      <c r="AE1294" s="4306">
        <f t="shared" si="424"/>
        <v>41.550000000000004</v>
      </c>
      <c r="AF1294" s="6038"/>
      <c r="AG1294" s="2029"/>
      <c r="AH1294" s="2024"/>
      <c r="AI1294" s="2026"/>
      <c r="AJ1294" s="2917"/>
      <c r="AK1294" s="2960"/>
      <c r="AL1294" s="2235"/>
      <c r="AM1294" s="2843"/>
      <c r="AN1294" s="2841"/>
      <c r="AO1294" s="2844"/>
      <c r="AP1294" s="2845"/>
      <c r="AQ1294" s="2841"/>
      <c r="AR1294" s="2846"/>
      <c r="AS1294" s="2847"/>
      <c r="AT1294" s="2844"/>
      <c r="AU1294" s="2242"/>
      <c r="AV1294" s="2242"/>
      <c r="AW1294" s="2243"/>
      <c r="AX1294" s="2244"/>
      <c r="AY1294" s="3257" t="s">
        <v>817</v>
      </c>
    </row>
    <row r="1295" spans="15:51">
      <c r="O1295" s="2024"/>
      <c r="P1295" s="2036" t="s">
        <v>792</v>
      </c>
      <c r="Q1295" s="2069" t="s">
        <v>1156</v>
      </c>
      <c r="R1295" s="4072">
        <v>162</v>
      </c>
      <c r="S1295" s="2071" t="s">
        <v>36</v>
      </c>
      <c r="T1295" s="2072">
        <v>44428</v>
      </c>
      <c r="U1295" s="4072">
        <v>16</v>
      </c>
      <c r="V1295" s="2039" t="s">
        <v>35</v>
      </c>
      <c r="W1295" s="2073">
        <v>291.10000000000002</v>
      </c>
      <c r="X1295" s="3605"/>
      <c r="Y1295" s="4599">
        <v>44459</v>
      </c>
      <c r="Z1295" s="2072">
        <v>44456</v>
      </c>
      <c r="AA1295" s="2071">
        <v>16211</v>
      </c>
      <c r="AB1295" s="2147">
        <v>16000</v>
      </c>
      <c r="AC1295" s="2147">
        <f t="shared" si="422"/>
        <v>0</v>
      </c>
      <c r="AD1295" s="2045">
        <f t="shared" si="423"/>
        <v>4657.6000000000004</v>
      </c>
      <c r="AE1295" s="2045">
        <f t="shared" si="424"/>
        <v>232.88000000000002</v>
      </c>
      <c r="AF1295" s="6038"/>
      <c r="AG1295" s="2029"/>
      <c r="AH1295" s="2024"/>
      <c r="AI1295" s="2024"/>
      <c r="AJ1295" s="2024"/>
      <c r="AK1295" s="2024"/>
      <c r="AL1295" s="2024"/>
      <c r="AM1295" s="2024"/>
      <c r="AN1295" s="2024"/>
      <c r="AO1295" s="2024"/>
      <c r="AP1295" s="2024"/>
      <c r="AQ1295" s="2024"/>
      <c r="AR1295" s="2024"/>
      <c r="AS1295" s="2024"/>
      <c r="AT1295" s="2024"/>
      <c r="AU1295" s="2024"/>
      <c r="AV1295" s="2024"/>
      <c r="AW1295" s="2024"/>
      <c r="AX1295" s="2024"/>
      <c r="AY1295" s="2024"/>
    </row>
    <row r="1296" spans="15:51" ht="24" thickBot="1">
      <c r="O1296" s="2024"/>
      <c r="P1296" s="2036" t="s">
        <v>792</v>
      </c>
      <c r="Q1296" s="2037" t="s">
        <v>1264</v>
      </c>
      <c r="R1296" s="2039">
        <v>163</v>
      </c>
      <c r="S1296" s="2039" t="s">
        <v>36</v>
      </c>
      <c r="T1296" s="2072">
        <v>44428</v>
      </c>
      <c r="U1296" s="2039">
        <v>15</v>
      </c>
      <c r="V1296" s="2039" t="s">
        <v>35</v>
      </c>
      <c r="W1296" s="5953">
        <v>720</v>
      </c>
      <c r="X1296" s="2039"/>
      <c r="Y1296" s="4599">
        <v>44459</v>
      </c>
      <c r="Z1296" s="2072">
        <v>44456</v>
      </c>
      <c r="AA1296" s="2071">
        <v>16211</v>
      </c>
      <c r="AB1296" s="2039">
        <v>15000</v>
      </c>
      <c r="AC1296" s="2039">
        <f t="shared" si="422"/>
        <v>0</v>
      </c>
      <c r="AD1296" s="5953">
        <f t="shared" si="423"/>
        <v>10800</v>
      </c>
      <c r="AE1296" s="5953">
        <f>(AD1296*0.03)</f>
        <v>324</v>
      </c>
      <c r="AF1296" s="6038"/>
      <c r="AG1296" s="6032"/>
      <c r="AH1296" s="2024"/>
      <c r="AI1296" s="2024"/>
      <c r="AJ1296" s="2231" t="s">
        <v>916</v>
      </c>
      <c r="AK1296" s="2024" t="s">
        <v>742</v>
      </c>
      <c r="AL1296" s="2024"/>
      <c r="AM1296" s="2154"/>
      <c r="AN1296" s="2024"/>
      <c r="AO1296" s="2024"/>
      <c r="AP1296" s="2024"/>
      <c r="AQ1296" s="2024"/>
      <c r="AR1296" s="2024"/>
      <c r="AS1296" s="2024"/>
      <c r="AT1296" s="2024"/>
      <c r="AU1296" s="2024"/>
      <c r="AV1296" s="2154"/>
      <c r="AW1296" s="2024"/>
      <c r="AX1296" s="2024"/>
      <c r="AY1296" s="2024"/>
    </row>
    <row r="1297" spans="15:51">
      <c r="O1297" s="2024"/>
      <c r="P1297" s="2036" t="s">
        <v>792</v>
      </c>
      <c r="Q1297" s="2069" t="s">
        <v>794</v>
      </c>
      <c r="R1297" s="4072">
        <v>160</v>
      </c>
      <c r="S1297" s="2071" t="s">
        <v>36</v>
      </c>
      <c r="T1297" s="2072">
        <v>44428</v>
      </c>
      <c r="U1297" s="4072">
        <v>45</v>
      </c>
      <c r="V1297" s="2039" t="s">
        <v>35</v>
      </c>
      <c r="W1297" s="2073">
        <v>360.1</v>
      </c>
      <c r="X1297" s="3605"/>
      <c r="Y1297" s="4599">
        <v>44466</v>
      </c>
      <c r="Z1297" s="2072">
        <v>44463</v>
      </c>
      <c r="AA1297" s="2071">
        <v>16255</v>
      </c>
      <c r="AB1297" s="2147">
        <v>45000</v>
      </c>
      <c r="AC1297" s="2147">
        <f>(AB1297-U1297*1000)</f>
        <v>0</v>
      </c>
      <c r="AD1297" s="2045">
        <f>(AB1297*W1297/1000)</f>
        <v>16204.500000000002</v>
      </c>
      <c r="AE1297" s="2045">
        <f>(AD1297*0.05)</f>
        <v>810.22500000000014</v>
      </c>
      <c r="AF1297" s="6038"/>
      <c r="AG1297" s="6032"/>
      <c r="AH1297" s="2024"/>
      <c r="AI1297" s="2021"/>
      <c r="AJ1297" s="2911"/>
      <c r="AK1297" s="2131"/>
      <c r="AL1297" s="2132" t="s">
        <v>14</v>
      </c>
      <c r="AM1297" s="2132" t="s">
        <v>12</v>
      </c>
      <c r="AN1297" s="2132"/>
      <c r="AO1297" s="2133"/>
      <c r="AP1297" s="2132" t="s">
        <v>15</v>
      </c>
      <c r="AQ1297" s="2132" t="s">
        <v>16</v>
      </c>
      <c r="AR1297" s="2132" t="s">
        <v>12</v>
      </c>
      <c r="AS1297" s="2132" t="s">
        <v>12</v>
      </c>
      <c r="AT1297" s="2133"/>
      <c r="AU1297" s="2133"/>
      <c r="AV1297" s="2133"/>
      <c r="AW1297" s="2133"/>
      <c r="AX1297" s="2132" t="s">
        <v>17</v>
      </c>
      <c r="AY1297" s="2134"/>
    </row>
    <row r="1298" spans="15:51">
      <c r="O1298" s="2024"/>
      <c r="P1298" s="2036" t="s">
        <v>629</v>
      </c>
      <c r="Q1298" s="2957" t="s">
        <v>436</v>
      </c>
      <c r="R1298" s="2071">
        <v>252</v>
      </c>
      <c r="S1298" s="2071">
        <v>67848</v>
      </c>
      <c r="T1298" s="2072">
        <v>44419</v>
      </c>
      <c r="U1298" s="2071">
        <v>40</v>
      </c>
      <c r="V1298" s="2071" t="s">
        <v>35</v>
      </c>
      <c r="W1298" s="2073">
        <v>360.05</v>
      </c>
      <c r="X1298" s="4072"/>
      <c r="Y1298" s="4482">
        <v>44466</v>
      </c>
      <c r="Z1298" s="2072">
        <v>44463</v>
      </c>
      <c r="AA1298" s="5988">
        <v>16256</v>
      </c>
      <c r="AB1298" s="2041">
        <v>40000</v>
      </c>
      <c r="AC1298" s="2071">
        <f t="shared" ref="AC1298:AC1303" si="425">(AB1298-U1298*1000)</f>
        <v>0</v>
      </c>
      <c r="AD1298" s="2045">
        <f t="shared" si="423"/>
        <v>14402</v>
      </c>
      <c r="AE1298" s="2045">
        <f t="shared" ref="AE1298:AE1303" si="426">(AD1298*0.05)</f>
        <v>720.1</v>
      </c>
      <c r="AF1298" s="6038"/>
      <c r="AG1298" s="6032"/>
      <c r="AH1298" s="2024"/>
      <c r="AI1298" s="2023"/>
      <c r="AJ1298" s="2912" t="s">
        <v>4</v>
      </c>
      <c r="AK1298" s="2135" t="s">
        <v>18</v>
      </c>
      <c r="AL1298" s="2033" t="s">
        <v>19</v>
      </c>
      <c r="AM1298" s="2033" t="s">
        <v>19</v>
      </c>
      <c r="AN1298" s="2033" t="s">
        <v>20</v>
      </c>
      <c r="AO1298" s="2033" t="s">
        <v>21</v>
      </c>
      <c r="AP1298" s="2033" t="s">
        <v>22</v>
      </c>
      <c r="AQ1298" s="2033" t="s">
        <v>19</v>
      </c>
      <c r="AR1298" s="2033" t="s">
        <v>23</v>
      </c>
      <c r="AS1298" s="2033" t="s">
        <v>23</v>
      </c>
      <c r="AT1298" s="2033" t="s">
        <v>24</v>
      </c>
      <c r="AU1298" s="2033" t="s">
        <v>20</v>
      </c>
      <c r="AV1298" s="2033" t="s">
        <v>25</v>
      </c>
      <c r="AW1298" s="2033" t="s">
        <v>0</v>
      </c>
      <c r="AX1298" s="2033" t="s">
        <v>11</v>
      </c>
      <c r="AY1298" s="2136" t="s">
        <v>26</v>
      </c>
    </row>
    <row r="1299" spans="15:51" ht="15" thickBot="1">
      <c r="O1299" s="2024"/>
      <c r="P1299" s="2036" t="s">
        <v>629</v>
      </c>
      <c r="Q1299" s="2957" t="s">
        <v>740</v>
      </c>
      <c r="R1299" s="2071">
        <v>259</v>
      </c>
      <c r="S1299" s="2071">
        <v>67874</v>
      </c>
      <c r="T1299" s="2072">
        <v>44420</v>
      </c>
      <c r="U1299" s="2071">
        <v>4</v>
      </c>
      <c r="V1299" s="2071" t="s">
        <v>35</v>
      </c>
      <c r="W1299" s="2073">
        <v>230</v>
      </c>
      <c r="X1299" s="4072"/>
      <c r="Y1299" s="4482">
        <v>44466</v>
      </c>
      <c r="Z1299" s="2072">
        <v>44463</v>
      </c>
      <c r="AA1299" s="2691">
        <v>16257</v>
      </c>
      <c r="AB1299" s="2147">
        <v>4000</v>
      </c>
      <c r="AC1299" s="2071">
        <f t="shared" si="425"/>
        <v>0</v>
      </c>
      <c r="AD1299" s="2045">
        <f t="shared" ref="AD1299:AD1305" si="427">(AB1299*W1299/1000)</f>
        <v>920</v>
      </c>
      <c r="AE1299" s="2045">
        <f t="shared" si="426"/>
        <v>46</v>
      </c>
      <c r="AF1299" s="6038"/>
      <c r="AG1299" s="3219"/>
      <c r="AH1299" s="2024"/>
      <c r="AI1299" s="2026"/>
      <c r="AJ1299" s="3514"/>
      <c r="AK1299" s="2137"/>
      <c r="AL1299" s="2033" t="s">
        <v>3</v>
      </c>
      <c r="AM1299" s="2033" t="s">
        <v>18</v>
      </c>
      <c r="AN1299" s="2033"/>
      <c r="AO1299" s="2138"/>
      <c r="AP1299" s="2033" t="s">
        <v>21</v>
      </c>
      <c r="AQ1299" s="2033" t="s">
        <v>3</v>
      </c>
      <c r="AR1299" s="2033" t="s">
        <v>27</v>
      </c>
      <c r="AS1299" s="2033" t="s">
        <v>28</v>
      </c>
      <c r="AT1299" s="2138"/>
      <c r="AU1299" s="2138"/>
      <c r="AV1299" s="2138"/>
      <c r="AW1299" s="2138"/>
      <c r="AX1299" s="2033" t="s">
        <v>30</v>
      </c>
      <c r="AY1299" s="2136"/>
    </row>
    <row r="1300" spans="15:51">
      <c r="O1300" s="2024"/>
      <c r="P1300" s="2036" t="s">
        <v>629</v>
      </c>
      <c r="Q1300" s="2957" t="s">
        <v>699</v>
      </c>
      <c r="R1300" s="2071">
        <v>261</v>
      </c>
      <c r="S1300" s="2071">
        <v>68289</v>
      </c>
      <c r="T1300" s="2072">
        <v>44439</v>
      </c>
      <c r="U1300" s="2071">
        <v>1</v>
      </c>
      <c r="V1300" s="2071" t="s">
        <v>35</v>
      </c>
      <c r="W1300" s="2073">
        <v>250</v>
      </c>
      <c r="X1300" s="4072"/>
      <c r="Y1300" s="4482">
        <v>44459</v>
      </c>
      <c r="Z1300" s="2072">
        <v>44456</v>
      </c>
      <c r="AA1300" s="4523">
        <v>16208</v>
      </c>
      <c r="AB1300" s="2041">
        <v>1000</v>
      </c>
      <c r="AC1300" s="2071">
        <f t="shared" si="425"/>
        <v>0</v>
      </c>
      <c r="AD1300" s="2045">
        <f t="shared" si="427"/>
        <v>250</v>
      </c>
      <c r="AE1300" s="2045">
        <f t="shared" si="426"/>
        <v>12.5</v>
      </c>
      <c r="AF1300" s="6038"/>
      <c r="AG1300" s="2029"/>
      <c r="AH1300" s="2024"/>
      <c r="AI1300" s="2021"/>
      <c r="AJ1300" s="2657" t="s">
        <v>427</v>
      </c>
      <c r="AK1300" s="3058">
        <v>1</v>
      </c>
      <c r="AL1300" s="3059" t="s">
        <v>36</v>
      </c>
      <c r="AM1300" s="3060">
        <v>43334</v>
      </c>
      <c r="AN1300" s="3059">
        <v>10</v>
      </c>
      <c r="AO1300" s="3061" t="s">
        <v>35</v>
      </c>
      <c r="AP1300" s="3062">
        <v>300</v>
      </c>
      <c r="AQ1300" s="3059" t="s">
        <v>78</v>
      </c>
      <c r="AR1300" s="4215">
        <v>43339</v>
      </c>
      <c r="AS1300" s="3064">
        <v>43335</v>
      </c>
      <c r="AT1300" s="3061">
        <v>3159</v>
      </c>
      <c r="AU1300" s="3065">
        <v>10000</v>
      </c>
      <c r="AV1300" s="3065">
        <f>(AU1300-AN1300*1000)</f>
        <v>0</v>
      </c>
      <c r="AW1300" s="3066">
        <f>(AU1300*AP1300/1000)</f>
        <v>3000</v>
      </c>
      <c r="AX1300" s="3062">
        <f>(AW1300*0.05)</f>
        <v>150</v>
      </c>
      <c r="AY1300" s="2232"/>
    </row>
    <row r="1301" spans="15:51">
      <c r="O1301" s="2024"/>
      <c r="P1301" s="2036" t="s">
        <v>896</v>
      </c>
      <c r="Q1301" s="2069" t="s">
        <v>808</v>
      </c>
      <c r="R1301" s="2750">
        <v>13</v>
      </c>
      <c r="S1301" s="2050" t="s">
        <v>796</v>
      </c>
      <c r="T1301" s="2051">
        <v>44440</v>
      </c>
      <c r="U1301" s="2050">
        <v>50</v>
      </c>
      <c r="V1301" s="2052" t="s">
        <v>35</v>
      </c>
      <c r="W1301" s="2053">
        <v>330</v>
      </c>
      <c r="X1301" s="2050">
        <v>315</v>
      </c>
      <c r="Y1301" s="4599">
        <v>44441</v>
      </c>
      <c r="Z1301" s="3174">
        <v>44445</v>
      </c>
      <c r="AA1301" s="2050">
        <v>16126</v>
      </c>
      <c r="AB1301" s="2055">
        <v>50000</v>
      </c>
      <c r="AC1301" s="2055">
        <f t="shared" si="425"/>
        <v>0</v>
      </c>
      <c r="AD1301" s="2056">
        <f t="shared" si="427"/>
        <v>16500</v>
      </c>
      <c r="AE1301" s="2058">
        <f t="shared" si="426"/>
        <v>825</v>
      </c>
      <c r="AF1301" s="6151"/>
      <c r="AG1301" s="2029"/>
      <c r="AH1301" s="2024"/>
      <c r="AI1301" s="2837"/>
      <c r="AJ1301" s="2919"/>
      <c r="AK1301" s="2958"/>
      <c r="AL1301" s="2098"/>
      <c r="AM1301" s="2099"/>
      <c r="AN1301" s="2098"/>
      <c r="AO1301" s="2100"/>
      <c r="AP1301" s="2101"/>
      <c r="AQ1301" s="2098"/>
      <c r="AR1301" s="2102"/>
      <c r="AS1301" s="2099"/>
      <c r="AT1301" s="2098"/>
      <c r="AU1301" s="2103"/>
      <c r="AV1301" s="2103"/>
      <c r="AW1301" s="2104"/>
      <c r="AX1301" s="2106"/>
      <c r="AY1301" s="2233"/>
    </row>
    <row r="1302" spans="15:51" ht="13.2" customHeight="1">
      <c r="O1302" s="2024"/>
      <c r="P1302" s="2036" t="s">
        <v>896</v>
      </c>
      <c r="Q1302" s="2069" t="s">
        <v>808</v>
      </c>
      <c r="R1302" s="2750">
        <v>14</v>
      </c>
      <c r="S1302" s="2050" t="s">
        <v>796</v>
      </c>
      <c r="T1302" s="2051">
        <v>44440</v>
      </c>
      <c r="U1302" s="2050">
        <v>50</v>
      </c>
      <c r="V1302" s="2052" t="s">
        <v>35</v>
      </c>
      <c r="W1302" s="2053">
        <v>330</v>
      </c>
      <c r="X1302" s="2050">
        <v>315</v>
      </c>
      <c r="Y1302" s="4599">
        <v>44466</v>
      </c>
      <c r="Z1302" s="3174">
        <v>44463</v>
      </c>
      <c r="AA1302" s="2050">
        <v>16258</v>
      </c>
      <c r="AB1302" s="2055">
        <v>50000</v>
      </c>
      <c r="AC1302" s="2055">
        <f t="shared" si="425"/>
        <v>0</v>
      </c>
      <c r="AD1302" s="2056">
        <f t="shared" si="427"/>
        <v>16500</v>
      </c>
      <c r="AE1302" s="2058">
        <f t="shared" si="426"/>
        <v>825</v>
      </c>
      <c r="AF1302" s="6054"/>
      <c r="AG1302" s="2029"/>
      <c r="AH1302" s="2024"/>
      <c r="AI1302" s="2837"/>
      <c r="AJ1302" s="2069"/>
      <c r="AK1302" s="2959"/>
      <c r="AL1302" s="2071"/>
      <c r="AM1302" s="2072"/>
      <c r="AN1302" s="2071"/>
      <c r="AO1302" s="2039"/>
      <c r="AP1302" s="2042"/>
      <c r="AQ1302" s="2071"/>
      <c r="AR1302" s="2148"/>
      <c r="AS1302" s="2040"/>
      <c r="AT1302" s="2039"/>
      <c r="AU1302" s="2041"/>
      <c r="AV1302" s="2041"/>
      <c r="AW1302" s="2045"/>
      <c r="AX1302" s="2042"/>
      <c r="AY1302" s="2234"/>
    </row>
    <row r="1303" spans="15:51" ht="25.95" customHeight="1">
      <c r="O1303" s="2024"/>
      <c r="P1303" s="2047" t="s">
        <v>941</v>
      </c>
      <c r="Q1303" s="2039" t="s">
        <v>1249</v>
      </c>
      <c r="R1303" s="2038">
        <v>19</v>
      </c>
      <c r="S1303" s="2039" t="s">
        <v>101</v>
      </c>
      <c r="T1303" s="2040">
        <v>44385</v>
      </c>
      <c r="U1303" s="2041">
        <v>4</v>
      </c>
      <c r="V1303" s="2039" t="s">
        <v>35</v>
      </c>
      <c r="W1303" s="2042">
        <v>1040</v>
      </c>
      <c r="X1303" s="2039"/>
      <c r="Y1303" s="4604">
        <v>44452</v>
      </c>
      <c r="Z1303" s="2040">
        <v>44403</v>
      </c>
      <c r="AA1303" s="2039">
        <v>16154</v>
      </c>
      <c r="AB1303" s="2041">
        <v>4000</v>
      </c>
      <c r="AC1303" s="2041">
        <f t="shared" si="425"/>
        <v>0</v>
      </c>
      <c r="AD1303" s="2045">
        <f t="shared" si="427"/>
        <v>4160</v>
      </c>
      <c r="AE1303" s="2042">
        <f t="shared" si="426"/>
        <v>208</v>
      </c>
      <c r="AF1303" s="6054"/>
      <c r="AG1303" s="2029"/>
      <c r="AH1303" s="2024"/>
      <c r="AI1303" s="2837"/>
      <c r="AJ1303" s="2069"/>
      <c r="AK1303" s="2959"/>
      <c r="AL1303" s="2071"/>
      <c r="AM1303" s="2072"/>
      <c r="AN1303" s="2071"/>
      <c r="AO1303" s="2039"/>
      <c r="AP1303" s="2042"/>
      <c r="AQ1303" s="2071"/>
      <c r="AR1303" s="2148"/>
      <c r="AS1303" s="2040"/>
      <c r="AT1303" s="2039"/>
      <c r="AU1303" s="2041"/>
      <c r="AV1303" s="2041"/>
      <c r="AW1303" s="2045"/>
      <c r="AX1303" s="2042"/>
      <c r="AY1303" s="2234"/>
    </row>
    <row r="1304" spans="15:51">
      <c r="O1304" s="2024"/>
      <c r="P1304" s="2036" t="s">
        <v>1301</v>
      </c>
      <c r="Q1304" s="2075" t="s">
        <v>1303</v>
      </c>
      <c r="R1304" s="2076">
        <v>1</v>
      </c>
      <c r="S1304" s="2052">
        <v>9368644</v>
      </c>
      <c r="T1304" s="2057">
        <v>44454</v>
      </c>
      <c r="U1304" s="2055">
        <v>40</v>
      </c>
      <c r="V1304" s="2052" t="s">
        <v>35</v>
      </c>
      <c r="W1304" s="2058">
        <v>325</v>
      </c>
      <c r="X1304" s="2077">
        <v>6011</v>
      </c>
      <c r="Y1304" s="4522">
        <v>44466</v>
      </c>
      <c r="Z1304" s="2057">
        <v>44463</v>
      </c>
      <c r="AA1304" s="2052">
        <v>16253</v>
      </c>
      <c r="AB1304" s="2055">
        <v>40000</v>
      </c>
      <c r="AC1304" s="2055">
        <f>(AB1304-U1304*1000)</f>
        <v>0</v>
      </c>
      <c r="AD1304" s="2056">
        <f t="shared" si="427"/>
        <v>13000</v>
      </c>
      <c r="AE1304" s="2058">
        <f t="shared" ref="AE1304:AE1309" si="428">(AD1304*0.05)</f>
        <v>650</v>
      </c>
      <c r="AF1304" s="6054"/>
      <c r="AG1304" s="2029"/>
      <c r="AH1304" s="2024"/>
      <c r="AI1304" s="2837"/>
      <c r="AJ1304" s="2069"/>
      <c r="AK1304" s="2959"/>
      <c r="AL1304" s="2108"/>
      <c r="AM1304" s="2072"/>
      <c r="AN1304" s="2071"/>
      <c r="AO1304" s="2108"/>
      <c r="AP1304" s="2073"/>
      <c r="AQ1304" s="2071"/>
      <c r="AR1304" s="2112"/>
      <c r="AS1304" s="2109"/>
      <c r="AT1304" s="2108"/>
      <c r="AU1304" s="2113"/>
      <c r="AV1304" s="2113"/>
      <c r="AW1304" s="2114"/>
      <c r="AX1304" s="2116"/>
      <c r="AY1304" s="2234"/>
    </row>
    <row r="1305" spans="15:51" ht="15" thickBot="1">
      <c r="O1305" s="2024"/>
      <c r="P1305" s="6164" t="s">
        <v>1301</v>
      </c>
      <c r="Q1305" s="6165" t="s">
        <v>1304</v>
      </c>
      <c r="R1305" s="6166">
        <v>2</v>
      </c>
      <c r="S1305" s="6167">
        <v>9368645</v>
      </c>
      <c r="T1305" s="6168">
        <v>44454</v>
      </c>
      <c r="U1305" s="6169">
        <v>20</v>
      </c>
      <c r="V1305" s="6167" t="s">
        <v>35</v>
      </c>
      <c r="W1305" s="6170">
        <v>370</v>
      </c>
      <c r="X1305" s="6171">
        <v>6011</v>
      </c>
      <c r="Y1305" s="6172">
        <v>44466</v>
      </c>
      <c r="Z1305" s="6168">
        <v>44466</v>
      </c>
      <c r="AA1305" s="6167" t="s">
        <v>78</v>
      </c>
      <c r="AB1305" s="6169">
        <v>20000</v>
      </c>
      <c r="AC1305" s="6169">
        <f>(AB1305-U1305*1000)</f>
        <v>0</v>
      </c>
      <c r="AD1305" s="6173">
        <f t="shared" si="427"/>
        <v>7400</v>
      </c>
      <c r="AE1305" s="6170">
        <f t="shared" si="428"/>
        <v>370</v>
      </c>
      <c r="AF1305" s="6174" t="s">
        <v>88</v>
      </c>
      <c r="AG1305" s="2029"/>
      <c r="AH1305" s="2024"/>
      <c r="AI1305" s="2026"/>
      <c r="AJ1305" s="2917"/>
      <c r="AK1305" s="2960"/>
      <c r="AL1305" s="2235"/>
      <c r="AM1305" s="2236"/>
      <c r="AN1305" s="2237"/>
      <c r="AO1305" s="2238"/>
      <c r="AP1305" s="2239"/>
      <c r="AQ1305" s="2237"/>
      <c r="AR1305" s="2240"/>
      <c r="AS1305" s="2241"/>
      <c r="AT1305" s="2238"/>
      <c r="AU1305" s="2242"/>
      <c r="AV1305" s="2242"/>
      <c r="AW1305" s="2243"/>
      <c r="AX1305" s="2244"/>
      <c r="AY1305" s="2245"/>
    </row>
    <row r="1306" spans="15:51">
      <c r="O1306" s="2024"/>
      <c r="P1306" s="2036" t="s">
        <v>1301</v>
      </c>
      <c r="Q1306" s="2075" t="s">
        <v>1303</v>
      </c>
      <c r="R1306" s="2076">
        <v>3</v>
      </c>
      <c r="S1306" s="2052">
        <v>9368682</v>
      </c>
      <c r="T1306" s="2057">
        <v>44454</v>
      </c>
      <c r="U1306" s="2055">
        <v>40</v>
      </c>
      <c r="V1306" s="2052" t="s">
        <v>35</v>
      </c>
      <c r="W1306" s="2058">
        <v>325</v>
      </c>
      <c r="X1306" s="2077">
        <v>6011</v>
      </c>
      <c r="Y1306" s="4522">
        <v>44466</v>
      </c>
      <c r="Z1306" s="2057">
        <v>44463</v>
      </c>
      <c r="AA1306" s="2052">
        <v>16253</v>
      </c>
      <c r="AB1306" s="2055">
        <v>40000</v>
      </c>
      <c r="AC1306" s="2055">
        <f>(AB1306-U1306*1000)</f>
        <v>0</v>
      </c>
      <c r="AD1306" s="2056">
        <f>(AB1306*W1306/1000)</f>
        <v>13000</v>
      </c>
      <c r="AE1306" s="2058">
        <f t="shared" si="428"/>
        <v>650</v>
      </c>
      <c r="AF1306" s="6054"/>
      <c r="AG1306" s="6032"/>
      <c r="AH1306" s="2024"/>
      <c r="AI1306" s="2024"/>
      <c r="AJ1306" s="2024"/>
      <c r="AK1306" s="2024"/>
      <c r="AL1306" s="2024"/>
      <c r="AM1306" s="2024"/>
      <c r="AN1306" s="2024"/>
      <c r="AO1306" s="2024"/>
      <c r="AP1306" s="2024"/>
      <c r="AQ1306" s="2024"/>
      <c r="AR1306" s="2024"/>
      <c r="AS1306" s="2024"/>
      <c r="AT1306" s="2024"/>
      <c r="AU1306" s="2024"/>
      <c r="AV1306" s="2024"/>
      <c r="AW1306" s="2024"/>
      <c r="AX1306" s="2024"/>
      <c r="AY1306" s="2024"/>
    </row>
    <row r="1307" spans="15:51" ht="24" thickBot="1">
      <c r="O1307" s="2024"/>
      <c r="P1307" s="6164" t="s">
        <v>1301</v>
      </c>
      <c r="Q1307" s="6165" t="s">
        <v>1304</v>
      </c>
      <c r="R1307" s="6166">
        <v>4</v>
      </c>
      <c r="S1307" s="6167">
        <v>9368683</v>
      </c>
      <c r="T1307" s="6168">
        <v>44454</v>
      </c>
      <c r="U1307" s="6169">
        <v>20</v>
      </c>
      <c r="V1307" s="6167" t="s">
        <v>35</v>
      </c>
      <c r="W1307" s="6170">
        <v>370</v>
      </c>
      <c r="X1307" s="6171">
        <v>6011</v>
      </c>
      <c r="Y1307" s="6172">
        <v>44466</v>
      </c>
      <c r="Z1307" s="6168">
        <v>44466</v>
      </c>
      <c r="AA1307" s="6167" t="s">
        <v>78</v>
      </c>
      <c r="AB1307" s="6169">
        <v>20000</v>
      </c>
      <c r="AC1307" s="6169">
        <f>(AB1307-U1307*1000)</f>
        <v>0</v>
      </c>
      <c r="AD1307" s="6173">
        <f>(AB1307*W1307/1000)</f>
        <v>7400</v>
      </c>
      <c r="AE1307" s="6170">
        <f t="shared" si="428"/>
        <v>370</v>
      </c>
      <c r="AF1307" s="6174" t="s">
        <v>88</v>
      </c>
      <c r="AG1307" s="6032"/>
      <c r="AH1307" s="2024"/>
      <c r="AI1307" s="2024"/>
      <c r="AJ1307" s="2231" t="s">
        <v>823</v>
      </c>
      <c r="AK1307" s="2024" t="s">
        <v>824</v>
      </c>
      <c r="AL1307" s="2024"/>
      <c r="AM1307" s="2154"/>
      <c r="AN1307" s="2024"/>
      <c r="AO1307" s="2024"/>
      <c r="AP1307" s="2024"/>
      <c r="AQ1307" s="2024"/>
      <c r="AR1307" s="2024"/>
      <c r="AS1307" s="2024"/>
      <c r="AT1307" s="2024"/>
      <c r="AU1307" s="2024"/>
      <c r="AV1307" s="2154"/>
      <c r="AW1307" s="2024"/>
      <c r="AX1307" s="2024"/>
      <c r="AY1307" s="2024"/>
    </row>
    <row r="1308" spans="15:51">
      <c r="O1308" s="2024"/>
      <c r="P1308" s="2036" t="s">
        <v>589</v>
      </c>
      <c r="Q1308" s="2069" t="s">
        <v>698</v>
      </c>
      <c r="R1308" s="2809">
        <v>51</v>
      </c>
      <c r="S1308" s="2071" t="s">
        <v>101</v>
      </c>
      <c r="T1308" s="2072">
        <v>44456</v>
      </c>
      <c r="U1308" s="2071">
        <v>5</v>
      </c>
      <c r="V1308" s="2039" t="s">
        <v>35</v>
      </c>
      <c r="W1308" s="2073">
        <v>330</v>
      </c>
      <c r="X1308" s="2071"/>
      <c r="Y1308" s="4599">
        <v>44466</v>
      </c>
      <c r="Z1308" s="2072">
        <v>44463</v>
      </c>
      <c r="AA1308" s="2071">
        <v>16252</v>
      </c>
      <c r="AB1308" s="2041">
        <v>5000</v>
      </c>
      <c r="AC1308" s="2041">
        <f>(AB1308-U1308*1000)</f>
        <v>0</v>
      </c>
      <c r="AD1308" s="2045">
        <f>(AB1308*W1308/1000)</f>
        <v>1650</v>
      </c>
      <c r="AE1308" s="2042">
        <f t="shared" si="428"/>
        <v>82.5</v>
      </c>
      <c r="AF1308" s="6054"/>
      <c r="AG1308" s="6032"/>
      <c r="AH1308" s="2024"/>
      <c r="AI1308" s="2021"/>
      <c r="AJ1308" s="2911"/>
      <c r="AK1308" s="2131"/>
      <c r="AL1308" s="2132" t="s">
        <v>14</v>
      </c>
      <c r="AM1308" s="2132" t="s">
        <v>12</v>
      </c>
      <c r="AN1308" s="2132"/>
      <c r="AO1308" s="2133"/>
      <c r="AP1308" s="2132" t="s">
        <v>15</v>
      </c>
      <c r="AQ1308" s="2132" t="s">
        <v>16</v>
      </c>
      <c r="AR1308" s="2132" t="s">
        <v>12</v>
      </c>
      <c r="AS1308" s="2132" t="s">
        <v>12</v>
      </c>
      <c r="AT1308" s="2133"/>
      <c r="AU1308" s="2133"/>
      <c r="AV1308" s="2133"/>
      <c r="AW1308" s="2133"/>
      <c r="AX1308" s="2132" t="s">
        <v>17</v>
      </c>
      <c r="AY1308" s="2134"/>
    </row>
    <row r="1309" spans="15:51">
      <c r="O1309" s="2024"/>
      <c r="P1309" s="2047" t="s">
        <v>1295</v>
      </c>
      <c r="Q1309" s="2069" t="s">
        <v>427</v>
      </c>
      <c r="R1309" s="2750">
        <v>7</v>
      </c>
      <c r="S1309" s="2050" t="s">
        <v>101</v>
      </c>
      <c r="T1309" s="2051">
        <v>44461</v>
      </c>
      <c r="U1309" s="2050">
        <v>40</v>
      </c>
      <c r="V1309" s="2052" t="s">
        <v>35</v>
      </c>
      <c r="W1309" s="2053">
        <v>360</v>
      </c>
      <c r="X1309" s="2050">
        <v>315</v>
      </c>
      <c r="Y1309" s="4515">
        <v>44466</v>
      </c>
      <c r="Z1309" s="2051">
        <v>44466</v>
      </c>
      <c r="AA1309" s="2050">
        <v>16269</v>
      </c>
      <c r="AB1309" s="2055">
        <v>40000</v>
      </c>
      <c r="AC1309" s="2055">
        <v>0</v>
      </c>
      <c r="AD1309" s="2056">
        <f>(AB1309*W1309/1000)</f>
        <v>14400</v>
      </c>
      <c r="AE1309" s="2058">
        <f t="shared" si="428"/>
        <v>720</v>
      </c>
      <c r="AF1309" s="6054"/>
      <c r="AG1309" s="6032"/>
      <c r="AH1309" s="2024"/>
      <c r="AI1309" s="2023"/>
      <c r="AJ1309" s="2912" t="s">
        <v>4</v>
      </c>
      <c r="AK1309" s="2135" t="s">
        <v>18</v>
      </c>
      <c r="AL1309" s="2033" t="s">
        <v>19</v>
      </c>
      <c r="AM1309" s="2033" t="s">
        <v>19</v>
      </c>
      <c r="AN1309" s="2033" t="s">
        <v>20</v>
      </c>
      <c r="AO1309" s="2033" t="s">
        <v>21</v>
      </c>
      <c r="AP1309" s="2033" t="s">
        <v>22</v>
      </c>
      <c r="AQ1309" s="2033" t="s">
        <v>19</v>
      </c>
      <c r="AR1309" s="2033" t="s">
        <v>23</v>
      </c>
      <c r="AS1309" s="2033" t="s">
        <v>23</v>
      </c>
      <c r="AT1309" s="2033" t="s">
        <v>24</v>
      </c>
      <c r="AU1309" s="2033" t="s">
        <v>20</v>
      </c>
      <c r="AV1309" s="2033" t="s">
        <v>25</v>
      </c>
      <c r="AW1309" s="2033" t="s">
        <v>0</v>
      </c>
      <c r="AX1309" s="2033" t="s">
        <v>11</v>
      </c>
      <c r="AY1309" s="2136" t="s">
        <v>26</v>
      </c>
    </row>
    <row r="1310" spans="15:51" ht="15" thickBot="1">
      <c r="O1310" s="2024"/>
      <c r="P1310" s="4591"/>
      <c r="Q1310" s="2926"/>
      <c r="R1310" s="2788"/>
      <c r="S1310" s="2039"/>
      <c r="T1310" s="2193"/>
      <c r="U1310" s="2191"/>
      <c r="V1310" s="2188"/>
      <c r="W1310" s="2194"/>
      <c r="X1310" s="2188"/>
      <c r="Y1310" s="2044"/>
      <c r="Z1310" s="2040"/>
      <c r="AA1310" s="2188"/>
      <c r="AB1310" s="2191"/>
      <c r="AC1310" s="2191"/>
      <c r="AD1310" s="2192"/>
      <c r="AE1310" s="2194"/>
      <c r="AF1310" s="6054"/>
      <c r="AG1310" s="6032"/>
      <c r="AH1310" s="2024"/>
      <c r="AI1310" s="2026"/>
      <c r="AJ1310" s="3514"/>
      <c r="AK1310" s="2137"/>
      <c r="AL1310" s="2033" t="s">
        <v>3</v>
      </c>
      <c r="AM1310" s="2033" t="s">
        <v>18</v>
      </c>
      <c r="AN1310" s="2033"/>
      <c r="AO1310" s="2138"/>
      <c r="AP1310" s="2033" t="s">
        <v>21</v>
      </c>
      <c r="AQ1310" s="2033" t="s">
        <v>3</v>
      </c>
      <c r="AR1310" s="2033" t="s">
        <v>27</v>
      </c>
      <c r="AS1310" s="2033" t="s">
        <v>28</v>
      </c>
      <c r="AT1310" s="2138"/>
      <c r="AU1310" s="2138"/>
      <c r="AV1310" s="2138"/>
      <c r="AW1310" s="2138"/>
      <c r="AX1310" s="2033" t="s">
        <v>30</v>
      </c>
      <c r="AY1310" s="2136"/>
    </row>
    <row r="1311" spans="15:51">
      <c r="O1311" s="2024"/>
      <c r="P1311" s="4591"/>
      <c r="Q1311" s="4953"/>
      <c r="R1311" s="2788"/>
      <c r="S1311" s="2188"/>
      <c r="T1311" s="2193"/>
      <c r="U1311" s="2191"/>
      <c r="V1311" s="2188"/>
      <c r="W1311" s="2194"/>
      <c r="X1311" s="2188"/>
      <c r="Y1311" s="6175"/>
      <c r="Z1311" s="2193"/>
      <c r="AA1311" s="2188"/>
      <c r="AB1311" s="2191"/>
      <c r="AC1311" s="2191"/>
      <c r="AD1311" s="2192"/>
      <c r="AE1311" s="2194"/>
      <c r="AF1311" s="6054"/>
      <c r="AG1311" s="6032"/>
      <c r="AH1311" s="2024"/>
      <c r="AI1311" s="2943"/>
      <c r="AJ1311" s="2048" t="s">
        <v>808</v>
      </c>
      <c r="AK1311" s="3058">
        <v>1</v>
      </c>
      <c r="AL1311" s="3059" t="s">
        <v>796</v>
      </c>
      <c r="AM1311" s="3060">
        <v>43560</v>
      </c>
      <c r="AN1311" s="3059">
        <v>10</v>
      </c>
      <c r="AO1311" s="3061" t="s">
        <v>35</v>
      </c>
      <c r="AP1311" s="3062">
        <v>335</v>
      </c>
      <c r="AQ1311" s="3059" t="s">
        <v>78</v>
      </c>
      <c r="AR1311" s="4215">
        <v>43572</v>
      </c>
      <c r="AS1311" s="3064">
        <v>43573</v>
      </c>
      <c r="AT1311" s="3061">
        <v>3757</v>
      </c>
      <c r="AU1311" s="3065">
        <v>10000</v>
      </c>
      <c r="AV1311" s="3065">
        <f>(AU1311-AN1311*1000)</f>
        <v>0</v>
      </c>
      <c r="AW1311" s="3066">
        <f>(AU1311*AP1311/1000)</f>
        <v>3350</v>
      </c>
      <c r="AX1311" s="3062">
        <f>(AW1311*0.05)</f>
        <v>167.5</v>
      </c>
      <c r="AY1311" s="2232"/>
    </row>
    <row r="1312" spans="15:51">
      <c r="O1312" s="2024"/>
      <c r="P1312" s="4591"/>
      <c r="Q1312" s="4953"/>
      <c r="R1312" s="2788"/>
      <c r="S1312" s="2188"/>
      <c r="T1312" s="2193"/>
      <c r="U1312" s="2191"/>
      <c r="V1312" s="2188"/>
      <c r="W1312" s="2194"/>
      <c r="X1312" s="2188"/>
      <c r="Y1312" s="6175"/>
      <c r="Z1312" s="2193"/>
      <c r="AA1312" s="2188"/>
      <c r="AB1312" s="2191"/>
      <c r="AC1312" s="2191"/>
      <c r="AD1312" s="2192"/>
      <c r="AE1312" s="2194"/>
      <c r="AF1312" s="6054"/>
      <c r="AG1312" s="6032"/>
      <c r="AH1312" s="2024"/>
      <c r="AI1312" s="2023"/>
      <c r="AJ1312" s="2048" t="s">
        <v>808</v>
      </c>
      <c r="AK1312" s="3067">
        <v>2</v>
      </c>
      <c r="AL1312" s="3068" t="s">
        <v>101</v>
      </c>
      <c r="AM1312" s="3069">
        <v>43918</v>
      </c>
      <c r="AN1312" s="3068">
        <v>10</v>
      </c>
      <c r="AO1312" s="3070" t="s">
        <v>35</v>
      </c>
      <c r="AP1312" s="3071">
        <v>335</v>
      </c>
      <c r="AQ1312" s="3068" t="s">
        <v>78</v>
      </c>
      <c r="AR1312" s="3596">
        <v>43934</v>
      </c>
      <c r="AS1312" s="3073">
        <v>43930</v>
      </c>
      <c r="AT1312" s="3070">
        <v>12931</v>
      </c>
      <c r="AU1312" s="3074">
        <v>10000</v>
      </c>
      <c r="AV1312" s="3074">
        <f>(AU1312-AN1312*1000)</f>
        <v>0</v>
      </c>
      <c r="AW1312" s="3075">
        <f>(AU1312*AP1312/1000)</f>
        <v>3350</v>
      </c>
      <c r="AX1312" s="3071">
        <f>(AW1312*0.05)</f>
        <v>167.5</v>
      </c>
      <c r="AY1312" s="2233"/>
    </row>
    <row r="1313" spans="15:51">
      <c r="O1313" s="2024"/>
      <c r="P1313" s="4591"/>
      <c r="Q1313" s="4953"/>
      <c r="R1313" s="2788"/>
      <c r="S1313" s="2188"/>
      <c r="T1313" s="2193"/>
      <c r="U1313" s="2191"/>
      <c r="V1313" s="2188"/>
      <c r="W1313" s="2194"/>
      <c r="X1313" s="2188"/>
      <c r="Y1313" s="6175"/>
      <c r="Z1313" s="2193"/>
      <c r="AA1313" s="2188"/>
      <c r="AB1313" s="2191"/>
      <c r="AC1313" s="2191"/>
      <c r="AD1313" s="2192"/>
      <c r="AE1313" s="2194"/>
      <c r="AF1313" s="6054"/>
      <c r="AG1313" s="3220"/>
      <c r="AH1313" s="2024"/>
      <c r="AI1313" s="2837"/>
      <c r="AJ1313" s="2069"/>
      <c r="AK1313" s="2959"/>
      <c r="AL1313" s="2071"/>
      <c r="AM1313" s="2072"/>
      <c r="AN1313" s="2071"/>
      <c r="AO1313" s="2039"/>
      <c r="AP1313" s="2042"/>
      <c r="AQ1313" s="2071"/>
      <c r="AR1313" s="2148"/>
      <c r="AS1313" s="2040"/>
      <c r="AT1313" s="2039"/>
      <c r="AU1313" s="2041"/>
      <c r="AV1313" s="2041"/>
      <c r="AW1313" s="2045"/>
      <c r="AX1313" s="2042"/>
      <c r="AY1313" s="2234"/>
    </row>
    <row r="1314" spans="15:51">
      <c r="O1314" s="2024"/>
      <c r="P1314" s="4591"/>
      <c r="Q1314" s="4953"/>
      <c r="R1314" s="2788"/>
      <c r="S1314" s="2188"/>
      <c r="T1314" s="2193"/>
      <c r="U1314" s="2191"/>
      <c r="V1314" s="2188"/>
      <c r="W1314" s="2194"/>
      <c r="X1314" s="2188"/>
      <c r="Y1314" s="6175"/>
      <c r="Z1314" s="2193"/>
      <c r="AA1314" s="2188"/>
      <c r="AB1314" s="2191"/>
      <c r="AC1314" s="2191"/>
      <c r="AD1314" s="2192"/>
      <c r="AE1314" s="2194"/>
      <c r="AF1314" s="6054"/>
      <c r="AG1314" s="3227"/>
      <c r="AH1314" s="2024"/>
      <c r="AI1314" s="2837"/>
      <c r="AJ1314" s="2069"/>
      <c r="AK1314" s="2959"/>
      <c r="AL1314" s="2071"/>
      <c r="AM1314" s="2072"/>
      <c r="AN1314" s="2071"/>
      <c r="AO1314" s="2039"/>
      <c r="AP1314" s="2042"/>
      <c r="AQ1314" s="2071"/>
      <c r="AR1314" s="2148"/>
      <c r="AS1314" s="2040"/>
      <c r="AT1314" s="2039"/>
      <c r="AU1314" s="2041"/>
      <c r="AV1314" s="2041"/>
      <c r="AW1314" s="2045"/>
      <c r="AX1314" s="2042"/>
      <c r="AY1314" s="2234"/>
    </row>
    <row r="1315" spans="15:51">
      <c r="O1315" s="2024"/>
      <c r="P1315" s="2117"/>
      <c r="Q1315" s="4991"/>
      <c r="R1315" s="4564"/>
      <c r="S1315" s="4564"/>
      <c r="T1315" s="4565"/>
      <c r="U1315" s="4564"/>
      <c r="V1315" s="4564"/>
      <c r="W1315" s="6176"/>
      <c r="X1315" s="6177"/>
      <c r="Y1315" s="5648"/>
      <c r="Z1315" s="4565"/>
      <c r="AA1315" s="4853"/>
      <c r="AB1315" s="4756"/>
      <c r="AC1315" s="4564"/>
      <c r="AD1315" s="4566"/>
      <c r="AE1315" s="4566"/>
      <c r="AF1315" s="6054"/>
      <c r="AG1315" s="2029"/>
      <c r="AH1315" s="2024"/>
      <c r="AI1315" s="2837"/>
      <c r="AJ1315" s="2069"/>
      <c r="AK1315" s="2959"/>
      <c r="AL1315" s="2108"/>
      <c r="AM1315" s="2072"/>
      <c r="AN1315" s="2071"/>
      <c r="AO1315" s="2108"/>
      <c r="AP1315" s="2073"/>
      <c r="AQ1315" s="2071"/>
      <c r="AR1315" s="2112"/>
      <c r="AS1315" s="2109"/>
      <c r="AT1315" s="2108"/>
      <c r="AU1315" s="2113"/>
      <c r="AV1315" s="2113"/>
      <c r="AW1315" s="2114"/>
      <c r="AX1315" s="2116"/>
      <c r="AY1315" s="2234"/>
    </row>
    <row r="1316" spans="15:51" ht="15" thickBot="1">
      <c r="O1316" s="2024"/>
      <c r="P1316" s="6178"/>
      <c r="Q1316" s="4991"/>
      <c r="R1316" s="4564"/>
      <c r="S1316" s="4564"/>
      <c r="T1316" s="4565"/>
      <c r="U1316" s="4564"/>
      <c r="V1316" s="4564"/>
      <c r="W1316" s="6176"/>
      <c r="X1316" s="6177"/>
      <c r="Y1316" s="5648"/>
      <c r="Z1316" s="4565"/>
      <c r="AA1316" s="4755"/>
      <c r="AB1316" s="4756"/>
      <c r="AC1316" s="4564"/>
      <c r="AD1316" s="4566"/>
      <c r="AE1316" s="4566"/>
      <c r="AF1316" s="6054"/>
      <c r="AG1316" s="6032"/>
      <c r="AH1316" s="2024"/>
      <c r="AI1316" s="2026"/>
      <c r="AJ1316" s="2917"/>
      <c r="AK1316" s="2960"/>
      <c r="AL1316" s="2235"/>
      <c r="AM1316" s="2236"/>
      <c r="AN1316" s="2237"/>
      <c r="AO1316" s="2238"/>
      <c r="AP1316" s="2239"/>
      <c r="AQ1316" s="2237"/>
      <c r="AR1316" s="2240"/>
      <c r="AS1316" s="2241"/>
      <c r="AT1316" s="2238"/>
      <c r="AU1316" s="2242"/>
      <c r="AV1316" s="2242"/>
      <c r="AW1316" s="2243"/>
      <c r="AX1316" s="2244"/>
      <c r="AY1316" s="2245"/>
    </row>
    <row r="1317" spans="15:51" ht="15" thickBot="1">
      <c r="O1317" s="2024"/>
      <c r="P1317" s="2082"/>
      <c r="Q1317" s="2085"/>
      <c r="R1317" s="2085"/>
      <c r="S1317" s="2085"/>
      <c r="T1317" s="2085"/>
      <c r="U1317" s="2085"/>
      <c r="V1317" s="6144"/>
      <c r="W1317" s="6144"/>
      <c r="X1317" s="6144"/>
      <c r="Y1317" s="6144"/>
      <c r="Z1317" s="2085"/>
      <c r="AA1317" s="2086"/>
      <c r="AB1317" s="2087"/>
      <c r="AC1317" s="2085"/>
      <c r="AD1317" s="2088">
        <f>SUM(AD1286:AD1316)</f>
        <v>253698.7</v>
      </c>
      <c r="AE1317" s="2088">
        <f>(AD1317*0.05)</f>
        <v>12684.935000000001</v>
      </c>
      <c r="AF1317" s="2090"/>
      <c r="AG1317" s="6032"/>
      <c r="AH1317" s="2024"/>
      <c r="AI1317" s="2024"/>
      <c r="AJ1317" s="2024"/>
      <c r="AK1317" s="2024"/>
      <c r="AL1317" s="2024"/>
      <c r="AM1317" s="2024"/>
      <c r="AN1317" s="2024"/>
      <c r="AO1317" s="2024"/>
      <c r="AP1317" s="2024"/>
      <c r="AQ1317" s="2024"/>
      <c r="AR1317" s="2024"/>
      <c r="AS1317" s="2024"/>
      <c r="AT1317" s="2024"/>
      <c r="AU1317" s="2024"/>
      <c r="AV1317" s="2024"/>
      <c r="AW1317" s="2024"/>
      <c r="AX1317" s="2024"/>
      <c r="AY1317" s="2128"/>
    </row>
    <row r="1318" spans="15:51" ht="24" thickBot="1">
      <c r="O1318" s="2024"/>
      <c r="P1318" s="2024"/>
      <c r="Q1318" s="3627"/>
      <c r="R1318" s="6153"/>
      <c r="S1318" s="3563"/>
      <c r="T1318" s="5937"/>
      <c r="U1318" s="3563"/>
      <c r="V1318" s="3627"/>
      <c r="W1318" s="5935"/>
      <c r="X1318" s="3563"/>
      <c r="Y1318" s="5936"/>
      <c r="Z1318" s="2024"/>
      <c r="AA1318" s="2024"/>
      <c r="AB1318" s="2024"/>
      <c r="AC1318" s="2024"/>
      <c r="AD1318" s="2024"/>
      <c r="AE1318" s="2024"/>
      <c r="AF1318" s="3227"/>
      <c r="AG1318" s="6032"/>
      <c r="AH1318" s="2024"/>
      <c r="AI1318" s="2024"/>
      <c r="AJ1318" s="2231" t="s">
        <v>915</v>
      </c>
      <c r="AK1318" s="2024" t="s">
        <v>840</v>
      </c>
      <c r="AL1318" s="2024"/>
      <c r="AM1318" s="2154"/>
      <c r="AN1318" s="2024"/>
      <c r="AO1318" s="2024"/>
      <c r="AP1318" s="2024"/>
      <c r="AQ1318" s="2024"/>
      <c r="AR1318" s="2024"/>
      <c r="AS1318" s="2024"/>
      <c r="AT1318" s="2024"/>
      <c r="AU1318" s="2024"/>
      <c r="AV1318" s="2154"/>
      <c r="AW1318" s="2024"/>
      <c r="AX1318" s="2024"/>
      <c r="AY1318" s="2128"/>
    </row>
    <row r="1319" spans="15:51" ht="18.600000000000001" thickBot="1">
      <c r="O1319" s="2024"/>
      <c r="P1319" s="2028" t="s">
        <v>1300</v>
      </c>
      <c r="Q1319" s="2029"/>
      <c r="R1319" s="2029"/>
      <c r="S1319" s="2029"/>
      <c r="T1319" s="2029"/>
      <c r="U1319" s="2029"/>
      <c r="V1319" s="6032"/>
      <c r="W1319" s="6032"/>
      <c r="X1319" s="6032"/>
      <c r="Y1319" s="6032"/>
      <c r="Z1319" s="2024"/>
      <c r="AA1319" s="2024"/>
      <c r="AB1319" s="2024"/>
      <c r="AC1319" s="2024"/>
      <c r="AD1319" s="2024"/>
      <c r="AE1319" s="2024"/>
      <c r="AF1319" s="2029"/>
      <c r="AG1319" s="3219"/>
      <c r="AH1319" s="2024"/>
      <c r="AI1319" s="2021"/>
      <c r="AJ1319" s="2911"/>
      <c r="AK1319" s="2131"/>
      <c r="AL1319" s="2132" t="s">
        <v>14</v>
      </c>
      <c r="AM1319" s="2132" t="s">
        <v>12</v>
      </c>
      <c r="AN1319" s="2132"/>
      <c r="AO1319" s="2133"/>
      <c r="AP1319" s="2132" t="s">
        <v>15</v>
      </c>
      <c r="AQ1319" s="2132" t="s">
        <v>16</v>
      </c>
      <c r="AR1319" s="2132" t="s">
        <v>12</v>
      </c>
      <c r="AS1319" s="2132" t="s">
        <v>12</v>
      </c>
      <c r="AT1319" s="2133"/>
      <c r="AU1319" s="2133"/>
      <c r="AV1319" s="2133"/>
      <c r="AW1319" s="2133"/>
      <c r="AX1319" s="2132" t="s">
        <v>17</v>
      </c>
      <c r="AY1319" s="2134"/>
    </row>
    <row r="1320" spans="15:51">
      <c r="O1320" s="2024"/>
      <c r="P1320" s="6155"/>
      <c r="Q1320" s="2133"/>
      <c r="R1320" s="2133"/>
      <c r="S1320" s="6030" t="s">
        <v>14</v>
      </c>
      <c r="T1320" s="6030" t="s">
        <v>12</v>
      </c>
      <c r="U1320" s="6030"/>
      <c r="V1320" s="2133"/>
      <c r="W1320" s="6030" t="s">
        <v>15</v>
      </c>
      <c r="X1320" s="6030" t="s">
        <v>16</v>
      </c>
      <c r="Y1320" s="6030" t="s">
        <v>12</v>
      </c>
      <c r="Z1320" s="6156" t="s">
        <v>12</v>
      </c>
      <c r="AA1320" s="2133"/>
      <c r="AB1320" s="2133"/>
      <c r="AC1320" s="2133"/>
      <c r="AD1320" s="2133"/>
      <c r="AE1320" s="6030" t="s">
        <v>17</v>
      </c>
      <c r="AF1320" s="6031"/>
      <c r="AG1320" s="2029"/>
      <c r="AH1320" s="2024"/>
      <c r="AI1320" s="2023"/>
      <c r="AJ1320" s="2912" t="s">
        <v>4</v>
      </c>
      <c r="AK1320" s="2135" t="s">
        <v>18</v>
      </c>
      <c r="AL1320" s="2033" t="s">
        <v>19</v>
      </c>
      <c r="AM1320" s="2033" t="s">
        <v>19</v>
      </c>
      <c r="AN1320" s="2033" t="s">
        <v>20</v>
      </c>
      <c r="AO1320" s="2033" t="s">
        <v>21</v>
      </c>
      <c r="AP1320" s="2033" t="s">
        <v>22</v>
      </c>
      <c r="AQ1320" s="2033" t="s">
        <v>19</v>
      </c>
      <c r="AR1320" s="2033" t="s">
        <v>23</v>
      </c>
      <c r="AS1320" s="2033" t="s">
        <v>23</v>
      </c>
      <c r="AT1320" s="2033" t="s">
        <v>24</v>
      </c>
      <c r="AU1320" s="2033" t="s">
        <v>20</v>
      </c>
      <c r="AV1320" s="2033" t="s">
        <v>25</v>
      </c>
      <c r="AW1320" s="2033" t="s">
        <v>0</v>
      </c>
      <c r="AX1320" s="2033" t="s">
        <v>11</v>
      </c>
      <c r="AY1320" s="2136" t="s">
        <v>26</v>
      </c>
    </row>
    <row r="1321" spans="15:51" ht="15" thickBot="1">
      <c r="O1321" s="2024"/>
      <c r="P1321" s="2641" t="s">
        <v>3</v>
      </c>
      <c r="Q1321" s="2033" t="s">
        <v>4</v>
      </c>
      <c r="R1321" s="6033" t="s">
        <v>18</v>
      </c>
      <c r="S1321" s="6033" t="s">
        <v>19</v>
      </c>
      <c r="T1321" s="6033" t="s">
        <v>19</v>
      </c>
      <c r="U1321" s="6033" t="s">
        <v>20</v>
      </c>
      <c r="V1321" s="6033" t="s">
        <v>21</v>
      </c>
      <c r="W1321" s="6033" t="s">
        <v>22</v>
      </c>
      <c r="X1321" s="6033" t="s">
        <v>19</v>
      </c>
      <c r="Y1321" s="6033" t="s">
        <v>23</v>
      </c>
      <c r="Z1321" s="6033" t="s">
        <v>23</v>
      </c>
      <c r="AA1321" s="6033" t="s">
        <v>24</v>
      </c>
      <c r="AB1321" s="6033" t="s">
        <v>20</v>
      </c>
      <c r="AC1321" s="6033" t="s">
        <v>25</v>
      </c>
      <c r="AD1321" s="6033" t="s">
        <v>0</v>
      </c>
      <c r="AE1321" s="6033" t="s">
        <v>11</v>
      </c>
      <c r="AF1321" s="6034" t="s">
        <v>26</v>
      </c>
      <c r="AG1321" s="2029"/>
      <c r="AH1321" s="2024"/>
      <c r="AI1321" s="2026"/>
      <c r="AJ1321" s="3514"/>
      <c r="AK1321" s="2137"/>
      <c r="AL1321" s="2033" t="s">
        <v>3</v>
      </c>
      <c r="AM1321" s="2033" t="s">
        <v>18</v>
      </c>
      <c r="AN1321" s="2033"/>
      <c r="AO1321" s="2138"/>
      <c r="AP1321" s="2033" t="s">
        <v>21</v>
      </c>
      <c r="AQ1321" s="2033" t="s">
        <v>3</v>
      </c>
      <c r="AR1321" s="2033" t="s">
        <v>27</v>
      </c>
      <c r="AS1321" s="2033" t="s">
        <v>28</v>
      </c>
      <c r="AT1321" s="2138"/>
      <c r="AU1321" s="2138"/>
      <c r="AV1321" s="2138"/>
      <c r="AW1321" s="2138"/>
      <c r="AX1321" s="2033" t="s">
        <v>30</v>
      </c>
      <c r="AY1321" s="2136"/>
    </row>
    <row r="1322" spans="15:51" ht="15" thickBot="1">
      <c r="O1322" s="2024"/>
      <c r="P1322" s="2642"/>
      <c r="Q1322" s="2035"/>
      <c r="R1322" s="2035"/>
      <c r="S1322" s="6035" t="s">
        <v>3</v>
      </c>
      <c r="T1322" s="6035" t="s">
        <v>18</v>
      </c>
      <c r="U1322" s="6035"/>
      <c r="V1322" s="2035"/>
      <c r="W1322" s="6035" t="s">
        <v>21</v>
      </c>
      <c r="X1322" s="6035" t="s">
        <v>3</v>
      </c>
      <c r="Y1322" s="6035" t="s">
        <v>27</v>
      </c>
      <c r="Z1322" s="6035" t="s">
        <v>28</v>
      </c>
      <c r="AA1322" s="2035"/>
      <c r="AB1322" s="2035"/>
      <c r="AC1322" s="2035"/>
      <c r="AD1322" s="2035"/>
      <c r="AE1322" s="6035" t="s">
        <v>30</v>
      </c>
      <c r="AF1322" s="6034"/>
      <c r="AG1322" s="2029"/>
      <c r="AH1322" s="2024"/>
      <c r="AI1322" s="2941"/>
      <c r="AJ1322" s="2657" t="s">
        <v>808</v>
      </c>
      <c r="AK1322" s="3058">
        <v>1</v>
      </c>
      <c r="AL1322" s="3059" t="s">
        <v>796</v>
      </c>
      <c r="AM1322" s="3060">
        <v>43671</v>
      </c>
      <c r="AN1322" s="3059">
        <v>50</v>
      </c>
      <c r="AO1322" s="3061" t="s">
        <v>35</v>
      </c>
      <c r="AP1322" s="3062">
        <v>298</v>
      </c>
      <c r="AQ1322" s="3059" t="s">
        <v>78</v>
      </c>
      <c r="AR1322" s="4215">
        <v>43677</v>
      </c>
      <c r="AS1322" s="3064">
        <v>43675</v>
      </c>
      <c r="AT1322" s="3061">
        <v>11486</v>
      </c>
      <c r="AU1322" s="3065">
        <v>50000</v>
      </c>
      <c r="AV1322" s="3065">
        <f t="shared" ref="AV1322:AV1327" si="429">(AU1322-AN1322*1000)</f>
        <v>0</v>
      </c>
      <c r="AW1322" s="3066">
        <f t="shared" ref="AW1322:AW1327" si="430">(AU1322*AP1322/1000)</f>
        <v>14900</v>
      </c>
      <c r="AX1322" s="3062">
        <f t="shared" ref="AX1322:AX1327" si="431">(AW1322*0.05)</f>
        <v>745</v>
      </c>
      <c r="AY1322" s="2232"/>
    </row>
    <row r="1323" spans="15:51">
      <c r="O1323" s="2024"/>
      <c r="P1323" s="6179" t="s">
        <v>471</v>
      </c>
      <c r="Q1323" s="2052" t="s">
        <v>436</v>
      </c>
      <c r="R1323" s="2836">
        <v>63</v>
      </c>
      <c r="S1323" s="2071" t="s">
        <v>101</v>
      </c>
      <c r="T1323" s="2193">
        <v>44411</v>
      </c>
      <c r="U1323" s="2191">
        <v>20</v>
      </c>
      <c r="V1323" s="2188" t="s">
        <v>35</v>
      </c>
      <c r="W1323" s="2194">
        <v>392.2</v>
      </c>
      <c r="X1323" s="2186"/>
      <c r="Y1323" s="4598">
        <v>44473</v>
      </c>
      <c r="Z1323" s="2187">
        <v>44470</v>
      </c>
      <c r="AA1323" s="2186">
        <v>16313</v>
      </c>
      <c r="AB1323" s="2186">
        <v>20000</v>
      </c>
      <c r="AC1323" s="2186">
        <f t="shared" ref="AC1323:AC1337" si="432">(AB1323-U1323*1000)</f>
        <v>0</v>
      </c>
      <c r="AD1323" s="2192">
        <f t="shared" ref="AD1323:AD1331" si="433">(AB1323*W1323/1000)</f>
        <v>7844</v>
      </c>
      <c r="AE1323" s="2192">
        <f t="shared" ref="AE1323:AE1330" si="434">(AD1323*0.05)</f>
        <v>392.20000000000005</v>
      </c>
      <c r="AF1323" s="2046"/>
      <c r="AG1323" s="2029"/>
      <c r="AH1323" s="2024"/>
      <c r="AI1323" s="2023"/>
      <c r="AJ1323" s="2069" t="s">
        <v>808</v>
      </c>
      <c r="AK1323" s="2750">
        <v>2</v>
      </c>
      <c r="AL1323" s="2050" t="s">
        <v>796</v>
      </c>
      <c r="AM1323" s="2051">
        <v>43832</v>
      </c>
      <c r="AN1323" s="2050">
        <v>20</v>
      </c>
      <c r="AO1323" s="2052" t="s">
        <v>35</v>
      </c>
      <c r="AP1323" s="2053">
        <v>312.89999999999998</v>
      </c>
      <c r="AQ1323" s="2050">
        <v>315</v>
      </c>
      <c r="AR1323" s="3573">
        <v>43836</v>
      </c>
      <c r="AS1323" s="2051">
        <v>43833</v>
      </c>
      <c r="AT1323" s="2050">
        <v>12366</v>
      </c>
      <c r="AU1323" s="2055">
        <v>20000</v>
      </c>
      <c r="AV1323" s="2055">
        <f t="shared" si="429"/>
        <v>0</v>
      </c>
      <c r="AW1323" s="2056">
        <f t="shared" si="430"/>
        <v>6258</v>
      </c>
      <c r="AX1323" s="2058">
        <f t="shared" si="431"/>
        <v>312.90000000000003</v>
      </c>
      <c r="AY1323" s="2233"/>
    </row>
    <row r="1324" spans="15:51">
      <c r="O1324" s="2024"/>
      <c r="P1324" s="2123" t="s">
        <v>629</v>
      </c>
      <c r="Q1324" s="2039" t="s">
        <v>436</v>
      </c>
      <c r="R1324" s="2071">
        <v>253</v>
      </c>
      <c r="S1324" s="2071">
        <v>67848</v>
      </c>
      <c r="T1324" s="2072">
        <v>44419</v>
      </c>
      <c r="U1324" s="2071">
        <v>57</v>
      </c>
      <c r="V1324" s="2071" t="s">
        <v>35</v>
      </c>
      <c r="W1324" s="2073">
        <v>360.05</v>
      </c>
      <c r="X1324" s="4072"/>
      <c r="Y1324" s="4482">
        <v>44473</v>
      </c>
      <c r="Z1324" s="2072">
        <v>44470</v>
      </c>
      <c r="AA1324" s="5988">
        <v>16300</v>
      </c>
      <c r="AB1324" s="2041">
        <v>57000</v>
      </c>
      <c r="AC1324" s="2071">
        <f t="shared" si="432"/>
        <v>0</v>
      </c>
      <c r="AD1324" s="2045">
        <f t="shared" si="433"/>
        <v>20522.849999999999</v>
      </c>
      <c r="AE1324" s="2045">
        <f t="shared" si="434"/>
        <v>1026.1424999999999</v>
      </c>
      <c r="AF1324" s="2059"/>
      <c r="AG1324" s="2029"/>
      <c r="AH1324" s="2024"/>
      <c r="AI1324" s="2837"/>
      <c r="AJ1324" s="2069" t="s">
        <v>808</v>
      </c>
      <c r="AK1324" s="2750">
        <v>3</v>
      </c>
      <c r="AL1324" s="2050" t="s">
        <v>36</v>
      </c>
      <c r="AM1324" s="2051">
        <v>43903</v>
      </c>
      <c r="AN1324" s="2050">
        <v>50</v>
      </c>
      <c r="AO1324" s="2052" t="s">
        <v>35</v>
      </c>
      <c r="AP1324" s="2053">
        <v>300</v>
      </c>
      <c r="AQ1324" s="2050">
        <v>315</v>
      </c>
      <c r="AR1324" s="3509">
        <v>43913</v>
      </c>
      <c r="AS1324" s="3174">
        <v>43910</v>
      </c>
      <c r="AT1324" s="2050">
        <v>12827</v>
      </c>
      <c r="AU1324" s="2055">
        <v>50000</v>
      </c>
      <c r="AV1324" s="2055">
        <f t="shared" si="429"/>
        <v>0</v>
      </c>
      <c r="AW1324" s="2056">
        <f t="shared" si="430"/>
        <v>15000</v>
      </c>
      <c r="AX1324" s="2058">
        <f t="shared" si="431"/>
        <v>750</v>
      </c>
      <c r="AY1324" s="2234"/>
    </row>
    <row r="1325" spans="15:51">
      <c r="O1325" s="2024"/>
      <c r="P1325" s="2123" t="s">
        <v>629</v>
      </c>
      <c r="Q1325" s="2039" t="s">
        <v>740</v>
      </c>
      <c r="R1325" s="2071">
        <v>260</v>
      </c>
      <c r="S1325" s="2071">
        <v>67874</v>
      </c>
      <c r="T1325" s="2072">
        <v>44420</v>
      </c>
      <c r="U1325" s="2071">
        <v>6</v>
      </c>
      <c r="V1325" s="2071" t="s">
        <v>35</v>
      </c>
      <c r="W1325" s="2073">
        <v>230</v>
      </c>
      <c r="X1325" s="4072"/>
      <c r="Y1325" s="4482">
        <v>44473</v>
      </c>
      <c r="Z1325" s="2072">
        <v>44470</v>
      </c>
      <c r="AA1325" s="2691">
        <v>16301</v>
      </c>
      <c r="AB1325" s="2147">
        <v>6000</v>
      </c>
      <c r="AC1325" s="2071">
        <f t="shared" si="432"/>
        <v>0</v>
      </c>
      <c r="AD1325" s="2045">
        <f t="shared" si="433"/>
        <v>1380</v>
      </c>
      <c r="AE1325" s="2045">
        <f t="shared" si="434"/>
        <v>69</v>
      </c>
      <c r="AF1325" s="2059"/>
      <c r="AG1325" s="2029"/>
      <c r="AH1325" s="2024"/>
      <c r="AI1325" s="2023"/>
      <c r="AJ1325" s="2069" t="s">
        <v>1150</v>
      </c>
      <c r="AK1325" s="2750">
        <v>4</v>
      </c>
      <c r="AL1325" s="2050" t="s">
        <v>796</v>
      </c>
      <c r="AM1325" s="2051">
        <v>43936</v>
      </c>
      <c r="AN1325" s="2050">
        <v>50</v>
      </c>
      <c r="AO1325" s="2052" t="s">
        <v>35</v>
      </c>
      <c r="AP1325" s="2053">
        <v>245</v>
      </c>
      <c r="AQ1325" s="2050">
        <v>315</v>
      </c>
      <c r="AR1325" s="3509">
        <v>43964</v>
      </c>
      <c r="AS1325" s="3174">
        <v>43956</v>
      </c>
      <c r="AT1325" s="2050">
        <v>13042</v>
      </c>
      <c r="AU1325" s="2055">
        <v>50000</v>
      </c>
      <c r="AV1325" s="2055">
        <f t="shared" si="429"/>
        <v>0</v>
      </c>
      <c r="AW1325" s="2056">
        <f t="shared" si="430"/>
        <v>12250</v>
      </c>
      <c r="AX1325" s="2058">
        <f t="shared" si="431"/>
        <v>612.5</v>
      </c>
      <c r="AY1325" s="2234"/>
    </row>
    <row r="1326" spans="15:51">
      <c r="O1326" s="2024"/>
      <c r="P1326" s="2123" t="s">
        <v>629</v>
      </c>
      <c r="Q1326" s="2039" t="s">
        <v>699</v>
      </c>
      <c r="R1326" s="2071">
        <v>248</v>
      </c>
      <c r="S1326" s="2071">
        <v>67741</v>
      </c>
      <c r="T1326" s="2072">
        <v>44414</v>
      </c>
      <c r="U1326" s="2071">
        <v>5</v>
      </c>
      <c r="V1326" s="2071" t="s">
        <v>35</v>
      </c>
      <c r="W1326" s="2073">
        <v>250</v>
      </c>
      <c r="X1326" s="4072"/>
      <c r="Y1326" s="4482">
        <v>44473</v>
      </c>
      <c r="Z1326" s="2072">
        <v>44470</v>
      </c>
      <c r="AA1326" s="4523">
        <v>16302</v>
      </c>
      <c r="AB1326" s="2041">
        <v>5000</v>
      </c>
      <c r="AC1326" s="2071">
        <f t="shared" si="432"/>
        <v>0</v>
      </c>
      <c r="AD1326" s="2045">
        <f t="shared" si="433"/>
        <v>1250</v>
      </c>
      <c r="AE1326" s="2045">
        <f t="shared" si="434"/>
        <v>62.5</v>
      </c>
      <c r="AF1326" s="2059"/>
      <c r="AG1326" s="6032"/>
      <c r="AH1326" s="2024"/>
      <c r="AI1326" s="2837"/>
      <c r="AJ1326" s="2069" t="s">
        <v>808</v>
      </c>
      <c r="AK1326" s="2750">
        <v>5</v>
      </c>
      <c r="AL1326" s="2050" t="s">
        <v>796</v>
      </c>
      <c r="AM1326" s="2051">
        <v>43997</v>
      </c>
      <c r="AN1326" s="2050">
        <v>50</v>
      </c>
      <c r="AO1326" s="2052" t="s">
        <v>35</v>
      </c>
      <c r="AP1326" s="2053">
        <v>295</v>
      </c>
      <c r="AQ1326" s="2050">
        <v>315</v>
      </c>
      <c r="AR1326" s="3509">
        <v>43999</v>
      </c>
      <c r="AS1326" s="3174">
        <v>43997</v>
      </c>
      <c r="AT1326" s="2050">
        <v>13272</v>
      </c>
      <c r="AU1326" s="2055">
        <v>50000</v>
      </c>
      <c r="AV1326" s="2055">
        <f t="shared" si="429"/>
        <v>0</v>
      </c>
      <c r="AW1326" s="2056">
        <f t="shared" si="430"/>
        <v>14750</v>
      </c>
      <c r="AX1326" s="2058">
        <f t="shared" si="431"/>
        <v>737.5</v>
      </c>
      <c r="AY1326" s="3653"/>
    </row>
    <row r="1327" spans="15:51">
      <c r="O1327" s="2024"/>
      <c r="P1327" s="2123" t="s">
        <v>792</v>
      </c>
      <c r="Q1327" s="2071" t="s">
        <v>891</v>
      </c>
      <c r="R1327" s="2071">
        <v>164</v>
      </c>
      <c r="S1327" s="2071" t="s">
        <v>36</v>
      </c>
      <c r="T1327" s="2072">
        <v>44428</v>
      </c>
      <c r="U1327" s="2071">
        <v>12.5</v>
      </c>
      <c r="V1327" s="2039" t="s">
        <v>35</v>
      </c>
      <c r="W1327" s="2073">
        <v>454.3</v>
      </c>
      <c r="X1327" s="3605"/>
      <c r="Y1327" s="4599">
        <v>44473</v>
      </c>
      <c r="Z1327" s="2072">
        <v>44470</v>
      </c>
      <c r="AA1327" s="2071">
        <v>16312</v>
      </c>
      <c r="AB1327" s="2147">
        <v>12500</v>
      </c>
      <c r="AC1327" s="2147">
        <f t="shared" si="432"/>
        <v>0</v>
      </c>
      <c r="AD1327" s="2045">
        <f t="shared" si="433"/>
        <v>5678.75</v>
      </c>
      <c r="AE1327" s="2045">
        <f t="shared" si="434"/>
        <v>283.9375</v>
      </c>
      <c r="AF1327" s="2866"/>
      <c r="AG1327" s="6032"/>
      <c r="AH1327" s="2024"/>
      <c r="AI1327" s="2837"/>
      <c r="AJ1327" s="2069" t="s">
        <v>808</v>
      </c>
      <c r="AK1327" s="2750">
        <v>6</v>
      </c>
      <c r="AL1327" s="2050" t="s">
        <v>796</v>
      </c>
      <c r="AM1327" s="2051">
        <v>44036</v>
      </c>
      <c r="AN1327" s="2050">
        <v>70</v>
      </c>
      <c r="AO1327" s="2052" t="s">
        <v>35</v>
      </c>
      <c r="AP1327" s="2053">
        <v>298</v>
      </c>
      <c r="AQ1327" s="2050">
        <v>315</v>
      </c>
      <c r="AR1327" s="3509">
        <v>44039</v>
      </c>
      <c r="AS1327" s="3174">
        <v>44037</v>
      </c>
      <c r="AT1327" s="2050">
        <v>13508</v>
      </c>
      <c r="AU1327" s="2055">
        <v>70000</v>
      </c>
      <c r="AV1327" s="2055">
        <f t="shared" si="429"/>
        <v>0</v>
      </c>
      <c r="AW1327" s="2056">
        <f t="shared" si="430"/>
        <v>20860</v>
      </c>
      <c r="AX1327" s="2058">
        <f t="shared" si="431"/>
        <v>1043</v>
      </c>
      <c r="AY1327" s="2150"/>
    </row>
    <row r="1328" spans="15:51">
      <c r="O1328" s="2024"/>
      <c r="P1328" s="2123" t="s">
        <v>792</v>
      </c>
      <c r="Q1328" s="2071" t="s">
        <v>794</v>
      </c>
      <c r="R1328" s="4072">
        <v>165</v>
      </c>
      <c r="S1328" s="2071" t="s">
        <v>36</v>
      </c>
      <c r="T1328" s="2072">
        <v>44428</v>
      </c>
      <c r="U1328" s="4072">
        <v>200</v>
      </c>
      <c r="V1328" s="2039" t="s">
        <v>35</v>
      </c>
      <c r="W1328" s="2073">
        <v>360.1</v>
      </c>
      <c r="X1328" s="3605"/>
      <c r="Y1328" s="4599">
        <v>44473</v>
      </c>
      <c r="Z1328" s="2072">
        <v>44470</v>
      </c>
      <c r="AA1328" s="2039">
        <v>16312</v>
      </c>
      <c r="AB1328" s="2147">
        <v>200000</v>
      </c>
      <c r="AC1328" s="2147">
        <f t="shared" si="432"/>
        <v>0</v>
      </c>
      <c r="AD1328" s="2045">
        <f t="shared" si="433"/>
        <v>72020</v>
      </c>
      <c r="AE1328" s="2045">
        <f t="shared" si="434"/>
        <v>3601</v>
      </c>
      <c r="AF1328" s="2059"/>
      <c r="AG1328" s="6032"/>
      <c r="AH1328" s="2024"/>
      <c r="AI1328" s="2837"/>
      <c r="AJ1328" s="2069" t="s">
        <v>808</v>
      </c>
      <c r="AK1328" s="2750">
        <v>7</v>
      </c>
      <c r="AL1328" s="2050" t="s">
        <v>796</v>
      </c>
      <c r="AM1328" s="2051">
        <v>44036</v>
      </c>
      <c r="AN1328" s="2050">
        <v>50</v>
      </c>
      <c r="AO1328" s="2052" t="s">
        <v>35</v>
      </c>
      <c r="AP1328" s="2053">
        <v>330</v>
      </c>
      <c r="AQ1328" s="2050">
        <v>315</v>
      </c>
      <c r="AR1328" s="3509">
        <v>44161</v>
      </c>
      <c r="AS1328" s="3174">
        <v>44180</v>
      </c>
      <c r="AT1328" s="2050">
        <v>14525</v>
      </c>
      <c r="AU1328" s="2055">
        <v>50000</v>
      </c>
      <c r="AV1328" s="2055">
        <f t="shared" ref="AV1328:AV1333" si="435">(AU1328-AN1328*1000)</f>
        <v>0</v>
      </c>
      <c r="AW1328" s="2056">
        <f t="shared" ref="AW1328:AW1333" si="436">(AU1328*AP1328/1000)</f>
        <v>16500</v>
      </c>
      <c r="AX1328" s="2058">
        <f t="shared" ref="AX1328:AX1333" si="437">(AW1328*0.05)</f>
        <v>825</v>
      </c>
      <c r="AY1328" s="2150"/>
    </row>
    <row r="1329" spans="15:51">
      <c r="O1329" s="2024"/>
      <c r="P1329" s="2123" t="s">
        <v>792</v>
      </c>
      <c r="Q1329" s="2071" t="s">
        <v>904</v>
      </c>
      <c r="R1329" s="4303">
        <v>166</v>
      </c>
      <c r="S1329" s="2071" t="s">
        <v>36</v>
      </c>
      <c r="T1329" s="2072">
        <v>44428</v>
      </c>
      <c r="U1329" s="4303">
        <v>2</v>
      </c>
      <c r="V1329" s="2039" t="s">
        <v>35</v>
      </c>
      <c r="W1329" s="4504">
        <v>415.5</v>
      </c>
      <c r="X1329" s="4304"/>
      <c r="Y1329" s="4599">
        <v>44473</v>
      </c>
      <c r="Z1329" s="2072">
        <v>44470</v>
      </c>
      <c r="AA1329" s="4303">
        <v>16312</v>
      </c>
      <c r="AB1329" s="4305">
        <v>2000</v>
      </c>
      <c r="AC1329" s="4305">
        <f t="shared" si="432"/>
        <v>0</v>
      </c>
      <c r="AD1329" s="4306">
        <f t="shared" si="433"/>
        <v>831</v>
      </c>
      <c r="AE1329" s="4306">
        <f t="shared" si="434"/>
        <v>41.550000000000004</v>
      </c>
      <c r="AF1329" s="2866"/>
      <c r="AG1329" s="3220"/>
      <c r="AH1329" s="2024"/>
      <c r="AI1329" s="2023"/>
      <c r="AJ1329" s="2069" t="s">
        <v>953</v>
      </c>
      <c r="AK1329" s="2750">
        <v>8</v>
      </c>
      <c r="AL1329" s="2050" t="s">
        <v>796</v>
      </c>
      <c r="AM1329" s="2051">
        <v>44151</v>
      </c>
      <c r="AN1329" s="2050">
        <v>20</v>
      </c>
      <c r="AO1329" s="2052" t="s">
        <v>35</v>
      </c>
      <c r="AP1329" s="2053">
        <v>330</v>
      </c>
      <c r="AQ1329" s="2050">
        <v>315</v>
      </c>
      <c r="AR1329" s="3509">
        <v>44161</v>
      </c>
      <c r="AS1329" s="3174">
        <v>44180</v>
      </c>
      <c r="AT1329" s="2050">
        <v>14525</v>
      </c>
      <c r="AU1329" s="2055">
        <v>20000</v>
      </c>
      <c r="AV1329" s="2055">
        <f t="shared" si="435"/>
        <v>0</v>
      </c>
      <c r="AW1329" s="2056">
        <f t="shared" si="436"/>
        <v>6600</v>
      </c>
      <c r="AX1329" s="2058">
        <f t="shared" si="437"/>
        <v>330</v>
      </c>
      <c r="AY1329" s="2150"/>
    </row>
    <row r="1330" spans="15:51">
      <c r="O1330" s="2024"/>
      <c r="P1330" s="2826" t="s">
        <v>792</v>
      </c>
      <c r="Q1330" s="2823" t="s">
        <v>1156</v>
      </c>
      <c r="R1330" s="5974">
        <v>167</v>
      </c>
      <c r="S1330" s="2823" t="s">
        <v>36</v>
      </c>
      <c r="T1330" s="2824">
        <v>44428</v>
      </c>
      <c r="U1330" s="5974">
        <v>16</v>
      </c>
      <c r="V1330" s="2698" t="s">
        <v>35</v>
      </c>
      <c r="W1330" s="2825">
        <v>291.10000000000002</v>
      </c>
      <c r="X1330" s="4052"/>
      <c r="Y1330" s="5984">
        <v>44473</v>
      </c>
      <c r="Z1330" s="2824">
        <v>44473</v>
      </c>
      <c r="AA1330" s="2698"/>
      <c r="AB1330" s="3566">
        <v>16000</v>
      </c>
      <c r="AC1330" s="3566">
        <f t="shared" si="432"/>
        <v>0</v>
      </c>
      <c r="AD1330" s="2716">
        <v>0</v>
      </c>
      <c r="AE1330" s="2716">
        <f t="shared" si="434"/>
        <v>0</v>
      </c>
      <c r="AF1330" s="2707" t="s">
        <v>88</v>
      </c>
      <c r="AG1330" s="3227"/>
      <c r="AH1330" s="2024"/>
      <c r="AI1330" s="2837"/>
      <c r="AJ1330" s="2069" t="s">
        <v>808</v>
      </c>
      <c r="AK1330" s="2750">
        <v>9</v>
      </c>
      <c r="AL1330" s="2050" t="s">
        <v>796</v>
      </c>
      <c r="AM1330" s="2051">
        <v>44250</v>
      </c>
      <c r="AN1330" s="2050">
        <v>70</v>
      </c>
      <c r="AO1330" s="2052" t="s">
        <v>35</v>
      </c>
      <c r="AP1330" s="2053">
        <v>330</v>
      </c>
      <c r="AQ1330" s="2050">
        <v>315</v>
      </c>
      <c r="AR1330" s="3509">
        <v>44256</v>
      </c>
      <c r="AS1330" s="3174">
        <v>44258</v>
      </c>
      <c r="AT1330" s="2050">
        <v>15066</v>
      </c>
      <c r="AU1330" s="2055">
        <v>70000</v>
      </c>
      <c r="AV1330" s="2055">
        <f t="shared" si="435"/>
        <v>0</v>
      </c>
      <c r="AW1330" s="2056">
        <f t="shared" si="436"/>
        <v>23100</v>
      </c>
      <c r="AX1330" s="2058">
        <f t="shared" si="437"/>
        <v>1155</v>
      </c>
      <c r="AY1330" s="2150"/>
    </row>
    <row r="1331" spans="15:51">
      <c r="O1331" s="2024"/>
      <c r="P1331" s="2123" t="s">
        <v>792</v>
      </c>
      <c r="Q1331" s="2039" t="s">
        <v>1264</v>
      </c>
      <c r="R1331" s="2039">
        <v>168</v>
      </c>
      <c r="S1331" s="2039" t="s">
        <v>36</v>
      </c>
      <c r="T1331" s="2072">
        <v>44428</v>
      </c>
      <c r="U1331" s="2039">
        <v>15</v>
      </c>
      <c r="V1331" s="2039" t="s">
        <v>35</v>
      </c>
      <c r="W1331" s="5953">
        <v>720</v>
      </c>
      <c r="X1331" s="2039"/>
      <c r="Y1331" s="4599">
        <v>44473</v>
      </c>
      <c r="Z1331" s="2072">
        <v>44470</v>
      </c>
      <c r="AA1331" s="2039">
        <v>16312</v>
      </c>
      <c r="AB1331" s="2039">
        <v>15200</v>
      </c>
      <c r="AC1331" s="2039">
        <f t="shared" si="432"/>
        <v>200</v>
      </c>
      <c r="AD1331" s="5953">
        <f t="shared" si="433"/>
        <v>10944</v>
      </c>
      <c r="AE1331" s="5953">
        <f>(AD1331*0.03)</f>
        <v>328.32</v>
      </c>
      <c r="AF1331" s="2866"/>
      <c r="AG1331" s="2029"/>
      <c r="AH1331" s="2024"/>
      <c r="AI1331" s="2023"/>
      <c r="AJ1331" s="2994" t="s">
        <v>953</v>
      </c>
      <c r="AK1331" s="2809">
        <v>10</v>
      </c>
      <c r="AL1331" s="2071" t="s">
        <v>796</v>
      </c>
      <c r="AM1331" s="2072">
        <v>44250</v>
      </c>
      <c r="AN1331" s="2071">
        <v>30</v>
      </c>
      <c r="AO1331" s="2039" t="s">
        <v>35</v>
      </c>
      <c r="AP1331" s="2073">
        <v>320</v>
      </c>
      <c r="AQ1331" s="2071">
        <v>315</v>
      </c>
      <c r="AR1331" s="3509">
        <v>44256</v>
      </c>
      <c r="AS1331" s="2040">
        <v>44258</v>
      </c>
      <c r="AT1331" s="2071">
        <v>15066</v>
      </c>
      <c r="AU1331" s="2041">
        <v>30000</v>
      </c>
      <c r="AV1331" s="2041">
        <f t="shared" si="435"/>
        <v>0</v>
      </c>
      <c r="AW1331" s="2045">
        <f t="shared" si="436"/>
        <v>9600</v>
      </c>
      <c r="AX1331" s="2042">
        <f t="shared" si="437"/>
        <v>480</v>
      </c>
      <c r="AY1331" s="2150"/>
    </row>
    <row r="1332" spans="15:51">
      <c r="O1332" s="2024"/>
      <c r="P1332" s="6180" t="s">
        <v>792</v>
      </c>
      <c r="Q1332" s="4892" t="s">
        <v>891</v>
      </c>
      <c r="R1332" s="4892">
        <v>169</v>
      </c>
      <c r="S1332" s="4892" t="s">
        <v>36</v>
      </c>
      <c r="T1332" s="4893">
        <v>44460</v>
      </c>
      <c r="U1332" s="4892">
        <v>12.5</v>
      </c>
      <c r="V1332" s="4894" t="s">
        <v>35</v>
      </c>
      <c r="W1332" s="5957">
        <v>454.3</v>
      </c>
      <c r="X1332" s="5958"/>
      <c r="Y1332" s="6181">
        <v>44473</v>
      </c>
      <c r="Z1332" s="4893">
        <v>44473</v>
      </c>
      <c r="AA1332" s="4892"/>
      <c r="AB1332" s="5960">
        <v>12500</v>
      </c>
      <c r="AC1332" s="5960">
        <f t="shared" si="432"/>
        <v>0</v>
      </c>
      <c r="AD1332" s="5961">
        <v>0</v>
      </c>
      <c r="AE1332" s="5961">
        <f>(AD1332*0.05)</f>
        <v>0</v>
      </c>
      <c r="AF1332" s="6174" t="s">
        <v>88</v>
      </c>
      <c r="AG1332" s="6032"/>
      <c r="AH1332" s="2024"/>
      <c r="AI1332" s="2837"/>
      <c r="AJ1332" s="2069" t="s">
        <v>808</v>
      </c>
      <c r="AK1332" s="2750">
        <v>11</v>
      </c>
      <c r="AL1332" s="2050" t="s">
        <v>796</v>
      </c>
      <c r="AM1332" s="2051">
        <v>44337</v>
      </c>
      <c r="AN1332" s="2050">
        <v>100</v>
      </c>
      <c r="AO1332" s="2052" t="s">
        <v>35</v>
      </c>
      <c r="AP1332" s="2053">
        <v>330</v>
      </c>
      <c r="AQ1332" s="2050">
        <v>315</v>
      </c>
      <c r="AR1332" s="3509">
        <v>44343</v>
      </c>
      <c r="AS1332" s="3174">
        <v>44347</v>
      </c>
      <c r="AT1332" s="2050">
        <v>15586</v>
      </c>
      <c r="AU1332" s="2055">
        <v>100000</v>
      </c>
      <c r="AV1332" s="2055">
        <f t="shared" si="435"/>
        <v>0</v>
      </c>
      <c r="AW1332" s="2056">
        <f t="shared" si="436"/>
        <v>33000</v>
      </c>
      <c r="AX1332" s="2058">
        <f t="shared" si="437"/>
        <v>1650</v>
      </c>
      <c r="AY1332" s="2150"/>
    </row>
    <row r="1333" spans="15:51">
      <c r="O1333" s="2024"/>
      <c r="P1333" s="6180" t="s">
        <v>792</v>
      </c>
      <c r="Q1333" s="4892" t="s">
        <v>794</v>
      </c>
      <c r="R1333" s="5956">
        <v>170</v>
      </c>
      <c r="S1333" s="4892" t="s">
        <v>36</v>
      </c>
      <c r="T1333" s="4893">
        <v>44460</v>
      </c>
      <c r="U1333" s="5956">
        <v>175</v>
      </c>
      <c r="V1333" s="4894" t="s">
        <v>35</v>
      </c>
      <c r="W1333" s="5957">
        <v>360.1</v>
      </c>
      <c r="X1333" s="5958"/>
      <c r="Y1333" s="6181">
        <v>44473</v>
      </c>
      <c r="Z1333" s="4893">
        <v>44473</v>
      </c>
      <c r="AA1333" s="4894"/>
      <c r="AB1333" s="5960">
        <v>175000</v>
      </c>
      <c r="AC1333" s="5960">
        <f t="shared" si="432"/>
        <v>0</v>
      </c>
      <c r="AD1333" s="5961">
        <v>0</v>
      </c>
      <c r="AE1333" s="5961">
        <f>(AD1333*0.05)</f>
        <v>0</v>
      </c>
      <c r="AF1333" s="6174" t="s">
        <v>88</v>
      </c>
      <c r="AG1333" s="6032"/>
      <c r="AH1333" s="2024"/>
      <c r="AI1333" s="2837"/>
      <c r="AJ1333" s="2069" t="s">
        <v>808</v>
      </c>
      <c r="AK1333" s="2750">
        <v>12</v>
      </c>
      <c r="AL1333" s="2050" t="s">
        <v>796</v>
      </c>
      <c r="AM1333" s="2051">
        <v>44397</v>
      </c>
      <c r="AN1333" s="2050">
        <v>100</v>
      </c>
      <c r="AO1333" s="2052" t="s">
        <v>35</v>
      </c>
      <c r="AP1333" s="2053">
        <v>330</v>
      </c>
      <c r="AQ1333" s="2050">
        <v>315</v>
      </c>
      <c r="AR1333" s="3509">
        <v>44403</v>
      </c>
      <c r="AS1333" s="3174">
        <v>44405</v>
      </c>
      <c r="AT1333" s="2050">
        <v>15872</v>
      </c>
      <c r="AU1333" s="2055">
        <v>100000</v>
      </c>
      <c r="AV1333" s="2055">
        <f t="shared" si="435"/>
        <v>0</v>
      </c>
      <c r="AW1333" s="2056">
        <f t="shared" si="436"/>
        <v>33000</v>
      </c>
      <c r="AX1333" s="2058">
        <f t="shared" si="437"/>
        <v>1650</v>
      </c>
      <c r="AY1333" s="2150"/>
    </row>
    <row r="1334" spans="15:51">
      <c r="O1334" s="2024"/>
      <c r="P1334" s="6180" t="s">
        <v>792</v>
      </c>
      <c r="Q1334" s="4892" t="s">
        <v>904</v>
      </c>
      <c r="R1334" s="4895">
        <v>171</v>
      </c>
      <c r="S1334" s="4892" t="s">
        <v>36</v>
      </c>
      <c r="T1334" s="4893">
        <v>44460</v>
      </c>
      <c r="U1334" s="4895">
        <v>1.5</v>
      </c>
      <c r="V1334" s="4894" t="s">
        <v>35</v>
      </c>
      <c r="W1334" s="4896">
        <v>415.5</v>
      </c>
      <c r="X1334" s="4897"/>
      <c r="Y1334" s="6181">
        <v>44473</v>
      </c>
      <c r="Z1334" s="4893">
        <v>44473</v>
      </c>
      <c r="AA1334" s="4895"/>
      <c r="AB1334" s="4898">
        <v>1500</v>
      </c>
      <c r="AC1334" s="4898">
        <f t="shared" si="432"/>
        <v>0</v>
      </c>
      <c r="AD1334" s="4899">
        <v>0</v>
      </c>
      <c r="AE1334" s="4899">
        <f>(AD1334*0.05)</f>
        <v>0</v>
      </c>
      <c r="AF1334" s="6174" t="s">
        <v>88</v>
      </c>
      <c r="AG1334" s="6032"/>
      <c r="AH1334" s="2024"/>
      <c r="AI1334" s="2023"/>
      <c r="AJ1334" s="2069" t="s">
        <v>808</v>
      </c>
      <c r="AK1334" s="2750">
        <v>13</v>
      </c>
      <c r="AL1334" s="2050" t="s">
        <v>796</v>
      </c>
      <c r="AM1334" s="2051">
        <v>44440</v>
      </c>
      <c r="AN1334" s="2050">
        <v>50</v>
      </c>
      <c r="AO1334" s="2052" t="s">
        <v>35</v>
      </c>
      <c r="AP1334" s="2053">
        <v>330</v>
      </c>
      <c r="AQ1334" s="2050">
        <v>315</v>
      </c>
      <c r="AR1334" s="3509">
        <v>44441</v>
      </c>
      <c r="AS1334" s="3174">
        <v>44445</v>
      </c>
      <c r="AT1334" s="2050">
        <v>16126</v>
      </c>
      <c r="AU1334" s="2055">
        <v>50000</v>
      </c>
      <c r="AV1334" s="2055">
        <f>(AU1334-AN1334*1000)</f>
        <v>0</v>
      </c>
      <c r="AW1334" s="2056">
        <f>(AU1334*AP1334/1000)</f>
        <v>16500</v>
      </c>
      <c r="AX1334" s="2058">
        <f>(AW1334*0.05)</f>
        <v>825</v>
      </c>
      <c r="AY1334" s="3585"/>
    </row>
    <row r="1335" spans="15:51">
      <c r="O1335" s="2024"/>
      <c r="P1335" s="2123" t="s">
        <v>792</v>
      </c>
      <c r="Q1335" s="2071" t="s">
        <v>1156</v>
      </c>
      <c r="R1335" s="4072">
        <v>172</v>
      </c>
      <c r="S1335" s="2071" t="s">
        <v>36</v>
      </c>
      <c r="T1335" s="2072">
        <v>44460</v>
      </c>
      <c r="U1335" s="4072">
        <v>20</v>
      </c>
      <c r="V1335" s="2039" t="s">
        <v>35</v>
      </c>
      <c r="W1335" s="2073">
        <v>291.10000000000002</v>
      </c>
      <c r="X1335" s="3605"/>
      <c r="Y1335" s="4599">
        <v>44473</v>
      </c>
      <c r="Z1335" s="2072">
        <v>44474</v>
      </c>
      <c r="AA1335" s="2039">
        <v>16327</v>
      </c>
      <c r="AB1335" s="2147">
        <v>10000</v>
      </c>
      <c r="AC1335" s="2147">
        <f t="shared" si="432"/>
        <v>-10000</v>
      </c>
      <c r="AD1335" s="2045">
        <f>(AB1335*W1335/1000)</f>
        <v>2911</v>
      </c>
      <c r="AE1335" s="2045">
        <f>(AD1335*0.05)</f>
        <v>145.55000000000001</v>
      </c>
      <c r="AF1335" s="6054"/>
      <c r="AG1335" s="6032"/>
      <c r="AH1335" s="2024"/>
      <c r="AI1335" s="2837"/>
      <c r="AJ1335" s="2069" t="s">
        <v>808</v>
      </c>
      <c r="AK1335" s="2750">
        <v>14</v>
      </c>
      <c r="AL1335" s="2050" t="s">
        <v>796</v>
      </c>
      <c r="AM1335" s="2051">
        <v>44440</v>
      </c>
      <c r="AN1335" s="2050">
        <v>50</v>
      </c>
      <c r="AO1335" s="2052" t="s">
        <v>35</v>
      </c>
      <c r="AP1335" s="2053">
        <v>330</v>
      </c>
      <c r="AQ1335" s="2050">
        <v>315</v>
      </c>
      <c r="AR1335" s="3509">
        <v>44466</v>
      </c>
      <c r="AS1335" s="3174">
        <v>44463</v>
      </c>
      <c r="AT1335" s="2050">
        <v>16258</v>
      </c>
      <c r="AU1335" s="2055">
        <v>50000</v>
      </c>
      <c r="AV1335" s="2055">
        <f>(AU1335-AN1335*1000)</f>
        <v>0</v>
      </c>
      <c r="AW1335" s="2056">
        <f>(AU1335*AP1335/1000)</f>
        <v>16500</v>
      </c>
      <c r="AX1335" s="2058">
        <f>(AW1335*0.05)</f>
        <v>825</v>
      </c>
      <c r="AY1335" s="3585"/>
    </row>
    <row r="1336" spans="15:51">
      <c r="O1336" s="2024"/>
      <c r="P1336" s="2123" t="s">
        <v>792</v>
      </c>
      <c r="Q1336" s="2071" t="s">
        <v>1156</v>
      </c>
      <c r="R1336" s="4072" t="s">
        <v>1320</v>
      </c>
      <c r="S1336" s="2071" t="s">
        <v>36</v>
      </c>
      <c r="T1336" s="2072">
        <v>44460</v>
      </c>
      <c r="U1336" s="4072">
        <v>10</v>
      </c>
      <c r="V1336" s="2039" t="s">
        <v>35</v>
      </c>
      <c r="W1336" s="2073">
        <v>291.10000000000002</v>
      </c>
      <c r="X1336" s="3605"/>
      <c r="Y1336" s="4599">
        <v>44473</v>
      </c>
      <c r="Z1336" s="2072">
        <v>44485</v>
      </c>
      <c r="AA1336" s="2039">
        <v>16391</v>
      </c>
      <c r="AB1336" s="2147">
        <v>10000</v>
      </c>
      <c r="AC1336" s="2147">
        <f t="shared" si="432"/>
        <v>0</v>
      </c>
      <c r="AD1336" s="2045">
        <f>(AB1336*W1336/1000)</f>
        <v>2911</v>
      </c>
      <c r="AE1336" s="2045">
        <f>(AD1336*0.05)</f>
        <v>145.55000000000001</v>
      </c>
      <c r="AF1336" s="6054"/>
      <c r="AG1336" s="6032"/>
      <c r="AH1336" s="2024"/>
      <c r="AI1336" s="2837"/>
      <c r="AJ1336" s="4179"/>
      <c r="AK1336" s="4173"/>
      <c r="AL1336" s="4173"/>
      <c r="AM1336" s="4173"/>
      <c r="AN1336" s="4173"/>
      <c r="AO1336" s="4173"/>
      <c r="AP1336" s="4173"/>
      <c r="AQ1336" s="4173"/>
      <c r="AR1336" s="4173"/>
      <c r="AS1336" s="4173"/>
      <c r="AT1336" s="4173"/>
      <c r="AU1336" s="4173"/>
      <c r="AV1336" s="4173"/>
      <c r="AW1336" s="4173"/>
      <c r="AX1336" s="4173"/>
      <c r="AY1336" s="3585"/>
    </row>
    <row r="1337" spans="15:51">
      <c r="O1337" s="2024"/>
      <c r="P1337" s="6180" t="s">
        <v>792</v>
      </c>
      <c r="Q1337" s="4894" t="s">
        <v>1264</v>
      </c>
      <c r="R1337" s="4894">
        <v>173</v>
      </c>
      <c r="S1337" s="4894" t="s">
        <v>36</v>
      </c>
      <c r="T1337" s="4893">
        <v>44460</v>
      </c>
      <c r="U1337" s="4894">
        <v>12</v>
      </c>
      <c r="V1337" s="4894" t="s">
        <v>35</v>
      </c>
      <c r="W1337" s="5964">
        <v>720</v>
      </c>
      <c r="X1337" s="4894"/>
      <c r="Y1337" s="6181">
        <v>44473</v>
      </c>
      <c r="Z1337" s="4893">
        <v>44473</v>
      </c>
      <c r="AA1337" s="4894"/>
      <c r="AB1337" s="4894">
        <v>12000</v>
      </c>
      <c r="AC1337" s="4894">
        <f t="shared" si="432"/>
        <v>0</v>
      </c>
      <c r="AD1337" s="5964">
        <v>0</v>
      </c>
      <c r="AE1337" s="5964">
        <f>(AD1337*0.03)</f>
        <v>0</v>
      </c>
      <c r="AF1337" s="6174" t="s">
        <v>88</v>
      </c>
      <c r="AG1337" s="6032"/>
      <c r="AH1337" s="2024"/>
      <c r="AI1337" s="2837"/>
      <c r="AJ1337" s="4178"/>
      <c r="AK1337" s="2081"/>
      <c r="AL1337" s="4173"/>
      <c r="AM1337" s="4173"/>
      <c r="AN1337" s="4173"/>
      <c r="AO1337" s="2081"/>
      <c r="AP1337" s="4173"/>
      <c r="AQ1337" s="4173"/>
      <c r="AR1337" s="4173"/>
      <c r="AS1337" s="4173"/>
      <c r="AT1337" s="2081"/>
      <c r="AU1337" s="2081"/>
      <c r="AV1337" s="2081"/>
      <c r="AW1337" s="2081"/>
      <c r="AX1337" s="4173"/>
      <c r="AY1337" s="3585"/>
    </row>
    <row r="1338" spans="15:51">
      <c r="O1338" s="2024"/>
      <c r="P1338" s="2047" t="s">
        <v>629</v>
      </c>
      <c r="Q1338" s="2039" t="s">
        <v>740</v>
      </c>
      <c r="R1338" s="2069">
        <v>263</v>
      </c>
      <c r="S1338" s="2071">
        <v>68734</v>
      </c>
      <c r="T1338" s="2072">
        <v>44459</v>
      </c>
      <c r="U1338" s="6003">
        <v>5</v>
      </c>
      <c r="V1338" s="2186" t="s">
        <v>35</v>
      </c>
      <c r="W1338" s="2073">
        <v>230</v>
      </c>
      <c r="X1338" s="4072"/>
      <c r="Y1338" s="4599">
        <v>44482</v>
      </c>
      <c r="Z1338" s="2072">
        <v>44477</v>
      </c>
      <c r="AA1338" s="4523">
        <v>16347</v>
      </c>
      <c r="AB1338" s="2041">
        <v>5000</v>
      </c>
      <c r="AC1338" s="2071">
        <f>(AB1338-U1338*1000)</f>
        <v>0</v>
      </c>
      <c r="AD1338" s="2045">
        <f>(AB1338*W1338/1000)</f>
        <v>1150</v>
      </c>
      <c r="AE1338" s="2045">
        <f>(AD1338*0.05)</f>
        <v>57.5</v>
      </c>
      <c r="AF1338" s="6054"/>
      <c r="AG1338" s="6032"/>
      <c r="AH1338" s="2024"/>
      <c r="AI1338" s="2837"/>
      <c r="AJ1338" s="4180"/>
      <c r="AK1338" s="4182"/>
      <c r="AL1338" s="4183"/>
      <c r="AM1338" s="4182"/>
      <c r="AN1338" s="4183"/>
      <c r="AO1338" s="4182"/>
      <c r="AP1338" s="4183"/>
      <c r="AQ1338" s="4182"/>
      <c r="AR1338" s="4182"/>
      <c r="AS1338" s="4182"/>
      <c r="AT1338" s="4182"/>
      <c r="AU1338" s="4182"/>
      <c r="AV1338" s="4182"/>
      <c r="AW1338" s="4182"/>
      <c r="AX1338" s="4182"/>
      <c r="AY1338" s="4184"/>
    </row>
    <row r="1339" spans="15:51" ht="15" thickBot="1">
      <c r="O1339" s="2024"/>
      <c r="P1339" s="2047" t="s">
        <v>629</v>
      </c>
      <c r="Q1339" s="2957" t="s">
        <v>436</v>
      </c>
      <c r="R1339" s="2071">
        <v>267</v>
      </c>
      <c r="S1339" s="2071">
        <v>68736</v>
      </c>
      <c r="T1339" s="2072">
        <v>44459</v>
      </c>
      <c r="U1339" s="2071">
        <v>30</v>
      </c>
      <c r="V1339" s="2071" t="s">
        <v>35</v>
      </c>
      <c r="W1339" s="2073">
        <v>360.05</v>
      </c>
      <c r="X1339" s="4072"/>
      <c r="Y1339" s="4482">
        <v>44482</v>
      </c>
      <c r="Z1339" s="2072">
        <v>44477</v>
      </c>
      <c r="AA1339" s="5988">
        <v>16346</v>
      </c>
      <c r="AB1339" s="2041">
        <v>30000</v>
      </c>
      <c r="AC1339" s="2071">
        <f>(AB1339-U1339*1000)</f>
        <v>0</v>
      </c>
      <c r="AD1339" s="2045">
        <f>(AB1339*W1339/1000)</f>
        <v>10801.5</v>
      </c>
      <c r="AE1339" s="2045">
        <f>(AD1339*0.05)</f>
        <v>540.07500000000005</v>
      </c>
      <c r="AF1339" s="6054"/>
      <c r="AG1339" s="6032"/>
      <c r="AH1339" s="2024"/>
      <c r="AI1339" s="2026"/>
      <c r="AJ1339" s="4284"/>
      <c r="AK1339" s="3181"/>
      <c r="AL1339" s="3181"/>
      <c r="AM1339" s="3183"/>
      <c r="AN1339" s="3181"/>
      <c r="AO1339" s="2669"/>
      <c r="AP1339" s="2671"/>
      <c r="AQ1339" s="3181"/>
      <c r="AR1339" s="2695"/>
      <c r="AS1339" s="2230"/>
      <c r="AT1339" s="2669"/>
      <c r="AU1339" s="2670"/>
      <c r="AV1339" s="2670"/>
      <c r="AW1339" s="3184"/>
      <c r="AX1339" s="2671"/>
      <c r="AY1339" s="4517"/>
    </row>
    <row r="1340" spans="15:51">
      <c r="O1340" s="2024"/>
      <c r="P1340" s="6182" t="s">
        <v>629</v>
      </c>
      <c r="Q1340" s="6183" t="s">
        <v>436</v>
      </c>
      <c r="R1340" s="6184">
        <v>272</v>
      </c>
      <c r="S1340" s="6184">
        <v>68736</v>
      </c>
      <c r="T1340" s="6185">
        <v>44476</v>
      </c>
      <c r="U1340" s="6184">
        <v>10</v>
      </c>
      <c r="V1340" s="6184" t="s">
        <v>35</v>
      </c>
      <c r="W1340" s="6186">
        <v>360</v>
      </c>
      <c r="X1340" s="6187"/>
      <c r="Y1340" s="6188">
        <v>44482</v>
      </c>
      <c r="Z1340" s="6185">
        <v>44482</v>
      </c>
      <c r="AA1340" s="6189"/>
      <c r="AB1340" s="6190">
        <v>10000</v>
      </c>
      <c r="AC1340" s="6184">
        <f>(AB1340-U1340*1000)</f>
        <v>0</v>
      </c>
      <c r="AD1340" s="6191">
        <f>(AB1340*W1340/1000)</f>
        <v>3600</v>
      </c>
      <c r="AE1340" s="6191">
        <f>(AD1340*0.05)</f>
        <v>180</v>
      </c>
      <c r="AF1340" s="6192" t="s">
        <v>88</v>
      </c>
      <c r="AG1340" s="3219"/>
      <c r="AH1340" s="2024"/>
      <c r="AI1340" s="2024"/>
      <c r="AJ1340" s="2024"/>
      <c r="AK1340" s="2024"/>
      <c r="AL1340" s="2024"/>
      <c r="AM1340" s="2024"/>
      <c r="AN1340" s="2024"/>
      <c r="AO1340" s="2024"/>
      <c r="AP1340" s="2024"/>
      <c r="AQ1340" s="2024"/>
      <c r="AR1340" s="2024"/>
      <c r="AS1340" s="2024"/>
      <c r="AT1340" s="2024"/>
      <c r="AU1340" s="2024"/>
      <c r="AV1340" s="2024"/>
      <c r="AW1340" s="2024"/>
      <c r="AX1340" s="2024"/>
      <c r="AY1340" s="2024"/>
    </row>
    <row r="1341" spans="15:51" ht="24" thickBot="1">
      <c r="O1341" s="2024"/>
      <c r="P1341" s="2036" t="s">
        <v>629</v>
      </c>
      <c r="Q1341" s="2957" t="s">
        <v>699</v>
      </c>
      <c r="R1341" s="2071">
        <v>262</v>
      </c>
      <c r="S1341" s="2071">
        <v>68548</v>
      </c>
      <c r="T1341" s="2072">
        <v>44453</v>
      </c>
      <c r="U1341" s="2071">
        <v>4</v>
      </c>
      <c r="V1341" s="2071" t="s">
        <v>35</v>
      </c>
      <c r="W1341" s="2073">
        <v>250</v>
      </c>
      <c r="X1341" s="4072"/>
      <c r="Y1341" s="4482">
        <v>44487</v>
      </c>
      <c r="Z1341" s="2072">
        <v>44484</v>
      </c>
      <c r="AA1341" s="4523">
        <v>16385</v>
      </c>
      <c r="AB1341" s="2041">
        <v>4000</v>
      </c>
      <c r="AC1341" s="2071">
        <f t="shared" ref="AC1341:AC1351" si="438">(AB1341-U1341*1000)</f>
        <v>0</v>
      </c>
      <c r="AD1341" s="2045">
        <f t="shared" ref="AD1341:AD1350" si="439">(AB1341*W1341/1000)</f>
        <v>1000</v>
      </c>
      <c r="AE1341" s="2045">
        <f t="shared" ref="AE1341:AE1349" si="440">(AD1341*0.05)</f>
        <v>50</v>
      </c>
      <c r="AF1341" s="3908"/>
      <c r="AG1341" s="2029"/>
      <c r="AH1341" s="2024"/>
      <c r="AI1341" s="2024"/>
      <c r="AJ1341" s="2231" t="s">
        <v>1147</v>
      </c>
      <c r="AK1341" s="2024" t="s">
        <v>1148</v>
      </c>
      <c r="AL1341" s="2024"/>
      <c r="AM1341" s="2154"/>
      <c r="AN1341" s="2024"/>
      <c r="AO1341" s="2024"/>
      <c r="AP1341" s="2024"/>
      <c r="AQ1341" s="2024"/>
      <c r="AR1341" s="2024"/>
      <c r="AS1341" s="2024"/>
      <c r="AT1341" s="2024"/>
      <c r="AU1341" s="2024"/>
      <c r="AV1341" s="2154"/>
      <c r="AW1341" s="2024"/>
      <c r="AX1341" s="2024"/>
      <c r="AY1341" s="2024"/>
    </row>
    <row r="1342" spans="15:51">
      <c r="O1342" s="2024"/>
      <c r="P1342" s="2047" t="s">
        <v>629</v>
      </c>
      <c r="Q1342" s="2039" t="s">
        <v>740</v>
      </c>
      <c r="R1342" s="2069">
        <v>264</v>
      </c>
      <c r="S1342" s="2071">
        <v>68734</v>
      </c>
      <c r="T1342" s="2072">
        <v>44459</v>
      </c>
      <c r="U1342" s="6003">
        <v>5</v>
      </c>
      <c r="V1342" s="2186" t="s">
        <v>35</v>
      </c>
      <c r="W1342" s="2073">
        <v>230</v>
      </c>
      <c r="X1342" s="4072"/>
      <c r="Y1342" s="4599">
        <v>44487</v>
      </c>
      <c r="Z1342" s="2072">
        <v>44484</v>
      </c>
      <c r="AA1342" s="4523">
        <v>16384</v>
      </c>
      <c r="AB1342" s="2041">
        <v>5000</v>
      </c>
      <c r="AC1342" s="2071">
        <f t="shared" si="438"/>
        <v>0</v>
      </c>
      <c r="AD1342" s="2045">
        <f t="shared" si="439"/>
        <v>1150</v>
      </c>
      <c r="AE1342" s="2045">
        <f t="shared" si="440"/>
        <v>57.5</v>
      </c>
      <c r="AF1342" s="6174"/>
      <c r="AG1342" s="2029"/>
      <c r="AH1342" s="2024"/>
      <c r="AI1342" s="2021"/>
      <c r="AJ1342" s="2911"/>
      <c r="AK1342" s="2131"/>
      <c r="AL1342" s="2132" t="s">
        <v>14</v>
      </c>
      <c r="AM1342" s="2132" t="s">
        <v>12</v>
      </c>
      <c r="AN1342" s="2132"/>
      <c r="AO1342" s="2133"/>
      <c r="AP1342" s="2132" t="s">
        <v>15</v>
      </c>
      <c r="AQ1342" s="2132" t="s">
        <v>16</v>
      </c>
      <c r="AR1342" s="2132" t="s">
        <v>12</v>
      </c>
      <c r="AS1342" s="2132" t="s">
        <v>12</v>
      </c>
      <c r="AT1342" s="2133"/>
      <c r="AU1342" s="2133"/>
      <c r="AV1342" s="2133"/>
      <c r="AW1342" s="2133"/>
      <c r="AX1342" s="2132" t="s">
        <v>17</v>
      </c>
      <c r="AY1342" s="2134"/>
    </row>
    <row r="1343" spans="15:51">
      <c r="O1343" s="2024"/>
      <c r="P1343" s="2047" t="s">
        <v>629</v>
      </c>
      <c r="Q1343" s="2039" t="s">
        <v>436</v>
      </c>
      <c r="R1343" s="2071">
        <v>268</v>
      </c>
      <c r="S1343" s="2071">
        <v>68736</v>
      </c>
      <c r="T1343" s="2072">
        <v>44459</v>
      </c>
      <c r="U1343" s="2071">
        <v>53</v>
      </c>
      <c r="V1343" s="2071" t="s">
        <v>35</v>
      </c>
      <c r="W1343" s="2073">
        <v>360</v>
      </c>
      <c r="X1343" s="4072"/>
      <c r="Y1343" s="4482">
        <v>44487</v>
      </c>
      <c r="Z1343" s="2072">
        <v>44484</v>
      </c>
      <c r="AA1343" s="5988">
        <v>16383</v>
      </c>
      <c r="AB1343" s="2041">
        <v>53000</v>
      </c>
      <c r="AC1343" s="2071">
        <f t="shared" si="438"/>
        <v>0</v>
      </c>
      <c r="AD1343" s="2045">
        <f t="shared" si="439"/>
        <v>19080</v>
      </c>
      <c r="AE1343" s="2045">
        <f t="shared" si="440"/>
        <v>954</v>
      </c>
      <c r="AF1343" s="6174"/>
      <c r="AG1343" s="2029"/>
      <c r="AH1343" s="2024"/>
      <c r="AI1343" s="2023"/>
      <c r="AJ1343" s="2912" t="s">
        <v>4</v>
      </c>
      <c r="AK1343" s="2135" t="s">
        <v>18</v>
      </c>
      <c r="AL1343" s="2033" t="s">
        <v>19</v>
      </c>
      <c r="AM1343" s="2033" t="s">
        <v>19</v>
      </c>
      <c r="AN1343" s="2033" t="s">
        <v>20</v>
      </c>
      <c r="AO1343" s="2033" t="s">
        <v>21</v>
      </c>
      <c r="AP1343" s="2033" t="s">
        <v>22</v>
      </c>
      <c r="AQ1343" s="2033" t="s">
        <v>19</v>
      </c>
      <c r="AR1343" s="2033" t="s">
        <v>23</v>
      </c>
      <c r="AS1343" s="2033" t="s">
        <v>23</v>
      </c>
      <c r="AT1343" s="2033" t="s">
        <v>24</v>
      </c>
      <c r="AU1343" s="2033" t="s">
        <v>20</v>
      </c>
      <c r="AV1343" s="2033" t="s">
        <v>25</v>
      </c>
      <c r="AW1343" s="2033" t="s">
        <v>0</v>
      </c>
      <c r="AX1343" s="2033" t="s">
        <v>11</v>
      </c>
      <c r="AY1343" s="2136" t="s">
        <v>26</v>
      </c>
    </row>
    <row r="1344" spans="15:51" ht="15" thickBot="1">
      <c r="O1344" s="2024"/>
      <c r="P1344" s="2036" t="s">
        <v>1301</v>
      </c>
      <c r="Q1344" s="2075" t="s">
        <v>1303</v>
      </c>
      <c r="R1344" s="2076">
        <v>5</v>
      </c>
      <c r="S1344" s="2052">
        <v>9368686</v>
      </c>
      <c r="T1344" s="2057">
        <v>44454</v>
      </c>
      <c r="U1344" s="2055">
        <v>40</v>
      </c>
      <c r="V1344" s="2052" t="s">
        <v>35</v>
      </c>
      <c r="W1344" s="2058">
        <v>325</v>
      </c>
      <c r="X1344" s="2077">
        <v>6011</v>
      </c>
      <c r="Y1344" s="4522">
        <v>44487</v>
      </c>
      <c r="Z1344" s="2057">
        <v>44484</v>
      </c>
      <c r="AA1344" s="2052">
        <v>16380</v>
      </c>
      <c r="AB1344" s="2055">
        <v>40000</v>
      </c>
      <c r="AC1344" s="2055">
        <f t="shared" si="438"/>
        <v>0</v>
      </c>
      <c r="AD1344" s="2056">
        <f t="shared" si="439"/>
        <v>13000</v>
      </c>
      <c r="AE1344" s="2058">
        <f t="shared" si="440"/>
        <v>650</v>
      </c>
      <c r="AF1344" s="6174"/>
      <c r="AG1344" s="2029"/>
      <c r="AH1344" s="2024"/>
      <c r="AI1344" s="2026"/>
      <c r="AJ1344" s="3514"/>
      <c r="AK1344" s="2137"/>
      <c r="AL1344" s="2033" t="s">
        <v>3</v>
      </c>
      <c r="AM1344" s="2033" t="s">
        <v>18</v>
      </c>
      <c r="AN1344" s="2033"/>
      <c r="AO1344" s="2138"/>
      <c r="AP1344" s="2033" t="s">
        <v>21</v>
      </c>
      <c r="AQ1344" s="2033" t="s">
        <v>3</v>
      </c>
      <c r="AR1344" s="2033" t="s">
        <v>27</v>
      </c>
      <c r="AS1344" s="2033" t="s">
        <v>28</v>
      </c>
      <c r="AT1344" s="2138"/>
      <c r="AU1344" s="2138"/>
      <c r="AV1344" s="2138"/>
      <c r="AW1344" s="2138"/>
      <c r="AX1344" s="2033" t="s">
        <v>30</v>
      </c>
      <c r="AY1344" s="2136"/>
    </row>
    <row r="1345" spans="15:51">
      <c r="O1345" s="2024"/>
      <c r="P1345" s="2123" t="s">
        <v>792</v>
      </c>
      <c r="Q1345" s="2071" t="s">
        <v>891</v>
      </c>
      <c r="R1345" s="2071">
        <v>174</v>
      </c>
      <c r="S1345" s="2071" t="s">
        <v>36</v>
      </c>
      <c r="T1345" s="2072">
        <v>44460</v>
      </c>
      <c r="U1345" s="2071">
        <v>12.5</v>
      </c>
      <c r="V1345" s="2039" t="s">
        <v>35</v>
      </c>
      <c r="W1345" s="2073">
        <v>454.3</v>
      </c>
      <c r="X1345" s="3605"/>
      <c r="Y1345" s="4599">
        <v>44487</v>
      </c>
      <c r="Z1345" s="2072">
        <v>44485</v>
      </c>
      <c r="AA1345" s="2071">
        <v>16391</v>
      </c>
      <c r="AB1345" s="2147">
        <v>12500</v>
      </c>
      <c r="AC1345" s="2147">
        <f t="shared" si="438"/>
        <v>0</v>
      </c>
      <c r="AD1345" s="2045">
        <f t="shared" si="439"/>
        <v>5678.75</v>
      </c>
      <c r="AE1345" s="2045">
        <f t="shared" si="440"/>
        <v>283.9375</v>
      </c>
      <c r="AF1345" s="6054"/>
      <c r="AG1345" s="2029"/>
      <c r="AH1345" s="2024"/>
      <c r="AI1345" s="2941"/>
      <c r="AJ1345" s="2657" t="s">
        <v>1149</v>
      </c>
      <c r="AK1345" s="3058">
        <v>1</v>
      </c>
      <c r="AL1345" s="3059" t="s">
        <v>796</v>
      </c>
      <c r="AM1345" s="3060">
        <v>43997</v>
      </c>
      <c r="AN1345" s="3059">
        <v>5</v>
      </c>
      <c r="AO1345" s="3061" t="s">
        <v>35</v>
      </c>
      <c r="AP1345" s="3062">
        <v>230</v>
      </c>
      <c r="AQ1345" s="3059" t="s">
        <v>78</v>
      </c>
      <c r="AR1345" s="4215">
        <v>43997</v>
      </c>
      <c r="AS1345" s="3064">
        <v>43997</v>
      </c>
      <c r="AT1345" s="3061">
        <v>13273</v>
      </c>
      <c r="AU1345" s="3065">
        <v>5000</v>
      </c>
      <c r="AV1345" s="3065">
        <f t="shared" ref="AV1345:AV1351" si="441">(AU1345-AN1345*1000)</f>
        <v>0</v>
      </c>
      <c r="AW1345" s="3066">
        <f t="shared" ref="AW1345:AW1351" si="442">(AU1345*AP1345/1000)</f>
        <v>1150</v>
      </c>
      <c r="AX1345" s="4595">
        <f t="shared" ref="AX1345:AX1351" si="443">(AW1345*0.05)</f>
        <v>57.5</v>
      </c>
      <c r="AY1345" s="4596"/>
    </row>
    <row r="1346" spans="15:51">
      <c r="O1346" s="2024"/>
      <c r="P1346" s="2123" t="s">
        <v>792</v>
      </c>
      <c r="Q1346" s="2071" t="s">
        <v>794</v>
      </c>
      <c r="R1346" s="4072">
        <v>175</v>
      </c>
      <c r="S1346" s="2071" t="s">
        <v>36</v>
      </c>
      <c r="T1346" s="2072">
        <v>44460</v>
      </c>
      <c r="U1346" s="4072">
        <v>175</v>
      </c>
      <c r="V1346" s="2039" t="s">
        <v>35</v>
      </c>
      <c r="W1346" s="2073">
        <v>360.1</v>
      </c>
      <c r="X1346" s="3605"/>
      <c r="Y1346" s="4599">
        <v>44487</v>
      </c>
      <c r="Z1346" s="2072">
        <v>44485</v>
      </c>
      <c r="AA1346" s="2039">
        <v>16391</v>
      </c>
      <c r="AB1346" s="2147">
        <v>88000</v>
      </c>
      <c r="AC1346" s="2147">
        <f t="shared" si="438"/>
        <v>-87000</v>
      </c>
      <c r="AD1346" s="2045">
        <f t="shared" si="439"/>
        <v>31688.800000000003</v>
      </c>
      <c r="AE1346" s="2045">
        <f t="shared" si="440"/>
        <v>1584.4400000000003</v>
      </c>
      <c r="AF1346" s="6054"/>
      <c r="AG1346" s="2029"/>
      <c r="AH1346" s="2024"/>
      <c r="AI1346" s="2837"/>
      <c r="AJ1346" s="2048" t="s">
        <v>1149</v>
      </c>
      <c r="AK1346" s="3067">
        <v>2</v>
      </c>
      <c r="AL1346" s="3068" t="s">
        <v>796</v>
      </c>
      <c r="AM1346" s="3069">
        <v>44064</v>
      </c>
      <c r="AN1346" s="3068">
        <v>20</v>
      </c>
      <c r="AO1346" s="3070" t="s">
        <v>35</v>
      </c>
      <c r="AP1346" s="3071">
        <v>200</v>
      </c>
      <c r="AQ1346" s="3068" t="s">
        <v>78</v>
      </c>
      <c r="AR1346" s="3596">
        <v>44067</v>
      </c>
      <c r="AS1346" s="3073">
        <v>44067</v>
      </c>
      <c r="AT1346" s="3070">
        <v>13725</v>
      </c>
      <c r="AU1346" s="3074">
        <v>20000</v>
      </c>
      <c r="AV1346" s="3074">
        <f t="shared" si="441"/>
        <v>0</v>
      </c>
      <c r="AW1346" s="3075">
        <f t="shared" si="442"/>
        <v>4000</v>
      </c>
      <c r="AX1346" s="3071">
        <f t="shared" si="443"/>
        <v>200</v>
      </c>
      <c r="AY1346" s="4355"/>
    </row>
    <row r="1347" spans="15:51">
      <c r="O1347" s="2024"/>
      <c r="P1347" s="2123" t="s">
        <v>792</v>
      </c>
      <c r="Q1347" s="2071" t="s">
        <v>794</v>
      </c>
      <c r="R1347" s="4072">
        <v>175</v>
      </c>
      <c r="S1347" s="2071" t="s">
        <v>36</v>
      </c>
      <c r="T1347" s="2072">
        <v>44460</v>
      </c>
      <c r="U1347" s="4072">
        <v>87</v>
      </c>
      <c r="V1347" s="2039" t="s">
        <v>35</v>
      </c>
      <c r="W1347" s="2073">
        <v>360.1</v>
      </c>
      <c r="X1347" s="3605"/>
      <c r="Y1347" s="4599">
        <v>44487</v>
      </c>
      <c r="Z1347" s="2072">
        <v>44487</v>
      </c>
      <c r="AA1347" s="2039">
        <v>16439</v>
      </c>
      <c r="AB1347" s="2147">
        <v>87000</v>
      </c>
      <c r="AC1347" s="2147">
        <f>(AB1347-U1347*1000)</f>
        <v>0</v>
      </c>
      <c r="AD1347" s="2045">
        <f>(AB1347*W1347/1000)</f>
        <v>31328.700000000004</v>
      </c>
      <c r="AE1347" s="2045">
        <f>(AD1347*0.05)</f>
        <v>1566.4350000000004</v>
      </c>
      <c r="AF1347" s="6054"/>
      <c r="AG1347" s="6032"/>
      <c r="AH1347" s="2024"/>
      <c r="AI1347" s="2837"/>
      <c r="AJ1347" s="2048" t="s">
        <v>1149</v>
      </c>
      <c r="AK1347" s="3067">
        <v>3</v>
      </c>
      <c r="AL1347" s="3068" t="s">
        <v>101</v>
      </c>
      <c r="AM1347" s="3069">
        <v>44075</v>
      </c>
      <c r="AN1347" s="3068">
        <v>20</v>
      </c>
      <c r="AO1347" s="3070" t="s">
        <v>35</v>
      </c>
      <c r="AP1347" s="3071">
        <v>200</v>
      </c>
      <c r="AQ1347" s="3068" t="s">
        <v>78</v>
      </c>
      <c r="AR1347" s="3596">
        <v>44151</v>
      </c>
      <c r="AS1347" s="3073">
        <v>44153</v>
      </c>
      <c r="AT1347" s="3070">
        <v>14338</v>
      </c>
      <c r="AU1347" s="3074">
        <v>20000</v>
      </c>
      <c r="AV1347" s="3074">
        <f t="shared" si="441"/>
        <v>0</v>
      </c>
      <c r="AW1347" s="3075">
        <f t="shared" si="442"/>
        <v>4000</v>
      </c>
      <c r="AX1347" s="3071">
        <f t="shared" si="443"/>
        <v>200</v>
      </c>
      <c r="AY1347" s="2233"/>
    </row>
    <row r="1348" spans="15:51">
      <c r="O1348" s="2024"/>
      <c r="P1348" s="2123" t="s">
        <v>792</v>
      </c>
      <c r="Q1348" s="2071" t="s">
        <v>904</v>
      </c>
      <c r="R1348" s="4303">
        <v>176</v>
      </c>
      <c r="S1348" s="2071" t="s">
        <v>36</v>
      </c>
      <c r="T1348" s="2072">
        <v>44460</v>
      </c>
      <c r="U1348" s="4303">
        <v>1.5</v>
      </c>
      <c r="V1348" s="2039" t="s">
        <v>35</v>
      </c>
      <c r="W1348" s="4504">
        <v>415.5</v>
      </c>
      <c r="X1348" s="4304"/>
      <c r="Y1348" s="4599">
        <v>44487</v>
      </c>
      <c r="Z1348" s="2072">
        <v>44485</v>
      </c>
      <c r="AA1348" s="4303">
        <v>16391</v>
      </c>
      <c r="AB1348" s="4305">
        <v>1500</v>
      </c>
      <c r="AC1348" s="4305">
        <f t="shared" si="438"/>
        <v>0</v>
      </c>
      <c r="AD1348" s="4306">
        <f t="shared" si="439"/>
        <v>623.25</v>
      </c>
      <c r="AE1348" s="4306">
        <f t="shared" si="440"/>
        <v>31.162500000000001</v>
      </c>
      <c r="AF1348" s="6174"/>
      <c r="AG1348" s="6032"/>
      <c r="AH1348" s="2024"/>
      <c r="AI1348" s="2837"/>
      <c r="AJ1348" s="2048" t="s">
        <v>1149</v>
      </c>
      <c r="AK1348" s="3067">
        <v>4</v>
      </c>
      <c r="AL1348" s="3068" t="s">
        <v>101</v>
      </c>
      <c r="AM1348" s="3069">
        <v>44075</v>
      </c>
      <c r="AN1348" s="3068">
        <v>35</v>
      </c>
      <c r="AO1348" s="3070" t="s">
        <v>35</v>
      </c>
      <c r="AP1348" s="3071">
        <v>200</v>
      </c>
      <c r="AQ1348" s="3068" t="s">
        <v>78</v>
      </c>
      <c r="AR1348" s="3596">
        <v>44193</v>
      </c>
      <c r="AS1348" s="3073">
        <v>44189</v>
      </c>
      <c r="AT1348" s="3070">
        <v>14589</v>
      </c>
      <c r="AU1348" s="3074">
        <v>35000</v>
      </c>
      <c r="AV1348" s="3074">
        <f t="shared" si="441"/>
        <v>0</v>
      </c>
      <c r="AW1348" s="3075">
        <f t="shared" si="442"/>
        <v>7000</v>
      </c>
      <c r="AX1348" s="3071">
        <f t="shared" si="443"/>
        <v>350</v>
      </c>
      <c r="AY1348" s="2234"/>
    </row>
    <row r="1349" spans="15:51">
      <c r="O1349" s="2024"/>
      <c r="P1349" s="2123" t="s">
        <v>792</v>
      </c>
      <c r="Q1349" s="2071" t="s">
        <v>1156</v>
      </c>
      <c r="R1349" s="4072" t="s">
        <v>1321</v>
      </c>
      <c r="S1349" s="2071" t="s">
        <v>36</v>
      </c>
      <c r="T1349" s="2072">
        <v>44460</v>
      </c>
      <c r="U1349" s="4072">
        <v>20</v>
      </c>
      <c r="V1349" s="2039" t="s">
        <v>35</v>
      </c>
      <c r="W1349" s="2073">
        <v>291.10000000000002</v>
      </c>
      <c r="X1349" s="3605"/>
      <c r="Y1349" s="4599">
        <v>44487</v>
      </c>
      <c r="Z1349" s="2072">
        <v>44485</v>
      </c>
      <c r="AA1349" s="2039">
        <v>16391</v>
      </c>
      <c r="AB1349" s="2147">
        <v>20000</v>
      </c>
      <c r="AC1349" s="2147">
        <f t="shared" si="438"/>
        <v>0</v>
      </c>
      <c r="AD1349" s="2045">
        <f t="shared" si="439"/>
        <v>5822</v>
      </c>
      <c r="AE1349" s="2045">
        <f t="shared" si="440"/>
        <v>291.10000000000002</v>
      </c>
      <c r="AF1349" s="6054"/>
      <c r="AG1349" s="6032"/>
      <c r="AH1349" s="2024"/>
      <c r="AI1349" s="2837"/>
      <c r="AJ1349" s="2048" t="s">
        <v>1149</v>
      </c>
      <c r="AK1349" s="3067">
        <v>5</v>
      </c>
      <c r="AL1349" s="3068" t="s">
        <v>101</v>
      </c>
      <c r="AM1349" s="3069">
        <v>44235</v>
      </c>
      <c r="AN1349" s="3068">
        <v>40</v>
      </c>
      <c r="AO1349" s="3070" t="s">
        <v>35</v>
      </c>
      <c r="AP1349" s="3071">
        <v>230</v>
      </c>
      <c r="AQ1349" s="3068" t="s">
        <v>78</v>
      </c>
      <c r="AR1349" s="3596">
        <v>44256</v>
      </c>
      <c r="AS1349" s="3073">
        <v>44258</v>
      </c>
      <c r="AT1349" s="3070">
        <v>15067</v>
      </c>
      <c r="AU1349" s="3074">
        <v>40000</v>
      </c>
      <c r="AV1349" s="3074">
        <f t="shared" si="441"/>
        <v>0</v>
      </c>
      <c r="AW1349" s="3075">
        <f t="shared" si="442"/>
        <v>9200</v>
      </c>
      <c r="AX1349" s="3071">
        <f t="shared" si="443"/>
        <v>460</v>
      </c>
      <c r="AY1349" s="2234"/>
    </row>
    <row r="1350" spans="15:51">
      <c r="O1350" s="2024"/>
      <c r="P1350" s="2123" t="s">
        <v>792</v>
      </c>
      <c r="Q1350" s="2039" t="s">
        <v>1264</v>
      </c>
      <c r="R1350" s="2039">
        <v>178</v>
      </c>
      <c r="S1350" s="2039" t="s">
        <v>36</v>
      </c>
      <c r="T1350" s="2072">
        <v>44460</v>
      </c>
      <c r="U1350" s="2039">
        <v>12</v>
      </c>
      <c r="V1350" s="2039" t="s">
        <v>35</v>
      </c>
      <c r="W1350" s="5953">
        <v>720</v>
      </c>
      <c r="X1350" s="2039"/>
      <c r="Y1350" s="4599">
        <v>44487</v>
      </c>
      <c r="Z1350" s="2072">
        <v>44485</v>
      </c>
      <c r="AA1350" s="2039">
        <v>16391</v>
      </c>
      <c r="AB1350" s="2039">
        <v>12000</v>
      </c>
      <c r="AC1350" s="2039">
        <f t="shared" si="438"/>
        <v>0</v>
      </c>
      <c r="AD1350" s="5953">
        <f t="shared" si="439"/>
        <v>8640</v>
      </c>
      <c r="AE1350" s="5953">
        <f>(AD1350*0.03)</f>
        <v>259.2</v>
      </c>
      <c r="AF1350" s="6054"/>
      <c r="AG1350" s="3220"/>
      <c r="AH1350" s="2024"/>
      <c r="AI1350" s="2837"/>
      <c r="AJ1350" s="2048" t="s">
        <v>1149</v>
      </c>
      <c r="AK1350" s="3067">
        <v>6</v>
      </c>
      <c r="AL1350" s="3068" t="s">
        <v>101</v>
      </c>
      <c r="AM1350" s="3069">
        <v>44337</v>
      </c>
      <c r="AN1350" s="3068">
        <v>30</v>
      </c>
      <c r="AO1350" s="3070" t="s">
        <v>35</v>
      </c>
      <c r="AP1350" s="3071">
        <v>230</v>
      </c>
      <c r="AQ1350" s="3068" t="s">
        <v>78</v>
      </c>
      <c r="AR1350" s="3596">
        <v>44340</v>
      </c>
      <c r="AS1350" s="3073">
        <v>44337</v>
      </c>
      <c r="AT1350" s="3070">
        <v>15532</v>
      </c>
      <c r="AU1350" s="3074">
        <v>30000</v>
      </c>
      <c r="AV1350" s="3074">
        <f t="shared" si="441"/>
        <v>0</v>
      </c>
      <c r="AW1350" s="3075">
        <f t="shared" si="442"/>
        <v>6900</v>
      </c>
      <c r="AX1350" s="3071">
        <f t="shared" si="443"/>
        <v>345</v>
      </c>
      <c r="AY1350" s="4467"/>
    </row>
    <row r="1351" spans="15:51">
      <c r="O1351" s="2024"/>
      <c r="P1351" s="2821" t="s">
        <v>629</v>
      </c>
      <c r="Q1351" s="2698" t="s">
        <v>740</v>
      </c>
      <c r="R1351" s="3266">
        <v>265</v>
      </c>
      <c r="S1351" s="2823">
        <v>68734</v>
      </c>
      <c r="T1351" s="2824">
        <v>44459</v>
      </c>
      <c r="U1351" s="6193">
        <v>7</v>
      </c>
      <c r="V1351" s="2823" t="s">
        <v>35</v>
      </c>
      <c r="W1351" s="2825">
        <v>230</v>
      </c>
      <c r="X1351" s="5974"/>
      <c r="Y1351" s="5984">
        <v>44494</v>
      </c>
      <c r="Z1351" s="2824">
        <v>44494</v>
      </c>
      <c r="AA1351" s="6000"/>
      <c r="AB1351" s="2712">
        <v>7000</v>
      </c>
      <c r="AC1351" s="2823">
        <f t="shared" si="438"/>
        <v>0</v>
      </c>
      <c r="AD1351" s="2716">
        <v>0</v>
      </c>
      <c r="AE1351" s="2716">
        <f t="shared" ref="AE1351:AE1356" si="444">(AD1351*0.05)</f>
        <v>0</v>
      </c>
      <c r="AF1351" s="6194" t="s">
        <v>88</v>
      </c>
      <c r="AG1351" s="3227"/>
      <c r="AH1351" s="2024"/>
      <c r="AI1351" s="2837"/>
      <c r="AJ1351" s="4095" t="s">
        <v>1149</v>
      </c>
      <c r="AK1351" s="4822">
        <v>7</v>
      </c>
      <c r="AL1351" s="4823" t="s">
        <v>101</v>
      </c>
      <c r="AM1351" s="4824">
        <v>44413</v>
      </c>
      <c r="AN1351" s="4823">
        <v>40</v>
      </c>
      <c r="AO1351" s="4825" t="s">
        <v>35</v>
      </c>
      <c r="AP1351" s="4826">
        <v>270</v>
      </c>
      <c r="AQ1351" s="4823" t="s">
        <v>78</v>
      </c>
      <c r="AR1351" s="4827">
        <v>44424</v>
      </c>
      <c r="AS1351" s="4828">
        <v>44424</v>
      </c>
      <c r="AT1351" s="4825"/>
      <c r="AU1351" s="4829">
        <v>40000</v>
      </c>
      <c r="AV1351" s="4829">
        <f t="shared" si="441"/>
        <v>0</v>
      </c>
      <c r="AW1351" s="4830">
        <f t="shared" si="442"/>
        <v>10800</v>
      </c>
      <c r="AX1351" s="4826">
        <f t="shared" si="443"/>
        <v>540</v>
      </c>
      <c r="AY1351" s="4710" t="s">
        <v>88</v>
      </c>
    </row>
    <row r="1352" spans="15:51">
      <c r="O1352" s="2024"/>
      <c r="P1352" s="6164" t="s">
        <v>1301</v>
      </c>
      <c r="Q1352" s="6165" t="s">
        <v>1304</v>
      </c>
      <c r="R1352" s="6166">
        <v>6</v>
      </c>
      <c r="S1352" s="6167">
        <v>9368688</v>
      </c>
      <c r="T1352" s="6168">
        <v>44454</v>
      </c>
      <c r="U1352" s="6169">
        <v>20</v>
      </c>
      <c r="V1352" s="6167" t="s">
        <v>35</v>
      </c>
      <c r="W1352" s="6170">
        <v>370</v>
      </c>
      <c r="X1352" s="6171">
        <v>6011</v>
      </c>
      <c r="Y1352" s="6172">
        <v>44494</v>
      </c>
      <c r="Z1352" s="6168">
        <v>44494</v>
      </c>
      <c r="AA1352" s="6167" t="s">
        <v>78</v>
      </c>
      <c r="AB1352" s="6169">
        <v>20000</v>
      </c>
      <c r="AC1352" s="6169">
        <f t="shared" ref="AC1352:AC1357" si="445">(AB1352-U1352*1000)</f>
        <v>0</v>
      </c>
      <c r="AD1352" s="6173">
        <f t="shared" ref="AD1352:AD1357" si="446">(AB1352*W1352/1000)</f>
        <v>7400</v>
      </c>
      <c r="AE1352" s="6170">
        <f t="shared" si="444"/>
        <v>370</v>
      </c>
      <c r="AF1352" s="6174" t="s">
        <v>88</v>
      </c>
      <c r="AG1352" s="3227"/>
      <c r="AH1352" s="2024"/>
      <c r="AI1352" s="4494"/>
      <c r="AJ1352" s="2024"/>
      <c r="AK1352" s="2091"/>
      <c r="AL1352" s="2091"/>
      <c r="AM1352" s="2091"/>
      <c r="AN1352" s="2091"/>
      <c r="AO1352" s="2091"/>
      <c r="AP1352" s="2091"/>
      <c r="AQ1352" s="2091"/>
      <c r="AR1352" s="2091"/>
      <c r="AS1352" s="2091"/>
      <c r="AT1352" s="2091"/>
      <c r="AU1352" s="2091"/>
      <c r="AV1352" s="2091"/>
      <c r="AW1352" s="2091"/>
      <c r="AX1352" s="2091"/>
      <c r="AY1352" s="2150"/>
    </row>
    <row r="1353" spans="15:51">
      <c r="O1353" s="2024"/>
      <c r="P1353" s="2047" t="s">
        <v>629</v>
      </c>
      <c r="Q1353" s="2039" t="s">
        <v>436</v>
      </c>
      <c r="R1353" s="2071">
        <v>269</v>
      </c>
      <c r="S1353" s="2071">
        <v>68736</v>
      </c>
      <c r="T1353" s="2072">
        <v>44459</v>
      </c>
      <c r="U1353" s="2071">
        <v>63</v>
      </c>
      <c r="V1353" s="2071" t="s">
        <v>35</v>
      </c>
      <c r="W1353" s="2073">
        <v>360.05</v>
      </c>
      <c r="X1353" s="4072"/>
      <c r="Y1353" s="4482">
        <v>44494</v>
      </c>
      <c r="Z1353" s="2072">
        <v>44494</v>
      </c>
      <c r="AA1353" s="5988">
        <v>16440</v>
      </c>
      <c r="AB1353" s="2041">
        <v>63000</v>
      </c>
      <c r="AC1353" s="2071">
        <f t="shared" si="445"/>
        <v>0</v>
      </c>
      <c r="AD1353" s="2045">
        <f t="shared" si="446"/>
        <v>22683.15</v>
      </c>
      <c r="AE1353" s="2045">
        <f t="shared" si="444"/>
        <v>1134.1575</v>
      </c>
      <c r="AF1353" s="6054"/>
      <c r="AG1353" s="3227"/>
      <c r="AH1353" s="2024"/>
      <c r="AI1353" s="4494"/>
      <c r="AJ1353" s="3077"/>
      <c r="AK1353" s="2091"/>
      <c r="AL1353" s="2091"/>
      <c r="AM1353" s="2091"/>
      <c r="AN1353" s="2091"/>
      <c r="AO1353" s="2091"/>
      <c r="AP1353" s="2091"/>
      <c r="AQ1353" s="2091"/>
      <c r="AR1353" s="2091"/>
      <c r="AS1353" s="2091"/>
      <c r="AT1353" s="2091"/>
      <c r="AU1353" s="2091"/>
      <c r="AV1353" s="2091"/>
      <c r="AW1353" s="2091"/>
      <c r="AX1353" s="2091"/>
      <c r="AY1353" s="2150"/>
    </row>
    <row r="1354" spans="15:51">
      <c r="O1354" s="2024"/>
      <c r="P1354" s="2036" t="s">
        <v>589</v>
      </c>
      <c r="Q1354" s="2069" t="s">
        <v>698</v>
      </c>
      <c r="R1354" s="2809">
        <v>52</v>
      </c>
      <c r="S1354" s="2071" t="s">
        <v>101</v>
      </c>
      <c r="T1354" s="2072">
        <v>44487</v>
      </c>
      <c r="U1354" s="2071">
        <v>20</v>
      </c>
      <c r="V1354" s="2039" t="s">
        <v>35</v>
      </c>
      <c r="W1354" s="2073">
        <v>330</v>
      </c>
      <c r="X1354" s="2071"/>
      <c r="Y1354" s="4599">
        <v>44494</v>
      </c>
      <c r="Z1354" s="2072">
        <v>44494</v>
      </c>
      <c r="AA1354" s="2071">
        <v>16437</v>
      </c>
      <c r="AB1354" s="2041">
        <v>20000</v>
      </c>
      <c r="AC1354" s="2041">
        <f t="shared" si="445"/>
        <v>0</v>
      </c>
      <c r="AD1354" s="2045">
        <f t="shared" si="446"/>
        <v>6600</v>
      </c>
      <c r="AE1354" s="2042">
        <f t="shared" si="444"/>
        <v>330</v>
      </c>
      <c r="AF1354" s="6054"/>
      <c r="AG1354" s="2029"/>
      <c r="AH1354" s="2024"/>
      <c r="AI1354" s="4494"/>
      <c r="AJ1354" s="2024"/>
      <c r="AK1354" s="2091"/>
      <c r="AL1354" s="2091"/>
      <c r="AM1354" s="2091"/>
      <c r="AN1354" s="2091"/>
      <c r="AO1354" s="2091"/>
      <c r="AP1354" s="2091"/>
      <c r="AQ1354" s="2091"/>
      <c r="AR1354" s="2091"/>
      <c r="AS1354" s="2091"/>
      <c r="AT1354" s="2091"/>
      <c r="AU1354" s="2091"/>
      <c r="AV1354" s="2091"/>
      <c r="AW1354" s="2091"/>
      <c r="AX1354" s="2091"/>
      <c r="AY1354" s="2150"/>
    </row>
    <row r="1355" spans="15:51">
      <c r="O1355" s="2024"/>
      <c r="P1355" s="4591" t="s">
        <v>941</v>
      </c>
      <c r="Q1355" s="2926" t="s">
        <v>947</v>
      </c>
      <c r="R1355" s="2788">
        <v>22</v>
      </c>
      <c r="S1355" s="2039" t="s">
        <v>796</v>
      </c>
      <c r="T1355" s="2193">
        <v>44487</v>
      </c>
      <c r="U1355" s="2191">
        <v>15</v>
      </c>
      <c r="V1355" s="2188" t="s">
        <v>35</v>
      </c>
      <c r="W1355" s="2194">
        <v>388</v>
      </c>
      <c r="X1355" s="2188"/>
      <c r="Y1355" s="4604">
        <v>44494</v>
      </c>
      <c r="Z1355" s="2040">
        <v>44494</v>
      </c>
      <c r="AA1355" s="2188">
        <v>16442</v>
      </c>
      <c r="AB1355" s="2191">
        <v>15000</v>
      </c>
      <c r="AC1355" s="2191">
        <f t="shared" si="445"/>
        <v>0</v>
      </c>
      <c r="AD1355" s="2192">
        <f t="shared" si="446"/>
        <v>5820</v>
      </c>
      <c r="AE1355" s="2194">
        <f t="shared" si="444"/>
        <v>291</v>
      </c>
      <c r="AF1355" s="6194"/>
      <c r="AG1355" s="6032"/>
      <c r="AH1355" s="2024"/>
      <c r="AI1355" s="4494"/>
      <c r="AJ1355" s="3077"/>
      <c r="AK1355" s="2091"/>
      <c r="AL1355" s="2091"/>
      <c r="AM1355" s="2091"/>
      <c r="AN1355" s="2091"/>
      <c r="AO1355" s="2091"/>
      <c r="AP1355" s="2091"/>
      <c r="AQ1355" s="2091"/>
      <c r="AR1355" s="2091"/>
      <c r="AS1355" s="2091"/>
      <c r="AT1355" s="2091"/>
      <c r="AU1355" s="2091"/>
      <c r="AV1355" s="2091"/>
      <c r="AW1355" s="2091"/>
      <c r="AX1355" s="2091"/>
      <c r="AY1355" s="2150"/>
    </row>
    <row r="1356" spans="15:51" ht="15" thickBot="1">
      <c r="O1356" s="2024"/>
      <c r="P1356" s="2047" t="s">
        <v>941</v>
      </c>
      <c r="Q1356" s="2037" t="s">
        <v>948</v>
      </c>
      <c r="R1356" s="2038">
        <v>23</v>
      </c>
      <c r="S1356" s="2039" t="s">
        <v>796</v>
      </c>
      <c r="T1356" s="2040">
        <v>44487</v>
      </c>
      <c r="U1356" s="2041">
        <v>2</v>
      </c>
      <c r="V1356" s="2039" t="s">
        <v>35</v>
      </c>
      <c r="W1356" s="2042">
        <v>459</v>
      </c>
      <c r="X1356" s="2039"/>
      <c r="Y1356" s="4604">
        <v>44494</v>
      </c>
      <c r="Z1356" s="2040">
        <v>44494</v>
      </c>
      <c r="AA1356" s="2039">
        <v>16442</v>
      </c>
      <c r="AB1356" s="2041">
        <v>2000</v>
      </c>
      <c r="AC1356" s="2041">
        <f t="shared" si="445"/>
        <v>0</v>
      </c>
      <c r="AD1356" s="2045">
        <f t="shared" si="446"/>
        <v>918</v>
      </c>
      <c r="AE1356" s="2042">
        <f t="shared" si="444"/>
        <v>45.900000000000006</v>
      </c>
      <c r="AF1356" s="6054"/>
      <c r="AG1356" s="6032"/>
      <c r="AH1356" s="2024"/>
      <c r="AI1356" s="2942"/>
      <c r="AJ1356" s="4175"/>
      <c r="AK1356" s="4461"/>
      <c r="AL1356" s="2841"/>
      <c r="AM1356" s="2843"/>
      <c r="AN1356" s="2841"/>
      <c r="AO1356" s="4462"/>
      <c r="AP1356" s="2845"/>
      <c r="AQ1356" s="2841"/>
      <c r="AR1356" s="4463"/>
      <c r="AS1356" s="4464"/>
      <c r="AT1356" s="4462"/>
      <c r="AU1356" s="4465"/>
      <c r="AV1356" s="4465"/>
      <c r="AW1356" s="4466"/>
      <c r="AX1356" s="2845"/>
      <c r="AY1356" s="4831"/>
    </row>
    <row r="1357" spans="15:51">
      <c r="P1357" s="4242" t="s">
        <v>1324</v>
      </c>
      <c r="Q1357" s="2069" t="s">
        <v>1325</v>
      </c>
      <c r="R1357" s="2809">
        <v>1</v>
      </c>
      <c r="S1357" s="2071" t="s">
        <v>796</v>
      </c>
      <c r="T1357" s="2072">
        <v>44489</v>
      </c>
      <c r="U1357" s="2071">
        <v>50</v>
      </c>
      <c r="V1357" s="2039" t="s">
        <v>35</v>
      </c>
      <c r="W1357" s="2073">
        <v>330</v>
      </c>
      <c r="X1357" s="2071"/>
      <c r="Y1357" s="4599">
        <v>44494</v>
      </c>
      <c r="Z1357" s="2072">
        <v>44494</v>
      </c>
      <c r="AA1357" s="2071">
        <v>16438</v>
      </c>
      <c r="AB1357" s="2041">
        <v>50000</v>
      </c>
      <c r="AC1357" s="2041">
        <f t="shared" si="445"/>
        <v>0</v>
      </c>
      <c r="AD1357" s="2045">
        <f t="shared" si="446"/>
        <v>16500</v>
      </c>
      <c r="AE1357" s="2042">
        <f>(AD1357*0.05)</f>
        <v>825</v>
      </c>
      <c r="AF1357" s="4388"/>
      <c r="AG1357" s="4422"/>
      <c r="AI1357" s="2024"/>
    </row>
    <row r="1358" spans="15:51">
      <c r="P1358" s="4890"/>
      <c r="Q1358" s="4381"/>
      <c r="R1358" s="4389"/>
      <c r="S1358" s="4381"/>
      <c r="T1358" s="4390"/>
      <c r="U1358" s="4383"/>
      <c r="V1358" s="4381"/>
      <c r="W1358" s="4385"/>
      <c r="X1358" s="4926"/>
      <c r="Y1358" s="4927"/>
      <c r="Z1358" s="4390"/>
      <c r="AA1358" s="4381"/>
      <c r="AB1358" s="4383"/>
      <c r="AC1358" s="4383"/>
      <c r="AD1358" s="4384"/>
      <c r="AE1358" s="4385"/>
      <c r="AF1358" s="4388"/>
      <c r="AG1358" s="4392"/>
      <c r="AI1358" s="2024"/>
    </row>
    <row r="1359" spans="15:51">
      <c r="P1359" s="4159"/>
      <c r="Q1359" s="4154"/>
      <c r="R1359" s="4391"/>
      <c r="S1359" s="4147"/>
      <c r="T1359" s="4149"/>
      <c r="U1359" s="4921"/>
      <c r="V1359" s="4147"/>
      <c r="W1359" s="4054"/>
      <c r="X1359" s="4148"/>
      <c r="Y1359" s="4330"/>
      <c r="Z1359" s="4149"/>
      <c r="AA1359" s="4616"/>
      <c r="AB1359" s="4387"/>
      <c r="AC1359" s="4147"/>
      <c r="AD1359" s="4150"/>
      <c r="AE1359" s="4150"/>
      <c r="AF1359" s="4922"/>
      <c r="AG1359" s="4369"/>
    </row>
    <row r="1360" spans="15:51">
      <c r="P1360" s="4364"/>
      <c r="Q1360" s="4380"/>
      <c r="R1360" s="4389"/>
      <c r="S1360" s="4381"/>
      <c r="T1360" s="4390"/>
      <c r="U1360" s="4383"/>
      <c r="V1360" s="4381"/>
      <c r="W1360" s="4385"/>
      <c r="X1360" s="4926"/>
      <c r="Y1360" s="4927"/>
      <c r="Z1360" s="4390"/>
      <c r="AA1360" s="4381"/>
      <c r="AB1360" s="4383"/>
      <c r="AC1360" s="4383"/>
      <c r="AD1360" s="4384"/>
      <c r="AE1360" s="4385"/>
      <c r="AF1360" s="4388"/>
      <c r="AG1360" s="4369"/>
    </row>
    <row r="1361" spans="16:33">
      <c r="P1361" s="4129"/>
      <c r="Q1361" s="4133"/>
      <c r="R1361" s="3644"/>
      <c r="S1361" s="3644"/>
      <c r="T1361" s="3645"/>
      <c r="U1361" s="3644"/>
      <c r="V1361" s="3644"/>
      <c r="W1361" s="3646"/>
      <c r="X1361" s="4126"/>
      <c r="Y1361" s="4351"/>
      <c r="Z1361" s="3645"/>
      <c r="AA1361" s="4348"/>
      <c r="AB1361" s="4339"/>
      <c r="AC1361" s="3644"/>
      <c r="AD1361" s="3700"/>
      <c r="AE1361" s="3700"/>
      <c r="AF1361" s="4388"/>
      <c r="AG1361" s="4369"/>
    </row>
    <row r="1362" spans="16:33" ht="15" thickBot="1">
      <c r="P1362" s="4350"/>
      <c r="Q1362" s="4162"/>
      <c r="R1362" s="4162"/>
      <c r="S1362" s="4162"/>
      <c r="T1362" s="4162"/>
      <c r="U1362" s="4162"/>
      <c r="V1362" s="4425"/>
      <c r="W1362" s="4425"/>
      <c r="X1362" s="4425"/>
      <c r="Y1362" s="4425"/>
      <c r="Z1362" s="4441"/>
      <c r="AA1362" s="4163"/>
      <c r="AB1362" s="4164"/>
      <c r="AC1362" s="4162"/>
      <c r="AD1362" s="4165">
        <f>SUM(AD1323:AD1361)</f>
        <v>319776.75000000006</v>
      </c>
      <c r="AE1362" s="4165">
        <f>(AD1362*0.05)</f>
        <v>15988.837500000003</v>
      </c>
      <c r="AF1362" s="4166"/>
      <c r="AG1362" s="4369"/>
    </row>
    <row r="1363" spans="16:33">
      <c r="P1363" s="2643"/>
      <c r="Q1363" s="4337"/>
      <c r="R1363" s="4426"/>
      <c r="S1363" s="4357"/>
      <c r="T1363" s="4358"/>
      <c r="U1363" s="4357"/>
      <c r="V1363" s="4337"/>
      <c r="W1363" s="4273"/>
      <c r="X1363" s="4357"/>
      <c r="Y1363" s="4427"/>
      <c r="Z1363" s="2643"/>
      <c r="AA1363" s="2643"/>
      <c r="AB1363" s="2643"/>
      <c r="AC1363" s="2643"/>
      <c r="AD1363" s="2643"/>
      <c r="AE1363" s="2643"/>
      <c r="AF1363" s="4471"/>
      <c r="AG1363" s="4369"/>
    </row>
    <row r="1364" spans="16:33" ht="18.600000000000001" thickBot="1">
      <c r="P1364" s="4368" t="s">
        <v>1199</v>
      </c>
      <c r="Q1364" s="4430"/>
      <c r="R1364" s="4430"/>
      <c r="S1364" s="4430"/>
      <c r="T1364" s="4430"/>
      <c r="U1364" s="4430"/>
      <c r="V1364" s="4423"/>
      <c r="W1364" s="4423"/>
      <c r="X1364" s="4423"/>
      <c r="Y1364" s="4423"/>
      <c r="Z1364" s="2643"/>
      <c r="AA1364" s="2643"/>
      <c r="AB1364" s="2643"/>
      <c r="AC1364" s="2643"/>
      <c r="AD1364" s="2643"/>
      <c r="AE1364" s="2643"/>
      <c r="AF1364" s="4369"/>
      <c r="AG1364" s="4369"/>
    </row>
    <row r="1365" spans="16:33">
      <c r="P1365" s="4428"/>
      <c r="Q1365" s="4386"/>
      <c r="R1365" s="4386"/>
      <c r="S1365" s="4371" t="s">
        <v>14</v>
      </c>
      <c r="T1365" s="4371" t="s">
        <v>12</v>
      </c>
      <c r="U1365" s="4371"/>
      <c r="V1365" s="4386"/>
      <c r="W1365" s="4371" t="s">
        <v>15</v>
      </c>
      <c r="X1365" s="4371" t="s">
        <v>16</v>
      </c>
      <c r="Y1365" s="4371" t="s">
        <v>12</v>
      </c>
      <c r="Z1365" s="4429" t="s">
        <v>12</v>
      </c>
      <c r="AA1365" s="4375"/>
      <c r="AB1365" s="4375"/>
      <c r="AC1365" s="4375"/>
      <c r="AD1365" s="4375"/>
      <c r="AE1365" s="4376" t="s">
        <v>17</v>
      </c>
      <c r="AF1365" s="4376"/>
      <c r="AG1365" s="4422"/>
    </row>
    <row r="1366" spans="16:33">
      <c r="P1366" s="4377" t="s">
        <v>3</v>
      </c>
      <c r="Q1366" s="4370" t="s">
        <v>4</v>
      </c>
      <c r="R1366" s="4371" t="s">
        <v>18</v>
      </c>
      <c r="S1366" s="4371" t="s">
        <v>19</v>
      </c>
      <c r="T1366" s="4371" t="s">
        <v>19</v>
      </c>
      <c r="U1366" s="4371" t="s">
        <v>20</v>
      </c>
      <c r="V1366" s="4371" t="s">
        <v>21</v>
      </c>
      <c r="W1366" s="4371" t="s">
        <v>22</v>
      </c>
      <c r="X1366" s="4371" t="s">
        <v>19</v>
      </c>
      <c r="Y1366" s="4371" t="s">
        <v>23</v>
      </c>
      <c r="Z1366" s="4371" t="s">
        <v>23</v>
      </c>
      <c r="AA1366" s="4371" t="s">
        <v>24</v>
      </c>
      <c r="AB1366" s="4371" t="s">
        <v>20</v>
      </c>
      <c r="AC1366" s="4371" t="s">
        <v>25</v>
      </c>
      <c r="AD1366" s="4371" t="s">
        <v>0</v>
      </c>
      <c r="AE1366" s="4371" t="s">
        <v>11</v>
      </c>
      <c r="AF1366" s="4371" t="s">
        <v>26</v>
      </c>
      <c r="AG1366" s="4422"/>
    </row>
    <row r="1367" spans="16:33" ht="15" thickBot="1">
      <c r="P1367" s="4378"/>
      <c r="Q1367" s="4372"/>
      <c r="R1367" s="4372"/>
      <c r="S1367" s="4373" t="s">
        <v>3</v>
      </c>
      <c r="T1367" s="4373" t="s">
        <v>18</v>
      </c>
      <c r="U1367" s="4373"/>
      <c r="V1367" s="4372"/>
      <c r="W1367" s="4373" t="s">
        <v>21</v>
      </c>
      <c r="X1367" s="4373" t="s">
        <v>3</v>
      </c>
      <c r="Y1367" s="4373" t="s">
        <v>27</v>
      </c>
      <c r="Z1367" s="4373" t="s">
        <v>28</v>
      </c>
      <c r="AA1367" s="4372"/>
      <c r="AB1367" s="4372"/>
      <c r="AC1367" s="4372"/>
      <c r="AD1367" s="4372"/>
      <c r="AE1367" s="4373" t="s">
        <v>30</v>
      </c>
      <c r="AF1367" s="4371"/>
      <c r="AG1367" s="4422"/>
    </row>
    <row r="1368" spans="16:33">
      <c r="P1368" s="4379" t="s">
        <v>629</v>
      </c>
      <c r="Q1368" s="4140" t="s">
        <v>740</v>
      </c>
      <c r="R1368" s="4089">
        <v>266</v>
      </c>
      <c r="S1368" s="3649">
        <v>68734</v>
      </c>
      <c r="T1368" s="3650">
        <v>44459</v>
      </c>
      <c r="U1368" s="4938">
        <v>6</v>
      </c>
      <c r="V1368" s="4360" t="s">
        <v>35</v>
      </c>
      <c r="W1368" s="3651">
        <v>230</v>
      </c>
      <c r="X1368" s="4125"/>
      <c r="Y1368" s="4269">
        <v>44503</v>
      </c>
      <c r="Z1368" s="3650">
        <v>44499</v>
      </c>
      <c r="AA1368" s="4506">
        <v>16486</v>
      </c>
      <c r="AB1368" s="4247">
        <v>6000</v>
      </c>
      <c r="AC1368" s="3649">
        <f t="shared" ref="AC1368:AC1375" si="447">(AB1368-U1368*1000)</f>
        <v>0</v>
      </c>
      <c r="AD1368" s="4050">
        <f t="shared" ref="AD1368:AD1375" si="448">(AB1368*W1368/1000)</f>
        <v>1380</v>
      </c>
      <c r="AE1368" s="4050">
        <f t="shared" ref="AE1368:AE1375" si="449">(AD1368*0.05)</f>
        <v>69</v>
      </c>
      <c r="AF1368" s="4374"/>
      <c r="AG1368" s="4567"/>
    </row>
    <row r="1369" spans="16:33">
      <c r="P1369" s="4990" t="s">
        <v>629</v>
      </c>
      <c r="Q1369" s="4138" t="s">
        <v>436</v>
      </c>
      <c r="R1369" s="3649">
        <v>270</v>
      </c>
      <c r="S1369" s="3649">
        <v>68736</v>
      </c>
      <c r="T1369" s="3650">
        <v>44459</v>
      </c>
      <c r="U1369" s="3649">
        <v>53</v>
      </c>
      <c r="V1369" s="3649" t="s">
        <v>35</v>
      </c>
      <c r="W1369" s="3651">
        <v>360.05</v>
      </c>
      <c r="X1369" s="4125"/>
      <c r="Y1369" s="4268">
        <v>44503</v>
      </c>
      <c r="Z1369" s="3650">
        <v>44499</v>
      </c>
      <c r="AA1369" s="4349">
        <v>16485</v>
      </c>
      <c r="AB1369" s="4247">
        <v>53000</v>
      </c>
      <c r="AC1369" s="3649">
        <f t="shared" si="447"/>
        <v>0</v>
      </c>
      <c r="AD1369" s="4050">
        <f t="shared" si="448"/>
        <v>19082.650000000001</v>
      </c>
      <c r="AE1369" s="4050">
        <f t="shared" si="449"/>
        <v>954.13250000000016</v>
      </c>
      <c r="AF1369" s="3625"/>
      <c r="AG1369" s="4471"/>
    </row>
    <row r="1370" spans="16:33">
      <c r="P1370" s="3314" t="s">
        <v>941</v>
      </c>
      <c r="Q1370" s="2037" t="s">
        <v>948</v>
      </c>
      <c r="R1370" s="2038">
        <v>24</v>
      </c>
      <c r="S1370" s="2039" t="s">
        <v>36</v>
      </c>
      <c r="T1370" s="2040">
        <v>44495</v>
      </c>
      <c r="U1370" s="2041">
        <v>10</v>
      </c>
      <c r="V1370" s="2039" t="s">
        <v>35</v>
      </c>
      <c r="W1370" s="2042">
        <v>459</v>
      </c>
      <c r="X1370" s="2039"/>
      <c r="Y1370" s="4604">
        <v>44503</v>
      </c>
      <c r="Z1370" s="2040">
        <v>44497</v>
      </c>
      <c r="AA1370" s="2039">
        <v>16470</v>
      </c>
      <c r="AB1370" s="2041">
        <v>10000</v>
      </c>
      <c r="AC1370" s="2041">
        <f t="shared" si="447"/>
        <v>0</v>
      </c>
      <c r="AD1370" s="2045">
        <f t="shared" si="448"/>
        <v>4590</v>
      </c>
      <c r="AE1370" s="2042">
        <f t="shared" si="449"/>
        <v>229.5</v>
      </c>
      <c r="AF1370" s="3625"/>
      <c r="AG1370" s="4369"/>
    </row>
    <row r="1371" spans="16:33">
      <c r="P1371" s="3314" t="s">
        <v>941</v>
      </c>
      <c r="Q1371" s="2037" t="s">
        <v>947</v>
      </c>
      <c r="R1371" s="2038">
        <v>25</v>
      </c>
      <c r="S1371" s="2039" t="s">
        <v>36</v>
      </c>
      <c r="T1371" s="2040">
        <v>44495</v>
      </c>
      <c r="U1371" s="2041">
        <v>20</v>
      </c>
      <c r="V1371" s="2039" t="s">
        <v>35</v>
      </c>
      <c r="W1371" s="2042">
        <v>388</v>
      </c>
      <c r="X1371" s="2039"/>
      <c r="Y1371" s="4604">
        <v>44503</v>
      </c>
      <c r="Z1371" s="2040" t="s">
        <v>1348</v>
      </c>
      <c r="AA1371" s="2039">
        <v>16470</v>
      </c>
      <c r="AB1371" s="2041">
        <v>20000</v>
      </c>
      <c r="AC1371" s="2041">
        <f t="shared" si="447"/>
        <v>0</v>
      </c>
      <c r="AD1371" s="2045">
        <f t="shared" si="448"/>
        <v>7760</v>
      </c>
      <c r="AE1371" s="2042">
        <f t="shared" si="449"/>
        <v>388</v>
      </c>
      <c r="AF1371" s="3625"/>
      <c r="AG1371" s="4422"/>
    </row>
    <row r="1372" spans="16:33">
      <c r="P1372" s="4919" t="s">
        <v>471</v>
      </c>
      <c r="Q1372" s="2100" t="s">
        <v>436</v>
      </c>
      <c r="R1372" s="3659">
        <v>64</v>
      </c>
      <c r="S1372" s="2108" t="s">
        <v>796</v>
      </c>
      <c r="T1372" s="2115">
        <v>44474</v>
      </c>
      <c r="U1372" s="2113">
        <v>20</v>
      </c>
      <c r="V1372" s="2110" t="s">
        <v>35</v>
      </c>
      <c r="W1372" s="2116">
        <v>392.2</v>
      </c>
      <c r="X1372" s="2108"/>
      <c r="Y1372" s="4920">
        <v>44508</v>
      </c>
      <c r="Z1372" s="2109">
        <v>44508</v>
      </c>
      <c r="AA1372" s="2108"/>
      <c r="AB1372" s="2108">
        <v>20000</v>
      </c>
      <c r="AC1372" s="2108">
        <f t="shared" si="447"/>
        <v>0</v>
      </c>
      <c r="AD1372" s="2114">
        <f t="shared" si="448"/>
        <v>7844</v>
      </c>
      <c r="AE1372" s="2114">
        <f t="shared" si="449"/>
        <v>392.20000000000005</v>
      </c>
      <c r="AF1372" s="3625"/>
      <c r="AG1372" s="4422"/>
    </row>
    <row r="1373" spans="16:33">
      <c r="P1373" s="3314" t="s">
        <v>629</v>
      </c>
      <c r="Q1373" s="4138" t="s">
        <v>740</v>
      </c>
      <c r="R1373" s="4089">
        <v>271</v>
      </c>
      <c r="S1373" s="3649">
        <v>68734</v>
      </c>
      <c r="T1373" s="3650">
        <v>44475</v>
      </c>
      <c r="U1373" s="4938">
        <v>7</v>
      </c>
      <c r="V1373" s="3649" t="s">
        <v>35</v>
      </c>
      <c r="W1373" s="3651">
        <v>230</v>
      </c>
      <c r="X1373" s="4125"/>
      <c r="Y1373" s="4269">
        <v>44508</v>
      </c>
      <c r="Z1373" s="3650">
        <v>44508</v>
      </c>
      <c r="AA1373" s="4506">
        <v>16487</v>
      </c>
      <c r="AB1373" s="4247">
        <v>7000</v>
      </c>
      <c r="AC1373" s="3649">
        <f t="shared" si="447"/>
        <v>0</v>
      </c>
      <c r="AD1373" s="4050">
        <f t="shared" si="448"/>
        <v>1610</v>
      </c>
      <c r="AE1373" s="4050">
        <f t="shared" si="449"/>
        <v>80.5</v>
      </c>
      <c r="AF1373" s="3625"/>
      <c r="AG1373" s="4422"/>
    </row>
    <row r="1374" spans="16:33">
      <c r="P1374" s="3314" t="s">
        <v>629</v>
      </c>
      <c r="Q1374" s="4138" t="s">
        <v>436</v>
      </c>
      <c r="R1374" s="3649">
        <v>279</v>
      </c>
      <c r="S1374" s="3649">
        <v>69279</v>
      </c>
      <c r="T1374" s="3650">
        <v>44483</v>
      </c>
      <c r="U1374" s="3649">
        <v>55</v>
      </c>
      <c r="V1374" s="3649" t="s">
        <v>35</v>
      </c>
      <c r="W1374" s="3651">
        <v>360</v>
      </c>
      <c r="X1374" s="4125"/>
      <c r="Y1374" s="4268">
        <v>44508</v>
      </c>
      <c r="Z1374" s="3650">
        <v>44508</v>
      </c>
      <c r="AA1374" s="4349">
        <v>16487</v>
      </c>
      <c r="AB1374" s="4247">
        <v>55000</v>
      </c>
      <c r="AC1374" s="3649">
        <f t="shared" si="447"/>
        <v>0</v>
      </c>
      <c r="AD1374" s="4050">
        <f t="shared" si="448"/>
        <v>19800</v>
      </c>
      <c r="AE1374" s="4050">
        <f t="shared" si="449"/>
        <v>990</v>
      </c>
      <c r="AF1374" s="3625"/>
      <c r="AG1374" s="4422"/>
    </row>
    <row r="1375" spans="16:33">
      <c r="P1375" s="4242" t="s">
        <v>629</v>
      </c>
      <c r="Q1375" s="4139" t="s">
        <v>699</v>
      </c>
      <c r="R1375" s="3649">
        <v>284</v>
      </c>
      <c r="S1375" s="3649">
        <v>69554</v>
      </c>
      <c r="T1375" s="3650">
        <v>44489</v>
      </c>
      <c r="U1375" s="3649">
        <v>2</v>
      </c>
      <c r="V1375" s="3649" t="s">
        <v>35</v>
      </c>
      <c r="W1375" s="3651">
        <v>250</v>
      </c>
      <c r="X1375" s="4125"/>
      <c r="Y1375" s="4268">
        <v>44508</v>
      </c>
      <c r="Z1375" s="3650">
        <v>44508</v>
      </c>
      <c r="AA1375" s="4506">
        <v>16487</v>
      </c>
      <c r="AB1375" s="4247">
        <v>2000</v>
      </c>
      <c r="AC1375" s="3649">
        <f t="shared" si="447"/>
        <v>0</v>
      </c>
      <c r="AD1375" s="4050">
        <f t="shared" si="448"/>
        <v>500</v>
      </c>
      <c r="AE1375" s="4050">
        <f t="shared" si="449"/>
        <v>25</v>
      </c>
      <c r="AF1375" s="3625"/>
      <c r="AG1375" s="4392"/>
    </row>
    <row r="1376" spans="16:33">
      <c r="P1376" s="4129" t="s">
        <v>629</v>
      </c>
      <c r="Q1376" s="4133" t="s">
        <v>436</v>
      </c>
      <c r="R1376" s="3644">
        <v>280</v>
      </c>
      <c r="S1376" s="3644">
        <v>69279</v>
      </c>
      <c r="T1376" s="3645">
        <v>44483</v>
      </c>
      <c r="U1376" s="3644">
        <v>45</v>
      </c>
      <c r="V1376" s="3644" t="s">
        <v>35</v>
      </c>
      <c r="W1376" s="3646">
        <v>360</v>
      </c>
      <c r="X1376" s="4126"/>
      <c r="Y1376" s="4351">
        <v>44516</v>
      </c>
      <c r="Z1376" s="3645">
        <v>44516</v>
      </c>
      <c r="AA1376" s="4348"/>
      <c r="AB1376" s="4339">
        <v>45000</v>
      </c>
      <c r="AC1376" s="3644">
        <f t="shared" ref="AC1376:AC1381" si="450">(AB1376-U1376*1000)</f>
        <v>0</v>
      </c>
      <c r="AD1376" s="3700">
        <f t="shared" ref="AD1376:AD1381" si="451">(AB1376*W1376/1000)</f>
        <v>16200</v>
      </c>
      <c r="AE1376" s="3700">
        <f t="shared" ref="AE1376:AE1381" si="452">(AD1376*0.05)</f>
        <v>810</v>
      </c>
      <c r="AF1376" s="3625"/>
      <c r="AG1376" s="4369"/>
    </row>
    <row r="1377" spans="16:51">
      <c r="P1377" s="4129" t="s">
        <v>629</v>
      </c>
      <c r="Q1377" s="4133" t="s">
        <v>740</v>
      </c>
      <c r="R1377" s="4832">
        <v>273</v>
      </c>
      <c r="S1377" s="3644">
        <v>69277</v>
      </c>
      <c r="T1377" s="3645">
        <v>44483</v>
      </c>
      <c r="U1377" s="4860">
        <v>3</v>
      </c>
      <c r="V1377" s="3644" t="s">
        <v>35</v>
      </c>
      <c r="W1377" s="3646">
        <v>230</v>
      </c>
      <c r="X1377" s="4126"/>
      <c r="Y1377" s="4351">
        <v>44516</v>
      </c>
      <c r="Z1377" s="3645">
        <v>44516</v>
      </c>
      <c r="AA1377" s="4506"/>
      <c r="AB1377" s="4339">
        <v>3000</v>
      </c>
      <c r="AC1377" s="3644">
        <f t="shared" si="450"/>
        <v>0</v>
      </c>
      <c r="AD1377" s="3700">
        <f t="shared" si="451"/>
        <v>690</v>
      </c>
      <c r="AE1377" s="3700">
        <f t="shared" si="452"/>
        <v>34.5</v>
      </c>
      <c r="AF1377" s="3625"/>
      <c r="AG1377" s="4369"/>
    </row>
    <row r="1378" spans="16:51">
      <c r="P1378" s="4364" t="s">
        <v>629</v>
      </c>
      <c r="Q1378" s="4155" t="s">
        <v>699</v>
      </c>
      <c r="R1378" s="3644">
        <v>276</v>
      </c>
      <c r="S1378" s="3644">
        <v>69278</v>
      </c>
      <c r="T1378" s="3645">
        <v>44483</v>
      </c>
      <c r="U1378" s="3644">
        <v>3</v>
      </c>
      <c r="V1378" s="3644" t="s">
        <v>35</v>
      </c>
      <c r="W1378" s="3646">
        <v>250</v>
      </c>
      <c r="X1378" s="4126"/>
      <c r="Y1378" s="4351">
        <v>44516</v>
      </c>
      <c r="Z1378" s="3645">
        <v>44516</v>
      </c>
      <c r="AA1378" s="4506"/>
      <c r="AB1378" s="4339">
        <v>3000</v>
      </c>
      <c r="AC1378" s="3644">
        <f t="shared" si="450"/>
        <v>0</v>
      </c>
      <c r="AD1378" s="3700">
        <f t="shared" si="451"/>
        <v>750</v>
      </c>
      <c r="AE1378" s="3700">
        <f t="shared" si="452"/>
        <v>37.5</v>
      </c>
      <c r="AF1378" s="3625"/>
      <c r="AG1378" s="4369"/>
    </row>
    <row r="1379" spans="16:51">
      <c r="P1379" s="4364" t="s">
        <v>629</v>
      </c>
      <c r="Q1379" s="4155" t="s">
        <v>699</v>
      </c>
      <c r="R1379" s="3644">
        <v>277</v>
      </c>
      <c r="S1379" s="3644">
        <v>69278</v>
      </c>
      <c r="T1379" s="3645">
        <v>44483</v>
      </c>
      <c r="U1379" s="3644">
        <v>2</v>
      </c>
      <c r="V1379" s="3644" t="s">
        <v>35</v>
      </c>
      <c r="W1379" s="3646">
        <v>250</v>
      </c>
      <c r="X1379" s="4126"/>
      <c r="Y1379" s="4351">
        <v>44522</v>
      </c>
      <c r="Z1379" s="3645">
        <v>44522</v>
      </c>
      <c r="AA1379" s="4506"/>
      <c r="AB1379" s="4339">
        <v>2000</v>
      </c>
      <c r="AC1379" s="3644">
        <f t="shared" si="450"/>
        <v>0</v>
      </c>
      <c r="AD1379" s="3700">
        <f t="shared" si="451"/>
        <v>500</v>
      </c>
      <c r="AE1379" s="3700">
        <f t="shared" si="452"/>
        <v>25</v>
      </c>
      <c r="AF1379" s="3625"/>
      <c r="AG1379" s="4369"/>
    </row>
    <row r="1380" spans="16:51" ht="24" thickBot="1">
      <c r="P1380" s="4129" t="s">
        <v>629</v>
      </c>
      <c r="Q1380" s="4133" t="s">
        <v>740</v>
      </c>
      <c r="R1380" s="4832">
        <v>274</v>
      </c>
      <c r="S1380" s="3644">
        <v>69277</v>
      </c>
      <c r="T1380" s="3645">
        <v>44483</v>
      </c>
      <c r="U1380" s="4860">
        <v>4</v>
      </c>
      <c r="V1380" s="3644" t="s">
        <v>35</v>
      </c>
      <c r="W1380" s="3646">
        <v>230</v>
      </c>
      <c r="X1380" s="4126"/>
      <c r="Y1380" s="4351">
        <v>44522</v>
      </c>
      <c r="Z1380" s="3645">
        <v>44522</v>
      </c>
      <c r="AA1380" s="4506"/>
      <c r="AB1380" s="4339">
        <v>4000</v>
      </c>
      <c r="AC1380" s="3644">
        <f t="shared" si="450"/>
        <v>0</v>
      </c>
      <c r="AD1380" s="3700">
        <f t="shared" si="451"/>
        <v>920</v>
      </c>
      <c r="AE1380" s="3700">
        <f t="shared" si="452"/>
        <v>46</v>
      </c>
      <c r="AF1380" s="4156"/>
      <c r="AG1380" s="4369"/>
      <c r="AJ1380" s="94" t="s">
        <v>620</v>
      </c>
      <c r="AK1380" t="s">
        <v>625</v>
      </c>
      <c r="AN1380" s="2"/>
      <c r="AR1380" t="s">
        <v>384</v>
      </c>
    </row>
    <row r="1381" spans="16:51">
      <c r="P1381" s="4129" t="s">
        <v>629</v>
      </c>
      <c r="Q1381" s="4133" t="s">
        <v>436</v>
      </c>
      <c r="R1381" s="3644">
        <v>281</v>
      </c>
      <c r="S1381" s="3644">
        <v>69279</v>
      </c>
      <c r="T1381" s="3645">
        <v>44483</v>
      </c>
      <c r="U1381" s="3644">
        <v>70</v>
      </c>
      <c r="V1381" s="3644" t="s">
        <v>35</v>
      </c>
      <c r="W1381" s="3646">
        <v>360</v>
      </c>
      <c r="X1381" s="4126"/>
      <c r="Y1381" s="4351">
        <v>44522</v>
      </c>
      <c r="Z1381" s="3645">
        <v>44522</v>
      </c>
      <c r="AA1381" s="4348"/>
      <c r="AB1381" s="4339">
        <v>70000</v>
      </c>
      <c r="AC1381" s="3644">
        <f t="shared" si="450"/>
        <v>0</v>
      </c>
      <c r="AD1381" s="3700">
        <f t="shared" si="451"/>
        <v>25200</v>
      </c>
      <c r="AE1381" s="3700">
        <f t="shared" si="452"/>
        <v>1260</v>
      </c>
      <c r="AF1381" s="3625"/>
      <c r="AG1381" s="4369"/>
      <c r="AI1381" s="546"/>
      <c r="AJ1381" s="2920"/>
      <c r="AK1381" s="2644"/>
      <c r="AL1381" s="2645" t="s">
        <v>14</v>
      </c>
      <c r="AM1381" s="2645" t="s">
        <v>12</v>
      </c>
      <c r="AN1381" s="2645"/>
      <c r="AO1381" s="2646"/>
      <c r="AP1381" s="2645" t="s">
        <v>15</v>
      </c>
      <c r="AQ1381" s="2645" t="s">
        <v>16</v>
      </c>
      <c r="AR1381" s="2645" t="s">
        <v>12</v>
      </c>
      <c r="AS1381" s="2645" t="s">
        <v>12</v>
      </c>
      <c r="AT1381" s="2646"/>
      <c r="AU1381" s="3185"/>
      <c r="AV1381" s="2644"/>
      <c r="AW1381" s="2646"/>
      <c r="AX1381" s="2645" t="s">
        <v>17</v>
      </c>
      <c r="AY1381" s="2648"/>
    </row>
    <row r="1382" spans="16:51">
      <c r="P1382" s="4129"/>
      <c r="Q1382" s="4133"/>
      <c r="R1382" s="3644"/>
      <c r="S1382" s="3644"/>
      <c r="T1382" s="3645"/>
      <c r="U1382" s="3644"/>
      <c r="V1382" s="3644"/>
      <c r="W1382" s="3646"/>
      <c r="X1382" s="4126"/>
      <c r="Y1382" s="4351"/>
      <c r="Z1382" s="3645"/>
      <c r="AA1382" s="4348"/>
      <c r="AB1382" s="4339"/>
      <c r="AC1382" s="3644"/>
      <c r="AD1382" s="3700"/>
      <c r="AE1382" s="3700"/>
      <c r="AF1382" s="3625"/>
      <c r="AG1382" s="4422"/>
      <c r="AI1382" s="179"/>
      <c r="AJ1382" s="2921" t="s">
        <v>4</v>
      </c>
      <c r="AK1382" s="2649" t="s">
        <v>18</v>
      </c>
      <c r="AL1382" s="2650" t="s">
        <v>19</v>
      </c>
      <c r="AM1382" s="2650" t="s">
        <v>19</v>
      </c>
      <c r="AN1382" s="2650" t="s">
        <v>20</v>
      </c>
      <c r="AO1382" s="2650" t="s">
        <v>21</v>
      </c>
      <c r="AP1382" s="2650" t="s">
        <v>22</v>
      </c>
      <c r="AQ1382" s="2650" t="s">
        <v>19</v>
      </c>
      <c r="AR1382" s="2650" t="s">
        <v>23</v>
      </c>
      <c r="AS1382" s="2650" t="s">
        <v>23</v>
      </c>
      <c r="AT1382" s="2650" t="s">
        <v>24</v>
      </c>
      <c r="AU1382" s="2652" t="s">
        <v>20</v>
      </c>
      <c r="AV1382" s="2649" t="s">
        <v>25</v>
      </c>
      <c r="AW1382" s="2650" t="s">
        <v>0</v>
      </c>
      <c r="AX1382" s="2650" t="s">
        <v>11</v>
      </c>
      <c r="AY1382" s="2652" t="s">
        <v>26</v>
      </c>
    </row>
    <row r="1383" spans="16:51" ht="15" thickBot="1">
      <c r="P1383" s="4364"/>
      <c r="Q1383" s="4155"/>
      <c r="R1383" s="3644"/>
      <c r="S1383" s="3644"/>
      <c r="T1383" s="3645"/>
      <c r="U1383" s="3644"/>
      <c r="V1383" s="3644"/>
      <c r="W1383" s="3646"/>
      <c r="X1383" s="4126"/>
      <c r="Y1383" s="4351"/>
      <c r="Z1383" s="3645"/>
      <c r="AA1383" s="4506"/>
      <c r="AB1383" s="4339"/>
      <c r="AC1383" s="3644"/>
      <c r="AD1383" s="3700"/>
      <c r="AE1383" s="3700"/>
      <c r="AF1383" s="3625"/>
      <c r="AG1383" s="4422"/>
      <c r="AI1383" s="547"/>
      <c r="AJ1383" s="4666"/>
      <c r="AK1383" s="2653"/>
      <c r="AL1383" s="2650" t="s">
        <v>3</v>
      </c>
      <c r="AM1383" s="2650" t="s">
        <v>18</v>
      </c>
      <c r="AN1383" s="2650"/>
      <c r="AO1383" s="2654"/>
      <c r="AP1383" s="2650" t="s">
        <v>21</v>
      </c>
      <c r="AQ1383" s="2650" t="s">
        <v>3</v>
      </c>
      <c r="AR1383" s="2650" t="s">
        <v>27</v>
      </c>
      <c r="AS1383" s="2650" t="s">
        <v>28</v>
      </c>
      <c r="AT1383" s="2654"/>
      <c r="AU1383" s="3186"/>
      <c r="AV1383" s="2653"/>
      <c r="AW1383" s="2654"/>
      <c r="AX1383" s="2650" t="s">
        <v>30</v>
      </c>
      <c r="AY1383" s="2652"/>
    </row>
    <row r="1384" spans="16:51">
      <c r="P1384" s="4129"/>
      <c r="Q1384" s="4133"/>
      <c r="R1384" s="3644"/>
      <c r="S1384" s="3644"/>
      <c r="T1384" s="3645"/>
      <c r="U1384" s="3644"/>
      <c r="V1384" s="3644"/>
      <c r="W1384" s="3646"/>
      <c r="X1384" s="4126"/>
      <c r="Y1384" s="4351"/>
      <c r="Z1384" s="3645"/>
      <c r="AA1384" s="4348"/>
      <c r="AB1384" s="4339"/>
      <c r="AC1384" s="3644"/>
      <c r="AD1384" s="3700"/>
      <c r="AE1384" s="3700"/>
      <c r="AF1384" s="3625"/>
      <c r="AG1384" s="4422"/>
      <c r="AI1384" s="546"/>
      <c r="AJ1384" s="542" t="s">
        <v>54</v>
      </c>
      <c r="AK1384" s="493">
        <v>1</v>
      </c>
      <c r="AL1384" s="370" t="s">
        <v>55</v>
      </c>
      <c r="AM1384" s="371">
        <v>41781</v>
      </c>
      <c r="AN1384" s="372">
        <v>20</v>
      </c>
      <c r="AO1384" s="370" t="s">
        <v>35</v>
      </c>
      <c r="AP1384" s="373">
        <v>590</v>
      </c>
      <c r="AQ1384" s="374"/>
      <c r="AR1384" s="522">
        <v>41800</v>
      </c>
      <c r="AS1384" s="371">
        <v>41817</v>
      </c>
      <c r="AT1384" s="445">
        <v>2083</v>
      </c>
      <c r="AU1384" s="2638">
        <v>21350</v>
      </c>
      <c r="AV1384" s="2634">
        <f>(AU1384-AN1384*1000)</f>
        <v>1350</v>
      </c>
      <c r="AW1384" s="379">
        <f>(AU1384*AP1384/1000)</f>
        <v>12596.5</v>
      </c>
      <c r="AX1384" s="446">
        <f>(AW1384*0.05)</f>
        <v>629.82500000000005</v>
      </c>
      <c r="AY1384" s="447"/>
    </row>
    <row r="1385" spans="16:51">
      <c r="P1385" s="4129"/>
      <c r="Q1385" s="4133"/>
      <c r="R1385" s="4832"/>
      <c r="S1385" s="3644"/>
      <c r="T1385" s="3645"/>
      <c r="U1385" s="4860"/>
      <c r="V1385" s="3644"/>
      <c r="W1385" s="3646"/>
      <c r="X1385" s="4126"/>
      <c r="Y1385" s="4351"/>
      <c r="Z1385" s="3645"/>
      <c r="AA1385" s="4506"/>
      <c r="AB1385" s="4339"/>
      <c r="AC1385" s="3644"/>
      <c r="AD1385" s="3700"/>
      <c r="AE1385" s="3700"/>
      <c r="AF1385" s="3625"/>
      <c r="AG1385" s="4567"/>
      <c r="AI1385" s="179"/>
      <c r="AJ1385" s="4928"/>
      <c r="AK1385" s="4929"/>
      <c r="AL1385" s="1221"/>
      <c r="AM1385" s="1644"/>
      <c r="AN1385" s="4930"/>
      <c r="AO1385" s="1221"/>
      <c r="AP1385" s="4931"/>
      <c r="AQ1385" s="4932"/>
      <c r="AR1385" s="4933"/>
      <c r="AS1385" s="1644"/>
      <c r="AT1385" s="4934"/>
      <c r="AU1385" s="4935"/>
      <c r="AV1385" s="4936"/>
      <c r="AW1385" s="1219"/>
      <c r="AX1385" s="1224"/>
      <c r="AY1385" s="4937"/>
    </row>
    <row r="1386" spans="16:51">
      <c r="P1386" s="4364"/>
      <c r="Q1386" s="4155"/>
      <c r="R1386" s="3644"/>
      <c r="S1386" s="3644"/>
      <c r="T1386" s="3645"/>
      <c r="U1386" s="3644"/>
      <c r="V1386" s="3644"/>
      <c r="W1386" s="3646"/>
      <c r="X1386" s="4126"/>
      <c r="Y1386" s="4351"/>
      <c r="Z1386" s="3645"/>
      <c r="AA1386" s="4506"/>
      <c r="AB1386" s="4339"/>
      <c r="AC1386" s="3644"/>
      <c r="AD1386" s="3700"/>
      <c r="AE1386" s="3700"/>
      <c r="AF1386" s="3625"/>
      <c r="AI1386" s="179"/>
      <c r="AJ1386" s="4928"/>
      <c r="AK1386" s="4929"/>
      <c r="AL1386" s="1221"/>
      <c r="AM1386" s="1644"/>
      <c r="AN1386" s="4930"/>
      <c r="AO1386" s="1221"/>
      <c r="AP1386" s="4931"/>
      <c r="AQ1386" s="4932"/>
      <c r="AR1386" s="4933"/>
      <c r="AS1386" s="1644"/>
      <c r="AT1386" s="4934"/>
      <c r="AU1386" s="4935"/>
      <c r="AV1386" s="4936"/>
      <c r="AW1386" s="1219"/>
      <c r="AX1386" s="1224"/>
      <c r="AY1386" s="4937"/>
    </row>
    <row r="1387" spans="16:51">
      <c r="P1387" s="4364"/>
      <c r="Q1387" s="4155"/>
      <c r="R1387" s="3644"/>
      <c r="S1387" s="3644"/>
      <c r="T1387" s="3645"/>
      <c r="U1387" s="3644"/>
      <c r="V1387" s="3644"/>
      <c r="W1387" s="3646"/>
      <c r="X1387" s="4126"/>
      <c r="Y1387" s="4351"/>
      <c r="Z1387" s="3645"/>
      <c r="AA1387" s="4506"/>
      <c r="AB1387" s="4339"/>
      <c r="AC1387" s="3644"/>
      <c r="AD1387" s="3700"/>
      <c r="AE1387" s="3700"/>
      <c r="AF1387" s="3625"/>
      <c r="AI1387" s="553"/>
      <c r="AJ1387" s="369"/>
      <c r="AK1387" s="480"/>
      <c r="AL1387" s="196"/>
      <c r="AM1387" s="197"/>
      <c r="AN1387" s="336"/>
      <c r="AO1387" s="196"/>
      <c r="AP1387" s="334"/>
      <c r="AQ1387" s="335"/>
      <c r="AR1387" s="272"/>
      <c r="AS1387" s="197"/>
      <c r="AT1387" s="271"/>
      <c r="AU1387" s="2639"/>
      <c r="AV1387" s="2635"/>
      <c r="AW1387" s="199"/>
      <c r="AX1387" s="200"/>
      <c r="AY1387" s="324"/>
    </row>
    <row r="1388" spans="16:51">
      <c r="P1388" s="4129"/>
      <c r="Q1388" s="4133"/>
      <c r="R1388" s="4832"/>
      <c r="S1388" s="3644"/>
      <c r="T1388" s="3645"/>
      <c r="U1388" s="4860"/>
      <c r="V1388" s="3644"/>
      <c r="W1388" s="3646"/>
      <c r="X1388" s="4126"/>
      <c r="Y1388" s="4351"/>
      <c r="Z1388" s="3645"/>
      <c r="AA1388" s="4506"/>
      <c r="AB1388" s="4339"/>
      <c r="AC1388" s="3644"/>
      <c r="AD1388" s="3700"/>
      <c r="AE1388" s="3700"/>
      <c r="AF1388" s="3625"/>
      <c r="AI1388" s="179"/>
      <c r="AJ1388" s="369"/>
      <c r="AK1388" s="480"/>
      <c r="AL1388" s="196"/>
      <c r="AM1388" s="197"/>
      <c r="AN1388" s="336"/>
      <c r="AO1388" s="196"/>
      <c r="AP1388" s="334"/>
      <c r="AQ1388" s="335"/>
      <c r="AR1388" s="272"/>
      <c r="AS1388" s="197"/>
      <c r="AT1388" s="271"/>
      <c r="AU1388" s="2639"/>
      <c r="AV1388" s="2635"/>
      <c r="AW1388" s="199"/>
      <c r="AX1388" s="200"/>
      <c r="AY1388" s="324"/>
    </row>
    <row r="1389" spans="16:51">
      <c r="P1389" s="4129"/>
      <c r="Q1389" s="4133"/>
      <c r="R1389" s="3644"/>
      <c r="S1389" s="3644"/>
      <c r="T1389" s="3645"/>
      <c r="U1389" s="3644"/>
      <c r="V1389" s="3644"/>
      <c r="W1389" s="3646"/>
      <c r="X1389" s="4126"/>
      <c r="Y1389" s="4351"/>
      <c r="Z1389" s="3645"/>
      <c r="AA1389" s="4348"/>
      <c r="AB1389" s="4339"/>
      <c r="AC1389" s="3644"/>
      <c r="AD1389" s="3700"/>
      <c r="AE1389" s="3700"/>
      <c r="AF1389" s="3625"/>
      <c r="AI1389" s="553"/>
      <c r="AJ1389" s="544"/>
      <c r="AK1389" s="214"/>
      <c r="AL1389" s="202"/>
      <c r="AM1389" s="203"/>
      <c r="AN1389" s="215"/>
      <c r="AO1389" s="184"/>
      <c r="AP1389" s="258"/>
      <c r="AQ1389" s="259"/>
      <c r="AR1389" s="186"/>
      <c r="AS1389" s="187"/>
      <c r="AT1389" s="183"/>
      <c r="AU1389" s="3187"/>
      <c r="AV1389" s="2636"/>
      <c r="AW1389" s="189"/>
      <c r="AX1389" s="208"/>
      <c r="AY1389" s="324"/>
    </row>
    <row r="1390" spans="16:51">
      <c r="P1390" s="4129"/>
      <c r="Q1390" s="2919"/>
      <c r="R1390" s="4046"/>
      <c r="S1390" s="2110"/>
      <c r="T1390" s="2115"/>
      <c r="U1390" s="2113"/>
      <c r="V1390" s="2110"/>
      <c r="W1390" s="2116"/>
      <c r="X1390" s="2110"/>
      <c r="Y1390" s="4976"/>
      <c r="Z1390" s="2115"/>
      <c r="AA1390" s="2110"/>
      <c r="AB1390" s="2113"/>
      <c r="AC1390" s="2113"/>
      <c r="AD1390" s="2114"/>
      <c r="AE1390" s="2116"/>
      <c r="AF1390" s="3625"/>
      <c r="AI1390" s="553"/>
      <c r="AJ1390" s="544"/>
      <c r="AK1390" s="214"/>
      <c r="AL1390" s="202"/>
      <c r="AM1390" s="203"/>
      <c r="AN1390" s="215"/>
      <c r="AO1390" s="184"/>
      <c r="AP1390" s="258"/>
      <c r="AQ1390" s="259"/>
      <c r="AR1390" s="186"/>
      <c r="AS1390" s="187"/>
      <c r="AT1390" s="183"/>
      <c r="AU1390" s="3187"/>
      <c r="AV1390" s="2636"/>
      <c r="AW1390" s="189"/>
      <c r="AX1390" s="208"/>
      <c r="AY1390" s="324"/>
    </row>
    <row r="1391" spans="16:51" ht="15" thickBot="1">
      <c r="P1391" s="4129"/>
      <c r="Q1391" s="2919"/>
      <c r="R1391" s="4046"/>
      <c r="S1391" s="2110"/>
      <c r="T1391" s="2115"/>
      <c r="U1391" s="2113"/>
      <c r="V1391" s="2110"/>
      <c r="W1391" s="2116"/>
      <c r="X1391" s="2110"/>
      <c r="Y1391" s="4976"/>
      <c r="Z1391" s="2115"/>
      <c r="AA1391" s="2110"/>
      <c r="AB1391" s="2113"/>
      <c r="AC1391" s="2113"/>
      <c r="AD1391" s="2114"/>
      <c r="AE1391" s="2116"/>
      <c r="AF1391" s="3625"/>
      <c r="AI1391" s="547"/>
      <c r="AJ1391" s="1922"/>
      <c r="AK1391" s="1869"/>
      <c r="AL1391" s="1851"/>
      <c r="AM1391" s="1865"/>
      <c r="AN1391" s="4674"/>
      <c r="AO1391" s="4675"/>
      <c r="AP1391" s="4676"/>
      <c r="AQ1391" s="4677"/>
      <c r="AR1391" s="4678"/>
      <c r="AS1391" s="1297"/>
      <c r="AT1391" s="4679"/>
      <c r="AU1391" s="4680"/>
      <c r="AV1391" s="4681"/>
      <c r="AW1391" s="1965"/>
      <c r="AX1391" s="1866"/>
      <c r="AY1391" s="4682"/>
    </row>
    <row r="1392" spans="16:51">
      <c r="P1392" s="4431"/>
      <c r="Q1392" s="2110"/>
      <c r="R1392" s="2118"/>
      <c r="S1392" s="2100"/>
      <c r="T1392" s="2105"/>
      <c r="U1392" s="2103"/>
      <c r="V1392" s="2100"/>
      <c r="W1392" s="2106"/>
      <c r="X1392" s="2100"/>
      <c r="Y1392" s="4977"/>
      <c r="Z1392" s="2105"/>
      <c r="AA1392" s="2100"/>
      <c r="AB1392" s="2103"/>
      <c r="AC1392" s="2103"/>
      <c r="AD1392" s="2104"/>
      <c r="AE1392" s="2106"/>
      <c r="AF1392" s="3625"/>
    </row>
    <row r="1393" spans="16:51">
      <c r="P1393" s="4861"/>
      <c r="Q1393" s="2100"/>
      <c r="R1393" s="2118"/>
      <c r="S1393" s="2100"/>
      <c r="T1393" s="2105"/>
      <c r="U1393" s="2103"/>
      <c r="V1393" s="2100"/>
      <c r="W1393" s="2106"/>
      <c r="X1393" s="2100"/>
      <c r="Y1393" s="4977"/>
      <c r="Z1393" s="2105"/>
      <c r="AA1393" s="2100"/>
      <c r="AB1393" s="2103"/>
      <c r="AC1393" s="2103"/>
      <c r="AD1393" s="2104"/>
      <c r="AE1393" s="2106"/>
      <c r="AF1393" s="3625"/>
    </row>
    <row r="1394" spans="16:51">
      <c r="P1394" s="4431"/>
      <c r="Q1394" s="2110"/>
      <c r="R1394" s="4046"/>
      <c r="S1394" s="2110"/>
      <c r="T1394" s="2115"/>
      <c r="U1394" s="2113"/>
      <c r="V1394" s="2110"/>
      <c r="W1394" s="2116"/>
      <c r="X1394" s="2110"/>
      <c r="Y1394" s="4976"/>
      <c r="Z1394" s="2115"/>
      <c r="AA1394" s="2110"/>
      <c r="AB1394" s="2113"/>
      <c r="AC1394" s="2113"/>
      <c r="AD1394" s="2114"/>
      <c r="AE1394" s="2116"/>
      <c r="AF1394" s="3625"/>
    </row>
    <row r="1395" spans="16:51">
      <c r="P1395" s="4129"/>
      <c r="Q1395" s="2919"/>
      <c r="R1395" s="4046"/>
      <c r="S1395" s="2110"/>
      <c r="T1395" s="2115"/>
      <c r="U1395" s="2113"/>
      <c r="V1395" s="2110"/>
      <c r="W1395" s="2116"/>
      <c r="X1395" s="2110"/>
      <c r="Y1395" s="4976"/>
      <c r="Z1395" s="2115"/>
      <c r="AA1395" s="2110"/>
      <c r="AB1395" s="2113"/>
      <c r="AC1395" s="2113"/>
      <c r="AD1395" s="2114"/>
      <c r="AE1395" s="2116"/>
      <c r="AF1395" s="3625"/>
    </row>
    <row r="1396" spans="16:51">
      <c r="P1396" s="4919"/>
      <c r="Q1396" s="2100"/>
      <c r="R1396" s="3113"/>
      <c r="S1396" s="2098"/>
      <c r="T1396" s="2105"/>
      <c r="U1396" s="2103"/>
      <c r="V1396" s="2100"/>
      <c r="W1396" s="2106"/>
      <c r="X1396" s="2098"/>
      <c r="Y1396" s="4940"/>
      <c r="Z1396" s="2099"/>
      <c r="AA1396" s="2098"/>
      <c r="AB1396" s="2098"/>
      <c r="AC1396" s="2098"/>
      <c r="AD1396" s="2104"/>
      <c r="AE1396" s="2104"/>
      <c r="AF1396" s="3625"/>
    </row>
    <row r="1397" spans="16:51">
      <c r="P1397" s="4919"/>
      <c r="Q1397" s="2100"/>
      <c r="R1397" s="3113"/>
      <c r="S1397" s="2098"/>
      <c r="T1397" s="2105"/>
      <c r="U1397" s="2103"/>
      <c r="V1397" s="2100"/>
      <c r="W1397" s="2106"/>
      <c r="X1397" s="2098"/>
      <c r="Y1397" s="4940"/>
      <c r="Z1397" s="2099"/>
      <c r="AA1397" s="2098"/>
      <c r="AB1397" s="2098"/>
      <c r="AC1397" s="2098"/>
      <c r="AD1397" s="2104"/>
      <c r="AE1397" s="2104"/>
      <c r="AF1397" s="3625"/>
    </row>
    <row r="1398" spans="16:51" ht="24" thickBot="1">
      <c r="P1398" s="4919"/>
      <c r="Q1398" s="2100"/>
      <c r="R1398" s="3113"/>
      <c r="S1398" s="2098"/>
      <c r="T1398" s="2105"/>
      <c r="U1398" s="2103"/>
      <c r="V1398" s="2100"/>
      <c r="W1398" s="2106"/>
      <c r="X1398" s="2098"/>
      <c r="Y1398" s="4940"/>
      <c r="Z1398" s="2099"/>
      <c r="AA1398" s="2098"/>
      <c r="AB1398" s="2098"/>
      <c r="AC1398" s="2098"/>
      <c r="AD1398" s="2104"/>
      <c r="AE1398" s="2104"/>
      <c r="AF1398" s="3625"/>
      <c r="AJ1398" s="808" t="s">
        <v>587</v>
      </c>
      <c r="AK1398" t="s">
        <v>317</v>
      </c>
      <c r="AN1398" t="s">
        <v>131</v>
      </c>
      <c r="AQ1398" t="s">
        <v>258</v>
      </c>
      <c r="AR1398" t="s">
        <v>259</v>
      </c>
      <c r="AU1398" t="s">
        <v>271</v>
      </c>
      <c r="AY1398" s="1492"/>
    </row>
    <row r="1399" spans="16:51">
      <c r="P1399" s="4129" t="s">
        <v>629</v>
      </c>
      <c r="Q1399" s="4133" t="s">
        <v>740</v>
      </c>
      <c r="R1399" s="4832">
        <v>275</v>
      </c>
      <c r="S1399" s="3644">
        <v>69277</v>
      </c>
      <c r="T1399" s="3645">
        <v>44483</v>
      </c>
      <c r="U1399" s="4860">
        <v>4</v>
      </c>
      <c r="V1399" s="3644" t="s">
        <v>35</v>
      </c>
      <c r="W1399" s="3646">
        <v>230</v>
      </c>
      <c r="X1399" s="4126"/>
      <c r="Y1399" s="4351">
        <v>44531</v>
      </c>
      <c r="Z1399" s="3645">
        <v>44531</v>
      </c>
      <c r="AA1399" s="4506"/>
      <c r="AB1399" s="4339">
        <v>4000</v>
      </c>
      <c r="AC1399" s="3644">
        <f>(AB1399-U1399*1000)</f>
        <v>0</v>
      </c>
      <c r="AD1399" s="3700">
        <f>(AB1399*W1399/1000)</f>
        <v>920</v>
      </c>
      <c r="AE1399" s="3700">
        <f>(AD1399*0.05)</f>
        <v>46</v>
      </c>
      <c r="AF1399" s="3625"/>
      <c r="AI1399" s="546"/>
      <c r="AJ1399" s="2920"/>
      <c r="AK1399" s="2644"/>
      <c r="AL1399" s="2645" t="s">
        <v>14</v>
      </c>
      <c r="AM1399" s="2645" t="s">
        <v>12</v>
      </c>
      <c r="AN1399" s="2645"/>
      <c r="AO1399" s="2646"/>
      <c r="AP1399" s="2645" t="s">
        <v>15</v>
      </c>
      <c r="AQ1399" s="2645" t="s">
        <v>16</v>
      </c>
      <c r="AR1399" s="2645" t="s">
        <v>12</v>
      </c>
      <c r="AS1399" s="2645" t="s">
        <v>12</v>
      </c>
      <c r="AT1399" s="2646"/>
      <c r="AU1399" s="2646"/>
      <c r="AV1399" s="2646"/>
      <c r="AW1399" s="2646"/>
      <c r="AX1399" s="2645" t="s">
        <v>17</v>
      </c>
      <c r="AY1399" s="2648"/>
    </row>
    <row r="1400" spans="16:51">
      <c r="P1400" s="4129" t="s">
        <v>629</v>
      </c>
      <c r="Q1400" s="4133" t="s">
        <v>436</v>
      </c>
      <c r="R1400" s="3644">
        <v>282</v>
      </c>
      <c r="S1400" s="3644">
        <v>69279</v>
      </c>
      <c r="T1400" s="3645">
        <v>44483</v>
      </c>
      <c r="U1400" s="3644">
        <v>40</v>
      </c>
      <c r="V1400" s="3644" t="s">
        <v>35</v>
      </c>
      <c r="W1400" s="3646">
        <v>360</v>
      </c>
      <c r="X1400" s="4126"/>
      <c r="Y1400" s="4351">
        <v>44531</v>
      </c>
      <c r="Z1400" s="3645">
        <v>44531</v>
      </c>
      <c r="AA1400" s="4348"/>
      <c r="AB1400" s="4339">
        <v>40000</v>
      </c>
      <c r="AC1400" s="3644">
        <f>(AB1400-U1400*1000)</f>
        <v>0</v>
      </c>
      <c r="AD1400" s="3700">
        <f>(AB1400*W1400/1000)</f>
        <v>14400</v>
      </c>
      <c r="AE1400" s="3700">
        <f>(AD1400*0.05)</f>
        <v>720</v>
      </c>
      <c r="AF1400" s="3625"/>
      <c r="AI1400" s="179"/>
      <c r="AJ1400" s="2921" t="s">
        <v>4</v>
      </c>
      <c r="AK1400" s="2649" t="s">
        <v>18</v>
      </c>
      <c r="AL1400" s="2650" t="s">
        <v>19</v>
      </c>
      <c r="AM1400" s="2650" t="s">
        <v>19</v>
      </c>
      <c r="AN1400" s="2650" t="s">
        <v>20</v>
      </c>
      <c r="AO1400" s="2650" t="s">
        <v>21</v>
      </c>
      <c r="AP1400" s="2650" t="s">
        <v>22</v>
      </c>
      <c r="AQ1400" s="2650" t="s">
        <v>19</v>
      </c>
      <c r="AR1400" s="2650" t="s">
        <v>23</v>
      </c>
      <c r="AS1400" s="2650" t="s">
        <v>23</v>
      </c>
      <c r="AT1400" s="2650" t="s">
        <v>24</v>
      </c>
      <c r="AU1400" s="2650" t="s">
        <v>20</v>
      </c>
      <c r="AV1400" s="2650" t="s">
        <v>25</v>
      </c>
      <c r="AW1400" s="2650" t="s">
        <v>0</v>
      </c>
      <c r="AX1400" s="2650" t="s">
        <v>11</v>
      </c>
      <c r="AY1400" s="2652" t="s">
        <v>26</v>
      </c>
    </row>
    <row r="1401" spans="16:51" ht="15" thickBot="1">
      <c r="P1401" s="4364" t="s">
        <v>629</v>
      </c>
      <c r="Q1401" s="4155" t="s">
        <v>699</v>
      </c>
      <c r="R1401" s="3644">
        <v>278</v>
      </c>
      <c r="S1401" s="3644">
        <v>69278</v>
      </c>
      <c r="T1401" s="3645">
        <v>44483</v>
      </c>
      <c r="U1401" s="3644">
        <v>3</v>
      </c>
      <c r="V1401" s="3644" t="s">
        <v>35</v>
      </c>
      <c r="W1401" s="3646">
        <v>250</v>
      </c>
      <c r="X1401" s="4126"/>
      <c r="Y1401" s="4351">
        <v>44536</v>
      </c>
      <c r="Z1401" s="3645">
        <v>44536</v>
      </c>
      <c r="AA1401" s="4506"/>
      <c r="AB1401" s="4339">
        <v>3000</v>
      </c>
      <c r="AC1401" s="3644">
        <f>(AB1401-U1401*1000)</f>
        <v>0</v>
      </c>
      <c r="AD1401" s="3700">
        <f>(AB1401*W1401/1000)</f>
        <v>750</v>
      </c>
      <c r="AE1401" s="3700">
        <f>(AD1401*0.05)</f>
        <v>37.5</v>
      </c>
      <c r="AF1401" s="3625"/>
      <c r="AI1401" s="547"/>
      <c r="AJ1401" s="4666"/>
      <c r="AK1401" s="4671"/>
      <c r="AL1401" s="4672" t="s">
        <v>3</v>
      </c>
      <c r="AM1401" s="4672" t="s">
        <v>18</v>
      </c>
      <c r="AN1401" s="4672"/>
      <c r="AO1401" s="3214"/>
      <c r="AP1401" s="4672" t="s">
        <v>21</v>
      </c>
      <c r="AQ1401" s="4672" t="s">
        <v>3</v>
      </c>
      <c r="AR1401" s="4672" t="s">
        <v>27</v>
      </c>
      <c r="AS1401" s="4672" t="s">
        <v>28</v>
      </c>
      <c r="AT1401" s="3214"/>
      <c r="AU1401" s="3214"/>
      <c r="AV1401" s="3214"/>
      <c r="AW1401" s="3214"/>
      <c r="AX1401" s="4672" t="s">
        <v>30</v>
      </c>
      <c r="AY1401" s="4673"/>
    </row>
    <row r="1402" spans="16:51">
      <c r="P1402" s="4129" t="s">
        <v>629</v>
      </c>
      <c r="Q1402" s="4133" t="s">
        <v>436</v>
      </c>
      <c r="R1402" s="3644">
        <v>283</v>
      </c>
      <c r="S1402" s="3644">
        <v>69279</v>
      </c>
      <c r="T1402" s="3645">
        <v>44483</v>
      </c>
      <c r="U1402" s="3644">
        <v>50</v>
      </c>
      <c r="V1402" s="3644" t="s">
        <v>35</v>
      </c>
      <c r="W1402" s="3646">
        <v>360</v>
      </c>
      <c r="X1402" s="4126"/>
      <c r="Y1402" s="4351">
        <v>44536</v>
      </c>
      <c r="Z1402" s="3645">
        <v>44536</v>
      </c>
      <c r="AA1402" s="4348"/>
      <c r="AB1402" s="4339">
        <v>50000</v>
      </c>
      <c r="AC1402" s="3644">
        <f>(AB1402-U1402*1000)</f>
        <v>0</v>
      </c>
      <c r="AD1402" s="3700">
        <f>(AB1402*W1402/1000)</f>
        <v>18000</v>
      </c>
      <c r="AE1402" s="3700">
        <f>(AD1402*0.05)</f>
        <v>900</v>
      </c>
      <c r="AF1402" s="3625"/>
      <c r="AI1402" s="546"/>
      <c r="AJ1402" s="1558" t="s">
        <v>504</v>
      </c>
      <c r="AK1402" s="470">
        <v>1</v>
      </c>
      <c r="AL1402" s="470" t="s">
        <v>36</v>
      </c>
      <c r="AM1402" s="901">
        <v>42672</v>
      </c>
      <c r="AN1402" s="538">
        <v>5</v>
      </c>
      <c r="AO1402" s="470" t="s">
        <v>35</v>
      </c>
      <c r="AP1402" s="388">
        <v>305</v>
      </c>
      <c r="AQ1402" s="701" t="s">
        <v>78</v>
      </c>
      <c r="AR1402" s="4400">
        <v>42683</v>
      </c>
      <c r="AS1402" s="382">
        <v>42674</v>
      </c>
      <c r="AT1402" s="381">
        <v>1462</v>
      </c>
      <c r="AU1402" s="387">
        <v>5000</v>
      </c>
      <c r="AV1402" s="387">
        <f>(AU1402-AN1402*1000)</f>
        <v>0</v>
      </c>
      <c r="AW1402" s="388">
        <f>(AU1402*AP1402/1000)</f>
        <v>1525</v>
      </c>
      <c r="AX1402" s="389">
        <f>(AW1402*0.05)</f>
        <v>76.25</v>
      </c>
      <c r="AY1402" s="513"/>
    </row>
    <row r="1403" spans="16:51">
      <c r="P1403" s="4919" t="s">
        <v>471</v>
      </c>
      <c r="Q1403" s="2100" t="s">
        <v>436</v>
      </c>
      <c r="R1403" s="3659">
        <v>65</v>
      </c>
      <c r="S1403" s="2108" t="s">
        <v>796</v>
      </c>
      <c r="T1403" s="2115">
        <v>44474</v>
      </c>
      <c r="U1403" s="2113">
        <v>20</v>
      </c>
      <c r="V1403" s="2110" t="s">
        <v>35</v>
      </c>
      <c r="W1403" s="2116">
        <v>392.2</v>
      </c>
      <c r="X1403" s="2108"/>
      <c r="Y1403" s="4920">
        <v>44536</v>
      </c>
      <c r="Z1403" s="2109">
        <v>44536</v>
      </c>
      <c r="AA1403" s="2108"/>
      <c r="AB1403" s="2108">
        <v>20000</v>
      </c>
      <c r="AC1403" s="2108">
        <f>(AB1403-U1403*1000)</f>
        <v>0</v>
      </c>
      <c r="AD1403" s="2114">
        <f>(AB1403*W1403/1000)</f>
        <v>7844</v>
      </c>
      <c r="AE1403" s="2114">
        <f>(AD1403*0.05)</f>
        <v>392.20000000000005</v>
      </c>
      <c r="AF1403" s="3625"/>
      <c r="AI1403" s="553"/>
      <c r="AJ1403" s="624"/>
      <c r="AK1403" s="209"/>
      <c r="AL1403" s="209"/>
      <c r="AM1403" s="210"/>
      <c r="AN1403" s="209"/>
      <c r="AO1403" s="209"/>
      <c r="AP1403" s="211"/>
      <c r="AQ1403" s="628"/>
      <c r="AR1403" s="212"/>
      <c r="AS1403" s="210"/>
      <c r="AT1403" s="209"/>
      <c r="AU1403" s="270"/>
      <c r="AV1403" s="198"/>
      <c r="AW1403" s="199"/>
      <c r="AX1403" s="200"/>
      <c r="AY1403" s="514"/>
    </row>
    <row r="1404" spans="16:51">
      <c r="P1404" s="4129"/>
      <c r="Q1404" s="2096"/>
      <c r="R1404" s="2118"/>
      <c r="S1404" s="2100"/>
      <c r="T1404" s="2105"/>
      <c r="U1404" s="2103"/>
      <c r="V1404" s="2100"/>
      <c r="W1404" s="2106"/>
      <c r="X1404" s="2119"/>
      <c r="Y1404" s="2120"/>
      <c r="Z1404" s="2105"/>
      <c r="AA1404" s="2100"/>
      <c r="AB1404" s="2103"/>
      <c r="AC1404" s="2103"/>
      <c r="AD1404" s="2104"/>
      <c r="AE1404" s="2106"/>
      <c r="AF1404" s="3625"/>
      <c r="AI1404" s="553"/>
      <c r="AJ1404" s="624"/>
      <c r="AK1404" s="480"/>
      <c r="AL1404" s="196"/>
      <c r="AM1404" s="197"/>
      <c r="AN1404" s="336"/>
      <c r="AO1404" s="196"/>
      <c r="AP1404" s="334"/>
      <c r="AQ1404" s="335"/>
      <c r="AR1404" s="272"/>
      <c r="AS1404" s="197"/>
      <c r="AT1404" s="209"/>
      <c r="AU1404" s="270"/>
      <c r="AV1404" s="198"/>
      <c r="AW1404" s="199"/>
      <c r="AX1404" s="200"/>
      <c r="AY1404" s="514"/>
    </row>
    <row r="1405" spans="16:51">
      <c r="P1405" s="3325"/>
      <c r="Q1405" s="4380"/>
      <c r="R1405" s="3644"/>
      <c r="S1405" s="3644"/>
      <c r="T1405" s="3645"/>
      <c r="U1405" s="3644"/>
      <c r="V1405" s="3644"/>
      <c r="W1405" s="3646"/>
      <c r="X1405" s="4124"/>
      <c r="Y1405" s="4051"/>
      <c r="Z1405" s="4362"/>
      <c r="AA1405" s="4361"/>
      <c r="AB1405" s="4362"/>
      <c r="AC1405" s="4362"/>
      <c r="AD1405" s="4363"/>
      <c r="AE1405" s="4361"/>
      <c r="AF1405" s="4160"/>
      <c r="AI1405" s="553"/>
      <c r="AJ1405" s="624"/>
      <c r="AK1405" s="480"/>
      <c r="AL1405" s="196"/>
      <c r="AM1405" s="197"/>
      <c r="AN1405" s="336"/>
      <c r="AO1405" s="196"/>
      <c r="AP1405" s="334"/>
      <c r="AQ1405" s="335"/>
      <c r="AR1405" s="272"/>
      <c r="AS1405" s="197"/>
      <c r="AT1405" s="209"/>
      <c r="AU1405" s="270"/>
      <c r="AV1405" s="198"/>
      <c r="AW1405" s="199"/>
      <c r="AX1405" s="200"/>
      <c r="AY1405" s="514"/>
    </row>
    <row r="1406" spans="16:51">
      <c r="P1406" s="4242"/>
      <c r="Q1406" s="4380"/>
      <c r="R1406" s="3644"/>
      <c r="S1406" s="3644"/>
      <c r="T1406" s="3645"/>
      <c r="U1406" s="3644"/>
      <c r="V1406" s="3644"/>
      <c r="W1406" s="3646"/>
      <c r="X1406" s="4124"/>
      <c r="Y1406" s="4051"/>
      <c r="Z1406" s="4270"/>
      <c r="AA1406" s="3622"/>
      <c r="AB1406" s="4383"/>
      <c r="AC1406" s="4383"/>
      <c r="AD1406" s="4384"/>
      <c r="AE1406" s="4385"/>
      <c r="AF1406" s="4160"/>
      <c r="AI1406" s="553"/>
      <c r="AJ1406" s="624"/>
      <c r="AK1406" s="480"/>
      <c r="AL1406" s="196"/>
      <c r="AM1406" s="197"/>
      <c r="AN1406" s="336"/>
      <c r="AO1406" s="196"/>
      <c r="AP1406" s="334"/>
      <c r="AQ1406" s="335"/>
      <c r="AR1406" s="272"/>
      <c r="AS1406" s="197"/>
      <c r="AT1406" s="209"/>
      <c r="AU1406" s="270"/>
      <c r="AV1406" s="198"/>
      <c r="AW1406" s="199"/>
      <c r="AX1406" s="200"/>
      <c r="AY1406" s="514"/>
    </row>
    <row r="1407" spans="16:51">
      <c r="P1407" s="3325"/>
      <c r="Q1407" s="4380"/>
      <c r="R1407" s="3644"/>
      <c r="S1407" s="3644"/>
      <c r="T1407" s="3645"/>
      <c r="U1407" s="3644"/>
      <c r="V1407" s="3644"/>
      <c r="W1407" s="3646"/>
      <c r="X1407" s="4124"/>
      <c r="Y1407" s="4051"/>
      <c r="Z1407" s="4362"/>
      <c r="AA1407" s="4361"/>
      <c r="AB1407" s="4362"/>
      <c r="AC1407" s="4362"/>
      <c r="AD1407" s="4363"/>
      <c r="AE1407" s="4361"/>
      <c r="AF1407" s="4160"/>
      <c r="AI1407" s="553"/>
      <c r="AJ1407" s="567"/>
      <c r="AK1407" s="182"/>
      <c r="AL1407" s="182"/>
      <c r="AM1407" s="182"/>
      <c r="AN1407" s="182"/>
      <c r="AO1407" s="182"/>
      <c r="AP1407" s="182"/>
      <c r="AQ1407" s="182"/>
      <c r="AR1407" s="182"/>
      <c r="AS1407" s="182"/>
      <c r="AT1407" s="182"/>
      <c r="AU1407" s="182"/>
      <c r="AV1407" s="182"/>
      <c r="AW1407" s="182"/>
      <c r="AX1407" s="182"/>
      <c r="AY1407" s="339"/>
    </row>
    <row r="1408" spans="16:51" ht="15" thickBot="1">
      <c r="P1408" s="4161"/>
      <c r="Q1408" s="4162"/>
      <c r="R1408" s="4162"/>
      <c r="S1408" s="4162"/>
      <c r="T1408" s="4162"/>
      <c r="U1408" s="4162"/>
      <c r="V1408" s="4425"/>
      <c r="W1408" s="4425"/>
      <c r="X1408" s="4425"/>
      <c r="Y1408" s="4425"/>
      <c r="Z1408" s="4162"/>
      <c r="AA1408" s="4163"/>
      <c r="AB1408" s="4164"/>
      <c r="AC1408" s="4162"/>
      <c r="AD1408" s="4165">
        <f>SUM(AD1368:AD1407)</f>
        <v>148740.65</v>
      </c>
      <c r="AE1408" s="4165">
        <f>(AD1408*0.05)</f>
        <v>7437.0325000000003</v>
      </c>
      <c r="AF1408" s="4166"/>
      <c r="AI1408" s="179"/>
      <c r="AJ1408" s="1979"/>
      <c r="AK1408" s="182"/>
      <c r="AL1408" s="182"/>
      <c r="AM1408" s="182"/>
      <c r="AN1408" s="182"/>
      <c r="AO1408" s="182"/>
      <c r="AP1408" s="182"/>
      <c r="AQ1408" s="182"/>
      <c r="AR1408" s="182"/>
      <c r="AS1408" s="182"/>
      <c r="AT1408" s="182"/>
      <c r="AU1408" s="182"/>
      <c r="AV1408" s="182"/>
      <c r="AW1408" s="182"/>
      <c r="AX1408" s="182"/>
      <c r="AY1408" s="339"/>
    </row>
    <row r="1409" spans="16:51" ht="15" thickBot="1">
      <c r="P1409" s="4357"/>
      <c r="Q1409" s="4337"/>
      <c r="R1409" s="4426"/>
      <c r="S1409" s="4357"/>
      <c r="T1409" s="4358"/>
      <c r="U1409" s="4357"/>
      <c r="V1409" s="4337"/>
      <c r="W1409" s="4273"/>
      <c r="X1409" s="4357"/>
      <c r="Y1409" s="4427"/>
      <c r="Z1409" s="2643"/>
      <c r="AA1409" s="2643"/>
      <c r="AB1409" s="2643"/>
      <c r="AC1409" s="2643"/>
      <c r="AD1409" s="2643"/>
      <c r="AE1409" s="2643"/>
      <c r="AF1409" s="4471"/>
      <c r="AI1409" s="581"/>
      <c r="AJ1409" s="582"/>
      <c r="AK1409" s="326"/>
      <c r="AL1409" s="326"/>
      <c r="AM1409" s="326"/>
      <c r="AN1409" s="326"/>
      <c r="AO1409" s="326"/>
      <c r="AP1409" s="326"/>
      <c r="AQ1409" s="326"/>
      <c r="AR1409" s="326"/>
      <c r="AS1409" s="326"/>
      <c r="AT1409" s="326"/>
      <c r="AU1409" s="326"/>
      <c r="AV1409" s="326"/>
      <c r="AW1409" s="326"/>
      <c r="AX1409" s="326"/>
      <c r="AY1409" s="327"/>
    </row>
    <row r="1410" spans="16:51" ht="18.600000000000001" thickBot="1">
      <c r="P1410" s="4368" t="s">
        <v>1200</v>
      </c>
      <c r="Q1410" s="4430"/>
      <c r="R1410" s="4430"/>
      <c r="S1410" s="4430"/>
      <c r="T1410" s="4430"/>
      <c r="U1410" s="4430"/>
      <c r="V1410" s="4423"/>
      <c r="W1410" s="4423"/>
      <c r="X1410" s="4423"/>
      <c r="Y1410" s="4423"/>
      <c r="Z1410" s="2643"/>
      <c r="AA1410" s="2643"/>
      <c r="AB1410" s="2643"/>
      <c r="AC1410" s="2643"/>
      <c r="AD1410" s="2643"/>
      <c r="AE1410" s="2643"/>
      <c r="AF1410" s="4369"/>
    </row>
    <row r="1411" spans="16:51" ht="24" thickBot="1">
      <c r="P1411" s="4428"/>
      <c r="Q1411" s="4386"/>
      <c r="R1411" s="4386"/>
      <c r="S1411" s="4371" t="s">
        <v>14</v>
      </c>
      <c r="T1411" s="4371" t="s">
        <v>12</v>
      </c>
      <c r="U1411" s="4371"/>
      <c r="V1411" s="4386"/>
      <c r="W1411" s="4371" t="s">
        <v>15</v>
      </c>
      <c r="X1411" s="4371" t="s">
        <v>16</v>
      </c>
      <c r="Y1411" s="4371" t="s">
        <v>12</v>
      </c>
      <c r="Z1411" s="4429" t="s">
        <v>12</v>
      </c>
      <c r="AA1411" s="4375"/>
      <c r="AB1411" s="4375"/>
      <c r="AC1411" s="4375"/>
      <c r="AD1411" s="4375"/>
      <c r="AE1411" s="4376" t="s">
        <v>17</v>
      </c>
      <c r="AF1411" s="4376"/>
      <c r="AI1411" s="719"/>
      <c r="AJ1411" s="808" t="s">
        <v>899</v>
      </c>
      <c r="AK1411" t="s">
        <v>734</v>
      </c>
      <c r="AN1411" t="s">
        <v>78</v>
      </c>
      <c r="AQ1411" t="s">
        <v>78</v>
      </c>
      <c r="AR1411" t="s">
        <v>78</v>
      </c>
      <c r="AS1411" t="s">
        <v>78</v>
      </c>
      <c r="AU1411" t="s">
        <v>78</v>
      </c>
      <c r="AV1411" t="s">
        <v>636</v>
      </c>
      <c r="AY1411" s="1492"/>
    </row>
    <row r="1412" spans="16:51">
      <c r="P1412" s="4377" t="s">
        <v>3</v>
      </c>
      <c r="Q1412" s="4370" t="s">
        <v>4</v>
      </c>
      <c r="R1412" s="4371" t="s">
        <v>18</v>
      </c>
      <c r="S1412" s="4371" t="s">
        <v>19</v>
      </c>
      <c r="T1412" s="4371" t="s">
        <v>19</v>
      </c>
      <c r="U1412" s="4371" t="s">
        <v>20</v>
      </c>
      <c r="V1412" s="4371" t="s">
        <v>21</v>
      </c>
      <c r="W1412" s="4371" t="s">
        <v>22</v>
      </c>
      <c r="X1412" s="4371" t="s">
        <v>19</v>
      </c>
      <c r="Y1412" s="4371" t="s">
        <v>23</v>
      </c>
      <c r="Z1412" s="4371" t="s">
        <v>23</v>
      </c>
      <c r="AA1412" s="4371" t="s">
        <v>24</v>
      </c>
      <c r="AB1412" s="4371" t="s">
        <v>20</v>
      </c>
      <c r="AC1412" s="4371" t="s">
        <v>25</v>
      </c>
      <c r="AD1412" s="4371" t="s">
        <v>0</v>
      </c>
      <c r="AE1412" s="4371" t="s">
        <v>11</v>
      </c>
      <c r="AF1412" s="4371" t="s">
        <v>26</v>
      </c>
      <c r="AI1412" s="2947"/>
      <c r="AJ1412" s="2920"/>
      <c r="AK1412" s="2644"/>
      <c r="AL1412" s="2645" t="s">
        <v>14</v>
      </c>
      <c r="AM1412" s="2645" t="s">
        <v>12</v>
      </c>
      <c r="AN1412" s="2645"/>
      <c r="AO1412" s="2646"/>
      <c r="AP1412" s="2645" t="s">
        <v>15</v>
      </c>
      <c r="AQ1412" s="2645" t="s">
        <v>16</v>
      </c>
      <c r="AR1412" s="2645" t="s">
        <v>12</v>
      </c>
      <c r="AS1412" s="2645" t="s">
        <v>12</v>
      </c>
      <c r="AT1412" s="2646"/>
      <c r="AU1412" s="2646"/>
      <c r="AV1412" s="2646"/>
      <c r="AW1412" s="2646"/>
      <c r="AX1412" s="2645" t="s">
        <v>17</v>
      </c>
      <c r="AY1412" s="2648"/>
    </row>
    <row r="1413" spans="16:51" ht="15" thickBot="1">
      <c r="P1413" s="4378"/>
      <c r="Q1413" s="4372"/>
      <c r="R1413" s="4372"/>
      <c r="S1413" s="4373" t="s">
        <v>3</v>
      </c>
      <c r="T1413" s="4373" t="s">
        <v>18</v>
      </c>
      <c r="U1413" s="4373"/>
      <c r="V1413" s="4372"/>
      <c r="W1413" s="4373" t="s">
        <v>21</v>
      </c>
      <c r="X1413" s="4373" t="s">
        <v>3</v>
      </c>
      <c r="Y1413" s="4373" t="s">
        <v>27</v>
      </c>
      <c r="Z1413" s="4373" t="s">
        <v>28</v>
      </c>
      <c r="AA1413" s="4372"/>
      <c r="AB1413" s="4372"/>
      <c r="AC1413" s="4372"/>
      <c r="AD1413" s="4372"/>
      <c r="AE1413" s="4373" t="s">
        <v>30</v>
      </c>
      <c r="AF1413" s="4371"/>
      <c r="AI1413" s="2945"/>
      <c r="AJ1413" s="2921" t="s">
        <v>4</v>
      </c>
      <c r="AK1413" s="2649" t="s">
        <v>18</v>
      </c>
      <c r="AL1413" s="2650" t="s">
        <v>19</v>
      </c>
      <c r="AM1413" s="2650" t="s">
        <v>19</v>
      </c>
      <c r="AN1413" s="2650" t="s">
        <v>20</v>
      </c>
      <c r="AO1413" s="2650" t="s">
        <v>21</v>
      </c>
      <c r="AP1413" s="2650" t="s">
        <v>22</v>
      </c>
      <c r="AQ1413" s="2650" t="s">
        <v>19</v>
      </c>
      <c r="AR1413" s="2650" t="s">
        <v>23</v>
      </c>
      <c r="AS1413" s="2650" t="s">
        <v>23</v>
      </c>
      <c r="AT1413" s="2650" t="s">
        <v>24</v>
      </c>
      <c r="AU1413" s="2650" t="s">
        <v>20</v>
      </c>
      <c r="AV1413" s="2650" t="s">
        <v>25</v>
      </c>
      <c r="AW1413" s="2650" t="s">
        <v>0</v>
      </c>
      <c r="AX1413" s="2650" t="s">
        <v>11</v>
      </c>
      <c r="AY1413" s="2652" t="s">
        <v>26</v>
      </c>
    </row>
    <row r="1414" spans="16:51" ht="15" thickBot="1">
      <c r="P1414" s="4919" t="s">
        <v>471</v>
      </c>
      <c r="Q1414" s="2100" t="s">
        <v>436</v>
      </c>
      <c r="R1414" s="3659">
        <v>66</v>
      </c>
      <c r="S1414" s="2108" t="s">
        <v>796</v>
      </c>
      <c r="T1414" s="2115">
        <v>44504</v>
      </c>
      <c r="U1414" s="2113">
        <v>20</v>
      </c>
      <c r="V1414" s="2110" t="s">
        <v>35</v>
      </c>
      <c r="W1414" s="2116">
        <v>392.2</v>
      </c>
      <c r="X1414" s="2108"/>
      <c r="Y1414" s="4920">
        <v>44564</v>
      </c>
      <c r="Z1414" s="2109">
        <v>44564</v>
      </c>
      <c r="AA1414" s="2108"/>
      <c r="AB1414" s="2108">
        <v>20000</v>
      </c>
      <c r="AC1414" s="2108">
        <f>(AB1414-U1414*1000)</f>
        <v>0</v>
      </c>
      <c r="AD1414" s="2114">
        <f>(AB1414*W1414/1000)</f>
        <v>7844</v>
      </c>
      <c r="AE1414" s="2114">
        <f>(AD1414*0.05)</f>
        <v>392.20000000000005</v>
      </c>
      <c r="AF1414" s="4374"/>
      <c r="AI1414" s="2946"/>
      <c r="AJ1414" s="4666"/>
      <c r="AK1414" s="2653"/>
      <c r="AL1414" s="2650" t="s">
        <v>3</v>
      </c>
      <c r="AM1414" s="2650" t="s">
        <v>18</v>
      </c>
      <c r="AN1414" s="2650"/>
      <c r="AO1414" s="2654"/>
      <c r="AP1414" s="2650" t="s">
        <v>21</v>
      </c>
      <c r="AQ1414" s="2650" t="s">
        <v>3</v>
      </c>
      <c r="AR1414" s="2650" t="s">
        <v>27</v>
      </c>
      <c r="AS1414" s="2650" t="s">
        <v>28</v>
      </c>
      <c r="AT1414" s="2654"/>
      <c r="AU1414" s="2654"/>
      <c r="AV1414" s="2654"/>
      <c r="AW1414" s="2654"/>
      <c r="AX1414" s="2650" t="s">
        <v>30</v>
      </c>
      <c r="AY1414" s="2652"/>
    </row>
    <row r="1415" spans="16:51">
      <c r="P1415" s="4431"/>
      <c r="Q1415" s="4435"/>
      <c r="R1415" s="4362"/>
      <c r="S1415" s="4362"/>
      <c r="T1415" s="4362"/>
      <c r="U1415" s="4362"/>
      <c r="V1415" s="4362"/>
      <c r="W1415" s="4362"/>
      <c r="X1415" s="4362"/>
      <c r="Y1415" s="4362"/>
      <c r="Z1415" s="4432"/>
      <c r="AA1415" s="3644"/>
      <c r="AB1415" s="3647"/>
      <c r="AC1415" s="3644"/>
      <c r="AD1415" s="3700"/>
      <c r="AE1415" s="3700"/>
      <c r="AF1415" s="3625"/>
      <c r="AI1415" s="1581"/>
      <c r="AJ1415" s="1558" t="s">
        <v>504</v>
      </c>
      <c r="AK1415" s="470">
        <v>1</v>
      </c>
      <c r="AL1415" s="470" t="s">
        <v>36</v>
      </c>
      <c r="AM1415" s="901">
        <v>42916</v>
      </c>
      <c r="AN1415" s="538">
        <v>2</v>
      </c>
      <c r="AO1415" s="470" t="s">
        <v>35</v>
      </c>
      <c r="AP1415" s="388">
        <v>305</v>
      </c>
      <c r="AQ1415" s="701" t="s">
        <v>78</v>
      </c>
      <c r="AR1415" s="4400">
        <v>42922</v>
      </c>
      <c r="AS1415" s="382">
        <v>42919</v>
      </c>
      <c r="AT1415" s="381">
        <v>2061</v>
      </c>
      <c r="AU1415" s="387">
        <v>2000</v>
      </c>
      <c r="AV1415" s="387">
        <f>(AU1415-AN1415*1000)</f>
        <v>0</v>
      </c>
      <c r="AW1415" s="388">
        <f>(AU1415*AP1415/1000)</f>
        <v>610</v>
      </c>
      <c r="AX1415" s="389">
        <f>(AW1415*0.05)</f>
        <v>30.5</v>
      </c>
      <c r="AY1415" s="513"/>
    </row>
    <row r="1416" spans="16:51">
      <c r="P1416" s="4431"/>
      <c r="Q1416" s="4361"/>
      <c r="R1416" s="4361"/>
      <c r="S1416" s="4362"/>
      <c r="T1416" s="4362"/>
      <c r="U1416" s="4362"/>
      <c r="V1416" s="4361"/>
      <c r="W1416" s="4362"/>
      <c r="X1416" s="4362"/>
      <c r="Y1416" s="4362"/>
      <c r="Z1416" s="4432"/>
      <c r="AA1416" s="3644"/>
      <c r="AB1416" s="3647"/>
      <c r="AC1416" s="3644"/>
      <c r="AD1416" s="3700"/>
      <c r="AE1416" s="3700"/>
      <c r="AF1416" s="3625"/>
      <c r="AI1416" s="927"/>
      <c r="AJ1416" s="1580" t="s">
        <v>504</v>
      </c>
      <c r="AK1416" s="813">
        <v>2</v>
      </c>
      <c r="AL1416" s="813" t="s">
        <v>101</v>
      </c>
      <c r="AM1416" s="989">
        <v>43313</v>
      </c>
      <c r="AN1416" s="1232">
        <v>15</v>
      </c>
      <c r="AO1416" s="813" t="s">
        <v>35</v>
      </c>
      <c r="AP1416" s="1006">
        <v>300</v>
      </c>
      <c r="AQ1416" s="987" t="s">
        <v>78</v>
      </c>
      <c r="AR1416" s="715">
        <v>43319</v>
      </c>
      <c r="AS1416" s="1285">
        <v>43313</v>
      </c>
      <c r="AT1416" s="1286">
        <v>10413</v>
      </c>
      <c r="AU1416" s="1287">
        <v>15000</v>
      </c>
      <c r="AV1416" s="1287">
        <f>(AU1416-AN1416*1000)</f>
        <v>0</v>
      </c>
      <c r="AW1416" s="1006">
        <f>(AU1416*AP1416/1000)</f>
        <v>4500</v>
      </c>
      <c r="AX1416" s="1005">
        <f>(AW1416*0.05)</f>
        <v>225</v>
      </c>
      <c r="AY1416" s="514"/>
    </row>
    <row r="1417" spans="16:51">
      <c r="P1417" s="4129"/>
      <c r="Q1417" s="4380"/>
      <c r="R1417" s="3622"/>
      <c r="S1417" s="3622"/>
      <c r="T1417" s="4270"/>
      <c r="U1417" s="3622"/>
      <c r="V1417" s="3622"/>
      <c r="W1417" s="4382"/>
      <c r="X1417" s="4433"/>
      <c r="Y1417" s="4434"/>
      <c r="Z1417" s="3645"/>
      <c r="AA1417" s="3644"/>
      <c r="AB1417" s="3647"/>
      <c r="AC1417" s="3644"/>
      <c r="AD1417" s="3700"/>
      <c r="AE1417" s="3700"/>
      <c r="AF1417" s="3625"/>
      <c r="AI1417" s="927"/>
      <c r="AJ1417" s="624"/>
      <c r="AK1417" s="480"/>
      <c r="AL1417" s="196"/>
      <c r="AM1417" s="197"/>
      <c r="AN1417" s="336"/>
      <c r="AO1417" s="196"/>
      <c r="AP1417" s="334"/>
      <c r="AQ1417" s="335"/>
      <c r="AR1417" s="520"/>
      <c r="AS1417" s="197"/>
      <c r="AT1417" s="209"/>
      <c r="AU1417" s="270"/>
      <c r="AV1417" s="198"/>
      <c r="AW1417" s="199"/>
      <c r="AX1417" s="200"/>
      <c r="AY1417" s="514"/>
    </row>
    <row r="1418" spans="16:51">
      <c r="P1418" s="4129"/>
      <c r="Q1418" s="4135"/>
      <c r="R1418" s="3644"/>
      <c r="S1418" s="3644"/>
      <c r="T1418" s="3645"/>
      <c r="U1418" s="3644"/>
      <c r="V1418" s="3644"/>
      <c r="W1418" s="3646"/>
      <c r="X1418" s="4126"/>
      <c r="Y1418" s="4051"/>
      <c r="Z1418" s="3645"/>
      <c r="AA1418" s="3644"/>
      <c r="AB1418" s="3647"/>
      <c r="AC1418" s="3644"/>
      <c r="AD1418" s="3700"/>
      <c r="AE1418" s="3700"/>
      <c r="AF1418" s="3625"/>
      <c r="AI1418" s="4455"/>
      <c r="AJ1418" s="624"/>
      <c r="AK1418" s="480"/>
      <c r="AL1418" s="196"/>
      <c r="AM1418" s="197"/>
      <c r="AN1418" s="336"/>
      <c r="AO1418" s="196"/>
      <c r="AP1418" s="334"/>
      <c r="AQ1418" s="335"/>
      <c r="AR1418" s="520"/>
      <c r="AS1418" s="197"/>
      <c r="AT1418" s="209"/>
      <c r="AU1418" s="270"/>
      <c r="AV1418" s="198"/>
      <c r="AW1418" s="199"/>
      <c r="AX1418" s="200"/>
      <c r="AY1418" s="514"/>
    </row>
    <row r="1419" spans="16:51">
      <c r="P1419" s="4129"/>
      <c r="Q1419" s="4135"/>
      <c r="R1419" s="3644"/>
      <c r="S1419" s="3644"/>
      <c r="T1419" s="3645"/>
      <c r="U1419" s="3644"/>
      <c r="V1419" s="3644"/>
      <c r="W1419" s="3646"/>
      <c r="X1419" s="4126"/>
      <c r="Y1419" s="4051"/>
      <c r="Z1419" s="3645"/>
      <c r="AA1419" s="3644"/>
      <c r="AB1419" s="3647"/>
      <c r="AC1419" s="3644"/>
      <c r="AD1419" s="3700"/>
      <c r="AE1419" s="3700"/>
      <c r="AF1419" s="3625"/>
      <c r="AI1419" s="927"/>
      <c r="AJ1419" s="567"/>
      <c r="AK1419" s="182"/>
      <c r="AL1419" s="182"/>
      <c r="AM1419" s="182"/>
      <c r="AN1419" s="182"/>
      <c r="AO1419" s="182"/>
      <c r="AP1419" s="182"/>
      <c r="AQ1419" s="182"/>
      <c r="AR1419" s="4449"/>
      <c r="AS1419" s="182"/>
      <c r="AT1419" s="182"/>
      <c r="AU1419" s="182"/>
      <c r="AV1419" s="182"/>
      <c r="AW1419" s="182"/>
      <c r="AX1419" s="182"/>
      <c r="AY1419" s="339"/>
    </row>
    <row r="1420" spans="16:51">
      <c r="P1420" s="4129"/>
      <c r="Q1420" s="4135"/>
      <c r="R1420" s="3644"/>
      <c r="S1420" s="3644"/>
      <c r="T1420" s="3645"/>
      <c r="U1420" s="3644"/>
      <c r="V1420" s="3644"/>
      <c r="W1420" s="3646"/>
      <c r="X1420" s="4126"/>
      <c r="Y1420" s="4051"/>
      <c r="Z1420" s="3645"/>
      <c r="AA1420" s="3644"/>
      <c r="AB1420" s="3647"/>
      <c r="AC1420" s="3644"/>
      <c r="AD1420" s="3700"/>
      <c r="AE1420" s="3700"/>
      <c r="AF1420" s="3625"/>
      <c r="AI1420" s="1010"/>
      <c r="AJ1420" s="567"/>
      <c r="AK1420" s="182"/>
      <c r="AL1420" s="182"/>
      <c r="AM1420" s="182"/>
      <c r="AN1420" s="182"/>
      <c r="AO1420" s="182"/>
      <c r="AP1420" s="182"/>
      <c r="AQ1420" s="182"/>
      <c r="AR1420" s="4449"/>
      <c r="AS1420" s="182"/>
      <c r="AT1420" s="182"/>
      <c r="AU1420" s="182"/>
      <c r="AV1420" s="182"/>
      <c r="AW1420" s="182"/>
      <c r="AX1420" s="182"/>
      <c r="AY1420" s="339"/>
    </row>
    <row r="1421" spans="16:51">
      <c r="P1421" s="3325"/>
      <c r="Q1421" s="4380"/>
      <c r="R1421" s="3644"/>
      <c r="S1421" s="3644"/>
      <c r="T1421" s="3645"/>
      <c r="U1421" s="3644"/>
      <c r="V1421" s="3644"/>
      <c r="W1421" s="3646"/>
      <c r="X1421" s="4124"/>
      <c r="Y1421" s="4051"/>
      <c r="Z1421" s="4362"/>
      <c r="AA1421" s="4361"/>
      <c r="AB1421" s="4362"/>
      <c r="AC1421" s="4362"/>
      <c r="AD1421" s="4363"/>
      <c r="AE1421" s="4361"/>
      <c r="AF1421" s="4160"/>
      <c r="AI1421" s="927"/>
      <c r="AJ1421" s="567"/>
      <c r="AK1421" s="182"/>
      <c r="AL1421" s="182"/>
      <c r="AM1421" s="182"/>
      <c r="AN1421" s="182"/>
      <c r="AO1421" s="182"/>
      <c r="AP1421" s="182"/>
      <c r="AQ1421" s="182"/>
      <c r="AR1421" s="4449"/>
      <c r="AS1421" s="182"/>
      <c r="AT1421" s="182"/>
      <c r="AU1421" s="182"/>
      <c r="AV1421" s="182"/>
      <c r="AW1421" s="182"/>
      <c r="AX1421" s="182"/>
      <c r="AY1421" s="339"/>
    </row>
    <row r="1422" spans="16:51" ht="15" thickBot="1">
      <c r="P1422" s="4242"/>
      <c r="Q1422" s="4380"/>
      <c r="R1422" s="3644"/>
      <c r="S1422" s="3644"/>
      <c r="T1422" s="3645"/>
      <c r="U1422" s="3644"/>
      <c r="V1422" s="3644"/>
      <c r="W1422" s="3646"/>
      <c r="X1422" s="4124"/>
      <c r="Y1422" s="4051"/>
      <c r="Z1422" s="4270"/>
      <c r="AA1422" s="3622"/>
      <c r="AB1422" s="4383"/>
      <c r="AC1422" s="4383"/>
      <c r="AD1422" s="4384"/>
      <c r="AE1422" s="4385"/>
      <c r="AF1422" s="4160"/>
      <c r="AI1422" s="2946"/>
      <c r="AJ1422" s="582"/>
      <c r="AK1422" s="326"/>
      <c r="AL1422" s="326"/>
      <c r="AM1422" s="326"/>
      <c r="AN1422" s="326"/>
      <c r="AO1422" s="326"/>
      <c r="AP1422" s="326"/>
      <c r="AQ1422" s="326"/>
      <c r="AR1422" s="4450"/>
      <c r="AS1422" s="326"/>
      <c r="AT1422" s="326"/>
      <c r="AU1422" s="326"/>
      <c r="AV1422" s="326"/>
      <c r="AW1422" s="326"/>
      <c r="AX1422" s="326"/>
      <c r="AY1422" s="327"/>
    </row>
    <row r="1423" spans="16:51">
      <c r="P1423" s="3325"/>
      <c r="Q1423" s="4380"/>
      <c r="R1423" s="3644"/>
      <c r="S1423" s="3644"/>
      <c r="T1423" s="3645"/>
      <c r="U1423" s="3644"/>
      <c r="V1423" s="3644"/>
      <c r="W1423" s="3646"/>
      <c r="X1423" s="4124"/>
      <c r="Y1423" s="4051"/>
      <c r="Z1423" s="4362"/>
      <c r="AA1423" s="4361"/>
      <c r="AB1423" s="4362"/>
      <c r="AC1423" s="4362"/>
      <c r="AD1423" s="4363"/>
      <c r="AE1423" s="4361"/>
      <c r="AF1423" s="4160"/>
    </row>
    <row r="1424" spans="16:51" ht="24" thickBot="1">
      <c r="P1424" s="4161"/>
      <c r="Q1424" s="4162"/>
      <c r="R1424" s="4162"/>
      <c r="S1424" s="4162"/>
      <c r="T1424" s="4162"/>
      <c r="U1424" s="4162"/>
      <c r="V1424" s="4425"/>
      <c r="W1424" s="4425"/>
      <c r="X1424" s="4425"/>
      <c r="Y1424" s="4425"/>
      <c r="Z1424" s="4162"/>
      <c r="AA1424" s="4163"/>
      <c r="AB1424" s="4164"/>
      <c r="AC1424" s="4162"/>
      <c r="AD1424" s="4165">
        <f>SUM(AD1414:AD1423)</f>
        <v>7844</v>
      </c>
      <c r="AE1424" s="4165">
        <f>(AD1424*0.05)</f>
        <v>392.20000000000005</v>
      </c>
      <c r="AF1424" s="4166"/>
      <c r="AI1424" s="719"/>
      <c r="AJ1424" s="808" t="s">
        <v>146</v>
      </c>
      <c r="AK1424" t="s">
        <v>624</v>
      </c>
      <c r="AN1424" s="2"/>
      <c r="AU1424" t="s">
        <v>695</v>
      </c>
    </row>
    <row r="1425" spans="16:51">
      <c r="P1425" s="2643"/>
      <c r="Q1425" s="4337"/>
      <c r="R1425" s="4426"/>
      <c r="S1425" s="4357"/>
      <c r="T1425" s="4358"/>
      <c r="U1425" s="4357"/>
      <c r="V1425" s="4337"/>
      <c r="W1425" s="4273"/>
      <c r="X1425" s="4357"/>
      <c r="Y1425" s="4427"/>
      <c r="Z1425" s="2643"/>
      <c r="AA1425" s="2643"/>
      <c r="AB1425" s="2643"/>
      <c r="AC1425" s="2643"/>
      <c r="AD1425" s="2643"/>
      <c r="AE1425" s="2643"/>
      <c r="AF1425" s="4471"/>
      <c r="AI1425" s="4670"/>
      <c r="AJ1425" s="2920"/>
      <c r="AK1425" s="2644"/>
      <c r="AL1425" s="2645" t="s">
        <v>14</v>
      </c>
      <c r="AM1425" s="2645" t="s">
        <v>12</v>
      </c>
      <c r="AN1425" s="2645"/>
      <c r="AO1425" s="2646"/>
      <c r="AP1425" s="2645" t="s">
        <v>15</v>
      </c>
      <c r="AQ1425" s="2645" t="s">
        <v>16</v>
      </c>
      <c r="AR1425" s="2645" t="s">
        <v>12</v>
      </c>
      <c r="AS1425" s="2645" t="s">
        <v>12</v>
      </c>
      <c r="AT1425" s="2646"/>
      <c r="AU1425" s="2646"/>
      <c r="AV1425" s="2646"/>
      <c r="AW1425" s="2646"/>
      <c r="AX1425" s="2645" t="s">
        <v>17</v>
      </c>
      <c r="AY1425" s="2648"/>
    </row>
    <row r="1426" spans="16:51" ht="18.600000000000001" thickBot="1">
      <c r="P1426" s="4368" t="s">
        <v>1201</v>
      </c>
      <c r="Q1426" s="4430"/>
      <c r="R1426" s="4430"/>
      <c r="S1426" s="4430"/>
      <c r="T1426" s="4430"/>
      <c r="U1426" s="4430"/>
      <c r="V1426" s="4423"/>
      <c r="W1426" s="4423"/>
      <c r="X1426" s="4423"/>
      <c r="Y1426" s="4423"/>
      <c r="Z1426" s="2643"/>
      <c r="AA1426" s="2643"/>
      <c r="AB1426" s="2643"/>
      <c r="AC1426" s="2643"/>
      <c r="AD1426" s="2643"/>
      <c r="AE1426" s="2643"/>
      <c r="AF1426" s="4369"/>
      <c r="AI1426" s="1010"/>
      <c r="AJ1426" s="2921" t="s">
        <v>4</v>
      </c>
      <c r="AK1426" s="2649" t="s">
        <v>18</v>
      </c>
      <c r="AL1426" s="2650" t="s">
        <v>19</v>
      </c>
      <c r="AM1426" s="2650" t="s">
        <v>19</v>
      </c>
      <c r="AN1426" s="2650" t="s">
        <v>20</v>
      </c>
      <c r="AO1426" s="2650" t="s">
        <v>21</v>
      </c>
      <c r="AP1426" s="2650" t="s">
        <v>22</v>
      </c>
      <c r="AQ1426" s="2650" t="s">
        <v>19</v>
      </c>
      <c r="AR1426" s="2650" t="s">
        <v>23</v>
      </c>
      <c r="AS1426" s="2650" t="s">
        <v>23</v>
      </c>
      <c r="AT1426" s="2650" t="s">
        <v>24</v>
      </c>
      <c r="AU1426" s="2650" t="s">
        <v>20</v>
      </c>
      <c r="AV1426" s="2650" t="s">
        <v>25</v>
      </c>
      <c r="AW1426" s="2650" t="s">
        <v>0</v>
      </c>
      <c r="AX1426" s="2650" t="s">
        <v>11</v>
      </c>
      <c r="AY1426" s="2652" t="s">
        <v>26</v>
      </c>
    </row>
    <row r="1427" spans="16:51" ht="15" thickBot="1">
      <c r="P1427" s="4428"/>
      <c r="Q1427" s="4386"/>
      <c r="R1427" s="4386"/>
      <c r="S1427" s="4371" t="s">
        <v>14</v>
      </c>
      <c r="T1427" s="4371" t="s">
        <v>12</v>
      </c>
      <c r="U1427" s="4371"/>
      <c r="V1427" s="4386"/>
      <c r="W1427" s="4371" t="s">
        <v>15</v>
      </c>
      <c r="X1427" s="4371" t="s">
        <v>16</v>
      </c>
      <c r="Y1427" s="4371" t="s">
        <v>12</v>
      </c>
      <c r="Z1427" s="4429" t="s">
        <v>12</v>
      </c>
      <c r="AA1427" s="4375"/>
      <c r="AB1427" s="4375"/>
      <c r="AC1427" s="4375"/>
      <c r="AD1427" s="4375"/>
      <c r="AE1427" s="4376" t="s">
        <v>17</v>
      </c>
      <c r="AF1427" s="4376"/>
      <c r="AI1427" s="1010"/>
      <c r="AJ1427" s="2922"/>
      <c r="AK1427" s="2653"/>
      <c r="AL1427" s="2650" t="s">
        <v>3</v>
      </c>
      <c r="AM1427" s="2650" t="s">
        <v>18</v>
      </c>
      <c r="AN1427" s="2650"/>
      <c r="AO1427" s="2654"/>
      <c r="AP1427" s="2650" t="s">
        <v>21</v>
      </c>
      <c r="AQ1427" s="2650" t="s">
        <v>3</v>
      </c>
      <c r="AR1427" s="2650" t="s">
        <v>27</v>
      </c>
      <c r="AS1427" s="2650" t="s">
        <v>28</v>
      </c>
      <c r="AT1427" s="2654"/>
      <c r="AU1427" s="2654"/>
      <c r="AV1427" s="2654"/>
      <c r="AW1427" s="2654"/>
      <c r="AX1427" s="2650" t="s">
        <v>30</v>
      </c>
      <c r="AY1427" s="2652"/>
    </row>
    <row r="1428" spans="16:51">
      <c r="P1428" s="4377" t="s">
        <v>3</v>
      </c>
      <c r="Q1428" s="4370" t="s">
        <v>4</v>
      </c>
      <c r="R1428" s="4371" t="s">
        <v>18</v>
      </c>
      <c r="S1428" s="4371" t="s">
        <v>19</v>
      </c>
      <c r="T1428" s="4371" t="s">
        <v>19</v>
      </c>
      <c r="U1428" s="4371" t="s">
        <v>20</v>
      </c>
      <c r="V1428" s="4371" t="s">
        <v>21</v>
      </c>
      <c r="W1428" s="4371" t="s">
        <v>22</v>
      </c>
      <c r="X1428" s="4371" t="s">
        <v>19</v>
      </c>
      <c r="Y1428" s="4371" t="s">
        <v>23</v>
      </c>
      <c r="Z1428" s="4371" t="s">
        <v>23</v>
      </c>
      <c r="AA1428" s="4371" t="s">
        <v>24</v>
      </c>
      <c r="AB1428" s="4371" t="s">
        <v>20</v>
      </c>
      <c r="AC1428" s="4371" t="s">
        <v>25</v>
      </c>
      <c r="AD1428" s="4371" t="s">
        <v>0</v>
      </c>
      <c r="AE1428" s="4371" t="s">
        <v>11</v>
      </c>
      <c r="AF1428" s="4371" t="s">
        <v>26</v>
      </c>
      <c r="AI1428" s="2952"/>
      <c r="AJ1428" s="647" t="s">
        <v>145</v>
      </c>
      <c r="AK1428" s="381">
        <v>1</v>
      </c>
      <c r="AL1428" s="649" t="s">
        <v>36</v>
      </c>
      <c r="AM1428" s="650">
        <v>41919</v>
      </c>
      <c r="AN1428" s="651">
        <v>12</v>
      </c>
      <c r="AO1428" s="649" t="s">
        <v>35</v>
      </c>
      <c r="AP1428" s="652">
        <v>500</v>
      </c>
      <c r="AQ1428" s="653"/>
      <c r="AR1428" s="819">
        <v>41925</v>
      </c>
      <c r="AS1428" s="650">
        <f>(AR1428)</f>
        <v>41925</v>
      </c>
      <c r="AT1428" s="655">
        <v>2200</v>
      </c>
      <c r="AU1428" s="656">
        <v>12000</v>
      </c>
      <c r="AV1428" s="657">
        <f>(AU1428-AN1428*1000)</f>
        <v>0</v>
      </c>
      <c r="AW1428" s="658">
        <f>(AU1428*AP1428/1000)</f>
        <v>6000</v>
      </c>
      <c r="AX1428" s="659">
        <f>(AW1428*0.05)</f>
        <v>300</v>
      </c>
      <c r="AY1428" s="249"/>
    </row>
    <row r="1429" spans="16:51" ht="15" thickBot="1">
      <c r="P1429" s="4378"/>
      <c r="Q1429" s="4372"/>
      <c r="R1429" s="4372"/>
      <c r="S1429" s="4373" t="s">
        <v>3</v>
      </c>
      <c r="T1429" s="4373" t="s">
        <v>18</v>
      </c>
      <c r="U1429" s="4373"/>
      <c r="V1429" s="4372"/>
      <c r="W1429" s="4373" t="s">
        <v>21</v>
      </c>
      <c r="X1429" s="4373" t="s">
        <v>3</v>
      </c>
      <c r="Y1429" s="4373" t="s">
        <v>27</v>
      </c>
      <c r="Z1429" s="4373" t="s">
        <v>28</v>
      </c>
      <c r="AA1429" s="4372"/>
      <c r="AB1429" s="4372"/>
      <c r="AC1429" s="4372"/>
      <c r="AD1429" s="4372"/>
      <c r="AE1429" s="4373" t="s">
        <v>30</v>
      </c>
      <c r="AF1429" s="4371"/>
      <c r="AI1429" s="2951"/>
      <c r="AJ1429" s="563"/>
      <c r="AK1429" s="196"/>
      <c r="AL1429" s="196"/>
      <c r="AM1429" s="197"/>
      <c r="AN1429" s="336"/>
      <c r="AO1429" s="196"/>
      <c r="AP1429" s="334"/>
      <c r="AQ1429" s="335"/>
      <c r="AR1429" s="520"/>
      <c r="AS1429" s="197"/>
      <c r="AT1429" s="209"/>
      <c r="AU1429" s="270"/>
      <c r="AV1429" s="198"/>
      <c r="AW1429" s="199"/>
      <c r="AX1429" s="200"/>
      <c r="AY1429" s="250"/>
    </row>
    <row r="1430" spans="16:51">
      <c r="P1430" s="4431"/>
      <c r="Q1430" s="4436"/>
      <c r="R1430" s="4436"/>
      <c r="S1430" s="4437"/>
      <c r="T1430" s="4437"/>
      <c r="U1430" s="4437"/>
      <c r="V1430" s="4436"/>
      <c r="W1430" s="4437"/>
      <c r="X1430" s="4437"/>
      <c r="Y1430" s="4437"/>
      <c r="Z1430" s="4432"/>
      <c r="AA1430" s="3644"/>
      <c r="AB1430" s="3647"/>
      <c r="AC1430" s="3644"/>
      <c r="AD1430" s="3700"/>
      <c r="AE1430" s="3700"/>
      <c r="AF1430" s="4374"/>
      <c r="AI1430" s="2951"/>
      <c r="AJ1430" s="563"/>
      <c r="AK1430" s="196"/>
      <c r="AL1430" s="196"/>
      <c r="AM1430" s="197"/>
      <c r="AN1430" s="336"/>
      <c r="AO1430" s="196"/>
      <c r="AP1430" s="334"/>
      <c r="AQ1430" s="335"/>
      <c r="AR1430" s="520"/>
      <c r="AS1430" s="197"/>
      <c r="AT1430" s="209"/>
      <c r="AU1430" s="270"/>
      <c r="AV1430" s="198"/>
      <c r="AW1430" s="199"/>
      <c r="AX1430" s="200"/>
      <c r="AY1430" s="250"/>
    </row>
    <row r="1431" spans="16:51">
      <c r="P1431" s="4431"/>
      <c r="Q1431" s="4435"/>
      <c r="R1431" s="4362"/>
      <c r="S1431" s="4362"/>
      <c r="T1431" s="4362"/>
      <c r="U1431" s="4362"/>
      <c r="V1431" s="4362"/>
      <c r="W1431" s="4362"/>
      <c r="X1431" s="4362"/>
      <c r="Y1431" s="4362"/>
      <c r="Z1431" s="4432"/>
      <c r="AA1431" s="3644"/>
      <c r="AB1431" s="3647"/>
      <c r="AC1431" s="3644"/>
      <c r="AD1431" s="3700"/>
      <c r="AE1431" s="3700"/>
      <c r="AF1431" s="3625"/>
      <c r="AI1431" s="2951"/>
      <c r="AJ1431" s="563"/>
      <c r="AK1431" s="196"/>
      <c r="AL1431" s="196"/>
      <c r="AM1431" s="197"/>
      <c r="AN1431" s="336"/>
      <c r="AO1431" s="196"/>
      <c r="AP1431" s="334"/>
      <c r="AQ1431" s="335"/>
      <c r="AR1431" s="520"/>
      <c r="AS1431" s="197"/>
      <c r="AT1431" s="209"/>
      <c r="AU1431" s="270"/>
      <c r="AV1431" s="198"/>
      <c r="AW1431" s="199"/>
      <c r="AX1431" s="200"/>
      <c r="AY1431" s="250"/>
    </row>
    <row r="1432" spans="16:51">
      <c r="P1432" s="4431"/>
      <c r="Q1432" s="4361"/>
      <c r="R1432" s="4361"/>
      <c r="S1432" s="4362"/>
      <c r="T1432" s="4362"/>
      <c r="U1432" s="4362"/>
      <c r="V1432" s="4361"/>
      <c r="W1432" s="4362"/>
      <c r="X1432" s="4362"/>
      <c r="Y1432" s="4362"/>
      <c r="Z1432" s="4432"/>
      <c r="AA1432" s="3644"/>
      <c r="AB1432" s="3647"/>
      <c r="AC1432" s="3644"/>
      <c r="AD1432" s="3700"/>
      <c r="AE1432" s="3700"/>
      <c r="AF1432" s="3625"/>
      <c r="AI1432" s="927"/>
      <c r="AJ1432" s="563"/>
      <c r="AK1432" s="196"/>
      <c r="AL1432" s="196"/>
      <c r="AM1432" s="197"/>
      <c r="AN1432" s="336"/>
      <c r="AO1432" s="196"/>
      <c r="AP1432" s="334"/>
      <c r="AQ1432" s="335"/>
      <c r="AR1432" s="520"/>
      <c r="AS1432" s="197"/>
      <c r="AT1432" s="209"/>
      <c r="AU1432" s="270"/>
      <c r="AV1432" s="198"/>
      <c r="AW1432" s="199"/>
      <c r="AX1432" s="200"/>
      <c r="AY1432" s="250"/>
    </row>
    <row r="1433" spans="16:51">
      <c r="P1433" s="4129"/>
      <c r="Q1433" s="4380"/>
      <c r="R1433" s="3622"/>
      <c r="S1433" s="3622"/>
      <c r="T1433" s="4270"/>
      <c r="U1433" s="3622"/>
      <c r="V1433" s="3622"/>
      <c r="W1433" s="4382"/>
      <c r="X1433" s="4433"/>
      <c r="Y1433" s="4434"/>
      <c r="Z1433" s="3645"/>
      <c r="AA1433" s="3644"/>
      <c r="AB1433" s="3647"/>
      <c r="AC1433" s="3644"/>
      <c r="AD1433" s="3700"/>
      <c r="AE1433" s="3700"/>
      <c r="AF1433" s="3625"/>
      <c r="AI1433" s="927"/>
      <c r="AJ1433" s="563"/>
      <c r="AK1433" s="196"/>
      <c r="AL1433" s="196"/>
      <c r="AM1433" s="197"/>
      <c r="AN1433" s="336"/>
      <c r="AO1433" s="196"/>
      <c r="AP1433" s="334"/>
      <c r="AQ1433" s="335"/>
      <c r="AR1433" s="520"/>
      <c r="AS1433" s="197"/>
      <c r="AT1433" s="209"/>
      <c r="AU1433" s="270"/>
      <c r="AV1433" s="198"/>
      <c r="AW1433" s="199"/>
      <c r="AX1433" s="200"/>
      <c r="AY1433" s="250"/>
    </row>
    <row r="1434" spans="16:51">
      <c r="P1434" s="4129"/>
      <c r="Q1434" s="4135"/>
      <c r="R1434" s="3644"/>
      <c r="S1434" s="3644"/>
      <c r="T1434" s="3645"/>
      <c r="U1434" s="3644"/>
      <c r="V1434" s="3644"/>
      <c r="W1434" s="3646"/>
      <c r="X1434" s="4126"/>
      <c r="Y1434" s="4051"/>
      <c r="Z1434" s="3645"/>
      <c r="AA1434" s="3644"/>
      <c r="AB1434" s="3647"/>
      <c r="AC1434" s="3644"/>
      <c r="AD1434" s="3700"/>
      <c r="AE1434" s="3700"/>
      <c r="AF1434" s="3625"/>
      <c r="AI1434" s="927"/>
      <c r="AJ1434" s="563"/>
      <c r="AK1434" s="196"/>
      <c r="AL1434" s="196"/>
      <c r="AM1434" s="197"/>
      <c r="AN1434" s="336"/>
      <c r="AO1434" s="196"/>
      <c r="AP1434" s="334"/>
      <c r="AQ1434" s="335"/>
      <c r="AR1434" s="520"/>
      <c r="AS1434" s="197"/>
      <c r="AT1434" s="209"/>
      <c r="AU1434" s="270"/>
      <c r="AV1434" s="198"/>
      <c r="AW1434" s="199"/>
      <c r="AX1434" s="200"/>
      <c r="AY1434" s="251"/>
    </row>
    <row r="1435" spans="16:51" ht="15" thickBot="1">
      <c r="P1435" s="4129"/>
      <c r="Q1435" s="4135"/>
      <c r="R1435" s="3644"/>
      <c r="S1435" s="3644"/>
      <c r="T1435" s="3645"/>
      <c r="U1435" s="3644"/>
      <c r="V1435" s="3644"/>
      <c r="W1435" s="3646"/>
      <c r="X1435" s="4126"/>
      <c r="Y1435" s="4051"/>
      <c r="Z1435" s="3645"/>
      <c r="AA1435" s="3644"/>
      <c r="AB1435" s="3647"/>
      <c r="AC1435" s="3644"/>
      <c r="AD1435" s="3700"/>
      <c r="AE1435" s="3700"/>
      <c r="AF1435" s="3625"/>
      <c r="AI1435" s="547"/>
      <c r="AJ1435" s="1422"/>
      <c r="AK1435" s="452"/>
      <c r="AL1435" s="452"/>
      <c r="AM1435" s="456"/>
      <c r="AN1435" s="1609"/>
      <c r="AO1435" s="452"/>
      <c r="AP1435" s="453"/>
      <c r="AQ1435" s="454"/>
      <c r="AR1435" s="1857"/>
      <c r="AS1435" s="456"/>
      <c r="AT1435" s="854"/>
      <c r="AU1435" s="1610"/>
      <c r="AV1435" s="459"/>
      <c r="AW1435" s="460"/>
      <c r="AX1435" s="925"/>
      <c r="AY1435" s="327"/>
    </row>
    <row r="1436" spans="16:51">
      <c r="P1436" s="4129"/>
      <c r="Q1436" s="4135"/>
      <c r="R1436" s="3644"/>
      <c r="S1436" s="3644"/>
      <c r="T1436" s="3645"/>
      <c r="U1436" s="3644"/>
      <c r="V1436" s="3644"/>
      <c r="W1436" s="3646"/>
      <c r="X1436" s="4126"/>
      <c r="Y1436" s="4051"/>
      <c r="Z1436" s="3645"/>
      <c r="AA1436" s="3644"/>
      <c r="AB1436" s="3647"/>
      <c r="AC1436" s="3644"/>
      <c r="AD1436" s="3700"/>
      <c r="AE1436" s="3700"/>
      <c r="AF1436" s="3625"/>
    </row>
    <row r="1437" spans="16:51" ht="24" thickBot="1">
      <c r="P1437" s="3325"/>
      <c r="Q1437" s="4380"/>
      <c r="R1437" s="3644"/>
      <c r="S1437" s="3644"/>
      <c r="T1437" s="3645"/>
      <c r="U1437" s="3644"/>
      <c r="V1437" s="3644"/>
      <c r="W1437" s="3646"/>
      <c r="X1437" s="4124"/>
      <c r="Y1437" s="4051"/>
      <c r="Z1437" s="4362"/>
      <c r="AA1437" s="4361"/>
      <c r="AB1437" s="4362"/>
      <c r="AC1437" s="4362"/>
      <c r="AD1437" s="4363"/>
      <c r="AE1437" s="4361"/>
      <c r="AF1437" s="4160"/>
      <c r="AI1437" s="719"/>
      <c r="AJ1437" s="94" t="s">
        <v>588</v>
      </c>
      <c r="AK1437" t="s">
        <v>557</v>
      </c>
      <c r="AQ1437" s="660"/>
    </row>
    <row r="1438" spans="16:51">
      <c r="P1438" s="4242"/>
      <c r="Q1438" s="4380"/>
      <c r="R1438" s="3644"/>
      <c r="S1438" s="3644"/>
      <c r="T1438" s="3645"/>
      <c r="U1438" s="3644"/>
      <c r="V1438" s="3644"/>
      <c r="W1438" s="3646"/>
      <c r="X1438" s="4124"/>
      <c r="Y1438" s="4051"/>
      <c r="Z1438" s="4270"/>
      <c r="AA1438" s="3622"/>
      <c r="AB1438" s="4383"/>
      <c r="AC1438" s="4383"/>
      <c r="AD1438" s="4384"/>
      <c r="AE1438" s="4385"/>
      <c r="AF1438" s="4160"/>
      <c r="AI1438" s="2947"/>
      <c r="AJ1438" s="2920"/>
      <c r="AK1438" s="2644"/>
      <c r="AL1438" s="2645" t="s">
        <v>14</v>
      </c>
      <c r="AM1438" s="2645" t="s">
        <v>12</v>
      </c>
      <c r="AN1438" s="2645"/>
      <c r="AO1438" s="2646"/>
      <c r="AP1438" s="2645" t="s">
        <v>15</v>
      </c>
      <c r="AQ1438" s="2645" t="s">
        <v>16</v>
      </c>
      <c r="AR1438" s="2647" t="s">
        <v>12</v>
      </c>
      <c r="AS1438" s="2645" t="s">
        <v>12</v>
      </c>
      <c r="AT1438" s="2646"/>
      <c r="AU1438" s="2646"/>
      <c r="AV1438" s="2646"/>
      <c r="AW1438" s="2646"/>
      <c r="AX1438" s="2645" t="s">
        <v>17</v>
      </c>
      <c r="AY1438" s="2648"/>
    </row>
    <row r="1439" spans="16:51">
      <c r="P1439" s="3325"/>
      <c r="Q1439" s="4380"/>
      <c r="R1439" s="3644"/>
      <c r="S1439" s="3644"/>
      <c r="T1439" s="3645"/>
      <c r="U1439" s="3644"/>
      <c r="V1439" s="3644"/>
      <c r="W1439" s="3646"/>
      <c r="X1439" s="4124"/>
      <c r="Y1439" s="4051"/>
      <c r="Z1439" s="4362"/>
      <c r="AA1439" s="4361"/>
      <c r="AB1439" s="4362"/>
      <c r="AC1439" s="4362"/>
      <c r="AD1439" s="4363"/>
      <c r="AE1439" s="4361"/>
      <c r="AF1439" s="4160"/>
      <c r="AI1439" s="3190"/>
      <c r="AJ1439" s="2921" t="s">
        <v>4</v>
      </c>
      <c r="AK1439" s="2649" t="s">
        <v>18</v>
      </c>
      <c r="AL1439" s="2650" t="s">
        <v>19</v>
      </c>
      <c r="AM1439" s="2650" t="s">
        <v>19</v>
      </c>
      <c r="AN1439" s="2650" t="s">
        <v>20</v>
      </c>
      <c r="AO1439" s="2650" t="s">
        <v>21</v>
      </c>
      <c r="AP1439" s="2650" t="s">
        <v>22</v>
      </c>
      <c r="AQ1439" s="2650" t="s">
        <v>19</v>
      </c>
      <c r="AR1439" s="2651" t="s">
        <v>23</v>
      </c>
      <c r="AS1439" s="2650" t="s">
        <v>23</v>
      </c>
      <c r="AT1439" s="2650" t="s">
        <v>24</v>
      </c>
      <c r="AU1439" s="2650" t="s">
        <v>20</v>
      </c>
      <c r="AV1439" s="2650" t="s">
        <v>25</v>
      </c>
      <c r="AW1439" s="2650" t="s">
        <v>0</v>
      </c>
      <c r="AX1439" s="2650" t="s">
        <v>11</v>
      </c>
      <c r="AY1439" s="2652" t="s">
        <v>26</v>
      </c>
    </row>
    <row r="1440" spans="16:51" ht="15" thickBot="1">
      <c r="P1440" s="4161"/>
      <c r="Q1440" s="4162"/>
      <c r="R1440" s="4162"/>
      <c r="S1440" s="4162"/>
      <c r="T1440" s="4162"/>
      <c r="U1440" s="4162"/>
      <c r="V1440" s="4425"/>
      <c r="W1440" s="4425"/>
      <c r="X1440" s="4425"/>
      <c r="Y1440" s="4425"/>
      <c r="Z1440" s="4162"/>
      <c r="AA1440" s="4163"/>
      <c r="AB1440" s="4164"/>
      <c r="AC1440" s="4162"/>
      <c r="AD1440" s="4165">
        <f>SUM(AD1430:AD1439)</f>
        <v>0</v>
      </c>
      <c r="AE1440" s="4165">
        <f>(AD1440*0.05)</f>
        <v>0</v>
      </c>
      <c r="AF1440" s="4166"/>
      <c r="AI1440" s="1010"/>
      <c r="AJ1440" s="2922"/>
      <c r="AK1440" s="2653"/>
      <c r="AL1440" s="2650" t="s">
        <v>3</v>
      </c>
      <c r="AM1440" s="2650" t="s">
        <v>18</v>
      </c>
      <c r="AN1440" s="2650"/>
      <c r="AO1440" s="2654"/>
      <c r="AP1440" s="2650" t="s">
        <v>21</v>
      </c>
      <c r="AQ1440" s="2650" t="s">
        <v>3</v>
      </c>
      <c r="AR1440" s="2651" t="s">
        <v>27</v>
      </c>
      <c r="AS1440" s="2650" t="s">
        <v>28</v>
      </c>
      <c r="AT1440" s="2654"/>
      <c r="AU1440" s="2654"/>
      <c r="AV1440" s="2654"/>
      <c r="AW1440" s="2654"/>
      <c r="AX1440" s="2650" t="s">
        <v>30</v>
      </c>
      <c r="AY1440" s="2652"/>
    </row>
    <row r="1441" spans="16:51">
      <c r="P1441" s="4357"/>
      <c r="Q1441" s="4337"/>
      <c r="R1441" s="4426"/>
      <c r="S1441" s="4357"/>
      <c r="T1441" s="4358"/>
      <c r="U1441" s="4357"/>
      <c r="V1441" s="4337"/>
      <c r="W1441" s="4273"/>
      <c r="X1441" s="4357"/>
      <c r="Y1441" s="4427"/>
      <c r="Z1441" s="4358"/>
      <c r="AA1441" s="4369"/>
      <c r="AB1441" s="4357"/>
      <c r="AC1441" s="4357"/>
      <c r="AD1441" s="4359"/>
      <c r="AE1441" s="4359"/>
      <c r="AF1441" s="4471"/>
      <c r="AI1441" s="2952"/>
      <c r="AJ1441" s="3192" t="s">
        <v>558</v>
      </c>
      <c r="AK1441" s="1558">
        <v>1</v>
      </c>
      <c r="AL1441" s="470" t="s">
        <v>101</v>
      </c>
      <c r="AM1441" s="901">
        <v>42781</v>
      </c>
      <c r="AN1441" s="470">
        <v>10</v>
      </c>
      <c r="AO1441" s="381" t="s">
        <v>35</v>
      </c>
      <c r="AP1441" s="1368">
        <v>154</v>
      </c>
      <c r="AQ1441" s="470" t="s">
        <v>78</v>
      </c>
      <c r="AR1441" s="4400">
        <v>42795</v>
      </c>
      <c r="AS1441" s="901">
        <v>42790</v>
      </c>
      <c r="AT1441" s="470">
        <v>1711</v>
      </c>
      <c r="AU1441" s="387">
        <v>7000</v>
      </c>
      <c r="AV1441" s="387">
        <f>(AU1441-AN1441*1000)</f>
        <v>-3000</v>
      </c>
      <c r="AW1441" s="388">
        <f>(AU1441*AP1441/1000)</f>
        <v>1078</v>
      </c>
      <c r="AX1441" s="389">
        <f>(AW1441*0.05)</f>
        <v>53.900000000000006</v>
      </c>
      <c r="AY1441" s="513"/>
    </row>
    <row r="1442" spans="16:51" ht="18.600000000000001" thickBot="1">
      <c r="P1442" s="4368" t="s">
        <v>1202</v>
      </c>
      <c r="Q1442" s="4430"/>
      <c r="R1442" s="4430"/>
      <c r="S1442" s="4430"/>
      <c r="T1442" s="4430"/>
      <c r="U1442" s="4430"/>
      <c r="V1442" s="4423"/>
      <c r="W1442" s="4423"/>
      <c r="X1442" s="4423"/>
      <c r="Y1442" s="4423"/>
      <c r="Z1442" s="2643"/>
      <c r="AA1442" s="2643"/>
      <c r="AB1442" s="2643"/>
      <c r="AC1442" s="2643"/>
      <c r="AD1442" s="2643"/>
      <c r="AE1442" s="2643"/>
      <c r="AF1442" s="4369"/>
      <c r="AI1442" s="2951"/>
      <c r="AJ1442" s="3194" t="s">
        <v>558</v>
      </c>
      <c r="AK1442" s="1580">
        <v>2</v>
      </c>
      <c r="AL1442" s="813" t="s">
        <v>101</v>
      </c>
      <c r="AM1442" s="989">
        <v>42835</v>
      </c>
      <c r="AN1442" s="813">
        <v>10</v>
      </c>
      <c r="AO1442" s="1286" t="s">
        <v>35</v>
      </c>
      <c r="AP1442" s="1004">
        <v>154</v>
      </c>
      <c r="AQ1442" s="813" t="s">
        <v>78</v>
      </c>
      <c r="AR1442" s="715">
        <v>42839</v>
      </c>
      <c r="AS1442" s="989">
        <v>42838</v>
      </c>
      <c r="AT1442" s="813">
        <v>1873</v>
      </c>
      <c r="AU1442" s="1287">
        <v>10000</v>
      </c>
      <c r="AV1442" s="1287">
        <f>(AU1442-AN1442*1000)</f>
        <v>0</v>
      </c>
      <c r="AW1442" s="1006">
        <f>(AU1442*AP1442/1000)</f>
        <v>1540</v>
      </c>
      <c r="AX1442" s="1005">
        <f>(AW1442*0.05)</f>
        <v>77</v>
      </c>
      <c r="AY1442" s="3196"/>
    </row>
    <row r="1443" spans="16:51">
      <c r="P1443" s="4428"/>
      <c r="Q1443" s="4386"/>
      <c r="R1443" s="4386"/>
      <c r="S1443" s="4371" t="s">
        <v>14</v>
      </c>
      <c r="T1443" s="4371" t="s">
        <v>12</v>
      </c>
      <c r="U1443" s="4371"/>
      <c r="V1443" s="4386"/>
      <c r="W1443" s="4371" t="s">
        <v>15</v>
      </c>
      <c r="X1443" s="4371" t="s">
        <v>16</v>
      </c>
      <c r="Y1443" s="4371" t="s">
        <v>12</v>
      </c>
      <c r="Z1443" s="4429" t="s">
        <v>12</v>
      </c>
      <c r="AA1443" s="4375"/>
      <c r="AB1443" s="4375"/>
      <c r="AC1443" s="4375"/>
      <c r="AD1443" s="4375"/>
      <c r="AE1443" s="4376" t="s">
        <v>17</v>
      </c>
      <c r="AF1443" s="4376"/>
      <c r="AI1443" s="2951"/>
      <c r="AJ1443" s="3194" t="s">
        <v>558</v>
      </c>
      <c r="AK1443" s="1580">
        <v>3</v>
      </c>
      <c r="AL1443" s="813" t="s">
        <v>101</v>
      </c>
      <c r="AM1443" s="989">
        <v>42866</v>
      </c>
      <c r="AN1443" s="813">
        <v>10</v>
      </c>
      <c r="AO1443" s="1286" t="s">
        <v>35</v>
      </c>
      <c r="AP1443" s="1004">
        <v>154</v>
      </c>
      <c r="AQ1443" s="813" t="s">
        <v>78</v>
      </c>
      <c r="AR1443" s="715">
        <v>42870</v>
      </c>
      <c r="AS1443" s="989">
        <v>42867</v>
      </c>
      <c r="AT1443" s="813">
        <v>1931</v>
      </c>
      <c r="AU1443" s="1287">
        <v>10500</v>
      </c>
      <c r="AV1443" s="1287">
        <f>(AU1443-AN1443*1000)</f>
        <v>500</v>
      </c>
      <c r="AW1443" s="1006">
        <f>(AU1443*AP1443/1000)</f>
        <v>1617</v>
      </c>
      <c r="AX1443" s="1005">
        <f>(AW1443*0.05)</f>
        <v>80.850000000000009</v>
      </c>
      <c r="AY1443" s="3196"/>
    </row>
    <row r="1444" spans="16:51">
      <c r="P1444" s="4377" t="s">
        <v>3</v>
      </c>
      <c r="Q1444" s="4370" t="s">
        <v>4</v>
      </c>
      <c r="R1444" s="4371" t="s">
        <v>18</v>
      </c>
      <c r="S1444" s="4371" t="s">
        <v>19</v>
      </c>
      <c r="T1444" s="4371" t="s">
        <v>19</v>
      </c>
      <c r="U1444" s="4371" t="s">
        <v>20</v>
      </c>
      <c r="V1444" s="4371" t="s">
        <v>21</v>
      </c>
      <c r="W1444" s="4371" t="s">
        <v>22</v>
      </c>
      <c r="X1444" s="4371" t="s">
        <v>19</v>
      </c>
      <c r="Y1444" s="4371" t="s">
        <v>23</v>
      </c>
      <c r="Z1444" s="4371" t="s">
        <v>23</v>
      </c>
      <c r="AA1444" s="4371" t="s">
        <v>24</v>
      </c>
      <c r="AB1444" s="4371" t="s">
        <v>20</v>
      </c>
      <c r="AC1444" s="4371" t="s">
        <v>25</v>
      </c>
      <c r="AD1444" s="4371" t="s">
        <v>0</v>
      </c>
      <c r="AE1444" s="4371" t="s">
        <v>11</v>
      </c>
      <c r="AF1444" s="4371" t="s">
        <v>26</v>
      </c>
      <c r="AI1444" s="2951"/>
      <c r="AJ1444" s="3194" t="s">
        <v>558</v>
      </c>
      <c r="AK1444" s="1580">
        <v>4</v>
      </c>
      <c r="AL1444" s="813" t="s">
        <v>101</v>
      </c>
      <c r="AM1444" s="989">
        <v>42928</v>
      </c>
      <c r="AN1444" s="813">
        <v>10</v>
      </c>
      <c r="AO1444" s="1286" t="s">
        <v>35</v>
      </c>
      <c r="AP1444" s="1004">
        <v>154</v>
      </c>
      <c r="AQ1444" s="813" t="s">
        <v>78</v>
      </c>
      <c r="AR1444" s="715">
        <v>42931</v>
      </c>
      <c r="AS1444" s="989">
        <v>42936</v>
      </c>
      <c r="AT1444" s="813">
        <v>2125</v>
      </c>
      <c r="AU1444" s="1287">
        <v>10500</v>
      </c>
      <c r="AV1444" s="1287">
        <f>(AU1444-AN1444*1000)</f>
        <v>500</v>
      </c>
      <c r="AW1444" s="1006">
        <f>(AU1444*AP1444/1000)</f>
        <v>1617</v>
      </c>
      <c r="AX1444" s="1005">
        <f>(AW1444*0.05)</f>
        <v>80.850000000000009</v>
      </c>
      <c r="AY1444" s="2005"/>
    </row>
    <row r="1445" spans="16:51" ht="15" thickBot="1">
      <c r="P1445" s="4378"/>
      <c r="Q1445" s="4372"/>
      <c r="R1445" s="4372"/>
      <c r="S1445" s="4373" t="s">
        <v>3</v>
      </c>
      <c r="T1445" s="4373" t="s">
        <v>18</v>
      </c>
      <c r="U1445" s="4373"/>
      <c r="V1445" s="4372"/>
      <c r="W1445" s="4373" t="s">
        <v>21</v>
      </c>
      <c r="X1445" s="4373" t="s">
        <v>3</v>
      </c>
      <c r="Y1445" s="4373" t="s">
        <v>27</v>
      </c>
      <c r="Z1445" s="4373" t="s">
        <v>28</v>
      </c>
      <c r="AA1445" s="4372"/>
      <c r="AB1445" s="4372"/>
      <c r="AC1445" s="4372"/>
      <c r="AD1445" s="4372"/>
      <c r="AE1445" s="4373" t="s">
        <v>30</v>
      </c>
      <c r="AF1445" s="4371"/>
      <c r="AI1445" s="2951"/>
      <c r="AJ1445" s="3194"/>
      <c r="AK1445" s="1580"/>
      <c r="AL1445" s="813"/>
      <c r="AM1445" s="989"/>
      <c r="AN1445" s="813"/>
      <c r="AO1445" s="1286"/>
      <c r="AP1445" s="1004"/>
      <c r="AQ1445" s="813"/>
      <c r="AR1445" s="715"/>
      <c r="AS1445" s="989"/>
      <c r="AT1445" s="813"/>
      <c r="AU1445" s="1287"/>
      <c r="AV1445" s="1287"/>
      <c r="AW1445" s="1006"/>
      <c r="AX1445" s="1005"/>
      <c r="AY1445" s="2005"/>
    </row>
    <row r="1446" spans="16:51" ht="15" thickBot="1">
      <c r="P1446" s="4431"/>
      <c r="Q1446" s="4436"/>
      <c r="R1446" s="4436"/>
      <c r="S1446" s="4437"/>
      <c r="T1446" s="4437"/>
      <c r="U1446" s="4437"/>
      <c r="V1446" s="4436"/>
      <c r="W1446" s="4437"/>
      <c r="X1446" s="4437"/>
      <c r="Y1446" s="4437"/>
      <c r="Z1446" s="4432"/>
      <c r="AA1446" s="3644"/>
      <c r="AB1446" s="3647"/>
      <c r="AC1446" s="3644"/>
      <c r="AD1446" s="3700"/>
      <c r="AE1446" s="3700"/>
      <c r="AF1446" s="4374"/>
      <c r="AI1446" s="3189"/>
      <c r="AJ1446" s="3197"/>
      <c r="AK1446" s="3198"/>
      <c r="AL1446" s="449"/>
      <c r="AM1446" s="450"/>
      <c r="AN1446" s="2006"/>
      <c r="AO1446" s="449"/>
      <c r="AP1446" s="1815"/>
      <c r="AQ1446" s="2007"/>
      <c r="AR1446" s="4451"/>
      <c r="AS1446" s="450"/>
      <c r="AT1446" s="639"/>
      <c r="AU1446" s="760"/>
      <c r="AV1446" s="644"/>
      <c r="AW1446" s="645"/>
      <c r="AX1446" s="461"/>
      <c r="AY1446" s="1646"/>
    </row>
    <row r="1447" spans="16:51">
      <c r="P1447" s="4431"/>
      <c r="Q1447" s="4435"/>
      <c r="R1447" s="4362"/>
      <c r="S1447" s="4362"/>
      <c r="T1447" s="4362"/>
      <c r="U1447" s="4362"/>
      <c r="V1447" s="4362"/>
      <c r="W1447" s="4362"/>
      <c r="X1447" s="4362"/>
      <c r="Y1447" s="4362"/>
      <c r="Z1447" s="4432"/>
      <c r="AA1447" s="3644"/>
      <c r="AB1447" s="3647"/>
      <c r="AC1447" s="3644"/>
      <c r="AD1447" s="3700"/>
      <c r="AE1447" s="3700"/>
      <c r="AF1447" s="3625"/>
    </row>
    <row r="1448" spans="16:51" ht="24" thickBot="1">
      <c r="P1448" s="4431"/>
      <c r="Q1448" s="4361"/>
      <c r="R1448" s="4361"/>
      <c r="S1448" s="4362"/>
      <c r="T1448" s="4362"/>
      <c r="U1448" s="4362"/>
      <c r="V1448" s="4361"/>
      <c r="W1448" s="4362"/>
      <c r="X1448" s="4362"/>
      <c r="Y1448" s="4362"/>
      <c r="Z1448" s="4432"/>
      <c r="AA1448" s="3644"/>
      <c r="AB1448" s="3647"/>
      <c r="AC1448" s="3644"/>
      <c r="AD1448" s="3700"/>
      <c r="AE1448" s="3700"/>
      <c r="AF1448" s="3625"/>
      <c r="AI1448" s="719"/>
      <c r="AJ1448" s="94" t="s">
        <v>1159</v>
      </c>
      <c r="AK1448" t="s">
        <v>529</v>
      </c>
      <c r="AN1448" s="660"/>
      <c r="AX1448" s="685"/>
      <c r="AY1448" s="2"/>
    </row>
    <row r="1449" spans="16:51">
      <c r="P1449" s="4129"/>
      <c r="Q1449" s="4380"/>
      <c r="R1449" s="3622"/>
      <c r="S1449" s="3622"/>
      <c r="T1449" s="4270"/>
      <c r="U1449" s="3622"/>
      <c r="V1449" s="3622"/>
      <c r="W1449" s="4382"/>
      <c r="X1449" s="4433"/>
      <c r="Y1449" s="4434"/>
      <c r="Z1449" s="3645"/>
      <c r="AA1449" s="3644"/>
      <c r="AB1449" s="3647"/>
      <c r="AC1449" s="3644"/>
      <c r="AD1449" s="3700"/>
      <c r="AE1449" s="3700"/>
      <c r="AF1449" s="3625"/>
      <c r="AI1449" s="2947"/>
      <c r="AJ1449" s="2920"/>
      <c r="AK1449" s="2644"/>
      <c r="AL1449" s="2645" t="s">
        <v>14</v>
      </c>
      <c r="AM1449" s="2645" t="s">
        <v>12</v>
      </c>
      <c r="AN1449" s="2645"/>
      <c r="AO1449" s="2646"/>
      <c r="AP1449" s="2645" t="s">
        <v>15</v>
      </c>
      <c r="AQ1449" s="2645" t="s">
        <v>16</v>
      </c>
      <c r="AR1449" s="2645" t="s">
        <v>12</v>
      </c>
      <c r="AS1449" s="2645" t="s">
        <v>12</v>
      </c>
      <c r="AT1449" s="2646"/>
      <c r="AU1449" s="2646"/>
      <c r="AV1449" s="2646"/>
      <c r="AW1449" s="2646"/>
      <c r="AX1449" s="2645" t="s">
        <v>17</v>
      </c>
      <c r="AY1449" s="2648"/>
    </row>
    <row r="1450" spans="16:51">
      <c r="P1450" s="4129"/>
      <c r="Q1450" s="4135"/>
      <c r="R1450" s="3644"/>
      <c r="S1450" s="3644"/>
      <c r="T1450" s="3645"/>
      <c r="U1450" s="3644"/>
      <c r="V1450" s="3644"/>
      <c r="W1450" s="3646"/>
      <c r="X1450" s="4126"/>
      <c r="Y1450" s="4051"/>
      <c r="Z1450" s="3645"/>
      <c r="AA1450" s="3644"/>
      <c r="AB1450" s="3647"/>
      <c r="AC1450" s="3644"/>
      <c r="AD1450" s="3700"/>
      <c r="AE1450" s="3700"/>
      <c r="AF1450" s="3625"/>
      <c r="AI1450" s="2945"/>
      <c r="AJ1450" s="2921" t="s">
        <v>4</v>
      </c>
      <c r="AK1450" s="2649" t="s">
        <v>18</v>
      </c>
      <c r="AL1450" s="2650" t="s">
        <v>19</v>
      </c>
      <c r="AM1450" s="2650" t="s">
        <v>19</v>
      </c>
      <c r="AN1450" s="2650" t="s">
        <v>20</v>
      </c>
      <c r="AO1450" s="2650" t="s">
        <v>21</v>
      </c>
      <c r="AP1450" s="2650" t="s">
        <v>22</v>
      </c>
      <c r="AQ1450" s="2650" t="s">
        <v>19</v>
      </c>
      <c r="AR1450" s="2650" t="s">
        <v>23</v>
      </c>
      <c r="AS1450" s="2650" t="s">
        <v>23</v>
      </c>
      <c r="AT1450" s="2650" t="s">
        <v>24</v>
      </c>
      <c r="AU1450" s="2650" t="s">
        <v>20</v>
      </c>
      <c r="AV1450" s="2650" t="s">
        <v>25</v>
      </c>
      <c r="AW1450" s="2650" t="s">
        <v>0</v>
      </c>
      <c r="AX1450" s="2650" t="s">
        <v>11</v>
      </c>
      <c r="AY1450" s="2652" t="s">
        <v>26</v>
      </c>
    </row>
    <row r="1451" spans="16:51" ht="15" thickBot="1">
      <c r="P1451" s="4129"/>
      <c r="Q1451" s="4135"/>
      <c r="R1451" s="3644"/>
      <c r="S1451" s="3644"/>
      <c r="T1451" s="3645"/>
      <c r="U1451" s="3644"/>
      <c r="V1451" s="3644"/>
      <c r="W1451" s="3646"/>
      <c r="X1451" s="4126"/>
      <c r="Y1451" s="4051"/>
      <c r="Z1451" s="3645"/>
      <c r="AA1451" s="3644"/>
      <c r="AB1451" s="3647"/>
      <c r="AC1451" s="3644"/>
      <c r="AD1451" s="3700"/>
      <c r="AE1451" s="3700"/>
      <c r="AF1451" s="3625"/>
      <c r="AI1451" s="3190"/>
      <c r="AJ1451" s="2922"/>
      <c r="AK1451" s="2653"/>
      <c r="AL1451" s="2650" t="s">
        <v>3</v>
      </c>
      <c r="AM1451" s="2650" t="s">
        <v>18</v>
      </c>
      <c r="AN1451" s="2650"/>
      <c r="AO1451" s="2654"/>
      <c r="AP1451" s="2650" t="s">
        <v>21</v>
      </c>
      <c r="AQ1451" s="2650" t="s">
        <v>3</v>
      </c>
      <c r="AR1451" s="2650" t="s">
        <v>27</v>
      </c>
      <c r="AS1451" s="2650" t="s">
        <v>28</v>
      </c>
      <c r="AT1451" s="2654"/>
      <c r="AU1451" s="2654"/>
      <c r="AV1451" s="2654"/>
      <c r="AW1451" s="2654"/>
      <c r="AX1451" s="2650" t="s">
        <v>30</v>
      </c>
      <c r="AY1451" s="2652"/>
    </row>
    <row r="1452" spans="16:51">
      <c r="P1452" s="4129"/>
      <c r="Q1452" s="4135"/>
      <c r="R1452" s="3644"/>
      <c r="S1452" s="3644"/>
      <c r="T1452" s="3645"/>
      <c r="U1452" s="3644"/>
      <c r="V1452" s="3644"/>
      <c r="W1452" s="3646"/>
      <c r="X1452" s="4126"/>
      <c r="Y1452" s="4051"/>
      <c r="Z1452" s="3645"/>
      <c r="AA1452" s="3644"/>
      <c r="AB1452" s="3647"/>
      <c r="AC1452" s="3644"/>
      <c r="AD1452" s="3700"/>
      <c r="AE1452" s="3700"/>
      <c r="AF1452" s="3625"/>
      <c r="AI1452" s="2948"/>
      <c r="AJ1452" s="1558" t="s">
        <v>427</v>
      </c>
      <c r="AK1452" s="470">
        <v>1</v>
      </c>
      <c r="AL1452" s="470" t="s">
        <v>36</v>
      </c>
      <c r="AM1452" s="901">
        <v>42682</v>
      </c>
      <c r="AN1452" s="470">
        <v>10</v>
      </c>
      <c r="AO1452" s="381" t="s">
        <v>35</v>
      </c>
      <c r="AP1452" s="1368">
        <v>315</v>
      </c>
      <c r="AQ1452" s="470" t="s">
        <v>78</v>
      </c>
      <c r="AR1452" s="4400">
        <v>42685</v>
      </c>
      <c r="AS1452" s="901">
        <v>42688</v>
      </c>
      <c r="AT1452" s="470">
        <v>1469</v>
      </c>
      <c r="AU1452" s="387">
        <v>10000</v>
      </c>
      <c r="AV1452" s="387">
        <f>(AU1452-AN1452*1000)</f>
        <v>0</v>
      </c>
      <c r="AW1452" s="388">
        <f>(AU1452*AP1452/1000)</f>
        <v>3150</v>
      </c>
      <c r="AX1452" s="389">
        <f>(AW1452*0.05)</f>
        <v>157.5</v>
      </c>
      <c r="AY1452" s="513"/>
    </row>
    <row r="1453" spans="16:51">
      <c r="P1453" s="3325"/>
      <c r="Q1453" s="4380"/>
      <c r="R1453" s="3644"/>
      <c r="S1453" s="3644"/>
      <c r="T1453" s="3645"/>
      <c r="U1453" s="3644"/>
      <c r="V1453" s="3644"/>
      <c r="W1453" s="3646"/>
      <c r="X1453" s="4124"/>
      <c r="Y1453" s="4051"/>
      <c r="Z1453" s="4362"/>
      <c r="AA1453" s="4361"/>
      <c r="AB1453" s="4362"/>
      <c r="AC1453" s="4362"/>
      <c r="AD1453" s="4363"/>
      <c r="AE1453" s="4361"/>
      <c r="AF1453" s="4160"/>
      <c r="AI1453" s="2951"/>
      <c r="AJ1453" s="369"/>
      <c r="AK1453" s="1004"/>
      <c r="AL1453" s="813"/>
      <c r="AM1453" s="989"/>
      <c r="AN1453" s="813"/>
      <c r="AO1453" s="1286"/>
      <c r="AP1453" s="1004"/>
      <c r="AQ1453" s="813"/>
      <c r="AR1453" s="715"/>
      <c r="AS1453" s="989"/>
      <c r="AT1453" s="813"/>
      <c r="AU1453" s="1287"/>
      <c r="AV1453" s="1287"/>
      <c r="AW1453" s="1006"/>
      <c r="AX1453" s="1005"/>
      <c r="AY1453" s="956"/>
    </row>
    <row r="1454" spans="16:51">
      <c r="P1454" s="4242"/>
      <c r="Q1454" s="4380"/>
      <c r="R1454" s="3644"/>
      <c r="S1454" s="3644"/>
      <c r="T1454" s="3645"/>
      <c r="U1454" s="3644"/>
      <c r="V1454" s="3644"/>
      <c r="W1454" s="3646"/>
      <c r="X1454" s="4124"/>
      <c r="Y1454" s="4051"/>
      <c r="Z1454" s="4270"/>
      <c r="AA1454" s="3622"/>
      <c r="AB1454" s="4383"/>
      <c r="AC1454" s="4383"/>
      <c r="AD1454" s="4384"/>
      <c r="AE1454" s="4385"/>
      <c r="AF1454" s="4160"/>
      <c r="AI1454" s="553"/>
      <c r="AK1454" s="182"/>
      <c r="AL1454" s="182"/>
      <c r="AM1454" s="182"/>
      <c r="AN1454" s="182"/>
      <c r="AO1454" s="182"/>
      <c r="AP1454" s="182"/>
      <c r="AQ1454" s="182"/>
      <c r="AR1454" s="182"/>
      <c r="AS1454" s="182"/>
      <c r="AT1454" s="182"/>
      <c r="AU1454" s="182"/>
      <c r="AV1454" s="182"/>
      <c r="AW1454" s="182"/>
      <c r="AX1454" s="182"/>
      <c r="AY1454" s="1226"/>
    </row>
    <row r="1455" spans="16:51" ht="15" thickBot="1">
      <c r="P1455" s="3325"/>
      <c r="Q1455" s="4380"/>
      <c r="R1455" s="3644"/>
      <c r="S1455" s="3644"/>
      <c r="T1455" s="3645"/>
      <c r="U1455" s="3644"/>
      <c r="V1455" s="3644"/>
      <c r="W1455" s="3646"/>
      <c r="X1455" s="4124"/>
      <c r="Y1455" s="4051"/>
      <c r="Z1455" s="4362"/>
      <c r="AA1455" s="4361"/>
      <c r="AB1455" s="4362"/>
      <c r="AC1455" s="4362"/>
      <c r="AD1455" s="4363"/>
      <c r="AE1455" s="4361"/>
      <c r="AF1455" s="4160"/>
      <c r="AI1455" s="2946"/>
      <c r="AJ1455" s="1795"/>
      <c r="AK1455" s="3199"/>
      <c r="AL1455" s="1796"/>
      <c r="AM1455" s="1797"/>
      <c r="AN1455" s="1743"/>
      <c r="AO1455" s="1737"/>
      <c r="AP1455" s="1798"/>
      <c r="AQ1455" s="639"/>
      <c r="AR1455" s="4452"/>
      <c r="AS1455" s="1738"/>
      <c r="AT1455" s="1737"/>
      <c r="AU1455" s="1743"/>
      <c r="AV1455" s="1743"/>
      <c r="AW1455" s="645"/>
      <c r="AX1455" s="461"/>
      <c r="AY1455" s="1799"/>
    </row>
    <row r="1456" spans="16:51" ht="15" thickBot="1">
      <c r="P1456" s="4161"/>
      <c r="Q1456" s="4162"/>
      <c r="R1456" s="4162"/>
      <c r="S1456" s="4162"/>
      <c r="T1456" s="4162"/>
      <c r="U1456" s="4162"/>
      <c r="V1456" s="4425"/>
      <c r="W1456" s="4425"/>
      <c r="X1456" s="4425"/>
      <c r="Y1456" s="4425"/>
      <c r="Z1456" s="4162"/>
      <c r="AA1456" s="4163"/>
      <c r="AB1456" s="4164"/>
      <c r="AC1456" s="4162"/>
      <c r="AD1456" s="4165">
        <f>SUM(AD1446:AD1455)</f>
        <v>0</v>
      </c>
      <c r="AE1456" s="4165">
        <f>(AD1456*0.05)</f>
        <v>0</v>
      </c>
      <c r="AF1456" s="4166"/>
      <c r="AI1456" s="719"/>
    </row>
    <row r="1457" spans="16:51" ht="24" thickBot="1">
      <c r="P1457" s="4357"/>
      <c r="Q1457" s="4337"/>
      <c r="R1457" s="4426"/>
      <c r="S1457" s="4357"/>
      <c r="T1457" s="4358"/>
      <c r="U1457" s="4357"/>
      <c r="V1457" s="4337"/>
      <c r="W1457" s="4273"/>
      <c r="X1457" s="4357"/>
      <c r="Y1457" s="4427"/>
      <c r="Z1457" s="4358"/>
      <c r="AA1457" s="4369"/>
      <c r="AB1457" s="4357"/>
      <c r="AC1457" s="4357"/>
      <c r="AD1457" s="4359"/>
      <c r="AE1457" s="4359"/>
      <c r="AF1457" s="4471"/>
      <c r="AJ1457" s="94" t="s">
        <v>5</v>
      </c>
      <c r="AK1457" t="s">
        <v>154</v>
      </c>
      <c r="AN1457" s="660"/>
      <c r="AS1457" t="s">
        <v>630</v>
      </c>
      <c r="AU1457" s="999"/>
      <c r="AV1457" s="999"/>
      <c r="AW1457" s="999"/>
      <c r="AX1457" s="3132" t="s">
        <v>783</v>
      </c>
      <c r="AY1457" s="1926"/>
    </row>
    <row r="1458" spans="16:51" ht="18.600000000000001" thickBot="1">
      <c r="P1458" s="4368" t="s">
        <v>1203</v>
      </c>
      <c r="Q1458" s="4430"/>
      <c r="R1458" s="4430"/>
      <c r="S1458" s="4430"/>
      <c r="T1458" s="4430"/>
      <c r="U1458" s="4430"/>
      <c r="V1458" s="4423"/>
      <c r="W1458" s="4423"/>
      <c r="X1458" s="4423"/>
      <c r="Y1458" s="4423"/>
      <c r="Z1458" s="2643"/>
      <c r="AA1458" s="2643"/>
      <c r="AB1458" s="2643"/>
      <c r="AC1458" s="2643"/>
      <c r="AD1458" s="2643"/>
      <c r="AE1458" s="2643"/>
      <c r="AF1458" s="4369"/>
      <c r="AI1458" s="546"/>
      <c r="AJ1458" s="2920"/>
      <c r="AK1458" s="2644"/>
      <c r="AL1458" s="2645" t="s">
        <v>14</v>
      </c>
      <c r="AM1458" s="2645" t="s">
        <v>12</v>
      </c>
      <c r="AN1458" s="2645"/>
      <c r="AO1458" s="2646"/>
      <c r="AP1458" s="2645" t="s">
        <v>15</v>
      </c>
      <c r="AQ1458" s="2645" t="s">
        <v>16</v>
      </c>
      <c r="AR1458" s="2645" t="s">
        <v>12</v>
      </c>
      <c r="AS1458" s="2645" t="s">
        <v>12</v>
      </c>
      <c r="AT1458" s="2646"/>
      <c r="AU1458" s="2654"/>
      <c r="AV1458" s="2654"/>
      <c r="AW1458" s="2654"/>
      <c r="AX1458" s="2650" t="s">
        <v>17</v>
      </c>
      <c r="AY1458" s="2652"/>
    </row>
    <row r="1459" spans="16:51">
      <c r="P1459" s="4428"/>
      <c r="Q1459" s="4386"/>
      <c r="R1459" s="4386"/>
      <c r="S1459" s="4371" t="s">
        <v>14</v>
      </c>
      <c r="T1459" s="4371" t="s">
        <v>12</v>
      </c>
      <c r="U1459" s="4371"/>
      <c r="V1459" s="4386"/>
      <c r="W1459" s="4371" t="s">
        <v>15</v>
      </c>
      <c r="X1459" s="4371" t="s">
        <v>16</v>
      </c>
      <c r="Y1459" s="4371" t="s">
        <v>12</v>
      </c>
      <c r="Z1459" s="4429" t="s">
        <v>12</v>
      </c>
      <c r="AA1459" s="4375"/>
      <c r="AB1459" s="4375"/>
      <c r="AC1459" s="4375"/>
      <c r="AD1459" s="4375"/>
      <c r="AE1459" s="4376" t="s">
        <v>17</v>
      </c>
      <c r="AF1459" s="4376"/>
      <c r="AI1459" s="1010"/>
      <c r="AJ1459" s="2921" t="s">
        <v>4</v>
      </c>
      <c r="AK1459" s="2649" t="s">
        <v>18</v>
      </c>
      <c r="AL1459" s="2650" t="s">
        <v>19</v>
      </c>
      <c r="AM1459" s="2650" t="s">
        <v>19</v>
      </c>
      <c r="AN1459" s="2650" t="s">
        <v>20</v>
      </c>
      <c r="AO1459" s="2650" t="s">
        <v>21</v>
      </c>
      <c r="AP1459" s="2650" t="s">
        <v>22</v>
      </c>
      <c r="AQ1459" s="2650" t="s">
        <v>19</v>
      </c>
      <c r="AR1459" s="2650" t="s">
        <v>23</v>
      </c>
      <c r="AS1459" s="2650" t="s">
        <v>23</v>
      </c>
      <c r="AT1459" s="2650" t="s">
        <v>24</v>
      </c>
      <c r="AU1459" s="2650" t="s">
        <v>20</v>
      </c>
      <c r="AV1459" s="2650" t="s">
        <v>25</v>
      </c>
      <c r="AW1459" s="2650" t="s">
        <v>0</v>
      </c>
      <c r="AX1459" s="2650" t="s">
        <v>11</v>
      </c>
      <c r="AY1459" s="2652" t="s">
        <v>26</v>
      </c>
    </row>
    <row r="1460" spans="16:51" ht="15" thickBot="1">
      <c r="P1460" s="4377" t="s">
        <v>3</v>
      </c>
      <c r="Q1460" s="4370" t="s">
        <v>4</v>
      </c>
      <c r="R1460" s="4371" t="s">
        <v>18</v>
      </c>
      <c r="S1460" s="4371" t="s">
        <v>19</v>
      </c>
      <c r="T1460" s="4371" t="s">
        <v>19</v>
      </c>
      <c r="U1460" s="4371" t="s">
        <v>20</v>
      </c>
      <c r="V1460" s="4371" t="s">
        <v>21</v>
      </c>
      <c r="W1460" s="4371" t="s">
        <v>22</v>
      </c>
      <c r="X1460" s="4371" t="s">
        <v>19</v>
      </c>
      <c r="Y1460" s="4371" t="s">
        <v>23</v>
      </c>
      <c r="Z1460" s="4371" t="s">
        <v>23</v>
      </c>
      <c r="AA1460" s="4371" t="s">
        <v>24</v>
      </c>
      <c r="AB1460" s="4371" t="s">
        <v>20</v>
      </c>
      <c r="AC1460" s="4371" t="s">
        <v>25</v>
      </c>
      <c r="AD1460" s="4371" t="s">
        <v>0</v>
      </c>
      <c r="AE1460" s="4371" t="s">
        <v>11</v>
      </c>
      <c r="AF1460" s="4371" t="s">
        <v>26</v>
      </c>
      <c r="AI1460" s="2946"/>
      <c r="AJ1460" s="4666"/>
      <c r="AK1460" s="2653"/>
      <c r="AL1460" s="2650" t="s">
        <v>3</v>
      </c>
      <c r="AM1460" s="2650" t="s">
        <v>18</v>
      </c>
      <c r="AN1460" s="2650"/>
      <c r="AO1460" s="2654"/>
      <c r="AP1460" s="2650" t="s">
        <v>21</v>
      </c>
      <c r="AQ1460" s="2650" t="s">
        <v>3</v>
      </c>
      <c r="AR1460" s="2650" t="s">
        <v>27</v>
      </c>
      <c r="AS1460" s="2650" t="s">
        <v>28</v>
      </c>
      <c r="AT1460" s="2654"/>
      <c r="AU1460" s="2654"/>
      <c r="AV1460" s="2654"/>
      <c r="AW1460" s="2654"/>
      <c r="AX1460" s="2650" t="s">
        <v>30</v>
      </c>
      <c r="AY1460" s="2652"/>
    </row>
    <row r="1461" spans="16:51" ht="15" thickBot="1">
      <c r="P1461" s="4378"/>
      <c r="Q1461" s="4372"/>
      <c r="R1461" s="4372"/>
      <c r="S1461" s="4373" t="s">
        <v>3</v>
      </c>
      <c r="T1461" s="4373" t="s">
        <v>18</v>
      </c>
      <c r="U1461" s="4373"/>
      <c r="V1461" s="4372"/>
      <c r="W1461" s="4373" t="s">
        <v>21</v>
      </c>
      <c r="X1461" s="4373" t="s">
        <v>3</v>
      </c>
      <c r="Y1461" s="4373" t="s">
        <v>27</v>
      </c>
      <c r="Z1461" s="4373" t="s">
        <v>28</v>
      </c>
      <c r="AA1461" s="4372"/>
      <c r="AB1461" s="4372"/>
      <c r="AC1461" s="4372"/>
      <c r="AD1461" s="4372"/>
      <c r="AE1461" s="4373" t="s">
        <v>30</v>
      </c>
      <c r="AF1461" s="4371"/>
      <c r="AI1461" s="2947"/>
      <c r="AJ1461" s="542" t="s">
        <v>93</v>
      </c>
      <c r="AK1461" s="376">
        <v>1</v>
      </c>
      <c r="AL1461" s="376" t="s">
        <v>36</v>
      </c>
      <c r="AM1461" s="957">
        <v>41222</v>
      </c>
      <c r="AN1461" s="376">
        <v>50</v>
      </c>
      <c r="AO1461" s="370" t="s">
        <v>35</v>
      </c>
      <c r="AP1461" s="446">
        <v>498</v>
      </c>
      <c r="AQ1461" s="376">
        <v>1473</v>
      </c>
      <c r="AR1461" s="522">
        <v>41246</v>
      </c>
      <c r="AS1461" s="371">
        <v>41264</v>
      </c>
      <c r="AT1461" s="370">
        <v>1595</v>
      </c>
      <c r="AU1461" s="378">
        <v>50000</v>
      </c>
      <c r="AV1461" s="378">
        <f>(AU1461-AN1461*1000)</f>
        <v>0</v>
      </c>
      <c r="AW1461" s="379">
        <f>(AU1461*AP1461/1000)</f>
        <v>24900</v>
      </c>
      <c r="AX1461" s="446">
        <f>(AW1461*0.05)</f>
        <v>1245</v>
      </c>
      <c r="AY1461" s="513"/>
    </row>
    <row r="1462" spans="16:51">
      <c r="P1462" s="4431"/>
      <c r="Q1462" s="4436"/>
      <c r="R1462" s="4436"/>
      <c r="S1462" s="4437"/>
      <c r="T1462" s="4437"/>
      <c r="U1462" s="4437"/>
      <c r="V1462" s="4436"/>
      <c r="W1462" s="4437"/>
      <c r="X1462" s="4437"/>
      <c r="Y1462" s="4437"/>
      <c r="Z1462" s="4432"/>
      <c r="AA1462" s="3644"/>
      <c r="AB1462" s="3647"/>
      <c r="AC1462" s="3644"/>
      <c r="AD1462" s="3700"/>
      <c r="AE1462" s="3700"/>
      <c r="AF1462" s="4374"/>
      <c r="AI1462" s="2951"/>
      <c r="AJ1462" s="748"/>
      <c r="AK1462" s="729"/>
      <c r="AL1462" s="729"/>
      <c r="AM1462" s="730"/>
      <c r="AN1462" s="731"/>
      <c r="AO1462" s="732"/>
      <c r="AP1462" s="733"/>
      <c r="AQ1462" s="213"/>
      <c r="AR1462" s="1323"/>
      <c r="AS1462" s="735"/>
      <c r="AT1462" s="732"/>
      <c r="AU1462" s="731"/>
      <c r="AV1462" s="731"/>
      <c r="AW1462" s="205"/>
      <c r="AX1462" s="208"/>
      <c r="AY1462" s="956"/>
    </row>
    <row r="1463" spans="16:51">
      <c r="P1463" s="4431"/>
      <c r="Q1463" s="4435"/>
      <c r="R1463" s="4362"/>
      <c r="S1463" s="4362"/>
      <c r="T1463" s="4362"/>
      <c r="U1463" s="4362"/>
      <c r="V1463" s="4362"/>
      <c r="W1463" s="4362"/>
      <c r="X1463" s="4362"/>
      <c r="Y1463" s="4362"/>
      <c r="Z1463" s="4432"/>
      <c r="AA1463" s="3644"/>
      <c r="AB1463" s="3647"/>
      <c r="AC1463" s="3644"/>
      <c r="AD1463" s="3700"/>
      <c r="AE1463" s="3700"/>
      <c r="AF1463" s="3625"/>
      <c r="AI1463" s="1010"/>
      <c r="AJ1463" s="748"/>
      <c r="AK1463" s="729"/>
      <c r="AL1463" s="729"/>
      <c r="AM1463" s="730"/>
      <c r="AN1463" s="731"/>
      <c r="AO1463" s="732"/>
      <c r="AP1463" s="733"/>
      <c r="AQ1463" s="213"/>
      <c r="AR1463" s="1323"/>
      <c r="AS1463" s="735"/>
      <c r="AT1463" s="732"/>
      <c r="AU1463" s="731"/>
      <c r="AV1463" s="731"/>
      <c r="AW1463" s="205"/>
      <c r="AX1463" s="208"/>
      <c r="AY1463" s="956"/>
    </row>
    <row r="1464" spans="16:51">
      <c r="P1464" s="4431"/>
      <c r="Q1464" s="4361"/>
      <c r="R1464" s="4361"/>
      <c r="S1464" s="4362"/>
      <c r="T1464" s="4362"/>
      <c r="U1464" s="4362"/>
      <c r="V1464" s="4361"/>
      <c r="W1464" s="4362"/>
      <c r="X1464" s="4362"/>
      <c r="Y1464" s="4362"/>
      <c r="Z1464" s="4432"/>
      <c r="AA1464" s="3644"/>
      <c r="AB1464" s="3647"/>
      <c r="AC1464" s="3644"/>
      <c r="AD1464" s="3700"/>
      <c r="AE1464" s="3700"/>
      <c r="AF1464" s="3625"/>
      <c r="AI1464" s="927"/>
      <c r="AJ1464" s="747"/>
      <c r="AK1464" s="213"/>
      <c r="AL1464" s="213"/>
      <c r="AM1464" s="728"/>
      <c r="AN1464" s="213"/>
      <c r="AO1464" s="201"/>
      <c r="AP1464" s="736"/>
      <c r="AQ1464" s="213"/>
      <c r="AR1464" s="4453"/>
      <c r="AS1464" s="728"/>
      <c r="AT1464" s="213"/>
      <c r="AU1464" s="738"/>
      <c r="AV1464" s="207"/>
      <c r="AW1464" s="205"/>
      <c r="AX1464" s="208"/>
      <c r="AY1464" s="514"/>
    </row>
    <row r="1465" spans="16:51">
      <c r="P1465" s="4129"/>
      <c r="Q1465" s="4380"/>
      <c r="R1465" s="3622"/>
      <c r="S1465" s="3622"/>
      <c r="T1465" s="4270"/>
      <c r="U1465" s="3622"/>
      <c r="V1465" s="3622"/>
      <c r="W1465" s="4382"/>
      <c r="X1465" s="4433"/>
      <c r="Y1465" s="4434"/>
      <c r="Z1465" s="3645"/>
      <c r="AA1465" s="3644"/>
      <c r="AB1465" s="3647"/>
      <c r="AC1465" s="3644"/>
      <c r="AD1465" s="3700"/>
      <c r="AE1465" s="3700"/>
      <c r="AF1465" s="3625"/>
      <c r="AI1465" s="1010"/>
      <c r="AJ1465" s="747"/>
      <c r="AK1465" s="630"/>
      <c r="AL1465" s="213"/>
      <c r="AM1465" s="728"/>
      <c r="AN1465" s="201"/>
      <c r="AO1465" s="201"/>
      <c r="AP1465" s="511"/>
      <c r="AQ1465" s="201"/>
      <c r="AR1465" s="4454"/>
      <c r="AS1465" s="217"/>
      <c r="AT1465" s="201"/>
      <c r="AU1465" s="204"/>
      <c r="AV1465" s="207"/>
      <c r="AW1465" s="205"/>
      <c r="AX1465" s="208"/>
      <c r="AY1465" s="514"/>
    </row>
    <row r="1466" spans="16:51">
      <c r="P1466" s="4129"/>
      <c r="Q1466" s="4135"/>
      <c r="R1466" s="3644"/>
      <c r="S1466" s="3644"/>
      <c r="T1466" s="3645"/>
      <c r="U1466" s="3644"/>
      <c r="V1466" s="3644"/>
      <c r="W1466" s="3646"/>
      <c r="X1466" s="4126"/>
      <c r="Y1466" s="4051"/>
      <c r="Z1466" s="3645"/>
      <c r="AA1466" s="3644"/>
      <c r="AB1466" s="3647"/>
      <c r="AC1466" s="3644"/>
      <c r="AD1466" s="3700"/>
      <c r="AE1466" s="3700"/>
      <c r="AF1466" s="3625"/>
      <c r="AI1466" s="553"/>
      <c r="AJ1466" s="747"/>
      <c r="AK1466" s="213"/>
      <c r="AL1466" s="213"/>
      <c r="AM1466" s="728"/>
      <c r="AN1466" s="213"/>
      <c r="AO1466" s="201"/>
      <c r="AP1466" s="736"/>
      <c r="AQ1466" s="213"/>
      <c r="AR1466" s="4453"/>
      <c r="AS1466" s="728"/>
      <c r="AT1466" s="213"/>
      <c r="AU1466" s="738"/>
      <c r="AV1466" s="207"/>
      <c r="AW1466" s="205"/>
      <c r="AX1466" s="208"/>
      <c r="AY1466" s="514"/>
    </row>
    <row r="1467" spans="16:51">
      <c r="P1467" s="4129"/>
      <c r="Q1467" s="4135"/>
      <c r="R1467" s="3644"/>
      <c r="S1467" s="3644"/>
      <c r="T1467" s="3645"/>
      <c r="U1467" s="3644"/>
      <c r="V1467" s="3644"/>
      <c r="W1467" s="3646"/>
      <c r="X1467" s="4126"/>
      <c r="Y1467" s="4051"/>
      <c r="Z1467" s="3645"/>
      <c r="AA1467" s="3644"/>
      <c r="AB1467" s="3647"/>
      <c r="AC1467" s="3644"/>
      <c r="AD1467" s="3700"/>
      <c r="AE1467" s="3700"/>
      <c r="AF1467" s="3625"/>
      <c r="AI1467" s="553"/>
      <c r="AJ1467" s="747"/>
      <c r="AK1467" s="630"/>
      <c r="AL1467" s="213"/>
      <c r="AM1467" s="728"/>
      <c r="AN1467" s="201"/>
      <c r="AO1467" s="202"/>
      <c r="AP1467" s="511"/>
      <c r="AQ1467" s="201"/>
      <c r="AR1467" s="4454"/>
      <c r="AS1467" s="217"/>
      <c r="AT1467" s="201"/>
      <c r="AU1467" s="207"/>
      <c r="AV1467" s="207"/>
      <c r="AW1467" s="205"/>
      <c r="AX1467" s="208"/>
      <c r="AY1467" s="514"/>
    </row>
    <row r="1468" spans="16:51">
      <c r="P1468" s="4129"/>
      <c r="Q1468" s="4135"/>
      <c r="R1468" s="3644"/>
      <c r="S1468" s="3644"/>
      <c r="T1468" s="3645"/>
      <c r="U1468" s="3644"/>
      <c r="V1468" s="3644"/>
      <c r="W1468" s="3646"/>
      <c r="X1468" s="4126"/>
      <c r="Y1468" s="4051"/>
      <c r="Z1468" s="3645"/>
      <c r="AA1468" s="3644"/>
      <c r="AB1468" s="3647"/>
      <c r="AC1468" s="3644"/>
      <c r="AD1468" s="3700"/>
      <c r="AE1468" s="3700"/>
      <c r="AF1468" s="3625"/>
      <c r="AI1468" s="179"/>
      <c r="AK1468" s="182"/>
      <c r="AL1468" s="182"/>
      <c r="AM1468" s="182"/>
      <c r="AN1468" s="182"/>
      <c r="AO1468" s="182"/>
      <c r="AP1468" s="182"/>
      <c r="AQ1468" s="182"/>
      <c r="AR1468" s="182"/>
      <c r="AS1468" s="182"/>
      <c r="AT1468" s="182"/>
      <c r="AU1468" s="182"/>
      <c r="AV1468" s="182"/>
      <c r="AW1468" s="182"/>
      <c r="AX1468" s="182"/>
      <c r="AY1468" s="1226"/>
    </row>
    <row r="1469" spans="16:51">
      <c r="P1469" s="3325"/>
      <c r="Q1469" s="4380"/>
      <c r="R1469" s="3644"/>
      <c r="S1469" s="3644"/>
      <c r="T1469" s="3645"/>
      <c r="U1469" s="3644"/>
      <c r="V1469" s="3644"/>
      <c r="W1469" s="3646"/>
      <c r="X1469" s="4124"/>
      <c r="Y1469" s="4051"/>
      <c r="Z1469" s="4362"/>
      <c r="AA1469" s="4361"/>
      <c r="AB1469" s="4362"/>
      <c r="AC1469" s="4362"/>
      <c r="AD1469" s="4363"/>
      <c r="AE1469" s="4361"/>
      <c r="AF1469" s="4160"/>
      <c r="AI1469" s="927"/>
      <c r="AJ1469" s="747"/>
      <c r="AK1469" s="1046"/>
      <c r="AL1469" s="1046"/>
      <c r="AM1469" s="4458"/>
      <c r="AN1469" s="1046"/>
      <c r="AO1469" s="1049"/>
      <c r="AP1469" s="4459"/>
      <c r="AQ1469" s="1046"/>
      <c r="AR1469" s="4460"/>
      <c r="AS1469" s="4458"/>
      <c r="AT1469" s="1046"/>
      <c r="AU1469" s="1050"/>
      <c r="AV1469" s="1050"/>
      <c r="AW1469" s="1045"/>
      <c r="AX1469" s="1051"/>
      <c r="AY1469" s="324"/>
    </row>
    <row r="1470" spans="16:51" ht="15" thickBot="1">
      <c r="P1470" s="4242"/>
      <c r="Q1470" s="4380"/>
      <c r="R1470" s="3644"/>
      <c r="S1470" s="3644"/>
      <c r="T1470" s="3645"/>
      <c r="U1470" s="3644"/>
      <c r="V1470" s="3644"/>
      <c r="W1470" s="3646"/>
      <c r="X1470" s="4124"/>
      <c r="Y1470" s="4051"/>
      <c r="Z1470" s="4270"/>
      <c r="AA1470" s="3622"/>
      <c r="AB1470" s="4383"/>
      <c r="AC1470" s="4383"/>
      <c r="AD1470" s="4384"/>
      <c r="AE1470" s="4385"/>
      <c r="AF1470" s="4160"/>
      <c r="AI1470" s="3189"/>
      <c r="AJ1470" s="999"/>
      <c r="AK1470" s="326"/>
      <c r="AL1470" s="326"/>
      <c r="AM1470" s="326"/>
      <c r="AN1470" s="326"/>
      <c r="AO1470" s="326"/>
      <c r="AP1470" s="326"/>
      <c r="AQ1470" s="326"/>
      <c r="AR1470" s="326"/>
      <c r="AS1470" s="326"/>
      <c r="AT1470" s="326"/>
      <c r="AU1470" s="326"/>
      <c r="AV1470" s="326"/>
      <c r="AW1470" s="326"/>
      <c r="AX1470" s="326"/>
      <c r="AY1470" s="1308"/>
    </row>
    <row r="1471" spans="16:51">
      <c r="P1471" s="3325"/>
      <c r="Q1471" s="4380"/>
      <c r="R1471" s="3644"/>
      <c r="S1471" s="3644"/>
      <c r="T1471" s="3645"/>
      <c r="U1471" s="3644"/>
      <c r="V1471" s="3644"/>
      <c r="W1471" s="3646"/>
      <c r="X1471" s="4124"/>
      <c r="Y1471" s="4051"/>
      <c r="Z1471" s="4362"/>
      <c r="AA1471" s="4361"/>
      <c r="AB1471" s="4362"/>
      <c r="AC1471" s="4362"/>
      <c r="AD1471" s="4363"/>
      <c r="AE1471" s="4361"/>
      <c r="AF1471" s="4160"/>
      <c r="AI1471" s="892"/>
    </row>
    <row r="1472" spans="16:51" ht="24" thickBot="1">
      <c r="P1472" s="4161"/>
      <c r="Q1472" s="4162"/>
      <c r="R1472" s="4162"/>
      <c r="S1472" s="4162"/>
      <c r="T1472" s="4162"/>
      <c r="U1472" s="4162"/>
      <c r="V1472" s="4425"/>
      <c r="W1472" s="4425"/>
      <c r="X1472" s="4425"/>
      <c r="Y1472" s="4425"/>
      <c r="Z1472" s="4162"/>
      <c r="AA1472" s="4163"/>
      <c r="AB1472" s="4164"/>
      <c r="AC1472" s="4162"/>
      <c r="AD1472" s="4165">
        <f>SUM(AD1462:AD1471)</f>
        <v>0</v>
      </c>
      <c r="AE1472" s="4165">
        <f>(AD1472*0.05)</f>
        <v>0</v>
      </c>
      <c r="AF1472" s="4166"/>
      <c r="AI1472" s="719"/>
      <c r="AJ1472" s="94" t="s">
        <v>44</v>
      </c>
      <c r="AK1472" s="2655" t="s">
        <v>622</v>
      </c>
      <c r="AN1472" s="2"/>
    </row>
    <row r="1473" spans="16:51">
      <c r="P1473" s="2643"/>
      <c r="Q1473" s="4337"/>
      <c r="R1473" s="4426"/>
      <c r="S1473" s="4357"/>
      <c r="T1473" s="4358"/>
      <c r="U1473" s="4357"/>
      <c r="V1473" s="4337"/>
      <c r="W1473" s="4273"/>
      <c r="X1473" s="4357"/>
      <c r="Y1473" s="4427"/>
      <c r="Z1473" s="2643"/>
      <c r="AA1473" s="2643"/>
      <c r="AB1473" s="2643"/>
      <c r="AC1473" s="2643"/>
      <c r="AD1473" s="2643"/>
      <c r="AE1473" s="2643"/>
      <c r="AF1473" s="4471"/>
      <c r="AI1473" s="2947"/>
      <c r="AJ1473" s="2920"/>
      <c r="AK1473" s="2644"/>
      <c r="AL1473" s="2645" t="s">
        <v>14</v>
      </c>
      <c r="AM1473" s="2645" t="s">
        <v>12</v>
      </c>
      <c r="AN1473" s="2645"/>
      <c r="AO1473" s="2646"/>
      <c r="AP1473" s="2645" t="s">
        <v>15</v>
      </c>
      <c r="AQ1473" s="2645" t="s">
        <v>16</v>
      </c>
      <c r="AR1473" s="2645" t="s">
        <v>12</v>
      </c>
      <c r="AS1473" s="2645" t="s">
        <v>12</v>
      </c>
      <c r="AT1473" s="2646"/>
      <c r="AU1473" s="2646"/>
      <c r="AV1473" s="2646"/>
      <c r="AW1473" s="2646"/>
      <c r="AX1473" s="2647" t="s">
        <v>17</v>
      </c>
      <c r="AY1473" s="2648"/>
    </row>
    <row r="1474" spans="16:51" ht="18.600000000000001" thickBot="1">
      <c r="P1474" s="4440" t="s">
        <v>1204</v>
      </c>
      <c r="Q1474" s="4430"/>
      <c r="R1474" s="4430"/>
      <c r="S1474" s="4430"/>
      <c r="T1474" s="4430"/>
      <c r="U1474" s="4430"/>
      <c r="V1474" s="4423"/>
      <c r="W1474" s="4423"/>
      <c r="X1474" s="4423"/>
      <c r="Y1474" s="4423"/>
      <c r="Z1474" s="4424"/>
      <c r="AA1474" s="2643"/>
      <c r="AB1474" s="2643"/>
      <c r="AC1474" s="2643"/>
      <c r="AD1474" s="2643"/>
      <c r="AE1474" s="2643"/>
      <c r="AF1474" s="4369"/>
      <c r="AI1474" s="2945"/>
      <c r="AJ1474" s="2921" t="s">
        <v>4</v>
      </c>
      <c r="AK1474" s="2649" t="s">
        <v>18</v>
      </c>
      <c r="AL1474" s="2650" t="s">
        <v>19</v>
      </c>
      <c r="AM1474" s="2650" t="s">
        <v>19</v>
      </c>
      <c r="AN1474" s="2650" t="s">
        <v>20</v>
      </c>
      <c r="AO1474" s="2650" t="s">
        <v>21</v>
      </c>
      <c r="AP1474" s="2650" t="s">
        <v>22</v>
      </c>
      <c r="AQ1474" s="2650" t="s">
        <v>19</v>
      </c>
      <c r="AR1474" s="2650" t="s">
        <v>23</v>
      </c>
      <c r="AS1474" s="2650" t="s">
        <v>23</v>
      </c>
      <c r="AT1474" s="2650" t="s">
        <v>24</v>
      </c>
      <c r="AU1474" s="2650" t="s">
        <v>20</v>
      </c>
      <c r="AV1474" s="2650" t="s">
        <v>25</v>
      </c>
      <c r="AW1474" s="2650" t="s">
        <v>0</v>
      </c>
      <c r="AX1474" s="2651" t="s">
        <v>11</v>
      </c>
      <c r="AY1474" s="2652" t="s">
        <v>26</v>
      </c>
    </row>
    <row r="1475" spans="16:51" ht="15" thickBot="1">
      <c r="P1475" s="4438"/>
      <c r="Q1475" s="4386"/>
      <c r="R1475" s="4386"/>
      <c r="S1475" s="4371" t="s">
        <v>14</v>
      </c>
      <c r="T1475" s="4371" t="s">
        <v>12</v>
      </c>
      <c r="U1475" s="4371"/>
      <c r="V1475" s="4386"/>
      <c r="W1475" s="4371" t="s">
        <v>15</v>
      </c>
      <c r="X1475" s="4371" t="s">
        <v>16</v>
      </c>
      <c r="Y1475" s="4371" t="s">
        <v>12</v>
      </c>
      <c r="Z1475" s="4439" t="s">
        <v>12</v>
      </c>
      <c r="AA1475" s="4375"/>
      <c r="AB1475" s="4375"/>
      <c r="AC1475" s="4375"/>
      <c r="AD1475" s="4375"/>
      <c r="AE1475" s="4376" t="s">
        <v>17</v>
      </c>
      <c r="AF1475" s="4376"/>
      <c r="AI1475" s="2946"/>
      <c r="AJ1475" s="4666"/>
      <c r="AK1475" s="2653"/>
      <c r="AL1475" s="2650" t="s">
        <v>3</v>
      </c>
      <c r="AM1475" s="2650" t="s">
        <v>18</v>
      </c>
      <c r="AN1475" s="2650"/>
      <c r="AO1475" s="2654"/>
      <c r="AP1475" s="2650" t="s">
        <v>21</v>
      </c>
      <c r="AQ1475" s="2650" t="s">
        <v>3</v>
      </c>
      <c r="AR1475" s="2650" t="s">
        <v>27</v>
      </c>
      <c r="AS1475" s="2650" t="s">
        <v>28</v>
      </c>
      <c r="AT1475" s="2654"/>
      <c r="AU1475" s="2654"/>
      <c r="AV1475" s="2654"/>
      <c r="AW1475" s="2654"/>
      <c r="AX1475" s="2651" t="s">
        <v>30</v>
      </c>
      <c r="AY1475" s="2652"/>
    </row>
    <row r="1476" spans="16:51">
      <c r="P1476" s="4377" t="s">
        <v>3</v>
      </c>
      <c r="Q1476" s="4370" t="s">
        <v>4</v>
      </c>
      <c r="R1476" s="4371" t="s">
        <v>18</v>
      </c>
      <c r="S1476" s="4371" t="s">
        <v>19</v>
      </c>
      <c r="T1476" s="4371" t="s">
        <v>19</v>
      </c>
      <c r="U1476" s="4371" t="s">
        <v>20</v>
      </c>
      <c r="V1476" s="4371" t="s">
        <v>21</v>
      </c>
      <c r="W1476" s="4371" t="s">
        <v>22</v>
      </c>
      <c r="X1476" s="4371" t="s">
        <v>19</v>
      </c>
      <c r="Y1476" s="4371" t="s">
        <v>23</v>
      </c>
      <c r="Z1476" s="4371" t="s">
        <v>23</v>
      </c>
      <c r="AA1476" s="4371" t="s">
        <v>24</v>
      </c>
      <c r="AB1476" s="4371" t="s">
        <v>20</v>
      </c>
      <c r="AC1476" s="4371" t="s">
        <v>25</v>
      </c>
      <c r="AD1476" s="4371" t="s">
        <v>0</v>
      </c>
      <c r="AE1476" s="4371" t="s">
        <v>11</v>
      </c>
      <c r="AF1476" s="4371" t="s">
        <v>26</v>
      </c>
      <c r="AI1476" s="551"/>
      <c r="AJ1476" s="1558" t="s">
        <v>427</v>
      </c>
      <c r="AK1476" s="470">
        <v>1</v>
      </c>
      <c r="AL1476" s="470" t="s">
        <v>36</v>
      </c>
      <c r="AM1476" s="901">
        <v>42682</v>
      </c>
      <c r="AN1476" s="4033">
        <v>10</v>
      </c>
      <c r="AO1476" s="381" t="s">
        <v>35</v>
      </c>
      <c r="AP1476" s="1368">
        <v>315</v>
      </c>
      <c r="AQ1476" s="470" t="s">
        <v>78</v>
      </c>
      <c r="AR1476" s="4400">
        <v>42685</v>
      </c>
      <c r="AS1476" s="901">
        <v>42688</v>
      </c>
      <c r="AT1476" s="470">
        <v>1472</v>
      </c>
      <c r="AU1476" s="387">
        <v>10000</v>
      </c>
      <c r="AV1476" s="387">
        <f>(AU1476-AN1476*1000)</f>
        <v>0</v>
      </c>
      <c r="AW1476" s="388">
        <f>(AU1476*AP1476/1000)</f>
        <v>3150</v>
      </c>
      <c r="AX1476" s="389">
        <f>(AW1476*0.05)</f>
        <v>157.5</v>
      </c>
      <c r="AY1476" s="1614"/>
    </row>
    <row r="1477" spans="16:51" ht="15" thickBot="1">
      <c r="P1477" s="4378"/>
      <c r="Q1477" s="4372"/>
      <c r="R1477" s="4372"/>
      <c r="S1477" s="4373" t="s">
        <v>3</v>
      </c>
      <c r="T1477" s="4373" t="s">
        <v>18</v>
      </c>
      <c r="U1477" s="4373"/>
      <c r="V1477" s="4372"/>
      <c r="W1477" s="4373" t="s">
        <v>21</v>
      </c>
      <c r="X1477" s="4373" t="s">
        <v>3</v>
      </c>
      <c r="Y1477" s="4373" t="s">
        <v>27</v>
      </c>
      <c r="Z1477" s="4373" t="s">
        <v>28</v>
      </c>
      <c r="AA1477" s="4372"/>
      <c r="AB1477" s="4372"/>
      <c r="AC1477" s="4372"/>
      <c r="AD1477" s="4372"/>
      <c r="AE1477" s="4373" t="s">
        <v>30</v>
      </c>
      <c r="AF1477" s="4371"/>
      <c r="AI1477" s="927"/>
      <c r="AJ1477" s="369" t="s">
        <v>427</v>
      </c>
      <c r="AK1477" s="813">
        <v>2</v>
      </c>
      <c r="AL1477" s="813" t="s">
        <v>36</v>
      </c>
      <c r="AM1477" s="989">
        <v>42711</v>
      </c>
      <c r="AN1477" s="4034">
        <v>10</v>
      </c>
      <c r="AO1477" s="1286" t="s">
        <v>35</v>
      </c>
      <c r="AP1477" s="1004">
        <v>335</v>
      </c>
      <c r="AQ1477" s="813" t="s">
        <v>78</v>
      </c>
      <c r="AR1477" s="715">
        <v>42716</v>
      </c>
      <c r="AS1477" s="989">
        <v>42716</v>
      </c>
      <c r="AT1477" s="813">
        <v>1567</v>
      </c>
      <c r="AU1477" s="1287">
        <v>10000</v>
      </c>
      <c r="AV1477" s="1287">
        <f>(AU1477-AN1477*1000)</f>
        <v>0</v>
      </c>
      <c r="AW1477" s="1006">
        <f>(AU1477*AP1477/1000)</f>
        <v>3350</v>
      </c>
      <c r="AX1477" s="1005">
        <f>(AW1477*0.05)</f>
        <v>167.5</v>
      </c>
      <c r="AY1477" s="524"/>
    </row>
    <row r="1478" spans="16:51">
      <c r="P1478" s="4431"/>
      <c r="Q1478" s="4436"/>
      <c r="R1478" s="4436"/>
      <c r="S1478" s="4437"/>
      <c r="T1478" s="4437"/>
      <c r="U1478" s="4437"/>
      <c r="V1478" s="4436"/>
      <c r="W1478" s="4437"/>
      <c r="X1478" s="4437"/>
      <c r="Y1478" s="4437"/>
      <c r="Z1478" s="4432"/>
      <c r="AA1478" s="3644"/>
      <c r="AB1478" s="3647"/>
      <c r="AC1478" s="3644"/>
      <c r="AD1478" s="3700"/>
      <c r="AE1478" s="3700"/>
      <c r="AF1478" s="4374"/>
      <c r="AI1478" s="2951"/>
      <c r="AJ1478" s="369" t="s">
        <v>427</v>
      </c>
      <c r="AK1478" s="813">
        <v>3</v>
      </c>
      <c r="AL1478" s="813" t="s">
        <v>74</v>
      </c>
      <c r="AM1478" s="989">
        <v>42779</v>
      </c>
      <c r="AN1478" s="4034">
        <v>20</v>
      </c>
      <c r="AO1478" s="1286" t="s">
        <v>35</v>
      </c>
      <c r="AP1478" s="1004">
        <v>335</v>
      </c>
      <c r="AQ1478" s="813" t="s">
        <v>78</v>
      </c>
      <c r="AR1478" s="715">
        <v>42783</v>
      </c>
      <c r="AS1478" s="989">
        <v>42779</v>
      </c>
      <c r="AT1478" s="813">
        <v>1667</v>
      </c>
      <c r="AU1478" s="1287">
        <v>20000</v>
      </c>
      <c r="AV1478" s="1287">
        <f>(AU1478-AN1478*1000)</f>
        <v>0</v>
      </c>
      <c r="AW1478" s="1006">
        <f>(AU1478*AP1478/1000)</f>
        <v>6700</v>
      </c>
      <c r="AX1478" s="1005">
        <f>(AW1478*0.05)</f>
        <v>335</v>
      </c>
      <c r="AY1478" s="339"/>
    </row>
    <row r="1479" spans="16:51">
      <c r="P1479" s="4431"/>
      <c r="Q1479" s="4435"/>
      <c r="R1479" s="4362"/>
      <c r="S1479" s="4362"/>
      <c r="T1479" s="4362"/>
      <c r="U1479" s="4362"/>
      <c r="V1479" s="4362"/>
      <c r="W1479" s="4362"/>
      <c r="X1479" s="4362"/>
      <c r="Y1479" s="4362"/>
      <c r="Z1479" s="4432"/>
      <c r="AA1479" s="3644"/>
      <c r="AB1479" s="3647"/>
      <c r="AC1479" s="3644"/>
      <c r="AD1479" s="3700"/>
      <c r="AE1479" s="3700"/>
      <c r="AF1479" s="3625"/>
      <c r="AI1479" s="2951"/>
      <c r="AJ1479" s="369" t="s">
        <v>427</v>
      </c>
      <c r="AK1479" s="813">
        <v>4</v>
      </c>
      <c r="AL1479" s="813" t="s">
        <v>74</v>
      </c>
      <c r="AM1479" s="989">
        <v>42836</v>
      </c>
      <c r="AN1479" s="4034">
        <v>20</v>
      </c>
      <c r="AO1479" s="1286" t="s">
        <v>35</v>
      </c>
      <c r="AP1479" s="1004">
        <v>335</v>
      </c>
      <c r="AQ1479" s="813" t="s">
        <v>78</v>
      </c>
      <c r="AR1479" s="715">
        <v>42839</v>
      </c>
      <c r="AS1479" s="989">
        <v>42838</v>
      </c>
      <c r="AT1479" s="813">
        <v>1875</v>
      </c>
      <c r="AU1479" s="1287">
        <v>20000</v>
      </c>
      <c r="AV1479" s="1287">
        <f>(AU1479-AN1479*1000)</f>
        <v>0</v>
      </c>
      <c r="AW1479" s="1006">
        <f>(AU1479*AP1479/1000)</f>
        <v>6700</v>
      </c>
      <c r="AX1479" s="1005">
        <f>(AW1479*0.05)</f>
        <v>335</v>
      </c>
      <c r="AY1479" s="339"/>
    </row>
    <row r="1480" spans="16:51">
      <c r="P1480" s="4431"/>
      <c r="Q1480" s="4361"/>
      <c r="R1480" s="4361"/>
      <c r="S1480" s="4362"/>
      <c r="T1480" s="4362"/>
      <c r="U1480" s="4362"/>
      <c r="V1480" s="4361"/>
      <c r="W1480" s="4362"/>
      <c r="X1480" s="4362"/>
      <c r="Y1480" s="4362"/>
      <c r="Z1480" s="4432"/>
      <c r="AA1480" s="3644"/>
      <c r="AB1480" s="3647"/>
      <c r="AC1480" s="3644"/>
      <c r="AD1480" s="3700"/>
      <c r="AE1480" s="3700"/>
      <c r="AF1480" s="3625"/>
      <c r="AI1480" s="4456"/>
      <c r="AJ1480" s="567"/>
      <c r="AK1480" s="2813"/>
      <c r="AL1480" s="182"/>
      <c r="AM1480" s="182"/>
      <c r="AN1480" s="182"/>
      <c r="AO1480" s="182"/>
      <c r="AP1480" s="182"/>
      <c r="AQ1480" s="182"/>
      <c r="AR1480" s="4449"/>
      <c r="AS1480" s="182"/>
      <c r="AT1480" s="182"/>
      <c r="AU1480" s="182"/>
      <c r="AV1480" s="182"/>
      <c r="AW1480" s="182"/>
      <c r="AX1480" s="182"/>
      <c r="AY1480" s="339"/>
    </row>
    <row r="1481" spans="16:51">
      <c r="P1481" s="4129"/>
      <c r="Q1481" s="4380"/>
      <c r="R1481" s="3622"/>
      <c r="S1481" s="3622"/>
      <c r="T1481" s="4270"/>
      <c r="U1481" s="3622"/>
      <c r="V1481" s="3622"/>
      <c r="W1481" s="4382"/>
      <c r="X1481" s="4433"/>
      <c r="Y1481" s="4434"/>
      <c r="Z1481" s="3645"/>
      <c r="AA1481" s="3644"/>
      <c r="AB1481" s="3647"/>
      <c r="AC1481" s="3644"/>
      <c r="AD1481" s="3700"/>
      <c r="AE1481" s="3700"/>
      <c r="AF1481" s="3625"/>
      <c r="AI1481" s="2951"/>
      <c r="AJ1481" s="567"/>
      <c r="AK1481" s="2813"/>
      <c r="AL1481" s="182"/>
      <c r="AM1481" s="182"/>
      <c r="AN1481" s="182"/>
      <c r="AO1481" s="182"/>
      <c r="AP1481" s="182"/>
      <c r="AQ1481" s="182"/>
      <c r="AR1481" s="4449"/>
      <c r="AS1481" s="182"/>
      <c r="AT1481" s="182"/>
      <c r="AU1481" s="182"/>
      <c r="AV1481" s="182"/>
      <c r="AW1481" s="182"/>
      <c r="AX1481" s="182"/>
      <c r="AY1481" s="339"/>
    </row>
    <row r="1482" spans="16:51">
      <c r="P1482" s="4129"/>
      <c r="Q1482" s="4135"/>
      <c r="R1482" s="3644"/>
      <c r="S1482" s="3644"/>
      <c r="T1482" s="3645"/>
      <c r="U1482" s="3644"/>
      <c r="V1482" s="3644"/>
      <c r="W1482" s="3646"/>
      <c r="X1482" s="4126"/>
      <c r="Y1482" s="4051"/>
      <c r="Z1482" s="3645"/>
      <c r="AA1482" s="3644"/>
      <c r="AB1482" s="3647"/>
      <c r="AC1482" s="3644"/>
      <c r="AD1482" s="3700"/>
      <c r="AE1482" s="3700"/>
      <c r="AF1482" s="3625"/>
      <c r="AI1482" s="553"/>
      <c r="AK1482" s="182"/>
      <c r="AL1482" s="182"/>
      <c r="AM1482" s="182"/>
      <c r="AN1482" s="182"/>
      <c r="AO1482" s="182"/>
      <c r="AP1482" s="182"/>
      <c r="AQ1482" s="182"/>
      <c r="AR1482" s="182"/>
      <c r="AS1482" s="182"/>
      <c r="AT1482" s="182"/>
      <c r="AU1482" s="182"/>
      <c r="AV1482" s="182"/>
      <c r="AW1482" s="182"/>
      <c r="AX1482" s="182"/>
      <c r="AY1482" s="1226"/>
    </row>
    <row r="1483" spans="16:51">
      <c r="P1483" s="4129"/>
      <c r="Q1483" s="4135"/>
      <c r="R1483" s="3644"/>
      <c r="S1483" s="3644"/>
      <c r="T1483" s="3645"/>
      <c r="U1483" s="3644"/>
      <c r="V1483" s="3644"/>
      <c r="W1483" s="3646"/>
      <c r="X1483" s="4126"/>
      <c r="Y1483" s="4051"/>
      <c r="Z1483" s="3645"/>
      <c r="AA1483" s="3644"/>
      <c r="AB1483" s="3647"/>
      <c r="AC1483" s="3644"/>
      <c r="AD1483" s="3700"/>
      <c r="AE1483" s="3700"/>
      <c r="AF1483" s="3625"/>
      <c r="AI1483" s="179"/>
      <c r="AJ1483" s="1000"/>
      <c r="AK1483" s="2813"/>
      <c r="AL1483" s="182"/>
      <c r="AM1483" s="182"/>
      <c r="AN1483" s="182"/>
      <c r="AO1483" s="182"/>
      <c r="AP1483" s="182"/>
      <c r="AQ1483" s="182"/>
      <c r="AR1483" s="4449"/>
      <c r="AS1483" s="182"/>
      <c r="AT1483" s="182"/>
      <c r="AU1483" s="182"/>
      <c r="AV1483" s="182"/>
      <c r="AW1483" s="182"/>
      <c r="AX1483" s="182"/>
      <c r="AY1483" s="339"/>
    </row>
    <row r="1484" spans="16:51">
      <c r="P1484" s="4129"/>
      <c r="Q1484" s="4135"/>
      <c r="R1484" s="3644"/>
      <c r="S1484" s="3644"/>
      <c r="T1484" s="3645"/>
      <c r="U1484" s="3644"/>
      <c r="V1484" s="3644"/>
      <c r="W1484" s="3646"/>
      <c r="X1484" s="4126"/>
      <c r="Y1484" s="4051"/>
      <c r="Z1484" s="3645"/>
      <c r="AA1484" s="3644"/>
      <c r="AB1484" s="3647"/>
      <c r="AC1484" s="3644"/>
      <c r="AD1484" s="3700"/>
      <c r="AE1484" s="3700"/>
      <c r="AF1484" s="3625"/>
      <c r="AI1484" s="553"/>
      <c r="AJ1484" s="567"/>
      <c r="AK1484" s="4667"/>
      <c r="AL1484" s="1420"/>
      <c r="AM1484" s="1420"/>
      <c r="AN1484" s="1420"/>
      <c r="AO1484" s="1420"/>
      <c r="AP1484" s="1420"/>
      <c r="AQ1484" s="1420"/>
      <c r="AR1484" s="4668"/>
      <c r="AS1484" s="1420"/>
      <c r="AT1484" s="1420"/>
      <c r="AU1484" s="1420"/>
      <c r="AV1484" s="1420"/>
      <c r="AW1484" s="1420"/>
      <c r="AX1484" s="1420"/>
      <c r="AY1484" s="837"/>
    </row>
    <row r="1485" spans="16:51" ht="15" thickBot="1">
      <c r="P1485" s="3325"/>
      <c r="Q1485" s="4380"/>
      <c r="R1485" s="3644"/>
      <c r="S1485" s="3644"/>
      <c r="T1485" s="3645"/>
      <c r="U1485" s="3644"/>
      <c r="V1485" s="3644"/>
      <c r="W1485" s="3646"/>
      <c r="X1485" s="4124"/>
      <c r="Y1485" s="4051"/>
      <c r="Z1485" s="4362"/>
      <c r="AA1485" s="4361"/>
      <c r="AB1485" s="4362"/>
      <c r="AC1485" s="4362"/>
      <c r="AD1485" s="4363"/>
      <c r="AE1485" s="4361"/>
      <c r="AF1485" s="4160"/>
      <c r="AI1485" s="3189"/>
      <c r="AJ1485" s="999"/>
      <c r="AK1485" s="326"/>
      <c r="AL1485" s="326"/>
      <c r="AM1485" s="326"/>
      <c r="AN1485" s="326"/>
      <c r="AO1485" s="326"/>
      <c r="AP1485" s="326"/>
      <c r="AQ1485" s="326"/>
      <c r="AR1485" s="326"/>
      <c r="AS1485" s="326"/>
      <c r="AT1485" s="326"/>
      <c r="AU1485" s="326"/>
      <c r="AV1485" s="326"/>
      <c r="AW1485" s="326"/>
      <c r="AX1485" s="326"/>
      <c r="AY1485" s="327"/>
    </row>
    <row r="1486" spans="16:51">
      <c r="P1486" s="4242"/>
      <c r="Q1486" s="4380"/>
      <c r="R1486" s="3644"/>
      <c r="S1486" s="3644"/>
      <c r="T1486" s="3645"/>
      <c r="U1486" s="3644"/>
      <c r="V1486" s="3644"/>
      <c r="W1486" s="3646"/>
      <c r="X1486" s="4124"/>
      <c r="Y1486" s="4051"/>
      <c r="Z1486" s="4270"/>
      <c r="AA1486" s="3622"/>
      <c r="AB1486" s="4383"/>
      <c r="AC1486" s="4383"/>
      <c r="AD1486" s="4384"/>
      <c r="AE1486" s="4385"/>
      <c r="AF1486" s="4160"/>
      <c r="AI1486" s="719"/>
    </row>
    <row r="1487" spans="16:51" ht="24" thickBot="1">
      <c r="P1487" s="3325"/>
      <c r="Q1487" s="4380"/>
      <c r="R1487" s="3644"/>
      <c r="S1487" s="3644"/>
      <c r="T1487" s="3645"/>
      <c r="U1487" s="3644"/>
      <c r="V1487" s="3644"/>
      <c r="W1487" s="3646"/>
      <c r="X1487" s="4124"/>
      <c r="Y1487" s="4051"/>
      <c r="Z1487" s="4362"/>
      <c r="AA1487" s="4361"/>
      <c r="AB1487" s="4362"/>
      <c r="AC1487" s="4362"/>
      <c r="AD1487" s="4363"/>
      <c r="AE1487" s="4361"/>
      <c r="AF1487" s="4160"/>
      <c r="AI1487" s="719"/>
      <c r="AJ1487" s="94" t="s">
        <v>100</v>
      </c>
      <c r="AK1487" t="s">
        <v>626</v>
      </c>
      <c r="AN1487" s="2"/>
      <c r="AP1487" t="s">
        <v>155</v>
      </c>
      <c r="AS1487" t="s">
        <v>180</v>
      </c>
      <c r="AU1487" s="999"/>
      <c r="AV1487" s="2660" t="s">
        <v>627</v>
      </c>
      <c r="AW1487" s="999"/>
      <c r="AX1487" s="999"/>
      <c r="AY1487" s="999"/>
    </row>
    <row r="1488" spans="16:51" ht="15" thickBot="1">
      <c r="P1488" s="4161"/>
      <c r="Q1488" s="4162"/>
      <c r="R1488" s="4162"/>
      <c r="S1488" s="4162"/>
      <c r="T1488" s="4162"/>
      <c r="U1488" s="4162"/>
      <c r="V1488" s="4425"/>
      <c r="W1488" s="4425"/>
      <c r="X1488" s="4425"/>
      <c r="Y1488" s="4425"/>
      <c r="Z1488" s="4162"/>
      <c r="AA1488" s="4163"/>
      <c r="AB1488" s="4164"/>
      <c r="AC1488" s="4162"/>
      <c r="AD1488" s="4165">
        <f>SUM(AD1478:AD1487)</f>
        <v>0</v>
      </c>
      <c r="AE1488" s="4165">
        <f>(AD1488*0.05)</f>
        <v>0</v>
      </c>
      <c r="AF1488" s="4166"/>
      <c r="AI1488" s="2947"/>
      <c r="AJ1488" s="2920"/>
      <c r="AK1488" s="2644"/>
      <c r="AL1488" s="2645" t="s">
        <v>14</v>
      </c>
      <c r="AM1488" s="2645" t="s">
        <v>12</v>
      </c>
      <c r="AN1488" s="2645"/>
      <c r="AO1488" s="2646"/>
      <c r="AP1488" s="2645" t="s">
        <v>15</v>
      </c>
      <c r="AQ1488" s="2645" t="s">
        <v>16</v>
      </c>
      <c r="AR1488" s="2645" t="s">
        <v>12</v>
      </c>
      <c r="AS1488" s="2645" t="s">
        <v>12</v>
      </c>
      <c r="AT1488" s="2646"/>
      <c r="AU1488" s="2654"/>
      <c r="AV1488" s="2654"/>
      <c r="AW1488" s="2654"/>
      <c r="AX1488" s="2650" t="s">
        <v>17</v>
      </c>
      <c r="AY1488" s="2652"/>
    </row>
    <row r="1489" spans="16:51">
      <c r="Q1489" s="726"/>
      <c r="R1489" s="2607"/>
      <c r="S1489" s="896"/>
      <c r="T1489" s="897"/>
      <c r="U1489" s="896"/>
      <c r="V1489" s="726"/>
      <c r="W1489" s="898"/>
      <c r="X1489" s="896"/>
      <c r="Y1489" s="899"/>
      <c r="AI1489" s="3190"/>
      <c r="AJ1489" s="2921" t="s">
        <v>4</v>
      </c>
      <c r="AK1489" s="2649" t="s">
        <v>18</v>
      </c>
      <c r="AL1489" s="2650" t="s">
        <v>19</v>
      </c>
      <c r="AM1489" s="2650" t="s">
        <v>19</v>
      </c>
      <c r="AN1489" s="2650" t="s">
        <v>20</v>
      </c>
      <c r="AO1489" s="2650" t="s">
        <v>21</v>
      </c>
      <c r="AP1489" s="2650" t="s">
        <v>22</v>
      </c>
      <c r="AQ1489" s="2650" t="s">
        <v>19</v>
      </c>
      <c r="AR1489" s="2650" t="s">
        <v>23</v>
      </c>
      <c r="AS1489" s="2650" t="s">
        <v>23</v>
      </c>
      <c r="AT1489" s="2650" t="s">
        <v>24</v>
      </c>
      <c r="AU1489" s="2650" t="s">
        <v>20</v>
      </c>
      <c r="AV1489" s="2650" t="s">
        <v>25</v>
      </c>
      <c r="AW1489" s="2650" t="s">
        <v>0</v>
      </c>
      <c r="AX1489" s="2650" t="s">
        <v>11</v>
      </c>
      <c r="AY1489" s="2652" t="s">
        <v>26</v>
      </c>
    </row>
    <row r="1490" spans="16:51" ht="15" thickBot="1">
      <c r="Q1490" s="892"/>
      <c r="R1490" s="892"/>
      <c r="S1490" s="892"/>
      <c r="T1490" s="892"/>
      <c r="U1490" s="892"/>
      <c r="V1490" s="719"/>
      <c r="W1490" s="719"/>
      <c r="X1490" s="719"/>
      <c r="Y1490" s="719"/>
      <c r="AI1490" s="179"/>
      <c r="AJ1490" s="2922"/>
      <c r="AK1490" s="2653"/>
      <c r="AL1490" s="2650" t="s">
        <v>3</v>
      </c>
      <c r="AM1490" s="2650" t="s">
        <v>18</v>
      </c>
      <c r="AN1490" s="2650"/>
      <c r="AO1490" s="2654"/>
      <c r="AP1490" s="2650" t="s">
        <v>21</v>
      </c>
      <c r="AQ1490" s="2650" t="s">
        <v>3</v>
      </c>
      <c r="AR1490" s="2650" t="s">
        <v>27</v>
      </c>
      <c r="AS1490" s="2650" t="s">
        <v>28</v>
      </c>
      <c r="AT1490" s="2654"/>
      <c r="AU1490" s="2654"/>
      <c r="AV1490" s="2654"/>
      <c r="AW1490" s="2654"/>
      <c r="AX1490" s="2650" t="s">
        <v>30</v>
      </c>
      <c r="AY1490" s="2652"/>
    </row>
    <row r="1491" spans="16:51">
      <c r="AI1491" s="551"/>
      <c r="AJ1491" s="4457"/>
      <c r="AK1491" s="493"/>
      <c r="AL1491" s="370"/>
      <c r="AM1491" s="371"/>
      <c r="AN1491" s="372"/>
      <c r="AO1491" s="370"/>
      <c r="AP1491" s="373"/>
      <c r="AQ1491" s="374"/>
      <c r="AR1491" s="375"/>
      <c r="AS1491" s="371"/>
      <c r="AT1491" s="370"/>
      <c r="AU1491" s="378"/>
      <c r="AV1491" s="378"/>
      <c r="AW1491" s="379"/>
      <c r="AX1491" s="446"/>
      <c r="AY1491" s="513"/>
    </row>
    <row r="1492" spans="16:51">
      <c r="AI1492" s="553"/>
      <c r="AJ1492" s="1000"/>
      <c r="AK1492" s="182"/>
      <c r="AL1492" s="182"/>
      <c r="AM1492" s="182"/>
      <c r="AN1492" s="182"/>
      <c r="AO1492" s="182"/>
      <c r="AP1492" s="182"/>
      <c r="AQ1492" s="182"/>
      <c r="AR1492" s="182"/>
      <c r="AS1492" s="182"/>
      <c r="AT1492" s="182"/>
      <c r="AU1492" s="182"/>
      <c r="AV1492" s="182"/>
      <c r="AW1492" s="182"/>
      <c r="AX1492" s="182"/>
      <c r="AY1492" s="339"/>
    </row>
    <row r="1493" spans="16:51">
      <c r="AI1493" s="553"/>
      <c r="AJ1493" s="1000"/>
      <c r="AK1493" s="182"/>
      <c r="AL1493" s="182"/>
      <c r="AM1493" s="182"/>
      <c r="AN1493" s="182"/>
      <c r="AO1493" s="182"/>
      <c r="AP1493" s="182"/>
      <c r="AQ1493" s="182"/>
      <c r="AR1493" s="182"/>
      <c r="AS1493" s="182"/>
      <c r="AT1493" s="182"/>
      <c r="AU1493" s="182"/>
      <c r="AV1493" s="182"/>
      <c r="AW1493" s="182"/>
      <c r="AX1493" s="182"/>
      <c r="AY1493" s="339"/>
    </row>
    <row r="1494" spans="16:51">
      <c r="AI1494" s="553"/>
      <c r="AJ1494" s="1000"/>
      <c r="AK1494" s="182"/>
      <c r="AL1494" s="182"/>
      <c r="AM1494" s="182"/>
      <c r="AN1494" s="182"/>
      <c r="AO1494" s="182"/>
      <c r="AP1494" s="182"/>
      <c r="AQ1494" s="182"/>
      <c r="AR1494" s="182"/>
      <c r="AS1494" s="182"/>
      <c r="AT1494" s="182"/>
      <c r="AU1494" s="182"/>
      <c r="AV1494" s="182"/>
      <c r="AW1494" s="182"/>
      <c r="AX1494" s="182"/>
      <c r="AY1494" s="339"/>
    </row>
    <row r="1495" spans="16:51">
      <c r="AI1495" s="553"/>
      <c r="AJ1495" s="1000"/>
      <c r="AK1495" s="182"/>
      <c r="AL1495" s="182"/>
      <c r="AM1495" s="182"/>
      <c r="AN1495" s="182"/>
      <c r="AO1495" s="182"/>
      <c r="AP1495" s="182"/>
      <c r="AQ1495" s="182"/>
      <c r="AR1495" s="182"/>
      <c r="AS1495" s="182"/>
      <c r="AT1495" s="182"/>
      <c r="AU1495" s="182"/>
      <c r="AV1495" s="182"/>
      <c r="AW1495" s="182"/>
      <c r="AX1495" s="182"/>
      <c r="AY1495" s="339"/>
    </row>
    <row r="1496" spans="16:51">
      <c r="AI1496" s="179"/>
      <c r="AJ1496" s="567"/>
      <c r="AK1496" s="182"/>
      <c r="AL1496" s="182"/>
      <c r="AM1496" s="182"/>
      <c r="AN1496" s="182"/>
      <c r="AO1496" s="182"/>
      <c r="AP1496" s="182"/>
      <c r="AQ1496" s="182"/>
      <c r="AR1496" s="182"/>
      <c r="AS1496" s="182"/>
      <c r="AT1496" s="182"/>
      <c r="AU1496" s="182"/>
      <c r="AV1496" s="182"/>
      <c r="AW1496" s="182"/>
      <c r="AX1496" s="182"/>
      <c r="AY1496" s="339"/>
    </row>
    <row r="1497" spans="16:51" ht="15" thickBot="1">
      <c r="AI1497" s="581"/>
      <c r="AJ1497" s="999"/>
      <c r="AK1497" s="326"/>
      <c r="AL1497" s="326"/>
      <c r="AM1497" s="326"/>
      <c r="AN1497" s="326"/>
      <c r="AO1497" s="326"/>
      <c r="AP1497" s="326"/>
      <c r="AQ1497" s="326"/>
      <c r="AR1497" s="326"/>
      <c r="AS1497" s="326"/>
      <c r="AT1497" s="326"/>
      <c r="AU1497" s="326"/>
      <c r="AV1497" s="326"/>
      <c r="AW1497" s="326"/>
      <c r="AX1497" s="326"/>
      <c r="AY1497" s="327"/>
    </row>
    <row r="1498" spans="16:51">
      <c r="P1498" s="896"/>
      <c r="Q1498" s="726"/>
      <c r="R1498" s="896"/>
      <c r="S1498" s="896"/>
      <c r="T1498" s="897"/>
      <c r="U1498" s="896"/>
      <c r="V1498" s="896"/>
      <c r="W1498" s="898"/>
      <c r="X1498" s="3724"/>
      <c r="Y1498" s="4091"/>
      <c r="Z1498" s="897"/>
      <c r="AA1498" s="4144"/>
      <c r="AB1498" s="965"/>
      <c r="AC1498" s="896"/>
      <c r="AD1498" s="725"/>
      <c r="AE1498" s="725"/>
    </row>
    <row r="1499" spans="16:51" ht="24" thickBot="1">
      <c r="Q1499" s="875"/>
      <c r="R1499" s="881"/>
      <c r="S1499" s="881"/>
      <c r="T1499" s="884"/>
      <c r="U1499" s="881"/>
      <c r="V1499" s="881"/>
      <c r="W1499" s="1480"/>
      <c r="X1499" s="4143"/>
      <c r="Y1499" s="4092"/>
      <c r="Z1499" s="884"/>
      <c r="AA1499" s="4143"/>
      <c r="AB1499" s="1543"/>
      <c r="AC1499" s="881"/>
      <c r="AD1499" s="1230"/>
      <c r="AE1499" s="1230"/>
      <c r="AJ1499" s="808" t="s">
        <v>1158</v>
      </c>
      <c r="AK1499" t="s">
        <v>779</v>
      </c>
      <c r="AU1499" t="s">
        <v>78</v>
      </c>
      <c r="AW1499" t="s">
        <v>780</v>
      </c>
      <c r="AY1499" s="1492"/>
    </row>
    <row r="1500" spans="16:51">
      <c r="Q1500" s="3701"/>
      <c r="R1500" s="1485"/>
      <c r="S1500" s="1485"/>
      <c r="T1500" s="1538"/>
      <c r="U1500" s="1485"/>
      <c r="V1500" s="1485"/>
      <c r="W1500" s="1486"/>
      <c r="X1500" s="4412"/>
      <c r="Y1500" s="4413"/>
      <c r="Z1500" s="1538"/>
      <c r="AA1500" s="4412"/>
      <c r="AB1500" s="1544"/>
      <c r="AC1500" s="1485"/>
      <c r="AD1500" s="4058"/>
      <c r="AE1500" s="4058"/>
      <c r="AI1500" s="546"/>
      <c r="AJ1500" s="2920"/>
      <c r="AK1500" s="2644"/>
      <c r="AL1500" s="2645" t="s">
        <v>14</v>
      </c>
      <c r="AM1500" s="2645" t="s">
        <v>12</v>
      </c>
      <c r="AN1500" s="2645"/>
      <c r="AO1500" s="2646"/>
      <c r="AP1500" s="2645" t="s">
        <v>15</v>
      </c>
      <c r="AQ1500" s="2645" t="s">
        <v>16</v>
      </c>
      <c r="AR1500" s="2645" t="s">
        <v>12</v>
      </c>
      <c r="AS1500" s="2645" t="s">
        <v>12</v>
      </c>
      <c r="AT1500" s="2646"/>
      <c r="AU1500" s="2646"/>
      <c r="AV1500" s="2646"/>
      <c r="AW1500" s="2646"/>
      <c r="AX1500" s="2645" t="s">
        <v>17</v>
      </c>
      <c r="AY1500" s="2648"/>
    </row>
    <row r="1501" spans="16:51">
      <c r="Q1501" s="726"/>
      <c r="R1501" s="896"/>
      <c r="S1501" s="896"/>
      <c r="T1501" s="897"/>
      <c r="U1501" s="896"/>
      <c r="V1501" s="896"/>
      <c r="W1501" s="898"/>
      <c r="X1501" s="3724"/>
      <c r="Y1501" s="4091"/>
      <c r="Z1501" s="897"/>
      <c r="AA1501" s="4261"/>
      <c r="AB1501" s="965"/>
      <c r="AC1501" s="896"/>
      <c r="AD1501" s="725"/>
      <c r="AE1501" s="725"/>
      <c r="AI1501" s="179"/>
      <c r="AJ1501" s="2921" t="s">
        <v>4</v>
      </c>
      <c r="AK1501" s="2649" t="s">
        <v>18</v>
      </c>
      <c r="AL1501" s="2650" t="s">
        <v>19</v>
      </c>
      <c r="AM1501" s="2650" t="s">
        <v>19</v>
      </c>
      <c r="AN1501" s="2650" t="s">
        <v>20</v>
      </c>
      <c r="AO1501" s="2650" t="s">
        <v>21</v>
      </c>
      <c r="AP1501" s="2650" t="s">
        <v>22</v>
      </c>
      <c r="AQ1501" s="2650" t="s">
        <v>19</v>
      </c>
      <c r="AR1501" s="2650" t="s">
        <v>23</v>
      </c>
      <c r="AS1501" s="2650" t="s">
        <v>23</v>
      </c>
      <c r="AT1501" s="2650" t="s">
        <v>24</v>
      </c>
      <c r="AU1501" s="2650" t="s">
        <v>20</v>
      </c>
      <c r="AV1501" s="2650" t="s">
        <v>25</v>
      </c>
      <c r="AW1501" s="2650" t="s">
        <v>0</v>
      </c>
      <c r="AX1501" s="2650" t="s">
        <v>11</v>
      </c>
      <c r="AY1501" s="2652" t="s">
        <v>26</v>
      </c>
    </row>
    <row r="1502" spans="16:51" ht="15" thickBot="1">
      <c r="Q1502" s="726"/>
      <c r="R1502" s="896"/>
      <c r="S1502" s="896"/>
      <c r="T1502" s="897"/>
      <c r="U1502" s="896"/>
      <c r="V1502" s="896"/>
      <c r="W1502" s="898"/>
      <c r="X1502" s="3724"/>
      <c r="Y1502" s="4091"/>
      <c r="Z1502" s="897"/>
      <c r="AA1502" s="4261"/>
      <c r="AB1502" s="965"/>
      <c r="AC1502" s="896"/>
      <c r="AD1502" s="725"/>
      <c r="AE1502" s="725"/>
      <c r="AI1502" s="547"/>
      <c r="AJ1502" s="4666"/>
      <c r="AK1502" s="2653"/>
      <c r="AL1502" s="2650" t="s">
        <v>3</v>
      </c>
      <c r="AM1502" s="2650" t="s">
        <v>18</v>
      </c>
      <c r="AN1502" s="2650"/>
      <c r="AO1502" s="2654"/>
      <c r="AP1502" s="2650" t="s">
        <v>21</v>
      </c>
      <c r="AQ1502" s="2650" t="s">
        <v>3</v>
      </c>
      <c r="AR1502" s="2650" t="s">
        <v>27</v>
      </c>
      <c r="AS1502" s="2650" t="s">
        <v>28</v>
      </c>
      <c r="AT1502" s="2654"/>
      <c r="AU1502" s="2654"/>
      <c r="AV1502" s="2654"/>
      <c r="AW1502" s="2654"/>
      <c r="AX1502" s="2650" t="s">
        <v>30</v>
      </c>
      <c r="AY1502" s="2652"/>
    </row>
    <row r="1503" spans="16:51">
      <c r="Q1503" s="726"/>
      <c r="R1503" s="896"/>
      <c r="S1503" s="896"/>
      <c r="T1503" s="897"/>
      <c r="U1503" s="896"/>
      <c r="V1503" s="896"/>
      <c r="W1503" s="898"/>
      <c r="X1503" s="3724"/>
      <c r="Y1503" s="4091"/>
      <c r="Z1503" s="897"/>
      <c r="AB1503" s="727"/>
      <c r="AC1503" s="896"/>
      <c r="AD1503" s="725"/>
      <c r="AE1503" s="725"/>
      <c r="AI1503" s="551"/>
      <c r="AJ1503" s="1558" t="s">
        <v>777</v>
      </c>
      <c r="AK1503" s="470">
        <v>1</v>
      </c>
      <c r="AL1503" s="470" t="s">
        <v>36</v>
      </c>
      <c r="AM1503" s="901">
        <v>43431</v>
      </c>
      <c r="AN1503" s="3549" t="s">
        <v>530</v>
      </c>
      <c r="AO1503" s="470" t="s">
        <v>35</v>
      </c>
      <c r="AP1503" s="1368">
        <v>230</v>
      </c>
      <c r="AQ1503" s="1531"/>
      <c r="AR1503" s="902">
        <v>43437</v>
      </c>
      <c r="AS1503" s="901">
        <v>43437</v>
      </c>
      <c r="AT1503" s="470">
        <v>3477</v>
      </c>
      <c r="AU1503" s="387">
        <v>5000</v>
      </c>
      <c r="AV1503" s="387">
        <f>(AU1503-AN1503*1000)</f>
        <v>0</v>
      </c>
      <c r="AW1503" s="388">
        <f>(AU1503*AP1503/1000)</f>
        <v>1150</v>
      </c>
      <c r="AX1503" s="389">
        <f>(AW1503*0.05)</f>
        <v>57.5</v>
      </c>
      <c r="AY1503" s="513"/>
    </row>
    <row r="1504" spans="16:51">
      <c r="Q1504" s="3701"/>
      <c r="R1504" s="1485"/>
      <c r="S1504" s="1485"/>
      <c r="T1504" s="1538"/>
      <c r="U1504" s="1485"/>
      <c r="V1504" s="1485"/>
      <c r="W1504" s="1486"/>
      <c r="X1504" s="4412"/>
      <c r="Y1504" s="4413"/>
      <c r="Z1504" s="1538"/>
      <c r="AA1504" s="3701"/>
      <c r="AB1504" s="4055"/>
      <c r="AC1504" s="1485"/>
      <c r="AD1504" s="4058"/>
      <c r="AE1504" s="4058"/>
      <c r="AI1504" s="959"/>
      <c r="AJ1504" s="3550" t="s">
        <v>777</v>
      </c>
      <c r="AK1504" s="1329">
        <v>2</v>
      </c>
      <c r="AL1504" s="1329" t="s">
        <v>101</v>
      </c>
      <c r="AM1504" s="1330">
        <v>43490</v>
      </c>
      <c r="AN1504" s="3551">
        <v>10</v>
      </c>
      <c r="AO1504" s="1329" t="s">
        <v>35</v>
      </c>
      <c r="AP1504" s="1331">
        <v>220</v>
      </c>
      <c r="AQ1504" s="3552"/>
      <c r="AR1504" s="1332">
        <v>43500</v>
      </c>
      <c r="AS1504" s="1330">
        <v>43531</v>
      </c>
      <c r="AT1504" s="1329">
        <v>10994</v>
      </c>
      <c r="AU1504" s="3553">
        <v>10000</v>
      </c>
      <c r="AV1504" s="3553">
        <f>(AU1504-AN1504*1000)</f>
        <v>0</v>
      </c>
      <c r="AW1504" s="1334">
        <f>(AU1504*AP1504/1000)</f>
        <v>2200</v>
      </c>
      <c r="AX1504" s="1333">
        <f>(AW1504*0.05)</f>
        <v>110</v>
      </c>
      <c r="AY1504" s="514"/>
    </row>
    <row r="1505" spans="16:51">
      <c r="P1505" s="1467"/>
      <c r="Q1505" s="726"/>
      <c r="R1505" s="896"/>
      <c r="S1505" s="896"/>
      <c r="T1505" s="897"/>
      <c r="U1505" s="896"/>
      <c r="V1505" s="896"/>
      <c r="W1505" s="898"/>
      <c r="X1505" s="3724"/>
      <c r="Y1505" s="4091"/>
      <c r="Z1505" s="897"/>
      <c r="AA1505" s="4261"/>
      <c r="AB1505" s="727"/>
      <c r="AC1505" s="896"/>
      <c r="AD1505" s="725"/>
      <c r="AE1505" s="725"/>
      <c r="AI1505" s="553"/>
      <c r="AJ1505" s="624"/>
      <c r="AK1505" s="480"/>
      <c r="AL1505" s="196"/>
      <c r="AM1505" s="197"/>
      <c r="AN1505" s="334"/>
      <c r="AO1505" s="196"/>
      <c r="AP1505" s="334"/>
      <c r="AQ1505" s="335"/>
      <c r="AR1505" s="272"/>
      <c r="AS1505" s="197"/>
      <c r="AT1505" s="209"/>
      <c r="AU1505" s="270"/>
      <c r="AV1505" s="198"/>
      <c r="AW1505" s="199"/>
      <c r="AX1505" s="200"/>
      <c r="AY1505" s="514"/>
    </row>
    <row r="1506" spans="16:51">
      <c r="P1506" s="892"/>
      <c r="Q1506" s="726"/>
      <c r="R1506" s="896"/>
      <c r="S1506" s="896"/>
      <c r="T1506" s="897"/>
      <c r="U1506" s="896"/>
      <c r="V1506" s="896"/>
      <c r="W1506" s="898"/>
      <c r="X1506" s="3724"/>
      <c r="Y1506" s="4091"/>
      <c r="Z1506" s="897"/>
      <c r="AA1506" s="726"/>
      <c r="AB1506" s="727"/>
      <c r="AC1506" s="896"/>
      <c r="AD1506" s="725"/>
      <c r="AE1506" s="725"/>
      <c r="AI1506" s="179"/>
      <c r="AJ1506" s="624"/>
      <c r="AK1506" s="480"/>
      <c r="AL1506" s="196"/>
      <c r="AM1506" s="197"/>
      <c r="AN1506" s="334"/>
      <c r="AO1506" s="196"/>
      <c r="AP1506" s="334"/>
      <c r="AQ1506" s="335"/>
      <c r="AR1506" s="272"/>
      <c r="AS1506" s="197"/>
      <c r="AT1506" s="209"/>
      <c r="AU1506" s="270"/>
      <c r="AV1506" s="198"/>
      <c r="AW1506" s="199"/>
      <c r="AX1506" s="200"/>
      <c r="AY1506" s="514"/>
    </row>
    <row r="1507" spans="16:51">
      <c r="Q1507" s="726"/>
      <c r="R1507" s="896"/>
      <c r="S1507" s="896"/>
      <c r="T1507" s="897"/>
      <c r="U1507" s="896"/>
      <c r="V1507" s="896"/>
      <c r="W1507" s="898"/>
      <c r="X1507" s="3724"/>
      <c r="Y1507" s="4091"/>
      <c r="Z1507" s="897"/>
      <c r="AA1507" s="726"/>
      <c r="AB1507" s="965"/>
      <c r="AC1507" s="896"/>
      <c r="AD1507" s="725"/>
      <c r="AE1507" s="724"/>
      <c r="AI1507" s="553"/>
      <c r="AJ1507" s="567"/>
      <c r="AK1507" s="182"/>
      <c r="AL1507" s="182"/>
      <c r="AM1507" s="182"/>
      <c r="AN1507" s="2813"/>
      <c r="AO1507" s="182"/>
      <c r="AP1507" s="182"/>
      <c r="AQ1507" s="182"/>
      <c r="AR1507" s="182"/>
      <c r="AS1507" s="220"/>
      <c r="AT1507" s="201"/>
      <c r="AU1507" s="220"/>
      <c r="AV1507" s="220"/>
      <c r="AW1507" s="220"/>
      <c r="AX1507" s="220"/>
      <c r="AY1507" s="339"/>
    </row>
    <row r="1508" spans="16:51">
      <c r="AI1508" s="179"/>
      <c r="AJ1508" s="567"/>
      <c r="AK1508" s="182"/>
      <c r="AL1508" s="182"/>
      <c r="AM1508" s="182"/>
      <c r="AN1508" s="2813"/>
      <c r="AO1508" s="182"/>
      <c r="AP1508" s="182"/>
      <c r="AQ1508" s="182"/>
      <c r="AR1508" s="182"/>
      <c r="AS1508" s="220"/>
      <c r="AT1508" s="201"/>
      <c r="AU1508" s="220"/>
      <c r="AV1508" s="220"/>
      <c r="AW1508" s="220"/>
      <c r="AX1508" s="220"/>
      <c r="AY1508" s="1226"/>
    </row>
    <row r="1509" spans="16:51">
      <c r="AI1509" s="553"/>
      <c r="AJ1509" s="567"/>
      <c r="AK1509" s="182"/>
      <c r="AL1509" s="182"/>
      <c r="AM1509" s="182"/>
      <c r="AN1509" s="2813"/>
      <c r="AO1509" s="182"/>
      <c r="AP1509" s="182"/>
      <c r="AQ1509" s="182"/>
      <c r="AR1509" s="182"/>
      <c r="AS1509" s="220"/>
      <c r="AT1509" s="201"/>
      <c r="AU1509" s="220"/>
      <c r="AV1509" s="220"/>
      <c r="AW1509" s="220"/>
      <c r="AX1509" s="220"/>
      <c r="AY1509" s="1226"/>
    </row>
    <row r="1510" spans="16:51" ht="15" thickBot="1">
      <c r="AI1510" s="2946"/>
      <c r="AJ1510" s="582"/>
      <c r="AK1510" s="326"/>
      <c r="AL1510" s="326"/>
      <c r="AM1510" s="326"/>
      <c r="AN1510" s="2814"/>
      <c r="AO1510" s="326"/>
      <c r="AP1510" s="326"/>
      <c r="AQ1510" s="326"/>
      <c r="AR1510" s="326"/>
      <c r="AS1510" s="640"/>
      <c r="AT1510" s="478"/>
      <c r="AU1510" s="640"/>
      <c r="AV1510" s="640"/>
      <c r="AW1510" s="640"/>
      <c r="AX1510" s="640"/>
      <c r="AY1510" s="392" t="s">
        <v>818</v>
      </c>
    </row>
    <row r="1511" spans="16:51">
      <c r="Q1511" s="726"/>
      <c r="R1511" s="896"/>
      <c r="S1511" s="896"/>
      <c r="T1511" s="897"/>
      <c r="U1511" s="896"/>
      <c r="V1511" s="896"/>
      <c r="W1511" s="898"/>
      <c r="X1511" s="3724"/>
      <c r="Y1511" s="4091"/>
      <c r="Z1511" s="897"/>
      <c r="AA1511" s="1492"/>
      <c r="AB1511" s="965"/>
      <c r="AC1511" s="896"/>
      <c r="AD1511" s="725"/>
      <c r="AE1511" s="725"/>
    </row>
    <row r="1512" spans="16:51">
      <c r="Q1512" s="726"/>
      <c r="R1512" s="896"/>
      <c r="S1512" s="896"/>
      <c r="T1512" s="897"/>
      <c r="U1512" s="896"/>
      <c r="V1512" s="896"/>
      <c r="W1512" s="898"/>
      <c r="X1512" s="3724"/>
      <c r="Y1512" s="4091"/>
      <c r="Z1512" s="897"/>
      <c r="AA1512" s="1492"/>
      <c r="AB1512" s="965"/>
      <c r="AC1512" s="896"/>
      <c r="AD1512" s="725"/>
      <c r="AE1512" s="725"/>
    </row>
    <row r="1513" spans="16:51">
      <c r="Q1513" s="726"/>
      <c r="R1513" s="896"/>
      <c r="S1513" s="896"/>
      <c r="T1513" s="897"/>
      <c r="U1513" s="896"/>
      <c r="V1513" s="896"/>
      <c r="W1513" s="898"/>
      <c r="X1513" s="3724"/>
      <c r="Y1513" s="4091"/>
      <c r="Z1513" s="897"/>
      <c r="AA1513" s="4486"/>
      <c r="AB1513" s="727"/>
      <c r="AC1513" s="896"/>
      <c r="AD1513" s="725"/>
      <c r="AE1513" s="725"/>
    </row>
    <row r="1514" spans="16:51">
      <c r="Q1514" s="726"/>
      <c r="R1514" s="896"/>
      <c r="S1514" s="896"/>
      <c r="T1514" s="897"/>
      <c r="U1514" s="896"/>
      <c r="V1514" s="896"/>
      <c r="W1514" s="898"/>
      <c r="X1514" s="3724"/>
      <c r="Y1514" s="4091"/>
      <c r="Z1514" s="897"/>
      <c r="AA1514" s="768"/>
      <c r="AB1514" s="727"/>
      <c r="AC1514" s="896"/>
      <c r="AD1514" s="725"/>
      <c r="AE1514" s="725"/>
      <c r="AI1514" s="719"/>
    </row>
    <row r="1515" spans="16:51">
      <c r="Q1515" s="726"/>
      <c r="R1515" s="896"/>
      <c r="S1515" s="896"/>
      <c r="T1515" s="897"/>
      <c r="U1515" s="896"/>
      <c r="V1515" s="896"/>
      <c r="W1515" s="898"/>
      <c r="X1515" s="3724"/>
      <c r="Y1515" s="4091"/>
      <c r="Z1515" s="897"/>
      <c r="AA1515" s="4486"/>
      <c r="AB1515" s="727"/>
      <c r="AC1515" s="896"/>
      <c r="AD1515" s="725"/>
      <c r="AE1515" s="725"/>
      <c r="AI1515" s="722"/>
      <c r="AS1515" s="4092"/>
      <c r="AY1515" s="1492"/>
    </row>
    <row r="1516" spans="16:51" ht="15.6">
      <c r="Q1516" s="726"/>
      <c r="R1516" s="896"/>
      <c r="S1516" s="896"/>
      <c r="T1516" s="897"/>
      <c r="U1516" s="896"/>
      <c r="V1516" s="896"/>
      <c r="W1516" s="898"/>
      <c r="X1516" s="3724"/>
      <c r="Y1516" s="4091"/>
      <c r="Z1516" s="897"/>
      <c r="AA1516" s="4519"/>
      <c r="AB1516" s="727"/>
      <c r="AC1516" s="896"/>
      <c r="AD1516" s="725"/>
      <c r="AE1516" s="725"/>
      <c r="AI1516" s="892"/>
      <c r="AJ1516" s="875"/>
      <c r="AK1516" s="881"/>
      <c r="AL1516" s="4130" t="s">
        <v>629</v>
      </c>
      <c r="AM1516" s="4690" t="s">
        <v>1284</v>
      </c>
      <c r="AN1516" s="881"/>
      <c r="AO1516" s="881"/>
      <c r="AP1516" s="1480"/>
      <c r="AQ1516" s="4093"/>
      <c r="AR1516" s="4092"/>
      <c r="AS1516" s="4092"/>
      <c r="AT1516" s="2605"/>
      <c r="AU1516" s="2605"/>
      <c r="AV1516" s="2605"/>
      <c r="AW1516" s="2605"/>
      <c r="AX1516" s="1775"/>
      <c r="AY1516" s="1775"/>
    </row>
    <row r="1517" spans="16:51" ht="15" thickBot="1">
      <c r="Q1517" s="726"/>
      <c r="R1517" s="896"/>
      <c r="S1517" s="896"/>
      <c r="T1517" s="897"/>
      <c r="U1517" s="896"/>
      <c r="V1517" s="896"/>
      <c r="W1517" s="898"/>
      <c r="X1517" s="3724"/>
      <c r="Y1517" s="4091"/>
      <c r="Z1517" s="897"/>
      <c r="AA1517" s="896"/>
      <c r="AB1517" s="727"/>
      <c r="AC1517" s="896"/>
      <c r="AD1517" s="725"/>
      <c r="AE1517" s="725"/>
      <c r="AI1517" s="892"/>
      <c r="AJ1517" s="875"/>
      <c r="AK1517" s="881"/>
      <c r="AL1517" s="881"/>
      <c r="AM1517" s="884"/>
      <c r="AN1517" s="881"/>
      <c r="AO1517" s="881"/>
      <c r="AP1517" s="1480"/>
      <c r="AQ1517" s="4093"/>
      <c r="AR1517" s="4092"/>
      <c r="AS1517" s="4092"/>
      <c r="AT1517" s="1775"/>
      <c r="AU1517" s="1775"/>
      <c r="AV1517" s="1775"/>
      <c r="AW1517" s="1775"/>
      <c r="AX1517" s="1775"/>
      <c r="AY1517" s="1775"/>
    </row>
    <row r="1518" spans="16:51">
      <c r="Q1518" s="726"/>
      <c r="R1518" s="896"/>
      <c r="S1518" s="896"/>
      <c r="T1518" s="897"/>
      <c r="U1518" s="896"/>
      <c r="V1518" s="896"/>
      <c r="W1518" s="898"/>
      <c r="X1518" s="3724"/>
      <c r="Y1518" s="4091"/>
      <c r="Z1518" s="897"/>
      <c r="AA1518" s="1492"/>
      <c r="AB1518" s="965"/>
      <c r="AC1518" s="896"/>
      <c r="AD1518" s="725"/>
      <c r="AE1518" s="725"/>
      <c r="AI1518" s="719"/>
      <c r="AJ1518" s="3442" t="s">
        <v>78</v>
      </c>
      <c r="AK1518" s="2644"/>
      <c r="AL1518" s="2645" t="s">
        <v>14</v>
      </c>
      <c r="AM1518" s="2645" t="s">
        <v>12</v>
      </c>
      <c r="AN1518" s="2645"/>
      <c r="AO1518" s="2646"/>
      <c r="AP1518" s="2645" t="s">
        <v>15</v>
      </c>
      <c r="AQ1518" s="2645" t="s">
        <v>16</v>
      </c>
      <c r="AR1518" s="2647" t="s">
        <v>12</v>
      </c>
      <c r="AS1518" s="4169" t="s">
        <v>1207</v>
      </c>
      <c r="AT1518" s="3442"/>
      <c r="AU1518" s="881"/>
      <c r="AV1518" s="881"/>
      <c r="AW1518" s="884"/>
      <c r="AX1518" s="881"/>
      <c r="AY1518" s="881"/>
    </row>
    <row r="1519" spans="16:51">
      <c r="Q1519" s="726"/>
      <c r="R1519" s="896"/>
      <c r="S1519" s="896"/>
      <c r="T1519" s="897"/>
      <c r="U1519" s="896"/>
      <c r="V1519" s="896"/>
      <c r="W1519" s="898"/>
      <c r="X1519" s="3724"/>
      <c r="Y1519" s="4091"/>
      <c r="Z1519" s="897"/>
      <c r="AA1519" s="726"/>
      <c r="AB1519" s="727"/>
      <c r="AC1519" s="896"/>
      <c r="AD1519" s="725"/>
      <c r="AE1519" s="725"/>
      <c r="AI1519" s="719"/>
      <c r="AJ1519" s="3443" t="s">
        <v>4</v>
      </c>
      <c r="AK1519" s="2649" t="s">
        <v>18</v>
      </c>
      <c r="AL1519" s="2650" t="s">
        <v>19</v>
      </c>
      <c r="AM1519" s="2650" t="s">
        <v>19</v>
      </c>
      <c r="AN1519" s="2650" t="s">
        <v>20</v>
      </c>
      <c r="AO1519" s="2650" t="s">
        <v>21</v>
      </c>
      <c r="AP1519" s="2650" t="s">
        <v>22</v>
      </c>
      <c r="AQ1519" s="2650" t="s">
        <v>19</v>
      </c>
      <c r="AR1519" s="2651" t="s">
        <v>23</v>
      </c>
      <c r="AS1519" s="4167" t="s">
        <v>23</v>
      </c>
      <c r="AT1519" s="4167" t="s">
        <v>1227</v>
      </c>
      <c r="AU1519" s="881"/>
      <c r="AV1519" s="881"/>
      <c r="AW1519" s="884"/>
      <c r="AX1519" s="881"/>
      <c r="AY1519" s="881"/>
    </row>
    <row r="1520" spans="16:51" ht="15" thickBot="1">
      <c r="Q1520" s="726"/>
      <c r="R1520" s="896"/>
      <c r="S1520" s="896"/>
      <c r="T1520" s="897"/>
      <c r="U1520" s="896"/>
      <c r="V1520" s="896"/>
      <c r="W1520" s="898"/>
      <c r="X1520" s="3724"/>
      <c r="Y1520" s="4091"/>
      <c r="Z1520" s="897"/>
      <c r="AA1520" s="892"/>
      <c r="AB1520" s="965"/>
      <c r="AC1520" s="896"/>
      <c r="AD1520" s="725"/>
      <c r="AE1520" s="725"/>
      <c r="AI1520" s="719"/>
      <c r="AJ1520" s="4665"/>
      <c r="AK1520" s="2653"/>
      <c r="AL1520" s="2650" t="s">
        <v>3</v>
      </c>
      <c r="AM1520" s="2650" t="s">
        <v>18</v>
      </c>
      <c r="AN1520" s="2650"/>
      <c r="AO1520" s="2654"/>
      <c r="AP1520" s="2650" t="s">
        <v>21</v>
      </c>
      <c r="AQ1520" s="2650" t="s">
        <v>3</v>
      </c>
      <c r="AR1520" s="2651" t="s">
        <v>27</v>
      </c>
      <c r="AS1520" s="4167" t="s">
        <v>27</v>
      </c>
      <c r="AT1520" s="4168"/>
      <c r="AU1520" s="881"/>
      <c r="AV1520" s="881"/>
      <c r="AW1520" s="884"/>
      <c r="AX1520" s="881"/>
      <c r="AY1520" s="881"/>
    </row>
    <row r="1521" spans="17:51">
      <c r="Q1521" s="726"/>
      <c r="R1521" s="896"/>
      <c r="S1521" s="896"/>
      <c r="T1521" s="897"/>
      <c r="U1521" s="896"/>
      <c r="V1521" s="896"/>
      <c r="W1521" s="898"/>
      <c r="X1521" s="3724"/>
      <c r="Y1521" s="4091"/>
      <c r="Z1521" s="897"/>
      <c r="AA1521" s="1492"/>
      <c r="AB1521" s="965"/>
      <c r="AC1521" s="896"/>
      <c r="AD1521" s="725"/>
      <c r="AE1521" s="725"/>
      <c r="AI1521" s="719"/>
      <c r="AJ1521" s="546"/>
      <c r="AK1521" s="1410"/>
      <c r="AL1521" s="1410"/>
      <c r="AM1521" s="1410"/>
      <c r="AN1521" s="1410"/>
      <c r="AO1521" s="1410"/>
      <c r="AP1521" s="1410"/>
      <c r="AQ1521" s="1410"/>
      <c r="AR1521" s="1410"/>
      <c r="AS1521" s="4170"/>
      <c r="AT1521" s="4197"/>
      <c r="AU1521" s="881"/>
      <c r="AV1521" s="881"/>
      <c r="AW1521" s="884"/>
      <c r="AX1521" s="881"/>
      <c r="AY1521" s="881"/>
    </row>
    <row r="1522" spans="17:51">
      <c r="Q1522" s="726"/>
      <c r="R1522" s="896"/>
      <c r="S1522" s="896"/>
      <c r="T1522" s="897"/>
      <c r="U1522" s="896"/>
      <c r="V1522" s="896"/>
      <c r="W1522" s="898"/>
      <c r="X1522" s="3724"/>
      <c r="Y1522" s="4091"/>
      <c r="Z1522" s="897"/>
      <c r="AA1522" s="1492"/>
      <c r="AB1522" s="965"/>
      <c r="AC1522" s="896"/>
      <c r="AD1522" s="725"/>
      <c r="AE1522" s="725"/>
      <c r="AI1522" s="892"/>
      <c r="AJ1522" s="4142" t="s">
        <v>1167</v>
      </c>
      <c r="AS1522" s="4171"/>
      <c r="AT1522" s="4198"/>
      <c r="AU1522" s="881"/>
      <c r="AV1522" s="881"/>
      <c r="AW1522" s="884"/>
      <c r="AX1522" s="881"/>
      <c r="AY1522" s="881"/>
    </row>
    <row r="1523" spans="17:51">
      <c r="Q1523" s="2605"/>
      <c r="R1523" s="2605"/>
      <c r="S1523" s="1775"/>
      <c r="T1523" s="1775"/>
      <c r="U1523" s="1775"/>
      <c r="V1523" s="2605"/>
      <c r="W1523" s="1775"/>
      <c r="X1523" s="1775"/>
      <c r="Y1523" s="1775"/>
      <c r="Z1523" s="1775"/>
      <c r="AA1523" s="2605"/>
      <c r="AB1523" s="722"/>
      <c r="AC1523" s="2605"/>
      <c r="AD1523" s="4520"/>
      <c r="AE1523" s="4521"/>
      <c r="AI1523" s="892"/>
      <c r="AJ1523" s="3446" t="s">
        <v>436</v>
      </c>
      <c r="AK1523" s="209">
        <v>155</v>
      </c>
      <c r="AL1523" s="209">
        <v>55621</v>
      </c>
      <c r="AM1523" s="210">
        <v>44040</v>
      </c>
      <c r="AN1523" s="4208">
        <v>108</v>
      </c>
      <c r="AO1523" s="209" t="s">
        <v>35</v>
      </c>
      <c r="AP1523" s="211">
        <v>304.39999999999998</v>
      </c>
      <c r="AQ1523" s="4201"/>
      <c r="AR1523" s="4202">
        <v>44095</v>
      </c>
      <c r="AS1523" s="4034" t="s">
        <v>1205</v>
      </c>
      <c r="AT1523" s="4190">
        <v>13928</v>
      </c>
      <c r="AU1523" s="896"/>
      <c r="AV1523" s="896"/>
      <c r="AW1523" s="897"/>
      <c r="AX1523" s="896"/>
      <c r="AY1523" s="896"/>
    </row>
    <row r="1524" spans="17:51">
      <c r="AI1524" s="892"/>
      <c r="AJ1524" s="4203" t="s">
        <v>740</v>
      </c>
      <c r="AK1524" s="209">
        <v>156</v>
      </c>
      <c r="AL1524" s="209">
        <v>55615</v>
      </c>
      <c r="AM1524" s="210">
        <v>44040</v>
      </c>
      <c r="AN1524" s="4208">
        <v>10</v>
      </c>
      <c r="AO1524" s="209" t="s">
        <v>35</v>
      </c>
      <c r="AP1524" s="211">
        <v>239.8</v>
      </c>
      <c r="AQ1524" s="4201"/>
      <c r="AR1524" s="4202">
        <v>44095</v>
      </c>
      <c r="AS1524" s="4034" t="s">
        <v>1205</v>
      </c>
      <c r="AT1524" s="4190">
        <v>13930</v>
      </c>
      <c r="AU1524" s="881"/>
      <c r="AV1524" s="881"/>
      <c r="AW1524" s="884"/>
      <c r="AX1524" s="881"/>
      <c r="AY1524" s="881"/>
    </row>
    <row r="1525" spans="17:51">
      <c r="AJ1525" s="4203" t="s">
        <v>699</v>
      </c>
      <c r="AK1525" s="209">
        <v>172</v>
      </c>
      <c r="AL1525" s="209">
        <v>56801</v>
      </c>
      <c r="AM1525" s="210">
        <v>44074</v>
      </c>
      <c r="AN1525" s="4208">
        <v>10</v>
      </c>
      <c r="AO1525" s="209" t="s">
        <v>35</v>
      </c>
      <c r="AP1525" s="211">
        <v>260.3</v>
      </c>
      <c r="AQ1525" s="4204"/>
      <c r="AR1525" s="4202">
        <v>44095</v>
      </c>
      <c r="AS1525" s="4034" t="s">
        <v>1205</v>
      </c>
      <c r="AT1525" s="4190">
        <v>13931</v>
      </c>
      <c r="AU1525" s="881"/>
      <c r="AV1525" s="881"/>
      <c r="AW1525" s="884"/>
      <c r="AX1525" s="881"/>
      <c r="AY1525" s="881"/>
    </row>
    <row r="1526" spans="17:51">
      <c r="AI1526" s="726"/>
      <c r="AJ1526" s="179"/>
      <c r="AR1526" s="4232"/>
      <c r="AS1526" s="4205"/>
      <c r="AT1526" s="4206"/>
      <c r="AU1526" s="881"/>
      <c r="AV1526" s="881"/>
      <c r="AW1526" s="884"/>
      <c r="AX1526" s="881"/>
      <c r="AY1526" s="881"/>
    </row>
    <row r="1527" spans="17:51">
      <c r="AI1527" s="875"/>
      <c r="AJ1527" s="4142" t="s">
        <v>1168</v>
      </c>
      <c r="AR1527" s="4232"/>
      <c r="AS1527" s="4207"/>
      <c r="AT1527" s="4206"/>
      <c r="AU1527" s="881"/>
      <c r="AV1527" s="881"/>
      <c r="AW1527" s="884"/>
      <c r="AX1527" s="881"/>
      <c r="AY1527" s="881"/>
    </row>
    <row r="1528" spans="17:51">
      <c r="AI1528" s="875"/>
      <c r="AJ1528" s="4203" t="s">
        <v>699</v>
      </c>
      <c r="AK1528" s="209">
        <v>141</v>
      </c>
      <c r="AL1528" s="209">
        <v>51239</v>
      </c>
      <c r="AM1528" s="210">
        <v>43928</v>
      </c>
      <c r="AN1528" s="4208">
        <v>15</v>
      </c>
      <c r="AO1528" s="209" t="s">
        <v>35</v>
      </c>
      <c r="AP1528" s="211">
        <v>260.3</v>
      </c>
      <c r="AQ1528" s="4201"/>
      <c r="AR1528" s="4202">
        <v>44109</v>
      </c>
      <c r="AS1528" s="4034" t="s">
        <v>1205</v>
      </c>
      <c r="AT1528" s="4190">
        <v>14146</v>
      </c>
      <c r="AU1528" s="881"/>
      <c r="AV1528" s="881"/>
      <c r="AW1528" s="884"/>
      <c r="AX1528" s="881"/>
      <c r="AY1528" s="881"/>
    </row>
    <row r="1529" spans="17:51">
      <c r="AJ1529" s="4203" t="s">
        <v>740</v>
      </c>
      <c r="AK1529" s="209">
        <v>159</v>
      </c>
      <c r="AL1529" s="209">
        <v>56510</v>
      </c>
      <c r="AM1529" s="210">
        <v>44067</v>
      </c>
      <c r="AN1529" s="4208">
        <v>10</v>
      </c>
      <c r="AO1529" s="209" t="s">
        <v>35</v>
      </c>
      <c r="AP1529" s="211">
        <v>239.8</v>
      </c>
      <c r="AQ1529" s="4204"/>
      <c r="AR1529" s="4202">
        <v>44130</v>
      </c>
      <c r="AS1529" s="4034" t="s">
        <v>1205</v>
      </c>
      <c r="AT1529" s="4190">
        <v>14145</v>
      </c>
      <c r="AU1529" s="881"/>
      <c r="AV1529" s="881"/>
      <c r="AW1529" s="884"/>
      <c r="AX1529" s="881"/>
      <c r="AY1529" s="881"/>
    </row>
    <row r="1530" spans="17:51">
      <c r="AJ1530" s="3446" t="s">
        <v>436</v>
      </c>
      <c r="AK1530" s="209">
        <v>165</v>
      </c>
      <c r="AL1530" s="209">
        <v>56514</v>
      </c>
      <c r="AM1530" s="210">
        <v>44067</v>
      </c>
      <c r="AN1530" s="4208">
        <v>200</v>
      </c>
      <c r="AO1530" s="209" t="s">
        <v>35</v>
      </c>
      <c r="AP1530" s="211">
        <v>304.39999999999998</v>
      </c>
      <c r="AQ1530" s="4204"/>
      <c r="AR1530" s="4202">
        <v>44109</v>
      </c>
      <c r="AS1530" s="4034" t="s">
        <v>1205</v>
      </c>
      <c r="AT1530" s="4190">
        <v>14062</v>
      </c>
      <c r="AU1530" s="881"/>
      <c r="AV1530" s="881"/>
      <c r="AW1530" s="884"/>
      <c r="AX1530" s="881"/>
      <c r="AY1530" s="881"/>
    </row>
    <row r="1531" spans="17:51">
      <c r="AJ1531" s="3446" t="s">
        <v>436</v>
      </c>
      <c r="AK1531" s="209">
        <v>166</v>
      </c>
      <c r="AL1531" s="209">
        <v>56514</v>
      </c>
      <c r="AM1531" s="210">
        <v>44067</v>
      </c>
      <c r="AN1531" s="4208">
        <v>180</v>
      </c>
      <c r="AO1531" s="209" t="s">
        <v>35</v>
      </c>
      <c r="AP1531" s="211">
        <v>304.39999999999998</v>
      </c>
      <c r="AQ1531" s="4204"/>
      <c r="AR1531" s="4202">
        <v>44130</v>
      </c>
      <c r="AS1531" s="4034" t="s">
        <v>1205</v>
      </c>
      <c r="AT1531" s="4190">
        <v>14144</v>
      </c>
      <c r="AU1531" s="881"/>
      <c r="AV1531" s="881"/>
      <c r="AW1531" s="884"/>
      <c r="AX1531" s="881"/>
      <c r="AY1531" s="881"/>
    </row>
    <row r="1532" spans="17:51">
      <c r="AJ1532" s="3446" t="s">
        <v>699</v>
      </c>
      <c r="AK1532" s="813">
        <v>157</v>
      </c>
      <c r="AL1532" s="813">
        <v>56510</v>
      </c>
      <c r="AM1532" s="989">
        <v>44067</v>
      </c>
      <c r="AN1532" s="4227">
        <v>10</v>
      </c>
      <c r="AO1532" s="813" t="s">
        <v>35</v>
      </c>
      <c r="AP1532" s="1004">
        <v>260.3</v>
      </c>
      <c r="AQ1532" s="4209"/>
      <c r="AR1532" s="4210">
        <v>44130</v>
      </c>
      <c r="AS1532" s="4034" t="s">
        <v>1205</v>
      </c>
      <c r="AT1532" s="4190">
        <v>14147</v>
      </c>
      <c r="AU1532" s="881"/>
      <c r="AV1532" s="881"/>
      <c r="AW1532" s="884"/>
      <c r="AX1532" s="881"/>
      <c r="AY1532" s="881"/>
    </row>
    <row r="1533" spans="17:51">
      <c r="AI1533" s="726"/>
      <c r="AJ1533" s="4203" t="s">
        <v>740</v>
      </c>
      <c r="AK1533" s="209">
        <v>158</v>
      </c>
      <c r="AL1533" s="209">
        <v>56510</v>
      </c>
      <c r="AM1533" s="210">
        <v>44067</v>
      </c>
      <c r="AN1533" s="4208">
        <v>10</v>
      </c>
      <c r="AO1533" s="209" t="s">
        <v>35</v>
      </c>
      <c r="AP1533" s="211">
        <v>239.8</v>
      </c>
      <c r="AQ1533" s="4204"/>
      <c r="AR1533" s="4202">
        <v>44109</v>
      </c>
      <c r="AS1533" s="4034" t="s">
        <v>1205</v>
      </c>
      <c r="AT1533" s="4190">
        <v>14064</v>
      </c>
      <c r="AU1533" s="881"/>
      <c r="AV1533" s="881"/>
      <c r="AW1533" s="884"/>
      <c r="AX1533" s="881"/>
      <c r="AY1533" s="881"/>
    </row>
    <row r="1534" spans="17:51">
      <c r="AI1534" s="726"/>
      <c r="AJ1534" s="179"/>
      <c r="AR1534" s="4232"/>
      <c r="AS1534" s="1730"/>
      <c r="AT1534" s="4198"/>
      <c r="AU1534" s="881"/>
      <c r="AV1534" s="881"/>
      <c r="AW1534" s="884"/>
      <c r="AX1534" s="881"/>
      <c r="AY1534" s="881"/>
    </row>
    <row r="1535" spans="17:51">
      <c r="AI1535" s="726"/>
      <c r="AJ1535" s="4142" t="s">
        <v>1169</v>
      </c>
      <c r="AR1535" s="4232"/>
      <c r="AS1535" s="1730"/>
      <c r="AT1535" s="4199"/>
      <c r="AU1535" s="881"/>
      <c r="AV1535" s="881"/>
      <c r="AW1535" s="884"/>
      <c r="AX1535" s="881"/>
      <c r="AY1535" s="881"/>
    </row>
    <row r="1536" spans="17:51">
      <c r="AI1536" s="726"/>
      <c r="AJ1536" s="4211" t="s">
        <v>699</v>
      </c>
      <c r="AK1536" s="739">
        <v>146</v>
      </c>
      <c r="AL1536" s="739">
        <v>51239</v>
      </c>
      <c r="AM1536" s="742">
        <v>43928</v>
      </c>
      <c r="AN1536" s="4228">
        <v>10</v>
      </c>
      <c r="AO1536" s="739" t="s">
        <v>35</v>
      </c>
      <c r="AP1536" s="870">
        <v>260.3</v>
      </c>
      <c r="AQ1536" s="4212"/>
      <c r="AR1536" s="4213">
        <v>44137</v>
      </c>
      <c r="AS1536" s="4399" t="s">
        <v>1319</v>
      </c>
      <c r="AT1536" s="4214"/>
      <c r="AU1536" s="881"/>
      <c r="AV1536" s="881"/>
      <c r="AW1536" s="884"/>
      <c r="AX1536" s="881"/>
      <c r="AY1536" s="881"/>
    </row>
    <row r="1537" spans="35:51">
      <c r="AI1537" s="875"/>
      <c r="AJ1537" s="3446" t="s">
        <v>436</v>
      </c>
      <c r="AK1537" s="209">
        <v>181</v>
      </c>
      <c r="AL1537" s="209">
        <v>56514</v>
      </c>
      <c r="AM1537" s="210">
        <v>44149</v>
      </c>
      <c r="AN1537" s="4208">
        <v>117</v>
      </c>
      <c r="AO1537" s="209" t="s">
        <v>35</v>
      </c>
      <c r="AP1537" s="211">
        <v>304.39999999999998</v>
      </c>
      <c r="AQ1537" s="4204"/>
      <c r="AR1537" s="4202">
        <v>44151</v>
      </c>
      <c r="AS1537" s="4260" t="s">
        <v>1205</v>
      </c>
      <c r="AT1537" s="4190">
        <v>14320</v>
      </c>
      <c r="AU1537" s="896"/>
      <c r="AV1537" s="896"/>
      <c r="AW1537" s="897"/>
      <c r="AX1537" s="896"/>
      <c r="AY1537" s="896"/>
    </row>
    <row r="1538" spans="35:51">
      <c r="AI1538" s="726"/>
      <c r="AJ1538" s="3446" t="s">
        <v>436</v>
      </c>
      <c r="AK1538" s="209">
        <v>182</v>
      </c>
      <c r="AL1538" s="209">
        <v>56514</v>
      </c>
      <c r="AM1538" s="210">
        <v>44149</v>
      </c>
      <c r="AN1538" s="4208">
        <v>63</v>
      </c>
      <c r="AO1538" s="209" t="s">
        <v>35</v>
      </c>
      <c r="AP1538" s="211">
        <v>304.39999999999998</v>
      </c>
      <c r="AQ1538" s="4204"/>
      <c r="AR1538" s="4202">
        <v>44151</v>
      </c>
      <c r="AS1538" s="4260" t="s">
        <v>1206</v>
      </c>
      <c r="AT1538" s="4190">
        <v>14316</v>
      </c>
      <c r="AU1538" s="896"/>
      <c r="AV1538" s="896"/>
      <c r="AW1538" s="897"/>
      <c r="AX1538" s="896"/>
      <c r="AY1538" s="896"/>
    </row>
    <row r="1539" spans="35:51">
      <c r="AI1539" s="726"/>
      <c r="AJ1539" s="3446" t="s">
        <v>436</v>
      </c>
      <c r="AK1539" s="209">
        <v>183</v>
      </c>
      <c r="AL1539" s="209">
        <v>56514</v>
      </c>
      <c r="AM1539" s="210">
        <v>44149</v>
      </c>
      <c r="AN1539" s="4208">
        <v>63</v>
      </c>
      <c r="AO1539" s="209" t="s">
        <v>35</v>
      </c>
      <c r="AP1539" s="211">
        <v>304.39999999999998</v>
      </c>
      <c r="AQ1539" s="4204"/>
      <c r="AR1539" s="4202">
        <v>44151</v>
      </c>
      <c r="AS1539" s="4260" t="s">
        <v>1206</v>
      </c>
      <c r="AT1539" s="4190">
        <v>14317</v>
      </c>
      <c r="AU1539" s="896"/>
      <c r="AV1539" s="896"/>
      <c r="AW1539" s="897"/>
      <c r="AX1539" s="896"/>
      <c r="AY1539" s="896"/>
    </row>
    <row r="1540" spans="35:51">
      <c r="AI1540" s="726"/>
      <c r="AJ1540" s="4203" t="s">
        <v>740</v>
      </c>
      <c r="AK1540" s="209">
        <v>184</v>
      </c>
      <c r="AL1540" s="209">
        <v>56512</v>
      </c>
      <c r="AM1540" s="210">
        <v>44149</v>
      </c>
      <c r="AN1540" s="4208">
        <v>6</v>
      </c>
      <c r="AO1540" s="209" t="s">
        <v>35</v>
      </c>
      <c r="AP1540" s="211">
        <v>260.3</v>
      </c>
      <c r="AQ1540" s="4204"/>
      <c r="AR1540" s="4230">
        <v>44151</v>
      </c>
      <c r="AS1540" s="4260" t="s">
        <v>1206</v>
      </c>
      <c r="AT1540" s="4190">
        <v>14323</v>
      </c>
      <c r="AU1540" s="896"/>
      <c r="AV1540" s="896"/>
      <c r="AW1540" s="897"/>
      <c r="AX1540" s="896"/>
      <c r="AY1540" s="896"/>
    </row>
    <row r="1541" spans="35:51">
      <c r="AI1541" s="726"/>
      <c r="AJ1541" s="4203" t="s">
        <v>740</v>
      </c>
      <c r="AK1541" s="209">
        <v>185</v>
      </c>
      <c r="AL1541" s="209">
        <v>56512</v>
      </c>
      <c r="AM1541" s="210">
        <v>44149</v>
      </c>
      <c r="AN1541" s="4208">
        <v>15</v>
      </c>
      <c r="AO1541" s="209" t="s">
        <v>35</v>
      </c>
      <c r="AP1541" s="211">
        <v>239.8</v>
      </c>
      <c r="AQ1541" s="4204"/>
      <c r="AR1541" s="4230">
        <v>44151</v>
      </c>
      <c r="AS1541" s="4260" t="s">
        <v>1205</v>
      </c>
      <c r="AT1541" s="4190">
        <v>14321</v>
      </c>
      <c r="AU1541" s="2605"/>
      <c r="AV1541" s="896"/>
      <c r="AW1541" s="897"/>
      <c r="AX1541" s="896"/>
      <c r="AY1541" s="896"/>
    </row>
    <row r="1542" spans="35:51">
      <c r="AJ1542" s="4203" t="s">
        <v>740</v>
      </c>
      <c r="AK1542" s="209">
        <v>186</v>
      </c>
      <c r="AL1542" s="209">
        <v>56512</v>
      </c>
      <c r="AM1542" s="210">
        <v>44149</v>
      </c>
      <c r="AN1542" s="4208">
        <v>6</v>
      </c>
      <c r="AO1542" s="209" t="s">
        <v>35</v>
      </c>
      <c r="AP1542" s="211">
        <v>260.3</v>
      </c>
      <c r="AQ1542" s="4204"/>
      <c r="AR1542" s="4230">
        <v>44151</v>
      </c>
      <c r="AS1542" s="4260" t="s">
        <v>1206</v>
      </c>
      <c r="AT1542" s="4190">
        <v>14318</v>
      </c>
      <c r="AU1542" s="1775"/>
      <c r="AV1542" s="881"/>
      <c r="AW1542" s="884"/>
      <c r="AX1542" s="881"/>
      <c r="AY1542" s="881"/>
    </row>
    <row r="1543" spans="35:51">
      <c r="AJ1543" s="3478"/>
      <c r="AK1543" s="896"/>
      <c r="AL1543" s="896"/>
      <c r="AM1543" s="897"/>
      <c r="AN1543" s="4134"/>
      <c r="AO1543" s="896"/>
      <c r="AP1543" s="898"/>
      <c r="AQ1543" s="3724"/>
      <c r="AR1543" s="4091"/>
      <c r="AS1543" s="1730"/>
      <c r="AT1543" s="552"/>
      <c r="AU1543" s="881"/>
      <c r="AV1543" s="881"/>
      <c r="AW1543" s="884"/>
      <c r="AX1543" s="881"/>
      <c r="AY1543" s="881"/>
    </row>
    <row r="1544" spans="35:51" ht="15.6">
      <c r="AJ1544" s="4223" t="s">
        <v>1229</v>
      </c>
      <c r="AK1544" s="4191"/>
      <c r="AL1544" s="4192"/>
      <c r="AM1544" s="4193"/>
      <c r="AN1544" s="4229"/>
      <c r="AO1544" s="1341"/>
      <c r="AP1544" s="4194"/>
      <c r="AQ1544" s="4195"/>
      <c r="AR1544" s="4196"/>
      <c r="AS1544" s="4196"/>
      <c r="AT1544" s="4200"/>
      <c r="AU1544" s="881"/>
      <c r="AV1544" s="896"/>
      <c r="AW1544" s="897"/>
      <c r="AX1544" s="896"/>
      <c r="AY1544" s="896"/>
    </row>
    <row r="1545" spans="35:51">
      <c r="AI1545" s="719"/>
      <c r="AJ1545" s="3446" t="s">
        <v>436</v>
      </c>
      <c r="AK1545" s="209">
        <v>168</v>
      </c>
      <c r="AL1545" s="209">
        <v>56621</v>
      </c>
      <c r="AM1545" s="210">
        <v>44067</v>
      </c>
      <c r="AN1545" s="4208">
        <v>63</v>
      </c>
      <c r="AO1545" s="209" t="s">
        <v>35</v>
      </c>
      <c r="AP1545" s="211">
        <v>304.39999999999998</v>
      </c>
      <c r="AQ1545" s="4204"/>
      <c r="AR1545" s="4230">
        <v>44173</v>
      </c>
      <c r="AS1545" s="4034" t="s">
        <v>1205</v>
      </c>
      <c r="AT1545" s="4190">
        <v>14482</v>
      </c>
      <c r="AU1545" s="1543"/>
      <c r="AV1545" s="896"/>
      <c r="AW1545" s="897"/>
      <c r="AX1545" s="896"/>
      <c r="AY1545" s="896"/>
    </row>
    <row r="1546" spans="35:51">
      <c r="AI1546" s="722"/>
      <c r="AJ1546" s="4203" t="s">
        <v>740</v>
      </c>
      <c r="AK1546" s="209">
        <v>163</v>
      </c>
      <c r="AL1546" s="209">
        <v>56513</v>
      </c>
      <c r="AM1546" s="210">
        <v>44067</v>
      </c>
      <c r="AN1546" s="4208">
        <v>6</v>
      </c>
      <c r="AO1546" s="209" t="s">
        <v>35</v>
      </c>
      <c r="AP1546" s="211">
        <v>239.8</v>
      </c>
      <c r="AQ1546" s="4204"/>
      <c r="AR1546" s="4230">
        <v>44173</v>
      </c>
      <c r="AS1546" s="4034" t="s">
        <v>1205</v>
      </c>
      <c r="AT1546" s="4190">
        <v>14481</v>
      </c>
      <c r="AU1546" s="1543"/>
      <c r="AV1546" s="881"/>
      <c r="AW1546" s="1230"/>
      <c r="AX1546" s="1230"/>
      <c r="AY1546" s="892"/>
    </row>
    <row r="1547" spans="35:51">
      <c r="AI1547" s="892"/>
      <c r="AJ1547" s="4203" t="s">
        <v>436</v>
      </c>
      <c r="AK1547" s="209">
        <v>168</v>
      </c>
      <c r="AL1547" s="209">
        <v>56621</v>
      </c>
      <c r="AM1547" s="210">
        <v>44067</v>
      </c>
      <c r="AN1547" s="4208">
        <v>63</v>
      </c>
      <c r="AO1547" s="209" t="s">
        <v>35</v>
      </c>
      <c r="AP1547" s="211">
        <v>304.39999999999998</v>
      </c>
      <c r="AQ1547" s="4204"/>
      <c r="AR1547" s="4230">
        <v>44176</v>
      </c>
      <c r="AS1547" s="210" t="s">
        <v>1206</v>
      </c>
      <c r="AT1547" s="4190">
        <v>14508</v>
      </c>
      <c r="AU1547" s="1543"/>
      <c r="AV1547" s="881"/>
      <c r="AW1547" s="1230"/>
      <c r="AX1547" s="1230"/>
      <c r="AY1547" s="892"/>
    </row>
    <row r="1548" spans="35:51">
      <c r="AJ1548" s="4203" t="s">
        <v>699</v>
      </c>
      <c r="AK1548" s="209">
        <v>162</v>
      </c>
      <c r="AL1548" s="209">
        <v>56513</v>
      </c>
      <c r="AM1548" s="210">
        <v>44067</v>
      </c>
      <c r="AN1548" s="4208">
        <v>5</v>
      </c>
      <c r="AO1548" s="209" t="s">
        <v>35</v>
      </c>
      <c r="AP1548" s="211">
        <v>260.3</v>
      </c>
      <c r="AQ1548" s="4204"/>
      <c r="AR1548" s="4230">
        <v>44176</v>
      </c>
      <c r="AS1548" s="210" t="s">
        <v>1206</v>
      </c>
      <c r="AT1548" s="4190">
        <v>14508</v>
      </c>
      <c r="AU1548" s="1543"/>
      <c r="AV1548" s="881"/>
      <c r="AW1548" s="1230"/>
      <c r="AX1548" s="1230"/>
      <c r="AY1548" s="892"/>
    </row>
    <row r="1549" spans="35:51">
      <c r="AJ1549" s="4255" t="s">
        <v>740</v>
      </c>
      <c r="AK1549" s="209">
        <v>164</v>
      </c>
      <c r="AL1549" s="209">
        <v>56513</v>
      </c>
      <c r="AM1549" s="210">
        <v>44067</v>
      </c>
      <c r="AN1549" s="4208">
        <v>6</v>
      </c>
      <c r="AO1549" s="209" t="s">
        <v>35</v>
      </c>
      <c r="AP1549" s="211">
        <v>239.8</v>
      </c>
      <c r="AQ1549" s="4204"/>
      <c r="AR1549" s="4230">
        <v>44176</v>
      </c>
      <c r="AS1549" s="210" t="s">
        <v>1206</v>
      </c>
      <c r="AT1549" s="4190">
        <v>14508</v>
      </c>
      <c r="AU1549" s="1543"/>
      <c r="AV1549" s="881"/>
      <c r="AW1549" s="1230"/>
      <c r="AX1549" s="1230"/>
      <c r="AY1549" s="892"/>
    </row>
    <row r="1550" spans="35:51">
      <c r="AJ1550" s="4203" t="s">
        <v>740</v>
      </c>
      <c r="AK1550" s="209">
        <v>187</v>
      </c>
      <c r="AL1550" s="209">
        <v>60417</v>
      </c>
      <c r="AM1550" s="210">
        <v>44172</v>
      </c>
      <c r="AN1550" s="4208">
        <v>6</v>
      </c>
      <c r="AO1550" s="209" t="s">
        <v>35</v>
      </c>
      <c r="AP1550" s="211">
        <v>239.8</v>
      </c>
      <c r="AQ1550" s="4204"/>
      <c r="AR1550" s="4230">
        <v>44189</v>
      </c>
      <c r="AS1550" s="210" t="s">
        <v>1206</v>
      </c>
      <c r="AT1550" s="4190">
        <v>14586</v>
      </c>
      <c r="AU1550" s="1543"/>
      <c r="AV1550" s="881"/>
      <c r="AW1550" s="1230"/>
      <c r="AX1550" s="1230"/>
      <c r="AY1550" s="892"/>
    </row>
    <row r="1551" spans="35:51">
      <c r="AJ1551" s="3446" t="s">
        <v>436</v>
      </c>
      <c r="AK1551" s="209">
        <v>168</v>
      </c>
      <c r="AL1551" s="209">
        <v>56621</v>
      </c>
      <c r="AM1551" s="210">
        <v>44067</v>
      </c>
      <c r="AN1551" s="4208">
        <v>63</v>
      </c>
      <c r="AO1551" s="209" t="s">
        <v>35</v>
      </c>
      <c r="AP1551" s="211">
        <v>304.39999999999998</v>
      </c>
      <c r="AQ1551" s="4204"/>
      <c r="AR1551" s="4230">
        <v>44189</v>
      </c>
      <c r="AS1551" s="210" t="s">
        <v>1206</v>
      </c>
      <c r="AT1551" s="4190">
        <v>14586</v>
      </c>
      <c r="AU1551" s="1543"/>
      <c r="AV1551" s="881"/>
      <c r="AW1551" s="1230"/>
      <c r="AX1551" s="1230"/>
      <c r="AY1551" s="881"/>
    </row>
    <row r="1552" spans="35:51">
      <c r="AI1552" s="719"/>
      <c r="AJ1552" s="4257" t="s">
        <v>740</v>
      </c>
      <c r="AK1552" s="739">
        <v>163</v>
      </c>
      <c r="AL1552" s="739">
        <v>56513</v>
      </c>
      <c r="AM1552" s="742">
        <v>44067</v>
      </c>
      <c r="AN1552" s="4228">
        <v>6</v>
      </c>
      <c r="AO1552" s="739" t="s">
        <v>35</v>
      </c>
      <c r="AP1552" s="870">
        <v>239.8</v>
      </c>
      <c r="AQ1552" s="4258"/>
      <c r="AR1552" s="4259">
        <v>44186</v>
      </c>
      <c r="AS1552" s="4399" t="s">
        <v>1319</v>
      </c>
      <c r="AT1552" s="4214"/>
      <c r="AU1552" s="1543"/>
      <c r="AV1552" s="881"/>
      <c r="AW1552" s="1230"/>
      <c r="AX1552" s="1230"/>
      <c r="AY1552" s="892"/>
    </row>
    <row r="1553" spans="35:51">
      <c r="AI1553" s="722"/>
      <c r="AJ1553" s="3446" t="s">
        <v>436</v>
      </c>
      <c r="AK1553" s="209">
        <v>168</v>
      </c>
      <c r="AL1553" s="209">
        <v>56621</v>
      </c>
      <c r="AM1553" s="210">
        <v>44067</v>
      </c>
      <c r="AN1553" s="4208">
        <v>63</v>
      </c>
      <c r="AO1553" s="209" t="s">
        <v>35</v>
      </c>
      <c r="AP1553" s="211">
        <v>304.39999999999998</v>
      </c>
      <c r="AQ1553" s="4204"/>
      <c r="AR1553" s="4230">
        <v>44189</v>
      </c>
      <c r="AS1553" s="210" t="s">
        <v>1205</v>
      </c>
      <c r="AT1553" s="4190">
        <v>14586</v>
      </c>
      <c r="AU1553" s="1544"/>
      <c r="AV1553" s="1485"/>
      <c r="AW1553" s="4058"/>
      <c r="AX1553" s="4058"/>
      <c r="AY1553" s="4250"/>
    </row>
    <row r="1554" spans="35:51">
      <c r="AI1554" s="892"/>
      <c r="AJ1554" s="4257" t="s">
        <v>699</v>
      </c>
      <c r="AK1554" s="739">
        <v>162</v>
      </c>
      <c r="AL1554" s="739">
        <v>56513</v>
      </c>
      <c r="AM1554" s="742">
        <v>44067</v>
      </c>
      <c r="AN1554" s="4228">
        <v>5</v>
      </c>
      <c r="AO1554" s="739" t="s">
        <v>35</v>
      </c>
      <c r="AP1554" s="870">
        <v>260.3</v>
      </c>
      <c r="AQ1554" s="4258"/>
      <c r="AR1554" s="4259">
        <v>44193</v>
      </c>
      <c r="AS1554" s="4399" t="s">
        <v>1319</v>
      </c>
      <c r="AT1554" s="4214"/>
      <c r="AU1554" s="1543"/>
      <c r="AV1554" s="881"/>
      <c r="AW1554" s="1230"/>
      <c r="AX1554" s="1230"/>
      <c r="AY1554" s="892"/>
    </row>
    <row r="1555" spans="35:51">
      <c r="AJ1555" s="4257" t="s">
        <v>740</v>
      </c>
      <c r="AK1555" s="739">
        <v>163</v>
      </c>
      <c r="AL1555" s="739">
        <v>56513</v>
      </c>
      <c r="AM1555" s="742">
        <v>44067</v>
      </c>
      <c r="AN1555" s="4228">
        <v>6</v>
      </c>
      <c r="AO1555" s="739" t="s">
        <v>35</v>
      </c>
      <c r="AP1555" s="870">
        <v>239.8</v>
      </c>
      <c r="AQ1555" s="4258"/>
      <c r="AR1555" s="4259">
        <v>44186</v>
      </c>
      <c r="AS1555" s="4399" t="s">
        <v>1319</v>
      </c>
      <c r="AT1555" s="4214"/>
      <c r="AU1555" s="1544"/>
      <c r="AV1555" s="1485"/>
      <c r="AW1555" s="4058"/>
      <c r="AX1555" s="4058"/>
      <c r="AY1555" s="4250"/>
    </row>
    <row r="1556" spans="35:51">
      <c r="AJ1556" s="3446" t="s">
        <v>436</v>
      </c>
      <c r="AK1556" s="209">
        <v>168</v>
      </c>
      <c r="AL1556" s="209">
        <v>56621</v>
      </c>
      <c r="AM1556" s="210">
        <v>44067</v>
      </c>
      <c r="AN1556" s="4208">
        <v>63</v>
      </c>
      <c r="AO1556" s="209" t="s">
        <v>35</v>
      </c>
      <c r="AP1556" s="211">
        <v>304.39999999999998</v>
      </c>
      <c r="AQ1556" s="4204"/>
      <c r="AR1556" s="4230">
        <v>44189</v>
      </c>
      <c r="AS1556" s="210" t="s">
        <v>1205</v>
      </c>
      <c r="AT1556" s="4190">
        <v>14586</v>
      </c>
      <c r="AU1556" s="1543"/>
      <c r="AV1556" s="881"/>
      <c r="AW1556" s="1230"/>
      <c r="AX1556" s="1230"/>
      <c r="AY1556" s="4250"/>
    </row>
    <row r="1557" spans="35:51">
      <c r="AJ1557" s="4257" t="s">
        <v>699</v>
      </c>
      <c r="AK1557" s="739">
        <v>162</v>
      </c>
      <c r="AL1557" s="739">
        <v>56513</v>
      </c>
      <c r="AM1557" s="742">
        <v>44067</v>
      </c>
      <c r="AN1557" s="4228">
        <v>5</v>
      </c>
      <c r="AO1557" s="739" t="s">
        <v>35</v>
      </c>
      <c r="AP1557" s="870">
        <v>260.3</v>
      </c>
      <c r="AQ1557" s="4258"/>
      <c r="AR1557" s="4259">
        <v>44193</v>
      </c>
      <c r="AS1557" s="4399" t="s">
        <v>1319</v>
      </c>
      <c r="AT1557" s="4214"/>
      <c r="AU1557" s="1544"/>
      <c r="AV1557" s="1485"/>
      <c r="AW1557" s="4058"/>
      <c r="AX1557" s="4058"/>
      <c r="AY1557" s="4250"/>
    </row>
    <row r="1558" spans="35:51">
      <c r="AJ1558" s="4224"/>
      <c r="AK1558" s="4216"/>
      <c r="AL1558" s="4216"/>
      <c r="AM1558" s="4217"/>
      <c r="AN1558" s="4218"/>
      <c r="AO1558" s="4216"/>
      <c r="AP1558" s="4219"/>
      <c r="AQ1558" s="4220"/>
      <c r="AR1558" s="4221"/>
      <c r="AS1558" s="4222"/>
      <c r="AT1558" s="4225"/>
      <c r="AU1558" s="1543"/>
      <c r="AV1558" s="881"/>
      <c r="AW1558" s="1230"/>
      <c r="AX1558" s="1230"/>
      <c r="AY1558" s="892"/>
    </row>
    <row r="1559" spans="35:51">
      <c r="AJ1559" s="4226" t="s">
        <v>1230</v>
      </c>
      <c r="AK1559" s="896"/>
      <c r="AL1559" s="896"/>
      <c r="AM1559" s="897"/>
      <c r="AN1559" s="4134"/>
      <c r="AO1559" s="896"/>
      <c r="AP1559" s="898"/>
      <c r="AQ1559" s="4145"/>
      <c r="AR1559" s="4091"/>
      <c r="AS1559" s="4254"/>
      <c r="AT1559" s="1226"/>
      <c r="AU1559" s="1544"/>
      <c r="AV1559" s="1485"/>
      <c r="AW1559" s="4058"/>
      <c r="AX1559" s="4058"/>
      <c r="AY1559" s="4250"/>
    </row>
    <row r="1560" spans="35:51">
      <c r="AJ1560" s="4253" t="s">
        <v>436</v>
      </c>
      <c r="AK1560" s="209">
        <v>170</v>
      </c>
      <c r="AL1560" s="209">
        <v>56621</v>
      </c>
      <c r="AM1560" s="210">
        <v>44067</v>
      </c>
      <c r="AN1560" s="4208">
        <v>63</v>
      </c>
      <c r="AO1560" s="209" t="s">
        <v>35</v>
      </c>
      <c r="AP1560" s="211">
        <v>304.39999999999998</v>
      </c>
      <c r="AQ1560" s="4204"/>
      <c r="AR1560" s="4230">
        <v>43842</v>
      </c>
      <c r="AS1560" s="4034" t="s">
        <v>1205</v>
      </c>
      <c r="AT1560" s="4190">
        <v>14681</v>
      </c>
      <c r="AU1560" s="1543"/>
      <c r="AV1560" s="881"/>
      <c r="AW1560" s="1230"/>
      <c r="AX1560" s="1230"/>
      <c r="AY1560" s="4250"/>
    </row>
    <row r="1561" spans="35:51">
      <c r="AJ1561" s="4203" t="s">
        <v>740</v>
      </c>
      <c r="AK1561" s="209">
        <v>175</v>
      </c>
      <c r="AL1561" s="209">
        <v>59151</v>
      </c>
      <c r="AM1561" s="210">
        <v>44141</v>
      </c>
      <c r="AN1561" s="4208">
        <v>6</v>
      </c>
      <c r="AO1561" s="209" t="s">
        <v>35</v>
      </c>
      <c r="AP1561" s="211">
        <v>251.8</v>
      </c>
      <c r="AQ1561" s="4204"/>
      <c r="AR1561" s="4230">
        <v>44208</v>
      </c>
      <c r="AS1561" s="4034" t="s">
        <v>1205</v>
      </c>
      <c r="AT1561" s="4190">
        <v>14684</v>
      </c>
    </row>
    <row r="1562" spans="35:51">
      <c r="AJ1562" s="4253" t="s">
        <v>436</v>
      </c>
      <c r="AK1562" s="209">
        <v>170</v>
      </c>
      <c r="AL1562" s="209">
        <v>56621</v>
      </c>
      <c r="AM1562" s="210">
        <v>44067</v>
      </c>
      <c r="AN1562" s="4208">
        <v>63</v>
      </c>
      <c r="AO1562" s="209" t="s">
        <v>35</v>
      </c>
      <c r="AP1562" s="211">
        <v>304.39999999999998</v>
      </c>
      <c r="AQ1562" s="4204"/>
      <c r="AR1562" s="4230">
        <v>43842</v>
      </c>
      <c r="AS1562" s="4034" t="s">
        <v>1205</v>
      </c>
      <c r="AT1562" s="4190">
        <v>14681</v>
      </c>
    </row>
    <row r="1563" spans="35:51">
      <c r="AJ1563" s="4253" t="s">
        <v>436</v>
      </c>
      <c r="AK1563" s="209">
        <v>170</v>
      </c>
      <c r="AL1563" s="209">
        <v>56621</v>
      </c>
      <c r="AM1563" s="210">
        <v>44067</v>
      </c>
      <c r="AN1563" s="4208">
        <v>46</v>
      </c>
      <c r="AO1563" s="209" t="s">
        <v>35</v>
      </c>
      <c r="AP1563" s="211">
        <v>304.39999999999998</v>
      </c>
      <c r="AQ1563" s="4204"/>
      <c r="AR1563" s="4230">
        <v>44216</v>
      </c>
      <c r="AS1563" s="4034" t="s">
        <v>1205</v>
      </c>
      <c r="AT1563" s="4190">
        <v>14724</v>
      </c>
      <c r="AU1563" s="1543"/>
      <c r="AV1563" s="881"/>
      <c r="AW1563" s="1230"/>
      <c r="AX1563" s="1230"/>
      <c r="AY1563" s="4251"/>
    </row>
    <row r="1564" spans="35:51">
      <c r="AJ1564" s="4203" t="s">
        <v>699</v>
      </c>
      <c r="AK1564" s="209">
        <v>174</v>
      </c>
      <c r="AL1564" s="209">
        <v>59151</v>
      </c>
      <c r="AM1564" s="210">
        <v>44141</v>
      </c>
      <c r="AN1564" s="4208">
        <v>5</v>
      </c>
      <c r="AO1564" s="209" t="s">
        <v>35</v>
      </c>
      <c r="AP1564" s="211">
        <v>273.3</v>
      </c>
      <c r="AQ1564" s="4204"/>
      <c r="AR1564" s="4230">
        <v>44208</v>
      </c>
      <c r="AS1564" s="4034" t="s">
        <v>1205</v>
      </c>
      <c r="AT1564" s="4190">
        <v>14682</v>
      </c>
      <c r="AU1564" s="1543"/>
      <c r="AV1564" s="881"/>
      <c r="AW1564" s="1230"/>
      <c r="AX1564" s="1230"/>
      <c r="AY1564" s="4252"/>
    </row>
    <row r="1565" spans="35:51">
      <c r="AJ1565" s="4203" t="s">
        <v>740</v>
      </c>
      <c r="AK1565" s="209">
        <v>175</v>
      </c>
      <c r="AL1565" s="209">
        <v>59151</v>
      </c>
      <c r="AM1565" s="210">
        <v>44141</v>
      </c>
      <c r="AN1565" s="4208">
        <v>6</v>
      </c>
      <c r="AO1565" s="209" t="s">
        <v>35</v>
      </c>
      <c r="AP1565" s="211">
        <v>251.8</v>
      </c>
      <c r="AQ1565" s="4204"/>
      <c r="AR1565" s="4230">
        <v>44208</v>
      </c>
      <c r="AS1565" s="4034" t="s">
        <v>1205</v>
      </c>
      <c r="AT1565" s="4190">
        <v>14683</v>
      </c>
      <c r="AU1565" s="1543"/>
      <c r="AV1565" s="881"/>
      <c r="AW1565" s="1230"/>
      <c r="AX1565" s="1230"/>
      <c r="AY1565" s="4251"/>
    </row>
    <row r="1566" spans="35:51">
      <c r="AJ1566" s="4298" t="s">
        <v>740</v>
      </c>
      <c r="AK1566" s="4299">
        <v>180</v>
      </c>
      <c r="AL1566" s="4299">
        <v>59153</v>
      </c>
      <c r="AM1566" s="210">
        <v>44141</v>
      </c>
      <c r="AN1566" s="4208">
        <v>3</v>
      </c>
      <c r="AO1566" s="209" t="s">
        <v>35</v>
      </c>
      <c r="AP1566" s="211">
        <v>239.8</v>
      </c>
      <c r="AQ1566" s="4204"/>
      <c r="AR1566" s="4230">
        <v>44216</v>
      </c>
      <c r="AS1566" s="4328" t="s">
        <v>1205</v>
      </c>
      <c r="AT1566" s="4190">
        <v>14725</v>
      </c>
      <c r="AU1566" s="1543"/>
      <c r="AV1566" s="881"/>
      <c r="AW1566" s="1230"/>
      <c r="AX1566" s="1230"/>
      <c r="AY1566" s="4251"/>
    </row>
    <row r="1567" spans="35:51">
      <c r="AJ1567" s="4211" t="s">
        <v>699</v>
      </c>
      <c r="AK1567" s="739">
        <v>188</v>
      </c>
      <c r="AL1567" s="739">
        <v>60474</v>
      </c>
      <c r="AM1567" s="742">
        <v>44173</v>
      </c>
      <c r="AN1567" s="4228">
        <v>5</v>
      </c>
      <c r="AO1567" s="739" t="s">
        <v>35</v>
      </c>
      <c r="AP1567" s="870">
        <v>273.3</v>
      </c>
      <c r="AQ1567" s="4258"/>
      <c r="AR1567" s="4213">
        <v>44214</v>
      </c>
      <c r="AS1567" s="4399" t="s">
        <v>1319</v>
      </c>
      <c r="AT1567" s="4329"/>
      <c r="AU1567" s="1543"/>
      <c r="AV1567" s="881"/>
      <c r="AW1567" s="1230"/>
      <c r="AX1567" s="1230"/>
      <c r="AY1567" s="4252"/>
    </row>
    <row r="1568" spans="35:51">
      <c r="AJ1568" s="4297"/>
      <c r="AT1568" s="4280"/>
      <c r="AU1568" s="1543"/>
      <c r="AV1568" s="881"/>
      <c r="AW1568" s="1230"/>
      <c r="AX1568" s="1230"/>
      <c r="AY1568" s="4252"/>
    </row>
    <row r="1569" spans="35:50">
      <c r="AI1569" s="875"/>
      <c r="AJ1569" s="4262" t="s">
        <v>1231</v>
      </c>
      <c r="AT1569" s="4281"/>
      <c r="AU1569" s="878"/>
      <c r="AV1569" s="878"/>
      <c r="AW1569" s="1230"/>
    </row>
    <row r="1570" spans="35:50">
      <c r="AI1570" s="875"/>
      <c r="AJ1570" s="4253" t="s">
        <v>436</v>
      </c>
      <c r="AK1570" s="209">
        <v>170</v>
      </c>
      <c r="AL1570" s="209">
        <v>56621</v>
      </c>
      <c r="AM1570" s="210">
        <v>44067</v>
      </c>
      <c r="AN1570" s="4208">
        <v>63</v>
      </c>
      <c r="AO1570" s="209" t="s">
        <v>35</v>
      </c>
      <c r="AP1570" s="211">
        <v>304.39999999999998</v>
      </c>
      <c r="AQ1570" s="4204"/>
      <c r="AR1570" s="4202">
        <v>44228</v>
      </c>
      <c r="AS1570" s="4300" t="s">
        <v>1205</v>
      </c>
      <c r="AT1570" s="4301">
        <v>14818</v>
      </c>
      <c r="AU1570" s="878"/>
      <c r="AV1570" s="878"/>
      <c r="AW1570" s="1230"/>
    </row>
    <row r="1571" spans="35:50">
      <c r="AJ1571" s="4203" t="s">
        <v>740</v>
      </c>
      <c r="AK1571" s="209">
        <v>175</v>
      </c>
      <c r="AL1571" s="209">
        <v>59151</v>
      </c>
      <c r="AM1571" s="210">
        <v>44141</v>
      </c>
      <c r="AN1571" s="4208">
        <v>6</v>
      </c>
      <c r="AO1571" s="209" t="s">
        <v>35</v>
      </c>
      <c r="AP1571" s="211">
        <v>251.8</v>
      </c>
      <c r="AQ1571" s="4204"/>
      <c r="AR1571" s="4230">
        <v>44228</v>
      </c>
      <c r="AS1571" s="4300" t="s">
        <v>1205</v>
      </c>
      <c r="AT1571" s="4302">
        <v>14817</v>
      </c>
      <c r="AU1571" s="878"/>
      <c r="AV1571" s="878"/>
      <c r="AW1571" s="1230"/>
    </row>
    <row r="1572" spans="35:50">
      <c r="AJ1572" s="4203" t="s">
        <v>740</v>
      </c>
      <c r="AK1572" s="209">
        <v>176</v>
      </c>
      <c r="AL1572" s="209">
        <v>59152</v>
      </c>
      <c r="AM1572" s="210">
        <v>44141</v>
      </c>
      <c r="AN1572" s="4208">
        <v>6</v>
      </c>
      <c r="AO1572" s="209" t="s">
        <v>35</v>
      </c>
      <c r="AP1572" s="211">
        <v>251.8</v>
      </c>
      <c r="AQ1572" s="4204"/>
      <c r="AR1572" s="4230">
        <v>44228</v>
      </c>
      <c r="AS1572" s="210" t="s">
        <v>1206</v>
      </c>
      <c r="AT1572" s="4190">
        <v>14900</v>
      </c>
      <c r="AU1572" s="878"/>
      <c r="AV1572" s="878"/>
      <c r="AW1572" s="1230"/>
    </row>
    <row r="1573" spans="35:50">
      <c r="AJ1573" s="4253" t="s">
        <v>436</v>
      </c>
      <c r="AK1573" s="209">
        <v>178</v>
      </c>
      <c r="AL1573" s="209">
        <v>59152</v>
      </c>
      <c r="AM1573" s="210">
        <v>44141</v>
      </c>
      <c r="AN1573" s="4208">
        <v>63</v>
      </c>
      <c r="AO1573" s="209" t="s">
        <v>35</v>
      </c>
      <c r="AP1573" s="211">
        <v>328</v>
      </c>
      <c r="AQ1573" s="4204"/>
      <c r="AR1573" s="4230">
        <v>44228</v>
      </c>
      <c r="AS1573" s="210" t="s">
        <v>1206</v>
      </c>
      <c r="AT1573" s="4190">
        <v>14899</v>
      </c>
      <c r="AU1573" s="878"/>
      <c r="AV1573" s="878"/>
      <c r="AW1573" s="1230"/>
    </row>
    <row r="1574" spans="35:50">
      <c r="AJ1574" s="4203" t="s">
        <v>740</v>
      </c>
      <c r="AK1574" s="209">
        <v>176</v>
      </c>
      <c r="AL1574" s="209">
        <v>59152</v>
      </c>
      <c r="AM1574" s="210">
        <v>44141</v>
      </c>
      <c r="AN1574" s="4208">
        <v>6</v>
      </c>
      <c r="AO1574" s="209" t="s">
        <v>35</v>
      </c>
      <c r="AP1574" s="211">
        <v>251.8</v>
      </c>
      <c r="AQ1574" s="4204"/>
      <c r="AR1574" s="4230">
        <v>44249</v>
      </c>
      <c r="AS1574" s="4328" t="s">
        <v>1205</v>
      </c>
      <c r="AT1574" s="4278">
        <v>14968</v>
      </c>
      <c r="AU1574" s="878"/>
      <c r="AV1574" s="878"/>
      <c r="AW1574" s="1230"/>
    </row>
    <row r="1575" spans="35:50">
      <c r="AJ1575" s="4253" t="s">
        <v>436</v>
      </c>
      <c r="AK1575" s="209">
        <v>178</v>
      </c>
      <c r="AL1575" s="209">
        <v>59152</v>
      </c>
      <c r="AM1575" s="210">
        <v>44141</v>
      </c>
      <c r="AN1575" s="4208">
        <v>63</v>
      </c>
      <c r="AO1575" s="209" t="s">
        <v>35</v>
      </c>
      <c r="AP1575" s="211">
        <v>328</v>
      </c>
      <c r="AQ1575" s="4204"/>
      <c r="AR1575" s="4230">
        <v>44249</v>
      </c>
      <c r="AS1575" s="4328" t="s">
        <v>1205</v>
      </c>
      <c r="AT1575" s="4278">
        <v>14967</v>
      </c>
      <c r="AU1575" s="878"/>
      <c r="AV1575" s="878"/>
      <c r="AW1575" s="1230"/>
    </row>
    <row r="1576" spans="35:50">
      <c r="AJ1576" s="4211" t="s">
        <v>699</v>
      </c>
      <c r="AK1576" s="739">
        <v>177</v>
      </c>
      <c r="AL1576" s="739">
        <v>59152</v>
      </c>
      <c r="AM1576" s="742">
        <v>44141</v>
      </c>
      <c r="AN1576" s="4228">
        <v>5</v>
      </c>
      <c r="AO1576" s="739" t="s">
        <v>35</v>
      </c>
      <c r="AP1576" s="870">
        <v>273.3</v>
      </c>
      <c r="AQ1576" s="4258"/>
      <c r="AR1576" s="4213">
        <v>44249</v>
      </c>
      <c r="AS1576" s="4399" t="s">
        <v>1319</v>
      </c>
      <c r="AT1576" s="3194"/>
      <c r="AU1576" s="878"/>
      <c r="AV1576" s="878"/>
      <c r="AW1576" s="1230"/>
    </row>
    <row r="1577" spans="35:50">
      <c r="AJ1577" s="3478"/>
      <c r="AK1577" s="896"/>
      <c r="AL1577" s="896"/>
      <c r="AM1577" s="897"/>
      <c r="AN1577" s="4134"/>
      <c r="AO1577" s="896"/>
      <c r="AP1577" s="898"/>
      <c r="AQ1577" s="3724"/>
      <c r="AR1577" s="4091"/>
      <c r="AS1577" s="4146"/>
      <c r="AT1577" s="4331"/>
      <c r="AU1577" s="965"/>
      <c r="AV1577" s="896"/>
      <c r="AW1577" s="725"/>
      <c r="AX1577" s="725"/>
    </row>
    <row r="1578" spans="35:50">
      <c r="AJ1578" s="4289" t="s">
        <v>1235</v>
      </c>
      <c r="AK1578" s="1951"/>
      <c r="AL1578" s="1951"/>
      <c r="AM1578" s="4171"/>
      <c r="AN1578" s="4263"/>
      <c r="AO1578" s="1951"/>
      <c r="AP1578" s="4264"/>
      <c r="AQ1578" s="4265"/>
      <c r="AR1578" s="4266"/>
      <c r="AS1578" s="4171"/>
      <c r="AT1578" s="4288"/>
      <c r="AU1578" s="965"/>
      <c r="AV1578" s="896"/>
      <c r="AW1578" s="725"/>
      <c r="AX1578" s="725"/>
    </row>
    <row r="1579" spans="35:50">
      <c r="AJ1579" s="4342" t="s">
        <v>436</v>
      </c>
      <c r="AK1579" s="1663">
        <v>178</v>
      </c>
      <c r="AL1579" s="1663">
        <v>59152</v>
      </c>
      <c r="AM1579" s="1908">
        <v>44141</v>
      </c>
      <c r="AN1579" s="4365">
        <v>63</v>
      </c>
      <c r="AO1579" s="1663" t="s">
        <v>35</v>
      </c>
      <c r="AP1579" s="1920">
        <v>328</v>
      </c>
      <c r="AQ1579" s="4343"/>
      <c r="AR1579" s="4344">
        <v>44256</v>
      </c>
      <c r="AS1579" s="4346" t="s">
        <v>1205</v>
      </c>
      <c r="AT1579" s="4341">
        <v>15039</v>
      </c>
      <c r="AU1579" s="965"/>
      <c r="AV1579" s="896"/>
      <c r="AW1579" s="725"/>
      <c r="AX1579" s="725"/>
    </row>
    <row r="1580" spans="35:50">
      <c r="AJ1580" s="4345" t="s">
        <v>740</v>
      </c>
      <c r="AK1580" s="1663">
        <v>176</v>
      </c>
      <c r="AL1580" s="1663">
        <v>59152</v>
      </c>
      <c r="AM1580" s="1908">
        <v>44141</v>
      </c>
      <c r="AN1580" s="4365">
        <v>6</v>
      </c>
      <c r="AO1580" s="1663" t="s">
        <v>35</v>
      </c>
      <c r="AP1580" s="1920">
        <v>251.8</v>
      </c>
      <c r="AQ1580" s="4343"/>
      <c r="AR1580" s="4344">
        <v>44256</v>
      </c>
      <c r="AS1580" s="4347" t="s">
        <v>1205</v>
      </c>
      <c r="AT1580" s="4341">
        <v>15040</v>
      </c>
      <c r="AU1580" s="965"/>
      <c r="AV1580" s="896"/>
      <c r="AW1580" s="725"/>
      <c r="AX1580" s="725"/>
    </row>
    <row r="1581" spans="35:50">
      <c r="AJ1581" s="4253" t="s">
        <v>436</v>
      </c>
      <c r="AK1581" s="209">
        <v>178</v>
      </c>
      <c r="AL1581" s="209">
        <v>59152</v>
      </c>
      <c r="AM1581" s="210">
        <v>44141</v>
      </c>
      <c r="AN1581" s="4366">
        <v>63</v>
      </c>
      <c r="AO1581" s="209" t="s">
        <v>35</v>
      </c>
      <c r="AP1581" s="211">
        <v>336.5</v>
      </c>
      <c r="AQ1581" s="4204"/>
      <c r="AR1581" s="4230">
        <v>44259</v>
      </c>
      <c r="AS1581" s="4328" t="s">
        <v>1205</v>
      </c>
      <c r="AT1581" s="4190">
        <v>15064</v>
      </c>
      <c r="AU1581" s="965"/>
      <c r="AV1581" s="896"/>
      <c r="AW1581" s="725"/>
      <c r="AX1581" s="725"/>
    </row>
    <row r="1582" spans="35:50">
      <c r="AJ1582" s="4345" t="s">
        <v>740</v>
      </c>
      <c r="AK1582" s="1663">
        <v>192</v>
      </c>
      <c r="AL1582" s="1663">
        <v>61716</v>
      </c>
      <c r="AM1582" s="1908">
        <v>44248</v>
      </c>
      <c r="AN1582" s="4365">
        <v>10</v>
      </c>
      <c r="AO1582" s="1663" t="s">
        <v>35</v>
      </c>
      <c r="AP1582" s="1920">
        <v>258.35000000000002</v>
      </c>
      <c r="AQ1582" s="4343"/>
      <c r="AR1582" s="4344">
        <v>44256</v>
      </c>
      <c r="AS1582" s="4347" t="s">
        <v>1205</v>
      </c>
      <c r="AT1582" s="4341">
        <v>15041</v>
      </c>
      <c r="AU1582" s="965"/>
      <c r="AV1582" s="896"/>
      <c r="AW1582" s="725"/>
      <c r="AX1582" s="725" t="s">
        <v>78</v>
      </c>
    </row>
    <row r="1583" spans="35:50">
      <c r="AJ1583" s="4203" t="s">
        <v>699</v>
      </c>
      <c r="AK1583" s="209">
        <v>177</v>
      </c>
      <c r="AL1583" s="209">
        <v>59151</v>
      </c>
      <c r="AM1583" s="210">
        <v>44141</v>
      </c>
      <c r="AN1583" s="4366">
        <v>5</v>
      </c>
      <c r="AO1583" s="209" t="s">
        <v>35</v>
      </c>
      <c r="AP1583" s="211">
        <v>280.39999999999998</v>
      </c>
      <c r="AQ1583" s="4204"/>
      <c r="AR1583" s="4230">
        <v>44265</v>
      </c>
      <c r="AS1583" s="4347" t="s">
        <v>1205</v>
      </c>
      <c r="AT1583" s="4190">
        <v>15115</v>
      </c>
      <c r="AU1583" s="965"/>
      <c r="AV1583" s="896"/>
      <c r="AW1583" s="725"/>
      <c r="AX1583" s="725"/>
    </row>
    <row r="1584" spans="35:50">
      <c r="AJ1584" s="4203" t="s">
        <v>740</v>
      </c>
      <c r="AK1584" s="209">
        <v>191</v>
      </c>
      <c r="AL1584" s="209">
        <v>61716</v>
      </c>
      <c r="AM1584" s="210">
        <v>44248</v>
      </c>
      <c r="AN1584" s="4366">
        <v>10</v>
      </c>
      <c r="AO1584" s="209" t="s">
        <v>35</v>
      </c>
      <c r="AP1584" s="211">
        <v>258.35000000000002</v>
      </c>
      <c r="AQ1584" s="4204"/>
      <c r="AR1584" s="4230">
        <v>44265</v>
      </c>
      <c r="AS1584" s="4328" t="s">
        <v>1205</v>
      </c>
      <c r="AT1584" s="4198">
        <v>15114</v>
      </c>
      <c r="AU1584" s="1543"/>
      <c r="AV1584" s="881"/>
      <c r="AW1584" s="1230"/>
      <c r="AX1584" s="1230"/>
    </row>
    <row r="1585" spans="36:51">
      <c r="AJ1585" s="4253" t="s">
        <v>436</v>
      </c>
      <c r="AK1585" s="209">
        <v>190</v>
      </c>
      <c r="AL1585" s="209">
        <v>61716</v>
      </c>
      <c r="AM1585" s="210">
        <v>44248</v>
      </c>
      <c r="AN1585" s="4366">
        <v>63</v>
      </c>
      <c r="AO1585" s="209" t="s">
        <v>35</v>
      </c>
      <c r="AP1585" s="211">
        <v>336.5</v>
      </c>
      <c r="AQ1585" s="4204"/>
      <c r="AR1585" s="4230">
        <v>44265</v>
      </c>
      <c r="AS1585" s="4328" t="s">
        <v>1205</v>
      </c>
      <c r="AT1585" s="4190">
        <v>15113</v>
      </c>
      <c r="AU1585" s="965"/>
      <c r="AV1585" s="896"/>
      <c r="AW1585" s="725"/>
      <c r="AX1585" s="725"/>
    </row>
    <row r="1586" spans="36:51">
      <c r="AJ1586" s="4253" t="s">
        <v>436</v>
      </c>
      <c r="AK1586" s="209">
        <v>189</v>
      </c>
      <c r="AL1586" s="209">
        <v>61716</v>
      </c>
      <c r="AM1586" s="210">
        <v>44248</v>
      </c>
      <c r="AN1586" s="4366">
        <v>63</v>
      </c>
      <c r="AO1586" s="209" t="s">
        <v>35</v>
      </c>
      <c r="AP1586" s="211">
        <v>336.5</v>
      </c>
      <c r="AQ1586" s="4204"/>
      <c r="AR1586" s="4230">
        <v>44270</v>
      </c>
      <c r="AS1586" s="4328" t="s">
        <v>1206</v>
      </c>
      <c r="AT1586" s="4190">
        <v>15112</v>
      </c>
      <c r="AU1586" s="1544"/>
      <c r="AV1586" s="1485"/>
      <c r="AW1586" s="4058"/>
      <c r="AX1586" s="4058"/>
      <c r="AY1586" s="4250"/>
    </row>
    <row r="1587" spans="36:51">
      <c r="AJ1587" s="4253" t="s">
        <v>436</v>
      </c>
      <c r="AK1587" s="209">
        <v>193</v>
      </c>
      <c r="AL1587" s="209">
        <v>62138</v>
      </c>
      <c r="AM1587" s="210">
        <v>44249</v>
      </c>
      <c r="AN1587" s="4366">
        <v>63</v>
      </c>
      <c r="AO1587" s="209" t="s">
        <v>35</v>
      </c>
      <c r="AP1587" s="211">
        <v>336.5</v>
      </c>
      <c r="AQ1587" s="4204"/>
      <c r="AR1587" s="4230">
        <v>44279</v>
      </c>
      <c r="AS1587" s="4328" t="s">
        <v>1205</v>
      </c>
      <c r="AT1587" s="4190">
        <v>15193</v>
      </c>
      <c r="AU1587" s="1544"/>
      <c r="AV1587" s="1485"/>
      <c r="AW1587" s="4058"/>
      <c r="AX1587" s="4058"/>
      <c r="AY1587" s="4250"/>
    </row>
    <row r="1588" spans="36:51">
      <c r="AJ1588" s="4253" t="s">
        <v>436</v>
      </c>
      <c r="AK1588" s="209">
        <v>194</v>
      </c>
      <c r="AL1588" s="209">
        <v>62138</v>
      </c>
      <c r="AM1588" s="210">
        <v>44249</v>
      </c>
      <c r="AN1588" s="4366">
        <v>63</v>
      </c>
      <c r="AO1588" s="209" t="s">
        <v>35</v>
      </c>
      <c r="AP1588" s="211">
        <v>336.5</v>
      </c>
      <c r="AQ1588" s="4204"/>
      <c r="AR1588" s="4230">
        <v>44284</v>
      </c>
      <c r="AS1588" s="4328" t="s">
        <v>1206</v>
      </c>
      <c r="AT1588" s="4302">
        <v>15195</v>
      </c>
      <c r="AU1588" s="1543"/>
      <c r="AV1588" s="881"/>
      <c r="AW1588" s="1230"/>
      <c r="AX1588" s="1230"/>
      <c r="AY1588" s="892"/>
    </row>
    <row r="1589" spans="36:51">
      <c r="AJ1589" s="4203" t="s">
        <v>699</v>
      </c>
      <c r="AK1589" s="209">
        <v>195</v>
      </c>
      <c r="AL1589" s="209">
        <v>62138</v>
      </c>
      <c r="AM1589" s="210">
        <v>44249</v>
      </c>
      <c r="AN1589" s="4366">
        <v>5</v>
      </c>
      <c r="AO1589" s="209" t="s">
        <v>35</v>
      </c>
      <c r="AP1589" s="211">
        <v>280.39999999999998</v>
      </c>
      <c r="AQ1589" s="4204"/>
      <c r="AR1589" s="4230">
        <v>44284</v>
      </c>
      <c r="AS1589" s="4328" t="s">
        <v>1206</v>
      </c>
      <c r="AT1589" s="4302">
        <v>15197</v>
      </c>
      <c r="AU1589" s="1544"/>
      <c r="AV1589" s="1485"/>
      <c r="AW1589" s="4058"/>
      <c r="AX1589" s="4058"/>
      <c r="AY1589" s="4250"/>
    </row>
    <row r="1590" spans="36:51">
      <c r="AJ1590" s="4203" t="s">
        <v>740</v>
      </c>
      <c r="AK1590" s="209">
        <v>196</v>
      </c>
      <c r="AL1590" s="209">
        <v>62138</v>
      </c>
      <c r="AM1590" s="210">
        <v>44249</v>
      </c>
      <c r="AN1590" s="4366">
        <v>2</v>
      </c>
      <c r="AO1590" s="209" t="s">
        <v>35</v>
      </c>
      <c r="AP1590" s="211">
        <v>258.35000000000002</v>
      </c>
      <c r="AQ1590" s="4204"/>
      <c r="AR1590" s="4230">
        <v>44284</v>
      </c>
      <c r="AS1590" s="4328" t="s">
        <v>1206</v>
      </c>
      <c r="AT1590" s="4190">
        <v>15226</v>
      </c>
      <c r="AU1590" s="1543"/>
      <c r="AV1590" s="881"/>
      <c r="AW1590" s="1230"/>
      <c r="AX1590" s="1230"/>
      <c r="AY1590" s="892"/>
    </row>
    <row r="1591" spans="36:51">
      <c r="AJ1591" s="4203" t="s">
        <v>740</v>
      </c>
      <c r="AK1591" s="209">
        <v>196</v>
      </c>
      <c r="AL1591" s="209">
        <v>62138</v>
      </c>
      <c r="AM1591" s="210">
        <v>44249</v>
      </c>
      <c r="AN1591" s="4366">
        <v>3</v>
      </c>
      <c r="AO1591" s="209" t="s">
        <v>35</v>
      </c>
      <c r="AP1591" s="211">
        <v>258.35000000000002</v>
      </c>
      <c r="AQ1591" s="4204"/>
      <c r="AR1591" s="4230">
        <v>44284</v>
      </c>
      <c r="AS1591" s="4328" t="s">
        <v>1205</v>
      </c>
      <c r="AT1591" s="4190">
        <v>15284</v>
      </c>
      <c r="AU1591" s="1544"/>
      <c r="AV1591" s="1485"/>
      <c r="AW1591" s="4058"/>
      <c r="AX1591" s="4058"/>
      <c r="AY1591" s="4250"/>
    </row>
    <row r="1592" spans="36:51">
      <c r="AJ1592" s="4203" t="s">
        <v>740</v>
      </c>
      <c r="AK1592" s="209">
        <v>197</v>
      </c>
      <c r="AL1592" s="209">
        <v>63750</v>
      </c>
      <c r="AM1592" s="210">
        <v>44265</v>
      </c>
      <c r="AN1592" s="4366">
        <v>2</v>
      </c>
      <c r="AO1592" s="209" t="s">
        <v>35</v>
      </c>
      <c r="AP1592" s="211">
        <v>258.35000000000002</v>
      </c>
      <c r="AQ1592" s="4204"/>
      <c r="AR1592" s="4202">
        <v>44279</v>
      </c>
      <c r="AS1592" s="4328" t="s">
        <v>1205</v>
      </c>
      <c r="AT1592" s="4278">
        <v>15219</v>
      </c>
      <c r="AU1592" s="1543"/>
      <c r="AV1592" s="881"/>
      <c r="AW1592" s="1230"/>
      <c r="AX1592" s="1230"/>
      <c r="AY1592" s="892"/>
    </row>
    <row r="1593" spans="36:51">
      <c r="AJ1593" s="4203" t="s">
        <v>740</v>
      </c>
      <c r="AK1593" s="209">
        <v>197</v>
      </c>
      <c r="AL1593" s="209">
        <v>63750</v>
      </c>
      <c r="AM1593" s="210">
        <v>44265</v>
      </c>
      <c r="AN1593" s="4366">
        <v>3</v>
      </c>
      <c r="AO1593" s="209" t="s">
        <v>35</v>
      </c>
      <c r="AP1593" s="211">
        <v>258.35000000000002</v>
      </c>
      <c r="AQ1593" s="4204"/>
      <c r="AR1593" s="4202">
        <v>44279</v>
      </c>
      <c r="AS1593" s="4328" t="s">
        <v>1205</v>
      </c>
      <c r="AT1593" s="4278">
        <v>15225</v>
      </c>
      <c r="AU1593" s="1543"/>
      <c r="AV1593" s="881"/>
      <c r="AW1593" s="1230"/>
      <c r="AX1593" s="1230"/>
      <c r="AY1593" s="4250"/>
    </row>
    <row r="1594" spans="36:51">
      <c r="AJ1594" s="4203" t="s">
        <v>740</v>
      </c>
      <c r="AK1594" s="209">
        <v>203</v>
      </c>
      <c r="AL1594" s="209">
        <v>63417</v>
      </c>
      <c r="AM1594" s="210">
        <v>44257</v>
      </c>
      <c r="AN1594" s="4366">
        <v>5</v>
      </c>
      <c r="AO1594" s="209" t="s">
        <v>35</v>
      </c>
      <c r="AP1594" s="211">
        <v>258.35000000000002</v>
      </c>
      <c r="AQ1594" s="4204"/>
      <c r="AR1594" s="4230">
        <v>44281</v>
      </c>
      <c r="AS1594" s="209" t="s">
        <v>1206</v>
      </c>
      <c r="AT1594" s="4493">
        <v>15218</v>
      </c>
      <c r="AU1594" s="1543"/>
      <c r="AV1594" s="881"/>
      <c r="AW1594" s="1230"/>
      <c r="AX1594" s="1230"/>
      <c r="AY1594" s="892"/>
    </row>
    <row r="1595" spans="36:51">
      <c r="AJ1595" s="4203" t="s">
        <v>699</v>
      </c>
      <c r="AK1595" s="209">
        <v>205</v>
      </c>
      <c r="AL1595" s="209">
        <v>60474</v>
      </c>
      <c r="AM1595" s="210">
        <v>44272</v>
      </c>
      <c r="AN1595" s="4366">
        <v>5</v>
      </c>
      <c r="AO1595" s="209" t="s">
        <v>35</v>
      </c>
      <c r="AP1595" s="211">
        <v>280.39999999999998</v>
      </c>
      <c r="AQ1595" s="4204"/>
      <c r="AR1595" s="4230">
        <v>44279</v>
      </c>
      <c r="AS1595" s="209" t="s">
        <v>1206</v>
      </c>
      <c r="AT1595" s="4493">
        <v>15197</v>
      </c>
      <c r="AU1595" s="1543"/>
      <c r="AV1595" s="881"/>
      <c r="AW1595" s="1230"/>
      <c r="AX1595" s="1230"/>
      <c r="AY1595" s="892"/>
    </row>
    <row r="1596" spans="36:51">
      <c r="AJ1596" s="4253" t="s">
        <v>436</v>
      </c>
      <c r="AK1596" s="209">
        <v>207</v>
      </c>
      <c r="AL1596" s="209">
        <v>63053</v>
      </c>
      <c r="AM1596" s="210">
        <v>44272</v>
      </c>
      <c r="AN1596" s="4366">
        <v>63</v>
      </c>
      <c r="AO1596" s="209" t="s">
        <v>35</v>
      </c>
      <c r="AP1596" s="211">
        <v>336.5</v>
      </c>
      <c r="AQ1596" s="4204"/>
      <c r="AR1596" s="4202">
        <v>44279</v>
      </c>
      <c r="AS1596" s="4328" t="s">
        <v>1205</v>
      </c>
      <c r="AT1596" s="4493">
        <v>15195</v>
      </c>
      <c r="AU1596" s="1543"/>
      <c r="AV1596" s="881"/>
      <c r="AW1596" s="1230"/>
      <c r="AX1596" s="1230"/>
      <c r="AY1596" s="892"/>
    </row>
    <row r="1597" spans="36:51">
      <c r="AJ1597" s="4253" t="s">
        <v>740</v>
      </c>
      <c r="AK1597" s="209">
        <v>204</v>
      </c>
      <c r="AL1597" s="209">
        <v>63417</v>
      </c>
      <c r="AM1597" s="210">
        <v>44257</v>
      </c>
      <c r="AN1597" s="4366">
        <v>2</v>
      </c>
      <c r="AO1597" s="209" t="s">
        <v>35</v>
      </c>
      <c r="AP1597" s="211">
        <v>258.35000000000002</v>
      </c>
      <c r="AQ1597" s="4204"/>
      <c r="AR1597" s="4230">
        <v>44281</v>
      </c>
      <c r="AS1597" s="209" t="s">
        <v>1206</v>
      </c>
      <c r="AT1597" s="4421">
        <v>15226</v>
      </c>
      <c r="AU1597" s="1544"/>
      <c r="AV1597" s="1485"/>
      <c r="AW1597" s="4058"/>
      <c r="AX1597" s="4058"/>
      <c r="AY1597" s="4250"/>
    </row>
    <row r="1598" spans="36:51">
      <c r="AJ1598" s="553"/>
      <c r="AT1598" s="1226"/>
      <c r="AU1598" s="1543"/>
      <c r="AV1598" s="881"/>
      <c r="AW1598" s="1230"/>
      <c r="AX1598" s="1230"/>
      <c r="AY1598" s="892"/>
    </row>
    <row r="1599" spans="36:51">
      <c r="AJ1599" s="4289" t="s">
        <v>1236</v>
      </c>
      <c r="AS1599" s="4131"/>
      <c r="AT1599" s="4290"/>
      <c r="AU1599" s="1543"/>
      <c r="AV1599" s="881"/>
      <c r="AW1599" s="1230"/>
      <c r="AX1599" s="1230"/>
    </row>
    <row r="1600" spans="36:51">
      <c r="AJ1600" s="4255" t="s">
        <v>436</v>
      </c>
      <c r="AK1600" s="209">
        <v>198</v>
      </c>
      <c r="AL1600" s="209">
        <v>62873</v>
      </c>
      <c r="AM1600" s="210">
        <v>44238</v>
      </c>
      <c r="AN1600" s="4208">
        <v>72</v>
      </c>
      <c r="AO1600" s="209" t="s">
        <v>35</v>
      </c>
      <c r="AP1600" s="211">
        <v>336.5</v>
      </c>
      <c r="AQ1600" s="4204"/>
      <c r="AR1600" s="4202">
        <v>44291</v>
      </c>
      <c r="AS1600" s="4328" t="s">
        <v>1205</v>
      </c>
      <c r="AT1600" s="1881">
        <v>15282</v>
      </c>
      <c r="AU1600" s="965"/>
      <c r="AV1600" s="896"/>
      <c r="AW1600" s="725"/>
      <c r="AX1600" s="725"/>
    </row>
    <row r="1601" spans="36:51">
      <c r="AJ1601" s="4253" t="s">
        <v>740</v>
      </c>
      <c r="AK1601" s="209">
        <v>199</v>
      </c>
      <c r="AL1601" s="209">
        <v>62899</v>
      </c>
      <c r="AM1601" s="210">
        <v>44238</v>
      </c>
      <c r="AN1601" s="4208">
        <v>5</v>
      </c>
      <c r="AO1601" s="209" t="s">
        <v>35</v>
      </c>
      <c r="AP1601" s="211">
        <v>258.35000000000002</v>
      </c>
      <c r="AQ1601" s="4204"/>
      <c r="AR1601" s="4202">
        <v>44291</v>
      </c>
      <c r="AS1601" s="4328" t="s">
        <v>1205</v>
      </c>
      <c r="AT1601" s="4302">
        <v>15285</v>
      </c>
      <c r="AU1601" s="1544"/>
      <c r="AV1601" s="1485"/>
      <c r="AW1601" s="725"/>
      <c r="AX1601" s="4058"/>
      <c r="AY1601" s="4250"/>
    </row>
    <row r="1602" spans="36:51">
      <c r="AJ1602" s="4203" t="s">
        <v>436</v>
      </c>
      <c r="AK1602" s="209">
        <v>200</v>
      </c>
      <c r="AL1602" s="209">
        <v>63053</v>
      </c>
      <c r="AM1602" s="210">
        <v>44243</v>
      </c>
      <c r="AN1602" s="4208">
        <v>72</v>
      </c>
      <c r="AO1602" s="209" t="s">
        <v>35</v>
      </c>
      <c r="AP1602" s="211">
        <v>336.5</v>
      </c>
      <c r="AQ1602" s="4204"/>
      <c r="AR1602" s="4202">
        <v>44291</v>
      </c>
      <c r="AS1602" s="4328" t="s">
        <v>1205</v>
      </c>
      <c r="AT1602" s="4302">
        <v>15281</v>
      </c>
      <c r="AU1602" s="1544"/>
      <c r="AV1602" s="1485"/>
      <c r="AW1602" s="4058"/>
      <c r="AX1602" s="4058"/>
      <c r="AY1602" s="4250"/>
    </row>
    <row r="1603" spans="36:51">
      <c r="AJ1603" s="4255" t="s">
        <v>436</v>
      </c>
      <c r="AK1603" s="209">
        <v>201</v>
      </c>
      <c r="AL1603" s="209">
        <v>63053</v>
      </c>
      <c r="AM1603" s="210">
        <v>44243</v>
      </c>
      <c r="AN1603" s="4208">
        <v>72</v>
      </c>
      <c r="AO1603" s="209" t="s">
        <v>35</v>
      </c>
      <c r="AP1603" s="211">
        <v>336.5</v>
      </c>
      <c r="AQ1603" s="4204"/>
      <c r="AR1603" s="4202">
        <v>44308</v>
      </c>
      <c r="AS1603" s="4487" t="s">
        <v>1205</v>
      </c>
      <c r="AT1603" s="4190">
        <v>15349</v>
      </c>
      <c r="AU1603" s="1543"/>
      <c r="AV1603" s="881"/>
      <c r="AW1603" s="4058"/>
      <c r="AX1603" s="1230"/>
      <c r="AY1603" s="892"/>
    </row>
    <row r="1604" spans="36:51">
      <c r="AJ1604" s="4253" t="s">
        <v>740</v>
      </c>
      <c r="AK1604" s="209">
        <v>202</v>
      </c>
      <c r="AL1604" s="209">
        <v>63053</v>
      </c>
      <c r="AM1604" s="210">
        <v>44243</v>
      </c>
      <c r="AN1604" s="4366">
        <v>7</v>
      </c>
      <c r="AO1604" s="209" t="s">
        <v>35</v>
      </c>
      <c r="AP1604" s="211">
        <v>258.35000000000002</v>
      </c>
      <c r="AQ1604" s="4204"/>
      <c r="AR1604" s="4202">
        <v>44291</v>
      </c>
      <c r="AS1604" s="4328" t="s">
        <v>1205</v>
      </c>
      <c r="AT1604" s="4401">
        <v>15285</v>
      </c>
      <c r="AU1604" s="1544"/>
      <c r="AV1604" s="1485"/>
      <c r="AW1604" s="4058"/>
      <c r="AX1604" s="4058"/>
      <c r="AY1604" s="4250"/>
    </row>
    <row r="1605" spans="36:51">
      <c r="AJ1605" s="4257" t="s">
        <v>740</v>
      </c>
      <c r="AK1605" s="739">
        <v>202</v>
      </c>
      <c r="AL1605" s="739">
        <v>63053</v>
      </c>
      <c r="AM1605" s="742">
        <v>44243</v>
      </c>
      <c r="AN1605" s="4518">
        <v>3</v>
      </c>
      <c r="AO1605" s="739" t="s">
        <v>35</v>
      </c>
      <c r="AP1605" s="870">
        <v>258.35000000000002</v>
      </c>
      <c r="AQ1605" s="4258"/>
      <c r="AR1605" s="4213">
        <v>44291</v>
      </c>
      <c r="AS1605" s="4399" t="s">
        <v>1319</v>
      </c>
      <c r="AT1605" s="4402"/>
      <c r="AU1605" s="1543"/>
      <c r="AV1605" s="881"/>
      <c r="AW1605" s="1230"/>
      <c r="AX1605" s="1230"/>
      <c r="AY1605" s="892"/>
    </row>
    <row r="1606" spans="36:51">
      <c r="AJ1606" s="4203" t="s">
        <v>436</v>
      </c>
      <c r="AK1606" s="209">
        <v>206</v>
      </c>
      <c r="AL1606" s="209">
        <v>62873</v>
      </c>
      <c r="AM1606" s="210">
        <v>44272</v>
      </c>
      <c r="AN1606" s="4208">
        <v>72</v>
      </c>
      <c r="AO1606" s="209" t="s">
        <v>35</v>
      </c>
      <c r="AP1606" s="211">
        <v>336.5</v>
      </c>
      <c r="AQ1606" s="4204"/>
      <c r="AR1606" s="4202">
        <v>44298</v>
      </c>
      <c r="AS1606" s="4328" t="s">
        <v>1205</v>
      </c>
      <c r="AT1606" s="4302">
        <v>15283</v>
      </c>
      <c r="AU1606" s="1544"/>
      <c r="AV1606" s="1485"/>
      <c r="AW1606" s="4058"/>
      <c r="AX1606" s="4058"/>
      <c r="AY1606" s="4250"/>
    </row>
    <row r="1607" spans="36:51">
      <c r="AJ1607" s="553"/>
      <c r="AT1607" s="1226"/>
      <c r="AU1607" s="1543"/>
      <c r="AV1607" s="1485"/>
      <c r="AW1607" s="4058"/>
      <c r="AX1607" s="1230"/>
      <c r="AY1607" s="892"/>
    </row>
    <row r="1608" spans="36:51">
      <c r="AJ1608" s="4289" t="s">
        <v>1237</v>
      </c>
      <c r="AK1608" s="896"/>
      <c r="AL1608" s="896"/>
      <c r="AM1608" s="897"/>
      <c r="AN1608" s="896"/>
      <c r="AO1608" s="896"/>
      <c r="AP1608" s="898"/>
      <c r="AQ1608" s="3724"/>
      <c r="AR1608" s="3702"/>
      <c r="AS1608" s="897"/>
      <c r="AT1608" s="4403"/>
      <c r="AU1608" s="1543"/>
      <c r="AV1608" s="881"/>
      <c r="AW1608" s="1230"/>
      <c r="AX1608" s="1230"/>
      <c r="AY1608" s="4250"/>
    </row>
    <row r="1609" spans="36:51">
      <c r="AJ1609" s="4255" t="s">
        <v>699</v>
      </c>
      <c r="AK1609" s="209">
        <v>208</v>
      </c>
      <c r="AL1609" s="209">
        <v>56513</v>
      </c>
      <c r="AM1609" s="210">
        <v>44272</v>
      </c>
      <c r="AN1609" s="4366">
        <v>5</v>
      </c>
      <c r="AO1609" s="209" t="s">
        <v>35</v>
      </c>
      <c r="AP1609" s="211">
        <v>280.39999999999998</v>
      </c>
      <c r="AQ1609" s="4204"/>
      <c r="AR1609" s="4230">
        <v>44326</v>
      </c>
      <c r="AS1609" s="209" t="s">
        <v>1206</v>
      </c>
      <c r="AT1609" s="4278">
        <v>15413</v>
      </c>
      <c r="AU1609" s="1543"/>
      <c r="AV1609" s="881"/>
      <c r="AW1609" s="4058"/>
      <c r="AX1609" s="1230"/>
      <c r="AY1609" s="892"/>
    </row>
    <row r="1610" spans="36:51">
      <c r="AJ1610" s="4203" t="s">
        <v>740</v>
      </c>
      <c r="AK1610" s="209">
        <v>209</v>
      </c>
      <c r="AL1610" s="209">
        <v>63923</v>
      </c>
      <c r="AM1610" s="210">
        <v>44279</v>
      </c>
      <c r="AN1610" s="4366">
        <v>7</v>
      </c>
      <c r="AO1610" s="209" t="s">
        <v>35</v>
      </c>
      <c r="AP1610" s="211">
        <v>258.35000000000002</v>
      </c>
      <c r="AQ1610" s="4204"/>
      <c r="AR1610" s="4202">
        <v>44319</v>
      </c>
      <c r="AS1610" s="201" t="s">
        <v>1205</v>
      </c>
      <c r="AT1610" s="4492">
        <v>15415</v>
      </c>
      <c r="AU1610" s="1543"/>
      <c r="AV1610" s="881"/>
      <c r="AW1610" s="1230"/>
      <c r="AX1610" s="1230"/>
      <c r="AY1610" s="892"/>
    </row>
    <row r="1611" spans="36:51">
      <c r="AJ1611" s="4203" t="s">
        <v>740</v>
      </c>
      <c r="AK1611" s="209">
        <v>210</v>
      </c>
      <c r="AL1611" s="209">
        <v>63923</v>
      </c>
      <c r="AM1611" s="210">
        <v>44279</v>
      </c>
      <c r="AN1611" s="4366">
        <v>7</v>
      </c>
      <c r="AO1611" s="209" t="s">
        <v>35</v>
      </c>
      <c r="AP1611" s="211">
        <v>258.35000000000002</v>
      </c>
      <c r="AQ1611" s="4204"/>
      <c r="AR1611" s="4202">
        <v>44319</v>
      </c>
      <c r="AS1611" s="209" t="s">
        <v>1206</v>
      </c>
      <c r="AT1611" s="4492">
        <v>15412</v>
      </c>
      <c r="AU1611" s="1543"/>
      <c r="AV1611" s="881"/>
      <c r="AW1611" s="1230"/>
      <c r="AX1611" s="1230"/>
      <c r="AY1611" s="892"/>
    </row>
    <row r="1612" spans="36:51">
      <c r="AJ1612" s="4203" t="s">
        <v>740</v>
      </c>
      <c r="AK1612" s="209">
        <v>211</v>
      </c>
      <c r="AL1612" s="209">
        <v>63923</v>
      </c>
      <c r="AM1612" s="210">
        <v>44279</v>
      </c>
      <c r="AN1612" s="4366">
        <v>7</v>
      </c>
      <c r="AO1612" s="209" t="s">
        <v>35</v>
      </c>
      <c r="AP1612" s="211">
        <v>258.35000000000002</v>
      </c>
      <c r="AQ1612" s="4204"/>
      <c r="AR1612" s="4202">
        <v>44328</v>
      </c>
      <c r="AS1612" s="209" t="s">
        <v>1205</v>
      </c>
      <c r="AT1612" s="4492">
        <v>15472</v>
      </c>
      <c r="AU1612" s="1544"/>
      <c r="AV1612" s="881"/>
      <c r="AW1612" s="1230"/>
      <c r="AX1612" s="4058"/>
      <c r="AY1612" s="4250"/>
    </row>
    <row r="1613" spans="36:51">
      <c r="AJ1613" s="4253" t="s">
        <v>436</v>
      </c>
      <c r="AK1613" s="209">
        <v>212</v>
      </c>
      <c r="AL1613" s="209">
        <v>63924</v>
      </c>
      <c r="AM1613" s="210">
        <v>44279</v>
      </c>
      <c r="AN1613" s="4366">
        <v>72</v>
      </c>
      <c r="AO1613" s="209" t="s">
        <v>35</v>
      </c>
      <c r="AP1613" s="211">
        <v>336.5</v>
      </c>
      <c r="AQ1613" s="4204"/>
      <c r="AR1613" s="4202">
        <v>44319</v>
      </c>
      <c r="AS1613" s="201" t="s">
        <v>1205</v>
      </c>
      <c r="AT1613" s="4492">
        <v>15416</v>
      </c>
      <c r="AU1613" s="1543"/>
      <c r="AV1613" s="1485"/>
      <c r="AW1613" s="1230"/>
      <c r="AX1613" s="1230"/>
      <c r="AY1613" s="892"/>
    </row>
    <row r="1614" spans="36:51">
      <c r="AJ1614" s="4253" t="s">
        <v>436</v>
      </c>
      <c r="AK1614" s="209">
        <v>213</v>
      </c>
      <c r="AL1614" s="209">
        <v>63924</v>
      </c>
      <c r="AM1614" s="210">
        <v>44279</v>
      </c>
      <c r="AN1614" s="4366">
        <v>72</v>
      </c>
      <c r="AO1614" s="209" t="s">
        <v>35</v>
      </c>
      <c r="AP1614" s="211">
        <v>336.5</v>
      </c>
      <c r="AQ1614" s="4204"/>
      <c r="AR1614" s="4202">
        <v>44319</v>
      </c>
      <c r="AS1614" s="209" t="s">
        <v>1206</v>
      </c>
      <c r="AT1614" s="4492">
        <v>15414</v>
      </c>
      <c r="AU1614" s="1543"/>
      <c r="AV1614" s="881"/>
      <c r="AW1614" s="1230"/>
      <c r="AX1614" s="1230"/>
      <c r="AY1614" s="892"/>
    </row>
    <row r="1615" spans="36:51">
      <c r="AJ1615" s="4253" t="s">
        <v>436</v>
      </c>
      <c r="AK1615" s="209">
        <v>214</v>
      </c>
      <c r="AL1615" s="209">
        <v>63924</v>
      </c>
      <c r="AM1615" s="210">
        <v>44279</v>
      </c>
      <c r="AN1615" s="4366">
        <v>72</v>
      </c>
      <c r="AO1615" s="209" t="s">
        <v>35</v>
      </c>
      <c r="AP1615" s="211">
        <v>336.5</v>
      </c>
      <c r="AQ1615" s="4204"/>
      <c r="AR1615" s="4202">
        <v>44328</v>
      </c>
      <c r="AS1615" s="209" t="s">
        <v>1205</v>
      </c>
      <c r="AT1615" s="4492">
        <v>15473</v>
      </c>
      <c r="AU1615" s="1543"/>
      <c r="AV1615" s="881"/>
      <c r="AW1615" s="4058"/>
      <c r="AX1615" s="1230"/>
      <c r="AY1615" s="892"/>
    </row>
    <row r="1616" spans="36:51">
      <c r="AJ1616" s="4253" t="s">
        <v>436</v>
      </c>
      <c r="AK1616" s="209">
        <v>215</v>
      </c>
      <c r="AL1616" s="209">
        <v>63924</v>
      </c>
      <c r="AM1616" s="210">
        <v>44279</v>
      </c>
      <c r="AN1616" s="209">
        <v>72</v>
      </c>
      <c r="AO1616" s="209" t="s">
        <v>35</v>
      </c>
      <c r="AP1616" s="211">
        <v>336.5</v>
      </c>
      <c r="AQ1616" s="4204"/>
      <c r="AR1616" s="4230">
        <v>44340</v>
      </c>
      <c r="AS1616" s="209" t="s">
        <v>1206</v>
      </c>
      <c r="AT1616" s="4301">
        <v>15527</v>
      </c>
      <c r="AU1616" s="1543"/>
      <c r="AV1616" s="881"/>
      <c r="AW1616" s="1230"/>
      <c r="AX1616" s="1230"/>
      <c r="AY1616" s="892"/>
    </row>
    <row r="1617" spans="35:51">
      <c r="AJ1617" s="4253" t="s">
        <v>740</v>
      </c>
      <c r="AK1617" s="209">
        <v>217</v>
      </c>
      <c r="AL1617" s="209">
        <v>64291</v>
      </c>
      <c r="AM1617" s="210">
        <v>44285</v>
      </c>
      <c r="AN1617" s="4366">
        <v>7</v>
      </c>
      <c r="AO1617" s="209" t="s">
        <v>35</v>
      </c>
      <c r="AP1617" s="211">
        <v>258.35000000000002</v>
      </c>
      <c r="AQ1617" s="4204"/>
      <c r="AR1617" s="4202">
        <v>44340</v>
      </c>
      <c r="AS1617" s="201" t="s">
        <v>1205</v>
      </c>
      <c r="AT1617" s="4526">
        <v>15528</v>
      </c>
      <c r="AU1617" s="1543"/>
      <c r="AV1617" s="881"/>
      <c r="AW1617" s="1230"/>
      <c r="AX1617" s="4058"/>
      <c r="AY1617" s="4250"/>
    </row>
    <row r="1618" spans="35:51">
      <c r="AJ1618" s="4253" t="s">
        <v>699</v>
      </c>
      <c r="AK1618" s="209">
        <v>218</v>
      </c>
      <c r="AL1618" s="209">
        <v>64492</v>
      </c>
      <c r="AM1618" s="210">
        <v>44294</v>
      </c>
      <c r="AN1618" s="4366">
        <v>4</v>
      </c>
      <c r="AO1618" s="209" t="s">
        <v>35</v>
      </c>
      <c r="AP1618" s="211">
        <v>280.39999999999998</v>
      </c>
      <c r="AQ1618" s="4204"/>
      <c r="AR1618" s="4202">
        <v>44340</v>
      </c>
      <c r="AS1618" s="209" t="s">
        <v>1205</v>
      </c>
      <c r="AT1618" s="4493">
        <v>15558</v>
      </c>
      <c r="AU1618" s="878"/>
      <c r="AV1618" s="881"/>
      <c r="AW1618" s="1230"/>
      <c r="AX1618" s="1230"/>
      <c r="AY1618" s="881"/>
    </row>
    <row r="1619" spans="35:51">
      <c r="AJ1619" s="3487" t="s">
        <v>436</v>
      </c>
      <c r="AK1619" s="209">
        <v>219</v>
      </c>
      <c r="AL1619" s="209">
        <v>64867</v>
      </c>
      <c r="AM1619" s="210">
        <v>44300</v>
      </c>
      <c r="AN1619" s="4366">
        <v>50</v>
      </c>
      <c r="AO1619" s="209" t="s">
        <v>35</v>
      </c>
      <c r="AP1619" s="211">
        <v>360.05</v>
      </c>
      <c r="AQ1619" s="4204"/>
      <c r="AR1619" s="4202">
        <v>44344</v>
      </c>
      <c r="AS1619" s="209" t="s">
        <v>1205</v>
      </c>
      <c r="AT1619" s="4492">
        <v>15575</v>
      </c>
      <c r="AU1619" s="1543"/>
      <c r="AV1619" s="881"/>
      <c r="AW1619" s="1230"/>
      <c r="AX1619" s="4058"/>
      <c r="AY1619" s="4250"/>
    </row>
    <row r="1620" spans="35:51">
      <c r="AJ1620" s="3487" t="s">
        <v>740</v>
      </c>
      <c r="AK1620" s="209">
        <v>220</v>
      </c>
      <c r="AL1620" s="209">
        <v>64865</v>
      </c>
      <c r="AM1620" s="210">
        <v>44300</v>
      </c>
      <c r="AN1620" s="4366">
        <v>7</v>
      </c>
      <c r="AO1620" s="209" t="s">
        <v>35</v>
      </c>
      <c r="AP1620" s="211">
        <v>276.43</v>
      </c>
      <c r="AQ1620" s="4204"/>
      <c r="AR1620" s="4202">
        <v>44344</v>
      </c>
      <c r="AS1620" s="209" t="s">
        <v>1205</v>
      </c>
      <c r="AT1620" s="4488">
        <v>15576</v>
      </c>
      <c r="AU1620" s="727"/>
      <c r="AV1620" s="896"/>
      <c r="AW1620" s="725"/>
      <c r="AX1620" s="725"/>
      <c r="AY1620" s="4146"/>
    </row>
    <row r="1621" spans="35:51">
      <c r="AJ1621" s="553"/>
      <c r="AT1621" s="1226"/>
      <c r="AU1621" s="1775"/>
      <c r="AV1621" s="881"/>
      <c r="AW1621" s="4058"/>
      <c r="AX1621" s="725"/>
      <c r="AY1621" s="4279"/>
    </row>
    <row r="1622" spans="35:51">
      <c r="AJ1622" s="4289" t="s">
        <v>1252</v>
      </c>
      <c r="AK1622" s="1485"/>
      <c r="AL1622" s="1485"/>
      <c r="AM1622" s="1538"/>
      <c r="AN1622" s="4527"/>
      <c r="AO1622" s="1485"/>
      <c r="AP1622" s="1486"/>
      <c r="AQ1622" s="4412"/>
      <c r="AR1622" s="4413"/>
      <c r="AS1622" s="1538"/>
      <c r="AT1622" s="4291"/>
      <c r="AU1622" s="965"/>
      <c r="AV1622" s="896"/>
      <c r="AW1622" s="725"/>
      <c r="AX1622" s="725"/>
      <c r="AY1622" s="896"/>
    </row>
    <row r="1623" spans="35:51">
      <c r="AJ1623" s="4211" t="s">
        <v>436</v>
      </c>
      <c r="AK1623" s="739">
        <v>216</v>
      </c>
      <c r="AL1623" s="739">
        <v>63924</v>
      </c>
      <c r="AM1623" s="742">
        <v>44279</v>
      </c>
      <c r="AN1623" s="4518">
        <v>72</v>
      </c>
      <c r="AO1623" s="739" t="s">
        <v>35</v>
      </c>
      <c r="AP1623" s="870">
        <v>336.5</v>
      </c>
      <c r="AQ1623" s="4258"/>
      <c r="AR1623" s="4213">
        <v>44348</v>
      </c>
      <c r="AS1623" s="4399" t="s">
        <v>1319</v>
      </c>
      <c r="AT1623" s="4214"/>
      <c r="AU1623" s="965"/>
      <c r="AV1623" s="896"/>
      <c r="AW1623" s="725"/>
      <c r="AX1623" s="725"/>
      <c r="AY1623" s="896"/>
    </row>
    <row r="1624" spans="35:51">
      <c r="AJ1624" s="4420" t="s">
        <v>436</v>
      </c>
      <c r="AK1624" s="739">
        <v>231</v>
      </c>
      <c r="AL1624" s="739">
        <v>64867</v>
      </c>
      <c r="AM1624" s="742">
        <v>44300</v>
      </c>
      <c r="AN1624" s="4518">
        <v>50</v>
      </c>
      <c r="AO1624" s="739" t="s">
        <v>35</v>
      </c>
      <c r="AP1624" s="870">
        <v>360.05</v>
      </c>
      <c r="AQ1624" s="4258"/>
      <c r="AR1624" s="4213">
        <v>44361</v>
      </c>
      <c r="AS1624" s="4399" t="s">
        <v>1319</v>
      </c>
      <c r="AT1624" s="4493"/>
      <c r="AU1624" s="727"/>
      <c r="AV1624" s="896"/>
      <c r="AW1624" s="725"/>
      <c r="AX1624" s="725"/>
      <c r="AY1624" s="896"/>
    </row>
    <row r="1625" spans="35:51">
      <c r="AJ1625" s="4253" t="s">
        <v>740</v>
      </c>
      <c r="AK1625" s="209">
        <v>221</v>
      </c>
      <c r="AL1625" s="209">
        <v>64865</v>
      </c>
      <c r="AM1625" s="210">
        <v>44300</v>
      </c>
      <c r="AN1625" s="4366">
        <v>7</v>
      </c>
      <c r="AO1625" s="209" t="s">
        <v>35</v>
      </c>
      <c r="AP1625" s="211">
        <v>276.43</v>
      </c>
      <c r="AQ1625" s="4204"/>
      <c r="AR1625" s="4202">
        <v>44367</v>
      </c>
      <c r="AS1625" s="209" t="s">
        <v>1205</v>
      </c>
      <c r="AT1625" s="4575">
        <v>15674</v>
      </c>
      <c r="AU1625" s="1544"/>
      <c r="AV1625" s="881"/>
      <c r="AW1625" s="1230"/>
      <c r="AX1625" s="4058"/>
      <c r="AY1625" s="1485"/>
    </row>
    <row r="1626" spans="35:51">
      <c r="AJ1626" s="4203" t="s">
        <v>436</v>
      </c>
      <c r="AK1626" s="209">
        <v>232</v>
      </c>
      <c r="AL1626" s="209">
        <v>63053</v>
      </c>
      <c r="AM1626" s="210">
        <v>44356</v>
      </c>
      <c r="AN1626" s="4366">
        <v>81</v>
      </c>
      <c r="AO1626" s="209" t="s">
        <v>35</v>
      </c>
      <c r="AP1626" s="211">
        <v>360.05</v>
      </c>
      <c r="AQ1626" s="4204"/>
      <c r="AR1626" s="4202">
        <v>44367</v>
      </c>
      <c r="AS1626" s="209" t="s">
        <v>1205</v>
      </c>
      <c r="AT1626" s="4302">
        <v>15673</v>
      </c>
      <c r="AU1626" s="727"/>
      <c r="AV1626" s="896"/>
      <c r="AW1626" s="725"/>
      <c r="AX1626" s="725"/>
      <c r="AY1626" s="896"/>
    </row>
    <row r="1627" spans="35:51">
      <c r="AJ1627" s="4211" t="s">
        <v>436</v>
      </c>
      <c r="AK1627" s="739">
        <v>222</v>
      </c>
      <c r="AL1627" s="739">
        <v>65226</v>
      </c>
      <c r="AM1627" s="742">
        <v>44315</v>
      </c>
      <c r="AN1627" s="4518">
        <v>63</v>
      </c>
      <c r="AO1627" s="739" t="s">
        <v>35</v>
      </c>
      <c r="AP1627" s="870">
        <v>360.05</v>
      </c>
      <c r="AQ1627" s="4258"/>
      <c r="AR1627" s="4259">
        <v>44375</v>
      </c>
      <c r="AS1627" s="4399" t="s">
        <v>1319</v>
      </c>
      <c r="AT1627" s="1226"/>
      <c r="AU1627" s="727"/>
      <c r="AV1627" s="896"/>
      <c r="AW1627" s="725"/>
      <c r="AX1627" s="725"/>
      <c r="AY1627" s="892"/>
    </row>
    <row r="1628" spans="35:51">
      <c r="AJ1628" s="4211" t="s">
        <v>740</v>
      </c>
      <c r="AK1628" s="739">
        <v>203</v>
      </c>
      <c r="AL1628" s="739">
        <v>63417</v>
      </c>
      <c r="AM1628" s="742">
        <v>44257</v>
      </c>
      <c r="AN1628" s="4518">
        <v>1</v>
      </c>
      <c r="AO1628" s="739" t="s">
        <v>35</v>
      </c>
      <c r="AP1628" s="870">
        <v>258.35000000000002</v>
      </c>
      <c r="AQ1628" s="4258"/>
      <c r="AR1628" s="4259">
        <v>44375</v>
      </c>
      <c r="AS1628" s="4399" t="s">
        <v>1319</v>
      </c>
      <c r="AT1628" s="4329"/>
      <c r="AU1628" s="878"/>
      <c r="AV1628" s="881"/>
      <c r="AW1628" s="1230"/>
      <c r="AX1628" s="1230"/>
      <c r="AY1628" s="881"/>
    </row>
    <row r="1629" spans="35:51">
      <c r="AJ1629" s="828"/>
      <c r="AT1629" s="1226"/>
      <c r="AU1629" s="965"/>
      <c r="AV1629" s="896"/>
      <c r="AW1629" s="725"/>
      <c r="AX1629" s="725"/>
      <c r="AY1629" s="896"/>
    </row>
    <row r="1630" spans="35:51">
      <c r="AI1630" s="4153">
        <v>101795</v>
      </c>
      <c r="AJ1630" s="4289" t="s">
        <v>1253</v>
      </c>
      <c r="AK1630" s="4414"/>
      <c r="AL1630" s="4415"/>
      <c r="AM1630" s="4416"/>
      <c r="AN1630" s="4528"/>
      <c r="AO1630" s="4415"/>
      <c r="AP1630" s="4417"/>
      <c r="AQ1630" s="4418"/>
      <c r="AR1630" s="4419"/>
      <c r="AS1630" s="4416"/>
      <c r="AT1630" s="4421"/>
      <c r="AU1630" s="965"/>
      <c r="AV1630" s="896"/>
      <c r="AW1630" s="725"/>
      <c r="AX1630" s="725"/>
      <c r="AY1630" s="896"/>
    </row>
    <row r="1631" spans="35:51">
      <c r="AI1631" s="4153">
        <v>189855</v>
      </c>
      <c r="AJ1631" s="4203" t="s">
        <v>699</v>
      </c>
      <c r="AK1631" s="209">
        <v>188</v>
      </c>
      <c r="AL1631" s="209">
        <v>60474</v>
      </c>
      <c r="AM1631" s="210">
        <v>44173</v>
      </c>
      <c r="AN1631" s="4208">
        <v>5</v>
      </c>
      <c r="AO1631" s="209" t="s">
        <v>35</v>
      </c>
      <c r="AP1631" s="211">
        <v>273.3</v>
      </c>
      <c r="AQ1631" s="4204"/>
      <c r="AR1631" s="4230">
        <v>44389</v>
      </c>
      <c r="AS1631" s="210" t="s">
        <v>1205</v>
      </c>
      <c r="AT1631" s="4488">
        <v>15783</v>
      </c>
      <c r="AU1631" s="965"/>
      <c r="AV1631" s="896"/>
      <c r="AW1631" s="725"/>
      <c r="AX1631" s="725"/>
      <c r="AY1631" s="896"/>
    </row>
    <row r="1632" spans="35:51">
      <c r="AI1632" s="4153">
        <v>101795</v>
      </c>
      <c r="AJ1632" s="4203" t="s">
        <v>436</v>
      </c>
      <c r="AK1632" s="209">
        <v>223</v>
      </c>
      <c r="AL1632" s="209">
        <v>65226</v>
      </c>
      <c r="AM1632" s="210">
        <v>44315</v>
      </c>
      <c r="AN1632" s="4208">
        <v>81</v>
      </c>
      <c r="AO1632" s="209" t="s">
        <v>35</v>
      </c>
      <c r="AP1632" s="211">
        <v>360.05</v>
      </c>
      <c r="AQ1632" s="4204"/>
      <c r="AR1632" s="4230">
        <v>44378</v>
      </c>
      <c r="AS1632" s="813" t="s">
        <v>1206</v>
      </c>
      <c r="AT1632" s="4421">
        <v>15729</v>
      </c>
      <c r="AU1632" s="727"/>
      <c r="AV1632" s="896"/>
      <c r="AW1632" s="725"/>
      <c r="AX1632" s="725"/>
      <c r="AY1632" s="896"/>
    </row>
    <row r="1633" spans="35:51">
      <c r="AI1633" s="4153"/>
      <c r="AJ1633" s="4203" t="s">
        <v>436</v>
      </c>
      <c r="AK1633" s="209">
        <v>224</v>
      </c>
      <c r="AL1633" s="209">
        <v>65226</v>
      </c>
      <c r="AM1633" s="210">
        <v>44315</v>
      </c>
      <c r="AN1633" s="4208">
        <v>54</v>
      </c>
      <c r="AO1633" s="209" t="s">
        <v>35</v>
      </c>
      <c r="AP1633" s="211">
        <v>360.05</v>
      </c>
      <c r="AQ1633" s="4204"/>
      <c r="AR1633" s="4230">
        <v>44389</v>
      </c>
      <c r="AS1633" s="210" t="s">
        <v>1205</v>
      </c>
      <c r="AT1633" s="4421">
        <v>15781</v>
      </c>
      <c r="AU1633" s="1543"/>
      <c r="AV1633" s="727"/>
      <c r="AW1633" s="725"/>
      <c r="AX1633" s="725"/>
      <c r="AY1633" s="892"/>
    </row>
    <row r="1634" spans="35:51">
      <c r="AI1634" s="4153"/>
      <c r="AJ1634" s="4203" t="s">
        <v>436</v>
      </c>
      <c r="AK1634" s="209">
        <v>225</v>
      </c>
      <c r="AL1634" s="209">
        <v>65226</v>
      </c>
      <c r="AM1634" s="210">
        <v>44315</v>
      </c>
      <c r="AN1634" s="4208">
        <v>54</v>
      </c>
      <c r="AO1634" s="209" t="s">
        <v>35</v>
      </c>
      <c r="AP1634" s="211">
        <v>360.05</v>
      </c>
      <c r="AQ1634" s="4204"/>
      <c r="AR1634" s="4230">
        <v>44396</v>
      </c>
      <c r="AS1634" s="210" t="s">
        <v>1206</v>
      </c>
      <c r="AT1634" s="4421">
        <v>15822</v>
      </c>
      <c r="AU1634" s="1543"/>
      <c r="AV1634" s="896"/>
      <c r="AW1634" s="725"/>
      <c r="AX1634" s="725"/>
      <c r="AY1634" s="892"/>
    </row>
    <row r="1635" spans="35:51">
      <c r="AI1635" s="4153">
        <v>179680</v>
      </c>
      <c r="AJ1635" s="4203" t="s">
        <v>436</v>
      </c>
      <c r="AK1635" s="209">
        <v>226</v>
      </c>
      <c r="AL1635" s="209">
        <v>65226</v>
      </c>
      <c r="AM1635" s="210">
        <v>44315</v>
      </c>
      <c r="AN1635" s="4208">
        <v>54</v>
      </c>
      <c r="AO1635" s="209" t="s">
        <v>35</v>
      </c>
      <c r="AP1635" s="211">
        <v>360.05</v>
      </c>
      <c r="AQ1635" s="4204"/>
      <c r="AR1635" s="4230">
        <v>44396</v>
      </c>
      <c r="AS1635" s="210" t="s">
        <v>1205</v>
      </c>
      <c r="AT1635" s="4421">
        <v>15821</v>
      </c>
      <c r="AU1635" s="878"/>
      <c r="AV1635" s="896"/>
      <c r="AW1635" s="725"/>
      <c r="AX1635" s="725"/>
      <c r="AY1635" s="892"/>
    </row>
    <row r="1636" spans="35:51">
      <c r="AI1636" s="4153">
        <v>101795</v>
      </c>
      <c r="AJ1636" s="4253" t="s">
        <v>740</v>
      </c>
      <c r="AK1636" s="209">
        <v>228</v>
      </c>
      <c r="AL1636" s="209">
        <v>65697</v>
      </c>
      <c r="AM1636" s="210">
        <v>44330</v>
      </c>
      <c r="AN1636" s="4208">
        <v>8</v>
      </c>
      <c r="AO1636" s="209" t="s">
        <v>35</v>
      </c>
      <c r="AP1636" s="211">
        <v>276.43</v>
      </c>
      <c r="AQ1636" s="4204"/>
      <c r="AR1636" s="4202">
        <v>44389</v>
      </c>
      <c r="AS1636" s="210" t="s">
        <v>1206</v>
      </c>
      <c r="AT1636" s="4421">
        <v>15782</v>
      </c>
      <c r="AU1636" s="878"/>
      <c r="AV1636" s="896"/>
      <c r="AW1636" s="725"/>
      <c r="AX1636" s="725"/>
      <c r="AY1636" s="892"/>
    </row>
    <row r="1637" spans="35:51">
      <c r="AI1637" s="4153">
        <v>101795</v>
      </c>
      <c r="AJ1637" s="4253" t="s">
        <v>740</v>
      </c>
      <c r="AK1637" s="209">
        <v>229</v>
      </c>
      <c r="AL1637" s="209">
        <v>65697</v>
      </c>
      <c r="AM1637" s="210">
        <v>44330</v>
      </c>
      <c r="AN1637" s="4208">
        <v>9</v>
      </c>
      <c r="AO1637" s="209" t="s">
        <v>35</v>
      </c>
      <c r="AP1637" s="211">
        <v>276.43</v>
      </c>
      <c r="AQ1637" s="4204"/>
      <c r="AR1637" s="4202">
        <v>44396</v>
      </c>
      <c r="AS1637" s="210" t="s">
        <v>1205</v>
      </c>
      <c r="AT1637" s="4421">
        <v>15823</v>
      </c>
      <c r="AU1637" s="878"/>
      <c r="AV1637" s="896"/>
      <c r="AW1637" s="725"/>
      <c r="AX1637" s="725"/>
      <c r="AY1637" s="892"/>
    </row>
    <row r="1638" spans="35:51">
      <c r="AI1638" s="4153">
        <v>189855</v>
      </c>
      <c r="AJ1638" s="4203" t="s">
        <v>699</v>
      </c>
      <c r="AK1638" s="209">
        <v>233</v>
      </c>
      <c r="AL1638" s="209">
        <v>65841</v>
      </c>
      <c r="AM1638" s="210">
        <v>44384</v>
      </c>
      <c r="AN1638" s="4208">
        <v>2</v>
      </c>
      <c r="AO1638" s="209" t="s">
        <v>35</v>
      </c>
      <c r="AP1638" s="211">
        <v>300.02999999999997</v>
      </c>
      <c r="AQ1638" s="4204"/>
      <c r="AR1638" s="4230">
        <v>44396</v>
      </c>
      <c r="AS1638" s="210" t="s">
        <v>1205</v>
      </c>
      <c r="AT1638" s="4493">
        <v>15824</v>
      </c>
      <c r="AU1638" s="727"/>
      <c r="AV1638" s="896"/>
      <c r="AW1638" s="725"/>
      <c r="AX1638" s="725"/>
      <c r="AY1638" s="892"/>
    </row>
    <row r="1639" spans="35:51">
      <c r="AI1639" s="4153">
        <v>101795</v>
      </c>
      <c r="AJ1639" s="4256"/>
      <c r="AK1639" s="896"/>
      <c r="AL1639" s="896"/>
      <c r="AM1639" s="897"/>
      <c r="AN1639" s="4594"/>
      <c r="AO1639" s="896"/>
      <c r="AP1639" s="898"/>
      <c r="AQ1639" s="3724"/>
      <c r="AR1639" s="4091"/>
      <c r="AS1639" s="897"/>
      <c r="AT1639" s="4291"/>
      <c r="AU1639" s="878"/>
      <c r="AV1639" s="896"/>
      <c r="AW1639" s="725"/>
      <c r="AX1639" s="4058"/>
      <c r="AY1639" s="1485"/>
    </row>
    <row r="1640" spans="35:51">
      <c r="AI1640" s="4153">
        <v>179680</v>
      </c>
      <c r="AJ1640" s="4619" t="s">
        <v>1257</v>
      </c>
      <c r="AK1640" s="2607"/>
      <c r="AL1640" s="2607"/>
      <c r="AM1640" s="2607"/>
      <c r="AN1640" s="2607"/>
      <c r="AO1640" s="2607"/>
      <c r="AP1640" s="2607"/>
      <c r="AQ1640" s="4617"/>
      <c r="AR1640" s="3723"/>
      <c r="AS1640" s="2607"/>
      <c r="AT1640" s="4620"/>
      <c r="AU1640" s="965"/>
      <c r="AV1640" s="896"/>
      <c r="AW1640" s="725"/>
      <c r="AX1640" s="725"/>
      <c r="AY1640" s="4146"/>
    </row>
    <row r="1641" spans="35:51">
      <c r="AJ1641" s="4253" t="s">
        <v>740</v>
      </c>
      <c r="AK1641" s="209">
        <v>227</v>
      </c>
      <c r="AL1641" s="209">
        <v>65697</v>
      </c>
      <c r="AM1641" s="210">
        <v>44330</v>
      </c>
      <c r="AN1641" s="4208">
        <v>6</v>
      </c>
      <c r="AO1641" s="209" t="s">
        <v>35</v>
      </c>
      <c r="AP1641" s="211">
        <v>230</v>
      </c>
      <c r="AQ1641" s="4204"/>
      <c r="AR1641" s="4202">
        <v>44409</v>
      </c>
      <c r="AS1641" s="1092" t="s">
        <v>1206</v>
      </c>
      <c r="AT1641" s="4302">
        <v>15893</v>
      </c>
      <c r="AU1641" s="878"/>
      <c r="AV1641" s="1485"/>
      <c r="AW1641" s="725"/>
      <c r="AX1641" s="1230"/>
      <c r="AY1641" s="892"/>
    </row>
    <row r="1642" spans="35:51">
      <c r="AJ1642" s="4203" t="s">
        <v>699</v>
      </c>
      <c r="AK1642" s="209">
        <v>234</v>
      </c>
      <c r="AL1642" s="209">
        <v>66915</v>
      </c>
      <c r="AM1642" s="210">
        <v>44384</v>
      </c>
      <c r="AN1642" s="4208">
        <v>3</v>
      </c>
      <c r="AO1642" s="209" t="s">
        <v>35</v>
      </c>
      <c r="AP1642" s="211">
        <v>250</v>
      </c>
      <c r="AQ1642" s="4204"/>
      <c r="AR1642" s="4202">
        <v>44409</v>
      </c>
      <c r="AS1642" s="1092" t="s">
        <v>1206</v>
      </c>
      <c r="AT1642" s="4692">
        <v>15894</v>
      </c>
      <c r="AU1642" s="878"/>
      <c r="AV1642" s="1485"/>
      <c r="AW1642" s="4058"/>
      <c r="AX1642" s="1230"/>
      <c r="AY1642" s="892"/>
    </row>
    <row r="1643" spans="35:51">
      <c r="AJ1643" s="4203" t="s">
        <v>699</v>
      </c>
      <c r="AK1643" s="209">
        <v>234</v>
      </c>
      <c r="AL1643" s="209">
        <v>66915</v>
      </c>
      <c r="AM1643" s="210">
        <v>44384</v>
      </c>
      <c r="AN1643" s="4208">
        <v>1</v>
      </c>
      <c r="AO1643" s="209" t="s">
        <v>35</v>
      </c>
      <c r="AP1643" s="211">
        <v>250</v>
      </c>
      <c r="AQ1643" s="4204"/>
      <c r="AR1643" s="4202">
        <v>44412</v>
      </c>
      <c r="AS1643" s="1092" t="s">
        <v>1206</v>
      </c>
      <c r="AT1643" s="4692">
        <v>15925</v>
      </c>
      <c r="AU1643" s="965"/>
      <c r="AV1643" s="881"/>
      <c r="AW1643" s="4058"/>
      <c r="AX1643" s="1230"/>
      <c r="AY1643" s="892"/>
    </row>
    <row r="1644" spans="35:51">
      <c r="AI1644" s="4153">
        <v>101795</v>
      </c>
      <c r="AJ1644" s="4203" t="s">
        <v>436</v>
      </c>
      <c r="AK1644" s="209">
        <v>235</v>
      </c>
      <c r="AL1644" s="209">
        <v>66916</v>
      </c>
      <c r="AM1644" s="210">
        <v>44384</v>
      </c>
      <c r="AN1644" s="4208">
        <v>63</v>
      </c>
      <c r="AO1644" s="209" t="s">
        <v>35</v>
      </c>
      <c r="AP1644" s="211">
        <v>360.05</v>
      </c>
      <c r="AQ1644" s="4204"/>
      <c r="AR1644" s="4202">
        <v>44409</v>
      </c>
      <c r="AS1644" s="1092" t="s">
        <v>1206</v>
      </c>
      <c r="AT1644" s="4692">
        <v>15892</v>
      </c>
      <c r="AU1644" s="965"/>
      <c r="AV1644" s="881"/>
      <c r="AW1644" s="1230"/>
      <c r="AX1644" s="1230"/>
      <c r="AY1644" s="892"/>
    </row>
    <row r="1645" spans="35:51">
      <c r="AI1645" s="4153">
        <v>179680</v>
      </c>
      <c r="AJ1645" s="4253" t="s">
        <v>740</v>
      </c>
      <c r="AK1645" s="209">
        <v>236</v>
      </c>
      <c r="AL1645" s="209">
        <v>66914</v>
      </c>
      <c r="AM1645" s="210">
        <v>44384</v>
      </c>
      <c r="AN1645" s="4208">
        <v>6</v>
      </c>
      <c r="AO1645" s="209" t="s">
        <v>35</v>
      </c>
      <c r="AP1645" s="211">
        <v>230</v>
      </c>
      <c r="AQ1645" s="4204"/>
      <c r="AR1645" s="4202">
        <v>44412</v>
      </c>
      <c r="AS1645" s="1092" t="s">
        <v>1206</v>
      </c>
      <c r="AT1645" s="4693">
        <v>15925</v>
      </c>
      <c r="AU1645" s="965"/>
      <c r="AV1645" s="881"/>
      <c r="AW1645" s="1230"/>
      <c r="AX1645" s="1230"/>
      <c r="AY1645" s="892"/>
    </row>
    <row r="1646" spans="35:51">
      <c r="AI1646" s="4153">
        <v>179680</v>
      </c>
      <c r="AJ1646" s="4203" t="s">
        <v>436</v>
      </c>
      <c r="AK1646" s="209">
        <v>237</v>
      </c>
      <c r="AL1646" s="209">
        <v>66916</v>
      </c>
      <c r="AM1646" s="210">
        <v>44384</v>
      </c>
      <c r="AN1646" s="4208">
        <v>63</v>
      </c>
      <c r="AO1646" s="209" t="s">
        <v>35</v>
      </c>
      <c r="AP1646" s="211">
        <v>360.05</v>
      </c>
      <c r="AQ1646" s="4204"/>
      <c r="AR1646" s="4230">
        <v>44412</v>
      </c>
      <c r="AS1646" s="1092" t="s">
        <v>1206</v>
      </c>
      <c r="AT1646" s="4692">
        <v>15924</v>
      </c>
      <c r="AU1646" s="965"/>
      <c r="AV1646" s="881"/>
      <c r="AW1646" s="1230"/>
      <c r="AX1646" s="1230"/>
      <c r="AY1646" s="892"/>
    </row>
    <row r="1647" spans="35:51">
      <c r="AI1647" s="903"/>
      <c r="AJ1647" s="4203" t="s">
        <v>436</v>
      </c>
      <c r="AK1647" s="209">
        <v>238</v>
      </c>
      <c r="AL1647" s="209">
        <v>66916</v>
      </c>
      <c r="AM1647" s="210">
        <v>44384</v>
      </c>
      <c r="AN1647" s="4208">
        <v>63</v>
      </c>
      <c r="AO1647" s="209" t="s">
        <v>35</v>
      </c>
      <c r="AP1647" s="211">
        <v>360.05</v>
      </c>
      <c r="AQ1647" s="4204"/>
      <c r="AR1647" s="4230">
        <v>44424</v>
      </c>
      <c r="AS1647" s="210" t="s">
        <v>1205</v>
      </c>
      <c r="AT1647" s="4757">
        <v>15982</v>
      </c>
      <c r="AU1647" s="4577"/>
      <c r="AV1647" s="4578"/>
      <c r="AW1647" s="4577"/>
      <c r="AX1647" s="4577"/>
      <c r="AY1647" s="4577"/>
    </row>
    <row r="1648" spans="35:51">
      <c r="AI1648" s="903"/>
      <c r="AJ1648" s="4253" t="s">
        <v>740</v>
      </c>
      <c r="AK1648" s="209">
        <v>239</v>
      </c>
      <c r="AL1648" s="209">
        <v>66914</v>
      </c>
      <c r="AM1648" s="210">
        <v>44384</v>
      </c>
      <c r="AN1648" s="4208">
        <v>6</v>
      </c>
      <c r="AO1648" s="209" t="s">
        <v>35</v>
      </c>
      <c r="AP1648" s="211">
        <v>230</v>
      </c>
      <c r="AQ1648" s="4204"/>
      <c r="AR1648" s="4202">
        <v>44424</v>
      </c>
      <c r="AS1648" s="210" t="s">
        <v>1205</v>
      </c>
      <c r="AT1648" s="4302">
        <v>15983</v>
      </c>
      <c r="AU1648" s="4606"/>
      <c r="AV1648" s="4606"/>
      <c r="AW1648" s="4606"/>
      <c r="AX1648" s="4607"/>
      <c r="AY1648" s="4607"/>
    </row>
    <row r="1649" spans="35:51">
      <c r="AJ1649" s="4253" t="s">
        <v>436</v>
      </c>
      <c r="AK1649" s="209">
        <v>246</v>
      </c>
      <c r="AL1649" s="209">
        <v>67717</v>
      </c>
      <c r="AM1649" s="210">
        <v>44417</v>
      </c>
      <c r="AN1649" s="4208">
        <v>12</v>
      </c>
      <c r="AO1649" s="209" t="s">
        <v>35</v>
      </c>
      <c r="AP1649" s="211">
        <v>360.05</v>
      </c>
      <c r="AQ1649" s="4204"/>
      <c r="AR1649" s="4202">
        <v>44424</v>
      </c>
      <c r="AS1649" s="210" t="s">
        <v>1205</v>
      </c>
      <c r="AT1649" s="4757">
        <v>15984</v>
      </c>
      <c r="AU1649" s="4607"/>
      <c r="AV1649" s="4607"/>
      <c r="AW1649" s="4607"/>
      <c r="AX1649" s="4607"/>
      <c r="AY1649" s="4607"/>
    </row>
    <row r="1650" spans="35:51">
      <c r="AJ1650" s="4253" t="s">
        <v>740</v>
      </c>
      <c r="AK1650" s="209">
        <v>247</v>
      </c>
      <c r="AL1650" s="209">
        <v>67717</v>
      </c>
      <c r="AM1650" s="210">
        <v>44417</v>
      </c>
      <c r="AN1650" s="4208">
        <v>3</v>
      </c>
      <c r="AO1650" s="209" t="s">
        <v>35</v>
      </c>
      <c r="AP1650" s="211">
        <v>230</v>
      </c>
      <c r="AQ1650" s="4204"/>
      <c r="AR1650" s="4202">
        <v>44424</v>
      </c>
      <c r="AS1650" s="210" t="s">
        <v>1205</v>
      </c>
      <c r="AT1650" s="4757">
        <v>15982</v>
      </c>
      <c r="AU1650" s="4606"/>
      <c r="AV1650" s="4606"/>
      <c r="AW1650" s="4606"/>
      <c r="AX1650" s="4607"/>
      <c r="AY1650" s="4607"/>
    </row>
    <row r="1651" spans="35:51">
      <c r="AJ1651" s="4203" t="s">
        <v>436</v>
      </c>
      <c r="AK1651" s="209">
        <v>241</v>
      </c>
      <c r="AL1651" s="209">
        <v>66916</v>
      </c>
      <c r="AM1651" s="210">
        <v>44384</v>
      </c>
      <c r="AN1651" s="4208">
        <v>64</v>
      </c>
      <c r="AO1651" s="209" t="s">
        <v>35</v>
      </c>
      <c r="AP1651" s="211">
        <v>360.05</v>
      </c>
      <c r="AQ1651" s="4204"/>
      <c r="AR1651" s="4230">
        <v>44431</v>
      </c>
      <c r="AS1651" s="210" t="s">
        <v>1206</v>
      </c>
      <c r="AT1651" s="4692">
        <v>16004</v>
      </c>
      <c r="AU1651" s="4610"/>
      <c r="AV1651" s="4610"/>
      <c r="AW1651" s="4611"/>
      <c r="AX1651" s="4608"/>
      <c r="AY1651" s="4609"/>
    </row>
    <row r="1652" spans="35:51">
      <c r="AJ1652" s="4253" t="s">
        <v>740</v>
      </c>
      <c r="AK1652" s="209">
        <v>242</v>
      </c>
      <c r="AL1652" s="209">
        <v>66914</v>
      </c>
      <c r="AM1652" s="210">
        <v>44384</v>
      </c>
      <c r="AN1652" s="4208">
        <v>6</v>
      </c>
      <c r="AO1652" s="209" t="s">
        <v>35</v>
      </c>
      <c r="AP1652" s="211">
        <v>230</v>
      </c>
      <c r="AQ1652" s="4204"/>
      <c r="AR1652" s="4202">
        <v>44431</v>
      </c>
      <c r="AS1652" s="210" t="s">
        <v>1206</v>
      </c>
      <c r="AT1652" s="4757">
        <v>16005</v>
      </c>
      <c r="AU1652" s="4610"/>
      <c r="AV1652" s="4610"/>
      <c r="AW1652" s="4611"/>
      <c r="AX1652" s="4608"/>
      <c r="AY1652" s="4612"/>
    </row>
    <row r="1653" spans="35:51">
      <c r="AJ1653" s="4253" t="s">
        <v>740</v>
      </c>
      <c r="AK1653" s="209">
        <v>255</v>
      </c>
      <c r="AL1653" s="209">
        <v>67874</v>
      </c>
      <c r="AM1653" s="210">
        <v>44420</v>
      </c>
      <c r="AN1653" s="4208">
        <v>3</v>
      </c>
      <c r="AO1653" s="209" t="s">
        <v>35</v>
      </c>
      <c r="AP1653" s="211">
        <v>230</v>
      </c>
      <c r="AQ1653" s="4204"/>
      <c r="AR1653" s="4202">
        <v>44431</v>
      </c>
      <c r="AS1653" s="210" t="s">
        <v>1206</v>
      </c>
      <c r="AT1653" s="4492">
        <v>16006</v>
      </c>
      <c r="AU1653" s="4610"/>
      <c r="AV1653" s="4610"/>
      <c r="AW1653" s="4611"/>
      <c r="AX1653" s="4608"/>
      <c r="AY1653" s="4612"/>
    </row>
    <row r="1654" spans="35:51">
      <c r="AJ1654" s="179"/>
      <c r="AT1654" s="1226"/>
      <c r="AU1654" s="4610"/>
      <c r="AV1654" s="4610"/>
      <c r="AW1654" s="4611"/>
      <c r="AX1654" s="4608"/>
      <c r="AY1654" s="4612"/>
    </row>
    <row r="1655" spans="35:51">
      <c r="AJ1655" s="4804" t="s">
        <v>1279</v>
      </c>
      <c r="AT1655" s="1226"/>
      <c r="AU1655" s="4610"/>
      <c r="AV1655" s="4610"/>
      <c r="AW1655" s="4611"/>
      <c r="AX1655" s="4608"/>
      <c r="AY1655" s="4612"/>
    </row>
    <row r="1656" spans="35:51">
      <c r="AJ1656" s="4203" t="s">
        <v>699</v>
      </c>
      <c r="AK1656" s="209">
        <v>240</v>
      </c>
      <c r="AL1656" s="209">
        <v>66915</v>
      </c>
      <c r="AM1656" s="210">
        <v>44384</v>
      </c>
      <c r="AN1656" s="4208">
        <v>4</v>
      </c>
      <c r="AO1656" s="209" t="s">
        <v>35</v>
      </c>
      <c r="AP1656" s="211">
        <v>250</v>
      </c>
      <c r="AQ1656" s="4204"/>
      <c r="AR1656" s="4202">
        <v>44440</v>
      </c>
      <c r="AS1656" s="210" t="s">
        <v>1206</v>
      </c>
      <c r="AT1656" s="4302">
        <v>16099</v>
      </c>
      <c r="AU1656" s="4610"/>
      <c r="AV1656" s="4610"/>
      <c r="AW1656" s="4611"/>
      <c r="AX1656" s="4608"/>
      <c r="AY1656" s="4613"/>
    </row>
    <row r="1657" spans="35:51">
      <c r="AJ1657" s="4203" t="s">
        <v>436</v>
      </c>
      <c r="AK1657" s="209">
        <v>243</v>
      </c>
      <c r="AL1657" s="209">
        <v>66916</v>
      </c>
      <c r="AM1657" s="210">
        <v>44384</v>
      </c>
      <c r="AN1657" s="4208">
        <v>63</v>
      </c>
      <c r="AO1657" s="209" t="s">
        <v>35</v>
      </c>
      <c r="AP1657" s="211">
        <v>360.05</v>
      </c>
      <c r="AQ1657" s="4204"/>
      <c r="AR1657" s="4202">
        <v>44440</v>
      </c>
      <c r="AS1657" s="210" t="s">
        <v>1206</v>
      </c>
      <c r="AT1657" s="4302">
        <v>16100</v>
      </c>
      <c r="AV1657" s="881"/>
      <c r="AW1657" s="1230"/>
      <c r="AX1657" s="1230"/>
      <c r="AY1657" s="892"/>
    </row>
    <row r="1658" spans="35:51">
      <c r="AJ1658" s="4253" t="s">
        <v>740</v>
      </c>
      <c r="AK1658" s="209">
        <v>245</v>
      </c>
      <c r="AL1658" s="209">
        <v>66914</v>
      </c>
      <c r="AM1658" s="210">
        <v>44384</v>
      </c>
      <c r="AN1658" s="4208">
        <v>6</v>
      </c>
      <c r="AO1658" s="209" t="s">
        <v>35</v>
      </c>
      <c r="AP1658" s="211">
        <v>230</v>
      </c>
      <c r="AQ1658" s="4204"/>
      <c r="AR1658" s="4202">
        <v>44440</v>
      </c>
      <c r="AS1658" s="210" t="s">
        <v>1206</v>
      </c>
      <c r="AT1658" s="4302">
        <v>16101</v>
      </c>
      <c r="AV1658" s="881"/>
      <c r="AW1658" s="1230"/>
      <c r="AX1658" s="1230"/>
      <c r="AY1658" s="892"/>
    </row>
    <row r="1659" spans="35:51">
      <c r="AJ1659" s="4253" t="s">
        <v>436</v>
      </c>
      <c r="AK1659" s="209">
        <v>249</v>
      </c>
      <c r="AL1659" s="209">
        <v>67848</v>
      </c>
      <c r="AM1659" s="210">
        <v>44419</v>
      </c>
      <c r="AN1659" s="4208">
        <v>20</v>
      </c>
      <c r="AO1659" s="209" t="s">
        <v>35</v>
      </c>
      <c r="AP1659" s="211">
        <v>360.05</v>
      </c>
      <c r="AQ1659" s="4204"/>
      <c r="AR1659" s="4202">
        <v>44440</v>
      </c>
      <c r="AS1659" s="210" t="s">
        <v>1206</v>
      </c>
      <c r="AT1659" s="4302">
        <v>16102</v>
      </c>
      <c r="AU1659" s="2605"/>
      <c r="AV1659" s="881"/>
      <c r="AW1659" s="1230"/>
      <c r="AX1659" s="1230"/>
      <c r="AY1659" s="892"/>
    </row>
    <row r="1660" spans="35:51">
      <c r="AJ1660" s="4801" t="s">
        <v>740</v>
      </c>
      <c r="AK1660" s="820">
        <v>256</v>
      </c>
      <c r="AL1660" s="820">
        <v>67874</v>
      </c>
      <c r="AM1660" s="835">
        <v>44420</v>
      </c>
      <c r="AN1660" s="4848">
        <v>6</v>
      </c>
      <c r="AO1660" s="820" t="s">
        <v>35</v>
      </c>
      <c r="AP1660" s="973">
        <v>230</v>
      </c>
      <c r="AQ1660" s="4849"/>
      <c r="AR1660" s="4945">
        <v>44440</v>
      </c>
      <c r="AS1660" s="835" t="s">
        <v>1206</v>
      </c>
      <c r="AT1660" s="4944">
        <v>16103</v>
      </c>
      <c r="AU1660" s="1775"/>
      <c r="AV1660" s="1992"/>
      <c r="AW1660" s="1230"/>
      <c r="AX1660" s="1230"/>
      <c r="AY1660" s="881"/>
    </row>
    <row r="1661" spans="35:51">
      <c r="AJ1661" s="4847" t="s">
        <v>699</v>
      </c>
      <c r="AK1661" s="820">
        <v>244</v>
      </c>
      <c r="AL1661" s="820">
        <v>66915</v>
      </c>
      <c r="AM1661" s="835">
        <v>44384</v>
      </c>
      <c r="AN1661" s="4848">
        <v>4</v>
      </c>
      <c r="AO1661" s="820" t="s">
        <v>35</v>
      </c>
      <c r="AP1661" s="973">
        <v>250</v>
      </c>
      <c r="AQ1661" s="4849"/>
      <c r="AR1661" s="4850">
        <v>44452</v>
      </c>
      <c r="AS1661" s="1600" t="s">
        <v>1205</v>
      </c>
      <c r="AT1661" s="4942">
        <v>16148</v>
      </c>
      <c r="AU1661" s="881"/>
      <c r="AV1661" s="2605"/>
      <c r="AW1661" s="1230"/>
      <c r="AX1661" s="725"/>
      <c r="AY1661" s="896"/>
    </row>
    <row r="1662" spans="35:51">
      <c r="AJ1662" s="4253" t="s">
        <v>436</v>
      </c>
      <c r="AK1662" s="209">
        <v>250</v>
      </c>
      <c r="AL1662" s="209">
        <v>67848</v>
      </c>
      <c r="AM1662" s="210">
        <v>44419</v>
      </c>
      <c r="AN1662" s="4208">
        <v>50</v>
      </c>
      <c r="AO1662" s="209" t="s">
        <v>35</v>
      </c>
      <c r="AP1662" s="211">
        <v>360.05</v>
      </c>
      <c r="AQ1662" s="4204"/>
      <c r="AR1662" s="4202">
        <v>44452</v>
      </c>
      <c r="AS1662" s="1092" t="s">
        <v>1205</v>
      </c>
      <c r="AT1662" s="4943">
        <v>16146</v>
      </c>
      <c r="AU1662" s="881"/>
      <c r="AV1662" s="1485"/>
      <c r="AW1662" s="1230"/>
      <c r="AX1662" s="685"/>
      <c r="AY1662" s="892"/>
    </row>
    <row r="1663" spans="35:51">
      <c r="AJ1663" s="4253" t="s">
        <v>740</v>
      </c>
      <c r="AK1663" s="209">
        <v>257</v>
      </c>
      <c r="AL1663" s="209">
        <v>67874</v>
      </c>
      <c r="AM1663" s="210">
        <v>44420</v>
      </c>
      <c r="AN1663" s="4208">
        <v>6</v>
      </c>
      <c r="AO1663" s="209" t="s">
        <v>35</v>
      </c>
      <c r="AP1663" s="211">
        <v>230</v>
      </c>
      <c r="AQ1663" s="4204"/>
      <c r="AR1663" s="4202">
        <v>44452</v>
      </c>
      <c r="AS1663" s="210" t="s">
        <v>1205</v>
      </c>
      <c r="AT1663" s="4851">
        <v>16147</v>
      </c>
      <c r="AU1663" s="881"/>
      <c r="AV1663" s="1485"/>
      <c r="AW1663" s="1230"/>
    </row>
    <row r="1664" spans="35:51">
      <c r="AI1664" s="4577"/>
      <c r="AJ1664" s="4253" t="s">
        <v>436</v>
      </c>
      <c r="AK1664" s="209">
        <v>251</v>
      </c>
      <c r="AL1664" s="209">
        <v>67848</v>
      </c>
      <c r="AM1664" s="210">
        <v>44419</v>
      </c>
      <c r="AN1664" s="4208">
        <v>57</v>
      </c>
      <c r="AO1664" s="209" t="s">
        <v>35</v>
      </c>
      <c r="AP1664" s="211">
        <v>360.05</v>
      </c>
      <c r="AQ1664" s="4204"/>
      <c r="AR1664" s="4202">
        <v>44459</v>
      </c>
      <c r="AS1664" s="1969" t="s">
        <v>1206</v>
      </c>
      <c r="AT1664" s="4944">
        <v>16206</v>
      </c>
      <c r="AU1664" s="965"/>
      <c r="AV1664" s="881"/>
      <c r="AW1664" s="725"/>
      <c r="AX1664" s="1775"/>
      <c r="AY1664" s="1775"/>
    </row>
    <row r="1665" spans="35:51">
      <c r="AI1665" s="4577"/>
      <c r="AJ1665" s="4253" t="s">
        <v>740</v>
      </c>
      <c r="AK1665" s="209">
        <v>258</v>
      </c>
      <c r="AL1665" s="209">
        <v>67874</v>
      </c>
      <c r="AM1665" s="210">
        <v>44420</v>
      </c>
      <c r="AN1665" s="4208">
        <v>6</v>
      </c>
      <c r="AO1665" s="209" t="s">
        <v>35</v>
      </c>
      <c r="AP1665" s="211">
        <v>230</v>
      </c>
      <c r="AQ1665" s="4204"/>
      <c r="AR1665" s="4202">
        <v>44459</v>
      </c>
      <c r="AS1665" s="1092" t="s">
        <v>1206</v>
      </c>
      <c r="AT1665" s="4692">
        <v>16207</v>
      </c>
      <c r="AU1665" s="965"/>
      <c r="AV1665" s="1485"/>
      <c r="AW1665" s="721"/>
      <c r="AX1665" s="4058"/>
      <c r="AY1665" s="4250"/>
    </row>
    <row r="1666" spans="35:51">
      <c r="AI1666" s="4577"/>
      <c r="AJ1666" s="4253" t="s">
        <v>436</v>
      </c>
      <c r="AK1666" s="209">
        <v>252</v>
      </c>
      <c r="AL1666" s="209">
        <v>67848</v>
      </c>
      <c r="AM1666" s="210">
        <v>44419</v>
      </c>
      <c r="AN1666" s="4208">
        <v>40</v>
      </c>
      <c r="AO1666" s="209" t="s">
        <v>35</v>
      </c>
      <c r="AP1666" s="211">
        <v>360.05</v>
      </c>
      <c r="AQ1666" s="4204"/>
      <c r="AR1666" s="4202">
        <v>44466</v>
      </c>
      <c r="AS1666" s="1092" t="s">
        <v>1205</v>
      </c>
      <c r="AT1666" s="4692">
        <v>16256</v>
      </c>
      <c r="AU1666" s="965"/>
      <c r="AV1666" s="1485"/>
      <c r="AW1666" s="721"/>
      <c r="AX1666" s="4058"/>
      <c r="AY1666" s="4250"/>
    </row>
    <row r="1667" spans="35:51">
      <c r="AI1667" s="4577"/>
      <c r="AJ1667" s="4253" t="s">
        <v>740</v>
      </c>
      <c r="AK1667" s="209">
        <v>259</v>
      </c>
      <c r="AL1667" s="209">
        <v>67874</v>
      </c>
      <c r="AM1667" s="210">
        <v>44420</v>
      </c>
      <c r="AN1667" s="4208">
        <v>4</v>
      </c>
      <c r="AO1667" s="209" t="s">
        <v>35</v>
      </c>
      <c r="AP1667" s="211">
        <v>230</v>
      </c>
      <c r="AQ1667" s="4204"/>
      <c r="AR1667" s="4202">
        <v>44466</v>
      </c>
      <c r="AS1667" s="4846" t="s">
        <v>1205</v>
      </c>
      <c r="AT1667" s="4692">
        <v>16257</v>
      </c>
      <c r="AU1667" s="965"/>
      <c r="AV1667" s="1485"/>
      <c r="AW1667" s="721"/>
      <c r="AX1667" s="4058"/>
      <c r="AY1667" s="4250"/>
    </row>
    <row r="1668" spans="35:51">
      <c r="AI1668" s="4577"/>
      <c r="AJ1668" s="4203" t="s">
        <v>699</v>
      </c>
      <c r="AK1668" s="209">
        <v>261</v>
      </c>
      <c r="AL1668" s="209">
        <v>68289</v>
      </c>
      <c r="AM1668" s="210">
        <v>44439</v>
      </c>
      <c r="AN1668" s="4208">
        <v>1</v>
      </c>
      <c r="AO1668" s="209" t="s">
        <v>35</v>
      </c>
      <c r="AP1668" s="211">
        <v>250</v>
      </c>
      <c r="AQ1668" s="4204"/>
      <c r="AR1668" s="4230">
        <v>44459</v>
      </c>
      <c r="AS1668" s="4846" t="s">
        <v>1206</v>
      </c>
      <c r="AT1668" s="4692">
        <v>16208</v>
      </c>
      <c r="AU1668" s="965"/>
      <c r="AV1668" s="1485"/>
      <c r="AW1668" s="721"/>
      <c r="AX1668" s="4058"/>
      <c r="AY1668" s="4250"/>
    </row>
    <row r="1669" spans="35:51">
      <c r="AI1669" s="4577"/>
      <c r="AJ1669" s="179"/>
      <c r="AT1669" s="1226"/>
      <c r="AU1669" s="965"/>
      <c r="AV1669" s="1485"/>
      <c r="AW1669" s="4058"/>
      <c r="AX1669" s="4058"/>
      <c r="AY1669" s="896"/>
    </row>
    <row r="1670" spans="35:51">
      <c r="AJ1670" s="4711" t="s">
        <v>1294</v>
      </c>
      <c r="AT1670" s="1226"/>
      <c r="AU1670" s="727"/>
      <c r="AV1670" s="1485"/>
      <c r="AW1670" s="2605"/>
      <c r="AX1670" s="1230"/>
      <c r="AY1670" s="892"/>
    </row>
    <row r="1671" spans="35:51">
      <c r="AJ1671" s="4253" t="s">
        <v>436</v>
      </c>
      <c r="AK1671" s="209">
        <v>253</v>
      </c>
      <c r="AL1671" s="209">
        <v>67848</v>
      </c>
      <c r="AM1671" s="210">
        <v>44419</v>
      </c>
      <c r="AN1671" s="4208">
        <v>57</v>
      </c>
      <c r="AO1671" s="209" t="s">
        <v>35</v>
      </c>
      <c r="AP1671" s="211">
        <v>360.05</v>
      </c>
      <c r="AQ1671" s="4204"/>
      <c r="AR1671" s="4202">
        <v>44473</v>
      </c>
      <c r="AS1671" s="4846" t="s">
        <v>1206</v>
      </c>
      <c r="AT1671" s="4692">
        <v>16300</v>
      </c>
      <c r="AU1671" s="1543"/>
      <c r="AV1671" s="881"/>
      <c r="AW1671" s="4058"/>
      <c r="AX1671" s="4058"/>
      <c r="AY1671" s="4250"/>
    </row>
    <row r="1672" spans="35:51">
      <c r="AJ1672" s="4253" t="s">
        <v>740</v>
      </c>
      <c r="AK1672" s="209">
        <v>260</v>
      </c>
      <c r="AL1672" s="209">
        <v>67874</v>
      </c>
      <c r="AM1672" s="210">
        <v>44420</v>
      </c>
      <c r="AN1672" s="4208">
        <v>6</v>
      </c>
      <c r="AO1672" s="209" t="s">
        <v>35</v>
      </c>
      <c r="AP1672" s="211">
        <v>230</v>
      </c>
      <c r="AQ1672" s="4204"/>
      <c r="AR1672" s="4202">
        <v>44473</v>
      </c>
      <c r="AS1672" s="209" t="s">
        <v>1206</v>
      </c>
      <c r="AT1672" s="4190">
        <v>16301</v>
      </c>
      <c r="AU1672" s="1543"/>
      <c r="AV1672" s="881"/>
      <c r="AW1672" s="4058"/>
      <c r="AX1672" s="1230"/>
      <c r="AY1672" s="892"/>
    </row>
    <row r="1673" spans="35:51">
      <c r="AJ1673" s="4253" t="s">
        <v>699</v>
      </c>
      <c r="AK1673" s="209">
        <v>248</v>
      </c>
      <c r="AL1673" s="209">
        <v>67741</v>
      </c>
      <c r="AM1673" s="210">
        <v>44414</v>
      </c>
      <c r="AN1673" s="4208">
        <v>5</v>
      </c>
      <c r="AO1673" s="209" t="s">
        <v>35</v>
      </c>
      <c r="AP1673" s="211">
        <v>250</v>
      </c>
      <c r="AQ1673" s="4204"/>
      <c r="AR1673" s="4202">
        <v>44473</v>
      </c>
      <c r="AS1673" s="210" t="s">
        <v>1206</v>
      </c>
      <c r="AT1673" s="4190">
        <v>16302</v>
      </c>
      <c r="AU1673" s="878"/>
      <c r="AV1673" s="881"/>
      <c r="AW1673" s="1230"/>
      <c r="AX1673" s="4058"/>
      <c r="AY1673" s="4250"/>
    </row>
    <row r="1674" spans="35:51">
      <c r="AJ1674" s="4253" t="s">
        <v>740</v>
      </c>
      <c r="AK1674" s="209">
        <v>263</v>
      </c>
      <c r="AL1674" s="209">
        <v>68734</v>
      </c>
      <c r="AM1674" s="210">
        <v>44459</v>
      </c>
      <c r="AN1674" s="4208">
        <v>5</v>
      </c>
      <c r="AO1674" s="209" t="s">
        <v>35</v>
      </c>
      <c r="AP1674" s="211">
        <v>230</v>
      </c>
      <c r="AQ1674" s="4204"/>
      <c r="AR1674" s="4202">
        <v>44482</v>
      </c>
      <c r="AS1674" s="210" t="s">
        <v>1205</v>
      </c>
      <c r="AT1674" s="4190">
        <v>16347</v>
      </c>
      <c r="AU1674" s="878"/>
      <c r="AV1674" s="881"/>
      <c r="AW1674" s="4058"/>
      <c r="AX1674" s="1230"/>
      <c r="AY1674" s="892"/>
    </row>
    <row r="1675" spans="35:51">
      <c r="AJ1675" s="4253" t="s">
        <v>436</v>
      </c>
      <c r="AK1675" s="209">
        <v>267</v>
      </c>
      <c r="AL1675" s="209">
        <v>68736</v>
      </c>
      <c r="AM1675" s="210">
        <v>44459</v>
      </c>
      <c r="AN1675" s="4208">
        <v>30</v>
      </c>
      <c r="AO1675" s="209" t="s">
        <v>35</v>
      </c>
      <c r="AP1675" s="211">
        <v>360.05</v>
      </c>
      <c r="AQ1675" s="4204"/>
      <c r="AR1675" s="4202">
        <v>44482</v>
      </c>
      <c r="AS1675" s="210" t="s">
        <v>1205</v>
      </c>
      <c r="AT1675" s="4190">
        <v>16346</v>
      </c>
      <c r="AU1675" s="878"/>
      <c r="AV1675" s="881"/>
      <c r="AW1675" s="1230"/>
      <c r="AX1675" s="1230"/>
      <c r="AY1675" s="4250"/>
    </row>
    <row r="1676" spans="35:51">
      <c r="AJ1676" s="4253" t="s">
        <v>699</v>
      </c>
      <c r="AK1676" s="209">
        <v>262</v>
      </c>
      <c r="AL1676" s="209">
        <v>68548</v>
      </c>
      <c r="AM1676" s="210">
        <v>44453</v>
      </c>
      <c r="AN1676" s="4208">
        <v>4</v>
      </c>
      <c r="AO1676" s="209" t="s">
        <v>35</v>
      </c>
      <c r="AP1676" s="211">
        <v>250</v>
      </c>
      <c r="AQ1676" s="4204"/>
      <c r="AR1676" s="4202">
        <v>44487</v>
      </c>
      <c r="AS1676" s="210" t="s">
        <v>1206</v>
      </c>
      <c r="AT1676" s="4190">
        <v>16385</v>
      </c>
      <c r="AU1676" s="727"/>
      <c r="AV1676" s="1485"/>
      <c r="AW1676" s="4058"/>
      <c r="AX1676" s="1230"/>
      <c r="AY1676" s="892"/>
    </row>
    <row r="1677" spans="35:51">
      <c r="AI1677" s="4153"/>
      <c r="AJ1677" s="4253" t="s">
        <v>740</v>
      </c>
      <c r="AK1677" s="209">
        <v>264</v>
      </c>
      <c r="AL1677" s="209">
        <v>68734</v>
      </c>
      <c r="AM1677" s="210">
        <v>44459</v>
      </c>
      <c r="AN1677" s="4208">
        <v>5</v>
      </c>
      <c r="AO1677" s="209" t="s">
        <v>35</v>
      </c>
      <c r="AP1677" s="211">
        <v>230</v>
      </c>
      <c r="AQ1677" s="4204"/>
      <c r="AR1677" s="4202">
        <v>44487</v>
      </c>
      <c r="AS1677" s="210" t="s">
        <v>1206</v>
      </c>
      <c r="AT1677" s="4190">
        <v>16384</v>
      </c>
      <c r="AU1677" s="878"/>
      <c r="AV1677" s="881"/>
      <c r="AW1677" s="1230"/>
      <c r="AX1677" s="1230"/>
      <c r="AY1677" s="892"/>
    </row>
    <row r="1678" spans="35:51">
      <c r="AI1678" s="4153"/>
      <c r="AJ1678" s="4253" t="s">
        <v>436</v>
      </c>
      <c r="AK1678" s="209">
        <v>268</v>
      </c>
      <c r="AL1678" s="209">
        <v>68736</v>
      </c>
      <c r="AM1678" s="210">
        <v>44459</v>
      </c>
      <c r="AN1678" s="4208">
        <v>53</v>
      </c>
      <c r="AO1678" s="209" t="s">
        <v>35</v>
      </c>
      <c r="AP1678" s="211">
        <v>360.05</v>
      </c>
      <c r="AQ1678" s="4204"/>
      <c r="AR1678" s="4202">
        <v>44487</v>
      </c>
      <c r="AS1678" s="210" t="s">
        <v>1206</v>
      </c>
      <c r="AT1678" s="4190">
        <v>16383</v>
      </c>
      <c r="AU1678" s="965"/>
      <c r="AV1678" s="881"/>
      <c r="AW1678" s="1230"/>
      <c r="AX1678" s="1230"/>
      <c r="AY1678" s="892"/>
    </row>
    <row r="1679" spans="35:51">
      <c r="AI1679" s="726"/>
      <c r="AJ1679" s="4909" t="s">
        <v>740</v>
      </c>
      <c r="AK1679" s="4910">
        <v>265</v>
      </c>
      <c r="AL1679" s="4910">
        <v>68734</v>
      </c>
      <c r="AM1679" s="4911">
        <v>44459</v>
      </c>
      <c r="AN1679" s="4912">
        <v>7</v>
      </c>
      <c r="AO1679" s="4910" t="s">
        <v>35</v>
      </c>
      <c r="AP1679" s="4913">
        <v>230</v>
      </c>
      <c r="AQ1679" s="4914"/>
      <c r="AR1679" s="4915">
        <v>44494</v>
      </c>
      <c r="AS1679" s="4399" t="s">
        <v>1319</v>
      </c>
      <c r="AT1679" s="4916"/>
      <c r="AU1679" s="878"/>
      <c r="AV1679" s="881"/>
      <c r="AW1679" s="1230"/>
      <c r="AX1679" s="4058"/>
      <c r="AY1679" s="4250"/>
    </row>
    <row r="1680" spans="35:51">
      <c r="AI1680" s="726"/>
      <c r="AJ1680" s="4253" t="s">
        <v>436</v>
      </c>
      <c r="AK1680" s="209">
        <v>269</v>
      </c>
      <c r="AL1680" s="209">
        <v>68736</v>
      </c>
      <c r="AM1680" s="210">
        <v>44459</v>
      </c>
      <c r="AN1680" s="4208">
        <v>63</v>
      </c>
      <c r="AO1680" s="209" t="s">
        <v>35</v>
      </c>
      <c r="AP1680" s="211">
        <v>360.05</v>
      </c>
      <c r="AQ1680" s="4204"/>
      <c r="AR1680" s="4202">
        <v>44494</v>
      </c>
      <c r="AS1680" s="210" t="s">
        <v>1205</v>
      </c>
      <c r="AT1680" s="4190">
        <v>16440</v>
      </c>
      <c r="AU1680" s="881"/>
      <c r="AV1680" s="881"/>
      <c r="AW1680" s="1230"/>
      <c r="AX1680" s="1230"/>
      <c r="AY1680" s="892"/>
    </row>
    <row r="1681" spans="35:51">
      <c r="AI1681" s="726"/>
      <c r="AJ1681" s="179"/>
      <c r="AT1681" s="1226"/>
      <c r="AU1681" s="881"/>
      <c r="AV1681" s="1485"/>
      <c r="AW1681" s="1230"/>
      <c r="AX1681" s="1230"/>
      <c r="AY1681" s="892"/>
    </row>
    <row r="1682" spans="35:51">
      <c r="AI1682" s="726"/>
      <c r="AJ1682" s="4711" t="s">
        <v>1306</v>
      </c>
      <c r="AT1682" s="1226"/>
      <c r="AU1682" s="881"/>
      <c r="AV1682" s="881"/>
      <c r="AW1682" s="4058"/>
      <c r="AX1682" s="1230"/>
      <c r="AY1682" s="892"/>
    </row>
    <row r="1683" spans="35:51">
      <c r="AI1683" s="875"/>
      <c r="AJ1683" s="4253" t="s">
        <v>740</v>
      </c>
      <c r="AK1683" s="209">
        <v>266</v>
      </c>
      <c r="AL1683" s="209">
        <v>68734</v>
      </c>
      <c r="AM1683" s="210">
        <v>44459</v>
      </c>
      <c r="AN1683" s="4208">
        <v>6</v>
      </c>
      <c r="AO1683" s="209" t="s">
        <v>35</v>
      </c>
      <c r="AP1683" s="211">
        <v>230</v>
      </c>
      <c r="AQ1683" s="4204"/>
      <c r="AR1683" s="4202">
        <v>44503</v>
      </c>
      <c r="AS1683" s="210" t="s">
        <v>1205</v>
      </c>
      <c r="AT1683" s="4190">
        <v>16487</v>
      </c>
      <c r="AU1683" s="881"/>
      <c r="AV1683" s="881"/>
      <c r="AW1683" s="1230"/>
      <c r="AX1683" s="1230"/>
      <c r="AY1683" s="892"/>
    </row>
    <row r="1684" spans="35:51">
      <c r="AI1684" s="4153">
        <v>179680</v>
      </c>
      <c r="AJ1684" s="4253" t="s">
        <v>436</v>
      </c>
      <c r="AK1684" s="209">
        <v>270</v>
      </c>
      <c r="AL1684" s="209">
        <v>68736</v>
      </c>
      <c r="AM1684" s="210">
        <v>44459</v>
      </c>
      <c r="AN1684" s="4208">
        <v>53</v>
      </c>
      <c r="AO1684" s="209" t="s">
        <v>35</v>
      </c>
      <c r="AP1684" s="211">
        <v>360.05</v>
      </c>
      <c r="AQ1684" s="4204"/>
      <c r="AR1684" s="4202">
        <v>44503</v>
      </c>
      <c r="AS1684" s="210" t="s">
        <v>1205</v>
      </c>
      <c r="AT1684" s="4190">
        <v>16485</v>
      </c>
      <c r="AU1684" s="881"/>
      <c r="AV1684" s="896"/>
      <c r="AW1684" s="1230"/>
      <c r="AX1684" s="4058"/>
      <c r="AY1684" s="4250"/>
    </row>
    <row r="1685" spans="35:51">
      <c r="AI1685" s="903"/>
      <c r="AJ1685" s="4253" t="s">
        <v>740</v>
      </c>
      <c r="AK1685" s="209">
        <v>271</v>
      </c>
      <c r="AL1685" s="209">
        <v>68734</v>
      </c>
      <c r="AM1685" s="210">
        <v>44475</v>
      </c>
      <c r="AN1685" s="4208">
        <v>7</v>
      </c>
      <c r="AO1685" s="209" t="s">
        <v>35</v>
      </c>
      <c r="AP1685" s="211">
        <v>230</v>
      </c>
      <c r="AQ1685" s="4204"/>
      <c r="AR1685" s="4202">
        <v>44508</v>
      </c>
      <c r="AS1685" s="210" t="s">
        <v>1206</v>
      </c>
      <c r="AT1685" s="4190">
        <v>16487</v>
      </c>
      <c r="AU1685" s="881"/>
      <c r="AV1685" s="896"/>
      <c r="AW1685" s="1230"/>
      <c r="AX1685" s="1230"/>
      <c r="AY1685" s="4251"/>
    </row>
    <row r="1686" spans="35:51">
      <c r="AI1686" s="903"/>
      <c r="AJ1686" s="4203" t="s">
        <v>436</v>
      </c>
      <c r="AK1686" s="209">
        <v>279</v>
      </c>
      <c r="AL1686" s="209">
        <v>69279</v>
      </c>
      <c r="AM1686" s="210">
        <v>44483</v>
      </c>
      <c r="AN1686" s="4208">
        <v>55</v>
      </c>
      <c r="AO1686" s="209" t="s">
        <v>35</v>
      </c>
      <c r="AP1686" s="211">
        <v>360</v>
      </c>
      <c r="AQ1686" s="4204"/>
      <c r="AR1686" s="4202">
        <v>44508</v>
      </c>
      <c r="AS1686" s="210" t="s">
        <v>1206</v>
      </c>
      <c r="AT1686" s="4190">
        <v>16487</v>
      </c>
      <c r="AU1686" s="881"/>
      <c r="AV1686" s="896"/>
      <c r="AW1686" s="1230"/>
      <c r="AX1686" s="1230"/>
      <c r="AY1686" s="4251"/>
    </row>
    <row r="1687" spans="35:51">
      <c r="AJ1687" s="4253" t="s">
        <v>699</v>
      </c>
      <c r="AK1687" s="209">
        <v>284</v>
      </c>
      <c r="AL1687" s="209">
        <v>69554</v>
      </c>
      <c r="AM1687" s="210">
        <v>44489</v>
      </c>
      <c r="AN1687" s="4208">
        <v>2</v>
      </c>
      <c r="AO1687" s="209" t="s">
        <v>35</v>
      </c>
      <c r="AP1687" s="211">
        <v>250</v>
      </c>
      <c r="AQ1687" s="4204"/>
      <c r="AR1687" s="4202">
        <v>44508</v>
      </c>
      <c r="AS1687" s="210" t="s">
        <v>1206</v>
      </c>
      <c r="AT1687" s="4190">
        <v>16487</v>
      </c>
      <c r="AU1687" s="881"/>
      <c r="AV1687" s="881"/>
      <c r="AW1687" s="4058"/>
      <c r="AX1687" s="725"/>
      <c r="AY1687" s="4279"/>
    </row>
    <row r="1688" spans="35:51">
      <c r="AJ1688" s="4277" t="s">
        <v>436</v>
      </c>
      <c r="AK1688" s="355">
        <v>280</v>
      </c>
      <c r="AL1688" s="355">
        <v>69279</v>
      </c>
      <c r="AM1688" s="357">
        <v>44483</v>
      </c>
      <c r="AN1688" s="4618">
        <v>45</v>
      </c>
      <c r="AO1688" s="355" t="s">
        <v>35</v>
      </c>
      <c r="AP1688" s="358">
        <v>360</v>
      </c>
      <c r="AQ1688" s="4152"/>
      <c r="AR1688" s="4393">
        <v>44516</v>
      </c>
      <c r="AS1688" s="210"/>
      <c r="AT1688" s="4190"/>
      <c r="AU1688" s="881"/>
      <c r="AV1688" s="881"/>
      <c r="AW1688" s="1230"/>
      <c r="AX1688" s="725"/>
      <c r="AY1688" s="892"/>
    </row>
    <row r="1689" spans="35:51">
      <c r="AJ1689" s="4277" t="s">
        <v>740</v>
      </c>
      <c r="AK1689" s="543">
        <v>273</v>
      </c>
      <c r="AL1689" s="355">
        <v>69277</v>
      </c>
      <c r="AM1689" s="357">
        <v>44483</v>
      </c>
      <c r="AN1689" s="4618">
        <v>3</v>
      </c>
      <c r="AO1689" s="355" t="s">
        <v>35</v>
      </c>
      <c r="AP1689" s="358">
        <v>230</v>
      </c>
      <c r="AQ1689" s="4152"/>
      <c r="AR1689" s="4393">
        <v>44516</v>
      </c>
      <c r="AS1689" s="210"/>
      <c r="AT1689" s="4190"/>
      <c r="AU1689" s="881"/>
      <c r="AV1689" s="1485"/>
      <c r="AW1689" s="1230"/>
      <c r="AX1689" s="725"/>
      <c r="AY1689" s="881"/>
    </row>
    <row r="1690" spans="35:51">
      <c r="AJ1690" s="3478" t="s">
        <v>699</v>
      </c>
      <c r="AK1690" s="355">
        <v>276</v>
      </c>
      <c r="AL1690" s="355">
        <v>69278</v>
      </c>
      <c r="AM1690" s="357">
        <v>44483</v>
      </c>
      <c r="AN1690" s="4618">
        <v>3</v>
      </c>
      <c r="AO1690" s="355" t="s">
        <v>35</v>
      </c>
      <c r="AP1690" s="358">
        <v>250</v>
      </c>
      <c r="AQ1690" s="4152"/>
      <c r="AR1690" s="4393">
        <v>44516</v>
      </c>
      <c r="AS1690" s="210"/>
      <c r="AT1690" s="4190"/>
      <c r="AU1690" s="881"/>
      <c r="AV1690" s="881"/>
      <c r="AW1690" s="725"/>
      <c r="AX1690" s="1230"/>
      <c r="AY1690" s="892"/>
    </row>
    <row r="1691" spans="35:51">
      <c r="AJ1691" s="3478" t="s">
        <v>699</v>
      </c>
      <c r="AK1691" s="355">
        <v>277</v>
      </c>
      <c r="AL1691" s="355">
        <v>69278</v>
      </c>
      <c r="AM1691" s="357">
        <v>44483</v>
      </c>
      <c r="AN1691" s="4618">
        <v>2</v>
      </c>
      <c r="AO1691" s="355" t="s">
        <v>35</v>
      </c>
      <c r="AP1691" s="358">
        <v>250</v>
      </c>
      <c r="AQ1691" s="4152"/>
      <c r="AR1691" s="4393">
        <v>44522</v>
      </c>
      <c r="AS1691" s="210"/>
      <c r="AT1691" s="4190"/>
      <c r="AU1691" s="881"/>
      <c r="AV1691" s="881"/>
      <c r="AW1691" s="1230"/>
      <c r="AX1691" s="1230"/>
      <c r="AY1691" s="892"/>
    </row>
    <row r="1692" spans="35:51">
      <c r="AJ1692" s="4277" t="s">
        <v>740</v>
      </c>
      <c r="AK1692" s="543">
        <v>274</v>
      </c>
      <c r="AL1692" s="355">
        <v>69277</v>
      </c>
      <c r="AM1692" s="357">
        <v>44483</v>
      </c>
      <c r="AN1692" s="4618">
        <v>4</v>
      </c>
      <c r="AO1692" s="355" t="s">
        <v>35</v>
      </c>
      <c r="AP1692" s="358">
        <v>230</v>
      </c>
      <c r="AQ1692" s="4152"/>
      <c r="AR1692" s="4393">
        <v>44522</v>
      </c>
      <c r="AS1692" s="210"/>
      <c r="AT1692" s="4190"/>
      <c r="AU1692" s="881"/>
      <c r="AV1692" s="881"/>
      <c r="AW1692" s="1230"/>
      <c r="AX1692" s="4058"/>
      <c r="AY1692" s="1485"/>
    </row>
    <row r="1693" spans="35:51">
      <c r="AJ1693" s="4277" t="s">
        <v>436</v>
      </c>
      <c r="AK1693" s="355">
        <v>281</v>
      </c>
      <c r="AL1693" s="355">
        <v>69279</v>
      </c>
      <c r="AM1693" s="357">
        <v>44483</v>
      </c>
      <c r="AN1693" s="4618">
        <v>70</v>
      </c>
      <c r="AO1693" s="355" t="s">
        <v>35</v>
      </c>
      <c r="AP1693" s="358">
        <v>360</v>
      </c>
      <c r="AQ1693" s="4152"/>
      <c r="AR1693" s="4393">
        <v>44522</v>
      </c>
      <c r="AS1693" s="210"/>
      <c r="AT1693" s="4190"/>
      <c r="AU1693" s="881"/>
      <c r="AV1693" s="896"/>
      <c r="AW1693" s="1230"/>
      <c r="AX1693" s="1230"/>
      <c r="AY1693" s="4252"/>
    </row>
    <row r="1694" spans="35:51">
      <c r="AJ1694" s="553"/>
      <c r="AT1694" s="1226"/>
      <c r="AU1694" s="881"/>
      <c r="AV1694" s="896"/>
      <c r="AW1694" s="1230"/>
      <c r="AX1694" s="1230"/>
      <c r="AY1694" s="4252"/>
    </row>
    <row r="1695" spans="35:51">
      <c r="AJ1695" s="4711" t="s">
        <v>1318</v>
      </c>
      <c r="AT1695" s="1226"/>
      <c r="AU1695" s="881"/>
      <c r="AV1695" s="896"/>
      <c r="AW1695" s="4058"/>
      <c r="AX1695" s="1230"/>
      <c r="AY1695" s="4252"/>
    </row>
    <row r="1696" spans="35:51">
      <c r="AJ1696" s="4277" t="s">
        <v>740</v>
      </c>
      <c r="AK1696" s="543">
        <v>275</v>
      </c>
      <c r="AL1696" s="355">
        <v>69277</v>
      </c>
      <c r="AM1696" s="357">
        <v>44483</v>
      </c>
      <c r="AN1696" s="4941">
        <v>4</v>
      </c>
      <c r="AO1696" s="355" t="s">
        <v>35</v>
      </c>
      <c r="AP1696" s="358">
        <v>230</v>
      </c>
      <c r="AQ1696" s="4152"/>
      <c r="AR1696" s="4393">
        <v>44531</v>
      </c>
      <c r="AS1696" s="210"/>
      <c r="AT1696" s="4190"/>
      <c r="AU1696" s="881"/>
      <c r="AV1696" s="896"/>
      <c r="AW1696" s="1230"/>
      <c r="AX1696" s="725"/>
      <c r="AY1696" s="892"/>
    </row>
    <row r="1697" spans="36:51">
      <c r="AJ1697" s="4277" t="s">
        <v>436</v>
      </c>
      <c r="AK1697" s="355">
        <v>282</v>
      </c>
      <c r="AL1697" s="355">
        <v>69279</v>
      </c>
      <c r="AM1697" s="357">
        <v>44483</v>
      </c>
      <c r="AN1697" s="355">
        <v>40</v>
      </c>
      <c r="AO1697" s="355" t="s">
        <v>35</v>
      </c>
      <c r="AP1697" s="358">
        <v>360</v>
      </c>
      <c r="AQ1697" s="4152"/>
      <c r="AR1697" s="4393">
        <v>44531</v>
      </c>
      <c r="AS1697" s="210"/>
      <c r="AT1697" s="4190"/>
      <c r="AU1697" s="881"/>
      <c r="AV1697" s="896"/>
      <c r="AW1697" s="1230"/>
      <c r="AX1697" s="725"/>
      <c r="AY1697" s="892"/>
    </row>
    <row r="1698" spans="36:51">
      <c r="AJ1698" s="3478" t="s">
        <v>699</v>
      </c>
      <c r="AK1698" s="355">
        <v>278</v>
      </c>
      <c r="AL1698" s="355">
        <v>69278</v>
      </c>
      <c r="AM1698" s="357">
        <v>44483</v>
      </c>
      <c r="AN1698" s="355">
        <v>3</v>
      </c>
      <c r="AO1698" s="355" t="s">
        <v>35</v>
      </c>
      <c r="AP1698" s="358">
        <v>250</v>
      </c>
      <c r="AQ1698" s="4152"/>
      <c r="AR1698" s="4393">
        <v>44536</v>
      </c>
      <c r="AS1698" s="210"/>
      <c r="AT1698" s="4190"/>
      <c r="AU1698" s="881"/>
      <c r="AV1698" s="896"/>
      <c r="AW1698" s="1230"/>
      <c r="AX1698" s="725"/>
      <c r="AY1698" s="892"/>
    </row>
    <row r="1699" spans="36:51">
      <c r="AJ1699" s="4277" t="s">
        <v>436</v>
      </c>
      <c r="AK1699" s="355">
        <v>283</v>
      </c>
      <c r="AL1699" s="355">
        <v>69279</v>
      </c>
      <c r="AM1699" s="357">
        <v>44483</v>
      </c>
      <c r="AN1699" s="355">
        <v>50</v>
      </c>
      <c r="AO1699" s="355" t="s">
        <v>35</v>
      </c>
      <c r="AP1699" s="358">
        <v>360</v>
      </c>
      <c r="AQ1699" s="4152"/>
      <c r="AR1699" s="4393">
        <v>44536</v>
      </c>
      <c r="AS1699" s="210"/>
      <c r="AT1699" s="4190"/>
      <c r="AU1699" s="881"/>
      <c r="AV1699" s="896"/>
      <c r="AW1699" s="725"/>
      <c r="AX1699" s="725"/>
      <c r="AY1699" s="892"/>
    </row>
    <row r="1700" spans="36:51">
      <c r="AJ1700" s="4277"/>
      <c r="AK1700" s="355"/>
      <c r="AL1700" s="355"/>
      <c r="AM1700" s="357"/>
      <c r="AN1700" s="4525"/>
      <c r="AO1700" s="355"/>
      <c r="AP1700" s="358"/>
      <c r="AQ1700" s="4152"/>
      <c r="AR1700" s="4231"/>
      <c r="AS1700" s="210"/>
      <c r="AT1700" s="4190"/>
      <c r="AU1700" s="881"/>
      <c r="AV1700" s="896"/>
      <c r="AW1700" s="725"/>
      <c r="AX1700" s="725"/>
      <c r="AY1700" s="892"/>
    </row>
    <row r="1701" spans="36:51" ht="15" thickBot="1">
      <c r="AJ1701" s="4367"/>
      <c r="AK1701" s="854"/>
      <c r="AL1701" s="854"/>
      <c r="AM1701" s="580"/>
      <c r="AN1701" s="4621"/>
      <c r="AO1701" s="854"/>
      <c r="AP1701" s="1942"/>
      <c r="AQ1701" s="4394"/>
      <c r="AR1701" s="4395"/>
      <c r="AS1701" s="1349"/>
      <c r="AT1701" s="4622"/>
      <c r="AU1701" s="896"/>
      <c r="AV1701" s="896"/>
      <c r="AW1701" s="725"/>
      <c r="AX1701" s="725"/>
      <c r="AY1701" s="892"/>
    </row>
    <row r="1702" spans="36:51">
      <c r="AV1702" s="896"/>
      <c r="AW1702" s="725"/>
      <c r="AX1702" s="725"/>
      <c r="AY1702" s="892"/>
    </row>
    <row r="1703" spans="36:51">
      <c r="AJ1703" s="726"/>
      <c r="AK1703" s="896"/>
      <c r="AL1703" s="896"/>
      <c r="AM1703" s="897"/>
      <c r="AN1703" s="4134"/>
      <c r="AO1703" s="896"/>
      <c r="AP1703" s="898"/>
      <c r="AQ1703" s="3724"/>
      <c r="AR1703" s="4091"/>
      <c r="AS1703" s="884"/>
      <c r="AT1703" s="4144"/>
      <c r="AV1703" s="896"/>
      <c r="AW1703" s="725"/>
      <c r="AX1703" s="725"/>
      <c r="AY1703" s="892"/>
    </row>
    <row r="1704" spans="36:51">
      <c r="AJ1704" s="726"/>
      <c r="AK1704" s="896"/>
      <c r="AL1704" s="896"/>
      <c r="AM1704" s="897"/>
      <c r="AN1704" s="4134"/>
      <c r="AO1704" s="896"/>
      <c r="AP1704" s="898"/>
      <c r="AQ1704" s="3724"/>
      <c r="AR1704" s="4091"/>
      <c r="AS1704" s="884"/>
      <c r="AT1704" s="4144"/>
      <c r="AV1704" s="1485"/>
      <c r="AW1704" s="725"/>
      <c r="AX1704" s="725"/>
      <c r="AY1704" s="892"/>
    </row>
    <row r="1705" spans="36:51">
      <c r="AJ1705" s="4946"/>
      <c r="AK1705" s="896"/>
      <c r="AL1705" s="896"/>
      <c r="AM1705" s="897"/>
      <c r="AN1705" s="4134"/>
      <c r="AO1705" s="896"/>
      <c r="AP1705" s="898"/>
      <c r="AQ1705" s="3724"/>
      <c r="AR1705" s="4091"/>
      <c r="AS1705" s="884"/>
      <c r="AT1705" s="4144"/>
      <c r="AV1705" s="1485"/>
      <c r="AW1705" s="725"/>
      <c r="AX1705" s="725"/>
      <c r="AY1705" s="892"/>
    </row>
    <row r="1706" spans="36:51">
      <c r="AV1706" s="881"/>
      <c r="AW1706" s="725"/>
      <c r="AX1706" s="4058"/>
      <c r="AY1706" s="1485"/>
    </row>
    <row r="1707" spans="36:51">
      <c r="AV1707" s="896"/>
      <c r="AW1707" s="725"/>
      <c r="AX1707" s="4058"/>
      <c r="AY1707" s="1485"/>
    </row>
    <row r="1708" spans="36:51">
      <c r="AV1708" s="896"/>
      <c r="AW1708" s="725"/>
      <c r="AX1708" s="1230"/>
      <c r="AY1708" s="892"/>
    </row>
    <row r="1709" spans="36:51">
      <c r="AV1709" s="896"/>
      <c r="AW1709" s="725"/>
      <c r="AX1709" s="1230"/>
      <c r="AY1709" s="892"/>
    </row>
    <row r="1710" spans="36:51">
      <c r="AV1710" s="896"/>
      <c r="AW1710" s="4058"/>
      <c r="AX1710" s="1230"/>
      <c r="AY1710" s="892"/>
    </row>
    <row r="1711" spans="36:51">
      <c r="AV1711" s="896"/>
      <c r="AW1711" s="4058"/>
      <c r="AX1711" s="1230"/>
      <c r="AY1711" s="892"/>
    </row>
    <row r="1712" spans="36:51">
      <c r="AV1712" s="896"/>
      <c r="AW1712" s="1230"/>
      <c r="AX1712" s="1230"/>
      <c r="AY1712" s="892"/>
    </row>
    <row r="1713" spans="35:51">
      <c r="AV1713" s="896"/>
      <c r="AW1713" s="1230"/>
      <c r="AX1713" s="1230"/>
      <c r="AY1713" s="892"/>
    </row>
    <row r="1714" spans="35:51">
      <c r="AJ1714" s="726"/>
      <c r="AK1714" s="896"/>
      <c r="AL1714" s="896"/>
      <c r="AM1714" s="897"/>
      <c r="AN1714" s="4594"/>
      <c r="AO1714" s="896"/>
      <c r="AP1714" s="898"/>
      <c r="AQ1714" s="3724"/>
      <c r="AR1714" s="4091"/>
      <c r="AS1714" s="897"/>
      <c r="AT1714" s="4144"/>
      <c r="AU1714" s="896"/>
      <c r="AV1714" s="896"/>
      <c r="AW1714" s="1230"/>
      <c r="AX1714" s="1230"/>
      <c r="AY1714" s="881"/>
    </row>
    <row r="1715" spans="35:51">
      <c r="AJ1715" s="726"/>
      <c r="AK1715" s="896"/>
      <c r="AL1715" s="896"/>
      <c r="AM1715" s="897"/>
      <c r="AN1715" s="4594"/>
      <c r="AO1715" s="896"/>
      <c r="AP1715" s="898"/>
      <c r="AQ1715" s="3724"/>
      <c r="AR1715" s="3702"/>
      <c r="AS1715" s="884"/>
      <c r="AT1715" s="4146"/>
      <c r="AU1715" s="1543"/>
      <c r="AV1715" s="896"/>
      <c r="AX1715" s="725"/>
      <c r="AY1715" s="892"/>
    </row>
    <row r="1716" spans="35:51">
      <c r="AJ1716" s="726"/>
      <c r="AK1716" s="896"/>
      <c r="AL1716" s="896"/>
      <c r="AM1716" s="897"/>
      <c r="AN1716" s="896"/>
      <c r="AO1716" s="896"/>
      <c r="AP1716" s="898"/>
      <c r="AQ1716" s="3724"/>
      <c r="AR1716" s="3702"/>
      <c r="AS1716" s="897"/>
      <c r="AT1716" s="4146"/>
      <c r="AU1716" s="896"/>
      <c r="AV1716" s="896"/>
      <c r="AW1716" s="1230"/>
    </row>
    <row r="1717" spans="35:51" ht="15.6">
      <c r="AJ1717" s="4640"/>
      <c r="AK1717" s="4641"/>
      <c r="AL1717" s="4130"/>
      <c r="AM1717" s="4642"/>
      <c r="AN1717" s="4641"/>
      <c r="AO1717" s="4641"/>
      <c r="AP1717" s="4643"/>
      <c r="AQ1717" s="4644"/>
      <c r="AR1717" s="4645"/>
      <c r="AS1717" s="4092"/>
      <c r="AT1717" s="2605"/>
      <c r="AU1717" s="896"/>
      <c r="AV1717" s="881"/>
      <c r="AW1717" s="1230"/>
    </row>
    <row r="1718" spans="35:51" ht="15.6">
      <c r="AJ1718" s="4640"/>
      <c r="AK1718" s="4641"/>
      <c r="AL1718" s="4641"/>
      <c r="AM1718" s="4642"/>
      <c r="AN1718" s="4641"/>
      <c r="AO1718" s="4641"/>
      <c r="AP1718" s="4643"/>
      <c r="AQ1718" s="4644"/>
      <c r="AR1718" s="4645"/>
      <c r="AS1718" s="4092"/>
      <c r="AT1718" s="1775"/>
      <c r="AU1718" s="896"/>
      <c r="AV1718" s="1485"/>
      <c r="AW1718" s="1230"/>
    </row>
    <row r="1719" spans="35:51" ht="15.6">
      <c r="AJ1719" s="4738"/>
      <c r="AK1719" s="4738"/>
      <c r="AL1719" s="4739"/>
      <c r="AM1719" s="4739"/>
      <c r="AN1719" s="4739"/>
      <c r="AO1719" s="4738"/>
      <c r="AP1719" s="4739"/>
      <c r="AQ1719" s="4739"/>
      <c r="AR1719" s="4739"/>
      <c r="AS1719" s="719"/>
      <c r="AT1719" s="2605"/>
      <c r="AU1719" s="896"/>
      <c r="AV1719" s="881"/>
      <c r="AW1719" s="1230"/>
    </row>
    <row r="1720" spans="35:51" ht="15.6">
      <c r="AJ1720" s="4739"/>
      <c r="AK1720" s="4739"/>
      <c r="AL1720" s="4739"/>
      <c r="AM1720" s="4739"/>
      <c r="AN1720" s="4739"/>
      <c r="AO1720" s="4739"/>
      <c r="AP1720" s="4739"/>
      <c r="AQ1720" s="4739"/>
      <c r="AR1720" s="4739"/>
      <c r="AS1720" s="719"/>
      <c r="AT1720" s="719"/>
      <c r="AU1720" s="1543"/>
      <c r="AV1720" s="881"/>
      <c r="AW1720" s="1230"/>
    </row>
    <row r="1721" spans="35:51" ht="15.6">
      <c r="AJ1721" s="4738"/>
      <c r="AK1721" s="4738"/>
      <c r="AL1721" s="4739"/>
      <c r="AM1721" s="4739"/>
      <c r="AN1721" s="4739"/>
      <c r="AO1721" s="4738"/>
      <c r="AP1721" s="4739"/>
      <c r="AQ1721" s="4739"/>
      <c r="AR1721" s="4739"/>
      <c r="AS1721" s="719"/>
      <c r="AT1721" s="881"/>
      <c r="AU1721" s="896"/>
      <c r="AV1721" s="881"/>
      <c r="AW1721" s="725"/>
    </row>
    <row r="1722" spans="35:51" ht="15.6">
      <c r="AJ1722" s="4683"/>
      <c r="AK1722" s="4684"/>
      <c r="AL1722" s="4685"/>
      <c r="AM1722" s="4686"/>
      <c r="AN1722" s="4684"/>
      <c r="AO1722" s="4684"/>
      <c r="AP1722" s="4687"/>
      <c r="AQ1722" s="4688"/>
      <c r="AR1722" s="4689"/>
      <c r="AS1722" s="4092"/>
      <c r="AT1722" s="1345"/>
      <c r="AU1722" s="896"/>
      <c r="AV1722" s="881"/>
      <c r="AW1722" s="897"/>
    </row>
    <row r="1723" spans="35:51" ht="15.6">
      <c r="AI1723" s="4153"/>
      <c r="AJ1723" s="4683"/>
      <c r="AK1723" s="4684"/>
      <c r="AL1723" s="4685"/>
      <c r="AM1723" s="4686"/>
      <c r="AN1723" s="4684"/>
      <c r="AO1723" s="4684"/>
      <c r="AP1723" s="4687"/>
      <c r="AQ1723" s="4688"/>
      <c r="AR1723" s="4689"/>
      <c r="AS1723" s="897"/>
      <c r="AT1723" s="1492"/>
      <c r="AU1723" s="896"/>
      <c r="AV1723" s="881"/>
      <c r="AW1723" s="897"/>
    </row>
    <row r="1724" spans="35:51" ht="15.6">
      <c r="AJ1724" s="4683"/>
      <c r="AK1724" s="4684"/>
      <c r="AL1724" s="4685"/>
      <c r="AM1724" s="4686"/>
      <c r="AN1724" s="4684"/>
      <c r="AO1724" s="4684"/>
      <c r="AP1724" s="4687"/>
      <c r="AQ1724" s="4688"/>
      <c r="AR1724" s="4689"/>
      <c r="AS1724" s="884"/>
      <c r="AT1724" s="1303"/>
      <c r="AU1724" s="888"/>
      <c r="AV1724" s="881"/>
      <c r="AW1724" s="897"/>
    </row>
    <row r="1725" spans="35:51" ht="15.6">
      <c r="AJ1725" s="4683"/>
      <c r="AK1725" s="4684"/>
      <c r="AL1725" s="4685"/>
      <c r="AM1725" s="4686"/>
      <c r="AN1725" s="4684"/>
      <c r="AO1725" s="4684"/>
      <c r="AP1725" s="4687"/>
      <c r="AQ1725" s="4688"/>
      <c r="AR1725" s="4689"/>
      <c r="AS1725" s="884"/>
      <c r="AT1725" s="1303"/>
      <c r="AU1725" s="896"/>
      <c r="AV1725" s="881"/>
      <c r="AW1725" s="897"/>
    </row>
    <row r="1726" spans="35:51" ht="15.6">
      <c r="AJ1726" s="4683"/>
      <c r="AK1726" s="4684"/>
      <c r="AL1726" s="4685"/>
      <c r="AM1726" s="4686"/>
      <c r="AN1726" s="4684"/>
      <c r="AO1726" s="4684"/>
      <c r="AP1726" s="4687"/>
      <c r="AQ1726" s="4688"/>
      <c r="AR1726" s="4689"/>
      <c r="AS1726" s="1538"/>
      <c r="AT1726" s="4261"/>
      <c r="AU1726" s="896"/>
      <c r="AV1726" s="881"/>
      <c r="AW1726" s="897"/>
    </row>
    <row r="1727" spans="35:51">
      <c r="AS1727" s="4092"/>
      <c r="AU1727" s="896"/>
      <c r="AV1727" s="881"/>
    </row>
    <row r="1728" spans="35:51">
      <c r="AU1728" s="896"/>
      <c r="AV1728" s="896"/>
    </row>
    <row r="1729" spans="36:51">
      <c r="AU1729" s="896"/>
      <c r="AV1729" s="896"/>
    </row>
    <row r="1730" spans="36:51">
      <c r="AU1730" s="881"/>
      <c r="AV1730" s="896"/>
    </row>
    <row r="1731" spans="36:51">
      <c r="AU1731" s="881"/>
      <c r="AV1731" s="896"/>
    </row>
    <row r="1732" spans="36:51">
      <c r="AU1732" s="881"/>
      <c r="AV1732" s="896"/>
      <c r="AX1732" s="725"/>
      <c r="AY1732" s="896"/>
    </row>
    <row r="1733" spans="36:51">
      <c r="AU1733" s="881"/>
      <c r="AV1733" s="896"/>
      <c r="AX1733" s="725"/>
      <c r="AY1733" s="896"/>
    </row>
    <row r="1734" spans="36:51">
      <c r="AU1734" s="881"/>
      <c r="AW1734" s="2605"/>
      <c r="AX1734" s="725"/>
      <c r="AY1734" s="896"/>
    </row>
    <row r="1735" spans="36:51">
      <c r="AU1735" s="881"/>
      <c r="AW1735" s="1775"/>
      <c r="AX1735" s="1230"/>
      <c r="AY1735" s="892"/>
    </row>
    <row r="1736" spans="36:51">
      <c r="AU1736" s="881"/>
      <c r="AW1736" s="2605"/>
      <c r="AX1736" s="1230"/>
      <c r="AY1736" s="892"/>
    </row>
    <row r="1737" spans="36:51">
      <c r="AU1737" s="881"/>
      <c r="AW1737" s="681"/>
      <c r="AX1737" s="4058"/>
      <c r="AY1737" s="1485"/>
    </row>
    <row r="1738" spans="36:51">
      <c r="AU1738" s="881"/>
      <c r="AW1738" s="725"/>
      <c r="AX1738" s="1230"/>
      <c r="AY1738" s="892"/>
    </row>
    <row r="1739" spans="36:51">
      <c r="AU1739" s="881"/>
      <c r="AW1739" s="725"/>
      <c r="AX1739" s="1230"/>
      <c r="AY1739" s="892"/>
    </row>
    <row r="1740" spans="36:51" ht="15">
      <c r="AJ1740" s="726"/>
      <c r="AK1740" s="896"/>
      <c r="AL1740" s="896"/>
      <c r="AM1740" s="897"/>
      <c r="AN1740" s="4134"/>
      <c r="AO1740" s="896"/>
      <c r="AP1740" s="898"/>
      <c r="AQ1740" s="3724"/>
      <c r="AR1740" s="4091"/>
      <c r="AS1740" s="4642"/>
      <c r="AT1740" s="4842"/>
      <c r="AU1740" s="881"/>
      <c r="AW1740" s="725"/>
      <c r="AX1740" s="1230"/>
      <c r="AY1740" s="892"/>
    </row>
    <row r="1741" spans="36:51" ht="15.6">
      <c r="AL1741" s="4722"/>
      <c r="AM1741" s="4722"/>
      <c r="AN1741" s="4722"/>
      <c r="AS1741" s="897"/>
      <c r="AT1741" s="4144"/>
      <c r="AU1741" s="881"/>
      <c r="AV1741" s="2605"/>
      <c r="AW1741" s="1230"/>
      <c r="AX1741" s="725"/>
      <c r="AY1741" s="896"/>
    </row>
    <row r="1742" spans="36:51">
      <c r="AS1742" s="897"/>
      <c r="AT1742" s="726"/>
      <c r="AU1742" s="881"/>
      <c r="AV1742" s="1775"/>
      <c r="AW1742" s="1230"/>
      <c r="AX1742" s="725"/>
      <c r="AY1742" s="896"/>
    </row>
    <row r="1743" spans="36:51" ht="15.6">
      <c r="AJ1743" s="4738"/>
      <c r="AK1743" s="4738"/>
      <c r="AL1743" s="4739"/>
      <c r="AM1743" s="4739"/>
      <c r="AN1743" s="4739"/>
      <c r="AO1743" s="4738"/>
      <c r="AP1743" s="4739"/>
      <c r="AQ1743" s="4739"/>
      <c r="AR1743" s="4739"/>
      <c r="AS1743" s="4740"/>
      <c r="AT1743" s="4738"/>
      <c r="AU1743" s="881"/>
      <c r="AV1743" s="2605"/>
      <c r="AW1743" s="4058"/>
      <c r="AX1743" s="725"/>
      <c r="AY1743" s="896"/>
    </row>
    <row r="1744" spans="36:51" ht="15.6">
      <c r="AJ1744" s="4739"/>
      <c r="AK1744" s="4739"/>
      <c r="AL1744" s="4739"/>
      <c r="AM1744" s="4739"/>
      <c r="AN1744" s="4739"/>
      <c r="AO1744" s="4739"/>
      <c r="AP1744" s="4739"/>
      <c r="AQ1744" s="4739"/>
      <c r="AR1744" s="4739"/>
      <c r="AS1744" s="4740"/>
      <c r="AT1744" s="4740"/>
      <c r="AU1744" s="881"/>
      <c r="AV1744" s="681"/>
      <c r="AW1744" s="1230"/>
      <c r="AX1744" s="725"/>
      <c r="AY1744" s="896"/>
    </row>
    <row r="1745" spans="36:51" ht="15.6">
      <c r="AJ1745" s="4738"/>
      <c r="AK1745" s="4738"/>
      <c r="AL1745" s="4739"/>
      <c r="AM1745" s="4739"/>
      <c r="AN1745" s="4739"/>
      <c r="AO1745" s="4738"/>
      <c r="AP1745" s="4739"/>
      <c r="AQ1745" s="4739"/>
      <c r="AR1745" s="4739"/>
      <c r="AS1745" s="4740"/>
      <c r="AT1745" s="4641"/>
      <c r="AU1745" s="881"/>
      <c r="AV1745" s="896"/>
      <c r="AW1745" s="1230"/>
      <c r="AX1745" s="725"/>
      <c r="AY1745" s="892"/>
    </row>
    <row r="1746" spans="36:51" ht="15.6">
      <c r="AJ1746" s="4684"/>
      <c r="AK1746" s="4684"/>
      <c r="AL1746" s="4684"/>
      <c r="AM1746" s="4686"/>
      <c r="AN1746" s="4685"/>
      <c r="AO1746" s="4683"/>
      <c r="AP1746" s="4687"/>
      <c r="AQ1746" s="4688"/>
      <c r="AR1746" s="4689"/>
      <c r="AS1746" s="4876"/>
      <c r="AT1746" s="4877"/>
      <c r="AU1746" s="881"/>
      <c r="AV1746" s="896"/>
      <c r="AW1746" s="1230"/>
      <c r="AX1746" s="725"/>
      <c r="AY1746" s="892"/>
    </row>
    <row r="1747" spans="36:51" ht="15.6">
      <c r="AJ1747" s="4684"/>
      <c r="AK1747" s="4688"/>
      <c r="AL1747" s="4684"/>
      <c r="AM1747" s="4686"/>
      <c r="AN1747" s="4685"/>
      <c r="AO1747" s="4683"/>
      <c r="AP1747" s="4687"/>
      <c r="AQ1747" s="4688"/>
      <c r="AR1747" s="4689"/>
      <c r="AS1747" s="4876"/>
      <c r="AT1747" s="4641"/>
      <c r="AU1747" s="881"/>
      <c r="AV1747" s="896"/>
      <c r="AW1747" s="725"/>
      <c r="AX1747" s="725"/>
      <c r="AY1747" s="896"/>
    </row>
    <row r="1748" spans="36:51">
      <c r="AJ1748" s="875"/>
      <c r="AK1748" s="881"/>
      <c r="AL1748" s="881"/>
      <c r="AM1748" s="884"/>
      <c r="AN1748" s="4923"/>
      <c r="AO1748" s="881"/>
      <c r="AP1748" s="1480"/>
      <c r="AQ1748" s="4143"/>
      <c r="AR1748" s="4092"/>
      <c r="AS1748" s="4924"/>
      <c r="AT1748" s="4924"/>
      <c r="AU1748" s="881"/>
      <c r="AV1748" s="881"/>
      <c r="AW1748" s="725"/>
      <c r="AX1748" s="725"/>
      <c r="AY1748" s="896"/>
    </row>
    <row r="1749" spans="36:51">
      <c r="AJ1749" s="875"/>
      <c r="AK1749" s="881"/>
      <c r="AL1749" s="881"/>
      <c r="AM1749" s="884"/>
      <c r="AN1749" s="4923"/>
      <c r="AO1749" s="881"/>
      <c r="AP1749" s="1480"/>
      <c r="AQ1749" s="4143"/>
      <c r="AR1749" s="4092"/>
      <c r="AS1749" s="881"/>
      <c r="AT1749" s="4144"/>
      <c r="AU1749" s="881"/>
      <c r="AV1749" s="881"/>
      <c r="AW1749" s="725"/>
      <c r="AX1749" s="725"/>
      <c r="AY1749" s="892"/>
    </row>
    <row r="1750" spans="36:51">
      <c r="AJ1750" s="875"/>
      <c r="AK1750" s="881"/>
      <c r="AL1750" s="881"/>
      <c r="AM1750" s="884"/>
      <c r="AN1750" s="4923"/>
      <c r="AO1750" s="881"/>
      <c r="AP1750" s="1480"/>
      <c r="AQ1750" s="4143"/>
      <c r="AR1750" s="4092"/>
      <c r="AS1750" s="884"/>
      <c r="AT1750" s="4144"/>
      <c r="AU1750" s="881"/>
      <c r="AV1750" s="1485"/>
      <c r="AW1750" s="725"/>
      <c r="AX1750" s="725"/>
      <c r="AY1750" s="892"/>
    </row>
    <row r="1751" spans="36:51" ht="15">
      <c r="AJ1751" s="896"/>
      <c r="AK1751" s="881"/>
      <c r="AL1751" s="896"/>
      <c r="AM1751" s="4624"/>
      <c r="AN1751" s="896"/>
      <c r="AO1751" s="726"/>
      <c r="AP1751" s="898"/>
      <c r="AQ1751" s="896"/>
      <c r="AR1751" s="3702"/>
      <c r="AS1751" s="881"/>
      <c r="AT1751" s="4842"/>
      <c r="AU1751" s="881"/>
      <c r="AV1751" s="881"/>
      <c r="AW1751" s="725"/>
      <c r="AX1751" s="4058"/>
      <c r="AY1751" s="1485"/>
    </row>
    <row r="1752" spans="36:51">
      <c r="AK1752" s="881"/>
      <c r="AU1752" s="881"/>
      <c r="AV1752" s="881"/>
      <c r="AW1752" s="725"/>
      <c r="AX1752" s="4058"/>
      <c r="AY1752" s="1485"/>
    </row>
    <row r="1753" spans="36:51" ht="15.6">
      <c r="AJ1753" s="875"/>
      <c r="AK1753" s="881"/>
      <c r="AL1753" s="4130" t="s">
        <v>629</v>
      </c>
      <c r="AM1753" s="4690" t="s">
        <v>1284</v>
      </c>
      <c r="AN1753" s="881"/>
      <c r="AO1753" s="881"/>
      <c r="AP1753" s="1480"/>
      <c r="AQ1753" s="4093"/>
      <c r="AR1753" s="4092"/>
      <c r="AS1753" s="4092"/>
      <c r="AT1753" s="2605"/>
      <c r="AU1753" s="881"/>
      <c r="AV1753" s="881"/>
      <c r="AW1753" s="725"/>
      <c r="AX1753" s="1230"/>
      <c r="AY1753" s="892"/>
    </row>
    <row r="1754" spans="36:51" ht="15" thickBot="1">
      <c r="AJ1754" s="875"/>
      <c r="AK1754" s="881"/>
      <c r="AL1754" s="881"/>
      <c r="AM1754" s="884"/>
      <c r="AN1754" s="881"/>
      <c r="AO1754" s="881"/>
      <c r="AP1754" s="1480"/>
      <c r="AQ1754" s="4093"/>
      <c r="AR1754" s="4092"/>
      <c r="AS1754" s="4092"/>
      <c r="AT1754" s="1775"/>
      <c r="AU1754" s="881"/>
      <c r="AV1754" s="896"/>
      <c r="AW1754" s="725"/>
      <c r="AX1754" s="1230"/>
      <c r="AY1754" s="892"/>
    </row>
    <row r="1755" spans="36:51" ht="15.6">
      <c r="AJ1755" s="4646" t="s">
        <v>78</v>
      </c>
      <c r="AK1755" s="4647"/>
      <c r="AL1755" s="4648" t="s">
        <v>14</v>
      </c>
      <c r="AM1755" s="4648" t="s">
        <v>12</v>
      </c>
      <c r="AN1755" s="4648"/>
      <c r="AO1755" s="4649"/>
      <c r="AP1755" s="4648" t="s">
        <v>15</v>
      </c>
      <c r="AQ1755" s="4648" t="s">
        <v>16</v>
      </c>
      <c r="AR1755" s="4712" t="s">
        <v>12</v>
      </c>
      <c r="AS1755" s="4713" t="s">
        <v>1207</v>
      </c>
      <c r="AT1755" s="4646"/>
      <c r="AU1755" s="881"/>
      <c r="AV1755" s="896"/>
      <c r="AW1755" s="725"/>
      <c r="AX1755" s="1230"/>
      <c r="AY1755" s="892"/>
    </row>
    <row r="1756" spans="36:51" ht="15.6">
      <c r="AJ1756" s="4650" t="s">
        <v>4</v>
      </c>
      <c r="AK1756" s="4651" t="s">
        <v>18</v>
      </c>
      <c r="AL1756" s="4652" t="s">
        <v>19</v>
      </c>
      <c r="AM1756" s="4652" t="s">
        <v>19</v>
      </c>
      <c r="AN1756" s="4652" t="s">
        <v>20</v>
      </c>
      <c r="AO1756" s="4652" t="s">
        <v>21</v>
      </c>
      <c r="AP1756" s="4652" t="s">
        <v>22</v>
      </c>
      <c r="AQ1756" s="4652" t="s">
        <v>19</v>
      </c>
      <c r="AR1756" s="4714" t="s">
        <v>23</v>
      </c>
      <c r="AS1756" s="4715" t="s">
        <v>23</v>
      </c>
      <c r="AT1756" s="4715" t="s">
        <v>1227</v>
      </c>
      <c r="AU1756" s="881"/>
      <c r="AV1756" s="896"/>
      <c r="AW1756" s="725"/>
      <c r="AX1756" s="1230"/>
      <c r="AY1756" s="892"/>
    </row>
    <row r="1757" spans="36:51" ht="16.2" thickBot="1">
      <c r="AJ1757" s="4653"/>
      <c r="AK1757" s="4716"/>
      <c r="AL1757" s="4654" t="s">
        <v>3</v>
      </c>
      <c r="AM1757" s="4654" t="s">
        <v>18</v>
      </c>
      <c r="AN1757" s="4654"/>
      <c r="AO1757" s="4655"/>
      <c r="AP1757" s="4654" t="s">
        <v>21</v>
      </c>
      <c r="AQ1757" s="4654" t="s">
        <v>3</v>
      </c>
      <c r="AR1757" s="4717" t="s">
        <v>27</v>
      </c>
      <c r="AS1757" s="4718" t="s">
        <v>27</v>
      </c>
      <c r="AT1757" s="4719"/>
      <c r="AU1757" s="881"/>
      <c r="AV1757" s="896"/>
      <c r="AW1757" s="4058"/>
      <c r="AX1757" s="1230"/>
      <c r="AY1757" s="892"/>
    </row>
    <row r="1758" spans="36:51" ht="15">
      <c r="AJ1758" s="4980" t="s">
        <v>740</v>
      </c>
      <c r="AK1758" s="1860">
        <v>266</v>
      </c>
      <c r="AL1758" s="1860">
        <v>68734</v>
      </c>
      <c r="AM1758" s="4981">
        <v>44459</v>
      </c>
      <c r="AN1758" s="4618">
        <v>6</v>
      </c>
      <c r="AO1758" s="1860" t="s">
        <v>35</v>
      </c>
      <c r="AP1758" s="4982">
        <v>230</v>
      </c>
      <c r="AQ1758" s="1893"/>
      <c r="AR1758" s="4393">
        <v>44503</v>
      </c>
      <c r="AS1758" s="4983" t="s">
        <v>1205</v>
      </c>
      <c r="AT1758" s="4950"/>
      <c r="AU1758" s="881"/>
      <c r="AV1758" s="896"/>
      <c r="AW1758" s="4058"/>
      <c r="AX1758" s="1230"/>
      <c r="AY1758" s="892"/>
    </row>
    <row r="1759" spans="36:51" ht="15">
      <c r="AJ1759" s="4980" t="s">
        <v>436</v>
      </c>
      <c r="AK1759" s="1860">
        <v>270</v>
      </c>
      <c r="AL1759" s="1860">
        <v>68736</v>
      </c>
      <c r="AM1759" s="4981">
        <v>44459</v>
      </c>
      <c r="AN1759" s="4618">
        <v>53</v>
      </c>
      <c r="AO1759" s="1860" t="s">
        <v>35</v>
      </c>
      <c r="AP1759" s="4982">
        <v>360.05</v>
      </c>
      <c r="AQ1759" s="1893"/>
      <c r="AR1759" s="4393">
        <v>44503</v>
      </c>
      <c r="AS1759" s="4983" t="s">
        <v>1205</v>
      </c>
      <c r="AT1759" s="4951"/>
      <c r="AU1759" s="1775"/>
      <c r="AV1759" s="896"/>
      <c r="AW1759" s="1230"/>
      <c r="AX1759" s="1230"/>
      <c r="AY1759" s="881"/>
    </row>
    <row r="1760" spans="36:51" ht="15">
      <c r="AJ1760" s="4980" t="s">
        <v>740</v>
      </c>
      <c r="AK1760" s="1860">
        <v>271</v>
      </c>
      <c r="AL1760" s="1860">
        <v>68734</v>
      </c>
      <c r="AM1760" s="4981">
        <v>44475</v>
      </c>
      <c r="AN1760" s="4618">
        <v>7</v>
      </c>
      <c r="AO1760" s="1860" t="s">
        <v>35</v>
      </c>
      <c r="AP1760" s="4982">
        <v>230</v>
      </c>
      <c r="AQ1760" s="1893"/>
      <c r="AR1760" s="4393">
        <v>44508</v>
      </c>
      <c r="AS1760" s="4983" t="s">
        <v>1206</v>
      </c>
      <c r="AT1760" s="4952"/>
      <c r="AU1760" s="881"/>
      <c r="AV1760" s="896"/>
      <c r="AW1760" s="1230"/>
      <c r="AX1760" s="725"/>
      <c r="AY1760" s="896"/>
    </row>
    <row r="1761" spans="35:51" ht="15">
      <c r="AJ1761" s="4984" t="s">
        <v>436</v>
      </c>
      <c r="AK1761" s="1860">
        <v>279</v>
      </c>
      <c r="AL1761" s="1860">
        <v>69279</v>
      </c>
      <c r="AM1761" s="4981">
        <v>44483</v>
      </c>
      <c r="AN1761" s="1860">
        <v>55</v>
      </c>
      <c r="AO1761" s="1860" t="s">
        <v>35</v>
      </c>
      <c r="AP1761" s="4982">
        <v>360</v>
      </c>
      <c r="AQ1761" s="1893"/>
      <c r="AR1761" s="4393">
        <v>44508</v>
      </c>
      <c r="AS1761" s="4983" t="s">
        <v>1206</v>
      </c>
      <c r="AT1761" s="4908"/>
      <c r="AU1761" s="1543"/>
      <c r="AV1761" s="1775"/>
      <c r="AW1761" s="1230"/>
      <c r="AX1761" s="685"/>
      <c r="AY1761" s="892"/>
    </row>
    <row r="1762" spans="35:51" ht="15.6" thickBot="1">
      <c r="AI1762" s="1241"/>
      <c r="AJ1762" s="4985" t="s">
        <v>699</v>
      </c>
      <c r="AK1762" s="4986">
        <v>284</v>
      </c>
      <c r="AL1762" s="4986">
        <v>69554</v>
      </c>
      <c r="AM1762" s="4987">
        <v>44489</v>
      </c>
      <c r="AN1762" s="4986">
        <v>2</v>
      </c>
      <c r="AO1762" s="4986" t="s">
        <v>35</v>
      </c>
      <c r="AP1762" s="4988">
        <v>250</v>
      </c>
      <c r="AQ1762" s="1858"/>
      <c r="AR1762" s="4979">
        <v>44508</v>
      </c>
      <c r="AS1762" s="4989" t="s">
        <v>1206</v>
      </c>
      <c r="AT1762" s="4968"/>
      <c r="AU1762" s="965"/>
      <c r="AV1762" s="896"/>
      <c r="AW1762" s="1230"/>
    </row>
    <row r="1763" spans="35:51" ht="15.6">
      <c r="AJ1763" s="4683"/>
      <c r="AK1763" s="4684"/>
      <c r="AL1763" s="4684"/>
      <c r="AM1763" s="4686"/>
      <c r="AN1763" s="4685"/>
      <c r="AO1763" s="4684"/>
      <c r="AP1763" s="4687"/>
      <c r="AQ1763" s="4947"/>
      <c r="AR1763" s="4689"/>
      <c r="AS1763" s="4642"/>
      <c r="AT1763" s="4947"/>
      <c r="AU1763" s="1543"/>
      <c r="AV1763" s="881"/>
      <c r="AW1763" s="1230"/>
      <c r="AX1763" s="1775"/>
      <c r="AY1763" s="1775"/>
    </row>
    <row r="1764" spans="35:51" ht="15.6">
      <c r="AJ1764" s="4683"/>
      <c r="AK1764" s="4683"/>
      <c r="AL1764" s="4684"/>
      <c r="AM1764" s="4686"/>
      <c r="AN1764" s="4948"/>
      <c r="AO1764" s="4684"/>
      <c r="AP1764" s="4687"/>
      <c r="AQ1764" s="4740"/>
      <c r="AR1764" s="4743"/>
      <c r="AS1764" s="4642"/>
      <c r="AT1764" s="4740"/>
      <c r="AU1764" s="965"/>
      <c r="AV1764" s="896"/>
      <c r="AW1764" s="1230"/>
    </row>
    <row r="1765" spans="35:51" ht="15.6">
      <c r="AJ1765" s="4683"/>
      <c r="AK1765" s="4684"/>
      <c r="AL1765" s="4684"/>
      <c r="AM1765" s="4686"/>
      <c r="AN1765" s="4685"/>
      <c r="AO1765" s="4684"/>
      <c r="AP1765" s="4687"/>
      <c r="AQ1765" s="4684"/>
      <c r="AR1765" s="4689"/>
      <c r="AS1765" s="4949"/>
      <c r="AU1765" s="1543"/>
      <c r="AV1765" s="881"/>
      <c r="AW1765" s="1230"/>
    </row>
    <row r="1766" spans="35:51">
      <c r="AU1766" s="965"/>
      <c r="AV1766" s="896"/>
      <c r="AW1766" s="725"/>
    </row>
    <row r="1767" spans="35:51">
      <c r="AU1767" s="2605"/>
      <c r="AV1767" s="881"/>
      <c r="AW1767" s="721"/>
    </row>
    <row r="1768" spans="35:51">
      <c r="AU1768" s="1775"/>
      <c r="AV1768" s="896"/>
    </row>
    <row r="1769" spans="35:51">
      <c r="AU1769" s="2605"/>
      <c r="AV1769" s="2605"/>
      <c r="AW1769" s="2605"/>
    </row>
    <row r="1770" spans="35:51" ht="15.6">
      <c r="AJ1770" s="4683"/>
      <c r="AK1770" s="4684"/>
      <c r="AL1770" s="4684"/>
      <c r="AM1770" s="4686"/>
      <c r="AN1770" s="4685"/>
      <c r="AO1770" s="4684"/>
      <c r="AP1770" s="4687"/>
      <c r="AQ1770" s="4684"/>
      <c r="AR1770" s="4689"/>
      <c r="AS1770" s="4925"/>
      <c r="AU1770" s="1543"/>
      <c r="AV1770" s="1775"/>
    </row>
    <row r="1771" spans="35:51" ht="15.6">
      <c r="AJ1771" s="4683"/>
      <c r="AK1771" s="4684"/>
      <c r="AL1771" s="4684"/>
      <c r="AM1771" s="4686"/>
      <c r="AN1771" s="4685"/>
      <c r="AO1771" s="4684"/>
      <c r="AP1771" s="4687"/>
      <c r="AQ1771" s="4684"/>
      <c r="AR1771" s="4689"/>
      <c r="AS1771" s="4925"/>
      <c r="AU1771" s="1543"/>
      <c r="AV1771" s="2605"/>
    </row>
    <row r="1772" spans="35:51">
      <c r="AU1772" s="1543"/>
      <c r="AV1772" s="881"/>
    </row>
    <row r="1773" spans="35:51">
      <c r="AU1773" s="1544"/>
    </row>
    <row r="1774" spans="35:51" ht="15.6">
      <c r="AJ1774" s="4738"/>
      <c r="AK1774" s="4738"/>
      <c r="AL1774" s="4739"/>
      <c r="AM1774" s="4739"/>
      <c r="AN1774" s="4739"/>
      <c r="AO1774" s="4738"/>
      <c r="AP1774" s="4739"/>
      <c r="AQ1774" s="4739"/>
      <c r="AR1774" s="4739"/>
      <c r="AS1774" s="4740"/>
      <c r="AT1774" s="4744"/>
      <c r="AU1774" s="1543"/>
    </row>
    <row r="1775" spans="35:51" ht="15.6">
      <c r="AJ1775" s="4739"/>
      <c r="AK1775" s="4739"/>
      <c r="AL1775" s="4749" t="s">
        <v>792</v>
      </c>
      <c r="AM1775" s="4739"/>
      <c r="AN1775" s="4739"/>
      <c r="AO1775" s="4739"/>
      <c r="AP1775" s="4739"/>
      <c r="AQ1775" s="4739"/>
      <c r="AR1775" s="4739"/>
      <c r="AS1775" s="4740"/>
      <c r="AT1775" s="4738"/>
    </row>
    <row r="1776" spans="35:51" ht="15.6">
      <c r="AJ1776" s="4738"/>
      <c r="AK1776" s="4738"/>
      <c r="AL1776" s="4739"/>
      <c r="AM1776" s="4739"/>
      <c r="AN1776" s="4739"/>
      <c r="AO1776" s="4738"/>
      <c r="AP1776" s="4739"/>
      <c r="AQ1776" s="4739"/>
      <c r="AR1776" s="4739"/>
      <c r="AS1776" s="4740"/>
      <c r="AT1776" s="4740"/>
    </row>
    <row r="1777" spans="35:49" ht="16.2" thickBot="1">
      <c r="AJ1777" s="4683"/>
      <c r="AK1777" s="4683"/>
      <c r="AL1777" s="4683"/>
      <c r="AM1777" s="4741"/>
      <c r="AN1777" s="4683"/>
      <c r="AO1777" s="4683"/>
      <c r="AP1777" s="4742"/>
      <c r="AQ1777" s="4683"/>
      <c r="AR1777" s="4743"/>
      <c r="AS1777" s="4741"/>
      <c r="AT1777" s="4641"/>
      <c r="AU1777" s="1543"/>
    </row>
    <row r="1778" spans="35:49">
      <c r="AJ1778" s="3442" t="s">
        <v>78</v>
      </c>
      <c r="AK1778" s="2644"/>
      <c r="AL1778" s="2645" t="s">
        <v>14</v>
      </c>
      <c r="AM1778" s="2645" t="s">
        <v>12</v>
      </c>
      <c r="AN1778" s="2645"/>
      <c r="AO1778" s="2646"/>
      <c r="AP1778" s="2645" t="s">
        <v>15</v>
      </c>
      <c r="AQ1778" s="2645" t="s">
        <v>16</v>
      </c>
      <c r="AR1778" s="2647" t="s">
        <v>12</v>
      </c>
      <c r="AS1778" s="4169" t="s">
        <v>1207</v>
      </c>
      <c r="AT1778" s="896"/>
    </row>
    <row r="1779" spans="35:49">
      <c r="AJ1779" s="3443" t="s">
        <v>4</v>
      </c>
      <c r="AK1779" s="2649" t="s">
        <v>18</v>
      </c>
      <c r="AL1779" s="2650" t="s">
        <v>19</v>
      </c>
      <c r="AM1779" s="2650" t="s">
        <v>19</v>
      </c>
      <c r="AN1779" s="2650" t="s">
        <v>20</v>
      </c>
      <c r="AO1779" s="2650" t="s">
        <v>21</v>
      </c>
      <c r="AP1779" s="2650" t="s">
        <v>22</v>
      </c>
      <c r="AQ1779" s="2650" t="s">
        <v>19</v>
      </c>
      <c r="AR1779" s="2651" t="s">
        <v>23</v>
      </c>
      <c r="AS1779" s="4167" t="s">
        <v>23</v>
      </c>
      <c r="AT1779" s="896"/>
    </row>
    <row r="1780" spans="35:49" ht="15" thickBot="1">
      <c r="AJ1780" s="4665"/>
      <c r="AK1780" s="4746"/>
      <c r="AL1780" s="4672" t="s">
        <v>3</v>
      </c>
      <c r="AM1780" s="4672" t="s">
        <v>18</v>
      </c>
      <c r="AN1780" s="4672"/>
      <c r="AO1780" s="3214"/>
      <c r="AP1780" s="4672" t="s">
        <v>21</v>
      </c>
      <c r="AQ1780" s="4672" t="s">
        <v>3</v>
      </c>
      <c r="AR1780" s="4747" t="s">
        <v>27</v>
      </c>
      <c r="AS1780" s="4748" t="s">
        <v>27</v>
      </c>
      <c r="AT1780" s="881"/>
      <c r="AV1780" s="881"/>
    </row>
    <row r="1781" spans="35:49">
      <c r="AJ1781" s="546"/>
      <c r="AK1781" s="1410"/>
      <c r="AL1781" s="1410"/>
      <c r="AM1781" s="1410"/>
      <c r="AN1781" s="1410"/>
      <c r="AO1781" s="1410"/>
      <c r="AP1781" s="1410"/>
      <c r="AQ1781" s="1410"/>
      <c r="AR1781" s="1410"/>
      <c r="AS1781" s="1411"/>
      <c r="AT1781" s="881"/>
      <c r="AV1781" s="881"/>
      <c r="AW1781" s="881"/>
    </row>
    <row r="1782" spans="35:49">
      <c r="AI1782" s="4153"/>
      <c r="AJ1782" s="4797" t="s">
        <v>1167</v>
      </c>
      <c r="AK1782" s="4131"/>
      <c r="AL1782" s="4131"/>
      <c r="AM1782" s="4131"/>
      <c r="AN1782" s="4131"/>
      <c r="AO1782" s="4131"/>
      <c r="AP1782" s="4131"/>
      <c r="AQ1782" s="4131"/>
      <c r="AR1782" s="4131"/>
      <c r="AS1782" s="1226"/>
      <c r="AT1782" s="881"/>
      <c r="AV1782" s="881"/>
      <c r="AW1782" s="881"/>
    </row>
    <row r="1783" spans="35:49">
      <c r="AI1783" s="4153"/>
      <c r="AJ1783" s="1200" t="s">
        <v>794</v>
      </c>
      <c r="AK1783" s="209">
        <v>54</v>
      </c>
      <c r="AL1783" s="1652" t="s">
        <v>36</v>
      </c>
      <c r="AM1783" s="210">
        <v>44076</v>
      </c>
      <c r="AN1783" s="209">
        <v>150</v>
      </c>
      <c r="AO1783" s="1276" t="s">
        <v>35</v>
      </c>
      <c r="AP1783" s="209">
        <v>297.83999999999997</v>
      </c>
      <c r="AQ1783" s="1313"/>
      <c r="AR1783" s="4202">
        <v>44095</v>
      </c>
      <c r="AS1783" s="4302">
        <v>13927</v>
      </c>
      <c r="AT1783" s="881"/>
      <c r="AV1783" s="881"/>
      <c r="AW1783" s="881"/>
    </row>
    <row r="1784" spans="35:49">
      <c r="AI1784" s="4153"/>
      <c r="AJ1784" s="1200" t="s">
        <v>891</v>
      </c>
      <c r="AK1784" s="209">
        <v>55</v>
      </c>
      <c r="AL1784" s="1652" t="s">
        <v>36</v>
      </c>
      <c r="AM1784" s="210">
        <v>44076</v>
      </c>
      <c r="AN1784" s="209">
        <v>16</v>
      </c>
      <c r="AO1784" s="1276" t="s">
        <v>35</v>
      </c>
      <c r="AP1784" s="209">
        <v>393.72</v>
      </c>
      <c r="AQ1784" s="1313"/>
      <c r="AR1784" s="4202">
        <v>44095</v>
      </c>
      <c r="AS1784" s="4302">
        <v>13927</v>
      </c>
      <c r="AT1784" s="881"/>
    </row>
    <row r="1785" spans="35:49">
      <c r="AI1785" s="4153"/>
      <c r="AJ1785" s="1200" t="s">
        <v>904</v>
      </c>
      <c r="AK1785" s="209">
        <v>56</v>
      </c>
      <c r="AL1785" s="1652" t="s">
        <v>36</v>
      </c>
      <c r="AM1785" s="210">
        <v>44076</v>
      </c>
      <c r="AN1785" s="209">
        <v>2.5</v>
      </c>
      <c r="AO1785" s="1276" t="s">
        <v>35</v>
      </c>
      <c r="AP1785" s="209">
        <v>361.08</v>
      </c>
      <c r="AQ1785" s="1313"/>
      <c r="AR1785" s="4202">
        <v>44095</v>
      </c>
      <c r="AS1785" s="4302">
        <v>13927</v>
      </c>
    </row>
    <row r="1786" spans="35:49">
      <c r="AI1786" s="4153"/>
      <c r="AJ1786" s="1200" t="s">
        <v>1156</v>
      </c>
      <c r="AK1786" s="209">
        <v>57</v>
      </c>
      <c r="AL1786" s="1652" t="s">
        <v>36</v>
      </c>
      <c r="AM1786" s="210">
        <v>44076</v>
      </c>
      <c r="AN1786" s="209">
        <v>16</v>
      </c>
      <c r="AO1786" s="1276" t="s">
        <v>35</v>
      </c>
      <c r="AP1786" s="209">
        <v>234.6</v>
      </c>
      <c r="AQ1786" s="1313"/>
      <c r="AR1786" s="4202">
        <v>44095</v>
      </c>
      <c r="AS1786" s="4302">
        <v>13927</v>
      </c>
    </row>
    <row r="1787" spans="35:49">
      <c r="AI1787" s="4153"/>
      <c r="AJ1787" s="1200" t="s">
        <v>794</v>
      </c>
      <c r="AK1787" s="209">
        <v>58</v>
      </c>
      <c r="AL1787" s="1652" t="s">
        <v>36</v>
      </c>
      <c r="AM1787" s="210">
        <v>44076</v>
      </c>
      <c r="AN1787" s="209">
        <v>150</v>
      </c>
      <c r="AO1787" s="1276" t="s">
        <v>35</v>
      </c>
      <c r="AP1787" s="209">
        <v>297.83999999999997</v>
      </c>
      <c r="AQ1787" s="1313"/>
      <c r="AR1787" s="521">
        <v>44109</v>
      </c>
      <c r="AS1787" s="4302">
        <v>14060</v>
      </c>
    </row>
    <row r="1788" spans="35:49">
      <c r="AI1788" s="4153"/>
      <c r="AJ1788" s="1200" t="s">
        <v>891</v>
      </c>
      <c r="AK1788" s="209">
        <v>59</v>
      </c>
      <c r="AL1788" s="1652" t="s">
        <v>36</v>
      </c>
      <c r="AM1788" s="210">
        <v>44076</v>
      </c>
      <c r="AN1788" s="209">
        <v>16</v>
      </c>
      <c r="AO1788" s="1276" t="s">
        <v>35</v>
      </c>
      <c r="AP1788" s="209">
        <v>393.72</v>
      </c>
      <c r="AQ1788" s="1313"/>
      <c r="AR1788" s="521">
        <v>44109</v>
      </c>
      <c r="AS1788" s="4302">
        <v>14060</v>
      </c>
    </row>
    <row r="1789" spans="35:49">
      <c r="AI1789" s="4153"/>
      <c r="AJ1789" s="1200" t="s">
        <v>904</v>
      </c>
      <c r="AK1789" s="209">
        <v>60</v>
      </c>
      <c r="AL1789" s="1652" t="s">
        <v>36</v>
      </c>
      <c r="AM1789" s="210">
        <v>44076</v>
      </c>
      <c r="AN1789" s="209">
        <v>2.5</v>
      </c>
      <c r="AO1789" s="1276" t="s">
        <v>35</v>
      </c>
      <c r="AP1789" s="209">
        <v>361.08</v>
      </c>
      <c r="AQ1789" s="1313"/>
      <c r="AR1789" s="521">
        <v>44109</v>
      </c>
      <c r="AS1789" s="4302">
        <v>14060</v>
      </c>
    </row>
    <row r="1790" spans="35:49">
      <c r="AI1790" s="4153"/>
      <c r="AJ1790" s="587"/>
      <c r="AK1790" s="896"/>
      <c r="AL1790" s="896"/>
      <c r="AM1790" s="897"/>
      <c r="AN1790" s="896"/>
      <c r="AO1790" s="726"/>
      <c r="AP1790" s="896"/>
      <c r="AQ1790" s="86"/>
      <c r="AR1790" s="4091"/>
      <c r="AS1790" s="4198"/>
    </row>
    <row r="1791" spans="35:49">
      <c r="AI1791" s="4153"/>
      <c r="AJ1791" s="4797" t="s">
        <v>1168</v>
      </c>
      <c r="AS1791" s="1226"/>
      <c r="AT1791" s="896"/>
    </row>
    <row r="1792" spans="35:49">
      <c r="AJ1792" s="1200" t="s">
        <v>1156</v>
      </c>
      <c r="AK1792" s="209">
        <v>61</v>
      </c>
      <c r="AL1792" s="1652" t="s">
        <v>36</v>
      </c>
      <c r="AM1792" s="210">
        <v>44076</v>
      </c>
      <c r="AN1792" s="209">
        <v>16</v>
      </c>
      <c r="AO1792" s="1276" t="s">
        <v>35</v>
      </c>
      <c r="AP1792" s="209">
        <v>234.6</v>
      </c>
      <c r="AQ1792" s="1313"/>
      <c r="AR1792" s="4202">
        <v>44109</v>
      </c>
      <c r="AS1792" s="4302">
        <v>14060</v>
      </c>
      <c r="AT1792" s="896"/>
    </row>
    <row r="1793" spans="35:46">
      <c r="AJ1793" s="1200" t="s">
        <v>794</v>
      </c>
      <c r="AK1793" s="209">
        <v>62</v>
      </c>
      <c r="AL1793" s="1652" t="s">
        <v>36</v>
      </c>
      <c r="AM1793" s="210">
        <v>44076</v>
      </c>
      <c r="AN1793" s="209">
        <v>150</v>
      </c>
      <c r="AO1793" s="1276" t="s">
        <v>35</v>
      </c>
      <c r="AP1793" s="209">
        <v>297.83999999999997</v>
      </c>
      <c r="AQ1793" s="1313"/>
      <c r="AR1793" s="4202">
        <v>44130</v>
      </c>
      <c r="AS1793" s="4302">
        <v>14174</v>
      </c>
      <c r="AT1793" s="875"/>
    </row>
    <row r="1794" spans="35:46">
      <c r="AI1794" s="875"/>
      <c r="AJ1794" s="1200" t="s">
        <v>891</v>
      </c>
      <c r="AK1794" s="209">
        <v>63</v>
      </c>
      <c r="AL1794" s="1652" t="s">
        <v>36</v>
      </c>
      <c r="AM1794" s="210">
        <v>44076</v>
      </c>
      <c r="AN1794" s="209">
        <v>16</v>
      </c>
      <c r="AO1794" s="1276" t="s">
        <v>35</v>
      </c>
      <c r="AP1794" s="209">
        <v>393.72</v>
      </c>
      <c r="AQ1794" s="1313"/>
      <c r="AR1794" s="4202">
        <v>44130</v>
      </c>
      <c r="AS1794" s="4302">
        <v>14174</v>
      </c>
      <c r="AT1794" s="726"/>
    </row>
    <row r="1795" spans="35:46">
      <c r="AI1795" s="875"/>
      <c r="AJ1795" s="1200" t="s">
        <v>904</v>
      </c>
      <c r="AK1795" s="209">
        <v>64</v>
      </c>
      <c r="AL1795" s="1652" t="s">
        <v>36</v>
      </c>
      <c r="AM1795" s="210">
        <v>44076</v>
      </c>
      <c r="AN1795" s="209">
        <v>2.5</v>
      </c>
      <c r="AO1795" s="1276" t="s">
        <v>35</v>
      </c>
      <c r="AP1795" s="209">
        <v>361.08</v>
      </c>
      <c r="AQ1795" s="1313"/>
      <c r="AR1795" s="4202">
        <v>44130</v>
      </c>
      <c r="AS1795" s="4302">
        <v>14174</v>
      </c>
      <c r="AT1795" s="875"/>
    </row>
    <row r="1796" spans="35:46">
      <c r="AJ1796" s="1200" t="s">
        <v>1156</v>
      </c>
      <c r="AK1796" s="209">
        <v>65</v>
      </c>
      <c r="AL1796" s="1652" t="s">
        <v>36</v>
      </c>
      <c r="AM1796" s="210">
        <v>44076</v>
      </c>
      <c r="AN1796" s="209">
        <v>16</v>
      </c>
      <c r="AO1796" s="1276" t="s">
        <v>35</v>
      </c>
      <c r="AP1796" s="209">
        <v>234.6</v>
      </c>
      <c r="AQ1796" s="1313"/>
      <c r="AR1796" s="4202">
        <v>44130</v>
      </c>
      <c r="AS1796" s="4302">
        <v>14174</v>
      </c>
      <c r="AT1796" s="875"/>
    </row>
    <row r="1797" spans="35:46">
      <c r="AJ1797" s="584"/>
      <c r="AK1797" s="896"/>
      <c r="AL1797" s="896"/>
      <c r="AM1797" s="897"/>
      <c r="AN1797" s="896"/>
      <c r="AO1797" s="726"/>
      <c r="AP1797" s="896"/>
      <c r="AQ1797" s="86"/>
      <c r="AR1797" s="4091"/>
      <c r="AS1797" s="4198"/>
    </row>
    <row r="1798" spans="35:46">
      <c r="AJ1798" s="4798" t="s">
        <v>1169</v>
      </c>
      <c r="AS1798" s="1226"/>
    </row>
    <row r="1799" spans="35:46">
      <c r="AJ1799" s="1200" t="s">
        <v>794</v>
      </c>
      <c r="AK1799" s="209">
        <v>66</v>
      </c>
      <c r="AL1799" s="1652" t="s">
        <v>36</v>
      </c>
      <c r="AM1799" s="210">
        <v>44076</v>
      </c>
      <c r="AN1799" s="209">
        <v>150</v>
      </c>
      <c r="AO1799" s="1276" t="s">
        <v>35</v>
      </c>
      <c r="AP1799" s="209">
        <v>297.83999999999997</v>
      </c>
      <c r="AQ1799" s="1313"/>
      <c r="AR1799" s="4202">
        <v>44138</v>
      </c>
      <c r="AS1799" s="4302">
        <v>14234</v>
      </c>
    </row>
    <row r="1800" spans="35:46">
      <c r="AJ1800" s="1200" t="s">
        <v>891</v>
      </c>
      <c r="AK1800" s="209">
        <v>67</v>
      </c>
      <c r="AL1800" s="1652" t="s">
        <v>36</v>
      </c>
      <c r="AM1800" s="210">
        <v>44076</v>
      </c>
      <c r="AN1800" s="209">
        <v>16</v>
      </c>
      <c r="AO1800" s="1276" t="s">
        <v>35</v>
      </c>
      <c r="AP1800" s="209">
        <v>393.72</v>
      </c>
      <c r="AQ1800" s="1313"/>
      <c r="AR1800" s="4202">
        <v>44138</v>
      </c>
      <c r="AS1800" s="4302">
        <v>14234</v>
      </c>
    </row>
    <row r="1801" spans="35:46">
      <c r="AJ1801" s="1200" t="s">
        <v>904</v>
      </c>
      <c r="AK1801" s="209">
        <v>68</v>
      </c>
      <c r="AL1801" s="1652" t="s">
        <v>36</v>
      </c>
      <c r="AM1801" s="210">
        <v>44076</v>
      </c>
      <c r="AN1801" s="209">
        <v>2.5</v>
      </c>
      <c r="AO1801" s="1276" t="s">
        <v>35</v>
      </c>
      <c r="AP1801" s="209">
        <v>361.08</v>
      </c>
      <c r="AQ1801" s="1313"/>
      <c r="AR1801" s="4202">
        <v>44138</v>
      </c>
      <c r="AS1801" s="4302">
        <v>14234</v>
      </c>
    </row>
    <row r="1802" spans="35:46">
      <c r="AJ1802" s="1200" t="s">
        <v>1156</v>
      </c>
      <c r="AK1802" s="209">
        <v>69</v>
      </c>
      <c r="AL1802" s="1652" t="s">
        <v>36</v>
      </c>
      <c r="AM1802" s="210">
        <v>44076</v>
      </c>
      <c r="AN1802" s="209">
        <v>16</v>
      </c>
      <c r="AO1802" s="1276" t="s">
        <v>35</v>
      </c>
      <c r="AP1802" s="209">
        <v>234.6</v>
      </c>
      <c r="AQ1802" s="1313"/>
      <c r="AR1802" s="4202">
        <v>44138</v>
      </c>
      <c r="AS1802" s="4302">
        <v>14234</v>
      </c>
    </row>
    <row r="1803" spans="35:46">
      <c r="AJ1803" s="1200" t="s">
        <v>794</v>
      </c>
      <c r="AK1803" s="209">
        <v>70</v>
      </c>
      <c r="AL1803" s="1652" t="s">
        <v>36</v>
      </c>
      <c r="AM1803" s="210">
        <v>44076</v>
      </c>
      <c r="AN1803" s="209">
        <v>150</v>
      </c>
      <c r="AO1803" s="1276" t="s">
        <v>35</v>
      </c>
      <c r="AP1803" s="209">
        <v>297.83999999999997</v>
      </c>
      <c r="AQ1803" s="1313"/>
      <c r="AR1803" s="4202">
        <v>44151</v>
      </c>
      <c r="AS1803" s="4302">
        <v>14337</v>
      </c>
    </row>
    <row r="1804" spans="35:46">
      <c r="AJ1804" s="1200" t="s">
        <v>794</v>
      </c>
      <c r="AK1804" s="209">
        <v>70</v>
      </c>
      <c r="AL1804" s="1652" t="s">
        <v>36</v>
      </c>
      <c r="AM1804" s="210">
        <v>44076</v>
      </c>
      <c r="AN1804" s="209">
        <v>13</v>
      </c>
      <c r="AO1804" s="1276" t="s">
        <v>35</v>
      </c>
      <c r="AP1804" s="209">
        <v>297.83999999999997</v>
      </c>
      <c r="AQ1804" s="1313"/>
      <c r="AR1804" s="521">
        <v>44151</v>
      </c>
      <c r="AS1804" s="4302">
        <v>14680</v>
      </c>
    </row>
    <row r="1805" spans="35:46">
      <c r="AJ1805" s="1200" t="s">
        <v>891</v>
      </c>
      <c r="AK1805" s="209">
        <v>71</v>
      </c>
      <c r="AL1805" s="1652" t="s">
        <v>36</v>
      </c>
      <c r="AM1805" s="210">
        <v>44076</v>
      </c>
      <c r="AN1805" s="209">
        <v>16</v>
      </c>
      <c r="AO1805" s="1276" t="s">
        <v>35</v>
      </c>
      <c r="AP1805" s="209">
        <v>393.72</v>
      </c>
      <c r="AQ1805" s="1313"/>
      <c r="AR1805" s="4202">
        <v>44151</v>
      </c>
      <c r="AS1805" s="4302">
        <v>14337</v>
      </c>
    </row>
    <row r="1806" spans="35:46">
      <c r="AJ1806" s="1200" t="s">
        <v>904</v>
      </c>
      <c r="AK1806" s="209">
        <v>72</v>
      </c>
      <c r="AL1806" s="1652" t="s">
        <v>36</v>
      </c>
      <c r="AM1806" s="210">
        <v>44076</v>
      </c>
      <c r="AN1806" s="209">
        <v>2.5</v>
      </c>
      <c r="AO1806" s="1276" t="s">
        <v>35</v>
      </c>
      <c r="AP1806" s="209">
        <v>361.08</v>
      </c>
      <c r="AQ1806" s="1313"/>
      <c r="AR1806" s="4202">
        <v>44151</v>
      </c>
      <c r="AS1806" s="4302">
        <v>14337</v>
      </c>
    </row>
    <row r="1807" spans="35:46">
      <c r="AJ1807" s="1200" t="s">
        <v>1156</v>
      </c>
      <c r="AK1807" s="209">
        <v>73</v>
      </c>
      <c r="AL1807" s="1652" t="s">
        <v>36</v>
      </c>
      <c r="AM1807" s="210">
        <v>44076</v>
      </c>
      <c r="AN1807" s="209">
        <v>16</v>
      </c>
      <c r="AO1807" s="1276" t="s">
        <v>35</v>
      </c>
      <c r="AP1807" s="209">
        <v>234.6</v>
      </c>
      <c r="AQ1807" s="1313"/>
      <c r="AR1807" s="4202">
        <v>44151</v>
      </c>
      <c r="AS1807" s="4302">
        <v>14337</v>
      </c>
    </row>
    <row r="1808" spans="35:46">
      <c r="AJ1808" s="179"/>
      <c r="AS1808" s="4198"/>
    </row>
    <row r="1809" spans="36:48">
      <c r="AJ1809" s="4797" t="s">
        <v>1229</v>
      </c>
      <c r="AS1809" s="1226"/>
    </row>
    <row r="1810" spans="36:48">
      <c r="AJ1810" s="1200" t="s">
        <v>794</v>
      </c>
      <c r="AK1810" s="209">
        <v>74</v>
      </c>
      <c r="AL1810" s="1652" t="s">
        <v>36</v>
      </c>
      <c r="AM1810" s="210">
        <v>44076</v>
      </c>
      <c r="AN1810" s="209">
        <v>150</v>
      </c>
      <c r="AO1810" s="1276" t="s">
        <v>35</v>
      </c>
      <c r="AP1810" s="209">
        <v>297.83999999999997</v>
      </c>
      <c r="AQ1810" s="1313"/>
      <c r="AR1810" s="4202">
        <v>44172</v>
      </c>
      <c r="AS1810" s="4302">
        <v>14468</v>
      </c>
    </row>
    <row r="1811" spans="36:48">
      <c r="AJ1811" s="1200" t="s">
        <v>891</v>
      </c>
      <c r="AK1811" s="209">
        <v>75</v>
      </c>
      <c r="AL1811" s="1652" t="s">
        <v>36</v>
      </c>
      <c r="AM1811" s="210">
        <v>44076</v>
      </c>
      <c r="AN1811" s="209">
        <v>16</v>
      </c>
      <c r="AO1811" s="1276" t="s">
        <v>35</v>
      </c>
      <c r="AP1811" s="209">
        <v>393.72</v>
      </c>
      <c r="AQ1811" s="1313"/>
      <c r="AR1811" s="4202">
        <v>44172</v>
      </c>
      <c r="AS1811" s="4302">
        <v>14468</v>
      </c>
    </row>
    <row r="1812" spans="36:48">
      <c r="AJ1812" s="1200" t="s">
        <v>904</v>
      </c>
      <c r="AK1812" s="209">
        <v>76</v>
      </c>
      <c r="AL1812" s="1652" t="s">
        <v>36</v>
      </c>
      <c r="AM1812" s="210">
        <v>44076</v>
      </c>
      <c r="AN1812" s="209">
        <v>2.5</v>
      </c>
      <c r="AO1812" s="1276" t="s">
        <v>35</v>
      </c>
      <c r="AP1812" s="209">
        <v>361.08</v>
      </c>
      <c r="AQ1812" s="1313"/>
      <c r="AR1812" s="4202">
        <v>44172</v>
      </c>
      <c r="AS1812" s="4302">
        <v>14468</v>
      </c>
      <c r="AU1812" s="1543"/>
      <c r="AV1812" s="1543"/>
    </row>
    <row r="1813" spans="36:48">
      <c r="AJ1813" s="1200" t="s">
        <v>1156</v>
      </c>
      <c r="AK1813" s="209">
        <v>77</v>
      </c>
      <c r="AL1813" s="1652" t="s">
        <v>36</v>
      </c>
      <c r="AM1813" s="210">
        <v>44076</v>
      </c>
      <c r="AN1813" s="209">
        <v>16</v>
      </c>
      <c r="AO1813" s="1276" t="s">
        <v>35</v>
      </c>
      <c r="AP1813" s="209">
        <v>234.6</v>
      </c>
      <c r="AQ1813" s="1313"/>
      <c r="AR1813" s="4202">
        <v>44172</v>
      </c>
      <c r="AS1813" s="4302">
        <v>14468</v>
      </c>
      <c r="AU1813" s="965"/>
      <c r="AV1813" s="965"/>
    </row>
    <row r="1814" spans="36:48">
      <c r="AJ1814" s="1200" t="s">
        <v>794</v>
      </c>
      <c r="AK1814" s="209">
        <v>78</v>
      </c>
      <c r="AL1814" s="1652" t="s">
        <v>36</v>
      </c>
      <c r="AM1814" s="210">
        <v>44076</v>
      </c>
      <c r="AN1814" s="209">
        <v>172</v>
      </c>
      <c r="AO1814" s="1276" t="s">
        <v>35</v>
      </c>
      <c r="AP1814" s="209">
        <v>297.83999999999997</v>
      </c>
      <c r="AQ1814" s="1313"/>
      <c r="AR1814" s="4202">
        <v>44193</v>
      </c>
      <c r="AS1814" s="4302">
        <v>14617</v>
      </c>
      <c r="AU1814" s="1543"/>
      <c r="AV1814" s="1543"/>
    </row>
    <row r="1815" spans="36:48">
      <c r="AJ1815" s="1200" t="s">
        <v>794</v>
      </c>
      <c r="AK1815" s="209">
        <v>78</v>
      </c>
      <c r="AL1815" s="1652" t="s">
        <v>36</v>
      </c>
      <c r="AM1815" s="210">
        <v>44076</v>
      </c>
      <c r="AN1815" s="209">
        <v>28</v>
      </c>
      <c r="AO1815" s="1276" t="s">
        <v>35</v>
      </c>
      <c r="AP1815" s="209">
        <v>297.83999999999997</v>
      </c>
      <c r="AQ1815" s="1313"/>
      <c r="AR1815" s="4230">
        <v>44193</v>
      </c>
      <c r="AS1815" s="4302">
        <v>14680</v>
      </c>
      <c r="AU1815" s="727"/>
      <c r="AV1815" s="4485"/>
    </row>
    <row r="1816" spans="36:48">
      <c r="AJ1816" s="1200" t="s">
        <v>891</v>
      </c>
      <c r="AK1816" s="209">
        <v>79</v>
      </c>
      <c r="AL1816" s="1652" t="s">
        <v>36</v>
      </c>
      <c r="AM1816" s="210">
        <v>44076</v>
      </c>
      <c r="AN1816" s="209">
        <v>16</v>
      </c>
      <c r="AO1816" s="1276" t="s">
        <v>35</v>
      </c>
      <c r="AP1816" s="209">
        <v>393.72</v>
      </c>
      <c r="AQ1816" s="1313"/>
      <c r="AR1816" s="4202">
        <v>44193</v>
      </c>
      <c r="AS1816" s="4302">
        <v>14617</v>
      </c>
      <c r="AU1816" s="1543"/>
      <c r="AV1816" s="1543"/>
    </row>
    <row r="1817" spans="36:48">
      <c r="AJ1817" s="1200" t="s">
        <v>904</v>
      </c>
      <c r="AK1817" s="209">
        <v>80</v>
      </c>
      <c r="AL1817" s="1652" t="s">
        <v>36</v>
      </c>
      <c r="AM1817" s="210">
        <v>44076</v>
      </c>
      <c r="AN1817" s="209">
        <v>2.5</v>
      </c>
      <c r="AO1817" s="1276" t="s">
        <v>35</v>
      </c>
      <c r="AP1817" s="209">
        <v>361.08</v>
      </c>
      <c r="AQ1817" s="1313"/>
      <c r="AR1817" s="4202">
        <v>44193</v>
      </c>
      <c r="AS1817" s="4302">
        <v>14617</v>
      </c>
      <c r="AU1817" s="965"/>
      <c r="AV1817" s="965"/>
    </row>
    <row r="1818" spans="36:48">
      <c r="AJ1818" s="390" t="s">
        <v>1156</v>
      </c>
      <c r="AK1818" s="209">
        <v>81</v>
      </c>
      <c r="AL1818" s="1652" t="s">
        <v>36</v>
      </c>
      <c r="AM1818" s="210">
        <v>44076</v>
      </c>
      <c r="AN1818" s="209">
        <v>16</v>
      </c>
      <c r="AO1818" s="1276" t="s">
        <v>35</v>
      </c>
      <c r="AP1818" s="209">
        <v>234.6</v>
      </c>
      <c r="AQ1818" s="1313"/>
      <c r="AR1818" s="4230">
        <v>44193</v>
      </c>
      <c r="AS1818" s="4302">
        <v>14617</v>
      </c>
      <c r="AU1818" s="965"/>
      <c r="AV1818" s="965"/>
    </row>
    <row r="1819" spans="36:48">
      <c r="AJ1819" s="4256"/>
      <c r="AK1819" s="888"/>
      <c r="AL1819" s="726"/>
      <c r="AM1819" s="723"/>
      <c r="AN1819" s="727"/>
      <c r="AO1819" s="726"/>
      <c r="AP1819" s="724"/>
      <c r="AQ1819" s="726"/>
      <c r="AR1819" s="890"/>
      <c r="AS1819" s="1226"/>
      <c r="AU1819" s="727"/>
      <c r="AV1819" s="4485"/>
    </row>
    <row r="1820" spans="36:48">
      <c r="AJ1820" s="4799" t="s">
        <v>1230</v>
      </c>
      <c r="AK1820" s="896"/>
      <c r="AL1820" s="896"/>
      <c r="AM1820" s="897"/>
      <c r="AN1820" s="896"/>
      <c r="AO1820" s="726"/>
      <c r="AP1820" s="896"/>
      <c r="AQ1820" s="86"/>
      <c r="AR1820" s="4091"/>
      <c r="AS1820" s="1226"/>
      <c r="AU1820" s="727"/>
      <c r="AV1820" s="727"/>
    </row>
    <row r="1821" spans="36:48">
      <c r="AJ1821" s="1200" t="s">
        <v>794</v>
      </c>
      <c r="AK1821" s="209">
        <v>82</v>
      </c>
      <c r="AL1821" s="1652" t="s">
        <v>36</v>
      </c>
      <c r="AM1821" s="210">
        <v>44168</v>
      </c>
      <c r="AN1821" s="209">
        <v>78</v>
      </c>
      <c r="AO1821" s="1276" t="s">
        <v>35</v>
      </c>
      <c r="AP1821" s="209">
        <v>333.58</v>
      </c>
      <c r="AQ1821" s="1313"/>
      <c r="AR1821" s="4230">
        <v>44202</v>
      </c>
      <c r="AS1821" s="4302">
        <v>14680</v>
      </c>
    </row>
    <row r="1822" spans="36:48">
      <c r="AJ1822" s="1200" t="s">
        <v>794</v>
      </c>
      <c r="AK1822" s="209">
        <v>82</v>
      </c>
      <c r="AL1822" s="1652" t="s">
        <v>36</v>
      </c>
      <c r="AM1822" s="210">
        <v>44168</v>
      </c>
      <c r="AN1822" s="209">
        <v>92</v>
      </c>
      <c r="AO1822" s="1276" t="s">
        <v>35</v>
      </c>
      <c r="AP1822" s="209">
        <v>333.58</v>
      </c>
      <c r="AQ1822" s="1313"/>
      <c r="AR1822" s="4230">
        <v>44202</v>
      </c>
      <c r="AS1822" s="4302">
        <v>14723</v>
      </c>
      <c r="AU1822" s="1543"/>
      <c r="AV1822" s="1543"/>
    </row>
    <row r="1823" spans="36:48">
      <c r="AJ1823" s="1200" t="s">
        <v>891</v>
      </c>
      <c r="AK1823" s="209">
        <v>83</v>
      </c>
      <c r="AL1823" s="1652" t="s">
        <v>36</v>
      </c>
      <c r="AM1823" s="210">
        <v>44168</v>
      </c>
      <c r="AN1823" s="209">
        <v>11</v>
      </c>
      <c r="AO1823" s="1276" t="s">
        <v>35</v>
      </c>
      <c r="AP1823" s="209">
        <v>440.97</v>
      </c>
      <c r="AQ1823" s="1313"/>
      <c r="AR1823" s="4230">
        <v>44202</v>
      </c>
      <c r="AS1823" s="4302">
        <v>14680</v>
      </c>
      <c r="AU1823" s="965"/>
      <c r="AV1823" s="965"/>
    </row>
    <row r="1824" spans="36:48">
      <c r="AJ1824" s="1200" t="s">
        <v>1156</v>
      </c>
      <c r="AK1824" s="209">
        <v>84</v>
      </c>
      <c r="AL1824" s="1652" t="s">
        <v>36</v>
      </c>
      <c r="AM1824" s="210">
        <v>44168</v>
      </c>
      <c r="AN1824" s="209">
        <v>15</v>
      </c>
      <c r="AO1824" s="1276" t="s">
        <v>35</v>
      </c>
      <c r="AP1824" s="209">
        <v>262.75</v>
      </c>
      <c r="AQ1824" s="1313"/>
      <c r="AR1824" s="4230">
        <v>44202</v>
      </c>
      <c r="AS1824" s="4302">
        <v>14680</v>
      </c>
      <c r="AU1824" s="965"/>
      <c r="AV1824" s="965"/>
    </row>
    <row r="1825" spans="36:48">
      <c r="AJ1825" s="1200" t="s">
        <v>904</v>
      </c>
      <c r="AK1825" s="209">
        <v>85</v>
      </c>
      <c r="AL1825" s="1652" t="s">
        <v>36</v>
      </c>
      <c r="AM1825" s="210">
        <v>44168</v>
      </c>
      <c r="AN1825" s="209">
        <v>3</v>
      </c>
      <c r="AO1825" s="1276" t="s">
        <v>35</v>
      </c>
      <c r="AP1825" s="209">
        <v>404.41</v>
      </c>
      <c r="AQ1825" s="1313"/>
      <c r="AR1825" s="4230">
        <v>44202</v>
      </c>
      <c r="AS1825" s="4302">
        <v>14680</v>
      </c>
      <c r="AU1825" s="727"/>
      <c r="AV1825" s="4485"/>
    </row>
    <row r="1826" spans="36:48">
      <c r="AJ1826" s="1661" t="s">
        <v>794</v>
      </c>
      <c r="AK1826" s="209">
        <v>86</v>
      </c>
      <c r="AL1826" s="209" t="s">
        <v>36</v>
      </c>
      <c r="AM1826" s="210">
        <v>44168</v>
      </c>
      <c r="AN1826" s="209">
        <v>170</v>
      </c>
      <c r="AO1826" s="196" t="s">
        <v>35</v>
      </c>
      <c r="AP1826" s="211">
        <v>325</v>
      </c>
      <c r="AQ1826" s="1313"/>
      <c r="AR1826" s="4230">
        <v>44216</v>
      </c>
      <c r="AS1826" s="4302">
        <v>14723</v>
      </c>
      <c r="AU1826" s="965"/>
      <c r="AV1826" s="965"/>
    </row>
    <row r="1827" spans="36:48">
      <c r="AJ1827" s="1661" t="s">
        <v>794</v>
      </c>
      <c r="AK1827" s="209">
        <v>86</v>
      </c>
      <c r="AL1827" s="209" t="s">
        <v>36</v>
      </c>
      <c r="AM1827" s="210">
        <v>44168</v>
      </c>
      <c r="AN1827" s="209">
        <v>155</v>
      </c>
      <c r="AO1827" s="196" t="s">
        <v>35</v>
      </c>
      <c r="AP1827" s="211">
        <v>325</v>
      </c>
      <c r="AQ1827" s="1313"/>
      <c r="AR1827" s="4230">
        <v>44216</v>
      </c>
      <c r="AS1827" s="4302">
        <v>14816</v>
      </c>
      <c r="AU1827" s="965"/>
      <c r="AV1827" s="965"/>
    </row>
    <row r="1828" spans="36:48">
      <c r="AJ1828" s="1661" t="s">
        <v>794</v>
      </c>
      <c r="AK1828" s="209">
        <v>86</v>
      </c>
      <c r="AL1828" s="209" t="s">
        <v>36</v>
      </c>
      <c r="AM1828" s="210">
        <v>44168</v>
      </c>
      <c r="AN1828" s="209">
        <v>48</v>
      </c>
      <c r="AO1828" s="196" t="s">
        <v>35</v>
      </c>
      <c r="AP1828" s="211">
        <v>325</v>
      </c>
      <c r="AQ1828" s="1313"/>
      <c r="AR1828" s="4230">
        <v>44216</v>
      </c>
      <c r="AS1828" s="4302">
        <v>14816</v>
      </c>
      <c r="AU1828" s="965"/>
      <c r="AV1828" s="965"/>
    </row>
    <row r="1829" spans="36:48">
      <c r="AJ1829" s="1661" t="s">
        <v>891</v>
      </c>
      <c r="AK1829" s="209">
        <v>87</v>
      </c>
      <c r="AL1829" s="209" t="s">
        <v>36</v>
      </c>
      <c r="AM1829" s="210">
        <v>44168</v>
      </c>
      <c r="AN1829" s="209">
        <v>11</v>
      </c>
      <c r="AO1829" s="196" t="s">
        <v>35</v>
      </c>
      <c r="AP1829" s="211">
        <v>410</v>
      </c>
      <c r="AQ1829" s="1313"/>
      <c r="AR1829" s="4230">
        <v>44216</v>
      </c>
      <c r="AS1829" s="4302">
        <v>14816</v>
      </c>
      <c r="AT1829" s="2605"/>
      <c r="AU1829" s="727"/>
      <c r="AV1829" s="4485"/>
    </row>
    <row r="1830" spans="36:48">
      <c r="AJ1830" s="1661" t="s">
        <v>1156</v>
      </c>
      <c r="AK1830" s="209">
        <v>88</v>
      </c>
      <c r="AL1830" s="209" t="s">
        <v>36</v>
      </c>
      <c r="AM1830" s="210">
        <v>44168</v>
      </c>
      <c r="AN1830" s="209">
        <v>15</v>
      </c>
      <c r="AO1830" s="196" t="s">
        <v>35</v>
      </c>
      <c r="AP1830" s="211">
        <v>262.75</v>
      </c>
      <c r="AQ1830" s="1313"/>
      <c r="AR1830" s="4230">
        <v>44216</v>
      </c>
      <c r="AS1830" s="4302">
        <v>14816</v>
      </c>
      <c r="AT1830" s="719"/>
      <c r="AU1830" s="727"/>
      <c r="AV1830" s="727"/>
    </row>
    <row r="1831" spans="36:48">
      <c r="AJ1831" s="1661" t="s">
        <v>904</v>
      </c>
      <c r="AK1831" s="209">
        <v>89</v>
      </c>
      <c r="AL1831" s="209" t="s">
        <v>36</v>
      </c>
      <c r="AM1831" s="210">
        <v>44168</v>
      </c>
      <c r="AN1831" s="209">
        <v>3</v>
      </c>
      <c r="AO1831" s="196" t="s">
        <v>35</v>
      </c>
      <c r="AP1831" s="211">
        <v>375</v>
      </c>
      <c r="AQ1831" s="1313"/>
      <c r="AR1831" s="4230">
        <v>44216</v>
      </c>
      <c r="AS1831" s="4302">
        <v>14816</v>
      </c>
      <c r="AT1831" s="881"/>
    </row>
    <row r="1832" spans="36:48">
      <c r="AJ1832" s="390" t="s">
        <v>904</v>
      </c>
      <c r="AK1832" s="196">
        <v>123</v>
      </c>
      <c r="AL1832" s="209" t="s">
        <v>36</v>
      </c>
      <c r="AM1832" s="210">
        <v>44215</v>
      </c>
      <c r="AN1832" s="196">
        <v>4</v>
      </c>
      <c r="AO1832" s="196" t="s">
        <v>35</v>
      </c>
      <c r="AP1832" s="334">
        <v>375</v>
      </c>
      <c r="AQ1832" s="335"/>
      <c r="AR1832" s="4230">
        <v>44216</v>
      </c>
      <c r="AS1832" s="4278">
        <v>14723</v>
      </c>
    </row>
    <row r="1833" spans="36:48">
      <c r="AJ1833" s="921" t="s">
        <v>904</v>
      </c>
      <c r="AK1833" s="732">
        <v>123</v>
      </c>
      <c r="AL1833" s="739" t="s">
        <v>36</v>
      </c>
      <c r="AM1833" s="742">
        <v>44215</v>
      </c>
      <c r="AN1833" s="732">
        <v>2</v>
      </c>
      <c r="AO1833" s="732" t="s">
        <v>35</v>
      </c>
      <c r="AP1833" s="1080">
        <v>375</v>
      </c>
      <c r="AQ1833" s="4472"/>
      <c r="AR1833" s="4259">
        <v>44216</v>
      </c>
      <c r="AS1833" s="4473" t="s">
        <v>88</v>
      </c>
      <c r="AT1833" s="896"/>
    </row>
    <row r="1834" spans="36:48">
      <c r="AJ1834" s="390" t="s">
        <v>891</v>
      </c>
      <c r="AK1834" s="209">
        <v>124</v>
      </c>
      <c r="AL1834" s="209" t="s">
        <v>36</v>
      </c>
      <c r="AM1834" s="210">
        <v>44215</v>
      </c>
      <c r="AN1834" s="209">
        <v>6</v>
      </c>
      <c r="AO1834" s="196" t="s">
        <v>35</v>
      </c>
      <c r="AP1834" s="211">
        <v>410</v>
      </c>
      <c r="AQ1834" s="196"/>
      <c r="AR1834" s="4230">
        <v>44216</v>
      </c>
      <c r="AS1834" s="4278">
        <v>14723</v>
      </c>
      <c r="AT1834" s="896"/>
    </row>
    <row r="1835" spans="36:48">
      <c r="AJ1835" s="921" t="s">
        <v>891</v>
      </c>
      <c r="AK1835" s="739">
        <v>124</v>
      </c>
      <c r="AL1835" s="739" t="s">
        <v>36</v>
      </c>
      <c r="AM1835" s="742">
        <v>44215</v>
      </c>
      <c r="AN1835" s="739">
        <v>3</v>
      </c>
      <c r="AO1835" s="732" t="s">
        <v>35</v>
      </c>
      <c r="AP1835" s="870">
        <v>410</v>
      </c>
      <c r="AQ1835" s="4474"/>
      <c r="AR1835" s="4230">
        <v>44216</v>
      </c>
      <c r="AS1835" s="4473" t="s">
        <v>88</v>
      </c>
    </row>
    <row r="1836" spans="36:48">
      <c r="AJ1836" s="553"/>
      <c r="AS1836" s="1226"/>
      <c r="AT1836" s="881"/>
    </row>
    <row r="1837" spans="36:48">
      <c r="AJ1837" s="4800" t="s">
        <v>1231</v>
      </c>
      <c r="AK1837" s="4271"/>
      <c r="AL1837" s="1951"/>
      <c r="AM1837" s="4171"/>
      <c r="AN1837" s="4295"/>
      <c r="AO1837" s="1811"/>
      <c r="AP1837" s="1951"/>
      <c r="AQ1837" s="4272"/>
      <c r="AR1837" s="4266"/>
      <c r="AS1837" s="4290"/>
      <c r="AT1837" s="875"/>
    </row>
    <row r="1838" spans="36:48">
      <c r="AJ1838" s="1661" t="s">
        <v>794</v>
      </c>
      <c r="AK1838" s="813">
        <v>90</v>
      </c>
      <c r="AL1838" s="813" t="s">
        <v>36</v>
      </c>
      <c r="AM1838" s="989">
        <v>44168</v>
      </c>
      <c r="AN1838" s="813">
        <v>110</v>
      </c>
      <c r="AO1838" s="1286" t="s">
        <v>35</v>
      </c>
      <c r="AP1838" s="813">
        <v>333.58</v>
      </c>
      <c r="AQ1838" s="4475"/>
      <c r="AR1838" s="715">
        <v>44231</v>
      </c>
      <c r="AS1838" s="4301">
        <v>14897</v>
      </c>
      <c r="AT1838" s="875"/>
    </row>
    <row r="1839" spans="36:48">
      <c r="AJ1839" s="1661" t="s">
        <v>794</v>
      </c>
      <c r="AK1839" s="209">
        <v>90</v>
      </c>
      <c r="AL1839" s="209" t="s">
        <v>36</v>
      </c>
      <c r="AM1839" s="210">
        <v>44168</v>
      </c>
      <c r="AN1839" s="209">
        <v>75</v>
      </c>
      <c r="AO1839" s="196" t="s">
        <v>35</v>
      </c>
      <c r="AP1839" s="209">
        <v>333.58</v>
      </c>
      <c r="AQ1839" s="1313"/>
      <c r="AR1839" s="521">
        <v>44231</v>
      </c>
      <c r="AS1839" s="4302">
        <v>15192</v>
      </c>
      <c r="AT1839" s="875"/>
    </row>
    <row r="1840" spans="36:48">
      <c r="AJ1840" s="1200" t="s">
        <v>891</v>
      </c>
      <c r="AK1840" s="209">
        <v>91</v>
      </c>
      <c r="AL1840" s="1652" t="s">
        <v>36</v>
      </c>
      <c r="AM1840" s="210">
        <v>44168</v>
      </c>
      <c r="AN1840" s="209">
        <v>11</v>
      </c>
      <c r="AO1840" s="196" t="s">
        <v>35</v>
      </c>
      <c r="AP1840" s="209">
        <v>440.97</v>
      </c>
      <c r="AQ1840" s="1313"/>
      <c r="AR1840" s="4230">
        <v>44231</v>
      </c>
      <c r="AS1840" s="4190">
        <v>14897</v>
      </c>
      <c r="AT1840" s="881"/>
    </row>
    <row r="1841" spans="36:46">
      <c r="AJ1841" s="4476" t="s">
        <v>1156</v>
      </c>
      <c r="AK1841" s="739">
        <v>92</v>
      </c>
      <c r="AL1841" s="4477" t="s">
        <v>36</v>
      </c>
      <c r="AM1841" s="742">
        <v>44168</v>
      </c>
      <c r="AN1841" s="739">
        <v>15</v>
      </c>
      <c r="AO1841" s="732" t="s">
        <v>35</v>
      </c>
      <c r="AP1841" s="870">
        <v>262.75</v>
      </c>
      <c r="AQ1841" s="4478"/>
      <c r="AR1841" s="4259">
        <v>44231</v>
      </c>
      <c r="AS1841" s="4473" t="s">
        <v>88</v>
      </c>
      <c r="AT1841" s="881"/>
    </row>
    <row r="1842" spans="36:46">
      <c r="AJ1842" s="4476" t="s">
        <v>904</v>
      </c>
      <c r="AK1842" s="739">
        <v>93</v>
      </c>
      <c r="AL1842" s="4477" t="s">
        <v>36</v>
      </c>
      <c r="AM1842" s="742">
        <v>44168</v>
      </c>
      <c r="AN1842" s="739">
        <v>3</v>
      </c>
      <c r="AO1842" s="732" t="s">
        <v>35</v>
      </c>
      <c r="AP1842" s="739">
        <v>404.41</v>
      </c>
      <c r="AQ1842" s="4478"/>
      <c r="AR1842" s="4259">
        <v>44231</v>
      </c>
      <c r="AS1842" s="4473" t="s">
        <v>88</v>
      </c>
    </row>
    <row r="1843" spans="36:46">
      <c r="AJ1843" s="1661" t="s">
        <v>794</v>
      </c>
      <c r="AK1843" s="480">
        <v>94</v>
      </c>
      <c r="AL1843" s="209" t="s">
        <v>36</v>
      </c>
      <c r="AM1843" s="210">
        <v>44168</v>
      </c>
      <c r="AN1843" s="209">
        <v>133</v>
      </c>
      <c r="AO1843" s="196" t="s">
        <v>35</v>
      </c>
      <c r="AP1843" s="209">
        <v>333.58</v>
      </c>
      <c r="AQ1843" s="209"/>
      <c r="AR1843" s="521">
        <v>44245</v>
      </c>
      <c r="AS1843" s="4302">
        <v>14965</v>
      </c>
      <c r="AT1843" s="881"/>
    </row>
    <row r="1844" spans="36:46">
      <c r="AJ1844" s="1661" t="s">
        <v>794</v>
      </c>
      <c r="AK1844" s="480">
        <v>94</v>
      </c>
      <c r="AL1844" s="209" t="s">
        <v>36</v>
      </c>
      <c r="AM1844" s="210">
        <v>44168</v>
      </c>
      <c r="AN1844" s="209">
        <v>52</v>
      </c>
      <c r="AO1844" s="196" t="s">
        <v>35</v>
      </c>
      <c r="AP1844" s="209">
        <v>333.58</v>
      </c>
      <c r="AQ1844" s="209"/>
      <c r="AR1844" s="521">
        <v>44245</v>
      </c>
      <c r="AS1844" s="4302">
        <v>15192</v>
      </c>
      <c r="AT1844" s="896"/>
    </row>
    <row r="1845" spans="36:46">
      <c r="AJ1845" s="1661" t="s">
        <v>891</v>
      </c>
      <c r="AK1845" s="209">
        <v>95</v>
      </c>
      <c r="AL1845" s="209" t="s">
        <v>36</v>
      </c>
      <c r="AM1845" s="210">
        <v>44168</v>
      </c>
      <c r="AN1845" s="209">
        <v>11</v>
      </c>
      <c r="AO1845" s="196" t="s">
        <v>35</v>
      </c>
      <c r="AP1845" s="209">
        <v>440.97</v>
      </c>
      <c r="AQ1845" s="209"/>
      <c r="AR1845" s="521">
        <v>44245</v>
      </c>
      <c r="AS1845" s="4302">
        <v>14965</v>
      </c>
      <c r="AT1845" s="881"/>
    </row>
    <row r="1846" spans="36:46">
      <c r="AJ1846" s="4476" t="s">
        <v>1156</v>
      </c>
      <c r="AK1846" s="739">
        <v>96</v>
      </c>
      <c r="AL1846" s="4477" t="s">
        <v>36</v>
      </c>
      <c r="AM1846" s="742">
        <v>44168</v>
      </c>
      <c r="AN1846" s="739">
        <v>15</v>
      </c>
      <c r="AO1846" s="732" t="s">
        <v>35</v>
      </c>
      <c r="AP1846" s="870">
        <v>262.75</v>
      </c>
      <c r="AQ1846" s="739"/>
      <c r="AR1846" s="4259">
        <v>44245</v>
      </c>
      <c r="AS1846" s="4473" t="s">
        <v>88</v>
      </c>
      <c r="AT1846" s="1485"/>
    </row>
    <row r="1847" spans="36:46">
      <c r="AJ1847" s="4476" t="s">
        <v>904</v>
      </c>
      <c r="AK1847" s="732">
        <v>97</v>
      </c>
      <c r="AL1847" s="4477" t="s">
        <v>36</v>
      </c>
      <c r="AM1847" s="742">
        <v>44168</v>
      </c>
      <c r="AN1847" s="739">
        <v>3</v>
      </c>
      <c r="AO1847" s="732" t="s">
        <v>35</v>
      </c>
      <c r="AP1847" s="739">
        <v>404.41</v>
      </c>
      <c r="AQ1847" s="732"/>
      <c r="AR1847" s="4259">
        <v>44245</v>
      </c>
      <c r="AS1847" s="4473" t="s">
        <v>88</v>
      </c>
    </row>
    <row r="1848" spans="36:46" ht="15.6">
      <c r="AJ1848" s="4255"/>
      <c r="AK1848" s="881"/>
      <c r="AL1848" s="4130"/>
      <c r="AM1848" s="884"/>
      <c r="AN1848" s="2606"/>
      <c r="AO1848" s="881"/>
      <c r="AP1848" s="1480"/>
      <c r="AQ1848" s="4093"/>
      <c r="AR1848" s="4092"/>
      <c r="AS1848" s="4293"/>
    </row>
    <row r="1849" spans="36:46">
      <c r="AJ1849" s="4797" t="s">
        <v>1235</v>
      </c>
      <c r="AN1849" s="4296"/>
      <c r="AS1849" s="1226"/>
    </row>
    <row r="1850" spans="36:46">
      <c r="AJ1850" s="1661" t="s">
        <v>794</v>
      </c>
      <c r="AK1850" s="209">
        <v>98</v>
      </c>
      <c r="AL1850" s="209" t="s">
        <v>36</v>
      </c>
      <c r="AM1850" s="210">
        <v>44214</v>
      </c>
      <c r="AN1850" s="209">
        <v>170</v>
      </c>
      <c r="AO1850" s="196" t="s">
        <v>35</v>
      </c>
      <c r="AP1850" s="211">
        <v>318</v>
      </c>
      <c r="AQ1850" s="1313"/>
      <c r="AR1850" s="521">
        <v>44256</v>
      </c>
      <c r="AS1850" s="4302">
        <v>15038</v>
      </c>
    </row>
    <row r="1851" spans="36:46">
      <c r="AJ1851" s="1661" t="s">
        <v>891</v>
      </c>
      <c r="AK1851" s="209">
        <v>99</v>
      </c>
      <c r="AL1851" s="209" t="s">
        <v>36</v>
      </c>
      <c r="AM1851" s="210">
        <v>44214</v>
      </c>
      <c r="AN1851" s="209">
        <v>11</v>
      </c>
      <c r="AO1851" s="196" t="s">
        <v>35</v>
      </c>
      <c r="AP1851" s="211">
        <v>410</v>
      </c>
      <c r="AQ1851" s="1313"/>
      <c r="AR1851" s="521">
        <v>44256</v>
      </c>
      <c r="AS1851" s="4302">
        <v>15038</v>
      </c>
      <c r="AT1851" s="881"/>
    </row>
    <row r="1852" spans="36:46">
      <c r="AJ1852" s="1661" t="s">
        <v>1156</v>
      </c>
      <c r="AK1852" s="209">
        <v>100</v>
      </c>
      <c r="AL1852" s="209" t="s">
        <v>36</v>
      </c>
      <c r="AM1852" s="210">
        <v>44214</v>
      </c>
      <c r="AN1852" s="209">
        <v>15</v>
      </c>
      <c r="AO1852" s="196" t="s">
        <v>35</v>
      </c>
      <c r="AP1852" s="211">
        <v>262.75</v>
      </c>
      <c r="AQ1852" s="1313"/>
      <c r="AR1852" s="521">
        <v>44256</v>
      </c>
      <c r="AS1852" s="4302">
        <v>15038</v>
      </c>
      <c r="AT1852" s="881"/>
    </row>
    <row r="1853" spans="36:46">
      <c r="AJ1853" s="1661" t="s">
        <v>904</v>
      </c>
      <c r="AK1853" s="209">
        <v>101</v>
      </c>
      <c r="AL1853" s="209" t="s">
        <v>36</v>
      </c>
      <c r="AM1853" s="210">
        <v>44214</v>
      </c>
      <c r="AN1853" s="209">
        <v>3</v>
      </c>
      <c r="AO1853" s="196" t="s">
        <v>35</v>
      </c>
      <c r="AP1853" s="211">
        <v>375</v>
      </c>
      <c r="AQ1853" s="1313"/>
      <c r="AR1853" s="521">
        <v>44256</v>
      </c>
      <c r="AS1853" s="4302">
        <v>15038</v>
      </c>
      <c r="AT1853" s="881"/>
    </row>
    <row r="1854" spans="36:46">
      <c r="AJ1854" s="1661" t="s">
        <v>794</v>
      </c>
      <c r="AK1854" s="480">
        <v>102</v>
      </c>
      <c r="AL1854" s="209" t="s">
        <v>36</v>
      </c>
      <c r="AM1854" s="210">
        <v>44214</v>
      </c>
      <c r="AN1854" s="209">
        <v>170</v>
      </c>
      <c r="AO1854" s="196" t="s">
        <v>35</v>
      </c>
      <c r="AP1854" s="211">
        <v>318</v>
      </c>
      <c r="AQ1854" s="209"/>
      <c r="AR1854" s="521">
        <v>44270</v>
      </c>
      <c r="AS1854" s="4302">
        <v>15111</v>
      </c>
      <c r="AT1854" s="881"/>
    </row>
    <row r="1855" spans="36:46">
      <c r="AJ1855" s="1661" t="s">
        <v>794</v>
      </c>
      <c r="AK1855" s="480">
        <v>102</v>
      </c>
      <c r="AL1855" s="209" t="s">
        <v>36</v>
      </c>
      <c r="AM1855" s="210">
        <v>44214</v>
      </c>
      <c r="AN1855" s="209">
        <v>60</v>
      </c>
      <c r="AO1855" s="196" t="s">
        <v>35</v>
      </c>
      <c r="AP1855" s="211">
        <v>318</v>
      </c>
      <c r="AQ1855" s="209"/>
      <c r="AR1855" s="521">
        <v>44270</v>
      </c>
      <c r="AS1855" s="4302">
        <v>15192</v>
      </c>
      <c r="AT1855" s="881"/>
    </row>
    <row r="1856" spans="36:46">
      <c r="AJ1856" s="1661" t="s">
        <v>891</v>
      </c>
      <c r="AK1856" s="209">
        <v>103</v>
      </c>
      <c r="AL1856" s="209" t="s">
        <v>36</v>
      </c>
      <c r="AM1856" s="210">
        <v>44214</v>
      </c>
      <c r="AN1856" s="209">
        <v>11</v>
      </c>
      <c r="AO1856" s="196" t="s">
        <v>35</v>
      </c>
      <c r="AP1856" s="211">
        <v>400</v>
      </c>
      <c r="AQ1856" s="209"/>
      <c r="AR1856" s="521">
        <v>44270</v>
      </c>
      <c r="AS1856" s="4302">
        <v>15111</v>
      </c>
      <c r="AT1856" s="875"/>
    </row>
    <row r="1857" spans="36:46">
      <c r="AJ1857" s="1661" t="s">
        <v>891</v>
      </c>
      <c r="AK1857" s="209">
        <v>103</v>
      </c>
      <c r="AL1857" s="209" t="s">
        <v>36</v>
      </c>
      <c r="AM1857" s="210">
        <v>44214</v>
      </c>
      <c r="AN1857" s="209">
        <v>1.5</v>
      </c>
      <c r="AO1857" s="196" t="s">
        <v>35</v>
      </c>
      <c r="AP1857" s="211">
        <v>400</v>
      </c>
      <c r="AQ1857" s="209"/>
      <c r="AR1857" s="521">
        <v>44270</v>
      </c>
      <c r="AS1857" s="4302">
        <v>15192</v>
      </c>
      <c r="AT1857" s="3701"/>
    </row>
    <row r="1858" spans="36:46">
      <c r="AJ1858" s="1661" t="s">
        <v>1156</v>
      </c>
      <c r="AK1858" s="209">
        <v>104</v>
      </c>
      <c r="AL1858" s="209" t="s">
        <v>36</v>
      </c>
      <c r="AM1858" s="210">
        <v>44214</v>
      </c>
      <c r="AN1858" s="209">
        <v>15</v>
      </c>
      <c r="AO1858" s="196" t="s">
        <v>35</v>
      </c>
      <c r="AP1858" s="211">
        <v>262.75</v>
      </c>
      <c r="AQ1858" s="209"/>
      <c r="AR1858" s="521">
        <v>44270</v>
      </c>
      <c r="AS1858" s="4302">
        <v>15111</v>
      </c>
      <c r="AT1858" s="896"/>
    </row>
    <row r="1859" spans="36:46">
      <c r="AJ1859" s="1214" t="s">
        <v>904</v>
      </c>
      <c r="AK1859" s="196">
        <v>105</v>
      </c>
      <c r="AL1859" s="209" t="s">
        <v>36</v>
      </c>
      <c r="AM1859" s="210">
        <v>44214</v>
      </c>
      <c r="AN1859" s="209">
        <v>3</v>
      </c>
      <c r="AO1859" s="196" t="s">
        <v>35</v>
      </c>
      <c r="AP1859" s="211">
        <v>368</v>
      </c>
      <c r="AQ1859" s="196"/>
      <c r="AR1859" s="521">
        <v>44270</v>
      </c>
      <c r="AS1859" s="4278">
        <v>15111</v>
      </c>
      <c r="AT1859" s="881"/>
    </row>
    <row r="1860" spans="36:46">
      <c r="AJ1860" s="390" t="s">
        <v>794</v>
      </c>
      <c r="AK1860" s="480">
        <v>125</v>
      </c>
      <c r="AL1860" s="209" t="s">
        <v>36</v>
      </c>
      <c r="AM1860" s="210">
        <v>44272</v>
      </c>
      <c r="AN1860" s="209">
        <v>213</v>
      </c>
      <c r="AO1860" s="196" t="s">
        <v>35</v>
      </c>
      <c r="AP1860" s="211">
        <v>318</v>
      </c>
      <c r="AQ1860" s="209"/>
      <c r="AR1860" s="521">
        <v>44278</v>
      </c>
      <c r="AS1860" s="4278"/>
      <c r="AT1860" s="896"/>
    </row>
    <row r="1861" spans="36:46">
      <c r="AJ1861" s="390" t="s">
        <v>891</v>
      </c>
      <c r="AK1861" s="209">
        <v>126</v>
      </c>
      <c r="AL1861" s="209" t="s">
        <v>36</v>
      </c>
      <c r="AM1861" s="210">
        <v>44272</v>
      </c>
      <c r="AN1861" s="209">
        <v>11</v>
      </c>
      <c r="AO1861" s="196" t="s">
        <v>35</v>
      </c>
      <c r="AP1861" s="211">
        <v>400</v>
      </c>
      <c r="AQ1861" s="196"/>
      <c r="AR1861" s="521">
        <v>44278</v>
      </c>
      <c r="AS1861" s="4278"/>
      <c r="AT1861" s="881"/>
    </row>
    <row r="1862" spans="36:46">
      <c r="AJ1862" s="587"/>
      <c r="AK1862" s="896"/>
      <c r="AL1862" s="896"/>
      <c r="AM1862" s="897"/>
      <c r="AN1862" s="2607"/>
      <c r="AO1862" s="726"/>
      <c r="AP1862" s="896"/>
      <c r="AQ1862" s="86"/>
      <c r="AR1862" s="4091"/>
      <c r="AS1862" s="4294"/>
      <c r="AT1862" s="896"/>
    </row>
    <row r="1863" spans="36:46">
      <c r="AJ1863" s="4799" t="s">
        <v>1236</v>
      </c>
      <c r="AK1863" s="896"/>
      <c r="AL1863" s="896"/>
      <c r="AM1863" s="897"/>
      <c r="AN1863" s="2607"/>
      <c r="AO1863" s="726"/>
      <c r="AP1863" s="896"/>
      <c r="AQ1863" s="86"/>
      <c r="AR1863" s="4091"/>
      <c r="AS1863" s="4294"/>
      <c r="AT1863" s="896"/>
    </row>
    <row r="1864" spans="36:46">
      <c r="AJ1864" s="1661" t="s">
        <v>794</v>
      </c>
      <c r="AK1864" s="209">
        <v>106</v>
      </c>
      <c r="AL1864" s="209" t="s">
        <v>36</v>
      </c>
      <c r="AM1864" s="210">
        <v>44214</v>
      </c>
      <c r="AN1864" s="209">
        <v>170</v>
      </c>
      <c r="AO1864" s="196" t="s">
        <v>35</v>
      </c>
      <c r="AP1864" s="211">
        <v>318</v>
      </c>
      <c r="AQ1864" s="1313"/>
      <c r="AR1864" s="521">
        <v>44291</v>
      </c>
      <c r="AS1864" s="4302">
        <v>15192</v>
      </c>
      <c r="AT1864" s="896"/>
    </row>
    <row r="1865" spans="36:46">
      <c r="AJ1865" s="1661" t="s">
        <v>794</v>
      </c>
      <c r="AK1865" s="209">
        <v>106</v>
      </c>
      <c r="AL1865" s="209" t="s">
        <v>36</v>
      </c>
      <c r="AM1865" s="210">
        <v>44214</v>
      </c>
      <c r="AN1865" s="209">
        <v>144</v>
      </c>
      <c r="AO1865" s="196" t="s">
        <v>35</v>
      </c>
      <c r="AP1865" s="211">
        <v>318</v>
      </c>
      <c r="AQ1865" s="1313"/>
      <c r="AR1865" s="521">
        <v>44291</v>
      </c>
      <c r="AS1865" s="4302">
        <v>15312</v>
      </c>
    </row>
    <row r="1866" spans="36:46">
      <c r="AJ1866" s="1661" t="s">
        <v>891</v>
      </c>
      <c r="AK1866" s="209">
        <v>107</v>
      </c>
      <c r="AL1866" s="209" t="s">
        <v>36</v>
      </c>
      <c r="AM1866" s="210">
        <v>44214</v>
      </c>
      <c r="AN1866" s="209">
        <v>11</v>
      </c>
      <c r="AO1866" s="196" t="s">
        <v>35</v>
      </c>
      <c r="AP1866" s="211">
        <v>400</v>
      </c>
      <c r="AQ1866" s="1313"/>
      <c r="AR1866" s="521">
        <v>44291</v>
      </c>
      <c r="AS1866" s="4302">
        <v>15192</v>
      </c>
    </row>
    <row r="1867" spans="36:46">
      <c r="AJ1867" s="1661" t="s">
        <v>891</v>
      </c>
      <c r="AK1867" s="209">
        <v>107</v>
      </c>
      <c r="AL1867" s="209" t="s">
        <v>36</v>
      </c>
      <c r="AM1867" s="210">
        <v>44214</v>
      </c>
      <c r="AN1867" s="209">
        <v>9.5</v>
      </c>
      <c r="AO1867" s="196" t="s">
        <v>35</v>
      </c>
      <c r="AP1867" s="211">
        <v>400</v>
      </c>
      <c r="AQ1867" s="1313"/>
      <c r="AR1867" s="521">
        <v>44291</v>
      </c>
      <c r="AS1867" s="4302">
        <v>15312</v>
      </c>
    </row>
    <row r="1868" spans="36:46">
      <c r="AJ1868" s="1661" t="s">
        <v>1156</v>
      </c>
      <c r="AK1868" s="209">
        <v>108</v>
      </c>
      <c r="AL1868" s="209" t="s">
        <v>36</v>
      </c>
      <c r="AM1868" s="210">
        <v>44214</v>
      </c>
      <c r="AN1868" s="209">
        <v>15</v>
      </c>
      <c r="AO1868" s="196" t="s">
        <v>35</v>
      </c>
      <c r="AP1868" s="211">
        <v>262.75</v>
      </c>
      <c r="AQ1868" s="1313"/>
      <c r="AR1868" s="521">
        <v>44291</v>
      </c>
      <c r="AS1868" s="4302">
        <v>15312</v>
      </c>
    </row>
    <row r="1869" spans="36:46">
      <c r="AJ1869" s="1661" t="s">
        <v>904</v>
      </c>
      <c r="AK1869" s="209">
        <v>109</v>
      </c>
      <c r="AL1869" s="209" t="s">
        <v>36</v>
      </c>
      <c r="AM1869" s="210">
        <v>44214</v>
      </c>
      <c r="AN1869" s="209">
        <v>3</v>
      </c>
      <c r="AO1869" s="196" t="s">
        <v>35</v>
      </c>
      <c r="AP1869" s="211">
        <v>368</v>
      </c>
      <c r="AQ1869" s="1313"/>
      <c r="AR1869" s="521">
        <v>44291</v>
      </c>
      <c r="AS1869" s="4302">
        <v>15312</v>
      </c>
      <c r="AT1869" s="4144"/>
    </row>
    <row r="1870" spans="36:46">
      <c r="AJ1870" s="390" t="s">
        <v>794</v>
      </c>
      <c r="AK1870" s="480">
        <v>110</v>
      </c>
      <c r="AL1870" s="209" t="s">
        <v>36</v>
      </c>
      <c r="AM1870" s="210">
        <v>44214</v>
      </c>
      <c r="AN1870" s="209">
        <v>125</v>
      </c>
      <c r="AO1870" s="196" t="s">
        <v>35</v>
      </c>
      <c r="AP1870" s="211">
        <v>325</v>
      </c>
      <c r="AQ1870" s="209"/>
      <c r="AR1870" s="4230">
        <v>44313</v>
      </c>
      <c r="AS1870" s="4302">
        <v>15382</v>
      </c>
      <c r="AT1870" s="4144"/>
    </row>
    <row r="1871" spans="36:46">
      <c r="AJ1871" s="390" t="s">
        <v>794</v>
      </c>
      <c r="AK1871" s="480">
        <v>110</v>
      </c>
      <c r="AL1871" s="209" t="s">
        <v>36</v>
      </c>
      <c r="AM1871" s="210">
        <v>44214</v>
      </c>
      <c r="AN1871" s="209">
        <v>45</v>
      </c>
      <c r="AO1871" s="196" t="s">
        <v>35</v>
      </c>
      <c r="AP1871" s="211">
        <v>325</v>
      </c>
      <c r="AQ1871" s="209"/>
      <c r="AR1871" s="4230">
        <v>44305</v>
      </c>
      <c r="AS1871" s="4302">
        <v>15410</v>
      </c>
      <c r="AT1871" s="4144"/>
    </row>
    <row r="1872" spans="36:46">
      <c r="AJ1872" s="390" t="s">
        <v>891</v>
      </c>
      <c r="AK1872" s="209">
        <v>111</v>
      </c>
      <c r="AL1872" s="209" t="s">
        <v>36</v>
      </c>
      <c r="AM1872" s="210">
        <v>44214</v>
      </c>
      <c r="AN1872" s="1092">
        <v>11</v>
      </c>
      <c r="AO1872" s="196" t="s">
        <v>35</v>
      </c>
      <c r="AP1872" s="211">
        <v>410</v>
      </c>
      <c r="AQ1872" s="209"/>
      <c r="AR1872" s="4230">
        <v>44313</v>
      </c>
      <c r="AS1872" s="4302">
        <v>15382</v>
      </c>
      <c r="AT1872" s="875"/>
    </row>
    <row r="1873" spans="36:48">
      <c r="AJ1873" s="390" t="s">
        <v>1156</v>
      </c>
      <c r="AK1873" s="209">
        <v>112</v>
      </c>
      <c r="AL1873" s="209" t="s">
        <v>36</v>
      </c>
      <c r="AM1873" s="210">
        <v>44214</v>
      </c>
      <c r="AN1873" s="1092">
        <v>15</v>
      </c>
      <c r="AO1873" s="196" t="s">
        <v>35</v>
      </c>
      <c r="AP1873" s="211">
        <v>262.75</v>
      </c>
      <c r="AQ1873" s="209"/>
      <c r="AR1873" s="4230">
        <v>44313</v>
      </c>
      <c r="AS1873" s="4302">
        <v>15382</v>
      </c>
      <c r="AT1873" s="4144"/>
    </row>
    <row r="1874" spans="36:48">
      <c r="AJ1874" s="390" t="s">
        <v>904</v>
      </c>
      <c r="AK1874" s="196">
        <v>113</v>
      </c>
      <c r="AL1874" s="209" t="s">
        <v>36</v>
      </c>
      <c r="AM1874" s="210">
        <v>44214</v>
      </c>
      <c r="AN1874" s="1092">
        <v>3</v>
      </c>
      <c r="AO1874" s="196" t="s">
        <v>35</v>
      </c>
      <c r="AP1874" s="211">
        <v>375</v>
      </c>
      <c r="AQ1874" s="196"/>
      <c r="AR1874" s="4230">
        <v>44313</v>
      </c>
      <c r="AS1874" s="4302">
        <v>15382</v>
      </c>
    </row>
    <row r="1875" spans="36:48">
      <c r="AJ1875" s="4203" t="s">
        <v>1250</v>
      </c>
      <c r="AK1875" s="196">
        <v>127</v>
      </c>
      <c r="AL1875" s="209" t="s">
        <v>36</v>
      </c>
      <c r="AM1875" s="210">
        <v>44287</v>
      </c>
      <c r="AN1875" s="209">
        <v>5</v>
      </c>
      <c r="AO1875" s="196" t="s">
        <v>35</v>
      </c>
      <c r="AP1875" s="211">
        <v>790</v>
      </c>
      <c r="AQ1875" s="196"/>
      <c r="AR1875" s="521">
        <v>44313</v>
      </c>
      <c r="AS1875" s="4302">
        <v>15382</v>
      </c>
      <c r="AT1875" s="881"/>
    </row>
    <row r="1876" spans="36:48">
      <c r="AJ1876" s="4267"/>
      <c r="AN1876" s="4296"/>
      <c r="AS1876" s="4293"/>
      <c r="AT1876" s="896"/>
    </row>
    <row r="1877" spans="36:48">
      <c r="AJ1877" s="4799" t="s">
        <v>1237</v>
      </c>
      <c r="AK1877" s="896"/>
      <c r="AL1877" s="896"/>
      <c r="AM1877" s="897"/>
      <c r="AN1877" s="2607"/>
      <c r="AO1877" s="726"/>
      <c r="AP1877" s="896"/>
      <c r="AQ1877" s="86"/>
      <c r="AR1877" s="4091"/>
      <c r="AS1877" s="4491"/>
      <c r="AT1877" s="881"/>
    </row>
    <row r="1878" spans="36:48">
      <c r="AJ1878" s="1661" t="s">
        <v>794</v>
      </c>
      <c r="AK1878" s="209">
        <v>114</v>
      </c>
      <c r="AL1878" s="209" t="s">
        <v>36</v>
      </c>
      <c r="AM1878" s="210">
        <v>44214</v>
      </c>
      <c r="AN1878" s="209">
        <v>170</v>
      </c>
      <c r="AO1878" s="196" t="s">
        <v>35</v>
      </c>
      <c r="AP1878" s="211">
        <v>318</v>
      </c>
      <c r="AQ1878" s="1313"/>
      <c r="AR1878" s="521">
        <v>44319</v>
      </c>
      <c r="AS1878" s="4302">
        <v>15411</v>
      </c>
      <c r="AT1878" s="768"/>
    </row>
    <row r="1879" spans="36:48">
      <c r="AJ1879" s="1661" t="s">
        <v>794</v>
      </c>
      <c r="AK1879" s="209">
        <v>114</v>
      </c>
      <c r="AL1879" s="209" t="s">
        <v>36</v>
      </c>
      <c r="AM1879" s="210">
        <v>44214</v>
      </c>
      <c r="AN1879" s="209">
        <v>97</v>
      </c>
      <c r="AO1879" s="196" t="s">
        <v>35</v>
      </c>
      <c r="AP1879" s="211">
        <v>318</v>
      </c>
      <c r="AQ1879" s="1313"/>
      <c r="AR1879" s="521">
        <v>44328</v>
      </c>
      <c r="AS1879" s="4302">
        <v>15475</v>
      </c>
      <c r="AT1879" s="881"/>
    </row>
    <row r="1880" spans="36:48">
      <c r="AJ1880" s="390" t="s">
        <v>891</v>
      </c>
      <c r="AK1880" s="209">
        <v>115</v>
      </c>
      <c r="AL1880" s="209" t="s">
        <v>36</v>
      </c>
      <c r="AM1880" s="210">
        <v>44214</v>
      </c>
      <c r="AN1880" s="209">
        <v>11</v>
      </c>
      <c r="AO1880" s="196" t="s">
        <v>35</v>
      </c>
      <c r="AP1880" s="211">
        <v>400</v>
      </c>
      <c r="AQ1880" s="1313"/>
      <c r="AR1880" s="521">
        <v>44319</v>
      </c>
      <c r="AS1880" s="4302">
        <v>15411</v>
      </c>
      <c r="AT1880" s="896"/>
    </row>
    <row r="1881" spans="36:48">
      <c r="AJ1881" s="390" t="s">
        <v>1156</v>
      </c>
      <c r="AK1881" s="209">
        <v>116</v>
      </c>
      <c r="AL1881" s="209" t="s">
        <v>36</v>
      </c>
      <c r="AM1881" s="210">
        <v>44214</v>
      </c>
      <c r="AN1881" s="335">
        <v>15</v>
      </c>
      <c r="AO1881" s="196" t="s">
        <v>35</v>
      </c>
      <c r="AP1881" s="211">
        <v>262.75</v>
      </c>
      <c r="AQ1881" s="335"/>
      <c r="AR1881" s="715">
        <v>44328</v>
      </c>
      <c r="AS1881" s="4489">
        <v>15476</v>
      </c>
      <c r="AT1881" s="726"/>
    </row>
    <row r="1882" spans="36:48">
      <c r="AJ1882" s="390" t="s">
        <v>904</v>
      </c>
      <c r="AK1882" s="209">
        <v>117</v>
      </c>
      <c r="AL1882" s="209" t="s">
        <v>36</v>
      </c>
      <c r="AM1882" s="210">
        <v>44214</v>
      </c>
      <c r="AN1882" s="209">
        <v>3</v>
      </c>
      <c r="AO1882" s="196" t="s">
        <v>35</v>
      </c>
      <c r="AP1882" s="211">
        <v>368</v>
      </c>
      <c r="AQ1882" s="209"/>
      <c r="AR1882" s="521">
        <v>44319</v>
      </c>
      <c r="AS1882" s="4302">
        <v>15411</v>
      </c>
      <c r="AT1882" s="768"/>
    </row>
    <row r="1883" spans="36:48">
      <c r="AJ1883" s="390" t="s">
        <v>794</v>
      </c>
      <c r="AK1883" s="480">
        <v>118</v>
      </c>
      <c r="AL1883" s="209" t="s">
        <v>36</v>
      </c>
      <c r="AM1883" s="210">
        <v>44214</v>
      </c>
      <c r="AN1883" s="209">
        <v>170</v>
      </c>
      <c r="AO1883" s="196" t="s">
        <v>35</v>
      </c>
      <c r="AP1883" s="211">
        <v>325</v>
      </c>
      <c r="AQ1883" s="209"/>
      <c r="AR1883" s="521">
        <v>44328</v>
      </c>
      <c r="AS1883" s="4302">
        <v>15477</v>
      </c>
      <c r="AT1883" s="4486"/>
    </row>
    <row r="1884" spans="36:48">
      <c r="AJ1884" s="390" t="s">
        <v>891</v>
      </c>
      <c r="AK1884" s="209">
        <v>119</v>
      </c>
      <c r="AL1884" s="209" t="s">
        <v>36</v>
      </c>
      <c r="AM1884" s="210">
        <v>44214</v>
      </c>
      <c r="AN1884" s="209">
        <v>11</v>
      </c>
      <c r="AO1884" s="196" t="s">
        <v>35</v>
      </c>
      <c r="AP1884" s="211">
        <v>410</v>
      </c>
      <c r="AQ1884" s="196"/>
      <c r="AR1884" s="521">
        <v>44328</v>
      </c>
      <c r="AS1884" s="4278">
        <v>15477</v>
      </c>
    </row>
    <row r="1885" spans="36:48">
      <c r="AJ1885" s="390" t="s">
        <v>1156</v>
      </c>
      <c r="AK1885" s="209">
        <v>120</v>
      </c>
      <c r="AL1885" s="209" t="s">
        <v>36</v>
      </c>
      <c r="AM1885" s="210">
        <v>44214</v>
      </c>
      <c r="AN1885" s="335">
        <v>15</v>
      </c>
      <c r="AO1885" s="196" t="s">
        <v>35</v>
      </c>
      <c r="AP1885" s="211">
        <v>262.75</v>
      </c>
      <c r="AQ1885" s="335"/>
      <c r="AR1885" s="715">
        <v>44328</v>
      </c>
      <c r="AS1885" s="4489">
        <v>15477</v>
      </c>
      <c r="AT1885" s="881"/>
    </row>
    <row r="1886" spans="36:48">
      <c r="AJ1886" s="390" t="s">
        <v>904</v>
      </c>
      <c r="AK1886" s="196">
        <v>121</v>
      </c>
      <c r="AL1886" s="209" t="s">
        <v>36</v>
      </c>
      <c r="AM1886" s="210">
        <v>44214</v>
      </c>
      <c r="AN1886" s="196">
        <v>3</v>
      </c>
      <c r="AO1886" s="196" t="s">
        <v>35</v>
      </c>
      <c r="AP1886" s="211">
        <v>375</v>
      </c>
      <c r="AQ1886" s="335"/>
      <c r="AR1886" s="521">
        <v>44328</v>
      </c>
      <c r="AS1886" s="4489">
        <v>15477</v>
      </c>
      <c r="AT1886" s="896"/>
    </row>
    <row r="1887" spans="36:48">
      <c r="AJ1887" s="179"/>
      <c r="AS1887" s="1226"/>
      <c r="AT1887" s="896"/>
      <c r="AU1887" s="1775"/>
      <c r="AV1887" s="1775"/>
    </row>
    <row r="1888" spans="36:48">
      <c r="AJ1888" s="4799" t="s">
        <v>1252</v>
      </c>
      <c r="AK1888" s="896"/>
      <c r="AL1888" s="896"/>
      <c r="AM1888" s="897"/>
      <c r="AN1888" s="2607"/>
      <c r="AO1888" s="726"/>
      <c r="AP1888" s="896"/>
      <c r="AQ1888" s="86"/>
      <c r="AR1888" s="4091"/>
      <c r="AS1888" s="4491"/>
      <c r="AT1888" s="768"/>
    </row>
    <row r="1889" spans="36:48">
      <c r="AJ1889" s="4203" t="s">
        <v>1264</v>
      </c>
      <c r="AK1889" s="196">
        <v>146</v>
      </c>
      <c r="AL1889" s="196" t="s">
        <v>101</v>
      </c>
      <c r="AM1889" s="197">
        <v>44343</v>
      </c>
      <c r="AN1889" s="196">
        <v>4.8</v>
      </c>
      <c r="AO1889" s="196" t="s">
        <v>35</v>
      </c>
      <c r="AP1889" s="334">
        <v>875.3</v>
      </c>
      <c r="AQ1889" s="196"/>
      <c r="AR1889" s="520">
        <v>44348</v>
      </c>
      <c r="AS1889" s="4302">
        <v>15574</v>
      </c>
      <c r="AT1889" s="896"/>
      <c r="AU1889" s="1543"/>
      <c r="AV1889" s="1543"/>
    </row>
    <row r="1890" spans="36:48">
      <c r="AJ1890" s="390" t="s">
        <v>891</v>
      </c>
      <c r="AK1890" s="4204">
        <v>128</v>
      </c>
      <c r="AL1890" s="209" t="s">
        <v>36</v>
      </c>
      <c r="AM1890" s="4544">
        <v>44328</v>
      </c>
      <c r="AN1890" s="4204">
        <v>12.5</v>
      </c>
      <c r="AO1890" s="196" t="s">
        <v>35</v>
      </c>
      <c r="AP1890" s="4545">
        <v>454.3</v>
      </c>
      <c r="AQ1890" s="1313"/>
      <c r="AR1890" s="521">
        <v>44348</v>
      </c>
      <c r="AS1890" s="4302">
        <v>15574</v>
      </c>
      <c r="AT1890" s="896"/>
      <c r="AU1890" s="965"/>
      <c r="AV1890" s="965"/>
    </row>
    <row r="1891" spans="36:48">
      <c r="AJ1891" s="390" t="s">
        <v>794</v>
      </c>
      <c r="AK1891" s="4204">
        <v>129</v>
      </c>
      <c r="AL1891" s="209" t="s">
        <v>36</v>
      </c>
      <c r="AM1891" s="4544">
        <v>44328</v>
      </c>
      <c r="AN1891" s="4204">
        <v>225</v>
      </c>
      <c r="AO1891" s="196" t="s">
        <v>35</v>
      </c>
      <c r="AP1891" s="4545">
        <v>360.1</v>
      </c>
      <c r="AQ1891" s="1313"/>
      <c r="AR1891" s="521">
        <v>44348</v>
      </c>
      <c r="AS1891" s="4302">
        <v>15574</v>
      </c>
      <c r="AT1891" s="726"/>
      <c r="AU1891" s="1543"/>
      <c r="AV1891" s="1543"/>
    </row>
    <row r="1892" spans="36:48">
      <c r="AJ1892" s="390" t="s">
        <v>1156</v>
      </c>
      <c r="AK1892" s="209">
        <v>130</v>
      </c>
      <c r="AL1892" s="209" t="s">
        <v>36</v>
      </c>
      <c r="AM1892" s="4544">
        <v>44328</v>
      </c>
      <c r="AN1892" s="209">
        <v>15</v>
      </c>
      <c r="AO1892" s="196" t="s">
        <v>35</v>
      </c>
      <c r="AP1892" s="211">
        <v>291.10000000000002</v>
      </c>
      <c r="AQ1892" s="1313"/>
      <c r="AR1892" s="521">
        <v>44348</v>
      </c>
      <c r="AS1892" s="4302">
        <v>15574</v>
      </c>
      <c r="AT1892" s="768"/>
      <c r="AU1892" s="965"/>
      <c r="AV1892" s="965"/>
    </row>
    <row r="1893" spans="36:48">
      <c r="AJ1893" s="390" t="s">
        <v>891</v>
      </c>
      <c r="AK1893" s="209">
        <v>131</v>
      </c>
      <c r="AL1893" s="209" t="s">
        <v>36</v>
      </c>
      <c r="AM1893" s="4544">
        <v>44328</v>
      </c>
      <c r="AN1893" s="209">
        <v>15</v>
      </c>
      <c r="AO1893" s="196" t="s">
        <v>35</v>
      </c>
      <c r="AP1893" s="211">
        <v>454.3</v>
      </c>
      <c r="AQ1893" s="209"/>
      <c r="AR1893" s="521">
        <v>44367</v>
      </c>
      <c r="AS1893" s="4489">
        <v>15672</v>
      </c>
      <c r="AT1893" s="875"/>
      <c r="AU1893" s="965"/>
      <c r="AV1893" s="965"/>
    </row>
    <row r="1894" spans="36:48">
      <c r="AJ1894" s="390" t="s">
        <v>794</v>
      </c>
      <c r="AK1894" s="209">
        <v>132</v>
      </c>
      <c r="AL1894" s="209" t="s">
        <v>36</v>
      </c>
      <c r="AM1894" s="4544">
        <v>44328</v>
      </c>
      <c r="AN1894" s="209">
        <v>225</v>
      </c>
      <c r="AO1894" s="196" t="s">
        <v>35</v>
      </c>
      <c r="AP1894" s="211">
        <v>360.1</v>
      </c>
      <c r="AQ1894" s="209"/>
      <c r="AR1894" s="521">
        <v>44367</v>
      </c>
      <c r="AS1894" s="4489">
        <v>15672</v>
      </c>
      <c r="AT1894" s="726"/>
      <c r="AU1894" s="965"/>
      <c r="AV1894" s="965"/>
    </row>
    <row r="1895" spans="36:48">
      <c r="AJ1895" s="390" t="s">
        <v>1156</v>
      </c>
      <c r="AK1895" s="480">
        <v>133</v>
      </c>
      <c r="AL1895" s="209" t="s">
        <v>36</v>
      </c>
      <c r="AM1895" s="4544">
        <v>44328</v>
      </c>
      <c r="AN1895" s="209">
        <v>15</v>
      </c>
      <c r="AO1895" s="196" t="s">
        <v>35</v>
      </c>
      <c r="AP1895" s="211">
        <v>291.10000000000002</v>
      </c>
      <c r="AQ1895" s="209"/>
      <c r="AR1895" s="521">
        <v>44367</v>
      </c>
      <c r="AS1895" s="4489">
        <v>15672</v>
      </c>
      <c r="AU1895" s="965"/>
      <c r="AV1895" s="965"/>
    </row>
    <row r="1896" spans="36:48">
      <c r="AJ1896" s="4614" t="s">
        <v>1264</v>
      </c>
      <c r="AK1896" s="4571">
        <v>147</v>
      </c>
      <c r="AL1896" s="4571" t="s">
        <v>101</v>
      </c>
      <c r="AM1896" s="4572">
        <v>44364</v>
      </c>
      <c r="AN1896" s="4571">
        <v>8</v>
      </c>
      <c r="AO1896" s="4571" t="s">
        <v>35</v>
      </c>
      <c r="AP1896" s="4573">
        <v>875.3</v>
      </c>
      <c r="AQ1896" s="4571"/>
      <c r="AR1896" s="4574">
        <v>44368</v>
      </c>
      <c r="AS1896" s="4615" t="s">
        <v>88</v>
      </c>
      <c r="AU1896" s="965"/>
      <c r="AV1896" s="965"/>
    </row>
    <row r="1897" spans="36:48">
      <c r="AJ1897" s="4203" t="s">
        <v>1264</v>
      </c>
      <c r="AK1897" s="196">
        <v>148</v>
      </c>
      <c r="AL1897" s="196" t="s">
        <v>101</v>
      </c>
      <c r="AM1897" s="197">
        <v>44365</v>
      </c>
      <c r="AN1897" s="196">
        <v>8</v>
      </c>
      <c r="AO1897" s="196" t="s">
        <v>35</v>
      </c>
      <c r="AP1897" s="334">
        <v>875.3</v>
      </c>
      <c r="AQ1897" s="196"/>
      <c r="AR1897" s="520">
        <v>44367</v>
      </c>
      <c r="AS1897" s="4489">
        <v>15672</v>
      </c>
      <c r="AU1897" s="965"/>
      <c r="AV1897" s="965"/>
    </row>
    <row r="1898" spans="36:48">
      <c r="AJ1898" s="4277"/>
      <c r="AK1898" s="184"/>
      <c r="AL1898" s="184"/>
      <c r="AM1898" s="187"/>
      <c r="AN1898" s="184"/>
      <c r="AO1898" s="184"/>
      <c r="AP1898" s="258"/>
      <c r="AQ1898" s="184"/>
      <c r="AR1898" s="1384"/>
      <c r="AS1898" s="526"/>
      <c r="AU1898" s="965"/>
      <c r="AV1898" s="965"/>
    </row>
    <row r="1899" spans="36:48">
      <c r="AJ1899" s="179"/>
      <c r="AS1899" s="4505"/>
      <c r="AU1899" s="1543"/>
      <c r="AV1899" s="1543"/>
    </row>
    <row r="1900" spans="36:48">
      <c r="AJ1900" s="4799" t="s">
        <v>1253</v>
      </c>
      <c r="AK1900" s="896"/>
      <c r="AL1900" s="896"/>
      <c r="AM1900" s="897"/>
      <c r="AN1900" s="2607"/>
      <c r="AO1900" s="726"/>
      <c r="AP1900" s="896"/>
      <c r="AQ1900" s="86"/>
      <c r="AR1900" s="4091"/>
      <c r="AS1900" s="4491"/>
      <c r="AU1900" s="965"/>
      <c r="AV1900" s="965"/>
    </row>
    <row r="1901" spans="36:48">
      <c r="AJ1901" s="390" t="s">
        <v>891</v>
      </c>
      <c r="AK1901" s="196">
        <v>134</v>
      </c>
      <c r="AL1901" s="209" t="s">
        <v>36</v>
      </c>
      <c r="AM1901" s="4544">
        <v>44328</v>
      </c>
      <c r="AN1901" s="196">
        <v>15</v>
      </c>
      <c r="AO1901" s="196" t="s">
        <v>35</v>
      </c>
      <c r="AP1901" s="334">
        <v>454.3</v>
      </c>
      <c r="AQ1901" s="196"/>
      <c r="AR1901" s="520">
        <v>44382</v>
      </c>
      <c r="AS1901" s="4302">
        <v>15723</v>
      </c>
      <c r="AU1901" s="1543"/>
      <c r="AV1901" s="1543"/>
    </row>
    <row r="1902" spans="36:48">
      <c r="AJ1902" s="390" t="s">
        <v>794</v>
      </c>
      <c r="AK1902" s="209">
        <v>135</v>
      </c>
      <c r="AL1902" s="209" t="s">
        <v>36</v>
      </c>
      <c r="AM1902" s="4544">
        <v>44328</v>
      </c>
      <c r="AN1902" s="209">
        <v>190</v>
      </c>
      <c r="AO1902" s="196" t="s">
        <v>35</v>
      </c>
      <c r="AP1902" s="211">
        <v>360.1</v>
      </c>
      <c r="AQ1902" s="628"/>
      <c r="AR1902" s="520">
        <v>44382</v>
      </c>
      <c r="AS1902" s="4302">
        <v>15723</v>
      </c>
      <c r="AU1902" s="965"/>
      <c r="AV1902" s="965"/>
    </row>
    <row r="1903" spans="36:48">
      <c r="AJ1903" s="390" t="s">
        <v>1156</v>
      </c>
      <c r="AK1903" s="209">
        <v>136</v>
      </c>
      <c r="AL1903" s="209" t="s">
        <v>36</v>
      </c>
      <c r="AM1903" s="4544">
        <v>44328</v>
      </c>
      <c r="AN1903" s="209">
        <v>15</v>
      </c>
      <c r="AO1903" s="196" t="s">
        <v>35</v>
      </c>
      <c r="AP1903" s="211">
        <v>291.10000000000002</v>
      </c>
      <c r="AQ1903" s="628"/>
      <c r="AR1903" s="520">
        <v>44382</v>
      </c>
      <c r="AS1903" s="4302">
        <v>15723</v>
      </c>
      <c r="AU1903" s="1543"/>
      <c r="AV1903" s="1543"/>
    </row>
    <row r="1904" spans="36:48">
      <c r="AJ1904" s="390" t="s">
        <v>891</v>
      </c>
      <c r="AK1904" s="209">
        <v>137</v>
      </c>
      <c r="AL1904" s="209" t="s">
        <v>36</v>
      </c>
      <c r="AM1904" s="4544">
        <v>44328</v>
      </c>
      <c r="AN1904" s="209">
        <v>12.5</v>
      </c>
      <c r="AO1904" s="196" t="s">
        <v>35</v>
      </c>
      <c r="AP1904" s="211">
        <v>454.3</v>
      </c>
      <c r="AQ1904" s="1313"/>
      <c r="AR1904" s="521">
        <v>44396</v>
      </c>
      <c r="AS1904" s="4489">
        <v>15819</v>
      </c>
      <c r="AU1904" s="965"/>
      <c r="AV1904" s="965"/>
    </row>
    <row r="1905" spans="36:48">
      <c r="AJ1905" s="390" t="s">
        <v>794</v>
      </c>
      <c r="AK1905" s="196">
        <v>138</v>
      </c>
      <c r="AL1905" s="209" t="s">
        <v>36</v>
      </c>
      <c r="AM1905" s="4544">
        <v>44328</v>
      </c>
      <c r="AN1905" s="209">
        <v>190</v>
      </c>
      <c r="AO1905" s="196" t="s">
        <v>35</v>
      </c>
      <c r="AP1905" s="211">
        <v>360.1</v>
      </c>
      <c r="AQ1905" s="1313"/>
      <c r="AR1905" s="521">
        <v>44396</v>
      </c>
      <c r="AS1905" s="4302">
        <v>15819</v>
      </c>
      <c r="AU1905" s="965"/>
      <c r="AV1905" s="965"/>
    </row>
    <row r="1906" spans="36:48">
      <c r="AJ1906" s="390" t="s">
        <v>1156</v>
      </c>
      <c r="AK1906" s="209">
        <v>139</v>
      </c>
      <c r="AL1906" s="209" t="s">
        <v>36</v>
      </c>
      <c r="AM1906" s="4544">
        <v>44328</v>
      </c>
      <c r="AN1906" s="209">
        <v>15</v>
      </c>
      <c r="AO1906" s="196" t="s">
        <v>35</v>
      </c>
      <c r="AP1906" s="211">
        <v>291.10000000000002</v>
      </c>
      <c r="AQ1906" s="1313"/>
      <c r="AR1906" s="521">
        <v>44396</v>
      </c>
      <c r="AS1906" s="4302">
        <v>15819</v>
      </c>
      <c r="AU1906" s="965"/>
      <c r="AV1906" s="965"/>
    </row>
    <row r="1907" spans="36:48">
      <c r="AJ1907" s="4203" t="s">
        <v>1264</v>
      </c>
      <c r="AK1907" s="196">
        <v>149</v>
      </c>
      <c r="AL1907" s="196" t="s">
        <v>101</v>
      </c>
      <c r="AM1907" s="197">
        <v>44377</v>
      </c>
      <c r="AN1907" s="196">
        <v>20</v>
      </c>
      <c r="AO1907" s="196" t="s">
        <v>35</v>
      </c>
      <c r="AP1907" s="334">
        <v>720</v>
      </c>
      <c r="AQ1907" s="196"/>
      <c r="AR1907" s="520">
        <v>44378</v>
      </c>
      <c r="AS1907" s="4489">
        <v>15728</v>
      </c>
      <c r="AU1907" s="965"/>
      <c r="AV1907" s="965"/>
    </row>
    <row r="1908" spans="36:48">
      <c r="AJ1908" s="4203" t="s">
        <v>1264</v>
      </c>
      <c r="AK1908" s="196">
        <v>150</v>
      </c>
      <c r="AL1908" s="196" t="s">
        <v>101</v>
      </c>
      <c r="AM1908" s="197">
        <v>44385</v>
      </c>
      <c r="AN1908" s="196">
        <v>20</v>
      </c>
      <c r="AO1908" s="196" t="s">
        <v>35</v>
      </c>
      <c r="AP1908" s="334">
        <v>720</v>
      </c>
      <c r="AQ1908" s="196"/>
      <c r="AR1908" s="520">
        <v>44410</v>
      </c>
      <c r="AS1908" s="4278">
        <v>15825</v>
      </c>
      <c r="AU1908" s="727"/>
      <c r="AV1908" s="4485"/>
    </row>
    <row r="1909" spans="36:48">
      <c r="AJ1909" s="390"/>
      <c r="AK1909" s="209"/>
      <c r="AL1909" s="209"/>
      <c r="AM1909" s="210"/>
      <c r="AN1909" s="335"/>
      <c r="AO1909" s="196"/>
      <c r="AP1909" s="211"/>
      <c r="AQ1909" s="335"/>
      <c r="AR1909" s="521"/>
      <c r="AS1909" s="4489"/>
      <c r="AU1909" s="727"/>
      <c r="AV1909" s="727"/>
    </row>
    <row r="1910" spans="36:48">
      <c r="AJ1910" s="179"/>
      <c r="AS1910" s="1226"/>
      <c r="AU1910" s="965"/>
      <c r="AV1910" s="965"/>
    </row>
    <row r="1911" spans="36:48">
      <c r="AJ1911" s="4799" t="s">
        <v>1257</v>
      </c>
      <c r="AK1911" s="896"/>
      <c r="AL1911" s="896"/>
      <c r="AM1911" s="897"/>
      <c r="AN1911" s="2607"/>
      <c r="AO1911" s="726"/>
      <c r="AP1911" s="896"/>
      <c r="AQ1911" s="86"/>
      <c r="AR1911" s="4091"/>
      <c r="AS1911" s="4491"/>
      <c r="AU1911" s="878"/>
      <c r="AV1911" s="878"/>
    </row>
    <row r="1912" spans="36:48">
      <c r="AJ1912" s="921" t="s">
        <v>891</v>
      </c>
      <c r="AK1912" s="1078">
        <v>140</v>
      </c>
      <c r="AL1912" s="739" t="s">
        <v>36</v>
      </c>
      <c r="AM1912" s="4695">
        <v>44328</v>
      </c>
      <c r="AN1912" s="739">
        <v>15</v>
      </c>
      <c r="AO1912" s="732" t="s">
        <v>35</v>
      </c>
      <c r="AP1912" s="733">
        <v>454.3</v>
      </c>
      <c r="AQ1912" s="4478"/>
      <c r="AR1912" s="4696">
        <v>44424</v>
      </c>
      <c r="AS1912" s="872" t="s">
        <v>88</v>
      </c>
      <c r="AU1912" s="727"/>
      <c r="AV1912" s="727"/>
    </row>
    <row r="1913" spans="36:48">
      <c r="AJ1913" s="921" t="s">
        <v>794</v>
      </c>
      <c r="AK1913" s="1078">
        <v>141</v>
      </c>
      <c r="AL1913" s="739" t="s">
        <v>36</v>
      </c>
      <c r="AM1913" s="4695">
        <v>44328</v>
      </c>
      <c r="AN1913" s="739">
        <v>185</v>
      </c>
      <c r="AO1913" s="732" t="s">
        <v>35</v>
      </c>
      <c r="AP1913" s="870">
        <v>360.1</v>
      </c>
      <c r="AQ1913" s="739"/>
      <c r="AR1913" s="4696">
        <v>44424</v>
      </c>
      <c r="AS1913" s="872" t="s">
        <v>88</v>
      </c>
      <c r="AU1913" s="1543"/>
      <c r="AV1913" s="1543"/>
    </row>
    <row r="1914" spans="36:48">
      <c r="AJ1914" s="921" t="s">
        <v>1156</v>
      </c>
      <c r="AK1914" s="1078">
        <v>142</v>
      </c>
      <c r="AL1914" s="739" t="s">
        <v>36</v>
      </c>
      <c r="AM1914" s="4695">
        <v>44328</v>
      </c>
      <c r="AN1914" s="739">
        <v>15</v>
      </c>
      <c r="AO1914" s="732" t="s">
        <v>35</v>
      </c>
      <c r="AP1914" s="870">
        <v>291.10000000000002</v>
      </c>
      <c r="AQ1914" s="739"/>
      <c r="AR1914" s="4696">
        <v>44424</v>
      </c>
      <c r="AS1914" s="872" t="s">
        <v>88</v>
      </c>
      <c r="AU1914" s="965"/>
      <c r="AV1914" s="965"/>
    </row>
    <row r="1915" spans="36:48">
      <c r="AJ1915" s="4203" t="s">
        <v>1264</v>
      </c>
      <c r="AK1915" s="196">
        <v>151</v>
      </c>
      <c r="AL1915" s="196" t="s">
        <v>36</v>
      </c>
      <c r="AM1915" s="197">
        <v>44414</v>
      </c>
      <c r="AN1915" s="196">
        <v>45</v>
      </c>
      <c r="AO1915" s="196" t="s">
        <v>35</v>
      </c>
      <c r="AP1915" s="334">
        <v>720</v>
      </c>
      <c r="AQ1915" s="196"/>
      <c r="AR1915" s="520">
        <v>44424</v>
      </c>
      <c r="AS1915" s="4489">
        <v>15964</v>
      </c>
      <c r="AU1915" s="1543"/>
      <c r="AV1915" s="1543"/>
    </row>
    <row r="1916" spans="36:48">
      <c r="AJ1916" s="390" t="s">
        <v>794</v>
      </c>
      <c r="AK1916" s="4204">
        <v>152</v>
      </c>
      <c r="AL1916" s="209" t="s">
        <v>36</v>
      </c>
      <c r="AM1916" s="197">
        <v>44414</v>
      </c>
      <c r="AN1916" s="4204">
        <v>80</v>
      </c>
      <c r="AO1916" s="196" t="s">
        <v>35</v>
      </c>
      <c r="AP1916" s="4545">
        <v>360.1</v>
      </c>
      <c r="AQ1916" s="1313"/>
      <c r="AR1916" s="520">
        <v>44424</v>
      </c>
      <c r="AS1916" s="4489">
        <v>15964</v>
      </c>
      <c r="AU1916" s="1543"/>
      <c r="AV1916" s="1543"/>
    </row>
    <row r="1917" spans="36:48">
      <c r="AJ1917" s="390" t="s">
        <v>1156</v>
      </c>
      <c r="AK1917" s="4204">
        <v>153</v>
      </c>
      <c r="AL1917" s="209" t="s">
        <v>36</v>
      </c>
      <c r="AM1917" s="197">
        <v>44414</v>
      </c>
      <c r="AN1917" s="4204">
        <v>10</v>
      </c>
      <c r="AO1917" s="196" t="s">
        <v>35</v>
      </c>
      <c r="AP1917" s="4545">
        <v>291.10000000000002</v>
      </c>
      <c r="AQ1917" s="1313"/>
      <c r="AR1917" s="520">
        <v>44424</v>
      </c>
      <c r="AS1917" s="4489">
        <v>15964</v>
      </c>
      <c r="AU1917" s="965"/>
      <c r="AV1917" s="965"/>
    </row>
    <row r="1918" spans="36:48">
      <c r="AJ1918" s="4786" t="s">
        <v>891</v>
      </c>
      <c r="AK1918" s="4787">
        <v>143</v>
      </c>
      <c r="AL1918" s="4788" t="s">
        <v>36</v>
      </c>
      <c r="AM1918" s="4789">
        <v>44328</v>
      </c>
      <c r="AN1918" s="4787">
        <v>12.5</v>
      </c>
      <c r="AO1918" s="4790" t="s">
        <v>35</v>
      </c>
      <c r="AP1918" s="4791">
        <v>454.3</v>
      </c>
      <c r="AQ1918" s="4792"/>
      <c r="AR1918" s="4793">
        <v>44438</v>
      </c>
      <c r="AS1918" s="4794" t="s">
        <v>88</v>
      </c>
    </row>
    <row r="1919" spans="36:48">
      <c r="AJ1919" s="4786" t="s">
        <v>794</v>
      </c>
      <c r="AK1919" s="4787">
        <v>144</v>
      </c>
      <c r="AL1919" s="4788" t="s">
        <v>36</v>
      </c>
      <c r="AM1919" s="4789">
        <v>44328</v>
      </c>
      <c r="AN1919" s="4787">
        <v>185</v>
      </c>
      <c r="AO1919" s="4790" t="s">
        <v>35</v>
      </c>
      <c r="AP1919" s="4791">
        <v>360.1</v>
      </c>
      <c r="AQ1919" s="4792"/>
      <c r="AR1919" s="4793">
        <v>44438</v>
      </c>
      <c r="AS1919" s="4795" t="s">
        <v>88</v>
      </c>
    </row>
    <row r="1920" spans="36:48">
      <c r="AJ1920" s="4786" t="s">
        <v>1156</v>
      </c>
      <c r="AK1920" s="4787">
        <v>145</v>
      </c>
      <c r="AL1920" s="4788" t="s">
        <v>36</v>
      </c>
      <c r="AM1920" s="4789">
        <v>44328</v>
      </c>
      <c r="AN1920" s="4787">
        <v>15</v>
      </c>
      <c r="AO1920" s="4790" t="s">
        <v>35</v>
      </c>
      <c r="AP1920" s="4791">
        <v>291.10000000000002</v>
      </c>
      <c r="AQ1920" s="4792"/>
      <c r="AR1920" s="4793">
        <v>44438</v>
      </c>
      <c r="AS1920" s="4796" t="s">
        <v>88</v>
      </c>
    </row>
    <row r="1921" spans="36:46">
      <c r="AJ1921" s="390" t="s">
        <v>891</v>
      </c>
      <c r="AK1921" s="209">
        <v>154</v>
      </c>
      <c r="AL1921" s="209" t="s">
        <v>36</v>
      </c>
      <c r="AM1921" s="210">
        <v>44428</v>
      </c>
      <c r="AN1921" s="209">
        <v>12.5</v>
      </c>
      <c r="AO1921" s="196" t="s">
        <v>35</v>
      </c>
      <c r="AP1921" s="211">
        <v>454.3</v>
      </c>
      <c r="AQ1921" s="1313"/>
      <c r="AR1921" s="521">
        <v>44438</v>
      </c>
      <c r="AS1921" s="4489">
        <v>16069</v>
      </c>
    </row>
    <row r="1922" spans="36:46">
      <c r="AJ1922" s="390" t="s">
        <v>794</v>
      </c>
      <c r="AK1922" s="4204">
        <v>155</v>
      </c>
      <c r="AL1922" s="209" t="s">
        <v>36</v>
      </c>
      <c r="AM1922" s="210">
        <v>44428</v>
      </c>
      <c r="AN1922" s="4204">
        <v>250</v>
      </c>
      <c r="AO1922" s="196" t="s">
        <v>35</v>
      </c>
      <c r="AP1922" s="211">
        <v>360.1</v>
      </c>
      <c r="AQ1922" s="1313"/>
      <c r="AR1922" s="521">
        <v>44438</v>
      </c>
      <c r="AS1922" s="4489">
        <v>16069</v>
      </c>
    </row>
    <row r="1923" spans="36:46">
      <c r="AJ1923" s="390" t="s">
        <v>904</v>
      </c>
      <c r="AK1923" s="196">
        <v>156</v>
      </c>
      <c r="AL1923" s="209" t="s">
        <v>36</v>
      </c>
      <c r="AM1923" s="210">
        <v>44428</v>
      </c>
      <c r="AN1923" s="196">
        <v>1</v>
      </c>
      <c r="AO1923" s="196" t="s">
        <v>35</v>
      </c>
      <c r="AP1923" s="334">
        <v>415.5</v>
      </c>
      <c r="AQ1923" s="335"/>
      <c r="AR1923" s="521">
        <v>44438</v>
      </c>
      <c r="AS1923" s="4489">
        <v>16069</v>
      </c>
    </row>
    <row r="1924" spans="36:46">
      <c r="AJ1924" s="390" t="s">
        <v>1156</v>
      </c>
      <c r="AK1924" s="4204">
        <v>157</v>
      </c>
      <c r="AL1924" s="209" t="s">
        <v>36</v>
      </c>
      <c r="AM1924" s="210">
        <v>44428</v>
      </c>
      <c r="AN1924" s="4204">
        <v>16</v>
      </c>
      <c r="AO1924" s="196" t="s">
        <v>35</v>
      </c>
      <c r="AP1924" s="211">
        <v>291.10000000000002</v>
      </c>
      <c r="AQ1924" s="1313"/>
      <c r="AR1924" s="521">
        <v>44438</v>
      </c>
      <c r="AS1924" s="4489">
        <v>16069</v>
      </c>
    </row>
    <row r="1925" spans="36:46">
      <c r="AJ1925" s="4203" t="s">
        <v>1264</v>
      </c>
      <c r="AK1925" s="196">
        <v>158</v>
      </c>
      <c r="AL1925" s="196" t="s">
        <v>36</v>
      </c>
      <c r="AM1925" s="210">
        <v>44428</v>
      </c>
      <c r="AN1925" s="196">
        <v>10</v>
      </c>
      <c r="AO1925" s="196" t="s">
        <v>35</v>
      </c>
      <c r="AP1925" s="334">
        <v>720</v>
      </c>
      <c r="AQ1925" s="196"/>
      <c r="AR1925" s="521">
        <v>44438</v>
      </c>
      <c r="AS1925" s="4489">
        <v>16069</v>
      </c>
    </row>
    <row r="1926" spans="36:46">
      <c r="AJ1926" s="584"/>
      <c r="AK1926" s="3724"/>
      <c r="AL1926" s="896"/>
      <c r="AM1926" s="4624"/>
      <c r="AN1926" s="3724"/>
      <c r="AO1926" s="726"/>
      <c r="AP1926" s="4625"/>
      <c r="AQ1926" s="1466"/>
      <c r="AR1926" s="3702"/>
      <c r="AS1926" s="4840"/>
    </row>
    <row r="1927" spans="36:46">
      <c r="AJ1927" s="4799" t="s">
        <v>1279</v>
      </c>
      <c r="AK1927" s="4835"/>
      <c r="AL1927" s="1951"/>
      <c r="AM1927" s="4837"/>
      <c r="AN1927" s="4265"/>
      <c r="AO1927" s="1811"/>
      <c r="AP1927" s="4838"/>
      <c r="AQ1927" s="4272"/>
      <c r="AR1927" s="4839"/>
      <c r="AS1927" s="4841"/>
    </row>
    <row r="1928" spans="36:46">
      <c r="AJ1928" s="390" t="s">
        <v>891</v>
      </c>
      <c r="AK1928" s="209">
        <v>159</v>
      </c>
      <c r="AL1928" s="813" t="s">
        <v>36</v>
      </c>
      <c r="AM1928" s="989">
        <v>44428</v>
      </c>
      <c r="AN1928" s="813">
        <v>12.5</v>
      </c>
      <c r="AO1928" s="1286" t="s">
        <v>35</v>
      </c>
      <c r="AP1928" s="1004">
        <v>454.3</v>
      </c>
      <c r="AQ1928" s="4475"/>
      <c r="AR1928" s="715">
        <v>44459</v>
      </c>
      <c r="AS1928" s="4836">
        <v>16211</v>
      </c>
    </row>
    <row r="1929" spans="36:46">
      <c r="AJ1929" s="390" t="s">
        <v>794</v>
      </c>
      <c r="AK1929" s="4204">
        <v>160</v>
      </c>
      <c r="AL1929" s="209" t="s">
        <v>36</v>
      </c>
      <c r="AM1929" s="210">
        <v>44428</v>
      </c>
      <c r="AN1929" s="4204">
        <v>155</v>
      </c>
      <c r="AO1929" s="196" t="s">
        <v>35</v>
      </c>
      <c r="AP1929" s="211">
        <v>360.1</v>
      </c>
      <c r="AQ1929" s="1313"/>
      <c r="AR1929" s="521">
        <v>44459</v>
      </c>
      <c r="AS1929" s="4489">
        <v>16211</v>
      </c>
    </row>
    <row r="1930" spans="36:46">
      <c r="AJ1930" s="390" t="s">
        <v>904</v>
      </c>
      <c r="AK1930" s="196">
        <v>161</v>
      </c>
      <c r="AL1930" s="209" t="s">
        <v>36</v>
      </c>
      <c r="AM1930" s="210">
        <v>44428</v>
      </c>
      <c r="AN1930" s="196">
        <v>2</v>
      </c>
      <c r="AO1930" s="196" t="s">
        <v>35</v>
      </c>
      <c r="AP1930" s="334">
        <v>415.5</v>
      </c>
      <c r="AQ1930" s="335"/>
      <c r="AR1930" s="521">
        <v>44459</v>
      </c>
      <c r="AS1930" s="4489">
        <v>16211</v>
      </c>
    </row>
    <row r="1931" spans="36:46">
      <c r="AJ1931" s="390" t="s">
        <v>1156</v>
      </c>
      <c r="AK1931" s="4204">
        <v>162</v>
      </c>
      <c r="AL1931" s="209" t="s">
        <v>36</v>
      </c>
      <c r="AM1931" s="210">
        <v>44428</v>
      </c>
      <c r="AN1931" s="4204">
        <v>16</v>
      </c>
      <c r="AO1931" s="196" t="s">
        <v>35</v>
      </c>
      <c r="AP1931" s="211">
        <v>291.10000000000002</v>
      </c>
      <c r="AQ1931" s="1313"/>
      <c r="AR1931" s="521">
        <v>44459</v>
      </c>
      <c r="AS1931" s="4489">
        <v>16211</v>
      </c>
    </row>
    <row r="1932" spans="36:46">
      <c r="AJ1932" s="4203" t="s">
        <v>1264</v>
      </c>
      <c r="AK1932" s="196">
        <v>163</v>
      </c>
      <c r="AL1932" s="196" t="s">
        <v>36</v>
      </c>
      <c r="AM1932" s="210">
        <v>44428</v>
      </c>
      <c r="AN1932" s="196">
        <v>15</v>
      </c>
      <c r="AO1932" s="196" t="s">
        <v>35</v>
      </c>
      <c r="AP1932" s="334">
        <v>720</v>
      </c>
      <c r="AQ1932" s="196"/>
      <c r="AR1932" s="521">
        <v>44459</v>
      </c>
      <c r="AS1932" s="4489">
        <v>16211</v>
      </c>
    </row>
    <row r="1933" spans="36:46">
      <c r="AJ1933" s="390" t="s">
        <v>794</v>
      </c>
      <c r="AK1933" s="4204">
        <v>160</v>
      </c>
      <c r="AL1933" s="209" t="s">
        <v>36</v>
      </c>
      <c r="AM1933" s="210">
        <v>44428</v>
      </c>
      <c r="AN1933" s="4204">
        <v>45</v>
      </c>
      <c r="AO1933" s="196" t="s">
        <v>35</v>
      </c>
      <c r="AP1933" s="211">
        <v>360.1</v>
      </c>
      <c r="AQ1933" s="1313"/>
      <c r="AR1933" s="521">
        <v>44466</v>
      </c>
      <c r="AS1933" s="4489">
        <v>16255</v>
      </c>
    </row>
    <row r="1934" spans="36:46">
      <c r="AJ1934" s="179"/>
      <c r="AS1934" s="4840"/>
    </row>
    <row r="1935" spans="36:46">
      <c r="AJ1935" s="4906" t="s">
        <v>1294</v>
      </c>
      <c r="AK1935" s="4835"/>
      <c r="AL1935" s="1951"/>
      <c r="AM1935" s="4837"/>
      <c r="AN1935" s="4265"/>
      <c r="AO1935" s="1811"/>
      <c r="AP1935" s="4838"/>
      <c r="AQ1935" s="4272"/>
      <c r="AR1935" s="4839"/>
      <c r="AS1935" s="4841"/>
    </row>
    <row r="1936" spans="36:46">
      <c r="AJ1936" s="390" t="s">
        <v>891</v>
      </c>
      <c r="AK1936" s="813">
        <v>164</v>
      </c>
      <c r="AL1936" s="813" t="s">
        <v>36</v>
      </c>
      <c r="AM1936" s="989">
        <v>44428</v>
      </c>
      <c r="AN1936" s="813">
        <v>12.5</v>
      </c>
      <c r="AO1936" s="1286" t="s">
        <v>35</v>
      </c>
      <c r="AP1936" s="1004">
        <v>454.3</v>
      </c>
      <c r="AQ1936" s="4475"/>
      <c r="AR1936" s="715">
        <v>44473</v>
      </c>
      <c r="AS1936" s="4836">
        <v>16302</v>
      </c>
      <c r="AT1936" s="4144"/>
    </row>
    <row r="1937" spans="36:46">
      <c r="AJ1937" s="390" t="s">
        <v>794</v>
      </c>
      <c r="AK1937" s="4204">
        <v>165</v>
      </c>
      <c r="AL1937" s="209" t="s">
        <v>36</v>
      </c>
      <c r="AM1937" s="210">
        <v>44428</v>
      </c>
      <c r="AN1937" s="4204">
        <v>200</v>
      </c>
      <c r="AO1937" s="196" t="s">
        <v>35</v>
      </c>
      <c r="AP1937" s="211">
        <v>360.1</v>
      </c>
      <c r="AQ1937" s="1313"/>
      <c r="AR1937" s="521">
        <v>44473</v>
      </c>
      <c r="AS1937" s="4489">
        <v>16302</v>
      </c>
      <c r="AT1937" s="4144"/>
    </row>
    <row r="1938" spans="36:46">
      <c r="AJ1938" s="390" t="s">
        <v>904</v>
      </c>
      <c r="AK1938" s="196">
        <v>166</v>
      </c>
      <c r="AL1938" s="209" t="s">
        <v>36</v>
      </c>
      <c r="AM1938" s="210">
        <v>44428</v>
      </c>
      <c r="AN1938" s="196">
        <v>2</v>
      </c>
      <c r="AO1938" s="196" t="s">
        <v>35</v>
      </c>
      <c r="AP1938" s="334">
        <v>415.5</v>
      </c>
      <c r="AQ1938" s="335"/>
      <c r="AR1938" s="521">
        <v>44473</v>
      </c>
      <c r="AS1938" s="4489">
        <v>16302</v>
      </c>
      <c r="AT1938" s="4261"/>
    </row>
    <row r="1939" spans="36:46">
      <c r="AJ1939" s="4203" t="s">
        <v>1264</v>
      </c>
      <c r="AK1939" s="196">
        <v>168</v>
      </c>
      <c r="AL1939" s="196" t="s">
        <v>36</v>
      </c>
      <c r="AM1939" s="210">
        <v>44428</v>
      </c>
      <c r="AN1939" s="196">
        <v>15.2</v>
      </c>
      <c r="AO1939" s="196" t="s">
        <v>35</v>
      </c>
      <c r="AP1939" s="334">
        <v>720</v>
      </c>
      <c r="AQ1939" s="196"/>
      <c r="AR1939" s="521">
        <v>44473</v>
      </c>
      <c r="AS1939" s="4489">
        <v>16302</v>
      </c>
      <c r="AT1939" s="4144"/>
    </row>
    <row r="1940" spans="36:46">
      <c r="AJ1940" s="390" t="s">
        <v>1156</v>
      </c>
      <c r="AK1940" s="4204">
        <v>172</v>
      </c>
      <c r="AL1940" s="209" t="s">
        <v>36</v>
      </c>
      <c r="AM1940" s="210">
        <v>44460</v>
      </c>
      <c r="AN1940" s="4204">
        <v>10</v>
      </c>
      <c r="AO1940" s="196" t="s">
        <v>35</v>
      </c>
      <c r="AP1940" s="211">
        <v>291.10000000000002</v>
      </c>
      <c r="AQ1940" s="1313"/>
      <c r="AR1940" s="521">
        <v>44474</v>
      </c>
      <c r="AS1940" s="4489">
        <v>16327</v>
      </c>
      <c r="AT1940" s="1492"/>
    </row>
    <row r="1941" spans="36:46" ht="15.6">
      <c r="AJ1941" s="390" t="s">
        <v>1156</v>
      </c>
      <c r="AK1941" s="4204">
        <v>172</v>
      </c>
      <c r="AL1941" s="209" t="s">
        <v>36</v>
      </c>
      <c r="AM1941" s="210">
        <v>44460</v>
      </c>
      <c r="AN1941" s="4204">
        <v>10</v>
      </c>
      <c r="AO1941" s="196" t="s">
        <v>35</v>
      </c>
      <c r="AP1941" s="211">
        <v>291.10000000000002</v>
      </c>
      <c r="AQ1941" s="1313"/>
      <c r="AR1941" s="521">
        <v>44487</v>
      </c>
      <c r="AS1941" s="4489">
        <v>16391</v>
      </c>
      <c r="AT1941" s="4738"/>
    </row>
    <row r="1942" spans="36:46" ht="15">
      <c r="AJ1942" s="1120" t="s">
        <v>891</v>
      </c>
      <c r="AK1942" s="1142">
        <v>174</v>
      </c>
      <c r="AL1942" s="1142" t="s">
        <v>36</v>
      </c>
      <c r="AM1942" s="4969">
        <v>44460</v>
      </c>
      <c r="AN1942" s="1142">
        <v>12.5</v>
      </c>
      <c r="AO1942" s="1149" t="s">
        <v>35</v>
      </c>
      <c r="AP1942" s="4970">
        <v>454.3</v>
      </c>
      <c r="AQ1942" s="4971"/>
      <c r="AR1942" s="4972">
        <v>44487</v>
      </c>
      <c r="AS1942" s="4973">
        <v>16391</v>
      </c>
      <c r="AT1942" s="4740"/>
    </row>
    <row r="1943" spans="36:46" ht="15">
      <c r="AJ1943" s="390" t="s">
        <v>794</v>
      </c>
      <c r="AK1943" s="4204">
        <v>175</v>
      </c>
      <c r="AL1943" s="209" t="s">
        <v>36</v>
      </c>
      <c r="AM1943" s="210">
        <v>44460</v>
      </c>
      <c r="AN1943" s="4204">
        <v>88</v>
      </c>
      <c r="AO1943" s="196" t="s">
        <v>35</v>
      </c>
      <c r="AP1943" s="211">
        <v>360.1</v>
      </c>
      <c r="AQ1943" s="1313"/>
      <c r="AR1943" s="521">
        <v>44487</v>
      </c>
      <c r="AS1943" s="4489">
        <v>16391</v>
      </c>
      <c r="AT1943" s="4641"/>
    </row>
    <row r="1944" spans="36:46" ht="15">
      <c r="AJ1944" s="390" t="s">
        <v>794</v>
      </c>
      <c r="AK1944" s="4204">
        <v>175</v>
      </c>
      <c r="AL1944" s="209" t="s">
        <v>36</v>
      </c>
      <c r="AM1944" s="210">
        <v>44460</v>
      </c>
      <c r="AN1944" s="4204">
        <v>87</v>
      </c>
      <c r="AO1944" s="196" t="s">
        <v>35</v>
      </c>
      <c r="AP1944" s="211">
        <v>360.1</v>
      </c>
      <c r="AQ1944" s="1313"/>
      <c r="AR1944" s="521">
        <v>44487</v>
      </c>
      <c r="AS1944" s="4489">
        <v>16439</v>
      </c>
      <c r="AT1944" s="4744"/>
    </row>
    <row r="1945" spans="36:46" ht="15">
      <c r="AJ1945" s="390" t="s">
        <v>904</v>
      </c>
      <c r="AK1945" s="196">
        <v>176</v>
      </c>
      <c r="AL1945" s="209" t="s">
        <v>36</v>
      </c>
      <c r="AM1945" s="210">
        <v>44460</v>
      </c>
      <c r="AN1945" s="196">
        <v>1.5</v>
      </c>
      <c r="AO1945" s="196" t="s">
        <v>35</v>
      </c>
      <c r="AP1945" s="334">
        <v>415.5</v>
      </c>
      <c r="AQ1945" s="335"/>
      <c r="AR1945" s="521">
        <v>44487</v>
      </c>
      <c r="AS1945" s="4489">
        <v>16391</v>
      </c>
      <c r="AT1945" s="4744"/>
    </row>
    <row r="1946" spans="36:46" ht="15.6">
      <c r="AJ1946" s="390" t="s">
        <v>1156</v>
      </c>
      <c r="AK1946" s="4204">
        <v>177</v>
      </c>
      <c r="AL1946" s="209" t="s">
        <v>36</v>
      </c>
      <c r="AM1946" s="210">
        <v>44460</v>
      </c>
      <c r="AN1946" s="4204">
        <v>20</v>
      </c>
      <c r="AO1946" s="196" t="s">
        <v>35</v>
      </c>
      <c r="AP1946" s="211">
        <v>291.10000000000002</v>
      </c>
      <c r="AQ1946" s="1313"/>
      <c r="AR1946" s="521">
        <v>44487</v>
      </c>
      <c r="AS1946" s="4489">
        <v>16391</v>
      </c>
      <c r="AT1946" s="4745"/>
    </row>
    <row r="1947" spans="36:46">
      <c r="AJ1947" s="4203" t="s">
        <v>1264</v>
      </c>
      <c r="AK1947" s="196">
        <v>178</v>
      </c>
      <c r="AL1947" s="196" t="s">
        <v>36</v>
      </c>
      <c r="AM1947" s="210">
        <v>44460</v>
      </c>
      <c r="AN1947" s="196">
        <v>12</v>
      </c>
      <c r="AO1947" s="196" t="s">
        <v>35</v>
      </c>
      <c r="AP1947" s="334">
        <v>720</v>
      </c>
      <c r="AQ1947" s="196"/>
      <c r="AR1947" s="521">
        <v>44487</v>
      </c>
      <c r="AS1947" s="4489">
        <v>16391</v>
      </c>
      <c r="AT1947" s="896"/>
    </row>
    <row r="1948" spans="36:46">
      <c r="AJ1948" s="338"/>
      <c r="AK1948" s="182"/>
      <c r="AL1948" s="182"/>
      <c r="AM1948" s="182"/>
      <c r="AN1948" s="182"/>
      <c r="AO1948" s="182"/>
      <c r="AP1948" s="182"/>
      <c r="AQ1948" s="182"/>
      <c r="AR1948" s="182"/>
      <c r="AS1948" s="4489"/>
      <c r="AT1948" s="726"/>
    </row>
    <row r="1949" spans="36:46">
      <c r="AJ1949" s="338"/>
      <c r="AK1949" s="182"/>
      <c r="AL1949" s="182"/>
      <c r="AM1949" s="182"/>
      <c r="AN1949" s="182"/>
      <c r="AO1949" s="182"/>
      <c r="AP1949" s="182"/>
      <c r="AQ1949" s="182"/>
      <c r="AR1949" s="182"/>
      <c r="AS1949" s="4489"/>
      <c r="AT1949" s="768"/>
    </row>
    <row r="1950" spans="36:46">
      <c r="AJ1950" s="338"/>
      <c r="AK1950" s="182"/>
      <c r="AL1950" s="182"/>
      <c r="AM1950" s="182"/>
      <c r="AN1950" s="182"/>
      <c r="AO1950" s="182"/>
      <c r="AP1950" s="182"/>
      <c r="AQ1950" s="182"/>
      <c r="AR1950" s="182"/>
      <c r="AS1950" s="4489"/>
      <c r="AT1950" s="4486"/>
    </row>
    <row r="1951" spans="36:46">
      <c r="AJ1951" s="338"/>
      <c r="AK1951" s="182"/>
      <c r="AL1951" s="182"/>
      <c r="AM1951" s="182"/>
      <c r="AN1951" s="182"/>
      <c r="AO1951" s="182"/>
      <c r="AP1951" s="182"/>
      <c r="AQ1951" s="182"/>
      <c r="AR1951" s="182"/>
      <c r="AS1951" s="4489"/>
      <c r="AT1951" s="896"/>
    </row>
    <row r="1952" spans="36:46">
      <c r="AJ1952" s="806"/>
      <c r="AK1952" s="355"/>
      <c r="AL1952" s="355"/>
      <c r="AM1952" s="357"/>
      <c r="AN1952" s="355"/>
      <c r="AO1952" s="184"/>
      <c r="AP1952" s="358"/>
      <c r="AQ1952" s="1893"/>
      <c r="AR1952" s="1757"/>
      <c r="AS1952" s="4489"/>
    </row>
    <row r="1953" spans="36:46">
      <c r="AJ1953" s="806"/>
      <c r="AK1953" s="4152"/>
      <c r="AL1953" s="355"/>
      <c r="AM1953" s="357"/>
      <c r="AN1953" s="4152"/>
      <c r="AO1953" s="184"/>
      <c r="AP1953" s="358"/>
      <c r="AQ1953" s="1893"/>
      <c r="AR1953" s="1757"/>
      <c r="AS1953" s="4489"/>
    </row>
    <row r="1954" spans="36:46">
      <c r="AJ1954" s="806"/>
      <c r="AK1954" s="184"/>
      <c r="AL1954" s="355"/>
      <c r="AM1954" s="357"/>
      <c r="AN1954" s="184"/>
      <c r="AO1954" s="184"/>
      <c r="AP1954" s="258"/>
      <c r="AQ1954" s="259"/>
      <c r="AR1954" s="1757"/>
      <c r="AS1954" s="4489"/>
    </row>
    <row r="1955" spans="36:46">
      <c r="AJ1955" s="806"/>
      <c r="AK1955" s="4152"/>
      <c r="AL1955" s="355"/>
      <c r="AM1955" s="357"/>
      <c r="AN1955" s="4152"/>
      <c r="AO1955" s="184"/>
      <c r="AP1955" s="358"/>
      <c r="AQ1955" s="1893"/>
      <c r="AR1955" s="1757"/>
      <c r="AS1955" s="4489"/>
    </row>
    <row r="1956" spans="36:46">
      <c r="AJ1956" s="4277"/>
      <c r="AK1956" s="184"/>
      <c r="AL1956" s="184"/>
      <c r="AM1956" s="357"/>
      <c r="AN1956" s="184"/>
      <c r="AO1956" s="184"/>
      <c r="AP1956" s="258"/>
      <c r="AQ1956" s="184"/>
      <c r="AR1956" s="1757"/>
      <c r="AS1956" s="4489"/>
      <c r="AT1956" s="4144"/>
    </row>
    <row r="1957" spans="36:46">
      <c r="AJ1957" s="806"/>
      <c r="AK1957" s="4152"/>
      <c r="AL1957" s="355"/>
      <c r="AM1957" s="4502"/>
      <c r="AN1957" s="4152"/>
      <c r="AO1957" s="184"/>
      <c r="AP1957" s="4503"/>
      <c r="AQ1957" s="1893"/>
      <c r="AR1957" s="1757"/>
      <c r="AS1957" s="4489"/>
      <c r="AT1957" s="4144"/>
    </row>
    <row r="1958" spans="36:46">
      <c r="AJ1958" s="806"/>
      <c r="AK1958" s="4152"/>
      <c r="AL1958" s="355"/>
      <c r="AM1958" s="4502"/>
      <c r="AN1958" s="4152"/>
      <c r="AO1958" s="184"/>
      <c r="AP1958" s="4503"/>
      <c r="AQ1958" s="1893"/>
      <c r="AR1958" s="1757"/>
      <c r="AS1958" s="4489"/>
      <c r="AT1958" s="4144"/>
    </row>
    <row r="1959" spans="36:46" ht="15" thickBot="1">
      <c r="AJ1959" s="4500"/>
      <c r="AK1959" s="1605"/>
      <c r="AL1959" s="1348"/>
      <c r="AM1959" s="1349"/>
      <c r="AN1959" s="1605"/>
      <c r="AO1959" s="1605"/>
      <c r="AP1959" s="1350"/>
      <c r="AQ1959" s="1608"/>
      <c r="AR1959" s="4479"/>
      <c r="AS1959" s="4501"/>
      <c r="AT1959" s="726"/>
    </row>
    <row r="1960" spans="36:46">
      <c r="AJ1960" s="881"/>
      <c r="AK1960" s="875"/>
      <c r="AL1960" s="881"/>
      <c r="AM1960" s="884"/>
      <c r="AN1960" s="875"/>
      <c r="AO1960" s="875"/>
      <c r="AP1960" s="1480"/>
      <c r="AQ1960" s="886"/>
      <c r="AR1960" s="882"/>
      <c r="AS1960" s="886"/>
      <c r="AT1960" s="875"/>
    </row>
    <row r="1961" spans="36:46">
      <c r="AJ1961" s="2069" t="s">
        <v>1156</v>
      </c>
      <c r="AK1961" s="4125">
        <v>172</v>
      </c>
      <c r="AL1961" s="2071" t="s">
        <v>36</v>
      </c>
      <c r="AM1961" s="2072">
        <v>44460</v>
      </c>
      <c r="AN1961" s="4125">
        <v>20</v>
      </c>
      <c r="AO1961" s="2039" t="s">
        <v>35</v>
      </c>
      <c r="AP1961" s="3651">
        <v>291.10000000000002</v>
      </c>
      <c r="AQ1961" s="4123"/>
      <c r="AR1961" s="3652">
        <v>44473</v>
      </c>
      <c r="AS1961" s="3650">
        <v>44474</v>
      </c>
      <c r="AT1961" s="4138">
        <v>16327</v>
      </c>
    </row>
    <row r="1962" spans="36:46">
      <c r="AJ1962" s="2069" t="s">
        <v>1156</v>
      </c>
      <c r="AK1962" s="4125">
        <v>172</v>
      </c>
      <c r="AL1962" s="2071" t="s">
        <v>36</v>
      </c>
      <c r="AM1962" s="2072">
        <v>44460</v>
      </c>
      <c r="AN1962" s="4125">
        <v>10</v>
      </c>
      <c r="AO1962" s="2039" t="s">
        <v>35</v>
      </c>
      <c r="AP1962" s="3651">
        <v>291.10000000000002</v>
      </c>
      <c r="AQ1962" s="4123"/>
      <c r="AR1962" s="3652">
        <v>44473</v>
      </c>
      <c r="AS1962" s="3650">
        <v>44485</v>
      </c>
      <c r="AT1962" s="4138">
        <v>16391</v>
      </c>
    </row>
    <row r="1963" spans="36:46">
      <c r="AT1963" s="886"/>
    </row>
    <row r="1964" spans="36:46" ht="15.6">
      <c r="AL1964" s="4332"/>
      <c r="AT1964" s="886"/>
    </row>
    <row r="1965" spans="36:46">
      <c r="AT1965" s="4486"/>
    </row>
    <row r="1966" spans="36:46">
      <c r="AJ1966" s="875"/>
      <c r="AK1966" s="881"/>
      <c r="AL1966" s="881"/>
      <c r="AM1966" s="884"/>
      <c r="AN1966" s="881"/>
      <c r="AO1966" s="881"/>
      <c r="AP1966" s="1480"/>
      <c r="AQ1966" s="4093"/>
      <c r="AR1966" s="4092"/>
      <c r="AT1966" s="4519"/>
    </row>
    <row r="1967" spans="36:46">
      <c r="AJ1967" s="2605"/>
      <c r="AK1967" s="2605"/>
      <c r="AL1967" s="1775"/>
      <c r="AM1967" s="1775"/>
      <c r="AN1967" s="1775"/>
      <c r="AO1967" s="2605"/>
      <c r="AP1967" s="1775"/>
      <c r="AQ1967" s="1775"/>
      <c r="AR1967" s="1775"/>
      <c r="AS1967" s="2605"/>
      <c r="AT1967" s="1492"/>
    </row>
    <row r="1968" spans="36:46">
      <c r="AJ1968" s="1775"/>
      <c r="AK1968" s="1775"/>
      <c r="AL1968" s="1775"/>
      <c r="AM1968" s="1775"/>
      <c r="AN1968" s="1775"/>
      <c r="AO1968" s="1775"/>
      <c r="AP1968" s="1775"/>
      <c r="AQ1968" s="1775"/>
      <c r="AR1968" s="1775"/>
      <c r="AS1968" s="719"/>
      <c r="AT1968" s="726"/>
    </row>
    <row r="1969" spans="36:46">
      <c r="AJ1969" s="2605"/>
      <c r="AK1969" s="2605"/>
      <c r="AL1969" s="1775"/>
      <c r="AM1969" s="1775"/>
      <c r="AN1969" s="1775"/>
      <c r="AO1969" s="2605"/>
      <c r="AP1969" s="1775"/>
      <c r="AQ1969" s="1775"/>
      <c r="AR1969" s="1775"/>
      <c r="AS1969" s="881"/>
      <c r="AT1969" s="726"/>
    </row>
    <row r="1970" spans="36:46">
      <c r="AJ1970" s="726"/>
      <c r="AK1970" s="896"/>
      <c r="AL1970" s="896"/>
      <c r="AM1970" s="897"/>
      <c r="AN1970" s="896"/>
      <c r="AO1970" s="896"/>
      <c r="AP1970" s="898"/>
      <c r="AQ1970" s="3724"/>
      <c r="AR1970" s="3702"/>
      <c r="AS1970" s="897"/>
    </row>
    <row r="1971" spans="36:46" ht="15.6">
      <c r="AL1971" s="4722" t="s">
        <v>1288</v>
      </c>
      <c r="AM1971" s="4722"/>
      <c r="AN1971" s="4722"/>
      <c r="AS1971" s="897"/>
    </row>
    <row r="1972" spans="36:46" ht="15" thickBot="1">
      <c r="AS1972" s="897"/>
    </row>
    <row r="1973" spans="36:46" ht="15.6">
      <c r="AJ1973" s="4646" t="s">
        <v>78</v>
      </c>
      <c r="AK1973" s="4647"/>
      <c r="AL1973" s="4648" t="s">
        <v>14</v>
      </c>
      <c r="AM1973" s="4648" t="s">
        <v>12</v>
      </c>
      <c r="AN1973" s="4648"/>
      <c r="AO1973" s="4649"/>
      <c r="AP1973" s="4648" t="s">
        <v>15</v>
      </c>
      <c r="AQ1973" s="4648" t="s">
        <v>16</v>
      </c>
      <c r="AR1973" s="4712" t="s">
        <v>12</v>
      </c>
      <c r="AS1973" s="4713" t="s">
        <v>1207</v>
      </c>
      <c r="AT1973" s="4144"/>
    </row>
    <row r="1974" spans="36:46" ht="15.6">
      <c r="AJ1974" s="4650" t="s">
        <v>4</v>
      </c>
      <c r="AK1974" s="4651" t="s">
        <v>18</v>
      </c>
      <c r="AL1974" s="4652" t="s">
        <v>19</v>
      </c>
      <c r="AM1974" s="4652" t="s">
        <v>19</v>
      </c>
      <c r="AN1974" s="4652" t="s">
        <v>20</v>
      </c>
      <c r="AO1974" s="4652" t="s">
        <v>21</v>
      </c>
      <c r="AP1974" s="4652" t="s">
        <v>22</v>
      </c>
      <c r="AQ1974" s="4652" t="s">
        <v>19</v>
      </c>
      <c r="AR1974" s="4714" t="s">
        <v>23</v>
      </c>
      <c r="AS1974" s="4715" t="s">
        <v>23</v>
      </c>
      <c r="AT1974" s="4144"/>
    </row>
    <row r="1975" spans="36:46" ht="16.2" thickBot="1">
      <c r="AJ1975" s="4865"/>
      <c r="AK1975" s="4866"/>
      <c r="AL1975" s="4652" t="s">
        <v>3</v>
      </c>
      <c r="AM1975" s="4652" t="s">
        <v>18</v>
      </c>
      <c r="AN1975" s="4652"/>
      <c r="AO1975" s="4867"/>
      <c r="AP1975" s="4652" t="s">
        <v>21</v>
      </c>
      <c r="AQ1975" s="4652" t="s">
        <v>3</v>
      </c>
      <c r="AR1975" s="4714" t="s">
        <v>27</v>
      </c>
      <c r="AS1975" s="4715" t="s">
        <v>27</v>
      </c>
      <c r="AT1975" s="4144"/>
    </row>
    <row r="1976" spans="36:46" ht="15.6">
      <c r="AJ1976" s="4869" t="s">
        <v>891</v>
      </c>
      <c r="AK1976" s="4856">
        <v>164</v>
      </c>
      <c r="AL1976" s="4856" t="s">
        <v>36</v>
      </c>
      <c r="AM1976" s="4857">
        <v>44428</v>
      </c>
      <c r="AN1976" s="4856">
        <v>12.5</v>
      </c>
      <c r="AO1976" s="4870" t="s">
        <v>35</v>
      </c>
      <c r="AP1976" s="4858">
        <v>454.3</v>
      </c>
      <c r="AQ1976" s="4859"/>
      <c r="AR1976" s="4871">
        <v>44473</v>
      </c>
      <c r="AS1976" s="4872" t="s">
        <v>1016</v>
      </c>
      <c r="AT1976" s="726"/>
    </row>
    <row r="1977" spans="36:46" ht="15.6">
      <c r="AJ1977" s="4723" t="s">
        <v>794</v>
      </c>
      <c r="AK1977" s="4656">
        <v>165</v>
      </c>
      <c r="AL1977" s="4656" t="s">
        <v>36</v>
      </c>
      <c r="AM1977" s="4657">
        <v>44428</v>
      </c>
      <c r="AN1977" s="4656">
        <v>200</v>
      </c>
      <c r="AO1977" s="4724" t="s">
        <v>35</v>
      </c>
      <c r="AP1977" s="4658">
        <v>360.1</v>
      </c>
      <c r="AQ1977" s="4659"/>
      <c r="AR1977" s="4721">
        <v>44473</v>
      </c>
      <c r="AS1977" s="4834" t="s">
        <v>1016</v>
      </c>
      <c r="AT1977" s="726"/>
    </row>
    <row r="1978" spans="36:46" ht="15.6">
      <c r="AJ1978" s="4723" t="s">
        <v>904</v>
      </c>
      <c r="AK1978" s="4724">
        <v>166</v>
      </c>
      <c r="AL1978" s="4656" t="s">
        <v>36</v>
      </c>
      <c r="AM1978" s="4657">
        <v>44428</v>
      </c>
      <c r="AN1978" s="4724">
        <v>2</v>
      </c>
      <c r="AO1978" s="4724" t="s">
        <v>35</v>
      </c>
      <c r="AP1978" s="4802">
        <v>415.5</v>
      </c>
      <c r="AQ1978" s="4803"/>
      <c r="AR1978" s="4721">
        <v>44473</v>
      </c>
      <c r="AS1978" s="4834" t="s">
        <v>1016</v>
      </c>
    </row>
    <row r="1979" spans="36:46" ht="15.6">
      <c r="AJ1979" s="4878" t="s">
        <v>1156</v>
      </c>
      <c r="AK1979" s="4879">
        <v>167</v>
      </c>
      <c r="AL1979" s="4879" t="s">
        <v>36</v>
      </c>
      <c r="AM1979" s="4880">
        <v>44428</v>
      </c>
      <c r="AN1979" s="4879">
        <v>16</v>
      </c>
      <c r="AO1979" s="4881" t="s">
        <v>35</v>
      </c>
      <c r="AP1979" s="4882">
        <v>291.10000000000002</v>
      </c>
      <c r="AQ1979" s="4883"/>
      <c r="AR1979" s="4884">
        <v>44473</v>
      </c>
      <c r="AS1979" s="4885" t="s">
        <v>88</v>
      </c>
    </row>
    <row r="1980" spans="36:46" ht="15.6">
      <c r="AJ1980" s="4720" t="s">
        <v>1264</v>
      </c>
      <c r="AK1980" s="4724">
        <v>168</v>
      </c>
      <c r="AL1980" s="4724" t="s">
        <v>36</v>
      </c>
      <c r="AM1980" s="4657">
        <v>44428</v>
      </c>
      <c r="AN1980" s="4724">
        <v>15</v>
      </c>
      <c r="AO1980" s="4724" t="s">
        <v>35</v>
      </c>
      <c r="AP1980" s="4802">
        <v>720</v>
      </c>
      <c r="AQ1980" s="4724"/>
      <c r="AR1980" s="4721">
        <v>44473</v>
      </c>
      <c r="AS1980" s="4834" t="s">
        <v>1016</v>
      </c>
    </row>
    <row r="1981" spans="36:46" ht="15.6">
      <c r="AJ1981" s="4878" t="s">
        <v>891</v>
      </c>
      <c r="AK1981" s="4886">
        <v>169</v>
      </c>
      <c r="AL1981" s="4881" t="s">
        <v>36</v>
      </c>
      <c r="AM1981" s="4880">
        <v>44460</v>
      </c>
      <c r="AN1981" s="4879">
        <v>25</v>
      </c>
      <c r="AO1981" s="4881" t="s">
        <v>35</v>
      </c>
      <c r="AP1981" s="4882">
        <v>454.3</v>
      </c>
      <c r="AQ1981" s="4879"/>
      <c r="AR1981" s="4884">
        <v>44473</v>
      </c>
      <c r="AS1981" s="4885" t="s">
        <v>88</v>
      </c>
    </row>
    <row r="1982" spans="36:46" ht="15.6">
      <c r="AJ1982" s="4878" t="s">
        <v>794</v>
      </c>
      <c r="AK1982" s="4879">
        <v>170</v>
      </c>
      <c r="AL1982" s="4881" t="s">
        <v>36</v>
      </c>
      <c r="AM1982" s="4880">
        <v>44460</v>
      </c>
      <c r="AN1982" s="4879">
        <v>175</v>
      </c>
      <c r="AO1982" s="4881" t="s">
        <v>35</v>
      </c>
      <c r="AP1982" s="4882">
        <v>360.1</v>
      </c>
      <c r="AQ1982" s="4879"/>
      <c r="AR1982" s="4884">
        <v>44473</v>
      </c>
      <c r="AS1982" s="4885" t="s">
        <v>88</v>
      </c>
    </row>
    <row r="1983" spans="36:46" ht="15.6">
      <c r="AJ1983" s="4878" t="s">
        <v>904</v>
      </c>
      <c r="AK1983" s="4879">
        <v>171</v>
      </c>
      <c r="AL1983" s="4881" t="s">
        <v>36</v>
      </c>
      <c r="AM1983" s="4880">
        <v>44460</v>
      </c>
      <c r="AN1983" s="4879">
        <v>1.5</v>
      </c>
      <c r="AO1983" s="4881" t="s">
        <v>35</v>
      </c>
      <c r="AP1983" s="4887">
        <v>415.5</v>
      </c>
      <c r="AQ1983" s="4879"/>
      <c r="AR1983" s="4884">
        <v>44473</v>
      </c>
      <c r="AS1983" s="4885" t="s">
        <v>88</v>
      </c>
    </row>
    <row r="1984" spans="36:46" ht="15.6">
      <c r="AJ1984" s="4723" t="s">
        <v>1156</v>
      </c>
      <c r="AK1984" s="4656">
        <v>172</v>
      </c>
      <c r="AL1984" s="4724" t="s">
        <v>36</v>
      </c>
      <c r="AM1984" s="4657">
        <v>44460</v>
      </c>
      <c r="AN1984" s="4803">
        <v>20</v>
      </c>
      <c r="AO1984" s="4724" t="s">
        <v>35</v>
      </c>
      <c r="AP1984" s="4658">
        <v>291.10000000000002</v>
      </c>
      <c r="AQ1984" s="4656"/>
      <c r="AR1984" s="4721">
        <v>44473</v>
      </c>
      <c r="AS1984" s="4834" t="s">
        <v>1016</v>
      </c>
    </row>
    <row r="1985" spans="36:45" ht="15.6">
      <c r="AJ1985" s="4888" t="s">
        <v>1264</v>
      </c>
      <c r="AK1985" s="4879">
        <v>173</v>
      </c>
      <c r="AL1985" s="4881" t="s">
        <v>36</v>
      </c>
      <c r="AM1985" s="4880">
        <v>44460</v>
      </c>
      <c r="AN1985" s="4881">
        <v>12</v>
      </c>
      <c r="AO1985" s="4881" t="s">
        <v>35</v>
      </c>
      <c r="AP1985" s="4887">
        <v>720</v>
      </c>
      <c r="AQ1985" s="4881"/>
      <c r="AR1985" s="4884">
        <v>44473</v>
      </c>
      <c r="AS1985" s="4885" t="s">
        <v>88</v>
      </c>
    </row>
    <row r="1986" spans="36:45" ht="15.6">
      <c r="AJ1986" s="4723" t="s">
        <v>891</v>
      </c>
      <c r="AK1986" s="4656">
        <v>174</v>
      </c>
      <c r="AL1986" s="4724" t="s">
        <v>36</v>
      </c>
      <c r="AM1986" s="4657">
        <v>44460</v>
      </c>
      <c r="AN1986" s="4656">
        <v>25</v>
      </c>
      <c r="AO1986" s="4724" t="s">
        <v>35</v>
      </c>
      <c r="AP1986" s="4658">
        <v>454.3</v>
      </c>
      <c r="AQ1986" s="4855"/>
      <c r="AR1986" s="4721">
        <v>44487</v>
      </c>
      <c r="AS1986" s="4834" t="s">
        <v>1016</v>
      </c>
    </row>
    <row r="1987" spans="36:45" ht="15.6">
      <c r="AJ1987" s="4723" t="s">
        <v>794</v>
      </c>
      <c r="AK1987" s="4868">
        <v>175</v>
      </c>
      <c r="AL1987" s="4724" t="s">
        <v>36</v>
      </c>
      <c r="AM1987" s="4657">
        <v>44460</v>
      </c>
      <c r="AN1987" s="4656">
        <v>175</v>
      </c>
      <c r="AO1987" s="4724" t="s">
        <v>35</v>
      </c>
      <c r="AP1987" s="4658">
        <v>360.1</v>
      </c>
      <c r="AQ1987" s="4656"/>
      <c r="AR1987" s="4721">
        <v>44487</v>
      </c>
      <c r="AS1987" s="4834" t="s">
        <v>1016</v>
      </c>
    </row>
    <row r="1988" spans="36:45" ht="15.6">
      <c r="AJ1988" s="4723" t="s">
        <v>904</v>
      </c>
      <c r="AK1988" s="4656">
        <v>176</v>
      </c>
      <c r="AL1988" s="4724" t="s">
        <v>36</v>
      </c>
      <c r="AM1988" s="4657">
        <v>44460</v>
      </c>
      <c r="AN1988" s="4656">
        <v>1.5</v>
      </c>
      <c r="AO1988" s="4724" t="s">
        <v>35</v>
      </c>
      <c r="AP1988" s="4802">
        <v>415.5</v>
      </c>
      <c r="AQ1988" s="4724"/>
      <c r="AR1988" s="4721">
        <v>44487</v>
      </c>
      <c r="AS1988" s="4834" t="s">
        <v>1016</v>
      </c>
    </row>
    <row r="1989" spans="36:45" ht="15.6">
      <c r="AJ1989" s="4723" t="s">
        <v>1156</v>
      </c>
      <c r="AK1989" s="4656">
        <v>177</v>
      </c>
      <c r="AL1989" s="4724" t="s">
        <v>36</v>
      </c>
      <c r="AM1989" s="4657">
        <v>44460</v>
      </c>
      <c r="AN1989" s="4803">
        <v>20</v>
      </c>
      <c r="AO1989" s="4724" t="s">
        <v>35</v>
      </c>
      <c r="AP1989" s="4658">
        <v>291.10000000000002</v>
      </c>
      <c r="AQ1989" s="4803"/>
      <c r="AR1989" s="4721">
        <v>44487</v>
      </c>
      <c r="AS1989" s="4834" t="s">
        <v>1016</v>
      </c>
    </row>
    <row r="1990" spans="36:45" ht="16.2" thickBot="1">
      <c r="AJ1990" s="4843" t="s">
        <v>1264</v>
      </c>
      <c r="AK1990" s="4844">
        <v>178</v>
      </c>
      <c r="AL1990" s="4844" t="s">
        <v>36</v>
      </c>
      <c r="AM1990" s="4660">
        <v>44460</v>
      </c>
      <c r="AN1990" s="4844">
        <v>12</v>
      </c>
      <c r="AO1990" s="4844" t="s">
        <v>35</v>
      </c>
      <c r="AP1990" s="4845">
        <v>720</v>
      </c>
      <c r="AQ1990" s="4873"/>
      <c r="AR1990" s="4874">
        <v>44487</v>
      </c>
      <c r="AS1990" s="4875" t="s">
        <v>1016</v>
      </c>
    </row>
    <row r="1991" spans="36:45" ht="15.6">
      <c r="AJ1991" s="4684"/>
      <c r="AK1991" s="4683"/>
      <c r="AL1991" s="4684"/>
      <c r="AM1991" s="4686"/>
      <c r="AN1991" s="4862"/>
      <c r="AO1991" s="4683"/>
      <c r="AP1991" s="4687"/>
      <c r="AQ1991" s="4862"/>
      <c r="AR1991" s="4689"/>
      <c r="AS1991" s="4686"/>
    </row>
    <row r="1992" spans="36:45" ht="15.6">
      <c r="AJ1992" s="4684"/>
      <c r="AK1992" s="4683"/>
      <c r="AL1992" s="4684"/>
      <c r="AM1992" s="4686"/>
      <c r="AN1992" s="4862"/>
      <c r="AO1992" s="4683"/>
      <c r="AP1992" s="4687"/>
      <c r="AQ1992" s="4862"/>
      <c r="AR1992" s="4689"/>
      <c r="AS1992" s="4686"/>
    </row>
    <row r="1993" spans="36:45" ht="15.6">
      <c r="AJ1993" s="4684"/>
      <c r="AK1993" s="4683"/>
      <c r="AL1993" s="4684"/>
      <c r="AM1993" s="4686"/>
      <c r="AN1993" s="4862"/>
      <c r="AO1993" s="4683"/>
      <c r="AP1993" s="4687"/>
      <c r="AQ1993" s="4862"/>
      <c r="AR1993" s="4689"/>
      <c r="AS1993" s="4686"/>
    </row>
    <row r="1994" spans="36:45" ht="15.6">
      <c r="AJ1994" s="4684"/>
      <c r="AK1994" s="4684"/>
      <c r="AL1994" s="4684"/>
      <c r="AM1994" s="4686"/>
      <c r="AN1994" s="4684"/>
      <c r="AO1994" s="4683"/>
      <c r="AP1994" s="4687"/>
      <c r="AQ1994" s="4684"/>
      <c r="AR1994" s="4689"/>
      <c r="AS1994" s="4686"/>
    </row>
    <row r="1995" spans="36:45" ht="15.6">
      <c r="AJ1995" s="4640"/>
      <c r="AK1995" s="4641"/>
      <c r="AL1995" s="4332"/>
      <c r="AM1995" s="4642"/>
      <c r="AN1995" s="4641"/>
      <c r="AO1995" s="4641"/>
      <c r="AP1995" s="4643"/>
      <c r="AQ1995" s="4863"/>
      <c r="AR1995" s="4645"/>
      <c r="AS1995" s="4864"/>
    </row>
    <row r="1996" spans="36:45" ht="15.6">
      <c r="AJ1996" s="4640"/>
      <c r="AK1996" s="4641"/>
      <c r="AL1996" s="4641"/>
      <c r="AM1996" s="4642"/>
      <c r="AN1996" s="4641"/>
      <c r="AO1996" s="4641"/>
      <c r="AP1996" s="4643"/>
      <c r="AQ1996" s="4863"/>
      <c r="AR1996" s="4645"/>
      <c r="AS1996" s="4864"/>
    </row>
    <row r="1997" spans="36:45" ht="15.6">
      <c r="AJ1997" s="4738"/>
      <c r="AK1997" s="4738"/>
      <c r="AL1997" s="4739"/>
      <c r="AM1997" s="4739"/>
      <c r="AN1997" s="4739"/>
      <c r="AO1997" s="4738"/>
      <c r="AP1997" s="4739"/>
      <c r="AQ1997" s="4739"/>
      <c r="AR1997" s="4739"/>
      <c r="AS1997" s="4739"/>
    </row>
    <row r="1998" spans="36:45" ht="15.6">
      <c r="AJ1998" s="4739"/>
      <c r="AK1998" s="4739"/>
      <c r="AL1998" s="4739"/>
      <c r="AM1998" s="4739"/>
      <c r="AN1998" s="4739"/>
      <c r="AO1998" s="4739"/>
      <c r="AP1998" s="4739"/>
      <c r="AQ1998" s="4739"/>
      <c r="AR1998" s="4739"/>
      <c r="AS1998" s="4739"/>
    </row>
    <row r="1999" spans="36:45" ht="15.6">
      <c r="AJ1999" s="4738"/>
      <c r="AK1999" s="4738"/>
      <c r="AL1999" s="4739"/>
      <c r="AM1999" s="4739"/>
      <c r="AN1999" s="4739"/>
      <c r="AO1999" s="4738"/>
      <c r="AP1999" s="4739"/>
      <c r="AQ1999" s="4739"/>
      <c r="AR1999" s="4739"/>
      <c r="AS1999" s="4739"/>
    </row>
    <row r="2000" spans="36:45" ht="15.6">
      <c r="AJ2000" s="4683"/>
      <c r="AK2000" s="4684"/>
      <c r="AL2000" s="4684"/>
      <c r="AM2000" s="4686"/>
      <c r="AN2000" s="4684"/>
      <c r="AO2000" s="4684"/>
      <c r="AP2000" s="4687"/>
      <c r="AQ2000" s="4684"/>
      <c r="AR2000" s="4689"/>
      <c r="AS2000" s="4686"/>
    </row>
    <row r="2001" spans="36:45" ht="15.6">
      <c r="AJ2001" s="4640"/>
      <c r="AK2001" s="4641"/>
      <c r="AL2001" s="4641"/>
      <c r="AM2001" s="4642"/>
      <c r="AN2001" s="4641"/>
      <c r="AO2001" s="4641"/>
      <c r="AP2001" s="4643"/>
      <c r="AQ2001" s="4641"/>
      <c r="AR2001" s="4645"/>
      <c r="AS2001" s="4642"/>
    </row>
    <row r="2002" spans="36:45" ht="15.6">
      <c r="AJ2002" s="4640"/>
      <c r="AK2002" s="4641"/>
      <c r="AL2002" s="4641"/>
      <c r="AM2002" s="4642"/>
      <c r="AN2002" s="4641"/>
      <c r="AO2002" s="4641"/>
      <c r="AP2002" s="4643"/>
      <c r="AQ2002" s="4641"/>
      <c r="AR2002" s="4645"/>
      <c r="AS2002" s="4642"/>
    </row>
    <row r="2003" spans="36:45" ht="15.6">
      <c r="AJ2003" s="4683"/>
      <c r="AK2003" s="4684"/>
      <c r="AL2003" s="4684"/>
      <c r="AM2003" s="4686"/>
      <c r="AN2003" s="4684"/>
      <c r="AO2003" s="4684"/>
      <c r="AP2003" s="4687"/>
      <c r="AQ2003" s="4684"/>
      <c r="AR2003" s="4689"/>
      <c r="AS2003" s="4686"/>
    </row>
    <row r="2004" spans="36:45" ht="15.6">
      <c r="AJ2004" s="4640"/>
      <c r="AK2004" s="4641"/>
      <c r="AL2004" s="4641"/>
      <c r="AM2004" s="4642"/>
      <c r="AN2004" s="4641"/>
      <c r="AO2004" s="4641"/>
      <c r="AP2004" s="4643"/>
      <c r="AQ2004" s="4641"/>
      <c r="AR2004" s="4645"/>
      <c r="AS2004" s="4642"/>
    </row>
    <row r="2005" spans="36:45">
      <c r="AJ2005" s="875"/>
      <c r="AK2005" s="881"/>
      <c r="AL2005" s="881"/>
      <c r="AM2005" s="884"/>
      <c r="AN2005" s="881"/>
      <c r="AO2005" s="881"/>
      <c r="AP2005" s="1480"/>
      <c r="AQ2005" s="4143"/>
      <c r="AR2005" s="4092"/>
      <c r="AS2005" s="884"/>
    </row>
    <row r="2006" spans="36:45">
      <c r="AJ2006" s="726"/>
      <c r="AK2006" s="896"/>
      <c r="AL2006" s="896"/>
      <c r="AM2006" s="897"/>
      <c r="AN2006" s="896"/>
      <c r="AO2006" s="896"/>
      <c r="AP2006" s="898"/>
      <c r="AQ2006" s="3724"/>
      <c r="AR2006" s="4091"/>
      <c r="AS2006" s="897"/>
    </row>
    <row r="2007" spans="36:45">
      <c r="AJ2007" s="726"/>
      <c r="AK2007" s="896"/>
      <c r="AL2007" s="896"/>
      <c r="AM2007" s="897"/>
      <c r="AN2007" s="896"/>
      <c r="AO2007" s="896"/>
      <c r="AP2007" s="898"/>
      <c r="AQ2007" s="3724"/>
      <c r="AR2007" s="4091"/>
      <c r="AS2007" s="897"/>
    </row>
    <row r="2008" spans="36:45">
      <c r="AJ2008" s="726"/>
      <c r="AK2008" s="896"/>
      <c r="AL2008" s="896"/>
      <c r="AM2008" s="897"/>
      <c r="AN2008" s="896"/>
      <c r="AO2008" s="896"/>
      <c r="AP2008" s="898"/>
      <c r="AQ2008" s="3724"/>
      <c r="AR2008" s="4091"/>
      <c r="AS2008" s="897"/>
    </row>
    <row r="2009" spans="36:45">
      <c r="AJ2009" s="726"/>
      <c r="AK2009" s="896"/>
      <c r="AL2009" s="896"/>
      <c r="AM2009" s="897"/>
      <c r="AN2009" s="896"/>
      <c r="AO2009" s="896"/>
      <c r="AP2009" s="898"/>
      <c r="AQ2009" s="3724"/>
      <c r="AR2009" s="4091"/>
      <c r="AS2009" s="897"/>
    </row>
    <row r="2010" spans="36:45">
      <c r="AJ2010" s="726"/>
      <c r="AK2010" s="726"/>
      <c r="AL2010" s="896"/>
      <c r="AM2010" s="897"/>
      <c r="AN2010" s="896"/>
      <c r="AO2010" s="726"/>
      <c r="AP2010" s="898"/>
      <c r="AQ2010" s="726"/>
      <c r="AR2010" s="3702"/>
      <c r="AS2010" s="897"/>
    </row>
    <row r="2011" spans="36:45">
      <c r="AJ2011" s="726"/>
      <c r="AK2011" s="726"/>
      <c r="AL2011" s="896"/>
      <c r="AM2011" s="897"/>
      <c r="AN2011" s="896"/>
      <c r="AO2011" s="726"/>
      <c r="AP2011" s="898"/>
      <c r="AQ2011" s="726"/>
      <c r="AR2011" s="3702"/>
      <c r="AS2011" s="897"/>
    </row>
    <row r="2012" spans="36:45">
      <c r="AJ2012" s="726"/>
      <c r="AK2012" s="726"/>
      <c r="AL2012" s="896"/>
      <c r="AM2012" s="897"/>
      <c r="AN2012" s="896"/>
      <c r="AO2012" s="726"/>
      <c r="AP2012" s="898"/>
      <c r="AQ2012" s="726"/>
      <c r="AR2012" s="3702"/>
      <c r="AS2012" s="897"/>
    </row>
    <row r="2014" spans="36:45" ht="15.6">
      <c r="AJ2014" s="875"/>
      <c r="AK2014" s="881"/>
      <c r="AL2014" s="4332"/>
      <c r="AM2014" s="884"/>
      <c r="AN2014" s="881"/>
      <c r="AO2014" s="881"/>
      <c r="AP2014" s="1480"/>
      <c r="AQ2014" s="4093"/>
      <c r="AR2014" s="4092"/>
    </row>
    <row r="2015" spans="36:45">
      <c r="AJ2015" s="875"/>
      <c r="AK2015" s="881"/>
      <c r="AL2015" s="881"/>
      <c r="AM2015" s="884"/>
      <c r="AN2015" s="881"/>
      <c r="AO2015" s="881"/>
      <c r="AP2015" s="1480"/>
      <c r="AQ2015" s="4093"/>
      <c r="AR2015" s="4092"/>
    </row>
    <row r="2016" spans="36:45">
      <c r="AJ2016" s="2605"/>
      <c r="AK2016" s="2605"/>
      <c r="AL2016" s="1775"/>
      <c r="AM2016" s="1775"/>
      <c r="AN2016" s="1775"/>
      <c r="AO2016" s="2605"/>
      <c r="AP2016" s="1775"/>
      <c r="AQ2016" s="1775"/>
      <c r="AR2016" s="1775"/>
      <c r="AS2016" s="1775"/>
    </row>
    <row r="2017" spans="36:45">
      <c r="AJ2017" s="1775"/>
      <c r="AK2017" s="1775"/>
      <c r="AL2017" s="1775"/>
      <c r="AM2017" s="1775"/>
      <c r="AN2017" s="1775"/>
      <c r="AO2017" s="1775"/>
      <c r="AP2017" s="1775"/>
      <c r="AQ2017" s="1775"/>
      <c r="AR2017" s="1775"/>
      <c r="AS2017" s="1775"/>
    </row>
    <row r="2018" spans="36:45">
      <c r="AJ2018" s="2605"/>
      <c r="AK2018" s="2605"/>
      <c r="AL2018" s="1775"/>
      <c r="AM2018" s="1775"/>
      <c r="AN2018" s="1775"/>
      <c r="AO2018" s="2605"/>
      <c r="AP2018" s="1775"/>
      <c r="AQ2018" s="1775"/>
      <c r="AR2018" s="1775"/>
      <c r="AS2018" s="1775"/>
    </row>
    <row r="2019" spans="36:45">
      <c r="AJ2019" s="726"/>
      <c r="AK2019" s="888"/>
      <c r="AL2019" s="726"/>
      <c r="AM2019" s="723"/>
      <c r="AN2019" s="727"/>
      <c r="AO2019" s="726"/>
      <c r="AP2019" s="724"/>
      <c r="AQ2019" s="726"/>
      <c r="AR2019" s="890"/>
      <c r="AS2019" s="723"/>
    </row>
    <row r="2020" spans="36:45">
      <c r="AJ2020" s="726"/>
      <c r="AK2020" s="888"/>
      <c r="AL2020" s="726"/>
      <c r="AM2020" s="723"/>
      <c r="AN2020" s="727"/>
      <c r="AO2020" s="726"/>
      <c r="AP2020" s="724"/>
      <c r="AQ2020" s="726"/>
      <c r="AR2020" s="890"/>
      <c r="AS2020" s="723"/>
    </row>
    <row r="2023" spans="36:45">
      <c r="AJ2023" s="2605"/>
      <c r="AK2023" s="2605"/>
      <c r="AL2023" s="1775"/>
      <c r="AM2023" s="1775"/>
      <c r="AN2023" s="1775"/>
      <c r="AO2023" s="2605"/>
      <c r="AP2023" s="1775"/>
      <c r="AQ2023" s="1775"/>
      <c r="AR2023" s="1775"/>
      <c r="AS2023" s="1775"/>
    </row>
    <row r="2024" spans="36:45">
      <c r="AJ2024" s="1775"/>
      <c r="AK2024" s="1775"/>
      <c r="AL2024" s="1775"/>
      <c r="AM2024" s="1775"/>
      <c r="AN2024" s="1775"/>
      <c r="AO2024" s="1775"/>
      <c r="AP2024" s="1775"/>
      <c r="AQ2024" s="1775"/>
      <c r="AR2024" s="1775"/>
      <c r="AS2024" s="1775"/>
    </row>
    <row r="2025" spans="36:45">
      <c r="AJ2025" s="2605"/>
      <c r="AK2025" s="2605"/>
      <c r="AL2025" s="1775"/>
      <c r="AM2025" s="1775"/>
      <c r="AN2025" s="1775"/>
      <c r="AO2025" s="2605"/>
      <c r="AP2025" s="1775"/>
      <c r="AQ2025" s="1775"/>
      <c r="AR2025" s="1775"/>
      <c r="AS2025" s="1775"/>
    </row>
    <row r="2027" spans="36:45">
      <c r="AJ2027" s="4623"/>
      <c r="AK2027" s="896"/>
      <c r="AL2027" s="896"/>
      <c r="AM2027" s="897"/>
      <c r="AN2027" s="2607"/>
      <c r="AO2027" s="726"/>
      <c r="AP2027" s="896"/>
      <c r="AQ2027" s="86"/>
      <c r="AR2027" s="4091"/>
      <c r="AS2027" s="1480"/>
    </row>
    <row r="2028" spans="36:45">
      <c r="AJ2028" s="896"/>
      <c r="AK2028" s="3724"/>
      <c r="AL2028" s="896"/>
      <c r="AM2028" s="4624"/>
      <c r="AN2028" s="3724"/>
      <c r="AO2028" s="726"/>
      <c r="AP2028" s="4625"/>
      <c r="AQ2028" s="1466"/>
      <c r="AR2028" s="3702"/>
      <c r="AS2028" s="881"/>
    </row>
    <row r="2029" spans="36:45">
      <c r="AJ2029" s="896"/>
      <c r="AK2029" s="3724"/>
      <c r="AL2029" s="896"/>
      <c r="AM2029" s="4624"/>
      <c r="AN2029" s="3724"/>
      <c r="AO2029" s="726"/>
      <c r="AP2029" s="4625"/>
      <c r="AQ2029" s="1466"/>
      <c r="AR2029" s="3702"/>
      <c r="AS2029" s="881"/>
    </row>
    <row r="2030" spans="36:45">
      <c r="AJ2030" s="896"/>
      <c r="AK2030" s="896"/>
      <c r="AL2030" s="896"/>
      <c r="AM2030" s="4624"/>
      <c r="AN2030" s="896"/>
      <c r="AO2030" s="726"/>
      <c r="AP2030" s="898"/>
      <c r="AQ2030" s="1466"/>
      <c r="AR2030" s="3702"/>
      <c r="AS2030" s="881"/>
    </row>
    <row r="2031" spans="36:45">
      <c r="AJ2031" s="896"/>
      <c r="AK2031" s="896"/>
      <c r="AL2031" s="896"/>
      <c r="AM2031" s="4624"/>
      <c r="AN2031" s="896"/>
      <c r="AO2031" s="726"/>
      <c r="AP2031" s="898"/>
      <c r="AQ2031" s="896"/>
      <c r="AR2031" s="3702"/>
      <c r="AS2031" s="886"/>
    </row>
    <row r="2032" spans="36:45">
      <c r="AJ2032" s="896"/>
      <c r="AK2032" s="896"/>
      <c r="AL2032" s="896"/>
      <c r="AM2032" s="4624"/>
      <c r="AN2032" s="896"/>
      <c r="AO2032" s="726"/>
      <c r="AP2032" s="898"/>
      <c r="AQ2032" s="896"/>
      <c r="AR2032" s="3702"/>
      <c r="AS2032" s="881"/>
    </row>
    <row r="2033" spans="36:45">
      <c r="AJ2033" s="896"/>
      <c r="AK2033" s="888"/>
      <c r="AL2033" s="896"/>
      <c r="AM2033" s="4624"/>
      <c r="AN2033" s="896"/>
      <c r="AO2033" s="726"/>
      <c r="AP2033" s="898"/>
      <c r="AQ2033" s="896"/>
      <c r="AR2033" s="3702"/>
      <c r="AS2033" s="881"/>
    </row>
    <row r="2034" spans="36:45">
      <c r="AJ2034" s="881"/>
      <c r="AK2034" s="881"/>
      <c r="AL2034" s="881"/>
      <c r="AM2034" s="884"/>
      <c r="AN2034" s="881"/>
      <c r="AO2034" s="875"/>
      <c r="AP2034" s="1480"/>
      <c r="AQ2034" s="875"/>
      <c r="AR2034" s="882"/>
      <c r="AS2034" s="875"/>
    </row>
    <row r="2035" spans="36:45">
      <c r="AJ2035" s="881"/>
      <c r="AK2035" s="881"/>
      <c r="AL2035" s="881"/>
      <c r="AM2035" s="884"/>
      <c r="AN2035" s="886"/>
      <c r="AO2035" s="875"/>
      <c r="AP2035" s="1480"/>
      <c r="AQ2035" s="886"/>
      <c r="AR2035" s="882"/>
      <c r="AS2035" s="886"/>
    </row>
    <row r="2036" spans="36:45">
      <c r="AJ2036" s="881"/>
      <c r="AK2036" s="875"/>
      <c r="AL2036" s="881"/>
      <c r="AM2036" s="884"/>
      <c r="AN2036" s="875"/>
      <c r="AO2036" s="875"/>
      <c r="AP2036" s="1480"/>
      <c r="AQ2036" s="886"/>
      <c r="AR2036" s="882"/>
      <c r="AS2036" s="886"/>
    </row>
    <row r="2037" spans="36:45">
      <c r="AS2037" s="897"/>
    </row>
    <row r="2038" spans="36:45">
      <c r="AJ2038" s="4623"/>
      <c r="AK2038" s="896"/>
      <c r="AL2038" s="896"/>
      <c r="AM2038" s="897"/>
      <c r="AN2038" s="2607"/>
      <c r="AO2038" s="726"/>
      <c r="AP2038" s="896"/>
      <c r="AQ2038" s="86"/>
      <c r="AR2038" s="4091"/>
      <c r="AS2038" s="1480"/>
    </row>
    <row r="2039" spans="36:45">
      <c r="AJ2039" s="896"/>
      <c r="AK2039" s="726"/>
      <c r="AL2039" s="896"/>
      <c r="AM2039" s="4624"/>
      <c r="AN2039" s="726"/>
      <c r="AO2039" s="726"/>
      <c r="AP2039" s="767"/>
      <c r="AQ2039" s="726"/>
      <c r="AR2039" s="890"/>
      <c r="AS2039" s="881"/>
    </row>
    <row r="2040" spans="36:45">
      <c r="AJ2040" s="896"/>
      <c r="AK2040" s="896"/>
      <c r="AL2040" s="896"/>
      <c r="AM2040" s="4624"/>
      <c r="AN2040" s="896"/>
      <c r="AO2040" s="726"/>
      <c r="AP2040" s="898"/>
      <c r="AQ2040" s="1492"/>
      <c r="AR2040" s="890"/>
      <c r="AS2040" s="881"/>
    </row>
    <row r="2041" spans="36:45">
      <c r="AJ2041" s="896"/>
      <c r="AK2041" s="896"/>
      <c r="AL2041" s="896"/>
      <c r="AM2041" s="4624"/>
      <c r="AN2041" s="896"/>
      <c r="AO2041" s="726"/>
      <c r="AP2041" s="898"/>
      <c r="AQ2041" s="1492"/>
      <c r="AR2041" s="890"/>
      <c r="AS2041" s="881"/>
    </row>
    <row r="2042" spans="36:45">
      <c r="AJ2042" s="896"/>
      <c r="AK2042" s="896"/>
      <c r="AL2042" s="896"/>
      <c r="AM2042" s="4624"/>
      <c r="AN2042" s="896"/>
      <c r="AO2042" s="726"/>
      <c r="AP2042" s="898"/>
      <c r="AQ2042" s="1466"/>
      <c r="AR2042" s="3702"/>
      <c r="AS2042" s="886"/>
    </row>
    <row r="2043" spans="36:45">
      <c r="AJ2043" s="896"/>
      <c r="AK2043" s="726"/>
      <c r="AL2043" s="896"/>
      <c r="AM2043" s="4624"/>
      <c r="AN2043" s="896"/>
      <c r="AO2043" s="726"/>
      <c r="AP2043" s="898"/>
      <c r="AQ2043" s="1466"/>
      <c r="AR2043" s="3702"/>
      <c r="AS2043" s="881"/>
    </row>
    <row r="2044" spans="36:45">
      <c r="AJ2044" s="896"/>
      <c r="AK2044" s="896"/>
      <c r="AL2044" s="896"/>
      <c r="AM2044" s="4624"/>
      <c r="AN2044" s="896"/>
      <c r="AO2044" s="726"/>
      <c r="AP2044" s="898"/>
      <c r="AQ2044" s="1466"/>
      <c r="AR2044" s="3702"/>
      <c r="AS2044" s="881"/>
    </row>
    <row r="2045" spans="36:45">
      <c r="AJ2045" s="881"/>
      <c r="AK2045" s="881"/>
      <c r="AL2045" s="881"/>
      <c r="AM2045" s="884"/>
      <c r="AN2045" s="881"/>
      <c r="AO2045" s="875"/>
      <c r="AP2045" s="1480"/>
      <c r="AQ2045" s="875"/>
      <c r="AR2045" s="882"/>
      <c r="AS2045" s="875"/>
    </row>
    <row r="2046" spans="36:45">
      <c r="AJ2046" s="881"/>
      <c r="AK2046" s="881"/>
      <c r="AL2046" s="881"/>
      <c r="AM2046" s="884"/>
      <c r="AN2046" s="886"/>
      <c r="AO2046" s="875"/>
      <c r="AP2046" s="1480"/>
      <c r="AQ2046" s="886"/>
      <c r="AR2046" s="882"/>
      <c r="AS2046" s="886"/>
    </row>
    <row r="2047" spans="36:45">
      <c r="AJ2047" s="881"/>
      <c r="AK2047" s="875"/>
      <c r="AL2047" s="881"/>
      <c r="AM2047" s="884"/>
      <c r="AN2047" s="875"/>
      <c r="AO2047" s="875"/>
      <c r="AP2047" s="1480"/>
      <c r="AQ2047" s="886"/>
      <c r="AR2047" s="882"/>
      <c r="AS2047" s="886"/>
    </row>
    <row r="2049" spans="36:45">
      <c r="AJ2049" s="4623"/>
      <c r="AK2049" s="896"/>
      <c r="AL2049" s="896"/>
      <c r="AM2049" s="897"/>
      <c r="AN2049" s="2607"/>
      <c r="AO2049" s="726"/>
      <c r="AP2049" s="896"/>
      <c r="AQ2049" s="86"/>
      <c r="AR2049" s="4091"/>
      <c r="AS2049" s="1480"/>
    </row>
    <row r="2050" spans="36:45">
      <c r="AJ2050" s="896"/>
      <c r="AK2050" s="888"/>
      <c r="AL2050" s="896"/>
      <c r="AM2050" s="4624"/>
      <c r="AN2050" s="896"/>
      <c r="AO2050" s="726"/>
      <c r="AP2050" s="724"/>
      <c r="AQ2050" s="1466"/>
      <c r="AR2050" s="3702"/>
      <c r="AS2050" s="881"/>
    </row>
    <row r="2051" spans="36:45">
      <c r="AJ2051" s="896"/>
      <c r="AK2051" s="888"/>
      <c r="AL2051" s="896"/>
      <c r="AM2051" s="4624"/>
      <c r="AN2051" s="896"/>
      <c r="AO2051" s="726"/>
      <c r="AP2051" s="898"/>
      <c r="AQ2051" s="896"/>
      <c r="AR2051" s="3702"/>
      <c r="AS2051" s="881"/>
    </row>
    <row r="2052" spans="36:45">
      <c r="AJ2052" s="896"/>
      <c r="AK2052" s="888"/>
      <c r="AL2052" s="896"/>
      <c r="AM2052" s="4624"/>
      <c r="AN2052" s="896"/>
      <c r="AO2052" s="726"/>
      <c r="AP2052" s="898"/>
      <c r="AQ2052" s="896"/>
      <c r="AR2052" s="3702"/>
      <c r="AS2052" s="881"/>
    </row>
    <row r="2053" spans="36:45">
      <c r="AJ2053" s="896"/>
      <c r="AK2053" s="3724"/>
      <c r="AL2053" s="896"/>
      <c r="AM2053" s="4624"/>
      <c r="AN2053" s="3724"/>
      <c r="AO2053" s="726"/>
      <c r="AP2053" s="4625"/>
      <c r="AQ2053" s="1466"/>
      <c r="AR2053" s="3702"/>
      <c r="AS2053" s="886"/>
    </row>
    <row r="2054" spans="36:45">
      <c r="AJ2054" s="896"/>
      <c r="AK2054" s="3724"/>
      <c r="AL2054" s="896"/>
      <c r="AM2054" s="4624"/>
      <c r="AN2054" s="3724"/>
      <c r="AO2054" s="726"/>
      <c r="AP2054" s="4625"/>
      <c r="AQ2054" s="1466"/>
      <c r="AR2054" s="3702"/>
      <c r="AS2054" s="881"/>
    </row>
    <row r="2055" spans="36:45">
      <c r="AJ2055" s="896"/>
      <c r="AK2055" s="3724"/>
      <c r="AL2055" s="896"/>
      <c r="AM2055" s="4624"/>
      <c r="AN2055" s="3724"/>
      <c r="AO2055" s="726"/>
      <c r="AP2055" s="4625"/>
      <c r="AQ2055" s="1466"/>
      <c r="AR2055" s="3702"/>
      <c r="AS2055" s="881"/>
    </row>
    <row r="2056" spans="36:45">
      <c r="AJ2056" s="881"/>
      <c r="AK2056" s="881"/>
      <c r="AL2056" s="881"/>
      <c r="AM2056" s="884"/>
      <c r="AN2056" s="881"/>
      <c r="AO2056" s="875"/>
      <c r="AP2056" s="1480"/>
      <c r="AQ2056" s="875"/>
      <c r="AR2056" s="882"/>
      <c r="AS2056" s="875"/>
    </row>
    <row r="2057" spans="36:45">
      <c r="AJ2057" s="881"/>
      <c r="AK2057" s="881"/>
      <c r="AL2057" s="881"/>
      <c r="AM2057" s="884"/>
      <c r="AN2057" s="886"/>
      <c r="AO2057" s="875"/>
      <c r="AP2057" s="1480"/>
      <c r="AQ2057" s="886"/>
      <c r="AR2057" s="882"/>
      <c r="AS2057" s="886"/>
    </row>
    <row r="2058" spans="36:45">
      <c r="AJ2058" s="881"/>
      <c r="AK2058" s="875"/>
      <c r="AL2058" s="881"/>
      <c r="AM2058" s="884"/>
      <c r="AN2058" s="875"/>
      <c r="AO2058" s="875"/>
      <c r="AP2058" s="1480"/>
      <c r="AQ2058" s="886"/>
      <c r="AR2058" s="882"/>
      <c r="AS2058" s="886"/>
    </row>
  </sheetData>
  <pageMargins left="0.511811024" right="0.511811024" top="0.78740157499999996" bottom="0.78740157499999996" header="0.31496062000000002" footer="0.31496062000000002"/>
  <pageSetup paperSize="9" scale="10" fitToHeight="0" orientation="landscape" r:id="rId1"/>
  <ignoredErrors>
    <ignoredError sqref="R9:R15 BC8:BC10 R71:R75 R58:R61 R47 R35:R37 R23:R25 R103:R110 R196 R248 U398 BC36:BC37 BC66 BC77:BC78 BC90" numberStoredAsText="1"/>
    <ignoredError sqref="H18 H50 H34 H66 BP47 BP67 BP93 BN225:BN226 AC535:AD535 AE1296 AE1331 AX602 AX608" formula="1"/>
    <ignoredError sqref="AI536" evalError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E14B-F2E6-4C02-BDF3-F8734D7B015C}">
  <sheetPr>
    <pageSetUpPr fitToPage="1"/>
  </sheetPr>
  <dimension ref="B1:JE1112"/>
  <sheetViews>
    <sheetView zoomScale="25" zoomScaleNormal="25" workbookViewId="0">
      <selection activeCell="AY762" sqref="AY762:BN762"/>
    </sheetView>
  </sheetViews>
  <sheetFormatPr defaultRowHeight="14.4"/>
  <cols>
    <col min="1" max="1" width="2.77734375" customWidth="1"/>
    <col min="2" max="2" width="31.77734375" customWidth="1"/>
    <col min="3" max="14" width="16.77734375" customWidth="1"/>
    <col min="15" max="15" width="1.77734375" customWidth="1"/>
    <col min="16" max="16" width="1" customWidth="1"/>
    <col min="17" max="17" width="19.77734375" customWidth="1"/>
    <col min="18" max="18" width="76.21875" customWidth="1"/>
    <col min="19" max="19" width="7.44140625" customWidth="1"/>
    <col min="20" max="20" width="12.21875" customWidth="1"/>
    <col min="21" max="21" width="12.44140625" customWidth="1"/>
    <col min="22" max="22" width="8" customWidth="1"/>
    <col min="23" max="23" width="5" customWidth="1"/>
    <col min="24" max="24" width="8" customWidth="1"/>
    <col min="25" max="25" width="9.44140625" customWidth="1"/>
    <col min="26" max="26" width="13.77734375" customWidth="1"/>
    <col min="27" max="27" width="12.21875" customWidth="1"/>
    <col min="28" max="28" width="7.44140625" customWidth="1"/>
    <col min="29" max="29" width="9.21875" customWidth="1"/>
    <col min="30" max="30" width="10.21875" customWidth="1"/>
    <col min="31" max="31" width="14.44140625" customWidth="1"/>
    <col min="32" max="32" width="12.5546875" customWidth="1"/>
    <col min="33" max="33" width="3.77734375" customWidth="1"/>
    <col min="34" max="34" width="22" customWidth="1"/>
    <col min="35" max="35" width="1.21875" customWidth="1"/>
    <col min="36" max="36" width="75.77734375" customWidth="1"/>
    <col min="37" max="37" width="8.5546875" customWidth="1"/>
    <col min="38" max="39" width="12" customWidth="1"/>
    <col min="40" max="40" width="7.77734375" customWidth="1"/>
    <col min="41" max="41" width="5.77734375" customWidth="1"/>
    <col min="42" max="42" width="8" customWidth="1"/>
    <col min="43" max="43" width="9.5546875" customWidth="1"/>
    <col min="44" max="44" width="14" customWidth="1"/>
    <col min="45" max="45" width="13.44140625" customWidth="1"/>
    <col min="46" max="46" width="7.21875" customWidth="1"/>
    <col min="47" max="47" width="10.77734375" customWidth="1"/>
    <col min="48" max="48" width="10.44140625" customWidth="1"/>
    <col min="49" max="49" width="12.44140625" customWidth="1"/>
    <col min="50" max="50" width="11.77734375" customWidth="1"/>
    <col min="51" max="51" width="3.77734375" customWidth="1"/>
    <col min="52" max="52" width="24" customWidth="1"/>
    <col min="53" max="53" width="1.77734375" hidden="1" customWidth="1"/>
    <col min="54" max="54" width="2.44140625" customWidth="1"/>
    <col min="55" max="55" width="25" customWidth="1"/>
    <col min="56" max="56" width="58.21875" customWidth="1"/>
    <col min="57" max="57" width="7.44140625" customWidth="1"/>
    <col min="58" max="58" width="12.5546875" customWidth="1"/>
    <col min="59" max="59" width="12.77734375" customWidth="1"/>
    <col min="60" max="60" width="8" customWidth="1"/>
    <col min="61" max="61" width="5" customWidth="1"/>
    <col min="62" max="62" width="9.77734375" customWidth="1"/>
    <col min="63" max="63" width="12.77734375" customWidth="1"/>
    <col min="64" max="64" width="12.21875" customWidth="1"/>
    <col min="65" max="65" width="8.77734375" customWidth="1"/>
    <col min="66" max="66" width="9.77734375" customWidth="1"/>
    <col min="67" max="67" width="9.21875" customWidth="1"/>
    <col min="68" max="68" width="11.77734375" customWidth="1"/>
    <col min="69" max="69" width="11" customWidth="1"/>
    <col min="70" max="70" width="2.77734375" customWidth="1"/>
    <col min="71" max="71" width="25.77734375" customWidth="1"/>
    <col min="72" max="72" width="2.21875" customWidth="1"/>
    <col min="73" max="73" width="57.21875" customWidth="1"/>
    <col min="74" max="74" width="9.21875" customWidth="1"/>
    <col min="75" max="75" width="12.21875" customWidth="1"/>
    <col min="76" max="76" width="13.44140625" customWidth="1"/>
    <col min="77" max="77" width="9" customWidth="1"/>
    <col min="78" max="78" width="5.77734375" customWidth="1"/>
    <col min="79" max="79" width="9" customWidth="1"/>
    <col min="80" max="80" width="14.44140625" customWidth="1"/>
    <col min="81" max="81" width="13.21875" customWidth="1"/>
    <col min="82" max="82" width="11" customWidth="1"/>
    <col min="83" max="83" width="12.44140625" customWidth="1"/>
    <col min="84" max="84" width="11.77734375" customWidth="1"/>
    <col min="85" max="85" width="14.5546875" customWidth="1"/>
    <col min="86" max="86" width="13.44140625" customWidth="1"/>
    <col min="87" max="87" width="3.44140625" customWidth="1"/>
    <col min="88" max="88" width="28.44140625" customWidth="1"/>
    <col min="89" max="89" width="1.5546875" customWidth="1"/>
    <col min="90" max="90" width="25.77734375" customWidth="1"/>
    <col min="91" max="91" width="56" customWidth="1"/>
    <col min="92" max="92" width="7.44140625" customWidth="1"/>
    <col min="93" max="93" width="10.5546875" customWidth="1"/>
    <col min="94" max="94" width="12.21875" customWidth="1"/>
    <col min="95" max="95" width="8" customWidth="1"/>
    <col min="96" max="96" width="4.77734375" customWidth="1"/>
    <col min="97" max="97" width="9.77734375" customWidth="1"/>
    <col min="98" max="98" width="12.77734375" customWidth="1"/>
    <col min="99" max="99" width="12.44140625" customWidth="1"/>
    <col min="100" max="100" width="8.77734375" customWidth="1"/>
    <col min="101" max="101" width="9.77734375" customWidth="1"/>
    <col min="102" max="102" width="9.21875" customWidth="1"/>
    <col min="103" max="103" width="11.77734375" customWidth="1"/>
    <col min="104" max="104" width="11" customWidth="1"/>
    <col min="105" max="105" width="2.21875" customWidth="1"/>
    <col min="106" max="106" width="21.5546875" customWidth="1"/>
    <col min="107" max="107" width="3.21875" customWidth="1"/>
    <col min="108" max="108" width="45.44140625" customWidth="1"/>
    <col min="109" max="109" width="9.5546875" customWidth="1"/>
    <col min="110" max="110" width="10.77734375" customWidth="1"/>
    <col min="111" max="111" width="11.77734375" customWidth="1"/>
    <col min="112" max="112" width="9.21875" customWidth="1"/>
    <col min="113" max="113" width="6.5546875" customWidth="1"/>
    <col min="114" max="114" width="12" customWidth="1"/>
    <col min="115" max="115" width="12.21875" customWidth="1"/>
    <col min="116" max="116" width="12.77734375" customWidth="1"/>
    <col min="117" max="117" width="10.21875" bestFit="1" customWidth="1"/>
    <col min="118" max="118" width="11" customWidth="1"/>
    <col min="119" max="119" width="10.5546875" customWidth="1"/>
    <col min="120" max="120" width="14.44140625" customWidth="1"/>
    <col min="121" max="121" width="13.77734375" customWidth="1"/>
    <col min="122" max="122" width="3.21875" customWidth="1"/>
    <col min="123" max="123" width="31.21875" customWidth="1"/>
    <col min="124" max="124" width="2.21875" customWidth="1"/>
    <col min="125" max="125" width="22" customWidth="1"/>
    <col min="126" max="126" width="69" customWidth="1"/>
    <col min="127" max="127" width="8.21875" customWidth="1"/>
    <col min="128" max="128" width="10.77734375" customWidth="1"/>
    <col min="129" max="129" width="12" customWidth="1"/>
    <col min="130" max="130" width="7.5546875" customWidth="1"/>
    <col min="131" max="131" width="5.21875" customWidth="1"/>
    <col min="132" max="132" width="10" customWidth="1"/>
    <col min="133" max="133" width="12.21875" customWidth="1"/>
    <col min="134" max="134" width="11.77734375" customWidth="1"/>
    <col min="135" max="135" width="7.77734375" customWidth="1"/>
    <col min="136" max="136" width="11.77734375" customWidth="1"/>
    <col min="137" max="137" width="8.44140625" customWidth="1"/>
    <col min="138" max="139" width="12.77734375" customWidth="1"/>
    <col min="140" max="140" width="2.44140625" customWidth="1"/>
    <col min="141" max="141" width="34" customWidth="1"/>
    <col min="142" max="142" width="2.21875" customWidth="1"/>
    <col min="143" max="143" width="68.77734375" customWidth="1"/>
    <col min="144" max="144" width="9.21875" customWidth="1"/>
    <col min="145" max="145" width="12.44140625" customWidth="1"/>
    <col min="146" max="146" width="13.5546875" customWidth="1"/>
    <col min="147" max="147" width="8.5546875" customWidth="1"/>
    <col min="148" max="148" width="5.77734375" customWidth="1"/>
    <col min="149" max="149" width="11" customWidth="1"/>
    <col min="150" max="150" width="14.21875" customWidth="1"/>
    <col min="151" max="151" width="14" customWidth="1"/>
    <col min="152" max="152" width="9.44140625" customWidth="1"/>
    <col min="153" max="153" width="10.77734375" customWidth="1"/>
    <col min="154" max="154" width="9" customWidth="1"/>
    <col min="155" max="155" width="14.44140625" customWidth="1"/>
    <col min="156" max="156" width="15" customWidth="1"/>
    <col min="157" max="157" width="3.44140625" customWidth="1"/>
    <col min="158" max="158" width="33.5546875" customWidth="1"/>
    <col min="159" max="159" width="3.5546875" customWidth="1"/>
    <col min="160" max="160" width="17.77734375" customWidth="1"/>
    <col min="161" max="161" width="42.5546875" customWidth="1"/>
    <col min="162" max="162" width="9" bestFit="1" customWidth="1"/>
    <col min="163" max="163" width="9.77734375" customWidth="1"/>
    <col min="164" max="164" width="11" customWidth="1"/>
    <col min="165" max="165" width="9" bestFit="1" customWidth="1"/>
    <col min="167" max="167" width="9" customWidth="1"/>
    <col min="168" max="168" width="12.5546875" customWidth="1"/>
    <col min="169" max="169" width="10.77734375" customWidth="1"/>
    <col min="170" max="172" width="9" bestFit="1" customWidth="1"/>
    <col min="173" max="173" width="11" customWidth="1"/>
    <col min="174" max="174" width="13.21875" customWidth="1"/>
    <col min="175" max="175" width="6.44140625" customWidth="1"/>
    <col min="176" max="176" width="21.5546875" customWidth="1"/>
    <col min="177" max="177" width="2.21875" customWidth="1"/>
    <col min="178" max="178" width="41.77734375" customWidth="1"/>
    <col min="179" max="179" width="8.21875" customWidth="1"/>
    <col min="180" max="180" width="10" customWidth="1"/>
    <col min="181" max="181" width="11.21875" customWidth="1"/>
    <col min="185" max="185" width="13.21875" customWidth="1"/>
    <col min="186" max="186" width="11.5546875" customWidth="1"/>
    <col min="190" max="190" width="13" customWidth="1"/>
    <col min="191" max="191" width="12.21875" customWidth="1"/>
    <col min="192" max="192" width="5.21875" customWidth="1"/>
    <col min="193" max="193" width="25.77734375" customWidth="1"/>
    <col min="194" max="194" width="1.77734375" style="3850" customWidth="1"/>
    <col min="195" max="195" width="17.21875" customWidth="1"/>
    <col min="196" max="196" width="51.21875" customWidth="1"/>
    <col min="198" max="198" width="11.77734375" customWidth="1"/>
    <col min="199" max="199" width="11.5546875" customWidth="1"/>
    <col min="203" max="203" width="13.21875" customWidth="1"/>
    <col min="204" max="204" width="12.21875" customWidth="1"/>
    <col min="208" max="208" width="11.5546875" customWidth="1"/>
    <col min="209" max="209" width="12.21875" customWidth="1"/>
    <col min="210" max="210" width="2.77734375" customWidth="1"/>
    <col min="211" max="211" width="10.44140625" customWidth="1"/>
    <col min="212" max="212" width="26" customWidth="1"/>
    <col min="213" max="213" width="1.77734375" customWidth="1"/>
    <col min="214" max="214" width="53.21875" customWidth="1"/>
    <col min="216" max="216" width="12.77734375" customWidth="1"/>
    <col min="217" max="217" width="12.44140625" customWidth="1"/>
    <col min="218" max="218" width="8.77734375" customWidth="1"/>
    <col min="221" max="221" width="13.77734375" customWidth="1"/>
    <col min="222" max="222" width="10.5546875" customWidth="1"/>
    <col min="226" max="226" width="9.44140625" customWidth="1"/>
    <col min="227" max="227" width="11.44140625" customWidth="1"/>
    <col min="228" max="228" width="2.77734375" customWidth="1"/>
    <col min="229" max="229" width="26.21875" customWidth="1"/>
    <col min="230" max="230" width="2.21875" customWidth="1"/>
    <col min="231" max="231" width="25" customWidth="1"/>
    <col min="232" max="232" width="52" customWidth="1"/>
    <col min="233" max="233" width="8.44140625" customWidth="1"/>
    <col min="234" max="234" width="13.21875" customWidth="1"/>
    <col min="235" max="235" width="12.44140625" customWidth="1"/>
    <col min="236" max="237" width="8.21875" customWidth="1"/>
    <col min="239" max="239" width="12.21875" customWidth="1"/>
    <col min="240" max="240" width="12.44140625" customWidth="1"/>
    <col min="241" max="241" width="8.44140625" customWidth="1"/>
    <col min="244" max="244" width="11.44140625" customWidth="1"/>
    <col min="245" max="245" width="10.77734375" customWidth="1"/>
    <col min="246" max="246" width="2.5546875" customWidth="1"/>
    <col min="247" max="247" width="12.21875" customWidth="1"/>
    <col min="248" max="248" width="14.21875" customWidth="1"/>
    <col min="249" max="249" width="3" customWidth="1"/>
    <col min="250" max="250" width="53.21875" customWidth="1"/>
    <col min="252" max="252" width="12.77734375" customWidth="1"/>
    <col min="253" max="253" width="12.44140625" customWidth="1"/>
    <col min="257" max="257" width="13.77734375" customWidth="1"/>
    <col min="258" max="258" width="12.77734375" customWidth="1"/>
    <col min="262" max="262" width="9.44140625" customWidth="1"/>
    <col min="263" max="263" width="11.44140625" customWidth="1"/>
    <col min="264" max="264" width="2.77734375" customWidth="1"/>
    <col min="265" max="265" width="26.21875" customWidth="1"/>
  </cols>
  <sheetData>
    <row r="1" spans="2:265">
      <c r="Q1" s="7649"/>
      <c r="R1" s="7649"/>
      <c r="S1" s="7649"/>
      <c r="T1" s="7649"/>
      <c r="U1" s="7649"/>
      <c r="V1" s="7649"/>
      <c r="W1" s="7649"/>
      <c r="X1" s="7649"/>
      <c r="Y1" s="7649"/>
      <c r="Z1" s="7649"/>
      <c r="AA1" s="7649"/>
      <c r="AB1" s="7649"/>
      <c r="AC1" s="7649"/>
      <c r="AD1" s="7649"/>
      <c r="AE1" s="7649"/>
      <c r="AF1" s="7649"/>
      <c r="AG1" s="7649"/>
      <c r="AH1" s="7649"/>
      <c r="AI1" s="7649"/>
      <c r="AJ1" s="7649"/>
      <c r="AK1" s="7649"/>
      <c r="AL1" s="7649"/>
      <c r="AM1" s="7649"/>
      <c r="AN1" s="7649"/>
      <c r="AO1" s="7649"/>
      <c r="AP1" s="7649"/>
      <c r="AQ1" s="7649"/>
      <c r="AR1" s="7649"/>
      <c r="AS1" s="7649"/>
      <c r="AT1" s="7649"/>
      <c r="AU1" s="7649"/>
      <c r="AV1" s="7649"/>
      <c r="AW1" s="7649"/>
      <c r="AX1" s="7649"/>
      <c r="AY1" s="7649"/>
      <c r="AZ1" s="7649"/>
      <c r="BC1" s="5056"/>
      <c r="BD1" s="5056"/>
      <c r="BE1" s="5056"/>
      <c r="BF1" s="5056"/>
      <c r="BG1" s="5056"/>
      <c r="BH1" s="5056"/>
      <c r="BI1" s="5056"/>
      <c r="BJ1" s="5056"/>
      <c r="BK1" s="5056"/>
      <c r="BL1" s="5056"/>
      <c r="BM1" s="5056"/>
      <c r="BN1" s="5056"/>
      <c r="BO1" s="5056"/>
      <c r="BP1" s="5056"/>
      <c r="BQ1" s="5056"/>
      <c r="BR1" s="5056"/>
      <c r="BS1" s="5056"/>
      <c r="BT1" s="5056"/>
      <c r="BU1" s="5056"/>
      <c r="BV1" s="5056"/>
      <c r="BW1" s="5056"/>
      <c r="BX1" s="5056"/>
      <c r="BY1" s="5056"/>
      <c r="BZ1" s="5056"/>
      <c r="CA1" s="5056"/>
      <c r="CB1" s="5056"/>
      <c r="CC1" s="5056"/>
      <c r="CD1" s="5056"/>
      <c r="CE1" s="5056"/>
      <c r="CF1" s="5056"/>
      <c r="CG1" s="5056"/>
      <c r="CH1" s="5056"/>
      <c r="CI1" s="5056"/>
      <c r="CJ1" s="5056"/>
      <c r="CL1" s="2248"/>
      <c r="CM1" s="2248"/>
      <c r="CN1" s="2248"/>
      <c r="CO1" s="2248"/>
      <c r="CP1" s="2248"/>
      <c r="CQ1" s="2248"/>
      <c r="CR1" s="2248"/>
      <c r="CS1" s="2248"/>
      <c r="CT1" s="2248"/>
      <c r="CU1" s="2248"/>
      <c r="CV1" s="2248"/>
      <c r="CW1" s="2248"/>
      <c r="CX1" s="2248"/>
      <c r="CY1" s="2248"/>
      <c r="CZ1" s="2248"/>
      <c r="DA1" s="2248"/>
      <c r="DB1" s="2248"/>
      <c r="DC1" s="2248"/>
      <c r="DD1" s="2248"/>
      <c r="DE1" s="2248"/>
      <c r="DF1" s="2248"/>
      <c r="DG1" s="2248"/>
      <c r="DH1" s="2248"/>
      <c r="DI1" s="2248"/>
      <c r="DJ1" s="2248"/>
      <c r="DK1" s="2248"/>
      <c r="DL1" s="2248"/>
      <c r="DM1" s="2248"/>
      <c r="DN1" s="2248"/>
      <c r="DO1" s="2248"/>
      <c r="DP1" s="2248"/>
      <c r="DQ1" s="2248"/>
      <c r="DR1" s="2248"/>
      <c r="DS1" s="2248"/>
      <c r="FD1" s="2248"/>
      <c r="FE1" s="2248"/>
      <c r="FF1" s="2248"/>
      <c r="FG1" s="2248"/>
      <c r="FH1" s="2248"/>
      <c r="FI1" s="2248"/>
      <c r="FJ1" s="2248"/>
      <c r="FK1" s="2248"/>
      <c r="FL1" s="2248"/>
      <c r="FM1" s="2248"/>
      <c r="FN1" s="2248"/>
      <c r="FO1" s="2248"/>
      <c r="FP1" s="2248"/>
      <c r="FQ1" s="2248"/>
      <c r="FR1" s="2248"/>
      <c r="FS1" s="2248"/>
      <c r="FT1" s="2248"/>
      <c r="FU1" s="2248"/>
      <c r="FV1" s="2248"/>
      <c r="FW1" s="2248"/>
      <c r="FX1" s="2248"/>
      <c r="FY1" s="2248"/>
      <c r="FZ1" s="2248"/>
      <c r="GA1" s="2248"/>
      <c r="GB1" s="2248"/>
      <c r="GC1" s="2248"/>
      <c r="GD1" s="2248"/>
      <c r="GE1" s="2248"/>
      <c r="GF1" s="2248"/>
      <c r="GG1" s="2248"/>
      <c r="GH1" s="2248"/>
      <c r="GI1" s="2248"/>
      <c r="GJ1" s="2248"/>
      <c r="GK1" s="2248"/>
      <c r="GM1" s="6514"/>
      <c r="GN1" s="6514"/>
      <c r="GO1" s="6514"/>
      <c r="GP1" s="6514"/>
      <c r="GQ1" s="6514"/>
      <c r="GR1" s="6514"/>
      <c r="GS1" s="6514"/>
      <c r="GT1" s="6514"/>
      <c r="GU1" s="6514"/>
      <c r="GV1" s="6514"/>
      <c r="GW1" s="6514"/>
      <c r="GX1" s="6514"/>
      <c r="GY1" s="6514"/>
      <c r="GZ1" s="6514"/>
      <c r="HA1" s="6514"/>
      <c r="HB1" s="6514"/>
      <c r="HC1" s="6514"/>
      <c r="HD1" s="6514"/>
      <c r="HE1" s="6514"/>
      <c r="HF1" s="6514"/>
      <c r="HG1" s="6514"/>
      <c r="HH1" s="6514"/>
      <c r="HI1" s="6514"/>
      <c r="HJ1" s="6514"/>
      <c r="HK1" s="6514"/>
      <c r="HL1" s="6514"/>
      <c r="HM1" s="6514"/>
      <c r="HN1" s="6514"/>
      <c r="HO1" s="6514"/>
      <c r="HP1" s="6514"/>
      <c r="HQ1" s="6514"/>
      <c r="HR1" s="6514"/>
      <c r="HS1" s="6514"/>
      <c r="HT1" s="6514"/>
      <c r="HU1" s="6514"/>
      <c r="HW1" s="6731"/>
      <c r="HX1" s="6731"/>
      <c r="HY1" s="6731"/>
      <c r="HZ1" s="6731"/>
      <c r="IA1" s="6731"/>
      <c r="IB1" s="6731"/>
      <c r="IC1" s="6731"/>
      <c r="ID1" s="6731"/>
      <c r="IE1" s="6731"/>
      <c r="IF1" s="6731"/>
      <c r="IG1" s="6731"/>
      <c r="IH1" s="6731"/>
      <c r="II1" s="6731"/>
      <c r="IJ1" s="6731"/>
      <c r="IK1" s="6731"/>
      <c r="IL1" s="6731"/>
      <c r="IM1" s="6731"/>
      <c r="IN1" s="6731"/>
      <c r="IP1" s="6731"/>
      <c r="IQ1" s="6731"/>
      <c r="IR1" s="6731"/>
      <c r="IS1" s="6731"/>
      <c r="IT1" s="6731"/>
      <c r="IU1" s="6731"/>
      <c r="IV1" s="6731"/>
      <c r="IW1" s="6731"/>
      <c r="IX1" s="6731"/>
      <c r="IY1" s="6731"/>
      <c r="IZ1" s="6731"/>
      <c r="JA1" s="6731"/>
      <c r="JB1" s="6731"/>
      <c r="JC1" s="6731"/>
      <c r="JD1" s="6731"/>
      <c r="JE1" s="6731"/>
    </row>
    <row r="2" spans="2:265">
      <c r="Q2" s="7649"/>
      <c r="R2" s="7649"/>
      <c r="S2" s="7649"/>
      <c r="T2" s="7649"/>
      <c r="U2" s="7649"/>
      <c r="V2" s="7649"/>
      <c r="W2" s="7649"/>
      <c r="X2" s="7649"/>
      <c r="Y2" s="7649"/>
      <c r="Z2" s="7649"/>
      <c r="AA2" s="7649"/>
      <c r="AB2" s="7649"/>
      <c r="AC2" s="7649"/>
      <c r="AD2" s="7649"/>
      <c r="AE2" s="7649"/>
      <c r="AF2" s="7649"/>
      <c r="AG2" s="7649"/>
      <c r="AH2" s="7649"/>
      <c r="AI2" s="7649"/>
      <c r="AJ2" s="7649"/>
      <c r="AK2" s="7649"/>
      <c r="AL2" s="7649"/>
      <c r="AM2" s="7649"/>
      <c r="AN2" s="7649"/>
      <c r="AO2" s="7649"/>
      <c r="AP2" s="7649"/>
      <c r="AQ2" s="7649"/>
      <c r="AR2" s="7649"/>
      <c r="AS2" s="7649"/>
      <c r="AT2" s="7649"/>
      <c r="AU2" s="7649"/>
      <c r="AV2" s="7649"/>
      <c r="AW2" s="7649"/>
      <c r="AX2" s="7649"/>
      <c r="AY2" s="7649"/>
      <c r="AZ2" s="7649"/>
      <c r="BC2" s="5056"/>
      <c r="BD2" s="5056"/>
      <c r="BE2" s="5056"/>
      <c r="BF2" s="5056"/>
      <c r="BG2" s="5056"/>
      <c r="BH2" s="5056"/>
      <c r="BI2" s="5056"/>
      <c r="BJ2" s="5056"/>
      <c r="BK2" s="5056"/>
      <c r="BL2" s="5056"/>
      <c r="BM2" s="5056"/>
      <c r="BN2" s="5056"/>
      <c r="BO2" s="5056"/>
      <c r="BP2" s="5056"/>
      <c r="BQ2" s="5056"/>
      <c r="BR2" s="5056"/>
      <c r="BS2" s="5056"/>
      <c r="BT2" s="5056"/>
      <c r="BU2" s="5056"/>
      <c r="BV2" s="5056"/>
      <c r="BW2" s="5056"/>
      <c r="BX2" s="5056"/>
      <c r="BY2" s="5056"/>
      <c r="BZ2" s="5056"/>
      <c r="CA2" s="5056"/>
      <c r="CB2" s="5056"/>
      <c r="CC2" s="5056"/>
      <c r="CD2" s="5056"/>
      <c r="CE2" s="5056"/>
      <c r="CF2" s="5056"/>
      <c r="CG2" s="5056"/>
      <c r="CH2" s="5056"/>
      <c r="CI2" s="5056"/>
      <c r="CJ2" s="5056"/>
      <c r="CL2" s="2248"/>
      <c r="CM2" s="2248"/>
      <c r="CN2" s="2248"/>
      <c r="CO2" s="2248"/>
      <c r="CP2" s="2248"/>
      <c r="CQ2" s="2248"/>
      <c r="CR2" s="2248"/>
      <c r="CS2" s="2248"/>
      <c r="CT2" s="2248"/>
      <c r="CU2" s="2248"/>
      <c r="CV2" s="2248"/>
      <c r="CW2" s="2248"/>
      <c r="CX2" s="2248"/>
      <c r="CY2" s="2248"/>
      <c r="CZ2" s="2248"/>
      <c r="DA2" s="2248"/>
      <c r="DB2" s="2248"/>
      <c r="DC2" s="2248"/>
      <c r="DD2" s="2248"/>
      <c r="DE2" s="2248"/>
      <c r="DF2" s="2248"/>
      <c r="DG2" s="2248"/>
      <c r="DH2" s="2248"/>
      <c r="DI2" s="2248"/>
      <c r="DJ2" s="2248"/>
      <c r="DK2" s="2248"/>
      <c r="DL2" s="2248"/>
      <c r="DM2" s="2248"/>
      <c r="DN2" s="2248"/>
      <c r="DO2" s="2248"/>
      <c r="DP2" s="2248"/>
      <c r="DQ2" s="2248"/>
      <c r="DR2" s="2248"/>
      <c r="DS2" s="2248"/>
      <c r="FD2" s="2248"/>
      <c r="FE2" s="2248"/>
      <c r="FF2" s="2248"/>
      <c r="FG2" s="2248"/>
      <c r="FH2" s="2248"/>
      <c r="FI2" s="2248"/>
      <c r="FJ2" s="2248"/>
      <c r="FK2" s="2248"/>
      <c r="FL2" s="2248"/>
      <c r="FM2" s="2248"/>
      <c r="FN2" s="2248"/>
      <c r="FO2" s="2248"/>
      <c r="FP2" s="2248"/>
      <c r="FQ2" s="2248"/>
      <c r="FR2" s="2248"/>
      <c r="FS2" s="2248"/>
      <c r="FT2" s="2248"/>
      <c r="FU2" s="2248"/>
      <c r="FV2" s="2248"/>
      <c r="FW2" s="2248"/>
      <c r="FX2" s="2248"/>
      <c r="FY2" s="2248"/>
      <c r="FZ2" s="2248"/>
      <c r="GA2" s="2248"/>
      <c r="GB2" s="2248"/>
      <c r="GC2" s="2248"/>
      <c r="GD2" s="2248"/>
      <c r="GE2" s="2248"/>
      <c r="GF2" s="2248"/>
      <c r="GG2" s="2248"/>
      <c r="GH2" s="2248"/>
      <c r="GI2" s="2248"/>
      <c r="GJ2" s="2248"/>
      <c r="GK2" s="2248"/>
      <c r="GM2" s="6514"/>
      <c r="GN2" s="6514"/>
      <c r="GO2" s="6514"/>
      <c r="GP2" s="6514"/>
      <c r="GQ2" s="6514"/>
      <c r="GR2" s="6514"/>
      <c r="GS2" s="6514"/>
      <c r="GT2" s="6514"/>
      <c r="GU2" s="6514"/>
      <c r="GV2" s="6514"/>
      <c r="GW2" s="6514"/>
      <c r="GX2" s="6514"/>
      <c r="GY2" s="6514"/>
      <c r="GZ2" s="6514"/>
      <c r="HA2" s="6514"/>
      <c r="HB2" s="6514"/>
      <c r="HC2" s="6514"/>
      <c r="HD2" s="6514"/>
      <c r="HE2" s="6514"/>
      <c r="HF2" s="6514"/>
      <c r="HG2" s="6514"/>
      <c r="HH2" s="6514"/>
      <c r="HI2" s="6514"/>
      <c r="HJ2" s="6514"/>
      <c r="HK2" s="6514"/>
      <c r="HL2" s="6514"/>
      <c r="HM2" s="6514"/>
      <c r="HN2" s="6514"/>
      <c r="HO2" s="6514"/>
      <c r="HP2" s="6514"/>
      <c r="HQ2" s="6514"/>
      <c r="HR2" s="6514"/>
      <c r="HS2" s="6514"/>
      <c r="HT2" s="6514"/>
      <c r="HU2" s="6514"/>
      <c r="HW2" s="6731"/>
      <c r="HX2" s="6731"/>
      <c r="HY2" s="6731"/>
      <c r="HZ2" s="6731"/>
      <c r="IA2" s="6731"/>
      <c r="IB2" s="6731"/>
      <c r="IC2" s="6731"/>
      <c r="ID2" s="6731"/>
      <c r="IE2" s="6731"/>
      <c r="IF2" s="6731"/>
      <c r="IG2" s="6731"/>
      <c r="IH2" s="6731"/>
      <c r="II2" s="6731"/>
      <c r="IJ2" s="6731"/>
      <c r="IK2" s="6731"/>
      <c r="IL2" s="6731"/>
      <c r="IM2" s="6731"/>
      <c r="IN2" s="6731"/>
      <c r="IP2" s="6731"/>
      <c r="IQ2" s="6731"/>
      <c r="IR2" s="6731"/>
      <c r="IS2" s="6731"/>
      <c r="IT2" s="6731"/>
      <c r="IU2" s="6731"/>
      <c r="IV2" s="6731"/>
      <c r="IW2" s="6731"/>
      <c r="IX2" s="6731"/>
      <c r="IY2" s="6731"/>
      <c r="IZ2" s="6731"/>
      <c r="JA2" s="6731"/>
      <c r="JB2" s="6731"/>
      <c r="JC2" s="6731"/>
      <c r="JD2" s="6731"/>
      <c r="JE2" s="6731"/>
    </row>
    <row r="3" spans="2:265">
      <c r="B3" s="4993"/>
      <c r="C3" s="4993"/>
      <c r="D3" s="4993"/>
      <c r="E3" s="4993"/>
      <c r="F3" s="4993"/>
      <c r="G3" s="4993"/>
      <c r="H3" s="4993"/>
      <c r="I3" s="4993"/>
      <c r="J3" s="4993"/>
      <c r="K3" s="4993"/>
      <c r="L3" s="4993"/>
      <c r="M3" s="4993"/>
      <c r="N3" s="4993"/>
      <c r="O3" s="4993"/>
      <c r="Q3" s="7650"/>
      <c r="R3" s="7650"/>
      <c r="S3" s="7650"/>
      <c r="T3" s="7650"/>
      <c r="U3" s="7650"/>
      <c r="V3" s="7650"/>
      <c r="W3" s="7650"/>
      <c r="X3" s="7650"/>
      <c r="Y3" s="7650"/>
      <c r="Z3" s="7650"/>
      <c r="AA3" s="7650"/>
      <c r="AB3" s="7650"/>
      <c r="AC3" s="7650"/>
      <c r="AD3" s="7650"/>
      <c r="AE3" s="7650"/>
      <c r="AF3" s="7650"/>
      <c r="AG3" s="7650"/>
      <c r="AH3" s="7650"/>
      <c r="AI3" s="7650"/>
      <c r="AJ3" s="7649"/>
      <c r="AK3" s="7649"/>
      <c r="AL3" s="7649"/>
      <c r="AM3" s="7649"/>
      <c r="AN3" s="7649"/>
      <c r="AO3" s="7649"/>
      <c r="AP3" s="7649"/>
      <c r="AQ3" s="7649"/>
      <c r="AR3" s="7649"/>
      <c r="AS3" s="7649"/>
      <c r="AT3" s="7649"/>
      <c r="AU3" s="7649"/>
      <c r="AV3" s="7649"/>
      <c r="AW3" s="7649"/>
      <c r="AX3" s="7649"/>
      <c r="AY3" s="7649"/>
      <c r="AZ3" s="7649"/>
      <c r="BC3" s="5056"/>
      <c r="BD3" s="5056"/>
      <c r="BE3" s="5056"/>
      <c r="BF3" s="5056"/>
      <c r="BG3" s="5056"/>
      <c r="BH3" s="5056"/>
      <c r="BI3" s="5056"/>
      <c r="BJ3" s="5056"/>
      <c r="BK3" s="5056"/>
      <c r="BL3" s="5056"/>
      <c r="BM3" s="5056"/>
      <c r="BN3" s="5056"/>
      <c r="BO3" s="5056"/>
      <c r="BP3" s="5056"/>
      <c r="BQ3" s="5056"/>
      <c r="BR3" s="5056"/>
      <c r="BS3" s="5056"/>
      <c r="BT3" s="5056"/>
      <c r="BU3" s="5056"/>
      <c r="BV3" s="5056"/>
      <c r="BW3" s="5056"/>
      <c r="BX3" s="5056"/>
      <c r="BY3" s="5056"/>
      <c r="BZ3" s="5056"/>
      <c r="CA3" s="5056"/>
      <c r="CB3" s="5056"/>
      <c r="CC3" s="5056"/>
      <c r="CD3" s="5056"/>
      <c r="CE3" s="5056"/>
      <c r="CF3" s="5056"/>
      <c r="CG3" s="5056"/>
      <c r="CH3" s="5056"/>
      <c r="CI3" s="5056"/>
      <c r="CJ3" s="5056"/>
      <c r="CL3" s="2248"/>
      <c r="CM3" s="2248"/>
      <c r="CN3" s="2248"/>
      <c r="CO3" s="2248"/>
      <c r="CP3" s="2248"/>
      <c r="CQ3" s="2248"/>
      <c r="CR3" s="2248"/>
      <c r="CS3" s="2248"/>
      <c r="CT3" s="2248"/>
      <c r="CU3" s="2248"/>
      <c r="CV3" s="2248"/>
      <c r="CW3" s="2248"/>
      <c r="CX3" s="2248"/>
      <c r="CY3" s="2248"/>
      <c r="CZ3" s="2248"/>
      <c r="DA3" s="2248"/>
      <c r="DB3" s="2248"/>
      <c r="DC3" s="2248"/>
      <c r="DD3" s="2248"/>
      <c r="DE3" s="2248"/>
      <c r="DF3" s="2248"/>
      <c r="DG3" s="2248"/>
      <c r="DH3" s="2248"/>
      <c r="DI3" s="2248"/>
      <c r="DJ3" s="2248"/>
      <c r="DK3" s="2248"/>
      <c r="DL3" s="2248"/>
      <c r="DM3" s="2248"/>
      <c r="DN3" s="2248"/>
      <c r="DO3" s="2248"/>
      <c r="DP3" s="2248"/>
      <c r="DQ3" s="2248"/>
      <c r="DR3" s="2248"/>
      <c r="DS3" s="2248"/>
      <c r="FD3" s="2248"/>
      <c r="FE3" s="2248"/>
      <c r="FF3" s="2248"/>
      <c r="FG3" s="2248"/>
      <c r="FH3" s="2248"/>
      <c r="FI3" s="2248"/>
      <c r="FJ3" s="2248"/>
      <c r="FK3" s="2248"/>
      <c r="FL3" s="2248"/>
      <c r="FM3" s="2248"/>
      <c r="FN3" s="2248"/>
      <c r="FO3" s="2248"/>
      <c r="FP3" s="2248"/>
      <c r="FQ3" s="2248"/>
      <c r="FR3" s="2248"/>
      <c r="FS3" s="2248"/>
      <c r="FT3" s="2248"/>
      <c r="FU3" s="2248"/>
      <c r="FV3" s="2248"/>
      <c r="FW3" s="2248"/>
      <c r="FX3" s="2248"/>
      <c r="FY3" s="2248"/>
      <c r="FZ3" s="2248"/>
      <c r="GA3" s="2248"/>
      <c r="GB3" s="2248"/>
      <c r="GC3" s="2248"/>
      <c r="GD3" s="2248"/>
      <c r="GE3" s="2248"/>
      <c r="GF3" s="2248"/>
      <c r="GG3" s="2248"/>
      <c r="GH3" s="2248"/>
      <c r="GI3" s="2248"/>
      <c r="GJ3" s="2248"/>
      <c r="GK3" s="2248"/>
      <c r="GM3" s="6514"/>
      <c r="GN3" s="6514"/>
      <c r="GO3" s="6514"/>
      <c r="GP3" s="6514"/>
      <c r="GQ3" s="6514"/>
      <c r="GR3" s="6514"/>
      <c r="GS3" s="6514"/>
      <c r="GT3" s="6514"/>
      <c r="GU3" s="6514"/>
      <c r="GV3" s="6514"/>
      <c r="GW3" s="6514"/>
      <c r="GX3" s="6514"/>
      <c r="GY3" s="6514"/>
      <c r="GZ3" s="6514"/>
      <c r="HA3" s="6514"/>
      <c r="HB3" s="6514"/>
      <c r="HC3" s="6514"/>
      <c r="HD3" s="6514"/>
      <c r="HE3" s="6514"/>
      <c r="HF3" s="6514"/>
      <c r="HG3" s="6514"/>
      <c r="HH3" s="6514"/>
      <c r="HI3" s="6514"/>
      <c r="HJ3" s="6514"/>
      <c r="HK3" s="6514"/>
      <c r="HL3" s="6514"/>
      <c r="HM3" s="6514"/>
      <c r="HN3" s="6514"/>
      <c r="HO3" s="6514"/>
      <c r="HP3" s="6514"/>
      <c r="HQ3" s="6514"/>
      <c r="HR3" s="6514"/>
      <c r="HS3" s="6514"/>
      <c r="HT3" s="6514"/>
      <c r="HU3" s="6514"/>
      <c r="HW3" s="6731"/>
      <c r="HX3" s="6731"/>
      <c r="HY3" s="6731"/>
      <c r="HZ3" s="6731"/>
      <c r="IA3" s="6731"/>
      <c r="IB3" s="6731"/>
      <c r="IC3" s="6731"/>
      <c r="ID3" s="6731"/>
      <c r="IE3" s="6731"/>
      <c r="IF3" s="6731"/>
      <c r="IG3" s="6731"/>
      <c r="IH3" s="6731"/>
      <c r="II3" s="6731"/>
      <c r="IJ3" s="6731"/>
      <c r="IK3" s="6731"/>
      <c r="IL3" s="6731"/>
      <c r="IM3" s="6731"/>
      <c r="IN3" s="6731"/>
      <c r="IP3" s="6731"/>
      <c r="IQ3" s="6731"/>
      <c r="IR3" s="6731"/>
      <c r="IS3" s="6731"/>
      <c r="IT3" s="6731"/>
      <c r="IU3" s="6731"/>
      <c r="IV3" s="6731"/>
      <c r="IW3" s="6731"/>
      <c r="IX3" s="6731"/>
      <c r="IY3" s="6731"/>
      <c r="IZ3" s="6731"/>
      <c r="JA3" s="6731"/>
      <c r="JB3" s="6731"/>
      <c r="JC3" s="6731"/>
      <c r="JD3" s="6731"/>
      <c r="JE3" s="6731"/>
    </row>
    <row r="4" spans="2:265" ht="36.6">
      <c r="B4" s="4993"/>
      <c r="C4" s="4993"/>
      <c r="D4" s="4993"/>
      <c r="E4" s="4993"/>
      <c r="F4" s="4993"/>
      <c r="G4" s="4993"/>
      <c r="H4" s="4993"/>
      <c r="I4" s="4993"/>
      <c r="J4" s="4993"/>
      <c r="K4" s="4993"/>
      <c r="L4" s="4993"/>
      <c r="M4" s="4993"/>
      <c r="N4" s="4993"/>
      <c r="O4" s="4993"/>
      <c r="Q4" s="7650"/>
      <c r="R4" s="7650"/>
      <c r="S4" s="7650"/>
      <c r="T4" s="7650"/>
      <c r="U4" s="7650"/>
      <c r="V4" s="7650"/>
      <c r="W4" s="7650"/>
      <c r="X4" s="7650"/>
      <c r="Y4" s="7650"/>
      <c r="Z4" s="7650"/>
      <c r="AA4" s="7650"/>
      <c r="AB4" s="7650"/>
      <c r="AC4" s="7650"/>
      <c r="AD4" s="7650"/>
      <c r="AE4" s="7650"/>
      <c r="AF4" s="7651"/>
      <c r="AG4" s="7650"/>
      <c r="AH4" s="7650"/>
      <c r="AI4" s="7650"/>
      <c r="AJ4" s="7649"/>
      <c r="AK4" s="7649"/>
      <c r="AL4" s="7649"/>
      <c r="AM4" s="7649"/>
      <c r="AN4" s="7649"/>
      <c r="AO4" s="7649"/>
      <c r="AP4" s="7649"/>
      <c r="AQ4" s="7649"/>
      <c r="AR4" s="7649"/>
      <c r="AS4" s="7649"/>
      <c r="AT4" s="7649"/>
      <c r="AU4" s="7649"/>
      <c r="AV4" s="7649"/>
      <c r="AW4" s="7649"/>
      <c r="AX4" s="7649"/>
      <c r="AY4" s="7649"/>
      <c r="AZ4" s="7649"/>
      <c r="BC4" s="5056"/>
      <c r="BD4" s="5056"/>
      <c r="BE4" s="5056"/>
      <c r="BF4" s="5056"/>
      <c r="BG4" s="5056"/>
      <c r="BH4" s="5056"/>
      <c r="BI4" s="5056"/>
      <c r="BJ4" s="5056"/>
      <c r="BK4" s="5056"/>
      <c r="BL4" s="5056"/>
      <c r="BM4" s="5056"/>
      <c r="BN4" s="5056"/>
      <c r="BO4" s="5056"/>
      <c r="BP4" s="5056"/>
      <c r="BQ4" s="5056"/>
      <c r="BR4" s="5056"/>
      <c r="BS4" s="5385"/>
      <c r="BT4" s="5056"/>
      <c r="BU4" s="5056"/>
      <c r="BV4" s="5056"/>
      <c r="BW4" s="5056"/>
      <c r="BX4" s="5056"/>
      <c r="BY4" s="5056"/>
      <c r="BZ4" s="5056"/>
      <c r="CA4" s="5056"/>
      <c r="CB4" s="5056"/>
      <c r="CC4" s="5056"/>
      <c r="CD4" s="5056"/>
      <c r="CE4" s="5056"/>
      <c r="CF4" s="5056"/>
      <c r="CG4" s="5056"/>
      <c r="CH4" s="5056"/>
      <c r="CI4" s="5056"/>
      <c r="CJ4" s="5056"/>
      <c r="CL4" s="2248"/>
      <c r="CM4" s="2248"/>
      <c r="CN4" s="2248"/>
      <c r="CO4" s="2248"/>
      <c r="CP4" s="2248"/>
      <c r="CQ4" s="2248"/>
      <c r="CR4" s="2248"/>
      <c r="CS4" s="2248"/>
      <c r="CT4" s="2248"/>
      <c r="CU4" s="2248"/>
      <c r="CV4" s="2248"/>
      <c r="CW4" s="2248"/>
      <c r="CX4" s="2248"/>
      <c r="CY4" s="2248"/>
      <c r="CZ4" s="2248"/>
      <c r="DA4" s="2248"/>
      <c r="DB4" s="5386"/>
      <c r="DC4" s="2248"/>
      <c r="DD4" s="2248"/>
      <c r="DE4" s="2248"/>
      <c r="DF4" s="2248"/>
      <c r="DG4" s="2248"/>
      <c r="DH4" s="2248"/>
      <c r="DI4" s="2248"/>
      <c r="DJ4" s="2248"/>
      <c r="DK4" s="2248"/>
      <c r="DL4" s="2248"/>
      <c r="DM4" s="2248"/>
      <c r="DN4" s="2248"/>
      <c r="DO4" s="2248"/>
      <c r="DP4" s="2248"/>
      <c r="DQ4" s="2248"/>
      <c r="DR4" s="2248"/>
      <c r="DS4" s="2248"/>
      <c r="EK4" s="5395"/>
      <c r="FD4" s="2248"/>
      <c r="FE4" s="2248"/>
      <c r="FF4" s="2248"/>
      <c r="FG4" s="2248"/>
      <c r="FH4" s="2248"/>
      <c r="FI4" s="2248"/>
      <c r="FJ4" s="2248"/>
      <c r="FK4" s="2248"/>
      <c r="FL4" s="2248"/>
      <c r="FM4" s="2248"/>
      <c r="FN4" s="2248"/>
      <c r="FO4" s="2248"/>
      <c r="FP4" s="2248"/>
      <c r="FQ4" s="2248"/>
      <c r="FR4" s="2248"/>
      <c r="FS4" s="2248"/>
      <c r="FT4" s="2248"/>
      <c r="FU4" s="2248"/>
      <c r="FV4" s="2248"/>
      <c r="FW4" s="2248"/>
      <c r="FX4" s="2248"/>
      <c r="FY4" s="2248"/>
      <c r="FZ4" s="2248"/>
      <c r="GA4" s="2248"/>
      <c r="GB4" s="2248"/>
      <c r="GC4" s="2248"/>
      <c r="GD4" s="2248"/>
      <c r="GE4" s="2248"/>
      <c r="GF4" s="2248"/>
      <c r="GG4" s="2248"/>
      <c r="GH4" s="2248"/>
      <c r="GI4" s="2248"/>
      <c r="GJ4" s="2248"/>
      <c r="GK4" s="2248"/>
      <c r="GM4" s="6514"/>
      <c r="GN4" s="6514"/>
      <c r="GO4" s="6514"/>
      <c r="GP4" s="6514"/>
      <c r="GQ4" s="6514"/>
      <c r="GR4" s="6514"/>
      <c r="GS4" s="6514"/>
      <c r="GT4" s="6514"/>
      <c r="GU4" s="6514"/>
      <c r="GV4" s="6514"/>
      <c r="GW4" s="6514"/>
      <c r="GX4" s="6514"/>
      <c r="GY4" s="6514"/>
      <c r="GZ4" s="6514"/>
      <c r="HA4" s="6514"/>
      <c r="HB4" s="6514"/>
      <c r="HC4" s="6514"/>
      <c r="HD4" s="6514"/>
      <c r="HE4" s="6514"/>
      <c r="HF4" s="6514"/>
      <c r="HG4" s="6514"/>
      <c r="HH4" s="6514"/>
      <c r="HI4" s="6514"/>
      <c r="HJ4" s="6514"/>
      <c r="HK4" s="6514"/>
      <c r="HL4" s="6514"/>
      <c r="HM4" s="6514"/>
      <c r="HN4" s="6514"/>
      <c r="HO4" s="6514"/>
      <c r="HP4" s="6514"/>
      <c r="HQ4" s="6514"/>
      <c r="HR4" s="6514"/>
      <c r="HS4" s="6514"/>
      <c r="HT4" s="6514"/>
      <c r="HU4" s="6514"/>
      <c r="HW4" s="6731"/>
      <c r="HX4" s="6731"/>
      <c r="HY4" s="6731"/>
      <c r="HZ4" s="6731"/>
      <c r="IA4" s="6731"/>
      <c r="IB4" s="6731"/>
      <c r="IC4" s="6731"/>
      <c r="ID4" s="6731"/>
      <c r="IE4" s="6731"/>
      <c r="IF4" s="6731"/>
      <c r="IG4" s="6731"/>
      <c r="IH4" s="6731"/>
      <c r="II4" s="6731"/>
      <c r="IJ4" s="6731"/>
      <c r="IK4" s="6731"/>
      <c r="IL4" s="6731"/>
      <c r="IM4" s="6731"/>
      <c r="IN4" s="6731"/>
      <c r="IP4" s="6731"/>
      <c r="IQ4" s="6731"/>
      <c r="IR4" s="6731"/>
      <c r="IS4" s="6731"/>
      <c r="IT4" s="6731"/>
      <c r="IU4" s="6731"/>
      <c r="IV4" s="6731"/>
      <c r="IW4" s="6731"/>
      <c r="IX4" s="6731"/>
      <c r="IY4" s="6731"/>
      <c r="IZ4" s="6731"/>
      <c r="JA4" s="6731"/>
      <c r="JB4" s="6731"/>
      <c r="JC4" s="6731"/>
      <c r="JD4" s="6731"/>
      <c r="JE4" s="6731"/>
    </row>
    <row r="5" spans="2:265" ht="21">
      <c r="B5" s="8359">
        <v>2025</v>
      </c>
      <c r="C5" s="4993"/>
      <c r="D5" s="4993"/>
      <c r="E5" s="4993"/>
      <c r="F5" s="4993"/>
      <c r="G5" s="4993"/>
      <c r="H5" s="4993"/>
      <c r="I5" s="4993"/>
      <c r="J5" s="4993"/>
      <c r="K5" s="4993"/>
      <c r="L5" s="4993"/>
      <c r="M5" s="4993"/>
      <c r="N5" s="4993"/>
      <c r="O5" s="4993"/>
      <c r="Q5" s="7650"/>
      <c r="R5" s="7650"/>
      <c r="S5" s="7650"/>
      <c r="T5" s="7650"/>
      <c r="U5" s="7650"/>
      <c r="V5" s="7650"/>
      <c r="W5" s="7650"/>
      <c r="X5" s="7650"/>
      <c r="Y5" s="7650"/>
      <c r="Z5" s="7650"/>
      <c r="AA5" s="7650"/>
      <c r="AB5" s="7650"/>
      <c r="AC5" s="7650"/>
      <c r="AD5" s="7650"/>
      <c r="AE5" s="7650"/>
      <c r="AF5" s="7650"/>
      <c r="AG5" s="7650"/>
      <c r="AH5" s="7650"/>
      <c r="AI5" s="7650"/>
      <c r="AJ5" s="7649"/>
      <c r="AK5" s="7649"/>
      <c r="AL5" s="7649"/>
      <c r="AM5" s="7649"/>
      <c r="AN5" s="7649"/>
      <c r="AO5" s="7649"/>
      <c r="AP5" s="7649"/>
      <c r="AQ5" s="7649"/>
      <c r="AR5" s="7649"/>
      <c r="AS5" s="7649"/>
      <c r="AT5" s="7649"/>
      <c r="AU5" s="7649"/>
      <c r="AV5" s="7649"/>
      <c r="AW5" s="7649"/>
      <c r="AX5" s="7649"/>
      <c r="AY5" s="7649"/>
      <c r="AZ5" s="7649"/>
      <c r="BC5" s="5056"/>
      <c r="BD5" s="5056"/>
      <c r="BE5" s="5056"/>
      <c r="BF5" s="5056"/>
      <c r="BG5" s="5056"/>
      <c r="BH5" s="5056"/>
      <c r="BI5" s="5056"/>
      <c r="BJ5" s="5056"/>
      <c r="BK5" s="5056"/>
      <c r="BL5" s="5056"/>
      <c r="BM5" s="5056"/>
      <c r="BN5" s="5056"/>
      <c r="BO5" s="5056"/>
      <c r="BP5" s="5056"/>
      <c r="BQ5" s="5056"/>
      <c r="BR5" s="5056"/>
      <c r="BS5" s="5056"/>
      <c r="BT5" s="5056"/>
      <c r="BU5" s="5056"/>
      <c r="BV5" s="5056"/>
      <c r="BW5" s="5056"/>
      <c r="BX5" s="5056"/>
      <c r="BY5" s="5056"/>
      <c r="BZ5" s="5056"/>
      <c r="CA5" s="5056"/>
      <c r="CB5" s="5056"/>
      <c r="CC5" s="5056"/>
      <c r="CD5" s="5056"/>
      <c r="CE5" s="5056"/>
      <c r="CF5" s="5056"/>
      <c r="CG5" s="5056"/>
      <c r="CH5" s="5056"/>
      <c r="CI5" s="5056"/>
      <c r="CJ5" s="5056"/>
      <c r="CL5" s="2248"/>
      <c r="CM5" s="2248"/>
      <c r="CN5" s="2248"/>
      <c r="CO5" s="2248"/>
      <c r="CP5" s="2248"/>
      <c r="CQ5" s="2248"/>
      <c r="CR5" s="2248"/>
      <c r="CS5" s="2248"/>
      <c r="CT5" s="2248"/>
      <c r="CU5" s="2248"/>
      <c r="CV5" s="2248"/>
      <c r="CW5" s="2248"/>
      <c r="CX5" s="2248"/>
      <c r="CY5" s="2248"/>
      <c r="CZ5" s="2248"/>
      <c r="DA5" s="2248"/>
      <c r="DB5" s="2248"/>
      <c r="DC5" s="2248"/>
      <c r="DD5" s="2248"/>
      <c r="DE5" s="2248"/>
      <c r="DF5" s="2248"/>
      <c r="DG5" s="2248"/>
      <c r="DH5" s="2248"/>
      <c r="DI5" s="2248"/>
      <c r="DJ5" s="2248"/>
      <c r="DK5" s="2248"/>
      <c r="DL5" s="2248"/>
      <c r="DM5" s="2248"/>
      <c r="DN5" s="2248"/>
      <c r="DO5" s="2248"/>
      <c r="DP5" s="2248"/>
      <c r="DQ5" s="2248"/>
      <c r="DR5" s="2248"/>
      <c r="DS5" s="2248"/>
      <c r="FD5" s="2248"/>
      <c r="FE5" s="2248"/>
      <c r="FF5" s="2248"/>
      <c r="FG5" s="2248"/>
      <c r="FH5" s="2248"/>
      <c r="FI5" s="2248"/>
      <c r="FJ5" s="2248"/>
      <c r="FK5" s="2248"/>
      <c r="FL5" s="2248"/>
      <c r="FM5" s="2248"/>
      <c r="FN5" s="2248"/>
      <c r="FO5" s="2248"/>
      <c r="FP5" s="2248"/>
      <c r="FQ5" s="2248"/>
      <c r="FR5" s="2248"/>
      <c r="FS5" s="2248"/>
      <c r="FT5" s="2248"/>
      <c r="FU5" s="2248"/>
      <c r="FV5" s="2248"/>
      <c r="FW5" s="2248"/>
      <c r="FX5" s="2248"/>
      <c r="FY5" s="2248"/>
      <c r="FZ5" s="2248"/>
      <c r="GA5" s="2248"/>
      <c r="GB5" s="2248"/>
      <c r="GC5" s="2248"/>
      <c r="GD5" s="2248"/>
      <c r="GE5" s="2248"/>
      <c r="GF5" s="2248"/>
      <c r="GG5" s="2248"/>
      <c r="GH5" s="2248"/>
      <c r="GI5" s="2248"/>
      <c r="GJ5" s="2248"/>
      <c r="GK5" s="2248"/>
      <c r="GM5" s="6514"/>
      <c r="GN5" s="6514"/>
      <c r="GO5" s="6514"/>
      <c r="GP5" s="6514"/>
      <c r="GQ5" s="6514"/>
      <c r="GR5" s="6514"/>
      <c r="GS5" s="6514"/>
      <c r="GT5" s="6514"/>
      <c r="GU5" s="6514"/>
      <c r="GV5" s="6514"/>
      <c r="GW5" s="6514"/>
      <c r="GX5" s="6514"/>
      <c r="GY5" s="6514"/>
      <c r="GZ5" s="6514"/>
      <c r="HA5" s="6514"/>
      <c r="HB5" s="6514"/>
      <c r="HC5" s="6514"/>
      <c r="HD5" s="6514"/>
      <c r="HE5" s="6514"/>
      <c r="HF5" s="6514"/>
      <c r="HG5" s="6514"/>
      <c r="HH5" s="6514"/>
      <c r="HI5" s="6514"/>
      <c r="HJ5" s="6514"/>
      <c r="HK5" s="6514"/>
      <c r="HL5" s="6514"/>
      <c r="HM5" s="6514"/>
      <c r="HN5" s="6514"/>
      <c r="HO5" s="6514"/>
      <c r="HP5" s="6514"/>
      <c r="HQ5" s="6514"/>
      <c r="HR5" s="6514"/>
      <c r="HS5" s="6514"/>
      <c r="HT5" s="6514"/>
      <c r="HU5" s="6514"/>
      <c r="HW5" s="6731"/>
      <c r="HX5" s="6731"/>
      <c r="HY5" s="6731"/>
      <c r="HZ5" s="6731"/>
      <c r="IA5" s="6731"/>
      <c r="IB5" s="6731"/>
      <c r="IC5" s="6731"/>
      <c r="ID5" s="6731"/>
      <c r="IE5" s="6731"/>
      <c r="IF5" s="6731"/>
      <c r="IG5" s="6731"/>
      <c r="IH5" s="6731"/>
      <c r="II5" s="6731"/>
      <c r="IJ5" s="6731"/>
      <c r="IK5" s="6731"/>
      <c r="IL5" s="6731"/>
      <c r="IM5" s="6731"/>
      <c r="IN5" s="6731"/>
      <c r="IP5" s="6731"/>
      <c r="IQ5" s="6731"/>
      <c r="IR5" s="6731"/>
      <c r="IS5" s="6731"/>
      <c r="IT5" s="6731"/>
      <c r="IU5" s="6731"/>
      <c r="IV5" s="6731"/>
      <c r="IW5" s="6731"/>
      <c r="IX5" s="6731"/>
      <c r="IY5" s="6731"/>
      <c r="IZ5" s="6731"/>
      <c r="JA5" s="6731"/>
      <c r="JB5" s="6731"/>
      <c r="JC5" s="6731"/>
      <c r="JD5" s="6731"/>
      <c r="JE5" s="6731"/>
    </row>
    <row r="6" spans="2:265" ht="18" thickBot="1">
      <c r="C6" s="4993"/>
      <c r="D6" s="4993"/>
      <c r="E6" s="4993"/>
      <c r="F6" s="4993"/>
      <c r="G6" s="4993"/>
      <c r="H6" s="4993"/>
      <c r="I6" s="4993"/>
      <c r="J6" s="4993"/>
      <c r="K6" s="4993"/>
      <c r="L6" s="4993"/>
      <c r="M6" s="4993"/>
      <c r="N6" s="4993"/>
      <c r="O6" s="4993"/>
      <c r="Q6" s="7652" t="s">
        <v>1667</v>
      </c>
      <c r="R6" s="7653"/>
      <c r="S6" s="7650"/>
      <c r="T6" s="7650"/>
      <c r="U6" s="7650"/>
      <c r="V6" s="7650"/>
      <c r="W6" s="7650"/>
      <c r="X6" s="7650"/>
      <c r="Y6" s="7650"/>
      <c r="Z6" s="7650"/>
      <c r="AA6" s="7650"/>
      <c r="AB6" s="7650"/>
      <c r="AC6" s="7650"/>
      <c r="AD6" s="7650"/>
      <c r="AE6" s="7650"/>
      <c r="AF6" s="7650"/>
      <c r="AG6" s="7650"/>
      <c r="AH6" s="7650"/>
      <c r="AI6" s="7650"/>
      <c r="AJ6" s="7654"/>
      <c r="AK6" s="7655"/>
      <c r="AL6" s="7649"/>
      <c r="AM6" s="7649"/>
      <c r="AN6" s="7650"/>
      <c r="AO6" s="7650"/>
      <c r="AP6" s="7650"/>
      <c r="AQ6" s="7650"/>
      <c r="AR6" s="7650"/>
      <c r="AS6" s="7650"/>
      <c r="AT6" s="7650"/>
      <c r="AU6" s="7650"/>
      <c r="AV6" s="7650"/>
      <c r="AW6" s="7650"/>
      <c r="AX6" s="7650"/>
      <c r="AY6" s="7650"/>
      <c r="AZ6" s="7650"/>
      <c r="BC6" s="8358" t="s">
        <v>1741</v>
      </c>
      <c r="BD6" s="5057"/>
      <c r="BE6" s="5058"/>
      <c r="BF6" s="5058"/>
      <c r="BG6" s="5058"/>
      <c r="BH6" s="5058"/>
      <c r="BI6" s="5058"/>
      <c r="BJ6" s="5058"/>
      <c r="BK6" s="5058"/>
      <c r="BL6" s="5058"/>
      <c r="BM6" s="5058"/>
      <c r="BN6" s="5058"/>
      <c r="BO6" s="5058"/>
      <c r="BP6" s="5058"/>
      <c r="BQ6" s="5058"/>
      <c r="BR6" s="5058"/>
      <c r="BS6" s="5058"/>
      <c r="BT6" s="5058"/>
      <c r="BU6" s="8363" t="s">
        <v>1658</v>
      </c>
      <c r="BV6" s="5058"/>
      <c r="BW6" s="5467"/>
      <c r="BX6" s="5467"/>
      <c r="BY6" s="5467"/>
      <c r="BZ6" s="5058"/>
      <c r="CA6" s="5058"/>
      <c r="CB6" s="5058"/>
      <c r="CC6" s="5058"/>
      <c r="CD6" s="5058"/>
      <c r="CE6" s="5058"/>
      <c r="CF6" s="5058"/>
      <c r="CG6" s="5058"/>
      <c r="CH6" s="5058"/>
      <c r="CI6" s="5058"/>
      <c r="CJ6" s="5058"/>
      <c r="CL6" s="5103" t="s">
        <v>1803</v>
      </c>
      <c r="CM6" s="5103"/>
      <c r="CN6" s="5104"/>
      <c r="CO6" s="5104"/>
      <c r="CP6" s="5104"/>
      <c r="CQ6" s="5104"/>
      <c r="CR6" s="5104"/>
      <c r="CS6" s="5104"/>
      <c r="CT6" s="5104"/>
      <c r="CU6" s="5104"/>
      <c r="CV6" s="5104"/>
      <c r="CW6" s="5104"/>
      <c r="CX6" s="5104"/>
      <c r="CY6" s="5104"/>
      <c r="CZ6" s="5104"/>
      <c r="DA6" s="5104"/>
      <c r="DB6" s="5104"/>
      <c r="DC6" s="5104"/>
      <c r="DD6" s="5234" t="s">
        <v>845</v>
      </c>
      <c r="DE6" s="2248" t="s">
        <v>1275</v>
      </c>
      <c r="DF6" s="2248"/>
      <c r="DG6" s="2248"/>
      <c r="DH6" s="2489"/>
      <c r="DI6" s="5104"/>
      <c r="DJ6" s="5104"/>
      <c r="DK6" s="5104"/>
      <c r="DL6" s="5104"/>
      <c r="DM6" s="5104"/>
      <c r="DN6" s="5104"/>
      <c r="DO6" s="5104"/>
      <c r="DP6" s="5104"/>
      <c r="DQ6" s="5104"/>
      <c r="DR6" s="5104"/>
      <c r="DS6" s="5104"/>
      <c r="DU6" s="8362" t="s">
        <v>1753</v>
      </c>
      <c r="DV6" s="4995"/>
      <c r="DW6" s="4993"/>
      <c r="DX6" s="4993"/>
      <c r="DY6" s="4993"/>
      <c r="DZ6" s="4993"/>
      <c r="EA6" s="4993"/>
      <c r="EB6" s="4993"/>
      <c r="EC6" s="4993"/>
      <c r="ED6" s="4993"/>
      <c r="EE6" s="4993"/>
      <c r="EF6" s="4993"/>
      <c r="EG6" s="4993"/>
      <c r="EH6" s="4993"/>
      <c r="EI6" s="4993"/>
      <c r="EJ6" s="4993"/>
      <c r="EK6" s="4993"/>
      <c r="EL6" s="4993"/>
      <c r="EM6" s="7557" t="s">
        <v>591</v>
      </c>
      <c r="EN6" s="4993"/>
      <c r="EO6" s="4993"/>
      <c r="EP6" s="4993"/>
      <c r="EQ6" s="4993"/>
      <c r="ER6" s="4993"/>
      <c r="ES6" s="4993"/>
      <c r="ET6" s="4993"/>
      <c r="EU6" s="4993"/>
      <c r="EV6" s="4993"/>
      <c r="EW6" s="4993"/>
      <c r="EX6" s="4993"/>
      <c r="EY6" s="4993"/>
      <c r="EZ6" s="4993"/>
      <c r="FA6" s="4993"/>
      <c r="FB6" s="4993"/>
      <c r="FD6" s="6326" t="s">
        <v>1514</v>
      </c>
      <c r="FE6" s="5103"/>
      <c r="FF6" s="5104"/>
      <c r="FG6" s="5104"/>
      <c r="FH6" s="5104"/>
      <c r="FI6" s="5104"/>
      <c r="FJ6" s="5104"/>
      <c r="FK6" s="5104"/>
      <c r="FL6" s="5104"/>
      <c r="FM6" s="5104"/>
      <c r="FN6" s="5104"/>
      <c r="FO6" s="5104"/>
      <c r="FP6" s="5104"/>
      <c r="FQ6" s="5104"/>
      <c r="FR6" s="5104"/>
      <c r="FS6" s="5104"/>
      <c r="FT6" s="5104"/>
      <c r="FU6" s="5104"/>
      <c r="FV6" s="6338" t="s">
        <v>1456</v>
      </c>
      <c r="FW6" s="5104"/>
      <c r="FX6" s="5104"/>
      <c r="FY6" s="5104"/>
      <c r="FZ6" s="5104"/>
      <c r="GA6" s="5104"/>
      <c r="GB6" s="5104"/>
      <c r="GC6" s="5104"/>
      <c r="GD6" s="5104"/>
      <c r="GE6" s="5104"/>
      <c r="GF6" s="5104"/>
      <c r="GG6" s="5104"/>
      <c r="GH6" s="5104"/>
      <c r="GI6" s="5104"/>
      <c r="GJ6" s="5104"/>
      <c r="GK6" s="5104"/>
      <c r="GL6" s="6480"/>
      <c r="GM6" s="6515" t="s">
        <v>1716</v>
      </c>
      <c r="GN6" s="6516"/>
      <c r="GO6" s="6517"/>
      <c r="GP6" s="6517"/>
      <c r="GQ6" s="6517"/>
      <c r="GR6" s="6517"/>
      <c r="GS6" s="6517"/>
      <c r="GT6" s="6517"/>
      <c r="GU6" s="6517"/>
      <c r="GV6" s="6517"/>
      <c r="GW6" s="6517"/>
      <c r="GX6" s="6517"/>
      <c r="GY6" s="6517"/>
      <c r="GZ6" s="6517"/>
      <c r="HA6" s="6517"/>
      <c r="HB6" s="6517"/>
      <c r="HC6" s="6517"/>
      <c r="HD6" s="6517"/>
      <c r="HE6" s="6517"/>
      <c r="HF6" s="6518" t="s">
        <v>1462</v>
      </c>
      <c r="HG6" s="6517"/>
      <c r="HH6" s="6517"/>
      <c r="HI6" s="6517"/>
      <c r="HJ6" s="6517"/>
      <c r="HK6" s="6517"/>
      <c r="HL6" s="6517"/>
      <c r="HM6" s="6517"/>
      <c r="HN6" s="6517"/>
      <c r="HO6" s="6517"/>
      <c r="HP6" s="6517"/>
      <c r="HQ6" s="6517"/>
      <c r="HR6" s="6517"/>
      <c r="HS6" s="6517"/>
      <c r="HT6" s="6517"/>
      <c r="HU6" s="6517"/>
      <c r="HV6" s="4993"/>
      <c r="HW6" s="6732" t="s">
        <v>1728</v>
      </c>
      <c r="HX6" s="6733"/>
      <c r="HY6" s="6734"/>
      <c r="HZ6" s="6734"/>
      <c r="IA6" s="6734"/>
      <c r="IB6" s="6734"/>
      <c r="IC6" s="6734"/>
      <c r="ID6" s="6734"/>
      <c r="IE6" s="6734"/>
      <c r="IF6" s="6734"/>
      <c r="IG6" s="6734"/>
      <c r="IH6" s="6734"/>
      <c r="II6" s="6734"/>
      <c r="IJ6" s="6734"/>
      <c r="IK6" s="6734"/>
      <c r="IL6" s="6734"/>
      <c r="IM6" s="6734"/>
      <c r="IN6" s="6734"/>
      <c r="IO6" s="4993"/>
      <c r="IP6" s="7154" t="s">
        <v>1564</v>
      </c>
      <c r="IQ6" s="6734"/>
      <c r="IR6" s="6734"/>
      <c r="IS6" s="6734"/>
      <c r="IT6" s="6734"/>
      <c r="IU6" s="6734"/>
      <c r="IV6" s="6734"/>
      <c r="IW6" s="6734"/>
      <c r="IX6" s="6734"/>
      <c r="IY6" s="6734"/>
      <c r="IZ6" s="6734"/>
      <c r="JA6" s="6734"/>
      <c r="JB6" s="6734"/>
      <c r="JC6" s="6734"/>
      <c r="JD6" s="6734"/>
      <c r="JE6" s="6734"/>
    </row>
    <row r="7" spans="2:265" ht="15" thickBot="1">
      <c r="B7" s="5009" t="s">
        <v>1417</v>
      </c>
      <c r="C7" s="4998" t="s">
        <v>1350</v>
      </c>
      <c r="D7" s="5001" t="s">
        <v>1351</v>
      </c>
      <c r="E7" s="5001" t="s">
        <v>1352</v>
      </c>
      <c r="F7" s="5001" t="s">
        <v>1353</v>
      </c>
      <c r="G7" s="5001" t="s">
        <v>1354</v>
      </c>
      <c r="H7" s="5001" t="s">
        <v>1355</v>
      </c>
      <c r="I7" s="5001" t="s">
        <v>1356</v>
      </c>
      <c r="J7" s="5001" t="s">
        <v>1357</v>
      </c>
      <c r="K7" s="5001" t="s">
        <v>1358</v>
      </c>
      <c r="L7" s="5001" t="s">
        <v>1359</v>
      </c>
      <c r="M7" s="5001" t="s">
        <v>1360</v>
      </c>
      <c r="N7" s="5002" t="s">
        <v>1361</v>
      </c>
      <c r="O7" s="5900"/>
      <c r="Q7" s="7656"/>
      <c r="R7" s="7656"/>
      <c r="S7" s="7656"/>
      <c r="T7" s="7656" t="s">
        <v>14</v>
      </c>
      <c r="U7" s="7656" t="s">
        <v>12</v>
      </c>
      <c r="V7" s="7656"/>
      <c r="W7" s="7656"/>
      <c r="X7" s="7656"/>
      <c r="Y7" s="7656" t="s">
        <v>15</v>
      </c>
      <c r="Z7" s="7656" t="s">
        <v>12</v>
      </c>
      <c r="AA7" s="7656" t="s">
        <v>12</v>
      </c>
      <c r="AB7" s="7656"/>
      <c r="AC7" s="7656"/>
      <c r="AD7" s="7656"/>
      <c r="AE7" s="7656"/>
      <c r="AF7" s="7656" t="s">
        <v>0</v>
      </c>
      <c r="AG7" s="7656"/>
      <c r="AH7" s="7656"/>
      <c r="AI7" s="7657"/>
      <c r="AJ7" s="7658" t="s">
        <v>351</v>
      </c>
      <c r="AK7" s="7649" t="s">
        <v>413</v>
      </c>
      <c r="AL7" s="7649"/>
      <c r="AM7" s="7649"/>
      <c r="AN7" s="7655"/>
      <c r="AO7" s="7649"/>
      <c r="AP7" s="7649"/>
      <c r="AQ7" s="7659"/>
      <c r="AR7" s="7659"/>
      <c r="AS7" s="7659"/>
      <c r="AT7" s="7659"/>
      <c r="AU7" s="7659"/>
      <c r="AV7" s="7659"/>
      <c r="AW7" s="7659"/>
      <c r="AX7" s="7659"/>
      <c r="AY7" s="7659"/>
      <c r="AZ7" s="7659"/>
      <c r="BA7" s="682"/>
      <c r="BB7" s="682"/>
      <c r="BC7" s="5212"/>
      <c r="BD7" s="5212"/>
      <c r="BE7" s="5212"/>
      <c r="BF7" s="5212" t="s">
        <v>14</v>
      </c>
      <c r="BG7" s="5212" t="s">
        <v>12</v>
      </c>
      <c r="BH7" s="5212"/>
      <c r="BI7" s="5212"/>
      <c r="BJ7" s="5212" t="s">
        <v>15</v>
      </c>
      <c r="BK7" s="5212" t="s">
        <v>12</v>
      </c>
      <c r="BL7" s="5212" t="s">
        <v>12</v>
      </c>
      <c r="BM7" s="5212"/>
      <c r="BN7" s="5212"/>
      <c r="BO7" s="5212"/>
      <c r="BP7" s="5212"/>
      <c r="BQ7" s="5212" t="s">
        <v>0</v>
      </c>
      <c r="BR7" s="5212"/>
      <c r="BS7" s="5212"/>
      <c r="BT7" s="5082"/>
      <c r="BU7" s="5159"/>
      <c r="BV7" s="5084"/>
      <c r="BW7" s="5085" t="s">
        <v>14</v>
      </c>
      <c r="BX7" s="5085" t="s">
        <v>12</v>
      </c>
      <c r="BY7" s="5085"/>
      <c r="BZ7" s="5085"/>
      <c r="CA7" s="5085" t="s">
        <v>15</v>
      </c>
      <c r="CB7" s="5085" t="s">
        <v>12</v>
      </c>
      <c r="CC7" s="5085" t="s">
        <v>12</v>
      </c>
      <c r="CD7" s="5085"/>
      <c r="CE7" s="5085"/>
      <c r="CF7" s="5085"/>
      <c r="CG7" s="5085"/>
      <c r="CH7" s="5085" t="s">
        <v>0</v>
      </c>
      <c r="CI7" s="6466"/>
      <c r="CJ7" s="5086"/>
      <c r="CK7" s="1181"/>
      <c r="CL7" s="5185"/>
      <c r="CM7" s="5185"/>
      <c r="CN7" s="5185"/>
      <c r="CO7" s="5185" t="s">
        <v>14</v>
      </c>
      <c r="CP7" s="5185" t="s">
        <v>12</v>
      </c>
      <c r="CQ7" s="5185"/>
      <c r="CR7" s="5185"/>
      <c r="CS7" s="5185" t="s">
        <v>15</v>
      </c>
      <c r="CT7" s="5185" t="s">
        <v>12</v>
      </c>
      <c r="CU7" s="5185" t="s">
        <v>12</v>
      </c>
      <c r="CV7" s="5185"/>
      <c r="CW7" s="5185"/>
      <c r="CX7" s="5185"/>
      <c r="CY7" s="5185"/>
      <c r="CZ7" s="5185" t="s">
        <v>0</v>
      </c>
      <c r="DA7" s="5185"/>
      <c r="DB7" s="5185"/>
      <c r="DC7" s="5122"/>
      <c r="DD7" s="5185"/>
      <c r="DE7" s="5186"/>
      <c r="DF7" s="5187" t="s">
        <v>14</v>
      </c>
      <c r="DG7" s="5187" t="s">
        <v>12</v>
      </c>
      <c r="DH7" s="5187"/>
      <c r="DI7" s="5187"/>
      <c r="DJ7" s="5187" t="s">
        <v>15</v>
      </c>
      <c r="DK7" s="5187" t="s">
        <v>12</v>
      </c>
      <c r="DL7" s="5187" t="s">
        <v>12</v>
      </c>
      <c r="DM7" s="5187"/>
      <c r="DN7" s="5187"/>
      <c r="DO7" s="5187"/>
      <c r="DP7" s="5187"/>
      <c r="DQ7" s="5187" t="s">
        <v>0</v>
      </c>
      <c r="DR7" s="5188"/>
      <c r="DS7" s="5189"/>
      <c r="DT7" s="1181"/>
      <c r="DU7" s="5213"/>
      <c r="DV7" s="5213"/>
      <c r="DW7" s="5213"/>
      <c r="DX7" s="5213" t="s">
        <v>14</v>
      </c>
      <c r="DY7" s="5213" t="s">
        <v>12</v>
      </c>
      <c r="DZ7" s="5213"/>
      <c r="EA7" s="5213"/>
      <c r="EB7" s="5213" t="s">
        <v>15</v>
      </c>
      <c r="EC7" s="5213" t="s">
        <v>12</v>
      </c>
      <c r="ED7" s="5213" t="s">
        <v>12</v>
      </c>
      <c r="EE7" s="5213"/>
      <c r="EF7" s="5213"/>
      <c r="EG7" s="5213"/>
      <c r="EH7" s="5213"/>
      <c r="EI7" s="5213" t="s">
        <v>0</v>
      </c>
      <c r="EJ7" s="5213"/>
      <c r="EK7" s="5213"/>
      <c r="EL7" s="5012"/>
      <c r="EM7" s="5213"/>
      <c r="EN7" s="5214"/>
      <c r="EO7" s="5215" t="s">
        <v>14</v>
      </c>
      <c r="EP7" s="5215" t="s">
        <v>12</v>
      </c>
      <c r="EQ7" s="5215"/>
      <c r="ER7" s="5215"/>
      <c r="ES7" s="5215" t="s">
        <v>15</v>
      </c>
      <c r="ET7" s="5215" t="s">
        <v>12</v>
      </c>
      <c r="EU7" s="5215" t="s">
        <v>12</v>
      </c>
      <c r="EV7" s="5215"/>
      <c r="EW7" s="5215"/>
      <c r="EX7" s="5215"/>
      <c r="EY7" s="5215"/>
      <c r="EZ7" s="5215" t="s">
        <v>0</v>
      </c>
      <c r="FA7" s="5377"/>
      <c r="FB7" s="5216"/>
      <c r="FC7" s="1181"/>
      <c r="FD7" s="5185"/>
      <c r="FE7" s="5185"/>
      <c r="FF7" s="5185"/>
      <c r="FG7" s="5185" t="s">
        <v>14</v>
      </c>
      <c r="FH7" s="5185" t="s">
        <v>12</v>
      </c>
      <c r="FI7" s="5185"/>
      <c r="FJ7" s="5185"/>
      <c r="FK7" s="5185" t="s">
        <v>15</v>
      </c>
      <c r="FL7" s="5185" t="s">
        <v>12</v>
      </c>
      <c r="FM7" s="5185" t="s">
        <v>12</v>
      </c>
      <c r="FN7" s="5185"/>
      <c r="FO7" s="5185"/>
      <c r="FP7" s="5185"/>
      <c r="FQ7" s="5185"/>
      <c r="FR7" s="5185" t="s">
        <v>0</v>
      </c>
      <c r="FS7" s="5185"/>
      <c r="FT7" s="5185"/>
      <c r="FU7" s="5122"/>
      <c r="FV7" s="5185"/>
      <c r="FW7" s="5186"/>
      <c r="FX7" s="5187" t="s">
        <v>14</v>
      </c>
      <c r="FY7" s="5187" t="s">
        <v>12</v>
      </c>
      <c r="FZ7" s="5187"/>
      <c r="GA7" s="5187"/>
      <c r="GB7" s="5187" t="s">
        <v>15</v>
      </c>
      <c r="GC7" s="5187" t="s">
        <v>12</v>
      </c>
      <c r="GD7" s="5187" t="s">
        <v>12</v>
      </c>
      <c r="GE7" s="5187"/>
      <c r="GF7" s="5187"/>
      <c r="GG7" s="5187"/>
      <c r="GH7" s="5187"/>
      <c r="GI7" s="5187" t="s">
        <v>0</v>
      </c>
      <c r="GJ7" s="5188"/>
      <c r="GK7" s="5189"/>
      <c r="GL7" s="6706"/>
      <c r="GM7" s="6519"/>
      <c r="GN7" s="6519"/>
      <c r="GO7" s="6519"/>
      <c r="GP7" s="6519" t="s">
        <v>14</v>
      </c>
      <c r="GQ7" s="6519" t="s">
        <v>12</v>
      </c>
      <c r="GR7" s="6519"/>
      <c r="GS7" s="6519"/>
      <c r="GT7" s="6519" t="s">
        <v>15</v>
      </c>
      <c r="GU7" s="6519" t="s">
        <v>12</v>
      </c>
      <c r="GV7" s="6519" t="s">
        <v>12</v>
      </c>
      <c r="GW7" s="6519"/>
      <c r="GX7" s="6519"/>
      <c r="GY7" s="6519"/>
      <c r="GZ7" s="6519"/>
      <c r="HA7" s="6519" t="s">
        <v>0</v>
      </c>
      <c r="HB7" s="6519"/>
      <c r="HC7" s="6519"/>
      <c r="HD7" s="6519"/>
      <c r="HE7" s="6520"/>
      <c r="HF7" s="6519"/>
      <c r="HG7" s="6521"/>
      <c r="HH7" s="6522" t="s">
        <v>14</v>
      </c>
      <c r="HI7" s="6522" t="s">
        <v>12</v>
      </c>
      <c r="HJ7" s="6522"/>
      <c r="HK7" s="6522"/>
      <c r="HL7" s="6522" t="s">
        <v>15</v>
      </c>
      <c r="HM7" s="6522" t="s">
        <v>12</v>
      </c>
      <c r="HN7" s="6522" t="s">
        <v>12</v>
      </c>
      <c r="HO7" s="6522"/>
      <c r="HP7" s="6522"/>
      <c r="HQ7" s="6522"/>
      <c r="HR7" s="6522"/>
      <c r="HS7" s="6522" t="s">
        <v>0</v>
      </c>
      <c r="HT7" s="6673"/>
      <c r="HU7" s="6673"/>
      <c r="HV7" s="1179"/>
      <c r="HW7" s="6735"/>
      <c r="HX7" s="6735"/>
      <c r="HY7" s="6735"/>
      <c r="HZ7" s="6735" t="s">
        <v>14</v>
      </c>
      <c r="IA7" s="6735" t="s">
        <v>12</v>
      </c>
      <c r="IB7" s="6735"/>
      <c r="IC7" s="6735"/>
      <c r="ID7" s="6735" t="s">
        <v>15</v>
      </c>
      <c r="IE7" s="6735" t="s">
        <v>12</v>
      </c>
      <c r="IF7" s="6735" t="s">
        <v>12</v>
      </c>
      <c r="IG7" s="6735"/>
      <c r="IH7" s="6735"/>
      <c r="II7" s="6735"/>
      <c r="IJ7" s="6735"/>
      <c r="IK7" s="6735" t="s">
        <v>0</v>
      </c>
      <c r="IL7" s="6735"/>
      <c r="IM7" s="6735"/>
      <c r="IN7" s="6735"/>
      <c r="IO7" s="5012"/>
      <c r="IP7" s="6735"/>
      <c r="IQ7" s="6806"/>
      <c r="IR7" s="6807" t="s">
        <v>14</v>
      </c>
      <c r="IS7" s="6807" t="s">
        <v>12</v>
      </c>
      <c r="IT7" s="6807"/>
      <c r="IU7" s="6807"/>
      <c r="IV7" s="6807" t="s">
        <v>15</v>
      </c>
      <c r="IW7" s="6807" t="s">
        <v>12</v>
      </c>
      <c r="IX7" s="6807" t="s">
        <v>12</v>
      </c>
      <c r="IY7" s="6807"/>
      <c r="IZ7" s="6807"/>
      <c r="JA7" s="6807"/>
      <c r="JB7" s="6807"/>
      <c r="JC7" s="6807" t="s">
        <v>0</v>
      </c>
      <c r="JD7" s="6808"/>
      <c r="JE7" s="6809"/>
    </row>
    <row r="8" spans="2:265">
      <c r="B8" s="5004"/>
      <c r="C8" s="5000"/>
      <c r="D8" s="5000"/>
      <c r="E8" s="5000"/>
      <c r="F8" s="5000"/>
      <c r="G8" s="5000"/>
      <c r="H8" s="5000"/>
      <c r="I8" s="5000"/>
      <c r="J8" s="5000"/>
      <c r="K8" s="5000"/>
      <c r="L8" s="5000"/>
      <c r="M8" s="5000"/>
      <c r="N8" s="5005"/>
      <c r="O8" s="4993"/>
      <c r="Q8" s="7660" t="s">
        <v>3</v>
      </c>
      <c r="R8" s="7660" t="s">
        <v>4</v>
      </c>
      <c r="S8" s="7660" t="s">
        <v>18</v>
      </c>
      <c r="T8" s="7660" t="s">
        <v>19</v>
      </c>
      <c r="U8" s="7660" t="s">
        <v>19</v>
      </c>
      <c r="V8" s="7660" t="s">
        <v>20</v>
      </c>
      <c r="W8" s="7660" t="s">
        <v>21</v>
      </c>
      <c r="X8" s="7660" t="s">
        <v>1559</v>
      </c>
      <c r="Y8" s="7660" t="s">
        <v>22</v>
      </c>
      <c r="Z8" s="7660" t="s">
        <v>23</v>
      </c>
      <c r="AA8" s="7660" t="s">
        <v>23</v>
      </c>
      <c r="AB8" s="7660" t="s">
        <v>1227</v>
      </c>
      <c r="AC8" s="7660" t="s">
        <v>20</v>
      </c>
      <c r="AD8" s="7660" t="s">
        <v>25</v>
      </c>
      <c r="AE8" s="7660" t="s">
        <v>0</v>
      </c>
      <c r="AF8" s="7660" t="s">
        <v>1363</v>
      </c>
      <c r="AG8" s="7660" t="s">
        <v>1388</v>
      </c>
      <c r="AH8" s="7660" t="s">
        <v>26</v>
      </c>
      <c r="AI8" s="7657"/>
      <c r="AJ8" s="7656"/>
      <c r="AK8" s="7661"/>
      <c r="AL8" s="7662" t="s">
        <v>14</v>
      </c>
      <c r="AM8" s="7662" t="s">
        <v>12</v>
      </c>
      <c r="AN8" s="7662"/>
      <c r="AO8" s="7662"/>
      <c r="AP8" s="7662"/>
      <c r="AQ8" s="7662" t="s">
        <v>15</v>
      </c>
      <c r="AR8" s="7662" t="s">
        <v>12</v>
      </c>
      <c r="AS8" s="7662" t="s">
        <v>12</v>
      </c>
      <c r="AT8" s="7662"/>
      <c r="AU8" s="7662"/>
      <c r="AV8" s="7662"/>
      <c r="AW8" s="7662"/>
      <c r="AX8" s="7662" t="s">
        <v>0</v>
      </c>
      <c r="AY8" s="7663"/>
      <c r="AZ8" s="7664"/>
      <c r="BA8" s="682"/>
      <c r="BB8" s="682"/>
      <c r="BC8" s="5217" t="s">
        <v>3</v>
      </c>
      <c r="BD8" s="5217" t="s">
        <v>4</v>
      </c>
      <c r="BE8" s="5217" t="s">
        <v>18</v>
      </c>
      <c r="BF8" s="5217" t="s">
        <v>19</v>
      </c>
      <c r="BG8" s="5217" t="s">
        <v>19</v>
      </c>
      <c r="BH8" s="5217" t="s">
        <v>20</v>
      </c>
      <c r="BI8" s="5217" t="s">
        <v>21</v>
      </c>
      <c r="BJ8" s="5217" t="s">
        <v>22</v>
      </c>
      <c r="BK8" s="5217" t="s">
        <v>23</v>
      </c>
      <c r="BL8" s="5217" t="s">
        <v>23</v>
      </c>
      <c r="BM8" s="5217" t="s">
        <v>1227</v>
      </c>
      <c r="BN8" s="5217" t="s">
        <v>20</v>
      </c>
      <c r="BO8" s="5217" t="s">
        <v>25</v>
      </c>
      <c r="BP8" s="5217" t="s">
        <v>0</v>
      </c>
      <c r="BQ8" s="5217" t="s">
        <v>1363</v>
      </c>
      <c r="BR8" s="6697" t="s">
        <v>1388</v>
      </c>
      <c r="BS8" s="5217" t="s">
        <v>26</v>
      </c>
      <c r="BT8" s="5082"/>
      <c r="BU8" s="5160" t="s">
        <v>4</v>
      </c>
      <c r="BV8" s="5087" t="s">
        <v>18</v>
      </c>
      <c r="BW8" s="5088" t="s">
        <v>19</v>
      </c>
      <c r="BX8" s="5088" t="s">
        <v>19</v>
      </c>
      <c r="BY8" s="5088" t="s">
        <v>20</v>
      </c>
      <c r="BZ8" s="5088" t="s">
        <v>21</v>
      </c>
      <c r="CA8" s="5088" t="s">
        <v>22</v>
      </c>
      <c r="CB8" s="5088" t="s">
        <v>23</v>
      </c>
      <c r="CC8" s="5088" t="s">
        <v>23</v>
      </c>
      <c r="CD8" s="5088" t="s">
        <v>24</v>
      </c>
      <c r="CE8" s="5088" t="s">
        <v>20</v>
      </c>
      <c r="CF8" s="5088" t="s">
        <v>25</v>
      </c>
      <c r="CG8" s="5088" t="s">
        <v>0</v>
      </c>
      <c r="CH8" s="5088" t="s">
        <v>1363</v>
      </c>
      <c r="CI8" s="6467" t="s">
        <v>1388</v>
      </c>
      <c r="CJ8" s="5089" t="s">
        <v>26</v>
      </c>
      <c r="CK8" s="1181"/>
      <c r="CL8" s="5190" t="s">
        <v>3</v>
      </c>
      <c r="CM8" s="5190" t="s">
        <v>4</v>
      </c>
      <c r="CN8" s="5190" t="s">
        <v>18</v>
      </c>
      <c r="CO8" s="5190" t="s">
        <v>19</v>
      </c>
      <c r="CP8" s="5190" t="s">
        <v>19</v>
      </c>
      <c r="CQ8" s="5190" t="s">
        <v>20</v>
      </c>
      <c r="CR8" s="5190" t="s">
        <v>21</v>
      </c>
      <c r="CS8" s="5190" t="s">
        <v>22</v>
      </c>
      <c r="CT8" s="5190" t="s">
        <v>23</v>
      </c>
      <c r="CU8" s="5190" t="s">
        <v>23</v>
      </c>
      <c r="CV8" s="5190" t="s">
        <v>1227</v>
      </c>
      <c r="CW8" s="5190" t="s">
        <v>20</v>
      </c>
      <c r="CX8" s="5190" t="s">
        <v>25</v>
      </c>
      <c r="CY8" s="5190" t="s">
        <v>0</v>
      </c>
      <c r="CZ8" s="5190" t="s">
        <v>1363</v>
      </c>
      <c r="DA8" s="6698" t="s">
        <v>1388</v>
      </c>
      <c r="DB8" s="5190" t="s">
        <v>26</v>
      </c>
      <c r="DC8" s="5122"/>
      <c r="DD8" s="5190" t="s">
        <v>4</v>
      </c>
      <c r="DE8" s="5191" t="s">
        <v>18</v>
      </c>
      <c r="DF8" s="5192" t="s">
        <v>19</v>
      </c>
      <c r="DG8" s="5192" t="s">
        <v>19</v>
      </c>
      <c r="DH8" s="5192" t="s">
        <v>20</v>
      </c>
      <c r="DI8" s="5192" t="s">
        <v>21</v>
      </c>
      <c r="DJ8" s="5192" t="s">
        <v>22</v>
      </c>
      <c r="DK8" s="5192" t="s">
        <v>23</v>
      </c>
      <c r="DL8" s="5192" t="s">
        <v>23</v>
      </c>
      <c r="DM8" s="5192" t="s">
        <v>24</v>
      </c>
      <c r="DN8" s="5192" t="s">
        <v>20</v>
      </c>
      <c r="DO8" s="5192" t="s">
        <v>25</v>
      </c>
      <c r="DP8" s="5192" t="s">
        <v>0</v>
      </c>
      <c r="DQ8" s="5192" t="s">
        <v>1363</v>
      </c>
      <c r="DR8" s="5193" t="s">
        <v>1388</v>
      </c>
      <c r="DS8" s="5194" t="s">
        <v>26</v>
      </c>
      <c r="DT8" s="1181"/>
      <c r="DU8" s="5218" t="s">
        <v>3</v>
      </c>
      <c r="DV8" s="5218" t="s">
        <v>4</v>
      </c>
      <c r="DW8" s="5218" t="s">
        <v>18</v>
      </c>
      <c r="DX8" s="5218" t="s">
        <v>19</v>
      </c>
      <c r="DY8" s="5218" t="s">
        <v>19</v>
      </c>
      <c r="DZ8" s="5218" t="s">
        <v>20</v>
      </c>
      <c r="EA8" s="5218" t="s">
        <v>21</v>
      </c>
      <c r="EB8" s="5218" t="s">
        <v>22</v>
      </c>
      <c r="EC8" s="5218" t="s">
        <v>23</v>
      </c>
      <c r="ED8" s="5218" t="s">
        <v>23</v>
      </c>
      <c r="EE8" s="5218" t="s">
        <v>1227</v>
      </c>
      <c r="EF8" s="5218" t="s">
        <v>20</v>
      </c>
      <c r="EG8" s="5218" t="s">
        <v>25</v>
      </c>
      <c r="EH8" s="5218" t="s">
        <v>0</v>
      </c>
      <c r="EI8" s="5218" t="s">
        <v>1363</v>
      </c>
      <c r="EJ8" s="5218" t="s">
        <v>1388</v>
      </c>
      <c r="EK8" s="5218" t="s">
        <v>26</v>
      </c>
      <c r="EL8" s="5012"/>
      <c r="EM8" s="5218" t="s">
        <v>4</v>
      </c>
      <c r="EN8" s="5219" t="s">
        <v>18</v>
      </c>
      <c r="EO8" s="5220" t="s">
        <v>19</v>
      </c>
      <c r="EP8" s="5220" t="s">
        <v>19</v>
      </c>
      <c r="EQ8" s="5220" t="s">
        <v>20</v>
      </c>
      <c r="ER8" s="5220" t="s">
        <v>21</v>
      </c>
      <c r="ES8" s="5220" t="s">
        <v>22</v>
      </c>
      <c r="ET8" s="5220" t="s">
        <v>23</v>
      </c>
      <c r="EU8" s="5220" t="s">
        <v>23</v>
      </c>
      <c r="EV8" s="5220" t="s">
        <v>24</v>
      </c>
      <c r="EW8" s="5220" t="s">
        <v>20</v>
      </c>
      <c r="EX8" s="5220" t="s">
        <v>25</v>
      </c>
      <c r="EY8" s="5220" t="s">
        <v>0</v>
      </c>
      <c r="EZ8" s="5220" t="s">
        <v>1363</v>
      </c>
      <c r="FA8" s="5378" t="s">
        <v>1388</v>
      </c>
      <c r="FB8" s="5221" t="s">
        <v>26</v>
      </c>
      <c r="FC8" s="1181"/>
      <c r="FD8" s="5190" t="s">
        <v>3</v>
      </c>
      <c r="FE8" s="5190" t="s">
        <v>4</v>
      </c>
      <c r="FF8" s="5190" t="s">
        <v>18</v>
      </c>
      <c r="FG8" s="5190" t="s">
        <v>19</v>
      </c>
      <c r="FH8" s="5190" t="s">
        <v>19</v>
      </c>
      <c r="FI8" s="5190" t="s">
        <v>20</v>
      </c>
      <c r="FJ8" s="5190" t="s">
        <v>21</v>
      </c>
      <c r="FK8" s="5190" t="s">
        <v>22</v>
      </c>
      <c r="FL8" s="5190" t="s">
        <v>23</v>
      </c>
      <c r="FM8" s="5190" t="s">
        <v>23</v>
      </c>
      <c r="FN8" s="5190" t="s">
        <v>1227</v>
      </c>
      <c r="FO8" s="5190" t="s">
        <v>20</v>
      </c>
      <c r="FP8" s="5190" t="s">
        <v>25</v>
      </c>
      <c r="FQ8" s="5190" t="s">
        <v>0</v>
      </c>
      <c r="FR8" s="5190" t="s">
        <v>1363</v>
      </c>
      <c r="FS8" s="5190"/>
      <c r="FT8" s="5190" t="s">
        <v>26</v>
      </c>
      <c r="FU8" s="5122"/>
      <c r="FV8" s="5190" t="s">
        <v>4</v>
      </c>
      <c r="FW8" s="5191" t="s">
        <v>18</v>
      </c>
      <c r="FX8" s="5192" t="s">
        <v>19</v>
      </c>
      <c r="FY8" s="5192" t="s">
        <v>19</v>
      </c>
      <c r="FZ8" s="5192" t="s">
        <v>20</v>
      </c>
      <c r="GA8" s="5192" t="s">
        <v>21</v>
      </c>
      <c r="GB8" s="5192" t="s">
        <v>22</v>
      </c>
      <c r="GC8" s="5192" t="s">
        <v>23</v>
      </c>
      <c r="GD8" s="5192" t="s">
        <v>23</v>
      </c>
      <c r="GE8" s="5192" t="s">
        <v>24</v>
      </c>
      <c r="GF8" s="5192" t="s">
        <v>20</v>
      </c>
      <c r="GG8" s="5192" t="s">
        <v>25</v>
      </c>
      <c r="GH8" s="5192" t="s">
        <v>0</v>
      </c>
      <c r="GI8" s="5192" t="s">
        <v>1363</v>
      </c>
      <c r="GJ8" s="5193" t="s">
        <v>1388</v>
      </c>
      <c r="GK8" s="5194" t="s">
        <v>26</v>
      </c>
      <c r="GL8" s="6706"/>
      <c r="GM8" s="6523" t="s">
        <v>3</v>
      </c>
      <c r="GN8" s="6523" t="s">
        <v>4</v>
      </c>
      <c r="GO8" s="6523" t="s">
        <v>18</v>
      </c>
      <c r="GP8" s="6523" t="s">
        <v>19</v>
      </c>
      <c r="GQ8" s="6523" t="s">
        <v>19</v>
      </c>
      <c r="GR8" s="6523" t="s">
        <v>20</v>
      </c>
      <c r="GS8" s="6523" t="s">
        <v>21</v>
      </c>
      <c r="GT8" s="6523" t="s">
        <v>22</v>
      </c>
      <c r="GU8" s="6523" t="s">
        <v>23</v>
      </c>
      <c r="GV8" s="6523" t="s">
        <v>23</v>
      </c>
      <c r="GW8" s="6523" t="s">
        <v>1227</v>
      </c>
      <c r="GX8" s="6523" t="s">
        <v>20</v>
      </c>
      <c r="GY8" s="6523" t="s">
        <v>25</v>
      </c>
      <c r="GZ8" s="6523" t="s">
        <v>0</v>
      </c>
      <c r="HA8" s="6523" t="s">
        <v>1363</v>
      </c>
      <c r="HB8" s="6523" t="s">
        <v>1388</v>
      </c>
      <c r="HC8" s="6523" t="s">
        <v>1526</v>
      </c>
      <c r="HD8" s="6523" t="s">
        <v>26</v>
      </c>
      <c r="HE8" s="6520"/>
      <c r="HF8" s="6523" t="s">
        <v>4</v>
      </c>
      <c r="HG8" s="6524" t="s">
        <v>18</v>
      </c>
      <c r="HH8" s="6525" t="s">
        <v>19</v>
      </c>
      <c r="HI8" s="6525" t="s">
        <v>19</v>
      </c>
      <c r="HJ8" s="6525" t="s">
        <v>20</v>
      </c>
      <c r="HK8" s="6525" t="s">
        <v>21</v>
      </c>
      <c r="HL8" s="6525" t="s">
        <v>22</v>
      </c>
      <c r="HM8" s="6525" t="s">
        <v>23</v>
      </c>
      <c r="HN8" s="6525" t="s">
        <v>23</v>
      </c>
      <c r="HO8" s="6525" t="s">
        <v>24</v>
      </c>
      <c r="HP8" s="6525" t="s">
        <v>20</v>
      </c>
      <c r="HQ8" s="6525" t="s">
        <v>25</v>
      </c>
      <c r="HR8" s="6525" t="s">
        <v>0</v>
      </c>
      <c r="HS8" s="6525" t="s">
        <v>1363</v>
      </c>
      <c r="HT8" s="6674" t="s">
        <v>1388</v>
      </c>
      <c r="HU8" s="6674" t="s">
        <v>26</v>
      </c>
      <c r="HV8" s="1179"/>
      <c r="HW8" s="6736" t="s">
        <v>3</v>
      </c>
      <c r="HX8" s="6736" t="s">
        <v>4</v>
      </c>
      <c r="HY8" s="6736" t="s">
        <v>18</v>
      </c>
      <c r="HZ8" s="6736" t="s">
        <v>19</v>
      </c>
      <c r="IA8" s="6736" t="s">
        <v>19</v>
      </c>
      <c r="IB8" s="6736" t="s">
        <v>20</v>
      </c>
      <c r="IC8" s="6736" t="s">
        <v>21</v>
      </c>
      <c r="ID8" s="6736" t="s">
        <v>22</v>
      </c>
      <c r="IE8" s="6736" t="s">
        <v>23</v>
      </c>
      <c r="IF8" s="6736" t="s">
        <v>23</v>
      </c>
      <c r="IG8" s="6736" t="s">
        <v>1227</v>
      </c>
      <c r="IH8" s="6736" t="s">
        <v>20</v>
      </c>
      <c r="II8" s="6736" t="s">
        <v>25</v>
      </c>
      <c r="IJ8" s="6736" t="s">
        <v>0</v>
      </c>
      <c r="IK8" s="6736" t="s">
        <v>1363</v>
      </c>
      <c r="IL8" s="6736"/>
      <c r="IM8" s="6736" t="s">
        <v>1526</v>
      </c>
      <c r="IN8" s="6736" t="s">
        <v>26</v>
      </c>
      <c r="IO8" s="5012"/>
      <c r="IP8" s="6736" t="s">
        <v>4</v>
      </c>
      <c r="IQ8" s="6810" t="s">
        <v>18</v>
      </c>
      <c r="IR8" s="6811" t="s">
        <v>19</v>
      </c>
      <c r="IS8" s="6811" t="s">
        <v>19</v>
      </c>
      <c r="IT8" s="6811" t="s">
        <v>20</v>
      </c>
      <c r="IU8" s="6811" t="s">
        <v>21</v>
      </c>
      <c r="IV8" s="6811" t="s">
        <v>22</v>
      </c>
      <c r="IW8" s="6811" t="s">
        <v>23</v>
      </c>
      <c r="IX8" s="6811" t="s">
        <v>23</v>
      </c>
      <c r="IY8" s="6811" t="s">
        <v>24</v>
      </c>
      <c r="IZ8" s="6811" t="s">
        <v>20</v>
      </c>
      <c r="JA8" s="6811" t="s">
        <v>25</v>
      </c>
      <c r="JB8" s="6811" t="s">
        <v>0</v>
      </c>
      <c r="JC8" s="6811" t="s">
        <v>1363</v>
      </c>
      <c r="JD8" s="6812" t="s">
        <v>1388</v>
      </c>
      <c r="JE8" s="6813" t="s">
        <v>26</v>
      </c>
    </row>
    <row r="9" spans="2:265" ht="19.5" customHeight="1" thickBot="1">
      <c r="B9" s="5006" t="s">
        <v>591</v>
      </c>
      <c r="C9" s="5152">
        <f>SERRAPLAST!Q25</f>
        <v>28437.878000000004</v>
      </c>
      <c r="D9" s="5152">
        <f>SERRAPLAST!Q52</f>
        <v>21569.997500000001</v>
      </c>
      <c r="E9" s="5152">
        <f>SERRAPLAST!Q79</f>
        <v>37396.584999999999</v>
      </c>
      <c r="F9" s="5152">
        <f>SERRAPLAST!Q129</f>
        <v>41104.830999999998</v>
      </c>
      <c r="G9" s="5152">
        <f>SERRAPLAST!Q167</f>
        <v>38411.625999999997</v>
      </c>
      <c r="H9" s="5152">
        <f>SERRAPLAST!Q212</f>
        <v>37688.772499999992</v>
      </c>
      <c r="I9" s="5152">
        <f>SERRAPLAST!Q240</f>
        <v>29597.325000000004</v>
      </c>
      <c r="J9" s="5152">
        <f>SERRAPLAST!Q267</f>
        <v>30523.975000000002</v>
      </c>
      <c r="K9" s="5152">
        <f>SERRAPLAST!Q295</f>
        <v>27209.52</v>
      </c>
      <c r="L9" s="5152">
        <f>SERRAPLAST!Q342</f>
        <v>37664.205000000002</v>
      </c>
      <c r="M9" s="5152">
        <f>SERRAPLAST!Q384</f>
        <v>571</v>
      </c>
      <c r="N9" s="5153">
        <f>SERRAPLAST!Q417</f>
        <v>0</v>
      </c>
      <c r="O9" s="5901"/>
      <c r="P9" s="2"/>
      <c r="Q9" s="7665"/>
      <c r="R9" s="7665"/>
      <c r="S9" s="7665"/>
      <c r="T9" s="7665" t="s">
        <v>3</v>
      </c>
      <c r="U9" s="7665" t="s">
        <v>18</v>
      </c>
      <c r="V9" s="7665"/>
      <c r="W9" s="7665"/>
      <c r="X9" s="7665"/>
      <c r="Y9" s="7665" t="s">
        <v>21</v>
      </c>
      <c r="Z9" s="7665" t="s">
        <v>27</v>
      </c>
      <c r="AA9" s="7665" t="s">
        <v>28</v>
      </c>
      <c r="AB9" s="7665"/>
      <c r="AC9" s="7665"/>
      <c r="AD9" s="7665"/>
      <c r="AE9" s="7665"/>
      <c r="AF9" s="7665" t="s">
        <v>11</v>
      </c>
      <c r="AG9" s="7665"/>
      <c r="AH9" s="7665"/>
      <c r="AI9" s="7657"/>
      <c r="AJ9" s="7660" t="s">
        <v>4</v>
      </c>
      <c r="AK9" s="7666" t="s">
        <v>18</v>
      </c>
      <c r="AL9" s="7667" t="s">
        <v>19</v>
      </c>
      <c r="AM9" s="7667" t="s">
        <v>19</v>
      </c>
      <c r="AN9" s="7667" t="s">
        <v>20</v>
      </c>
      <c r="AO9" s="7667" t="s">
        <v>21</v>
      </c>
      <c r="AP9" s="7667" t="s">
        <v>1559</v>
      </c>
      <c r="AQ9" s="7667" t="s">
        <v>22</v>
      </c>
      <c r="AR9" s="7667" t="s">
        <v>23</v>
      </c>
      <c r="AS9" s="7667" t="s">
        <v>23</v>
      </c>
      <c r="AT9" s="7667" t="s">
        <v>24</v>
      </c>
      <c r="AU9" s="7667" t="s">
        <v>20</v>
      </c>
      <c r="AV9" s="7667" t="s">
        <v>25</v>
      </c>
      <c r="AW9" s="7667" t="s">
        <v>0</v>
      </c>
      <c r="AX9" s="7667" t="s">
        <v>1363</v>
      </c>
      <c r="AY9" s="7668" t="s">
        <v>1388</v>
      </c>
      <c r="AZ9" s="7669" t="s">
        <v>26</v>
      </c>
      <c r="BA9" s="682"/>
      <c r="BB9" s="682"/>
      <c r="BC9" s="5222"/>
      <c r="BD9" s="5222"/>
      <c r="BE9" s="5222"/>
      <c r="BF9" s="5222" t="s">
        <v>3</v>
      </c>
      <c r="BG9" s="5222" t="s">
        <v>18</v>
      </c>
      <c r="BH9" s="5222"/>
      <c r="BI9" s="5222"/>
      <c r="BJ9" s="5222" t="s">
        <v>21</v>
      </c>
      <c r="BK9" s="5222" t="s">
        <v>27</v>
      </c>
      <c r="BL9" s="5222" t="s">
        <v>28</v>
      </c>
      <c r="BM9" s="5222"/>
      <c r="BN9" s="5222"/>
      <c r="BO9" s="5222"/>
      <c r="BP9" s="5222"/>
      <c r="BQ9" s="5222" t="s">
        <v>11</v>
      </c>
      <c r="BR9" s="5222"/>
      <c r="BS9" s="5222"/>
      <c r="BT9" s="5082"/>
      <c r="BU9" s="5161"/>
      <c r="BV9" s="5090"/>
      <c r="BW9" s="5091" t="s">
        <v>3</v>
      </c>
      <c r="BX9" s="5091" t="s">
        <v>18</v>
      </c>
      <c r="BY9" s="5091"/>
      <c r="BZ9" s="5091"/>
      <c r="CA9" s="5091" t="s">
        <v>21</v>
      </c>
      <c r="CB9" s="5091" t="s">
        <v>27</v>
      </c>
      <c r="CC9" s="5091" t="s">
        <v>28</v>
      </c>
      <c r="CD9" s="5091"/>
      <c r="CE9" s="5091"/>
      <c r="CF9" s="5091"/>
      <c r="CG9" s="5091"/>
      <c r="CH9" s="5091" t="s">
        <v>11</v>
      </c>
      <c r="CI9" s="6468"/>
      <c r="CJ9" s="5092"/>
      <c r="CK9" s="1181"/>
      <c r="CL9" s="5195"/>
      <c r="CM9" s="5195"/>
      <c r="CN9" s="5195"/>
      <c r="CO9" s="5195" t="s">
        <v>3</v>
      </c>
      <c r="CP9" s="5195" t="s">
        <v>18</v>
      </c>
      <c r="CQ9" s="5195"/>
      <c r="CR9" s="5195"/>
      <c r="CS9" s="5195" t="s">
        <v>21</v>
      </c>
      <c r="CT9" s="5195" t="s">
        <v>27</v>
      </c>
      <c r="CU9" s="5195" t="s">
        <v>28</v>
      </c>
      <c r="CV9" s="5195"/>
      <c r="CW9" s="5195"/>
      <c r="CX9" s="5195"/>
      <c r="CY9" s="5195"/>
      <c r="CZ9" s="5195" t="s">
        <v>11</v>
      </c>
      <c r="DA9" s="5195"/>
      <c r="DB9" s="5195"/>
      <c r="DC9" s="5122"/>
      <c r="DD9" s="5195"/>
      <c r="DE9" s="5196"/>
      <c r="DF9" s="5197" t="s">
        <v>3</v>
      </c>
      <c r="DG9" s="5197" t="s">
        <v>18</v>
      </c>
      <c r="DH9" s="5197"/>
      <c r="DI9" s="5197"/>
      <c r="DJ9" s="5197" t="s">
        <v>21</v>
      </c>
      <c r="DK9" s="5197" t="s">
        <v>27</v>
      </c>
      <c r="DL9" s="5197" t="s">
        <v>28</v>
      </c>
      <c r="DM9" s="5197"/>
      <c r="DN9" s="5197"/>
      <c r="DO9" s="5197"/>
      <c r="DP9" s="5197"/>
      <c r="DQ9" s="5197" t="s">
        <v>11</v>
      </c>
      <c r="DR9" s="5198"/>
      <c r="DS9" s="5199"/>
      <c r="DT9" s="1181"/>
      <c r="DU9" s="5223"/>
      <c r="DV9" s="5223"/>
      <c r="DW9" s="5223"/>
      <c r="DX9" s="5223" t="s">
        <v>3</v>
      </c>
      <c r="DY9" s="5223" t="s">
        <v>18</v>
      </c>
      <c r="DZ9" s="5223"/>
      <c r="EA9" s="5223"/>
      <c r="EB9" s="5223" t="s">
        <v>21</v>
      </c>
      <c r="EC9" s="5223" t="s">
        <v>27</v>
      </c>
      <c r="ED9" s="5223" t="s">
        <v>28</v>
      </c>
      <c r="EE9" s="5223"/>
      <c r="EF9" s="5223"/>
      <c r="EG9" s="5223"/>
      <c r="EH9" s="5223"/>
      <c r="EI9" s="5223" t="s">
        <v>11</v>
      </c>
      <c r="EJ9" s="5223"/>
      <c r="EK9" s="5223"/>
      <c r="EL9" s="5012"/>
      <c r="EM9" s="5223"/>
      <c r="EN9" s="5224"/>
      <c r="EO9" s="5225" t="s">
        <v>3</v>
      </c>
      <c r="EP9" s="5225" t="s">
        <v>18</v>
      </c>
      <c r="EQ9" s="5225"/>
      <c r="ER9" s="5225"/>
      <c r="ES9" s="5225" t="s">
        <v>21</v>
      </c>
      <c r="ET9" s="5225" t="s">
        <v>27</v>
      </c>
      <c r="EU9" s="5225" t="s">
        <v>28</v>
      </c>
      <c r="EV9" s="5225"/>
      <c r="EW9" s="5225"/>
      <c r="EX9" s="5225"/>
      <c r="EY9" s="5225"/>
      <c r="EZ9" s="5225" t="s">
        <v>11</v>
      </c>
      <c r="FA9" s="5379"/>
      <c r="FB9" s="5226"/>
      <c r="FC9" s="1181"/>
      <c r="FD9" s="5195"/>
      <c r="FE9" s="5195"/>
      <c r="FF9" s="5195"/>
      <c r="FG9" s="5195" t="s">
        <v>3</v>
      </c>
      <c r="FH9" s="5195" t="s">
        <v>18</v>
      </c>
      <c r="FI9" s="5195"/>
      <c r="FJ9" s="5195"/>
      <c r="FK9" s="5195" t="s">
        <v>21</v>
      </c>
      <c r="FL9" s="5195" t="s">
        <v>27</v>
      </c>
      <c r="FM9" s="5195" t="s">
        <v>28</v>
      </c>
      <c r="FN9" s="5195"/>
      <c r="FO9" s="5195"/>
      <c r="FP9" s="5195"/>
      <c r="FQ9" s="5195"/>
      <c r="FR9" s="5195" t="s">
        <v>11</v>
      </c>
      <c r="FS9" s="5195"/>
      <c r="FT9" s="5195"/>
      <c r="FU9" s="5122"/>
      <c r="FV9" s="5195"/>
      <c r="FW9" s="5196"/>
      <c r="FX9" s="5197" t="s">
        <v>3</v>
      </c>
      <c r="FY9" s="5197" t="s">
        <v>18</v>
      </c>
      <c r="FZ9" s="5197"/>
      <c r="GA9" s="5197"/>
      <c r="GB9" s="5197" t="s">
        <v>21</v>
      </c>
      <c r="GC9" s="5197" t="s">
        <v>27</v>
      </c>
      <c r="GD9" s="5197" t="s">
        <v>28</v>
      </c>
      <c r="GE9" s="5197"/>
      <c r="GF9" s="5197"/>
      <c r="GG9" s="5197"/>
      <c r="GH9" s="5197"/>
      <c r="GI9" s="5197" t="s">
        <v>11</v>
      </c>
      <c r="GJ9" s="5198"/>
      <c r="GK9" s="5199"/>
      <c r="GL9" s="6706"/>
      <c r="GM9" s="6526"/>
      <c r="GN9" s="6526"/>
      <c r="GO9" s="6526"/>
      <c r="GP9" s="6526" t="s">
        <v>3</v>
      </c>
      <c r="GQ9" s="6526" t="s">
        <v>18</v>
      </c>
      <c r="GR9" s="6526"/>
      <c r="GS9" s="6526"/>
      <c r="GT9" s="6526" t="s">
        <v>21</v>
      </c>
      <c r="GU9" s="6526" t="s">
        <v>27</v>
      </c>
      <c r="GV9" s="6526" t="s">
        <v>28</v>
      </c>
      <c r="GW9" s="6526"/>
      <c r="GX9" s="6526"/>
      <c r="GY9" s="6526"/>
      <c r="GZ9" s="6526"/>
      <c r="HA9" s="6526" t="s">
        <v>11</v>
      </c>
      <c r="HB9" s="6526"/>
      <c r="HC9" s="6526"/>
      <c r="HD9" s="6526"/>
      <c r="HE9" s="6520"/>
      <c r="HF9" s="6526"/>
      <c r="HG9" s="6527"/>
      <c r="HH9" s="6528" t="s">
        <v>3</v>
      </c>
      <c r="HI9" s="6528" t="s">
        <v>18</v>
      </c>
      <c r="HJ9" s="6528"/>
      <c r="HK9" s="6528"/>
      <c r="HL9" s="6528" t="s">
        <v>21</v>
      </c>
      <c r="HM9" s="6528" t="s">
        <v>27</v>
      </c>
      <c r="HN9" s="6528" t="s">
        <v>28</v>
      </c>
      <c r="HO9" s="6528"/>
      <c r="HP9" s="6528"/>
      <c r="HQ9" s="6528"/>
      <c r="HR9" s="6528"/>
      <c r="HS9" s="6528" t="s">
        <v>11</v>
      </c>
      <c r="HT9" s="6675"/>
      <c r="HU9" s="6675"/>
      <c r="HV9" s="1179"/>
      <c r="HW9" s="6737"/>
      <c r="HX9" s="6737"/>
      <c r="HY9" s="6737"/>
      <c r="HZ9" s="6737" t="s">
        <v>3</v>
      </c>
      <c r="IA9" s="6737" t="s">
        <v>18</v>
      </c>
      <c r="IB9" s="6737"/>
      <c r="IC9" s="6737"/>
      <c r="ID9" s="6737" t="s">
        <v>21</v>
      </c>
      <c r="IE9" s="6737" t="s">
        <v>27</v>
      </c>
      <c r="IF9" s="6737" t="s">
        <v>28</v>
      </c>
      <c r="IG9" s="6737"/>
      <c r="IH9" s="6737"/>
      <c r="II9" s="6737"/>
      <c r="IJ9" s="6737"/>
      <c r="IK9" s="6737" t="s">
        <v>11</v>
      </c>
      <c r="IL9" s="6737"/>
      <c r="IM9" s="6737"/>
      <c r="IN9" s="6737"/>
      <c r="IO9" s="5012"/>
      <c r="IP9" s="6737"/>
      <c r="IQ9" s="6814"/>
      <c r="IR9" s="6815" t="s">
        <v>3</v>
      </c>
      <c r="IS9" s="6815" t="s">
        <v>18</v>
      </c>
      <c r="IT9" s="6815"/>
      <c r="IU9" s="6815"/>
      <c r="IV9" s="6815" t="s">
        <v>21</v>
      </c>
      <c r="IW9" s="6815" t="s">
        <v>27</v>
      </c>
      <c r="IX9" s="6815" t="s">
        <v>28</v>
      </c>
      <c r="IY9" s="6815"/>
      <c r="IZ9" s="6815"/>
      <c r="JA9" s="6815"/>
      <c r="JB9" s="6815"/>
      <c r="JC9" s="6815" t="s">
        <v>11</v>
      </c>
      <c r="JD9" s="6816"/>
      <c r="JE9" s="6817"/>
    </row>
    <row r="10" spans="2:265" ht="15" thickBot="1">
      <c r="B10" s="5006"/>
      <c r="C10" s="5152"/>
      <c r="D10" s="5152"/>
      <c r="E10" s="5152"/>
      <c r="F10" s="5152"/>
      <c r="G10" s="5152"/>
      <c r="H10" s="5152"/>
      <c r="I10" s="5152"/>
      <c r="J10" s="5152"/>
      <c r="K10" s="5152"/>
      <c r="L10" s="5152"/>
      <c r="M10" s="5152"/>
      <c r="N10" s="5153"/>
      <c r="O10" s="5901"/>
      <c r="P10" s="2"/>
      <c r="Q10" s="7712" t="s">
        <v>941</v>
      </c>
      <c r="R10" s="7714" t="s">
        <v>1771</v>
      </c>
      <c r="S10" s="7779">
        <v>102</v>
      </c>
      <c r="T10" s="7714" t="s">
        <v>1545</v>
      </c>
      <c r="U10" s="7780">
        <v>45582</v>
      </c>
      <c r="V10" s="7751">
        <v>56</v>
      </c>
      <c r="W10" s="7717" t="s">
        <v>35</v>
      </c>
      <c r="X10" s="7713">
        <v>112</v>
      </c>
      <c r="Y10" s="7722">
        <v>515</v>
      </c>
      <c r="Z10" s="7746">
        <v>45593</v>
      </c>
      <c r="AA10" s="7781">
        <v>45664</v>
      </c>
      <c r="AB10" s="7717">
        <v>24028</v>
      </c>
      <c r="AC10" s="7721">
        <v>56000</v>
      </c>
      <c r="AD10" s="7721">
        <f t="shared" ref="AD10:AD15" si="0">(AC10-V10*1000)</f>
        <v>0</v>
      </c>
      <c r="AE10" s="7756">
        <f>(AC10*Y10/1000)</f>
        <v>28840</v>
      </c>
      <c r="AF10" s="7762">
        <f t="shared" ref="AF10:AF16" si="1">(AE10*0.05)</f>
        <v>1442</v>
      </c>
      <c r="AG10" s="7714">
        <v>5</v>
      </c>
      <c r="AH10" s="7989" t="s">
        <v>8</v>
      </c>
      <c r="AI10" s="7684"/>
      <c r="AJ10" s="7665"/>
      <c r="AK10" s="7685"/>
      <c r="AL10" s="7686" t="s">
        <v>3</v>
      </c>
      <c r="AM10" s="7686" t="s">
        <v>18</v>
      </c>
      <c r="AN10" s="7686"/>
      <c r="AO10" s="7686"/>
      <c r="AP10" s="7686"/>
      <c r="AQ10" s="7686" t="s">
        <v>21</v>
      </c>
      <c r="AR10" s="7686" t="s">
        <v>27</v>
      </c>
      <c r="AS10" s="7686" t="s">
        <v>28</v>
      </c>
      <c r="AT10" s="7686"/>
      <c r="AU10" s="7686"/>
      <c r="AV10" s="7686"/>
      <c r="AW10" s="7686"/>
      <c r="AX10" s="7686" t="s">
        <v>11</v>
      </c>
      <c r="AY10" s="7687"/>
      <c r="AZ10" s="7688"/>
      <c r="BC10" s="5171"/>
      <c r="BD10" s="5254"/>
      <c r="BE10" s="5253"/>
      <c r="BF10" s="5254"/>
      <c r="BG10" s="5255"/>
      <c r="BH10" s="5256"/>
      <c r="BI10" s="5254"/>
      <c r="BJ10" s="5257"/>
      <c r="BK10" s="5397"/>
      <c r="BL10" s="6307"/>
      <c r="BM10" s="5398"/>
      <c r="BN10" s="5257"/>
      <c r="BO10" s="5246"/>
      <c r="BP10" s="5250"/>
      <c r="BQ10" s="5257"/>
      <c r="BR10" s="7141"/>
      <c r="BS10" s="5064"/>
      <c r="BT10" s="5082"/>
      <c r="BU10" s="5311"/>
      <c r="BV10" s="5312"/>
      <c r="BW10" s="5313"/>
      <c r="BX10" s="5314"/>
      <c r="BY10" s="5315"/>
      <c r="BZ10" s="5313"/>
      <c r="CA10" s="5316"/>
      <c r="CB10" s="6585"/>
      <c r="CC10" s="5314"/>
      <c r="CD10" s="5238"/>
      <c r="CE10" s="5242"/>
      <c r="CF10" s="5242"/>
      <c r="CG10" s="5242"/>
      <c r="CH10" s="5242"/>
      <c r="CI10" s="5400"/>
      <c r="CJ10" s="5400"/>
      <c r="CL10" s="5236"/>
      <c r="CM10" s="5235"/>
      <c r="CN10" s="5387"/>
      <c r="CO10" s="5387"/>
      <c r="CP10" s="5388"/>
      <c r="CQ10" s="5389"/>
      <c r="CR10" s="5387"/>
      <c r="CS10" s="5390"/>
      <c r="CT10" s="5391"/>
      <c r="CU10" s="5388"/>
      <c r="CV10" s="5387"/>
      <c r="CW10" s="5392"/>
      <c r="CX10" s="5392"/>
      <c r="CY10" s="5390"/>
      <c r="CZ10" s="5393"/>
      <c r="DA10" s="5422"/>
      <c r="DB10" s="7126"/>
      <c r="DC10" s="5122"/>
      <c r="DD10" s="5425"/>
      <c r="DE10" s="5387"/>
      <c r="DF10" s="5387"/>
      <c r="DG10" s="5388"/>
      <c r="DH10" s="5389"/>
      <c r="DI10" s="5387"/>
      <c r="DJ10" s="5410"/>
      <c r="DK10" s="5391"/>
      <c r="DL10" s="5411"/>
      <c r="DM10" s="5387"/>
      <c r="DN10" s="5392"/>
      <c r="DO10" s="5392"/>
      <c r="DP10" s="5390"/>
      <c r="DQ10" s="5393"/>
      <c r="DR10" s="5392"/>
      <c r="DS10" s="7285"/>
      <c r="DU10" s="8440" t="s">
        <v>1537</v>
      </c>
      <c r="DV10" s="8441" t="s">
        <v>1558</v>
      </c>
      <c r="DW10" s="8441">
        <v>14</v>
      </c>
      <c r="DX10" s="8441" t="s">
        <v>36</v>
      </c>
      <c r="DY10" s="8449">
        <v>45643</v>
      </c>
      <c r="DZ10" s="8450">
        <v>100</v>
      </c>
      <c r="EA10" s="8441" t="s">
        <v>35</v>
      </c>
      <c r="EB10" s="8468">
        <v>95.82</v>
      </c>
      <c r="EC10" s="8451">
        <v>45664</v>
      </c>
      <c r="ED10" s="8449">
        <v>45673</v>
      </c>
      <c r="EE10" s="8441">
        <v>41222</v>
      </c>
      <c r="EF10" s="8452">
        <v>100010</v>
      </c>
      <c r="EG10" s="8452">
        <f>(DZ10*1000-EF10)</f>
        <v>-10</v>
      </c>
      <c r="EH10" s="8453">
        <f>(EB10*EF10/1000)</f>
        <v>9582.9581999999991</v>
      </c>
      <c r="EI10" s="8469">
        <f>(EH10*0.04)</f>
        <v>383.31832799999995</v>
      </c>
      <c r="EJ10" s="8452">
        <v>4</v>
      </c>
      <c r="EK10" s="8470" t="s">
        <v>8</v>
      </c>
      <c r="EL10" s="5012"/>
      <c r="EM10" s="8448" t="s">
        <v>1534</v>
      </c>
      <c r="EN10" s="8441">
        <v>26</v>
      </c>
      <c r="EO10" s="8441" t="s">
        <v>101</v>
      </c>
      <c r="EP10" s="8449">
        <v>45715</v>
      </c>
      <c r="EQ10" s="8450">
        <v>100</v>
      </c>
      <c r="ER10" s="8441" t="s">
        <v>35</v>
      </c>
      <c r="ES10" s="8441">
        <v>105.25</v>
      </c>
      <c r="ET10" s="8451">
        <v>45728</v>
      </c>
      <c r="EU10" s="8449">
        <v>45726</v>
      </c>
      <c r="EV10" s="8441">
        <v>41462</v>
      </c>
      <c r="EW10" s="8452">
        <v>106980</v>
      </c>
      <c r="EX10" s="8452">
        <v>0</v>
      </c>
      <c r="EY10" s="8453">
        <f>(ES10*EW10/1000)</f>
        <v>11259.645</v>
      </c>
      <c r="EZ10" s="8453">
        <f>(EY10*0.04)</f>
        <v>450.38580000000002</v>
      </c>
      <c r="FA10" s="8452">
        <v>4</v>
      </c>
      <c r="FB10" s="5373"/>
      <c r="FD10" s="5118"/>
      <c r="FE10" s="5119"/>
      <c r="FF10" s="5119"/>
      <c r="FG10" s="5119"/>
      <c r="FH10" s="5119"/>
      <c r="FI10" s="5119"/>
      <c r="FJ10" s="5119"/>
      <c r="FK10" s="5119"/>
      <c r="FL10" s="5120"/>
      <c r="FM10" s="5119"/>
      <c r="FN10" s="5119"/>
      <c r="FO10" s="5119"/>
      <c r="FP10" s="5119"/>
      <c r="FQ10" s="5119"/>
      <c r="FR10" s="5119"/>
      <c r="FS10" s="6964"/>
      <c r="FT10" s="5121"/>
      <c r="FU10" s="5122"/>
      <c r="FV10" s="5472"/>
      <c r="FW10" s="5387"/>
      <c r="FX10" s="5387"/>
      <c r="FY10" s="5388"/>
      <c r="FZ10" s="5387"/>
      <c r="GA10" s="5387"/>
      <c r="GB10" s="5387"/>
      <c r="GC10" s="6507"/>
      <c r="GD10" s="5388"/>
      <c r="GE10" s="5387"/>
      <c r="GF10" s="5387"/>
      <c r="GG10" s="6508"/>
      <c r="GH10" s="5390"/>
      <c r="GI10" s="5393"/>
      <c r="GJ10" s="7034"/>
      <c r="GK10" s="7081"/>
      <c r="GL10" s="6707"/>
      <c r="GM10" s="6935" t="s">
        <v>1553</v>
      </c>
      <c r="GN10" s="6631" t="s">
        <v>1554</v>
      </c>
      <c r="GO10" s="6648">
        <v>14</v>
      </c>
      <c r="GP10" s="6648">
        <v>311005</v>
      </c>
      <c r="GQ10" s="6649">
        <v>45665</v>
      </c>
      <c r="GR10" s="6648">
        <v>500</v>
      </c>
      <c r="GS10" s="6648" t="s">
        <v>1539</v>
      </c>
      <c r="GT10" s="6650">
        <v>12.5</v>
      </c>
      <c r="GU10" s="6651">
        <v>45672</v>
      </c>
      <c r="GV10" s="6649">
        <v>45671</v>
      </c>
      <c r="GW10" s="6648">
        <v>4313</v>
      </c>
      <c r="GX10" s="6648">
        <v>496</v>
      </c>
      <c r="GY10" s="6652">
        <f>(GR10-GX10)</f>
        <v>4</v>
      </c>
      <c r="GZ10" s="6653">
        <f>GT10*GX10/1</f>
        <v>6200</v>
      </c>
      <c r="HA10" s="6654">
        <f>(GZ10*0.05)</f>
        <v>310</v>
      </c>
      <c r="HB10" s="6685">
        <v>5</v>
      </c>
      <c r="HC10" s="6654">
        <f>(GZ10*0.02)</f>
        <v>124</v>
      </c>
      <c r="HD10" s="6530" t="s">
        <v>8</v>
      </c>
      <c r="HE10" s="6520"/>
      <c r="HF10" s="6647"/>
      <c r="HG10" s="6648"/>
      <c r="HH10" s="6648"/>
      <c r="HI10" s="6649"/>
      <c r="HJ10" s="6648"/>
      <c r="HK10" s="6648"/>
      <c r="HL10" s="6650"/>
      <c r="HM10" s="6651"/>
      <c r="HN10" s="6649"/>
      <c r="HO10" s="6648"/>
      <c r="HP10" s="6648"/>
      <c r="HQ10" s="6652"/>
      <c r="HR10" s="6653"/>
      <c r="HS10" s="6654"/>
      <c r="HT10" s="6685"/>
      <c r="HU10" s="6877"/>
      <c r="HV10" s="6410"/>
      <c r="HW10" s="6738" t="s">
        <v>351</v>
      </c>
      <c r="HX10" s="6747" t="s">
        <v>1538</v>
      </c>
      <c r="HY10" s="6747">
        <v>11</v>
      </c>
      <c r="HZ10" s="6747" t="s">
        <v>796</v>
      </c>
      <c r="IA10" s="6748">
        <v>45666</v>
      </c>
      <c r="IB10" s="6747">
        <v>250</v>
      </c>
      <c r="IC10" s="6747" t="s">
        <v>1539</v>
      </c>
      <c r="ID10" s="6749">
        <v>12.7</v>
      </c>
      <c r="IE10" s="6750">
        <v>45672</v>
      </c>
      <c r="IF10" s="6748">
        <v>45671</v>
      </c>
      <c r="IG10" s="7192">
        <v>359</v>
      </c>
      <c r="IH10" s="6747">
        <v>256.3</v>
      </c>
      <c r="II10" s="6751">
        <f>(IB10-IH10)</f>
        <v>-6.3000000000000114</v>
      </c>
      <c r="IJ10" s="6760">
        <f>(IH10*ID10/1)</f>
        <v>3255.0099999999998</v>
      </c>
      <c r="IK10" s="6761">
        <f>(IJ10*0.05)</f>
        <v>162.75049999999999</v>
      </c>
      <c r="IL10" s="7177">
        <v>5</v>
      </c>
      <c r="IM10" s="6790">
        <f>(IJ10*0.02)</f>
        <v>65.100200000000001</v>
      </c>
      <c r="IN10" s="6879" t="s">
        <v>8</v>
      </c>
      <c r="IO10" s="5012"/>
      <c r="IP10" s="6738"/>
      <c r="IQ10" s="6739"/>
      <c r="IR10" s="6739"/>
      <c r="IS10" s="6740"/>
      <c r="IT10" s="6739"/>
      <c r="IU10" s="6739"/>
      <c r="IV10" s="6741"/>
      <c r="IW10" s="6742"/>
      <c r="IX10" s="6740"/>
      <c r="IY10" s="7193"/>
      <c r="IZ10" s="6739"/>
      <c r="JA10" s="6743"/>
      <c r="JB10" s="6744"/>
      <c r="JC10" s="6745"/>
      <c r="JD10" s="7194"/>
      <c r="JE10" s="6818"/>
    </row>
    <row r="11" spans="2:265">
      <c r="B11" s="5007" t="s">
        <v>1632</v>
      </c>
      <c r="C11" s="5152">
        <f>(IK26)</f>
        <v>424.55200000000002</v>
      </c>
      <c r="D11" s="5152">
        <f>(IK46)</f>
        <v>161.036</v>
      </c>
      <c r="E11" s="5152">
        <f>(IK64)</f>
        <v>0</v>
      </c>
      <c r="F11" s="5152">
        <f>(IK85)</f>
        <v>77.980500000000006</v>
      </c>
      <c r="G11" s="5152">
        <f>(IK103)</f>
        <v>236.09350000000001</v>
      </c>
      <c r="H11" s="5152">
        <f>(IK123)</f>
        <v>0</v>
      </c>
      <c r="I11" s="5152">
        <f>(IK148)</f>
        <v>0</v>
      </c>
      <c r="J11" s="5152">
        <f>(IK166)</f>
        <v>0</v>
      </c>
      <c r="K11" s="5152">
        <f>(IK184)</f>
        <v>0</v>
      </c>
      <c r="L11" s="5152">
        <f>(IK202)</f>
        <v>0</v>
      </c>
      <c r="M11" s="5152">
        <f>(IK221)</f>
        <v>0</v>
      </c>
      <c r="N11" s="5153">
        <f>(IK239)</f>
        <v>0</v>
      </c>
      <c r="O11" s="5901"/>
      <c r="P11" s="2"/>
      <c r="Q11" s="7712" t="s">
        <v>941</v>
      </c>
      <c r="R11" s="7714" t="s">
        <v>1771</v>
      </c>
      <c r="S11" s="7779">
        <v>106</v>
      </c>
      <c r="T11" s="7714" t="s">
        <v>101</v>
      </c>
      <c r="U11" s="7780">
        <v>45622</v>
      </c>
      <c r="V11" s="7751">
        <v>200</v>
      </c>
      <c r="W11" s="7717" t="s">
        <v>35</v>
      </c>
      <c r="X11" s="7713">
        <v>400</v>
      </c>
      <c r="Y11" s="7722">
        <v>515</v>
      </c>
      <c r="Z11" s="7746">
        <v>45639</v>
      </c>
      <c r="AA11" s="7781">
        <v>45664</v>
      </c>
      <c r="AB11" s="7717">
        <v>24028</v>
      </c>
      <c r="AC11" s="7721">
        <v>119000</v>
      </c>
      <c r="AD11" s="7721">
        <f t="shared" si="0"/>
        <v>-81000</v>
      </c>
      <c r="AE11" s="7756">
        <f>(AC11*Y11/1000)</f>
        <v>61285</v>
      </c>
      <c r="AF11" s="7762">
        <f t="shared" si="1"/>
        <v>3064.25</v>
      </c>
      <c r="AG11" s="7714">
        <v>5</v>
      </c>
      <c r="AH11" s="7990" t="s">
        <v>8</v>
      </c>
      <c r="AI11" s="7684"/>
      <c r="AJ11" s="7690" t="s">
        <v>1868</v>
      </c>
      <c r="AK11" s="7691"/>
      <c r="AL11" s="7692"/>
      <c r="AM11" s="7693"/>
      <c r="AN11" s="7694"/>
      <c r="AO11" s="7695"/>
      <c r="AP11" s="7696"/>
      <c r="AQ11" s="7697"/>
      <c r="AR11" s="7698"/>
      <c r="AS11" s="7699"/>
      <c r="AT11" s="7695"/>
      <c r="AU11" s="7700"/>
      <c r="AV11" s="7695"/>
      <c r="AW11" s="7701"/>
      <c r="AX11" s="7701"/>
      <c r="AY11" s="7702"/>
      <c r="AZ11" s="7703"/>
      <c r="BC11" s="5171"/>
      <c r="BD11" s="5254"/>
      <c r="BE11" s="5253"/>
      <c r="BF11" s="5254"/>
      <c r="BG11" s="5255"/>
      <c r="BH11" s="5256"/>
      <c r="BI11" s="5254"/>
      <c r="BJ11" s="5257"/>
      <c r="BK11" s="5397"/>
      <c r="BL11" s="6307"/>
      <c r="BM11" s="5398"/>
      <c r="BN11" s="5257"/>
      <c r="BO11" s="5246"/>
      <c r="BP11" s="5250"/>
      <c r="BQ11" s="5257"/>
      <c r="BR11" s="7141"/>
      <c r="BS11" s="6704"/>
      <c r="BT11" s="5082"/>
      <c r="BU11" s="7337"/>
      <c r="BV11" s="7325"/>
      <c r="BW11" s="7326"/>
      <c r="BX11" s="7327"/>
      <c r="BY11" s="7328"/>
      <c r="BZ11" s="7326"/>
      <c r="CA11" s="7329"/>
      <c r="CB11" s="7330"/>
      <c r="CC11" s="7331"/>
      <c r="CD11" s="7332"/>
      <c r="CE11" s="7329"/>
      <c r="CF11" s="7333"/>
      <c r="CG11" s="7334"/>
      <c r="CH11" s="7329"/>
      <c r="CI11" s="7335"/>
      <c r="CJ11" s="7336"/>
      <c r="CL11" s="5454"/>
      <c r="CM11" s="7288"/>
      <c r="CN11" s="6598"/>
      <c r="CO11" s="6598"/>
      <c r="CP11" s="6597"/>
      <c r="CQ11" s="7209"/>
      <c r="CR11" s="6598"/>
      <c r="CS11" s="6600"/>
      <c r="CT11" s="7210"/>
      <c r="CU11" s="6597"/>
      <c r="CV11" s="6598"/>
      <c r="CW11" s="7212"/>
      <c r="CX11" s="7212"/>
      <c r="CY11" s="6600"/>
      <c r="CZ11" s="6965"/>
      <c r="DA11" s="7213"/>
      <c r="DB11" s="7207"/>
      <c r="DC11" s="5122"/>
      <c r="DD11" s="7208"/>
      <c r="DE11" s="6598"/>
      <c r="DF11" s="6598"/>
      <c r="DG11" s="6597"/>
      <c r="DH11" s="7209"/>
      <c r="DI11" s="6598"/>
      <c r="DJ11" s="6601"/>
      <c r="DK11" s="7210"/>
      <c r="DL11" s="7211"/>
      <c r="DM11" s="6598"/>
      <c r="DN11" s="7212"/>
      <c r="DO11" s="7212"/>
      <c r="DP11" s="6600"/>
      <c r="DQ11" s="6859"/>
      <c r="DR11" s="7213"/>
      <c r="DS11" s="7284"/>
      <c r="DU11" s="8471" t="s">
        <v>1537</v>
      </c>
      <c r="DV11" s="8472" t="s">
        <v>1661</v>
      </c>
      <c r="DW11" s="8472">
        <v>15</v>
      </c>
      <c r="DX11" s="8472" t="s">
        <v>36</v>
      </c>
      <c r="DY11" s="8473">
        <v>45643</v>
      </c>
      <c r="DZ11" s="8474">
        <v>100</v>
      </c>
      <c r="EA11" s="8472" t="s">
        <v>35</v>
      </c>
      <c r="EB11" s="8472">
        <v>92.84</v>
      </c>
      <c r="EC11" s="4344">
        <v>45664</v>
      </c>
      <c r="ED11" s="8473">
        <v>45673</v>
      </c>
      <c r="EE11" s="8472">
        <v>41222</v>
      </c>
      <c r="EF11" s="8475">
        <v>101140</v>
      </c>
      <c r="EG11" s="8472">
        <f>(DZ11*1000-EF11)</f>
        <v>-1140</v>
      </c>
      <c r="EH11" s="8447">
        <f>(EB11*EF11/1000)</f>
        <v>9389.8375999999989</v>
      </c>
      <c r="EI11" s="8447">
        <f>(EH11*0.04)</f>
        <v>375.59350399999994</v>
      </c>
      <c r="EJ11" s="8472">
        <v>4</v>
      </c>
      <c r="EK11" s="8476" t="s">
        <v>8</v>
      </c>
      <c r="EL11" s="5012"/>
      <c r="EM11" s="8518" t="s">
        <v>1534</v>
      </c>
      <c r="EN11" s="8442">
        <v>27</v>
      </c>
      <c r="EO11" s="8442" t="s">
        <v>101</v>
      </c>
      <c r="EP11" s="8443">
        <v>45803</v>
      </c>
      <c r="EQ11" s="8444">
        <v>100</v>
      </c>
      <c r="ER11" s="8442" t="s">
        <v>35</v>
      </c>
      <c r="ES11" s="8442">
        <v>104.58</v>
      </c>
      <c r="ET11" s="8445">
        <v>45820</v>
      </c>
      <c r="EU11" s="8443">
        <v>45818</v>
      </c>
      <c r="EV11" s="8442">
        <v>41933</v>
      </c>
      <c r="EW11" s="8446">
        <v>100000</v>
      </c>
      <c r="EX11" s="8446">
        <v>0</v>
      </c>
      <c r="EY11" s="8564">
        <f>(ES11*EW11/1000)</f>
        <v>10458</v>
      </c>
      <c r="EZ11" s="8564">
        <f>(EY11*0.04)</f>
        <v>418.32</v>
      </c>
      <c r="FA11" s="8446">
        <v>4</v>
      </c>
      <c r="FB11" s="7275"/>
      <c r="FD11" s="7289"/>
      <c r="FE11" s="6351"/>
      <c r="FF11" s="6351"/>
      <c r="FG11" s="6351"/>
      <c r="FH11" s="6351"/>
      <c r="FI11" s="6351"/>
      <c r="FJ11" s="6351"/>
      <c r="FK11" s="6351"/>
      <c r="FL11" s="7214"/>
      <c r="FM11" s="6351"/>
      <c r="FN11" s="6351"/>
      <c r="FO11" s="6351"/>
      <c r="FP11" s="6351"/>
      <c r="FQ11" s="6351"/>
      <c r="FR11" s="6351"/>
      <c r="FS11" s="7215"/>
      <c r="FT11" s="7216"/>
      <c r="FU11" s="5122"/>
      <c r="FV11" s="6595"/>
      <c r="FW11" s="6598"/>
      <c r="FX11" s="6598"/>
      <c r="FY11" s="6597"/>
      <c r="FZ11" s="6598"/>
      <c r="GA11" s="6598"/>
      <c r="GB11" s="6598"/>
      <c r="GC11" s="6599"/>
      <c r="GD11" s="6597"/>
      <c r="GE11" s="6598"/>
      <c r="GF11" s="6598"/>
      <c r="GG11" s="6858"/>
      <c r="GH11" s="6600"/>
      <c r="GI11" s="6859"/>
      <c r="GJ11" s="7217"/>
      <c r="GK11" s="7218"/>
      <c r="GL11" s="6707"/>
      <c r="GM11" s="7229"/>
      <c r="GN11" s="6648"/>
      <c r="GO11" s="6648"/>
      <c r="GP11" s="6648"/>
      <c r="GQ11" s="6649"/>
      <c r="GR11" s="6648"/>
      <c r="GS11" s="6648"/>
      <c r="GT11" s="6650"/>
      <c r="GU11" s="6651"/>
      <c r="GV11" s="6649"/>
      <c r="GW11" s="6648"/>
      <c r="GX11" s="6648"/>
      <c r="GY11" s="6652"/>
      <c r="GZ11" s="6653"/>
      <c r="HA11" s="6654"/>
      <c r="HB11" s="6685"/>
      <c r="HC11" s="6685"/>
      <c r="HD11" s="7219"/>
      <c r="HE11" s="6520"/>
      <c r="HF11" s="6647"/>
      <c r="HG11" s="6648"/>
      <c r="HH11" s="6648"/>
      <c r="HI11" s="6649"/>
      <c r="HJ11" s="6648"/>
      <c r="HK11" s="6648"/>
      <c r="HL11" s="6650"/>
      <c r="HM11" s="6651"/>
      <c r="HN11" s="6649"/>
      <c r="HO11" s="6648"/>
      <c r="HP11" s="6648"/>
      <c r="HQ11" s="6652"/>
      <c r="HR11" s="6653"/>
      <c r="HS11" s="6654"/>
      <c r="HT11" s="6685"/>
      <c r="HU11" s="7149"/>
      <c r="HV11" s="6410"/>
      <c r="HW11" s="6746" t="s">
        <v>1623</v>
      </c>
      <c r="HX11" s="6747" t="s">
        <v>1563</v>
      </c>
      <c r="HY11" s="6747">
        <v>8</v>
      </c>
      <c r="HZ11" s="6747" t="s">
        <v>796</v>
      </c>
      <c r="IA11" s="6748">
        <v>45680</v>
      </c>
      <c r="IB11" s="6747">
        <v>121</v>
      </c>
      <c r="IC11" s="6747" t="s">
        <v>1539</v>
      </c>
      <c r="ID11" s="6749">
        <v>12.9</v>
      </c>
      <c r="IE11" s="6750">
        <v>45685</v>
      </c>
      <c r="IF11" s="6748">
        <v>45680</v>
      </c>
      <c r="IG11" s="7453">
        <v>374</v>
      </c>
      <c r="IH11" s="6747">
        <v>121.7</v>
      </c>
      <c r="II11" s="6751">
        <f>(IB11-IH11)</f>
        <v>-0.70000000000000284</v>
      </c>
      <c r="IJ11" s="6752">
        <f>(IH11*ID11/1)</f>
        <v>1569.93</v>
      </c>
      <c r="IK11" s="6753">
        <f>(IJ11*0.05)</f>
        <v>78.496500000000012</v>
      </c>
      <c r="IL11" s="7454">
        <v>5</v>
      </c>
      <c r="IM11" s="6804">
        <f>(IJ11*0.02)</f>
        <v>31.398600000000002</v>
      </c>
      <c r="IN11" s="7220" t="s">
        <v>8</v>
      </c>
      <c r="IO11" s="5012"/>
      <c r="IP11" s="6746"/>
      <c r="IQ11" s="6747"/>
      <c r="IR11" s="6747"/>
      <c r="IS11" s="6748"/>
      <c r="IT11" s="6747"/>
      <c r="IU11" s="6747"/>
      <c r="IV11" s="6749"/>
      <c r="IW11" s="6750"/>
      <c r="IX11" s="6748"/>
      <c r="IY11" s="7192"/>
      <c r="IZ11" s="6747"/>
      <c r="JA11" s="6751"/>
      <c r="JB11" s="6760"/>
      <c r="JC11" s="6761"/>
      <c r="JD11" s="7177"/>
      <c r="JE11" s="7221"/>
    </row>
    <row r="12" spans="2:265" ht="14.25" customHeight="1">
      <c r="B12" s="5006"/>
      <c r="C12" s="5152"/>
      <c r="D12" s="5152"/>
      <c r="E12" s="5152"/>
      <c r="F12" s="5152"/>
      <c r="G12" s="5152"/>
      <c r="H12" s="5152"/>
      <c r="I12" s="5152"/>
      <c r="J12" s="5152"/>
      <c r="K12" s="5152"/>
      <c r="L12" s="5152"/>
      <c r="M12" s="5152"/>
      <c r="N12" s="5153"/>
      <c r="O12" s="5901"/>
      <c r="P12" s="2"/>
      <c r="Q12" s="7712" t="s">
        <v>941</v>
      </c>
      <c r="R12" s="7714" t="s">
        <v>1772</v>
      </c>
      <c r="S12" s="7779">
        <v>107</v>
      </c>
      <c r="T12" s="7714" t="s">
        <v>101</v>
      </c>
      <c r="U12" s="7780">
        <v>45622</v>
      </c>
      <c r="V12" s="7784">
        <v>60</v>
      </c>
      <c r="W12" s="7717" t="s">
        <v>35</v>
      </c>
      <c r="X12" s="7717">
        <v>120</v>
      </c>
      <c r="Y12" s="7722">
        <v>613</v>
      </c>
      <c r="Z12" s="7746">
        <v>45639</v>
      </c>
      <c r="AA12" s="7781">
        <v>45664</v>
      </c>
      <c r="AB12" s="7717">
        <v>24028</v>
      </c>
      <c r="AC12" s="7721">
        <v>64000</v>
      </c>
      <c r="AD12" s="7721">
        <f t="shared" si="0"/>
        <v>4000</v>
      </c>
      <c r="AE12" s="7752">
        <f t="shared" ref="AE12:AE17" si="2">(AC12*Y12/1000)</f>
        <v>39232</v>
      </c>
      <c r="AF12" s="7722">
        <f t="shared" si="1"/>
        <v>1961.6000000000001</v>
      </c>
      <c r="AG12" s="7714">
        <v>5</v>
      </c>
      <c r="AH12" s="7990" t="s">
        <v>8</v>
      </c>
      <c r="AI12" s="7684"/>
      <c r="AJ12" s="7712"/>
      <c r="AK12" s="7713"/>
      <c r="AL12" s="7714"/>
      <c r="AM12" s="7715"/>
      <c r="AN12" s="7716"/>
      <c r="AO12" s="7717"/>
      <c r="AP12" s="7717"/>
      <c r="AQ12" s="7718"/>
      <c r="AR12" s="7719"/>
      <c r="AS12" s="7720"/>
      <c r="AT12" s="7717"/>
      <c r="AU12" s="7721"/>
      <c r="AV12" s="7717"/>
      <c r="AW12" s="7722"/>
      <c r="AX12" s="7722"/>
      <c r="AY12" s="7723"/>
      <c r="AZ12" s="7724"/>
      <c r="BC12" s="5171"/>
      <c r="BD12" s="5254"/>
      <c r="BE12" s="5253"/>
      <c r="BF12" s="5254"/>
      <c r="BG12" s="5255"/>
      <c r="BH12" s="5256"/>
      <c r="BI12" s="5254"/>
      <c r="BJ12" s="5257"/>
      <c r="BK12" s="5397"/>
      <c r="BL12" s="6307"/>
      <c r="BM12" s="5398"/>
      <c r="BN12" s="5257"/>
      <c r="BO12" s="5246"/>
      <c r="BP12" s="5250"/>
      <c r="BQ12" s="5257"/>
      <c r="BR12" s="7141"/>
      <c r="BS12" s="6704"/>
      <c r="BT12" s="5082"/>
      <c r="BU12" s="7338"/>
      <c r="BV12" s="7325"/>
      <c r="BW12" s="7326"/>
      <c r="BX12" s="7327"/>
      <c r="BY12" s="7328"/>
      <c r="BZ12" s="7326"/>
      <c r="CA12" s="7329"/>
      <c r="CB12" s="7330"/>
      <c r="CC12" s="7331"/>
      <c r="CD12" s="7332"/>
      <c r="CE12" s="7329"/>
      <c r="CF12" s="7333"/>
      <c r="CG12" s="7334"/>
      <c r="CH12" s="7329"/>
      <c r="CI12" s="7335"/>
      <c r="CJ12" s="7336"/>
      <c r="CL12" s="5454"/>
      <c r="CM12" s="7288"/>
      <c r="CN12" s="6598"/>
      <c r="CO12" s="6598"/>
      <c r="CP12" s="6597"/>
      <c r="CQ12" s="7209"/>
      <c r="CR12" s="6598"/>
      <c r="CS12" s="6600"/>
      <c r="CT12" s="7210"/>
      <c r="CU12" s="6597"/>
      <c r="CV12" s="6598"/>
      <c r="CW12" s="7212"/>
      <c r="CX12" s="7212"/>
      <c r="CY12" s="6600"/>
      <c r="CZ12" s="6965"/>
      <c r="DA12" s="7213"/>
      <c r="DB12" s="7207"/>
      <c r="DC12" s="5122"/>
      <c r="DD12" s="7208"/>
      <c r="DE12" s="6598"/>
      <c r="DF12" s="6598"/>
      <c r="DG12" s="6597"/>
      <c r="DH12" s="7209"/>
      <c r="DI12" s="6598"/>
      <c r="DJ12" s="6601"/>
      <c r="DK12" s="7210"/>
      <c r="DL12" s="7211"/>
      <c r="DM12" s="6598"/>
      <c r="DN12" s="7212"/>
      <c r="DO12" s="7212"/>
      <c r="DP12" s="6600"/>
      <c r="DQ12" s="6859"/>
      <c r="DR12" s="7213"/>
      <c r="DS12" s="7284"/>
      <c r="DU12" s="5469"/>
      <c r="DV12" s="6370"/>
      <c r="DW12" s="5459"/>
      <c r="DX12" s="5459"/>
      <c r="DY12" s="5460"/>
      <c r="DZ12" s="4227"/>
      <c r="EA12" s="5459"/>
      <c r="EB12" s="5459"/>
      <c r="EC12" s="5461"/>
      <c r="ED12" s="5460"/>
      <c r="EE12" s="5459"/>
      <c r="EF12" s="5462"/>
      <c r="EG12" s="5462"/>
      <c r="EH12" s="5463"/>
      <c r="EI12" s="5464"/>
      <c r="EJ12" s="5462"/>
      <c r="EK12" s="7320"/>
      <c r="EL12" s="5012"/>
      <c r="EM12" s="6369" t="s">
        <v>1534</v>
      </c>
      <c r="EN12" s="5459">
        <v>28</v>
      </c>
      <c r="EO12" s="5459" t="s">
        <v>101</v>
      </c>
      <c r="EP12" s="5460">
        <v>45916</v>
      </c>
      <c r="EQ12" s="4227">
        <v>100</v>
      </c>
      <c r="ER12" s="5459" t="s">
        <v>35</v>
      </c>
      <c r="ES12" s="5459">
        <v>104.58</v>
      </c>
      <c r="ET12" s="5461">
        <v>45929</v>
      </c>
      <c r="EU12" s="5460">
        <v>45936</v>
      </c>
      <c r="EV12" s="5459">
        <v>42577</v>
      </c>
      <c r="EW12" s="5462">
        <v>106400</v>
      </c>
      <c r="EX12" s="5462">
        <v>0</v>
      </c>
      <c r="EY12" s="5463">
        <f>(ES12*EW12/1000)</f>
        <v>11127.312</v>
      </c>
      <c r="EZ12" s="5463">
        <f>(EY12*0.04)</f>
        <v>445.09248000000002</v>
      </c>
      <c r="FA12" s="5462">
        <v>4</v>
      </c>
      <c r="FB12" s="7275"/>
      <c r="FD12" s="7289"/>
      <c r="FE12" s="6351"/>
      <c r="FF12" s="6351"/>
      <c r="FG12" s="6351"/>
      <c r="FH12" s="6351"/>
      <c r="FI12" s="6351"/>
      <c r="FJ12" s="6351"/>
      <c r="FK12" s="6351"/>
      <c r="FL12" s="7214"/>
      <c r="FM12" s="6351"/>
      <c r="FN12" s="6351"/>
      <c r="FO12" s="6351"/>
      <c r="FP12" s="6351"/>
      <c r="FQ12" s="6351"/>
      <c r="FR12" s="6351"/>
      <c r="FS12" s="7215"/>
      <c r="FT12" s="7216"/>
      <c r="FU12" s="5122"/>
      <c r="FV12" s="6595"/>
      <c r="FW12" s="6598"/>
      <c r="FX12" s="6598"/>
      <c r="FY12" s="6597"/>
      <c r="FZ12" s="6598"/>
      <c r="GA12" s="6598"/>
      <c r="GB12" s="6598"/>
      <c r="GC12" s="6599"/>
      <c r="GD12" s="6597"/>
      <c r="GE12" s="6598"/>
      <c r="GF12" s="6598"/>
      <c r="GG12" s="6858"/>
      <c r="GH12" s="6600"/>
      <c r="GI12" s="6859"/>
      <c r="GJ12" s="7217"/>
      <c r="GK12" s="7218"/>
      <c r="GL12" s="6707"/>
      <c r="GM12" s="7229"/>
      <c r="GN12" s="6648"/>
      <c r="GO12" s="6648"/>
      <c r="GP12" s="6648"/>
      <c r="GQ12" s="6649"/>
      <c r="GR12" s="6648"/>
      <c r="GS12" s="6648"/>
      <c r="GT12" s="6650"/>
      <c r="GU12" s="6651"/>
      <c r="GV12" s="6649"/>
      <c r="GW12" s="6648"/>
      <c r="GX12" s="6648"/>
      <c r="GY12" s="6652"/>
      <c r="GZ12" s="6653"/>
      <c r="HA12" s="6654"/>
      <c r="HB12" s="6685"/>
      <c r="HC12" s="6685"/>
      <c r="HD12" s="7219"/>
      <c r="HE12" s="6520"/>
      <c r="HF12" s="6647"/>
      <c r="HG12" s="6648"/>
      <c r="HH12" s="6648"/>
      <c r="HI12" s="6649"/>
      <c r="HJ12" s="6648"/>
      <c r="HK12" s="6648"/>
      <c r="HL12" s="6650"/>
      <c r="HM12" s="6651"/>
      <c r="HN12" s="6649"/>
      <c r="HO12" s="6648"/>
      <c r="HP12" s="6648"/>
      <c r="HQ12" s="6652"/>
      <c r="HR12" s="6653"/>
      <c r="HS12" s="6654"/>
      <c r="HT12" s="6685"/>
      <c r="HU12" s="7149"/>
      <c r="HV12" s="6410"/>
      <c r="HW12" s="6754" t="s">
        <v>1537</v>
      </c>
      <c r="HX12" s="6747" t="s">
        <v>1563</v>
      </c>
      <c r="HY12" s="6747">
        <v>4</v>
      </c>
      <c r="HZ12" s="6747" t="s">
        <v>796</v>
      </c>
      <c r="IA12" s="6748">
        <v>45679</v>
      </c>
      <c r="IB12" s="6747">
        <v>300</v>
      </c>
      <c r="IC12" s="6747" t="s">
        <v>1539</v>
      </c>
      <c r="ID12" s="6749">
        <v>12.2</v>
      </c>
      <c r="IE12" s="6750">
        <v>45698</v>
      </c>
      <c r="IF12" s="6748">
        <v>45680</v>
      </c>
      <c r="IG12" s="7192">
        <v>373</v>
      </c>
      <c r="IH12" s="6747">
        <v>300.5</v>
      </c>
      <c r="II12" s="6751"/>
      <c r="IJ12" s="6760">
        <f>(IH12*ID12/1)</f>
        <v>3666.1</v>
      </c>
      <c r="IK12" s="6761">
        <f>(IJ12*0.05)</f>
        <v>183.30500000000001</v>
      </c>
      <c r="IL12" s="7177">
        <v>5</v>
      </c>
      <c r="IM12" s="6790">
        <f>(IJ12*0.02)</f>
        <v>73.322000000000003</v>
      </c>
      <c r="IN12" s="7220" t="s">
        <v>8</v>
      </c>
      <c r="IO12" s="5012"/>
      <c r="IP12" s="6746"/>
      <c r="IQ12" s="6747"/>
      <c r="IR12" s="6747"/>
      <c r="IS12" s="6748"/>
      <c r="IT12" s="6747"/>
      <c r="IU12" s="6747"/>
      <c r="IV12" s="6749"/>
      <c r="IW12" s="6750"/>
      <c r="IX12" s="6748"/>
      <c r="IY12" s="7192"/>
      <c r="IZ12" s="6747"/>
      <c r="JA12" s="6751"/>
      <c r="JB12" s="6760"/>
      <c r="JC12" s="6761"/>
      <c r="JD12" s="7177"/>
      <c r="JE12" s="7221"/>
    </row>
    <row r="13" spans="2:265" ht="14.25" customHeight="1">
      <c r="B13" s="5006" t="s">
        <v>593</v>
      </c>
      <c r="C13" s="5152">
        <f>(BQ26)</f>
        <v>0</v>
      </c>
      <c r="D13" s="5152">
        <f>(BQ46)</f>
        <v>0</v>
      </c>
      <c r="E13" s="5152">
        <f>(BQ64)</f>
        <v>3443.1234449999997</v>
      </c>
      <c r="F13" s="5152">
        <f>(BQ80)</f>
        <v>2462.2384199999997</v>
      </c>
      <c r="G13" s="5152">
        <f>(BQ99)</f>
        <v>0</v>
      </c>
      <c r="H13" s="5152">
        <f>(BQ111)</f>
        <v>0</v>
      </c>
      <c r="I13" s="5152">
        <f>(BQ127)</f>
        <v>3896.7784750000005</v>
      </c>
      <c r="J13" s="5152">
        <f>(BQ152)</f>
        <v>2286.8035750000004</v>
      </c>
      <c r="K13" s="5152">
        <f>(BQ170)</f>
        <v>580.59572500000002</v>
      </c>
      <c r="L13" s="5152">
        <f>(BQ188)</f>
        <v>299.25</v>
      </c>
      <c r="M13" s="5152">
        <f>(BQ206)</f>
        <v>0</v>
      </c>
      <c r="N13" s="5153">
        <f>(BQ225)</f>
        <v>0</v>
      </c>
      <c r="O13" s="5901"/>
      <c r="P13" s="2"/>
      <c r="Q13" s="7909" t="s">
        <v>941</v>
      </c>
      <c r="R13" s="7714" t="s">
        <v>1773</v>
      </c>
      <c r="S13" s="7779">
        <v>108</v>
      </c>
      <c r="T13" s="7714" t="s">
        <v>101</v>
      </c>
      <c r="U13" s="7780">
        <v>45622</v>
      </c>
      <c r="V13" s="7784">
        <v>35</v>
      </c>
      <c r="W13" s="7717" t="s">
        <v>35</v>
      </c>
      <c r="X13" s="7717">
        <v>87.5</v>
      </c>
      <c r="Y13" s="7722">
        <v>1027</v>
      </c>
      <c r="Z13" s="7746">
        <v>45639</v>
      </c>
      <c r="AA13" s="7781">
        <v>45664</v>
      </c>
      <c r="AB13" s="7717">
        <v>24028</v>
      </c>
      <c r="AC13" s="7721">
        <v>33000</v>
      </c>
      <c r="AD13" s="7721">
        <f t="shared" si="0"/>
        <v>-2000</v>
      </c>
      <c r="AE13" s="7752">
        <f t="shared" si="2"/>
        <v>33891</v>
      </c>
      <c r="AF13" s="7722">
        <f t="shared" si="1"/>
        <v>1694.5500000000002</v>
      </c>
      <c r="AG13" s="7714">
        <v>5</v>
      </c>
      <c r="AH13" s="7990" t="s">
        <v>8</v>
      </c>
      <c r="AI13" s="7684"/>
      <c r="AJ13" s="7712"/>
      <c r="AK13" s="7713"/>
      <c r="AL13" s="7714"/>
      <c r="AM13" s="7715"/>
      <c r="AN13" s="7728"/>
      <c r="AO13" s="7717"/>
      <c r="AP13" s="7717"/>
      <c r="AQ13" s="7718"/>
      <c r="AR13" s="7719"/>
      <c r="AS13" s="7715"/>
      <c r="AT13" s="7717"/>
      <c r="AU13" s="7721"/>
      <c r="AV13" s="7717"/>
      <c r="AW13" s="7722"/>
      <c r="AX13" s="7722"/>
      <c r="AY13" s="7723"/>
      <c r="AZ13" s="7724"/>
      <c r="BC13" s="5920"/>
      <c r="BD13" s="5321"/>
      <c r="BE13" s="5320"/>
      <c r="BF13" s="5321"/>
      <c r="BG13" s="5322"/>
      <c r="BH13" s="5323"/>
      <c r="BI13" s="5321"/>
      <c r="BJ13" s="5324"/>
      <c r="BK13" s="5346"/>
      <c r="BL13" s="6703"/>
      <c r="BM13" s="5325"/>
      <c r="BN13" s="5324"/>
      <c r="BO13" s="5326"/>
      <c r="BP13" s="5342"/>
      <c r="BQ13" s="5324"/>
      <c r="BR13" s="5326"/>
      <c r="BS13" s="6704"/>
      <c r="BT13" s="5082"/>
      <c r="BU13" s="6629"/>
      <c r="BV13" s="5253"/>
      <c r="BW13" s="5254"/>
      <c r="BX13" s="5255"/>
      <c r="BY13" s="5256"/>
      <c r="BZ13" s="5254"/>
      <c r="CA13" s="5257"/>
      <c r="CB13" s="5397"/>
      <c r="CC13" s="6307"/>
      <c r="CD13" s="5398"/>
      <c r="CE13" s="5257"/>
      <c r="CF13" s="5246"/>
      <c r="CG13" s="5250"/>
      <c r="CH13" s="5257"/>
      <c r="CI13" s="7141"/>
      <c r="CJ13" s="6197"/>
      <c r="CL13" s="7201"/>
      <c r="CM13" s="7202"/>
      <c r="CN13" s="6328"/>
      <c r="CO13" s="6328"/>
      <c r="CP13" s="6329"/>
      <c r="CQ13" s="7203"/>
      <c r="CR13" s="6328"/>
      <c r="CS13" s="6333"/>
      <c r="CT13" s="7204"/>
      <c r="CU13" s="6329"/>
      <c r="CV13" s="6328"/>
      <c r="CW13" s="7205"/>
      <c r="CX13" s="7205"/>
      <c r="CY13" s="6333"/>
      <c r="CZ13" s="6966"/>
      <c r="DA13" s="7206"/>
      <c r="DB13" s="7207"/>
      <c r="DC13" s="5122"/>
      <c r="DD13" s="7208"/>
      <c r="DE13" s="6598"/>
      <c r="DF13" s="6598"/>
      <c r="DG13" s="6597"/>
      <c r="DH13" s="7209"/>
      <c r="DI13" s="6598"/>
      <c r="DJ13" s="6601"/>
      <c r="DK13" s="7210"/>
      <c r="DL13" s="7211"/>
      <c r="DM13" s="6598"/>
      <c r="DN13" s="7212"/>
      <c r="DO13" s="7212"/>
      <c r="DP13" s="6600"/>
      <c r="DQ13" s="6859"/>
      <c r="DR13" s="7213"/>
      <c r="DS13" s="7284"/>
      <c r="DU13" s="5469"/>
      <c r="DV13" s="5459"/>
      <c r="DW13" s="5459"/>
      <c r="DX13" s="5459"/>
      <c r="DY13" s="5460"/>
      <c r="DZ13" s="4227"/>
      <c r="EA13" s="5459"/>
      <c r="EB13" s="5459"/>
      <c r="EC13" s="5461"/>
      <c r="ED13" s="5460"/>
      <c r="EE13" s="5459"/>
      <c r="EF13" s="5462"/>
      <c r="EG13" s="5462"/>
      <c r="EH13" s="5463"/>
      <c r="EI13" s="5464"/>
      <c r="EJ13" s="5462"/>
      <c r="EK13" s="7286"/>
      <c r="EL13" s="5012"/>
      <c r="EM13" s="6441"/>
      <c r="EN13" s="5365"/>
      <c r="EO13" s="5365"/>
      <c r="EP13" s="5366"/>
      <c r="EQ13" s="5367"/>
      <c r="ER13" s="5365"/>
      <c r="ES13" s="5365"/>
      <c r="ET13" s="5368"/>
      <c r="EU13" s="5366"/>
      <c r="EV13" s="5365"/>
      <c r="EW13" s="5369"/>
      <c r="EX13" s="5369"/>
      <c r="EY13" s="6464"/>
      <c r="EZ13" s="6464"/>
      <c r="FA13" s="5369"/>
      <c r="FB13" s="7275"/>
      <c r="FD13" s="7228"/>
      <c r="FE13" s="5124"/>
      <c r="FF13" s="6351"/>
      <c r="FG13" s="6351"/>
      <c r="FH13" s="6351"/>
      <c r="FI13" s="6351"/>
      <c r="FJ13" s="6351"/>
      <c r="FK13" s="6351"/>
      <c r="FL13" s="7214"/>
      <c r="FM13" s="6351"/>
      <c r="FN13" s="6351"/>
      <c r="FO13" s="6351"/>
      <c r="FP13" s="6351"/>
      <c r="FQ13" s="6351"/>
      <c r="FR13" s="6351"/>
      <c r="FS13" s="7215"/>
      <c r="FT13" s="7216"/>
      <c r="FU13" s="5122"/>
      <c r="FV13" s="6595"/>
      <c r="FW13" s="6598"/>
      <c r="FX13" s="6598"/>
      <c r="FY13" s="6597"/>
      <c r="FZ13" s="6598"/>
      <c r="GA13" s="6598"/>
      <c r="GB13" s="6598"/>
      <c r="GC13" s="6599"/>
      <c r="GD13" s="6597"/>
      <c r="GE13" s="6598"/>
      <c r="GF13" s="6598"/>
      <c r="GG13" s="6858"/>
      <c r="GH13" s="6600"/>
      <c r="GI13" s="6859"/>
      <c r="GJ13" s="7217"/>
      <c r="GK13" s="7218"/>
      <c r="GL13" s="6707"/>
      <c r="GM13" s="7229"/>
      <c r="GN13" s="6648"/>
      <c r="GO13" s="6648"/>
      <c r="GP13" s="6648"/>
      <c r="GQ13" s="6649"/>
      <c r="GR13" s="6648"/>
      <c r="GS13" s="6648"/>
      <c r="GT13" s="6650"/>
      <c r="GU13" s="6651"/>
      <c r="GV13" s="6649"/>
      <c r="GW13" s="6648"/>
      <c r="GX13" s="6648"/>
      <c r="GY13" s="6652"/>
      <c r="GZ13" s="6653"/>
      <c r="HA13" s="6654"/>
      <c r="HB13" s="6685"/>
      <c r="HC13" s="6685"/>
      <c r="HD13" s="7219"/>
      <c r="HE13" s="6520"/>
      <c r="HF13" s="6647"/>
      <c r="HG13" s="6648"/>
      <c r="HH13" s="6648"/>
      <c r="HI13" s="6649"/>
      <c r="HJ13" s="6648"/>
      <c r="HK13" s="6648"/>
      <c r="HL13" s="6650"/>
      <c r="HM13" s="6651"/>
      <c r="HN13" s="6649"/>
      <c r="HO13" s="6648"/>
      <c r="HP13" s="6648"/>
      <c r="HQ13" s="6652"/>
      <c r="HR13" s="6653"/>
      <c r="HS13" s="6654"/>
      <c r="HT13" s="6685"/>
      <c r="HU13" s="7149"/>
      <c r="HV13" s="6410"/>
      <c r="HW13" s="6754"/>
      <c r="HX13" s="6875"/>
      <c r="HY13" s="6747"/>
      <c r="HZ13" s="6747"/>
      <c r="IA13" s="6748"/>
      <c r="IB13" s="6747"/>
      <c r="IC13" s="6747"/>
      <c r="ID13" s="6749"/>
      <c r="IE13" s="6750"/>
      <c r="IF13" s="6748"/>
      <c r="IG13" s="7192"/>
      <c r="IH13" s="6747"/>
      <c r="II13" s="6751"/>
      <c r="IJ13" s="6760"/>
      <c r="IK13" s="6761"/>
      <c r="IL13" s="7177"/>
      <c r="IM13" s="6871"/>
      <c r="IN13" s="7220"/>
      <c r="IO13" s="5012"/>
      <c r="IP13" s="6746"/>
      <c r="IQ13" s="6747"/>
      <c r="IR13" s="6747"/>
      <c r="IS13" s="6748"/>
      <c r="IT13" s="6747"/>
      <c r="IU13" s="6747"/>
      <c r="IV13" s="6749"/>
      <c r="IW13" s="6750"/>
      <c r="IX13" s="6748"/>
      <c r="IY13" s="7192"/>
      <c r="IZ13" s="6747"/>
      <c r="JA13" s="6751"/>
      <c r="JB13" s="6760"/>
      <c r="JC13" s="6761"/>
      <c r="JD13" s="7177"/>
      <c r="JE13" s="7221"/>
    </row>
    <row r="14" spans="2:265" ht="18" customHeight="1">
      <c r="B14" s="5006"/>
      <c r="C14" s="5152"/>
      <c r="D14" s="5152"/>
      <c r="E14" s="5152"/>
      <c r="F14" s="5152"/>
      <c r="G14" s="5152"/>
      <c r="H14" s="5152"/>
      <c r="I14" s="5152"/>
      <c r="J14" s="5152"/>
      <c r="K14" s="5152"/>
      <c r="L14" s="5152"/>
      <c r="M14" s="5152"/>
      <c r="N14" s="5153"/>
      <c r="O14" s="5901"/>
      <c r="P14" s="2"/>
      <c r="Q14" s="7750" t="s">
        <v>1543</v>
      </c>
      <c r="R14" s="7717" t="s">
        <v>1774</v>
      </c>
      <c r="S14" s="7759">
        <v>39</v>
      </c>
      <c r="T14" s="7714">
        <v>930</v>
      </c>
      <c r="U14" s="7715">
        <v>45602</v>
      </c>
      <c r="V14" s="7864">
        <v>23.2</v>
      </c>
      <c r="W14" s="7761" t="s">
        <v>35</v>
      </c>
      <c r="X14" s="7761">
        <v>58</v>
      </c>
      <c r="Y14" s="7762">
        <v>1182.3</v>
      </c>
      <c r="Z14" s="7719">
        <v>45649</v>
      </c>
      <c r="AA14" s="7720">
        <v>45673</v>
      </c>
      <c r="AB14" s="7717">
        <v>24114</v>
      </c>
      <c r="AC14" s="7721">
        <v>23200</v>
      </c>
      <c r="AD14" s="7721">
        <f t="shared" si="0"/>
        <v>0</v>
      </c>
      <c r="AE14" s="7722">
        <f t="shared" si="2"/>
        <v>27429.360000000001</v>
      </c>
      <c r="AF14" s="7722">
        <f t="shared" si="1"/>
        <v>1371.4680000000001</v>
      </c>
      <c r="AG14" s="7723">
        <v>5</v>
      </c>
      <c r="AH14" s="7990" t="s">
        <v>8</v>
      </c>
      <c r="AI14" s="7730"/>
      <c r="AJ14" s="7704"/>
      <c r="AK14" s="7709"/>
      <c r="AL14" s="7673"/>
      <c r="AM14" s="7674"/>
      <c r="AN14" s="7731"/>
      <c r="AO14" s="7671"/>
      <c r="AP14" s="7671"/>
      <c r="AQ14" s="7732"/>
      <c r="AR14" s="7678"/>
      <c r="AS14" s="7679"/>
      <c r="AT14" s="7671"/>
      <c r="AU14" s="7680"/>
      <c r="AV14" s="7671"/>
      <c r="AW14" s="7681"/>
      <c r="AX14" s="7681"/>
      <c r="AY14" s="7682"/>
      <c r="AZ14" s="7724"/>
      <c r="BA14" s="5012"/>
      <c r="BB14" s="5012"/>
      <c r="BC14" s="5171"/>
      <c r="BD14" s="5254"/>
      <c r="BE14" s="5253"/>
      <c r="BF14" s="5254"/>
      <c r="BG14" s="5255"/>
      <c r="BH14" s="5256"/>
      <c r="BI14" s="5254"/>
      <c r="BJ14" s="5257"/>
      <c r="BK14" s="5397"/>
      <c r="BL14" s="6307"/>
      <c r="BM14" s="5398"/>
      <c r="BN14" s="5257"/>
      <c r="BO14" s="5246"/>
      <c r="BP14" s="5250"/>
      <c r="BQ14" s="5257"/>
      <c r="BR14" s="6479"/>
      <c r="BS14" s="5903"/>
      <c r="BT14" s="5056"/>
      <c r="BU14" s="6718"/>
      <c r="BV14" s="5253"/>
      <c r="BW14" s="5254"/>
      <c r="BX14" s="5255"/>
      <c r="BY14" s="5256"/>
      <c r="BZ14" s="5254"/>
      <c r="CA14" s="5257"/>
      <c r="CB14" s="5397"/>
      <c r="CC14" s="6307"/>
      <c r="CD14" s="5398"/>
      <c r="CE14" s="5257"/>
      <c r="CF14" s="5246"/>
      <c r="CG14" s="5250"/>
      <c r="CH14" s="5257"/>
      <c r="CI14" s="7141"/>
      <c r="CJ14" s="5068"/>
      <c r="CK14" s="5012"/>
      <c r="CL14" s="6595"/>
      <c r="CM14" s="5445"/>
      <c r="CN14" s="6596"/>
      <c r="CO14" s="6597"/>
      <c r="CP14" s="6598"/>
      <c r="CQ14" s="6598"/>
      <c r="CR14" s="6598"/>
      <c r="CS14" s="6599"/>
      <c r="CT14" s="6597"/>
      <c r="CU14" s="6598"/>
      <c r="CV14" s="6600"/>
      <c r="CW14" s="6600"/>
      <c r="CX14" s="6600"/>
      <c r="CY14" s="6601"/>
      <c r="CZ14" s="6602"/>
      <c r="DA14" s="5416"/>
      <c r="DB14" s="3664"/>
      <c r="DC14" s="5122"/>
      <c r="DD14" s="5123"/>
      <c r="DE14" s="5124"/>
      <c r="DF14" s="5124"/>
      <c r="DG14" s="5124"/>
      <c r="DH14" s="5124"/>
      <c r="DI14" s="5124"/>
      <c r="DJ14" s="5124"/>
      <c r="DK14" s="5125"/>
      <c r="DL14" s="5124"/>
      <c r="DM14" s="5124"/>
      <c r="DN14" s="5124"/>
      <c r="DO14" s="5124"/>
      <c r="DP14" s="5124"/>
      <c r="DQ14" s="5124"/>
      <c r="DR14" s="5416"/>
      <c r="DS14" s="5126"/>
      <c r="DT14" s="5012"/>
      <c r="DU14" s="7267"/>
      <c r="DV14" s="7268"/>
      <c r="DW14" s="7268"/>
      <c r="DX14" s="7268"/>
      <c r="DY14" s="7269"/>
      <c r="DZ14" s="7270"/>
      <c r="EA14" s="7268"/>
      <c r="EB14" s="7268"/>
      <c r="EC14" s="7271"/>
      <c r="ED14" s="7269"/>
      <c r="EE14" s="7268"/>
      <c r="EF14" s="7272"/>
      <c r="EG14" s="7272"/>
      <c r="EH14" s="7273"/>
      <c r="EI14" s="7274"/>
      <c r="EJ14" s="7272"/>
      <c r="EK14" s="7275"/>
      <c r="EL14" s="5012"/>
      <c r="EM14" s="5458"/>
      <c r="EN14" s="5459"/>
      <c r="EO14" s="5459"/>
      <c r="EP14" s="5460"/>
      <c r="EQ14" s="4227"/>
      <c r="ER14" s="5459"/>
      <c r="ES14" s="5459"/>
      <c r="ET14" s="5461"/>
      <c r="EU14" s="5460"/>
      <c r="EV14" s="5459"/>
      <c r="EW14" s="5462"/>
      <c r="EX14" s="5462"/>
      <c r="EY14" s="5463"/>
      <c r="EZ14" s="5464"/>
      <c r="FA14" s="5462"/>
      <c r="FB14" s="7073"/>
      <c r="FC14" s="5012"/>
      <c r="FD14" s="7227"/>
      <c r="FE14" s="6349"/>
      <c r="FF14" s="6349"/>
      <c r="FG14" s="5127"/>
      <c r="FH14" s="2557"/>
      <c r="FI14" s="2557"/>
      <c r="FJ14" s="2557"/>
      <c r="FK14" s="2557"/>
      <c r="FL14" s="2557"/>
      <c r="FM14" s="2557"/>
      <c r="FN14" s="2557"/>
      <c r="FO14" s="2557"/>
      <c r="FP14" s="2557"/>
      <c r="FQ14" s="2557"/>
      <c r="FR14" s="6967"/>
      <c r="FS14" s="6861"/>
      <c r="FT14" s="2523"/>
      <c r="FU14" s="2248"/>
      <c r="FV14" s="6595"/>
      <c r="FW14" s="6598"/>
      <c r="FX14" s="6598"/>
      <c r="FY14" s="6597"/>
      <c r="FZ14" s="6598"/>
      <c r="GA14" s="6598"/>
      <c r="GB14" s="6598"/>
      <c r="GC14" s="6599"/>
      <c r="GD14" s="6597"/>
      <c r="GE14" s="6598"/>
      <c r="GF14" s="6598"/>
      <c r="GG14" s="6858"/>
      <c r="GH14" s="6600"/>
      <c r="GI14" s="5453"/>
      <c r="GJ14" s="7035"/>
      <c r="GK14" s="5126"/>
      <c r="GL14" s="5012"/>
      <c r="GM14" s="6935"/>
      <c r="GN14" s="6631"/>
      <c r="GO14" s="6631"/>
      <c r="GP14" s="6631"/>
      <c r="GQ14" s="6632"/>
      <c r="GR14" s="6631"/>
      <c r="GS14" s="6631"/>
      <c r="GT14" s="6633"/>
      <c r="GU14" s="6634"/>
      <c r="GV14" s="6632"/>
      <c r="GW14" s="6631"/>
      <c r="GX14" s="6631"/>
      <c r="GY14" s="6635"/>
      <c r="GZ14" s="6636"/>
      <c r="HA14" s="6637"/>
      <c r="HB14" s="6685"/>
      <c r="HC14" s="6685"/>
      <c r="HD14" s="6638"/>
      <c r="HE14" s="6514"/>
      <c r="HF14" s="6647"/>
      <c r="HG14" s="6648"/>
      <c r="HH14" s="6648"/>
      <c r="HI14" s="6649"/>
      <c r="HJ14" s="6648"/>
      <c r="HK14" s="6648"/>
      <c r="HL14" s="6650"/>
      <c r="HM14" s="6651"/>
      <c r="HN14" s="6649"/>
      <c r="HO14" s="6648"/>
      <c r="HP14" s="6648"/>
      <c r="HQ14" s="6652"/>
      <c r="HR14" s="6653"/>
      <c r="HS14" s="6654"/>
      <c r="HT14" s="6685"/>
      <c r="HU14" s="6676"/>
      <c r="HV14" s="5012"/>
      <c r="HW14" s="6746"/>
      <c r="HX14" s="6875"/>
      <c r="HY14" s="6747"/>
      <c r="HZ14" s="6747"/>
      <c r="IA14" s="6748"/>
      <c r="IB14" s="6747"/>
      <c r="IC14" s="6747"/>
      <c r="ID14" s="6749"/>
      <c r="IE14" s="6750"/>
      <c r="IF14" s="6748"/>
      <c r="IG14" s="6747"/>
      <c r="IH14" s="6747"/>
      <c r="II14" s="6751"/>
      <c r="IJ14" s="6752"/>
      <c r="IK14" s="6753"/>
      <c r="IL14" s="6871"/>
      <c r="IM14" s="6871"/>
      <c r="IN14" s="6880"/>
      <c r="IO14" s="6876"/>
      <c r="IP14" s="6746"/>
      <c r="IQ14" s="6747"/>
      <c r="IR14" s="6747"/>
      <c r="IS14" s="6748"/>
      <c r="IT14" s="6747"/>
      <c r="IU14" s="6747"/>
      <c r="IV14" s="6749"/>
      <c r="IW14" s="6750"/>
      <c r="IX14" s="6748"/>
      <c r="IY14" s="7192"/>
      <c r="IZ14" s="6747"/>
      <c r="JA14" s="6751"/>
      <c r="JB14" s="6760"/>
      <c r="JC14" s="6761"/>
      <c r="JD14" s="7177"/>
      <c r="JE14" s="6762"/>
    </row>
    <row r="15" spans="2:265">
      <c r="B15" s="5006" t="s">
        <v>592</v>
      </c>
      <c r="C15" s="5152">
        <f>(CZ26)</f>
        <v>0</v>
      </c>
      <c r="D15" s="5152">
        <f>(CZ48)</f>
        <v>0</v>
      </c>
      <c r="E15" s="5152">
        <f>(CZ66)</f>
        <v>0</v>
      </c>
      <c r="F15" s="5152">
        <f>(CZ87)</f>
        <v>0</v>
      </c>
      <c r="G15" s="5152">
        <f>(CZ105)</f>
        <v>1579.6799999999998</v>
      </c>
      <c r="H15" s="5152">
        <f>(CZ116)</f>
        <v>0</v>
      </c>
      <c r="I15" s="5152">
        <f>(CZ130)</f>
        <v>0</v>
      </c>
      <c r="J15" s="5152">
        <f>(CZ153)</f>
        <v>1579.6799999999998</v>
      </c>
      <c r="K15" s="5152">
        <f>(CZ171)</f>
        <v>0</v>
      </c>
      <c r="L15" s="5152">
        <f>(CZ191)</f>
        <v>0</v>
      </c>
      <c r="M15" s="5152">
        <f>(CZ210)</f>
        <v>0</v>
      </c>
      <c r="N15" s="5153">
        <f>(CZ228)</f>
        <v>0</v>
      </c>
      <c r="O15" s="5901"/>
      <c r="P15" s="2"/>
      <c r="Q15" s="7750" t="s">
        <v>1543</v>
      </c>
      <c r="R15" s="7717" t="s">
        <v>1774</v>
      </c>
      <c r="S15" s="7759">
        <v>40</v>
      </c>
      <c r="T15" s="7714">
        <v>932</v>
      </c>
      <c r="U15" s="7715">
        <v>45602</v>
      </c>
      <c r="V15" s="7864">
        <v>23.2</v>
      </c>
      <c r="W15" s="7761" t="s">
        <v>35</v>
      </c>
      <c r="X15" s="7761">
        <v>58</v>
      </c>
      <c r="Y15" s="7762">
        <v>1327</v>
      </c>
      <c r="Z15" s="7719">
        <v>45667</v>
      </c>
      <c r="AA15" s="7720">
        <v>45673</v>
      </c>
      <c r="AB15" s="7717">
        <v>24114</v>
      </c>
      <c r="AC15" s="7721">
        <v>23200</v>
      </c>
      <c r="AD15" s="7721">
        <f t="shared" si="0"/>
        <v>0</v>
      </c>
      <c r="AE15" s="7722">
        <f t="shared" si="2"/>
        <v>30786.400000000001</v>
      </c>
      <c r="AF15" s="7722">
        <f t="shared" si="1"/>
        <v>1539.3200000000002</v>
      </c>
      <c r="AG15" s="7723">
        <v>5</v>
      </c>
      <c r="AH15" s="7990" t="s">
        <v>8</v>
      </c>
      <c r="AI15" s="7684"/>
      <c r="AJ15" s="7738"/>
      <c r="AK15" s="7739"/>
      <c r="AL15" s="7740"/>
      <c r="AM15" s="7741"/>
      <c r="AN15" s="7741"/>
      <c r="AO15" s="7741"/>
      <c r="AP15" s="7741"/>
      <c r="AQ15" s="7741"/>
      <c r="AR15" s="7741"/>
      <c r="AS15" s="7741"/>
      <c r="AT15" s="7741"/>
      <c r="AU15" s="7742"/>
      <c r="AV15" s="7742"/>
      <c r="AW15" s="7741"/>
      <c r="AX15" s="7741"/>
      <c r="AY15" s="7743"/>
      <c r="AZ15" s="7724"/>
      <c r="BC15" s="5171"/>
      <c r="BD15" s="5252"/>
      <c r="BE15" s="5253"/>
      <c r="BF15" s="5254"/>
      <c r="BG15" s="5255"/>
      <c r="BH15" s="5256"/>
      <c r="BI15" s="5254"/>
      <c r="BJ15" s="5257"/>
      <c r="BK15" s="5258"/>
      <c r="BL15" s="5255"/>
      <c r="BM15" s="5245"/>
      <c r="BN15" s="5250"/>
      <c r="BO15" s="5250"/>
      <c r="BP15" s="5250"/>
      <c r="BQ15" s="5250"/>
      <c r="BR15" s="7079"/>
      <c r="BS15" s="5903"/>
      <c r="BT15" s="5082"/>
      <c r="BU15" s="8360" t="s">
        <v>1572</v>
      </c>
      <c r="BV15" s="6986">
        <v>4</v>
      </c>
      <c r="BW15" s="6990" t="s">
        <v>101</v>
      </c>
      <c r="BX15" s="6988">
        <v>45575</v>
      </c>
      <c r="BY15" s="6989">
        <v>20</v>
      </c>
      <c r="BZ15" s="6990" t="s">
        <v>544</v>
      </c>
      <c r="CA15" s="6991">
        <v>83.8</v>
      </c>
      <c r="CB15" s="6992">
        <v>45596</v>
      </c>
      <c r="CC15" s="6993">
        <v>45588</v>
      </c>
      <c r="CD15" s="6994">
        <v>76305</v>
      </c>
      <c r="CE15" s="6991">
        <v>22</v>
      </c>
      <c r="CF15" s="6995">
        <v>0</v>
      </c>
      <c r="CG15" s="6996">
        <f>(CA15*CE15)</f>
        <v>1843.6</v>
      </c>
      <c r="CH15" s="6991">
        <f>(CG15*0.05)</f>
        <v>92.18</v>
      </c>
      <c r="CI15" s="8357">
        <v>5</v>
      </c>
      <c r="CJ15" s="7011"/>
      <c r="CL15" s="5123"/>
      <c r="CM15" s="5124"/>
      <c r="CN15" s="5124"/>
      <c r="CO15" s="5124"/>
      <c r="CP15" s="5124"/>
      <c r="CQ15" s="5124"/>
      <c r="CR15" s="5124"/>
      <c r="CS15" s="5124"/>
      <c r="CT15" s="5125"/>
      <c r="CU15" s="5124"/>
      <c r="CV15" s="5124"/>
      <c r="CW15" s="5124"/>
      <c r="CX15" s="5124"/>
      <c r="CY15" s="5124"/>
      <c r="CZ15" s="5124"/>
      <c r="DA15" s="5416"/>
      <c r="DB15" s="5126"/>
      <c r="DC15" s="5122"/>
      <c r="DD15" s="5456"/>
      <c r="DE15" s="5445"/>
      <c r="DF15" s="5445"/>
      <c r="DG15" s="5446"/>
      <c r="DH15" s="5447"/>
      <c r="DI15" s="5445"/>
      <c r="DJ15" s="5448"/>
      <c r="DK15" s="5449"/>
      <c r="DL15" s="5450"/>
      <c r="DM15" s="5445"/>
      <c r="DN15" s="5451"/>
      <c r="DO15" s="5451"/>
      <c r="DP15" s="5452"/>
      <c r="DQ15" s="5453"/>
      <c r="DR15" s="5451"/>
      <c r="DS15" s="5200"/>
      <c r="DU15" s="7276"/>
      <c r="DV15" s="7277"/>
      <c r="DW15" s="7268"/>
      <c r="DX15" s="7268"/>
      <c r="DY15" s="7269"/>
      <c r="DZ15" s="7270"/>
      <c r="EA15" s="7268"/>
      <c r="EB15" s="7268"/>
      <c r="EC15" s="7271"/>
      <c r="ED15" s="7269"/>
      <c r="EE15" s="7268"/>
      <c r="EF15" s="7272"/>
      <c r="EG15" s="7272"/>
      <c r="EH15" s="7273"/>
      <c r="EI15" s="7274"/>
      <c r="EJ15" s="7272"/>
      <c r="EK15" s="7275"/>
      <c r="EL15" s="5012"/>
      <c r="EM15" s="7279"/>
      <c r="EN15" s="7268"/>
      <c r="EO15" s="7268"/>
      <c r="EP15" s="7269"/>
      <c r="EQ15" s="7270"/>
      <c r="ER15" s="7268"/>
      <c r="ES15" s="7268"/>
      <c r="ET15" s="7271"/>
      <c r="EU15" s="7269"/>
      <c r="EV15" s="7268"/>
      <c r="EW15" s="7272"/>
      <c r="EX15" s="7272"/>
      <c r="EY15" s="7273"/>
      <c r="EZ15" s="7274"/>
      <c r="FA15" s="7272"/>
      <c r="FB15" s="7275"/>
      <c r="FD15" s="5123"/>
      <c r="FE15" s="5124"/>
      <c r="FF15" s="5124"/>
      <c r="FG15" s="5124"/>
      <c r="FH15" s="5124"/>
      <c r="FI15" s="5124"/>
      <c r="FJ15" s="5124"/>
      <c r="FK15" s="5124"/>
      <c r="FL15" s="5125"/>
      <c r="FM15" s="5124"/>
      <c r="FN15" s="5124"/>
      <c r="FO15" s="5124"/>
      <c r="FP15" s="5124"/>
      <c r="FQ15" s="5124"/>
      <c r="FR15" s="5124"/>
      <c r="FS15" s="5416"/>
      <c r="FT15" s="5126"/>
      <c r="FU15" s="5122"/>
      <c r="FV15" s="6595"/>
      <c r="FW15" s="6598"/>
      <c r="FX15" s="6598"/>
      <c r="FY15" s="6597"/>
      <c r="FZ15" s="6598"/>
      <c r="GA15" s="6598"/>
      <c r="GB15" s="6598"/>
      <c r="GC15" s="6599"/>
      <c r="GD15" s="6597"/>
      <c r="GE15" s="6598"/>
      <c r="GF15" s="6598"/>
      <c r="GG15" s="6858"/>
      <c r="GH15" s="6600"/>
      <c r="GI15" s="6859"/>
      <c r="GJ15" s="7035"/>
      <c r="GK15" s="7082"/>
      <c r="GM15" s="7229"/>
      <c r="GN15" s="6648"/>
      <c r="GO15" s="6648"/>
      <c r="GP15" s="6648"/>
      <c r="GQ15" s="6649"/>
      <c r="GR15" s="6648"/>
      <c r="GS15" s="6648"/>
      <c r="GT15" s="6650"/>
      <c r="GU15" s="6651"/>
      <c r="GV15" s="6649"/>
      <c r="GW15" s="6648"/>
      <c r="GX15" s="6648"/>
      <c r="GY15" s="6652"/>
      <c r="GZ15" s="6653"/>
      <c r="HA15" s="6654"/>
      <c r="HB15" s="6685"/>
      <c r="HC15" s="6685"/>
      <c r="HD15" s="6638"/>
      <c r="HE15" s="6520"/>
      <c r="HF15" s="6539"/>
      <c r="HG15" s="6540"/>
      <c r="HH15" s="6540"/>
      <c r="HI15" s="6541"/>
      <c r="HJ15" s="6540"/>
      <c r="HK15" s="6540"/>
      <c r="HL15" s="6540"/>
      <c r="HM15" s="6542"/>
      <c r="HN15" s="6541"/>
      <c r="HO15" s="6540"/>
      <c r="HP15" s="6540"/>
      <c r="HQ15" s="6543"/>
      <c r="HR15" s="6544"/>
      <c r="HS15" s="6545"/>
      <c r="HT15" s="6677"/>
      <c r="HU15" s="6678"/>
      <c r="HW15" s="6754"/>
      <c r="HX15" s="7176"/>
      <c r="HY15" s="6755"/>
      <c r="HZ15" s="6755"/>
      <c r="IA15" s="6756"/>
      <c r="IB15" s="6755"/>
      <c r="IC15" s="6755"/>
      <c r="ID15" s="6757"/>
      <c r="IE15" s="6758"/>
      <c r="IF15" s="6756"/>
      <c r="IG15" s="6755"/>
      <c r="IH15" s="6755"/>
      <c r="II15" s="6759"/>
      <c r="IJ15" s="6760"/>
      <c r="IK15" s="6761"/>
      <c r="IL15" s="6871"/>
      <c r="IM15" s="6871"/>
      <c r="IN15" s="6762"/>
      <c r="IO15" s="5012"/>
      <c r="IP15" s="6783"/>
      <c r="IQ15" s="6784"/>
      <c r="IR15" s="6784"/>
      <c r="IS15" s="6785"/>
      <c r="IT15" s="6784"/>
      <c r="IU15" s="6784"/>
      <c r="IV15" s="6784"/>
      <c r="IW15" s="6787"/>
      <c r="IX15" s="6785"/>
      <c r="IY15" s="6784"/>
      <c r="IZ15" s="6784"/>
      <c r="JA15" s="6788"/>
      <c r="JB15" s="6789"/>
      <c r="JC15" s="6790"/>
      <c r="JD15" s="6820"/>
      <c r="JE15" s="6821"/>
    </row>
    <row r="16" spans="2:265" ht="15.75" customHeight="1" thickBot="1">
      <c r="B16" s="5006"/>
      <c r="C16" s="5152"/>
      <c r="D16" s="5152"/>
      <c r="E16" s="5152"/>
      <c r="F16" s="5152"/>
      <c r="G16" s="5152"/>
      <c r="H16" s="5152"/>
      <c r="I16" s="5152"/>
      <c r="J16" s="5152"/>
      <c r="K16" s="5152"/>
      <c r="L16" s="5152"/>
      <c r="M16" s="5152"/>
      <c r="N16" s="5153"/>
      <c r="O16" s="5901"/>
      <c r="P16" s="2"/>
      <c r="Q16" s="7750" t="s">
        <v>1715</v>
      </c>
      <c r="R16" s="7717" t="s">
        <v>1776</v>
      </c>
      <c r="S16" s="7714">
        <v>13</v>
      </c>
      <c r="T16" s="7714" t="s">
        <v>1545</v>
      </c>
      <c r="U16" s="7745">
        <v>45559</v>
      </c>
      <c r="V16" s="7728">
        <v>150</v>
      </c>
      <c r="W16" s="7717" t="s">
        <v>35</v>
      </c>
      <c r="X16" s="7717">
        <v>150</v>
      </c>
      <c r="Y16" s="7718">
        <v>147</v>
      </c>
      <c r="Z16" s="7746">
        <v>45589</v>
      </c>
      <c r="AA16" s="7781">
        <v>45570</v>
      </c>
      <c r="AB16" s="7736">
        <v>23435</v>
      </c>
      <c r="AC16" s="7723">
        <v>150000</v>
      </c>
      <c r="AD16" s="7721">
        <f t="shared" ref="AD16:AD25" si="3">(AC16-V16*1000)</f>
        <v>0</v>
      </c>
      <c r="AE16" s="7752">
        <f t="shared" si="2"/>
        <v>22050</v>
      </c>
      <c r="AF16" s="7752">
        <f t="shared" si="1"/>
        <v>1102.5</v>
      </c>
      <c r="AG16" s="8113">
        <v>2.5</v>
      </c>
      <c r="AH16" s="7990" t="s">
        <v>8</v>
      </c>
      <c r="AI16" s="7684"/>
      <c r="AJ16" s="7738"/>
      <c r="AK16" s="7739"/>
      <c r="AL16" s="7740"/>
      <c r="AM16" s="7741"/>
      <c r="AN16" s="7741"/>
      <c r="AO16" s="7741"/>
      <c r="AP16" s="7741"/>
      <c r="AQ16" s="7741"/>
      <c r="AR16" s="7741"/>
      <c r="AS16" s="7741"/>
      <c r="AT16" s="7741"/>
      <c r="AU16" s="7742"/>
      <c r="AV16" s="7742"/>
      <c r="AW16" s="7741"/>
      <c r="AX16" s="7741"/>
      <c r="AY16" s="7743"/>
      <c r="AZ16" s="7724"/>
      <c r="BC16" s="5396"/>
      <c r="BD16" s="5330"/>
      <c r="BE16" s="5253"/>
      <c r="BF16" s="5254"/>
      <c r="BG16" s="5255"/>
      <c r="BH16" s="5256"/>
      <c r="BI16" s="5254"/>
      <c r="BJ16" s="5257"/>
      <c r="BK16" s="5397"/>
      <c r="BL16" s="5255"/>
      <c r="BM16" s="5398"/>
      <c r="BN16" s="5257"/>
      <c r="BO16" s="5246"/>
      <c r="BP16" s="5250"/>
      <c r="BQ16" s="5257"/>
      <c r="BR16" s="6470"/>
      <c r="BS16" s="5068"/>
      <c r="BT16" s="5082"/>
      <c r="BU16" s="8356" t="s">
        <v>1573</v>
      </c>
      <c r="BV16" s="6986">
        <v>4</v>
      </c>
      <c r="BW16" s="6990" t="s">
        <v>101</v>
      </c>
      <c r="BX16" s="6988">
        <v>45575</v>
      </c>
      <c r="BY16" s="6989">
        <v>20</v>
      </c>
      <c r="BZ16" s="6990" t="s">
        <v>544</v>
      </c>
      <c r="CA16" s="6991">
        <v>88.51</v>
      </c>
      <c r="CB16" s="6992">
        <v>45596</v>
      </c>
      <c r="CC16" s="6993">
        <v>45588</v>
      </c>
      <c r="CD16" s="6994">
        <v>76305</v>
      </c>
      <c r="CE16" s="6991">
        <v>20</v>
      </c>
      <c r="CF16" s="6995">
        <v>0</v>
      </c>
      <c r="CG16" s="6996">
        <f>(CA16*CE16)</f>
        <v>1770.2</v>
      </c>
      <c r="CH16" s="6991">
        <f>(CG16*0.05)</f>
        <v>88.51</v>
      </c>
      <c r="CI16" s="8357">
        <v>5</v>
      </c>
      <c r="CJ16" s="7296"/>
      <c r="CL16" s="5128"/>
      <c r="CM16" s="5129"/>
      <c r="CN16" s="5124"/>
      <c r="CO16" s="5124"/>
      <c r="CP16" s="5130"/>
      <c r="CQ16" s="5124"/>
      <c r="CR16" s="5124"/>
      <c r="CS16" s="5124"/>
      <c r="CT16" s="5131"/>
      <c r="CU16" s="5124"/>
      <c r="CV16" s="5124"/>
      <c r="CW16" s="5132"/>
      <c r="CX16" s="5124"/>
      <c r="CY16" s="5132"/>
      <c r="CZ16" s="5132"/>
      <c r="DA16" s="5417"/>
      <c r="DB16" s="5126"/>
      <c r="DC16" s="5122"/>
      <c r="DD16" s="5456"/>
      <c r="DE16" s="5445"/>
      <c r="DF16" s="5445"/>
      <c r="DG16" s="5446"/>
      <c r="DH16" s="5447"/>
      <c r="DI16" s="5445"/>
      <c r="DJ16" s="5448"/>
      <c r="DK16" s="5449"/>
      <c r="DL16" s="5450"/>
      <c r="DM16" s="5445"/>
      <c r="DN16" s="5451"/>
      <c r="DO16" s="5451"/>
      <c r="DP16" s="5452"/>
      <c r="DQ16" s="5453"/>
      <c r="DR16" s="5451"/>
      <c r="DS16" s="5200"/>
      <c r="DU16" s="7267"/>
      <c r="DV16" s="7277"/>
      <c r="DW16" s="7268"/>
      <c r="DX16" s="7268"/>
      <c r="DY16" s="7269"/>
      <c r="DZ16" s="7270"/>
      <c r="EA16" s="7268"/>
      <c r="EB16" s="7268"/>
      <c r="EC16" s="7271"/>
      <c r="ED16" s="7269"/>
      <c r="EE16" s="7268"/>
      <c r="EF16" s="7272"/>
      <c r="EG16" s="7272"/>
      <c r="EH16" s="7273"/>
      <c r="EI16" s="7274"/>
      <c r="EJ16" s="7272"/>
      <c r="EK16" s="7275"/>
      <c r="EL16" s="5012"/>
      <c r="EM16" s="8421"/>
      <c r="EN16" s="8422"/>
      <c r="EO16" s="8422"/>
      <c r="EP16" s="8423"/>
      <c r="EQ16" s="8424"/>
      <c r="ER16" s="8422"/>
      <c r="ES16" s="8422"/>
      <c r="ET16" s="8425"/>
      <c r="EU16" s="8423"/>
      <c r="EV16" s="8422"/>
      <c r="EW16" s="8426"/>
      <c r="EX16" s="8426"/>
      <c r="EY16" s="8427"/>
      <c r="EZ16" s="8428"/>
      <c r="FA16" s="8426"/>
      <c r="FB16" s="1118"/>
      <c r="FD16" s="5128"/>
      <c r="FE16" s="5129"/>
      <c r="FF16" s="5124"/>
      <c r="FG16" s="5124"/>
      <c r="FH16" s="5130"/>
      <c r="FI16" s="5124"/>
      <c r="FJ16" s="5124"/>
      <c r="FK16" s="5124"/>
      <c r="FL16" s="5131"/>
      <c r="FM16" s="5124"/>
      <c r="FN16" s="5124"/>
      <c r="FO16" s="5132"/>
      <c r="FP16" s="5124"/>
      <c r="FQ16" s="5132"/>
      <c r="FR16" s="5132"/>
      <c r="FS16" s="5417"/>
      <c r="FT16" s="5126"/>
      <c r="FU16" s="5122"/>
      <c r="FV16" s="7047"/>
      <c r="FW16" s="7048"/>
      <c r="FX16" s="7048"/>
      <c r="FY16" s="7049"/>
      <c r="FZ16" s="7048"/>
      <c r="GA16" s="7048"/>
      <c r="GB16" s="7048"/>
      <c r="GC16" s="7050"/>
      <c r="GD16" s="7049"/>
      <c r="GE16" s="7048"/>
      <c r="GF16" s="7048"/>
      <c r="GG16" s="7051"/>
      <c r="GH16" s="6600"/>
      <c r="GI16" s="6284"/>
      <c r="GJ16" s="7053"/>
      <c r="GK16" s="7054"/>
      <c r="GM16" s="7230"/>
      <c r="GN16" s="6547"/>
      <c r="GO16" s="6536"/>
      <c r="GP16" s="6536"/>
      <c r="GQ16" s="6548"/>
      <c r="GR16" s="6536"/>
      <c r="GS16" s="6536"/>
      <c r="GT16" s="6536"/>
      <c r="GU16" s="6549"/>
      <c r="GV16" s="6536"/>
      <c r="GW16" s="6536"/>
      <c r="GX16" s="6550"/>
      <c r="GY16" s="6536"/>
      <c r="GZ16" s="6550"/>
      <c r="HA16" s="6550"/>
      <c r="HB16" s="6898"/>
      <c r="HC16" s="6898"/>
      <c r="HD16" s="6538"/>
      <c r="HE16" s="6520"/>
      <c r="HF16" s="6551"/>
      <c r="HG16" s="6552"/>
      <c r="HH16" s="6553"/>
      <c r="HI16" s="6554"/>
      <c r="HJ16" s="6554"/>
      <c r="HK16" s="6554"/>
      <c r="HL16" s="6554"/>
      <c r="HM16" s="6554"/>
      <c r="HN16" s="6554"/>
      <c r="HO16" s="6554"/>
      <c r="HP16" s="6554"/>
      <c r="HQ16" s="6554"/>
      <c r="HR16" s="6554"/>
      <c r="HS16" s="6554"/>
      <c r="HT16" s="6678"/>
      <c r="HU16" s="6678"/>
      <c r="HW16" s="6763"/>
      <c r="HX16" s="6764"/>
      <c r="HY16" s="6765"/>
      <c r="HZ16" s="6765"/>
      <c r="IA16" s="6766"/>
      <c r="IB16" s="6765"/>
      <c r="IC16" s="6765"/>
      <c r="ID16" s="6765"/>
      <c r="IE16" s="6767"/>
      <c r="IF16" s="6765"/>
      <c r="IG16" s="6765"/>
      <c r="IH16" s="6768"/>
      <c r="II16" s="6765"/>
      <c r="IJ16" s="6768"/>
      <c r="IK16" s="6768"/>
      <c r="IL16" s="6884"/>
      <c r="IM16" s="6884"/>
      <c r="IN16" s="6762"/>
      <c r="IO16" s="5012"/>
      <c r="IP16" s="7150"/>
      <c r="IQ16" s="6822"/>
      <c r="IR16" s="6823"/>
      <c r="IS16" s="6824"/>
      <c r="IT16" s="6824"/>
      <c r="IU16" s="6824"/>
      <c r="IV16" s="6824"/>
      <c r="IW16" s="6824"/>
      <c r="IX16" s="6824"/>
      <c r="IY16" s="6824"/>
      <c r="IZ16" s="6824"/>
      <c r="JA16" s="6824"/>
      <c r="JB16" s="6824"/>
      <c r="JC16" s="6824"/>
      <c r="JD16" s="6825"/>
      <c r="JE16" s="6821"/>
    </row>
    <row r="17" spans="2:265" ht="15.75" customHeight="1">
      <c r="B17" s="5006" t="s">
        <v>1305</v>
      </c>
      <c r="C17" s="6889">
        <f>(EI25)</f>
        <v>758.91183199999989</v>
      </c>
      <c r="D17" s="6889">
        <f>(EI45)</f>
        <v>0</v>
      </c>
      <c r="E17" s="6889">
        <f>(EI63)</f>
        <v>450.38580000000002</v>
      </c>
      <c r="F17" s="6889">
        <f>(EI84)</f>
        <v>1416.6093599999999</v>
      </c>
      <c r="G17" s="6889">
        <f>(EI102)</f>
        <v>944.92771200000016</v>
      </c>
      <c r="H17" s="6889">
        <f>(EI114)</f>
        <v>282.32959999999997</v>
      </c>
      <c r="I17" s="6889">
        <f>(EI126)</f>
        <v>0</v>
      </c>
      <c r="J17" s="6889">
        <f>(EI150)</f>
        <v>0</v>
      </c>
      <c r="K17" s="6889">
        <f>(EI169)</f>
        <v>174.31200000000001</v>
      </c>
      <c r="L17" s="6889">
        <f>(EI188)</f>
        <v>3330.2747799999997</v>
      </c>
      <c r="M17" s="6889">
        <f>(EI206)</f>
        <v>0</v>
      </c>
      <c r="N17" s="7492">
        <f>(EI225)</f>
        <v>0</v>
      </c>
      <c r="O17" s="5901"/>
      <c r="P17" s="2"/>
      <c r="Q17" s="7750" t="s">
        <v>1715</v>
      </c>
      <c r="R17" s="7717" t="s">
        <v>1775</v>
      </c>
      <c r="S17" s="7714">
        <v>17</v>
      </c>
      <c r="T17" s="7714" t="s">
        <v>1545</v>
      </c>
      <c r="U17" s="7745">
        <v>45559</v>
      </c>
      <c r="V17" s="7728">
        <v>500</v>
      </c>
      <c r="W17" s="7717" t="s">
        <v>35</v>
      </c>
      <c r="X17" s="7717">
        <f>(V17)</f>
        <v>500</v>
      </c>
      <c r="Y17" s="7718">
        <v>159</v>
      </c>
      <c r="Z17" s="7746">
        <v>45670</v>
      </c>
      <c r="AA17" s="7781">
        <v>45673</v>
      </c>
      <c r="AB17" s="7736">
        <v>24113</v>
      </c>
      <c r="AC17" s="7723">
        <v>300000</v>
      </c>
      <c r="AD17" s="7721">
        <f t="shared" si="3"/>
        <v>-200000</v>
      </c>
      <c r="AE17" s="7752">
        <f t="shared" si="2"/>
        <v>47700</v>
      </c>
      <c r="AF17" s="7752">
        <f>(AE17*0.025)</f>
        <v>1192.5</v>
      </c>
      <c r="AG17" s="8113">
        <v>2.5</v>
      </c>
      <c r="AH17" s="7689" t="s">
        <v>8</v>
      </c>
      <c r="AI17" s="7684"/>
      <c r="AJ17" s="7738"/>
      <c r="AK17" s="7739"/>
      <c r="AL17" s="7740"/>
      <c r="AM17" s="7741"/>
      <c r="AN17" s="7741"/>
      <c r="AO17" s="7741"/>
      <c r="AP17" s="7741"/>
      <c r="AQ17" s="7741"/>
      <c r="AR17" s="7741"/>
      <c r="AS17" s="7741"/>
      <c r="AT17" s="7741"/>
      <c r="AU17" s="7742"/>
      <c r="AV17" s="7742"/>
      <c r="AW17" s="7741"/>
      <c r="AX17" s="7741"/>
      <c r="AY17" s="7743"/>
      <c r="AZ17" s="7724"/>
      <c r="BC17" s="5171"/>
      <c r="BD17" s="5254"/>
      <c r="BE17" s="5253"/>
      <c r="BF17" s="5254"/>
      <c r="BG17" s="5255"/>
      <c r="BH17" s="5256"/>
      <c r="BI17" s="5254"/>
      <c r="BJ17" s="5257"/>
      <c r="BK17" s="5399"/>
      <c r="BL17" s="5255"/>
      <c r="BM17" s="5398"/>
      <c r="BN17" s="5257"/>
      <c r="BO17" s="5246"/>
      <c r="BP17" s="5250"/>
      <c r="BQ17" s="5257"/>
      <c r="BR17" s="6470"/>
      <c r="BS17" s="6197"/>
      <c r="BT17" s="5082"/>
      <c r="BU17" s="6613"/>
      <c r="BV17" s="6613"/>
      <c r="BW17" s="7459"/>
      <c r="BX17" s="7460"/>
      <c r="BY17" s="6613"/>
      <c r="BZ17" s="6613"/>
      <c r="CA17" s="6613"/>
      <c r="CB17" s="7461"/>
      <c r="CC17" s="7460"/>
      <c r="CD17" s="6613"/>
      <c r="CE17" s="6614"/>
      <c r="CF17" s="6614"/>
      <c r="CG17" s="6614"/>
      <c r="CH17" s="6614"/>
      <c r="CI17" s="6614"/>
      <c r="CJ17" s="6613"/>
      <c r="CL17" s="5123"/>
      <c r="CM17" s="5124"/>
      <c r="CN17" s="5124"/>
      <c r="CO17" s="5124"/>
      <c r="CP17" s="5124"/>
      <c r="CQ17" s="5124"/>
      <c r="CR17" s="5124"/>
      <c r="CS17" s="5124"/>
      <c r="CT17" s="5125"/>
      <c r="CU17" s="5124"/>
      <c r="CV17" s="5124"/>
      <c r="CW17" s="5124"/>
      <c r="CX17" s="5124"/>
      <c r="CY17" s="5124"/>
      <c r="CZ17" s="5124"/>
      <c r="DA17" s="5416"/>
      <c r="DB17" s="5126"/>
      <c r="DC17" s="5122"/>
      <c r="DD17" s="5456"/>
      <c r="DE17" s="5445"/>
      <c r="DF17" s="5445"/>
      <c r="DG17" s="5446"/>
      <c r="DH17" s="5447"/>
      <c r="DI17" s="5445"/>
      <c r="DJ17" s="5448"/>
      <c r="DK17" s="5449"/>
      <c r="DL17" s="5450"/>
      <c r="DM17" s="5445"/>
      <c r="DN17" s="5451"/>
      <c r="DO17" s="5451"/>
      <c r="DP17" s="5452"/>
      <c r="DQ17" s="5453"/>
      <c r="DR17" s="5455"/>
      <c r="DS17" s="5200"/>
      <c r="DU17" s="6369"/>
      <c r="DV17" s="7170"/>
      <c r="DW17" s="5459"/>
      <c r="DX17" s="5459"/>
      <c r="DY17" s="5460"/>
      <c r="DZ17" s="4227"/>
      <c r="EA17" s="5459"/>
      <c r="EB17" s="5459"/>
      <c r="EC17" s="5461"/>
      <c r="ED17" s="5460"/>
      <c r="EE17" s="5459"/>
      <c r="EF17" s="5462"/>
      <c r="EG17" s="5462"/>
      <c r="EH17" s="5463"/>
      <c r="EI17" s="5464"/>
      <c r="EJ17" s="5462"/>
      <c r="EK17" s="7073"/>
      <c r="EL17" s="5012"/>
      <c r="EM17" s="8421"/>
      <c r="EN17" s="8422"/>
      <c r="EO17" s="8422"/>
      <c r="EP17" s="8423"/>
      <c r="EQ17" s="8424"/>
      <c r="ER17" s="8422"/>
      <c r="ES17" s="8422"/>
      <c r="ET17" s="8425"/>
      <c r="EU17" s="8423"/>
      <c r="EV17" s="8422"/>
      <c r="EW17" s="8426"/>
      <c r="EX17" s="8426"/>
      <c r="EY17" s="8427"/>
      <c r="EZ17" s="8428"/>
      <c r="FA17" s="8426"/>
      <c r="FB17" s="1118"/>
      <c r="FD17" s="5123"/>
      <c r="FE17" s="5124"/>
      <c r="FF17" s="5124"/>
      <c r="FG17" s="5124"/>
      <c r="FH17" s="5124"/>
      <c r="FI17" s="5124"/>
      <c r="FJ17" s="5124"/>
      <c r="FK17" s="5124"/>
      <c r="FL17" s="5125"/>
      <c r="FM17" s="5124"/>
      <c r="FN17" s="5124"/>
      <c r="FO17" s="5124"/>
      <c r="FP17" s="5124"/>
      <c r="FQ17" s="5124"/>
      <c r="FR17" s="5124"/>
      <c r="FS17" s="5416"/>
      <c r="FT17" s="5126"/>
      <c r="FU17" s="5122"/>
      <c r="FV17" s="6595"/>
      <c r="FW17" s="6598"/>
      <c r="FX17" s="6598"/>
      <c r="FY17" s="6597"/>
      <c r="FZ17" s="6598"/>
      <c r="GA17" s="6598"/>
      <c r="GB17" s="6598"/>
      <c r="GC17" s="6599"/>
      <c r="GD17" s="6597"/>
      <c r="GE17" s="6598"/>
      <c r="GF17" s="6598"/>
      <c r="GG17" s="6858"/>
      <c r="GH17" s="6600"/>
      <c r="GI17" s="5453"/>
      <c r="GJ17" s="7035"/>
      <c r="GK17" s="7174"/>
      <c r="GM17" s="6535"/>
      <c r="GN17" s="6536"/>
      <c r="GO17" s="6536"/>
      <c r="GP17" s="6536"/>
      <c r="GQ17" s="6536"/>
      <c r="GR17" s="6536"/>
      <c r="GS17" s="6536"/>
      <c r="GT17" s="6536"/>
      <c r="GU17" s="6537"/>
      <c r="GV17" s="6536"/>
      <c r="GW17" s="6536"/>
      <c r="GX17" s="6536"/>
      <c r="GY17" s="6536"/>
      <c r="GZ17" s="6536"/>
      <c r="HA17" s="6536"/>
      <c r="HB17" s="6676"/>
      <c r="HC17" s="6676"/>
      <c r="HD17" s="6538"/>
      <c r="HE17" s="6520"/>
      <c r="HF17" s="6551"/>
      <c r="HG17" s="6552"/>
      <c r="HH17" s="6553"/>
      <c r="HI17" s="6554"/>
      <c r="HJ17" s="6554"/>
      <c r="HK17" s="6554"/>
      <c r="HL17" s="6554"/>
      <c r="HM17" s="6554"/>
      <c r="HN17" s="6554"/>
      <c r="HO17" s="6554"/>
      <c r="HP17" s="6554"/>
      <c r="HQ17" s="6554"/>
      <c r="HR17" s="6554"/>
      <c r="HS17" s="6554"/>
      <c r="HT17" s="6678"/>
      <c r="HU17" s="6678"/>
      <c r="HW17" s="6769"/>
      <c r="HX17" s="6765"/>
      <c r="HY17" s="6765"/>
      <c r="HZ17" s="6765"/>
      <c r="IA17" s="6765"/>
      <c r="IB17" s="6765"/>
      <c r="IC17" s="6765"/>
      <c r="ID17" s="6765"/>
      <c r="IE17" s="6770"/>
      <c r="IF17" s="6765"/>
      <c r="IG17" s="6765"/>
      <c r="IH17" s="6765"/>
      <c r="II17" s="6765"/>
      <c r="IJ17" s="6765"/>
      <c r="IK17" s="6765"/>
      <c r="IL17" s="6819"/>
      <c r="IM17" s="6819"/>
      <c r="IN17" s="6762"/>
      <c r="IO17" s="5012"/>
      <c r="IP17" s="7150"/>
      <c r="IQ17" s="6822"/>
      <c r="IR17" s="6823"/>
      <c r="IS17" s="6824"/>
      <c r="IT17" s="6824"/>
      <c r="IU17" s="6824"/>
      <c r="IV17" s="6824"/>
      <c r="IW17" s="6824"/>
      <c r="IX17" s="6824"/>
      <c r="IY17" s="6824"/>
      <c r="IZ17" s="6824"/>
      <c r="JA17" s="6824"/>
      <c r="JB17" s="6824"/>
      <c r="JC17" s="6824"/>
      <c r="JD17" s="6825"/>
      <c r="JE17" s="6821"/>
    </row>
    <row r="18" spans="2:265" ht="15.75" customHeight="1" thickBot="1">
      <c r="B18" s="5007"/>
      <c r="C18" s="5152"/>
      <c r="D18" s="5152"/>
      <c r="E18" s="5152"/>
      <c r="F18" s="5152"/>
      <c r="G18" s="5152"/>
      <c r="H18" s="5152"/>
      <c r="I18" s="5152"/>
      <c r="J18" s="5152"/>
      <c r="K18" s="5152"/>
      <c r="L18" s="5152"/>
      <c r="M18" s="5152"/>
      <c r="N18" s="5153"/>
      <c r="O18" s="5901"/>
      <c r="P18" s="2"/>
      <c r="Q18" s="7750" t="s">
        <v>792</v>
      </c>
      <c r="R18" s="7717" t="s">
        <v>1770</v>
      </c>
      <c r="S18" s="7717">
        <v>496</v>
      </c>
      <c r="T18" s="7714" t="s">
        <v>36</v>
      </c>
      <c r="U18" s="7745">
        <v>45618</v>
      </c>
      <c r="V18" s="7735">
        <v>17.600000000000001</v>
      </c>
      <c r="W18" s="7717" t="s">
        <v>35</v>
      </c>
      <c r="X18" s="7717">
        <v>44</v>
      </c>
      <c r="Y18" s="7722">
        <v>1328</v>
      </c>
      <c r="Z18" s="7746">
        <v>45625</v>
      </c>
      <c r="AA18" s="7781">
        <v>45660</v>
      </c>
      <c r="AB18" s="7736">
        <v>24004</v>
      </c>
      <c r="AC18" s="7721">
        <v>17600</v>
      </c>
      <c r="AD18" s="7721">
        <f t="shared" si="3"/>
        <v>0</v>
      </c>
      <c r="AE18" s="7722">
        <f>(Y18*V18)</f>
        <v>23372.800000000003</v>
      </c>
      <c r="AF18" s="7722">
        <f t="shared" ref="AF18:AF25" si="4">(AE18*0.05)</f>
        <v>1168.6400000000001</v>
      </c>
      <c r="AG18" s="7748">
        <v>5</v>
      </c>
      <c r="AH18" s="7689" t="s">
        <v>8</v>
      </c>
      <c r="AI18" s="7684"/>
      <c r="AJ18" s="7738"/>
      <c r="AK18" s="7739"/>
      <c r="AL18" s="7740"/>
      <c r="AM18" s="7741"/>
      <c r="AN18" s="7741"/>
      <c r="AO18" s="7741"/>
      <c r="AP18" s="7741"/>
      <c r="AQ18" s="7741"/>
      <c r="AR18" s="7741"/>
      <c r="AS18" s="7741"/>
      <c r="AT18" s="7741"/>
      <c r="AU18" s="7742"/>
      <c r="AV18" s="7742"/>
      <c r="AW18" s="7741"/>
      <c r="AX18" s="7741"/>
      <c r="AY18" s="7743"/>
      <c r="AZ18" s="7724"/>
      <c r="BC18" s="5341"/>
      <c r="BD18" s="5320"/>
      <c r="BE18" s="5336"/>
      <c r="BF18" s="5337"/>
      <c r="BG18" s="5338"/>
      <c r="BH18" s="5336"/>
      <c r="BI18" s="5339"/>
      <c r="BJ18" s="5340"/>
      <c r="BK18" s="5337"/>
      <c r="BL18" s="5336"/>
      <c r="BM18" s="5339"/>
      <c r="BN18" s="5326"/>
      <c r="BO18" s="5335"/>
      <c r="BP18" s="5339"/>
      <c r="BQ18" s="5073"/>
      <c r="BR18" s="6690"/>
      <c r="BS18" s="5068"/>
      <c r="BT18" s="5082"/>
      <c r="BU18" s="8363" t="s">
        <v>1271</v>
      </c>
      <c r="BV18" s="5058" t="s">
        <v>1274</v>
      </c>
      <c r="BW18" s="5467"/>
      <c r="BX18" s="5467"/>
      <c r="BY18" s="5467"/>
      <c r="BZ18" s="5058"/>
      <c r="CA18" s="5058"/>
      <c r="CB18" s="5058"/>
      <c r="CC18" s="5058"/>
      <c r="CD18" s="5058"/>
      <c r="CE18" s="5058"/>
      <c r="CF18" s="5058"/>
      <c r="CG18" s="5058"/>
      <c r="CH18" s="5058"/>
      <c r="CI18" s="5058"/>
      <c r="CJ18" s="5058"/>
      <c r="CL18" s="5123"/>
      <c r="CM18" s="5124"/>
      <c r="CN18" s="5124"/>
      <c r="CO18" s="5124"/>
      <c r="CP18" s="5124"/>
      <c r="CQ18" s="5124"/>
      <c r="CR18" s="5124"/>
      <c r="CS18" s="5124"/>
      <c r="CT18" s="5125"/>
      <c r="CU18" s="5124"/>
      <c r="CV18" s="5124"/>
      <c r="CW18" s="5124"/>
      <c r="CX18" s="5124"/>
      <c r="CY18" s="5124"/>
      <c r="CZ18" s="5124"/>
      <c r="DA18" s="5416"/>
      <c r="DB18" s="5126"/>
      <c r="DC18" s="5122"/>
      <c r="DD18" s="5456"/>
      <c r="DE18" s="5445"/>
      <c r="DF18" s="5445"/>
      <c r="DG18" s="5446"/>
      <c r="DH18" s="5447"/>
      <c r="DI18" s="5445"/>
      <c r="DJ18" s="5448"/>
      <c r="DK18" s="5449"/>
      <c r="DL18" s="5450"/>
      <c r="DM18" s="5445"/>
      <c r="DN18" s="5451"/>
      <c r="DO18" s="5451"/>
      <c r="DP18" s="5452"/>
      <c r="DQ18" s="5453"/>
      <c r="DR18" s="5451"/>
      <c r="DS18" s="5200"/>
      <c r="DU18" s="7267"/>
      <c r="DV18" s="7277"/>
      <c r="DW18" s="7268"/>
      <c r="DX18" s="7268"/>
      <c r="DY18" s="7269"/>
      <c r="DZ18" s="7270"/>
      <c r="EA18" s="7268"/>
      <c r="EB18" s="7268"/>
      <c r="EC18" s="7271"/>
      <c r="ED18" s="7269"/>
      <c r="EE18" s="7268"/>
      <c r="EF18" s="7272"/>
      <c r="EG18" s="7272"/>
      <c r="EH18" s="7273"/>
      <c r="EI18" s="7274"/>
      <c r="EJ18" s="7272"/>
      <c r="EK18" s="7275"/>
      <c r="EL18" s="5012"/>
      <c r="EM18" s="8421"/>
      <c r="EN18" s="8422"/>
      <c r="EO18" s="8422"/>
      <c r="EP18" s="8423"/>
      <c r="EQ18" s="8424"/>
      <c r="ER18" s="8422"/>
      <c r="ES18" s="8422"/>
      <c r="ET18" s="8425"/>
      <c r="EU18" s="8423"/>
      <c r="EV18" s="8422"/>
      <c r="EW18" s="8426"/>
      <c r="EX18" s="8426"/>
      <c r="EY18" s="8427"/>
      <c r="EZ18" s="8428"/>
      <c r="FA18" s="8426"/>
      <c r="FB18" s="1118"/>
      <c r="FD18" s="5123"/>
      <c r="FE18" s="5124"/>
      <c r="FF18" s="5124"/>
      <c r="FG18" s="5124"/>
      <c r="FH18" s="5124"/>
      <c r="FI18" s="5124"/>
      <c r="FJ18" s="5124"/>
      <c r="FK18" s="5124"/>
      <c r="FL18" s="5125"/>
      <c r="FM18" s="5124"/>
      <c r="FN18" s="5124"/>
      <c r="FO18" s="5124"/>
      <c r="FP18" s="5124"/>
      <c r="FQ18" s="5124"/>
      <c r="FR18" s="5124"/>
      <c r="FS18" s="5416"/>
      <c r="FT18" s="5126"/>
      <c r="FU18" s="5122"/>
      <c r="FV18" s="6595"/>
      <c r="FW18" s="6598"/>
      <c r="FX18" s="6598"/>
      <c r="FY18" s="6597"/>
      <c r="FZ18" s="6598"/>
      <c r="GA18" s="6598"/>
      <c r="GB18" s="6598"/>
      <c r="GC18" s="6599"/>
      <c r="GD18" s="6597"/>
      <c r="GE18" s="6598"/>
      <c r="GF18" s="6598"/>
      <c r="GG18" s="6858"/>
      <c r="GH18" s="6600"/>
      <c r="GI18" s="5453"/>
      <c r="GJ18" s="7035"/>
      <c r="GK18" s="7125"/>
      <c r="GM18" s="6535"/>
      <c r="GN18" s="6536"/>
      <c r="GO18" s="6536"/>
      <c r="GP18" s="6536"/>
      <c r="GQ18" s="6536"/>
      <c r="GR18" s="6536"/>
      <c r="GS18" s="6536"/>
      <c r="GT18" s="6536"/>
      <c r="GU18" s="6537"/>
      <c r="GV18" s="6536"/>
      <c r="GW18" s="6536"/>
      <c r="GX18" s="6536"/>
      <c r="GY18" s="6536"/>
      <c r="GZ18" s="6536"/>
      <c r="HA18" s="6536"/>
      <c r="HB18" s="6676"/>
      <c r="HC18" s="6676"/>
      <c r="HD18" s="6538"/>
      <c r="HE18" s="6520"/>
      <c r="HF18" s="6551"/>
      <c r="HG18" s="6552"/>
      <c r="HH18" s="6553"/>
      <c r="HI18" s="6554"/>
      <c r="HJ18" s="6554"/>
      <c r="HK18" s="6554"/>
      <c r="HL18" s="6554"/>
      <c r="HM18" s="6554"/>
      <c r="HN18" s="6554"/>
      <c r="HO18" s="6554"/>
      <c r="HP18" s="6554"/>
      <c r="HQ18" s="6554"/>
      <c r="HR18" s="6554"/>
      <c r="HS18" s="6554"/>
      <c r="HT18" s="6678"/>
      <c r="HU18" s="6678"/>
      <c r="HW18" s="6769"/>
      <c r="HX18" s="6765"/>
      <c r="HY18" s="6765"/>
      <c r="HZ18" s="6765"/>
      <c r="IA18" s="6765"/>
      <c r="IB18" s="6765"/>
      <c r="IC18" s="6765"/>
      <c r="ID18" s="6765"/>
      <c r="IE18" s="6770"/>
      <c r="IF18" s="6765"/>
      <c r="IG18" s="6765"/>
      <c r="IH18" s="6765"/>
      <c r="II18" s="6765"/>
      <c r="IJ18" s="6765"/>
      <c r="IK18" s="6765"/>
      <c r="IL18" s="6819"/>
      <c r="IM18" s="6819"/>
      <c r="IN18" s="6762"/>
      <c r="IO18" s="5012"/>
      <c r="IP18" s="7150"/>
      <c r="IQ18" s="6822"/>
      <c r="IR18" s="6823"/>
      <c r="IS18" s="6824"/>
      <c r="IT18" s="6824"/>
      <c r="IU18" s="6824"/>
      <c r="IV18" s="6824"/>
      <c r="IW18" s="6824"/>
      <c r="IX18" s="6824"/>
      <c r="IY18" s="6824"/>
      <c r="IZ18" s="6824"/>
      <c r="JA18" s="6824"/>
      <c r="JB18" s="6824"/>
      <c r="JC18" s="6824"/>
      <c r="JD18" s="6825"/>
      <c r="JE18" s="6821"/>
    </row>
    <row r="19" spans="2:265">
      <c r="B19" s="6656" t="s">
        <v>1467</v>
      </c>
      <c r="C19" s="5152">
        <f>(HA25)</f>
        <v>0</v>
      </c>
      <c r="D19" s="5152">
        <f>(HA43)</f>
        <v>0</v>
      </c>
      <c r="E19" s="5152">
        <f>(HA61)</f>
        <v>0</v>
      </c>
      <c r="F19" s="5152">
        <f>(HA77)</f>
        <v>0</v>
      </c>
      <c r="G19" s="5152">
        <f>(HA96)</f>
        <v>0</v>
      </c>
      <c r="H19" s="5152">
        <f>(HA116)</f>
        <v>0</v>
      </c>
      <c r="I19" s="5152">
        <f>(HA141)</f>
        <v>0</v>
      </c>
      <c r="J19" s="5152">
        <f>(HA159)</f>
        <v>0</v>
      </c>
      <c r="K19" s="5152">
        <f>(HA177)</f>
        <v>0</v>
      </c>
      <c r="L19" s="5152">
        <f>(HA195)</f>
        <v>0</v>
      </c>
      <c r="M19" s="5152">
        <f>(HA213)</f>
        <v>0</v>
      </c>
      <c r="N19" s="5153">
        <f>(HA231)</f>
        <v>0</v>
      </c>
      <c r="O19" s="5901"/>
      <c r="P19" s="4999"/>
      <c r="Q19" s="7750" t="s">
        <v>792</v>
      </c>
      <c r="R19" s="7714" t="s">
        <v>1764</v>
      </c>
      <c r="S19" s="7714">
        <v>498</v>
      </c>
      <c r="T19" s="7714" t="s">
        <v>36</v>
      </c>
      <c r="U19" s="7745">
        <v>45637</v>
      </c>
      <c r="V19" s="7751">
        <v>105</v>
      </c>
      <c r="W19" s="7717" t="s">
        <v>35</v>
      </c>
      <c r="X19" s="7717">
        <v>210</v>
      </c>
      <c r="Y19" s="7718">
        <v>544</v>
      </c>
      <c r="Z19" s="7746">
        <v>45644</v>
      </c>
      <c r="AA19" s="7781">
        <v>45660</v>
      </c>
      <c r="AB19" s="7736">
        <v>24004</v>
      </c>
      <c r="AC19" s="7723">
        <v>105000</v>
      </c>
      <c r="AD19" s="7721">
        <f t="shared" si="3"/>
        <v>0</v>
      </c>
      <c r="AE19" s="7752">
        <f t="shared" ref="AE19:AE25" si="5">(AC19*Y19/1000)</f>
        <v>57120</v>
      </c>
      <c r="AF19" s="7752">
        <f t="shared" si="4"/>
        <v>2856</v>
      </c>
      <c r="AG19" s="7723">
        <v>5</v>
      </c>
      <c r="AH19" s="7689" t="s">
        <v>8</v>
      </c>
      <c r="AI19" s="7684"/>
      <c r="AJ19" s="7738"/>
      <c r="AK19" s="7739"/>
      <c r="AL19" s="7740"/>
      <c r="AM19" s="7741"/>
      <c r="AN19" s="7741"/>
      <c r="AO19" s="7741"/>
      <c r="AP19" s="7741"/>
      <c r="AQ19" s="7741"/>
      <c r="AR19" s="7741"/>
      <c r="AS19" s="7741"/>
      <c r="AT19" s="7741"/>
      <c r="AU19" s="7742"/>
      <c r="AV19" s="7742"/>
      <c r="AW19" s="7741"/>
      <c r="AX19" s="7741"/>
      <c r="AY19" s="7743"/>
      <c r="AZ19" s="7724"/>
      <c r="BA19" s="4993"/>
      <c r="BB19" s="4993"/>
      <c r="BC19" s="5065"/>
      <c r="BD19" s="5066"/>
      <c r="BE19" s="5066"/>
      <c r="BF19" s="5066"/>
      <c r="BG19" s="5066"/>
      <c r="BH19" s="5066"/>
      <c r="BI19" s="5066"/>
      <c r="BJ19" s="5066"/>
      <c r="BK19" s="5067"/>
      <c r="BL19" s="5066"/>
      <c r="BM19" s="5176"/>
      <c r="BN19" s="5066"/>
      <c r="BO19" s="5066"/>
      <c r="BP19" s="5066"/>
      <c r="BQ19" s="5073"/>
      <c r="BR19" s="6690"/>
      <c r="BS19" s="5068"/>
      <c r="BT19" s="5082"/>
      <c r="BU19" s="5159"/>
      <c r="BV19" s="5084"/>
      <c r="BW19" s="5085" t="s">
        <v>14</v>
      </c>
      <c r="BX19" s="5085" t="s">
        <v>12</v>
      </c>
      <c r="BY19" s="5085"/>
      <c r="BZ19" s="5085"/>
      <c r="CA19" s="5085" t="s">
        <v>15</v>
      </c>
      <c r="CB19" s="5085" t="s">
        <v>12</v>
      </c>
      <c r="CC19" s="5085" t="s">
        <v>12</v>
      </c>
      <c r="CD19" s="5085"/>
      <c r="CE19" s="5085"/>
      <c r="CF19" s="5085"/>
      <c r="CG19" s="5085"/>
      <c r="CH19" s="5085" t="s">
        <v>0</v>
      </c>
      <c r="CI19" s="6466"/>
      <c r="CJ19" s="5086"/>
      <c r="CK19" s="4993"/>
      <c r="CL19" s="5123"/>
      <c r="CM19" s="5124"/>
      <c r="CN19" s="5124"/>
      <c r="CO19" s="5124"/>
      <c r="CP19" s="5124"/>
      <c r="CQ19" s="5124"/>
      <c r="CR19" s="5124"/>
      <c r="CS19" s="5124"/>
      <c r="CT19" s="5125"/>
      <c r="CU19" s="5124"/>
      <c r="CV19" s="5124"/>
      <c r="CW19" s="5124"/>
      <c r="CX19" s="5124"/>
      <c r="CY19" s="5124"/>
      <c r="CZ19" s="5124"/>
      <c r="DA19" s="5416"/>
      <c r="DB19" s="5126"/>
      <c r="DC19" s="5122"/>
      <c r="DD19" s="5456"/>
      <c r="DE19" s="5445"/>
      <c r="DF19" s="5445"/>
      <c r="DG19" s="5446"/>
      <c r="DH19" s="5447"/>
      <c r="DI19" s="5445"/>
      <c r="DJ19" s="5448"/>
      <c r="DK19" s="5449"/>
      <c r="DL19" s="5450"/>
      <c r="DM19" s="5445"/>
      <c r="DN19" s="5451"/>
      <c r="DO19" s="5451"/>
      <c r="DP19" s="5452"/>
      <c r="DQ19" s="5453"/>
      <c r="DR19" s="5451"/>
      <c r="DS19" s="5200"/>
      <c r="DU19" s="5025"/>
      <c r="DV19" s="5013"/>
      <c r="DW19" s="5013"/>
      <c r="DX19" s="5013"/>
      <c r="DY19" s="5013"/>
      <c r="DZ19" s="5035"/>
      <c r="EA19" s="5013"/>
      <c r="EB19" s="5013"/>
      <c r="EC19" s="5035"/>
      <c r="ED19" s="5013"/>
      <c r="EE19" s="5013"/>
      <c r="EF19" s="5013"/>
      <c r="EG19" s="5013"/>
      <c r="EH19" s="5013"/>
      <c r="EI19" s="5013"/>
      <c r="EJ19" s="5353"/>
      <c r="EK19" s="7275"/>
      <c r="EL19" s="5012"/>
      <c r="EM19" s="8421"/>
      <c r="EN19" s="8422"/>
      <c r="EO19" s="8422"/>
      <c r="EP19" s="8423"/>
      <c r="EQ19" s="8424"/>
      <c r="ER19" s="8422"/>
      <c r="ES19" s="8422"/>
      <c r="ET19" s="8425"/>
      <c r="EU19" s="8423"/>
      <c r="EV19" s="8422"/>
      <c r="EW19" s="8426"/>
      <c r="EX19" s="8426"/>
      <c r="EY19" s="8427"/>
      <c r="EZ19" s="8428"/>
      <c r="FA19" s="8426"/>
      <c r="FB19" s="1118"/>
      <c r="FD19" s="5123"/>
      <c r="FE19" s="5124"/>
      <c r="FF19" s="5124"/>
      <c r="FG19" s="5124"/>
      <c r="FH19" s="5124"/>
      <c r="FI19" s="5124"/>
      <c r="FJ19" s="5124"/>
      <c r="FK19" s="5124"/>
      <c r="FL19" s="5125"/>
      <c r="FM19" s="5124"/>
      <c r="FN19" s="5124"/>
      <c r="FO19" s="5124"/>
      <c r="FP19" s="5124"/>
      <c r="FQ19" s="5124"/>
      <c r="FR19" s="5124"/>
      <c r="FS19" s="5416"/>
      <c r="FT19" s="5126"/>
      <c r="FU19" s="5122"/>
      <c r="FV19" s="6595"/>
      <c r="FW19" s="6598"/>
      <c r="FX19" s="6598"/>
      <c r="FY19" s="6597"/>
      <c r="FZ19" s="6598"/>
      <c r="GA19" s="6598"/>
      <c r="GB19" s="6598"/>
      <c r="GC19" s="6599"/>
      <c r="GD19" s="6597"/>
      <c r="GE19" s="6598"/>
      <c r="GF19" s="6598"/>
      <c r="GG19" s="6858"/>
      <c r="GH19" s="6600"/>
      <c r="GI19" s="6859"/>
      <c r="GJ19" s="7035"/>
      <c r="GK19" s="7082"/>
      <c r="GL19" s="6480"/>
      <c r="GM19" s="6535"/>
      <c r="GN19" s="6536"/>
      <c r="GO19" s="6536"/>
      <c r="GP19" s="6536"/>
      <c r="GQ19" s="6536"/>
      <c r="GR19" s="6536"/>
      <c r="GS19" s="6536"/>
      <c r="GT19" s="6536"/>
      <c r="GU19" s="6537"/>
      <c r="GV19" s="6536"/>
      <c r="GW19" s="6536"/>
      <c r="GX19" s="6536"/>
      <c r="GY19" s="6536"/>
      <c r="GZ19" s="6536"/>
      <c r="HA19" s="6536"/>
      <c r="HB19" s="6676"/>
      <c r="HC19" s="6676"/>
      <c r="HD19" s="6538"/>
      <c r="HE19" s="6520"/>
      <c r="HF19" s="6535"/>
      <c r="HG19" s="6536"/>
      <c r="HH19" s="6555"/>
      <c r="HI19" s="6556"/>
      <c r="HJ19" s="6556"/>
      <c r="HK19" s="6556"/>
      <c r="HL19" s="6556"/>
      <c r="HM19" s="6556"/>
      <c r="HN19" s="6556"/>
      <c r="HO19" s="6556"/>
      <c r="HP19" s="6556"/>
      <c r="HQ19" s="6556"/>
      <c r="HR19" s="6556"/>
      <c r="HS19" s="6556"/>
      <c r="HT19" s="6679"/>
      <c r="HU19" s="6679"/>
      <c r="HV19" s="4993"/>
      <c r="HW19" s="6769"/>
      <c r="HX19" s="6765"/>
      <c r="HY19" s="6765"/>
      <c r="HZ19" s="6765"/>
      <c r="IA19" s="6765"/>
      <c r="IB19" s="6765"/>
      <c r="IC19" s="6765"/>
      <c r="ID19" s="6765"/>
      <c r="IE19" s="6770"/>
      <c r="IF19" s="6765"/>
      <c r="IG19" s="6765"/>
      <c r="IH19" s="6765"/>
      <c r="II19" s="6765"/>
      <c r="IJ19" s="6765"/>
      <c r="IK19" s="6765"/>
      <c r="IL19" s="6819"/>
      <c r="IM19" s="6819"/>
      <c r="IN19" s="6762"/>
      <c r="IO19" s="5012"/>
      <c r="IP19" s="7150"/>
      <c r="IQ19" s="6822"/>
      <c r="IR19" s="6823"/>
      <c r="IS19" s="6824"/>
      <c r="IT19" s="6824"/>
      <c r="IU19" s="6824"/>
      <c r="IV19" s="6824"/>
      <c r="IW19" s="6824"/>
      <c r="IX19" s="6824"/>
      <c r="IY19" s="6824"/>
      <c r="IZ19" s="6824"/>
      <c r="JA19" s="6824"/>
      <c r="JB19" s="6824"/>
      <c r="JC19" s="6824"/>
      <c r="JD19" s="6825"/>
      <c r="JE19" s="6821"/>
    </row>
    <row r="20" spans="2:265">
      <c r="B20" s="6656"/>
      <c r="C20" s="5156"/>
      <c r="D20" s="5156"/>
      <c r="E20" s="5156"/>
      <c r="F20" s="5156"/>
      <c r="G20" s="5156"/>
      <c r="H20" s="5156"/>
      <c r="I20" s="5156"/>
      <c r="J20" s="5156"/>
      <c r="K20" s="5156"/>
      <c r="L20" s="5156"/>
      <c r="M20" s="5156"/>
      <c r="N20" s="5157"/>
      <c r="O20" s="5901"/>
      <c r="P20" s="4999"/>
      <c r="Q20" s="8103" t="s">
        <v>792</v>
      </c>
      <c r="R20" s="8043" t="s">
        <v>1766</v>
      </c>
      <c r="S20" s="8369">
        <v>503</v>
      </c>
      <c r="T20" s="8043" t="s">
        <v>36</v>
      </c>
      <c r="U20" s="8370">
        <v>45672</v>
      </c>
      <c r="V20" s="8371">
        <v>16</v>
      </c>
      <c r="W20" s="8372" t="s">
        <v>35</v>
      </c>
      <c r="X20" s="8372">
        <v>32</v>
      </c>
      <c r="Y20" s="8373">
        <v>615</v>
      </c>
      <c r="Z20" s="8107">
        <v>45681</v>
      </c>
      <c r="AA20" s="8374">
        <v>45681</v>
      </c>
      <c r="AB20" s="8369">
        <v>24166</v>
      </c>
      <c r="AC20" s="8375">
        <v>16000</v>
      </c>
      <c r="AD20" s="8048">
        <f t="shared" si="3"/>
        <v>0</v>
      </c>
      <c r="AE20" s="8181">
        <f t="shared" si="5"/>
        <v>9840</v>
      </c>
      <c r="AF20" s="8181">
        <f t="shared" si="4"/>
        <v>492</v>
      </c>
      <c r="AG20" s="8050">
        <v>5</v>
      </c>
      <c r="AH20" s="7689" t="s">
        <v>8</v>
      </c>
      <c r="AI20" s="7684"/>
      <c r="AJ20" s="7738"/>
      <c r="AK20" s="7739"/>
      <c r="AL20" s="7740"/>
      <c r="AM20" s="7741"/>
      <c r="AN20" s="7741"/>
      <c r="AO20" s="7741"/>
      <c r="AP20" s="7741"/>
      <c r="AQ20" s="7741"/>
      <c r="AR20" s="7741"/>
      <c r="AS20" s="7741"/>
      <c r="AT20" s="7741"/>
      <c r="AU20" s="7742"/>
      <c r="AV20" s="7742"/>
      <c r="AW20" s="7741"/>
      <c r="AX20" s="7741"/>
      <c r="AY20" s="7743"/>
      <c r="AZ20" s="7724"/>
      <c r="BA20" s="4993"/>
      <c r="BB20" s="4993"/>
      <c r="BC20" s="5065"/>
      <c r="BD20" s="5066"/>
      <c r="BE20" s="5066"/>
      <c r="BF20" s="5066"/>
      <c r="BG20" s="5066"/>
      <c r="BH20" s="5066"/>
      <c r="BI20" s="5066"/>
      <c r="BJ20" s="5066"/>
      <c r="BK20" s="5067"/>
      <c r="BL20" s="5066"/>
      <c r="BM20" s="5176"/>
      <c r="BN20" s="5066"/>
      <c r="BO20" s="5066"/>
      <c r="BP20" s="5066"/>
      <c r="BQ20" s="5073"/>
      <c r="BR20" s="6690"/>
      <c r="BS20" s="5068"/>
      <c r="BT20" s="5082"/>
      <c r="BU20" s="5160" t="s">
        <v>4</v>
      </c>
      <c r="BV20" s="5087" t="s">
        <v>18</v>
      </c>
      <c r="BW20" s="5088" t="s">
        <v>19</v>
      </c>
      <c r="BX20" s="5088" t="s">
        <v>19</v>
      </c>
      <c r="BY20" s="5088" t="s">
        <v>20</v>
      </c>
      <c r="BZ20" s="5088" t="s">
        <v>21</v>
      </c>
      <c r="CA20" s="5088" t="s">
        <v>22</v>
      </c>
      <c r="CB20" s="5088" t="s">
        <v>23</v>
      </c>
      <c r="CC20" s="5088" t="s">
        <v>23</v>
      </c>
      <c r="CD20" s="5088" t="s">
        <v>24</v>
      </c>
      <c r="CE20" s="5088" t="s">
        <v>20</v>
      </c>
      <c r="CF20" s="5088" t="s">
        <v>25</v>
      </c>
      <c r="CG20" s="5088" t="s">
        <v>0</v>
      </c>
      <c r="CH20" s="5088" t="s">
        <v>1363</v>
      </c>
      <c r="CI20" s="6467" t="s">
        <v>1388</v>
      </c>
      <c r="CJ20" s="5089" t="s">
        <v>26</v>
      </c>
      <c r="CK20" s="4993"/>
      <c r="CL20" s="5123"/>
      <c r="CM20" s="5124"/>
      <c r="CN20" s="5124"/>
      <c r="CO20" s="5124"/>
      <c r="CP20" s="5124"/>
      <c r="CQ20" s="5124"/>
      <c r="CR20" s="5124"/>
      <c r="CS20" s="5124"/>
      <c r="CT20" s="5125"/>
      <c r="CU20" s="5124"/>
      <c r="CV20" s="5124"/>
      <c r="CW20" s="5124"/>
      <c r="CX20" s="5124"/>
      <c r="CY20" s="5124"/>
      <c r="CZ20" s="5124"/>
      <c r="DA20" s="5416"/>
      <c r="DB20" s="5126"/>
      <c r="DC20" s="5122"/>
      <c r="DD20" s="5456"/>
      <c r="DE20" s="5445"/>
      <c r="DF20" s="5445"/>
      <c r="DG20" s="5446"/>
      <c r="DH20" s="5447"/>
      <c r="DI20" s="5445"/>
      <c r="DJ20" s="5448"/>
      <c r="DK20" s="5449"/>
      <c r="DL20" s="5450"/>
      <c r="DM20" s="5445"/>
      <c r="DN20" s="5451"/>
      <c r="DO20" s="5451"/>
      <c r="DP20" s="5452"/>
      <c r="DQ20" s="5453"/>
      <c r="DR20" s="5451"/>
      <c r="DS20" s="5201"/>
      <c r="DU20" s="5025"/>
      <c r="DV20" s="5013"/>
      <c r="DW20" s="5013"/>
      <c r="DX20" s="5013"/>
      <c r="DY20" s="5013"/>
      <c r="DZ20" s="5035"/>
      <c r="EA20" s="5013"/>
      <c r="EB20" s="5013"/>
      <c r="EC20" s="5035"/>
      <c r="ED20" s="5013"/>
      <c r="EE20" s="5013"/>
      <c r="EF20" s="5013"/>
      <c r="EG20" s="5013"/>
      <c r="EH20" s="5013"/>
      <c r="EI20" s="5013"/>
      <c r="EJ20" s="5353"/>
      <c r="EK20" s="5026"/>
      <c r="EL20" s="5012"/>
      <c r="EM20" s="6369"/>
      <c r="EN20" s="5459"/>
      <c r="EO20" s="5459"/>
      <c r="EP20" s="5460"/>
      <c r="EQ20" s="4227"/>
      <c r="ER20" s="5459"/>
      <c r="ES20" s="5459"/>
      <c r="ET20" s="5461"/>
      <c r="EU20" s="5460"/>
      <c r="EV20" s="5459"/>
      <c r="EW20" s="5462"/>
      <c r="EX20" s="5462"/>
      <c r="EY20" s="5463"/>
      <c r="EZ20" s="5464"/>
      <c r="FA20" s="5462"/>
      <c r="FB20" s="6457"/>
      <c r="FD20" s="5123"/>
      <c r="FE20" s="5124"/>
      <c r="FF20" s="5124"/>
      <c r="FG20" s="5124"/>
      <c r="FH20" s="5124"/>
      <c r="FI20" s="5124"/>
      <c r="FJ20" s="5124"/>
      <c r="FK20" s="5124"/>
      <c r="FL20" s="5125"/>
      <c r="FM20" s="5124"/>
      <c r="FN20" s="5124"/>
      <c r="FO20" s="5124"/>
      <c r="FP20" s="5124"/>
      <c r="FQ20" s="5124"/>
      <c r="FR20" s="5124"/>
      <c r="FS20" s="5416"/>
      <c r="FT20" s="5126"/>
      <c r="FU20" s="5122"/>
      <c r="FV20" s="6595"/>
      <c r="FW20" s="6598"/>
      <c r="FX20" s="6598"/>
      <c r="FY20" s="6597"/>
      <c r="FZ20" s="6598"/>
      <c r="GA20" s="6598"/>
      <c r="GB20" s="6598"/>
      <c r="GC20" s="6599"/>
      <c r="GD20" s="6597"/>
      <c r="GE20" s="7123"/>
      <c r="GF20" s="6598"/>
      <c r="GG20" s="6858"/>
      <c r="GH20" s="6600"/>
      <c r="GI20" s="5453"/>
      <c r="GJ20" s="7035"/>
      <c r="GK20" s="5415"/>
      <c r="GL20" s="6480"/>
      <c r="GM20" s="6535"/>
      <c r="GN20" s="6536"/>
      <c r="GO20" s="6536"/>
      <c r="GP20" s="6536"/>
      <c r="GQ20" s="6536"/>
      <c r="GR20" s="6536"/>
      <c r="GS20" s="6536"/>
      <c r="GT20" s="6536"/>
      <c r="GU20" s="6537"/>
      <c r="GV20" s="6536"/>
      <c r="GW20" s="6536"/>
      <c r="GX20" s="6536"/>
      <c r="GY20" s="6536"/>
      <c r="GZ20" s="6536"/>
      <c r="HA20" s="6536"/>
      <c r="HB20" s="6676"/>
      <c r="HC20" s="6676"/>
      <c r="HD20" s="6538"/>
      <c r="HE20" s="6520"/>
      <c r="HF20" s="6535"/>
      <c r="HG20" s="6536"/>
      <c r="HH20" s="6555"/>
      <c r="HI20" s="6556"/>
      <c r="HJ20" s="6556"/>
      <c r="HK20" s="6556"/>
      <c r="HL20" s="6556"/>
      <c r="HM20" s="6556"/>
      <c r="HN20" s="6556"/>
      <c r="HO20" s="6556"/>
      <c r="HP20" s="6556"/>
      <c r="HQ20" s="6556"/>
      <c r="HR20" s="6556"/>
      <c r="HS20" s="6556"/>
      <c r="HT20" s="6679"/>
      <c r="HU20" s="6679"/>
      <c r="HV20" s="4993"/>
      <c r="HW20" s="6769"/>
      <c r="HX20" s="6765"/>
      <c r="HY20" s="6765"/>
      <c r="HZ20" s="6765"/>
      <c r="IA20" s="6765"/>
      <c r="IB20" s="6765"/>
      <c r="IC20" s="6765"/>
      <c r="ID20" s="6765"/>
      <c r="IE20" s="6770"/>
      <c r="IF20" s="6765"/>
      <c r="IG20" s="6765"/>
      <c r="IH20" s="6765"/>
      <c r="II20" s="6765"/>
      <c r="IJ20" s="6765"/>
      <c r="IK20" s="6765"/>
      <c r="IL20" s="6819"/>
      <c r="IM20" s="6819"/>
      <c r="IN20" s="6762"/>
      <c r="IO20" s="5012"/>
      <c r="IP20" s="7150"/>
      <c r="IQ20" s="6822"/>
      <c r="IR20" s="6823"/>
      <c r="IS20" s="6824"/>
      <c r="IT20" s="6824"/>
      <c r="IU20" s="6824"/>
      <c r="IV20" s="6824"/>
      <c r="IW20" s="6824"/>
      <c r="IX20" s="6824"/>
      <c r="IY20" s="6824"/>
      <c r="IZ20" s="6824"/>
      <c r="JA20" s="6824"/>
      <c r="JB20" s="6824"/>
      <c r="JC20" s="6824"/>
      <c r="JD20" s="6825"/>
      <c r="JE20" s="6821"/>
    </row>
    <row r="21" spans="2:265" ht="15" thickBot="1">
      <c r="B21" s="5006" t="s">
        <v>1852</v>
      </c>
      <c r="C21" s="5152">
        <v>0</v>
      </c>
      <c r="D21" s="5152">
        <v>0</v>
      </c>
      <c r="E21" s="5152">
        <v>0</v>
      </c>
      <c r="F21" s="5152">
        <v>0</v>
      </c>
      <c r="G21" s="5152">
        <f>(IK102)</f>
        <v>0</v>
      </c>
      <c r="H21" s="5152">
        <f>(IK122)</f>
        <v>0</v>
      </c>
      <c r="I21" s="5152">
        <f>(IK147)</f>
        <v>0</v>
      </c>
      <c r="J21" s="5152">
        <f>(IK165)</f>
        <v>0</v>
      </c>
      <c r="K21" s="5152">
        <f>(IK183)</f>
        <v>0</v>
      </c>
      <c r="L21" s="5152">
        <f>(IK201)</f>
        <v>0</v>
      </c>
      <c r="M21" s="5152">
        <f>(IK220)</f>
        <v>0</v>
      </c>
      <c r="N21" s="5153">
        <f>(IK238)</f>
        <v>0</v>
      </c>
      <c r="O21" s="5901"/>
      <c r="P21" s="4999"/>
      <c r="Q21" s="8103" t="s">
        <v>792</v>
      </c>
      <c r="R21" s="8043" t="s">
        <v>1764</v>
      </c>
      <c r="S21" s="8043">
        <v>504</v>
      </c>
      <c r="T21" s="8043" t="s">
        <v>36</v>
      </c>
      <c r="U21" s="8370">
        <v>45672</v>
      </c>
      <c r="V21" s="8105">
        <v>270</v>
      </c>
      <c r="W21" s="8047" t="s">
        <v>35</v>
      </c>
      <c r="X21" s="8047">
        <f>(V21*1000/500)</f>
        <v>540</v>
      </c>
      <c r="Y21" s="8106">
        <v>544</v>
      </c>
      <c r="Z21" s="8107">
        <v>45681</v>
      </c>
      <c r="AA21" s="8374">
        <v>45681</v>
      </c>
      <c r="AB21" s="8369">
        <v>24166</v>
      </c>
      <c r="AC21" s="8050">
        <v>221000</v>
      </c>
      <c r="AD21" s="8048">
        <f t="shared" si="3"/>
        <v>-49000</v>
      </c>
      <c r="AE21" s="8108">
        <f t="shared" si="5"/>
        <v>120224</v>
      </c>
      <c r="AF21" s="8108">
        <f t="shared" si="4"/>
        <v>6011.2000000000007</v>
      </c>
      <c r="AG21" s="8050">
        <v>5</v>
      </c>
      <c r="AH21" s="7711" t="s">
        <v>8</v>
      </c>
      <c r="AI21" s="7684"/>
      <c r="AJ21" s="8342" t="s">
        <v>811</v>
      </c>
      <c r="AK21" s="8343">
        <v>25</v>
      </c>
      <c r="AL21" s="7714" t="s">
        <v>796</v>
      </c>
      <c r="AM21" s="7790">
        <v>45336</v>
      </c>
      <c r="AN21" s="8337">
        <v>15</v>
      </c>
      <c r="AO21" s="8323" t="s">
        <v>35</v>
      </c>
      <c r="AP21" s="7931">
        <f>(AU21/1000)</f>
        <v>15</v>
      </c>
      <c r="AQ21" s="8332">
        <v>411</v>
      </c>
      <c r="AR21" s="7792">
        <v>45341</v>
      </c>
      <c r="AS21" s="8336">
        <v>45341</v>
      </c>
      <c r="AT21" s="8323"/>
      <c r="AU21" s="8333">
        <v>15000</v>
      </c>
      <c r="AV21" s="8323">
        <f>(AU21-AN21*1000)</f>
        <v>0</v>
      </c>
      <c r="AW21" s="8324">
        <f>(AU21*AQ21/1000)</f>
        <v>6165</v>
      </c>
      <c r="AX21" s="8324">
        <f>(AW21*0.05)</f>
        <v>308.25</v>
      </c>
      <c r="AY21" s="8334">
        <v>5</v>
      </c>
      <c r="AZ21" s="7770"/>
      <c r="BA21" s="4993"/>
      <c r="BB21" s="4993"/>
      <c r="BC21" s="5065"/>
      <c r="BD21" s="5066"/>
      <c r="BE21" s="5066"/>
      <c r="BF21" s="5066"/>
      <c r="BG21" s="5066"/>
      <c r="BH21" s="5066"/>
      <c r="BI21" s="5066"/>
      <c r="BJ21" s="5066"/>
      <c r="BK21" s="5067"/>
      <c r="BL21" s="5066"/>
      <c r="BM21" s="5176"/>
      <c r="BN21" s="5066"/>
      <c r="BO21" s="5066"/>
      <c r="BP21" s="5066"/>
      <c r="BQ21" s="5073"/>
      <c r="BR21" s="6690"/>
      <c r="BS21" s="5068"/>
      <c r="BT21" s="5082"/>
      <c r="BU21" s="5161"/>
      <c r="BV21" s="5090"/>
      <c r="BW21" s="5091" t="s">
        <v>3</v>
      </c>
      <c r="BX21" s="5091" t="s">
        <v>18</v>
      </c>
      <c r="BY21" s="5091"/>
      <c r="BZ21" s="5091"/>
      <c r="CA21" s="5091" t="s">
        <v>21</v>
      </c>
      <c r="CB21" s="5091" t="s">
        <v>27</v>
      </c>
      <c r="CC21" s="5091" t="s">
        <v>28</v>
      </c>
      <c r="CD21" s="5091"/>
      <c r="CE21" s="5091"/>
      <c r="CF21" s="5091"/>
      <c r="CG21" s="5091"/>
      <c r="CH21" s="5091" t="s">
        <v>11</v>
      </c>
      <c r="CI21" s="6468"/>
      <c r="CJ21" s="5092"/>
      <c r="CK21" s="4993"/>
      <c r="CL21" s="5123"/>
      <c r="CM21" s="5124"/>
      <c r="CN21" s="5124"/>
      <c r="CO21" s="5124"/>
      <c r="CP21" s="5124"/>
      <c r="CQ21" s="5124"/>
      <c r="CR21" s="5124"/>
      <c r="CS21" s="5124"/>
      <c r="CT21" s="5125"/>
      <c r="CU21" s="5124"/>
      <c r="CV21" s="5124"/>
      <c r="CW21" s="5124"/>
      <c r="CX21" s="5124"/>
      <c r="CY21" s="5124"/>
      <c r="CZ21" s="5124"/>
      <c r="DA21" s="5416"/>
      <c r="DB21" s="5126"/>
      <c r="DC21" s="5122"/>
      <c r="DD21" s="5456"/>
      <c r="DE21" s="5445"/>
      <c r="DF21" s="5445"/>
      <c r="DG21" s="5446"/>
      <c r="DH21" s="5447"/>
      <c r="DI21" s="5445"/>
      <c r="DJ21" s="5448"/>
      <c r="DK21" s="5449"/>
      <c r="DL21" s="5450"/>
      <c r="DM21" s="5445"/>
      <c r="DN21" s="5451"/>
      <c r="DO21" s="5451"/>
      <c r="DP21" s="5452"/>
      <c r="DQ21" s="5453"/>
      <c r="DR21" s="5451"/>
      <c r="DS21" s="5201"/>
      <c r="DU21" s="5025"/>
      <c r="DV21" s="5013"/>
      <c r="DW21" s="5013"/>
      <c r="DX21" s="5013"/>
      <c r="DY21" s="5013"/>
      <c r="DZ21" s="5035"/>
      <c r="EA21" s="5013"/>
      <c r="EB21" s="5013"/>
      <c r="EC21" s="5035"/>
      <c r="ED21" s="5013"/>
      <c r="EE21" s="5013"/>
      <c r="EF21" s="5013"/>
      <c r="EG21" s="5013"/>
      <c r="EH21" s="5013"/>
      <c r="EI21" s="5013"/>
      <c r="EJ21" s="5353"/>
      <c r="EK21" s="5026"/>
      <c r="EL21" s="5012"/>
      <c r="EM21" s="5458"/>
      <c r="EN21" s="5459"/>
      <c r="EO21" s="5459"/>
      <c r="EP21" s="5460"/>
      <c r="EQ21" s="4227"/>
      <c r="ER21" s="5459"/>
      <c r="ES21" s="5459"/>
      <c r="ET21" s="5461"/>
      <c r="EU21" s="5460"/>
      <c r="EV21" s="5459"/>
      <c r="EW21" s="5462"/>
      <c r="EX21" s="5462"/>
      <c r="EY21" s="5463"/>
      <c r="EZ21" s="5464"/>
      <c r="FA21" s="5462"/>
      <c r="FB21" s="6457"/>
      <c r="FD21" s="5123"/>
      <c r="FE21" s="5124"/>
      <c r="FF21" s="5124"/>
      <c r="FG21" s="5124"/>
      <c r="FH21" s="5124"/>
      <c r="FI21" s="5124"/>
      <c r="FJ21" s="5124"/>
      <c r="FK21" s="5124"/>
      <c r="FL21" s="5125"/>
      <c r="FM21" s="5124"/>
      <c r="FN21" s="5124"/>
      <c r="FO21" s="5124"/>
      <c r="FP21" s="5124"/>
      <c r="FQ21" s="5124"/>
      <c r="FR21" s="5124"/>
      <c r="FS21" s="5416"/>
      <c r="FT21" s="5126"/>
      <c r="FU21" s="5122"/>
      <c r="FV21" s="6595"/>
      <c r="FW21" s="6598"/>
      <c r="FX21" s="6598"/>
      <c r="FY21" s="6597"/>
      <c r="FZ21" s="6598"/>
      <c r="GA21" s="6598"/>
      <c r="GB21" s="6598"/>
      <c r="GC21" s="6599"/>
      <c r="GD21" s="6597"/>
      <c r="GE21" s="7123"/>
      <c r="GF21" s="6598"/>
      <c r="GG21" s="6858"/>
      <c r="GH21" s="6600"/>
      <c r="GI21" s="5453"/>
      <c r="GJ21" s="7035"/>
      <c r="GK21" s="5415"/>
      <c r="GL21" s="6480"/>
      <c r="GM21" s="6535"/>
      <c r="GN21" s="6536"/>
      <c r="GO21" s="6536"/>
      <c r="GP21" s="6536"/>
      <c r="GQ21" s="6536"/>
      <c r="GR21" s="6536"/>
      <c r="GS21" s="6536"/>
      <c r="GT21" s="6536"/>
      <c r="GU21" s="6537"/>
      <c r="GV21" s="6536"/>
      <c r="GW21" s="6536"/>
      <c r="GX21" s="6536"/>
      <c r="GY21" s="6536"/>
      <c r="GZ21" s="6536"/>
      <c r="HA21" s="6536"/>
      <c r="HB21" s="6676"/>
      <c r="HC21" s="6676"/>
      <c r="HD21" s="6538"/>
      <c r="HE21" s="6520"/>
      <c r="HF21" s="6535"/>
      <c r="HG21" s="6536"/>
      <c r="HH21" s="6555"/>
      <c r="HI21" s="6556"/>
      <c r="HJ21" s="6556"/>
      <c r="HK21" s="6556"/>
      <c r="HL21" s="6556"/>
      <c r="HM21" s="6556"/>
      <c r="HN21" s="6556"/>
      <c r="HO21" s="6556"/>
      <c r="HP21" s="6556"/>
      <c r="HQ21" s="6556"/>
      <c r="HR21" s="6556"/>
      <c r="HS21" s="6556"/>
      <c r="HT21" s="6679"/>
      <c r="HU21" s="6679"/>
      <c r="HV21" s="4993"/>
      <c r="HW21" s="6769"/>
      <c r="HX21" s="6765"/>
      <c r="HY21" s="6765"/>
      <c r="HZ21" s="6765"/>
      <c r="IA21" s="6765"/>
      <c r="IB21" s="6765"/>
      <c r="IC21" s="6765"/>
      <c r="ID21" s="6765"/>
      <c r="IE21" s="6770"/>
      <c r="IF21" s="6765"/>
      <c r="IG21" s="6765"/>
      <c r="IH21" s="6765"/>
      <c r="II21" s="6765"/>
      <c r="IJ21" s="6765"/>
      <c r="IK21" s="6765"/>
      <c r="IL21" s="6819"/>
      <c r="IM21" s="6819"/>
      <c r="IN21" s="6762"/>
      <c r="IO21" s="5012"/>
      <c r="IP21" s="7150"/>
      <c r="IQ21" s="6822"/>
      <c r="IR21" s="6823"/>
      <c r="IS21" s="6824"/>
      <c r="IT21" s="6824"/>
      <c r="IU21" s="6824"/>
      <c r="IV21" s="6824"/>
      <c r="IW21" s="6824"/>
      <c r="IX21" s="6824"/>
      <c r="IY21" s="6824"/>
      <c r="IZ21" s="6824"/>
      <c r="JA21" s="6824"/>
      <c r="JB21" s="6824"/>
      <c r="JC21" s="6824"/>
      <c r="JD21" s="6825"/>
      <c r="JE21" s="6821"/>
    </row>
    <row r="22" spans="2:265" ht="15" thickBot="1">
      <c r="B22" s="466"/>
      <c r="C22" s="467"/>
      <c r="E22" s="467"/>
      <c r="F22" s="467"/>
      <c r="G22" s="467"/>
      <c r="H22" s="467"/>
      <c r="I22" s="467"/>
      <c r="J22" s="467"/>
      <c r="K22" s="467"/>
      <c r="L22" s="467"/>
      <c r="M22" s="467"/>
      <c r="N22" s="773"/>
      <c r="O22" s="5901"/>
      <c r="P22" s="4999"/>
      <c r="Q22" s="8103" t="s">
        <v>792</v>
      </c>
      <c r="R22" s="8043" t="s">
        <v>1765</v>
      </c>
      <c r="S22" s="8376">
        <v>505</v>
      </c>
      <c r="T22" s="8043" t="s">
        <v>36</v>
      </c>
      <c r="U22" s="8370">
        <v>45672</v>
      </c>
      <c r="V22" s="8377">
        <v>4</v>
      </c>
      <c r="W22" s="8047" t="s">
        <v>35</v>
      </c>
      <c r="X22" s="8047">
        <v>8</v>
      </c>
      <c r="Y22" s="8378">
        <v>655</v>
      </c>
      <c r="Z22" s="8107">
        <v>45681</v>
      </c>
      <c r="AA22" s="8374">
        <v>45681</v>
      </c>
      <c r="AB22" s="8369">
        <v>24166</v>
      </c>
      <c r="AC22" s="8379">
        <v>4000</v>
      </c>
      <c r="AD22" s="8048">
        <f t="shared" si="3"/>
        <v>0</v>
      </c>
      <c r="AE22" s="8380">
        <f t="shared" si="5"/>
        <v>2620</v>
      </c>
      <c r="AF22" s="8380">
        <f t="shared" si="4"/>
        <v>131</v>
      </c>
      <c r="AG22" s="8050">
        <v>5</v>
      </c>
      <c r="AH22" s="7711" t="s">
        <v>8</v>
      </c>
      <c r="AI22" s="7684"/>
      <c r="AJ22" s="7764"/>
      <c r="AK22" s="7765"/>
      <c r="AL22" s="7766"/>
      <c r="AM22" s="7767"/>
      <c r="AN22" s="7767"/>
      <c r="AO22" s="7767"/>
      <c r="AP22" s="7767"/>
      <c r="AQ22" s="7767"/>
      <c r="AR22" s="7767"/>
      <c r="AS22" s="7767"/>
      <c r="AT22" s="7767"/>
      <c r="AU22" s="7768"/>
      <c r="AV22" s="7768"/>
      <c r="AW22" s="7767"/>
      <c r="AX22" s="7767"/>
      <c r="AY22" s="7769"/>
      <c r="AZ22" s="7770"/>
      <c r="BA22" s="4993"/>
      <c r="BB22" s="4993"/>
      <c r="BC22" s="5065"/>
      <c r="BD22" s="5066"/>
      <c r="BE22" s="5066"/>
      <c r="BF22" s="5066"/>
      <c r="BG22" s="5066"/>
      <c r="BH22" s="5066"/>
      <c r="BI22" s="5066"/>
      <c r="BJ22" s="5066"/>
      <c r="BK22" s="5067"/>
      <c r="BL22" s="5066"/>
      <c r="BM22" s="5176"/>
      <c r="BN22" s="5066"/>
      <c r="BO22" s="5066"/>
      <c r="BP22" s="5066"/>
      <c r="BQ22" s="5073"/>
      <c r="BR22" s="6690"/>
      <c r="BS22" s="5068"/>
      <c r="BT22" s="5082"/>
      <c r="BU22" s="5466"/>
      <c r="BV22" s="5312"/>
      <c r="BW22" s="5313"/>
      <c r="BX22" s="5314"/>
      <c r="BY22" s="5315"/>
      <c r="BZ22" s="5313"/>
      <c r="CA22" s="5316"/>
      <c r="CB22" s="5347"/>
      <c r="CC22" s="6705"/>
      <c r="CD22" s="5317"/>
      <c r="CE22" s="5316"/>
      <c r="CF22" s="5238"/>
      <c r="CG22" s="5242"/>
      <c r="CH22" s="5316"/>
      <c r="CI22" s="7236"/>
      <c r="CJ22" s="5400"/>
      <c r="CK22" s="4993"/>
      <c r="CL22" s="5123"/>
      <c r="CM22" s="5124"/>
      <c r="CN22" s="5124"/>
      <c r="CO22" s="5124"/>
      <c r="CP22" s="5124"/>
      <c r="CQ22" s="5124"/>
      <c r="CR22" s="5124"/>
      <c r="CS22" s="5124"/>
      <c r="CT22" s="5125"/>
      <c r="CU22" s="5124"/>
      <c r="CV22" s="5124"/>
      <c r="CW22" s="5124"/>
      <c r="CX22" s="5124"/>
      <c r="CY22" s="5124"/>
      <c r="CZ22" s="5124"/>
      <c r="DA22" s="5416"/>
      <c r="DB22" s="5126"/>
      <c r="DC22" s="5122"/>
      <c r="DD22" s="5456"/>
      <c r="DE22" s="5445"/>
      <c r="DF22" s="5445"/>
      <c r="DG22" s="5446"/>
      <c r="DH22" s="5447"/>
      <c r="DI22" s="5445"/>
      <c r="DJ22" s="5448"/>
      <c r="DK22" s="5449"/>
      <c r="DL22" s="5450"/>
      <c r="DM22" s="5445"/>
      <c r="DN22" s="5451"/>
      <c r="DO22" s="5451"/>
      <c r="DP22" s="5452"/>
      <c r="DQ22" s="5453"/>
      <c r="DR22" s="5451"/>
      <c r="DS22" s="5201"/>
      <c r="DU22" s="5025"/>
      <c r="DV22" s="5013"/>
      <c r="DW22" s="5013"/>
      <c r="DX22" s="5013"/>
      <c r="DY22" s="5013"/>
      <c r="DZ22" s="5035"/>
      <c r="EA22" s="5013"/>
      <c r="EB22" s="5013"/>
      <c r="EC22" s="5035"/>
      <c r="ED22" s="5013"/>
      <c r="EE22" s="5013"/>
      <c r="EF22" s="5013"/>
      <c r="EG22" s="5013"/>
      <c r="EH22" s="5013"/>
      <c r="EI22" s="5013"/>
      <c r="EJ22" s="5353"/>
      <c r="EK22" s="5026"/>
      <c r="EL22" s="5012"/>
      <c r="EM22" s="8429"/>
      <c r="EN22" s="8430"/>
      <c r="EO22" s="8430"/>
      <c r="EP22" s="8431"/>
      <c r="EQ22" s="8432"/>
      <c r="ER22" s="8430"/>
      <c r="ES22" s="8430"/>
      <c r="ET22" s="8433"/>
      <c r="EU22" s="8431"/>
      <c r="EV22" s="8430"/>
      <c r="EW22" s="8434"/>
      <c r="EX22" s="8434"/>
      <c r="EY22" s="8435"/>
      <c r="EZ22" s="8436"/>
      <c r="FA22" s="8434"/>
      <c r="FB22" s="6457"/>
      <c r="FD22" s="5123"/>
      <c r="FE22" s="5124"/>
      <c r="FF22" s="5124"/>
      <c r="FG22" s="5124"/>
      <c r="FH22" s="5124"/>
      <c r="FI22" s="5124"/>
      <c r="FJ22" s="5124"/>
      <c r="FK22" s="5124"/>
      <c r="FL22" s="5125"/>
      <c r="FM22" s="5124"/>
      <c r="FN22" s="5124"/>
      <c r="FO22" s="5124"/>
      <c r="FP22" s="5124"/>
      <c r="FQ22" s="5124"/>
      <c r="FR22" s="5124"/>
      <c r="FS22" s="5416"/>
      <c r="FT22" s="5126"/>
      <c r="FU22" s="5122"/>
      <c r="FV22" s="7060"/>
      <c r="FW22" s="5445"/>
      <c r="FX22" s="5445"/>
      <c r="FY22" s="5446"/>
      <c r="FZ22" s="5445"/>
      <c r="GA22" s="5445"/>
      <c r="GB22" s="5445"/>
      <c r="GC22" s="7061"/>
      <c r="GD22" s="5446"/>
      <c r="GE22" s="5445"/>
      <c r="GF22" s="5445"/>
      <c r="GG22" s="7062"/>
      <c r="GH22" s="6600"/>
      <c r="GI22" s="5453"/>
      <c r="GJ22" s="7063"/>
      <c r="GK22" s="7124"/>
      <c r="GL22" s="6480"/>
      <c r="GM22" s="6535"/>
      <c r="GN22" s="6536"/>
      <c r="GO22" s="6536"/>
      <c r="GP22" s="6536"/>
      <c r="GQ22" s="6536"/>
      <c r="GR22" s="6536"/>
      <c r="GS22" s="6536"/>
      <c r="GT22" s="6536"/>
      <c r="GU22" s="6537"/>
      <c r="GV22" s="6536"/>
      <c r="GW22" s="6536"/>
      <c r="GX22" s="6536"/>
      <c r="GY22" s="6536"/>
      <c r="GZ22" s="6536"/>
      <c r="HA22" s="6536"/>
      <c r="HB22" s="6676"/>
      <c r="HC22" s="6676"/>
      <c r="HD22" s="6538"/>
      <c r="HE22" s="6520"/>
      <c r="HF22" s="6535"/>
      <c r="HG22" s="6536"/>
      <c r="HH22" s="6555"/>
      <c r="HI22" s="6556"/>
      <c r="HJ22" s="6556"/>
      <c r="HK22" s="6556"/>
      <c r="HL22" s="6556"/>
      <c r="HM22" s="6556"/>
      <c r="HN22" s="6556"/>
      <c r="HO22" s="6556"/>
      <c r="HP22" s="6556"/>
      <c r="HQ22" s="6556"/>
      <c r="HR22" s="6556"/>
      <c r="HS22" s="6556"/>
      <c r="HT22" s="6679"/>
      <c r="HU22" s="6679"/>
      <c r="HV22" s="4993"/>
      <c r="HW22" s="6769"/>
      <c r="HX22" s="6765"/>
      <c r="HY22" s="6765"/>
      <c r="HZ22" s="6765"/>
      <c r="IA22" s="6765"/>
      <c r="IB22" s="6765"/>
      <c r="IC22" s="6765"/>
      <c r="ID22" s="6765"/>
      <c r="IE22" s="6770"/>
      <c r="IF22" s="6765"/>
      <c r="IG22" s="6765"/>
      <c r="IH22" s="6765"/>
      <c r="II22" s="6765"/>
      <c r="IJ22" s="6765"/>
      <c r="IK22" s="6765"/>
      <c r="IL22" s="6819"/>
      <c r="IM22" s="6819"/>
      <c r="IN22" s="6762"/>
      <c r="IO22" s="5012"/>
      <c r="IP22" s="7150"/>
      <c r="IQ22" s="6822"/>
      <c r="IR22" s="6823"/>
      <c r="IS22" s="6824"/>
      <c r="IT22" s="6824"/>
      <c r="IU22" s="6824"/>
      <c r="IV22" s="6824"/>
      <c r="IW22" s="6824"/>
      <c r="IX22" s="6824"/>
      <c r="IY22" s="6824"/>
      <c r="IZ22" s="6824"/>
      <c r="JA22" s="6824"/>
      <c r="JB22" s="6824"/>
      <c r="JC22" s="6824"/>
      <c r="JD22" s="6825"/>
      <c r="JE22" s="6821"/>
    </row>
    <row r="23" spans="2:265" ht="15" thickBot="1">
      <c r="B23" s="5010"/>
      <c r="C23" s="5154"/>
      <c r="D23" s="5154"/>
      <c r="E23" s="5154"/>
      <c r="F23" s="5154"/>
      <c r="G23" s="5154"/>
      <c r="H23" s="5154"/>
      <c r="I23" s="5154"/>
      <c r="J23" s="5154"/>
      <c r="K23" s="5154"/>
      <c r="L23" s="5154"/>
      <c r="M23" s="5154"/>
      <c r="N23" s="5155"/>
      <c r="O23" s="5901"/>
      <c r="P23" s="4999"/>
      <c r="Q23" s="8103" t="s">
        <v>792</v>
      </c>
      <c r="R23" s="8381" t="s">
        <v>1769</v>
      </c>
      <c r="S23" s="8047">
        <v>506</v>
      </c>
      <c r="T23" s="8043" t="s">
        <v>36</v>
      </c>
      <c r="U23" s="8370">
        <v>45672</v>
      </c>
      <c r="V23" s="8382">
        <v>32</v>
      </c>
      <c r="W23" s="8047" t="s">
        <v>35</v>
      </c>
      <c r="X23" s="8047">
        <v>80</v>
      </c>
      <c r="Y23" s="8049">
        <v>1328</v>
      </c>
      <c r="Z23" s="8107">
        <v>45681</v>
      </c>
      <c r="AA23" s="8374">
        <v>45681</v>
      </c>
      <c r="AB23" s="8369">
        <v>24166</v>
      </c>
      <c r="AC23" s="8048">
        <v>32000</v>
      </c>
      <c r="AD23" s="8048">
        <f t="shared" si="3"/>
        <v>0</v>
      </c>
      <c r="AE23" s="8049">
        <f t="shared" si="5"/>
        <v>42496</v>
      </c>
      <c r="AF23" s="8049">
        <f t="shared" si="4"/>
        <v>2124.8000000000002</v>
      </c>
      <c r="AG23" s="8383">
        <v>5</v>
      </c>
      <c r="AH23" s="7711" t="s">
        <v>8</v>
      </c>
      <c r="AI23" s="7684"/>
      <c r="AJ23" s="7772"/>
      <c r="AK23" s="7773"/>
      <c r="AL23" s="7774"/>
      <c r="AM23" s="7775"/>
      <c r="AN23" s="7775"/>
      <c r="AO23" s="7775"/>
      <c r="AP23" s="7775"/>
      <c r="AQ23" s="7775"/>
      <c r="AR23" s="7775"/>
      <c r="AS23" s="7775"/>
      <c r="AT23" s="7775"/>
      <c r="AU23" s="7776"/>
      <c r="AV23" s="7776"/>
      <c r="AW23" s="7775"/>
      <c r="AX23" s="7775"/>
      <c r="AY23" s="7777"/>
      <c r="AZ23" s="7778"/>
      <c r="BA23" s="4993"/>
      <c r="BB23" s="4993"/>
      <c r="BC23" s="5065"/>
      <c r="BD23" s="5066"/>
      <c r="BE23" s="5066"/>
      <c r="BF23" s="5066"/>
      <c r="BG23" s="5066"/>
      <c r="BH23" s="5066"/>
      <c r="BI23" s="5066"/>
      <c r="BJ23" s="5066"/>
      <c r="BK23" s="5067"/>
      <c r="BL23" s="5066"/>
      <c r="BM23" s="5066"/>
      <c r="BN23" s="5066"/>
      <c r="BO23" s="5066"/>
      <c r="BP23" s="5066"/>
      <c r="BQ23" s="5073"/>
      <c r="BR23" s="6690"/>
      <c r="BS23" s="5068"/>
      <c r="BT23" s="5082"/>
      <c r="BU23" s="6718"/>
      <c r="BV23" s="5253"/>
      <c r="BW23" s="5254"/>
      <c r="BX23" s="5255"/>
      <c r="BY23" s="5256"/>
      <c r="BZ23" s="5254"/>
      <c r="CA23" s="5257"/>
      <c r="CB23" s="5397"/>
      <c r="CC23" s="6307"/>
      <c r="CD23" s="5398"/>
      <c r="CE23" s="5257"/>
      <c r="CF23" s="5246"/>
      <c r="CG23" s="5250"/>
      <c r="CH23" s="5257"/>
      <c r="CI23" s="7141"/>
      <c r="CJ23" s="6197"/>
      <c r="CK23" s="4993"/>
      <c r="CL23" s="5123"/>
      <c r="CM23" s="5124"/>
      <c r="CN23" s="5124"/>
      <c r="CO23" s="5124"/>
      <c r="CP23" s="5124"/>
      <c r="CQ23" s="5124"/>
      <c r="CR23" s="5124"/>
      <c r="CS23" s="5124"/>
      <c r="CT23" s="5125"/>
      <c r="CU23" s="5124"/>
      <c r="CV23" s="5124"/>
      <c r="CW23" s="5124"/>
      <c r="CX23" s="5124"/>
      <c r="CY23" s="5124"/>
      <c r="CZ23" s="5124"/>
      <c r="DA23" s="5416"/>
      <c r="DB23" s="5126"/>
      <c r="DC23" s="5122"/>
      <c r="DD23" s="6286"/>
      <c r="DE23" s="6276"/>
      <c r="DF23" s="6276"/>
      <c r="DG23" s="6277"/>
      <c r="DH23" s="6278"/>
      <c r="DI23" s="6276"/>
      <c r="DJ23" s="6279"/>
      <c r="DK23" s="6280"/>
      <c r="DL23" s="6281"/>
      <c r="DM23" s="6276"/>
      <c r="DN23" s="6282"/>
      <c r="DO23" s="6282"/>
      <c r="DP23" s="6283"/>
      <c r="DQ23" s="6284"/>
      <c r="DR23" s="6282"/>
      <c r="DS23" s="6287"/>
      <c r="DU23" s="5031"/>
      <c r="DV23" s="5032"/>
      <c r="DW23" s="5032"/>
      <c r="DX23" s="5032"/>
      <c r="DY23" s="5032"/>
      <c r="DZ23" s="5036"/>
      <c r="EA23" s="5032"/>
      <c r="EB23" s="5032"/>
      <c r="EC23" s="5036"/>
      <c r="ED23" s="5032"/>
      <c r="EE23" s="5032"/>
      <c r="EF23" s="5032"/>
      <c r="EG23" s="5032"/>
      <c r="EH23" s="5032"/>
      <c r="EI23" s="5032"/>
      <c r="EJ23" s="5354"/>
      <c r="EK23" s="5033"/>
      <c r="EL23" s="5012"/>
      <c r="EM23" s="7278"/>
      <c r="EN23" s="7268"/>
      <c r="EO23" s="7268"/>
      <c r="EP23" s="7269"/>
      <c r="EQ23" s="7270"/>
      <c r="ER23" s="7268"/>
      <c r="ES23" s="7268"/>
      <c r="ET23" s="7271"/>
      <c r="EU23" s="7269"/>
      <c r="EV23" s="7268"/>
      <c r="EW23" s="7272"/>
      <c r="EX23" s="7272"/>
      <c r="EY23" s="7273"/>
      <c r="EZ23" s="7274"/>
      <c r="FA23" s="7272"/>
      <c r="FB23" s="6458"/>
      <c r="FD23" s="5123"/>
      <c r="FE23" s="5124"/>
      <c r="FF23" s="5124"/>
      <c r="FG23" s="5124"/>
      <c r="FH23" s="5124"/>
      <c r="FI23" s="5124"/>
      <c r="FJ23" s="5124"/>
      <c r="FK23" s="5124"/>
      <c r="FL23" s="5125"/>
      <c r="FM23" s="5124"/>
      <c r="FN23" s="5124"/>
      <c r="FO23" s="5124"/>
      <c r="FP23" s="5124"/>
      <c r="FQ23" s="5124"/>
      <c r="FR23" s="5124"/>
      <c r="FS23" s="5416"/>
      <c r="FT23" s="5126"/>
      <c r="FU23" s="5122"/>
      <c r="FV23" s="6595"/>
      <c r="FW23" s="6598"/>
      <c r="FX23" s="6598"/>
      <c r="FY23" s="6597"/>
      <c r="FZ23" s="6598"/>
      <c r="GA23" s="6598"/>
      <c r="GB23" s="6598"/>
      <c r="GC23" s="6599"/>
      <c r="GD23" s="6597"/>
      <c r="GE23" s="6598"/>
      <c r="GF23" s="6598"/>
      <c r="GG23" s="6858"/>
      <c r="GH23" s="6600"/>
      <c r="GI23" s="6859"/>
      <c r="GJ23" s="6867"/>
      <c r="GK23" s="5415"/>
      <c r="GL23" s="6480"/>
      <c r="GM23" s="6535"/>
      <c r="GN23" s="6536"/>
      <c r="GO23" s="6536"/>
      <c r="GP23" s="6536"/>
      <c r="GQ23" s="6536"/>
      <c r="GR23" s="6536"/>
      <c r="GS23" s="6536"/>
      <c r="GT23" s="6536"/>
      <c r="GU23" s="6537"/>
      <c r="GV23" s="6536"/>
      <c r="GW23" s="6536"/>
      <c r="GX23" s="6536"/>
      <c r="GY23" s="6536"/>
      <c r="GZ23" s="6536"/>
      <c r="HA23" s="6536"/>
      <c r="HB23" s="6676"/>
      <c r="HC23" s="6676"/>
      <c r="HD23" s="6538"/>
      <c r="HE23" s="6520"/>
      <c r="HF23" s="6535"/>
      <c r="HG23" s="6536"/>
      <c r="HH23" s="6555"/>
      <c r="HI23" s="6556"/>
      <c r="HJ23" s="6556"/>
      <c r="HK23" s="6556"/>
      <c r="HL23" s="6556"/>
      <c r="HM23" s="6556"/>
      <c r="HN23" s="6556"/>
      <c r="HO23" s="6556"/>
      <c r="HP23" s="6556"/>
      <c r="HQ23" s="6556"/>
      <c r="HR23" s="6556"/>
      <c r="HS23" s="6556"/>
      <c r="HT23" s="6679"/>
      <c r="HU23" s="6679"/>
      <c r="HV23" s="4993"/>
      <c r="HW23" s="6769"/>
      <c r="HX23" s="6765"/>
      <c r="HY23" s="6765"/>
      <c r="HZ23" s="6765"/>
      <c r="IA23" s="6765"/>
      <c r="IB23" s="6765"/>
      <c r="IC23" s="6765"/>
      <c r="ID23" s="6765"/>
      <c r="IE23" s="6770"/>
      <c r="IF23" s="6765"/>
      <c r="IG23" s="6765"/>
      <c r="IH23" s="6765"/>
      <c r="II23" s="6765"/>
      <c r="IJ23" s="6765"/>
      <c r="IK23" s="6765"/>
      <c r="IL23" s="6819"/>
      <c r="IM23" s="6819"/>
      <c r="IN23" s="6762"/>
      <c r="IO23" s="5012"/>
      <c r="IP23" s="6769"/>
      <c r="IQ23" s="6765"/>
      <c r="IR23" s="6826"/>
      <c r="IS23" s="6827"/>
      <c r="IT23" s="6827"/>
      <c r="IU23" s="6827"/>
      <c r="IV23" s="6827"/>
      <c r="IW23" s="6827"/>
      <c r="IX23" s="6827"/>
      <c r="IY23" s="6827"/>
      <c r="IZ23" s="6827"/>
      <c r="JA23" s="6827"/>
      <c r="JB23" s="6827"/>
      <c r="JC23" s="6827"/>
      <c r="JD23" s="6828"/>
      <c r="JE23" s="6829"/>
    </row>
    <row r="24" spans="2:265" ht="15" thickBot="1">
      <c r="B24" s="5011" t="s">
        <v>7</v>
      </c>
      <c r="C24" s="5152">
        <f t="shared" ref="C24:N24" si="6">SUM(C9:C23)</f>
        <v>29621.341832000006</v>
      </c>
      <c r="D24" s="5152">
        <f t="shared" si="6"/>
        <v>21731.033500000001</v>
      </c>
      <c r="E24" s="7369">
        <f t="shared" si="6"/>
        <v>41290.094245</v>
      </c>
      <c r="F24" s="5152">
        <f t="shared" si="6"/>
        <v>45061.65928</v>
      </c>
      <c r="G24" s="5152">
        <f t="shared" si="6"/>
        <v>41172.327211999997</v>
      </c>
      <c r="H24" s="5152">
        <f t="shared" si="6"/>
        <v>37971.102099999989</v>
      </c>
      <c r="I24" s="5152">
        <f t="shared" si="6"/>
        <v>33494.103475000004</v>
      </c>
      <c r="J24" s="5152">
        <f t="shared" si="6"/>
        <v>34390.458575000004</v>
      </c>
      <c r="K24" s="5178">
        <f t="shared" si="6"/>
        <v>27964.427725000001</v>
      </c>
      <c r="L24" s="5152">
        <f t="shared" si="6"/>
        <v>41293.729780000001</v>
      </c>
      <c r="M24" s="5156">
        <f t="shared" si="6"/>
        <v>571</v>
      </c>
      <c r="N24" s="5157">
        <f t="shared" si="6"/>
        <v>0</v>
      </c>
      <c r="O24" s="5901"/>
      <c r="P24" s="4999"/>
      <c r="Q24" s="8103" t="s">
        <v>792</v>
      </c>
      <c r="R24" s="8043" t="s">
        <v>1767</v>
      </c>
      <c r="S24" s="8043">
        <v>507</v>
      </c>
      <c r="T24" s="8043" t="s">
        <v>36</v>
      </c>
      <c r="U24" s="8370">
        <v>45672</v>
      </c>
      <c r="V24" s="8105">
        <v>45</v>
      </c>
      <c r="W24" s="8047" t="s">
        <v>35</v>
      </c>
      <c r="X24" s="8112">
        <f>(V24*1000/500)</f>
        <v>90</v>
      </c>
      <c r="Y24" s="8106">
        <v>427</v>
      </c>
      <c r="Z24" s="8107">
        <v>45681</v>
      </c>
      <c r="AA24" s="8374">
        <v>45681</v>
      </c>
      <c r="AB24" s="8369">
        <v>24166</v>
      </c>
      <c r="AC24" s="8050">
        <v>45000</v>
      </c>
      <c r="AD24" s="8048">
        <f t="shared" si="3"/>
        <v>0</v>
      </c>
      <c r="AE24" s="8108">
        <f t="shared" si="5"/>
        <v>19215</v>
      </c>
      <c r="AF24" s="8108">
        <f t="shared" si="4"/>
        <v>960.75</v>
      </c>
      <c r="AG24" s="8050">
        <v>5</v>
      </c>
      <c r="AH24" s="7711" t="s">
        <v>8</v>
      </c>
      <c r="AI24" s="7684"/>
      <c r="AJ24" s="7684"/>
      <c r="AK24" s="7684"/>
      <c r="AL24" s="7782"/>
      <c r="AM24" s="7650"/>
      <c r="AN24" s="7650"/>
      <c r="AO24" s="7650"/>
      <c r="AP24" s="7650"/>
      <c r="AQ24" s="7650"/>
      <c r="AR24" s="7650"/>
      <c r="AS24" s="7650"/>
      <c r="AT24" s="7650"/>
      <c r="AU24" s="7783"/>
      <c r="AV24" s="7783"/>
      <c r="AW24" s="7650"/>
      <c r="AX24" s="7650"/>
      <c r="AY24" s="7649"/>
      <c r="AZ24" s="7650"/>
      <c r="BA24" s="4993"/>
      <c r="BB24" s="4993"/>
      <c r="BC24" s="5074"/>
      <c r="BD24" s="5075"/>
      <c r="BE24" s="5075"/>
      <c r="BF24" s="5075"/>
      <c r="BG24" s="5075"/>
      <c r="BH24" s="5075"/>
      <c r="BI24" s="5075"/>
      <c r="BJ24" s="5075"/>
      <c r="BK24" s="5076"/>
      <c r="BL24" s="5075"/>
      <c r="BM24" s="5075"/>
      <c r="BN24" s="5075"/>
      <c r="BO24" s="5075"/>
      <c r="BP24" s="5075"/>
      <c r="BQ24" s="5259"/>
      <c r="BR24" s="6691"/>
      <c r="BS24" s="5077"/>
      <c r="BT24" s="5082"/>
      <c r="BU24" s="6718"/>
      <c r="BV24" s="5253"/>
      <c r="BW24" s="5254"/>
      <c r="BX24" s="5255"/>
      <c r="BY24" s="5256"/>
      <c r="BZ24" s="5254"/>
      <c r="CA24" s="5257"/>
      <c r="CB24" s="5397"/>
      <c r="CC24" s="6307"/>
      <c r="CD24" s="5398"/>
      <c r="CE24" s="5257"/>
      <c r="CF24" s="5246"/>
      <c r="CG24" s="5250"/>
      <c r="CH24" s="5257"/>
      <c r="CI24" s="7141"/>
      <c r="CJ24" s="6197"/>
      <c r="CK24" s="4993"/>
      <c r="CL24" s="5135"/>
      <c r="CM24" s="5136"/>
      <c r="CN24" s="5136"/>
      <c r="CO24" s="5136"/>
      <c r="CP24" s="5136"/>
      <c r="CQ24" s="5136"/>
      <c r="CR24" s="5136"/>
      <c r="CS24" s="5136"/>
      <c r="CT24" s="5137"/>
      <c r="CU24" s="5136"/>
      <c r="CV24" s="5136"/>
      <c r="CW24" s="5136"/>
      <c r="CX24" s="5136"/>
      <c r="CY24" s="5136"/>
      <c r="CZ24" s="5136"/>
      <c r="DA24" s="5418"/>
      <c r="DB24" s="5138"/>
      <c r="DC24" s="5122"/>
      <c r="DD24" s="5456"/>
      <c r="DE24" s="5445"/>
      <c r="DF24" s="5445"/>
      <c r="DG24" s="5446"/>
      <c r="DH24" s="5447"/>
      <c r="DI24" s="5445"/>
      <c r="DJ24" s="5448"/>
      <c r="DK24" s="5449"/>
      <c r="DL24" s="5450"/>
      <c r="DM24" s="5445"/>
      <c r="DN24" s="5451"/>
      <c r="DO24" s="5451"/>
      <c r="DP24" s="5452"/>
      <c r="DQ24" s="5453"/>
      <c r="DR24" s="5451"/>
      <c r="DS24" s="5201"/>
      <c r="DU24" s="5031"/>
      <c r="DV24" s="5032"/>
      <c r="DW24" s="5032"/>
      <c r="DX24" s="5032"/>
      <c r="DY24" s="5032"/>
      <c r="DZ24" s="5036"/>
      <c r="EA24" s="5032"/>
      <c r="EB24" s="5032"/>
      <c r="EC24" s="5036"/>
      <c r="ED24" s="5032"/>
      <c r="EE24" s="5032"/>
      <c r="EF24" s="5032"/>
      <c r="EG24" s="5032"/>
      <c r="EH24" s="5032"/>
      <c r="EI24" s="5032"/>
      <c r="EJ24" s="5354"/>
      <c r="EK24" s="5033"/>
      <c r="EL24" s="5012"/>
      <c r="EM24" s="6440"/>
      <c r="EN24" s="6461"/>
      <c r="EO24" s="6461"/>
      <c r="EP24" s="6462"/>
      <c r="EQ24" s="4618"/>
      <c r="ER24" s="6461"/>
      <c r="ES24" s="6461"/>
      <c r="ET24" s="4231"/>
      <c r="EU24" s="6462"/>
      <c r="EV24" s="6461"/>
      <c r="EW24" s="6463"/>
      <c r="EX24" s="6463"/>
      <c r="EY24" s="6464"/>
      <c r="EZ24" s="6465"/>
      <c r="FA24" s="6463"/>
      <c r="FB24" s="6455"/>
      <c r="FD24" s="5135"/>
      <c r="FE24" s="5136"/>
      <c r="FF24" s="5136"/>
      <c r="FG24" s="5136"/>
      <c r="FH24" s="5136"/>
      <c r="FI24" s="5136"/>
      <c r="FJ24" s="5136"/>
      <c r="FK24" s="5136"/>
      <c r="FL24" s="5137"/>
      <c r="FM24" s="5136"/>
      <c r="FN24" s="5136"/>
      <c r="FO24" s="5136"/>
      <c r="FP24" s="5136"/>
      <c r="FQ24" s="5136"/>
      <c r="FR24" s="5136"/>
      <c r="FS24" s="5418"/>
      <c r="FT24" s="5138"/>
      <c r="FU24" s="5122"/>
      <c r="FV24" s="7060"/>
      <c r="FW24" s="5445"/>
      <c r="FX24" s="5445"/>
      <c r="FY24" s="5446"/>
      <c r="FZ24" s="5445"/>
      <c r="GA24" s="5445"/>
      <c r="GB24" s="5445"/>
      <c r="GC24" s="7061"/>
      <c r="GD24" s="5446"/>
      <c r="GE24" s="7083"/>
      <c r="GF24" s="5445"/>
      <c r="GG24" s="7062"/>
      <c r="GH24" s="6600"/>
      <c r="GI24" s="5453"/>
      <c r="GJ24" s="7063"/>
      <c r="GK24" s="5415"/>
      <c r="GL24" s="6480"/>
      <c r="GM24" s="6557"/>
      <c r="GN24" s="6558"/>
      <c r="GO24" s="6558"/>
      <c r="GP24" s="6558"/>
      <c r="GQ24" s="6558"/>
      <c r="GR24" s="6558"/>
      <c r="GS24" s="6558"/>
      <c r="GT24" s="6558"/>
      <c r="GU24" s="6559"/>
      <c r="GV24" s="6558"/>
      <c r="GW24" s="6558"/>
      <c r="GX24" s="6558"/>
      <c r="GY24" s="6558"/>
      <c r="GZ24" s="6558"/>
      <c r="HA24" s="6558"/>
      <c r="HB24" s="6899"/>
      <c r="HC24" s="6899"/>
      <c r="HD24" s="6560"/>
      <c r="HE24" s="6520"/>
      <c r="HF24" s="6561"/>
      <c r="HG24" s="6562"/>
      <c r="HH24" s="6563"/>
      <c r="HI24" s="6564"/>
      <c r="HJ24" s="6564"/>
      <c r="HK24" s="6564"/>
      <c r="HL24" s="6564"/>
      <c r="HM24" s="6564"/>
      <c r="HN24" s="6564"/>
      <c r="HO24" s="6564"/>
      <c r="HP24" s="6564"/>
      <c r="HQ24" s="6564"/>
      <c r="HR24" s="6565">
        <f>SUM(HR10:HR23)</f>
        <v>0</v>
      </c>
      <c r="HS24" s="6565">
        <f>SUM(HS10:HS23)</f>
        <v>0</v>
      </c>
      <c r="HT24" s="6680"/>
      <c r="HU24" s="6878"/>
      <c r="HV24" s="4993"/>
      <c r="HW24" s="6771"/>
      <c r="HX24" s="6772"/>
      <c r="HY24" s="6772"/>
      <c r="HZ24" s="6772"/>
      <c r="IA24" s="6772"/>
      <c r="IB24" s="6772"/>
      <c r="IC24" s="6772"/>
      <c r="ID24" s="6772"/>
      <c r="IE24" s="6773"/>
      <c r="IF24" s="6772"/>
      <c r="IG24" s="6772"/>
      <c r="IH24" s="6772"/>
      <c r="II24" s="6772"/>
      <c r="IJ24" s="6772"/>
      <c r="IK24" s="6772"/>
      <c r="IL24" s="6869"/>
      <c r="IM24" s="6869"/>
      <c r="IN24" s="6881"/>
      <c r="IO24" s="5012"/>
      <c r="IP24" s="6769"/>
      <c r="IQ24" s="6765"/>
      <c r="IR24" s="6826"/>
      <c r="IS24" s="6827"/>
      <c r="IT24" s="6827"/>
      <c r="IU24" s="6827"/>
      <c r="IV24" s="6827"/>
      <c r="IW24" s="6827"/>
      <c r="IX24" s="6827"/>
      <c r="IY24" s="6827"/>
      <c r="IZ24" s="6827"/>
      <c r="JA24" s="6827"/>
      <c r="JB24" s="6827"/>
      <c r="JC24" s="6827"/>
      <c r="JD24" s="6828"/>
      <c r="JE24" s="6829"/>
    </row>
    <row r="25" spans="2:265" ht="21" customHeight="1" thickBot="1">
      <c r="B25" s="5008"/>
      <c r="C25" s="6303"/>
      <c r="D25" s="8437"/>
      <c r="E25" s="6303"/>
      <c r="F25" s="6303"/>
      <c r="G25" s="6303"/>
      <c r="H25" s="6303"/>
      <c r="I25" s="6303"/>
      <c r="J25" s="6303"/>
      <c r="K25" s="6303"/>
      <c r="L25" s="6304"/>
      <c r="M25" s="6305"/>
      <c r="N25" s="6306"/>
      <c r="O25" s="5901"/>
      <c r="P25" s="5055">
        <f>SUM(C24:N24)</f>
        <v>354561.27772400004</v>
      </c>
      <c r="Q25" s="8103" t="s">
        <v>792</v>
      </c>
      <c r="R25" s="8047" t="s">
        <v>1768</v>
      </c>
      <c r="S25" s="8047">
        <v>508</v>
      </c>
      <c r="T25" s="8043" t="s">
        <v>36</v>
      </c>
      <c r="U25" s="8370">
        <v>45672</v>
      </c>
      <c r="V25" s="8382">
        <v>2</v>
      </c>
      <c r="W25" s="8047" t="s">
        <v>35</v>
      </c>
      <c r="X25" s="8047">
        <v>5</v>
      </c>
      <c r="Y25" s="8049">
        <v>1328</v>
      </c>
      <c r="Z25" s="8107">
        <v>45681</v>
      </c>
      <c r="AA25" s="8374">
        <v>45681</v>
      </c>
      <c r="AB25" s="8369">
        <v>24166</v>
      </c>
      <c r="AC25" s="8048">
        <v>2000</v>
      </c>
      <c r="AD25" s="8048">
        <f t="shared" si="3"/>
        <v>0</v>
      </c>
      <c r="AE25" s="8049">
        <f t="shared" si="5"/>
        <v>2656</v>
      </c>
      <c r="AF25" s="8049">
        <f t="shared" si="4"/>
        <v>132.80000000000001</v>
      </c>
      <c r="AG25" s="8383">
        <v>5</v>
      </c>
      <c r="AH25" s="7711" t="s">
        <v>8</v>
      </c>
      <c r="AI25" s="7684"/>
      <c r="AJ25" s="7684"/>
      <c r="AK25" s="7684"/>
      <c r="AL25" s="7782"/>
      <c r="AM25" s="7650"/>
      <c r="AN25" s="7650"/>
      <c r="AO25" s="7650"/>
      <c r="AP25" s="7650"/>
      <c r="AQ25" s="7650"/>
      <c r="AR25" s="7650"/>
      <c r="AS25" s="7650"/>
      <c r="AT25" s="7650"/>
      <c r="AU25" s="7650"/>
      <c r="AV25" s="7650"/>
      <c r="AW25" s="7650"/>
      <c r="AX25" s="7650"/>
      <c r="AY25" s="7650"/>
      <c r="AZ25" s="7650"/>
      <c r="BA25" s="4993"/>
      <c r="BB25" s="4993"/>
      <c r="BC25" s="5074"/>
      <c r="BD25" s="5075"/>
      <c r="BE25" s="5075"/>
      <c r="BF25" s="5075"/>
      <c r="BG25" s="5075"/>
      <c r="BH25" s="5075"/>
      <c r="BI25" s="5075"/>
      <c r="BJ25" s="5075"/>
      <c r="BK25" s="5076"/>
      <c r="BL25" s="5075"/>
      <c r="BM25" s="5075"/>
      <c r="BN25" s="5075"/>
      <c r="BO25" s="5075"/>
      <c r="BP25" s="5075"/>
      <c r="BQ25" s="5259"/>
      <c r="BR25" s="6691"/>
      <c r="BS25" s="5077"/>
      <c r="BT25" s="5082"/>
      <c r="BU25" s="6718"/>
      <c r="BV25" s="5253"/>
      <c r="BW25" s="5254"/>
      <c r="BX25" s="5255"/>
      <c r="BY25" s="5256"/>
      <c r="BZ25" s="5254"/>
      <c r="CA25" s="5257"/>
      <c r="CB25" s="5397"/>
      <c r="CC25" s="6307"/>
      <c r="CD25" s="5398"/>
      <c r="CE25" s="5257"/>
      <c r="CF25" s="5246"/>
      <c r="CG25" s="5250"/>
      <c r="CH25" s="5257"/>
      <c r="CI25" s="7141"/>
      <c r="CJ25" s="6197"/>
      <c r="CK25" s="4993"/>
      <c r="CL25" s="5135"/>
      <c r="CM25" s="5136"/>
      <c r="CN25" s="5136"/>
      <c r="CO25" s="5136"/>
      <c r="CP25" s="5136"/>
      <c r="CQ25" s="5136"/>
      <c r="CR25" s="5136"/>
      <c r="CS25" s="5136"/>
      <c r="CT25" s="5137"/>
      <c r="CU25" s="5136"/>
      <c r="CV25" s="5136"/>
      <c r="CW25" s="5136"/>
      <c r="CX25" s="5136"/>
      <c r="CY25" s="5136"/>
      <c r="CZ25" s="5136"/>
      <c r="DA25" s="5418"/>
      <c r="DB25" s="5138"/>
      <c r="DC25" s="5122"/>
      <c r="DD25" s="5456"/>
      <c r="DE25" s="5445"/>
      <c r="DF25" s="5445"/>
      <c r="DG25" s="5446"/>
      <c r="DH25" s="5447"/>
      <c r="DI25" s="5445"/>
      <c r="DJ25" s="5448"/>
      <c r="DK25" s="5449"/>
      <c r="DL25" s="5450"/>
      <c r="DM25" s="5445"/>
      <c r="DN25" s="5451"/>
      <c r="DO25" s="5451"/>
      <c r="DP25" s="5452"/>
      <c r="DQ25" s="5453"/>
      <c r="DR25" s="6295"/>
      <c r="DS25" s="5498"/>
      <c r="DU25" s="5028"/>
      <c r="DV25" s="5029"/>
      <c r="DW25" s="5029"/>
      <c r="DX25" s="5029"/>
      <c r="DY25" s="5029"/>
      <c r="DZ25" s="5037"/>
      <c r="EA25" s="5029"/>
      <c r="EB25" s="5029"/>
      <c r="EC25" s="5037"/>
      <c r="ED25" s="5029"/>
      <c r="EE25" s="5029"/>
      <c r="EF25" s="5029"/>
      <c r="EG25" s="5029"/>
      <c r="EH25" s="5372">
        <f>SUM(EH10:EH24)</f>
        <v>18972.7958</v>
      </c>
      <c r="EI25" s="5372">
        <f>SUM(EI10:EI24)</f>
        <v>758.91183199999989</v>
      </c>
      <c r="EJ25" s="5355"/>
      <c r="EK25" s="5030"/>
      <c r="EL25" s="5012"/>
      <c r="EM25" s="6440"/>
      <c r="EN25" s="6461"/>
      <c r="EO25" s="6461"/>
      <c r="EP25" s="6462"/>
      <c r="EQ25" s="4618"/>
      <c r="ER25" s="6461"/>
      <c r="ES25" s="6461"/>
      <c r="ET25" s="4231"/>
      <c r="EU25" s="6462"/>
      <c r="EV25" s="6461"/>
      <c r="EW25" s="6463"/>
      <c r="EX25" s="6463"/>
      <c r="EY25" s="6464"/>
      <c r="EZ25" s="6465"/>
      <c r="FA25" s="6463"/>
      <c r="FB25" s="6455"/>
      <c r="FD25" s="5135"/>
      <c r="FE25" s="5136"/>
      <c r="FF25" s="5136"/>
      <c r="FG25" s="5136"/>
      <c r="FH25" s="5136"/>
      <c r="FI25" s="5136"/>
      <c r="FJ25" s="5136"/>
      <c r="FK25" s="5136"/>
      <c r="FL25" s="5137"/>
      <c r="FM25" s="5136"/>
      <c r="FN25" s="5136"/>
      <c r="FO25" s="5136"/>
      <c r="FP25" s="5136"/>
      <c r="FQ25" s="5136"/>
      <c r="FR25" s="5136"/>
      <c r="FS25" s="5418"/>
      <c r="FT25" s="5138"/>
      <c r="FU25" s="5122"/>
      <c r="FV25" s="6595"/>
      <c r="FW25" s="6598"/>
      <c r="FX25" s="6598"/>
      <c r="FY25" s="6597"/>
      <c r="FZ25" s="6598"/>
      <c r="GA25" s="6598"/>
      <c r="GB25" s="6598"/>
      <c r="GC25" s="6599"/>
      <c r="GD25" s="6597"/>
      <c r="GE25" s="6598"/>
      <c r="GF25" s="6598"/>
      <c r="GG25" s="6858"/>
      <c r="GH25" s="6600"/>
      <c r="GI25" s="6859"/>
      <c r="GJ25" s="6867"/>
      <c r="GK25" s="5415"/>
      <c r="GL25" s="6480"/>
      <c r="GM25" s="6557"/>
      <c r="GN25" s="6558"/>
      <c r="GO25" s="6558"/>
      <c r="GP25" s="6558"/>
      <c r="GQ25" s="6558"/>
      <c r="GR25" s="6558"/>
      <c r="GS25" s="6558"/>
      <c r="GT25" s="6558"/>
      <c r="GU25" s="6559"/>
      <c r="GV25" s="6558"/>
      <c r="GW25" s="6558"/>
      <c r="GX25" s="6558"/>
      <c r="GY25" s="6558"/>
      <c r="GZ25" s="6558"/>
      <c r="HA25" s="6558"/>
      <c r="HB25" s="6899"/>
      <c r="HC25" s="6899"/>
      <c r="HD25" s="6560"/>
      <c r="HE25" s="6520"/>
      <c r="HF25" s="6520"/>
      <c r="HG25" s="6520"/>
      <c r="HH25" s="6566"/>
      <c r="HI25" s="6517"/>
      <c r="HJ25" s="6517"/>
      <c r="HK25" s="6517"/>
      <c r="HL25" s="6517"/>
      <c r="HM25" s="6517"/>
      <c r="HN25" s="6517"/>
      <c r="HO25" s="6517"/>
      <c r="HP25" s="6517"/>
      <c r="HQ25" s="6517"/>
      <c r="HR25" s="6517"/>
      <c r="HS25" s="6517"/>
      <c r="HT25" s="6517"/>
      <c r="HU25" s="6517"/>
      <c r="HV25" s="4993"/>
      <c r="HW25" s="6771"/>
      <c r="HX25" s="6772"/>
      <c r="HY25" s="6772"/>
      <c r="HZ25" s="6772"/>
      <c r="IA25" s="6772"/>
      <c r="IB25" s="6772"/>
      <c r="IC25" s="6772"/>
      <c r="ID25" s="6772"/>
      <c r="IE25" s="6773"/>
      <c r="IF25" s="6772"/>
      <c r="IG25" s="6772"/>
      <c r="IH25" s="6772"/>
      <c r="II25" s="6772"/>
      <c r="IJ25" s="6772"/>
      <c r="IK25" s="6772"/>
      <c r="IL25" s="6869"/>
      <c r="IM25" s="6869"/>
      <c r="IN25" s="6881"/>
      <c r="IO25" s="5012"/>
      <c r="IP25" s="6769"/>
      <c r="IQ25" s="6765"/>
      <c r="IR25" s="6826"/>
      <c r="IS25" s="6827"/>
      <c r="IT25" s="6827"/>
      <c r="IU25" s="6827"/>
      <c r="IV25" s="6827"/>
      <c r="IW25" s="6827"/>
      <c r="IX25" s="6827"/>
      <c r="IY25" s="6827"/>
      <c r="IZ25" s="6827"/>
      <c r="JA25" s="6827"/>
      <c r="JB25" s="6827"/>
      <c r="JC25" s="6827"/>
      <c r="JD25" s="6828"/>
      <c r="JE25" s="6829"/>
    </row>
    <row r="26" spans="2:265" ht="19.5" customHeight="1" thickBot="1">
      <c r="B26" s="5403"/>
      <c r="C26" s="5404"/>
      <c r="D26" s="5404"/>
      <c r="E26" s="5404"/>
      <c r="F26" s="5404"/>
      <c r="G26" s="5404"/>
      <c r="H26" s="5404"/>
      <c r="I26" s="5404"/>
      <c r="J26" s="5404"/>
      <c r="K26" s="5404"/>
      <c r="L26" s="5405"/>
      <c r="M26" s="8665" t="s">
        <v>1364</v>
      </c>
      <c r="N26" s="7563">
        <f>(P25)</f>
        <v>354561.27772400004</v>
      </c>
      <c r="O26" s="89"/>
      <c r="P26" s="4999"/>
      <c r="Q26" s="7750"/>
      <c r="R26" s="7714"/>
      <c r="S26" s="7717"/>
      <c r="T26" s="7714"/>
      <c r="U26" s="7745"/>
      <c r="V26" s="7735"/>
      <c r="W26" s="7717"/>
      <c r="X26" s="7717"/>
      <c r="Y26" s="7785"/>
      <c r="Z26" s="7746"/>
      <c r="AA26" s="7781"/>
      <c r="AB26" s="7736"/>
      <c r="AC26" s="7721"/>
      <c r="AD26" s="7721"/>
      <c r="AE26" s="7722"/>
      <c r="AF26" s="7722"/>
      <c r="AG26" s="7723"/>
      <c r="AH26" s="7948"/>
      <c r="AI26" s="7684"/>
      <c r="AJ26" s="7654" t="s">
        <v>1365</v>
      </c>
      <c r="AK26" s="7649" t="s">
        <v>392</v>
      </c>
      <c r="AL26" s="7649"/>
      <c r="AM26" s="7649"/>
      <c r="AN26" s="7786"/>
      <c r="AO26" s="7649"/>
      <c r="AP26" s="7649"/>
      <c r="AQ26" s="7649"/>
      <c r="AR26" s="7650"/>
      <c r="AS26" s="7650"/>
      <c r="AT26" s="7650"/>
      <c r="AU26" s="7650"/>
      <c r="AV26" s="7650"/>
      <c r="AW26" s="7650"/>
      <c r="AX26" s="7650"/>
      <c r="AY26" s="7650"/>
      <c r="AZ26" s="7650"/>
      <c r="BA26" s="4993"/>
      <c r="BB26" s="4993"/>
      <c r="BC26" s="5078"/>
      <c r="BD26" s="5079"/>
      <c r="BE26" s="5079"/>
      <c r="BF26" s="5079"/>
      <c r="BG26" s="5079"/>
      <c r="BH26" s="5079"/>
      <c r="BI26" s="5079"/>
      <c r="BJ26" s="5079"/>
      <c r="BK26" s="5080"/>
      <c r="BL26" s="5079"/>
      <c r="BM26" s="5079"/>
      <c r="BN26" s="5079"/>
      <c r="BO26" s="5079"/>
      <c r="BP26" s="5177">
        <f>SUM(BP10:BP25)</f>
        <v>0</v>
      </c>
      <c r="BQ26" s="5177">
        <f>SUM(BQ10:BQ25)</f>
        <v>0</v>
      </c>
      <c r="BR26" s="6692"/>
      <c r="BS26" s="5081"/>
      <c r="BT26" s="5082"/>
      <c r="BU26" s="6718"/>
      <c r="BV26" s="5253"/>
      <c r="BW26" s="5254"/>
      <c r="BX26" s="5255"/>
      <c r="BY26" s="5256"/>
      <c r="BZ26" s="5254"/>
      <c r="CA26" s="5257"/>
      <c r="CB26" s="5397"/>
      <c r="CC26" s="6307"/>
      <c r="CD26" s="5398"/>
      <c r="CE26" s="5257"/>
      <c r="CF26" s="5246"/>
      <c r="CG26" s="5250"/>
      <c r="CH26" s="5257"/>
      <c r="CI26" s="7141"/>
      <c r="CJ26" s="5068"/>
      <c r="CK26" s="4993"/>
      <c r="CL26" s="5140"/>
      <c r="CM26" s="5141"/>
      <c r="CN26" s="5141"/>
      <c r="CO26" s="5141"/>
      <c r="CP26" s="5141"/>
      <c r="CQ26" s="5141"/>
      <c r="CR26" s="5141"/>
      <c r="CS26" s="5141"/>
      <c r="CT26" s="5142"/>
      <c r="CU26" s="5141"/>
      <c r="CV26" s="5141"/>
      <c r="CW26" s="5141"/>
      <c r="CX26" s="5141"/>
      <c r="CY26" s="5203">
        <f>SUM(CY10:CY25)</f>
        <v>0</v>
      </c>
      <c r="CZ26" s="5203">
        <f>SUM(CZ10:CZ25)</f>
        <v>0</v>
      </c>
      <c r="DA26" s="5419"/>
      <c r="DB26" s="5143"/>
      <c r="DC26" s="5122"/>
      <c r="DD26" s="5456"/>
      <c r="DE26" s="5445"/>
      <c r="DF26" s="5445"/>
      <c r="DG26" s="5446"/>
      <c r="DH26" s="5447"/>
      <c r="DI26" s="5445"/>
      <c r="DJ26" s="5448"/>
      <c r="DK26" s="5449"/>
      <c r="DL26" s="5450"/>
      <c r="DM26" s="5445"/>
      <c r="DN26" s="5451"/>
      <c r="DO26" s="5451"/>
      <c r="DP26" s="5452"/>
      <c r="DQ26" s="5453"/>
      <c r="DR26" s="5451"/>
      <c r="DS26" s="5498"/>
      <c r="DU26" s="5012"/>
      <c r="DV26" s="5012"/>
      <c r="DW26" s="5012"/>
      <c r="DX26" s="5012"/>
      <c r="DY26" s="5012"/>
      <c r="DZ26" s="5012"/>
      <c r="EA26" s="5012"/>
      <c r="EB26" s="5012"/>
      <c r="EC26" s="5012"/>
      <c r="ED26" s="5012"/>
      <c r="EE26" s="5012"/>
      <c r="EF26" s="5012"/>
      <c r="EG26" s="5012"/>
      <c r="EH26" s="5012"/>
      <c r="EI26" s="5012"/>
      <c r="EJ26" s="5012"/>
      <c r="EK26" s="5012"/>
      <c r="EL26" s="5012"/>
      <c r="EM26" s="6440"/>
      <c r="EN26" s="6461"/>
      <c r="EO26" s="6461"/>
      <c r="EP26" s="6462"/>
      <c r="EQ26" s="4618"/>
      <c r="ER26" s="6461"/>
      <c r="ES26" s="6461"/>
      <c r="ET26" s="4231"/>
      <c r="EU26" s="6462"/>
      <c r="EV26" s="6461"/>
      <c r="EW26" s="6463"/>
      <c r="EX26" s="6463"/>
      <c r="EY26" s="6464"/>
      <c r="EZ26" s="6465"/>
      <c r="FA26" s="6463"/>
      <c r="FB26" s="6455"/>
      <c r="FD26" s="5140"/>
      <c r="FE26" s="5141"/>
      <c r="FF26" s="5141"/>
      <c r="FG26" s="5141"/>
      <c r="FH26" s="5141"/>
      <c r="FI26" s="5141"/>
      <c r="FJ26" s="5141"/>
      <c r="FK26" s="5141"/>
      <c r="FL26" s="5142"/>
      <c r="FM26" s="5141"/>
      <c r="FN26" s="5141"/>
      <c r="FO26" s="5141"/>
      <c r="FP26" s="5141"/>
      <c r="FQ26" s="5141"/>
      <c r="FR26" s="5141"/>
      <c r="FS26" s="5420"/>
      <c r="FT26" s="5143"/>
      <c r="FU26" s="5122"/>
      <c r="FV26" s="6327"/>
      <c r="FW26" s="6328"/>
      <c r="FX26" s="6328"/>
      <c r="FY26" s="6329"/>
      <c r="FZ26" s="6328"/>
      <c r="GA26" s="6328"/>
      <c r="GB26" s="6328"/>
      <c r="GC26" s="6332"/>
      <c r="GD26" s="6329"/>
      <c r="GE26" s="6328"/>
      <c r="GF26" s="6328"/>
      <c r="GG26" s="6334"/>
      <c r="GH26" s="6333"/>
      <c r="GI26" s="6354"/>
      <c r="GJ26" s="7059"/>
      <c r="GK26" s="5415"/>
      <c r="GL26" s="6480"/>
      <c r="GM26" s="6561"/>
      <c r="GN26" s="6562"/>
      <c r="GO26" s="6562"/>
      <c r="GP26" s="6562"/>
      <c r="GQ26" s="6562"/>
      <c r="GR26" s="6562"/>
      <c r="GS26" s="6562"/>
      <c r="GT26" s="6562"/>
      <c r="GU26" s="6567"/>
      <c r="GV26" s="6562"/>
      <c r="GW26" s="6562"/>
      <c r="GX26" s="6562"/>
      <c r="GY26" s="6562"/>
      <c r="GZ26" s="6562"/>
      <c r="HA26" s="6655">
        <f>SUM(HA10:HA25)</f>
        <v>310</v>
      </c>
      <c r="HB26" s="6900"/>
      <c r="HC26" s="6900"/>
      <c r="HD26" s="6568"/>
      <c r="HE26" s="6520"/>
      <c r="HF26" s="6520"/>
      <c r="HG26" s="6520"/>
      <c r="HH26" s="6566"/>
      <c r="HI26" s="6517"/>
      <c r="HJ26" s="6517"/>
      <c r="HK26" s="6517"/>
      <c r="HL26" s="6517"/>
      <c r="HM26" s="6517"/>
      <c r="HN26" s="6517"/>
      <c r="HO26" s="6517"/>
      <c r="HP26" s="6517"/>
      <c r="HQ26" s="6517"/>
      <c r="HR26" s="6517"/>
      <c r="HS26" s="6517"/>
      <c r="HT26" s="6517"/>
      <c r="HU26" s="6517"/>
      <c r="HV26" s="4993"/>
      <c r="HW26" s="6774"/>
      <c r="HX26" s="6775"/>
      <c r="HY26" s="6775"/>
      <c r="HZ26" s="6775"/>
      <c r="IA26" s="6775"/>
      <c r="IB26" s="6775"/>
      <c r="IC26" s="6775"/>
      <c r="ID26" s="6775"/>
      <c r="IE26" s="6776"/>
      <c r="IF26" s="6775"/>
      <c r="IG26" s="6775"/>
      <c r="IH26" s="6775"/>
      <c r="II26" s="6775"/>
      <c r="IJ26" s="6775"/>
      <c r="IK26" s="6777">
        <f>SUM(IK10:IK25)</f>
        <v>424.55200000000002</v>
      </c>
      <c r="IL26" s="6885"/>
      <c r="IM26" s="6885"/>
      <c r="IN26" s="6882"/>
      <c r="IO26" s="5012"/>
      <c r="IP26" s="6774"/>
      <c r="IQ26" s="6775"/>
      <c r="IR26" s="6830"/>
      <c r="IS26" s="6831"/>
      <c r="IT26" s="6831"/>
      <c r="IU26" s="6831"/>
      <c r="IV26" s="6831"/>
      <c r="IW26" s="6831"/>
      <c r="IX26" s="6831"/>
      <c r="IY26" s="6831"/>
      <c r="IZ26" s="6831"/>
      <c r="JA26" s="6831"/>
      <c r="JB26" s="6832">
        <f>SUM(JB10:JB25)</f>
        <v>0</v>
      </c>
      <c r="JC26" s="6832">
        <f>SUM(JC10:JC25)</f>
        <v>0</v>
      </c>
      <c r="JD26" s="6833"/>
      <c r="JE26" s="6834"/>
    </row>
    <row r="27" spans="2:265">
      <c r="B27" s="4999"/>
      <c r="C27" s="4999"/>
      <c r="D27" s="4999"/>
      <c r="E27" s="4999"/>
      <c r="F27" s="4999"/>
      <c r="G27" s="4999"/>
      <c r="H27" s="4999"/>
      <c r="I27" s="4999"/>
      <c r="J27" s="4999"/>
      <c r="K27" s="4999"/>
      <c r="L27" s="4999"/>
      <c r="M27" s="4999"/>
      <c r="N27" s="4999"/>
      <c r="O27" s="89"/>
      <c r="P27" s="4999"/>
      <c r="Q27" s="7712"/>
      <c r="R27" s="7733"/>
      <c r="S27" s="7761"/>
      <c r="T27" s="7761"/>
      <c r="U27" s="7734"/>
      <c r="V27" s="7822"/>
      <c r="W27" s="7761"/>
      <c r="X27" s="7761"/>
      <c r="Y27" s="7762"/>
      <c r="Z27" s="7719"/>
      <c r="AA27" s="7800"/>
      <c r="AB27" s="7717"/>
      <c r="AC27" s="7721"/>
      <c r="AD27" s="7717"/>
      <c r="AE27" s="7722"/>
      <c r="AF27" s="7722"/>
      <c r="AG27" s="7723"/>
      <c r="AH27" s="7749"/>
      <c r="AI27" s="7684"/>
      <c r="AJ27" s="7656"/>
      <c r="AK27" s="7661"/>
      <c r="AL27" s="7662" t="s">
        <v>14</v>
      </c>
      <c r="AM27" s="7662" t="s">
        <v>12</v>
      </c>
      <c r="AN27" s="7662"/>
      <c r="AO27" s="7662"/>
      <c r="AP27" s="7662"/>
      <c r="AQ27" s="7662" t="s">
        <v>15</v>
      </c>
      <c r="AR27" s="7662" t="s">
        <v>12</v>
      </c>
      <c r="AS27" s="7662" t="s">
        <v>12</v>
      </c>
      <c r="AT27" s="7662"/>
      <c r="AU27" s="7662"/>
      <c r="AV27" s="7662"/>
      <c r="AW27" s="7662"/>
      <c r="AX27" s="7662" t="s">
        <v>0</v>
      </c>
      <c r="AY27" s="7663"/>
      <c r="AZ27" s="7664"/>
      <c r="BA27" s="4993"/>
      <c r="BB27" s="4993"/>
      <c r="BC27" s="5082"/>
      <c r="BD27" s="5082"/>
      <c r="BE27" s="5082"/>
      <c r="BF27" s="5082"/>
      <c r="BG27" s="5082"/>
      <c r="BH27" s="5082"/>
      <c r="BI27" s="5082"/>
      <c r="BJ27" s="5082"/>
      <c r="BK27" s="5158"/>
      <c r="BL27" s="5082"/>
      <c r="BM27" s="5082"/>
      <c r="BN27" s="5082"/>
      <c r="BO27" s="5082"/>
      <c r="BP27" s="6487"/>
      <c r="BQ27" s="6487"/>
      <c r="BR27" s="6487"/>
      <c r="BS27" s="5082"/>
      <c r="BT27" s="5082"/>
      <c r="BU27" s="6718"/>
      <c r="BV27" s="5253"/>
      <c r="BW27" s="5254"/>
      <c r="BX27" s="5255"/>
      <c r="BY27" s="5256"/>
      <c r="BZ27" s="5254"/>
      <c r="CA27" s="5257"/>
      <c r="CB27" s="5397"/>
      <c r="CC27" s="6307"/>
      <c r="CD27" s="5398"/>
      <c r="CE27" s="5257"/>
      <c r="CF27" s="5246"/>
      <c r="CG27" s="5250"/>
      <c r="CH27" s="5257"/>
      <c r="CI27" s="7141"/>
      <c r="CJ27" s="7011"/>
      <c r="CK27" s="4993"/>
      <c r="CL27" s="5122"/>
      <c r="CM27" s="5122"/>
      <c r="CN27" s="5122"/>
      <c r="CO27" s="5122"/>
      <c r="CP27" s="5122"/>
      <c r="CQ27" s="5122"/>
      <c r="CR27" s="5122"/>
      <c r="CS27" s="5122"/>
      <c r="CT27" s="5105"/>
      <c r="CU27" s="5122"/>
      <c r="CV27" s="5122"/>
      <c r="CW27" s="5122"/>
      <c r="CX27" s="5122"/>
      <c r="CY27" s="6504"/>
      <c r="CZ27" s="6504"/>
      <c r="DA27" s="6504"/>
      <c r="DB27" s="5122"/>
      <c r="DC27" s="5122"/>
      <c r="DD27" s="5456"/>
      <c r="DE27" s="5445"/>
      <c r="DF27" s="5445"/>
      <c r="DG27" s="5446"/>
      <c r="DH27" s="5447"/>
      <c r="DI27" s="5445"/>
      <c r="DJ27" s="5448"/>
      <c r="DK27" s="5449"/>
      <c r="DL27" s="5450"/>
      <c r="DM27" s="5445"/>
      <c r="DN27" s="5451"/>
      <c r="DO27" s="5451"/>
      <c r="DP27" s="5452"/>
      <c r="DQ27" s="5453"/>
      <c r="DR27" s="5451"/>
      <c r="DS27" s="5498"/>
      <c r="DU27" s="5012"/>
      <c r="DV27" s="5012"/>
      <c r="DW27" s="5012"/>
      <c r="DX27" s="5012"/>
      <c r="DY27" s="5012"/>
      <c r="DZ27" s="5012"/>
      <c r="EA27" s="5012"/>
      <c r="EB27" s="5012"/>
      <c r="EC27" s="5012"/>
      <c r="ED27" s="5012"/>
      <c r="EE27" s="5012"/>
      <c r="EF27" s="5012"/>
      <c r="EG27" s="5012"/>
      <c r="EH27" s="5012"/>
      <c r="EI27" s="5012"/>
      <c r="EJ27" s="5012"/>
      <c r="EK27" s="5012"/>
      <c r="EL27" s="5012"/>
      <c r="EM27" s="6446"/>
      <c r="EN27" s="6447"/>
      <c r="EO27" s="6447"/>
      <c r="EP27" s="6448"/>
      <c r="EQ27" s="6449"/>
      <c r="ER27" s="6447"/>
      <c r="ES27" s="6447"/>
      <c r="ET27" s="6450"/>
      <c r="EU27" s="6448"/>
      <c r="EV27" s="6447"/>
      <c r="EW27" s="6451"/>
      <c r="EX27" s="6451"/>
      <c r="EY27" s="6452"/>
      <c r="EZ27" s="6453"/>
      <c r="FA27" s="6454"/>
      <c r="FB27" s="6455"/>
      <c r="FD27" s="5122"/>
      <c r="FE27" s="5122"/>
      <c r="FF27" s="5122"/>
      <c r="FG27" s="5122"/>
      <c r="FH27" s="5122"/>
      <c r="FI27" s="5122"/>
      <c r="FJ27" s="5122"/>
      <c r="FK27" s="5122"/>
      <c r="FL27" s="5105"/>
      <c r="FM27" s="5122"/>
      <c r="FN27" s="5122"/>
      <c r="FO27" s="5122"/>
      <c r="FP27" s="5122"/>
      <c r="FQ27" s="5122"/>
      <c r="FR27" s="5122"/>
      <c r="FS27" s="5122"/>
      <c r="FT27" s="5122"/>
      <c r="FU27" s="5122"/>
      <c r="FV27" s="6327"/>
      <c r="FW27" s="6328"/>
      <c r="FX27" s="6328"/>
      <c r="FY27" s="6329"/>
      <c r="FZ27" s="6328"/>
      <c r="GA27" s="6328"/>
      <c r="GB27" s="6328"/>
      <c r="GC27" s="6332"/>
      <c r="GD27" s="6329"/>
      <c r="GE27" s="6328"/>
      <c r="GF27" s="6328"/>
      <c r="GG27" s="6334"/>
      <c r="GH27" s="6333"/>
      <c r="GI27" s="6354"/>
      <c r="GJ27" s="7059"/>
      <c r="GK27" s="5415"/>
      <c r="GL27" s="6480"/>
      <c r="GM27" s="6520"/>
      <c r="GN27" s="6520"/>
      <c r="GO27" s="6520"/>
      <c r="GP27" s="6520"/>
      <c r="GQ27" s="6520"/>
      <c r="GR27" s="6520"/>
      <c r="GS27" s="6520"/>
      <c r="GT27" s="6520"/>
      <c r="GU27" s="6569"/>
      <c r="GV27" s="6520"/>
      <c r="GW27" s="6520"/>
      <c r="GX27" s="6520"/>
      <c r="GY27" s="6520"/>
      <c r="GZ27" s="6520"/>
      <c r="HA27" s="6710"/>
      <c r="HB27" s="6710"/>
      <c r="HC27" s="6710"/>
      <c r="HD27" s="6520"/>
      <c r="HE27" s="6520"/>
      <c r="HF27" s="6520"/>
      <c r="HG27" s="6520"/>
      <c r="HH27" s="6566"/>
      <c r="HI27" s="6517"/>
      <c r="HJ27" s="6517"/>
      <c r="HK27" s="6517"/>
      <c r="HL27" s="6517"/>
      <c r="HM27" s="6517"/>
      <c r="HN27" s="6517"/>
      <c r="HO27" s="6517"/>
      <c r="HP27" s="6517"/>
      <c r="HQ27" s="6517"/>
      <c r="HR27" s="6517"/>
      <c r="HS27" s="6517"/>
      <c r="HT27" s="6517"/>
      <c r="HU27" s="6517"/>
      <c r="HV27" s="4993"/>
      <c r="HW27" s="6778"/>
      <c r="HX27" s="6778"/>
      <c r="HY27" s="6778"/>
      <c r="HZ27" s="6778"/>
      <c r="IA27" s="6778"/>
      <c r="IB27" s="6778"/>
      <c r="IC27" s="6778"/>
      <c r="ID27" s="6778"/>
      <c r="IE27" s="6796"/>
      <c r="IF27" s="6778"/>
      <c r="IG27" s="6778"/>
      <c r="IH27" s="6778"/>
      <c r="II27" s="6778"/>
      <c r="IJ27" s="6778"/>
      <c r="IK27" s="6797"/>
      <c r="IL27" s="6797"/>
      <c r="IM27" s="6797"/>
      <c r="IN27" s="6778"/>
      <c r="IO27" s="5012"/>
      <c r="IP27" s="6778"/>
      <c r="IQ27" s="6778"/>
      <c r="IR27" s="6835"/>
      <c r="IS27" s="6734"/>
      <c r="IT27" s="6734"/>
      <c r="IU27" s="6734"/>
      <c r="IV27" s="6734"/>
      <c r="IW27" s="6734"/>
      <c r="IX27" s="6734"/>
      <c r="IY27" s="6734"/>
      <c r="IZ27" s="6734"/>
      <c r="JA27" s="6734"/>
      <c r="JB27" s="7311"/>
      <c r="JC27" s="7311"/>
      <c r="JD27" s="7311"/>
      <c r="JE27" s="6734"/>
    </row>
    <row r="28" spans="2:265" ht="16.2" thickBot="1">
      <c r="B28" s="4999"/>
      <c r="C28" s="4999"/>
      <c r="D28" s="4999"/>
      <c r="E28" s="4999"/>
      <c r="F28" s="4999"/>
      <c r="G28" s="4999"/>
      <c r="H28" s="4999"/>
      <c r="I28" s="4999"/>
      <c r="J28" s="4999"/>
      <c r="K28" s="4999"/>
      <c r="L28" s="4999"/>
      <c r="M28" s="4999"/>
      <c r="N28" s="4999"/>
      <c r="O28" s="89"/>
      <c r="P28" s="4999"/>
      <c r="Q28" s="7823"/>
      <c r="R28" s="7828"/>
      <c r="S28" s="7828"/>
      <c r="T28" s="7828"/>
      <c r="U28" s="7834"/>
      <c r="V28" s="7835"/>
      <c r="W28" s="7828"/>
      <c r="X28" s="7828"/>
      <c r="Y28" s="7832"/>
      <c r="Z28" s="7836"/>
      <c r="AA28" s="7826"/>
      <c r="AB28" s="7828"/>
      <c r="AC28" s="7831"/>
      <c r="AD28" s="7828"/>
      <c r="AE28" s="7832">
        <f>SUM(AE10:AE27)</f>
        <v>568757.56000000006</v>
      </c>
      <c r="AF28" s="7832">
        <f>(AE28*0.05)</f>
        <v>28437.878000000004</v>
      </c>
      <c r="AG28" s="7833"/>
      <c r="AH28" s="7837"/>
      <c r="AI28" s="7684"/>
      <c r="AJ28" s="7660" t="s">
        <v>4</v>
      </c>
      <c r="AK28" s="7666" t="s">
        <v>18</v>
      </c>
      <c r="AL28" s="7667" t="s">
        <v>19</v>
      </c>
      <c r="AM28" s="7667" t="s">
        <v>19</v>
      </c>
      <c r="AN28" s="7667" t="s">
        <v>20</v>
      </c>
      <c r="AO28" s="7667" t="s">
        <v>21</v>
      </c>
      <c r="AP28" s="7667" t="s">
        <v>1559</v>
      </c>
      <c r="AQ28" s="7667" t="s">
        <v>22</v>
      </c>
      <c r="AR28" s="7667" t="s">
        <v>23</v>
      </c>
      <c r="AS28" s="7667" t="s">
        <v>23</v>
      </c>
      <c r="AT28" s="7667" t="s">
        <v>24</v>
      </c>
      <c r="AU28" s="7667" t="s">
        <v>20</v>
      </c>
      <c r="AV28" s="7667" t="s">
        <v>25</v>
      </c>
      <c r="AW28" s="7667" t="s">
        <v>0</v>
      </c>
      <c r="AX28" s="7667" t="s">
        <v>1363</v>
      </c>
      <c r="AY28" s="7668" t="s">
        <v>1388</v>
      </c>
      <c r="AZ28" s="7669" t="s">
        <v>26</v>
      </c>
      <c r="BA28" s="4993"/>
      <c r="BB28" s="4993"/>
      <c r="BC28" s="5082"/>
      <c r="BD28" s="5082"/>
      <c r="BE28" s="5082"/>
      <c r="BF28" s="5082"/>
      <c r="BG28" s="5082"/>
      <c r="BH28" s="5082"/>
      <c r="BI28" s="5082"/>
      <c r="BJ28" s="5082"/>
      <c r="BK28" s="5082"/>
      <c r="BL28" s="5082"/>
      <c r="BM28" s="5082"/>
      <c r="BN28" s="5082"/>
      <c r="BO28" s="5082"/>
      <c r="BP28" s="5082"/>
      <c r="BQ28" s="5082"/>
      <c r="BR28" s="5082"/>
      <c r="BS28" s="5082"/>
      <c r="BT28" s="5082"/>
      <c r="BU28" s="6718"/>
      <c r="BV28" s="5253"/>
      <c r="BW28" s="5254"/>
      <c r="BX28" s="5255"/>
      <c r="BY28" s="5256"/>
      <c r="BZ28" s="5254"/>
      <c r="CA28" s="5257"/>
      <c r="CB28" s="5397"/>
      <c r="CC28" s="6307"/>
      <c r="CD28" s="5398"/>
      <c r="CE28" s="5257"/>
      <c r="CF28" s="5246"/>
      <c r="CG28" s="5250"/>
      <c r="CH28" s="5257"/>
      <c r="CI28" s="7141"/>
      <c r="CJ28" s="7011"/>
      <c r="CK28" s="4993"/>
      <c r="CL28" s="5122"/>
      <c r="CM28" s="5122"/>
      <c r="CN28" s="5122"/>
      <c r="CO28" s="5122"/>
      <c r="CP28" s="5122"/>
      <c r="CQ28" s="5122"/>
      <c r="CR28" s="5122"/>
      <c r="CS28" s="5122"/>
      <c r="CT28" s="5122"/>
      <c r="CU28" s="5122"/>
      <c r="CV28" s="5122"/>
      <c r="CW28" s="5122"/>
      <c r="CX28" s="5122"/>
      <c r="CY28" s="5122"/>
      <c r="CZ28" s="5122"/>
      <c r="DA28" s="5122"/>
      <c r="DB28" s="5122"/>
      <c r="DC28" s="5122"/>
      <c r="DD28" s="5456"/>
      <c r="DE28" s="5445"/>
      <c r="DF28" s="5445"/>
      <c r="DG28" s="5446"/>
      <c r="DH28" s="5447"/>
      <c r="DI28" s="5445"/>
      <c r="DJ28" s="5448"/>
      <c r="DK28" s="5449"/>
      <c r="DL28" s="5450"/>
      <c r="DM28" s="5445"/>
      <c r="DN28" s="5451"/>
      <c r="DO28" s="5451"/>
      <c r="DP28" s="5452"/>
      <c r="DQ28" s="5453"/>
      <c r="DR28" s="5451"/>
      <c r="DS28" s="5498"/>
      <c r="DU28" s="5012"/>
      <c r="DV28" s="5012"/>
      <c r="DW28" s="5012"/>
      <c r="DX28" s="5012"/>
      <c r="DY28" s="5012"/>
      <c r="DZ28" s="5012"/>
      <c r="EA28" s="5012"/>
      <c r="EB28" s="5012"/>
      <c r="EC28" s="5012"/>
      <c r="ED28" s="5012"/>
      <c r="EE28" s="5012"/>
      <c r="EF28" s="5012"/>
      <c r="EG28" s="5012"/>
      <c r="EH28" s="5012"/>
      <c r="EI28" s="5012"/>
      <c r="EJ28" s="5012"/>
      <c r="EK28" s="5012"/>
      <c r="EL28" s="5012"/>
      <c r="EM28" s="5028"/>
      <c r="EN28" s="5029"/>
      <c r="EO28" s="5374"/>
      <c r="EP28" s="5375"/>
      <c r="EQ28" s="5375"/>
      <c r="ER28" s="5375"/>
      <c r="ES28" s="5375"/>
      <c r="ET28" s="5375"/>
      <c r="EU28" s="5375"/>
      <c r="EV28" s="5375"/>
      <c r="EW28" s="5375"/>
      <c r="EX28" s="5375"/>
      <c r="EY28" s="5375"/>
      <c r="EZ28" s="5375"/>
      <c r="FA28" s="5381"/>
      <c r="FB28" s="5376"/>
      <c r="FD28" s="5122"/>
      <c r="FE28" s="5122"/>
      <c r="FF28" s="5122"/>
      <c r="FG28" s="5122"/>
      <c r="FH28" s="5122"/>
      <c r="FI28" s="5122"/>
      <c r="FJ28" s="5122"/>
      <c r="FK28" s="5122"/>
      <c r="FL28" s="5122"/>
      <c r="FM28" s="5122"/>
      <c r="FN28" s="5122"/>
      <c r="FO28" s="5122"/>
      <c r="FP28" s="5122"/>
      <c r="FQ28" s="5122"/>
      <c r="FR28" s="5122"/>
      <c r="FS28" s="5122"/>
      <c r="FT28" s="5122"/>
      <c r="FU28" s="5122"/>
      <c r="FV28" s="6327"/>
      <c r="FW28" s="6328"/>
      <c r="FX28" s="6328"/>
      <c r="FY28" s="6329"/>
      <c r="FZ28" s="6328"/>
      <c r="GA28" s="6328"/>
      <c r="GB28" s="6328"/>
      <c r="GC28" s="6332"/>
      <c r="GD28" s="6329"/>
      <c r="GE28" s="6328"/>
      <c r="GF28" s="6328"/>
      <c r="GG28" s="6334"/>
      <c r="GH28" s="6333"/>
      <c r="GI28" s="6354"/>
      <c r="GJ28" s="7059"/>
      <c r="GK28" s="5415"/>
      <c r="GL28" s="6480"/>
      <c r="GM28" s="6520"/>
      <c r="GN28" s="6520"/>
      <c r="GO28" s="6520"/>
      <c r="GP28" s="6520"/>
      <c r="GQ28" s="6520"/>
      <c r="GR28" s="6520"/>
      <c r="GS28" s="6520"/>
      <c r="GT28" s="6520"/>
      <c r="GU28" s="6520"/>
      <c r="GV28" s="6520"/>
      <c r="GW28" s="6520"/>
      <c r="GX28" s="6520"/>
      <c r="GY28" s="6520"/>
      <c r="GZ28" s="6520"/>
      <c r="HA28" s="6520"/>
      <c r="HB28" s="6520"/>
      <c r="HC28" s="6520"/>
      <c r="HD28" s="6520"/>
      <c r="HE28" s="6520"/>
      <c r="HF28" s="6518" t="s">
        <v>1461</v>
      </c>
      <c r="HG28" s="6520"/>
      <c r="HH28" s="6566"/>
      <c r="HI28" s="6517"/>
      <c r="HJ28" s="6517"/>
      <c r="HK28" s="6517"/>
      <c r="HL28" s="6517"/>
      <c r="HM28" s="6517"/>
      <c r="HN28" s="6517"/>
      <c r="HO28" s="6517"/>
      <c r="HP28" s="6517"/>
      <c r="HQ28" s="6517"/>
      <c r="HR28" s="6517"/>
      <c r="HS28" s="6517"/>
      <c r="HT28" s="6517"/>
      <c r="HU28" s="6517"/>
      <c r="HV28" s="4993"/>
      <c r="HW28" s="6778"/>
      <c r="HX28" s="6778"/>
      <c r="HY28" s="6778"/>
      <c r="HZ28" s="6778"/>
      <c r="IA28" s="6778"/>
      <c r="IB28" s="6778"/>
      <c r="IC28" s="6778"/>
      <c r="ID28" s="6778"/>
      <c r="IE28" s="6778"/>
      <c r="IF28" s="6778"/>
      <c r="IG28" s="6778"/>
      <c r="IH28" s="6778"/>
      <c r="II28" s="6778"/>
      <c r="IJ28" s="6778"/>
      <c r="IK28" s="6778"/>
      <c r="IL28" s="6778"/>
      <c r="IM28" s="6778"/>
      <c r="IN28" s="6778"/>
      <c r="IO28" s="5012"/>
      <c r="IP28" s="6778"/>
      <c r="IQ28" s="6778"/>
      <c r="IR28" s="6835"/>
      <c r="IS28" s="6734"/>
      <c r="IT28" s="6734"/>
      <c r="IU28" s="6734"/>
      <c r="IV28" s="6734"/>
      <c r="IW28" s="6734"/>
      <c r="IX28" s="6734"/>
      <c r="IY28" s="6734"/>
      <c r="IZ28" s="6734"/>
      <c r="JA28" s="6734"/>
      <c r="JB28" s="6734"/>
      <c r="JC28" s="6734"/>
      <c r="JD28" s="6734"/>
      <c r="JE28" s="6734"/>
    </row>
    <row r="29" spans="2:265" ht="18" thickBot="1">
      <c r="B29" s="4999"/>
      <c r="C29" s="4999"/>
      <c r="D29" s="4999"/>
      <c r="E29" s="4999"/>
      <c r="F29" s="4999"/>
      <c r="G29" s="4999"/>
      <c r="H29" s="5901"/>
      <c r="I29" s="4999"/>
      <c r="J29" s="4999"/>
      <c r="K29" s="4999"/>
      <c r="L29" s="4999"/>
      <c r="M29" s="4999"/>
      <c r="N29" s="4999"/>
      <c r="O29" s="4999"/>
      <c r="P29" s="4999"/>
      <c r="Q29" s="7684"/>
      <c r="R29" s="7684"/>
      <c r="S29" s="7684"/>
      <c r="T29" s="7684"/>
      <c r="U29" s="7684"/>
      <c r="V29" s="7684"/>
      <c r="W29" s="7684"/>
      <c r="X29" s="7684"/>
      <c r="Y29" s="7684"/>
      <c r="Z29" s="7684"/>
      <c r="AA29" s="7684"/>
      <c r="AB29" s="7684"/>
      <c r="AC29" s="7684"/>
      <c r="AD29" s="7684"/>
      <c r="AE29" s="7684"/>
      <c r="AF29" s="7684"/>
      <c r="AG29" s="7684"/>
      <c r="AH29" s="7684"/>
      <c r="AI29" s="7684"/>
      <c r="AJ29" s="7665"/>
      <c r="AK29" s="7685"/>
      <c r="AL29" s="7686" t="s">
        <v>3</v>
      </c>
      <c r="AM29" s="7686" t="s">
        <v>18</v>
      </c>
      <c r="AN29" s="7686"/>
      <c r="AO29" s="7686"/>
      <c r="AP29" s="7686"/>
      <c r="AQ29" s="7686" t="s">
        <v>21</v>
      </c>
      <c r="AR29" s="7686" t="s">
        <v>27</v>
      </c>
      <c r="AS29" s="7686" t="s">
        <v>28</v>
      </c>
      <c r="AT29" s="7686"/>
      <c r="AU29" s="7686"/>
      <c r="AV29" s="7686"/>
      <c r="AW29" s="7686"/>
      <c r="AX29" s="7686" t="s">
        <v>11</v>
      </c>
      <c r="AY29" s="7687"/>
      <c r="AZ29" s="7688"/>
      <c r="BA29" s="4993"/>
      <c r="BB29" s="4993"/>
      <c r="BC29" s="5082"/>
      <c r="BD29" s="5082"/>
      <c r="BE29" s="5082"/>
      <c r="BF29" s="5082"/>
      <c r="BG29" s="5082"/>
      <c r="BH29" s="5082"/>
      <c r="BI29" s="5082"/>
      <c r="BJ29" s="5082"/>
      <c r="BK29" s="5082"/>
      <c r="BL29" s="5082"/>
      <c r="BM29" s="5082"/>
      <c r="BN29" s="5082"/>
      <c r="BO29" s="5082"/>
      <c r="BP29" s="5082"/>
      <c r="BQ29" s="5082"/>
      <c r="BR29" s="5082"/>
      <c r="BS29" s="5082"/>
      <c r="BT29" s="5082"/>
      <c r="BU29" s="6718"/>
      <c r="BV29" s="5253"/>
      <c r="BW29" s="5254"/>
      <c r="BX29" s="5255"/>
      <c r="BY29" s="5256"/>
      <c r="BZ29" s="5254"/>
      <c r="CA29" s="5257"/>
      <c r="CB29" s="5397"/>
      <c r="CC29" s="6307"/>
      <c r="CD29" s="5398"/>
      <c r="CE29" s="5257"/>
      <c r="CF29" s="5246"/>
      <c r="CG29" s="5250"/>
      <c r="CH29" s="5257"/>
      <c r="CI29" s="7141"/>
      <c r="CJ29" s="7011"/>
      <c r="CK29" s="4993"/>
      <c r="CL29" s="5122"/>
      <c r="CM29" s="5122"/>
      <c r="CN29" s="5122"/>
      <c r="CO29" s="5122"/>
      <c r="CP29" s="5122"/>
      <c r="CQ29" s="5122"/>
      <c r="CR29" s="5122"/>
      <c r="CS29" s="5122"/>
      <c r="CT29" s="5122"/>
      <c r="CU29" s="5122"/>
      <c r="CV29" s="5122"/>
      <c r="CW29" s="5122"/>
      <c r="CX29" s="5122"/>
      <c r="CY29" s="5122"/>
      <c r="CZ29" s="5122"/>
      <c r="DA29" s="5122"/>
      <c r="DB29" s="5122"/>
      <c r="DC29" s="5122"/>
      <c r="DD29" s="5456"/>
      <c r="DE29" s="5445"/>
      <c r="DF29" s="5445"/>
      <c r="DG29" s="5446"/>
      <c r="DH29" s="5447"/>
      <c r="DI29" s="5445"/>
      <c r="DJ29" s="5448"/>
      <c r="DK29" s="5449"/>
      <c r="DL29" s="5450"/>
      <c r="DM29" s="5445"/>
      <c r="DN29" s="5451"/>
      <c r="DO29" s="5451"/>
      <c r="DP29" s="5452"/>
      <c r="DQ29" s="5453"/>
      <c r="DR29" s="5451"/>
      <c r="DS29" s="5498"/>
      <c r="DU29" s="8362" t="s">
        <v>1754</v>
      </c>
      <c r="DV29" s="4995"/>
      <c r="DW29" s="4993"/>
      <c r="DX29" s="4993"/>
      <c r="DY29" s="4993"/>
      <c r="DZ29" s="4993"/>
      <c r="EA29" s="4993"/>
      <c r="EB29" s="4993"/>
      <c r="EC29" s="4993"/>
      <c r="ED29" s="4993"/>
      <c r="EE29" s="4993"/>
      <c r="EF29" s="4993"/>
      <c r="EG29" s="4993"/>
      <c r="EH29" s="4993"/>
      <c r="EI29" s="4993"/>
      <c r="EJ29" s="4993"/>
      <c r="EK29" s="4993"/>
      <c r="EL29" s="5012"/>
      <c r="EM29" s="5012"/>
      <c r="EN29" s="5012"/>
      <c r="EO29" s="4994"/>
      <c r="EP29" s="4993"/>
      <c r="EQ29" s="4993"/>
      <c r="ER29" s="4993"/>
      <c r="ES29" s="4993"/>
      <c r="ET29" s="4993"/>
      <c r="EU29" s="4993"/>
      <c r="EV29" s="4993"/>
      <c r="EW29" s="4993"/>
      <c r="EX29" s="4993"/>
      <c r="EY29" s="4993"/>
      <c r="EZ29" s="4993"/>
      <c r="FA29" s="4993"/>
      <c r="FB29" s="4993"/>
      <c r="FD29" s="5122"/>
      <c r="FE29" s="5122"/>
      <c r="FF29" s="5122"/>
      <c r="FG29" s="5122"/>
      <c r="FH29" s="5122"/>
      <c r="FI29" s="5122"/>
      <c r="FJ29" s="5122"/>
      <c r="FK29" s="5122"/>
      <c r="FL29" s="5122"/>
      <c r="FM29" s="5122"/>
      <c r="FN29" s="5122"/>
      <c r="FO29" s="5122"/>
      <c r="FP29" s="5122"/>
      <c r="FQ29" s="5122"/>
      <c r="FR29" s="5122"/>
      <c r="FS29" s="5122"/>
      <c r="FT29" s="5122"/>
      <c r="FU29" s="5122"/>
      <c r="FV29" s="6327"/>
      <c r="FW29" s="6328"/>
      <c r="FX29" s="6328"/>
      <c r="FY29" s="6329"/>
      <c r="FZ29" s="6328"/>
      <c r="GA29" s="6328"/>
      <c r="GB29" s="6328"/>
      <c r="GC29" s="6332"/>
      <c r="GD29" s="6329"/>
      <c r="GE29" s="6328"/>
      <c r="GF29" s="6328"/>
      <c r="GG29" s="6334"/>
      <c r="GH29" s="6333"/>
      <c r="GI29" s="6354"/>
      <c r="GJ29" s="7059"/>
      <c r="GK29" s="5415"/>
      <c r="GL29" s="6481"/>
      <c r="GM29" s="6520"/>
      <c r="GN29" s="6520"/>
      <c r="GO29" s="6520"/>
      <c r="GP29" s="6520"/>
      <c r="GQ29" s="6520"/>
      <c r="GR29" s="6520"/>
      <c r="GS29" s="6520"/>
      <c r="GT29" s="6520"/>
      <c r="GU29" s="6520"/>
      <c r="GV29" s="6520"/>
      <c r="GW29" s="6520"/>
      <c r="GX29" s="6520"/>
      <c r="GY29" s="6520"/>
      <c r="GZ29" s="6520"/>
      <c r="HA29" s="6520"/>
      <c r="HB29" s="6520"/>
      <c r="HC29" s="6520"/>
      <c r="HD29" s="6520"/>
      <c r="HE29" s="6520"/>
      <c r="HF29" s="6570"/>
      <c r="HG29" s="6571"/>
      <c r="HH29" s="6572" t="s">
        <v>14</v>
      </c>
      <c r="HI29" s="6572" t="s">
        <v>12</v>
      </c>
      <c r="HJ29" s="6572"/>
      <c r="HK29" s="6572"/>
      <c r="HL29" s="6572" t="s">
        <v>15</v>
      </c>
      <c r="HM29" s="6572" t="s">
        <v>12</v>
      </c>
      <c r="HN29" s="6572" t="s">
        <v>12</v>
      </c>
      <c r="HO29" s="6572"/>
      <c r="HP29" s="6572"/>
      <c r="HQ29" s="6572"/>
      <c r="HR29" s="6572"/>
      <c r="HS29" s="6572" t="s">
        <v>0</v>
      </c>
      <c r="HT29" s="6681"/>
      <c r="HU29" s="6970"/>
      <c r="HV29" s="6717"/>
      <c r="HW29" s="6778"/>
      <c r="HX29" s="6778"/>
      <c r="HY29" s="6778"/>
      <c r="HZ29" s="6778"/>
      <c r="IA29" s="6778"/>
      <c r="IB29" s="6778"/>
      <c r="IC29" s="6778"/>
      <c r="ID29" s="6778"/>
      <c r="IE29" s="6778"/>
      <c r="IF29" s="6778"/>
      <c r="IG29" s="6778"/>
      <c r="IH29" s="6778"/>
      <c r="II29" s="6778"/>
      <c r="IJ29" s="6778"/>
      <c r="IK29" s="6778"/>
      <c r="IL29" s="6778"/>
      <c r="IM29" s="6778"/>
      <c r="IN29" s="6778"/>
      <c r="IO29" s="5012"/>
      <c r="IP29" s="6778"/>
      <c r="IQ29" s="6778"/>
      <c r="IR29" s="6835"/>
      <c r="IS29" s="6734"/>
      <c r="IT29" s="6734"/>
      <c r="IU29" s="6734"/>
      <c r="IV29" s="6734"/>
      <c r="IW29" s="6734"/>
      <c r="IX29" s="6734"/>
      <c r="IY29" s="6734"/>
      <c r="IZ29" s="6734"/>
      <c r="JA29" s="6734"/>
      <c r="JB29" s="6734"/>
      <c r="JC29" s="6734"/>
      <c r="JD29" s="6734"/>
      <c r="JE29" s="6734"/>
    </row>
    <row r="30" spans="2:265" ht="21" customHeight="1" thickBot="1">
      <c r="B30" s="4999"/>
      <c r="C30" s="4999"/>
      <c r="D30" s="4999"/>
      <c r="E30" s="4999"/>
      <c r="F30" s="4999"/>
      <c r="G30" s="4999"/>
      <c r="H30" s="4999"/>
      <c r="I30" s="4999"/>
      <c r="J30" s="4999"/>
      <c r="K30" s="4999"/>
      <c r="L30" s="4999"/>
      <c r="M30" s="7178">
        <v>2017</v>
      </c>
      <c r="N30" s="7182">
        <v>58042.33</v>
      </c>
      <c r="O30" s="4999"/>
      <c r="P30" s="4999"/>
      <c r="Q30" s="7652" t="s">
        <v>1680</v>
      </c>
      <c r="R30" s="7652"/>
      <c r="S30" s="7650"/>
      <c r="T30" s="7650"/>
      <c r="U30" s="7650"/>
      <c r="V30" s="7650"/>
      <c r="W30" s="7650"/>
      <c r="X30" s="7650"/>
      <c r="Y30" s="7650"/>
      <c r="Z30" s="7650"/>
      <c r="AA30" s="7650"/>
      <c r="AB30" s="7650"/>
      <c r="AC30" s="7650"/>
      <c r="AD30" s="7650"/>
      <c r="AE30" s="7650"/>
      <c r="AF30" s="7650"/>
      <c r="AG30" s="7650"/>
      <c r="AH30" s="7650"/>
      <c r="AI30" s="7684"/>
      <c r="AJ30" s="7801"/>
      <c r="AK30" s="7802"/>
      <c r="AL30" s="7803"/>
      <c r="AM30" s="7804"/>
      <c r="AN30" s="7805"/>
      <c r="AO30" s="7806"/>
      <c r="AP30" s="7806"/>
      <c r="AQ30" s="7807"/>
      <c r="AR30" s="7808"/>
      <c r="AS30" s="7809"/>
      <c r="AT30" s="7803"/>
      <c r="AU30" s="7810"/>
      <c r="AV30" s="7810"/>
      <c r="AW30" s="7811"/>
      <c r="AX30" s="7811"/>
      <c r="AY30" s="7812"/>
      <c r="AZ30" s="7703"/>
      <c r="BA30" s="4993"/>
      <c r="BB30" s="4993"/>
      <c r="BC30" s="8358" t="s">
        <v>1742</v>
      </c>
      <c r="BD30" s="5057"/>
      <c r="BE30" s="5058"/>
      <c r="BF30" s="5058"/>
      <c r="BG30" s="5058"/>
      <c r="BH30" s="5058"/>
      <c r="BI30" s="5058"/>
      <c r="BJ30" s="5058"/>
      <c r="BK30" s="5058"/>
      <c r="BL30" s="5058"/>
      <c r="BM30" s="5058"/>
      <c r="BN30" s="5058"/>
      <c r="BO30" s="5058"/>
      <c r="BP30" s="5058"/>
      <c r="BQ30" s="5058"/>
      <c r="BR30" s="5058"/>
      <c r="BS30" s="5058"/>
      <c r="BT30" s="5082"/>
      <c r="BU30" s="6718"/>
      <c r="BV30" s="5253"/>
      <c r="BW30" s="5254"/>
      <c r="BX30" s="5255"/>
      <c r="BY30" s="5256"/>
      <c r="BZ30" s="5254"/>
      <c r="CA30" s="5257"/>
      <c r="CB30" s="5397"/>
      <c r="CC30" s="6307"/>
      <c r="CD30" s="5398"/>
      <c r="CE30" s="5257"/>
      <c r="CF30" s="5246"/>
      <c r="CG30" s="5250"/>
      <c r="CH30" s="5257"/>
      <c r="CI30" s="7141"/>
      <c r="CJ30" s="7011"/>
      <c r="CK30" s="4993"/>
      <c r="CL30" s="5103" t="s">
        <v>1804</v>
      </c>
      <c r="CM30" s="5103"/>
      <c r="CN30" s="5104"/>
      <c r="CO30" s="5104"/>
      <c r="CP30" s="5104"/>
      <c r="CQ30" s="5104"/>
      <c r="CR30" s="5104"/>
      <c r="CS30" s="5104"/>
      <c r="CT30" s="5104"/>
      <c r="CU30" s="5104"/>
      <c r="CV30" s="5104"/>
      <c r="CW30" s="5104"/>
      <c r="CX30" s="5104"/>
      <c r="CY30" s="5104"/>
      <c r="CZ30" s="5104"/>
      <c r="DA30" s="5104"/>
      <c r="DB30" s="5104"/>
      <c r="DC30" s="5122"/>
      <c r="DD30" s="5456"/>
      <c r="DE30" s="5445"/>
      <c r="DF30" s="5445"/>
      <c r="DG30" s="5446"/>
      <c r="DH30" s="5447"/>
      <c r="DI30" s="5445"/>
      <c r="DJ30" s="5448"/>
      <c r="DK30" s="5449"/>
      <c r="DL30" s="5450"/>
      <c r="DM30" s="5445"/>
      <c r="DN30" s="5451"/>
      <c r="DO30" s="5451"/>
      <c r="DP30" s="5452"/>
      <c r="DQ30" s="5453"/>
      <c r="DR30" s="5451"/>
      <c r="DS30" s="5498"/>
      <c r="DU30" s="5016"/>
      <c r="DV30" s="5016"/>
      <c r="DW30" s="5016"/>
      <c r="DX30" s="5016" t="s">
        <v>14</v>
      </c>
      <c r="DY30" s="5016" t="s">
        <v>12</v>
      </c>
      <c r="DZ30" s="5016"/>
      <c r="EA30" s="5016"/>
      <c r="EB30" s="5016" t="s">
        <v>15</v>
      </c>
      <c r="EC30" s="5016" t="s">
        <v>12</v>
      </c>
      <c r="ED30" s="5016" t="s">
        <v>12</v>
      </c>
      <c r="EE30" s="5016"/>
      <c r="EF30" s="5016"/>
      <c r="EG30" s="5016"/>
      <c r="EH30" s="5016"/>
      <c r="EI30" s="5016" t="s">
        <v>0</v>
      </c>
      <c r="EJ30" s="5016"/>
      <c r="EK30" s="5016"/>
      <c r="EL30" s="5012"/>
      <c r="EM30" s="5012"/>
      <c r="EN30" s="5012"/>
      <c r="EO30" s="4994"/>
      <c r="EP30" s="4993"/>
      <c r="EQ30" s="4993"/>
      <c r="ER30" s="4993"/>
      <c r="ES30" s="4993"/>
      <c r="ET30" s="4993"/>
      <c r="EU30" s="4993"/>
      <c r="EV30" s="4993"/>
      <c r="EW30" s="4993"/>
      <c r="EX30" s="4993"/>
      <c r="EY30" s="4993"/>
      <c r="EZ30" s="4993"/>
      <c r="FA30" s="4993"/>
      <c r="FB30" s="4993"/>
      <c r="FD30" s="6326" t="s">
        <v>1515</v>
      </c>
      <c r="FE30" s="5103"/>
      <c r="FF30" s="5104"/>
      <c r="FG30" s="5104"/>
      <c r="FH30" s="5104"/>
      <c r="FI30" s="5104"/>
      <c r="FJ30" s="5104"/>
      <c r="FK30" s="5104"/>
      <c r="FL30" s="5104"/>
      <c r="FM30" s="5104"/>
      <c r="FN30" s="5104"/>
      <c r="FO30" s="5104"/>
      <c r="FP30" s="5104"/>
      <c r="FQ30" s="5104"/>
      <c r="FR30" s="5104"/>
      <c r="FS30" s="5104"/>
      <c r="FT30" s="5104"/>
      <c r="FU30" s="5122"/>
      <c r="FV30" s="6327"/>
      <c r="FW30" s="6328"/>
      <c r="FX30" s="6328"/>
      <c r="FY30" s="6329"/>
      <c r="FZ30" s="6328"/>
      <c r="GA30" s="6328"/>
      <c r="GB30" s="6328"/>
      <c r="GC30" s="6332"/>
      <c r="GD30" s="6329"/>
      <c r="GE30" s="6328"/>
      <c r="GF30" s="6328"/>
      <c r="GG30" s="6334"/>
      <c r="GH30" s="6333"/>
      <c r="GI30" s="6354"/>
      <c r="GJ30" s="7059"/>
      <c r="GK30" s="5415"/>
      <c r="GL30" s="6481"/>
      <c r="GM30" s="6515" t="s">
        <v>1717</v>
      </c>
      <c r="GN30" s="6516"/>
      <c r="GO30" s="6517"/>
      <c r="GP30" s="6517"/>
      <c r="GQ30" s="6517"/>
      <c r="GR30" s="6517"/>
      <c r="GS30" s="6517"/>
      <c r="GT30" s="6517"/>
      <c r="GU30" s="6517"/>
      <c r="GV30" s="6517"/>
      <c r="GW30" s="6517"/>
      <c r="GX30" s="6517"/>
      <c r="GY30" s="6517"/>
      <c r="GZ30" s="6517"/>
      <c r="HA30" s="6517"/>
      <c r="HB30" s="6517"/>
      <c r="HC30" s="6517"/>
      <c r="HD30" s="6517"/>
      <c r="HE30" s="6520"/>
      <c r="HF30" s="6573" t="s">
        <v>4</v>
      </c>
      <c r="HG30" s="6574" t="s">
        <v>18</v>
      </c>
      <c r="HH30" s="6575" t="s">
        <v>19</v>
      </c>
      <c r="HI30" s="6575" t="s">
        <v>19</v>
      </c>
      <c r="HJ30" s="6575" t="s">
        <v>20</v>
      </c>
      <c r="HK30" s="6575" t="s">
        <v>21</v>
      </c>
      <c r="HL30" s="6575" t="s">
        <v>22</v>
      </c>
      <c r="HM30" s="6575" t="s">
        <v>23</v>
      </c>
      <c r="HN30" s="6575" t="s">
        <v>23</v>
      </c>
      <c r="HO30" s="6575" t="s">
        <v>24</v>
      </c>
      <c r="HP30" s="6575" t="s">
        <v>20</v>
      </c>
      <c r="HQ30" s="6575" t="s">
        <v>25</v>
      </c>
      <c r="HR30" s="6575" t="s">
        <v>0</v>
      </c>
      <c r="HS30" s="6575" t="s">
        <v>1363</v>
      </c>
      <c r="HT30" s="6682"/>
      <c r="HU30" s="6971" t="s">
        <v>26</v>
      </c>
      <c r="HV30" s="6717"/>
      <c r="HW30" s="6732" t="s">
        <v>1729</v>
      </c>
      <c r="HX30" s="6733"/>
      <c r="HY30" s="6734"/>
      <c r="HZ30" s="6734"/>
      <c r="IA30" s="6734"/>
      <c r="IB30" s="6734"/>
      <c r="IC30" s="6734"/>
      <c r="ID30" s="6734"/>
      <c r="IE30" s="6734"/>
      <c r="IF30" s="6734"/>
      <c r="IG30" s="6734"/>
      <c r="IH30" s="6734"/>
      <c r="II30" s="6734"/>
      <c r="IJ30" s="6734"/>
      <c r="IK30" s="6734"/>
      <c r="IL30" s="6734"/>
      <c r="IM30" s="6734"/>
      <c r="IN30" s="6734"/>
      <c r="IO30" s="4993"/>
      <c r="IP30" s="7154" t="s">
        <v>1462</v>
      </c>
      <c r="IQ30" s="6778"/>
      <c r="IR30" s="6835"/>
      <c r="IS30" s="6734"/>
      <c r="IT30" s="6734"/>
      <c r="IU30" s="6734"/>
      <c r="IV30" s="6734"/>
      <c r="IW30" s="6734"/>
      <c r="IX30" s="6734"/>
      <c r="IY30" s="6734"/>
      <c r="IZ30" s="6734"/>
      <c r="JA30" s="6734"/>
      <c r="JB30" s="6734"/>
      <c r="JC30" s="6734"/>
      <c r="JD30" s="6734"/>
      <c r="JE30" s="6734"/>
    </row>
    <row r="31" spans="2:265" ht="18" thickBot="1">
      <c r="B31" s="4999"/>
      <c r="C31" s="4999"/>
      <c r="D31" s="4999"/>
      <c r="E31" s="4999"/>
      <c r="F31" s="4999"/>
      <c r="G31" s="4999"/>
      <c r="H31" s="4999"/>
      <c r="I31" s="4999"/>
      <c r="J31" s="4999"/>
      <c r="K31" s="4999"/>
      <c r="L31" s="4999"/>
      <c r="M31" s="7179">
        <v>2018</v>
      </c>
      <c r="N31" s="7183">
        <v>90853.36</v>
      </c>
      <c r="O31" s="4999"/>
      <c r="P31" s="4999"/>
      <c r="Q31" s="7656"/>
      <c r="R31" s="7656"/>
      <c r="S31" s="7656"/>
      <c r="T31" s="7656" t="s">
        <v>14</v>
      </c>
      <c r="U31" s="7656" t="s">
        <v>12</v>
      </c>
      <c r="V31" s="7656"/>
      <c r="W31" s="7656"/>
      <c r="X31" s="7656"/>
      <c r="Y31" s="7656" t="s">
        <v>15</v>
      </c>
      <c r="Z31" s="7656" t="s">
        <v>12</v>
      </c>
      <c r="AA31" s="7656" t="s">
        <v>12</v>
      </c>
      <c r="AB31" s="7656"/>
      <c r="AC31" s="7656"/>
      <c r="AD31" s="7656"/>
      <c r="AE31" s="7656"/>
      <c r="AF31" s="7656" t="s">
        <v>0</v>
      </c>
      <c r="AG31" s="7656"/>
      <c r="AH31" s="7656"/>
      <c r="AI31" s="7684"/>
      <c r="AJ31" s="7712"/>
      <c r="AK31" s="7813"/>
      <c r="AL31" s="7714"/>
      <c r="AM31" s="7745"/>
      <c r="AN31" s="7814"/>
      <c r="AO31" s="7717"/>
      <c r="AP31" s="7717"/>
      <c r="AQ31" s="7815"/>
      <c r="AR31" s="7746"/>
      <c r="AS31" s="7816"/>
      <c r="AT31" s="7736"/>
      <c r="AU31" s="7817"/>
      <c r="AV31" s="7817"/>
      <c r="AW31" s="7818"/>
      <c r="AX31" s="7818"/>
      <c r="AY31" s="7723"/>
      <c r="AZ31" s="7724"/>
      <c r="BA31" s="4993"/>
      <c r="BB31" s="4993"/>
      <c r="BC31" s="5059"/>
      <c r="BD31" s="5059"/>
      <c r="BE31" s="5059"/>
      <c r="BF31" s="5059" t="s">
        <v>14</v>
      </c>
      <c r="BG31" s="5059" t="s">
        <v>12</v>
      </c>
      <c r="BH31" s="5059"/>
      <c r="BI31" s="5059"/>
      <c r="BJ31" s="5059" t="s">
        <v>15</v>
      </c>
      <c r="BK31" s="5059" t="s">
        <v>12</v>
      </c>
      <c r="BL31" s="5059" t="s">
        <v>12</v>
      </c>
      <c r="BM31" s="5059"/>
      <c r="BN31" s="5059"/>
      <c r="BO31" s="5059"/>
      <c r="BP31" s="5059"/>
      <c r="BQ31" s="5059" t="s">
        <v>0</v>
      </c>
      <c r="BR31" s="5059"/>
      <c r="BS31" s="5059"/>
      <c r="BT31" s="5082"/>
      <c r="BU31" s="6718"/>
      <c r="BV31" s="5253"/>
      <c r="BW31" s="5254"/>
      <c r="BX31" s="5255"/>
      <c r="BY31" s="5256"/>
      <c r="BZ31" s="5254"/>
      <c r="CA31" s="5257"/>
      <c r="CB31" s="5397"/>
      <c r="CC31" s="6307"/>
      <c r="CD31" s="5398"/>
      <c r="CE31" s="5257"/>
      <c r="CF31" s="5246"/>
      <c r="CG31" s="5250"/>
      <c r="CH31" s="5257"/>
      <c r="CI31" s="7141"/>
      <c r="CJ31" s="7011"/>
      <c r="CK31" s="4993"/>
      <c r="CL31" s="5106"/>
      <c r="CM31" s="5106"/>
      <c r="CN31" s="5106"/>
      <c r="CO31" s="5106" t="s">
        <v>14</v>
      </c>
      <c r="CP31" s="5106" t="s">
        <v>12</v>
      </c>
      <c r="CQ31" s="5106"/>
      <c r="CR31" s="5106"/>
      <c r="CS31" s="5106" t="s">
        <v>15</v>
      </c>
      <c r="CT31" s="5106" t="s">
        <v>12</v>
      </c>
      <c r="CU31" s="5106" t="s">
        <v>12</v>
      </c>
      <c r="CV31" s="5106"/>
      <c r="CW31" s="5106"/>
      <c r="CX31" s="5106"/>
      <c r="CY31" s="5106"/>
      <c r="CZ31" s="5106" t="s">
        <v>0</v>
      </c>
      <c r="DA31" s="5106"/>
      <c r="DB31" s="5106"/>
      <c r="DC31" s="5122"/>
      <c r="DD31" s="5414"/>
      <c r="DE31" s="5408"/>
      <c r="DF31" s="5408"/>
      <c r="DG31" s="6299"/>
      <c r="DH31" s="6499"/>
      <c r="DI31" s="5408"/>
      <c r="DJ31" s="6300"/>
      <c r="DK31" s="6500"/>
      <c r="DL31" s="6501"/>
      <c r="DM31" s="5408"/>
      <c r="DN31" s="6502"/>
      <c r="DO31" s="6502"/>
      <c r="DP31" s="5409"/>
      <c r="DQ31" s="6503"/>
      <c r="DR31" s="6502"/>
      <c r="DS31" s="5498"/>
      <c r="DU31" s="5017" t="s">
        <v>3</v>
      </c>
      <c r="DV31" s="5017" t="s">
        <v>4</v>
      </c>
      <c r="DW31" s="5017" t="s">
        <v>18</v>
      </c>
      <c r="DX31" s="5017" t="s">
        <v>19</v>
      </c>
      <c r="DY31" s="5017" t="s">
        <v>19</v>
      </c>
      <c r="DZ31" s="5017" t="s">
        <v>20</v>
      </c>
      <c r="EA31" s="5017" t="s">
        <v>21</v>
      </c>
      <c r="EB31" s="5017" t="s">
        <v>22</v>
      </c>
      <c r="EC31" s="5017" t="s">
        <v>23</v>
      </c>
      <c r="ED31" s="5017" t="s">
        <v>23</v>
      </c>
      <c r="EE31" s="5017" t="s">
        <v>1227</v>
      </c>
      <c r="EF31" s="5017" t="s">
        <v>20</v>
      </c>
      <c r="EG31" s="5017" t="s">
        <v>25</v>
      </c>
      <c r="EH31" s="5017" t="s">
        <v>0</v>
      </c>
      <c r="EI31" s="5017" t="s">
        <v>1363</v>
      </c>
      <c r="EJ31" s="5017" t="s">
        <v>1388</v>
      </c>
      <c r="EK31" s="5017" t="s">
        <v>26</v>
      </c>
      <c r="EL31" s="5012"/>
      <c r="EM31" s="7557" t="s">
        <v>1463</v>
      </c>
      <c r="EN31" s="5012"/>
      <c r="EO31" s="4994"/>
      <c r="EP31" s="4993"/>
      <c r="EQ31" s="4993"/>
      <c r="ER31" s="4993"/>
      <c r="ES31" s="4993"/>
      <c r="ET31" s="4993"/>
      <c r="EU31" s="4993"/>
      <c r="EV31" s="4993"/>
      <c r="EW31" s="4993"/>
      <c r="EX31" s="4993"/>
      <c r="EY31" s="4993"/>
      <c r="EZ31" s="4993"/>
      <c r="FA31" s="4993"/>
      <c r="FB31" s="4993"/>
      <c r="FD31" s="5106"/>
      <c r="FE31" s="5106"/>
      <c r="FF31" s="5106"/>
      <c r="FG31" s="5106" t="s">
        <v>14</v>
      </c>
      <c r="FH31" s="5106" t="s">
        <v>12</v>
      </c>
      <c r="FI31" s="5106"/>
      <c r="FJ31" s="5106"/>
      <c r="FK31" s="5106" t="s">
        <v>15</v>
      </c>
      <c r="FL31" s="5106" t="s">
        <v>12</v>
      </c>
      <c r="FM31" s="5106" t="s">
        <v>12</v>
      </c>
      <c r="FN31" s="5106"/>
      <c r="FO31" s="5106"/>
      <c r="FP31" s="5106"/>
      <c r="FQ31" s="5106"/>
      <c r="FR31" s="5106" t="s">
        <v>0</v>
      </c>
      <c r="FS31" s="5106"/>
      <c r="FT31" s="5106"/>
      <c r="FU31" s="5122"/>
      <c r="FV31" s="6327"/>
      <c r="FW31" s="6328"/>
      <c r="FX31" s="6328"/>
      <c r="FY31" s="6329"/>
      <c r="FZ31" s="6328"/>
      <c r="GA31" s="6328"/>
      <c r="GB31" s="6328"/>
      <c r="GC31" s="6332"/>
      <c r="GD31" s="6329"/>
      <c r="GE31" s="6328"/>
      <c r="GF31" s="6328"/>
      <c r="GG31" s="6334"/>
      <c r="GH31" s="6333"/>
      <c r="GI31" s="6354"/>
      <c r="GJ31" s="7059"/>
      <c r="GK31" s="5415"/>
      <c r="GL31" s="6482"/>
      <c r="GM31" s="6570"/>
      <c r="GN31" s="6570"/>
      <c r="GO31" s="6570"/>
      <c r="GP31" s="6570" t="s">
        <v>14</v>
      </c>
      <c r="GQ31" s="6570" t="s">
        <v>12</v>
      </c>
      <c r="GR31" s="6570"/>
      <c r="GS31" s="6570"/>
      <c r="GT31" s="6570" t="s">
        <v>15</v>
      </c>
      <c r="GU31" s="6570" t="s">
        <v>12</v>
      </c>
      <c r="GV31" s="6570" t="s">
        <v>12</v>
      </c>
      <c r="GW31" s="6570"/>
      <c r="GX31" s="6570"/>
      <c r="GY31" s="6570"/>
      <c r="GZ31" s="6570"/>
      <c r="HA31" s="6570" t="s">
        <v>0</v>
      </c>
      <c r="HB31" s="6570"/>
      <c r="HC31" s="6570"/>
      <c r="HD31" s="6570"/>
      <c r="HE31" s="6520"/>
      <c r="HF31" s="6576"/>
      <c r="HG31" s="6577"/>
      <c r="HH31" s="6578" t="s">
        <v>3</v>
      </c>
      <c r="HI31" s="6578" t="s">
        <v>18</v>
      </c>
      <c r="HJ31" s="6578"/>
      <c r="HK31" s="6578"/>
      <c r="HL31" s="6578" t="s">
        <v>21</v>
      </c>
      <c r="HM31" s="6578" t="s">
        <v>27</v>
      </c>
      <c r="HN31" s="6578" t="s">
        <v>28</v>
      </c>
      <c r="HO31" s="6578"/>
      <c r="HP31" s="6578"/>
      <c r="HQ31" s="6578"/>
      <c r="HR31" s="6578"/>
      <c r="HS31" s="6578" t="s">
        <v>11</v>
      </c>
      <c r="HT31" s="6683"/>
      <c r="HU31" s="6972"/>
      <c r="HV31" s="6717"/>
      <c r="HW31" s="6779"/>
      <c r="HX31" s="6779"/>
      <c r="HY31" s="6779"/>
      <c r="HZ31" s="6779" t="s">
        <v>14</v>
      </c>
      <c r="IA31" s="6779" t="s">
        <v>12</v>
      </c>
      <c r="IB31" s="6779"/>
      <c r="IC31" s="6779"/>
      <c r="ID31" s="6779" t="s">
        <v>15</v>
      </c>
      <c r="IE31" s="6779" t="s">
        <v>12</v>
      </c>
      <c r="IF31" s="6779" t="s">
        <v>12</v>
      </c>
      <c r="IG31" s="6779"/>
      <c r="IH31" s="6779"/>
      <c r="II31" s="6779"/>
      <c r="IJ31" s="6779"/>
      <c r="IK31" s="6779" t="s">
        <v>0</v>
      </c>
      <c r="IL31" s="6872"/>
      <c r="IM31" s="6872"/>
      <c r="IN31" s="6779"/>
      <c r="IO31" s="87"/>
      <c r="IP31" s="6779"/>
      <c r="IQ31" s="6836"/>
      <c r="IR31" s="6837" t="s">
        <v>14</v>
      </c>
      <c r="IS31" s="6837" t="s">
        <v>12</v>
      </c>
      <c r="IT31" s="6837"/>
      <c r="IU31" s="6837"/>
      <c r="IV31" s="6837" t="s">
        <v>15</v>
      </c>
      <c r="IW31" s="6837" t="s">
        <v>12</v>
      </c>
      <c r="IX31" s="6837" t="s">
        <v>12</v>
      </c>
      <c r="IY31" s="6837"/>
      <c r="IZ31" s="6837"/>
      <c r="JA31" s="6837"/>
      <c r="JB31" s="6837"/>
      <c r="JC31" s="6837" t="s">
        <v>0</v>
      </c>
      <c r="JD31" s="6838"/>
      <c r="JE31" s="6839"/>
    </row>
    <row r="32" spans="2:265" ht="15" thickBot="1">
      <c r="B32" s="90"/>
      <c r="C32" s="4993"/>
      <c r="D32" s="4993"/>
      <c r="E32" s="4993"/>
      <c r="F32" s="4993"/>
      <c r="G32" s="4993"/>
      <c r="H32" s="4993"/>
      <c r="I32" s="4993"/>
      <c r="J32" s="4993"/>
      <c r="K32" s="4993"/>
      <c r="L32" s="4993"/>
      <c r="M32" s="7179">
        <v>2019</v>
      </c>
      <c r="N32" s="7183">
        <v>104259.5</v>
      </c>
      <c r="O32" s="4999"/>
      <c r="P32" s="4999"/>
      <c r="Q32" s="7660" t="s">
        <v>3</v>
      </c>
      <c r="R32" s="7660" t="s">
        <v>4</v>
      </c>
      <c r="S32" s="7660" t="s">
        <v>18</v>
      </c>
      <c r="T32" s="7660" t="s">
        <v>19</v>
      </c>
      <c r="U32" s="7660" t="s">
        <v>19</v>
      </c>
      <c r="V32" s="7660" t="s">
        <v>20</v>
      </c>
      <c r="W32" s="7660" t="s">
        <v>21</v>
      </c>
      <c r="X32" s="7660" t="s">
        <v>1559</v>
      </c>
      <c r="Y32" s="7660" t="s">
        <v>22</v>
      </c>
      <c r="Z32" s="7660" t="s">
        <v>23</v>
      </c>
      <c r="AA32" s="7660" t="s">
        <v>23</v>
      </c>
      <c r="AB32" s="7660" t="s">
        <v>1227</v>
      </c>
      <c r="AC32" s="7660" t="s">
        <v>20</v>
      </c>
      <c r="AD32" s="7660" t="s">
        <v>25</v>
      </c>
      <c r="AE32" s="7660" t="s">
        <v>0</v>
      </c>
      <c r="AF32" s="7660" t="s">
        <v>1363</v>
      </c>
      <c r="AG32" s="7660" t="s">
        <v>1388</v>
      </c>
      <c r="AH32" s="7660" t="s">
        <v>26</v>
      </c>
      <c r="AI32" s="7684"/>
      <c r="AJ32" s="7712"/>
      <c r="AK32" s="7713"/>
      <c r="AL32" s="7714"/>
      <c r="AM32" s="7780"/>
      <c r="AN32" s="7751"/>
      <c r="AO32" s="7717"/>
      <c r="AP32" s="7717"/>
      <c r="AQ32" s="7718"/>
      <c r="AR32" s="7746"/>
      <c r="AS32" s="7816"/>
      <c r="AT32" s="7717"/>
      <c r="AU32" s="7721"/>
      <c r="AV32" s="7717"/>
      <c r="AW32" s="7722"/>
      <c r="AX32" s="7722"/>
      <c r="AY32" s="7723"/>
      <c r="AZ32" s="7820"/>
      <c r="BA32" s="4993"/>
      <c r="BB32" s="4993"/>
      <c r="BC32" s="5060" t="s">
        <v>3</v>
      </c>
      <c r="BD32" s="5060" t="s">
        <v>4</v>
      </c>
      <c r="BE32" s="5060" t="s">
        <v>18</v>
      </c>
      <c r="BF32" s="5060" t="s">
        <v>19</v>
      </c>
      <c r="BG32" s="5060" t="s">
        <v>19</v>
      </c>
      <c r="BH32" s="5060" t="s">
        <v>20</v>
      </c>
      <c r="BI32" s="5060" t="s">
        <v>21</v>
      </c>
      <c r="BJ32" s="5060" t="s">
        <v>22</v>
      </c>
      <c r="BK32" s="5060" t="s">
        <v>23</v>
      </c>
      <c r="BL32" s="5060" t="s">
        <v>23</v>
      </c>
      <c r="BM32" s="5060" t="s">
        <v>1227</v>
      </c>
      <c r="BN32" s="5060" t="s">
        <v>20</v>
      </c>
      <c r="BO32" s="5060" t="s">
        <v>25</v>
      </c>
      <c r="BP32" s="5060" t="s">
        <v>0</v>
      </c>
      <c r="BQ32" s="5060" t="s">
        <v>1363</v>
      </c>
      <c r="BR32" s="6697" t="s">
        <v>1388</v>
      </c>
      <c r="BS32" s="5060" t="s">
        <v>26</v>
      </c>
      <c r="BT32" s="5082"/>
      <c r="BU32" s="7158"/>
      <c r="BV32" s="5320"/>
      <c r="BW32" s="5321"/>
      <c r="BX32" s="5322"/>
      <c r="BY32" s="5323"/>
      <c r="BZ32" s="5321"/>
      <c r="CA32" s="5324"/>
      <c r="CB32" s="5346"/>
      <c r="CC32" s="6703"/>
      <c r="CD32" s="5325"/>
      <c r="CE32" s="5324"/>
      <c r="CF32" s="5326"/>
      <c r="CG32" s="5342"/>
      <c r="CH32" s="5324"/>
      <c r="CI32" s="7157"/>
      <c r="CJ32" s="7011"/>
      <c r="CK32" s="4993"/>
      <c r="CL32" s="5110" t="s">
        <v>3</v>
      </c>
      <c r="CM32" s="5110" t="s">
        <v>4</v>
      </c>
      <c r="CN32" s="5110" t="s">
        <v>18</v>
      </c>
      <c r="CO32" s="5110" t="s">
        <v>19</v>
      </c>
      <c r="CP32" s="5110" t="s">
        <v>19</v>
      </c>
      <c r="CQ32" s="5110" t="s">
        <v>20</v>
      </c>
      <c r="CR32" s="5110" t="s">
        <v>21</v>
      </c>
      <c r="CS32" s="5110" t="s">
        <v>22</v>
      </c>
      <c r="CT32" s="5110" t="s">
        <v>23</v>
      </c>
      <c r="CU32" s="5110" t="s">
        <v>23</v>
      </c>
      <c r="CV32" s="5110" t="s">
        <v>1227</v>
      </c>
      <c r="CW32" s="5110" t="s">
        <v>20</v>
      </c>
      <c r="CX32" s="5110" t="s">
        <v>25</v>
      </c>
      <c r="CY32" s="5110" t="s">
        <v>0</v>
      </c>
      <c r="CZ32" s="5110" t="s">
        <v>1363</v>
      </c>
      <c r="DA32" s="5110" t="s">
        <v>1388</v>
      </c>
      <c r="DB32" s="5110" t="s">
        <v>26</v>
      </c>
      <c r="DC32" s="5122"/>
      <c r="DD32" s="5414"/>
      <c r="DE32" s="5408"/>
      <c r="DF32" s="5408"/>
      <c r="DG32" s="6299"/>
      <c r="DH32" s="6499"/>
      <c r="DI32" s="5408"/>
      <c r="DJ32" s="6300"/>
      <c r="DK32" s="6500"/>
      <c r="DL32" s="6501"/>
      <c r="DM32" s="5408"/>
      <c r="DN32" s="6502"/>
      <c r="DO32" s="6502"/>
      <c r="DP32" s="5409"/>
      <c r="DQ32" s="6503"/>
      <c r="DR32" s="6502"/>
      <c r="DS32" s="5498"/>
      <c r="DU32" s="5018"/>
      <c r="DV32" s="5018"/>
      <c r="DW32" s="5018"/>
      <c r="DX32" s="5018" t="s">
        <v>3</v>
      </c>
      <c r="DY32" s="5018" t="s">
        <v>18</v>
      </c>
      <c r="DZ32" s="5018"/>
      <c r="EA32" s="5018"/>
      <c r="EB32" s="5018" t="s">
        <v>21</v>
      </c>
      <c r="EC32" s="5018" t="s">
        <v>27</v>
      </c>
      <c r="ED32" s="5018" t="s">
        <v>28</v>
      </c>
      <c r="EE32" s="5018"/>
      <c r="EF32" s="5018"/>
      <c r="EG32" s="5018"/>
      <c r="EH32" s="5018"/>
      <c r="EI32" s="5018" t="s">
        <v>11</v>
      </c>
      <c r="EJ32" s="5018"/>
      <c r="EK32" s="5018"/>
      <c r="EL32" s="5012"/>
      <c r="EM32" s="5016"/>
      <c r="EN32" s="5042"/>
      <c r="EO32" s="5038" t="s">
        <v>14</v>
      </c>
      <c r="EP32" s="5038" t="s">
        <v>12</v>
      </c>
      <c r="EQ32" s="5038"/>
      <c r="ER32" s="5038"/>
      <c r="ES32" s="5038" t="s">
        <v>15</v>
      </c>
      <c r="ET32" s="5038" t="s">
        <v>12</v>
      </c>
      <c r="EU32" s="5038" t="s">
        <v>12</v>
      </c>
      <c r="EV32" s="5038"/>
      <c r="EW32" s="5038"/>
      <c r="EX32" s="5038"/>
      <c r="EY32" s="5038"/>
      <c r="EZ32" s="5038" t="s">
        <v>0</v>
      </c>
      <c r="FA32" s="5382"/>
      <c r="FB32" s="5039"/>
      <c r="FD32" s="5110" t="s">
        <v>3</v>
      </c>
      <c r="FE32" s="5110" t="s">
        <v>4</v>
      </c>
      <c r="FF32" s="5110" t="s">
        <v>18</v>
      </c>
      <c r="FG32" s="5110" t="s">
        <v>19</v>
      </c>
      <c r="FH32" s="5110" t="s">
        <v>19</v>
      </c>
      <c r="FI32" s="5110" t="s">
        <v>20</v>
      </c>
      <c r="FJ32" s="5110" t="s">
        <v>21</v>
      </c>
      <c r="FK32" s="5110" t="s">
        <v>22</v>
      </c>
      <c r="FL32" s="5110" t="s">
        <v>23</v>
      </c>
      <c r="FM32" s="5110" t="s">
        <v>23</v>
      </c>
      <c r="FN32" s="5110" t="s">
        <v>1227</v>
      </c>
      <c r="FO32" s="5110" t="s">
        <v>20</v>
      </c>
      <c r="FP32" s="5110" t="s">
        <v>25</v>
      </c>
      <c r="FQ32" s="5110" t="s">
        <v>0</v>
      </c>
      <c r="FR32" s="5110" t="s">
        <v>1363</v>
      </c>
      <c r="FS32" s="5110"/>
      <c r="FT32" s="5110" t="s">
        <v>26</v>
      </c>
      <c r="FU32" s="5122"/>
      <c r="FV32" s="6327"/>
      <c r="FW32" s="6328"/>
      <c r="FX32" s="6328"/>
      <c r="FY32" s="6329"/>
      <c r="FZ32" s="6328"/>
      <c r="GA32" s="6328"/>
      <c r="GB32" s="6328"/>
      <c r="GC32" s="6332"/>
      <c r="GD32" s="6329"/>
      <c r="GE32" s="6328"/>
      <c r="GF32" s="6328"/>
      <c r="GG32" s="6334"/>
      <c r="GH32" s="6333"/>
      <c r="GI32" s="6354"/>
      <c r="GJ32" s="7059"/>
      <c r="GK32" s="5415"/>
      <c r="GL32" s="6480"/>
      <c r="GM32" s="6573" t="s">
        <v>3</v>
      </c>
      <c r="GN32" s="6573" t="s">
        <v>4</v>
      </c>
      <c r="GO32" s="6573" t="s">
        <v>18</v>
      </c>
      <c r="GP32" s="6573" t="s">
        <v>19</v>
      </c>
      <c r="GQ32" s="6573" t="s">
        <v>19</v>
      </c>
      <c r="GR32" s="6573" t="s">
        <v>20</v>
      </c>
      <c r="GS32" s="6573" t="s">
        <v>21</v>
      </c>
      <c r="GT32" s="6573" t="s">
        <v>22</v>
      </c>
      <c r="GU32" s="6573" t="s">
        <v>23</v>
      </c>
      <c r="GV32" s="6573" t="s">
        <v>23</v>
      </c>
      <c r="GW32" s="6573" t="s">
        <v>1227</v>
      </c>
      <c r="GX32" s="6573" t="s">
        <v>20</v>
      </c>
      <c r="GY32" s="6573" t="s">
        <v>25</v>
      </c>
      <c r="GZ32" s="6573" t="s">
        <v>0</v>
      </c>
      <c r="HA32" s="6573" t="s">
        <v>1363</v>
      </c>
      <c r="HB32" s="6573" t="s">
        <v>1388</v>
      </c>
      <c r="HC32" s="6523" t="s">
        <v>1526</v>
      </c>
      <c r="HD32" s="6573" t="s">
        <v>26</v>
      </c>
      <c r="HE32" s="6520"/>
      <c r="HF32" s="6630"/>
      <c r="HG32" s="6631"/>
      <c r="HH32" s="6631"/>
      <c r="HI32" s="6632"/>
      <c r="HJ32" s="6631"/>
      <c r="HK32" s="6631"/>
      <c r="HL32" s="6633"/>
      <c r="HM32" s="6634"/>
      <c r="HN32" s="6632"/>
      <c r="HO32" s="6631"/>
      <c r="HP32" s="6631"/>
      <c r="HQ32" s="6635"/>
      <c r="HR32" s="6636"/>
      <c r="HS32" s="6637"/>
      <c r="HT32" s="6685"/>
      <c r="HU32" s="7084"/>
      <c r="HV32" s="4993"/>
      <c r="HW32" s="6780" t="s">
        <v>3</v>
      </c>
      <c r="HX32" s="6780" t="s">
        <v>4</v>
      </c>
      <c r="HY32" s="6780" t="s">
        <v>18</v>
      </c>
      <c r="HZ32" s="6780" t="s">
        <v>19</v>
      </c>
      <c r="IA32" s="6780" t="s">
        <v>19</v>
      </c>
      <c r="IB32" s="6780" t="s">
        <v>20</v>
      </c>
      <c r="IC32" s="6780" t="s">
        <v>21</v>
      </c>
      <c r="ID32" s="6780" t="s">
        <v>22</v>
      </c>
      <c r="IE32" s="6780" t="s">
        <v>23</v>
      </c>
      <c r="IF32" s="6780" t="s">
        <v>23</v>
      </c>
      <c r="IG32" s="6780" t="s">
        <v>1227</v>
      </c>
      <c r="IH32" s="6780" t="s">
        <v>20</v>
      </c>
      <c r="II32" s="6780" t="s">
        <v>25</v>
      </c>
      <c r="IJ32" s="6780" t="s">
        <v>0</v>
      </c>
      <c r="IK32" s="6780" t="s">
        <v>1363</v>
      </c>
      <c r="IL32" s="6868"/>
      <c r="IM32" s="6868"/>
      <c r="IN32" s="6780" t="s">
        <v>26</v>
      </c>
      <c r="IO32" s="87"/>
      <c r="IP32" s="6780" t="s">
        <v>4</v>
      </c>
      <c r="IQ32" s="6840" t="s">
        <v>18</v>
      </c>
      <c r="IR32" s="6841" t="s">
        <v>19</v>
      </c>
      <c r="IS32" s="6841" t="s">
        <v>19</v>
      </c>
      <c r="IT32" s="6841" t="s">
        <v>20</v>
      </c>
      <c r="IU32" s="6841" t="s">
        <v>21</v>
      </c>
      <c r="IV32" s="6841" t="s">
        <v>22</v>
      </c>
      <c r="IW32" s="6841" t="s">
        <v>23</v>
      </c>
      <c r="IX32" s="6841" t="s">
        <v>23</v>
      </c>
      <c r="IY32" s="6841" t="s">
        <v>24</v>
      </c>
      <c r="IZ32" s="6841" t="s">
        <v>20</v>
      </c>
      <c r="JA32" s="6841" t="s">
        <v>25</v>
      </c>
      <c r="JB32" s="6841" t="s">
        <v>0</v>
      </c>
      <c r="JC32" s="6841" t="s">
        <v>1363</v>
      </c>
      <c r="JD32" s="6842"/>
      <c r="JE32" s="6843" t="s">
        <v>26</v>
      </c>
    </row>
    <row r="33" spans="2:265" ht="15" thickBot="1">
      <c r="B33" s="90"/>
      <c r="C33" s="5900"/>
      <c r="D33" s="5900"/>
      <c r="E33" s="5900"/>
      <c r="F33" s="5900"/>
      <c r="G33" s="5900"/>
      <c r="H33" s="5900"/>
      <c r="I33" s="5900"/>
      <c r="J33" s="5900"/>
      <c r="K33" s="5900"/>
      <c r="L33" s="5900"/>
      <c r="M33" s="8396" t="s">
        <v>1475</v>
      </c>
      <c r="N33" s="8397">
        <v>164058.04</v>
      </c>
      <c r="O33" s="4999"/>
      <c r="P33" s="4999"/>
      <c r="Q33" s="7665"/>
      <c r="R33" s="7665"/>
      <c r="S33" s="7665"/>
      <c r="T33" s="7665" t="s">
        <v>3</v>
      </c>
      <c r="U33" s="7665" t="s">
        <v>18</v>
      </c>
      <c r="V33" s="7665"/>
      <c r="W33" s="7665"/>
      <c r="X33" s="7665"/>
      <c r="Y33" s="7665" t="s">
        <v>21</v>
      </c>
      <c r="Z33" s="7665" t="s">
        <v>27</v>
      </c>
      <c r="AA33" s="7665" t="s">
        <v>28</v>
      </c>
      <c r="AB33" s="7665"/>
      <c r="AC33" s="7665"/>
      <c r="AD33" s="7665"/>
      <c r="AE33" s="7665"/>
      <c r="AF33" s="7665" t="s">
        <v>11</v>
      </c>
      <c r="AG33" s="7665"/>
      <c r="AH33" s="7665"/>
      <c r="AI33" s="7684"/>
      <c r="AJ33" s="7712"/>
      <c r="AK33" s="7813"/>
      <c r="AL33" s="7714"/>
      <c r="AM33" s="7745"/>
      <c r="AN33" s="7814"/>
      <c r="AO33" s="7717"/>
      <c r="AP33" s="7717"/>
      <c r="AQ33" s="7815"/>
      <c r="AR33" s="7719"/>
      <c r="AS33" s="7763"/>
      <c r="AT33" s="7736"/>
      <c r="AU33" s="7817"/>
      <c r="AV33" s="7817"/>
      <c r="AW33" s="7722"/>
      <c r="AX33" s="7722"/>
      <c r="AY33" s="7723"/>
      <c r="AZ33" s="7820"/>
      <c r="BA33" s="4993"/>
      <c r="BB33" s="4993"/>
      <c r="BC33" s="5061"/>
      <c r="BD33" s="5061"/>
      <c r="BE33" s="5061"/>
      <c r="BF33" s="5061" t="s">
        <v>3</v>
      </c>
      <c r="BG33" s="5061" t="s">
        <v>18</v>
      </c>
      <c r="BH33" s="5061"/>
      <c r="BI33" s="5061"/>
      <c r="BJ33" s="5061" t="s">
        <v>21</v>
      </c>
      <c r="BK33" s="5061" t="s">
        <v>27</v>
      </c>
      <c r="BL33" s="5061" t="s">
        <v>28</v>
      </c>
      <c r="BM33" s="5061"/>
      <c r="BN33" s="5061"/>
      <c r="BO33" s="5061"/>
      <c r="BP33" s="5061"/>
      <c r="BQ33" s="5061" t="s">
        <v>11</v>
      </c>
      <c r="BR33" s="5061"/>
      <c r="BS33" s="5061"/>
      <c r="BT33" s="5082"/>
      <c r="BU33" s="7158"/>
      <c r="BV33" s="5320"/>
      <c r="BW33" s="5321"/>
      <c r="BX33" s="5322"/>
      <c r="BY33" s="5323"/>
      <c r="BZ33" s="5321"/>
      <c r="CA33" s="5324"/>
      <c r="CB33" s="5346"/>
      <c r="CC33" s="6703"/>
      <c r="CD33" s="5325"/>
      <c r="CE33" s="5324"/>
      <c r="CF33" s="5326"/>
      <c r="CG33" s="5342"/>
      <c r="CH33" s="5324"/>
      <c r="CI33" s="7157"/>
      <c r="CJ33" s="7011"/>
      <c r="CK33" s="4993"/>
      <c r="CL33" s="5110"/>
      <c r="CM33" s="5110"/>
      <c r="CN33" s="5110"/>
      <c r="CO33" s="5110"/>
      <c r="CP33" s="5110"/>
      <c r="CQ33" s="5110"/>
      <c r="CR33" s="5110"/>
      <c r="CS33" s="5110"/>
      <c r="CT33" s="5110"/>
      <c r="CU33" s="5110"/>
      <c r="CV33" s="5110"/>
      <c r="CW33" s="5110"/>
      <c r="CX33" s="5110"/>
      <c r="CY33" s="5110"/>
      <c r="CZ33" s="5110"/>
      <c r="DA33" s="5110"/>
      <c r="DB33" s="5110"/>
      <c r="DC33" s="5122"/>
      <c r="DD33" s="5414"/>
      <c r="DE33" s="5408"/>
      <c r="DF33" s="5408"/>
      <c r="DG33" s="6299"/>
      <c r="DH33" s="6499"/>
      <c r="DI33" s="5408"/>
      <c r="DJ33" s="6300"/>
      <c r="DK33" s="6500"/>
      <c r="DL33" s="6501"/>
      <c r="DM33" s="5408"/>
      <c r="DN33" s="6502"/>
      <c r="DO33" s="6502"/>
      <c r="DP33" s="5409"/>
      <c r="DQ33" s="6503"/>
      <c r="DR33" s="6502"/>
      <c r="DS33" s="5498"/>
      <c r="DU33" s="5434"/>
      <c r="DV33" s="5435"/>
      <c r="DW33" s="5435"/>
      <c r="DX33" s="5435"/>
      <c r="DY33" s="5436"/>
      <c r="DZ33" s="5437"/>
      <c r="EA33" s="5435"/>
      <c r="EB33" s="5435"/>
      <c r="EC33" s="5438"/>
      <c r="ED33" s="5436"/>
      <c r="EE33" s="5435"/>
      <c r="EF33" s="5439"/>
      <c r="EG33" s="5439"/>
      <c r="EH33" s="5440"/>
      <c r="EI33" s="5441"/>
      <c r="EJ33" s="5439"/>
      <c r="EK33" s="5024"/>
      <c r="EL33" s="5012"/>
      <c r="EM33" s="5017" t="s">
        <v>4</v>
      </c>
      <c r="EN33" s="5043" t="s">
        <v>18</v>
      </c>
      <c r="EO33" s="5040" t="s">
        <v>19</v>
      </c>
      <c r="EP33" s="5040" t="s">
        <v>19</v>
      </c>
      <c r="EQ33" s="5040" t="s">
        <v>20</v>
      </c>
      <c r="ER33" s="5040" t="s">
        <v>21</v>
      </c>
      <c r="ES33" s="5040" t="s">
        <v>22</v>
      </c>
      <c r="ET33" s="5040" t="s">
        <v>23</v>
      </c>
      <c r="EU33" s="5040" t="s">
        <v>23</v>
      </c>
      <c r="EV33" s="5040" t="s">
        <v>24</v>
      </c>
      <c r="EW33" s="5040" t="s">
        <v>20</v>
      </c>
      <c r="EX33" s="5040" t="s">
        <v>25</v>
      </c>
      <c r="EY33" s="5040" t="s">
        <v>0</v>
      </c>
      <c r="EZ33" s="5040" t="s">
        <v>1363</v>
      </c>
      <c r="FA33" s="5383"/>
      <c r="FB33" s="5041" t="s">
        <v>26</v>
      </c>
      <c r="FD33" s="5110"/>
      <c r="FE33" s="5110"/>
      <c r="FF33" s="5110"/>
      <c r="FG33" s="5110"/>
      <c r="FH33" s="5110"/>
      <c r="FI33" s="5110"/>
      <c r="FJ33" s="5110"/>
      <c r="FK33" s="5110"/>
      <c r="FL33" s="5110"/>
      <c r="FM33" s="5110"/>
      <c r="FN33" s="5110"/>
      <c r="FO33" s="5110"/>
      <c r="FP33" s="5110"/>
      <c r="FQ33" s="5110"/>
      <c r="FR33" s="5110"/>
      <c r="FS33" s="5110"/>
      <c r="FT33" s="5110"/>
      <c r="FU33" s="5122"/>
      <c r="FV33" s="6327"/>
      <c r="FW33" s="6328"/>
      <c r="FX33" s="6328"/>
      <c r="FY33" s="6329"/>
      <c r="FZ33" s="6328"/>
      <c r="GA33" s="6328"/>
      <c r="GB33" s="6328"/>
      <c r="GC33" s="6332"/>
      <c r="GD33" s="6329"/>
      <c r="GE33" s="6328"/>
      <c r="GF33" s="6328"/>
      <c r="GG33" s="6334"/>
      <c r="GH33" s="6333"/>
      <c r="GI33" s="6354"/>
      <c r="GJ33" s="7059"/>
      <c r="GK33" s="5415"/>
      <c r="GL33" s="6480"/>
      <c r="GM33" s="6576"/>
      <c r="GN33" s="6576"/>
      <c r="GO33" s="6576"/>
      <c r="GP33" s="6576" t="s">
        <v>3</v>
      </c>
      <c r="GQ33" s="6576" t="s">
        <v>18</v>
      </c>
      <c r="GR33" s="6576"/>
      <c r="GS33" s="6576"/>
      <c r="GT33" s="6576" t="s">
        <v>21</v>
      </c>
      <c r="GU33" s="6576" t="s">
        <v>27</v>
      </c>
      <c r="GV33" s="6576" t="s">
        <v>28</v>
      </c>
      <c r="GW33" s="6576"/>
      <c r="GX33" s="6576"/>
      <c r="GY33" s="6576"/>
      <c r="GZ33" s="6576"/>
      <c r="HA33" s="6576" t="s">
        <v>11</v>
      </c>
      <c r="HB33" s="6576"/>
      <c r="HC33" s="6576"/>
      <c r="HD33" s="6576"/>
      <c r="HE33" s="6520"/>
      <c r="HF33" s="6630"/>
      <c r="HG33" s="6631"/>
      <c r="HH33" s="6631"/>
      <c r="HI33" s="6632"/>
      <c r="HJ33" s="6631"/>
      <c r="HK33" s="6631"/>
      <c r="HL33" s="6633"/>
      <c r="HM33" s="6634"/>
      <c r="HN33" s="6632"/>
      <c r="HO33" s="6631"/>
      <c r="HP33" s="6631"/>
      <c r="HQ33" s="6635"/>
      <c r="HR33" s="6636"/>
      <c r="HS33" s="6637"/>
      <c r="HT33" s="6728"/>
      <c r="HU33" s="7119"/>
      <c r="HV33" s="4993"/>
      <c r="HW33" s="6780"/>
      <c r="HX33" s="6780"/>
      <c r="HY33" s="6780"/>
      <c r="HZ33" s="6780"/>
      <c r="IA33" s="6780"/>
      <c r="IB33" s="6780"/>
      <c r="IC33" s="6780"/>
      <c r="ID33" s="6780"/>
      <c r="IE33" s="6780"/>
      <c r="IF33" s="6780"/>
      <c r="IG33" s="6780"/>
      <c r="IH33" s="6780"/>
      <c r="II33" s="6780"/>
      <c r="IJ33" s="6780"/>
      <c r="IK33" s="6780"/>
      <c r="IL33" s="6868"/>
      <c r="IM33" s="6868" t="s">
        <v>1526</v>
      </c>
      <c r="IN33" s="6780"/>
      <c r="IO33" s="87"/>
      <c r="IP33" s="6781"/>
      <c r="IQ33" s="6844"/>
      <c r="IR33" s="6845" t="s">
        <v>3</v>
      </c>
      <c r="IS33" s="6845" t="s">
        <v>18</v>
      </c>
      <c r="IT33" s="6845"/>
      <c r="IU33" s="6845"/>
      <c r="IV33" s="6845" t="s">
        <v>21</v>
      </c>
      <c r="IW33" s="6845" t="s">
        <v>27</v>
      </c>
      <c r="IX33" s="6845" t="s">
        <v>28</v>
      </c>
      <c r="IY33" s="6845"/>
      <c r="IZ33" s="6845"/>
      <c r="JA33" s="6845"/>
      <c r="JB33" s="6845"/>
      <c r="JC33" s="6845" t="s">
        <v>11</v>
      </c>
      <c r="JD33" s="6846"/>
      <c r="JE33" s="6847"/>
    </row>
    <row r="34" spans="2:265" ht="15" thickBot="1">
      <c r="B34" s="4993"/>
      <c r="C34" s="4993"/>
      <c r="D34" s="4993"/>
      <c r="E34" s="4993"/>
      <c r="F34" s="4993"/>
      <c r="G34" s="4993"/>
      <c r="H34" s="4993"/>
      <c r="I34" s="4993"/>
      <c r="J34" s="4993"/>
      <c r="K34" s="4993"/>
      <c r="L34" s="4993"/>
      <c r="M34" s="7179">
        <v>2021</v>
      </c>
      <c r="N34" s="7183">
        <v>229430.35</v>
      </c>
      <c r="O34" s="4999"/>
      <c r="P34" s="4999"/>
      <c r="Q34" s="8485" t="s">
        <v>1543</v>
      </c>
      <c r="R34" s="7806" t="s">
        <v>1774</v>
      </c>
      <c r="S34" s="7993">
        <v>41</v>
      </c>
      <c r="T34" s="7803">
        <v>932</v>
      </c>
      <c r="U34" s="7804">
        <v>45602</v>
      </c>
      <c r="V34" s="8484">
        <v>23.2</v>
      </c>
      <c r="W34" s="7806" t="s">
        <v>35</v>
      </c>
      <c r="X34" s="7806">
        <v>58</v>
      </c>
      <c r="Y34" s="7916">
        <v>1327</v>
      </c>
      <c r="Z34" s="7808">
        <v>45681</v>
      </c>
      <c r="AA34" s="7895">
        <v>45696</v>
      </c>
      <c r="AB34" s="7806">
        <v>24298</v>
      </c>
      <c r="AC34" s="7896">
        <v>23200</v>
      </c>
      <c r="AD34" s="7896">
        <f t="shared" ref="AD34:AD39" si="7">(AC34-V34*1000)</f>
        <v>0</v>
      </c>
      <c r="AE34" s="7916">
        <f t="shared" ref="AE34:AE39" si="8">(AC34*Y34/1000)</f>
        <v>30786.400000000001</v>
      </c>
      <c r="AF34" s="7916">
        <f>(AE34*0.05)</f>
        <v>1539.3200000000002</v>
      </c>
      <c r="AG34" s="7812">
        <v>5</v>
      </c>
      <c r="AH34" s="8486" t="s">
        <v>8</v>
      </c>
      <c r="AI34" s="7684"/>
      <c r="AJ34" s="7712"/>
      <c r="AK34" s="7713"/>
      <c r="AL34" s="7714"/>
      <c r="AM34" s="7780"/>
      <c r="AN34" s="7751"/>
      <c r="AO34" s="7717"/>
      <c r="AP34" s="7717"/>
      <c r="AQ34" s="7718"/>
      <c r="AR34" s="7719"/>
      <c r="AS34" s="7763"/>
      <c r="AT34" s="7717"/>
      <c r="AU34" s="7721"/>
      <c r="AV34" s="7717"/>
      <c r="AW34" s="7722"/>
      <c r="AX34" s="7722"/>
      <c r="AY34" s="7723"/>
      <c r="AZ34" s="7724"/>
      <c r="BA34" s="4993"/>
      <c r="BB34" s="4993"/>
      <c r="BC34" s="5171"/>
      <c r="BD34" s="5254"/>
      <c r="BE34" s="5253"/>
      <c r="BF34" s="5254"/>
      <c r="BG34" s="5255"/>
      <c r="BH34" s="5256"/>
      <c r="BI34" s="5254"/>
      <c r="BJ34" s="5257"/>
      <c r="BK34" s="5397"/>
      <c r="BL34" s="6307"/>
      <c r="BM34" s="5398"/>
      <c r="BN34" s="5257"/>
      <c r="BO34" s="5246"/>
      <c r="BP34" s="5250"/>
      <c r="BQ34" s="5257"/>
      <c r="BR34" s="7141"/>
      <c r="BS34" s="5400"/>
      <c r="BT34" s="5082"/>
      <c r="BU34" s="7158"/>
      <c r="BV34" s="5320"/>
      <c r="BW34" s="5321"/>
      <c r="BX34" s="5322"/>
      <c r="BY34" s="5323"/>
      <c r="BZ34" s="5321"/>
      <c r="CA34" s="5324"/>
      <c r="CB34" s="5346"/>
      <c r="CC34" s="6703"/>
      <c r="CD34" s="5325"/>
      <c r="CE34" s="5324"/>
      <c r="CF34" s="5326"/>
      <c r="CG34" s="5342"/>
      <c r="CH34" s="5324"/>
      <c r="CI34" s="7157"/>
      <c r="CJ34" s="7011"/>
      <c r="CK34" s="4993"/>
      <c r="CL34" s="5110"/>
      <c r="CM34" s="5110"/>
      <c r="CN34" s="5110"/>
      <c r="CO34" s="5110"/>
      <c r="CP34" s="5110"/>
      <c r="CQ34" s="5110"/>
      <c r="CR34" s="5110"/>
      <c r="CS34" s="5110"/>
      <c r="CT34" s="5110"/>
      <c r="CU34" s="5110"/>
      <c r="CV34" s="5110"/>
      <c r="CW34" s="5110"/>
      <c r="CX34" s="5110"/>
      <c r="CY34" s="5110"/>
      <c r="CZ34" s="5110"/>
      <c r="DA34" s="5110"/>
      <c r="DB34" s="5110"/>
      <c r="DC34" s="5122"/>
      <c r="DD34" s="5414"/>
      <c r="DE34" s="5408"/>
      <c r="DF34" s="5408"/>
      <c r="DG34" s="6299"/>
      <c r="DH34" s="6499"/>
      <c r="DI34" s="5408"/>
      <c r="DJ34" s="6300"/>
      <c r="DK34" s="6500"/>
      <c r="DL34" s="6501"/>
      <c r="DM34" s="5408"/>
      <c r="DN34" s="6502"/>
      <c r="DO34" s="6502"/>
      <c r="DP34" s="5409"/>
      <c r="DQ34" s="6503"/>
      <c r="DR34" s="6502"/>
      <c r="DS34" s="5498"/>
      <c r="DU34" s="5469"/>
      <c r="DV34" s="5459"/>
      <c r="DW34" s="5459"/>
      <c r="DX34" s="5459"/>
      <c r="DY34" s="5460"/>
      <c r="DZ34" s="4227"/>
      <c r="EA34" s="5459"/>
      <c r="EB34" s="5459"/>
      <c r="EC34" s="5461"/>
      <c r="ED34" s="5460"/>
      <c r="EE34" s="5459"/>
      <c r="EF34" s="5462"/>
      <c r="EG34" s="5462"/>
      <c r="EH34" s="5463"/>
      <c r="EI34" s="5464"/>
      <c r="EJ34" s="5462"/>
      <c r="EK34" s="6918"/>
      <c r="EL34" s="5012"/>
      <c r="EM34" s="5018"/>
      <c r="EN34" s="5044"/>
      <c r="EO34" s="5045" t="s">
        <v>3</v>
      </c>
      <c r="EP34" s="5045" t="s">
        <v>18</v>
      </c>
      <c r="EQ34" s="5045"/>
      <c r="ER34" s="5045"/>
      <c r="ES34" s="5045" t="s">
        <v>21</v>
      </c>
      <c r="ET34" s="5045" t="s">
        <v>27</v>
      </c>
      <c r="EU34" s="5045" t="s">
        <v>28</v>
      </c>
      <c r="EV34" s="5045"/>
      <c r="EW34" s="5045"/>
      <c r="EX34" s="5045"/>
      <c r="EY34" s="5045"/>
      <c r="EZ34" s="5045" t="s">
        <v>11</v>
      </c>
      <c r="FA34" s="5384"/>
      <c r="FB34" s="5046"/>
      <c r="FD34" s="5110"/>
      <c r="FE34" s="5110"/>
      <c r="FF34" s="5110"/>
      <c r="FG34" s="5110"/>
      <c r="FH34" s="5110"/>
      <c r="FI34" s="5110"/>
      <c r="FJ34" s="5110"/>
      <c r="FK34" s="5110"/>
      <c r="FL34" s="5110"/>
      <c r="FM34" s="5110"/>
      <c r="FN34" s="5110"/>
      <c r="FO34" s="5110"/>
      <c r="FP34" s="5110"/>
      <c r="FQ34" s="5110"/>
      <c r="FR34" s="5110"/>
      <c r="FS34" s="5110"/>
      <c r="FT34" s="5110"/>
      <c r="FU34" s="5122"/>
      <c r="FV34" s="6327"/>
      <c r="FW34" s="6328"/>
      <c r="FX34" s="6328"/>
      <c r="FY34" s="6329"/>
      <c r="FZ34" s="6328"/>
      <c r="GA34" s="6328"/>
      <c r="GB34" s="6328"/>
      <c r="GC34" s="6332"/>
      <c r="GD34" s="6329"/>
      <c r="GE34" s="6328"/>
      <c r="GF34" s="6328"/>
      <c r="GG34" s="6334"/>
      <c r="GH34" s="6333"/>
      <c r="GI34" s="6354"/>
      <c r="GJ34" s="7023"/>
      <c r="GK34" s="5415"/>
      <c r="GL34" s="6480"/>
      <c r="GM34" s="6935" t="s">
        <v>1779</v>
      </c>
      <c r="GN34" s="6631" t="s">
        <v>1554</v>
      </c>
      <c r="GO34" s="6648">
        <v>4</v>
      </c>
      <c r="GP34" s="6648">
        <v>987</v>
      </c>
      <c r="GQ34" s="6649">
        <v>45707</v>
      </c>
      <c r="GR34" s="6648">
        <v>500</v>
      </c>
      <c r="GS34" s="6648" t="s">
        <v>1539</v>
      </c>
      <c r="GT34" s="6650">
        <v>12.5</v>
      </c>
      <c r="GU34" s="6651">
        <v>45713</v>
      </c>
      <c r="GV34" s="6649">
        <v>45713</v>
      </c>
      <c r="GW34" s="6648">
        <v>4509</v>
      </c>
      <c r="GX34" s="6648">
        <v>506</v>
      </c>
      <c r="GY34" s="6652">
        <f>(GR34-GX34)</f>
        <v>-6</v>
      </c>
      <c r="GZ34" s="6653">
        <f>GT34*GX34/1</f>
        <v>6325</v>
      </c>
      <c r="HA34" s="6654">
        <f>(GZ34*0.05)</f>
        <v>316.25</v>
      </c>
      <c r="HB34" s="6685">
        <v>5</v>
      </c>
      <c r="HC34" s="6545">
        <f>(GZ34*0.02)</f>
        <v>126.5</v>
      </c>
      <c r="HD34" s="6638" t="s">
        <v>8</v>
      </c>
      <c r="HE34" s="6520"/>
      <c r="HF34" s="6630"/>
      <c r="HG34" s="6631"/>
      <c r="HH34" s="6631"/>
      <c r="HI34" s="6632"/>
      <c r="HJ34" s="6631"/>
      <c r="HK34" s="6631"/>
      <c r="HL34" s="6633"/>
      <c r="HM34" s="6634"/>
      <c r="HN34" s="6632"/>
      <c r="HO34" s="6631"/>
      <c r="HP34" s="6631"/>
      <c r="HQ34" s="6635"/>
      <c r="HR34" s="6636"/>
      <c r="HS34" s="6637"/>
      <c r="HT34" s="6728"/>
      <c r="HU34" s="7120"/>
      <c r="HV34" s="4993"/>
      <c r="HW34" s="6780"/>
      <c r="HX34" s="6780"/>
      <c r="HY34" s="6780"/>
      <c r="HZ34" s="6780"/>
      <c r="IA34" s="6780"/>
      <c r="IB34" s="6780"/>
      <c r="IC34" s="6780"/>
      <c r="ID34" s="6780"/>
      <c r="IE34" s="6780"/>
      <c r="IF34" s="6780"/>
      <c r="IG34" s="6780"/>
      <c r="IH34" s="6780"/>
      <c r="II34" s="6780"/>
      <c r="IJ34" s="6780"/>
      <c r="IK34" s="6780"/>
      <c r="IL34" s="6868"/>
      <c r="IM34" s="6868"/>
      <c r="IN34" s="6780"/>
      <c r="IO34" s="87"/>
      <c r="IP34" s="6738"/>
      <c r="IQ34" s="6739"/>
      <c r="IR34" s="6739"/>
      <c r="IS34" s="6740"/>
      <c r="IT34" s="6739"/>
      <c r="IU34" s="6739"/>
      <c r="IV34" s="6741"/>
      <c r="IW34" s="6742"/>
      <c r="IX34" s="6740"/>
      <c r="IY34" s="7193"/>
      <c r="IZ34" s="6739"/>
      <c r="JA34" s="6743"/>
      <c r="JB34" s="6744"/>
      <c r="JC34" s="6745"/>
      <c r="JD34" s="7194"/>
      <c r="JE34" s="6848"/>
    </row>
    <row r="35" spans="2:265" ht="15" thickBot="1">
      <c r="B35" s="6392"/>
      <c r="C35" s="5901"/>
      <c r="D35" s="5901"/>
      <c r="E35" s="5901"/>
      <c r="F35" s="5901"/>
      <c r="G35" s="5901"/>
      <c r="H35" s="5901"/>
      <c r="I35" s="5901"/>
      <c r="J35" s="5901"/>
      <c r="K35" s="5901"/>
      <c r="L35" s="5901"/>
      <c r="M35" s="8396" t="s">
        <v>1477</v>
      </c>
      <c r="N35" s="7183">
        <v>222796.05</v>
      </c>
      <c r="O35" s="4999"/>
      <c r="P35" s="4999"/>
      <c r="Q35" s="7750" t="s">
        <v>1543</v>
      </c>
      <c r="R35" s="7761" t="s">
        <v>1774</v>
      </c>
      <c r="S35" s="7759">
        <v>44</v>
      </c>
      <c r="T35" s="7714" t="s">
        <v>796</v>
      </c>
      <c r="U35" s="7715">
        <v>45684</v>
      </c>
      <c r="V35" s="7864">
        <v>23.2</v>
      </c>
      <c r="W35" s="7761" t="s">
        <v>35</v>
      </c>
      <c r="X35" s="7761">
        <v>58</v>
      </c>
      <c r="Y35" s="7762">
        <v>1327</v>
      </c>
      <c r="Z35" s="7719">
        <v>45691</v>
      </c>
      <c r="AA35" s="7720">
        <v>45696</v>
      </c>
      <c r="AB35" s="7717">
        <v>24298</v>
      </c>
      <c r="AC35" s="7721">
        <v>23200</v>
      </c>
      <c r="AD35" s="7721">
        <f t="shared" si="7"/>
        <v>0</v>
      </c>
      <c r="AE35" s="7722">
        <f t="shared" si="8"/>
        <v>30786.400000000001</v>
      </c>
      <c r="AF35" s="7722">
        <f>(AE35*0.05)</f>
        <v>1539.3200000000002</v>
      </c>
      <c r="AG35" s="7723">
        <v>5</v>
      </c>
      <c r="AH35" s="7711" t="s">
        <v>8</v>
      </c>
      <c r="AI35" s="7684"/>
      <c r="AJ35" s="7712"/>
      <c r="AK35" s="7713"/>
      <c r="AL35" s="7714"/>
      <c r="AM35" s="7715"/>
      <c r="AN35" s="7751"/>
      <c r="AO35" s="7717"/>
      <c r="AP35" s="7717"/>
      <c r="AQ35" s="7718"/>
      <c r="AR35" s="7719"/>
      <c r="AS35" s="7715"/>
      <c r="AT35" s="7717"/>
      <c r="AU35" s="7721"/>
      <c r="AV35" s="7717"/>
      <c r="AW35" s="7722"/>
      <c r="AX35" s="7722"/>
      <c r="AY35" s="7723"/>
      <c r="AZ35" s="7820"/>
      <c r="BA35" s="4993"/>
      <c r="BB35" s="4993"/>
      <c r="BC35" s="5171"/>
      <c r="BD35" s="5252"/>
      <c r="BE35" s="5253"/>
      <c r="BF35" s="6954"/>
      <c r="BG35" s="5255"/>
      <c r="BH35" s="5256"/>
      <c r="BI35" s="5254"/>
      <c r="BJ35" s="5257"/>
      <c r="BK35" s="5258"/>
      <c r="BL35" s="5255"/>
      <c r="BM35" s="5245"/>
      <c r="BN35" s="5250"/>
      <c r="BO35" s="5250"/>
      <c r="BP35" s="5250"/>
      <c r="BQ35" s="5250"/>
      <c r="BR35" s="7080"/>
      <c r="BS35" s="6257"/>
      <c r="BT35" s="5082"/>
      <c r="BU35" s="6718"/>
      <c r="BV35" s="5253"/>
      <c r="BW35" s="5254"/>
      <c r="BX35" s="5255"/>
      <c r="BY35" s="5256"/>
      <c r="BZ35" s="5254"/>
      <c r="CA35" s="5257"/>
      <c r="CB35" s="5397"/>
      <c r="CC35" s="6307"/>
      <c r="CD35" s="5398"/>
      <c r="CE35" s="5257"/>
      <c r="CF35" s="5246"/>
      <c r="CG35" s="5250"/>
      <c r="CH35" s="5257"/>
      <c r="CI35" s="7141"/>
      <c r="CJ35" s="7011"/>
      <c r="CK35" s="4993"/>
      <c r="CL35" s="5114"/>
      <c r="CM35" s="5114"/>
      <c r="CN35" s="5114"/>
      <c r="CO35" s="5114" t="s">
        <v>3</v>
      </c>
      <c r="CP35" s="5114" t="s">
        <v>18</v>
      </c>
      <c r="CQ35" s="5114"/>
      <c r="CR35" s="5114"/>
      <c r="CS35" s="5114" t="s">
        <v>21</v>
      </c>
      <c r="CT35" s="5114" t="s">
        <v>27</v>
      </c>
      <c r="CU35" s="5114" t="s">
        <v>28</v>
      </c>
      <c r="CV35" s="5114"/>
      <c r="CW35" s="5114"/>
      <c r="CX35" s="5114"/>
      <c r="CY35" s="5114"/>
      <c r="CZ35" s="5114" t="s">
        <v>11</v>
      </c>
      <c r="DA35" s="5114"/>
      <c r="DB35" s="5114"/>
      <c r="DC35" s="5122"/>
      <c r="DD35" s="5123"/>
      <c r="DE35" s="5124"/>
      <c r="DF35" s="5133"/>
      <c r="DG35" s="5133"/>
      <c r="DH35" s="5202"/>
      <c r="DI35" s="5133"/>
      <c r="DJ35" s="5133"/>
      <c r="DK35" s="5134"/>
      <c r="DL35" s="5133"/>
      <c r="DM35" s="5133"/>
      <c r="DN35" s="5133"/>
      <c r="DO35" s="5133"/>
      <c r="DP35" s="5133"/>
      <c r="DQ35" s="5133"/>
      <c r="DR35" s="5133"/>
      <c r="DS35" s="5201"/>
      <c r="DU35" s="5025"/>
      <c r="DV35" s="5013"/>
      <c r="DW35" s="5013"/>
      <c r="DX35" s="5013"/>
      <c r="DY35" s="5013"/>
      <c r="DZ35" s="5013"/>
      <c r="EA35" s="5013"/>
      <c r="EB35" s="5013"/>
      <c r="EC35" s="5035"/>
      <c r="ED35" s="5013"/>
      <c r="EE35" s="5013"/>
      <c r="EF35" s="5013"/>
      <c r="EG35" s="5013"/>
      <c r="EH35" s="5013"/>
      <c r="EI35" s="5013"/>
      <c r="EJ35" s="5348"/>
      <c r="EK35" s="5026"/>
      <c r="EL35" s="5012"/>
      <c r="EM35" s="8448" t="s">
        <v>1826</v>
      </c>
      <c r="EN35" s="8441">
        <v>14</v>
      </c>
      <c r="EO35" s="8441" t="s">
        <v>36</v>
      </c>
      <c r="EP35" s="8449">
        <v>45643</v>
      </c>
      <c r="EQ35" s="8450">
        <v>100</v>
      </c>
      <c r="ER35" s="8441" t="s">
        <v>35</v>
      </c>
      <c r="ES35" s="8468">
        <v>95.82</v>
      </c>
      <c r="ET35" s="8451">
        <v>45664</v>
      </c>
      <c r="EU35" s="8449">
        <v>45673</v>
      </c>
      <c r="EV35" s="8441">
        <v>41222</v>
      </c>
      <c r="EW35" s="8452">
        <v>100010</v>
      </c>
      <c r="EX35" s="8452">
        <f t="shared" ref="EX35:EX41" si="9">(EQ35*1000-EW35)</f>
        <v>-10</v>
      </c>
      <c r="EY35" s="8453">
        <f t="shared" ref="EY35:EY41" si="10">(ES35*EW35/1000)</f>
        <v>9582.9581999999991</v>
      </c>
      <c r="EZ35" s="8469">
        <f t="shared" ref="EZ35:EZ41" si="11">(EY35*0.04)</f>
        <v>383.31832799999995</v>
      </c>
      <c r="FA35" s="8452">
        <v>4</v>
      </c>
      <c r="FB35" s="8470" t="s">
        <v>1536</v>
      </c>
      <c r="FD35" s="5114"/>
      <c r="FE35" s="5114"/>
      <c r="FF35" s="5114"/>
      <c r="FG35" s="5114" t="s">
        <v>3</v>
      </c>
      <c r="FH35" s="5114" t="s">
        <v>18</v>
      </c>
      <c r="FI35" s="5114"/>
      <c r="FJ35" s="5114"/>
      <c r="FK35" s="5114" t="s">
        <v>21</v>
      </c>
      <c r="FL35" s="5114" t="s">
        <v>27</v>
      </c>
      <c r="FM35" s="5114" t="s">
        <v>28</v>
      </c>
      <c r="FN35" s="5114"/>
      <c r="FO35" s="5114"/>
      <c r="FP35" s="5114"/>
      <c r="FQ35" s="5114"/>
      <c r="FR35" s="5114" t="s">
        <v>11</v>
      </c>
      <c r="FS35" s="5114"/>
      <c r="FT35" s="5114"/>
      <c r="FU35" s="5122"/>
      <c r="FV35" s="5123"/>
      <c r="FW35" s="5124"/>
      <c r="FX35" s="5133"/>
      <c r="FY35" s="5134"/>
      <c r="FZ35" s="5134"/>
      <c r="GA35" s="6328"/>
      <c r="GB35" s="5134"/>
      <c r="GC35" s="5134"/>
      <c r="GD35" s="5134"/>
      <c r="GE35" s="5134"/>
      <c r="GF35" s="5134"/>
      <c r="GG35" s="5134"/>
      <c r="GH35" s="5134"/>
      <c r="GI35" s="5134"/>
      <c r="GJ35" s="6867"/>
      <c r="GK35" s="5415"/>
      <c r="GL35" s="6480"/>
      <c r="GM35" s="6935"/>
      <c r="GN35" s="6631"/>
      <c r="GO35" s="6648"/>
      <c r="GP35" s="6648"/>
      <c r="GQ35" s="6649"/>
      <c r="GR35" s="6648"/>
      <c r="GS35" s="6648"/>
      <c r="GT35" s="6650"/>
      <c r="GU35" s="6651"/>
      <c r="GV35" s="6649"/>
      <c r="GW35" s="6648"/>
      <c r="GX35" s="6648"/>
      <c r="GY35" s="6652"/>
      <c r="GZ35" s="6653"/>
      <c r="HA35" s="6654"/>
      <c r="HB35" s="6685"/>
      <c r="HC35" s="6654"/>
      <c r="HD35" s="6538"/>
      <c r="HE35" s="6520"/>
      <c r="HF35" s="6630"/>
      <c r="HG35" s="6631"/>
      <c r="HH35" s="6631"/>
      <c r="HI35" s="6632"/>
      <c r="HJ35" s="6631"/>
      <c r="HK35" s="6631"/>
      <c r="HL35" s="6633"/>
      <c r="HM35" s="6634"/>
      <c r="HN35" s="6632"/>
      <c r="HO35" s="6631"/>
      <c r="HP35" s="6631"/>
      <c r="HQ35" s="6635"/>
      <c r="HR35" s="6636"/>
      <c r="HS35" s="6637"/>
      <c r="HT35" s="6937"/>
      <c r="HU35" s="7085"/>
      <c r="HV35" s="4993"/>
      <c r="HW35" s="6781"/>
      <c r="HX35" s="6781"/>
      <c r="HY35" s="6781"/>
      <c r="HZ35" s="6781" t="s">
        <v>3</v>
      </c>
      <c r="IA35" s="6781" t="s">
        <v>18</v>
      </c>
      <c r="IB35" s="6781"/>
      <c r="IC35" s="6781"/>
      <c r="ID35" s="6781" t="s">
        <v>21</v>
      </c>
      <c r="IE35" s="6781" t="s">
        <v>27</v>
      </c>
      <c r="IF35" s="6781" t="s">
        <v>28</v>
      </c>
      <c r="IG35" s="6781"/>
      <c r="IH35" s="6781"/>
      <c r="II35" s="6781"/>
      <c r="IJ35" s="6781"/>
      <c r="IK35" s="6781" t="s">
        <v>11</v>
      </c>
      <c r="IL35" s="6873"/>
      <c r="IM35" s="6873"/>
      <c r="IN35" s="6781"/>
      <c r="IO35" s="87"/>
      <c r="IP35" s="6746"/>
      <c r="IQ35" s="6747"/>
      <c r="IR35" s="6747"/>
      <c r="IS35" s="6748"/>
      <c r="IT35" s="6747"/>
      <c r="IU35" s="6747"/>
      <c r="IV35" s="6749"/>
      <c r="IW35" s="6750"/>
      <c r="IX35" s="6748"/>
      <c r="IY35" s="6747"/>
      <c r="IZ35" s="6747"/>
      <c r="JA35" s="6751"/>
      <c r="JB35" s="6752"/>
      <c r="JC35" s="6753"/>
      <c r="JD35" s="6849"/>
      <c r="JE35" s="6850"/>
    </row>
    <row r="36" spans="2:265" ht="18" customHeight="1" thickBot="1">
      <c r="B36" s="6392"/>
      <c r="C36" s="5901"/>
      <c r="D36" s="5901"/>
      <c r="E36" s="5901"/>
      <c r="F36" s="5901"/>
      <c r="G36" s="5901"/>
      <c r="H36" s="5901"/>
      <c r="I36" s="5901"/>
      <c r="J36" s="5901"/>
      <c r="K36" s="5901"/>
      <c r="L36" s="5901"/>
      <c r="M36" s="8396">
        <v>2023</v>
      </c>
      <c r="N36" s="7183">
        <f>([1]Planilha5!P22)</f>
        <v>273068.18548419996</v>
      </c>
      <c r="O36" s="4999"/>
      <c r="P36" s="4999"/>
      <c r="Q36" s="7750" t="s">
        <v>1715</v>
      </c>
      <c r="R36" s="7714" t="s">
        <v>1777</v>
      </c>
      <c r="S36" s="7714">
        <v>18</v>
      </c>
      <c r="T36" s="7714" t="s">
        <v>1545</v>
      </c>
      <c r="U36" s="7745">
        <v>45685</v>
      </c>
      <c r="V36" s="8110">
        <v>300</v>
      </c>
      <c r="W36" s="7717" t="s">
        <v>35</v>
      </c>
      <c r="X36" s="7717">
        <v>600</v>
      </c>
      <c r="Y36" s="7718">
        <v>398</v>
      </c>
      <c r="Z36" s="7746">
        <v>45691</v>
      </c>
      <c r="AA36" s="7781">
        <v>45710</v>
      </c>
      <c r="AB36" s="7736">
        <v>24393</v>
      </c>
      <c r="AC36" s="7723">
        <v>85000</v>
      </c>
      <c r="AD36" s="7721">
        <f t="shared" si="7"/>
        <v>-215000</v>
      </c>
      <c r="AE36" s="7752">
        <f t="shared" si="8"/>
        <v>33830</v>
      </c>
      <c r="AF36" s="7752">
        <f>(AE36*0.025)</f>
        <v>845.75</v>
      </c>
      <c r="AG36" s="8113">
        <v>2.5</v>
      </c>
      <c r="AH36" s="7749" t="s">
        <v>8</v>
      </c>
      <c r="AI36" s="7684"/>
      <c r="AJ36" s="7712"/>
      <c r="AK36" s="7713"/>
      <c r="AL36" s="7714"/>
      <c r="AM36" s="7715"/>
      <c r="AN36" s="7751"/>
      <c r="AO36" s="7717"/>
      <c r="AP36" s="7717"/>
      <c r="AQ36" s="7718"/>
      <c r="AR36" s="7719"/>
      <c r="AS36" s="7715"/>
      <c r="AT36" s="7717"/>
      <c r="AU36" s="7721"/>
      <c r="AV36" s="7717"/>
      <c r="AW36" s="7722"/>
      <c r="AX36" s="7722"/>
      <c r="AY36" s="7723"/>
      <c r="AZ36" s="7820"/>
      <c r="BA36" s="4993"/>
      <c r="BB36" s="4993"/>
      <c r="BC36" s="5171"/>
      <c r="BD36" s="5254"/>
      <c r="BE36" s="5253"/>
      <c r="BF36" s="5254"/>
      <c r="BG36" s="5255"/>
      <c r="BH36" s="5256"/>
      <c r="BI36" s="5254"/>
      <c r="BJ36" s="5257"/>
      <c r="BK36" s="5397"/>
      <c r="BL36" s="6307"/>
      <c r="BM36" s="5398"/>
      <c r="BN36" s="5257"/>
      <c r="BO36" s="5246"/>
      <c r="BP36" s="5250"/>
      <c r="BQ36" s="5257"/>
      <c r="BR36" s="6479"/>
      <c r="BS36" s="6704"/>
      <c r="BT36" s="5082"/>
      <c r="BU36" s="8356" t="s">
        <v>1597</v>
      </c>
      <c r="BV36" s="6986">
        <v>23</v>
      </c>
      <c r="BW36" s="6990">
        <v>4500058267</v>
      </c>
      <c r="BX36" s="6988">
        <v>45470</v>
      </c>
      <c r="BY36" s="6989">
        <v>100</v>
      </c>
      <c r="BZ36" s="6990" t="s">
        <v>96</v>
      </c>
      <c r="CA36" s="6991">
        <v>15.65</v>
      </c>
      <c r="CB36" s="6992">
        <v>45491</v>
      </c>
      <c r="CC36" s="6993">
        <v>45478</v>
      </c>
      <c r="CD36" s="6994">
        <v>74830</v>
      </c>
      <c r="CE36" s="6991">
        <v>110.72</v>
      </c>
      <c r="CF36" s="6995">
        <v>0</v>
      </c>
      <c r="CG36" s="6996">
        <f>(CA36*CE36)</f>
        <v>1732.768</v>
      </c>
      <c r="CH36" s="6991">
        <f>(CG36*0.05)</f>
        <v>86.638400000000004</v>
      </c>
      <c r="CI36" s="8357">
        <v>5</v>
      </c>
      <c r="CJ36" s="7011"/>
      <c r="CK36" s="4993"/>
      <c r="CL36" s="7163"/>
      <c r="CM36" s="7164"/>
      <c r="CN36" s="6339"/>
      <c r="CO36" s="6339"/>
      <c r="CP36" s="6340"/>
      <c r="CQ36" s="7165"/>
      <c r="CR36" s="6339"/>
      <c r="CS36" s="6344"/>
      <c r="CT36" s="7166"/>
      <c r="CU36" s="6340"/>
      <c r="CV36" s="6339"/>
      <c r="CW36" s="7167"/>
      <c r="CX36" s="7167"/>
      <c r="CY36" s="6344"/>
      <c r="CZ36" s="6346"/>
      <c r="DA36" s="7168"/>
      <c r="DB36" s="5121"/>
      <c r="DC36" s="5122"/>
      <c r="DD36" s="5499"/>
      <c r="DE36" s="5500"/>
      <c r="DF36" s="5501"/>
      <c r="DG36" s="5501"/>
      <c r="DH36" s="5502"/>
      <c r="DI36" s="5501"/>
      <c r="DJ36" s="5501"/>
      <c r="DK36" s="5503"/>
      <c r="DL36" s="5501"/>
      <c r="DM36" s="5501"/>
      <c r="DN36" s="5501"/>
      <c r="DO36" s="5501"/>
      <c r="DP36" s="5501"/>
      <c r="DQ36" s="5501"/>
      <c r="DR36" s="5501"/>
      <c r="DS36" s="5504"/>
      <c r="DU36" s="5027"/>
      <c r="DV36" s="5014"/>
      <c r="DW36" s="5013"/>
      <c r="DX36" s="5013"/>
      <c r="DY36" s="5019"/>
      <c r="DZ36" s="5013"/>
      <c r="EA36" s="5013"/>
      <c r="EB36" s="5013"/>
      <c r="EC36" s="5021"/>
      <c r="ED36" s="5013"/>
      <c r="EE36" s="5013"/>
      <c r="EF36" s="5020"/>
      <c r="EG36" s="5013"/>
      <c r="EH36" s="5020"/>
      <c r="EI36" s="5020"/>
      <c r="EJ36" s="5349"/>
      <c r="EK36" s="5026"/>
      <c r="EL36" s="5012"/>
      <c r="EM36" s="8477" t="s">
        <v>1825</v>
      </c>
      <c r="EN36" s="8472">
        <v>15</v>
      </c>
      <c r="EO36" s="8472" t="s">
        <v>36</v>
      </c>
      <c r="EP36" s="8473">
        <v>45643</v>
      </c>
      <c r="EQ36" s="8474">
        <v>100</v>
      </c>
      <c r="ER36" s="8472" t="s">
        <v>35</v>
      </c>
      <c r="ES36" s="8472">
        <v>92.84</v>
      </c>
      <c r="ET36" s="4344">
        <v>45664</v>
      </c>
      <c r="EU36" s="8473">
        <v>45673</v>
      </c>
      <c r="EV36" s="8472">
        <v>41222</v>
      </c>
      <c r="EW36" s="8475">
        <v>101140</v>
      </c>
      <c r="EX36" s="8472">
        <f t="shared" si="9"/>
        <v>-1140</v>
      </c>
      <c r="EY36" s="8447">
        <f t="shared" si="10"/>
        <v>9389.8375999999989</v>
      </c>
      <c r="EZ36" s="8447">
        <f t="shared" si="11"/>
        <v>375.59350399999994</v>
      </c>
      <c r="FA36" s="8472">
        <v>4</v>
      </c>
      <c r="FB36" s="8476" t="s">
        <v>1536</v>
      </c>
      <c r="FD36" s="5118"/>
      <c r="FE36" s="5119"/>
      <c r="FF36" s="5119"/>
      <c r="FG36" s="5119"/>
      <c r="FH36" s="5119"/>
      <c r="FI36" s="5119"/>
      <c r="FJ36" s="5119"/>
      <c r="FK36" s="5119"/>
      <c r="FL36" s="5120"/>
      <c r="FM36" s="5119"/>
      <c r="FN36" s="5119"/>
      <c r="FO36" s="5119"/>
      <c r="FP36" s="5119"/>
      <c r="FQ36" s="5119"/>
      <c r="FR36" s="5119"/>
      <c r="FS36" s="6964"/>
      <c r="FT36" s="5121"/>
      <c r="FU36" s="5122"/>
      <c r="FV36" s="5140"/>
      <c r="FW36" s="5141"/>
      <c r="FX36" s="5183"/>
      <c r="FY36" s="5184"/>
      <c r="FZ36" s="5184"/>
      <c r="GA36" s="5184"/>
      <c r="GB36" s="5184"/>
      <c r="GC36" s="5184"/>
      <c r="GD36" s="5184"/>
      <c r="GE36" s="5184"/>
      <c r="GF36" s="5184"/>
      <c r="GG36" s="5184"/>
      <c r="GH36" s="6350">
        <f>SUM(GH10:GH35)</f>
        <v>0</v>
      </c>
      <c r="GI36" s="6350">
        <f>SUM(GI10:GI35)</f>
        <v>0</v>
      </c>
      <c r="GJ36" s="6863"/>
      <c r="GK36" s="5491"/>
      <c r="GL36" s="6480"/>
      <c r="GM36" s="6935"/>
      <c r="GN36" s="6648"/>
      <c r="GO36" s="6648"/>
      <c r="GP36" s="6648"/>
      <c r="GQ36" s="6649"/>
      <c r="GR36" s="6648"/>
      <c r="GS36" s="6648"/>
      <c r="GT36" s="6650"/>
      <c r="GU36" s="6651"/>
      <c r="GV36" s="6649"/>
      <c r="GW36" s="6648"/>
      <c r="GX36" s="6648"/>
      <c r="GY36" s="6652"/>
      <c r="GZ36" s="6653"/>
      <c r="HA36" s="6654"/>
      <c r="HB36" s="6685"/>
      <c r="HC36" s="6654"/>
      <c r="HD36" s="6538"/>
      <c r="HE36" s="6520"/>
      <c r="HF36" s="6631"/>
      <c r="HG36" s="6631"/>
      <c r="HH36" s="6631"/>
      <c r="HI36" s="6632"/>
      <c r="HJ36" s="6631"/>
      <c r="HK36" s="6631"/>
      <c r="HL36" s="6633"/>
      <c r="HM36" s="6634"/>
      <c r="HN36" s="6632"/>
      <c r="HO36" s="6648"/>
      <c r="HP36" s="6631"/>
      <c r="HQ36" s="6635"/>
      <c r="HR36" s="6636"/>
      <c r="HS36" s="6637"/>
      <c r="HT36" s="6937"/>
      <c r="HU36" s="7085"/>
      <c r="HV36" s="4993"/>
      <c r="HW36" s="8410" t="s">
        <v>351</v>
      </c>
      <c r="HX36" s="8411" t="s">
        <v>1538</v>
      </c>
      <c r="HY36" s="8411">
        <v>12</v>
      </c>
      <c r="HZ36" s="8411" t="s">
        <v>796</v>
      </c>
      <c r="IA36" s="8412">
        <v>45714</v>
      </c>
      <c r="IB36" s="8411">
        <v>250</v>
      </c>
      <c r="IC36" s="8411" t="s">
        <v>1539</v>
      </c>
      <c r="ID36" s="8413">
        <v>12.7</v>
      </c>
      <c r="IE36" s="8414">
        <v>45721</v>
      </c>
      <c r="IF36" s="8412">
        <v>45715</v>
      </c>
      <c r="IG36" s="8415">
        <v>416</v>
      </c>
      <c r="IH36" s="8411">
        <v>253.6</v>
      </c>
      <c r="II36" s="8416">
        <f>(IB36-IH36)</f>
        <v>-3.5999999999999943</v>
      </c>
      <c r="IJ36" s="8417">
        <f>(IH36*ID36/1)</f>
        <v>3220.72</v>
      </c>
      <c r="IK36" s="8418">
        <f>(IJ36*0.05)</f>
        <v>161.036</v>
      </c>
      <c r="IL36" s="8419">
        <v>5</v>
      </c>
      <c r="IM36" s="8368">
        <f>(IJ36*0.02)</f>
        <v>64.414400000000001</v>
      </c>
      <c r="IN36" s="6879" t="s">
        <v>8</v>
      </c>
      <c r="IO36" s="5012"/>
      <c r="IP36" s="7151"/>
      <c r="IQ36" s="6851"/>
      <c r="IR36" s="6852"/>
      <c r="IS36" s="6853"/>
      <c r="IT36" s="6853"/>
      <c r="IU36" s="6853"/>
      <c r="IV36" s="6853"/>
      <c r="IW36" s="6853"/>
      <c r="IX36" s="6853"/>
      <c r="IY36" s="6853"/>
      <c r="IZ36" s="6853"/>
      <c r="JA36" s="6853"/>
      <c r="JB36" s="6853"/>
      <c r="JC36" s="6853"/>
      <c r="JD36" s="6854"/>
      <c r="JE36" s="6850"/>
    </row>
    <row r="37" spans="2:265" ht="15" thickBot="1">
      <c r="B37" s="6392"/>
      <c r="C37" s="5901"/>
      <c r="D37" s="5901"/>
      <c r="E37" s="5901"/>
      <c r="F37" s="5901"/>
      <c r="G37" s="5901"/>
      <c r="H37" s="5901"/>
      <c r="I37" s="5901"/>
      <c r="J37" s="5901"/>
      <c r="K37" s="5407"/>
      <c r="L37" s="5901"/>
      <c r="M37" s="8396">
        <v>2024</v>
      </c>
      <c r="N37" s="7183">
        <v>314643.15999999997</v>
      </c>
      <c r="O37" s="4999"/>
      <c r="P37" s="4999"/>
      <c r="Q37" s="7712" t="s">
        <v>941</v>
      </c>
      <c r="R37" s="7714" t="s">
        <v>1771</v>
      </c>
      <c r="S37" s="7779">
        <v>109</v>
      </c>
      <c r="T37" s="7714" t="s">
        <v>101</v>
      </c>
      <c r="U37" s="7780">
        <v>45622</v>
      </c>
      <c r="V37" s="7751">
        <v>149.5</v>
      </c>
      <c r="W37" s="7717" t="s">
        <v>35</v>
      </c>
      <c r="X37" s="7713">
        <v>299</v>
      </c>
      <c r="Y37" s="7722">
        <v>515</v>
      </c>
      <c r="Z37" s="7719">
        <v>45667</v>
      </c>
      <c r="AA37" s="7720">
        <v>45691</v>
      </c>
      <c r="AB37" s="7717">
        <v>24245</v>
      </c>
      <c r="AC37" s="7721">
        <v>26500</v>
      </c>
      <c r="AD37" s="7721">
        <f t="shared" si="7"/>
        <v>-123000</v>
      </c>
      <c r="AE37" s="7756">
        <f t="shared" si="8"/>
        <v>13647.5</v>
      </c>
      <c r="AF37" s="7762">
        <f>(AE37*0.05)</f>
        <v>682.375</v>
      </c>
      <c r="AG37" s="7714">
        <v>5</v>
      </c>
      <c r="AH37" s="7749" t="s">
        <v>8</v>
      </c>
      <c r="AI37" s="7684"/>
      <c r="AJ37" s="7712"/>
      <c r="AK37" s="7713"/>
      <c r="AL37" s="7714"/>
      <c r="AM37" s="7715"/>
      <c r="AN37" s="7751"/>
      <c r="AO37" s="7717"/>
      <c r="AP37" s="7717"/>
      <c r="AQ37" s="7718"/>
      <c r="AR37" s="7719"/>
      <c r="AS37" s="7715"/>
      <c r="AT37" s="7717"/>
      <c r="AU37" s="7721"/>
      <c r="AV37" s="7717"/>
      <c r="AW37" s="7722"/>
      <c r="AX37" s="7722"/>
      <c r="AY37" s="7723"/>
      <c r="AZ37" s="7820"/>
      <c r="BA37" s="4993"/>
      <c r="BB37" s="4993"/>
      <c r="BC37" s="5171"/>
      <c r="BD37" s="5254"/>
      <c r="BE37" s="5253"/>
      <c r="BF37" s="5254"/>
      <c r="BG37" s="5255"/>
      <c r="BH37" s="5256"/>
      <c r="BI37" s="5254"/>
      <c r="BJ37" s="5257"/>
      <c r="BK37" s="5397"/>
      <c r="BL37" s="6307"/>
      <c r="BM37" s="5398"/>
      <c r="BN37" s="5257"/>
      <c r="BO37" s="5246"/>
      <c r="BP37" s="5250"/>
      <c r="BQ37" s="5257"/>
      <c r="BR37" s="6694"/>
      <c r="BS37" s="5068"/>
      <c r="BT37" s="5082"/>
      <c r="BU37" s="8356" t="s">
        <v>1598</v>
      </c>
      <c r="BV37" s="6986">
        <v>25</v>
      </c>
      <c r="BW37" s="6990">
        <v>4500058267</v>
      </c>
      <c r="BX37" s="6988">
        <v>45470</v>
      </c>
      <c r="BY37" s="6989">
        <v>100</v>
      </c>
      <c r="BZ37" s="6990" t="s">
        <v>96</v>
      </c>
      <c r="CA37" s="6991">
        <v>15.65</v>
      </c>
      <c r="CB37" s="6992">
        <v>45491</v>
      </c>
      <c r="CC37" s="6993">
        <v>45478</v>
      </c>
      <c r="CD37" s="6994">
        <v>74830</v>
      </c>
      <c r="CE37" s="6991">
        <v>104.53</v>
      </c>
      <c r="CF37" s="6995">
        <v>0</v>
      </c>
      <c r="CG37" s="6996">
        <f>(CA37*CE37)</f>
        <v>1635.8945000000001</v>
      </c>
      <c r="CH37" s="6991">
        <f>(CG37*0.05)</f>
        <v>81.794725000000014</v>
      </c>
      <c r="CI37" s="8357">
        <v>5</v>
      </c>
      <c r="CJ37" s="7011"/>
      <c r="CK37" s="4993"/>
      <c r="CL37" s="5454"/>
      <c r="CM37" s="5444"/>
      <c r="CN37" s="5445"/>
      <c r="CO37" s="5445"/>
      <c r="CP37" s="5446"/>
      <c r="CQ37" s="5447"/>
      <c r="CR37" s="5445"/>
      <c r="CS37" s="5452"/>
      <c r="CT37" s="5449"/>
      <c r="CU37" s="5446"/>
      <c r="CV37" s="5445"/>
      <c r="CW37" s="5451"/>
      <c r="CX37" s="5451"/>
      <c r="CY37" s="5452"/>
      <c r="CZ37" s="5453"/>
      <c r="DA37" s="5451"/>
      <c r="DB37" s="6214"/>
      <c r="DC37" s="3350"/>
      <c r="DD37" s="5122"/>
      <c r="DE37" s="5122"/>
      <c r="DF37" s="5139"/>
      <c r="DG37" s="5104"/>
      <c r="DH37" s="5104"/>
      <c r="DI37" s="5104"/>
      <c r="DJ37" s="5104"/>
      <c r="DK37" s="5104"/>
      <c r="DL37" s="5104"/>
      <c r="DM37" s="5104"/>
      <c r="DN37" s="5104"/>
      <c r="DO37" s="5104"/>
      <c r="DP37" s="5104"/>
      <c r="DQ37" s="5104"/>
      <c r="DR37" s="5104"/>
      <c r="DS37" s="5104"/>
      <c r="DU37" s="5025"/>
      <c r="DV37" s="5013"/>
      <c r="DW37" s="5013"/>
      <c r="DX37" s="5013"/>
      <c r="DY37" s="5013"/>
      <c r="DZ37" s="5013"/>
      <c r="EA37" s="5013"/>
      <c r="EB37" s="5013"/>
      <c r="EC37" s="5035"/>
      <c r="ED37" s="5013"/>
      <c r="EE37" s="5013"/>
      <c r="EF37" s="5013"/>
      <c r="EG37" s="5013"/>
      <c r="EH37" s="5013"/>
      <c r="EI37" s="5013"/>
      <c r="EJ37" s="5348"/>
      <c r="EK37" s="5026"/>
      <c r="EL37" s="5012"/>
      <c r="EM37" s="8518" t="s">
        <v>1827</v>
      </c>
      <c r="EN37" s="8472">
        <v>16</v>
      </c>
      <c r="EO37" s="8472">
        <v>3787</v>
      </c>
      <c r="EP37" s="8473">
        <v>45749</v>
      </c>
      <c r="EQ37" s="8474">
        <v>200</v>
      </c>
      <c r="ER37" s="8472" t="s">
        <v>35</v>
      </c>
      <c r="ES37" s="8472">
        <v>89.45</v>
      </c>
      <c r="ET37" s="4344">
        <v>45763</v>
      </c>
      <c r="EU37" s="8473">
        <v>45769</v>
      </c>
      <c r="EV37" s="8472">
        <v>41652</v>
      </c>
      <c r="EW37" s="8475">
        <v>205000</v>
      </c>
      <c r="EX37" s="8472">
        <f t="shared" si="9"/>
        <v>-5000</v>
      </c>
      <c r="EY37" s="8447">
        <f t="shared" si="10"/>
        <v>18337.25</v>
      </c>
      <c r="EZ37" s="8447">
        <f t="shared" si="11"/>
        <v>733.49</v>
      </c>
      <c r="FA37" s="8472">
        <v>4</v>
      </c>
      <c r="FB37" s="8476" t="s">
        <v>1536</v>
      </c>
      <c r="FD37" s="6595"/>
      <c r="FE37" s="6598"/>
      <c r="FF37" s="6598"/>
      <c r="FG37" s="6598"/>
      <c r="FH37" s="6597"/>
      <c r="FI37" s="6598"/>
      <c r="FJ37" s="6598"/>
      <c r="FK37" s="6598"/>
      <c r="FL37" s="6599"/>
      <c r="FM37" s="6597"/>
      <c r="FN37" s="6598"/>
      <c r="FO37" s="6598"/>
      <c r="FP37" s="6858"/>
      <c r="FQ37" s="6600"/>
      <c r="FR37" s="6859"/>
      <c r="FS37" s="6965"/>
      <c r="FT37" s="5126"/>
      <c r="FU37" s="5122"/>
      <c r="FV37" s="5122"/>
      <c r="FW37" s="5122"/>
      <c r="FX37" s="5139"/>
      <c r="FY37" s="5104"/>
      <c r="FZ37" s="5104"/>
      <c r="GA37" s="5104"/>
      <c r="GB37" s="5104"/>
      <c r="GC37" s="5104"/>
      <c r="GD37" s="5104"/>
      <c r="GE37" s="5104"/>
      <c r="GF37" s="5104"/>
      <c r="GG37" s="5104"/>
      <c r="GH37" s="5104"/>
      <c r="GI37" s="5104"/>
      <c r="GJ37" s="5104"/>
      <c r="GK37" s="5104"/>
      <c r="GL37" s="6480"/>
      <c r="GM37" s="6546"/>
      <c r="GN37" s="6547"/>
      <c r="GO37" s="6536"/>
      <c r="GP37" s="6536"/>
      <c r="GQ37" s="6548"/>
      <c r="GR37" s="6536"/>
      <c r="GS37" s="6536"/>
      <c r="GT37" s="6536"/>
      <c r="GU37" s="6549"/>
      <c r="GV37" s="6536"/>
      <c r="GW37" s="6536"/>
      <c r="GX37" s="6550"/>
      <c r="GY37" s="6536"/>
      <c r="GZ37" s="6550"/>
      <c r="HA37" s="6550"/>
      <c r="HB37" s="6898"/>
      <c r="HC37" s="6898"/>
      <c r="HD37" s="6538"/>
      <c r="HE37" s="6520"/>
      <c r="HF37" s="6535"/>
      <c r="HG37" s="6536"/>
      <c r="HH37" s="6555"/>
      <c r="HI37" s="6556"/>
      <c r="HJ37" s="6556"/>
      <c r="HK37" s="6556"/>
      <c r="HL37" s="6556"/>
      <c r="HM37" s="6556"/>
      <c r="HN37" s="6556"/>
      <c r="HO37" s="6556"/>
      <c r="HP37" s="6556"/>
      <c r="HQ37" s="6556"/>
      <c r="HR37" s="6556"/>
      <c r="HS37" s="6556"/>
      <c r="HT37" s="6679"/>
      <c r="HU37" s="7085"/>
      <c r="HV37" s="4993"/>
      <c r="HW37" s="6783"/>
      <c r="HX37" s="6791"/>
      <c r="HY37" s="6791"/>
      <c r="HZ37" s="6791"/>
      <c r="IA37" s="6798"/>
      <c r="IB37" s="6791"/>
      <c r="IC37" s="6791"/>
      <c r="ID37" s="7553"/>
      <c r="IE37" s="7554"/>
      <c r="IF37" s="6798"/>
      <c r="IG37" s="7555"/>
      <c r="IH37" s="6791"/>
      <c r="II37" s="6803"/>
      <c r="IJ37" s="6800"/>
      <c r="IK37" s="6804"/>
      <c r="IL37" s="6887"/>
      <c r="IM37" s="5339"/>
      <c r="IN37" s="6762"/>
      <c r="IO37" s="5012"/>
      <c r="IP37" s="6769"/>
      <c r="IQ37" s="6765"/>
      <c r="IR37" s="6826"/>
      <c r="IS37" s="6827"/>
      <c r="IT37" s="6827"/>
      <c r="IU37" s="6827"/>
      <c r="IV37" s="6827"/>
      <c r="IW37" s="6827"/>
      <c r="IX37" s="6827"/>
      <c r="IY37" s="6827"/>
      <c r="IZ37" s="6827"/>
      <c r="JA37" s="6827"/>
      <c r="JB37" s="6827"/>
      <c r="JC37" s="6827"/>
      <c r="JD37" s="6828"/>
      <c r="JE37" s="6829"/>
    </row>
    <row r="38" spans="2:265" ht="18.75" customHeight="1" thickBot="1">
      <c r="B38" s="6392"/>
      <c r="C38" s="5901"/>
      <c r="D38" s="5901"/>
      <c r="E38" s="5901"/>
      <c r="F38" s="5901"/>
      <c r="G38" s="5901"/>
      <c r="H38" s="5901"/>
      <c r="I38" s="5901"/>
      <c r="J38" s="5901"/>
      <c r="K38" s="5901"/>
      <c r="L38" s="5901"/>
      <c r="M38" s="8407">
        <v>2025</v>
      </c>
      <c r="N38" s="7186">
        <f>(N26)</f>
        <v>354561.27772400004</v>
      </c>
      <c r="O38" s="4999"/>
      <c r="P38" s="4999"/>
      <c r="Q38" s="7712" t="s">
        <v>941</v>
      </c>
      <c r="R38" s="7714" t="s">
        <v>1772</v>
      </c>
      <c r="S38" s="7779">
        <v>110</v>
      </c>
      <c r="T38" s="7714" t="s">
        <v>101</v>
      </c>
      <c r="U38" s="7780">
        <v>45622</v>
      </c>
      <c r="V38" s="7784">
        <v>60</v>
      </c>
      <c r="W38" s="7717" t="s">
        <v>35</v>
      </c>
      <c r="X38" s="7717">
        <v>120</v>
      </c>
      <c r="Y38" s="7722">
        <v>613</v>
      </c>
      <c r="Z38" s="7719">
        <v>45667</v>
      </c>
      <c r="AA38" s="7720">
        <v>45691</v>
      </c>
      <c r="AB38" s="7717">
        <v>24242</v>
      </c>
      <c r="AC38" s="7721">
        <v>67500</v>
      </c>
      <c r="AD38" s="7721">
        <f t="shared" si="7"/>
        <v>7500</v>
      </c>
      <c r="AE38" s="7752">
        <f t="shared" si="8"/>
        <v>41377.5</v>
      </c>
      <c r="AF38" s="7722">
        <f>(AE38*0.05)</f>
        <v>2068.875</v>
      </c>
      <c r="AG38" s="7714">
        <v>5</v>
      </c>
      <c r="AH38" s="7749" t="s">
        <v>8</v>
      </c>
      <c r="AI38" s="7684"/>
      <c r="AJ38" s="7712"/>
      <c r="AK38" s="7713"/>
      <c r="AL38" s="7714"/>
      <c r="AM38" s="7715"/>
      <c r="AN38" s="7751"/>
      <c r="AO38" s="7717"/>
      <c r="AP38" s="7717"/>
      <c r="AQ38" s="7718"/>
      <c r="AR38" s="7719"/>
      <c r="AS38" s="7715"/>
      <c r="AT38" s="7717"/>
      <c r="AU38" s="7721"/>
      <c r="AV38" s="7717"/>
      <c r="AW38" s="7722"/>
      <c r="AX38" s="7722"/>
      <c r="AY38" s="7723"/>
      <c r="AZ38" s="7724"/>
      <c r="BA38" s="4993"/>
      <c r="BB38" s="4993"/>
      <c r="BC38" s="5065"/>
      <c r="BD38" s="5066"/>
      <c r="BE38" s="5066"/>
      <c r="BF38" s="5066"/>
      <c r="BG38" s="5066"/>
      <c r="BH38" s="5066"/>
      <c r="BI38" s="5066"/>
      <c r="BJ38" s="5066"/>
      <c r="BK38" s="5067"/>
      <c r="BL38" s="5066"/>
      <c r="BM38" s="5066"/>
      <c r="BN38" s="5066"/>
      <c r="BO38" s="5066"/>
      <c r="BP38" s="5066"/>
      <c r="BQ38" s="5066"/>
      <c r="BR38" s="6694"/>
      <c r="BS38" s="5068"/>
      <c r="BT38" s="5082"/>
      <c r="BU38" s="7290"/>
      <c r="BV38" s="7293"/>
      <c r="BW38" s="7291"/>
      <c r="BX38" s="7292"/>
      <c r="BY38" s="7293"/>
      <c r="BZ38" s="7293"/>
      <c r="CA38" s="7293"/>
      <c r="CB38" s="7294"/>
      <c r="CC38" s="7292"/>
      <c r="CD38" s="7293"/>
      <c r="CE38" s="5913"/>
      <c r="CF38" s="5913"/>
      <c r="CG38" s="5913"/>
      <c r="CH38" s="5913"/>
      <c r="CI38" s="7295"/>
      <c r="CJ38" s="7312"/>
      <c r="CK38" s="4993"/>
      <c r="CL38" s="5443"/>
      <c r="CM38" s="5444"/>
      <c r="CN38" s="5445"/>
      <c r="CO38" s="5445"/>
      <c r="CP38" s="5446"/>
      <c r="CQ38" s="5447"/>
      <c r="CR38" s="5445"/>
      <c r="CS38" s="5448"/>
      <c r="CT38" s="5449"/>
      <c r="CU38" s="5450"/>
      <c r="CV38" s="5445"/>
      <c r="CW38" s="5451"/>
      <c r="CX38" s="5451"/>
      <c r="CY38" s="5452"/>
      <c r="CZ38" s="5453"/>
      <c r="DA38" s="5451"/>
      <c r="DB38" s="5126"/>
      <c r="DC38" s="5122"/>
      <c r="DD38" s="5105" t="s">
        <v>204</v>
      </c>
      <c r="DE38" s="5122"/>
      <c r="DF38" s="5139"/>
      <c r="DG38" s="5104"/>
      <c r="DH38" s="5104"/>
      <c r="DI38" s="5104"/>
      <c r="DJ38" s="5104"/>
      <c r="DK38" s="5104"/>
      <c r="DL38" s="5104"/>
      <c r="DM38" s="5104"/>
      <c r="DN38" s="5104"/>
      <c r="DO38" s="5104"/>
      <c r="DP38" s="5104"/>
      <c r="DQ38" s="5104"/>
      <c r="DR38" s="5104"/>
      <c r="DS38" s="5104"/>
      <c r="DU38" s="5025"/>
      <c r="DV38" s="5013"/>
      <c r="DW38" s="5013"/>
      <c r="DX38" s="5013"/>
      <c r="DY38" s="5013"/>
      <c r="DZ38" s="5013"/>
      <c r="EA38" s="5013"/>
      <c r="EB38" s="5013"/>
      <c r="EC38" s="5035"/>
      <c r="ED38" s="5013"/>
      <c r="EE38" s="5013"/>
      <c r="EF38" s="5013"/>
      <c r="EG38" s="5013"/>
      <c r="EH38" s="5013"/>
      <c r="EI38" s="5013"/>
      <c r="EJ38" s="5348"/>
      <c r="EK38" s="5026"/>
      <c r="EL38" s="5012"/>
      <c r="EM38" s="6369" t="s">
        <v>1828</v>
      </c>
      <c r="EN38" s="6370">
        <v>17</v>
      </c>
      <c r="EO38" s="6370">
        <v>3839</v>
      </c>
      <c r="EP38" s="6371">
        <v>45751</v>
      </c>
      <c r="EQ38" s="4208">
        <v>100</v>
      </c>
      <c r="ER38" s="6370" t="s">
        <v>35</v>
      </c>
      <c r="ES38" s="6370">
        <v>152.96</v>
      </c>
      <c r="ET38" s="4230">
        <v>45763</v>
      </c>
      <c r="EU38" s="6371">
        <v>45772</v>
      </c>
      <c r="EV38" s="6370">
        <v>41684</v>
      </c>
      <c r="EW38" s="7493">
        <v>111650</v>
      </c>
      <c r="EX38" s="6370">
        <f t="shared" si="9"/>
        <v>-11650</v>
      </c>
      <c r="EY38" s="6373">
        <f t="shared" si="10"/>
        <v>17077.984</v>
      </c>
      <c r="EZ38" s="6373">
        <f t="shared" si="11"/>
        <v>683.11936000000003</v>
      </c>
      <c r="FA38" s="6370">
        <v>4</v>
      </c>
      <c r="FB38" s="7073" t="s">
        <v>1536</v>
      </c>
      <c r="FD38" s="5123"/>
      <c r="FE38" s="5124"/>
      <c r="FF38" s="5124"/>
      <c r="FG38" s="5124"/>
      <c r="FH38" s="5124"/>
      <c r="FI38" s="5124"/>
      <c r="FJ38" s="5124"/>
      <c r="FK38" s="5124"/>
      <c r="FL38" s="5125"/>
      <c r="FM38" s="5124"/>
      <c r="FN38" s="5124"/>
      <c r="FO38" s="5124"/>
      <c r="FP38" s="5124"/>
      <c r="FQ38" s="5124"/>
      <c r="FR38" s="5124"/>
      <c r="FS38" s="5416"/>
      <c r="FT38" s="5126"/>
      <c r="FU38" s="5122"/>
      <c r="FV38" s="5122"/>
      <c r="FW38" s="5122"/>
      <c r="FX38" s="5139"/>
      <c r="FY38" s="5104"/>
      <c r="FZ38" s="5104"/>
      <c r="GA38" s="5104"/>
      <c r="GB38" s="5104"/>
      <c r="GC38" s="5104"/>
      <c r="GD38" s="5104"/>
      <c r="GE38" s="5104"/>
      <c r="GF38" s="5104"/>
      <c r="GG38" s="5104"/>
      <c r="GH38" s="5104"/>
      <c r="GI38" s="5104"/>
      <c r="GJ38" s="5104"/>
      <c r="GK38" s="5104"/>
      <c r="GM38" s="6535"/>
      <c r="GN38" s="6536"/>
      <c r="GO38" s="6536"/>
      <c r="GP38" s="6536"/>
      <c r="GQ38" s="6536"/>
      <c r="GR38" s="6536"/>
      <c r="GS38" s="6536"/>
      <c r="GT38" s="6536"/>
      <c r="GU38" s="6537"/>
      <c r="GV38" s="6536"/>
      <c r="GW38" s="6536"/>
      <c r="GX38" s="6536"/>
      <c r="GY38" s="6536"/>
      <c r="GZ38" s="6536"/>
      <c r="HA38" s="6536"/>
      <c r="HB38" s="6676"/>
      <c r="HC38" s="6676"/>
      <c r="HD38" s="6538"/>
      <c r="HE38" s="6520"/>
      <c r="HF38" s="6603"/>
      <c r="HG38" s="6554"/>
      <c r="HH38" s="6554"/>
      <c r="HI38" s="6554"/>
      <c r="HJ38" s="6554"/>
      <c r="HK38" s="6554"/>
      <c r="HL38" s="6554"/>
      <c r="HM38" s="6554"/>
      <c r="HN38" s="6554"/>
      <c r="HO38" s="6554"/>
      <c r="HP38" s="6554"/>
      <c r="HQ38" s="6554"/>
      <c r="HR38" s="6554"/>
      <c r="HS38" s="6554"/>
      <c r="HT38" s="6678"/>
      <c r="HU38" s="7121"/>
      <c r="HW38" s="6769"/>
      <c r="HX38" s="6765"/>
      <c r="HY38" s="6765"/>
      <c r="HZ38" s="6765"/>
      <c r="IA38" s="6765"/>
      <c r="IB38" s="6765"/>
      <c r="IC38" s="6765"/>
      <c r="ID38" s="6765"/>
      <c r="IE38" s="6770"/>
      <c r="IF38" s="6765"/>
      <c r="IG38" s="6765"/>
      <c r="IH38" s="6765"/>
      <c r="II38" s="6765"/>
      <c r="IJ38" s="6765"/>
      <c r="IK38" s="6765"/>
      <c r="IL38" s="6819"/>
      <c r="IM38" s="6819"/>
      <c r="IN38" s="6762"/>
      <c r="IO38" s="5012"/>
      <c r="IP38" s="6769"/>
      <c r="IQ38" s="6765"/>
      <c r="IR38" s="6826"/>
      <c r="IS38" s="6827"/>
      <c r="IT38" s="6827"/>
      <c r="IU38" s="6827"/>
      <c r="IV38" s="6827"/>
      <c r="IW38" s="6827"/>
      <c r="IX38" s="6827"/>
      <c r="IY38" s="6827"/>
      <c r="IZ38" s="6827"/>
      <c r="JA38" s="6827"/>
      <c r="JB38" s="6827"/>
      <c r="JC38" s="6827"/>
      <c r="JD38" s="6828"/>
      <c r="JE38" s="6829"/>
    </row>
    <row r="39" spans="2:265" ht="15" thickBot="1">
      <c r="B39" s="6392"/>
      <c r="C39" s="5901"/>
      <c r="D39" s="5901"/>
      <c r="E39" s="5901"/>
      <c r="F39" s="5901"/>
      <c r="G39" s="5901"/>
      <c r="H39" s="5901"/>
      <c r="I39" s="5901"/>
      <c r="J39" s="5901"/>
      <c r="K39" s="5901"/>
      <c r="L39" s="5901"/>
      <c r="M39" s="5901"/>
      <c r="N39" s="5901"/>
      <c r="O39" s="4999"/>
      <c r="P39" s="4999"/>
      <c r="Q39" s="7909" t="s">
        <v>941</v>
      </c>
      <c r="R39" s="7714" t="s">
        <v>1773</v>
      </c>
      <c r="S39" s="7779">
        <v>111</v>
      </c>
      <c r="T39" s="7714" t="s">
        <v>101</v>
      </c>
      <c r="U39" s="7780">
        <v>45622</v>
      </c>
      <c r="V39" s="7784">
        <v>35</v>
      </c>
      <c r="W39" s="7717" t="s">
        <v>35</v>
      </c>
      <c r="X39" s="7717">
        <v>87.5</v>
      </c>
      <c r="Y39" s="7722">
        <v>1027</v>
      </c>
      <c r="Z39" s="7719">
        <v>45667</v>
      </c>
      <c r="AA39" s="7720">
        <v>45691</v>
      </c>
      <c r="AB39" s="7717">
        <v>24242</v>
      </c>
      <c r="AC39" s="7721">
        <v>35600</v>
      </c>
      <c r="AD39" s="7721">
        <f t="shared" si="7"/>
        <v>600</v>
      </c>
      <c r="AE39" s="7752">
        <f t="shared" si="8"/>
        <v>36561.199999999997</v>
      </c>
      <c r="AF39" s="7722">
        <f>(AE39*0.05)</f>
        <v>1828.06</v>
      </c>
      <c r="AG39" s="7714">
        <v>5</v>
      </c>
      <c r="AH39" s="7749" t="s">
        <v>8</v>
      </c>
      <c r="AI39" s="7684"/>
      <c r="AJ39" s="7865" t="s">
        <v>1714</v>
      </c>
      <c r="AK39" s="8338">
        <v>84</v>
      </c>
      <c r="AL39" s="7789" t="s">
        <v>101</v>
      </c>
      <c r="AM39" s="7790">
        <v>45363</v>
      </c>
      <c r="AN39" s="8349">
        <v>10</v>
      </c>
      <c r="AO39" s="7788" t="s">
        <v>35</v>
      </c>
      <c r="AP39" s="7788">
        <f>(AU39/1000)</f>
        <v>10</v>
      </c>
      <c r="AQ39" s="8339">
        <v>400</v>
      </c>
      <c r="AR39" s="7870">
        <v>45376</v>
      </c>
      <c r="AS39" s="8142">
        <v>45370</v>
      </c>
      <c r="AT39" s="7794">
        <v>22414</v>
      </c>
      <c r="AU39" s="8340">
        <v>10000</v>
      </c>
      <c r="AV39" s="8340">
        <v>0</v>
      </c>
      <c r="AW39" s="7791">
        <f>(AU39*AQ39/1000)</f>
        <v>4000</v>
      </c>
      <c r="AX39" s="7791">
        <f>(AW39*0.05)</f>
        <v>200</v>
      </c>
      <c r="AY39" s="7872">
        <v>5</v>
      </c>
      <c r="AZ39" s="7821"/>
      <c r="BA39" s="4993"/>
      <c r="BB39" s="4993"/>
      <c r="BC39" s="5065"/>
      <c r="BD39" s="5066"/>
      <c r="BE39" s="5066"/>
      <c r="BF39" s="5066"/>
      <c r="BG39" s="5066"/>
      <c r="BH39" s="5066"/>
      <c r="BI39" s="5066"/>
      <c r="BJ39" s="5066"/>
      <c r="BK39" s="5067"/>
      <c r="BL39" s="5066"/>
      <c r="BM39" s="5066"/>
      <c r="BN39" s="5066"/>
      <c r="BO39" s="5066"/>
      <c r="BP39" s="5066"/>
      <c r="BQ39" s="5066"/>
      <c r="BR39" s="6694"/>
      <c r="BS39" s="5068"/>
      <c r="BT39" s="5082"/>
      <c r="BU39" s="6613"/>
      <c r="BV39" s="6613"/>
      <c r="BW39" s="7459"/>
      <c r="BX39" s="7460"/>
      <c r="BY39" s="6613"/>
      <c r="BZ39" s="6613"/>
      <c r="CA39" s="6613"/>
      <c r="CB39" s="7461"/>
      <c r="CC39" s="7460"/>
      <c r="CD39" s="6613"/>
      <c r="CE39" s="6614"/>
      <c r="CF39" s="6614"/>
      <c r="CG39" s="6614"/>
      <c r="CH39" s="6614"/>
      <c r="CI39" s="6614"/>
      <c r="CJ39" s="6613"/>
      <c r="CK39" s="4993"/>
      <c r="CL39" s="5443"/>
      <c r="CM39" s="5444"/>
      <c r="CN39" s="5445"/>
      <c r="CO39" s="5445"/>
      <c r="CP39" s="5446"/>
      <c r="CQ39" s="5447"/>
      <c r="CR39" s="5445"/>
      <c r="CS39" s="5448"/>
      <c r="CT39" s="5449"/>
      <c r="CU39" s="5450"/>
      <c r="CV39" s="5445"/>
      <c r="CW39" s="5451"/>
      <c r="CX39" s="5451"/>
      <c r="CY39" s="5452"/>
      <c r="CZ39" s="5453"/>
      <c r="DA39" s="5451"/>
      <c r="DB39" s="5126"/>
      <c r="DC39" s="5122"/>
      <c r="DD39" s="5106"/>
      <c r="DE39" s="5107"/>
      <c r="DF39" s="5108" t="s">
        <v>14</v>
      </c>
      <c r="DG39" s="5108" t="s">
        <v>12</v>
      </c>
      <c r="DH39" s="5108"/>
      <c r="DI39" s="5108"/>
      <c r="DJ39" s="5108" t="s">
        <v>15</v>
      </c>
      <c r="DK39" s="5108" t="s">
        <v>12</v>
      </c>
      <c r="DL39" s="5108" t="s">
        <v>12</v>
      </c>
      <c r="DM39" s="5108"/>
      <c r="DN39" s="5108"/>
      <c r="DO39" s="5108"/>
      <c r="DP39" s="5108"/>
      <c r="DQ39" s="5108" t="s">
        <v>0</v>
      </c>
      <c r="DR39" s="5180"/>
      <c r="DS39" s="5109"/>
      <c r="DU39" s="5025"/>
      <c r="DV39" s="5013"/>
      <c r="DW39" s="5013"/>
      <c r="DX39" s="5013"/>
      <c r="DY39" s="5013"/>
      <c r="DZ39" s="5013"/>
      <c r="EA39" s="5013"/>
      <c r="EB39" s="5013"/>
      <c r="EC39" s="5035"/>
      <c r="ED39" s="5013"/>
      <c r="EE39" s="5013"/>
      <c r="EF39" s="5013"/>
      <c r="EG39" s="5013"/>
      <c r="EH39" s="5013"/>
      <c r="EI39" s="5013"/>
      <c r="EJ39" s="5348"/>
      <c r="EK39" s="5026"/>
      <c r="EL39" s="5012"/>
      <c r="EM39" s="6369" t="s">
        <v>1829</v>
      </c>
      <c r="EN39" s="6370">
        <v>18</v>
      </c>
      <c r="EO39" s="6370">
        <v>3840</v>
      </c>
      <c r="EP39" s="6371">
        <v>45775</v>
      </c>
      <c r="EQ39" s="4208">
        <v>100</v>
      </c>
      <c r="ER39" s="6370" t="s">
        <v>35</v>
      </c>
      <c r="ES39" s="6370">
        <v>152.96</v>
      </c>
      <c r="ET39" s="4230">
        <v>45789</v>
      </c>
      <c r="EU39" s="6371">
        <v>45789</v>
      </c>
      <c r="EV39" s="6370">
        <v>41764</v>
      </c>
      <c r="EW39" s="7493">
        <v>111180</v>
      </c>
      <c r="EX39" s="6370">
        <f t="shared" si="9"/>
        <v>-11180</v>
      </c>
      <c r="EY39" s="6373">
        <f t="shared" si="10"/>
        <v>17006.092800000002</v>
      </c>
      <c r="EZ39" s="6373">
        <f t="shared" si="11"/>
        <v>680.24371200000007</v>
      </c>
      <c r="FA39" s="6370">
        <v>4</v>
      </c>
      <c r="FB39" s="6939" t="s">
        <v>1536</v>
      </c>
      <c r="FD39" s="5128"/>
      <c r="FE39" s="5129"/>
      <c r="FF39" s="5124"/>
      <c r="FG39" s="5124"/>
      <c r="FH39" s="5130"/>
      <c r="FI39" s="5124"/>
      <c r="FJ39" s="5124"/>
      <c r="FK39" s="5124"/>
      <c r="FL39" s="5131"/>
      <c r="FM39" s="5124"/>
      <c r="FN39" s="5124"/>
      <c r="FO39" s="5132"/>
      <c r="FP39" s="5124"/>
      <c r="FQ39" s="5132"/>
      <c r="FR39" s="5132"/>
      <c r="FS39" s="5417"/>
      <c r="FT39" s="5126"/>
      <c r="FU39" s="5122"/>
      <c r="FV39" s="5105" t="s">
        <v>78</v>
      </c>
      <c r="FW39" s="5122"/>
      <c r="FX39" s="5139"/>
      <c r="FY39" s="5104"/>
      <c r="FZ39" s="5104"/>
      <c r="GA39" s="5104"/>
      <c r="GB39" s="5104"/>
      <c r="GC39" s="5104"/>
      <c r="GD39" s="5104"/>
      <c r="GE39" s="5104"/>
      <c r="GF39" s="5104"/>
      <c r="GG39" s="5104"/>
      <c r="GH39" s="5104"/>
      <c r="GI39" s="5104"/>
      <c r="GJ39" s="5104"/>
      <c r="GK39" s="5104"/>
      <c r="GM39" s="6535"/>
      <c r="GN39" s="6536"/>
      <c r="GO39" s="6536"/>
      <c r="GP39" s="6536"/>
      <c r="GQ39" s="6536"/>
      <c r="GR39" s="6536"/>
      <c r="GS39" s="6536"/>
      <c r="GT39" s="6536"/>
      <c r="GU39" s="6537"/>
      <c r="GV39" s="6536"/>
      <c r="GW39" s="6536"/>
      <c r="GX39" s="6536"/>
      <c r="GY39" s="6536"/>
      <c r="GZ39" s="6536"/>
      <c r="HA39" s="6536"/>
      <c r="HB39" s="6676"/>
      <c r="HC39" s="6676"/>
      <c r="HD39" s="6538"/>
      <c r="HE39" s="6520"/>
      <c r="HF39" s="6603"/>
      <c r="HG39" s="6554"/>
      <c r="HH39" s="6554"/>
      <c r="HI39" s="6554"/>
      <c r="HJ39" s="6554"/>
      <c r="HK39" s="6554"/>
      <c r="HL39" s="6554"/>
      <c r="HM39" s="6554"/>
      <c r="HN39" s="6554"/>
      <c r="HO39" s="6554"/>
      <c r="HP39" s="6554"/>
      <c r="HQ39" s="6554"/>
      <c r="HR39" s="6554"/>
      <c r="HS39" s="6554"/>
      <c r="HT39" s="6678"/>
      <c r="HU39" s="7121"/>
      <c r="HW39" s="6763"/>
      <c r="HX39" s="6764"/>
      <c r="HY39" s="6765"/>
      <c r="HZ39" s="6765"/>
      <c r="IA39" s="6766"/>
      <c r="IB39" s="6765"/>
      <c r="IC39" s="6765"/>
      <c r="ID39" s="6765"/>
      <c r="IE39" s="6767"/>
      <c r="IF39" s="6765"/>
      <c r="IG39" s="6765"/>
      <c r="IH39" s="6768"/>
      <c r="II39" s="6765"/>
      <c r="IJ39" s="6768"/>
      <c r="IK39" s="6768"/>
      <c r="IL39" s="6884"/>
      <c r="IM39" s="6884"/>
      <c r="IN39" s="6762"/>
      <c r="IO39" s="5012"/>
      <c r="IP39" s="6769"/>
      <c r="IQ39" s="6765"/>
      <c r="IR39" s="6826"/>
      <c r="IS39" s="6827"/>
      <c r="IT39" s="6827"/>
      <c r="IU39" s="6827"/>
      <c r="IV39" s="6827"/>
      <c r="IW39" s="6827"/>
      <c r="IX39" s="6827"/>
      <c r="IY39" s="6827"/>
      <c r="IZ39" s="6827"/>
      <c r="JA39" s="6827"/>
      <c r="JB39" s="6827"/>
      <c r="JC39" s="6827"/>
      <c r="JD39" s="6828"/>
      <c r="JE39" s="6829"/>
    </row>
    <row r="40" spans="2:265" ht="18" thickBot="1">
      <c r="B40" s="6392"/>
      <c r="C40" s="5901"/>
      <c r="D40" s="5901"/>
      <c r="E40" s="5901"/>
      <c r="F40" s="5901"/>
      <c r="G40" s="5901"/>
      <c r="H40" s="5901"/>
      <c r="I40" s="5901"/>
      <c r="J40" s="5901"/>
      <c r="K40" s="5901"/>
      <c r="L40" s="5901"/>
      <c r="M40" s="5901"/>
      <c r="N40" s="5901"/>
      <c r="O40" s="4999"/>
      <c r="P40" s="4999"/>
      <c r="Q40" s="7750" t="s">
        <v>1222</v>
      </c>
      <c r="R40" s="7717" t="s">
        <v>1547</v>
      </c>
      <c r="S40" s="7779">
        <v>12</v>
      </c>
      <c r="T40" s="7714" t="s">
        <v>796</v>
      </c>
      <c r="U40" s="7780">
        <v>45681</v>
      </c>
      <c r="V40" s="7721">
        <v>20</v>
      </c>
      <c r="W40" s="7717" t="s">
        <v>35</v>
      </c>
      <c r="X40" s="7717">
        <v>50</v>
      </c>
      <c r="Y40" s="7722">
        <v>1027</v>
      </c>
      <c r="Z40" s="7719">
        <v>45698</v>
      </c>
      <c r="AA40" s="7720">
        <v>45695</v>
      </c>
      <c r="AB40" s="7717">
        <v>24295</v>
      </c>
      <c r="AC40" s="7721">
        <v>20000</v>
      </c>
      <c r="AD40" s="7721">
        <f t="shared" ref="AD40:AD52" si="12">(AC40-V40*1000)</f>
        <v>0</v>
      </c>
      <c r="AE40" s="7752">
        <f>(AC40*Y40/1000)</f>
        <v>20540</v>
      </c>
      <c r="AF40" s="7722">
        <f>(AE40*0.05)</f>
        <v>1027</v>
      </c>
      <c r="AG40" s="7714">
        <v>5</v>
      </c>
      <c r="AH40" s="7749" t="s">
        <v>8</v>
      </c>
      <c r="AI40" s="7684"/>
      <c r="AJ40" s="7865" t="s">
        <v>1713</v>
      </c>
      <c r="AK40" s="7866">
        <v>85</v>
      </c>
      <c r="AL40" s="7789" t="s">
        <v>101</v>
      </c>
      <c r="AM40" s="7999">
        <v>45363</v>
      </c>
      <c r="AN40" s="8135">
        <v>5</v>
      </c>
      <c r="AO40" s="7788" t="s">
        <v>35</v>
      </c>
      <c r="AP40" s="7788">
        <f>(AU40/1000)</f>
        <v>5</v>
      </c>
      <c r="AQ40" s="7869">
        <v>400</v>
      </c>
      <c r="AR40" s="7870">
        <v>45376</v>
      </c>
      <c r="AS40" s="8142">
        <v>45370</v>
      </c>
      <c r="AT40" s="7788">
        <v>22414</v>
      </c>
      <c r="AU40" s="7795">
        <v>5000</v>
      </c>
      <c r="AV40" s="7788">
        <f>(AU40-AN40*1000)</f>
        <v>0</v>
      </c>
      <c r="AW40" s="7791">
        <f>(AU40*AQ40/1000)</f>
        <v>2000</v>
      </c>
      <c r="AX40" s="7791">
        <f>(AW40*0.05)</f>
        <v>100</v>
      </c>
      <c r="AY40" s="7872">
        <v>5</v>
      </c>
      <c r="AZ40" s="7821"/>
      <c r="BA40" s="4993"/>
      <c r="BB40" s="4993"/>
      <c r="BC40" s="5065"/>
      <c r="BD40" s="5066"/>
      <c r="BE40" s="5066"/>
      <c r="BF40" s="5066"/>
      <c r="BG40" s="5066"/>
      <c r="BH40" s="5066"/>
      <c r="BI40" s="5066"/>
      <c r="BJ40" s="5066"/>
      <c r="BK40" s="5067"/>
      <c r="BL40" s="5066"/>
      <c r="BM40" s="5066"/>
      <c r="BN40" s="5066"/>
      <c r="BO40" s="5066"/>
      <c r="BP40" s="5066"/>
      <c r="BQ40" s="5066"/>
      <c r="BR40" s="6694"/>
      <c r="BS40" s="5068"/>
      <c r="BT40" s="5082"/>
      <c r="BU40" s="8363" t="s">
        <v>1413</v>
      </c>
      <c r="BV40" s="5058" t="s">
        <v>1414</v>
      </c>
      <c r="BW40" s="5099"/>
      <c r="BX40" s="5099"/>
      <c r="BY40" s="5098"/>
      <c r="BZ40" s="5098"/>
      <c r="CA40" s="5098"/>
      <c r="CB40" s="5098"/>
      <c r="CC40" s="5098"/>
      <c r="CD40" s="5345"/>
      <c r="CE40" s="5099"/>
      <c r="CF40" s="5099"/>
      <c r="CG40" s="5099"/>
      <c r="CH40" s="5099"/>
      <c r="CI40" s="5099"/>
      <c r="CJ40" s="5099"/>
      <c r="CK40" s="4993"/>
      <c r="CL40" s="5443"/>
      <c r="CM40" s="5444"/>
      <c r="CN40" s="5445"/>
      <c r="CO40" s="5445"/>
      <c r="CP40" s="5446"/>
      <c r="CQ40" s="5447"/>
      <c r="CR40" s="5445"/>
      <c r="CS40" s="5448"/>
      <c r="CT40" s="5449"/>
      <c r="CU40" s="5450"/>
      <c r="CV40" s="5445"/>
      <c r="CW40" s="5451"/>
      <c r="CX40" s="5451"/>
      <c r="CY40" s="5452"/>
      <c r="CZ40" s="5453"/>
      <c r="DA40" s="5451"/>
      <c r="DB40" s="5126"/>
      <c r="DC40" s="5122"/>
      <c r="DD40" s="5110" t="s">
        <v>4</v>
      </c>
      <c r="DE40" s="5111" t="s">
        <v>18</v>
      </c>
      <c r="DF40" s="5112" t="s">
        <v>19</v>
      </c>
      <c r="DG40" s="5112" t="s">
        <v>19</v>
      </c>
      <c r="DH40" s="5112" t="s">
        <v>20</v>
      </c>
      <c r="DI40" s="5112" t="s">
        <v>21</v>
      </c>
      <c r="DJ40" s="5112" t="s">
        <v>22</v>
      </c>
      <c r="DK40" s="5112" t="s">
        <v>23</v>
      </c>
      <c r="DL40" s="5112" t="s">
        <v>23</v>
      </c>
      <c r="DM40" s="5112" t="s">
        <v>24</v>
      </c>
      <c r="DN40" s="5112" t="s">
        <v>20</v>
      </c>
      <c r="DO40" s="5112" t="s">
        <v>25</v>
      </c>
      <c r="DP40" s="5112" t="s">
        <v>0</v>
      </c>
      <c r="DQ40" s="5112" t="s">
        <v>1363</v>
      </c>
      <c r="DR40" s="5181"/>
      <c r="DS40" s="5113" t="s">
        <v>26</v>
      </c>
      <c r="DU40" s="5025"/>
      <c r="DV40" s="5013"/>
      <c r="DW40" s="5013"/>
      <c r="DX40" s="5013"/>
      <c r="DY40" s="5013"/>
      <c r="DZ40" s="5013"/>
      <c r="EA40" s="5013"/>
      <c r="EB40" s="5013"/>
      <c r="EC40" s="5035"/>
      <c r="ED40" s="5013"/>
      <c r="EE40" s="5013"/>
      <c r="EF40" s="5013"/>
      <c r="EG40" s="5013"/>
      <c r="EH40" s="5013"/>
      <c r="EI40" s="5013"/>
      <c r="EJ40" s="5348"/>
      <c r="EK40" s="5026"/>
      <c r="EL40" s="5012"/>
      <c r="EM40" s="8477" t="s">
        <v>1830</v>
      </c>
      <c r="EN40" s="8472">
        <v>19</v>
      </c>
      <c r="EO40" s="8472">
        <v>4136</v>
      </c>
      <c r="EP40" s="8473">
        <v>45784</v>
      </c>
      <c r="EQ40" s="8474">
        <v>50</v>
      </c>
      <c r="ER40" s="8472" t="s">
        <v>35</v>
      </c>
      <c r="ES40" s="8472">
        <v>126.04</v>
      </c>
      <c r="ET40" s="4344">
        <v>45803</v>
      </c>
      <c r="EU40" s="8473">
        <v>45800</v>
      </c>
      <c r="EV40" s="8472">
        <v>41840</v>
      </c>
      <c r="EW40" s="8475">
        <v>52500</v>
      </c>
      <c r="EX40" s="8472">
        <f t="shared" si="9"/>
        <v>-2500</v>
      </c>
      <c r="EY40" s="8447">
        <f t="shared" si="10"/>
        <v>6617.1</v>
      </c>
      <c r="EZ40" s="8447">
        <f t="shared" si="11"/>
        <v>264.68400000000003</v>
      </c>
      <c r="FA40" s="8472">
        <v>4</v>
      </c>
      <c r="FB40" s="8542" t="s">
        <v>1536</v>
      </c>
      <c r="FD40" s="5123"/>
      <c r="FE40" s="5124"/>
      <c r="FF40" s="5124"/>
      <c r="FG40" s="5124"/>
      <c r="FH40" s="5124"/>
      <c r="FI40" s="5124"/>
      <c r="FJ40" s="5124"/>
      <c r="FK40" s="5124"/>
      <c r="FL40" s="5125"/>
      <c r="FM40" s="5124"/>
      <c r="FN40" s="5124"/>
      <c r="FO40" s="5124"/>
      <c r="FP40" s="5124"/>
      <c r="FQ40" s="5124"/>
      <c r="FR40" s="5124"/>
      <c r="FS40" s="5416"/>
      <c r="FT40" s="5126"/>
      <c r="FU40" s="5122"/>
      <c r="FV40" s="5106"/>
      <c r="FW40" s="5107"/>
      <c r="FX40" s="5108" t="s">
        <v>14</v>
      </c>
      <c r="FY40" s="5108" t="s">
        <v>12</v>
      </c>
      <c r="FZ40" s="5108"/>
      <c r="GA40" s="5108"/>
      <c r="GB40" s="5108" t="s">
        <v>15</v>
      </c>
      <c r="GC40" s="5108" t="s">
        <v>12</v>
      </c>
      <c r="GD40" s="5108" t="s">
        <v>12</v>
      </c>
      <c r="GE40" s="5108"/>
      <c r="GF40" s="5108"/>
      <c r="GG40" s="5108"/>
      <c r="GH40" s="5108"/>
      <c r="GI40" s="5108" t="s">
        <v>0</v>
      </c>
      <c r="GJ40" s="5180"/>
      <c r="GK40" s="5109"/>
      <c r="GM40" s="6535"/>
      <c r="GN40" s="6536"/>
      <c r="GO40" s="6536"/>
      <c r="GP40" s="6536"/>
      <c r="GQ40" s="6536"/>
      <c r="GR40" s="6536"/>
      <c r="GS40" s="6536"/>
      <c r="GT40" s="6536"/>
      <c r="GU40" s="6537"/>
      <c r="GV40" s="6536"/>
      <c r="GW40" s="6536"/>
      <c r="GX40" s="6536"/>
      <c r="GY40" s="6536"/>
      <c r="GZ40" s="6536"/>
      <c r="HA40" s="6536"/>
      <c r="HB40" s="6676"/>
      <c r="HC40" s="6676"/>
      <c r="HD40" s="6538"/>
      <c r="HE40" s="6520"/>
      <c r="HF40" s="6603"/>
      <c r="HG40" s="6554"/>
      <c r="HH40" s="6554"/>
      <c r="HI40" s="6554"/>
      <c r="HJ40" s="6554"/>
      <c r="HK40" s="6554"/>
      <c r="HL40" s="6554"/>
      <c r="HM40" s="6554"/>
      <c r="HN40" s="6554"/>
      <c r="HO40" s="6554"/>
      <c r="HP40" s="6554"/>
      <c r="HQ40" s="6554"/>
      <c r="HR40" s="6554"/>
      <c r="HS40" s="6554"/>
      <c r="HT40" s="6678"/>
      <c r="HU40" s="7121"/>
      <c r="HW40" s="6769"/>
      <c r="HX40" s="6765"/>
      <c r="HY40" s="6765"/>
      <c r="HZ40" s="6765"/>
      <c r="IA40" s="6765"/>
      <c r="IB40" s="6765"/>
      <c r="IC40" s="6765"/>
      <c r="ID40" s="6765"/>
      <c r="IE40" s="6770"/>
      <c r="IF40" s="6765"/>
      <c r="IG40" s="6765"/>
      <c r="IH40" s="6765"/>
      <c r="II40" s="6765"/>
      <c r="IJ40" s="6765"/>
      <c r="IK40" s="6765"/>
      <c r="IL40" s="6819"/>
      <c r="IM40" s="6819"/>
      <c r="IN40" s="6762"/>
      <c r="IO40" s="5012"/>
      <c r="IP40" s="7152"/>
      <c r="IQ40" s="6824"/>
      <c r="IR40" s="6824"/>
      <c r="IS40" s="6824"/>
      <c r="IT40" s="6824"/>
      <c r="IU40" s="6824"/>
      <c r="IV40" s="6824"/>
      <c r="IW40" s="6824"/>
      <c r="IX40" s="6824"/>
      <c r="IY40" s="6824"/>
      <c r="IZ40" s="6824"/>
      <c r="JA40" s="6824"/>
      <c r="JB40" s="6824"/>
      <c r="JC40" s="6824"/>
      <c r="JD40" s="6825"/>
      <c r="JE40" s="6821"/>
    </row>
    <row r="41" spans="2:265" ht="15" thickBot="1">
      <c r="B41" s="6392"/>
      <c r="C41" s="5901"/>
      <c r="D41" s="5901"/>
      <c r="E41" s="5901"/>
      <c r="F41" s="5901"/>
      <c r="G41" s="5901"/>
      <c r="H41" s="5901"/>
      <c r="I41" s="5901"/>
      <c r="J41" s="5901"/>
      <c r="K41" s="5901"/>
      <c r="L41" s="5901"/>
      <c r="M41" s="5901"/>
      <c r="N41" s="5901"/>
      <c r="O41" s="4999"/>
      <c r="P41" s="4999"/>
      <c r="Q41" s="7750" t="s">
        <v>629</v>
      </c>
      <c r="R41" s="7717" t="s">
        <v>1541</v>
      </c>
      <c r="S41" s="7779">
        <v>440</v>
      </c>
      <c r="T41" s="7714">
        <v>7107</v>
      </c>
      <c r="U41" s="7780">
        <v>45687</v>
      </c>
      <c r="V41" s="7721">
        <v>16</v>
      </c>
      <c r="W41" s="7717" t="s">
        <v>35</v>
      </c>
      <c r="X41" s="7717">
        <v>16</v>
      </c>
      <c r="Y41" s="7722">
        <v>275.10000000000002</v>
      </c>
      <c r="Z41" s="7719">
        <v>45336</v>
      </c>
      <c r="AA41" s="7720">
        <v>45698</v>
      </c>
      <c r="AB41" s="7717">
        <v>24309</v>
      </c>
      <c r="AC41" s="7721">
        <v>16000</v>
      </c>
      <c r="AD41" s="7721">
        <f t="shared" si="12"/>
        <v>0</v>
      </c>
      <c r="AE41" s="7752">
        <v>5290</v>
      </c>
      <c r="AF41" s="7722">
        <v>264.5</v>
      </c>
      <c r="AG41" s="7863">
        <v>5</v>
      </c>
      <c r="AH41" s="7737" t="s">
        <v>8</v>
      </c>
      <c r="AI41" s="7684"/>
      <c r="AJ41" s="7823"/>
      <c r="AK41" s="7824"/>
      <c r="AL41" s="7825"/>
      <c r="AM41" s="7826"/>
      <c r="AN41" s="7827"/>
      <c r="AO41" s="7828"/>
      <c r="AP41" s="7828"/>
      <c r="AQ41" s="7829"/>
      <c r="AR41" s="7830"/>
      <c r="AS41" s="7826"/>
      <c r="AT41" s="7828"/>
      <c r="AU41" s="7831"/>
      <c r="AV41" s="7828"/>
      <c r="AW41" s="7832"/>
      <c r="AX41" s="7832"/>
      <c r="AY41" s="7833"/>
      <c r="AZ41" s="7778"/>
      <c r="BA41" s="4993"/>
      <c r="BB41" s="4993"/>
      <c r="BC41" s="5065"/>
      <c r="BD41" s="5066"/>
      <c r="BE41" s="5066"/>
      <c r="BF41" s="5066"/>
      <c r="BG41" s="5066"/>
      <c r="BH41" s="5066"/>
      <c r="BI41" s="5066"/>
      <c r="BJ41" s="5066"/>
      <c r="BK41" s="5067"/>
      <c r="BL41" s="5066"/>
      <c r="BM41" s="5066"/>
      <c r="BN41" s="5066"/>
      <c r="BO41" s="5066"/>
      <c r="BP41" s="5066"/>
      <c r="BQ41" s="5066"/>
      <c r="BR41" s="6694"/>
      <c r="BS41" s="5068"/>
      <c r="BT41" s="5082"/>
      <c r="BU41" s="5228"/>
      <c r="BV41" s="5084"/>
      <c r="BW41" s="5085" t="s">
        <v>14</v>
      </c>
      <c r="BX41" s="5085" t="s">
        <v>12</v>
      </c>
      <c r="BY41" s="5085"/>
      <c r="BZ41" s="5085"/>
      <c r="CA41" s="5085" t="s">
        <v>15</v>
      </c>
      <c r="CB41" s="5085" t="s">
        <v>12</v>
      </c>
      <c r="CC41" s="5085" t="s">
        <v>12</v>
      </c>
      <c r="CD41" s="5085"/>
      <c r="CE41" s="5085"/>
      <c r="CF41" s="5085"/>
      <c r="CG41" s="5085"/>
      <c r="CH41" s="5085" t="s">
        <v>0</v>
      </c>
      <c r="CI41" s="6466"/>
      <c r="CJ41" s="5086"/>
      <c r="CK41" s="4993"/>
      <c r="CL41" s="5123"/>
      <c r="CM41" s="5124"/>
      <c r="CN41" s="5124"/>
      <c r="CO41" s="5124"/>
      <c r="CP41" s="5124"/>
      <c r="CQ41" s="5124"/>
      <c r="CR41" s="5124"/>
      <c r="CS41" s="5124"/>
      <c r="CT41" s="5125"/>
      <c r="CU41" s="5124"/>
      <c r="CV41" s="5124"/>
      <c r="CW41" s="5124"/>
      <c r="CX41" s="5124"/>
      <c r="CY41" s="5124"/>
      <c r="CZ41" s="5124"/>
      <c r="DA41" s="5423"/>
      <c r="DB41" s="5126"/>
      <c r="DC41" s="5122"/>
      <c r="DD41" s="5114"/>
      <c r="DE41" s="5115"/>
      <c r="DF41" s="5116" t="s">
        <v>3</v>
      </c>
      <c r="DG41" s="5116" t="s">
        <v>18</v>
      </c>
      <c r="DH41" s="5116"/>
      <c r="DI41" s="5116"/>
      <c r="DJ41" s="5116" t="s">
        <v>21</v>
      </c>
      <c r="DK41" s="5116" t="s">
        <v>27</v>
      </c>
      <c r="DL41" s="5116" t="s">
        <v>28</v>
      </c>
      <c r="DM41" s="5116"/>
      <c r="DN41" s="5116"/>
      <c r="DO41" s="5116"/>
      <c r="DP41" s="5116"/>
      <c r="DQ41" s="5116" t="s">
        <v>11</v>
      </c>
      <c r="DR41" s="5182"/>
      <c r="DS41" s="5117"/>
      <c r="DU41" s="5025"/>
      <c r="DV41" s="5013"/>
      <c r="DW41" s="5013"/>
      <c r="DX41" s="5013"/>
      <c r="DY41" s="5013"/>
      <c r="DZ41" s="5013"/>
      <c r="EA41" s="5013"/>
      <c r="EB41" s="5013"/>
      <c r="EC41" s="5035"/>
      <c r="ED41" s="5013"/>
      <c r="EE41" s="5013"/>
      <c r="EF41" s="5013"/>
      <c r="EG41" s="5013"/>
      <c r="EH41" s="5013"/>
      <c r="EI41" s="5013"/>
      <c r="EJ41" s="5348"/>
      <c r="EK41" s="5026"/>
      <c r="EL41" s="5012"/>
      <c r="EM41" s="8477" t="s">
        <v>1831</v>
      </c>
      <c r="EN41" s="8472">
        <v>20</v>
      </c>
      <c r="EO41" s="8472">
        <v>4470</v>
      </c>
      <c r="EP41" s="8473">
        <v>45799</v>
      </c>
      <c r="EQ41" s="8474">
        <v>50</v>
      </c>
      <c r="ER41" s="8472" t="s">
        <v>35</v>
      </c>
      <c r="ES41" s="8472">
        <v>126.04</v>
      </c>
      <c r="ET41" s="4344">
        <v>45818</v>
      </c>
      <c r="EU41" s="8473">
        <v>45824</v>
      </c>
      <c r="EV41" s="8472">
        <v>41970</v>
      </c>
      <c r="EW41" s="8475">
        <v>56000</v>
      </c>
      <c r="EX41" s="8472">
        <f t="shared" si="9"/>
        <v>-6000</v>
      </c>
      <c r="EY41" s="8447">
        <f t="shared" si="10"/>
        <v>7058.24</v>
      </c>
      <c r="EZ41" s="8447">
        <f t="shared" si="11"/>
        <v>282.32959999999997</v>
      </c>
      <c r="FA41" s="8472">
        <v>4</v>
      </c>
      <c r="FB41" s="8476" t="s">
        <v>1536</v>
      </c>
      <c r="FD41" s="5123"/>
      <c r="FE41" s="5124"/>
      <c r="FF41" s="5124"/>
      <c r="FG41" s="5124"/>
      <c r="FH41" s="5124"/>
      <c r="FI41" s="5124"/>
      <c r="FJ41" s="5124"/>
      <c r="FK41" s="5124"/>
      <c r="FL41" s="5125"/>
      <c r="FM41" s="5124"/>
      <c r="FN41" s="5124"/>
      <c r="FO41" s="5124"/>
      <c r="FP41" s="5124"/>
      <c r="FQ41" s="5124"/>
      <c r="FR41" s="5124"/>
      <c r="FS41" s="5416"/>
      <c r="FT41" s="5126"/>
      <c r="FU41" s="5122"/>
      <c r="FV41" s="5110" t="s">
        <v>4</v>
      </c>
      <c r="FW41" s="5111" t="s">
        <v>18</v>
      </c>
      <c r="FX41" s="5112" t="s">
        <v>19</v>
      </c>
      <c r="FY41" s="5112" t="s">
        <v>19</v>
      </c>
      <c r="FZ41" s="5112" t="s">
        <v>20</v>
      </c>
      <c r="GA41" s="5112" t="s">
        <v>21</v>
      </c>
      <c r="GB41" s="5112" t="s">
        <v>22</v>
      </c>
      <c r="GC41" s="5112" t="s">
        <v>23</v>
      </c>
      <c r="GD41" s="5112" t="s">
        <v>23</v>
      </c>
      <c r="GE41" s="5112" t="s">
        <v>24</v>
      </c>
      <c r="GF41" s="5112" t="s">
        <v>20</v>
      </c>
      <c r="GG41" s="5112" t="s">
        <v>25</v>
      </c>
      <c r="GH41" s="5112" t="s">
        <v>0</v>
      </c>
      <c r="GI41" s="5112" t="s">
        <v>1363</v>
      </c>
      <c r="GJ41" s="5181"/>
      <c r="GK41" s="5113" t="s">
        <v>26</v>
      </c>
      <c r="GM41" s="6535"/>
      <c r="GN41" s="6536"/>
      <c r="GO41" s="6536"/>
      <c r="GP41" s="6536"/>
      <c r="GQ41" s="6536"/>
      <c r="GR41" s="6536"/>
      <c r="GS41" s="6536"/>
      <c r="GT41" s="6536"/>
      <c r="GU41" s="6537"/>
      <c r="GV41" s="6536"/>
      <c r="GW41" s="6536"/>
      <c r="GX41" s="6536"/>
      <c r="GY41" s="6536"/>
      <c r="GZ41" s="6536"/>
      <c r="HA41" s="6536"/>
      <c r="HB41" s="6676"/>
      <c r="HC41" s="6676"/>
      <c r="HD41" s="6538"/>
      <c r="HE41" s="6520"/>
      <c r="HF41" s="6603"/>
      <c r="HG41" s="6554"/>
      <c r="HH41" s="6554"/>
      <c r="HI41" s="6554"/>
      <c r="HJ41" s="6554"/>
      <c r="HK41" s="6554"/>
      <c r="HL41" s="6554"/>
      <c r="HM41" s="6554"/>
      <c r="HN41" s="6554"/>
      <c r="HO41" s="6554"/>
      <c r="HP41" s="6554"/>
      <c r="HQ41" s="6554"/>
      <c r="HR41" s="6554"/>
      <c r="HS41" s="6554"/>
      <c r="HT41" s="6678"/>
      <c r="HU41" s="7121"/>
      <c r="HW41" s="6769"/>
      <c r="HX41" s="6765"/>
      <c r="HY41" s="6765"/>
      <c r="HZ41" s="6765"/>
      <c r="IA41" s="6765"/>
      <c r="IB41" s="6765"/>
      <c r="IC41" s="6765"/>
      <c r="ID41" s="6765"/>
      <c r="IE41" s="6770"/>
      <c r="IF41" s="6765"/>
      <c r="IG41" s="6765"/>
      <c r="IH41" s="6765"/>
      <c r="II41" s="6765"/>
      <c r="IJ41" s="6765"/>
      <c r="IK41" s="6765"/>
      <c r="IL41" s="6819"/>
      <c r="IM41" s="6819"/>
      <c r="IN41" s="6762"/>
      <c r="IO41" s="5012"/>
      <c r="IP41" s="7152"/>
      <c r="IQ41" s="6824"/>
      <c r="IR41" s="6824"/>
      <c r="IS41" s="6824"/>
      <c r="IT41" s="6824"/>
      <c r="IU41" s="6824"/>
      <c r="IV41" s="6824"/>
      <c r="IW41" s="6824"/>
      <c r="IX41" s="6824"/>
      <c r="IY41" s="6824"/>
      <c r="IZ41" s="6824"/>
      <c r="JA41" s="6824"/>
      <c r="JB41" s="6824"/>
      <c r="JC41" s="6824"/>
      <c r="JD41" s="6825"/>
      <c r="JE41" s="6821"/>
    </row>
    <row r="42" spans="2:265" ht="15" thickBot="1">
      <c r="B42" s="6392"/>
      <c r="C42" s="5901"/>
      <c r="D42" s="5901"/>
      <c r="E42" s="5901"/>
      <c r="F42" s="5901"/>
      <c r="G42" s="5901"/>
      <c r="H42" s="5901"/>
      <c r="I42" s="5901"/>
      <c r="J42" s="5901"/>
      <c r="K42" s="5901"/>
      <c r="L42" s="5901"/>
      <c r="M42" s="5901"/>
      <c r="N42" s="5901"/>
      <c r="O42" s="4999"/>
      <c r="P42" s="4999"/>
      <c r="Q42" s="7750" t="s">
        <v>1543</v>
      </c>
      <c r="R42" s="8047" t="s">
        <v>1774</v>
      </c>
      <c r="S42" s="8398">
        <v>45</v>
      </c>
      <c r="T42" s="8043" t="s">
        <v>36</v>
      </c>
      <c r="U42" s="8104">
        <v>45691</v>
      </c>
      <c r="V42" s="8399">
        <v>30</v>
      </c>
      <c r="W42" s="8372" t="s">
        <v>35</v>
      </c>
      <c r="X42" s="8372">
        <v>75</v>
      </c>
      <c r="Y42" s="8045">
        <v>1327</v>
      </c>
      <c r="Z42" s="8046">
        <v>45712</v>
      </c>
      <c r="AA42" s="8400">
        <v>45710</v>
      </c>
      <c r="AB42" s="8047">
        <v>24391</v>
      </c>
      <c r="AC42" s="8048">
        <v>30000</v>
      </c>
      <c r="AD42" s="8048">
        <f t="shared" si="12"/>
        <v>0</v>
      </c>
      <c r="AE42" s="8049">
        <f t="shared" ref="AE42:AE52" si="13">(AC42*Y42/1000)</f>
        <v>39810</v>
      </c>
      <c r="AF42" s="8049">
        <f>(AE42*0.05)</f>
        <v>1990.5</v>
      </c>
      <c r="AG42" s="8050">
        <v>5</v>
      </c>
      <c r="AH42" s="7737" t="s">
        <v>8</v>
      </c>
      <c r="AI42" s="7684"/>
      <c r="AJ42" s="7649"/>
      <c r="AK42" s="7649"/>
      <c r="AL42" s="7649"/>
      <c r="AM42" s="7649"/>
      <c r="AN42" s="7649"/>
      <c r="AO42" s="7649"/>
      <c r="AP42" s="7649"/>
      <c r="AQ42" s="7649"/>
      <c r="AR42" s="7649"/>
      <c r="AS42" s="7649"/>
      <c r="AT42" s="7649"/>
      <c r="AU42" s="7838"/>
      <c r="AV42" s="7838"/>
      <c r="AW42" s="7649"/>
      <c r="AX42" s="7649"/>
      <c r="AY42" s="7649"/>
      <c r="AZ42" s="7649"/>
      <c r="BA42" s="4993"/>
      <c r="BB42" s="4993"/>
      <c r="BC42" s="5065"/>
      <c r="BD42" s="5066"/>
      <c r="BE42" s="5066"/>
      <c r="BF42" s="5066"/>
      <c r="BG42" s="5066"/>
      <c r="BH42" s="5066"/>
      <c r="BI42" s="5066"/>
      <c r="BJ42" s="5066"/>
      <c r="BK42" s="5067"/>
      <c r="BL42" s="5066"/>
      <c r="BM42" s="5066"/>
      <c r="BN42" s="5066"/>
      <c r="BO42" s="5066"/>
      <c r="BP42" s="5066"/>
      <c r="BQ42" s="5066"/>
      <c r="BR42" s="6694"/>
      <c r="BS42" s="5068"/>
      <c r="BT42" s="5082"/>
      <c r="BU42" s="5229" t="s">
        <v>4</v>
      </c>
      <c r="BV42" s="5087" t="s">
        <v>18</v>
      </c>
      <c r="BW42" s="5088" t="s">
        <v>19</v>
      </c>
      <c r="BX42" s="5088" t="s">
        <v>19</v>
      </c>
      <c r="BY42" s="5088" t="s">
        <v>20</v>
      </c>
      <c r="BZ42" s="5088" t="s">
        <v>21</v>
      </c>
      <c r="CA42" s="5088" t="s">
        <v>22</v>
      </c>
      <c r="CB42" s="5088" t="s">
        <v>23</v>
      </c>
      <c r="CC42" s="5088" t="s">
        <v>23</v>
      </c>
      <c r="CD42" s="5088" t="s">
        <v>24</v>
      </c>
      <c r="CE42" s="5088" t="s">
        <v>20</v>
      </c>
      <c r="CF42" s="5088" t="s">
        <v>25</v>
      </c>
      <c r="CG42" s="5088" t="s">
        <v>0</v>
      </c>
      <c r="CH42" s="5088" t="s">
        <v>1363</v>
      </c>
      <c r="CI42" s="6467" t="s">
        <v>1388</v>
      </c>
      <c r="CJ42" s="5089" t="s">
        <v>26</v>
      </c>
      <c r="CK42" s="4993"/>
      <c r="CL42" s="5123"/>
      <c r="CM42" s="5124"/>
      <c r="CN42" s="5124"/>
      <c r="CO42" s="5124"/>
      <c r="CP42" s="5124"/>
      <c r="CQ42" s="5124"/>
      <c r="CR42" s="5124"/>
      <c r="CS42" s="5124"/>
      <c r="CT42" s="5125"/>
      <c r="CU42" s="5124"/>
      <c r="CV42" s="5124"/>
      <c r="CW42" s="5124"/>
      <c r="CX42" s="5124"/>
      <c r="CY42" s="5124"/>
      <c r="CZ42" s="5124"/>
      <c r="DA42" s="5423"/>
      <c r="DB42" s="5126"/>
      <c r="DC42" s="5122"/>
      <c r="DD42" s="5412"/>
      <c r="DE42" s="5387"/>
      <c r="DF42" s="5387"/>
      <c r="DG42" s="5388"/>
      <c r="DH42" s="5389"/>
      <c r="DI42" s="5387"/>
      <c r="DJ42" s="5390"/>
      <c r="DK42" s="5391"/>
      <c r="DL42" s="5388"/>
      <c r="DM42" s="5387"/>
      <c r="DN42" s="5392"/>
      <c r="DO42" s="5392"/>
      <c r="DP42" s="5390"/>
      <c r="DQ42" s="5393"/>
      <c r="DR42" s="5392"/>
      <c r="DS42" s="5413"/>
      <c r="DU42" s="5031"/>
      <c r="DV42" s="5032"/>
      <c r="DW42" s="5032"/>
      <c r="DX42" s="5032"/>
      <c r="DY42" s="5032"/>
      <c r="DZ42" s="5032"/>
      <c r="EA42" s="5032"/>
      <c r="EB42" s="5032"/>
      <c r="EC42" s="5036"/>
      <c r="ED42" s="5032"/>
      <c r="EE42" s="5032"/>
      <c r="EF42" s="5032"/>
      <c r="EG42" s="5032"/>
      <c r="EH42" s="5032"/>
      <c r="EI42" s="5032"/>
      <c r="EJ42" s="5350"/>
      <c r="EK42" s="5033"/>
      <c r="EL42" s="5012"/>
      <c r="EM42" s="5458" t="s">
        <v>1834</v>
      </c>
      <c r="EN42" s="6370">
        <v>21</v>
      </c>
      <c r="EO42" s="6370">
        <v>4820</v>
      </c>
      <c r="EP42" s="6371">
        <v>45813</v>
      </c>
      <c r="EQ42" s="4208">
        <v>200</v>
      </c>
      <c r="ER42" s="6370" t="s">
        <v>35</v>
      </c>
      <c r="ES42" s="6370">
        <v>89.45</v>
      </c>
      <c r="ET42" s="4230">
        <v>45828</v>
      </c>
      <c r="EU42" s="6371">
        <v>45841</v>
      </c>
      <c r="EV42" s="6370">
        <v>42073</v>
      </c>
      <c r="EW42" s="7493">
        <v>200000</v>
      </c>
      <c r="EX42" s="6370">
        <f t="shared" ref="EX42:EX48" si="14">(EQ42*1000-EW42)</f>
        <v>0</v>
      </c>
      <c r="EY42" s="6373">
        <f t="shared" ref="EY42:EY48" si="15">(ES42*EW42/1000)</f>
        <v>17890</v>
      </c>
      <c r="EZ42" s="6373">
        <f t="shared" ref="EZ42:EZ48" si="16">(EY42*0.04)</f>
        <v>715.6</v>
      </c>
      <c r="FA42" s="6370">
        <v>4</v>
      </c>
      <c r="FB42" s="6918" t="s">
        <v>1840</v>
      </c>
      <c r="FD42" s="5123"/>
      <c r="FE42" s="5124"/>
      <c r="FF42" s="5124"/>
      <c r="FG42" s="5124"/>
      <c r="FH42" s="5124"/>
      <c r="FI42" s="5124"/>
      <c r="FJ42" s="5124"/>
      <c r="FK42" s="5124"/>
      <c r="FL42" s="5125"/>
      <c r="FM42" s="5124"/>
      <c r="FN42" s="5124"/>
      <c r="FO42" s="5124"/>
      <c r="FP42" s="5124"/>
      <c r="FQ42" s="5124"/>
      <c r="FR42" s="5124"/>
      <c r="FS42" s="5416"/>
      <c r="FT42" s="5126"/>
      <c r="FU42" s="5122"/>
      <c r="FV42" s="5114"/>
      <c r="FW42" s="5115"/>
      <c r="FX42" s="5116" t="s">
        <v>3</v>
      </c>
      <c r="FY42" s="5116" t="s">
        <v>18</v>
      </c>
      <c r="FZ42" s="5116"/>
      <c r="GA42" s="5116"/>
      <c r="GB42" s="5116" t="s">
        <v>21</v>
      </c>
      <c r="GC42" s="5116" t="s">
        <v>27</v>
      </c>
      <c r="GD42" s="5116" t="s">
        <v>28</v>
      </c>
      <c r="GE42" s="5116"/>
      <c r="GF42" s="5116"/>
      <c r="GG42" s="5116"/>
      <c r="GH42" s="5116"/>
      <c r="GI42" s="5116" t="s">
        <v>11</v>
      </c>
      <c r="GJ42" s="5182"/>
      <c r="GK42" s="5117"/>
      <c r="GM42" s="6535"/>
      <c r="GN42" s="6536"/>
      <c r="GO42" s="6536"/>
      <c r="GP42" s="6536"/>
      <c r="GQ42" s="6536"/>
      <c r="GR42" s="6536"/>
      <c r="GS42" s="6536"/>
      <c r="GT42" s="6536"/>
      <c r="GU42" s="6537"/>
      <c r="GV42" s="6536"/>
      <c r="GW42" s="6536"/>
      <c r="GX42" s="6536"/>
      <c r="GY42" s="6536"/>
      <c r="GZ42" s="6536"/>
      <c r="HA42" s="6536"/>
      <c r="HB42" s="6676"/>
      <c r="HC42" s="6676"/>
      <c r="HD42" s="6538"/>
      <c r="HE42" s="6520"/>
      <c r="HF42" s="6603"/>
      <c r="HG42" s="6554"/>
      <c r="HH42" s="6554"/>
      <c r="HI42" s="6554"/>
      <c r="HJ42" s="6554"/>
      <c r="HK42" s="6554"/>
      <c r="HL42" s="6554"/>
      <c r="HM42" s="6554"/>
      <c r="HN42" s="6554"/>
      <c r="HO42" s="6554"/>
      <c r="HP42" s="6554"/>
      <c r="HQ42" s="6554"/>
      <c r="HR42" s="6554"/>
      <c r="HS42" s="6554"/>
      <c r="HT42" s="6678"/>
      <c r="HU42" s="7121"/>
      <c r="HW42" s="6769"/>
      <c r="HX42" s="6765"/>
      <c r="HY42" s="6765"/>
      <c r="HZ42" s="6765"/>
      <c r="IA42" s="6765"/>
      <c r="IB42" s="6765"/>
      <c r="IC42" s="6765"/>
      <c r="ID42" s="6765"/>
      <c r="IE42" s="6770"/>
      <c r="IF42" s="6765"/>
      <c r="IG42" s="6765"/>
      <c r="IH42" s="6765"/>
      <c r="II42" s="6765"/>
      <c r="IJ42" s="6765"/>
      <c r="IK42" s="6765"/>
      <c r="IL42" s="6819"/>
      <c r="IM42" s="6819"/>
      <c r="IN42" s="6762"/>
      <c r="IO42" s="5012"/>
      <c r="IP42" s="7152"/>
      <c r="IQ42" s="6824"/>
      <c r="IR42" s="6824"/>
      <c r="IS42" s="6824"/>
      <c r="IT42" s="6824"/>
      <c r="IU42" s="6824"/>
      <c r="IV42" s="6824"/>
      <c r="IW42" s="6824"/>
      <c r="IX42" s="6824"/>
      <c r="IY42" s="6824"/>
      <c r="IZ42" s="6824"/>
      <c r="JA42" s="6824"/>
      <c r="JB42" s="6824"/>
      <c r="JC42" s="6824"/>
      <c r="JD42" s="6825"/>
      <c r="JE42" s="6821"/>
    </row>
    <row r="43" spans="2:265" ht="18" customHeight="1" thickBot="1">
      <c r="B43" s="4999"/>
      <c r="C43" s="5901"/>
      <c r="D43" s="5901"/>
      <c r="E43" s="5901"/>
      <c r="F43" s="5901"/>
      <c r="G43" s="5901"/>
      <c r="H43" s="5901"/>
      <c r="I43" s="5901"/>
      <c r="J43" s="5901"/>
      <c r="K43" s="5901"/>
      <c r="L43" s="5901"/>
      <c r="M43" s="5901"/>
      <c r="N43" s="5901"/>
      <c r="O43" s="4999"/>
      <c r="P43" s="4999"/>
      <c r="Q43" s="7925" t="s">
        <v>1635</v>
      </c>
      <c r="R43" s="7714" t="s">
        <v>1531</v>
      </c>
      <c r="S43" s="7714">
        <v>6</v>
      </c>
      <c r="T43" s="7715" t="s">
        <v>101</v>
      </c>
      <c r="U43" s="7745">
        <v>45674</v>
      </c>
      <c r="V43" s="7716">
        <v>60</v>
      </c>
      <c r="W43" s="7717" t="s">
        <v>35</v>
      </c>
      <c r="X43" s="7713">
        <v>120</v>
      </c>
      <c r="Y43" s="7718">
        <v>427</v>
      </c>
      <c r="Z43" s="7746">
        <v>45720</v>
      </c>
      <c r="AA43" s="7747">
        <v>45692</v>
      </c>
      <c r="AB43" s="7736">
        <v>24302</v>
      </c>
      <c r="AC43" s="7723">
        <v>21500</v>
      </c>
      <c r="AD43" s="7721">
        <f t="shared" si="12"/>
        <v>-38500</v>
      </c>
      <c r="AE43" s="7752">
        <f t="shared" si="13"/>
        <v>9180.5</v>
      </c>
      <c r="AF43" s="7752">
        <f>(AE43*0.05)</f>
        <v>459.02500000000003</v>
      </c>
      <c r="AG43" s="7723">
        <v>5</v>
      </c>
      <c r="AH43" s="7757" t="s">
        <v>8</v>
      </c>
      <c r="AI43" s="7684"/>
      <c r="AJ43" s="7649"/>
      <c r="AK43" s="7649"/>
      <c r="AL43" s="7649"/>
      <c r="AM43" s="7649"/>
      <c r="AN43" s="7649"/>
      <c r="AO43" s="7649"/>
      <c r="AP43" s="7649"/>
      <c r="AQ43" s="7649"/>
      <c r="AR43" s="7649"/>
      <c r="AS43" s="7649"/>
      <c r="AT43" s="7649"/>
      <c r="AU43" s="7838"/>
      <c r="AV43" s="7838"/>
      <c r="AW43" s="7649"/>
      <c r="AX43" s="7649"/>
      <c r="AY43" s="7649"/>
      <c r="AZ43" s="7649"/>
      <c r="BA43" s="4993"/>
      <c r="BB43" s="4993"/>
      <c r="BC43" s="5074"/>
      <c r="BD43" s="5075"/>
      <c r="BE43" s="5075"/>
      <c r="BF43" s="5075"/>
      <c r="BG43" s="5075"/>
      <c r="BH43" s="5075"/>
      <c r="BI43" s="5075"/>
      <c r="BJ43" s="5075"/>
      <c r="BK43" s="5076"/>
      <c r="BL43" s="5075"/>
      <c r="BM43" s="5075"/>
      <c r="BN43" s="5075"/>
      <c r="BO43" s="5075"/>
      <c r="BP43" s="5075"/>
      <c r="BQ43" s="5075"/>
      <c r="BR43" s="6695"/>
      <c r="BS43" s="5077"/>
      <c r="BT43" s="5082"/>
      <c r="BU43" s="5230"/>
      <c r="BV43" s="5090"/>
      <c r="BW43" s="5091" t="s">
        <v>3</v>
      </c>
      <c r="BX43" s="5091" t="s">
        <v>18</v>
      </c>
      <c r="BY43" s="5091"/>
      <c r="BZ43" s="5091"/>
      <c r="CA43" s="5091" t="s">
        <v>21</v>
      </c>
      <c r="CB43" s="5091" t="s">
        <v>27</v>
      </c>
      <c r="CC43" s="5091" t="s">
        <v>28</v>
      </c>
      <c r="CD43" s="5091"/>
      <c r="CE43" s="5091"/>
      <c r="CF43" s="5091"/>
      <c r="CG43" s="5091"/>
      <c r="CH43" s="5091" t="s">
        <v>11</v>
      </c>
      <c r="CI43" s="6468"/>
      <c r="CJ43" s="5092"/>
      <c r="CK43" s="4993"/>
      <c r="CL43" s="5123"/>
      <c r="CM43" s="5124"/>
      <c r="CN43" s="5124"/>
      <c r="CO43" s="5124"/>
      <c r="CP43" s="5124"/>
      <c r="CQ43" s="5124"/>
      <c r="CR43" s="5124"/>
      <c r="CS43" s="5124"/>
      <c r="CT43" s="5125"/>
      <c r="CU43" s="5124"/>
      <c r="CV43" s="5124"/>
      <c r="CW43" s="5124"/>
      <c r="CX43" s="5124"/>
      <c r="CY43" s="5124"/>
      <c r="CZ43" s="5124"/>
      <c r="DA43" s="5423"/>
      <c r="DB43" s="5126"/>
      <c r="DC43" s="5122"/>
      <c r="DD43" s="7421" t="s">
        <v>105</v>
      </c>
      <c r="DE43" s="6328">
        <v>184</v>
      </c>
      <c r="DF43" s="6328">
        <v>35581</v>
      </c>
      <c r="DG43" s="6329">
        <v>45796</v>
      </c>
      <c r="DH43" s="7203">
        <v>40</v>
      </c>
      <c r="DI43" s="6328" t="s">
        <v>35</v>
      </c>
      <c r="DJ43" s="6333">
        <v>1316.4</v>
      </c>
      <c r="DK43" s="7204">
        <v>45807</v>
      </c>
      <c r="DL43" s="6329">
        <v>45807</v>
      </c>
      <c r="DM43" s="6328"/>
      <c r="DN43" s="7205">
        <v>40000</v>
      </c>
      <c r="DO43" s="7205">
        <f>(DH43*1000-DN43)</f>
        <v>0</v>
      </c>
      <c r="DP43" s="6333">
        <v>52656</v>
      </c>
      <c r="DQ43" s="6354">
        <f>(DP43*0.03)</f>
        <v>1579.6799999999998</v>
      </c>
      <c r="DR43" s="7206">
        <v>3</v>
      </c>
      <c r="DS43" s="7040"/>
      <c r="DU43" s="5031"/>
      <c r="DV43" s="5032"/>
      <c r="DW43" s="5032"/>
      <c r="DX43" s="5032"/>
      <c r="DY43" s="5032"/>
      <c r="DZ43" s="5032"/>
      <c r="EA43" s="5032"/>
      <c r="EB43" s="5032"/>
      <c r="EC43" s="5036"/>
      <c r="ED43" s="5032"/>
      <c r="EE43" s="5032"/>
      <c r="EF43" s="5032"/>
      <c r="EG43" s="5032"/>
      <c r="EH43" s="5032"/>
      <c r="EI43" s="5032"/>
      <c r="EJ43" s="5350"/>
      <c r="EK43" s="5033"/>
      <c r="EL43" s="5012"/>
      <c r="EM43" s="8696" t="s">
        <v>1832</v>
      </c>
      <c r="EN43" s="8422">
        <v>22</v>
      </c>
      <c r="EO43" s="8422">
        <v>4844</v>
      </c>
      <c r="EP43" s="8423">
        <v>45820</v>
      </c>
      <c r="EQ43" s="8697">
        <v>30</v>
      </c>
      <c r="ER43" s="8698" t="s">
        <v>35</v>
      </c>
      <c r="ES43" s="8698">
        <v>113.69</v>
      </c>
      <c r="ET43" s="8699">
        <v>45828</v>
      </c>
      <c r="EU43" s="8700">
        <v>45828</v>
      </c>
      <c r="EV43" s="8698">
        <v>42443</v>
      </c>
      <c r="EW43" s="8701">
        <v>30000</v>
      </c>
      <c r="EX43" s="8698">
        <f t="shared" si="14"/>
        <v>0</v>
      </c>
      <c r="EY43" s="8702">
        <f t="shared" si="15"/>
        <v>3410.7</v>
      </c>
      <c r="EZ43" s="8702">
        <f t="shared" si="16"/>
        <v>136.428</v>
      </c>
      <c r="FA43" s="8698">
        <v>4</v>
      </c>
      <c r="FB43" s="8703" t="s">
        <v>1844</v>
      </c>
      <c r="FD43" s="5123"/>
      <c r="FE43" s="5124"/>
      <c r="FF43" s="5124"/>
      <c r="FG43" s="5124"/>
      <c r="FH43" s="5124"/>
      <c r="FI43" s="5124"/>
      <c r="FJ43" s="5124"/>
      <c r="FK43" s="5124"/>
      <c r="FL43" s="5125"/>
      <c r="FM43" s="5124" t="s">
        <v>111</v>
      </c>
      <c r="FN43" s="5124"/>
      <c r="FO43" s="5124"/>
      <c r="FP43" s="5124"/>
      <c r="FQ43" s="5124"/>
      <c r="FR43" s="5124"/>
      <c r="FS43" s="5416"/>
      <c r="FT43" s="5126"/>
      <c r="FU43" s="5122"/>
      <c r="FV43" s="5118"/>
      <c r="FW43" s="5119"/>
      <c r="FX43" s="5487"/>
      <c r="FY43" s="5488"/>
      <c r="FZ43" s="5488"/>
      <c r="GA43" s="5488"/>
      <c r="GB43" s="5488"/>
      <c r="GC43" s="5488"/>
      <c r="GD43" s="5488"/>
      <c r="GE43" s="5488"/>
      <c r="GF43" s="5488"/>
      <c r="GG43" s="5488"/>
      <c r="GH43" s="5488"/>
      <c r="GI43" s="5488"/>
      <c r="GJ43" s="6864"/>
      <c r="GK43" s="5489"/>
      <c r="GM43" s="6557"/>
      <c r="GN43" s="6558"/>
      <c r="GO43" s="6558"/>
      <c r="GP43" s="6558"/>
      <c r="GQ43" s="6558"/>
      <c r="GR43" s="6558"/>
      <c r="GS43" s="6558"/>
      <c r="GT43" s="6558"/>
      <c r="GU43" s="6559"/>
      <c r="GV43" s="6558"/>
      <c r="GW43" s="6558"/>
      <c r="GX43" s="6558"/>
      <c r="GY43" s="6558"/>
      <c r="GZ43" s="6558"/>
      <c r="HA43" s="6558"/>
      <c r="HB43" s="6899"/>
      <c r="HC43" s="6899"/>
      <c r="HD43" s="6560"/>
      <c r="HE43" s="6520"/>
      <c r="HF43" s="6604"/>
      <c r="HG43" s="6605"/>
      <c r="HH43" s="6605"/>
      <c r="HI43" s="6605"/>
      <c r="HJ43" s="6605"/>
      <c r="HK43" s="6605"/>
      <c r="HL43" s="6605"/>
      <c r="HM43" s="6605"/>
      <c r="HN43" s="6605"/>
      <c r="HO43" s="6605"/>
      <c r="HP43" s="6605"/>
      <c r="HQ43" s="6605"/>
      <c r="HR43" s="6605"/>
      <c r="HS43" s="6605"/>
      <c r="HT43" s="6684"/>
      <c r="HU43" s="7122"/>
      <c r="HW43" s="6769"/>
      <c r="HX43" s="6765"/>
      <c r="HY43" s="6765"/>
      <c r="HZ43" s="6765"/>
      <c r="IA43" s="6765"/>
      <c r="IB43" s="6765"/>
      <c r="IC43" s="6765"/>
      <c r="ID43" s="6765"/>
      <c r="IE43" s="6770"/>
      <c r="IF43" s="6765"/>
      <c r="IG43" s="6765"/>
      <c r="IH43" s="6765"/>
      <c r="II43" s="6765"/>
      <c r="IJ43" s="6765"/>
      <c r="IK43" s="6765"/>
      <c r="IL43" s="6819"/>
      <c r="IM43" s="6819"/>
      <c r="IN43" s="6762"/>
      <c r="IO43" s="5012"/>
      <c r="IP43" s="7152"/>
      <c r="IQ43" s="6824"/>
      <c r="IR43" s="6824"/>
      <c r="IS43" s="6824"/>
      <c r="IT43" s="6824"/>
      <c r="IU43" s="6824"/>
      <c r="IV43" s="6824"/>
      <c r="IW43" s="6824"/>
      <c r="IX43" s="6824"/>
      <c r="IY43" s="6824"/>
      <c r="IZ43" s="6824"/>
      <c r="JA43" s="6824"/>
      <c r="JB43" s="6824"/>
      <c r="JC43" s="6824"/>
      <c r="JD43" s="6825"/>
      <c r="JE43" s="6821"/>
    </row>
    <row r="44" spans="2:265" ht="16.5" customHeight="1" thickBot="1">
      <c r="B44" s="4999"/>
      <c r="C44" s="5901"/>
      <c r="D44" s="5901"/>
      <c r="E44" s="5901"/>
      <c r="F44" s="5901"/>
      <c r="G44" s="5901"/>
      <c r="H44" s="5901"/>
      <c r="I44" s="5901"/>
      <c r="J44" s="5901"/>
      <c r="K44" s="5901"/>
      <c r="L44" s="5901"/>
      <c r="M44" s="5901"/>
      <c r="N44" s="5901"/>
      <c r="O44" s="4999"/>
      <c r="P44" s="4999"/>
      <c r="Q44" s="7750" t="s">
        <v>1715</v>
      </c>
      <c r="R44" s="7717" t="s">
        <v>1709</v>
      </c>
      <c r="S44" s="7714">
        <v>14</v>
      </c>
      <c r="T44" s="7714" t="s">
        <v>1545</v>
      </c>
      <c r="U44" s="7745">
        <v>45559</v>
      </c>
      <c r="V44" s="7728">
        <v>200</v>
      </c>
      <c r="W44" s="7717" t="s">
        <v>35</v>
      </c>
      <c r="X44" s="7717">
        <v>200</v>
      </c>
      <c r="Y44" s="7718">
        <v>182.7</v>
      </c>
      <c r="Z44" s="7746">
        <v>45589</v>
      </c>
      <c r="AA44" s="7781">
        <v>45589</v>
      </c>
      <c r="AB44" s="7736">
        <v>24305</v>
      </c>
      <c r="AC44" s="7723">
        <v>77000</v>
      </c>
      <c r="AD44" s="7721">
        <f t="shared" si="12"/>
        <v>-123000</v>
      </c>
      <c r="AE44" s="7752">
        <f t="shared" si="13"/>
        <v>14067.9</v>
      </c>
      <c r="AF44" s="7752">
        <f>(AE44*0.025)</f>
        <v>351.69749999999999</v>
      </c>
      <c r="AG44" s="8113">
        <v>2.5</v>
      </c>
      <c r="AH44" s="7749" t="s">
        <v>8</v>
      </c>
      <c r="AI44" s="7684"/>
      <c r="AJ44" s="7654" t="s">
        <v>1620</v>
      </c>
      <c r="AK44" s="7649" t="s">
        <v>1622</v>
      </c>
      <c r="AL44" s="7649"/>
      <c r="AM44" s="7649"/>
      <c r="AN44" s="7786"/>
      <c r="AO44" s="7649"/>
      <c r="AP44" s="7649"/>
      <c r="AQ44" s="7649"/>
      <c r="AR44" s="7650"/>
      <c r="AS44" s="7650"/>
      <c r="AT44" s="7650"/>
      <c r="AU44" s="7650"/>
      <c r="AV44" s="7650"/>
      <c r="AW44" s="7650"/>
      <c r="AX44" s="7650"/>
      <c r="AY44" s="7650"/>
      <c r="AZ44" s="7650"/>
      <c r="BA44" s="4993"/>
      <c r="BB44" s="4993"/>
      <c r="BC44" s="5074"/>
      <c r="BD44" s="5075"/>
      <c r="BE44" s="5075"/>
      <c r="BF44" s="5075"/>
      <c r="BG44" s="5075"/>
      <c r="BH44" s="5075"/>
      <c r="BI44" s="5075"/>
      <c r="BJ44" s="5075"/>
      <c r="BK44" s="5076"/>
      <c r="BL44" s="5075"/>
      <c r="BM44" s="5075"/>
      <c r="BN44" s="5075"/>
      <c r="BO44" s="5075"/>
      <c r="BP44" s="5075"/>
      <c r="BQ44" s="5075"/>
      <c r="BR44" s="6695"/>
      <c r="BS44" s="5077"/>
      <c r="BT44" s="5082"/>
      <c r="BU44" s="5062"/>
      <c r="BV44" s="5063"/>
      <c r="BW44" s="5063"/>
      <c r="BX44" s="5914"/>
      <c r="BY44" s="5063"/>
      <c r="BZ44" s="5313"/>
      <c r="CA44" s="5316"/>
      <c r="CB44" s="5915"/>
      <c r="CC44" s="5314"/>
      <c r="CD44" s="5317"/>
      <c r="CE44" s="5316"/>
      <c r="CF44" s="5242"/>
      <c r="CG44" s="5242"/>
      <c r="CH44" s="5316"/>
      <c r="CI44" s="6469"/>
      <c r="CJ44" s="5064"/>
      <c r="CK44" s="4993"/>
      <c r="CL44" s="5123"/>
      <c r="CM44" s="5124"/>
      <c r="CN44" s="5124"/>
      <c r="CO44" s="5124"/>
      <c r="CP44" s="5124"/>
      <c r="CQ44" s="5124"/>
      <c r="CR44" s="5124"/>
      <c r="CS44" s="5124"/>
      <c r="CT44" s="5125"/>
      <c r="CU44" s="5124"/>
      <c r="CV44" s="5124"/>
      <c r="CW44" s="5124"/>
      <c r="CX44" s="5124"/>
      <c r="CY44" s="5124"/>
      <c r="CZ44" s="5124"/>
      <c r="DA44" s="5423"/>
      <c r="DB44" s="5126"/>
      <c r="DC44" s="5122"/>
      <c r="DD44" s="5414" t="s">
        <v>105</v>
      </c>
      <c r="DE44" s="6328">
        <v>185</v>
      </c>
      <c r="DF44" s="6328">
        <v>36335</v>
      </c>
      <c r="DG44" s="6329">
        <v>45877</v>
      </c>
      <c r="DH44" s="7203">
        <v>36</v>
      </c>
      <c r="DI44" s="6328" t="s">
        <v>35</v>
      </c>
      <c r="DJ44" s="6333">
        <v>1316.4</v>
      </c>
      <c r="DK44" s="7204">
        <v>45897</v>
      </c>
      <c r="DL44" s="6329">
        <v>45897</v>
      </c>
      <c r="DM44" s="6328"/>
      <c r="DN44" s="7205">
        <v>36000</v>
      </c>
      <c r="DO44" s="7205">
        <f>(DH44*1000-DN44)</f>
        <v>0</v>
      </c>
      <c r="DP44" s="6333">
        <v>52656</v>
      </c>
      <c r="DQ44" s="6354">
        <f>(DP44*0.03)</f>
        <v>1579.6799999999998</v>
      </c>
      <c r="DR44" s="7206">
        <v>3</v>
      </c>
      <c r="DS44" s="7302"/>
      <c r="DU44" s="5031"/>
      <c r="DV44" s="5032"/>
      <c r="DW44" s="5032"/>
      <c r="DX44" s="5032"/>
      <c r="DY44" s="5032"/>
      <c r="DZ44" s="5032"/>
      <c r="EA44" s="5032"/>
      <c r="EB44" s="5032"/>
      <c r="EC44" s="5036"/>
      <c r="ED44" s="5032"/>
      <c r="EE44" s="5032"/>
      <c r="EF44" s="5032"/>
      <c r="EG44" s="5032"/>
      <c r="EH44" s="5032"/>
      <c r="EI44" s="5032"/>
      <c r="EJ44" s="5350"/>
      <c r="EK44" s="5033"/>
      <c r="EL44" s="5012"/>
      <c r="EM44" s="8518" t="s">
        <v>1834</v>
      </c>
      <c r="EN44" s="8472">
        <v>23</v>
      </c>
      <c r="EO44" s="8472">
        <v>5415</v>
      </c>
      <c r="EP44" s="8473">
        <v>45840</v>
      </c>
      <c r="EQ44" s="8474">
        <v>400</v>
      </c>
      <c r="ER44" s="8472" t="s">
        <v>35</v>
      </c>
      <c r="ES44" s="8472">
        <v>88.61</v>
      </c>
      <c r="ET44" s="4344">
        <v>45861</v>
      </c>
      <c r="EU44" s="8473">
        <v>45859</v>
      </c>
      <c r="EV44" s="8472">
        <v>42165</v>
      </c>
      <c r="EW44" s="8475">
        <v>449090</v>
      </c>
      <c r="EX44" s="8472">
        <f t="shared" si="14"/>
        <v>-49090</v>
      </c>
      <c r="EY44" s="8447">
        <f t="shared" si="15"/>
        <v>39793.8649</v>
      </c>
      <c r="EZ44" s="8447">
        <f t="shared" si="16"/>
        <v>1591.754596</v>
      </c>
      <c r="FA44" s="8472">
        <v>4</v>
      </c>
      <c r="FB44" s="8476" t="s">
        <v>1536</v>
      </c>
      <c r="FD44" s="5123"/>
      <c r="FE44" s="5124"/>
      <c r="FF44" s="5124"/>
      <c r="FG44" s="5124"/>
      <c r="FH44" s="5124"/>
      <c r="FI44" s="5124"/>
      <c r="FJ44" s="5124"/>
      <c r="FK44" s="5124"/>
      <c r="FL44" s="5125"/>
      <c r="FM44" s="5124"/>
      <c r="FN44" s="5124"/>
      <c r="FO44" s="5124"/>
      <c r="FP44" s="5124"/>
      <c r="FQ44" s="5124"/>
      <c r="FR44" s="5124"/>
      <c r="FS44" s="5416"/>
      <c r="FT44" s="5126"/>
      <c r="FU44" s="5122"/>
      <c r="FV44" s="6708"/>
      <c r="FW44" s="6351"/>
      <c r="FX44" s="6352"/>
      <c r="FY44" s="6353"/>
      <c r="FZ44" s="6353"/>
      <c r="GA44" s="6353"/>
      <c r="GB44" s="6353"/>
      <c r="GC44" s="6353"/>
      <c r="GD44" s="6353"/>
      <c r="GE44" s="6353"/>
      <c r="GF44" s="6353"/>
      <c r="GG44" s="6353"/>
      <c r="GH44" s="6353"/>
      <c r="GI44" s="6353"/>
      <c r="GJ44" s="6865"/>
      <c r="GK44" s="6709"/>
      <c r="GM44" s="6561"/>
      <c r="GN44" s="6562"/>
      <c r="GO44" s="6562"/>
      <c r="GP44" s="6562"/>
      <c r="GQ44" s="6562"/>
      <c r="GR44" s="6562"/>
      <c r="GS44" s="6562"/>
      <c r="GT44" s="6562"/>
      <c r="GU44" s="6567"/>
      <c r="GV44" s="6562"/>
      <c r="GW44" s="6562"/>
      <c r="GX44" s="6562"/>
      <c r="GY44" s="6562"/>
      <c r="GZ44" s="6562"/>
      <c r="HA44" s="6655">
        <f>SUM(HA33:HA43)</f>
        <v>316.25</v>
      </c>
      <c r="HB44" s="6900"/>
      <c r="HC44" s="6655">
        <f>SUM(HC33:HC43)</f>
        <v>126.5</v>
      </c>
      <c r="HD44" s="6568"/>
      <c r="HE44" s="6520"/>
      <c r="HF44" s="6514"/>
      <c r="HG44" s="6514"/>
      <c r="HH44" s="6514"/>
      <c r="HI44" s="6514"/>
      <c r="HJ44" s="6514"/>
      <c r="HK44" s="6514"/>
      <c r="HL44" s="6514"/>
      <c r="HM44" s="6514"/>
      <c r="HN44" s="6514"/>
      <c r="HO44" s="6514"/>
      <c r="HP44" s="6514"/>
      <c r="HQ44" s="6514"/>
      <c r="HR44" s="6514"/>
      <c r="HS44" s="6514"/>
      <c r="HT44" s="6514"/>
      <c r="HU44" s="6514"/>
      <c r="HW44" s="6769"/>
      <c r="HX44" s="6765"/>
      <c r="HY44" s="6765"/>
      <c r="HZ44" s="6765"/>
      <c r="IA44" s="6765"/>
      <c r="IB44" s="6765"/>
      <c r="IC44" s="6765"/>
      <c r="ID44" s="6765"/>
      <c r="IE44" s="6770"/>
      <c r="IF44" s="6765"/>
      <c r="IG44" s="6765"/>
      <c r="IH44" s="6765"/>
      <c r="II44" s="6765"/>
      <c r="IJ44" s="6765"/>
      <c r="IK44" s="6765"/>
      <c r="IL44" s="6819"/>
      <c r="IM44" s="6819"/>
      <c r="IN44" s="6762"/>
      <c r="IO44" s="5012"/>
      <c r="IP44" s="7152"/>
      <c r="IQ44" s="6824"/>
      <c r="IR44" s="6824"/>
      <c r="IS44" s="6824"/>
      <c r="IT44" s="6824"/>
      <c r="IU44" s="6824"/>
      <c r="IV44" s="6824"/>
      <c r="IW44" s="6824"/>
      <c r="IX44" s="6824"/>
      <c r="IY44" s="6824"/>
      <c r="IZ44" s="6824"/>
      <c r="JA44" s="6824"/>
      <c r="JB44" s="6824"/>
      <c r="JC44" s="6824"/>
      <c r="JD44" s="6825"/>
      <c r="JE44" s="6821"/>
    </row>
    <row r="45" spans="2:265" ht="15" thickBot="1">
      <c r="B45" s="4999"/>
      <c r="C45" s="5901"/>
      <c r="D45" s="5901"/>
      <c r="E45" s="5901"/>
      <c r="F45" s="5901"/>
      <c r="G45" s="5901"/>
      <c r="H45" s="5901"/>
      <c r="I45" s="5901"/>
      <c r="J45" s="5901"/>
      <c r="K45" s="5901"/>
      <c r="L45" s="5901"/>
      <c r="M45" s="5901"/>
      <c r="N45" s="5901"/>
      <c r="O45" s="4999"/>
      <c r="P45" s="4999"/>
      <c r="Q45" s="7750" t="s">
        <v>1715</v>
      </c>
      <c r="R45" s="7717" t="s">
        <v>1710</v>
      </c>
      <c r="S45" s="7714">
        <v>15</v>
      </c>
      <c r="T45" s="7714" t="s">
        <v>796</v>
      </c>
      <c r="U45" s="7745">
        <v>45559</v>
      </c>
      <c r="V45" s="7714">
        <v>200</v>
      </c>
      <c r="W45" s="7717" t="s">
        <v>35</v>
      </c>
      <c r="X45" s="7717">
        <v>200</v>
      </c>
      <c r="Y45" s="7718">
        <v>147</v>
      </c>
      <c r="Z45" s="7746">
        <v>45589</v>
      </c>
      <c r="AA45" s="7781">
        <v>45698</v>
      </c>
      <c r="AB45" s="7736">
        <v>24305</v>
      </c>
      <c r="AC45" s="7723">
        <v>200000</v>
      </c>
      <c r="AD45" s="7721">
        <f t="shared" si="12"/>
        <v>0</v>
      </c>
      <c r="AE45" s="7752">
        <f t="shared" si="13"/>
        <v>29400</v>
      </c>
      <c r="AF45" s="7752">
        <f>(AE45*0.05)</f>
        <v>1470</v>
      </c>
      <c r="AG45" s="8113">
        <v>2.5</v>
      </c>
      <c r="AH45" s="7749" t="s">
        <v>8</v>
      </c>
      <c r="AI45" s="7684"/>
      <c r="AJ45" s="7656"/>
      <c r="AK45" s="7661"/>
      <c r="AL45" s="7662" t="s">
        <v>14</v>
      </c>
      <c r="AM45" s="7662" t="s">
        <v>12</v>
      </c>
      <c r="AN45" s="7662"/>
      <c r="AO45" s="7662"/>
      <c r="AP45" s="7662"/>
      <c r="AQ45" s="7662" t="s">
        <v>15</v>
      </c>
      <c r="AR45" s="7662" t="s">
        <v>12</v>
      </c>
      <c r="AS45" s="7662" t="s">
        <v>12</v>
      </c>
      <c r="AT45" s="7662"/>
      <c r="AU45" s="7662"/>
      <c r="AV45" s="7662"/>
      <c r="AW45" s="7662"/>
      <c r="AX45" s="7662" t="s">
        <v>0</v>
      </c>
      <c r="AY45" s="7663"/>
      <c r="AZ45" s="7664"/>
      <c r="BA45" s="4993"/>
      <c r="BB45" s="4993"/>
      <c r="BC45" s="5074"/>
      <c r="BD45" s="5075"/>
      <c r="BE45" s="5075"/>
      <c r="BF45" s="5075"/>
      <c r="BG45" s="5075"/>
      <c r="BH45" s="5075"/>
      <c r="BI45" s="5075"/>
      <c r="BJ45" s="5075"/>
      <c r="BK45" s="5076"/>
      <c r="BL45" s="5075"/>
      <c r="BM45" s="5075"/>
      <c r="BN45" s="5075"/>
      <c r="BO45" s="5075"/>
      <c r="BP45" s="5075"/>
      <c r="BQ45" s="5075"/>
      <c r="BR45" s="6695"/>
      <c r="BS45" s="5077"/>
      <c r="BT45" s="5082"/>
      <c r="BU45" s="7158"/>
      <c r="BV45" s="5320"/>
      <c r="BW45" s="5321"/>
      <c r="BX45" s="5322"/>
      <c r="BY45" s="5323"/>
      <c r="BZ45" s="5321"/>
      <c r="CA45" s="5324"/>
      <c r="CB45" s="5346"/>
      <c r="CC45" s="6703"/>
      <c r="CD45" s="5325"/>
      <c r="CE45" s="5324"/>
      <c r="CF45" s="5326"/>
      <c r="CG45" s="5342"/>
      <c r="CH45" s="5324"/>
      <c r="CI45" s="7157"/>
      <c r="CJ45" s="5068"/>
      <c r="CK45" s="4993"/>
      <c r="CL45" s="5135"/>
      <c r="CM45" s="5136"/>
      <c r="CN45" s="5136"/>
      <c r="CO45" s="5136"/>
      <c r="CP45" s="5136"/>
      <c r="CQ45" s="5136"/>
      <c r="CR45" s="5136"/>
      <c r="CS45" s="5136"/>
      <c r="CT45" s="5137"/>
      <c r="CU45" s="5136"/>
      <c r="CV45" s="5136"/>
      <c r="CW45" s="5136"/>
      <c r="CX45" s="5136"/>
      <c r="CY45" s="5136"/>
      <c r="CZ45" s="5136"/>
      <c r="DA45" s="5424"/>
      <c r="DB45" s="5138"/>
      <c r="DC45" s="5122"/>
      <c r="DD45" s="7303"/>
      <c r="DE45" s="6598"/>
      <c r="DF45" s="6598"/>
      <c r="DG45" s="6597"/>
      <c r="DH45" s="7209"/>
      <c r="DI45" s="6598"/>
      <c r="DJ45" s="6600"/>
      <c r="DK45" s="7210"/>
      <c r="DL45" s="6597"/>
      <c r="DM45" s="6598"/>
      <c r="DN45" s="7212"/>
      <c r="DO45" s="7212"/>
      <c r="DP45" s="6600"/>
      <c r="DQ45" s="6859"/>
      <c r="DR45" s="7213"/>
      <c r="DS45" s="7040"/>
      <c r="DU45" s="5028"/>
      <c r="DV45" s="5029"/>
      <c r="DW45" s="5029"/>
      <c r="DX45" s="5029"/>
      <c r="DY45" s="5029"/>
      <c r="DZ45" s="5029"/>
      <c r="EA45" s="5029"/>
      <c r="EB45" s="5029"/>
      <c r="EC45" s="5037"/>
      <c r="ED45" s="5029"/>
      <c r="EE45" s="5029"/>
      <c r="EF45" s="5029"/>
      <c r="EG45" s="5029"/>
      <c r="EH45" s="5372">
        <f>SUM(EH33:EH44)</f>
        <v>0</v>
      </c>
      <c r="EI45" s="5372">
        <f>SUM(EI33:EI44)</f>
        <v>0</v>
      </c>
      <c r="EJ45" s="5351"/>
      <c r="EK45" s="5030"/>
      <c r="EL45" s="5012"/>
      <c r="EM45" s="8477" t="s">
        <v>1832</v>
      </c>
      <c r="EN45" s="8442">
        <v>24</v>
      </c>
      <c r="EO45" s="8442"/>
      <c r="EP45" s="8443">
        <v>45841</v>
      </c>
      <c r="EQ45" s="8444">
        <v>15</v>
      </c>
      <c r="ER45" s="8472" t="s">
        <v>35</v>
      </c>
      <c r="ES45" s="8472">
        <v>126.62</v>
      </c>
      <c r="ET45" s="4344">
        <v>45854</v>
      </c>
      <c r="EU45" s="8473">
        <v>45856</v>
      </c>
      <c r="EV45" s="8472">
        <v>42159</v>
      </c>
      <c r="EW45" s="8475">
        <v>16500</v>
      </c>
      <c r="EX45" s="8472">
        <f t="shared" si="14"/>
        <v>-1500</v>
      </c>
      <c r="EY45" s="8447">
        <f t="shared" si="15"/>
        <v>2089.23</v>
      </c>
      <c r="EZ45" s="8447">
        <f t="shared" si="16"/>
        <v>83.569200000000009</v>
      </c>
      <c r="FA45" s="8472">
        <v>4</v>
      </c>
      <c r="FB45" s="8476" t="s">
        <v>1536</v>
      </c>
      <c r="FD45" s="5135"/>
      <c r="FE45" s="5136"/>
      <c r="FF45" s="5136"/>
      <c r="FG45" s="5136"/>
      <c r="FH45" s="5136"/>
      <c r="FI45" s="5136"/>
      <c r="FJ45" s="5136"/>
      <c r="FK45" s="5136"/>
      <c r="FL45" s="5137"/>
      <c r="FM45" s="5136"/>
      <c r="FN45" s="5136"/>
      <c r="FO45" s="5136"/>
      <c r="FP45" s="5136"/>
      <c r="FQ45" s="5136"/>
      <c r="FR45" s="5136"/>
      <c r="FS45" s="5418"/>
      <c r="FT45" s="5138"/>
      <c r="FU45" s="5122"/>
      <c r="FV45" s="6708"/>
      <c r="FW45" s="6351"/>
      <c r="FX45" s="6352"/>
      <c r="FY45" s="6353"/>
      <c r="FZ45" s="6353"/>
      <c r="GA45" s="6353"/>
      <c r="GB45" s="6353"/>
      <c r="GC45" s="6353"/>
      <c r="GD45" s="6353"/>
      <c r="GE45" s="6353"/>
      <c r="GF45" s="6353"/>
      <c r="GG45" s="6353"/>
      <c r="GH45" s="6353"/>
      <c r="GI45" s="6353"/>
      <c r="GJ45" s="6865"/>
      <c r="GK45" s="6709"/>
      <c r="GM45" s="6520"/>
      <c r="GN45" s="6520"/>
      <c r="GO45" s="6520"/>
      <c r="GP45" s="6520"/>
      <c r="GQ45" s="6520"/>
      <c r="GR45" s="6520"/>
      <c r="GS45" s="6520"/>
      <c r="GT45" s="6520"/>
      <c r="GU45" s="6520"/>
      <c r="GV45" s="6520"/>
      <c r="GW45" s="6520"/>
      <c r="GX45" s="6520"/>
      <c r="GY45" s="6520"/>
      <c r="GZ45" s="6520"/>
      <c r="HA45" s="6520"/>
      <c r="HB45" s="6520"/>
      <c r="HC45" s="6520"/>
      <c r="HD45" s="6520"/>
      <c r="HE45" s="6520"/>
      <c r="HF45" s="6514"/>
      <c r="HG45" s="6514"/>
      <c r="HH45" s="6514"/>
      <c r="HI45" s="6514"/>
      <c r="HJ45" s="6514"/>
      <c r="HK45" s="6514"/>
      <c r="HL45" s="6514"/>
      <c r="HM45" s="6514"/>
      <c r="HN45" s="6514"/>
      <c r="HO45" s="6514"/>
      <c r="HP45" s="6514"/>
      <c r="HQ45" s="6514"/>
      <c r="HR45" s="6514"/>
      <c r="HS45" s="6514"/>
      <c r="HT45" s="6514"/>
      <c r="HU45" s="6514"/>
      <c r="HW45" s="6771"/>
      <c r="HX45" s="6772"/>
      <c r="HY45" s="6772"/>
      <c r="HZ45" s="6772"/>
      <c r="IA45" s="6772"/>
      <c r="IB45" s="6772"/>
      <c r="IC45" s="6772"/>
      <c r="ID45" s="6772"/>
      <c r="IE45" s="6773"/>
      <c r="IF45" s="6772"/>
      <c r="IG45" s="6772"/>
      <c r="IH45" s="6772"/>
      <c r="II45" s="6772"/>
      <c r="IJ45" s="6772"/>
      <c r="IK45" s="6772"/>
      <c r="IL45" s="6869"/>
      <c r="IM45" s="6869"/>
      <c r="IN45" s="6881"/>
      <c r="IO45" s="5012"/>
      <c r="IP45" s="7153"/>
      <c r="IQ45" s="6855"/>
      <c r="IR45" s="6855"/>
      <c r="IS45" s="6855"/>
      <c r="IT45" s="6855"/>
      <c r="IU45" s="6855"/>
      <c r="IV45" s="6855"/>
      <c r="IW45" s="6855"/>
      <c r="IX45" s="6855"/>
      <c r="IY45" s="6855"/>
      <c r="IZ45" s="6855"/>
      <c r="JA45" s="6855"/>
      <c r="JB45" s="6855"/>
      <c r="JC45" s="6855"/>
      <c r="JD45" s="6856"/>
      <c r="JE45" s="6857"/>
    </row>
    <row r="46" spans="2:265" ht="15" thickBot="1">
      <c r="B46" s="6392"/>
      <c r="C46" s="6392"/>
      <c r="D46" s="6392"/>
      <c r="E46" s="6392"/>
      <c r="F46" s="6392"/>
      <c r="G46" s="6392"/>
      <c r="H46" s="6392"/>
      <c r="I46" s="6392"/>
      <c r="J46" s="6392"/>
      <c r="K46" s="6392"/>
      <c r="L46" s="6392"/>
      <c r="M46" s="6392"/>
      <c r="N46" s="6392"/>
      <c r="O46" s="4999"/>
      <c r="P46" s="4999"/>
      <c r="Q46" s="7750" t="s">
        <v>1715</v>
      </c>
      <c r="R46" s="7717" t="s">
        <v>1712</v>
      </c>
      <c r="S46" s="7714">
        <v>17</v>
      </c>
      <c r="T46" s="7714" t="s">
        <v>1545</v>
      </c>
      <c r="U46" s="7745">
        <v>45559</v>
      </c>
      <c r="V46" s="7728">
        <v>200</v>
      </c>
      <c r="W46" s="7717" t="s">
        <v>35</v>
      </c>
      <c r="X46" s="7717">
        <f>(V46)</f>
        <v>200</v>
      </c>
      <c r="Y46" s="7718">
        <v>159</v>
      </c>
      <c r="Z46" s="7746">
        <v>45670</v>
      </c>
      <c r="AA46" s="7781">
        <v>45696</v>
      </c>
      <c r="AB46" s="7736">
        <v>24300</v>
      </c>
      <c r="AC46" s="7723">
        <v>200000</v>
      </c>
      <c r="AD46" s="7721">
        <f t="shared" si="12"/>
        <v>0</v>
      </c>
      <c r="AE46" s="7752">
        <f t="shared" si="13"/>
        <v>31800</v>
      </c>
      <c r="AF46" s="7752">
        <f>(AE46*0.025)</f>
        <v>795</v>
      </c>
      <c r="AG46" s="8113">
        <v>2.5</v>
      </c>
      <c r="AH46" s="7873" t="s">
        <v>8</v>
      </c>
      <c r="AI46" s="7684"/>
      <c r="AJ46" s="7660" t="s">
        <v>4</v>
      </c>
      <c r="AK46" s="7666" t="s">
        <v>18</v>
      </c>
      <c r="AL46" s="7667" t="s">
        <v>19</v>
      </c>
      <c r="AM46" s="7667" t="s">
        <v>19</v>
      </c>
      <c r="AN46" s="7667" t="s">
        <v>20</v>
      </c>
      <c r="AO46" s="7667" t="s">
        <v>21</v>
      </c>
      <c r="AP46" s="7667" t="s">
        <v>1559</v>
      </c>
      <c r="AQ46" s="7667" t="s">
        <v>22</v>
      </c>
      <c r="AR46" s="7667" t="s">
        <v>23</v>
      </c>
      <c r="AS46" s="7667" t="s">
        <v>23</v>
      </c>
      <c r="AT46" s="7667" t="s">
        <v>24</v>
      </c>
      <c r="AU46" s="7667" t="s">
        <v>20</v>
      </c>
      <c r="AV46" s="7667" t="s">
        <v>25</v>
      </c>
      <c r="AW46" s="7667" t="s">
        <v>0</v>
      </c>
      <c r="AX46" s="7667" t="s">
        <v>1363</v>
      </c>
      <c r="AY46" s="7668" t="s">
        <v>1388</v>
      </c>
      <c r="AZ46" s="7669" t="s">
        <v>26</v>
      </c>
      <c r="BA46" s="4993"/>
      <c r="BB46" s="4993"/>
      <c r="BC46" s="5078"/>
      <c r="BD46" s="5079"/>
      <c r="BE46" s="5079"/>
      <c r="BF46" s="5079"/>
      <c r="BG46" s="5079"/>
      <c r="BH46" s="5079"/>
      <c r="BI46" s="5079"/>
      <c r="BJ46" s="5079"/>
      <c r="BK46" s="5080"/>
      <c r="BL46" s="5079"/>
      <c r="BM46" s="5079"/>
      <c r="BN46" s="5079"/>
      <c r="BO46" s="5079"/>
      <c r="BP46" s="5177">
        <f>SUM(BP34:BP45)</f>
        <v>0</v>
      </c>
      <c r="BQ46" s="5177">
        <f>SUM(BQ34:BQ45)</f>
        <v>0</v>
      </c>
      <c r="BR46" s="6692"/>
      <c r="BS46" s="5081"/>
      <c r="BT46" s="5082"/>
      <c r="BU46" s="7158"/>
      <c r="BV46" s="5320"/>
      <c r="BW46" s="5321"/>
      <c r="BX46" s="5322"/>
      <c r="BY46" s="5323"/>
      <c r="BZ46" s="5321"/>
      <c r="CA46" s="5324"/>
      <c r="CB46" s="5346"/>
      <c r="CC46" s="6703"/>
      <c r="CD46" s="5325"/>
      <c r="CE46" s="5324"/>
      <c r="CF46" s="5326"/>
      <c r="CG46" s="5342"/>
      <c r="CH46" s="5324"/>
      <c r="CI46" s="7157"/>
      <c r="CJ46" s="5068"/>
      <c r="CK46" s="4993"/>
      <c r="CL46" s="5135"/>
      <c r="CM46" s="5136"/>
      <c r="CN46" s="5136"/>
      <c r="CO46" s="5136"/>
      <c r="CP46" s="5136"/>
      <c r="CQ46" s="5136"/>
      <c r="CR46" s="5136"/>
      <c r="CS46" s="5136"/>
      <c r="CT46" s="5137"/>
      <c r="CU46" s="5136"/>
      <c r="CV46" s="5136"/>
      <c r="CW46" s="5136"/>
      <c r="CX46" s="5136"/>
      <c r="CY46" s="5136"/>
      <c r="CZ46" s="5136"/>
      <c r="DA46" s="5424"/>
      <c r="DB46" s="5138"/>
      <c r="DC46" s="5122"/>
      <c r="DD46" s="7303"/>
      <c r="DE46" s="6598"/>
      <c r="DF46" s="6598"/>
      <c r="DG46" s="6597"/>
      <c r="DH46" s="7209"/>
      <c r="DI46" s="6598"/>
      <c r="DJ46" s="6600"/>
      <c r="DK46" s="7210"/>
      <c r="DL46" s="6597"/>
      <c r="DM46" s="6598"/>
      <c r="DN46" s="7212"/>
      <c r="DO46" s="7212"/>
      <c r="DP46" s="6600"/>
      <c r="DQ46" s="6859"/>
      <c r="DR46" s="7213"/>
      <c r="DS46" s="7041"/>
      <c r="DU46" s="5012"/>
      <c r="DV46" s="5012"/>
      <c r="DW46" s="5012"/>
      <c r="DX46" s="5012"/>
      <c r="DY46" s="5012"/>
      <c r="DZ46" s="5012"/>
      <c r="EA46" s="5012"/>
      <c r="EB46" s="5012"/>
      <c r="EC46" s="5012"/>
      <c r="ED46" s="5012"/>
      <c r="EE46" s="5012"/>
      <c r="EF46" s="5012"/>
      <c r="EG46" s="5012"/>
      <c r="EH46" s="5012"/>
      <c r="EI46" s="5012"/>
      <c r="EJ46" s="5012"/>
      <c r="EK46" s="5012"/>
      <c r="EL46" s="5012"/>
      <c r="EM46" s="6369" t="s">
        <v>1850</v>
      </c>
      <c r="EN46" s="5459">
        <v>25</v>
      </c>
      <c r="EO46" s="5459">
        <v>6378</v>
      </c>
      <c r="EP46" s="5460">
        <v>45881</v>
      </c>
      <c r="EQ46" s="4227">
        <v>200</v>
      </c>
      <c r="ER46" s="6370" t="s">
        <v>35</v>
      </c>
      <c r="ES46" s="6370">
        <v>379.25</v>
      </c>
      <c r="ET46" s="4230">
        <v>45901</v>
      </c>
      <c r="EU46" s="6371">
        <v>45931</v>
      </c>
      <c r="EV46" s="6370">
        <v>42555</v>
      </c>
      <c r="EW46" s="7493">
        <v>9810</v>
      </c>
      <c r="EX46" s="6370">
        <f t="shared" si="14"/>
        <v>190190</v>
      </c>
      <c r="EY46" s="6373">
        <f t="shared" si="15"/>
        <v>3720.4425000000001</v>
      </c>
      <c r="EZ46" s="6373">
        <f t="shared" si="16"/>
        <v>148.8177</v>
      </c>
      <c r="FA46" s="6370">
        <v>4</v>
      </c>
      <c r="FB46" s="8503" t="s">
        <v>1851</v>
      </c>
      <c r="FD46" s="5135"/>
      <c r="FE46" s="5136"/>
      <c r="FF46" s="5136"/>
      <c r="FG46" s="5136"/>
      <c r="FH46" s="5136"/>
      <c r="FI46" s="5136"/>
      <c r="FJ46" s="5136"/>
      <c r="FK46" s="5136"/>
      <c r="FL46" s="5137"/>
      <c r="FM46" s="5136"/>
      <c r="FN46" s="5136"/>
      <c r="FO46" s="5136"/>
      <c r="FP46" s="5136"/>
      <c r="FQ46" s="5136"/>
      <c r="FR46" s="5136"/>
      <c r="FS46" s="5418"/>
      <c r="FT46" s="5138"/>
      <c r="FU46" s="5122"/>
      <c r="FV46" s="5123"/>
      <c r="FW46" s="5124"/>
      <c r="FX46" s="5133"/>
      <c r="FY46" s="5134"/>
      <c r="FZ46" s="5134"/>
      <c r="GA46" s="5134"/>
      <c r="GB46" s="5134"/>
      <c r="GC46" s="5134"/>
      <c r="GD46" s="5134"/>
      <c r="GE46" s="5134"/>
      <c r="GF46" s="5134"/>
      <c r="GG46" s="5134"/>
      <c r="GH46" s="5134"/>
      <c r="GI46" s="5134"/>
      <c r="GJ46" s="6862"/>
      <c r="GK46" s="5415"/>
      <c r="GM46" s="6520"/>
      <c r="GN46" s="6520"/>
      <c r="GO46" s="6520"/>
      <c r="GP46" s="6520"/>
      <c r="GQ46" s="6520"/>
      <c r="GR46" s="6520"/>
      <c r="GS46" s="6520"/>
      <c r="GT46" s="6520"/>
      <c r="GU46" s="6520"/>
      <c r="GV46" s="6520"/>
      <c r="GW46" s="6520"/>
      <c r="GX46" s="6520"/>
      <c r="GY46" s="6520"/>
      <c r="GZ46" s="6520"/>
      <c r="HA46" s="6520"/>
      <c r="HB46" s="6520"/>
      <c r="HC46" s="6520"/>
      <c r="HD46" s="6520"/>
      <c r="HE46" s="6520"/>
      <c r="HF46" s="6514"/>
      <c r="HG46" s="6514"/>
      <c r="HH46" s="6514"/>
      <c r="HI46" s="6514"/>
      <c r="HJ46" s="6514"/>
      <c r="HK46" s="6514"/>
      <c r="HL46" s="6514"/>
      <c r="HM46" s="6514"/>
      <c r="HN46" s="6514"/>
      <c r="HO46" s="6514"/>
      <c r="HP46" s="6514"/>
      <c r="HQ46" s="6514"/>
      <c r="HR46" s="6514"/>
      <c r="HS46" s="6514"/>
      <c r="HT46" s="6514"/>
      <c r="HU46" s="6514"/>
      <c r="HW46" s="6774"/>
      <c r="HX46" s="6775"/>
      <c r="HY46" s="6775"/>
      <c r="HZ46" s="6775"/>
      <c r="IA46" s="6775"/>
      <c r="IB46" s="6775"/>
      <c r="IC46" s="6775"/>
      <c r="ID46" s="6775"/>
      <c r="IE46" s="6776"/>
      <c r="IF46" s="6775"/>
      <c r="IG46" s="6775"/>
      <c r="IH46" s="6775"/>
      <c r="II46" s="6775"/>
      <c r="IJ46" s="6775"/>
      <c r="IK46" s="6777">
        <f>SUM(IK35:IK45)</f>
        <v>161.036</v>
      </c>
      <c r="IL46" s="6885"/>
      <c r="IM46" s="6885"/>
      <c r="IN46" s="6882"/>
      <c r="IO46" s="5012"/>
      <c r="IP46" s="6731"/>
      <c r="IQ46" s="6731"/>
      <c r="IR46" s="6731"/>
      <c r="IS46" s="6731"/>
      <c r="IT46" s="6731"/>
      <c r="IU46" s="6731"/>
      <c r="IV46" s="6731"/>
      <c r="IW46" s="6731"/>
      <c r="IX46" s="6731"/>
      <c r="IY46" s="6731"/>
      <c r="IZ46" s="6731"/>
      <c r="JA46" s="6731"/>
      <c r="JB46" s="6731"/>
      <c r="JC46" s="6731"/>
      <c r="JD46" s="6731"/>
      <c r="JE46" s="6731"/>
    </row>
    <row r="47" spans="2:265" ht="16.2" thickBot="1">
      <c r="O47" s="4999"/>
      <c r="P47" s="4999"/>
      <c r="Q47" s="7750" t="s">
        <v>792</v>
      </c>
      <c r="R47" s="7714" t="s">
        <v>1764</v>
      </c>
      <c r="S47" s="7714">
        <v>504</v>
      </c>
      <c r="T47" s="7714" t="s">
        <v>36</v>
      </c>
      <c r="U47" s="7745">
        <v>45672</v>
      </c>
      <c r="V47" s="7751">
        <v>49</v>
      </c>
      <c r="W47" s="7717" t="s">
        <v>35</v>
      </c>
      <c r="X47" s="7717">
        <f>(V47*1000/500)</f>
        <v>98</v>
      </c>
      <c r="Y47" s="7718">
        <v>544</v>
      </c>
      <c r="Z47" s="7746">
        <v>45681</v>
      </c>
      <c r="AA47" s="7781">
        <v>45696</v>
      </c>
      <c r="AB47" s="7736">
        <v>24299</v>
      </c>
      <c r="AC47" s="7723">
        <v>50000</v>
      </c>
      <c r="AD47" s="7721">
        <f t="shared" si="12"/>
        <v>1000</v>
      </c>
      <c r="AE47" s="7752">
        <f t="shared" si="13"/>
        <v>27200</v>
      </c>
      <c r="AF47" s="7752">
        <f t="shared" ref="AF47:AF52" si="17">(AE47*0.05)</f>
        <v>1360</v>
      </c>
      <c r="AG47" s="7723">
        <v>5</v>
      </c>
      <c r="AH47" s="8168" t="s">
        <v>8</v>
      </c>
      <c r="AI47" s="7684"/>
      <c r="AJ47" s="7665"/>
      <c r="AK47" s="7685"/>
      <c r="AL47" s="7686" t="s">
        <v>3</v>
      </c>
      <c r="AM47" s="7686" t="s">
        <v>18</v>
      </c>
      <c r="AN47" s="7686"/>
      <c r="AO47" s="7686"/>
      <c r="AP47" s="7686"/>
      <c r="AQ47" s="7686" t="s">
        <v>21</v>
      </c>
      <c r="AR47" s="7686" t="s">
        <v>27</v>
      </c>
      <c r="AS47" s="7686" t="s">
        <v>28</v>
      </c>
      <c r="AT47" s="7686"/>
      <c r="AU47" s="7686"/>
      <c r="AV47" s="7686"/>
      <c r="AW47" s="7686"/>
      <c r="AX47" s="7686" t="s">
        <v>11</v>
      </c>
      <c r="AY47" s="7687"/>
      <c r="AZ47" s="7688"/>
      <c r="BA47" s="4993"/>
      <c r="BB47" s="4993"/>
      <c r="BC47" s="5082"/>
      <c r="BD47" s="5082"/>
      <c r="BE47" s="5082"/>
      <c r="BF47" s="5082"/>
      <c r="BG47" s="5082"/>
      <c r="BH47" s="5082"/>
      <c r="BI47" s="5082"/>
      <c r="BJ47" s="5082"/>
      <c r="BK47" s="5082"/>
      <c r="BL47" s="5082"/>
      <c r="BM47" s="5082"/>
      <c r="BN47" s="5082"/>
      <c r="BO47" s="5082"/>
      <c r="BP47" s="5082"/>
      <c r="BQ47" s="5082"/>
      <c r="BR47" s="5082"/>
      <c r="BS47" s="5082"/>
      <c r="BT47" s="5082"/>
      <c r="BU47" s="7158"/>
      <c r="BV47" s="5320"/>
      <c r="BW47" s="5321"/>
      <c r="BX47" s="5322"/>
      <c r="BY47" s="5323"/>
      <c r="BZ47" s="5321"/>
      <c r="CA47" s="5324"/>
      <c r="CB47" s="5346"/>
      <c r="CC47" s="6703"/>
      <c r="CD47" s="5325"/>
      <c r="CE47" s="5324"/>
      <c r="CF47" s="5326"/>
      <c r="CG47" s="5342"/>
      <c r="CH47" s="5324"/>
      <c r="CI47" s="7157"/>
      <c r="CJ47" s="5068"/>
      <c r="CK47" s="4993"/>
      <c r="CL47" s="5135"/>
      <c r="CM47" s="5136"/>
      <c r="CN47" s="5136"/>
      <c r="CO47" s="5136"/>
      <c r="CP47" s="5136"/>
      <c r="CQ47" s="5136"/>
      <c r="CR47" s="5136"/>
      <c r="CS47" s="5136"/>
      <c r="CT47" s="5137"/>
      <c r="CU47" s="5136"/>
      <c r="CV47" s="5136"/>
      <c r="CW47" s="5136"/>
      <c r="CX47" s="5136"/>
      <c r="CY47" s="5136"/>
      <c r="CZ47" s="5136"/>
      <c r="DA47" s="5424"/>
      <c r="DB47" s="5138"/>
      <c r="DC47" s="5122"/>
      <c r="DD47" s="7303"/>
      <c r="DE47" s="6598"/>
      <c r="DF47" s="6598"/>
      <c r="DG47" s="6597"/>
      <c r="DH47" s="7209"/>
      <c r="DI47" s="6598"/>
      <c r="DJ47" s="6600"/>
      <c r="DK47" s="7210"/>
      <c r="DL47" s="6597"/>
      <c r="DM47" s="6598"/>
      <c r="DN47" s="7212"/>
      <c r="DO47" s="7212"/>
      <c r="DP47" s="6600"/>
      <c r="DQ47" s="6859"/>
      <c r="DR47" s="7213"/>
      <c r="DS47" s="7042"/>
      <c r="DU47" s="5012"/>
      <c r="DV47" s="5012"/>
      <c r="DW47" s="5012"/>
      <c r="DX47" s="5012"/>
      <c r="DY47" s="5012"/>
      <c r="DZ47" s="5012"/>
      <c r="EA47" s="5012"/>
      <c r="EB47" s="5012"/>
      <c r="EC47" s="5012"/>
      <c r="ED47" s="5012"/>
      <c r="EE47" s="5012"/>
      <c r="EF47" s="5012"/>
      <c r="EG47" s="5012"/>
      <c r="EH47" s="5012"/>
      <c r="EI47" s="5012"/>
      <c r="EJ47" s="5012"/>
      <c r="EK47" s="5012"/>
      <c r="EL47" s="5012"/>
      <c r="EM47" s="6440" t="s">
        <v>1850</v>
      </c>
      <c r="EN47" s="5365">
        <v>25</v>
      </c>
      <c r="EO47" s="5365">
        <v>6378</v>
      </c>
      <c r="EP47" s="5366">
        <v>45881</v>
      </c>
      <c r="EQ47" s="5367">
        <v>190.19</v>
      </c>
      <c r="ER47" s="6461" t="s">
        <v>35</v>
      </c>
      <c r="ES47" s="6461">
        <v>379.25</v>
      </c>
      <c r="ET47" s="4231">
        <v>45901</v>
      </c>
      <c r="EU47" s="6462">
        <v>45901</v>
      </c>
      <c r="EV47" s="6461"/>
      <c r="EW47" s="8361">
        <v>190190</v>
      </c>
      <c r="EX47" s="6461">
        <f t="shared" si="14"/>
        <v>0</v>
      </c>
      <c r="EY47" s="6464">
        <f t="shared" si="15"/>
        <v>72129.557499999995</v>
      </c>
      <c r="EZ47" s="6464">
        <f t="shared" si="16"/>
        <v>2885.1822999999999</v>
      </c>
      <c r="FA47" s="6461">
        <v>4</v>
      </c>
      <c r="FB47" s="8503"/>
      <c r="FD47" s="5135"/>
      <c r="FE47" s="5136"/>
      <c r="FF47" s="5136"/>
      <c r="FG47" s="5136"/>
      <c r="FH47" s="5136"/>
      <c r="FI47" s="5136"/>
      <c r="FJ47" s="5136"/>
      <c r="FK47" s="5136"/>
      <c r="FL47" s="5137"/>
      <c r="FM47" s="5136"/>
      <c r="FN47" s="5136"/>
      <c r="FO47" s="5136"/>
      <c r="FP47" s="5136"/>
      <c r="FQ47" s="5136"/>
      <c r="FR47" s="5136"/>
      <c r="FS47" s="5418"/>
      <c r="FT47" s="5138"/>
      <c r="FU47" s="5122"/>
      <c r="FV47" s="5123"/>
      <c r="FW47" s="5124"/>
      <c r="FX47" s="5133"/>
      <c r="FY47" s="5134"/>
      <c r="FZ47" s="5134"/>
      <c r="GA47" s="5134"/>
      <c r="GB47" s="5134"/>
      <c r="GC47" s="5134"/>
      <c r="GD47" s="5134"/>
      <c r="GE47" s="5134"/>
      <c r="GF47" s="5134"/>
      <c r="GG47" s="5134"/>
      <c r="GH47" s="5134"/>
      <c r="GI47" s="5134"/>
      <c r="GJ47" s="6862"/>
      <c r="GK47" s="5415"/>
      <c r="GL47" s="6480"/>
      <c r="GM47" s="6515" t="s">
        <v>1718</v>
      </c>
      <c r="GN47" s="6516"/>
      <c r="GO47" s="6517"/>
      <c r="GP47" s="6517"/>
      <c r="GQ47" s="6517"/>
      <c r="GR47" s="6517"/>
      <c r="GS47" s="6517"/>
      <c r="GT47" s="6517"/>
      <c r="GU47" s="6517"/>
      <c r="GV47" s="6517"/>
      <c r="GW47" s="6517"/>
      <c r="GX47" s="6517"/>
      <c r="GY47" s="6517"/>
      <c r="GZ47" s="6517"/>
      <c r="HA47" s="6517"/>
      <c r="HB47" s="6517"/>
      <c r="HC47" s="6517"/>
      <c r="HD47" s="6517"/>
      <c r="HE47" s="6520"/>
      <c r="HF47" s="6518" t="s">
        <v>1458</v>
      </c>
      <c r="HG47" s="6520"/>
      <c r="HH47" s="6566"/>
      <c r="HI47" s="6517"/>
      <c r="HJ47" s="6517"/>
      <c r="HK47" s="6517"/>
      <c r="HL47" s="6517"/>
      <c r="HM47" s="6517"/>
      <c r="HN47" s="6517"/>
      <c r="HO47" s="6517"/>
      <c r="HP47" s="6517"/>
      <c r="HQ47" s="6517"/>
      <c r="HR47" s="6517"/>
      <c r="HS47" s="6517"/>
      <c r="HT47" s="6517"/>
      <c r="HU47" s="6517"/>
      <c r="HV47" s="4993"/>
      <c r="HW47" s="6778"/>
      <c r="HX47" s="6778"/>
      <c r="HY47" s="6778"/>
      <c r="HZ47" s="6778"/>
      <c r="IA47" s="6778"/>
      <c r="IB47" s="6778"/>
      <c r="IC47" s="6778"/>
      <c r="ID47" s="6778"/>
      <c r="IE47" s="6778"/>
      <c r="IF47" s="6778"/>
      <c r="IG47" s="6778"/>
      <c r="IH47" s="6778"/>
      <c r="II47" s="6778"/>
      <c r="IJ47" s="6778"/>
      <c r="IK47" s="6778"/>
      <c r="IL47" s="6778"/>
      <c r="IM47" s="6778"/>
      <c r="IN47" s="6778"/>
      <c r="IO47" s="5012"/>
      <c r="IP47" s="6731"/>
      <c r="IQ47" s="6731"/>
      <c r="IR47" s="6731"/>
      <c r="IS47" s="6731"/>
      <c r="IT47" s="6731"/>
      <c r="IU47" s="6731"/>
      <c r="IV47" s="6731"/>
      <c r="IW47" s="6731"/>
      <c r="IX47" s="6731"/>
      <c r="IY47" s="6731"/>
      <c r="IZ47" s="6731"/>
      <c r="JA47" s="6731"/>
      <c r="JB47" s="6731"/>
      <c r="JC47" s="6731"/>
      <c r="JD47" s="6731"/>
      <c r="JE47" s="6731"/>
    </row>
    <row r="48" spans="2:265" ht="18" thickBot="1">
      <c r="B48" s="4999"/>
      <c r="C48" s="5901"/>
      <c r="D48" s="5901"/>
      <c r="E48" s="5901"/>
      <c r="F48" s="5901"/>
      <c r="G48" s="5901"/>
      <c r="H48" s="5901"/>
      <c r="I48" s="5901"/>
      <c r="J48" s="5901"/>
      <c r="K48" s="5901"/>
      <c r="L48" s="5901"/>
      <c r="M48" s="5901"/>
      <c r="N48" s="5901"/>
      <c r="O48" s="4999"/>
      <c r="P48" s="4999"/>
      <c r="Q48" s="7750" t="s">
        <v>792</v>
      </c>
      <c r="R48" s="7714" t="s">
        <v>1766</v>
      </c>
      <c r="S48" s="7736">
        <v>509</v>
      </c>
      <c r="T48" s="7714" t="s">
        <v>36</v>
      </c>
      <c r="U48" s="7745">
        <v>45694</v>
      </c>
      <c r="V48" s="7753">
        <v>12.5</v>
      </c>
      <c r="W48" s="7761" t="s">
        <v>35</v>
      </c>
      <c r="X48" s="7761">
        <v>25</v>
      </c>
      <c r="Y48" s="7754">
        <v>615</v>
      </c>
      <c r="Z48" s="7746">
        <v>45699</v>
      </c>
      <c r="AA48" s="7781">
        <v>45710</v>
      </c>
      <c r="AB48" s="7736">
        <v>24391</v>
      </c>
      <c r="AC48" s="7755">
        <v>12500</v>
      </c>
      <c r="AD48" s="7721">
        <f t="shared" si="12"/>
        <v>0</v>
      </c>
      <c r="AE48" s="7756">
        <f t="shared" si="13"/>
        <v>7687.5</v>
      </c>
      <c r="AF48" s="7756">
        <f t="shared" si="17"/>
        <v>384.375</v>
      </c>
      <c r="AG48" s="7723">
        <v>5</v>
      </c>
      <c r="AH48" s="7874" t="s">
        <v>8</v>
      </c>
      <c r="AI48" s="7684"/>
      <c r="AJ48" s="7801"/>
      <c r="AK48" s="7802"/>
      <c r="AL48" s="7803"/>
      <c r="AM48" s="7804"/>
      <c r="AN48" s="7894"/>
      <c r="AO48" s="7806"/>
      <c r="AP48" s="7806"/>
      <c r="AQ48" s="7807"/>
      <c r="AR48" s="7808"/>
      <c r="AS48" s="7895"/>
      <c r="AT48" s="7803"/>
      <c r="AU48" s="7810"/>
      <c r="AV48" s="7896"/>
      <c r="AW48" s="7811"/>
      <c r="AX48" s="7811"/>
      <c r="AY48" s="7812"/>
      <c r="AZ48" s="7897"/>
      <c r="BA48" s="4993"/>
      <c r="BB48" s="4993"/>
      <c r="BC48" s="5082"/>
      <c r="BD48" s="5082"/>
      <c r="BE48" s="5082"/>
      <c r="BF48" s="5082"/>
      <c r="BG48" s="5082"/>
      <c r="BH48" s="5082"/>
      <c r="BI48" s="5082"/>
      <c r="BJ48" s="5082"/>
      <c r="BK48" s="5082"/>
      <c r="BL48" s="5082"/>
      <c r="BM48" s="5082"/>
      <c r="BN48" s="5082"/>
      <c r="BO48" s="5082"/>
      <c r="BP48" s="5082"/>
      <c r="BQ48" s="5082"/>
      <c r="BR48" s="5082"/>
      <c r="BS48" s="5082"/>
      <c r="BT48" s="5082"/>
      <c r="BU48" s="7158"/>
      <c r="BV48" s="5320"/>
      <c r="BW48" s="5321"/>
      <c r="BX48" s="5322"/>
      <c r="BY48" s="5323"/>
      <c r="BZ48" s="5321"/>
      <c r="CA48" s="5324"/>
      <c r="CB48" s="5346"/>
      <c r="CC48" s="6703"/>
      <c r="CD48" s="5325"/>
      <c r="CE48" s="5324"/>
      <c r="CF48" s="5326"/>
      <c r="CG48" s="5342"/>
      <c r="CH48" s="5324"/>
      <c r="CI48" s="7157"/>
      <c r="CJ48" s="5167"/>
      <c r="CK48" s="4993"/>
      <c r="CL48" s="5140"/>
      <c r="CM48" s="5141"/>
      <c r="CN48" s="5141"/>
      <c r="CO48" s="5141"/>
      <c r="CP48" s="5141"/>
      <c r="CQ48" s="5141"/>
      <c r="CR48" s="5141"/>
      <c r="CS48" s="5141"/>
      <c r="CT48" s="5142"/>
      <c r="CU48" s="5141"/>
      <c r="CV48" s="5141"/>
      <c r="CW48" s="5141"/>
      <c r="CX48" s="5141"/>
      <c r="CY48" s="5203">
        <f>SUM(CY36:CY47)</f>
        <v>0</v>
      </c>
      <c r="CZ48" s="5203">
        <f>SUM(CZ36:CZ47)</f>
        <v>0</v>
      </c>
      <c r="DA48" s="5419"/>
      <c r="DB48" s="5143"/>
      <c r="DC48" s="5122"/>
      <c r="DD48" s="7303"/>
      <c r="DE48" s="6598"/>
      <c r="DF48" s="6598"/>
      <c r="DG48" s="6597"/>
      <c r="DH48" s="7209"/>
      <c r="DI48" s="6598"/>
      <c r="DJ48" s="6600"/>
      <c r="DK48" s="7210"/>
      <c r="DL48" s="6597"/>
      <c r="DM48" s="6598"/>
      <c r="DN48" s="7212"/>
      <c r="DO48" s="7212"/>
      <c r="DP48" s="6600"/>
      <c r="DQ48" s="6859"/>
      <c r="DR48" s="7213"/>
      <c r="DS48" s="7042"/>
      <c r="DU48" s="8362" t="s">
        <v>1755</v>
      </c>
      <c r="DV48" s="4995"/>
      <c r="DW48" s="4993"/>
      <c r="DX48" s="4993"/>
      <c r="DY48" s="4993"/>
      <c r="DZ48" s="4993"/>
      <c r="EA48" s="4993"/>
      <c r="EB48" s="4993"/>
      <c r="EC48" s="4993"/>
      <c r="ED48" s="4993"/>
      <c r="EE48" s="4993"/>
      <c r="EF48" s="4993"/>
      <c r="EG48" s="4993"/>
      <c r="EH48" s="4993"/>
      <c r="EI48" s="4993"/>
      <c r="EJ48" s="4993"/>
      <c r="EK48" s="4993"/>
      <c r="EL48" s="5012"/>
      <c r="EM48" s="6369" t="s">
        <v>1849</v>
      </c>
      <c r="EN48" s="5459">
        <v>26</v>
      </c>
      <c r="EO48" s="5459">
        <v>6781</v>
      </c>
      <c r="EP48" s="5460">
        <v>45896</v>
      </c>
      <c r="EQ48" s="4227">
        <v>20</v>
      </c>
      <c r="ER48" s="6370" t="s">
        <v>35</v>
      </c>
      <c r="ES48" s="6370">
        <v>193.68</v>
      </c>
      <c r="ET48" s="4230">
        <v>45911</v>
      </c>
      <c r="EU48" s="6371">
        <v>45912</v>
      </c>
      <c r="EV48" s="6370">
        <v>42460</v>
      </c>
      <c r="EW48" s="7493">
        <v>22500</v>
      </c>
      <c r="EX48" s="6370">
        <f t="shared" si="14"/>
        <v>-2500</v>
      </c>
      <c r="EY48" s="6373">
        <f t="shared" si="15"/>
        <v>4357.8</v>
      </c>
      <c r="EZ48" s="6373">
        <f t="shared" si="16"/>
        <v>174.31200000000001</v>
      </c>
      <c r="FA48" s="6370">
        <v>4</v>
      </c>
      <c r="FB48" s="8503"/>
      <c r="FD48" s="5140"/>
      <c r="FE48" s="5141"/>
      <c r="FF48" s="5141"/>
      <c r="FG48" s="5141"/>
      <c r="FH48" s="5141"/>
      <c r="FI48" s="5141"/>
      <c r="FJ48" s="5141"/>
      <c r="FK48" s="5141"/>
      <c r="FL48" s="5142"/>
      <c r="FM48" s="5141"/>
      <c r="FN48" s="5141"/>
      <c r="FO48" s="5141"/>
      <c r="FP48" s="5141"/>
      <c r="FQ48" s="5141"/>
      <c r="FR48" s="5141"/>
      <c r="FS48" s="5420"/>
      <c r="FT48" s="5143"/>
      <c r="FU48" s="5122"/>
      <c r="FV48" s="5123"/>
      <c r="FW48" s="5124"/>
      <c r="FX48" s="5133"/>
      <c r="FY48" s="5134"/>
      <c r="FZ48" s="5134"/>
      <c r="GA48" s="5134"/>
      <c r="GB48" s="5134"/>
      <c r="GC48" s="5134"/>
      <c r="GD48" s="5134"/>
      <c r="GE48" s="5134"/>
      <c r="GF48" s="5134"/>
      <c r="GG48" s="5134"/>
      <c r="GH48" s="5134"/>
      <c r="GI48" s="5134"/>
      <c r="GJ48" s="6862"/>
      <c r="GK48" s="5415"/>
      <c r="GL48" s="6481"/>
      <c r="GM48" s="6570"/>
      <c r="GN48" s="6570"/>
      <c r="GO48" s="6570"/>
      <c r="GP48" s="6570" t="s">
        <v>14</v>
      </c>
      <c r="GQ48" s="6570" t="s">
        <v>12</v>
      </c>
      <c r="GR48" s="6570"/>
      <c r="GS48" s="6570"/>
      <c r="GT48" s="6570" t="s">
        <v>15</v>
      </c>
      <c r="GU48" s="6570" t="s">
        <v>12</v>
      </c>
      <c r="GV48" s="6570" t="s">
        <v>12</v>
      </c>
      <c r="GW48" s="6570"/>
      <c r="GX48" s="6570"/>
      <c r="GY48" s="6570"/>
      <c r="GZ48" s="6570"/>
      <c r="HA48" s="6570" t="s">
        <v>0</v>
      </c>
      <c r="HB48" s="6570"/>
      <c r="HC48" s="6570"/>
      <c r="HD48" s="6570"/>
      <c r="HE48" s="6520"/>
      <c r="HF48" s="6570"/>
      <c r="HG48" s="6571"/>
      <c r="HH48" s="6572" t="s">
        <v>14</v>
      </c>
      <c r="HI48" s="6572" t="s">
        <v>12</v>
      </c>
      <c r="HJ48" s="6572"/>
      <c r="HK48" s="6572"/>
      <c r="HL48" s="6572" t="s">
        <v>15</v>
      </c>
      <c r="HM48" s="6572" t="s">
        <v>12</v>
      </c>
      <c r="HN48" s="6572" t="s">
        <v>12</v>
      </c>
      <c r="HO48" s="6572"/>
      <c r="HP48" s="6572"/>
      <c r="HQ48" s="6572"/>
      <c r="HR48" s="6572"/>
      <c r="HS48" s="6572" t="s">
        <v>0</v>
      </c>
      <c r="HT48" s="6681"/>
      <c r="HU48" s="6970"/>
      <c r="HV48" s="6717"/>
      <c r="HW48" s="6778"/>
      <c r="HX48" s="6778"/>
      <c r="HY48" s="6778"/>
      <c r="HZ48" s="6778"/>
      <c r="IA48" s="6778"/>
      <c r="IB48" s="6778"/>
      <c r="IC48" s="6778"/>
      <c r="ID48" s="6778"/>
      <c r="IE48" s="6778"/>
      <c r="IF48" s="6778"/>
      <c r="IG48" s="6778"/>
      <c r="IH48" s="6778"/>
      <c r="II48" s="6778"/>
      <c r="IJ48" s="6778"/>
      <c r="IK48" s="6778"/>
      <c r="IL48" s="6778"/>
      <c r="IM48" s="6778"/>
      <c r="IN48" s="6778"/>
      <c r="IO48" s="5012"/>
      <c r="IP48" s="6731"/>
      <c r="IQ48" s="6731"/>
      <c r="IR48" s="6731"/>
      <c r="IS48" s="6731"/>
      <c r="IT48" s="6731"/>
      <c r="IU48" s="6731"/>
      <c r="IV48" s="6731"/>
      <c r="IW48" s="6731"/>
      <c r="IX48" s="6731"/>
      <c r="IY48" s="6731"/>
      <c r="IZ48" s="6731"/>
      <c r="JA48" s="6731"/>
      <c r="JB48" s="6731"/>
      <c r="JC48" s="6731"/>
      <c r="JD48" s="6731"/>
      <c r="JE48" s="6731"/>
    </row>
    <row r="49" spans="2:265" ht="15.75" customHeight="1" thickBot="1">
      <c r="B49" s="6393"/>
      <c r="C49" s="5901"/>
      <c r="D49" s="5901"/>
      <c r="E49" s="5901"/>
      <c r="F49" s="5901"/>
      <c r="G49" s="5901"/>
      <c r="H49" s="5901"/>
      <c r="I49" s="5901"/>
      <c r="J49" s="5901"/>
      <c r="K49" s="5901"/>
      <c r="L49" s="5901"/>
      <c r="M49" s="5901"/>
      <c r="N49" s="5901"/>
      <c r="O49" s="4999"/>
      <c r="P49" s="4999"/>
      <c r="Q49" s="7750" t="s">
        <v>792</v>
      </c>
      <c r="R49" s="7714" t="s">
        <v>1764</v>
      </c>
      <c r="S49" s="7714">
        <v>510</v>
      </c>
      <c r="T49" s="7714" t="s">
        <v>36</v>
      </c>
      <c r="U49" s="7745">
        <v>45694</v>
      </c>
      <c r="V49" s="7751">
        <v>150</v>
      </c>
      <c r="W49" s="7717" t="s">
        <v>35</v>
      </c>
      <c r="X49" s="7717">
        <v>300</v>
      </c>
      <c r="Y49" s="7718">
        <v>544</v>
      </c>
      <c r="Z49" s="7746">
        <v>45699</v>
      </c>
      <c r="AA49" s="7781">
        <v>45710</v>
      </c>
      <c r="AB49" s="7736">
        <v>24391</v>
      </c>
      <c r="AC49" s="7723">
        <v>150000</v>
      </c>
      <c r="AD49" s="7721">
        <f t="shared" si="12"/>
        <v>0</v>
      </c>
      <c r="AE49" s="7752">
        <f t="shared" si="13"/>
        <v>81600</v>
      </c>
      <c r="AF49" s="7752">
        <f t="shared" si="17"/>
        <v>4080</v>
      </c>
      <c r="AG49" s="7723">
        <v>5</v>
      </c>
      <c r="AH49" s="7711" t="s">
        <v>8</v>
      </c>
      <c r="AI49" s="7684"/>
      <c r="AJ49" s="7712"/>
      <c r="AK49" s="7713"/>
      <c r="AL49" s="7714"/>
      <c r="AM49" s="7715"/>
      <c r="AN49" s="7751"/>
      <c r="AO49" s="7717"/>
      <c r="AP49" s="7717"/>
      <c r="AQ49" s="7718"/>
      <c r="AR49" s="7719"/>
      <c r="AS49" s="7763"/>
      <c r="AT49" s="7717"/>
      <c r="AU49" s="7717"/>
      <c r="AV49" s="7717"/>
      <c r="AW49" s="7722"/>
      <c r="AX49" s="7722"/>
      <c r="AY49" s="7723"/>
      <c r="AZ49" s="7770"/>
      <c r="BA49" s="4993"/>
      <c r="BB49" s="4993"/>
      <c r="BC49" s="8358" t="s">
        <v>1743</v>
      </c>
      <c r="BD49" s="5057"/>
      <c r="BE49" s="5058"/>
      <c r="BF49" s="5058"/>
      <c r="BG49" s="5058"/>
      <c r="BH49" s="5058"/>
      <c r="BI49" s="5058"/>
      <c r="BJ49" s="5058"/>
      <c r="BK49" s="5058"/>
      <c r="BL49" s="5058"/>
      <c r="BM49" s="5058"/>
      <c r="BN49" s="5058"/>
      <c r="BO49" s="5058"/>
      <c r="BP49" s="5058"/>
      <c r="BQ49" s="5058"/>
      <c r="BR49" s="5058"/>
      <c r="BS49" s="5058"/>
      <c r="BT49" s="5082"/>
      <c r="BU49" s="5904"/>
      <c r="BV49" s="5905"/>
      <c r="BW49" s="5906"/>
      <c r="BX49" s="5907"/>
      <c r="BY49" s="5908"/>
      <c r="BZ49" s="5906"/>
      <c r="CA49" s="5909"/>
      <c r="CB49" s="5910"/>
      <c r="CC49" s="5907"/>
      <c r="CD49" s="5911"/>
      <c r="CE49" s="5909"/>
      <c r="CF49" s="5912"/>
      <c r="CG49" s="5913"/>
      <c r="CH49" s="5909"/>
      <c r="CI49" s="6471"/>
      <c r="CJ49" s="5170"/>
      <c r="CK49" s="4993"/>
      <c r="CL49" s="5122"/>
      <c r="CM49" s="5122"/>
      <c r="CN49" s="5122"/>
      <c r="CO49" s="5122"/>
      <c r="CP49" s="5122"/>
      <c r="CQ49" s="5122"/>
      <c r="CR49" s="5122"/>
      <c r="CS49" s="5122"/>
      <c r="CT49" s="5122"/>
      <c r="CU49" s="5122"/>
      <c r="CV49" s="5122"/>
      <c r="CW49" s="5122"/>
      <c r="CX49" s="5122"/>
      <c r="CY49" s="5122"/>
      <c r="CZ49" s="5122"/>
      <c r="DA49" s="5122"/>
      <c r="DB49" s="5122"/>
      <c r="DC49" s="5122"/>
      <c r="DD49" s="7303"/>
      <c r="DE49" s="6598"/>
      <c r="DF49" s="6598"/>
      <c r="DG49" s="6597"/>
      <c r="DH49" s="7209"/>
      <c r="DI49" s="6598"/>
      <c r="DJ49" s="6600"/>
      <c r="DK49" s="7210"/>
      <c r="DL49" s="6597"/>
      <c r="DM49" s="6598"/>
      <c r="DN49" s="7212"/>
      <c r="DO49" s="7212"/>
      <c r="DP49" s="6600"/>
      <c r="DQ49" s="6859"/>
      <c r="DR49" s="7213"/>
      <c r="DS49" s="7042"/>
      <c r="DU49" s="5016"/>
      <c r="DV49" s="5016"/>
      <c r="DW49" s="5016"/>
      <c r="DX49" s="5016" t="s">
        <v>14</v>
      </c>
      <c r="DY49" s="5016" t="s">
        <v>12</v>
      </c>
      <c r="DZ49" s="5016"/>
      <c r="EA49" s="5016"/>
      <c r="EB49" s="5016" t="s">
        <v>15</v>
      </c>
      <c r="EC49" s="5016" t="s">
        <v>12</v>
      </c>
      <c r="ED49" s="5016" t="s">
        <v>12</v>
      </c>
      <c r="EE49" s="5016"/>
      <c r="EF49" s="5016"/>
      <c r="EG49" s="5016"/>
      <c r="EH49" s="5016"/>
      <c r="EI49" s="5016" t="s">
        <v>0</v>
      </c>
      <c r="EJ49" s="5016"/>
      <c r="EK49" s="5016"/>
      <c r="EL49" s="5012"/>
      <c r="EM49" s="6369"/>
      <c r="EN49" s="5459"/>
      <c r="EO49" s="5459"/>
      <c r="EP49" s="5460"/>
      <c r="EQ49" s="4227"/>
      <c r="ER49" s="6370"/>
      <c r="ES49" s="6370"/>
      <c r="ET49" s="4230"/>
      <c r="EU49" s="6371"/>
      <c r="EV49" s="6370"/>
      <c r="EW49" s="7493"/>
      <c r="EX49" s="6370"/>
      <c r="EY49" s="6373"/>
      <c r="EZ49" s="6373"/>
      <c r="FA49" s="6370"/>
      <c r="FB49" s="8503"/>
      <c r="FD49" s="5122"/>
      <c r="FE49" s="5122"/>
      <c r="FF49" s="5122"/>
      <c r="FG49" s="5122"/>
      <c r="FH49" s="5122"/>
      <c r="FI49" s="5122"/>
      <c r="FJ49" s="5122"/>
      <c r="FK49" s="5122"/>
      <c r="FL49" s="5122"/>
      <c r="FM49" s="5122"/>
      <c r="FN49" s="5122"/>
      <c r="FO49" s="5122"/>
      <c r="FP49" s="5122"/>
      <c r="FQ49" s="5122"/>
      <c r="FR49" s="5122"/>
      <c r="FS49" s="5122"/>
      <c r="FT49" s="5122"/>
      <c r="FU49" s="5122"/>
      <c r="FV49" s="2556"/>
      <c r="FW49" s="2557"/>
      <c r="FX49" s="2557"/>
      <c r="FY49" s="2557"/>
      <c r="FZ49" s="2557"/>
      <c r="GA49" s="2557"/>
      <c r="GB49" s="2557"/>
      <c r="GC49" s="2557"/>
      <c r="GD49" s="2557"/>
      <c r="GE49" s="2557"/>
      <c r="GF49" s="2557"/>
      <c r="GG49" s="2557"/>
      <c r="GH49" s="2557"/>
      <c r="GI49" s="2557"/>
      <c r="GJ49" s="6861"/>
      <c r="GK49" s="2523"/>
      <c r="GL49" s="6481"/>
      <c r="GM49" s="6573" t="s">
        <v>3</v>
      </c>
      <c r="GN49" s="6573" t="s">
        <v>4</v>
      </c>
      <c r="GO49" s="6573" t="s">
        <v>18</v>
      </c>
      <c r="GP49" s="6573" t="s">
        <v>19</v>
      </c>
      <c r="GQ49" s="6573" t="s">
        <v>19</v>
      </c>
      <c r="GR49" s="6573" t="s">
        <v>20</v>
      </c>
      <c r="GS49" s="6573" t="s">
        <v>21</v>
      </c>
      <c r="GT49" s="6573" t="s">
        <v>22</v>
      </c>
      <c r="GU49" s="6573" t="s">
        <v>23</v>
      </c>
      <c r="GV49" s="6573" t="s">
        <v>23</v>
      </c>
      <c r="GW49" s="6573" t="s">
        <v>1227</v>
      </c>
      <c r="GX49" s="6573" t="s">
        <v>20</v>
      </c>
      <c r="GY49" s="6573" t="s">
        <v>25</v>
      </c>
      <c r="GZ49" s="6573" t="s">
        <v>0</v>
      </c>
      <c r="HA49" s="6573" t="s">
        <v>1363</v>
      </c>
      <c r="HB49" s="6573" t="s">
        <v>1388</v>
      </c>
      <c r="HC49" s="6523" t="s">
        <v>1526</v>
      </c>
      <c r="HD49" s="6573" t="s">
        <v>26</v>
      </c>
      <c r="HE49" s="6520"/>
      <c r="HF49" s="6573" t="s">
        <v>4</v>
      </c>
      <c r="HG49" s="6574" t="s">
        <v>18</v>
      </c>
      <c r="HH49" s="6575" t="s">
        <v>19</v>
      </c>
      <c r="HI49" s="6575" t="s">
        <v>19</v>
      </c>
      <c r="HJ49" s="6575" t="s">
        <v>20</v>
      </c>
      <c r="HK49" s="6575" t="s">
        <v>21</v>
      </c>
      <c r="HL49" s="6575" t="s">
        <v>22</v>
      </c>
      <c r="HM49" s="6575" t="s">
        <v>23</v>
      </c>
      <c r="HN49" s="6575" t="s">
        <v>23</v>
      </c>
      <c r="HO49" s="6575" t="s">
        <v>24</v>
      </c>
      <c r="HP49" s="6575" t="s">
        <v>20</v>
      </c>
      <c r="HQ49" s="6575" t="s">
        <v>25</v>
      </c>
      <c r="HR49" s="6575" t="s">
        <v>0</v>
      </c>
      <c r="HS49" s="6575" t="s">
        <v>1363</v>
      </c>
      <c r="HT49" s="6682"/>
      <c r="HU49" s="6971" t="s">
        <v>26</v>
      </c>
      <c r="HV49" s="6717"/>
      <c r="HW49" s="6732" t="s">
        <v>1730</v>
      </c>
      <c r="HX49" s="6733"/>
      <c r="HY49" s="6734"/>
      <c r="HZ49" s="6734"/>
      <c r="IA49" s="6734"/>
      <c r="IB49" s="6734"/>
      <c r="IC49" s="6734"/>
      <c r="ID49" s="6734"/>
      <c r="IE49" s="6734"/>
      <c r="IF49" s="6734"/>
      <c r="IG49" s="6734"/>
      <c r="IH49" s="6734"/>
      <c r="II49" s="6734"/>
      <c r="IJ49" s="6734"/>
      <c r="IK49" s="6734"/>
      <c r="IL49" s="6734"/>
      <c r="IM49" s="6734"/>
      <c r="IN49" s="6734"/>
      <c r="IO49" s="4993"/>
      <c r="IP49" s="6805"/>
      <c r="IQ49" s="7154" t="s">
        <v>351</v>
      </c>
      <c r="IR49" s="6835"/>
      <c r="IS49" s="6734"/>
      <c r="IT49" s="6734"/>
      <c r="IU49" s="6734"/>
      <c r="IV49" s="6734"/>
      <c r="IW49" s="6734"/>
      <c r="IX49" s="6734"/>
      <c r="IY49" s="6734"/>
      <c r="IZ49" s="6734"/>
      <c r="JA49" s="6734"/>
      <c r="JB49" s="6734"/>
      <c r="JC49" s="6734"/>
      <c r="JD49" s="6734"/>
      <c r="JE49" s="6734"/>
    </row>
    <row r="50" spans="2:265" ht="15" thickBot="1">
      <c r="B50" s="4999"/>
      <c r="C50" s="4999"/>
      <c r="D50" s="4999"/>
      <c r="E50" s="4999"/>
      <c r="F50" s="4999"/>
      <c r="G50" s="4999"/>
      <c r="H50" s="4999"/>
      <c r="I50" s="4999"/>
      <c r="J50" s="4999"/>
      <c r="K50" s="4999"/>
      <c r="L50" s="4999"/>
      <c r="M50" s="6393"/>
      <c r="N50" s="89"/>
      <c r="O50" s="4999"/>
      <c r="P50" s="4999"/>
      <c r="Q50" s="7750" t="s">
        <v>792</v>
      </c>
      <c r="R50" s="7714" t="s">
        <v>1765</v>
      </c>
      <c r="S50" s="7813">
        <v>511</v>
      </c>
      <c r="T50" s="7714" t="s">
        <v>36</v>
      </c>
      <c r="U50" s="7745">
        <v>45694</v>
      </c>
      <c r="V50" s="7814">
        <v>1</v>
      </c>
      <c r="W50" s="7717" t="s">
        <v>35</v>
      </c>
      <c r="X50" s="7717">
        <v>2</v>
      </c>
      <c r="Y50" s="7815">
        <v>655</v>
      </c>
      <c r="Z50" s="7746">
        <v>45699</v>
      </c>
      <c r="AA50" s="7781">
        <v>45710</v>
      </c>
      <c r="AB50" s="7736">
        <v>24391</v>
      </c>
      <c r="AC50" s="7817">
        <v>1000</v>
      </c>
      <c r="AD50" s="7721">
        <f t="shared" si="12"/>
        <v>0</v>
      </c>
      <c r="AE50" s="7818">
        <f t="shared" si="13"/>
        <v>655</v>
      </c>
      <c r="AF50" s="7818">
        <f t="shared" si="17"/>
        <v>32.75</v>
      </c>
      <c r="AG50" s="7723">
        <v>5</v>
      </c>
      <c r="AH50" s="7711" t="s">
        <v>8</v>
      </c>
      <c r="AI50" s="7684"/>
      <c r="AJ50" s="7712"/>
      <c r="AK50" s="7713"/>
      <c r="AL50" s="7714"/>
      <c r="AM50" s="7715"/>
      <c r="AN50" s="7751"/>
      <c r="AO50" s="7717"/>
      <c r="AP50" s="7717"/>
      <c r="AQ50" s="7718"/>
      <c r="AR50" s="7719"/>
      <c r="AS50" s="7763"/>
      <c r="AT50" s="7717"/>
      <c r="AU50" s="7721"/>
      <c r="AV50" s="7717"/>
      <c r="AW50" s="7722"/>
      <c r="AX50" s="7722"/>
      <c r="AY50" s="7723"/>
      <c r="AZ50" s="7770"/>
      <c r="BA50" s="4993"/>
      <c r="BB50" s="4993"/>
      <c r="BC50" s="5059"/>
      <c r="BD50" s="5059"/>
      <c r="BE50" s="5059"/>
      <c r="BF50" s="5059" t="s">
        <v>14</v>
      </c>
      <c r="BG50" s="5059" t="s">
        <v>12</v>
      </c>
      <c r="BH50" s="5059"/>
      <c r="BI50" s="5059"/>
      <c r="BJ50" s="5059" t="s">
        <v>15</v>
      </c>
      <c r="BK50" s="5059" t="s">
        <v>12</v>
      </c>
      <c r="BL50" s="5059" t="s">
        <v>12</v>
      </c>
      <c r="BM50" s="5059"/>
      <c r="BN50" s="5059"/>
      <c r="BO50" s="5059"/>
      <c r="BP50" s="5059"/>
      <c r="BQ50" s="5059" t="s">
        <v>0</v>
      </c>
      <c r="BR50" s="5059"/>
      <c r="BS50" s="5059"/>
      <c r="BT50" s="5082"/>
      <c r="BU50" s="6607"/>
      <c r="BV50" s="6608"/>
      <c r="BW50" s="6607"/>
      <c r="BX50" s="6609"/>
      <c r="BY50" s="6610"/>
      <c r="BZ50" s="6607"/>
      <c r="CA50" s="6611"/>
      <c r="CB50" s="6612"/>
      <c r="CC50" s="6609"/>
      <c r="CD50" s="6607"/>
      <c r="CE50" s="6611"/>
      <c r="CF50" s="6613"/>
      <c r="CG50" s="6614"/>
      <c r="CH50" s="6611"/>
      <c r="CI50" s="6611"/>
      <c r="CJ50" s="5058"/>
      <c r="CK50" s="4993"/>
      <c r="CL50" s="5122"/>
      <c r="CM50" s="5122"/>
      <c r="CN50" s="5122"/>
      <c r="CO50" s="5122"/>
      <c r="CP50" s="5122"/>
      <c r="CQ50" s="5122"/>
      <c r="CR50" s="5122"/>
      <c r="CS50" s="5122"/>
      <c r="CT50" s="5122"/>
      <c r="CU50" s="5122"/>
      <c r="CV50" s="5122"/>
      <c r="CW50" s="5122"/>
      <c r="CX50" s="5122"/>
      <c r="CY50" s="5122"/>
      <c r="CZ50" s="5122"/>
      <c r="DA50" s="5122"/>
      <c r="DB50" s="5122"/>
      <c r="DC50" s="5122"/>
      <c r="DD50" s="7303"/>
      <c r="DE50" s="6598"/>
      <c r="DF50" s="6598"/>
      <c r="DG50" s="6597"/>
      <c r="DH50" s="7209"/>
      <c r="DI50" s="6598"/>
      <c r="DJ50" s="6600"/>
      <c r="DK50" s="7210"/>
      <c r="DL50" s="6597"/>
      <c r="DM50" s="6598"/>
      <c r="DN50" s="7212"/>
      <c r="DO50" s="7212"/>
      <c r="DP50" s="6600"/>
      <c r="DQ50" s="6859"/>
      <c r="DR50" s="7213"/>
      <c r="DS50" s="7043"/>
      <c r="DU50" s="5017" t="s">
        <v>3</v>
      </c>
      <c r="DV50" s="5017" t="s">
        <v>4</v>
      </c>
      <c r="DW50" s="5017" t="s">
        <v>18</v>
      </c>
      <c r="DX50" s="5017" t="s">
        <v>19</v>
      </c>
      <c r="DY50" s="5017" t="s">
        <v>19</v>
      </c>
      <c r="DZ50" s="5017" t="s">
        <v>20</v>
      </c>
      <c r="EA50" s="5017" t="s">
        <v>21</v>
      </c>
      <c r="EB50" s="5017" t="s">
        <v>22</v>
      </c>
      <c r="EC50" s="5017" t="s">
        <v>23</v>
      </c>
      <c r="ED50" s="5017" t="s">
        <v>23</v>
      </c>
      <c r="EE50" s="5017" t="s">
        <v>1227</v>
      </c>
      <c r="EF50" s="5017" t="s">
        <v>20</v>
      </c>
      <c r="EG50" s="5017" t="s">
        <v>25</v>
      </c>
      <c r="EH50" s="5017" t="s">
        <v>0</v>
      </c>
      <c r="EI50" s="5017" t="s">
        <v>1363</v>
      </c>
      <c r="EJ50" s="5017"/>
      <c r="EK50" s="5017" t="s">
        <v>26</v>
      </c>
      <c r="EL50" s="5012"/>
      <c r="EM50" s="6369"/>
      <c r="EN50" s="5459"/>
      <c r="EO50" s="5459"/>
      <c r="EP50" s="5460"/>
      <c r="EQ50" s="4227"/>
      <c r="ER50" s="6370"/>
      <c r="ES50" s="6370"/>
      <c r="ET50" s="4230"/>
      <c r="EU50" s="6371"/>
      <c r="EV50" s="6370"/>
      <c r="EW50" s="7493"/>
      <c r="EX50" s="6370"/>
      <c r="EY50" s="6373"/>
      <c r="EZ50" s="6373"/>
      <c r="FA50" s="6370"/>
      <c r="FB50" s="8503"/>
      <c r="FD50" s="5122"/>
      <c r="FE50" s="5122"/>
      <c r="FF50" s="5122"/>
      <c r="FG50" s="5122"/>
      <c r="FH50" s="5122"/>
      <c r="FI50" s="5122"/>
      <c r="FJ50" s="5122"/>
      <c r="FK50" s="5122"/>
      <c r="FL50" s="5122"/>
      <c r="FM50" s="5122"/>
      <c r="FN50" s="5122"/>
      <c r="FO50" s="5122"/>
      <c r="FP50" s="5122"/>
      <c r="FQ50" s="5122"/>
      <c r="FR50" s="5122"/>
      <c r="FS50" s="5122"/>
      <c r="FT50" s="5122"/>
      <c r="FU50" s="5122"/>
      <c r="FV50" s="2556"/>
      <c r="FW50" s="2557"/>
      <c r="FX50" s="2557"/>
      <c r="FY50" s="2557"/>
      <c r="FZ50" s="2557"/>
      <c r="GA50" s="2557"/>
      <c r="GB50" s="2557"/>
      <c r="GC50" s="2557"/>
      <c r="GD50" s="2557"/>
      <c r="GE50" s="2557"/>
      <c r="GF50" s="2557"/>
      <c r="GG50" s="2557"/>
      <c r="GH50" s="2557"/>
      <c r="GI50" s="2557"/>
      <c r="GJ50" s="6861"/>
      <c r="GK50" s="2523"/>
      <c r="GL50" s="6481"/>
      <c r="GM50" s="6576"/>
      <c r="GN50" s="6576"/>
      <c r="GO50" s="6576"/>
      <c r="GP50" s="6576" t="s">
        <v>3</v>
      </c>
      <c r="GQ50" s="6576" t="s">
        <v>18</v>
      </c>
      <c r="GR50" s="6576"/>
      <c r="GS50" s="6576"/>
      <c r="GT50" s="6576" t="s">
        <v>21</v>
      </c>
      <c r="GU50" s="6576" t="s">
        <v>27</v>
      </c>
      <c r="GV50" s="6576" t="s">
        <v>28</v>
      </c>
      <c r="GW50" s="6576"/>
      <c r="GX50" s="6576"/>
      <c r="GY50" s="6576"/>
      <c r="GZ50" s="6576"/>
      <c r="HA50" s="6576" t="s">
        <v>11</v>
      </c>
      <c r="HB50" s="6576"/>
      <c r="HC50" s="6576"/>
      <c r="HD50" s="6576"/>
      <c r="HE50" s="6520"/>
      <c r="HF50" s="6576"/>
      <c r="HG50" s="6577"/>
      <c r="HH50" s="6578" t="s">
        <v>3</v>
      </c>
      <c r="HI50" s="6578" t="s">
        <v>18</v>
      </c>
      <c r="HJ50" s="6578"/>
      <c r="HK50" s="6578"/>
      <c r="HL50" s="6578" t="s">
        <v>21</v>
      </c>
      <c r="HM50" s="6578" t="s">
        <v>27</v>
      </c>
      <c r="HN50" s="6578" t="s">
        <v>28</v>
      </c>
      <c r="HO50" s="6578"/>
      <c r="HP50" s="6578"/>
      <c r="HQ50" s="6578"/>
      <c r="HR50" s="6578"/>
      <c r="HS50" s="6578" t="s">
        <v>11</v>
      </c>
      <c r="HT50" s="6683"/>
      <c r="HU50" s="6972"/>
      <c r="HV50" s="6717"/>
      <c r="HW50" s="6779"/>
      <c r="HX50" s="6779"/>
      <c r="HY50" s="6779"/>
      <c r="HZ50" s="6779" t="s">
        <v>14</v>
      </c>
      <c r="IA50" s="6779" t="s">
        <v>12</v>
      </c>
      <c r="IB50" s="6779"/>
      <c r="IC50" s="6779"/>
      <c r="ID50" s="6779" t="s">
        <v>15</v>
      </c>
      <c r="IE50" s="6779" t="s">
        <v>12</v>
      </c>
      <c r="IF50" s="6779" t="s">
        <v>12</v>
      </c>
      <c r="IG50" s="6779"/>
      <c r="IH50" s="6779"/>
      <c r="II50" s="6779"/>
      <c r="IJ50" s="6779"/>
      <c r="IK50" s="6779" t="s">
        <v>0</v>
      </c>
      <c r="IL50" s="6872"/>
      <c r="IM50" s="6872"/>
      <c r="IN50" s="6779"/>
      <c r="IO50" s="87"/>
      <c r="IP50" s="6779"/>
      <c r="IQ50" s="6836"/>
      <c r="IR50" s="6837" t="s">
        <v>14</v>
      </c>
      <c r="IS50" s="6837" t="s">
        <v>12</v>
      </c>
      <c r="IT50" s="6837"/>
      <c r="IU50" s="6837"/>
      <c r="IV50" s="6837" t="s">
        <v>15</v>
      </c>
      <c r="IW50" s="6837" t="s">
        <v>12</v>
      </c>
      <c r="IX50" s="6837" t="s">
        <v>12</v>
      </c>
      <c r="IY50" s="6837"/>
      <c r="IZ50" s="6837"/>
      <c r="JA50" s="6837"/>
      <c r="JB50" s="6837"/>
      <c r="JC50" s="6837" t="s">
        <v>0</v>
      </c>
      <c r="JD50" s="6838"/>
      <c r="JE50" s="6839"/>
    </row>
    <row r="51" spans="2:265" ht="18" thickBot="1">
      <c r="B51" s="4999"/>
      <c r="C51" s="4999"/>
      <c r="D51" s="4999"/>
      <c r="E51" s="4999"/>
      <c r="F51" s="4999"/>
      <c r="G51" s="4999"/>
      <c r="H51" s="4999"/>
      <c r="I51" s="4999"/>
      <c r="J51" s="4999"/>
      <c r="K51" s="4999"/>
      <c r="L51" s="4999"/>
      <c r="M51" s="6393"/>
      <c r="N51" s="89"/>
      <c r="O51" s="4999"/>
      <c r="P51" s="4999"/>
      <c r="Q51" s="7750" t="s">
        <v>792</v>
      </c>
      <c r="R51" s="7714" t="s">
        <v>1767</v>
      </c>
      <c r="S51" s="7714">
        <v>512</v>
      </c>
      <c r="T51" s="7714" t="s">
        <v>36</v>
      </c>
      <c r="U51" s="7745">
        <v>45694</v>
      </c>
      <c r="V51" s="7751">
        <v>15</v>
      </c>
      <c r="W51" s="7717" t="s">
        <v>35</v>
      </c>
      <c r="X51" s="7713">
        <f>(V51*1000/500)</f>
        <v>30</v>
      </c>
      <c r="Y51" s="7718">
        <v>427</v>
      </c>
      <c r="Z51" s="7746">
        <v>45699</v>
      </c>
      <c r="AA51" s="7781">
        <v>45710</v>
      </c>
      <c r="AB51" s="7736">
        <v>24391</v>
      </c>
      <c r="AC51" s="7723">
        <v>15000</v>
      </c>
      <c r="AD51" s="7721">
        <f t="shared" si="12"/>
        <v>0</v>
      </c>
      <c r="AE51" s="7752">
        <f t="shared" si="13"/>
        <v>6405</v>
      </c>
      <c r="AF51" s="7752">
        <f t="shared" si="17"/>
        <v>320.25</v>
      </c>
      <c r="AG51" s="7723">
        <v>5</v>
      </c>
      <c r="AH51" s="8140" t="s">
        <v>8</v>
      </c>
      <c r="AI51" s="7684"/>
      <c r="AJ51" s="7898"/>
      <c r="AK51" s="7899"/>
      <c r="AL51" s="7880"/>
      <c r="AM51" s="7900"/>
      <c r="AN51" s="7901"/>
      <c r="AO51" s="7902"/>
      <c r="AP51" s="7902"/>
      <c r="AQ51" s="7903"/>
      <c r="AR51" s="7904"/>
      <c r="AS51" s="7905"/>
      <c r="AT51" s="7902"/>
      <c r="AU51" s="7906"/>
      <c r="AV51" s="7902"/>
      <c r="AW51" s="7907"/>
      <c r="AX51" s="7907"/>
      <c r="AY51" s="7908"/>
      <c r="AZ51" s="7770"/>
      <c r="BA51" s="4993"/>
      <c r="BB51" s="4993"/>
      <c r="BC51" s="5060" t="s">
        <v>3</v>
      </c>
      <c r="BD51" s="5060" t="s">
        <v>4</v>
      </c>
      <c r="BE51" s="5060" t="s">
        <v>18</v>
      </c>
      <c r="BF51" s="5060" t="s">
        <v>19</v>
      </c>
      <c r="BG51" s="5060" t="s">
        <v>19</v>
      </c>
      <c r="BH51" s="5060" t="s">
        <v>20</v>
      </c>
      <c r="BI51" s="5060" t="s">
        <v>21</v>
      </c>
      <c r="BJ51" s="5060" t="s">
        <v>22</v>
      </c>
      <c r="BK51" s="5060" t="s">
        <v>23</v>
      </c>
      <c r="BL51" s="5060" t="s">
        <v>23</v>
      </c>
      <c r="BM51" s="5060" t="s">
        <v>1227</v>
      </c>
      <c r="BN51" s="5060" t="s">
        <v>20</v>
      </c>
      <c r="BO51" s="5060" t="s">
        <v>25</v>
      </c>
      <c r="BP51" s="5060" t="s">
        <v>0</v>
      </c>
      <c r="BQ51" s="5060" t="s">
        <v>1363</v>
      </c>
      <c r="BR51" s="6697" t="s">
        <v>1388</v>
      </c>
      <c r="BS51" s="5060" t="s">
        <v>26</v>
      </c>
      <c r="BT51" s="5082"/>
      <c r="BU51" s="8363" t="s">
        <v>351</v>
      </c>
      <c r="BV51" s="5083" t="s">
        <v>1466</v>
      </c>
      <c r="BW51" s="5098"/>
      <c r="BX51" s="5098"/>
      <c r="BY51" s="5098"/>
      <c r="BZ51" s="5098"/>
      <c r="CA51" s="5098"/>
      <c r="CB51" s="5098"/>
      <c r="CC51" s="5098"/>
      <c r="CD51" s="5345"/>
      <c r="CE51" s="5099"/>
      <c r="CF51" s="5099"/>
      <c r="CG51" s="5099"/>
      <c r="CH51" s="5099"/>
      <c r="CI51" s="5099"/>
      <c r="CJ51" s="5099"/>
      <c r="CK51" s="4993"/>
      <c r="CL51" s="5103" t="s">
        <v>1805</v>
      </c>
      <c r="CM51" s="5103"/>
      <c r="CN51" s="5104"/>
      <c r="CO51" s="5104"/>
      <c r="CP51" s="5104"/>
      <c r="CQ51" s="5104"/>
      <c r="CR51" s="5104"/>
      <c r="CS51" s="5104"/>
      <c r="CT51" s="5104"/>
      <c r="CU51" s="5104"/>
      <c r="CV51" s="5104"/>
      <c r="CW51" s="5104"/>
      <c r="CX51" s="5104"/>
      <c r="CY51" s="5104"/>
      <c r="CZ51" s="5104"/>
      <c r="DA51" s="5104"/>
      <c r="DB51" s="5104"/>
      <c r="DC51" s="5122"/>
      <c r="DD51" s="7421"/>
      <c r="DE51" s="6328"/>
      <c r="DF51" s="6328"/>
      <c r="DG51" s="6329"/>
      <c r="DH51" s="7203"/>
      <c r="DI51" s="6328"/>
      <c r="DJ51" s="6333"/>
      <c r="DK51" s="7204"/>
      <c r="DL51" s="6329"/>
      <c r="DM51" s="6328"/>
      <c r="DN51" s="7205"/>
      <c r="DO51" s="7205"/>
      <c r="DP51" s="6333"/>
      <c r="DQ51" s="6354"/>
      <c r="DR51" s="7206"/>
      <c r="DS51" s="7043"/>
      <c r="DU51" s="5018"/>
      <c r="DV51" s="5018"/>
      <c r="DW51" s="5018"/>
      <c r="DX51" s="5018" t="s">
        <v>3</v>
      </c>
      <c r="DY51" s="5018" t="s">
        <v>18</v>
      </c>
      <c r="DZ51" s="5018"/>
      <c r="EA51" s="5018"/>
      <c r="EB51" s="5018" t="s">
        <v>21</v>
      </c>
      <c r="EC51" s="5018" t="s">
        <v>27</v>
      </c>
      <c r="ED51" s="5018" t="s">
        <v>28</v>
      </c>
      <c r="EE51" s="5018"/>
      <c r="EF51" s="5018"/>
      <c r="EG51" s="5018"/>
      <c r="EH51" s="5018"/>
      <c r="EI51" s="5018" t="s">
        <v>11</v>
      </c>
      <c r="EJ51" s="5018"/>
      <c r="EK51" s="5018"/>
      <c r="EL51" s="5012"/>
      <c r="EM51" s="6369"/>
      <c r="EN51" s="5459"/>
      <c r="EO51" s="5459"/>
      <c r="EP51" s="5460"/>
      <c r="EQ51" s="4227"/>
      <c r="ER51" s="6370"/>
      <c r="ES51" s="6370"/>
      <c r="ET51" s="4230"/>
      <c r="EU51" s="6371"/>
      <c r="EV51" s="6370"/>
      <c r="EW51" s="7493"/>
      <c r="EX51" s="6370"/>
      <c r="EY51" s="6373"/>
      <c r="EZ51" s="6373"/>
      <c r="FA51" s="6370"/>
      <c r="FB51" s="8503"/>
      <c r="FD51" s="6326" t="s">
        <v>1516</v>
      </c>
      <c r="FE51" s="5103"/>
      <c r="FF51" s="5104"/>
      <c r="FG51" s="5104"/>
      <c r="FH51" s="5104"/>
      <c r="FI51" s="5104"/>
      <c r="FJ51" s="5104"/>
      <c r="FK51" s="5104"/>
      <c r="FL51" s="5104"/>
      <c r="FM51" s="5104"/>
      <c r="FN51" s="5104"/>
      <c r="FO51" s="5104"/>
      <c r="FP51" s="5104"/>
      <c r="FQ51" s="5104"/>
      <c r="FR51" s="5104"/>
      <c r="FS51" s="5104"/>
      <c r="FT51" s="5104"/>
      <c r="FU51" s="5122"/>
      <c r="FV51" s="2556"/>
      <c r="FW51" s="2557"/>
      <c r="FX51" s="2557"/>
      <c r="FY51" s="2557"/>
      <c r="FZ51" s="2557"/>
      <c r="GA51" s="2557"/>
      <c r="GB51" s="2557"/>
      <c r="GC51" s="2557"/>
      <c r="GD51" s="2557"/>
      <c r="GE51" s="2557"/>
      <c r="GF51" s="2557"/>
      <c r="GG51" s="2557"/>
      <c r="GH51" s="2557"/>
      <c r="GI51" s="2557"/>
      <c r="GJ51" s="6861"/>
      <c r="GK51" s="2523"/>
      <c r="GL51" s="6480"/>
      <c r="GM51" s="6935"/>
      <c r="GN51" s="6631"/>
      <c r="GO51" s="6648"/>
      <c r="GP51" s="6648"/>
      <c r="GQ51" s="6649"/>
      <c r="GR51" s="6648"/>
      <c r="GS51" s="6648"/>
      <c r="GT51" s="6650"/>
      <c r="GU51" s="6651"/>
      <c r="GV51" s="6649"/>
      <c r="GW51" s="6648"/>
      <c r="GX51" s="6648"/>
      <c r="GY51" s="6652"/>
      <c r="GZ51" s="6653"/>
      <c r="HA51" s="6654"/>
      <c r="HB51" s="6685"/>
      <c r="HC51" s="6654"/>
      <c r="HD51" s="6530"/>
      <c r="HE51" s="6520"/>
      <c r="HF51" s="6639" t="s">
        <v>1554</v>
      </c>
      <c r="HG51" s="6640">
        <v>14</v>
      </c>
      <c r="HH51" s="6640">
        <v>311005</v>
      </c>
      <c r="HI51" s="6641">
        <v>45665</v>
      </c>
      <c r="HJ51" s="6640">
        <v>500</v>
      </c>
      <c r="HK51" s="6640" t="s">
        <v>1539</v>
      </c>
      <c r="HL51" s="6642">
        <v>12.5</v>
      </c>
      <c r="HM51" s="6643">
        <v>45672</v>
      </c>
      <c r="HN51" s="6641">
        <v>45671</v>
      </c>
      <c r="HO51" s="6640">
        <v>4313</v>
      </c>
      <c r="HP51" s="6640">
        <v>496</v>
      </c>
      <c r="HQ51" s="6644">
        <f>(HJ51-HP51)</f>
        <v>4</v>
      </c>
      <c r="HR51" s="6645">
        <f>HL51*HP51/1</f>
        <v>6200</v>
      </c>
      <c r="HS51" s="6646">
        <f>(HR51*0.05)</f>
        <v>310</v>
      </c>
      <c r="HT51" s="6902">
        <v>5</v>
      </c>
      <c r="HU51" s="8355"/>
      <c r="HV51" s="4993"/>
      <c r="HW51" s="6780" t="s">
        <v>3</v>
      </c>
      <c r="HX51" s="6780" t="s">
        <v>4</v>
      </c>
      <c r="HY51" s="6780" t="s">
        <v>18</v>
      </c>
      <c r="HZ51" s="6780" t="s">
        <v>19</v>
      </c>
      <c r="IA51" s="6780" t="s">
        <v>19</v>
      </c>
      <c r="IB51" s="6780" t="s">
        <v>20</v>
      </c>
      <c r="IC51" s="6780" t="s">
        <v>21</v>
      </c>
      <c r="ID51" s="6780" t="s">
        <v>22</v>
      </c>
      <c r="IE51" s="6780" t="s">
        <v>23</v>
      </c>
      <c r="IF51" s="6780" t="s">
        <v>23</v>
      </c>
      <c r="IG51" s="6780" t="s">
        <v>1227</v>
      </c>
      <c r="IH51" s="6780" t="s">
        <v>20</v>
      </c>
      <c r="II51" s="6780" t="s">
        <v>25</v>
      </c>
      <c r="IJ51" s="6780" t="s">
        <v>0</v>
      </c>
      <c r="IK51" s="6780" t="s">
        <v>1363</v>
      </c>
      <c r="IL51" s="6868"/>
      <c r="IM51" s="6868" t="s">
        <v>1526</v>
      </c>
      <c r="IN51" s="6780" t="s">
        <v>26</v>
      </c>
      <c r="IO51" s="87"/>
      <c r="IP51" s="6780" t="s">
        <v>4</v>
      </c>
      <c r="IQ51" s="6840" t="s">
        <v>18</v>
      </c>
      <c r="IR51" s="6841" t="s">
        <v>19</v>
      </c>
      <c r="IS51" s="6841" t="s">
        <v>19</v>
      </c>
      <c r="IT51" s="6841" t="s">
        <v>20</v>
      </c>
      <c r="IU51" s="6841" t="s">
        <v>21</v>
      </c>
      <c r="IV51" s="6841" t="s">
        <v>22</v>
      </c>
      <c r="IW51" s="6841" t="s">
        <v>23</v>
      </c>
      <c r="IX51" s="6841" t="s">
        <v>23</v>
      </c>
      <c r="IY51" s="6841" t="s">
        <v>24</v>
      </c>
      <c r="IZ51" s="6841" t="s">
        <v>20</v>
      </c>
      <c r="JA51" s="6841" t="s">
        <v>25</v>
      </c>
      <c r="JB51" s="6841" t="s">
        <v>0</v>
      </c>
      <c r="JC51" s="6841" t="s">
        <v>1363</v>
      </c>
      <c r="JD51" s="6842"/>
      <c r="JE51" s="6843" t="s">
        <v>26</v>
      </c>
    </row>
    <row r="52" spans="2:265" ht="15" thickBot="1">
      <c r="B52" s="4999"/>
      <c r="C52" s="4999"/>
      <c r="D52" s="4999"/>
      <c r="E52" s="4999"/>
      <c r="F52" s="4999"/>
      <c r="G52" s="4999"/>
      <c r="H52" s="4999"/>
      <c r="I52" s="4999"/>
      <c r="J52" s="4999"/>
      <c r="K52" s="4999"/>
      <c r="L52" s="4999"/>
      <c r="M52" s="4999"/>
      <c r="N52" s="4999"/>
      <c r="O52" s="4999"/>
      <c r="P52" s="4999"/>
      <c r="Q52" s="7750" t="s">
        <v>792</v>
      </c>
      <c r="R52" s="7717" t="s">
        <v>1768</v>
      </c>
      <c r="S52" s="7717">
        <v>513</v>
      </c>
      <c r="T52" s="7714" t="s">
        <v>36</v>
      </c>
      <c r="U52" s="7745">
        <v>45694</v>
      </c>
      <c r="V52" s="7735">
        <v>8</v>
      </c>
      <c r="W52" s="7717" t="s">
        <v>35</v>
      </c>
      <c r="X52" s="7717">
        <v>20</v>
      </c>
      <c r="Y52" s="7722">
        <v>1328</v>
      </c>
      <c r="Z52" s="7746">
        <v>45699</v>
      </c>
      <c r="AA52" s="7781">
        <v>45710</v>
      </c>
      <c r="AB52" s="7736">
        <v>24391</v>
      </c>
      <c r="AC52" s="7721">
        <v>8000</v>
      </c>
      <c r="AD52" s="7721">
        <f t="shared" si="12"/>
        <v>0</v>
      </c>
      <c r="AE52" s="7722">
        <f t="shared" si="13"/>
        <v>10624</v>
      </c>
      <c r="AF52" s="7722">
        <f t="shared" si="17"/>
        <v>531.20000000000005</v>
      </c>
      <c r="AG52" s="7748">
        <v>5</v>
      </c>
      <c r="AH52" s="7711" t="s">
        <v>8</v>
      </c>
      <c r="AI52" s="7684"/>
      <c r="AJ52" s="7712"/>
      <c r="AK52" s="7713"/>
      <c r="AL52" s="7714"/>
      <c r="AM52" s="7715"/>
      <c r="AN52" s="7751"/>
      <c r="AO52" s="7717"/>
      <c r="AP52" s="7717"/>
      <c r="AQ52" s="7718"/>
      <c r="AR52" s="7719"/>
      <c r="AS52" s="7763"/>
      <c r="AT52" s="7717"/>
      <c r="AU52" s="7721"/>
      <c r="AV52" s="7717"/>
      <c r="AW52" s="7722"/>
      <c r="AX52" s="7722"/>
      <c r="AY52" s="7723"/>
      <c r="AZ52" s="7770"/>
      <c r="BA52" s="4993"/>
      <c r="BB52" s="4993"/>
      <c r="BC52" s="5061"/>
      <c r="BD52" s="5061"/>
      <c r="BE52" s="5061"/>
      <c r="BF52" s="5061" t="s">
        <v>3</v>
      </c>
      <c r="BG52" s="5061" t="s">
        <v>18</v>
      </c>
      <c r="BH52" s="5061"/>
      <c r="BI52" s="5061"/>
      <c r="BJ52" s="5061" t="s">
        <v>21</v>
      </c>
      <c r="BK52" s="5061" t="s">
        <v>27</v>
      </c>
      <c r="BL52" s="5061" t="s">
        <v>28</v>
      </c>
      <c r="BM52" s="5061"/>
      <c r="BN52" s="5061"/>
      <c r="BO52" s="5061"/>
      <c r="BP52" s="5061"/>
      <c r="BQ52" s="5061" t="s">
        <v>11</v>
      </c>
      <c r="BR52" s="5061"/>
      <c r="BS52" s="5061"/>
      <c r="BT52" s="5082"/>
      <c r="BU52" s="5228"/>
      <c r="BV52" s="5084"/>
      <c r="BW52" s="5085" t="s">
        <v>14</v>
      </c>
      <c r="BX52" s="5085" t="s">
        <v>12</v>
      </c>
      <c r="BY52" s="5085"/>
      <c r="BZ52" s="5085"/>
      <c r="CA52" s="5085" t="s">
        <v>15</v>
      </c>
      <c r="CB52" s="5085" t="s">
        <v>12</v>
      </c>
      <c r="CC52" s="5085" t="s">
        <v>12</v>
      </c>
      <c r="CD52" s="5085"/>
      <c r="CE52" s="5085"/>
      <c r="CF52" s="5085"/>
      <c r="CG52" s="5085"/>
      <c r="CH52" s="5085" t="s">
        <v>0</v>
      </c>
      <c r="CI52" s="6466"/>
      <c r="CJ52" s="5086"/>
      <c r="CK52" s="4993"/>
      <c r="CL52" s="5106"/>
      <c r="CM52" s="5106"/>
      <c r="CN52" s="5106"/>
      <c r="CO52" s="5106" t="s">
        <v>14</v>
      </c>
      <c r="CP52" s="5106" t="s">
        <v>12</v>
      </c>
      <c r="CQ52" s="5106"/>
      <c r="CR52" s="5106"/>
      <c r="CS52" s="5106" t="s">
        <v>15</v>
      </c>
      <c r="CT52" s="5106" t="s">
        <v>12</v>
      </c>
      <c r="CU52" s="5106" t="s">
        <v>12</v>
      </c>
      <c r="CV52" s="5106"/>
      <c r="CW52" s="5106"/>
      <c r="CX52" s="5106"/>
      <c r="CY52" s="5106"/>
      <c r="CZ52" s="5106" t="s">
        <v>0</v>
      </c>
      <c r="DA52" s="5106"/>
      <c r="DB52" s="5106"/>
      <c r="DC52" s="5122"/>
      <c r="DD52" s="7421"/>
      <c r="DE52" s="6328"/>
      <c r="DF52" s="6328"/>
      <c r="DG52" s="6329"/>
      <c r="DH52" s="7203"/>
      <c r="DI52" s="6328"/>
      <c r="DJ52" s="6333"/>
      <c r="DK52" s="7204"/>
      <c r="DL52" s="6329"/>
      <c r="DM52" s="6328"/>
      <c r="DN52" s="7205"/>
      <c r="DO52" s="7205"/>
      <c r="DP52" s="6333"/>
      <c r="DQ52" s="6354"/>
      <c r="DR52" s="7206"/>
      <c r="DS52" s="7042"/>
      <c r="DU52" s="8440" t="s">
        <v>591</v>
      </c>
      <c r="DV52" s="8441" t="s">
        <v>1534</v>
      </c>
      <c r="DW52" s="8442">
        <v>26</v>
      </c>
      <c r="DX52" s="8442" t="s">
        <v>101</v>
      </c>
      <c r="DY52" s="8443">
        <v>45715</v>
      </c>
      <c r="DZ52" s="8444">
        <v>100</v>
      </c>
      <c r="EA52" s="8442" t="s">
        <v>35</v>
      </c>
      <c r="EB52" s="8442">
        <v>105.25</v>
      </c>
      <c r="EC52" s="8445">
        <v>45728</v>
      </c>
      <c r="ED52" s="8443">
        <v>45726</v>
      </c>
      <c r="EE52" s="8442">
        <v>41462</v>
      </c>
      <c r="EF52" s="8446">
        <v>106980</v>
      </c>
      <c r="EG52" s="8446">
        <v>0</v>
      </c>
      <c r="EH52" s="8447">
        <f>(EB52*EF52/1000)</f>
        <v>11259.645</v>
      </c>
      <c r="EI52" s="8447">
        <f>(EH52*0.04)</f>
        <v>450.38580000000002</v>
      </c>
      <c r="EJ52" s="8446">
        <v>4</v>
      </c>
      <c r="EK52" s="5024" t="s">
        <v>8</v>
      </c>
      <c r="EL52" s="5012"/>
      <c r="EM52" s="338"/>
      <c r="EN52" s="182"/>
      <c r="EO52" s="182"/>
      <c r="EP52" s="182"/>
      <c r="EQ52" s="182"/>
      <c r="ER52" s="182"/>
      <c r="ES52" s="182"/>
      <c r="ET52" s="182"/>
      <c r="EU52" s="182"/>
      <c r="EV52" s="182"/>
      <c r="EW52" s="182"/>
      <c r="EX52" s="182"/>
      <c r="EY52" s="182"/>
      <c r="EZ52" s="182"/>
      <c r="FA52" s="182"/>
      <c r="FB52" s="339"/>
      <c r="FD52" s="5106"/>
      <c r="FE52" s="5106"/>
      <c r="FF52" s="5106"/>
      <c r="FG52" s="5106" t="s">
        <v>14</v>
      </c>
      <c r="FH52" s="5106" t="s">
        <v>12</v>
      </c>
      <c r="FI52" s="5106"/>
      <c r="FJ52" s="5106"/>
      <c r="FK52" s="5106" t="s">
        <v>15</v>
      </c>
      <c r="FL52" s="5106" t="s">
        <v>12</v>
      </c>
      <c r="FM52" s="5106" t="s">
        <v>12</v>
      </c>
      <c r="FN52" s="5106"/>
      <c r="FO52" s="5106"/>
      <c r="FP52" s="5106"/>
      <c r="FQ52" s="5106"/>
      <c r="FR52" s="5106" t="s">
        <v>0</v>
      </c>
      <c r="FS52" s="5106"/>
      <c r="FT52" s="5106"/>
      <c r="FU52" s="5122"/>
      <c r="FV52" s="2556"/>
      <c r="FW52" s="2557"/>
      <c r="FX52" s="2557"/>
      <c r="FY52" s="2557"/>
      <c r="FZ52" s="2557"/>
      <c r="GA52" s="2557"/>
      <c r="GB52" s="2557"/>
      <c r="GC52" s="2557"/>
      <c r="GD52" s="2557"/>
      <c r="GE52" s="2557"/>
      <c r="GF52" s="2557"/>
      <c r="GG52" s="2557"/>
      <c r="GH52" s="2557"/>
      <c r="GI52" s="2557"/>
      <c r="GJ52" s="6861"/>
      <c r="GK52" s="2523"/>
      <c r="GL52" s="6480"/>
      <c r="GM52" s="7147"/>
      <c r="GN52" s="6719"/>
      <c r="GO52" s="6540"/>
      <c r="GP52" s="6540"/>
      <c r="GQ52" s="6541"/>
      <c r="GR52" s="6540"/>
      <c r="GS52" s="6540"/>
      <c r="GT52" s="7148"/>
      <c r="GU52" s="6542"/>
      <c r="GV52" s="6541"/>
      <c r="GW52" s="6540"/>
      <c r="GX52" s="6540"/>
      <c r="GY52" s="6543"/>
      <c r="GZ52" s="6544"/>
      <c r="HA52" s="6545"/>
      <c r="HB52" s="7149"/>
      <c r="HC52" s="6545"/>
      <c r="HD52" s="6538"/>
      <c r="HE52" s="6520"/>
      <c r="HF52" s="6630" t="s">
        <v>1554</v>
      </c>
      <c r="HG52" s="6648">
        <v>15</v>
      </c>
      <c r="HH52" s="6648">
        <v>310343</v>
      </c>
      <c r="HI52" s="6649">
        <v>45774</v>
      </c>
      <c r="HJ52" s="6648">
        <v>500</v>
      </c>
      <c r="HK52" s="6648" t="s">
        <v>1539</v>
      </c>
      <c r="HL52" s="6650">
        <v>12.5</v>
      </c>
      <c r="HM52" s="6651">
        <v>45779</v>
      </c>
      <c r="HN52" s="6649">
        <v>45782</v>
      </c>
      <c r="HO52" s="6648">
        <v>4825</v>
      </c>
      <c r="HP52" s="6648">
        <v>546.4</v>
      </c>
      <c r="HQ52" s="6652">
        <f>(HJ52-HP52)</f>
        <v>-46.399999999999977</v>
      </c>
      <c r="HR52" s="6653">
        <f>HL52*HP52/1</f>
        <v>6830</v>
      </c>
      <c r="HS52" s="6654">
        <f>(HR52*0.05)</f>
        <v>341.5</v>
      </c>
      <c r="HT52" s="6685">
        <v>5</v>
      </c>
      <c r="HU52" s="6974"/>
      <c r="HV52" s="4993"/>
      <c r="HW52" s="6781"/>
      <c r="HX52" s="6781"/>
      <c r="HY52" s="6781"/>
      <c r="HZ52" s="6781" t="s">
        <v>3</v>
      </c>
      <c r="IA52" s="6781" t="s">
        <v>18</v>
      </c>
      <c r="IB52" s="6781"/>
      <c r="IC52" s="6781"/>
      <c r="ID52" s="6781" t="s">
        <v>21</v>
      </c>
      <c r="IE52" s="6781" t="s">
        <v>27</v>
      </c>
      <c r="IF52" s="6781" t="s">
        <v>28</v>
      </c>
      <c r="IG52" s="6781"/>
      <c r="IH52" s="6781"/>
      <c r="II52" s="6781"/>
      <c r="IJ52" s="6781"/>
      <c r="IK52" s="6781" t="s">
        <v>11</v>
      </c>
      <c r="IL52" s="6873"/>
      <c r="IM52" s="6873"/>
      <c r="IN52" s="6781"/>
      <c r="IO52" s="87"/>
      <c r="IP52" s="6781"/>
      <c r="IQ52" s="6844"/>
      <c r="IR52" s="6845" t="s">
        <v>3</v>
      </c>
      <c r="IS52" s="6845" t="s">
        <v>18</v>
      </c>
      <c r="IT52" s="6845"/>
      <c r="IU52" s="6845"/>
      <c r="IV52" s="6845" t="s">
        <v>21</v>
      </c>
      <c r="IW52" s="6845" t="s">
        <v>27</v>
      </c>
      <c r="IX52" s="6845" t="s">
        <v>28</v>
      </c>
      <c r="IY52" s="6845"/>
      <c r="IZ52" s="6845"/>
      <c r="JA52" s="6845"/>
      <c r="JB52" s="6845"/>
      <c r="JC52" s="6845" t="s">
        <v>11</v>
      </c>
      <c r="JD52" s="6846"/>
      <c r="JE52" s="6847"/>
    </row>
    <row r="53" spans="2:265" ht="15" thickBot="1">
      <c r="B53" s="4999"/>
      <c r="C53" s="4999"/>
      <c r="D53" s="4999"/>
      <c r="E53" s="4999"/>
      <c r="F53" s="4999"/>
      <c r="G53" s="4999"/>
      <c r="H53" s="4999"/>
      <c r="I53" s="4999"/>
      <c r="J53" s="4999"/>
      <c r="K53" s="4999"/>
      <c r="L53" s="4999"/>
      <c r="M53" s="4999"/>
      <c r="N53" s="4999"/>
      <c r="O53" s="4999"/>
      <c r="P53" s="4999"/>
      <c r="Q53" s="7670"/>
      <c r="R53" s="7673"/>
      <c r="S53" s="7673"/>
      <c r="T53" s="7673"/>
      <c r="U53" s="7953"/>
      <c r="V53" s="7962"/>
      <c r="W53" s="7671"/>
      <c r="X53" s="7671"/>
      <c r="Y53" s="7732"/>
      <c r="Z53" s="7955"/>
      <c r="AA53" s="7958"/>
      <c r="AB53" s="7952"/>
      <c r="AC53" s="7682"/>
      <c r="AD53" s="7680"/>
      <c r="AE53" s="7727"/>
      <c r="AF53" s="7727"/>
      <c r="AG53" s="7682"/>
      <c r="AH53" s="7749"/>
      <c r="AI53" s="7684"/>
      <c r="AJ53" s="8342" t="s">
        <v>1621</v>
      </c>
      <c r="AK53" s="8344">
        <v>4</v>
      </c>
      <c r="AL53" s="7794" t="s">
        <v>796</v>
      </c>
      <c r="AM53" s="7790">
        <v>45483</v>
      </c>
      <c r="AN53" s="8345">
        <v>10</v>
      </c>
      <c r="AO53" s="8323" t="s">
        <v>35</v>
      </c>
      <c r="AP53" s="8323">
        <v>10</v>
      </c>
      <c r="AQ53" s="8346">
        <v>350</v>
      </c>
      <c r="AR53" s="7792">
        <v>45484</v>
      </c>
      <c r="AS53" s="8336">
        <v>45483</v>
      </c>
      <c r="AT53" s="7794">
        <v>22877</v>
      </c>
      <c r="AU53" s="8347">
        <v>10000</v>
      </c>
      <c r="AV53" s="8333">
        <f>(AU53-AN53*1000)</f>
        <v>0</v>
      </c>
      <c r="AW53" s="8348">
        <v>7600</v>
      </c>
      <c r="AX53" s="8348">
        <v>380</v>
      </c>
      <c r="AY53" s="8334">
        <v>5</v>
      </c>
      <c r="AZ53" s="7770"/>
      <c r="BA53" s="4993"/>
      <c r="BB53" s="4993"/>
      <c r="BC53" s="8454" t="s">
        <v>726</v>
      </c>
      <c r="BD53" s="8455" t="s">
        <v>1394</v>
      </c>
      <c r="BE53" s="6945">
        <v>74</v>
      </c>
      <c r="BF53" s="6944">
        <v>140542</v>
      </c>
      <c r="BG53" s="6946">
        <v>45734</v>
      </c>
      <c r="BH53" s="6947">
        <v>2000</v>
      </c>
      <c r="BI53" s="6944" t="s">
        <v>96</v>
      </c>
      <c r="BJ53" s="6948">
        <v>17.309999999999999</v>
      </c>
      <c r="BK53" s="6949">
        <v>45737</v>
      </c>
      <c r="BL53" s="6950">
        <v>45730</v>
      </c>
      <c r="BM53" s="6951">
        <v>77807</v>
      </c>
      <c r="BN53" s="6948">
        <v>2002.53</v>
      </c>
      <c r="BO53" s="6952">
        <v>0</v>
      </c>
      <c r="BP53" s="6953">
        <f>(BJ53*BN53)</f>
        <v>34663.794299999994</v>
      </c>
      <c r="BQ53" s="6948">
        <f>(BP53*0.05)</f>
        <v>1733.1897149999998</v>
      </c>
      <c r="BR53" s="8456">
        <v>5</v>
      </c>
      <c r="BS53" s="6704" t="s">
        <v>8</v>
      </c>
      <c r="BT53" s="5082"/>
      <c r="BU53" s="5229" t="s">
        <v>4</v>
      </c>
      <c r="BV53" s="5087" t="s">
        <v>18</v>
      </c>
      <c r="BW53" s="5088" t="s">
        <v>19</v>
      </c>
      <c r="BX53" s="5088" t="s">
        <v>19</v>
      </c>
      <c r="BY53" s="5088" t="s">
        <v>20</v>
      </c>
      <c r="BZ53" s="5088" t="s">
        <v>21</v>
      </c>
      <c r="CA53" s="5088" t="s">
        <v>22</v>
      </c>
      <c r="CB53" s="5088" t="s">
        <v>23</v>
      </c>
      <c r="CC53" s="5088" t="s">
        <v>23</v>
      </c>
      <c r="CD53" s="5088" t="s">
        <v>24</v>
      </c>
      <c r="CE53" s="5088" t="s">
        <v>20</v>
      </c>
      <c r="CF53" s="5088" t="s">
        <v>25</v>
      </c>
      <c r="CG53" s="5088" t="s">
        <v>0</v>
      </c>
      <c r="CH53" s="5088" t="s">
        <v>1363</v>
      </c>
      <c r="CI53" s="6467" t="s">
        <v>1388</v>
      </c>
      <c r="CJ53" s="5089" t="s">
        <v>26</v>
      </c>
      <c r="CK53" s="4993"/>
      <c r="CL53" s="5110" t="s">
        <v>3</v>
      </c>
      <c r="CM53" s="5110" t="s">
        <v>4</v>
      </c>
      <c r="CN53" s="5110" t="s">
        <v>18</v>
      </c>
      <c r="CO53" s="5110" t="s">
        <v>19</v>
      </c>
      <c r="CP53" s="5110" t="s">
        <v>19</v>
      </c>
      <c r="CQ53" s="5110" t="s">
        <v>20</v>
      </c>
      <c r="CR53" s="5110" t="s">
        <v>21</v>
      </c>
      <c r="CS53" s="5110" t="s">
        <v>22</v>
      </c>
      <c r="CT53" s="5110" t="s">
        <v>23</v>
      </c>
      <c r="CU53" s="5110" t="s">
        <v>23</v>
      </c>
      <c r="CV53" s="5110" t="s">
        <v>1227</v>
      </c>
      <c r="CW53" s="5110" t="s">
        <v>20</v>
      </c>
      <c r="CX53" s="5110" t="s">
        <v>25</v>
      </c>
      <c r="CY53" s="5110" t="s">
        <v>0</v>
      </c>
      <c r="CZ53" s="5110" t="s">
        <v>1363</v>
      </c>
      <c r="DA53" s="5110" t="s">
        <v>1388</v>
      </c>
      <c r="DB53" s="5110" t="s">
        <v>26</v>
      </c>
      <c r="DC53" s="5122"/>
      <c r="DD53" s="7421"/>
      <c r="DE53" s="6328"/>
      <c r="DF53" s="6328"/>
      <c r="DG53" s="6329"/>
      <c r="DH53" s="7203"/>
      <c r="DI53" s="6328"/>
      <c r="DJ53" s="6333"/>
      <c r="DK53" s="7204"/>
      <c r="DL53" s="6329"/>
      <c r="DM53" s="6328"/>
      <c r="DN53" s="7205"/>
      <c r="DO53" s="7205"/>
      <c r="DP53" s="6333"/>
      <c r="DQ53" s="6354"/>
      <c r="DR53" s="7206"/>
      <c r="DS53" s="7042"/>
      <c r="DU53" s="6441"/>
      <c r="DV53" s="6440"/>
      <c r="DW53" s="6461"/>
      <c r="DX53" s="6461"/>
      <c r="DY53" s="6462"/>
      <c r="DZ53" s="4618"/>
      <c r="EA53" s="6461"/>
      <c r="EB53" s="6461"/>
      <c r="EC53" s="4231"/>
      <c r="ED53" s="6462"/>
      <c r="EE53" s="6461"/>
      <c r="EF53" s="8361"/>
      <c r="EG53" s="6461"/>
      <c r="EH53" s="6464"/>
      <c r="EI53" s="6464"/>
      <c r="EJ53" s="6461"/>
      <c r="EK53" s="5026"/>
      <c r="EL53" s="5012"/>
      <c r="EM53" s="325"/>
      <c r="EN53" s="326"/>
      <c r="EO53" s="326"/>
      <c r="EP53" s="326"/>
      <c r="EQ53" s="326"/>
      <c r="ER53" s="326"/>
      <c r="ES53" s="326"/>
      <c r="ET53" s="326"/>
      <c r="EU53" s="326"/>
      <c r="EV53" s="326"/>
      <c r="EW53" s="326"/>
      <c r="EX53" s="326"/>
      <c r="EY53" s="326"/>
      <c r="EZ53" s="326"/>
      <c r="FA53" s="326"/>
      <c r="FB53" s="327"/>
      <c r="FD53" s="5110" t="s">
        <v>3</v>
      </c>
      <c r="FE53" s="5110" t="s">
        <v>4</v>
      </c>
      <c r="FF53" s="5110" t="s">
        <v>18</v>
      </c>
      <c r="FG53" s="5110" t="s">
        <v>19</v>
      </c>
      <c r="FH53" s="5110" t="s">
        <v>19</v>
      </c>
      <c r="FI53" s="5110" t="s">
        <v>20</v>
      </c>
      <c r="FJ53" s="5110" t="s">
        <v>21</v>
      </c>
      <c r="FK53" s="5110" t="s">
        <v>22</v>
      </c>
      <c r="FL53" s="5110" t="s">
        <v>23</v>
      </c>
      <c r="FM53" s="5110" t="s">
        <v>23</v>
      </c>
      <c r="FN53" s="5110" t="s">
        <v>1227</v>
      </c>
      <c r="FO53" s="5110" t="s">
        <v>20</v>
      </c>
      <c r="FP53" s="5110" t="s">
        <v>25</v>
      </c>
      <c r="FQ53" s="5110" t="s">
        <v>0</v>
      </c>
      <c r="FR53" s="5110" t="s">
        <v>1363</v>
      </c>
      <c r="FS53" s="5110"/>
      <c r="FT53" s="5110" t="s">
        <v>26</v>
      </c>
      <c r="FU53" s="5122"/>
      <c r="FV53" s="2556"/>
      <c r="FW53" s="2557"/>
      <c r="FX53" s="2557"/>
      <c r="FY53" s="2557"/>
      <c r="FZ53" s="2557"/>
      <c r="GA53" s="2557"/>
      <c r="GB53" s="2557"/>
      <c r="GC53" s="2557"/>
      <c r="GD53" s="2557"/>
      <c r="GE53" s="2557"/>
      <c r="GF53" s="2557"/>
      <c r="GG53" s="2557"/>
      <c r="GH53" s="2557"/>
      <c r="GI53" s="2557"/>
      <c r="GJ53" s="6861"/>
      <c r="GK53" s="2523"/>
      <c r="GL53" s="6480"/>
      <c r="GM53" s="6535"/>
      <c r="GN53" s="6536"/>
      <c r="GO53" s="6536"/>
      <c r="GP53" s="6536"/>
      <c r="GQ53" s="6536"/>
      <c r="GR53" s="6536"/>
      <c r="GS53" s="6536"/>
      <c r="GT53" s="6536"/>
      <c r="GU53" s="6537"/>
      <c r="GV53" s="6536"/>
      <c r="GW53" s="6536"/>
      <c r="GX53" s="6536"/>
      <c r="GY53" s="6536"/>
      <c r="GZ53" s="6536"/>
      <c r="HA53" s="6536"/>
      <c r="HB53" s="6676"/>
      <c r="HC53" s="6676"/>
      <c r="HD53" s="6538"/>
      <c r="HE53" s="6520"/>
      <c r="HF53" s="6647" t="s">
        <v>1554</v>
      </c>
      <c r="HG53" s="6648">
        <v>16</v>
      </c>
      <c r="HH53" s="6648">
        <v>310428</v>
      </c>
      <c r="HI53" s="6649">
        <v>45785</v>
      </c>
      <c r="HJ53" s="6648">
        <v>500</v>
      </c>
      <c r="HK53" s="6648" t="s">
        <v>1539</v>
      </c>
      <c r="HL53" s="6650">
        <v>12.5</v>
      </c>
      <c r="HM53" s="6651">
        <v>45793</v>
      </c>
      <c r="HN53" s="6649">
        <v>45792</v>
      </c>
      <c r="HO53" s="6648">
        <v>4881</v>
      </c>
      <c r="HP53" s="6650">
        <v>510.7</v>
      </c>
      <c r="HQ53" s="6652">
        <f>(HJ53-HP53)</f>
        <v>-10.699999999999989</v>
      </c>
      <c r="HR53" s="6653">
        <f>HL53*HP53/1</f>
        <v>6383.75</v>
      </c>
      <c r="HS53" s="6654">
        <f>(HR53*0.05)</f>
        <v>319.1875</v>
      </c>
      <c r="HT53" s="6685">
        <v>5</v>
      </c>
      <c r="HU53" s="6974"/>
      <c r="HV53" s="4993"/>
      <c r="HW53" s="6782"/>
      <c r="HX53" s="6791"/>
      <c r="HY53" s="6791"/>
      <c r="HZ53" s="6791"/>
      <c r="IA53" s="6798"/>
      <c r="IB53" s="6791"/>
      <c r="IC53" s="6791"/>
      <c r="ID53" s="7553"/>
      <c r="IE53" s="7554"/>
      <c r="IF53" s="6798"/>
      <c r="IG53" s="8408"/>
      <c r="IH53" s="6791"/>
      <c r="II53" s="6803"/>
      <c r="IJ53" s="6789"/>
      <c r="IK53" s="6790"/>
      <c r="IL53" s="8409"/>
      <c r="IM53" s="6761"/>
      <c r="IN53" s="6879"/>
      <c r="IO53" s="5012"/>
      <c r="IP53" s="6738" t="s">
        <v>1538</v>
      </c>
      <c r="IQ53" s="6739">
        <v>11</v>
      </c>
      <c r="IR53" s="6739" t="s">
        <v>796</v>
      </c>
      <c r="IS53" s="6740">
        <v>45666</v>
      </c>
      <c r="IT53" s="6739">
        <v>250</v>
      </c>
      <c r="IU53" s="6739" t="s">
        <v>1539</v>
      </c>
      <c r="IV53" s="6741">
        <v>12.7</v>
      </c>
      <c r="IW53" s="6742">
        <v>45672</v>
      </c>
      <c r="IX53" s="6740">
        <v>45671</v>
      </c>
      <c r="IY53" s="7193">
        <v>359</v>
      </c>
      <c r="IZ53" s="6739">
        <v>256.3</v>
      </c>
      <c r="JA53" s="6743">
        <f>(IT53-IZ53)</f>
        <v>-6.3000000000000114</v>
      </c>
      <c r="JB53" s="6744">
        <f>(IZ53*IV53/1)</f>
        <v>3255.0099999999998</v>
      </c>
      <c r="JC53" s="6745">
        <f>(JB53*0.05)</f>
        <v>162.75049999999999</v>
      </c>
      <c r="JD53" s="7194">
        <v>5</v>
      </c>
      <c r="JE53" s="6818"/>
    </row>
    <row r="54" spans="2:265" ht="15" thickBot="1">
      <c r="B54" s="4999"/>
      <c r="C54" s="4999"/>
      <c r="D54" s="4999"/>
      <c r="E54" s="4999"/>
      <c r="F54" s="4999"/>
      <c r="G54" s="4999"/>
      <c r="H54" s="4999"/>
      <c r="I54" s="4999"/>
      <c r="J54" s="4999"/>
      <c r="K54" s="4999"/>
      <c r="L54" s="4999"/>
      <c r="M54" s="4999"/>
      <c r="N54" s="4999"/>
      <c r="O54" s="4999"/>
      <c r="P54" s="4999"/>
      <c r="Q54" s="7670"/>
      <c r="R54" s="7673"/>
      <c r="S54" s="8402"/>
      <c r="T54" s="7673"/>
      <c r="U54" s="7953"/>
      <c r="V54" s="8403"/>
      <c r="W54" s="7671"/>
      <c r="X54" s="7671"/>
      <c r="Y54" s="8404"/>
      <c r="Z54" s="7955"/>
      <c r="AA54" s="7958"/>
      <c r="AB54" s="7952"/>
      <c r="AC54" s="8405"/>
      <c r="AD54" s="7680"/>
      <c r="AE54" s="8406"/>
      <c r="AF54" s="8406"/>
      <c r="AG54" s="7682"/>
      <c r="AH54" s="7749"/>
      <c r="AI54" s="7684"/>
      <c r="AJ54" s="7772"/>
      <c r="AK54" s="7773"/>
      <c r="AL54" s="7774"/>
      <c r="AM54" s="7775"/>
      <c r="AN54" s="7775"/>
      <c r="AO54" s="7775"/>
      <c r="AP54" s="7775"/>
      <c r="AQ54" s="7775"/>
      <c r="AR54" s="7775"/>
      <c r="AS54" s="7775"/>
      <c r="AT54" s="7775"/>
      <c r="AU54" s="7776"/>
      <c r="AV54" s="7776"/>
      <c r="AW54" s="7775"/>
      <c r="AX54" s="7775"/>
      <c r="AY54" s="7777"/>
      <c r="AZ54" s="7778"/>
      <c r="BA54" s="4993"/>
      <c r="BB54" s="4993"/>
      <c r="BC54" s="8454" t="s">
        <v>726</v>
      </c>
      <c r="BD54" s="6944" t="s">
        <v>1394</v>
      </c>
      <c r="BE54" s="6945">
        <v>75</v>
      </c>
      <c r="BF54" s="6944">
        <v>140543</v>
      </c>
      <c r="BG54" s="6946">
        <v>45734</v>
      </c>
      <c r="BH54" s="6947">
        <v>2000</v>
      </c>
      <c r="BI54" s="6944" t="s">
        <v>96</v>
      </c>
      <c r="BJ54" s="6948">
        <v>17.309999999999999</v>
      </c>
      <c r="BK54" s="6949">
        <v>45748</v>
      </c>
      <c r="BL54" s="6950">
        <v>45735</v>
      </c>
      <c r="BM54" s="6951">
        <v>77836</v>
      </c>
      <c r="BN54" s="6948">
        <v>1975.66</v>
      </c>
      <c r="BO54" s="6952">
        <v>0</v>
      </c>
      <c r="BP54" s="6953">
        <f>(BJ54*BN54)</f>
        <v>34198.674599999998</v>
      </c>
      <c r="BQ54" s="6948">
        <f>(BP54*0.05)</f>
        <v>1709.93373</v>
      </c>
      <c r="BR54" s="8456">
        <v>5</v>
      </c>
      <c r="BS54" s="6257" t="s">
        <v>8</v>
      </c>
      <c r="BT54" s="5082"/>
      <c r="BU54" s="5230"/>
      <c r="BV54" s="5090"/>
      <c r="BW54" s="5091" t="s">
        <v>3</v>
      </c>
      <c r="BX54" s="5091" t="s">
        <v>18</v>
      </c>
      <c r="BY54" s="5091"/>
      <c r="BZ54" s="5091"/>
      <c r="CA54" s="5091" t="s">
        <v>21</v>
      </c>
      <c r="CB54" s="5091" t="s">
        <v>27</v>
      </c>
      <c r="CC54" s="5091" t="s">
        <v>28</v>
      </c>
      <c r="CD54" s="5091"/>
      <c r="CE54" s="5091"/>
      <c r="CF54" s="5091"/>
      <c r="CG54" s="5091"/>
      <c r="CH54" s="5091" t="s">
        <v>11</v>
      </c>
      <c r="CI54" s="6468"/>
      <c r="CJ54" s="5092"/>
      <c r="CK54" s="4993"/>
      <c r="CL54" s="5114"/>
      <c r="CM54" s="5114"/>
      <c r="CN54" s="5114"/>
      <c r="CO54" s="5114" t="s">
        <v>3</v>
      </c>
      <c r="CP54" s="5114" t="s">
        <v>18</v>
      </c>
      <c r="CQ54" s="5114"/>
      <c r="CR54" s="5114"/>
      <c r="CS54" s="5114" t="s">
        <v>21</v>
      </c>
      <c r="CT54" s="5114" t="s">
        <v>27</v>
      </c>
      <c r="CU54" s="5114" t="s">
        <v>28</v>
      </c>
      <c r="CV54" s="5114"/>
      <c r="CW54" s="5114"/>
      <c r="CX54" s="5114"/>
      <c r="CY54" s="5114"/>
      <c r="CZ54" s="5114" t="s">
        <v>11</v>
      </c>
      <c r="DA54" s="5114"/>
      <c r="DB54" s="5114"/>
      <c r="DC54" s="5122"/>
      <c r="DD54" s="5456"/>
      <c r="DE54" s="5445"/>
      <c r="DF54" s="5473"/>
      <c r="DG54" s="5474"/>
      <c r="DH54" s="5475"/>
      <c r="DI54" s="5473"/>
      <c r="DJ54" s="5476"/>
      <c r="DK54" s="5477"/>
      <c r="DL54" s="5474"/>
      <c r="DM54" s="5473"/>
      <c r="DN54" s="5478"/>
      <c r="DO54" s="5478"/>
      <c r="DP54" s="5452"/>
      <c r="DQ54" s="5479"/>
      <c r="DR54" s="5478"/>
      <c r="DS54" s="7042"/>
      <c r="DU54" s="5025"/>
      <c r="DV54" s="5013"/>
      <c r="DW54" s="5013"/>
      <c r="DX54" s="5013"/>
      <c r="DY54" s="5013"/>
      <c r="DZ54" s="5013"/>
      <c r="EA54" s="5013"/>
      <c r="EB54" s="5013"/>
      <c r="EC54" s="5035"/>
      <c r="ED54" s="5013"/>
      <c r="EE54" s="5013"/>
      <c r="EF54" s="5013"/>
      <c r="EG54" s="5013"/>
      <c r="EH54" s="5013"/>
      <c r="EI54" s="5013"/>
      <c r="EJ54" s="5348"/>
      <c r="EK54" s="5026"/>
      <c r="EL54" s="5012"/>
      <c r="FD54" s="5114"/>
      <c r="FE54" s="5114"/>
      <c r="FF54" s="5114"/>
      <c r="FG54" s="5114" t="s">
        <v>3</v>
      </c>
      <c r="FH54" s="5114" t="s">
        <v>18</v>
      </c>
      <c r="FI54" s="5114"/>
      <c r="FJ54" s="5114"/>
      <c r="FK54" s="5114" t="s">
        <v>21</v>
      </c>
      <c r="FL54" s="5114" t="s">
        <v>27</v>
      </c>
      <c r="FM54" s="5114" t="s">
        <v>28</v>
      </c>
      <c r="FN54" s="5114"/>
      <c r="FO54" s="5114"/>
      <c r="FP54" s="5114"/>
      <c r="FQ54" s="5114"/>
      <c r="FR54" s="5114" t="s">
        <v>11</v>
      </c>
      <c r="FS54" s="5114"/>
      <c r="FT54" s="5114"/>
      <c r="FU54" s="5122"/>
      <c r="FV54" s="2559"/>
      <c r="FW54" s="2560"/>
      <c r="FX54" s="2560"/>
      <c r="FY54" s="2560"/>
      <c r="FZ54" s="2560"/>
      <c r="GA54" s="2560"/>
      <c r="GB54" s="2560"/>
      <c r="GC54" s="2560"/>
      <c r="GD54" s="2560"/>
      <c r="GE54" s="2560"/>
      <c r="GF54" s="2560"/>
      <c r="GG54" s="2560"/>
      <c r="GH54" s="2560"/>
      <c r="GI54" s="2560"/>
      <c r="GJ54" s="6866"/>
      <c r="GK54" s="2562"/>
      <c r="GL54" s="6480"/>
      <c r="GM54" s="6546"/>
      <c r="GN54" s="6547"/>
      <c r="GO54" s="6536"/>
      <c r="GP54" s="6536"/>
      <c r="GQ54" s="6548"/>
      <c r="GR54" s="6536"/>
      <c r="GS54" s="6536"/>
      <c r="GT54" s="6536"/>
      <c r="GU54" s="6549"/>
      <c r="GV54" s="6536"/>
      <c r="GW54" s="6536"/>
      <c r="GX54" s="6550"/>
      <c r="GY54" s="6536"/>
      <c r="GZ54" s="6550"/>
      <c r="HA54" s="6550"/>
      <c r="HB54" s="6898"/>
      <c r="HC54" s="6898"/>
      <c r="HD54" s="6538"/>
      <c r="HE54" s="6520"/>
      <c r="HF54" s="6647" t="s">
        <v>1554</v>
      </c>
      <c r="HG54" s="8720">
        <v>17</v>
      </c>
      <c r="HH54" s="6648">
        <v>311317</v>
      </c>
      <c r="HI54" s="6649">
        <v>45883</v>
      </c>
      <c r="HJ54" s="6648">
        <v>500</v>
      </c>
      <c r="HK54" s="6648" t="s">
        <v>1539</v>
      </c>
      <c r="HL54" s="6650">
        <v>13</v>
      </c>
      <c r="HM54" s="6651">
        <v>45887</v>
      </c>
      <c r="HN54" s="6649">
        <v>45890</v>
      </c>
      <c r="HO54" s="6648">
        <v>5380</v>
      </c>
      <c r="HP54" s="6650">
        <v>494</v>
      </c>
      <c r="HQ54" s="6652">
        <f>(HJ54-HP54)</f>
        <v>6</v>
      </c>
      <c r="HR54" s="6653">
        <f>HL54*HP54/1</f>
        <v>6422</v>
      </c>
      <c r="HS54" s="6654">
        <f>(HR54*0.12)</f>
        <v>770.64</v>
      </c>
      <c r="HT54" s="8721">
        <v>12</v>
      </c>
      <c r="HU54" s="6974"/>
      <c r="HV54" s="4993"/>
      <c r="HW54" s="7287"/>
      <c r="HX54" s="6747"/>
      <c r="HY54" s="6747"/>
      <c r="HZ54" s="6747"/>
      <c r="IA54" s="6748"/>
      <c r="IB54" s="6747"/>
      <c r="IC54" s="6747"/>
      <c r="ID54" s="6749"/>
      <c r="IE54" s="6750"/>
      <c r="IF54" s="6748"/>
      <c r="IG54" s="7192"/>
      <c r="IH54" s="6747"/>
      <c r="II54" s="6751"/>
      <c r="IJ54" s="6760"/>
      <c r="IK54" s="6761"/>
      <c r="IL54" s="7177"/>
      <c r="IM54" s="6761"/>
      <c r="IN54" s="6762"/>
      <c r="IO54" s="5012"/>
      <c r="IP54" s="8420" t="s">
        <v>1538</v>
      </c>
      <c r="IQ54" s="8411">
        <v>12</v>
      </c>
      <c r="IR54" s="8411" t="s">
        <v>796</v>
      </c>
      <c r="IS54" s="8412">
        <v>45714</v>
      </c>
      <c r="IT54" s="8411">
        <v>250</v>
      </c>
      <c r="IU54" s="8411" t="s">
        <v>1539</v>
      </c>
      <c r="IV54" s="8413">
        <v>12.7</v>
      </c>
      <c r="IW54" s="8414">
        <v>45721</v>
      </c>
      <c r="IX54" s="8412">
        <v>45715</v>
      </c>
      <c r="IY54" s="8415">
        <v>416</v>
      </c>
      <c r="IZ54" s="8411">
        <v>253.6</v>
      </c>
      <c r="JA54" s="8416">
        <f>(IT54-IZ54)</f>
        <v>-3.5999999999999943</v>
      </c>
      <c r="JB54" s="8417">
        <f>(IZ54*IV54/1)</f>
        <v>3220.72</v>
      </c>
      <c r="JC54" s="8418">
        <f>(JB54*0.05)</f>
        <v>161.036</v>
      </c>
      <c r="JD54" s="8419">
        <v>5</v>
      </c>
      <c r="JE54" s="7221"/>
    </row>
    <row r="55" spans="2:265" ht="15" thickBot="1">
      <c r="B55" s="4999"/>
      <c r="C55" s="4999"/>
      <c r="D55" s="4999"/>
      <c r="E55" s="4999"/>
      <c r="F55" s="4999"/>
      <c r="G55" s="4999"/>
      <c r="H55" s="4999"/>
      <c r="I55" s="4999"/>
      <c r="J55" s="4999"/>
      <c r="K55" s="4999"/>
      <c r="L55" s="4999"/>
      <c r="M55" s="4999"/>
      <c r="N55" s="4999"/>
      <c r="O55" s="4999"/>
      <c r="P55" s="4999"/>
      <c r="Q55" s="7889"/>
      <c r="R55" s="7890"/>
      <c r="S55" s="7890"/>
      <c r="T55" s="7890"/>
      <c r="U55" s="7890"/>
      <c r="V55" s="7890"/>
      <c r="W55" s="7890"/>
      <c r="X55" s="7890"/>
      <c r="Y55" s="7890"/>
      <c r="Z55" s="7890"/>
      <c r="AA55" s="7891"/>
      <c r="AB55" s="7890"/>
      <c r="AC55" s="7890"/>
      <c r="AD55" s="7890"/>
      <c r="AE55" s="7892">
        <f>SUM(AE34:AE54)</f>
        <v>471248.9</v>
      </c>
      <c r="AF55" s="7892">
        <f>SUM(AF34:AF54)</f>
        <v>21569.997500000001</v>
      </c>
      <c r="AG55" s="7890"/>
      <c r="AH55" s="8146"/>
      <c r="AI55" s="7684"/>
      <c r="AJ55" s="7684"/>
      <c r="AK55" s="7684"/>
      <c r="AL55" s="7782"/>
      <c r="AM55" s="7650"/>
      <c r="AN55" s="7650"/>
      <c r="AO55" s="7650"/>
      <c r="AP55" s="7650"/>
      <c r="AQ55" s="7650"/>
      <c r="AR55" s="7650"/>
      <c r="AS55" s="7650"/>
      <c r="AT55" s="7650"/>
      <c r="AU55" s="7650"/>
      <c r="AV55" s="7650"/>
      <c r="AW55" s="7650"/>
      <c r="AX55" s="7650"/>
      <c r="AY55" s="7650"/>
      <c r="AZ55" s="7650"/>
      <c r="BA55" s="4993"/>
      <c r="BB55" s="4993"/>
      <c r="BC55" s="5920"/>
      <c r="BD55" s="5321"/>
      <c r="BE55" s="5320"/>
      <c r="BF55" s="5321"/>
      <c r="BG55" s="5322"/>
      <c r="BH55" s="5323"/>
      <c r="BI55" s="5321"/>
      <c r="BJ55" s="5324"/>
      <c r="BK55" s="5346"/>
      <c r="BL55" s="6703"/>
      <c r="BM55" s="5325"/>
      <c r="BN55" s="5324"/>
      <c r="BO55" s="5326"/>
      <c r="BP55" s="5342"/>
      <c r="BQ55" s="5324"/>
      <c r="BR55" s="7283"/>
      <c r="BS55" s="6704"/>
      <c r="BT55" s="5082"/>
      <c r="BU55" s="6998"/>
      <c r="BV55" s="6999"/>
      <c r="BW55" s="7000"/>
      <c r="BX55" s="7001"/>
      <c r="BY55" s="7002"/>
      <c r="BZ55" s="7000"/>
      <c r="CA55" s="7003"/>
      <c r="CB55" s="7004"/>
      <c r="CC55" s="7001"/>
      <c r="CD55" s="7005"/>
      <c r="CE55" s="7006"/>
      <c r="CF55" s="7006"/>
      <c r="CG55" s="7006"/>
      <c r="CH55" s="7006"/>
      <c r="CI55" s="7007"/>
      <c r="CJ55" s="7008"/>
      <c r="CK55" s="4993"/>
      <c r="CL55" s="5236"/>
      <c r="CM55" s="5235"/>
      <c r="CN55" s="5387"/>
      <c r="CO55" s="5387"/>
      <c r="CP55" s="5388"/>
      <c r="CQ55" s="5389"/>
      <c r="CR55" s="5387"/>
      <c r="CS55" s="5390"/>
      <c r="CT55" s="5391"/>
      <c r="CU55" s="5388"/>
      <c r="CV55" s="5387"/>
      <c r="CW55" s="5392"/>
      <c r="CX55" s="5392"/>
      <c r="CY55" s="5390"/>
      <c r="CZ55" s="5393"/>
      <c r="DA55" s="5422"/>
      <c r="DB55" s="7266"/>
      <c r="DC55" s="5122"/>
      <c r="DD55" s="2556"/>
      <c r="DE55" s="6967"/>
      <c r="DF55" s="2557"/>
      <c r="DG55" s="2557"/>
      <c r="DH55" s="2557"/>
      <c r="DI55" s="2557"/>
      <c r="DJ55" s="2557"/>
      <c r="DK55" s="2557"/>
      <c r="DL55" s="2557"/>
      <c r="DM55" s="8394"/>
      <c r="DN55" s="2557"/>
      <c r="DO55" s="2557"/>
      <c r="DP55" s="2557"/>
      <c r="DQ55" s="2557"/>
      <c r="DR55" s="2557"/>
      <c r="DS55" s="7042"/>
      <c r="DU55" s="5027"/>
      <c r="DV55" s="5014"/>
      <c r="DW55" s="5013"/>
      <c r="DX55" s="5013"/>
      <c r="DY55" s="5019"/>
      <c r="DZ55" s="5013"/>
      <c r="EA55" s="5013"/>
      <c r="EB55" s="5013"/>
      <c r="EC55" s="5021"/>
      <c r="ED55" s="5013"/>
      <c r="EE55" s="5013"/>
      <c r="EF55" s="5020"/>
      <c r="EG55" s="5013"/>
      <c r="EH55" s="5020"/>
      <c r="EI55" s="5020"/>
      <c r="EJ55" s="5349"/>
      <c r="EK55" s="5026"/>
      <c r="EL55" s="5012"/>
      <c r="FD55" s="5472" t="s">
        <v>629</v>
      </c>
      <c r="FE55" s="5387" t="s">
        <v>1455</v>
      </c>
      <c r="FF55" s="5387">
        <v>2</v>
      </c>
      <c r="FG55" s="5387">
        <v>82087</v>
      </c>
      <c r="FH55" s="5388">
        <v>44965</v>
      </c>
      <c r="FI55" s="5387">
        <v>20</v>
      </c>
      <c r="FJ55" s="5387" t="s">
        <v>35</v>
      </c>
      <c r="FK55" s="5387">
        <v>118.02</v>
      </c>
      <c r="FL55" s="6507">
        <v>44967</v>
      </c>
      <c r="FM55" s="5388">
        <v>44986</v>
      </c>
      <c r="FN55" s="5387">
        <v>110998</v>
      </c>
      <c r="FO55" s="5387">
        <v>20</v>
      </c>
      <c r="FP55" s="6508">
        <f>(FI55-FO55)</f>
        <v>0</v>
      </c>
      <c r="FQ55" s="5390">
        <f>(FI55*FK55/1)</f>
        <v>2360.4</v>
      </c>
      <c r="FR55" s="5393">
        <f>(FQ55*0.015)</f>
        <v>35.405999999999999</v>
      </c>
      <c r="FS55" s="6985">
        <v>1.395</v>
      </c>
      <c r="FT55" s="5121" t="s">
        <v>8</v>
      </c>
      <c r="FU55" s="5122"/>
      <c r="FV55" s="2248"/>
      <c r="FW55" s="2248"/>
      <c r="FX55" s="2248"/>
      <c r="FY55" s="2248"/>
      <c r="FZ55" s="2248"/>
      <c r="GA55" s="2248"/>
      <c r="GB55" s="2248"/>
      <c r="GC55" s="2248"/>
      <c r="GD55" s="2248"/>
      <c r="GE55" s="2248"/>
      <c r="GF55" s="2248"/>
      <c r="GG55" s="2248"/>
      <c r="GH55" s="2248"/>
      <c r="GI55" s="2248"/>
      <c r="GJ55" s="2248"/>
      <c r="GK55" s="2248"/>
      <c r="GL55" s="6480"/>
      <c r="GM55" s="6535"/>
      <c r="GN55" s="6536"/>
      <c r="GO55" s="6536"/>
      <c r="GP55" s="6536"/>
      <c r="GQ55" s="6536"/>
      <c r="GR55" s="6536"/>
      <c r="GS55" s="6536"/>
      <c r="GT55" s="6536"/>
      <c r="GU55" s="6537"/>
      <c r="GV55" s="6536"/>
      <c r="GW55" s="6536"/>
      <c r="GX55" s="6536"/>
      <c r="GY55" s="6536"/>
      <c r="GZ55" s="6536"/>
      <c r="HA55" s="6536"/>
      <c r="HB55" s="6676"/>
      <c r="HC55" s="6676"/>
      <c r="HD55" s="6538"/>
      <c r="HE55" s="6520"/>
      <c r="HF55" s="6630"/>
      <c r="HG55" s="6648"/>
      <c r="HH55" s="6648"/>
      <c r="HI55" s="6649"/>
      <c r="HJ55" s="6648"/>
      <c r="HK55" s="6648"/>
      <c r="HL55" s="6650"/>
      <c r="HM55" s="6651"/>
      <c r="HN55" s="6649"/>
      <c r="HO55" s="6648"/>
      <c r="HP55" s="6648"/>
      <c r="HQ55" s="6652"/>
      <c r="HR55" s="6653"/>
      <c r="HS55" s="6654"/>
      <c r="HT55" s="6685"/>
      <c r="HU55" s="6974"/>
      <c r="HV55" s="4993"/>
      <c r="HW55" s="6769"/>
      <c r="HX55" s="6765"/>
      <c r="HY55" s="6765"/>
      <c r="HZ55" s="6765"/>
      <c r="IA55" s="6765"/>
      <c r="IB55" s="6765"/>
      <c r="IC55" s="6765"/>
      <c r="ID55" s="6765"/>
      <c r="IE55" s="6770"/>
      <c r="IF55" s="6765"/>
      <c r="IG55" s="6765"/>
      <c r="IH55" s="6765"/>
      <c r="II55" s="6765"/>
      <c r="IJ55" s="6765"/>
      <c r="IK55" s="6765"/>
      <c r="IL55" s="6819"/>
      <c r="IM55" s="6819"/>
      <c r="IN55" s="6762"/>
      <c r="IO55" s="5012"/>
      <c r="IP55" s="8420" t="s">
        <v>1538</v>
      </c>
      <c r="IQ55" s="8411">
        <v>13</v>
      </c>
      <c r="IR55" s="8411" t="s">
        <v>796</v>
      </c>
      <c r="IS55" s="8412">
        <v>45782</v>
      </c>
      <c r="IT55" s="8411">
        <v>250</v>
      </c>
      <c r="IU55" s="8411" t="s">
        <v>1539</v>
      </c>
      <c r="IV55" s="8413">
        <v>12.7</v>
      </c>
      <c r="IW55" s="8414">
        <v>45786</v>
      </c>
      <c r="IX55" s="8412">
        <v>45783</v>
      </c>
      <c r="IY55" s="8415">
        <v>486</v>
      </c>
      <c r="IZ55" s="8411">
        <v>249.2</v>
      </c>
      <c r="JA55" s="8416">
        <f>(IT55-IZ55)</f>
        <v>0.80000000000001137</v>
      </c>
      <c r="JB55" s="8417">
        <f>(IZ55*IV55/1)</f>
        <v>3164.8399999999997</v>
      </c>
      <c r="JC55" s="8418">
        <f>(JB55*0.05)</f>
        <v>158.24199999999999</v>
      </c>
      <c r="JD55" s="8419">
        <v>5</v>
      </c>
      <c r="JE55" s="6762"/>
    </row>
    <row r="56" spans="2:265" ht="15" thickBot="1">
      <c r="B56" s="4999"/>
      <c r="C56" s="4999"/>
      <c r="D56" s="4999"/>
      <c r="E56" s="4999"/>
      <c r="F56" s="4999"/>
      <c r="G56" s="4999"/>
      <c r="H56" s="4999"/>
      <c r="I56" s="4999"/>
      <c r="J56" s="4999"/>
      <c r="K56" s="4999"/>
      <c r="L56" s="4999"/>
      <c r="M56" s="4999"/>
      <c r="N56" s="4999"/>
      <c r="O56" s="4999"/>
      <c r="P56" s="4999"/>
      <c r="Q56" s="7684"/>
      <c r="R56" s="7684"/>
      <c r="S56" s="7684"/>
      <c r="T56" s="7684"/>
      <c r="U56" s="7684"/>
      <c r="V56" s="7684"/>
      <c r="W56" s="7684"/>
      <c r="X56" s="7684"/>
      <c r="Y56" s="7684"/>
      <c r="Z56" s="7684"/>
      <c r="AA56" s="7684"/>
      <c r="AB56" s="7684"/>
      <c r="AC56" s="7684"/>
      <c r="AD56" s="7684"/>
      <c r="AE56" s="7684"/>
      <c r="AF56" s="7684"/>
      <c r="AG56" s="7684"/>
      <c r="AH56" s="7684"/>
      <c r="AI56" s="7684"/>
      <c r="AJ56" s="7684"/>
      <c r="AK56" s="7684"/>
      <c r="AL56" s="7782"/>
      <c r="AM56" s="7650"/>
      <c r="AN56" s="7650"/>
      <c r="AO56" s="7650"/>
      <c r="AP56" s="7650"/>
      <c r="AQ56" s="7650"/>
      <c r="AR56" s="7650"/>
      <c r="AS56" s="7650"/>
      <c r="AT56" s="7650"/>
      <c r="AU56" s="7650"/>
      <c r="AV56" s="7650"/>
      <c r="AW56" s="7650"/>
      <c r="AX56" s="7650"/>
      <c r="AY56" s="7650"/>
      <c r="AZ56" s="7650"/>
      <c r="BA56" s="4993"/>
      <c r="BB56" s="4993"/>
      <c r="BC56" s="5171"/>
      <c r="BD56" s="5254"/>
      <c r="BE56" s="5253"/>
      <c r="BF56" s="5254"/>
      <c r="BG56" s="5255"/>
      <c r="BH56" s="5256"/>
      <c r="BI56" s="5254"/>
      <c r="BJ56" s="5257"/>
      <c r="BK56" s="5397"/>
      <c r="BL56" s="6307"/>
      <c r="BM56" s="5398"/>
      <c r="BN56" s="5257"/>
      <c r="BO56" s="5246"/>
      <c r="BP56" s="5250"/>
      <c r="BQ56" s="5257"/>
      <c r="BR56" s="6479"/>
      <c r="BS56" s="6197"/>
      <c r="BT56" s="5082"/>
      <c r="BU56" s="7074"/>
      <c r="BV56" s="7075"/>
      <c r="BW56" s="6990"/>
      <c r="BX56" s="6988"/>
      <c r="BY56" s="6989"/>
      <c r="BZ56" s="6990"/>
      <c r="CA56" s="6991"/>
      <c r="CB56" s="7076"/>
      <c r="CC56" s="6988"/>
      <c r="CD56" s="7077"/>
      <c r="CE56" s="6996"/>
      <c r="CF56" s="6996"/>
      <c r="CG56" s="6996"/>
      <c r="CH56" s="6996"/>
      <c r="CI56" s="7078"/>
      <c r="CJ56" s="6997"/>
      <c r="CK56" s="4993"/>
      <c r="CL56" s="7201"/>
      <c r="CM56" s="7202"/>
      <c r="CN56" s="6328"/>
      <c r="CO56" s="6328"/>
      <c r="CP56" s="6329"/>
      <c r="CQ56" s="7203"/>
      <c r="CR56" s="6328"/>
      <c r="CS56" s="6333"/>
      <c r="CT56" s="7204"/>
      <c r="CU56" s="6329"/>
      <c r="CV56" s="6328"/>
      <c r="CW56" s="7205"/>
      <c r="CX56" s="7205"/>
      <c r="CY56" s="6333"/>
      <c r="CZ56" s="6354"/>
      <c r="DA56" s="7206"/>
      <c r="DB56" s="7265"/>
      <c r="DC56" s="5122"/>
      <c r="DD56" s="2556"/>
      <c r="DE56" s="6967"/>
      <c r="DF56" s="2557"/>
      <c r="DG56" s="2557"/>
      <c r="DH56" s="2557"/>
      <c r="DI56" s="2557"/>
      <c r="DJ56" s="2557"/>
      <c r="DK56" s="2557"/>
      <c r="DL56" s="2557"/>
      <c r="DM56" s="8394"/>
      <c r="DN56" s="2557"/>
      <c r="DO56" s="2557"/>
      <c r="DP56" s="2557"/>
      <c r="DQ56" s="2557"/>
      <c r="DR56" s="2557"/>
      <c r="DS56" s="7042"/>
      <c r="DU56" s="5025"/>
      <c r="DV56" s="5013"/>
      <c r="DW56" s="5013"/>
      <c r="DX56" s="5013"/>
      <c r="DY56" s="5013"/>
      <c r="DZ56" s="5013"/>
      <c r="EA56" s="5013"/>
      <c r="EB56" s="5013"/>
      <c r="EC56" s="5035"/>
      <c r="ED56" s="5013"/>
      <c r="EE56" s="5013"/>
      <c r="EF56" s="5013"/>
      <c r="EG56" s="5013"/>
      <c r="EH56" s="5013"/>
      <c r="EI56" s="5013"/>
      <c r="EJ56" s="5348"/>
      <c r="EK56" s="5026"/>
      <c r="EL56" s="5012"/>
      <c r="EM56" s="5054"/>
      <c r="EN56" s="5051"/>
      <c r="EO56" s="5052"/>
      <c r="EP56" s="5053"/>
      <c r="EQ56" s="5053"/>
      <c r="ER56" s="5053"/>
      <c r="ES56" s="5053"/>
      <c r="ET56" s="5053"/>
      <c r="EU56" s="5053"/>
      <c r="EV56" s="5053"/>
      <c r="EW56" s="5053"/>
      <c r="EX56" s="5053"/>
      <c r="EY56" s="5053"/>
      <c r="EZ56" s="5053"/>
      <c r="FA56" s="5053"/>
      <c r="FB56" s="5053"/>
      <c r="FD56" s="5123"/>
      <c r="FE56" s="5124"/>
      <c r="FF56" s="5124"/>
      <c r="FG56" s="5124"/>
      <c r="FH56" s="5124"/>
      <c r="FI56" s="5124"/>
      <c r="FJ56" s="5124"/>
      <c r="FK56" s="5124"/>
      <c r="FL56" s="5125"/>
      <c r="FM56" s="5124"/>
      <c r="FN56" s="5124"/>
      <c r="FO56" s="5124"/>
      <c r="FP56" s="5124"/>
      <c r="FQ56" s="5124"/>
      <c r="FR56" s="5124"/>
      <c r="FS56" s="5416"/>
      <c r="FT56" s="5126"/>
      <c r="FU56" s="5122"/>
      <c r="FV56" s="2248"/>
      <c r="FW56" s="2248"/>
      <c r="FX56" s="2248"/>
      <c r="FY56" s="2248"/>
      <c r="FZ56" s="2248"/>
      <c r="GA56" s="2248"/>
      <c r="GB56" s="2248"/>
      <c r="GC56" s="2248"/>
      <c r="GD56" s="2248"/>
      <c r="GE56" s="2248"/>
      <c r="GF56" s="2248"/>
      <c r="GG56" s="2248"/>
      <c r="GH56" s="2248"/>
      <c r="GI56" s="2248"/>
      <c r="GJ56" s="2248"/>
      <c r="GK56" s="2248"/>
      <c r="GL56" s="6480"/>
      <c r="GM56" s="6535"/>
      <c r="GN56" s="6536"/>
      <c r="GO56" s="6536"/>
      <c r="GP56" s="6536"/>
      <c r="GQ56" s="6536"/>
      <c r="GR56" s="6536"/>
      <c r="GS56" s="6536"/>
      <c r="GT56" s="6536"/>
      <c r="GU56" s="6537"/>
      <c r="GV56" s="6536"/>
      <c r="GW56" s="6536"/>
      <c r="GX56" s="6536"/>
      <c r="GY56" s="6536"/>
      <c r="GZ56" s="6536"/>
      <c r="HA56" s="6536"/>
      <c r="HB56" s="6676"/>
      <c r="HC56" s="6676"/>
      <c r="HD56" s="6538"/>
      <c r="HE56" s="6520"/>
      <c r="HF56" s="6630"/>
      <c r="HG56" s="6648"/>
      <c r="HH56" s="6648"/>
      <c r="HI56" s="6649"/>
      <c r="HJ56" s="6648"/>
      <c r="HK56" s="6648"/>
      <c r="HL56" s="6650"/>
      <c r="HM56" s="6651"/>
      <c r="HN56" s="6649"/>
      <c r="HO56" s="6648"/>
      <c r="HP56" s="6648"/>
      <c r="HQ56" s="6652"/>
      <c r="HR56" s="6653"/>
      <c r="HS56" s="6654"/>
      <c r="HT56" s="6685"/>
      <c r="HU56" s="7425"/>
      <c r="HV56" s="4993"/>
      <c r="HW56" s="6763"/>
      <c r="HX56" s="6764"/>
      <c r="HY56" s="6765"/>
      <c r="HZ56" s="6765"/>
      <c r="IA56" s="6766"/>
      <c r="IB56" s="6765"/>
      <c r="IC56" s="6765"/>
      <c r="ID56" s="6765"/>
      <c r="IE56" s="6767"/>
      <c r="IF56" s="6765"/>
      <c r="IG56" s="6765"/>
      <c r="IH56" s="6768"/>
      <c r="II56" s="6765"/>
      <c r="IJ56" s="6768"/>
      <c r="IK56" s="6768"/>
      <c r="IL56" s="6884"/>
      <c r="IM56" s="6884"/>
      <c r="IN56" s="6762"/>
      <c r="IO56" s="5012"/>
      <c r="IP56" s="6746"/>
      <c r="IQ56" s="6747"/>
      <c r="IR56" s="6747"/>
      <c r="IS56" s="6748"/>
      <c r="IT56" s="6747"/>
      <c r="IU56" s="6747"/>
      <c r="IV56" s="6749"/>
      <c r="IW56" s="6750"/>
      <c r="IX56" s="6748"/>
      <c r="IY56" s="7192"/>
      <c r="IZ56" s="6747"/>
      <c r="JA56" s="6751"/>
      <c r="JB56" s="6760"/>
      <c r="JC56" s="6761"/>
      <c r="JD56" s="7177"/>
      <c r="JE56" s="6880"/>
    </row>
    <row r="57" spans="2:265" ht="18" thickBot="1">
      <c r="B57" s="4993"/>
      <c r="C57" s="4993"/>
      <c r="D57" s="4993"/>
      <c r="E57" s="4993"/>
      <c r="F57" s="4993"/>
      <c r="G57" s="4993"/>
      <c r="H57" s="4993"/>
      <c r="I57" s="4993"/>
      <c r="J57" s="4993"/>
      <c r="K57" s="4993"/>
      <c r="L57" s="4993"/>
      <c r="M57" s="4993"/>
      <c r="N57" s="4993"/>
      <c r="O57" s="4999"/>
      <c r="P57" s="4999"/>
      <c r="Q57" s="7652" t="s">
        <v>1681</v>
      </c>
      <c r="R57" s="7652"/>
      <c r="S57" s="7650"/>
      <c r="T57" s="7650"/>
      <c r="U57" s="7650"/>
      <c r="V57" s="7650"/>
      <c r="W57" s="7650"/>
      <c r="X57" s="7650"/>
      <c r="Y57" s="7650"/>
      <c r="Z57" s="7650"/>
      <c r="AA57" s="7650"/>
      <c r="AB57" s="7650"/>
      <c r="AC57" s="7650"/>
      <c r="AD57" s="7650"/>
      <c r="AE57" s="7650"/>
      <c r="AF57" s="7650"/>
      <c r="AG57" s="7650"/>
      <c r="AH57" s="7650"/>
      <c r="AI57" s="7684"/>
      <c r="AJ57" s="7654" t="s">
        <v>1392</v>
      </c>
      <c r="AK57" s="7684"/>
      <c r="AL57" s="7910" t="s">
        <v>1393</v>
      </c>
      <c r="AM57" s="7650"/>
      <c r="AN57" s="7650"/>
      <c r="AO57" s="7650"/>
      <c r="AP57" s="7650"/>
      <c r="AQ57" s="7650"/>
      <c r="AR57" s="7650"/>
      <c r="AS57" s="7650"/>
      <c r="AT57" s="7650"/>
      <c r="AU57" s="7650"/>
      <c r="AV57" s="7650"/>
      <c r="AW57" s="7650"/>
      <c r="AX57" s="7650"/>
      <c r="AY57" s="7650"/>
      <c r="AZ57" s="7650"/>
      <c r="BA57" s="4993"/>
      <c r="BB57" s="4993"/>
      <c r="BC57" s="5065"/>
      <c r="BD57" s="5066"/>
      <c r="BE57" s="5066"/>
      <c r="BF57" s="5066"/>
      <c r="BG57" s="5066"/>
      <c r="BH57" s="5066"/>
      <c r="BI57" s="5066"/>
      <c r="BJ57" s="5066"/>
      <c r="BK57" s="5067"/>
      <c r="BL57" s="5066"/>
      <c r="BM57" s="5066"/>
      <c r="BN57" s="5066"/>
      <c r="BO57" s="5066"/>
      <c r="BP57" s="5066"/>
      <c r="BQ57" s="5066"/>
      <c r="BR57" s="6694"/>
      <c r="BS57" s="5068"/>
      <c r="BT57" s="5082"/>
      <c r="BU57" s="5401"/>
      <c r="BV57" s="5253"/>
      <c r="BW57" s="5254"/>
      <c r="BX57" s="5255"/>
      <c r="BY57" s="5256"/>
      <c r="BZ57" s="5254"/>
      <c r="CA57" s="5257"/>
      <c r="CB57" s="5258"/>
      <c r="CC57" s="5255"/>
      <c r="CD57" s="5245"/>
      <c r="CE57" s="5250"/>
      <c r="CF57" s="5250"/>
      <c r="CG57" s="5250"/>
      <c r="CH57" s="5250"/>
      <c r="CI57" s="6479"/>
      <c r="CJ57" s="5327"/>
      <c r="CK57" s="4993"/>
      <c r="CL57" s="5443"/>
      <c r="CM57" s="5444"/>
      <c r="CN57" s="5445"/>
      <c r="CO57" s="5445"/>
      <c r="CP57" s="5446"/>
      <c r="CQ57" s="5447"/>
      <c r="CR57" s="5445"/>
      <c r="CS57" s="5448"/>
      <c r="CT57" s="5449"/>
      <c r="CU57" s="5450"/>
      <c r="CV57" s="5445"/>
      <c r="CW57" s="5451"/>
      <c r="CX57" s="5451"/>
      <c r="CY57" s="5452"/>
      <c r="CZ57" s="5453"/>
      <c r="DA57" s="5455"/>
      <c r="DB57" s="5126"/>
      <c r="DC57" s="5122"/>
      <c r="DD57" s="2559"/>
      <c r="DE57" s="8401"/>
      <c r="DF57" s="2560"/>
      <c r="DG57" s="2560"/>
      <c r="DH57" s="2560"/>
      <c r="DI57" s="2560"/>
      <c r="DJ57" s="2560"/>
      <c r="DK57" s="2560"/>
      <c r="DL57" s="2560"/>
      <c r="DM57" s="8395"/>
      <c r="DN57" s="2560"/>
      <c r="DO57" s="2560"/>
      <c r="DP57" s="2560"/>
      <c r="DQ57" s="2560"/>
      <c r="DR57" s="2560"/>
      <c r="DS57" s="4410"/>
      <c r="DU57" s="5025"/>
      <c r="DV57" s="5013"/>
      <c r="DW57" s="5013"/>
      <c r="DX57" s="5013"/>
      <c r="DY57" s="5013"/>
      <c r="DZ57" s="5013"/>
      <c r="EA57" s="5013"/>
      <c r="EB57" s="5013"/>
      <c r="EC57" s="5035"/>
      <c r="ED57" s="5013"/>
      <c r="EE57" s="5013"/>
      <c r="EF57" s="5013"/>
      <c r="EG57" s="5013"/>
      <c r="EH57" s="5013"/>
      <c r="EI57" s="5013"/>
      <c r="EJ57" s="5348"/>
      <c r="EK57" s="5026"/>
      <c r="EL57" s="5012"/>
      <c r="EM57" s="5016"/>
      <c r="EN57" s="5042"/>
      <c r="EO57" s="5038" t="s">
        <v>14</v>
      </c>
      <c r="EP57" s="5038" t="s">
        <v>12</v>
      </c>
      <c r="EQ57" s="5038"/>
      <c r="ER57" s="5038"/>
      <c r="ES57" s="5038" t="s">
        <v>15</v>
      </c>
      <c r="ET57" s="5038" t="s">
        <v>12</v>
      </c>
      <c r="EU57" s="5038" t="s">
        <v>12</v>
      </c>
      <c r="EV57" s="5038"/>
      <c r="EW57" s="5038"/>
      <c r="EX57" s="5038"/>
      <c r="EY57" s="5038"/>
      <c r="EZ57" s="5038" t="s">
        <v>0</v>
      </c>
      <c r="FA57" s="5382"/>
      <c r="FB57" s="5039"/>
      <c r="FD57" s="5123"/>
      <c r="FE57" s="5124"/>
      <c r="FF57" s="5124"/>
      <c r="FG57" s="5124"/>
      <c r="FH57" s="5124"/>
      <c r="FI57" s="5124"/>
      <c r="FJ57" s="5124"/>
      <c r="FK57" s="5124"/>
      <c r="FL57" s="5125"/>
      <c r="FM57" s="5124"/>
      <c r="FN57" s="5124"/>
      <c r="FO57" s="5124"/>
      <c r="FP57" s="5124"/>
      <c r="FQ57" s="5124"/>
      <c r="FR57" s="5124"/>
      <c r="FS57" s="5416"/>
      <c r="FT57" s="5126"/>
      <c r="FU57" s="5122"/>
      <c r="FV57" s="2248"/>
      <c r="FW57" s="2248"/>
      <c r="FX57" s="2248"/>
      <c r="FY57" s="2248"/>
      <c r="FZ57" s="2248"/>
      <c r="GA57" s="2248"/>
      <c r="GB57" s="2248"/>
      <c r="GC57" s="2248"/>
      <c r="GD57" s="2248"/>
      <c r="GE57" s="2248"/>
      <c r="GF57" s="2248"/>
      <c r="GG57" s="2248"/>
      <c r="GH57" s="2248"/>
      <c r="GI57" s="2248"/>
      <c r="GJ57" s="2248"/>
      <c r="GK57" s="2248"/>
      <c r="GL57" s="6480"/>
      <c r="GM57" s="6535"/>
      <c r="GN57" s="6536"/>
      <c r="GO57" s="6536"/>
      <c r="GP57" s="6536"/>
      <c r="GQ57" s="6536"/>
      <c r="GR57" s="6536"/>
      <c r="GS57" s="6536"/>
      <c r="GT57" s="6536"/>
      <c r="GU57" s="6537"/>
      <c r="GV57" s="6536"/>
      <c r="GW57" s="6536"/>
      <c r="GX57" s="6536"/>
      <c r="GY57" s="6536"/>
      <c r="GZ57" s="6536"/>
      <c r="HA57" s="6536"/>
      <c r="HB57" s="6676"/>
      <c r="HC57" s="6676"/>
      <c r="HD57" s="6538"/>
      <c r="HE57" s="6520"/>
      <c r="HF57" s="6535"/>
      <c r="HG57" s="6536"/>
      <c r="HH57" s="6555"/>
      <c r="HI57" s="6556"/>
      <c r="HJ57" s="6556"/>
      <c r="HK57" s="6556"/>
      <c r="HL57" s="6556"/>
      <c r="HM57" s="6556"/>
      <c r="HN57" s="6556"/>
      <c r="HO57" s="6556"/>
      <c r="HP57" s="6556"/>
      <c r="HQ57" s="6556"/>
      <c r="HR57" s="6556"/>
      <c r="HS57" s="6556"/>
      <c r="HT57" s="6556"/>
      <c r="HU57" s="6974"/>
      <c r="HV57" s="4993"/>
      <c r="HW57" s="6769"/>
      <c r="HX57" s="6765"/>
      <c r="HY57" s="6765"/>
      <c r="HZ57" s="6765"/>
      <c r="IA57" s="6765"/>
      <c r="IB57" s="6765"/>
      <c r="IC57" s="6765"/>
      <c r="ID57" s="6765"/>
      <c r="IE57" s="6770"/>
      <c r="IF57" s="6765"/>
      <c r="IG57" s="6765"/>
      <c r="IH57" s="6765"/>
      <c r="II57" s="6765"/>
      <c r="IJ57" s="6765"/>
      <c r="IK57" s="6765"/>
      <c r="IL57" s="6819"/>
      <c r="IM57" s="6819"/>
      <c r="IN57" s="6762"/>
      <c r="IO57" s="5012"/>
      <c r="IP57" s="6746"/>
      <c r="IQ57" s="6747"/>
      <c r="IR57" s="6747"/>
      <c r="IS57" s="6748"/>
      <c r="IT57" s="6747"/>
      <c r="IU57" s="6747"/>
      <c r="IV57" s="6749"/>
      <c r="IW57" s="6750"/>
      <c r="IX57" s="6748"/>
      <c r="IY57" s="7192"/>
      <c r="IZ57" s="6747"/>
      <c r="JA57" s="6751"/>
      <c r="JB57" s="6760"/>
      <c r="JC57" s="6761"/>
      <c r="JD57" s="7177"/>
      <c r="JE57" s="6829"/>
    </row>
    <row r="58" spans="2:265" ht="15" thickBot="1">
      <c r="B58" s="4993"/>
      <c r="C58" s="4993"/>
      <c r="D58" s="4993"/>
      <c r="E58" s="4993"/>
      <c r="F58" s="4993"/>
      <c r="G58" s="4993"/>
      <c r="H58" s="4993"/>
      <c r="I58" s="4993"/>
      <c r="J58" s="4993"/>
      <c r="K58" s="4993"/>
      <c r="L58" s="4993"/>
      <c r="M58" s="4993"/>
      <c r="N58" s="4993"/>
      <c r="O58" s="4999"/>
      <c r="P58" s="4999"/>
      <c r="Q58" s="7656"/>
      <c r="R58" s="7656"/>
      <c r="S58" s="7656"/>
      <c r="T58" s="7656" t="s">
        <v>14</v>
      </c>
      <c r="U58" s="7656" t="s">
        <v>12</v>
      </c>
      <c r="V58" s="7656"/>
      <c r="W58" s="7656"/>
      <c r="X58" s="7656"/>
      <c r="Y58" s="7656" t="s">
        <v>15</v>
      </c>
      <c r="Z58" s="7656" t="s">
        <v>12</v>
      </c>
      <c r="AA58" s="7656" t="s">
        <v>12</v>
      </c>
      <c r="AB58" s="7656"/>
      <c r="AC58" s="7656"/>
      <c r="AD58" s="7656"/>
      <c r="AE58" s="7656"/>
      <c r="AF58" s="7656" t="s">
        <v>0</v>
      </c>
      <c r="AG58" s="7656"/>
      <c r="AH58" s="7656"/>
      <c r="AI58" s="7684"/>
      <c r="AJ58" s="7656"/>
      <c r="AK58" s="7661"/>
      <c r="AL58" s="7662" t="s">
        <v>14</v>
      </c>
      <c r="AM58" s="7662" t="s">
        <v>12</v>
      </c>
      <c r="AN58" s="7662"/>
      <c r="AO58" s="7662"/>
      <c r="AP58" s="7662"/>
      <c r="AQ58" s="7662" t="s">
        <v>15</v>
      </c>
      <c r="AR58" s="7662" t="s">
        <v>12</v>
      </c>
      <c r="AS58" s="7662" t="s">
        <v>12</v>
      </c>
      <c r="AT58" s="7662"/>
      <c r="AU58" s="7662"/>
      <c r="AV58" s="7662"/>
      <c r="AW58" s="7662"/>
      <c r="AX58" s="7662" t="s">
        <v>0</v>
      </c>
      <c r="AY58" s="7663"/>
      <c r="AZ58" s="7664"/>
      <c r="BA58" s="4993"/>
      <c r="BB58" s="4993"/>
      <c r="BC58" s="5065"/>
      <c r="BD58" s="5066"/>
      <c r="BE58" s="5066"/>
      <c r="BF58" s="5066"/>
      <c r="BG58" s="5066"/>
      <c r="BH58" s="5066"/>
      <c r="BI58" s="5066"/>
      <c r="BJ58" s="5066"/>
      <c r="BK58" s="5067"/>
      <c r="BL58" s="5066"/>
      <c r="BM58" s="5066"/>
      <c r="BN58" s="5066"/>
      <c r="BO58" s="5066"/>
      <c r="BP58" s="5066"/>
      <c r="BQ58" s="5066"/>
      <c r="BR58" s="6694"/>
      <c r="BS58" s="5068"/>
      <c r="BT58" s="5082"/>
      <c r="BU58" s="5401"/>
      <c r="BV58" s="5253"/>
      <c r="BW58" s="5254"/>
      <c r="BX58" s="5255"/>
      <c r="BY58" s="5256"/>
      <c r="BZ58" s="5254"/>
      <c r="CA58" s="5257"/>
      <c r="CB58" s="5397"/>
      <c r="CC58" s="5255"/>
      <c r="CD58" s="5398"/>
      <c r="CE58" s="5257"/>
      <c r="CF58" s="5250"/>
      <c r="CG58" s="5250"/>
      <c r="CH58" s="5257"/>
      <c r="CI58" s="6479"/>
      <c r="CJ58" s="5167"/>
      <c r="CK58" s="4993"/>
      <c r="CL58" s="5443"/>
      <c r="CM58" s="5444"/>
      <c r="CN58" s="5445"/>
      <c r="CO58" s="5445"/>
      <c r="CP58" s="5446"/>
      <c r="CQ58" s="5447"/>
      <c r="CR58" s="5445"/>
      <c r="CS58" s="5448"/>
      <c r="CT58" s="5449"/>
      <c r="CU58" s="5450"/>
      <c r="CV58" s="5445"/>
      <c r="CW58" s="5451"/>
      <c r="CX58" s="5451"/>
      <c r="CY58" s="5452"/>
      <c r="CZ58" s="5453"/>
      <c r="DA58" s="5455"/>
      <c r="DB58" s="5126"/>
      <c r="DC58" s="5122"/>
      <c r="DD58" s="2248"/>
      <c r="DE58" s="2248"/>
      <c r="DF58" s="2248"/>
      <c r="DG58" s="2248"/>
      <c r="DH58" s="2248"/>
      <c r="DI58" s="2248"/>
      <c r="DJ58" s="2248"/>
      <c r="DK58" s="2248"/>
      <c r="DL58" s="2248"/>
      <c r="DM58" s="2248"/>
      <c r="DN58" s="2248"/>
      <c r="DO58" s="2248"/>
      <c r="DP58" s="2248"/>
      <c r="DQ58" s="2248"/>
      <c r="DR58" s="2248"/>
      <c r="DS58" s="2248"/>
      <c r="DU58" s="5025"/>
      <c r="DV58" s="5013"/>
      <c r="DW58" s="5013"/>
      <c r="DX58" s="5013"/>
      <c r="DY58" s="5013"/>
      <c r="DZ58" s="5013"/>
      <c r="EA58" s="5013"/>
      <c r="EB58" s="5013"/>
      <c r="EC58" s="5035"/>
      <c r="ED58" s="5013"/>
      <c r="EE58" s="5013"/>
      <c r="EF58" s="5013"/>
      <c r="EG58" s="5013"/>
      <c r="EH58" s="5013"/>
      <c r="EI58" s="5013"/>
      <c r="EJ58" s="5348"/>
      <c r="EK58" s="5026"/>
      <c r="EL58" s="5012"/>
      <c r="EM58" s="5017" t="s">
        <v>4</v>
      </c>
      <c r="EN58" s="5043" t="s">
        <v>18</v>
      </c>
      <c r="EO58" s="5040" t="s">
        <v>19</v>
      </c>
      <c r="EP58" s="5040" t="s">
        <v>19</v>
      </c>
      <c r="EQ58" s="5040" t="s">
        <v>20</v>
      </c>
      <c r="ER58" s="5040" t="s">
        <v>21</v>
      </c>
      <c r="ES58" s="5040" t="s">
        <v>22</v>
      </c>
      <c r="ET58" s="5040" t="s">
        <v>23</v>
      </c>
      <c r="EU58" s="5040" t="s">
        <v>23</v>
      </c>
      <c r="EV58" s="5040" t="s">
        <v>24</v>
      </c>
      <c r="EW58" s="5040" t="s">
        <v>20</v>
      </c>
      <c r="EX58" s="5040" t="s">
        <v>25</v>
      </c>
      <c r="EY58" s="5040" t="s">
        <v>0</v>
      </c>
      <c r="EZ58" s="5040" t="s">
        <v>1363</v>
      </c>
      <c r="FA58" s="5383"/>
      <c r="FB58" s="5041" t="s">
        <v>26</v>
      </c>
      <c r="FD58" s="5128"/>
      <c r="FE58" s="5129"/>
      <c r="FF58" s="5124"/>
      <c r="FG58" s="5124"/>
      <c r="FH58" s="5130"/>
      <c r="FI58" s="5124"/>
      <c r="FJ58" s="5124"/>
      <c r="FK58" s="5124"/>
      <c r="FL58" s="5131"/>
      <c r="FM58" s="5124"/>
      <c r="FN58" s="5124"/>
      <c r="FO58" s="5132"/>
      <c r="FP58" s="5124"/>
      <c r="FQ58" s="5132"/>
      <c r="FR58" s="5132"/>
      <c r="FS58" s="5417"/>
      <c r="FT58" s="5126"/>
      <c r="FU58" s="5122"/>
      <c r="FV58" s="5144"/>
      <c r="FW58" s="5145"/>
      <c r="FX58" s="5146"/>
      <c r="FY58" s="5147"/>
      <c r="FZ58" s="5147"/>
      <c r="GA58" s="5147"/>
      <c r="GB58" s="5147"/>
      <c r="GC58" s="5147"/>
      <c r="GD58" s="5147"/>
      <c r="GE58" s="5147"/>
      <c r="GF58" s="5147"/>
      <c r="GG58" s="5147"/>
      <c r="GH58" s="5147"/>
      <c r="GI58" s="5147"/>
      <c r="GJ58" s="5147"/>
      <c r="GK58" s="5147"/>
      <c r="GL58" s="6480"/>
      <c r="GM58" s="6535"/>
      <c r="GN58" s="6536"/>
      <c r="GO58" s="6536"/>
      <c r="GP58" s="6536"/>
      <c r="GQ58" s="6536"/>
      <c r="GR58" s="6536"/>
      <c r="GS58" s="6536"/>
      <c r="GT58" s="6536"/>
      <c r="GU58" s="6537"/>
      <c r="GV58" s="6536"/>
      <c r="GW58" s="6536"/>
      <c r="GX58" s="6536"/>
      <c r="GY58" s="6536"/>
      <c r="GZ58" s="6536"/>
      <c r="HA58" s="6536"/>
      <c r="HB58" s="6676"/>
      <c r="HC58" s="6676"/>
      <c r="HD58" s="6538"/>
      <c r="HE58" s="6520"/>
      <c r="HF58" s="6535"/>
      <c r="HG58" s="6536"/>
      <c r="HH58" s="6555"/>
      <c r="HI58" s="6556"/>
      <c r="HJ58" s="6556"/>
      <c r="HK58" s="6556"/>
      <c r="HL58" s="6556"/>
      <c r="HM58" s="6556"/>
      <c r="HN58" s="6556"/>
      <c r="HO58" s="6556"/>
      <c r="HP58" s="6556"/>
      <c r="HQ58" s="6556"/>
      <c r="HR58" s="6556"/>
      <c r="HS58" s="6556"/>
      <c r="HT58" s="6556"/>
      <c r="HU58" s="6974"/>
      <c r="HV58" s="4993"/>
      <c r="HW58" s="6769"/>
      <c r="HX58" s="6765"/>
      <c r="HY58" s="6765"/>
      <c r="HZ58" s="6765"/>
      <c r="IA58" s="6765"/>
      <c r="IB58" s="6765"/>
      <c r="IC58" s="6765"/>
      <c r="ID58" s="6765"/>
      <c r="IE58" s="6770"/>
      <c r="IF58" s="6765"/>
      <c r="IG58" s="6765"/>
      <c r="IH58" s="6765"/>
      <c r="II58" s="6765"/>
      <c r="IJ58" s="6765"/>
      <c r="IK58" s="6765"/>
      <c r="IL58" s="6819"/>
      <c r="IM58" s="6819"/>
      <c r="IN58" s="6762"/>
      <c r="IO58" s="5012"/>
      <c r="IP58" s="6746"/>
      <c r="IQ58" s="6747"/>
      <c r="IR58" s="6747"/>
      <c r="IS58" s="6748"/>
      <c r="IT58" s="6747"/>
      <c r="IU58" s="6747"/>
      <c r="IV58" s="6749"/>
      <c r="IW58" s="6750"/>
      <c r="IX58" s="6748"/>
      <c r="IY58" s="7192"/>
      <c r="IZ58" s="6747"/>
      <c r="JA58" s="6751"/>
      <c r="JB58" s="6760"/>
      <c r="JC58" s="6761"/>
      <c r="JD58" s="7177"/>
      <c r="JE58" s="6829"/>
    </row>
    <row r="59" spans="2:265" ht="15" thickBot="1">
      <c r="B59" s="4993"/>
      <c r="C59" s="4993"/>
      <c r="D59" s="4993"/>
      <c r="E59" s="4993"/>
      <c r="F59" s="4993"/>
      <c r="G59" s="4993"/>
      <c r="H59" s="4993"/>
      <c r="I59" s="4993"/>
      <c r="J59" s="4993"/>
      <c r="K59" s="4993"/>
      <c r="L59" s="4993"/>
      <c r="M59" s="4993"/>
      <c r="N59" s="4993"/>
      <c r="O59" s="4999"/>
      <c r="P59" s="4999"/>
      <c r="Q59" s="7660" t="s">
        <v>3</v>
      </c>
      <c r="R59" s="7660" t="s">
        <v>4</v>
      </c>
      <c r="S59" s="7660" t="s">
        <v>18</v>
      </c>
      <c r="T59" s="7660" t="s">
        <v>19</v>
      </c>
      <c r="U59" s="7660" t="s">
        <v>19</v>
      </c>
      <c r="V59" s="7660" t="s">
        <v>20</v>
      </c>
      <c r="W59" s="7660" t="s">
        <v>21</v>
      </c>
      <c r="X59" s="7660" t="s">
        <v>1559</v>
      </c>
      <c r="Y59" s="7660" t="s">
        <v>22</v>
      </c>
      <c r="Z59" s="7660" t="s">
        <v>23</v>
      </c>
      <c r="AA59" s="7660" t="s">
        <v>23</v>
      </c>
      <c r="AB59" s="7660" t="s">
        <v>1227</v>
      </c>
      <c r="AC59" s="7660" t="s">
        <v>20</v>
      </c>
      <c r="AD59" s="7660" t="s">
        <v>25</v>
      </c>
      <c r="AE59" s="7660" t="s">
        <v>0</v>
      </c>
      <c r="AF59" s="7660" t="s">
        <v>1363</v>
      </c>
      <c r="AG59" s="7660" t="s">
        <v>1388</v>
      </c>
      <c r="AH59" s="7660" t="s">
        <v>26</v>
      </c>
      <c r="AI59" s="7684"/>
      <c r="AJ59" s="7660" t="s">
        <v>4</v>
      </c>
      <c r="AK59" s="7666" t="s">
        <v>18</v>
      </c>
      <c r="AL59" s="7667" t="s">
        <v>19</v>
      </c>
      <c r="AM59" s="7667" t="s">
        <v>19</v>
      </c>
      <c r="AN59" s="7667" t="s">
        <v>20</v>
      </c>
      <c r="AO59" s="7667" t="s">
        <v>21</v>
      </c>
      <c r="AP59" s="7667" t="s">
        <v>1559</v>
      </c>
      <c r="AQ59" s="7667" t="s">
        <v>22</v>
      </c>
      <c r="AR59" s="7667" t="s">
        <v>23</v>
      </c>
      <c r="AS59" s="7667" t="s">
        <v>23</v>
      </c>
      <c r="AT59" s="7667" t="s">
        <v>24</v>
      </c>
      <c r="AU59" s="7667" t="s">
        <v>20</v>
      </c>
      <c r="AV59" s="7667" t="s">
        <v>25</v>
      </c>
      <c r="AW59" s="7667" t="s">
        <v>0</v>
      </c>
      <c r="AX59" s="7667" t="s">
        <v>1363</v>
      </c>
      <c r="AY59" s="7668" t="s">
        <v>1388</v>
      </c>
      <c r="AZ59" s="7669" t="s">
        <v>26</v>
      </c>
      <c r="BA59" s="4993"/>
      <c r="BB59" s="4993"/>
      <c r="BC59" s="5065"/>
      <c r="BD59" s="5066"/>
      <c r="BE59" s="5066"/>
      <c r="BF59" s="5066"/>
      <c r="BG59" s="5066"/>
      <c r="BH59" s="5066"/>
      <c r="BI59" s="5066"/>
      <c r="BJ59" s="5066"/>
      <c r="BK59" s="5067"/>
      <c r="BL59" s="5066"/>
      <c r="BM59" s="5066"/>
      <c r="BN59" s="5066"/>
      <c r="BO59" s="5066"/>
      <c r="BP59" s="5066"/>
      <c r="BQ59" s="5066"/>
      <c r="BR59" s="6694"/>
      <c r="BS59" s="5068"/>
      <c r="BT59" s="5082"/>
      <c r="BU59" s="5401"/>
      <c r="BV59" s="5253"/>
      <c r="BW59" s="5254"/>
      <c r="BX59" s="5255"/>
      <c r="BY59" s="5256"/>
      <c r="BZ59" s="5254"/>
      <c r="CA59" s="5257"/>
      <c r="CB59" s="5397"/>
      <c r="CC59" s="5255"/>
      <c r="CD59" s="5398"/>
      <c r="CE59" s="5257"/>
      <c r="CF59" s="5250"/>
      <c r="CG59" s="5250"/>
      <c r="CH59" s="5257"/>
      <c r="CI59" s="6479"/>
      <c r="CJ59" s="5167"/>
      <c r="CK59" s="4993"/>
      <c r="CL59" s="5123"/>
      <c r="CM59" s="5124"/>
      <c r="CN59" s="5124"/>
      <c r="CO59" s="5124"/>
      <c r="CP59" s="5124"/>
      <c r="CQ59" s="5124"/>
      <c r="CR59" s="5124"/>
      <c r="CS59" s="5124"/>
      <c r="CT59" s="5125"/>
      <c r="CU59" s="5124"/>
      <c r="CV59" s="5124"/>
      <c r="CW59" s="5124"/>
      <c r="CX59" s="5124"/>
      <c r="CY59" s="5124"/>
      <c r="CZ59" s="5124"/>
      <c r="DA59" s="5416"/>
      <c r="DB59" s="5126"/>
      <c r="DC59" s="5122"/>
      <c r="DD59" s="5144"/>
      <c r="DE59" s="5145"/>
      <c r="DF59" s="5146"/>
      <c r="DG59" s="5147"/>
      <c r="DH59" s="5147"/>
      <c r="DI59" s="5147"/>
      <c r="DJ59" s="5147"/>
      <c r="DK59" s="5147"/>
      <c r="DL59" s="5147"/>
      <c r="DM59" s="5147"/>
      <c r="DN59" s="5147"/>
      <c r="DO59" s="5147"/>
      <c r="DP59" s="5147"/>
      <c r="DQ59" s="5147"/>
      <c r="DR59" s="5147"/>
      <c r="DS59" s="5147"/>
      <c r="DU59" s="5025"/>
      <c r="DV59" s="5013"/>
      <c r="DW59" s="5013"/>
      <c r="DX59" s="5013"/>
      <c r="DY59" s="5013"/>
      <c r="DZ59" s="5013"/>
      <c r="EA59" s="5013"/>
      <c r="EB59" s="5013"/>
      <c r="EC59" s="5035"/>
      <c r="ED59" s="5013"/>
      <c r="EE59" s="5013"/>
      <c r="EF59" s="5013"/>
      <c r="EG59" s="5013"/>
      <c r="EH59" s="5013"/>
      <c r="EI59" s="5013"/>
      <c r="EJ59" s="5348"/>
      <c r="EK59" s="5026"/>
      <c r="EL59" s="5012"/>
      <c r="EM59" s="5018"/>
      <c r="EN59" s="5044"/>
      <c r="EO59" s="5045" t="s">
        <v>3</v>
      </c>
      <c r="EP59" s="5045" t="s">
        <v>18</v>
      </c>
      <c r="EQ59" s="5045"/>
      <c r="ER59" s="5045"/>
      <c r="ES59" s="5045" t="s">
        <v>21</v>
      </c>
      <c r="ET59" s="5045" t="s">
        <v>27</v>
      </c>
      <c r="EU59" s="5045" t="s">
        <v>28</v>
      </c>
      <c r="EV59" s="5045"/>
      <c r="EW59" s="5045"/>
      <c r="EX59" s="5045"/>
      <c r="EY59" s="5045"/>
      <c r="EZ59" s="5045" t="s">
        <v>11</v>
      </c>
      <c r="FA59" s="5384"/>
      <c r="FB59" s="5046"/>
      <c r="FD59" s="5123"/>
      <c r="FE59" s="5124"/>
      <c r="FF59" s="5124"/>
      <c r="FG59" s="5124"/>
      <c r="FH59" s="5124"/>
      <c r="FI59" s="5124"/>
      <c r="FJ59" s="5124"/>
      <c r="FK59" s="5124"/>
      <c r="FL59" s="5125"/>
      <c r="FM59" s="5124"/>
      <c r="FN59" s="5124"/>
      <c r="FO59" s="5124"/>
      <c r="FP59" s="5124"/>
      <c r="FQ59" s="5124"/>
      <c r="FR59" s="5124"/>
      <c r="FS59" s="5416"/>
      <c r="FT59" s="5126"/>
      <c r="FU59" s="5122"/>
      <c r="FV59" s="5106"/>
      <c r="FW59" s="5107"/>
      <c r="FX59" s="5108" t="s">
        <v>14</v>
      </c>
      <c r="FY59" s="5108" t="s">
        <v>12</v>
      </c>
      <c r="FZ59" s="5108"/>
      <c r="GA59" s="5108"/>
      <c r="GB59" s="5108" t="s">
        <v>15</v>
      </c>
      <c r="GC59" s="5108" t="s">
        <v>12</v>
      </c>
      <c r="GD59" s="5108" t="s">
        <v>12</v>
      </c>
      <c r="GE59" s="5108"/>
      <c r="GF59" s="5108"/>
      <c r="GG59" s="5108"/>
      <c r="GH59" s="5108"/>
      <c r="GI59" s="5108" t="s">
        <v>0</v>
      </c>
      <c r="GJ59" s="5180"/>
      <c r="GK59" s="5109"/>
      <c r="GL59" s="6480"/>
      <c r="GM59" s="6535"/>
      <c r="GN59" s="6536"/>
      <c r="GO59" s="6536"/>
      <c r="GP59" s="6536"/>
      <c r="GQ59" s="6536"/>
      <c r="GR59" s="6536"/>
      <c r="GS59" s="6536"/>
      <c r="GT59" s="6536"/>
      <c r="GU59" s="6537"/>
      <c r="GV59" s="6536"/>
      <c r="GW59" s="6536"/>
      <c r="GX59" s="6536"/>
      <c r="GY59" s="6536"/>
      <c r="GZ59" s="6536"/>
      <c r="HA59" s="6536"/>
      <c r="HB59" s="6676"/>
      <c r="HC59" s="6676"/>
      <c r="HD59" s="6538"/>
      <c r="HE59" s="6520"/>
      <c r="HF59" s="6535"/>
      <c r="HG59" s="6536"/>
      <c r="HH59" s="6555"/>
      <c r="HI59" s="6556"/>
      <c r="HJ59" s="6556"/>
      <c r="HK59" s="6556"/>
      <c r="HL59" s="6556"/>
      <c r="HM59" s="6556"/>
      <c r="HN59" s="6556"/>
      <c r="HO59" s="6556"/>
      <c r="HP59" s="6556"/>
      <c r="HQ59" s="6556"/>
      <c r="HR59" s="6556"/>
      <c r="HS59" s="6556"/>
      <c r="HT59" s="6556"/>
      <c r="HU59" s="6974"/>
      <c r="HV59" s="4993"/>
      <c r="HW59" s="6769"/>
      <c r="HX59" s="6765"/>
      <c r="HY59" s="6765"/>
      <c r="HZ59" s="6765"/>
      <c r="IA59" s="6765"/>
      <c r="IB59" s="6765"/>
      <c r="IC59" s="6765"/>
      <c r="ID59" s="6765"/>
      <c r="IE59" s="6770"/>
      <c r="IF59" s="6765"/>
      <c r="IG59" s="6765"/>
      <c r="IH59" s="6765"/>
      <c r="II59" s="6765"/>
      <c r="IJ59" s="6765"/>
      <c r="IK59" s="6765"/>
      <c r="IL59" s="6819"/>
      <c r="IM59" s="6819"/>
      <c r="IN59" s="6762"/>
      <c r="IO59" s="5012"/>
      <c r="IP59" s="6746"/>
      <c r="IQ59" s="6747"/>
      <c r="IR59" s="6747"/>
      <c r="IS59" s="6748"/>
      <c r="IT59" s="6747"/>
      <c r="IU59" s="6747"/>
      <c r="IV59" s="6749"/>
      <c r="IW59" s="6750"/>
      <c r="IX59" s="6748"/>
      <c r="IY59" s="7192"/>
      <c r="IZ59" s="6747"/>
      <c r="JA59" s="6751"/>
      <c r="JB59" s="6760"/>
      <c r="JC59" s="6761"/>
      <c r="JD59" s="7177"/>
      <c r="JE59" s="6829"/>
    </row>
    <row r="60" spans="2:265" ht="15" thickBot="1">
      <c r="B60" s="4993"/>
      <c r="C60" s="4993"/>
      <c r="D60" s="4993"/>
      <c r="E60" s="4993"/>
      <c r="F60" s="4993"/>
      <c r="G60" s="4993"/>
      <c r="H60" s="4993"/>
      <c r="I60" s="4993"/>
      <c r="J60" s="4993"/>
      <c r="K60" s="4993"/>
      <c r="L60" s="4993"/>
      <c r="M60" s="4993"/>
      <c r="N60" s="4993"/>
      <c r="O60" s="4999"/>
      <c r="P60" s="4999"/>
      <c r="Q60" s="7665"/>
      <c r="R60" s="7665"/>
      <c r="S60" s="7665"/>
      <c r="T60" s="7665" t="s">
        <v>3</v>
      </c>
      <c r="U60" s="7665" t="s">
        <v>18</v>
      </c>
      <c r="V60" s="7665"/>
      <c r="W60" s="7665"/>
      <c r="X60" s="7665"/>
      <c r="Y60" s="7665" t="s">
        <v>21</v>
      </c>
      <c r="Z60" s="7665" t="s">
        <v>27</v>
      </c>
      <c r="AA60" s="7665" t="s">
        <v>28</v>
      </c>
      <c r="AB60" s="7665"/>
      <c r="AC60" s="7665"/>
      <c r="AD60" s="7665"/>
      <c r="AE60" s="7665"/>
      <c r="AF60" s="7665" t="s">
        <v>11</v>
      </c>
      <c r="AG60" s="7665"/>
      <c r="AH60" s="7665"/>
      <c r="AI60" s="7684"/>
      <c r="AJ60" s="7665"/>
      <c r="AK60" s="7685"/>
      <c r="AL60" s="7686" t="s">
        <v>3</v>
      </c>
      <c r="AM60" s="7686" t="s">
        <v>18</v>
      </c>
      <c r="AN60" s="7686"/>
      <c r="AO60" s="7686"/>
      <c r="AP60" s="7686"/>
      <c r="AQ60" s="7686" t="s">
        <v>21</v>
      </c>
      <c r="AR60" s="7686" t="s">
        <v>27</v>
      </c>
      <c r="AS60" s="7686" t="s">
        <v>28</v>
      </c>
      <c r="AT60" s="7686"/>
      <c r="AU60" s="7686"/>
      <c r="AV60" s="7686"/>
      <c r="AW60" s="7686"/>
      <c r="AX60" s="7686" t="s">
        <v>11</v>
      </c>
      <c r="AY60" s="7687"/>
      <c r="AZ60" s="7688"/>
      <c r="BA60" s="4993"/>
      <c r="BB60" s="4993"/>
      <c r="BC60" s="5065"/>
      <c r="BD60" s="5066"/>
      <c r="BE60" s="5066"/>
      <c r="BF60" s="5066"/>
      <c r="BG60" s="5066"/>
      <c r="BH60" s="5066"/>
      <c r="BI60" s="5066"/>
      <c r="BJ60" s="5066"/>
      <c r="BK60" s="5067"/>
      <c r="BL60" s="5066"/>
      <c r="BM60" s="5066"/>
      <c r="BN60" s="5066"/>
      <c r="BO60" s="5066"/>
      <c r="BP60" s="5066"/>
      <c r="BQ60" s="5066"/>
      <c r="BR60" s="6694"/>
      <c r="BS60" s="5068"/>
      <c r="BT60" s="5082"/>
      <c r="BU60" s="5401"/>
      <c r="BV60" s="5253"/>
      <c r="BW60" s="5254"/>
      <c r="BX60" s="5255"/>
      <c r="BY60" s="5256"/>
      <c r="BZ60" s="5254"/>
      <c r="CA60" s="5257"/>
      <c r="CB60" s="5397"/>
      <c r="CC60" s="5255"/>
      <c r="CD60" s="5398"/>
      <c r="CE60" s="5257"/>
      <c r="CF60" s="5250"/>
      <c r="CG60" s="5250"/>
      <c r="CH60" s="5257"/>
      <c r="CI60" s="6479"/>
      <c r="CJ60" s="5167"/>
      <c r="CK60" s="4993"/>
      <c r="CL60" s="5123"/>
      <c r="CM60" s="5124"/>
      <c r="CN60" s="5124"/>
      <c r="CO60" s="5124"/>
      <c r="CP60" s="5124"/>
      <c r="CQ60" s="5124"/>
      <c r="CR60" s="5124"/>
      <c r="CS60" s="5124"/>
      <c r="CT60" s="5125"/>
      <c r="CU60" s="5124"/>
      <c r="CV60" s="5124"/>
      <c r="CW60" s="5124"/>
      <c r="CX60" s="5124"/>
      <c r="CY60" s="5124"/>
      <c r="CZ60" s="5124"/>
      <c r="DA60" s="5416"/>
      <c r="DB60" s="5126"/>
      <c r="DC60" s="5122"/>
      <c r="DD60" s="5106"/>
      <c r="DE60" s="5107"/>
      <c r="DF60" s="5108" t="s">
        <v>14</v>
      </c>
      <c r="DG60" s="5108" t="s">
        <v>12</v>
      </c>
      <c r="DH60" s="5108"/>
      <c r="DI60" s="5108"/>
      <c r="DJ60" s="5108" t="s">
        <v>15</v>
      </c>
      <c r="DK60" s="5108" t="s">
        <v>12</v>
      </c>
      <c r="DL60" s="5108" t="s">
        <v>12</v>
      </c>
      <c r="DM60" s="5108"/>
      <c r="DN60" s="5108"/>
      <c r="DO60" s="5108"/>
      <c r="DP60" s="5108"/>
      <c r="DQ60" s="5108" t="s">
        <v>0</v>
      </c>
      <c r="DR60" s="5180"/>
      <c r="DS60" s="5109"/>
      <c r="DU60" s="5025"/>
      <c r="DV60" s="5013"/>
      <c r="DW60" s="5013"/>
      <c r="DX60" s="5013"/>
      <c r="DY60" s="5013"/>
      <c r="DZ60" s="5013"/>
      <c r="EA60" s="5013"/>
      <c r="EB60" s="5013"/>
      <c r="EC60" s="5035"/>
      <c r="ED60" s="5013"/>
      <c r="EE60" s="5013"/>
      <c r="EF60" s="5013"/>
      <c r="EG60" s="5013"/>
      <c r="EH60" s="5013"/>
      <c r="EI60" s="5013"/>
      <c r="EJ60" s="5348"/>
      <c r="EK60" s="5026"/>
      <c r="EL60" s="5012"/>
      <c r="EM60" s="5022"/>
      <c r="EN60" s="5023"/>
      <c r="EO60" s="6923"/>
      <c r="EP60" s="5000"/>
      <c r="EQ60" s="5000"/>
      <c r="ER60" s="5000"/>
      <c r="ES60" s="5000"/>
      <c r="ET60" s="5000"/>
      <c r="EU60" s="5000"/>
      <c r="EV60" s="5000"/>
      <c r="EW60" s="5000"/>
      <c r="EX60" s="5000"/>
      <c r="EY60" s="5000"/>
      <c r="EZ60" s="5000"/>
      <c r="FA60" s="5000"/>
      <c r="FB60" s="5005"/>
      <c r="FD60" s="5123"/>
      <c r="FE60" s="5124"/>
      <c r="FF60" s="5124"/>
      <c r="FG60" s="5124"/>
      <c r="FH60" s="5124"/>
      <c r="FI60" s="5124"/>
      <c r="FJ60" s="5124"/>
      <c r="FK60" s="5124"/>
      <c r="FL60" s="5125"/>
      <c r="FM60" s="5124"/>
      <c r="FN60" s="5124"/>
      <c r="FO60" s="5124"/>
      <c r="FP60" s="5124"/>
      <c r="FQ60" s="5124"/>
      <c r="FR60" s="5124"/>
      <c r="FS60" s="5416"/>
      <c r="FT60" s="5126"/>
      <c r="FU60" s="5122"/>
      <c r="FV60" s="5110" t="s">
        <v>4</v>
      </c>
      <c r="FW60" s="5111" t="s">
        <v>18</v>
      </c>
      <c r="FX60" s="5112" t="s">
        <v>19</v>
      </c>
      <c r="FY60" s="5112" t="s">
        <v>19</v>
      </c>
      <c r="FZ60" s="5112" t="s">
        <v>20</v>
      </c>
      <c r="GA60" s="5112" t="s">
        <v>21</v>
      </c>
      <c r="GB60" s="5112" t="s">
        <v>22</v>
      </c>
      <c r="GC60" s="5112" t="s">
        <v>23</v>
      </c>
      <c r="GD60" s="5112" t="s">
        <v>23</v>
      </c>
      <c r="GE60" s="5112" t="s">
        <v>24</v>
      </c>
      <c r="GF60" s="5112" t="s">
        <v>20</v>
      </c>
      <c r="GG60" s="5112" t="s">
        <v>25</v>
      </c>
      <c r="GH60" s="5112" t="s">
        <v>0</v>
      </c>
      <c r="GI60" s="5112" t="s">
        <v>1363</v>
      </c>
      <c r="GJ60" s="5181"/>
      <c r="GK60" s="5113" t="s">
        <v>26</v>
      </c>
      <c r="GL60" s="6480"/>
      <c r="GM60" s="6557"/>
      <c r="GN60" s="6558"/>
      <c r="GO60" s="6558"/>
      <c r="GP60" s="6558"/>
      <c r="GQ60" s="6558"/>
      <c r="GR60" s="6558"/>
      <c r="GS60" s="6558"/>
      <c r="GT60" s="6558"/>
      <c r="GU60" s="6559"/>
      <c r="GV60" s="6558"/>
      <c r="GW60" s="6558"/>
      <c r="GX60" s="6558"/>
      <c r="GY60" s="6558"/>
      <c r="GZ60" s="6558"/>
      <c r="HA60" s="6558"/>
      <c r="HB60" s="6899"/>
      <c r="HC60" s="6899"/>
      <c r="HD60" s="6560"/>
      <c r="HE60" s="6520"/>
      <c r="HF60" s="6535"/>
      <c r="HG60" s="6536"/>
      <c r="HH60" s="6555"/>
      <c r="HI60" s="6556"/>
      <c r="HJ60" s="6556"/>
      <c r="HK60" s="6556"/>
      <c r="HL60" s="6556"/>
      <c r="HM60" s="6556"/>
      <c r="HN60" s="6556"/>
      <c r="HO60" s="6556"/>
      <c r="HP60" s="6556"/>
      <c r="HQ60" s="6556"/>
      <c r="HR60" s="6556"/>
      <c r="HS60" s="6556"/>
      <c r="HT60" s="6556"/>
      <c r="HU60" s="6974"/>
      <c r="HV60" s="4993"/>
      <c r="HW60" s="6769"/>
      <c r="HX60" s="6765"/>
      <c r="HY60" s="6765"/>
      <c r="HZ60" s="6765"/>
      <c r="IA60" s="6765"/>
      <c r="IB60" s="6765"/>
      <c r="IC60" s="6765"/>
      <c r="ID60" s="6765"/>
      <c r="IE60" s="6770"/>
      <c r="IF60" s="6765"/>
      <c r="IG60" s="6765"/>
      <c r="IH60" s="6765"/>
      <c r="II60" s="6765"/>
      <c r="IJ60" s="6765"/>
      <c r="IK60" s="6765"/>
      <c r="IL60" s="6819"/>
      <c r="IM60" s="6819"/>
      <c r="IN60" s="6762"/>
      <c r="IO60" s="5012"/>
      <c r="IP60" s="6746"/>
      <c r="IQ60" s="6747"/>
      <c r="IR60" s="6747"/>
      <c r="IS60" s="6748"/>
      <c r="IT60" s="6747"/>
      <c r="IU60" s="6747"/>
      <c r="IV60" s="6749"/>
      <c r="IW60" s="6750"/>
      <c r="IX60" s="6748"/>
      <c r="IY60" s="7192"/>
      <c r="IZ60" s="6747"/>
      <c r="JA60" s="6751"/>
      <c r="JB60" s="6760"/>
      <c r="JC60" s="6761"/>
      <c r="JD60" s="7177"/>
      <c r="JE60" s="6829"/>
    </row>
    <row r="61" spans="2:265" ht="18" customHeight="1" thickBot="1">
      <c r="B61" s="4993"/>
      <c r="C61" s="4993"/>
      <c r="D61" s="4993"/>
      <c r="E61" s="4993"/>
      <c r="F61" s="4993"/>
      <c r="G61" s="4993"/>
      <c r="H61" s="4993"/>
      <c r="I61" s="4993"/>
      <c r="J61" s="4993"/>
      <c r="K61" s="4993"/>
      <c r="L61" s="4993"/>
      <c r="M61" s="4993"/>
      <c r="N61" s="4993"/>
      <c r="O61" s="4993"/>
      <c r="P61" s="4993"/>
      <c r="Q61" s="8481" t="s">
        <v>1635</v>
      </c>
      <c r="R61" s="7692" t="s">
        <v>1531</v>
      </c>
      <c r="S61" s="7794">
        <v>6</v>
      </c>
      <c r="T61" s="7790" t="s">
        <v>101</v>
      </c>
      <c r="U61" s="7790">
        <v>45674</v>
      </c>
      <c r="V61" s="8337">
        <v>38.5</v>
      </c>
      <c r="W61" s="8323" t="s">
        <v>35</v>
      </c>
      <c r="X61" s="7788">
        <f>(V61*1000/500)</f>
        <v>77</v>
      </c>
      <c r="Y61" s="8332">
        <v>0</v>
      </c>
      <c r="Z61" s="7792">
        <v>45720</v>
      </c>
      <c r="AA61" s="7793">
        <v>45720</v>
      </c>
      <c r="AB61" s="7794"/>
      <c r="AC61" s="8334">
        <v>38500</v>
      </c>
      <c r="AD61" s="8333">
        <f t="shared" ref="AD61:AD67" si="18">(AC61-V61*1000)</f>
        <v>0</v>
      </c>
      <c r="AE61" s="8335">
        <f t="shared" ref="AE61:AE67" si="19">(AC61*Y61/1000)</f>
        <v>0</v>
      </c>
      <c r="AF61" s="8335">
        <v>0</v>
      </c>
      <c r="AG61" s="8334">
        <v>5</v>
      </c>
      <c r="AH61" s="8480" t="s">
        <v>88</v>
      </c>
      <c r="AI61" s="7684"/>
      <c r="AJ61" s="7801"/>
      <c r="AK61" s="7912"/>
      <c r="AL61" s="7714"/>
      <c r="AM61" s="7804"/>
      <c r="AN61" s="7913"/>
      <c r="AO61" s="7806"/>
      <c r="AP61" s="7806"/>
      <c r="AQ61" s="7914"/>
      <c r="AR61" s="7808"/>
      <c r="AS61" s="7804"/>
      <c r="AT61" s="7806"/>
      <c r="AU61" s="7896"/>
      <c r="AV61" s="7896"/>
      <c r="AW61" s="7915"/>
      <c r="AX61" s="7916"/>
      <c r="AY61" s="7803"/>
      <c r="AZ61" s="7917"/>
      <c r="BA61" s="4993"/>
      <c r="BB61" s="4993"/>
      <c r="BC61" s="5065"/>
      <c r="BD61" s="5066"/>
      <c r="BE61" s="5066"/>
      <c r="BF61" s="5066"/>
      <c r="BG61" s="5066"/>
      <c r="BH61" s="5066"/>
      <c r="BI61" s="5066"/>
      <c r="BJ61" s="5066"/>
      <c r="BK61" s="5067"/>
      <c r="BL61" s="5066"/>
      <c r="BM61" s="5066"/>
      <c r="BN61" s="5066"/>
      <c r="BO61" s="5066"/>
      <c r="BP61" s="5066"/>
      <c r="BQ61" s="5066"/>
      <c r="BR61" s="6694"/>
      <c r="BS61" s="5068"/>
      <c r="BT61" s="5082"/>
      <c r="BU61" s="5401"/>
      <c r="BV61" s="5253"/>
      <c r="BW61" s="5254"/>
      <c r="BX61" s="5255"/>
      <c r="BY61" s="5256"/>
      <c r="BZ61" s="5254"/>
      <c r="CA61" s="5257"/>
      <c r="CB61" s="5397"/>
      <c r="CC61" s="5255"/>
      <c r="CD61" s="5398"/>
      <c r="CE61" s="5257"/>
      <c r="CF61" s="5250"/>
      <c r="CG61" s="5250"/>
      <c r="CH61" s="5257"/>
      <c r="CI61" s="6479"/>
      <c r="CJ61" s="5167"/>
      <c r="CK61" s="4993"/>
      <c r="CL61" s="5426"/>
      <c r="CM61" s="5465"/>
      <c r="CN61" s="5427"/>
      <c r="CO61" s="5427"/>
      <c r="CP61" s="5428"/>
      <c r="CQ61" s="5429"/>
      <c r="CR61" s="5427"/>
      <c r="CS61" s="5430"/>
      <c r="CT61" s="5431"/>
      <c r="CU61" s="5428"/>
      <c r="CV61" s="5427"/>
      <c r="CW61" s="5432"/>
      <c r="CX61" s="5432"/>
      <c r="CY61" s="5430"/>
      <c r="CZ61" s="5433"/>
      <c r="DA61" s="5432"/>
      <c r="DB61" s="5126"/>
      <c r="DC61" s="5122"/>
      <c r="DD61" s="5110" t="s">
        <v>4</v>
      </c>
      <c r="DE61" s="5111" t="s">
        <v>18</v>
      </c>
      <c r="DF61" s="5112" t="s">
        <v>19</v>
      </c>
      <c r="DG61" s="5112" t="s">
        <v>19</v>
      </c>
      <c r="DH61" s="5112" t="s">
        <v>20</v>
      </c>
      <c r="DI61" s="5112" t="s">
        <v>21</v>
      </c>
      <c r="DJ61" s="5112" t="s">
        <v>22</v>
      </c>
      <c r="DK61" s="5112" t="s">
        <v>23</v>
      </c>
      <c r="DL61" s="5112" t="s">
        <v>23</v>
      </c>
      <c r="DM61" s="5112" t="s">
        <v>24</v>
      </c>
      <c r="DN61" s="5112" t="s">
        <v>20</v>
      </c>
      <c r="DO61" s="5112" t="s">
        <v>25</v>
      </c>
      <c r="DP61" s="5112" t="s">
        <v>0</v>
      </c>
      <c r="DQ61" s="5112" t="s">
        <v>1363</v>
      </c>
      <c r="DR61" s="5181"/>
      <c r="DS61" s="5113" t="s">
        <v>26</v>
      </c>
      <c r="DU61" s="5031"/>
      <c r="DV61" s="5032"/>
      <c r="DW61" s="5032"/>
      <c r="DX61" s="5032"/>
      <c r="DY61" s="5032"/>
      <c r="DZ61" s="5032"/>
      <c r="EA61" s="5032"/>
      <c r="EB61" s="5032"/>
      <c r="EC61" s="5036"/>
      <c r="ED61" s="5032"/>
      <c r="EE61" s="5032"/>
      <c r="EF61" s="5032"/>
      <c r="EG61" s="5032"/>
      <c r="EH61" s="5032"/>
      <c r="EI61" s="5032"/>
      <c r="EJ61" s="5350"/>
      <c r="EK61" s="5033"/>
      <c r="EL61" s="5012"/>
      <c r="EM61" s="5025"/>
      <c r="EN61" s="5013"/>
      <c r="EO61" s="5048"/>
      <c r="EP61" s="5003"/>
      <c r="EQ61" s="5003"/>
      <c r="ER61" s="5003"/>
      <c r="ES61" s="5003"/>
      <c r="ET61" s="5003"/>
      <c r="EU61" s="5003"/>
      <c r="EV61" s="5003"/>
      <c r="EW61" s="5003"/>
      <c r="EX61" s="5003"/>
      <c r="EY61" s="5003"/>
      <c r="EZ61" s="5003"/>
      <c r="FA61" s="5003"/>
      <c r="FB61" s="1118"/>
      <c r="FD61" s="5123"/>
      <c r="FE61" s="5124"/>
      <c r="FF61" s="5124"/>
      <c r="FG61" s="5124"/>
      <c r="FH61" s="5124"/>
      <c r="FI61" s="5124"/>
      <c r="FJ61" s="5124"/>
      <c r="FK61" s="5124"/>
      <c r="FL61" s="5125"/>
      <c r="FM61" s="5124"/>
      <c r="FN61" s="5124"/>
      <c r="FO61" s="5124"/>
      <c r="FP61" s="5124"/>
      <c r="FQ61" s="5124"/>
      <c r="FR61" s="5124"/>
      <c r="FS61" s="5416"/>
      <c r="FT61" s="5126"/>
      <c r="FU61" s="5122"/>
      <c r="FV61" s="5114"/>
      <c r="FW61" s="5115"/>
      <c r="FX61" s="5116" t="s">
        <v>3</v>
      </c>
      <c r="FY61" s="5116" t="s">
        <v>18</v>
      </c>
      <c r="FZ61" s="5116"/>
      <c r="GA61" s="5116"/>
      <c r="GB61" s="5116" t="s">
        <v>21</v>
      </c>
      <c r="GC61" s="5116" t="s">
        <v>27</v>
      </c>
      <c r="GD61" s="5116" t="s">
        <v>28</v>
      </c>
      <c r="GE61" s="5116"/>
      <c r="GF61" s="5116"/>
      <c r="GG61" s="5116"/>
      <c r="GH61" s="5116"/>
      <c r="GI61" s="5116" t="s">
        <v>11</v>
      </c>
      <c r="GJ61" s="5182"/>
      <c r="GK61" s="5117"/>
      <c r="GL61" s="6480"/>
      <c r="GM61" s="6557"/>
      <c r="GN61" s="6558"/>
      <c r="GO61" s="6558"/>
      <c r="GP61" s="6558"/>
      <c r="GQ61" s="6558"/>
      <c r="GR61" s="6558"/>
      <c r="GS61" s="6558"/>
      <c r="GT61" s="6558"/>
      <c r="GU61" s="6559"/>
      <c r="GV61" s="6558"/>
      <c r="GW61" s="6558"/>
      <c r="GX61" s="6558"/>
      <c r="GY61" s="6558"/>
      <c r="GZ61" s="6558"/>
      <c r="HA61" s="6558"/>
      <c r="HB61" s="6899"/>
      <c r="HC61" s="6899"/>
      <c r="HD61" s="6560"/>
      <c r="HE61" s="6520"/>
      <c r="HF61" s="6561"/>
      <c r="HG61" s="6562"/>
      <c r="HH61" s="6563"/>
      <c r="HI61" s="6564"/>
      <c r="HJ61" s="6564"/>
      <c r="HK61" s="6564"/>
      <c r="HL61" s="6564"/>
      <c r="HM61" s="6564"/>
      <c r="HN61" s="6564"/>
      <c r="HO61" s="6564"/>
      <c r="HP61" s="6564"/>
      <c r="HQ61" s="6564"/>
      <c r="HR61" s="6564"/>
      <c r="HS61" s="6564"/>
      <c r="HT61" s="6564"/>
      <c r="HU61" s="6975"/>
      <c r="HV61" s="4993"/>
      <c r="HW61" s="6769"/>
      <c r="HX61" s="6765"/>
      <c r="HY61" s="6765"/>
      <c r="HZ61" s="6765"/>
      <c r="IA61" s="6765"/>
      <c r="IB61" s="6765"/>
      <c r="IC61" s="6765"/>
      <c r="ID61" s="6765"/>
      <c r="IE61" s="6770"/>
      <c r="IF61" s="6765"/>
      <c r="IG61" s="6765"/>
      <c r="IH61" s="6765"/>
      <c r="II61" s="6765"/>
      <c r="IJ61" s="6765"/>
      <c r="IK61" s="6765"/>
      <c r="IL61" s="6819"/>
      <c r="IM61" s="6819"/>
      <c r="IN61" s="6762"/>
      <c r="IO61" s="5012"/>
      <c r="IP61" s="6769"/>
      <c r="IQ61" s="6765"/>
      <c r="IR61" s="6826"/>
      <c r="IS61" s="6827"/>
      <c r="IT61" s="6827"/>
      <c r="IU61" s="6827"/>
      <c r="IV61" s="6827"/>
      <c r="IW61" s="6827"/>
      <c r="IX61" s="6827"/>
      <c r="IY61" s="6827"/>
      <c r="IZ61" s="6827"/>
      <c r="JA61" s="6827"/>
      <c r="JB61" s="6827"/>
      <c r="JC61" s="6827"/>
      <c r="JD61" s="6827"/>
      <c r="JE61" s="6829"/>
    </row>
    <row r="62" spans="2:265" ht="15" thickBot="1">
      <c r="B62" s="4993"/>
      <c r="C62" s="4993"/>
      <c r="D62" s="4993"/>
      <c r="E62" s="4993"/>
      <c r="F62" s="4993"/>
      <c r="G62" s="4993"/>
      <c r="H62" s="4993"/>
      <c r="I62" s="4993"/>
      <c r="J62" s="4993"/>
      <c r="K62" s="4993"/>
      <c r="L62" s="4993"/>
      <c r="M62" s="4993"/>
      <c r="N62" s="4993"/>
      <c r="O62" s="4993"/>
      <c r="P62" s="4993"/>
      <c r="Q62" s="7750" t="s">
        <v>1543</v>
      </c>
      <c r="R62" s="7717" t="s">
        <v>1774</v>
      </c>
      <c r="S62" s="7759">
        <v>46</v>
      </c>
      <c r="T62" s="7714" t="s">
        <v>36</v>
      </c>
      <c r="U62" s="7715">
        <v>45691</v>
      </c>
      <c r="V62" s="7864">
        <v>60</v>
      </c>
      <c r="W62" s="7761" t="s">
        <v>35</v>
      </c>
      <c r="X62" s="7761">
        <v>120</v>
      </c>
      <c r="Y62" s="7762">
        <v>1327</v>
      </c>
      <c r="Z62" s="7719">
        <v>45723</v>
      </c>
      <c r="AA62" s="7720">
        <v>45733</v>
      </c>
      <c r="AB62" s="7717">
        <v>24530</v>
      </c>
      <c r="AC62" s="7721">
        <v>60000</v>
      </c>
      <c r="AD62" s="7721">
        <f t="shared" si="18"/>
        <v>0</v>
      </c>
      <c r="AE62" s="7722">
        <f t="shared" si="19"/>
        <v>79620</v>
      </c>
      <c r="AF62" s="7722">
        <f t="shared" ref="AF62:AF68" si="20">(AE62*0.05)</f>
        <v>3981</v>
      </c>
      <c r="AG62" s="7723">
        <v>5</v>
      </c>
      <c r="AH62" s="7749" t="s">
        <v>8</v>
      </c>
      <c r="AI62" s="7684"/>
      <c r="AJ62" s="7738"/>
      <c r="AK62" s="7739"/>
      <c r="AL62" s="7740"/>
      <c r="AM62" s="7741"/>
      <c r="AN62" s="7741"/>
      <c r="AO62" s="7741"/>
      <c r="AP62" s="7741"/>
      <c r="AQ62" s="7741"/>
      <c r="AR62" s="7741"/>
      <c r="AS62" s="7741"/>
      <c r="AT62" s="7741"/>
      <c r="AU62" s="7918"/>
      <c r="AV62" s="7918"/>
      <c r="AW62" s="7741"/>
      <c r="AX62" s="7741"/>
      <c r="AY62" s="7743"/>
      <c r="AZ62" s="7724"/>
      <c r="BA62" s="4993"/>
      <c r="BB62" s="4993"/>
      <c r="BC62" s="5074"/>
      <c r="BD62" s="5075"/>
      <c r="BE62" s="5075"/>
      <c r="BF62" s="5075"/>
      <c r="BG62" s="5075"/>
      <c r="BH62" s="5075"/>
      <c r="BI62" s="5075"/>
      <c r="BJ62" s="5075"/>
      <c r="BK62" s="5076"/>
      <c r="BL62" s="5075"/>
      <c r="BM62" s="5075"/>
      <c r="BN62" s="5075"/>
      <c r="BO62" s="5075"/>
      <c r="BP62" s="5075"/>
      <c r="BQ62" s="5075"/>
      <c r="BR62" s="6695"/>
      <c r="BS62" s="5077"/>
      <c r="BT62" s="5082"/>
      <c r="BU62" s="5401"/>
      <c r="BV62" s="5253"/>
      <c r="BW62" s="5254"/>
      <c r="BX62" s="5255"/>
      <c r="BY62" s="5256"/>
      <c r="BZ62" s="5254"/>
      <c r="CA62" s="5257"/>
      <c r="CB62" s="5397"/>
      <c r="CC62" s="5255"/>
      <c r="CD62" s="5398"/>
      <c r="CE62" s="5257"/>
      <c r="CF62" s="5250"/>
      <c r="CG62" s="5250"/>
      <c r="CH62" s="5257"/>
      <c r="CI62" s="6479"/>
      <c r="CJ62" s="5167"/>
      <c r="CK62" s="4993"/>
      <c r="CL62" s="5123"/>
      <c r="CM62" s="5124"/>
      <c r="CN62" s="5124"/>
      <c r="CO62" s="5124"/>
      <c r="CP62" s="5124"/>
      <c r="CQ62" s="5124"/>
      <c r="CR62" s="5124"/>
      <c r="CS62" s="5124"/>
      <c r="CT62" s="5125"/>
      <c r="CU62" s="5124"/>
      <c r="CV62" s="5124"/>
      <c r="CW62" s="5124"/>
      <c r="CX62" s="5124"/>
      <c r="CY62" s="5124"/>
      <c r="CZ62" s="5124"/>
      <c r="DA62" s="5416"/>
      <c r="DB62" s="5126"/>
      <c r="DC62" s="5122"/>
      <c r="DD62" s="5114"/>
      <c r="DE62" s="5115"/>
      <c r="DF62" s="5116" t="s">
        <v>3</v>
      </c>
      <c r="DG62" s="5116" t="s">
        <v>18</v>
      </c>
      <c r="DH62" s="5116"/>
      <c r="DI62" s="5116"/>
      <c r="DJ62" s="5116" t="s">
        <v>21</v>
      </c>
      <c r="DK62" s="5116" t="s">
        <v>27</v>
      </c>
      <c r="DL62" s="5116" t="s">
        <v>28</v>
      </c>
      <c r="DM62" s="5116"/>
      <c r="DN62" s="5116"/>
      <c r="DO62" s="5116"/>
      <c r="DP62" s="5116"/>
      <c r="DQ62" s="5116" t="s">
        <v>11</v>
      </c>
      <c r="DR62" s="5182"/>
      <c r="DS62" s="5117"/>
      <c r="DU62" s="5031"/>
      <c r="DV62" s="5032"/>
      <c r="DW62" s="5032"/>
      <c r="DX62" s="5032"/>
      <c r="DY62" s="5032"/>
      <c r="DZ62" s="5032"/>
      <c r="EA62" s="5032"/>
      <c r="EB62" s="5032"/>
      <c r="EC62" s="5036"/>
      <c r="ED62" s="5032"/>
      <c r="EE62" s="5032"/>
      <c r="EF62" s="5032"/>
      <c r="EG62" s="5032"/>
      <c r="EH62" s="5032"/>
      <c r="EI62" s="5032"/>
      <c r="EJ62" s="5350"/>
      <c r="EK62" s="5033"/>
      <c r="EL62" s="5012"/>
      <c r="EM62" s="5025"/>
      <c r="EN62" s="5013"/>
      <c r="EO62" s="5048"/>
      <c r="EP62" s="5003"/>
      <c r="EQ62" s="5003"/>
      <c r="ER62" s="5003"/>
      <c r="ES62" s="5003"/>
      <c r="ET62" s="5003"/>
      <c r="EU62" s="5003"/>
      <c r="EV62" s="5003"/>
      <c r="EW62" s="5003"/>
      <c r="EX62" s="5003"/>
      <c r="EY62" s="5003"/>
      <c r="EZ62" s="5003"/>
      <c r="FA62" s="5003"/>
      <c r="FB62" s="1118"/>
      <c r="FD62" s="5123"/>
      <c r="FE62" s="5124"/>
      <c r="FF62" s="5124"/>
      <c r="FG62" s="5124"/>
      <c r="FH62" s="5124"/>
      <c r="FI62" s="5124"/>
      <c r="FJ62" s="5124"/>
      <c r="FK62" s="5124"/>
      <c r="FL62" s="5125"/>
      <c r="FM62" s="5124"/>
      <c r="FN62" s="5124"/>
      <c r="FO62" s="5124"/>
      <c r="FP62" s="5124"/>
      <c r="FQ62" s="5124"/>
      <c r="FR62" s="5124"/>
      <c r="FS62" s="5416"/>
      <c r="FT62" s="5126"/>
      <c r="FU62" s="5122"/>
      <c r="FV62" s="5118"/>
      <c r="FW62" s="5119"/>
      <c r="FX62" s="5487"/>
      <c r="FY62" s="5488"/>
      <c r="FZ62" s="5488"/>
      <c r="GA62" s="5488"/>
      <c r="GB62" s="5488"/>
      <c r="GC62" s="5488"/>
      <c r="GD62" s="5488"/>
      <c r="GE62" s="5488"/>
      <c r="GF62" s="5488"/>
      <c r="GG62" s="5488"/>
      <c r="GH62" s="5488"/>
      <c r="GI62" s="5488"/>
      <c r="GJ62" s="5488"/>
      <c r="GK62" s="5489"/>
      <c r="GL62" s="6480"/>
      <c r="GM62" s="6561"/>
      <c r="GN62" s="6562"/>
      <c r="GO62" s="6562"/>
      <c r="GP62" s="6562"/>
      <c r="GQ62" s="6562"/>
      <c r="GR62" s="6562"/>
      <c r="GS62" s="6562"/>
      <c r="GT62" s="6562"/>
      <c r="GU62" s="6567"/>
      <c r="GV62" s="6562"/>
      <c r="GW62" s="6562"/>
      <c r="GX62" s="6562"/>
      <c r="GY62" s="6562"/>
      <c r="GZ62" s="6562"/>
      <c r="HA62" s="6655">
        <f>SUM(HA51:HA61)</f>
        <v>0</v>
      </c>
      <c r="HB62" s="6900"/>
      <c r="HC62" s="6900"/>
      <c r="HD62" s="6568"/>
      <c r="HE62" s="6520"/>
      <c r="HF62" s="6520"/>
      <c r="HG62" s="6520"/>
      <c r="HH62" s="6566"/>
      <c r="HI62" s="6517"/>
      <c r="HJ62" s="6517"/>
      <c r="HK62" s="6517"/>
      <c r="HL62" s="6517"/>
      <c r="HM62" s="6517"/>
      <c r="HN62" s="6517"/>
      <c r="HO62" s="6517"/>
      <c r="HP62" s="6517"/>
      <c r="HQ62" s="6517"/>
      <c r="HR62" s="6517"/>
      <c r="HS62" s="6517"/>
      <c r="HT62" s="6517"/>
      <c r="HU62" s="6517"/>
      <c r="HV62" s="4993"/>
      <c r="HW62" s="6771"/>
      <c r="HX62" s="6772"/>
      <c r="HY62" s="6772"/>
      <c r="HZ62" s="6772"/>
      <c r="IA62" s="6772"/>
      <c r="IB62" s="6772"/>
      <c r="IC62" s="6772"/>
      <c r="ID62" s="6772"/>
      <c r="IE62" s="6773"/>
      <c r="IF62" s="6772"/>
      <c r="IG62" s="6772"/>
      <c r="IH62" s="6772"/>
      <c r="II62" s="6772"/>
      <c r="IJ62" s="6772"/>
      <c r="IK62" s="6772"/>
      <c r="IL62" s="6869"/>
      <c r="IM62" s="6869"/>
      <c r="IN62" s="6881"/>
      <c r="IO62" s="5012"/>
      <c r="IP62" s="6769"/>
      <c r="IQ62" s="6765"/>
      <c r="IR62" s="6826"/>
      <c r="IS62" s="6827"/>
      <c r="IT62" s="6827"/>
      <c r="IU62" s="6827"/>
      <c r="IV62" s="6827"/>
      <c r="IW62" s="6827"/>
      <c r="IX62" s="6827"/>
      <c r="IY62" s="6827"/>
      <c r="IZ62" s="6827"/>
      <c r="JA62" s="6827"/>
      <c r="JB62" s="6827"/>
      <c r="JC62" s="6827"/>
      <c r="JD62" s="6827"/>
      <c r="JE62" s="6829"/>
    </row>
    <row r="63" spans="2:265" ht="15" thickBot="1">
      <c r="B63" s="4993"/>
      <c r="C63" s="4993"/>
      <c r="D63" s="4993"/>
      <c r="E63" s="4993"/>
      <c r="F63" s="4993"/>
      <c r="G63" s="4993"/>
      <c r="H63" s="4993"/>
      <c r="I63" s="4993"/>
      <c r="J63" s="4993"/>
      <c r="K63" s="4993"/>
      <c r="L63" s="4993"/>
      <c r="M63" s="4993"/>
      <c r="N63" s="4993"/>
      <c r="O63" s="4993"/>
      <c r="P63" s="4993"/>
      <c r="Q63" s="7750" t="s">
        <v>1543</v>
      </c>
      <c r="R63" s="7717" t="s">
        <v>1708</v>
      </c>
      <c r="S63" s="7759">
        <v>49</v>
      </c>
      <c r="T63" s="7714" t="s">
        <v>796</v>
      </c>
      <c r="U63" s="7715">
        <v>45709</v>
      </c>
      <c r="V63" s="7911">
        <v>10</v>
      </c>
      <c r="W63" s="7761" t="s">
        <v>35</v>
      </c>
      <c r="X63" s="7761">
        <v>25</v>
      </c>
      <c r="Y63" s="7762">
        <v>1327</v>
      </c>
      <c r="Z63" s="7719">
        <v>45723</v>
      </c>
      <c r="AA63" s="7763">
        <v>45733</v>
      </c>
      <c r="AB63" s="7717">
        <v>24530</v>
      </c>
      <c r="AC63" s="7721">
        <v>10000</v>
      </c>
      <c r="AD63" s="7721">
        <f t="shared" si="18"/>
        <v>0</v>
      </c>
      <c r="AE63" s="7722">
        <f t="shared" si="19"/>
        <v>13270</v>
      </c>
      <c r="AF63" s="7722">
        <f t="shared" si="20"/>
        <v>663.5</v>
      </c>
      <c r="AG63" s="7723">
        <v>5</v>
      </c>
      <c r="AH63" s="7749" t="s">
        <v>8</v>
      </c>
      <c r="AI63" s="7684"/>
      <c r="AJ63" s="7738"/>
      <c r="AK63" s="7739"/>
      <c r="AL63" s="7740"/>
      <c r="AM63" s="7741"/>
      <c r="AN63" s="7741"/>
      <c r="AO63" s="7741"/>
      <c r="AP63" s="7741"/>
      <c r="AQ63" s="7741"/>
      <c r="AR63" s="7741"/>
      <c r="AS63" s="7741"/>
      <c r="AT63" s="7741"/>
      <c r="AU63" s="7918"/>
      <c r="AV63" s="7918"/>
      <c r="AW63" s="7741"/>
      <c r="AX63" s="7741"/>
      <c r="AY63" s="7743"/>
      <c r="AZ63" s="7724"/>
      <c r="BA63" s="4993"/>
      <c r="BB63" s="4993"/>
      <c r="BC63" s="5074"/>
      <c r="BD63" s="5075"/>
      <c r="BE63" s="5075"/>
      <c r="BF63" s="5075"/>
      <c r="BG63" s="5075"/>
      <c r="BH63" s="5075"/>
      <c r="BI63" s="5075"/>
      <c r="BJ63" s="5075"/>
      <c r="BK63" s="5076"/>
      <c r="BL63" s="5075"/>
      <c r="BM63" s="5075"/>
      <c r="BN63" s="5075"/>
      <c r="BO63" s="5075"/>
      <c r="BP63" s="5075"/>
      <c r="BQ63" s="5075"/>
      <c r="BR63" s="6695"/>
      <c r="BS63" s="5077"/>
      <c r="BT63" s="5082"/>
      <c r="BU63" s="5401"/>
      <c r="BV63" s="5253"/>
      <c r="BW63" s="5254"/>
      <c r="BX63" s="5255"/>
      <c r="BY63" s="5256"/>
      <c r="BZ63" s="5254"/>
      <c r="CA63" s="5257"/>
      <c r="CB63" s="5397"/>
      <c r="CC63" s="5255"/>
      <c r="CD63" s="5398"/>
      <c r="CE63" s="5257"/>
      <c r="CF63" s="5250"/>
      <c r="CG63" s="5250"/>
      <c r="CH63" s="5257"/>
      <c r="CI63" s="6479"/>
      <c r="CJ63" s="6439"/>
      <c r="CK63" s="4993"/>
      <c r="CL63" s="5123"/>
      <c r="CM63" s="5124"/>
      <c r="CN63" s="5124"/>
      <c r="CO63" s="5124"/>
      <c r="CP63" s="5124"/>
      <c r="CQ63" s="5124"/>
      <c r="CR63" s="5124"/>
      <c r="CS63" s="5124"/>
      <c r="CT63" s="5125"/>
      <c r="CU63" s="5124"/>
      <c r="CV63" s="5124"/>
      <c r="CW63" s="5124"/>
      <c r="CX63" s="5124"/>
      <c r="CY63" s="5124"/>
      <c r="CZ63" s="5124"/>
      <c r="DA63" s="5416"/>
      <c r="DB63" s="5126"/>
      <c r="DC63" s="5122"/>
      <c r="DD63" s="5118"/>
      <c r="DE63" s="5119"/>
      <c r="DF63" s="5487"/>
      <c r="DG63" s="5488"/>
      <c r="DH63" s="5488"/>
      <c r="DI63" s="5488"/>
      <c r="DJ63" s="5488"/>
      <c r="DK63" s="5488"/>
      <c r="DL63" s="5488"/>
      <c r="DM63" s="5488"/>
      <c r="DN63" s="5488"/>
      <c r="DO63" s="5488"/>
      <c r="DP63" s="5488"/>
      <c r="DQ63" s="5488"/>
      <c r="DR63" s="5488"/>
      <c r="DS63" s="5489"/>
      <c r="DU63" s="5028"/>
      <c r="DV63" s="5029"/>
      <c r="DW63" s="5029"/>
      <c r="DX63" s="5029"/>
      <c r="DY63" s="5029"/>
      <c r="DZ63" s="5029"/>
      <c r="EA63" s="5029"/>
      <c r="EB63" s="5029"/>
      <c r="EC63" s="5037"/>
      <c r="ED63" s="5029"/>
      <c r="EE63" s="5029"/>
      <c r="EF63" s="5029"/>
      <c r="EG63" s="5029"/>
      <c r="EH63" s="5372">
        <f>SUM(EH52:EH62)</f>
        <v>11259.645</v>
      </c>
      <c r="EI63" s="5372">
        <f>SUM(EI52:EI62)</f>
        <v>450.38580000000002</v>
      </c>
      <c r="EJ63" s="5351"/>
      <c r="EK63" s="5030"/>
      <c r="EL63" s="5012"/>
      <c r="EM63" s="5025"/>
      <c r="EN63" s="5013"/>
      <c r="EO63" s="5048"/>
      <c r="EP63" s="5003"/>
      <c r="EQ63" s="5003"/>
      <c r="ER63" s="5003"/>
      <c r="ES63" s="5003"/>
      <c r="ET63" s="5003"/>
      <c r="EU63" s="5003"/>
      <c r="EV63" s="5003"/>
      <c r="EW63" s="5003"/>
      <c r="EX63" s="5003"/>
      <c r="EY63" s="5003"/>
      <c r="EZ63" s="5003"/>
      <c r="FA63" s="5003"/>
      <c r="FB63" s="1118"/>
      <c r="FD63" s="5123"/>
      <c r="FE63" s="5124"/>
      <c r="FF63" s="5124"/>
      <c r="FG63" s="5124"/>
      <c r="FH63" s="5124"/>
      <c r="FI63" s="5124"/>
      <c r="FJ63" s="5124"/>
      <c r="FK63" s="5124"/>
      <c r="FL63" s="5125"/>
      <c r="FM63" s="5124"/>
      <c r="FN63" s="5124"/>
      <c r="FO63" s="5124"/>
      <c r="FP63" s="5124"/>
      <c r="FQ63" s="5124"/>
      <c r="FR63" s="5124"/>
      <c r="FS63" s="5416"/>
      <c r="FT63" s="5126"/>
      <c r="FU63" s="5122"/>
      <c r="FV63" s="5123"/>
      <c r="FW63" s="5124"/>
      <c r="FX63" s="5133"/>
      <c r="FY63" s="5134"/>
      <c r="FZ63" s="5134"/>
      <c r="GA63" s="5134"/>
      <c r="GB63" s="5134"/>
      <c r="GC63" s="5134"/>
      <c r="GD63" s="5134"/>
      <c r="GE63" s="5134"/>
      <c r="GF63" s="5134"/>
      <c r="GG63" s="5134"/>
      <c r="GH63" s="5134"/>
      <c r="GI63" s="5134"/>
      <c r="GJ63" s="5134"/>
      <c r="GK63" s="5415"/>
      <c r="GL63" s="6480"/>
      <c r="GM63" s="6520"/>
      <c r="GN63" s="6520"/>
      <c r="GO63" s="6520"/>
      <c r="GP63" s="6520"/>
      <c r="GQ63" s="6520"/>
      <c r="GR63" s="6520"/>
      <c r="GS63" s="6520"/>
      <c r="GT63" s="6520"/>
      <c r="GU63" s="6520"/>
      <c r="GV63" s="6520"/>
      <c r="GW63" s="6520"/>
      <c r="GX63" s="6520"/>
      <c r="GY63" s="6520"/>
      <c r="GZ63" s="6520"/>
      <c r="HA63" s="6520"/>
      <c r="HB63" s="6520"/>
      <c r="HC63" s="6520"/>
      <c r="HD63" s="6520"/>
      <c r="HE63" s="6520"/>
      <c r="HF63" s="6520"/>
      <c r="HG63" s="6520"/>
      <c r="HH63" s="6566"/>
      <c r="HI63" s="6517"/>
      <c r="HJ63" s="6517"/>
      <c r="HK63" s="6517"/>
      <c r="HL63" s="6517"/>
      <c r="HM63" s="6517"/>
      <c r="HN63" s="6517"/>
      <c r="HO63" s="6517"/>
      <c r="HP63" s="6517"/>
      <c r="HQ63" s="6517"/>
      <c r="HR63" s="6517"/>
      <c r="HS63" s="6517"/>
      <c r="HT63" s="6517"/>
      <c r="HU63" s="6517"/>
      <c r="HV63" s="4993"/>
      <c r="HW63" s="6771"/>
      <c r="HX63" s="6772"/>
      <c r="HY63" s="6772"/>
      <c r="HZ63" s="6772"/>
      <c r="IA63" s="6772"/>
      <c r="IB63" s="6772"/>
      <c r="IC63" s="6772"/>
      <c r="ID63" s="6772"/>
      <c r="IE63" s="6773"/>
      <c r="IF63" s="6772"/>
      <c r="IG63" s="6772"/>
      <c r="IH63" s="6772"/>
      <c r="II63" s="6772"/>
      <c r="IJ63" s="6772"/>
      <c r="IK63" s="6772"/>
      <c r="IL63" s="6869"/>
      <c r="IM63" s="6869"/>
      <c r="IN63" s="6881"/>
      <c r="IO63" s="5012"/>
      <c r="IP63" s="6774"/>
      <c r="IQ63" s="6775"/>
      <c r="IR63" s="6830"/>
      <c r="IS63" s="6831"/>
      <c r="IT63" s="6831"/>
      <c r="IU63" s="6831"/>
      <c r="IV63" s="6831"/>
      <c r="IW63" s="6831"/>
      <c r="IX63" s="6831"/>
      <c r="IY63" s="6831"/>
      <c r="IZ63" s="6831"/>
      <c r="JA63" s="6831"/>
      <c r="JB63" s="6831"/>
      <c r="JC63" s="6831"/>
      <c r="JD63" s="6831"/>
      <c r="JE63" s="6834"/>
    </row>
    <row r="64" spans="2:265" ht="16.5" customHeight="1" thickBot="1">
      <c r="B64" s="4993"/>
      <c r="C64" s="4993"/>
      <c r="D64" s="4993"/>
      <c r="E64" s="4993"/>
      <c r="F64" s="4993"/>
      <c r="G64" s="4993"/>
      <c r="H64" s="4993"/>
      <c r="I64" s="4993"/>
      <c r="J64" s="4993"/>
      <c r="K64" s="4993"/>
      <c r="L64" s="4993"/>
      <c r="M64" s="4993"/>
      <c r="N64" s="4993"/>
      <c r="O64" s="4993"/>
      <c r="P64" s="4993"/>
      <c r="Q64" s="7750" t="s">
        <v>1543</v>
      </c>
      <c r="R64" s="7761" t="s">
        <v>1740</v>
      </c>
      <c r="S64" s="7759">
        <v>50</v>
      </c>
      <c r="T64" s="7714" t="s">
        <v>796</v>
      </c>
      <c r="U64" s="7715">
        <v>45709</v>
      </c>
      <c r="V64" s="7911">
        <v>10</v>
      </c>
      <c r="W64" s="7761" t="s">
        <v>35</v>
      </c>
      <c r="X64" s="7761">
        <v>25</v>
      </c>
      <c r="Y64" s="7762">
        <v>1327</v>
      </c>
      <c r="Z64" s="7719">
        <v>45723</v>
      </c>
      <c r="AA64" s="7763">
        <v>45733</v>
      </c>
      <c r="AB64" s="7717">
        <v>24530</v>
      </c>
      <c r="AC64" s="7721">
        <v>10000</v>
      </c>
      <c r="AD64" s="7721">
        <f t="shared" si="18"/>
        <v>0</v>
      </c>
      <c r="AE64" s="7722">
        <f t="shared" si="19"/>
        <v>13270</v>
      </c>
      <c r="AF64" s="7722">
        <f t="shared" si="20"/>
        <v>663.5</v>
      </c>
      <c r="AG64" s="7723">
        <v>5</v>
      </c>
      <c r="AH64" s="7749" t="s">
        <v>8</v>
      </c>
      <c r="AI64" s="7684"/>
      <c r="AJ64" s="7738"/>
      <c r="AK64" s="7739"/>
      <c r="AL64" s="7740"/>
      <c r="AM64" s="7741"/>
      <c r="AN64" s="7741"/>
      <c r="AO64" s="7741"/>
      <c r="AP64" s="7741"/>
      <c r="AQ64" s="7741"/>
      <c r="AR64" s="7741"/>
      <c r="AS64" s="7741"/>
      <c r="AT64" s="7741"/>
      <c r="AU64" s="7918"/>
      <c r="AV64" s="7918"/>
      <c r="AW64" s="7741"/>
      <c r="AX64" s="7741"/>
      <c r="AY64" s="7743"/>
      <c r="AZ64" s="7724"/>
      <c r="BA64" s="4993"/>
      <c r="BB64" s="4993"/>
      <c r="BC64" s="5078"/>
      <c r="BD64" s="5079"/>
      <c r="BE64" s="5079"/>
      <c r="BF64" s="5079"/>
      <c r="BG64" s="5079"/>
      <c r="BH64" s="5079"/>
      <c r="BI64" s="5079"/>
      <c r="BJ64" s="5079"/>
      <c r="BK64" s="5080"/>
      <c r="BL64" s="5079"/>
      <c r="BM64" s="5079"/>
      <c r="BN64" s="5079"/>
      <c r="BO64" s="5079"/>
      <c r="BP64" s="5177">
        <f>SUM(BP53:BP63)</f>
        <v>68862.468899999993</v>
      </c>
      <c r="BQ64" s="5177">
        <f>SUM(BQ53:BQ63)</f>
        <v>3443.1234449999997</v>
      </c>
      <c r="BR64" s="6692"/>
      <c r="BS64" s="5081"/>
      <c r="BT64" s="5082"/>
      <c r="BU64" s="5231"/>
      <c r="BV64" s="5066"/>
      <c r="BW64" s="5096"/>
      <c r="BX64" s="5097"/>
      <c r="BY64" s="5097"/>
      <c r="BZ64" s="5097"/>
      <c r="CA64" s="5097"/>
      <c r="CB64" s="5097"/>
      <c r="CC64" s="5097"/>
      <c r="CD64" s="5097"/>
      <c r="CE64" s="5097"/>
      <c r="CF64" s="5250"/>
      <c r="CG64" s="5097"/>
      <c r="CH64" s="5097"/>
      <c r="CI64" s="6472"/>
      <c r="CJ64" s="5167"/>
      <c r="CK64" s="4993"/>
      <c r="CL64" s="5135"/>
      <c r="CM64" s="5136"/>
      <c r="CN64" s="5136"/>
      <c r="CO64" s="5136"/>
      <c r="CP64" s="5136"/>
      <c r="CQ64" s="5136"/>
      <c r="CR64" s="5136"/>
      <c r="CS64" s="5136"/>
      <c r="CT64" s="5137"/>
      <c r="CU64" s="5136"/>
      <c r="CV64" s="5136"/>
      <c r="CW64" s="5136"/>
      <c r="CX64" s="5136"/>
      <c r="CY64" s="5136"/>
      <c r="CZ64" s="5136"/>
      <c r="DA64" s="5418"/>
      <c r="DB64" s="5138"/>
      <c r="DC64" s="5122"/>
      <c r="DD64" s="5123"/>
      <c r="DE64" s="5124"/>
      <c r="DF64" s="5133"/>
      <c r="DG64" s="5134"/>
      <c r="DH64" s="5134"/>
      <c r="DI64" s="5134"/>
      <c r="DJ64" s="5134"/>
      <c r="DK64" s="5134"/>
      <c r="DL64" s="5134"/>
      <c r="DM64" s="5134"/>
      <c r="DN64" s="5134"/>
      <c r="DO64" s="5134"/>
      <c r="DP64" s="5134"/>
      <c r="DQ64" s="5134"/>
      <c r="DR64" s="5134"/>
      <c r="DS64" s="5415"/>
      <c r="DU64" s="5012"/>
      <c r="DV64" s="5012"/>
      <c r="DW64" s="5012"/>
      <c r="DX64" s="5012"/>
      <c r="DY64" s="5012"/>
      <c r="DZ64" s="5012"/>
      <c r="EA64" s="5012"/>
      <c r="EB64" s="5012"/>
      <c r="EC64" s="5012"/>
      <c r="ED64" s="5012"/>
      <c r="EE64" s="5012"/>
      <c r="EF64" s="5012"/>
      <c r="EG64" s="5012"/>
      <c r="EH64" s="5012"/>
      <c r="EI64" s="5012"/>
      <c r="EJ64" s="5012"/>
      <c r="EK64" s="5012"/>
      <c r="EL64" s="5012"/>
      <c r="EM64" s="5025"/>
      <c r="EN64" s="5013"/>
      <c r="EO64" s="5048"/>
      <c r="EP64" s="5003"/>
      <c r="EQ64" s="5003"/>
      <c r="ER64" s="5003"/>
      <c r="ES64" s="5003"/>
      <c r="ET64" s="5003"/>
      <c r="EU64" s="5003"/>
      <c r="EV64" s="5003"/>
      <c r="EW64" s="5003"/>
      <c r="EX64" s="5003"/>
      <c r="EY64" s="5003"/>
      <c r="EZ64" s="5003"/>
      <c r="FA64" s="5003"/>
      <c r="FB64" s="1118"/>
      <c r="FD64" s="5135"/>
      <c r="FE64" s="5136"/>
      <c r="FF64" s="5136"/>
      <c r="FG64" s="5136"/>
      <c r="FH64" s="5136"/>
      <c r="FI64" s="5136"/>
      <c r="FJ64" s="5136"/>
      <c r="FK64" s="5136"/>
      <c r="FL64" s="5137"/>
      <c r="FM64" s="5136"/>
      <c r="FN64" s="5136"/>
      <c r="FO64" s="5136"/>
      <c r="FP64" s="5136"/>
      <c r="FQ64" s="5136"/>
      <c r="FR64" s="5136"/>
      <c r="FS64" s="5418"/>
      <c r="FT64" s="5138"/>
      <c r="FU64" s="5122"/>
      <c r="FV64" s="5123"/>
      <c r="FW64" s="5124"/>
      <c r="FX64" s="5133"/>
      <c r="FY64" s="5134"/>
      <c r="FZ64" s="5134"/>
      <c r="GA64" s="5134"/>
      <c r="GB64" s="5134"/>
      <c r="GC64" s="5134"/>
      <c r="GD64" s="5134"/>
      <c r="GE64" s="5134"/>
      <c r="GF64" s="5134"/>
      <c r="GG64" s="5134"/>
      <c r="GH64" s="5134"/>
      <c r="GI64" s="5134"/>
      <c r="GJ64" s="5134"/>
      <c r="GK64" s="5415"/>
      <c r="GL64" s="6480"/>
      <c r="GM64" s="6520"/>
      <c r="GN64" s="6520"/>
      <c r="GO64" s="6520"/>
      <c r="GP64" s="6520"/>
      <c r="GQ64" s="6520"/>
      <c r="GR64" s="6520"/>
      <c r="GS64" s="6520"/>
      <c r="GT64" s="6520"/>
      <c r="GU64" s="6520"/>
      <c r="GV64" s="6520"/>
      <c r="GW64" s="6520"/>
      <c r="GX64" s="6520"/>
      <c r="GY64" s="6520"/>
      <c r="GZ64" s="6520"/>
      <c r="HA64" s="6520"/>
      <c r="HB64" s="6520"/>
      <c r="HC64" s="6520"/>
      <c r="HD64" s="6520"/>
      <c r="HE64" s="6520"/>
      <c r="HF64" s="6518" t="s">
        <v>1460</v>
      </c>
      <c r="HG64" s="6520"/>
      <c r="HH64" s="6566"/>
      <c r="HI64" s="6517"/>
      <c r="HJ64" s="6517"/>
      <c r="HK64" s="6517"/>
      <c r="HL64" s="6517"/>
      <c r="HM64" s="6517"/>
      <c r="HN64" s="6517"/>
      <c r="HO64" s="6517"/>
      <c r="HP64" s="6517"/>
      <c r="HQ64" s="6517"/>
      <c r="HR64" s="6517"/>
      <c r="HS64" s="6517"/>
      <c r="HT64" s="6517"/>
      <c r="HU64" s="6517"/>
      <c r="HV64" s="4993"/>
      <c r="HW64" s="6774"/>
      <c r="HX64" s="6775"/>
      <c r="HY64" s="6775"/>
      <c r="HZ64" s="6775"/>
      <c r="IA64" s="6775"/>
      <c r="IB64" s="6775"/>
      <c r="IC64" s="6775"/>
      <c r="ID64" s="6775"/>
      <c r="IE64" s="6776"/>
      <c r="IF64" s="6775"/>
      <c r="IG64" s="6775"/>
      <c r="IH64" s="6775"/>
      <c r="II64" s="6775"/>
      <c r="IJ64" s="6775"/>
      <c r="IK64" s="6777">
        <f>SUM(IK53:IK63)</f>
        <v>0</v>
      </c>
      <c r="IL64" s="6885"/>
      <c r="IM64" s="6885"/>
      <c r="IN64" s="6882"/>
      <c r="IO64" s="5012"/>
      <c r="IP64" s="6778"/>
      <c r="IQ64" s="6778"/>
      <c r="IR64" s="6835"/>
      <c r="IS64" s="6734"/>
      <c r="IT64" s="6734"/>
      <c r="IU64" s="6734"/>
      <c r="IV64" s="6734"/>
      <c r="IW64" s="6734"/>
      <c r="IX64" s="6734"/>
      <c r="IY64" s="6734"/>
      <c r="IZ64" s="6734"/>
      <c r="JA64" s="6734"/>
      <c r="JB64" s="6734"/>
      <c r="JC64" s="6734"/>
      <c r="JD64" s="6734"/>
      <c r="JE64" s="6734"/>
    </row>
    <row r="65" spans="2:265" ht="18.75" customHeight="1" thickBot="1">
      <c r="B65" s="4993"/>
      <c r="C65" s="4993"/>
      <c r="D65" s="4993"/>
      <c r="E65" s="4993"/>
      <c r="F65" s="4993"/>
      <c r="G65" s="4993"/>
      <c r="H65" s="4993"/>
      <c r="I65" s="4993"/>
      <c r="J65" s="4993"/>
      <c r="K65" s="4993"/>
      <c r="L65" s="4993"/>
      <c r="M65" s="4993"/>
      <c r="N65" s="4993"/>
      <c r="O65" s="4993"/>
      <c r="P65" s="4993"/>
      <c r="Q65" s="8176" t="s">
        <v>941</v>
      </c>
      <c r="R65" s="8043" t="s">
        <v>1771</v>
      </c>
      <c r="S65" s="8178">
        <v>109</v>
      </c>
      <c r="T65" s="8043" t="s">
        <v>101</v>
      </c>
      <c r="U65" s="8044">
        <v>45622</v>
      </c>
      <c r="V65" s="8105">
        <v>123</v>
      </c>
      <c r="W65" s="8047" t="s">
        <v>35</v>
      </c>
      <c r="X65" s="8112">
        <v>246</v>
      </c>
      <c r="Y65" s="8049">
        <v>515</v>
      </c>
      <c r="Z65" s="8046">
        <v>45667</v>
      </c>
      <c r="AA65" s="8400">
        <v>45721</v>
      </c>
      <c r="AB65" s="8047">
        <v>24458</v>
      </c>
      <c r="AC65" s="8048">
        <v>123000</v>
      </c>
      <c r="AD65" s="8048">
        <f t="shared" si="18"/>
        <v>0</v>
      </c>
      <c r="AE65" s="8181">
        <f t="shared" si="19"/>
        <v>63345</v>
      </c>
      <c r="AF65" s="8045">
        <f t="shared" si="20"/>
        <v>3167.25</v>
      </c>
      <c r="AG65" s="8043">
        <v>5</v>
      </c>
      <c r="AH65" s="7749" t="s">
        <v>8</v>
      </c>
      <c r="AI65" s="7684"/>
      <c r="AJ65" s="7738"/>
      <c r="AK65" s="7739"/>
      <c r="AL65" s="7740"/>
      <c r="AM65" s="7741"/>
      <c r="AN65" s="7741"/>
      <c r="AO65" s="7741"/>
      <c r="AP65" s="7741"/>
      <c r="AQ65" s="7741"/>
      <c r="AR65" s="7741"/>
      <c r="AS65" s="7741"/>
      <c r="AT65" s="7741"/>
      <c r="AU65" s="7918"/>
      <c r="AV65" s="7918"/>
      <c r="AW65" s="7741"/>
      <c r="AX65" s="7741"/>
      <c r="AY65" s="7743"/>
      <c r="AZ65" s="7724"/>
      <c r="BA65" s="4993"/>
      <c r="BB65" s="4993"/>
      <c r="BC65" s="5082"/>
      <c r="BD65" s="5082"/>
      <c r="BE65" s="5082"/>
      <c r="BF65" s="5082"/>
      <c r="BG65" s="5082"/>
      <c r="BH65" s="5082"/>
      <c r="BI65" s="5082"/>
      <c r="BJ65" s="5082"/>
      <c r="BK65" s="5082"/>
      <c r="BL65" s="5082"/>
      <c r="BM65" s="5082"/>
      <c r="BN65" s="5082"/>
      <c r="BO65" s="5082"/>
      <c r="BP65" s="5082"/>
      <c r="BQ65" s="5082"/>
      <c r="BR65" s="5082"/>
      <c r="BS65" s="5082"/>
      <c r="BT65" s="5082"/>
      <c r="BU65" s="5232"/>
      <c r="BV65" s="5066"/>
      <c r="BW65" s="5096"/>
      <c r="BX65" s="5097"/>
      <c r="BY65" s="5097"/>
      <c r="BZ65" s="5097"/>
      <c r="CA65" s="5097"/>
      <c r="CB65" s="5097"/>
      <c r="CC65" s="5097"/>
      <c r="CD65" s="5097"/>
      <c r="CE65" s="5097"/>
      <c r="CF65" s="5250"/>
      <c r="CG65" s="5097"/>
      <c r="CH65" s="5097"/>
      <c r="CI65" s="6472"/>
      <c r="CJ65" s="5167"/>
      <c r="CK65" s="4993"/>
      <c r="CL65" s="5135"/>
      <c r="CM65" s="5136"/>
      <c r="CN65" s="5136"/>
      <c r="CO65" s="5136"/>
      <c r="CP65" s="5136"/>
      <c r="CQ65" s="5136"/>
      <c r="CR65" s="5136"/>
      <c r="CS65" s="5136"/>
      <c r="CT65" s="5137"/>
      <c r="CU65" s="5136"/>
      <c r="CV65" s="5136"/>
      <c r="CW65" s="5136"/>
      <c r="CX65" s="5136"/>
      <c r="CY65" s="5136"/>
      <c r="CZ65" s="5136"/>
      <c r="DA65" s="5418"/>
      <c r="DB65" s="5138"/>
      <c r="DC65" s="5122"/>
      <c r="DD65" s="5123"/>
      <c r="DE65" s="5124"/>
      <c r="DF65" s="5133"/>
      <c r="DG65" s="5134"/>
      <c r="DH65" s="5134"/>
      <c r="DI65" s="5134"/>
      <c r="DJ65" s="5134"/>
      <c r="DK65" s="5134"/>
      <c r="DL65" s="5134"/>
      <c r="DM65" s="5134"/>
      <c r="DN65" s="5134"/>
      <c r="DO65" s="5134"/>
      <c r="DP65" s="5134"/>
      <c r="DQ65" s="5134"/>
      <c r="DR65" s="5134"/>
      <c r="DS65" s="5415"/>
      <c r="DU65" s="5012"/>
      <c r="DV65" s="5012"/>
      <c r="DW65" s="5012"/>
      <c r="DX65" s="5012"/>
      <c r="DY65" s="5012"/>
      <c r="DZ65" s="5012"/>
      <c r="EA65" s="5012"/>
      <c r="EB65" s="5012"/>
      <c r="EC65" s="5012"/>
      <c r="ED65" s="5012"/>
      <c r="EE65" s="5012"/>
      <c r="EF65" s="5012"/>
      <c r="EG65" s="5012"/>
      <c r="EH65" s="5012"/>
      <c r="EI65" s="5012"/>
      <c r="EJ65" s="5012"/>
      <c r="EK65" s="5012"/>
      <c r="EL65" s="5012"/>
      <c r="EM65" s="5025"/>
      <c r="EN65" s="5013"/>
      <c r="EO65" s="5048"/>
      <c r="EP65" s="5003"/>
      <c r="EQ65" s="5003"/>
      <c r="ER65" s="5003"/>
      <c r="ES65" s="5003"/>
      <c r="ET65" s="5003"/>
      <c r="EU65" s="5003"/>
      <c r="EV65" s="5003"/>
      <c r="EW65" s="5003"/>
      <c r="EX65" s="5003"/>
      <c r="EY65" s="5003"/>
      <c r="EZ65" s="5003"/>
      <c r="FA65" s="5003"/>
      <c r="FB65" s="1118"/>
      <c r="FD65" s="5135"/>
      <c r="FE65" s="5136"/>
      <c r="FF65" s="5136"/>
      <c r="FG65" s="5136"/>
      <c r="FH65" s="5136"/>
      <c r="FI65" s="5136"/>
      <c r="FJ65" s="5136"/>
      <c r="FK65" s="5136"/>
      <c r="FL65" s="5137"/>
      <c r="FM65" s="5136"/>
      <c r="FN65" s="5136"/>
      <c r="FO65" s="5136"/>
      <c r="FP65" s="5136"/>
      <c r="FQ65" s="5136"/>
      <c r="FR65" s="5136"/>
      <c r="FS65" s="5418"/>
      <c r="FT65" s="5138"/>
      <c r="FU65" s="5122"/>
      <c r="FV65" s="5123"/>
      <c r="FW65" s="5124"/>
      <c r="FX65" s="5133"/>
      <c r="FY65" s="5134"/>
      <c r="FZ65" s="5134"/>
      <c r="GA65" s="5134"/>
      <c r="GB65" s="5134"/>
      <c r="GC65" s="5134"/>
      <c r="GD65" s="5134"/>
      <c r="GE65" s="5134"/>
      <c r="GF65" s="5134"/>
      <c r="GG65" s="5134"/>
      <c r="GH65" s="5134"/>
      <c r="GI65" s="5134"/>
      <c r="GJ65" s="5134"/>
      <c r="GK65" s="5415"/>
      <c r="GL65" s="6481"/>
      <c r="GM65" s="6515" t="s">
        <v>1719</v>
      </c>
      <c r="GN65" s="6516"/>
      <c r="GO65" s="6517"/>
      <c r="GP65" s="6517"/>
      <c r="GQ65" s="6517"/>
      <c r="GR65" s="6517"/>
      <c r="GS65" s="6517"/>
      <c r="GT65" s="6517"/>
      <c r="GU65" s="6517"/>
      <c r="GV65" s="6517"/>
      <c r="GW65" s="6517"/>
      <c r="GX65" s="6517"/>
      <c r="GY65" s="6517"/>
      <c r="GZ65" s="6517"/>
      <c r="HA65" s="6517"/>
      <c r="HB65" s="6517"/>
      <c r="HC65" s="6517"/>
      <c r="HD65" s="6517"/>
      <c r="HE65" s="6520"/>
      <c r="HF65" s="7088"/>
      <c r="HG65" s="7089"/>
      <c r="HH65" s="7090" t="s">
        <v>14</v>
      </c>
      <c r="HI65" s="7090" t="s">
        <v>12</v>
      </c>
      <c r="HJ65" s="7090"/>
      <c r="HK65" s="7090"/>
      <c r="HL65" s="7090" t="s">
        <v>15</v>
      </c>
      <c r="HM65" s="7090" t="s">
        <v>12</v>
      </c>
      <c r="HN65" s="7090" t="s">
        <v>12</v>
      </c>
      <c r="HO65" s="7090"/>
      <c r="HP65" s="7090"/>
      <c r="HQ65" s="7090"/>
      <c r="HR65" s="7090"/>
      <c r="HS65" s="7090" t="s">
        <v>0</v>
      </c>
      <c r="HT65" s="7091"/>
      <c r="HU65" s="7092"/>
      <c r="HV65" s="6717"/>
      <c r="HW65" s="6778"/>
      <c r="HX65" s="6778"/>
      <c r="HY65" s="6778"/>
      <c r="HZ65" s="6778"/>
      <c r="IA65" s="6778"/>
      <c r="IB65" s="6778"/>
      <c r="IC65" s="6778"/>
      <c r="ID65" s="6778"/>
      <c r="IE65" s="6778"/>
      <c r="IF65" s="6778"/>
      <c r="IG65" s="6778"/>
      <c r="IH65" s="6778"/>
      <c r="II65" s="6778"/>
      <c r="IJ65" s="6778"/>
      <c r="IK65" s="6778"/>
      <c r="IL65" s="6778"/>
      <c r="IM65" s="6778"/>
      <c r="IN65" s="6778"/>
      <c r="IO65" s="5012"/>
      <c r="IP65" s="6778"/>
      <c r="IQ65" s="6778"/>
      <c r="IR65" s="6835"/>
      <c r="IS65" s="6734"/>
      <c r="IT65" s="6734"/>
      <c r="IU65" s="6734"/>
      <c r="IV65" s="6734"/>
      <c r="IW65" s="6734"/>
      <c r="IX65" s="6734"/>
      <c r="IY65" s="6734"/>
      <c r="IZ65" s="6734"/>
      <c r="JA65" s="6734"/>
      <c r="JB65" s="6734"/>
      <c r="JC65" s="6734"/>
      <c r="JD65" s="6734"/>
      <c r="JE65" s="6734"/>
    </row>
    <row r="66" spans="2:265" ht="18" thickBot="1">
      <c r="B66" s="4993"/>
      <c r="C66" s="4993"/>
      <c r="D66" s="4993"/>
      <c r="E66" s="4993"/>
      <c r="F66" s="4993"/>
      <c r="G66" s="4993"/>
      <c r="H66" s="4993"/>
      <c r="I66" s="4993"/>
      <c r="J66" s="4993"/>
      <c r="K66" s="4993"/>
      <c r="L66" s="4993"/>
      <c r="M66" s="4993"/>
      <c r="N66" s="4993"/>
      <c r="O66" s="4993"/>
      <c r="P66" s="4993"/>
      <c r="Q66" s="8176" t="s">
        <v>941</v>
      </c>
      <c r="R66" s="8043" t="s">
        <v>1773</v>
      </c>
      <c r="S66" s="8178">
        <v>112</v>
      </c>
      <c r="T66" s="8043" t="s">
        <v>101</v>
      </c>
      <c r="U66" s="8044">
        <v>45701</v>
      </c>
      <c r="V66" s="8438">
        <v>250</v>
      </c>
      <c r="W66" s="8047" t="s">
        <v>35</v>
      </c>
      <c r="X66" s="8047">
        <v>625</v>
      </c>
      <c r="Y66" s="8049">
        <v>1027</v>
      </c>
      <c r="Z66" s="8046">
        <v>45705</v>
      </c>
      <c r="AA66" s="8400">
        <v>45721</v>
      </c>
      <c r="AB66" s="8047">
        <v>24458</v>
      </c>
      <c r="AC66" s="8048">
        <v>100800</v>
      </c>
      <c r="AD66" s="8048">
        <f t="shared" si="18"/>
        <v>-149200</v>
      </c>
      <c r="AE66" s="8108">
        <f t="shared" si="19"/>
        <v>103521.60000000001</v>
      </c>
      <c r="AF66" s="8049">
        <f t="shared" si="20"/>
        <v>5176.0800000000008</v>
      </c>
      <c r="AG66" s="8043">
        <v>5</v>
      </c>
      <c r="AH66" s="7749" t="s">
        <v>8</v>
      </c>
      <c r="AI66" s="7684"/>
      <c r="AJ66" s="7738"/>
      <c r="AK66" s="7739"/>
      <c r="AL66" s="7740"/>
      <c r="AM66" s="7741"/>
      <c r="AN66" s="7741"/>
      <c r="AO66" s="7741"/>
      <c r="AP66" s="7741"/>
      <c r="AQ66" s="7741"/>
      <c r="AR66" s="7741"/>
      <c r="AS66" s="7741"/>
      <c r="AT66" s="7741"/>
      <c r="AU66" s="7918"/>
      <c r="AV66" s="7918"/>
      <c r="AW66" s="7741"/>
      <c r="AX66" s="7741"/>
      <c r="AY66" s="7743"/>
      <c r="AZ66" s="7724"/>
      <c r="BA66" s="4993"/>
      <c r="BB66" s="4993"/>
      <c r="BC66" s="5082"/>
      <c r="BD66" s="5082"/>
      <c r="BE66" s="5082"/>
      <c r="BF66" s="5082"/>
      <c r="BG66" s="5082"/>
      <c r="BH66" s="5082"/>
      <c r="BI66" s="5082"/>
      <c r="BJ66" s="5082"/>
      <c r="BK66" s="5082"/>
      <c r="BL66" s="5082"/>
      <c r="BM66" s="5082"/>
      <c r="BN66" s="5082"/>
      <c r="BO66" s="5082"/>
      <c r="BP66" s="5082"/>
      <c r="BQ66" s="5082"/>
      <c r="BR66" s="5082"/>
      <c r="BS66" s="5082"/>
      <c r="BT66" s="5082"/>
      <c r="BU66" s="5233"/>
      <c r="BV66" s="5079"/>
      <c r="BW66" s="5168"/>
      <c r="BX66" s="5169"/>
      <c r="BY66" s="5169"/>
      <c r="BZ66" s="5169"/>
      <c r="CA66" s="5169"/>
      <c r="CB66" s="5169"/>
      <c r="CC66" s="5169"/>
      <c r="CD66" s="5169"/>
      <c r="CE66" s="5169"/>
      <c r="CF66" s="5913"/>
      <c r="CG66" s="5169"/>
      <c r="CH66" s="5169"/>
      <c r="CI66" s="6473"/>
      <c r="CJ66" s="5170"/>
      <c r="CK66" s="4993"/>
      <c r="CL66" s="5140"/>
      <c r="CM66" s="5141"/>
      <c r="CN66" s="5141"/>
      <c r="CO66" s="5141"/>
      <c r="CP66" s="5141"/>
      <c r="CQ66" s="5141"/>
      <c r="CR66" s="5141"/>
      <c r="CS66" s="5141"/>
      <c r="CT66" s="5142"/>
      <c r="CU66" s="5141"/>
      <c r="CV66" s="5141"/>
      <c r="CW66" s="5141"/>
      <c r="CX66" s="5141"/>
      <c r="CY66" s="5203">
        <f>SUM(CY55:CY65)</f>
        <v>0</v>
      </c>
      <c r="CZ66" s="5203">
        <f>SUM(CZ55:CZ65)</f>
        <v>0</v>
      </c>
      <c r="DA66" s="5420"/>
      <c r="DB66" s="5143"/>
      <c r="DC66" s="5122"/>
      <c r="DD66" s="5123"/>
      <c r="DE66" s="5124"/>
      <c r="DF66" s="5133"/>
      <c r="DG66" s="5134"/>
      <c r="DH66" s="5134"/>
      <c r="DI66" s="5134"/>
      <c r="DJ66" s="5134"/>
      <c r="DK66" s="5134"/>
      <c r="DL66" s="5134"/>
      <c r="DM66" s="5134"/>
      <c r="DN66" s="5134"/>
      <c r="DO66" s="5134"/>
      <c r="DP66" s="5134"/>
      <c r="DQ66" s="5134"/>
      <c r="DR66" s="5134"/>
      <c r="DS66" s="5415"/>
      <c r="DU66" s="8362" t="s">
        <v>1756</v>
      </c>
      <c r="DV66" s="4995"/>
      <c r="DW66" s="4993"/>
      <c r="DX66" s="4993"/>
      <c r="DY66" s="4993"/>
      <c r="DZ66" s="4993"/>
      <c r="EA66" s="4993"/>
      <c r="EB66" s="4993"/>
      <c r="EC66" s="4993"/>
      <c r="ED66" s="4993"/>
      <c r="EE66" s="4993"/>
      <c r="EF66" s="4993"/>
      <c r="EG66" s="4993"/>
      <c r="EH66" s="4993"/>
      <c r="EI66" s="4993"/>
      <c r="EJ66" s="4993"/>
      <c r="EK66" s="4993"/>
      <c r="EL66" s="5012"/>
      <c r="EM66" s="5025"/>
      <c r="EN66" s="5013"/>
      <c r="EO66" s="5048"/>
      <c r="EP66" s="5003"/>
      <c r="EQ66" s="5003"/>
      <c r="ER66" s="5003"/>
      <c r="ES66" s="5003"/>
      <c r="ET66" s="5003"/>
      <c r="EU66" s="5003"/>
      <c r="EV66" s="5003"/>
      <c r="EW66" s="5003"/>
      <c r="EX66" s="5003"/>
      <c r="EY66" s="5003"/>
      <c r="EZ66" s="5003"/>
      <c r="FA66" s="5003"/>
      <c r="FB66" s="1118"/>
      <c r="FD66" s="5140"/>
      <c r="FE66" s="5141"/>
      <c r="FF66" s="5141"/>
      <c r="FG66" s="5141"/>
      <c r="FH66" s="5141"/>
      <c r="FI66" s="5141"/>
      <c r="FJ66" s="5141"/>
      <c r="FK66" s="5141"/>
      <c r="FL66" s="5142"/>
      <c r="FM66" s="5141"/>
      <c r="FN66" s="5141"/>
      <c r="FO66" s="5141"/>
      <c r="FP66" s="5141"/>
      <c r="FQ66" s="5203">
        <f>SUM(FQ55:FQ65)</f>
        <v>2360.4</v>
      </c>
      <c r="FR66" s="5203">
        <f>SUM(FR55:FR65)</f>
        <v>35.405999999999999</v>
      </c>
      <c r="FS66" s="5419"/>
      <c r="FT66" s="5143"/>
      <c r="FU66" s="5122"/>
      <c r="FV66" s="5123"/>
      <c r="FW66" s="5124"/>
      <c r="FX66" s="5133"/>
      <c r="FY66" s="5134"/>
      <c r="FZ66" s="5134"/>
      <c r="GA66" s="5134"/>
      <c r="GB66" s="5134"/>
      <c r="GC66" s="5134"/>
      <c r="GD66" s="5134"/>
      <c r="GE66" s="5134"/>
      <c r="GF66" s="5134"/>
      <c r="GG66" s="5134"/>
      <c r="GH66" s="5134"/>
      <c r="GI66" s="5134"/>
      <c r="GJ66" s="5134"/>
      <c r="GK66" s="5415"/>
      <c r="GL66" s="6481"/>
      <c r="GM66" s="6570"/>
      <c r="GN66" s="6570"/>
      <c r="GO66" s="6570"/>
      <c r="GP66" s="6570" t="s">
        <v>14</v>
      </c>
      <c r="GQ66" s="6570" t="s">
        <v>12</v>
      </c>
      <c r="GR66" s="6570"/>
      <c r="GS66" s="6570"/>
      <c r="GT66" s="6570" t="s">
        <v>15</v>
      </c>
      <c r="GU66" s="6570" t="s">
        <v>12</v>
      </c>
      <c r="GV66" s="6570" t="s">
        <v>12</v>
      </c>
      <c r="GW66" s="6570"/>
      <c r="GX66" s="6570"/>
      <c r="GY66" s="6570"/>
      <c r="GZ66" s="6570"/>
      <c r="HA66" s="6570" t="s">
        <v>0</v>
      </c>
      <c r="HB66" s="6570"/>
      <c r="HC66" s="6570"/>
      <c r="HD66" s="6570"/>
      <c r="HE66" s="6520"/>
      <c r="HF66" s="7093" t="s">
        <v>4</v>
      </c>
      <c r="HG66" s="7094" t="s">
        <v>18</v>
      </c>
      <c r="HH66" s="7095" t="s">
        <v>19</v>
      </c>
      <c r="HI66" s="7095" t="s">
        <v>19</v>
      </c>
      <c r="HJ66" s="7095" t="s">
        <v>20</v>
      </c>
      <c r="HK66" s="7095" t="s">
        <v>21</v>
      </c>
      <c r="HL66" s="7095" t="s">
        <v>22</v>
      </c>
      <c r="HM66" s="7095" t="s">
        <v>23</v>
      </c>
      <c r="HN66" s="7095" t="s">
        <v>23</v>
      </c>
      <c r="HO66" s="7095" t="s">
        <v>24</v>
      </c>
      <c r="HP66" s="7095" t="s">
        <v>20</v>
      </c>
      <c r="HQ66" s="7095" t="s">
        <v>25</v>
      </c>
      <c r="HR66" s="7095" t="s">
        <v>0</v>
      </c>
      <c r="HS66" s="7095" t="s">
        <v>1363</v>
      </c>
      <c r="HT66" s="7096"/>
      <c r="HU66" s="7097" t="s">
        <v>26</v>
      </c>
      <c r="HV66" s="6717"/>
      <c r="HW66" s="6778"/>
      <c r="HX66" s="6778"/>
      <c r="HY66" s="6778"/>
      <c r="HZ66" s="6778"/>
      <c r="IA66" s="6778"/>
      <c r="IB66" s="6778"/>
      <c r="IC66" s="6778"/>
      <c r="ID66" s="6778"/>
      <c r="IE66" s="6778"/>
      <c r="IF66" s="6778"/>
      <c r="IG66" s="6778"/>
      <c r="IH66" s="6778"/>
      <c r="II66" s="6778"/>
      <c r="IJ66" s="6778"/>
      <c r="IK66" s="6778"/>
      <c r="IL66" s="6778"/>
      <c r="IM66" s="6778"/>
      <c r="IN66" s="6778"/>
      <c r="IO66" s="5012"/>
      <c r="IP66" s="6805"/>
      <c r="IQ66" s="7154" t="s">
        <v>1537</v>
      </c>
      <c r="IR66" s="6835"/>
      <c r="IS66" s="6734"/>
      <c r="IT66" s="6734"/>
      <c r="IU66" s="6734"/>
      <c r="IV66" s="6734"/>
      <c r="IW66" s="6734"/>
      <c r="IX66" s="6734"/>
      <c r="IY66" s="6734"/>
      <c r="IZ66" s="6734"/>
      <c r="JA66" s="6734"/>
      <c r="JB66" s="6734"/>
      <c r="JC66" s="6734"/>
      <c r="JD66" s="6734"/>
      <c r="JE66" s="6734"/>
    </row>
    <row r="67" spans="2:265" ht="18" thickBot="1">
      <c r="B67" s="4993"/>
      <c r="C67" s="4993"/>
      <c r="D67" s="4993"/>
      <c r="E67" s="4993"/>
      <c r="F67" s="4993"/>
      <c r="G67" s="4993"/>
      <c r="H67" s="4993"/>
      <c r="I67" s="4993"/>
      <c r="J67" s="4993"/>
      <c r="K67" s="4993"/>
      <c r="L67" s="4993"/>
      <c r="M67" s="4993"/>
      <c r="N67" s="4993"/>
      <c r="O67" s="4993"/>
      <c r="P67" s="4993"/>
      <c r="Q67" s="8185" t="s">
        <v>941</v>
      </c>
      <c r="R67" s="8043" t="s">
        <v>1773</v>
      </c>
      <c r="S67" s="8178">
        <v>112</v>
      </c>
      <c r="T67" s="8043" t="s">
        <v>101</v>
      </c>
      <c r="U67" s="8044">
        <v>45701</v>
      </c>
      <c r="V67" s="8487">
        <v>149.19999999999999</v>
      </c>
      <c r="W67" s="8047" t="s">
        <v>35</v>
      </c>
      <c r="X67" s="8047">
        <v>373</v>
      </c>
      <c r="Y67" s="8049">
        <v>1027</v>
      </c>
      <c r="Z67" s="8046">
        <v>45705</v>
      </c>
      <c r="AA67" s="8400">
        <v>45747</v>
      </c>
      <c r="AB67" s="8047">
        <v>24606</v>
      </c>
      <c r="AC67" s="8048">
        <v>116800</v>
      </c>
      <c r="AD67" s="8048">
        <f t="shared" si="18"/>
        <v>-32400</v>
      </c>
      <c r="AE67" s="8108">
        <f t="shared" si="19"/>
        <v>119953.60000000001</v>
      </c>
      <c r="AF67" s="8049">
        <f t="shared" si="20"/>
        <v>5997.68</v>
      </c>
      <c r="AG67" s="8043">
        <v>5</v>
      </c>
      <c r="AH67" s="7749" t="s">
        <v>8</v>
      </c>
      <c r="AI67" s="7684"/>
      <c r="AJ67" s="7738"/>
      <c r="AK67" s="7739"/>
      <c r="AL67" s="7740"/>
      <c r="AM67" s="7741"/>
      <c r="AN67" s="7741"/>
      <c r="AO67" s="7741"/>
      <c r="AP67" s="7741"/>
      <c r="AQ67" s="7741"/>
      <c r="AR67" s="7741"/>
      <c r="AS67" s="7741"/>
      <c r="AT67" s="7741"/>
      <c r="AU67" s="7918"/>
      <c r="AV67" s="7918"/>
      <c r="AW67" s="7741"/>
      <c r="AX67" s="7741"/>
      <c r="AY67" s="7743"/>
      <c r="AZ67" s="7724"/>
      <c r="BA67" s="4993"/>
      <c r="BB67" s="4993"/>
      <c r="BC67" s="8358" t="s">
        <v>1744</v>
      </c>
      <c r="BD67" s="5057"/>
      <c r="BE67" s="5058"/>
      <c r="BF67" s="5058"/>
      <c r="BG67" s="5058"/>
      <c r="BH67" s="5058"/>
      <c r="BI67" s="5058"/>
      <c r="BJ67" s="5058"/>
      <c r="BK67" s="5058"/>
      <c r="BL67" s="5058"/>
      <c r="BM67" s="5058"/>
      <c r="BN67" s="5058"/>
      <c r="BO67" s="5058"/>
      <c r="BP67" s="5058"/>
      <c r="BQ67" s="5058"/>
      <c r="BR67" s="5058"/>
      <c r="BS67" s="5058"/>
      <c r="BT67" s="5082"/>
      <c r="BU67" s="5227"/>
      <c r="BV67" s="5082"/>
      <c r="BW67" s="5083"/>
      <c r="BX67" s="5058"/>
      <c r="BY67" s="5058"/>
      <c r="BZ67" s="5058"/>
      <c r="CA67" s="5058"/>
      <c r="CB67" s="5058"/>
      <c r="CC67" s="5058"/>
      <c r="CD67" s="5058"/>
      <c r="CE67" s="5058"/>
      <c r="CF67" s="5058"/>
      <c r="CG67" s="5058"/>
      <c r="CH67" s="5058"/>
      <c r="CI67" s="5058"/>
      <c r="CJ67" s="5058"/>
      <c r="CK67" s="4993"/>
      <c r="CL67" s="5122"/>
      <c r="CM67" s="5122"/>
      <c r="CN67" s="5122"/>
      <c r="CO67" s="5122"/>
      <c r="CP67" s="5122"/>
      <c r="CQ67" s="5122"/>
      <c r="CR67" s="5122"/>
      <c r="CS67" s="5122"/>
      <c r="CT67" s="5122"/>
      <c r="CU67" s="5122"/>
      <c r="CV67" s="5122"/>
      <c r="CW67" s="5122"/>
      <c r="CX67" s="5122"/>
      <c r="CY67" s="5122"/>
      <c r="CZ67" s="5122"/>
      <c r="DA67" s="5122"/>
      <c r="DB67" s="5122"/>
      <c r="DC67" s="5122"/>
      <c r="DD67" s="5123"/>
      <c r="DE67" s="5124"/>
      <c r="DF67" s="5133"/>
      <c r="DG67" s="5134"/>
      <c r="DH67" s="5134"/>
      <c r="DI67" s="5134"/>
      <c r="DJ67" s="5134"/>
      <c r="DK67" s="5134"/>
      <c r="DL67" s="5134"/>
      <c r="DM67" s="5134"/>
      <c r="DN67" s="5134"/>
      <c r="DO67" s="5134"/>
      <c r="DP67" s="5134"/>
      <c r="DQ67" s="5134"/>
      <c r="DR67" s="5134"/>
      <c r="DS67" s="5415"/>
      <c r="DU67" s="5016"/>
      <c r="DV67" s="5016"/>
      <c r="DW67" s="5016"/>
      <c r="DX67" s="5016" t="s">
        <v>14</v>
      </c>
      <c r="DY67" s="5016" t="s">
        <v>12</v>
      </c>
      <c r="DZ67" s="5016"/>
      <c r="EA67" s="5016"/>
      <c r="EB67" s="5016" t="s">
        <v>15</v>
      </c>
      <c r="EC67" s="5016" t="s">
        <v>12</v>
      </c>
      <c r="ED67" s="5016" t="s">
        <v>12</v>
      </c>
      <c r="EE67" s="5016"/>
      <c r="EF67" s="5016"/>
      <c r="EG67" s="5016"/>
      <c r="EH67" s="5016"/>
      <c r="EI67" s="5016" t="s">
        <v>0</v>
      </c>
      <c r="EJ67" s="5016"/>
      <c r="EK67" s="5016"/>
      <c r="EL67" s="5012"/>
      <c r="EM67" s="5025"/>
      <c r="EN67" s="5013"/>
      <c r="EO67" s="5048"/>
      <c r="EP67" s="5003"/>
      <c r="EQ67" s="5003"/>
      <c r="ER67" s="5003"/>
      <c r="ES67" s="5003"/>
      <c r="ET67" s="5003"/>
      <c r="EU67" s="5003"/>
      <c r="EV67" s="5003"/>
      <c r="EW67" s="5003"/>
      <c r="EX67" s="5003"/>
      <c r="EY67" s="5003"/>
      <c r="EZ67" s="5003"/>
      <c r="FA67" s="5003"/>
      <c r="FB67" s="1118"/>
      <c r="FD67" s="5122"/>
      <c r="FE67" s="5122"/>
      <c r="FF67" s="5122"/>
      <c r="FG67" s="5122"/>
      <c r="FH67" s="5122"/>
      <c r="FI67" s="5122"/>
      <c r="FJ67" s="5122"/>
      <c r="FK67" s="5122"/>
      <c r="FL67" s="5122"/>
      <c r="FM67" s="5122"/>
      <c r="FN67" s="5122"/>
      <c r="FO67" s="5122"/>
      <c r="FP67" s="5122"/>
      <c r="FQ67" s="5122"/>
      <c r="FR67" s="5122"/>
      <c r="FS67" s="5122"/>
      <c r="FT67" s="5122"/>
      <c r="FU67" s="5122"/>
      <c r="FV67" s="5123"/>
      <c r="FW67" s="5124"/>
      <c r="FX67" s="5133"/>
      <c r="FY67" s="5134"/>
      <c r="FZ67" s="5134"/>
      <c r="GA67" s="5134"/>
      <c r="GB67" s="5134"/>
      <c r="GC67" s="5134"/>
      <c r="GD67" s="5134"/>
      <c r="GE67" s="5134"/>
      <c r="GF67" s="5134"/>
      <c r="GG67" s="5134"/>
      <c r="GH67" s="5134"/>
      <c r="GI67" s="5134"/>
      <c r="GJ67" s="5134"/>
      <c r="GK67" s="5415"/>
      <c r="GL67" s="6481"/>
      <c r="GM67" s="6573" t="s">
        <v>3</v>
      </c>
      <c r="GN67" s="6573" t="s">
        <v>4</v>
      </c>
      <c r="GO67" s="6573" t="s">
        <v>18</v>
      </c>
      <c r="GP67" s="6573" t="s">
        <v>19</v>
      </c>
      <c r="GQ67" s="6573" t="s">
        <v>19</v>
      </c>
      <c r="GR67" s="6573" t="s">
        <v>20</v>
      </c>
      <c r="GS67" s="6573" t="s">
        <v>21</v>
      </c>
      <c r="GT67" s="6573" t="s">
        <v>22</v>
      </c>
      <c r="GU67" s="6573" t="s">
        <v>23</v>
      </c>
      <c r="GV67" s="6573" t="s">
        <v>23</v>
      </c>
      <c r="GW67" s="6573" t="s">
        <v>1227</v>
      </c>
      <c r="GX67" s="6573" t="s">
        <v>20</v>
      </c>
      <c r="GY67" s="6573" t="s">
        <v>25</v>
      </c>
      <c r="GZ67" s="6573" t="s">
        <v>0</v>
      </c>
      <c r="HA67" s="6573" t="s">
        <v>1363</v>
      </c>
      <c r="HB67" s="6573" t="s">
        <v>1388</v>
      </c>
      <c r="HC67" s="6523" t="s">
        <v>1526</v>
      </c>
      <c r="HD67" s="6573" t="s">
        <v>26</v>
      </c>
      <c r="HE67" s="6520"/>
      <c r="HF67" s="7098"/>
      <c r="HG67" s="7099"/>
      <c r="HH67" s="7100" t="s">
        <v>3</v>
      </c>
      <c r="HI67" s="7100" t="s">
        <v>18</v>
      </c>
      <c r="HJ67" s="7100"/>
      <c r="HK67" s="7100"/>
      <c r="HL67" s="7100" t="s">
        <v>21</v>
      </c>
      <c r="HM67" s="7100" t="s">
        <v>27</v>
      </c>
      <c r="HN67" s="7100" t="s">
        <v>28</v>
      </c>
      <c r="HO67" s="7100"/>
      <c r="HP67" s="7100"/>
      <c r="HQ67" s="7100"/>
      <c r="HR67" s="7100"/>
      <c r="HS67" s="7100" t="s">
        <v>11</v>
      </c>
      <c r="HT67" s="7101"/>
      <c r="HU67" s="7102"/>
      <c r="HV67" s="6717"/>
      <c r="HW67" s="6732" t="s">
        <v>1731</v>
      </c>
      <c r="HX67" s="6733"/>
      <c r="HY67" s="6734"/>
      <c r="HZ67" s="6734"/>
      <c r="IA67" s="6734"/>
      <c r="IB67" s="6734"/>
      <c r="IC67" s="6734"/>
      <c r="ID67" s="6734"/>
      <c r="IE67" s="6734"/>
      <c r="IF67" s="6734"/>
      <c r="IG67" s="6734"/>
      <c r="IH67" s="6734"/>
      <c r="II67" s="6734"/>
      <c r="IJ67" s="6734"/>
      <c r="IK67" s="6734"/>
      <c r="IL67" s="6734"/>
      <c r="IM67" s="6734"/>
      <c r="IN67" s="6734"/>
      <c r="IO67" s="4993"/>
      <c r="IP67" s="6779"/>
      <c r="IQ67" s="6836"/>
      <c r="IR67" s="6837" t="s">
        <v>14</v>
      </c>
      <c r="IS67" s="6837" t="s">
        <v>12</v>
      </c>
      <c r="IT67" s="6837"/>
      <c r="IU67" s="6837"/>
      <c r="IV67" s="6837" t="s">
        <v>15</v>
      </c>
      <c r="IW67" s="6837" t="s">
        <v>12</v>
      </c>
      <c r="IX67" s="6837" t="s">
        <v>12</v>
      </c>
      <c r="IY67" s="6837"/>
      <c r="IZ67" s="6837"/>
      <c r="JA67" s="6837"/>
      <c r="JB67" s="6837"/>
      <c r="JC67" s="6837" t="s">
        <v>0</v>
      </c>
      <c r="JD67" s="6838"/>
      <c r="JE67" s="6839"/>
    </row>
    <row r="68" spans="2:265" ht="18" thickBot="1">
      <c r="B68" s="4993"/>
      <c r="C68" s="4993"/>
      <c r="D68" s="4993"/>
      <c r="E68" s="4993"/>
      <c r="F68" s="4993"/>
      <c r="G68" s="4993"/>
      <c r="H68" s="4993"/>
      <c r="I68" s="4993"/>
      <c r="J68" s="4993"/>
      <c r="K68" s="4993"/>
      <c r="L68" s="4993"/>
      <c r="M68" s="4993"/>
      <c r="N68" s="4993"/>
      <c r="O68" s="4993"/>
      <c r="P68" s="4993"/>
      <c r="Q68" s="8176" t="s">
        <v>941</v>
      </c>
      <c r="R68" s="8043" t="s">
        <v>1771</v>
      </c>
      <c r="S68" s="8178">
        <v>113</v>
      </c>
      <c r="T68" s="8043" t="s">
        <v>101</v>
      </c>
      <c r="U68" s="8044">
        <v>45701</v>
      </c>
      <c r="V68" s="8105">
        <v>150</v>
      </c>
      <c r="W68" s="8047" t="s">
        <v>35</v>
      </c>
      <c r="X68" s="8112">
        <v>300</v>
      </c>
      <c r="Y68" s="8049">
        <v>571</v>
      </c>
      <c r="Z68" s="8046">
        <v>45705</v>
      </c>
      <c r="AA68" s="8400">
        <v>45747</v>
      </c>
      <c r="AB68" s="8047">
        <v>24606</v>
      </c>
      <c r="AC68" s="8048">
        <v>166000</v>
      </c>
      <c r="AD68" s="8048">
        <f>(AC68-V68*1000)</f>
        <v>16000</v>
      </c>
      <c r="AE68" s="8181">
        <f>(AC68*Y68/1000)</f>
        <v>94786</v>
      </c>
      <c r="AF68" s="8045">
        <f t="shared" si="20"/>
        <v>4739.3</v>
      </c>
      <c r="AG68" s="8043">
        <v>5</v>
      </c>
      <c r="AH68" s="7749" t="s">
        <v>8</v>
      </c>
      <c r="AI68" s="7684"/>
      <c r="AJ68" s="7764"/>
      <c r="AK68" s="7765"/>
      <c r="AL68" s="7766"/>
      <c r="AM68" s="7767"/>
      <c r="AN68" s="7767"/>
      <c r="AO68" s="7767"/>
      <c r="AP68" s="7767"/>
      <c r="AQ68" s="7767"/>
      <c r="AR68" s="7767"/>
      <c r="AS68" s="7767"/>
      <c r="AT68" s="7767"/>
      <c r="AU68" s="7920"/>
      <c r="AV68" s="7920"/>
      <c r="AW68" s="7767"/>
      <c r="AX68" s="7767"/>
      <c r="AY68" s="7769"/>
      <c r="AZ68" s="7770"/>
      <c r="BA68" s="4993"/>
      <c r="BB68" s="4993"/>
      <c r="BC68" s="5059"/>
      <c r="BD68" s="5059"/>
      <c r="BE68" s="5059"/>
      <c r="BF68" s="5059" t="s">
        <v>14</v>
      </c>
      <c r="BG68" s="5059" t="s">
        <v>12</v>
      </c>
      <c r="BH68" s="5059"/>
      <c r="BI68" s="5059"/>
      <c r="BJ68" s="5059" t="s">
        <v>15</v>
      </c>
      <c r="BK68" s="5059" t="s">
        <v>12</v>
      </c>
      <c r="BL68" s="5059" t="s">
        <v>12</v>
      </c>
      <c r="BM68" s="5059"/>
      <c r="BN68" s="5059"/>
      <c r="BO68" s="5059"/>
      <c r="BP68" s="5059"/>
      <c r="BQ68" s="5059" t="s">
        <v>0</v>
      </c>
      <c r="BR68" s="5059"/>
      <c r="BS68" s="5059"/>
      <c r="BT68" s="5082"/>
      <c r="BU68" s="8363" t="s">
        <v>726</v>
      </c>
      <c r="BV68" s="5083" t="s">
        <v>1396</v>
      </c>
      <c r="BW68" s="5098"/>
      <c r="BX68" s="5098"/>
      <c r="BY68" s="5098"/>
      <c r="BZ68" s="5098" t="s">
        <v>1397</v>
      </c>
      <c r="CA68" s="5098"/>
      <c r="CB68" s="5098"/>
      <c r="CC68" s="5098"/>
      <c r="CD68" s="5345"/>
      <c r="CE68" s="5099" t="s">
        <v>1452</v>
      </c>
      <c r="CF68" s="5099"/>
      <c r="CG68" s="5099"/>
      <c r="CH68" s="5099"/>
      <c r="CI68" s="5099"/>
      <c r="CJ68" s="5099"/>
      <c r="CK68" s="4993"/>
      <c r="CL68" s="5122"/>
      <c r="CM68" s="5122"/>
      <c r="CN68" s="5122"/>
      <c r="CO68" s="5122"/>
      <c r="CP68" s="5122"/>
      <c r="CQ68" s="5122"/>
      <c r="CR68" s="5122"/>
      <c r="CS68" s="5122"/>
      <c r="CT68" s="5122"/>
      <c r="CU68" s="5122"/>
      <c r="CV68" s="5122"/>
      <c r="CW68" s="5122"/>
      <c r="CX68" s="5122"/>
      <c r="CY68" s="5122"/>
      <c r="CZ68" s="5122"/>
      <c r="DA68" s="5122"/>
      <c r="DB68" s="5122"/>
      <c r="DC68" s="5122"/>
      <c r="DD68" s="5123"/>
      <c r="DE68" s="5124"/>
      <c r="DF68" s="5133"/>
      <c r="DG68" s="5134"/>
      <c r="DH68" s="5134"/>
      <c r="DI68" s="5134"/>
      <c r="DJ68" s="5134"/>
      <c r="DK68" s="5134"/>
      <c r="DL68" s="5134"/>
      <c r="DM68" s="5134"/>
      <c r="DN68" s="5134"/>
      <c r="DO68" s="5134"/>
      <c r="DP68" s="5134"/>
      <c r="DQ68" s="5134"/>
      <c r="DR68" s="5134"/>
      <c r="DS68" s="5415"/>
      <c r="DU68" s="5017" t="s">
        <v>3</v>
      </c>
      <c r="DV68" s="5017" t="s">
        <v>4</v>
      </c>
      <c r="DW68" s="5017" t="s">
        <v>18</v>
      </c>
      <c r="DX68" s="5017" t="s">
        <v>19</v>
      </c>
      <c r="DY68" s="5017" t="s">
        <v>19</v>
      </c>
      <c r="DZ68" s="5017" t="s">
        <v>20</v>
      </c>
      <c r="EA68" s="5017" t="s">
        <v>21</v>
      </c>
      <c r="EB68" s="5017" t="s">
        <v>22</v>
      </c>
      <c r="EC68" s="5017" t="s">
        <v>23</v>
      </c>
      <c r="ED68" s="5017" t="s">
        <v>23</v>
      </c>
      <c r="EE68" s="5017" t="s">
        <v>1227</v>
      </c>
      <c r="EF68" s="5017" t="s">
        <v>20</v>
      </c>
      <c r="EG68" s="5017" t="s">
        <v>25</v>
      </c>
      <c r="EH68" s="5017" t="s">
        <v>0</v>
      </c>
      <c r="EI68" s="5017" t="s">
        <v>1363</v>
      </c>
      <c r="EJ68" s="5017"/>
      <c r="EK68" s="5017" t="s">
        <v>26</v>
      </c>
      <c r="EL68" s="5012"/>
      <c r="EM68" s="5025"/>
      <c r="EN68" s="5013"/>
      <c r="EO68" s="5048"/>
      <c r="EP68" s="5003"/>
      <c r="EQ68" s="5003"/>
      <c r="ER68" s="5003"/>
      <c r="ES68" s="5003"/>
      <c r="ET68" s="5003"/>
      <c r="EU68" s="5003"/>
      <c r="EV68" s="5003"/>
      <c r="EW68" s="5003"/>
      <c r="EX68" s="5003"/>
      <c r="EY68" s="5003"/>
      <c r="EZ68" s="5003"/>
      <c r="FA68" s="5003"/>
      <c r="FB68" s="1118"/>
      <c r="FD68" s="5122"/>
      <c r="FE68" s="5122"/>
      <c r="FF68" s="5122"/>
      <c r="FG68" s="5122"/>
      <c r="FH68" s="5122"/>
      <c r="FI68" s="5122"/>
      <c r="FJ68" s="5122"/>
      <c r="FK68" s="5122"/>
      <c r="FL68" s="5122"/>
      <c r="FM68" s="5122"/>
      <c r="FN68" s="5122"/>
      <c r="FO68" s="5122"/>
      <c r="FP68" s="5122"/>
      <c r="FQ68" s="5122"/>
      <c r="FR68" s="5122"/>
      <c r="FS68" s="5122"/>
      <c r="FT68" s="5122"/>
      <c r="FU68" s="5122"/>
      <c r="FV68" s="5123"/>
      <c r="FW68" s="5124"/>
      <c r="FX68" s="5133"/>
      <c r="FY68" s="5134"/>
      <c r="FZ68" s="5134"/>
      <c r="GA68" s="5134"/>
      <c r="GB68" s="5134"/>
      <c r="GC68" s="5134"/>
      <c r="GD68" s="5134"/>
      <c r="GE68" s="5134"/>
      <c r="GF68" s="5134"/>
      <c r="GG68" s="5134"/>
      <c r="GH68" s="5134"/>
      <c r="GI68" s="5134"/>
      <c r="GJ68" s="5134"/>
      <c r="GK68" s="5415"/>
      <c r="GL68" s="6480"/>
      <c r="GM68" s="6576"/>
      <c r="GN68" s="6576"/>
      <c r="GO68" s="6576"/>
      <c r="GP68" s="6576" t="s">
        <v>3</v>
      </c>
      <c r="GQ68" s="6576" t="s">
        <v>18</v>
      </c>
      <c r="GR68" s="6576"/>
      <c r="GS68" s="6576"/>
      <c r="GT68" s="6576" t="s">
        <v>21</v>
      </c>
      <c r="GU68" s="6576" t="s">
        <v>27</v>
      </c>
      <c r="GV68" s="6576" t="s">
        <v>28</v>
      </c>
      <c r="GW68" s="6576"/>
      <c r="GX68" s="6576"/>
      <c r="GY68" s="6576"/>
      <c r="GZ68" s="6576"/>
      <c r="HA68" s="6576" t="s">
        <v>11</v>
      </c>
      <c r="HB68" s="6576"/>
      <c r="HC68" s="6576"/>
      <c r="HD68" s="6576"/>
      <c r="HE68" s="6520"/>
      <c r="HF68" s="6639"/>
      <c r="HG68" s="6640"/>
      <c r="HH68" s="6640"/>
      <c r="HI68" s="6641"/>
      <c r="HJ68" s="6640"/>
      <c r="HK68" s="6640"/>
      <c r="HL68" s="6642"/>
      <c r="HM68" s="6643"/>
      <c r="HN68" s="6641"/>
      <c r="HO68" s="6640"/>
      <c r="HP68" s="6640"/>
      <c r="HQ68" s="6644"/>
      <c r="HR68" s="6645"/>
      <c r="HS68" s="6646"/>
      <c r="HT68" s="6902"/>
      <c r="HU68" s="7103"/>
      <c r="HV68" s="4993"/>
      <c r="HW68" s="6779"/>
      <c r="HX68" s="6779"/>
      <c r="HY68" s="6779"/>
      <c r="HZ68" s="6779" t="s">
        <v>14</v>
      </c>
      <c r="IA68" s="6779" t="s">
        <v>12</v>
      </c>
      <c r="IB68" s="6779"/>
      <c r="IC68" s="6779"/>
      <c r="ID68" s="6779" t="s">
        <v>15</v>
      </c>
      <c r="IE68" s="6779" t="s">
        <v>12</v>
      </c>
      <c r="IF68" s="6779" t="s">
        <v>12</v>
      </c>
      <c r="IG68" s="6779"/>
      <c r="IH68" s="6779"/>
      <c r="II68" s="6779"/>
      <c r="IJ68" s="6779"/>
      <c r="IK68" s="6779" t="s">
        <v>0</v>
      </c>
      <c r="IL68" s="6872"/>
      <c r="IM68" s="6872"/>
      <c r="IN68" s="6779"/>
      <c r="IO68" s="87"/>
      <c r="IP68" s="6780" t="s">
        <v>4</v>
      </c>
      <c r="IQ68" s="6840" t="s">
        <v>18</v>
      </c>
      <c r="IR68" s="6841" t="s">
        <v>19</v>
      </c>
      <c r="IS68" s="6841" t="s">
        <v>19</v>
      </c>
      <c r="IT68" s="6841" t="s">
        <v>20</v>
      </c>
      <c r="IU68" s="6841" t="s">
        <v>21</v>
      </c>
      <c r="IV68" s="6841" t="s">
        <v>22</v>
      </c>
      <c r="IW68" s="6841" t="s">
        <v>23</v>
      </c>
      <c r="IX68" s="6841" t="s">
        <v>23</v>
      </c>
      <c r="IY68" s="6841" t="s">
        <v>24</v>
      </c>
      <c r="IZ68" s="6841" t="s">
        <v>20</v>
      </c>
      <c r="JA68" s="6841" t="s">
        <v>25</v>
      </c>
      <c r="JB68" s="6841" t="s">
        <v>0</v>
      </c>
      <c r="JC68" s="6841" t="s">
        <v>1363</v>
      </c>
      <c r="JD68" s="6842"/>
      <c r="JE68" s="6843" t="s">
        <v>26</v>
      </c>
    </row>
    <row r="69" spans="2:265" ht="16.2" thickBot="1">
      <c r="B69" s="4993"/>
      <c r="C69" s="4993"/>
      <c r="D69" s="4993"/>
      <c r="E69" s="4993"/>
      <c r="F69" s="4993"/>
      <c r="G69" s="4993"/>
      <c r="H69" s="4993"/>
      <c r="I69" s="4993"/>
      <c r="J69" s="4993"/>
      <c r="K69" s="4993"/>
      <c r="L69" s="4993"/>
      <c r="M69" s="4993"/>
      <c r="N69" s="4993"/>
      <c r="O69" s="4993"/>
      <c r="P69" s="4993"/>
      <c r="Q69" s="8103" t="s">
        <v>792</v>
      </c>
      <c r="R69" s="8043" t="s">
        <v>1766</v>
      </c>
      <c r="S69" s="8369">
        <v>514</v>
      </c>
      <c r="T69" s="8043" t="s">
        <v>36</v>
      </c>
      <c r="U69" s="8370">
        <v>45709</v>
      </c>
      <c r="V69" s="8371">
        <v>16</v>
      </c>
      <c r="W69" s="8372" t="s">
        <v>35</v>
      </c>
      <c r="X69" s="8372">
        <v>32</v>
      </c>
      <c r="Y69" s="8373">
        <v>615</v>
      </c>
      <c r="Z69" s="8107">
        <v>45716</v>
      </c>
      <c r="AA69" s="8374">
        <v>45725</v>
      </c>
      <c r="AB69" s="8369">
        <v>24494</v>
      </c>
      <c r="AC69" s="8375">
        <v>16000</v>
      </c>
      <c r="AD69" s="8048">
        <f t="shared" ref="AD69:AD79" si="21">(AC69-V69*1000)</f>
        <v>0</v>
      </c>
      <c r="AE69" s="8181">
        <f t="shared" ref="AE69:AE79" si="22">(AC69*Y69/1000)</f>
        <v>9840</v>
      </c>
      <c r="AF69" s="8181">
        <f t="shared" ref="AF69:AF74" si="23">(AE69*0.05)</f>
        <v>492</v>
      </c>
      <c r="AG69" s="8050">
        <v>5</v>
      </c>
      <c r="AH69" s="7749" t="s">
        <v>8</v>
      </c>
      <c r="AI69" s="7684"/>
      <c r="AJ69" s="7764"/>
      <c r="AK69" s="7765"/>
      <c r="AL69" s="7766"/>
      <c r="AM69" s="7767"/>
      <c r="AN69" s="7767"/>
      <c r="AO69" s="7767"/>
      <c r="AP69" s="7767"/>
      <c r="AQ69" s="7767"/>
      <c r="AR69" s="7767"/>
      <c r="AS69" s="7767"/>
      <c r="AT69" s="7767"/>
      <c r="AU69" s="7920"/>
      <c r="AV69" s="7920"/>
      <c r="AW69" s="7767"/>
      <c r="AX69" s="7767"/>
      <c r="AY69" s="7769"/>
      <c r="AZ69" s="7770"/>
      <c r="BA69" s="4993"/>
      <c r="BB69" s="4993"/>
      <c r="BC69" s="5060" t="s">
        <v>3</v>
      </c>
      <c r="BD69" s="5060" t="s">
        <v>4</v>
      </c>
      <c r="BE69" s="5060" t="s">
        <v>18</v>
      </c>
      <c r="BF69" s="5060" t="s">
        <v>19</v>
      </c>
      <c r="BG69" s="5060" t="s">
        <v>19</v>
      </c>
      <c r="BH69" s="5060" t="s">
        <v>20</v>
      </c>
      <c r="BI69" s="5060" t="s">
        <v>21</v>
      </c>
      <c r="BJ69" s="5060" t="s">
        <v>22</v>
      </c>
      <c r="BK69" s="5060" t="s">
        <v>23</v>
      </c>
      <c r="BL69" s="5060" t="s">
        <v>23</v>
      </c>
      <c r="BM69" s="5060" t="s">
        <v>1227</v>
      </c>
      <c r="BN69" s="5060" t="s">
        <v>20</v>
      </c>
      <c r="BO69" s="5060" t="s">
        <v>25</v>
      </c>
      <c r="BP69" s="5060" t="s">
        <v>0</v>
      </c>
      <c r="BQ69" s="5060" t="s">
        <v>1363</v>
      </c>
      <c r="BR69" s="6697" t="s">
        <v>1388</v>
      </c>
      <c r="BS69" s="5060" t="s">
        <v>26</v>
      </c>
      <c r="BT69" s="5082"/>
      <c r="BU69" s="5228"/>
      <c r="BV69" s="5084"/>
      <c r="BW69" s="5085" t="s">
        <v>14</v>
      </c>
      <c r="BX69" s="5085" t="s">
        <v>12</v>
      </c>
      <c r="BY69" s="5085"/>
      <c r="BZ69" s="5085"/>
      <c r="CA69" s="5085" t="s">
        <v>15</v>
      </c>
      <c r="CB69" s="5085" t="s">
        <v>12</v>
      </c>
      <c r="CC69" s="5085" t="s">
        <v>12</v>
      </c>
      <c r="CD69" s="5085"/>
      <c r="CE69" s="5085"/>
      <c r="CF69" s="5085"/>
      <c r="CG69" s="5085"/>
      <c r="CH69" s="5085" t="s">
        <v>0</v>
      </c>
      <c r="CI69" s="6466"/>
      <c r="CJ69" s="5086"/>
      <c r="CK69" s="4993"/>
      <c r="CL69" s="5103" t="s">
        <v>1806</v>
      </c>
      <c r="CM69" s="5103"/>
      <c r="CN69" s="5104"/>
      <c r="CO69" s="5104"/>
      <c r="CP69" s="5104"/>
      <c r="CQ69" s="5104"/>
      <c r="CR69" s="5104"/>
      <c r="CS69" s="5104"/>
      <c r="CT69" s="5104"/>
      <c r="CU69" s="5104"/>
      <c r="CV69" s="5104"/>
      <c r="CW69" s="5104"/>
      <c r="CX69" s="5104"/>
      <c r="CY69" s="5104"/>
      <c r="CZ69" s="5104"/>
      <c r="DA69" s="5104"/>
      <c r="DB69" s="5104"/>
      <c r="DC69" s="5122"/>
      <c r="DD69" s="5123"/>
      <c r="DE69" s="5124"/>
      <c r="DF69" s="5133"/>
      <c r="DG69" s="5134"/>
      <c r="DH69" s="5134"/>
      <c r="DI69" s="5134"/>
      <c r="DJ69" s="5134"/>
      <c r="DK69" s="5134"/>
      <c r="DL69" s="5134"/>
      <c r="DM69" s="5134"/>
      <c r="DN69" s="5134"/>
      <c r="DO69" s="5134"/>
      <c r="DP69" s="5134"/>
      <c r="DQ69" s="5134"/>
      <c r="DR69" s="5134"/>
      <c r="DS69" s="5415"/>
      <c r="DU69" s="5018"/>
      <c r="DV69" s="5018"/>
      <c r="DW69" s="5018"/>
      <c r="DX69" s="5018" t="s">
        <v>3</v>
      </c>
      <c r="DY69" s="5018" t="s">
        <v>18</v>
      </c>
      <c r="DZ69" s="5018"/>
      <c r="EA69" s="5018"/>
      <c r="EB69" s="5018" t="s">
        <v>21</v>
      </c>
      <c r="EC69" s="5018" t="s">
        <v>27</v>
      </c>
      <c r="ED69" s="5018" t="s">
        <v>28</v>
      </c>
      <c r="EE69" s="5018"/>
      <c r="EF69" s="5018"/>
      <c r="EG69" s="5018"/>
      <c r="EH69" s="5018"/>
      <c r="EI69" s="5018" t="s">
        <v>11</v>
      </c>
      <c r="EJ69" s="5018"/>
      <c r="EK69" s="5018"/>
      <c r="EL69" s="5012"/>
      <c r="EM69" s="5025"/>
      <c r="EN69" s="5013"/>
      <c r="EO69" s="5048"/>
      <c r="EP69" s="5003"/>
      <c r="EQ69" s="5003"/>
      <c r="ER69" s="5003"/>
      <c r="ES69" s="5003"/>
      <c r="ET69" s="5003"/>
      <c r="EU69" s="5003"/>
      <c r="EV69" s="5003"/>
      <c r="EW69" s="5003"/>
      <c r="EX69" s="5003"/>
      <c r="EY69" s="5003"/>
      <c r="EZ69" s="5003"/>
      <c r="FA69" s="5003"/>
      <c r="FB69" s="1118"/>
      <c r="FD69" s="6326" t="s">
        <v>1517</v>
      </c>
      <c r="FE69" s="5103"/>
      <c r="FF69" s="5104"/>
      <c r="FG69" s="5104"/>
      <c r="FH69" s="5104"/>
      <c r="FI69" s="5104"/>
      <c r="FJ69" s="5104"/>
      <c r="FK69" s="5104"/>
      <c r="FL69" s="5104"/>
      <c r="FM69" s="5104"/>
      <c r="FN69" s="5104"/>
      <c r="FO69" s="5104"/>
      <c r="FP69" s="5104"/>
      <c r="FQ69" s="5104"/>
      <c r="FR69" s="5104"/>
      <c r="FS69" s="5104"/>
      <c r="FT69" s="5104"/>
      <c r="FU69" s="5122"/>
      <c r="FV69" s="5123"/>
      <c r="FW69" s="5124"/>
      <c r="FX69" s="5133"/>
      <c r="FY69" s="5134"/>
      <c r="FZ69" s="5134"/>
      <c r="GA69" s="5134"/>
      <c r="GB69" s="5134"/>
      <c r="GC69" s="5134"/>
      <c r="GD69" s="5134"/>
      <c r="GE69" s="5134"/>
      <c r="GF69" s="5134"/>
      <c r="GG69" s="5134"/>
      <c r="GH69" s="5134"/>
      <c r="GI69" s="5134"/>
      <c r="GJ69" s="5134"/>
      <c r="GK69" s="5415"/>
      <c r="GL69" s="6480"/>
      <c r="GM69" s="6935" t="s">
        <v>1779</v>
      </c>
      <c r="GN69" s="6631" t="s">
        <v>1554</v>
      </c>
      <c r="GO69" s="6648">
        <v>4</v>
      </c>
      <c r="GP69" s="6648">
        <v>987</v>
      </c>
      <c r="GQ69" s="6649">
        <v>45707</v>
      </c>
      <c r="GR69" s="6648">
        <v>500</v>
      </c>
      <c r="GS69" s="6648" t="s">
        <v>1539</v>
      </c>
      <c r="GT69" s="6650">
        <v>0</v>
      </c>
      <c r="GU69" s="6651">
        <v>45713</v>
      </c>
      <c r="GV69" s="6649">
        <v>45764</v>
      </c>
      <c r="GW69" s="6648">
        <v>4756</v>
      </c>
      <c r="GX69" s="6648">
        <v>312.10000000000002</v>
      </c>
      <c r="GY69" s="6652">
        <f>(GR69-GX69)</f>
        <v>187.89999999999998</v>
      </c>
      <c r="GZ69" s="6653">
        <f>GT69*GX69/1</f>
        <v>0</v>
      </c>
      <c r="HA69" s="6654">
        <f>(GZ69*0.05)</f>
        <v>0</v>
      </c>
      <c r="HB69" s="6685">
        <v>5</v>
      </c>
      <c r="HC69" s="8519">
        <f>(GZ69*0.02)</f>
        <v>0</v>
      </c>
      <c r="HD69" s="6530" t="s">
        <v>1797</v>
      </c>
      <c r="HE69" s="6520"/>
      <c r="HF69" s="6647"/>
      <c r="HG69" s="6648"/>
      <c r="HH69" s="6648"/>
      <c r="HI69" s="6649"/>
      <c r="HJ69" s="6648"/>
      <c r="HK69" s="6648"/>
      <c r="HL69" s="6650"/>
      <c r="HM69" s="6651"/>
      <c r="HN69" s="6649"/>
      <c r="HO69" s="6648"/>
      <c r="HP69" s="6648"/>
      <c r="HQ69" s="6652"/>
      <c r="HR69" s="6653"/>
      <c r="HS69" s="6654"/>
      <c r="HT69" s="6685"/>
      <c r="HU69" s="6638"/>
      <c r="HV69" s="4993"/>
      <c r="HW69" s="6780" t="s">
        <v>3</v>
      </c>
      <c r="HX69" s="6780" t="s">
        <v>4</v>
      </c>
      <c r="HY69" s="6780" t="s">
        <v>18</v>
      </c>
      <c r="HZ69" s="6780" t="s">
        <v>19</v>
      </c>
      <c r="IA69" s="6780" t="s">
        <v>19</v>
      </c>
      <c r="IB69" s="6780" t="s">
        <v>20</v>
      </c>
      <c r="IC69" s="6780" t="s">
        <v>21</v>
      </c>
      <c r="ID69" s="6780" t="s">
        <v>22</v>
      </c>
      <c r="IE69" s="6780" t="s">
        <v>23</v>
      </c>
      <c r="IF69" s="6780" t="s">
        <v>23</v>
      </c>
      <c r="IG69" s="6780" t="s">
        <v>1227</v>
      </c>
      <c r="IH69" s="6780" t="s">
        <v>20</v>
      </c>
      <c r="II69" s="6780" t="s">
        <v>25</v>
      </c>
      <c r="IJ69" s="6780" t="s">
        <v>0</v>
      </c>
      <c r="IK69" s="6780" t="s">
        <v>1363</v>
      </c>
      <c r="IL69" s="6886" t="s">
        <v>1388</v>
      </c>
      <c r="IM69" s="6868" t="s">
        <v>1526</v>
      </c>
      <c r="IN69" s="6780" t="s">
        <v>26</v>
      </c>
      <c r="IO69" s="87"/>
      <c r="IP69" s="6781"/>
      <c r="IQ69" s="6844"/>
      <c r="IR69" s="6845" t="s">
        <v>3</v>
      </c>
      <c r="IS69" s="6845" t="s">
        <v>18</v>
      </c>
      <c r="IT69" s="6845"/>
      <c r="IU69" s="6845"/>
      <c r="IV69" s="6845" t="s">
        <v>21</v>
      </c>
      <c r="IW69" s="6845" t="s">
        <v>27</v>
      </c>
      <c r="IX69" s="6845" t="s">
        <v>28</v>
      </c>
      <c r="IY69" s="6845"/>
      <c r="IZ69" s="6845"/>
      <c r="JA69" s="6845"/>
      <c r="JB69" s="6845"/>
      <c r="JC69" s="6845" t="s">
        <v>11</v>
      </c>
      <c r="JD69" s="6846"/>
      <c r="JE69" s="6847"/>
    </row>
    <row r="70" spans="2:265" ht="15" thickBot="1">
      <c r="B70" s="4993"/>
      <c r="C70" s="4993"/>
      <c r="D70" s="4993"/>
      <c r="E70" s="4993"/>
      <c r="F70" s="4993"/>
      <c r="G70" s="4993"/>
      <c r="H70" s="4993"/>
      <c r="I70" s="4993"/>
      <c r="J70" s="4993"/>
      <c r="K70" s="4993"/>
      <c r="L70" s="4993"/>
      <c r="M70" s="4993"/>
      <c r="N70" s="4993"/>
      <c r="O70" s="4993"/>
      <c r="P70" s="4993"/>
      <c r="Q70" s="8103" t="s">
        <v>792</v>
      </c>
      <c r="R70" s="8043" t="s">
        <v>1764</v>
      </c>
      <c r="S70" s="8043">
        <v>515</v>
      </c>
      <c r="T70" s="8043" t="s">
        <v>36</v>
      </c>
      <c r="U70" s="8370">
        <v>45709</v>
      </c>
      <c r="V70" s="8105">
        <v>260</v>
      </c>
      <c r="W70" s="8047" t="s">
        <v>35</v>
      </c>
      <c r="X70" s="8047">
        <v>520</v>
      </c>
      <c r="Y70" s="8106">
        <v>544</v>
      </c>
      <c r="Z70" s="8107">
        <v>45716</v>
      </c>
      <c r="AA70" s="8374">
        <v>45725</v>
      </c>
      <c r="AB70" s="8369">
        <v>24494</v>
      </c>
      <c r="AC70" s="8050">
        <v>172500</v>
      </c>
      <c r="AD70" s="8048">
        <f t="shared" si="21"/>
        <v>-87500</v>
      </c>
      <c r="AE70" s="8108">
        <f t="shared" si="22"/>
        <v>93840</v>
      </c>
      <c r="AF70" s="8108">
        <f t="shared" si="23"/>
        <v>4692</v>
      </c>
      <c r="AG70" s="8050">
        <v>5</v>
      </c>
      <c r="AH70" s="7749" t="s">
        <v>8</v>
      </c>
      <c r="AI70" s="7684"/>
      <c r="AJ70" s="7772"/>
      <c r="AK70" s="7773"/>
      <c r="AL70" s="7774"/>
      <c r="AM70" s="7775"/>
      <c r="AN70" s="7775"/>
      <c r="AO70" s="7775"/>
      <c r="AP70" s="7775"/>
      <c r="AQ70" s="7775"/>
      <c r="AR70" s="7775"/>
      <c r="AS70" s="7775"/>
      <c r="AT70" s="7775"/>
      <c r="AU70" s="7921"/>
      <c r="AV70" s="7921"/>
      <c r="AW70" s="7775"/>
      <c r="AX70" s="7775"/>
      <c r="AY70" s="7777"/>
      <c r="AZ70" s="7778"/>
      <c r="BA70" s="4993"/>
      <c r="BB70" s="4993"/>
      <c r="BC70" s="5061"/>
      <c r="BD70" s="5061"/>
      <c r="BE70" s="5061"/>
      <c r="BF70" s="5061" t="s">
        <v>3</v>
      </c>
      <c r="BG70" s="5061" t="s">
        <v>18</v>
      </c>
      <c r="BH70" s="5061"/>
      <c r="BI70" s="5061"/>
      <c r="BJ70" s="5061" t="s">
        <v>21</v>
      </c>
      <c r="BK70" s="5061" t="s">
        <v>27</v>
      </c>
      <c r="BL70" s="5061" t="s">
        <v>28</v>
      </c>
      <c r="BM70" s="5061"/>
      <c r="BN70" s="5061"/>
      <c r="BO70" s="5061"/>
      <c r="BP70" s="5061"/>
      <c r="BQ70" s="5061" t="s">
        <v>11</v>
      </c>
      <c r="BR70" s="5061"/>
      <c r="BS70" s="5061"/>
      <c r="BT70" s="5082"/>
      <c r="BU70" s="5229" t="s">
        <v>4</v>
      </c>
      <c r="BV70" s="5087" t="s">
        <v>18</v>
      </c>
      <c r="BW70" s="5088" t="s">
        <v>19</v>
      </c>
      <c r="BX70" s="5088" t="s">
        <v>19</v>
      </c>
      <c r="BY70" s="5088" t="s">
        <v>20</v>
      </c>
      <c r="BZ70" s="5088" t="s">
        <v>21</v>
      </c>
      <c r="CA70" s="5088" t="s">
        <v>22</v>
      </c>
      <c r="CB70" s="5088" t="s">
        <v>23</v>
      </c>
      <c r="CC70" s="5088" t="s">
        <v>23</v>
      </c>
      <c r="CD70" s="5088" t="s">
        <v>24</v>
      </c>
      <c r="CE70" s="5088" t="s">
        <v>20</v>
      </c>
      <c r="CF70" s="5088" t="s">
        <v>25</v>
      </c>
      <c r="CG70" s="5088" t="s">
        <v>0</v>
      </c>
      <c r="CH70" s="5088" t="s">
        <v>1363</v>
      </c>
      <c r="CI70" s="6467"/>
      <c r="CJ70" s="5089" t="s">
        <v>26</v>
      </c>
      <c r="CK70" s="4993"/>
      <c r="CL70" s="5106"/>
      <c r="CM70" s="5106"/>
      <c r="CN70" s="5106"/>
      <c r="CO70" s="5106" t="s">
        <v>14</v>
      </c>
      <c r="CP70" s="5106" t="s">
        <v>12</v>
      </c>
      <c r="CQ70" s="5106"/>
      <c r="CR70" s="5106"/>
      <c r="CS70" s="5106" t="s">
        <v>15</v>
      </c>
      <c r="CT70" s="5106" t="s">
        <v>12</v>
      </c>
      <c r="CU70" s="5106" t="s">
        <v>12</v>
      </c>
      <c r="CV70" s="5106"/>
      <c r="CW70" s="5106"/>
      <c r="CX70" s="5106"/>
      <c r="CY70" s="5106"/>
      <c r="CZ70" s="5106" t="s">
        <v>0</v>
      </c>
      <c r="DA70" s="5106"/>
      <c r="DB70" s="5106"/>
      <c r="DC70" s="5122"/>
      <c r="DD70" s="5123"/>
      <c r="DE70" s="5124"/>
      <c r="DF70" s="5133"/>
      <c r="DG70" s="5134"/>
      <c r="DH70" s="5134"/>
      <c r="DI70" s="5134"/>
      <c r="DJ70" s="5134"/>
      <c r="DK70" s="5134"/>
      <c r="DL70" s="5134"/>
      <c r="DM70" s="5134"/>
      <c r="DN70" s="5134"/>
      <c r="DO70" s="5134"/>
      <c r="DP70" s="5134"/>
      <c r="DQ70" s="5134"/>
      <c r="DR70" s="5134"/>
      <c r="DS70" s="5415"/>
      <c r="DU70" s="8471" t="s">
        <v>1543</v>
      </c>
      <c r="DV70" s="8441" t="s">
        <v>1787</v>
      </c>
      <c r="DW70" s="8472">
        <v>16</v>
      </c>
      <c r="DX70" s="8472">
        <v>3787</v>
      </c>
      <c r="DY70" s="8473">
        <v>45749</v>
      </c>
      <c r="DZ70" s="8474">
        <v>200</v>
      </c>
      <c r="EA70" s="8472" t="s">
        <v>35</v>
      </c>
      <c r="EB70" s="8472">
        <v>89.45</v>
      </c>
      <c r="EC70" s="4344">
        <v>45763</v>
      </c>
      <c r="ED70" s="8473">
        <v>45769</v>
      </c>
      <c r="EE70" s="8472">
        <v>41652</v>
      </c>
      <c r="EF70" s="8475">
        <v>205000</v>
      </c>
      <c r="EG70" s="8472">
        <f>(DZ70*1000-EF70)</f>
        <v>-5000</v>
      </c>
      <c r="EH70" s="8447">
        <f>(EB70*EF70/1000)</f>
        <v>18337.25</v>
      </c>
      <c r="EI70" s="8447">
        <f>(EH70*0.04)</f>
        <v>733.49</v>
      </c>
      <c r="EJ70" s="8472">
        <v>4</v>
      </c>
      <c r="EK70" s="7073" t="s">
        <v>8</v>
      </c>
      <c r="EL70" s="5012"/>
      <c r="EM70" s="5028"/>
      <c r="EN70" s="5029"/>
      <c r="EO70" s="5374"/>
      <c r="EP70" s="5375"/>
      <c r="EQ70" s="5375"/>
      <c r="ER70" s="5375"/>
      <c r="ES70" s="5375"/>
      <c r="ET70" s="5375"/>
      <c r="EU70" s="5375"/>
      <c r="EV70" s="5375"/>
      <c r="EW70" s="5375"/>
      <c r="EX70" s="5375"/>
      <c r="EY70" s="5375"/>
      <c r="EZ70" s="5375"/>
      <c r="FA70" s="5375"/>
      <c r="FB70" s="5376"/>
      <c r="FD70" s="5106"/>
      <c r="FE70" s="5106"/>
      <c r="FF70" s="5106"/>
      <c r="FG70" s="5106" t="s">
        <v>14</v>
      </c>
      <c r="FH70" s="5106" t="s">
        <v>12</v>
      </c>
      <c r="FI70" s="5106"/>
      <c r="FJ70" s="5106"/>
      <c r="FK70" s="5106" t="s">
        <v>15</v>
      </c>
      <c r="FL70" s="5106" t="s">
        <v>12</v>
      </c>
      <c r="FM70" s="5106" t="s">
        <v>12</v>
      </c>
      <c r="FN70" s="5106"/>
      <c r="FO70" s="5106"/>
      <c r="FP70" s="5106"/>
      <c r="FQ70" s="5106"/>
      <c r="FR70" s="5106" t="s">
        <v>0</v>
      </c>
      <c r="FS70" s="5106"/>
      <c r="FT70" s="5106"/>
      <c r="FU70" s="5122"/>
      <c r="FV70" s="5123"/>
      <c r="FW70" s="5124"/>
      <c r="FX70" s="5133"/>
      <c r="FY70" s="5134"/>
      <c r="FZ70" s="5134"/>
      <c r="GA70" s="5134"/>
      <c r="GB70" s="5134"/>
      <c r="GC70" s="5134"/>
      <c r="GD70" s="5134"/>
      <c r="GE70" s="5134"/>
      <c r="GF70" s="5134"/>
      <c r="GG70" s="5134"/>
      <c r="GH70" s="5134"/>
      <c r="GI70" s="5134"/>
      <c r="GJ70" s="5134"/>
      <c r="GK70" s="5415"/>
      <c r="GL70" s="6480"/>
      <c r="GM70" s="7229"/>
      <c r="GN70" s="6631"/>
      <c r="GO70" s="6648"/>
      <c r="GP70" s="6648"/>
      <c r="GQ70" s="6649"/>
      <c r="GR70" s="6648"/>
      <c r="GS70" s="6648"/>
      <c r="GT70" s="6650"/>
      <c r="GU70" s="6651"/>
      <c r="GV70" s="6649"/>
      <c r="GW70" s="6648"/>
      <c r="GX70" s="6648"/>
      <c r="GY70" s="6652"/>
      <c r="GZ70" s="6653"/>
      <c r="HA70" s="6654"/>
      <c r="HB70" s="6685"/>
      <c r="HC70" s="6685"/>
      <c r="HD70" s="6730" t="s">
        <v>1793</v>
      </c>
      <c r="HE70" s="6520"/>
      <c r="HF70" s="6630"/>
      <c r="HG70" s="6648"/>
      <c r="HH70" s="6648"/>
      <c r="HI70" s="6649"/>
      <c r="HJ70" s="6648"/>
      <c r="HK70" s="6648"/>
      <c r="HL70" s="6650"/>
      <c r="HM70" s="6651"/>
      <c r="HN70" s="6649"/>
      <c r="HO70" s="6648"/>
      <c r="HP70" s="6648"/>
      <c r="HQ70" s="6652"/>
      <c r="HR70" s="6653"/>
      <c r="HS70" s="6654"/>
      <c r="HT70" s="6685"/>
      <c r="HU70" s="7112"/>
      <c r="HV70" s="4993"/>
      <c r="HW70" s="6781"/>
      <c r="HX70" s="6781"/>
      <c r="HY70" s="6781"/>
      <c r="HZ70" s="6781" t="s">
        <v>3</v>
      </c>
      <c r="IA70" s="6781" t="s">
        <v>18</v>
      </c>
      <c r="IB70" s="6781"/>
      <c r="IC70" s="6781"/>
      <c r="ID70" s="6781" t="s">
        <v>21</v>
      </c>
      <c r="IE70" s="6781" t="s">
        <v>27</v>
      </c>
      <c r="IF70" s="6781" t="s">
        <v>28</v>
      </c>
      <c r="IG70" s="6781"/>
      <c r="IH70" s="6781"/>
      <c r="II70" s="6781"/>
      <c r="IJ70" s="6781"/>
      <c r="IK70" s="6781" t="s">
        <v>11</v>
      </c>
      <c r="IL70" s="6873"/>
      <c r="IM70" s="6873"/>
      <c r="IN70" s="6781"/>
      <c r="IO70" s="87"/>
      <c r="IP70" s="6738" t="s">
        <v>1563</v>
      </c>
      <c r="IQ70" s="6739">
        <v>4</v>
      </c>
      <c r="IR70" s="6739" t="s">
        <v>796</v>
      </c>
      <c r="IS70" s="6740">
        <v>45679</v>
      </c>
      <c r="IT70" s="6739">
        <v>300</v>
      </c>
      <c r="IU70" s="6739" t="s">
        <v>1539</v>
      </c>
      <c r="IV70" s="6741">
        <v>12.2</v>
      </c>
      <c r="IW70" s="6742">
        <v>45698</v>
      </c>
      <c r="IX70" s="6740">
        <v>45680</v>
      </c>
      <c r="IY70" s="7193">
        <v>373</v>
      </c>
      <c r="IZ70" s="6739">
        <v>300.5</v>
      </c>
      <c r="JA70" s="6743"/>
      <c r="JB70" s="6744">
        <f>(IZ70*IV70/1)</f>
        <v>3666.1</v>
      </c>
      <c r="JC70" s="6745">
        <f>(JB70*0.05)</f>
        <v>183.30500000000001</v>
      </c>
      <c r="JD70" s="7194">
        <v>5</v>
      </c>
      <c r="JE70" s="6848"/>
    </row>
    <row r="71" spans="2:265" ht="15" thickBot="1">
      <c r="B71" s="4993"/>
      <c r="C71" s="4993"/>
      <c r="D71" s="4993"/>
      <c r="E71" s="4993"/>
      <c r="F71" s="4993"/>
      <c r="G71" s="4993"/>
      <c r="H71" s="4993"/>
      <c r="I71" s="4993"/>
      <c r="J71" s="4993"/>
      <c r="K71" s="4993"/>
      <c r="L71" s="4993"/>
      <c r="M71" s="4993"/>
      <c r="N71" s="4993"/>
      <c r="O71" s="4993"/>
      <c r="P71" s="4993"/>
      <c r="Q71" s="8103" t="s">
        <v>792</v>
      </c>
      <c r="R71" s="8043" t="s">
        <v>1765</v>
      </c>
      <c r="S71" s="8376">
        <v>516</v>
      </c>
      <c r="T71" s="8043" t="s">
        <v>36</v>
      </c>
      <c r="U71" s="8370">
        <v>45709</v>
      </c>
      <c r="V71" s="8377">
        <v>4</v>
      </c>
      <c r="W71" s="8047" t="s">
        <v>35</v>
      </c>
      <c r="X71" s="8047">
        <v>8</v>
      </c>
      <c r="Y71" s="8378">
        <v>655</v>
      </c>
      <c r="Z71" s="8107">
        <v>45716</v>
      </c>
      <c r="AA71" s="8374">
        <v>45725</v>
      </c>
      <c r="AB71" s="8369">
        <v>24494</v>
      </c>
      <c r="AC71" s="8379">
        <v>4000</v>
      </c>
      <c r="AD71" s="8048">
        <f t="shared" si="21"/>
        <v>0</v>
      </c>
      <c r="AE71" s="8380">
        <f t="shared" si="22"/>
        <v>2620</v>
      </c>
      <c r="AF71" s="8380">
        <f t="shared" si="23"/>
        <v>131</v>
      </c>
      <c r="AG71" s="8050">
        <v>5</v>
      </c>
      <c r="AH71" s="7749" t="s">
        <v>8</v>
      </c>
      <c r="AI71" s="7684"/>
      <c r="AJ71" s="7684"/>
      <c r="AK71" s="7684"/>
      <c r="AL71" s="7782"/>
      <c r="AM71" s="7650"/>
      <c r="AN71" s="7650"/>
      <c r="AO71" s="7650"/>
      <c r="AP71" s="7650"/>
      <c r="AQ71" s="7650"/>
      <c r="AR71" s="7650"/>
      <c r="AS71" s="7650"/>
      <c r="AT71" s="7650"/>
      <c r="AU71" s="7783"/>
      <c r="AV71" s="7783"/>
      <c r="AW71" s="7650"/>
      <c r="AX71" s="7650"/>
      <c r="AY71" s="7649"/>
      <c r="AZ71" s="7650"/>
      <c r="BA71" s="4993"/>
      <c r="BB71" s="4993"/>
      <c r="BC71" s="8507"/>
      <c r="BD71" s="8455"/>
      <c r="BE71" s="8458"/>
      <c r="BF71" s="8455"/>
      <c r="BG71" s="8459"/>
      <c r="BH71" s="8460"/>
      <c r="BI71" s="8455"/>
      <c r="BJ71" s="8461"/>
      <c r="BK71" s="8462"/>
      <c r="BL71" s="8463"/>
      <c r="BM71" s="8464"/>
      <c r="BN71" s="8461"/>
      <c r="BO71" s="8465"/>
      <c r="BP71" s="8466"/>
      <c r="BQ71" s="8461"/>
      <c r="BR71" s="8467"/>
      <c r="BS71" s="5064"/>
      <c r="BT71" s="5082"/>
      <c r="BU71" s="5230"/>
      <c r="BV71" s="5090"/>
      <c r="BW71" s="5091" t="s">
        <v>3</v>
      </c>
      <c r="BX71" s="5091" t="s">
        <v>18</v>
      </c>
      <c r="BY71" s="5091"/>
      <c r="BZ71" s="5091"/>
      <c r="CA71" s="5091" t="s">
        <v>21</v>
      </c>
      <c r="CB71" s="5091" t="s">
        <v>27</v>
      </c>
      <c r="CC71" s="5091" t="s">
        <v>28</v>
      </c>
      <c r="CD71" s="5091"/>
      <c r="CE71" s="5091"/>
      <c r="CF71" s="5091"/>
      <c r="CG71" s="5091"/>
      <c r="CH71" s="5091" t="s">
        <v>11</v>
      </c>
      <c r="CI71" s="6468"/>
      <c r="CJ71" s="5092"/>
      <c r="CK71" s="4993"/>
      <c r="CL71" s="5110" t="s">
        <v>3</v>
      </c>
      <c r="CM71" s="5110" t="s">
        <v>4</v>
      </c>
      <c r="CN71" s="5110" t="s">
        <v>18</v>
      </c>
      <c r="CO71" s="5110" t="s">
        <v>19</v>
      </c>
      <c r="CP71" s="5110" t="s">
        <v>19</v>
      </c>
      <c r="CQ71" s="5110" t="s">
        <v>20</v>
      </c>
      <c r="CR71" s="5110" t="s">
        <v>21</v>
      </c>
      <c r="CS71" s="5110" t="s">
        <v>22</v>
      </c>
      <c r="CT71" s="5110" t="s">
        <v>23</v>
      </c>
      <c r="CU71" s="5110" t="s">
        <v>23</v>
      </c>
      <c r="CV71" s="5110" t="s">
        <v>1227</v>
      </c>
      <c r="CW71" s="5110" t="s">
        <v>20</v>
      </c>
      <c r="CX71" s="5110" t="s">
        <v>25</v>
      </c>
      <c r="CY71" s="5110" t="s">
        <v>0</v>
      </c>
      <c r="CZ71" s="5110" t="s">
        <v>1363</v>
      </c>
      <c r="DA71" s="5110" t="s">
        <v>1388</v>
      </c>
      <c r="DB71" s="5110" t="s">
        <v>26</v>
      </c>
      <c r="DC71" s="5122"/>
      <c r="DD71" s="5123"/>
      <c r="DE71" s="5124"/>
      <c r="DF71" s="5133"/>
      <c r="DG71" s="5134"/>
      <c r="DH71" s="5134"/>
      <c r="DI71" s="5134"/>
      <c r="DJ71" s="5134"/>
      <c r="DK71" s="5134"/>
      <c r="DL71" s="5134"/>
      <c r="DM71" s="5134"/>
      <c r="DN71" s="5134"/>
      <c r="DO71" s="5134"/>
      <c r="DP71" s="5134"/>
      <c r="DQ71" s="5134"/>
      <c r="DR71" s="5134"/>
      <c r="DS71" s="5415"/>
      <c r="DU71" s="5469" t="s">
        <v>1543</v>
      </c>
      <c r="DV71" s="6370" t="s">
        <v>1789</v>
      </c>
      <c r="DW71" s="6370">
        <v>17</v>
      </c>
      <c r="DX71" s="6370">
        <v>3839</v>
      </c>
      <c r="DY71" s="6371">
        <v>45751</v>
      </c>
      <c r="DZ71" s="4208">
        <v>100</v>
      </c>
      <c r="EA71" s="6370" t="s">
        <v>35</v>
      </c>
      <c r="EB71" s="6370">
        <v>152.96</v>
      </c>
      <c r="EC71" s="4230">
        <v>45763</v>
      </c>
      <c r="ED71" s="6371">
        <v>45772</v>
      </c>
      <c r="EE71" s="6370">
        <v>41684</v>
      </c>
      <c r="EF71" s="7493">
        <v>111650</v>
      </c>
      <c r="EG71" s="6370">
        <f>(DZ71*1000-EF71)</f>
        <v>-11650</v>
      </c>
      <c r="EH71" s="6373">
        <f>(EB71*EF71/1000)</f>
        <v>17077.984</v>
      </c>
      <c r="EI71" s="6373">
        <f>(EH71*0.04)</f>
        <v>683.11936000000003</v>
      </c>
      <c r="EJ71" s="6370">
        <v>4</v>
      </c>
      <c r="EK71" s="7073" t="s">
        <v>8</v>
      </c>
      <c r="EL71" s="5012"/>
      <c r="EM71" s="5012"/>
      <c r="EN71" s="5012"/>
      <c r="EO71" s="4994"/>
      <c r="EP71" s="4993"/>
      <c r="EQ71" s="4993"/>
      <c r="ER71" s="4993"/>
      <c r="ES71" s="4993"/>
      <c r="ET71" s="4993"/>
      <c r="EU71" s="4993"/>
      <c r="EV71" s="4993"/>
      <c r="EW71" s="4993"/>
      <c r="EX71" s="4993"/>
      <c r="EY71" s="4993"/>
      <c r="EZ71" s="4993"/>
      <c r="FA71" s="4993"/>
      <c r="FB71" s="4993"/>
      <c r="FD71" s="5110" t="s">
        <v>3</v>
      </c>
      <c r="FE71" s="5110" t="s">
        <v>4</v>
      </c>
      <c r="FF71" s="5110" t="s">
        <v>18</v>
      </c>
      <c r="FG71" s="5110" t="s">
        <v>19</v>
      </c>
      <c r="FH71" s="5110" t="s">
        <v>19</v>
      </c>
      <c r="FI71" s="5110" t="s">
        <v>20</v>
      </c>
      <c r="FJ71" s="5110" t="s">
        <v>21</v>
      </c>
      <c r="FK71" s="5110" t="s">
        <v>22</v>
      </c>
      <c r="FL71" s="5110" t="s">
        <v>23</v>
      </c>
      <c r="FM71" s="5110" t="s">
        <v>23</v>
      </c>
      <c r="FN71" s="5110" t="s">
        <v>1227</v>
      </c>
      <c r="FO71" s="5110" t="s">
        <v>20</v>
      </c>
      <c r="FP71" s="5110" t="s">
        <v>25</v>
      </c>
      <c r="FQ71" s="5110" t="s">
        <v>0</v>
      </c>
      <c r="FR71" s="5110" t="s">
        <v>1363</v>
      </c>
      <c r="FS71" s="5110"/>
      <c r="FT71" s="5110" t="s">
        <v>26</v>
      </c>
      <c r="FU71" s="5122"/>
      <c r="FV71" s="5123"/>
      <c r="FW71" s="5124"/>
      <c r="FX71" s="5133"/>
      <c r="FY71" s="5134"/>
      <c r="FZ71" s="5134"/>
      <c r="GA71" s="5134"/>
      <c r="GB71" s="5134"/>
      <c r="GC71" s="5134"/>
      <c r="GD71" s="5134"/>
      <c r="GE71" s="5134"/>
      <c r="GF71" s="5134"/>
      <c r="GG71" s="5134"/>
      <c r="GH71" s="5134"/>
      <c r="GI71" s="5134"/>
      <c r="GJ71" s="5134"/>
      <c r="GK71" s="5415"/>
      <c r="GL71" s="6480"/>
      <c r="GM71" s="6935" t="s">
        <v>1779</v>
      </c>
      <c r="GN71" s="6631" t="s">
        <v>1554</v>
      </c>
      <c r="GO71" s="6648">
        <v>4</v>
      </c>
      <c r="GP71" s="6648">
        <v>987</v>
      </c>
      <c r="GQ71" s="6649">
        <v>45707</v>
      </c>
      <c r="GR71" s="6648">
        <v>310</v>
      </c>
      <c r="GS71" s="6648" t="s">
        <v>1539</v>
      </c>
      <c r="GT71" s="6650">
        <v>0</v>
      </c>
      <c r="GU71" s="6651">
        <v>45713</v>
      </c>
      <c r="GV71" s="6649">
        <v>45776</v>
      </c>
      <c r="GW71" s="6648">
        <v>4806</v>
      </c>
      <c r="GX71" s="6648">
        <v>292</v>
      </c>
      <c r="GY71" s="6652">
        <f>(GR71-GX71)</f>
        <v>18</v>
      </c>
      <c r="GZ71" s="6653">
        <f>GT71*GX71/1</f>
        <v>0</v>
      </c>
      <c r="HA71" s="6654">
        <f>(GZ71*0.05)</f>
        <v>0</v>
      </c>
      <c r="HB71" s="6685">
        <v>5</v>
      </c>
      <c r="HC71" s="8519">
        <f>(GZ71*0.02)</f>
        <v>0</v>
      </c>
      <c r="HD71" s="6538" t="s">
        <v>8</v>
      </c>
      <c r="HE71" s="6520"/>
      <c r="HF71" s="7104"/>
      <c r="HG71" s="7105"/>
      <c r="HH71" s="7105"/>
      <c r="HI71" s="7106"/>
      <c r="HJ71" s="7105"/>
      <c r="HK71" s="7105"/>
      <c r="HL71" s="7107"/>
      <c r="HM71" s="7108"/>
      <c r="HN71" s="7106"/>
      <c r="HO71" s="7105"/>
      <c r="HP71" s="7105"/>
      <c r="HQ71" s="7109"/>
      <c r="HR71" s="7110"/>
      <c r="HS71" s="7111"/>
      <c r="HT71" s="7137"/>
      <c r="HU71" s="7112"/>
      <c r="HV71" s="4993"/>
      <c r="HW71" s="6746" t="s">
        <v>1623</v>
      </c>
      <c r="HX71" s="6747" t="s">
        <v>1563</v>
      </c>
      <c r="HY71" s="6747">
        <v>9</v>
      </c>
      <c r="HZ71" s="6747" t="s">
        <v>796</v>
      </c>
      <c r="IA71" s="6748">
        <v>45757</v>
      </c>
      <c r="IB71" s="6747">
        <v>120</v>
      </c>
      <c r="IC71" s="6747" t="s">
        <v>1539</v>
      </c>
      <c r="ID71" s="6749">
        <v>12.9</v>
      </c>
      <c r="IE71" s="6750">
        <v>45764</v>
      </c>
      <c r="IF71" s="6748">
        <v>45758</v>
      </c>
      <c r="IG71" s="7453">
        <v>456</v>
      </c>
      <c r="IH71" s="6747">
        <v>120.9</v>
      </c>
      <c r="II71" s="6751">
        <f>(IB71-IH71)</f>
        <v>-0.90000000000000568</v>
      </c>
      <c r="IJ71" s="6752">
        <f>(IH71*ID71/1)</f>
        <v>1559.6100000000001</v>
      </c>
      <c r="IK71" s="6753">
        <f>(IJ71*0.05)</f>
        <v>77.980500000000006</v>
      </c>
      <c r="IL71" s="7454">
        <v>5</v>
      </c>
      <c r="IM71" s="7490">
        <f>(IJ71*0.02)</f>
        <v>31.192200000000003</v>
      </c>
      <c r="IN71" s="7318" t="s">
        <v>8</v>
      </c>
      <c r="IO71" s="6407"/>
      <c r="IP71" s="6746"/>
      <c r="IQ71" s="6747"/>
      <c r="IR71" s="6747"/>
      <c r="IS71" s="6748"/>
      <c r="IT71" s="6747"/>
      <c r="IU71" s="6747"/>
      <c r="IV71" s="6749"/>
      <c r="IW71" s="6750"/>
      <c r="IX71" s="6748"/>
      <c r="IY71" s="7192"/>
      <c r="IZ71" s="6747"/>
      <c r="JA71" s="6751"/>
      <c r="JB71" s="6760"/>
      <c r="JC71" s="6761"/>
      <c r="JD71" s="7177"/>
      <c r="JE71" s="6829"/>
    </row>
    <row r="72" spans="2:265" ht="15" thickBot="1">
      <c r="B72" s="4993"/>
      <c r="C72" s="4993"/>
      <c r="D72" s="4993"/>
      <c r="E72" s="4993"/>
      <c r="F72" s="4993"/>
      <c r="G72" s="4993"/>
      <c r="H72" s="4993"/>
      <c r="I72" s="4993"/>
      <c r="J72" s="4993"/>
      <c r="K72" s="4993"/>
      <c r="L72" s="4993"/>
      <c r="M72" s="4993"/>
      <c r="N72" s="4993"/>
      <c r="O72" s="4993"/>
      <c r="P72" s="4993"/>
      <c r="Q72" s="8103" t="s">
        <v>792</v>
      </c>
      <c r="R72" s="8381" t="s">
        <v>1769</v>
      </c>
      <c r="S72" s="8047">
        <v>517</v>
      </c>
      <c r="T72" s="8043" t="s">
        <v>36</v>
      </c>
      <c r="U72" s="8370">
        <v>45709</v>
      </c>
      <c r="V72" s="8382">
        <v>40</v>
      </c>
      <c r="W72" s="8047" t="s">
        <v>35</v>
      </c>
      <c r="X72" s="8047">
        <v>100</v>
      </c>
      <c r="Y72" s="8049">
        <v>1328</v>
      </c>
      <c r="Z72" s="8107">
        <v>45716</v>
      </c>
      <c r="AA72" s="8374">
        <v>45725</v>
      </c>
      <c r="AB72" s="8369">
        <v>24494</v>
      </c>
      <c r="AC72" s="8048">
        <v>40000</v>
      </c>
      <c r="AD72" s="8048">
        <f t="shared" si="21"/>
        <v>0</v>
      </c>
      <c r="AE72" s="8049">
        <f t="shared" si="22"/>
        <v>53120</v>
      </c>
      <c r="AF72" s="8049">
        <f t="shared" si="23"/>
        <v>2656</v>
      </c>
      <c r="AG72" s="8383">
        <v>5</v>
      </c>
      <c r="AH72" s="7749" t="s">
        <v>8</v>
      </c>
      <c r="AI72" s="7684"/>
      <c r="AJ72" s="7684"/>
      <c r="AK72" s="7684"/>
      <c r="AL72" s="7782"/>
      <c r="AM72" s="7650"/>
      <c r="AN72" s="7650"/>
      <c r="AO72" s="7650"/>
      <c r="AP72" s="7650"/>
      <c r="AQ72" s="7650"/>
      <c r="AR72" s="7650"/>
      <c r="AS72" s="7650"/>
      <c r="AT72" s="7650"/>
      <c r="AU72" s="7783"/>
      <c r="AV72" s="7783"/>
      <c r="AW72" s="7650"/>
      <c r="AX72" s="7650"/>
      <c r="AY72" s="7649"/>
      <c r="AZ72" s="7650"/>
      <c r="BA72" s="4993"/>
      <c r="BB72" s="4993"/>
      <c r="BC72" s="8454" t="s">
        <v>1781</v>
      </c>
      <c r="BD72" s="8506" t="s">
        <v>1780</v>
      </c>
      <c r="BE72" s="6945">
        <v>1</v>
      </c>
      <c r="BF72" s="6944">
        <v>1479</v>
      </c>
      <c r="BG72" s="6946">
        <v>45742</v>
      </c>
      <c r="BH72" s="6947">
        <v>200</v>
      </c>
      <c r="BI72" s="6944" t="s">
        <v>96</v>
      </c>
      <c r="BJ72" s="6948">
        <v>19.39</v>
      </c>
      <c r="BK72" s="6949">
        <v>45759</v>
      </c>
      <c r="BL72" s="6950">
        <v>45756</v>
      </c>
      <c r="BM72" s="6951">
        <v>78122</v>
      </c>
      <c r="BN72" s="6948">
        <v>210</v>
      </c>
      <c r="BO72" s="6952">
        <v>0</v>
      </c>
      <c r="BP72" s="6953">
        <f>(BJ72*BN72)</f>
        <v>4071.9</v>
      </c>
      <c r="BQ72" s="6948">
        <f>(BP72*0.05)</f>
        <v>203.59500000000003</v>
      </c>
      <c r="BR72" s="8456">
        <v>5</v>
      </c>
      <c r="BS72" s="8488" t="s">
        <v>1833</v>
      </c>
      <c r="BT72" s="5082"/>
      <c r="BU72" s="8457" t="s">
        <v>1394</v>
      </c>
      <c r="BV72" s="8458">
        <v>74</v>
      </c>
      <c r="BW72" s="8455">
        <v>140542</v>
      </c>
      <c r="BX72" s="8459">
        <v>45734</v>
      </c>
      <c r="BY72" s="8460">
        <v>2000</v>
      </c>
      <c r="BZ72" s="8455" t="s">
        <v>96</v>
      </c>
      <c r="CA72" s="8461">
        <v>17.309999999999999</v>
      </c>
      <c r="CB72" s="8462">
        <v>45737</v>
      </c>
      <c r="CC72" s="8463">
        <v>45730</v>
      </c>
      <c r="CD72" s="8464">
        <v>77807</v>
      </c>
      <c r="CE72" s="8461">
        <v>2002.53</v>
      </c>
      <c r="CF72" s="8465">
        <v>0</v>
      </c>
      <c r="CG72" s="8466">
        <f t="shared" ref="CG72:CG77" si="24">(CA72*CE72)</f>
        <v>34663.794299999994</v>
      </c>
      <c r="CH72" s="8461">
        <f t="shared" ref="CH72:CH77" si="25">(CG72*0.05)</f>
        <v>1733.1897149999998</v>
      </c>
      <c r="CI72" s="8467">
        <v>5</v>
      </c>
      <c r="CJ72" s="5272"/>
      <c r="CK72" s="4993"/>
      <c r="CL72" s="5114"/>
      <c r="CM72" s="5114"/>
      <c r="CN72" s="5114"/>
      <c r="CO72" s="5114" t="s">
        <v>3</v>
      </c>
      <c r="CP72" s="5114" t="s">
        <v>18</v>
      </c>
      <c r="CQ72" s="5114"/>
      <c r="CR72" s="5114"/>
      <c r="CS72" s="5114" t="s">
        <v>21</v>
      </c>
      <c r="CT72" s="5114" t="s">
        <v>27</v>
      </c>
      <c r="CU72" s="5114" t="s">
        <v>28</v>
      </c>
      <c r="CV72" s="5114"/>
      <c r="CW72" s="5114"/>
      <c r="CX72" s="5114"/>
      <c r="CY72" s="5114"/>
      <c r="CZ72" s="5114" t="s">
        <v>11</v>
      </c>
      <c r="DA72" s="5114"/>
      <c r="DB72" s="5114"/>
      <c r="DC72" s="5122"/>
      <c r="DD72" s="5123"/>
      <c r="DE72" s="5124"/>
      <c r="DF72" s="5133"/>
      <c r="DG72" s="5134"/>
      <c r="DH72" s="5134"/>
      <c r="DI72" s="5134"/>
      <c r="DJ72" s="5134"/>
      <c r="DK72" s="5134"/>
      <c r="DL72" s="5134"/>
      <c r="DM72" s="5134"/>
      <c r="DN72" s="5134"/>
      <c r="DO72" s="5134"/>
      <c r="DP72" s="5134"/>
      <c r="DQ72" s="5134"/>
      <c r="DR72" s="5134"/>
      <c r="DS72" s="5415"/>
      <c r="DU72" s="5025"/>
      <c r="DV72" s="5013"/>
      <c r="DW72" s="5013"/>
      <c r="DX72" s="5013"/>
      <c r="DY72" s="5013"/>
      <c r="DZ72" s="5013"/>
      <c r="EA72" s="5013"/>
      <c r="EB72" s="5013"/>
      <c r="EC72" s="5035"/>
      <c r="ED72" s="5013"/>
      <c r="EE72" s="5013"/>
      <c r="EF72" s="5013"/>
      <c r="EG72" s="5013"/>
      <c r="EH72" s="5013"/>
      <c r="EI72" s="5013"/>
      <c r="EJ72" s="5348"/>
      <c r="EK72" s="5026"/>
      <c r="EL72" s="5012"/>
      <c r="EM72" s="5012"/>
      <c r="EN72" s="5012"/>
      <c r="EO72" s="4994"/>
      <c r="EP72" s="4993"/>
      <c r="EQ72" s="4993"/>
      <c r="ER72" s="4993"/>
      <c r="ES72" s="4993"/>
      <c r="ET72" s="4993"/>
      <c r="EU72" s="4993"/>
      <c r="EV72" s="4993"/>
      <c r="EW72" s="4993"/>
      <c r="EX72" s="4993"/>
      <c r="EY72" s="4993"/>
      <c r="EZ72" s="4993"/>
      <c r="FA72" s="4993"/>
      <c r="FB72" s="4993"/>
      <c r="FD72" s="5114"/>
      <c r="FE72" s="5114"/>
      <c r="FF72" s="5114"/>
      <c r="FG72" s="5114" t="s">
        <v>3</v>
      </c>
      <c r="FH72" s="5114" t="s">
        <v>18</v>
      </c>
      <c r="FI72" s="5114"/>
      <c r="FJ72" s="5114"/>
      <c r="FK72" s="5114" t="s">
        <v>21</v>
      </c>
      <c r="FL72" s="5114" t="s">
        <v>27</v>
      </c>
      <c r="FM72" s="5114" t="s">
        <v>28</v>
      </c>
      <c r="FN72" s="5114"/>
      <c r="FO72" s="5114"/>
      <c r="FP72" s="5114"/>
      <c r="FQ72" s="5114"/>
      <c r="FR72" s="5114" t="s">
        <v>11</v>
      </c>
      <c r="FS72" s="5114"/>
      <c r="FT72" s="5114"/>
      <c r="FU72" s="5122"/>
      <c r="FV72" s="5140"/>
      <c r="FW72" s="5141"/>
      <c r="FX72" s="5183"/>
      <c r="FY72" s="5184"/>
      <c r="FZ72" s="5184"/>
      <c r="GA72" s="5184"/>
      <c r="GB72" s="5184"/>
      <c r="GC72" s="5184"/>
      <c r="GD72" s="5184"/>
      <c r="GE72" s="5184"/>
      <c r="GF72" s="5184"/>
      <c r="GG72" s="5184"/>
      <c r="GH72" s="5184"/>
      <c r="GI72" s="5184"/>
      <c r="GJ72" s="5184"/>
      <c r="GK72" s="5491"/>
      <c r="GL72" s="6480"/>
      <c r="GM72" s="6546"/>
      <c r="GN72" s="6547"/>
      <c r="GO72" s="6536"/>
      <c r="GP72" s="6536"/>
      <c r="GQ72" s="6548"/>
      <c r="GR72" s="6536"/>
      <c r="GS72" s="6536"/>
      <c r="GT72" s="6536"/>
      <c r="GU72" s="6549"/>
      <c r="GV72" s="6536"/>
      <c r="GW72" s="6536"/>
      <c r="GX72" s="6550"/>
      <c r="GY72" s="6536"/>
      <c r="GZ72" s="6550"/>
      <c r="HA72" s="6550"/>
      <c r="HB72" s="6898"/>
      <c r="HC72" s="6898"/>
      <c r="HD72" s="6538"/>
      <c r="HE72" s="6520"/>
      <c r="HF72" s="7104"/>
      <c r="HG72" s="7105"/>
      <c r="HH72" s="7105"/>
      <c r="HI72" s="7106"/>
      <c r="HJ72" s="7105"/>
      <c r="HK72" s="7105"/>
      <c r="HL72" s="7107"/>
      <c r="HM72" s="7108"/>
      <c r="HN72" s="7106"/>
      <c r="HO72" s="7105"/>
      <c r="HP72" s="7105"/>
      <c r="HQ72" s="7109"/>
      <c r="HR72" s="7110"/>
      <c r="HS72" s="7111"/>
      <c r="HT72" s="7113"/>
      <c r="HU72" s="7112"/>
      <c r="HV72" s="4993"/>
      <c r="HW72" s="7287"/>
      <c r="HX72" s="6747"/>
      <c r="HY72" s="6747"/>
      <c r="HZ72" s="6747"/>
      <c r="IA72" s="6748"/>
      <c r="IB72" s="6747"/>
      <c r="IC72" s="6747"/>
      <c r="ID72" s="6749"/>
      <c r="IE72" s="6750"/>
      <c r="IF72" s="6748"/>
      <c r="IG72" s="7192"/>
      <c r="IH72" s="6747"/>
      <c r="II72" s="6751"/>
      <c r="IJ72" s="6760"/>
      <c r="IK72" s="6761"/>
      <c r="IL72" s="7177"/>
      <c r="IM72" s="6761"/>
      <c r="IN72" s="7319"/>
      <c r="IO72" s="6410"/>
      <c r="IP72" s="6783"/>
      <c r="IQ72" s="6784"/>
      <c r="IR72" s="6784"/>
      <c r="IS72" s="6785"/>
      <c r="IT72" s="6784"/>
      <c r="IU72" s="6784"/>
      <c r="IV72" s="6786"/>
      <c r="IW72" s="6787"/>
      <c r="IX72" s="6785"/>
      <c r="IY72" s="6784"/>
      <c r="IZ72" s="6784"/>
      <c r="JA72" s="6788"/>
      <c r="JB72" s="6789"/>
      <c r="JC72" s="6790"/>
      <c r="JD72" s="6827"/>
      <c r="JE72" s="6829"/>
    </row>
    <row r="73" spans="2:265" ht="18" customHeight="1" thickBot="1">
      <c r="B73" s="4993"/>
      <c r="C73" s="4993"/>
      <c r="D73" s="4993"/>
      <c r="E73" s="4993"/>
      <c r="F73" s="4993"/>
      <c r="G73" s="4993"/>
      <c r="H73" s="4993"/>
      <c r="I73" s="4993"/>
      <c r="J73" s="4993"/>
      <c r="K73" s="4993"/>
      <c r="L73" s="4993"/>
      <c r="M73" s="4993"/>
      <c r="N73" s="4993"/>
      <c r="O73" s="4993"/>
      <c r="P73" s="4993"/>
      <c r="Q73" s="8103" t="s">
        <v>792</v>
      </c>
      <c r="R73" s="8043" t="s">
        <v>1767</v>
      </c>
      <c r="S73" s="8043">
        <v>518</v>
      </c>
      <c r="T73" s="8043" t="s">
        <v>36</v>
      </c>
      <c r="U73" s="8370">
        <v>45709</v>
      </c>
      <c r="V73" s="8105">
        <v>24</v>
      </c>
      <c r="W73" s="8047" t="s">
        <v>35</v>
      </c>
      <c r="X73" s="8112">
        <f>(V73*1000/500)</f>
        <v>48</v>
      </c>
      <c r="Y73" s="8106">
        <v>427</v>
      </c>
      <c r="Z73" s="8107">
        <v>45716</v>
      </c>
      <c r="AA73" s="8374">
        <v>45725</v>
      </c>
      <c r="AB73" s="8369">
        <v>24494</v>
      </c>
      <c r="AC73" s="8050">
        <v>24000</v>
      </c>
      <c r="AD73" s="8048">
        <f t="shared" si="21"/>
        <v>0</v>
      </c>
      <c r="AE73" s="8108">
        <f t="shared" si="22"/>
        <v>10248</v>
      </c>
      <c r="AF73" s="8108">
        <f t="shared" si="23"/>
        <v>512.4</v>
      </c>
      <c r="AG73" s="8050">
        <v>5</v>
      </c>
      <c r="AH73" s="7749" t="s">
        <v>8</v>
      </c>
      <c r="AI73" s="7684"/>
      <c r="AJ73" s="7654" t="s">
        <v>1642</v>
      </c>
      <c r="AK73" s="7684"/>
      <c r="AL73" s="7910" t="s">
        <v>1643</v>
      </c>
      <c r="AM73" s="7650"/>
      <c r="AN73" s="7650"/>
      <c r="AO73" s="7650"/>
      <c r="AP73" s="7650"/>
      <c r="AQ73" s="7650"/>
      <c r="AR73" s="7650"/>
      <c r="AS73" s="7650"/>
      <c r="AT73" s="7650"/>
      <c r="AU73" s="7650"/>
      <c r="AV73" s="7650"/>
      <c r="AW73" s="7650"/>
      <c r="AX73" s="7650"/>
      <c r="AY73" s="7650"/>
      <c r="AZ73" s="7650"/>
      <c r="BA73" s="4993"/>
      <c r="BB73" s="4993"/>
      <c r="BC73" s="8454" t="s">
        <v>726</v>
      </c>
      <c r="BD73" s="6944" t="s">
        <v>1394</v>
      </c>
      <c r="BE73" s="6945">
        <v>73</v>
      </c>
      <c r="BF73" s="6944">
        <v>140541</v>
      </c>
      <c r="BG73" s="6946">
        <v>45734</v>
      </c>
      <c r="BH73" s="6947">
        <v>2500</v>
      </c>
      <c r="BI73" s="6944" t="s">
        <v>96</v>
      </c>
      <c r="BJ73" s="6948">
        <v>17.309999999999999</v>
      </c>
      <c r="BK73" s="6949">
        <v>45778</v>
      </c>
      <c r="BL73" s="6950">
        <v>45757</v>
      </c>
      <c r="BM73" s="6951">
        <v>78138</v>
      </c>
      <c r="BN73" s="6948">
        <v>2609.64</v>
      </c>
      <c r="BO73" s="6952">
        <v>0</v>
      </c>
      <c r="BP73" s="6953">
        <f>(BJ73*BN73)</f>
        <v>45172.868399999992</v>
      </c>
      <c r="BQ73" s="6948">
        <f>(BP73*0.05)</f>
        <v>2258.6434199999999</v>
      </c>
      <c r="BR73" s="8456">
        <v>5</v>
      </c>
      <c r="BS73" s="6257" t="s">
        <v>8</v>
      </c>
      <c r="BT73" s="5082"/>
      <c r="BU73" s="6976" t="s">
        <v>1394</v>
      </c>
      <c r="BV73" s="6945">
        <v>75</v>
      </c>
      <c r="BW73" s="6944">
        <v>140543</v>
      </c>
      <c r="BX73" s="6946">
        <v>45734</v>
      </c>
      <c r="BY73" s="6947">
        <v>2000</v>
      </c>
      <c r="BZ73" s="6944" t="s">
        <v>96</v>
      </c>
      <c r="CA73" s="6948">
        <v>17.309999999999999</v>
      </c>
      <c r="CB73" s="6949">
        <v>45748</v>
      </c>
      <c r="CC73" s="6950">
        <v>45735</v>
      </c>
      <c r="CD73" s="6951">
        <v>77836</v>
      </c>
      <c r="CE73" s="6948">
        <v>1975.66</v>
      </c>
      <c r="CF73" s="6952">
        <v>0</v>
      </c>
      <c r="CG73" s="6953">
        <f t="shared" si="24"/>
        <v>34198.674599999998</v>
      </c>
      <c r="CH73" s="6948">
        <f t="shared" si="25"/>
        <v>1709.93373</v>
      </c>
      <c r="CI73" s="8456">
        <v>5</v>
      </c>
      <c r="CJ73" s="5167"/>
      <c r="CK73" s="4993"/>
      <c r="CL73" s="5454"/>
      <c r="CM73" s="7288"/>
      <c r="CN73" s="6598"/>
      <c r="CO73" s="6598"/>
      <c r="CP73" s="6597"/>
      <c r="CQ73" s="7209"/>
      <c r="CR73" s="6598"/>
      <c r="CS73" s="6600"/>
      <c r="CT73" s="7210"/>
      <c r="CU73" s="6597"/>
      <c r="CV73" s="6598"/>
      <c r="CW73" s="7212"/>
      <c r="CX73" s="7212"/>
      <c r="CY73" s="6600"/>
      <c r="CZ73" s="6859"/>
      <c r="DA73" s="7213"/>
      <c r="DB73" s="7302"/>
      <c r="DC73" s="5122"/>
      <c r="DD73" s="5140"/>
      <c r="DE73" s="5141"/>
      <c r="DF73" s="5183"/>
      <c r="DG73" s="5184"/>
      <c r="DH73" s="5184"/>
      <c r="DI73" s="5184"/>
      <c r="DJ73" s="5184"/>
      <c r="DK73" s="5184"/>
      <c r="DL73" s="5184"/>
      <c r="DM73" s="5184"/>
      <c r="DN73" s="5184"/>
      <c r="DO73" s="5184"/>
      <c r="DP73" s="5184"/>
      <c r="DQ73" s="5184"/>
      <c r="DR73" s="5184"/>
      <c r="DS73" s="5491"/>
      <c r="DU73" s="5027"/>
      <c r="DV73" s="5014"/>
      <c r="DW73" s="5013"/>
      <c r="DX73" s="5013"/>
      <c r="DY73" s="5019"/>
      <c r="DZ73" s="5013"/>
      <c r="EA73" s="5013"/>
      <c r="EB73" s="5013"/>
      <c r="EC73" s="5021"/>
      <c r="ED73" s="5013"/>
      <c r="EE73" s="5013"/>
      <c r="EF73" s="5020"/>
      <c r="EG73" s="5013"/>
      <c r="EH73" s="5020"/>
      <c r="EI73" s="5020"/>
      <c r="EJ73" s="5349"/>
      <c r="EK73" s="5026"/>
      <c r="EL73" s="5012"/>
      <c r="EM73" s="90"/>
      <c r="EN73" s="5012"/>
      <c r="EO73" s="4994"/>
      <c r="EP73" s="4993"/>
      <c r="EQ73" s="4993"/>
      <c r="ER73" s="4993"/>
      <c r="ES73" s="4993"/>
      <c r="ET73" s="4993"/>
      <c r="EU73" s="4993"/>
      <c r="EV73" s="4993"/>
      <c r="EW73" s="4993"/>
      <c r="EX73" s="4993"/>
      <c r="EY73" s="4993"/>
      <c r="EZ73" s="4993"/>
      <c r="FA73" s="4993"/>
      <c r="FB73" s="4993"/>
      <c r="FD73" s="5472"/>
      <c r="FE73" s="6595"/>
      <c r="FF73" s="6598"/>
      <c r="FG73" s="6598"/>
      <c r="FH73" s="6597"/>
      <c r="FI73" s="6598"/>
      <c r="FJ73" s="6598"/>
      <c r="FK73" s="6598"/>
      <c r="FL73" s="6599"/>
      <c r="FM73" s="6597"/>
      <c r="FN73" s="6598"/>
      <c r="FO73" s="6598"/>
      <c r="FP73" s="6858"/>
      <c r="FQ73" s="6600"/>
      <c r="FR73" s="6859"/>
      <c r="FS73" s="6985"/>
      <c r="FT73" s="5121"/>
      <c r="FU73" s="5122"/>
      <c r="FV73" s="5122"/>
      <c r="FW73" s="5122"/>
      <c r="FX73" s="5139"/>
      <c r="FY73" s="5104"/>
      <c r="FZ73" s="5104"/>
      <c r="GA73" s="5104"/>
      <c r="GB73" s="5104"/>
      <c r="GC73" s="5104"/>
      <c r="GD73" s="5104"/>
      <c r="GE73" s="5104"/>
      <c r="GF73" s="5104"/>
      <c r="GG73" s="5104"/>
      <c r="GH73" s="5104"/>
      <c r="GI73" s="5104"/>
      <c r="GJ73" s="5104"/>
      <c r="GK73" s="5104"/>
      <c r="GL73" s="6480"/>
      <c r="GM73" s="6546"/>
      <c r="GN73" s="6547"/>
      <c r="GO73" s="6536"/>
      <c r="GP73" s="6536"/>
      <c r="GQ73" s="6548"/>
      <c r="GR73" s="6536"/>
      <c r="GS73" s="6536"/>
      <c r="GT73" s="6536"/>
      <c r="GU73" s="6549"/>
      <c r="GV73" s="6536"/>
      <c r="GW73" s="6536"/>
      <c r="GX73" s="6550"/>
      <c r="GY73" s="6536"/>
      <c r="GZ73" s="6550"/>
      <c r="HA73" s="6550"/>
      <c r="HB73" s="6898"/>
      <c r="HC73" s="6898"/>
      <c r="HD73" s="6538"/>
      <c r="HE73" s="6520"/>
      <c r="HF73" s="7127"/>
      <c r="HG73" s="7128"/>
      <c r="HH73" s="7128"/>
      <c r="HI73" s="7129"/>
      <c r="HJ73" s="7128"/>
      <c r="HK73" s="7128"/>
      <c r="HL73" s="7130"/>
      <c r="HM73" s="7131"/>
      <c r="HN73" s="7129"/>
      <c r="HO73" s="7128"/>
      <c r="HP73" s="7128"/>
      <c r="HQ73" s="7132"/>
      <c r="HR73" s="7133"/>
      <c r="HS73" s="7134"/>
      <c r="HT73" s="7135"/>
      <c r="HU73" s="7136"/>
      <c r="HV73" s="4993"/>
      <c r="HW73" s="7287"/>
      <c r="HX73" s="6747"/>
      <c r="HY73" s="6747"/>
      <c r="HZ73" s="6747"/>
      <c r="IA73" s="6748"/>
      <c r="IB73" s="6747"/>
      <c r="IC73" s="6747"/>
      <c r="ID73" s="6749"/>
      <c r="IE73" s="6750"/>
      <c r="IF73" s="6748"/>
      <c r="IG73" s="7192"/>
      <c r="IH73" s="6747"/>
      <c r="II73" s="6751"/>
      <c r="IJ73" s="6760"/>
      <c r="IK73" s="6761"/>
      <c r="IL73" s="7177"/>
      <c r="IM73" s="6761"/>
      <c r="IN73" s="6762"/>
      <c r="IO73" s="5012"/>
      <c r="IP73" s="6769"/>
      <c r="IQ73" s="6765"/>
      <c r="IR73" s="6826"/>
      <c r="IS73" s="6827"/>
      <c r="IT73" s="6827"/>
      <c r="IU73" s="6827"/>
      <c r="IV73" s="6827"/>
      <c r="IW73" s="6827"/>
      <c r="IX73" s="6827"/>
      <c r="IY73" s="6827"/>
      <c r="IZ73" s="6827"/>
      <c r="JA73" s="6827"/>
      <c r="JB73" s="6827"/>
      <c r="JC73" s="6827"/>
      <c r="JD73" s="6827"/>
      <c r="JE73" s="6829"/>
    </row>
    <row r="74" spans="2:265">
      <c r="B74" s="4993"/>
      <c r="C74" s="4993"/>
      <c r="D74" s="4993"/>
      <c r="E74" s="4993"/>
      <c r="F74" s="4993"/>
      <c r="G74" s="4993"/>
      <c r="H74" s="4993"/>
      <c r="I74" s="4993"/>
      <c r="J74" s="4993"/>
      <c r="K74" s="4993"/>
      <c r="L74" s="4993"/>
      <c r="M74" s="4993"/>
      <c r="N74" s="4993"/>
      <c r="O74" s="4993"/>
      <c r="P74" s="4993"/>
      <c r="Q74" s="8103" t="s">
        <v>792</v>
      </c>
      <c r="R74" s="8047" t="s">
        <v>1768</v>
      </c>
      <c r="S74" s="8047">
        <v>519</v>
      </c>
      <c r="T74" s="8043" t="s">
        <v>36</v>
      </c>
      <c r="U74" s="8104">
        <v>45709</v>
      </c>
      <c r="V74" s="8382">
        <v>10</v>
      </c>
      <c r="W74" s="8047" t="s">
        <v>35</v>
      </c>
      <c r="X74" s="8047">
        <v>25</v>
      </c>
      <c r="Y74" s="8049">
        <v>1328</v>
      </c>
      <c r="Z74" s="8046">
        <v>45716</v>
      </c>
      <c r="AA74" s="8374">
        <v>45725</v>
      </c>
      <c r="AB74" s="8369">
        <v>24494</v>
      </c>
      <c r="AC74" s="8048">
        <v>3200</v>
      </c>
      <c r="AD74" s="8048">
        <f t="shared" si="21"/>
        <v>-6800</v>
      </c>
      <c r="AE74" s="8049">
        <f t="shared" si="22"/>
        <v>4249.6000000000004</v>
      </c>
      <c r="AF74" s="8049">
        <f t="shared" si="23"/>
        <v>212.48000000000002</v>
      </c>
      <c r="AG74" s="8383">
        <v>5</v>
      </c>
      <c r="AH74" s="7749" t="s">
        <v>8</v>
      </c>
      <c r="AI74" s="7684"/>
      <c r="AJ74" s="7656"/>
      <c r="AK74" s="7661"/>
      <c r="AL74" s="7662" t="s">
        <v>14</v>
      </c>
      <c r="AM74" s="7662" t="s">
        <v>12</v>
      </c>
      <c r="AN74" s="7662"/>
      <c r="AO74" s="7662"/>
      <c r="AP74" s="7662"/>
      <c r="AQ74" s="7662" t="s">
        <v>15</v>
      </c>
      <c r="AR74" s="7662" t="s">
        <v>12</v>
      </c>
      <c r="AS74" s="7662" t="s">
        <v>12</v>
      </c>
      <c r="AT74" s="7662"/>
      <c r="AU74" s="7662"/>
      <c r="AV74" s="7662"/>
      <c r="AW74" s="7662"/>
      <c r="AX74" s="7662" t="s">
        <v>0</v>
      </c>
      <c r="AY74" s="7663"/>
      <c r="AZ74" s="7664"/>
      <c r="BA74" s="4993"/>
      <c r="BB74" s="4993"/>
      <c r="BC74" s="6261"/>
      <c r="BD74" s="5330"/>
      <c r="BE74" s="5253"/>
      <c r="BF74" s="5254"/>
      <c r="BG74" s="5255"/>
      <c r="BH74" s="5256"/>
      <c r="BI74" s="5254"/>
      <c r="BJ74" s="5257"/>
      <c r="BK74" s="5397"/>
      <c r="BL74" s="6307"/>
      <c r="BM74" s="5398"/>
      <c r="BN74" s="5257"/>
      <c r="BO74" s="5246"/>
      <c r="BP74" s="5250"/>
      <c r="BQ74" s="5257"/>
      <c r="BR74" s="7141"/>
      <c r="BS74" s="5068"/>
      <c r="BT74" s="5082"/>
      <c r="BU74" s="6976" t="s">
        <v>1394</v>
      </c>
      <c r="BV74" s="6945">
        <v>73</v>
      </c>
      <c r="BW74" s="6944">
        <v>140541</v>
      </c>
      <c r="BX74" s="6946">
        <v>45734</v>
      </c>
      <c r="BY74" s="6947">
        <v>2500</v>
      </c>
      <c r="BZ74" s="6944" t="s">
        <v>96</v>
      </c>
      <c r="CA74" s="6948">
        <v>17.309999999999999</v>
      </c>
      <c r="CB74" s="6949">
        <v>45778</v>
      </c>
      <c r="CC74" s="6950">
        <v>45757</v>
      </c>
      <c r="CD74" s="6951">
        <v>78138</v>
      </c>
      <c r="CE74" s="6948">
        <v>2609.64</v>
      </c>
      <c r="CF74" s="6952">
        <v>0</v>
      </c>
      <c r="CG74" s="6953">
        <f t="shared" si="24"/>
        <v>45172.868399999992</v>
      </c>
      <c r="CH74" s="6948">
        <f t="shared" si="25"/>
        <v>2258.6434199999999</v>
      </c>
      <c r="CI74" s="8456">
        <v>5</v>
      </c>
      <c r="CJ74" s="6439"/>
      <c r="CK74" s="4993"/>
      <c r="CL74" s="5443"/>
      <c r="CM74" s="5444"/>
      <c r="CN74" s="5445"/>
      <c r="CO74" s="5445"/>
      <c r="CP74" s="5446"/>
      <c r="CQ74" s="5447"/>
      <c r="CR74" s="5445"/>
      <c r="CS74" s="5448"/>
      <c r="CT74" s="5449"/>
      <c r="CU74" s="5450"/>
      <c r="CV74" s="5445"/>
      <c r="CW74" s="5451"/>
      <c r="CX74" s="5451"/>
      <c r="CY74" s="5452"/>
      <c r="CZ74" s="5453"/>
      <c r="DA74" s="5451"/>
      <c r="DB74" s="5126"/>
      <c r="DC74" s="5122"/>
      <c r="DD74" s="5122"/>
      <c r="DE74" s="5122"/>
      <c r="DF74" s="5139"/>
      <c r="DG74" s="5104"/>
      <c r="DH74" s="5104"/>
      <c r="DI74" s="5104"/>
      <c r="DJ74" s="5104"/>
      <c r="DK74" s="5104"/>
      <c r="DL74" s="5104"/>
      <c r="DM74" s="5104"/>
      <c r="DN74" s="5104"/>
      <c r="DO74" s="5104"/>
      <c r="DP74" s="5104"/>
      <c r="DQ74" s="5104"/>
      <c r="DR74" s="5104"/>
      <c r="DS74" s="5104"/>
      <c r="DU74" s="5027"/>
      <c r="DV74" s="5014"/>
      <c r="DW74" s="5013"/>
      <c r="DX74" s="5013"/>
      <c r="DY74" s="5019"/>
      <c r="DZ74" s="5013"/>
      <c r="EA74" s="5013"/>
      <c r="EB74" s="5013"/>
      <c r="EC74" s="5021"/>
      <c r="ED74" s="5013"/>
      <c r="EE74" s="5013"/>
      <c r="EF74" s="5020"/>
      <c r="EG74" s="5013"/>
      <c r="EH74" s="5020"/>
      <c r="EI74" s="5020"/>
      <c r="EJ74" s="5349"/>
      <c r="EK74" s="5026"/>
      <c r="EL74" s="5012"/>
      <c r="EM74" s="5016"/>
      <c r="EN74" s="5042"/>
      <c r="EO74" s="5038" t="s">
        <v>14</v>
      </c>
      <c r="EP74" s="5038" t="s">
        <v>12</v>
      </c>
      <c r="EQ74" s="5038"/>
      <c r="ER74" s="5038"/>
      <c r="ES74" s="5038" t="s">
        <v>15</v>
      </c>
      <c r="ET74" s="5038" t="s">
        <v>12</v>
      </c>
      <c r="EU74" s="5038" t="s">
        <v>12</v>
      </c>
      <c r="EV74" s="5038"/>
      <c r="EW74" s="5038"/>
      <c r="EX74" s="5038"/>
      <c r="EY74" s="5038"/>
      <c r="EZ74" s="5038" t="s">
        <v>0</v>
      </c>
      <c r="FA74" s="5382"/>
      <c r="FB74" s="5039"/>
      <c r="FD74" s="6335"/>
      <c r="FE74" s="6327"/>
      <c r="FF74" s="6328"/>
      <c r="FG74" s="6328"/>
      <c r="FH74" s="6329"/>
      <c r="FI74" s="6328"/>
      <c r="FJ74" s="6328"/>
      <c r="FK74" s="6328"/>
      <c r="FL74" s="6332"/>
      <c r="FM74" s="6329"/>
      <c r="FN74" s="6328"/>
      <c r="FO74" s="6328"/>
      <c r="FP74" s="6334"/>
      <c r="FQ74" s="6333"/>
      <c r="FR74" s="6354"/>
      <c r="FS74" s="7023"/>
      <c r="FT74" s="5126"/>
      <c r="FU74" s="5122"/>
      <c r="FV74" s="5122"/>
      <c r="FW74" s="5122"/>
      <c r="FX74" s="5139"/>
      <c r="FY74" s="5104"/>
      <c r="FZ74" s="5104"/>
      <c r="GA74" s="5104"/>
      <c r="GB74" s="5104"/>
      <c r="GC74" s="5104"/>
      <c r="GD74" s="5104"/>
      <c r="GE74" s="5104"/>
      <c r="GF74" s="5104"/>
      <c r="GG74" s="5104"/>
      <c r="GH74" s="5104"/>
      <c r="GI74" s="5104"/>
      <c r="GJ74" s="5104"/>
      <c r="GK74" s="5104"/>
      <c r="GL74" s="6480"/>
      <c r="GM74" s="6535"/>
      <c r="GN74" s="6536"/>
      <c r="GO74" s="6536"/>
      <c r="GP74" s="6536"/>
      <c r="GQ74" s="6536"/>
      <c r="GR74" s="6536"/>
      <c r="GS74" s="6536"/>
      <c r="GT74" s="6536"/>
      <c r="GU74" s="6537"/>
      <c r="GV74" s="6536"/>
      <c r="GW74" s="6536"/>
      <c r="GX74" s="6536"/>
      <c r="GY74" s="6536"/>
      <c r="GZ74" s="6536"/>
      <c r="HA74" s="6536"/>
      <c r="HB74" s="6676"/>
      <c r="HC74" s="6676"/>
      <c r="HD74" s="6538"/>
      <c r="HE74" s="6520"/>
      <c r="HF74" s="6647"/>
      <c r="HG74" s="6648"/>
      <c r="HH74" s="6648"/>
      <c r="HI74" s="6649"/>
      <c r="HJ74" s="6648"/>
      <c r="HK74" s="6648"/>
      <c r="HL74" s="6650"/>
      <c r="HM74" s="6651"/>
      <c r="HN74" s="6649"/>
      <c r="HO74" s="6648"/>
      <c r="HP74" s="6648"/>
      <c r="HQ74" s="6652"/>
      <c r="HR74" s="6653"/>
      <c r="HS74" s="6654"/>
      <c r="HT74" s="6685"/>
      <c r="HU74" s="7112"/>
      <c r="HV74" s="4993"/>
      <c r="HW74" s="6754"/>
      <c r="HX74" s="6747"/>
      <c r="HY74" s="6747"/>
      <c r="HZ74" s="6747"/>
      <c r="IA74" s="6748"/>
      <c r="IB74" s="6747"/>
      <c r="IC74" s="6747"/>
      <c r="ID74" s="6749"/>
      <c r="IE74" s="6750"/>
      <c r="IF74" s="6748"/>
      <c r="IG74" s="7192"/>
      <c r="IH74" s="6747"/>
      <c r="II74" s="6751"/>
      <c r="IJ74" s="6760"/>
      <c r="IK74" s="6761"/>
      <c r="IL74" s="7177"/>
      <c r="IM74" s="6761"/>
      <c r="IN74" s="6762"/>
      <c r="IO74" s="5012"/>
      <c r="IP74" s="6769"/>
      <c r="IQ74" s="6765"/>
      <c r="IR74" s="6826"/>
      <c r="IS74" s="6827"/>
      <c r="IT74" s="6827"/>
      <c r="IU74" s="6827"/>
      <c r="IV74" s="6827"/>
      <c r="IW74" s="6827"/>
      <c r="IX74" s="6827"/>
      <c r="IY74" s="6827"/>
      <c r="IZ74" s="6827"/>
      <c r="JA74" s="6827"/>
      <c r="JB74" s="6827"/>
      <c r="JC74" s="6827"/>
      <c r="JD74" s="6827"/>
      <c r="JE74" s="6829"/>
    </row>
    <row r="75" spans="2:265" ht="15" thickBot="1">
      <c r="B75" s="4993"/>
      <c r="C75" s="4993"/>
      <c r="D75" s="4993"/>
      <c r="E75" s="4993"/>
      <c r="F75" s="4993"/>
      <c r="G75" s="4993"/>
      <c r="H75" s="4993"/>
      <c r="I75" s="4993"/>
      <c r="J75" s="4993"/>
      <c r="K75" s="4993"/>
      <c r="L75" s="4993"/>
      <c r="M75" s="4993"/>
      <c r="N75" s="4993"/>
      <c r="O75" s="4993"/>
      <c r="P75" s="4993"/>
      <c r="Q75" s="7750" t="s">
        <v>1715</v>
      </c>
      <c r="R75" s="7714" t="s">
        <v>1777</v>
      </c>
      <c r="S75" s="7714">
        <v>18</v>
      </c>
      <c r="T75" s="7714" t="s">
        <v>1545</v>
      </c>
      <c r="U75" s="7745">
        <v>45685</v>
      </c>
      <c r="V75" s="8110">
        <v>215</v>
      </c>
      <c r="W75" s="7717" t="s">
        <v>35</v>
      </c>
      <c r="X75" s="7717">
        <v>430</v>
      </c>
      <c r="Y75" s="7718">
        <v>398</v>
      </c>
      <c r="Z75" s="7746">
        <v>45691</v>
      </c>
      <c r="AA75" s="7781">
        <v>45691</v>
      </c>
      <c r="AB75" s="7736">
        <v>24495</v>
      </c>
      <c r="AC75" s="7723">
        <v>67000</v>
      </c>
      <c r="AD75" s="7721">
        <f t="shared" si="21"/>
        <v>-148000</v>
      </c>
      <c r="AE75" s="7752">
        <f t="shared" si="22"/>
        <v>26666</v>
      </c>
      <c r="AF75" s="7752">
        <f>(AE75*0.025)</f>
        <v>666.65000000000009</v>
      </c>
      <c r="AG75" s="8113">
        <v>2.5</v>
      </c>
      <c r="AH75" s="7749" t="s">
        <v>8</v>
      </c>
      <c r="AI75" s="7684"/>
      <c r="AJ75" s="7660" t="s">
        <v>4</v>
      </c>
      <c r="AK75" s="7666" t="s">
        <v>18</v>
      </c>
      <c r="AL75" s="7667" t="s">
        <v>19</v>
      </c>
      <c r="AM75" s="7667" t="s">
        <v>19</v>
      </c>
      <c r="AN75" s="7667" t="s">
        <v>20</v>
      </c>
      <c r="AO75" s="7667" t="s">
        <v>21</v>
      </c>
      <c r="AP75" s="7667" t="s">
        <v>1559</v>
      </c>
      <c r="AQ75" s="7667" t="s">
        <v>22</v>
      </c>
      <c r="AR75" s="7667" t="s">
        <v>23</v>
      </c>
      <c r="AS75" s="7667" t="s">
        <v>23</v>
      </c>
      <c r="AT75" s="7667" t="s">
        <v>24</v>
      </c>
      <c r="AU75" s="7667" t="s">
        <v>20</v>
      </c>
      <c r="AV75" s="7667" t="s">
        <v>25</v>
      </c>
      <c r="AW75" s="7667" t="s">
        <v>0</v>
      </c>
      <c r="AX75" s="7667" t="s">
        <v>1363</v>
      </c>
      <c r="AY75" s="7668" t="s">
        <v>1388</v>
      </c>
      <c r="AZ75" s="7669" t="s">
        <v>26</v>
      </c>
      <c r="BA75" s="4993"/>
      <c r="BB75" s="4993"/>
      <c r="BC75" s="5065"/>
      <c r="BD75" s="5066"/>
      <c r="BE75" s="5066"/>
      <c r="BF75" s="5066"/>
      <c r="BG75" s="5066"/>
      <c r="BH75" s="5066"/>
      <c r="BI75" s="5066"/>
      <c r="BJ75" s="5066"/>
      <c r="BK75" s="5067"/>
      <c r="BL75" s="5066"/>
      <c r="BM75" s="5066"/>
      <c r="BN75" s="5066"/>
      <c r="BO75" s="5066"/>
      <c r="BP75" s="5066"/>
      <c r="BQ75" s="5066"/>
      <c r="BR75" s="6694"/>
      <c r="BS75" s="5068"/>
      <c r="BT75" s="5082"/>
      <c r="BU75" s="6976" t="s">
        <v>1394</v>
      </c>
      <c r="BV75" s="6945">
        <v>76</v>
      </c>
      <c r="BW75" s="6944">
        <v>144460</v>
      </c>
      <c r="BX75" s="6946">
        <v>45846</v>
      </c>
      <c r="BY75" s="6947">
        <v>2000</v>
      </c>
      <c r="BZ75" s="6944" t="s">
        <v>96</v>
      </c>
      <c r="CA75" s="6948">
        <v>18.350000000000001</v>
      </c>
      <c r="CB75" s="6949">
        <v>45846</v>
      </c>
      <c r="CC75" s="6950">
        <v>45855</v>
      </c>
      <c r="CD75" s="6951">
        <v>79132</v>
      </c>
      <c r="CE75" s="6948">
        <v>2067.7399999999998</v>
      </c>
      <c r="CF75" s="6952">
        <v>0</v>
      </c>
      <c r="CG75" s="6953">
        <f t="shared" si="24"/>
        <v>37943.029000000002</v>
      </c>
      <c r="CH75" s="6948">
        <f t="shared" si="25"/>
        <v>1897.1514500000003</v>
      </c>
      <c r="CI75" s="8456">
        <v>5</v>
      </c>
      <c r="CJ75" s="5167"/>
      <c r="CK75" s="4993"/>
      <c r="CL75" s="5123"/>
      <c r="CM75" s="5124"/>
      <c r="CN75" s="5124"/>
      <c r="CO75" s="5124"/>
      <c r="CP75" s="5124"/>
      <c r="CQ75" s="5124"/>
      <c r="CR75" s="5124"/>
      <c r="CS75" s="5124"/>
      <c r="CT75" s="5125"/>
      <c r="CU75" s="5124"/>
      <c r="CV75" s="5124"/>
      <c r="CW75" s="5124"/>
      <c r="CX75" s="5124"/>
      <c r="CY75" s="5124"/>
      <c r="CZ75" s="5124"/>
      <c r="DA75" s="5416"/>
      <c r="DB75" s="5126"/>
      <c r="DC75" s="5122"/>
      <c r="DD75" s="5122"/>
      <c r="DE75" s="5122"/>
      <c r="DF75" s="5139"/>
      <c r="DG75" s="5104"/>
      <c r="DH75" s="5104"/>
      <c r="DI75" s="5104"/>
      <c r="DJ75" s="5104"/>
      <c r="DK75" s="5104"/>
      <c r="DL75" s="5104"/>
      <c r="DM75" s="5104"/>
      <c r="DN75" s="5104"/>
      <c r="DO75" s="5104"/>
      <c r="DP75" s="5104"/>
      <c r="DQ75" s="5104"/>
      <c r="DR75" s="5104"/>
      <c r="DS75" s="5104"/>
      <c r="DU75" s="5025"/>
      <c r="DV75" s="5013"/>
      <c r="DW75" s="5013"/>
      <c r="DX75" s="5013"/>
      <c r="DY75" s="5013"/>
      <c r="DZ75" s="5013"/>
      <c r="EA75" s="5013"/>
      <c r="EB75" s="5013"/>
      <c r="EC75" s="5035"/>
      <c r="ED75" s="5013"/>
      <c r="EE75" s="5013"/>
      <c r="EF75" s="5013"/>
      <c r="EG75" s="5013"/>
      <c r="EH75" s="5013"/>
      <c r="EI75" s="5013"/>
      <c r="EJ75" s="5348"/>
      <c r="EK75" s="5026"/>
      <c r="EL75" s="5012"/>
      <c r="EM75" s="5017" t="s">
        <v>4</v>
      </c>
      <c r="EN75" s="5043" t="s">
        <v>18</v>
      </c>
      <c r="EO75" s="5040" t="s">
        <v>19</v>
      </c>
      <c r="EP75" s="5040" t="s">
        <v>19</v>
      </c>
      <c r="EQ75" s="5040" t="s">
        <v>20</v>
      </c>
      <c r="ER75" s="5040" t="s">
        <v>21</v>
      </c>
      <c r="ES75" s="5040" t="s">
        <v>22</v>
      </c>
      <c r="ET75" s="5040" t="s">
        <v>23</v>
      </c>
      <c r="EU75" s="5040" t="s">
        <v>23</v>
      </c>
      <c r="EV75" s="5040" t="s">
        <v>24</v>
      </c>
      <c r="EW75" s="5040" t="s">
        <v>20</v>
      </c>
      <c r="EX75" s="5040" t="s">
        <v>25</v>
      </c>
      <c r="EY75" s="5040" t="s">
        <v>0</v>
      </c>
      <c r="EZ75" s="5040" t="s">
        <v>1363</v>
      </c>
      <c r="FA75" s="5383"/>
      <c r="FB75" s="5041" t="s">
        <v>26</v>
      </c>
      <c r="FD75" s="6335"/>
      <c r="FE75" s="5124"/>
      <c r="FF75" s="5124"/>
      <c r="FG75" s="5124"/>
      <c r="FH75" s="5124"/>
      <c r="FI75" s="5124"/>
      <c r="FJ75" s="5124"/>
      <c r="FK75" s="5124"/>
      <c r="FL75" s="5125"/>
      <c r="FM75" s="5124"/>
      <c r="FN75" s="5124"/>
      <c r="FO75" s="5124"/>
      <c r="FP75" s="5124"/>
      <c r="FQ75" s="5124"/>
      <c r="FR75" s="5124"/>
      <c r="FS75" s="5416"/>
      <c r="FT75" s="5126"/>
      <c r="FU75" s="5122"/>
      <c r="FV75" s="5105"/>
      <c r="FW75" s="5122"/>
      <c r="FX75" s="5139"/>
      <c r="FY75" s="5104"/>
      <c r="FZ75" s="5104"/>
      <c r="GA75" s="5104"/>
      <c r="GB75" s="5104"/>
      <c r="GC75" s="5104"/>
      <c r="GD75" s="5104"/>
      <c r="GE75" s="5104"/>
      <c r="GF75" s="5104"/>
      <c r="GG75" s="5104"/>
      <c r="GH75" s="5104"/>
      <c r="GI75" s="5104"/>
      <c r="GJ75" s="5104"/>
      <c r="GK75" s="5104"/>
      <c r="GL75" s="6480"/>
      <c r="GM75" s="6535"/>
      <c r="GN75" s="6536"/>
      <c r="GO75" s="6536"/>
      <c r="GP75" s="6536"/>
      <c r="GQ75" s="6536"/>
      <c r="GR75" s="6536"/>
      <c r="GS75" s="6536"/>
      <c r="GT75" s="6536"/>
      <c r="GU75" s="6537"/>
      <c r="GV75" s="6536"/>
      <c r="GW75" s="6536"/>
      <c r="GX75" s="6536"/>
      <c r="GY75" s="6536"/>
      <c r="GZ75" s="6536"/>
      <c r="HA75" s="6536"/>
      <c r="HB75" s="6676"/>
      <c r="HC75" s="6676"/>
      <c r="HD75" s="6538"/>
      <c r="HE75" s="6520"/>
      <c r="HF75" s="7114"/>
      <c r="HG75" s="7115"/>
      <c r="HH75" s="7116"/>
      <c r="HI75" s="7117"/>
      <c r="HJ75" s="7117"/>
      <c r="HK75" s="7117"/>
      <c r="HL75" s="7117"/>
      <c r="HM75" s="7117"/>
      <c r="HN75" s="7117"/>
      <c r="HO75" s="7117"/>
      <c r="HP75" s="7117"/>
      <c r="HQ75" s="7117"/>
      <c r="HR75" s="7117"/>
      <c r="HS75" s="7117"/>
      <c r="HT75" s="7117"/>
      <c r="HU75" s="7118"/>
      <c r="HV75" s="4993"/>
      <c r="HW75" s="6754"/>
      <c r="HX75" s="6747"/>
      <c r="HY75" s="6747"/>
      <c r="HZ75" s="6747"/>
      <c r="IA75" s="6748"/>
      <c r="IB75" s="6747"/>
      <c r="IC75" s="6747"/>
      <c r="ID75" s="6749"/>
      <c r="IE75" s="6750"/>
      <c r="IF75" s="6748"/>
      <c r="IG75" s="7192"/>
      <c r="IH75" s="6747"/>
      <c r="II75" s="6751"/>
      <c r="IJ75" s="6760"/>
      <c r="IK75" s="6761"/>
      <c r="IL75" s="7177"/>
      <c r="IM75" s="6761"/>
      <c r="IN75" s="6762"/>
      <c r="IO75" s="5012"/>
      <c r="IP75" s="6769"/>
      <c r="IQ75" s="6765"/>
      <c r="IR75" s="6826"/>
      <c r="IS75" s="6827"/>
      <c r="IT75" s="6827"/>
      <c r="IU75" s="6827"/>
      <c r="IV75" s="6827"/>
      <c r="IW75" s="6827"/>
      <c r="IX75" s="6827"/>
      <c r="IY75" s="6827"/>
      <c r="IZ75" s="6827"/>
      <c r="JA75" s="6827"/>
      <c r="JB75" s="6827"/>
      <c r="JC75" s="6827"/>
      <c r="JD75" s="6827"/>
      <c r="JE75" s="6829"/>
    </row>
    <row r="76" spans="2:265" ht="18" customHeight="1" thickBot="1">
      <c r="B76" s="4993"/>
      <c r="C76" s="4993"/>
      <c r="D76" s="4993"/>
      <c r="E76" s="4993"/>
      <c r="F76" s="4993"/>
      <c r="G76" s="4993"/>
      <c r="H76" s="4993"/>
      <c r="I76" s="4993"/>
      <c r="J76" s="4993"/>
      <c r="K76" s="4993"/>
      <c r="L76" s="4993"/>
      <c r="M76" s="4993"/>
      <c r="N76" s="4993"/>
      <c r="O76" s="4993"/>
      <c r="P76" s="4993"/>
      <c r="Q76" s="8482" t="s">
        <v>1635</v>
      </c>
      <c r="R76" s="7789" t="s">
        <v>1531</v>
      </c>
      <c r="S76" s="7789">
        <v>7</v>
      </c>
      <c r="T76" s="7867" t="s">
        <v>101</v>
      </c>
      <c r="U76" s="7790">
        <v>45699</v>
      </c>
      <c r="V76" s="7868">
        <v>39</v>
      </c>
      <c r="W76" s="7788" t="s">
        <v>35</v>
      </c>
      <c r="X76" s="7788">
        <f>(V76*1000/500)</f>
        <v>78</v>
      </c>
      <c r="Y76" s="7869">
        <v>0</v>
      </c>
      <c r="Z76" s="7792">
        <v>45720</v>
      </c>
      <c r="AA76" s="7793">
        <v>45720</v>
      </c>
      <c r="AB76" s="7794"/>
      <c r="AC76" s="7872">
        <v>39000</v>
      </c>
      <c r="AD76" s="7795">
        <f t="shared" si="21"/>
        <v>0</v>
      </c>
      <c r="AE76" s="7875">
        <f t="shared" si="22"/>
        <v>0</v>
      </c>
      <c r="AF76" s="7875">
        <v>0</v>
      </c>
      <c r="AG76" s="7872">
        <v>5</v>
      </c>
      <c r="AH76" s="8480" t="s">
        <v>88</v>
      </c>
      <c r="AI76" s="7684"/>
      <c r="AJ76" s="7665"/>
      <c r="AK76" s="7685"/>
      <c r="AL76" s="7686" t="s">
        <v>3</v>
      </c>
      <c r="AM76" s="7686" t="s">
        <v>18</v>
      </c>
      <c r="AN76" s="7686"/>
      <c r="AO76" s="7686"/>
      <c r="AP76" s="7686"/>
      <c r="AQ76" s="7686" t="s">
        <v>21</v>
      </c>
      <c r="AR76" s="7686" t="s">
        <v>27</v>
      </c>
      <c r="AS76" s="7686" t="s">
        <v>28</v>
      </c>
      <c r="AT76" s="7686"/>
      <c r="AU76" s="7686"/>
      <c r="AV76" s="7686"/>
      <c r="AW76" s="7686"/>
      <c r="AX76" s="7686" t="s">
        <v>11</v>
      </c>
      <c r="AY76" s="7687"/>
      <c r="AZ76" s="7688"/>
      <c r="BA76" s="4993"/>
      <c r="BB76" s="4993"/>
      <c r="BC76" s="5065"/>
      <c r="BD76" s="5066"/>
      <c r="BE76" s="5066"/>
      <c r="BF76" s="5066"/>
      <c r="BG76" s="5066"/>
      <c r="BH76" s="5066"/>
      <c r="BI76" s="5066"/>
      <c r="BJ76" s="5066"/>
      <c r="BK76" s="5067"/>
      <c r="BL76" s="5066"/>
      <c r="BM76" s="5066"/>
      <c r="BN76" s="5066"/>
      <c r="BO76" s="5066"/>
      <c r="BP76" s="5066"/>
      <c r="BQ76" s="5066"/>
      <c r="BR76" s="6694"/>
      <c r="BS76" s="5068"/>
      <c r="BT76" s="5082"/>
      <c r="BU76" s="6976" t="s">
        <v>1394</v>
      </c>
      <c r="BV76" s="6945">
        <v>77</v>
      </c>
      <c r="BW76" s="6944">
        <v>144723</v>
      </c>
      <c r="BX76" s="6946">
        <v>45854</v>
      </c>
      <c r="BY76" s="6947">
        <v>2000</v>
      </c>
      <c r="BZ76" s="6944" t="s">
        <v>96</v>
      </c>
      <c r="CA76" s="6948">
        <v>18.350000000000001</v>
      </c>
      <c r="CB76" s="6949">
        <v>45876</v>
      </c>
      <c r="CC76" s="6950">
        <v>45869</v>
      </c>
      <c r="CD76" s="6951">
        <v>79248</v>
      </c>
      <c r="CE76" s="6948">
        <v>2179.4299999999998</v>
      </c>
      <c r="CF76" s="6952">
        <v>0</v>
      </c>
      <c r="CG76" s="6953">
        <f t="shared" si="24"/>
        <v>39992.540500000003</v>
      </c>
      <c r="CH76" s="6948">
        <f t="shared" si="25"/>
        <v>1999.6270250000002</v>
      </c>
      <c r="CI76" s="8456">
        <v>5</v>
      </c>
      <c r="CJ76" s="5167"/>
      <c r="CK76" s="4993"/>
      <c r="CL76" s="5128"/>
      <c r="CM76" s="5129"/>
      <c r="CN76" s="5124"/>
      <c r="CO76" s="5124"/>
      <c r="CP76" s="5130"/>
      <c r="CQ76" s="5124"/>
      <c r="CR76" s="5124"/>
      <c r="CS76" s="5124"/>
      <c r="CT76" s="5131"/>
      <c r="CU76" s="5124"/>
      <c r="CV76" s="5124"/>
      <c r="CW76" s="5132"/>
      <c r="CX76" s="5124"/>
      <c r="CY76" s="5132"/>
      <c r="CZ76" s="5132"/>
      <c r="DA76" s="5417"/>
      <c r="DB76" s="5126"/>
      <c r="DC76" s="5122"/>
      <c r="DD76" s="5105"/>
      <c r="DE76" s="5122"/>
      <c r="DF76" s="5139"/>
      <c r="DG76" s="5104"/>
      <c r="DH76" s="5104"/>
      <c r="DI76" s="5104"/>
      <c r="DJ76" s="5104"/>
      <c r="DK76" s="5104"/>
      <c r="DL76" s="5104"/>
      <c r="DM76" s="5104"/>
      <c r="DN76" s="5104"/>
      <c r="DO76" s="5104"/>
      <c r="DP76" s="5104"/>
      <c r="DQ76" s="5104"/>
      <c r="DR76" s="5104"/>
      <c r="DS76" s="5104"/>
      <c r="DU76" s="5025"/>
      <c r="DV76" s="5013"/>
      <c r="DW76" s="5013"/>
      <c r="DX76" s="5013"/>
      <c r="DY76" s="5013"/>
      <c r="DZ76" s="5013"/>
      <c r="EA76" s="5013"/>
      <c r="EB76" s="5013"/>
      <c r="EC76" s="5035"/>
      <c r="ED76" s="5013"/>
      <c r="EE76" s="5013"/>
      <c r="EF76" s="5013"/>
      <c r="EG76" s="5013"/>
      <c r="EH76" s="5013"/>
      <c r="EI76" s="5013"/>
      <c r="EJ76" s="5348"/>
      <c r="EK76" s="5026"/>
      <c r="EL76" s="5012"/>
      <c r="EM76" s="5018"/>
      <c r="EN76" s="5044"/>
      <c r="EO76" s="5045" t="s">
        <v>3</v>
      </c>
      <c r="EP76" s="5045" t="s">
        <v>18</v>
      </c>
      <c r="EQ76" s="5045"/>
      <c r="ER76" s="5045"/>
      <c r="ES76" s="5045" t="s">
        <v>21</v>
      </c>
      <c r="ET76" s="5045" t="s">
        <v>27</v>
      </c>
      <c r="EU76" s="5045" t="s">
        <v>28</v>
      </c>
      <c r="EV76" s="5045"/>
      <c r="EW76" s="5045"/>
      <c r="EX76" s="5045"/>
      <c r="EY76" s="5045"/>
      <c r="EZ76" s="5045" t="s">
        <v>11</v>
      </c>
      <c r="FA76" s="5384"/>
      <c r="FB76" s="5046"/>
      <c r="FD76" s="5128"/>
      <c r="FE76" s="5129"/>
      <c r="FF76" s="5124"/>
      <c r="FG76" s="5124"/>
      <c r="FH76" s="5130"/>
      <c r="FI76" s="5124"/>
      <c r="FJ76" s="5124"/>
      <c r="FK76" s="5124"/>
      <c r="FL76" s="5131"/>
      <c r="FM76" s="5124"/>
      <c r="FN76" s="5124"/>
      <c r="FO76" s="5132"/>
      <c r="FP76" s="5124"/>
      <c r="FQ76" s="5132"/>
      <c r="FR76" s="5132"/>
      <c r="FS76" s="5417"/>
      <c r="FT76" s="5126"/>
      <c r="FU76" s="5122"/>
      <c r="FV76" s="5106"/>
      <c r="FW76" s="5107"/>
      <c r="FX76" s="5108" t="s">
        <v>14</v>
      </c>
      <c r="FY76" s="5108" t="s">
        <v>12</v>
      </c>
      <c r="FZ76" s="5108"/>
      <c r="GA76" s="5108"/>
      <c r="GB76" s="5108" t="s">
        <v>15</v>
      </c>
      <c r="GC76" s="5108" t="s">
        <v>12</v>
      </c>
      <c r="GD76" s="5108" t="s">
        <v>12</v>
      </c>
      <c r="GE76" s="5108"/>
      <c r="GF76" s="5108"/>
      <c r="GG76" s="5108"/>
      <c r="GH76" s="5108"/>
      <c r="GI76" s="5108" t="s">
        <v>0</v>
      </c>
      <c r="GJ76" s="5180"/>
      <c r="GK76" s="5109"/>
      <c r="GL76" s="6480"/>
      <c r="GM76" s="6535"/>
      <c r="GN76" s="6536"/>
      <c r="GO76" s="6536"/>
      <c r="GP76" s="6536"/>
      <c r="GQ76" s="6536"/>
      <c r="GR76" s="6536"/>
      <c r="GS76" s="6536"/>
      <c r="GT76" s="6536"/>
      <c r="GU76" s="6537"/>
      <c r="GV76" s="6536"/>
      <c r="GW76" s="6536"/>
      <c r="GX76" s="6536"/>
      <c r="GY76" s="6536"/>
      <c r="GZ76" s="6536"/>
      <c r="HA76" s="6536"/>
      <c r="HB76" s="6676"/>
      <c r="HC76" s="6676"/>
      <c r="HD76" s="6538"/>
      <c r="HE76" s="6520"/>
      <c r="HF76" s="6520"/>
      <c r="HG76" s="6520"/>
      <c r="HH76" s="6566"/>
      <c r="HI76" s="6517"/>
      <c r="HJ76" s="6517"/>
      <c r="HK76" s="6517"/>
      <c r="HL76" s="6517"/>
      <c r="HM76" s="6517"/>
      <c r="HN76" s="6517"/>
      <c r="HO76" s="6517"/>
      <c r="HP76" s="6517"/>
      <c r="HQ76" s="6517"/>
      <c r="HR76" s="6517"/>
      <c r="HS76" s="6517"/>
      <c r="HT76" s="6517"/>
      <c r="HU76" s="6517"/>
      <c r="HV76" s="4993"/>
      <c r="HW76" s="6769"/>
      <c r="HX76" s="6765"/>
      <c r="HY76" s="6765"/>
      <c r="HZ76" s="6765"/>
      <c r="IA76" s="6765"/>
      <c r="IB76" s="6765"/>
      <c r="IC76" s="6765"/>
      <c r="ID76" s="6765"/>
      <c r="IE76" s="6770"/>
      <c r="IF76" s="6765"/>
      <c r="IG76" s="6765"/>
      <c r="IH76" s="6765"/>
      <c r="II76" s="6765"/>
      <c r="IJ76" s="6765"/>
      <c r="IK76" s="6765"/>
      <c r="IL76" s="6819"/>
      <c r="IM76" s="6819"/>
      <c r="IN76" s="6762"/>
      <c r="IO76" s="5012"/>
      <c r="IP76" s="6769"/>
      <c r="IQ76" s="6765"/>
      <c r="IR76" s="6826"/>
      <c r="IS76" s="6827"/>
      <c r="IT76" s="6827"/>
      <c r="IU76" s="6827"/>
      <c r="IV76" s="6827"/>
      <c r="IW76" s="6827"/>
      <c r="IX76" s="6827"/>
      <c r="IY76" s="6827"/>
      <c r="IZ76" s="6827"/>
      <c r="JA76" s="6827"/>
      <c r="JB76" s="6827"/>
      <c r="JC76" s="6827"/>
      <c r="JD76" s="6827"/>
      <c r="JE76" s="6829"/>
    </row>
    <row r="77" spans="2:265" ht="18" customHeight="1" thickBot="1">
      <c r="B77" s="4993"/>
      <c r="C77" s="4993"/>
      <c r="D77" s="4993"/>
      <c r="E77" s="4993"/>
      <c r="F77" s="4993"/>
      <c r="G77" s="4993"/>
      <c r="H77" s="4993"/>
      <c r="I77" s="4993"/>
      <c r="J77" s="4993"/>
      <c r="K77" s="4993"/>
      <c r="L77" s="4993"/>
      <c r="M77" s="4993"/>
      <c r="N77" s="4993"/>
      <c r="O77" s="4993"/>
      <c r="P77" s="4993"/>
      <c r="Q77" s="7750" t="s">
        <v>792</v>
      </c>
      <c r="R77" s="7714" t="s">
        <v>1764</v>
      </c>
      <c r="S77" s="7714">
        <v>515</v>
      </c>
      <c r="T77" s="7714" t="s">
        <v>36</v>
      </c>
      <c r="U77" s="7745">
        <v>45709</v>
      </c>
      <c r="V77" s="7751">
        <v>87.5</v>
      </c>
      <c r="W77" s="7717" t="s">
        <v>35</v>
      </c>
      <c r="X77" s="7717">
        <v>175</v>
      </c>
      <c r="Y77" s="7718">
        <v>544</v>
      </c>
      <c r="Z77" s="7746">
        <v>45716</v>
      </c>
      <c r="AA77" s="7781">
        <v>45733</v>
      </c>
      <c r="AB77" s="7736">
        <v>24528</v>
      </c>
      <c r="AC77" s="7723">
        <v>82500</v>
      </c>
      <c r="AD77" s="7721">
        <f t="shared" si="21"/>
        <v>-5000</v>
      </c>
      <c r="AE77" s="7752">
        <f t="shared" si="22"/>
        <v>44880</v>
      </c>
      <c r="AF77" s="7752">
        <f>(AE77*0.05)</f>
        <v>2244</v>
      </c>
      <c r="AG77" s="7723">
        <v>5</v>
      </c>
      <c r="AH77" s="8581" t="s">
        <v>8</v>
      </c>
      <c r="AI77" s="7684"/>
      <c r="AJ77" s="7771" t="s">
        <v>1621</v>
      </c>
      <c r="AK77" s="8574">
        <v>2</v>
      </c>
      <c r="AL77" s="7736" t="s">
        <v>796</v>
      </c>
      <c r="AM77" s="7745">
        <v>45912</v>
      </c>
      <c r="AN77" s="8575">
        <v>25</v>
      </c>
      <c r="AO77" s="7761" t="s">
        <v>35</v>
      </c>
      <c r="AP77" s="7761">
        <v>25</v>
      </c>
      <c r="AQ77" s="8576">
        <v>462</v>
      </c>
      <c r="AR77" s="7746">
        <v>45915</v>
      </c>
      <c r="AS77" s="7781">
        <v>45912</v>
      </c>
      <c r="AT77" s="7736">
        <v>25455</v>
      </c>
      <c r="AU77" s="8726">
        <v>25000</v>
      </c>
      <c r="AV77" s="7878">
        <f>(AU77-AN77*1000)</f>
        <v>0</v>
      </c>
      <c r="AW77" s="8727">
        <v>7600</v>
      </c>
      <c r="AX77" s="8727">
        <v>380</v>
      </c>
      <c r="AY77" s="7755">
        <v>5</v>
      </c>
      <c r="AZ77" s="7917"/>
      <c r="BA77" s="4993"/>
      <c r="BB77" s="4993"/>
      <c r="BC77" s="5065"/>
      <c r="BD77" s="5066"/>
      <c r="BE77" s="5066"/>
      <c r="BF77" s="5066"/>
      <c r="BG77" s="5066"/>
      <c r="BH77" s="5066"/>
      <c r="BI77" s="5066"/>
      <c r="BJ77" s="5066"/>
      <c r="BK77" s="5067"/>
      <c r="BL77" s="5066"/>
      <c r="BM77" s="5066"/>
      <c r="BN77" s="5066"/>
      <c r="BO77" s="5066"/>
      <c r="BP77" s="5066"/>
      <c r="BQ77" s="5066"/>
      <c r="BR77" s="6694"/>
      <c r="BS77" s="5068"/>
      <c r="BT77" s="5082"/>
      <c r="BU77" s="6718" t="s">
        <v>1394</v>
      </c>
      <c r="BV77" s="5253">
        <v>78</v>
      </c>
      <c r="BW77" s="5254">
        <v>145352</v>
      </c>
      <c r="BX77" s="5255">
        <v>45870</v>
      </c>
      <c r="BY77" s="5256">
        <v>2000</v>
      </c>
      <c r="BZ77" s="5254" t="s">
        <v>96</v>
      </c>
      <c r="CA77" s="5257">
        <v>18.350000000000001</v>
      </c>
      <c r="CB77" s="5397">
        <v>45915</v>
      </c>
      <c r="CC77" s="6307">
        <v>45890</v>
      </c>
      <c r="CD77" s="5398">
        <v>79451</v>
      </c>
      <c r="CE77" s="5257">
        <v>2078.1799999999998</v>
      </c>
      <c r="CF77" s="5246">
        <v>0</v>
      </c>
      <c r="CG77" s="5250">
        <f t="shared" si="24"/>
        <v>38134.603000000003</v>
      </c>
      <c r="CH77" s="5257">
        <f t="shared" si="25"/>
        <v>1906.7301500000003</v>
      </c>
      <c r="CI77" s="7141">
        <v>5</v>
      </c>
      <c r="CJ77" s="5167"/>
      <c r="CK77" s="4993"/>
      <c r="CL77" s="5128"/>
      <c r="CM77" s="5129"/>
      <c r="CN77" s="5124"/>
      <c r="CO77" s="5124"/>
      <c r="CP77" s="5130"/>
      <c r="CQ77" s="5124"/>
      <c r="CR77" s="5124"/>
      <c r="CS77" s="5124"/>
      <c r="CT77" s="5131"/>
      <c r="CU77" s="5124"/>
      <c r="CV77" s="5124"/>
      <c r="CW77" s="5132"/>
      <c r="CX77" s="5124"/>
      <c r="CY77" s="5132"/>
      <c r="CZ77" s="5132"/>
      <c r="DA77" s="5417"/>
      <c r="DB77" s="5126"/>
      <c r="DC77" s="5122"/>
      <c r="DD77" s="5106"/>
      <c r="DE77" s="5107"/>
      <c r="DF77" s="5108" t="s">
        <v>14</v>
      </c>
      <c r="DG77" s="5108" t="s">
        <v>12</v>
      </c>
      <c r="DH77" s="5108"/>
      <c r="DI77" s="5108"/>
      <c r="DJ77" s="5108" t="s">
        <v>15</v>
      </c>
      <c r="DK77" s="5108" t="s">
        <v>12</v>
      </c>
      <c r="DL77" s="5108" t="s">
        <v>12</v>
      </c>
      <c r="DM77" s="5108"/>
      <c r="DN77" s="5108"/>
      <c r="DO77" s="5108"/>
      <c r="DP77" s="5108"/>
      <c r="DQ77" s="5108" t="s">
        <v>0</v>
      </c>
      <c r="DR77" s="5180"/>
      <c r="DS77" s="5109"/>
      <c r="DU77" s="5025"/>
      <c r="DV77" s="5013"/>
      <c r="DW77" s="5013"/>
      <c r="DX77" s="5013"/>
      <c r="DY77" s="5013"/>
      <c r="DZ77" s="5013"/>
      <c r="EA77" s="5013"/>
      <c r="EB77" s="5013"/>
      <c r="EC77" s="5035"/>
      <c r="ED77" s="5013"/>
      <c r="EE77" s="5013"/>
      <c r="EF77" s="5013"/>
      <c r="EG77" s="5013"/>
      <c r="EH77" s="5013"/>
      <c r="EI77" s="5013"/>
      <c r="EJ77" s="5348"/>
      <c r="EK77" s="5026"/>
      <c r="EL77" s="5012"/>
      <c r="EM77" s="5022"/>
      <c r="EN77" s="5023"/>
      <c r="EO77" s="6923"/>
      <c r="EP77" s="5000"/>
      <c r="EQ77" s="5000"/>
      <c r="ER77" s="5000"/>
      <c r="ES77" s="5000"/>
      <c r="ET77" s="5000"/>
      <c r="EU77" s="5000"/>
      <c r="EV77" s="5000"/>
      <c r="EW77" s="5000"/>
      <c r="EX77" s="5000"/>
      <c r="EY77" s="5000"/>
      <c r="EZ77" s="5000"/>
      <c r="FA77" s="5000"/>
      <c r="FB77" s="5005"/>
      <c r="FD77" s="5128"/>
      <c r="FE77" s="5129"/>
      <c r="FF77" s="5124"/>
      <c r="FG77" s="5124"/>
      <c r="FH77" s="5130"/>
      <c r="FI77" s="5124"/>
      <c r="FJ77" s="5124"/>
      <c r="FK77" s="5124"/>
      <c r="FL77" s="5131"/>
      <c r="FM77" s="5124"/>
      <c r="FN77" s="5124"/>
      <c r="FO77" s="5132"/>
      <c r="FP77" s="5124"/>
      <c r="FQ77" s="5132"/>
      <c r="FR77" s="5132"/>
      <c r="FS77" s="5417"/>
      <c r="FT77" s="5126"/>
      <c r="FU77" s="5122"/>
      <c r="FV77" s="5110" t="s">
        <v>4</v>
      </c>
      <c r="FW77" s="5111" t="s">
        <v>18</v>
      </c>
      <c r="FX77" s="5112" t="s">
        <v>19</v>
      </c>
      <c r="FY77" s="5112" t="s">
        <v>19</v>
      </c>
      <c r="FZ77" s="5112" t="s">
        <v>20</v>
      </c>
      <c r="GA77" s="5112" t="s">
        <v>21</v>
      </c>
      <c r="GB77" s="5112" t="s">
        <v>22</v>
      </c>
      <c r="GC77" s="5112" t="s">
        <v>23</v>
      </c>
      <c r="GD77" s="5112" t="s">
        <v>23</v>
      </c>
      <c r="GE77" s="5112" t="s">
        <v>24</v>
      </c>
      <c r="GF77" s="5112" t="s">
        <v>20</v>
      </c>
      <c r="GG77" s="5112" t="s">
        <v>25</v>
      </c>
      <c r="GH77" s="5112" t="s">
        <v>0</v>
      </c>
      <c r="GI77" s="5112" t="s">
        <v>1363</v>
      </c>
      <c r="GJ77" s="5181"/>
      <c r="GK77" s="5113" t="s">
        <v>26</v>
      </c>
      <c r="GL77" s="6480"/>
      <c r="GM77" s="6535"/>
      <c r="GN77" s="6536"/>
      <c r="GO77" s="6536"/>
      <c r="GP77" s="6536"/>
      <c r="GQ77" s="6536"/>
      <c r="GR77" s="6536"/>
      <c r="GS77" s="6536"/>
      <c r="GT77" s="6536"/>
      <c r="GU77" s="6537"/>
      <c r="GV77" s="6536"/>
      <c r="GW77" s="6536"/>
      <c r="GX77" s="6536"/>
      <c r="GY77" s="6536"/>
      <c r="GZ77" s="6536"/>
      <c r="HA77" s="6536"/>
      <c r="HB77" s="6676"/>
      <c r="HC77" s="6676"/>
      <c r="HD77" s="6538"/>
      <c r="HE77" s="6520"/>
      <c r="HF77" s="7087"/>
      <c r="HG77" s="6520"/>
      <c r="HH77" s="6566"/>
      <c r="HI77" s="6517"/>
      <c r="HJ77" s="6517"/>
      <c r="HK77" s="6517"/>
      <c r="HL77" s="6517"/>
      <c r="HM77" s="6517"/>
      <c r="HN77" s="6517"/>
      <c r="HO77" s="6517"/>
      <c r="HP77" s="6517"/>
      <c r="HQ77" s="6517"/>
      <c r="HR77" s="6517"/>
      <c r="HS77" s="6517"/>
      <c r="HT77" s="6517"/>
      <c r="HU77" s="6517"/>
      <c r="HV77" s="4993"/>
      <c r="HW77" s="6769"/>
      <c r="HX77" s="6765"/>
      <c r="HY77" s="6765"/>
      <c r="HZ77" s="6765"/>
      <c r="IA77" s="6765"/>
      <c r="IB77" s="6765"/>
      <c r="IC77" s="6765"/>
      <c r="ID77" s="6765"/>
      <c r="IE77" s="6770"/>
      <c r="IF77" s="6765"/>
      <c r="IG77" s="6765"/>
      <c r="IH77" s="6765"/>
      <c r="II77" s="6765"/>
      <c r="IJ77" s="6765"/>
      <c r="IK77" s="6765"/>
      <c r="IL77" s="6819"/>
      <c r="IM77" s="6819"/>
      <c r="IN77" s="6762"/>
      <c r="IO77" s="5012"/>
      <c r="IP77" s="6774"/>
      <c r="IQ77" s="6775"/>
      <c r="IR77" s="6830"/>
      <c r="IS77" s="6831"/>
      <c r="IT77" s="6831"/>
      <c r="IU77" s="6831"/>
      <c r="IV77" s="6831"/>
      <c r="IW77" s="6831"/>
      <c r="IX77" s="6831"/>
      <c r="IY77" s="6831"/>
      <c r="IZ77" s="6831"/>
      <c r="JA77" s="6831"/>
      <c r="JB77" s="6831"/>
      <c r="JC77" s="6831"/>
      <c r="JD77" s="6831"/>
      <c r="JE77" s="6834"/>
    </row>
    <row r="78" spans="2:265" ht="18" customHeight="1" thickBot="1">
      <c r="B78" s="4993"/>
      <c r="C78" s="4993"/>
      <c r="D78" s="4993"/>
      <c r="E78" s="4993"/>
      <c r="F78" s="4993"/>
      <c r="G78" s="4993"/>
      <c r="H78" s="4993"/>
      <c r="I78" s="4993"/>
      <c r="J78" s="4993"/>
      <c r="K78" s="4993"/>
      <c r="L78" s="4993"/>
      <c r="M78" s="4993"/>
      <c r="N78" s="4993"/>
      <c r="O78" s="4993"/>
      <c r="P78" s="4993"/>
      <c r="Q78" s="7750" t="s">
        <v>792</v>
      </c>
      <c r="R78" s="7717" t="s">
        <v>1768</v>
      </c>
      <c r="S78" s="7717">
        <v>519</v>
      </c>
      <c r="T78" s="7714" t="s">
        <v>36</v>
      </c>
      <c r="U78" s="7715">
        <v>45709</v>
      </c>
      <c r="V78" s="7735">
        <v>6.8</v>
      </c>
      <c r="W78" s="7717" t="s">
        <v>35</v>
      </c>
      <c r="X78" s="7717">
        <v>3</v>
      </c>
      <c r="Y78" s="7722">
        <v>1328</v>
      </c>
      <c r="Z78" s="7719">
        <v>45716</v>
      </c>
      <c r="AA78" s="7781">
        <v>45733</v>
      </c>
      <c r="AB78" s="7736">
        <v>24528</v>
      </c>
      <c r="AC78" s="7721">
        <v>6800</v>
      </c>
      <c r="AD78" s="7721">
        <f t="shared" si="21"/>
        <v>0</v>
      </c>
      <c r="AE78" s="7722">
        <f t="shared" si="22"/>
        <v>9030.4</v>
      </c>
      <c r="AF78" s="7722">
        <f>(AE78*0.05)</f>
        <v>451.52</v>
      </c>
      <c r="AG78" s="7748">
        <v>5</v>
      </c>
      <c r="AH78" s="8581" t="s">
        <v>8</v>
      </c>
      <c r="AI78" s="7684"/>
      <c r="AJ78" s="7738"/>
      <c r="AK78" s="7739"/>
      <c r="AL78" s="7740"/>
      <c r="AM78" s="7741"/>
      <c r="AN78" s="7741"/>
      <c r="AO78" s="7741"/>
      <c r="AP78" s="7741"/>
      <c r="AQ78" s="7741"/>
      <c r="AR78" s="7741"/>
      <c r="AS78" s="7741"/>
      <c r="AT78" s="7741"/>
      <c r="AU78" s="7918"/>
      <c r="AV78" s="7918"/>
      <c r="AW78" s="7741"/>
      <c r="AX78" s="7741"/>
      <c r="AY78" s="7743"/>
      <c r="AZ78" s="7724"/>
      <c r="BA78" s="4993"/>
      <c r="BB78" s="4993"/>
      <c r="BC78" s="5074"/>
      <c r="BD78" s="5075"/>
      <c r="BE78" s="5075"/>
      <c r="BF78" s="5075"/>
      <c r="BG78" s="5075"/>
      <c r="BH78" s="5075"/>
      <c r="BI78" s="5075"/>
      <c r="BJ78" s="5075"/>
      <c r="BK78" s="5076"/>
      <c r="BL78" s="5075"/>
      <c r="BM78" s="5075"/>
      <c r="BN78" s="5075"/>
      <c r="BO78" s="5075"/>
      <c r="BP78" s="5075"/>
      <c r="BQ78" s="5075"/>
      <c r="BR78" s="6695"/>
      <c r="BS78" s="5077"/>
      <c r="BT78" s="5082"/>
      <c r="BU78" s="6718"/>
      <c r="BV78" s="5253"/>
      <c r="BW78" s="5254"/>
      <c r="BX78" s="5255"/>
      <c r="BY78" s="5256"/>
      <c r="BZ78" s="5254"/>
      <c r="CA78" s="5257"/>
      <c r="CB78" s="5397"/>
      <c r="CC78" s="6307"/>
      <c r="CD78" s="5398"/>
      <c r="CE78" s="5257"/>
      <c r="CF78" s="5246"/>
      <c r="CG78" s="5250"/>
      <c r="CH78" s="5257"/>
      <c r="CI78" s="7141"/>
      <c r="CJ78" s="5167"/>
      <c r="CK78" s="4993"/>
      <c r="CL78" s="5123"/>
      <c r="CM78" s="5124"/>
      <c r="CN78" s="5124"/>
      <c r="CO78" s="5124"/>
      <c r="CP78" s="5124"/>
      <c r="CQ78" s="5124"/>
      <c r="CR78" s="5124"/>
      <c r="CS78" s="5124"/>
      <c r="CT78" s="5125"/>
      <c r="CU78" s="5124"/>
      <c r="CV78" s="5124"/>
      <c r="CW78" s="5124"/>
      <c r="CX78" s="5124"/>
      <c r="CY78" s="5124"/>
      <c r="CZ78" s="5124"/>
      <c r="DA78" s="5416"/>
      <c r="DB78" s="5126"/>
      <c r="DC78" s="5122"/>
      <c r="DD78" s="5110" t="s">
        <v>4</v>
      </c>
      <c r="DE78" s="5111" t="s">
        <v>18</v>
      </c>
      <c r="DF78" s="5112" t="s">
        <v>19</v>
      </c>
      <c r="DG78" s="5112" t="s">
        <v>19</v>
      </c>
      <c r="DH78" s="5112" t="s">
        <v>20</v>
      </c>
      <c r="DI78" s="5112" t="s">
        <v>21</v>
      </c>
      <c r="DJ78" s="5112" t="s">
        <v>22</v>
      </c>
      <c r="DK78" s="5112" t="s">
        <v>23</v>
      </c>
      <c r="DL78" s="5112" t="s">
        <v>23</v>
      </c>
      <c r="DM78" s="5112" t="s">
        <v>24</v>
      </c>
      <c r="DN78" s="5112" t="s">
        <v>20</v>
      </c>
      <c r="DO78" s="5112" t="s">
        <v>25</v>
      </c>
      <c r="DP78" s="5112" t="s">
        <v>0</v>
      </c>
      <c r="DQ78" s="5112" t="s">
        <v>1363</v>
      </c>
      <c r="DR78" s="5181"/>
      <c r="DS78" s="5113" t="s">
        <v>26</v>
      </c>
      <c r="DU78" s="5025"/>
      <c r="DV78" s="5013"/>
      <c r="DW78" s="5013"/>
      <c r="DX78" s="5013"/>
      <c r="DY78" s="5013"/>
      <c r="DZ78" s="5013"/>
      <c r="EA78" s="5013"/>
      <c r="EB78" s="5013"/>
      <c r="EC78" s="5035"/>
      <c r="ED78" s="5013"/>
      <c r="EE78" s="5013"/>
      <c r="EF78" s="5013"/>
      <c r="EG78" s="5013"/>
      <c r="EH78" s="5013"/>
      <c r="EI78" s="5013"/>
      <c r="EJ78" s="5348"/>
      <c r="EK78" s="5026"/>
      <c r="EL78" s="5012"/>
      <c r="EM78" s="5025"/>
      <c r="EN78" s="5013"/>
      <c r="EO78" s="5048"/>
      <c r="EP78" s="5003"/>
      <c r="EQ78" s="5003"/>
      <c r="ER78" s="5003"/>
      <c r="ES78" s="5003"/>
      <c r="ET78" s="5003"/>
      <c r="EU78" s="5003"/>
      <c r="EV78" s="5003"/>
      <c r="EW78" s="5003"/>
      <c r="EX78" s="5003"/>
      <c r="EY78" s="5003"/>
      <c r="EZ78" s="5003"/>
      <c r="FA78" s="5003"/>
      <c r="FB78" s="1118"/>
      <c r="FD78" s="5123"/>
      <c r="FE78" s="5124"/>
      <c r="FF78" s="5124"/>
      <c r="FG78" s="5124"/>
      <c r="FH78" s="5124"/>
      <c r="FI78" s="5124"/>
      <c r="FJ78" s="5124"/>
      <c r="FK78" s="5124"/>
      <c r="FL78" s="5125"/>
      <c r="FM78" s="5124"/>
      <c r="FN78" s="5124"/>
      <c r="FO78" s="5124"/>
      <c r="FP78" s="5124"/>
      <c r="FQ78" s="5124"/>
      <c r="FR78" s="5124"/>
      <c r="FS78" s="5416"/>
      <c r="FT78" s="5126"/>
      <c r="FU78" s="5122"/>
      <c r="FV78" s="5114"/>
      <c r="FW78" s="5115"/>
      <c r="FX78" s="5116" t="s">
        <v>3</v>
      </c>
      <c r="FY78" s="5116" t="s">
        <v>18</v>
      </c>
      <c r="FZ78" s="5116"/>
      <c r="GA78" s="5116"/>
      <c r="GB78" s="5116" t="s">
        <v>21</v>
      </c>
      <c r="GC78" s="5116" t="s">
        <v>27</v>
      </c>
      <c r="GD78" s="5116" t="s">
        <v>28</v>
      </c>
      <c r="GE78" s="5116"/>
      <c r="GF78" s="5116"/>
      <c r="GG78" s="5116"/>
      <c r="GH78" s="5116"/>
      <c r="GI78" s="5116" t="s">
        <v>11</v>
      </c>
      <c r="GJ78" s="5182"/>
      <c r="GK78" s="5117"/>
      <c r="GL78" s="6480"/>
      <c r="GM78" s="6561"/>
      <c r="GN78" s="6562"/>
      <c r="GO78" s="6562"/>
      <c r="GP78" s="6562"/>
      <c r="GQ78" s="6562"/>
      <c r="GR78" s="6562"/>
      <c r="GS78" s="6562"/>
      <c r="GT78" s="6562"/>
      <c r="GU78" s="6567"/>
      <c r="GV78" s="6562"/>
      <c r="GW78" s="6562"/>
      <c r="GX78" s="6562"/>
      <c r="GY78" s="6562"/>
      <c r="GZ78" s="6655">
        <f>SUM(GZ69:GZ77)</f>
        <v>0</v>
      </c>
      <c r="HA78" s="6655">
        <f>SUM(HA69:HA77)</f>
        <v>0</v>
      </c>
      <c r="HB78" s="6903"/>
      <c r="HC78" s="6903"/>
      <c r="HD78" s="6568"/>
      <c r="HE78" s="6520"/>
      <c r="HF78" s="6520"/>
      <c r="HG78" s="6520"/>
      <c r="HH78" s="6566"/>
      <c r="HI78" s="6517"/>
      <c r="HJ78" s="6517"/>
      <c r="HK78" s="6517"/>
      <c r="HL78" s="6517"/>
      <c r="HM78" s="6517"/>
      <c r="HN78" s="6517"/>
      <c r="HO78" s="6517"/>
      <c r="HP78" s="6517"/>
      <c r="HQ78" s="6517"/>
      <c r="HR78" s="6517"/>
      <c r="HS78" s="6517"/>
      <c r="HT78" s="6517"/>
      <c r="HU78" s="6517"/>
      <c r="HV78" s="4993"/>
      <c r="HW78" s="6769"/>
      <c r="HX78" s="6765"/>
      <c r="HY78" s="6765"/>
      <c r="HZ78" s="6765"/>
      <c r="IA78" s="6765"/>
      <c r="IB78" s="6765"/>
      <c r="IC78" s="6765"/>
      <c r="ID78" s="6765"/>
      <c r="IE78" s="6770"/>
      <c r="IF78" s="6765"/>
      <c r="IG78" s="6765"/>
      <c r="IH78" s="6765"/>
      <c r="II78" s="6765"/>
      <c r="IJ78" s="6765"/>
      <c r="IK78" s="6765"/>
      <c r="IL78" s="6819"/>
      <c r="IM78" s="6819"/>
      <c r="IN78" s="6762"/>
      <c r="IO78" s="5012"/>
      <c r="IP78" s="6778"/>
      <c r="IQ78" s="6778"/>
      <c r="IR78" s="6835"/>
      <c r="IS78" s="6734"/>
      <c r="IT78" s="6734"/>
      <c r="IU78" s="6734"/>
      <c r="IV78" s="6734"/>
      <c r="IW78" s="6734"/>
      <c r="IX78" s="6734"/>
      <c r="IY78" s="6734"/>
      <c r="IZ78" s="6734"/>
      <c r="JA78" s="6734"/>
      <c r="JB78" s="6734"/>
      <c r="JC78" s="6734"/>
      <c r="JD78" s="6734"/>
      <c r="JE78" s="6734"/>
    </row>
    <row r="79" spans="2:265" ht="16.5" customHeight="1" thickBot="1">
      <c r="B79" s="4993"/>
      <c r="C79" s="4993"/>
      <c r="D79" s="4993"/>
      <c r="E79" s="4993"/>
      <c r="F79" s="4993"/>
      <c r="G79" s="4993"/>
      <c r="H79" s="4993"/>
      <c r="I79" s="4993"/>
      <c r="J79" s="4993"/>
      <c r="K79" s="4993"/>
      <c r="L79" s="4993"/>
      <c r="M79" s="4993"/>
      <c r="N79" s="4993"/>
      <c r="O79" s="4993"/>
      <c r="P79" s="4993"/>
      <c r="Q79" s="8103" t="s">
        <v>1715</v>
      </c>
      <c r="R79" s="8043" t="s">
        <v>1777</v>
      </c>
      <c r="S79" s="8043">
        <v>18</v>
      </c>
      <c r="T79" s="8043" t="s">
        <v>1545</v>
      </c>
      <c r="U79" s="8370">
        <v>45685</v>
      </c>
      <c r="V79" s="8478">
        <v>148</v>
      </c>
      <c r="W79" s="8047" t="s">
        <v>35</v>
      </c>
      <c r="X79" s="8047">
        <v>296</v>
      </c>
      <c r="Y79" s="8106">
        <v>398</v>
      </c>
      <c r="Z79" s="8107">
        <v>45691</v>
      </c>
      <c r="AA79" s="8374">
        <v>45734</v>
      </c>
      <c r="AB79" s="8369">
        <v>24537</v>
      </c>
      <c r="AC79" s="8050">
        <v>95500</v>
      </c>
      <c r="AD79" s="8048">
        <f t="shared" si="21"/>
        <v>-52500</v>
      </c>
      <c r="AE79" s="8108">
        <f t="shared" si="22"/>
        <v>38009</v>
      </c>
      <c r="AF79" s="8108">
        <f>(AE79*0.025)</f>
        <v>950.22500000000002</v>
      </c>
      <c r="AG79" s="8479">
        <v>2.5</v>
      </c>
      <c r="AH79" s="7873" t="s">
        <v>8</v>
      </c>
      <c r="AI79" s="7684"/>
      <c r="AJ79" s="7738"/>
      <c r="AK79" s="7739"/>
      <c r="AL79" s="7740"/>
      <c r="AM79" s="7741"/>
      <c r="AN79" s="7741"/>
      <c r="AO79" s="7741"/>
      <c r="AP79" s="7741"/>
      <c r="AQ79" s="7741"/>
      <c r="AR79" s="7741"/>
      <c r="AS79" s="7741"/>
      <c r="AT79" s="7741"/>
      <c r="AU79" s="7918"/>
      <c r="AV79" s="7918"/>
      <c r="AW79" s="7741"/>
      <c r="AX79" s="7741"/>
      <c r="AY79" s="7743"/>
      <c r="AZ79" s="7724"/>
      <c r="BA79" s="4993"/>
      <c r="BB79" s="4993"/>
      <c r="BC79" s="5074"/>
      <c r="BD79" s="5075"/>
      <c r="BE79" s="5075"/>
      <c r="BF79" s="5075"/>
      <c r="BG79" s="5075"/>
      <c r="BH79" s="5075"/>
      <c r="BI79" s="5075"/>
      <c r="BJ79" s="5075"/>
      <c r="BK79" s="5076"/>
      <c r="BL79" s="5075"/>
      <c r="BM79" s="5075"/>
      <c r="BN79" s="5075"/>
      <c r="BO79" s="5075"/>
      <c r="BP79" s="5075"/>
      <c r="BQ79" s="5075"/>
      <c r="BR79" s="6695"/>
      <c r="BS79" s="5077"/>
      <c r="BT79" s="5082"/>
      <c r="BU79" s="6629"/>
      <c r="BV79" s="5253"/>
      <c r="BW79" s="5330"/>
      <c r="BX79" s="5331"/>
      <c r="BY79" s="7392"/>
      <c r="BZ79" s="5330"/>
      <c r="CA79" s="5333"/>
      <c r="CB79" s="7393"/>
      <c r="CC79" s="7394"/>
      <c r="CD79" s="5252"/>
      <c r="CE79" s="5333"/>
      <c r="CF79" s="5246"/>
      <c r="CG79" s="5335"/>
      <c r="CH79" s="5333"/>
      <c r="CI79" s="5246"/>
      <c r="CJ79" s="5167"/>
      <c r="CK79" s="4993"/>
      <c r="CL79" s="5123"/>
      <c r="CM79" s="5124"/>
      <c r="CN79" s="5124"/>
      <c r="CO79" s="5124"/>
      <c r="CP79" s="5124"/>
      <c r="CQ79" s="5124"/>
      <c r="CR79" s="5124"/>
      <c r="CS79" s="5124"/>
      <c r="CT79" s="5125"/>
      <c r="CU79" s="5124"/>
      <c r="CV79" s="5124"/>
      <c r="CW79" s="5124"/>
      <c r="CX79" s="5124"/>
      <c r="CY79" s="5124"/>
      <c r="CZ79" s="5124"/>
      <c r="DA79" s="5416"/>
      <c r="DB79" s="5126"/>
      <c r="DC79" s="5122"/>
      <c r="DD79" s="5114"/>
      <c r="DE79" s="5115"/>
      <c r="DF79" s="5116" t="s">
        <v>3</v>
      </c>
      <c r="DG79" s="5116" t="s">
        <v>18</v>
      </c>
      <c r="DH79" s="5116"/>
      <c r="DI79" s="5116"/>
      <c r="DJ79" s="5116" t="s">
        <v>21</v>
      </c>
      <c r="DK79" s="5116" t="s">
        <v>27</v>
      </c>
      <c r="DL79" s="5116" t="s">
        <v>28</v>
      </c>
      <c r="DM79" s="5116"/>
      <c r="DN79" s="5116"/>
      <c r="DO79" s="5116"/>
      <c r="DP79" s="5116"/>
      <c r="DQ79" s="5116" t="s">
        <v>11</v>
      </c>
      <c r="DR79" s="5182"/>
      <c r="DS79" s="5117"/>
      <c r="DU79" s="5025"/>
      <c r="DV79" s="5013"/>
      <c r="DW79" s="5013"/>
      <c r="DX79" s="5013"/>
      <c r="DY79" s="5013"/>
      <c r="DZ79" s="5013"/>
      <c r="EA79" s="5013"/>
      <c r="EB79" s="5013"/>
      <c r="EC79" s="5035"/>
      <c r="ED79" s="5013"/>
      <c r="EE79" s="5013"/>
      <c r="EF79" s="5013"/>
      <c r="EG79" s="5013"/>
      <c r="EH79" s="5013"/>
      <c r="EI79" s="5013"/>
      <c r="EJ79" s="5348"/>
      <c r="EK79" s="5026"/>
      <c r="EL79" s="5012"/>
      <c r="EM79" s="5025"/>
      <c r="EN79" s="5013"/>
      <c r="EO79" s="5048"/>
      <c r="EP79" s="5003"/>
      <c r="EQ79" s="5003"/>
      <c r="ER79" s="5003"/>
      <c r="ES79" s="5003"/>
      <c r="ET79" s="5003"/>
      <c r="EU79" s="5003"/>
      <c r="EV79" s="5003"/>
      <c r="EW79" s="5003"/>
      <c r="EX79" s="5003"/>
      <c r="EY79" s="5003"/>
      <c r="EZ79" s="5003"/>
      <c r="FA79" s="5003"/>
      <c r="FB79" s="1118"/>
      <c r="FD79" s="5123"/>
      <c r="FE79" s="5124"/>
      <c r="FF79" s="5124"/>
      <c r="FG79" s="5124"/>
      <c r="FH79" s="5124"/>
      <c r="FI79" s="5124"/>
      <c r="FJ79" s="5124"/>
      <c r="FK79" s="5124"/>
      <c r="FL79" s="5125"/>
      <c r="FM79" s="5124"/>
      <c r="FN79" s="5124"/>
      <c r="FO79" s="5124"/>
      <c r="FP79" s="5124"/>
      <c r="FQ79" s="5124"/>
      <c r="FR79" s="5124"/>
      <c r="FS79" s="5416"/>
      <c r="FT79" s="5126"/>
      <c r="FU79" s="5122"/>
      <c r="FV79" s="5118"/>
      <c r="FW79" s="5119"/>
      <c r="FX79" s="5487"/>
      <c r="FY79" s="5488"/>
      <c r="FZ79" s="5488"/>
      <c r="GA79" s="5488"/>
      <c r="GB79" s="5488"/>
      <c r="GC79" s="5488"/>
      <c r="GD79" s="5488"/>
      <c r="GE79" s="5488"/>
      <c r="GF79" s="5488"/>
      <c r="GG79" s="5488"/>
      <c r="GH79" s="5488"/>
      <c r="GI79" s="5488"/>
      <c r="GJ79" s="5488"/>
      <c r="GK79" s="5489"/>
      <c r="GL79" s="6480"/>
      <c r="GM79" s="6520"/>
      <c r="GN79" s="6520"/>
      <c r="GO79" s="6520"/>
      <c r="GP79" s="6520"/>
      <c r="GQ79" s="6520"/>
      <c r="GR79" s="6520"/>
      <c r="GS79" s="6520"/>
      <c r="GT79" s="6520"/>
      <c r="GU79" s="6569"/>
      <c r="GV79" s="6520"/>
      <c r="GW79" s="6520"/>
      <c r="GX79" s="6520"/>
      <c r="GY79" s="6520"/>
      <c r="GZ79" s="6520"/>
      <c r="HA79" s="6520"/>
      <c r="HB79" s="6520"/>
      <c r="HC79" s="6520"/>
      <c r="HD79" s="6520"/>
      <c r="HE79" s="6520"/>
      <c r="HF79" s="6518" t="s">
        <v>1855</v>
      </c>
      <c r="HG79" s="6520"/>
      <c r="HH79" s="6566"/>
      <c r="HI79" s="6517"/>
      <c r="HJ79" s="6517"/>
      <c r="HK79" s="6517"/>
      <c r="HL79" s="6517"/>
      <c r="HM79" s="6517"/>
      <c r="HN79" s="6517"/>
      <c r="HO79" s="6517"/>
      <c r="HP79" s="6517"/>
      <c r="HQ79" s="6517"/>
      <c r="HR79" s="6517"/>
      <c r="HS79" s="6517"/>
      <c r="HT79" s="6517"/>
      <c r="HU79" s="6517"/>
      <c r="HV79" s="4993"/>
      <c r="HW79" s="6769"/>
      <c r="HX79" s="6765"/>
      <c r="HY79" s="6765"/>
      <c r="HZ79" s="6765"/>
      <c r="IA79" s="6765"/>
      <c r="IB79" s="6765"/>
      <c r="IC79" s="6765"/>
      <c r="ID79" s="6765"/>
      <c r="IE79" s="6770"/>
      <c r="IF79" s="6765"/>
      <c r="IG79" s="6765"/>
      <c r="IH79" s="6765"/>
      <c r="II79" s="6765"/>
      <c r="IJ79" s="6765"/>
      <c r="IK79" s="6765"/>
      <c r="IL79" s="6819"/>
      <c r="IM79" s="6819"/>
      <c r="IN79" s="6762"/>
      <c r="IO79" s="5012"/>
      <c r="IP79" s="6778"/>
      <c r="IQ79" s="6778"/>
      <c r="IR79" s="6835"/>
      <c r="IS79" s="6734"/>
      <c r="IT79" s="6734"/>
      <c r="IU79" s="6734"/>
      <c r="IV79" s="6734"/>
      <c r="IW79" s="6734"/>
      <c r="IX79" s="6734"/>
      <c r="IY79" s="6734"/>
      <c r="IZ79" s="6734"/>
      <c r="JA79" s="6734"/>
      <c r="JB79" s="6734"/>
      <c r="JC79" s="6734"/>
      <c r="JD79" s="6734"/>
      <c r="JE79" s="6734"/>
    </row>
    <row r="80" spans="2:265" ht="18.600000000000001" thickBot="1">
      <c r="B80" s="4993"/>
      <c r="C80" s="4993"/>
      <c r="D80" s="4993"/>
      <c r="E80" s="4993"/>
      <c r="F80" s="4993"/>
      <c r="G80" s="4993"/>
      <c r="H80" s="4993"/>
      <c r="I80" s="4993"/>
      <c r="J80" s="4993"/>
      <c r="K80" s="4993"/>
      <c r="L80" s="4993"/>
      <c r="M80" s="4993"/>
      <c r="N80" s="4993"/>
      <c r="O80" s="4993"/>
      <c r="P80" s="4993"/>
      <c r="Q80" s="7670"/>
      <c r="R80" s="7671"/>
      <c r="S80" s="7706"/>
      <c r="T80" s="7673"/>
      <c r="U80" s="7707"/>
      <c r="V80" s="7680"/>
      <c r="W80" s="7671"/>
      <c r="X80" s="7671"/>
      <c r="Y80" s="7681"/>
      <c r="Z80" s="7678"/>
      <c r="AA80" s="7679"/>
      <c r="AB80" s="7671"/>
      <c r="AC80" s="7680"/>
      <c r="AD80" s="7680"/>
      <c r="AE80" s="7727"/>
      <c r="AF80" s="7681"/>
      <c r="AG80" s="7673"/>
      <c r="AH80" s="7749"/>
      <c r="AI80" s="7684"/>
      <c r="AJ80" s="7738"/>
      <c r="AK80" s="7739"/>
      <c r="AL80" s="7740"/>
      <c r="AM80" s="7741"/>
      <c r="AN80" s="7741"/>
      <c r="AO80" s="7741"/>
      <c r="AP80" s="7741"/>
      <c r="AQ80" s="7741"/>
      <c r="AR80" s="7741"/>
      <c r="AS80" s="7741"/>
      <c r="AT80" s="7741"/>
      <c r="AU80" s="7918"/>
      <c r="AV80" s="7918"/>
      <c r="AW80" s="7741"/>
      <c r="AX80" s="7741"/>
      <c r="AY80" s="7743"/>
      <c r="AZ80" s="7724"/>
      <c r="BA80" s="4993"/>
      <c r="BB80" s="4993"/>
      <c r="BC80" s="5078"/>
      <c r="BD80" s="5079"/>
      <c r="BE80" s="5079"/>
      <c r="BF80" s="5079"/>
      <c r="BG80" s="5079"/>
      <c r="BH80" s="5079"/>
      <c r="BI80" s="5079"/>
      <c r="BJ80" s="5079"/>
      <c r="BK80" s="5080"/>
      <c r="BL80" s="5079"/>
      <c r="BM80" s="5079"/>
      <c r="BN80" s="5079"/>
      <c r="BO80" s="5079"/>
      <c r="BP80" s="5177">
        <f>SUM(BP72:BP79)</f>
        <v>49244.768399999994</v>
      </c>
      <c r="BQ80" s="5177">
        <f>SUM(BQ72:BQ79)</f>
        <v>2462.2384199999997</v>
      </c>
      <c r="BR80" s="6692"/>
      <c r="BS80" s="5081"/>
      <c r="BT80" s="5082"/>
      <c r="BU80" s="6718"/>
      <c r="BV80" s="5253"/>
      <c r="BW80" s="5254"/>
      <c r="BX80" s="5255"/>
      <c r="BY80" s="5256"/>
      <c r="BZ80" s="5254"/>
      <c r="CA80" s="5257"/>
      <c r="CB80" s="5397"/>
      <c r="CC80" s="6307"/>
      <c r="CD80" s="5398"/>
      <c r="CE80" s="5257"/>
      <c r="CF80" s="5246"/>
      <c r="CG80" s="5250"/>
      <c r="CH80" s="5257"/>
      <c r="CI80" s="7141"/>
      <c r="CJ80" s="6955"/>
      <c r="CK80" s="4993"/>
      <c r="CL80" s="5123"/>
      <c r="CM80" s="5124"/>
      <c r="CN80" s="5124"/>
      <c r="CO80" s="5124"/>
      <c r="CP80" s="5124"/>
      <c r="CQ80" s="5124"/>
      <c r="CR80" s="5124"/>
      <c r="CS80" s="5124"/>
      <c r="CT80" s="5125"/>
      <c r="CU80" s="5124"/>
      <c r="CV80" s="5124"/>
      <c r="CW80" s="5124"/>
      <c r="CX80" s="5124"/>
      <c r="CY80" s="5124"/>
      <c r="CZ80" s="5124"/>
      <c r="DA80" s="5416"/>
      <c r="DB80" s="5126"/>
      <c r="DC80" s="5122"/>
      <c r="DD80" s="5118"/>
      <c r="DE80" s="5119"/>
      <c r="DF80" s="5487"/>
      <c r="DG80" s="5488"/>
      <c r="DH80" s="5488"/>
      <c r="DI80" s="5488"/>
      <c r="DJ80" s="5488"/>
      <c r="DK80" s="5488"/>
      <c r="DL80" s="5488"/>
      <c r="DM80" s="5488"/>
      <c r="DN80" s="5488"/>
      <c r="DO80" s="5488"/>
      <c r="DP80" s="5488"/>
      <c r="DQ80" s="5488"/>
      <c r="DR80" s="5488"/>
      <c r="DS80" s="5489"/>
      <c r="DU80" s="5031"/>
      <c r="DV80" s="5032"/>
      <c r="DW80" s="5032"/>
      <c r="DX80" s="5032"/>
      <c r="DY80" s="5032"/>
      <c r="DZ80" s="5032"/>
      <c r="EA80" s="5032"/>
      <c r="EB80" s="5032"/>
      <c r="EC80" s="5036"/>
      <c r="ED80" s="5032"/>
      <c r="EE80" s="5032"/>
      <c r="EF80" s="5032"/>
      <c r="EG80" s="5032"/>
      <c r="EH80" s="5032"/>
      <c r="EI80" s="5032"/>
      <c r="EJ80" s="5350"/>
      <c r="EK80" s="5033"/>
      <c r="EL80" s="5012"/>
      <c r="EM80" s="5025"/>
      <c r="EN80" s="5013"/>
      <c r="EO80" s="5048"/>
      <c r="EP80" s="5003"/>
      <c r="EQ80" s="5003"/>
      <c r="ER80" s="5003"/>
      <c r="ES80" s="5003"/>
      <c r="ET80" s="5003"/>
      <c r="EU80" s="5003"/>
      <c r="EV80" s="5003"/>
      <c r="EW80" s="5003"/>
      <c r="EX80" s="5003"/>
      <c r="EY80" s="5003"/>
      <c r="EZ80" s="5003"/>
      <c r="FA80" s="5003"/>
      <c r="FB80" s="1118"/>
      <c r="FD80" s="5123"/>
      <c r="FE80" s="5124"/>
      <c r="FF80" s="5124"/>
      <c r="FG80" s="5124"/>
      <c r="FH80" s="5124"/>
      <c r="FI80" s="5124"/>
      <c r="FJ80" s="5124"/>
      <c r="FK80" s="5124"/>
      <c r="FL80" s="5125"/>
      <c r="FM80" s="5124"/>
      <c r="FN80" s="5124"/>
      <c r="FO80" s="5124"/>
      <c r="FP80" s="5124"/>
      <c r="FQ80" s="5124"/>
      <c r="FR80" s="5124"/>
      <c r="FS80" s="5416"/>
      <c r="FT80" s="5126"/>
      <c r="FU80" s="5122"/>
      <c r="FV80" s="5123"/>
      <c r="FW80" s="5124"/>
      <c r="FX80" s="5133"/>
      <c r="FY80" s="5134"/>
      <c r="FZ80" s="5134"/>
      <c r="GA80" s="5134"/>
      <c r="GB80" s="5134"/>
      <c r="GC80" s="5134"/>
      <c r="GD80" s="5134"/>
      <c r="GE80" s="5134"/>
      <c r="GF80" s="5134"/>
      <c r="GG80" s="5134"/>
      <c r="GH80" s="5134"/>
      <c r="GI80" s="5134"/>
      <c r="GJ80" s="5134"/>
      <c r="GK80" s="5415"/>
      <c r="GL80" s="6481"/>
      <c r="GM80" s="6515" t="s">
        <v>1720</v>
      </c>
      <c r="GN80" s="6516"/>
      <c r="GO80" s="6517"/>
      <c r="GP80" s="6517"/>
      <c r="GQ80" s="6517"/>
      <c r="GR80" s="6517"/>
      <c r="GS80" s="6517"/>
      <c r="GT80" s="6517"/>
      <c r="GU80" s="6517"/>
      <c r="GV80" s="6517"/>
      <c r="GW80" s="6517"/>
      <c r="GX80" s="6517"/>
      <c r="GY80" s="6517"/>
      <c r="GZ80" s="6517"/>
      <c r="HA80" s="6517"/>
      <c r="HB80" s="6517"/>
      <c r="HC80" s="6517"/>
      <c r="HD80" s="6517"/>
      <c r="HE80" s="6520"/>
      <c r="HF80" s="7088"/>
      <c r="HG80" s="7089"/>
      <c r="HH80" s="7090" t="s">
        <v>14</v>
      </c>
      <c r="HI80" s="7090" t="s">
        <v>12</v>
      </c>
      <c r="HJ80" s="7090"/>
      <c r="HK80" s="7090"/>
      <c r="HL80" s="7090" t="s">
        <v>15</v>
      </c>
      <c r="HM80" s="7090" t="s">
        <v>12</v>
      </c>
      <c r="HN80" s="7090" t="s">
        <v>12</v>
      </c>
      <c r="HO80" s="7090"/>
      <c r="HP80" s="7090"/>
      <c r="HQ80" s="7090"/>
      <c r="HR80" s="7090"/>
      <c r="HS80" s="7090" t="s">
        <v>0</v>
      </c>
      <c r="HT80" s="7091"/>
      <c r="HU80" s="7092"/>
      <c r="HV80" s="6717"/>
      <c r="HW80" s="6769"/>
      <c r="HX80" s="6765"/>
      <c r="HY80" s="6765"/>
      <c r="HZ80" s="6765"/>
      <c r="IA80" s="6765"/>
      <c r="IB80" s="6765"/>
      <c r="IC80" s="6765"/>
      <c r="ID80" s="6765"/>
      <c r="IE80" s="6770"/>
      <c r="IF80" s="6765"/>
      <c r="IG80" s="6765"/>
      <c r="IH80" s="6765"/>
      <c r="II80" s="6765"/>
      <c r="IJ80" s="6765"/>
      <c r="IK80" s="6765"/>
      <c r="IL80" s="6819"/>
      <c r="IM80" s="6819"/>
      <c r="IN80" s="6762"/>
      <c r="IO80" s="5012"/>
      <c r="IP80" s="7154" t="s">
        <v>1627</v>
      </c>
      <c r="IQ80" s="7154"/>
      <c r="IR80" s="7401" t="s">
        <v>1628</v>
      </c>
      <c r="IS80" s="7401"/>
      <c r="IT80" s="7401"/>
      <c r="IU80" s="7402"/>
      <c r="IV80" s="6734"/>
      <c r="IW80" s="6734"/>
      <c r="IX80" s="6734"/>
      <c r="IY80" s="6734"/>
      <c r="IZ80" s="6734"/>
      <c r="JA80" s="6734"/>
      <c r="JB80" s="6734"/>
      <c r="JC80" s="6734"/>
      <c r="JD80" s="6734"/>
      <c r="JE80" s="6734"/>
    </row>
    <row r="81" spans="2:265">
      <c r="B81" s="4993"/>
      <c r="C81" s="4993"/>
      <c r="D81" s="4993"/>
      <c r="E81" s="4993"/>
      <c r="F81" s="4993"/>
      <c r="G81" s="4993"/>
      <c r="H81" s="4993"/>
      <c r="I81" s="4993"/>
      <c r="J81" s="4993"/>
      <c r="K81" s="4993"/>
      <c r="L81" s="4993"/>
      <c r="M81" s="4993"/>
      <c r="N81" s="4993"/>
      <c r="O81" s="4993"/>
      <c r="P81" s="4993"/>
      <c r="Q81" s="7704"/>
      <c r="R81" s="7725"/>
      <c r="S81" s="7671"/>
      <c r="T81" s="7671"/>
      <c r="U81" s="7953"/>
      <c r="V81" s="7957"/>
      <c r="W81" s="7671"/>
      <c r="X81" s="7671"/>
      <c r="Y81" s="7681"/>
      <c r="Z81" s="7955"/>
      <c r="AA81" s="7958"/>
      <c r="AB81" s="7952"/>
      <c r="AC81" s="7680"/>
      <c r="AD81" s="7680"/>
      <c r="AE81" s="7681"/>
      <c r="AF81" s="7681"/>
      <c r="AG81" s="7964"/>
      <c r="AH81" s="7874"/>
      <c r="AI81" s="7684"/>
      <c r="AJ81" s="7738"/>
      <c r="AK81" s="7739"/>
      <c r="AL81" s="7740"/>
      <c r="AM81" s="7741"/>
      <c r="AN81" s="7741"/>
      <c r="AO81" s="7741"/>
      <c r="AP81" s="7741"/>
      <c r="AQ81" s="7741"/>
      <c r="AR81" s="7741"/>
      <c r="AS81" s="7741"/>
      <c r="AT81" s="7741"/>
      <c r="AU81" s="7918"/>
      <c r="AV81" s="7918"/>
      <c r="AW81" s="7741"/>
      <c r="AX81" s="7741"/>
      <c r="AY81" s="7743"/>
      <c r="AZ81" s="7724"/>
      <c r="BA81" s="4993"/>
      <c r="BB81" s="4993"/>
      <c r="BC81" s="5082"/>
      <c r="BD81" s="5082"/>
      <c r="BE81" s="5082"/>
      <c r="BF81" s="5082"/>
      <c r="BG81" s="5082"/>
      <c r="BH81" s="5082"/>
      <c r="BI81" s="5082"/>
      <c r="BJ81" s="5082"/>
      <c r="BK81" s="5082"/>
      <c r="BL81" s="5082"/>
      <c r="BM81" s="5082"/>
      <c r="BN81" s="5082"/>
      <c r="BO81" s="5082"/>
      <c r="BP81" s="5082"/>
      <c r="BQ81" s="5082"/>
      <c r="BR81" s="5082"/>
      <c r="BS81" s="5082"/>
      <c r="BT81" s="5082"/>
      <c r="BU81" s="6629"/>
      <c r="BV81" s="5253"/>
      <c r="BW81" s="5254"/>
      <c r="BX81" s="5255"/>
      <c r="BY81" s="5256"/>
      <c r="BZ81" s="5254"/>
      <c r="CA81" s="5257"/>
      <c r="CB81" s="5397"/>
      <c r="CC81" s="6307"/>
      <c r="CD81" s="5398"/>
      <c r="CE81" s="5257"/>
      <c r="CF81" s="5246"/>
      <c r="CG81" s="5250"/>
      <c r="CH81" s="5257"/>
      <c r="CI81" s="7141"/>
      <c r="CJ81" s="5167"/>
      <c r="CK81" s="4993"/>
      <c r="CL81" s="5123"/>
      <c r="CM81" s="5124"/>
      <c r="CN81" s="5124"/>
      <c r="CO81" s="5124"/>
      <c r="CP81" s="5124"/>
      <c r="CQ81" s="5124"/>
      <c r="CR81" s="5124"/>
      <c r="CS81" s="5124"/>
      <c r="CT81" s="5125"/>
      <c r="CU81" s="5124"/>
      <c r="CV81" s="5124"/>
      <c r="CW81" s="5124"/>
      <c r="CX81" s="5124"/>
      <c r="CY81" s="5124"/>
      <c r="CZ81" s="5124"/>
      <c r="DA81" s="5416"/>
      <c r="DB81" s="5126"/>
      <c r="DC81" s="5122"/>
      <c r="DD81" s="5123"/>
      <c r="DE81" s="5124"/>
      <c r="DF81" s="5133"/>
      <c r="DG81" s="5134"/>
      <c r="DH81" s="5134"/>
      <c r="DI81" s="5134"/>
      <c r="DJ81" s="5134"/>
      <c r="DK81" s="5134"/>
      <c r="DL81" s="5134"/>
      <c r="DM81" s="5134"/>
      <c r="DN81" s="5134"/>
      <c r="DO81" s="5134"/>
      <c r="DP81" s="5134"/>
      <c r="DQ81" s="5134"/>
      <c r="DR81" s="5134"/>
      <c r="DS81" s="5415"/>
      <c r="DU81" s="5031"/>
      <c r="DV81" s="5032"/>
      <c r="DW81" s="5032"/>
      <c r="DX81" s="5032"/>
      <c r="DY81" s="5032"/>
      <c r="DZ81" s="5032"/>
      <c r="EA81" s="5032"/>
      <c r="EB81" s="5032"/>
      <c r="EC81" s="5036"/>
      <c r="ED81" s="5032"/>
      <c r="EE81" s="5032"/>
      <c r="EF81" s="5032"/>
      <c r="EG81" s="5032"/>
      <c r="EH81" s="5032"/>
      <c r="EI81" s="5032"/>
      <c r="EJ81" s="5350"/>
      <c r="EK81" s="5033"/>
      <c r="EL81" s="5012"/>
      <c r="EM81" s="5025"/>
      <c r="EN81" s="5013"/>
      <c r="EO81" s="5048"/>
      <c r="EP81" s="5003"/>
      <c r="EQ81" s="5003"/>
      <c r="ER81" s="5003"/>
      <c r="ES81" s="5003"/>
      <c r="ET81" s="5003"/>
      <c r="EU81" s="5003"/>
      <c r="EV81" s="5003"/>
      <c r="EW81" s="5003"/>
      <c r="EX81" s="5003"/>
      <c r="EY81" s="5003"/>
      <c r="EZ81" s="5003"/>
      <c r="FA81" s="5003"/>
      <c r="FB81" s="1118"/>
      <c r="FD81" s="5123"/>
      <c r="FE81" s="5124"/>
      <c r="FF81" s="5124"/>
      <c r="FG81" s="5124"/>
      <c r="FH81" s="5124"/>
      <c r="FI81" s="5124"/>
      <c r="FJ81" s="5124"/>
      <c r="FK81" s="5124"/>
      <c r="FL81" s="5125"/>
      <c r="FM81" s="5124"/>
      <c r="FN81" s="5124"/>
      <c r="FO81" s="5124"/>
      <c r="FP81" s="5124"/>
      <c r="FQ81" s="5124"/>
      <c r="FR81" s="5124"/>
      <c r="FS81" s="5416"/>
      <c r="FT81" s="5126"/>
      <c r="FU81" s="5122"/>
      <c r="FV81" s="5123"/>
      <c r="FW81" s="5124"/>
      <c r="FX81" s="5133"/>
      <c r="FY81" s="5134"/>
      <c r="FZ81" s="5134"/>
      <c r="GA81" s="5134"/>
      <c r="GB81" s="5134"/>
      <c r="GC81" s="5134"/>
      <c r="GD81" s="5134"/>
      <c r="GE81" s="5134"/>
      <c r="GF81" s="5134"/>
      <c r="GG81" s="5134"/>
      <c r="GH81" s="5134"/>
      <c r="GI81" s="5134"/>
      <c r="GJ81" s="5134"/>
      <c r="GK81" s="5415"/>
      <c r="GL81" s="6481"/>
      <c r="GM81" s="6570"/>
      <c r="GN81" s="6570"/>
      <c r="GO81" s="6570"/>
      <c r="GP81" s="6570" t="s">
        <v>14</v>
      </c>
      <c r="GQ81" s="6570" t="s">
        <v>12</v>
      </c>
      <c r="GR81" s="6570"/>
      <c r="GS81" s="6570"/>
      <c r="GT81" s="6570" t="s">
        <v>15</v>
      </c>
      <c r="GU81" s="6570" t="s">
        <v>12</v>
      </c>
      <c r="GV81" s="6570" t="s">
        <v>12</v>
      </c>
      <c r="GW81" s="6570"/>
      <c r="GX81" s="6570"/>
      <c r="GY81" s="6570"/>
      <c r="GZ81" s="6570"/>
      <c r="HA81" s="6570" t="s">
        <v>0</v>
      </c>
      <c r="HB81" s="6570"/>
      <c r="HC81" s="6570"/>
      <c r="HD81" s="6570"/>
      <c r="HE81" s="6520"/>
      <c r="HF81" s="7093" t="s">
        <v>4</v>
      </c>
      <c r="HG81" s="7094" t="s">
        <v>18</v>
      </c>
      <c r="HH81" s="7095" t="s">
        <v>19</v>
      </c>
      <c r="HI81" s="7095" t="s">
        <v>19</v>
      </c>
      <c r="HJ81" s="7095" t="s">
        <v>20</v>
      </c>
      <c r="HK81" s="7095" t="s">
        <v>21</v>
      </c>
      <c r="HL81" s="7095" t="s">
        <v>22</v>
      </c>
      <c r="HM81" s="7095" t="s">
        <v>23</v>
      </c>
      <c r="HN81" s="7095" t="s">
        <v>23</v>
      </c>
      <c r="HO81" s="7095" t="s">
        <v>24</v>
      </c>
      <c r="HP81" s="7095" t="s">
        <v>20</v>
      </c>
      <c r="HQ81" s="7095" t="s">
        <v>25</v>
      </c>
      <c r="HR81" s="7095" t="s">
        <v>0</v>
      </c>
      <c r="HS81" s="7095" t="s">
        <v>1363</v>
      </c>
      <c r="HT81" s="7096"/>
      <c r="HU81" s="7097" t="s">
        <v>26</v>
      </c>
      <c r="HV81" s="6717"/>
      <c r="HW81" s="6771"/>
      <c r="HX81" s="6772"/>
      <c r="HY81" s="6772"/>
      <c r="HZ81" s="6772"/>
      <c r="IA81" s="6772"/>
      <c r="IB81" s="6772"/>
      <c r="IC81" s="6772"/>
      <c r="ID81" s="6772"/>
      <c r="IE81" s="6773"/>
      <c r="IF81" s="6772"/>
      <c r="IG81" s="6772"/>
      <c r="IH81" s="6772"/>
      <c r="II81" s="6772"/>
      <c r="IJ81" s="6772"/>
      <c r="IK81" s="6772"/>
      <c r="IL81" s="6869"/>
      <c r="IM81" s="6869"/>
      <c r="IN81" s="6881"/>
      <c r="IO81" s="5012"/>
      <c r="IP81" s="6779"/>
      <c r="IQ81" s="6836"/>
      <c r="IR81" s="6837" t="s">
        <v>14</v>
      </c>
      <c r="IS81" s="6837" t="s">
        <v>12</v>
      </c>
      <c r="IT81" s="6837"/>
      <c r="IU81" s="6837"/>
      <c r="IV81" s="6837" t="s">
        <v>15</v>
      </c>
      <c r="IW81" s="6837" t="s">
        <v>12</v>
      </c>
      <c r="IX81" s="6837" t="s">
        <v>12</v>
      </c>
      <c r="IY81" s="6837"/>
      <c r="IZ81" s="6837"/>
      <c r="JA81" s="6837"/>
      <c r="JB81" s="6837"/>
      <c r="JC81" s="6837" t="s">
        <v>0</v>
      </c>
      <c r="JD81" s="6838"/>
      <c r="JE81" s="6839"/>
    </row>
    <row r="82" spans="2:265" ht="15" thickBot="1">
      <c r="B82" s="4993"/>
      <c r="C82" s="4993"/>
      <c r="D82" s="4993"/>
      <c r="E82" s="4993"/>
      <c r="F82" s="4993"/>
      <c r="G82" s="4993"/>
      <c r="H82" s="4993"/>
      <c r="I82" s="4993"/>
      <c r="J82" s="4993"/>
      <c r="K82" s="4993"/>
      <c r="L82" s="4993"/>
      <c r="M82" s="4993"/>
      <c r="N82" s="4993"/>
      <c r="O82" s="4993"/>
      <c r="P82" s="4993"/>
      <c r="Q82" s="7965"/>
      <c r="R82" s="7966"/>
      <c r="S82" s="7967"/>
      <c r="T82" s="7967"/>
      <c r="U82" s="7968"/>
      <c r="V82" s="7969"/>
      <c r="W82" s="7967"/>
      <c r="X82" s="7967"/>
      <c r="Y82" s="7970"/>
      <c r="Z82" s="7971"/>
      <c r="AA82" s="7972"/>
      <c r="AB82" s="7973"/>
      <c r="AC82" s="7974"/>
      <c r="AD82" s="7974"/>
      <c r="AE82" s="7975">
        <f>SUM(AE62:AE81)</f>
        <v>780269.2</v>
      </c>
      <c r="AF82" s="7975">
        <f>SUM(AF61:AF81)</f>
        <v>37396.584999999999</v>
      </c>
      <c r="AG82" s="7976"/>
      <c r="AH82" s="7977"/>
      <c r="AI82" s="7684"/>
      <c r="AJ82" s="7738"/>
      <c r="AK82" s="7739"/>
      <c r="AL82" s="7740"/>
      <c r="AM82" s="7741"/>
      <c r="AN82" s="7741"/>
      <c r="AO82" s="7741"/>
      <c r="AP82" s="7741"/>
      <c r="AQ82" s="7741"/>
      <c r="AR82" s="7741"/>
      <c r="AS82" s="7741"/>
      <c r="AT82" s="7741"/>
      <c r="AU82" s="7918"/>
      <c r="AV82" s="7918"/>
      <c r="AW82" s="7741"/>
      <c r="AX82" s="7741"/>
      <c r="AY82" s="7743"/>
      <c r="AZ82" s="7724"/>
      <c r="BA82" s="4993"/>
      <c r="BB82" s="4993"/>
      <c r="BC82" s="5082"/>
      <c r="BD82" s="5082"/>
      <c r="BE82" s="5082"/>
      <c r="BF82" s="5082"/>
      <c r="BG82" s="5082"/>
      <c r="BH82" s="5082"/>
      <c r="BI82" s="5082"/>
      <c r="BJ82" s="5082"/>
      <c r="BK82" s="5082"/>
      <c r="BL82" s="5082"/>
      <c r="BM82" s="5082"/>
      <c r="BN82" s="5082"/>
      <c r="BO82" s="5082"/>
      <c r="BP82" s="5082"/>
      <c r="BQ82" s="5082"/>
      <c r="BR82" s="5082"/>
      <c r="BS82" s="5082"/>
      <c r="BT82" s="5082"/>
      <c r="BU82" s="6629"/>
      <c r="BV82" s="5253"/>
      <c r="BW82" s="5254"/>
      <c r="BX82" s="5255"/>
      <c r="BY82" s="5256"/>
      <c r="BZ82" s="5254"/>
      <c r="CA82" s="5257"/>
      <c r="CB82" s="5397"/>
      <c r="CC82" s="6307"/>
      <c r="CD82" s="5398"/>
      <c r="CE82" s="5257"/>
      <c r="CF82" s="5246"/>
      <c r="CG82" s="5250"/>
      <c r="CH82" s="5257"/>
      <c r="CI82" s="7141"/>
      <c r="CJ82" s="5167"/>
      <c r="CK82" s="4993"/>
      <c r="CL82" s="5123"/>
      <c r="CM82" s="5124"/>
      <c r="CN82" s="5124"/>
      <c r="CO82" s="5124"/>
      <c r="CP82" s="5124"/>
      <c r="CQ82" s="5124"/>
      <c r="CR82" s="5124"/>
      <c r="CS82" s="5124"/>
      <c r="CT82" s="5125"/>
      <c r="CU82" s="5124"/>
      <c r="CV82" s="5124"/>
      <c r="CW82" s="5124"/>
      <c r="CX82" s="5124"/>
      <c r="CY82" s="5124"/>
      <c r="CZ82" s="5124"/>
      <c r="DA82" s="5416"/>
      <c r="DB82" s="5126"/>
      <c r="DC82" s="5122"/>
      <c r="DD82" s="5123"/>
      <c r="DE82" s="5124"/>
      <c r="DF82" s="5133"/>
      <c r="DG82" s="5134"/>
      <c r="DH82" s="5134"/>
      <c r="DI82" s="5134"/>
      <c r="DJ82" s="5134"/>
      <c r="DK82" s="5134"/>
      <c r="DL82" s="5134"/>
      <c r="DM82" s="5134"/>
      <c r="DN82" s="5134"/>
      <c r="DO82" s="5134"/>
      <c r="DP82" s="5134"/>
      <c r="DQ82" s="5134"/>
      <c r="DR82" s="5134"/>
      <c r="DS82" s="5415"/>
      <c r="DU82" s="5031"/>
      <c r="DV82" s="5032"/>
      <c r="DW82" s="5032"/>
      <c r="DX82" s="5032"/>
      <c r="DY82" s="5032"/>
      <c r="DZ82" s="5032"/>
      <c r="EA82" s="5032"/>
      <c r="EB82" s="5032"/>
      <c r="EC82" s="5036"/>
      <c r="ED82" s="5032"/>
      <c r="EE82" s="5032"/>
      <c r="EF82" s="5032"/>
      <c r="EG82" s="5032"/>
      <c r="EH82" s="5032"/>
      <c r="EI82" s="5032"/>
      <c r="EJ82" s="5350"/>
      <c r="EK82" s="5033"/>
      <c r="EL82" s="5012"/>
      <c r="EM82" s="5025"/>
      <c r="EN82" s="5013"/>
      <c r="EO82" s="5048"/>
      <c r="EP82" s="5003"/>
      <c r="EQ82" s="5003"/>
      <c r="ER82" s="5003"/>
      <c r="ES82" s="5003"/>
      <c r="ET82" s="5003"/>
      <c r="EU82" s="5003"/>
      <c r="EV82" s="5003"/>
      <c r="EW82" s="5003"/>
      <c r="EX82" s="5003"/>
      <c r="EY82" s="5003"/>
      <c r="EZ82" s="5003"/>
      <c r="FA82" s="5003"/>
      <c r="FB82" s="1118"/>
      <c r="FD82" s="5123"/>
      <c r="FE82" s="5124"/>
      <c r="FF82" s="5124"/>
      <c r="FG82" s="5124"/>
      <c r="FH82" s="5124"/>
      <c r="FI82" s="5124"/>
      <c r="FJ82" s="5124"/>
      <c r="FK82" s="5124"/>
      <c r="FL82" s="5125"/>
      <c r="FM82" s="5124"/>
      <c r="FN82" s="5124"/>
      <c r="FO82" s="5124"/>
      <c r="FP82" s="5124"/>
      <c r="FQ82" s="5124"/>
      <c r="FR82" s="5124"/>
      <c r="FS82" s="5416"/>
      <c r="FT82" s="5126"/>
      <c r="FU82" s="5122"/>
      <c r="FV82" s="5123"/>
      <c r="FW82" s="5124"/>
      <c r="FX82" s="5133"/>
      <c r="FY82" s="5134"/>
      <c r="FZ82" s="5134"/>
      <c r="GA82" s="5134"/>
      <c r="GB82" s="5134"/>
      <c r="GC82" s="5134"/>
      <c r="GD82" s="5134"/>
      <c r="GE82" s="5134"/>
      <c r="GF82" s="5134"/>
      <c r="GG82" s="5134"/>
      <c r="GH82" s="5134"/>
      <c r="GI82" s="5134"/>
      <c r="GJ82" s="5134"/>
      <c r="GK82" s="5415"/>
      <c r="GL82" s="6481"/>
      <c r="GM82" s="6573" t="s">
        <v>3</v>
      </c>
      <c r="GN82" s="6573" t="s">
        <v>4</v>
      </c>
      <c r="GO82" s="6573" t="s">
        <v>18</v>
      </c>
      <c r="GP82" s="6573" t="s">
        <v>19</v>
      </c>
      <c r="GQ82" s="6573" t="s">
        <v>19</v>
      </c>
      <c r="GR82" s="6573" t="s">
        <v>20</v>
      </c>
      <c r="GS82" s="6573" t="s">
        <v>21</v>
      </c>
      <c r="GT82" s="6573" t="s">
        <v>22</v>
      </c>
      <c r="GU82" s="6573" t="s">
        <v>23</v>
      </c>
      <c r="GV82" s="6573" t="s">
        <v>23</v>
      </c>
      <c r="GW82" s="6573" t="s">
        <v>1227</v>
      </c>
      <c r="GX82" s="6573" t="s">
        <v>20</v>
      </c>
      <c r="GY82" s="6573" t="s">
        <v>25</v>
      </c>
      <c r="GZ82" s="6573" t="s">
        <v>0</v>
      </c>
      <c r="HA82" s="6573" t="s">
        <v>1363</v>
      </c>
      <c r="HB82" s="6573" t="s">
        <v>1388</v>
      </c>
      <c r="HC82" s="6573"/>
      <c r="HD82" s="6573" t="s">
        <v>26</v>
      </c>
      <c r="HE82" s="6520"/>
      <c r="HF82" s="7098"/>
      <c r="HG82" s="7099"/>
      <c r="HH82" s="7100" t="s">
        <v>3</v>
      </c>
      <c r="HI82" s="7100" t="s">
        <v>18</v>
      </c>
      <c r="HJ82" s="7100"/>
      <c r="HK82" s="7100"/>
      <c r="HL82" s="7100" t="s">
        <v>21</v>
      </c>
      <c r="HM82" s="7100" t="s">
        <v>27</v>
      </c>
      <c r="HN82" s="7100" t="s">
        <v>28</v>
      </c>
      <c r="HO82" s="7100"/>
      <c r="HP82" s="7100"/>
      <c r="HQ82" s="7100"/>
      <c r="HR82" s="7100"/>
      <c r="HS82" s="7100" t="s">
        <v>11</v>
      </c>
      <c r="HT82" s="7101"/>
      <c r="HU82" s="7102"/>
      <c r="HV82" s="6717"/>
      <c r="HW82" s="6771"/>
      <c r="HX82" s="6772"/>
      <c r="HY82" s="6772"/>
      <c r="HZ82" s="6772"/>
      <c r="IA82" s="6772"/>
      <c r="IB82" s="6772"/>
      <c r="IC82" s="6772"/>
      <c r="ID82" s="6772"/>
      <c r="IE82" s="6773"/>
      <c r="IF82" s="6772"/>
      <c r="IG82" s="6772"/>
      <c r="IH82" s="6772"/>
      <c r="II82" s="6772"/>
      <c r="IJ82" s="6772"/>
      <c r="IK82" s="6772"/>
      <c r="IL82" s="6869"/>
      <c r="IM82" s="6869"/>
      <c r="IN82" s="6881"/>
      <c r="IO82" s="5012"/>
      <c r="IP82" s="6780"/>
      <c r="IQ82" s="6840"/>
      <c r="IR82" s="6841"/>
      <c r="IS82" s="6841"/>
      <c r="IT82" s="6841"/>
      <c r="IU82" s="6841"/>
      <c r="IV82" s="6841"/>
      <c r="IW82" s="6841"/>
      <c r="IX82" s="6841"/>
      <c r="IY82" s="6841"/>
      <c r="IZ82" s="6841"/>
      <c r="JA82" s="6841"/>
      <c r="JB82" s="6841"/>
      <c r="JC82" s="6841"/>
      <c r="JD82" s="6842"/>
      <c r="JE82" s="6843"/>
    </row>
    <row r="83" spans="2:265">
      <c r="B83" s="4993"/>
      <c r="C83" s="4993"/>
      <c r="D83" s="4993"/>
      <c r="E83" s="4993"/>
      <c r="F83" s="4993"/>
      <c r="G83" s="4993"/>
      <c r="H83" s="4993"/>
      <c r="I83" s="4993"/>
      <c r="J83" s="4993"/>
      <c r="K83" s="4993"/>
      <c r="L83" s="4993"/>
      <c r="M83" s="4993"/>
      <c r="N83" s="4993"/>
      <c r="O83" s="4993"/>
      <c r="P83" s="4993"/>
      <c r="Q83" s="7852"/>
      <c r="R83" s="7855"/>
      <c r="S83" s="7855"/>
      <c r="T83" s="7855"/>
      <c r="U83" s="7853"/>
      <c r="V83" s="7981"/>
      <c r="W83" s="7855"/>
      <c r="X83" s="7855"/>
      <c r="Y83" s="7860"/>
      <c r="Z83" s="7857"/>
      <c r="AA83" s="7853"/>
      <c r="AB83" s="7852"/>
      <c r="AC83" s="7859"/>
      <c r="AD83" s="7859"/>
      <c r="AE83" s="7860"/>
      <c r="AF83" s="7860"/>
      <c r="AG83" s="7982"/>
      <c r="AH83" s="7983"/>
      <c r="AI83" s="7684"/>
      <c r="AJ83" s="7738"/>
      <c r="AK83" s="7739"/>
      <c r="AL83" s="7740"/>
      <c r="AM83" s="7741"/>
      <c r="AN83" s="7741"/>
      <c r="AO83" s="7741"/>
      <c r="AP83" s="7741"/>
      <c r="AQ83" s="7741"/>
      <c r="AR83" s="7741"/>
      <c r="AS83" s="7741"/>
      <c r="AT83" s="7741"/>
      <c r="AU83" s="7918"/>
      <c r="AV83" s="7918"/>
      <c r="AW83" s="7741"/>
      <c r="AX83" s="7741"/>
      <c r="AY83" s="7743"/>
      <c r="AZ83" s="7724"/>
      <c r="BA83" s="4993"/>
      <c r="BB83" s="4993"/>
      <c r="BC83" s="5082"/>
      <c r="BD83" s="5082"/>
      <c r="BE83" s="5082"/>
      <c r="BF83" s="5082"/>
      <c r="BG83" s="5082"/>
      <c r="BH83" s="5082"/>
      <c r="BI83" s="5082"/>
      <c r="BJ83" s="5082"/>
      <c r="BK83" s="5082"/>
      <c r="BL83" s="5082"/>
      <c r="BM83" s="5082"/>
      <c r="BN83" s="5082"/>
      <c r="BO83" s="5082"/>
      <c r="BP83" s="5082"/>
      <c r="BQ83" s="5082"/>
      <c r="BR83" s="5082"/>
      <c r="BS83" s="5082"/>
      <c r="BT83" s="5082"/>
      <c r="BU83" s="6629"/>
      <c r="BV83" s="5253"/>
      <c r="BW83" s="5254"/>
      <c r="BX83" s="5255"/>
      <c r="BY83" s="5256"/>
      <c r="BZ83" s="5254"/>
      <c r="CA83" s="5257"/>
      <c r="CB83" s="5397"/>
      <c r="CC83" s="6307"/>
      <c r="CD83" s="5398"/>
      <c r="CE83" s="5257"/>
      <c r="CF83" s="5246"/>
      <c r="CG83" s="5250"/>
      <c r="CH83" s="5257"/>
      <c r="CI83" s="7141"/>
      <c r="CJ83" s="5167"/>
      <c r="CK83" s="4993"/>
      <c r="CL83" s="5135"/>
      <c r="CM83" s="5136"/>
      <c r="CN83" s="5136"/>
      <c r="CO83" s="5136"/>
      <c r="CP83" s="5136"/>
      <c r="CQ83" s="5136"/>
      <c r="CR83" s="5136"/>
      <c r="CS83" s="5136"/>
      <c r="CT83" s="5137"/>
      <c r="CU83" s="5136"/>
      <c r="CV83" s="5136"/>
      <c r="CW83" s="5136"/>
      <c r="CX83" s="5136"/>
      <c r="CY83" s="5136"/>
      <c r="CZ83" s="5136"/>
      <c r="DA83" s="5418"/>
      <c r="DB83" s="5138"/>
      <c r="DC83" s="5122"/>
      <c r="DD83" s="5123"/>
      <c r="DE83" s="5124"/>
      <c r="DF83" s="5133"/>
      <c r="DG83" s="5134"/>
      <c r="DH83" s="5134"/>
      <c r="DI83" s="5134"/>
      <c r="DJ83" s="5134"/>
      <c r="DK83" s="5134"/>
      <c r="DL83" s="5134"/>
      <c r="DM83" s="5134"/>
      <c r="DN83" s="5134"/>
      <c r="DO83" s="5134"/>
      <c r="DP83" s="5134"/>
      <c r="DQ83" s="5134"/>
      <c r="DR83" s="5134"/>
      <c r="DS83" s="5415"/>
      <c r="DU83" s="5031"/>
      <c r="DV83" s="5032"/>
      <c r="DW83" s="5032"/>
      <c r="DX83" s="5032"/>
      <c r="DY83" s="5032"/>
      <c r="DZ83" s="5032"/>
      <c r="EA83" s="5032"/>
      <c r="EB83" s="5032"/>
      <c r="EC83" s="5036"/>
      <c r="ED83" s="5032"/>
      <c r="EE83" s="5032"/>
      <c r="EF83" s="5032"/>
      <c r="EG83" s="5032"/>
      <c r="EH83" s="5032"/>
      <c r="EI83" s="5032"/>
      <c r="EJ83" s="5350"/>
      <c r="EK83" s="5033"/>
      <c r="EL83" s="5012"/>
      <c r="EM83" s="5025"/>
      <c r="EN83" s="5013"/>
      <c r="EO83" s="5048"/>
      <c r="EP83" s="5003"/>
      <c r="EQ83" s="5003"/>
      <c r="ER83" s="5003"/>
      <c r="ES83" s="5003"/>
      <c r="ET83" s="5003"/>
      <c r="EU83" s="5003"/>
      <c r="EV83" s="5003"/>
      <c r="EW83" s="5003"/>
      <c r="EX83" s="5003"/>
      <c r="EY83" s="5003"/>
      <c r="EZ83" s="5003"/>
      <c r="FA83" s="5003"/>
      <c r="FB83" s="1118"/>
      <c r="FD83" s="5135"/>
      <c r="FE83" s="5136"/>
      <c r="FF83" s="5136"/>
      <c r="FG83" s="5136"/>
      <c r="FH83" s="5136"/>
      <c r="FI83" s="5136"/>
      <c r="FJ83" s="5136"/>
      <c r="FK83" s="5136"/>
      <c r="FL83" s="5137"/>
      <c r="FM83" s="5136"/>
      <c r="FN83" s="5136"/>
      <c r="FO83" s="5136"/>
      <c r="FP83" s="5136"/>
      <c r="FQ83" s="5136"/>
      <c r="FR83" s="5136"/>
      <c r="FS83" s="5418"/>
      <c r="FT83" s="5138"/>
      <c r="FU83" s="5122"/>
      <c r="FV83" s="5123"/>
      <c r="FW83" s="5124"/>
      <c r="FX83" s="5133"/>
      <c r="FY83" s="5134"/>
      <c r="FZ83" s="5134"/>
      <c r="GA83" s="5134"/>
      <c r="GB83" s="5134"/>
      <c r="GC83" s="5134"/>
      <c r="GD83" s="5134"/>
      <c r="GE83" s="5134"/>
      <c r="GF83" s="5134"/>
      <c r="GG83" s="5134"/>
      <c r="GH83" s="5134"/>
      <c r="GI83" s="5134"/>
      <c r="GJ83" s="5134"/>
      <c r="GK83" s="5415"/>
      <c r="GL83" s="6481"/>
      <c r="GM83" s="6573"/>
      <c r="GN83" s="6573"/>
      <c r="GO83" s="6573"/>
      <c r="GP83" s="6573"/>
      <c r="GQ83" s="6573"/>
      <c r="GR83" s="6573"/>
      <c r="GS83" s="6573"/>
      <c r="GT83" s="6573"/>
      <c r="GU83" s="6573"/>
      <c r="GV83" s="6573"/>
      <c r="GW83" s="6573"/>
      <c r="GX83" s="6573"/>
      <c r="GY83" s="6573"/>
      <c r="GZ83" s="6573"/>
      <c r="HA83" s="6573"/>
      <c r="HB83" s="6573"/>
      <c r="HC83" s="6523" t="s">
        <v>1526</v>
      </c>
      <c r="HD83" s="6573"/>
      <c r="HE83" s="6520"/>
      <c r="HF83" s="7138"/>
      <c r="HG83" s="7139"/>
      <c r="HH83" s="7139"/>
      <c r="HI83" s="7139"/>
      <c r="HJ83" s="7139"/>
      <c r="HK83" s="7139"/>
      <c r="HL83" s="7139"/>
      <c r="HM83" s="7139"/>
      <c r="HN83" s="7139"/>
      <c r="HO83" s="7139"/>
      <c r="HP83" s="7139"/>
      <c r="HQ83" s="7139"/>
      <c r="HR83" s="7139"/>
      <c r="HS83" s="7139"/>
      <c r="HT83" s="7139"/>
      <c r="HU83" s="7140"/>
      <c r="HV83" s="6717"/>
      <c r="HW83" s="6771"/>
      <c r="HX83" s="6772"/>
      <c r="HY83" s="6772"/>
      <c r="HZ83" s="6772"/>
      <c r="IA83" s="6772"/>
      <c r="IB83" s="6772"/>
      <c r="IC83" s="6772"/>
      <c r="ID83" s="6772"/>
      <c r="IE83" s="6773"/>
      <c r="IF83" s="6772"/>
      <c r="IG83" s="6772"/>
      <c r="IH83" s="6772"/>
      <c r="II83" s="6772"/>
      <c r="IJ83" s="6772"/>
      <c r="IK83" s="6772"/>
      <c r="IL83" s="6869"/>
      <c r="IM83" s="6869"/>
      <c r="IN83" s="6881"/>
      <c r="IO83" s="5012"/>
      <c r="IP83" s="6780"/>
      <c r="IQ83" s="6840"/>
      <c r="IR83" s="6841"/>
      <c r="IS83" s="6841"/>
      <c r="IT83" s="6841"/>
      <c r="IU83" s="6841"/>
      <c r="IV83" s="6841"/>
      <c r="IW83" s="6841"/>
      <c r="IX83" s="6841"/>
      <c r="IY83" s="6841"/>
      <c r="IZ83" s="6841"/>
      <c r="JA83" s="6841"/>
      <c r="JB83" s="6841"/>
      <c r="JC83" s="6841"/>
      <c r="JD83" s="6842"/>
      <c r="JE83" s="6843"/>
    </row>
    <row r="84" spans="2:265" ht="18" thickBot="1">
      <c r="B84" s="4993"/>
      <c r="C84" s="4993"/>
      <c r="D84" s="4993"/>
      <c r="E84" s="4993"/>
      <c r="F84" s="4993"/>
      <c r="G84" s="4993"/>
      <c r="H84" s="4993"/>
      <c r="I84" s="4993"/>
      <c r="J84" s="4993"/>
      <c r="K84" s="4993"/>
      <c r="L84" s="4993"/>
      <c r="M84" s="4993"/>
      <c r="N84" s="4993"/>
      <c r="O84" s="4993"/>
      <c r="P84" s="4993"/>
      <c r="Q84" s="7652" t="s">
        <v>1682</v>
      </c>
      <c r="R84" s="7984"/>
      <c r="S84" s="7650"/>
      <c r="T84" s="7650"/>
      <c r="U84" s="7650"/>
      <c r="V84" s="7650"/>
      <c r="W84" s="7650"/>
      <c r="X84" s="7650"/>
      <c r="Y84" s="7650"/>
      <c r="Z84" s="7650"/>
      <c r="AA84" s="7650"/>
      <c r="AB84" s="7650"/>
      <c r="AC84" s="7650"/>
      <c r="AD84" s="7650"/>
      <c r="AE84" s="7650"/>
      <c r="AF84" s="7650"/>
      <c r="AG84" s="7650"/>
      <c r="AH84" s="7650"/>
      <c r="AI84" s="7684"/>
      <c r="AJ84" s="8342"/>
      <c r="AK84" s="8344"/>
      <c r="AL84" s="7794"/>
      <c r="AM84" s="7790"/>
      <c r="AN84" s="8345"/>
      <c r="AO84" s="8323"/>
      <c r="AP84" s="8323"/>
      <c r="AQ84" s="8346"/>
      <c r="AR84" s="7792"/>
      <c r="AS84" s="8336"/>
      <c r="AT84" s="7794"/>
      <c r="AU84" s="8347"/>
      <c r="AV84" s="8333"/>
      <c r="AW84" s="8348"/>
      <c r="AX84" s="8348"/>
      <c r="AY84" s="8334"/>
      <c r="AZ84" s="7770"/>
      <c r="BA84" s="4993"/>
      <c r="BB84" s="4993"/>
      <c r="BC84" s="5082"/>
      <c r="BD84" s="5082"/>
      <c r="BE84" s="5082"/>
      <c r="BF84" s="5082"/>
      <c r="BG84" s="5082"/>
      <c r="BH84" s="5082"/>
      <c r="BI84" s="5082"/>
      <c r="BJ84" s="5082"/>
      <c r="BK84" s="5082"/>
      <c r="BL84" s="5082"/>
      <c r="BM84" s="5082"/>
      <c r="BN84" s="5082"/>
      <c r="BO84" s="5082"/>
      <c r="BP84" s="5082"/>
      <c r="BQ84" s="5082"/>
      <c r="BR84" s="5082"/>
      <c r="BS84" s="5082"/>
      <c r="BT84" s="5082"/>
      <c r="BU84" s="6718"/>
      <c r="BV84" s="5253"/>
      <c r="BW84" s="5254"/>
      <c r="BX84" s="5255"/>
      <c r="BY84" s="5256"/>
      <c r="BZ84" s="5254"/>
      <c r="CA84" s="5257"/>
      <c r="CB84" s="5397"/>
      <c r="CC84" s="6307"/>
      <c r="CD84" s="5398"/>
      <c r="CE84" s="5257"/>
      <c r="CF84" s="5246"/>
      <c r="CG84" s="5250"/>
      <c r="CH84" s="5257"/>
      <c r="CI84" s="7141"/>
      <c r="CJ84" s="5167"/>
      <c r="CK84" s="4993"/>
      <c r="CL84" s="5135"/>
      <c r="CM84" s="5136"/>
      <c r="CN84" s="5136"/>
      <c r="CO84" s="5136"/>
      <c r="CP84" s="5136"/>
      <c r="CQ84" s="5136"/>
      <c r="CR84" s="5136"/>
      <c r="CS84" s="5136"/>
      <c r="CT84" s="5137"/>
      <c r="CU84" s="5136"/>
      <c r="CV84" s="5136"/>
      <c r="CW84" s="5136"/>
      <c r="CX84" s="5136"/>
      <c r="CY84" s="5136"/>
      <c r="CZ84" s="5136"/>
      <c r="DA84" s="5418"/>
      <c r="DB84" s="5138"/>
      <c r="DC84" s="5122"/>
      <c r="DD84" s="5123"/>
      <c r="DE84" s="5124"/>
      <c r="DF84" s="5133"/>
      <c r="DG84" s="5134"/>
      <c r="DH84" s="5134"/>
      <c r="DI84" s="5134"/>
      <c r="DJ84" s="5134"/>
      <c r="DK84" s="5134"/>
      <c r="DL84" s="5134"/>
      <c r="DM84" s="5134"/>
      <c r="DN84" s="5134"/>
      <c r="DO84" s="5134"/>
      <c r="DP84" s="5134"/>
      <c r="DQ84" s="5134"/>
      <c r="DR84" s="5134"/>
      <c r="DS84" s="5415"/>
      <c r="DU84" s="5028"/>
      <c r="DV84" s="5029"/>
      <c r="DW84" s="5029"/>
      <c r="DX84" s="5029"/>
      <c r="DY84" s="5029"/>
      <c r="DZ84" s="5029"/>
      <c r="EA84" s="5029"/>
      <c r="EB84" s="5029"/>
      <c r="EC84" s="5037"/>
      <c r="ED84" s="5029"/>
      <c r="EE84" s="5029"/>
      <c r="EF84" s="5029"/>
      <c r="EG84" s="5029"/>
      <c r="EH84" s="5372">
        <f>SUM(EH70:EH83)</f>
        <v>35415.233999999997</v>
      </c>
      <c r="EI84" s="5372">
        <f>SUM(EI70:EI83)</f>
        <v>1416.6093599999999</v>
      </c>
      <c r="EJ84" s="5351"/>
      <c r="EK84" s="5030"/>
      <c r="EL84" s="5012"/>
      <c r="EM84" s="5028"/>
      <c r="EN84" s="5029"/>
      <c r="EO84" s="5374"/>
      <c r="EP84" s="5375"/>
      <c r="EQ84" s="5375"/>
      <c r="ER84" s="5375"/>
      <c r="ES84" s="5375"/>
      <c r="ET84" s="5375"/>
      <c r="EU84" s="5375"/>
      <c r="EV84" s="5375"/>
      <c r="EW84" s="5375"/>
      <c r="EX84" s="5375"/>
      <c r="EY84" s="5375"/>
      <c r="EZ84" s="5375"/>
      <c r="FA84" s="5375"/>
      <c r="FB84" s="5376"/>
      <c r="FD84" s="5135"/>
      <c r="FE84" s="5136"/>
      <c r="FF84" s="5136"/>
      <c r="FG84" s="5136"/>
      <c r="FH84" s="5136"/>
      <c r="FI84" s="5136"/>
      <c r="FJ84" s="5136"/>
      <c r="FK84" s="5136"/>
      <c r="FL84" s="5137"/>
      <c r="FM84" s="5136"/>
      <c r="FN84" s="5136"/>
      <c r="FO84" s="5136"/>
      <c r="FP84" s="5136"/>
      <c r="FQ84" s="5136"/>
      <c r="FR84" s="5136"/>
      <c r="FS84" s="5418"/>
      <c r="FT84" s="5138"/>
      <c r="FU84" s="5122"/>
      <c r="FV84" s="5123"/>
      <c r="FW84" s="5124"/>
      <c r="FX84" s="5133"/>
      <c r="FY84" s="5134"/>
      <c r="FZ84" s="5134"/>
      <c r="GA84" s="5134"/>
      <c r="GB84" s="5134"/>
      <c r="GC84" s="5134"/>
      <c r="GD84" s="5134"/>
      <c r="GE84" s="5134"/>
      <c r="GF84" s="5134"/>
      <c r="GG84" s="5134"/>
      <c r="GH84" s="5134"/>
      <c r="GI84" s="5134"/>
      <c r="GJ84" s="5134"/>
      <c r="GK84" s="5415"/>
      <c r="GL84" s="6481"/>
      <c r="GM84" s="6573"/>
      <c r="GN84" s="6573"/>
      <c r="GO84" s="6573"/>
      <c r="GP84" s="6573"/>
      <c r="GQ84" s="6573"/>
      <c r="GR84" s="6573"/>
      <c r="GS84" s="6573"/>
      <c r="GT84" s="6573"/>
      <c r="GU84" s="6573"/>
      <c r="GV84" s="6573"/>
      <c r="GW84" s="6573"/>
      <c r="GX84" s="6573"/>
      <c r="GY84" s="6573"/>
      <c r="GZ84" s="6573"/>
      <c r="HA84" s="6573"/>
      <c r="HB84" s="6573"/>
      <c r="HC84" s="6573"/>
      <c r="HD84" s="6573"/>
      <c r="HE84" s="6520"/>
      <c r="HF84" s="7138"/>
      <c r="HG84" s="7139"/>
      <c r="HH84" s="7139"/>
      <c r="HI84" s="7139"/>
      <c r="HJ84" s="7139"/>
      <c r="HK84" s="7139"/>
      <c r="HL84" s="7139"/>
      <c r="HM84" s="7139"/>
      <c r="HN84" s="7139"/>
      <c r="HO84" s="7139"/>
      <c r="HP84" s="7139"/>
      <c r="HQ84" s="7139"/>
      <c r="HR84" s="7139"/>
      <c r="HS84" s="7139"/>
      <c r="HT84" s="7139"/>
      <c r="HU84" s="7140"/>
      <c r="HV84" s="6717"/>
      <c r="HW84" s="6771"/>
      <c r="HX84" s="6772"/>
      <c r="HY84" s="6772"/>
      <c r="HZ84" s="6772"/>
      <c r="IA84" s="6772"/>
      <c r="IB84" s="6772"/>
      <c r="IC84" s="6772"/>
      <c r="ID84" s="6772"/>
      <c r="IE84" s="6773"/>
      <c r="IF84" s="6772"/>
      <c r="IG84" s="6772"/>
      <c r="IH84" s="6772"/>
      <c r="II84" s="6772"/>
      <c r="IJ84" s="6772"/>
      <c r="IK84" s="6772"/>
      <c r="IL84" s="6869"/>
      <c r="IM84" s="6869"/>
      <c r="IN84" s="6881"/>
      <c r="IO84" s="5012"/>
      <c r="IP84" s="6780" t="s">
        <v>4</v>
      </c>
      <c r="IQ84" s="6840" t="s">
        <v>18</v>
      </c>
      <c r="IR84" s="6841" t="s">
        <v>19</v>
      </c>
      <c r="IS84" s="6841" t="s">
        <v>19</v>
      </c>
      <c r="IT84" s="6841" t="s">
        <v>20</v>
      </c>
      <c r="IU84" s="6841" t="s">
        <v>21</v>
      </c>
      <c r="IV84" s="6841" t="s">
        <v>22</v>
      </c>
      <c r="IW84" s="6841" t="s">
        <v>23</v>
      </c>
      <c r="IX84" s="6841" t="s">
        <v>23</v>
      </c>
      <c r="IY84" s="6841" t="s">
        <v>24</v>
      </c>
      <c r="IZ84" s="6841" t="s">
        <v>20</v>
      </c>
      <c r="JA84" s="6841" t="s">
        <v>25</v>
      </c>
      <c r="JB84" s="6841" t="s">
        <v>0</v>
      </c>
      <c r="JC84" s="6841" t="s">
        <v>1363</v>
      </c>
      <c r="JD84" s="6842"/>
      <c r="JE84" s="6843" t="s">
        <v>26</v>
      </c>
    </row>
    <row r="85" spans="2:265" ht="16.5" customHeight="1" thickBot="1">
      <c r="B85" s="4993"/>
      <c r="C85" s="4993"/>
      <c r="D85" s="4993"/>
      <c r="E85" s="4993"/>
      <c r="F85" s="4993"/>
      <c r="G85" s="4993"/>
      <c r="H85" s="4993"/>
      <c r="I85" s="4993"/>
      <c r="J85" s="4993"/>
      <c r="K85" s="4993"/>
      <c r="L85" s="4993"/>
      <c r="M85" s="4993"/>
      <c r="N85" s="4993"/>
      <c r="O85" s="4993"/>
      <c r="P85" s="4993"/>
      <c r="Q85" s="7656"/>
      <c r="R85" s="7656"/>
      <c r="S85" s="7656"/>
      <c r="T85" s="7656" t="s">
        <v>14</v>
      </c>
      <c r="U85" s="7656" t="s">
        <v>12</v>
      </c>
      <c r="V85" s="7656"/>
      <c r="W85" s="7656"/>
      <c r="X85" s="7656"/>
      <c r="Y85" s="7656" t="s">
        <v>15</v>
      </c>
      <c r="Z85" s="7656" t="s">
        <v>12</v>
      </c>
      <c r="AA85" s="7656" t="s">
        <v>12</v>
      </c>
      <c r="AB85" s="7656"/>
      <c r="AC85" s="7656"/>
      <c r="AD85" s="7656"/>
      <c r="AE85" s="7656"/>
      <c r="AF85" s="7656" t="s">
        <v>0</v>
      </c>
      <c r="AG85" s="7656"/>
      <c r="AH85" s="7656"/>
      <c r="AI85" s="7684"/>
      <c r="AJ85" s="7764"/>
      <c r="AK85" s="7765"/>
      <c r="AL85" s="7766"/>
      <c r="AM85" s="7767"/>
      <c r="AN85" s="7767"/>
      <c r="AO85" s="7767"/>
      <c r="AP85" s="7767"/>
      <c r="AQ85" s="7767"/>
      <c r="AR85" s="7767"/>
      <c r="AS85" s="7767"/>
      <c r="AT85" s="7767"/>
      <c r="AU85" s="7920"/>
      <c r="AV85" s="7920"/>
      <c r="AW85" s="7767"/>
      <c r="AX85" s="7767"/>
      <c r="AY85" s="7769"/>
      <c r="AZ85" s="7770"/>
      <c r="BA85" s="4993"/>
      <c r="BB85" s="4993"/>
      <c r="BC85" s="8358" t="s">
        <v>1745</v>
      </c>
      <c r="BD85" s="5057"/>
      <c r="BE85" s="5058"/>
      <c r="BF85" s="5058"/>
      <c r="BG85" s="5058"/>
      <c r="BH85" s="5058"/>
      <c r="BI85" s="5058"/>
      <c r="BJ85" s="5058"/>
      <c r="BK85" s="5058"/>
      <c r="BL85" s="5058"/>
      <c r="BM85" s="5058"/>
      <c r="BN85" s="5058"/>
      <c r="BO85" s="5058"/>
      <c r="BP85" s="5058"/>
      <c r="BQ85" s="5058"/>
      <c r="BR85" s="5058"/>
      <c r="BS85" s="5058"/>
      <c r="BT85" s="5082"/>
      <c r="BU85" s="6718"/>
      <c r="BV85" s="5253"/>
      <c r="BW85" s="5254"/>
      <c r="BX85" s="5255"/>
      <c r="BY85" s="5256"/>
      <c r="BZ85" s="5254"/>
      <c r="CA85" s="5257"/>
      <c r="CB85" s="5397"/>
      <c r="CC85" s="6307"/>
      <c r="CD85" s="5398"/>
      <c r="CE85" s="5257"/>
      <c r="CF85" s="5246"/>
      <c r="CG85" s="5250"/>
      <c r="CH85" s="5257"/>
      <c r="CI85" s="7141"/>
      <c r="CJ85" s="5167"/>
      <c r="CK85" s="4993"/>
      <c r="CL85" s="5135"/>
      <c r="CM85" s="5136"/>
      <c r="CN85" s="5136"/>
      <c r="CO85" s="5136"/>
      <c r="CP85" s="5136"/>
      <c r="CQ85" s="5136"/>
      <c r="CR85" s="5136"/>
      <c r="CS85" s="5136"/>
      <c r="CT85" s="5137"/>
      <c r="CU85" s="5136"/>
      <c r="CV85" s="5136"/>
      <c r="CW85" s="5136"/>
      <c r="CX85" s="5136"/>
      <c r="CY85" s="5136"/>
      <c r="CZ85" s="5136"/>
      <c r="DA85" s="5418"/>
      <c r="DB85" s="5138"/>
      <c r="DC85" s="5122"/>
      <c r="DD85" s="5123"/>
      <c r="DE85" s="5124"/>
      <c r="DF85" s="5133"/>
      <c r="DG85" s="5134"/>
      <c r="DH85" s="5134"/>
      <c r="DI85" s="5134"/>
      <c r="DJ85" s="5134"/>
      <c r="DK85" s="5134"/>
      <c r="DL85" s="5134"/>
      <c r="DM85" s="5134"/>
      <c r="DN85" s="5134"/>
      <c r="DO85" s="5134"/>
      <c r="DP85" s="5134"/>
      <c r="DQ85" s="5134"/>
      <c r="DR85" s="5134"/>
      <c r="DS85" s="5415"/>
      <c r="DU85" s="5012"/>
      <c r="DV85" s="5012"/>
      <c r="DW85" s="5012"/>
      <c r="DX85" s="5012"/>
      <c r="DY85" s="5012"/>
      <c r="DZ85" s="5012"/>
      <c r="EA85" s="5012"/>
      <c r="EB85" s="5012"/>
      <c r="EC85" s="5012"/>
      <c r="ED85" s="5012"/>
      <c r="EE85" s="5012"/>
      <c r="EF85" s="5012"/>
      <c r="EG85" s="5012"/>
      <c r="EH85" s="5012"/>
      <c r="EI85" s="5012"/>
      <c r="EJ85" s="5012"/>
      <c r="EK85" s="5012"/>
      <c r="EL85" s="5012"/>
      <c r="EM85" s="5012"/>
      <c r="EN85" s="5012"/>
      <c r="EO85" s="4994"/>
      <c r="EP85" s="4993"/>
      <c r="EQ85" s="4993"/>
      <c r="ER85" s="4993"/>
      <c r="ES85" s="4993"/>
      <c r="ET85" s="4993"/>
      <c r="EU85" s="4993"/>
      <c r="EV85" s="4993"/>
      <c r="EW85" s="4993"/>
      <c r="EX85" s="4993"/>
      <c r="EY85" s="4993"/>
      <c r="EZ85" s="4993"/>
      <c r="FA85" s="4993"/>
      <c r="FB85" s="4993"/>
      <c r="FD85" s="5135"/>
      <c r="FE85" s="5136"/>
      <c r="FF85" s="5136"/>
      <c r="FG85" s="5136"/>
      <c r="FH85" s="5136"/>
      <c r="FI85" s="5136"/>
      <c r="FJ85" s="5136"/>
      <c r="FK85" s="5136"/>
      <c r="FL85" s="5137"/>
      <c r="FM85" s="5136"/>
      <c r="FN85" s="5136"/>
      <c r="FO85" s="5136"/>
      <c r="FP85" s="5136"/>
      <c r="FQ85" s="5136"/>
      <c r="FR85" s="5136"/>
      <c r="FS85" s="5418"/>
      <c r="FT85" s="5138"/>
      <c r="FU85" s="5122"/>
      <c r="FV85" s="5123"/>
      <c r="FW85" s="5124"/>
      <c r="FX85" s="5133"/>
      <c r="FY85" s="5134"/>
      <c r="FZ85" s="5134"/>
      <c r="GA85" s="5134"/>
      <c r="GB85" s="5134"/>
      <c r="GC85" s="5134"/>
      <c r="GD85" s="5134"/>
      <c r="GE85" s="5134"/>
      <c r="GF85" s="5134"/>
      <c r="GG85" s="5134"/>
      <c r="GH85" s="5134"/>
      <c r="GI85" s="5134"/>
      <c r="GJ85" s="5134"/>
      <c r="GK85" s="5415"/>
      <c r="GL85" s="6480"/>
      <c r="GM85" s="6576"/>
      <c r="GN85" s="6576"/>
      <c r="GO85" s="6576"/>
      <c r="GP85" s="6576" t="s">
        <v>3</v>
      </c>
      <c r="GQ85" s="6576" t="s">
        <v>18</v>
      </c>
      <c r="GR85" s="6576"/>
      <c r="GS85" s="6576"/>
      <c r="GT85" s="6576" t="s">
        <v>21</v>
      </c>
      <c r="GU85" s="6576" t="s">
        <v>27</v>
      </c>
      <c r="GV85" s="6576" t="s">
        <v>28</v>
      </c>
      <c r="GW85" s="6576"/>
      <c r="GX85" s="6576"/>
      <c r="GY85" s="6576"/>
      <c r="GZ85" s="6576"/>
      <c r="HA85" s="6576" t="s">
        <v>11</v>
      </c>
      <c r="HB85" s="6576"/>
      <c r="HC85" s="6576"/>
      <c r="HD85" s="6576"/>
      <c r="HE85" s="6520"/>
      <c r="HF85" s="6630" t="s">
        <v>1554</v>
      </c>
      <c r="HG85" s="8722">
        <v>1</v>
      </c>
      <c r="HH85" s="6631">
        <v>320</v>
      </c>
      <c r="HI85" s="6632">
        <v>45904</v>
      </c>
      <c r="HJ85" s="6631">
        <v>160</v>
      </c>
      <c r="HK85" s="6631" t="s">
        <v>1539</v>
      </c>
      <c r="HL85" s="6633">
        <v>13</v>
      </c>
      <c r="HM85" s="6634">
        <v>45911</v>
      </c>
      <c r="HN85" s="6632">
        <v>45911</v>
      </c>
      <c r="HO85" s="6631">
        <v>5508</v>
      </c>
      <c r="HP85" s="6631">
        <v>170.25</v>
      </c>
      <c r="HQ85" s="6635">
        <f>(HJ85-HP85)</f>
        <v>-10.25</v>
      </c>
      <c r="HR85" s="6645">
        <f>HL85*HP85/1</f>
        <v>2213.25</v>
      </c>
      <c r="HS85" s="6646">
        <f>(HR85*0.12)</f>
        <v>265.58999999999997</v>
      </c>
      <c r="HT85" s="8723">
        <v>12</v>
      </c>
      <c r="HU85" s="7084"/>
      <c r="HV85" s="4993"/>
      <c r="HW85" s="6774"/>
      <c r="HX85" s="6775"/>
      <c r="HY85" s="6775"/>
      <c r="HZ85" s="6775"/>
      <c r="IA85" s="6775"/>
      <c r="IB85" s="6775"/>
      <c r="IC85" s="6775"/>
      <c r="ID85" s="6775"/>
      <c r="IE85" s="6776"/>
      <c r="IF85" s="6775"/>
      <c r="IG85" s="6775"/>
      <c r="IH85" s="6775"/>
      <c r="II85" s="6775"/>
      <c r="IJ85" s="6775"/>
      <c r="IK85" s="6777">
        <f>SUM(IK71:IK84)</f>
        <v>77.980500000000006</v>
      </c>
      <c r="IL85" s="6885"/>
      <c r="IM85" s="6777">
        <f>SUM(IM71:IM84)</f>
        <v>31.192200000000003</v>
      </c>
      <c r="IN85" s="6882"/>
      <c r="IO85" s="5012"/>
      <c r="IP85" s="6781"/>
      <c r="IQ85" s="6844"/>
      <c r="IR85" s="6845" t="s">
        <v>3</v>
      </c>
      <c r="IS85" s="6845" t="s">
        <v>18</v>
      </c>
      <c r="IT85" s="6845"/>
      <c r="IU85" s="6845"/>
      <c r="IV85" s="6845" t="s">
        <v>21</v>
      </c>
      <c r="IW85" s="6845" t="s">
        <v>27</v>
      </c>
      <c r="IX85" s="6845" t="s">
        <v>28</v>
      </c>
      <c r="IY85" s="6845"/>
      <c r="IZ85" s="6845"/>
      <c r="JA85" s="6845"/>
      <c r="JB85" s="6845"/>
      <c r="JC85" s="6845" t="s">
        <v>11</v>
      </c>
      <c r="JD85" s="6846"/>
      <c r="JE85" s="6847"/>
    </row>
    <row r="86" spans="2:265" ht="18.75" customHeight="1" thickBot="1">
      <c r="B86" s="4993"/>
      <c r="C86" s="4993"/>
      <c r="D86" s="4993"/>
      <c r="E86" s="4993"/>
      <c r="F86" s="4993"/>
      <c r="G86" s="4993"/>
      <c r="H86" s="4993"/>
      <c r="I86" s="4993"/>
      <c r="J86" s="4993"/>
      <c r="K86" s="4993"/>
      <c r="L86" s="4993"/>
      <c r="M86" s="4993"/>
      <c r="N86" s="4993"/>
      <c r="O86" s="4993"/>
      <c r="P86" s="4993"/>
      <c r="Q86" s="7660" t="s">
        <v>3</v>
      </c>
      <c r="R86" s="7660" t="s">
        <v>4</v>
      </c>
      <c r="S86" s="7660" t="s">
        <v>18</v>
      </c>
      <c r="T86" s="7660" t="s">
        <v>19</v>
      </c>
      <c r="U86" s="7660" t="s">
        <v>19</v>
      </c>
      <c r="V86" s="7660" t="s">
        <v>20</v>
      </c>
      <c r="W86" s="7660" t="s">
        <v>21</v>
      </c>
      <c r="X86" s="7660" t="s">
        <v>1559</v>
      </c>
      <c r="Y86" s="7660" t="s">
        <v>22</v>
      </c>
      <c r="Z86" s="7660" t="s">
        <v>23</v>
      </c>
      <c r="AA86" s="7660" t="s">
        <v>23</v>
      </c>
      <c r="AB86" s="7660" t="s">
        <v>1227</v>
      </c>
      <c r="AC86" s="7660" t="s">
        <v>20</v>
      </c>
      <c r="AD86" s="7660" t="s">
        <v>25</v>
      </c>
      <c r="AE86" s="7660" t="s">
        <v>0</v>
      </c>
      <c r="AF86" s="7660" t="s">
        <v>1363</v>
      </c>
      <c r="AG86" s="7660" t="s">
        <v>1388</v>
      </c>
      <c r="AH86" s="7660" t="s">
        <v>26</v>
      </c>
      <c r="AI86" s="7684"/>
      <c r="AJ86" s="7772"/>
      <c r="AK86" s="7773"/>
      <c r="AL86" s="7774"/>
      <c r="AM86" s="7775"/>
      <c r="AN86" s="7775"/>
      <c r="AO86" s="7775"/>
      <c r="AP86" s="7775"/>
      <c r="AQ86" s="7775"/>
      <c r="AR86" s="7775"/>
      <c r="AS86" s="7775"/>
      <c r="AT86" s="7775"/>
      <c r="AU86" s="7921"/>
      <c r="AV86" s="7921"/>
      <c r="AW86" s="7775"/>
      <c r="AX86" s="7775"/>
      <c r="AY86" s="7777"/>
      <c r="AZ86" s="7778"/>
      <c r="BA86" s="4993"/>
      <c r="BB86" s="4993"/>
      <c r="BC86" s="5059"/>
      <c r="BD86" s="5059"/>
      <c r="BE86" s="5059"/>
      <c r="BF86" s="5059" t="s">
        <v>14</v>
      </c>
      <c r="BG86" s="5059" t="s">
        <v>12</v>
      </c>
      <c r="BH86" s="5059"/>
      <c r="BI86" s="5059"/>
      <c r="BJ86" s="5059" t="s">
        <v>15</v>
      </c>
      <c r="BK86" s="5059" t="s">
        <v>12</v>
      </c>
      <c r="BL86" s="5059" t="s">
        <v>12</v>
      </c>
      <c r="BM86" s="5059"/>
      <c r="BN86" s="5059"/>
      <c r="BO86" s="5059"/>
      <c r="BP86" s="5059"/>
      <c r="BQ86" s="5059" t="s">
        <v>0</v>
      </c>
      <c r="BR86" s="5059"/>
      <c r="BS86" s="5059"/>
      <c r="BT86" s="5082"/>
      <c r="BU86" s="8356"/>
      <c r="BV86" s="6986"/>
      <c r="BW86" s="6990"/>
      <c r="BX86" s="6988"/>
      <c r="BY86" s="6989"/>
      <c r="BZ86" s="6990"/>
      <c r="CA86" s="6991"/>
      <c r="CB86" s="6992"/>
      <c r="CC86" s="6993"/>
      <c r="CD86" s="6994"/>
      <c r="CE86" s="6991"/>
      <c r="CF86" s="6995"/>
      <c r="CG86" s="6996"/>
      <c r="CH86" s="6991"/>
      <c r="CI86" s="8357"/>
      <c r="CJ86" s="5167"/>
      <c r="CK86" s="4993"/>
      <c r="CL86" s="5135"/>
      <c r="CM86" s="5136"/>
      <c r="CN86" s="5136"/>
      <c r="CO86" s="5136"/>
      <c r="CP86" s="5136"/>
      <c r="CQ86" s="5136"/>
      <c r="CR86" s="5136"/>
      <c r="CS86" s="5136"/>
      <c r="CT86" s="5137"/>
      <c r="CU86" s="5136"/>
      <c r="CV86" s="5136"/>
      <c r="CW86" s="5136"/>
      <c r="CX86" s="5136"/>
      <c r="CY86" s="5136"/>
      <c r="CZ86" s="5136"/>
      <c r="DA86" s="5418"/>
      <c r="DB86" s="5138"/>
      <c r="DC86" s="5122"/>
      <c r="DD86" s="5123"/>
      <c r="DE86" s="5124"/>
      <c r="DF86" s="5133"/>
      <c r="DG86" s="5134"/>
      <c r="DH86" s="5134"/>
      <c r="DI86" s="5134"/>
      <c r="DJ86" s="5134"/>
      <c r="DK86" s="5134"/>
      <c r="DL86" s="5134"/>
      <c r="DM86" s="5134"/>
      <c r="DN86" s="5134"/>
      <c r="DO86" s="5134"/>
      <c r="DP86" s="5134"/>
      <c r="DQ86" s="5134"/>
      <c r="DR86" s="5134"/>
      <c r="DS86" s="5415"/>
      <c r="DU86" s="5012"/>
      <c r="DV86" s="5012"/>
      <c r="DW86" s="5012"/>
      <c r="DX86" s="5012"/>
      <c r="DY86" s="5012"/>
      <c r="DZ86" s="5012"/>
      <c r="EA86" s="5012"/>
      <c r="EB86" s="5012"/>
      <c r="EC86" s="5012"/>
      <c r="ED86" s="5012"/>
      <c r="EE86" s="5012"/>
      <c r="EF86" s="5012"/>
      <c r="EG86" s="5012"/>
      <c r="EH86" s="5012"/>
      <c r="EI86" s="5012"/>
      <c r="EJ86" s="5012"/>
      <c r="EK86" s="5012"/>
      <c r="EL86" s="5012"/>
      <c r="EM86" s="5012"/>
      <c r="EN86" s="5012"/>
      <c r="EO86" s="4994"/>
      <c r="EP86" s="4993"/>
      <c r="EQ86" s="4993"/>
      <c r="ER86" s="4993"/>
      <c r="ES86" s="4993"/>
      <c r="ET86" s="4993"/>
      <c r="EU86" s="4993"/>
      <c r="EV86" s="4993"/>
      <c r="EW86" s="4993"/>
      <c r="EX86" s="4993"/>
      <c r="EY86" s="4993"/>
      <c r="EZ86" s="4993"/>
      <c r="FA86" s="4993"/>
      <c r="FB86" s="4993"/>
      <c r="FD86" s="5135"/>
      <c r="FE86" s="5136"/>
      <c r="FF86" s="5136"/>
      <c r="FG86" s="5136"/>
      <c r="FH86" s="5136"/>
      <c r="FI86" s="5136"/>
      <c r="FJ86" s="5136"/>
      <c r="FK86" s="5136"/>
      <c r="FL86" s="5137"/>
      <c r="FM86" s="5136"/>
      <c r="FN86" s="5136"/>
      <c r="FO86" s="5136"/>
      <c r="FP86" s="5136"/>
      <c r="FQ86" s="5136"/>
      <c r="FR86" s="5136"/>
      <c r="FS86" s="5418"/>
      <c r="FT86" s="5138"/>
      <c r="FU86" s="5122"/>
      <c r="FV86" s="5123"/>
      <c r="FW86" s="5124"/>
      <c r="FX86" s="5133"/>
      <c r="FY86" s="5134"/>
      <c r="FZ86" s="5134"/>
      <c r="GA86" s="5134"/>
      <c r="GB86" s="5134"/>
      <c r="GC86" s="5134"/>
      <c r="GD86" s="5134"/>
      <c r="GE86" s="5134"/>
      <c r="GF86" s="5134"/>
      <c r="GG86" s="5134"/>
      <c r="GH86" s="5134"/>
      <c r="GI86" s="5134"/>
      <c r="GJ86" s="5134"/>
      <c r="GK86" s="5415"/>
      <c r="GL86" s="6480"/>
      <c r="GM86" s="8523" t="s">
        <v>1553</v>
      </c>
      <c r="GN86" s="6640" t="s">
        <v>1554</v>
      </c>
      <c r="GO86" s="6640">
        <v>15</v>
      </c>
      <c r="GP86" s="6640">
        <v>310343</v>
      </c>
      <c r="GQ86" s="6641">
        <v>45774</v>
      </c>
      <c r="GR86" s="6640">
        <v>500</v>
      </c>
      <c r="GS86" s="6640" t="s">
        <v>1539</v>
      </c>
      <c r="GT86" s="6642">
        <v>12.5</v>
      </c>
      <c r="GU86" s="6643">
        <v>45779</v>
      </c>
      <c r="GV86" s="6641">
        <v>45782</v>
      </c>
      <c r="GW86" s="6640">
        <v>4825</v>
      </c>
      <c r="GX86" s="6642">
        <v>546.4</v>
      </c>
      <c r="GY86" s="6644">
        <f>(GR86-GX86)</f>
        <v>-46.399999999999977</v>
      </c>
      <c r="GZ86" s="6645">
        <f>GT86*GX86/1</f>
        <v>6830</v>
      </c>
      <c r="HA86" s="6646">
        <f>(GZ86*0.05)</f>
        <v>341.5</v>
      </c>
      <c r="HB86" s="6902">
        <v>5</v>
      </c>
      <c r="HC86" s="6646">
        <f>(GZ86*0.02)</f>
        <v>136.6</v>
      </c>
      <c r="HD86" s="6897" t="s">
        <v>8</v>
      </c>
      <c r="HE86" s="6520"/>
      <c r="HF86" s="6535"/>
      <c r="HG86" s="6536"/>
      <c r="HH86" s="6555"/>
      <c r="HI86" s="6556"/>
      <c r="HJ86" s="6556"/>
      <c r="HK86" s="6556"/>
      <c r="HL86" s="6556"/>
      <c r="HM86" s="6556"/>
      <c r="HN86" s="6556"/>
      <c r="HO86" s="6556"/>
      <c r="HP86" s="6556"/>
      <c r="HQ86" s="6556"/>
      <c r="HR86" s="6556"/>
      <c r="HS86" s="6556"/>
      <c r="HT86" s="6556"/>
      <c r="HU86" s="7085"/>
      <c r="HV86" s="4993"/>
      <c r="HW86" s="6778"/>
      <c r="HX86" s="6778"/>
      <c r="HY86" s="6778"/>
      <c r="HZ86" s="6778"/>
      <c r="IA86" s="6778"/>
      <c r="IB86" s="6778"/>
      <c r="IC86" s="6778"/>
      <c r="ID86" s="6778"/>
      <c r="IE86" s="6778"/>
      <c r="IF86" s="6778"/>
      <c r="IG86" s="6778"/>
      <c r="IH86" s="6778"/>
      <c r="II86" s="6778"/>
      <c r="IJ86" s="6778"/>
      <c r="IK86" s="6778"/>
      <c r="IL86" s="6778"/>
      <c r="IM86" s="6778"/>
      <c r="IN86" s="6778"/>
      <c r="IO86" s="5012"/>
      <c r="IP86" s="6754"/>
      <c r="IQ86" s="6755"/>
      <c r="IR86" s="6755"/>
      <c r="IS86" s="6756"/>
      <c r="IT86" s="6755"/>
      <c r="IU86" s="6755"/>
      <c r="IV86" s="6757"/>
      <c r="IW86" s="6758"/>
      <c r="IX86" s="6756"/>
      <c r="IY86" s="7192"/>
      <c r="IZ86" s="6755"/>
      <c r="JA86" s="6759"/>
      <c r="JB86" s="6760"/>
      <c r="JC86" s="6761"/>
      <c r="JD86" s="7177"/>
      <c r="JE86" s="6848"/>
    </row>
    <row r="87" spans="2:265" ht="18" thickBot="1">
      <c r="B87" s="4993"/>
      <c r="C87" s="4993"/>
      <c r="D87" s="4993"/>
      <c r="E87" s="4993"/>
      <c r="F87" s="4993"/>
      <c r="G87" s="4993"/>
      <c r="H87" s="4993"/>
      <c r="I87" s="4993"/>
      <c r="J87" s="4993"/>
      <c r="K87" s="4993"/>
      <c r="L87" s="4993"/>
      <c r="M87" s="4993"/>
      <c r="N87" s="4993"/>
      <c r="O87" s="4993"/>
      <c r="P87" s="4993"/>
      <c r="Q87" s="7665"/>
      <c r="R87" s="7665"/>
      <c r="S87" s="7665"/>
      <c r="T87" s="7665" t="s">
        <v>3</v>
      </c>
      <c r="U87" s="7665" t="s">
        <v>18</v>
      </c>
      <c r="V87" s="7665"/>
      <c r="W87" s="7665"/>
      <c r="X87" s="7665"/>
      <c r="Y87" s="7665" t="s">
        <v>21</v>
      </c>
      <c r="Z87" s="7665" t="s">
        <v>27</v>
      </c>
      <c r="AA87" s="7665" t="s">
        <v>28</v>
      </c>
      <c r="AB87" s="7665"/>
      <c r="AC87" s="7665"/>
      <c r="AD87" s="7665"/>
      <c r="AE87" s="7665"/>
      <c r="AF87" s="7665" t="s">
        <v>11</v>
      </c>
      <c r="AG87" s="7665"/>
      <c r="AH87" s="7665"/>
      <c r="AI87" s="7684"/>
      <c r="AJ87" s="7684"/>
      <c r="AK87" s="7684"/>
      <c r="AL87" s="7782"/>
      <c r="AM87" s="7650"/>
      <c r="AN87" s="7650"/>
      <c r="AO87" s="7650"/>
      <c r="AP87" s="7650"/>
      <c r="AQ87" s="7650"/>
      <c r="AR87" s="7650"/>
      <c r="AS87" s="7650"/>
      <c r="AT87" s="7650"/>
      <c r="AU87" s="7783"/>
      <c r="AV87" s="7783"/>
      <c r="AW87" s="7650"/>
      <c r="AX87" s="7650"/>
      <c r="AY87" s="7649"/>
      <c r="AZ87" s="7650"/>
      <c r="BA87" s="4993"/>
      <c r="BB87" s="4993"/>
      <c r="BC87" s="5060" t="s">
        <v>3</v>
      </c>
      <c r="BD87" s="5060" t="s">
        <v>4</v>
      </c>
      <c r="BE87" s="5060" t="s">
        <v>18</v>
      </c>
      <c r="BF87" s="5060" t="s">
        <v>19</v>
      </c>
      <c r="BG87" s="5060" t="s">
        <v>19</v>
      </c>
      <c r="BH87" s="5060" t="s">
        <v>20</v>
      </c>
      <c r="BI87" s="5060" t="s">
        <v>21</v>
      </c>
      <c r="BJ87" s="5060" t="s">
        <v>22</v>
      </c>
      <c r="BK87" s="5060" t="s">
        <v>23</v>
      </c>
      <c r="BL87" s="5060" t="s">
        <v>23</v>
      </c>
      <c r="BM87" s="5060" t="s">
        <v>1227</v>
      </c>
      <c r="BN87" s="5060" t="s">
        <v>20</v>
      </c>
      <c r="BO87" s="5060" t="s">
        <v>25</v>
      </c>
      <c r="BP87" s="5060" t="s">
        <v>0</v>
      </c>
      <c r="BQ87" s="5060" t="s">
        <v>1363</v>
      </c>
      <c r="BR87" s="6697" t="s">
        <v>1388</v>
      </c>
      <c r="BS87" s="5060" t="s">
        <v>26</v>
      </c>
      <c r="BT87" s="5082"/>
      <c r="BU87" s="7158"/>
      <c r="BV87" s="5320"/>
      <c r="BW87" s="5321"/>
      <c r="BX87" s="5322"/>
      <c r="BY87" s="5323"/>
      <c r="BZ87" s="5321"/>
      <c r="CA87" s="5324"/>
      <c r="CB87" s="5346"/>
      <c r="CC87" s="6703"/>
      <c r="CD87" s="5325"/>
      <c r="CE87" s="5324"/>
      <c r="CF87" s="5326"/>
      <c r="CG87" s="5342"/>
      <c r="CH87" s="5324"/>
      <c r="CI87" s="7157"/>
      <c r="CJ87" s="5167"/>
      <c r="CK87" s="4993"/>
      <c r="CL87" s="5140"/>
      <c r="CM87" s="5141"/>
      <c r="CN87" s="5141"/>
      <c r="CO87" s="5141"/>
      <c r="CP87" s="5141"/>
      <c r="CQ87" s="5141"/>
      <c r="CR87" s="5141"/>
      <c r="CS87" s="5141"/>
      <c r="CT87" s="5142"/>
      <c r="CU87" s="5141"/>
      <c r="CV87" s="5141"/>
      <c r="CW87" s="5141"/>
      <c r="CX87" s="5141"/>
      <c r="CY87" s="5203">
        <f>SUM(CY73:CY86)</f>
        <v>0</v>
      </c>
      <c r="CZ87" s="5203">
        <f>SUM(CZ73:CZ86)</f>
        <v>0</v>
      </c>
      <c r="DA87" s="5420"/>
      <c r="DB87" s="5143"/>
      <c r="DC87" s="5122"/>
      <c r="DD87" s="5123"/>
      <c r="DE87" s="5124"/>
      <c r="DF87" s="5133"/>
      <c r="DG87" s="5134"/>
      <c r="DH87" s="5134"/>
      <c r="DI87" s="5134"/>
      <c r="DJ87" s="5134"/>
      <c r="DK87" s="5134"/>
      <c r="DL87" s="5134"/>
      <c r="DM87" s="5134"/>
      <c r="DN87" s="5134"/>
      <c r="DO87" s="5134"/>
      <c r="DP87" s="5134"/>
      <c r="DQ87" s="5134"/>
      <c r="DR87" s="5134"/>
      <c r="DS87" s="5415"/>
      <c r="DU87" s="8362" t="s">
        <v>1757</v>
      </c>
      <c r="DV87" s="4995"/>
      <c r="DW87" s="4993"/>
      <c r="DX87" s="4993"/>
      <c r="DY87" s="4993"/>
      <c r="DZ87" s="4993"/>
      <c r="EA87" s="4993"/>
      <c r="EB87" s="4993"/>
      <c r="EC87" s="4993"/>
      <c r="ED87" s="4993"/>
      <c r="EE87" s="4993"/>
      <c r="EF87" s="4993"/>
      <c r="EG87" s="4993"/>
      <c r="EH87" s="4993"/>
      <c r="EI87" s="4993"/>
      <c r="EJ87" s="4993"/>
      <c r="EK87" s="4993"/>
      <c r="EL87" s="5012"/>
      <c r="EM87" s="5012"/>
      <c r="EN87" s="5012"/>
      <c r="EO87" s="4994"/>
      <c r="EP87" s="4993"/>
      <c r="EQ87" s="4993"/>
      <c r="ER87" s="4993"/>
      <c r="ES87" s="4993"/>
      <c r="ET87" s="4993"/>
      <c r="EU87" s="4993"/>
      <c r="EV87" s="4993"/>
      <c r="EW87" s="4993"/>
      <c r="EX87" s="4993"/>
      <c r="EY87" s="4993"/>
      <c r="EZ87" s="4993"/>
      <c r="FA87" s="4993"/>
      <c r="FB87" s="4993"/>
      <c r="FD87" s="5140"/>
      <c r="FE87" s="5141"/>
      <c r="FF87" s="5141"/>
      <c r="FG87" s="5141"/>
      <c r="FH87" s="5141"/>
      <c r="FI87" s="5141"/>
      <c r="FJ87" s="5141"/>
      <c r="FK87" s="5141"/>
      <c r="FL87" s="5142"/>
      <c r="FM87" s="5141"/>
      <c r="FN87" s="5141"/>
      <c r="FO87" s="5141"/>
      <c r="FP87" s="5141"/>
      <c r="FQ87" s="5203">
        <f>SUM(FQ73:FQ86)</f>
        <v>0</v>
      </c>
      <c r="FR87" s="5203">
        <f>SUM(FR73:FR86)</f>
        <v>0</v>
      </c>
      <c r="FS87" s="5419"/>
      <c r="FT87" s="5143"/>
      <c r="FU87" s="5122"/>
      <c r="FV87" s="5123"/>
      <c r="FW87" s="5124"/>
      <c r="FX87" s="5133"/>
      <c r="FY87" s="5134"/>
      <c r="FZ87" s="5134"/>
      <c r="GA87" s="5134"/>
      <c r="GB87" s="5134"/>
      <c r="GC87" s="5134"/>
      <c r="GD87" s="5134"/>
      <c r="GE87" s="5134"/>
      <c r="GF87" s="5134"/>
      <c r="GG87" s="5134"/>
      <c r="GH87" s="5134"/>
      <c r="GI87" s="5134"/>
      <c r="GJ87" s="5134"/>
      <c r="GK87" s="5415"/>
      <c r="GL87" s="6480"/>
      <c r="GM87" s="6935"/>
      <c r="GN87" s="6648"/>
      <c r="GO87" s="6648"/>
      <c r="GP87" s="6648"/>
      <c r="GQ87" s="6649"/>
      <c r="GR87" s="6648"/>
      <c r="GS87" s="6648"/>
      <c r="GT87" s="6650"/>
      <c r="GU87" s="6651"/>
      <c r="GV87" s="6649"/>
      <c r="GW87" s="6648"/>
      <c r="GX87" s="6648"/>
      <c r="GY87" s="6652"/>
      <c r="GZ87" s="6653"/>
      <c r="HA87" s="6654"/>
      <c r="HB87" s="6685"/>
      <c r="HC87" s="6685"/>
      <c r="HD87" s="6936"/>
      <c r="HE87" s="6520"/>
      <c r="HF87" s="6535"/>
      <c r="HG87" s="6536"/>
      <c r="HH87" s="6555"/>
      <c r="HI87" s="6556"/>
      <c r="HJ87" s="6556"/>
      <c r="HK87" s="6556"/>
      <c r="HL87" s="6556"/>
      <c r="HM87" s="6556"/>
      <c r="HN87" s="6556"/>
      <c r="HO87" s="6556"/>
      <c r="HP87" s="6556"/>
      <c r="HQ87" s="6556"/>
      <c r="HR87" s="6556"/>
      <c r="HS87" s="6556"/>
      <c r="HT87" s="6556"/>
      <c r="HU87" s="7085"/>
      <c r="HV87" s="4993"/>
      <c r="HW87" s="6778"/>
      <c r="HX87" s="6778"/>
      <c r="HY87" s="6778"/>
      <c r="HZ87" s="6778"/>
      <c r="IA87" s="6778"/>
      <c r="IB87" s="6778"/>
      <c r="IC87" s="6778"/>
      <c r="ID87" s="6778"/>
      <c r="IE87" s="6778"/>
      <c r="IF87" s="6778"/>
      <c r="IG87" s="6778"/>
      <c r="IH87" s="6778"/>
      <c r="II87" s="6778"/>
      <c r="IJ87" s="6778"/>
      <c r="IK87" s="6778"/>
      <c r="IL87" s="6778"/>
      <c r="IM87" s="6778"/>
      <c r="IN87" s="6778"/>
      <c r="IO87" s="5012"/>
      <c r="IP87" s="6769"/>
      <c r="IQ87" s="6765"/>
      <c r="IR87" s="6826"/>
      <c r="IS87" s="6827"/>
      <c r="IT87" s="6827"/>
      <c r="IU87" s="6827"/>
      <c r="IV87" s="6827"/>
      <c r="IW87" s="6827"/>
      <c r="IX87" s="6827"/>
      <c r="IY87" s="6827"/>
      <c r="IZ87" s="6827"/>
      <c r="JA87" s="6827"/>
      <c r="JB87" s="6827"/>
      <c r="JC87" s="6827"/>
      <c r="JD87" s="6827"/>
      <c r="JE87" s="6829"/>
    </row>
    <row r="88" spans="2:265" ht="16.2" thickBot="1">
      <c r="B88" s="4993"/>
      <c r="C88" s="4993"/>
      <c r="D88" s="4993"/>
      <c r="E88" s="4993"/>
      <c r="F88" s="4993"/>
      <c r="G88" s="4993"/>
      <c r="H88" s="4993"/>
      <c r="I88" s="4993"/>
      <c r="J88" s="4993"/>
      <c r="K88" s="4993"/>
      <c r="L88" s="4993"/>
      <c r="M88" s="4993"/>
      <c r="N88" s="4993"/>
      <c r="O88" s="4993"/>
      <c r="P88" s="4993"/>
      <c r="Q88" s="8485" t="s">
        <v>1543</v>
      </c>
      <c r="R88" s="7806" t="s">
        <v>1774</v>
      </c>
      <c r="S88" s="7993">
        <v>48</v>
      </c>
      <c r="T88" s="7803" t="s">
        <v>36</v>
      </c>
      <c r="U88" s="7804">
        <v>45691</v>
      </c>
      <c r="V88" s="8484">
        <v>60</v>
      </c>
      <c r="W88" s="7806" t="s">
        <v>35</v>
      </c>
      <c r="X88" s="7806">
        <v>150</v>
      </c>
      <c r="Y88" s="7916">
        <v>1327</v>
      </c>
      <c r="Z88" s="7808">
        <v>45751</v>
      </c>
      <c r="AA88" s="7895">
        <v>45762</v>
      </c>
      <c r="AB88" s="7806">
        <v>24714</v>
      </c>
      <c r="AC88" s="7896">
        <v>50000</v>
      </c>
      <c r="AD88" s="7896">
        <f>(AC88-V88*1000)</f>
        <v>-10000</v>
      </c>
      <c r="AE88" s="7916">
        <f>(AC88*Y88/1000)</f>
        <v>66350</v>
      </c>
      <c r="AF88" s="7916">
        <f>(AE88*0.05)</f>
        <v>3317.5</v>
      </c>
      <c r="AG88" s="7812">
        <v>5</v>
      </c>
      <c r="AH88" s="7989" t="s">
        <v>8</v>
      </c>
      <c r="AI88" s="7684"/>
      <c r="AJ88" s="7684"/>
      <c r="AK88" s="7684"/>
      <c r="AL88" s="7782"/>
      <c r="AM88" s="7650"/>
      <c r="AN88" s="7650"/>
      <c r="AO88" s="7650"/>
      <c r="AP88" s="7650"/>
      <c r="AQ88" s="7650"/>
      <c r="AR88" s="7650"/>
      <c r="AS88" s="7650"/>
      <c r="AT88" s="7650"/>
      <c r="AU88" s="7783"/>
      <c r="AV88" s="7783"/>
      <c r="AW88" s="7650"/>
      <c r="AX88" s="7650"/>
      <c r="AY88" s="7649"/>
      <c r="AZ88" s="7650"/>
      <c r="BA88" s="4993"/>
      <c r="BB88" s="4993"/>
      <c r="BC88" s="5061"/>
      <c r="BD88" s="5061"/>
      <c r="BE88" s="5061"/>
      <c r="BF88" s="5061" t="s">
        <v>3</v>
      </c>
      <c r="BG88" s="5061" t="s">
        <v>18</v>
      </c>
      <c r="BH88" s="5061"/>
      <c r="BI88" s="5061"/>
      <c r="BJ88" s="5061" t="s">
        <v>21</v>
      </c>
      <c r="BK88" s="5061" t="s">
        <v>27</v>
      </c>
      <c r="BL88" s="5061" t="s">
        <v>28</v>
      </c>
      <c r="BM88" s="5061"/>
      <c r="BN88" s="5061"/>
      <c r="BO88" s="5061"/>
      <c r="BP88" s="5061"/>
      <c r="BQ88" s="5061" t="s">
        <v>11</v>
      </c>
      <c r="BR88" s="5061"/>
      <c r="BS88" s="5061"/>
      <c r="BT88" s="5082"/>
      <c r="BU88" s="7158"/>
      <c r="BV88" s="5320"/>
      <c r="BW88" s="5321"/>
      <c r="BX88" s="5322"/>
      <c r="BY88" s="5323"/>
      <c r="BZ88" s="5321"/>
      <c r="CA88" s="5324"/>
      <c r="CB88" s="5346"/>
      <c r="CC88" s="6703"/>
      <c r="CD88" s="5325"/>
      <c r="CE88" s="5324"/>
      <c r="CF88" s="5326"/>
      <c r="CG88" s="5342"/>
      <c r="CH88" s="5324"/>
      <c r="CI88" s="7157"/>
      <c r="CJ88" s="5167"/>
      <c r="CK88" s="4993"/>
      <c r="CL88" s="5122"/>
      <c r="CM88" s="5122"/>
      <c r="CN88" s="5122"/>
      <c r="CO88" s="5122"/>
      <c r="CP88" s="5122"/>
      <c r="CQ88" s="5122"/>
      <c r="CR88" s="5122"/>
      <c r="CS88" s="5122"/>
      <c r="CT88" s="5122"/>
      <c r="CU88" s="5122"/>
      <c r="CV88" s="5122"/>
      <c r="CW88" s="5122"/>
      <c r="CX88" s="5122"/>
      <c r="CY88" s="5122"/>
      <c r="CZ88" s="5122"/>
      <c r="DA88" s="5122"/>
      <c r="DB88" s="5122"/>
      <c r="DC88" s="5122"/>
      <c r="DD88" s="5123"/>
      <c r="DE88" s="5124"/>
      <c r="DF88" s="5133"/>
      <c r="DG88" s="5134"/>
      <c r="DH88" s="5134"/>
      <c r="DI88" s="5134"/>
      <c r="DJ88" s="5134"/>
      <c r="DK88" s="5134"/>
      <c r="DL88" s="5134"/>
      <c r="DM88" s="5134"/>
      <c r="DN88" s="5134"/>
      <c r="DO88" s="5134"/>
      <c r="DP88" s="5134"/>
      <c r="DQ88" s="5134"/>
      <c r="DR88" s="5134"/>
      <c r="DS88" s="5415"/>
      <c r="DU88" s="5016"/>
      <c r="DV88" s="5016"/>
      <c r="DW88" s="5016"/>
      <c r="DX88" s="5016" t="s">
        <v>14</v>
      </c>
      <c r="DY88" s="5016" t="s">
        <v>12</v>
      </c>
      <c r="DZ88" s="5016"/>
      <c r="EA88" s="5016"/>
      <c r="EB88" s="5016" t="s">
        <v>15</v>
      </c>
      <c r="EC88" s="5016" t="s">
        <v>12</v>
      </c>
      <c r="ED88" s="5016" t="s">
        <v>12</v>
      </c>
      <c r="EE88" s="5016"/>
      <c r="EF88" s="5016"/>
      <c r="EG88" s="5016"/>
      <c r="EH88" s="5016"/>
      <c r="EI88" s="5016" t="s">
        <v>0</v>
      </c>
      <c r="EJ88" s="5016"/>
      <c r="EK88" s="5016"/>
      <c r="EL88" s="5012"/>
      <c r="EM88" s="5012"/>
      <c r="EN88" s="5012"/>
      <c r="EO88" s="4994"/>
      <c r="EP88" s="4993"/>
      <c r="EQ88" s="4993"/>
      <c r="ER88" s="4993"/>
      <c r="ES88" s="4993"/>
      <c r="ET88" s="4993"/>
      <c r="EU88" s="4993"/>
      <c r="EV88" s="4993"/>
      <c r="EW88" s="4993"/>
      <c r="EX88" s="4993"/>
      <c r="EY88" s="4993"/>
      <c r="EZ88" s="4993"/>
      <c r="FA88" s="4993"/>
      <c r="FB88" s="4993"/>
      <c r="FD88" s="5122"/>
      <c r="FE88" s="5122"/>
      <c r="FF88" s="5122"/>
      <c r="FG88" s="5122"/>
      <c r="FH88" s="5122"/>
      <c r="FI88" s="5122"/>
      <c r="FJ88" s="5122"/>
      <c r="FK88" s="5122"/>
      <c r="FL88" s="5122"/>
      <c r="FM88" s="5122"/>
      <c r="FN88" s="5122"/>
      <c r="FO88" s="5122"/>
      <c r="FP88" s="5122"/>
      <c r="FQ88" s="5122"/>
      <c r="FR88" s="5122"/>
      <c r="FS88" s="5122"/>
      <c r="FT88" s="5122"/>
      <c r="FU88" s="5122"/>
      <c r="FV88" s="5123"/>
      <c r="FW88" s="5124"/>
      <c r="FX88" s="5133"/>
      <c r="FY88" s="5134"/>
      <c r="FZ88" s="5134"/>
      <c r="GA88" s="5134"/>
      <c r="GB88" s="5134"/>
      <c r="GC88" s="5134"/>
      <c r="GD88" s="5134"/>
      <c r="GE88" s="5134"/>
      <c r="GF88" s="5134"/>
      <c r="GG88" s="5134"/>
      <c r="GH88" s="5134"/>
      <c r="GI88" s="5134"/>
      <c r="GJ88" s="5134"/>
      <c r="GK88" s="5415"/>
      <c r="GL88" s="6480"/>
      <c r="GM88" s="6935" t="s">
        <v>1779</v>
      </c>
      <c r="GN88" s="6631" t="s">
        <v>1554</v>
      </c>
      <c r="GO88" s="6648">
        <v>4</v>
      </c>
      <c r="GP88" s="6648">
        <v>987</v>
      </c>
      <c r="GQ88" s="6649">
        <v>45707</v>
      </c>
      <c r="GR88" s="6648">
        <v>310</v>
      </c>
      <c r="GS88" s="6648" t="s">
        <v>1539</v>
      </c>
      <c r="GT88" s="6650">
        <v>0</v>
      </c>
      <c r="GU88" s="6651">
        <v>45783</v>
      </c>
      <c r="GV88" s="6649">
        <v>45783</v>
      </c>
      <c r="GW88" s="6648">
        <v>4835</v>
      </c>
      <c r="GX88" s="6648">
        <v>312.10000000000002</v>
      </c>
      <c r="GY88" s="6652">
        <f>(GR88-GX88)</f>
        <v>-2.1000000000000227</v>
      </c>
      <c r="GZ88" s="6653">
        <f>GT88*GX88/1</f>
        <v>0</v>
      </c>
      <c r="HA88" s="6654">
        <f>(GZ88*0.05)</f>
        <v>0</v>
      </c>
      <c r="HB88" s="6685">
        <v>5</v>
      </c>
      <c r="HC88" s="8519">
        <f>(GZ88*0.02)</f>
        <v>0</v>
      </c>
      <c r="HD88" s="6936"/>
      <c r="HE88" s="6520"/>
      <c r="HF88" s="6535"/>
      <c r="HG88" s="6536"/>
      <c r="HH88" s="6555"/>
      <c r="HI88" s="6556"/>
      <c r="HJ88" s="6556"/>
      <c r="HK88" s="6556"/>
      <c r="HL88" s="6556"/>
      <c r="HM88" s="6556"/>
      <c r="HN88" s="6556"/>
      <c r="HO88" s="6556"/>
      <c r="HP88" s="6556"/>
      <c r="HQ88" s="6556"/>
      <c r="HR88" s="6556"/>
      <c r="HS88" s="6556"/>
      <c r="HT88" s="6556"/>
      <c r="HU88" s="7085"/>
      <c r="HV88" s="4993"/>
      <c r="HW88" s="6732" t="s">
        <v>1732</v>
      </c>
      <c r="HX88" s="6733"/>
      <c r="HY88" s="6734"/>
      <c r="HZ88" s="6734"/>
      <c r="IA88" s="6734"/>
      <c r="IB88" s="6734"/>
      <c r="IC88" s="6734"/>
      <c r="ID88" s="6734"/>
      <c r="IE88" s="6734"/>
      <c r="IF88" s="6734"/>
      <c r="IG88" s="6734"/>
      <c r="IH88" s="6734"/>
      <c r="II88" s="6734"/>
      <c r="IJ88" s="6734"/>
      <c r="IK88" s="6734"/>
      <c r="IL88" s="6734"/>
      <c r="IM88" s="6734"/>
      <c r="IN88" s="6734"/>
      <c r="IO88" s="4993"/>
      <c r="IP88" s="6769"/>
      <c r="IQ88" s="6765"/>
      <c r="IR88" s="6826"/>
      <c r="IS88" s="6827"/>
      <c r="IT88" s="6827"/>
      <c r="IU88" s="6827"/>
      <c r="IV88" s="6827"/>
      <c r="IW88" s="6827"/>
      <c r="IX88" s="6827"/>
      <c r="IY88" s="6827"/>
      <c r="IZ88" s="6827"/>
      <c r="JA88" s="6827"/>
      <c r="JB88" s="6827"/>
      <c r="JC88" s="6827"/>
      <c r="JD88" s="6827"/>
      <c r="JE88" s="6829"/>
    </row>
    <row r="89" spans="2:265" ht="21" customHeight="1" thickBot="1">
      <c r="B89" s="4993"/>
      <c r="C89" s="4993"/>
      <c r="D89" s="4993"/>
      <c r="E89" s="4993"/>
      <c r="F89" s="4993"/>
      <c r="G89" s="4993"/>
      <c r="H89" s="4993"/>
      <c r="I89" s="4993"/>
      <c r="J89" s="4993"/>
      <c r="K89" s="4993"/>
      <c r="L89" s="4993"/>
      <c r="M89" s="4993"/>
      <c r="N89" s="4993"/>
      <c r="O89" s="4993"/>
      <c r="P89" s="4993"/>
      <c r="Q89" s="8176" t="s">
        <v>522</v>
      </c>
      <c r="R89" s="8047" t="s">
        <v>1385</v>
      </c>
      <c r="S89" s="8112">
        <v>88</v>
      </c>
      <c r="T89" s="8043" t="s">
        <v>796</v>
      </c>
      <c r="U89" s="8044">
        <v>45706</v>
      </c>
      <c r="V89" s="8599">
        <v>20</v>
      </c>
      <c r="W89" s="8047" t="s">
        <v>35</v>
      </c>
      <c r="X89" s="8112">
        <f>(AC89/500)</f>
        <v>32</v>
      </c>
      <c r="Y89" s="8049">
        <v>544</v>
      </c>
      <c r="Z89" s="8046">
        <v>45748</v>
      </c>
      <c r="AA89" s="8400">
        <v>45748</v>
      </c>
      <c r="AB89" s="8043">
        <v>24618</v>
      </c>
      <c r="AC89" s="8050">
        <v>16000</v>
      </c>
      <c r="AD89" s="8048">
        <f>(AC89-V89*1000)</f>
        <v>-4000</v>
      </c>
      <c r="AE89" s="8108">
        <f>(AC89*Y89/1000)</f>
        <v>8704</v>
      </c>
      <c r="AF89" s="8108">
        <f>(AE89*0.05)</f>
        <v>435.20000000000005</v>
      </c>
      <c r="AG89" s="8043">
        <v>5</v>
      </c>
      <c r="AH89" s="7990" t="s">
        <v>8</v>
      </c>
      <c r="AI89" s="7684"/>
      <c r="AJ89" s="8166" t="s">
        <v>1652</v>
      </c>
      <c r="AK89" s="7684"/>
      <c r="AL89" s="7910" t="s">
        <v>1653</v>
      </c>
      <c r="AM89" s="7650"/>
      <c r="AN89" s="7650"/>
      <c r="AO89" s="7650"/>
      <c r="AP89" s="7650"/>
      <c r="AQ89" s="7650"/>
      <c r="AR89" s="7650"/>
      <c r="AS89" s="7650"/>
      <c r="AT89" s="7650"/>
      <c r="AU89" s="7650"/>
      <c r="AV89" s="7650"/>
      <c r="AW89" s="7650"/>
      <c r="AX89" s="7650"/>
      <c r="AY89" s="7650"/>
      <c r="AZ89" s="7650"/>
      <c r="BA89" s="4993"/>
      <c r="BB89" s="4993"/>
      <c r="BC89" s="8454"/>
      <c r="BD89" s="8455"/>
      <c r="BE89" s="6945"/>
      <c r="BF89" s="6944"/>
      <c r="BG89" s="6946"/>
      <c r="BH89" s="6947"/>
      <c r="BI89" s="6944"/>
      <c r="BJ89" s="6948"/>
      <c r="BK89" s="6949"/>
      <c r="BL89" s="6950"/>
      <c r="BM89" s="6951"/>
      <c r="BN89" s="6948"/>
      <c r="BO89" s="6952"/>
      <c r="BP89" s="6953"/>
      <c r="BQ89" s="6948"/>
      <c r="BR89" s="8456"/>
      <c r="BS89" s="5400"/>
      <c r="BT89" s="5082"/>
      <c r="BU89" s="5341"/>
      <c r="BV89" s="5320"/>
      <c r="BW89" s="5336"/>
      <c r="BX89" s="5337"/>
      <c r="BY89" s="6956"/>
      <c r="BZ89" s="5336"/>
      <c r="CA89" s="5339"/>
      <c r="CB89" s="6957"/>
      <c r="CC89" s="6958"/>
      <c r="CD89" s="6606"/>
      <c r="CE89" s="5339"/>
      <c r="CF89" s="5326"/>
      <c r="CG89" s="6486"/>
      <c r="CH89" s="5339"/>
      <c r="CI89" s="6472"/>
      <c r="CJ89" s="5167"/>
      <c r="CK89" s="4993"/>
      <c r="CL89" s="5122"/>
      <c r="CM89" s="5122"/>
      <c r="CN89" s="5122"/>
      <c r="CO89" s="5122"/>
      <c r="CP89" s="5122"/>
      <c r="CQ89" s="5122"/>
      <c r="CR89" s="5122"/>
      <c r="CS89" s="5122"/>
      <c r="CT89" s="5122"/>
      <c r="CU89" s="5122"/>
      <c r="CV89" s="5122"/>
      <c r="CW89" s="5122"/>
      <c r="CX89" s="5122"/>
      <c r="CY89" s="5122"/>
      <c r="CZ89" s="5122"/>
      <c r="DA89" s="5122"/>
      <c r="DB89" s="5122"/>
      <c r="DC89" s="5122"/>
      <c r="DD89" s="5123"/>
      <c r="DE89" s="5124"/>
      <c r="DF89" s="5133"/>
      <c r="DG89" s="5134"/>
      <c r="DH89" s="5134"/>
      <c r="DI89" s="5134"/>
      <c r="DJ89" s="5134"/>
      <c r="DK89" s="5134"/>
      <c r="DL89" s="5134"/>
      <c r="DM89" s="5134"/>
      <c r="DN89" s="5134"/>
      <c r="DO89" s="5134"/>
      <c r="DP89" s="5134"/>
      <c r="DQ89" s="5134"/>
      <c r="DR89" s="5134"/>
      <c r="DS89" s="5415"/>
      <c r="DU89" s="5017" t="s">
        <v>3</v>
      </c>
      <c r="DV89" s="5017" t="s">
        <v>4</v>
      </c>
      <c r="DW89" s="5017" t="s">
        <v>18</v>
      </c>
      <c r="DX89" s="5017" t="s">
        <v>19</v>
      </c>
      <c r="DY89" s="5017" t="s">
        <v>19</v>
      </c>
      <c r="DZ89" s="5017" t="s">
        <v>20</v>
      </c>
      <c r="EA89" s="5017" t="s">
        <v>21</v>
      </c>
      <c r="EB89" s="5017" t="s">
        <v>22</v>
      </c>
      <c r="EC89" s="5017" t="s">
        <v>23</v>
      </c>
      <c r="ED89" s="5017" t="s">
        <v>23</v>
      </c>
      <c r="EE89" s="5017" t="s">
        <v>1227</v>
      </c>
      <c r="EF89" s="5017" t="s">
        <v>20</v>
      </c>
      <c r="EG89" s="5017" t="s">
        <v>25</v>
      </c>
      <c r="EH89" s="5017" t="s">
        <v>0</v>
      </c>
      <c r="EI89" s="5017" t="s">
        <v>1363</v>
      </c>
      <c r="EJ89" s="5017"/>
      <c r="EK89" s="5017" t="s">
        <v>26</v>
      </c>
      <c r="EL89" s="5012"/>
      <c r="EM89" s="5012"/>
      <c r="EN89" s="5012"/>
      <c r="EO89" s="4994"/>
      <c r="EP89" s="4993"/>
      <c r="EQ89" s="4993"/>
      <c r="ER89" s="4993"/>
      <c r="ES89" s="4993"/>
      <c r="ET89" s="4993"/>
      <c r="EU89" s="4993"/>
      <c r="EV89" s="4993"/>
      <c r="EW89" s="4993"/>
      <c r="EX89" s="4993"/>
      <c r="EY89" s="4993"/>
      <c r="EZ89" s="4993"/>
      <c r="FA89" s="4993"/>
      <c r="FB89" s="4993"/>
      <c r="FD89" s="5122"/>
      <c r="FE89" s="5122"/>
      <c r="FF89" s="5122"/>
      <c r="FG89" s="5122"/>
      <c r="FH89" s="5122"/>
      <c r="FI89" s="5122"/>
      <c r="FJ89" s="5122"/>
      <c r="FK89" s="5122"/>
      <c r="FL89" s="5122"/>
      <c r="FM89" s="5122"/>
      <c r="FN89" s="5122"/>
      <c r="FO89" s="5122"/>
      <c r="FP89" s="5122"/>
      <c r="FQ89" s="5122"/>
      <c r="FR89" s="5122"/>
      <c r="FS89" s="5122"/>
      <c r="FT89" s="5122"/>
      <c r="FU89" s="5122"/>
      <c r="FV89" s="5492"/>
      <c r="FW89" s="5493"/>
      <c r="FX89" s="5494"/>
      <c r="FY89" s="5495"/>
      <c r="FZ89" s="5495"/>
      <c r="GA89" s="5495"/>
      <c r="GB89" s="5495"/>
      <c r="GC89" s="5495"/>
      <c r="GD89" s="5495"/>
      <c r="GE89" s="5495"/>
      <c r="GF89" s="5495"/>
      <c r="GG89" s="5495"/>
      <c r="GH89" s="5495"/>
      <c r="GI89" s="5495"/>
      <c r="GJ89" s="5495"/>
      <c r="GK89" s="5496"/>
      <c r="GL89" s="6480"/>
      <c r="GM89" s="6630"/>
      <c r="GN89" s="8529"/>
      <c r="GO89" s="6631"/>
      <c r="GP89" s="6631"/>
      <c r="GQ89" s="6632"/>
      <c r="GR89" s="6631"/>
      <c r="GS89" s="6631"/>
      <c r="GT89" s="6633"/>
      <c r="GU89" s="6634"/>
      <c r="GV89" s="6632"/>
      <c r="GW89" s="6631"/>
      <c r="GX89" s="6631"/>
      <c r="GY89" s="6635"/>
      <c r="GZ89" s="6636"/>
      <c r="HA89" s="6637"/>
      <c r="HB89" s="6937"/>
      <c r="HC89" s="8530"/>
      <c r="HD89" s="6936"/>
      <c r="HE89" s="6520"/>
      <c r="HF89" s="6535"/>
      <c r="HG89" s="6536"/>
      <c r="HH89" s="6555"/>
      <c r="HI89" s="6556"/>
      <c r="HJ89" s="6556"/>
      <c r="HK89" s="6556"/>
      <c r="HL89" s="6556"/>
      <c r="HM89" s="6556"/>
      <c r="HN89" s="6556"/>
      <c r="HO89" s="6556"/>
      <c r="HP89" s="6556"/>
      <c r="HQ89" s="6556"/>
      <c r="HR89" s="6556"/>
      <c r="HS89" s="6556"/>
      <c r="HT89" s="6556"/>
      <c r="HU89" s="7085"/>
      <c r="HV89" s="4993"/>
      <c r="HW89" s="6779"/>
      <c r="HX89" s="6779"/>
      <c r="HY89" s="6779"/>
      <c r="HZ89" s="6779" t="s">
        <v>14</v>
      </c>
      <c r="IA89" s="6779" t="s">
        <v>12</v>
      </c>
      <c r="IB89" s="6779"/>
      <c r="IC89" s="6779"/>
      <c r="ID89" s="6779" t="s">
        <v>15</v>
      </c>
      <c r="IE89" s="6779" t="s">
        <v>12</v>
      </c>
      <c r="IF89" s="6779" t="s">
        <v>12</v>
      </c>
      <c r="IG89" s="6779"/>
      <c r="IH89" s="6779"/>
      <c r="II89" s="6779"/>
      <c r="IJ89" s="6779"/>
      <c r="IK89" s="6779" t="s">
        <v>0</v>
      </c>
      <c r="IL89" s="6872"/>
      <c r="IM89" s="6872"/>
      <c r="IN89" s="6779"/>
      <c r="IO89" s="87"/>
      <c r="IP89" s="6769"/>
      <c r="IQ89" s="6765"/>
      <c r="IR89" s="6826"/>
      <c r="IS89" s="6827"/>
      <c r="IT89" s="6827"/>
      <c r="IU89" s="6827"/>
      <c r="IV89" s="6827"/>
      <c r="IW89" s="6827"/>
      <c r="IX89" s="6827"/>
      <c r="IY89" s="6827"/>
      <c r="IZ89" s="6827"/>
      <c r="JA89" s="6827"/>
      <c r="JB89" s="6827"/>
      <c r="JC89" s="6827"/>
      <c r="JD89" s="6827"/>
      <c r="JE89" s="6829"/>
    </row>
    <row r="90" spans="2:265" ht="16.2" thickBot="1">
      <c r="B90" s="4993"/>
      <c r="C90" s="4993"/>
      <c r="D90" s="4993"/>
      <c r="E90" s="4993"/>
      <c r="F90" s="4993"/>
      <c r="G90" s="4993"/>
      <c r="H90" s="4993"/>
      <c r="I90" s="4993"/>
      <c r="J90" s="4993"/>
      <c r="K90" s="4993"/>
      <c r="L90" s="4993"/>
      <c r="M90" s="4993"/>
      <c r="N90" s="4993"/>
      <c r="O90" s="4993"/>
      <c r="P90" s="4993"/>
      <c r="Q90" s="7750" t="s">
        <v>1543</v>
      </c>
      <c r="R90" s="7717" t="s">
        <v>1786</v>
      </c>
      <c r="S90" s="7759">
        <v>56</v>
      </c>
      <c r="T90" s="7714" t="s">
        <v>796</v>
      </c>
      <c r="U90" s="7715">
        <v>45742</v>
      </c>
      <c r="V90" s="7911">
        <v>10</v>
      </c>
      <c r="W90" s="7761" t="s">
        <v>35</v>
      </c>
      <c r="X90" s="7761">
        <v>25</v>
      </c>
      <c r="Y90" s="7762">
        <v>1350</v>
      </c>
      <c r="Z90" s="7719">
        <v>45764</v>
      </c>
      <c r="AA90" s="7763">
        <v>45762</v>
      </c>
      <c r="AB90" s="7717">
        <v>24714</v>
      </c>
      <c r="AC90" s="7721">
        <v>10000</v>
      </c>
      <c r="AD90" s="7721">
        <f>(AC90-V90*1000)</f>
        <v>0</v>
      </c>
      <c r="AE90" s="7722">
        <f>(AC90*Y90/1000)</f>
        <v>13500</v>
      </c>
      <c r="AF90" s="7722">
        <f>(AE90*0.05)</f>
        <v>675</v>
      </c>
      <c r="AG90" s="7723">
        <v>5</v>
      </c>
      <c r="AH90" s="7873" t="s">
        <v>8</v>
      </c>
      <c r="AI90" s="7684"/>
      <c r="AJ90" s="7656"/>
      <c r="AK90" s="7661"/>
      <c r="AL90" s="7662" t="s">
        <v>14</v>
      </c>
      <c r="AM90" s="7662" t="s">
        <v>12</v>
      </c>
      <c r="AN90" s="7662"/>
      <c r="AO90" s="7662"/>
      <c r="AP90" s="7662"/>
      <c r="AQ90" s="7662" t="s">
        <v>15</v>
      </c>
      <c r="AR90" s="7662" t="s">
        <v>12</v>
      </c>
      <c r="AS90" s="7662" t="s">
        <v>12</v>
      </c>
      <c r="AT90" s="7662"/>
      <c r="AU90" s="7662"/>
      <c r="AV90" s="7662"/>
      <c r="AW90" s="7662"/>
      <c r="AX90" s="7662" t="s">
        <v>0</v>
      </c>
      <c r="AY90" s="7663"/>
      <c r="AZ90" s="7664"/>
      <c r="BA90" s="4993"/>
      <c r="BB90" s="4993"/>
      <c r="BC90" s="5171"/>
      <c r="BD90" s="5254"/>
      <c r="BE90" s="5253"/>
      <c r="BF90" s="5254"/>
      <c r="BG90" s="5255"/>
      <c r="BH90" s="5256"/>
      <c r="BI90" s="5254"/>
      <c r="BJ90" s="5257"/>
      <c r="BK90" s="5397"/>
      <c r="BL90" s="6307"/>
      <c r="BM90" s="5398"/>
      <c r="BN90" s="5257"/>
      <c r="BO90" s="5246"/>
      <c r="BP90" s="5250"/>
      <c r="BQ90" s="5257"/>
      <c r="BR90" s="7141"/>
      <c r="BS90" s="6197"/>
      <c r="BT90" s="5082"/>
      <c r="BU90" s="5233"/>
      <c r="BV90" s="6959"/>
      <c r="BW90" s="6960"/>
      <c r="BX90" s="6961"/>
      <c r="BY90" s="6961"/>
      <c r="BZ90" s="6961"/>
      <c r="CA90" s="6961"/>
      <c r="CB90" s="6961"/>
      <c r="CC90" s="6961"/>
      <c r="CD90" s="6961"/>
      <c r="CE90" s="6961"/>
      <c r="CF90" s="6961"/>
      <c r="CG90" s="6961"/>
      <c r="CH90" s="6961"/>
      <c r="CI90" s="6962"/>
      <c r="CJ90" s="6963"/>
      <c r="CK90" s="4993"/>
      <c r="CL90" s="5103" t="s">
        <v>1807</v>
      </c>
      <c r="CM90" s="5103"/>
      <c r="CN90" s="5104"/>
      <c r="CO90" s="5104"/>
      <c r="CP90" s="5104"/>
      <c r="CQ90" s="5104"/>
      <c r="CR90" s="5104"/>
      <c r="CS90" s="5104"/>
      <c r="CT90" s="5104"/>
      <c r="CU90" s="5104"/>
      <c r="CV90" s="5104"/>
      <c r="CW90" s="5104"/>
      <c r="CX90" s="5104"/>
      <c r="CY90" s="5104"/>
      <c r="CZ90" s="5104"/>
      <c r="DA90" s="5104"/>
      <c r="DB90" s="5104"/>
      <c r="DC90" s="5122"/>
      <c r="DD90" s="5140"/>
      <c r="DE90" s="5141"/>
      <c r="DF90" s="5183"/>
      <c r="DG90" s="5184"/>
      <c r="DH90" s="5184"/>
      <c r="DI90" s="5184"/>
      <c r="DJ90" s="5184"/>
      <c r="DK90" s="5184"/>
      <c r="DL90" s="5184"/>
      <c r="DM90" s="5184"/>
      <c r="DN90" s="5184"/>
      <c r="DO90" s="5184"/>
      <c r="DP90" s="5184"/>
      <c r="DQ90" s="5184"/>
      <c r="DR90" s="5184"/>
      <c r="DS90" s="5491"/>
      <c r="DU90" s="5018"/>
      <c r="DV90" s="5018"/>
      <c r="DW90" s="5018"/>
      <c r="DX90" s="5018" t="s">
        <v>3</v>
      </c>
      <c r="DY90" s="5018" t="s">
        <v>18</v>
      </c>
      <c r="DZ90" s="5018"/>
      <c r="EA90" s="5018"/>
      <c r="EB90" s="5018" t="s">
        <v>21</v>
      </c>
      <c r="EC90" s="5018" t="s">
        <v>27</v>
      </c>
      <c r="ED90" s="5018" t="s">
        <v>28</v>
      </c>
      <c r="EE90" s="5018"/>
      <c r="EF90" s="5018"/>
      <c r="EG90" s="5018"/>
      <c r="EH90" s="5018"/>
      <c r="EI90" s="5018" t="s">
        <v>11</v>
      </c>
      <c r="EJ90" s="5018"/>
      <c r="EK90" s="5018"/>
      <c r="EL90" s="5012"/>
      <c r="EM90" s="90"/>
      <c r="EN90" s="5012"/>
      <c r="EO90" s="4994"/>
      <c r="EP90" s="4993"/>
      <c r="EQ90" s="4993"/>
      <c r="ER90" s="4993"/>
      <c r="ES90" s="4993"/>
      <c r="ET90" s="4993"/>
      <c r="EU90" s="4993"/>
      <c r="EV90" s="4993"/>
      <c r="EW90" s="4993"/>
      <c r="EX90" s="4993"/>
      <c r="EY90" s="4993"/>
      <c r="EZ90" s="4993"/>
      <c r="FA90" s="4993"/>
      <c r="FB90" s="4993"/>
      <c r="FD90" s="6326" t="s">
        <v>1518</v>
      </c>
      <c r="FE90" s="5103"/>
      <c r="FF90" s="5104"/>
      <c r="FG90" s="5104"/>
      <c r="FH90" s="5104"/>
      <c r="FI90" s="5104"/>
      <c r="FJ90" s="5104"/>
      <c r="FK90" s="5104"/>
      <c r="FL90" s="5104"/>
      <c r="FM90" s="5104"/>
      <c r="FN90" s="5104"/>
      <c r="FO90" s="5104"/>
      <c r="FP90" s="5104"/>
      <c r="FQ90" s="5104"/>
      <c r="FR90" s="5104"/>
      <c r="FS90" s="5104"/>
      <c r="FT90" s="5104"/>
      <c r="FU90" s="5122"/>
      <c r="FV90" s="5122"/>
      <c r="FW90" s="5122"/>
      <c r="FX90" s="5139"/>
      <c r="FY90" s="5104"/>
      <c r="FZ90" s="5104"/>
      <c r="GA90" s="5104"/>
      <c r="GB90" s="5104"/>
      <c r="GC90" s="5104"/>
      <c r="GD90" s="5104"/>
      <c r="GE90" s="5104"/>
      <c r="GF90" s="5104"/>
      <c r="GG90" s="5104"/>
      <c r="GH90" s="5104"/>
      <c r="GI90" s="5104"/>
      <c r="GJ90" s="5104"/>
      <c r="GK90" s="5104"/>
      <c r="GL90" s="6480"/>
      <c r="GM90" s="7229" t="s">
        <v>1553</v>
      </c>
      <c r="GN90" s="6648" t="s">
        <v>1554</v>
      </c>
      <c r="GO90" s="6648">
        <v>16</v>
      </c>
      <c r="GP90" s="6648">
        <v>310428</v>
      </c>
      <c r="GQ90" s="6649">
        <v>45785</v>
      </c>
      <c r="GR90" s="6648">
        <v>500</v>
      </c>
      <c r="GS90" s="6648" t="s">
        <v>1539</v>
      </c>
      <c r="GT90" s="6650">
        <v>12.5</v>
      </c>
      <c r="GU90" s="6651">
        <v>45793</v>
      </c>
      <c r="GV90" s="6649">
        <v>45792</v>
      </c>
      <c r="GW90" s="6648">
        <v>4881</v>
      </c>
      <c r="GX90" s="6650">
        <v>510.7</v>
      </c>
      <c r="GY90" s="6652">
        <f>(GR90-GX90)</f>
        <v>-10.699999999999989</v>
      </c>
      <c r="GZ90" s="6653">
        <f>GT90*GX90/1</f>
        <v>6383.75</v>
      </c>
      <c r="HA90" s="6654">
        <f>(GZ90*0.05)</f>
        <v>319.1875</v>
      </c>
      <c r="HB90" s="6685">
        <v>5</v>
      </c>
      <c r="HC90" s="6654">
        <f>(GZ90*0.02)</f>
        <v>127.675</v>
      </c>
      <c r="HD90" s="6730" t="s">
        <v>8</v>
      </c>
      <c r="HE90" s="6520"/>
      <c r="HF90" s="6535"/>
      <c r="HG90" s="6536"/>
      <c r="HH90" s="6555"/>
      <c r="HI90" s="6556"/>
      <c r="HJ90" s="6556"/>
      <c r="HK90" s="6556"/>
      <c r="HL90" s="6556"/>
      <c r="HM90" s="6556"/>
      <c r="HN90" s="6556"/>
      <c r="HO90" s="6556"/>
      <c r="HP90" s="6556"/>
      <c r="HQ90" s="6556"/>
      <c r="HR90" s="6556"/>
      <c r="HS90" s="6556"/>
      <c r="HT90" s="6556"/>
      <c r="HU90" s="7085"/>
      <c r="HV90" s="4993"/>
      <c r="HW90" s="6780" t="s">
        <v>3</v>
      </c>
      <c r="HX90" s="6780" t="s">
        <v>4</v>
      </c>
      <c r="HY90" s="6780" t="s">
        <v>18</v>
      </c>
      <c r="HZ90" s="6780" t="s">
        <v>19</v>
      </c>
      <c r="IA90" s="6780" t="s">
        <v>19</v>
      </c>
      <c r="IB90" s="6780" t="s">
        <v>20</v>
      </c>
      <c r="IC90" s="6780" t="s">
        <v>21</v>
      </c>
      <c r="ID90" s="6780" t="s">
        <v>22</v>
      </c>
      <c r="IE90" s="6780" t="s">
        <v>23</v>
      </c>
      <c r="IF90" s="6780" t="s">
        <v>23</v>
      </c>
      <c r="IG90" s="6780" t="s">
        <v>1227</v>
      </c>
      <c r="IH90" s="6780" t="s">
        <v>20</v>
      </c>
      <c r="II90" s="6780" t="s">
        <v>25</v>
      </c>
      <c r="IJ90" s="6780" t="s">
        <v>0</v>
      </c>
      <c r="IK90" s="6780" t="s">
        <v>1363</v>
      </c>
      <c r="IL90" s="6886" t="s">
        <v>1388</v>
      </c>
      <c r="IM90" s="6868" t="s">
        <v>1526</v>
      </c>
      <c r="IN90" s="6780" t="s">
        <v>26</v>
      </c>
      <c r="IO90" s="87"/>
      <c r="IP90" s="6769"/>
      <c r="IQ90" s="6765"/>
      <c r="IR90" s="6826"/>
      <c r="IS90" s="6827"/>
      <c r="IT90" s="6827"/>
      <c r="IU90" s="6827"/>
      <c r="IV90" s="6827"/>
      <c r="IW90" s="6827"/>
      <c r="IX90" s="6827"/>
      <c r="IY90" s="6827"/>
      <c r="IZ90" s="6827"/>
      <c r="JA90" s="6827"/>
      <c r="JB90" s="6827"/>
      <c r="JC90" s="6827"/>
      <c r="JD90" s="6827"/>
      <c r="JE90" s="6829"/>
    </row>
    <row r="91" spans="2:265" ht="21" customHeight="1" thickBot="1">
      <c r="B91" s="4993"/>
      <c r="C91" s="4993"/>
      <c r="D91" s="4993"/>
      <c r="E91" s="4993"/>
      <c r="F91" s="4993"/>
      <c r="G91" s="4993"/>
      <c r="H91" s="4993"/>
      <c r="I91" s="4993"/>
      <c r="J91" s="4993"/>
      <c r="K91" s="4993"/>
      <c r="L91" s="4993"/>
      <c r="M91" s="4993"/>
      <c r="N91" s="4993"/>
      <c r="O91" s="4993"/>
      <c r="P91" s="4993"/>
      <c r="Q91" s="7787" t="s">
        <v>1715</v>
      </c>
      <c r="R91" s="7788" t="s">
        <v>1709</v>
      </c>
      <c r="S91" s="7789">
        <v>14</v>
      </c>
      <c r="T91" s="7789" t="s">
        <v>1545</v>
      </c>
      <c r="U91" s="7790">
        <v>45559</v>
      </c>
      <c r="V91" s="8508">
        <v>123</v>
      </c>
      <c r="W91" s="7788" t="s">
        <v>35</v>
      </c>
      <c r="X91" s="7788">
        <v>123</v>
      </c>
      <c r="Y91" s="7869">
        <v>0</v>
      </c>
      <c r="Z91" s="7792">
        <v>45589</v>
      </c>
      <c r="AA91" s="8336">
        <v>45589</v>
      </c>
      <c r="AB91" s="7794"/>
      <c r="AC91" s="7872">
        <v>123000</v>
      </c>
      <c r="AD91" s="7795">
        <f>(AC91-V91*1000)</f>
        <v>0</v>
      </c>
      <c r="AE91" s="7875">
        <v>0</v>
      </c>
      <c r="AF91" s="7875">
        <v>0</v>
      </c>
      <c r="AG91" s="8341">
        <v>2.5</v>
      </c>
      <c r="AH91" s="8509" t="s">
        <v>1790</v>
      </c>
      <c r="AI91" s="7684"/>
      <c r="AJ91" s="7660" t="s">
        <v>4</v>
      </c>
      <c r="AK91" s="7666" t="s">
        <v>18</v>
      </c>
      <c r="AL91" s="7667" t="s">
        <v>19</v>
      </c>
      <c r="AM91" s="7667" t="s">
        <v>19</v>
      </c>
      <c r="AN91" s="7667" t="s">
        <v>20</v>
      </c>
      <c r="AO91" s="7667" t="s">
        <v>21</v>
      </c>
      <c r="AP91" s="7667" t="s">
        <v>1559</v>
      </c>
      <c r="AQ91" s="7667" t="s">
        <v>22</v>
      </c>
      <c r="AR91" s="7667" t="s">
        <v>23</v>
      </c>
      <c r="AS91" s="7667" t="s">
        <v>23</v>
      </c>
      <c r="AT91" s="7667" t="s">
        <v>24</v>
      </c>
      <c r="AU91" s="7667" t="s">
        <v>20</v>
      </c>
      <c r="AV91" s="7667" t="s">
        <v>25</v>
      </c>
      <c r="AW91" s="7667" t="s">
        <v>0</v>
      </c>
      <c r="AX91" s="7667" t="s">
        <v>1363</v>
      </c>
      <c r="AY91" s="7668" t="s">
        <v>1388</v>
      </c>
      <c r="AZ91" s="7669" t="s">
        <v>26</v>
      </c>
      <c r="BA91" s="4993"/>
      <c r="BB91" s="4993"/>
      <c r="BC91" s="5171"/>
      <c r="BD91" s="5254"/>
      <c r="BE91" s="5253"/>
      <c r="BF91" s="5254"/>
      <c r="BG91" s="5255"/>
      <c r="BH91" s="5256"/>
      <c r="BI91" s="5254"/>
      <c r="BJ91" s="5257"/>
      <c r="BK91" s="5397"/>
      <c r="BL91" s="6307"/>
      <c r="BM91" s="5398"/>
      <c r="BN91" s="5257"/>
      <c r="BO91" s="5246"/>
      <c r="BP91" s="5250"/>
      <c r="BQ91" s="5257"/>
      <c r="BR91" s="7141"/>
      <c r="BS91" s="6197"/>
      <c r="BT91" s="5082"/>
      <c r="BU91" s="5227"/>
      <c r="BV91" s="5082"/>
      <c r="BW91" s="5083"/>
      <c r="BX91" s="5058"/>
      <c r="BY91" s="5058"/>
      <c r="BZ91" s="5058"/>
      <c r="CA91" s="5058"/>
      <c r="CB91" s="5058"/>
      <c r="CC91" s="5058"/>
      <c r="CD91" s="5058"/>
      <c r="CE91" s="5058"/>
      <c r="CF91" s="5058"/>
      <c r="CG91" s="5058"/>
      <c r="CH91" s="5058"/>
      <c r="CI91" s="5058"/>
      <c r="CJ91" s="5058"/>
      <c r="CK91" s="4993"/>
      <c r="CL91" s="5106"/>
      <c r="CM91" s="5106"/>
      <c r="CN91" s="5106"/>
      <c r="CO91" s="5106" t="s">
        <v>14</v>
      </c>
      <c r="CP91" s="5106" t="s">
        <v>12</v>
      </c>
      <c r="CQ91" s="5106"/>
      <c r="CR91" s="5106"/>
      <c r="CS91" s="5106" t="s">
        <v>15</v>
      </c>
      <c r="CT91" s="5106" t="s">
        <v>12</v>
      </c>
      <c r="CU91" s="5106" t="s">
        <v>12</v>
      </c>
      <c r="CV91" s="5106"/>
      <c r="CW91" s="5106"/>
      <c r="CX91" s="5106"/>
      <c r="CY91" s="5106"/>
      <c r="CZ91" s="5106" t="s">
        <v>0</v>
      </c>
      <c r="DA91" s="5106"/>
      <c r="DB91" s="5106"/>
      <c r="DC91" s="5122"/>
      <c r="DD91" s="5122"/>
      <c r="DE91" s="5122"/>
      <c r="DF91" s="5139"/>
      <c r="DG91" s="5104"/>
      <c r="DH91" s="5104"/>
      <c r="DI91" s="5104"/>
      <c r="DJ91" s="5104"/>
      <c r="DK91" s="5104"/>
      <c r="DL91" s="5104"/>
      <c r="DM91" s="5104"/>
      <c r="DN91" s="5104"/>
      <c r="DO91" s="5104"/>
      <c r="DP91" s="5104"/>
      <c r="DQ91" s="5104"/>
      <c r="DR91" s="5104"/>
      <c r="DS91" s="5104"/>
      <c r="DU91" s="5469" t="s">
        <v>1543</v>
      </c>
      <c r="DV91" s="6370" t="s">
        <v>1795</v>
      </c>
      <c r="DW91" s="6370">
        <v>18</v>
      </c>
      <c r="DX91" s="6370">
        <v>3840</v>
      </c>
      <c r="DY91" s="6371">
        <v>45775</v>
      </c>
      <c r="DZ91" s="4208">
        <v>100</v>
      </c>
      <c r="EA91" s="6370" t="s">
        <v>35</v>
      </c>
      <c r="EB91" s="6370">
        <v>152.96</v>
      </c>
      <c r="EC91" s="4230">
        <v>45789</v>
      </c>
      <c r="ED91" s="6371">
        <v>45789</v>
      </c>
      <c r="EE91" s="6370">
        <v>41764</v>
      </c>
      <c r="EF91" s="6373">
        <v>111180</v>
      </c>
      <c r="EG91" s="6370">
        <f>(DZ91*1000-EF91)</f>
        <v>-11180</v>
      </c>
      <c r="EH91" s="6373">
        <f>(EB91*EF91/1000)</f>
        <v>17006.092800000002</v>
      </c>
      <c r="EI91" s="6373">
        <f>(EH91*0.04)</f>
        <v>680.24371200000007</v>
      </c>
      <c r="EJ91" s="6370">
        <v>4</v>
      </c>
      <c r="EK91" s="6271" t="s">
        <v>8</v>
      </c>
      <c r="EL91" s="5012"/>
      <c r="EM91" s="5016"/>
      <c r="EN91" s="5042"/>
      <c r="EO91" s="5038" t="s">
        <v>14</v>
      </c>
      <c r="EP91" s="5038" t="s">
        <v>12</v>
      </c>
      <c r="EQ91" s="5038"/>
      <c r="ER91" s="5038"/>
      <c r="ES91" s="5038" t="s">
        <v>15</v>
      </c>
      <c r="ET91" s="5038" t="s">
        <v>12</v>
      </c>
      <c r="EU91" s="5038" t="s">
        <v>12</v>
      </c>
      <c r="EV91" s="5038"/>
      <c r="EW91" s="5038"/>
      <c r="EX91" s="5038"/>
      <c r="EY91" s="5038"/>
      <c r="EZ91" s="5038" t="s">
        <v>0</v>
      </c>
      <c r="FA91" s="5382"/>
      <c r="FB91" s="5039"/>
      <c r="FD91" s="5106"/>
      <c r="FE91" s="5106"/>
      <c r="FF91" s="5106"/>
      <c r="FG91" s="5106" t="s">
        <v>14</v>
      </c>
      <c r="FH91" s="5106" t="s">
        <v>12</v>
      </c>
      <c r="FI91" s="5106"/>
      <c r="FJ91" s="5106"/>
      <c r="FK91" s="5106" t="s">
        <v>15</v>
      </c>
      <c r="FL91" s="5106" t="s">
        <v>12</v>
      </c>
      <c r="FM91" s="5106" t="s">
        <v>12</v>
      </c>
      <c r="FN91" s="5106"/>
      <c r="FO91" s="5106"/>
      <c r="FP91" s="5106"/>
      <c r="FQ91" s="5106"/>
      <c r="FR91" s="5106" t="s">
        <v>0</v>
      </c>
      <c r="FS91" s="5106"/>
      <c r="FT91" s="5106"/>
      <c r="FU91" s="5122"/>
      <c r="FV91" s="5122"/>
      <c r="FW91" s="5122"/>
      <c r="FX91" s="5139"/>
      <c r="FY91" s="5104"/>
      <c r="FZ91" s="5104"/>
      <c r="GA91" s="5104"/>
      <c r="GB91" s="5104"/>
      <c r="GC91" s="5104"/>
      <c r="GD91" s="5104"/>
      <c r="GE91" s="5104"/>
      <c r="GF91" s="5104"/>
      <c r="GG91" s="5104"/>
      <c r="GH91" s="5104"/>
      <c r="GI91" s="5104"/>
      <c r="GJ91" s="5104"/>
      <c r="GK91" s="5104"/>
      <c r="GL91" s="6480"/>
      <c r="GM91" s="6535"/>
      <c r="GN91" s="6536"/>
      <c r="GO91" s="6536"/>
      <c r="GP91" s="6536"/>
      <c r="GQ91" s="6536"/>
      <c r="GR91" s="6536"/>
      <c r="GS91" s="6536"/>
      <c r="GT91" s="6536"/>
      <c r="GU91" s="6537"/>
      <c r="GV91" s="6536"/>
      <c r="GW91" s="6536"/>
      <c r="GX91" s="6536"/>
      <c r="GY91" s="6536"/>
      <c r="GZ91" s="6536"/>
      <c r="HA91" s="6536"/>
      <c r="HB91" s="6676"/>
      <c r="HC91" s="6676"/>
      <c r="HD91" s="6538"/>
      <c r="HE91" s="6520"/>
      <c r="HF91" s="6535"/>
      <c r="HG91" s="6536"/>
      <c r="HH91" s="6555"/>
      <c r="HI91" s="6556"/>
      <c r="HJ91" s="6556"/>
      <c r="HK91" s="6556"/>
      <c r="HL91" s="6556"/>
      <c r="HM91" s="6556"/>
      <c r="HN91" s="6556"/>
      <c r="HO91" s="6556"/>
      <c r="HP91" s="6556"/>
      <c r="HQ91" s="6556"/>
      <c r="HR91" s="6556"/>
      <c r="HS91" s="6556"/>
      <c r="HT91" s="6556"/>
      <c r="HU91" s="7085"/>
      <c r="HV91" s="4993"/>
      <c r="HW91" s="6781"/>
      <c r="HX91" s="6781"/>
      <c r="HY91" s="6781"/>
      <c r="HZ91" s="6781" t="s">
        <v>3</v>
      </c>
      <c r="IA91" s="6781" t="s">
        <v>18</v>
      </c>
      <c r="IB91" s="6781"/>
      <c r="IC91" s="6781"/>
      <c r="ID91" s="6781" t="s">
        <v>21</v>
      </c>
      <c r="IE91" s="6781" t="s">
        <v>27</v>
      </c>
      <c r="IF91" s="6781" t="s">
        <v>28</v>
      </c>
      <c r="IG91" s="6781"/>
      <c r="IH91" s="6781"/>
      <c r="II91" s="6781"/>
      <c r="IJ91" s="6781"/>
      <c r="IK91" s="6781" t="s">
        <v>11</v>
      </c>
      <c r="IL91" s="6873"/>
      <c r="IM91" s="6873"/>
      <c r="IN91" s="6781"/>
      <c r="IO91" s="87"/>
      <c r="IP91" s="6769"/>
      <c r="IQ91" s="6765"/>
      <c r="IR91" s="6826"/>
      <c r="IS91" s="6827"/>
      <c r="IT91" s="6827"/>
      <c r="IU91" s="6827"/>
      <c r="IV91" s="6827"/>
      <c r="IW91" s="6827"/>
      <c r="IX91" s="6827"/>
      <c r="IY91" s="6827"/>
      <c r="IZ91" s="6827"/>
      <c r="JA91" s="6827"/>
      <c r="JB91" s="6827"/>
      <c r="JC91" s="6827"/>
      <c r="JD91" s="6827"/>
      <c r="JE91" s="6829"/>
    </row>
    <row r="92" spans="2:265" ht="18" thickBot="1">
      <c r="B92" s="4993"/>
      <c r="C92" s="4993"/>
      <c r="D92" s="4993"/>
      <c r="E92" s="4993"/>
      <c r="F92" s="4993"/>
      <c r="G92" s="4993"/>
      <c r="H92" s="4993"/>
      <c r="I92" s="4993"/>
      <c r="J92" s="4993"/>
      <c r="K92" s="4993"/>
      <c r="L92" s="4993"/>
      <c r="M92" s="4993"/>
      <c r="N92" s="4993"/>
      <c r="O92" s="4993"/>
      <c r="P92" s="4993"/>
      <c r="Q92" s="7750" t="s">
        <v>1715</v>
      </c>
      <c r="R92" s="7714" t="s">
        <v>1777</v>
      </c>
      <c r="S92" s="7714">
        <v>19</v>
      </c>
      <c r="T92" s="7714" t="s">
        <v>1545</v>
      </c>
      <c r="U92" s="7745">
        <v>45707</v>
      </c>
      <c r="V92" s="8110">
        <v>300</v>
      </c>
      <c r="W92" s="7717" t="s">
        <v>35</v>
      </c>
      <c r="X92" s="7717">
        <v>600</v>
      </c>
      <c r="Y92" s="7718">
        <v>398</v>
      </c>
      <c r="Z92" s="7746">
        <v>45734</v>
      </c>
      <c r="AA92" s="7781">
        <v>45748</v>
      </c>
      <c r="AB92" s="7736">
        <v>24614</v>
      </c>
      <c r="AC92" s="7723">
        <v>150000</v>
      </c>
      <c r="AD92" s="7721">
        <f t="shared" ref="AD92:AD107" si="26">(AC92-V92*1000)</f>
        <v>-150000</v>
      </c>
      <c r="AE92" s="7752">
        <f t="shared" ref="AE92:AE107" si="27">(AC92*Y92/1000)</f>
        <v>59700</v>
      </c>
      <c r="AF92" s="7752">
        <f>(AE92*0.025)</f>
        <v>1492.5</v>
      </c>
      <c r="AG92" s="8113">
        <v>2.5</v>
      </c>
      <c r="AH92" s="7757" t="s">
        <v>8</v>
      </c>
      <c r="AI92" s="7684"/>
      <c r="AJ92" s="7665"/>
      <c r="AK92" s="7685"/>
      <c r="AL92" s="7686" t="s">
        <v>3</v>
      </c>
      <c r="AM92" s="7686" t="s">
        <v>18</v>
      </c>
      <c r="AN92" s="7686"/>
      <c r="AO92" s="7686"/>
      <c r="AP92" s="7686"/>
      <c r="AQ92" s="7686" t="s">
        <v>21</v>
      </c>
      <c r="AR92" s="7686" t="s">
        <v>27</v>
      </c>
      <c r="AS92" s="7686" t="s">
        <v>28</v>
      </c>
      <c r="AT92" s="7686"/>
      <c r="AU92" s="7686"/>
      <c r="AV92" s="7686"/>
      <c r="AW92" s="7686"/>
      <c r="AX92" s="7686" t="s">
        <v>11</v>
      </c>
      <c r="AY92" s="7687"/>
      <c r="AZ92" s="7688"/>
      <c r="BA92" s="4993"/>
      <c r="BB92" s="4993"/>
      <c r="BC92" s="5171"/>
      <c r="BD92" s="5254"/>
      <c r="BE92" s="5253"/>
      <c r="BF92" s="5254"/>
      <c r="BG92" s="5255"/>
      <c r="BH92" s="5256"/>
      <c r="BI92" s="5254"/>
      <c r="BJ92" s="5257"/>
      <c r="BK92" s="5397"/>
      <c r="BL92" s="6307"/>
      <c r="BM92" s="5398"/>
      <c r="BN92" s="5257"/>
      <c r="BO92" s="5246"/>
      <c r="BP92" s="5250"/>
      <c r="BQ92" s="5257"/>
      <c r="BR92" s="7141"/>
      <c r="BS92" s="6197"/>
      <c r="BT92" s="5082"/>
      <c r="BU92" s="8363" t="s">
        <v>656</v>
      </c>
      <c r="BV92" s="5056" t="s">
        <v>1395</v>
      </c>
      <c r="BW92" s="5098"/>
      <c r="BX92" s="5099"/>
      <c r="BY92" s="5099"/>
      <c r="BZ92" s="5099"/>
      <c r="CA92" s="5099"/>
      <c r="CB92" s="5099"/>
      <c r="CC92" s="5058"/>
      <c r="CD92" s="5058"/>
      <c r="CE92" s="5058"/>
      <c r="CF92" s="5058"/>
      <c r="CG92" s="5058"/>
      <c r="CH92" s="5058"/>
      <c r="CI92" s="5058"/>
      <c r="CJ92" s="5058"/>
      <c r="CK92" s="4993"/>
      <c r="CL92" s="5110" t="s">
        <v>3</v>
      </c>
      <c r="CM92" s="5110" t="s">
        <v>4</v>
      </c>
      <c r="CN92" s="5110" t="s">
        <v>18</v>
      </c>
      <c r="CO92" s="5110" t="s">
        <v>19</v>
      </c>
      <c r="CP92" s="5110" t="s">
        <v>19</v>
      </c>
      <c r="CQ92" s="5110" t="s">
        <v>20</v>
      </c>
      <c r="CR92" s="5110" t="s">
        <v>21</v>
      </c>
      <c r="CS92" s="5110" t="s">
        <v>22</v>
      </c>
      <c r="CT92" s="5110" t="s">
        <v>23</v>
      </c>
      <c r="CU92" s="5110" t="s">
        <v>23</v>
      </c>
      <c r="CV92" s="5110" t="s">
        <v>1227</v>
      </c>
      <c r="CW92" s="5110" t="s">
        <v>20</v>
      </c>
      <c r="CX92" s="5110" t="s">
        <v>25</v>
      </c>
      <c r="CY92" s="5110" t="s">
        <v>0</v>
      </c>
      <c r="CZ92" s="5110" t="s">
        <v>1363</v>
      </c>
      <c r="DA92" s="5110" t="s">
        <v>1388</v>
      </c>
      <c r="DB92" s="5110" t="s">
        <v>26</v>
      </c>
      <c r="DC92" s="5122"/>
      <c r="DD92" s="5122"/>
      <c r="DE92" s="5122"/>
      <c r="DF92" s="5139"/>
      <c r="DG92" s="5104"/>
      <c r="DH92" s="5104"/>
      <c r="DI92" s="5104"/>
      <c r="DJ92" s="5104"/>
      <c r="DK92" s="5104"/>
      <c r="DL92" s="5104"/>
      <c r="DM92" s="5104"/>
      <c r="DN92" s="5104"/>
      <c r="DO92" s="5104"/>
      <c r="DP92" s="5104"/>
      <c r="DQ92" s="5104"/>
      <c r="DR92" s="5104"/>
      <c r="DS92" s="5104"/>
      <c r="DU92" s="8471" t="s">
        <v>1543</v>
      </c>
      <c r="DV92" s="8472" t="s">
        <v>1802</v>
      </c>
      <c r="DW92" s="8472">
        <v>19</v>
      </c>
      <c r="DX92" s="8472">
        <v>4136</v>
      </c>
      <c r="DY92" s="8473">
        <v>45784</v>
      </c>
      <c r="DZ92" s="8474">
        <v>50</v>
      </c>
      <c r="EA92" s="8472" t="s">
        <v>35</v>
      </c>
      <c r="EB92" s="8472">
        <v>126.04</v>
      </c>
      <c r="EC92" s="4344">
        <v>45803</v>
      </c>
      <c r="ED92" s="8473">
        <v>45800</v>
      </c>
      <c r="EE92" s="8472">
        <v>41840</v>
      </c>
      <c r="EF92" s="8447">
        <v>52500</v>
      </c>
      <c r="EG92" s="8472">
        <f>(DZ92*1000-EF92)</f>
        <v>-2500</v>
      </c>
      <c r="EH92" s="8447">
        <f>(EB92*EF92/1000)</f>
        <v>6617.1</v>
      </c>
      <c r="EI92" s="8447">
        <f>(EH92*0.04)</f>
        <v>264.68400000000003</v>
      </c>
      <c r="EJ92" s="8472">
        <v>4</v>
      </c>
      <c r="EK92" s="8476" t="s">
        <v>8</v>
      </c>
      <c r="EL92" s="5012"/>
      <c r="EM92" s="5017" t="s">
        <v>4</v>
      </c>
      <c r="EN92" s="5043" t="s">
        <v>18</v>
      </c>
      <c r="EO92" s="5040" t="s">
        <v>19</v>
      </c>
      <c r="EP92" s="5040" t="s">
        <v>19</v>
      </c>
      <c r="EQ92" s="5040" t="s">
        <v>20</v>
      </c>
      <c r="ER92" s="5040" t="s">
        <v>21</v>
      </c>
      <c r="ES92" s="5040" t="s">
        <v>22</v>
      </c>
      <c r="ET92" s="5040" t="s">
        <v>23</v>
      </c>
      <c r="EU92" s="5040" t="s">
        <v>23</v>
      </c>
      <c r="EV92" s="5040" t="s">
        <v>24</v>
      </c>
      <c r="EW92" s="5040" t="s">
        <v>20</v>
      </c>
      <c r="EX92" s="5040" t="s">
        <v>25</v>
      </c>
      <c r="EY92" s="5040" t="s">
        <v>0</v>
      </c>
      <c r="EZ92" s="5040" t="s">
        <v>1363</v>
      </c>
      <c r="FA92" s="5383"/>
      <c r="FB92" s="5041" t="s">
        <v>26</v>
      </c>
      <c r="FD92" s="5110" t="s">
        <v>3</v>
      </c>
      <c r="FE92" s="5110" t="s">
        <v>4</v>
      </c>
      <c r="FF92" s="5110" t="s">
        <v>18</v>
      </c>
      <c r="FG92" s="5110" t="s">
        <v>19</v>
      </c>
      <c r="FH92" s="5110" t="s">
        <v>19</v>
      </c>
      <c r="FI92" s="5110" t="s">
        <v>20</v>
      </c>
      <c r="FJ92" s="5110" t="s">
        <v>21</v>
      </c>
      <c r="FK92" s="5110" t="s">
        <v>22</v>
      </c>
      <c r="FL92" s="5110" t="s">
        <v>23</v>
      </c>
      <c r="FM92" s="5110" t="s">
        <v>23</v>
      </c>
      <c r="FN92" s="5110" t="s">
        <v>1227</v>
      </c>
      <c r="FO92" s="5110" t="s">
        <v>20</v>
      </c>
      <c r="FP92" s="5110" t="s">
        <v>25</v>
      </c>
      <c r="FQ92" s="5110" t="s">
        <v>0</v>
      </c>
      <c r="FR92" s="5110" t="s">
        <v>1363</v>
      </c>
      <c r="FS92" s="5110"/>
      <c r="FT92" s="5110" t="s">
        <v>26</v>
      </c>
      <c r="FU92" s="5122"/>
      <c r="FV92" s="5105"/>
      <c r="FW92" s="5122"/>
      <c r="FX92" s="5139"/>
      <c r="FY92" s="5104"/>
      <c r="FZ92" s="5104"/>
      <c r="GA92" s="5104"/>
      <c r="GB92" s="5104"/>
      <c r="GC92" s="5104"/>
      <c r="GD92" s="5104"/>
      <c r="GE92" s="5104"/>
      <c r="GF92" s="5104"/>
      <c r="GG92" s="5104"/>
      <c r="GH92" s="5104"/>
      <c r="GI92" s="5104"/>
      <c r="GJ92" s="5104"/>
      <c r="GK92" s="5104"/>
      <c r="GL92" s="6480"/>
      <c r="GM92" s="6535"/>
      <c r="GN92" s="6536"/>
      <c r="GO92" s="6536"/>
      <c r="GP92" s="6536"/>
      <c r="GQ92" s="6536"/>
      <c r="GR92" s="6536"/>
      <c r="GS92" s="6536"/>
      <c r="GT92" s="6536"/>
      <c r="GU92" s="6537"/>
      <c r="GV92" s="6536"/>
      <c r="GW92" s="6536"/>
      <c r="GX92" s="6536"/>
      <c r="GY92" s="6536"/>
      <c r="GZ92" s="6536"/>
      <c r="HA92" s="6536"/>
      <c r="HB92" s="6676"/>
      <c r="HC92" s="6676"/>
      <c r="HD92" s="6538"/>
      <c r="HE92" s="6520"/>
      <c r="HF92" s="6561"/>
      <c r="HG92" s="6562"/>
      <c r="HH92" s="6563"/>
      <c r="HI92" s="6564"/>
      <c r="HJ92" s="6564"/>
      <c r="HK92" s="6564"/>
      <c r="HL92" s="6564"/>
      <c r="HM92" s="6564"/>
      <c r="HN92" s="6564"/>
      <c r="HO92" s="6564"/>
      <c r="HP92" s="6564"/>
      <c r="HQ92" s="6564"/>
      <c r="HR92" s="6564"/>
      <c r="HS92" s="6564"/>
      <c r="HT92" s="6564"/>
      <c r="HU92" s="7086"/>
      <c r="HV92" s="4993"/>
      <c r="HW92" s="8410" t="s">
        <v>351</v>
      </c>
      <c r="HX92" s="8411" t="s">
        <v>1538</v>
      </c>
      <c r="HY92" s="8411">
        <v>13</v>
      </c>
      <c r="HZ92" s="8411" t="s">
        <v>796</v>
      </c>
      <c r="IA92" s="8412">
        <v>45782</v>
      </c>
      <c r="IB92" s="8411">
        <v>250</v>
      </c>
      <c r="IC92" s="8411" t="s">
        <v>1539</v>
      </c>
      <c r="ID92" s="8413">
        <v>12.7</v>
      </c>
      <c r="IE92" s="8414">
        <v>45786</v>
      </c>
      <c r="IF92" s="8412">
        <v>45783</v>
      </c>
      <c r="IG92" s="8415">
        <v>486</v>
      </c>
      <c r="IH92" s="8411">
        <v>249.2</v>
      </c>
      <c r="II92" s="8416">
        <f>(IB92-IH92)</f>
        <v>0.80000000000001137</v>
      </c>
      <c r="IJ92" s="8417">
        <f>(IH92*ID92/1)</f>
        <v>3164.8399999999997</v>
      </c>
      <c r="IK92" s="8418">
        <f>(IJ92*0.05)</f>
        <v>158.24199999999999</v>
      </c>
      <c r="IL92" s="8419">
        <v>5</v>
      </c>
      <c r="IM92" s="8368">
        <f>(IJ92*0.02)</f>
        <v>63.296799999999998</v>
      </c>
      <c r="IN92" s="7318" t="s">
        <v>8</v>
      </c>
      <c r="IO92" s="6407"/>
      <c r="IP92" s="6769"/>
      <c r="IQ92" s="6765"/>
      <c r="IR92" s="6826"/>
      <c r="IS92" s="6827"/>
      <c r="IT92" s="6827"/>
      <c r="IU92" s="6827"/>
      <c r="IV92" s="6827"/>
      <c r="IW92" s="6827"/>
      <c r="IX92" s="6827"/>
      <c r="IY92" s="6827"/>
      <c r="IZ92" s="6827"/>
      <c r="JA92" s="6827"/>
      <c r="JB92" s="6827"/>
      <c r="JC92" s="6827"/>
      <c r="JD92" s="6827"/>
      <c r="JE92" s="6829"/>
    </row>
    <row r="93" spans="2:265" ht="15" thickBot="1">
      <c r="B93" s="4993"/>
      <c r="C93" s="4993"/>
      <c r="D93" s="4993"/>
      <c r="E93" s="4993"/>
      <c r="F93" s="4993"/>
      <c r="G93" s="4993"/>
      <c r="H93" s="4993"/>
      <c r="I93" s="4993"/>
      <c r="J93" s="4993"/>
      <c r="K93" s="4993"/>
      <c r="L93" s="4993"/>
      <c r="M93" s="4993"/>
      <c r="N93" s="4993"/>
      <c r="O93" s="4993"/>
      <c r="P93" s="4993"/>
      <c r="Q93" s="7750" t="s">
        <v>1715</v>
      </c>
      <c r="R93" s="7714" t="s">
        <v>1777</v>
      </c>
      <c r="S93" s="7714">
        <v>19</v>
      </c>
      <c r="T93" s="7714" t="s">
        <v>1545</v>
      </c>
      <c r="U93" s="7745">
        <v>45707</v>
      </c>
      <c r="V93" s="8110">
        <v>150</v>
      </c>
      <c r="W93" s="7717" t="s">
        <v>35</v>
      </c>
      <c r="X93" s="7717">
        <v>300</v>
      </c>
      <c r="Y93" s="7718">
        <v>398</v>
      </c>
      <c r="Z93" s="7746">
        <v>45734</v>
      </c>
      <c r="AA93" s="7781">
        <v>45772</v>
      </c>
      <c r="AB93" s="7736">
        <v>24769</v>
      </c>
      <c r="AC93" s="7723">
        <v>150000</v>
      </c>
      <c r="AD93" s="7721">
        <f>(AC93-V93*1000)</f>
        <v>0</v>
      </c>
      <c r="AE93" s="7752">
        <f>(AC93*Y93/1000)</f>
        <v>59700</v>
      </c>
      <c r="AF93" s="7752">
        <f>(AE93*0.025)</f>
        <v>1492.5</v>
      </c>
      <c r="AG93" s="8113">
        <v>2.5</v>
      </c>
      <c r="AH93" s="7757" t="s">
        <v>8</v>
      </c>
      <c r="AI93" s="7684"/>
      <c r="AJ93" s="7801"/>
      <c r="AK93" s="7803"/>
      <c r="AL93" s="7803"/>
      <c r="AM93" s="7804"/>
      <c r="AN93" s="7924"/>
      <c r="AO93" s="7806"/>
      <c r="AP93" s="7912"/>
      <c r="AQ93" s="7914"/>
      <c r="AR93" s="7808"/>
      <c r="AS93" s="7809"/>
      <c r="AT93" s="7803"/>
      <c r="AU93" s="7812"/>
      <c r="AV93" s="7896"/>
      <c r="AW93" s="7915"/>
      <c r="AX93" s="7915"/>
      <c r="AY93" s="7812"/>
      <c r="AZ93" s="7917"/>
      <c r="BA93" s="4993"/>
      <c r="BB93" s="4993"/>
      <c r="BC93" s="5171"/>
      <c r="BD93" s="5254"/>
      <c r="BE93" s="5253"/>
      <c r="BF93" s="5254"/>
      <c r="BG93" s="5255"/>
      <c r="BH93" s="5256"/>
      <c r="BI93" s="5254"/>
      <c r="BJ93" s="5257"/>
      <c r="BK93" s="5397"/>
      <c r="BL93" s="6307"/>
      <c r="BM93" s="5398"/>
      <c r="BN93" s="5257"/>
      <c r="BO93" s="5246"/>
      <c r="BP93" s="5250"/>
      <c r="BQ93" s="5257"/>
      <c r="BR93" s="7141"/>
      <c r="BS93" s="5068"/>
      <c r="BT93" s="5082"/>
      <c r="BU93" s="5262"/>
      <c r="BV93" s="5084"/>
      <c r="BW93" s="5085" t="s">
        <v>14</v>
      </c>
      <c r="BX93" s="5085" t="s">
        <v>12</v>
      </c>
      <c r="BY93" s="5085"/>
      <c r="BZ93" s="5085"/>
      <c r="CA93" s="5085" t="s">
        <v>15</v>
      </c>
      <c r="CB93" s="5085" t="s">
        <v>12</v>
      </c>
      <c r="CC93" s="5085" t="s">
        <v>12</v>
      </c>
      <c r="CD93" s="5085"/>
      <c r="CE93" s="5085"/>
      <c r="CF93" s="5085"/>
      <c r="CG93" s="5085"/>
      <c r="CH93" s="5085" t="s">
        <v>0</v>
      </c>
      <c r="CI93" s="6466"/>
      <c r="CJ93" s="5086"/>
      <c r="CK93" s="4993"/>
      <c r="CL93" s="5114"/>
      <c r="CM93" s="5114"/>
      <c r="CN93" s="5114"/>
      <c r="CO93" s="5114" t="s">
        <v>3</v>
      </c>
      <c r="CP93" s="5114" t="s">
        <v>18</v>
      </c>
      <c r="CQ93" s="5114"/>
      <c r="CR93" s="5114"/>
      <c r="CS93" s="5114" t="s">
        <v>21</v>
      </c>
      <c r="CT93" s="5114" t="s">
        <v>27</v>
      </c>
      <c r="CU93" s="5114" t="s">
        <v>28</v>
      </c>
      <c r="CV93" s="5114"/>
      <c r="CW93" s="5114"/>
      <c r="CX93" s="5114"/>
      <c r="CY93" s="5114"/>
      <c r="CZ93" s="5114" t="s">
        <v>11</v>
      </c>
      <c r="DA93" s="5114"/>
      <c r="DB93" s="5114"/>
      <c r="DC93" s="5122"/>
      <c r="DD93" s="5105"/>
      <c r="DE93" s="5122"/>
      <c r="DF93" s="5139"/>
      <c r="DG93" s="5104"/>
      <c r="DH93" s="5104"/>
      <c r="DI93" s="5104"/>
      <c r="DJ93" s="5104"/>
      <c r="DK93" s="5104"/>
      <c r="DL93" s="5104"/>
      <c r="DM93" s="5104"/>
      <c r="DN93" s="5104"/>
      <c r="DO93" s="5104"/>
      <c r="DP93" s="5104"/>
      <c r="DQ93" s="5104"/>
      <c r="DR93" s="5104"/>
      <c r="DS93" s="5104"/>
      <c r="DU93" s="7525"/>
      <c r="DV93" s="6461"/>
      <c r="DW93" s="6461"/>
      <c r="DX93" s="6461"/>
      <c r="DY93" s="6462"/>
      <c r="DZ93" s="4618"/>
      <c r="EA93" s="6461"/>
      <c r="EB93" s="6461"/>
      <c r="EC93" s="4231"/>
      <c r="ED93" s="6462"/>
      <c r="EE93" s="6461"/>
      <c r="EF93" s="6464"/>
      <c r="EG93" s="6461"/>
      <c r="EH93" s="6464"/>
      <c r="EI93" s="6464"/>
      <c r="EJ93" s="6461"/>
      <c r="EK93" s="6939"/>
      <c r="EL93" s="5012"/>
      <c r="EM93" s="5018"/>
      <c r="EN93" s="5044"/>
      <c r="EO93" s="5045" t="s">
        <v>3</v>
      </c>
      <c r="EP93" s="5045" t="s">
        <v>18</v>
      </c>
      <c r="EQ93" s="5045"/>
      <c r="ER93" s="5045"/>
      <c r="ES93" s="5045" t="s">
        <v>21</v>
      </c>
      <c r="ET93" s="5045" t="s">
        <v>27</v>
      </c>
      <c r="EU93" s="5045" t="s">
        <v>28</v>
      </c>
      <c r="EV93" s="5045"/>
      <c r="EW93" s="5045"/>
      <c r="EX93" s="5045"/>
      <c r="EY93" s="5045"/>
      <c r="EZ93" s="5045" t="s">
        <v>11</v>
      </c>
      <c r="FA93" s="5384"/>
      <c r="FB93" s="5046"/>
      <c r="FD93" s="5114"/>
      <c r="FE93" s="5114"/>
      <c r="FF93" s="5114"/>
      <c r="FG93" s="5114" t="s">
        <v>3</v>
      </c>
      <c r="FH93" s="5114" t="s">
        <v>18</v>
      </c>
      <c r="FI93" s="5114"/>
      <c r="FJ93" s="5114"/>
      <c r="FK93" s="5114" t="s">
        <v>21</v>
      </c>
      <c r="FL93" s="5114" t="s">
        <v>27</v>
      </c>
      <c r="FM93" s="5114" t="s">
        <v>28</v>
      </c>
      <c r="FN93" s="5114"/>
      <c r="FO93" s="5114"/>
      <c r="FP93" s="5114"/>
      <c r="FQ93" s="5114"/>
      <c r="FR93" s="5114" t="s">
        <v>11</v>
      </c>
      <c r="FS93" s="5114"/>
      <c r="FT93" s="5114"/>
      <c r="FU93" s="5122"/>
      <c r="FV93" s="5106"/>
      <c r="FW93" s="5107"/>
      <c r="FX93" s="5108" t="s">
        <v>14</v>
      </c>
      <c r="FY93" s="5108" t="s">
        <v>12</v>
      </c>
      <c r="FZ93" s="5108"/>
      <c r="GA93" s="5108"/>
      <c r="GB93" s="5108" t="s">
        <v>15</v>
      </c>
      <c r="GC93" s="5108" t="s">
        <v>12</v>
      </c>
      <c r="GD93" s="5108" t="s">
        <v>12</v>
      </c>
      <c r="GE93" s="5108"/>
      <c r="GF93" s="5108"/>
      <c r="GG93" s="5108"/>
      <c r="GH93" s="5108"/>
      <c r="GI93" s="5108" t="s">
        <v>0</v>
      </c>
      <c r="GJ93" s="5180"/>
      <c r="GK93" s="5109"/>
      <c r="GL93" s="6480"/>
      <c r="GM93" s="6535"/>
      <c r="GN93" s="6536"/>
      <c r="GO93" s="6536"/>
      <c r="GP93" s="6536"/>
      <c r="GQ93" s="6536"/>
      <c r="GR93" s="6536"/>
      <c r="GS93" s="6536"/>
      <c r="GT93" s="6536"/>
      <c r="GU93" s="6537"/>
      <c r="GV93" s="6536"/>
      <c r="GW93" s="6536"/>
      <c r="GX93" s="6536"/>
      <c r="GY93" s="6536"/>
      <c r="GZ93" s="6536"/>
      <c r="HA93" s="6536"/>
      <c r="HB93" s="6676"/>
      <c r="HC93" s="6676"/>
      <c r="HD93" s="6538"/>
      <c r="HE93" s="6520"/>
      <c r="HF93" s="6520"/>
      <c r="HG93" s="6520"/>
      <c r="HH93" s="6566"/>
      <c r="HI93" s="6517"/>
      <c r="HJ93" s="6517"/>
      <c r="HK93" s="6517"/>
      <c r="HL93" s="6517"/>
      <c r="HM93" s="6517"/>
      <c r="HN93" s="6517"/>
      <c r="HO93" s="6517"/>
      <c r="HP93" s="6517"/>
      <c r="HQ93" s="6517"/>
      <c r="HR93" s="6517"/>
      <c r="HS93" s="6517"/>
      <c r="HT93" s="6517"/>
      <c r="HU93" s="6517"/>
      <c r="HV93" s="4993"/>
      <c r="HW93" s="6746" t="s">
        <v>1623</v>
      </c>
      <c r="HX93" s="6747" t="s">
        <v>1563</v>
      </c>
      <c r="HY93" s="6747">
        <v>10</v>
      </c>
      <c r="HZ93" s="6747" t="s">
        <v>796</v>
      </c>
      <c r="IA93" s="6748">
        <v>45784</v>
      </c>
      <c r="IB93" s="6747">
        <v>120</v>
      </c>
      <c r="IC93" s="6747" t="s">
        <v>1539</v>
      </c>
      <c r="ID93" s="6749">
        <v>12.9</v>
      </c>
      <c r="IE93" s="6750">
        <v>45791</v>
      </c>
      <c r="IF93" s="6748">
        <v>45785</v>
      </c>
      <c r="IG93" s="7453">
        <v>489</v>
      </c>
      <c r="IH93" s="6747">
        <v>120.7</v>
      </c>
      <c r="II93" s="6751">
        <f>(IB93-IH93)</f>
        <v>-0.70000000000000284</v>
      </c>
      <c r="IJ93" s="6752">
        <f>(IH93*ID93/1)</f>
        <v>1557.03</v>
      </c>
      <c r="IK93" s="6753">
        <f>(IJ93*0.05)</f>
        <v>77.851500000000001</v>
      </c>
      <c r="IL93" s="7454">
        <v>5</v>
      </c>
      <c r="IM93" s="7490">
        <f>(IJ93*0.02)</f>
        <v>31.140599999999999</v>
      </c>
      <c r="IN93" s="6762" t="s">
        <v>8</v>
      </c>
      <c r="IO93" s="5012"/>
      <c r="IP93" s="6774"/>
      <c r="IQ93" s="6775"/>
      <c r="IR93" s="6830"/>
      <c r="IS93" s="6831"/>
      <c r="IT93" s="6831"/>
      <c r="IU93" s="6831"/>
      <c r="IV93" s="6831"/>
      <c r="IW93" s="6831"/>
      <c r="IX93" s="6831"/>
      <c r="IY93" s="6831"/>
      <c r="IZ93" s="6831"/>
      <c r="JA93" s="6831"/>
      <c r="JB93" s="6831"/>
      <c r="JC93" s="6831"/>
      <c r="JD93" s="6831"/>
      <c r="JE93" s="6834"/>
    </row>
    <row r="94" spans="2:265" ht="17.25" customHeight="1">
      <c r="B94" s="4993"/>
      <c r="C94" s="4993"/>
      <c r="D94" s="4993"/>
      <c r="E94" s="4993"/>
      <c r="F94" s="4993"/>
      <c r="G94" s="4993"/>
      <c r="H94" s="4993"/>
      <c r="I94" s="4993"/>
      <c r="J94" s="4993"/>
      <c r="K94" s="4993"/>
      <c r="L94" s="4993"/>
      <c r="M94" s="4993"/>
      <c r="N94" s="4993"/>
      <c r="O94" s="4993"/>
      <c r="P94" s="4993"/>
      <c r="Q94" s="8103" t="s">
        <v>1222</v>
      </c>
      <c r="R94" s="8047" t="s">
        <v>1547</v>
      </c>
      <c r="S94" s="8178">
        <v>13</v>
      </c>
      <c r="T94" s="8043" t="s">
        <v>101</v>
      </c>
      <c r="U94" s="8044">
        <v>45734</v>
      </c>
      <c r="V94" s="8048">
        <v>20</v>
      </c>
      <c r="W94" s="8047" t="s">
        <v>35</v>
      </c>
      <c r="X94" s="8047">
        <v>50</v>
      </c>
      <c r="Y94" s="8049">
        <v>1078</v>
      </c>
      <c r="Z94" s="8046">
        <v>45741</v>
      </c>
      <c r="AA94" s="8400">
        <v>45748</v>
      </c>
      <c r="AB94" s="8047">
        <v>24621</v>
      </c>
      <c r="AC94" s="8048">
        <v>20000</v>
      </c>
      <c r="AD94" s="8048">
        <f t="shared" si="26"/>
        <v>0</v>
      </c>
      <c r="AE94" s="8108">
        <f t="shared" si="27"/>
        <v>21560</v>
      </c>
      <c r="AF94" s="8049">
        <f>(AE94*0.05)</f>
        <v>1078</v>
      </c>
      <c r="AG94" s="8043">
        <v>5</v>
      </c>
      <c r="AH94" s="7749" t="s">
        <v>8</v>
      </c>
      <c r="AI94" s="7684"/>
      <c r="AJ94" s="7738"/>
      <c r="AK94" s="7739"/>
      <c r="AL94" s="7740"/>
      <c r="AM94" s="7741"/>
      <c r="AN94" s="7741"/>
      <c r="AO94" s="7741"/>
      <c r="AP94" s="7741"/>
      <c r="AQ94" s="7741"/>
      <c r="AR94" s="7741"/>
      <c r="AS94" s="7741"/>
      <c r="AT94" s="7741"/>
      <c r="AU94" s="7918"/>
      <c r="AV94" s="7918"/>
      <c r="AW94" s="7741"/>
      <c r="AX94" s="7741"/>
      <c r="AY94" s="7743"/>
      <c r="AZ94" s="7724"/>
      <c r="BA94" s="4993"/>
      <c r="BB94" s="4993"/>
      <c r="BC94" s="7323"/>
      <c r="BD94" s="7324"/>
      <c r="BE94" s="7325"/>
      <c r="BF94" s="7326"/>
      <c r="BG94" s="7327"/>
      <c r="BH94" s="7328"/>
      <c r="BI94" s="7326"/>
      <c r="BJ94" s="7329"/>
      <c r="BK94" s="7330"/>
      <c r="BL94" s="7331"/>
      <c r="BM94" s="7332"/>
      <c r="BN94" s="7329"/>
      <c r="BO94" s="7333"/>
      <c r="BP94" s="7334"/>
      <c r="BQ94" s="7329"/>
      <c r="BR94" s="7335"/>
      <c r="BS94" s="7336"/>
      <c r="BT94" s="5082"/>
      <c r="BU94" s="5263" t="s">
        <v>4</v>
      </c>
      <c r="BV94" s="5087" t="s">
        <v>18</v>
      </c>
      <c r="BW94" s="5088" t="s">
        <v>19</v>
      </c>
      <c r="BX94" s="5088" t="s">
        <v>19</v>
      </c>
      <c r="BY94" s="5088" t="s">
        <v>20</v>
      </c>
      <c r="BZ94" s="5088" t="s">
        <v>21</v>
      </c>
      <c r="CA94" s="5088" t="s">
        <v>22</v>
      </c>
      <c r="CB94" s="5088" t="s">
        <v>23</v>
      </c>
      <c r="CC94" s="5088" t="s">
        <v>23</v>
      </c>
      <c r="CD94" s="5088" t="s">
        <v>24</v>
      </c>
      <c r="CE94" s="5088" t="s">
        <v>20</v>
      </c>
      <c r="CF94" s="5088" t="s">
        <v>25</v>
      </c>
      <c r="CG94" s="5088" t="s">
        <v>0</v>
      </c>
      <c r="CH94" s="5088" t="s">
        <v>1363</v>
      </c>
      <c r="CI94" s="6467"/>
      <c r="CJ94" s="5089" t="s">
        <v>26</v>
      </c>
      <c r="CK94" s="4993"/>
      <c r="CL94" s="5236"/>
      <c r="CM94" s="5235"/>
      <c r="CN94" s="5387"/>
      <c r="CO94" s="5387"/>
      <c r="CP94" s="5388"/>
      <c r="CQ94" s="5389"/>
      <c r="CR94" s="5387"/>
      <c r="CS94" s="5390"/>
      <c r="CT94" s="5391"/>
      <c r="CU94" s="5388"/>
      <c r="CV94" s="5387"/>
      <c r="CW94" s="5392"/>
      <c r="CX94" s="5392"/>
      <c r="CY94" s="5390"/>
      <c r="CZ94" s="5393"/>
      <c r="DA94" s="5422"/>
      <c r="DB94" s="5121"/>
      <c r="DC94" s="5122"/>
      <c r="DD94" s="5106"/>
      <c r="DE94" s="5107"/>
      <c r="DF94" s="5108" t="s">
        <v>14</v>
      </c>
      <c r="DG94" s="5108" t="s">
        <v>12</v>
      </c>
      <c r="DH94" s="5108"/>
      <c r="DI94" s="5108"/>
      <c r="DJ94" s="5108" t="s">
        <v>15</v>
      </c>
      <c r="DK94" s="5108" t="s">
        <v>12</v>
      </c>
      <c r="DL94" s="5108" t="s">
        <v>12</v>
      </c>
      <c r="DM94" s="5108"/>
      <c r="DN94" s="5108"/>
      <c r="DO94" s="5108"/>
      <c r="DP94" s="5108"/>
      <c r="DQ94" s="5108" t="s">
        <v>0</v>
      </c>
      <c r="DR94" s="5180"/>
      <c r="DS94" s="5109"/>
      <c r="DU94" s="5027"/>
      <c r="DV94" s="5014"/>
      <c r="DW94" s="5013"/>
      <c r="DX94" s="5013"/>
      <c r="DY94" s="5019"/>
      <c r="DZ94" s="5013"/>
      <c r="EA94" s="5013"/>
      <c r="EB94" s="5013"/>
      <c r="EC94" s="5021"/>
      <c r="ED94" s="5013"/>
      <c r="EE94" s="5013"/>
      <c r="EF94" s="5020"/>
      <c r="EG94" s="5013"/>
      <c r="EH94" s="5020"/>
      <c r="EI94" s="5020"/>
      <c r="EJ94" s="5349"/>
      <c r="EK94" s="5026"/>
      <c r="EL94" s="5012"/>
      <c r="EM94" s="5022"/>
      <c r="EN94" s="5023"/>
      <c r="EO94" s="6923"/>
      <c r="EP94" s="5000"/>
      <c r="EQ94" s="5000"/>
      <c r="ER94" s="5000"/>
      <c r="ES94" s="5000"/>
      <c r="ET94" s="5000"/>
      <c r="EU94" s="5000"/>
      <c r="EV94" s="5000"/>
      <c r="EW94" s="5000"/>
      <c r="EX94" s="5000"/>
      <c r="EY94" s="5000"/>
      <c r="EZ94" s="5000"/>
      <c r="FA94" s="5000"/>
      <c r="FB94" s="5005"/>
      <c r="FD94" s="6335"/>
      <c r="FE94" s="6327"/>
      <c r="FF94" s="6328"/>
      <c r="FG94" s="6328"/>
      <c r="FH94" s="6329"/>
      <c r="FI94" s="6328"/>
      <c r="FJ94" s="6328"/>
      <c r="FK94" s="6328"/>
      <c r="FL94" s="6332"/>
      <c r="FM94" s="6329"/>
      <c r="FN94" s="6328"/>
      <c r="FO94" s="6328"/>
      <c r="FP94" s="6334"/>
      <c r="FQ94" s="6333"/>
      <c r="FR94" s="6859"/>
      <c r="FS94" s="6966"/>
      <c r="FT94" s="5121"/>
      <c r="FU94" s="5122"/>
      <c r="FV94" s="5110" t="s">
        <v>4</v>
      </c>
      <c r="FW94" s="5111" t="s">
        <v>18</v>
      </c>
      <c r="FX94" s="5112" t="s">
        <v>19</v>
      </c>
      <c r="FY94" s="5112" t="s">
        <v>19</v>
      </c>
      <c r="FZ94" s="5112" t="s">
        <v>20</v>
      </c>
      <c r="GA94" s="5112" t="s">
        <v>21</v>
      </c>
      <c r="GB94" s="5112" t="s">
        <v>22</v>
      </c>
      <c r="GC94" s="5112" t="s">
        <v>23</v>
      </c>
      <c r="GD94" s="5112" t="s">
        <v>23</v>
      </c>
      <c r="GE94" s="5112" t="s">
        <v>24</v>
      </c>
      <c r="GF94" s="5112" t="s">
        <v>20</v>
      </c>
      <c r="GG94" s="5112" t="s">
        <v>25</v>
      </c>
      <c r="GH94" s="5112" t="s">
        <v>0</v>
      </c>
      <c r="GI94" s="5112" t="s">
        <v>1363</v>
      </c>
      <c r="GJ94" s="5181"/>
      <c r="GK94" s="5113" t="s">
        <v>26</v>
      </c>
      <c r="GL94" s="6480"/>
      <c r="GM94" s="6535"/>
      <c r="GN94" s="6536"/>
      <c r="GO94" s="6536"/>
      <c r="GP94" s="6536"/>
      <c r="GQ94" s="6536"/>
      <c r="GR94" s="6536"/>
      <c r="GS94" s="6536"/>
      <c r="GT94" s="6536"/>
      <c r="GU94" s="6537"/>
      <c r="GV94" s="6536"/>
      <c r="GW94" s="6536"/>
      <c r="GX94" s="6536"/>
      <c r="GY94" s="6536"/>
      <c r="GZ94" s="6536"/>
      <c r="HA94" s="6536"/>
      <c r="HB94" s="6676"/>
      <c r="HC94" s="6676"/>
      <c r="HD94" s="6538"/>
      <c r="HE94" s="6520"/>
      <c r="HF94" s="6520"/>
      <c r="HG94" s="6520"/>
      <c r="HH94" s="6566"/>
      <c r="HI94" s="6517"/>
      <c r="HJ94" s="6517"/>
      <c r="HK94" s="6517"/>
      <c r="HL94" s="6517"/>
      <c r="HM94" s="6517"/>
      <c r="HN94" s="6517"/>
      <c r="HO94" s="6517"/>
      <c r="HP94" s="6517"/>
      <c r="HQ94" s="6517"/>
      <c r="HR94" s="6517"/>
      <c r="HS94" s="6517"/>
      <c r="HT94" s="6517"/>
      <c r="HU94" s="6517"/>
      <c r="HV94" s="4993"/>
      <c r="HW94" s="6769"/>
      <c r="HX94" s="6765"/>
      <c r="HY94" s="6765"/>
      <c r="HZ94" s="6765"/>
      <c r="IA94" s="6765"/>
      <c r="IB94" s="6765"/>
      <c r="IC94" s="6765"/>
      <c r="ID94" s="6765"/>
      <c r="IE94" s="6770"/>
      <c r="IF94" s="6765"/>
      <c r="IG94" s="6765"/>
      <c r="IH94" s="6765"/>
      <c r="II94" s="6765"/>
      <c r="IJ94" s="6765"/>
      <c r="IK94" s="6765"/>
      <c r="IL94" s="6819"/>
      <c r="IM94" s="6819"/>
      <c r="IN94" s="6762"/>
      <c r="IO94" s="5012"/>
      <c r="IP94" s="6778"/>
      <c r="IQ94" s="6778"/>
      <c r="IR94" s="6835"/>
      <c r="IS94" s="6734"/>
      <c r="IT94" s="6734"/>
      <c r="IU94" s="6734"/>
      <c r="IV94" s="6734"/>
      <c r="IW94" s="6734"/>
      <c r="IX94" s="6734"/>
      <c r="IY94" s="6734"/>
      <c r="IZ94" s="6734"/>
      <c r="JA94" s="6734"/>
      <c r="JB94" s="6734"/>
      <c r="JC94" s="6734"/>
      <c r="JD94" s="6734"/>
      <c r="JE94" s="6734"/>
    </row>
    <row r="95" spans="2:265" ht="16.2" thickBot="1">
      <c r="B95" s="4993"/>
      <c r="C95" s="4993"/>
      <c r="D95" s="4993"/>
      <c r="E95" s="4993"/>
      <c r="F95" s="4993"/>
      <c r="G95" s="4993"/>
      <c r="H95" s="4993"/>
      <c r="I95" s="4993"/>
      <c r="J95" s="4993"/>
      <c r="K95" s="4993"/>
      <c r="L95" s="4993"/>
      <c r="M95" s="4993"/>
      <c r="N95" s="4993"/>
      <c r="O95" s="4993"/>
      <c r="P95" s="4993"/>
      <c r="Q95" s="8103" t="s">
        <v>1222</v>
      </c>
      <c r="R95" s="8047" t="s">
        <v>1669</v>
      </c>
      <c r="S95" s="8178">
        <v>14</v>
      </c>
      <c r="T95" s="8043" t="s">
        <v>101</v>
      </c>
      <c r="U95" s="8044">
        <v>45734</v>
      </c>
      <c r="V95" s="8048">
        <v>10</v>
      </c>
      <c r="W95" s="8047" t="s">
        <v>35</v>
      </c>
      <c r="X95" s="8047">
        <v>20</v>
      </c>
      <c r="Y95" s="8049">
        <v>544</v>
      </c>
      <c r="Z95" s="8046">
        <v>45741</v>
      </c>
      <c r="AA95" s="8400">
        <v>45748</v>
      </c>
      <c r="AB95" s="8047">
        <v>24621</v>
      </c>
      <c r="AC95" s="8048">
        <v>10000</v>
      </c>
      <c r="AD95" s="8048">
        <f t="shared" si="26"/>
        <v>0</v>
      </c>
      <c r="AE95" s="8108">
        <f t="shared" si="27"/>
        <v>5440</v>
      </c>
      <c r="AF95" s="8049">
        <f>(AE95*0.05)</f>
        <v>272</v>
      </c>
      <c r="AG95" s="8043">
        <v>5</v>
      </c>
      <c r="AH95" s="7874" t="s">
        <v>8</v>
      </c>
      <c r="AI95" s="7684"/>
      <c r="AJ95" s="7738"/>
      <c r="AK95" s="7739"/>
      <c r="AL95" s="7740"/>
      <c r="AM95" s="7741"/>
      <c r="AN95" s="7741"/>
      <c r="AO95" s="7741"/>
      <c r="AP95" s="7741"/>
      <c r="AQ95" s="7741"/>
      <c r="AR95" s="7741"/>
      <c r="AS95" s="7741"/>
      <c r="AT95" s="7741"/>
      <c r="AU95" s="7918"/>
      <c r="AV95" s="7918"/>
      <c r="AW95" s="7741"/>
      <c r="AX95" s="7741"/>
      <c r="AY95" s="7743"/>
      <c r="AZ95" s="7724"/>
      <c r="BA95" s="4993"/>
      <c r="BB95" s="4993"/>
      <c r="BC95" s="7323"/>
      <c r="BD95" s="7326"/>
      <c r="BE95" s="7325"/>
      <c r="BF95" s="7326"/>
      <c r="BG95" s="7327"/>
      <c r="BH95" s="7328"/>
      <c r="BI95" s="7326"/>
      <c r="BJ95" s="7329"/>
      <c r="BK95" s="7330"/>
      <c r="BL95" s="7331"/>
      <c r="BM95" s="7332"/>
      <c r="BN95" s="7329"/>
      <c r="BO95" s="7333"/>
      <c r="BP95" s="7334"/>
      <c r="BQ95" s="7329"/>
      <c r="BR95" s="7335"/>
      <c r="BS95" s="7336"/>
      <c r="BT95" s="5082"/>
      <c r="BU95" s="5264"/>
      <c r="BV95" s="5090"/>
      <c r="BW95" s="5091" t="s">
        <v>3</v>
      </c>
      <c r="BX95" s="5091" t="s">
        <v>18</v>
      </c>
      <c r="BY95" s="5091"/>
      <c r="BZ95" s="5091"/>
      <c r="CA95" s="5091" t="s">
        <v>21</v>
      </c>
      <c r="CB95" s="5091" t="s">
        <v>27</v>
      </c>
      <c r="CC95" s="5091" t="s">
        <v>28</v>
      </c>
      <c r="CD95" s="5091"/>
      <c r="CE95" s="5091"/>
      <c r="CF95" s="5091"/>
      <c r="CG95" s="5091"/>
      <c r="CH95" s="5091" t="s">
        <v>11</v>
      </c>
      <c r="CI95" s="6468"/>
      <c r="CJ95" s="5092"/>
      <c r="CK95" s="4993"/>
      <c r="CL95" s="7201" t="s">
        <v>204</v>
      </c>
      <c r="CM95" s="6498" t="s">
        <v>105</v>
      </c>
      <c r="CN95" s="6328">
        <v>184</v>
      </c>
      <c r="CO95" s="6328">
        <v>35581</v>
      </c>
      <c r="CP95" s="6329">
        <v>45796</v>
      </c>
      <c r="CQ95" s="7203">
        <v>40</v>
      </c>
      <c r="CR95" s="6328" t="s">
        <v>35</v>
      </c>
      <c r="CS95" s="6333">
        <v>1316.4</v>
      </c>
      <c r="CT95" s="7204">
        <v>45807</v>
      </c>
      <c r="CU95" s="6329">
        <v>45807</v>
      </c>
      <c r="CV95" s="6328"/>
      <c r="CW95" s="7205">
        <v>40000</v>
      </c>
      <c r="CX95" s="7205">
        <f>(CQ95*1000-CW95)</f>
        <v>0</v>
      </c>
      <c r="CY95" s="6333">
        <v>52656</v>
      </c>
      <c r="CZ95" s="6354">
        <f>(CY95*0.03)</f>
        <v>1579.6799999999998</v>
      </c>
      <c r="DA95" s="7206">
        <v>3</v>
      </c>
      <c r="DB95" s="5126"/>
      <c r="DC95" s="5122"/>
      <c r="DD95" s="5110" t="s">
        <v>4</v>
      </c>
      <c r="DE95" s="5111" t="s">
        <v>18</v>
      </c>
      <c r="DF95" s="5112" t="s">
        <v>19</v>
      </c>
      <c r="DG95" s="5112" t="s">
        <v>19</v>
      </c>
      <c r="DH95" s="5112" t="s">
        <v>20</v>
      </c>
      <c r="DI95" s="5112" t="s">
        <v>21</v>
      </c>
      <c r="DJ95" s="5112" t="s">
        <v>22</v>
      </c>
      <c r="DK95" s="5112" t="s">
        <v>23</v>
      </c>
      <c r="DL95" s="5112" t="s">
        <v>23</v>
      </c>
      <c r="DM95" s="5112" t="s">
        <v>24</v>
      </c>
      <c r="DN95" s="5112" t="s">
        <v>20</v>
      </c>
      <c r="DO95" s="5112" t="s">
        <v>25</v>
      </c>
      <c r="DP95" s="5112" t="s">
        <v>0</v>
      </c>
      <c r="DQ95" s="5112" t="s">
        <v>1363</v>
      </c>
      <c r="DR95" s="5181"/>
      <c r="DS95" s="5113" t="s">
        <v>26</v>
      </c>
      <c r="DU95" s="5025"/>
      <c r="DV95" s="5013"/>
      <c r="DW95" s="5013"/>
      <c r="DX95" s="5013"/>
      <c r="DY95" s="5013"/>
      <c r="DZ95" s="5013"/>
      <c r="EA95" s="5013"/>
      <c r="EB95" s="5013"/>
      <c r="EC95" s="5035"/>
      <c r="ED95" s="5013"/>
      <c r="EE95" s="5013"/>
      <c r="EF95" s="5013"/>
      <c r="EG95" s="5013"/>
      <c r="EH95" s="5013"/>
      <c r="EI95" s="5013"/>
      <c r="EJ95" s="5348"/>
      <c r="EK95" s="5026"/>
      <c r="EL95" s="5012"/>
      <c r="EM95" s="5025"/>
      <c r="EN95" s="5013"/>
      <c r="EO95" s="5048"/>
      <c r="EP95" s="5003"/>
      <c r="EQ95" s="5003"/>
      <c r="ER95" s="5003"/>
      <c r="ES95" s="5003"/>
      <c r="ET95" s="5003"/>
      <c r="EU95" s="5003"/>
      <c r="EV95" s="5003"/>
      <c r="EW95" s="5003"/>
      <c r="EX95" s="5003"/>
      <c r="EY95" s="5003"/>
      <c r="EZ95" s="5003"/>
      <c r="FA95" s="5003"/>
      <c r="FB95" s="1118"/>
      <c r="FD95" s="5123"/>
      <c r="FE95" s="5124"/>
      <c r="FF95" s="5124"/>
      <c r="FG95" s="5124"/>
      <c r="FH95" s="5124"/>
      <c r="FI95" s="5124"/>
      <c r="FJ95" s="5124"/>
      <c r="FK95" s="5124"/>
      <c r="FL95" s="5125"/>
      <c r="FM95" s="5124"/>
      <c r="FN95" s="5124"/>
      <c r="FO95" s="5124"/>
      <c r="FP95" s="5124"/>
      <c r="FQ95" s="5124"/>
      <c r="FR95" s="5124"/>
      <c r="FS95" s="5416"/>
      <c r="FT95" s="5126"/>
      <c r="FU95" s="5122"/>
      <c r="FV95" s="5114"/>
      <c r="FW95" s="5115"/>
      <c r="FX95" s="5116" t="s">
        <v>3</v>
      </c>
      <c r="FY95" s="5116" t="s">
        <v>18</v>
      </c>
      <c r="FZ95" s="5116"/>
      <c r="GA95" s="5116"/>
      <c r="GB95" s="5116" t="s">
        <v>21</v>
      </c>
      <c r="GC95" s="5116" t="s">
        <v>27</v>
      </c>
      <c r="GD95" s="5116" t="s">
        <v>28</v>
      </c>
      <c r="GE95" s="5116"/>
      <c r="GF95" s="5116"/>
      <c r="GG95" s="5116"/>
      <c r="GH95" s="5116"/>
      <c r="GI95" s="5116" t="s">
        <v>11</v>
      </c>
      <c r="GJ95" s="5182"/>
      <c r="GK95" s="5117"/>
      <c r="GL95" s="6480"/>
      <c r="GM95" s="6557"/>
      <c r="GN95" s="6558"/>
      <c r="GO95" s="6558"/>
      <c r="GP95" s="6558"/>
      <c r="GQ95" s="6558"/>
      <c r="GR95" s="6558"/>
      <c r="GS95" s="6558"/>
      <c r="GT95" s="6558"/>
      <c r="GU95" s="6559"/>
      <c r="GV95" s="6558"/>
      <c r="GW95" s="6558"/>
      <c r="GX95" s="6558"/>
      <c r="GY95" s="6558"/>
      <c r="GZ95" s="6558"/>
      <c r="HA95" s="6558"/>
      <c r="HB95" s="6899"/>
      <c r="HC95" s="6899"/>
      <c r="HD95" s="6560"/>
      <c r="HE95" s="6520"/>
      <c r="HF95" s="6518" t="s">
        <v>1619</v>
      </c>
      <c r="HG95" s="6520"/>
      <c r="HH95" s="6566"/>
      <c r="HI95" s="6517"/>
      <c r="HJ95" s="6517"/>
      <c r="HK95" s="6517"/>
      <c r="HL95" s="6517"/>
      <c r="HM95" s="6517"/>
      <c r="HN95" s="6517"/>
      <c r="HO95" s="6517"/>
      <c r="HP95" s="6517"/>
      <c r="HQ95" s="6517"/>
      <c r="HR95" s="6517"/>
      <c r="HS95" s="6517"/>
      <c r="HT95" s="6517"/>
      <c r="HU95" s="6517"/>
      <c r="HV95" s="4993"/>
      <c r="HW95" s="6763"/>
      <c r="HX95" s="6764"/>
      <c r="HY95" s="6765"/>
      <c r="HZ95" s="6765"/>
      <c r="IA95" s="6766"/>
      <c r="IB95" s="6765"/>
      <c r="IC95" s="6765"/>
      <c r="ID95" s="6765"/>
      <c r="IE95" s="6767"/>
      <c r="IF95" s="6765"/>
      <c r="IG95" s="6765"/>
      <c r="IH95" s="6768"/>
      <c r="II95" s="6765"/>
      <c r="IJ95" s="6768"/>
      <c r="IK95" s="6768"/>
      <c r="IL95" s="6884"/>
      <c r="IM95" s="6884"/>
      <c r="IN95" s="6762"/>
      <c r="IO95" s="5012"/>
      <c r="IP95" s="6778"/>
      <c r="IQ95" s="6778"/>
      <c r="IR95" s="6835"/>
      <c r="IS95" s="6734"/>
      <c r="IT95" s="6734"/>
      <c r="IU95" s="6734"/>
      <c r="IV95" s="6734"/>
      <c r="IW95" s="6734"/>
      <c r="IX95" s="6734"/>
      <c r="IY95" s="6734"/>
      <c r="IZ95" s="6734"/>
      <c r="JA95" s="6734"/>
      <c r="JB95" s="6734"/>
      <c r="JC95" s="6734"/>
      <c r="JD95" s="6734"/>
      <c r="JE95" s="6734"/>
    </row>
    <row r="96" spans="2:265" ht="18" thickBot="1">
      <c r="B96" s="4993"/>
      <c r="C96" s="4993"/>
      <c r="D96" s="4993"/>
      <c r="E96" s="4993"/>
      <c r="F96" s="4993"/>
      <c r="G96" s="4993"/>
      <c r="H96" s="4993"/>
      <c r="I96" s="4993"/>
      <c r="J96" s="4993"/>
      <c r="K96" s="4993"/>
      <c r="L96" s="4993"/>
      <c r="M96" s="4993"/>
      <c r="N96" s="4993"/>
      <c r="O96" s="4993"/>
      <c r="P96" s="4993"/>
      <c r="Q96" s="7750" t="s">
        <v>1715</v>
      </c>
      <c r="R96" s="7714" t="s">
        <v>1777</v>
      </c>
      <c r="S96" s="7714">
        <v>18</v>
      </c>
      <c r="T96" s="7714" t="s">
        <v>1545</v>
      </c>
      <c r="U96" s="7745">
        <v>45685</v>
      </c>
      <c r="V96" s="8110">
        <v>52.5</v>
      </c>
      <c r="W96" s="7717" t="s">
        <v>35</v>
      </c>
      <c r="X96" s="7717">
        <v>105</v>
      </c>
      <c r="Y96" s="7718">
        <v>398</v>
      </c>
      <c r="Z96" s="7746">
        <v>45691</v>
      </c>
      <c r="AA96" s="7781">
        <v>45748</v>
      </c>
      <c r="AB96" s="7736">
        <v>24614</v>
      </c>
      <c r="AC96" s="7723">
        <v>52500</v>
      </c>
      <c r="AD96" s="7721">
        <f t="shared" si="26"/>
        <v>0</v>
      </c>
      <c r="AE96" s="7752">
        <f t="shared" si="27"/>
        <v>20895</v>
      </c>
      <c r="AF96" s="7752">
        <f>(AE96*0.025)</f>
        <v>522.375</v>
      </c>
      <c r="AG96" s="8113">
        <v>2.5</v>
      </c>
      <c r="AH96" s="7873" t="s">
        <v>8</v>
      </c>
      <c r="AI96" s="7684"/>
      <c r="AJ96" s="8342" t="s">
        <v>1531</v>
      </c>
      <c r="AK96" s="7794">
        <v>1</v>
      </c>
      <c r="AL96" s="7714" t="s">
        <v>796</v>
      </c>
      <c r="AM96" s="7790">
        <v>45568</v>
      </c>
      <c r="AN96" s="8337">
        <v>10</v>
      </c>
      <c r="AO96" s="8323" t="s">
        <v>35</v>
      </c>
      <c r="AP96" s="7709">
        <f>(AN96*1000/500)</f>
        <v>20</v>
      </c>
      <c r="AQ96" s="8332">
        <v>358.5</v>
      </c>
      <c r="AR96" s="7792">
        <v>45575</v>
      </c>
      <c r="AS96" s="7793">
        <v>45570</v>
      </c>
      <c r="AT96" s="7794">
        <v>23433</v>
      </c>
      <c r="AU96" s="8334">
        <v>10000</v>
      </c>
      <c r="AV96" s="8333">
        <f>(AU96-AN96*1000)</f>
        <v>0</v>
      </c>
      <c r="AW96" s="8335">
        <f>(AU96*AQ96/1000)</f>
        <v>3585</v>
      </c>
      <c r="AX96" s="8335">
        <f>(AW96*0.05)</f>
        <v>179.25</v>
      </c>
      <c r="AY96" s="8334">
        <v>5</v>
      </c>
      <c r="AZ96" s="7724"/>
      <c r="BA96" s="4993"/>
      <c r="BB96" s="4993"/>
      <c r="BC96" s="6261"/>
      <c r="BD96" s="5330"/>
      <c r="BE96" s="5253"/>
      <c r="BF96" s="5254"/>
      <c r="BG96" s="5255"/>
      <c r="BH96" s="5256"/>
      <c r="BI96" s="5254"/>
      <c r="BJ96" s="5257"/>
      <c r="BK96" s="5397"/>
      <c r="BL96" s="6307"/>
      <c r="BM96" s="5398"/>
      <c r="BN96" s="5257"/>
      <c r="BO96" s="5246"/>
      <c r="BP96" s="5250"/>
      <c r="BQ96" s="5257"/>
      <c r="BR96" s="7141"/>
      <c r="BS96" s="5068"/>
      <c r="BT96" s="5082"/>
      <c r="BU96" s="5466"/>
      <c r="BV96" s="5312"/>
      <c r="BW96" s="5313"/>
      <c r="BX96" s="5314"/>
      <c r="BY96" s="5315"/>
      <c r="BZ96" s="5313"/>
      <c r="CA96" s="5316"/>
      <c r="CB96" s="5347"/>
      <c r="CC96" s="5314"/>
      <c r="CD96" s="5317"/>
      <c r="CE96" s="5316"/>
      <c r="CF96" s="5242"/>
      <c r="CG96" s="5242"/>
      <c r="CH96" s="5316"/>
      <c r="CI96" s="6469"/>
      <c r="CJ96" s="5064"/>
      <c r="CK96" s="4993"/>
      <c r="CL96" s="5443"/>
      <c r="CM96" s="5444"/>
      <c r="CN96" s="5445"/>
      <c r="CO96" s="5473"/>
      <c r="CP96" s="5474"/>
      <c r="CQ96" s="5475"/>
      <c r="CR96" s="5473"/>
      <c r="CS96" s="5476"/>
      <c r="CT96" s="5477"/>
      <c r="CU96" s="5474"/>
      <c r="CV96" s="5473"/>
      <c r="CW96" s="5478"/>
      <c r="CX96" s="5478"/>
      <c r="CY96" s="5452"/>
      <c r="CZ96" s="5479"/>
      <c r="DA96" s="5478"/>
      <c r="DB96" s="5126"/>
      <c r="DC96" s="5122"/>
      <c r="DD96" s="5114"/>
      <c r="DE96" s="5115"/>
      <c r="DF96" s="5116" t="s">
        <v>3</v>
      </c>
      <c r="DG96" s="5116" t="s">
        <v>18</v>
      </c>
      <c r="DH96" s="5116"/>
      <c r="DI96" s="5116"/>
      <c r="DJ96" s="5116" t="s">
        <v>21</v>
      </c>
      <c r="DK96" s="5116" t="s">
        <v>27</v>
      </c>
      <c r="DL96" s="5116" t="s">
        <v>28</v>
      </c>
      <c r="DM96" s="5116"/>
      <c r="DN96" s="5116"/>
      <c r="DO96" s="5116"/>
      <c r="DP96" s="5116"/>
      <c r="DQ96" s="5116" t="s">
        <v>11</v>
      </c>
      <c r="DR96" s="5182"/>
      <c r="DS96" s="5117"/>
      <c r="DU96" s="5025"/>
      <c r="DV96" s="5013"/>
      <c r="DW96" s="5013"/>
      <c r="DX96" s="5013"/>
      <c r="DY96" s="5013"/>
      <c r="DZ96" s="5013"/>
      <c r="EA96" s="5013"/>
      <c r="EB96" s="5013"/>
      <c r="EC96" s="5035"/>
      <c r="ED96" s="5013"/>
      <c r="EE96" s="5013"/>
      <c r="EF96" s="5013"/>
      <c r="EG96" s="5013"/>
      <c r="EH96" s="5013"/>
      <c r="EI96" s="5013"/>
      <c r="EJ96" s="5348"/>
      <c r="EK96" s="5026"/>
      <c r="EL96" s="5012"/>
      <c r="EM96" s="5025"/>
      <c r="EN96" s="5013"/>
      <c r="EO96" s="5048"/>
      <c r="EP96" s="5003"/>
      <c r="EQ96" s="5003"/>
      <c r="ER96" s="5003"/>
      <c r="ES96" s="5003"/>
      <c r="ET96" s="5003"/>
      <c r="EU96" s="5003"/>
      <c r="EV96" s="5003"/>
      <c r="EW96" s="5003"/>
      <c r="EX96" s="5003"/>
      <c r="EY96" s="5003"/>
      <c r="EZ96" s="5003"/>
      <c r="FA96" s="5003"/>
      <c r="FB96" s="1118"/>
      <c r="FD96" s="5123"/>
      <c r="FE96" s="5124"/>
      <c r="FF96" s="5124"/>
      <c r="FG96" s="5124"/>
      <c r="FH96" s="5124"/>
      <c r="FI96" s="5124"/>
      <c r="FJ96" s="5124"/>
      <c r="FK96" s="5124"/>
      <c r="FL96" s="5125"/>
      <c r="FM96" s="5124"/>
      <c r="FN96" s="5124"/>
      <c r="FO96" s="5124"/>
      <c r="FP96" s="5124"/>
      <c r="FQ96" s="5124"/>
      <c r="FR96" s="5124"/>
      <c r="FS96" s="5416"/>
      <c r="FT96" s="5126"/>
      <c r="FU96" s="5122"/>
      <c r="FV96" s="5118"/>
      <c r="FW96" s="5119"/>
      <c r="FX96" s="5487"/>
      <c r="FY96" s="5488"/>
      <c r="FZ96" s="5488"/>
      <c r="GA96" s="5488"/>
      <c r="GB96" s="5488"/>
      <c r="GC96" s="5488"/>
      <c r="GD96" s="5488"/>
      <c r="GE96" s="5488"/>
      <c r="GF96" s="5488"/>
      <c r="GG96" s="5488"/>
      <c r="GH96" s="5488"/>
      <c r="GI96" s="5488"/>
      <c r="GJ96" s="5488"/>
      <c r="GK96" s="5489"/>
      <c r="GL96" s="6481"/>
      <c r="GM96" s="6557"/>
      <c r="GN96" s="6558"/>
      <c r="GO96" s="6558"/>
      <c r="GP96" s="6558"/>
      <c r="GQ96" s="6558"/>
      <c r="GR96" s="6558"/>
      <c r="GS96" s="6558"/>
      <c r="GT96" s="6558"/>
      <c r="GU96" s="6559"/>
      <c r="GV96" s="6558"/>
      <c r="GW96" s="6558"/>
      <c r="GX96" s="6558"/>
      <c r="GY96" s="6558"/>
      <c r="GZ96" s="6558"/>
      <c r="HA96" s="6558"/>
      <c r="HB96" s="6899"/>
      <c r="HC96" s="6899"/>
      <c r="HD96" s="6560"/>
      <c r="HE96" s="6520"/>
      <c r="HF96" s="6570"/>
      <c r="HG96" s="6571"/>
      <c r="HH96" s="6572" t="s">
        <v>14</v>
      </c>
      <c r="HI96" s="6572" t="s">
        <v>12</v>
      </c>
      <c r="HJ96" s="6572"/>
      <c r="HK96" s="6572"/>
      <c r="HL96" s="6572" t="s">
        <v>15</v>
      </c>
      <c r="HM96" s="6572" t="s">
        <v>12</v>
      </c>
      <c r="HN96" s="6572" t="s">
        <v>12</v>
      </c>
      <c r="HO96" s="6572"/>
      <c r="HP96" s="6572"/>
      <c r="HQ96" s="6572"/>
      <c r="HR96" s="6572"/>
      <c r="HS96" s="6572" t="s">
        <v>0</v>
      </c>
      <c r="HT96" s="6681"/>
      <c r="HU96" s="6681"/>
      <c r="HV96" s="6717"/>
      <c r="HW96" s="6769"/>
      <c r="HX96" s="6765"/>
      <c r="HY96" s="6765"/>
      <c r="HZ96" s="6765"/>
      <c r="IA96" s="6765"/>
      <c r="IB96" s="6765"/>
      <c r="IC96" s="6765"/>
      <c r="ID96" s="6765"/>
      <c r="IE96" s="6770"/>
      <c r="IF96" s="6765"/>
      <c r="IG96" s="6765"/>
      <c r="IH96" s="6765"/>
      <c r="II96" s="6765"/>
      <c r="IJ96" s="6765"/>
      <c r="IK96" s="6765"/>
      <c r="IL96" s="6819"/>
      <c r="IM96" s="6819"/>
      <c r="IN96" s="6762"/>
      <c r="IO96" s="5012"/>
      <c r="IP96" s="6796"/>
      <c r="IQ96" s="7154" t="s">
        <v>1624</v>
      </c>
      <c r="IR96" s="6835"/>
      <c r="IS96" s="6734"/>
      <c r="IT96" s="6734"/>
      <c r="IU96" s="6734"/>
      <c r="IV96" s="6734"/>
      <c r="IW96" s="6734"/>
      <c r="IX96" s="6734"/>
      <c r="IY96" s="6734"/>
      <c r="IZ96" s="6734"/>
      <c r="JA96" s="6734"/>
      <c r="JB96" s="6734"/>
      <c r="JC96" s="6734"/>
      <c r="JD96" s="6734"/>
      <c r="JE96" s="6734"/>
    </row>
    <row r="97" spans="2:265" ht="15" thickBot="1">
      <c r="B97" s="4993"/>
      <c r="C97" s="4993"/>
      <c r="D97" s="4993"/>
      <c r="E97" s="4993"/>
      <c r="F97" s="4993"/>
      <c r="G97" s="4993"/>
      <c r="H97" s="4993"/>
      <c r="I97" s="4993"/>
      <c r="J97" s="4993"/>
      <c r="K97" s="4993"/>
      <c r="L97" s="4993"/>
      <c r="M97" s="4993"/>
      <c r="N97" s="4993"/>
      <c r="O97" s="4993"/>
      <c r="P97" s="4993"/>
      <c r="Q97" s="8103" t="s">
        <v>792</v>
      </c>
      <c r="R97" s="8043" t="s">
        <v>1766</v>
      </c>
      <c r="S97" s="8369">
        <v>520</v>
      </c>
      <c r="T97" s="8043" t="s">
        <v>36</v>
      </c>
      <c r="U97" s="8370">
        <v>45738</v>
      </c>
      <c r="V97" s="8614">
        <v>20</v>
      </c>
      <c r="W97" s="8372" t="s">
        <v>35</v>
      </c>
      <c r="X97" s="8372">
        <v>40</v>
      </c>
      <c r="Y97" s="8373">
        <v>615</v>
      </c>
      <c r="Z97" s="8107">
        <v>45747</v>
      </c>
      <c r="AA97" s="8374">
        <v>45756</v>
      </c>
      <c r="AB97" s="8369">
        <v>24688</v>
      </c>
      <c r="AC97" s="8375">
        <v>17000</v>
      </c>
      <c r="AD97" s="8048">
        <f t="shared" si="26"/>
        <v>-3000</v>
      </c>
      <c r="AE97" s="8181">
        <f t="shared" si="27"/>
        <v>10455</v>
      </c>
      <c r="AF97" s="8181">
        <f t="shared" ref="AF97:AF104" si="28">(AE97*0.05)</f>
        <v>522.75</v>
      </c>
      <c r="AG97" s="8050">
        <v>5</v>
      </c>
      <c r="AH97" s="8140" t="s">
        <v>8</v>
      </c>
      <c r="AI97" s="7684"/>
      <c r="AJ97" s="7738"/>
      <c r="AK97" s="7739"/>
      <c r="AL97" s="7740"/>
      <c r="AM97" s="7741"/>
      <c r="AN97" s="7741"/>
      <c r="AO97" s="7741"/>
      <c r="AP97" s="7741"/>
      <c r="AQ97" s="7741"/>
      <c r="AR97" s="7741"/>
      <c r="AS97" s="7741"/>
      <c r="AT97" s="7741"/>
      <c r="AU97" s="7918"/>
      <c r="AV97" s="7918"/>
      <c r="AW97" s="7741"/>
      <c r="AX97" s="7741"/>
      <c r="AY97" s="7743"/>
      <c r="AZ97" s="7724"/>
      <c r="BA97" s="4993"/>
      <c r="BB97" s="4993"/>
      <c r="BC97" s="5069"/>
      <c r="BD97" s="5070"/>
      <c r="BE97" s="5066"/>
      <c r="BF97" s="5066"/>
      <c r="BG97" s="5071"/>
      <c r="BH97" s="5066"/>
      <c r="BI97" s="5066"/>
      <c r="BJ97" s="5066"/>
      <c r="BK97" s="5072"/>
      <c r="BL97" s="5066"/>
      <c r="BM97" s="5066"/>
      <c r="BN97" s="5073"/>
      <c r="BO97" s="5066"/>
      <c r="BP97" s="5073"/>
      <c r="BQ97" s="5073"/>
      <c r="BR97" s="6690"/>
      <c r="BS97" s="5068"/>
      <c r="BT97" s="5082"/>
      <c r="BU97" s="6629"/>
      <c r="BV97" s="5253"/>
      <c r="BW97" s="5254"/>
      <c r="BX97" s="5255"/>
      <c r="BY97" s="5256"/>
      <c r="BZ97" s="5254"/>
      <c r="CA97" s="5257"/>
      <c r="CB97" s="5397"/>
      <c r="CC97" s="5255"/>
      <c r="CD97" s="5398"/>
      <c r="CE97" s="5257"/>
      <c r="CF97" s="6310"/>
      <c r="CG97" s="5250"/>
      <c r="CH97" s="5257"/>
      <c r="CI97" s="6470"/>
      <c r="CJ97" s="5167"/>
      <c r="CK97" s="4993"/>
      <c r="CL97" s="5443"/>
      <c r="CM97" s="5444"/>
      <c r="CN97" s="5445"/>
      <c r="CO97" s="5473"/>
      <c r="CP97" s="5474"/>
      <c r="CQ97" s="5475"/>
      <c r="CR97" s="5473"/>
      <c r="CS97" s="5476"/>
      <c r="CT97" s="5477"/>
      <c r="CU97" s="5474"/>
      <c r="CV97" s="5473"/>
      <c r="CW97" s="5478"/>
      <c r="CX97" s="5478"/>
      <c r="CY97" s="5452"/>
      <c r="CZ97" s="5479"/>
      <c r="DA97" s="5478"/>
      <c r="DB97" s="5126"/>
      <c r="DC97" s="5122"/>
      <c r="DD97" s="5118"/>
      <c r="DE97" s="5119"/>
      <c r="DF97" s="5487"/>
      <c r="DG97" s="5488"/>
      <c r="DH97" s="5488"/>
      <c r="DI97" s="5488"/>
      <c r="DJ97" s="5488"/>
      <c r="DK97" s="5488"/>
      <c r="DL97" s="5488"/>
      <c r="DM97" s="5488"/>
      <c r="DN97" s="5488"/>
      <c r="DO97" s="5488"/>
      <c r="DP97" s="5488"/>
      <c r="DQ97" s="5488"/>
      <c r="DR97" s="5488"/>
      <c r="DS97" s="5489"/>
      <c r="DU97" s="5025"/>
      <c r="DV97" s="5013"/>
      <c r="DW97" s="5013"/>
      <c r="DX97" s="5013"/>
      <c r="DY97" s="5013"/>
      <c r="DZ97" s="5013"/>
      <c r="EA97" s="5013"/>
      <c r="EB97" s="5013"/>
      <c r="EC97" s="5035"/>
      <c r="ED97" s="5013"/>
      <c r="EE97" s="5013"/>
      <c r="EF97" s="5013"/>
      <c r="EG97" s="5013"/>
      <c r="EH97" s="5013"/>
      <c r="EI97" s="5013"/>
      <c r="EJ97" s="5348"/>
      <c r="EK97" s="5026"/>
      <c r="EL97" s="5012"/>
      <c r="EM97" s="5025"/>
      <c r="EN97" s="5013"/>
      <c r="EO97" s="5048"/>
      <c r="EP97" s="5003"/>
      <c r="EQ97" s="5003"/>
      <c r="ER97" s="5003"/>
      <c r="ES97" s="5003"/>
      <c r="ET97" s="5003"/>
      <c r="EU97" s="5003"/>
      <c r="EV97" s="5003"/>
      <c r="EW97" s="5003"/>
      <c r="EX97" s="5003"/>
      <c r="EY97" s="5003"/>
      <c r="EZ97" s="5003"/>
      <c r="FA97" s="5003"/>
      <c r="FB97" s="1118"/>
      <c r="FD97" s="5128"/>
      <c r="FE97" s="5129"/>
      <c r="FF97" s="5124"/>
      <c r="FG97" s="5124"/>
      <c r="FH97" s="5130"/>
      <c r="FI97" s="5124"/>
      <c r="FJ97" s="5124"/>
      <c r="FK97" s="5124"/>
      <c r="FL97" s="5131"/>
      <c r="FM97" s="5124"/>
      <c r="FN97" s="5124"/>
      <c r="FO97" s="5132"/>
      <c r="FP97" s="5124"/>
      <c r="FQ97" s="5132"/>
      <c r="FR97" s="5132"/>
      <c r="FS97" s="5417"/>
      <c r="FT97" s="5126"/>
      <c r="FU97" s="5122"/>
      <c r="FV97" s="5123"/>
      <c r="FW97" s="5124"/>
      <c r="FX97" s="5133"/>
      <c r="FY97" s="5134"/>
      <c r="FZ97" s="5134"/>
      <c r="GA97" s="5134"/>
      <c r="GB97" s="5134"/>
      <c r="GC97" s="5134"/>
      <c r="GD97" s="5134"/>
      <c r="GE97" s="5134"/>
      <c r="GF97" s="5134"/>
      <c r="GG97" s="5134"/>
      <c r="GH97" s="5134"/>
      <c r="GI97" s="5134"/>
      <c r="GJ97" s="5134"/>
      <c r="GK97" s="5415"/>
      <c r="GL97" s="6481"/>
      <c r="GM97" s="6561"/>
      <c r="GN97" s="6562"/>
      <c r="GO97" s="6562"/>
      <c r="GP97" s="6562"/>
      <c r="GQ97" s="6562"/>
      <c r="GR97" s="6562"/>
      <c r="GS97" s="6562"/>
      <c r="GT97" s="6562"/>
      <c r="GU97" s="6567"/>
      <c r="GV97" s="6562"/>
      <c r="GW97" s="6562"/>
      <c r="GX97" s="6562"/>
      <c r="GY97" s="6562"/>
      <c r="GZ97" s="6562"/>
      <c r="HA97" s="6655">
        <f>SUM(HA86:HA96)</f>
        <v>660.6875</v>
      </c>
      <c r="HB97" s="6900"/>
      <c r="HC97" s="6900"/>
      <c r="HD97" s="6568"/>
      <c r="HE97" s="6520"/>
      <c r="HF97" s="6573" t="s">
        <v>4</v>
      </c>
      <c r="HG97" s="6574" t="s">
        <v>18</v>
      </c>
      <c r="HH97" s="6575" t="s">
        <v>19</v>
      </c>
      <c r="HI97" s="6575" t="s">
        <v>19</v>
      </c>
      <c r="HJ97" s="6575" t="s">
        <v>20</v>
      </c>
      <c r="HK97" s="6575" t="s">
        <v>21</v>
      </c>
      <c r="HL97" s="6575" t="s">
        <v>22</v>
      </c>
      <c r="HM97" s="6575" t="s">
        <v>23</v>
      </c>
      <c r="HN97" s="6575" t="s">
        <v>23</v>
      </c>
      <c r="HO97" s="6575" t="s">
        <v>24</v>
      </c>
      <c r="HP97" s="6575" t="s">
        <v>20</v>
      </c>
      <c r="HQ97" s="6575" t="s">
        <v>25</v>
      </c>
      <c r="HR97" s="6575" t="s">
        <v>0</v>
      </c>
      <c r="HS97" s="6575" t="s">
        <v>1363</v>
      </c>
      <c r="HT97" s="6682"/>
      <c r="HU97" s="6682" t="s">
        <v>26</v>
      </c>
      <c r="HV97" s="6717"/>
      <c r="HW97" s="6769"/>
      <c r="HX97" s="6765"/>
      <c r="HY97" s="6765"/>
      <c r="HZ97" s="6765"/>
      <c r="IA97" s="6765"/>
      <c r="IB97" s="6765"/>
      <c r="IC97" s="6765"/>
      <c r="ID97" s="6765"/>
      <c r="IE97" s="6770"/>
      <c r="IF97" s="6765"/>
      <c r="IG97" s="6765"/>
      <c r="IH97" s="6765"/>
      <c r="II97" s="6765"/>
      <c r="IJ97" s="6765"/>
      <c r="IK97" s="6765"/>
      <c r="IL97" s="6819"/>
      <c r="IM97" s="6819"/>
      <c r="IN97" s="6762"/>
      <c r="IO97" s="5012"/>
      <c r="IP97" s="6779"/>
      <c r="IQ97" s="6836"/>
      <c r="IR97" s="6837" t="s">
        <v>14</v>
      </c>
      <c r="IS97" s="6837" t="s">
        <v>12</v>
      </c>
      <c r="IT97" s="6837"/>
      <c r="IU97" s="6837"/>
      <c r="IV97" s="6837" t="s">
        <v>15</v>
      </c>
      <c r="IW97" s="6837" t="s">
        <v>12</v>
      </c>
      <c r="IX97" s="6837" t="s">
        <v>12</v>
      </c>
      <c r="IY97" s="6837"/>
      <c r="IZ97" s="6837"/>
      <c r="JA97" s="6837"/>
      <c r="JB97" s="6837"/>
      <c r="JC97" s="6837" t="s">
        <v>0</v>
      </c>
      <c r="JD97" s="6838"/>
      <c r="JE97" s="6839"/>
    </row>
    <row r="98" spans="2:265" ht="18" customHeight="1" thickBot="1">
      <c r="B98" s="4993"/>
      <c r="C98" s="4993"/>
      <c r="D98" s="4993"/>
      <c r="E98" s="4993"/>
      <c r="F98" s="4993"/>
      <c r="G98" s="4993"/>
      <c r="H98" s="4993"/>
      <c r="I98" s="4993"/>
      <c r="J98" s="4993"/>
      <c r="K98" s="4993"/>
      <c r="L98" s="4993"/>
      <c r="M98" s="4993"/>
      <c r="N98" s="4993"/>
      <c r="O98" s="4993"/>
      <c r="P98" s="4993"/>
      <c r="Q98" s="7750" t="s">
        <v>792</v>
      </c>
      <c r="R98" s="7714" t="s">
        <v>1766</v>
      </c>
      <c r="S98" s="7736">
        <v>520</v>
      </c>
      <c r="T98" s="7714" t="s">
        <v>36</v>
      </c>
      <c r="U98" s="7745">
        <v>45738</v>
      </c>
      <c r="V98" s="8615">
        <v>3</v>
      </c>
      <c r="W98" s="7761" t="s">
        <v>35</v>
      </c>
      <c r="X98" s="7761">
        <v>6</v>
      </c>
      <c r="Y98" s="7754">
        <v>615</v>
      </c>
      <c r="Z98" s="7746">
        <v>45747</v>
      </c>
      <c r="AA98" s="7781">
        <v>45762</v>
      </c>
      <c r="AB98" s="7736">
        <v>24716</v>
      </c>
      <c r="AC98" s="7755">
        <v>3000</v>
      </c>
      <c r="AD98" s="7721">
        <f>(AC98-V98*1000)</f>
        <v>0</v>
      </c>
      <c r="AE98" s="7756">
        <f>(AC98*Y98/1000)</f>
        <v>1845</v>
      </c>
      <c r="AF98" s="7756">
        <f>(AE98*0.05)</f>
        <v>92.25</v>
      </c>
      <c r="AG98" s="7723">
        <v>5</v>
      </c>
      <c r="AH98" s="8140" t="s">
        <v>8</v>
      </c>
      <c r="AI98" s="7684"/>
      <c r="AJ98" s="7772"/>
      <c r="AK98" s="7773"/>
      <c r="AL98" s="7774"/>
      <c r="AM98" s="7775"/>
      <c r="AN98" s="7775"/>
      <c r="AO98" s="7775"/>
      <c r="AP98" s="7775"/>
      <c r="AQ98" s="7775"/>
      <c r="AR98" s="7775"/>
      <c r="AS98" s="7775"/>
      <c r="AT98" s="7775"/>
      <c r="AU98" s="7921"/>
      <c r="AV98" s="7921"/>
      <c r="AW98" s="7775"/>
      <c r="AX98" s="7775"/>
      <c r="AY98" s="7777"/>
      <c r="AZ98" s="7778"/>
      <c r="BA98" s="4993"/>
      <c r="BB98" s="4993"/>
      <c r="BC98" s="5065"/>
      <c r="BD98" s="5066"/>
      <c r="BE98" s="5066"/>
      <c r="BF98" s="5066"/>
      <c r="BG98" s="5066"/>
      <c r="BH98" s="5066"/>
      <c r="BI98" s="5066"/>
      <c r="BJ98" s="5066"/>
      <c r="BK98" s="5067"/>
      <c r="BL98" s="5066"/>
      <c r="BM98" s="5066"/>
      <c r="BN98" s="5066"/>
      <c r="BO98" s="5066"/>
      <c r="BP98" s="5066"/>
      <c r="BQ98" s="5073"/>
      <c r="BR98" s="6690"/>
      <c r="BS98" s="5068"/>
      <c r="BT98" s="5082"/>
      <c r="BU98" s="5231"/>
      <c r="BV98" s="5066"/>
      <c r="BW98" s="5096"/>
      <c r="BX98" s="5097"/>
      <c r="BY98" s="5097"/>
      <c r="BZ98" s="5097"/>
      <c r="CA98" s="5097"/>
      <c r="CB98" s="5097"/>
      <c r="CC98" s="5097"/>
      <c r="CD98" s="5097"/>
      <c r="CE98" s="5097"/>
      <c r="CF98" s="5250"/>
      <c r="CG98" s="5097"/>
      <c r="CH98" s="5097"/>
      <c r="CI98" s="6472"/>
      <c r="CJ98" s="5167"/>
      <c r="CK98" s="4993"/>
      <c r="CL98" s="5123"/>
      <c r="CM98" s="5124"/>
      <c r="CN98" s="5124"/>
      <c r="CO98" s="5124"/>
      <c r="CP98" s="5124"/>
      <c r="CQ98" s="5124"/>
      <c r="CR98" s="5124"/>
      <c r="CS98" s="5124"/>
      <c r="CT98" s="5125"/>
      <c r="CU98" s="5124"/>
      <c r="CV98" s="5124"/>
      <c r="CW98" s="5124"/>
      <c r="CX98" s="5124"/>
      <c r="CY98" s="5124"/>
      <c r="CZ98" s="5124"/>
      <c r="DA98" s="5416"/>
      <c r="DB98" s="5126"/>
      <c r="DC98" s="5122"/>
      <c r="DD98" s="5123"/>
      <c r="DE98" s="5124"/>
      <c r="DF98" s="5133"/>
      <c r="DG98" s="5134"/>
      <c r="DH98" s="5134"/>
      <c r="DI98" s="5134"/>
      <c r="DJ98" s="5134"/>
      <c r="DK98" s="5134"/>
      <c r="DL98" s="5134"/>
      <c r="DM98" s="5134"/>
      <c r="DN98" s="5134"/>
      <c r="DO98" s="5134"/>
      <c r="DP98" s="5134"/>
      <c r="DQ98" s="5134"/>
      <c r="DR98" s="5134"/>
      <c r="DS98" s="5415"/>
      <c r="DU98" s="5025"/>
      <c r="DV98" s="5013"/>
      <c r="DW98" s="5013"/>
      <c r="DX98" s="5013"/>
      <c r="DY98" s="5013"/>
      <c r="DZ98" s="5013"/>
      <c r="EA98" s="5013"/>
      <c r="EB98" s="5013"/>
      <c r="EC98" s="5035"/>
      <c r="ED98" s="5013"/>
      <c r="EE98" s="5013"/>
      <c r="EF98" s="5013"/>
      <c r="EG98" s="5013"/>
      <c r="EH98" s="5013"/>
      <c r="EI98" s="5013"/>
      <c r="EJ98" s="5348"/>
      <c r="EK98" s="5026"/>
      <c r="EL98" s="5012"/>
      <c r="EM98" s="5025"/>
      <c r="EN98" s="5013"/>
      <c r="EO98" s="5048"/>
      <c r="EP98" s="5003"/>
      <c r="EQ98" s="5003"/>
      <c r="ER98" s="5003"/>
      <c r="ES98" s="5003"/>
      <c r="ET98" s="5003"/>
      <c r="EU98" s="5003"/>
      <c r="EV98" s="5003"/>
      <c r="EW98" s="5003"/>
      <c r="EX98" s="5003"/>
      <c r="EY98" s="5003"/>
      <c r="EZ98" s="5003"/>
      <c r="FA98" s="5003"/>
      <c r="FB98" s="1118"/>
      <c r="FD98" s="5123"/>
      <c r="FE98" s="5124"/>
      <c r="FF98" s="5124"/>
      <c r="FG98" s="5124"/>
      <c r="FH98" s="5124"/>
      <c r="FI98" s="5124"/>
      <c r="FJ98" s="5124"/>
      <c r="FK98" s="5124"/>
      <c r="FL98" s="5125"/>
      <c r="FM98" s="5124"/>
      <c r="FN98" s="5124"/>
      <c r="FO98" s="5124"/>
      <c r="FP98" s="5124"/>
      <c r="FQ98" s="5124"/>
      <c r="FR98" s="5124"/>
      <c r="FS98" s="5416"/>
      <c r="FT98" s="5126"/>
      <c r="FU98" s="5122"/>
      <c r="FV98" s="5123"/>
      <c r="FW98" s="5124"/>
      <c r="FX98" s="5133"/>
      <c r="FY98" s="5134"/>
      <c r="FZ98" s="5134"/>
      <c r="GA98" s="5134"/>
      <c r="GB98" s="5134"/>
      <c r="GC98" s="5134"/>
      <c r="GD98" s="5134"/>
      <c r="GE98" s="5134"/>
      <c r="GF98" s="5134"/>
      <c r="GG98" s="5134"/>
      <c r="GH98" s="5134"/>
      <c r="GI98" s="5134"/>
      <c r="GJ98" s="5134"/>
      <c r="GK98" s="5415"/>
      <c r="GL98" s="6481"/>
      <c r="GM98" s="6520"/>
      <c r="GN98" s="6520"/>
      <c r="GO98" s="6520"/>
      <c r="GP98" s="6520"/>
      <c r="GQ98" s="6520"/>
      <c r="GR98" s="6520"/>
      <c r="GS98" s="6520"/>
      <c r="GT98" s="6520"/>
      <c r="GU98" s="6520"/>
      <c r="GV98" s="6520"/>
      <c r="GW98" s="6520"/>
      <c r="GX98" s="6520"/>
      <c r="GY98" s="6520"/>
      <c r="GZ98" s="6520"/>
      <c r="HA98" s="6520"/>
      <c r="HB98" s="6520"/>
      <c r="HC98" s="6520"/>
      <c r="HD98" s="6520"/>
      <c r="HE98" s="6520"/>
      <c r="HF98" s="6576"/>
      <c r="HG98" s="6577"/>
      <c r="HH98" s="6578" t="s">
        <v>3</v>
      </c>
      <c r="HI98" s="6578" t="s">
        <v>18</v>
      </c>
      <c r="HJ98" s="6578"/>
      <c r="HK98" s="6578"/>
      <c r="HL98" s="6578" t="s">
        <v>21</v>
      </c>
      <c r="HM98" s="6578" t="s">
        <v>27</v>
      </c>
      <c r="HN98" s="6578" t="s">
        <v>28</v>
      </c>
      <c r="HO98" s="6578"/>
      <c r="HP98" s="6578"/>
      <c r="HQ98" s="6578"/>
      <c r="HR98" s="6578"/>
      <c r="HS98" s="6578" t="s">
        <v>11</v>
      </c>
      <c r="HT98" s="6683"/>
      <c r="HU98" s="6683"/>
      <c r="HV98" s="6717"/>
      <c r="HW98" s="6769"/>
      <c r="HX98" s="6765"/>
      <c r="HY98" s="6765"/>
      <c r="HZ98" s="6765"/>
      <c r="IA98" s="6765"/>
      <c r="IB98" s="6765"/>
      <c r="IC98" s="6765"/>
      <c r="ID98" s="6765"/>
      <c r="IE98" s="6770"/>
      <c r="IF98" s="6765"/>
      <c r="IG98" s="6765"/>
      <c r="IH98" s="6765"/>
      <c r="II98" s="6765"/>
      <c r="IJ98" s="6765"/>
      <c r="IK98" s="6765"/>
      <c r="IL98" s="6819"/>
      <c r="IM98" s="6819"/>
      <c r="IN98" s="6762"/>
      <c r="IO98" s="5012"/>
      <c r="IP98" s="6780"/>
      <c r="IQ98" s="6840"/>
      <c r="IR98" s="6841"/>
      <c r="IS98" s="6841"/>
      <c r="IT98" s="6841"/>
      <c r="IU98" s="6841"/>
      <c r="IV98" s="6841"/>
      <c r="IW98" s="6841"/>
      <c r="IX98" s="6841"/>
      <c r="IY98" s="6841"/>
      <c r="IZ98" s="6841"/>
      <c r="JA98" s="6841"/>
      <c r="JB98" s="6841"/>
      <c r="JC98" s="6841"/>
      <c r="JD98" s="6842"/>
      <c r="JE98" s="6843"/>
    </row>
    <row r="99" spans="2:265" ht="15" thickBot="1">
      <c r="B99" s="4993"/>
      <c r="C99" s="4993"/>
      <c r="D99" s="4993"/>
      <c r="E99" s="4993"/>
      <c r="F99" s="4993"/>
      <c r="G99" s="4993"/>
      <c r="H99" s="4993"/>
      <c r="I99" s="4993"/>
      <c r="J99" s="4993"/>
      <c r="K99" s="4993"/>
      <c r="L99" s="4993"/>
      <c r="M99" s="4993"/>
      <c r="N99" s="4993"/>
      <c r="O99" s="4993"/>
      <c r="P99" s="4993"/>
      <c r="Q99" s="8103" t="s">
        <v>792</v>
      </c>
      <c r="R99" s="8043" t="s">
        <v>1764</v>
      </c>
      <c r="S99" s="8043">
        <v>521</v>
      </c>
      <c r="T99" s="8043" t="s">
        <v>36</v>
      </c>
      <c r="U99" s="8370">
        <v>45738</v>
      </c>
      <c r="V99" s="8567">
        <v>270</v>
      </c>
      <c r="W99" s="8047" t="s">
        <v>35</v>
      </c>
      <c r="X99" s="8047">
        <v>540</v>
      </c>
      <c r="Y99" s="8106">
        <v>544</v>
      </c>
      <c r="Z99" s="8107">
        <v>45747</v>
      </c>
      <c r="AA99" s="8374">
        <v>45756</v>
      </c>
      <c r="AB99" s="8369">
        <v>24688</v>
      </c>
      <c r="AC99" s="8050">
        <v>120000</v>
      </c>
      <c r="AD99" s="8048">
        <f t="shared" si="26"/>
        <v>-150000</v>
      </c>
      <c r="AE99" s="8108">
        <f t="shared" si="27"/>
        <v>65280</v>
      </c>
      <c r="AF99" s="8108">
        <f t="shared" si="28"/>
        <v>3264</v>
      </c>
      <c r="AG99" s="8050">
        <v>5</v>
      </c>
      <c r="AH99" s="8140" t="s">
        <v>8</v>
      </c>
      <c r="AI99" s="7684"/>
      <c r="AJ99" s="7684"/>
      <c r="AK99" s="7684"/>
      <c r="AL99" s="7782"/>
      <c r="AM99" s="7650"/>
      <c r="AN99" s="7650"/>
      <c r="AO99" s="7650"/>
      <c r="AP99" s="7650"/>
      <c r="AQ99" s="7650"/>
      <c r="AR99" s="7650"/>
      <c r="AS99" s="7650"/>
      <c r="AT99" s="7650"/>
      <c r="AU99" s="7783"/>
      <c r="AV99" s="7783"/>
      <c r="AW99" s="7650"/>
      <c r="AX99" s="7650"/>
      <c r="AY99" s="7649"/>
      <c r="AZ99" s="7650"/>
      <c r="BA99" s="4993"/>
      <c r="BB99" s="4993"/>
      <c r="BC99" s="5078"/>
      <c r="BD99" s="5079"/>
      <c r="BE99" s="5079"/>
      <c r="BF99" s="5079"/>
      <c r="BG99" s="5079"/>
      <c r="BH99" s="5079"/>
      <c r="BI99" s="5079"/>
      <c r="BJ99" s="5079"/>
      <c r="BK99" s="5080"/>
      <c r="BL99" s="5079"/>
      <c r="BM99" s="5079"/>
      <c r="BN99" s="5079"/>
      <c r="BO99" s="5079"/>
      <c r="BP99" s="5177">
        <f>SUM(BP90:BP98)</f>
        <v>0</v>
      </c>
      <c r="BQ99" s="5177">
        <f>SUM(BQ90:BQ98)</f>
        <v>0</v>
      </c>
      <c r="BR99" s="6692"/>
      <c r="BS99" s="5081"/>
      <c r="BT99" s="5082"/>
      <c r="BU99" s="5231"/>
      <c r="BV99" s="5066"/>
      <c r="BW99" s="5096"/>
      <c r="BX99" s="5097"/>
      <c r="BY99" s="5097"/>
      <c r="BZ99" s="5097"/>
      <c r="CA99" s="5097"/>
      <c r="CB99" s="5097"/>
      <c r="CC99" s="5097"/>
      <c r="CD99" s="5097"/>
      <c r="CE99" s="5097"/>
      <c r="CF99" s="5250"/>
      <c r="CG99" s="5097"/>
      <c r="CH99" s="5097"/>
      <c r="CI99" s="6472"/>
      <c r="CJ99" s="5167"/>
      <c r="CK99" s="4993"/>
      <c r="CL99" s="5123"/>
      <c r="CM99" s="5124"/>
      <c r="CN99" s="5124"/>
      <c r="CO99" s="5124"/>
      <c r="CP99" s="5124"/>
      <c r="CQ99" s="5124"/>
      <c r="CR99" s="5124"/>
      <c r="CS99" s="5124"/>
      <c r="CT99" s="5125"/>
      <c r="CU99" s="5124"/>
      <c r="CV99" s="5124"/>
      <c r="CW99" s="5124"/>
      <c r="CX99" s="5124"/>
      <c r="CY99" s="5124"/>
      <c r="CZ99" s="5124"/>
      <c r="DA99" s="5416"/>
      <c r="DB99" s="5126"/>
      <c r="DC99" s="5122"/>
      <c r="DD99" s="5123"/>
      <c r="DE99" s="5124"/>
      <c r="DF99" s="5133"/>
      <c r="DG99" s="5134"/>
      <c r="DH99" s="5134"/>
      <c r="DI99" s="5134"/>
      <c r="DJ99" s="5134"/>
      <c r="DK99" s="5134"/>
      <c r="DL99" s="5134"/>
      <c r="DM99" s="5134"/>
      <c r="DN99" s="5134"/>
      <c r="DO99" s="5134"/>
      <c r="DP99" s="5134"/>
      <c r="DQ99" s="5134"/>
      <c r="DR99" s="5134"/>
      <c r="DS99" s="5415"/>
      <c r="DU99" s="5025"/>
      <c r="DV99" s="5013"/>
      <c r="DW99" s="5013"/>
      <c r="DX99" s="5013"/>
      <c r="DY99" s="5013"/>
      <c r="DZ99" s="5013"/>
      <c r="EA99" s="5013"/>
      <c r="EB99" s="5013"/>
      <c r="EC99" s="5035"/>
      <c r="ED99" s="5013"/>
      <c r="EE99" s="5013"/>
      <c r="EF99" s="5013"/>
      <c r="EG99" s="5013"/>
      <c r="EH99" s="5013"/>
      <c r="EI99" s="5013"/>
      <c r="EJ99" s="5348"/>
      <c r="EK99" s="5026"/>
      <c r="EL99" s="5012"/>
      <c r="EM99" s="5025"/>
      <c r="EN99" s="5013"/>
      <c r="EO99" s="5048"/>
      <c r="EP99" s="5003"/>
      <c r="EQ99" s="5003"/>
      <c r="ER99" s="5003"/>
      <c r="ES99" s="5003"/>
      <c r="ET99" s="5003"/>
      <c r="EU99" s="5003"/>
      <c r="EV99" s="5003"/>
      <c r="EW99" s="5003"/>
      <c r="EX99" s="5003"/>
      <c r="EY99" s="5003"/>
      <c r="EZ99" s="5003"/>
      <c r="FA99" s="5003"/>
      <c r="FB99" s="1118"/>
      <c r="FD99" s="5123"/>
      <c r="FE99" s="5124"/>
      <c r="FF99" s="5124"/>
      <c r="FG99" s="5124"/>
      <c r="FH99" s="5124"/>
      <c r="FI99" s="5124"/>
      <c r="FJ99" s="5124"/>
      <c r="FK99" s="5124"/>
      <c r="FL99" s="5125"/>
      <c r="FM99" s="5124"/>
      <c r="FN99" s="5124"/>
      <c r="FO99" s="5124"/>
      <c r="FP99" s="5124"/>
      <c r="FQ99" s="5124"/>
      <c r="FR99" s="5124"/>
      <c r="FS99" s="5416"/>
      <c r="FT99" s="5126"/>
      <c r="FU99" s="5122"/>
      <c r="FV99" s="5123"/>
      <c r="FW99" s="5124"/>
      <c r="FX99" s="5133"/>
      <c r="FY99" s="5134"/>
      <c r="FZ99" s="5134"/>
      <c r="GA99" s="5134"/>
      <c r="GB99" s="5134"/>
      <c r="GC99" s="5134"/>
      <c r="GD99" s="5134"/>
      <c r="GE99" s="5134"/>
      <c r="GF99" s="5134"/>
      <c r="GG99" s="5134"/>
      <c r="GH99" s="5134"/>
      <c r="GI99" s="5134"/>
      <c r="GJ99" s="5134"/>
      <c r="GK99" s="5415"/>
      <c r="GL99" s="6480"/>
      <c r="GM99" s="6520"/>
      <c r="GN99" s="6520"/>
      <c r="GO99" s="6520"/>
      <c r="GP99" s="6520"/>
      <c r="GQ99" s="6520"/>
      <c r="GR99" s="6520"/>
      <c r="GS99" s="6520"/>
      <c r="GT99" s="6520"/>
      <c r="GU99" s="6520"/>
      <c r="GV99" s="6520"/>
      <c r="GW99" s="6520"/>
      <c r="GX99" s="6520"/>
      <c r="GY99" s="6520"/>
      <c r="GZ99" s="6520"/>
      <c r="HA99" s="6520"/>
      <c r="HB99" s="6520"/>
      <c r="HC99" s="6520"/>
      <c r="HD99" s="6520"/>
      <c r="HE99" s="6520"/>
      <c r="HF99" s="6639" t="s">
        <v>1554</v>
      </c>
      <c r="HG99" s="6640">
        <v>4</v>
      </c>
      <c r="HH99" s="6640">
        <v>987</v>
      </c>
      <c r="HI99" s="6641">
        <v>45707</v>
      </c>
      <c r="HJ99" s="6640">
        <v>500</v>
      </c>
      <c r="HK99" s="6640" t="s">
        <v>1539</v>
      </c>
      <c r="HL99" s="6642">
        <v>12.5</v>
      </c>
      <c r="HM99" s="6643">
        <v>45713</v>
      </c>
      <c r="HN99" s="6641">
        <v>45713</v>
      </c>
      <c r="HO99" s="6640">
        <v>4509</v>
      </c>
      <c r="HP99" s="6640">
        <v>506</v>
      </c>
      <c r="HQ99" s="6644">
        <f t="shared" ref="HQ99:HQ104" si="29">(HJ99-HP99)</f>
        <v>-6</v>
      </c>
      <c r="HR99" s="6645">
        <f t="shared" ref="HR99:HR104" si="30">HL99*HP99/1</f>
        <v>6325</v>
      </c>
      <c r="HS99" s="6646">
        <f t="shared" ref="HS99:HS104" si="31">(HR99*0.05)</f>
        <v>316.25</v>
      </c>
      <c r="HT99" s="6902">
        <v>5</v>
      </c>
      <c r="HU99" s="7084"/>
      <c r="HV99" s="4993"/>
      <c r="HW99" s="6769"/>
      <c r="HX99" s="6765"/>
      <c r="HY99" s="6765"/>
      <c r="HZ99" s="6765"/>
      <c r="IA99" s="6765"/>
      <c r="IB99" s="6765"/>
      <c r="IC99" s="6765"/>
      <c r="ID99" s="6765"/>
      <c r="IE99" s="6770"/>
      <c r="IF99" s="6765"/>
      <c r="IG99" s="6765"/>
      <c r="IH99" s="6765"/>
      <c r="II99" s="6765"/>
      <c r="IJ99" s="6765"/>
      <c r="IK99" s="6765"/>
      <c r="IL99" s="6819"/>
      <c r="IM99" s="6819"/>
      <c r="IN99" s="6762"/>
      <c r="IO99" s="5012"/>
      <c r="IP99" s="6780"/>
      <c r="IQ99" s="6840"/>
      <c r="IR99" s="6841"/>
      <c r="IS99" s="6841"/>
      <c r="IT99" s="6841"/>
      <c r="IU99" s="6841"/>
      <c r="IV99" s="6841"/>
      <c r="IW99" s="6841"/>
      <c r="IX99" s="6841"/>
      <c r="IY99" s="6841"/>
      <c r="IZ99" s="6841"/>
      <c r="JA99" s="6841"/>
      <c r="JB99" s="6841"/>
      <c r="JC99" s="6841"/>
      <c r="JD99" s="6842"/>
      <c r="JE99" s="6843"/>
    </row>
    <row r="100" spans="2:265" ht="16.2" thickBot="1">
      <c r="B100" s="4993"/>
      <c r="C100" s="4993"/>
      <c r="D100" s="4993"/>
      <c r="E100" s="4993"/>
      <c r="F100" s="4993"/>
      <c r="G100" s="4993"/>
      <c r="H100" s="4993"/>
      <c r="I100" s="4993"/>
      <c r="J100" s="4993"/>
      <c r="K100" s="4993"/>
      <c r="L100" s="4993"/>
      <c r="M100" s="4993"/>
      <c r="N100" s="4993"/>
      <c r="O100" s="4993"/>
      <c r="P100" s="4993"/>
      <c r="Q100" s="7750" t="s">
        <v>792</v>
      </c>
      <c r="R100" s="7714" t="s">
        <v>1764</v>
      </c>
      <c r="S100" s="7714">
        <v>521</v>
      </c>
      <c r="T100" s="7714" t="s">
        <v>36</v>
      </c>
      <c r="U100" s="7745">
        <v>45738</v>
      </c>
      <c r="V100" s="7728">
        <v>150</v>
      </c>
      <c r="W100" s="7717" t="s">
        <v>35</v>
      </c>
      <c r="X100" s="7717">
        <v>300</v>
      </c>
      <c r="Y100" s="7718">
        <v>544</v>
      </c>
      <c r="Z100" s="7746">
        <v>45747</v>
      </c>
      <c r="AA100" s="7781">
        <v>45762</v>
      </c>
      <c r="AB100" s="7736">
        <v>24716</v>
      </c>
      <c r="AC100" s="7723">
        <v>150000</v>
      </c>
      <c r="AD100" s="7721">
        <f>(AC100-V100*1000)</f>
        <v>0</v>
      </c>
      <c r="AE100" s="7752">
        <f>(AC100*Y100/1000)</f>
        <v>81600</v>
      </c>
      <c r="AF100" s="7752">
        <f>(AE100*0.05)</f>
        <v>4080</v>
      </c>
      <c r="AG100" s="7723">
        <v>5</v>
      </c>
      <c r="AH100" s="7749" t="s">
        <v>8</v>
      </c>
      <c r="AI100" s="7684"/>
      <c r="AJ100" s="7684"/>
      <c r="AK100" s="7684"/>
      <c r="AL100" s="7782"/>
      <c r="AM100" s="7650"/>
      <c r="AN100" s="7650"/>
      <c r="AO100" s="7650"/>
      <c r="AP100" s="7650"/>
      <c r="AQ100" s="7650"/>
      <c r="AR100" s="7650"/>
      <c r="AS100" s="7650"/>
      <c r="AT100" s="7650"/>
      <c r="AU100" s="7650"/>
      <c r="AV100" s="7650"/>
      <c r="AW100" s="7650"/>
      <c r="AX100" s="7650"/>
      <c r="AY100" s="7650"/>
      <c r="AZ100" s="7650"/>
      <c r="BA100" s="4993"/>
      <c r="BB100" s="4993"/>
      <c r="BC100" s="5082"/>
      <c r="BD100" s="5082"/>
      <c r="BE100" s="5082"/>
      <c r="BF100" s="5082"/>
      <c r="BG100" s="5082"/>
      <c r="BH100" s="5082"/>
      <c r="BI100" s="5082"/>
      <c r="BJ100" s="5082"/>
      <c r="BK100" s="5158"/>
      <c r="BL100" s="5082"/>
      <c r="BM100" s="5082"/>
      <c r="BN100" s="5082"/>
      <c r="BO100" s="5082"/>
      <c r="BP100" s="5082"/>
      <c r="BQ100" s="6487"/>
      <c r="BR100" s="6487"/>
      <c r="BS100" s="5082"/>
      <c r="BT100" s="5082"/>
      <c r="BU100" s="5231"/>
      <c r="BV100" s="5066"/>
      <c r="BW100" s="5096"/>
      <c r="BX100" s="5097"/>
      <c r="BY100" s="5097"/>
      <c r="BZ100" s="5097"/>
      <c r="CA100" s="5097"/>
      <c r="CB100" s="5097"/>
      <c r="CC100" s="5097"/>
      <c r="CD100" s="5097"/>
      <c r="CE100" s="5097"/>
      <c r="CF100" s="5250"/>
      <c r="CG100" s="5097"/>
      <c r="CH100" s="5097"/>
      <c r="CI100" s="6472"/>
      <c r="CJ100" s="5167"/>
      <c r="CK100" s="4993"/>
      <c r="CL100" s="5123"/>
      <c r="CM100" s="5124"/>
      <c r="CN100" s="5124"/>
      <c r="CO100" s="5124"/>
      <c r="CP100" s="5124"/>
      <c r="CQ100" s="5124"/>
      <c r="CR100" s="5124"/>
      <c r="CS100" s="5124"/>
      <c r="CT100" s="5125"/>
      <c r="CU100" s="5124"/>
      <c r="CV100" s="5124"/>
      <c r="CW100" s="5124"/>
      <c r="CX100" s="5124"/>
      <c r="CY100" s="5124"/>
      <c r="CZ100" s="5124"/>
      <c r="DA100" s="5416"/>
      <c r="DB100" s="5126"/>
      <c r="DC100" s="5122"/>
      <c r="DD100" s="5123"/>
      <c r="DE100" s="5124"/>
      <c r="DF100" s="5133"/>
      <c r="DG100" s="5134"/>
      <c r="DH100" s="5134"/>
      <c r="DI100" s="5134"/>
      <c r="DJ100" s="5134"/>
      <c r="DK100" s="5134"/>
      <c r="DL100" s="5134"/>
      <c r="DM100" s="5134"/>
      <c r="DN100" s="5134"/>
      <c r="DO100" s="5134"/>
      <c r="DP100" s="5134"/>
      <c r="DQ100" s="5134"/>
      <c r="DR100" s="5134"/>
      <c r="DS100" s="5415"/>
      <c r="DU100" s="5031"/>
      <c r="DV100" s="5032"/>
      <c r="DW100" s="5032"/>
      <c r="DX100" s="5032"/>
      <c r="DY100" s="5032"/>
      <c r="DZ100" s="5032"/>
      <c r="EA100" s="5032"/>
      <c r="EB100" s="5032"/>
      <c r="EC100" s="5036"/>
      <c r="ED100" s="5032"/>
      <c r="EE100" s="5032"/>
      <c r="EF100" s="5032"/>
      <c r="EG100" s="5032"/>
      <c r="EH100" s="5032"/>
      <c r="EI100" s="5032"/>
      <c r="EJ100" s="5350"/>
      <c r="EK100" s="5033"/>
      <c r="EL100" s="5012"/>
      <c r="EM100" s="5025"/>
      <c r="EN100" s="5013"/>
      <c r="EO100" s="5048"/>
      <c r="EP100" s="5003"/>
      <c r="EQ100" s="5003"/>
      <c r="ER100" s="5003"/>
      <c r="ES100" s="5003"/>
      <c r="ET100" s="5003"/>
      <c r="EU100" s="5003"/>
      <c r="EV100" s="5003"/>
      <c r="EW100" s="5003"/>
      <c r="EX100" s="5003"/>
      <c r="EY100" s="5003"/>
      <c r="EZ100" s="5003"/>
      <c r="FA100" s="5003"/>
      <c r="FB100" s="1118"/>
      <c r="FD100" s="5123"/>
      <c r="FE100" s="5124"/>
      <c r="FF100" s="5124"/>
      <c r="FG100" s="5124"/>
      <c r="FH100" s="5124"/>
      <c r="FI100" s="5124"/>
      <c r="FJ100" s="5124"/>
      <c r="FK100" s="5124"/>
      <c r="FL100" s="5125"/>
      <c r="FM100" s="5124"/>
      <c r="FN100" s="5124"/>
      <c r="FO100" s="5124"/>
      <c r="FP100" s="5124"/>
      <c r="FQ100" s="5124"/>
      <c r="FR100" s="5124"/>
      <c r="FS100" s="5416"/>
      <c r="FT100" s="5126"/>
      <c r="FU100" s="5122"/>
      <c r="FV100" s="5123"/>
      <c r="FW100" s="5124"/>
      <c r="FX100" s="5133"/>
      <c r="FY100" s="5134"/>
      <c r="FZ100" s="5134"/>
      <c r="GA100" s="5134"/>
      <c r="GB100" s="5134"/>
      <c r="GC100" s="5134"/>
      <c r="GD100" s="5134"/>
      <c r="GE100" s="5134"/>
      <c r="GF100" s="5134"/>
      <c r="GG100" s="5134"/>
      <c r="GH100" s="5134"/>
      <c r="GI100" s="5134"/>
      <c r="GJ100" s="5134"/>
      <c r="GK100" s="5415"/>
      <c r="GL100" s="6480"/>
      <c r="GM100" s="6515" t="s">
        <v>1721</v>
      </c>
      <c r="GN100" s="6516"/>
      <c r="GO100" s="6517"/>
      <c r="GP100" s="6517"/>
      <c r="GQ100" s="6517"/>
      <c r="GR100" s="6517"/>
      <c r="GS100" s="6517"/>
      <c r="GT100" s="6517"/>
      <c r="GU100" s="6517"/>
      <c r="GV100" s="6517"/>
      <c r="GW100" s="6517"/>
      <c r="GX100" s="6517"/>
      <c r="GY100" s="6517"/>
      <c r="GZ100" s="6517"/>
      <c r="HA100" s="6517"/>
      <c r="HB100" s="6517"/>
      <c r="HC100" s="6517"/>
      <c r="HD100" s="6517"/>
      <c r="HE100" s="6520"/>
      <c r="HF100" s="6630" t="s">
        <v>1554</v>
      </c>
      <c r="HG100" s="6648">
        <v>4</v>
      </c>
      <c r="HH100" s="6648">
        <v>987</v>
      </c>
      <c r="HI100" s="6649">
        <v>45707</v>
      </c>
      <c r="HJ100" s="6648">
        <v>500</v>
      </c>
      <c r="HK100" s="6648" t="s">
        <v>1539</v>
      </c>
      <c r="HL100" s="6650">
        <v>0</v>
      </c>
      <c r="HM100" s="6651">
        <v>45713</v>
      </c>
      <c r="HN100" s="6649">
        <v>45764</v>
      </c>
      <c r="HO100" s="6648">
        <v>4756</v>
      </c>
      <c r="HP100" s="6648">
        <v>312.10000000000002</v>
      </c>
      <c r="HQ100" s="6652">
        <f t="shared" si="29"/>
        <v>187.89999999999998</v>
      </c>
      <c r="HR100" s="6653">
        <f t="shared" si="30"/>
        <v>0</v>
      </c>
      <c r="HS100" s="6654">
        <f t="shared" si="31"/>
        <v>0</v>
      </c>
      <c r="HT100" s="6685">
        <v>5</v>
      </c>
      <c r="HU100" s="7425" t="s">
        <v>1794</v>
      </c>
      <c r="HV100" s="4993"/>
      <c r="HW100" s="6769"/>
      <c r="HX100" s="6765"/>
      <c r="HY100" s="6765"/>
      <c r="HZ100" s="6765"/>
      <c r="IA100" s="6765"/>
      <c r="IB100" s="6765"/>
      <c r="IC100" s="6765"/>
      <c r="ID100" s="6765"/>
      <c r="IE100" s="6770"/>
      <c r="IF100" s="6765"/>
      <c r="IG100" s="6765"/>
      <c r="IH100" s="6765"/>
      <c r="II100" s="6765"/>
      <c r="IJ100" s="6765"/>
      <c r="IK100" s="6765"/>
      <c r="IL100" s="6819"/>
      <c r="IM100" s="6819"/>
      <c r="IN100" s="6762"/>
      <c r="IO100" s="5012"/>
      <c r="IP100" s="6780" t="s">
        <v>4</v>
      </c>
      <c r="IQ100" s="6840" t="s">
        <v>18</v>
      </c>
      <c r="IR100" s="6841" t="s">
        <v>19</v>
      </c>
      <c r="IS100" s="6841" t="s">
        <v>19</v>
      </c>
      <c r="IT100" s="6841" t="s">
        <v>20</v>
      </c>
      <c r="IU100" s="6841" t="s">
        <v>21</v>
      </c>
      <c r="IV100" s="6841" t="s">
        <v>22</v>
      </c>
      <c r="IW100" s="6841" t="s">
        <v>23</v>
      </c>
      <c r="IX100" s="6841" t="s">
        <v>23</v>
      </c>
      <c r="IY100" s="6841" t="s">
        <v>24</v>
      </c>
      <c r="IZ100" s="6841" t="s">
        <v>20</v>
      </c>
      <c r="JA100" s="6841" t="s">
        <v>25</v>
      </c>
      <c r="JB100" s="6841" t="s">
        <v>0</v>
      </c>
      <c r="JC100" s="6841" t="s">
        <v>1363</v>
      </c>
      <c r="JD100" s="6842"/>
      <c r="JE100" s="6843" t="s">
        <v>26</v>
      </c>
    </row>
    <row r="101" spans="2:265" ht="15" thickBot="1">
      <c r="B101" s="4993"/>
      <c r="C101" s="4993"/>
      <c r="D101" s="4993"/>
      <c r="E101" s="4993"/>
      <c r="F101" s="4993"/>
      <c r="G101" s="4993"/>
      <c r="H101" s="4993"/>
      <c r="I101" s="4993"/>
      <c r="J101" s="4993"/>
      <c r="K101" s="4993"/>
      <c r="L101" s="4993"/>
      <c r="M101" s="4993"/>
      <c r="N101" s="4993"/>
      <c r="O101" s="4993"/>
      <c r="P101" s="4993"/>
      <c r="Q101" s="8103" t="s">
        <v>792</v>
      </c>
      <c r="R101" s="8043" t="s">
        <v>1765</v>
      </c>
      <c r="S101" s="8376">
        <v>522</v>
      </c>
      <c r="T101" s="8043" t="s">
        <v>36</v>
      </c>
      <c r="U101" s="8370">
        <v>45738</v>
      </c>
      <c r="V101" s="8616">
        <v>3</v>
      </c>
      <c r="W101" s="8047" t="s">
        <v>35</v>
      </c>
      <c r="X101" s="8047">
        <v>6</v>
      </c>
      <c r="Y101" s="8378">
        <v>655</v>
      </c>
      <c r="Z101" s="8107">
        <v>45747</v>
      </c>
      <c r="AA101" s="8374">
        <v>45747</v>
      </c>
      <c r="AB101" s="8369"/>
      <c r="AC101" s="8379">
        <v>3000</v>
      </c>
      <c r="AD101" s="8048">
        <f t="shared" si="26"/>
        <v>0</v>
      </c>
      <c r="AE101" s="8380">
        <f t="shared" si="27"/>
        <v>1965</v>
      </c>
      <c r="AF101" s="8380">
        <f t="shared" si="28"/>
        <v>98.25</v>
      </c>
      <c r="AG101" s="8050">
        <v>5</v>
      </c>
      <c r="AH101" s="7749"/>
      <c r="AI101" s="7684"/>
      <c r="AJ101" s="7654" t="s">
        <v>1324</v>
      </c>
      <c r="AK101" s="7684"/>
      <c r="AL101" s="7782" t="s">
        <v>1457</v>
      </c>
      <c r="AM101" s="7650"/>
      <c r="AN101" s="7650"/>
      <c r="AO101" s="7650"/>
      <c r="AP101" s="7650"/>
      <c r="AQ101" s="7650"/>
      <c r="AR101" s="7650"/>
      <c r="AS101" s="7650"/>
      <c r="AT101" s="7650"/>
      <c r="AU101" s="7650"/>
      <c r="AV101" s="7650"/>
      <c r="AW101" s="7650"/>
      <c r="AX101" s="7650"/>
      <c r="AY101" s="7650"/>
      <c r="AZ101" s="7650"/>
      <c r="BA101" s="4993"/>
      <c r="BB101" s="4993"/>
      <c r="BC101" s="5082"/>
      <c r="BD101" s="5082"/>
      <c r="BE101" s="5082"/>
      <c r="BF101" s="5082"/>
      <c r="BG101" s="5082"/>
      <c r="BH101" s="5082"/>
      <c r="BI101" s="5082"/>
      <c r="BJ101" s="5082"/>
      <c r="BK101" s="5158"/>
      <c r="BL101" s="5082"/>
      <c r="BM101" s="5082"/>
      <c r="BN101" s="5082"/>
      <c r="BO101" s="5082"/>
      <c r="BP101" s="5082"/>
      <c r="BQ101" s="6487"/>
      <c r="BR101" s="6487"/>
      <c r="BS101" s="5082"/>
      <c r="BT101" s="5082"/>
      <c r="BU101" s="5231"/>
      <c r="BV101" s="5066"/>
      <c r="BW101" s="5096"/>
      <c r="BX101" s="5097"/>
      <c r="BY101" s="5097"/>
      <c r="BZ101" s="5097"/>
      <c r="CA101" s="5097"/>
      <c r="CB101" s="5097"/>
      <c r="CC101" s="5097"/>
      <c r="CD101" s="5097"/>
      <c r="CE101" s="5097"/>
      <c r="CF101" s="5250"/>
      <c r="CG101" s="5097"/>
      <c r="CH101" s="5097"/>
      <c r="CI101" s="6472"/>
      <c r="CJ101" s="5167"/>
      <c r="CK101" s="4993"/>
      <c r="CL101" s="5123"/>
      <c r="CM101" s="5124"/>
      <c r="CN101" s="5124"/>
      <c r="CO101" s="5124"/>
      <c r="CP101" s="5124"/>
      <c r="CQ101" s="5124"/>
      <c r="CR101" s="5124"/>
      <c r="CS101" s="5124"/>
      <c r="CT101" s="5125"/>
      <c r="CU101" s="5124"/>
      <c r="CV101" s="5124"/>
      <c r="CW101" s="5124"/>
      <c r="CX101" s="5124"/>
      <c r="CY101" s="5124"/>
      <c r="CZ101" s="5124"/>
      <c r="DA101" s="5416"/>
      <c r="DB101" s="5126"/>
      <c r="DC101" s="5122"/>
      <c r="DD101" s="5123"/>
      <c r="DE101" s="5124"/>
      <c r="DF101" s="5133"/>
      <c r="DG101" s="5134"/>
      <c r="DH101" s="5134"/>
      <c r="DI101" s="5134"/>
      <c r="DJ101" s="5134"/>
      <c r="DK101" s="5134"/>
      <c r="DL101" s="5134"/>
      <c r="DM101" s="5134"/>
      <c r="DN101" s="5134"/>
      <c r="DO101" s="5134"/>
      <c r="DP101" s="5134"/>
      <c r="DQ101" s="5134"/>
      <c r="DR101" s="5134"/>
      <c r="DS101" s="5415"/>
      <c r="DU101" s="5031"/>
      <c r="DV101" s="5032"/>
      <c r="DW101" s="5032"/>
      <c r="DX101" s="5032"/>
      <c r="DY101" s="5032"/>
      <c r="DZ101" s="5032"/>
      <c r="EA101" s="5032"/>
      <c r="EB101" s="5032"/>
      <c r="EC101" s="5036"/>
      <c r="ED101" s="5032"/>
      <c r="EE101" s="5032"/>
      <c r="EF101" s="5032"/>
      <c r="EG101" s="5032"/>
      <c r="EH101" s="5032"/>
      <c r="EI101" s="5032"/>
      <c r="EJ101" s="5350"/>
      <c r="EK101" s="5033"/>
      <c r="EL101" s="5012"/>
      <c r="EM101" s="5028"/>
      <c r="EN101" s="5029"/>
      <c r="EO101" s="5374"/>
      <c r="EP101" s="5375"/>
      <c r="EQ101" s="5375"/>
      <c r="ER101" s="5375"/>
      <c r="ES101" s="5375"/>
      <c r="ET101" s="5375"/>
      <c r="EU101" s="5375"/>
      <c r="EV101" s="5375"/>
      <c r="EW101" s="5375"/>
      <c r="EX101" s="5375"/>
      <c r="EY101" s="5375"/>
      <c r="EZ101" s="5375"/>
      <c r="FA101" s="5375"/>
      <c r="FB101" s="5376"/>
      <c r="FD101" s="5123"/>
      <c r="FE101" s="5124"/>
      <c r="FF101" s="5124"/>
      <c r="FG101" s="5124"/>
      <c r="FH101" s="5124"/>
      <c r="FI101" s="5124"/>
      <c r="FJ101" s="5124"/>
      <c r="FK101" s="5124"/>
      <c r="FL101" s="5125"/>
      <c r="FM101" s="5124"/>
      <c r="FN101" s="5124"/>
      <c r="FO101" s="5124"/>
      <c r="FP101" s="5124"/>
      <c r="FQ101" s="5124"/>
      <c r="FR101" s="5124"/>
      <c r="FS101" s="5416"/>
      <c r="FT101" s="5126"/>
      <c r="FU101" s="5122"/>
      <c r="FV101" s="5123"/>
      <c r="FW101" s="5124"/>
      <c r="FX101" s="5133"/>
      <c r="FY101" s="5134"/>
      <c r="FZ101" s="5134"/>
      <c r="GA101" s="5134"/>
      <c r="GB101" s="5134"/>
      <c r="GC101" s="5134"/>
      <c r="GD101" s="5134"/>
      <c r="GE101" s="5134"/>
      <c r="GF101" s="5134"/>
      <c r="GG101" s="5134"/>
      <c r="GH101" s="5134"/>
      <c r="GI101" s="5134"/>
      <c r="GJ101" s="5134"/>
      <c r="GK101" s="5415"/>
      <c r="GL101" s="6480"/>
      <c r="GM101" s="6570"/>
      <c r="GN101" s="6570"/>
      <c r="GO101" s="6570"/>
      <c r="GP101" s="6570" t="s">
        <v>14</v>
      </c>
      <c r="GQ101" s="6570" t="s">
        <v>12</v>
      </c>
      <c r="GR101" s="6570"/>
      <c r="GS101" s="6570"/>
      <c r="GT101" s="6570" t="s">
        <v>15</v>
      </c>
      <c r="GU101" s="6570" t="s">
        <v>12</v>
      </c>
      <c r="GV101" s="6570" t="s">
        <v>12</v>
      </c>
      <c r="GW101" s="6570"/>
      <c r="GX101" s="6570"/>
      <c r="GY101" s="6570"/>
      <c r="GZ101" s="6570"/>
      <c r="HA101" s="6570" t="s">
        <v>0</v>
      </c>
      <c r="HB101" s="6570"/>
      <c r="HC101" s="6570"/>
      <c r="HD101" s="6570"/>
      <c r="HE101" s="6520"/>
      <c r="HF101" s="6630" t="s">
        <v>1554</v>
      </c>
      <c r="HG101" s="6648">
        <v>4</v>
      </c>
      <c r="HH101" s="6648">
        <v>987</v>
      </c>
      <c r="HI101" s="6649">
        <v>45707</v>
      </c>
      <c r="HJ101" s="6648">
        <v>310</v>
      </c>
      <c r="HK101" s="6648" t="s">
        <v>1539</v>
      </c>
      <c r="HL101" s="6650">
        <v>0</v>
      </c>
      <c r="HM101" s="6651">
        <v>45713</v>
      </c>
      <c r="HN101" s="6649">
        <v>45776</v>
      </c>
      <c r="HO101" s="6648">
        <v>4806</v>
      </c>
      <c r="HP101" s="6648">
        <v>292</v>
      </c>
      <c r="HQ101" s="6652">
        <f t="shared" si="29"/>
        <v>18</v>
      </c>
      <c r="HR101" s="6653">
        <f t="shared" si="30"/>
        <v>0</v>
      </c>
      <c r="HS101" s="6654">
        <f t="shared" si="31"/>
        <v>0</v>
      </c>
      <c r="HT101" s="6685">
        <v>5</v>
      </c>
      <c r="HU101" s="7425" t="s">
        <v>1794</v>
      </c>
      <c r="HV101" s="4993"/>
      <c r="HW101" s="6771"/>
      <c r="HX101" s="6772"/>
      <c r="HY101" s="6772"/>
      <c r="HZ101" s="6772"/>
      <c r="IA101" s="6772"/>
      <c r="IB101" s="6772"/>
      <c r="IC101" s="6772"/>
      <c r="ID101" s="6772"/>
      <c r="IE101" s="6773"/>
      <c r="IF101" s="6772"/>
      <c r="IG101" s="6772"/>
      <c r="IH101" s="6772"/>
      <c r="II101" s="6772"/>
      <c r="IJ101" s="6772"/>
      <c r="IK101" s="6772"/>
      <c r="IL101" s="6869"/>
      <c r="IM101" s="6869"/>
      <c r="IN101" s="6881"/>
      <c r="IO101" s="5012"/>
      <c r="IP101" s="6781"/>
      <c r="IQ101" s="6844"/>
      <c r="IR101" s="6845" t="s">
        <v>3</v>
      </c>
      <c r="IS101" s="6845" t="s">
        <v>18</v>
      </c>
      <c r="IT101" s="6845"/>
      <c r="IU101" s="6845"/>
      <c r="IV101" s="6845" t="s">
        <v>21</v>
      </c>
      <c r="IW101" s="6845" t="s">
        <v>27</v>
      </c>
      <c r="IX101" s="6845" t="s">
        <v>28</v>
      </c>
      <c r="IY101" s="6845"/>
      <c r="IZ101" s="6845"/>
      <c r="JA101" s="6845"/>
      <c r="JB101" s="6845"/>
      <c r="JC101" s="6845" t="s">
        <v>11</v>
      </c>
      <c r="JD101" s="6846"/>
      <c r="JE101" s="6847"/>
    </row>
    <row r="102" spans="2:265" ht="18" thickBot="1">
      <c r="B102" s="4993"/>
      <c r="C102" s="4993"/>
      <c r="D102" s="4993"/>
      <c r="E102" s="4993"/>
      <c r="F102" s="4993"/>
      <c r="G102" s="4993"/>
      <c r="H102" s="4993"/>
      <c r="I102" s="4993"/>
      <c r="J102" s="4993"/>
      <c r="K102" s="4993"/>
      <c r="L102" s="4993"/>
      <c r="M102" s="4993"/>
      <c r="N102" s="4993"/>
      <c r="O102" s="4993"/>
      <c r="P102" s="4993"/>
      <c r="Q102" s="8103" t="s">
        <v>792</v>
      </c>
      <c r="R102" s="8047" t="s">
        <v>1769</v>
      </c>
      <c r="S102" s="8047">
        <v>523</v>
      </c>
      <c r="T102" s="8043" t="s">
        <v>36</v>
      </c>
      <c r="U102" s="8370">
        <v>45738</v>
      </c>
      <c r="V102" s="8617">
        <v>25</v>
      </c>
      <c r="W102" s="8047" t="s">
        <v>35</v>
      </c>
      <c r="X102" s="8047">
        <v>62.5</v>
      </c>
      <c r="Y102" s="8049">
        <v>1328</v>
      </c>
      <c r="Z102" s="8107">
        <v>45747</v>
      </c>
      <c r="AA102" s="8374">
        <v>45756</v>
      </c>
      <c r="AB102" s="8369">
        <v>24688</v>
      </c>
      <c r="AC102" s="8048">
        <v>25000</v>
      </c>
      <c r="AD102" s="8048">
        <f t="shared" si="26"/>
        <v>0</v>
      </c>
      <c r="AE102" s="8049">
        <f t="shared" si="27"/>
        <v>33200</v>
      </c>
      <c r="AF102" s="8049">
        <f t="shared" si="28"/>
        <v>1660</v>
      </c>
      <c r="AG102" s="8383">
        <v>5</v>
      </c>
      <c r="AH102" s="7749" t="s">
        <v>8</v>
      </c>
      <c r="AI102" s="7684"/>
      <c r="AJ102" s="7656"/>
      <c r="AK102" s="7661"/>
      <c r="AL102" s="7662" t="s">
        <v>14</v>
      </c>
      <c r="AM102" s="7662" t="s">
        <v>12</v>
      </c>
      <c r="AN102" s="7662"/>
      <c r="AO102" s="7662"/>
      <c r="AP102" s="7662"/>
      <c r="AQ102" s="7662" t="s">
        <v>15</v>
      </c>
      <c r="AR102" s="7662" t="s">
        <v>12</v>
      </c>
      <c r="AS102" s="7662" t="s">
        <v>12</v>
      </c>
      <c r="AT102" s="7662"/>
      <c r="AU102" s="7662"/>
      <c r="AV102" s="7662"/>
      <c r="AW102" s="7662"/>
      <c r="AX102" s="7662" t="s">
        <v>0</v>
      </c>
      <c r="AY102" s="7663"/>
      <c r="AZ102" s="7664"/>
      <c r="BA102" s="4993"/>
      <c r="BB102" s="4993"/>
      <c r="BC102" s="8358" t="s">
        <v>1746</v>
      </c>
      <c r="BD102" s="5057"/>
      <c r="BE102" s="5058"/>
      <c r="BF102" s="5058"/>
      <c r="BG102" s="5058"/>
      <c r="BH102" s="5058"/>
      <c r="BI102" s="5058"/>
      <c r="BJ102" s="5058"/>
      <c r="BK102" s="5058"/>
      <c r="BL102" s="5058"/>
      <c r="BM102" s="5058"/>
      <c r="BN102" s="5058"/>
      <c r="BO102" s="5058"/>
      <c r="BP102" s="5058"/>
      <c r="BQ102" s="5058"/>
      <c r="BR102" s="5058"/>
      <c r="BS102" s="5058"/>
      <c r="BT102" s="5082"/>
      <c r="BU102" s="5231"/>
      <c r="BV102" s="5066"/>
      <c r="BW102" s="5096"/>
      <c r="BX102" s="5097"/>
      <c r="BY102" s="5097"/>
      <c r="BZ102" s="5097"/>
      <c r="CA102" s="5097"/>
      <c r="CB102" s="5097"/>
      <c r="CC102" s="5097"/>
      <c r="CD102" s="5097"/>
      <c r="CE102" s="5097"/>
      <c r="CF102" s="5250"/>
      <c r="CG102" s="5097"/>
      <c r="CH102" s="5097"/>
      <c r="CI102" s="6472"/>
      <c r="CJ102" s="5167"/>
      <c r="CK102" s="4993"/>
      <c r="CL102" s="5123"/>
      <c r="CM102" s="5124"/>
      <c r="CN102" s="5124"/>
      <c r="CO102" s="5124"/>
      <c r="CP102" s="5124"/>
      <c r="CQ102" s="5124"/>
      <c r="CR102" s="5124"/>
      <c r="CS102" s="5124"/>
      <c r="CT102" s="5125"/>
      <c r="CU102" s="5124"/>
      <c r="CV102" s="5124"/>
      <c r="CW102" s="5124"/>
      <c r="CX102" s="5124"/>
      <c r="CY102" s="5124"/>
      <c r="CZ102" s="5124"/>
      <c r="DA102" s="5416"/>
      <c r="DB102" s="5126"/>
      <c r="DC102" s="5122"/>
      <c r="DD102" s="5123"/>
      <c r="DE102" s="5124"/>
      <c r="DF102" s="5133"/>
      <c r="DG102" s="5134"/>
      <c r="DH102" s="5134"/>
      <c r="DI102" s="5134"/>
      <c r="DJ102" s="5134"/>
      <c r="DK102" s="5134"/>
      <c r="DL102" s="5134"/>
      <c r="DM102" s="5134"/>
      <c r="DN102" s="5134"/>
      <c r="DO102" s="5134"/>
      <c r="DP102" s="5134"/>
      <c r="DQ102" s="5134"/>
      <c r="DR102" s="5134"/>
      <c r="DS102" s="5415"/>
      <c r="DU102" s="5028"/>
      <c r="DV102" s="5029"/>
      <c r="DW102" s="5029"/>
      <c r="DX102" s="5029"/>
      <c r="DY102" s="5029"/>
      <c r="DZ102" s="5029"/>
      <c r="EA102" s="5029"/>
      <c r="EB102" s="5029"/>
      <c r="EC102" s="5037"/>
      <c r="ED102" s="5029"/>
      <c r="EE102" s="5029"/>
      <c r="EF102" s="5029"/>
      <c r="EG102" s="5029"/>
      <c r="EH102" s="5372">
        <f>SUM(EH91:EH101)</f>
        <v>23623.192800000004</v>
      </c>
      <c r="EI102" s="5372">
        <f>SUM(EI91:EI101)</f>
        <v>944.92771200000016</v>
      </c>
      <c r="EJ102" s="5351"/>
      <c r="EK102" s="5030"/>
      <c r="EL102" s="5012"/>
      <c r="EM102" s="5012"/>
      <c r="EN102" s="5012"/>
      <c r="EO102" s="4994"/>
      <c r="EP102" s="4993"/>
      <c r="EQ102" s="4993"/>
      <c r="ER102" s="4993"/>
      <c r="ES102" s="4993"/>
      <c r="ET102" s="4993"/>
      <c r="EU102" s="4993"/>
      <c r="EV102" s="4993"/>
      <c r="EW102" s="4993"/>
      <c r="EX102" s="4993"/>
      <c r="EY102" s="4993"/>
      <c r="EZ102" s="4993"/>
      <c r="FA102" s="4993"/>
      <c r="FB102" s="4993"/>
      <c r="FD102" s="5123"/>
      <c r="FE102" s="5124"/>
      <c r="FF102" s="5124"/>
      <c r="FG102" s="5124"/>
      <c r="FH102" s="5124"/>
      <c r="FI102" s="5124"/>
      <c r="FJ102" s="5124"/>
      <c r="FK102" s="5124"/>
      <c r="FL102" s="5125"/>
      <c r="FM102" s="5124"/>
      <c r="FN102" s="5124"/>
      <c r="FO102" s="5124"/>
      <c r="FP102" s="5124"/>
      <c r="FQ102" s="5124"/>
      <c r="FR102" s="5124"/>
      <c r="FS102" s="5416"/>
      <c r="FT102" s="5126"/>
      <c r="FU102" s="5122"/>
      <c r="FV102" s="5123"/>
      <c r="FW102" s="5124"/>
      <c r="FX102" s="5133"/>
      <c r="FY102" s="5134"/>
      <c r="FZ102" s="5134"/>
      <c r="GA102" s="5134"/>
      <c r="GB102" s="5134"/>
      <c r="GC102" s="5134"/>
      <c r="GD102" s="5134"/>
      <c r="GE102" s="5134"/>
      <c r="GF102" s="5134"/>
      <c r="GG102" s="5134"/>
      <c r="GH102" s="5134"/>
      <c r="GI102" s="5134"/>
      <c r="GJ102" s="5134"/>
      <c r="GK102" s="5415"/>
      <c r="GL102" s="6480"/>
      <c r="GM102" s="6573" t="s">
        <v>3</v>
      </c>
      <c r="GN102" s="6573" t="s">
        <v>4</v>
      </c>
      <c r="GO102" s="6573" t="s">
        <v>18</v>
      </c>
      <c r="GP102" s="6573" t="s">
        <v>19</v>
      </c>
      <c r="GQ102" s="6573" t="s">
        <v>19</v>
      </c>
      <c r="GR102" s="6573" t="s">
        <v>20</v>
      </c>
      <c r="GS102" s="6573" t="s">
        <v>21</v>
      </c>
      <c r="GT102" s="6573" t="s">
        <v>22</v>
      </c>
      <c r="GU102" s="6573" t="s">
        <v>23</v>
      </c>
      <c r="GV102" s="6573" t="s">
        <v>23</v>
      </c>
      <c r="GW102" s="6573" t="s">
        <v>1227</v>
      </c>
      <c r="GX102" s="6573" t="s">
        <v>20</v>
      </c>
      <c r="GY102" s="6573" t="s">
        <v>25</v>
      </c>
      <c r="GZ102" s="6573" t="s">
        <v>0</v>
      </c>
      <c r="HA102" s="6573" t="s">
        <v>1363</v>
      </c>
      <c r="HB102" s="6573" t="s">
        <v>1388</v>
      </c>
      <c r="HC102" s="6523" t="s">
        <v>1526</v>
      </c>
      <c r="HD102" s="6573" t="s">
        <v>26</v>
      </c>
      <c r="HE102" s="6520"/>
      <c r="HF102" s="6630" t="s">
        <v>1554</v>
      </c>
      <c r="HG102" s="6648">
        <v>4</v>
      </c>
      <c r="HH102" s="6648">
        <v>987</v>
      </c>
      <c r="HI102" s="6649">
        <v>45707</v>
      </c>
      <c r="HJ102" s="6648">
        <v>310</v>
      </c>
      <c r="HK102" s="6648" t="s">
        <v>1539</v>
      </c>
      <c r="HL102" s="6650">
        <v>0</v>
      </c>
      <c r="HM102" s="6651">
        <v>45783</v>
      </c>
      <c r="HN102" s="6649">
        <v>45783</v>
      </c>
      <c r="HO102" s="6648">
        <v>4835</v>
      </c>
      <c r="HP102" s="6648">
        <v>312.10000000000002</v>
      </c>
      <c r="HQ102" s="6652">
        <f t="shared" si="29"/>
        <v>-2.1000000000000227</v>
      </c>
      <c r="HR102" s="6653">
        <f t="shared" si="30"/>
        <v>0</v>
      </c>
      <c r="HS102" s="6654">
        <f t="shared" si="31"/>
        <v>0</v>
      </c>
      <c r="HT102" s="6685">
        <v>5</v>
      </c>
      <c r="HU102" s="7085"/>
      <c r="HV102" s="4993"/>
      <c r="HW102" s="6771"/>
      <c r="HX102" s="6772"/>
      <c r="HY102" s="6772"/>
      <c r="HZ102" s="6772"/>
      <c r="IA102" s="6772"/>
      <c r="IB102" s="6772"/>
      <c r="IC102" s="6772"/>
      <c r="ID102" s="6772"/>
      <c r="IE102" s="6773"/>
      <c r="IF102" s="6772"/>
      <c r="IG102" s="6772"/>
      <c r="IH102" s="6772"/>
      <c r="II102" s="6772"/>
      <c r="IJ102" s="6772"/>
      <c r="IK102" s="6772"/>
      <c r="IL102" s="6869"/>
      <c r="IM102" s="6869"/>
      <c r="IN102" s="6881"/>
      <c r="IO102" s="5012"/>
      <c r="IP102" s="6738" t="s">
        <v>1563</v>
      </c>
      <c r="IQ102" s="6739">
        <v>8</v>
      </c>
      <c r="IR102" s="6739" t="s">
        <v>796</v>
      </c>
      <c r="IS102" s="6740">
        <v>45680</v>
      </c>
      <c r="IT102" s="6739">
        <v>121</v>
      </c>
      <c r="IU102" s="6739" t="s">
        <v>1539</v>
      </c>
      <c r="IV102" s="6741">
        <v>12.9</v>
      </c>
      <c r="IW102" s="6742">
        <v>45685</v>
      </c>
      <c r="IX102" s="6740">
        <v>45680</v>
      </c>
      <c r="IY102" s="7193">
        <v>374</v>
      </c>
      <c r="IZ102" s="6739">
        <v>121.7</v>
      </c>
      <c r="JA102" s="6743">
        <f>(IT102-IZ102)</f>
        <v>-0.70000000000000284</v>
      </c>
      <c r="JB102" s="6744">
        <f>(IZ102*IV102/1)</f>
        <v>1569.93</v>
      </c>
      <c r="JC102" s="6745">
        <f>(JB102*0.05)</f>
        <v>78.496500000000012</v>
      </c>
      <c r="JD102" s="7194">
        <v>5</v>
      </c>
      <c r="JE102" s="6848"/>
    </row>
    <row r="103" spans="2:265" ht="15" thickBot="1">
      <c r="B103" s="4993"/>
      <c r="C103" s="4993"/>
      <c r="D103" s="4993"/>
      <c r="E103" s="4993"/>
      <c r="F103" s="4993"/>
      <c r="G103" s="4993"/>
      <c r="H103" s="4993"/>
      <c r="I103" s="4993"/>
      <c r="J103" s="4993"/>
      <c r="K103" s="4993"/>
      <c r="L103" s="4993"/>
      <c r="M103" s="4993"/>
      <c r="N103" s="4993"/>
      <c r="O103" s="4993"/>
      <c r="P103" s="4993"/>
      <c r="Q103" s="8103" t="s">
        <v>792</v>
      </c>
      <c r="R103" s="8043" t="s">
        <v>1767</v>
      </c>
      <c r="S103" s="8043">
        <v>524</v>
      </c>
      <c r="T103" s="8043" t="s">
        <v>36</v>
      </c>
      <c r="U103" s="8370">
        <v>45738</v>
      </c>
      <c r="V103" s="8567">
        <v>25</v>
      </c>
      <c r="W103" s="8047" t="s">
        <v>35</v>
      </c>
      <c r="X103" s="8112">
        <f>(V103*1000/500)</f>
        <v>50</v>
      </c>
      <c r="Y103" s="8106">
        <v>427</v>
      </c>
      <c r="Z103" s="8107">
        <v>45747</v>
      </c>
      <c r="AA103" s="8374">
        <v>45756</v>
      </c>
      <c r="AB103" s="8369">
        <v>24688</v>
      </c>
      <c r="AC103" s="8050">
        <v>25000</v>
      </c>
      <c r="AD103" s="8048">
        <f t="shared" si="26"/>
        <v>0</v>
      </c>
      <c r="AE103" s="8108">
        <f t="shared" si="27"/>
        <v>10675</v>
      </c>
      <c r="AF103" s="8108">
        <f t="shared" si="28"/>
        <v>533.75</v>
      </c>
      <c r="AG103" s="8050">
        <v>5</v>
      </c>
      <c r="AH103" s="7874" t="s">
        <v>8</v>
      </c>
      <c r="AI103" s="7684"/>
      <c r="AJ103" s="7660" t="s">
        <v>4</v>
      </c>
      <c r="AK103" s="7666" t="s">
        <v>18</v>
      </c>
      <c r="AL103" s="7667" t="s">
        <v>19</v>
      </c>
      <c r="AM103" s="7667" t="s">
        <v>19</v>
      </c>
      <c r="AN103" s="7667" t="s">
        <v>20</v>
      </c>
      <c r="AO103" s="7667" t="s">
        <v>21</v>
      </c>
      <c r="AP103" s="7667" t="s">
        <v>1559</v>
      </c>
      <c r="AQ103" s="7667" t="s">
        <v>22</v>
      </c>
      <c r="AR103" s="7667" t="s">
        <v>23</v>
      </c>
      <c r="AS103" s="7667" t="s">
        <v>23</v>
      </c>
      <c r="AT103" s="7667" t="s">
        <v>24</v>
      </c>
      <c r="AU103" s="7667" t="s">
        <v>20</v>
      </c>
      <c r="AV103" s="7667" t="s">
        <v>25</v>
      </c>
      <c r="AW103" s="7667" t="s">
        <v>0</v>
      </c>
      <c r="AX103" s="7667" t="s">
        <v>1363</v>
      </c>
      <c r="AY103" s="7668" t="s">
        <v>1388</v>
      </c>
      <c r="AZ103" s="7669" t="s">
        <v>26</v>
      </c>
      <c r="BA103" s="4993"/>
      <c r="BB103" s="4993"/>
      <c r="BC103" s="5059"/>
      <c r="BD103" s="5059"/>
      <c r="BE103" s="5059"/>
      <c r="BF103" s="5059" t="s">
        <v>14</v>
      </c>
      <c r="BG103" s="5059" t="s">
        <v>12</v>
      </c>
      <c r="BH103" s="5059"/>
      <c r="BI103" s="5059"/>
      <c r="BJ103" s="5059" t="s">
        <v>15</v>
      </c>
      <c r="BK103" s="5059" t="s">
        <v>12</v>
      </c>
      <c r="BL103" s="5059" t="s">
        <v>12</v>
      </c>
      <c r="BM103" s="5059"/>
      <c r="BN103" s="5059"/>
      <c r="BO103" s="5059"/>
      <c r="BP103" s="5059"/>
      <c r="BQ103" s="5059" t="s">
        <v>0</v>
      </c>
      <c r="BR103" s="5059"/>
      <c r="BS103" s="5059"/>
      <c r="BT103" s="5082"/>
      <c r="BU103" s="5231"/>
      <c r="BV103" s="5066"/>
      <c r="BW103" s="5096"/>
      <c r="BX103" s="5097"/>
      <c r="BY103" s="5097"/>
      <c r="BZ103" s="5097"/>
      <c r="CA103" s="5097"/>
      <c r="CB103" s="5097"/>
      <c r="CC103" s="5097"/>
      <c r="CD103" s="5097"/>
      <c r="CE103" s="5097"/>
      <c r="CF103" s="5250"/>
      <c r="CG103" s="5097"/>
      <c r="CH103" s="5097"/>
      <c r="CI103" s="6472"/>
      <c r="CJ103" s="5167"/>
      <c r="CK103" s="4993"/>
      <c r="CL103" s="5135"/>
      <c r="CM103" s="5136"/>
      <c r="CN103" s="5136"/>
      <c r="CO103" s="5136"/>
      <c r="CP103" s="5136"/>
      <c r="CQ103" s="5136"/>
      <c r="CR103" s="5136"/>
      <c r="CS103" s="5136"/>
      <c r="CT103" s="5137"/>
      <c r="CU103" s="5136"/>
      <c r="CV103" s="5136"/>
      <c r="CW103" s="5136"/>
      <c r="CX103" s="5136"/>
      <c r="CY103" s="5136"/>
      <c r="CZ103" s="5136"/>
      <c r="DA103" s="5418"/>
      <c r="DB103" s="5138"/>
      <c r="DC103" s="5122"/>
      <c r="DD103" s="5123"/>
      <c r="DE103" s="5124"/>
      <c r="DF103" s="5133"/>
      <c r="DG103" s="5134"/>
      <c r="DH103" s="5134"/>
      <c r="DI103" s="5134"/>
      <c r="DJ103" s="5134"/>
      <c r="DK103" s="5134"/>
      <c r="DL103" s="5134"/>
      <c r="DM103" s="5134"/>
      <c r="DN103" s="5134"/>
      <c r="DO103" s="5134"/>
      <c r="DP103" s="5134"/>
      <c r="DQ103" s="5134"/>
      <c r="DR103" s="5134"/>
      <c r="DS103" s="5415"/>
      <c r="DU103" s="5012"/>
      <c r="DV103" s="5012"/>
      <c r="DW103" s="5012"/>
      <c r="DX103" s="5012"/>
      <c r="DY103" s="5012"/>
      <c r="DZ103" s="5012"/>
      <c r="EA103" s="5012"/>
      <c r="EB103" s="5012"/>
      <c r="EC103" s="5012"/>
      <c r="ED103" s="5012"/>
      <c r="EE103" s="5012"/>
      <c r="EF103" s="5012"/>
      <c r="EG103" s="5012"/>
      <c r="EH103" s="5012"/>
      <c r="EI103" s="5012"/>
      <c r="EJ103" s="5012"/>
      <c r="EK103" s="5012"/>
      <c r="EL103" s="5012"/>
      <c r="EM103" s="5012"/>
      <c r="EN103" s="5012"/>
      <c r="EO103" s="4994"/>
      <c r="EP103" s="4993"/>
      <c r="EQ103" s="4993"/>
      <c r="ER103" s="4993"/>
      <c r="ES103" s="4993"/>
      <c r="ET103" s="4993"/>
      <c r="EU103" s="4993"/>
      <c r="EV103" s="4993"/>
      <c r="EW103" s="4993"/>
      <c r="EX103" s="4993"/>
      <c r="EY103" s="4993"/>
      <c r="EZ103" s="4993"/>
      <c r="FA103" s="4993"/>
      <c r="FB103" s="4993"/>
      <c r="FD103" s="5135"/>
      <c r="FE103" s="5136"/>
      <c r="FF103" s="5136"/>
      <c r="FG103" s="5136"/>
      <c r="FH103" s="5136"/>
      <c r="FI103" s="5136"/>
      <c r="FJ103" s="5136"/>
      <c r="FK103" s="5136"/>
      <c r="FL103" s="5137"/>
      <c r="FM103" s="5136"/>
      <c r="FN103" s="5136"/>
      <c r="FO103" s="5136"/>
      <c r="FP103" s="5136"/>
      <c r="FQ103" s="5136"/>
      <c r="FR103" s="5136"/>
      <c r="FS103" s="5418"/>
      <c r="FT103" s="5138"/>
      <c r="FU103" s="5122"/>
      <c r="FV103" s="5140"/>
      <c r="FW103" s="5141"/>
      <c r="FX103" s="5183"/>
      <c r="FY103" s="5184"/>
      <c r="FZ103" s="5184"/>
      <c r="GA103" s="5184"/>
      <c r="GB103" s="5184"/>
      <c r="GC103" s="5184"/>
      <c r="GD103" s="5184"/>
      <c r="GE103" s="5184"/>
      <c r="GF103" s="5184"/>
      <c r="GG103" s="5184"/>
      <c r="GH103" s="5184"/>
      <c r="GI103" s="5184"/>
      <c r="GJ103" s="5184"/>
      <c r="GK103" s="5491"/>
      <c r="GL103" s="6480"/>
      <c r="GM103" s="6576"/>
      <c r="GN103" s="6576"/>
      <c r="GO103" s="6576"/>
      <c r="GP103" s="6576" t="s">
        <v>3</v>
      </c>
      <c r="GQ103" s="6576" t="s">
        <v>18</v>
      </c>
      <c r="GR103" s="6576"/>
      <c r="GS103" s="6576"/>
      <c r="GT103" s="6576" t="s">
        <v>21</v>
      </c>
      <c r="GU103" s="6576" t="s">
        <v>27</v>
      </c>
      <c r="GV103" s="6576" t="s">
        <v>28</v>
      </c>
      <c r="GW103" s="6576"/>
      <c r="GX103" s="6576"/>
      <c r="GY103" s="6576"/>
      <c r="GZ103" s="6576"/>
      <c r="HA103" s="6576" t="s">
        <v>11</v>
      </c>
      <c r="HB103" s="6576"/>
      <c r="HC103" s="6576"/>
      <c r="HD103" s="6576"/>
      <c r="HE103" s="6520"/>
      <c r="HF103" s="8563" t="s">
        <v>1554</v>
      </c>
      <c r="HG103" s="8556">
        <v>5</v>
      </c>
      <c r="HH103" s="8556">
        <v>1471</v>
      </c>
      <c r="HI103" s="8557">
        <v>45812</v>
      </c>
      <c r="HJ103" s="8556">
        <v>1000</v>
      </c>
      <c r="HK103" s="8556" t="s">
        <v>1539</v>
      </c>
      <c r="HL103" s="8558">
        <v>12.5</v>
      </c>
      <c r="HM103" s="8559">
        <v>45818</v>
      </c>
      <c r="HN103" s="8557">
        <v>45818</v>
      </c>
      <c r="HO103" s="8556">
        <v>5001</v>
      </c>
      <c r="HP103" s="8556">
        <v>1000</v>
      </c>
      <c r="HQ103" s="8560">
        <f t="shared" si="29"/>
        <v>0</v>
      </c>
      <c r="HR103" s="8561">
        <f t="shared" si="30"/>
        <v>12500</v>
      </c>
      <c r="HS103" s="8519">
        <f t="shared" si="31"/>
        <v>625</v>
      </c>
      <c r="HT103" s="8562">
        <v>5</v>
      </c>
      <c r="HU103" s="7085"/>
      <c r="HV103" s="4993"/>
      <c r="HW103" s="6774"/>
      <c r="HX103" s="6775"/>
      <c r="HY103" s="6775"/>
      <c r="HZ103" s="6775"/>
      <c r="IA103" s="6775"/>
      <c r="IB103" s="6775"/>
      <c r="IC103" s="6775"/>
      <c r="ID103" s="6775"/>
      <c r="IE103" s="6776"/>
      <c r="IF103" s="6775"/>
      <c r="IG103" s="6775"/>
      <c r="IH103" s="6775"/>
      <c r="II103" s="6775"/>
      <c r="IJ103" s="6777">
        <f>SUM(IJ92:IJ102)</f>
        <v>4721.87</v>
      </c>
      <c r="IK103" s="6777">
        <f>SUM(IK92:IK102)</f>
        <v>236.09350000000001</v>
      </c>
      <c r="IL103" s="6885"/>
      <c r="IM103" s="6885"/>
      <c r="IN103" s="6882"/>
      <c r="IO103" s="5012"/>
      <c r="IP103" s="6746" t="s">
        <v>1563</v>
      </c>
      <c r="IQ103" s="6747">
        <v>9</v>
      </c>
      <c r="IR103" s="6747" t="s">
        <v>796</v>
      </c>
      <c r="IS103" s="6748">
        <v>45757</v>
      </c>
      <c r="IT103" s="6747">
        <v>120</v>
      </c>
      <c r="IU103" s="6747" t="s">
        <v>1539</v>
      </c>
      <c r="IV103" s="6749">
        <v>12.9</v>
      </c>
      <c r="IW103" s="6750">
        <v>45764</v>
      </c>
      <c r="IX103" s="6748">
        <v>45758</v>
      </c>
      <c r="IY103" s="7453">
        <v>456</v>
      </c>
      <c r="IZ103" s="6747">
        <v>120.9</v>
      </c>
      <c r="JA103" s="6751">
        <f>(IT103-IZ103)</f>
        <v>-0.90000000000000568</v>
      </c>
      <c r="JB103" s="6752">
        <f>(IZ103*IV103/1)</f>
        <v>1559.6100000000001</v>
      </c>
      <c r="JC103" s="6753">
        <f>(JB103*0.05)</f>
        <v>77.980500000000006</v>
      </c>
      <c r="JD103" s="7454">
        <v>5</v>
      </c>
      <c r="JE103" s="6829"/>
    </row>
    <row r="104" spans="2:265" ht="18" thickBot="1">
      <c r="O104" s="4993"/>
      <c r="P104" s="4993"/>
      <c r="Q104" s="8103" t="s">
        <v>792</v>
      </c>
      <c r="R104" s="8047" t="s">
        <v>1768</v>
      </c>
      <c r="S104" s="8047">
        <v>525</v>
      </c>
      <c r="T104" s="8043" t="s">
        <v>36</v>
      </c>
      <c r="U104" s="8370">
        <v>45738</v>
      </c>
      <c r="V104" s="8617">
        <v>10</v>
      </c>
      <c r="W104" s="8047" t="s">
        <v>35</v>
      </c>
      <c r="X104" s="8047">
        <v>25</v>
      </c>
      <c r="Y104" s="8049">
        <v>1328</v>
      </c>
      <c r="Z104" s="8107">
        <v>45747</v>
      </c>
      <c r="AA104" s="8374">
        <v>45756</v>
      </c>
      <c r="AB104" s="8369">
        <v>24688</v>
      </c>
      <c r="AC104" s="8048">
        <v>10500</v>
      </c>
      <c r="AD104" s="8048">
        <f t="shared" si="26"/>
        <v>500</v>
      </c>
      <c r="AE104" s="8049">
        <f t="shared" si="27"/>
        <v>13944</v>
      </c>
      <c r="AF104" s="8049">
        <f t="shared" si="28"/>
        <v>697.2</v>
      </c>
      <c r="AG104" s="8383">
        <v>5</v>
      </c>
      <c r="AH104" s="7874" t="s">
        <v>8</v>
      </c>
      <c r="AI104" s="7684"/>
      <c r="AJ104" s="7665"/>
      <c r="AK104" s="7685"/>
      <c r="AL104" s="7686" t="s">
        <v>3</v>
      </c>
      <c r="AM104" s="7686" t="s">
        <v>18</v>
      </c>
      <c r="AN104" s="7686"/>
      <c r="AO104" s="7686"/>
      <c r="AP104" s="7686"/>
      <c r="AQ104" s="7686" t="s">
        <v>21</v>
      </c>
      <c r="AR104" s="7686" t="s">
        <v>27</v>
      </c>
      <c r="AS104" s="7686" t="s">
        <v>28</v>
      </c>
      <c r="AT104" s="7686"/>
      <c r="AU104" s="7686"/>
      <c r="AV104" s="7686"/>
      <c r="AW104" s="7686"/>
      <c r="AX104" s="7686" t="s">
        <v>11</v>
      </c>
      <c r="AY104" s="7687"/>
      <c r="AZ104" s="7688"/>
      <c r="BA104" s="4993"/>
      <c r="BB104" s="4993"/>
      <c r="BC104" s="5060" t="s">
        <v>3</v>
      </c>
      <c r="BD104" s="5060" t="s">
        <v>4</v>
      </c>
      <c r="BE104" s="5060" t="s">
        <v>18</v>
      </c>
      <c r="BF104" s="5060" t="s">
        <v>19</v>
      </c>
      <c r="BG104" s="5060" t="s">
        <v>19</v>
      </c>
      <c r="BH104" s="5060" t="s">
        <v>20</v>
      </c>
      <c r="BI104" s="5060" t="s">
        <v>21</v>
      </c>
      <c r="BJ104" s="5060" t="s">
        <v>22</v>
      </c>
      <c r="BK104" s="5060" t="s">
        <v>23</v>
      </c>
      <c r="BL104" s="5060" t="s">
        <v>23</v>
      </c>
      <c r="BM104" s="5060" t="s">
        <v>1227</v>
      </c>
      <c r="BN104" s="5060" t="s">
        <v>20</v>
      </c>
      <c r="BO104" s="5060" t="s">
        <v>25</v>
      </c>
      <c r="BP104" s="5060" t="s">
        <v>0</v>
      </c>
      <c r="BQ104" s="5060" t="s">
        <v>1363</v>
      </c>
      <c r="BR104" s="6697" t="s">
        <v>1388</v>
      </c>
      <c r="BS104" s="5060" t="s">
        <v>26</v>
      </c>
      <c r="BT104" s="5082"/>
      <c r="BU104" s="5233"/>
      <c r="BV104" s="5079"/>
      <c r="BW104" s="5168"/>
      <c r="BX104" s="5169"/>
      <c r="BY104" s="5169"/>
      <c r="BZ104" s="5169"/>
      <c r="CA104" s="5169"/>
      <c r="CB104" s="5169"/>
      <c r="CC104" s="5169"/>
      <c r="CD104" s="5169"/>
      <c r="CE104" s="5169"/>
      <c r="CF104" s="5169"/>
      <c r="CG104" s="5169"/>
      <c r="CH104" s="5169"/>
      <c r="CI104" s="6473"/>
      <c r="CJ104" s="5170"/>
      <c r="CK104" s="4993"/>
      <c r="CL104" s="5135"/>
      <c r="CM104" s="5136"/>
      <c r="CN104" s="5136"/>
      <c r="CO104" s="5136"/>
      <c r="CP104" s="5136"/>
      <c r="CQ104" s="5136"/>
      <c r="CR104" s="5136"/>
      <c r="CS104" s="5136"/>
      <c r="CT104" s="5137"/>
      <c r="CU104" s="5136"/>
      <c r="CV104" s="5136"/>
      <c r="CW104" s="5136"/>
      <c r="CX104" s="5136"/>
      <c r="CY104" s="5136"/>
      <c r="CZ104" s="5136"/>
      <c r="DA104" s="5418"/>
      <c r="DB104" s="5138"/>
      <c r="DC104" s="5122"/>
      <c r="DD104" s="5123"/>
      <c r="DE104" s="5124"/>
      <c r="DF104" s="5133"/>
      <c r="DG104" s="5134"/>
      <c r="DH104" s="5134"/>
      <c r="DI104" s="5134"/>
      <c r="DJ104" s="5134"/>
      <c r="DK104" s="5134"/>
      <c r="DL104" s="5134"/>
      <c r="DM104" s="5134"/>
      <c r="DN104" s="5134"/>
      <c r="DO104" s="5134"/>
      <c r="DP104" s="5134"/>
      <c r="DQ104" s="5134"/>
      <c r="DR104" s="5134"/>
      <c r="DS104" s="5415"/>
      <c r="DU104" s="8362" t="s">
        <v>1758</v>
      </c>
      <c r="DV104" s="4995"/>
      <c r="DW104" s="4993"/>
      <c r="DX104" s="4993"/>
      <c r="DY104" s="4993"/>
      <c r="DZ104" s="4993"/>
      <c r="EA104" s="4993"/>
      <c r="EB104" s="4993"/>
      <c r="EC104" s="4993"/>
      <c r="ED104" s="4993"/>
      <c r="EE104" s="4993"/>
      <c r="EF104" s="4993"/>
      <c r="EG104" s="4993"/>
      <c r="EH104" s="4993"/>
      <c r="EI104" s="4993"/>
      <c r="EJ104" s="4993"/>
      <c r="EK104" s="4993"/>
      <c r="EL104" s="5012"/>
      <c r="EM104" s="90"/>
      <c r="EN104" s="5012"/>
      <c r="EO104" s="4994"/>
      <c r="EP104" s="4993"/>
      <c r="EQ104" s="4993"/>
      <c r="ER104" s="4993"/>
      <c r="ES104" s="4993"/>
      <c r="ET104" s="4993"/>
      <c r="EU104" s="4993"/>
      <c r="EV104" s="4993"/>
      <c r="EW104" s="4993"/>
      <c r="EX104" s="4993"/>
      <c r="EY104" s="4993"/>
      <c r="EZ104" s="4993"/>
      <c r="FA104" s="4993"/>
      <c r="FB104" s="4993"/>
      <c r="FD104" s="5135"/>
      <c r="FE104" s="5136"/>
      <c r="FF104" s="5136"/>
      <c r="FG104" s="5136"/>
      <c r="FH104" s="5136"/>
      <c r="FI104" s="5136"/>
      <c r="FJ104" s="5136"/>
      <c r="FK104" s="5136"/>
      <c r="FL104" s="5137"/>
      <c r="FM104" s="5136"/>
      <c r="FN104" s="5136"/>
      <c r="FO104" s="5136"/>
      <c r="FP104" s="5136"/>
      <c r="FQ104" s="5136"/>
      <c r="FR104" s="5136"/>
      <c r="FS104" s="5418"/>
      <c r="FT104" s="5138"/>
      <c r="FU104" s="5122"/>
      <c r="FV104" s="5122"/>
      <c r="FW104" s="5122"/>
      <c r="FX104" s="5139"/>
      <c r="FY104" s="5104"/>
      <c r="FZ104" s="5104"/>
      <c r="GA104" s="5104"/>
      <c r="GB104" s="5104"/>
      <c r="GC104" s="5104"/>
      <c r="GD104" s="5104"/>
      <c r="GE104" s="5104"/>
      <c r="GF104" s="5104"/>
      <c r="GG104" s="5104"/>
      <c r="GH104" s="5104"/>
      <c r="GI104" s="5104"/>
      <c r="GJ104" s="5104"/>
      <c r="GK104" s="5104"/>
      <c r="GL104" s="6480"/>
      <c r="GM104" s="8554" t="s">
        <v>1779</v>
      </c>
      <c r="GN104" s="8555" t="s">
        <v>1554</v>
      </c>
      <c r="GO104" s="8556">
        <v>5</v>
      </c>
      <c r="GP104" s="8556">
        <v>1471</v>
      </c>
      <c r="GQ104" s="8557">
        <v>45812</v>
      </c>
      <c r="GR104" s="8556">
        <v>1000</v>
      </c>
      <c r="GS104" s="8556" t="s">
        <v>1539</v>
      </c>
      <c r="GT104" s="8558">
        <v>12.5</v>
      </c>
      <c r="GU104" s="8559">
        <v>45818</v>
      </c>
      <c r="GV104" s="8557">
        <v>45818</v>
      </c>
      <c r="GW104" s="8556">
        <v>5001</v>
      </c>
      <c r="GX104" s="8556">
        <v>1000</v>
      </c>
      <c r="GY104" s="8560">
        <f>(GR104-GX104)</f>
        <v>0</v>
      </c>
      <c r="GZ104" s="8561">
        <f>GT104*GX104/1</f>
        <v>12500</v>
      </c>
      <c r="HA104" s="8519">
        <f>(GZ104*0.05)</f>
        <v>625</v>
      </c>
      <c r="HB104" s="8562">
        <v>5</v>
      </c>
      <c r="HC104" s="6545">
        <f>(GZ104*0.02)</f>
        <v>250</v>
      </c>
      <c r="HD104" s="6530" t="s">
        <v>8</v>
      </c>
      <c r="HE104" s="6520"/>
      <c r="HF104" s="8563" t="s">
        <v>1554</v>
      </c>
      <c r="HG104" s="8556">
        <v>6</v>
      </c>
      <c r="HH104" s="8556">
        <v>1671</v>
      </c>
      <c r="HI104" s="8557">
        <v>45855</v>
      </c>
      <c r="HJ104" s="8556">
        <v>1000</v>
      </c>
      <c r="HK104" s="8556" t="s">
        <v>1539</v>
      </c>
      <c r="HL104" s="8558">
        <v>12.5</v>
      </c>
      <c r="HM104" s="8559">
        <v>45863</v>
      </c>
      <c r="HN104" s="8557">
        <v>45867</v>
      </c>
      <c r="HO104" s="8556">
        <v>5239</v>
      </c>
      <c r="HP104" s="8556">
        <v>991</v>
      </c>
      <c r="HQ104" s="8560">
        <f t="shared" si="29"/>
        <v>9</v>
      </c>
      <c r="HR104" s="8561">
        <f t="shared" si="30"/>
        <v>12387.5</v>
      </c>
      <c r="HS104" s="8519">
        <f t="shared" si="31"/>
        <v>619.375</v>
      </c>
      <c r="HT104" s="6556">
        <v>5</v>
      </c>
      <c r="HU104" s="7085"/>
      <c r="HV104" s="4993"/>
      <c r="HW104" s="6778"/>
      <c r="HX104" s="6778"/>
      <c r="HY104" s="6778"/>
      <c r="HZ104" s="6778"/>
      <c r="IA104" s="6778"/>
      <c r="IB104" s="6778"/>
      <c r="IC104" s="6778"/>
      <c r="ID104" s="6778"/>
      <c r="IE104" s="6778"/>
      <c r="IF104" s="6778"/>
      <c r="IG104" s="6778"/>
      <c r="IH104" s="6778"/>
      <c r="II104" s="6778"/>
      <c r="IJ104" s="6778"/>
      <c r="IK104" s="6778"/>
      <c r="IL104" s="6778"/>
      <c r="IM104" s="6778"/>
      <c r="IN104" s="6778"/>
      <c r="IO104" s="5012"/>
      <c r="IP104" s="6746" t="s">
        <v>1563</v>
      </c>
      <c r="IQ104" s="6747">
        <v>10</v>
      </c>
      <c r="IR104" s="6747" t="s">
        <v>796</v>
      </c>
      <c r="IS104" s="6748">
        <v>45784</v>
      </c>
      <c r="IT104" s="6747">
        <v>120</v>
      </c>
      <c r="IU104" s="6747" t="s">
        <v>1539</v>
      </c>
      <c r="IV104" s="6749">
        <v>12.9</v>
      </c>
      <c r="IW104" s="6750">
        <v>45791</v>
      </c>
      <c r="IX104" s="6748">
        <v>45785</v>
      </c>
      <c r="IY104" s="7453">
        <v>489</v>
      </c>
      <c r="IZ104" s="6747">
        <v>120.7</v>
      </c>
      <c r="JA104" s="6751">
        <f>(IT104-IZ104)</f>
        <v>-0.70000000000000284</v>
      </c>
      <c r="JB104" s="6752">
        <f>(IZ104*IV104/1)</f>
        <v>1557.03</v>
      </c>
      <c r="JC104" s="6753">
        <f>(JB104*0.05)</f>
        <v>77.851500000000001</v>
      </c>
      <c r="JD104" s="7454">
        <v>5</v>
      </c>
      <c r="JE104" s="6829"/>
    </row>
    <row r="105" spans="2:265" ht="15" thickBot="1">
      <c r="O105" s="4993"/>
      <c r="P105" s="4993"/>
      <c r="Q105" s="8489" t="s">
        <v>1436</v>
      </c>
      <c r="R105" s="8043" t="s">
        <v>1610</v>
      </c>
      <c r="S105" s="8369">
        <v>10</v>
      </c>
      <c r="T105" s="8369" t="s">
        <v>796</v>
      </c>
      <c r="U105" s="8370">
        <v>45712</v>
      </c>
      <c r="V105" s="8614">
        <v>10</v>
      </c>
      <c r="W105" s="8372" t="s">
        <v>35</v>
      </c>
      <c r="X105" s="8372">
        <v>20</v>
      </c>
      <c r="Y105" s="8373">
        <v>778</v>
      </c>
      <c r="Z105" s="8107">
        <v>45716</v>
      </c>
      <c r="AA105" s="8374">
        <v>45748</v>
      </c>
      <c r="AB105" s="8369">
        <v>24612</v>
      </c>
      <c r="AC105" s="8375">
        <v>3000</v>
      </c>
      <c r="AD105" s="8490">
        <f t="shared" si="26"/>
        <v>-7000</v>
      </c>
      <c r="AE105" s="8181">
        <f t="shared" si="27"/>
        <v>2334</v>
      </c>
      <c r="AF105" s="8181">
        <f>(AE105*0.05)</f>
        <v>116.7</v>
      </c>
      <c r="AG105" s="8375">
        <v>5</v>
      </c>
      <c r="AH105" s="7873" t="s">
        <v>8</v>
      </c>
      <c r="AI105" s="7684"/>
      <c r="AJ105" s="7801"/>
      <c r="AK105" s="7912"/>
      <c r="AL105" s="7803"/>
      <c r="AM105" s="7939"/>
      <c r="AN105" s="7940"/>
      <c r="AO105" s="7806"/>
      <c r="AP105" s="7806"/>
      <c r="AQ105" s="7914"/>
      <c r="AR105" s="7808"/>
      <c r="AS105" s="7941"/>
      <c r="AT105" s="7806"/>
      <c r="AU105" s="7896"/>
      <c r="AV105" s="7806"/>
      <c r="AW105" s="7916"/>
      <c r="AX105" s="7916"/>
      <c r="AY105" s="7812"/>
      <c r="AZ105" s="7942"/>
      <c r="BA105" s="4993"/>
      <c r="BB105" s="4993"/>
      <c r="BC105" s="5061"/>
      <c r="BD105" s="5061"/>
      <c r="BE105" s="5061"/>
      <c r="BF105" s="5061" t="s">
        <v>3</v>
      </c>
      <c r="BG105" s="5061" t="s">
        <v>18</v>
      </c>
      <c r="BH105" s="5061"/>
      <c r="BI105" s="5061"/>
      <c r="BJ105" s="5061" t="s">
        <v>21</v>
      </c>
      <c r="BK105" s="5061" t="s">
        <v>27</v>
      </c>
      <c r="BL105" s="5061" t="s">
        <v>28</v>
      </c>
      <c r="BM105" s="5061"/>
      <c r="BN105" s="5061"/>
      <c r="BO105" s="5061"/>
      <c r="BP105" s="5061"/>
      <c r="BQ105" s="5061" t="s">
        <v>11</v>
      </c>
      <c r="BR105" s="5061"/>
      <c r="BS105" s="5061"/>
      <c r="BT105" s="5082"/>
      <c r="BU105" s="5227"/>
      <c r="BV105" s="5082"/>
      <c r="BW105" s="5083"/>
      <c r="BX105" s="5058"/>
      <c r="BY105" s="5058"/>
      <c r="BZ105" s="5058"/>
      <c r="CA105" s="5058"/>
      <c r="CB105" s="5058"/>
      <c r="CC105" s="5058"/>
      <c r="CD105" s="5058"/>
      <c r="CE105" s="5058"/>
      <c r="CF105" s="5058"/>
      <c r="CG105" s="5058"/>
      <c r="CH105" s="5058"/>
      <c r="CI105" s="5058"/>
      <c r="CJ105" s="5058"/>
      <c r="CK105" s="4993"/>
      <c r="CL105" s="5140"/>
      <c r="CM105" s="5141"/>
      <c r="CN105" s="5141"/>
      <c r="CO105" s="5141"/>
      <c r="CP105" s="5141"/>
      <c r="CQ105" s="5141"/>
      <c r="CR105" s="5141"/>
      <c r="CS105" s="5141"/>
      <c r="CT105" s="5142"/>
      <c r="CU105" s="5141"/>
      <c r="CV105" s="5141"/>
      <c r="CW105" s="5141"/>
      <c r="CX105" s="5141"/>
      <c r="CY105" s="5203">
        <f>SUM(CY94:CY104)</f>
        <v>52656</v>
      </c>
      <c r="CZ105" s="5203">
        <f>SUM(CZ94:CZ104)</f>
        <v>1579.6799999999998</v>
      </c>
      <c r="DA105" s="5420"/>
      <c r="DB105" s="5143"/>
      <c r="DC105" s="5122"/>
      <c r="DD105" s="5140"/>
      <c r="DE105" s="5141"/>
      <c r="DF105" s="5183"/>
      <c r="DG105" s="5184"/>
      <c r="DH105" s="5184"/>
      <c r="DI105" s="5184"/>
      <c r="DJ105" s="5184"/>
      <c r="DK105" s="5184"/>
      <c r="DL105" s="5184"/>
      <c r="DM105" s="5184"/>
      <c r="DN105" s="5184"/>
      <c r="DO105" s="5184"/>
      <c r="DP105" s="5184"/>
      <c r="DQ105" s="5184"/>
      <c r="DR105" s="5184"/>
      <c r="DS105" s="5491"/>
      <c r="DU105" s="5016"/>
      <c r="DV105" s="5016"/>
      <c r="DW105" s="5016"/>
      <c r="DX105" s="5016" t="s">
        <v>14</v>
      </c>
      <c r="DY105" s="5016" t="s">
        <v>12</v>
      </c>
      <c r="DZ105" s="5016"/>
      <c r="EA105" s="5016"/>
      <c r="EB105" s="5016" t="s">
        <v>15</v>
      </c>
      <c r="EC105" s="5016" t="s">
        <v>12</v>
      </c>
      <c r="ED105" s="5016" t="s">
        <v>12</v>
      </c>
      <c r="EE105" s="5016"/>
      <c r="EF105" s="5016"/>
      <c r="EG105" s="5016"/>
      <c r="EH105" s="5016"/>
      <c r="EI105" s="5016" t="s">
        <v>0</v>
      </c>
      <c r="EJ105" s="5016"/>
      <c r="EK105" s="5016"/>
      <c r="EL105" s="5012"/>
      <c r="EM105" s="5016"/>
      <c r="EN105" s="5042"/>
      <c r="EO105" s="5038" t="s">
        <v>14</v>
      </c>
      <c r="EP105" s="5038" t="s">
        <v>12</v>
      </c>
      <c r="EQ105" s="5038"/>
      <c r="ER105" s="5038"/>
      <c r="ES105" s="5038" t="s">
        <v>15</v>
      </c>
      <c r="ET105" s="5038" t="s">
        <v>12</v>
      </c>
      <c r="EU105" s="5038" t="s">
        <v>12</v>
      </c>
      <c r="EV105" s="5038"/>
      <c r="EW105" s="5038"/>
      <c r="EX105" s="5038"/>
      <c r="EY105" s="5038"/>
      <c r="EZ105" s="5038" t="s">
        <v>0</v>
      </c>
      <c r="FA105" s="5382"/>
      <c r="FB105" s="5039"/>
      <c r="FD105" s="5140"/>
      <c r="FE105" s="5141"/>
      <c r="FF105" s="5141"/>
      <c r="FG105" s="5141"/>
      <c r="FH105" s="5141"/>
      <c r="FI105" s="5141"/>
      <c r="FJ105" s="5141"/>
      <c r="FK105" s="5141"/>
      <c r="FL105" s="5142"/>
      <c r="FM105" s="5141"/>
      <c r="FN105" s="5141"/>
      <c r="FO105" s="5141"/>
      <c r="FP105" s="5141"/>
      <c r="FQ105" s="5141"/>
      <c r="FR105" s="5203"/>
      <c r="FS105" s="5420"/>
      <c r="FT105" s="5143"/>
      <c r="FU105" s="5122"/>
      <c r="FV105" s="5122"/>
      <c r="FW105" s="5122"/>
      <c r="FX105" s="5139"/>
      <c r="FY105" s="5104"/>
      <c r="FZ105" s="5104"/>
      <c r="GA105" s="5104"/>
      <c r="GB105" s="5104"/>
      <c r="GC105" s="5104"/>
      <c r="GD105" s="5104"/>
      <c r="GE105" s="5104"/>
      <c r="GF105" s="5104"/>
      <c r="GG105" s="5104"/>
      <c r="GH105" s="5104"/>
      <c r="GI105" s="5104"/>
      <c r="GJ105" s="5104"/>
      <c r="GK105" s="5104"/>
      <c r="GL105" s="6480"/>
      <c r="GM105" s="6535"/>
      <c r="GN105" s="6536"/>
      <c r="GO105" s="6536"/>
      <c r="GP105" s="6536"/>
      <c r="GQ105" s="6536"/>
      <c r="GR105" s="6536"/>
      <c r="GS105" s="6536"/>
      <c r="GT105" s="6536"/>
      <c r="GU105" s="6537"/>
      <c r="GV105" s="6536"/>
      <c r="GW105" s="6536"/>
      <c r="GX105" s="6536"/>
      <c r="GY105" s="6536"/>
      <c r="GZ105" s="6536"/>
      <c r="HA105" s="6536"/>
      <c r="HB105" s="6676"/>
      <c r="HC105" s="6676"/>
      <c r="HD105" s="6538"/>
      <c r="HE105" s="6520"/>
      <c r="HF105" s="8563" t="s">
        <v>1554</v>
      </c>
      <c r="HG105" s="8556">
        <v>7</v>
      </c>
      <c r="HH105" s="8556">
        <v>1963</v>
      </c>
      <c r="HI105" s="8557">
        <v>45919</v>
      </c>
      <c r="HJ105" s="8556">
        <v>500</v>
      </c>
      <c r="HK105" s="8556" t="s">
        <v>1539</v>
      </c>
      <c r="HL105" s="8558">
        <v>13</v>
      </c>
      <c r="HM105" s="8559">
        <v>45925</v>
      </c>
      <c r="HN105" s="8557">
        <v>45937</v>
      </c>
      <c r="HO105" s="8556">
        <v>5688</v>
      </c>
      <c r="HP105" s="8556">
        <v>501.1</v>
      </c>
      <c r="HQ105" s="8560">
        <f>(HJ105-HP105)</f>
        <v>-1.1000000000000227</v>
      </c>
      <c r="HR105" s="8561">
        <f>HL105*HP105/1</f>
        <v>6514.3</v>
      </c>
      <c r="HS105" s="8519">
        <f>(HR105*0.12)</f>
        <v>781.71600000000001</v>
      </c>
      <c r="HT105" s="8562">
        <v>12</v>
      </c>
      <c r="HU105" s="7425"/>
      <c r="HV105" s="4993"/>
      <c r="HW105" s="6778"/>
      <c r="HX105" s="6778"/>
      <c r="HY105" s="6778"/>
      <c r="HZ105" s="6778"/>
      <c r="IA105" s="6778"/>
      <c r="IB105" s="6778"/>
      <c r="IC105" s="6778"/>
      <c r="ID105" s="6778"/>
      <c r="IE105" s="6778"/>
      <c r="IF105" s="6778"/>
      <c r="IG105" s="6778"/>
      <c r="IH105" s="6778"/>
      <c r="II105" s="6778"/>
      <c r="IJ105" s="6778"/>
      <c r="IK105" s="6778"/>
      <c r="IL105" s="6778"/>
      <c r="IM105" s="6778"/>
      <c r="IN105" s="6778"/>
      <c r="IO105" s="5012"/>
      <c r="IP105" s="6746"/>
      <c r="IQ105" s="6747"/>
      <c r="IR105" s="6747"/>
      <c r="IS105" s="6748"/>
      <c r="IT105" s="6747"/>
      <c r="IU105" s="6747"/>
      <c r="IV105" s="6749"/>
      <c r="IW105" s="6750"/>
      <c r="IX105" s="6748"/>
      <c r="IY105" s="7453"/>
      <c r="IZ105" s="6747"/>
      <c r="JA105" s="6751"/>
      <c r="JB105" s="6752"/>
      <c r="JC105" s="6753"/>
      <c r="JD105" s="7454"/>
      <c r="JE105" s="6829"/>
    </row>
    <row r="106" spans="2:265" ht="16.2" thickBot="1">
      <c r="O106" s="4993"/>
      <c r="P106" s="4993"/>
      <c r="Q106" s="7879" t="s">
        <v>1436</v>
      </c>
      <c r="R106" s="7714" t="s">
        <v>1610</v>
      </c>
      <c r="S106" s="7736">
        <v>10</v>
      </c>
      <c r="T106" s="7736" t="s">
        <v>796</v>
      </c>
      <c r="U106" s="7745">
        <v>45712</v>
      </c>
      <c r="V106" s="8615">
        <v>7</v>
      </c>
      <c r="W106" s="7761" t="s">
        <v>35</v>
      </c>
      <c r="X106" s="7761">
        <v>14</v>
      </c>
      <c r="Y106" s="7754">
        <v>778</v>
      </c>
      <c r="Z106" s="7746">
        <v>45716</v>
      </c>
      <c r="AA106" s="7781">
        <v>45769</v>
      </c>
      <c r="AB106" s="7736">
        <v>24743</v>
      </c>
      <c r="AC106" s="7755">
        <v>3500</v>
      </c>
      <c r="AD106" s="7878">
        <f>(AC106-V106*1000)</f>
        <v>-3500</v>
      </c>
      <c r="AE106" s="7756">
        <f>(AC106*Y106/1000)</f>
        <v>2723</v>
      </c>
      <c r="AF106" s="7756">
        <f>(AE106*0.05)</f>
        <v>136.15</v>
      </c>
      <c r="AG106" s="7755">
        <v>5</v>
      </c>
      <c r="AH106" s="7873" t="s">
        <v>8</v>
      </c>
      <c r="AI106" s="7684"/>
      <c r="AJ106" s="7712"/>
      <c r="AK106" s="7713"/>
      <c r="AL106" s="7714"/>
      <c r="AM106" s="7780"/>
      <c r="AN106" s="7751"/>
      <c r="AO106" s="7717"/>
      <c r="AP106" s="7717"/>
      <c r="AQ106" s="7718"/>
      <c r="AR106" s="7719"/>
      <c r="AS106" s="7800"/>
      <c r="AT106" s="7717"/>
      <c r="AU106" s="7721"/>
      <c r="AV106" s="7717"/>
      <c r="AW106" s="7722"/>
      <c r="AX106" s="7722"/>
      <c r="AY106" s="7723"/>
      <c r="AZ106" s="7943"/>
      <c r="BA106" s="4993"/>
      <c r="BB106" s="4993"/>
      <c r="BC106" s="5171"/>
      <c r="BD106" s="5313"/>
      <c r="BE106" s="5253"/>
      <c r="BF106" s="5254"/>
      <c r="BG106" s="5255"/>
      <c r="BH106" s="5256"/>
      <c r="BI106" s="5254"/>
      <c r="BJ106" s="5257"/>
      <c r="BK106" s="5397"/>
      <c r="BL106" s="6307"/>
      <c r="BM106" s="5398"/>
      <c r="BN106" s="5257"/>
      <c r="BO106" s="5246"/>
      <c r="BP106" s="5250"/>
      <c r="BQ106" s="5257"/>
      <c r="BR106" s="6479"/>
      <c r="BS106" s="5400"/>
      <c r="BT106" s="5082"/>
      <c r="BU106" s="5227"/>
      <c r="BV106" s="5082"/>
      <c r="BW106" s="5083"/>
      <c r="BX106" s="5058"/>
      <c r="BY106" s="5058"/>
      <c r="BZ106" s="5058"/>
      <c r="CA106" s="5058"/>
      <c r="CB106" s="5058"/>
      <c r="CC106" s="5058"/>
      <c r="CD106" s="5058"/>
      <c r="CE106" s="5058"/>
      <c r="CF106" s="5058"/>
      <c r="CG106" s="5058"/>
      <c r="CH106" s="5058"/>
      <c r="CI106" s="5058"/>
      <c r="CJ106" s="5058"/>
      <c r="CK106" s="4993"/>
      <c r="CL106" s="5122"/>
      <c r="CM106" s="5122"/>
      <c r="CN106" s="5122"/>
      <c r="CO106" s="5122"/>
      <c r="CP106" s="5122"/>
      <c r="CQ106" s="5122"/>
      <c r="CR106" s="5122"/>
      <c r="CS106" s="5122"/>
      <c r="CT106" s="5105"/>
      <c r="CU106" s="5122"/>
      <c r="CV106" s="5122"/>
      <c r="CW106" s="5122"/>
      <c r="CX106" s="5122"/>
      <c r="CY106" s="6504"/>
      <c r="CZ106" s="6504"/>
      <c r="DA106" s="5122"/>
      <c r="DB106" s="5122"/>
      <c r="DC106" s="5122"/>
      <c r="DD106" s="5122"/>
      <c r="DE106" s="5122"/>
      <c r="DF106" s="5139"/>
      <c r="DG106" s="5104"/>
      <c r="DH106" s="5104"/>
      <c r="DI106" s="5104"/>
      <c r="DJ106" s="5104"/>
      <c r="DK106" s="5104"/>
      <c r="DL106" s="5104"/>
      <c r="DM106" s="5104"/>
      <c r="DN106" s="5104"/>
      <c r="DO106" s="5104"/>
      <c r="DP106" s="5104"/>
      <c r="DQ106" s="5104"/>
      <c r="DR106" s="5104"/>
      <c r="DS106" s="5104"/>
      <c r="DU106" s="5017" t="s">
        <v>3</v>
      </c>
      <c r="DV106" s="5017" t="s">
        <v>4</v>
      </c>
      <c r="DW106" s="5017" t="s">
        <v>18</v>
      </c>
      <c r="DX106" s="5017" t="s">
        <v>19</v>
      </c>
      <c r="DY106" s="5017" t="s">
        <v>19</v>
      </c>
      <c r="DZ106" s="5017" t="s">
        <v>20</v>
      </c>
      <c r="EA106" s="5017" t="s">
        <v>21</v>
      </c>
      <c r="EB106" s="5017" t="s">
        <v>22</v>
      </c>
      <c r="EC106" s="5017" t="s">
        <v>23</v>
      </c>
      <c r="ED106" s="5017" t="s">
        <v>23</v>
      </c>
      <c r="EE106" s="5017" t="s">
        <v>1227</v>
      </c>
      <c r="EF106" s="5017" t="s">
        <v>20</v>
      </c>
      <c r="EG106" s="5017" t="s">
        <v>25</v>
      </c>
      <c r="EH106" s="5017" t="s">
        <v>0</v>
      </c>
      <c r="EI106" s="5017" t="s">
        <v>1363</v>
      </c>
      <c r="EJ106" s="5017"/>
      <c r="EK106" s="5017" t="s">
        <v>26</v>
      </c>
      <c r="EL106" s="5012"/>
      <c r="EM106" s="5017" t="s">
        <v>4</v>
      </c>
      <c r="EN106" s="5043" t="s">
        <v>18</v>
      </c>
      <c r="EO106" s="5040" t="s">
        <v>19</v>
      </c>
      <c r="EP106" s="5040" t="s">
        <v>19</v>
      </c>
      <c r="EQ106" s="5040" t="s">
        <v>20</v>
      </c>
      <c r="ER106" s="5040" t="s">
        <v>21</v>
      </c>
      <c r="ES106" s="5040" t="s">
        <v>22</v>
      </c>
      <c r="ET106" s="5040" t="s">
        <v>23</v>
      </c>
      <c r="EU106" s="5040" t="s">
        <v>23</v>
      </c>
      <c r="EV106" s="5040" t="s">
        <v>24</v>
      </c>
      <c r="EW106" s="5040" t="s">
        <v>20</v>
      </c>
      <c r="EX106" s="5040" t="s">
        <v>25</v>
      </c>
      <c r="EY106" s="5040" t="s">
        <v>0</v>
      </c>
      <c r="EZ106" s="5040" t="s">
        <v>1363</v>
      </c>
      <c r="FA106" s="5383"/>
      <c r="FB106" s="5041" t="s">
        <v>26</v>
      </c>
      <c r="FD106" s="5122"/>
      <c r="FE106" s="5122"/>
      <c r="FF106" s="5122"/>
      <c r="FG106" s="5122"/>
      <c r="FH106" s="5122"/>
      <c r="FI106" s="5122"/>
      <c r="FJ106" s="5122"/>
      <c r="FK106" s="5122"/>
      <c r="FL106" s="5122"/>
      <c r="FM106" s="5122"/>
      <c r="FN106" s="5122"/>
      <c r="FO106" s="5122"/>
      <c r="FP106" s="5122"/>
      <c r="FQ106" s="5122"/>
      <c r="FR106" s="5122"/>
      <c r="FS106" s="5122"/>
      <c r="FT106" s="5122"/>
      <c r="FU106" s="5122"/>
      <c r="FV106" s="5105"/>
      <c r="FW106" s="5122"/>
      <c r="FX106" s="5139"/>
      <c r="FY106" s="5104"/>
      <c r="FZ106" s="5104"/>
      <c r="GA106" s="5104"/>
      <c r="GB106" s="5104"/>
      <c r="GC106" s="5104"/>
      <c r="GD106" s="5104"/>
      <c r="GE106" s="5104"/>
      <c r="GF106" s="5104"/>
      <c r="GG106" s="5104"/>
      <c r="GH106" s="5104"/>
      <c r="GI106" s="5104"/>
      <c r="GJ106" s="5104"/>
      <c r="GK106" s="5104"/>
      <c r="GL106" s="6480"/>
      <c r="GM106" s="6535"/>
      <c r="GN106" s="6536"/>
      <c r="GO106" s="6536"/>
      <c r="GP106" s="6536"/>
      <c r="GQ106" s="6536"/>
      <c r="GR106" s="6536"/>
      <c r="GS106" s="6536"/>
      <c r="GT106" s="6536"/>
      <c r="GU106" s="6537"/>
      <c r="GV106" s="6536"/>
      <c r="GW106" s="6536"/>
      <c r="GX106" s="6536"/>
      <c r="GY106" s="6536"/>
      <c r="GZ106" s="6536"/>
      <c r="HA106" s="6536"/>
      <c r="HB106" s="6676"/>
      <c r="HC106" s="6676"/>
      <c r="HD106" s="6538"/>
      <c r="HE106" s="6520"/>
      <c r="HF106" s="6535"/>
      <c r="HG106" s="6536"/>
      <c r="HH106" s="6555"/>
      <c r="HI106" s="6556"/>
      <c r="HJ106" s="6556"/>
      <c r="HK106" s="6556"/>
      <c r="HL106" s="6556"/>
      <c r="HM106" s="6556"/>
      <c r="HN106" s="6556"/>
      <c r="HO106" s="6556"/>
      <c r="HP106" s="6556"/>
      <c r="HQ106" s="6556"/>
      <c r="HR106" s="6556"/>
      <c r="HS106" s="6556"/>
      <c r="HT106" s="6556"/>
      <c r="HU106" s="7085"/>
      <c r="HV106" s="4993"/>
      <c r="HW106" s="6732" t="s">
        <v>1733</v>
      </c>
      <c r="HX106" s="6733"/>
      <c r="HY106" s="6734"/>
      <c r="HZ106" s="6734"/>
      <c r="IA106" s="6734"/>
      <c r="IB106" s="6734"/>
      <c r="IC106" s="6734"/>
      <c r="ID106" s="6734"/>
      <c r="IE106" s="6734"/>
      <c r="IF106" s="6734"/>
      <c r="IG106" s="6734"/>
      <c r="IH106" s="6734"/>
      <c r="II106" s="6734"/>
      <c r="IJ106" s="6734"/>
      <c r="IK106" s="6734"/>
      <c r="IL106" s="6734"/>
      <c r="IM106" s="6734"/>
      <c r="IN106" s="6734"/>
      <c r="IO106" s="4993"/>
      <c r="IP106" s="6746"/>
      <c r="IQ106" s="6747"/>
      <c r="IR106" s="6747"/>
      <c r="IS106" s="6748"/>
      <c r="IT106" s="6747"/>
      <c r="IU106" s="6747"/>
      <c r="IV106" s="6749"/>
      <c r="IW106" s="6750"/>
      <c r="IX106" s="6748"/>
      <c r="IY106" s="7453"/>
      <c r="IZ106" s="6747"/>
      <c r="JA106" s="6751"/>
      <c r="JB106" s="6752"/>
      <c r="JC106" s="6753"/>
      <c r="JD106" s="7454"/>
      <c r="JE106" s="6829"/>
    </row>
    <row r="107" spans="2:265" ht="18" thickBot="1">
      <c r="O107" s="4993"/>
      <c r="P107" s="4993"/>
      <c r="Q107" s="7750" t="s">
        <v>1543</v>
      </c>
      <c r="R107" s="7761" t="s">
        <v>1774</v>
      </c>
      <c r="S107" s="7759">
        <v>47</v>
      </c>
      <c r="T107" s="7714" t="s">
        <v>36</v>
      </c>
      <c r="U107" s="7715">
        <v>45691</v>
      </c>
      <c r="V107" s="7864">
        <v>30</v>
      </c>
      <c r="W107" s="7761" t="s">
        <v>35</v>
      </c>
      <c r="X107" s="7761">
        <v>75</v>
      </c>
      <c r="Y107" s="7762">
        <v>1327</v>
      </c>
      <c r="Z107" s="7719">
        <v>45741</v>
      </c>
      <c r="AA107" s="7720">
        <v>45748</v>
      </c>
      <c r="AB107" s="7717">
        <v>24619</v>
      </c>
      <c r="AC107" s="7721">
        <v>32160</v>
      </c>
      <c r="AD107" s="7721">
        <f t="shared" si="26"/>
        <v>2160</v>
      </c>
      <c r="AE107" s="7722">
        <f t="shared" si="27"/>
        <v>42676.32</v>
      </c>
      <c r="AF107" s="7722">
        <f>(AE107*0.05)</f>
        <v>2133.8160000000003</v>
      </c>
      <c r="AG107" s="7723">
        <v>5</v>
      </c>
      <c r="AH107" s="7749" t="s">
        <v>8</v>
      </c>
      <c r="AI107" s="7684"/>
      <c r="AJ107" s="7712"/>
      <c r="AK107" s="7713"/>
      <c r="AL107" s="7714"/>
      <c r="AM107" s="7944"/>
      <c r="AN107" s="7751"/>
      <c r="AO107" s="7842"/>
      <c r="AP107" s="7842"/>
      <c r="AQ107" s="7945"/>
      <c r="AR107" s="7719"/>
      <c r="AS107" s="7720"/>
      <c r="AT107" s="7842"/>
      <c r="AU107" s="7862"/>
      <c r="AV107" s="7842"/>
      <c r="AW107" s="7946"/>
      <c r="AX107" s="7946"/>
      <c r="AY107" s="7947"/>
      <c r="AZ107" s="7948"/>
      <c r="BA107" s="4993"/>
      <c r="BB107" s="4993"/>
      <c r="BC107" s="6261"/>
      <c r="BD107" s="5254"/>
      <c r="BE107" s="5253"/>
      <c r="BF107" s="5254"/>
      <c r="BG107" s="5255"/>
      <c r="BH107" s="5256"/>
      <c r="BI107" s="5254"/>
      <c r="BJ107" s="5257"/>
      <c r="BK107" s="5397"/>
      <c r="BL107" s="6307"/>
      <c r="BM107" s="5398"/>
      <c r="BN107" s="5257"/>
      <c r="BO107" s="5246"/>
      <c r="BP107" s="5250"/>
      <c r="BQ107" s="5257"/>
      <c r="BR107" s="7141"/>
      <c r="BS107" s="6257"/>
      <c r="BT107" s="5082"/>
      <c r="BU107" s="8364" t="s">
        <v>156</v>
      </c>
      <c r="BV107" s="5310" t="s">
        <v>1398</v>
      </c>
      <c r="BW107" s="5083"/>
      <c r="BX107" s="5058"/>
      <c r="BY107" s="5058"/>
      <c r="BZ107" s="5058"/>
      <c r="CA107" s="5058"/>
      <c r="CB107" s="5058"/>
      <c r="CC107" s="5058"/>
      <c r="CD107" s="5058"/>
      <c r="CE107" s="5058"/>
      <c r="CF107" s="5058"/>
      <c r="CG107" s="5058"/>
      <c r="CH107" s="5058"/>
      <c r="CI107" s="5058"/>
      <c r="CJ107" s="5058"/>
      <c r="CK107" s="4993"/>
      <c r="CL107" s="5103" t="s">
        <v>1808</v>
      </c>
      <c r="CM107" s="5103"/>
      <c r="CN107" s="5104"/>
      <c r="CO107" s="5104"/>
      <c r="CP107" s="5104"/>
      <c r="CQ107" s="5104"/>
      <c r="CR107" s="5104"/>
      <c r="CS107" s="5104"/>
      <c r="CT107" s="5104"/>
      <c r="CU107" s="5104"/>
      <c r="CV107" s="5104"/>
      <c r="CW107" s="5104"/>
      <c r="CX107" s="5104"/>
      <c r="CY107" s="5104"/>
      <c r="CZ107" s="5104"/>
      <c r="DA107" s="5104"/>
      <c r="DB107" s="5104"/>
      <c r="DC107" s="5122"/>
      <c r="DD107" s="5105"/>
      <c r="DE107" s="5122"/>
      <c r="DF107" s="5139"/>
      <c r="DG107" s="5104"/>
      <c r="DH107" s="5104"/>
      <c r="DI107" s="5104"/>
      <c r="DJ107" s="5104"/>
      <c r="DK107" s="5104"/>
      <c r="DL107" s="5104"/>
      <c r="DM107" s="5104"/>
      <c r="DN107" s="5104"/>
      <c r="DO107" s="5104"/>
      <c r="DP107" s="5104"/>
      <c r="DQ107" s="5104"/>
      <c r="DR107" s="5104"/>
      <c r="DS107" s="5104"/>
      <c r="DU107" s="5018"/>
      <c r="DV107" s="5018"/>
      <c r="DW107" s="5018"/>
      <c r="DX107" s="5018" t="s">
        <v>3</v>
      </c>
      <c r="DY107" s="5018" t="s">
        <v>18</v>
      </c>
      <c r="DZ107" s="5018"/>
      <c r="EA107" s="5018"/>
      <c r="EB107" s="5018" t="s">
        <v>21</v>
      </c>
      <c r="EC107" s="5018" t="s">
        <v>27</v>
      </c>
      <c r="ED107" s="5018" t="s">
        <v>28</v>
      </c>
      <c r="EE107" s="5018"/>
      <c r="EF107" s="5018"/>
      <c r="EG107" s="5018"/>
      <c r="EH107" s="5018"/>
      <c r="EI107" s="5018" t="s">
        <v>11</v>
      </c>
      <c r="EJ107" s="5018"/>
      <c r="EK107" s="5018"/>
      <c r="EL107" s="5012"/>
      <c r="EM107" s="5018"/>
      <c r="EN107" s="5044"/>
      <c r="EO107" s="5045" t="s">
        <v>3</v>
      </c>
      <c r="EP107" s="5045" t="s">
        <v>18</v>
      </c>
      <c r="EQ107" s="5045"/>
      <c r="ER107" s="5045"/>
      <c r="ES107" s="5045" t="s">
        <v>21</v>
      </c>
      <c r="ET107" s="5045" t="s">
        <v>27</v>
      </c>
      <c r="EU107" s="5045" t="s">
        <v>28</v>
      </c>
      <c r="EV107" s="5045"/>
      <c r="EW107" s="5045"/>
      <c r="EX107" s="5045"/>
      <c r="EY107" s="5045"/>
      <c r="EZ107" s="5045" t="s">
        <v>11</v>
      </c>
      <c r="FA107" s="5384"/>
      <c r="FB107" s="5046"/>
      <c r="FD107" s="5122"/>
      <c r="FE107" s="5122"/>
      <c r="FF107" s="5122"/>
      <c r="FG107" s="5122"/>
      <c r="FH107" s="5122"/>
      <c r="FI107" s="5122"/>
      <c r="FJ107" s="5122"/>
      <c r="FK107" s="5122"/>
      <c r="FL107" s="5122"/>
      <c r="FM107" s="5122"/>
      <c r="FN107" s="5122"/>
      <c r="FO107" s="5122"/>
      <c r="FP107" s="5122"/>
      <c r="FQ107" s="5122"/>
      <c r="FR107" s="5122"/>
      <c r="FS107" s="5122"/>
      <c r="FT107" s="5122"/>
      <c r="FU107" s="5122"/>
      <c r="FV107" s="5106"/>
      <c r="FW107" s="5107"/>
      <c r="FX107" s="5108" t="s">
        <v>14</v>
      </c>
      <c r="FY107" s="5108" t="s">
        <v>12</v>
      </c>
      <c r="FZ107" s="5108"/>
      <c r="GA107" s="5108"/>
      <c r="GB107" s="5108" t="s">
        <v>15</v>
      </c>
      <c r="GC107" s="5108" t="s">
        <v>12</v>
      </c>
      <c r="GD107" s="5108" t="s">
        <v>12</v>
      </c>
      <c r="GE107" s="5108"/>
      <c r="GF107" s="5108"/>
      <c r="GG107" s="5108"/>
      <c r="GH107" s="5108"/>
      <c r="GI107" s="5108" t="s">
        <v>0</v>
      </c>
      <c r="GJ107" s="5180"/>
      <c r="GK107" s="5109"/>
      <c r="GL107" s="6480"/>
      <c r="GM107" s="6546"/>
      <c r="GN107" s="6547"/>
      <c r="GO107" s="6536"/>
      <c r="GP107" s="6536"/>
      <c r="GQ107" s="6548"/>
      <c r="GR107" s="6536"/>
      <c r="GS107" s="6536"/>
      <c r="GT107" s="6536"/>
      <c r="GU107" s="6549"/>
      <c r="GV107" s="6536"/>
      <c r="GW107" s="6536"/>
      <c r="GX107" s="6550"/>
      <c r="GY107" s="6536"/>
      <c r="GZ107" s="6550"/>
      <c r="HA107" s="6550"/>
      <c r="HB107" s="6898"/>
      <c r="HC107" s="6898"/>
      <c r="HD107" s="6538"/>
      <c r="HE107" s="6520"/>
      <c r="HF107" s="6561"/>
      <c r="HG107" s="6562"/>
      <c r="HH107" s="6563"/>
      <c r="HI107" s="6564"/>
      <c r="HJ107" s="6564"/>
      <c r="HK107" s="6564"/>
      <c r="HL107" s="6564"/>
      <c r="HM107" s="6564"/>
      <c r="HN107" s="6564"/>
      <c r="HO107" s="6564"/>
      <c r="HP107" s="6564"/>
      <c r="HQ107" s="6564"/>
      <c r="HR107" s="6564"/>
      <c r="HS107" s="6564"/>
      <c r="HT107" s="6564"/>
      <c r="HU107" s="7086"/>
      <c r="HV107" s="4993"/>
      <c r="HW107" s="6779"/>
      <c r="HX107" s="6779"/>
      <c r="HY107" s="6779"/>
      <c r="HZ107" s="6779" t="s">
        <v>14</v>
      </c>
      <c r="IA107" s="6779" t="s">
        <v>12</v>
      </c>
      <c r="IB107" s="6779"/>
      <c r="IC107" s="6779"/>
      <c r="ID107" s="6779" t="s">
        <v>15</v>
      </c>
      <c r="IE107" s="6779" t="s">
        <v>12</v>
      </c>
      <c r="IF107" s="6779" t="s">
        <v>12</v>
      </c>
      <c r="IG107" s="6779"/>
      <c r="IH107" s="6779"/>
      <c r="II107" s="6779"/>
      <c r="IJ107" s="6779"/>
      <c r="IK107" s="6779" t="s">
        <v>0</v>
      </c>
      <c r="IL107" s="6872"/>
      <c r="IM107" s="6872"/>
      <c r="IN107" s="6779"/>
      <c r="IO107" s="87"/>
      <c r="IP107" s="7556"/>
      <c r="IQ107" s="6791"/>
      <c r="IR107" s="6791"/>
      <c r="IS107" s="6798"/>
      <c r="IT107" s="6791"/>
      <c r="IU107" s="6791"/>
      <c r="IV107" s="7553"/>
      <c r="IW107" s="7554"/>
      <c r="IX107" s="6798"/>
      <c r="IY107" s="7555"/>
      <c r="IZ107" s="6791"/>
      <c r="JA107" s="6803"/>
      <c r="JB107" s="6800"/>
      <c r="JC107" s="6804"/>
      <c r="JD107" s="6887"/>
      <c r="JE107" s="6821"/>
    </row>
    <row r="108" spans="2:265" ht="16.2" thickBot="1">
      <c r="Q108" s="7750" t="s">
        <v>1543</v>
      </c>
      <c r="R108" s="7717" t="s">
        <v>1656</v>
      </c>
      <c r="S108" s="7779">
        <v>57</v>
      </c>
      <c r="T108" s="7714" t="s">
        <v>796</v>
      </c>
      <c r="U108" s="7780">
        <v>45748</v>
      </c>
      <c r="V108" s="7760">
        <v>5</v>
      </c>
      <c r="W108" s="7717" t="s">
        <v>35</v>
      </c>
      <c r="X108" s="7717">
        <v>5</v>
      </c>
      <c r="Y108" s="7722">
        <v>266.5</v>
      </c>
      <c r="Z108" s="7719">
        <v>45764</v>
      </c>
      <c r="AA108" s="7720">
        <v>45762</v>
      </c>
      <c r="AB108" s="7717">
        <v>24714</v>
      </c>
      <c r="AC108" s="7721">
        <v>5000</v>
      </c>
      <c r="AD108" s="7721">
        <v>0</v>
      </c>
      <c r="AE108" s="7752">
        <v>1572</v>
      </c>
      <c r="AF108" s="7722">
        <v>143.69999999999999</v>
      </c>
      <c r="AG108" s="7714">
        <v>5</v>
      </c>
      <c r="AH108" s="7873" t="s">
        <v>8</v>
      </c>
      <c r="AI108" s="7782"/>
      <c r="AJ108" s="7959"/>
      <c r="AK108" s="7960"/>
      <c r="AL108" s="7960"/>
      <c r="AM108" s="7743"/>
      <c r="AN108" s="7743"/>
      <c r="AO108" s="7743"/>
      <c r="AP108" s="7743"/>
      <c r="AQ108" s="7743"/>
      <c r="AR108" s="7743"/>
      <c r="AS108" s="7743"/>
      <c r="AT108" s="7743"/>
      <c r="AU108" s="7961"/>
      <c r="AV108" s="7961"/>
      <c r="AW108" s="7743"/>
      <c r="AX108" s="7743"/>
      <c r="AY108" s="7743"/>
      <c r="AZ108" s="7949"/>
      <c r="BC108" s="5069"/>
      <c r="BD108" s="5070"/>
      <c r="BE108" s="5066"/>
      <c r="BF108" s="5066"/>
      <c r="BG108" s="5071"/>
      <c r="BH108" s="5066"/>
      <c r="BI108" s="5066"/>
      <c r="BJ108" s="5066"/>
      <c r="BK108" s="5072"/>
      <c r="BL108" s="5066"/>
      <c r="BM108" s="5066"/>
      <c r="BN108" s="5073"/>
      <c r="BO108" s="5066"/>
      <c r="BP108" s="5073"/>
      <c r="BQ108" s="5073"/>
      <c r="BR108" s="6690"/>
      <c r="BS108" s="5068"/>
      <c r="BT108" s="5083"/>
      <c r="BU108" s="5262"/>
      <c r="BV108" s="5084"/>
      <c r="BW108" s="5085" t="s">
        <v>14</v>
      </c>
      <c r="BX108" s="5085" t="s">
        <v>12</v>
      </c>
      <c r="BY108" s="5085"/>
      <c r="BZ108" s="5085"/>
      <c r="CA108" s="5085" t="s">
        <v>15</v>
      </c>
      <c r="CB108" s="5085" t="s">
        <v>12</v>
      </c>
      <c r="CC108" s="5085" t="s">
        <v>12</v>
      </c>
      <c r="CD108" s="5085"/>
      <c r="CE108" s="5085"/>
      <c r="CF108" s="5085"/>
      <c r="CG108" s="5085"/>
      <c r="CH108" s="5085" t="s">
        <v>0</v>
      </c>
      <c r="CI108" s="6466"/>
      <c r="CJ108" s="5086"/>
      <c r="CL108" s="5106"/>
      <c r="CM108" s="5106"/>
      <c r="CN108" s="5106"/>
      <c r="CO108" s="5106" t="s">
        <v>14</v>
      </c>
      <c r="CP108" s="5106" t="s">
        <v>12</v>
      </c>
      <c r="CQ108" s="5106"/>
      <c r="CR108" s="5106"/>
      <c r="CS108" s="5106" t="s">
        <v>15</v>
      </c>
      <c r="CT108" s="5106" t="s">
        <v>12</v>
      </c>
      <c r="CU108" s="5106" t="s">
        <v>12</v>
      </c>
      <c r="CV108" s="5106"/>
      <c r="CW108" s="5106"/>
      <c r="CX108" s="5106"/>
      <c r="CY108" s="5106"/>
      <c r="CZ108" s="5106" t="s">
        <v>0</v>
      </c>
      <c r="DA108" s="5106"/>
      <c r="DB108" s="5106"/>
      <c r="DC108" s="5139"/>
      <c r="DD108" s="5106"/>
      <c r="DE108" s="5107"/>
      <c r="DF108" s="5108" t="s">
        <v>14</v>
      </c>
      <c r="DG108" s="5108" t="s">
        <v>12</v>
      </c>
      <c r="DH108" s="5108"/>
      <c r="DI108" s="5108"/>
      <c r="DJ108" s="5108" t="s">
        <v>15</v>
      </c>
      <c r="DK108" s="5108" t="s">
        <v>12</v>
      </c>
      <c r="DL108" s="5108" t="s">
        <v>12</v>
      </c>
      <c r="DM108" s="5108"/>
      <c r="DN108" s="5108"/>
      <c r="DO108" s="5108"/>
      <c r="DP108" s="5108"/>
      <c r="DQ108" s="5108" t="s">
        <v>0</v>
      </c>
      <c r="DR108" s="5180"/>
      <c r="DS108" s="5109"/>
      <c r="DU108" s="8565" t="s">
        <v>1543</v>
      </c>
      <c r="DV108" s="8441" t="s">
        <v>1817</v>
      </c>
      <c r="DW108" s="8472">
        <v>20</v>
      </c>
      <c r="DX108" s="8472">
        <v>4470</v>
      </c>
      <c r="DY108" s="8473">
        <v>45799</v>
      </c>
      <c r="DZ108" s="8474">
        <v>50</v>
      </c>
      <c r="EA108" s="8472" t="s">
        <v>35</v>
      </c>
      <c r="EB108" s="8472">
        <v>126.04</v>
      </c>
      <c r="EC108" s="4344">
        <v>45818</v>
      </c>
      <c r="ED108" s="8473">
        <v>45824</v>
      </c>
      <c r="EE108" s="8472">
        <v>41976</v>
      </c>
      <c r="EF108" s="8475">
        <v>56000</v>
      </c>
      <c r="EG108" s="8472">
        <f>(DZ108*1000-EF108)</f>
        <v>-6000</v>
      </c>
      <c r="EH108" s="8447">
        <f>(EB108*EF108/1000)</f>
        <v>7058.24</v>
      </c>
      <c r="EI108" s="8447">
        <f>(EH108*0.04)</f>
        <v>282.32959999999997</v>
      </c>
      <c r="EJ108" s="8472">
        <v>4</v>
      </c>
      <c r="EK108" s="6271" t="s">
        <v>8</v>
      </c>
      <c r="EL108" s="4994"/>
      <c r="EM108" s="5022"/>
      <c r="EN108" s="5023"/>
      <c r="EO108" s="6923"/>
      <c r="EP108" s="5000"/>
      <c r="EQ108" s="5000"/>
      <c r="ER108" s="5000"/>
      <c r="ES108" s="5000"/>
      <c r="ET108" s="5000"/>
      <c r="EU108" s="5000"/>
      <c r="EV108" s="5000"/>
      <c r="EW108" s="5000"/>
      <c r="EX108" s="5000"/>
      <c r="EY108" s="5000"/>
      <c r="EZ108" s="5000"/>
      <c r="FA108" s="5000"/>
      <c r="FB108" s="5005"/>
      <c r="FD108" s="6326" t="s">
        <v>1519</v>
      </c>
      <c r="FE108" s="5103"/>
      <c r="FF108" s="5104"/>
      <c r="FG108" s="5104"/>
      <c r="FH108" s="5104"/>
      <c r="FI108" s="5104"/>
      <c r="FJ108" s="5104"/>
      <c r="FK108" s="5104"/>
      <c r="FL108" s="5104"/>
      <c r="FM108" s="5104"/>
      <c r="FN108" s="5104"/>
      <c r="FO108" s="5104"/>
      <c r="FP108" s="5104"/>
      <c r="FQ108" s="5104"/>
      <c r="FR108" s="5104"/>
      <c r="FS108" s="5104"/>
      <c r="FT108" s="5104"/>
      <c r="FV108" s="5110" t="s">
        <v>4</v>
      </c>
      <c r="FW108" s="5111" t="s">
        <v>18</v>
      </c>
      <c r="FX108" s="5112" t="s">
        <v>19</v>
      </c>
      <c r="FY108" s="5112" t="s">
        <v>19</v>
      </c>
      <c r="FZ108" s="5112" t="s">
        <v>20</v>
      </c>
      <c r="GA108" s="5112" t="s">
        <v>21</v>
      </c>
      <c r="GB108" s="5112" t="s">
        <v>22</v>
      </c>
      <c r="GC108" s="5112" t="s">
        <v>23</v>
      </c>
      <c r="GD108" s="5112" t="s">
        <v>23</v>
      </c>
      <c r="GE108" s="5112" t="s">
        <v>24</v>
      </c>
      <c r="GF108" s="5112" t="s">
        <v>20</v>
      </c>
      <c r="GG108" s="5112" t="s">
        <v>25</v>
      </c>
      <c r="GH108" s="5112" t="s">
        <v>0</v>
      </c>
      <c r="GI108" s="5112" t="s">
        <v>1363</v>
      </c>
      <c r="GJ108" s="5181"/>
      <c r="GK108" s="5113" t="s">
        <v>26</v>
      </c>
      <c r="GM108" s="6535"/>
      <c r="GN108" s="6536"/>
      <c r="GO108" s="6536"/>
      <c r="GP108" s="6536"/>
      <c r="GQ108" s="6536"/>
      <c r="GR108" s="6536"/>
      <c r="GS108" s="6536"/>
      <c r="GT108" s="6536"/>
      <c r="GU108" s="6537"/>
      <c r="GV108" s="6536"/>
      <c r="GW108" s="6536"/>
      <c r="GX108" s="6536"/>
      <c r="GY108" s="6536"/>
      <c r="GZ108" s="6536"/>
      <c r="HA108" s="6536"/>
      <c r="HB108" s="6676"/>
      <c r="HC108" s="6676"/>
      <c r="HD108" s="6538"/>
      <c r="HF108" s="6520"/>
      <c r="HG108" s="6520"/>
      <c r="HH108" s="6566"/>
      <c r="HI108" s="6517"/>
      <c r="HJ108" s="6517"/>
      <c r="HK108" s="6517"/>
      <c r="HL108" s="6517"/>
      <c r="HM108" s="6517"/>
      <c r="HN108" s="6517"/>
      <c r="HO108" s="6517"/>
      <c r="HP108" s="6517"/>
      <c r="HQ108" s="6517"/>
      <c r="HR108" s="6517"/>
      <c r="HS108" s="6517"/>
      <c r="HT108" s="6517"/>
      <c r="HU108" s="6517"/>
      <c r="HW108" s="6780" t="s">
        <v>3</v>
      </c>
      <c r="HX108" s="6780" t="s">
        <v>4</v>
      </c>
      <c r="HY108" s="6780" t="s">
        <v>18</v>
      </c>
      <c r="HZ108" s="6780" t="s">
        <v>19</v>
      </c>
      <c r="IA108" s="6780" t="s">
        <v>19</v>
      </c>
      <c r="IB108" s="6780" t="s">
        <v>20</v>
      </c>
      <c r="IC108" s="6780" t="s">
        <v>21</v>
      </c>
      <c r="ID108" s="6780" t="s">
        <v>22</v>
      </c>
      <c r="IE108" s="6780" t="s">
        <v>23</v>
      </c>
      <c r="IF108" s="6780" t="s">
        <v>23</v>
      </c>
      <c r="IG108" s="6780" t="s">
        <v>1227</v>
      </c>
      <c r="IH108" s="6780" t="s">
        <v>20</v>
      </c>
      <c r="II108" s="6780" t="s">
        <v>25</v>
      </c>
      <c r="IJ108" s="6780" t="s">
        <v>0</v>
      </c>
      <c r="IK108" s="6780" t="s">
        <v>1363</v>
      </c>
      <c r="IL108" s="6868"/>
      <c r="IM108" s="6868" t="s">
        <v>1526</v>
      </c>
      <c r="IN108" s="6780" t="s">
        <v>26</v>
      </c>
      <c r="IO108" s="87"/>
      <c r="IP108" s="6769"/>
      <c r="IQ108" s="6765"/>
      <c r="IR108" s="6826"/>
      <c r="IS108" s="6827"/>
      <c r="IT108" s="6827"/>
      <c r="IU108" s="6827"/>
      <c r="IV108" s="6827"/>
      <c r="IW108" s="6827"/>
      <c r="IX108" s="6827"/>
      <c r="IY108" s="6827"/>
      <c r="IZ108" s="6827"/>
      <c r="JA108" s="6827"/>
      <c r="JB108" s="6827"/>
      <c r="JC108" s="6827"/>
      <c r="JD108" s="6827"/>
      <c r="JE108" s="6829"/>
    </row>
    <row r="109" spans="2:265" ht="15" thickBot="1">
      <c r="Q109" s="7750" t="s">
        <v>1543</v>
      </c>
      <c r="R109" s="7717" t="s">
        <v>1788</v>
      </c>
      <c r="S109" s="7759">
        <v>52</v>
      </c>
      <c r="T109" s="7714" t="s">
        <v>36</v>
      </c>
      <c r="U109" s="7715">
        <v>45738</v>
      </c>
      <c r="V109" s="7911">
        <v>14.4</v>
      </c>
      <c r="W109" s="7761" t="s">
        <v>35</v>
      </c>
      <c r="X109" s="7761">
        <v>36</v>
      </c>
      <c r="Y109" s="7762">
        <v>1350</v>
      </c>
      <c r="Z109" s="7719">
        <v>45764</v>
      </c>
      <c r="AA109" s="7720">
        <v>45762</v>
      </c>
      <c r="AB109" s="7717">
        <v>24714</v>
      </c>
      <c r="AC109" s="7721">
        <v>14400</v>
      </c>
      <c r="AD109" s="7721">
        <f>(AC109-V109*1000)</f>
        <v>0</v>
      </c>
      <c r="AE109" s="7722">
        <f>(AC109*Y109/1000)</f>
        <v>19440</v>
      </c>
      <c r="AF109" s="7722">
        <f>(AE109*0.05)</f>
        <v>972</v>
      </c>
      <c r="AG109" s="7723">
        <v>5</v>
      </c>
      <c r="AH109" s="7874" t="s">
        <v>8</v>
      </c>
      <c r="AI109" s="7782"/>
      <c r="AJ109" s="7959"/>
      <c r="AK109" s="7960"/>
      <c r="AL109" s="7960"/>
      <c r="AM109" s="7743"/>
      <c r="AN109" s="7743"/>
      <c r="AO109" s="7743"/>
      <c r="AP109" s="7743"/>
      <c r="AQ109" s="7743"/>
      <c r="AR109" s="7743"/>
      <c r="AS109" s="7743"/>
      <c r="AT109" s="7743"/>
      <c r="AU109" s="7961"/>
      <c r="AV109" s="7961"/>
      <c r="AW109" s="7743"/>
      <c r="AX109" s="7743"/>
      <c r="AY109" s="7743"/>
      <c r="AZ109" s="7949"/>
      <c r="BC109" s="5069"/>
      <c r="BD109" s="5070"/>
      <c r="BE109" s="5066"/>
      <c r="BF109" s="5066"/>
      <c r="BG109" s="5071"/>
      <c r="BH109" s="5066"/>
      <c r="BI109" s="5066"/>
      <c r="BJ109" s="5066"/>
      <c r="BK109" s="5072"/>
      <c r="BL109" s="5066"/>
      <c r="BM109" s="5066"/>
      <c r="BN109" s="5073"/>
      <c r="BO109" s="5066"/>
      <c r="BP109" s="5073"/>
      <c r="BQ109" s="5073"/>
      <c r="BR109" s="6690"/>
      <c r="BS109" s="5068"/>
      <c r="BT109" s="5083"/>
      <c r="BU109" s="5263" t="s">
        <v>4</v>
      </c>
      <c r="BV109" s="5087" t="s">
        <v>18</v>
      </c>
      <c r="BW109" s="5088" t="s">
        <v>19</v>
      </c>
      <c r="BX109" s="5088" t="s">
        <v>19</v>
      </c>
      <c r="BY109" s="5088" t="s">
        <v>20</v>
      </c>
      <c r="BZ109" s="5088" t="s">
        <v>21</v>
      </c>
      <c r="CA109" s="5088" t="s">
        <v>22</v>
      </c>
      <c r="CB109" s="5088" t="s">
        <v>23</v>
      </c>
      <c r="CC109" s="5088" t="s">
        <v>23</v>
      </c>
      <c r="CD109" s="5088" t="s">
        <v>24</v>
      </c>
      <c r="CE109" s="5088" t="s">
        <v>20</v>
      </c>
      <c r="CF109" s="5088" t="s">
        <v>25</v>
      </c>
      <c r="CG109" s="5088" t="s">
        <v>0</v>
      </c>
      <c r="CH109" s="5088" t="s">
        <v>1363</v>
      </c>
      <c r="CI109" s="6467" t="s">
        <v>1388</v>
      </c>
      <c r="CJ109" s="5089" t="s">
        <v>26</v>
      </c>
      <c r="CL109" s="5110" t="s">
        <v>3</v>
      </c>
      <c r="CM109" s="5110" t="s">
        <v>4</v>
      </c>
      <c r="CN109" s="5110" t="s">
        <v>18</v>
      </c>
      <c r="CO109" s="5110" t="s">
        <v>19</v>
      </c>
      <c r="CP109" s="5110" t="s">
        <v>19</v>
      </c>
      <c r="CQ109" s="5110" t="s">
        <v>20</v>
      </c>
      <c r="CR109" s="5110" t="s">
        <v>21</v>
      </c>
      <c r="CS109" s="5110" t="s">
        <v>22</v>
      </c>
      <c r="CT109" s="5110" t="s">
        <v>23</v>
      </c>
      <c r="CU109" s="5110" t="s">
        <v>23</v>
      </c>
      <c r="CV109" s="5110" t="s">
        <v>1227</v>
      </c>
      <c r="CW109" s="5110" t="s">
        <v>20</v>
      </c>
      <c r="CX109" s="5110" t="s">
        <v>25</v>
      </c>
      <c r="CY109" s="5110" t="s">
        <v>0</v>
      </c>
      <c r="CZ109" s="5110" t="s">
        <v>1363</v>
      </c>
      <c r="DA109" s="5110" t="s">
        <v>1388</v>
      </c>
      <c r="DB109" s="5110" t="s">
        <v>26</v>
      </c>
      <c r="DC109" s="5139"/>
      <c r="DD109" s="5110" t="s">
        <v>4</v>
      </c>
      <c r="DE109" s="5111" t="s">
        <v>18</v>
      </c>
      <c r="DF109" s="5112" t="s">
        <v>19</v>
      </c>
      <c r="DG109" s="5112" t="s">
        <v>19</v>
      </c>
      <c r="DH109" s="5112" t="s">
        <v>20</v>
      </c>
      <c r="DI109" s="5112" t="s">
        <v>21</v>
      </c>
      <c r="DJ109" s="5112" t="s">
        <v>22</v>
      </c>
      <c r="DK109" s="5112" t="s">
        <v>23</v>
      </c>
      <c r="DL109" s="5112" t="s">
        <v>23</v>
      </c>
      <c r="DM109" s="5112" t="s">
        <v>24</v>
      </c>
      <c r="DN109" s="5112" t="s">
        <v>20</v>
      </c>
      <c r="DO109" s="5112" t="s">
        <v>25</v>
      </c>
      <c r="DP109" s="5112" t="s">
        <v>0</v>
      </c>
      <c r="DQ109" s="5112" t="s">
        <v>1363</v>
      </c>
      <c r="DR109" s="5181"/>
      <c r="DS109" s="5113" t="s">
        <v>26</v>
      </c>
      <c r="DU109" s="8565" t="s">
        <v>591</v>
      </c>
      <c r="DV109" s="8472" t="s">
        <v>1534</v>
      </c>
      <c r="DW109" s="8442">
        <v>27</v>
      </c>
      <c r="DX109" s="8442" t="s">
        <v>101</v>
      </c>
      <c r="DY109" s="8443">
        <v>45803</v>
      </c>
      <c r="DZ109" s="8444">
        <v>100</v>
      </c>
      <c r="EA109" s="8442" t="s">
        <v>35</v>
      </c>
      <c r="EB109" s="8442">
        <v>104.58</v>
      </c>
      <c r="EC109" s="8445">
        <v>45820</v>
      </c>
      <c r="ED109" s="8443">
        <v>45818</v>
      </c>
      <c r="EE109" s="8442">
        <v>41933</v>
      </c>
      <c r="EF109" s="8446">
        <v>100000</v>
      </c>
      <c r="EG109" s="8446">
        <v>0</v>
      </c>
      <c r="EH109" s="8564">
        <f>(EB109*EF109/1000)</f>
        <v>10458</v>
      </c>
      <c r="EI109" s="8564">
        <f>(EH109*0.04)</f>
        <v>418.32</v>
      </c>
      <c r="EJ109" s="8446">
        <v>4</v>
      </c>
      <c r="EK109" s="5026" t="s">
        <v>8</v>
      </c>
      <c r="EL109" s="4994"/>
      <c r="EM109" s="5025"/>
      <c r="EN109" s="5013"/>
      <c r="EO109" s="5048"/>
      <c r="EP109" s="5003"/>
      <c r="EQ109" s="5003"/>
      <c r="ER109" s="5003"/>
      <c r="ES109" s="5003"/>
      <c r="ET109" s="5003"/>
      <c r="EU109" s="5003"/>
      <c r="EV109" s="5003"/>
      <c r="EW109" s="5003"/>
      <c r="EX109" s="5003"/>
      <c r="EY109" s="5003"/>
      <c r="EZ109" s="5003"/>
      <c r="FA109" s="5003"/>
      <c r="FB109" s="1118"/>
      <c r="FD109" s="5106"/>
      <c r="FE109" s="5106"/>
      <c r="FF109" s="5106"/>
      <c r="FG109" s="5106" t="s">
        <v>14</v>
      </c>
      <c r="FH109" s="5106" t="s">
        <v>12</v>
      </c>
      <c r="FI109" s="5106"/>
      <c r="FJ109" s="5106"/>
      <c r="FK109" s="5106" t="s">
        <v>15</v>
      </c>
      <c r="FL109" s="5106" t="s">
        <v>12</v>
      </c>
      <c r="FM109" s="5106" t="s">
        <v>12</v>
      </c>
      <c r="FN109" s="5106"/>
      <c r="FO109" s="5106"/>
      <c r="FP109" s="5106"/>
      <c r="FQ109" s="5106"/>
      <c r="FR109" s="5106" t="s">
        <v>0</v>
      </c>
      <c r="FS109" s="5106"/>
      <c r="FT109" s="5106"/>
      <c r="FV109" s="5114"/>
      <c r="FW109" s="5115"/>
      <c r="FX109" s="5116" t="s">
        <v>3</v>
      </c>
      <c r="FY109" s="5116" t="s">
        <v>18</v>
      </c>
      <c r="FZ109" s="5116"/>
      <c r="GA109" s="5116"/>
      <c r="GB109" s="5116" t="s">
        <v>21</v>
      </c>
      <c r="GC109" s="5116" t="s">
        <v>27</v>
      </c>
      <c r="GD109" s="5116" t="s">
        <v>28</v>
      </c>
      <c r="GE109" s="5116"/>
      <c r="GF109" s="5116"/>
      <c r="GG109" s="5116"/>
      <c r="GH109" s="5116"/>
      <c r="GI109" s="5116" t="s">
        <v>11</v>
      </c>
      <c r="GJ109" s="5182"/>
      <c r="GK109" s="5117"/>
      <c r="GM109" s="6535"/>
      <c r="GN109" s="6536"/>
      <c r="GO109" s="6536"/>
      <c r="GP109" s="6536"/>
      <c r="GQ109" s="6536"/>
      <c r="GR109" s="6536"/>
      <c r="GS109" s="6536"/>
      <c r="GT109" s="6536"/>
      <c r="GU109" s="6537"/>
      <c r="GV109" s="6536"/>
      <c r="GW109" s="6536"/>
      <c r="GX109" s="6536"/>
      <c r="GY109" s="6536"/>
      <c r="GZ109" s="6536"/>
      <c r="HA109" s="6536"/>
      <c r="HB109" s="6676"/>
      <c r="HC109" s="6676"/>
      <c r="HD109" s="6538"/>
      <c r="HW109" s="6781"/>
      <c r="HX109" s="6781"/>
      <c r="HY109" s="6781"/>
      <c r="HZ109" s="6781" t="s">
        <v>3</v>
      </c>
      <c r="IA109" s="6781" t="s">
        <v>18</v>
      </c>
      <c r="IB109" s="6781"/>
      <c r="IC109" s="6781"/>
      <c r="ID109" s="6781" t="s">
        <v>21</v>
      </c>
      <c r="IE109" s="6781" t="s">
        <v>27</v>
      </c>
      <c r="IF109" s="6781" t="s">
        <v>28</v>
      </c>
      <c r="IG109" s="6781"/>
      <c r="IH109" s="6781"/>
      <c r="II109" s="6781"/>
      <c r="IJ109" s="6781"/>
      <c r="IK109" s="6781" t="s">
        <v>11</v>
      </c>
      <c r="IL109" s="6873"/>
      <c r="IM109" s="6873"/>
      <c r="IN109" s="6781"/>
      <c r="IO109" s="87"/>
      <c r="IP109" s="6774"/>
      <c r="IQ109" s="6775"/>
      <c r="IR109" s="6830"/>
      <c r="IS109" s="6831"/>
      <c r="IT109" s="6831"/>
      <c r="IU109" s="6831"/>
      <c r="IV109" s="6831"/>
      <c r="IW109" s="6831"/>
      <c r="IX109" s="6831"/>
      <c r="IY109" s="6831"/>
      <c r="IZ109" s="6831"/>
      <c r="JA109" s="6831"/>
      <c r="JB109" s="6831"/>
      <c r="JC109" s="6831"/>
      <c r="JD109" s="6831"/>
      <c r="JE109" s="6834"/>
    </row>
    <row r="110" spans="2:265" ht="15" thickBot="1">
      <c r="Q110" s="7750" t="s">
        <v>792</v>
      </c>
      <c r="R110" s="7714" t="s">
        <v>1766</v>
      </c>
      <c r="S110" s="7736">
        <v>526</v>
      </c>
      <c r="T110" s="7714" t="s">
        <v>101</v>
      </c>
      <c r="U110" s="7745">
        <v>45756</v>
      </c>
      <c r="V110" s="8615">
        <v>12.5</v>
      </c>
      <c r="W110" s="7761" t="s">
        <v>35</v>
      </c>
      <c r="X110" s="7761">
        <v>25</v>
      </c>
      <c r="Y110" s="7754">
        <v>615</v>
      </c>
      <c r="Z110" s="7746">
        <v>45763</v>
      </c>
      <c r="AA110" s="7781">
        <v>45762</v>
      </c>
      <c r="AB110" s="7736">
        <v>24716</v>
      </c>
      <c r="AC110" s="7755">
        <v>25000</v>
      </c>
      <c r="AD110" s="7721">
        <f t="shared" ref="AD110:AD118" si="32">(AC110-V110*1000)</f>
        <v>12500</v>
      </c>
      <c r="AE110" s="7756">
        <f t="shared" ref="AE110:AE118" si="33">(AC110*Y110/1000)</f>
        <v>15375</v>
      </c>
      <c r="AF110" s="7756">
        <f t="shared" ref="AF110:AF118" si="34">(AE110*0.05)</f>
        <v>768.75</v>
      </c>
      <c r="AG110" s="7723">
        <v>5</v>
      </c>
      <c r="AH110" s="7873" t="s">
        <v>8</v>
      </c>
      <c r="AI110" s="7782"/>
      <c r="AJ110" s="7978"/>
      <c r="AK110" s="7979"/>
      <c r="AL110" s="7979"/>
      <c r="AM110" s="7979"/>
      <c r="AN110" s="7979"/>
      <c r="AO110" s="7979"/>
      <c r="AP110" s="7979"/>
      <c r="AQ110" s="7979"/>
      <c r="AR110" s="7979"/>
      <c r="AS110" s="7979"/>
      <c r="AT110" s="7979"/>
      <c r="AU110" s="7979"/>
      <c r="AV110" s="7979"/>
      <c r="AW110" s="7979"/>
      <c r="AX110" s="7979"/>
      <c r="AY110" s="7979"/>
      <c r="AZ110" s="7980"/>
      <c r="BC110" s="5065"/>
      <c r="BD110" s="5066"/>
      <c r="BE110" s="5066"/>
      <c r="BF110" s="5066"/>
      <c r="BG110" s="5066"/>
      <c r="BH110" s="5066"/>
      <c r="BI110" s="5066"/>
      <c r="BJ110" s="5066"/>
      <c r="BK110" s="5067"/>
      <c r="BL110" s="5066"/>
      <c r="BM110" s="5066"/>
      <c r="BN110" s="5066"/>
      <c r="BO110" s="5066"/>
      <c r="BP110" s="5066"/>
      <c r="BQ110" s="5073"/>
      <c r="BR110" s="6690"/>
      <c r="BS110" s="5068"/>
      <c r="BT110" s="5083"/>
      <c r="BU110" s="5264"/>
      <c r="BV110" s="5090"/>
      <c r="BW110" s="5091" t="s">
        <v>3</v>
      </c>
      <c r="BX110" s="5091" t="s">
        <v>18</v>
      </c>
      <c r="BY110" s="5091"/>
      <c r="BZ110" s="5091"/>
      <c r="CA110" s="5091" t="s">
        <v>21</v>
      </c>
      <c r="CB110" s="5091" t="s">
        <v>27</v>
      </c>
      <c r="CC110" s="5091" t="s">
        <v>28</v>
      </c>
      <c r="CD110" s="5091"/>
      <c r="CE110" s="5091"/>
      <c r="CF110" s="5091"/>
      <c r="CG110" s="5091"/>
      <c r="CH110" s="5091" t="s">
        <v>11</v>
      </c>
      <c r="CI110" s="6468"/>
      <c r="CJ110" s="5092"/>
      <c r="CL110" s="5114"/>
      <c r="CM110" s="5114"/>
      <c r="CN110" s="5114"/>
      <c r="CO110" s="5114" t="s">
        <v>3</v>
      </c>
      <c r="CP110" s="5114" t="s">
        <v>18</v>
      </c>
      <c r="CQ110" s="5114"/>
      <c r="CR110" s="5114"/>
      <c r="CS110" s="5114" t="s">
        <v>21</v>
      </c>
      <c r="CT110" s="5114" t="s">
        <v>27</v>
      </c>
      <c r="CU110" s="5114" t="s">
        <v>28</v>
      </c>
      <c r="CV110" s="5114"/>
      <c r="CW110" s="5114"/>
      <c r="CX110" s="5114"/>
      <c r="CY110" s="5114"/>
      <c r="CZ110" s="5114" t="s">
        <v>11</v>
      </c>
      <c r="DA110" s="5114"/>
      <c r="DB110" s="5114"/>
      <c r="DC110" s="5139"/>
      <c r="DD110" s="5114"/>
      <c r="DE110" s="5115"/>
      <c r="DF110" s="5116" t="s">
        <v>3</v>
      </c>
      <c r="DG110" s="5116" t="s">
        <v>18</v>
      </c>
      <c r="DH110" s="5116"/>
      <c r="DI110" s="5116"/>
      <c r="DJ110" s="5116" t="s">
        <v>21</v>
      </c>
      <c r="DK110" s="5116" t="s">
        <v>27</v>
      </c>
      <c r="DL110" s="5116" t="s">
        <v>28</v>
      </c>
      <c r="DM110" s="5116"/>
      <c r="DN110" s="5116"/>
      <c r="DO110" s="5116"/>
      <c r="DP110" s="5116"/>
      <c r="DQ110" s="5116" t="s">
        <v>11</v>
      </c>
      <c r="DR110" s="5182"/>
      <c r="DS110" s="5117"/>
      <c r="DU110" s="8677" t="s">
        <v>1543</v>
      </c>
      <c r="DV110" s="8678" t="s">
        <v>1832</v>
      </c>
      <c r="DW110" s="8679">
        <v>22</v>
      </c>
      <c r="DX110" s="8679">
        <v>4844</v>
      </c>
      <c r="DY110" s="8680">
        <v>45820</v>
      </c>
      <c r="DZ110" s="8424">
        <v>30</v>
      </c>
      <c r="EA110" s="8678" t="s">
        <v>35</v>
      </c>
      <c r="EB110" s="8678">
        <v>113.69</v>
      </c>
      <c r="EC110" s="8681">
        <v>45828</v>
      </c>
      <c r="ED110" s="8682">
        <v>45828</v>
      </c>
      <c r="EE110" s="8678"/>
      <c r="EF110" s="8683">
        <v>30000</v>
      </c>
      <c r="EG110" s="8678">
        <f>(DZ110*1000-EF110)</f>
        <v>0</v>
      </c>
      <c r="EH110" s="8684">
        <f>(EB110*EF110/1000)</f>
        <v>3410.7</v>
      </c>
      <c r="EI110" s="8684">
        <f>(EH110*0.04)</f>
        <v>136.428</v>
      </c>
      <c r="EJ110" s="8678">
        <v>4</v>
      </c>
      <c r="EK110" s="8685" t="s">
        <v>1844</v>
      </c>
      <c r="EL110" s="4994"/>
      <c r="EM110" s="5025"/>
      <c r="EN110" s="5013"/>
      <c r="EO110" s="5048"/>
      <c r="EP110" s="5003"/>
      <c r="EQ110" s="5003"/>
      <c r="ER110" s="5003"/>
      <c r="ES110" s="5003"/>
      <c r="ET110" s="5003"/>
      <c r="EU110" s="5003"/>
      <c r="EV110" s="5003"/>
      <c r="EW110" s="5003"/>
      <c r="EX110" s="5003"/>
      <c r="EY110" s="5003"/>
      <c r="EZ110" s="5003"/>
      <c r="FA110" s="5003"/>
      <c r="FB110" s="1118"/>
      <c r="FD110" s="5110" t="s">
        <v>3</v>
      </c>
      <c r="FE110" s="5110" t="s">
        <v>4</v>
      </c>
      <c r="FF110" s="5110" t="s">
        <v>18</v>
      </c>
      <c r="FG110" s="5110" t="s">
        <v>19</v>
      </c>
      <c r="FH110" s="5110" t="s">
        <v>19</v>
      </c>
      <c r="FI110" s="5110" t="s">
        <v>20</v>
      </c>
      <c r="FJ110" s="5110" t="s">
        <v>21</v>
      </c>
      <c r="FK110" s="5110" t="s">
        <v>22</v>
      </c>
      <c r="FL110" s="5110" t="s">
        <v>23</v>
      </c>
      <c r="FM110" s="5110" t="s">
        <v>23</v>
      </c>
      <c r="FN110" s="5110" t="s">
        <v>1227</v>
      </c>
      <c r="FO110" s="5110" t="s">
        <v>20</v>
      </c>
      <c r="FP110" s="5110" t="s">
        <v>25</v>
      </c>
      <c r="FQ110" s="5110" t="s">
        <v>0</v>
      </c>
      <c r="FR110" s="5110" t="s">
        <v>1363</v>
      </c>
      <c r="FS110" s="5110"/>
      <c r="FT110" s="5110" t="s">
        <v>26</v>
      </c>
      <c r="FV110" s="5118"/>
      <c r="FW110" s="5119"/>
      <c r="FX110" s="5487"/>
      <c r="FY110" s="5488"/>
      <c r="FZ110" s="5488"/>
      <c r="GA110" s="5488"/>
      <c r="GB110" s="5488"/>
      <c r="GC110" s="5488"/>
      <c r="GD110" s="5488"/>
      <c r="GE110" s="5488"/>
      <c r="GF110" s="5488"/>
      <c r="GG110" s="5488"/>
      <c r="GH110" s="5488"/>
      <c r="GI110" s="5488"/>
      <c r="GJ110" s="5488"/>
      <c r="GK110" s="5489"/>
      <c r="GM110" s="6535"/>
      <c r="GN110" s="6536"/>
      <c r="GO110" s="6536"/>
      <c r="GP110" s="6536"/>
      <c r="GQ110" s="6536"/>
      <c r="GR110" s="6536"/>
      <c r="GS110" s="6536"/>
      <c r="GT110" s="6536"/>
      <c r="GU110" s="6537"/>
      <c r="GV110" s="6536"/>
      <c r="GW110" s="6536"/>
      <c r="GX110" s="6536"/>
      <c r="GY110" s="6536"/>
      <c r="GZ110" s="6536"/>
      <c r="HA110" s="6536"/>
      <c r="HB110" s="6676"/>
      <c r="HC110" s="6676"/>
      <c r="HD110" s="6538"/>
      <c r="HW110" s="6754"/>
      <c r="HX110" s="6747"/>
      <c r="HY110" s="6747"/>
      <c r="HZ110" s="6747"/>
      <c r="IA110" s="6748"/>
      <c r="IB110" s="6747"/>
      <c r="IC110" s="6747"/>
      <c r="ID110" s="6749"/>
      <c r="IE110" s="6750"/>
      <c r="IF110" s="6748"/>
      <c r="IG110" s="7192"/>
      <c r="IH110" s="6747"/>
      <c r="II110" s="6751"/>
      <c r="IJ110" s="6760"/>
      <c r="IK110" s="6761"/>
      <c r="IL110" s="7177"/>
      <c r="IM110" s="6761"/>
      <c r="IN110" s="6879"/>
      <c r="IO110" s="5012"/>
      <c r="IP110" s="6778"/>
      <c r="IQ110" s="6778"/>
      <c r="IR110" s="6835"/>
      <c r="IS110" s="6734"/>
      <c r="IT110" s="6734"/>
      <c r="IU110" s="6734"/>
      <c r="IV110" s="6734"/>
      <c r="IW110" s="6734"/>
      <c r="IX110" s="6734"/>
      <c r="IY110" s="6734"/>
      <c r="IZ110" s="6734"/>
      <c r="JA110" s="6734"/>
      <c r="JB110" s="6734"/>
      <c r="JC110" s="6734"/>
      <c r="JD110" s="6734"/>
      <c r="JE110" s="6734"/>
    </row>
    <row r="111" spans="2:265" ht="15" thickBot="1">
      <c r="Q111" s="7750" t="s">
        <v>792</v>
      </c>
      <c r="R111" s="7714" t="s">
        <v>1764</v>
      </c>
      <c r="S111" s="7714">
        <v>527</v>
      </c>
      <c r="T111" s="7714" t="s">
        <v>101</v>
      </c>
      <c r="U111" s="7745">
        <v>45756</v>
      </c>
      <c r="V111" s="7728">
        <v>100</v>
      </c>
      <c r="W111" s="7717" t="s">
        <v>35</v>
      </c>
      <c r="X111" s="7717">
        <v>200</v>
      </c>
      <c r="Y111" s="7718">
        <v>544</v>
      </c>
      <c r="Z111" s="7746">
        <v>45763</v>
      </c>
      <c r="AA111" s="7781">
        <v>45762</v>
      </c>
      <c r="AB111" s="7736">
        <v>24716</v>
      </c>
      <c r="AC111" s="7723">
        <v>25000</v>
      </c>
      <c r="AD111" s="7721">
        <f t="shared" si="32"/>
        <v>-75000</v>
      </c>
      <c r="AE111" s="7752">
        <f t="shared" si="33"/>
        <v>13600</v>
      </c>
      <c r="AF111" s="7752">
        <f t="shared" si="34"/>
        <v>680</v>
      </c>
      <c r="AG111" s="7723">
        <v>5</v>
      </c>
      <c r="AH111" s="8582" t="s">
        <v>8</v>
      </c>
      <c r="AI111" s="7782"/>
      <c r="AJ111" s="7978"/>
      <c r="AK111" s="7979"/>
      <c r="AL111" s="7979"/>
      <c r="AM111" s="7979"/>
      <c r="AN111" s="7979"/>
      <c r="AO111" s="7979"/>
      <c r="AP111" s="7979"/>
      <c r="AQ111" s="7979"/>
      <c r="AR111" s="7979"/>
      <c r="AS111" s="7979"/>
      <c r="AT111" s="7979"/>
      <c r="AU111" s="7979"/>
      <c r="AV111" s="7979"/>
      <c r="AW111" s="7979"/>
      <c r="AX111" s="7979"/>
      <c r="AY111" s="7979"/>
      <c r="AZ111" s="7980"/>
      <c r="BC111" s="5078"/>
      <c r="BD111" s="5079"/>
      <c r="BE111" s="5079"/>
      <c r="BF111" s="5079"/>
      <c r="BG111" s="5079"/>
      <c r="BH111" s="5079"/>
      <c r="BI111" s="5079"/>
      <c r="BJ111" s="5079"/>
      <c r="BK111" s="5080"/>
      <c r="BL111" s="5079"/>
      <c r="BM111" s="5079"/>
      <c r="BN111" s="5079"/>
      <c r="BO111" s="5079"/>
      <c r="BP111" s="5177">
        <f>SUM(BP106:BP110)</f>
        <v>0</v>
      </c>
      <c r="BQ111" s="5177">
        <f>SUM(BQ106:BQ110)</f>
        <v>0</v>
      </c>
      <c r="BR111" s="6692"/>
      <c r="BS111" s="5081"/>
      <c r="BT111" s="5083"/>
      <c r="BU111" s="5466"/>
      <c r="BV111" s="5312"/>
      <c r="BW111" s="5313"/>
      <c r="BX111" s="5314"/>
      <c r="BY111" s="5315"/>
      <c r="BZ111" s="5313"/>
      <c r="CA111" s="5316"/>
      <c r="CB111" s="5347"/>
      <c r="CC111" s="6705"/>
      <c r="CD111" s="5317"/>
      <c r="CE111" s="5316"/>
      <c r="CF111" s="5238"/>
      <c r="CG111" s="5242"/>
      <c r="CH111" s="5316"/>
      <c r="CI111" s="6478"/>
      <c r="CJ111" s="5272"/>
      <c r="CL111" s="5454"/>
      <c r="CM111" s="7288"/>
      <c r="CN111" s="6598"/>
      <c r="CO111" s="6598"/>
      <c r="CP111" s="6597"/>
      <c r="CQ111" s="7209"/>
      <c r="CR111" s="6598"/>
      <c r="CS111" s="6600"/>
      <c r="CT111" s="7210"/>
      <c r="CU111" s="6597"/>
      <c r="CV111" s="6598"/>
      <c r="CW111" s="7212"/>
      <c r="CX111" s="7212"/>
      <c r="CY111" s="6600"/>
      <c r="CZ111" s="6859"/>
      <c r="DA111" s="7213"/>
      <c r="DB111" s="5121"/>
      <c r="DC111" s="5139"/>
      <c r="DD111" s="5480"/>
      <c r="DE111" s="5481"/>
      <c r="DF111" s="5481"/>
      <c r="DG111" s="5482"/>
      <c r="DH111" s="5482"/>
      <c r="DI111" s="5482"/>
      <c r="DJ111" s="5482"/>
      <c r="DK111" s="5482"/>
      <c r="DL111" s="5482"/>
      <c r="DM111" s="5482"/>
      <c r="DN111" s="5482"/>
      <c r="DO111" s="5482"/>
      <c r="DP111" s="5482"/>
      <c r="DQ111" s="5482"/>
      <c r="DR111" s="5482"/>
      <c r="DS111" s="5483"/>
      <c r="DU111" s="7526"/>
      <c r="DV111" s="6461"/>
      <c r="DW111" s="5365"/>
      <c r="DX111" s="5365"/>
      <c r="DY111" s="5366"/>
      <c r="DZ111" s="5367"/>
      <c r="EA111" s="6461"/>
      <c r="EB111" s="6461"/>
      <c r="EC111" s="4231"/>
      <c r="ED111" s="6462"/>
      <c r="EE111" s="6461"/>
      <c r="EF111" s="8361"/>
      <c r="EG111" s="6461"/>
      <c r="EH111" s="6464"/>
      <c r="EI111" s="6464"/>
      <c r="EJ111" s="6461"/>
      <c r="EK111" s="5026"/>
      <c r="EL111" s="4994"/>
      <c r="EM111" s="6924"/>
      <c r="EN111" s="4449"/>
      <c r="EO111" s="4449"/>
      <c r="EP111" s="182"/>
      <c r="EQ111" s="182"/>
      <c r="ER111" s="182"/>
      <c r="ES111" s="182"/>
      <c r="ET111" s="182"/>
      <c r="EU111" s="182"/>
      <c r="EV111" s="182"/>
      <c r="EW111" s="182"/>
      <c r="EX111" s="182"/>
      <c r="EY111" s="182"/>
      <c r="EZ111" s="182"/>
      <c r="FA111" s="182"/>
      <c r="FB111" s="339"/>
      <c r="FD111" s="5114"/>
      <c r="FE111" s="5114"/>
      <c r="FF111" s="5114"/>
      <c r="FG111" s="5114" t="s">
        <v>3</v>
      </c>
      <c r="FH111" s="5114" t="s">
        <v>18</v>
      </c>
      <c r="FI111" s="5114"/>
      <c r="FJ111" s="5114"/>
      <c r="FK111" s="5114" t="s">
        <v>21</v>
      </c>
      <c r="FL111" s="5114" t="s">
        <v>27</v>
      </c>
      <c r="FM111" s="5114" t="s">
        <v>28</v>
      </c>
      <c r="FN111" s="5114"/>
      <c r="FO111" s="5114"/>
      <c r="FP111" s="5114"/>
      <c r="FQ111" s="5114"/>
      <c r="FR111" s="5114" t="s">
        <v>11</v>
      </c>
      <c r="FS111" s="5114"/>
      <c r="FT111" s="5114"/>
      <c r="FV111" s="5123"/>
      <c r="FW111" s="5124"/>
      <c r="FX111" s="5133"/>
      <c r="FY111" s="5134"/>
      <c r="FZ111" s="5134"/>
      <c r="GA111" s="5134"/>
      <c r="GB111" s="5134"/>
      <c r="GC111" s="5134"/>
      <c r="GD111" s="5134"/>
      <c r="GE111" s="5134"/>
      <c r="GF111" s="5134"/>
      <c r="GG111" s="5134"/>
      <c r="GH111" s="5134"/>
      <c r="GI111" s="5134"/>
      <c r="GJ111" s="5134"/>
      <c r="GK111" s="5415"/>
      <c r="GM111" s="6535"/>
      <c r="GN111" s="6536"/>
      <c r="GO111" s="6536"/>
      <c r="GP111" s="6536"/>
      <c r="GQ111" s="6536"/>
      <c r="GR111" s="6536"/>
      <c r="GS111" s="6536"/>
      <c r="GT111" s="6536"/>
      <c r="GU111" s="6537"/>
      <c r="GV111" s="6536"/>
      <c r="GW111" s="6536"/>
      <c r="GX111" s="6536"/>
      <c r="GY111" s="6536"/>
      <c r="GZ111" s="6536"/>
      <c r="HA111" s="6536"/>
      <c r="HB111" s="6676"/>
      <c r="HC111" s="6676"/>
      <c r="HD111" s="6538"/>
      <c r="HW111" s="6769"/>
      <c r="HX111" s="6765"/>
      <c r="HY111" s="6765"/>
      <c r="HZ111" s="6765"/>
      <c r="IA111" s="6765"/>
      <c r="IB111" s="6765"/>
      <c r="IC111" s="6765"/>
      <c r="ID111" s="6765"/>
      <c r="IE111" s="6770"/>
      <c r="IF111" s="6765"/>
      <c r="IG111" s="6765"/>
      <c r="IH111" s="6765"/>
      <c r="II111" s="6765"/>
      <c r="IJ111" s="6765"/>
      <c r="IK111" s="6765"/>
      <c r="IL111" s="6819"/>
      <c r="IM111" s="6819"/>
      <c r="IN111" s="6762"/>
      <c r="IO111" s="5012"/>
      <c r="IP111" s="6778"/>
      <c r="IQ111" s="6778"/>
      <c r="IR111" s="6835"/>
      <c r="IS111" s="6734"/>
      <c r="IT111" s="6734"/>
      <c r="IU111" s="6734"/>
      <c r="IV111" s="6734"/>
      <c r="IW111" s="6734"/>
      <c r="IX111" s="6734"/>
      <c r="IY111" s="6734"/>
      <c r="IZ111" s="6734"/>
      <c r="JA111" s="6734"/>
      <c r="JB111" s="6734"/>
      <c r="JC111" s="6734"/>
      <c r="JD111" s="6734"/>
      <c r="JE111" s="6734"/>
    </row>
    <row r="112" spans="2:265" ht="15" thickBot="1">
      <c r="Q112" s="7787" t="s">
        <v>792</v>
      </c>
      <c r="R112" s="7789" t="s">
        <v>1764</v>
      </c>
      <c r="S112" s="7789">
        <v>527</v>
      </c>
      <c r="T112" s="7789" t="s">
        <v>101</v>
      </c>
      <c r="U112" s="7790">
        <v>45756</v>
      </c>
      <c r="V112" s="7789">
        <v>75</v>
      </c>
      <c r="W112" s="7788" t="s">
        <v>35</v>
      </c>
      <c r="X112" s="7788">
        <v>150</v>
      </c>
      <c r="Y112" s="7869">
        <v>0</v>
      </c>
      <c r="Z112" s="8336">
        <v>45763</v>
      </c>
      <c r="AA112" s="8336">
        <v>45763</v>
      </c>
      <c r="AB112" s="7794"/>
      <c r="AC112" s="7872">
        <v>75000</v>
      </c>
      <c r="AD112" s="7795">
        <f>(AC112-V112*1000)</f>
        <v>0</v>
      </c>
      <c r="AE112" s="7875">
        <f>(AC112*Y112/1000)</f>
        <v>0</v>
      </c>
      <c r="AF112" s="7875">
        <f>(AE112*0.05)</f>
        <v>0</v>
      </c>
      <c r="AG112" s="7872">
        <v>5</v>
      </c>
      <c r="AH112" s="8509" t="s">
        <v>1790</v>
      </c>
      <c r="AI112" s="7782"/>
      <c r="AJ112" s="7985"/>
      <c r="AK112" s="7986"/>
      <c r="AL112" s="7986"/>
      <c r="AM112" s="7986"/>
      <c r="AN112" s="7986"/>
      <c r="AO112" s="7986"/>
      <c r="AP112" s="7986"/>
      <c r="AQ112" s="7986"/>
      <c r="AR112" s="7986"/>
      <c r="AS112" s="7986"/>
      <c r="AT112" s="7986"/>
      <c r="AU112" s="7986"/>
      <c r="AV112" s="7986"/>
      <c r="AW112" s="7986"/>
      <c r="AX112" s="7986"/>
      <c r="AY112" s="7986"/>
      <c r="AZ112" s="7987"/>
      <c r="BC112" s="5082"/>
      <c r="BD112" s="5082"/>
      <c r="BE112" s="5082"/>
      <c r="BF112" s="5082"/>
      <c r="BG112" s="5082"/>
      <c r="BH112" s="5082"/>
      <c r="BI112" s="5082"/>
      <c r="BJ112" s="5082"/>
      <c r="BK112" s="5158"/>
      <c r="BL112" s="5082"/>
      <c r="BM112" s="5082"/>
      <c r="BN112" s="5082"/>
      <c r="BO112" s="5082"/>
      <c r="BP112" s="5082"/>
      <c r="BQ112" s="5082"/>
      <c r="BR112" s="5082"/>
      <c r="BS112" s="5082"/>
      <c r="BT112" s="5083"/>
      <c r="BU112" s="6718"/>
      <c r="BV112" s="7200"/>
      <c r="BW112" s="5254"/>
      <c r="BX112" s="5255"/>
      <c r="BY112" s="5256"/>
      <c r="BZ112" s="5254"/>
      <c r="CA112" s="5257"/>
      <c r="CB112" s="5397"/>
      <c r="CC112" s="6307"/>
      <c r="CD112" s="5398"/>
      <c r="CE112" s="5257"/>
      <c r="CF112" s="5245"/>
      <c r="CG112" s="5250"/>
      <c r="CH112" s="5257"/>
      <c r="CI112" s="6479"/>
      <c r="CJ112" s="5167"/>
      <c r="CL112" s="5454"/>
      <c r="CM112" s="7288"/>
      <c r="CN112" s="6598"/>
      <c r="CO112" s="6598"/>
      <c r="CP112" s="6597"/>
      <c r="CQ112" s="7209"/>
      <c r="CR112" s="6598"/>
      <c r="CS112" s="6600"/>
      <c r="CT112" s="7210"/>
      <c r="CU112" s="6597"/>
      <c r="CV112" s="6598"/>
      <c r="CW112" s="7212"/>
      <c r="CX112" s="7212"/>
      <c r="CY112" s="6600"/>
      <c r="CZ112" s="6859"/>
      <c r="DA112" s="7213"/>
      <c r="DB112" s="5126"/>
      <c r="DC112" s="5139"/>
      <c r="DD112" s="5484"/>
      <c r="DE112" s="5127"/>
      <c r="DF112" s="5127"/>
      <c r="DG112" s="2557"/>
      <c r="DH112" s="2557"/>
      <c r="DI112" s="2557"/>
      <c r="DJ112" s="2557"/>
      <c r="DK112" s="2557"/>
      <c r="DL112" s="2557"/>
      <c r="DM112" s="2557"/>
      <c r="DN112" s="2557"/>
      <c r="DO112" s="2557"/>
      <c r="DP112" s="2557"/>
      <c r="DQ112" s="2557"/>
      <c r="DR112" s="2557"/>
      <c r="DS112" s="2523"/>
      <c r="DU112" s="7526"/>
      <c r="DV112" s="6461"/>
      <c r="DW112" s="5365"/>
      <c r="DX112" s="5365"/>
      <c r="DY112" s="5366"/>
      <c r="DZ112" s="5367"/>
      <c r="EA112" s="5365"/>
      <c r="EB112" s="5365"/>
      <c r="EC112" s="5368"/>
      <c r="ED112" s="5366"/>
      <c r="EE112" s="5365"/>
      <c r="EF112" s="5369"/>
      <c r="EG112" s="5369"/>
      <c r="EH112" s="5370"/>
      <c r="EI112" s="5370"/>
      <c r="EJ112" s="8551"/>
      <c r="EK112" s="5026"/>
      <c r="EL112" s="4994"/>
      <c r="EM112" s="6924"/>
      <c r="EN112" s="4449"/>
      <c r="EO112" s="4449"/>
      <c r="EP112" s="182"/>
      <c r="EQ112" s="182"/>
      <c r="ER112" s="182"/>
      <c r="ES112" s="182"/>
      <c r="ET112" s="182"/>
      <c r="EU112" s="182"/>
      <c r="EV112" s="182"/>
      <c r="EW112" s="182"/>
      <c r="EX112" s="182"/>
      <c r="EY112" s="182"/>
      <c r="EZ112" s="182"/>
      <c r="FA112" s="182"/>
      <c r="FB112" s="339"/>
      <c r="FD112" s="7055"/>
      <c r="FE112" s="7047"/>
      <c r="FF112" s="7048"/>
      <c r="FG112" s="7048"/>
      <c r="FH112" s="7049"/>
      <c r="FI112" s="7048"/>
      <c r="FJ112" s="7048"/>
      <c r="FK112" s="7048"/>
      <c r="FL112" s="7050"/>
      <c r="FM112" s="7049"/>
      <c r="FN112" s="7048"/>
      <c r="FO112" s="7048"/>
      <c r="FP112" s="7051"/>
      <c r="FQ112" s="7052"/>
      <c r="FR112" s="7056"/>
      <c r="FS112" s="7057"/>
      <c r="FT112" s="7058"/>
      <c r="FV112" s="5123"/>
      <c r="FW112" s="5124"/>
      <c r="FX112" s="5133"/>
      <c r="FY112" s="5134"/>
      <c r="FZ112" s="5134"/>
      <c r="GA112" s="5134"/>
      <c r="GB112" s="5134"/>
      <c r="GC112" s="5134"/>
      <c r="GD112" s="5134"/>
      <c r="GE112" s="5134"/>
      <c r="GF112" s="5134"/>
      <c r="GG112" s="5134"/>
      <c r="GH112" s="5134"/>
      <c r="GI112" s="5134"/>
      <c r="GJ112" s="5134"/>
      <c r="GK112" s="5415"/>
      <c r="GM112" s="6535"/>
      <c r="GN112" s="6536"/>
      <c r="GO112" s="6536"/>
      <c r="GP112" s="6536"/>
      <c r="GQ112" s="6536"/>
      <c r="GR112" s="6536"/>
      <c r="GS112" s="6536"/>
      <c r="GT112" s="6536"/>
      <c r="GU112" s="6537"/>
      <c r="GV112" s="6536"/>
      <c r="GW112" s="6536"/>
      <c r="GX112" s="6536"/>
      <c r="GY112" s="6536"/>
      <c r="GZ112" s="6536"/>
      <c r="HA112" s="6536"/>
      <c r="HB112" s="6676"/>
      <c r="HC112" s="6676"/>
      <c r="HD112" s="6538"/>
      <c r="HW112" s="6769"/>
      <c r="HX112" s="6765"/>
      <c r="HY112" s="6765"/>
      <c r="HZ112" s="6765"/>
      <c r="IA112" s="6765"/>
      <c r="IB112" s="6765"/>
      <c r="IC112" s="6765"/>
      <c r="ID112" s="6765"/>
      <c r="IE112" s="6770"/>
      <c r="IF112" s="6765"/>
      <c r="IG112" s="6765"/>
      <c r="IH112" s="6765"/>
      <c r="II112" s="6765"/>
      <c r="IJ112" s="6765"/>
      <c r="IK112" s="6765"/>
      <c r="IL112" s="6819"/>
      <c r="IM112" s="6819"/>
      <c r="IN112" s="6762"/>
      <c r="IO112" s="5012"/>
      <c r="IP112" s="6796"/>
      <c r="IQ112" s="6731"/>
      <c r="IR112" s="6731"/>
      <c r="IS112" s="6731"/>
      <c r="IT112" s="7400"/>
      <c r="IU112" s="6731"/>
      <c r="IV112" s="6734"/>
      <c r="IW112" s="6734"/>
      <c r="IX112" s="6734"/>
      <c r="IY112" s="6734"/>
      <c r="IZ112" s="6734"/>
      <c r="JA112" s="6734"/>
      <c r="JB112" s="6734"/>
      <c r="JC112" s="6734"/>
      <c r="JD112" s="6734"/>
      <c r="JE112" s="6734"/>
    </row>
    <row r="113" spans="17:265">
      <c r="Q113" s="8103" t="s">
        <v>792</v>
      </c>
      <c r="R113" s="8043" t="s">
        <v>1765</v>
      </c>
      <c r="S113" s="8376">
        <v>528</v>
      </c>
      <c r="T113" s="8043" t="s">
        <v>101</v>
      </c>
      <c r="U113" s="8370">
        <v>45756</v>
      </c>
      <c r="V113" s="8616">
        <v>3</v>
      </c>
      <c r="W113" s="8047" t="s">
        <v>35</v>
      </c>
      <c r="X113" s="8047">
        <v>6</v>
      </c>
      <c r="Y113" s="8378">
        <v>655</v>
      </c>
      <c r="Z113" s="8107">
        <v>45763</v>
      </c>
      <c r="AA113" s="8374">
        <v>45756</v>
      </c>
      <c r="AB113" s="8369">
        <v>24688</v>
      </c>
      <c r="AC113" s="8379">
        <v>2000</v>
      </c>
      <c r="AD113" s="8048">
        <f t="shared" si="32"/>
        <v>-1000</v>
      </c>
      <c r="AE113" s="8380">
        <f t="shared" si="33"/>
        <v>1310</v>
      </c>
      <c r="AF113" s="8380">
        <f t="shared" si="34"/>
        <v>65.5</v>
      </c>
      <c r="AG113" s="8050">
        <v>5</v>
      </c>
      <c r="AH113" s="7749" t="s">
        <v>8</v>
      </c>
      <c r="AI113" s="7782"/>
      <c r="AJ113" s="7839"/>
      <c r="AK113" s="7840"/>
      <c r="AL113" s="7840"/>
      <c r="AM113" s="7840"/>
      <c r="AN113" s="7840"/>
      <c r="AO113" s="7840"/>
      <c r="AP113" s="7840"/>
      <c r="AQ113" s="7840"/>
      <c r="AR113" s="7840"/>
      <c r="AS113" s="7840"/>
      <c r="AT113" s="7840"/>
      <c r="AU113" s="7840"/>
      <c r="AV113" s="7840"/>
      <c r="AW113" s="7840"/>
      <c r="AX113" s="7840"/>
      <c r="AY113" s="7840"/>
      <c r="AZ113" s="7840"/>
      <c r="BC113" s="5082"/>
      <c r="BD113" s="5082"/>
      <c r="BE113" s="5082"/>
      <c r="BF113" s="5082"/>
      <c r="BG113" s="5082"/>
      <c r="BH113" s="5082"/>
      <c r="BI113" s="5082"/>
      <c r="BJ113" s="5082"/>
      <c r="BK113" s="5158"/>
      <c r="BL113" s="5082"/>
      <c r="BM113" s="5082"/>
      <c r="BN113" s="5082"/>
      <c r="BO113" s="5082"/>
      <c r="BP113" s="5082"/>
      <c r="BQ113" s="5082"/>
      <c r="BR113" s="5082"/>
      <c r="BS113" s="5082"/>
      <c r="BT113" s="5083"/>
      <c r="BU113" s="6718"/>
      <c r="BV113" s="7200"/>
      <c r="BW113" s="5254"/>
      <c r="BX113" s="5255"/>
      <c r="BY113" s="5256"/>
      <c r="BZ113" s="5254"/>
      <c r="CA113" s="5257"/>
      <c r="CB113" s="5397"/>
      <c r="CC113" s="6307"/>
      <c r="CD113" s="5398"/>
      <c r="CE113" s="5257"/>
      <c r="CF113" s="5245"/>
      <c r="CG113" s="5250"/>
      <c r="CH113" s="5257"/>
      <c r="CI113" s="6479"/>
      <c r="CJ113" s="5167"/>
      <c r="CL113" s="5123"/>
      <c r="CM113" s="5124"/>
      <c r="CN113" s="5124"/>
      <c r="CO113" s="5124"/>
      <c r="CP113" s="5124"/>
      <c r="CQ113" s="5124"/>
      <c r="CR113" s="5124"/>
      <c r="CS113" s="5124"/>
      <c r="CT113" s="5125"/>
      <c r="CU113" s="5124"/>
      <c r="CV113" s="5124"/>
      <c r="CW113" s="5124"/>
      <c r="CX113" s="5124"/>
      <c r="CY113" s="5124"/>
      <c r="CZ113" s="5124"/>
      <c r="DA113" s="5416"/>
      <c r="DB113" s="5126"/>
      <c r="DC113" s="5139"/>
      <c r="DD113" s="5484"/>
      <c r="DE113" s="5127"/>
      <c r="DF113" s="5127"/>
      <c r="DG113" s="2557"/>
      <c r="DH113" s="2557"/>
      <c r="DI113" s="2557"/>
      <c r="DJ113" s="2557"/>
      <c r="DK113" s="2557"/>
      <c r="DL113" s="2557"/>
      <c r="DM113" s="2557"/>
      <c r="DN113" s="2557"/>
      <c r="DO113" s="2557"/>
      <c r="DP113" s="2557"/>
      <c r="DQ113" s="2557"/>
      <c r="DR113" s="2557"/>
      <c r="DS113" s="2523"/>
      <c r="DU113" s="5025"/>
      <c r="DV113" s="5013"/>
      <c r="DW113" s="5013"/>
      <c r="DX113" s="5013"/>
      <c r="DY113" s="5013"/>
      <c r="DZ113" s="5013"/>
      <c r="EA113" s="5013"/>
      <c r="EB113" s="5013"/>
      <c r="EC113" s="5035"/>
      <c r="ED113" s="5013"/>
      <c r="EE113" s="5013"/>
      <c r="EF113" s="5013"/>
      <c r="EG113" s="5013"/>
      <c r="EH113" s="5020"/>
      <c r="EI113" s="5013"/>
      <c r="EJ113" s="5348"/>
      <c r="EK113" s="5026"/>
      <c r="EL113" s="4994"/>
      <c r="EM113" s="6924"/>
      <c r="EN113" s="4449"/>
      <c r="EO113" s="4449"/>
      <c r="EP113" s="182"/>
      <c r="EQ113" s="182"/>
      <c r="ER113" s="182"/>
      <c r="ES113" s="182"/>
      <c r="ET113" s="182"/>
      <c r="EU113" s="182"/>
      <c r="EV113" s="182"/>
      <c r="EW113" s="182"/>
      <c r="EX113" s="182"/>
      <c r="EY113" s="182"/>
      <c r="EZ113" s="182"/>
      <c r="FA113" s="182"/>
      <c r="FB113" s="339"/>
      <c r="FD113" s="6335"/>
      <c r="FE113" s="6327"/>
      <c r="FF113" s="6328"/>
      <c r="FG113" s="6328"/>
      <c r="FH113" s="6329"/>
      <c r="FI113" s="6328"/>
      <c r="FJ113" s="6328"/>
      <c r="FK113" s="6328"/>
      <c r="FL113" s="6332"/>
      <c r="FM113" s="6329"/>
      <c r="FN113" s="6328"/>
      <c r="FO113" s="6328"/>
      <c r="FP113" s="6334"/>
      <c r="FQ113" s="6333"/>
      <c r="FR113" s="6354"/>
      <c r="FS113" s="7023"/>
      <c r="FT113" s="5126"/>
      <c r="FV113" s="5123"/>
      <c r="FW113" s="5124"/>
      <c r="FX113" s="5133"/>
      <c r="FY113" s="5134"/>
      <c r="FZ113" s="5134"/>
      <c r="GA113" s="5134"/>
      <c r="GB113" s="5134"/>
      <c r="GC113" s="5134"/>
      <c r="GD113" s="5134"/>
      <c r="GE113" s="5134"/>
      <c r="GF113" s="5134"/>
      <c r="GG113" s="5134"/>
      <c r="GH113" s="5134"/>
      <c r="GI113" s="5134"/>
      <c r="GJ113" s="5134"/>
      <c r="GK113" s="5415"/>
      <c r="GM113" s="6535"/>
      <c r="GN113" s="6536"/>
      <c r="GO113" s="6536"/>
      <c r="GP113" s="6536"/>
      <c r="GQ113" s="6536"/>
      <c r="GR113" s="6536"/>
      <c r="GS113" s="6536"/>
      <c r="GT113" s="6536"/>
      <c r="GU113" s="6537"/>
      <c r="GV113" s="6536"/>
      <c r="GW113" s="6536"/>
      <c r="GX113" s="6536"/>
      <c r="GY113" s="6536"/>
      <c r="GZ113" s="6536"/>
      <c r="HA113" s="6536"/>
      <c r="HB113" s="6676"/>
      <c r="HC113" s="6676"/>
      <c r="HD113" s="6538"/>
      <c r="HW113" s="6763"/>
      <c r="HX113" s="6764"/>
      <c r="HY113" s="6765"/>
      <c r="HZ113" s="6765"/>
      <c r="IA113" s="6766"/>
      <c r="IB113" s="6765"/>
      <c r="IC113" s="6765"/>
      <c r="ID113" s="6765"/>
      <c r="IE113" s="6767"/>
      <c r="IF113" s="6765"/>
      <c r="IG113" s="6765"/>
      <c r="IH113" s="6768"/>
      <c r="II113" s="6765"/>
      <c r="IJ113" s="6768"/>
      <c r="IK113" s="6768"/>
      <c r="IL113" s="6884"/>
      <c r="IM113" s="6884"/>
      <c r="IN113" s="6762"/>
      <c r="IO113" s="5012"/>
      <c r="IP113" s="6779"/>
      <c r="IQ113" s="6836"/>
      <c r="IR113" s="6837" t="s">
        <v>14</v>
      </c>
      <c r="IS113" s="6837" t="s">
        <v>12</v>
      </c>
      <c r="IT113" s="6837"/>
      <c r="IU113" s="6837"/>
      <c r="IV113" s="6837" t="s">
        <v>15</v>
      </c>
      <c r="IW113" s="6837" t="s">
        <v>12</v>
      </c>
      <c r="IX113" s="6837" t="s">
        <v>12</v>
      </c>
      <c r="IY113" s="6837"/>
      <c r="IZ113" s="6837"/>
      <c r="JA113" s="6837"/>
      <c r="JB113" s="6837"/>
      <c r="JC113" s="6837" t="s">
        <v>0</v>
      </c>
      <c r="JD113" s="6838"/>
      <c r="JE113" s="6839"/>
    </row>
    <row r="114" spans="17:265" ht="18" thickBot="1">
      <c r="Q114" s="7787" t="s">
        <v>792</v>
      </c>
      <c r="R114" s="7789" t="s">
        <v>1765</v>
      </c>
      <c r="S114" s="8338">
        <v>528</v>
      </c>
      <c r="T114" s="7789" t="s">
        <v>101</v>
      </c>
      <c r="U114" s="7790">
        <v>45756</v>
      </c>
      <c r="V114" s="8338">
        <v>1</v>
      </c>
      <c r="W114" s="7788" t="s">
        <v>35</v>
      </c>
      <c r="X114" s="7788">
        <v>2</v>
      </c>
      <c r="Y114" s="8339">
        <v>0</v>
      </c>
      <c r="Z114" s="8336">
        <v>45763</v>
      </c>
      <c r="AA114" s="8336">
        <v>45763</v>
      </c>
      <c r="AB114" s="7794"/>
      <c r="AC114" s="8340">
        <v>1000</v>
      </c>
      <c r="AD114" s="7795">
        <f>(AC114-V114*1000)</f>
        <v>0</v>
      </c>
      <c r="AE114" s="8611">
        <f>(AC114*Y114/1000)</f>
        <v>0</v>
      </c>
      <c r="AF114" s="8611">
        <f>(AE114*0.05)</f>
        <v>0</v>
      </c>
      <c r="AG114" s="7872">
        <v>5</v>
      </c>
      <c r="AH114" s="8509" t="s">
        <v>1790</v>
      </c>
      <c r="AI114" s="7782"/>
      <c r="AJ114" s="7654" t="s">
        <v>1822</v>
      </c>
      <c r="AK114" s="7684"/>
      <c r="AL114" s="7782" t="s">
        <v>1823</v>
      </c>
      <c r="AM114" s="7650"/>
      <c r="AN114" s="7650"/>
      <c r="AO114" s="7650"/>
      <c r="AP114" s="7650"/>
      <c r="AQ114" s="7650"/>
      <c r="AR114" s="7650"/>
      <c r="AS114" s="7650"/>
      <c r="AT114" s="7650"/>
      <c r="AU114" s="7650"/>
      <c r="AV114" s="7650"/>
      <c r="AW114" s="7650"/>
      <c r="AX114" s="7650"/>
      <c r="AY114" s="7650"/>
      <c r="AZ114" s="7650"/>
      <c r="BC114" s="8358" t="s">
        <v>1752</v>
      </c>
      <c r="BD114" s="5057"/>
      <c r="BE114" s="5082"/>
      <c r="BF114" s="5082"/>
      <c r="BG114" s="5082"/>
      <c r="BH114" s="5082"/>
      <c r="BI114" s="5082"/>
      <c r="BJ114" s="5082"/>
      <c r="BK114" s="5158"/>
      <c r="BL114" s="5082"/>
      <c r="BM114" s="5082"/>
      <c r="BN114" s="5082"/>
      <c r="BO114" s="5082"/>
      <c r="BP114" s="6487"/>
      <c r="BQ114" s="6487"/>
      <c r="BR114" s="6487"/>
      <c r="BS114" s="5082"/>
      <c r="BT114" s="5083"/>
      <c r="BU114" s="5273"/>
      <c r="BV114" s="5066"/>
      <c r="BW114" s="5096"/>
      <c r="BX114" s="5097"/>
      <c r="BY114" s="5097"/>
      <c r="BZ114" s="5097"/>
      <c r="CA114" s="5097"/>
      <c r="CB114" s="5097"/>
      <c r="CC114" s="5097"/>
      <c r="CD114" s="5097"/>
      <c r="CE114" s="5097"/>
      <c r="CF114" s="5250"/>
      <c r="CG114" s="5097"/>
      <c r="CH114" s="5056"/>
      <c r="CI114" s="6472"/>
      <c r="CJ114" s="5167"/>
      <c r="CL114" s="5135"/>
      <c r="CM114" s="5136"/>
      <c r="CN114" s="5136"/>
      <c r="CO114" s="5136"/>
      <c r="CP114" s="5136"/>
      <c r="CQ114" s="5136"/>
      <c r="CR114" s="5136"/>
      <c r="CS114" s="5136"/>
      <c r="CT114" s="5137"/>
      <c r="CU114" s="5136"/>
      <c r="CV114" s="5136"/>
      <c r="CW114" s="5136"/>
      <c r="CX114" s="5136"/>
      <c r="CY114" s="5136"/>
      <c r="CZ114" s="5136"/>
      <c r="DA114" s="5418"/>
      <c r="DB114" s="5138"/>
      <c r="DC114" s="5139"/>
      <c r="DD114" s="5484"/>
      <c r="DE114" s="5127"/>
      <c r="DF114" s="5127"/>
      <c r="DG114" s="2557"/>
      <c r="DH114" s="2557"/>
      <c r="DI114" s="2557"/>
      <c r="DJ114" s="2557"/>
      <c r="DK114" s="2557"/>
      <c r="DL114" s="2557"/>
      <c r="DM114" s="2557"/>
      <c r="DN114" s="2557"/>
      <c r="DO114" s="2557"/>
      <c r="DP114" s="2557"/>
      <c r="DQ114" s="2557"/>
      <c r="DR114" s="2557"/>
      <c r="DS114" s="2523"/>
      <c r="DU114" s="6911"/>
      <c r="DV114" s="479"/>
      <c r="DW114" s="5029"/>
      <c r="DX114" s="5029"/>
      <c r="DY114" s="6912"/>
      <c r="DZ114" s="5029"/>
      <c r="EA114" s="5029"/>
      <c r="EB114" s="5029"/>
      <c r="EC114" s="6913"/>
      <c r="ED114" s="5029"/>
      <c r="EE114" s="5029"/>
      <c r="EF114" s="5372"/>
      <c r="EG114" s="5029"/>
      <c r="EH114" s="5372">
        <f>SUM(EH108,EH113)</f>
        <v>7058.24</v>
      </c>
      <c r="EI114" s="5372">
        <f>SUM(EI108,EI113)</f>
        <v>282.32959999999997</v>
      </c>
      <c r="EJ114" s="6914"/>
      <c r="EK114" s="5030"/>
      <c r="EL114" s="4994"/>
      <c r="EM114" s="6924"/>
      <c r="EN114" s="4449"/>
      <c r="EO114" s="4449"/>
      <c r="EP114" s="182"/>
      <c r="EQ114" s="182"/>
      <c r="ER114" s="182"/>
      <c r="ES114" s="182"/>
      <c r="ET114" s="182"/>
      <c r="EU114" s="182"/>
      <c r="EV114" s="182"/>
      <c r="EW114" s="182"/>
      <c r="EX114" s="182"/>
      <c r="EY114" s="182"/>
      <c r="EZ114" s="182"/>
      <c r="FA114" s="182"/>
      <c r="FB114" s="339"/>
      <c r="FD114" s="6335"/>
      <c r="FE114" s="6327"/>
      <c r="FF114" s="6328"/>
      <c r="FG114" s="6328"/>
      <c r="FH114" s="6329"/>
      <c r="FI114" s="6328"/>
      <c r="FJ114" s="6328"/>
      <c r="FK114" s="6328"/>
      <c r="FL114" s="6332"/>
      <c r="FM114" s="6329"/>
      <c r="FN114" s="6328"/>
      <c r="FO114" s="6328"/>
      <c r="FP114" s="6334"/>
      <c r="FQ114" s="6333"/>
      <c r="FR114" s="6354"/>
      <c r="FS114" s="7023"/>
      <c r="FT114" s="5126"/>
      <c r="FV114" s="5123"/>
      <c r="FW114" s="5124"/>
      <c r="FX114" s="5133"/>
      <c r="FY114" s="5134"/>
      <c r="FZ114" s="5134"/>
      <c r="GA114" s="5134"/>
      <c r="GB114" s="5134"/>
      <c r="GC114" s="5134"/>
      <c r="GD114" s="5134"/>
      <c r="GE114" s="5134"/>
      <c r="GF114" s="5134"/>
      <c r="GG114" s="5134"/>
      <c r="GH114" s="5134"/>
      <c r="GI114" s="5134"/>
      <c r="GJ114" s="5134"/>
      <c r="GK114" s="5415"/>
      <c r="GM114" s="6557"/>
      <c r="GN114" s="6558"/>
      <c r="GO114" s="6558"/>
      <c r="GP114" s="6558"/>
      <c r="GQ114" s="6558"/>
      <c r="GR114" s="6558"/>
      <c r="GS114" s="6558"/>
      <c r="GT114" s="6558"/>
      <c r="GU114" s="6559"/>
      <c r="GV114" s="6558"/>
      <c r="GW114" s="6558"/>
      <c r="GX114" s="6558"/>
      <c r="GY114" s="6558"/>
      <c r="GZ114" s="6558"/>
      <c r="HA114" s="6558"/>
      <c r="HB114" s="6899"/>
      <c r="HC114" s="6899"/>
      <c r="HD114" s="6560"/>
      <c r="HW114" s="6769"/>
      <c r="HX114" s="6765"/>
      <c r="HY114" s="6765"/>
      <c r="HZ114" s="6765"/>
      <c r="IA114" s="6765"/>
      <c r="IB114" s="6765"/>
      <c r="IC114" s="6765"/>
      <c r="ID114" s="6765"/>
      <c r="IE114" s="6770"/>
      <c r="IF114" s="6765"/>
      <c r="IG114" s="6765"/>
      <c r="IH114" s="6765"/>
      <c r="II114" s="6765"/>
      <c r="IJ114" s="6765"/>
      <c r="IK114" s="6765"/>
      <c r="IL114" s="6819"/>
      <c r="IM114" s="6819"/>
      <c r="IN114" s="6762"/>
      <c r="IO114" s="5012"/>
      <c r="IP114" s="6780" t="s">
        <v>4</v>
      </c>
      <c r="IQ114" s="6840" t="s">
        <v>18</v>
      </c>
      <c r="IR114" s="6841" t="s">
        <v>19</v>
      </c>
      <c r="IS114" s="6841" t="s">
        <v>19</v>
      </c>
      <c r="IT114" s="6841" t="s">
        <v>20</v>
      </c>
      <c r="IU114" s="6841" t="s">
        <v>21</v>
      </c>
      <c r="IV114" s="6841" t="s">
        <v>22</v>
      </c>
      <c r="IW114" s="6841" t="s">
        <v>23</v>
      </c>
      <c r="IX114" s="6841" t="s">
        <v>23</v>
      </c>
      <c r="IY114" s="6841" t="s">
        <v>24</v>
      </c>
      <c r="IZ114" s="6841" t="s">
        <v>20</v>
      </c>
      <c r="JA114" s="6841" t="s">
        <v>25</v>
      </c>
      <c r="JB114" s="6841" t="s">
        <v>0</v>
      </c>
      <c r="JC114" s="6841" t="s">
        <v>1363</v>
      </c>
      <c r="JD114" s="6842"/>
      <c r="JE114" s="6843" t="s">
        <v>26</v>
      </c>
    </row>
    <row r="115" spans="17:265" ht="15" thickBot="1">
      <c r="Q115" s="7750" t="s">
        <v>792</v>
      </c>
      <c r="R115" s="7714" t="s">
        <v>1767</v>
      </c>
      <c r="S115" s="7717">
        <v>529</v>
      </c>
      <c r="T115" s="7714" t="s">
        <v>101</v>
      </c>
      <c r="U115" s="7745">
        <v>45756</v>
      </c>
      <c r="V115" s="8175">
        <v>5</v>
      </c>
      <c r="W115" s="7717">
        <v>10</v>
      </c>
      <c r="X115" s="7717">
        <v>10</v>
      </c>
      <c r="Y115" s="7722">
        <v>1328</v>
      </c>
      <c r="Z115" s="7746">
        <v>45763</v>
      </c>
      <c r="AA115" s="7781">
        <v>45762</v>
      </c>
      <c r="AB115" s="7736">
        <v>24716</v>
      </c>
      <c r="AC115" s="7721">
        <v>5000</v>
      </c>
      <c r="AD115" s="7721">
        <f t="shared" si="32"/>
        <v>0</v>
      </c>
      <c r="AE115" s="7722">
        <f t="shared" si="33"/>
        <v>6640</v>
      </c>
      <c r="AF115" s="7722">
        <f t="shared" si="34"/>
        <v>332</v>
      </c>
      <c r="AG115" s="7748">
        <v>5</v>
      </c>
      <c r="AH115" s="7711" t="s">
        <v>8</v>
      </c>
      <c r="AI115" s="7782"/>
      <c r="AJ115" s="7656"/>
      <c r="AK115" s="7661"/>
      <c r="AL115" s="7662" t="s">
        <v>14</v>
      </c>
      <c r="AM115" s="7662" t="s">
        <v>12</v>
      </c>
      <c r="AN115" s="7662"/>
      <c r="AO115" s="7662"/>
      <c r="AP115" s="7662"/>
      <c r="AQ115" s="7662" t="s">
        <v>15</v>
      </c>
      <c r="AR115" s="7662" t="s">
        <v>12</v>
      </c>
      <c r="AS115" s="7662" t="s">
        <v>12</v>
      </c>
      <c r="AT115" s="7662"/>
      <c r="AU115" s="7662"/>
      <c r="AV115" s="7662"/>
      <c r="AW115" s="7662"/>
      <c r="AX115" s="7662" t="s">
        <v>0</v>
      </c>
      <c r="AY115" s="7663"/>
      <c r="AZ115" s="7664"/>
      <c r="BC115" s="5059"/>
      <c r="BD115" s="5059"/>
      <c r="BE115" s="5059"/>
      <c r="BF115" s="5059" t="s">
        <v>14</v>
      </c>
      <c r="BG115" s="5059" t="s">
        <v>12</v>
      </c>
      <c r="BH115" s="5059"/>
      <c r="BI115" s="5059"/>
      <c r="BJ115" s="5059" t="s">
        <v>15</v>
      </c>
      <c r="BK115" s="5059" t="s">
        <v>12</v>
      </c>
      <c r="BL115" s="5059" t="s">
        <v>12</v>
      </c>
      <c r="BM115" s="5059"/>
      <c r="BN115" s="5059"/>
      <c r="BO115" s="5059"/>
      <c r="BP115" s="5059"/>
      <c r="BQ115" s="5059" t="s">
        <v>0</v>
      </c>
      <c r="BR115" s="5059"/>
      <c r="BS115" s="5059"/>
      <c r="BT115" s="5083"/>
      <c r="BU115" s="5231"/>
      <c r="BV115" s="5066"/>
      <c r="BW115" s="5096"/>
      <c r="BX115" s="5097"/>
      <c r="BY115" s="5097"/>
      <c r="BZ115" s="5097"/>
      <c r="CA115" s="5097"/>
      <c r="CB115" s="5097"/>
      <c r="CC115" s="5097"/>
      <c r="CD115" s="5097"/>
      <c r="CE115" s="5097"/>
      <c r="CF115" s="5250"/>
      <c r="CG115" s="5097"/>
      <c r="CH115" s="5097"/>
      <c r="CI115" s="6472"/>
      <c r="CJ115" s="5167"/>
      <c r="CL115" s="5135"/>
      <c r="CM115" s="5136"/>
      <c r="CN115" s="5136"/>
      <c r="CO115" s="5136"/>
      <c r="CP115" s="5136"/>
      <c r="CQ115" s="5136"/>
      <c r="CR115" s="5136"/>
      <c r="CS115" s="5136"/>
      <c r="CT115" s="5137"/>
      <c r="CU115" s="5136"/>
      <c r="CV115" s="5136"/>
      <c r="CW115" s="5136"/>
      <c r="CX115" s="5136"/>
      <c r="CY115" s="5136"/>
      <c r="CZ115" s="5136"/>
      <c r="DA115" s="5418"/>
      <c r="DB115" s="5138"/>
      <c r="DC115" s="5139"/>
      <c r="DD115" s="5484"/>
      <c r="DE115" s="5127"/>
      <c r="DF115" s="5127"/>
      <c r="DG115" s="2557"/>
      <c r="DH115" s="2557"/>
      <c r="DI115" s="2557"/>
      <c r="DJ115" s="2557"/>
      <c r="DK115" s="2557"/>
      <c r="DL115" s="2557"/>
      <c r="DM115" s="2557"/>
      <c r="DN115" s="2557"/>
      <c r="DO115" s="2557"/>
      <c r="DP115" s="2557"/>
      <c r="DQ115" s="2557"/>
      <c r="DR115" s="2557"/>
      <c r="DS115" s="2523"/>
      <c r="DU115" s="87"/>
      <c r="DV115" s="87"/>
      <c r="DW115" s="5012"/>
      <c r="DX115" s="5012"/>
      <c r="DY115" s="6505"/>
      <c r="DZ115" s="5012"/>
      <c r="EA115" s="5012"/>
      <c r="EB115" s="5012"/>
      <c r="EC115" s="6412"/>
      <c r="ED115" s="5012"/>
      <c r="EE115" s="5012"/>
      <c r="EF115" s="6411"/>
      <c r="EG115" s="5012"/>
      <c r="EH115" s="6411"/>
      <c r="EI115" s="6411"/>
      <c r="EJ115" s="6411"/>
      <c r="EK115" s="5012"/>
      <c r="EL115" s="4994"/>
      <c r="EM115" s="6924"/>
      <c r="EN115" s="4449"/>
      <c r="EO115" s="4449"/>
      <c r="EP115" s="182"/>
      <c r="EQ115" s="182"/>
      <c r="ER115" s="182"/>
      <c r="ES115" s="182"/>
      <c r="ET115" s="182"/>
      <c r="EU115" s="182"/>
      <c r="EV115" s="182"/>
      <c r="EW115" s="182"/>
      <c r="EX115" s="182"/>
      <c r="EY115" s="182"/>
      <c r="EZ115" s="182"/>
      <c r="FA115" s="182"/>
      <c r="FB115" s="339"/>
      <c r="FD115" s="5128"/>
      <c r="FE115" s="5129"/>
      <c r="FF115" s="5124"/>
      <c r="FG115" s="5124"/>
      <c r="FH115" s="5130"/>
      <c r="FI115" s="5124"/>
      <c r="FJ115" s="6896"/>
      <c r="FK115" s="5124"/>
      <c r="FL115" s="5131"/>
      <c r="FM115" s="5124"/>
      <c r="FN115" s="5124"/>
      <c r="FO115" s="5132"/>
      <c r="FP115" s="5124"/>
      <c r="FQ115" s="5132"/>
      <c r="FR115" s="5132"/>
      <c r="FS115" s="5417"/>
      <c r="FT115" s="5126"/>
      <c r="FV115" s="5123"/>
      <c r="FW115" s="5124"/>
      <c r="FX115" s="5133"/>
      <c r="FY115" s="5134"/>
      <c r="FZ115" s="5134"/>
      <c r="GA115" s="5134"/>
      <c r="GB115" s="5134"/>
      <c r="GC115" s="5134"/>
      <c r="GD115" s="5134"/>
      <c r="GE115" s="5134"/>
      <c r="GF115" s="5134"/>
      <c r="GG115" s="5134"/>
      <c r="GH115" s="5134"/>
      <c r="GI115" s="5134"/>
      <c r="GJ115" s="5134"/>
      <c r="GK115" s="5415"/>
      <c r="GM115" s="6557"/>
      <c r="GN115" s="6558"/>
      <c r="GO115" s="6558"/>
      <c r="GP115" s="6558"/>
      <c r="GQ115" s="6558"/>
      <c r="GR115" s="6558"/>
      <c r="GS115" s="6558"/>
      <c r="GT115" s="6558"/>
      <c r="GU115" s="6559"/>
      <c r="GV115" s="6558"/>
      <c r="GW115" s="6558"/>
      <c r="GX115" s="6558"/>
      <c r="GY115" s="6558"/>
      <c r="GZ115" s="6558"/>
      <c r="HA115" s="6558"/>
      <c r="HB115" s="6899"/>
      <c r="HC115" s="6899"/>
      <c r="HD115" s="6560"/>
      <c r="HW115" s="6769"/>
      <c r="HX115" s="6765"/>
      <c r="HY115" s="6765"/>
      <c r="HZ115" s="6765"/>
      <c r="IA115" s="6765"/>
      <c r="IB115" s="6765"/>
      <c r="IC115" s="6765"/>
      <c r="ID115" s="6765"/>
      <c r="IE115" s="6770"/>
      <c r="IF115" s="6765"/>
      <c r="IG115" s="6765"/>
      <c r="IH115" s="6765"/>
      <c r="II115" s="6765"/>
      <c r="IJ115" s="6765"/>
      <c r="IK115" s="6765"/>
      <c r="IL115" s="6819"/>
      <c r="IM115" s="6819"/>
      <c r="IN115" s="6762"/>
      <c r="IO115" s="5012"/>
      <c r="IP115" s="6781"/>
      <c r="IQ115" s="6844"/>
      <c r="IR115" s="6845" t="s">
        <v>3</v>
      </c>
      <c r="IS115" s="6845" t="s">
        <v>18</v>
      </c>
      <c r="IT115" s="6845"/>
      <c r="IU115" s="6845"/>
      <c r="IV115" s="6845" t="s">
        <v>21</v>
      </c>
      <c r="IW115" s="6845" t="s">
        <v>27</v>
      </c>
      <c r="IX115" s="6845" t="s">
        <v>28</v>
      </c>
      <c r="IY115" s="6845"/>
      <c r="IZ115" s="6845"/>
      <c r="JA115" s="6845"/>
      <c r="JB115" s="6845"/>
      <c r="JC115" s="6845" t="s">
        <v>11</v>
      </c>
      <c r="JD115" s="6846"/>
      <c r="JE115" s="6847"/>
    </row>
    <row r="116" spans="17:265" ht="24.75" customHeight="1" thickBot="1">
      <c r="Q116" s="8103" t="s">
        <v>792</v>
      </c>
      <c r="R116" s="8047" t="s">
        <v>1769</v>
      </c>
      <c r="S116" s="8043">
        <v>530</v>
      </c>
      <c r="T116" s="8043" t="s">
        <v>101</v>
      </c>
      <c r="U116" s="8370">
        <v>45756</v>
      </c>
      <c r="V116" s="8567">
        <v>25</v>
      </c>
      <c r="W116" s="8047" t="s">
        <v>35</v>
      </c>
      <c r="X116" s="8505">
        <v>62.5</v>
      </c>
      <c r="Y116" s="8106">
        <v>427</v>
      </c>
      <c r="Z116" s="8612">
        <v>45763</v>
      </c>
      <c r="AA116" s="8180">
        <v>45756</v>
      </c>
      <c r="AB116" s="8369">
        <v>24688</v>
      </c>
      <c r="AC116" s="8050">
        <v>7400</v>
      </c>
      <c r="AD116" s="8048">
        <f t="shared" si="32"/>
        <v>-17600</v>
      </c>
      <c r="AE116" s="8108">
        <f t="shared" si="33"/>
        <v>3159.8</v>
      </c>
      <c r="AF116" s="8108">
        <f t="shared" si="34"/>
        <v>157.99</v>
      </c>
      <c r="AG116" s="8050">
        <v>5</v>
      </c>
      <c r="AH116" s="7749" t="s">
        <v>8</v>
      </c>
      <c r="AI116" s="7782"/>
      <c r="AJ116" s="7660" t="s">
        <v>4</v>
      </c>
      <c r="AK116" s="7666" t="s">
        <v>18</v>
      </c>
      <c r="AL116" s="7667" t="s">
        <v>19</v>
      </c>
      <c r="AM116" s="7667" t="s">
        <v>19</v>
      </c>
      <c r="AN116" s="7667" t="s">
        <v>20</v>
      </c>
      <c r="AO116" s="7667" t="s">
        <v>21</v>
      </c>
      <c r="AP116" s="7667" t="s">
        <v>1559</v>
      </c>
      <c r="AQ116" s="7667" t="s">
        <v>22</v>
      </c>
      <c r="AR116" s="7667" t="s">
        <v>23</v>
      </c>
      <c r="AS116" s="7667" t="s">
        <v>23</v>
      </c>
      <c r="AT116" s="7667" t="s">
        <v>24</v>
      </c>
      <c r="AU116" s="7667" t="s">
        <v>20</v>
      </c>
      <c r="AV116" s="7667" t="s">
        <v>25</v>
      </c>
      <c r="AW116" s="7667" t="s">
        <v>0</v>
      </c>
      <c r="AX116" s="7667" t="s">
        <v>1363</v>
      </c>
      <c r="AY116" s="7668" t="s">
        <v>1388</v>
      </c>
      <c r="AZ116" s="7669" t="s">
        <v>26</v>
      </c>
      <c r="BC116" s="5060" t="s">
        <v>3</v>
      </c>
      <c r="BD116" s="5060" t="s">
        <v>4</v>
      </c>
      <c r="BE116" s="5060" t="s">
        <v>18</v>
      </c>
      <c r="BF116" s="5060" t="s">
        <v>19</v>
      </c>
      <c r="BG116" s="5060" t="s">
        <v>19</v>
      </c>
      <c r="BH116" s="5060" t="s">
        <v>20</v>
      </c>
      <c r="BI116" s="5060" t="s">
        <v>21</v>
      </c>
      <c r="BJ116" s="5060" t="s">
        <v>22</v>
      </c>
      <c r="BK116" s="5060" t="s">
        <v>23</v>
      </c>
      <c r="BL116" s="5060" t="s">
        <v>23</v>
      </c>
      <c r="BM116" s="5060" t="s">
        <v>1227</v>
      </c>
      <c r="BN116" s="5060" t="s">
        <v>20</v>
      </c>
      <c r="BO116" s="5060" t="s">
        <v>25</v>
      </c>
      <c r="BP116" s="5060" t="s">
        <v>0</v>
      </c>
      <c r="BQ116" s="5060" t="s">
        <v>1363</v>
      </c>
      <c r="BR116" s="6697" t="s">
        <v>1388</v>
      </c>
      <c r="BS116" s="5060" t="s">
        <v>26</v>
      </c>
      <c r="BT116" s="5083"/>
      <c r="BU116" s="5231"/>
      <c r="BV116" s="5066"/>
      <c r="BW116" s="5096"/>
      <c r="BX116" s="5097"/>
      <c r="BY116" s="5097"/>
      <c r="BZ116" s="5097"/>
      <c r="CA116" s="5097"/>
      <c r="CB116" s="5097"/>
      <c r="CC116" s="5097"/>
      <c r="CD116" s="5097"/>
      <c r="CE116" s="5097"/>
      <c r="CF116" s="5250"/>
      <c r="CG116" s="5097"/>
      <c r="CH116" s="5097"/>
      <c r="CI116" s="6472"/>
      <c r="CJ116" s="5167"/>
      <c r="CL116" s="5140"/>
      <c r="CM116" s="5141"/>
      <c r="CN116" s="5141"/>
      <c r="CO116" s="5141"/>
      <c r="CP116" s="5141"/>
      <c r="CQ116" s="5141"/>
      <c r="CR116" s="5141"/>
      <c r="CS116" s="5141"/>
      <c r="CT116" s="5142"/>
      <c r="CU116" s="5141"/>
      <c r="CV116" s="5141"/>
      <c r="CW116" s="5141"/>
      <c r="CX116" s="5141"/>
      <c r="CY116" s="5203">
        <f>SUM(CY110:CY115)</f>
        <v>0</v>
      </c>
      <c r="CZ116" s="5203">
        <f>SUM(CZ111:CZ115)</f>
        <v>0</v>
      </c>
      <c r="DA116" s="5420"/>
      <c r="DB116" s="5143"/>
      <c r="DC116" s="5139"/>
      <c r="DD116" s="5484"/>
      <c r="DE116" s="5127"/>
      <c r="DF116" s="5127"/>
      <c r="DG116" s="2557"/>
      <c r="DH116" s="2557"/>
      <c r="DI116" s="2557"/>
      <c r="DJ116" s="2557"/>
      <c r="DK116" s="2557"/>
      <c r="DL116" s="2557"/>
      <c r="DM116" s="2557"/>
      <c r="DN116" s="2557"/>
      <c r="DO116" s="2557"/>
      <c r="DP116" s="2557"/>
      <c r="DQ116" s="2557"/>
      <c r="DR116" s="2557"/>
      <c r="DS116" s="2523"/>
      <c r="DW116" s="4993"/>
      <c r="DX116" s="4993"/>
      <c r="DY116" s="4993"/>
      <c r="DZ116" s="4993"/>
      <c r="EA116" s="4993"/>
      <c r="EB116" s="4993"/>
      <c r="EC116" s="4993"/>
      <c r="ED116" s="4993"/>
      <c r="EE116" s="4993"/>
      <c r="EF116" s="4993"/>
      <c r="EG116" s="4993"/>
      <c r="EH116" s="4993"/>
      <c r="EI116" s="4993"/>
      <c r="EJ116" s="4993"/>
      <c r="EK116" s="4993"/>
      <c r="EL116" s="4994"/>
      <c r="EM116" s="6925"/>
      <c r="EN116" s="4450"/>
      <c r="EO116" s="4450"/>
      <c r="EP116" s="326"/>
      <c r="EQ116" s="326"/>
      <c r="ER116" s="326"/>
      <c r="ES116" s="326"/>
      <c r="ET116" s="326"/>
      <c r="EU116" s="326"/>
      <c r="EV116" s="326"/>
      <c r="EW116" s="326"/>
      <c r="EX116" s="326"/>
      <c r="EY116" s="326"/>
      <c r="EZ116" s="326"/>
      <c r="FA116" s="326"/>
      <c r="FB116" s="327"/>
      <c r="FD116" s="5123"/>
      <c r="FE116" s="5124"/>
      <c r="FF116" s="5124"/>
      <c r="FG116" s="5124"/>
      <c r="FH116" s="5124"/>
      <c r="FI116" s="5124"/>
      <c r="FJ116" s="5124"/>
      <c r="FK116" s="5124"/>
      <c r="FL116" s="5125"/>
      <c r="FM116" s="5124"/>
      <c r="FN116" s="5124"/>
      <c r="FO116" s="5124"/>
      <c r="FP116" s="5124"/>
      <c r="FQ116" s="5124"/>
      <c r="FR116" s="5124"/>
      <c r="FS116" s="5416"/>
      <c r="FT116" s="5126"/>
      <c r="FV116" s="5123"/>
      <c r="FW116" s="5124"/>
      <c r="FX116" s="5133"/>
      <c r="FY116" s="5134"/>
      <c r="FZ116" s="5134"/>
      <c r="GA116" s="5134"/>
      <c r="GB116" s="5134"/>
      <c r="GC116" s="5134"/>
      <c r="GD116" s="5134"/>
      <c r="GE116" s="5134"/>
      <c r="GF116" s="5134"/>
      <c r="GG116" s="5134"/>
      <c r="GH116" s="5134"/>
      <c r="GI116" s="5134"/>
      <c r="GJ116" s="5134"/>
      <c r="GK116" s="5415"/>
      <c r="GM116" s="6557"/>
      <c r="GN116" s="6558"/>
      <c r="GO116" s="6558"/>
      <c r="GP116" s="6558"/>
      <c r="GQ116" s="6558"/>
      <c r="GR116" s="6558"/>
      <c r="GS116" s="6558"/>
      <c r="GT116" s="6558"/>
      <c r="GU116" s="6559"/>
      <c r="GV116" s="6558"/>
      <c r="GW116" s="6558"/>
      <c r="GX116" s="6558"/>
      <c r="GY116" s="6558"/>
      <c r="GZ116" s="6558"/>
      <c r="HA116" s="6558"/>
      <c r="HB116" s="6899"/>
      <c r="HC116" s="6899"/>
      <c r="HD116" s="6560"/>
      <c r="HW116" s="6769"/>
      <c r="HX116" s="6765"/>
      <c r="HY116" s="6765"/>
      <c r="HZ116" s="6765"/>
      <c r="IA116" s="6765"/>
      <c r="IB116" s="6765"/>
      <c r="IC116" s="6765"/>
      <c r="ID116" s="6765"/>
      <c r="IE116" s="6770"/>
      <c r="IF116" s="6765"/>
      <c r="IG116" s="6765"/>
      <c r="IH116" s="6765"/>
      <c r="II116" s="6765"/>
      <c r="IJ116" s="6765"/>
      <c r="IK116" s="6765"/>
      <c r="IL116" s="6819"/>
      <c r="IM116" s="6819"/>
      <c r="IN116" s="6762"/>
      <c r="IO116" s="5012"/>
      <c r="IP116" s="6769"/>
      <c r="IQ116" s="6765"/>
      <c r="IR116" s="6826"/>
      <c r="IS116" s="6827"/>
      <c r="IT116" s="6827"/>
      <c r="IU116" s="6827"/>
      <c r="IV116" s="6827"/>
      <c r="IW116" s="6827"/>
      <c r="IX116" s="6827"/>
      <c r="IY116" s="6827"/>
      <c r="IZ116" s="6827"/>
      <c r="JA116" s="6827"/>
      <c r="JB116" s="6827"/>
      <c r="JC116" s="6827"/>
      <c r="JD116" s="6827"/>
      <c r="JE116" s="6829"/>
    </row>
    <row r="117" spans="17:265" ht="21.75" customHeight="1" thickBot="1">
      <c r="Q117" s="7787" t="s">
        <v>792</v>
      </c>
      <c r="R117" s="7788" t="s">
        <v>1769</v>
      </c>
      <c r="S117" s="7789">
        <v>530</v>
      </c>
      <c r="T117" s="7789" t="s">
        <v>101</v>
      </c>
      <c r="U117" s="7790">
        <v>45756</v>
      </c>
      <c r="V117" s="7789">
        <v>17.600000000000001</v>
      </c>
      <c r="W117" s="7788" t="s">
        <v>35</v>
      </c>
      <c r="X117" s="7866">
        <f>(AC117/500)</f>
        <v>35.200000000000003</v>
      </c>
      <c r="Y117" s="7869">
        <v>0</v>
      </c>
      <c r="Z117" s="8613">
        <v>45763</v>
      </c>
      <c r="AA117" s="8613">
        <v>45763</v>
      </c>
      <c r="AB117" s="7794"/>
      <c r="AC117" s="7872">
        <v>17600</v>
      </c>
      <c r="AD117" s="7795">
        <f>(AC117-V117*1000)</f>
        <v>0</v>
      </c>
      <c r="AE117" s="7875">
        <f>(AC117*Y117/1000)</f>
        <v>0</v>
      </c>
      <c r="AF117" s="7875">
        <f>(AE117*0.05)</f>
        <v>0</v>
      </c>
      <c r="AG117" s="7872">
        <v>5</v>
      </c>
      <c r="AH117" s="8509" t="s">
        <v>1790</v>
      </c>
      <c r="AI117" s="7782"/>
      <c r="AJ117" s="7665"/>
      <c r="AK117" s="7685"/>
      <c r="AL117" s="7686" t="s">
        <v>3</v>
      </c>
      <c r="AM117" s="7686" t="s">
        <v>18</v>
      </c>
      <c r="AN117" s="7686"/>
      <c r="AO117" s="7686"/>
      <c r="AP117" s="7686"/>
      <c r="AQ117" s="7686" t="s">
        <v>21</v>
      </c>
      <c r="AR117" s="7686" t="s">
        <v>27</v>
      </c>
      <c r="AS117" s="7686" t="s">
        <v>28</v>
      </c>
      <c r="AT117" s="7686"/>
      <c r="AU117" s="7686"/>
      <c r="AV117" s="7686"/>
      <c r="AW117" s="7686"/>
      <c r="AX117" s="7686" t="s">
        <v>11</v>
      </c>
      <c r="AY117" s="7687"/>
      <c r="AZ117" s="7688"/>
      <c r="BC117" s="5061"/>
      <c r="BD117" s="5061"/>
      <c r="BE117" s="5061"/>
      <c r="BF117" s="5061" t="s">
        <v>3</v>
      </c>
      <c r="BG117" s="5061" t="s">
        <v>18</v>
      </c>
      <c r="BH117" s="5061"/>
      <c r="BI117" s="5061"/>
      <c r="BJ117" s="5061" t="s">
        <v>21</v>
      </c>
      <c r="BK117" s="5061" t="s">
        <v>27</v>
      </c>
      <c r="BL117" s="5061" t="s">
        <v>28</v>
      </c>
      <c r="BM117" s="5061"/>
      <c r="BN117" s="5061"/>
      <c r="BO117" s="5061"/>
      <c r="BP117" s="5061"/>
      <c r="BQ117" s="5061" t="s">
        <v>11</v>
      </c>
      <c r="BR117" s="5061"/>
      <c r="BS117" s="5061"/>
      <c r="BT117" s="5083"/>
      <c r="BU117" s="8356" t="s">
        <v>1399</v>
      </c>
      <c r="BV117" s="7075">
        <v>10</v>
      </c>
      <c r="BW117" s="6990" t="s">
        <v>1665</v>
      </c>
      <c r="BX117" s="6988">
        <v>45600</v>
      </c>
      <c r="BY117" s="6989">
        <v>500</v>
      </c>
      <c r="BZ117" s="6990" t="s">
        <v>96</v>
      </c>
      <c r="CA117" s="6991">
        <v>17.91</v>
      </c>
      <c r="CB117" s="6992">
        <v>45602</v>
      </c>
      <c r="CC117" s="6993">
        <v>45617</v>
      </c>
      <c r="CD117" s="6994">
        <v>76606</v>
      </c>
      <c r="CE117" s="6991">
        <v>507.8</v>
      </c>
      <c r="CF117" s="7077">
        <v>0</v>
      </c>
      <c r="CG117" s="6996">
        <f>(CA117*CE117)</f>
        <v>9094.6980000000003</v>
      </c>
      <c r="CH117" s="6991">
        <f>(CG117*0.05)</f>
        <v>454.73490000000004</v>
      </c>
      <c r="CI117" s="7078">
        <v>5</v>
      </c>
      <c r="CJ117" s="5167"/>
      <c r="CL117" s="5122"/>
      <c r="CM117" s="5122"/>
      <c r="CN117" s="5122"/>
      <c r="CO117" s="5122"/>
      <c r="CP117" s="5122"/>
      <c r="CQ117" s="5122"/>
      <c r="CR117" s="5122"/>
      <c r="CS117" s="5122"/>
      <c r="CT117" s="5105"/>
      <c r="CU117" s="5122"/>
      <c r="CV117" s="5122"/>
      <c r="CW117" s="5122"/>
      <c r="CX117" s="5122"/>
      <c r="CY117" s="6504"/>
      <c r="CZ117" s="6504"/>
      <c r="DA117" s="5122"/>
      <c r="DB117" s="5122"/>
      <c r="DC117" s="5139"/>
      <c r="DD117" s="5484"/>
      <c r="DE117" s="5127"/>
      <c r="DF117" s="5127"/>
      <c r="DG117" s="2557"/>
      <c r="DH117" s="2557"/>
      <c r="DI117" s="2557"/>
      <c r="DJ117" s="2557"/>
      <c r="DK117" s="2557"/>
      <c r="DL117" s="2557"/>
      <c r="DM117" s="2557"/>
      <c r="DN117" s="2557"/>
      <c r="DO117" s="2557"/>
      <c r="DP117" s="2557"/>
      <c r="DQ117" s="2557"/>
      <c r="DR117" s="2557"/>
      <c r="DS117" s="2523"/>
      <c r="DU117" s="8362" t="s">
        <v>1759</v>
      </c>
      <c r="DV117" s="4995"/>
      <c r="DW117" s="4993"/>
      <c r="DX117" s="4993"/>
      <c r="DY117" s="4993"/>
      <c r="DZ117" s="4993"/>
      <c r="EA117" s="4993"/>
      <c r="EB117" s="4993"/>
      <c r="EC117" s="4993"/>
      <c r="ED117" s="4993"/>
      <c r="EE117" s="4993"/>
      <c r="EF117" s="4993"/>
      <c r="EG117" s="4993"/>
      <c r="EH117" s="4993"/>
      <c r="EI117" s="4993"/>
      <c r="EJ117" s="4993"/>
      <c r="EK117" s="4993"/>
      <c r="EL117" s="4994"/>
      <c r="EM117" s="1181"/>
      <c r="EN117" s="1181"/>
      <c r="EO117" s="1181"/>
      <c r="FD117" s="5123"/>
      <c r="FE117" s="5124"/>
      <c r="FF117" s="5124"/>
      <c r="FG117" s="5124"/>
      <c r="FH117" s="5124"/>
      <c r="FI117" s="5124"/>
      <c r="FJ117" s="5124"/>
      <c r="FK117" s="5124"/>
      <c r="FL117" s="5125"/>
      <c r="FM117" s="5124"/>
      <c r="FN117" s="5124"/>
      <c r="FO117" s="5124"/>
      <c r="FP117" s="5124"/>
      <c r="FQ117" s="5124"/>
      <c r="FR117" s="5124"/>
      <c r="FS117" s="5416"/>
      <c r="FT117" s="5126"/>
      <c r="FV117" s="5140"/>
      <c r="FW117" s="5141"/>
      <c r="FX117" s="5183"/>
      <c r="FY117" s="5184"/>
      <c r="FZ117" s="5184"/>
      <c r="GA117" s="5184"/>
      <c r="GB117" s="5184"/>
      <c r="GC117" s="5184"/>
      <c r="GD117" s="5184"/>
      <c r="GE117" s="5184"/>
      <c r="GF117" s="5184"/>
      <c r="GG117" s="5184"/>
      <c r="GH117" s="5184"/>
      <c r="GI117" s="5184"/>
      <c r="GJ117" s="5184"/>
      <c r="GK117" s="5491"/>
      <c r="GM117" s="6561"/>
      <c r="GN117" s="6562"/>
      <c r="GO117" s="6562"/>
      <c r="GP117" s="6562"/>
      <c r="GQ117" s="6562"/>
      <c r="GR117" s="6562"/>
      <c r="GS117" s="6562"/>
      <c r="GT117" s="6562"/>
      <c r="GU117" s="6567"/>
      <c r="GV117" s="6562"/>
      <c r="GW117" s="6562"/>
      <c r="GX117" s="6562"/>
      <c r="GY117" s="6562"/>
      <c r="GZ117" s="6562"/>
      <c r="HA117" s="6655">
        <f>SUM(HA104:HA116)</f>
        <v>625</v>
      </c>
      <c r="HB117" s="6900"/>
      <c r="HC117" s="6900"/>
      <c r="HD117" s="6568"/>
      <c r="HW117" s="6769"/>
      <c r="HX117" s="6765"/>
      <c r="HY117" s="6765"/>
      <c r="HZ117" s="6765"/>
      <c r="IA117" s="6765"/>
      <c r="IB117" s="6765"/>
      <c r="IC117" s="6765"/>
      <c r="ID117" s="6765"/>
      <c r="IE117" s="6770"/>
      <c r="IF117" s="6765"/>
      <c r="IG117" s="6765"/>
      <c r="IH117" s="6765"/>
      <c r="II117" s="6765"/>
      <c r="IJ117" s="6765"/>
      <c r="IK117" s="6765"/>
      <c r="IL117" s="6819"/>
      <c r="IM117" s="6819"/>
      <c r="IN117" s="6762"/>
      <c r="IO117" s="5012"/>
      <c r="IP117" s="6769"/>
      <c r="IQ117" s="6765"/>
      <c r="IR117" s="6826"/>
      <c r="IS117" s="6827"/>
      <c r="IT117" s="6827"/>
      <c r="IU117" s="6827"/>
      <c r="IV117" s="6827"/>
      <c r="IW117" s="6827"/>
      <c r="IX117" s="6827"/>
      <c r="IY117" s="6827"/>
      <c r="IZ117" s="6827"/>
      <c r="JA117" s="6827"/>
      <c r="JB117" s="6827"/>
      <c r="JC117" s="6827"/>
      <c r="JD117" s="6827"/>
      <c r="JE117" s="6829"/>
    </row>
    <row r="118" spans="17:265" ht="15" thickBot="1">
      <c r="Q118" s="7750" t="s">
        <v>792</v>
      </c>
      <c r="R118" s="7717" t="s">
        <v>1768</v>
      </c>
      <c r="S118" s="7717">
        <v>531</v>
      </c>
      <c r="T118" s="7714" t="s">
        <v>101</v>
      </c>
      <c r="U118" s="7745">
        <v>45756</v>
      </c>
      <c r="V118" s="8175">
        <v>5</v>
      </c>
      <c r="W118" s="7717" t="s">
        <v>35</v>
      </c>
      <c r="X118" s="7717">
        <v>12.5</v>
      </c>
      <c r="Y118" s="7722">
        <v>1328</v>
      </c>
      <c r="Z118" s="7746">
        <v>45763</v>
      </c>
      <c r="AA118" s="7781">
        <v>45762</v>
      </c>
      <c r="AB118" s="7736">
        <v>24716</v>
      </c>
      <c r="AC118" s="7721">
        <v>5200</v>
      </c>
      <c r="AD118" s="7721">
        <f t="shared" si="32"/>
        <v>200</v>
      </c>
      <c r="AE118" s="7722">
        <f t="shared" si="33"/>
        <v>6905.6</v>
      </c>
      <c r="AF118" s="7722">
        <f t="shared" si="34"/>
        <v>345.28000000000003</v>
      </c>
      <c r="AG118" s="7748">
        <v>5</v>
      </c>
      <c r="AH118" s="7749" t="s">
        <v>8</v>
      </c>
      <c r="AI118" s="7782"/>
      <c r="AJ118" s="7801"/>
      <c r="AK118" s="7912"/>
      <c r="AL118" s="7803"/>
      <c r="AM118" s="7939"/>
      <c r="AN118" s="7940"/>
      <c r="AO118" s="7806"/>
      <c r="AP118" s="7806"/>
      <c r="AQ118" s="7914"/>
      <c r="AR118" s="7808"/>
      <c r="AS118" s="7941"/>
      <c r="AT118" s="7806"/>
      <c r="AU118" s="7896"/>
      <c r="AV118" s="7806"/>
      <c r="AW118" s="7916"/>
      <c r="AX118" s="7916"/>
      <c r="AY118" s="7812"/>
      <c r="AZ118" s="7942"/>
      <c r="BC118" s="8454" t="s">
        <v>726</v>
      </c>
      <c r="BD118" s="6944" t="s">
        <v>1394</v>
      </c>
      <c r="BE118" s="6945">
        <v>76</v>
      </c>
      <c r="BF118" s="6944">
        <v>144460</v>
      </c>
      <c r="BG118" s="6946">
        <v>45846</v>
      </c>
      <c r="BH118" s="6947">
        <v>2000</v>
      </c>
      <c r="BI118" s="6944" t="s">
        <v>96</v>
      </c>
      <c r="BJ118" s="6948">
        <v>18.350000000000001</v>
      </c>
      <c r="BK118" s="6949">
        <v>45846</v>
      </c>
      <c r="BL118" s="6950">
        <v>45855</v>
      </c>
      <c r="BM118" s="6951">
        <v>79132</v>
      </c>
      <c r="BN118" s="6948">
        <v>2067.7399999999998</v>
      </c>
      <c r="BO118" s="6952">
        <v>0</v>
      </c>
      <c r="BP118" s="6953">
        <f>(BJ118*BN118)</f>
        <v>37943.029000000002</v>
      </c>
      <c r="BQ118" s="6948">
        <f>(BP118*0.05)</f>
        <v>1897.1514500000003</v>
      </c>
      <c r="BR118" s="8456">
        <v>5</v>
      </c>
      <c r="BS118" s="7022" t="s">
        <v>8</v>
      </c>
      <c r="BT118" s="5083"/>
      <c r="BU118" s="5275"/>
      <c r="BV118" s="5079"/>
      <c r="BW118" s="5168"/>
      <c r="BX118" s="5169"/>
      <c r="BY118" s="5169"/>
      <c r="BZ118" s="5169"/>
      <c r="CA118" s="5169"/>
      <c r="CB118" s="5169"/>
      <c r="CC118" s="5169"/>
      <c r="CD118" s="5169"/>
      <c r="CE118" s="5169"/>
      <c r="CF118" s="5169"/>
      <c r="CG118" s="5169"/>
      <c r="CH118" s="5169"/>
      <c r="CI118" s="6473"/>
      <c r="CJ118" s="5170"/>
      <c r="CL118" s="5122"/>
      <c r="CM118" s="5122"/>
      <c r="CN118" s="5122"/>
      <c r="CO118" s="5122"/>
      <c r="CP118" s="5122"/>
      <c r="CQ118" s="5122"/>
      <c r="CR118" s="5122"/>
      <c r="CS118" s="5122"/>
      <c r="CT118" s="5105"/>
      <c r="CU118" s="5122"/>
      <c r="CV118" s="5122"/>
      <c r="CW118" s="5122"/>
      <c r="CX118" s="5122"/>
      <c r="CY118" s="6504"/>
      <c r="CZ118" s="6504"/>
      <c r="DA118" s="5122"/>
      <c r="DB118" s="5122"/>
      <c r="DC118" s="5139"/>
      <c r="DD118" s="5484"/>
      <c r="DE118" s="5127"/>
      <c r="DF118" s="5127"/>
      <c r="DG118" s="2557"/>
      <c r="DH118" s="2557"/>
      <c r="DI118" s="2557"/>
      <c r="DJ118" s="2557"/>
      <c r="DK118" s="2557"/>
      <c r="DL118" s="2557"/>
      <c r="DM118" s="2557"/>
      <c r="DN118" s="2557"/>
      <c r="DO118" s="2557"/>
      <c r="DP118" s="2557"/>
      <c r="DQ118" s="2557"/>
      <c r="DR118" s="2557"/>
      <c r="DS118" s="2523"/>
      <c r="DU118" s="5016"/>
      <c r="DV118" s="5016"/>
      <c r="DW118" s="5016"/>
      <c r="DX118" s="5016" t="s">
        <v>14</v>
      </c>
      <c r="DY118" s="5016" t="s">
        <v>12</v>
      </c>
      <c r="DZ118" s="5016"/>
      <c r="EA118" s="5016"/>
      <c r="EB118" s="5016" t="s">
        <v>15</v>
      </c>
      <c r="EC118" s="5016" t="s">
        <v>12</v>
      </c>
      <c r="ED118" s="5016" t="s">
        <v>12</v>
      </c>
      <c r="EE118" s="5016"/>
      <c r="EF118" s="5016"/>
      <c r="EG118" s="5016"/>
      <c r="EH118" s="5016"/>
      <c r="EI118" s="5016" t="s">
        <v>0</v>
      </c>
      <c r="EJ118" s="5016"/>
      <c r="EK118" s="5016"/>
      <c r="EL118" s="4994"/>
      <c r="EM118" s="1181"/>
      <c r="EN118" s="1181"/>
      <c r="EO118" s="1181"/>
      <c r="FD118" s="5123"/>
      <c r="FE118" s="5124"/>
      <c r="FF118" s="5124"/>
      <c r="FG118" s="5124"/>
      <c r="FH118" s="5124"/>
      <c r="FI118" s="5124"/>
      <c r="FJ118" s="5124"/>
      <c r="FK118" s="5124"/>
      <c r="FL118" s="5125"/>
      <c r="FM118" s="5124"/>
      <c r="FN118" s="5124"/>
      <c r="FO118" s="5124"/>
      <c r="FP118" s="5124"/>
      <c r="FQ118" s="5124"/>
      <c r="FR118" s="5124"/>
      <c r="FS118" s="5416"/>
      <c r="FT118" s="5126"/>
      <c r="FV118" s="5122"/>
      <c r="FW118" s="5122"/>
      <c r="FX118" s="5139"/>
      <c r="FY118" s="5104"/>
      <c r="FZ118" s="5104"/>
      <c r="GA118" s="5104"/>
      <c r="GB118" s="5104"/>
      <c r="GC118" s="5104"/>
      <c r="GD118" s="5104"/>
      <c r="GE118" s="5104"/>
      <c r="GF118" s="5104"/>
      <c r="GG118" s="5104"/>
      <c r="GH118" s="5104"/>
      <c r="GI118" s="5104"/>
      <c r="GJ118" s="5104"/>
      <c r="GK118" s="5104"/>
      <c r="GM118" s="6520"/>
      <c r="GN118" s="6520"/>
      <c r="GO118" s="6520"/>
      <c r="GP118" s="6520"/>
      <c r="GQ118" s="6520"/>
      <c r="GR118" s="6520"/>
      <c r="GS118" s="6520"/>
      <c r="GT118" s="6520"/>
      <c r="GU118" s="6569"/>
      <c r="GV118" s="6520"/>
      <c r="GW118" s="6520"/>
      <c r="GX118" s="6520"/>
      <c r="GY118" s="6520"/>
      <c r="GZ118" s="6520"/>
      <c r="HA118" s="6710"/>
      <c r="HB118" s="6710"/>
      <c r="HC118" s="6710"/>
      <c r="HD118" s="6520"/>
      <c r="HW118" s="6769"/>
      <c r="HX118" s="6765"/>
      <c r="HY118" s="6765"/>
      <c r="HZ118" s="6765"/>
      <c r="IA118" s="6765"/>
      <c r="IB118" s="6765"/>
      <c r="IC118" s="6765"/>
      <c r="ID118" s="6765"/>
      <c r="IE118" s="6770"/>
      <c r="IF118" s="6765"/>
      <c r="IG118" s="6765"/>
      <c r="IH118" s="6765"/>
      <c r="II118" s="6765"/>
      <c r="IJ118" s="6765"/>
      <c r="IK118" s="6765"/>
      <c r="IL118" s="6819"/>
      <c r="IM118" s="6819"/>
      <c r="IN118" s="6762"/>
      <c r="IO118" s="5012"/>
      <c r="IP118" s="6769"/>
      <c r="IQ118" s="6765"/>
      <c r="IR118" s="6826"/>
      <c r="IS118" s="6827"/>
      <c r="IT118" s="6827"/>
      <c r="IU118" s="6827"/>
      <c r="IV118" s="6827"/>
      <c r="IW118" s="6827"/>
      <c r="IX118" s="6827"/>
      <c r="IY118" s="6827"/>
      <c r="IZ118" s="6827"/>
      <c r="JA118" s="6827"/>
      <c r="JB118" s="6827"/>
      <c r="JC118" s="6827"/>
      <c r="JD118" s="6827"/>
      <c r="JE118" s="6829"/>
    </row>
    <row r="119" spans="17:265" ht="15" thickBot="1">
      <c r="Q119" s="8103" t="s">
        <v>792</v>
      </c>
      <c r="R119" s="8043" t="s">
        <v>1766</v>
      </c>
      <c r="S119" s="8369">
        <v>532</v>
      </c>
      <c r="T119" s="8043" t="s">
        <v>101</v>
      </c>
      <c r="U119" s="8370">
        <v>45756</v>
      </c>
      <c r="V119" s="8614">
        <v>10</v>
      </c>
      <c r="W119" s="8372" t="s">
        <v>35</v>
      </c>
      <c r="X119" s="8372">
        <v>20</v>
      </c>
      <c r="Y119" s="8373">
        <v>615</v>
      </c>
      <c r="Z119" s="8107">
        <v>45777</v>
      </c>
      <c r="AA119" s="8374">
        <v>45776</v>
      </c>
      <c r="AB119" s="8369">
        <v>24784</v>
      </c>
      <c r="AC119" s="8375">
        <v>10000</v>
      </c>
      <c r="AD119" s="8048">
        <f t="shared" ref="AD119:AD129" si="35">(AC119-V119*1000)</f>
        <v>0</v>
      </c>
      <c r="AE119" s="8181">
        <f t="shared" ref="AE119:AE124" si="36">(AC119*Y119/1000)</f>
        <v>6150</v>
      </c>
      <c r="AF119" s="8181">
        <f t="shared" ref="AF119:AF129" si="37">(AE119*0.05)</f>
        <v>307.5</v>
      </c>
      <c r="AG119" s="8050">
        <v>5</v>
      </c>
      <c r="AH119" s="7749" t="s">
        <v>8</v>
      </c>
      <c r="AI119" s="7782"/>
      <c r="AJ119" s="7712" t="s">
        <v>1824</v>
      </c>
      <c r="AK119" s="8574">
        <v>19</v>
      </c>
      <c r="AL119" s="7736" t="s">
        <v>796</v>
      </c>
      <c r="AM119" s="7745">
        <v>45818</v>
      </c>
      <c r="AN119" s="8575">
        <v>10</v>
      </c>
      <c r="AO119" s="7761" t="s">
        <v>35</v>
      </c>
      <c r="AP119" s="7761">
        <v>10</v>
      </c>
      <c r="AQ119" s="8576">
        <v>409.5</v>
      </c>
      <c r="AR119" s="7746">
        <v>45831</v>
      </c>
      <c r="AS119" s="7781">
        <v>45819</v>
      </c>
      <c r="AT119" s="7736">
        <v>24982</v>
      </c>
      <c r="AU119" s="7755">
        <v>10000</v>
      </c>
      <c r="AV119" s="7878">
        <f>(AU119-AN119*1000)</f>
        <v>0</v>
      </c>
      <c r="AW119" s="7756">
        <f>(AU119*AQ119/1000)</f>
        <v>4095</v>
      </c>
      <c r="AX119" s="7756">
        <f>(AW119*0.05)</f>
        <v>204.75</v>
      </c>
      <c r="AY119" s="7755">
        <v>5</v>
      </c>
      <c r="AZ119" s="7943"/>
      <c r="BC119" s="8454" t="s">
        <v>726</v>
      </c>
      <c r="BD119" s="6944" t="s">
        <v>1394</v>
      </c>
      <c r="BE119" s="6945">
        <v>77</v>
      </c>
      <c r="BF119" s="6944">
        <v>144723</v>
      </c>
      <c r="BG119" s="6946">
        <v>45854</v>
      </c>
      <c r="BH119" s="6947">
        <v>2000</v>
      </c>
      <c r="BI119" s="6944" t="s">
        <v>96</v>
      </c>
      <c r="BJ119" s="6948">
        <v>18.350000000000001</v>
      </c>
      <c r="BK119" s="6949">
        <v>45876</v>
      </c>
      <c r="BL119" s="6950">
        <v>45869</v>
      </c>
      <c r="BM119" s="6951">
        <v>79248</v>
      </c>
      <c r="BN119" s="6948">
        <v>2179.4299999999998</v>
      </c>
      <c r="BO119" s="6952">
        <v>0</v>
      </c>
      <c r="BP119" s="6953">
        <f>(BJ119*BN119)</f>
        <v>39992.540500000003</v>
      </c>
      <c r="BQ119" s="6948">
        <f>(BP119*0.05)</f>
        <v>1999.6270250000002</v>
      </c>
      <c r="BR119" s="8456">
        <v>5</v>
      </c>
      <c r="BS119" s="6197" t="s">
        <v>8</v>
      </c>
      <c r="BT119" s="5083"/>
      <c r="BU119" s="5058"/>
      <c r="BV119" s="5082"/>
      <c r="BW119" s="5083"/>
      <c r="BX119" s="5058"/>
      <c r="BY119" s="5058"/>
      <c r="BZ119" s="5058"/>
      <c r="CA119" s="5058"/>
      <c r="CB119" s="5058"/>
      <c r="CC119" s="5058"/>
      <c r="CD119" s="5058"/>
      <c r="CE119" s="5058"/>
      <c r="CF119" s="5058"/>
      <c r="CG119" s="5058"/>
      <c r="CH119" s="5058"/>
      <c r="CI119" s="5058"/>
      <c r="CJ119" s="5058"/>
      <c r="CL119" s="5103" t="s">
        <v>1809</v>
      </c>
      <c r="CM119" s="5103"/>
      <c r="CN119" s="5104"/>
      <c r="CO119" s="5104"/>
      <c r="CP119" s="5104"/>
      <c r="CQ119" s="5104"/>
      <c r="CR119" s="5104"/>
      <c r="CS119" s="5104"/>
      <c r="CT119" s="5104"/>
      <c r="CU119" s="5104"/>
      <c r="CV119" s="5104"/>
      <c r="CW119" s="5104"/>
      <c r="CX119" s="5104"/>
      <c r="CY119" s="5104"/>
      <c r="CZ119" s="5104"/>
      <c r="DA119" s="5104"/>
      <c r="DB119" s="5104"/>
      <c r="DC119" s="5139"/>
      <c r="DD119" s="5485"/>
      <c r="DE119" s="5486"/>
      <c r="DF119" s="5486"/>
      <c r="DG119" s="2560"/>
      <c r="DH119" s="2560"/>
      <c r="DI119" s="2560"/>
      <c r="DJ119" s="2560"/>
      <c r="DK119" s="2560"/>
      <c r="DL119" s="2560"/>
      <c r="DM119" s="2560"/>
      <c r="DN119" s="2560"/>
      <c r="DO119" s="2560"/>
      <c r="DP119" s="2560"/>
      <c r="DQ119" s="2560"/>
      <c r="DR119" s="2560"/>
      <c r="DS119" s="2562"/>
      <c r="DU119" s="5017" t="s">
        <v>3</v>
      </c>
      <c r="DV119" s="5017" t="s">
        <v>4</v>
      </c>
      <c r="DW119" s="5017" t="s">
        <v>18</v>
      </c>
      <c r="DX119" s="5017" t="s">
        <v>19</v>
      </c>
      <c r="DY119" s="5017" t="s">
        <v>19</v>
      </c>
      <c r="DZ119" s="5017" t="s">
        <v>20</v>
      </c>
      <c r="EA119" s="5017" t="s">
        <v>21</v>
      </c>
      <c r="EB119" s="5017" t="s">
        <v>22</v>
      </c>
      <c r="EC119" s="5017" t="s">
        <v>23</v>
      </c>
      <c r="ED119" s="5017" t="s">
        <v>23</v>
      </c>
      <c r="EE119" s="5017" t="s">
        <v>1227</v>
      </c>
      <c r="EF119" s="5017" t="s">
        <v>20</v>
      </c>
      <c r="EG119" s="5017" t="s">
        <v>25</v>
      </c>
      <c r="EH119" s="5017" t="s">
        <v>0</v>
      </c>
      <c r="EI119" s="5017" t="s">
        <v>1363</v>
      </c>
      <c r="EJ119" s="5017"/>
      <c r="EK119" s="5017" t="s">
        <v>26</v>
      </c>
      <c r="EL119" s="4994"/>
      <c r="EM119" s="90"/>
      <c r="EN119" s="1181"/>
      <c r="EO119" s="1181"/>
      <c r="FD119" s="5123"/>
      <c r="FE119" s="5124"/>
      <c r="FF119" s="5124"/>
      <c r="FG119" s="5124"/>
      <c r="FH119" s="5124"/>
      <c r="FI119" s="5124"/>
      <c r="FJ119" s="5124"/>
      <c r="FK119" s="5124"/>
      <c r="FL119" s="5125"/>
      <c r="FM119" s="5124"/>
      <c r="FN119" s="5124"/>
      <c r="FO119" s="5124"/>
      <c r="FP119" s="5124"/>
      <c r="FQ119" s="5124"/>
      <c r="FR119" s="5124"/>
      <c r="FS119" s="5416"/>
      <c r="FT119" s="5126"/>
      <c r="GM119" s="6520"/>
      <c r="GN119" s="6520"/>
      <c r="GO119" s="6520"/>
      <c r="GP119" s="6520"/>
      <c r="GQ119" s="6520"/>
      <c r="GR119" s="6520"/>
      <c r="GS119" s="6520"/>
      <c r="GT119" s="6520"/>
      <c r="GU119" s="6569"/>
      <c r="GV119" s="6520"/>
      <c r="GW119" s="6520"/>
      <c r="GX119" s="6520"/>
      <c r="GY119" s="6520"/>
      <c r="GZ119" s="6520"/>
      <c r="HA119" s="6710"/>
      <c r="HB119" s="6710"/>
      <c r="HC119" s="6710"/>
      <c r="HD119" s="6520"/>
      <c r="HW119" s="6769"/>
      <c r="HX119" s="6765"/>
      <c r="HY119" s="6765"/>
      <c r="HZ119" s="6765"/>
      <c r="IA119" s="6765"/>
      <c r="IB119" s="6765"/>
      <c r="IC119" s="6765"/>
      <c r="ID119" s="6765"/>
      <c r="IE119" s="6770"/>
      <c r="IF119" s="6765"/>
      <c r="IG119" s="6765"/>
      <c r="IH119" s="6765"/>
      <c r="II119" s="6765"/>
      <c r="IJ119" s="6765"/>
      <c r="IK119" s="6765"/>
      <c r="IL119" s="6819"/>
      <c r="IM119" s="6819"/>
      <c r="IN119" s="6762"/>
      <c r="IO119" s="5012"/>
      <c r="IP119" s="6769"/>
      <c r="IQ119" s="6765"/>
      <c r="IR119" s="6826"/>
      <c r="IS119" s="6827"/>
      <c r="IT119" s="6827"/>
      <c r="IU119" s="6827"/>
      <c r="IV119" s="6827"/>
      <c r="IW119" s="6827"/>
      <c r="IX119" s="6827"/>
      <c r="IY119" s="6827"/>
      <c r="IZ119" s="6827"/>
      <c r="JA119" s="6827"/>
      <c r="JB119" s="6827"/>
      <c r="JC119" s="6827"/>
      <c r="JD119" s="6827"/>
      <c r="JE119" s="6829"/>
    </row>
    <row r="120" spans="17:265" ht="16.2" thickBot="1">
      <c r="Q120" s="8103" t="s">
        <v>792</v>
      </c>
      <c r="R120" s="8043" t="s">
        <v>1764</v>
      </c>
      <c r="S120" s="8043">
        <v>533</v>
      </c>
      <c r="T120" s="8043" t="s">
        <v>101</v>
      </c>
      <c r="U120" s="8370">
        <v>45756</v>
      </c>
      <c r="V120" s="8567">
        <v>200</v>
      </c>
      <c r="W120" s="8047" t="s">
        <v>35</v>
      </c>
      <c r="X120" s="8047">
        <v>400</v>
      </c>
      <c r="Y120" s="8106">
        <v>544</v>
      </c>
      <c r="Z120" s="8107">
        <v>45777</v>
      </c>
      <c r="AA120" s="8374">
        <v>45776</v>
      </c>
      <c r="AB120" s="8369">
        <v>24784</v>
      </c>
      <c r="AC120" s="8050">
        <v>200000</v>
      </c>
      <c r="AD120" s="8048">
        <f t="shared" si="35"/>
        <v>0</v>
      </c>
      <c r="AE120" s="8108">
        <f t="shared" si="36"/>
        <v>108800</v>
      </c>
      <c r="AF120" s="8108">
        <f t="shared" si="37"/>
        <v>5440</v>
      </c>
      <c r="AG120" s="8050">
        <v>5</v>
      </c>
      <c r="AH120" s="7749" t="s">
        <v>8</v>
      </c>
      <c r="AI120" s="7782"/>
      <c r="AJ120" s="7712"/>
      <c r="AK120" s="7713"/>
      <c r="AL120" s="7714"/>
      <c r="AM120" s="7944"/>
      <c r="AN120" s="7751"/>
      <c r="AO120" s="7842"/>
      <c r="AP120" s="7842"/>
      <c r="AQ120" s="7945"/>
      <c r="AR120" s="7719"/>
      <c r="AS120" s="7720"/>
      <c r="AT120" s="7842"/>
      <c r="AU120" s="7862"/>
      <c r="AV120" s="7842"/>
      <c r="AW120" s="7946"/>
      <c r="AX120" s="7946"/>
      <c r="AY120" s="7947"/>
      <c r="AZ120" s="7948"/>
      <c r="BC120" s="5171"/>
      <c r="BD120" s="5254"/>
      <c r="BE120" s="5253"/>
      <c r="BF120" s="5254"/>
      <c r="BG120" s="5255"/>
      <c r="BH120" s="5256"/>
      <c r="BI120" s="5254"/>
      <c r="BJ120" s="5257"/>
      <c r="BK120" s="5397"/>
      <c r="BL120" s="6307"/>
      <c r="BM120" s="5398"/>
      <c r="BN120" s="5257"/>
      <c r="BO120" s="5246"/>
      <c r="BP120" s="5250"/>
      <c r="BQ120" s="5257"/>
      <c r="BR120" s="7141"/>
      <c r="BS120" s="6197"/>
      <c r="BT120" s="5083"/>
      <c r="BU120" s="5058"/>
      <c r="BV120" s="5082"/>
      <c r="BW120" s="5083"/>
      <c r="BX120" s="5058"/>
      <c r="BY120" s="5058"/>
      <c r="BZ120" s="5058"/>
      <c r="CA120" s="5058"/>
      <c r="CB120" s="5058"/>
      <c r="CC120" s="5058"/>
      <c r="CD120" s="5058"/>
      <c r="CE120" s="5058"/>
      <c r="CF120" s="5058"/>
      <c r="CG120" s="5058"/>
      <c r="CH120" s="5058"/>
      <c r="CI120" s="5058"/>
      <c r="CJ120" s="5058"/>
      <c r="CL120" s="5106"/>
      <c r="CM120" s="5106"/>
      <c r="CN120" s="5106"/>
      <c r="CO120" s="5106" t="s">
        <v>14</v>
      </c>
      <c r="CP120" s="5106" t="s">
        <v>12</v>
      </c>
      <c r="CQ120" s="5106"/>
      <c r="CR120" s="5106"/>
      <c r="CS120" s="5106" t="s">
        <v>15</v>
      </c>
      <c r="CT120" s="5106" t="s">
        <v>12</v>
      </c>
      <c r="CU120" s="5106" t="s">
        <v>12</v>
      </c>
      <c r="CV120" s="5106"/>
      <c r="CW120" s="5106"/>
      <c r="CX120" s="5106"/>
      <c r="CY120" s="5106"/>
      <c r="CZ120" s="5106" t="s">
        <v>0</v>
      </c>
      <c r="DA120" s="5106"/>
      <c r="DB120" s="5106"/>
      <c r="DC120" s="5139"/>
      <c r="DD120" s="5148"/>
      <c r="DE120" s="5148"/>
      <c r="DF120" s="5148"/>
      <c r="DG120" s="2248"/>
      <c r="DH120" s="2248"/>
      <c r="DI120" s="2248"/>
      <c r="DJ120" s="2248"/>
      <c r="DK120" s="2248"/>
      <c r="DL120" s="2248"/>
      <c r="DM120" s="2248"/>
      <c r="DN120" s="2248"/>
      <c r="DO120" s="2248"/>
      <c r="DP120" s="2248"/>
      <c r="DQ120" s="2248"/>
      <c r="DR120" s="2248"/>
      <c r="DS120" s="2248"/>
      <c r="DU120" s="5018"/>
      <c r="DV120" s="5018"/>
      <c r="DW120" s="5018"/>
      <c r="DX120" s="5018" t="s">
        <v>3</v>
      </c>
      <c r="DY120" s="5018" t="s">
        <v>18</v>
      </c>
      <c r="DZ120" s="5018"/>
      <c r="EA120" s="5018"/>
      <c r="EB120" s="5018" t="s">
        <v>21</v>
      </c>
      <c r="EC120" s="5018" t="s">
        <v>27</v>
      </c>
      <c r="ED120" s="5018" t="s">
        <v>28</v>
      </c>
      <c r="EE120" s="5018"/>
      <c r="EF120" s="5018"/>
      <c r="EG120" s="5018"/>
      <c r="EH120" s="5018"/>
      <c r="EI120" s="5018" t="s">
        <v>11</v>
      </c>
      <c r="EJ120" s="5018"/>
      <c r="EK120" s="5018"/>
      <c r="EL120" s="4994"/>
      <c r="EM120" s="90"/>
      <c r="EN120" s="1181"/>
      <c r="EO120" s="1181"/>
      <c r="FD120" s="5123"/>
      <c r="FE120" s="5124"/>
      <c r="FF120" s="5124"/>
      <c r="FG120" s="5124"/>
      <c r="FH120" s="5124"/>
      <c r="FI120" s="5124"/>
      <c r="FJ120" s="5124"/>
      <c r="FK120" s="5124"/>
      <c r="FL120" s="5125"/>
      <c r="FM120" s="5124"/>
      <c r="FN120" s="5124"/>
      <c r="FO120" s="5124"/>
      <c r="FP120" s="5124"/>
      <c r="FQ120" s="5124"/>
      <c r="FR120" s="5124"/>
      <c r="FS120" s="5416"/>
      <c r="FT120" s="5126"/>
      <c r="GM120" s="6515" t="s">
        <v>1722</v>
      </c>
      <c r="GN120" s="6516"/>
      <c r="GO120" s="6517"/>
      <c r="GP120" s="6517"/>
      <c r="GQ120" s="6517"/>
      <c r="GR120" s="6517"/>
      <c r="GS120" s="6517"/>
      <c r="GT120" s="6517"/>
      <c r="GU120" s="6517"/>
      <c r="GV120" s="6517"/>
      <c r="GW120" s="6517"/>
      <c r="GX120" s="6517"/>
      <c r="GY120" s="6517"/>
      <c r="GZ120" s="6517"/>
      <c r="HA120" s="6517"/>
      <c r="HB120" s="6517"/>
      <c r="HC120" s="6517"/>
      <c r="HD120" s="6517"/>
      <c r="HW120" s="6771"/>
      <c r="HX120" s="6772"/>
      <c r="HY120" s="6772"/>
      <c r="HZ120" s="6772"/>
      <c r="IA120" s="6772"/>
      <c r="IB120" s="6772"/>
      <c r="IC120" s="6772"/>
      <c r="ID120" s="6772"/>
      <c r="IE120" s="6773"/>
      <c r="IF120" s="6772"/>
      <c r="IG120" s="6772"/>
      <c r="IH120" s="6772"/>
      <c r="II120" s="6772"/>
      <c r="IJ120" s="6772"/>
      <c r="IK120" s="6772"/>
      <c r="IL120" s="6869"/>
      <c r="IM120" s="6869"/>
      <c r="IN120" s="6881"/>
      <c r="IO120" s="5012"/>
      <c r="IP120" s="6769"/>
      <c r="IQ120" s="6765"/>
      <c r="IR120" s="6826"/>
      <c r="IS120" s="6827"/>
      <c r="IT120" s="6827"/>
      <c r="IU120" s="6827"/>
      <c r="IV120" s="6827"/>
      <c r="IW120" s="6827"/>
      <c r="IX120" s="6827"/>
      <c r="IY120" s="6827"/>
      <c r="IZ120" s="6827"/>
      <c r="JA120" s="6827"/>
      <c r="JB120" s="6827"/>
      <c r="JC120" s="6827"/>
      <c r="JD120" s="6827"/>
      <c r="JE120" s="6829"/>
    </row>
    <row r="121" spans="17:265" ht="18" thickBot="1">
      <c r="Q121" s="8103" t="s">
        <v>792</v>
      </c>
      <c r="R121" s="8043" t="s">
        <v>1765</v>
      </c>
      <c r="S121" s="8376">
        <v>534</v>
      </c>
      <c r="T121" s="8043" t="s">
        <v>101</v>
      </c>
      <c r="U121" s="8370">
        <v>45756</v>
      </c>
      <c r="V121" s="8616">
        <v>1</v>
      </c>
      <c r="W121" s="8047" t="s">
        <v>35</v>
      </c>
      <c r="X121" s="8047">
        <v>2</v>
      </c>
      <c r="Y121" s="8378">
        <v>655</v>
      </c>
      <c r="Z121" s="8107">
        <v>45777</v>
      </c>
      <c r="AA121" s="8374">
        <v>45776</v>
      </c>
      <c r="AB121" s="8369">
        <v>24784</v>
      </c>
      <c r="AC121" s="8379">
        <v>1000</v>
      </c>
      <c r="AD121" s="8048">
        <f t="shared" si="35"/>
        <v>0</v>
      </c>
      <c r="AE121" s="8380">
        <f t="shared" si="36"/>
        <v>655</v>
      </c>
      <c r="AF121" s="8380">
        <f t="shared" si="37"/>
        <v>32.75</v>
      </c>
      <c r="AG121" s="8050">
        <v>5</v>
      </c>
      <c r="AH121" s="7749" t="s">
        <v>8</v>
      </c>
      <c r="AI121" s="7782"/>
      <c r="AJ121" s="7959"/>
      <c r="AK121" s="7960"/>
      <c r="AL121" s="7960"/>
      <c r="AM121" s="7743"/>
      <c r="AN121" s="7743"/>
      <c r="AO121" s="7743"/>
      <c r="AP121" s="7743"/>
      <c r="AQ121" s="7743"/>
      <c r="AR121" s="7743"/>
      <c r="AS121" s="7743"/>
      <c r="AT121" s="7743"/>
      <c r="AU121" s="7961"/>
      <c r="AV121" s="7961"/>
      <c r="AW121" s="7743"/>
      <c r="AX121" s="7743"/>
      <c r="AY121" s="7743"/>
      <c r="AZ121" s="7949"/>
      <c r="BC121" s="5171"/>
      <c r="BD121" s="5254"/>
      <c r="BE121" s="5253"/>
      <c r="BF121" s="5254"/>
      <c r="BG121" s="5255"/>
      <c r="BH121" s="5256"/>
      <c r="BI121" s="5254"/>
      <c r="BJ121" s="5257"/>
      <c r="BK121" s="5397"/>
      <c r="BL121" s="6307"/>
      <c r="BM121" s="5398"/>
      <c r="BN121" s="5257"/>
      <c r="BO121" s="5246"/>
      <c r="BP121" s="5250"/>
      <c r="BQ121" s="5257"/>
      <c r="BR121" s="7141"/>
      <c r="BS121" s="6197"/>
      <c r="BT121" s="5083"/>
      <c r="BU121" s="8364" t="s">
        <v>1459</v>
      </c>
      <c r="BV121" s="5082"/>
      <c r="BW121" s="5083"/>
      <c r="BX121" s="5058"/>
      <c r="BY121" s="5058"/>
      <c r="BZ121" s="5058"/>
      <c r="CA121" s="5058"/>
      <c r="CB121" s="5058"/>
      <c r="CC121" s="5058"/>
      <c r="CD121" s="5058"/>
      <c r="CE121" s="5058"/>
      <c r="CF121" s="5058"/>
      <c r="CG121" s="5058"/>
      <c r="CH121" s="5058"/>
      <c r="CI121" s="5058"/>
      <c r="CJ121" s="5058"/>
      <c r="CL121" s="5110"/>
      <c r="CM121" s="5110"/>
      <c r="CN121" s="5110"/>
      <c r="CO121" s="5110"/>
      <c r="CP121" s="5110"/>
      <c r="CQ121" s="5110"/>
      <c r="CR121" s="5110"/>
      <c r="CS121" s="5110"/>
      <c r="CT121" s="5110"/>
      <c r="CU121" s="5110"/>
      <c r="CV121" s="5110"/>
      <c r="CW121" s="5110"/>
      <c r="CX121" s="5110"/>
      <c r="CY121" s="5110"/>
      <c r="CZ121" s="5110"/>
      <c r="DA121" s="5110"/>
      <c r="DB121" s="5110"/>
      <c r="DC121" s="5139"/>
      <c r="DD121" s="5148"/>
      <c r="DE121" s="5148"/>
      <c r="DF121" s="5148"/>
      <c r="DG121" s="2248"/>
      <c r="DH121" s="2248"/>
      <c r="DI121" s="2248"/>
      <c r="DJ121" s="2248"/>
      <c r="DK121" s="2248"/>
      <c r="DL121" s="2248"/>
      <c r="DM121" s="2248"/>
      <c r="DN121" s="2248"/>
      <c r="DO121" s="2248"/>
      <c r="DP121" s="2248"/>
      <c r="DQ121" s="2248"/>
      <c r="DR121" s="2248"/>
      <c r="DS121" s="2248"/>
      <c r="DU121" s="5469" t="s">
        <v>1543</v>
      </c>
      <c r="DV121" s="5459" t="s">
        <v>1834</v>
      </c>
      <c r="DW121" s="6370">
        <v>21</v>
      </c>
      <c r="DX121" s="6370">
        <v>4820</v>
      </c>
      <c r="DY121" s="6371">
        <v>45813</v>
      </c>
      <c r="DZ121" s="4208">
        <v>200</v>
      </c>
      <c r="EA121" s="6370" t="s">
        <v>35</v>
      </c>
      <c r="EB121" s="6370">
        <v>89.45</v>
      </c>
      <c r="EC121" s="4230">
        <v>45828</v>
      </c>
      <c r="ED121" s="6371">
        <v>45841</v>
      </c>
      <c r="EE121" s="6370">
        <v>42073</v>
      </c>
      <c r="EF121" s="7493">
        <v>200000</v>
      </c>
      <c r="EG121" s="6370">
        <f>(DZ121*1000-EF121)</f>
        <v>0</v>
      </c>
      <c r="EH121" s="6373">
        <f>(EB121*EF121/1000)</f>
        <v>17890</v>
      </c>
      <c r="EI121" s="6373">
        <f>(EH121*0.04)</f>
        <v>715.6</v>
      </c>
      <c r="EJ121" s="6370">
        <v>4</v>
      </c>
      <c r="EK121" s="5024" t="s">
        <v>8</v>
      </c>
      <c r="EL121" s="4994"/>
      <c r="EM121" s="5016"/>
      <c r="EN121" s="5042"/>
      <c r="EO121" s="5038" t="s">
        <v>14</v>
      </c>
      <c r="EP121" s="5038" t="s">
        <v>12</v>
      </c>
      <c r="EQ121" s="5038"/>
      <c r="ER121" s="5038"/>
      <c r="ES121" s="5038" t="s">
        <v>15</v>
      </c>
      <c r="ET121" s="5038" t="s">
        <v>12</v>
      </c>
      <c r="EU121" s="5038" t="s">
        <v>12</v>
      </c>
      <c r="EV121" s="5038"/>
      <c r="EW121" s="5038"/>
      <c r="EX121" s="5038"/>
      <c r="EY121" s="5038"/>
      <c r="EZ121" s="5038" t="s">
        <v>0</v>
      </c>
      <c r="FA121" s="5382"/>
      <c r="FB121" s="5039"/>
      <c r="FD121" s="5135"/>
      <c r="FE121" s="5136"/>
      <c r="FF121" s="5136"/>
      <c r="FG121" s="5136"/>
      <c r="FH121" s="5136"/>
      <c r="FI121" s="5136"/>
      <c r="FJ121" s="5136"/>
      <c r="FK121" s="5136"/>
      <c r="FL121" s="5137"/>
      <c r="FM121" s="5136"/>
      <c r="FN121" s="5136"/>
      <c r="FO121" s="5136"/>
      <c r="FP121" s="5136"/>
      <c r="FQ121" s="5136"/>
      <c r="FR121" s="5136"/>
      <c r="FS121" s="5418"/>
      <c r="FT121" s="5138"/>
      <c r="GM121" s="6515"/>
      <c r="GN121" s="6516"/>
      <c r="GO121" s="6517"/>
      <c r="GP121" s="6517"/>
      <c r="GQ121" s="6517"/>
      <c r="GR121" s="6517"/>
      <c r="GS121" s="6517"/>
      <c r="GT121" s="6517"/>
      <c r="GU121" s="6517"/>
      <c r="GV121" s="6517"/>
      <c r="GW121" s="6517"/>
      <c r="GX121" s="6517"/>
      <c r="GY121" s="6517"/>
      <c r="GZ121" s="6517"/>
      <c r="HA121" s="6517"/>
      <c r="HB121" s="6517"/>
      <c r="HC121" s="6517"/>
      <c r="HD121" s="6517"/>
      <c r="HW121" s="6771"/>
      <c r="HX121" s="6772"/>
      <c r="HY121" s="6772"/>
      <c r="HZ121" s="6772"/>
      <c r="IA121" s="6772"/>
      <c r="IB121" s="6772"/>
      <c r="IC121" s="6772"/>
      <c r="ID121" s="6772"/>
      <c r="IE121" s="6773"/>
      <c r="IF121" s="6772"/>
      <c r="IG121" s="6772"/>
      <c r="IH121" s="6772"/>
      <c r="II121" s="6772"/>
      <c r="IJ121" s="6772"/>
      <c r="IK121" s="6772"/>
      <c r="IL121" s="6869"/>
      <c r="IM121" s="6869"/>
      <c r="IN121" s="6881"/>
      <c r="IO121" s="5012"/>
      <c r="IP121" s="6769"/>
      <c r="IQ121" s="6765"/>
      <c r="IR121" s="6826"/>
      <c r="IS121" s="6827"/>
      <c r="IT121" s="6827"/>
      <c r="IU121" s="6827"/>
      <c r="IV121" s="6827"/>
      <c r="IW121" s="6827"/>
      <c r="IX121" s="6827"/>
      <c r="IY121" s="6827"/>
      <c r="IZ121" s="6827"/>
      <c r="JA121" s="6827"/>
      <c r="JB121" s="6827"/>
      <c r="JC121" s="6827"/>
      <c r="JD121" s="6827"/>
      <c r="JE121" s="6829"/>
    </row>
    <row r="122" spans="17:265" ht="18.75" customHeight="1">
      <c r="Q122" s="8103" t="s">
        <v>792</v>
      </c>
      <c r="R122" s="8043" t="s">
        <v>1767</v>
      </c>
      <c r="S122" s="8047">
        <v>535</v>
      </c>
      <c r="T122" s="8043" t="s">
        <v>101</v>
      </c>
      <c r="U122" s="8370">
        <v>45756</v>
      </c>
      <c r="V122" s="8617">
        <v>22</v>
      </c>
      <c r="W122" s="8047" t="s">
        <v>35</v>
      </c>
      <c r="X122" s="8047">
        <v>44</v>
      </c>
      <c r="Y122" s="8049">
        <v>1328</v>
      </c>
      <c r="Z122" s="8107">
        <v>45777</v>
      </c>
      <c r="AA122" s="8374">
        <v>45776</v>
      </c>
      <c r="AB122" s="8369">
        <v>24784</v>
      </c>
      <c r="AC122" s="8048">
        <v>22000</v>
      </c>
      <c r="AD122" s="8048">
        <f t="shared" si="35"/>
        <v>0</v>
      </c>
      <c r="AE122" s="8049">
        <f t="shared" si="36"/>
        <v>29216</v>
      </c>
      <c r="AF122" s="8049">
        <f t="shared" si="37"/>
        <v>1460.8000000000002</v>
      </c>
      <c r="AG122" s="8383">
        <v>5</v>
      </c>
      <c r="AH122" s="7749" t="s">
        <v>8</v>
      </c>
      <c r="AI122" s="7782"/>
      <c r="AJ122" s="7959"/>
      <c r="AK122" s="7960"/>
      <c r="AL122" s="7960"/>
      <c r="AM122" s="7743"/>
      <c r="AN122" s="7743"/>
      <c r="AO122" s="7743"/>
      <c r="AP122" s="7743"/>
      <c r="AQ122" s="7743"/>
      <c r="AR122" s="7743"/>
      <c r="AS122" s="7743"/>
      <c r="AT122" s="7743"/>
      <c r="AU122" s="7961"/>
      <c r="AV122" s="7961"/>
      <c r="AW122" s="7743"/>
      <c r="AX122" s="7743"/>
      <c r="AY122" s="7743"/>
      <c r="AZ122" s="7949"/>
      <c r="BC122" s="6261"/>
      <c r="BD122" s="5330"/>
      <c r="BE122" s="5253"/>
      <c r="BF122" s="5330"/>
      <c r="BG122" s="5331"/>
      <c r="BH122" s="7392"/>
      <c r="BI122" s="5330"/>
      <c r="BJ122" s="5333"/>
      <c r="BK122" s="7393"/>
      <c r="BL122" s="7394"/>
      <c r="BM122" s="5252"/>
      <c r="BN122" s="5333"/>
      <c r="BO122" s="5246"/>
      <c r="BP122" s="5335"/>
      <c r="BQ122" s="5333"/>
      <c r="BR122" s="5246"/>
      <c r="BS122" s="6257"/>
      <c r="BT122" s="5083"/>
      <c r="BU122" s="5262"/>
      <c r="BV122" s="5084"/>
      <c r="BW122" s="5085" t="s">
        <v>14</v>
      </c>
      <c r="BX122" s="5085" t="s">
        <v>12</v>
      </c>
      <c r="BY122" s="5085"/>
      <c r="BZ122" s="5085"/>
      <c r="CA122" s="5085" t="s">
        <v>15</v>
      </c>
      <c r="CB122" s="5085" t="s">
        <v>12</v>
      </c>
      <c r="CC122" s="5085" t="s">
        <v>12</v>
      </c>
      <c r="CD122" s="5085"/>
      <c r="CE122" s="5085"/>
      <c r="CF122" s="5085"/>
      <c r="CG122" s="5085"/>
      <c r="CH122" s="5085" t="s">
        <v>0</v>
      </c>
      <c r="CI122" s="6466"/>
      <c r="CJ122" s="5086"/>
      <c r="CL122" s="5110" t="s">
        <v>3</v>
      </c>
      <c r="CM122" s="5110" t="s">
        <v>4</v>
      </c>
      <c r="CN122" s="5110" t="s">
        <v>18</v>
      </c>
      <c r="CO122" s="5110" t="s">
        <v>19</v>
      </c>
      <c r="CP122" s="5110" t="s">
        <v>19</v>
      </c>
      <c r="CQ122" s="5110" t="s">
        <v>20</v>
      </c>
      <c r="CR122" s="5110" t="s">
        <v>21</v>
      </c>
      <c r="CS122" s="5110" t="s">
        <v>22</v>
      </c>
      <c r="CT122" s="5110" t="s">
        <v>23</v>
      </c>
      <c r="CU122" s="5110" t="s">
        <v>23</v>
      </c>
      <c r="CV122" s="5110" t="s">
        <v>1227</v>
      </c>
      <c r="CW122" s="5110" t="s">
        <v>20</v>
      </c>
      <c r="CX122" s="5110" t="s">
        <v>25</v>
      </c>
      <c r="CY122" s="5110" t="s">
        <v>0</v>
      </c>
      <c r="CZ122" s="5110" t="s">
        <v>1363</v>
      </c>
      <c r="DA122" s="5110" t="s">
        <v>1388</v>
      </c>
      <c r="DB122" s="5110" t="s">
        <v>26</v>
      </c>
      <c r="DC122" s="5139"/>
      <c r="DD122" s="5148"/>
      <c r="DE122" s="5148"/>
      <c r="DF122" s="5148"/>
      <c r="DG122" s="2248"/>
      <c r="DH122" s="2248"/>
      <c r="DI122" s="2248"/>
      <c r="DJ122" s="2248"/>
      <c r="DK122" s="2248"/>
      <c r="DL122" s="2248"/>
      <c r="DM122" s="2248"/>
      <c r="DN122" s="2248"/>
      <c r="DO122" s="2248"/>
      <c r="DP122" s="2248"/>
      <c r="DQ122" s="2248"/>
      <c r="DR122" s="2248"/>
      <c r="DS122" s="2248"/>
      <c r="DU122" s="8471" t="s">
        <v>1543</v>
      </c>
      <c r="DV122" s="8442" t="s">
        <v>1834</v>
      </c>
      <c r="DW122" s="8472">
        <v>23</v>
      </c>
      <c r="DX122" s="8472">
        <v>5415</v>
      </c>
      <c r="DY122" s="8473">
        <v>45840</v>
      </c>
      <c r="DZ122" s="8474">
        <v>400</v>
      </c>
      <c r="EA122" s="8472" t="s">
        <v>35</v>
      </c>
      <c r="EB122" s="8472">
        <v>88.61</v>
      </c>
      <c r="EC122" s="4344">
        <v>45861</v>
      </c>
      <c r="ED122" s="8473">
        <v>45859</v>
      </c>
      <c r="EE122" s="8472">
        <v>42165</v>
      </c>
      <c r="EF122" s="8475">
        <v>449090</v>
      </c>
      <c r="EG122" s="8472">
        <f>(DZ122*1000-EF122)</f>
        <v>-49090</v>
      </c>
      <c r="EH122" s="8447">
        <f>(EB122*EF122/1000)</f>
        <v>39793.8649</v>
      </c>
      <c r="EI122" s="8447">
        <f>(EH122*0.04)</f>
        <v>1591.754596</v>
      </c>
      <c r="EJ122" s="8472">
        <v>4</v>
      </c>
      <c r="EK122" s="8596"/>
      <c r="EL122" s="4994"/>
      <c r="EM122" s="5017" t="s">
        <v>4</v>
      </c>
      <c r="EN122" s="5043" t="s">
        <v>18</v>
      </c>
      <c r="EO122" s="5040" t="s">
        <v>19</v>
      </c>
      <c r="EP122" s="5040" t="s">
        <v>19</v>
      </c>
      <c r="EQ122" s="5040" t="s">
        <v>20</v>
      </c>
      <c r="ER122" s="5040" t="s">
        <v>21</v>
      </c>
      <c r="ES122" s="5040" t="s">
        <v>22</v>
      </c>
      <c r="ET122" s="5040" t="s">
        <v>23</v>
      </c>
      <c r="EU122" s="5040" t="s">
        <v>23</v>
      </c>
      <c r="EV122" s="5040" t="s">
        <v>24</v>
      </c>
      <c r="EW122" s="5040" t="s">
        <v>20</v>
      </c>
      <c r="EX122" s="5040" t="s">
        <v>25</v>
      </c>
      <c r="EY122" s="5040" t="s">
        <v>0</v>
      </c>
      <c r="EZ122" s="5040" t="s">
        <v>1363</v>
      </c>
      <c r="FA122" s="5383"/>
      <c r="FB122" s="5041" t="s">
        <v>26</v>
      </c>
      <c r="FD122" s="5135"/>
      <c r="FE122" s="5136"/>
      <c r="FF122" s="5136"/>
      <c r="FG122" s="5136"/>
      <c r="FH122" s="5136"/>
      <c r="FI122" s="5136"/>
      <c r="FJ122" s="5136"/>
      <c r="FK122" s="5136"/>
      <c r="FL122" s="5137"/>
      <c r="FM122" s="5136"/>
      <c r="FN122" s="5136"/>
      <c r="FO122" s="5136"/>
      <c r="FP122" s="5136"/>
      <c r="FQ122" s="5136"/>
      <c r="FR122" s="5136"/>
      <c r="FS122" s="5418"/>
      <c r="FT122" s="5138"/>
      <c r="GM122" s="6570"/>
      <c r="GN122" s="6570"/>
      <c r="GO122" s="6570"/>
      <c r="GP122" s="6570" t="s">
        <v>14</v>
      </c>
      <c r="GQ122" s="6570" t="s">
        <v>12</v>
      </c>
      <c r="GR122" s="6570"/>
      <c r="GS122" s="6570"/>
      <c r="GT122" s="6570" t="s">
        <v>15</v>
      </c>
      <c r="GU122" s="6570" t="s">
        <v>12</v>
      </c>
      <c r="GV122" s="6570" t="s">
        <v>12</v>
      </c>
      <c r="GW122" s="6570"/>
      <c r="GX122" s="6570"/>
      <c r="GY122" s="6570"/>
      <c r="GZ122" s="6570"/>
      <c r="HA122" s="6570" t="s">
        <v>0</v>
      </c>
      <c r="HB122" s="6570"/>
      <c r="HC122" s="6570"/>
      <c r="HD122" s="6570"/>
      <c r="HW122" s="6771"/>
      <c r="HX122" s="6772"/>
      <c r="HY122" s="6772"/>
      <c r="HZ122" s="6772"/>
      <c r="IA122" s="6772"/>
      <c r="IB122" s="6772"/>
      <c r="IC122" s="6772"/>
      <c r="ID122" s="6772"/>
      <c r="IE122" s="6773"/>
      <c r="IF122" s="6772"/>
      <c r="IG122" s="6772"/>
      <c r="IH122" s="6772"/>
      <c r="II122" s="6772"/>
      <c r="IJ122" s="6772"/>
      <c r="IK122" s="6772"/>
      <c r="IL122" s="6869"/>
      <c r="IM122" s="6869"/>
      <c r="IN122" s="6881"/>
      <c r="IO122" s="5012"/>
      <c r="IP122" s="6769"/>
      <c r="IQ122" s="6765"/>
      <c r="IR122" s="6826"/>
      <c r="IS122" s="6827"/>
      <c r="IT122" s="6827"/>
      <c r="IU122" s="6827"/>
      <c r="IV122" s="6827"/>
      <c r="IW122" s="6827"/>
      <c r="IX122" s="6827"/>
      <c r="IY122" s="6827"/>
      <c r="IZ122" s="6827"/>
      <c r="JA122" s="6827"/>
      <c r="JB122" s="6827"/>
      <c r="JC122" s="6827"/>
      <c r="JD122" s="6827"/>
      <c r="JE122" s="6829"/>
    </row>
    <row r="123" spans="17:265" ht="15" thickBot="1">
      <c r="Q123" s="8103" t="s">
        <v>792</v>
      </c>
      <c r="R123" s="8047" t="s">
        <v>1769</v>
      </c>
      <c r="S123" s="8043">
        <v>536</v>
      </c>
      <c r="T123" s="8043" t="s">
        <v>101</v>
      </c>
      <c r="U123" s="8370">
        <v>45756</v>
      </c>
      <c r="V123" s="8567">
        <v>45</v>
      </c>
      <c r="W123" s="8047" t="s">
        <v>35</v>
      </c>
      <c r="X123" s="8505">
        <v>112.5</v>
      </c>
      <c r="Y123" s="8106">
        <v>427</v>
      </c>
      <c r="Z123" s="8107">
        <v>45777</v>
      </c>
      <c r="AA123" s="8374">
        <v>45776</v>
      </c>
      <c r="AB123" s="8369">
        <v>24784</v>
      </c>
      <c r="AC123" s="8050">
        <v>45200</v>
      </c>
      <c r="AD123" s="8048">
        <f t="shared" si="35"/>
        <v>200</v>
      </c>
      <c r="AE123" s="8108">
        <f t="shared" si="36"/>
        <v>19300.400000000001</v>
      </c>
      <c r="AF123" s="8108">
        <f t="shared" si="37"/>
        <v>965.0200000000001</v>
      </c>
      <c r="AG123" s="8050">
        <v>5</v>
      </c>
      <c r="AH123" s="7749" t="s">
        <v>8</v>
      </c>
      <c r="AI123" s="7782"/>
      <c r="AJ123" s="7978"/>
      <c r="AK123" s="7979"/>
      <c r="AL123" s="7979"/>
      <c r="AM123" s="7979"/>
      <c r="AN123" s="7979"/>
      <c r="AO123" s="7979"/>
      <c r="AP123" s="7979"/>
      <c r="AQ123" s="7979"/>
      <c r="AR123" s="7979"/>
      <c r="AS123" s="7979"/>
      <c r="AT123" s="7979"/>
      <c r="AU123" s="7979"/>
      <c r="AV123" s="7979"/>
      <c r="AW123" s="7979"/>
      <c r="AX123" s="7979"/>
      <c r="AY123" s="7979"/>
      <c r="AZ123" s="7980"/>
      <c r="BC123" s="5171"/>
      <c r="BD123" s="7406"/>
      <c r="BE123" s="7200"/>
      <c r="BF123" s="5254"/>
      <c r="BG123" s="5255"/>
      <c r="BH123" s="5256"/>
      <c r="BI123" s="5254"/>
      <c r="BJ123" s="5257"/>
      <c r="BK123" s="5397"/>
      <c r="BL123" s="6307"/>
      <c r="BM123" s="5398"/>
      <c r="BN123" s="5257"/>
      <c r="BO123" s="5245"/>
      <c r="BP123" s="5250"/>
      <c r="BQ123" s="5257"/>
      <c r="BR123" s="6479"/>
      <c r="BS123" s="5068"/>
      <c r="BT123" s="5083"/>
      <c r="BU123" s="5263" t="s">
        <v>4</v>
      </c>
      <c r="BV123" s="5087" t="s">
        <v>18</v>
      </c>
      <c r="BW123" s="5088" t="s">
        <v>19</v>
      </c>
      <c r="BX123" s="5088" t="s">
        <v>19</v>
      </c>
      <c r="BY123" s="5088" t="s">
        <v>20</v>
      </c>
      <c r="BZ123" s="5088" t="s">
        <v>21</v>
      </c>
      <c r="CA123" s="5088" t="s">
        <v>22</v>
      </c>
      <c r="CB123" s="5088" t="s">
        <v>23</v>
      </c>
      <c r="CC123" s="5088" t="s">
        <v>23</v>
      </c>
      <c r="CD123" s="5088" t="s">
        <v>24</v>
      </c>
      <c r="CE123" s="5088" t="s">
        <v>20</v>
      </c>
      <c r="CF123" s="5088" t="s">
        <v>25</v>
      </c>
      <c r="CG123" s="5088" t="s">
        <v>0</v>
      </c>
      <c r="CH123" s="5088" t="s">
        <v>1363</v>
      </c>
      <c r="CI123" s="6467"/>
      <c r="CJ123" s="5089" t="s">
        <v>26</v>
      </c>
      <c r="CL123" s="5114"/>
      <c r="CM123" s="5114"/>
      <c r="CN123" s="5114"/>
      <c r="CO123" s="5114" t="s">
        <v>3</v>
      </c>
      <c r="CP123" s="5114" t="s">
        <v>18</v>
      </c>
      <c r="CQ123" s="5114"/>
      <c r="CR123" s="5114"/>
      <c r="CS123" s="5114" t="s">
        <v>21</v>
      </c>
      <c r="CT123" s="5114" t="s">
        <v>27</v>
      </c>
      <c r="CU123" s="5114" t="s">
        <v>28</v>
      </c>
      <c r="CV123" s="5114"/>
      <c r="CW123" s="5114"/>
      <c r="CX123" s="5114"/>
      <c r="CY123" s="5114"/>
      <c r="CZ123" s="5114" t="s">
        <v>11</v>
      </c>
      <c r="DA123" s="5114"/>
      <c r="DB123" s="5114"/>
      <c r="DC123" s="5139"/>
      <c r="DD123" s="5105"/>
      <c r="DE123" s="5148"/>
      <c r="DF123" s="5148"/>
      <c r="DG123" s="2248"/>
      <c r="DH123" s="2248"/>
      <c r="DI123" s="2248"/>
      <c r="DJ123" s="2248"/>
      <c r="DK123" s="2248"/>
      <c r="DL123" s="2248"/>
      <c r="DM123" s="2248"/>
      <c r="DN123" s="2248"/>
      <c r="DO123" s="2248"/>
      <c r="DP123" s="2248"/>
      <c r="DQ123" s="2248"/>
      <c r="DR123" s="2248"/>
      <c r="DS123" s="2248"/>
      <c r="DU123" s="8471" t="s">
        <v>1543</v>
      </c>
      <c r="DV123" s="8472" t="s">
        <v>1832</v>
      </c>
      <c r="DW123" s="8442">
        <v>24</v>
      </c>
      <c r="DX123" s="8442"/>
      <c r="DY123" s="8443">
        <v>45841</v>
      </c>
      <c r="DZ123" s="8444">
        <v>15</v>
      </c>
      <c r="EA123" s="8472" t="s">
        <v>35</v>
      </c>
      <c r="EB123" s="8472">
        <v>126.62</v>
      </c>
      <c r="EC123" s="4344">
        <v>45854</v>
      </c>
      <c r="ED123" s="8473">
        <v>45856</v>
      </c>
      <c r="EE123" s="8472">
        <v>42159</v>
      </c>
      <c r="EF123" s="8475">
        <v>16500</v>
      </c>
      <c r="EG123" s="8472">
        <f>(DZ123*1000-EF123)</f>
        <v>-1500</v>
      </c>
      <c r="EH123" s="8447">
        <f>(EB123*EF123/1000)</f>
        <v>2089.23</v>
      </c>
      <c r="EI123" s="8447">
        <f>(EH123*0.04)</f>
        <v>83.569200000000009</v>
      </c>
      <c r="EJ123" s="8472">
        <v>4</v>
      </c>
      <c r="EK123" s="7350"/>
      <c r="EL123" s="4994"/>
      <c r="EM123" s="5017"/>
      <c r="EN123" s="5043"/>
      <c r="EO123" s="5040" t="s">
        <v>3</v>
      </c>
      <c r="EP123" s="5040" t="s">
        <v>18</v>
      </c>
      <c r="EQ123" s="5040"/>
      <c r="ER123" s="5040"/>
      <c r="ES123" s="5040" t="s">
        <v>21</v>
      </c>
      <c r="ET123" s="5040" t="s">
        <v>27</v>
      </c>
      <c r="EU123" s="5040" t="s">
        <v>28</v>
      </c>
      <c r="EV123" s="5040"/>
      <c r="EW123" s="5040"/>
      <c r="EX123" s="5040"/>
      <c r="EY123" s="5040"/>
      <c r="EZ123" s="5040" t="s">
        <v>11</v>
      </c>
      <c r="FA123" s="5383"/>
      <c r="FB123" s="5041"/>
      <c r="FD123" s="5140"/>
      <c r="FE123" s="5141"/>
      <c r="FF123" s="5141"/>
      <c r="FG123" s="5141"/>
      <c r="FH123" s="5141"/>
      <c r="FI123" s="5141"/>
      <c r="FJ123" s="5141"/>
      <c r="FK123" s="5141"/>
      <c r="FL123" s="5142"/>
      <c r="FM123" s="5141"/>
      <c r="FN123" s="5141"/>
      <c r="FO123" s="5141"/>
      <c r="FP123" s="5141"/>
      <c r="FQ123" s="5203">
        <f>SUM(FQ112:FQ122)</f>
        <v>0</v>
      </c>
      <c r="FR123" s="5203">
        <f>SUM(FR112:FR122)</f>
        <v>0</v>
      </c>
      <c r="FS123" s="5419"/>
      <c r="FT123" s="5143"/>
      <c r="GM123" s="6573" t="s">
        <v>3</v>
      </c>
      <c r="GN123" s="6573" t="s">
        <v>4</v>
      </c>
      <c r="GO123" s="6573" t="s">
        <v>18</v>
      </c>
      <c r="GP123" s="6573" t="s">
        <v>19</v>
      </c>
      <c r="GQ123" s="6573" t="s">
        <v>19</v>
      </c>
      <c r="GR123" s="6573" t="s">
        <v>20</v>
      </c>
      <c r="GS123" s="6573" t="s">
        <v>21</v>
      </c>
      <c r="GT123" s="6573" t="s">
        <v>22</v>
      </c>
      <c r="GU123" s="6573" t="s">
        <v>23</v>
      </c>
      <c r="GV123" s="6573" t="s">
        <v>23</v>
      </c>
      <c r="GW123" s="6573" t="s">
        <v>1227</v>
      </c>
      <c r="GX123" s="6573" t="s">
        <v>20</v>
      </c>
      <c r="GY123" s="6573" t="s">
        <v>25</v>
      </c>
      <c r="GZ123" s="6573" t="s">
        <v>0</v>
      </c>
      <c r="HA123" s="6573" t="s">
        <v>1363</v>
      </c>
      <c r="HB123" s="6573" t="s">
        <v>1388</v>
      </c>
      <c r="HC123" s="6523" t="s">
        <v>1526</v>
      </c>
      <c r="HD123" s="6573" t="s">
        <v>26</v>
      </c>
      <c r="HW123" s="6774"/>
      <c r="HX123" s="6775"/>
      <c r="HY123" s="6775"/>
      <c r="HZ123" s="6775"/>
      <c r="IA123" s="6775"/>
      <c r="IB123" s="6775"/>
      <c r="IC123" s="6775"/>
      <c r="ID123" s="6775"/>
      <c r="IE123" s="6776"/>
      <c r="IF123" s="6775"/>
      <c r="IG123" s="6775"/>
      <c r="IH123" s="6775"/>
      <c r="II123" s="6775"/>
      <c r="IJ123" s="6775"/>
      <c r="IK123" s="6777">
        <f>SUM(IK110:IK122)</f>
        <v>0</v>
      </c>
      <c r="IL123" s="6885"/>
      <c r="IM123" s="6885"/>
      <c r="IN123" s="6882"/>
      <c r="IO123" s="5012"/>
      <c r="IP123" s="6774"/>
      <c r="IQ123" s="6775"/>
      <c r="IR123" s="6830"/>
      <c r="IS123" s="6831"/>
      <c r="IT123" s="6831"/>
      <c r="IU123" s="6831"/>
      <c r="IV123" s="6831"/>
      <c r="IW123" s="6831"/>
      <c r="IX123" s="6831"/>
      <c r="IY123" s="6831"/>
      <c r="IZ123" s="6831"/>
      <c r="JA123" s="6831"/>
      <c r="JB123" s="6831"/>
      <c r="JC123" s="6831"/>
      <c r="JD123" s="6831"/>
      <c r="JE123" s="6834"/>
    </row>
    <row r="124" spans="17:265" ht="15.75" customHeight="1" thickBot="1">
      <c r="Q124" s="8103" t="s">
        <v>792</v>
      </c>
      <c r="R124" s="8047" t="s">
        <v>1768</v>
      </c>
      <c r="S124" s="8047">
        <v>537</v>
      </c>
      <c r="T124" s="8043" t="s">
        <v>101</v>
      </c>
      <c r="U124" s="8370">
        <v>45756</v>
      </c>
      <c r="V124" s="8617">
        <v>10</v>
      </c>
      <c r="W124" s="8047" t="s">
        <v>35</v>
      </c>
      <c r="X124" s="8047">
        <v>25</v>
      </c>
      <c r="Y124" s="8049">
        <v>1328</v>
      </c>
      <c r="Z124" s="8107">
        <v>45777</v>
      </c>
      <c r="AA124" s="8374">
        <v>45776</v>
      </c>
      <c r="AB124" s="8369">
        <v>24784</v>
      </c>
      <c r="AC124" s="8048">
        <v>10000</v>
      </c>
      <c r="AD124" s="8048">
        <f t="shared" si="35"/>
        <v>0</v>
      </c>
      <c r="AE124" s="8049">
        <f t="shared" si="36"/>
        <v>13280</v>
      </c>
      <c r="AF124" s="8049">
        <f t="shared" si="37"/>
        <v>664</v>
      </c>
      <c r="AG124" s="8383">
        <v>5</v>
      </c>
      <c r="AH124" s="7749" t="s">
        <v>8</v>
      </c>
      <c r="AI124" s="7782"/>
      <c r="AJ124" s="7978"/>
      <c r="AK124" s="7979"/>
      <c r="AL124" s="7979"/>
      <c r="AM124" s="7979"/>
      <c r="AN124" s="7979"/>
      <c r="AO124" s="7979"/>
      <c r="AP124" s="7979"/>
      <c r="AQ124" s="7979"/>
      <c r="AR124" s="7979"/>
      <c r="AS124" s="7979"/>
      <c r="AT124" s="7979"/>
      <c r="AU124" s="7979"/>
      <c r="AV124" s="7979"/>
      <c r="AW124" s="7979"/>
      <c r="AX124" s="7979"/>
      <c r="AY124" s="7979"/>
      <c r="AZ124" s="7980"/>
      <c r="BC124" s="6261"/>
      <c r="BD124" s="5330"/>
      <c r="BE124" s="5253"/>
      <c r="BF124" s="5254"/>
      <c r="BG124" s="5255"/>
      <c r="BH124" s="5256"/>
      <c r="BI124" s="5254"/>
      <c r="BJ124" s="5257"/>
      <c r="BK124" s="5397"/>
      <c r="BL124" s="6307"/>
      <c r="BM124" s="5398"/>
      <c r="BN124" s="5257"/>
      <c r="BO124" s="5246"/>
      <c r="BP124" s="5250"/>
      <c r="BQ124" s="5257"/>
      <c r="BR124" s="7141"/>
      <c r="BS124" s="6197"/>
      <c r="BT124" s="5083"/>
      <c r="BU124" s="5264"/>
      <c r="BV124" s="5090"/>
      <c r="BW124" s="5091" t="s">
        <v>3</v>
      </c>
      <c r="BX124" s="5091" t="s">
        <v>18</v>
      </c>
      <c r="BY124" s="5091"/>
      <c r="BZ124" s="5091"/>
      <c r="CA124" s="5091" t="s">
        <v>21</v>
      </c>
      <c r="CB124" s="5091" t="s">
        <v>27</v>
      </c>
      <c r="CC124" s="5091" t="s">
        <v>28</v>
      </c>
      <c r="CD124" s="5091"/>
      <c r="CE124" s="5091"/>
      <c r="CF124" s="5091"/>
      <c r="CG124" s="5091"/>
      <c r="CH124" s="5091" t="s">
        <v>11</v>
      </c>
      <c r="CI124" s="6468"/>
      <c r="CJ124" s="5092"/>
      <c r="CL124" s="5454"/>
      <c r="CM124" s="7288"/>
      <c r="CN124" s="6598"/>
      <c r="CO124" s="6598"/>
      <c r="CP124" s="6597"/>
      <c r="CQ124" s="7209"/>
      <c r="CR124" s="6598"/>
      <c r="CS124" s="6600"/>
      <c r="CT124" s="7210"/>
      <c r="CU124" s="6597"/>
      <c r="CV124" s="6598"/>
      <c r="CW124" s="7212"/>
      <c r="CX124" s="7212"/>
      <c r="CY124" s="6600"/>
      <c r="CZ124" s="6859"/>
      <c r="DA124" s="7213"/>
      <c r="DB124" s="5121"/>
      <c r="DC124" s="5139"/>
      <c r="DD124" s="5106"/>
      <c r="DE124" s="5107"/>
      <c r="DF124" s="5108" t="s">
        <v>14</v>
      </c>
      <c r="DG124" s="5108" t="s">
        <v>12</v>
      </c>
      <c r="DH124" s="5108"/>
      <c r="DI124" s="5108"/>
      <c r="DJ124" s="5108" t="s">
        <v>15</v>
      </c>
      <c r="DK124" s="5108" t="s">
        <v>12</v>
      </c>
      <c r="DL124" s="5108" t="s">
        <v>12</v>
      </c>
      <c r="DM124" s="5108"/>
      <c r="DN124" s="5108"/>
      <c r="DO124" s="5108"/>
      <c r="DP124" s="5108"/>
      <c r="DQ124" s="5108" t="s">
        <v>0</v>
      </c>
      <c r="DR124" s="5180"/>
      <c r="DS124" s="5109"/>
      <c r="DU124" s="5025"/>
      <c r="DV124" s="5013"/>
      <c r="DW124" s="5013"/>
      <c r="DX124" s="5013"/>
      <c r="DY124" s="5013"/>
      <c r="DZ124" s="5013"/>
      <c r="EA124" s="5013"/>
      <c r="EB124" s="5013"/>
      <c r="EC124" s="5035"/>
      <c r="ED124" s="5013"/>
      <c r="EE124" s="5013"/>
      <c r="EF124" s="5013"/>
      <c r="EG124" s="5013"/>
      <c r="EH124" s="5020"/>
      <c r="EI124" s="5013"/>
      <c r="EJ124" s="5348"/>
      <c r="EK124" s="5026"/>
      <c r="EL124" s="4994"/>
      <c r="EM124" s="6919"/>
      <c r="EN124" s="6926"/>
      <c r="EO124" s="6926"/>
      <c r="EP124" s="6926"/>
      <c r="EQ124" s="6926"/>
      <c r="ER124" s="6926"/>
      <c r="ES124" s="6926"/>
      <c r="ET124" s="6926"/>
      <c r="EU124" s="6926"/>
      <c r="EV124" s="6926"/>
      <c r="EW124" s="6926"/>
      <c r="EX124" s="6926"/>
      <c r="EY124" s="6926"/>
      <c r="EZ124" s="6926"/>
      <c r="FA124" s="6926"/>
      <c r="FB124" s="6927"/>
      <c r="FD124" s="2248"/>
      <c r="FE124" s="2248"/>
      <c r="FF124" s="2248"/>
      <c r="FG124" s="2248"/>
      <c r="FH124" s="2248"/>
      <c r="FI124" s="2248"/>
      <c r="FJ124" s="2248"/>
      <c r="FK124" s="2248"/>
      <c r="FL124" s="2248"/>
      <c r="FM124" s="2248"/>
      <c r="FN124" s="2248"/>
      <c r="FO124" s="2248"/>
      <c r="FP124" s="2248"/>
      <c r="FQ124" s="2248"/>
      <c r="FR124" s="2248"/>
      <c r="FS124" s="2248"/>
      <c r="FT124" s="2248"/>
      <c r="GM124" s="6576"/>
      <c r="GN124" s="6576"/>
      <c r="GO124" s="6576"/>
      <c r="GP124" s="6576" t="s">
        <v>3</v>
      </c>
      <c r="GQ124" s="6576" t="s">
        <v>18</v>
      </c>
      <c r="GR124" s="6576"/>
      <c r="GS124" s="6576"/>
      <c r="GT124" s="6576" t="s">
        <v>21</v>
      </c>
      <c r="GU124" s="6576" t="s">
        <v>27</v>
      </c>
      <c r="GV124" s="6576" t="s">
        <v>28</v>
      </c>
      <c r="GW124" s="6576"/>
      <c r="GX124" s="6576"/>
      <c r="GY124" s="6576"/>
      <c r="GZ124" s="6576"/>
      <c r="HA124" s="6576" t="s">
        <v>11</v>
      </c>
      <c r="HB124" s="6576"/>
      <c r="HC124" s="6576"/>
      <c r="HD124" s="6576"/>
      <c r="HW124" s="6778"/>
      <c r="HX124" s="6778"/>
      <c r="HY124" s="6778"/>
      <c r="HZ124" s="6778"/>
      <c r="IA124" s="6778"/>
      <c r="IB124" s="6778"/>
      <c r="IC124" s="6778"/>
      <c r="ID124" s="6778"/>
      <c r="IE124" s="6796"/>
      <c r="IF124" s="6778"/>
      <c r="IG124" s="6778"/>
      <c r="IH124" s="6778"/>
      <c r="II124" s="6778"/>
      <c r="IJ124" s="6778"/>
      <c r="IK124" s="6797"/>
      <c r="IL124" s="6797"/>
      <c r="IM124" s="6797"/>
      <c r="IN124" s="6778"/>
      <c r="IO124" s="5012"/>
      <c r="IP124" s="6778"/>
      <c r="IQ124" s="6778"/>
      <c r="IR124" s="6835"/>
      <c r="IS124" s="6734"/>
      <c r="IT124" s="6734"/>
      <c r="IU124" s="6734"/>
      <c r="IV124" s="6734"/>
      <c r="IW124" s="6734"/>
      <c r="IX124" s="6734"/>
      <c r="IY124" s="6734"/>
      <c r="IZ124" s="6734"/>
      <c r="JA124" s="6734"/>
      <c r="JB124" s="6734"/>
      <c r="JC124" s="6734"/>
      <c r="JD124" s="6734"/>
      <c r="JE124" s="6734"/>
    </row>
    <row r="125" spans="17:265" ht="15" thickBot="1">
      <c r="Q125" s="8103" t="s">
        <v>792</v>
      </c>
      <c r="R125" s="8047" t="s">
        <v>1770</v>
      </c>
      <c r="S125" s="8047">
        <v>538</v>
      </c>
      <c r="T125" s="8043" t="s">
        <v>101</v>
      </c>
      <c r="U125" s="8370">
        <v>45756</v>
      </c>
      <c r="V125" s="8617">
        <v>6</v>
      </c>
      <c r="W125" s="8047" t="s">
        <v>35</v>
      </c>
      <c r="X125" s="8047">
        <v>15</v>
      </c>
      <c r="Y125" s="8049">
        <v>1328</v>
      </c>
      <c r="Z125" s="8107">
        <v>45777</v>
      </c>
      <c r="AA125" s="8374">
        <v>45776</v>
      </c>
      <c r="AB125" s="8369">
        <v>24784</v>
      </c>
      <c r="AC125" s="8048">
        <v>6000</v>
      </c>
      <c r="AD125" s="8048">
        <f t="shared" si="35"/>
        <v>0</v>
      </c>
      <c r="AE125" s="8049">
        <f>(Y125*V125)</f>
        <v>7968</v>
      </c>
      <c r="AF125" s="8049">
        <f t="shared" si="37"/>
        <v>398.40000000000003</v>
      </c>
      <c r="AG125" s="8383">
        <v>5</v>
      </c>
      <c r="AH125" s="7749" t="s">
        <v>8</v>
      </c>
      <c r="AI125" s="7782"/>
      <c r="AJ125" s="7985"/>
      <c r="AK125" s="7986"/>
      <c r="AL125" s="7986"/>
      <c r="AM125" s="7986"/>
      <c r="AN125" s="7986"/>
      <c r="AO125" s="7986"/>
      <c r="AP125" s="7986"/>
      <c r="AQ125" s="7986"/>
      <c r="AR125" s="7986"/>
      <c r="AS125" s="7986"/>
      <c r="AT125" s="7986"/>
      <c r="AU125" s="7986"/>
      <c r="AV125" s="7986"/>
      <c r="AW125" s="7986"/>
      <c r="AX125" s="7986"/>
      <c r="AY125" s="7986"/>
      <c r="AZ125" s="7987"/>
      <c r="BC125" s="5920"/>
      <c r="BD125" s="5336"/>
      <c r="BE125" s="5320"/>
      <c r="BF125" s="5336"/>
      <c r="BG125" s="5337"/>
      <c r="BH125" s="6956"/>
      <c r="BI125" s="5336"/>
      <c r="BJ125" s="5339"/>
      <c r="BK125" s="6957"/>
      <c r="BL125" s="6958"/>
      <c r="BM125" s="6606"/>
      <c r="BN125" s="5339"/>
      <c r="BO125" s="5326"/>
      <c r="BP125" s="6486"/>
      <c r="BQ125" s="5339"/>
      <c r="BR125" s="6695"/>
      <c r="BS125" s="5077"/>
      <c r="BT125" s="5083"/>
      <c r="BU125" s="5311"/>
      <c r="BV125" s="5312"/>
      <c r="BW125" s="5313"/>
      <c r="BX125" s="5314"/>
      <c r="BY125" s="5315"/>
      <c r="BZ125" s="5313"/>
      <c r="CA125" s="5316"/>
      <c r="CB125" s="6585"/>
      <c r="CC125" s="5314"/>
      <c r="CD125" s="5238"/>
      <c r="CE125" s="5242"/>
      <c r="CF125" s="5242"/>
      <c r="CG125" s="5242"/>
      <c r="CH125" s="5242"/>
      <c r="CI125" s="6478"/>
      <c r="CJ125" s="5272"/>
      <c r="CL125" s="5443"/>
      <c r="CM125" s="5444"/>
      <c r="CN125" s="5445"/>
      <c r="CO125" s="5473"/>
      <c r="CP125" s="5474"/>
      <c r="CQ125" s="5475"/>
      <c r="CR125" s="5473"/>
      <c r="CS125" s="5476"/>
      <c r="CT125" s="5477"/>
      <c r="CU125" s="5474"/>
      <c r="CV125" s="5473"/>
      <c r="CW125" s="5478"/>
      <c r="CX125" s="5478"/>
      <c r="CY125" s="5452"/>
      <c r="CZ125" s="5479"/>
      <c r="DA125" s="5478"/>
      <c r="DB125" s="5126"/>
      <c r="DC125" s="5139"/>
      <c r="DD125" s="5110" t="s">
        <v>4</v>
      </c>
      <c r="DE125" s="5111" t="s">
        <v>18</v>
      </c>
      <c r="DF125" s="5112" t="s">
        <v>19</v>
      </c>
      <c r="DG125" s="5112" t="s">
        <v>19</v>
      </c>
      <c r="DH125" s="5112" t="s">
        <v>20</v>
      </c>
      <c r="DI125" s="5112" t="s">
        <v>21</v>
      </c>
      <c r="DJ125" s="5112" t="s">
        <v>22</v>
      </c>
      <c r="DK125" s="5112" t="s">
        <v>23</v>
      </c>
      <c r="DL125" s="5112" t="s">
        <v>23</v>
      </c>
      <c r="DM125" s="5112" t="s">
        <v>24</v>
      </c>
      <c r="DN125" s="5112" t="s">
        <v>20</v>
      </c>
      <c r="DO125" s="5112" t="s">
        <v>25</v>
      </c>
      <c r="DP125" s="5112" t="s">
        <v>0</v>
      </c>
      <c r="DQ125" s="5112" t="s">
        <v>1363</v>
      </c>
      <c r="DR125" s="5181"/>
      <c r="DS125" s="5113" t="s">
        <v>26</v>
      </c>
      <c r="DU125" s="5025"/>
      <c r="DV125" s="5013"/>
      <c r="DW125" s="5013"/>
      <c r="DX125" s="5013"/>
      <c r="DY125" s="5013"/>
      <c r="DZ125" s="5013"/>
      <c r="EA125" s="5013"/>
      <c r="EB125" s="5013"/>
      <c r="EC125" s="5035"/>
      <c r="ED125" s="5013"/>
      <c r="EE125" s="5013"/>
      <c r="EF125" s="5013"/>
      <c r="EG125" s="5013"/>
      <c r="EH125" s="5020"/>
      <c r="EI125" s="5013"/>
      <c r="EJ125" s="5348"/>
      <c r="EK125" s="5026"/>
      <c r="EL125" s="4994"/>
      <c r="EM125" s="6924"/>
      <c r="EN125" s="4449"/>
      <c r="EO125" s="4449"/>
      <c r="EP125" s="182"/>
      <c r="EQ125" s="182"/>
      <c r="ER125" s="182"/>
      <c r="ES125" s="182"/>
      <c r="ET125" s="182"/>
      <c r="EU125" s="182"/>
      <c r="EV125" s="182"/>
      <c r="EW125" s="182"/>
      <c r="EX125" s="182"/>
      <c r="EY125" s="182"/>
      <c r="EZ125" s="182"/>
      <c r="FA125" s="182"/>
      <c r="FB125" s="339"/>
      <c r="FD125" s="2248"/>
      <c r="FE125" s="2248"/>
      <c r="FF125" s="2248"/>
      <c r="FG125" s="2248"/>
      <c r="FH125" s="2248"/>
      <c r="FI125" s="2248"/>
      <c r="FJ125" s="2248"/>
      <c r="FK125" s="2248"/>
      <c r="FL125" s="2248"/>
      <c r="FM125" s="2248"/>
      <c r="FN125" s="2248"/>
      <c r="FO125" s="2248"/>
      <c r="FP125" s="2248"/>
      <c r="FQ125" s="2248"/>
      <c r="FR125" s="2248"/>
      <c r="FS125" s="2248"/>
      <c r="FT125" s="2248"/>
      <c r="GM125" s="8554" t="s">
        <v>1779</v>
      </c>
      <c r="GN125" s="8555" t="s">
        <v>1554</v>
      </c>
      <c r="GO125" s="8556">
        <v>6</v>
      </c>
      <c r="GP125" s="8556">
        <v>1671</v>
      </c>
      <c r="GQ125" s="8557">
        <v>45855</v>
      </c>
      <c r="GR125" s="8556">
        <v>1000</v>
      </c>
      <c r="GS125" s="8556" t="s">
        <v>1539</v>
      </c>
      <c r="GT125" s="8558">
        <v>12.5</v>
      </c>
      <c r="GU125" s="8559">
        <v>45863</v>
      </c>
      <c r="GV125" s="8557">
        <v>45867</v>
      </c>
      <c r="GW125" s="8556">
        <v>5239</v>
      </c>
      <c r="GX125" s="8556">
        <v>991</v>
      </c>
      <c r="GY125" s="8560">
        <f>(GR125-GX125)</f>
        <v>9</v>
      </c>
      <c r="GZ125" s="8561">
        <f>GT125*GX125/1</f>
        <v>12387.5</v>
      </c>
      <c r="HA125" s="8519">
        <f>(GZ125*0.05)</f>
        <v>619.375</v>
      </c>
      <c r="HB125" s="8562">
        <v>5</v>
      </c>
      <c r="HC125" s="6545">
        <f>(GZ125*0.02)</f>
        <v>247.75</v>
      </c>
      <c r="HD125" s="6530" t="s">
        <v>8</v>
      </c>
      <c r="HW125" s="6778"/>
      <c r="HX125" s="6778"/>
      <c r="HY125" s="6778"/>
      <c r="HZ125" s="6778"/>
      <c r="IA125" s="6778"/>
      <c r="IB125" s="6778"/>
      <c r="IC125" s="6778"/>
      <c r="ID125" s="6778"/>
      <c r="IE125" s="6796"/>
      <c r="IF125" s="6778"/>
      <c r="IG125" s="6778"/>
      <c r="IH125" s="6778"/>
      <c r="II125" s="6778"/>
      <c r="IJ125" s="6778"/>
      <c r="IK125" s="6797"/>
      <c r="IL125" s="6797"/>
      <c r="IM125" s="6797"/>
      <c r="IN125" s="6778"/>
      <c r="IO125" s="5012"/>
      <c r="IP125" s="6731"/>
      <c r="IQ125" s="6731"/>
      <c r="IR125" s="6731"/>
      <c r="IS125" s="6731"/>
      <c r="IT125" s="6731"/>
      <c r="IU125" s="6731"/>
      <c r="IV125" s="6731"/>
      <c r="IW125" s="6731"/>
      <c r="IX125" s="6731"/>
      <c r="IY125" s="6731"/>
      <c r="IZ125" s="6731"/>
      <c r="JA125" s="6731"/>
      <c r="JB125" s="6731"/>
      <c r="JC125" s="6731"/>
      <c r="JD125" s="6731"/>
      <c r="JE125" s="6731"/>
    </row>
    <row r="126" spans="17:265" ht="16.2" thickBot="1">
      <c r="Q126" s="7909" t="s">
        <v>941</v>
      </c>
      <c r="R126" s="7714" t="s">
        <v>1773</v>
      </c>
      <c r="S126" s="7779">
        <v>112</v>
      </c>
      <c r="T126" s="7714" t="s">
        <v>101</v>
      </c>
      <c r="U126" s="7780">
        <v>45701</v>
      </c>
      <c r="V126" s="7864">
        <v>32.4</v>
      </c>
      <c r="W126" s="7717" t="s">
        <v>35</v>
      </c>
      <c r="X126" s="7717">
        <v>64.8</v>
      </c>
      <c r="Y126" s="7722">
        <v>1027</v>
      </c>
      <c r="Z126" s="7719">
        <v>45705</v>
      </c>
      <c r="AA126" s="7720">
        <v>45775</v>
      </c>
      <c r="AB126" s="7717">
        <v>24787</v>
      </c>
      <c r="AC126" s="7721">
        <v>32400</v>
      </c>
      <c r="AD126" s="7721">
        <f t="shared" si="35"/>
        <v>0</v>
      </c>
      <c r="AE126" s="7752">
        <f>(AC126*Y126/1000)</f>
        <v>33274.800000000003</v>
      </c>
      <c r="AF126" s="7722">
        <f t="shared" si="37"/>
        <v>1663.7400000000002</v>
      </c>
      <c r="AG126" s="7714">
        <v>5</v>
      </c>
      <c r="AH126" s="7749" t="s">
        <v>8</v>
      </c>
      <c r="AI126" s="7782"/>
      <c r="AJ126" s="7839"/>
      <c r="AK126" s="7840"/>
      <c r="AL126" s="7840"/>
      <c r="AM126" s="7840"/>
      <c r="AN126" s="7840"/>
      <c r="AO126" s="7840"/>
      <c r="AP126" s="7840"/>
      <c r="AQ126" s="7840"/>
      <c r="AR126" s="7840"/>
      <c r="AS126" s="7840"/>
      <c r="AT126" s="7840"/>
      <c r="AU126" s="7840"/>
      <c r="AV126" s="7840"/>
      <c r="AW126" s="7840"/>
      <c r="AX126" s="7840"/>
      <c r="AY126" s="7840"/>
      <c r="AZ126" s="7840"/>
      <c r="BC126" s="7018"/>
      <c r="BD126" s="7012"/>
      <c r="BE126" s="7019"/>
      <c r="BF126" s="7012"/>
      <c r="BG126" s="7013"/>
      <c r="BH126" s="6906"/>
      <c r="BI126" s="7012"/>
      <c r="BJ126" s="7014"/>
      <c r="BK126" s="7015"/>
      <c r="BL126" s="7016"/>
      <c r="BM126" s="6905"/>
      <c r="BN126" s="7014"/>
      <c r="BO126" s="7020"/>
      <c r="BP126" s="7017"/>
      <c r="BQ126" s="7014"/>
      <c r="BR126" s="6695"/>
      <c r="BS126" s="5077"/>
      <c r="BT126" s="5083"/>
      <c r="BU126" s="5401"/>
      <c r="BV126" s="5253"/>
      <c r="BW126" s="5254"/>
      <c r="BX126" s="5255"/>
      <c r="BY126" s="5256"/>
      <c r="BZ126" s="5254"/>
      <c r="CA126" s="5257"/>
      <c r="CB126" s="5258"/>
      <c r="CC126" s="5255"/>
      <c r="CD126" s="5245"/>
      <c r="CE126" s="5250"/>
      <c r="CF126" s="5250"/>
      <c r="CG126" s="5250"/>
      <c r="CH126" s="5250"/>
      <c r="CI126" s="6588"/>
      <c r="CJ126" s="6716"/>
      <c r="CL126" s="5123"/>
      <c r="CM126" s="5124"/>
      <c r="CN126" s="5124"/>
      <c r="CO126" s="5124"/>
      <c r="CP126" s="5124"/>
      <c r="CQ126" s="5124"/>
      <c r="CR126" s="5124"/>
      <c r="CS126" s="5124"/>
      <c r="CT126" s="5125"/>
      <c r="CU126" s="5124"/>
      <c r="CV126" s="5124"/>
      <c r="CW126" s="5124"/>
      <c r="CX126" s="5124"/>
      <c r="CY126" s="5124"/>
      <c r="CZ126" s="5124"/>
      <c r="DA126" s="5416"/>
      <c r="DB126" s="5126"/>
      <c r="DC126" s="5139"/>
      <c r="DD126" s="5114"/>
      <c r="DE126" s="5115"/>
      <c r="DF126" s="5116" t="s">
        <v>3</v>
      </c>
      <c r="DG126" s="5116" t="s">
        <v>18</v>
      </c>
      <c r="DH126" s="5116"/>
      <c r="DI126" s="5116"/>
      <c r="DJ126" s="5116" t="s">
        <v>21</v>
      </c>
      <c r="DK126" s="5116" t="s">
        <v>27</v>
      </c>
      <c r="DL126" s="5116" t="s">
        <v>28</v>
      </c>
      <c r="DM126" s="5116"/>
      <c r="DN126" s="5116"/>
      <c r="DO126" s="5116"/>
      <c r="DP126" s="5116"/>
      <c r="DQ126" s="5116" t="s">
        <v>11</v>
      </c>
      <c r="DR126" s="5182"/>
      <c r="DS126" s="5117"/>
      <c r="DU126" s="6911"/>
      <c r="DV126" s="479"/>
      <c r="DW126" s="5029"/>
      <c r="DX126" s="5029"/>
      <c r="DY126" s="6912"/>
      <c r="DZ126" s="5029"/>
      <c r="EA126" s="5029"/>
      <c r="EB126" s="5029"/>
      <c r="EC126" s="6913"/>
      <c r="ED126" s="5029"/>
      <c r="EE126" s="5029"/>
      <c r="EF126" s="5372"/>
      <c r="EG126" s="5029"/>
      <c r="EH126" s="5372">
        <f>SUM(EH122,EH125)</f>
        <v>39793.8649</v>
      </c>
      <c r="EI126" s="5372">
        <v>0</v>
      </c>
      <c r="EJ126" s="6914"/>
      <c r="EK126" s="5030"/>
      <c r="EL126" s="4994"/>
      <c r="EM126" s="6924"/>
      <c r="EN126" s="4449"/>
      <c r="EO126" s="4449"/>
      <c r="EP126" s="182"/>
      <c r="EQ126" s="182"/>
      <c r="ER126" s="182"/>
      <c r="ES126" s="182"/>
      <c r="ET126" s="182"/>
      <c r="EU126" s="182"/>
      <c r="EV126" s="182"/>
      <c r="EW126" s="182"/>
      <c r="EX126" s="182"/>
      <c r="EY126" s="182"/>
      <c r="EZ126" s="182"/>
      <c r="FA126" s="182"/>
      <c r="FB126" s="339"/>
      <c r="FD126" s="6326" t="s">
        <v>1520</v>
      </c>
      <c r="FE126" s="5103"/>
      <c r="FF126" s="5104"/>
      <c r="FG126" s="5104"/>
      <c r="FH126" s="5104"/>
      <c r="FI126" s="5104"/>
      <c r="FJ126" s="5104"/>
      <c r="FK126" s="5104"/>
      <c r="FL126" s="5104"/>
      <c r="FM126" s="5104"/>
      <c r="FN126" s="5104"/>
      <c r="FO126" s="5104"/>
      <c r="FP126" s="5104"/>
      <c r="FQ126" s="5104"/>
      <c r="FR126" s="5104"/>
      <c r="FS126" s="5104"/>
      <c r="FT126" s="5104"/>
      <c r="GM126" s="6935"/>
      <c r="GN126" s="6631"/>
      <c r="GO126" s="6648"/>
      <c r="GP126" s="6648"/>
      <c r="GQ126" s="6649"/>
      <c r="GR126" s="6648"/>
      <c r="GS126" s="6648"/>
      <c r="GT126" s="6650"/>
      <c r="GU126" s="6651"/>
      <c r="GV126" s="6649"/>
      <c r="GW126" s="6648"/>
      <c r="GX126" s="6648"/>
      <c r="GY126" s="6652"/>
      <c r="GZ126" s="6653"/>
      <c r="HA126" s="6654"/>
      <c r="HB126" s="6685"/>
      <c r="HC126" s="6654"/>
      <c r="HD126" s="6538"/>
      <c r="HW126" s="6732" t="s">
        <v>1734</v>
      </c>
      <c r="HX126" s="6733"/>
      <c r="HY126" s="6734"/>
      <c r="HZ126" s="6734"/>
      <c r="IA126" s="6734"/>
      <c r="IB126" s="6734"/>
      <c r="IC126" s="6734"/>
      <c r="ID126" s="6734"/>
      <c r="IE126" s="6734"/>
      <c r="IF126" s="6734"/>
      <c r="IG126" s="6734"/>
      <c r="IH126" s="6734"/>
      <c r="II126" s="6734"/>
      <c r="IJ126" s="6734"/>
      <c r="IK126" s="6734"/>
      <c r="IL126" s="6734"/>
      <c r="IM126" s="6734"/>
      <c r="IN126" s="6734"/>
      <c r="IO126" s="4993"/>
      <c r="IP126" s="6731"/>
      <c r="IQ126" s="6731"/>
      <c r="IR126" s="6731"/>
      <c r="IS126" s="6731"/>
      <c r="IT126" s="6731"/>
      <c r="IU126" s="6731"/>
      <c r="IV126" s="6731"/>
      <c r="IW126" s="6731"/>
      <c r="IX126" s="6731"/>
      <c r="IY126" s="6731"/>
      <c r="IZ126" s="6731"/>
      <c r="JA126" s="6731"/>
      <c r="JB126" s="6731"/>
      <c r="JC126" s="6731"/>
      <c r="JD126" s="6731"/>
      <c r="JE126" s="6731"/>
    </row>
    <row r="127" spans="17:265" ht="18" thickBot="1">
      <c r="Q127" s="7712" t="s">
        <v>941</v>
      </c>
      <c r="R127" s="7714" t="s">
        <v>1773</v>
      </c>
      <c r="S127" s="7779">
        <v>115</v>
      </c>
      <c r="T127" s="7714" t="s">
        <v>796</v>
      </c>
      <c r="U127" s="7780">
        <v>45717</v>
      </c>
      <c r="V127" s="7760">
        <v>300</v>
      </c>
      <c r="W127" s="7717" t="s">
        <v>35</v>
      </c>
      <c r="X127" s="7717">
        <v>750</v>
      </c>
      <c r="Y127" s="7722">
        <v>1027</v>
      </c>
      <c r="Z127" s="7719">
        <v>45741</v>
      </c>
      <c r="AA127" s="7720">
        <v>45776</v>
      </c>
      <c r="AB127" s="7717">
        <v>24787</v>
      </c>
      <c r="AC127" s="7721">
        <v>79600</v>
      </c>
      <c r="AD127" s="7721">
        <f t="shared" si="35"/>
        <v>-220400</v>
      </c>
      <c r="AE127" s="7752">
        <f>(AC127*Y127/1000)</f>
        <v>81749.2</v>
      </c>
      <c r="AF127" s="7722">
        <f t="shared" si="37"/>
        <v>4087.46</v>
      </c>
      <c r="AG127" s="7714">
        <v>5</v>
      </c>
      <c r="AH127" s="7749" t="s">
        <v>8</v>
      </c>
      <c r="AI127" s="7782"/>
      <c r="AJ127" s="8166" t="s">
        <v>1816</v>
      </c>
      <c r="AK127" s="7988"/>
      <c r="AL127" s="7988"/>
      <c r="AM127" s="7649"/>
      <c r="AN127" s="7649"/>
      <c r="AO127" s="7649"/>
      <c r="AP127" s="7649"/>
      <c r="AQ127" s="7649"/>
      <c r="AR127" s="7649"/>
      <c r="AS127" s="7649"/>
      <c r="AT127" s="7649"/>
      <c r="AU127" s="7649"/>
      <c r="AV127" s="7649"/>
      <c r="AW127" s="7649"/>
      <c r="AX127" s="7649"/>
      <c r="AY127" s="7649"/>
      <c r="AZ127" s="7649"/>
      <c r="BC127" s="5078"/>
      <c r="BD127" s="5079"/>
      <c r="BE127" s="5079"/>
      <c r="BF127" s="5079"/>
      <c r="BG127" s="5079"/>
      <c r="BH127" s="5079"/>
      <c r="BI127" s="5079"/>
      <c r="BJ127" s="5079"/>
      <c r="BK127" s="5080"/>
      <c r="BL127" s="5079"/>
      <c r="BM127" s="5079"/>
      <c r="BN127" s="5079"/>
      <c r="BO127" s="5079"/>
      <c r="BP127" s="5177">
        <f>SUM(BP118:BP126)</f>
        <v>77935.569500000012</v>
      </c>
      <c r="BQ127" s="5177">
        <f>SUM(BQ118:BQ126)</f>
        <v>3896.7784750000005</v>
      </c>
      <c r="BR127" s="6696"/>
      <c r="BS127" s="5081"/>
      <c r="BT127" s="5083"/>
      <c r="BU127" s="5401"/>
      <c r="BV127" s="5253"/>
      <c r="BW127" s="5254"/>
      <c r="BX127" s="5255"/>
      <c r="BY127" s="5256"/>
      <c r="BZ127" s="5254"/>
      <c r="CA127" s="5257"/>
      <c r="CB127" s="5258"/>
      <c r="CC127" s="5255"/>
      <c r="CD127" s="5245"/>
      <c r="CE127" s="5250"/>
      <c r="CF127" s="5250"/>
      <c r="CG127" s="5250"/>
      <c r="CH127" s="5250"/>
      <c r="CI127" s="6588"/>
      <c r="CJ127" s="5167"/>
      <c r="CL127" s="5135"/>
      <c r="CM127" s="5136"/>
      <c r="CN127" s="5136"/>
      <c r="CO127" s="5136"/>
      <c r="CP127" s="5136"/>
      <c r="CQ127" s="5136"/>
      <c r="CR127" s="5136"/>
      <c r="CS127" s="5136"/>
      <c r="CT127" s="5137"/>
      <c r="CU127" s="5136"/>
      <c r="CV127" s="5136"/>
      <c r="CW127" s="5136"/>
      <c r="CX127" s="5136"/>
      <c r="CY127" s="5136"/>
      <c r="CZ127" s="5136"/>
      <c r="DA127" s="5418"/>
      <c r="DB127" s="5138"/>
      <c r="DC127" s="5139"/>
      <c r="DD127" s="5480"/>
      <c r="DE127" s="5481"/>
      <c r="DF127" s="5481"/>
      <c r="DG127" s="5482"/>
      <c r="DH127" s="5482"/>
      <c r="DI127" s="5482"/>
      <c r="DJ127" s="5482"/>
      <c r="DK127" s="5482"/>
      <c r="DL127" s="5482"/>
      <c r="DM127" s="5482"/>
      <c r="DN127" s="5482"/>
      <c r="DO127" s="5482"/>
      <c r="DP127" s="5482"/>
      <c r="DQ127" s="5482"/>
      <c r="DR127" s="5482"/>
      <c r="DS127" s="5483"/>
      <c r="DU127" s="4994"/>
      <c r="DV127" s="4994"/>
      <c r="DW127" s="4994"/>
      <c r="DX127" s="4994"/>
      <c r="DY127" s="4994"/>
      <c r="DZ127" s="4994"/>
      <c r="EA127" s="4994"/>
      <c r="EB127" s="4994"/>
      <c r="EC127" s="4994"/>
      <c r="ED127" s="4994"/>
      <c r="EE127" s="4994"/>
      <c r="EF127" s="4994"/>
      <c r="EG127" s="4994"/>
      <c r="EH127" s="4994"/>
      <c r="EI127" s="4994"/>
      <c r="EJ127" s="4994"/>
      <c r="EK127" s="4994"/>
      <c r="EL127" s="4994"/>
      <c r="EM127" s="6924"/>
      <c r="EN127" s="4449"/>
      <c r="EO127" s="4449"/>
      <c r="EP127" s="182"/>
      <c r="EQ127" s="182"/>
      <c r="ER127" s="182"/>
      <c r="ES127" s="182"/>
      <c r="ET127" s="182"/>
      <c r="EU127" s="182"/>
      <c r="EV127" s="182"/>
      <c r="EW127" s="182"/>
      <c r="EX127" s="182"/>
      <c r="EY127" s="182"/>
      <c r="EZ127" s="182"/>
      <c r="FA127" s="182"/>
      <c r="FB127" s="339"/>
      <c r="FD127" s="5106"/>
      <c r="FE127" s="5106"/>
      <c r="FF127" s="5106"/>
      <c r="FG127" s="5106" t="s">
        <v>14</v>
      </c>
      <c r="FH127" s="5106" t="s">
        <v>12</v>
      </c>
      <c r="FI127" s="5106"/>
      <c r="FJ127" s="5106"/>
      <c r="FK127" s="5106" t="s">
        <v>15</v>
      </c>
      <c r="FL127" s="5106" t="s">
        <v>12</v>
      </c>
      <c r="FM127" s="5106" t="s">
        <v>12</v>
      </c>
      <c r="FN127" s="5106"/>
      <c r="FO127" s="5106"/>
      <c r="FP127" s="5106"/>
      <c r="FQ127" s="5106"/>
      <c r="FR127" s="5106" t="s">
        <v>0</v>
      </c>
      <c r="FS127" s="5106"/>
      <c r="FT127" s="5106"/>
      <c r="GM127" s="6535"/>
      <c r="GN127" s="6536"/>
      <c r="GO127" s="6536"/>
      <c r="GP127" s="6536"/>
      <c r="GQ127" s="6536"/>
      <c r="GR127" s="6536"/>
      <c r="GS127" s="6536"/>
      <c r="GT127" s="6536"/>
      <c r="GU127" s="6537"/>
      <c r="GV127" s="6536"/>
      <c r="GW127" s="6536"/>
      <c r="GX127" s="6536"/>
      <c r="GY127" s="6536"/>
      <c r="GZ127" s="6536"/>
      <c r="HA127" s="6536"/>
      <c r="HB127" s="6676"/>
      <c r="HC127" s="6676"/>
      <c r="HD127" s="6538"/>
      <c r="HW127" s="6732"/>
      <c r="HX127" s="6733"/>
      <c r="HY127" s="6734"/>
      <c r="HZ127" s="6734"/>
      <c r="IA127" s="6734"/>
      <c r="IB127" s="6734"/>
      <c r="IC127" s="6734"/>
      <c r="ID127" s="6734"/>
      <c r="IE127" s="6734"/>
      <c r="IF127" s="6734"/>
      <c r="IG127" s="6734"/>
      <c r="IH127" s="6734"/>
      <c r="II127" s="6734"/>
      <c r="IJ127" s="6734"/>
      <c r="IK127" s="6734"/>
      <c r="IL127" s="6734"/>
      <c r="IM127" s="6734"/>
      <c r="IN127" s="6734"/>
      <c r="IO127" s="4993"/>
      <c r="IP127" s="6731"/>
      <c r="IQ127" s="6731"/>
      <c r="IR127" s="6731"/>
      <c r="IS127" s="6731"/>
      <c r="IT127" s="6731"/>
      <c r="IU127" s="6731"/>
      <c r="IV127" s="6731"/>
      <c r="IW127" s="6731"/>
      <c r="IX127" s="6731"/>
      <c r="IY127" s="6731"/>
      <c r="IZ127" s="6731"/>
      <c r="JA127" s="6731"/>
      <c r="JB127" s="6731"/>
      <c r="JC127" s="6731"/>
      <c r="JD127" s="6731"/>
      <c r="JE127" s="6731"/>
    </row>
    <row r="128" spans="17:265">
      <c r="Q128" s="8176" t="s">
        <v>941</v>
      </c>
      <c r="R128" s="8043" t="s">
        <v>1771</v>
      </c>
      <c r="S128" s="8178">
        <v>114</v>
      </c>
      <c r="T128" s="8043" t="s">
        <v>796</v>
      </c>
      <c r="U128" s="8044">
        <v>45717</v>
      </c>
      <c r="V128" s="8567">
        <v>200</v>
      </c>
      <c r="W128" s="8047" t="s">
        <v>35</v>
      </c>
      <c r="X128" s="8047">
        <f>(V128*1000/500)</f>
        <v>400</v>
      </c>
      <c r="Y128" s="8049">
        <v>571</v>
      </c>
      <c r="Z128" s="8046">
        <v>45741</v>
      </c>
      <c r="AA128" s="8400">
        <v>45776</v>
      </c>
      <c r="AB128" s="8047">
        <v>24787</v>
      </c>
      <c r="AC128" s="8048">
        <v>103000</v>
      </c>
      <c r="AD128" s="8048">
        <f t="shared" si="35"/>
        <v>-97000</v>
      </c>
      <c r="AE128" s="8181">
        <f>(AC128*Y128/1000)</f>
        <v>58813</v>
      </c>
      <c r="AF128" s="8045">
        <f t="shared" si="37"/>
        <v>2940.65</v>
      </c>
      <c r="AG128" s="8043">
        <v>5</v>
      </c>
      <c r="AH128" s="7749" t="s">
        <v>8</v>
      </c>
      <c r="AI128" s="7782"/>
      <c r="AJ128" s="7656"/>
      <c r="AK128" s="7661"/>
      <c r="AL128" s="7662" t="s">
        <v>14</v>
      </c>
      <c r="AM128" s="7662" t="s">
        <v>12</v>
      </c>
      <c r="AN128" s="7662"/>
      <c r="AO128" s="7662"/>
      <c r="AP128" s="7662"/>
      <c r="AQ128" s="7662" t="s">
        <v>15</v>
      </c>
      <c r="AR128" s="7662" t="s">
        <v>12</v>
      </c>
      <c r="AS128" s="7662" t="s">
        <v>12</v>
      </c>
      <c r="AT128" s="7662"/>
      <c r="AU128" s="7662"/>
      <c r="AV128" s="7662"/>
      <c r="AW128" s="7662"/>
      <c r="AX128" s="7662" t="s">
        <v>0</v>
      </c>
      <c r="AY128" s="7663"/>
      <c r="AZ128" s="7664"/>
      <c r="BC128" s="5082"/>
      <c r="BD128" s="5082"/>
      <c r="BE128" s="5082"/>
      <c r="BF128" s="5082"/>
      <c r="BG128" s="5082"/>
      <c r="BH128" s="5082"/>
      <c r="BI128" s="5082"/>
      <c r="BJ128" s="5082"/>
      <c r="BK128" s="5158"/>
      <c r="BL128" s="5082"/>
      <c r="BM128" s="5082"/>
      <c r="BN128" s="5082"/>
      <c r="BO128" s="5082"/>
      <c r="BP128" s="5082"/>
      <c r="BQ128" s="5082"/>
      <c r="BR128" s="5082"/>
      <c r="BS128" s="5082"/>
      <c r="BT128" s="5083"/>
      <c r="BU128" s="5280"/>
      <c r="BV128" s="5094"/>
      <c r="BW128" s="5094"/>
      <c r="BX128" s="5095"/>
      <c r="BY128" s="5095"/>
      <c r="BZ128" s="5095"/>
      <c r="CA128" s="5095"/>
      <c r="CB128" s="5095"/>
      <c r="CC128" s="5095"/>
      <c r="CD128" s="5095"/>
      <c r="CE128" s="5095"/>
      <c r="CF128" s="5095"/>
      <c r="CG128" s="5095"/>
      <c r="CH128" s="5095"/>
      <c r="CI128" s="6475"/>
      <c r="CJ128" s="5166"/>
      <c r="CL128" s="5135"/>
      <c r="CM128" s="5136"/>
      <c r="CN128" s="5136"/>
      <c r="CO128" s="5136"/>
      <c r="CP128" s="5136"/>
      <c r="CQ128" s="5136"/>
      <c r="CR128" s="5136"/>
      <c r="CS128" s="5136"/>
      <c r="CT128" s="5137"/>
      <c r="CU128" s="5136"/>
      <c r="CV128" s="5136"/>
      <c r="CW128" s="5136"/>
      <c r="CX128" s="5136"/>
      <c r="CY128" s="5136"/>
      <c r="CZ128" s="5136"/>
      <c r="DA128" s="5418"/>
      <c r="DB128" s="5138"/>
      <c r="DC128" s="5139"/>
      <c r="DD128" s="5484"/>
      <c r="DE128" s="5127"/>
      <c r="DF128" s="5127"/>
      <c r="DG128" s="2557"/>
      <c r="DH128" s="2557"/>
      <c r="DI128" s="2557"/>
      <c r="DJ128" s="2557"/>
      <c r="DK128" s="2557"/>
      <c r="DL128" s="2557"/>
      <c r="DM128" s="2557"/>
      <c r="DN128" s="2557"/>
      <c r="DO128" s="2557"/>
      <c r="DP128" s="2557"/>
      <c r="DQ128" s="2557"/>
      <c r="DR128" s="2557"/>
      <c r="DS128" s="2523"/>
      <c r="DU128" s="4994"/>
      <c r="DV128" s="4994"/>
      <c r="DW128" s="4994"/>
      <c r="DX128" s="4994"/>
      <c r="DY128" s="4994"/>
      <c r="DZ128" s="4994"/>
      <c r="EA128" s="4994"/>
      <c r="EB128" s="4994"/>
      <c r="EC128" s="4994"/>
      <c r="ED128" s="4994"/>
      <c r="EE128" s="4994"/>
      <c r="EF128" s="4994"/>
      <c r="EG128" s="4994"/>
      <c r="EH128" s="4994"/>
      <c r="EI128" s="4994"/>
      <c r="EJ128" s="4994"/>
      <c r="EK128" s="4994"/>
      <c r="EL128" s="4994"/>
      <c r="EM128" s="6924"/>
      <c r="EN128" s="4449"/>
      <c r="EO128" s="4449"/>
      <c r="EP128" s="182"/>
      <c r="EQ128" s="182"/>
      <c r="ER128" s="182"/>
      <c r="ES128" s="182"/>
      <c r="ET128" s="182"/>
      <c r="EU128" s="182"/>
      <c r="EV128" s="182"/>
      <c r="EW128" s="182"/>
      <c r="EX128" s="182"/>
      <c r="EY128" s="182"/>
      <c r="EZ128" s="182"/>
      <c r="FA128" s="182"/>
      <c r="FB128" s="339"/>
      <c r="FD128" s="5110" t="s">
        <v>3</v>
      </c>
      <c r="FE128" s="5110" t="s">
        <v>4</v>
      </c>
      <c r="FF128" s="5110" t="s">
        <v>18</v>
      </c>
      <c r="FG128" s="5110" t="s">
        <v>19</v>
      </c>
      <c r="FH128" s="5110" t="s">
        <v>19</v>
      </c>
      <c r="FI128" s="5110" t="s">
        <v>20</v>
      </c>
      <c r="FJ128" s="5110" t="s">
        <v>21</v>
      </c>
      <c r="FK128" s="5110" t="s">
        <v>22</v>
      </c>
      <c r="FL128" s="5110" t="s">
        <v>23</v>
      </c>
      <c r="FM128" s="5110" t="s">
        <v>23</v>
      </c>
      <c r="FN128" s="5110" t="s">
        <v>1227</v>
      </c>
      <c r="FO128" s="5110" t="s">
        <v>20</v>
      </c>
      <c r="FP128" s="5110" t="s">
        <v>25</v>
      </c>
      <c r="FQ128" s="5110" t="s">
        <v>0</v>
      </c>
      <c r="FR128" s="5110" t="s">
        <v>1363</v>
      </c>
      <c r="FS128" s="5110"/>
      <c r="FT128" s="5110" t="s">
        <v>26</v>
      </c>
      <c r="GM128" s="6546"/>
      <c r="GN128" s="6547"/>
      <c r="GO128" s="6536"/>
      <c r="GP128" s="6536"/>
      <c r="GQ128" s="6548"/>
      <c r="GR128" s="6536"/>
      <c r="GS128" s="6536"/>
      <c r="GT128" s="6536"/>
      <c r="GU128" s="6549"/>
      <c r="GV128" s="6536"/>
      <c r="GW128" s="6536"/>
      <c r="GX128" s="6550"/>
      <c r="GY128" s="6536"/>
      <c r="GZ128" s="6550"/>
      <c r="HA128" s="6550"/>
      <c r="HB128" s="6898"/>
      <c r="HC128" s="6898"/>
      <c r="HD128" s="6538"/>
      <c r="HW128" s="6779"/>
      <c r="HX128" s="6779"/>
      <c r="HY128" s="6779"/>
      <c r="HZ128" s="6779" t="s">
        <v>14</v>
      </c>
      <c r="IA128" s="6779" t="s">
        <v>12</v>
      </c>
      <c r="IB128" s="6779"/>
      <c r="IC128" s="6779"/>
      <c r="ID128" s="6779" t="s">
        <v>15</v>
      </c>
      <c r="IE128" s="6779" t="s">
        <v>12</v>
      </c>
      <c r="IF128" s="6779" t="s">
        <v>12</v>
      </c>
      <c r="IG128" s="6779"/>
      <c r="IH128" s="6779"/>
      <c r="II128" s="6779"/>
      <c r="IJ128" s="6779"/>
      <c r="IK128" s="6779" t="s">
        <v>0</v>
      </c>
      <c r="IL128" s="6872"/>
      <c r="IM128" s="6872"/>
      <c r="IN128" s="6779"/>
      <c r="IO128" s="87"/>
      <c r="IP128" s="6731"/>
      <c r="IQ128" s="6731"/>
      <c r="IR128" s="6731"/>
      <c r="IS128" s="6731"/>
      <c r="IT128" s="6731"/>
      <c r="IU128" s="6731"/>
      <c r="IV128" s="6731"/>
      <c r="IW128" s="6731"/>
      <c r="IX128" s="6731"/>
      <c r="IY128" s="6731"/>
      <c r="IZ128" s="6731"/>
      <c r="JA128" s="6731"/>
      <c r="JB128" s="6731"/>
      <c r="JC128" s="6731"/>
      <c r="JD128" s="6731"/>
      <c r="JE128" s="6731"/>
    </row>
    <row r="129" spans="17:265" ht="18.75" customHeight="1" thickBot="1">
      <c r="Q129" s="7712" t="s">
        <v>941</v>
      </c>
      <c r="R129" s="7714" t="s">
        <v>1800</v>
      </c>
      <c r="S129" s="7779">
        <v>118</v>
      </c>
      <c r="T129" s="7714" t="s">
        <v>796</v>
      </c>
      <c r="U129" s="7780">
        <v>45725</v>
      </c>
      <c r="V129" s="7760">
        <v>15</v>
      </c>
      <c r="W129" s="7717" t="s">
        <v>35</v>
      </c>
      <c r="X129" s="7717">
        <f>(V129*1000/200)</f>
        <v>75</v>
      </c>
      <c r="Y129" s="7722">
        <v>1611.6</v>
      </c>
      <c r="Z129" s="7719">
        <v>45762</v>
      </c>
      <c r="AA129" s="7720">
        <v>45776</v>
      </c>
      <c r="AB129" s="7717">
        <v>24787</v>
      </c>
      <c r="AC129" s="7721">
        <v>15000</v>
      </c>
      <c r="AD129" s="7721">
        <f t="shared" si="35"/>
        <v>0</v>
      </c>
      <c r="AE129" s="7752">
        <f>(AC129*Y129/1000)</f>
        <v>24174</v>
      </c>
      <c r="AF129" s="7722">
        <f t="shared" si="37"/>
        <v>1208.7</v>
      </c>
      <c r="AG129" s="7714">
        <v>5</v>
      </c>
      <c r="AH129" s="7749" t="s">
        <v>8</v>
      </c>
      <c r="AI129" s="7782"/>
      <c r="AJ129" s="7660" t="s">
        <v>4</v>
      </c>
      <c r="AK129" s="7666" t="s">
        <v>18</v>
      </c>
      <c r="AL129" s="7667" t="s">
        <v>19</v>
      </c>
      <c r="AM129" s="7667" t="s">
        <v>19</v>
      </c>
      <c r="AN129" s="7667" t="s">
        <v>20</v>
      </c>
      <c r="AO129" s="7667" t="s">
        <v>21</v>
      </c>
      <c r="AP129" s="7667" t="s">
        <v>1559</v>
      </c>
      <c r="AQ129" s="7667" t="s">
        <v>22</v>
      </c>
      <c r="AR129" s="7667" t="s">
        <v>23</v>
      </c>
      <c r="AS129" s="7667" t="s">
        <v>23</v>
      </c>
      <c r="AT129" s="7667" t="s">
        <v>24</v>
      </c>
      <c r="AU129" s="7667" t="s">
        <v>20</v>
      </c>
      <c r="AV129" s="7667" t="s">
        <v>25</v>
      </c>
      <c r="AW129" s="7667" t="s">
        <v>0</v>
      </c>
      <c r="AX129" s="7667" t="s">
        <v>1363</v>
      </c>
      <c r="AY129" s="7668" t="s">
        <v>1388</v>
      </c>
      <c r="AZ129" s="7669" t="s">
        <v>26</v>
      </c>
      <c r="BC129" s="5082"/>
      <c r="BD129" s="5082"/>
      <c r="BE129" s="5082"/>
      <c r="BF129" s="5082"/>
      <c r="BG129" s="5082"/>
      <c r="BH129" s="5082"/>
      <c r="BI129" s="5082"/>
      <c r="BJ129" s="5082"/>
      <c r="BK129" s="5158"/>
      <c r="BL129" s="5082"/>
      <c r="BM129" s="5082"/>
      <c r="BN129" s="5082"/>
      <c r="BO129" s="5082"/>
      <c r="BP129" s="5082"/>
      <c r="BQ129" s="5082"/>
      <c r="BR129" s="5082"/>
      <c r="BS129" s="5082"/>
      <c r="BT129" s="5083"/>
      <c r="BU129" s="5280"/>
      <c r="BV129" s="5094"/>
      <c r="BW129" s="5094"/>
      <c r="BX129" s="5095"/>
      <c r="BY129" s="5095"/>
      <c r="BZ129" s="5095"/>
      <c r="CA129" s="5095"/>
      <c r="CB129" s="5095"/>
      <c r="CC129" s="5095"/>
      <c r="CD129" s="5095"/>
      <c r="CE129" s="5095"/>
      <c r="CF129" s="5095"/>
      <c r="CG129" s="5095"/>
      <c r="CH129" s="5095"/>
      <c r="CI129" s="6475"/>
      <c r="CJ129" s="5166"/>
      <c r="CL129" s="5135"/>
      <c r="CM129" s="5136"/>
      <c r="CN129" s="5136"/>
      <c r="CO129" s="5136"/>
      <c r="CP129" s="5136"/>
      <c r="CQ129" s="5136"/>
      <c r="CR129" s="5136"/>
      <c r="CS129" s="5136"/>
      <c r="CT129" s="5137"/>
      <c r="CU129" s="5136"/>
      <c r="CV129" s="5136"/>
      <c r="CW129" s="5136"/>
      <c r="CX129" s="5136"/>
      <c r="CY129" s="5136"/>
      <c r="CZ129" s="5136"/>
      <c r="DA129" s="5418"/>
      <c r="DB129" s="5138"/>
      <c r="DC129" s="5139"/>
      <c r="DD129" s="5484"/>
      <c r="DE129" s="5127"/>
      <c r="DF129" s="5127"/>
      <c r="DG129" s="2557"/>
      <c r="DH129" s="2557"/>
      <c r="DI129" s="2557"/>
      <c r="DJ129" s="2557"/>
      <c r="DK129" s="2557"/>
      <c r="DL129" s="2557"/>
      <c r="DM129" s="2557"/>
      <c r="DN129" s="2557"/>
      <c r="DO129" s="2557"/>
      <c r="DP129" s="2557"/>
      <c r="DQ129" s="2557"/>
      <c r="DR129" s="2557"/>
      <c r="DS129" s="2523"/>
      <c r="DU129" s="8362" t="s">
        <v>1760</v>
      </c>
      <c r="DV129" s="4995"/>
      <c r="DW129" s="4993"/>
      <c r="DX129" s="4993"/>
      <c r="DY129" s="4993"/>
      <c r="DZ129" s="4993"/>
      <c r="EA129" s="4993"/>
      <c r="EB129" s="4993"/>
      <c r="EC129" s="4993"/>
      <c r="ED129" s="4993"/>
      <c r="EE129" s="4993"/>
      <c r="EF129" s="4993"/>
      <c r="EG129" s="4993"/>
      <c r="EH129" s="4993"/>
      <c r="EI129" s="4993"/>
      <c r="EJ129" s="4993"/>
      <c r="EK129" s="4993"/>
      <c r="EL129" s="4994"/>
      <c r="EM129" s="6924"/>
      <c r="EN129" s="4449"/>
      <c r="EO129" s="4449"/>
      <c r="EP129" s="182"/>
      <c r="EQ129" s="182"/>
      <c r="ER129" s="182"/>
      <c r="ES129" s="182"/>
      <c r="ET129" s="182"/>
      <c r="EU129" s="182"/>
      <c r="EV129" s="182"/>
      <c r="EW129" s="182"/>
      <c r="EX129" s="182"/>
      <c r="EY129" s="182"/>
      <c r="EZ129" s="182"/>
      <c r="FA129" s="182"/>
      <c r="FB129" s="339"/>
      <c r="FD129" s="5114"/>
      <c r="FE129" s="5114"/>
      <c r="FF129" s="5114"/>
      <c r="FG129" s="5114" t="s">
        <v>3</v>
      </c>
      <c r="FH129" s="5114" t="s">
        <v>18</v>
      </c>
      <c r="FI129" s="5114"/>
      <c r="FJ129" s="5114"/>
      <c r="FK129" s="5114" t="s">
        <v>21</v>
      </c>
      <c r="FL129" s="5114" t="s">
        <v>27</v>
      </c>
      <c r="FM129" s="5114" t="s">
        <v>28</v>
      </c>
      <c r="FN129" s="5114"/>
      <c r="FO129" s="5114"/>
      <c r="FP129" s="5114"/>
      <c r="FQ129" s="5114"/>
      <c r="FR129" s="5114" t="s">
        <v>11</v>
      </c>
      <c r="FS129" s="5114"/>
      <c r="FT129" s="5114"/>
      <c r="GM129" s="6535"/>
      <c r="GN129" s="6536"/>
      <c r="GO129" s="6536"/>
      <c r="GP129" s="6536"/>
      <c r="GQ129" s="6536"/>
      <c r="GR129" s="6536"/>
      <c r="GS129" s="6536"/>
      <c r="GT129" s="6536"/>
      <c r="GU129" s="6537"/>
      <c r="GV129" s="6536"/>
      <c r="GW129" s="6536"/>
      <c r="GX129" s="6536"/>
      <c r="GY129" s="6536"/>
      <c r="GZ129" s="6536"/>
      <c r="HA129" s="6536"/>
      <c r="HB129" s="6676"/>
      <c r="HC129" s="6676"/>
      <c r="HD129" s="6538"/>
      <c r="HW129" s="6780" t="s">
        <v>3</v>
      </c>
      <c r="HX129" s="6780" t="s">
        <v>4</v>
      </c>
      <c r="HY129" s="6780" t="s">
        <v>18</v>
      </c>
      <c r="HZ129" s="6780" t="s">
        <v>19</v>
      </c>
      <c r="IA129" s="6780" t="s">
        <v>19</v>
      </c>
      <c r="IB129" s="6780" t="s">
        <v>20</v>
      </c>
      <c r="IC129" s="6780" t="s">
        <v>21</v>
      </c>
      <c r="ID129" s="6780" t="s">
        <v>22</v>
      </c>
      <c r="IE129" s="6780" t="s">
        <v>23</v>
      </c>
      <c r="IF129" s="6780" t="s">
        <v>23</v>
      </c>
      <c r="IG129" s="6780" t="s">
        <v>1227</v>
      </c>
      <c r="IH129" s="6780" t="s">
        <v>20</v>
      </c>
      <c r="II129" s="6780" t="s">
        <v>25</v>
      </c>
      <c r="IJ129" s="6780" t="s">
        <v>0</v>
      </c>
      <c r="IK129" s="6780" t="s">
        <v>1363</v>
      </c>
      <c r="IL129" s="6868"/>
      <c r="IM129" s="6868" t="s">
        <v>1526</v>
      </c>
      <c r="IN129" s="6780" t="s">
        <v>26</v>
      </c>
      <c r="IO129" s="87"/>
      <c r="IP129" s="6731"/>
      <c r="IQ129" s="6731"/>
      <c r="IR129" s="6731"/>
      <c r="IS129" s="6731"/>
      <c r="IT129" s="6731"/>
      <c r="IU129" s="6731"/>
      <c r="IV129" s="6731"/>
      <c r="IW129" s="6731"/>
      <c r="IX129" s="6731"/>
      <c r="IY129" s="6731"/>
      <c r="IZ129" s="6731"/>
      <c r="JA129" s="6731"/>
      <c r="JB129" s="6731"/>
      <c r="JC129" s="6731"/>
      <c r="JD129" s="6731"/>
      <c r="JE129" s="6731"/>
    </row>
    <row r="130" spans="17:265" ht="15" thickBot="1">
      <c r="Q130" s="7712"/>
      <c r="R130" s="7714"/>
      <c r="S130" s="7779"/>
      <c r="T130" s="7714"/>
      <c r="U130" s="7780"/>
      <c r="V130" s="7760"/>
      <c r="W130" s="7717"/>
      <c r="X130" s="7717"/>
      <c r="Y130" s="7722"/>
      <c r="Z130" s="8524"/>
      <c r="AA130" s="7763"/>
      <c r="AB130" s="7717"/>
      <c r="AC130" s="7721"/>
      <c r="AD130" s="7721"/>
      <c r="AE130" s="7752"/>
      <c r="AF130" s="7722"/>
      <c r="AG130" s="7714"/>
      <c r="AH130" s="7711"/>
      <c r="AI130" s="7782"/>
      <c r="AJ130" s="7660"/>
      <c r="AK130" s="7666"/>
      <c r="AL130" s="7667" t="s">
        <v>3</v>
      </c>
      <c r="AM130" s="7667" t="s">
        <v>18</v>
      </c>
      <c r="AN130" s="7667"/>
      <c r="AO130" s="7667"/>
      <c r="AP130" s="7667"/>
      <c r="AQ130" s="7667" t="s">
        <v>21</v>
      </c>
      <c r="AR130" s="7667" t="s">
        <v>27</v>
      </c>
      <c r="AS130" s="7667" t="s">
        <v>28</v>
      </c>
      <c r="AT130" s="7667"/>
      <c r="AU130" s="7667"/>
      <c r="AV130" s="7667"/>
      <c r="AW130" s="7667"/>
      <c r="AX130" s="7667" t="s">
        <v>11</v>
      </c>
      <c r="AY130" s="7668"/>
      <c r="AZ130" s="7669"/>
      <c r="BC130" s="5082"/>
      <c r="BD130" s="5082"/>
      <c r="BE130" s="5082"/>
      <c r="BF130" s="5082"/>
      <c r="BG130" s="5082"/>
      <c r="BH130" s="5082"/>
      <c r="BI130" s="5082"/>
      <c r="BJ130" s="5082"/>
      <c r="BK130" s="5158"/>
      <c r="BL130" s="5082"/>
      <c r="BM130" s="5082"/>
      <c r="BN130" s="5082"/>
      <c r="BO130" s="5082"/>
      <c r="BP130" s="5082"/>
      <c r="BQ130" s="5082"/>
      <c r="BR130" s="5082"/>
      <c r="BS130" s="5082"/>
      <c r="BT130" s="5083"/>
      <c r="BU130" s="5280"/>
      <c r="BV130" s="5094"/>
      <c r="BW130" s="5094"/>
      <c r="BX130" s="5095"/>
      <c r="BY130" s="5095"/>
      <c r="BZ130" s="5095"/>
      <c r="CA130" s="5095"/>
      <c r="CB130" s="5095"/>
      <c r="CC130" s="5095"/>
      <c r="CD130" s="5095"/>
      <c r="CE130" s="5095"/>
      <c r="CF130" s="5095"/>
      <c r="CG130" s="5095"/>
      <c r="CH130" s="5095"/>
      <c r="CI130" s="6475"/>
      <c r="CJ130" s="5166"/>
      <c r="CL130" s="5140"/>
      <c r="CM130" s="5141"/>
      <c r="CN130" s="5141"/>
      <c r="CO130" s="5141"/>
      <c r="CP130" s="5141"/>
      <c r="CQ130" s="5141"/>
      <c r="CR130" s="5141"/>
      <c r="CS130" s="5141"/>
      <c r="CT130" s="5142"/>
      <c r="CU130" s="5141"/>
      <c r="CV130" s="5141"/>
      <c r="CW130" s="5141"/>
      <c r="CX130" s="5141"/>
      <c r="CY130" s="5203">
        <f>SUM(CY123:CY129)</f>
        <v>0</v>
      </c>
      <c r="CZ130" s="5203">
        <f>SUM(CZ124:CZ129)</f>
        <v>0</v>
      </c>
      <c r="DA130" s="5420"/>
      <c r="DB130" s="5143"/>
      <c r="DC130" s="5139"/>
      <c r="DD130" s="5484"/>
      <c r="DE130" s="5127"/>
      <c r="DF130" s="5127"/>
      <c r="DG130" s="2557"/>
      <c r="DH130" s="2557"/>
      <c r="DI130" s="2557"/>
      <c r="DJ130" s="2557"/>
      <c r="DK130" s="2557"/>
      <c r="DL130" s="2557"/>
      <c r="DM130" s="2557"/>
      <c r="DN130" s="2557"/>
      <c r="DO130" s="2557"/>
      <c r="DP130" s="2557"/>
      <c r="DQ130" s="2557"/>
      <c r="DR130" s="2557"/>
      <c r="DS130" s="2523"/>
      <c r="DU130" s="5016"/>
      <c r="DV130" s="5016"/>
      <c r="DW130" s="5016"/>
      <c r="DX130" s="5016" t="s">
        <v>14</v>
      </c>
      <c r="DY130" s="5016" t="s">
        <v>12</v>
      </c>
      <c r="DZ130" s="5016"/>
      <c r="EA130" s="5016"/>
      <c r="EB130" s="5016" t="s">
        <v>15</v>
      </c>
      <c r="EC130" s="5016" t="s">
        <v>12</v>
      </c>
      <c r="ED130" s="5016" t="s">
        <v>12</v>
      </c>
      <c r="EE130" s="5016"/>
      <c r="EF130" s="5016"/>
      <c r="EG130" s="5016"/>
      <c r="EH130" s="5016"/>
      <c r="EI130" s="5016" t="s">
        <v>0</v>
      </c>
      <c r="EJ130" s="5016"/>
      <c r="EK130" s="5016"/>
      <c r="EL130" s="4994"/>
      <c r="EM130" s="6924"/>
      <c r="EN130" s="4449"/>
      <c r="EO130" s="4449"/>
      <c r="EP130" s="182"/>
      <c r="EQ130" s="182"/>
      <c r="ER130" s="182"/>
      <c r="ES130" s="182"/>
      <c r="ET130" s="182"/>
      <c r="EU130" s="182"/>
      <c r="EV130" s="182"/>
      <c r="EW130" s="182"/>
      <c r="EX130" s="182"/>
      <c r="EY130" s="182"/>
      <c r="EZ130" s="182"/>
      <c r="FA130" s="182"/>
      <c r="FB130" s="339"/>
      <c r="FD130" s="7065"/>
      <c r="FE130" s="7171"/>
      <c r="FF130" s="6328"/>
      <c r="FG130" s="6328"/>
      <c r="FH130" s="6329"/>
      <c r="FI130" s="6328"/>
      <c r="FJ130" s="6328"/>
      <c r="FK130" s="6328"/>
      <c r="FL130" s="6332"/>
      <c r="FM130" s="6329"/>
      <c r="FN130" s="6328"/>
      <c r="FO130" s="6328"/>
      <c r="FP130" s="6334"/>
      <c r="FQ130" s="6333"/>
      <c r="FR130" s="6354"/>
      <c r="FS130" s="7023"/>
      <c r="FT130" s="5121"/>
      <c r="GM130" s="6535"/>
      <c r="GN130" s="6536"/>
      <c r="GO130" s="6536"/>
      <c r="GP130" s="6536"/>
      <c r="GQ130" s="6536"/>
      <c r="GR130" s="6536"/>
      <c r="GS130" s="6536"/>
      <c r="GT130" s="6536"/>
      <c r="GU130" s="6537"/>
      <c r="GV130" s="6536"/>
      <c r="GW130" s="6536"/>
      <c r="GX130" s="6536"/>
      <c r="GY130" s="6536"/>
      <c r="GZ130" s="6536"/>
      <c r="HA130" s="6536"/>
      <c r="HB130" s="6676"/>
      <c r="HC130" s="6676"/>
      <c r="HD130" s="6538"/>
      <c r="HW130" s="6781"/>
      <c r="HX130" s="6781"/>
      <c r="HY130" s="6781"/>
      <c r="HZ130" s="6781" t="s">
        <v>3</v>
      </c>
      <c r="IA130" s="6781" t="s">
        <v>18</v>
      </c>
      <c r="IB130" s="6781"/>
      <c r="IC130" s="6781"/>
      <c r="ID130" s="6781" t="s">
        <v>21</v>
      </c>
      <c r="IE130" s="6781" t="s">
        <v>27</v>
      </c>
      <c r="IF130" s="6781" t="s">
        <v>28</v>
      </c>
      <c r="IG130" s="6781"/>
      <c r="IH130" s="6781"/>
      <c r="II130" s="6781"/>
      <c r="IJ130" s="6781"/>
      <c r="IK130" s="6781" t="s">
        <v>11</v>
      </c>
      <c r="IL130" s="6873"/>
      <c r="IM130" s="6873"/>
      <c r="IN130" s="6781"/>
      <c r="IO130" s="87"/>
      <c r="IP130" s="6731"/>
      <c r="IQ130" s="6731"/>
      <c r="IR130" s="6731"/>
      <c r="IS130" s="6731"/>
      <c r="IT130" s="6731"/>
      <c r="IU130" s="6731"/>
      <c r="IV130" s="6731"/>
      <c r="IW130" s="6731"/>
      <c r="IX130" s="6731"/>
      <c r="IY130" s="6731"/>
      <c r="IZ130" s="6731"/>
      <c r="JA130" s="6731"/>
      <c r="JB130" s="6731"/>
      <c r="JC130" s="6731"/>
      <c r="JD130" s="6731"/>
      <c r="JE130" s="6731"/>
    </row>
    <row r="131" spans="17:265" ht="18" thickBot="1">
      <c r="Q131" s="7712"/>
      <c r="R131" s="7714"/>
      <c r="S131" s="7779"/>
      <c r="T131" s="7714"/>
      <c r="U131" s="7780"/>
      <c r="V131" s="7760"/>
      <c r="W131" s="7717"/>
      <c r="X131" s="7717"/>
      <c r="Y131" s="7722"/>
      <c r="Z131" s="8524"/>
      <c r="AA131" s="7763"/>
      <c r="AB131" s="7717"/>
      <c r="AC131" s="7721"/>
      <c r="AD131" s="7721"/>
      <c r="AE131" s="7752"/>
      <c r="AF131" s="7722"/>
      <c r="AG131" s="7714"/>
      <c r="AH131" s="7711"/>
      <c r="AI131" s="7782"/>
      <c r="AJ131" s="7992" t="s">
        <v>1669</v>
      </c>
      <c r="AK131" s="7993">
        <v>1</v>
      </c>
      <c r="AL131" s="7803" t="s">
        <v>36</v>
      </c>
      <c r="AM131" s="7939">
        <v>45800</v>
      </c>
      <c r="AN131" s="7896">
        <v>45</v>
      </c>
      <c r="AO131" s="7806" t="s">
        <v>35</v>
      </c>
      <c r="AP131" s="7806">
        <f>(AN131*1000/500)</f>
        <v>90</v>
      </c>
      <c r="AQ131" s="7916">
        <v>526.20000000000005</v>
      </c>
      <c r="AR131" s="7808">
        <v>45805</v>
      </c>
      <c r="AS131" s="7895">
        <v>45806</v>
      </c>
      <c r="AT131" s="7806">
        <v>24932</v>
      </c>
      <c r="AU131" s="7896">
        <v>45000</v>
      </c>
      <c r="AV131" s="7896">
        <f t="shared" ref="AV131:AV139" si="38">(AU131-AN131*1000)</f>
        <v>0</v>
      </c>
      <c r="AW131" s="7915">
        <f t="shared" ref="AW131:AW139" si="39">(AU131*AQ131/1000)</f>
        <v>23679.000000000004</v>
      </c>
      <c r="AX131" s="7916">
        <f t="shared" ref="AX131:AX139" si="40">(AW131*0.05)</f>
        <v>1183.9500000000003</v>
      </c>
      <c r="AY131" s="7803">
        <v>5</v>
      </c>
      <c r="AZ131" s="7995" t="s">
        <v>1821</v>
      </c>
      <c r="BC131" s="8358" t="s">
        <v>1751</v>
      </c>
      <c r="BD131" s="5057"/>
      <c r="BE131" s="5058"/>
      <c r="BF131" s="5058"/>
      <c r="BG131" s="5058"/>
      <c r="BH131" s="5058"/>
      <c r="BI131" s="5058"/>
      <c r="BJ131" s="5058"/>
      <c r="BK131" s="5058"/>
      <c r="BL131" s="5058"/>
      <c r="BM131" s="5058"/>
      <c r="BN131" s="5058"/>
      <c r="BO131" s="5058"/>
      <c r="BP131" s="5058"/>
      <c r="BQ131" s="5058"/>
      <c r="BR131" s="5058"/>
      <c r="BS131" s="5058"/>
      <c r="BT131" s="5083"/>
      <c r="BU131" s="5280"/>
      <c r="BV131" s="5094"/>
      <c r="BW131" s="5094"/>
      <c r="BX131" s="5095"/>
      <c r="BY131" s="5095"/>
      <c r="BZ131" s="5095"/>
      <c r="CA131" s="5095"/>
      <c r="CB131" s="5095"/>
      <c r="CC131" s="5095"/>
      <c r="CD131" s="5095"/>
      <c r="CE131" s="5095"/>
      <c r="CF131" s="5095"/>
      <c r="CG131" s="5095"/>
      <c r="CH131" s="5095"/>
      <c r="CI131" s="6475"/>
      <c r="CJ131" s="5166"/>
      <c r="CL131" s="5139"/>
      <c r="CM131" s="5139"/>
      <c r="CN131" s="5139"/>
      <c r="CO131" s="5139"/>
      <c r="CP131" s="5139"/>
      <c r="CQ131" s="5139"/>
      <c r="CR131" s="5139"/>
      <c r="CS131" s="5139"/>
      <c r="CT131" s="5139"/>
      <c r="CU131" s="5139"/>
      <c r="CV131" s="5139"/>
      <c r="CW131" s="5139"/>
      <c r="CX131" s="5139"/>
      <c r="CY131" s="5139"/>
      <c r="CZ131" s="5139"/>
      <c r="DA131" s="5139"/>
      <c r="DB131" s="5139"/>
      <c r="DC131" s="5139"/>
      <c r="DD131" s="5484"/>
      <c r="DE131" s="5127"/>
      <c r="DF131" s="5127"/>
      <c r="DG131" s="2557"/>
      <c r="DH131" s="2557"/>
      <c r="DI131" s="2557"/>
      <c r="DJ131" s="2557"/>
      <c r="DK131" s="2557"/>
      <c r="DL131" s="2557"/>
      <c r="DM131" s="2557"/>
      <c r="DN131" s="2557"/>
      <c r="DO131" s="2557"/>
      <c r="DP131" s="2557"/>
      <c r="DQ131" s="2557"/>
      <c r="DR131" s="2557"/>
      <c r="DS131" s="2523"/>
      <c r="DU131" s="5017" t="s">
        <v>3</v>
      </c>
      <c r="DV131" s="5017" t="s">
        <v>4</v>
      </c>
      <c r="DW131" s="5017" t="s">
        <v>18</v>
      </c>
      <c r="DX131" s="5017" t="s">
        <v>19</v>
      </c>
      <c r="DY131" s="5017" t="s">
        <v>19</v>
      </c>
      <c r="DZ131" s="5017" t="s">
        <v>20</v>
      </c>
      <c r="EA131" s="5017" t="s">
        <v>21</v>
      </c>
      <c r="EB131" s="5017" t="s">
        <v>22</v>
      </c>
      <c r="EC131" s="5017" t="s">
        <v>23</v>
      </c>
      <c r="ED131" s="5017" t="s">
        <v>23</v>
      </c>
      <c r="EE131" s="5017" t="s">
        <v>1227</v>
      </c>
      <c r="EF131" s="5017" t="s">
        <v>20</v>
      </c>
      <c r="EG131" s="5017" t="s">
        <v>25</v>
      </c>
      <c r="EH131" s="5017" t="s">
        <v>0</v>
      </c>
      <c r="EI131" s="5017" t="s">
        <v>1363</v>
      </c>
      <c r="EJ131" s="5017"/>
      <c r="EK131" s="5017" t="s">
        <v>26</v>
      </c>
      <c r="EL131" s="4994"/>
      <c r="EM131" s="6924"/>
      <c r="EN131" s="4449"/>
      <c r="EO131" s="4449"/>
      <c r="EP131" s="182"/>
      <c r="EQ131" s="182"/>
      <c r="ER131" s="182"/>
      <c r="ES131" s="182"/>
      <c r="ET131" s="182"/>
      <c r="EU131" s="182"/>
      <c r="EV131" s="182"/>
      <c r="EW131" s="182"/>
      <c r="EX131" s="182"/>
      <c r="EY131" s="182"/>
      <c r="EZ131" s="182"/>
      <c r="FA131" s="182"/>
      <c r="FB131" s="339"/>
      <c r="FD131" s="6335"/>
      <c r="FE131" s="7171"/>
      <c r="FF131" s="6328"/>
      <c r="FG131" s="6328"/>
      <c r="FH131" s="6329"/>
      <c r="FI131" s="6328"/>
      <c r="FJ131" s="6328"/>
      <c r="FK131" s="6328"/>
      <c r="FL131" s="6332"/>
      <c r="FM131" s="6329"/>
      <c r="FN131" s="6328"/>
      <c r="FO131" s="6328"/>
      <c r="FP131" s="6334"/>
      <c r="FQ131" s="6333"/>
      <c r="FR131" s="6354"/>
      <c r="FS131" s="7023"/>
      <c r="FT131" s="5126"/>
      <c r="GM131" s="6535"/>
      <c r="GN131" s="6536"/>
      <c r="GO131" s="6536"/>
      <c r="GP131" s="6536"/>
      <c r="GQ131" s="6536"/>
      <c r="GR131" s="6536"/>
      <c r="GS131" s="6536"/>
      <c r="GT131" s="6536"/>
      <c r="GU131" s="6537"/>
      <c r="GV131" s="6536"/>
      <c r="GW131" s="6536"/>
      <c r="GX131" s="6536"/>
      <c r="GY131" s="6536"/>
      <c r="GZ131" s="6536"/>
      <c r="HA131" s="6536"/>
      <c r="HB131" s="6676"/>
      <c r="HC131" s="6676"/>
      <c r="HD131" s="6538"/>
      <c r="HW131" s="6754"/>
      <c r="HX131" s="6739"/>
      <c r="HY131" s="6739"/>
      <c r="HZ131" s="6739"/>
      <c r="IA131" s="6740"/>
      <c r="IB131" s="6739"/>
      <c r="IC131" s="6739"/>
      <c r="ID131" s="6741"/>
      <c r="IE131" s="6742"/>
      <c r="IF131" s="6740"/>
      <c r="IG131" s="7193"/>
      <c r="IH131" s="6739"/>
      <c r="II131" s="6743"/>
      <c r="IJ131" s="6744"/>
      <c r="IK131" s="6745"/>
      <c r="IL131" s="7194"/>
      <c r="IM131" s="6745"/>
      <c r="IN131" s="6879"/>
      <c r="IO131" s="5012"/>
      <c r="IP131" s="6731"/>
      <c r="IQ131" s="6731"/>
      <c r="IR131" s="6731"/>
      <c r="IS131" s="6731"/>
      <c r="IT131" s="6731"/>
      <c r="IU131" s="6731"/>
      <c r="IV131" s="6731"/>
      <c r="IW131" s="6731"/>
      <c r="IX131" s="6731"/>
      <c r="IY131" s="6731"/>
      <c r="IZ131" s="6731"/>
      <c r="JA131" s="6731"/>
      <c r="JB131" s="6731"/>
      <c r="JC131" s="6731"/>
      <c r="JD131" s="6731"/>
      <c r="JE131" s="6731"/>
    </row>
    <row r="132" spans="17:265" ht="15" thickBot="1">
      <c r="Q132" s="7889"/>
      <c r="R132" s="7890"/>
      <c r="S132" s="7890"/>
      <c r="T132" s="7890"/>
      <c r="U132" s="7890"/>
      <c r="V132" s="7890"/>
      <c r="W132" s="7890"/>
      <c r="X132" s="7890"/>
      <c r="Y132" s="7890"/>
      <c r="Z132" s="7890"/>
      <c r="AA132" s="7891"/>
      <c r="AB132" s="7890"/>
      <c r="AC132" s="7890"/>
      <c r="AD132" s="7890"/>
      <c r="AE132" s="7892">
        <f>SUM(AE88:AE127)</f>
        <v>890942.12000000011</v>
      </c>
      <c r="AF132" s="7892">
        <f>SUM(AF88:AF127)</f>
        <v>41104.830999999998</v>
      </c>
      <c r="AG132" s="7890"/>
      <c r="AH132" s="8504"/>
      <c r="AI132" s="7782"/>
      <c r="AJ132" s="7996" t="s">
        <v>1547</v>
      </c>
      <c r="AK132" s="7779">
        <v>2</v>
      </c>
      <c r="AL132" s="7714" t="s">
        <v>36</v>
      </c>
      <c r="AM132" s="7780">
        <v>45800</v>
      </c>
      <c r="AN132" s="7911">
        <v>25.2</v>
      </c>
      <c r="AO132" s="7717" t="s">
        <v>35</v>
      </c>
      <c r="AP132" s="7717">
        <f>(AN132*1000/400)</f>
        <v>63</v>
      </c>
      <c r="AQ132" s="7722">
        <v>993.4</v>
      </c>
      <c r="AR132" s="7719">
        <v>45805</v>
      </c>
      <c r="AS132" s="7720">
        <v>45806</v>
      </c>
      <c r="AT132" s="7717">
        <v>24932</v>
      </c>
      <c r="AU132" s="7721">
        <v>25200</v>
      </c>
      <c r="AV132" s="7721">
        <f t="shared" si="38"/>
        <v>0</v>
      </c>
      <c r="AW132" s="7752">
        <f t="shared" si="39"/>
        <v>25033.68</v>
      </c>
      <c r="AX132" s="7722">
        <f t="shared" si="40"/>
        <v>1251.6840000000002</v>
      </c>
      <c r="AY132" s="7714">
        <v>5</v>
      </c>
      <c r="AZ132" s="7980"/>
      <c r="BC132" s="5059"/>
      <c r="BD132" s="5059"/>
      <c r="BE132" s="5059"/>
      <c r="BF132" s="5059" t="s">
        <v>14</v>
      </c>
      <c r="BG132" s="5059" t="s">
        <v>12</v>
      </c>
      <c r="BH132" s="5059"/>
      <c r="BI132" s="5059"/>
      <c r="BJ132" s="5059" t="s">
        <v>15</v>
      </c>
      <c r="BK132" s="5059" t="s">
        <v>12</v>
      </c>
      <c r="BL132" s="5059" t="s">
        <v>12</v>
      </c>
      <c r="BM132" s="5059"/>
      <c r="BN132" s="5059"/>
      <c r="BO132" s="5059"/>
      <c r="BP132" s="5059"/>
      <c r="BQ132" s="5059" t="s">
        <v>0</v>
      </c>
      <c r="BR132" s="5059"/>
      <c r="BS132" s="5059"/>
      <c r="BT132" s="5083"/>
      <c r="BU132" s="5280"/>
      <c r="BV132" s="5094"/>
      <c r="BW132" s="5094"/>
      <c r="BX132" s="5095"/>
      <c r="BY132" s="5095"/>
      <c r="BZ132" s="5095"/>
      <c r="CA132" s="5095"/>
      <c r="CB132" s="5095"/>
      <c r="CC132" s="5095"/>
      <c r="CD132" s="5095"/>
      <c r="CE132" s="5095"/>
      <c r="CF132" s="5095"/>
      <c r="CG132" s="5095"/>
      <c r="CH132" s="5095"/>
      <c r="CI132" s="6475"/>
      <c r="CJ132" s="5166"/>
      <c r="CL132" s="5103" t="s">
        <v>1810</v>
      </c>
      <c r="CM132" s="5103"/>
      <c r="CN132" s="5104"/>
      <c r="CO132" s="5104"/>
      <c r="CP132" s="5104"/>
      <c r="CQ132" s="5104"/>
      <c r="CR132" s="5104"/>
      <c r="CS132" s="5104"/>
      <c r="CT132" s="5104"/>
      <c r="CU132" s="5104"/>
      <c r="CV132" s="5104"/>
      <c r="CW132" s="5104"/>
      <c r="CX132" s="5104"/>
      <c r="CY132" s="5104"/>
      <c r="CZ132" s="5104"/>
      <c r="DA132" s="5104"/>
      <c r="DB132" s="5104"/>
      <c r="DC132" s="5139"/>
      <c r="DD132" s="5484"/>
      <c r="DE132" s="5127"/>
      <c r="DF132" s="5127"/>
      <c r="DG132" s="2557"/>
      <c r="DH132" s="2557"/>
      <c r="DI132" s="2557"/>
      <c r="DJ132" s="2557"/>
      <c r="DK132" s="2557"/>
      <c r="DL132" s="2557"/>
      <c r="DM132" s="2557"/>
      <c r="DN132" s="2557"/>
      <c r="DO132" s="2557"/>
      <c r="DP132" s="2557"/>
      <c r="DQ132" s="2557"/>
      <c r="DR132" s="2557"/>
      <c r="DS132" s="2523"/>
      <c r="DU132" s="5018"/>
      <c r="DV132" s="5018"/>
      <c r="DW132" s="5018"/>
      <c r="DX132" s="5018" t="s">
        <v>3</v>
      </c>
      <c r="DY132" s="5018" t="s">
        <v>18</v>
      </c>
      <c r="DZ132" s="5018"/>
      <c r="EA132" s="5018"/>
      <c r="EB132" s="5018" t="s">
        <v>21</v>
      </c>
      <c r="EC132" s="5018" t="s">
        <v>27</v>
      </c>
      <c r="ED132" s="5018" t="s">
        <v>28</v>
      </c>
      <c r="EE132" s="5018"/>
      <c r="EF132" s="5018"/>
      <c r="EG132" s="5018"/>
      <c r="EH132" s="5018"/>
      <c r="EI132" s="5018" t="s">
        <v>11</v>
      </c>
      <c r="EJ132" s="5018"/>
      <c r="EK132" s="5018"/>
      <c r="EL132" s="4994"/>
      <c r="EM132" s="6924"/>
      <c r="EN132" s="4449"/>
      <c r="EO132" s="4449"/>
      <c r="EP132" s="182"/>
      <c r="EQ132" s="182"/>
      <c r="ER132" s="182"/>
      <c r="ES132" s="182"/>
      <c r="ET132" s="182"/>
      <c r="EU132" s="182"/>
      <c r="EV132" s="182"/>
      <c r="EW132" s="182"/>
      <c r="EX132" s="182"/>
      <c r="EY132" s="182"/>
      <c r="EZ132" s="182"/>
      <c r="FA132" s="182"/>
      <c r="FB132" s="339"/>
      <c r="FD132" s="5123"/>
      <c r="FE132" s="5124"/>
      <c r="FF132" s="5124"/>
      <c r="FG132" s="5124"/>
      <c r="FH132" s="5124"/>
      <c r="FI132" s="5124"/>
      <c r="FJ132" s="5124"/>
      <c r="FK132" s="5124"/>
      <c r="FL132" s="5125"/>
      <c r="FM132" s="5124"/>
      <c r="FN132" s="5124"/>
      <c r="FO132" s="5124"/>
      <c r="FP132" s="5124"/>
      <c r="FQ132" s="5124"/>
      <c r="FR132" s="5132"/>
      <c r="FS132" s="5416"/>
      <c r="FT132" s="5126"/>
      <c r="GM132" s="6535"/>
      <c r="GN132" s="6536"/>
      <c r="GO132" s="6536"/>
      <c r="GP132" s="6536"/>
      <c r="GQ132" s="6536"/>
      <c r="GR132" s="6536"/>
      <c r="GS132" s="6536"/>
      <c r="GT132" s="6536"/>
      <c r="GU132" s="6537"/>
      <c r="GV132" s="6536"/>
      <c r="GW132" s="6536"/>
      <c r="GX132" s="6536"/>
      <c r="GY132" s="6536"/>
      <c r="GZ132" s="6536"/>
      <c r="HA132" s="6536"/>
      <c r="HB132" s="6676"/>
      <c r="HC132" s="6676"/>
      <c r="HD132" s="6538"/>
      <c r="HW132" s="6746"/>
      <c r="HX132" s="6754"/>
      <c r="HY132" s="6755"/>
      <c r="HZ132" s="6755"/>
      <c r="IA132" s="6756"/>
      <c r="IB132" s="6755"/>
      <c r="IC132" s="6755"/>
      <c r="ID132" s="6757"/>
      <c r="IE132" s="6758"/>
      <c r="IF132" s="6756"/>
      <c r="IG132" s="7192"/>
      <c r="IH132" s="6755"/>
      <c r="II132" s="6759"/>
      <c r="IJ132" s="6760"/>
      <c r="IK132" s="6761"/>
      <c r="IL132" s="7177"/>
      <c r="IM132" s="6761"/>
      <c r="IN132" s="6762"/>
      <c r="IO132" s="5012"/>
      <c r="IP132" s="6731"/>
      <c r="IQ132" s="6731"/>
      <c r="IR132" s="6731"/>
      <c r="IS132" s="6731"/>
      <c r="IT132" s="6731"/>
      <c r="IU132" s="6731"/>
      <c r="IV132" s="6731"/>
      <c r="IW132" s="6731"/>
      <c r="IX132" s="6731"/>
      <c r="IY132" s="6731"/>
      <c r="IZ132" s="6731"/>
      <c r="JA132" s="6731"/>
      <c r="JB132" s="6731"/>
      <c r="JC132" s="6731"/>
      <c r="JD132" s="6731"/>
      <c r="JE132" s="6731"/>
    </row>
    <row r="133" spans="17:265">
      <c r="Q133" s="7684"/>
      <c r="R133" s="7684"/>
      <c r="S133" s="7684"/>
      <c r="T133" s="7684"/>
      <c r="U133" s="7684"/>
      <c r="V133" s="7684"/>
      <c r="W133" s="7684"/>
      <c r="X133" s="7684"/>
      <c r="Y133" s="7684"/>
      <c r="Z133" s="7684"/>
      <c r="AA133" s="7684"/>
      <c r="AB133" s="7684"/>
      <c r="AC133" s="7684"/>
      <c r="AD133" s="7684"/>
      <c r="AE133" s="7684"/>
      <c r="AF133" s="7684"/>
      <c r="AG133" s="7684"/>
      <c r="AH133" s="7684"/>
      <c r="AI133" s="7782"/>
      <c r="AJ133" s="8287" t="s">
        <v>1669</v>
      </c>
      <c r="AK133" s="8398">
        <v>3</v>
      </c>
      <c r="AL133" s="8369" t="s">
        <v>36</v>
      </c>
      <c r="AM133" s="8566">
        <v>45817</v>
      </c>
      <c r="AN133" s="8490">
        <v>90</v>
      </c>
      <c r="AO133" s="8372" t="s">
        <v>35</v>
      </c>
      <c r="AP133" s="8372">
        <f>(AN133*1000/500)</f>
        <v>180</v>
      </c>
      <c r="AQ133" s="8045">
        <v>526.20000000000005</v>
      </c>
      <c r="AR133" s="8107">
        <v>45821</v>
      </c>
      <c r="AS133" s="8374">
        <v>45820</v>
      </c>
      <c r="AT133" s="8372">
        <v>24993</v>
      </c>
      <c r="AU133" s="8490">
        <v>90000</v>
      </c>
      <c r="AV133" s="8490">
        <f t="shared" si="38"/>
        <v>0</v>
      </c>
      <c r="AW133" s="8181">
        <f t="shared" si="39"/>
        <v>47358.000000000007</v>
      </c>
      <c r="AX133" s="8045">
        <f t="shared" si="40"/>
        <v>2367.9000000000005</v>
      </c>
      <c r="AY133" s="8369">
        <v>5</v>
      </c>
      <c r="AZ133" s="7949"/>
      <c r="BC133" s="5060" t="s">
        <v>3</v>
      </c>
      <c r="BD133" s="5060" t="s">
        <v>4</v>
      </c>
      <c r="BE133" s="5060" t="s">
        <v>18</v>
      </c>
      <c r="BF133" s="5060" t="s">
        <v>19</v>
      </c>
      <c r="BG133" s="5060" t="s">
        <v>19</v>
      </c>
      <c r="BH133" s="5060" t="s">
        <v>20</v>
      </c>
      <c r="BI133" s="5060" t="s">
        <v>21</v>
      </c>
      <c r="BJ133" s="5060" t="s">
        <v>22</v>
      </c>
      <c r="BK133" s="5060" t="s">
        <v>23</v>
      </c>
      <c r="BL133" s="5060" t="s">
        <v>23</v>
      </c>
      <c r="BM133" s="5060" t="s">
        <v>1227</v>
      </c>
      <c r="BN133" s="5060" t="s">
        <v>20</v>
      </c>
      <c r="BO133" s="5060" t="s">
        <v>25</v>
      </c>
      <c r="BP133" s="5060" t="s">
        <v>0</v>
      </c>
      <c r="BQ133" s="5060" t="s">
        <v>1363</v>
      </c>
      <c r="BR133" s="6697" t="s">
        <v>1388</v>
      </c>
      <c r="BS133" s="5060" t="s">
        <v>26</v>
      </c>
      <c r="BT133" s="5083"/>
      <c r="BU133" s="5280"/>
      <c r="BV133" s="5094"/>
      <c r="BW133" s="5094"/>
      <c r="BX133" s="5095"/>
      <c r="BY133" s="5095"/>
      <c r="BZ133" s="5095"/>
      <c r="CA133" s="5095"/>
      <c r="CB133" s="5095"/>
      <c r="CC133" s="5095"/>
      <c r="CD133" s="5095"/>
      <c r="CE133" s="5095"/>
      <c r="CF133" s="5095"/>
      <c r="CG133" s="5095"/>
      <c r="CH133" s="5095"/>
      <c r="CI133" s="6475"/>
      <c r="CJ133" s="5166"/>
      <c r="CL133" s="5106"/>
      <c r="CM133" s="5106"/>
      <c r="CN133" s="5106"/>
      <c r="CO133" s="5106" t="s">
        <v>14</v>
      </c>
      <c r="CP133" s="5106" t="s">
        <v>12</v>
      </c>
      <c r="CQ133" s="5106"/>
      <c r="CR133" s="5106"/>
      <c r="CS133" s="5106" t="s">
        <v>15</v>
      </c>
      <c r="CT133" s="5106" t="s">
        <v>12</v>
      </c>
      <c r="CU133" s="5106" t="s">
        <v>12</v>
      </c>
      <c r="CV133" s="5106"/>
      <c r="CW133" s="5106"/>
      <c r="CX133" s="5106"/>
      <c r="CY133" s="5106"/>
      <c r="CZ133" s="5106" t="s">
        <v>0</v>
      </c>
      <c r="DA133" s="5106"/>
      <c r="DB133" s="5106"/>
      <c r="DC133" s="5139"/>
      <c r="DD133" s="5484"/>
      <c r="DE133" s="5127"/>
      <c r="DF133" s="5127"/>
      <c r="DG133" s="2557"/>
      <c r="DH133" s="2557"/>
      <c r="DI133" s="2557"/>
      <c r="DJ133" s="2557"/>
      <c r="DK133" s="2557"/>
      <c r="DL133" s="2557"/>
      <c r="DM133" s="2557"/>
      <c r="DN133" s="2557"/>
      <c r="DO133" s="2557"/>
      <c r="DP133" s="2557"/>
      <c r="DQ133" s="2557"/>
      <c r="DR133" s="2557"/>
      <c r="DS133" s="2523"/>
      <c r="DU133" s="5469"/>
      <c r="DV133" s="5458"/>
      <c r="DW133" s="5459"/>
      <c r="DX133" s="5459"/>
      <c r="DY133" s="5460"/>
      <c r="DZ133" s="4227"/>
      <c r="EA133" s="5459"/>
      <c r="EB133" s="5459"/>
      <c r="EC133" s="5461"/>
      <c r="ED133" s="5460"/>
      <c r="EE133" s="5459"/>
      <c r="EF133" s="5462"/>
      <c r="EG133" s="5462"/>
      <c r="EH133" s="5463"/>
      <c r="EI133" s="5464"/>
      <c r="EJ133" s="5462"/>
      <c r="EK133" s="6271"/>
      <c r="EL133" s="4994"/>
      <c r="EM133" s="6924"/>
      <c r="EN133" s="4449"/>
      <c r="EO133" s="4449"/>
      <c r="EP133" s="182"/>
      <c r="EQ133" s="182"/>
      <c r="ER133" s="182"/>
      <c r="ES133" s="182"/>
      <c r="ET133" s="182"/>
      <c r="EU133" s="182"/>
      <c r="EV133" s="182"/>
      <c r="EW133" s="182"/>
      <c r="EX133" s="182"/>
      <c r="EY133" s="182"/>
      <c r="EZ133" s="182"/>
      <c r="FA133" s="182"/>
      <c r="FB133" s="339"/>
      <c r="FD133" s="5128"/>
      <c r="FE133" s="5129"/>
      <c r="FF133" s="5124"/>
      <c r="FG133" s="5124"/>
      <c r="FH133" s="5130"/>
      <c r="FI133" s="5124"/>
      <c r="FJ133" s="5124"/>
      <c r="FK133" s="5124"/>
      <c r="FL133" s="5131"/>
      <c r="FM133" s="5124"/>
      <c r="FN133" s="5124"/>
      <c r="FO133" s="5132"/>
      <c r="FP133" s="5124"/>
      <c r="FQ133" s="5132"/>
      <c r="FR133" s="5132"/>
      <c r="FS133" s="5417"/>
      <c r="FT133" s="5126"/>
      <c r="GM133" s="6535"/>
      <c r="GN133" s="6536"/>
      <c r="GO133" s="6536"/>
      <c r="GP133" s="6536"/>
      <c r="GQ133" s="6536"/>
      <c r="GR133" s="6536"/>
      <c r="GS133" s="6536"/>
      <c r="GT133" s="6536"/>
      <c r="GU133" s="6537"/>
      <c r="GV133" s="6536"/>
      <c r="GW133" s="6536"/>
      <c r="GX133" s="6536"/>
      <c r="GY133" s="6536"/>
      <c r="GZ133" s="6536"/>
      <c r="HA133" s="6536"/>
      <c r="HB133" s="6676"/>
      <c r="HC133" s="6676"/>
      <c r="HD133" s="6538"/>
      <c r="HW133" s="6769"/>
      <c r="HX133" s="6765"/>
      <c r="HY133" s="6765"/>
      <c r="HZ133" s="6765"/>
      <c r="IA133" s="6765"/>
      <c r="IB133" s="6765"/>
      <c r="IC133" s="6765"/>
      <c r="ID133" s="6765"/>
      <c r="IE133" s="6770"/>
      <c r="IF133" s="6765"/>
      <c r="IG133" s="6765"/>
      <c r="IH133" s="6765"/>
      <c r="II133" s="6765"/>
      <c r="IJ133" s="6765"/>
      <c r="IK133" s="6765"/>
      <c r="IL133" s="6819"/>
      <c r="IM133" s="6819"/>
      <c r="IN133" s="6762"/>
      <c r="IO133" s="5012"/>
      <c r="IP133" s="6731"/>
      <c r="IQ133" s="6731"/>
      <c r="IR133" s="6731"/>
      <c r="IS133" s="6731"/>
      <c r="IT133" s="6731"/>
      <c r="IU133" s="6731"/>
      <c r="IV133" s="6731"/>
      <c r="IW133" s="6731"/>
      <c r="IX133" s="6731"/>
      <c r="IY133" s="6731"/>
      <c r="IZ133" s="6731"/>
      <c r="JA133" s="6731"/>
      <c r="JB133" s="6731"/>
      <c r="JC133" s="6731"/>
      <c r="JD133" s="6731"/>
      <c r="JE133" s="6731"/>
    </row>
    <row r="134" spans="17:265" ht="18" thickBot="1">
      <c r="Q134" s="7652" t="s">
        <v>1683</v>
      </c>
      <c r="R134" s="7653"/>
      <c r="S134" s="7650"/>
      <c r="T134" s="7650"/>
      <c r="U134" s="7650"/>
      <c r="V134" s="7650"/>
      <c r="W134" s="7650"/>
      <c r="X134" s="7650"/>
      <c r="Y134" s="7650"/>
      <c r="Z134" s="7650"/>
      <c r="AA134" s="7650"/>
      <c r="AB134" s="7650"/>
      <c r="AC134" s="7650"/>
      <c r="AD134" s="7650"/>
      <c r="AE134" s="7650"/>
      <c r="AF134" s="7650"/>
      <c r="AG134" s="7650"/>
      <c r="AH134" s="7650"/>
      <c r="AI134" s="7782"/>
      <c r="AJ134" s="8287" t="s">
        <v>1838</v>
      </c>
      <c r="AK134" s="8398">
        <v>4</v>
      </c>
      <c r="AL134" s="8369" t="s">
        <v>796</v>
      </c>
      <c r="AM134" s="8566">
        <v>45835</v>
      </c>
      <c r="AN134" s="8490">
        <v>50</v>
      </c>
      <c r="AO134" s="8372" t="s">
        <v>35</v>
      </c>
      <c r="AP134" s="8372">
        <f>(AN134*1000/500)</f>
        <v>100</v>
      </c>
      <c r="AQ134" s="8045">
        <v>526.20000000000005</v>
      </c>
      <c r="AR134" s="8107">
        <v>45835</v>
      </c>
      <c r="AS134" s="8374">
        <v>45834</v>
      </c>
      <c r="AT134" s="8372">
        <v>25050</v>
      </c>
      <c r="AU134" s="8490">
        <v>50000</v>
      </c>
      <c r="AV134" s="8490">
        <f t="shared" si="38"/>
        <v>0</v>
      </c>
      <c r="AW134" s="8181">
        <f t="shared" si="39"/>
        <v>26310.000000000004</v>
      </c>
      <c r="AX134" s="8045">
        <f t="shared" si="40"/>
        <v>1315.5000000000002</v>
      </c>
      <c r="AY134" s="8369">
        <v>5</v>
      </c>
      <c r="AZ134" s="8001"/>
      <c r="BC134" s="5061"/>
      <c r="BD134" s="5061"/>
      <c r="BE134" s="5061"/>
      <c r="BF134" s="5061" t="s">
        <v>3</v>
      </c>
      <c r="BG134" s="5061" t="s">
        <v>18</v>
      </c>
      <c r="BH134" s="5061"/>
      <c r="BI134" s="5061"/>
      <c r="BJ134" s="5061" t="s">
        <v>21</v>
      </c>
      <c r="BK134" s="5061" t="s">
        <v>27</v>
      </c>
      <c r="BL134" s="5061" t="s">
        <v>28</v>
      </c>
      <c r="BM134" s="5061"/>
      <c r="BN134" s="5061"/>
      <c r="BO134" s="5061"/>
      <c r="BP134" s="5061"/>
      <c r="BQ134" s="5061" t="s">
        <v>11</v>
      </c>
      <c r="BR134" s="5061"/>
      <c r="BS134" s="5061"/>
      <c r="BT134" s="5083"/>
      <c r="BU134" s="5280"/>
      <c r="BV134" s="5094"/>
      <c r="BW134" s="5094"/>
      <c r="BX134" s="5095"/>
      <c r="BY134" s="5095"/>
      <c r="BZ134" s="5095"/>
      <c r="CA134" s="5095"/>
      <c r="CB134" s="5095"/>
      <c r="CC134" s="5095"/>
      <c r="CD134" s="5095"/>
      <c r="CE134" s="5095"/>
      <c r="CF134" s="5095"/>
      <c r="CG134" s="5095"/>
      <c r="CH134" s="5095"/>
      <c r="CI134" s="6475"/>
      <c r="CJ134" s="5166"/>
      <c r="CL134" s="5110" t="s">
        <v>3</v>
      </c>
      <c r="CM134" s="5110" t="s">
        <v>4</v>
      </c>
      <c r="CN134" s="5110" t="s">
        <v>18</v>
      </c>
      <c r="CO134" s="5110" t="s">
        <v>19</v>
      </c>
      <c r="CP134" s="5110" t="s">
        <v>19</v>
      </c>
      <c r="CQ134" s="5110" t="s">
        <v>20</v>
      </c>
      <c r="CR134" s="5110" t="s">
        <v>21</v>
      </c>
      <c r="CS134" s="5110" t="s">
        <v>22</v>
      </c>
      <c r="CT134" s="5110" t="s">
        <v>23</v>
      </c>
      <c r="CU134" s="5110" t="s">
        <v>23</v>
      </c>
      <c r="CV134" s="5110" t="s">
        <v>1227</v>
      </c>
      <c r="CW134" s="5110" t="s">
        <v>20</v>
      </c>
      <c r="CX134" s="5110" t="s">
        <v>25</v>
      </c>
      <c r="CY134" s="5110" t="s">
        <v>0</v>
      </c>
      <c r="CZ134" s="5110" t="s">
        <v>1363</v>
      </c>
      <c r="DA134" s="5110" t="s">
        <v>1388</v>
      </c>
      <c r="DB134" s="5110" t="s">
        <v>26</v>
      </c>
      <c r="DC134" s="5139"/>
      <c r="DD134" s="5484"/>
      <c r="DE134" s="5127"/>
      <c r="DF134" s="5127"/>
      <c r="DG134" s="2557"/>
      <c r="DH134" s="2557"/>
      <c r="DI134" s="2557"/>
      <c r="DJ134" s="2557"/>
      <c r="DK134" s="2557"/>
      <c r="DL134" s="2557"/>
      <c r="DM134" s="2557"/>
      <c r="DN134" s="2557"/>
      <c r="DO134" s="2557"/>
      <c r="DP134" s="2557"/>
      <c r="DQ134" s="2557"/>
      <c r="DR134" s="2557"/>
      <c r="DS134" s="2523"/>
      <c r="DU134" s="6441"/>
      <c r="DV134" s="5365"/>
      <c r="DW134" s="5365"/>
      <c r="DX134" s="5365"/>
      <c r="DY134" s="5366"/>
      <c r="DZ134" s="5367"/>
      <c r="EA134" s="5365"/>
      <c r="EB134" s="5365"/>
      <c r="EC134" s="5368"/>
      <c r="ED134" s="5366"/>
      <c r="EE134" s="5365"/>
      <c r="EF134" s="5369"/>
      <c r="EG134" s="5369"/>
      <c r="EH134" s="5370"/>
      <c r="EI134" s="5371"/>
      <c r="EJ134" s="5369"/>
      <c r="EK134" s="5026"/>
      <c r="EL134" s="4994"/>
      <c r="EM134" s="6924"/>
      <c r="EN134" s="4449"/>
      <c r="EO134" s="4449"/>
      <c r="EP134" s="182"/>
      <c r="EQ134" s="182"/>
      <c r="ER134" s="182"/>
      <c r="ES134" s="182"/>
      <c r="ET134" s="182"/>
      <c r="EU134" s="182"/>
      <c r="EV134" s="182"/>
      <c r="EW134" s="182"/>
      <c r="EX134" s="182"/>
      <c r="EY134" s="182"/>
      <c r="EZ134" s="182"/>
      <c r="FA134" s="182"/>
      <c r="FB134" s="339"/>
      <c r="FD134" s="5123"/>
      <c r="FE134" s="5124"/>
      <c r="FF134" s="5124"/>
      <c r="FG134" s="5124"/>
      <c r="FH134" s="5124"/>
      <c r="FI134" s="5124"/>
      <c r="FJ134" s="5124"/>
      <c r="FK134" s="5124"/>
      <c r="FL134" s="5125"/>
      <c r="FM134" s="5124"/>
      <c r="FN134" s="5124"/>
      <c r="FO134" s="5124"/>
      <c r="FP134" s="5124"/>
      <c r="FQ134" s="5124"/>
      <c r="FR134" s="5132"/>
      <c r="FS134" s="5416"/>
      <c r="FT134" s="5126"/>
      <c r="GM134" s="6535"/>
      <c r="GN134" s="6536"/>
      <c r="GO134" s="6536"/>
      <c r="GP134" s="6536"/>
      <c r="GQ134" s="6536"/>
      <c r="GR134" s="6536"/>
      <c r="GS134" s="6536"/>
      <c r="GT134" s="6536"/>
      <c r="GU134" s="6537"/>
      <c r="GV134" s="6536"/>
      <c r="GW134" s="6536"/>
      <c r="GX134" s="6536"/>
      <c r="GY134" s="6536"/>
      <c r="GZ134" s="6536"/>
      <c r="HA134" s="6536"/>
      <c r="HB134" s="6676"/>
      <c r="HC134" s="6676"/>
      <c r="HD134" s="6538"/>
      <c r="HW134" s="6763"/>
      <c r="HX134" s="6764"/>
      <c r="HY134" s="6765"/>
      <c r="HZ134" s="6765"/>
      <c r="IA134" s="6766"/>
      <c r="IB134" s="6765"/>
      <c r="IC134" s="6765"/>
      <c r="ID134" s="6765"/>
      <c r="IE134" s="6767"/>
      <c r="IF134" s="6765"/>
      <c r="IG134" s="6765"/>
      <c r="IH134" s="6768"/>
      <c r="II134" s="6765"/>
      <c r="IJ134" s="6768"/>
      <c r="IK134" s="6768"/>
      <c r="IL134" s="6884"/>
      <c r="IM134" s="6884"/>
      <c r="IN134" s="6762"/>
      <c r="IO134" s="5012"/>
      <c r="IP134" s="6731"/>
      <c r="IQ134" s="6731"/>
      <c r="IR134" s="6731"/>
      <c r="IS134" s="6731"/>
      <c r="IT134" s="6731"/>
      <c r="IU134" s="6731"/>
      <c r="IV134" s="6731"/>
      <c r="IW134" s="6731"/>
      <c r="IX134" s="6731"/>
      <c r="IY134" s="6731"/>
      <c r="IZ134" s="6731"/>
      <c r="JA134" s="6731"/>
      <c r="JB134" s="6731"/>
      <c r="JC134" s="6731"/>
      <c r="JD134" s="6731"/>
      <c r="JE134" s="6731"/>
    </row>
    <row r="135" spans="17:265" ht="15" thickBot="1">
      <c r="Q135" s="7656"/>
      <c r="R135" s="7656"/>
      <c r="S135" s="7656"/>
      <c r="T135" s="7656" t="s">
        <v>14</v>
      </c>
      <c r="U135" s="7656" t="s">
        <v>12</v>
      </c>
      <c r="V135" s="7656"/>
      <c r="W135" s="7656"/>
      <c r="X135" s="7656"/>
      <c r="Y135" s="7656" t="s">
        <v>15</v>
      </c>
      <c r="Z135" s="7656" t="s">
        <v>12</v>
      </c>
      <c r="AA135" s="7656" t="s">
        <v>12</v>
      </c>
      <c r="AB135" s="7656"/>
      <c r="AC135" s="7656"/>
      <c r="AD135" s="7656"/>
      <c r="AE135" s="7656"/>
      <c r="AF135" s="7656" t="s">
        <v>0</v>
      </c>
      <c r="AG135" s="7656"/>
      <c r="AH135" s="7656"/>
      <c r="AI135" s="7782"/>
      <c r="AJ135" s="8287" t="s">
        <v>1838</v>
      </c>
      <c r="AK135" s="8398">
        <v>5</v>
      </c>
      <c r="AL135" s="8369" t="s">
        <v>796</v>
      </c>
      <c r="AM135" s="8566">
        <v>45864</v>
      </c>
      <c r="AN135" s="8490">
        <v>50</v>
      </c>
      <c r="AO135" s="8372" t="s">
        <v>35</v>
      </c>
      <c r="AP135" s="8372">
        <f>(AN135*1000/500)</f>
        <v>100</v>
      </c>
      <c r="AQ135" s="8045">
        <v>526.20000000000005</v>
      </c>
      <c r="AR135" s="8107">
        <v>45866</v>
      </c>
      <c r="AS135" s="8374">
        <v>45866</v>
      </c>
      <c r="AT135" s="8372">
        <v>25191</v>
      </c>
      <c r="AU135" s="8490">
        <v>50000</v>
      </c>
      <c r="AV135" s="8490">
        <f t="shared" si="38"/>
        <v>0</v>
      </c>
      <c r="AW135" s="8181">
        <f t="shared" si="39"/>
        <v>26310.000000000004</v>
      </c>
      <c r="AX135" s="8045">
        <f t="shared" si="40"/>
        <v>1315.5000000000002</v>
      </c>
      <c r="AY135" s="8369">
        <v>5</v>
      </c>
      <c r="AZ135" s="7949"/>
      <c r="BC135" s="6261" t="s">
        <v>1843</v>
      </c>
      <c r="BD135" s="5313" t="s">
        <v>1780</v>
      </c>
      <c r="BE135" s="5253">
        <v>2</v>
      </c>
      <c r="BF135" s="5254">
        <v>1886</v>
      </c>
      <c r="BG135" s="5255">
        <v>45876</v>
      </c>
      <c r="BH135" s="5256">
        <v>300</v>
      </c>
      <c r="BI135" s="5254" t="s">
        <v>96</v>
      </c>
      <c r="BJ135" s="5257">
        <v>19.95</v>
      </c>
      <c r="BK135" s="5397">
        <v>45889</v>
      </c>
      <c r="BL135" s="6307">
        <v>45884</v>
      </c>
      <c r="BM135" s="5398">
        <v>79400</v>
      </c>
      <c r="BN135" s="5257">
        <v>298.02999999999997</v>
      </c>
      <c r="BO135" s="5246">
        <v>0</v>
      </c>
      <c r="BP135" s="5250">
        <f>(BJ135*BN135)</f>
        <v>5945.6984999999995</v>
      </c>
      <c r="BQ135" s="5257">
        <f>(BP135*0.05)</f>
        <v>297.28492499999999</v>
      </c>
      <c r="BR135" s="7141">
        <v>5</v>
      </c>
      <c r="BS135" s="5064" t="s">
        <v>8</v>
      </c>
      <c r="BT135" s="5083"/>
      <c r="BU135" s="5280"/>
      <c r="BV135" s="5094"/>
      <c r="BW135" s="5094"/>
      <c r="BX135" s="5095"/>
      <c r="BY135" s="5095"/>
      <c r="BZ135" s="5095"/>
      <c r="CA135" s="5095"/>
      <c r="CB135" s="5095"/>
      <c r="CC135" s="5095"/>
      <c r="CD135" s="5095"/>
      <c r="CE135" s="5095"/>
      <c r="CF135" s="5095"/>
      <c r="CG135" s="5095"/>
      <c r="CH135" s="5095"/>
      <c r="CI135" s="6475"/>
      <c r="CJ135" s="5166"/>
      <c r="CL135" s="5114"/>
      <c r="CM135" s="5114"/>
      <c r="CN135" s="5114"/>
      <c r="CO135" s="5114" t="s">
        <v>3</v>
      </c>
      <c r="CP135" s="5114" t="s">
        <v>18</v>
      </c>
      <c r="CQ135" s="5114"/>
      <c r="CR135" s="5114"/>
      <c r="CS135" s="5114" t="s">
        <v>21</v>
      </c>
      <c r="CT135" s="5114" t="s">
        <v>27</v>
      </c>
      <c r="CU135" s="5114" t="s">
        <v>28</v>
      </c>
      <c r="CV135" s="5114"/>
      <c r="CW135" s="5114"/>
      <c r="CX135" s="5114"/>
      <c r="CY135" s="5114"/>
      <c r="CZ135" s="5114" t="s">
        <v>11</v>
      </c>
      <c r="DA135" s="5114"/>
      <c r="DB135" s="5114"/>
      <c r="DC135" s="5139"/>
      <c r="DD135" s="5484"/>
      <c r="DE135" s="5127"/>
      <c r="DF135" s="5127"/>
      <c r="DG135" s="2557"/>
      <c r="DH135" s="2557"/>
      <c r="DI135" s="2557"/>
      <c r="DJ135" s="2557"/>
      <c r="DK135" s="2557"/>
      <c r="DL135" s="2557"/>
      <c r="DM135" s="2557"/>
      <c r="DN135" s="2557"/>
      <c r="DO135" s="2557"/>
      <c r="DP135" s="2557"/>
      <c r="DQ135" s="2557"/>
      <c r="DR135" s="2557"/>
      <c r="DS135" s="2523"/>
      <c r="DU135" s="5025"/>
      <c r="DV135" s="5013"/>
      <c r="DW135" s="5013"/>
      <c r="DX135" s="5013"/>
      <c r="DY135" s="5013"/>
      <c r="DZ135" s="5013"/>
      <c r="EA135" s="5013"/>
      <c r="EB135" s="5013"/>
      <c r="EC135" s="5035"/>
      <c r="ED135" s="5013"/>
      <c r="EE135" s="5013"/>
      <c r="EF135" s="5013"/>
      <c r="EG135" s="5013"/>
      <c r="EH135" s="5013"/>
      <c r="EI135" s="5013"/>
      <c r="EJ135" s="5348"/>
      <c r="EK135" s="5026"/>
      <c r="EL135" s="4994"/>
      <c r="EM135" s="6924"/>
      <c r="EN135" s="4449"/>
      <c r="EO135" s="4449"/>
      <c r="EP135" s="182"/>
      <c r="EQ135" s="182"/>
      <c r="ER135" s="182"/>
      <c r="ES135" s="182"/>
      <c r="ET135" s="182"/>
      <c r="EU135" s="182"/>
      <c r="EV135" s="182"/>
      <c r="EW135" s="182"/>
      <c r="EX135" s="182"/>
      <c r="EY135" s="182"/>
      <c r="EZ135" s="182"/>
      <c r="FA135" s="182"/>
      <c r="FB135" s="339"/>
      <c r="FD135" s="5123"/>
      <c r="FE135" s="5124"/>
      <c r="FF135" s="5124"/>
      <c r="FG135" s="5124"/>
      <c r="FH135" s="5124"/>
      <c r="FI135" s="5124"/>
      <c r="FJ135" s="5124"/>
      <c r="FK135" s="5124"/>
      <c r="FL135" s="5125"/>
      <c r="FM135" s="5124"/>
      <c r="FN135" s="5124"/>
      <c r="FO135" s="5124"/>
      <c r="FP135" s="5124"/>
      <c r="FQ135" s="5124"/>
      <c r="FR135" s="5132"/>
      <c r="FS135" s="5416"/>
      <c r="FT135" s="5126"/>
      <c r="GM135" s="6535"/>
      <c r="GN135" s="6536"/>
      <c r="GO135" s="6536"/>
      <c r="GP135" s="6536"/>
      <c r="GQ135" s="6536"/>
      <c r="GR135" s="6536"/>
      <c r="GS135" s="6536"/>
      <c r="GT135" s="6536"/>
      <c r="GU135" s="6537"/>
      <c r="GV135" s="6536"/>
      <c r="GW135" s="6536"/>
      <c r="GX135" s="6536"/>
      <c r="GY135" s="6536"/>
      <c r="GZ135" s="6536"/>
      <c r="HA135" s="6536"/>
      <c r="HB135" s="6676"/>
      <c r="HC135" s="6676"/>
      <c r="HD135" s="6538"/>
      <c r="HW135" s="6769"/>
      <c r="HX135" s="6765"/>
      <c r="HY135" s="6765"/>
      <c r="HZ135" s="6765"/>
      <c r="IA135" s="6765"/>
      <c r="IB135" s="6765"/>
      <c r="IC135" s="6765"/>
      <c r="ID135" s="6765"/>
      <c r="IE135" s="6770"/>
      <c r="IF135" s="6765"/>
      <c r="IG135" s="6765"/>
      <c r="IH135" s="6765"/>
      <c r="II135" s="6765"/>
      <c r="IJ135" s="6765"/>
      <c r="IK135" s="6765"/>
      <c r="IL135" s="6819"/>
      <c r="IM135" s="6819"/>
      <c r="IN135" s="6762"/>
      <c r="IO135" s="5012"/>
      <c r="IP135" s="6731"/>
      <c r="IQ135" s="6731"/>
      <c r="IR135" s="6731"/>
      <c r="IS135" s="6731"/>
      <c r="IT135" s="6731"/>
      <c r="IU135" s="6731"/>
      <c r="IV135" s="6731"/>
      <c r="IW135" s="6731"/>
      <c r="IX135" s="6731"/>
      <c r="IY135" s="6731"/>
      <c r="IZ135" s="6731"/>
      <c r="JA135" s="6731"/>
      <c r="JB135" s="6731"/>
      <c r="JC135" s="6731"/>
      <c r="JD135" s="6731"/>
      <c r="JE135" s="6731"/>
    </row>
    <row r="136" spans="17:265" ht="15" thickBot="1">
      <c r="Q136" s="7660" t="s">
        <v>3</v>
      </c>
      <c r="R136" s="7660" t="s">
        <v>4</v>
      </c>
      <c r="S136" s="7660" t="s">
        <v>18</v>
      </c>
      <c r="T136" s="7660" t="s">
        <v>19</v>
      </c>
      <c r="U136" s="7660" t="s">
        <v>19</v>
      </c>
      <c r="V136" s="7660" t="s">
        <v>20</v>
      </c>
      <c r="W136" s="7660" t="s">
        <v>21</v>
      </c>
      <c r="X136" s="7660" t="s">
        <v>1559</v>
      </c>
      <c r="Y136" s="7660" t="s">
        <v>22</v>
      </c>
      <c r="Z136" s="7660" t="s">
        <v>23</v>
      </c>
      <c r="AA136" s="7660" t="s">
        <v>23</v>
      </c>
      <c r="AB136" s="7660" t="s">
        <v>1227</v>
      </c>
      <c r="AC136" s="7660" t="s">
        <v>20</v>
      </c>
      <c r="AD136" s="7660" t="s">
        <v>25</v>
      </c>
      <c r="AE136" s="7660" t="s">
        <v>0</v>
      </c>
      <c r="AF136" s="7660" t="s">
        <v>1363</v>
      </c>
      <c r="AG136" s="7660" t="s">
        <v>1388</v>
      </c>
      <c r="AH136" s="7660" t="s">
        <v>26</v>
      </c>
      <c r="AI136" s="7782"/>
      <c r="AJ136" s="8023" t="s">
        <v>1547</v>
      </c>
      <c r="AK136" s="7759">
        <v>6</v>
      </c>
      <c r="AL136" s="7736" t="s">
        <v>796</v>
      </c>
      <c r="AM136" s="8566">
        <v>45864</v>
      </c>
      <c r="AN136" s="8650">
        <v>25.2</v>
      </c>
      <c r="AO136" s="8372" t="s">
        <v>35</v>
      </c>
      <c r="AP136" s="8372">
        <f>(AN136*1000/500)</f>
        <v>50.4</v>
      </c>
      <c r="AQ136" s="8045">
        <v>993.4</v>
      </c>
      <c r="AR136" s="8107">
        <v>45866</v>
      </c>
      <c r="AS136" s="8374">
        <v>45866</v>
      </c>
      <c r="AT136" s="8372">
        <v>25191</v>
      </c>
      <c r="AU136" s="8490">
        <v>26000</v>
      </c>
      <c r="AV136" s="8490">
        <f t="shared" si="38"/>
        <v>800</v>
      </c>
      <c r="AW136" s="8181">
        <f t="shared" si="39"/>
        <v>25828.400000000001</v>
      </c>
      <c r="AX136" s="8045">
        <f t="shared" si="40"/>
        <v>1291.42</v>
      </c>
      <c r="AY136" s="8369">
        <v>5</v>
      </c>
      <c r="AZ136" s="7949"/>
      <c r="BC136" s="6261" t="s">
        <v>1845</v>
      </c>
      <c r="BD136" s="5254" t="s">
        <v>1846</v>
      </c>
      <c r="BE136" s="5253">
        <v>1</v>
      </c>
      <c r="BF136" s="5254" t="s">
        <v>101</v>
      </c>
      <c r="BG136" s="5255">
        <v>45888</v>
      </c>
      <c r="BH136" s="5256">
        <v>20</v>
      </c>
      <c r="BI136" s="5254" t="s">
        <v>96</v>
      </c>
      <c r="BJ136" s="5257">
        <v>71.989999999999995</v>
      </c>
      <c r="BK136" s="5397">
        <v>45894</v>
      </c>
      <c r="BL136" s="6307">
        <v>45895</v>
      </c>
      <c r="BM136" s="5398">
        <v>79499</v>
      </c>
      <c r="BN136" s="5257">
        <v>23</v>
      </c>
      <c r="BO136" s="5246">
        <v>0</v>
      </c>
      <c r="BP136" s="5250">
        <f>(BJ136*BN136)</f>
        <v>1655.77</v>
      </c>
      <c r="BQ136" s="5257">
        <f>(BP136*0.05)</f>
        <v>82.788499999999999</v>
      </c>
      <c r="BR136" s="7141">
        <v>5</v>
      </c>
      <c r="BS136" s="5068" t="s">
        <v>8</v>
      </c>
      <c r="BT136" s="5083"/>
      <c r="BU136" s="5280"/>
      <c r="BV136" s="5094"/>
      <c r="BW136" s="5094"/>
      <c r="BX136" s="5095"/>
      <c r="BY136" s="5095"/>
      <c r="BZ136" s="5095"/>
      <c r="CA136" s="5095"/>
      <c r="CB136" s="5095"/>
      <c r="CC136" s="5095"/>
      <c r="CD136" s="5095"/>
      <c r="CE136" s="5095"/>
      <c r="CF136" s="5095"/>
      <c r="CG136" s="5095"/>
      <c r="CH136" s="5095"/>
      <c r="CI136" s="6475"/>
      <c r="CJ136" s="5166"/>
      <c r="CL136" s="7201" t="s">
        <v>204</v>
      </c>
      <c r="CM136" s="6498" t="s">
        <v>105</v>
      </c>
      <c r="CN136" s="6328">
        <v>185</v>
      </c>
      <c r="CO136" s="6328">
        <v>36335</v>
      </c>
      <c r="CP136" s="6329">
        <v>45877</v>
      </c>
      <c r="CQ136" s="7203">
        <v>36</v>
      </c>
      <c r="CR136" s="6328" t="s">
        <v>35</v>
      </c>
      <c r="CS136" s="6333">
        <v>1316.4</v>
      </c>
      <c r="CT136" s="7204">
        <v>45897</v>
      </c>
      <c r="CU136" s="6329">
        <v>45897</v>
      </c>
      <c r="CV136" s="6328"/>
      <c r="CW136" s="7205">
        <v>36000</v>
      </c>
      <c r="CX136" s="7205">
        <f>(CQ136*1000-CW136)</f>
        <v>0</v>
      </c>
      <c r="CY136" s="6333">
        <v>52656</v>
      </c>
      <c r="CZ136" s="6354">
        <f>(CY136*0.03)</f>
        <v>1579.6799999999998</v>
      </c>
      <c r="DA136" s="7206">
        <v>3</v>
      </c>
      <c r="DB136" s="5121"/>
      <c r="DC136" s="5139"/>
      <c r="DD136" s="5484"/>
      <c r="DE136" s="5127"/>
      <c r="DF136" s="5127"/>
      <c r="DG136" s="2557"/>
      <c r="DH136" s="2557"/>
      <c r="DI136" s="2557"/>
      <c r="DJ136" s="2557"/>
      <c r="DK136" s="2557"/>
      <c r="DL136" s="2557"/>
      <c r="DM136" s="2557"/>
      <c r="DN136" s="2557"/>
      <c r="DO136" s="2557"/>
      <c r="DP136" s="2557"/>
      <c r="DQ136" s="2557"/>
      <c r="DR136" s="2557"/>
      <c r="DS136" s="2523"/>
      <c r="DU136" s="5027"/>
      <c r="DV136" s="5014"/>
      <c r="DW136" s="5013"/>
      <c r="DX136" s="5013"/>
      <c r="DY136" s="5019"/>
      <c r="DZ136" s="5013"/>
      <c r="EA136" s="5013"/>
      <c r="EB136" s="5013"/>
      <c r="EC136" s="5021"/>
      <c r="ED136" s="5013"/>
      <c r="EE136" s="5013"/>
      <c r="EF136" s="5020"/>
      <c r="EG136" s="5013"/>
      <c r="EH136" s="5020"/>
      <c r="EI136" s="5020"/>
      <c r="EJ136" s="5349"/>
      <c r="EK136" s="5026"/>
      <c r="EL136" s="4994"/>
      <c r="EM136" s="6925"/>
      <c r="EN136" s="4450"/>
      <c r="EO136" s="4450"/>
      <c r="EP136" s="326"/>
      <c r="EQ136" s="326"/>
      <c r="ER136" s="326"/>
      <c r="ES136" s="326"/>
      <c r="ET136" s="326"/>
      <c r="EU136" s="326"/>
      <c r="EV136" s="326"/>
      <c r="EW136" s="326"/>
      <c r="EX136" s="326"/>
      <c r="EY136" s="326"/>
      <c r="EZ136" s="326"/>
      <c r="FA136" s="326"/>
      <c r="FB136" s="327"/>
      <c r="FD136" s="5123"/>
      <c r="FE136" s="5124"/>
      <c r="FF136" s="5124"/>
      <c r="FG136" s="5124"/>
      <c r="FH136" s="5124"/>
      <c r="FI136" s="5124"/>
      <c r="FJ136" s="5124"/>
      <c r="FK136" s="5124"/>
      <c r="FL136" s="5125"/>
      <c r="FM136" s="5124"/>
      <c r="FN136" s="5124"/>
      <c r="FO136" s="5124"/>
      <c r="FP136" s="5124"/>
      <c r="FQ136" s="5124"/>
      <c r="FR136" s="5132"/>
      <c r="FS136" s="5416"/>
      <c r="FT136" s="5126"/>
      <c r="GM136" s="6535"/>
      <c r="GN136" s="6536"/>
      <c r="GO136" s="6536"/>
      <c r="GP136" s="6536"/>
      <c r="GQ136" s="6536"/>
      <c r="GR136" s="6536"/>
      <c r="GS136" s="6536"/>
      <c r="GT136" s="6536"/>
      <c r="GU136" s="6537"/>
      <c r="GV136" s="6536"/>
      <c r="GW136" s="6536"/>
      <c r="GX136" s="6536"/>
      <c r="GY136" s="6536"/>
      <c r="GZ136" s="6536"/>
      <c r="HA136" s="6536"/>
      <c r="HB136" s="6676"/>
      <c r="HC136" s="6676"/>
      <c r="HD136" s="6538"/>
      <c r="HW136" s="6769"/>
      <c r="HX136" s="6765"/>
      <c r="HY136" s="6765"/>
      <c r="HZ136" s="6765"/>
      <c r="IA136" s="6765"/>
      <c r="IB136" s="6765"/>
      <c r="IC136" s="6765"/>
      <c r="ID136" s="6765"/>
      <c r="IE136" s="6770"/>
      <c r="IF136" s="6765"/>
      <c r="IG136" s="6765"/>
      <c r="IH136" s="6765"/>
      <c r="II136" s="6765"/>
      <c r="IJ136" s="6765"/>
      <c r="IK136" s="6765"/>
      <c r="IL136" s="6819"/>
      <c r="IM136" s="6819"/>
      <c r="IN136" s="6762"/>
      <c r="IO136" s="5012"/>
      <c r="IP136" s="6731"/>
      <c r="IQ136" s="6731"/>
      <c r="IR136" s="6731"/>
      <c r="IS136" s="6731"/>
      <c r="IT136" s="6731"/>
      <c r="IU136" s="6731"/>
      <c r="IV136" s="6731"/>
      <c r="IW136" s="6731"/>
      <c r="IX136" s="6731"/>
      <c r="IY136" s="6731"/>
      <c r="IZ136" s="6731"/>
      <c r="JA136" s="6731"/>
      <c r="JB136" s="6731"/>
      <c r="JC136" s="6731"/>
      <c r="JD136" s="6731"/>
      <c r="JE136" s="6731"/>
    </row>
    <row r="137" spans="17:265" ht="15" thickBot="1">
      <c r="Q137" s="7665"/>
      <c r="R137" s="7665"/>
      <c r="S137" s="7665"/>
      <c r="T137" s="7665" t="s">
        <v>3</v>
      </c>
      <c r="U137" s="7665" t="s">
        <v>18</v>
      </c>
      <c r="V137" s="7665"/>
      <c r="W137" s="7665"/>
      <c r="X137" s="7665"/>
      <c r="Y137" s="7665" t="s">
        <v>21</v>
      </c>
      <c r="Z137" s="7665" t="s">
        <v>27</v>
      </c>
      <c r="AA137" s="7665" t="s">
        <v>28</v>
      </c>
      <c r="AB137" s="7665"/>
      <c r="AC137" s="7665"/>
      <c r="AD137" s="7665"/>
      <c r="AE137" s="7665"/>
      <c r="AF137" s="7665" t="s">
        <v>11</v>
      </c>
      <c r="AG137" s="7665"/>
      <c r="AH137" s="7665"/>
      <c r="AI137" s="7782"/>
      <c r="AJ137" s="8023" t="s">
        <v>1547</v>
      </c>
      <c r="AK137" s="7759">
        <v>7</v>
      </c>
      <c r="AL137" s="7736" t="s">
        <v>796</v>
      </c>
      <c r="AM137" s="7734">
        <v>45866</v>
      </c>
      <c r="AN137" s="7878">
        <v>78</v>
      </c>
      <c r="AO137" s="7761" t="s">
        <v>35</v>
      </c>
      <c r="AP137" s="7761">
        <v>195</v>
      </c>
      <c r="AQ137" s="7762">
        <v>993.4</v>
      </c>
      <c r="AR137" s="7746">
        <v>45869</v>
      </c>
      <c r="AS137" s="7781">
        <v>45869</v>
      </c>
      <c r="AT137" s="7761">
        <v>25223</v>
      </c>
      <c r="AU137" s="7878">
        <v>78000</v>
      </c>
      <c r="AV137" s="7878">
        <f t="shared" si="38"/>
        <v>0</v>
      </c>
      <c r="AW137" s="7756">
        <f t="shared" si="39"/>
        <v>77485.2</v>
      </c>
      <c r="AX137" s="7762">
        <f t="shared" si="40"/>
        <v>3874.26</v>
      </c>
      <c r="AY137" s="7736">
        <v>5</v>
      </c>
      <c r="AZ137" s="7949"/>
      <c r="BC137" s="6261" t="s">
        <v>726</v>
      </c>
      <c r="BD137" s="5330" t="s">
        <v>1394</v>
      </c>
      <c r="BE137" s="5253">
        <v>78</v>
      </c>
      <c r="BF137" s="5254">
        <v>145352</v>
      </c>
      <c r="BG137" s="5255">
        <v>45870</v>
      </c>
      <c r="BH137" s="5256">
        <v>2000</v>
      </c>
      <c r="BI137" s="5254" t="s">
        <v>96</v>
      </c>
      <c r="BJ137" s="5257">
        <v>18.350000000000001</v>
      </c>
      <c r="BK137" s="5397">
        <v>45915</v>
      </c>
      <c r="BL137" s="6307">
        <v>45890</v>
      </c>
      <c r="BM137" s="5398">
        <v>79451</v>
      </c>
      <c r="BN137" s="5257">
        <v>2078.1799999999998</v>
      </c>
      <c r="BO137" s="5246">
        <v>0</v>
      </c>
      <c r="BP137" s="5250">
        <f>(BJ137*BN137)</f>
        <v>38134.603000000003</v>
      </c>
      <c r="BQ137" s="5257">
        <f>(BP137*0.05)</f>
        <v>1906.7301500000003</v>
      </c>
      <c r="BR137" s="7141">
        <v>5</v>
      </c>
      <c r="BS137" s="5068" t="s">
        <v>8</v>
      </c>
      <c r="BT137" s="5083"/>
      <c r="BU137" s="5280"/>
      <c r="BV137" s="5094"/>
      <c r="BW137" s="5094"/>
      <c r="BX137" s="5095"/>
      <c r="BY137" s="5095"/>
      <c r="BZ137" s="5095"/>
      <c r="CA137" s="5095"/>
      <c r="CB137" s="5095"/>
      <c r="CC137" s="5095"/>
      <c r="CD137" s="5095"/>
      <c r="CE137" s="5095"/>
      <c r="CF137" s="5095"/>
      <c r="CG137" s="5095"/>
      <c r="CH137" s="5095"/>
      <c r="CI137" s="6475"/>
      <c r="CJ137" s="5166"/>
      <c r="CL137" s="5123"/>
      <c r="CM137" s="5124"/>
      <c r="CN137" s="5124"/>
      <c r="CO137" s="5124"/>
      <c r="CP137" s="5124"/>
      <c r="CQ137" s="5124"/>
      <c r="CR137" s="5124"/>
      <c r="CS137" s="5124"/>
      <c r="CT137" s="5125"/>
      <c r="CU137" s="5124"/>
      <c r="CV137" s="5124"/>
      <c r="CW137" s="5124"/>
      <c r="CX137" s="5124"/>
      <c r="CY137" s="5124"/>
      <c r="CZ137" s="5124"/>
      <c r="DA137" s="5416"/>
      <c r="DB137" s="5126"/>
      <c r="DC137" s="5139"/>
      <c r="DD137" s="5484"/>
      <c r="DE137" s="5127"/>
      <c r="DF137" s="5127"/>
      <c r="DG137" s="2557"/>
      <c r="DH137" s="2557"/>
      <c r="DI137" s="2557"/>
      <c r="DJ137" s="2557"/>
      <c r="DK137" s="2557"/>
      <c r="DL137" s="2557"/>
      <c r="DM137" s="2557"/>
      <c r="DN137" s="2557"/>
      <c r="DO137" s="2557"/>
      <c r="DP137" s="2557"/>
      <c r="DQ137" s="2557"/>
      <c r="DR137" s="2557"/>
      <c r="DS137" s="2523"/>
      <c r="DU137" s="5025"/>
      <c r="DV137" s="5013"/>
      <c r="DW137" s="5013"/>
      <c r="DX137" s="5013"/>
      <c r="DY137" s="5013"/>
      <c r="DZ137" s="5013"/>
      <c r="EA137" s="5013"/>
      <c r="EB137" s="5013"/>
      <c r="EC137" s="5035"/>
      <c r="ED137" s="5013"/>
      <c r="EE137" s="5013"/>
      <c r="EF137" s="5013"/>
      <c r="EG137" s="5013"/>
      <c r="EH137" s="5013"/>
      <c r="EI137" s="5013"/>
      <c r="EJ137" s="5348"/>
      <c r="EK137" s="5026"/>
      <c r="EL137" s="4994"/>
      <c r="EM137" s="4153"/>
      <c r="EN137" s="4153"/>
      <c r="EO137" s="4153"/>
      <c r="EP137" s="86"/>
      <c r="EQ137" s="86"/>
      <c r="ER137" s="86"/>
      <c r="ES137" s="86"/>
      <c r="ET137" s="86"/>
      <c r="EU137" s="86"/>
      <c r="EV137" s="86"/>
      <c r="EW137" s="86"/>
      <c r="EX137" s="86"/>
      <c r="EY137" s="86"/>
      <c r="EZ137" s="86"/>
      <c r="FA137" s="86"/>
      <c r="FB137" s="86"/>
      <c r="FD137" s="5123"/>
      <c r="FE137" s="5124"/>
      <c r="FF137" s="5124"/>
      <c r="FG137" s="5124"/>
      <c r="FH137" s="5124"/>
      <c r="FI137" s="5124"/>
      <c r="FJ137" s="5124"/>
      <c r="FK137" s="5124"/>
      <c r="FL137" s="5125"/>
      <c r="FM137" s="5124"/>
      <c r="FN137" s="5124"/>
      <c r="FO137" s="5124"/>
      <c r="FP137" s="5124"/>
      <c r="FQ137" s="5124"/>
      <c r="FR137" s="5132"/>
      <c r="FS137" s="5416"/>
      <c r="FT137" s="5126"/>
      <c r="GM137" s="6535"/>
      <c r="GN137" s="6536"/>
      <c r="GO137" s="6536"/>
      <c r="GP137" s="6536"/>
      <c r="GQ137" s="6536"/>
      <c r="GR137" s="6536"/>
      <c r="GS137" s="6536"/>
      <c r="GT137" s="6536"/>
      <c r="GU137" s="6537"/>
      <c r="GV137" s="6536"/>
      <c r="GW137" s="6536"/>
      <c r="GX137" s="6536"/>
      <c r="GY137" s="6536"/>
      <c r="GZ137" s="6536"/>
      <c r="HA137" s="6536"/>
      <c r="HB137" s="6676"/>
      <c r="HC137" s="6676"/>
      <c r="HD137" s="6538"/>
      <c r="HW137" s="6769"/>
      <c r="HX137" s="6765"/>
      <c r="HY137" s="6765"/>
      <c r="HZ137" s="6765"/>
      <c r="IA137" s="6765"/>
      <c r="IB137" s="6765"/>
      <c r="IC137" s="6765"/>
      <c r="ID137" s="6765"/>
      <c r="IE137" s="6770"/>
      <c r="IF137" s="6765"/>
      <c r="IG137" s="6765"/>
      <c r="IH137" s="6765"/>
      <c r="II137" s="6765"/>
      <c r="IJ137" s="6765"/>
      <c r="IK137" s="6765"/>
      <c r="IL137" s="6819"/>
      <c r="IM137" s="6819"/>
      <c r="IN137" s="6762"/>
      <c r="IO137" s="5012"/>
      <c r="IP137" s="6731"/>
      <c r="IQ137" s="6731"/>
      <c r="IR137" s="6731"/>
      <c r="IS137" s="6731"/>
      <c r="IT137" s="6731"/>
      <c r="IU137" s="6731"/>
      <c r="IV137" s="6731"/>
      <c r="IW137" s="6731"/>
      <c r="IX137" s="6731"/>
      <c r="IY137" s="6731"/>
      <c r="IZ137" s="6731"/>
      <c r="JA137" s="6731"/>
      <c r="JB137" s="6731"/>
      <c r="JC137" s="6731"/>
      <c r="JD137" s="6731"/>
      <c r="JE137" s="6731"/>
    </row>
    <row r="138" spans="17:265">
      <c r="Q138" s="8532" t="s">
        <v>522</v>
      </c>
      <c r="R138" s="7806" t="s">
        <v>1385</v>
      </c>
      <c r="S138" s="7912">
        <v>89</v>
      </c>
      <c r="T138" s="7803" t="s">
        <v>796</v>
      </c>
      <c r="U138" s="7939">
        <v>45706</v>
      </c>
      <c r="V138" s="8533">
        <v>20</v>
      </c>
      <c r="W138" s="7806" t="s">
        <v>35</v>
      </c>
      <c r="X138" s="7912">
        <f>(AC138/500)</f>
        <v>40</v>
      </c>
      <c r="Y138" s="7916">
        <v>544</v>
      </c>
      <c r="Z138" s="7808">
        <v>45782</v>
      </c>
      <c r="AA138" s="7895">
        <v>45793</v>
      </c>
      <c r="AB138" s="7803">
        <v>24875</v>
      </c>
      <c r="AC138" s="7812">
        <v>20000</v>
      </c>
      <c r="AD138" s="7896">
        <f>(AC138-V138*1000)</f>
        <v>0</v>
      </c>
      <c r="AE138" s="7915">
        <f t="shared" ref="AE138:AE153" si="41">(AC138*Y138/1000)</f>
        <v>10880</v>
      </c>
      <c r="AF138" s="7915">
        <f>(AE138*0.05)</f>
        <v>544</v>
      </c>
      <c r="AG138" s="7803">
        <v>5</v>
      </c>
      <c r="AH138" s="8070" t="s">
        <v>8</v>
      </c>
      <c r="AI138" s="7782"/>
      <c r="AJ138" s="8287" t="s">
        <v>1838</v>
      </c>
      <c r="AK138" s="8398">
        <v>8</v>
      </c>
      <c r="AL138" s="8369" t="s">
        <v>796</v>
      </c>
      <c r="AM138" s="8566">
        <v>45866</v>
      </c>
      <c r="AN138" s="8490">
        <v>25</v>
      </c>
      <c r="AO138" s="8372" t="s">
        <v>35</v>
      </c>
      <c r="AP138" s="8372">
        <f>(AN138*1000/500)</f>
        <v>50</v>
      </c>
      <c r="AQ138" s="8045">
        <v>526.20000000000005</v>
      </c>
      <c r="AR138" s="8107">
        <v>45883</v>
      </c>
      <c r="AS138" s="8374">
        <v>45881</v>
      </c>
      <c r="AT138" s="8372">
        <v>25272</v>
      </c>
      <c r="AU138" s="8490">
        <v>25000</v>
      </c>
      <c r="AV138" s="8490">
        <f t="shared" si="38"/>
        <v>0</v>
      </c>
      <c r="AW138" s="8181">
        <f t="shared" si="39"/>
        <v>13155.000000000002</v>
      </c>
      <c r="AX138" s="8045">
        <f t="shared" si="40"/>
        <v>657.75000000000011</v>
      </c>
      <c r="AY138" s="8369">
        <v>5</v>
      </c>
      <c r="AZ138" s="7949"/>
      <c r="BC138" s="6261"/>
      <c r="BD138" s="5330"/>
      <c r="BE138" s="5253"/>
      <c r="BF138" s="5254"/>
      <c r="BG138" s="5255"/>
      <c r="BH138" s="5256"/>
      <c r="BI138" s="5254"/>
      <c r="BJ138" s="5257"/>
      <c r="BK138" s="5397"/>
      <c r="BL138" s="6307"/>
      <c r="BM138" s="5398"/>
      <c r="BN138" s="5257"/>
      <c r="BO138" s="5246"/>
      <c r="BP138" s="5250"/>
      <c r="BQ138" s="5257"/>
      <c r="BR138" s="7141"/>
      <c r="BS138" s="5068"/>
      <c r="BT138" s="5083"/>
      <c r="BU138" s="5280"/>
      <c r="BV138" s="5094"/>
      <c r="BW138" s="5094"/>
      <c r="BX138" s="5095"/>
      <c r="BY138" s="5095"/>
      <c r="BZ138" s="5095"/>
      <c r="CA138" s="5095"/>
      <c r="CB138" s="5095"/>
      <c r="CC138" s="5095"/>
      <c r="CD138" s="5095"/>
      <c r="CE138" s="5095"/>
      <c r="CF138" s="5095"/>
      <c r="CG138" s="5095"/>
      <c r="CH138" s="5095"/>
      <c r="CI138" s="6475"/>
      <c r="CJ138" s="5166"/>
      <c r="CL138" s="5123"/>
      <c r="CM138" s="5124"/>
      <c r="CN138" s="5124"/>
      <c r="CO138" s="5124"/>
      <c r="CP138" s="5124"/>
      <c r="CQ138" s="5124"/>
      <c r="CR138" s="5124"/>
      <c r="CS138" s="5124"/>
      <c r="CT138" s="5125"/>
      <c r="CU138" s="5124"/>
      <c r="CV138" s="5124"/>
      <c r="CW138" s="5124"/>
      <c r="CX138" s="5124"/>
      <c r="CY138" s="5124"/>
      <c r="CZ138" s="5124"/>
      <c r="DA138" s="5416"/>
      <c r="DB138" s="5126"/>
      <c r="DC138" s="5139"/>
      <c r="DD138" s="5484"/>
      <c r="DE138" s="5127"/>
      <c r="DF138" s="5127"/>
      <c r="DG138" s="2557"/>
      <c r="DH138" s="2557"/>
      <c r="DI138" s="2557"/>
      <c r="DJ138" s="2557"/>
      <c r="DK138" s="2557"/>
      <c r="DL138" s="2557"/>
      <c r="DM138" s="2557"/>
      <c r="DN138" s="2557"/>
      <c r="DO138" s="2557"/>
      <c r="DP138" s="2557"/>
      <c r="DQ138" s="2557"/>
      <c r="DR138" s="2557"/>
      <c r="DS138" s="2523"/>
      <c r="DU138" s="5025"/>
      <c r="DV138" s="5013"/>
      <c r="DW138" s="5013"/>
      <c r="DX138" s="5013"/>
      <c r="DY138" s="5013"/>
      <c r="DZ138" s="5013"/>
      <c r="EA138" s="5013"/>
      <c r="EB138" s="5013"/>
      <c r="EC138" s="5035"/>
      <c r="ED138" s="5013"/>
      <c r="EE138" s="5013"/>
      <c r="EF138" s="5013"/>
      <c r="EG138" s="5013"/>
      <c r="EH138" s="5013"/>
      <c r="EI138" s="5013"/>
      <c r="EJ138" s="5348"/>
      <c r="EK138" s="5026"/>
      <c r="EL138" s="4994"/>
      <c r="EM138" s="4153"/>
      <c r="EN138" s="4153"/>
      <c r="EO138" s="4153"/>
      <c r="EP138" s="86"/>
      <c r="EQ138" s="86"/>
      <c r="ER138" s="86"/>
      <c r="ES138" s="86"/>
      <c r="ET138" s="86"/>
      <c r="EU138" s="86"/>
      <c r="EV138" s="86"/>
      <c r="EW138" s="86"/>
      <c r="EX138" s="86"/>
      <c r="EY138" s="86"/>
      <c r="EZ138" s="86"/>
      <c r="FA138" s="86"/>
      <c r="FB138" s="86"/>
      <c r="FD138" s="5123"/>
      <c r="FE138" s="5124"/>
      <c r="FF138" s="5124"/>
      <c r="FG138" s="5124"/>
      <c r="FH138" s="5124"/>
      <c r="FI138" s="5124"/>
      <c r="FJ138" s="5124"/>
      <c r="FK138" s="5124"/>
      <c r="FL138" s="5125"/>
      <c r="FM138" s="5124"/>
      <c r="FN138" s="5124"/>
      <c r="FO138" s="5124"/>
      <c r="FP138" s="5124"/>
      <c r="FQ138" s="5124"/>
      <c r="FR138" s="5132"/>
      <c r="FS138" s="5416"/>
      <c r="FT138" s="5126"/>
      <c r="GM138" s="6535"/>
      <c r="GN138" s="6536"/>
      <c r="GO138" s="6536"/>
      <c r="GP138" s="6536"/>
      <c r="GQ138" s="6536"/>
      <c r="GR138" s="6536"/>
      <c r="GS138" s="6536"/>
      <c r="GT138" s="6536"/>
      <c r="GU138" s="6537"/>
      <c r="GV138" s="6536"/>
      <c r="GW138" s="6536"/>
      <c r="GX138" s="6536"/>
      <c r="GY138" s="6536"/>
      <c r="GZ138" s="6536"/>
      <c r="HA138" s="6536"/>
      <c r="HB138" s="6676"/>
      <c r="HC138" s="6676"/>
      <c r="HD138" s="6538"/>
      <c r="HW138" s="6769"/>
      <c r="HX138" s="6765"/>
      <c r="HY138" s="6765"/>
      <c r="HZ138" s="6765"/>
      <c r="IA138" s="6765"/>
      <c r="IB138" s="6765"/>
      <c r="IC138" s="6765"/>
      <c r="ID138" s="6765"/>
      <c r="IE138" s="6770"/>
      <c r="IF138" s="6765"/>
      <c r="IG138" s="6765"/>
      <c r="IH138" s="6765"/>
      <c r="II138" s="6765"/>
      <c r="IJ138" s="6765"/>
      <c r="IK138" s="6765"/>
      <c r="IL138" s="6819"/>
      <c r="IM138" s="6819"/>
      <c r="IN138" s="6762"/>
      <c r="IO138" s="5012"/>
      <c r="IP138" s="6731"/>
      <c r="IQ138" s="6731"/>
      <c r="IR138" s="6731"/>
      <c r="IS138" s="6731"/>
      <c r="IT138" s="6731"/>
      <c r="IU138" s="6731"/>
      <c r="IV138" s="6731"/>
      <c r="IW138" s="6731"/>
      <c r="IX138" s="6731"/>
      <c r="IY138" s="6731"/>
      <c r="IZ138" s="6731"/>
      <c r="JA138" s="6731"/>
      <c r="JB138" s="6731"/>
      <c r="JC138" s="6731"/>
      <c r="JD138" s="6731"/>
      <c r="JE138" s="6731"/>
    </row>
    <row r="139" spans="17:265" ht="15" thickBot="1">
      <c r="Q139" s="7750" t="s">
        <v>1543</v>
      </c>
      <c r="R139" s="7761" t="s">
        <v>1774</v>
      </c>
      <c r="S139" s="7759">
        <v>53</v>
      </c>
      <c r="T139" s="7714">
        <v>3963</v>
      </c>
      <c r="U139" s="7715">
        <v>45738</v>
      </c>
      <c r="V139" s="7864">
        <v>64.8</v>
      </c>
      <c r="W139" s="7761" t="s">
        <v>35</v>
      </c>
      <c r="X139" s="7761">
        <v>162</v>
      </c>
      <c r="Y139" s="7762">
        <v>1350</v>
      </c>
      <c r="Z139" s="7719">
        <v>45782</v>
      </c>
      <c r="AA139" s="7720">
        <v>45785</v>
      </c>
      <c r="AB139" s="7717">
        <v>24832</v>
      </c>
      <c r="AC139" s="7721">
        <v>22000</v>
      </c>
      <c r="AD139" s="7721">
        <f>(AC139-V139*1000)</f>
        <v>-42800</v>
      </c>
      <c r="AE139" s="7722">
        <f t="shared" si="41"/>
        <v>29700</v>
      </c>
      <c r="AF139" s="7722">
        <f>(AE139*0.05)</f>
        <v>1485</v>
      </c>
      <c r="AG139" s="7723">
        <v>5</v>
      </c>
      <c r="AH139" s="8038" t="s">
        <v>8</v>
      </c>
      <c r="AI139" s="7782"/>
      <c r="AJ139" s="8042" t="s">
        <v>1547</v>
      </c>
      <c r="AK139" s="8398">
        <v>9</v>
      </c>
      <c r="AL139" s="8369" t="s">
        <v>796</v>
      </c>
      <c r="AM139" s="8566">
        <v>45866</v>
      </c>
      <c r="AN139" s="8490">
        <v>52</v>
      </c>
      <c r="AO139" s="8372" t="s">
        <v>35</v>
      </c>
      <c r="AP139" s="8372">
        <v>130</v>
      </c>
      <c r="AQ139" s="8045">
        <v>993.4</v>
      </c>
      <c r="AR139" s="8107">
        <v>45883</v>
      </c>
      <c r="AS139" s="8374">
        <v>45881</v>
      </c>
      <c r="AT139" s="8372">
        <v>25272</v>
      </c>
      <c r="AU139" s="8490">
        <v>52000</v>
      </c>
      <c r="AV139" s="8490">
        <f t="shared" si="38"/>
        <v>0</v>
      </c>
      <c r="AW139" s="8181">
        <f t="shared" si="39"/>
        <v>51656.800000000003</v>
      </c>
      <c r="AX139" s="8045">
        <f t="shared" si="40"/>
        <v>2582.84</v>
      </c>
      <c r="AY139" s="8369">
        <v>5</v>
      </c>
      <c r="AZ139" s="7949"/>
      <c r="BC139" s="5065"/>
      <c r="BD139" s="5066"/>
      <c r="BE139" s="5066"/>
      <c r="BF139" s="5066"/>
      <c r="BG139" s="5066"/>
      <c r="BH139" s="5066"/>
      <c r="BI139" s="5066"/>
      <c r="BJ139" s="5066"/>
      <c r="BK139" s="5067"/>
      <c r="BL139" s="5066"/>
      <c r="BM139" s="5066"/>
      <c r="BN139" s="5066"/>
      <c r="BO139" s="5066"/>
      <c r="BP139" s="5066"/>
      <c r="BQ139" s="5066"/>
      <c r="BR139" s="6694"/>
      <c r="BS139" s="5068"/>
      <c r="BT139" s="5083"/>
      <c r="BU139" s="5233"/>
      <c r="BV139" s="5282"/>
      <c r="BW139" s="5282"/>
      <c r="BX139" s="5283"/>
      <c r="BY139" s="5283"/>
      <c r="BZ139" s="5283"/>
      <c r="CA139" s="5283"/>
      <c r="CB139" s="5283"/>
      <c r="CC139" s="5283"/>
      <c r="CD139" s="5283"/>
      <c r="CE139" s="5283"/>
      <c r="CF139" s="5283"/>
      <c r="CG139" s="5283"/>
      <c r="CH139" s="5283"/>
      <c r="CI139" s="6476"/>
      <c r="CJ139" s="5284"/>
      <c r="CL139" s="5123"/>
      <c r="CM139" s="5124"/>
      <c r="CN139" s="5124"/>
      <c r="CO139" s="5124"/>
      <c r="CP139" s="5124"/>
      <c r="CQ139" s="5124"/>
      <c r="CR139" s="5124"/>
      <c r="CS139" s="5124"/>
      <c r="CT139" s="5125"/>
      <c r="CU139" s="5124"/>
      <c r="CV139" s="5124"/>
      <c r="CW139" s="5124"/>
      <c r="CX139" s="5124"/>
      <c r="CY139" s="5124"/>
      <c r="CZ139" s="5124"/>
      <c r="DA139" s="5416"/>
      <c r="DB139" s="5126"/>
      <c r="DC139" s="5139"/>
      <c r="DD139" s="5484"/>
      <c r="DE139" s="5127"/>
      <c r="DF139" s="5127"/>
      <c r="DG139" s="2557"/>
      <c r="DH139" s="2557"/>
      <c r="DI139" s="2557"/>
      <c r="DJ139" s="2557"/>
      <c r="DK139" s="2557"/>
      <c r="DL139" s="2557"/>
      <c r="DM139" s="2557"/>
      <c r="DN139" s="2557"/>
      <c r="DO139" s="2557"/>
      <c r="DP139" s="2557"/>
      <c r="DQ139" s="2557"/>
      <c r="DR139" s="2557"/>
      <c r="DS139" s="2523"/>
      <c r="DU139" s="5025"/>
      <c r="DV139" s="5013"/>
      <c r="DW139" s="5013"/>
      <c r="DX139" s="5013"/>
      <c r="DY139" s="5013"/>
      <c r="DZ139" s="5013"/>
      <c r="EA139" s="5013"/>
      <c r="EB139" s="5013"/>
      <c r="EC139" s="5035"/>
      <c r="ED139" s="5013"/>
      <c r="EE139" s="5013"/>
      <c r="EF139" s="5013"/>
      <c r="EG139" s="5013"/>
      <c r="EH139" s="5013"/>
      <c r="EI139" s="5013"/>
      <c r="EJ139" s="5348"/>
      <c r="EK139" s="5026"/>
      <c r="EL139" s="4994"/>
      <c r="EM139" s="90"/>
      <c r="EN139" s="1181"/>
      <c r="EO139" s="1181"/>
      <c r="FD139" s="5135"/>
      <c r="FE139" s="5136"/>
      <c r="FF139" s="5136"/>
      <c r="FG139" s="5136"/>
      <c r="FH139" s="5136"/>
      <c r="FI139" s="5136"/>
      <c r="FJ139" s="5136"/>
      <c r="FK139" s="5136"/>
      <c r="FL139" s="5137"/>
      <c r="FM139" s="5136"/>
      <c r="FN139" s="5136"/>
      <c r="FO139" s="5136"/>
      <c r="FP139" s="5136"/>
      <c r="FQ139" s="5136"/>
      <c r="FR139" s="7064"/>
      <c r="FS139" s="5418"/>
      <c r="FT139" s="5138"/>
      <c r="GM139" s="6535"/>
      <c r="GN139" s="6536"/>
      <c r="GO139" s="6536"/>
      <c r="GP139" s="6536"/>
      <c r="GQ139" s="6536"/>
      <c r="GR139" s="6536"/>
      <c r="GS139" s="6536"/>
      <c r="GT139" s="6536"/>
      <c r="GU139" s="6537"/>
      <c r="GV139" s="6536"/>
      <c r="GW139" s="6536"/>
      <c r="GX139" s="6536"/>
      <c r="GY139" s="6536"/>
      <c r="GZ139" s="6536"/>
      <c r="HA139" s="6536"/>
      <c r="HB139" s="6676"/>
      <c r="HC139" s="6676"/>
      <c r="HD139" s="6538"/>
      <c r="HW139" s="6769"/>
      <c r="HX139" s="6765"/>
      <c r="HY139" s="6765"/>
      <c r="HZ139" s="6765"/>
      <c r="IA139" s="6765"/>
      <c r="IB139" s="6765"/>
      <c r="IC139" s="6765"/>
      <c r="ID139" s="6765"/>
      <c r="IE139" s="6770"/>
      <c r="IF139" s="6765"/>
      <c r="IG139" s="6765"/>
      <c r="IH139" s="6765"/>
      <c r="II139" s="6765"/>
      <c r="IJ139" s="6765"/>
      <c r="IK139" s="6765"/>
      <c r="IL139" s="6819"/>
      <c r="IM139" s="6819"/>
      <c r="IN139" s="6762"/>
      <c r="IO139" s="5012"/>
      <c r="IP139" s="6731"/>
      <c r="IQ139" s="6731"/>
      <c r="IR139" s="6731"/>
      <c r="IS139" s="6731"/>
      <c r="IT139" s="6731"/>
      <c r="IU139" s="6731"/>
      <c r="IV139" s="6731"/>
      <c r="IW139" s="6731"/>
      <c r="IX139" s="6731"/>
      <c r="IY139" s="6731"/>
      <c r="IZ139" s="6731"/>
      <c r="JA139" s="6731"/>
      <c r="JB139" s="6731"/>
      <c r="JC139" s="6731"/>
      <c r="JD139" s="6731"/>
      <c r="JE139" s="6731"/>
    </row>
    <row r="140" spans="17:265">
      <c r="Q140" s="7750" t="s">
        <v>1543</v>
      </c>
      <c r="R140" s="7761" t="s">
        <v>1774</v>
      </c>
      <c r="S140" s="7759">
        <v>53</v>
      </c>
      <c r="T140" s="7714">
        <v>3963</v>
      </c>
      <c r="U140" s="7715">
        <v>45738</v>
      </c>
      <c r="V140" s="7864">
        <v>42.8</v>
      </c>
      <c r="W140" s="7761" t="s">
        <v>35</v>
      </c>
      <c r="X140" s="7761"/>
      <c r="Y140" s="7762">
        <v>1350</v>
      </c>
      <c r="Z140" s="7719">
        <v>45782</v>
      </c>
      <c r="AA140" s="7720">
        <v>45798</v>
      </c>
      <c r="AB140" s="7717">
        <v>24897</v>
      </c>
      <c r="AC140" s="7721">
        <v>42800</v>
      </c>
      <c r="AD140" s="7721">
        <f>(AC140-V140*1000)</f>
        <v>0</v>
      </c>
      <c r="AE140" s="7722">
        <f>(AC140*Y140/1000)</f>
        <v>57780</v>
      </c>
      <c r="AF140" s="7722">
        <f>(AE140*0.05)</f>
        <v>2889</v>
      </c>
      <c r="AG140" s="7723">
        <v>5</v>
      </c>
      <c r="AH140" s="8038" t="s">
        <v>8</v>
      </c>
      <c r="AI140" s="7782"/>
      <c r="AJ140" s="7996" t="s">
        <v>1838</v>
      </c>
      <c r="AK140" s="7759">
        <v>10</v>
      </c>
      <c r="AL140" s="7736" t="s">
        <v>796</v>
      </c>
      <c r="AM140" s="7734">
        <v>45866</v>
      </c>
      <c r="AN140" s="7878">
        <v>50</v>
      </c>
      <c r="AO140" s="7761" t="s">
        <v>35</v>
      </c>
      <c r="AP140" s="7761">
        <f>(AN140*1000/500)</f>
        <v>100</v>
      </c>
      <c r="AQ140" s="7762">
        <v>526.20000000000005</v>
      </c>
      <c r="AR140" s="7746">
        <v>45894</v>
      </c>
      <c r="AS140" s="7781">
        <v>45895</v>
      </c>
      <c r="AT140" s="7761">
        <v>25353</v>
      </c>
      <c r="AU140" s="7878">
        <v>50000</v>
      </c>
      <c r="AV140" s="7878">
        <f t="shared" ref="AV140:AV147" si="42">(AU140-AN140*1000)</f>
        <v>0</v>
      </c>
      <c r="AW140" s="7756">
        <f t="shared" ref="AW140:AW147" si="43">(AU140*AQ140/1000)</f>
        <v>26310.000000000004</v>
      </c>
      <c r="AX140" s="7762">
        <f t="shared" ref="AX140:AX147" si="44">(AW140*0.05)</f>
        <v>1315.5000000000002</v>
      </c>
      <c r="AY140" s="7736">
        <v>5</v>
      </c>
      <c r="AZ140" s="7949"/>
      <c r="BC140" s="5065"/>
      <c r="BD140" s="5066"/>
      <c r="BE140" s="5066"/>
      <c r="BF140" s="5066"/>
      <c r="BG140" s="5066"/>
      <c r="BH140" s="5066"/>
      <c r="BI140" s="5066"/>
      <c r="BJ140" s="5066"/>
      <c r="BK140" s="5067"/>
      <c r="BL140" s="5066"/>
      <c r="BM140" s="5066"/>
      <c r="BN140" s="5066"/>
      <c r="BO140" s="5066"/>
      <c r="BP140" s="5066"/>
      <c r="BQ140" s="5066"/>
      <c r="BR140" s="6694"/>
      <c r="BS140" s="5068"/>
      <c r="BT140" s="5083"/>
      <c r="BU140" s="5267"/>
      <c r="BV140" s="5101"/>
      <c r="BW140" s="5101"/>
      <c r="BX140" s="5102"/>
      <c r="BY140" s="5102"/>
      <c r="BZ140" s="5102"/>
      <c r="CA140" s="5102"/>
      <c r="CB140" s="5102"/>
      <c r="CC140" s="5102"/>
      <c r="CD140" s="5102"/>
      <c r="CE140" s="5102"/>
      <c r="CF140" s="5102"/>
      <c r="CG140" s="5102"/>
      <c r="CH140" s="5102"/>
      <c r="CI140" s="5102"/>
      <c r="CJ140" s="5102"/>
      <c r="CL140" s="5123"/>
      <c r="CM140" s="5124"/>
      <c r="CN140" s="5124"/>
      <c r="CO140" s="5124"/>
      <c r="CP140" s="5124"/>
      <c r="CQ140" s="5124"/>
      <c r="CR140" s="5124"/>
      <c r="CS140" s="5124"/>
      <c r="CT140" s="5125"/>
      <c r="CU140" s="5124"/>
      <c r="CV140" s="5124"/>
      <c r="CW140" s="5124"/>
      <c r="CX140" s="5124"/>
      <c r="CY140" s="5124"/>
      <c r="CZ140" s="5124"/>
      <c r="DA140" s="5416"/>
      <c r="DB140" s="5126"/>
      <c r="DC140" s="5139"/>
      <c r="DD140" s="5484"/>
      <c r="DE140" s="5127"/>
      <c r="DF140" s="5127"/>
      <c r="DG140" s="2557"/>
      <c r="DH140" s="2557"/>
      <c r="DI140" s="2557"/>
      <c r="DJ140" s="2557"/>
      <c r="DK140" s="2557"/>
      <c r="DL140" s="2557"/>
      <c r="DM140" s="2557"/>
      <c r="DN140" s="2557"/>
      <c r="DO140" s="2557"/>
      <c r="DP140" s="2557"/>
      <c r="DQ140" s="2557"/>
      <c r="DR140" s="2557"/>
      <c r="DS140" s="2523"/>
      <c r="DU140" s="5025"/>
      <c r="DV140" s="5013"/>
      <c r="DW140" s="5013"/>
      <c r="DX140" s="5013"/>
      <c r="DY140" s="5013"/>
      <c r="DZ140" s="5013"/>
      <c r="EA140" s="5013"/>
      <c r="EB140" s="5013"/>
      <c r="EC140" s="5035"/>
      <c r="ED140" s="5013"/>
      <c r="EE140" s="5013"/>
      <c r="EF140" s="5013"/>
      <c r="EG140" s="5013"/>
      <c r="EH140" s="5013"/>
      <c r="EI140" s="5013"/>
      <c r="EJ140" s="5348"/>
      <c r="EK140" s="5026"/>
      <c r="EL140" s="4994"/>
      <c r="EM140" s="5016"/>
      <c r="EN140" s="5042"/>
      <c r="EO140" s="5038" t="s">
        <v>14</v>
      </c>
      <c r="EP140" s="5038" t="s">
        <v>12</v>
      </c>
      <c r="EQ140" s="5038"/>
      <c r="ER140" s="5038"/>
      <c r="ES140" s="5038" t="s">
        <v>15</v>
      </c>
      <c r="ET140" s="5038" t="s">
        <v>12</v>
      </c>
      <c r="EU140" s="5038" t="s">
        <v>12</v>
      </c>
      <c r="EV140" s="5038"/>
      <c r="EW140" s="5038"/>
      <c r="EX140" s="5038"/>
      <c r="EY140" s="5038"/>
      <c r="EZ140" s="5038" t="s">
        <v>0</v>
      </c>
      <c r="FA140" s="5382"/>
      <c r="FB140" s="5039"/>
      <c r="FD140" s="5135"/>
      <c r="FE140" s="5136"/>
      <c r="FF140" s="5136"/>
      <c r="FG140" s="5136"/>
      <c r="FH140" s="5136"/>
      <c r="FI140" s="5136"/>
      <c r="FJ140" s="5136"/>
      <c r="FK140" s="5136"/>
      <c r="FL140" s="5137"/>
      <c r="FM140" s="5136"/>
      <c r="FN140" s="5136"/>
      <c r="FO140" s="5136"/>
      <c r="FP140" s="5136"/>
      <c r="FQ140" s="5136"/>
      <c r="FR140" s="7064"/>
      <c r="FS140" s="5418"/>
      <c r="FT140" s="5138"/>
      <c r="GM140" s="6557"/>
      <c r="GN140" s="6558"/>
      <c r="GO140" s="6558"/>
      <c r="GP140" s="6558"/>
      <c r="GQ140" s="6558"/>
      <c r="GR140" s="6558"/>
      <c r="GS140" s="6558"/>
      <c r="GT140" s="6558"/>
      <c r="GU140" s="6559"/>
      <c r="GV140" s="6558"/>
      <c r="GW140" s="6558"/>
      <c r="GX140" s="6558"/>
      <c r="GY140" s="6558"/>
      <c r="GZ140" s="6558"/>
      <c r="HA140" s="6558"/>
      <c r="HB140" s="6899"/>
      <c r="HC140" s="6899"/>
      <c r="HD140" s="6560"/>
      <c r="HW140" s="6769"/>
      <c r="HX140" s="6765"/>
      <c r="HY140" s="6765"/>
      <c r="HZ140" s="6765"/>
      <c r="IA140" s="6765"/>
      <c r="IB140" s="6765"/>
      <c r="IC140" s="6765"/>
      <c r="ID140" s="6765"/>
      <c r="IE140" s="6770"/>
      <c r="IF140" s="6765"/>
      <c r="IG140" s="6765"/>
      <c r="IH140" s="6765"/>
      <c r="II140" s="6765"/>
      <c r="IJ140" s="6765"/>
      <c r="IK140" s="6765"/>
      <c r="IL140" s="6819"/>
      <c r="IM140" s="6819"/>
      <c r="IN140" s="6762"/>
      <c r="IO140" s="5012"/>
      <c r="IP140" s="6731"/>
      <c r="IQ140" s="6731"/>
      <c r="IR140" s="6731"/>
      <c r="IS140" s="6731"/>
      <c r="IT140" s="6731"/>
      <c r="IU140" s="6731"/>
      <c r="IV140" s="6731"/>
      <c r="IW140" s="6731"/>
      <c r="IX140" s="6731"/>
      <c r="IY140" s="6731"/>
      <c r="IZ140" s="6731"/>
      <c r="JA140" s="6731"/>
      <c r="JB140" s="6731"/>
      <c r="JC140" s="6731"/>
      <c r="JD140" s="6731"/>
      <c r="JE140" s="6731"/>
    </row>
    <row r="141" spans="17:265" ht="15" thickBot="1">
      <c r="Q141" s="7750" t="s">
        <v>1543</v>
      </c>
      <c r="R141" s="7717" t="s">
        <v>1801</v>
      </c>
      <c r="S141" s="7759">
        <v>59</v>
      </c>
      <c r="T141" s="7714">
        <v>3963</v>
      </c>
      <c r="U141" s="7715">
        <v>45776</v>
      </c>
      <c r="V141" s="7760">
        <v>25</v>
      </c>
      <c r="W141" s="7761" t="s">
        <v>35</v>
      </c>
      <c r="X141" s="7717">
        <f>(V141*1000/200)</f>
        <v>125</v>
      </c>
      <c r="Y141" s="7762">
        <v>1607.4</v>
      </c>
      <c r="Z141" s="7719">
        <v>45782</v>
      </c>
      <c r="AA141" s="7720">
        <v>45798</v>
      </c>
      <c r="AB141" s="7717">
        <v>24897</v>
      </c>
      <c r="AC141" s="7721">
        <v>25000</v>
      </c>
      <c r="AD141" s="7721">
        <f>(AC141-V141*1000)</f>
        <v>0</v>
      </c>
      <c r="AE141" s="7722">
        <f t="shared" si="41"/>
        <v>40185</v>
      </c>
      <c r="AF141" s="7722">
        <f>(AE141*0.05)</f>
        <v>2009.25</v>
      </c>
      <c r="AG141" s="7723">
        <v>5</v>
      </c>
      <c r="AH141" s="8038" t="s">
        <v>8</v>
      </c>
      <c r="AI141" s="7782"/>
      <c r="AJ141" s="8023" t="s">
        <v>1547</v>
      </c>
      <c r="AK141" s="7759">
        <v>11</v>
      </c>
      <c r="AL141" s="7736" t="s">
        <v>796</v>
      </c>
      <c r="AM141" s="7734">
        <v>45866</v>
      </c>
      <c r="AN141" s="7878">
        <v>52</v>
      </c>
      <c r="AO141" s="7761" t="s">
        <v>35</v>
      </c>
      <c r="AP141" s="7717">
        <f>(AN141*1000/400)</f>
        <v>130</v>
      </c>
      <c r="AQ141" s="7762">
        <v>993.4</v>
      </c>
      <c r="AR141" s="7746">
        <v>45894</v>
      </c>
      <c r="AS141" s="7781">
        <v>45895</v>
      </c>
      <c r="AT141" s="7761">
        <v>25353</v>
      </c>
      <c r="AU141" s="7878">
        <v>52000</v>
      </c>
      <c r="AV141" s="7878">
        <f t="shared" si="42"/>
        <v>0</v>
      </c>
      <c r="AW141" s="7756">
        <f t="shared" si="43"/>
        <v>51656.800000000003</v>
      </c>
      <c r="AX141" s="7762">
        <f t="shared" si="44"/>
        <v>2582.84</v>
      </c>
      <c r="AY141" s="7736">
        <v>5</v>
      </c>
      <c r="AZ141" s="7949"/>
      <c r="BC141" s="5065"/>
      <c r="BD141" s="5066"/>
      <c r="BE141" s="5066"/>
      <c r="BF141" s="5066"/>
      <c r="BG141" s="5066"/>
      <c r="BH141" s="5066"/>
      <c r="BI141" s="5066"/>
      <c r="BJ141" s="5066"/>
      <c r="BK141" s="5067"/>
      <c r="BL141" s="5066"/>
      <c r="BM141" s="5066"/>
      <c r="BN141" s="5066"/>
      <c r="BO141" s="5066"/>
      <c r="BP141" s="5066"/>
      <c r="BQ141" s="5066"/>
      <c r="BR141" s="6694"/>
      <c r="BS141" s="5068"/>
      <c r="BT141" s="5083"/>
      <c r="BU141" s="5227"/>
      <c r="BV141" s="5101"/>
      <c r="BW141" s="5101"/>
      <c r="BX141" s="5102"/>
      <c r="BY141" s="5102"/>
      <c r="BZ141" s="5102"/>
      <c r="CA141" s="5102"/>
      <c r="CB141" s="5102"/>
      <c r="CC141" s="5102"/>
      <c r="CD141" s="5102"/>
      <c r="CE141" s="5102"/>
      <c r="CF141" s="5102"/>
      <c r="CG141" s="5102"/>
      <c r="CH141" s="5102"/>
      <c r="CI141" s="5102"/>
      <c r="CJ141" s="5102"/>
      <c r="CL141" s="5123"/>
      <c r="CM141" s="5124"/>
      <c r="CN141" s="5124"/>
      <c r="CO141" s="5124"/>
      <c r="CP141" s="5124"/>
      <c r="CQ141" s="5124"/>
      <c r="CR141" s="5124"/>
      <c r="CS141" s="5124"/>
      <c r="CT141" s="5125"/>
      <c r="CU141" s="5124"/>
      <c r="CV141" s="5124"/>
      <c r="CW141" s="5124"/>
      <c r="CX141" s="5124"/>
      <c r="CY141" s="5124"/>
      <c r="CZ141" s="5124"/>
      <c r="DA141" s="5416"/>
      <c r="DB141" s="5126"/>
      <c r="DC141" s="5139"/>
      <c r="DD141" s="5484"/>
      <c r="DE141" s="5127"/>
      <c r="DF141" s="5127"/>
      <c r="DG141" s="2557"/>
      <c r="DH141" s="2557"/>
      <c r="DI141" s="2557"/>
      <c r="DJ141" s="2557"/>
      <c r="DK141" s="2557"/>
      <c r="DL141" s="2557"/>
      <c r="DM141" s="2557"/>
      <c r="DN141" s="2557"/>
      <c r="DO141" s="2557"/>
      <c r="DP141" s="2557"/>
      <c r="DQ141" s="2557"/>
      <c r="DR141" s="2557"/>
      <c r="DS141" s="2523"/>
      <c r="DU141" s="5025"/>
      <c r="DV141" s="5013"/>
      <c r="DW141" s="5013"/>
      <c r="DX141" s="5013"/>
      <c r="DY141" s="5013"/>
      <c r="DZ141" s="5013"/>
      <c r="EA141" s="5013"/>
      <c r="EB141" s="5013"/>
      <c r="EC141" s="5035"/>
      <c r="ED141" s="5013"/>
      <c r="EE141" s="5013"/>
      <c r="EF141" s="5013"/>
      <c r="EG141" s="5013"/>
      <c r="EH141" s="5013"/>
      <c r="EI141" s="5013"/>
      <c r="EJ141" s="5348"/>
      <c r="EK141" s="5026"/>
      <c r="EL141" s="4994"/>
      <c r="EM141" s="5017" t="s">
        <v>4</v>
      </c>
      <c r="EN141" s="5043" t="s">
        <v>18</v>
      </c>
      <c r="EO141" s="5040" t="s">
        <v>19</v>
      </c>
      <c r="EP141" s="5040" t="s">
        <v>19</v>
      </c>
      <c r="EQ141" s="5040" t="s">
        <v>20</v>
      </c>
      <c r="ER141" s="5040" t="s">
        <v>21</v>
      </c>
      <c r="ES141" s="5040" t="s">
        <v>22</v>
      </c>
      <c r="ET141" s="5040" t="s">
        <v>23</v>
      </c>
      <c r="EU141" s="5040" t="s">
        <v>23</v>
      </c>
      <c r="EV141" s="5040" t="s">
        <v>24</v>
      </c>
      <c r="EW141" s="5040" t="s">
        <v>20</v>
      </c>
      <c r="EX141" s="5040" t="s">
        <v>25</v>
      </c>
      <c r="EY141" s="5040" t="s">
        <v>0</v>
      </c>
      <c r="EZ141" s="5040" t="s">
        <v>1363</v>
      </c>
      <c r="FA141" s="5383"/>
      <c r="FB141" s="5041" t="s">
        <v>26</v>
      </c>
      <c r="FD141" s="5140"/>
      <c r="FE141" s="5141"/>
      <c r="FF141" s="5141"/>
      <c r="FG141" s="5141"/>
      <c r="FH141" s="5141"/>
      <c r="FI141" s="5141"/>
      <c r="FJ141" s="5141"/>
      <c r="FK141" s="5141"/>
      <c r="FL141" s="5142"/>
      <c r="FM141" s="5141"/>
      <c r="FN141" s="5141"/>
      <c r="FO141" s="5141"/>
      <c r="FP141" s="5141"/>
      <c r="FQ141" s="5203">
        <f>SUM(FQ130:FQ140)</f>
        <v>0</v>
      </c>
      <c r="FR141" s="5203">
        <f>SUM(FR130:FR140)</f>
        <v>0</v>
      </c>
      <c r="FS141" s="5419"/>
      <c r="FT141" s="5143"/>
      <c r="GM141" s="6557"/>
      <c r="GN141" s="6558"/>
      <c r="GO141" s="6558"/>
      <c r="GP141" s="6558"/>
      <c r="GQ141" s="6558"/>
      <c r="GR141" s="6558"/>
      <c r="GS141" s="6558"/>
      <c r="GT141" s="6558"/>
      <c r="GU141" s="6559"/>
      <c r="GV141" s="6558"/>
      <c r="GW141" s="6558"/>
      <c r="GX141" s="6558"/>
      <c r="GY141" s="6558"/>
      <c r="GZ141" s="6558"/>
      <c r="HA141" s="6558"/>
      <c r="HB141" s="6899"/>
      <c r="HC141" s="6899"/>
      <c r="HD141" s="6560"/>
      <c r="HW141" s="6769"/>
      <c r="HX141" s="6765"/>
      <c r="HY141" s="6765"/>
      <c r="HZ141" s="6765"/>
      <c r="IA141" s="6765"/>
      <c r="IB141" s="6765"/>
      <c r="IC141" s="6765"/>
      <c r="ID141" s="6765"/>
      <c r="IE141" s="6770"/>
      <c r="IF141" s="6765"/>
      <c r="IG141" s="6765"/>
      <c r="IH141" s="6765"/>
      <c r="II141" s="6765"/>
      <c r="IJ141" s="6765"/>
      <c r="IK141" s="6765"/>
      <c r="IL141" s="6819"/>
      <c r="IM141" s="6819"/>
      <c r="IN141" s="6762"/>
      <c r="IO141" s="5012"/>
      <c r="IP141" s="6731"/>
      <c r="IQ141" s="6731"/>
      <c r="IR141" s="6731"/>
      <c r="IS141" s="6731"/>
      <c r="IT141" s="6731"/>
      <c r="IU141" s="6731"/>
      <c r="IV141" s="6731"/>
      <c r="IW141" s="6731"/>
      <c r="IX141" s="6731"/>
      <c r="IY141" s="6731"/>
      <c r="IZ141" s="6731"/>
      <c r="JA141" s="6731"/>
      <c r="JB141" s="6731"/>
      <c r="JC141" s="6731"/>
      <c r="JD141" s="6731"/>
      <c r="JE141" s="6731"/>
    </row>
    <row r="142" spans="17:265" ht="16.5" customHeight="1" thickBot="1">
      <c r="Q142" s="7750" t="s">
        <v>1543</v>
      </c>
      <c r="R142" s="7761" t="s">
        <v>1798</v>
      </c>
      <c r="S142" s="7759">
        <v>60</v>
      </c>
      <c r="T142" s="7714">
        <v>3963</v>
      </c>
      <c r="U142" s="7715">
        <v>45776</v>
      </c>
      <c r="V142" s="7864">
        <v>10</v>
      </c>
      <c r="W142" s="7761" t="s">
        <v>35</v>
      </c>
      <c r="X142" s="7761">
        <v>25</v>
      </c>
      <c r="Y142" s="7762">
        <v>1350</v>
      </c>
      <c r="Z142" s="7719">
        <v>45782</v>
      </c>
      <c r="AA142" s="7720">
        <v>45785</v>
      </c>
      <c r="AB142" s="7717">
        <v>24832</v>
      </c>
      <c r="AC142" s="7721">
        <v>10000</v>
      </c>
      <c r="AD142" s="7721">
        <f>(AC142-V142*1000)</f>
        <v>0</v>
      </c>
      <c r="AE142" s="7722">
        <f t="shared" si="41"/>
        <v>13500</v>
      </c>
      <c r="AF142" s="7722">
        <f>(AE142*0.05)</f>
        <v>675</v>
      </c>
      <c r="AG142" s="7723">
        <v>5</v>
      </c>
      <c r="AH142" s="8038" t="s">
        <v>8</v>
      </c>
      <c r="AI142" s="7782"/>
      <c r="AJ142" s="7996" t="s">
        <v>1838</v>
      </c>
      <c r="AK142" s="7759">
        <v>12</v>
      </c>
      <c r="AL142" s="7736" t="s">
        <v>796</v>
      </c>
      <c r="AM142" s="7734">
        <v>45866</v>
      </c>
      <c r="AN142" s="7878">
        <v>50</v>
      </c>
      <c r="AO142" s="7761" t="s">
        <v>35</v>
      </c>
      <c r="AP142" s="7761">
        <f>(AN142*1000/500)</f>
        <v>100</v>
      </c>
      <c r="AQ142" s="7762">
        <v>526.20000000000005</v>
      </c>
      <c r="AR142" s="7746">
        <v>45908</v>
      </c>
      <c r="AS142" s="7781">
        <v>45905</v>
      </c>
      <c r="AT142" s="7761">
        <v>25400</v>
      </c>
      <c r="AU142" s="7878">
        <v>50000</v>
      </c>
      <c r="AV142" s="7878">
        <f t="shared" si="42"/>
        <v>0</v>
      </c>
      <c r="AW142" s="7756">
        <f t="shared" si="43"/>
        <v>26310.000000000004</v>
      </c>
      <c r="AX142" s="7762">
        <f t="shared" si="44"/>
        <v>1315.5000000000002</v>
      </c>
      <c r="AY142" s="7736">
        <v>5</v>
      </c>
      <c r="AZ142" s="7949"/>
      <c r="BC142" s="5065"/>
      <c r="BD142" s="5066"/>
      <c r="BE142" s="5066"/>
      <c r="BF142" s="5066"/>
      <c r="BG142" s="5066"/>
      <c r="BH142" s="5066"/>
      <c r="BI142" s="5066"/>
      <c r="BJ142" s="5066"/>
      <c r="BK142" s="5067"/>
      <c r="BL142" s="5066"/>
      <c r="BM142" s="5066"/>
      <c r="BN142" s="5066"/>
      <c r="BO142" s="5066"/>
      <c r="BP142" s="5066"/>
      <c r="BQ142" s="5066"/>
      <c r="BR142" s="6694"/>
      <c r="BS142" s="5068"/>
      <c r="BT142" s="5083"/>
      <c r="BU142" s="8364" t="s">
        <v>966</v>
      </c>
      <c r="BV142" s="5082"/>
      <c r="BW142" s="5083"/>
      <c r="BX142" s="5058"/>
      <c r="BY142" s="5056"/>
      <c r="BZ142" s="5056"/>
      <c r="CA142" s="5056"/>
      <c r="CB142" s="5056"/>
      <c r="CC142" s="5056"/>
      <c r="CD142" s="5056"/>
      <c r="CE142" s="5056"/>
      <c r="CF142" s="5056"/>
      <c r="CG142" s="5056"/>
      <c r="CH142" s="5056"/>
      <c r="CI142" s="5056"/>
      <c r="CJ142" s="5056"/>
      <c r="CL142" s="5123"/>
      <c r="CM142" s="5124"/>
      <c r="CN142" s="5124"/>
      <c r="CO142" s="5124"/>
      <c r="CP142" s="5124"/>
      <c r="CQ142" s="5124"/>
      <c r="CR142" s="5124"/>
      <c r="CS142" s="5124"/>
      <c r="CT142" s="5125"/>
      <c r="CU142" s="5124"/>
      <c r="CV142" s="5124"/>
      <c r="CW142" s="5124"/>
      <c r="CX142" s="5124"/>
      <c r="CY142" s="5124"/>
      <c r="CZ142" s="5124"/>
      <c r="DA142" s="5416"/>
      <c r="DB142" s="5126"/>
      <c r="DC142" s="5139"/>
      <c r="DD142" s="5484"/>
      <c r="DE142" s="5127"/>
      <c r="DF142" s="5127"/>
      <c r="DG142" s="2557"/>
      <c r="DH142" s="2557"/>
      <c r="DI142" s="2557"/>
      <c r="DJ142" s="2557"/>
      <c r="DK142" s="2557"/>
      <c r="DL142" s="2557"/>
      <c r="DM142" s="2557"/>
      <c r="DN142" s="2557"/>
      <c r="DO142" s="2557"/>
      <c r="DP142" s="2557"/>
      <c r="DQ142" s="2557"/>
      <c r="DR142" s="2557"/>
      <c r="DS142" s="2523"/>
      <c r="DU142" s="5025"/>
      <c r="DV142" s="5013"/>
      <c r="DW142" s="5013"/>
      <c r="DX142" s="5013"/>
      <c r="DY142" s="5013"/>
      <c r="DZ142" s="5013"/>
      <c r="EA142" s="5013"/>
      <c r="EB142" s="5013"/>
      <c r="EC142" s="5035"/>
      <c r="ED142" s="5013"/>
      <c r="EE142" s="5013"/>
      <c r="EF142" s="5013"/>
      <c r="EG142" s="5013"/>
      <c r="EH142" s="5013"/>
      <c r="EI142" s="5013"/>
      <c r="EJ142" s="5348"/>
      <c r="EK142" s="5026"/>
      <c r="EL142" s="4994"/>
      <c r="EM142" s="5018"/>
      <c r="EN142" s="5044"/>
      <c r="EO142" s="5045" t="s">
        <v>3</v>
      </c>
      <c r="EP142" s="5045" t="s">
        <v>18</v>
      </c>
      <c r="EQ142" s="5045"/>
      <c r="ER142" s="5045"/>
      <c r="ES142" s="5045" t="s">
        <v>21</v>
      </c>
      <c r="ET142" s="5045" t="s">
        <v>27</v>
      </c>
      <c r="EU142" s="5045" t="s">
        <v>28</v>
      </c>
      <c r="EV142" s="5045"/>
      <c r="EW142" s="5045"/>
      <c r="EX142" s="5045"/>
      <c r="EY142" s="5045"/>
      <c r="EZ142" s="5045" t="s">
        <v>11</v>
      </c>
      <c r="FA142" s="5384"/>
      <c r="FB142" s="5046"/>
      <c r="FD142" s="2248"/>
      <c r="FE142" s="2248"/>
      <c r="FF142" s="2248"/>
      <c r="FG142" s="2248"/>
      <c r="FH142" s="2248"/>
      <c r="FI142" s="2248"/>
      <c r="FJ142" s="2248"/>
      <c r="FK142" s="2248"/>
      <c r="FL142" s="2248"/>
      <c r="FM142" s="2248"/>
      <c r="FN142" s="2248"/>
      <c r="FO142" s="2248"/>
      <c r="FP142" s="2248"/>
      <c r="FQ142" s="2248"/>
      <c r="FR142" s="2248"/>
      <c r="FS142" s="2248"/>
      <c r="FT142" s="2248"/>
      <c r="GM142" s="6561"/>
      <c r="GN142" s="6562"/>
      <c r="GO142" s="6562"/>
      <c r="GP142" s="6562"/>
      <c r="GQ142" s="6562"/>
      <c r="GR142" s="6562"/>
      <c r="GS142" s="6562"/>
      <c r="GT142" s="6562"/>
      <c r="GU142" s="6567"/>
      <c r="GV142" s="6562"/>
      <c r="GW142" s="6562"/>
      <c r="GX142" s="6562"/>
      <c r="GY142" s="6562"/>
      <c r="GZ142" s="6562"/>
      <c r="HA142" s="6655">
        <f>SUM(HA125:HA141)</f>
        <v>619.375</v>
      </c>
      <c r="HB142" s="6900"/>
      <c r="HC142" s="6900"/>
      <c r="HD142" s="6568"/>
      <c r="HW142" s="6769"/>
      <c r="HX142" s="6765"/>
      <c r="HY142" s="6765"/>
      <c r="HZ142" s="6765"/>
      <c r="IA142" s="6765"/>
      <c r="IB142" s="6765"/>
      <c r="IC142" s="6765"/>
      <c r="ID142" s="6765"/>
      <c r="IE142" s="6770"/>
      <c r="IF142" s="6765"/>
      <c r="IG142" s="6765"/>
      <c r="IH142" s="6765"/>
      <c r="II142" s="6765"/>
      <c r="IJ142" s="6765"/>
      <c r="IK142" s="6765"/>
      <c r="IL142" s="6819"/>
      <c r="IM142" s="6819"/>
      <c r="IN142" s="6762"/>
      <c r="IO142" s="5012"/>
      <c r="IP142" s="6731"/>
      <c r="IQ142" s="6731"/>
      <c r="IR142" s="6731"/>
      <c r="IS142" s="6731"/>
      <c r="IT142" s="6731"/>
      <c r="IU142" s="6731"/>
      <c r="IV142" s="6731"/>
      <c r="IW142" s="6731"/>
      <c r="IX142" s="6731"/>
      <c r="IY142" s="6731"/>
      <c r="IZ142" s="6731"/>
      <c r="JA142" s="6731"/>
      <c r="JB142" s="6731"/>
      <c r="JC142" s="6731"/>
      <c r="JD142" s="6731"/>
      <c r="JE142" s="6731"/>
    </row>
    <row r="143" spans="17:265" ht="15" thickBot="1">
      <c r="Q143" s="7750" t="s">
        <v>1543</v>
      </c>
      <c r="R143" s="7717" t="s">
        <v>1799</v>
      </c>
      <c r="S143" s="7779">
        <v>63</v>
      </c>
      <c r="T143" s="7714">
        <v>3963</v>
      </c>
      <c r="U143" s="7780">
        <v>45777</v>
      </c>
      <c r="V143" s="7784">
        <v>4</v>
      </c>
      <c r="W143" s="7717" t="s">
        <v>35</v>
      </c>
      <c r="X143" s="7717">
        <v>4</v>
      </c>
      <c r="Y143" s="7722">
        <v>1080</v>
      </c>
      <c r="Z143" s="7719">
        <v>45785</v>
      </c>
      <c r="AA143" s="7720">
        <v>45785</v>
      </c>
      <c r="AB143" s="7717">
        <v>24832</v>
      </c>
      <c r="AC143" s="7721">
        <v>4000</v>
      </c>
      <c r="AD143" s="7721">
        <v>0</v>
      </c>
      <c r="AE143" s="7722">
        <f t="shared" si="41"/>
        <v>4320</v>
      </c>
      <c r="AF143" s="7722">
        <v>143.69999999999999</v>
      </c>
      <c r="AG143" s="7714">
        <v>5</v>
      </c>
      <c r="AH143" s="8038" t="s">
        <v>8</v>
      </c>
      <c r="AI143" s="7782"/>
      <c r="AJ143" s="8023" t="s">
        <v>1547</v>
      </c>
      <c r="AK143" s="7759">
        <v>13</v>
      </c>
      <c r="AL143" s="7736" t="s">
        <v>796</v>
      </c>
      <c r="AM143" s="7734">
        <v>45866</v>
      </c>
      <c r="AN143" s="7878">
        <v>52</v>
      </c>
      <c r="AO143" s="7761" t="s">
        <v>35</v>
      </c>
      <c r="AP143" s="7717">
        <f>(AN143*1000/400)</f>
        <v>130</v>
      </c>
      <c r="AQ143" s="7762">
        <v>993.4</v>
      </c>
      <c r="AR143" s="7746">
        <v>45908</v>
      </c>
      <c r="AS143" s="7781">
        <v>45905</v>
      </c>
      <c r="AT143" s="7761">
        <v>25400</v>
      </c>
      <c r="AU143" s="7878">
        <v>52000</v>
      </c>
      <c r="AV143" s="7878">
        <f t="shared" si="42"/>
        <v>0</v>
      </c>
      <c r="AW143" s="7756">
        <f t="shared" si="43"/>
        <v>51656.800000000003</v>
      </c>
      <c r="AX143" s="7762">
        <f t="shared" si="44"/>
        <v>2582.84</v>
      </c>
      <c r="AY143" s="7736">
        <v>5</v>
      </c>
      <c r="AZ143" s="7949"/>
      <c r="BC143" s="5065"/>
      <c r="BD143" s="5066"/>
      <c r="BE143" s="5066"/>
      <c r="BF143" s="5066"/>
      <c r="BG143" s="5066"/>
      <c r="BH143" s="5066"/>
      <c r="BI143" s="5066"/>
      <c r="BJ143" s="5066"/>
      <c r="BK143" s="5067"/>
      <c r="BL143" s="5066"/>
      <c r="BM143" s="5066"/>
      <c r="BN143" s="5066"/>
      <c r="BO143" s="5066"/>
      <c r="BP143" s="5066"/>
      <c r="BQ143" s="5066"/>
      <c r="BR143" s="6694"/>
      <c r="BS143" s="5068"/>
      <c r="BT143" s="5083"/>
      <c r="BU143" s="5262"/>
      <c r="BV143" s="5084"/>
      <c r="BW143" s="5085" t="s">
        <v>14</v>
      </c>
      <c r="BX143" s="5085" t="s">
        <v>12</v>
      </c>
      <c r="BY143" s="5085"/>
      <c r="BZ143" s="5085"/>
      <c r="CA143" s="5085" t="s">
        <v>15</v>
      </c>
      <c r="CB143" s="5085" t="s">
        <v>12</v>
      </c>
      <c r="CC143" s="5085" t="s">
        <v>12</v>
      </c>
      <c r="CD143" s="5085"/>
      <c r="CE143" s="5085"/>
      <c r="CF143" s="5085"/>
      <c r="CG143" s="5085"/>
      <c r="CH143" s="5085" t="s">
        <v>0</v>
      </c>
      <c r="CI143" s="6466"/>
      <c r="CJ143" s="5086"/>
      <c r="CL143" s="5123"/>
      <c r="CM143" s="5124"/>
      <c r="CN143" s="5124"/>
      <c r="CO143" s="5124"/>
      <c r="CP143" s="5124"/>
      <c r="CQ143" s="5124"/>
      <c r="CR143" s="5124"/>
      <c r="CS143" s="5124"/>
      <c r="CT143" s="5125"/>
      <c r="CU143" s="5124"/>
      <c r="CV143" s="5124"/>
      <c r="CW143" s="5124"/>
      <c r="CX143" s="5124"/>
      <c r="CY143" s="5124"/>
      <c r="CZ143" s="5124"/>
      <c r="DA143" s="5416"/>
      <c r="DB143" s="5126"/>
      <c r="DC143" s="5139"/>
      <c r="DD143" s="5485"/>
      <c r="DE143" s="5486"/>
      <c r="DF143" s="5486"/>
      <c r="DG143" s="2560"/>
      <c r="DH143" s="2560"/>
      <c r="DI143" s="2560"/>
      <c r="DJ143" s="2560"/>
      <c r="DK143" s="2560"/>
      <c r="DL143" s="2560"/>
      <c r="DM143" s="2560"/>
      <c r="DN143" s="2560"/>
      <c r="DO143" s="2560"/>
      <c r="DP143" s="2560"/>
      <c r="DQ143" s="2560"/>
      <c r="DR143" s="2560"/>
      <c r="DS143" s="2562"/>
      <c r="DU143" s="5025"/>
      <c r="DV143" s="5013"/>
      <c r="DW143" s="5013"/>
      <c r="DX143" s="5013"/>
      <c r="DY143" s="5013"/>
      <c r="DZ143" s="5013"/>
      <c r="EA143" s="5013"/>
      <c r="EB143" s="5013"/>
      <c r="EC143" s="5035"/>
      <c r="ED143" s="5013"/>
      <c r="EE143" s="5013"/>
      <c r="EF143" s="5013"/>
      <c r="EG143" s="5013"/>
      <c r="EH143" s="5013"/>
      <c r="EI143" s="5013"/>
      <c r="EJ143" s="5348"/>
      <c r="EK143" s="5026"/>
      <c r="EL143" s="4994"/>
      <c r="EM143" s="6928"/>
      <c r="EN143" s="6929"/>
      <c r="EO143" s="6929"/>
      <c r="EP143" s="6930"/>
      <c r="EQ143" s="6930"/>
      <c r="ER143" s="6930"/>
      <c r="ES143" s="6930"/>
      <c r="ET143" s="6930"/>
      <c r="EU143" s="6930"/>
      <c r="EV143" s="6930"/>
      <c r="EW143" s="6930"/>
      <c r="EX143" s="6930"/>
      <c r="EY143" s="6930"/>
      <c r="EZ143" s="6930"/>
      <c r="FA143" s="6930"/>
      <c r="FB143" s="471"/>
      <c r="FD143" s="2248"/>
      <c r="FE143" s="2248"/>
      <c r="FF143" s="2248"/>
      <c r="FG143" s="2248"/>
      <c r="FH143" s="2248"/>
      <c r="FI143" s="2248"/>
      <c r="FJ143" s="2248"/>
      <c r="FK143" s="2248"/>
      <c r="FL143" s="2248"/>
      <c r="FM143" s="2248"/>
      <c r="FN143" s="2248"/>
      <c r="FO143" s="2248"/>
      <c r="FP143" s="2248"/>
      <c r="FQ143" s="2248"/>
      <c r="FR143" s="2248"/>
      <c r="FS143" s="2248"/>
      <c r="FT143" s="2248"/>
      <c r="GM143" s="6520"/>
      <c r="GN143" s="6520"/>
      <c r="GO143" s="6520"/>
      <c r="GP143" s="6520"/>
      <c r="GQ143" s="6520"/>
      <c r="GR143" s="6520"/>
      <c r="GS143" s="6520"/>
      <c r="GT143" s="6520"/>
      <c r="GU143" s="6569"/>
      <c r="GV143" s="6520"/>
      <c r="GW143" s="6520"/>
      <c r="GX143" s="6520"/>
      <c r="GY143" s="6520"/>
      <c r="GZ143" s="6520"/>
      <c r="HA143" s="6710"/>
      <c r="HB143" s="6710"/>
      <c r="HC143" s="6710"/>
      <c r="HD143" s="6520"/>
      <c r="HW143" s="6769"/>
      <c r="HX143" s="6765"/>
      <c r="HY143" s="6765"/>
      <c r="HZ143" s="6765"/>
      <c r="IA143" s="6765"/>
      <c r="IB143" s="6765"/>
      <c r="IC143" s="6765"/>
      <c r="ID143" s="6765"/>
      <c r="IE143" s="6770"/>
      <c r="IF143" s="6765"/>
      <c r="IG143" s="6765"/>
      <c r="IH143" s="6765"/>
      <c r="II143" s="6765"/>
      <c r="IJ143" s="6765"/>
      <c r="IK143" s="6765"/>
      <c r="IL143" s="6819"/>
      <c r="IM143" s="6819"/>
      <c r="IN143" s="6762"/>
      <c r="IO143" s="5012"/>
      <c r="IP143" s="6731"/>
      <c r="IQ143" s="6731"/>
      <c r="IR143" s="6731"/>
      <c r="IS143" s="6731"/>
      <c r="IT143" s="6731"/>
      <c r="IU143" s="6731"/>
      <c r="IV143" s="6731"/>
      <c r="IW143" s="6731"/>
      <c r="IX143" s="6731"/>
      <c r="IY143" s="6731"/>
      <c r="IZ143" s="6731"/>
      <c r="JA143" s="6731"/>
      <c r="JB143" s="6731"/>
      <c r="JC143" s="6731"/>
      <c r="JD143" s="6731"/>
      <c r="JE143" s="6731"/>
    </row>
    <row r="144" spans="17:265" ht="16.2" thickBot="1">
      <c r="Q144" s="7750" t="s">
        <v>1543</v>
      </c>
      <c r="R144" s="7761" t="s">
        <v>1740</v>
      </c>
      <c r="S144" s="7759">
        <v>61</v>
      </c>
      <c r="T144" s="7714">
        <v>3960</v>
      </c>
      <c r="U144" s="7715">
        <v>45776</v>
      </c>
      <c r="V144" s="7911">
        <v>10</v>
      </c>
      <c r="W144" s="7761" t="s">
        <v>35</v>
      </c>
      <c r="X144" s="7761">
        <v>25</v>
      </c>
      <c r="Y144" s="7762">
        <v>1350</v>
      </c>
      <c r="Z144" s="7719">
        <v>45794</v>
      </c>
      <c r="AA144" s="7720">
        <v>45798</v>
      </c>
      <c r="AB144" s="7717">
        <v>24897</v>
      </c>
      <c r="AC144" s="7721">
        <v>10000</v>
      </c>
      <c r="AD144" s="7721">
        <f>(AC144-V144*1000)</f>
        <v>0</v>
      </c>
      <c r="AE144" s="7722">
        <f t="shared" si="41"/>
        <v>13500</v>
      </c>
      <c r="AF144" s="7722">
        <f>(AE144*0.05)</f>
        <v>675</v>
      </c>
      <c r="AG144" s="7723">
        <v>5</v>
      </c>
      <c r="AH144" s="8038" t="s">
        <v>8</v>
      </c>
      <c r="AI144" s="7782"/>
      <c r="AJ144" s="7996" t="s">
        <v>1838</v>
      </c>
      <c r="AK144" s="7759">
        <v>14</v>
      </c>
      <c r="AL144" s="7736" t="s">
        <v>796</v>
      </c>
      <c r="AM144" s="7734">
        <v>45866</v>
      </c>
      <c r="AN144" s="7878">
        <v>50</v>
      </c>
      <c r="AO144" s="7761" t="s">
        <v>35</v>
      </c>
      <c r="AP144" s="7761">
        <f>(AN144*1000/500)</f>
        <v>100</v>
      </c>
      <c r="AQ144" s="7762">
        <v>526.20000000000005</v>
      </c>
      <c r="AR144" s="7746">
        <v>45915</v>
      </c>
      <c r="AS144" s="7781">
        <v>45915</v>
      </c>
      <c r="AT144" s="7761">
        <v>25466</v>
      </c>
      <c r="AU144" s="7878">
        <v>50000</v>
      </c>
      <c r="AV144" s="7878">
        <f t="shared" si="42"/>
        <v>0</v>
      </c>
      <c r="AW144" s="7756">
        <f t="shared" si="43"/>
        <v>26310.000000000004</v>
      </c>
      <c r="AX144" s="7762">
        <f t="shared" si="44"/>
        <v>1315.5000000000002</v>
      </c>
      <c r="AY144" s="7736">
        <v>5</v>
      </c>
      <c r="AZ144" s="7949"/>
      <c r="BC144" s="5065"/>
      <c r="BD144" s="5066"/>
      <c r="BE144" s="5066"/>
      <c r="BF144" s="5066"/>
      <c r="BG144" s="5066"/>
      <c r="BH144" s="5066"/>
      <c r="BI144" s="5066"/>
      <c r="BJ144" s="5066"/>
      <c r="BK144" s="5067"/>
      <c r="BL144" s="5066"/>
      <c r="BM144" s="5066"/>
      <c r="BN144" s="5066"/>
      <c r="BO144" s="5066"/>
      <c r="BP144" s="5066"/>
      <c r="BQ144" s="5066"/>
      <c r="BR144" s="6694"/>
      <c r="BS144" s="5068"/>
      <c r="BT144" s="5083"/>
      <c r="BU144" s="5263" t="s">
        <v>4</v>
      </c>
      <c r="BV144" s="5087" t="s">
        <v>18</v>
      </c>
      <c r="BW144" s="5088" t="s">
        <v>19</v>
      </c>
      <c r="BX144" s="5088" t="s">
        <v>19</v>
      </c>
      <c r="BY144" s="5088" t="s">
        <v>20</v>
      </c>
      <c r="BZ144" s="5088" t="s">
        <v>21</v>
      </c>
      <c r="CA144" s="5088" t="s">
        <v>22</v>
      </c>
      <c r="CB144" s="5088" t="s">
        <v>23</v>
      </c>
      <c r="CC144" s="5088" t="s">
        <v>23</v>
      </c>
      <c r="CD144" s="5088" t="s">
        <v>24</v>
      </c>
      <c r="CE144" s="5088" t="s">
        <v>20</v>
      </c>
      <c r="CF144" s="5088" t="s">
        <v>25</v>
      </c>
      <c r="CG144" s="5088" t="s">
        <v>0</v>
      </c>
      <c r="CH144" s="5088" t="s">
        <v>1363</v>
      </c>
      <c r="CI144" s="6467"/>
      <c r="CJ144" s="5089" t="s">
        <v>26</v>
      </c>
      <c r="CL144" s="5123"/>
      <c r="CM144" s="5124"/>
      <c r="CN144" s="5124"/>
      <c r="CO144" s="5124"/>
      <c r="CP144" s="5124"/>
      <c r="CQ144" s="5124"/>
      <c r="CR144" s="5124"/>
      <c r="CS144" s="5124"/>
      <c r="CT144" s="5125"/>
      <c r="CU144" s="5124"/>
      <c r="CV144" s="5124"/>
      <c r="CW144" s="5124"/>
      <c r="CX144" s="5124"/>
      <c r="CY144" s="5124"/>
      <c r="CZ144" s="5124"/>
      <c r="DA144" s="5416"/>
      <c r="DB144" s="5126"/>
      <c r="DC144" s="5139"/>
      <c r="DD144" s="5149"/>
      <c r="DE144" s="5149"/>
      <c r="DF144" s="5149"/>
      <c r="DG144" s="5150"/>
      <c r="DH144" s="5150"/>
      <c r="DI144" s="5150"/>
      <c r="DJ144" s="5150"/>
      <c r="DK144" s="5150"/>
      <c r="DL144" s="5150"/>
      <c r="DM144" s="5150"/>
      <c r="DN144" s="5150"/>
      <c r="DO144" s="5150"/>
      <c r="DP144" s="5150"/>
      <c r="DQ144" s="5150"/>
      <c r="DR144" s="5150"/>
      <c r="DS144" s="5150"/>
      <c r="DU144" s="5025"/>
      <c r="DV144" s="5013"/>
      <c r="DW144" s="5013"/>
      <c r="DX144" s="5013"/>
      <c r="DY144" s="5013"/>
      <c r="DZ144" s="5013"/>
      <c r="EA144" s="5013"/>
      <c r="EB144" s="5013"/>
      <c r="EC144" s="5035"/>
      <c r="ED144" s="5013"/>
      <c r="EE144" s="5013"/>
      <c r="EF144" s="5013"/>
      <c r="EG144" s="5013"/>
      <c r="EH144" s="5013"/>
      <c r="EI144" s="5013"/>
      <c r="EJ144" s="5348"/>
      <c r="EK144" s="5026"/>
      <c r="EL144" s="4994"/>
      <c r="EM144" s="6924"/>
      <c r="EN144" s="4449"/>
      <c r="EO144" s="4449"/>
      <c r="EP144" s="182"/>
      <c r="EQ144" s="182"/>
      <c r="ER144" s="182"/>
      <c r="ES144" s="182"/>
      <c r="ET144" s="182"/>
      <c r="EU144" s="182"/>
      <c r="EV144" s="182"/>
      <c r="EW144" s="182"/>
      <c r="EX144" s="182"/>
      <c r="EY144" s="182"/>
      <c r="EZ144" s="182"/>
      <c r="FA144" s="182"/>
      <c r="FB144" s="339"/>
      <c r="FD144" s="6326" t="s">
        <v>1521</v>
      </c>
      <c r="FE144" s="5103"/>
      <c r="FF144" s="5104"/>
      <c r="FG144" s="5104"/>
      <c r="FH144" s="5104"/>
      <c r="FI144" s="5104"/>
      <c r="FJ144" s="5104"/>
      <c r="FK144" s="5104"/>
      <c r="FL144" s="5104"/>
      <c r="FM144" s="5104"/>
      <c r="FN144" s="5104"/>
      <c r="FO144" s="5104"/>
      <c r="FP144" s="5104"/>
      <c r="FQ144" s="5104"/>
      <c r="FR144" s="5104"/>
      <c r="FS144" s="5104"/>
      <c r="FT144" s="5104"/>
      <c r="GM144" s="6520"/>
      <c r="GN144" s="6520"/>
      <c r="GO144" s="6520"/>
      <c r="GP144" s="6520"/>
      <c r="GQ144" s="6520"/>
      <c r="GR144" s="6520"/>
      <c r="GS144" s="6520"/>
      <c r="GT144" s="6520"/>
      <c r="GU144" s="6569"/>
      <c r="GV144" s="6520"/>
      <c r="GW144" s="6520"/>
      <c r="GX144" s="6520"/>
      <c r="GY144" s="6520"/>
      <c r="GZ144" s="6520"/>
      <c r="HA144" s="6710"/>
      <c r="HB144" s="6710"/>
      <c r="HC144" s="6710"/>
      <c r="HD144" s="6520"/>
      <c r="HW144" s="6769"/>
      <c r="HX144" s="6765"/>
      <c r="HY144" s="6765"/>
      <c r="HZ144" s="6765"/>
      <c r="IA144" s="6765"/>
      <c r="IB144" s="6765"/>
      <c r="IC144" s="6765"/>
      <c r="ID144" s="6765"/>
      <c r="IE144" s="6770"/>
      <c r="IF144" s="6765"/>
      <c r="IG144" s="6765"/>
      <c r="IH144" s="6765"/>
      <c r="II144" s="6765"/>
      <c r="IJ144" s="6765"/>
      <c r="IK144" s="6765"/>
      <c r="IL144" s="6819"/>
      <c r="IM144" s="6819"/>
      <c r="IN144" s="6762"/>
      <c r="IO144" s="5012"/>
      <c r="IP144" s="6731"/>
      <c r="IQ144" s="6731"/>
      <c r="IR144" s="6731"/>
      <c r="IS144" s="6731"/>
      <c r="IT144" s="6731"/>
      <c r="IU144" s="6731"/>
      <c r="IV144" s="6731"/>
      <c r="IW144" s="6731"/>
      <c r="IX144" s="6731"/>
      <c r="IY144" s="6731"/>
      <c r="IZ144" s="6731"/>
      <c r="JA144" s="6731"/>
      <c r="JB144" s="6731"/>
      <c r="JC144" s="6731"/>
      <c r="JD144" s="6731"/>
      <c r="JE144" s="6731"/>
    </row>
    <row r="145" spans="17:265" ht="16.2" thickBot="1">
      <c r="Q145" s="7750" t="s">
        <v>1543</v>
      </c>
      <c r="R145" s="7717" t="s">
        <v>1774</v>
      </c>
      <c r="S145" s="7759">
        <v>54</v>
      </c>
      <c r="T145" s="7714">
        <v>3960</v>
      </c>
      <c r="U145" s="7715">
        <v>45738</v>
      </c>
      <c r="V145" s="7864">
        <v>64.8</v>
      </c>
      <c r="W145" s="7761" t="s">
        <v>35</v>
      </c>
      <c r="X145" s="7717">
        <f>(V145*1000/400)</f>
        <v>162</v>
      </c>
      <c r="Y145" s="7762">
        <v>1350</v>
      </c>
      <c r="Z145" s="7719">
        <v>45794</v>
      </c>
      <c r="AA145" s="7720">
        <v>45798</v>
      </c>
      <c r="AB145" s="7717">
        <v>24897</v>
      </c>
      <c r="AC145" s="7721">
        <v>17200</v>
      </c>
      <c r="AD145" s="7721">
        <f>(AC145-V145*1000)</f>
        <v>-47600</v>
      </c>
      <c r="AE145" s="7722">
        <f t="shared" si="41"/>
        <v>23220</v>
      </c>
      <c r="AF145" s="7722">
        <f>(AE145*0.05)</f>
        <v>1161</v>
      </c>
      <c r="AG145" s="7723">
        <v>5</v>
      </c>
      <c r="AH145" s="8038" t="s">
        <v>8</v>
      </c>
      <c r="AI145" s="7782"/>
      <c r="AJ145" s="8023" t="s">
        <v>1547</v>
      </c>
      <c r="AK145" s="7759">
        <v>15</v>
      </c>
      <c r="AL145" s="7736" t="s">
        <v>796</v>
      </c>
      <c r="AM145" s="7734">
        <v>45866</v>
      </c>
      <c r="AN145" s="7878">
        <v>52</v>
      </c>
      <c r="AO145" s="7761" t="s">
        <v>35</v>
      </c>
      <c r="AP145" s="7717">
        <f>(AN145*1000/400)</f>
        <v>130</v>
      </c>
      <c r="AQ145" s="7762">
        <v>993.4</v>
      </c>
      <c r="AR145" s="7746">
        <v>45915</v>
      </c>
      <c r="AS145" s="7781">
        <v>45915</v>
      </c>
      <c r="AT145" s="7761">
        <v>25466</v>
      </c>
      <c r="AU145" s="7878">
        <v>52000</v>
      </c>
      <c r="AV145" s="7878">
        <f t="shared" si="42"/>
        <v>0</v>
      </c>
      <c r="AW145" s="7756">
        <f t="shared" si="43"/>
        <v>51656.800000000003</v>
      </c>
      <c r="AX145" s="7762">
        <f t="shared" si="44"/>
        <v>2582.84</v>
      </c>
      <c r="AY145" s="7736">
        <v>5</v>
      </c>
      <c r="AZ145" s="7949"/>
      <c r="BC145" s="5065"/>
      <c r="BD145" s="5066"/>
      <c r="BE145" s="5066"/>
      <c r="BF145" s="5066"/>
      <c r="BG145" s="5066"/>
      <c r="BH145" s="5066"/>
      <c r="BI145" s="5066"/>
      <c r="BJ145" s="5066"/>
      <c r="BK145" s="5067"/>
      <c r="BL145" s="5066"/>
      <c r="BM145" s="5066"/>
      <c r="BN145" s="5066"/>
      <c r="BO145" s="5066"/>
      <c r="BP145" s="5066"/>
      <c r="BQ145" s="5066"/>
      <c r="BR145" s="6694"/>
      <c r="BS145" s="5068"/>
      <c r="BT145" s="5083"/>
      <c r="BU145" s="5264"/>
      <c r="BV145" s="5090"/>
      <c r="BW145" s="5091" t="s">
        <v>3</v>
      </c>
      <c r="BX145" s="5091" t="s">
        <v>18</v>
      </c>
      <c r="BY145" s="5091"/>
      <c r="BZ145" s="5091"/>
      <c r="CA145" s="5091" t="s">
        <v>21</v>
      </c>
      <c r="CB145" s="5091" t="s">
        <v>27</v>
      </c>
      <c r="CC145" s="5091" t="s">
        <v>28</v>
      </c>
      <c r="CD145" s="5091"/>
      <c r="CE145" s="5091"/>
      <c r="CF145" s="5091"/>
      <c r="CG145" s="5091"/>
      <c r="CH145" s="5091" t="s">
        <v>11</v>
      </c>
      <c r="CI145" s="6468"/>
      <c r="CJ145" s="5092"/>
      <c r="CL145" s="5128"/>
      <c r="CM145" s="5129"/>
      <c r="CN145" s="5124"/>
      <c r="CO145" s="5124"/>
      <c r="CP145" s="5130"/>
      <c r="CQ145" s="5124"/>
      <c r="CR145" s="5124"/>
      <c r="CS145" s="5124"/>
      <c r="CT145" s="5131"/>
      <c r="CU145" s="5124"/>
      <c r="CV145" s="5124"/>
      <c r="CW145" s="5132"/>
      <c r="CX145" s="5124"/>
      <c r="CY145" s="5132"/>
      <c r="CZ145" s="5132"/>
      <c r="DA145" s="5417"/>
      <c r="DB145" s="5126"/>
      <c r="DC145" s="5139"/>
      <c r="DD145" s="5149"/>
      <c r="DE145" s="5149"/>
      <c r="DF145" s="5149"/>
      <c r="DG145" s="5150"/>
      <c r="DH145" s="5150"/>
      <c r="DI145" s="5150"/>
      <c r="DJ145" s="5150"/>
      <c r="DK145" s="5150"/>
      <c r="DL145" s="5150"/>
      <c r="DM145" s="5150"/>
      <c r="DN145" s="5150"/>
      <c r="DO145" s="5150"/>
      <c r="DP145" s="5150"/>
      <c r="DQ145" s="5150"/>
      <c r="DR145" s="5150"/>
      <c r="DS145" s="5150"/>
      <c r="DU145" s="5025"/>
      <c r="DV145" s="5013"/>
      <c r="DW145" s="5013"/>
      <c r="DX145" s="5013"/>
      <c r="DY145" s="5013"/>
      <c r="DZ145" s="5013"/>
      <c r="EA145" s="5013"/>
      <c r="EB145" s="5013"/>
      <c r="EC145" s="5035"/>
      <c r="ED145" s="5013"/>
      <c r="EE145" s="5013"/>
      <c r="EF145" s="5013"/>
      <c r="EG145" s="5013"/>
      <c r="EH145" s="5013"/>
      <c r="EI145" s="5013"/>
      <c r="EJ145" s="5348"/>
      <c r="EK145" s="5026"/>
      <c r="EL145" s="4994"/>
      <c r="EM145" s="6924"/>
      <c r="EN145" s="4449"/>
      <c r="EO145" s="4449"/>
      <c r="EP145" s="182"/>
      <c r="EQ145" s="182"/>
      <c r="ER145" s="182"/>
      <c r="ES145" s="182"/>
      <c r="ET145" s="182"/>
      <c r="EU145" s="182"/>
      <c r="EV145" s="182"/>
      <c r="EW145" s="182"/>
      <c r="EX145" s="182"/>
      <c r="EY145" s="182"/>
      <c r="EZ145" s="182"/>
      <c r="FA145" s="182"/>
      <c r="FB145" s="339"/>
      <c r="FD145" s="5106"/>
      <c r="FE145" s="5106"/>
      <c r="FF145" s="5106"/>
      <c r="FG145" s="5106" t="s">
        <v>14</v>
      </c>
      <c r="FH145" s="5106" t="s">
        <v>12</v>
      </c>
      <c r="FI145" s="5106"/>
      <c r="FJ145" s="5106"/>
      <c r="FK145" s="5106" t="s">
        <v>15</v>
      </c>
      <c r="FL145" s="5106" t="s">
        <v>12</v>
      </c>
      <c r="FM145" s="5106" t="s">
        <v>12</v>
      </c>
      <c r="FN145" s="5106"/>
      <c r="FO145" s="5106"/>
      <c r="FP145" s="5106"/>
      <c r="FQ145" s="5106"/>
      <c r="FR145" s="5106" t="s">
        <v>0</v>
      </c>
      <c r="FS145" s="5106"/>
      <c r="FT145" s="5106"/>
      <c r="GM145" s="6515" t="s">
        <v>1723</v>
      </c>
      <c r="GN145" s="6516"/>
      <c r="GO145" s="6517"/>
      <c r="GP145" s="6517"/>
      <c r="GQ145" s="6517"/>
      <c r="GR145" s="6517"/>
      <c r="GS145" s="6517"/>
      <c r="GT145" s="6517"/>
      <c r="GU145" s="6517"/>
      <c r="GV145" s="6517"/>
      <c r="GW145" s="6517"/>
      <c r="GX145" s="6517"/>
      <c r="GY145" s="6517"/>
      <c r="GZ145" s="6517"/>
      <c r="HA145" s="6517"/>
      <c r="HB145" s="6517"/>
      <c r="HC145" s="6517"/>
      <c r="HD145" s="6517"/>
      <c r="HW145" s="6769"/>
      <c r="HX145" s="6765"/>
      <c r="HY145" s="6765"/>
      <c r="HZ145" s="6765"/>
      <c r="IA145" s="6765"/>
      <c r="IB145" s="6765"/>
      <c r="IC145" s="6765"/>
      <c r="ID145" s="6765"/>
      <c r="IE145" s="6770"/>
      <c r="IF145" s="6765"/>
      <c r="IG145" s="6765"/>
      <c r="IH145" s="6765"/>
      <c r="II145" s="6765"/>
      <c r="IJ145" s="6765"/>
      <c r="IK145" s="6765"/>
      <c r="IL145" s="6819"/>
      <c r="IM145" s="6819"/>
      <c r="IN145" s="6762"/>
      <c r="IO145" s="5012"/>
      <c r="IP145" s="6731"/>
      <c r="IQ145" s="6731"/>
      <c r="IR145" s="6731"/>
      <c r="IS145" s="6731"/>
      <c r="IT145" s="6731"/>
      <c r="IU145" s="6731"/>
      <c r="IV145" s="6731"/>
      <c r="IW145" s="6731"/>
      <c r="IX145" s="6731"/>
      <c r="IY145" s="6731"/>
      <c r="IZ145" s="6731"/>
      <c r="JA145" s="6731"/>
      <c r="JB145" s="6731"/>
      <c r="JC145" s="6731"/>
      <c r="JD145" s="6731"/>
      <c r="JE145" s="6731"/>
    </row>
    <row r="146" spans="17:265" ht="15" thickBot="1">
      <c r="Q146" s="7750" t="s">
        <v>1543</v>
      </c>
      <c r="R146" s="7717" t="s">
        <v>1786</v>
      </c>
      <c r="S146" s="7759">
        <v>62</v>
      </c>
      <c r="T146" s="7714">
        <v>3960</v>
      </c>
      <c r="U146" s="7715">
        <v>45777</v>
      </c>
      <c r="V146" s="7911">
        <v>10</v>
      </c>
      <c r="W146" s="7761" t="s">
        <v>35</v>
      </c>
      <c r="X146" s="7761">
        <v>25</v>
      </c>
      <c r="Y146" s="7762">
        <v>1350</v>
      </c>
      <c r="Z146" s="7719">
        <v>45794</v>
      </c>
      <c r="AA146" s="7720">
        <v>45798</v>
      </c>
      <c r="AB146" s="7717">
        <v>24897</v>
      </c>
      <c r="AC146" s="7721">
        <v>10000</v>
      </c>
      <c r="AD146" s="7721">
        <f>(AC146-V146*1000)</f>
        <v>0</v>
      </c>
      <c r="AE146" s="7722">
        <f t="shared" si="41"/>
        <v>13500</v>
      </c>
      <c r="AF146" s="7722">
        <f>(AE146*0.05)</f>
        <v>675</v>
      </c>
      <c r="AG146" s="7723">
        <v>5</v>
      </c>
      <c r="AH146" s="8038" t="s">
        <v>8</v>
      </c>
      <c r="AI146" s="7782"/>
      <c r="AJ146" s="8287" t="s">
        <v>1838</v>
      </c>
      <c r="AK146" s="8398">
        <v>16</v>
      </c>
      <c r="AL146" s="8369" t="s">
        <v>796</v>
      </c>
      <c r="AM146" s="8566">
        <v>45866</v>
      </c>
      <c r="AN146" s="8728">
        <v>50</v>
      </c>
      <c r="AO146" s="8372" t="s">
        <v>35</v>
      </c>
      <c r="AP146" s="8372">
        <f>(AN146*1000/500)</f>
        <v>100</v>
      </c>
      <c r="AQ146" s="8045">
        <v>526.20000000000005</v>
      </c>
      <c r="AR146" s="8107">
        <v>45925</v>
      </c>
      <c r="AS146" s="8374">
        <v>45937</v>
      </c>
      <c r="AT146" s="8372">
        <v>25598</v>
      </c>
      <c r="AU146" s="8490">
        <v>50000</v>
      </c>
      <c r="AV146" s="8490">
        <f t="shared" si="42"/>
        <v>0</v>
      </c>
      <c r="AW146" s="8181">
        <f t="shared" si="43"/>
        <v>26310.000000000004</v>
      </c>
      <c r="AX146" s="8045">
        <f t="shared" si="44"/>
        <v>1315.5000000000002</v>
      </c>
      <c r="AY146" s="8369">
        <v>5</v>
      </c>
      <c r="AZ146" s="7949"/>
      <c r="BC146" s="5065"/>
      <c r="BD146" s="5066"/>
      <c r="BE146" s="5066"/>
      <c r="BF146" s="5066"/>
      <c r="BG146" s="5066"/>
      <c r="BH146" s="5066"/>
      <c r="BI146" s="5066"/>
      <c r="BJ146" s="5066"/>
      <c r="BK146" s="5067"/>
      <c r="BL146" s="5066"/>
      <c r="BM146" s="5066"/>
      <c r="BN146" s="5066"/>
      <c r="BO146" s="5066"/>
      <c r="BP146" s="5066"/>
      <c r="BQ146" s="5066"/>
      <c r="BR146" s="6694"/>
      <c r="BS146" s="5068"/>
      <c r="BT146" s="5083"/>
      <c r="BU146" s="5277"/>
      <c r="BV146" s="5163"/>
      <c r="BW146" s="5163"/>
      <c r="BX146" s="5164"/>
      <c r="BY146" s="5164"/>
      <c r="BZ146" s="5164"/>
      <c r="CA146" s="5164"/>
      <c r="CB146" s="5164"/>
      <c r="CC146" s="5164"/>
      <c r="CD146" s="5164"/>
      <c r="CE146" s="5164"/>
      <c r="CF146" s="5164"/>
      <c r="CG146" s="5164"/>
      <c r="CH146" s="5164"/>
      <c r="CI146" s="6474"/>
      <c r="CJ146" s="5165"/>
      <c r="CL146" s="5123"/>
      <c r="CM146" s="5124"/>
      <c r="CN146" s="5124"/>
      <c r="CO146" s="5124"/>
      <c r="CP146" s="5124"/>
      <c r="CQ146" s="5124"/>
      <c r="CR146" s="5124"/>
      <c r="CS146" s="5124"/>
      <c r="CT146" s="5125"/>
      <c r="CU146" s="5124"/>
      <c r="CV146" s="5124"/>
      <c r="CW146" s="5124"/>
      <c r="CX146" s="5124"/>
      <c r="CY146" s="5124"/>
      <c r="CZ146" s="5124"/>
      <c r="DA146" s="5416"/>
      <c r="DB146" s="5126"/>
      <c r="DC146" s="5139"/>
      <c r="DD146" s="5105"/>
      <c r="DE146" s="5148"/>
      <c r="DF146" s="5148"/>
      <c r="DG146" s="2248"/>
      <c r="DH146" s="2248"/>
      <c r="DI146" s="2248"/>
      <c r="DJ146" s="2248"/>
      <c r="DK146" s="2248"/>
      <c r="DL146" s="2248"/>
      <c r="DM146" s="2248"/>
      <c r="DN146" s="2248"/>
      <c r="DO146" s="2248"/>
      <c r="DP146" s="2248"/>
      <c r="DQ146" s="2248"/>
      <c r="DR146" s="2248"/>
      <c r="DS146" s="2248"/>
      <c r="DU146" s="5025"/>
      <c r="DV146" s="5013"/>
      <c r="DW146" s="5013"/>
      <c r="DX146" s="5013"/>
      <c r="DY146" s="5013"/>
      <c r="DZ146" s="5013"/>
      <c r="EA146" s="5013"/>
      <c r="EB146" s="5013"/>
      <c r="EC146" s="5035"/>
      <c r="ED146" s="5013"/>
      <c r="EE146" s="5013"/>
      <c r="EF146" s="5013"/>
      <c r="EG146" s="5013"/>
      <c r="EH146" s="5013"/>
      <c r="EI146" s="5013"/>
      <c r="EJ146" s="5348"/>
      <c r="EK146" s="5026"/>
      <c r="EL146" s="4994"/>
      <c r="EM146" s="6924"/>
      <c r="EN146" s="4449"/>
      <c r="EO146" s="4449"/>
      <c r="EP146" s="182"/>
      <c r="EQ146" s="182"/>
      <c r="ER146" s="182"/>
      <c r="ES146" s="182"/>
      <c r="ET146" s="182"/>
      <c r="EU146" s="182"/>
      <c r="EV146" s="182"/>
      <c r="EW146" s="182"/>
      <c r="EX146" s="182"/>
      <c r="EY146" s="182"/>
      <c r="EZ146" s="182"/>
      <c r="FA146" s="182"/>
      <c r="FB146" s="339"/>
      <c r="FD146" s="5110" t="s">
        <v>3</v>
      </c>
      <c r="FE146" s="5110" t="s">
        <v>4</v>
      </c>
      <c r="FF146" s="5110" t="s">
        <v>18</v>
      </c>
      <c r="FG146" s="5110" t="s">
        <v>19</v>
      </c>
      <c r="FH146" s="5110" t="s">
        <v>19</v>
      </c>
      <c r="FI146" s="5110" t="s">
        <v>20</v>
      </c>
      <c r="FJ146" s="5110" t="s">
        <v>21</v>
      </c>
      <c r="FK146" s="5110" t="s">
        <v>22</v>
      </c>
      <c r="FL146" s="5110" t="s">
        <v>23</v>
      </c>
      <c r="FM146" s="5110" t="s">
        <v>23</v>
      </c>
      <c r="FN146" s="5110" t="s">
        <v>1227</v>
      </c>
      <c r="FO146" s="5110" t="s">
        <v>20</v>
      </c>
      <c r="FP146" s="5110" t="s">
        <v>25</v>
      </c>
      <c r="FQ146" s="5110" t="s">
        <v>0</v>
      </c>
      <c r="FR146" s="5110" t="s">
        <v>1363</v>
      </c>
      <c r="FS146" s="5110"/>
      <c r="FT146" s="5110" t="s">
        <v>26</v>
      </c>
      <c r="GM146" s="6570"/>
      <c r="GN146" s="6570"/>
      <c r="GO146" s="6570"/>
      <c r="GP146" s="6570" t="s">
        <v>14</v>
      </c>
      <c r="GQ146" s="6570" t="s">
        <v>12</v>
      </c>
      <c r="GR146" s="6570"/>
      <c r="GS146" s="6570"/>
      <c r="GT146" s="6570" t="s">
        <v>15</v>
      </c>
      <c r="GU146" s="6570" t="s">
        <v>12</v>
      </c>
      <c r="GV146" s="6570" t="s">
        <v>12</v>
      </c>
      <c r="GW146" s="6570"/>
      <c r="GX146" s="6570"/>
      <c r="GY146" s="6570"/>
      <c r="GZ146" s="6570"/>
      <c r="HA146" s="6570" t="s">
        <v>0</v>
      </c>
      <c r="HB146" s="6570"/>
      <c r="HC146" s="6570"/>
      <c r="HD146" s="6570"/>
      <c r="HW146" s="6771"/>
      <c r="HX146" s="6772"/>
      <c r="HY146" s="6772"/>
      <c r="HZ146" s="6772"/>
      <c r="IA146" s="6772"/>
      <c r="IB146" s="6772"/>
      <c r="IC146" s="6772"/>
      <c r="ID146" s="6772"/>
      <c r="IE146" s="6773"/>
      <c r="IF146" s="6772"/>
      <c r="IG146" s="6772"/>
      <c r="IH146" s="6772"/>
      <c r="II146" s="6772"/>
      <c r="IJ146" s="6772"/>
      <c r="IK146" s="6772"/>
      <c r="IL146" s="6869"/>
      <c r="IM146" s="6869"/>
      <c r="IN146" s="6881"/>
      <c r="IO146" s="5012"/>
      <c r="IP146" s="6731"/>
      <c r="IQ146" s="6731"/>
      <c r="IR146" s="6731"/>
      <c r="IS146" s="6731"/>
      <c r="IT146" s="6731"/>
      <c r="IU146" s="6731"/>
      <c r="IV146" s="6731"/>
      <c r="IW146" s="6731"/>
      <c r="IX146" s="6731"/>
      <c r="IY146" s="6731"/>
      <c r="IZ146" s="6731"/>
      <c r="JA146" s="6731"/>
      <c r="JB146" s="6731"/>
      <c r="JC146" s="6731"/>
      <c r="JD146" s="6731"/>
      <c r="JE146" s="6731"/>
    </row>
    <row r="147" spans="17:265" ht="15" thickBot="1">
      <c r="Q147" s="7750" t="s">
        <v>792</v>
      </c>
      <c r="R147" s="7714" t="s">
        <v>1766</v>
      </c>
      <c r="S147" s="7736">
        <v>539</v>
      </c>
      <c r="T147" s="7714" t="s">
        <v>101</v>
      </c>
      <c r="U147" s="7745">
        <v>45756</v>
      </c>
      <c r="V147" s="7753">
        <v>5</v>
      </c>
      <c r="W147" s="7761" t="s">
        <v>35</v>
      </c>
      <c r="X147" s="7717">
        <f>(V147*1000/500)</f>
        <v>10</v>
      </c>
      <c r="Y147" s="7754">
        <v>615</v>
      </c>
      <c r="Z147" s="7746">
        <v>45792</v>
      </c>
      <c r="AA147" s="7781">
        <v>45798</v>
      </c>
      <c r="AB147" s="7736">
        <v>24892</v>
      </c>
      <c r="AC147" s="7755">
        <v>5000</v>
      </c>
      <c r="AD147" s="7721">
        <f t="shared" ref="AD147:AD153" si="45">(AC147-V147*1000)</f>
        <v>0</v>
      </c>
      <c r="AE147" s="7756">
        <f t="shared" si="41"/>
        <v>3075</v>
      </c>
      <c r="AF147" s="7756">
        <f t="shared" ref="AF147:AF152" si="46">(AE147*0.05)</f>
        <v>153.75</v>
      </c>
      <c r="AG147" s="7723">
        <v>5</v>
      </c>
      <c r="AH147" s="8038" t="s">
        <v>8</v>
      </c>
      <c r="AI147" s="7782"/>
      <c r="AJ147" s="8042" t="s">
        <v>1547</v>
      </c>
      <c r="AK147" s="8398">
        <v>17</v>
      </c>
      <c r="AL147" s="8369" t="s">
        <v>796</v>
      </c>
      <c r="AM147" s="8566">
        <v>45866</v>
      </c>
      <c r="AN147" s="8728">
        <v>26</v>
      </c>
      <c r="AO147" s="8372" t="s">
        <v>35</v>
      </c>
      <c r="AP147" s="8047">
        <f>(AN147*1000/400)</f>
        <v>65</v>
      </c>
      <c r="AQ147" s="8045">
        <v>993.4</v>
      </c>
      <c r="AR147" s="8107">
        <v>45925</v>
      </c>
      <c r="AS147" s="8374">
        <v>45937</v>
      </c>
      <c r="AT147" s="8372">
        <v>25598</v>
      </c>
      <c r="AU147" s="8490">
        <v>26000</v>
      </c>
      <c r="AV147" s="8490">
        <f t="shared" si="42"/>
        <v>0</v>
      </c>
      <c r="AW147" s="8181">
        <f t="shared" si="43"/>
        <v>25828.400000000001</v>
      </c>
      <c r="AX147" s="8045">
        <f t="shared" si="44"/>
        <v>1291.42</v>
      </c>
      <c r="AY147" s="8369">
        <v>5</v>
      </c>
      <c r="AZ147" s="7949"/>
      <c r="BC147" s="5065"/>
      <c r="BD147" s="5066"/>
      <c r="BE147" s="5066"/>
      <c r="BF147" s="5066"/>
      <c r="BG147" s="5066"/>
      <c r="BH147" s="5066"/>
      <c r="BI147" s="5066"/>
      <c r="BJ147" s="5066"/>
      <c r="BK147" s="5067"/>
      <c r="BL147" s="5066"/>
      <c r="BM147" s="5066"/>
      <c r="BN147" s="5066"/>
      <c r="BO147" s="5066"/>
      <c r="BP147" s="5066"/>
      <c r="BQ147" s="5066"/>
      <c r="BR147" s="6694"/>
      <c r="BS147" s="5068"/>
      <c r="BT147" s="5083"/>
      <c r="BU147" s="5278"/>
      <c r="BV147" s="5094"/>
      <c r="BW147" s="5094"/>
      <c r="BX147" s="5095"/>
      <c r="BY147" s="5095"/>
      <c r="BZ147" s="5095"/>
      <c r="CA147" s="5095"/>
      <c r="CB147" s="5095"/>
      <c r="CC147" s="5095"/>
      <c r="CD147" s="5095"/>
      <c r="CE147" s="5095"/>
      <c r="CF147" s="5095"/>
      <c r="CG147" s="5095"/>
      <c r="CH147" s="5095"/>
      <c r="CI147" s="6475"/>
      <c r="CJ147" s="5166"/>
      <c r="CL147" s="5123"/>
      <c r="CM147" s="5124"/>
      <c r="CN147" s="5124"/>
      <c r="CO147" s="5124"/>
      <c r="CP147" s="5124"/>
      <c r="CQ147" s="5124"/>
      <c r="CR147" s="5124"/>
      <c r="CS147" s="5124"/>
      <c r="CT147" s="5125"/>
      <c r="CU147" s="5124"/>
      <c r="CV147" s="5124"/>
      <c r="CW147" s="5124"/>
      <c r="CX147" s="5124"/>
      <c r="CY147" s="5124"/>
      <c r="CZ147" s="5124"/>
      <c r="DA147" s="5416"/>
      <c r="DB147" s="5126"/>
      <c r="DC147" s="5139"/>
      <c r="DD147" s="5106"/>
      <c r="DE147" s="5107"/>
      <c r="DF147" s="5108" t="s">
        <v>14</v>
      </c>
      <c r="DG147" s="5108" t="s">
        <v>12</v>
      </c>
      <c r="DH147" s="5108"/>
      <c r="DI147" s="5108"/>
      <c r="DJ147" s="5108" t="s">
        <v>15</v>
      </c>
      <c r="DK147" s="5108" t="s">
        <v>12</v>
      </c>
      <c r="DL147" s="5108" t="s">
        <v>12</v>
      </c>
      <c r="DM147" s="5108"/>
      <c r="DN147" s="5108"/>
      <c r="DO147" s="5108"/>
      <c r="DP147" s="5108"/>
      <c r="DQ147" s="5108" t="s">
        <v>0</v>
      </c>
      <c r="DR147" s="5180"/>
      <c r="DS147" s="5109"/>
      <c r="DU147" s="5025"/>
      <c r="DV147" s="5013"/>
      <c r="DW147" s="5013"/>
      <c r="DX147" s="5013"/>
      <c r="DY147" s="5013"/>
      <c r="DZ147" s="5013"/>
      <c r="EA147" s="5013"/>
      <c r="EB147" s="5013"/>
      <c r="EC147" s="5035"/>
      <c r="ED147" s="5013"/>
      <c r="EE147" s="5013"/>
      <c r="EF147" s="5013"/>
      <c r="EG147" s="5013"/>
      <c r="EH147" s="5013"/>
      <c r="EI147" s="5013"/>
      <c r="EJ147" s="5348"/>
      <c r="EK147" s="5026"/>
      <c r="EL147" s="4994"/>
      <c r="EM147" s="6924"/>
      <c r="EN147" s="4449"/>
      <c r="EO147" s="4449"/>
      <c r="EP147" s="182"/>
      <c r="EQ147" s="182"/>
      <c r="ER147" s="182"/>
      <c r="ES147" s="182"/>
      <c r="ET147" s="182"/>
      <c r="EU147" s="182"/>
      <c r="EV147" s="182"/>
      <c r="EW147" s="182"/>
      <c r="EX147" s="182"/>
      <c r="EY147" s="182"/>
      <c r="EZ147" s="182"/>
      <c r="FA147" s="182"/>
      <c r="FB147" s="339"/>
      <c r="FD147" s="5114"/>
      <c r="FE147" s="5114"/>
      <c r="FF147" s="5114"/>
      <c r="FG147" s="5114" t="s">
        <v>3</v>
      </c>
      <c r="FH147" s="5114" t="s">
        <v>18</v>
      </c>
      <c r="FI147" s="5114"/>
      <c r="FJ147" s="5114"/>
      <c r="FK147" s="5114" t="s">
        <v>21</v>
      </c>
      <c r="FL147" s="5114" t="s">
        <v>27</v>
      </c>
      <c r="FM147" s="5114" t="s">
        <v>28</v>
      </c>
      <c r="FN147" s="5114"/>
      <c r="FO147" s="5114"/>
      <c r="FP147" s="5114"/>
      <c r="FQ147" s="5114"/>
      <c r="FR147" s="5114" t="s">
        <v>11</v>
      </c>
      <c r="FS147" s="5114"/>
      <c r="FT147" s="5114"/>
      <c r="GM147" s="6573" t="s">
        <v>3</v>
      </c>
      <c r="GN147" s="6573" t="s">
        <v>4</v>
      </c>
      <c r="GO147" s="6573" t="s">
        <v>18</v>
      </c>
      <c r="GP147" s="6573" t="s">
        <v>19</v>
      </c>
      <c r="GQ147" s="6573" t="s">
        <v>19</v>
      </c>
      <c r="GR147" s="6573" t="s">
        <v>20</v>
      </c>
      <c r="GS147" s="6573" t="s">
        <v>21</v>
      </c>
      <c r="GT147" s="6573" t="s">
        <v>22</v>
      </c>
      <c r="GU147" s="6573" t="s">
        <v>23</v>
      </c>
      <c r="GV147" s="6573" t="s">
        <v>23</v>
      </c>
      <c r="GW147" s="6573" t="s">
        <v>1227</v>
      </c>
      <c r="GX147" s="6573" t="s">
        <v>20</v>
      </c>
      <c r="GY147" s="6573" t="s">
        <v>25</v>
      </c>
      <c r="GZ147" s="6573" t="s">
        <v>0</v>
      </c>
      <c r="HA147" s="6573" t="s">
        <v>1363</v>
      </c>
      <c r="HB147" s="6573" t="s">
        <v>1388</v>
      </c>
      <c r="HC147" s="6523" t="s">
        <v>1526</v>
      </c>
      <c r="HD147" s="6573" t="s">
        <v>26</v>
      </c>
      <c r="HW147" s="6771"/>
      <c r="HX147" s="6772"/>
      <c r="HY147" s="6772"/>
      <c r="HZ147" s="6772"/>
      <c r="IA147" s="6772"/>
      <c r="IB147" s="6772"/>
      <c r="IC147" s="6772"/>
      <c r="ID147" s="6772"/>
      <c r="IE147" s="6773"/>
      <c r="IF147" s="6772"/>
      <c r="IG147" s="6772"/>
      <c r="IH147" s="6772"/>
      <c r="II147" s="6772"/>
      <c r="IJ147" s="6772"/>
      <c r="IK147" s="6772"/>
      <c r="IL147" s="6869"/>
      <c r="IM147" s="6869"/>
      <c r="IN147" s="6881"/>
      <c r="IO147" s="5012"/>
      <c r="IP147" s="6731"/>
      <c r="IQ147" s="6731"/>
      <c r="IR147" s="6731"/>
      <c r="IS147" s="6731"/>
      <c r="IT147" s="6731"/>
      <c r="IU147" s="6731"/>
      <c r="IV147" s="6731"/>
      <c r="IW147" s="6731"/>
      <c r="IX147" s="6731"/>
      <c r="IY147" s="6731"/>
      <c r="IZ147" s="6731"/>
      <c r="JA147" s="6731"/>
      <c r="JB147" s="6731"/>
      <c r="JC147" s="6731"/>
      <c r="JD147" s="6731"/>
      <c r="JE147" s="6731"/>
    </row>
    <row r="148" spans="17:265" ht="15" thickBot="1">
      <c r="Q148" s="7750" t="s">
        <v>792</v>
      </c>
      <c r="R148" s="7714" t="s">
        <v>1764</v>
      </c>
      <c r="S148" s="7714">
        <v>540</v>
      </c>
      <c r="T148" s="7714" t="s">
        <v>101</v>
      </c>
      <c r="U148" s="7745">
        <v>45756</v>
      </c>
      <c r="V148" s="7751">
        <v>130</v>
      </c>
      <c r="W148" s="7717" t="s">
        <v>35</v>
      </c>
      <c r="X148" s="7717">
        <f>(V148*1000/500)</f>
        <v>260</v>
      </c>
      <c r="Y148" s="7718">
        <v>544</v>
      </c>
      <c r="Z148" s="7746">
        <v>45792</v>
      </c>
      <c r="AA148" s="7781">
        <v>45798</v>
      </c>
      <c r="AB148" s="7736">
        <v>24892</v>
      </c>
      <c r="AC148" s="7723">
        <v>130000</v>
      </c>
      <c r="AD148" s="7721">
        <f t="shared" si="45"/>
        <v>0</v>
      </c>
      <c r="AE148" s="7752">
        <f t="shared" si="41"/>
        <v>70720</v>
      </c>
      <c r="AF148" s="7752">
        <f t="shared" si="46"/>
        <v>3536</v>
      </c>
      <c r="AG148" s="7723">
        <v>5</v>
      </c>
      <c r="AH148" s="8038" t="s">
        <v>8</v>
      </c>
      <c r="AI148" s="7782"/>
      <c r="AJ148" s="8023"/>
      <c r="AK148" s="7759"/>
      <c r="AL148" s="7736"/>
      <c r="AM148" s="8566"/>
      <c r="AN148" s="8650"/>
      <c r="AO148" s="8372"/>
      <c r="AP148" s="8372"/>
      <c r="AQ148" s="8045"/>
      <c r="AR148" s="8107"/>
      <c r="AS148" s="8374"/>
      <c r="AT148" s="8372"/>
      <c r="AU148" s="8490"/>
      <c r="AV148" s="8490"/>
      <c r="AW148" s="8181"/>
      <c r="AX148" s="8045"/>
      <c r="AY148" s="8369"/>
      <c r="AZ148" s="7949"/>
      <c r="BC148" s="5065"/>
      <c r="BD148" s="5066"/>
      <c r="BE148" s="5066"/>
      <c r="BF148" s="5066"/>
      <c r="BG148" s="5066"/>
      <c r="BH148" s="5066"/>
      <c r="BI148" s="5066"/>
      <c r="BJ148" s="5066"/>
      <c r="BK148" s="5067"/>
      <c r="BL148" s="5066"/>
      <c r="BM148" s="5066"/>
      <c r="BN148" s="5066"/>
      <c r="BO148" s="5066"/>
      <c r="BP148" s="5066"/>
      <c r="BQ148" s="5066"/>
      <c r="BR148" s="6694"/>
      <c r="BS148" s="5068"/>
      <c r="BT148" s="5083"/>
      <c r="BU148" s="5278"/>
      <c r="BV148" s="5094"/>
      <c r="BW148" s="5094"/>
      <c r="BX148" s="5095"/>
      <c r="BY148" s="5095"/>
      <c r="BZ148" s="5095"/>
      <c r="CA148" s="5095"/>
      <c r="CB148" s="5095"/>
      <c r="CC148" s="5095"/>
      <c r="CD148" s="5095"/>
      <c r="CE148" s="5095"/>
      <c r="CF148" s="5095"/>
      <c r="CG148" s="5095"/>
      <c r="CH148" s="5095"/>
      <c r="CI148" s="6475"/>
      <c r="CJ148" s="5166"/>
      <c r="CL148" s="5123"/>
      <c r="CM148" s="5124"/>
      <c r="CN148" s="5124"/>
      <c r="CO148" s="5124"/>
      <c r="CP148" s="5124"/>
      <c r="CQ148" s="5124"/>
      <c r="CR148" s="5124"/>
      <c r="CS148" s="5124"/>
      <c r="CT148" s="5125"/>
      <c r="CU148" s="5124"/>
      <c r="CV148" s="5124"/>
      <c r="CW148" s="5124"/>
      <c r="CX148" s="5124"/>
      <c r="CY148" s="5124"/>
      <c r="CZ148" s="5124"/>
      <c r="DA148" s="5416"/>
      <c r="DB148" s="5126"/>
      <c r="DC148" s="5139"/>
      <c r="DD148" s="5110" t="s">
        <v>4</v>
      </c>
      <c r="DE148" s="5111" t="s">
        <v>18</v>
      </c>
      <c r="DF148" s="5112" t="s">
        <v>19</v>
      </c>
      <c r="DG148" s="5112" t="s">
        <v>19</v>
      </c>
      <c r="DH148" s="5112" t="s">
        <v>20</v>
      </c>
      <c r="DI148" s="5112" t="s">
        <v>21</v>
      </c>
      <c r="DJ148" s="5112" t="s">
        <v>22</v>
      </c>
      <c r="DK148" s="5112" t="s">
        <v>23</v>
      </c>
      <c r="DL148" s="5112" t="s">
        <v>23</v>
      </c>
      <c r="DM148" s="5112" t="s">
        <v>24</v>
      </c>
      <c r="DN148" s="5112" t="s">
        <v>20</v>
      </c>
      <c r="DO148" s="5112" t="s">
        <v>25</v>
      </c>
      <c r="DP148" s="5112" t="s">
        <v>0</v>
      </c>
      <c r="DQ148" s="5112" t="s">
        <v>1363</v>
      </c>
      <c r="DR148" s="5181"/>
      <c r="DS148" s="5113" t="s">
        <v>26</v>
      </c>
      <c r="DU148" s="5031"/>
      <c r="DV148" s="5032"/>
      <c r="DW148" s="5032"/>
      <c r="DX148" s="5032"/>
      <c r="DY148" s="5032"/>
      <c r="DZ148" s="5032"/>
      <c r="EA148" s="5032"/>
      <c r="EB148" s="5032"/>
      <c r="EC148" s="5036"/>
      <c r="ED148" s="5032"/>
      <c r="EE148" s="5032"/>
      <c r="EF148" s="5032"/>
      <c r="EG148" s="5032"/>
      <c r="EH148" s="5032"/>
      <c r="EI148" s="5032"/>
      <c r="EJ148" s="5350"/>
      <c r="EK148" s="5033"/>
      <c r="EL148" s="4994"/>
      <c r="EM148" s="6924"/>
      <c r="EN148" s="4449"/>
      <c r="EO148" s="4449"/>
      <c r="EP148" s="182"/>
      <c r="EQ148" s="182"/>
      <c r="ER148" s="182"/>
      <c r="ES148" s="182"/>
      <c r="ET148" s="182"/>
      <c r="EU148" s="182"/>
      <c r="EV148" s="182"/>
      <c r="EW148" s="182"/>
      <c r="EX148" s="182"/>
      <c r="EY148" s="182"/>
      <c r="EZ148" s="182"/>
      <c r="FA148" s="182"/>
      <c r="FB148" s="339"/>
      <c r="FD148" s="7065"/>
      <c r="FE148" s="6339"/>
      <c r="FF148" s="6339"/>
      <c r="FG148" s="6339"/>
      <c r="FH148" s="6340"/>
      <c r="FI148" s="6339"/>
      <c r="FJ148" s="6339"/>
      <c r="FK148" s="6339"/>
      <c r="FL148" s="6343"/>
      <c r="FM148" s="6340"/>
      <c r="FN148" s="6339"/>
      <c r="FO148" s="6339"/>
      <c r="FP148" s="5119"/>
      <c r="FQ148" s="5119"/>
      <c r="FR148" s="7066"/>
      <c r="FS148" s="6964"/>
      <c r="FT148" s="5121"/>
      <c r="GM148" s="6576"/>
      <c r="GN148" s="6576"/>
      <c r="GO148" s="6576"/>
      <c r="GP148" s="6576" t="s">
        <v>3</v>
      </c>
      <c r="GQ148" s="6576" t="s">
        <v>18</v>
      </c>
      <c r="GR148" s="6576"/>
      <c r="GS148" s="6576"/>
      <c r="GT148" s="6576" t="s">
        <v>21</v>
      </c>
      <c r="GU148" s="6576" t="s">
        <v>27</v>
      </c>
      <c r="GV148" s="6576" t="s">
        <v>28</v>
      </c>
      <c r="GW148" s="6576"/>
      <c r="GX148" s="6576"/>
      <c r="GY148" s="6576"/>
      <c r="GZ148" s="6576"/>
      <c r="HA148" s="6576" t="s">
        <v>11</v>
      </c>
      <c r="HB148" s="6576"/>
      <c r="HC148" s="6576"/>
      <c r="HD148" s="6576"/>
      <c r="HW148" s="6774"/>
      <c r="HX148" s="6775"/>
      <c r="HY148" s="6775"/>
      <c r="HZ148" s="6775"/>
      <c r="IA148" s="6775"/>
      <c r="IB148" s="6775"/>
      <c r="IC148" s="6775"/>
      <c r="ID148" s="6775"/>
      <c r="IE148" s="6776"/>
      <c r="IF148" s="6775"/>
      <c r="IG148" s="6775"/>
      <c r="IH148" s="6775"/>
      <c r="II148" s="6775"/>
      <c r="IJ148" s="6775"/>
      <c r="IK148" s="6777">
        <f>SUM(IK131:IK147)</f>
        <v>0</v>
      </c>
      <c r="IL148" s="6885"/>
      <c r="IM148" s="6885"/>
      <c r="IN148" s="6882"/>
      <c r="IO148" s="5012"/>
      <c r="IP148" s="6731"/>
      <c r="IQ148" s="6731"/>
      <c r="IR148" s="6731"/>
      <c r="IS148" s="6731"/>
      <c r="IT148" s="6731"/>
      <c r="IU148" s="6731"/>
      <c r="IV148" s="6731"/>
      <c r="IW148" s="6731"/>
      <c r="IX148" s="6731"/>
      <c r="IY148" s="6731"/>
      <c r="IZ148" s="6731"/>
      <c r="JA148" s="6731"/>
      <c r="JB148" s="6731"/>
      <c r="JC148" s="6731"/>
      <c r="JD148" s="6731"/>
      <c r="JE148" s="6731"/>
    </row>
    <row r="149" spans="17:265" ht="15" thickBot="1">
      <c r="Q149" s="7750" t="s">
        <v>792</v>
      </c>
      <c r="R149" s="7714" t="s">
        <v>1765</v>
      </c>
      <c r="S149" s="7813">
        <v>541</v>
      </c>
      <c r="T149" s="7714" t="s">
        <v>101</v>
      </c>
      <c r="U149" s="7745">
        <v>45756</v>
      </c>
      <c r="V149" s="7814">
        <v>1</v>
      </c>
      <c r="W149" s="7717" t="s">
        <v>35</v>
      </c>
      <c r="X149" s="7717">
        <f>(V149*1000/500)</f>
        <v>2</v>
      </c>
      <c r="Y149" s="7815">
        <v>655</v>
      </c>
      <c r="Z149" s="7746">
        <v>45792</v>
      </c>
      <c r="AA149" s="7781">
        <v>45798</v>
      </c>
      <c r="AB149" s="7736">
        <v>24892</v>
      </c>
      <c r="AC149" s="7817">
        <v>1000</v>
      </c>
      <c r="AD149" s="7721">
        <f t="shared" si="45"/>
        <v>0</v>
      </c>
      <c r="AE149" s="7818">
        <f t="shared" si="41"/>
        <v>655</v>
      </c>
      <c r="AF149" s="7818">
        <f t="shared" si="46"/>
        <v>32.75</v>
      </c>
      <c r="AG149" s="7723">
        <v>5</v>
      </c>
      <c r="AH149" s="8038" t="s">
        <v>8</v>
      </c>
      <c r="AI149" s="7782"/>
      <c r="AJ149" s="8023"/>
      <c r="AK149" s="7759"/>
      <c r="AL149" s="7736"/>
      <c r="AM149" s="8566"/>
      <c r="AN149" s="8650"/>
      <c r="AO149" s="8372"/>
      <c r="AP149" s="8372"/>
      <c r="AQ149" s="8045"/>
      <c r="AR149" s="8107"/>
      <c r="AS149" s="8374"/>
      <c r="AT149" s="8372"/>
      <c r="AU149" s="8490"/>
      <c r="AV149" s="8490"/>
      <c r="AW149" s="8181"/>
      <c r="AX149" s="8045"/>
      <c r="AY149" s="8369"/>
      <c r="AZ149" s="7949"/>
      <c r="BC149" s="5065"/>
      <c r="BD149" s="5066"/>
      <c r="BE149" s="5066"/>
      <c r="BF149" s="5066"/>
      <c r="BG149" s="5066"/>
      <c r="BH149" s="5066"/>
      <c r="BI149" s="5066"/>
      <c r="BJ149" s="5066"/>
      <c r="BK149" s="5067"/>
      <c r="BL149" s="5066"/>
      <c r="BM149" s="5066"/>
      <c r="BN149" s="5066"/>
      <c r="BO149" s="5066"/>
      <c r="BP149" s="5066"/>
      <c r="BQ149" s="5066"/>
      <c r="BR149" s="6694"/>
      <c r="BS149" s="5068"/>
      <c r="BT149" s="5083"/>
      <c r="BU149" s="5278"/>
      <c r="BV149" s="5094"/>
      <c r="BW149" s="5094"/>
      <c r="BX149" s="5095"/>
      <c r="BY149" s="5095"/>
      <c r="BZ149" s="5095"/>
      <c r="CA149" s="5095"/>
      <c r="CB149" s="5095"/>
      <c r="CC149" s="5095"/>
      <c r="CD149" s="5095"/>
      <c r="CE149" s="5095"/>
      <c r="CF149" s="5095"/>
      <c r="CG149" s="5095"/>
      <c r="CH149" s="5095"/>
      <c r="CI149" s="6475"/>
      <c r="CJ149" s="5166"/>
      <c r="CL149" s="5123"/>
      <c r="CM149" s="5124"/>
      <c r="CN149" s="5124"/>
      <c r="CO149" s="5124"/>
      <c r="CP149" s="5124"/>
      <c r="CQ149" s="5124"/>
      <c r="CR149" s="5124"/>
      <c r="CS149" s="5124"/>
      <c r="CT149" s="5125"/>
      <c r="CU149" s="5124"/>
      <c r="CV149" s="5124"/>
      <c r="CW149" s="5124"/>
      <c r="CX149" s="5124"/>
      <c r="CY149" s="5124"/>
      <c r="CZ149" s="5124"/>
      <c r="DA149" s="5416"/>
      <c r="DB149" s="5126"/>
      <c r="DC149" s="5139"/>
      <c r="DD149" s="5114"/>
      <c r="DE149" s="5115"/>
      <c r="DF149" s="5116" t="s">
        <v>3</v>
      </c>
      <c r="DG149" s="5116" t="s">
        <v>18</v>
      </c>
      <c r="DH149" s="5116"/>
      <c r="DI149" s="5116"/>
      <c r="DJ149" s="5116" t="s">
        <v>21</v>
      </c>
      <c r="DK149" s="5116" t="s">
        <v>27</v>
      </c>
      <c r="DL149" s="5116" t="s">
        <v>28</v>
      </c>
      <c r="DM149" s="5116"/>
      <c r="DN149" s="5116"/>
      <c r="DO149" s="5116"/>
      <c r="DP149" s="5116"/>
      <c r="DQ149" s="5116" t="s">
        <v>11</v>
      </c>
      <c r="DR149" s="5182"/>
      <c r="DS149" s="5117"/>
      <c r="DU149" s="5031"/>
      <c r="DV149" s="5032"/>
      <c r="DW149" s="5032"/>
      <c r="DX149" s="5032"/>
      <c r="DY149" s="5032"/>
      <c r="DZ149" s="5032"/>
      <c r="EA149" s="5032"/>
      <c r="EB149" s="5032"/>
      <c r="EC149" s="5036"/>
      <c r="ED149" s="5032"/>
      <c r="EE149" s="5032"/>
      <c r="EF149" s="5032"/>
      <c r="EG149" s="5032"/>
      <c r="EH149" s="5032"/>
      <c r="EI149" s="5032"/>
      <c r="EJ149" s="5350"/>
      <c r="EK149" s="5033"/>
      <c r="EL149" s="4994"/>
      <c r="EM149" s="6924"/>
      <c r="EN149" s="4449"/>
      <c r="EO149" s="4449"/>
      <c r="EP149" s="182"/>
      <c r="EQ149" s="182"/>
      <c r="ER149" s="182"/>
      <c r="ES149" s="182"/>
      <c r="ET149" s="182"/>
      <c r="EU149" s="182"/>
      <c r="EV149" s="182"/>
      <c r="EW149" s="182"/>
      <c r="EX149" s="182"/>
      <c r="EY149" s="182"/>
      <c r="EZ149" s="182"/>
      <c r="FA149" s="182"/>
      <c r="FB149" s="339"/>
      <c r="FD149" s="5123"/>
      <c r="FE149" s="5124"/>
      <c r="FF149" s="5124"/>
      <c r="FG149" s="5124"/>
      <c r="FH149" s="5124"/>
      <c r="FI149" s="5124"/>
      <c r="FJ149" s="5124"/>
      <c r="FK149" s="5124"/>
      <c r="FL149" s="5125"/>
      <c r="FM149" s="5124"/>
      <c r="FN149" s="5124"/>
      <c r="FO149" s="5124"/>
      <c r="FP149" s="5124"/>
      <c r="FQ149" s="5124"/>
      <c r="FR149" s="5132"/>
      <c r="FS149" s="5416"/>
      <c r="FT149" s="5126"/>
      <c r="GM149" s="8729" t="s">
        <v>1553</v>
      </c>
      <c r="GN149" s="6648" t="s">
        <v>1554</v>
      </c>
      <c r="GO149" s="6648">
        <v>17</v>
      </c>
      <c r="GP149" s="6648">
        <v>311317</v>
      </c>
      <c r="GQ149" s="6649">
        <v>45883</v>
      </c>
      <c r="GR149" s="6648">
        <v>500</v>
      </c>
      <c r="GS149" s="6648" t="s">
        <v>1539</v>
      </c>
      <c r="GT149" s="6650">
        <v>13</v>
      </c>
      <c r="GU149" s="6651">
        <v>45887</v>
      </c>
      <c r="GV149" s="6649">
        <v>45890</v>
      </c>
      <c r="GW149" s="6648">
        <v>5380</v>
      </c>
      <c r="GX149" s="6650">
        <v>494</v>
      </c>
      <c r="GY149" s="6652">
        <f>(GR149-GX149)</f>
        <v>6</v>
      </c>
      <c r="GZ149" s="6653">
        <f>GT149*GX149/1</f>
        <v>6422</v>
      </c>
      <c r="HA149" s="6654">
        <f>(GZ149*0.12)</f>
        <v>770.64</v>
      </c>
      <c r="HB149" s="6685">
        <v>12</v>
      </c>
      <c r="HC149" s="6545">
        <f>(GZ149*0.09)</f>
        <v>577.98</v>
      </c>
      <c r="HD149" s="6530" t="s">
        <v>8</v>
      </c>
      <c r="HW149" s="6778"/>
      <c r="HX149" s="6778"/>
      <c r="HY149" s="6778"/>
      <c r="HZ149" s="6778"/>
      <c r="IA149" s="6778"/>
      <c r="IB149" s="6778"/>
      <c r="IC149" s="6778"/>
      <c r="ID149" s="6778"/>
      <c r="IE149" s="6796"/>
      <c r="IF149" s="6778"/>
      <c r="IG149" s="6778"/>
      <c r="IH149" s="6778"/>
      <c r="II149" s="6778"/>
      <c r="IJ149" s="6778"/>
      <c r="IK149" s="6797"/>
      <c r="IL149" s="6797"/>
      <c r="IM149" s="6797"/>
      <c r="IN149" s="6778"/>
      <c r="IO149" s="5012"/>
      <c r="IP149" s="6731"/>
      <c r="IQ149" s="6731"/>
      <c r="IR149" s="6731"/>
      <c r="IS149" s="6731"/>
      <c r="IT149" s="6731"/>
      <c r="IU149" s="6731"/>
      <c r="IV149" s="6731"/>
      <c r="IW149" s="6731"/>
      <c r="IX149" s="6731"/>
      <c r="IY149" s="6731"/>
      <c r="IZ149" s="6731"/>
      <c r="JA149" s="6731"/>
      <c r="JB149" s="6731"/>
      <c r="JC149" s="6731"/>
      <c r="JD149" s="6731"/>
      <c r="JE149" s="6731"/>
    </row>
    <row r="150" spans="17:265" ht="15" thickBot="1">
      <c r="Q150" s="7750" t="s">
        <v>792</v>
      </c>
      <c r="R150" s="7714" t="s">
        <v>1767</v>
      </c>
      <c r="S150" s="7717">
        <v>542</v>
      </c>
      <c r="T150" s="7714" t="s">
        <v>101</v>
      </c>
      <c r="U150" s="7745">
        <v>45756</v>
      </c>
      <c r="V150" s="7735">
        <v>10</v>
      </c>
      <c r="W150" s="7717" t="s">
        <v>35</v>
      </c>
      <c r="X150" s="7717">
        <f>(V150*1000/500)</f>
        <v>20</v>
      </c>
      <c r="Y150" s="7722">
        <v>1328</v>
      </c>
      <c r="Z150" s="7746">
        <v>45792</v>
      </c>
      <c r="AA150" s="7781">
        <v>45798</v>
      </c>
      <c r="AB150" s="7736">
        <v>24892</v>
      </c>
      <c r="AC150" s="7721">
        <v>10000</v>
      </c>
      <c r="AD150" s="7721">
        <f t="shared" si="45"/>
        <v>0</v>
      </c>
      <c r="AE150" s="7722">
        <f t="shared" si="41"/>
        <v>13280</v>
      </c>
      <c r="AF150" s="7722">
        <f t="shared" si="46"/>
        <v>664</v>
      </c>
      <c r="AG150" s="7748">
        <v>5</v>
      </c>
      <c r="AH150" s="8038" t="s">
        <v>8</v>
      </c>
      <c r="AI150" s="7782"/>
      <c r="AJ150" s="8287"/>
      <c r="AK150" s="8398"/>
      <c r="AL150" s="8369"/>
      <c r="AM150" s="8566"/>
      <c r="AN150" s="8490"/>
      <c r="AO150" s="8372"/>
      <c r="AP150" s="8372"/>
      <c r="AQ150" s="8045"/>
      <c r="AR150" s="8107"/>
      <c r="AS150" s="8374"/>
      <c r="AT150" s="8372"/>
      <c r="AU150" s="8490"/>
      <c r="AV150" s="8490"/>
      <c r="AW150" s="8181"/>
      <c r="AX150" s="8045"/>
      <c r="AY150" s="8369"/>
      <c r="AZ150" s="7949"/>
      <c r="BC150" s="5074"/>
      <c r="BD150" s="5075"/>
      <c r="BE150" s="5075"/>
      <c r="BF150" s="5075"/>
      <c r="BG150" s="5075"/>
      <c r="BH150" s="5075"/>
      <c r="BI150" s="5075"/>
      <c r="BJ150" s="5075"/>
      <c r="BK150" s="5076"/>
      <c r="BL150" s="5075"/>
      <c r="BM150" s="5075"/>
      <c r="BN150" s="5075"/>
      <c r="BO150" s="5075"/>
      <c r="BP150" s="5075"/>
      <c r="BQ150" s="5075"/>
      <c r="BR150" s="6695"/>
      <c r="BS150" s="5077"/>
      <c r="BT150" s="5083"/>
      <c r="BU150" s="5278"/>
      <c r="BV150" s="5094"/>
      <c r="BW150" s="5094"/>
      <c r="BX150" s="5095"/>
      <c r="BY150" s="5095"/>
      <c r="BZ150" s="5095"/>
      <c r="CA150" s="5095"/>
      <c r="CB150" s="5095"/>
      <c r="CC150" s="5095"/>
      <c r="CD150" s="5095"/>
      <c r="CE150" s="5095"/>
      <c r="CF150" s="5095"/>
      <c r="CG150" s="5095"/>
      <c r="CH150" s="5095"/>
      <c r="CI150" s="6475"/>
      <c r="CJ150" s="5166"/>
      <c r="CL150" s="5123"/>
      <c r="CM150" s="5124"/>
      <c r="CN150" s="5124"/>
      <c r="CO150" s="5124"/>
      <c r="CP150" s="5124"/>
      <c r="CQ150" s="5124"/>
      <c r="CR150" s="5124"/>
      <c r="CS150" s="5124"/>
      <c r="CT150" s="5125"/>
      <c r="CU150" s="5124"/>
      <c r="CV150" s="5124"/>
      <c r="CW150" s="5124"/>
      <c r="CX150" s="5124"/>
      <c r="CY150" s="5124"/>
      <c r="CZ150" s="5124"/>
      <c r="DA150" s="5416"/>
      <c r="DB150" s="5126"/>
      <c r="DC150" s="5139"/>
      <c r="DD150" s="5480"/>
      <c r="DE150" s="5481"/>
      <c r="DF150" s="5481"/>
      <c r="DG150" s="5482"/>
      <c r="DH150" s="5482"/>
      <c r="DI150" s="5482"/>
      <c r="DJ150" s="5482"/>
      <c r="DK150" s="5482"/>
      <c r="DL150" s="5482"/>
      <c r="DM150" s="5482"/>
      <c r="DN150" s="5482"/>
      <c r="DO150" s="5482"/>
      <c r="DP150" s="5482"/>
      <c r="DQ150" s="5482"/>
      <c r="DR150" s="5482"/>
      <c r="DS150" s="5483"/>
      <c r="DU150" s="5028"/>
      <c r="DV150" s="5029"/>
      <c r="DW150" s="5029"/>
      <c r="DX150" s="5029"/>
      <c r="DY150" s="5029"/>
      <c r="DZ150" s="5029"/>
      <c r="EA150" s="5029"/>
      <c r="EB150" s="5029"/>
      <c r="EC150" s="5037"/>
      <c r="ED150" s="5029"/>
      <c r="EE150" s="5029"/>
      <c r="EF150" s="5029"/>
      <c r="EG150" s="5029"/>
      <c r="EH150" s="5372">
        <f>SUM(EH133:EH149)</f>
        <v>0</v>
      </c>
      <c r="EI150" s="5372">
        <f>SUM(EI133:EI149)</f>
        <v>0</v>
      </c>
      <c r="EJ150" s="5351"/>
      <c r="EK150" s="5030"/>
      <c r="EL150" s="4994"/>
      <c r="EM150" s="6924"/>
      <c r="EN150" s="4449"/>
      <c r="EO150" s="4449"/>
      <c r="EP150" s="182"/>
      <c r="EQ150" s="182"/>
      <c r="ER150" s="182"/>
      <c r="ES150" s="182"/>
      <c r="ET150" s="182"/>
      <c r="EU150" s="182"/>
      <c r="EV150" s="182"/>
      <c r="EW150" s="182"/>
      <c r="EX150" s="182"/>
      <c r="EY150" s="182"/>
      <c r="EZ150" s="182"/>
      <c r="FA150" s="182"/>
      <c r="FB150" s="339"/>
      <c r="FD150" s="5123"/>
      <c r="FE150" s="5124"/>
      <c r="FF150" s="5124"/>
      <c r="FG150" s="5124"/>
      <c r="FH150" s="5124"/>
      <c r="FI150" s="5124"/>
      <c r="FJ150" s="5124"/>
      <c r="FK150" s="5124"/>
      <c r="FL150" s="5125"/>
      <c r="FM150" s="5124"/>
      <c r="FN150" s="5124"/>
      <c r="FO150" s="5124"/>
      <c r="FP150" s="5124"/>
      <c r="FQ150" s="5124"/>
      <c r="FR150" s="5132"/>
      <c r="FS150" s="5416"/>
      <c r="FT150" s="5126"/>
      <c r="GM150" s="7464"/>
      <c r="GN150" s="7465"/>
      <c r="GO150" s="7466"/>
      <c r="GP150" s="7466"/>
      <c r="GQ150" s="7467"/>
      <c r="GR150" s="7466"/>
      <c r="GS150" s="7466"/>
      <c r="GT150" s="7468"/>
      <c r="GU150" s="7469"/>
      <c r="GV150" s="7467"/>
      <c r="GW150" s="7466"/>
      <c r="GX150" s="7466"/>
      <c r="GY150" s="7470"/>
      <c r="GZ150" s="7471"/>
      <c r="HA150" s="7472"/>
      <c r="HB150" s="7473"/>
      <c r="HC150" s="7472"/>
      <c r="HD150" s="7474"/>
      <c r="HW150" s="6778"/>
      <c r="HX150" s="6778"/>
      <c r="HY150" s="6778"/>
      <c r="HZ150" s="6778"/>
      <c r="IA150" s="6778"/>
      <c r="IB150" s="6778"/>
      <c r="IC150" s="6778"/>
      <c r="ID150" s="6778"/>
      <c r="IE150" s="6796"/>
      <c r="IF150" s="6778"/>
      <c r="IG150" s="6778"/>
      <c r="IH150" s="6778"/>
      <c r="II150" s="6778"/>
      <c r="IJ150" s="6778"/>
      <c r="IK150" s="6797"/>
      <c r="IL150" s="6797"/>
      <c r="IM150" s="6797"/>
      <c r="IN150" s="6778"/>
      <c r="IO150" s="5012"/>
      <c r="IP150" s="6731"/>
      <c r="IQ150" s="6731"/>
      <c r="IR150" s="6731"/>
      <c r="IS150" s="6731"/>
      <c r="IT150" s="6731"/>
      <c r="IU150" s="6731"/>
      <c r="IV150" s="6731"/>
      <c r="IW150" s="6731"/>
      <c r="IX150" s="6731"/>
      <c r="IY150" s="6731"/>
      <c r="IZ150" s="6731"/>
      <c r="JA150" s="6731"/>
      <c r="JB150" s="6731"/>
      <c r="JC150" s="6731"/>
      <c r="JD150" s="6731"/>
      <c r="JE150" s="6731"/>
    </row>
    <row r="151" spans="17:265" ht="16.2" thickBot="1">
      <c r="Q151" s="7750" t="s">
        <v>792</v>
      </c>
      <c r="R151" s="8540" t="s">
        <v>1769</v>
      </c>
      <c r="S151" s="7714">
        <v>543</v>
      </c>
      <c r="T151" s="7714" t="s">
        <v>101</v>
      </c>
      <c r="U151" s="7745">
        <v>45756</v>
      </c>
      <c r="V151" s="7751">
        <v>10</v>
      </c>
      <c r="W151" s="7717" t="s">
        <v>35</v>
      </c>
      <c r="X151" s="7717">
        <f>(V151*1000/400)</f>
        <v>25</v>
      </c>
      <c r="Y151" s="7718">
        <v>427</v>
      </c>
      <c r="Z151" s="7746">
        <v>45792</v>
      </c>
      <c r="AA151" s="7781">
        <v>45798</v>
      </c>
      <c r="AB151" s="7736">
        <v>24892</v>
      </c>
      <c r="AC151" s="7723">
        <v>10000</v>
      </c>
      <c r="AD151" s="7721">
        <f t="shared" si="45"/>
        <v>0</v>
      </c>
      <c r="AE151" s="7752">
        <f t="shared" si="41"/>
        <v>4270</v>
      </c>
      <c r="AF151" s="7752">
        <f t="shared" si="46"/>
        <v>213.5</v>
      </c>
      <c r="AG151" s="7723">
        <v>5</v>
      </c>
      <c r="AH151" s="8038" t="s">
        <v>8</v>
      </c>
      <c r="AI151" s="7782"/>
      <c r="AJ151" s="8042"/>
      <c r="AK151" s="8398"/>
      <c r="AL151" s="8369"/>
      <c r="AM151" s="8566"/>
      <c r="AN151" s="8490"/>
      <c r="AO151" s="8372"/>
      <c r="AP151" s="8372"/>
      <c r="AQ151" s="8045"/>
      <c r="AR151" s="8107"/>
      <c r="AS151" s="8374"/>
      <c r="AT151" s="8372"/>
      <c r="AU151" s="8490"/>
      <c r="AV151" s="8490"/>
      <c r="AW151" s="8181"/>
      <c r="AX151" s="8045"/>
      <c r="AY151" s="8369"/>
      <c r="AZ151" s="7949"/>
      <c r="BC151" s="5074"/>
      <c r="BD151" s="5075"/>
      <c r="BE151" s="5075"/>
      <c r="BF151" s="5075"/>
      <c r="BG151" s="5075"/>
      <c r="BH151" s="5075"/>
      <c r="BI151" s="5075"/>
      <c r="BJ151" s="5075"/>
      <c r="BK151" s="5076"/>
      <c r="BL151" s="5075"/>
      <c r="BM151" s="5075"/>
      <c r="BN151" s="5075"/>
      <c r="BO151" s="5075"/>
      <c r="BP151" s="5075"/>
      <c r="BQ151" s="5075"/>
      <c r="BR151" s="6695"/>
      <c r="BS151" s="5077"/>
      <c r="BT151" s="5083"/>
      <c r="BU151" s="5278"/>
      <c r="BV151" s="5094"/>
      <c r="BW151" s="5094"/>
      <c r="BX151" s="5095"/>
      <c r="BY151" s="5095"/>
      <c r="BZ151" s="5095"/>
      <c r="CA151" s="5095"/>
      <c r="CB151" s="5095"/>
      <c r="CC151" s="5095"/>
      <c r="CD151" s="5095"/>
      <c r="CE151" s="5095"/>
      <c r="CF151" s="5095"/>
      <c r="CG151" s="5095"/>
      <c r="CH151" s="5095"/>
      <c r="CI151" s="6475"/>
      <c r="CJ151" s="5166"/>
      <c r="CL151" s="5135"/>
      <c r="CM151" s="5136"/>
      <c r="CN151" s="5136"/>
      <c r="CO151" s="5136"/>
      <c r="CP151" s="5136"/>
      <c r="CQ151" s="5136"/>
      <c r="CR151" s="5136"/>
      <c r="CS151" s="5136"/>
      <c r="CT151" s="5137"/>
      <c r="CU151" s="5136"/>
      <c r="CV151" s="5136"/>
      <c r="CW151" s="5136"/>
      <c r="CX151" s="5136"/>
      <c r="CY151" s="5136"/>
      <c r="CZ151" s="5136"/>
      <c r="DA151" s="5418"/>
      <c r="DB151" s="5138"/>
      <c r="DC151" s="5139"/>
      <c r="DD151" s="5484"/>
      <c r="DE151" s="5127"/>
      <c r="DF151" s="5127"/>
      <c r="DG151" s="2557"/>
      <c r="DH151" s="2557"/>
      <c r="DI151" s="2557"/>
      <c r="DJ151" s="2557"/>
      <c r="DK151" s="2557"/>
      <c r="DL151" s="2557"/>
      <c r="DM151" s="2557"/>
      <c r="DN151" s="2557"/>
      <c r="DO151" s="2557"/>
      <c r="DP151" s="2557"/>
      <c r="DQ151" s="2557"/>
      <c r="DR151" s="2557"/>
      <c r="DS151" s="2523"/>
      <c r="DU151" s="4994"/>
      <c r="DV151" s="4994"/>
      <c r="DW151" s="4994"/>
      <c r="DX151" s="4994"/>
      <c r="DY151" s="4994"/>
      <c r="DZ151" s="4994"/>
      <c r="EA151" s="4994"/>
      <c r="EB151" s="4994"/>
      <c r="EC151" s="4994"/>
      <c r="ED151" s="4994"/>
      <c r="EE151" s="4994"/>
      <c r="EF151" s="4994"/>
      <c r="EG151" s="4994"/>
      <c r="EH151" s="4994"/>
      <c r="EI151" s="4994"/>
      <c r="EJ151" s="4994"/>
      <c r="EK151" s="4994"/>
      <c r="EL151" s="4994"/>
      <c r="EM151" s="6924"/>
      <c r="EN151" s="4449"/>
      <c r="EO151" s="4449"/>
      <c r="EP151" s="182"/>
      <c r="EQ151" s="182"/>
      <c r="ER151" s="182"/>
      <c r="ES151" s="182"/>
      <c r="ET151" s="182"/>
      <c r="EU151" s="182"/>
      <c r="EV151" s="182"/>
      <c r="EW151" s="182"/>
      <c r="EX151" s="182"/>
      <c r="EY151" s="182"/>
      <c r="EZ151" s="182"/>
      <c r="FA151" s="182"/>
      <c r="FB151" s="339"/>
      <c r="FD151" s="5128"/>
      <c r="FE151" s="5129"/>
      <c r="FF151" s="5124"/>
      <c r="FG151" s="5124"/>
      <c r="FH151" s="5130"/>
      <c r="FI151" s="5124"/>
      <c r="FJ151" s="5124"/>
      <c r="FK151" s="5124"/>
      <c r="FL151" s="5131"/>
      <c r="FM151" s="5124"/>
      <c r="FN151" s="5124"/>
      <c r="FO151" s="5132"/>
      <c r="FP151" s="5124"/>
      <c r="FQ151" s="5132"/>
      <c r="FR151" s="5132"/>
      <c r="FS151" s="5417"/>
      <c r="FT151" s="5126"/>
      <c r="GM151" s="6535"/>
      <c r="GN151" s="6536"/>
      <c r="GO151" s="6536"/>
      <c r="GP151" s="6536"/>
      <c r="GQ151" s="6536"/>
      <c r="GR151" s="6536"/>
      <c r="GS151" s="6536"/>
      <c r="GT151" s="6536"/>
      <c r="GU151" s="6537"/>
      <c r="GV151" s="6536"/>
      <c r="GW151" s="6536"/>
      <c r="GX151" s="6536"/>
      <c r="GY151" s="6536"/>
      <c r="GZ151" s="6536"/>
      <c r="HA151" s="6536"/>
      <c r="HB151" s="6676"/>
      <c r="HC151" s="6676"/>
      <c r="HD151" s="6538"/>
      <c r="HW151" s="6732" t="s">
        <v>1735</v>
      </c>
      <c r="HX151" s="6733"/>
      <c r="HY151" s="6734"/>
      <c r="HZ151" s="6734"/>
      <c r="IA151" s="6734"/>
      <c r="IB151" s="6734"/>
      <c r="IC151" s="6734"/>
      <c r="ID151" s="6734"/>
      <c r="IE151" s="6734"/>
      <c r="IF151" s="6734"/>
      <c r="IG151" s="6734"/>
      <c r="IH151" s="6734"/>
      <c r="II151" s="6734"/>
      <c r="IJ151" s="6734"/>
      <c r="IK151" s="6734"/>
      <c r="IL151" s="6734"/>
      <c r="IM151" s="6734"/>
      <c r="IN151" s="6734"/>
      <c r="IO151" s="4993"/>
      <c r="IP151" s="6731"/>
      <c r="IQ151" s="6731"/>
      <c r="IR151" s="6731"/>
      <c r="IS151" s="6731"/>
      <c r="IT151" s="6731"/>
      <c r="IU151" s="6731"/>
      <c r="IV151" s="6731"/>
      <c r="IW151" s="6731"/>
      <c r="IX151" s="6731"/>
      <c r="IY151" s="6731"/>
      <c r="IZ151" s="6731"/>
      <c r="JA151" s="6731"/>
      <c r="JB151" s="6731"/>
      <c r="JC151" s="6731"/>
      <c r="JD151" s="6731"/>
      <c r="JE151" s="6731"/>
    </row>
    <row r="152" spans="17:265" ht="15" thickBot="1">
      <c r="Q152" s="7750" t="s">
        <v>792</v>
      </c>
      <c r="R152" s="7717" t="s">
        <v>1768</v>
      </c>
      <c r="S152" s="7717">
        <v>544</v>
      </c>
      <c r="T152" s="7714" t="s">
        <v>101</v>
      </c>
      <c r="U152" s="7745">
        <v>45756</v>
      </c>
      <c r="V152" s="7735">
        <v>20</v>
      </c>
      <c r="W152" s="7717" t="s">
        <v>35</v>
      </c>
      <c r="X152" s="7717">
        <f>(V152*1000/400)</f>
        <v>50</v>
      </c>
      <c r="Y152" s="7722">
        <v>1328</v>
      </c>
      <c r="Z152" s="7746">
        <v>45792</v>
      </c>
      <c r="AA152" s="7781">
        <v>45798</v>
      </c>
      <c r="AB152" s="7736">
        <v>24892</v>
      </c>
      <c r="AC152" s="7721">
        <v>20000</v>
      </c>
      <c r="AD152" s="7721">
        <f t="shared" si="45"/>
        <v>0</v>
      </c>
      <c r="AE152" s="7722">
        <f t="shared" si="41"/>
        <v>26560</v>
      </c>
      <c r="AF152" s="7722">
        <f t="shared" si="46"/>
        <v>1328</v>
      </c>
      <c r="AG152" s="7748">
        <v>5</v>
      </c>
      <c r="AH152" s="8038" t="s">
        <v>8</v>
      </c>
      <c r="AI152" s="7782"/>
      <c r="AJ152" s="7959"/>
      <c r="AK152" s="7960"/>
      <c r="AL152" s="7960"/>
      <c r="AM152" s="7960"/>
      <c r="AN152" s="7960"/>
      <c r="AO152" s="7960"/>
      <c r="AP152" s="7960"/>
      <c r="AQ152" s="7960"/>
      <c r="AR152" s="7743"/>
      <c r="AS152" s="7743"/>
      <c r="AT152" s="7960"/>
      <c r="AU152" s="8352"/>
      <c r="AV152" s="8352"/>
      <c r="AW152" s="7960"/>
      <c r="AX152" s="7960"/>
      <c r="AY152" s="7960"/>
      <c r="AZ152" s="7949"/>
      <c r="BC152" s="5078"/>
      <c r="BD152" s="5079"/>
      <c r="BE152" s="5079"/>
      <c r="BF152" s="5079"/>
      <c r="BG152" s="5079"/>
      <c r="BH152" s="5079"/>
      <c r="BI152" s="5079"/>
      <c r="BJ152" s="5079"/>
      <c r="BK152" s="5080"/>
      <c r="BL152" s="5079"/>
      <c r="BM152" s="5079"/>
      <c r="BN152" s="5079"/>
      <c r="BO152" s="5079"/>
      <c r="BP152" s="5177">
        <f>SUM(BP135:BP151)</f>
        <v>45736.071500000005</v>
      </c>
      <c r="BQ152" s="5177">
        <f>SUM(BQ135:BQ151)</f>
        <v>2286.8035750000004</v>
      </c>
      <c r="BR152" s="6692"/>
      <c r="BS152" s="5081"/>
      <c r="BT152" s="5083"/>
      <c r="BU152" s="5278"/>
      <c r="BV152" s="5094"/>
      <c r="BW152" s="5094"/>
      <c r="BX152" s="5095"/>
      <c r="BY152" s="5095"/>
      <c r="BZ152" s="5095"/>
      <c r="CA152" s="5095"/>
      <c r="CB152" s="5095"/>
      <c r="CC152" s="5095"/>
      <c r="CD152" s="5095"/>
      <c r="CE152" s="5095"/>
      <c r="CF152" s="5095"/>
      <c r="CG152" s="5095"/>
      <c r="CH152" s="5095"/>
      <c r="CI152" s="6475"/>
      <c r="CJ152" s="5166"/>
      <c r="CL152" s="5135"/>
      <c r="CM152" s="5136"/>
      <c r="CN152" s="5136"/>
      <c r="CO152" s="5136"/>
      <c r="CP152" s="5136"/>
      <c r="CQ152" s="5136"/>
      <c r="CR152" s="5136"/>
      <c r="CS152" s="5136"/>
      <c r="CT152" s="5137"/>
      <c r="CU152" s="5136"/>
      <c r="CV152" s="5136"/>
      <c r="CW152" s="5136"/>
      <c r="CX152" s="5136"/>
      <c r="CY152" s="5136"/>
      <c r="CZ152" s="5136"/>
      <c r="DA152" s="5418"/>
      <c r="DB152" s="5138"/>
      <c r="DC152" s="5139"/>
      <c r="DD152" s="5484"/>
      <c r="DE152" s="5127"/>
      <c r="DF152" s="5127"/>
      <c r="DG152" s="2557"/>
      <c r="DH152" s="2557"/>
      <c r="DI152" s="2557"/>
      <c r="DJ152" s="2557"/>
      <c r="DK152" s="2557"/>
      <c r="DL152" s="2557"/>
      <c r="DM152" s="2557"/>
      <c r="DN152" s="2557"/>
      <c r="DO152" s="2557"/>
      <c r="DP152" s="2557"/>
      <c r="DQ152" s="2557"/>
      <c r="DR152" s="2557"/>
      <c r="DS152" s="2523"/>
      <c r="DU152" s="4994"/>
      <c r="DV152" s="4994"/>
      <c r="DW152" s="4994"/>
      <c r="DX152" s="4994"/>
      <c r="DY152" s="4994"/>
      <c r="DZ152" s="4994"/>
      <c r="EA152" s="4994"/>
      <c r="EB152" s="4994"/>
      <c r="EC152" s="4994"/>
      <c r="ED152" s="4994"/>
      <c r="EE152" s="4994"/>
      <c r="EF152" s="4994"/>
      <c r="EG152" s="4994"/>
      <c r="EH152" s="4994"/>
      <c r="EI152" s="4994"/>
      <c r="EJ152" s="4994"/>
      <c r="EK152" s="4994"/>
      <c r="EL152" s="4994"/>
      <c r="EM152" s="6924"/>
      <c r="EN152" s="4449"/>
      <c r="EO152" s="4449"/>
      <c r="EP152" s="182"/>
      <c r="EQ152" s="182"/>
      <c r="ER152" s="182"/>
      <c r="ES152" s="182"/>
      <c r="ET152" s="182"/>
      <c r="EU152" s="182"/>
      <c r="EV152" s="182"/>
      <c r="EW152" s="182"/>
      <c r="EX152" s="182"/>
      <c r="EY152" s="182"/>
      <c r="EZ152" s="182"/>
      <c r="FA152" s="182"/>
      <c r="FB152" s="339"/>
      <c r="FD152" s="5123"/>
      <c r="FE152" s="5124"/>
      <c r="FF152" s="5124"/>
      <c r="FG152" s="5124"/>
      <c r="FH152" s="5124"/>
      <c r="FI152" s="5124"/>
      <c r="FJ152" s="5124"/>
      <c r="FK152" s="5124"/>
      <c r="FL152" s="5125"/>
      <c r="FM152" s="5124"/>
      <c r="FN152" s="5124"/>
      <c r="FO152" s="5124"/>
      <c r="FP152" s="5124"/>
      <c r="FQ152" s="5124"/>
      <c r="FR152" s="5132"/>
      <c r="FS152" s="5416"/>
      <c r="FT152" s="5126"/>
      <c r="GM152" s="6546"/>
      <c r="GN152" s="6547"/>
      <c r="GO152" s="6536"/>
      <c r="GP152" s="6536"/>
      <c r="GQ152" s="6548"/>
      <c r="GR152" s="6536"/>
      <c r="GS152" s="6536"/>
      <c r="GT152" s="6536"/>
      <c r="GU152" s="6549"/>
      <c r="GV152" s="6536"/>
      <c r="GW152" s="6536"/>
      <c r="GX152" s="6550"/>
      <c r="GY152" s="6536"/>
      <c r="GZ152" s="6550"/>
      <c r="HA152" s="6550"/>
      <c r="HB152" s="6898"/>
      <c r="HC152" s="6898"/>
      <c r="HD152" s="6538"/>
      <c r="HW152" s="6779"/>
      <c r="HX152" s="6779"/>
      <c r="HY152" s="6779"/>
      <c r="HZ152" s="6779" t="s">
        <v>14</v>
      </c>
      <c r="IA152" s="6779" t="s">
        <v>12</v>
      </c>
      <c r="IB152" s="6779"/>
      <c r="IC152" s="6779"/>
      <c r="ID152" s="6779" t="s">
        <v>15</v>
      </c>
      <c r="IE152" s="6779" t="s">
        <v>12</v>
      </c>
      <c r="IF152" s="6779" t="s">
        <v>12</v>
      </c>
      <c r="IG152" s="6779"/>
      <c r="IH152" s="6779"/>
      <c r="II152" s="6779"/>
      <c r="IJ152" s="6779"/>
      <c r="IK152" s="6779" t="s">
        <v>0</v>
      </c>
      <c r="IL152" s="6872"/>
      <c r="IM152" s="6872"/>
      <c r="IN152" s="6779"/>
      <c r="IO152" s="87"/>
      <c r="IP152" s="6731"/>
      <c r="IQ152" s="6731"/>
      <c r="IR152" s="6731"/>
      <c r="IS152" s="6731"/>
      <c r="IT152" s="6731"/>
      <c r="IU152" s="6731"/>
      <c r="IV152" s="6731"/>
      <c r="IW152" s="6731"/>
      <c r="IX152" s="6731"/>
      <c r="IY152" s="6731"/>
      <c r="IZ152" s="6731"/>
      <c r="JA152" s="6731"/>
      <c r="JB152" s="6731"/>
      <c r="JC152" s="6731"/>
      <c r="JD152" s="6731"/>
      <c r="JE152" s="6731"/>
    </row>
    <row r="153" spans="17:265" ht="18" thickBot="1">
      <c r="Q153" s="7750" t="s">
        <v>1715</v>
      </c>
      <c r="R153" s="7717" t="s">
        <v>1792</v>
      </c>
      <c r="S153" s="7714">
        <v>20</v>
      </c>
      <c r="T153" s="7714" t="s">
        <v>36</v>
      </c>
      <c r="U153" s="7745">
        <v>45764</v>
      </c>
      <c r="V153" s="7728">
        <v>400</v>
      </c>
      <c r="W153" s="7717" t="s">
        <v>35</v>
      </c>
      <c r="X153" s="7717">
        <f>(V153)</f>
        <v>400</v>
      </c>
      <c r="Y153" s="7718">
        <v>166.2</v>
      </c>
      <c r="Z153" s="7746">
        <v>45764</v>
      </c>
      <c r="AA153" s="7781">
        <v>45798</v>
      </c>
      <c r="AB153" s="7736">
        <v>24893</v>
      </c>
      <c r="AC153" s="7723">
        <v>420000</v>
      </c>
      <c r="AD153" s="7721">
        <f t="shared" si="45"/>
        <v>20000</v>
      </c>
      <c r="AE153" s="7752">
        <f t="shared" si="41"/>
        <v>69804</v>
      </c>
      <c r="AF153" s="7752">
        <f>(AE153*0.025)</f>
        <v>1745.1000000000001</v>
      </c>
      <c r="AG153" s="8113">
        <v>2.5</v>
      </c>
      <c r="AH153" s="8038"/>
      <c r="AI153" s="7782"/>
      <c r="AJ153" s="7959"/>
      <c r="AK153" s="7960"/>
      <c r="AL153" s="7960"/>
      <c r="AM153" s="7960"/>
      <c r="AN153" s="7960"/>
      <c r="AO153" s="7960"/>
      <c r="AP153" s="7960"/>
      <c r="AQ153" s="7960"/>
      <c r="AR153" s="7743"/>
      <c r="AS153" s="7743"/>
      <c r="AT153" s="7960"/>
      <c r="AU153" s="8352"/>
      <c r="AV153" s="8352"/>
      <c r="AW153" s="7960"/>
      <c r="AX153" s="7960"/>
      <c r="AY153" s="7960"/>
      <c r="AZ153" s="7949"/>
      <c r="BC153" s="5083"/>
      <c r="BD153" s="5083"/>
      <c r="BE153" s="5083"/>
      <c r="BF153" s="5083"/>
      <c r="BG153" s="5083"/>
      <c r="BH153" s="5083"/>
      <c r="BI153" s="5083"/>
      <c r="BJ153" s="5083"/>
      <c r="BK153" s="5083"/>
      <c r="BL153" s="5083"/>
      <c r="BM153" s="5083"/>
      <c r="BN153" s="5083"/>
      <c r="BO153" s="5083"/>
      <c r="BP153" s="5083"/>
      <c r="BQ153" s="5083"/>
      <c r="BR153" s="5083"/>
      <c r="BS153" s="5083"/>
      <c r="BT153" s="5083"/>
      <c r="BU153" s="5278"/>
      <c r="BV153" s="5094"/>
      <c r="BW153" s="5094"/>
      <c r="BX153" s="5095"/>
      <c r="BY153" s="5095"/>
      <c r="BZ153" s="5095"/>
      <c r="CA153" s="5095"/>
      <c r="CB153" s="5095"/>
      <c r="CC153" s="5095"/>
      <c r="CD153" s="5095"/>
      <c r="CE153" s="5095"/>
      <c r="CF153" s="5095"/>
      <c r="CG153" s="5095"/>
      <c r="CH153" s="5095"/>
      <c r="CI153" s="6475"/>
      <c r="CJ153" s="5166"/>
      <c r="CL153" s="5140"/>
      <c r="CM153" s="5141"/>
      <c r="CN153" s="5141"/>
      <c r="CO153" s="5141"/>
      <c r="CP153" s="5141"/>
      <c r="CQ153" s="5141"/>
      <c r="CR153" s="5141"/>
      <c r="CS153" s="5141"/>
      <c r="CT153" s="5142"/>
      <c r="CU153" s="5141"/>
      <c r="CV153" s="5141"/>
      <c r="CW153" s="5141"/>
      <c r="CX153" s="5141"/>
      <c r="CY153" s="5203">
        <f>SUM(CY136:CY152)</f>
        <v>52656</v>
      </c>
      <c r="CZ153" s="5203">
        <f>SUM(CZ136:CZ152)</f>
        <v>1579.6799999999998</v>
      </c>
      <c r="DA153" s="5420"/>
      <c r="DB153" s="5143"/>
      <c r="DC153" s="5139"/>
      <c r="DD153" s="5484"/>
      <c r="DE153" s="5127"/>
      <c r="DF153" s="5127"/>
      <c r="DG153" s="2557"/>
      <c r="DH153" s="2557"/>
      <c r="DI153" s="2557"/>
      <c r="DJ153" s="2557"/>
      <c r="DK153" s="2557"/>
      <c r="DL153" s="2557"/>
      <c r="DM153" s="2557"/>
      <c r="DN153" s="2557"/>
      <c r="DO153" s="2557"/>
      <c r="DP153" s="2557"/>
      <c r="DQ153" s="2557"/>
      <c r="DR153" s="2557"/>
      <c r="DS153" s="2523"/>
      <c r="DU153" s="8362" t="s">
        <v>1761</v>
      </c>
      <c r="DV153" s="4995"/>
      <c r="DW153" s="4993"/>
      <c r="DX153" s="4993"/>
      <c r="DY153" s="4993"/>
      <c r="DZ153" s="4993"/>
      <c r="EA153" s="4993"/>
      <c r="EB153" s="4993"/>
      <c r="EC153" s="4993"/>
      <c r="ED153" s="4993"/>
      <c r="EE153" s="4993"/>
      <c r="EF153" s="4993"/>
      <c r="EG153" s="4993"/>
      <c r="EH153" s="4993"/>
      <c r="EI153" s="4993"/>
      <c r="EJ153" s="4993"/>
      <c r="EK153" s="4993"/>
      <c r="EL153" s="4994"/>
      <c r="EM153" s="6925"/>
      <c r="EN153" s="4450"/>
      <c r="EO153" s="4450"/>
      <c r="EP153" s="326"/>
      <c r="EQ153" s="326"/>
      <c r="ER153" s="326"/>
      <c r="ES153" s="326"/>
      <c r="ET153" s="326"/>
      <c r="EU153" s="326"/>
      <c r="EV153" s="326"/>
      <c r="EW153" s="326"/>
      <c r="EX153" s="326"/>
      <c r="EY153" s="326"/>
      <c r="EZ153" s="326"/>
      <c r="FA153" s="326"/>
      <c r="FB153" s="327"/>
      <c r="FD153" s="5123"/>
      <c r="FE153" s="5124"/>
      <c r="FF153" s="5124"/>
      <c r="FG153" s="5124"/>
      <c r="FH153" s="5124"/>
      <c r="FI153" s="5124"/>
      <c r="FJ153" s="5124"/>
      <c r="FK153" s="5124"/>
      <c r="FL153" s="5125"/>
      <c r="FM153" s="5124"/>
      <c r="FN153" s="5124"/>
      <c r="FO153" s="5124"/>
      <c r="FP153" s="5124"/>
      <c r="FQ153" s="5124"/>
      <c r="FR153" s="5132"/>
      <c r="FS153" s="5416"/>
      <c r="FT153" s="5126"/>
      <c r="GM153" s="6535"/>
      <c r="GN153" s="6536"/>
      <c r="GO153" s="6536"/>
      <c r="GP153" s="6536"/>
      <c r="GQ153" s="6536"/>
      <c r="GR153" s="6536"/>
      <c r="GS153" s="6536"/>
      <c r="GT153" s="6536"/>
      <c r="GU153" s="6537"/>
      <c r="GV153" s="6536"/>
      <c r="GW153" s="6536"/>
      <c r="GX153" s="6536"/>
      <c r="GY153" s="6536"/>
      <c r="GZ153" s="6536"/>
      <c r="HA153" s="6536"/>
      <c r="HB153" s="6676"/>
      <c r="HC153" s="6676"/>
      <c r="HD153" s="6538"/>
      <c r="HW153" s="6780" t="s">
        <v>3</v>
      </c>
      <c r="HX153" s="6780" t="s">
        <v>4</v>
      </c>
      <c r="HY153" s="6780" t="s">
        <v>18</v>
      </c>
      <c r="HZ153" s="6780" t="s">
        <v>19</v>
      </c>
      <c r="IA153" s="6780" t="s">
        <v>19</v>
      </c>
      <c r="IB153" s="6780" t="s">
        <v>20</v>
      </c>
      <c r="IC153" s="6780" t="s">
        <v>21</v>
      </c>
      <c r="ID153" s="6780" t="s">
        <v>22</v>
      </c>
      <c r="IE153" s="6780" t="s">
        <v>23</v>
      </c>
      <c r="IF153" s="6780" t="s">
        <v>23</v>
      </c>
      <c r="IG153" s="6780" t="s">
        <v>1227</v>
      </c>
      <c r="IH153" s="6780" t="s">
        <v>20</v>
      </c>
      <c r="II153" s="6780" t="s">
        <v>25</v>
      </c>
      <c r="IJ153" s="6780" t="s">
        <v>0</v>
      </c>
      <c r="IK153" s="6780" t="s">
        <v>1363</v>
      </c>
      <c r="IL153" s="6868"/>
      <c r="IM153" s="6868" t="s">
        <v>1526</v>
      </c>
      <c r="IN153" s="6780" t="s">
        <v>26</v>
      </c>
      <c r="IO153" s="87"/>
      <c r="IP153" s="6731"/>
      <c r="IQ153" s="6731"/>
      <c r="IR153" s="6731"/>
      <c r="IS153" s="6731"/>
      <c r="IT153" s="6731"/>
      <c r="IU153" s="6731"/>
      <c r="IV153" s="6731"/>
      <c r="IW153" s="6731"/>
      <c r="IX153" s="6731"/>
      <c r="IY153" s="6731"/>
      <c r="IZ153" s="6731"/>
      <c r="JA153" s="6731"/>
      <c r="JB153" s="6731"/>
      <c r="JC153" s="6731"/>
      <c r="JD153" s="6731"/>
      <c r="JE153" s="6731"/>
    </row>
    <row r="154" spans="17:265" ht="15" thickBot="1">
      <c r="Q154" s="7750" t="s">
        <v>1715</v>
      </c>
      <c r="R154" s="7714" t="s">
        <v>1791</v>
      </c>
      <c r="S154" s="7714">
        <v>21</v>
      </c>
      <c r="T154" s="7714" t="s">
        <v>36</v>
      </c>
      <c r="U154" s="7745">
        <v>45764</v>
      </c>
      <c r="V154" s="8512">
        <v>100</v>
      </c>
      <c r="W154" s="7717" t="s">
        <v>35</v>
      </c>
      <c r="X154" s="7717">
        <v>100</v>
      </c>
      <c r="Y154" s="7718">
        <v>232.1</v>
      </c>
      <c r="Z154" s="7746">
        <v>45764</v>
      </c>
      <c r="AA154" s="7781" t="s">
        <v>1815</v>
      </c>
      <c r="AB154" s="7736">
        <v>24893</v>
      </c>
      <c r="AC154" s="7723">
        <v>132000</v>
      </c>
      <c r="AD154" s="7721">
        <f t="shared" ref="AD154:AD163" si="47">(AC154-V154*1000)</f>
        <v>32000</v>
      </c>
      <c r="AE154" s="7752">
        <f t="shared" ref="AE154:AE163" si="48">(AC154*Y154/1000)</f>
        <v>30637.200000000001</v>
      </c>
      <c r="AF154" s="7752">
        <f>(AE154*0.025)</f>
        <v>765.93000000000006</v>
      </c>
      <c r="AG154" s="8113">
        <v>2.5</v>
      </c>
      <c r="AH154" s="8038"/>
      <c r="AI154" s="7782"/>
      <c r="AJ154" s="8003"/>
      <c r="AK154" s="8004"/>
      <c r="AL154" s="8004"/>
      <c r="AM154" s="8004"/>
      <c r="AN154" s="8004"/>
      <c r="AO154" s="8004"/>
      <c r="AP154" s="8004"/>
      <c r="AQ154" s="8004"/>
      <c r="AR154" s="7777"/>
      <c r="AS154" s="7777"/>
      <c r="AT154" s="8004"/>
      <c r="AU154" s="8353"/>
      <c r="AV154" s="8353"/>
      <c r="AW154" s="8004"/>
      <c r="AX154" s="8004"/>
      <c r="AY154" s="8004"/>
      <c r="AZ154" s="8006"/>
      <c r="BC154" s="5083"/>
      <c r="BD154" s="5083"/>
      <c r="BE154" s="5083"/>
      <c r="BF154" s="5083"/>
      <c r="BG154" s="5083"/>
      <c r="BH154" s="5083"/>
      <c r="BI154" s="5083"/>
      <c r="BJ154" s="5083"/>
      <c r="BK154" s="5083"/>
      <c r="BL154" s="5083"/>
      <c r="BM154" s="5083"/>
      <c r="BN154" s="5083"/>
      <c r="BO154" s="5083"/>
      <c r="BP154" s="5083"/>
      <c r="BQ154" s="5083"/>
      <c r="BR154" s="5083"/>
      <c r="BS154" s="5083"/>
      <c r="BT154" s="5083"/>
      <c r="BU154" s="5232"/>
      <c r="BV154" s="5094"/>
      <c r="BW154" s="5094"/>
      <c r="BX154" s="5095"/>
      <c r="BY154" s="5095"/>
      <c r="BZ154" s="5095"/>
      <c r="CA154" s="5095"/>
      <c r="CB154" s="5095"/>
      <c r="CC154" s="5095"/>
      <c r="CD154" s="5095"/>
      <c r="CE154" s="5095"/>
      <c r="CF154" s="5095"/>
      <c r="CG154" s="5095"/>
      <c r="CH154" s="5095"/>
      <c r="CI154" s="6475"/>
      <c r="CJ154" s="5166"/>
      <c r="CL154" s="5139"/>
      <c r="CM154" s="5139"/>
      <c r="CN154" s="5139"/>
      <c r="CO154" s="5139"/>
      <c r="CP154" s="5139"/>
      <c r="CQ154" s="5139"/>
      <c r="CR154" s="5139"/>
      <c r="CS154" s="5139"/>
      <c r="CT154" s="5139"/>
      <c r="CU154" s="5139"/>
      <c r="CV154" s="5139"/>
      <c r="CW154" s="5139"/>
      <c r="CX154" s="5139"/>
      <c r="CY154" s="5139"/>
      <c r="CZ154" s="5139"/>
      <c r="DA154" s="5139"/>
      <c r="DB154" s="5139"/>
      <c r="DC154" s="5139"/>
      <c r="DD154" s="5484"/>
      <c r="DE154" s="5127"/>
      <c r="DF154" s="5127"/>
      <c r="DG154" s="2557"/>
      <c r="DH154" s="2557"/>
      <c r="DI154" s="2557"/>
      <c r="DJ154" s="2557"/>
      <c r="DK154" s="2557"/>
      <c r="DL154" s="2557"/>
      <c r="DM154" s="2557"/>
      <c r="DN154" s="2557"/>
      <c r="DO154" s="2557"/>
      <c r="DP154" s="2557"/>
      <c r="DQ154" s="2557"/>
      <c r="DR154" s="2557"/>
      <c r="DS154" s="2523"/>
      <c r="DU154" s="5016"/>
      <c r="DV154" s="5016"/>
      <c r="DW154" s="5016"/>
      <c r="DX154" s="5016" t="s">
        <v>14</v>
      </c>
      <c r="DY154" s="5016" t="s">
        <v>12</v>
      </c>
      <c r="DZ154" s="5016"/>
      <c r="EA154" s="5016"/>
      <c r="EB154" s="5016" t="s">
        <v>15</v>
      </c>
      <c r="EC154" s="5016" t="s">
        <v>12</v>
      </c>
      <c r="ED154" s="5016" t="s">
        <v>12</v>
      </c>
      <c r="EE154" s="5016"/>
      <c r="EF154" s="5016"/>
      <c r="EG154" s="5016"/>
      <c r="EH154" s="5016"/>
      <c r="EI154" s="5016" t="s">
        <v>0</v>
      </c>
      <c r="EJ154" s="5016"/>
      <c r="EK154" s="5016"/>
      <c r="EL154" s="4994"/>
      <c r="EM154" s="4153"/>
      <c r="EN154" s="4153"/>
      <c r="EO154" s="4153"/>
      <c r="EP154" s="86"/>
      <c r="EQ154" s="86"/>
      <c r="ER154" s="86"/>
      <c r="ES154" s="86"/>
      <c r="ET154" s="86"/>
      <c r="EU154" s="86"/>
      <c r="EV154" s="86"/>
      <c r="EW154" s="86"/>
      <c r="EX154" s="86"/>
      <c r="EY154" s="86"/>
      <c r="EZ154" s="86"/>
      <c r="FA154" s="86"/>
      <c r="FB154" s="86"/>
      <c r="FD154" s="5123"/>
      <c r="FE154" s="5124"/>
      <c r="FF154" s="5124"/>
      <c r="FG154" s="5124"/>
      <c r="FH154" s="5124"/>
      <c r="FI154" s="5124"/>
      <c r="FJ154" s="5124"/>
      <c r="FK154" s="5124"/>
      <c r="FL154" s="5125"/>
      <c r="FM154" s="5124"/>
      <c r="FN154" s="5124"/>
      <c r="FO154" s="5124"/>
      <c r="FP154" s="5124"/>
      <c r="FQ154" s="5124"/>
      <c r="FR154" s="5132"/>
      <c r="FS154" s="5416"/>
      <c r="FT154" s="5126"/>
      <c r="GM154" s="6535"/>
      <c r="GN154" s="6536"/>
      <c r="GO154" s="6536"/>
      <c r="GP154" s="6536"/>
      <c r="GQ154" s="6536"/>
      <c r="GR154" s="6536"/>
      <c r="GS154" s="6536"/>
      <c r="GT154" s="6536"/>
      <c r="GU154" s="6537"/>
      <c r="GV154" s="6536"/>
      <c r="GW154" s="6536"/>
      <c r="GX154" s="6536"/>
      <c r="GY154" s="6536"/>
      <c r="GZ154" s="6536"/>
      <c r="HA154" s="6536"/>
      <c r="HB154" s="6676"/>
      <c r="HC154" s="6676"/>
      <c r="HD154" s="6538"/>
      <c r="HW154" s="6781"/>
      <c r="HX154" s="6781"/>
      <c r="HY154" s="6781"/>
      <c r="HZ154" s="6781" t="s">
        <v>3</v>
      </c>
      <c r="IA154" s="6781" t="s">
        <v>18</v>
      </c>
      <c r="IB154" s="6781"/>
      <c r="IC154" s="6781"/>
      <c r="ID154" s="6781" t="s">
        <v>21</v>
      </c>
      <c r="IE154" s="6781" t="s">
        <v>27</v>
      </c>
      <c r="IF154" s="6781" t="s">
        <v>28</v>
      </c>
      <c r="IG154" s="6781"/>
      <c r="IH154" s="6781"/>
      <c r="II154" s="6781"/>
      <c r="IJ154" s="6781"/>
      <c r="IK154" s="6781" t="s">
        <v>11</v>
      </c>
      <c r="IL154" s="6873"/>
      <c r="IM154" s="6873"/>
      <c r="IN154" s="6781"/>
      <c r="IO154" s="87"/>
      <c r="IP154" s="6731"/>
      <c r="IQ154" s="6731"/>
      <c r="IR154" s="6731"/>
      <c r="IS154" s="6731"/>
      <c r="IT154" s="6731"/>
      <c r="IU154" s="6731"/>
      <c r="IV154" s="6731"/>
      <c r="IW154" s="6731"/>
      <c r="IX154" s="6731"/>
      <c r="IY154" s="6731"/>
      <c r="IZ154" s="6731"/>
      <c r="JA154" s="6731"/>
      <c r="JB154" s="6731"/>
      <c r="JC154" s="6731"/>
      <c r="JD154" s="6731"/>
      <c r="JE154" s="6731"/>
    </row>
    <row r="155" spans="17:265" ht="18" thickBot="1">
      <c r="Q155" s="7925" t="s">
        <v>1543</v>
      </c>
      <c r="R155" s="7761" t="s">
        <v>1796</v>
      </c>
      <c r="S155" s="7759">
        <v>58</v>
      </c>
      <c r="T155" s="7736" t="s">
        <v>36</v>
      </c>
      <c r="U155" s="7745">
        <v>45775</v>
      </c>
      <c r="V155" s="8527">
        <v>12.5</v>
      </c>
      <c r="W155" s="7761" t="s">
        <v>35</v>
      </c>
      <c r="X155" s="7761">
        <v>31.25</v>
      </c>
      <c r="Y155" s="7762">
        <v>1607.4</v>
      </c>
      <c r="Z155" s="7746">
        <v>45794</v>
      </c>
      <c r="AA155" s="7781">
        <v>45798</v>
      </c>
      <c r="AB155" s="7761">
        <v>24897</v>
      </c>
      <c r="AC155" s="7878">
        <v>12600</v>
      </c>
      <c r="AD155" s="7878">
        <f t="shared" si="47"/>
        <v>100</v>
      </c>
      <c r="AE155" s="7762">
        <f t="shared" si="48"/>
        <v>20253.240000000002</v>
      </c>
      <c r="AF155" s="7762">
        <f t="shared" ref="AF155:AF163" si="49">(AE155*0.05)</f>
        <v>1012.6620000000001</v>
      </c>
      <c r="AG155" s="7755">
        <v>5</v>
      </c>
      <c r="AH155" s="8038" t="s">
        <v>8</v>
      </c>
      <c r="AI155" s="7782"/>
      <c r="AJ155" s="7988"/>
      <c r="AK155" s="7988"/>
      <c r="AL155" s="7988"/>
      <c r="AM155" s="7988"/>
      <c r="AN155" s="7988"/>
      <c r="AO155" s="7988"/>
      <c r="AP155" s="7988"/>
      <c r="AQ155" s="7988"/>
      <c r="AR155" s="7649"/>
      <c r="AS155" s="7649"/>
      <c r="AT155" s="7988"/>
      <c r="AU155" s="8541"/>
      <c r="AV155" s="8541"/>
      <c r="AW155" s="7988"/>
      <c r="AX155" s="7988"/>
      <c r="AY155" s="7988"/>
      <c r="AZ155" s="7649"/>
      <c r="BC155" s="8358" t="s">
        <v>1750</v>
      </c>
      <c r="BD155" s="5057"/>
      <c r="BE155" s="5058"/>
      <c r="BF155" s="5058"/>
      <c r="BG155" s="5058"/>
      <c r="BH155" s="5058"/>
      <c r="BI155" s="5058"/>
      <c r="BJ155" s="5058"/>
      <c r="BK155" s="5058"/>
      <c r="BL155" s="5058"/>
      <c r="BM155" s="5058"/>
      <c r="BN155" s="5058"/>
      <c r="BO155" s="5058"/>
      <c r="BP155" s="5058"/>
      <c r="BQ155" s="5058"/>
      <c r="BR155" s="5058"/>
      <c r="BS155" s="5058"/>
      <c r="BT155" s="5083"/>
      <c r="BU155" s="5278"/>
      <c r="BV155" s="5094"/>
      <c r="BW155" s="5094"/>
      <c r="BX155" s="5095"/>
      <c r="BY155" s="5095"/>
      <c r="BZ155" s="5095"/>
      <c r="CA155" s="5095"/>
      <c r="CB155" s="5095"/>
      <c r="CC155" s="5095"/>
      <c r="CD155" s="5095"/>
      <c r="CE155" s="5095"/>
      <c r="CF155" s="5095"/>
      <c r="CG155" s="5095"/>
      <c r="CH155" s="5095"/>
      <c r="CI155" s="6475"/>
      <c r="CJ155" s="5166"/>
      <c r="CL155" s="5139"/>
      <c r="CM155" s="5139"/>
      <c r="CN155" s="5139"/>
      <c r="CO155" s="5139"/>
      <c r="CP155" s="5139"/>
      <c r="CQ155" s="5139"/>
      <c r="CR155" s="5139"/>
      <c r="CS155" s="5139"/>
      <c r="CT155" s="5139"/>
      <c r="CU155" s="5139"/>
      <c r="CV155" s="5139"/>
      <c r="CW155" s="5139"/>
      <c r="CX155" s="5139"/>
      <c r="CY155" s="5139"/>
      <c r="CZ155" s="5139"/>
      <c r="DA155" s="5139"/>
      <c r="DB155" s="5139"/>
      <c r="DC155" s="5139"/>
      <c r="DD155" s="5484"/>
      <c r="DE155" s="5127"/>
      <c r="DF155" s="5127"/>
      <c r="DG155" s="2557"/>
      <c r="DH155" s="2557"/>
      <c r="DI155" s="2557"/>
      <c r="DJ155" s="2557"/>
      <c r="DK155" s="2557"/>
      <c r="DL155" s="2557"/>
      <c r="DM155" s="2557"/>
      <c r="DN155" s="2557"/>
      <c r="DO155" s="2557"/>
      <c r="DP155" s="2557"/>
      <c r="DQ155" s="2557"/>
      <c r="DR155" s="2557"/>
      <c r="DS155" s="2523"/>
      <c r="DU155" s="5017" t="s">
        <v>3</v>
      </c>
      <c r="DV155" s="5017" t="s">
        <v>4</v>
      </c>
      <c r="DW155" s="5017" t="s">
        <v>18</v>
      </c>
      <c r="DX155" s="5017" t="s">
        <v>19</v>
      </c>
      <c r="DY155" s="5017" t="s">
        <v>19</v>
      </c>
      <c r="DZ155" s="5017" t="s">
        <v>20</v>
      </c>
      <c r="EA155" s="5017" t="s">
        <v>21</v>
      </c>
      <c r="EB155" s="5017" t="s">
        <v>22</v>
      </c>
      <c r="EC155" s="5017" t="s">
        <v>23</v>
      </c>
      <c r="ED155" s="5017" t="s">
        <v>23</v>
      </c>
      <c r="EE155" s="5017" t="s">
        <v>1227</v>
      </c>
      <c r="EF155" s="5017" t="s">
        <v>20</v>
      </c>
      <c r="EG155" s="5017" t="s">
        <v>25</v>
      </c>
      <c r="EH155" s="5017" t="s">
        <v>0</v>
      </c>
      <c r="EI155" s="5017" t="s">
        <v>1363</v>
      </c>
      <c r="EJ155" s="5017"/>
      <c r="EK155" s="5017" t="s">
        <v>26</v>
      </c>
      <c r="EL155" s="4994"/>
      <c r="EM155" s="4153"/>
      <c r="EN155" s="4153"/>
      <c r="EO155" s="4153"/>
      <c r="EP155" s="86"/>
      <c r="EQ155" s="86"/>
      <c r="ER155" s="86"/>
      <c r="ES155" s="86"/>
      <c r="ET155" s="86"/>
      <c r="EU155" s="86"/>
      <c r="EV155" s="86"/>
      <c r="EW155" s="86"/>
      <c r="EX155" s="86"/>
      <c r="EY155" s="86"/>
      <c r="EZ155" s="86"/>
      <c r="FA155" s="86"/>
      <c r="FB155" s="86"/>
      <c r="FD155" s="5123"/>
      <c r="FE155" s="5124"/>
      <c r="FF155" s="5124"/>
      <c r="FG155" s="5124"/>
      <c r="FH155" s="5124"/>
      <c r="FI155" s="5124"/>
      <c r="FJ155" s="5124"/>
      <c r="FK155" s="5124"/>
      <c r="FL155" s="5125"/>
      <c r="FM155" s="5124"/>
      <c r="FN155" s="5124"/>
      <c r="FO155" s="5124"/>
      <c r="FP155" s="5124"/>
      <c r="FQ155" s="5124"/>
      <c r="FR155" s="5132"/>
      <c r="FS155" s="5416"/>
      <c r="FT155" s="5126"/>
      <c r="GM155" s="6535"/>
      <c r="GN155" s="6536"/>
      <c r="GO155" s="6536"/>
      <c r="GP155" s="6536"/>
      <c r="GQ155" s="6536"/>
      <c r="GR155" s="6536"/>
      <c r="GS155" s="6536"/>
      <c r="GT155" s="6536"/>
      <c r="GU155" s="6537"/>
      <c r="GV155" s="6536"/>
      <c r="GW155" s="6536"/>
      <c r="GX155" s="6536"/>
      <c r="GY155" s="6536"/>
      <c r="GZ155" s="6536"/>
      <c r="HA155" s="6536"/>
      <c r="HB155" s="6676"/>
      <c r="HC155" s="6676"/>
      <c r="HD155" s="6538"/>
      <c r="HW155" s="6754"/>
      <c r="HX155" s="6746"/>
      <c r="HY155" s="6747"/>
      <c r="HZ155" s="6747"/>
      <c r="IA155" s="6748"/>
      <c r="IB155" s="6747"/>
      <c r="IC155" s="6747"/>
      <c r="ID155" s="6749"/>
      <c r="IE155" s="6750"/>
      <c r="IF155" s="6748"/>
      <c r="IG155" s="7192"/>
      <c r="IH155" s="6747"/>
      <c r="II155" s="6751"/>
      <c r="IJ155" s="6760"/>
      <c r="IK155" s="6761"/>
      <c r="IL155" s="7177"/>
      <c r="IM155" s="6761"/>
      <c r="IN155" s="6879"/>
      <c r="IO155" s="5012"/>
      <c r="IP155" s="6731"/>
      <c r="IQ155" s="6731"/>
      <c r="IR155" s="6731"/>
      <c r="IS155" s="6731"/>
      <c r="IT155" s="6731"/>
      <c r="IU155" s="6731"/>
      <c r="IV155" s="6731"/>
      <c r="IW155" s="6731"/>
      <c r="IX155" s="6731"/>
      <c r="IY155" s="6731"/>
      <c r="IZ155" s="6731"/>
      <c r="JA155" s="6731"/>
      <c r="JB155" s="6731"/>
      <c r="JC155" s="6731"/>
      <c r="JD155" s="6731"/>
      <c r="JE155" s="6731"/>
    </row>
    <row r="156" spans="17:265" ht="15" thickBot="1">
      <c r="Q156" s="7925" t="s">
        <v>1543</v>
      </c>
      <c r="R156" s="7761" t="s">
        <v>1774</v>
      </c>
      <c r="S156" s="7759">
        <v>48</v>
      </c>
      <c r="T156" s="7736" t="s">
        <v>36</v>
      </c>
      <c r="U156" s="7745">
        <v>45691</v>
      </c>
      <c r="V156" s="8527">
        <v>10</v>
      </c>
      <c r="W156" s="7761" t="s">
        <v>35</v>
      </c>
      <c r="X156" s="7761">
        <v>25</v>
      </c>
      <c r="Y156" s="7762">
        <v>1327</v>
      </c>
      <c r="Z156" s="7746">
        <v>45751</v>
      </c>
      <c r="AA156" s="7781">
        <v>45785</v>
      </c>
      <c r="AB156" s="7761">
        <v>24832</v>
      </c>
      <c r="AC156" s="7878">
        <v>10000</v>
      </c>
      <c r="AD156" s="7878">
        <f t="shared" si="47"/>
        <v>0</v>
      </c>
      <c r="AE156" s="7762">
        <f t="shared" si="48"/>
        <v>13270</v>
      </c>
      <c r="AF156" s="7762">
        <f t="shared" si="49"/>
        <v>663.5</v>
      </c>
      <c r="AG156" s="7755">
        <v>5</v>
      </c>
      <c r="AH156" s="8038"/>
      <c r="AI156" s="7782"/>
      <c r="AJ156" s="7988"/>
      <c r="AK156" s="7988"/>
      <c r="AL156" s="7988"/>
      <c r="AM156" s="7988"/>
      <c r="AN156" s="7988"/>
      <c r="AO156" s="7988"/>
      <c r="AP156" s="7988"/>
      <c r="AQ156" s="7988"/>
      <c r="AR156" s="7649"/>
      <c r="AS156" s="7649"/>
      <c r="AT156" s="7988"/>
      <c r="AU156" s="8541"/>
      <c r="AV156" s="8541"/>
      <c r="AW156" s="7988"/>
      <c r="AX156" s="7988"/>
      <c r="AY156" s="7988"/>
      <c r="AZ156" s="7649"/>
      <c r="BC156" s="5059"/>
      <c r="BD156" s="5059"/>
      <c r="BE156" s="5059"/>
      <c r="BF156" s="5059" t="s">
        <v>14</v>
      </c>
      <c r="BG156" s="5059" t="s">
        <v>12</v>
      </c>
      <c r="BH156" s="5059"/>
      <c r="BI156" s="5059"/>
      <c r="BJ156" s="5059" t="s">
        <v>15</v>
      </c>
      <c r="BK156" s="5059" t="s">
        <v>12</v>
      </c>
      <c r="BL156" s="5059" t="s">
        <v>12</v>
      </c>
      <c r="BM156" s="5059"/>
      <c r="BN156" s="5059"/>
      <c r="BO156" s="5059"/>
      <c r="BP156" s="5059"/>
      <c r="BQ156" s="5059" t="s">
        <v>0</v>
      </c>
      <c r="BR156" s="5059"/>
      <c r="BS156" s="5059"/>
      <c r="BT156" s="5083"/>
      <c r="BU156" s="5280"/>
      <c r="BV156" s="5094"/>
      <c r="BW156" s="5094"/>
      <c r="BX156" s="5095"/>
      <c r="BY156" s="5095"/>
      <c r="BZ156" s="5095"/>
      <c r="CA156" s="5095"/>
      <c r="CB156" s="5095"/>
      <c r="CC156" s="5095"/>
      <c r="CD156" s="5095"/>
      <c r="CE156" s="5095"/>
      <c r="CF156" s="5095"/>
      <c r="CG156" s="5095"/>
      <c r="CH156" s="5095"/>
      <c r="CI156" s="6475"/>
      <c r="CJ156" s="5166"/>
      <c r="CL156" s="5103" t="s">
        <v>1811</v>
      </c>
      <c r="CM156" s="5103"/>
      <c r="CN156" s="5104"/>
      <c r="CO156" s="5104"/>
      <c r="CP156" s="5104"/>
      <c r="CQ156" s="5104"/>
      <c r="CR156" s="5104"/>
      <c r="CS156" s="5104"/>
      <c r="CT156" s="5104"/>
      <c r="CU156" s="5104"/>
      <c r="CV156" s="5104"/>
      <c r="CW156" s="5104"/>
      <c r="CX156" s="5104"/>
      <c r="CY156" s="5104"/>
      <c r="CZ156" s="5104"/>
      <c r="DA156" s="5104"/>
      <c r="DB156" s="5104"/>
      <c r="DC156" s="5139"/>
      <c r="DD156" s="5484"/>
      <c r="DE156" s="5127"/>
      <c r="DF156" s="5127"/>
      <c r="DG156" s="2557"/>
      <c r="DH156" s="2557"/>
      <c r="DI156" s="2557"/>
      <c r="DJ156" s="2557"/>
      <c r="DK156" s="2557"/>
      <c r="DL156" s="2557"/>
      <c r="DM156" s="2557"/>
      <c r="DN156" s="2557"/>
      <c r="DO156" s="2557"/>
      <c r="DP156" s="2557"/>
      <c r="DQ156" s="2557"/>
      <c r="DR156" s="2557"/>
      <c r="DS156" s="2523"/>
      <c r="DU156" s="5018"/>
      <c r="DV156" s="5018"/>
      <c r="DW156" s="5018"/>
      <c r="DX156" s="5018" t="s">
        <v>3</v>
      </c>
      <c r="DY156" s="5018" t="s">
        <v>18</v>
      </c>
      <c r="DZ156" s="5018"/>
      <c r="EA156" s="5018"/>
      <c r="EB156" s="5018" t="s">
        <v>21</v>
      </c>
      <c r="EC156" s="5018" t="s">
        <v>27</v>
      </c>
      <c r="ED156" s="5018" t="s">
        <v>28</v>
      </c>
      <c r="EE156" s="5018"/>
      <c r="EF156" s="5018"/>
      <c r="EG156" s="5018"/>
      <c r="EH156" s="5018"/>
      <c r="EI156" s="5018" t="s">
        <v>11</v>
      </c>
      <c r="EJ156" s="5018"/>
      <c r="EK156" s="5018"/>
      <c r="EL156" s="4994"/>
      <c r="EM156" s="90"/>
      <c r="EN156" s="4153"/>
      <c r="EO156" s="4153"/>
      <c r="EP156" s="86"/>
      <c r="EQ156" s="86"/>
      <c r="ER156" s="86"/>
      <c r="ES156" s="86"/>
      <c r="ET156" s="86"/>
      <c r="EU156" s="86"/>
      <c r="EV156" s="86"/>
      <c r="EW156" s="86"/>
      <c r="EX156" s="86"/>
      <c r="EY156" s="86"/>
      <c r="EZ156" s="86"/>
      <c r="FA156" s="86"/>
      <c r="FB156" s="86"/>
      <c r="FD156" s="5123"/>
      <c r="FE156" s="5124"/>
      <c r="FF156" s="5124"/>
      <c r="FG156" s="5124"/>
      <c r="FH156" s="5124"/>
      <c r="FI156" s="5124"/>
      <c r="FJ156" s="5124"/>
      <c r="FK156" s="5124"/>
      <c r="FL156" s="5125"/>
      <c r="FM156" s="5124"/>
      <c r="FN156" s="5124"/>
      <c r="FO156" s="5124"/>
      <c r="FP156" s="5124"/>
      <c r="FQ156" s="5124"/>
      <c r="FR156" s="5132"/>
      <c r="FS156" s="5416"/>
      <c r="FT156" s="5126"/>
      <c r="GM156" s="6535"/>
      <c r="GN156" s="6536"/>
      <c r="GO156" s="6536"/>
      <c r="GP156" s="6536"/>
      <c r="GQ156" s="6536"/>
      <c r="GR156" s="6536"/>
      <c r="GS156" s="6536"/>
      <c r="GT156" s="6536"/>
      <c r="GU156" s="6537"/>
      <c r="GV156" s="6536"/>
      <c r="GW156" s="6536"/>
      <c r="GX156" s="6536"/>
      <c r="GY156" s="6536"/>
      <c r="GZ156" s="6536"/>
      <c r="HA156" s="6536"/>
      <c r="HB156" s="6676"/>
      <c r="HC156" s="6676"/>
      <c r="HD156" s="6538"/>
      <c r="HW156" s="6769"/>
      <c r="HX156" s="6765"/>
      <c r="HY156" s="6765"/>
      <c r="HZ156" s="6765"/>
      <c r="IA156" s="6765"/>
      <c r="IB156" s="6765"/>
      <c r="IC156" s="6765"/>
      <c r="ID156" s="6765"/>
      <c r="IE156" s="6770"/>
      <c r="IF156" s="6765"/>
      <c r="IG156" s="6765"/>
      <c r="IH156" s="6765"/>
      <c r="II156" s="6765"/>
      <c r="IJ156" s="6765"/>
      <c r="IK156" s="6765"/>
      <c r="IL156" s="6819"/>
      <c r="IM156" s="6819"/>
      <c r="IN156" s="6762"/>
      <c r="IO156" s="5012"/>
      <c r="IP156" s="6731"/>
      <c r="IQ156" s="6731"/>
      <c r="IR156" s="6731"/>
      <c r="IS156" s="6731"/>
      <c r="IT156" s="6731"/>
      <c r="IU156" s="6731"/>
      <c r="IV156" s="6731"/>
      <c r="IW156" s="6731"/>
      <c r="IX156" s="6731"/>
      <c r="IY156" s="6731"/>
      <c r="IZ156" s="6731"/>
      <c r="JA156" s="6731"/>
      <c r="JB156" s="6731"/>
      <c r="JC156" s="6731"/>
      <c r="JD156" s="6731"/>
      <c r="JE156" s="6731"/>
    </row>
    <row r="157" spans="17:265" ht="15.75" customHeight="1" thickBot="1">
      <c r="Q157" s="8618" t="s">
        <v>522</v>
      </c>
      <c r="R157" s="7696" t="s">
        <v>1385</v>
      </c>
      <c r="S157" s="8619">
        <v>88</v>
      </c>
      <c r="T157" s="7926" t="s">
        <v>796</v>
      </c>
      <c r="U157" s="8620">
        <v>45706</v>
      </c>
      <c r="V157" s="8621">
        <v>4</v>
      </c>
      <c r="W157" s="7696" t="s">
        <v>35</v>
      </c>
      <c r="X157" s="8619">
        <v>8</v>
      </c>
      <c r="Y157" s="8622">
        <v>0</v>
      </c>
      <c r="Z157" s="8623">
        <v>45748</v>
      </c>
      <c r="AA157" s="8623">
        <v>45748</v>
      </c>
      <c r="AB157" s="7926">
        <v>4832</v>
      </c>
      <c r="AC157" s="8624">
        <v>4000</v>
      </c>
      <c r="AD157" s="8625">
        <f t="shared" si="47"/>
        <v>0</v>
      </c>
      <c r="AE157" s="8626">
        <f t="shared" si="48"/>
        <v>0</v>
      </c>
      <c r="AF157" s="8626">
        <f t="shared" si="49"/>
        <v>0</v>
      </c>
      <c r="AG157" s="7926">
        <v>5</v>
      </c>
      <c r="AH157" s="8627" t="s">
        <v>1565</v>
      </c>
      <c r="AI157" s="7782"/>
      <c r="AJ157" s="8166" t="s">
        <v>1222</v>
      </c>
      <c r="AK157" s="7988"/>
      <c r="AL157" s="7988"/>
      <c r="AM157" s="7649"/>
      <c r="AN157" s="7649"/>
      <c r="AO157" s="7649"/>
      <c r="AP157" s="7649"/>
      <c r="AQ157" s="7649"/>
      <c r="AR157" s="7649"/>
      <c r="AS157" s="7649"/>
      <c r="AT157" s="7649"/>
      <c r="AU157" s="7649"/>
      <c r="AV157" s="7649"/>
      <c r="AW157" s="7649"/>
      <c r="AX157" s="7649"/>
      <c r="AY157" s="7649"/>
      <c r="AZ157" s="7649"/>
      <c r="BC157" s="5060" t="s">
        <v>3</v>
      </c>
      <c r="BD157" s="5060" t="s">
        <v>4</v>
      </c>
      <c r="BE157" s="5060" t="s">
        <v>18</v>
      </c>
      <c r="BF157" s="5060" t="s">
        <v>19</v>
      </c>
      <c r="BG157" s="5060" t="s">
        <v>19</v>
      </c>
      <c r="BH157" s="5060" t="s">
        <v>20</v>
      </c>
      <c r="BI157" s="5060" t="s">
        <v>21</v>
      </c>
      <c r="BJ157" s="5060" t="s">
        <v>22</v>
      </c>
      <c r="BK157" s="5060" t="s">
        <v>23</v>
      </c>
      <c r="BL157" s="5060" t="s">
        <v>23</v>
      </c>
      <c r="BM157" s="5060" t="s">
        <v>1227</v>
      </c>
      <c r="BN157" s="5060" t="s">
        <v>20</v>
      </c>
      <c r="BO157" s="5060" t="s">
        <v>25</v>
      </c>
      <c r="BP157" s="5060" t="s">
        <v>0</v>
      </c>
      <c r="BQ157" s="5060" t="s">
        <v>1363</v>
      </c>
      <c r="BR157" s="6697" t="s">
        <v>1388</v>
      </c>
      <c r="BS157" s="5060" t="s">
        <v>26</v>
      </c>
      <c r="BT157" s="5083"/>
      <c r="BU157" s="5280"/>
      <c r="BV157" s="5094"/>
      <c r="BW157" s="5094"/>
      <c r="BX157" s="5095"/>
      <c r="BY157" s="5095"/>
      <c r="BZ157" s="5095"/>
      <c r="CA157" s="5095"/>
      <c r="CB157" s="5095"/>
      <c r="CC157" s="5095"/>
      <c r="CD157" s="5095"/>
      <c r="CE157" s="5095"/>
      <c r="CF157" s="5095"/>
      <c r="CG157" s="5095"/>
      <c r="CH157" s="5095"/>
      <c r="CI157" s="6475"/>
      <c r="CJ157" s="5166"/>
      <c r="CL157" s="5106"/>
      <c r="CM157" s="5106"/>
      <c r="CN157" s="5106"/>
      <c r="CO157" s="5106" t="s">
        <v>14</v>
      </c>
      <c r="CP157" s="5106" t="s">
        <v>12</v>
      </c>
      <c r="CQ157" s="5106"/>
      <c r="CR157" s="5106"/>
      <c r="CS157" s="5106" t="s">
        <v>15</v>
      </c>
      <c r="CT157" s="5106" t="s">
        <v>12</v>
      </c>
      <c r="CU157" s="5106" t="s">
        <v>12</v>
      </c>
      <c r="CV157" s="5106"/>
      <c r="CW157" s="5106"/>
      <c r="CX157" s="5106"/>
      <c r="CY157" s="5106"/>
      <c r="CZ157" s="5106" t="s">
        <v>0</v>
      </c>
      <c r="DA157" s="5106"/>
      <c r="DB157" s="5106"/>
      <c r="DC157" s="5139"/>
      <c r="DD157" s="5484"/>
      <c r="DE157" s="5127"/>
      <c r="DF157" s="5127"/>
      <c r="DG157" s="2557"/>
      <c r="DH157" s="2557"/>
      <c r="DI157" s="2557"/>
      <c r="DJ157" s="2557"/>
      <c r="DK157" s="2557"/>
      <c r="DL157" s="2557"/>
      <c r="DM157" s="2557"/>
      <c r="DN157" s="2557"/>
      <c r="DO157" s="2557"/>
      <c r="DP157" s="2557"/>
      <c r="DQ157" s="2557"/>
      <c r="DR157" s="2557"/>
      <c r="DS157" s="2523"/>
      <c r="DU157" s="5469" t="s">
        <v>1543</v>
      </c>
      <c r="DV157" s="6370" t="s">
        <v>1849</v>
      </c>
      <c r="DW157" s="5459">
        <v>26</v>
      </c>
      <c r="DX157" s="5459">
        <v>6781</v>
      </c>
      <c r="DY157" s="5460">
        <v>45896</v>
      </c>
      <c r="DZ157" s="4227">
        <v>20</v>
      </c>
      <c r="EA157" s="6370" t="s">
        <v>35</v>
      </c>
      <c r="EB157" s="6370">
        <v>193.68</v>
      </c>
      <c r="EC157" s="4230">
        <v>45911</v>
      </c>
      <c r="ED157" s="6371">
        <v>45912</v>
      </c>
      <c r="EE157" s="6370">
        <v>42460</v>
      </c>
      <c r="EF157" s="7493">
        <v>22500</v>
      </c>
      <c r="EG157" s="6370">
        <f>(DZ157*1000-EF157)</f>
        <v>-2500</v>
      </c>
      <c r="EH157" s="6373">
        <f>(EB157*EF157/1000)</f>
        <v>4357.8</v>
      </c>
      <c r="EI157" s="6373">
        <f>(EH157*0.04)</f>
        <v>174.31200000000001</v>
      </c>
      <c r="EJ157" s="6370">
        <v>4</v>
      </c>
      <c r="EK157" s="5024"/>
      <c r="EL157" s="4994"/>
      <c r="EM157" s="5016"/>
      <c r="EN157" s="5042"/>
      <c r="EO157" s="5038" t="s">
        <v>14</v>
      </c>
      <c r="EP157" s="5038" t="s">
        <v>12</v>
      </c>
      <c r="EQ157" s="5038"/>
      <c r="ER157" s="5038"/>
      <c r="ES157" s="5038" t="s">
        <v>15</v>
      </c>
      <c r="ET157" s="5038" t="s">
        <v>12</v>
      </c>
      <c r="EU157" s="5038" t="s">
        <v>12</v>
      </c>
      <c r="EV157" s="5038"/>
      <c r="EW157" s="5038"/>
      <c r="EX157" s="5038"/>
      <c r="EY157" s="5038"/>
      <c r="EZ157" s="5038" t="s">
        <v>0</v>
      </c>
      <c r="FA157" s="5382"/>
      <c r="FB157" s="5039"/>
      <c r="FD157" s="5135"/>
      <c r="FE157" s="5136"/>
      <c r="FF157" s="5136"/>
      <c r="FG157" s="5136"/>
      <c r="FH157" s="5136"/>
      <c r="FI157" s="5136"/>
      <c r="FJ157" s="5136"/>
      <c r="FK157" s="5136"/>
      <c r="FL157" s="5137"/>
      <c r="FM157" s="5136"/>
      <c r="FN157" s="5136"/>
      <c r="FO157" s="5136"/>
      <c r="FP157" s="5136"/>
      <c r="FQ157" s="5136"/>
      <c r="FR157" s="7064"/>
      <c r="FS157" s="5418"/>
      <c r="FT157" s="5138"/>
      <c r="GM157" s="6535"/>
      <c r="GN157" s="6536"/>
      <c r="GO157" s="6536"/>
      <c r="GP157" s="6536"/>
      <c r="GQ157" s="6536"/>
      <c r="GR157" s="6536"/>
      <c r="GS157" s="6536"/>
      <c r="GT157" s="6536"/>
      <c r="GU157" s="6537"/>
      <c r="GV157" s="6536"/>
      <c r="GW157" s="6536"/>
      <c r="GX157" s="6536"/>
      <c r="GY157" s="6536"/>
      <c r="GZ157" s="6536"/>
      <c r="HA157" s="6536"/>
      <c r="HB157" s="6676"/>
      <c r="HC157" s="6676"/>
      <c r="HD157" s="6538"/>
      <c r="HW157" s="6769"/>
      <c r="HX157" s="6765"/>
      <c r="HY157" s="6765"/>
      <c r="HZ157" s="6765"/>
      <c r="IA157" s="6765"/>
      <c r="IB157" s="6765"/>
      <c r="IC157" s="6765"/>
      <c r="ID157" s="6765"/>
      <c r="IE157" s="6770"/>
      <c r="IF157" s="6765"/>
      <c r="IG157" s="6765"/>
      <c r="IH157" s="6765"/>
      <c r="II157" s="6765"/>
      <c r="IJ157" s="6765"/>
      <c r="IK157" s="6765"/>
      <c r="IL157" s="6819"/>
      <c r="IM157" s="6819"/>
      <c r="IN157" s="6762"/>
      <c r="IO157" s="5012"/>
      <c r="IP157" s="6731"/>
      <c r="IQ157" s="6731"/>
      <c r="IR157" s="6731"/>
      <c r="IS157" s="6731"/>
      <c r="IT157" s="6731"/>
      <c r="IU157" s="6731"/>
      <c r="IV157" s="6731"/>
      <c r="IW157" s="6731"/>
      <c r="IX157" s="6731"/>
      <c r="IY157" s="6731"/>
      <c r="IZ157" s="6731"/>
      <c r="JA157" s="6731"/>
      <c r="JB157" s="6731"/>
      <c r="JC157" s="6731"/>
      <c r="JD157" s="6731"/>
      <c r="JE157" s="6731"/>
    </row>
    <row r="158" spans="17:265" ht="15" thickBot="1">
      <c r="Q158" s="7750" t="s">
        <v>1543</v>
      </c>
      <c r="R158" s="7761" t="s">
        <v>1774</v>
      </c>
      <c r="S158" s="7759">
        <v>51</v>
      </c>
      <c r="T158" s="7714">
        <v>3961</v>
      </c>
      <c r="U158" s="7715">
        <v>45738</v>
      </c>
      <c r="V158" s="7864">
        <v>64.8</v>
      </c>
      <c r="W158" s="7761" t="s">
        <v>35</v>
      </c>
      <c r="X158" s="7761">
        <v>162</v>
      </c>
      <c r="Y158" s="7762">
        <v>1350</v>
      </c>
      <c r="Z158" s="7719">
        <v>45764</v>
      </c>
      <c r="AA158" s="7720">
        <v>45785</v>
      </c>
      <c r="AB158" s="7717">
        <v>24832</v>
      </c>
      <c r="AC158" s="7721">
        <v>64800</v>
      </c>
      <c r="AD158" s="7721">
        <f t="shared" si="47"/>
        <v>0</v>
      </c>
      <c r="AE158" s="7722">
        <f t="shared" si="48"/>
        <v>87480</v>
      </c>
      <c r="AF158" s="7722">
        <f t="shared" si="49"/>
        <v>4374</v>
      </c>
      <c r="AG158" s="7723">
        <v>5</v>
      </c>
      <c r="AH158" s="8038"/>
      <c r="AI158" s="7782"/>
      <c r="AJ158" s="7656"/>
      <c r="AK158" s="7661"/>
      <c r="AL158" s="7662" t="s">
        <v>14</v>
      </c>
      <c r="AM158" s="7662" t="s">
        <v>12</v>
      </c>
      <c r="AN158" s="7662"/>
      <c r="AO158" s="7662"/>
      <c r="AP158" s="7662"/>
      <c r="AQ158" s="7662" t="s">
        <v>15</v>
      </c>
      <c r="AR158" s="7662" t="s">
        <v>12</v>
      </c>
      <c r="AS158" s="7662" t="s">
        <v>12</v>
      </c>
      <c r="AT158" s="7662"/>
      <c r="AU158" s="7662"/>
      <c r="AV158" s="7662"/>
      <c r="AW158" s="7662"/>
      <c r="AX158" s="7662" t="s">
        <v>0</v>
      </c>
      <c r="AY158" s="7663"/>
      <c r="AZ158" s="7664"/>
      <c r="BC158" s="5061"/>
      <c r="BD158" s="5061"/>
      <c r="BE158" s="5061"/>
      <c r="BF158" s="5061" t="s">
        <v>3</v>
      </c>
      <c r="BG158" s="5061" t="s">
        <v>18</v>
      </c>
      <c r="BH158" s="5061"/>
      <c r="BI158" s="5061"/>
      <c r="BJ158" s="5061" t="s">
        <v>21</v>
      </c>
      <c r="BK158" s="5061" t="s">
        <v>27</v>
      </c>
      <c r="BL158" s="5061" t="s">
        <v>28</v>
      </c>
      <c r="BM158" s="5061"/>
      <c r="BN158" s="5061"/>
      <c r="BO158" s="5061"/>
      <c r="BP158" s="5061"/>
      <c r="BQ158" s="5061" t="s">
        <v>11</v>
      </c>
      <c r="BR158" s="5061"/>
      <c r="BS158" s="5061"/>
      <c r="BT158" s="5083"/>
      <c r="BU158" s="5278"/>
      <c r="BV158" s="5094"/>
      <c r="BW158" s="5094"/>
      <c r="BX158" s="5095"/>
      <c r="BY158" s="5095"/>
      <c r="BZ158" s="5095"/>
      <c r="CA158" s="5095"/>
      <c r="CB158" s="5095"/>
      <c r="CC158" s="5095"/>
      <c r="CD158" s="5095"/>
      <c r="CE158" s="5095"/>
      <c r="CF158" s="5095"/>
      <c r="CG158" s="5095"/>
      <c r="CH158" s="5095"/>
      <c r="CI158" s="6475"/>
      <c r="CJ158" s="5166"/>
      <c r="CL158" s="5110" t="s">
        <v>3</v>
      </c>
      <c r="CM158" s="5110" t="s">
        <v>4</v>
      </c>
      <c r="CN158" s="5110" t="s">
        <v>18</v>
      </c>
      <c r="CO158" s="5110" t="s">
        <v>19</v>
      </c>
      <c r="CP158" s="5110" t="s">
        <v>19</v>
      </c>
      <c r="CQ158" s="5110" t="s">
        <v>20</v>
      </c>
      <c r="CR158" s="5110" t="s">
        <v>21</v>
      </c>
      <c r="CS158" s="5110" t="s">
        <v>22</v>
      </c>
      <c r="CT158" s="5110" t="s">
        <v>23</v>
      </c>
      <c r="CU158" s="5110" t="s">
        <v>23</v>
      </c>
      <c r="CV158" s="5110" t="s">
        <v>1227</v>
      </c>
      <c r="CW158" s="5110" t="s">
        <v>20</v>
      </c>
      <c r="CX158" s="5110" t="s">
        <v>25</v>
      </c>
      <c r="CY158" s="5110" t="s">
        <v>0</v>
      </c>
      <c r="CZ158" s="5110" t="s">
        <v>1363</v>
      </c>
      <c r="DA158" s="5110" t="s">
        <v>1388</v>
      </c>
      <c r="DB158" s="5110" t="s">
        <v>26</v>
      </c>
      <c r="DC158" s="5139"/>
      <c r="DD158" s="5484"/>
      <c r="DE158" s="5127"/>
      <c r="DF158" s="5127"/>
      <c r="DG158" s="2557"/>
      <c r="DH158" s="2557"/>
      <c r="DI158" s="2557"/>
      <c r="DJ158" s="2557"/>
      <c r="DK158" s="2557"/>
      <c r="DL158" s="2557"/>
      <c r="DM158" s="2557"/>
      <c r="DN158" s="2557"/>
      <c r="DO158" s="2557"/>
      <c r="DP158" s="2557"/>
      <c r="DQ158" s="2557"/>
      <c r="DR158" s="2557"/>
      <c r="DS158" s="2523"/>
      <c r="DU158" s="5364"/>
      <c r="DV158" s="6461"/>
      <c r="DW158" s="5365"/>
      <c r="DX158" s="5365"/>
      <c r="DY158" s="5366"/>
      <c r="DZ158" s="5367"/>
      <c r="EA158" s="6461"/>
      <c r="EB158" s="6461"/>
      <c r="EC158" s="4231"/>
      <c r="ED158" s="6462"/>
      <c r="EE158" s="6461"/>
      <c r="EF158" s="8361"/>
      <c r="EG158" s="6461"/>
      <c r="EH158" s="6464"/>
      <c r="EI158" s="6464"/>
      <c r="EJ158" s="6461"/>
      <c r="EK158" s="6918"/>
      <c r="EL158" s="4994"/>
      <c r="EM158" s="5017" t="s">
        <v>4</v>
      </c>
      <c r="EN158" s="5043" t="s">
        <v>18</v>
      </c>
      <c r="EO158" s="5040" t="s">
        <v>19</v>
      </c>
      <c r="EP158" s="5040" t="s">
        <v>19</v>
      </c>
      <c r="EQ158" s="5040" t="s">
        <v>20</v>
      </c>
      <c r="ER158" s="5040" t="s">
        <v>21</v>
      </c>
      <c r="ES158" s="5040" t="s">
        <v>22</v>
      </c>
      <c r="ET158" s="5040" t="s">
        <v>23</v>
      </c>
      <c r="EU158" s="5040" t="s">
        <v>23</v>
      </c>
      <c r="EV158" s="5040" t="s">
        <v>24</v>
      </c>
      <c r="EW158" s="5040" t="s">
        <v>20</v>
      </c>
      <c r="EX158" s="5040" t="s">
        <v>25</v>
      </c>
      <c r="EY158" s="5040" t="s">
        <v>0</v>
      </c>
      <c r="EZ158" s="5040" t="s">
        <v>1363</v>
      </c>
      <c r="FA158" s="5383"/>
      <c r="FB158" s="5041" t="s">
        <v>26</v>
      </c>
      <c r="FD158" s="5135"/>
      <c r="FE158" s="5136"/>
      <c r="FF158" s="5136"/>
      <c r="FG158" s="5136"/>
      <c r="FH158" s="5136"/>
      <c r="FI158" s="5136"/>
      <c r="FJ158" s="5136"/>
      <c r="FK158" s="5136"/>
      <c r="FL158" s="5137"/>
      <c r="FM158" s="5136"/>
      <c r="FN158" s="5136"/>
      <c r="FO158" s="5136"/>
      <c r="FP158" s="5136"/>
      <c r="FQ158" s="5136"/>
      <c r="FR158" s="7064"/>
      <c r="FS158" s="5418"/>
      <c r="FT158" s="5138"/>
      <c r="GM158" s="6557"/>
      <c r="GN158" s="6558"/>
      <c r="GO158" s="6558"/>
      <c r="GP158" s="6558"/>
      <c r="GQ158" s="6558"/>
      <c r="GR158" s="6558"/>
      <c r="GS158" s="6558"/>
      <c r="GT158" s="6558"/>
      <c r="GU158" s="6559"/>
      <c r="GV158" s="6558"/>
      <c r="GW158" s="6558"/>
      <c r="GX158" s="6558"/>
      <c r="GY158" s="6558"/>
      <c r="GZ158" s="6558"/>
      <c r="HA158" s="6558"/>
      <c r="HB158" s="6899"/>
      <c r="HC158" s="6899"/>
      <c r="HD158" s="6560"/>
      <c r="HW158" s="6763"/>
      <c r="HX158" s="6764"/>
      <c r="HY158" s="6765"/>
      <c r="HZ158" s="6765"/>
      <c r="IA158" s="6766"/>
      <c r="IB158" s="6765"/>
      <c r="IC158" s="6765"/>
      <c r="ID158" s="6765"/>
      <c r="IE158" s="6767"/>
      <c r="IF158" s="6765"/>
      <c r="IG158" s="6765"/>
      <c r="IH158" s="6768"/>
      <c r="II158" s="6765"/>
      <c r="IJ158" s="6768"/>
      <c r="IK158" s="6768"/>
      <c r="IL158" s="6884"/>
      <c r="IM158" s="6884"/>
      <c r="IN158" s="6762"/>
      <c r="IO158" s="5012"/>
      <c r="IP158" s="6731"/>
      <c r="IQ158" s="6731"/>
      <c r="IR158" s="6731"/>
      <c r="IS158" s="6731"/>
      <c r="IT158" s="6731"/>
      <c r="IU158" s="6731"/>
      <c r="IV158" s="6731"/>
      <c r="IW158" s="6731"/>
      <c r="IX158" s="6731"/>
      <c r="IY158" s="6731"/>
      <c r="IZ158" s="6731"/>
      <c r="JA158" s="6731"/>
      <c r="JB158" s="6731"/>
      <c r="JC158" s="6731"/>
      <c r="JD158" s="6731"/>
      <c r="JE158" s="6731"/>
    </row>
    <row r="159" spans="17:265" ht="15" thickBot="1">
      <c r="Q159" s="8628" t="s">
        <v>1436</v>
      </c>
      <c r="R159" s="7926" t="s">
        <v>1610</v>
      </c>
      <c r="S159" s="8629">
        <v>10</v>
      </c>
      <c r="T159" s="8629" t="s">
        <v>796</v>
      </c>
      <c r="U159" s="8630">
        <v>45712</v>
      </c>
      <c r="V159" s="8631">
        <v>3.5</v>
      </c>
      <c r="W159" s="7931" t="s">
        <v>35</v>
      </c>
      <c r="X159" s="7931">
        <v>7</v>
      </c>
      <c r="Y159" s="8632">
        <v>0</v>
      </c>
      <c r="Z159" s="8633">
        <v>45716</v>
      </c>
      <c r="AA159" s="8633">
        <v>45716</v>
      </c>
      <c r="AB159" s="8629"/>
      <c r="AC159" s="8634">
        <v>3500</v>
      </c>
      <c r="AD159" s="7935">
        <f t="shared" si="47"/>
        <v>0</v>
      </c>
      <c r="AE159" s="7936">
        <f t="shared" si="48"/>
        <v>0</v>
      </c>
      <c r="AF159" s="7936">
        <f t="shared" si="49"/>
        <v>0</v>
      </c>
      <c r="AG159" s="8634">
        <v>5</v>
      </c>
      <c r="AH159" s="8635" t="s">
        <v>1565</v>
      </c>
      <c r="AI159" s="7782"/>
      <c r="AJ159" s="7660" t="s">
        <v>4</v>
      </c>
      <c r="AK159" s="7666" t="s">
        <v>18</v>
      </c>
      <c r="AL159" s="7667" t="s">
        <v>19</v>
      </c>
      <c r="AM159" s="7667" t="s">
        <v>19</v>
      </c>
      <c r="AN159" s="7667" t="s">
        <v>20</v>
      </c>
      <c r="AO159" s="7667" t="s">
        <v>21</v>
      </c>
      <c r="AP159" s="7667" t="s">
        <v>1559</v>
      </c>
      <c r="AQ159" s="7667" t="s">
        <v>22</v>
      </c>
      <c r="AR159" s="7667" t="s">
        <v>23</v>
      </c>
      <c r="AS159" s="7667" t="s">
        <v>23</v>
      </c>
      <c r="AT159" s="7667" t="s">
        <v>24</v>
      </c>
      <c r="AU159" s="7667" t="s">
        <v>20</v>
      </c>
      <c r="AV159" s="7667" t="s">
        <v>25</v>
      </c>
      <c r="AW159" s="7667" t="s">
        <v>0</v>
      </c>
      <c r="AX159" s="7667" t="s">
        <v>1363</v>
      </c>
      <c r="AY159" s="7668" t="s">
        <v>1388</v>
      </c>
      <c r="AZ159" s="7669" t="s">
        <v>26</v>
      </c>
      <c r="BC159" s="8454" t="s">
        <v>1843</v>
      </c>
      <c r="BD159" s="8746" t="s">
        <v>1780</v>
      </c>
      <c r="BE159" s="6945">
        <v>3</v>
      </c>
      <c r="BF159" s="6944">
        <v>1971</v>
      </c>
      <c r="BG159" s="6946">
        <v>45902</v>
      </c>
      <c r="BH159" s="6947">
        <v>300</v>
      </c>
      <c r="BI159" s="6944" t="s">
        <v>96</v>
      </c>
      <c r="BJ159" s="6948">
        <v>19.95</v>
      </c>
      <c r="BK159" s="6949">
        <v>45922</v>
      </c>
      <c r="BL159" s="6950">
        <v>45910</v>
      </c>
      <c r="BM159" s="6951">
        <v>79632</v>
      </c>
      <c r="BN159" s="6948">
        <v>303.31</v>
      </c>
      <c r="BO159" s="6952">
        <v>0</v>
      </c>
      <c r="BP159" s="6953">
        <f>(BJ159*BN159)</f>
        <v>6051.0344999999998</v>
      </c>
      <c r="BQ159" s="6948">
        <f>(BP159*0.05)</f>
        <v>302.55172499999998</v>
      </c>
      <c r="BR159" s="8456">
        <v>5</v>
      </c>
      <c r="BS159" s="5064"/>
      <c r="BT159" s="5083"/>
      <c r="BU159" s="5278"/>
      <c r="BV159" s="5094"/>
      <c r="BW159" s="5094"/>
      <c r="BX159" s="5095"/>
      <c r="BY159" s="5095"/>
      <c r="BZ159" s="5095"/>
      <c r="CA159" s="5095"/>
      <c r="CB159" s="5095"/>
      <c r="CC159" s="5095"/>
      <c r="CD159" s="5095"/>
      <c r="CE159" s="5095"/>
      <c r="CF159" s="5095"/>
      <c r="CG159" s="5095"/>
      <c r="CH159" s="5095"/>
      <c r="CI159" s="6475"/>
      <c r="CJ159" s="5166"/>
      <c r="CL159" s="5114"/>
      <c r="CM159" s="5114"/>
      <c r="CN159" s="5114"/>
      <c r="CO159" s="5114" t="s">
        <v>3</v>
      </c>
      <c r="CP159" s="5114" t="s">
        <v>18</v>
      </c>
      <c r="CQ159" s="5114"/>
      <c r="CR159" s="5114"/>
      <c r="CS159" s="5114" t="s">
        <v>21</v>
      </c>
      <c r="CT159" s="5114" t="s">
        <v>27</v>
      </c>
      <c r="CU159" s="5114" t="s">
        <v>28</v>
      </c>
      <c r="CV159" s="5114"/>
      <c r="CW159" s="5114"/>
      <c r="CX159" s="5114"/>
      <c r="CY159" s="5114"/>
      <c r="CZ159" s="5114" t="s">
        <v>11</v>
      </c>
      <c r="DA159" s="5114"/>
      <c r="DB159" s="5114"/>
      <c r="DC159" s="5139"/>
      <c r="DD159" s="5484"/>
      <c r="DE159" s="5127"/>
      <c r="DF159" s="5127"/>
      <c r="DG159" s="2557"/>
      <c r="DH159" s="2557"/>
      <c r="DI159" s="2557"/>
      <c r="DJ159" s="2557"/>
      <c r="DK159" s="2557"/>
      <c r="DL159" s="2557"/>
      <c r="DM159" s="2557"/>
      <c r="DN159" s="2557"/>
      <c r="DO159" s="2557"/>
      <c r="DP159" s="2557"/>
      <c r="DQ159" s="2557"/>
      <c r="DR159" s="2557"/>
      <c r="DS159" s="2523"/>
      <c r="DU159" s="5469"/>
      <c r="DV159" s="6370"/>
      <c r="DW159" s="5459"/>
      <c r="DX159" s="5459"/>
      <c r="DY159" s="5460"/>
      <c r="DZ159" s="4227"/>
      <c r="EA159" s="6370"/>
      <c r="EB159" s="6370"/>
      <c r="EC159" s="4230"/>
      <c r="ED159" s="6371"/>
      <c r="EE159" s="6370"/>
      <c r="EF159" s="7493"/>
      <c r="EG159" s="6370"/>
      <c r="EH159" s="6373"/>
      <c r="EI159" s="6373"/>
      <c r="EJ159" s="6370"/>
      <c r="EK159" s="5026"/>
      <c r="EL159" s="4994"/>
      <c r="EM159" s="5018"/>
      <c r="EN159" s="5044"/>
      <c r="EO159" s="5045" t="s">
        <v>3</v>
      </c>
      <c r="EP159" s="5045" t="s">
        <v>18</v>
      </c>
      <c r="EQ159" s="5045"/>
      <c r="ER159" s="5045"/>
      <c r="ES159" s="5045" t="s">
        <v>21</v>
      </c>
      <c r="ET159" s="5045" t="s">
        <v>27</v>
      </c>
      <c r="EU159" s="5045" t="s">
        <v>28</v>
      </c>
      <c r="EV159" s="5045"/>
      <c r="EW159" s="5045"/>
      <c r="EX159" s="5045"/>
      <c r="EY159" s="5045"/>
      <c r="EZ159" s="5045" t="s">
        <v>11</v>
      </c>
      <c r="FA159" s="5384"/>
      <c r="FB159" s="5046"/>
      <c r="FD159" s="5140"/>
      <c r="FE159" s="5141"/>
      <c r="FF159" s="5141"/>
      <c r="FG159" s="5141"/>
      <c r="FH159" s="5141"/>
      <c r="FI159" s="5141"/>
      <c r="FJ159" s="5141"/>
      <c r="FK159" s="5141"/>
      <c r="FL159" s="5142"/>
      <c r="FM159" s="5141"/>
      <c r="FN159" s="5141"/>
      <c r="FO159" s="5141"/>
      <c r="FP159" s="5141"/>
      <c r="FQ159" s="5141"/>
      <c r="FR159" s="5203"/>
      <c r="FS159" s="5420"/>
      <c r="FT159" s="5143"/>
      <c r="GM159" s="6557"/>
      <c r="GN159" s="6558"/>
      <c r="GO159" s="6558"/>
      <c r="GP159" s="6558"/>
      <c r="GQ159" s="6558"/>
      <c r="GR159" s="6558"/>
      <c r="GS159" s="6558"/>
      <c r="GT159" s="6558"/>
      <c r="GU159" s="6559"/>
      <c r="GV159" s="6558"/>
      <c r="GW159" s="6558"/>
      <c r="GX159" s="6558"/>
      <c r="GY159" s="6558"/>
      <c r="GZ159" s="6558"/>
      <c r="HA159" s="6558"/>
      <c r="HB159" s="6899"/>
      <c r="HC159" s="6899"/>
      <c r="HD159" s="6560"/>
      <c r="HW159" s="6769"/>
      <c r="HX159" s="6765"/>
      <c r="HY159" s="6765"/>
      <c r="HZ159" s="6765"/>
      <c r="IA159" s="6765"/>
      <c r="IB159" s="6765"/>
      <c r="IC159" s="6765"/>
      <c r="ID159" s="6765"/>
      <c r="IE159" s="6770"/>
      <c r="IF159" s="6765"/>
      <c r="IG159" s="6765"/>
      <c r="IH159" s="6765"/>
      <c r="II159" s="6765"/>
      <c r="IJ159" s="6765"/>
      <c r="IK159" s="6765"/>
      <c r="IL159" s="6819"/>
      <c r="IM159" s="6819"/>
      <c r="IN159" s="6762"/>
      <c r="IO159" s="5012"/>
      <c r="IP159" s="6731"/>
      <c r="IQ159" s="6731"/>
      <c r="IR159" s="6731"/>
      <c r="IS159" s="6731"/>
      <c r="IT159" s="6731"/>
      <c r="IU159" s="6731"/>
      <c r="IV159" s="6731"/>
      <c r="IW159" s="6731"/>
      <c r="IX159" s="6731"/>
      <c r="IY159" s="6731"/>
      <c r="IZ159" s="6731"/>
      <c r="JA159" s="6731"/>
      <c r="JB159" s="6731"/>
      <c r="JC159" s="6731"/>
      <c r="JD159" s="6731"/>
      <c r="JE159" s="6731"/>
    </row>
    <row r="160" spans="17:265" ht="15" thickBot="1">
      <c r="Q160" s="7750" t="s">
        <v>941</v>
      </c>
      <c r="R160" s="7714" t="s">
        <v>1773</v>
      </c>
      <c r="S160" s="7779">
        <v>115</v>
      </c>
      <c r="T160" s="7714" t="s">
        <v>796</v>
      </c>
      <c r="U160" s="7780">
        <v>45717</v>
      </c>
      <c r="V160" s="7784">
        <v>300</v>
      </c>
      <c r="W160" s="7717" t="s">
        <v>35</v>
      </c>
      <c r="X160" s="7717">
        <v>750</v>
      </c>
      <c r="Y160" s="7722">
        <v>1027</v>
      </c>
      <c r="Z160" s="7719">
        <v>45741</v>
      </c>
      <c r="AA160" s="7720">
        <v>45776</v>
      </c>
      <c r="AB160" s="7717">
        <v>24787</v>
      </c>
      <c r="AC160" s="7721">
        <v>79600</v>
      </c>
      <c r="AD160" s="7721">
        <f t="shared" si="47"/>
        <v>-220400</v>
      </c>
      <c r="AE160" s="7752">
        <f t="shared" si="48"/>
        <v>81749.2</v>
      </c>
      <c r="AF160" s="7722">
        <f t="shared" si="49"/>
        <v>4087.46</v>
      </c>
      <c r="AG160" s="7714">
        <v>5</v>
      </c>
      <c r="AH160" s="8038"/>
      <c r="AI160" s="7782"/>
      <c r="AJ160" s="7660"/>
      <c r="AK160" s="7666"/>
      <c r="AL160" s="7667" t="s">
        <v>3</v>
      </c>
      <c r="AM160" s="7667" t="s">
        <v>18</v>
      </c>
      <c r="AN160" s="7667"/>
      <c r="AO160" s="7667"/>
      <c r="AP160" s="7667"/>
      <c r="AQ160" s="7667" t="s">
        <v>21</v>
      </c>
      <c r="AR160" s="7667" t="s">
        <v>27</v>
      </c>
      <c r="AS160" s="7667" t="s">
        <v>28</v>
      </c>
      <c r="AT160" s="7667"/>
      <c r="AU160" s="7667"/>
      <c r="AV160" s="7667"/>
      <c r="AW160" s="7667"/>
      <c r="AX160" s="7667" t="s">
        <v>11</v>
      </c>
      <c r="AY160" s="7668"/>
      <c r="AZ160" s="7669"/>
      <c r="BC160" s="8730" t="s">
        <v>1856</v>
      </c>
      <c r="BD160" s="6944" t="s">
        <v>1858</v>
      </c>
      <c r="BE160" s="6945">
        <v>1</v>
      </c>
      <c r="BF160" s="6944"/>
      <c r="BG160" s="6946">
        <v>45905</v>
      </c>
      <c r="BH160" s="6947">
        <v>100</v>
      </c>
      <c r="BI160" s="6944" t="s">
        <v>544</v>
      </c>
      <c r="BJ160" s="6948">
        <v>53.47</v>
      </c>
      <c r="BK160" s="6949">
        <v>45911</v>
      </c>
      <c r="BL160" s="6950">
        <v>45911</v>
      </c>
      <c r="BM160" s="6951">
        <v>79654</v>
      </c>
      <c r="BN160" s="6948">
        <v>104</v>
      </c>
      <c r="BO160" s="6952">
        <v>0</v>
      </c>
      <c r="BP160" s="6953">
        <f>(BJ160*BN160)</f>
        <v>5560.88</v>
      </c>
      <c r="BQ160" s="6948">
        <f>(BP160*0.05)</f>
        <v>278.04400000000004</v>
      </c>
      <c r="BR160" s="8456">
        <v>5</v>
      </c>
      <c r="BS160" s="5064"/>
      <c r="BT160" s="5083"/>
      <c r="BU160" s="5278"/>
      <c r="BV160" s="5094"/>
      <c r="BW160" s="5094"/>
      <c r="BX160" s="5095"/>
      <c r="BY160" s="5095"/>
      <c r="BZ160" s="5095"/>
      <c r="CA160" s="5095"/>
      <c r="CB160" s="5095"/>
      <c r="CC160" s="5095"/>
      <c r="CD160" s="5095"/>
      <c r="CE160" s="5095"/>
      <c r="CF160" s="5095"/>
      <c r="CG160" s="5095"/>
      <c r="CH160" s="5095"/>
      <c r="CI160" s="6475"/>
      <c r="CJ160" s="5166"/>
      <c r="CL160" s="5443"/>
      <c r="CM160" s="5456"/>
      <c r="CN160" s="5445"/>
      <c r="CO160" s="5445"/>
      <c r="CP160" s="5446"/>
      <c r="CQ160" s="5447"/>
      <c r="CR160" s="5445"/>
      <c r="CS160" s="5452"/>
      <c r="CT160" s="5449"/>
      <c r="CU160" s="5446"/>
      <c r="CV160" s="5445"/>
      <c r="CW160" s="5451"/>
      <c r="CX160" s="5451"/>
      <c r="CY160" s="6600"/>
      <c r="CZ160" s="5453"/>
      <c r="DA160" s="5451"/>
      <c r="DB160" s="5121"/>
      <c r="DC160" s="5139"/>
      <c r="DD160" s="5485"/>
      <c r="DE160" s="5486"/>
      <c r="DF160" s="5486"/>
      <c r="DG160" s="2560"/>
      <c r="DH160" s="2560"/>
      <c r="DI160" s="2560"/>
      <c r="DJ160" s="2560"/>
      <c r="DK160" s="2560"/>
      <c r="DL160" s="2560"/>
      <c r="DM160" s="2560"/>
      <c r="DN160" s="2560"/>
      <c r="DO160" s="2560"/>
      <c r="DP160" s="2560"/>
      <c r="DQ160" s="2560"/>
      <c r="DR160" s="2560"/>
      <c r="DS160" s="2562"/>
      <c r="DU160" s="7526"/>
      <c r="DV160" s="6461"/>
      <c r="DW160" s="5365"/>
      <c r="DX160" s="5365"/>
      <c r="DY160" s="5366"/>
      <c r="DZ160" s="5367"/>
      <c r="EA160" s="5365"/>
      <c r="EB160" s="5365"/>
      <c r="EC160" s="5368"/>
      <c r="ED160" s="5366"/>
      <c r="EE160" s="5365"/>
      <c r="EF160" s="5369"/>
      <c r="EG160" s="5369"/>
      <c r="EH160" s="5370"/>
      <c r="EI160" s="5370"/>
      <c r="EJ160" s="5369"/>
      <c r="EK160" s="5026"/>
      <c r="EL160" s="4994"/>
      <c r="EM160" s="6928"/>
      <c r="EN160" s="6929"/>
      <c r="EO160" s="6929"/>
      <c r="EP160" s="6930"/>
      <c r="EQ160" s="6930"/>
      <c r="ER160" s="6930"/>
      <c r="ES160" s="6930"/>
      <c r="ET160" s="6930"/>
      <c r="EU160" s="6930"/>
      <c r="EV160" s="6930"/>
      <c r="EW160" s="6930"/>
      <c r="EX160" s="6930"/>
      <c r="EY160" s="6930"/>
      <c r="EZ160" s="6930"/>
      <c r="FA160" s="6930"/>
      <c r="FB160" s="471"/>
      <c r="FD160" s="2248"/>
      <c r="FE160" s="2248"/>
      <c r="FF160" s="2248"/>
      <c r="FG160" s="2248"/>
      <c r="FH160" s="2248"/>
      <c r="FI160" s="2248"/>
      <c r="FJ160" s="2248"/>
      <c r="FK160" s="2248"/>
      <c r="FL160" s="2248"/>
      <c r="FM160" s="2248"/>
      <c r="FN160" s="2248"/>
      <c r="FO160" s="2248"/>
      <c r="FP160" s="2248"/>
      <c r="FQ160" s="2248"/>
      <c r="FR160" s="2248"/>
      <c r="FS160" s="2248"/>
      <c r="FT160" s="2248"/>
      <c r="GM160" s="6561"/>
      <c r="GN160" s="6562"/>
      <c r="GO160" s="6562"/>
      <c r="GP160" s="6562"/>
      <c r="GQ160" s="6562"/>
      <c r="GR160" s="6562"/>
      <c r="GS160" s="6562"/>
      <c r="GT160" s="6562"/>
      <c r="GU160" s="6567"/>
      <c r="GV160" s="6562"/>
      <c r="GW160" s="6562"/>
      <c r="GX160" s="6562"/>
      <c r="GY160" s="6562"/>
      <c r="GZ160" s="6562"/>
      <c r="HA160" s="6655">
        <f>SUM(HA149:HA159)</f>
        <v>770.64</v>
      </c>
      <c r="HB160" s="6900"/>
      <c r="HC160" s="6900"/>
      <c r="HD160" s="6568"/>
      <c r="HW160" s="6769"/>
      <c r="HX160" s="6765"/>
      <c r="HY160" s="6765"/>
      <c r="HZ160" s="6765"/>
      <c r="IA160" s="6765"/>
      <c r="IB160" s="6765"/>
      <c r="IC160" s="6765"/>
      <c r="ID160" s="6765"/>
      <c r="IE160" s="6770"/>
      <c r="IF160" s="6765"/>
      <c r="IG160" s="6765"/>
      <c r="IH160" s="6765"/>
      <c r="II160" s="6765"/>
      <c r="IJ160" s="6765"/>
      <c r="IK160" s="6765"/>
      <c r="IL160" s="6819"/>
      <c r="IM160" s="6819"/>
      <c r="IN160" s="6762"/>
      <c r="IO160" s="5012"/>
      <c r="IP160" s="6731"/>
      <c r="IQ160" s="6731"/>
      <c r="IR160" s="6731"/>
      <c r="IS160" s="6731"/>
      <c r="IT160" s="6731"/>
      <c r="IU160" s="6731"/>
      <c r="IV160" s="6731"/>
      <c r="IW160" s="6731"/>
      <c r="IX160" s="6731"/>
      <c r="IY160" s="6731"/>
      <c r="IZ160" s="6731"/>
      <c r="JA160" s="6731"/>
      <c r="JB160" s="6731"/>
      <c r="JC160" s="6731"/>
      <c r="JD160" s="6731"/>
      <c r="JE160" s="6731"/>
    </row>
    <row r="161" spans="17:265">
      <c r="Q161" s="7750" t="s">
        <v>941</v>
      </c>
      <c r="R161" s="7714" t="s">
        <v>1773</v>
      </c>
      <c r="S161" s="7779">
        <v>115</v>
      </c>
      <c r="T161" s="7714" t="s">
        <v>796</v>
      </c>
      <c r="U161" s="7780">
        <v>45717</v>
      </c>
      <c r="V161" s="7819">
        <v>220.4</v>
      </c>
      <c r="W161" s="7717" t="s">
        <v>35</v>
      </c>
      <c r="X161" s="7717">
        <f>(V161*1000/400)</f>
        <v>551</v>
      </c>
      <c r="Y161" s="7722">
        <v>1027</v>
      </c>
      <c r="Z161" s="7719">
        <v>45741</v>
      </c>
      <c r="AA161" s="7720">
        <v>45805</v>
      </c>
      <c r="AB161" s="7717">
        <v>24928</v>
      </c>
      <c r="AC161" s="7721">
        <v>70000</v>
      </c>
      <c r="AD161" s="7721">
        <f t="shared" si="47"/>
        <v>-150400</v>
      </c>
      <c r="AE161" s="7752">
        <f t="shared" si="48"/>
        <v>71890</v>
      </c>
      <c r="AF161" s="7722">
        <f t="shared" si="49"/>
        <v>3594.5</v>
      </c>
      <c r="AG161" s="7714">
        <v>5</v>
      </c>
      <c r="AH161" s="7757" t="s">
        <v>8</v>
      </c>
      <c r="AI161" s="7782"/>
      <c r="AJ161" s="7992" t="s">
        <v>1547</v>
      </c>
      <c r="AK161" s="7993">
        <v>12</v>
      </c>
      <c r="AL161" s="7803" t="s">
        <v>796</v>
      </c>
      <c r="AM161" s="7939">
        <v>45681</v>
      </c>
      <c r="AN161" s="7896">
        <v>20</v>
      </c>
      <c r="AO161" s="7806" t="s">
        <v>35</v>
      </c>
      <c r="AP161" s="7806">
        <f>(AN161*1000/400)</f>
        <v>50</v>
      </c>
      <c r="AQ161" s="7916">
        <v>1027</v>
      </c>
      <c r="AR161" s="7808">
        <v>45698</v>
      </c>
      <c r="AS161" s="7895">
        <v>45695</v>
      </c>
      <c r="AT161" s="7806">
        <v>24295</v>
      </c>
      <c r="AU161" s="7896">
        <v>20000</v>
      </c>
      <c r="AV161" s="7896">
        <f t="shared" ref="AV161:AV167" si="50">(AU161-AN161*1000)</f>
        <v>0</v>
      </c>
      <c r="AW161" s="7915">
        <f t="shared" ref="AW161:AW166" si="51">(AU161*AQ161/1000)</f>
        <v>20540</v>
      </c>
      <c r="AX161" s="7916">
        <f t="shared" ref="AX161:AX166" si="52">(AW161*0.05)</f>
        <v>1027</v>
      </c>
      <c r="AY161" s="7803">
        <v>5</v>
      </c>
      <c r="AZ161" s="7995"/>
      <c r="BC161" s="5065"/>
      <c r="BD161" s="5066"/>
      <c r="BE161" s="5066"/>
      <c r="BF161" s="5066"/>
      <c r="BG161" s="5066"/>
      <c r="BH161" s="5066"/>
      <c r="BI161" s="5066"/>
      <c r="BJ161" s="5066"/>
      <c r="BK161" s="5067"/>
      <c r="BL161" s="5066"/>
      <c r="BM161" s="5066"/>
      <c r="BN161" s="5066"/>
      <c r="BO161" s="5066"/>
      <c r="BP161" s="5066"/>
      <c r="BQ161" s="5066"/>
      <c r="BR161" s="6694"/>
      <c r="BS161" s="5068"/>
      <c r="BT161" s="5083"/>
      <c r="BU161" s="5278"/>
      <c r="BV161" s="5094"/>
      <c r="BW161" s="5094"/>
      <c r="BX161" s="5095"/>
      <c r="BY161" s="5095"/>
      <c r="BZ161" s="5095"/>
      <c r="CA161" s="5095"/>
      <c r="CB161" s="5095"/>
      <c r="CC161" s="5095"/>
      <c r="CD161" s="5095"/>
      <c r="CE161" s="5095"/>
      <c r="CF161" s="5095"/>
      <c r="CG161" s="5095"/>
      <c r="CH161" s="5095"/>
      <c r="CI161" s="6475"/>
      <c r="CJ161" s="5166"/>
      <c r="CL161" s="5123"/>
      <c r="CM161" s="5124"/>
      <c r="CN161" s="5124"/>
      <c r="CO161" s="5124"/>
      <c r="CP161" s="5124"/>
      <c r="CQ161" s="5124"/>
      <c r="CR161" s="5124"/>
      <c r="CS161" s="5124"/>
      <c r="CT161" s="5125"/>
      <c r="CU161" s="5124"/>
      <c r="CV161" s="5124"/>
      <c r="CW161" s="5124"/>
      <c r="CX161" s="5124"/>
      <c r="CY161" s="5124"/>
      <c r="CZ161" s="5124"/>
      <c r="DA161" s="5416"/>
      <c r="DB161" s="5126"/>
      <c r="DC161" s="5139"/>
      <c r="DD161" s="5149"/>
      <c r="DE161" s="5149"/>
      <c r="DF161" s="5149"/>
      <c r="DG161" s="5150"/>
      <c r="DH161" s="5150"/>
      <c r="DI161" s="5150"/>
      <c r="DJ161" s="5150"/>
      <c r="DK161" s="5150"/>
      <c r="DL161" s="5150"/>
      <c r="DM161" s="5150"/>
      <c r="DN161" s="5150"/>
      <c r="DO161" s="5150"/>
      <c r="DP161" s="5150"/>
      <c r="DQ161" s="5150"/>
      <c r="DR161" s="5150"/>
      <c r="DS161" s="5150"/>
      <c r="DU161" s="5027"/>
      <c r="DV161" s="5014"/>
      <c r="DW161" s="5013"/>
      <c r="DX161" s="5013"/>
      <c r="DY161" s="5019"/>
      <c r="DZ161" s="5013"/>
      <c r="EA161" s="5013"/>
      <c r="EB161" s="5013"/>
      <c r="EC161" s="5021"/>
      <c r="ED161" s="5013"/>
      <c r="EE161" s="5013"/>
      <c r="EF161" s="5020"/>
      <c r="EG161" s="5013"/>
      <c r="EH161" s="5020"/>
      <c r="EI161" s="5020"/>
      <c r="EJ161" s="5349"/>
      <c r="EK161" s="5026"/>
      <c r="EL161" s="4994"/>
      <c r="EM161" s="6924"/>
      <c r="EN161" s="4449"/>
      <c r="EO161" s="4449"/>
      <c r="EP161" s="182"/>
      <c r="EQ161" s="182"/>
      <c r="ER161" s="182"/>
      <c r="ES161" s="182"/>
      <c r="ET161" s="182"/>
      <c r="EU161" s="182"/>
      <c r="EV161" s="182"/>
      <c r="EW161" s="182"/>
      <c r="EX161" s="182"/>
      <c r="EY161" s="182"/>
      <c r="EZ161" s="182"/>
      <c r="FA161" s="182"/>
      <c r="FB161" s="339"/>
      <c r="FD161" s="2248"/>
      <c r="FE161" s="2248"/>
      <c r="FF161" s="2248"/>
      <c r="FG161" s="2248"/>
      <c r="FH161" s="2248"/>
      <c r="FI161" s="2248"/>
      <c r="FJ161" s="2248"/>
      <c r="FK161" s="2248"/>
      <c r="FL161" s="2248"/>
      <c r="FM161" s="2248"/>
      <c r="FN161" s="2248"/>
      <c r="FO161" s="2248"/>
      <c r="FP161" s="2248"/>
      <c r="FQ161" s="2248"/>
      <c r="FR161" s="2248"/>
      <c r="FS161" s="2248"/>
      <c r="FT161" s="2248"/>
      <c r="GM161" s="6520"/>
      <c r="GN161" s="6520"/>
      <c r="GO161" s="6520"/>
      <c r="GP161" s="6520"/>
      <c r="GQ161" s="6520"/>
      <c r="GR161" s="6520"/>
      <c r="GS161" s="6520"/>
      <c r="GT161" s="6520"/>
      <c r="GU161" s="6569"/>
      <c r="GV161" s="6520"/>
      <c r="GW161" s="6520"/>
      <c r="GX161" s="6520"/>
      <c r="GY161" s="6520"/>
      <c r="GZ161" s="6520"/>
      <c r="HA161" s="6710"/>
      <c r="HB161" s="6710"/>
      <c r="HC161" s="6710"/>
      <c r="HD161" s="6520"/>
      <c r="HW161" s="6769"/>
      <c r="HX161" s="6765"/>
      <c r="HY161" s="6765"/>
      <c r="HZ161" s="6765"/>
      <c r="IA161" s="6765"/>
      <c r="IB161" s="6765"/>
      <c r="IC161" s="6765"/>
      <c r="ID161" s="6765"/>
      <c r="IE161" s="6770"/>
      <c r="IF161" s="6765"/>
      <c r="IG161" s="6765"/>
      <c r="IH161" s="6765"/>
      <c r="II161" s="6765"/>
      <c r="IJ161" s="6765"/>
      <c r="IK161" s="6765"/>
      <c r="IL161" s="6819"/>
      <c r="IM161" s="6819"/>
      <c r="IN161" s="6762"/>
      <c r="IO161" s="5012"/>
      <c r="IP161" s="6731"/>
      <c r="IQ161" s="6731"/>
      <c r="IR161" s="6731"/>
      <c r="IS161" s="6731"/>
      <c r="IT161" s="6731"/>
      <c r="IU161" s="6731"/>
      <c r="IV161" s="6731"/>
      <c r="IW161" s="6731"/>
      <c r="IX161" s="6731"/>
      <c r="IY161" s="6731"/>
      <c r="IZ161" s="6731"/>
      <c r="JA161" s="6731"/>
      <c r="JB161" s="6731"/>
      <c r="JC161" s="6731"/>
      <c r="JD161" s="6731"/>
      <c r="JE161" s="6731"/>
    </row>
    <row r="162" spans="17:265" ht="16.2" thickBot="1">
      <c r="Q162" s="7750" t="s">
        <v>941</v>
      </c>
      <c r="R162" s="7714" t="s">
        <v>1773</v>
      </c>
      <c r="S162" s="7779">
        <v>115</v>
      </c>
      <c r="T162" s="7714" t="s">
        <v>796</v>
      </c>
      <c r="U162" s="7780">
        <v>45717</v>
      </c>
      <c r="V162" s="7819">
        <v>150.4</v>
      </c>
      <c r="W162" s="7717" t="s">
        <v>35</v>
      </c>
      <c r="X162" s="7717">
        <f>(V162*1000/400)</f>
        <v>376</v>
      </c>
      <c r="Y162" s="7722">
        <v>1027</v>
      </c>
      <c r="Z162" s="7719">
        <v>45741</v>
      </c>
      <c r="AA162" s="7720">
        <v>45806</v>
      </c>
      <c r="AB162" s="7717">
        <v>24929</v>
      </c>
      <c r="AC162" s="7721">
        <v>24400</v>
      </c>
      <c r="AD162" s="7721">
        <f t="shared" si="47"/>
        <v>-126000</v>
      </c>
      <c r="AE162" s="7752">
        <f t="shared" si="48"/>
        <v>25058.799999999999</v>
      </c>
      <c r="AF162" s="7722">
        <f t="shared" si="49"/>
        <v>1252.94</v>
      </c>
      <c r="AG162" s="7714">
        <v>5</v>
      </c>
      <c r="AH162" s="7757" t="s">
        <v>8</v>
      </c>
      <c r="AI162" s="7782"/>
      <c r="AJ162" s="8287" t="s">
        <v>1547</v>
      </c>
      <c r="AK162" s="8178">
        <v>13</v>
      </c>
      <c r="AL162" s="8043" t="s">
        <v>101</v>
      </c>
      <c r="AM162" s="8044">
        <v>45734</v>
      </c>
      <c r="AN162" s="8048">
        <v>20</v>
      </c>
      <c r="AO162" s="8047" t="s">
        <v>35</v>
      </c>
      <c r="AP162" s="8047">
        <v>50</v>
      </c>
      <c r="AQ162" s="8049">
        <v>1078</v>
      </c>
      <c r="AR162" s="8046">
        <v>45741</v>
      </c>
      <c r="AS162" s="8400">
        <v>45748</v>
      </c>
      <c r="AT162" s="8047">
        <v>24621</v>
      </c>
      <c r="AU162" s="8048">
        <v>20000</v>
      </c>
      <c r="AV162" s="8048">
        <f t="shared" si="50"/>
        <v>0</v>
      </c>
      <c r="AW162" s="8108">
        <f t="shared" si="51"/>
        <v>21560</v>
      </c>
      <c r="AX162" s="8049">
        <f t="shared" si="52"/>
        <v>1078</v>
      </c>
      <c r="AY162" s="8043">
        <v>5</v>
      </c>
      <c r="AZ162" s="7980"/>
      <c r="BC162" s="5069"/>
      <c r="BD162" s="5070"/>
      <c r="BE162" s="5066"/>
      <c r="BF162" s="5066"/>
      <c r="BG162" s="5071"/>
      <c r="BH162" s="5066"/>
      <c r="BI162" s="5066"/>
      <c r="BJ162" s="5066"/>
      <c r="BK162" s="5072"/>
      <c r="BL162" s="5066"/>
      <c r="BM162" s="5066"/>
      <c r="BN162" s="5073"/>
      <c r="BO162" s="5066"/>
      <c r="BP162" s="5073"/>
      <c r="BQ162" s="5073"/>
      <c r="BR162" s="6690"/>
      <c r="BS162" s="5068"/>
      <c r="BT162" s="5083"/>
      <c r="BU162" s="5285"/>
      <c r="BV162" s="5282"/>
      <c r="BW162" s="5282"/>
      <c r="BX162" s="5283"/>
      <c r="BY162" s="5283"/>
      <c r="BZ162" s="5283"/>
      <c r="CA162" s="5283"/>
      <c r="CB162" s="5283"/>
      <c r="CC162" s="5283"/>
      <c r="CD162" s="5283"/>
      <c r="CE162" s="5283"/>
      <c r="CF162" s="5283"/>
      <c r="CG162" s="5283"/>
      <c r="CH162" s="5283"/>
      <c r="CI162" s="6476"/>
      <c r="CJ162" s="5284"/>
      <c r="CL162" s="5123"/>
      <c r="CM162" s="5124"/>
      <c r="CN162" s="5124"/>
      <c r="CO162" s="5124"/>
      <c r="CP162" s="5124"/>
      <c r="CQ162" s="5124"/>
      <c r="CR162" s="5124"/>
      <c r="CS162" s="5124"/>
      <c r="CT162" s="5125"/>
      <c r="CU162" s="5124"/>
      <c r="CV162" s="5124"/>
      <c r="CW162" s="5124"/>
      <c r="CX162" s="5124"/>
      <c r="CY162" s="5124"/>
      <c r="CZ162" s="5124"/>
      <c r="DA162" s="5416"/>
      <c r="DB162" s="5126"/>
      <c r="DC162" s="5139"/>
      <c r="DD162" s="5149"/>
      <c r="DE162" s="5149"/>
      <c r="DF162" s="5149"/>
      <c r="DG162" s="5150"/>
      <c r="DH162" s="5150"/>
      <c r="DI162" s="5150"/>
      <c r="DJ162" s="5150"/>
      <c r="DK162" s="5150"/>
      <c r="DL162" s="5150"/>
      <c r="DM162" s="5150"/>
      <c r="DN162" s="5150"/>
      <c r="DO162" s="5150"/>
      <c r="DP162" s="5150"/>
      <c r="DQ162" s="5150"/>
      <c r="DR162" s="5150"/>
      <c r="DS162" s="5150"/>
      <c r="DU162" s="5025"/>
      <c r="DV162" s="5013"/>
      <c r="DW162" s="5013"/>
      <c r="DX162" s="5013"/>
      <c r="DY162" s="5013"/>
      <c r="DZ162" s="5013"/>
      <c r="EA162" s="5013"/>
      <c r="EB162" s="5013"/>
      <c r="EC162" s="5035"/>
      <c r="ED162" s="5013"/>
      <c r="EE162" s="5013"/>
      <c r="EF162" s="5013"/>
      <c r="EG162" s="5013"/>
      <c r="EH162" s="5013"/>
      <c r="EI162" s="5013"/>
      <c r="EJ162" s="5348"/>
      <c r="EK162" s="5026"/>
      <c r="EL162" s="4994"/>
      <c r="EM162" s="6924"/>
      <c r="EN162" s="4449"/>
      <c r="EO162" s="4449"/>
      <c r="EP162" s="182"/>
      <c r="EQ162" s="182"/>
      <c r="ER162" s="182"/>
      <c r="ES162" s="182"/>
      <c r="ET162" s="182"/>
      <c r="EU162" s="182"/>
      <c r="EV162" s="182"/>
      <c r="EW162" s="182"/>
      <c r="EX162" s="182"/>
      <c r="EY162" s="182"/>
      <c r="EZ162" s="182"/>
      <c r="FA162" s="182"/>
      <c r="FB162" s="339"/>
      <c r="FD162" s="6326" t="s">
        <v>1522</v>
      </c>
      <c r="FE162" s="5103"/>
      <c r="FF162" s="5104"/>
      <c r="FG162" s="5104"/>
      <c r="FH162" s="5104"/>
      <c r="FI162" s="5104"/>
      <c r="FJ162" s="5104"/>
      <c r="FK162" s="5104"/>
      <c r="FL162" s="5104"/>
      <c r="FM162" s="5104"/>
      <c r="FN162" s="5104"/>
      <c r="FO162" s="5104"/>
      <c r="FP162" s="5104"/>
      <c r="FQ162" s="5104"/>
      <c r="FR162" s="5104"/>
      <c r="FS162" s="5104"/>
      <c r="FT162" s="5104"/>
      <c r="GM162" s="6520"/>
      <c r="GN162" s="6520"/>
      <c r="GO162" s="6520"/>
      <c r="GP162" s="6520"/>
      <c r="GQ162" s="6520"/>
      <c r="GR162" s="6520"/>
      <c r="GS162" s="6520"/>
      <c r="GT162" s="6520"/>
      <c r="GU162" s="6569"/>
      <c r="GV162" s="6520"/>
      <c r="GW162" s="6520"/>
      <c r="GX162" s="6520"/>
      <c r="GY162" s="6520"/>
      <c r="GZ162" s="6520"/>
      <c r="HA162" s="6710"/>
      <c r="HB162" s="6710"/>
      <c r="HC162" s="6710"/>
      <c r="HD162" s="6520"/>
      <c r="HW162" s="6769"/>
      <c r="HX162" s="6765"/>
      <c r="HY162" s="6765"/>
      <c r="HZ162" s="6765"/>
      <c r="IA162" s="6765"/>
      <c r="IB162" s="6765"/>
      <c r="IC162" s="6765"/>
      <c r="ID162" s="6765"/>
      <c r="IE162" s="6770"/>
      <c r="IF162" s="6765"/>
      <c r="IG162" s="6765"/>
      <c r="IH162" s="6765"/>
      <c r="II162" s="6765"/>
      <c r="IJ162" s="6765"/>
      <c r="IK162" s="6765"/>
      <c r="IL162" s="6819"/>
      <c r="IM162" s="6819"/>
      <c r="IN162" s="6762"/>
      <c r="IO162" s="5012"/>
      <c r="IP162" s="6731"/>
      <c r="IQ162" s="6731"/>
      <c r="IR162" s="6731"/>
      <c r="IS162" s="6731"/>
      <c r="IT162" s="6731"/>
      <c r="IU162" s="6731"/>
      <c r="IV162" s="6731"/>
      <c r="IW162" s="6731"/>
      <c r="IX162" s="6731"/>
      <c r="IY162" s="6731"/>
      <c r="IZ162" s="6731"/>
      <c r="JA162" s="6731"/>
      <c r="JB162" s="6731"/>
      <c r="JC162" s="6731"/>
      <c r="JD162" s="6731"/>
      <c r="JE162" s="6731"/>
    </row>
    <row r="163" spans="17:265" ht="16.2" thickBot="1">
      <c r="Q163" s="7750" t="s">
        <v>941</v>
      </c>
      <c r="R163" s="7714" t="s">
        <v>1772</v>
      </c>
      <c r="S163" s="7779">
        <v>119</v>
      </c>
      <c r="T163" s="7714" t="s">
        <v>101</v>
      </c>
      <c r="U163" s="7780">
        <v>45786</v>
      </c>
      <c r="V163" s="7784">
        <v>30</v>
      </c>
      <c r="W163" s="7717" t="s">
        <v>35</v>
      </c>
      <c r="X163" s="7717">
        <v>60</v>
      </c>
      <c r="Y163" s="7722">
        <v>715.5</v>
      </c>
      <c r="Z163" s="7719">
        <v>45792</v>
      </c>
      <c r="AA163" s="7720">
        <v>45805</v>
      </c>
      <c r="AB163" s="7717">
        <v>24928</v>
      </c>
      <c r="AC163" s="7721">
        <v>30000</v>
      </c>
      <c r="AD163" s="7721">
        <f t="shared" si="47"/>
        <v>0</v>
      </c>
      <c r="AE163" s="7752">
        <f t="shared" si="48"/>
        <v>21465</v>
      </c>
      <c r="AF163" s="7722">
        <f t="shared" si="49"/>
        <v>1073.25</v>
      </c>
      <c r="AG163" s="7714">
        <v>5</v>
      </c>
      <c r="AH163" s="7757" t="s">
        <v>8</v>
      </c>
      <c r="AI163" s="7782"/>
      <c r="AJ163" s="8287" t="s">
        <v>1669</v>
      </c>
      <c r="AK163" s="8178">
        <v>14</v>
      </c>
      <c r="AL163" s="8043" t="s">
        <v>101</v>
      </c>
      <c r="AM163" s="8044">
        <v>45734</v>
      </c>
      <c r="AN163" s="8048">
        <v>10</v>
      </c>
      <c r="AO163" s="8047" t="s">
        <v>35</v>
      </c>
      <c r="AP163" s="8047">
        <v>20</v>
      </c>
      <c r="AQ163" s="8049">
        <v>544</v>
      </c>
      <c r="AR163" s="8046">
        <v>45741</v>
      </c>
      <c r="AS163" s="8400">
        <v>45748</v>
      </c>
      <c r="AT163" s="8047">
        <v>24621</v>
      </c>
      <c r="AU163" s="8048">
        <v>10000</v>
      </c>
      <c r="AV163" s="8048">
        <f t="shared" si="50"/>
        <v>0</v>
      </c>
      <c r="AW163" s="8108">
        <f t="shared" si="51"/>
        <v>5440</v>
      </c>
      <c r="AX163" s="8049">
        <f t="shared" si="52"/>
        <v>272</v>
      </c>
      <c r="AY163" s="8043">
        <v>5</v>
      </c>
      <c r="AZ163" s="7949"/>
      <c r="BC163" s="5065"/>
      <c r="BD163" s="5066"/>
      <c r="BE163" s="5066"/>
      <c r="BF163" s="5066"/>
      <c r="BG163" s="5066"/>
      <c r="BH163" s="5066"/>
      <c r="BI163" s="5066"/>
      <c r="BJ163" s="5066"/>
      <c r="BK163" s="5067"/>
      <c r="BL163" s="5066"/>
      <c r="BM163" s="5066"/>
      <c r="BN163" s="5066"/>
      <c r="BO163" s="5066"/>
      <c r="BP163" s="5066"/>
      <c r="BQ163" s="5066"/>
      <c r="BR163" s="6694"/>
      <c r="BS163" s="5068"/>
      <c r="BT163" s="5083"/>
      <c r="BU163" s="5227"/>
      <c r="BV163" s="5101"/>
      <c r="BW163" s="5101"/>
      <c r="BX163" s="5102"/>
      <c r="BY163" s="5102"/>
      <c r="BZ163" s="5102"/>
      <c r="CA163" s="5102"/>
      <c r="CB163" s="5102"/>
      <c r="CC163" s="5102"/>
      <c r="CD163" s="5102"/>
      <c r="CE163" s="5102"/>
      <c r="CF163" s="5102"/>
      <c r="CG163" s="5102"/>
      <c r="CH163" s="5102"/>
      <c r="CI163" s="5102"/>
      <c r="CJ163" s="5102"/>
      <c r="CL163" s="5128"/>
      <c r="CM163" s="5129"/>
      <c r="CN163" s="5124"/>
      <c r="CO163" s="5124"/>
      <c r="CP163" s="5130"/>
      <c r="CQ163" s="5124"/>
      <c r="CR163" s="5124"/>
      <c r="CS163" s="5124"/>
      <c r="CT163" s="5131"/>
      <c r="CU163" s="5124"/>
      <c r="CV163" s="5124"/>
      <c r="CW163" s="5132"/>
      <c r="CX163" s="5124"/>
      <c r="CY163" s="5132"/>
      <c r="CZ163" s="5132"/>
      <c r="DA163" s="5417"/>
      <c r="DB163" s="5126"/>
      <c r="DC163" s="5139"/>
      <c r="DD163" s="5105"/>
      <c r="DE163" s="5149"/>
      <c r="DF163" s="5149"/>
      <c r="DG163" s="5150"/>
      <c r="DH163" s="5150"/>
      <c r="DI163" s="5150"/>
      <c r="DJ163" s="5150"/>
      <c r="DK163" s="5150"/>
      <c r="DL163" s="5150"/>
      <c r="DM163" s="5150"/>
      <c r="DN163" s="5150"/>
      <c r="DO163" s="5150"/>
      <c r="DP163" s="5150"/>
      <c r="DQ163" s="5150"/>
      <c r="DR163" s="5150"/>
      <c r="DS163" s="5150"/>
      <c r="DU163" s="5025"/>
      <c r="DV163" s="5013"/>
      <c r="DW163" s="5013"/>
      <c r="DX163" s="5013"/>
      <c r="DY163" s="5013"/>
      <c r="DZ163" s="5013"/>
      <c r="EA163" s="5013"/>
      <c r="EB163" s="5013"/>
      <c r="EC163" s="5035"/>
      <c r="ED163" s="5013"/>
      <c r="EE163" s="5013"/>
      <c r="EF163" s="5013"/>
      <c r="EG163" s="5013"/>
      <c r="EH163" s="5013"/>
      <c r="EI163" s="5013"/>
      <c r="EJ163" s="5348"/>
      <c r="EK163" s="5026"/>
      <c r="EL163" s="4994"/>
      <c r="EM163" s="6924"/>
      <c r="EN163" s="4449"/>
      <c r="EO163" s="4449"/>
      <c r="EP163" s="182"/>
      <c r="EQ163" s="182"/>
      <c r="ER163" s="182"/>
      <c r="ES163" s="182"/>
      <c r="ET163" s="182"/>
      <c r="EU163" s="182"/>
      <c r="EV163" s="182"/>
      <c r="EW163" s="182"/>
      <c r="EX163" s="182"/>
      <c r="EY163" s="182"/>
      <c r="EZ163" s="182"/>
      <c r="FA163" s="182"/>
      <c r="FB163" s="339"/>
      <c r="FD163" s="5106"/>
      <c r="FE163" s="5106"/>
      <c r="FF163" s="5106"/>
      <c r="FG163" s="5106" t="s">
        <v>14</v>
      </c>
      <c r="FH163" s="5106" t="s">
        <v>12</v>
      </c>
      <c r="FI163" s="5106"/>
      <c r="FJ163" s="5106"/>
      <c r="FK163" s="5106" t="s">
        <v>15</v>
      </c>
      <c r="FL163" s="5106" t="s">
        <v>12</v>
      </c>
      <c r="FM163" s="5106" t="s">
        <v>12</v>
      </c>
      <c r="FN163" s="5106"/>
      <c r="FO163" s="5106"/>
      <c r="FP163" s="5106"/>
      <c r="FQ163" s="5106"/>
      <c r="FR163" s="5106" t="s">
        <v>0</v>
      </c>
      <c r="FS163" s="5106"/>
      <c r="FT163" s="5106"/>
      <c r="GM163" s="6515" t="s">
        <v>1724</v>
      </c>
      <c r="GN163" s="6516"/>
      <c r="GO163" s="6517"/>
      <c r="GP163" s="6517"/>
      <c r="GQ163" s="6517"/>
      <c r="GR163" s="6517"/>
      <c r="GS163" s="6517"/>
      <c r="GT163" s="6517"/>
      <c r="GU163" s="6517"/>
      <c r="GV163" s="6517"/>
      <c r="GW163" s="6517"/>
      <c r="GX163" s="6517"/>
      <c r="GY163" s="6517"/>
      <c r="GZ163" s="6517"/>
      <c r="HA163" s="6517"/>
      <c r="HB163" s="6517"/>
      <c r="HC163" s="6517"/>
      <c r="HD163" s="6517"/>
      <c r="HW163" s="6769"/>
      <c r="HX163" s="6765"/>
      <c r="HY163" s="6765"/>
      <c r="HZ163" s="6765"/>
      <c r="IA163" s="6765"/>
      <c r="IB163" s="6765"/>
      <c r="IC163" s="6765"/>
      <c r="ID163" s="6765"/>
      <c r="IE163" s="6770"/>
      <c r="IF163" s="6765"/>
      <c r="IG163" s="6765"/>
      <c r="IH163" s="6765"/>
      <c r="II163" s="6765"/>
      <c r="IJ163" s="6765"/>
      <c r="IK163" s="6765"/>
      <c r="IL163" s="6819"/>
      <c r="IM163" s="6819"/>
      <c r="IN163" s="6762"/>
      <c r="IO163" s="5012"/>
      <c r="IP163" s="6731"/>
      <c r="IQ163" s="6731"/>
      <c r="IR163" s="6731"/>
      <c r="IS163" s="6731"/>
      <c r="IT163" s="6731"/>
      <c r="IU163" s="6731"/>
      <c r="IV163" s="6731"/>
      <c r="IW163" s="6731"/>
      <c r="IX163" s="6731"/>
      <c r="IY163" s="6731"/>
      <c r="IZ163" s="6731"/>
      <c r="JA163" s="6731"/>
      <c r="JB163" s="6731"/>
      <c r="JC163" s="6731"/>
      <c r="JD163" s="6731"/>
      <c r="JE163" s="6731"/>
    </row>
    <row r="164" spans="17:265" ht="18" thickBot="1">
      <c r="Q164" s="7750" t="s">
        <v>1543</v>
      </c>
      <c r="R164" s="7717" t="s">
        <v>1656</v>
      </c>
      <c r="S164" s="8526">
        <v>64</v>
      </c>
      <c r="T164" s="7714">
        <v>3963</v>
      </c>
      <c r="U164" s="7780">
        <v>45779</v>
      </c>
      <c r="V164" s="7784">
        <v>5</v>
      </c>
      <c r="W164" s="7717" t="s">
        <v>35</v>
      </c>
      <c r="X164" s="7717">
        <f>(V164*1000/1000)</f>
        <v>5</v>
      </c>
      <c r="Y164" s="7722">
        <v>266.5</v>
      </c>
      <c r="Z164" s="7719">
        <v>45782</v>
      </c>
      <c r="AA164" s="7720">
        <v>45785</v>
      </c>
      <c r="AB164" s="7717">
        <v>24832</v>
      </c>
      <c r="AC164" s="7721">
        <v>5000</v>
      </c>
      <c r="AD164" s="7721">
        <v>0</v>
      </c>
      <c r="AE164" s="7752">
        <v>1572</v>
      </c>
      <c r="AF164" s="7722">
        <v>143.69999999999999</v>
      </c>
      <c r="AG164" s="7714">
        <v>5</v>
      </c>
      <c r="AH164" s="7757"/>
      <c r="AI164" s="7782"/>
      <c r="AJ164" s="7996" t="s">
        <v>1547</v>
      </c>
      <c r="AK164" s="7779">
        <v>15</v>
      </c>
      <c r="AL164" s="7714" t="s">
        <v>36</v>
      </c>
      <c r="AM164" s="7780">
        <v>45798</v>
      </c>
      <c r="AN164" s="7760">
        <v>20</v>
      </c>
      <c r="AO164" s="7717" t="s">
        <v>35</v>
      </c>
      <c r="AP164" s="7717">
        <v>50</v>
      </c>
      <c r="AQ164" s="7722">
        <v>1078</v>
      </c>
      <c r="AR164" s="7719">
        <v>45817</v>
      </c>
      <c r="AS164" s="7720">
        <v>45805</v>
      </c>
      <c r="AT164" s="7717">
        <v>24925</v>
      </c>
      <c r="AU164" s="7721">
        <v>20000</v>
      </c>
      <c r="AV164" s="7721">
        <f t="shared" si="50"/>
        <v>0</v>
      </c>
      <c r="AW164" s="7752">
        <f t="shared" si="51"/>
        <v>21560</v>
      </c>
      <c r="AX164" s="7722">
        <f t="shared" si="52"/>
        <v>1078</v>
      </c>
      <c r="AY164" s="7714">
        <v>5</v>
      </c>
      <c r="AZ164" s="8001"/>
      <c r="BC164" s="5065"/>
      <c r="BD164" s="5066"/>
      <c r="BE164" s="5066"/>
      <c r="BF164" s="5066"/>
      <c r="BG164" s="5066"/>
      <c r="BH164" s="5066"/>
      <c r="BI164" s="5066"/>
      <c r="BJ164" s="5066"/>
      <c r="BK164" s="5067"/>
      <c r="BL164" s="5066"/>
      <c r="BM164" s="5066"/>
      <c r="BN164" s="5066"/>
      <c r="BO164" s="5066"/>
      <c r="BP164" s="5066"/>
      <c r="BQ164" s="5066"/>
      <c r="BR164" s="6694"/>
      <c r="BS164" s="5068"/>
      <c r="BT164" s="5083"/>
      <c r="BU164" s="8718" t="s">
        <v>1853</v>
      </c>
      <c r="BV164" s="5101"/>
      <c r="BW164" s="5101"/>
      <c r="BX164" s="5102" t="s">
        <v>1857</v>
      </c>
      <c r="BY164" s="5102"/>
      <c r="BZ164" s="5102"/>
      <c r="CA164" s="5102"/>
      <c r="CB164" s="5102"/>
      <c r="CC164" s="5102"/>
      <c r="CD164" s="5102"/>
      <c r="CE164" s="5102"/>
      <c r="CF164" s="5102"/>
      <c r="CG164" s="5102"/>
      <c r="CH164" s="5102"/>
      <c r="CI164" s="5102"/>
      <c r="CJ164" s="5102"/>
      <c r="CL164" s="5123"/>
      <c r="CM164" s="5124"/>
      <c r="CN164" s="5124"/>
      <c r="CO164" s="5124"/>
      <c r="CP164" s="5124"/>
      <c r="CQ164" s="5124"/>
      <c r="CR164" s="5124"/>
      <c r="CS164" s="5124"/>
      <c r="CT164" s="5125"/>
      <c r="CU164" s="5124"/>
      <c r="CV164" s="5124"/>
      <c r="CW164" s="5124"/>
      <c r="CX164" s="5124"/>
      <c r="CY164" s="5124"/>
      <c r="CZ164" s="5124"/>
      <c r="DA164" s="5416"/>
      <c r="DB164" s="5126"/>
      <c r="DC164" s="5139"/>
      <c r="DD164" s="5106"/>
      <c r="DE164" s="5107"/>
      <c r="DF164" s="5108" t="s">
        <v>14</v>
      </c>
      <c r="DG164" s="5108" t="s">
        <v>12</v>
      </c>
      <c r="DH164" s="5108"/>
      <c r="DI164" s="5108"/>
      <c r="DJ164" s="5108" t="s">
        <v>15</v>
      </c>
      <c r="DK164" s="5108" t="s">
        <v>12</v>
      </c>
      <c r="DL164" s="5108" t="s">
        <v>12</v>
      </c>
      <c r="DM164" s="5108"/>
      <c r="DN164" s="5108"/>
      <c r="DO164" s="5108"/>
      <c r="DP164" s="5108"/>
      <c r="DQ164" s="5108" t="s">
        <v>0</v>
      </c>
      <c r="DR164" s="5180"/>
      <c r="DS164" s="5109"/>
      <c r="DU164" s="5025"/>
      <c r="DV164" s="5013"/>
      <c r="DW164" s="5013"/>
      <c r="DX164" s="5013"/>
      <c r="DY164" s="5013"/>
      <c r="DZ164" s="5013"/>
      <c r="EA164" s="5013"/>
      <c r="EB164" s="5013"/>
      <c r="EC164" s="5035"/>
      <c r="ED164" s="5013"/>
      <c r="EE164" s="5013"/>
      <c r="EF164" s="5013"/>
      <c r="EG164" s="5013"/>
      <c r="EH164" s="5013"/>
      <c r="EI164" s="5013"/>
      <c r="EJ164" s="5348"/>
      <c r="EK164" s="5026"/>
      <c r="EL164" s="4994"/>
      <c r="EM164" s="6924"/>
      <c r="EN164" s="4449"/>
      <c r="EO164" s="4449"/>
      <c r="EP164" s="182"/>
      <c r="EQ164" s="182"/>
      <c r="ER164" s="182"/>
      <c r="ES164" s="182"/>
      <c r="ET164" s="182"/>
      <c r="EU164" s="182"/>
      <c r="EV164" s="182"/>
      <c r="EW164" s="182"/>
      <c r="EX164" s="182"/>
      <c r="EY164" s="182"/>
      <c r="EZ164" s="182"/>
      <c r="FA164" s="182"/>
      <c r="FB164" s="339"/>
      <c r="FD164" s="5110" t="s">
        <v>3</v>
      </c>
      <c r="FE164" s="5110" t="s">
        <v>4</v>
      </c>
      <c r="FF164" s="5110" t="s">
        <v>18</v>
      </c>
      <c r="FG164" s="5110" t="s">
        <v>19</v>
      </c>
      <c r="FH164" s="5110" t="s">
        <v>19</v>
      </c>
      <c r="FI164" s="5110" t="s">
        <v>20</v>
      </c>
      <c r="FJ164" s="5110" t="s">
        <v>21</v>
      </c>
      <c r="FK164" s="5110" t="s">
        <v>22</v>
      </c>
      <c r="FL164" s="5110" t="s">
        <v>23</v>
      </c>
      <c r="FM164" s="5110" t="s">
        <v>23</v>
      </c>
      <c r="FN164" s="5110" t="s">
        <v>1227</v>
      </c>
      <c r="FO164" s="5110" t="s">
        <v>20</v>
      </c>
      <c r="FP164" s="5110" t="s">
        <v>25</v>
      </c>
      <c r="FQ164" s="5110" t="s">
        <v>0</v>
      </c>
      <c r="FR164" s="5110" t="s">
        <v>1363</v>
      </c>
      <c r="FS164" s="5110"/>
      <c r="FT164" s="5110" t="s">
        <v>26</v>
      </c>
      <c r="GM164" s="6570"/>
      <c r="GN164" s="6570"/>
      <c r="GO164" s="6570"/>
      <c r="GP164" s="6570" t="s">
        <v>14</v>
      </c>
      <c r="GQ164" s="6570" t="s">
        <v>12</v>
      </c>
      <c r="GR164" s="6570"/>
      <c r="GS164" s="6570"/>
      <c r="GT164" s="6570" t="s">
        <v>15</v>
      </c>
      <c r="GU164" s="6570" t="s">
        <v>12</v>
      </c>
      <c r="GV164" s="6570" t="s">
        <v>12</v>
      </c>
      <c r="GW164" s="6570"/>
      <c r="GX164" s="6570"/>
      <c r="GY164" s="6570"/>
      <c r="GZ164" s="6570"/>
      <c r="HA164" s="6570" t="s">
        <v>0</v>
      </c>
      <c r="HB164" s="6570"/>
      <c r="HC164" s="6570"/>
      <c r="HD164" s="6570"/>
      <c r="HW164" s="6771"/>
      <c r="HX164" s="6772"/>
      <c r="HY164" s="6772"/>
      <c r="HZ164" s="6772"/>
      <c r="IA164" s="6772"/>
      <c r="IB164" s="6772"/>
      <c r="IC164" s="6772"/>
      <c r="ID164" s="6772"/>
      <c r="IE164" s="6773"/>
      <c r="IF164" s="6772"/>
      <c r="IG164" s="6772"/>
      <c r="IH164" s="6772"/>
      <c r="II164" s="6772"/>
      <c r="IJ164" s="6772"/>
      <c r="IK164" s="6772"/>
      <c r="IL164" s="6869"/>
      <c r="IM164" s="6869"/>
      <c r="IN164" s="6881"/>
      <c r="IO164" s="5012"/>
      <c r="IP164" s="6731"/>
      <c r="IQ164" s="6731"/>
      <c r="IR164" s="6731"/>
      <c r="IS164" s="6731"/>
      <c r="IT164" s="6731"/>
      <c r="IU164" s="6731"/>
      <c r="IV164" s="6731"/>
      <c r="IW164" s="6731"/>
      <c r="IX164" s="6731"/>
      <c r="IY164" s="6731"/>
      <c r="IZ164" s="6731"/>
      <c r="JA164" s="6731"/>
      <c r="JB164" s="6731"/>
      <c r="JC164" s="6731"/>
      <c r="JD164" s="6731"/>
      <c r="JE164" s="6731"/>
    </row>
    <row r="165" spans="17:265" ht="15" thickBot="1">
      <c r="Q165" s="7750" t="s">
        <v>1818</v>
      </c>
      <c r="R165" s="7717" t="s">
        <v>1669</v>
      </c>
      <c r="S165" s="7759">
        <v>1</v>
      </c>
      <c r="T165" s="7736" t="s">
        <v>36</v>
      </c>
      <c r="U165" s="7734">
        <v>45800</v>
      </c>
      <c r="V165" s="7878">
        <v>45</v>
      </c>
      <c r="W165" s="7761" t="s">
        <v>35</v>
      </c>
      <c r="X165" s="7761">
        <f>(V165*1000/500)</f>
        <v>90</v>
      </c>
      <c r="Y165" s="7762">
        <v>526.20000000000005</v>
      </c>
      <c r="Z165" s="7746">
        <v>45805</v>
      </c>
      <c r="AA165" s="7781">
        <v>45806</v>
      </c>
      <c r="AB165" s="7761">
        <v>24932</v>
      </c>
      <c r="AC165" s="7878">
        <v>45000</v>
      </c>
      <c r="AD165" s="7878">
        <f>(AC165-V165*1000)</f>
        <v>0</v>
      </c>
      <c r="AE165" s="7756">
        <f>(AC165*Y165/1000)</f>
        <v>23679.000000000004</v>
      </c>
      <c r="AF165" s="7762">
        <f>(AE165*0.05)</f>
        <v>1183.9500000000003</v>
      </c>
      <c r="AG165" s="7736">
        <v>5</v>
      </c>
      <c r="AH165" s="7757" t="s">
        <v>8</v>
      </c>
      <c r="AI165" s="7782"/>
      <c r="AJ165" s="7996" t="s">
        <v>1547</v>
      </c>
      <c r="AK165" s="7779">
        <v>16</v>
      </c>
      <c r="AL165" s="7714" t="s">
        <v>796</v>
      </c>
      <c r="AM165" s="7780">
        <v>45846</v>
      </c>
      <c r="AN165" s="7760">
        <v>20</v>
      </c>
      <c r="AO165" s="7717" t="s">
        <v>35</v>
      </c>
      <c r="AP165" s="7717">
        <v>50</v>
      </c>
      <c r="AQ165" s="7722">
        <v>1078</v>
      </c>
      <c r="AR165" s="7719">
        <v>45866</v>
      </c>
      <c r="AS165" s="7720">
        <v>45849</v>
      </c>
      <c r="AT165" s="7717">
        <v>25115</v>
      </c>
      <c r="AU165" s="7721">
        <v>20000</v>
      </c>
      <c r="AV165" s="7721">
        <f t="shared" si="50"/>
        <v>0</v>
      </c>
      <c r="AW165" s="7752">
        <f t="shared" si="51"/>
        <v>21560</v>
      </c>
      <c r="AX165" s="7722">
        <f t="shared" si="52"/>
        <v>1078</v>
      </c>
      <c r="AY165" s="7714">
        <v>5</v>
      </c>
      <c r="AZ165" s="7949"/>
      <c r="BC165" s="5065"/>
      <c r="BD165" s="5066"/>
      <c r="BE165" s="5066"/>
      <c r="BF165" s="5066"/>
      <c r="BG165" s="5066"/>
      <c r="BH165" s="5066"/>
      <c r="BI165" s="5066"/>
      <c r="BJ165" s="5066"/>
      <c r="BK165" s="5067"/>
      <c r="BL165" s="5066"/>
      <c r="BM165" s="5066"/>
      <c r="BN165" s="5066"/>
      <c r="BO165" s="5066"/>
      <c r="BP165" s="5066"/>
      <c r="BQ165" s="5066"/>
      <c r="BR165" s="6694"/>
      <c r="BS165" s="5068"/>
      <c r="BT165" s="5083"/>
      <c r="BU165" s="5262"/>
      <c r="BV165" s="5084"/>
      <c r="BW165" s="5085" t="s">
        <v>14</v>
      </c>
      <c r="BX165" s="5085" t="s">
        <v>12</v>
      </c>
      <c r="BY165" s="5085"/>
      <c r="BZ165" s="5085"/>
      <c r="CA165" s="5085" t="s">
        <v>15</v>
      </c>
      <c r="CB165" s="5085" t="s">
        <v>12</v>
      </c>
      <c r="CC165" s="5085" t="s">
        <v>12</v>
      </c>
      <c r="CD165" s="5085"/>
      <c r="CE165" s="5085"/>
      <c r="CF165" s="5085"/>
      <c r="CG165" s="5085"/>
      <c r="CH165" s="5085" t="s">
        <v>0</v>
      </c>
      <c r="CI165" s="6466"/>
      <c r="CJ165" s="5086"/>
      <c r="CL165" s="5123"/>
      <c r="CM165" s="5124"/>
      <c r="CN165" s="5124"/>
      <c r="CO165" s="5124"/>
      <c r="CP165" s="5124"/>
      <c r="CQ165" s="5124"/>
      <c r="CR165" s="5124"/>
      <c r="CS165" s="5124"/>
      <c r="CT165" s="5125"/>
      <c r="CU165" s="5124"/>
      <c r="CV165" s="5124"/>
      <c r="CW165" s="5124"/>
      <c r="CX165" s="5124"/>
      <c r="CY165" s="5124"/>
      <c r="CZ165" s="5124"/>
      <c r="DA165" s="5416"/>
      <c r="DB165" s="5126"/>
      <c r="DC165" s="5139"/>
      <c r="DD165" s="5110" t="s">
        <v>4</v>
      </c>
      <c r="DE165" s="5111" t="s">
        <v>18</v>
      </c>
      <c r="DF165" s="5112" t="s">
        <v>19</v>
      </c>
      <c r="DG165" s="5112" t="s">
        <v>19</v>
      </c>
      <c r="DH165" s="5112" t="s">
        <v>20</v>
      </c>
      <c r="DI165" s="5112" t="s">
        <v>21</v>
      </c>
      <c r="DJ165" s="5112" t="s">
        <v>22</v>
      </c>
      <c r="DK165" s="5112" t="s">
        <v>23</v>
      </c>
      <c r="DL165" s="5112" t="s">
        <v>23</v>
      </c>
      <c r="DM165" s="5112" t="s">
        <v>24</v>
      </c>
      <c r="DN165" s="5112" t="s">
        <v>20</v>
      </c>
      <c r="DO165" s="5112" t="s">
        <v>25</v>
      </c>
      <c r="DP165" s="5112" t="s">
        <v>0</v>
      </c>
      <c r="DQ165" s="5112" t="s">
        <v>1363</v>
      </c>
      <c r="DR165" s="5181"/>
      <c r="DS165" s="5113" t="s">
        <v>26</v>
      </c>
      <c r="DU165" s="5025"/>
      <c r="DV165" s="5013"/>
      <c r="DW165" s="5013"/>
      <c r="DX165" s="5013"/>
      <c r="DY165" s="5013"/>
      <c r="DZ165" s="5013"/>
      <c r="EA165" s="5013"/>
      <c r="EB165" s="5013"/>
      <c r="EC165" s="5035"/>
      <c r="ED165" s="5013"/>
      <c r="EE165" s="5013"/>
      <c r="EF165" s="5013"/>
      <c r="EG165" s="5013"/>
      <c r="EH165" s="5013"/>
      <c r="EI165" s="5013"/>
      <c r="EJ165" s="5348"/>
      <c r="EK165" s="5026"/>
      <c r="EL165" s="4994"/>
      <c r="EM165" s="6924"/>
      <c r="EN165" s="4449"/>
      <c r="EO165" s="4449"/>
      <c r="EP165" s="182"/>
      <c r="EQ165" s="182"/>
      <c r="ER165" s="182"/>
      <c r="ES165" s="182"/>
      <c r="ET165" s="182"/>
      <c r="EU165" s="182"/>
      <c r="EV165" s="182"/>
      <c r="EW165" s="182"/>
      <c r="EX165" s="182"/>
      <c r="EY165" s="182"/>
      <c r="EZ165" s="182"/>
      <c r="FA165" s="182"/>
      <c r="FB165" s="339"/>
      <c r="FD165" s="5114"/>
      <c r="FE165" s="5114"/>
      <c r="FF165" s="5114"/>
      <c r="FG165" s="5114" t="s">
        <v>3</v>
      </c>
      <c r="FH165" s="5114" t="s">
        <v>18</v>
      </c>
      <c r="FI165" s="5114"/>
      <c r="FJ165" s="5114"/>
      <c r="FK165" s="5114" t="s">
        <v>21</v>
      </c>
      <c r="FL165" s="5114" t="s">
        <v>27</v>
      </c>
      <c r="FM165" s="5114" t="s">
        <v>28</v>
      </c>
      <c r="FN165" s="5114"/>
      <c r="FO165" s="5114"/>
      <c r="FP165" s="5114"/>
      <c r="FQ165" s="5114"/>
      <c r="FR165" s="5114" t="s">
        <v>11</v>
      </c>
      <c r="FS165" s="5114"/>
      <c r="FT165" s="5114"/>
      <c r="GM165" s="6573" t="s">
        <v>3</v>
      </c>
      <c r="GN165" s="6573" t="s">
        <v>4</v>
      </c>
      <c r="GO165" s="6573" t="s">
        <v>18</v>
      </c>
      <c r="GP165" s="6573" t="s">
        <v>19</v>
      </c>
      <c r="GQ165" s="6573" t="s">
        <v>19</v>
      </c>
      <c r="GR165" s="6573" t="s">
        <v>20</v>
      </c>
      <c r="GS165" s="6573" t="s">
        <v>21</v>
      </c>
      <c r="GT165" s="6573" t="s">
        <v>22</v>
      </c>
      <c r="GU165" s="6573" t="s">
        <v>23</v>
      </c>
      <c r="GV165" s="6573" t="s">
        <v>23</v>
      </c>
      <c r="GW165" s="6573" t="s">
        <v>1227</v>
      </c>
      <c r="GX165" s="6573" t="s">
        <v>20</v>
      </c>
      <c r="GY165" s="6573" t="s">
        <v>25</v>
      </c>
      <c r="GZ165" s="6573" t="s">
        <v>0</v>
      </c>
      <c r="HA165" s="6573" t="s">
        <v>1363</v>
      </c>
      <c r="HB165" s="6573" t="s">
        <v>1388</v>
      </c>
      <c r="HC165" s="6523" t="s">
        <v>1526</v>
      </c>
      <c r="HD165" s="6573" t="s">
        <v>26</v>
      </c>
      <c r="HW165" s="6771"/>
      <c r="HX165" s="6772"/>
      <c r="HY165" s="6772"/>
      <c r="HZ165" s="6772"/>
      <c r="IA165" s="6772"/>
      <c r="IB165" s="6772"/>
      <c r="IC165" s="6772"/>
      <c r="ID165" s="6772"/>
      <c r="IE165" s="6773"/>
      <c r="IF165" s="6772"/>
      <c r="IG165" s="6772"/>
      <c r="IH165" s="6772"/>
      <c r="II165" s="6772"/>
      <c r="IJ165" s="6772"/>
      <c r="IK165" s="6772"/>
      <c r="IL165" s="6869"/>
      <c r="IM165" s="6869"/>
      <c r="IN165" s="6881"/>
      <c r="IO165" s="5012"/>
      <c r="IP165" s="6731"/>
      <c r="IQ165" s="6731"/>
      <c r="IR165" s="6731"/>
      <c r="IS165" s="6731"/>
      <c r="IT165" s="6731"/>
      <c r="IU165" s="6731"/>
      <c r="IV165" s="6731"/>
      <c r="IW165" s="6731"/>
      <c r="IX165" s="6731"/>
      <c r="IY165" s="6731"/>
      <c r="IZ165" s="6731"/>
      <c r="JA165" s="6731"/>
      <c r="JB165" s="6731"/>
      <c r="JC165" s="6731"/>
      <c r="JD165" s="6731"/>
      <c r="JE165" s="6731"/>
    </row>
    <row r="166" spans="17:265" ht="15" thickBot="1">
      <c r="Q166" s="7750" t="s">
        <v>1818</v>
      </c>
      <c r="R166" s="7761" t="s">
        <v>1547</v>
      </c>
      <c r="S166" s="7759">
        <v>2</v>
      </c>
      <c r="T166" s="7736" t="s">
        <v>36</v>
      </c>
      <c r="U166" s="7734">
        <v>45800</v>
      </c>
      <c r="V166" s="8125">
        <v>25.2</v>
      </c>
      <c r="W166" s="7761" t="s">
        <v>35</v>
      </c>
      <c r="X166" s="8010">
        <f>(V166*1000/400)</f>
        <v>63</v>
      </c>
      <c r="Y166" s="7762">
        <v>993.4</v>
      </c>
      <c r="Z166" s="7746">
        <v>45805</v>
      </c>
      <c r="AA166" s="7781">
        <v>45806</v>
      </c>
      <c r="AB166" s="7761">
        <v>24932</v>
      </c>
      <c r="AC166" s="7878">
        <v>25200</v>
      </c>
      <c r="AD166" s="7878">
        <f>(AC166-V166*1000)</f>
        <v>0</v>
      </c>
      <c r="AE166" s="7756">
        <f>(AC166*Y166/1000)</f>
        <v>25033.68</v>
      </c>
      <c r="AF166" s="7762">
        <f>(AE166*0.05)</f>
        <v>1251.6840000000002</v>
      </c>
      <c r="AG166" s="7736">
        <v>5</v>
      </c>
      <c r="AH166" s="7757" t="s">
        <v>8</v>
      </c>
      <c r="AI166" s="7782"/>
      <c r="AJ166" s="7996" t="s">
        <v>1547</v>
      </c>
      <c r="AK166" s="7779">
        <v>17</v>
      </c>
      <c r="AL166" s="7714" t="s">
        <v>796</v>
      </c>
      <c r="AM166" s="7780">
        <v>45882</v>
      </c>
      <c r="AN166" s="7760">
        <v>30</v>
      </c>
      <c r="AO166" s="7717" t="s">
        <v>35</v>
      </c>
      <c r="AP166" s="7717">
        <v>50</v>
      </c>
      <c r="AQ166" s="7722">
        <v>1078</v>
      </c>
      <c r="AR166" s="7719">
        <v>45891</v>
      </c>
      <c r="AS166" s="7720">
        <v>45891</v>
      </c>
      <c r="AT166" s="7717">
        <v>25328</v>
      </c>
      <c r="AU166" s="7721">
        <v>30000</v>
      </c>
      <c r="AV166" s="7721">
        <f t="shared" si="50"/>
        <v>0</v>
      </c>
      <c r="AW166" s="7752">
        <f t="shared" si="51"/>
        <v>32340</v>
      </c>
      <c r="AX166" s="7722">
        <f t="shared" si="52"/>
        <v>1617</v>
      </c>
      <c r="AY166" s="7714">
        <v>5</v>
      </c>
      <c r="AZ166" s="7949"/>
      <c r="BC166" s="5065"/>
      <c r="BD166" s="5066"/>
      <c r="BE166" s="5066"/>
      <c r="BF166" s="5066"/>
      <c r="BG166" s="5066"/>
      <c r="BH166" s="5066"/>
      <c r="BI166" s="5066"/>
      <c r="BJ166" s="5066"/>
      <c r="BK166" s="5067"/>
      <c r="BL166" s="5066"/>
      <c r="BM166" s="5066"/>
      <c r="BN166" s="5066"/>
      <c r="BO166" s="5066"/>
      <c r="BP166" s="5066"/>
      <c r="BQ166" s="5066"/>
      <c r="BR166" s="6694"/>
      <c r="BS166" s="5068"/>
      <c r="BT166" s="5083"/>
      <c r="BU166" s="5263" t="s">
        <v>4</v>
      </c>
      <c r="BV166" s="5087" t="s">
        <v>18</v>
      </c>
      <c r="BW166" s="5088" t="s">
        <v>19</v>
      </c>
      <c r="BX166" s="5088" t="s">
        <v>19</v>
      </c>
      <c r="BY166" s="5088" t="s">
        <v>20</v>
      </c>
      <c r="BZ166" s="5088" t="s">
        <v>21</v>
      </c>
      <c r="CA166" s="5088" t="s">
        <v>22</v>
      </c>
      <c r="CB166" s="5088" t="s">
        <v>23</v>
      </c>
      <c r="CC166" s="5088" t="s">
        <v>23</v>
      </c>
      <c r="CD166" s="5088" t="s">
        <v>24</v>
      </c>
      <c r="CE166" s="5088" t="s">
        <v>20</v>
      </c>
      <c r="CF166" s="5088" t="s">
        <v>25</v>
      </c>
      <c r="CG166" s="5088" t="s">
        <v>0</v>
      </c>
      <c r="CH166" s="5088" t="s">
        <v>1363</v>
      </c>
      <c r="CI166" s="6467"/>
      <c r="CJ166" s="5089" t="s">
        <v>26</v>
      </c>
      <c r="CL166" s="5123"/>
      <c r="CM166" s="5124"/>
      <c r="CN166" s="5124"/>
      <c r="CO166" s="5124"/>
      <c r="CP166" s="5124"/>
      <c r="CQ166" s="5124"/>
      <c r="CR166" s="5124"/>
      <c r="CS166" s="5124"/>
      <c r="CT166" s="5125"/>
      <c r="CU166" s="5124"/>
      <c r="CV166" s="5124"/>
      <c r="CW166" s="5124"/>
      <c r="CX166" s="5124"/>
      <c r="CY166" s="5124"/>
      <c r="CZ166" s="5124"/>
      <c r="DA166" s="5416"/>
      <c r="DB166" s="5126"/>
      <c r="DC166" s="5139"/>
      <c r="DD166" s="5114"/>
      <c r="DE166" s="5115"/>
      <c r="DF166" s="5116" t="s">
        <v>3</v>
      </c>
      <c r="DG166" s="5116" t="s">
        <v>18</v>
      </c>
      <c r="DH166" s="5116"/>
      <c r="DI166" s="5116"/>
      <c r="DJ166" s="5116" t="s">
        <v>21</v>
      </c>
      <c r="DK166" s="5116" t="s">
        <v>27</v>
      </c>
      <c r="DL166" s="5116" t="s">
        <v>28</v>
      </c>
      <c r="DM166" s="5116"/>
      <c r="DN166" s="5116"/>
      <c r="DO166" s="5116"/>
      <c r="DP166" s="5116"/>
      <c r="DQ166" s="5116" t="s">
        <v>11</v>
      </c>
      <c r="DR166" s="5182"/>
      <c r="DS166" s="5117"/>
      <c r="DU166" s="5025"/>
      <c r="DV166" s="5013"/>
      <c r="DW166" s="5013"/>
      <c r="DX166" s="5013"/>
      <c r="DY166" s="5013"/>
      <c r="DZ166" s="5013"/>
      <c r="EA166" s="5013"/>
      <c r="EB166" s="5013"/>
      <c r="EC166" s="5035"/>
      <c r="ED166" s="5013"/>
      <c r="EE166" s="5013"/>
      <c r="EF166" s="5013"/>
      <c r="EG166" s="5013"/>
      <c r="EH166" s="5013"/>
      <c r="EI166" s="5013"/>
      <c r="EJ166" s="5348"/>
      <c r="EK166" s="5026"/>
      <c r="EL166" s="4994"/>
      <c r="EM166" s="6924"/>
      <c r="EN166" s="4449"/>
      <c r="EO166" s="4449"/>
      <c r="EP166" s="182"/>
      <c r="EQ166" s="182"/>
      <c r="ER166" s="182"/>
      <c r="ES166" s="182"/>
      <c r="ET166" s="182"/>
      <c r="EU166" s="182"/>
      <c r="EV166" s="182"/>
      <c r="EW166" s="182"/>
      <c r="EX166" s="182"/>
      <c r="EY166" s="182"/>
      <c r="EZ166" s="182"/>
      <c r="FA166" s="182"/>
      <c r="FB166" s="339"/>
      <c r="FD166" s="5472"/>
      <c r="FE166" s="7172"/>
      <c r="FF166" s="6598"/>
      <c r="FG166" s="6598"/>
      <c r="FH166" s="6597"/>
      <c r="FI166" s="6598"/>
      <c r="FJ166" s="6598"/>
      <c r="FK166" s="6598"/>
      <c r="FL166" s="6599"/>
      <c r="FM166" s="6597"/>
      <c r="FN166" s="6598"/>
      <c r="FO166" s="6598"/>
      <c r="FP166" s="6858"/>
      <c r="FQ166" s="6600"/>
      <c r="FR166" s="6859"/>
      <c r="FS166" s="6867"/>
      <c r="FT166" s="5415"/>
      <c r="GM166" s="6576"/>
      <c r="GN166" s="6576"/>
      <c r="GO166" s="6576"/>
      <c r="GP166" s="6576" t="s">
        <v>3</v>
      </c>
      <c r="GQ166" s="6576" t="s">
        <v>18</v>
      </c>
      <c r="GR166" s="6576"/>
      <c r="GS166" s="6576"/>
      <c r="GT166" s="6576" t="s">
        <v>21</v>
      </c>
      <c r="GU166" s="6576" t="s">
        <v>27</v>
      </c>
      <c r="GV166" s="6576" t="s">
        <v>28</v>
      </c>
      <c r="GW166" s="6576"/>
      <c r="GX166" s="6576"/>
      <c r="GY166" s="6576"/>
      <c r="GZ166" s="6576"/>
      <c r="HA166" s="6576" t="s">
        <v>11</v>
      </c>
      <c r="HB166" s="6576"/>
      <c r="HC166" s="6576"/>
      <c r="HD166" s="6576"/>
      <c r="HW166" s="6774"/>
      <c r="HX166" s="6775"/>
      <c r="HY166" s="6775"/>
      <c r="HZ166" s="6775"/>
      <c r="IA166" s="6775"/>
      <c r="IB166" s="6775"/>
      <c r="IC166" s="6775"/>
      <c r="ID166" s="6775"/>
      <c r="IE166" s="6776"/>
      <c r="IF166" s="6775"/>
      <c r="IG166" s="6775"/>
      <c r="IH166" s="6775"/>
      <c r="II166" s="6775"/>
      <c r="IJ166" s="6775"/>
      <c r="IK166" s="6777">
        <f>SUM(IK155:IK165)</f>
        <v>0</v>
      </c>
      <c r="IL166" s="6885"/>
      <c r="IM166" s="6885"/>
      <c r="IN166" s="6882"/>
      <c r="IO166" s="5012"/>
      <c r="IP166" s="6731"/>
      <c r="IQ166" s="6731"/>
      <c r="IR166" s="6731"/>
      <c r="IS166" s="6731"/>
      <c r="IT166" s="6731"/>
      <c r="IU166" s="6731"/>
      <c r="IV166" s="6731"/>
      <c r="IW166" s="6731"/>
      <c r="IX166" s="6731"/>
      <c r="IY166" s="6731"/>
      <c r="IZ166" s="6731"/>
      <c r="JA166" s="6731"/>
      <c r="JB166" s="6731"/>
      <c r="JC166" s="6731"/>
      <c r="JD166" s="6731"/>
      <c r="JE166" s="6731"/>
    </row>
    <row r="167" spans="17:265" ht="15" thickBot="1">
      <c r="Q167" s="7750" t="s">
        <v>1222</v>
      </c>
      <c r="R167" s="7717" t="s">
        <v>1547</v>
      </c>
      <c r="S167" s="7779">
        <v>15</v>
      </c>
      <c r="T167" s="7714" t="s">
        <v>36</v>
      </c>
      <c r="U167" s="7780">
        <v>45798</v>
      </c>
      <c r="V167" s="7760">
        <v>20</v>
      </c>
      <c r="W167" s="7717" t="s">
        <v>35</v>
      </c>
      <c r="X167" s="7717">
        <v>50</v>
      </c>
      <c r="Y167" s="7722">
        <v>1078</v>
      </c>
      <c r="Z167" s="7719">
        <v>45817</v>
      </c>
      <c r="AA167" s="7720">
        <v>45805</v>
      </c>
      <c r="AB167" s="7717">
        <v>24925</v>
      </c>
      <c r="AC167" s="7721">
        <v>20000</v>
      </c>
      <c r="AD167" s="7721">
        <f>(AC167-V167*1000)</f>
        <v>0</v>
      </c>
      <c r="AE167" s="7752">
        <f>(AC167*Y167/1000)</f>
        <v>21560</v>
      </c>
      <c r="AF167" s="7722">
        <f>(AE167*0.05)</f>
        <v>1078</v>
      </c>
      <c r="AG167" s="7714">
        <v>5</v>
      </c>
      <c r="AH167" s="7749" t="s">
        <v>8</v>
      </c>
      <c r="AI167" s="7782"/>
      <c r="AJ167" s="7996" t="s">
        <v>1547</v>
      </c>
      <c r="AK167" s="7779">
        <v>18</v>
      </c>
      <c r="AL167" s="7714" t="s">
        <v>796</v>
      </c>
      <c r="AM167" s="7780">
        <v>45924</v>
      </c>
      <c r="AN167" s="7760">
        <v>50</v>
      </c>
      <c r="AO167" s="7717" t="s">
        <v>35</v>
      </c>
      <c r="AP167" s="7717">
        <v>125</v>
      </c>
      <c r="AQ167" s="7722">
        <v>1078</v>
      </c>
      <c r="AR167" s="7719">
        <v>45936</v>
      </c>
      <c r="AS167" s="7720">
        <v>45924</v>
      </c>
      <c r="AT167" s="7717">
        <v>25529</v>
      </c>
      <c r="AU167" s="7721">
        <v>50000</v>
      </c>
      <c r="AV167" s="7721">
        <f t="shared" si="50"/>
        <v>0</v>
      </c>
      <c r="AW167" s="7752">
        <f>(AU167*AQ167/1000)</f>
        <v>53900</v>
      </c>
      <c r="AX167" s="7722">
        <f>(AW167*0.05)</f>
        <v>2695</v>
      </c>
      <c r="AY167" s="7714">
        <v>5</v>
      </c>
      <c r="AZ167" s="7949"/>
      <c r="BC167" s="5065"/>
      <c r="BD167" s="5066"/>
      <c r="BE167" s="5066"/>
      <c r="BF167" s="5066"/>
      <c r="BG167" s="5066"/>
      <c r="BH167" s="5066"/>
      <c r="BI167" s="5066"/>
      <c r="BJ167" s="5066"/>
      <c r="BK167" s="5067"/>
      <c r="BL167" s="5066"/>
      <c r="BM167" s="5066"/>
      <c r="BN167" s="5066"/>
      <c r="BO167" s="5066"/>
      <c r="BP167" s="5066"/>
      <c r="BQ167" s="5066"/>
      <c r="BR167" s="6694"/>
      <c r="BS167" s="5068"/>
      <c r="BT167" s="5083"/>
      <c r="BU167" s="5264"/>
      <c r="BV167" s="5090"/>
      <c r="BW167" s="5091" t="s">
        <v>3</v>
      </c>
      <c r="BX167" s="5091" t="s">
        <v>18</v>
      </c>
      <c r="BY167" s="5091"/>
      <c r="BZ167" s="5091"/>
      <c r="CA167" s="5091" t="s">
        <v>21</v>
      </c>
      <c r="CB167" s="5091" t="s">
        <v>27</v>
      </c>
      <c r="CC167" s="5091" t="s">
        <v>28</v>
      </c>
      <c r="CD167" s="5091"/>
      <c r="CE167" s="5091"/>
      <c r="CF167" s="5091"/>
      <c r="CG167" s="5091"/>
      <c r="CH167" s="5091" t="s">
        <v>11</v>
      </c>
      <c r="CI167" s="6468"/>
      <c r="CJ167" s="5092"/>
      <c r="CL167" s="5123"/>
      <c r="CM167" s="5124"/>
      <c r="CN167" s="5124"/>
      <c r="CO167" s="5124"/>
      <c r="CP167" s="5124"/>
      <c r="CQ167" s="5124"/>
      <c r="CR167" s="5124"/>
      <c r="CS167" s="5124"/>
      <c r="CT167" s="5125"/>
      <c r="CU167" s="5124"/>
      <c r="CV167" s="5124"/>
      <c r="CW167" s="5124"/>
      <c r="CX167" s="5124"/>
      <c r="CY167" s="5124"/>
      <c r="CZ167" s="5124"/>
      <c r="DA167" s="5416"/>
      <c r="DB167" s="5126"/>
      <c r="DC167" s="5139"/>
      <c r="DD167" s="5480"/>
      <c r="DE167" s="5481"/>
      <c r="DF167" s="5481"/>
      <c r="DG167" s="5482"/>
      <c r="DH167" s="5482"/>
      <c r="DI167" s="5482"/>
      <c r="DJ167" s="5482"/>
      <c r="DK167" s="5482"/>
      <c r="DL167" s="5482"/>
      <c r="DM167" s="5482"/>
      <c r="DN167" s="5482"/>
      <c r="DO167" s="5482"/>
      <c r="DP167" s="5482"/>
      <c r="DQ167" s="5482"/>
      <c r="DR167" s="5482"/>
      <c r="DS167" s="5483"/>
      <c r="DU167" s="5031"/>
      <c r="DV167" s="5032"/>
      <c r="DW167" s="5032"/>
      <c r="DX167" s="5032"/>
      <c r="DY167" s="5032"/>
      <c r="DZ167" s="5032"/>
      <c r="EA167" s="5032"/>
      <c r="EB167" s="5032"/>
      <c r="EC167" s="5036"/>
      <c r="ED167" s="5032"/>
      <c r="EE167" s="5032"/>
      <c r="EF167" s="5032"/>
      <c r="EG167" s="5032"/>
      <c r="EH167" s="5032"/>
      <c r="EI167" s="5032"/>
      <c r="EJ167" s="5350"/>
      <c r="EK167" s="5033"/>
      <c r="EL167" s="4994"/>
      <c r="EM167" s="6924"/>
      <c r="EN167" s="4449"/>
      <c r="EO167" s="4449"/>
      <c r="EP167" s="182"/>
      <c r="EQ167" s="182"/>
      <c r="ER167" s="182"/>
      <c r="ES167" s="182"/>
      <c r="ET167" s="182"/>
      <c r="EU167" s="182"/>
      <c r="EV167" s="182"/>
      <c r="EW167" s="182"/>
      <c r="EX167" s="182"/>
      <c r="EY167" s="182"/>
      <c r="EZ167" s="182"/>
      <c r="FA167" s="182"/>
      <c r="FB167" s="339"/>
      <c r="FD167" s="7060"/>
      <c r="FE167" s="7173"/>
      <c r="FF167" s="5445"/>
      <c r="FG167" s="5445"/>
      <c r="FH167" s="5446"/>
      <c r="FI167" s="5445"/>
      <c r="FJ167" s="5445"/>
      <c r="FK167" s="5445"/>
      <c r="FL167" s="7061"/>
      <c r="FM167" s="5446"/>
      <c r="FN167" s="5445"/>
      <c r="FO167" s="5445"/>
      <c r="FP167" s="7062"/>
      <c r="FQ167" s="5452"/>
      <c r="FR167" s="5453"/>
      <c r="FS167" s="7063"/>
      <c r="FT167" s="5415"/>
      <c r="GM167" s="8729" t="s">
        <v>1854</v>
      </c>
      <c r="GN167" s="6648" t="s">
        <v>1554</v>
      </c>
      <c r="GO167" s="6648">
        <v>1</v>
      </c>
      <c r="GP167" s="6648">
        <v>320</v>
      </c>
      <c r="GQ167" s="6649">
        <v>45904</v>
      </c>
      <c r="GR167" s="6648">
        <v>160</v>
      </c>
      <c r="GS167" s="6648" t="s">
        <v>1539</v>
      </c>
      <c r="GT167" s="6650">
        <v>13</v>
      </c>
      <c r="GU167" s="6651">
        <v>45911</v>
      </c>
      <c r="GV167" s="6649">
        <v>45911</v>
      </c>
      <c r="GW167" s="6648">
        <v>5508</v>
      </c>
      <c r="GX167" s="6650">
        <v>170.25</v>
      </c>
      <c r="GY167" s="6652">
        <f>(GR167-GX167)</f>
        <v>-10.25</v>
      </c>
      <c r="GZ167" s="6653">
        <f>GT167*GX167/1</f>
        <v>2213.25</v>
      </c>
      <c r="HA167" s="6654">
        <f>(GZ167*0.12)</f>
        <v>265.58999999999997</v>
      </c>
      <c r="HB167" s="6685">
        <v>12</v>
      </c>
      <c r="HC167" s="6545">
        <f>(GZ167*0.09)</f>
        <v>199.1925</v>
      </c>
      <c r="HD167" s="6530" t="s">
        <v>8</v>
      </c>
      <c r="HW167" s="6778"/>
      <c r="HX167" s="6778"/>
      <c r="HY167" s="6778"/>
      <c r="HZ167" s="6778"/>
      <c r="IA167" s="6778"/>
      <c r="IB167" s="6778"/>
      <c r="IC167" s="6778"/>
      <c r="ID167" s="6778"/>
      <c r="IE167" s="6796"/>
      <c r="IF167" s="6778"/>
      <c r="IG167" s="6778"/>
      <c r="IH167" s="6778"/>
      <c r="II167" s="6778"/>
      <c r="IJ167" s="6778"/>
      <c r="IK167" s="6797"/>
      <c r="IL167" s="6797"/>
      <c r="IM167" s="6797"/>
      <c r="IN167" s="6778"/>
      <c r="IO167" s="5012"/>
      <c r="IP167" s="6731"/>
      <c r="IQ167" s="6731"/>
      <c r="IR167" s="6731"/>
      <c r="IS167" s="6731"/>
      <c r="IT167" s="6731"/>
      <c r="IU167" s="6731"/>
      <c r="IV167" s="6731"/>
      <c r="IW167" s="6731"/>
      <c r="IX167" s="6731"/>
      <c r="IY167" s="6731"/>
      <c r="IZ167" s="6731"/>
      <c r="JA167" s="6731"/>
      <c r="JB167" s="6731"/>
      <c r="JC167" s="6731"/>
      <c r="JD167" s="6731"/>
      <c r="JE167" s="6731"/>
    </row>
    <row r="168" spans="17:265">
      <c r="Q168" s="7750"/>
      <c r="R168" s="7717"/>
      <c r="S168" s="7779"/>
      <c r="T168" s="7714"/>
      <c r="U168" s="7780"/>
      <c r="V168" s="7784"/>
      <c r="W168" s="7717"/>
      <c r="X168" s="7717"/>
      <c r="Y168" s="7722"/>
      <c r="Z168" s="7719"/>
      <c r="AA168" s="7747"/>
      <c r="AB168" s="7717"/>
      <c r="AC168" s="7721"/>
      <c r="AD168" s="7721"/>
      <c r="AE168" s="7752"/>
      <c r="AF168" s="7722"/>
      <c r="AG168" s="7714"/>
      <c r="AH168" s="7749"/>
      <c r="AI168" s="7782"/>
      <c r="AJ168" s="8002" t="s">
        <v>1547</v>
      </c>
      <c r="AK168" s="7706">
        <v>19</v>
      </c>
      <c r="AL168" s="7673" t="s">
        <v>796</v>
      </c>
      <c r="AM168" s="7707">
        <v>45924</v>
      </c>
      <c r="AN168" s="8743">
        <v>50</v>
      </c>
      <c r="AO168" s="7671" t="s">
        <v>35</v>
      </c>
      <c r="AP168" s="7671">
        <v>125</v>
      </c>
      <c r="AQ168" s="7681">
        <v>1078</v>
      </c>
      <c r="AR168" s="7678">
        <v>45953</v>
      </c>
      <c r="AS168" s="7679">
        <v>45953</v>
      </c>
      <c r="AT168" s="7671"/>
      <c r="AU168" s="7680">
        <v>50000</v>
      </c>
      <c r="AV168" s="7680">
        <f>(AU168-AN168*1000)</f>
        <v>0</v>
      </c>
      <c r="AW168" s="7727">
        <f>(AU168*AQ168/1000)</f>
        <v>53900</v>
      </c>
      <c r="AX168" s="7681">
        <f>(AW168*0.05)</f>
        <v>2695</v>
      </c>
      <c r="AY168" s="7673">
        <v>5</v>
      </c>
      <c r="AZ168" s="7949"/>
      <c r="BC168" s="5074"/>
      <c r="BD168" s="5075"/>
      <c r="BE168" s="5075"/>
      <c r="BF168" s="5075"/>
      <c r="BG168" s="5075"/>
      <c r="BH168" s="5075"/>
      <c r="BI168" s="5075"/>
      <c r="BJ168" s="5075"/>
      <c r="BK168" s="5076"/>
      <c r="BL168" s="5075"/>
      <c r="BM168" s="5075"/>
      <c r="BN168" s="5075"/>
      <c r="BO168" s="5075"/>
      <c r="BP168" s="5075"/>
      <c r="BQ168" s="5075"/>
      <c r="BR168" s="6695"/>
      <c r="BS168" s="5077"/>
      <c r="BT168" s="5083"/>
      <c r="BU168" s="8457" t="s">
        <v>1858</v>
      </c>
      <c r="BV168" s="8458">
        <v>1</v>
      </c>
      <c r="BW168" s="8455"/>
      <c r="BX168" s="8459">
        <v>45905</v>
      </c>
      <c r="BY168" s="8460">
        <v>100</v>
      </c>
      <c r="BZ168" s="8455" t="s">
        <v>544</v>
      </c>
      <c r="CA168" s="8461">
        <v>53.47</v>
      </c>
      <c r="CB168" s="8462">
        <v>45911</v>
      </c>
      <c r="CC168" s="8463">
        <v>45911</v>
      </c>
      <c r="CD168" s="8464">
        <v>79654</v>
      </c>
      <c r="CE168" s="8461">
        <v>104</v>
      </c>
      <c r="CF168" s="8465">
        <v>0</v>
      </c>
      <c r="CG168" s="8466">
        <f>(CA168*CE168)</f>
        <v>5560.88</v>
      </c>
      <c r="CH168" s="8461">
        <f>(CG168*0.05)</f>
        <v>278.04400000000004</v>
      </c>
      <c r="CI168" s="8467">
        <v>5</v>
      </c>
      <c r="CJ168" s="5165"/>
      <c r="CL168" s="5123"/>
      <c r="CM168" s="5124"/>
      <c r="CN168" s="5124"/>
      <c r="CO168" s="5124"/>
      <c r="CP168" s="5124"/>
      <c r="CQ168" s="5124"/>
      <c r="CR168" s="5124"/>
      <c r="CS168" s="5124"/>
      <c r="CT168" s="5125"/>
      <c r="CU168" s="5124"/>
      <c r="CV168" s="5124"/>
      <c r="CW168" s="5124"/>
      <c r="CX168" s="5124"/>
      <c r="CY168" s="5124"/>
      <c r="CZ168" s="5124"/>
      <c r="DA168" s="5416"/>
      <c r="DB168" s="5126"/>
      <c r="DC168" s="5139"/>
      <c r="DD168" s="5484"/>
      <c r="DE168" s="5127"/>
      <c r="DF168" s="5127"/>
      <c r="DG168" s="2557"/>
      <c r="DH168" s="2557"/>
      <c r="DI168" s="2557"/>
      <c r="DJ168" s="2557"/>
      <c r="DK168" s="2557"/>
      <c r="DL168" s="2557"/>
      <c r="DM168" s="2557"/>
      <c r="DN168" s="2557"/>
      <c r="DO168" s="2557"/>
      <c r="DP168" s="2557"/>
      <c r="DQ168" s="2557"/>
      <c r="DR168" s="2557"/>
      <c r="DS168" s="2523"/>
      <c r="DU168" s="5031"/>
      <c r="DV168" s="5032"/>
      <c r="DW168" s="5032"/>
      <c r="DX168" s="5032"/>
      <c r="DY168" s="5032"/>
      <c r="DZ168" s="5032"/>
      <c r="EA168" s="5032"/>
      <c r="EB168" s="5032"/>
      <c r="EC168" s="5036"/>
      <c r="ED168" s="5032"/>
      <c r="EE168" s="5032"/>
      <c r="EF168" s="5032"/>
      <c r="EG168" s="5032"/>
      <c r="EH168" s="5032"/>
      <c r="EI168" s="5032"/>
      <c r="EJ168" s="5350"/>
      <c r="EK168" s="5033"/>
      <c r="EL168" s="4994"/>
      <c r="EM168" s="6924"/>
      <c r="EN168" s="4449"/>
      <c r="EO168" s="4449"/>
      <c r="EP168" s="182"/>
      <c r="EQ168" s="182"/>
      <c r="ER168" s="182"/>
      <c r="ES168" s="182"/>
      <c r="ET168" s="182"/>
      <c r="EU168" s="182"/>
      <c r="EV168" s="182"/>
      <c r="EW168" s="182"/>
      <c r="EX168" s="182"/>
      <c r="EY168" s="182"/>
      <c r="EZ168" s="182"/>
      <c r="FA168" s="182"/>
      <c r="FB168" s="339"/>
      <c r="FD168" s="6335"/>
      <c r="FE168" s="7171"/>
      <c r="FF168" s="6328"/>
      <c r="FG168" s="6328"/>
      <c r="FH168" s="6329"/>
      <c r="FI168" s="6328"/>
      <c r="FJ168" s="6328"/>
      <c r="FK168" s="6328"/>
      <c r="FL168" s="6332"/>
      <c r="FM168" s="6329"/>
      <c r="FN168" s="6328"/>
      <c r="FO168" s="6328"/>
      <c r="FP168" s="6334"/>
      <c r="FQ168" s="6333"/>
      <c r="FR168" s="6354"/>
      <c r="FS168" s="7059"/>
      <c r="FT168" s="5415"/>
      <c r="GM168" s="8747" t="s">
        <v>1779</v>
      </c>
      <c r="GN168" s="8555" t="s">
        <v>1554</v>
      </c>
      <c r="GO168" s="8556">
        <v>7</v>
      </c>
      <c r="GP168" s="8556">
        <v>1963</v>
      </c>
      <c r="GQ168" s="8557">
        <v>45919</v>
      </c>
      <c r="GR168" s="8556">
        <v>500</v>
      </c>
      <c r="GS168" s="8556" t="s">
        <v>1539</v>
      </c>
      <c r="GT168" s="8558">
        <v>13</v>
      </c>
      <c r="GU168" s="8559">
        <v>45925</v>
      </c>
      <c r="GV168" s="8557">
        <v>45937</v>
      </c>
      <c r="GW168" s="8556">
        <v>5688</v>
      </c>
      <c r="GX168" s="8556">
        <v>501.1</v>
      </c>
      <c r="GY168" s="8560">
        <f>(GR168-GX168)</f>
        <v>-1.1000000000000227</v>
      </c>
      <c r="GZ168" s="8561">
        <f>GT168*GX168/1</f>
        <v>6514.3</v>
      </c>
      <c r="HA168" s="8519">
        <f>(GZ168*0.12)</f>
        <v>781.71600000000001</v>
      </c>
      <c r="HB168" s="8562">
        <v>12</v>
      </c>
      <c r="HC168" s="6545">
        <f>(GZ168*0.09)</f>
        <v>586.28700000000003</v>
      </c>
      <c r="HD168" s="6538"/>
      <c r="HW168" s="6778"/>
      <c r="HX168" s="6778"/>
      <c r="HY168" s="6778"/>
      <c r="HZ168" s="6778"/>
      <c r="IA168" s="6778"/>
      <c r="IB168" s="6778"/>
      <c r="IC168" s="6778"/>
      <c r="ID168" s="6778"/>
      <c r="IE168" s="6796"/>
      <c r="IF168" s="6778"/>
      <c r="IG168" s="6778"/>
      <c r="IH168" s="6778"/>
      <c r="II168" s="6778"/>
      <c r="IJ168" s="6778"/>
      <c r="IK168" s="6797"/>
      <c r="IL168" s="6797"/>
      <c r="IM168" s="6797"/>
      <c r="IN168" s="6778"/>
      <c r="IO168" s="5012"/>
      <c r="IP168" s="6731"/>
      <c r="IQ168" s="6731"/>
      <c r="IR168" s="6731"/>
      <c r="IS168" s="6731"/>
      <c r="IT168" s="6731"/>
      <c r="IU168" s="6731"/>
      <c r="IV168" s="6731"/>
      <c r="IW168" s="6731"/>
      <c r="IX168" s="6731"/>
      <c r="IY168" s="6731"/>
      <c r="IZ168" s="6731"/>
      <c r="JA168" s="6731"/>
      <c r="JB168" s="6731"/>
      <c r="JC168" s="6731"/>
      <c r="JD168" s="6731"/>
      <c r="JE168" s="6731"/>
    </row>
    <row r="169" spans="17:265" ht="21.75" customHeight="1" thickBot="1">
      <c r="Q169" s="7750"/>
      <c r="R169" s="7717"/>
      <c r="S169" s="7779"/>
      <c r="T169" s="7714"/>
      <c r="U169" s="7780"/>
      <c r="V169" s="7784"/>
      <c r="W169" s="7717"/>
      <c r="X169" s="7717"/>
      <c r="Y169" s="7722"/>
      <c r="Z169" s="7719"/>
      <c r="AA169" s="7747"/>
      <c r="AB169" s="7717"/>
      <c r="AC169" s="7721"/>
      <c r="AD169" s="7721"/>
      <c r="AE169" s="7752"/>
      <c r="AF169" s="7722"/>
      <c r="AG169" s="7714"/>
      <c r="AH169" s="7749"/>
      <c r="AI169" s="7782"/>
      <c r="AJ169" s="8002"/>
      <c r="AK169" s="7672"/>
      <c r="AL169" s="7952"/>
      <c r="AM169" s="8187"/>
      <c r="AN169" s="7956"/>
      <c r="AO169" s="7676"/>
      <c r="AP169" s="7676"/>
      <c r="AQ169" s="7677"/>
      <c r="AR169" s="7955"/>
      <c r="AS169" s="7958"/>
      <c r="AT169" s="7676"/>
      <c r="AU169" s="7956"/>
      <c r="AV169" s="7956"/>
      <c r="AW169" s="7710"/>
      <c r="AX169" s="7677"/>
      <c r="AY169" s="7952"/>
      <c r="AZ169" s="7949"/>
      <c r="BC169" s="5074"/>
      <c r="BD169" s="5075"/>
      <c r="BE169" s="5075"/>
      <c r="BF169" s="5075"/>
      <c r="BG169" s="5075"/>
      <c r="BH169" s="5075"/>
      <c r="BI169" s="5075"/>
      <c r="BJ169" s="5075"/>
      <c r="BK169" s="5076"/>
      <c r="BL169" s="5075"/>
      <c r="BM169" s="5075"/>
      <c r="BN169" s="5075"/>
      <c r="BO169" s="5075"/>
      <c r="BP169" s="5075"/>
      <c r="BQ169" s="5075"/>
      <c r="BR169" s="6695"/>
      <c r="BS169" s="5077"/>
      <c r="BT169" s="5083"/>
      <c r="BU169" s="5274"/>
      <c r="BV169" s="5094"/>
      <c r="BW169" s="5094"/>
      <c r="BX169" s="5095"/>
      <c r="BY169" s="5095"/>
      <c r="BZ169" s="5095"/>
      <c r="CA169" s="5095"/>
      <c r="CB169" s="5095"/>
      <c r="CC169" s="5095"/>
      <c r="CD169" s="5095"/>
      <c r="CE169" s="5095"/>
      <c r="CF169" s="5095"/>
      <c r="CG169" s="5095"/>
      <c r="CH169" s="5095"/>
      <c r="CI169" s="6475"/>
      <c r="CJ169" s="5166"/>
      <c r="CL169" s="5135"/>
      <c r="CM169" s="5136"/>
      <c r="CN169" s="5136"/>
      <c r="CO169" s="5136"/>
      <c r="CP169" s="5136"/>
      <c r="CQ169" s="5136"/>
      <c r="CR169" s="5136"/>
      <c r="CS169" s="5136"/>
      <c r="CT169" s="5137"/>
      <c r="CU169" s="5136"/>
      <c r="CV169" s="5136"/>
      <c r="CW169" s="5136"/>
      <c r="CX169" s="5136"/>
      <c r="CY169" s="5136"/>
      <c r="CZ169" s="5136"/>
      <c r="DA169" s="5418"/>
      <c r="DB169" s="5138"/>
      <c r="DC169" s="5139"/>
      <c r="DD169" s="5484"/>
      <c r="DE169" s="5127"/>
      <c r="DF169" s="5127"/>
      <c r="DG169" s="2557"/>
      <c r="DH169" s="2557"/>
      <c r="DI169" s="2557"/>
      <c r="DJ169" s="2557"/>
      <c r="DK169" s="2557"/>
      <c r="DL169" s="2557"/>
      <c r="DM169" s="2557"/>
      <c r="DN169" s="2557"/>
      <c r="DO169" s="2557"/>
      <c r="DP169" s="2557"/>
      <c r="DQ169" s="2557"/>
      <c r="DR169" s="2557"/>
      <c r="DS169" s="2523"/>
      <c r="DU169" s="5028"/>
      <c r="DV169" s="5029"/>
      <c r="DW169" s="5029"/>
      <c r="DX169" s="5029"/>
      <c r="DY169" s="5029"/>
      <c r="DZ169" s="5029"/>
      <c r="EA169" s="5029"/>
      <c r="EB169" s="5029"/>
      <c r="EC169" s="5037"/>
      <c r="ED169" s="5029"/>
      <c r="EE169" s="5029"/>
      <c r="EF169" s="5029"/>
      <c r="EG169" s="5029"/>
      <c r="EH169" s="5372">
        <f>SUM(EH157:EH168)</f>
        <v>4357.8</v>
      </c>
      <c r="EI169" s="5372">
        <f>SUM(EI157:EI168)</f>
        <v>174.31200000000001</v>
      </c>
      <c r="EJ169" s="5351"/>
      <c r="EK169" s="5030"/>
      <c r="EL169" s="4994"/>
      <c r="EM169" s="6924"/>
      <c r="EN169" s="4449"/>
      <c r="EO169" s="4449"/>
      <c r="EP169" s="182"/>
      <c r="EQ169" s="182"/>
      <c r="ER169" s="182"/>
      <c r="ES169" s="182"/>
      <c r="ET169" s="182"/>
      <c r="EU169" s="182"/>
      <c r="EV169" s="182"/>
      <c r="EW169" s="182"/>
      <c r="EX169" s="182"/>
      <c r="EY169" s="182"/>
      <c r="EZ169" s="182"/>
      <c r="FA169" s="182"/>
      <c r="FB169" s="339"/>
      <c r="FD169" s="6335"/>
      <c r="FE169" s="7171"/>
      <c r="FF169" s="6328"/>
      <c r="FG169" s="6328"/>
      <c r="FH169" s="6329"/>
      <c r="FI169" s="6328"/>
      <c r="FJ169" s="6328"/>
      <c r="FK169" s="6328"/>
      <c r="FL169" s="6332"/>
      <c r="FM169" s="6329"/>
      <c r="FN169" s="6328"/>
      <c r="FO169" s="6328"/>
      <c r="FP169" s="6334"/>
      <c r="FQ169" s="6333"/>
      <c r="FR169" s="6354"/>
      <c r="FS169" s="7059"/>
      <c r="FT169" s="5126"/>
      <c r="GM169" s="6535"/>
      <c r="GN169" s="6536"/>
      <c r="GO169" s="6536"/>
      <c r="GP169" s="6536"/>
      <c r="GQ169" s="6536"/>
      <c r="GR169" s="6536"/>
      <c r="GS169" s="6536"/>
      <c r="GT169" s="6536"/>
      <c r="GU169" s="6537"/>
      <c r="GV169" s="6536"/>
      <c r="GW169" s="6536"/>
      <c r="GX169" s="6536"/>
      <c r="GY169" s="6536"/>
      <c r="GZ169" s="6536"/>
      <c r="HA169" s="6536"/>
      <c r="HB169" s="6676"/>
      <c r="HC169" s="6676"/>
      <c r="HD169" s="6538"/>
      <c r="HW169" s="6732" t="s">
        <v>1736</v>
      </c>
      <c r="HX169" s="6733"/>
      <c r="HY169" s="6734"/>
      <c r="HZ169" s="6734"/>
      <c r="IA169" s="6734"/>
      <c r="IB169" s="6734"/>
      <c r="IC169" s="6734"/>
      <c r="ID169" s="6734"/>
      <c r="IE169" s="6734"/>
      <c r="IF169" s="6734"/>
      <c r="IG169" s="6734"/>
      <c r="IH169" s="6734"/>
      <c r="II169" s="6734"/>
      <c r="IJ169" s="6734"/>
      <c r="IK169" s="6734"/>
      <c r="IL169" s="6734"/>
      <c r="IM169" s="6734"/>
      <c r="IN169" s="6734"/>
      <c r="IO169" s="4993"/>
      <c r="IP169" s="6731"/>
      <c r="IQ169" s="6731"/>
      <c r="IR169" s="6731"/>
      <c r="IS169" s="6731"/>
      <c r="IT169" s="6731"/>
      <c r="IU169" s="6731"/>
      <c r="IV169" s="6731"/>
      <c r="IW169" s="6731"/>
      <c r="IX169" s="6731"/>
      <c r="IY169" s="6731"/>
      <c r="IZ169" s="6731"/>
      <c r="JA169" s="6731"/>
      <c r="JB169" s="6731"/>
      <c r="JC169" s="6731"/>
      <c r="JD169" s="6731"/>
      <c r="JE169" s="6731"/>
    </row>
    <row r="170" spans="17:265" ht="18.75" customHeight="1" thickBot="1">
      <c r="Q170" s="8521"/>
      <c r="R170" s="7825"/>
      <c r="S170" s="7825"/>
      <c r="T170" s="7825"/>
      <c r="U170" s="7825"/>
      <c r="V170" s="7825"/>
      <c r="W170" s="7825"/>
      <c r="X170" s="7825"/>
      <c r="Y170" s="7825"/>
      <c r="Z170" s="7825"/>
      <c r="AA170" s="7827"/>
      <c r="AB170" s="7825"/>
      <c r="AC170" s="7825"/>
      <c r="AD170" s="7825"/>
      <c r="AE170" s="8190">
        <f>SUM(AE138:AE169)</f>
        <v>818597.12</v>
      </c>
      <c r="AF170" s="8190">
        <f>SUM(AF138:AF169)</f>
        <v>38411.625999999997</v>
      </c>
      <c r="AG170" s="7825"/>
      <c r="AH170" s="8522"/>
      <c r="AI170" s="7782"/>
      <c r="AJ170" s="8083"/>
      <c r="AK170" s="7672"/>
      <c r="AL170" s="7952"/>
      <c r="AM170" s="8187"/>
      <c r="AN170" s="7956"/>
      <c r="AO170" s="7676"/>
      <c r="AP170" s="7676"/>
      <c r="AQ170" s="7677"/>
      <c r="AR170" s="7955"/>
      <c r="AS170" s="7958"/>
      <c r="AT170" s="7676"/>
      <c r="AU170" s="7956"/>
      <c r="AV170" s="7956"/>
      <c r="AW170" s="7710"/>
      <c r="AX170" s="7677"/>
      <c r="AY170" s="7952"/>
      <c r="AZ170" s="7949"/>
      <c r="BC170" s="5078"/>
      <c r="BD170" s="5079"/>
      <c r="BE170" s="5079"/>
      <c r="BF170" s="5079"/>
      <c r="BG170" s="5079"/>
      <c r="BH170" s="5079"/>
      <c r="BI170" s="5079"/>
      <c r="BJ170" s="5079"/>
      <c r="BK170" s="5080"/>
      <c r="BL170" s="5079"/>
      <c r="BM170" s="5079"/>
      <c r="BN170" s="5079"/>
      <c r="BO170" s="5079"/>
      <c r="BP170" s="5177">
        <f>SUM(BP159:BP169)</f>
        <v>11611.914499999999</v>
      </c>
      <c r="BQ170" s="5177">
        <f>SUM(BQ159:BQ169)</f>
        <v>580.59572500000002</v>
      </c>
      <c r="BR170" s="6692"/>
      <c r="BS170" s="5081"/>
      <c r="BT170" s="5083"/>
      <c r="BU170" s="5274"/>
      <c r="BV170" s="5094"/>
      <c r="BW170" s="5094"/>
      <c r="BX170" s="5095"/>
      <c r="BY170" s="5095"/>
      <c r="BZ170" s="5095"/>
      <c r="CA170" s="5095"/>
      <c r="CB170" s="5095"/>
      <c r="CC170" s="5095"/>
      <c r="CD170" s="5095"/>
      <c r="CE170" s="5095"/>
      <c r="CF170" s="5095"/>
      <c r="CG170" s="5095"/>
      <c r="CH170" s="5095"/>
      <c r="CI170" s="6475"/>
      <c r="CJ170" s="5166"/>
      <c r="CL170" s="5135"/>
      <c r="CM170" s="5136"/>
      <c r="CN170" s="5136"/>
      <c r="CO170" s="5136"/>
      <c r="CP170" s="5136"/>
      <c r="CQ170" s="5136"/>
      <c r="CR170" s="5136"/>
      <c r="CS170" s="5136"/>
      <c r="CT170" s="5137"/>
      <c r="CU170" s="5136"/>
      <c r="CV170" s="5136"/>
      <c r="CW170" s="5136"/>
      <c r="CX170" s="5136"/>
      <c r="CY170" s="5136"/>
      <c r="CZ170" s="5136"/>
      <c r="DA170" s="5418"/>
      <c r="DB170" s="5138"/>
      <c r="DC170" s="5139"/>
      <c r="DD170" s="5484"/>
      <c r="DE170" s="5127"/>
      <c r="DF170" s="5127"/>
      <c r="DG170" s="2557"/>
      <c r="DH170" s="2557"/>
      <c r="DI170" s="2557"/>
      <c r="DJ170" s="2557"/>
      <c r="DK170" s="2557"/>
      <c r="DL170" s="2557"/>
      <c r="DM170" s="2557"/>
      <c r="DN170" s="2557"/>
      <c r="DO170" s="2557"/>
      <c r="DP170" s="2557"/>
      <c r="DQ170" s="2557"/>
      <c r="DR170" s="2557"/>
      <c r="DS170" s="2523"/>
      <c r="DU170" s="4994"/>
      <c r="DV170" s="4994"/>
      <c r="DW170" s="4994"/>
      <c r="DX170" s="4994"/>
      <c r="DY170" s="4994"/>
      <c r="DZ170" s="4994"/>
      <c r="EA170" s="4994"/>
      <c r="EB170" s="4994"/>
      <c r="EC170" s="4994"/>
      <c r="ED170" s="4994"/>
      <c r="EE170" s="4994"/>
      <c r="EF170" s="4994"/>
      <c r="EG170" s="4994"/>
      <c r="EH170" s="4994"/>
      <c r="EI170" s="4994"/>
      <c r="EJ170" s="4994"/>
      <c r="EK170" s="4994"/>
      <c r="EL170" s="4994"/>
      <c r="EM170" s="6924"/>
      <c r="EN170" s="4449"/>
      <c r="EO170" s="4449"/>
      <c r="EP170" s="182"/>
      <c r="EQ170" s="182"/>
      <c r="ER170" s="182"/>
      <c r="ES170" s="182"/>
      <c r="ET170" s="182"/>
      <c r="EU170" s="182"/>
      <c r="EV170" s="182"/>
      <c r="EW170" s="182"/>
      <c r="EX170" s="182"/>
      <c r="EY170" s="182"/>
      <c r="EZ170" s="182"/>
      <c r="FA170" s="182"/>
      <c r="FB170" s="339"/>
      <c r="FD170" s="5123"/>
      <c r="FE170" s="5124"/>
      <c r="FF170" s="5124"/>
      <c r="FG170" s="5124"/>
      <c r="FH170" s="5124"/>
      <c r="FI170" s="5124"/>
      <c r="FJ170" s="5124"/>
      <c r="FK170" s="5124"/>
      <c r="FL170" s="5125"/>
      <c r="FM170" s="5124"/>
      <c r="FN170" s="5124"/>
      <c r="FO170" s="5124"/>
      <c r="FP170" s="5124"/>
      <c r="FQ170" s="5124"/>
      <c r="FR170" s="5132"/>
      <c r="FS170" s="5416"/>
      <c r="FT170" s="5126"/>
      <c r="GM170" s="6546"/>
      <c r="GN170" s="6547"/>
      <c r="GO170" s="6536"/>
      <c r="GP170" s="6536"/>
      <c r="GQ170" s="6548"/>
      <c r="GR170" s="6536"/>
      <c r="GS170" s="6536"/>
      <c r="GT170" s="6536"/>
      <c r="GU170" s="6549"/>
      <c r="GV170" s="6536"/>
      <c r="GW170" s="6536"/>
      <c r="GX170" s="6550"/>
      <c r="GY170" s="6536"/>
      <c r="GZ170" s="6550"/>
      <c r="HA170" s="6550"/>
      <c r="HB170" s="6898"/>
      <c r="HC170" s="6898"/>
      <c r="HD170" s="6538"/>
      <c r="HW170" s="6779"/>
      <c r="HX170" s="6779"/>
      <c r="HY170" s="6779"/>
      <c r="HZ170" s="6779" t="s">
        <v>14</v>
      </c>
      <c r="IA170" s="6779" t="s">
        <v>12</v>
      </c>
      <c r="IB170" s="6779"/>
      <c r="IC170" s="6779"/>
      <c r="ID170" s="6779" t="s">
        <v>15</v>
      </c>
      <c r="IE170" s="6779" t="s">
        <v>12</v>
      </c>
      <c r="IF170" s="6779" t="s">
        <v>12</v>
      </c>
      <c r="IG170" s="6779"/>
      <c r="IH170" s="6779"/>
      <c r="II170" s="6779"/>
      <c r="IJ170" s="6779"/>
      <c r="IK170" s="6779" t="s">
        <v>0</v>
      </c>
      <c r="IL170" s="6872"/>
      <c r="IM170" s="6872"/>
      <c r="IN170" s="6779"/>
      <c r="IO170" s="87"/>
      <c r="IP170" s="6731"/>
      <c r="IQ170" s="6731"/>
      <c r="IR170" s="6731"/>
      <c r="IS170" s="6731"/>
      <c r="IT170" s="6731"/>
      <c r="IU170" s="6731"/>
      <c r="IV170" s="6731"/>
      <c r="IW170" s="6731"/>
      <c r="IX170" s="6731"/>
      <c r="IY170" s="6731"/>
      <c r="IZ170" s="6731"/>
      <c r="JA170" s="6731"/>
      <c r="JB170" s="6731"/>
      <c r="JC170" s="6731"/>
      <c r="JD170" s="6731"/>
      <c r="JE170" s="6731"/>
    </row>
    <row r="171" spans="17:265" ht="15" thickBot="1">
      <c r="Q171" s="7684"/>
      <c r="R171" s="7684"/>
      <c r="S171" s="7684"/>
      <c r="T171" s="7684"/>
      <c r="U171" s="7684"/>
      <c r="V171" s="7684"/>
      <c r="W171" s="7684"/>
      <c r="X171" s="7684"/>
      <c r="Y171" s="7684"/>
      <c r="Z171" s="7684"/>
      <c r="AA171" s="7684"/>
      <c r="AB171" s="7684"/>
      <c r="AC171" s="7684"/>
      <c r="AD171" s="7684"/>
      <c r="AE171" s="7684"/>
      <c r="AF171" s="7684"/>
      <c r="AG171" s="7684"/>
      <c r="AH171" s="7684"/>
      <c r="AI171" s="7782"/>
      <c r="AJ171" s="8003"/>
      <c r="AK171" s="8004"/>
      <c r="AL171" s="8004"/>
      <c r="AM171" s="8004"/>
      <c r="AN171" s="8004"/>
      <c r="AO171" s="8004"/>
      <c r="AP171" s="8004"/>
      <c r="AQ171" s="8004"/>
      <c r="AR171" s="7777"/>
      <c r="AS171" s="7777"/>
      <c r="AT171" s="8004"/>
      <c r="AU171" s="8353"/>
      <c r="AV171" s="8353"/>
      <c r="AW171" s="8004"/>
      <c r="AX171" s="8004"/>
      <c r="AY171" s="8004"/>
      <c r="AZ171" s="8006"/>
      <c r="BC171" s="5083"/>
      <c r="BD171" s="5083"/>
      <c r="BE171" s="5083"/>
      <c r="BF171" s="5083"/>
      <c r="BG171" s="5083"/>
      <c r="BH171" s="5083"/>
      <c r="BI171" s="5083"/>
      <c r="BJ171" s="5083"/>
      <c r="BK171" s="5083"/>
      <c r="BL171" s="5083"/>
      <c r="BM171" s="5083"/>
      <c r="BN171" s="5083"/>
      <c r="BO171" s="5083"/>
      <c r="BP171" s="5083"/>
      <c r="BQ171" s="5083"/>
      <c r="BR171" s="5083"/>
      <c r="BS171" s="5083"/>
      <c r="BT171" s="5083"/>
      <c r="BU171" s="5274"/>
      <c r="BV171" s="5094"/>
      <c r="BW171" s="5094"/>
      <c r="BX171" s="5095"/>
      <c r="BY171" s="5095"/>
      <c r="BZ171" s="5095"/>
      <c r="CA171" s="5095"/>
      <c r="CB171" s="5095"/>
      <c r="CC171" s="5095"/>
      <c r="CD171" s="5095"/>
      <c r="CE171" s="5095"/>
      <c r="CF171" s="5095"/>
      <c r="CG171" s="5095"/>
      <c r="CH171" s="5095"/>
      <c r="CI171" s="6475"/>
      <c r="CJ171" s="5166"/>
      <c r="CL171" s="5140"/>
      <c r="CM171" s="5141"/>
      <c r="CN171" s="5141"/>
      <c r="CO171" s="5141"/>
      <c r="CP171" s="5141"/>
      <c r="CQ171" s="5141"/>
      <c r="CR171" s="5141"/>
      <c r="CS171" s="5141"/>
      <c r="CT171" s="5142"/>
      <c r="CU171" s="5141"/>
      <c r="CV171" s="5141"/>
      <c r="CW171" s="5141"/>
      <c r="CX171" s="5141"/>
      <c r="CY171" s="5203">
        <f>SUM(CY160:CY170)</f>
        <v>0</v>
      </c>
      <c r="CZ171" s="5203">
        <f>SUM(CZ160:CZ170)</f>
        <v>0</v>
      </c>
      <c r="DA171" s="5420"/>
      <c r="DB171" s="5143"/>
      <c r="DC171" s="5139"/>
      <c r="DD171" s="5484"/>
      <c r="DE171" s="5127"/>
      <c r="DF171" s="5127"/>
      <c r="DG171" s="2557"/>
      <c r="DH171" s="2557"/>
      <c r="DI171" s="2557"/>
      <c r="DJ171" s="2557"/>
      <c r="DK171" s="2557"/>
      <c r="DL171" s="2557"/>
      <c r="DM171" s="2557"/>
      <c r="DN171" s="2557"/>
      <c r="DO171" s="2557"/>
      <c r="DP171" s="2557"/>
      <c r="DQ171" s="2557"/>
      <c r="DR171" s="2557"/>
      <c r="DS171" s="2523"/>
      <c r="DU171" s="4994"/>
      <c r="DV171" s="4994"/>
      <c r="DW171" s="4994"/>
      <c r="DX171" s="4994"/>
      <c r="DY171" s="4994"/>
      <c r="DZ171" s="4994"/>
      <c r="EA171" s="4994"/>
      <c r="EB171" s="4994"/>
      <c r="EC171" s="4994"/>
      <c r="ED171" s="4994"/>
      <c r="EE171" s="4994"/>
      <c r="EF171" s="4994"/>
      <c r="EG171" s="4994"/>
      <c r="EH171" s="4994"/>
      <c r="EI171" s="4994"/>
      <c r="EJ171" s="4994"/>
      <c r="EK171" s="4994"/>
      <c r="EL171" s="4994"/>
      <c r="EM171" s="6924"/>
      <c r="EN171" s="4449"/>
      <c r="EO171" s="4449"/>
      <c r="EP171" s="182"/>
      <c r="EQ171" s="182"/>
      <c r="ER171" s="182"/>
      <c r="ES171" s="182"/>
      <c r="ET171" s="182"/>
      <c r="EU171" s="182"/>
      <c r="EV171" s="182"/>
      <c r="EW171" s="182"/>
      <c r="EX171" s="182"/>
      <c r="EY171" s="182"/>
      <c r="EZ171" s="182"/>
      <c r="FA171" s="182"/>
      <c r="FB171" s="339"/>
      <c r="FD171" s="5123"/>
      <c r="FE171" s="5124"/>
      <c r="FF171" s="5124"/>
      <c r="FG171" s="5124"/>
      <c r="FH171" s="5124"/>
      <c r="FI171" s="5124"/>
      <c r="FJ171" s="5124"/>
      <c r="FK171" s="5124"/>
      <c r="FL171" s="5125"/>
      <c r="FM171" s="5124"/>
      <c r="FN171" s="5124"/>
      <c r="FO171" s="5124"/>
      <c r="FP171" s="5124"/>
      <c r="FQ171" s="5124"/>
      <c r="FR171" s="5132"/>
      <c r="FS171" s="5416"/>
      <c r="FT171" s="5126"/>
      <c r="GM171" s="6535"/>
      <c r="GN171" s="6536"/>
      <c r="GO171" s="6536"/>
      <c r="GP171" s="6536"/>
      <c r="GQ171" s="6536"/>
      <c r="GR171" s="6536"/>
      <c r="GS171" s="6536"/>
      <c r="GT171" s="6536"/>
      <c r="GU171" s="6537"/>
      <c r="GV171" s="6536"/>
      <c r="GW171" s="6536"/>
      <c r="GX171" s="6536"/>
      <c r="GY171" s="6536"/>
      <c r="GZ171" s="6536"/>
      <c r="HA171" s="6536"/>
      <c r="HB171" s="6676"/>
      <c r="HC171" s="6676"/>
      <c r="HD171" s="6538"/>
      <c r="HW171" s="6780" t="s">
        <v>3</v>
      </c>
      <c r="HX171" s="6780" t="s">
        <v>4</v>
      </c>
      <c r="HY171" s="6780" t="s">
        <v>18</v>
      </c>
      <c r="HZ171" s="6780" t="s">
        <v>19</v>
      </c>
      <c r="IA171" s="6780" t="s">
        <v>19</v>
      </c>
      <c r="IB171" s="6780" t="s">
        <v>20</v>
      </c>
      <c r="IC171" s="6780" t="s">
        <v>21</v>
      </c>
      <c r="ID171" s="6780" t="s">
        <v>22</v>
      </c>
      <c r="IE171" s="6780" t="s">
        <v>23</v>
      </c>
      <c r="IF171" s="6780" t="s">
        <v>23</v>
      </c>
      <c r="IG171" s="6780" t="s">
        <v>1227</v>
      </c>
      <c r="IH171" s="6780" t="s">
        <v>20</v>
      </c>
      <c r="II171" s="6780" t="s">
        <v>25</v>
      </c>
      <c r="IJ171" s="6780" t="s">
        <v>0</v>
      </c>
      <c r="IK171" s="6780" t="s">
        <v>1363</v>
      </c>
      <c r="IL171" s="6868"/>
      <c r="IM171" s="6868" t="s">
        <v>1526</v>
      </c>
      <c r="IN171" s="6780" t="s">
        <v>26</v>
      </c>
      <c r="IO171" s="87"/>
      <c r="IP171" s="6731"/>
      <c r="IQ171" s="6731"/>
      <c r="IR171" s="6731"/>
      <c r="IS171" s="6731"/>
      <c r="IT171" s="6731"/>
      <c r="IU171" s="6731"/>
      <c r="IV171" s="6731"/>
      <c r="IW171" s="6731"/>
      <c r="IX171" s="6731"/>
      <c r="IY171" s="6731"/>
      <c r="IZ171" s="6731"/>
      <c r="JA171" s="6731"/>
      <c r="JB171" s="6731"/>
      <c r="JC171" s="6731"/>
      <c r="JD171" s="6731"/>
      <c r="JE171" s="6731"/>
    </row>
    <row r="172" spans="17:265" ht="18" thickBot="1">
      <c r="Q172" s="7652" t="s">
        <v>1684</v>
      </c>
      <c r="R172" s="7653"/>
      <c r="S172" s="7650"/>
      <c r="T172" s="7650"/>
      <c r="U172" s="7650"/>
      <c r="V172" s="7650"/>
      <c r="W172" s="7650"/>
      <c r="X172" s="7650"/>
      <c r="Y172" s="7650"/>
      <c r="Z172" s="7650"/>
      <c r="AA172" s="7650"/>
      <c r="AB172" s="7650"/>
      <c r="AC172" s="7650"/>
      <c r="AD172" s="7650"/>
      <c r="AE172" s="7650"/>
      <c r="AF172" s="7650"/>
      <c r="AG172" s="7650"/>
      <c r="AH172" s="7684"/>
      <c r="AI172" s="7782"/>
      <c r="AJ172" s="7988"/>
      <c r="AK172" s="7988"/>
      <c r="AL172" s="7988"/>
      <c r="AM172" s="7649"/>
      <c r="AN172" s="7649"/>
      <c r="AO172" s="7649"/>
      <c r="AP172" s="7649"/>
      <c r="AQ172" s="7649"/>
      <c r="AR172" s="7649"/>
      <c r="AS172" s="7649"/>
      <c r="AT172" s="7649"/>
      <c r="AU172" s="7838"/>
      <c r="AV172" s="7838"/>
      <c r="AW172" s="7649"/>
      <c r="AX172" s="7649"/>
      <c r="AY172" s="7649"/>
      <c r="AZ172" s="7649"/>
      <c r="BC172" s="5083"/>
      <c r="BD172" s="5083"/>
      <c r="BE172" s="5083"/>
      <c r="BF172" s="5083"/>
      <c r="BG172" s="5083"/>
      <c r="BH172" s="5083"/>
      <c r="BI172" s="5083"/>
      <c r="BJ172" s="5083"/>
      <c r="BK172" s="5083"/>
      <c r="BL172" s="5083"/>
      <c r="BM172" s="5083"/>
      <c r="BN172" s="5083"/>
      <c r="BO172" s="5083"/>
      <c r="BP172" s="5083"/>
      <c r="BQ172" s="5083"/>
      <c r="BR172" s="5083"/>
      <c r="BS172" s="5083"/>
      <c r="BT172" s="5083"/>
      <c r="BU172" s="5274"/>
      <c r="BV172" s="5094"/>
      <c r="BW172" s="5094"/>
      <c r="BX172" s="5095"/>
      <c r="BY172" s="5095"/>
      <c r="BZ172" s="5095"/>
      <c r="CA172" s="5095"/>
      <c r="CB172" s="5095"/>
      <c r="CC172" s="5095"/>
      <c r="CD172" s="5095"/>
      <c r="CE172" s="5095"/>
      <c r="CF172" s="5095"/>
      <c r="CG172" s="5095"/>
      <c r="CH172" s="5095"/>
      <c r="CI172" s="6475"/>
      <c r="CJ172" s="5166"/>
      <c r="CL172" s="5139"/>
      <c r="CM172" s="5139"/>
      <c r="CN172" s="5139"/>
      <c r="CO172" s="5139"/>
      <c r="CP172" s="5139"/>
      <c r="CQ172" s="5139"/>
      <c r="CR172" s="5139"/>
      <c r="CS172" s="5139"/>
      <c r="CT172" s="5139"/>
      <c r="CU172" s="5139"/>
      <c r="CV172" s="5139"/>
      <c r="CW172" s="5139"/>
      <c r="CX172" s="5139"/>
      <c r="CY172" s="5139"/>
      <c r="CZ172" s="5139"/>
      <c r="DA172" s="5139"/>
      <c r="DB172" s="5139"/>
      <c r="DC172" s="5139"/>
      <c r="DD172" s="5484"/>
      <c r="DE172" s="5127"/>
      <c r="DF172" s="5127"/>
      <c r="DG172" s="2557"/>
      <c r="DH172" s="2557"/>
      <c r="DI172" s="2557"/>
      <c r="DJ172" s="2557"/>
      <c r="DK172" s="2557"/>
      <c r="DL172" s="2557"/>
      <c r="DM172" s="2557"/>
      <c r="DN172" s="2557"/>
      <c r="DO172" s="2557"/>
      <c r="DP172" s="2557"/>
      <c r="DQ172" s="2557"/>
      <c r="DR172" s="2557"/>
      <c r="DS172" s="2523"/>
      <c r="DU172" s="8362" t="s">
        <v>1762</v>
      </c>
      <c r="DV172" s="4995"/>
      <c r="DW172" s="4993"/>
      <c r="DX172" s="4993"/>
      <c r="DY172" s="4993"/>
      <c r="DZ172" s="4993"/>
      <c r="EA172" s="4993"/>
      <c r="EB172" s="4993"/>
      <c r="EC172" s="4993"/>
      <c r="ED172" s="4993"/>
      <c r="EE172" s="4993"/>
      <c r="EF172" s="4993"/>
      <c r="EG172" s="4993"/>
      <c r="EH172" s="4993"/>
      <c r="EI172" s="4993"/>
      <c r="EJ172" s="4993"/>
      <c r="EK172" s="4993"/>
      <c r="EL172" s="4994"/>
      <c r="EM172" s="6925"/>
      <c r="EN172" s="4450"/>
      <c r="EO172" s="4450"/>
      <c r="EP172" s="326"/>
      <c r="EQ172" s="326"/>
      <c r="ER172" s="326"/>
      <c r="ES172" s="326"/>
      <c r="ET172" s="326"/>
      <c r="EU172" s="326"/>
      <c r="EV172" s="326"/>
      <c r="EW172" s="326"/>
      <c r="EX172" s="326"/>
      <c r="EY172" s="326"/>
      <c r="EZ172" s="326"/>
      <c r="FA172" s="326"/>
      <c r="FB172" s="327"/>
      <c r="FD172" s="5123"/>
      <c r="FE172" s="5124"/>
      <c r="FF172" s="5124"/>
      <c r="FG172" s="5124"/>
      <c r="FH172" s="5124"/>
      <c r="FI172" s="5124"/>
      <c r="FJ172" s="5124"/>
      <c r="FK172" s="5124"/>
      <c r="FL172" s="5125"/>
      <c r="FM172" s="5124"/>
      <c r="FN172" s="5124"/>
      <c r="FO172" s="5124"/>
      <c r="FP172" s="5124"/>
      <c r="FQ172" s="5124"/>
      <c r="FR172" s="5132"/>
      <c r="FS172" s="5416"/>
      <c r="FT172" s="5126"/>
      <c r="GM172" s="6535"/>
      <c r="GN172" s="6536"/>
      <c r="GO172" s="6536"/>
      <c r="GP172" s="6536"/>
      <c r="GQ172" s="6536"/>
      <c r="GR172" s="6536"/>
      <c r="GS172" s="6536"/>
      <c r="GT172" s="6536"/>
      <c r="GU172" s="6537"/>
      <c r="GV172" s="6536"/>
      <c r="GW172" s="6536"/>
      <c r="GX172" s="6536"/>
      <c r="GY172" s="6536"/>
      <c r="GZ172" s="6536"/>
      <c r="HA172" s="6536"/>
      <c r="HB172" s="6676"/>
      <c r="HC172" s="6676"/>
      <c r="HD172" s="6538"/>
      <c r="HW172" s="6781"/>
      <c r="HX172" s="6781"/>
      <c r="HY172" s="6781"/>
      <c r="HZ172" s="6781" t="s">
        <v>3</v>
      </c>
      <c r="IA172" s="6781" t="s">
        <v>18</v>
      </c>
      <c r="IB172" s="6781"/>
      <c r="IC172" s="6781"/>
      <c r="ID172" s="6781" t="s">
        <v>21</v>
      </c>
      <c r="IE172" s="6781" t="s">
        <v>27</v>
      </c>
      <c r="IF172" s="6781" t="s">
        <v>28</v>
      </c>
      <c r="IG172" s="6781"/>
      <c r="IH172" s="6781"/>
      <c r="II172" s="6781"/>
      <c r="IJ172" s="6781"/>
      <c r="IK172" s="6781" t="s">
        <v>11</v>
      </c>
      <c r="IL172" s="6873"/>
      <c r="IM172" s="6873"/>
      <c r="IN172" s="6781"/>
      <c r="IO172" s="87"/>
      <c r="IP172" s="6731"/>
      <c r="IQ172" s="6731"/>
      <c r="IR172" s="6731"/>
      <c r="IS172" s="6731"/>
      <c r="IT172" s="6731"/>
      <c r="IU172" s="6731"/>
      <c r="IV172" s="6731"/>
      <c r="IW172" s="6731"/>
      <c r="IX172" s="6731"/>
      <c r="IY172" s="6731"/>
      <c r="IZ172" s="6731"/>
      <c r="JA172" s="6731"/>
      <c r="JB172" s="6731"/>
      <c r="JC172" s="6731"/>
      <c r="JD172" s="6731"/>
      <c r="JE172" s="6731"/>
    </row>
    <row r="173" spans="17:265" ht="18" thickBot="1">
      <c r="Q173" s="7656"/>
      <c r="R173" s="7656"/>
      <c r="S173" s="7656"/>
      <c r="T173" s="7656" t="s">
        <v>14</v>
      </c>
      <c r="U173" s="7656" t="s">
        <v>12</v>
      </c>
      <c r="V173" s="7656"/>
      <c r="W173" s="7656"/>
      <c r="X173" s="7656"/>
      <c r="Y173" s="7656" t="s">
        <v>15</v>
      </c>
      <c r="Z173" s="7656" t="s">
        <v>12</v>
      </c>
      <c r="AA173" s="7656" t="s">
        <v>12</v>
      </c>
      <c r="AB173" s="7656"/>
      <c r="AC173" s="7656"/>
      <c r="AD173" s="7656"/>
      <c r="AE173" s="7656"/>
      <c r="AF173" s="7656" t="s">
        <v>0</v>
      </c>
      <c r="AG173" s="7656"/>
      <c r="AH173" s="7656"/>
      <c r="AI173" s="7782"/>
      <c r="AJ173" s="7988"/>
      <c r="AK173" s="7988"/>
      <c r="AL173" s="7988"/>
      <c r="AM173" s="7649"/>
      <c r="AN173" s="7649"/>
      <c r="AO173" s="7649"/>
      <c r="AP173" s="7649"/>
      <c r="AQ173" s="7649"/>
      <c r="AR173" s="7649"/>
      <c r="AS173" s="7649"/>
      <c r="AT173" s="7649"/>
      <c r="AU173" s="7838"/>
      <c r="AV173" s="7838"/>
      <c r="AW173" s="7649"/>
      <c r="AX173" s="7649"/>
      <c r="AY173" s="7649"/>
      <c r="AZ173" s="7649"/>
      <c r="BC173" s="8358" t="s">
        <v>1749</v>
      </c>
      <c r="BD173" s="5057"/>
      <c r="BE173" s="5058"/>
      <c r="BF173" s="5058"/>
      <c r="BG173" s="5058"/>
      <c r="BH173" s="5058"/>
      <c r="BI173" s="5058"/>
      <c r="BJ173" s="5058"/>
      <c r="BK173" s="5058"/>
      <c r="BL173" s="5058"/>
      <c r="BM173" s="5058"/>
      <c r="BN173" s="5058"/>
      <c r="BO173" s="5058"/>
      <c r="BP173" s="5058"/>
      <c r="BQ173" s="5058"/>
      <c r="BR173" s="5058"/>
      <c r="BS173" s="5058"/>
      <c r="BT173" s="5083"/>
      <c r="BU173" s="5300"/>
      <c r="BV173" s="5094"/>
      <c r="BW173" s="5094"/>
      <c r="BX173" s="5095"/>
      <c r="BY173" s="5095"/>
      <c r="BZ173" s="5095"/>
      <c r="CA173" s="5095"/>
      <c r="CB173" s="5095"/>
      <c r="CC173" s="5095"/>
      <c r="CD173" s="5095"/>
      <c r="CE173" s="5095"/>
      <c r="CF173" s="5095"/>
      <c r="CG173" s="5095"/>
      <c r="CH173" s="5095"/>
      <c r="CI173" s="6475"/>
      <c r="CJ173" s="5166"/>
      <c r="CL173" s="5139"/>
      <c r="CM173" s="5139"/>
      <c r="CN173" s="5139"/>
      <c r="CO173" s="5139"/>
      <c r="CP173" s="5139"/>
      <c r="CQ173" s="5139"/>
      <c r="CR173" s="5139"/>
      <c r="CS173" s="5139"/>
      <c r="CT173" s="5139"/>
      <c r="CU173" s="5139"/>
      <c r="CV173" s="5139"/>
      <c r="CW173" s="5139"/>
      <c r="CX173" s="5139"/>
      <c r="CY173" s="5139"/>
      <c r="CZ173" s="5139"/>
      <c r="DA173" s="5139"/>
      <c r="DB173" s="5139"/>
      <c r="DC173" s="5139"/>
      <c r="DD173" s="5484"/>
      <c r="DE173" s="5127"/>
      <c r="DF173" s="5127"/>
      <c r="DG173" s="2557"/>
      <c r="DH173" s="2557"/>
      <c r="DI173" s="2557"/>
      <c r="DJ173" s="2557"/>
      <c r="DK173" s="2557"/>
      <c r="DL173" s="2557"/>
      <c r="DM173" s="2557"/>
      <c r="DN173" s="2557"/>
      <c r="DO173" s="2557"/>
      <c r="DP173" s="2557"/>
      <c r="DQ173" s="2557"/>
      <c r="DR173" s="2557"/>
      <c r="DS173" s="2523"/>
      <c r="DU173" s="5016"/>
      <c r="DV173" s="5016"/>
      <c r="DW173" s="5016"/>
      <c r="DX173" s="5016" t="s">
        <v>14</v>
      </c>
      <c r="DY173" s="5016" t="s">
        <v>12</v>
      </c>
      <c r="DZ173" s="5016"/>
      <c r="EA173" s="5016"/>
      <c r="EB173" s="5016" t="s">
        <v>15</v>
      </c>
      <c r="EC173" s="5016" t="s">
        <v>12</v>
      </c>
      <c r="ED173" s="5016" t="s">
        <v>12</v>
      </c>
      <c r="EE173" s="5016"/>
      <c r="EF173" s="5016"/>
      <c r="EG173" s="5016"/>
      <c r="EH173" s="5016"/>
      <c r="EI173" s="5016" t="s">
        <v>0</v>
      </c>
      <c r="EJ173" s="5016"/>
      <c r="EK173" s="5016"/>
      <c r="EL173" s="4994"/>
      <c r="EM173" s="4153"/>
      <c r="EN173" s="4153"/>
      <c r="EO173" s="4153"/>
      <c r="EP173" s="86"/>
      <c r="EQ173" s="86"/>
      <c r="ER173" s="86"/>
      <c r="ES173" s="86"/>
      <c r="ET173" s="86"/>
      <c r="EU173" s="86"/>
      <c r="EV173" s="86"/>
      <c r="EW173" s="86"/>
      <c r="EX173" s="86"/>
      <c r="EY173" s="86"/>
      <c r="EZ173" s="86"/>
      <c r="FA173" s="86"/>
      <c r="FB173" s="86"/>
      <c r="FD173" s="5135"/>
      <c r="FE173" s="5136"/>
      <c r="FF173" s="5136"/>
      <c r="FG173" s="5136"/>
      <c r="FH173" s="5136"/>
      <c r="FI173" s="5136"/>
      <c r="FJ173" s="5136"/>
      <c r="FK173" s="5136"/>
      <c r="FL173" s="5137"/>
      <c r="FM173" s="5136"/>
      <c r="FN173" s="5136"/>
      <c r="FO173" s="5136"/>
      <c r="FP173" s="5136"/>
      <c r="FQ173" s="5136"/>
      <c r="FR173" s="7064"/>
      <c r="FS173" s="5418"/>
      <c r="FT173" s="5138"/>
      <c r="GM173" s="6535"/>
      <c r="GN173" s="6536"/>
      <c r="GO173" s="6536"/>
      <c r="GP173" s="6536"/>
      <c r="GQ173" s="6536"/>
      <c r="GR173" s="6536"/>
      <c r="GS173" s="6536"/>
      <c r="GT173" s="6536"/>
      <c r="GU173" s="6537"/>
      <c r="GV173" s="6536"/>
      <c r="GW173" s="6536"/>
      <c r="GX173" s="6536"/>
      <c r="GY173" s="6536"/>
      <c r="GZ173" s="6536"/>
      <c r="HA173" s="6536"/>
      <c r="HB173" s="6676"/>
      <c r="HC173" s="6676"/>
      <c r="HD173" s="6538"/>
      <c r="HW173" s="7287"/>
      <c r="HX173" s="6739"/>
      <c r="HY173" s="6739"/>
      <c r="HZ173" s="6739"/>
      <c r="IA173" s="6740"/>
      <c r="IB173" s="6739"/>
      <c r="IC173" s="6739"/>
      <c r="ID173" s="6741"/>
      <c r="IE173" s="6742"/>
      <c r="IF173" s="6740"/>
      <c r="IG173" s="7193"/>
      <c r="IH173" s="6739"/>
      <c r="II173" s="6743"/>
      <c r="IJ173" s="6744"/>
      <c r="IK173" s="6745"/>
      <c r="IL173" s="7194"/>
      <c r="IM173" s="6745"/>
      <c r="IN173" s="6879"/>
      <c r="IO173" s="5012"/>
      <c r="IP173" s="6731"/>
      <c r="IQ173" s="6731"/>
      <c r="IR173" s="6731"/>
      <c r="IS173" s="6731"/>
      <c r="IT173" s="6731"/>
      <c r="IU173" s="6731"/>
      <c r="IV173" s="6731"/>
      <c r="IW173" s="6731"/>
      <c r="IX173" s="6731"/>
      <c r="IY173" s="6731"/>
      <c r="IZ173" s="6731"/>
      <c r="JA173" s="6731"/>
      <c r="JB173" s="6731"/>
      <c r="JC173" s="6731"/>
      <c r="JD173" s="6731"/>
      <c r="JE173" s="6731"/>
    </row>
    <row r="174" spans="17:265" ht="18" thickBot="1">
      <c r="Q174" s="7660" t="s">
        <v>3</v>
      </c>
      <c r="R174" s="7660" t="s">
        <v>4</v>
      </c>
      <c r="S174" s="7660" t="s">
        <v>18</v>
      </c>
      <c r="T174" s="7660" t="s">
        <v>19</v>
      </c>
      <c r="U174" s="7660" t="s">
        <v>19</v>
      </c>
      <c r="V174" s="7660" t="s">
        <v>20</v>
      </c>
      <c r="W174" s="7660" t="s">
        <v>21</v>
      </c>
      <c r="X174" s="7660" t="s">
        <v>1559</v>
      </c>
      <c r="Y174" s="7660" t="s">
        <v>22</v>
      </c>
      <c r="Z174" s="7660" t="s">
        <v>23</v>
      </c>
      <c r="AA174" s="7660" t="s">
        <v>23</v>
      </c>
      <c r="AB174" s="7660" t="s">
        <v>1227</v>
      </c>
      <c r="AC174" s="7660" t="s">
        <v>20</v>
      </c>
      <c r="AD174" s="7660" t="s">
        <v>25</v>
      </c>
      <c r="AE174" s="7660" t="s">
        <v>0</v>
      </c>
      <c r="AF174" s="7660" t="s">
        <v>1363</v>
      </c>
      <c r="AG174" s="7660" t="s">
        <v>1388</v>
      </c>
      <c r="AH174" s="7660" t="s">
        <v>26</v>
      </c>
      <c r="AI174" s="7782"/>
      <c r="AJ174" s="8166" t="s">
        <v>1654</v>
      </c>
      <c r="AK174" s="7988"/>
      <c r="AL174" s="7988"/>
      <c r="AM174" s="7649"/>
      <c r="AN174" s="7649"/>
      <c r="AO174" s="7649"/>
      <c r="AP174" s="7649"/>
      <c r="AQ174" s="7649"/>
      <c r="AR174" s="7649"/>
      <c r="AS174" s="7649"/>
      <c r="AT174" s="7649"/>
      <c r="AU174" s="7649"/>
      <c r="AV174" s="7649"/>
      <c r="AW174" s="7649"/>
      <c r="AX174" s="7649"/>
      <c r="AY174" s="7649"/>
      <c r="AZ174" s="7649"/>
      <c r="BC174" s="5059"/>
      <c r="BD174" s="5059"/>
      <c r="BE174" s="5059"/>
      <c r="BF174" s="5059" t="s">
        <v>14</v>
      </c>
      <c r="BG174" s="5059" t="s">
        <v>12</v>
      </c>
      <c r="BH174" s="5059"/>
      <c r="BI174" s="5059"/>
      <c r="BJ174" s="5059" t="s">
        <v>15</v>
      </c>
      <c r="BK174" s="5059" t="s">
        <v>12</v>
      </c>
      <c r="BL174" s="5059" t="s">
        <v>12</v>
      </c>
      <c r="BM174" s="5059"/>
      <c r="BN174" s="5059"/>
      <c r="BO174" s="5059"/>
      <c r="BP174" s="5059"/>
      <c r="BQ174" s="5059" t="s">
        <v>0</v>
      </c>
      <c r="BR174" s="5059"/>
      <c r="BS174" s="5059"/>
      <c r="BT174" s="5083"/>
      <c r="BU174" s="5274"/>
      <c r="BV174" s="5294"/>
      <c r="BW174" s="5094"/>
      <c r="BX174" s="5095"/>
      <c r="BY174" s="5095"/>
      <c r="BZ174" s="5095"/>
      <c r="CA174" s="5095"/>
      <c r="CB174" s="5095"/>
      <c r="CC174" s="5095"/>
      <c r="CD174" s="5095"/>
      <c r="CE174" s="5095"/>
      <c r="CF174" s="5095"/>
      <c r="CG174" s="5095"/>
      <c r="CH174" s="5095"/>
      <c r="CI174" s="6475"/>
      <c r="CJ174" s="5166"/>
      <c r="CL174" s="5103" t="s">
        <v>1812</v>
      </c>
      <c r="CM174" s="5103"/>
      <c r="CN174" s="5104"/>
      <c r="CO174" s="5104"/>
      <c r="CP174" s="5104"/>
      <c r="CQ174" s="5104"/>
      <c r="CR174" s="5104"/>
      <c r="CS174" s="5104"/>
      <c r="CT174" s="5104"/>
      <c r="CU174" s="5104"/>
      <c r="CV174" s="5104"/>
      <c r="CW174" s="5104"/>
      <c r="CX174" s="5104"/>
      <c r="CY174" s="5104"/>
      <c r="CZ174" s="5104"/>
      <c r="DA174" s="5104"/>
      <c r="DB174" s="5104"/>
      <c r="DC174" s="5139"/>
      <c r="DD174" s="5484"/>
      <c r="DE174" s="5127"/>
      <c r="DF174" s="5127"/>
      <c r="DG174" s="2557"/>
      <c r="DH174" s="2557"/>
      <c r="DI174" s="2557"/>
      <c r="DJ174" s="2557"/>
      <c r="DK174" s="2557"/>
      <c r="DL174" s="2557"/>
      <c r="DM174" s="2557"/>
      <c r="DN174" s="2557"/>
      <c r="DO174" s="2557"/>
      <c r="DP174" s="2557"/>
      <c r="DQ174" s="2557"/>
      <c r="DR174" s="2557"/>
      <c r="DS174" s="2523"/>
      <c r="DU174" s="5017" t="s">
        <v>3</v>
      </c>
      <c r="DV174" s="5017" t="s">
        <v>4</v>
      </c>
      <c r="DW174" s="5017" t="s">
        <v>18</v>
      </c>
      <c r="DX174" s="5017" t="s">
        <v>19</v>
      </c>
      <c r="DY174" s="5017" t="s">
        <v>19</v>
      </c>
      <c r="DZ174" s="5017" t="s">
        <v>20</v>
      </c>
      <c r="EA174" s="5017" t="s">
        <v>21</v>
      </c>
      <c r="EB174" s="5017" t="s">
        <v>22</v>
      </c>
      <c r="EC174" s="5017" t="s">
        <v>23</v>
      </c>
      <c r="ED174" s="5017" t="s">
        <v>23</v>
      </c>
      <c r="EE174" s="5017" t="s">
        <v>1227</v>
      </c>
      <c r="EF174" s="5017" t="s">
        <v>20</v>
      </c>
      <c r="EG174" s="5017" t="s">
        <v>25</v>
      </c>
      <c r="EH174" s="5017" t="s">
        <v>0</v>
      </c>
      <c r="EI174" s="5017" t="s">
        <v>1363</v>
      </c>
      <c r="EJ174" s="5017"/>
      <c r="EK174" s="5017" t="s">
        <v>26</v>
      </c>
      <c r="EL174" s="4994"/>
      <c r="EM174" s="4153"/>
      <c r="EN174" s="4153"/>
      <c r="EO174" s="4153"/>
      <c r="EP174" s="86"/>
      <c r="EQ174" s="86"/>
      <c r="ER174" s="86"/>
      <c r="ES174" s="86"/>
      <c r="ET174" s="86"/>
      <c r="EU174" s="86"/>
      <c r="EV174" s="86"/>
      <c r="EW174" s="86"/>
      <c r="EX174" s="86"/>
      <c r="EY174" s="86"/>
      <c r="EZ174" s="86"/>
      <c r="FA174" s="86"/>
      <c r="FB174" s="86"/>
      <c r="FD174" s="5135"/>
      <c r="FE174" s="5136"/>
      <c r="FF174" s="5136"/>
      <c r="FG174" s="5136"/>
      <c r="FH174" s="5136"/>
      <c r="FI174" s="5136"/>
      <c r="FJ174" s="5136"/>
      <c r="FK174" s="5136"/>
      <c r="FL174" s="5137"/>
      <c r="FM174" s="5136"/>
      <c r="FN174" s="5136"/>
      <c r="FO174" s="5136"/>
      <c r="FP174" s="5136"/>
      <c r="FQ174" s="5136"/>
      <c r="FR174" s="7064"/>
      <c r="FS174" s="5418"/>
      <c r="FT174" s="5138"/>
      <c r="GM174" s="6535"/>
      <c r="GN174" s="6536"/>
      <c r="GO174" s="6536"/>
      <c r="GP174" s="6536"/>
      <c r="GQ174" s="6536"/>
      <c r="GR174" s="6536"/>
      <c r="GS174" s="6536"/>
      <c r="GT174" s="6536"/>
      <c r="GU174" s="6537"/>
      <c r="GV174" s="6536"/>
      <c r="GW174" s="6536"/>
      <c r="GX174" s="6536"/>
      <c r="GY174" s="6536"/>
      <c r="GZ174" s="6536"/>
      <c r="HA174" s="6536"/>
      <c r="HB174" s="6676"/>
      <c r="HC174" s="6676"/>
      <c r="HD174" s="6538"/>
      <c r="HW174" s="6754"/>
      <c r="HX174" s="6747"/>
      <c r="HY174" s="6747"/>
      <c r="HZ174" s="6747"/>
      <c r="IA174" s="6748"/>
      <c r="IB174" s="6747"/>
      <c r="IC174" s="6747"/>
      <c r="ID174" s="6749"/>
      <c r="IE174" s="6750"/>
      <c r="IF174" s="6748"/>
      <c r="IG174" s="7453"/>
      <c r="IH174" s="6747"/>
      <c r="II174" s="6751"/>
      <c r="IJ174" s="6752"/>
      <c r="IK174" s="6753"/>
      <c r="IL174" s="7454"/>
      <c r="IM174" s="6753"/>
      <c r="IN174" s="6762"/>
      <c r="IO174" s="5012"/>
      <c r="IP174" s="6731"/>
      <c r="IQ174" s="6731"/>
      <c r="IR174" s="6731"/>
      <c r="IS174" s="6731"/>
      <c r="IT174" s="6731"/>
      <c r="IU174" s="6731"/>
      <c r="IV174" s="6731"/>
      <c r="IW174" s="6731"/>
      <c r="IX174" s="6731"/>
      <c r="IY174" s="6731"/>
      <c r="IZ174" s="6731"/>
      <c r="JA174" s="6731"/>
      <c r="JB174" s="6731"/>
      <c r="JC174" s="6731"/>
      <c r="JD174" s="6731"/>
      <c r="JE174" s="6731"/>
    </row>
    <row r="175" spans="17:265" ht="15" thickBot="1">
      <c r="Q175" s="7665"/>
      <c r="R175" s="7665"/>
      <c r="S175" s="7665"/>
      <c r="T175" s="7665" t="s">
        <v>3</v>
      </c>
      <c r="U175" s="7665" t="s">
        <v>18</v>
      </c>
      <c r="V175" s="7665"/>
      <c r="W175" s="7665"/>
      <c r="X175" s="7665"/>
      <c r="Y175" s="7665" t="s">
        <v>21</v>
      </c>
      <c r="Z175" s="7665" t="s">
        <v>27</v>
      </c>
      <c r="AA175" s="7665" t="s">
        <v>28</v>
      </c>
      <c r="AB175" s="7665"/>
      <c r="AC175" s="7665"/>
      <c r="AD175" s="7665"/>
      <c r="AE175" s="7665"/>
      <c r="AF175" s="7665" t="s">
        <v>11</v>
      </c>
      <c r="AG175" s="7665"/>
      <c r="AH175" s="7665"/>
      <c r="AI175" s="7782"/>
      <c r="AJ175" s="8007"/>
      <c r="AK175" s="7661"/>
      <c r="AL175" s="7662" t="s">
        <v>14</v>
      </c>
      <c r="AM175" s="7662" t="s">
        <v>12</v>
      </c>
      <c r="AN175" s="7662"/>
      <c r="AO175" s="7662"/>
      <c r="AP175" s="7662"/>
      <c r="AQ175" s="7662" t="s">
        <v>15</v>
      </c>
      <c r="AR175" s="7662" t="s">
        <v>12</v>
      </c>
      <c r="AS175" s="7662" t="s">
        <v>12</v>
      </c>
      <c r="AT175" s="7662"/>
      <c r="AU175" s="7662"/>
      <c r="AV175" s="7662"/>
      <c r="AW175" s="7662"/>
      <c r="AX175" s="7662" t="s">
        <v>0</v>
      </c>
      <c r="AY175" s="7663"/>
      <c r="AZ175" s="7664"/>
      <c r="BC175" s="5060" t="s">
        <v>3</v>
      </c>
      <c r="BD175" s="5060" t="s">
        <v>4</v>
      </c>
      <c r="BE175" s="5060" t="s">
        <v>18</v>
      </c>
      <c r="BF175" s="5060" t="s">
        <v>19</v>
      </c>
      <c r="BG175" s="5060" t="s">
        <v>19</v>
      </c>
      <c r="BH175" s="5060" t="s">
        <v>20</v>
      </c>
      <c r="BI175" s="5060" t="s">
        <v>21</v>
      </c>
      <c r="BJ175" s="5060" t="s">
        <v>22</v>
      </c>
      <c r="BK175" s="5060" t="s">
        <v>23</v>
      </c>
      <c r="BL175" s="5060" t="s">
        <v>23</v>
      </c>
      <c r="BM175" s="5060" t="s">
        <v>1227</v>
      </c>
      <c r="BN175" s="5060" t="s">
        <v>20</v>
      </c>
      <c r="BO175" s="5060" t="s">
        <v>25</v>
      </c>
      <c r="BP175" s="5060" t="s">
        <v>0</v>
      </c>
      <c r="BQ175" s="5060" t="s">
        <v>1363</v>
      </c>
      <c r="BR175" s="6697" t="s">
        <v>1388</v>
      </c>
      <c r="BS175" s="5060" t="s">
        <v>26</v>
      </c>
      <c r="BT175" s="5083"/>
      <c r="BU175" s="5306"/>
      <c r="BV175" s="5294"/>
      <c r="BW175" s="5094"/>
      <c r="BX175" s="5095"/>
      <c r="BY175" s="5095"/>
      <c r="BZ175" s="5095"/>
      <c r="CA175" s="5095"/>
      <c r="CB175" s="5095"/>
      <c r="CC175" s="5095"/>
      <c r="CD175" s="5095"/>
      <c r="CE175" s="5095"/>
      <c r="CF175" s="5095"/>
      <c r="CG175" s="5095"/>
      <c r="CH175" s="5095"/>
      <c r="CI175" s="6475"/>
      <c r="CJ175" s="5166"/>
      <c r="CL175" s="5106"/>
      <c r="CM175" s="5106"/>
      <c r="CN175" s="5106"/>
      <c r="CO175" s="5106" t="s">
        <v>14</v>
      </c>
      <c r="CP175" s="5106" t="s">
        <v>12</v>
      </c>
      <c r="CQ175" s="5106"/>
      <c r="CR175" s="5106"/>
      <c r="CS175" s="5106" t="s">
        <v>15</v>
      </c>
      <c r="CT175" s="5106" t="s">
        <v>12</v>
      </c>
      <c r="CU175" s="5106" t="s">
        <v>12</v>
      </c>
      <c r="CV175" s="5106"/>
      <c r="CW175" s="5106"/>
      <c r="CX175" s="5106"/>
      <c r="CY175" s="5106"/>
      <c r="CZ175" s="5106" t="s">
        <v>0</v>
      </c>
      <c r="DA175" s="5106"/>
      <c r="DB175" s="5106"/>
      <c r="DC175" s="5139"/>
      <c r="DD175" s="5484"/>
      <c r="DE175" s="5127"/>
      <c r="DF175" s="5127"/>
      <c r="DG175" s="2557"/>
      <c r="DH175" s="2557"/>
      <c r="DI175" s="2557"/>
      <c r="DJ175" s="2557"/>
      <c r="DK175" s="2557"/>
      <c r="DL175" s="2557"/>
      <c r="DM175" s="2557"/>
      <c r="DN175" s="2557"/>
      <c r="DO175" s="2557"/>
      <c r="DP175" s="2557"/>
      <c r="DQ175" s="2557"/>
      <c r="DR175" s="2557"/>
      <c r="DS175" s="2523"/>
      <c r="DU175" s="5018"/>
      <c r="DV175" s="5018"/>
      <c r="DW175" s="5018"/>
      <c r="DX175" s="5018" t="s">
        <v>3</v>
      </c>
      <c r="DY175" s="5018" t="s">
        <v>18</v>
      </c>
      <c r="DZ175" s="5018"/>
      <c r="EA175" s="5018"/>
      <c r="EB175" s="5018" t="s">
        <v>21</v>
      </c>
      <c r="EC175" s="5018" t="s">
        <v>27</v>
      </c>
      <c r="ED175" s="5018" t="s">
        <v>28</v>
      </c>
      <c r="EE175" s="5018"/>
      <c r="EF175" s="5018"/>
      <c r="EG175" s="5018"/>
      <c r="EH175" s="5018"/>
      <c r="EI175" s="5018" t="s">
        <v>11</v>
      </c>
      <c r="EJ175" s="5018"/>
      <c r="EK175" s="5018"/>
      <c r="EL175" s="4994"/>
      <c r="EM175" s="90"/>
      <c r="EN175" s="4153"/>
      <c r="EO175" s="4153"/>
      <c r="EP175" s="86"/>
      <c r="EQ175" s="86"/>
      <c r="ER175" s="86"/>
      <c r="ES175" s="86"/>
      <c r="ET175" s="86"/>
      <c r="EU175" s="86"/>
      <c r="EV175" s="86"/>
      <c r="EW175" s="86"/>
      <c r="EX175" s="86"/>
      <c r="EY175" s="86"/>
      <c r="EZ175" s="86"/>
      <c r="FA175" s="86"/>
      <c r="FB175" s="86"/>
      <c r="FD175" s="5140"/>
      <c r="FE175" s="5141"/>
      <c r="FF175" s="5141"/>
      <c r="FG175" s="5141"/>
      <c r="FH175" s="5141"/>
      <c r="FI175" s="5141"/>
      <c r="FJ175" s="5141"/>
      <c r="FK175" s="5141"/>
      <c r="FL175" s="5142"/>
      <c r="FM175" s="5141"/>
      <c r="FN175" s="5141"/>
      <c r="FO175" s="5141"/>
      <c r="FP175" s="5141"/>
      <c r="FQ175" s="5141"/>
      <c r="FR175" s="5203"/>
      <c r="FS175" s="5420"/>
      <c r="FT175" s="5143"/>
      <c r="GM175" s="6535"/>
      <c r="GN175" s="6536"/>
      <c r="GO175" s="6536"/>
      <c r="GP175" s="6536"/>
      <c r="GQ175" s="6536"/>
      <c r="GR175" s="6536"/>
      <c r="GS175" s="6536"/>
      <c r="GT175" s="6536"/>
      <c r="GU175" s="6537"/>
      <c r="GV175" s="6536"/>
      <c r="GW175" s="6536"/>
      <c r="GX175" s="6536"/>
      <c r="GY175" s="6536"/>
      <c r="GZ175" s="6536"/>
      <c r="HA175" s="6536"/>
      <c r="HB175" s="6676"/>
      <c r="HC175" s="6676"/>
      <c r="HD175" s="6538"/>
      <c r="HW175" s="6754"/>
      <c r="HX175" s="6755"/>
      <c r="HY175" s="6755"/>
      <c r="HZ175" s="6755"/>
      <c r="IA175" s="6756"/>
      <c r="IB175" s="6755"/>
      <c r="IC175" s="6755"/>
      <c r="ID175" s="6757"/>
      <c r="IE175" s="6758"/>
      <c r="IF175" s="6756"/>
      <c r="IG175" s="7192"/>
      <c r="IH175" s="6755"/>
      <c r="II175" s="6759"/>
      <c r="IJ175" s="6760"/>
      <c r="IK175" s="6761"/>
      <c r="IL175" s="7177"/>
      <c r="IM175" s="6761"/>
      <c r="IN175" s="6762"/>
      <c r="IO175" s="5012"/>
      <c r="IP175" s="6731"/>
      <c r="IQ175" s="6731"/>
      <c r="IR175" s="6731"/>
      <c r="IS175" s="6731"/>
      <c r="IT175" s="6731"/>
      <c r="IU175" s="6731"/>
      <c r="IV175" s="6731"/>
      <c r="IW175" s="6731"/>
      <c r="IX175" s="6731"/>
      <c r="IY175" s="6731"/>
      <c r="IZ175" s="6731"/>
      <c r="JA175" s="6731"/>
      <c r="JB175" s="6731"/>
      <c r="JC175" s="6731"/>
      <c r="JD175" s="6731"/>
      <c r="JE175" s="6731"/>
    </row>
    <row r="176" spans="17:265" ht="18.75" customHeight="1" thickBot="1">
      <c r="Q176" s="8636" t="s">
        <v>1543</v>
      </c>
      <c r="R176" s="8637" t="s">
        <v>1774</v>
      </c>
      <c r="S176" s="8638">
        <v>54</v>
      </c>
      <c r="T176" s="8639">
        <v>3960</v>
      </c>
      <c r="U176" s="8640">
        <v>45738</v>
      </c>
      <c r="V176" s="8641">
        <v>47.6</v>
      </c>
      <c r="W176" s="8637" t="s">
        <v>35</v>
      </c>
      <c r="X176" s="8637">
        <f>(V176*1000/400)</f>
        <v>119</v>
      </c>
      <c r="Y176" s="8642">
        <v>1350</v>
      </c>
      <c r="Z176" s="8643">
        <v>45810</v>
      </c>
      <c r="AA176" s="8643">
        <v>45810</v>
      </c>
      <c r="AB176" s="8637"/>
      <c r="AC176" s="8644">
        <v>47600</v>
      </c>
      <c r="AD176" s="8645">
        <f t="shared" ref="AD176:AD188" si="53">(AC176-V176*1000)</f>
        <v>0</v>
      </c>
      <c r="AE176" s="8642">
        <f t="shared" ref="AE176:AE181" si="54">(AC176*Y176/1000)</f>
        <v>64260</v>
      </c>
      <c r="AF176" s="8642">
        <f>(AE176*0.05)</f>
        <v>3213</v>
      </c>
      <c r="AG176" s="8646">
        <v>5</v>
      </c>
      <c r="AH176" s="8552"/>
      <c r="AI176" s="7782"/>
      <c r="AJ176" s="7660" t="s">
        <v>4</v>
      </c>
      <c r="AK176" s="7666" t="s">
        <v>18</v>
      </c>
      <c r="AL176" s="7667" t="s">
        <v>19</v>
      </c>
      <c r="AM176" s="7667" t="s">
        <v>19</v>
      </c>
      <c r="AN176" s="7667" t="s">
        <v>20</v>
      </c>
      <c r="AO176" s="7667" t="s">
        <v>21</v>
      </c>
      <c r="AP176" s="7667" t="s">
        <v>1559</v>
      </c>
      <c r="AQ176" s="7667" t="s">
        <v>22</v>
      </c>
      <c r="AR176" s="7667" t="s">
        <v>23</v>
      </c>
      <c r="AS176" s="7667" t="s">
        <v>23</v>
      </c>
      <c r="AT176" s="7667" t="s">
        <v>24</v>
      </c>
      <c r="AU176" s="7667" t="s">
        <v>20</v>
      </c>
      <c r="AV176" s="7667" t="s">
        <v>25</v>
      </c>
      <c r="AW176" s="7667" t="s">
        <v>0</v>
      </c>
      <c r="AX176" s="7667" t="s">
        <v>1363</v>
      </c>
      <c r="AY176" s="7668" t="s">
        <v>1388</v>
      </c>
      <c r="AZ176" s="7669" t="s">
        <v>26</v>
      </c>
      <c r="BC176" s="5061"/>
      <c r="BD176" s="5061"/>
      <c r="BE176" s="5061"/>
      <c r="BF176" s="5061" t="s">
        <v>3</v>
      </c>
      <c r="BG176" s="5061" t="s">
        <v>18</v>
      </c>
      <c r="BH176" s="5061"/>
      <c r="BI176" s="5061"/>
      <c r="BJ176" s="5061" t="s">
        <v>21</v>
      </c>
      <c r="BK176" s="5061" t="s">
        <v>27</v>
      </c>
      <c r="BL176" s="5061" t="s">
        <v>28</v>
      </c>
      <c r="BM176" s="5061"/>
      <c r="BN176" s="5061"/>
      <c r="BO176" s="5061"/>
      <c r="BP176" s="5061"/>
      <c r="BQ176" s="5061" t="s">
        <v>11</v>
      </c>
      <c r="BR176" s="5061"/>
      <c r="BS176" s="5061"/>
      <c r="BT176" s="5083"/>
      <c r="BU176" s="5286"/>
      <c r="BV176" s="5294"/>
      <c r="BW176" s="5094"/>
      <c r="BX176" s="5095"/>
      <c r="BY176" s="5095"/>
      <c r="BZ176" s="5095"/>
      <c r="CA176" s="5095"/>
      <c r="CB176" s="5095"/>
      <c r="CC176" s="5095"/>
      <c r="CD176" s="5095"/>
      <c r="CE176" s="5095"/>
      <c r="CF176" s="5095"/>
      <c r="CG176" s="5095"/>
      <c r="CH176" s="5095"/>
      <c r="CI176" s="6475"/>
      <c r="CJ176" s="5166"/>
      <c r="CL176" s="5110"/>
      <c r="CM176" s="5110"/>
      <c r="CN176" s="5110"/>
      <c r="CO176" s="5110"/>
      <c r="CP176" s="5110"/>
      <c r="CQ176" s="5110"/>
      <c r="CR176" s="5110"/>
      <c r="CS176" s="5110"/>
      <c r="CT176" s="5110"/>
      <c r="CU176" s="5110"/>
      <c r="CV176" s="5110"/>
      <c r="CW176" s="5110"/>
      <c r="CX176" s="5110"/>
      <c r="CY176" s="5110"/>
      <c r="CZ176" s="5110"/>
      <c r="DA176" s="5110"/>
      <c r="DB176" s="5110"/>
      <c r="DC176" s="5139"/>
      <c r="DD176" s="5484"/>
      <c r="DE176" s="5127"/>
      <c r="DF176" s="5127"/>
      <c r="DG176" s="2557"/>
      <c r="DH176" s="2557"/>
      <c r="DI176" s="2557"/>
      <c r="DJ176" s="2557"/>
      <c r="DK176" s="2557"/>
      <c r="DL176" s="2557"/>
      <c r="DM176" s="2557"/>
      <c r="DN176" s="2557"/>
      <c r="DO176" s="2557"/>
      <c r="DP176" s="2557"/>
      <c r="DQ176" s="2557"/>
      <c r="DR176" s="2557"/>
      <c r="DS176" s="2523"/>
      <c r="DU176" s="5469" t="s">
        <v>1543</v>
      </c>
      <c r="DV176" s="6370" t="s">
        <v>1850</v>
      </c>
      <c r="DW176" s="5459">
        <v>25</v>
      </c>
      <c r="DX176" s="5459">
        <v>6378</v>
      </c>
      <c r="DY176" s="5460">
        <v>45881</v>
      </c>
      <c r="DZ176" s="4227">
        <v>200</v>
      </c>
      <c r="EA176" s="6370" t="s">
        <v>35</v>
      </c>
      <c r="EB176" s="6370">
        <v>379.25</v>
      </c>
      <c r="EC176" s="4230">
        <v>45901</v>
      </c>
      <c r="ED176" s="6371">
        <v>45931</v>
      </c>
      <c r="EE176" s="6370">
        <v>42555</v>
      </c>
      <c r="EF176" s="7493">
        <v>9810</v>
      </c>
      <c r="EG176" s="6370">
        <f>(DZ176*1000-EF176)</f>
        <v>190190</v>
      </c>
      <c r="EH176" s="6373">
        <f>(EB176*EF176/1000)</f>
        <v>3720.4425000000001</v>
      </c>
      <c r="EI176" s="6373">
        <f>(EH176*0.04)</f>
        <v>148.8177</v>
      </c>
      <c r="EJ176" s="6370">
        <v>4</v>
      </c>
      <c r="EK176" s="8748" t="s">
        <v>1865</v>
      </c>
      <c r="EL176" s="4994"/>
      <c r="EM176" s="5016"/>
      <c r="EN176" s="5042"/>
      <c r="EO176" s="5038" t="s">
        <v>14</v>
      </c>
      <c r="EP176" s="5038" t="s">
        <v>12</v>
      </c>
      <c r="EQ176" s="5038"/>
      <c r="ER176" s="5038"/>
      <c r="ES176" s="5038" t="s">
        <v>15</v>
      </c>
      <c r="ET176" s="5038" t="s">
        <v>12</v>
      </c>
      <c r="EU176" s="5038" t="s">
        <v>12</v>
      </c>
      <c r="EV176" s="5038"/>
      <c r="EW176" s="5038"/>
      <c r="EX176" s="5038"/>
      <c r="EY176" s="5038"/>
      <c r="EZ176" s="5038" t="s">
        <v>0</v>
      </c>
      <c r="FA176" s="5382"/>
      <c r="FB176" s="5039"/>
      <c r="FD176" s="2248"/>
      <c r="FE176" s="2248"/>
      <c r="FF176" s="2248"/>
      <c r="FG176" s="2248"/>
      <c r="FH176" s="2248"/>
      <c r="FI176" s="2248"/>
      <c r="FJ176" s="2248"/>
      <c r="FK176" s="2248"/>
      <c r="FL176" s="2248"/>
      <c r="FM176" s="2248"/>
      <c r="FN176" s="2248"/>
      <c r="FO176" s="2248"/>
      <c r="FP176" s="2248"/>
      <c r="FQ176" s="2248"/>
      <c r="FR176" s="2248"/>
      <c r="FS176" s="2248"/>
      <c r="FT176" s="2248"/>
      <c r="GM176" s="6557"/>
      <c r="GN176" s="6558"/>
      <c r="GO176" s="6558"/>
      <c r="GP176" s="6558"/>
      <c r="GQ176" s="6558"/>
      <c r="GR176" s="6558"/>
      <c r="GS176" s="6558"/>
      <c r="GT176" s="6558"/>
      <c r="GU176" s="6559"/>
      <c r="GV176" s="6558"/>
      <c r="GW176" s="6558"/>
      <c r="GX176" s="6558"/>
      <c r="GY176" s="6558"/>
      <c r="GZ176" s="6558"/>
      <c r="HA176" s="6558"/>
      <c r="HB176" s="6899"/>
      <c r="HC176" s="6899"/>
      <c r="HD176" s="6560"/>
      <c r="HW176" s="6763"/>
      <c r="HX176" s="6764"/>
      <c r="HY176" s="6765"/>
      <c r="HZ176" s="6765"/>
      <c r="IA176" s="6766"/>
      <c r="IB176" s="6765"/>
      <c r="IC176" s="6765"/>
      <c r="ID176" s="6765"/>
      <c r="IE176" s="6767"/>
      <c r="IF176" s="6765"/>
      <c r="IG176" s="6765"/>
      <c r="IH176" s="6768"/>
      <c r="II176" s="6765"/>
      <c r="IJ176" s="6768"/>
      <c r="IK176" s="6768"/>
      <c r="IL176" s="6884"/>
      <c r="IM176" s="6884"/>
      <c r="IN176" s="6762"/>
      <c r="IO176" s="5012"/>
      <c r="IP176" s="6731"/>
      <c r="IQ176" s="6731"/>
      <c r="IR176" s="6731"/>
      <c r="IS176" s="6731"/>
      <c r="IT176" s="6731"/>
      <c r="IU176" s="6731"/>
      <c r="IV176" s="6731"/>
      <c r="IW176" s="6731"/>
      <c r="IX176" s="6731"/>
      <c r="IY176" s="6731"/>
      <c r="IZ176" s="6731"/>
      <c r="JA176" s="6731"/>
      <c r="JB176" s="6731"/>
      <c r="JC176" s="6731"/>
      <c r="JD176" s="6731"/>
      <c r="JE176" s="6731"/>
    </row>
    <row r="177" spans="17:265" ht="15" thickBot="1">
      <c r="Q177" s="8647" t="s">
        <v>1543</v>
      </c>
      <c r="R177" s="7931" t="s">
        <v>1774</v>
      </c>
      <c r="S177" s="7928">
        <v>55</v>
      </c>
      <c r="T177" s="7926" t="s">
        <v>36</v>
      </c>
      <c r="U177" s="8648">
        <v>45738</v>
      </c>
      <c r="V177" s="8649">
        <v>64.8</v>
      </c>
      <c r="W177" s="7931" t="s">
        <v>35</v>
      </c>
      <c r="X177" s="7931">
        <v>162</v>
      </c>
      <c r="Y177" s="7932">
        <v>1350</v>
      </c>
      <c r="Z177" s="8623">
        <v>45810</v>
      </c>
      <c r="AA177" s="8623">
        <v>45810</v>
      </c>
      <c r="AB177" s="7696"/>
      <c r="AC177" s="8625">
        <v>64800</v>
      </c>
      <c r="AD177" s="8645">
        <f t="shared" si="53"/>
        <v>0</v>
      </c>
      <c r="AE177" s="8622">
        <f t="shared" si="54"/>
        <v>87480</v>
      </c>
      <c r="AF177" s="8622">
        <f>(AE177*0.05)</f>
        <v>4374</v>
      </c>
      <c r="AG177" s="8624">
        <v>5</v>
      </c>
      <c r="AH177" s="8553"/>
      <c r="AI177" s="7782"/>
      <c r="AJ177" s="7665"/>
      <c r="AK177" s="7685"/>
      <c r="AL177" s="7686" t="s">
        <v>3</v>
      </c>
      <c r="AM177" s="7686" t="s">
        <v>18</v>
      </c>
      <c r="AN177" s="7686"/>
      <c r="AO177" s="7686"/>
      <c r="AP177" s="7686"/>
      <c r="AQ177" s="7686" t="s">
        <v>21</v>
      </c>
      <c r="AR177" s="7686" t="s">
        <v>27</v>
      </c>
      <c r="AS177" s="7686" t="s">
        <v>28</v>
      </c>
      <c r="AT177" s="7686"/>
      <c r="AU177" s="7686"/>
      <c r="AV177" s="7686"/>
      <c r="AW177" s="7686"/>
      <c r="AX177" s="7686" t="s">
        <v>11</v>
      </c>
      <c r="AY177" s="7687"/>
      <c r="AZ177" s="7688"/>
      <c r="BC177" s="7399" t="s">
        <v>1843</v>
      </c>
      <c r="BD177" s="8717" t="s">
        <v>1780</v>
      </c>
      <c r="BE177" s="5320">
        <v>4</v>
      </c>
      <c r="BF177" s="5321">
        <v>2098</v>
      </c>
      <c r="BG177" s="5322">
        <v>45933</v>
      </c>
      <c r="BH177" s="5323">
        <v>300</v>
      </c>
      <c r="BI177" s="5321" t="s">
        <v>96</v>
      </c>
      <c r="BJ177" s="5324">
        <v>19.95</v>
      </c>
      <c r="BK177" s="5346">
        <v>45952</v>
      </c>
      <c r="BL177" s="6703">
        <v>45952</v>
      </c>
      <c r="BM177" s="5325"/>
      <c r="BN177" s="5324">
        <v>300</v>
      </c>
      <c r="BO177" s="5326">
        <v>0</v>
      </c>
      <c r="BP177" s="5342">
        <f>(BJ177*BN177)</f>
        <v>5985</v>
      </c>
      <c r="BQ177" s="5324">
        <f>(BP177*0.05)</f>
        <v>299.25</v>
      </c>
      <c r="BR177" s="7157">
        <v>5</v>
      </c>
      <c r="BS177" s="5064"/>
      <c r="BT177" s="5083"/>
      <c r="BU177" s="5305"/>
      <c r="BV177" s="5294"/>
      <c r="BW177" s="5094"/>
      <c r="BX177" s="5095"/>
      <c r="BY177" s="5095"/>
      <c r="BZ177" s="5095"/>
      <c r="CA177" s="5095"/>
      <c r="CB177" s="5095"/>
      <c r="CC177" s="5095"/>
      <c r="CD177" s="5095"/>
      <c r="CE177" s="5095"/>
      <c r="CF177" s="5095"/>
      <c r="CG177" s="5095"/>
      <c r="CH177" s="5095"/>
      <c r="CI177" s="6475"/>
      <c r="CJ177" s="5166"/>
      <c r="CL177" s="5110"/>
      <c r="CM177" s="5110"/>
      <c r="CN177" s="5110"/>
      <c r="CO177" s="5110"/>
      <c r="CP177" s="5110"/>
      <c r="CQ177" s="5110"/>
      <c r="CR177" s="5110"/>
      <c r="CS177" s="5110"/>
      <c r="CT177" s="5110"/>
      <c r="CU177" s="5110"/>
      <c r="CV177" s="5110"/>
      <c r="CW177" s="5110"/>
      <c r="CX177" s="5110"/>
      <c r="CY177" s="5110"/>
      <c r="CZ177" s="5110"/>
      <c r="DA177" s="5110"/>
      <c r="DB177" s="5110"/>
      <c r="DC177" s="5139"/>
      <c r="DD177" s="5484"/>
      <c r="DE177" s="5127"/>
      <c r="DF177" s="5127"/>
      <c r="DG177" s="2557"/>
      <c r="DH177" s="2557"/>
      <c r="DI177" s="2557"/>
      <c r="DJ177" s="2557"/>
      <c r="DK177" s="2557"/>
      <c r="DL177" s="2557"/>
      <c r="DM177" s="2557"/>
      <c r="DN177" s="2557"/>
      <c r="DO177" s="2557"/>
      <c r="DP177" s="2557"/>
      <c r="DQ177" s="2557"/>
      <c r="DR177" s="2557"/>
      <c r="DS177" s="2523"/>
      <c r="DU177" s="5364" t="s">
        <v>1543</v>
      </c>
      <c r="DV177" s="6461" t="s">
        <v>1850</v>
      </c>
      <c r="DW177" s="5365">
        <v>25</v>
      </c>
      <c r="DX177" s="5365">
        <v>6378</v>
      </c>
      <c r="DY177" s="5366">
        <v>45881</v>
      </c>
      <c r="DZ177" s="5367">
        <v>190.19</v>
      </c>
      <c r="EA177" s="6461" t="s">
        <v>35</v>
      </c>
      <c r="EB177" s="6461">
        <v>379.25</v>
      </c>
      <c r="EC177" s="4231">
        <v>45901</v>
      </c>
      <c r="ED177" s="6462">
        <v>45901</v>
      </c>
      <c r="EE177" s="6461"/>
      <c r="EF177" s="8361">
        <v>190190</v>
      </c>
      <c r="EG177" s="6461">
        <f>(DZ177*1000-EF177)</f>
        <v>0</v>
      </c>
      <c r="EH177" s="6464">
        <f>(EB177*EF177/1000)</f>
        <v>72129.557499999995</v>
      </c>
      <c r="EI177" s="6464">
        <f>(EH177*0.04)</f>
        <v>2885.1822999999999</v>
      </c>
      <c r="EJ177" s="6461">
        <v>4</v>
      </c>
      <c r="EK177" s="6456"/>
      <c r="EL177" s="4994"/>
      <c r="EM177" s="5017" t="s">
        <v>4</v>
      </c>
      <c r="EN177" s="5043" t="s">
        <v>18</v>
      </c>
      <c r="EO177" s="5040" t="s">
        <v>19</v>
      </c>
      <c r="EP177" s="5040" t="s">
        <v>19</v>
      </c>
      <c r="EQ177" s="5040" t="s">
        <v>20</v>
      </c>
      <c r="ER177" s="5040" t="s">
        <v>21</v>
      </c>
      <c r="ES177" s="5040" t="s">
        <v>22</v>
      </c>
      <c r="ET177" s="5040" t="s">
        <v>23</v>
      </c>
      <c r="EU177" s="5040" t="s">
        <v>23</v>
      </c>
      <c r="EV177" s="5040" t="s">
        <v>24</v>
      </c>
      <c r="EW177" s="5040" t="s">
        <v>20</v>
      </c>
      <c r="EX177" s="5040" t="s">
        <v>25</v>
      </c>
      <c r="EY177" s="5040" t="s">
        <v>0</v>
      </c>
      <c r="EZ177" s="5040" t="s">
        <v>1363</v>
      </c>
      <c r="FA177" s="5383"/>
      <c r="FB177" s="5041" t="s">
        <v>26</v>
      </c>
      <c r="FD177" s="2248"/>
      <c r="FE177" s="2248"/>
      <c r="FF177" s="2248"/>
      <c r="FG177" s="2248"/>
      <c r="FH177" s="2248"/>
      <c r="FI177" s="2248"/>
      <c r="FJ177" s="2248"/>
      <c r="FK177" s="2248"/>
      <c r="FL177" s="2248"/>
      <c r="FM177" s="2248"/>
      <c r="FN177" s="2248"/>
      <c r="FO177" s="2248"/>
      <c r="FP177" s="2248"/>
      <c r="FQ177" s="2248"/>
      <c r="FR177" s="2248"/>
      <c r="FS177" s="2248"/>
      <c r="FT177" s="2248"/>
      <c r="GM177" s="6557"/>
      <c r="GN177" s="6558"/>
      <c r="GO177" s="6558"/>
      <c r="GP177" s="6558"/>
      <c r="GQ177" s="6558"/>
      <c r="GR177" s="6558"/>
      <c r="GS177" s="6558"/>
      <c r="GT177" s="6558"/>
      <c r="GU177" s="6559"/>
      <c r="GV177" s="6558"/>
      <c r="GW177" s="6558"/>
      <c r="GX177" s="6558"/>
      <c r="GY177" s="6558"/>
      <c r="GZ177" s="6558"/>
      <c r="HA177" s="6558"/>
      <c r="HB177" s="6899"/>
      <c r="HC177" s="6899"/>
      <c r="HD177" s="6560"/>
      <c r="HW177" s="6769"/>
      <c r="HX177" s="6765"/>
      <c r="HY177" s="6765"/>
      <c r="HZ177" s="6765"/>
      <c r="IA177" s="6765"/>
      <c r="IB177" s="6765"/>
      <c r="IC177" s="6765"/>
      <c r="ID177" s="6765"/>
      <c r="IE177" s="6770"/>
      <c r="IF177" s="6765"/>
      <c r="IG177" s="6765"/>
      <c r="IH177" s="6765"/>
      <c r="II177" s="6765"/>
      <c r="IJ177" s="6765"/>
      <c r="IK177" s="6765"/>
      <c r="IL177" s="6819"/>
      <c r="IM177" s="6819"/>
      <c r="IN177" s="6762"/>
      <c r="IO177" s="5012"/>
      <c r="IP177" s="6731"/>
      <c r="IQ177" s="6731"/>
      <c r="IR177" s="6731"/>
      <c r="IS177" s="6731"/>
      <c r="IT177" s="6731"/>
      <c r="IU177" s="6731"/>
      <c r="IV177" s="6731"/>
      <c r="IW177" s="6731"/>
      <c r="IX177" s="6731"/>
      <c r="IY177" s="6731"/>
      <c r="IZ177" s="6731"/>
      <c r="JA177" s="6731"/>
      <c r="JB177" s="6731"/>
      <c r="JC177" s="6731"/>
      <c r="JD177" s="6731"/>
      <c r="JE177" s="6731"/>
    </row>
    <row r="178" spans="17:265" ht="16.2" thickBot="1">
      <c r="Q178" s="7750" t="s">
        <v>1543</v>
      </c>
      <c r="R178" s="7717" t="s">
        <v>1819</v>
      </c>
      <c r="S178" s="7759">
        <v>65</v>
      </c>
      <c r="T178" s="7714">
        <v>4592</v>
      </c>
      <c r="U178" s="7715">
        <v>45803</v>
      </c>
      <c r="V178" s="7864">
        <v>14.4</v>
      </c>
      <c r="W178" s="7761" t="s">
        <v>35</v>
      </c>
      <c r="X178" s="7717">
        <f>(V178*1000/400)</f>
        <v>36</v>
      </c>
      <c r="Y178" s="7762">
        <v>1350</v>
      </c>
      <c r="Z178" s="7719">
        <v>45810</v>
      </c>
      <c r="AA178" s="7720">
        <v>45812</v>
      </c>
      <c r="AB178" s="7717">
        <v>24961</v>
      </c>
      <c r="AC178" s="7721">
        <v>14400</v>
      </c>
      <c r="AD178" s="7721">
        <f t="shared" si="53"/>
        <v>0</v>
      </c>
      <c r="AE178" s="7722">
        <f t="shared" si="54"/>
        <v>19440</v>
      </c>
      <c r="AF178" s="7722">
        <f>(AE178*0.05)</f>
        <v>972</v>
      </c>
      <c r="AG178" s="7723">
        <v>5</v>
      </c>
      <c r="AH178" s="8138" t="s">
        <v>8</v>
      </c>
      <c r="AI178" s="7782"/>
      <c r="AJ178" s="7801" t="s">
        <v>1531</v>
      </c>
      <c r="AK178" s="7803">
        <v>6</v>
      </c>
      <c r="AL178" s="7804" t="s">
        <v>101</v>
      </c>
      <c r="AM178" s="7804">
        <v>45674</v>
      </c>
      <c r="AN178" s="7924">
        <v>60</v>
      </c>
      <c r="AO178" s="7806" t="s">
        <v>35</v>
      </c>
      <c r="AP178" s="7713">
        <f>(AN178*1000/500)</f>
        <v>120</v>
      </c>
      <c r="AQ178" s="7914">
        <v>427</v>
      </c>
      <c r="AR178" s="7808">
        <v>45720</v>
      </c>
      <c r="AS178" s="7809">
        <v>45696</v>
      </c>
      <c r="AT178" s="7803">
        <v>24302</v>
      </c>
      <c r="AU178" s="7812">
        <v>21500</v>
      </c>
      <c r="AV178" s="7896">
        <f>(AU178-AN178*1000)</f>
        <v>-38500</v>
      </c>
      <c r="AW178" s="7915">
        <f>(AU178*AQ178/1000)</f>
        <v>9180.5</v>
      </c>
      <c r="AX178" s="7915">
        <f>(AW178*0.05)</f>
        <v>459.02500000000003</v>
      </c>
      <c r="AY178" s="7812">
        <v>5</v>
      </c>
      <c r="AZ178" s="7942"/>
      <c r="BC178" s="6261"/>
      <c r="BD178" s="5330"/>
      <c r="BE178" s="5253"/>
      <c r="BF178" s="5254"/>
      <c r="BG178" s="5255"/>
      <c r="BH178" s="5256"/>
      <c r="BI178" s="5254"/>
      <c r="BJ178" s="5257"/>
      <c r="BK178" s="5397"/>
      <c r="BL178" s="6307"/>
      <c r="BM178" s="5398"/>
      <c r="BN178" s="5257"/>
      <c r="BO178" s="5246"/>
      <c r="BP178" s="5250"/>
      <c r="BQ178" s="5257"/>
      <c r="BR178" s="7141"/>
      <c r="BS178" s="5068"/>
      <c r="BT178" s="5083"/>
      <c r="BU178" s="5308"/>
      <c r="BV178" s="5303"/>
      <c r="BW178" s="5282"/>
      <c r="BX178" s="5283"/>
      <c r="BY178" s="5283"/>
      <c r="BZ178" s="5283"/>
      <c r="CA178" s="5283"/>
      <c r="CB178" s="5283"/>
      <c r="CC178" s="5283"/>
      <c r="CD178" s="5283"/>
      <c r="CE178" s="5283"/>
      <c r="CF178" s="5283"/>
      <c r="CG178" s="5283"/>
      <c r="CH178" s="5283"/>
      <c r="CI178" s="6476"/>
      <c r="CJ178" s="5284"/>
      <c r="CL178" s="5110" t="s">
        <v>3</v>
      </c>
      <c r="CM178" s="5110" t="s">
        <v>4</v>
      </c>
      <c r="CN178" s="5110" t="s">
        <v>18</v>
      </c>
      <c r="CO178" s="5110" t="s">
        <v>19</v>
      </c>
      <c r="CP178" s="5110" t="s">
        <v>19</v>
      </c>
      <c r="CQ178" s="5110" t="s">
        <v>20</v>
      </c>
      <c r="CR178" s="5110" t="s">
        <v>21</v>
      </c>
      <c r="CS178" s="5110" t="s">
        <v>22</v>
      </c>
      <c r="CT178" s="5110" t="s">
        <v>23</v>
      </c>
      <c r="CU178" s="5110" t="s">
        <v>23</v>
      </c>
      <c r="CV178" s="5110" t="s">
        <v>1227</v>
      </c>
      <c r="CW178" s="5110" t="s">
        <v>20</v>
      </c>
      <c r="CX178" s="5110" t="s">
        <v>25</v>
      </c>
      <c r="CY178" s="5110" t="s">
        <v>0</v>
      </c>
      <c r="CZ178" s="5110" t="s">
        <v>1363</v>
      </c>
      <c r="DA178" s="5110" t="s">
        <v>1388</v>
      </c>
      <c r="DB178" s="5110" t="s">
        <v>26</v>
      </c>
      <c r="DC178" s="5139"/>
      <c r="DD178" s="5484"/>
      <c r="DE178" s="5127"/>
      <c r="DF178" s="5127"/>
      <c r="DG178" s="2557"/>
      <c r="DH178" s="2557"/>
      <c r="DI178" s="2557"/>
      <c r="DJ178" s="2557"/>
      <c r="DK178" s="2557"/>
      <c r="DL178" s="2557"/>
      <c r="DM178" s="2557"/>
      <c r="DN178" s="2557"/>
      <c r="DO178" s="2557"/>
      <c r="DP178" s="2557"/>
      <c r="DQ178" s="2557"/>
      <c r="DR178" s="2557"/>
      <c r="DS178" s="2523"/>
      <c r="DU178" s="7525" t="s">
        <v>591</v>
      </c>
      <c r="DV178" s="6370" t="s">
        <v>1534</v>
      </c>
      <c r="DW178" s="5459">
        <v>28</v>
      </c>
      <c r="DX178" s="5459" t="s">
        <v>101</v>
      </c>
      <c r="DY178" s="5460">
        <v>45916</v>
      </c>
      <c r="DZ178" s="4227">
        <v>100</v>
      </c>
      <c r="EA178" s="5459" t="s">
        <v>35</v>
      </c>
      <c r="EB178" s="5459">
        <v>104.58</v>
      </c>
      <c r="EC178" s="5461">
        <v>45929</v>
      </c>
      <c r="ED178" s="5460">
        <v>45936</v>
      </c>
      <c r="EE178" s="5459">
        <v>42577</v>
      </c>
      <c r="EF178" s="5462">
        <v>106400</v>
      </c>
      <c r="EG178" s="5462">
        <v>0</v>
      </c>
      <c r="EH178" s="5463">
        <f>(EB178*EF178/1000)</f>
        <v>11127.312</v>
      </c>
      <c r="EI178" s="5463">
        <f>(EH178*0.04)</f>
        <v>445.09248000000002</v>
      </c>
      <c r="EJ178" s="5462">
        <v>4</v>
      </c>
      <c r="EK178" s="6442"/>
      <c r="EL178" s="4994"/>
      <c r="EM178" s="5018"/>
      <c r="EN178" s="5044"/>
      <c r="EO178" s="5045" t="s">
        <v>3</v>
      </c>
      <c r="EP178" s="5045" t="s">
        <v>18</v>
      </c>
      <c r="EQ178" s="5045"/>
      <c r="ER178" s="5045"/>
      <c r="ES178" s="5045" t="s">
        <v>21</v>
      </c>
      <c r="ET178" s="5045" t="s">
        <v>27</v>
      </c>
      <c r="EU178" s="5045" t="s">
        <v>28</v>
      </c>
      <c r="EV178" s="5045"/>
      <c r="EW178" s="5045"/>
      <c r="EX178" s="5045"/>
      <c r="EY178" s="5045"/>
      <c r="EZ178" s="5045" t="s">
        <v>11</v>
      </c>
      <c r="FA178" s="5384"/>
      <c r="FB178" s="5046"/>
      <c r="FD178" s="6326" t="s">
        <v>1523</v>
      </c>
      <c r="FE178" s="5103"/>
      <c r="FF178" s="5104"/>
      <c r="FG178" s="5104"/>
      <c r="FH178" s="5104"/>
      <c r="FI178" s="5104"/>
      <c r="FJ178" s="5104"/>
      <c r="FK178" s="5104"/>
      <c r="FL178" s="5104"/>
      <c r="FM178" s="5104"/>
      <c r="FN178" s="5104"/>
      <c r="FO178" s="5104"/>
      <c r="FP178" s="5104"/>
      <c r="FQ178" s="5104"/>
      <c r="FR178" s="5104"/>
      <c r="FS178" s="5104"/>
      <c r="FT178" s="5104"/>
      <c r="GM178" s="6561"/>
      <c r="GN178" s="6562"/>
      <c r="GO178" s="6562"/>
      <c r="GP178" s="6562"/>
      <c r="GQ178" s="6562"/>
      <c r="GR178" s="6562"/>
      <c r="GS178" s="6562"/>
      <c r="GT178" s="6562"/>
      <c r="GU178" s="6567"/>
      <c r="GV178" s="6562"/>
      <c r="GW178" s="6562"/>
      <c r="GX178" s="6562"/>
      <c r="GY178" s="6562"/>
      <c r="GZ178" s="6562"/>
      <c r="HA178" s="6655">
        <f>SUM(HA167:HA177)</f>
        <v>1047.306</v>
      </c>
      <c r="HB178" s="6900"/>
      <c r="HC178" s="6900"/>
      <c r="HD178" s="6568"/>
      <c r="HW178" s="6769"/>
      <c r="HX178" s="6765"/>
      <c r="HY178" s="6765"/>
      <c r="HZ178" s="6765"/>
      <c r="IA178" s="6765"/>
      <c r="IB178" s="6765"/>
      <c r="IC178" s="6765"/>
      <c r="ID178" s="6765"/>
      <c r="IE178" s="6770"/>
      <c r="IF178" s="6765"/>
      <c r="IG178" s="6765"/>
      <c r="IH178" s="6765"/>
      <c r="II178" s="6765"/>
      <c r="IJ178" s="6765"/>
      <c r="IK178" s="6765"/>
      <c r="IL178" s="6819"/>
      <c r="IM178" s="6819"/>
      <c r="IN178" s="6762"/>
      <c r="IO178" s="5012"/>
      <c r="IP178" s="6731"/>
      <c r="IQ178" s="6731"/>
      <c r="IR178" s="6731"/>
      <c r="IS178" s="6731"/>
      <c r="IT178" s="6731"/>
      <c r="IU178" s="6731"/>
      <c r="IV178" s="6731"/>
      <c r="IW178" s="6731"/>
      <c r="IX178" s="6731"/>
      <c r="IY178" s="6731"/>
      <c r="IZ178" s="6731"/>
      <c r="JA178" s="6731"/>
      <c r="JB178" s="6731"/>
      <c r="JC178" s="6731"/>
      <c r="JD178" s="6731"/>
      <c r="JE178" s="6731"/>
    </row>
    <row r="179" spans="17:265" ht="15" thickBot="1">
      <c r="Q179" s="7750" t="s">
        <v>1543</v>
      </c>
      <c r="R179" s="7717" t="s">
        <v>1799</v>
      </c>
      <c r="S179" s="7779">
        <v>66</v>
      </c>
      <c r="T179" s="7714">
        <v>4592</v>
      </c>
      <c r="U179" s="7780">
        <v>45804</v>
      </c>
      <c r="V179" s="7784">
        <v>20</v>
      </c>
      <c r="W179" s="7717" t="s">
        <v>35</v>
      </c>
      <c r="X179" s="7717">
        <f>(V179*1000/800)</f>
        <v>25</v>
      </c>
      <c r="Y179" s="7722">
        <v>1080</v>
      </c>
      <c r="Z179" s="7719">
        <v>45810</v>
      </c>
      <c r="AA179" s="7720">
        <v>45812</v>
      </c>
      <c r="AB179" s="7717">
        <v>24961</v>
      </c>
      <c r="AC179" s="7721">
        <v>2700</v>
      </c>
      <c r="AD179" s="8048">
        <f t="shared" si="53"/>
        <v>-17300</v>
      </c>
      <c r="AE179" s="7722">
        <f t="shared" si="54"/>
        <v>2916</v>
      </c>
      <c r="AF179" s="7722">
        <v>143.69999999999999</v>
      </c>
      <c r="AG179" s="7714">
        <v>5</v>
      </c>
      <c r="AH179" s="8138" t="s">
        <v>8</v>
      </c>
      <c r="AI179" s="7782"/>
      <c r="AJ179" s="8342" t="s">
        <v>1531</v>
      </c>
      <c r="AK179" s="7794">
        <v>6</v>
      </c>
      <c r="AL179" s="7790" t="s">
        <v>101</v>
      </c>
      <c r="AM179" s="7790">
        <v>45674</v>
      </c>
      <c r="AN179" s="8337">
        <v>38.5</v>
      </c>
      <c r="AO179" s="8323" t="s">
        <v>35</v>
      </c>
      <c r="AP179" s="7788">
        <f>(AN179*1000/500)</f>
        <v>77</v>
      </c>
      <c r="AQ179" s="8332">
        <v>427</v>
      </c>
      <c r="AR179" s="7792">
        <v>45720</v>
      </c>
      <c r="AS179" s="7793">
        <v>45720</v>
      </c>
      <c r="AT179" s="7794"/>
      <c r="AU179" s="8334">
        <v>38500</v>
      </c>
      <c r="AV179" s="8333">
        <f>(AU179-AN179*1000)</f>
        <v>0</v>
      </c>
      <c r="AW179" s="8335">
        <f>(AU179*AQ179/1000)</f>
        <v>16439.5</v>
      </c>
      <c r="AX179" s="8335">
        <f>(AW179*0.05)</f>
        <v>821.97500000000002</v>
      </c>
      <c r="AY179" s="8334">
        <v>5</v>
      </c>
      <c r="AZ179" s="8480" t="s">
        <v>88</v>
      </c>
      <c r="BC179" s="6261"/>
      <c r="BD179" s="5254"/>
      <c r="BE179" s="5253"/>
      <c r="BF179" s="5254"/>
      <c r="BG179" s="5255"/>
      <c r="BH179" s="5256"/>
      <c r="BI179" s="5254"/>
      <c r="BJ179" s="5257"/>
      <c r="BK179" s="5397"/>
      <c r="BL179" s="6307"/>
      <c r="BM179" s="5398"/>
      <c r="BN179" s="5257"/>
      <c r="BO179" s="5246"/>
      <c r="BP179" s="5250"/>
      <c r="BQ179" s="5257"/>
      <c r="BR179" s="7141"/>
      <c r="BS179" s="5068"/>
      <c r="BT179" s="5083"/>
      <c r="BU179" s="5227"/>
      <c r="BV179" s="5101"/>
      <c r="BW179" s="5101"/>
      <c r="BX179" s="5102"/>
      <c r="BY179" s="5102"/>
      <c r="BZ179" s="5102"/>
      <c r="CA179" s="5102"/>
      <c r="CB179" s="5102"/>
      <c r="CC179" s="5102"/>
      <c r="CD179" s="5102"/>
      <c r="CE179" s="5102"/>
      <c r="CF179" s="5102"/>
      <c r="CG179" s="5102"/>
      <c r="CH179" s="5102"/>
      <c r="CI179" s="5102"/>
      <c r="CJ179" s="5102"/>
      <c r="CL179" s="5114"/>
      <c r="CM179" s="5114"/>
      <c r="CN179" s="5114"/>
      <c r="CO179" s="5114" t="s">
        <v>3</v>
      </c>
      <c r="CP179" s="5114" t="s">
        <v>18</v>
      </c>
      <c r="CQ179" s="5114"/>
      <c r="CR179" s="5114"/>
      <c r="CS179" s="5114" t="s">
        <v>21</v>
      </c>
      <c r="CT179" s="5114" t="s">
        <v>27</v>
      </c>
      <c r="CU179" s="5114" t="s">
        <v>28</v>
      </c>
      <c r="CV179" s="5114"/>
      <c r="CW179" s="5114"/>
      <c r="CX179" s="5114"/>
      <c r="CY179" s="5114"/>
      <c r="CZ179" s="5114" t="s">
        <v>11</v>
      </c>
      <c r="DA179" s="5114"/>
      <c r="DB179" s="5114"/>
      <c r="DC179" s="5139"/>
      <c r="DD179" s="5485"/>
      <c r="DE179" s="5486"/>
      <c r="DF179" s="5486"/>
      <c r="DG179" s="2560"/>
      <c r="DH179" s="2560"/>
      <c r="DI179" s="2560"/>
      <c r="DJ179" s="2560"/>
      <c r="DK179" s="2560"/>
      <c r="DL179" s="2560"/>
      <c r="DM179" s="2560"/>
      <c r="DN179" s="2560"/>
      <c r="DO179" s="2560"/>
      <c r="DP179" s="2560"/>
      <c r="DQ179" s="2560"/>
      <c r="DR179" s="2560"/>
      <c r="DS179" s="2562"/>
      <c r="DU179" s="5469"/>
      <c r="DV179" s="5459"/>
      <c r="DW179" s="5459"/>
      <c r="DX179" s="5459"/>
      <c r="DY179" s="5460"/>
      <c r="DZ179" s="4227"/>
      <c r="EA179" s="5459"/>
      <c r="EB179" s="5459"/>
      <c r="EC179" s="5461"/>
      <c r="ED179" s="5460"/>
      <c r="EE179" s="5459"/>
      <c r="EF179" s="5462"/>
      <c r="EG179" s="5462"/>
      <c r="EH179" s="5463"/>
      <c r="EI179" s="5464"/>
      <c r="EJ179" s="5462"/>
      <c r="EK179" s="6442"/>
      <c r="EL179" s="4994"/>
      <c r="EM179" s="6931"/>
      <c r="EN179" s="6929"/>
      <c r="EO179" s="6929"/>
      <c r="EP179" s="6930"/>
      <c r="EQ179" s="6930"/>
      <c r="ER179" s="6930"/>
      <c r="ES179" s="6930"/>
      <c r="ET179" s="6930"/>
      <c r="EU179" s="6930"/>
      <c r="EV179" s="6930"/>
      <c r="EW179" s="6930"/>
      <c r="EX179" s="6930"/>
      <c r="EY179" s="6930"/>
      <c r="EZ179" s="6930"/>
      <c r="FA179" s="6930"/>
      <c r="FB179" s="471"/>
      <c r="FD179" s="5106"/>
      <c r="FE179" s="5106"/>
      <c r="FF179" s="5106"/>
      <c r="FG179" s="5106" t="s">
        <v>14</v>
      </c>
      <c r="FH179" s="5106" t="s">
        <v>12</v>
      </c>
      <c r="FI179" s="5106"/>
      <c r="FJ179" s="5106"/>
      <c r="FK179" s="5106" t="s">
        <v>15</v>
      </c>
      <c r="FL179" s="5106" t="s">
        <v>12</v>
      </c>
      <c r="FM179" s="5106" t="s">
        <v>12</v>
      </c>
      <c r="FN179" s="5106"/>
      <c r="FO179" s="5106"/>
      <c r="FP179" s="5106"/>
      <c r="FQ179" s="5106"/>
      <c r="FR179" s="5106" t="s">
        <v>0</v>
      </c>
      <c r="FS179" s="5106"/>
      <c r="FT179" s="5106"/>
      <c r="GM179" s="6520"/>
      <c r="GN179" s="6520"/>
      <c r="GO179" s="6520"/>
      <c r="GP179" s="6520"/>
      <c r="GQ179" s="6520"/>
      <c r="GR179" s="6520"/>
      <c r="GS179" s="6520"/>
      <c r="GT179" s="6520"/>
      <c r="GU179" s="6569"/>
      <c r="GV179" s="6520"/>
      <c r="GW179" s="6520"/>
      <c r="GX179" s="6520"/>
      <c r="GY179" s="6520"/>
      <c r="GZ179" s="6520"/>
      <c r="HA179" s="6710"/>
      <c r="HB179" s="6710"/>
      <c r="HC179" s="6710"/>
      <c r="HD179" s="6520"/>
      <c r="HW179" s="6769"/>
      <c r="HX179" s="6765"/>
      <c r="HY179" s="6765"/>
      <c r="HZ179" s="6765"/>
      <c r="IA179" s="6765"/>
      <c r="IB179" s="6765"/>
      <c r="IC179" s="6765"/>
      <c r="ID179" s="6765"/>
      <c r="IE179" s="6770"/>
      <c r="IF179" s="6765"/>
      <c r="IG179" s="6765"/>
      <c r="IH179" s="6765"/>
      <c r="II179" s="6765"/>
      <c r="IJ179" s="6765"/>
      <c r="IK179" s="6765"/>
      <c r="IL179" s="6819"/>
      <c r="IM179" s="6819"/>
      <c r="IN179" s="6762"/>
      <c r="IO179" s="5012"/>
      <c r="IP179" s="6731"/>
      <c r="IQ179" s="6731"/>
      <c r="IR179" s="6731"/>
      <c r="IS179" s="6731"/>
      <c r="IT179" s="6731"/>
      <c r="IU179" s="6731"/>
      <c r="IV179" s="6731"/>
      <c r="IW179" s="6731"/>
      <c r="IX179" s="6731"/>
      <c r="IY179" s="6731"/>
      <c r="IZ179" s="6731"/>
      <c r="JA179" s="6731"/>
      <c r="JB179" s="6731"/>
      <c r="JC179" s="6731"/>
      <c r="JD179" s="6731"/>
      <c r="JE179" s="6731"/>
    </row>
    <row r="180" spans="17:265" ht="18" thickBot="1">
      <c r="Q180" s="8103" t="s">
        <v>1543</v>
      </c>
      <c r="R180" s="8047" t="s">
        <v>1799</v>
      </c>
      <c r="S180" s="8178">
        <v>66</v>
      </c>
      <c r="T180" s="8043">
        <v>4592</v>
      </c>
      <c r="U180" s="8044">
        <v>45804</v>
      </c>
      <c r="V180" s="8487">
        <v>17.3</v>
      </c>
      <c r="W180" s="8047" t="s">
        <v>35</v>
      </c>
      <c r="X180" s="8047">
        <f>(V180*1000/800)</f>
        <v>21.625</v>
      </c>
      <c r="Y180" s="8049">
        <v>1080</v>
      </c>
      <c r="Z180" s="8046">
        <v>45810</v>
      </c>
      <c r="AA180" s="8400">
        <v>45822</v>
      </c>
      <c r="AB180" s="8047">
        <v>25003</v>
      </c>
      <c r="AC180" s="8048">
        <v>5760</v>
      </c>
      <c r="AD180" s="8048">
        <f t="shared" si="53"/>
        <v>-11540</v>
      </c>
      <c r="AE180" s="8049">
        <f t="shared" si="54"/>
        <v>6220.8</v>
      </c>
      <c r="AF180" s="8049">
        <v>143.69999999999999</v>
      </c>
      <c r="AG180" s="8043">
        <v>5</v>
      </c>
      <c r="AH180" s="8138"/>
      <c r="AI180" s="7782"/>
      <c r="AJ180" s="7865" t="s">
        <v>1531</v>
      </c>
      <c r="AK180" s="7789">
        <v>7</v>
      </c>
      <c r="AL180" s="7867" t="s">
        <v>101</v>
      </c>
      <c r="AM180" s="7790">
        <v>45699</v>
      </c>
      <c r="AN180" s="7868">
        <v>39</v>
      </c>
      <c r="AO180" s="7788" t="s">
        <v>35</v>
      </c>
      <c r="AP180" s="7788">
        <f>(AN180*1000/500)</f>
        <v>78</v>
      </c>
      <c r="AQ180" s="7869">
        <v>427</v>
      </c>
      <c r="AR180" s="7792">
        <v>45720</v>
      </c>
      <c r="AS180" s="7793">
        <v>45720</v>
      </c>
      <c r="AT180" s="7794"/>
      <c r="AU180" s="7872">
        <v>39000</v>
      </c>
      <c r="AV180" s="7795">
        <f>(AU180-AN180*1000)</f>
        <v>0</v>
      </c>
      <c r="AW180" s="7875">
        <f>(AU180*AQ180/1000)</f>
        <v>16653</v>
      </c>
      <c r="AX180" s="7875">
        <f>(AW180*0.05)</f>
        <v>832.65000000000009</v>
      </c>
      <c r="AY180" s="7872">
        <v>5</v>
      </c>
      <c r="AZ180" s="8480" t="s">
        <v>88</v>
      </c>
      <c r="BC180" s="6261"/>
      <c r="BD180" s="5254"/>
      <c r="BE180" s="5253"/>
      <c r="BF180" s="5254"/>
      <c r="BG180" s="5255"/>
      <c r="BH180" s="5256"/>
      <c r="BI180" s="5254"/>
      <c r="BJ180" s="5257"/>
      <c r="BK180" s="5397"/>
      <c r="BL180" s="6307"/>
      <c r="BM180" s="5398"/>
      <c r="BN180" s="5257"/>
      <c r="BO180" s="5246"/>
      <c r="BP180" s="5250"/>
      <c r="BQ180" s="5257"/>
      <c r="BR180" s="7141"/>
      <c r="BS180" s="5068"/>
      <c r="BT180" s="5083"/>
      <c r="BU180" s="8365" t="s">
        <v>329</v>
      </c>
      <c r="BV180" s="5082"/>
      <c r="BW180" s="5083" t="s">
        <v>1415</v>
      </c>
      <c r="BX180" s="5058"/>
      <c r="BY180" s="5102"/>
      <c r="BZ180" s="5102"/>
      <c r="CA180" s="5102"/>
      <c r="CB180" s="5102"/>
      <c r="CC180" s="5102"/>
      <c r="CD180" s="5102"/>
      <c r="CE180" s="5102"/>
      <c r="CF180" s="5102"/>
      <c r="CG180" s="5102"/>
      <c r="CH180" s="5102"/>
      <c r="CI180" s="5102"/>
      <c r="CJ180" s="5102"/>
      <c r="CL180" s="6497"/>
      <c r="CM180" s="5414"/>
      <c r="CN180" s="5408"/>
      <c r="CO180" s="5408"/>
      <c r="CP180" s="6299"/>
      <c r="CQ180" s="6499"/>
      <c r="CR180" s="5408"/>
      <c r="CS180" s="5409"/>
      <c r="CT180" s="6500"/>
      <c r="CU180" s="6299"/>
      <c r="CV180" s="5408"/>
      <c r="CW180" s="6502"/>
      <c r="CX180" s="6502"/>
      <c r="CY180" s="6333"/>
      <c r="CZ180" s="6503"/>
      <c r="DA180" s="6502"/>
      <c r="DB180" s="5121"/>
      <c r="DC180" s="5139"/>
      <c r="DD180" s="5149"/>
      <c r="DE180" s="5149"/>
      <c r="DF180" s="5149"/>
      <c r="DG180" s="5150"/>
      <c r="DH180" s="5150"/>
      <c r="DI180" s="5150"/>
      <c r="DJ180" s="5150"/>
      <c r="DK180" s="5150"/>
      <c r="DL180" s="5150"/>
      <c r="DM180" s="5150"/>
      <c r="DN180" s="5150"/>
      <c r="DO180" s="5150"/>
      <c r="DP180" s="5150"/>
      <c r="DQ180" s="5150"/>
      <c r="DR180" s="5150"/>
      <c r="DS180" s="5150"/>
      <c r="DU180" s="6440"/>
      <c r="DV180" s="7169"/>
      <c r="DW180" s="5365"/>
      <c r="DX180" s="5365"/>
      <c r="DY180" s="5366"/>
      <c r="DZ180" s="5367"/>
      <c r="EA180" s="5365"/>
      <c r="EB180" s="5365"/>
      <c r="EC180" s="5368"/>
      <c r="ED180" s="5366"/>
      <c r="EE180" s="5365"/>
      <c r="EF180" s="5369"/>
      <c r="EG180" s="5369"/>
      <c r="EH180" s="5370"/>
      <c r="EI180" s="5371"/>
      <c r="EJ180" s="5369"/>
      <c r="EK180" s="5026"/>
      <c r="EL180" s="4994"/>
      <c r="EM180" s="6932"/>
      <c r="EN180" s="4449"/>
      <c r="EO180" s="4449"/>
      <c r="EP180" s="182"/>
      <c r="EQ180" s="182"/>
      <c r="ER180" s="182"/>
      <c r="ES180" s="182"/>
      <c r="ET180" s="182"/>
      <c r="EU180" s="182"/>
      <c r="EV180" s="182"/>
      <c r="EW180" s="182"/>
      <c r="EX180" s="182"/>
      <c r="EY180" s="182"/>
      <c r="EZ180" s="182"/>
      <c r="FA180" s="182"/>
      <c r="FB180" s="339"/>
      <c r="FD180" s="5110" t="s">
        <v>3</v>
      </c>
      <c r="FE180" s="5110" t="s">
        <v>4</v>
      </c>
      <c r="FF180" s="5110" t="s">
        <v>18</v>
      </c>
      <c r="FG180" s="5110" t="s">
        <v>19</v>
      </c>
      <c r="FH180" s="5110" t="s">
        <v>19</v>
      </c>
      <c r="FI180" s="5110" t="s">
        <v>20</v>
      </c>
      <c r="FJ180" s="5110" t="s">
        <v>21</v>
      </c>
      <c r="FK180" s="5110" t="s">
        <v>22</v>
      </c>
      <c r="FL180" s="5110" t="s">
        <v>23</v>
      </c>
      <c r="FM180" s="5110" t="s">
        <v>23</v>
      </c>
      <c r="FN180" s="5110" t="s">
        <v>1227</v>
      </c>
      <c r="FO180" s="5110" t="s">
        <v>20</v>
      </c>
      <c r="FP180" s="5110" t="s">
        <v>25</v>
      </c>
      <c r="FQ180" s="5110" t="s">
        <v>0</v>
      </c>
      <c r="FR180" s="5110" t="s">
        <v>1363</v>
      </c>
      <c r="FS180" s="5110"/>
      <c r="FT180" s="5110" t="s">
        <v>26</v>
      </c>
      <c r="GM180" s="6520"/>
      <c r="GN180" s="6520"/>
      <c r="GO180" s="6520"/>
      <c r="GP180" s="6520"/>
      <c r="GQ180" s="6520"/>
      <c r="GR180" s="6520"/>
      <c r="GS180" s="6520"/>
      <c r="GT180" s="6520"/>
      <c r="GU180" s="6569"/>
      <c r="GV180" s="6520"/>
      <c r="GW180" s="6520"/>
      <c r="GX180" s="6520"/>
      <c r="GY180" s="6520"/>
      <c r="GZ180" s="6520"/>
      <c r="HA180" s="6710"/>
      <c r="HB180" s="6710"/>
      <c r="HC180" s="6710"/>
      <c r="HD180" s="6520"/>
      <c r="HW180" s="6769"/>
      <c r="HX180" s="6765"/>
      <c r="HY180" s="6765"/>
      <c r="HZ180" s="6765"/>
      <c r="IA180" s="6765"/>
      <c r="IB180" s="6765"/>
      <c r="IC180" s="6765"/>
      <c r="ID180" s="6765"/>
      <c r="IE180" s="6770"/>
      <c r="IF180" s="6765"/>
      <c r="IG180" s="6765"/>
      <c r="IH180" s="6765"/>
      <c r="II180" s="6765"/>
      <c r="IJ180" s="6765"/>
      <c r="IK180" s="6765"/>
      <c r="IL180" s="6819"/>
      <c r="IM180" s="6819"/>
      <c r="IN180" s="6762"/>
      <c r="IO180" s="5012"/>
      <c r="IP180" s="6731"/>
      <c r="IQ180" s="6731"/>
      <c r="IR180" s="6731"/>
      <c r="IS180" s="6731"/>
      <c r="IT180" s="6731"/>
      <c r="IU180" s="6731"/>
      <c r="IV180" s="6731"/>
      <c r="IW180" s="6731"/>
      <c r="IX180" s="6731"/>
      <c r="IY180" s="6731"/>
      <c r="IZ180" s="6731"/>
      <c r="JA180" s="6731"/>
      <c r="JB180" s="6731"/>
      <c r="JC180" s="6731"/>
      <c r="JD180" s="6731"/>
      <c r="JE180" s="6731"/>
    </row>
    <row r="181" spans="17:265" ht="16.2" thickBot="1">
      <c r="Q181" s="7750" t="s">
        <v>1543</v>
      </c>
      <c r="R181" s="7717" t="s">
        <v>1799</v>
      </c>
      <c r="S181" s="7779">
        <v>66</v>
      </c>
      <c r="T181" s="7714">
        <v>4592</v>
      </c>
      <c r="U181" s="7780">
        <v>45804</v>
      </c>
      <c r="V181" s="7819">
        <v>11.54</v>
      </c>
      <c r="W181" s="7717" t="s">
        <v>35</v>
      </c>
      <c r="X181" s="7919">
        <f>(V181*1000/800)</f>
        <v>14.425000000000001</v>
      </c>
      <c r="Y181" s="7722">
        <v>1080</v>
      </c>
      <c r="Z181" s="7719">
        <v>45810</v>
      </c>
      <c r="AA181" s="7720">
        <v>46193</v>
      </c>
      <c r="AB181" s="7717">
        <v>25020</v>
      </c>
      <c r="AC181" s="7721">
        <v>1902</v>
      </c>
      <c r="AD181" s="7721">
        <f>(AC181-V181*1000)</f>
        <v>-9638</v>
      </c>
      <c r="AE181" s="7722">
        <f t="shared" si="54"/>
        <v>2054.16</v>
      </c>
      <c r="AF181" s="7722">
        <v>143.69999999999999</v>
      </c>
      <c r="AG181" s="7714">
        <v>5</v>
      </c>
      <c r="AH181" s="8138"/>
      <c r="AI181" s="7782"/>
      <c r="AJ181" s="7712"/>
      <c r="AK181" s="7923"/>
      <c r="AL181" s="7923"/>
      <c r="AM181" s="7715"/>
      <c r="AN181" s="8009"/>
      <c r="AO181" s="8010"/>
      <c r="AP181" s="8011"/>
      <c r="AQ181" s="8012"/>
      <c r="AR181" s="7719"/>
      <c r="AS181" s="7763"/>
      <c r="AT181" s="7714"/>
      <c r="AU181" s="7723"/>
      <c r="AV181" s="8013"/>
      <c r="AW181" s="8014"/>
      <c r="AX181" s="8014"/>
      <c r="AY181" s="8015"/>
      <c r="AZ181" s="7949"/>
      <c r="BC181" s="5065"/>
      <c r="BD181" s="5066"/>
      <c r="BE181" s="5066"/>
      <c r="BF181" s="5066"/>
      <c r="BG181" s="5066"/>
      <c r="BH181" s="5066"/>
      <c r="BI181" s="5066"/>
      <c r="BJ181" s="5066"/>
      <c r="BK181" s="5067"/>
      <c r="BL181" s="5066"/>
      <c r="BM181" s="5066"/>
      <c r="BN181" s="5066"/>
      <c r="BO181" s="5066"/>
      <c r="BP181" s="5066"/>
      <c r="BQ181" s="5066"/>
      <c r="BR181" s="6694"/>
      <c r="BS181" s="5068"/>
      <c r="BT181" s="5083"/>
      <c r="BU181" s="5262"/>
      <c r="BV181" s="5084"/>
      <c r="BW181" s="5085" t="s">
        <v>14</v>
      </c>
      <c r="BX181" s="5085" t="s">
        <v>12</v>
      </c>
      <c r="BY181" s="5085"/>
      <c r="BZ181" s="5085"/>
      <c r="CA181" s="5085" t="s">
        <v>15</v>
      </c>
      <c r="CB181" s="5085" t="s">
        <v>12</v>
      </c>
      <c r="CC181" s="5085" t="s">
        <v>12</v>
      </c>
      <c r="CD181" s="5085"/>
      <c r="CE181" s="5085"/>
      <c r="CF181" s="5085"/>
      <c r="CG181" s="5085"/>
      <c r="CH181" s="5085" t="s">
        <v>0</v>
      </c>
      <c r="CI181" s="6466"/>
      <c r="CJ181" s="5086"/>
      <c r="CL181" s="5123"/>
      <c r="CM181" s="5124"/>
      <c r="CN181" s="5124"/>
      <c r="CO181" s="5124"/>
      <c r="CP181" s="5124"/>
      <c r="CQ181" s="5124"/>
      <c r="CR181" s="5124"/>
      <c r="CS181" s="5124"/>
      <c r="CT181" s="5125"/>
      <c r="CU181" s="5124"/>
      <c r="CV181" s="5124"/>
      <c r="CW181" s="5124"/>
      <c r="CX181" s="5124"/>
      <c r="CY181" s="5124"/>
      <c r="CZ181" s="5124"/>
      <c r="DA181" s="5416"/>
      <c r="DB181" s="5126"/>
      <c r="DC181" s="5139"/>
      <c r="DD181" s="5149"/>
      <c r="DE181" s="5149"/>
      <c r="DF181" s="5149"/>
      <c r="DG181" s="5150"/>
      <c r="DH181" s="5150"/>
      <c r="DI181" s="5150"/>
      <c r="DJ181" s="5150"/>
      <c r="DK181" s="5150"/>
      <c r="DL181" s="5150"/>
      <c r="DM181" s="5150"/>
      <c r="DN181" s="5150"/>
      <c r="DO181" s="5150"/>
      <c r="DP181" s="5150"/>
      <c r="DQ181" s="5150"/>
      <c r="DR181" s="5150"/>
      <c r="DS181" s="5150"/>
      <c r="DU181" s="5364"/>
      <c r="DV181" s="5365"/>
      <c r="DW181" s="5365"/>
      <c r="DX181" s="5365"/>
      <c r="DY181" s="5366"/>
      <c r="DZ181" s="5367"/>
      <c r="EA181" s="5365"/>
      <c r="EB181" s="5365"/>
      <c r="EC181" s="5368"/>
      <c r="ED181" s="5366"/>
      <c r="EE181" s="5365"/>
      <c r="EF181" s="5369"/>
      <c r="EG181" s="5369"/>
      <c r="EH181" s="5370"/>
      <c r="EI181" s="5371"/>
      <c r="EJ181" s="5369"/>
      <c r="EK181" s="5026"/>
      <c r="EL181" s="4994"/>
      <c r="EM181" s="6932"/>
      <c r="EN181" s="4449"/>
      <c r="EO181" s="4449"/>
      <c r="EP181" s="182"/>
      <c r="EQ181" s="182"/>
      <c r="ER181" s="182"/>
      <c r="ES181" s="182"/>
      <c r="ET181" s="182"/>
      <c r="EU181" s="182"/>
      <c r="EV181" s="182"/>
      <c r="EW181" s="182"/>
      <c r="EX181" s="182"/>
      <c r="EY181" s="182"/>
      <c r="EZ181" s="182"/>
      <c r="FA181" s="182"/>
      <c r="FB181" s="339"/>
      <c r="FD181" s="5114"/>
      <c r="FE181" s="5114"/>
      <c r="FF181" s="5114"/>
      <c r="FG181" s="5114" t="s">
        <v>3</v>
      </c>
      <c r="FH181" s="5114" t="s">
        <v>18</v>
      </c>
      <c r="FI181" s="5114"/>
      <c r="FJ181" s="5114"/>
      <c r="FK181" s="5114" t="s">
        <v>21</v>
      </c>
      <c r="FL181" s="5114" t="s">
        <v>27</v>
      </c>
      <c r="FM181" s="5114" t="s">
        <v>28</v>
      </c>
      <c r="FN181" s="5114"/>
      <c r="FO181" s="5114"/>
      <c r="FP181" s="5114"/>
      <c r="FQ181" s="5114"/>
      <c r="FR181" s="5114" t="s">
        <v>11</v>
      </c>
      <c r="FS181" s="5114"/>
      <c r="FT181" s="5114"/>
      <c r="GM181" s="6515" t="s">
        <v>1725</v>
      </c>
      <c r="GN181" s="6516"/>
      <c r="GO181" s="6517"/>
      <c r="GP181" s="6517"/>
      <c r="GQ181" s="6517"/>
      <c r="GR181" s="6517"/>
      <c r="GS181" s="6517"/>
      <c r="GT181" s="6517"/>
      <c r="GU181" s="6517"/>
      <c r="GV181" s="6517"/>
      <c r="GW181" s="6517"/>
      <c r="GX181" s="6517"/>
      <c r="GY181" s="6517"/>
      <c r="GZ181" s="6517"/>
      <c r="HA181" s="6517"/>
      <c r="HB181" s="6517"/>
      <c r="HC181" s="6517"/>
      <c r="HD181" s="6517"/>
      <c r="HW181" s="6769"/>
      <c r="HX181" s="6765"/>
      <c r="HY181" s="6765"/>
      <c r="HZ181" s="6765"/>
      <c r="IA181" s="6765"/>
      <c r="IB181" s="6765"/>
      <c r="IC181" s="6765"/>
      <c r="ID181" s="6765"/>
      <c r="IE181" s="6770"/>
      <c r="IF181" s="6765"/>
      <c r="IG181" s="6765"/>
      <c r="IH181" s="6765"/>
      <c r="II181" s="6765"/>
      <c r="IJ181" s="6765"/>
      <c r="IK181" s="6765"/>
      <c r="IL181" s="6819"/>
      <c r="IM181" s="6819"/>
      <c r="IN181" s="6762"/>
      <c r="IO181" s="5012"/>
      <c r="IP181" s="6731"/>
      <c r="IQ181" s="6731"/>
      <c r="IR181" s="6731"/>
      <c r="IS181" s="6731"/>
      <c r="IT181" s="6731"/>
      <c r="IU181" s="6731"/>
      <c r="IV181" s="6731"/>
      <c r="IW181" s="6731"/>
      <c r="IX181" s="6731"/>
      <c r="IY181" s="6731"/>
      <c r="IZ181" s="6731"/>
      <c r="JA181" s="6731"/>
      <c r="JB181" s="6731"/>
      <c r="JC181" s="6731"/>
      <c r="JD181" s="6731"/>
      <c r="JE181" s="6731"/>
    </row>
    <row r="182" spans="17:265" ht="15" thickBot="1">
      <c r="Q182" s="7750" t="s">
        <v>792</v>
      </c>
      <c r="R182" s="7714" t="s">
        <v>1766</v>
      </c>
      <c r="S182" s="7736">
        <v>545</v>
      </c>
      <c r="T182" s="7714" t="s">
        <v>101</v>
      </c>
      <c r="U182" s="7745">
        <v>45756</v>
      </c>
      <c r="V182" s="7753">
        <v>5</v>
      </c>
      <c r="W182" s="7761" t="s">
        <v>35</v>
      </c>
      <c r="X182" s="7761">
        <v>25</v>
      </c>
      <c r="Y182" s="7754">
        <v>615</v>
      </c>
      <c r="Z182" s="7746">
        <v>45805</v>
      </c>
      <c r="AA182" s="7781">
        <v>45812</v>
      </c>
      <c r="AB182" s="7736">
        <v>24963</v>
      </c>
      <c r="AC182" s="7755">
        <v>5000</v>
      </c>
      <c r="AD182" s="7721">
        <f t="shared" si="53"/>
        <v>0</v>
      </c>
      <c r="AE182" s="7756">
        <f t="shared" ref="AE182:AE187" si="55">(AC182*Y182/1000)</f>
        <v>3075</v>
      </c>
      <c r="AF182" s="7756">
        <f t="shared" ref="AF182:AF188" si="56">(AE182*0.05)</f>
        <v>153.75</v>
      </c>
      <c r="AG182" s="7723">
        <v>5</v>
      </c>
      <c r="AH182" s="7874" t="s">
        <v>8</v>
      </c>
      <c r="AI182" s="7782"/>
      <c r="AJ182" s="7865"/>
      <c r="AK182" s="7789"/>
      <c r="AL182" s="7789"/>
      <c r="AM182" s="7790"/>
      <c r="AN182" s="7868"/>
      <c r="AO182" s="7788"/>
      <c r="AP182" s="7866"/>
      <c r="AQ182" s="7869"/>
      <c r="AR182" s="7792"/>
      <c r="AS182" s="7793"/>
      <c r="AT182" s="7794"/>
      <c r="AU182" s="7872"/>
      <c r="AV182" s="7795"/>
      <c r="AW182" s="7875"/>
      <c r="AX182" s="7875"/>
      <c r="AY182" s="7872"/>
      <c r="AZ182" s="7949"/>
      <c r="BC182" s="5065"/>
      <c r="BD182" s="5066"/>
      <c r="BE182" s="5066"/>
      <c r="BF182" s="5066"/>
      <c r="BG182" s="5066"/>
      <c r="BH182" s="5066"/>
      <c r="BI182" s="5066"/>
      <c r="BJ182" s="5066"/>
      <c r="BK182" s="5067"/>
      <c r="BL182" s="5066"/>
      <c r="BM182" s="5066"/>
      <c r="BN182" s="5066"/>
      <c r="BO182" s="5066"/>
      <c r="BP182" s="5066"/>
      <c r="BQ182" s="5066"/>
      <c r="BR182" s="6694"/>
      <c r="BS182" s="5068"/>
      <c r="BT182" s="5083"/>
      <c r="BU182" s="5263" t="s">
        <v>4</v>
      </c>
      <c r="BV182" s="5087" t="s">
        <v>18</v>
      </c>
      <c r="BW182" s="5088" t="s">
        <v>19</v>
      </c>
      <c r="BX182" s="5088" t="s">
        <v>19</v>
      </c>
      <c r="BY182" s="5088" t="s">
        <v>20</v>
      </c>
      <c r="BZ182" s="5088" t="s">
        <v>21</v>
      </c>
      <c r="CA182" s="5088" t="s">
        <v>22</v>
      </c>
      <c r="CB182" s="5088" t="s">
        <v>23</v>
      </c>
      <c r="CC182" s="5088" t="s">
        <v>23</v>
      </c>
      <c r="CD182" s="5088" t="s">
        <v>24</v>
      </c>
      <c r="CE182" s="5088" t="s">
        <v>20</v>
      </c>
      <c r="CF182" s="5088" t="s">
        <v>25</v>
      </c>
      <c r="CG182" s="5088" t="s">
        <v>0</v>
      </c>
      <c r="CH182" s="5088" t="s">
        <v>1363</v>
      </c>
      <c r="CI182" s="6467"/>
      <c r="CJ182" s="5089" t="s">
        <v>26</v>
      </c>
      <c r="CL182" s="5123"/>
      <c r="CM182" s="5124"/>
      <c r="CN182" s="5124"/>
      <c r="CO182" s="5124"/>
      <c r="CP182" s="5124"/>
      <c r="CQ182" s="5124"/>
      <c r="CR182" s="5124"/>
      <c r="CS182" s="5124"/>
      <c r="CT182" s="5125"/>
      <c r="CU182" s="5124"/>
      <c r="CV182" s="5124"/>
      <c r="CW182" s="5124"/>
      <c r="CX182" s="5124"/>
      <c r="CY182" s="5124"/>
      <c r="CZ182" s="5124"/>
      <c r="DA182" s="5416"/>
      <c r="DB182" s="5126"/>
      <c r="DC182" s="5139"/>
      <c r="DD182" s="5105"/>
      <c r="DE182" s="5149"/>
      <c r="DF182" s="5149"/>
      <c r="DG182" s="5150"/>
      <c r="DH182" s="5150"/>
      <c r="DI182" s="5150"/>
      <c r="DJ182" s="5150"/>
      <c r="DK182" s="5150"/>
      <c r="DL182" s="5150"/>
      <c r="DM182" s="5150"/>
      <c r="DN182" s="5150"/>
      <c r="DO182" s="5150"/>
      <c r="DP182" s="5150"/>
      <c r="DQ182" s="5150"/>
      <c r="DR182" s="5150"/>
      <c r="DS182" s="5150"/>
      <c r="DU182" s="5025"/>
      <c r="DV182" s="5013"/>
      <c r="DW182" s="5013"/>
      <c r="DX182" s="5013"/>
      <c r="DY182" s="5013"/>
      <c r="DZ182" s="5013"/>
      <c r="EA182" s="5013"/>
      <c r="EB182" s="5013"/>
      <c r="EC182" s="5035"/>
      <c r="ED182" s="5013"/>
      <c r="EE182" s="5013"/>
      <c r="EF182" s="5013"/>
      <c r="EG182" s="5013"/>
      <c r="EH182" s="5013"/>
      <c r="EI182" s="5013"/>
      <c r="EJ182" s="5348"/>
      <c r="EK182" s="5026"/>
      <c r="EL182" s="4994"/>
      <c r="EM182" s="6932"/>
      <c r="EN182" s="4449"/>
      <c r="EO182" s="4449"/>
      <c r="EP182" s="182"/>
      <c r="EQ182" s="182"/>
      <c r="ER182" s="182"/>
      <c r="ES182" s="182"/>
      <c r="ET182" s="182"/>
      <c r="EU182" s="182"/>
      <c r="EV182" s="182"/>
      <c r="EW182" s="182"/>
      <c r="EX182" s="182"/>
      <c r="EY182" s="182"/>
      <c r="EZ182" s="182"/>
      <c r="FA182" s="182"/>
      <c r="FB182" s="339"/>
      <c r="FD182" s="7065"/>
      <c r="FE182" s="7171"/>
      <c r="FF182" s="6328"/>
      <c r="FG182" s="6328"/>
      <c r="FH182" s="6329"/>
      <c r="FI182" s="6328"/>
      <c r="FJ182" s="6328"/>
      <c r="FK182" s="6328"/>
      <c r="FL182" s="6332"/>
      <c r="FM182" s="6329"/>
      <c r="FN182" s="6328"/>
      <c r="FO182" s="6328"/>
      <c r="FP182" s="6334"/>
      <c r="FQ182" s="6333"/>
      <c r="FR182" s="6354"/>
      <c r="FS182" s="7059"/>
      <c r="FT182" s="5121"/>
      <c r="GM182" s="6570"/>
      <c r="GN182" s="6570"/>
      <c r="GO182" s="6570"/>
      <c r="GP182" s="6570" t="s">
        <v>14</v>
      </c>
      <c r="GQ182" s="6570" t="s">
        <v>12</v>
      </c>
      <c r="GR182" s="6570"/>
      <c r="GS182" s="6570"/>
      <c r="GT182" s="6570" t="s">
        <v>15</v>
      </c>
      <c r="GU182" s="6570" t="s">
        <v>12</v>
      </c>
      <c r="GV182" s="6570" t="s">
        <v>12</v>
      </c>
      <c r="GW182" s="6570"/>
      <c r="GX182" s="6570"/>
      <c r="GY182" s="6570"/>
      <c r="GZ182" s="6570"/>
      <c r="HA182" s="6570" t="s">
        <v>0</v>
      </c>
      <c r="HB182" s="6570"/>
      <c r="HC182" s="6570"/>
      <c r="HD182" s="6570"/>
      <c r="HW182" s="6771"/>
      <c r="HX182" s="6772"/>
      <c r="HY182" s="6772"/>
      <c r="HZ182" s="6772"/>
      <c r="IA182" s="6772"/>
      <c r="IB182" s="6772"/>
      <c r="IC182" s="6772"/>
      <c r="ID182" s="6772"/>
      <c r="IE182" s="6773"/>
      <c r="IF182" s="6772"/>
      <c r="IG182" s="6772"/>
      <c r="IH182" s="6772"/>
      <c r="II182" s="6772"/>
      <c r="IJ182" s="6772"/>
      <c r="IK182" s="6772"/>
      <c r="IL182" s="6869"/>
      <c r="IM182" s="6869"/>
      <c r="IN182" s="6881"/>
      <c r="IO182" s="5012"/>
      <c r="IP182" s="6731"/>
      <c r="IQ182" s="6731"/>
      <c r="IR182" s="6731"/>
      <c r="IS182" s="6731"/>
      <c r="IT182" s="6731"/>
      <c r="IU182" s="6731"/>
      <c r="IV182" s="6731"/>
      <c r="IW182" s="6731"/>
      <c r="IX182" s="6731"/>
      <c r="IY182" s="6731"/>
      <c r="IZ182" s="6731"/>
      <c r="JA182" s="6731"/>
      <c r="JB182" s="6731"/>
      <c r="JC182" s="6731"/>
      <c r="JD182" s="6731"/>
      <c r="JE182" s="6731"/>
    </row>
    <row r="183" spans="17:265" ht="15" thickBot="1">
      <c r="Q183" s="7750" t="s">
        <v>792</v>
      </c>
      <c r="R183" s="7714" t="s">
        <v>1764</v>
      </c>
      <c r="S183" s="7714">
        <v>546</v>
      </c>
      <c r="T183" s="7714" t="s">
        <v>101</v>
      </c>
      <c r="U183" s="7745">
        <v>45756</v>
      </c>
      <c r="V183" s="7751">
        <v>100</v>
      </c>
      <c r="W183" s="7717" t="s">
        <v>35</v>
      </c>
      <c r="X183" s="7717">
        <v>300</v>
      </c>
      <c r="Y183" s="7718">
        <v>544</v>
      </c>
      <c r="Z183" s="7746">
        <v>45805</v>
      </c>
      <c r="AA183" s="7781">
        <v>45812</v>
      </c>
      <c r="AB183" s="7736">
        <v>24963</v>
      </c>
      <c r="AC183" s="7723">
        <v>100000</v>
      </c>
      <c r="AD183" s="7721">
        <f t="shared" si="53"/>
        <v>0</v>
      </c>
      <c r="AE183" s="7752">
        <f t="shared" si="55"/>
        <v>54400</v>
      </c>
      <c r="AF183" s="7752">
        <f t="shared" si="56"/>
        <v>2720</v>
      </c>
      <c r="AG183" s="7723">
        <v>5</v>
      </c>
      <c r="AH183" s="7874" t="s">
        <v>8</v>
      </c>
      <c r="AI183" s="7782"/>
      <c r="AJ183" s="7712"/>
      <c r="AK183" s="7714"/>
      <c r="AL183" s="7714"/>
      <c r="AM183" s="7745"/>
      <c r="AN183" s="7716"/>
      <c r="AO183" s="7717"/>
      <c r="AP183" s="7713"/>
      <c r="AQ183" s="7718"/>
      <c r="AR183" s="7746"/>
      <c r="AS183" s="7747"/>
      <c r="AT183" s="7736"/>
      <c r="AU183" s="7723"/>
      <c r="AV183" s="7721"/>
      <c r="AW183" s="7752"/>
      <c r="AX183" s="7752"/>
      <c r="AY183" s="7723"/>
      <c r="AZ183" s="7949"/>
      <c r="BC183" s="5065"/>
      <c r="BD183" s="5066"/>
      <c r="BE183" s="5066"/>
      <c r="BF183" s="5066"/>
      <c r="BG183" s="5066"/>
      <c r="BH183" s="5066"/>
      <c r="BI183" s="5066"/>
      <c r="BJ183" s="5066"/>
      <c r="BK183" s="5067"/>
      <c r="BL183" s="5066"/>
      <c r="BM183" s="5066"/>
      <c r="BN183" s="5066"/>
      <c r="BO183" s="5066"/>
      <c r="BP183" s="5066"/>
      <c r="BQ183" s="5066"/>
      <c r="BR183" s="6694"/>
      <c r="BS183" s="5068"/>
      <c r="BT183" s="5083"/>
      <c r="BU183" s="5276"/>
      <c r="BV183" s="5087"/>
      <c r="BW183" s="5088" t="s">
        <v>3</v>
      </c>
      <c r="BX183" s="5088" t="s">
        <v>18</v>
      </c>
      <c r="BY183" s="5088"/>
      <c r="BZ183" s="5088"/>
      <c r="CA183" s="5088" t="s">
        <v>21</v>
      </c>
      <c r="CB183" s="5088" t="s">
        <v>27</v>
      </c>
      <c r="CC183" s="5088" t="s">
        <v>28</v>
      </c>
      <c r="CD183" s="5088"/>
      <c r="CE183" s="5088"/>
      <c r="CF183" s="5088"/>
      <c r="CG183" s="5088"/>
      <c r="CH183" s="5088" t="s">
        <v>11</v>
      </c>
      <c r="CI183" s="6467"/>
      <c r="CJ183" s="5089"/>
      <c r="CL183" s="5128"/>
      <c r="CM183" s="5129"/>
      <c r="CN183" s="5124"/>
      <c r="CO183" s="5124"/>
      <c r="CP183" s="5130"/>
      <c r="CQ183" s="5124"/>
      <c r="CR183" s="5124"/>
      <c r="CS183" s="5124"/>
      <c r="CT183" s="5131"/>
      <c r="CU183" s="5124"/>
      <c r="CV183" s="5124"/>
      <c r="CW183" s="5132"/>
      <c r="CX183" s="5124"/>
      <c r="CY183" s="5132"/>
      <c r="CZ183" s="5132"/>
      <c r="DA183" s="5417"/>
      <c r="DB183" s="5126"/>
      <c r="DC183" s="5139"/>
      <c r="DD183" s="5106"/>
      <c r="DE183" s="5107"/>
      <c r="DF183" s="5108" t="s">
        <v>14</v>
      </c>
      <c r="DG183" s="5108" t="s">
        <v>12</v>
      </c>
      <c r="DH183" s="5108"/>
      <c r="DI183" s="5108"/>
      <c r="DJ183" s="5108" t="s">
        <v>15</v>
      </c>
      <c r="DK183" s="5108" t="s">
        <v>12</v>
      </c>
      <c r="DL183" s="5108" t="s">
        <v>12</v>
      </c>
      <c r="DM183" s="5108"/>
      <c r="DN183" s="5108"/>
      <c r="DO183" s="5108"/>
      <c r="DP183" s="5108"/>
      <c r="DQ183" s="5108" t="s">
        <v>0</v>
      </c>
      <c r="DR183" s="5180"/>
      <c r="DS183" s="5109"/>
      <c r="DU183" s="5025"/>
      <c r="DV183" s="5013"/>
      <c r="DW183" s="5013"/>
      <c r="DX183" s="5013"/>
      <c r="DY183" s="5013"/>
      <c r="DZ183" s="5013"/>
      <c r="EA183" s="5013"/>
      <c r="EB183" s="5013"/>
      <c r="EC183" s="5035"/>
      <c r="ED183" s="5013"/>
      <c r="EE183" s="5013"/>
      <c r="EF183" s="5013"/>
      <c r="EG183" s="5013"/>
      <c r="EH183" s="5013"/>
      <c r="EI183" s="5013"/>
      <c r="EJ183" s="5348"/>
      <c r="EK183" s="5026"/>
      <c r="EL183" s="4994"/>
      <c r="EM183" s="6932"/>
      <c r="EN183" s="4449"/>
      <c r="EO183" s="4449"/>
      <c r="EP183" s="182"/>
      <c r="EQ183" s="182"/>
      <c r="ER183" s="182"/>
      <c r="ES183" s="182"/>
      <c r="ET183" s="182"/>
      <c r="EU183" s="182"/>
      <c r="EV183" s="182"/>
      <c r="EW183" s="182"/>
      <c r="EX183" s="182"/>
      <c r="EY183" s="182"/>
      <c r="EZ183" s="182"/>
      <c r="FA183" s="182"/>
      <c r="FB183" s="339"/>
      <c r="FD183" s="6335"/>
      <c r="FE183" s="7171"/>
      <c r="FF183" s="6328"/>
      <c r="FG183" s="6328"/>
      <c r="FH183" s="6329"/>
      <c r="FI183" s="6328"/>
      <c r="FJ183" s="6328"/>
      <c r="FK183" s="6328"/>
      <c r="FL183" s="6332"/>
      <c r="FM183" s="6329"/>
      <c r="FN183" s="6328"/>
      <c r="FO183" s="6328"/>
      <c r="FP183" s="6334"/>
      <c r="FQ183" s="6333"/>
      <c r="FR183" s="6354"/>
      <c r="FS183" s="7059"/>
      <c r="FT183" s="5126"/>
      <c r="GM183" s="6573" t="s">
        <v>3</v>
      </c>
      <c r="GN183" s="6573" t="s">
        <v>4</v>
      </c>
      <c r="GO183" s="6573" t="s">
        <v>18</v>
      </c>
      <c r="GP183" s="6573" t="s">
        <v>19</v>
      </c>
      <c r="GQ183" s="6573" t="s">
        <v>19</v>
      </c>
      <c r="GR183" s="6573" t="s">
        <v>20</v>
      </c>
      <c r="GS183" s="6573" t="s">
        <v>21</v>
      </c>
      <c r="GT183" s="6573" t="s">
        <v>22</v>
      </c>
      <c r="GU183" s="6573" t="s">
        <v>23</v>
      </c>
      <c r="GV183" s="6573" t="s">
        <v>23</v>
      </c>
      <c r="GW183" s="6573" t="s">
        <v>1227</v>
      </c>
      <c r="GX183" s="6573" t="s">
        <v>20</v>
      </c>
      <c r="GY183" s="6573" t="s">
        <v>25</v>
      </c>
      <c r="GZ183" s="6573" t="s">
        <v>0</v>
      </c>
      <c r="HA183" s="6573" t="s">
        <v>1363</v>
      </c>
      <c r="HB183" s="6573" t="s">
        <v>1388</v>
      </c>
      <c r="HC183" s="6523" t="s">
        <v>1526</v>
      </c>
      <c r="HD183" s="6573" t="s">
        <v>26</v>
      </c>
      <c r="HW183" s="6771"/>
      <c r="HX183" s="6772"/>
      <c r="HY183" s="6772"/>
      <c r="HZ183" s="6772"/>
      <c r="IA183" s="6772"/>
      <c r="IB183" s="6772"/>
      <c r="IC183" s="6772"/>
      <c r="ID183" s="6772"/>
      <c r="IE183" s="6773"/>
      <c r="IF183" s="6772"/>
      <c r="IG183" s="6772"/>
      <c r="IH183" s="6772"/>
      <c r="II183" s="6772"/>
      <c r="IJ183" s="6772"/>
      <c r="IK183" s="6772"/>
      <c r="IL183" s="6869"/>
      <c r="IM183" s="6869"/>
      <c r="IN183" s="6881"/>
      <c r="IO183" s="5012"/>
      <c r="IP183" s="6731"/>
      <c r="IQ183" s="6731"/>
      <c r="IR183" s="6731"/>
      <c r="IS183" s="6731"/>
      <c r="IT183" s="6731"/>
      <c r="IU183" s="6731"/>
      <c r="IV183" s="6731"/>
      <c r="IW183" s="6731"/>
      <c r="IX183" s="6731"/>
      <c r="IY183" s="6731"/>
      <c r="IZ183" s="6731"/>
      <c r="JA183" s="6731"/>
      <c r="JB183" s="6731"/>
      <c r="JC183" s="6731"/>
      <c r="JD183" s="6731"/>
      <c r="JE183" s="6731"/>
    </row>
    <row r="184" spans="17:265" ht="15" thickBot="1">
      <c r="Q184" s="7750" t="s">
        <v>792</v>
      </c>
      <c r="R184" s="7714" t="s">
        <v>1765</v>
      </c>
      <c r="S184" s="7813">
        <v>547</v>
      </c>
      <c r="T184" s="7714" t="s">
        <v>101</v>
      </c>
      <c r="U184" s="7745">
        <v>45756</v>
      </c>
      <c r="V184" s="7814">
        <v>1</v>
      </c>
      <c r="W184" s="7717" t="s">
        <v>35</v>
      </c>
      <c r="X184" s="7717">
        <v>6</v>
      </c>
      <c r="Y184" s="7815">
        <v>655</v>
      </c>
      <c r="Z184" s="7746">
        <v>45805</v>
      </c>
      <c r="AA184" s="7781">
        <v>45812</v>
      </c>
      <c r="AB184" s="7736">
        <v>24963</v>
      </c>
      <c r="AC184" s="7817">
        <v>1000</v>
      </c>
      <c r="AD184" s="7721">
        <f t="shared" si="53"/>
        <v>0</v>
      </c>
      <c r="AE184" s="7818">
        <f t="shared" si="55"/>
        <v>655</v>
      </c>
      <c r="AF184" s="7818">
        <f t="shared" si="56"/>
        <v>32.75</v>
      </c>
      <c r="AG184" s="7723">
        <v>5</v>
      </c>
      <c r="AH184" s="7874" t="s">
        <v>8</v>
      </c>
      <c r="AI184" s="7782"/>
      <c r="AJ184" s="8016"/>
      <c r="AK184" s="7960"/>
      <c r="AL184" s="7960"/>
      <c r="AM184" s="7743"/>
      <c r="AN184" s="7743"/>
      <c r="AO184" s="7743"/>
      <c r="AP184" s="7743"/>
      <c r="AQ184" s="7743"/>
      <c r="AR184" s="7743"/>
      <c r="AS184" s="7743"/>
      <c r="AT184" s="7743"/>
      <c r="AU184" s="7961"/>
      <c r="AV184" s="7961"/>
      <c r="AW184" s="7743"/>
      <c r="AX184" s="7743"/>
      <c r="AY184" s="7743"/>
      <c r="AZ184" s="7949"/>
      <c r="BC184" s="5065"/>
      <c r="BD184" s="5066"/>
      <c r="BE184" s="5066"/>
      <c r="BF184" s="5066"/>
      <c r="BG184" s="5066"/>
      <c r="BH184" s="5066"/>
      <c r="BI184" s="5066"/>
      <c r="BJ184" s="5066"/>
      <c r="BK184" s="5067"/>
      <c r="BL184" s="5066"/>
      <c r="BM184" s="5066"/>
      <c r="BN184" s="5066"/>
      <c r="BO184" s="5066"/>
      <c r="BP184" s="5066"/>
      <c r="BQ184" s="5066"/>
      <c r="BR184" s="6694"/>
      <c r="BS184" s="5068"/>
      <c r="BT184" s="5083"/>
      <c r="BU184" s="5271"/>
      <c r="BV184" s="5293"/>
      <c r="BW184" s="5163"/>
      <c r="BX184" s="5164"/>
      <c r="BY184" s="5164"/>
      <c r="BZ184" s="5164"/>
      <c r="CA184" s="5164"/>
      <c r="CB184" s="5164"/>
      <c r="CC184" s="5164"/>
      <c r="CD184" s="5164"/>
      <c r="CE184" s="5164"/>
      <c r="CF184" s="5164"/>
      <c r="CG184" s="5164"/>
      <c r="CH184" s="5164"/>
      <c r="CI184" s="6474"/>
      <c r="CJ184" s="5165"/>
      <c r="CL184" s="5123"/>
      <c r="CM184" s="5124"/>
      <c r="CN184" s="5124"/>
      <c r="CO184" s="5124"/>
      <c r="CP184" s="5124"/>
      <c r="CQ184" s="5124"/>
      <c r="CR184" s="5124"/>
      <c r="CS184" s="5124"/>
      <c r="CT184" s="5125"/>
      <c r="CU184" s="5124"/>
      <c r="CV184" s="5124"/>
      <c r="CW184" s="5124"/>
      <c r="CX184" s="5124"/>
      <c r="CY184" s="5124"/>
      <c r="CZ184" s="5124"/>
      <c r="DA184" s="5416"/>
      <c r="DB184" s="5126"/>
      <c r="DC184" s="5139"/>
      <c r="DD184" s="5110" t="s">
        <v>4</v>
      </c>
      <c r="DE184" s="5111" t="s">
        <v>18</v>
      </c>
      <c r="DF184" s="5112" t="s">
        <v>19</v>
      </c>
      <c r="DG184" s="5112" t="s">
        <v>19</v>
      </c>
      <c r="DH184" s="5112" t="s">
        <v>20</v>
      </c>
      <c r="DI184" s="5112" t="s">
        <v>21</v>
      </c>
      <c r="DJ184" s="5112" t="s">
        <v>22</v>
      </c>
      <c r="DK184" s="5112" t="s">
        <v>23</v>
      </c>
      <c r="DL184" s="5112" t="s">
        <v>23</v>
      </c>
      <c r="DM184" s="5112" t="s">
        <v>24</v>
      </c>
      <c r="DN184" s="5112" t="s">
        <v>20</v>
      </c>
      <c r="DO184" s="5112" t="s">
        <v>25</v>
      </c>
      <c r="DP184" s="5112" t="s">
        <v>0</v>
      </c>
      <c r="DQ184" s="5112" t="s">
        <v>1363</v>
      </c>
      <c r="DR184" s="5181"/>
      <c r="DS184" s="5113" t="s">
        <v>26</v>
      </c>
      <c r="DU184" s="5025"/>
      <c r="DV184" s="5013"/>
      <c r="DW184" s="5013"/>
      <c r="DX184" s="5013"/>
      <c r="DY184" s="5013"/>
      <c r="DZ184" s="5013"/>
      <c r="EA184" s="5013"/>
      <c r="EB184" s="5013"/>
      <c r="EC184" s="5035"/>
      <c r="ED184" s="5013"/>
      <c r="EE184" s="5013"/>
      <c r="EF184" s="5013"/>
      <c r="EG184" s="5013"/>
      <c r="EH184" s="5013"/>
      <c r="EI184" s="5013"/>
      <c r="EJ184" s="5348"/>
      <c r="EK184" s="5026"/>
      <c r="EL184" s="4994"/>
      <c r="EM184" s="6932"/>
      <c r="EN184" s="4449"/>
      <c r="EO184" s="4449"/>
      <c r="EP184" s="182"/>
      <c r="EQ184" s="182"/>
      <c r="ER184" s="182"/>
      <c r="ES184" s="182"/>
      <c r="ET184" s="182"/>
      <c r="EU184" s="182"/>
      <c r="EV184" s="182"/>
      <c r="EW184" s="182"/>
      <c r="EX184" s="182"/>
      <c r="EY184" s="182"/>
      <c r="EZ184" s="182"/>
      <c r="FA184" s="182"/>
      <c r="FB184" s="339"/>
      <c r="FD184" s="5123"/>
      <c r="FE184" s="5124"/>
      <c r="FF184" s="5124"/>
      <c r="FG184" s="5124"/>
      <c r="FH184" s="5124"/>
      <c r="FI184" s="5124"/>
      <c r="FJ184" s="5124"/>
      <c r="FK184" s="5124"/>
      <c r="FL184" s="5125"/>
      <c r="FM184" s="5124"/>
      <c r="FN184" s="5124"/>
      <c r="FO184" s="5124"/>
      <c r="FP184" s="5124"/>
      <c r="FQ184" s="5124"/>
      <c r="FR184" s="5132"/>
      <c r="FS184" s="5416"/>
      <c r="FT184" s="5126"/>
      <c r="GM184" s="6576"/>
      <c r="GN184" s="6576"/>
      <c r="GO184" s="6576"/>
      <c r="GP184" s="6576" t="s">
        <v>3</v>
      </c>
      <c r="GQ184" s="6576" t="s">
        <v>18</v>
      </c>
      <c r="GR184" s="6576"/>
      <c r="GS184" s="6576"/>
      <c r="GT184" s="6576" t="s">
        <v>21</v>
      </c>
      <c r="GU184" s="6576" t="s">
        <v>27</v>
      </c>
      <c r="GV184" s="6576" t="s">
        <v>28</v>
      </c>
      <c r="GW184" s="6576"/>
      <c r="GX184" s="6576"/>
      <c r="GY184" s="6576"/>
      <c r="GZ184" s="6576"/>
      <c r="HA184" s="6576" t="s">
        <v>11</v>
      </c>
      <c r="HB184" s="6576"/>
      <c r="HC184" s="6576"/>
      <c r="HD184" s="6576"/>
      <c r="HW184" s="6774"/>
      <c r="HX184" s="6775"/>
      <c r="HY184" s="6775"/>
      <c r="HZ184" s="6775"/>
      <c r="IA184" s="6775"/>
      <c r="IB184" s="6775"/>
      <c r="IC184" s="6775"/>
      <c r="ID184" s="6775"/>
      <c r="IE184" s="6776"/>
      <c r="IF184" s="6775"/>
      <c r="IG184" s="6775"/>
      <c r="IH184" s="6775"/>
      <c r="II184" s="6775"/>
      <c r="IJ184" s="6775"/>
      <c r="IK184" s="6777">
        <f>SUM(IK173:IK183)</f>
        <v>0</v>
      </c>
      <c r="IL184" s="6885"/>
      <c r="IM184" s="6885"/>
      <c r="IN184" s="6882"/>
      <c r="IO184" s="5012"/>
      <c r="IP184" s="6731"/>
      <c r="IQ184" s="6731"/>
      <c r="IR184" s="6731"/>
      <c r="IS184" s="6731"/>
      <c r="IT184" s="6731"/>
      <c r="IU184" s="6731"/>
      <c r="IV184" s="6731"/>
      <c r="IW184" s="6731"/>
      <c r="IX184" s="6731"/>
      <c r="IY184" s="6731"/>
      <c r="IZ184" s="6731"/>
      <c r="JA184" s="6731"/>
      <c r="JB184" s="6731"/>
      <c r="JC184" s="6731"/>
      <c r="JD184" s="6731"/>
      <c r="JE184" s="6731"/>
    </row>
    <row r="185" spans="17:265" ht="15" thickBot="1">
      <c r="Q185" s="7750" t="s">
        <v>792</v>
      </c>
      <c r="R185" s="7714" t="s">
        <v>1767</v>
      </c>
      <c r="S185" s="7717">
        <v>548</v>
      </c>
      <c r="T185" s="7714" t="s">
        <v>101</v>
      </c>
      <c r="U185" s="7745">
        <v>45756</v>
      </c>
      <c r="V185" s="7735">
        <v>8</v>
      </c>
      <c r="W185" s="7717" t="s">
        <v>35</v>
      </c>
      <c r="X185" s="7902">
        <v>40</v>
      </c>
      <c r="Y185" s="7722">
        <v>1328</v>
      </c>
      <c r="Z185" s="7746">
        <v>45805</v>
      </c>
      <c r="AA185" s="7781">
        <v>45812</v>
      </c>
      <c r="AB185" s="7736">
        <v>24963</v>
      </c>
      <c r="AC185" s="7721">
        <v>8000</v>
      </c>
      <c r="AD185" s="7721">
        <f t="shared" si="53"/>
        <v>0</v>
      </c>
      <c r="AE185" s="7722">
        <f t="shared" si="55"/>
        <v>10624</v>
      </c>
      <c r="AF185" s="7722">
        <f t="shared" si="56"/>
        <v>531.20000000000005</v>
      </c>
      <c r="AG185" s="7748">
        <v>5</v>
      </c>
      <c r="AH185" s="7874" t="s">
        <v>8</v>
      </c>
      <c r="AI185" s="7782"/>
      <c r="AJ185" s="8017"/>
      <c r="AK185" s="8004"/>
      <c r="AL185" s="8004"/>
      <c r="AM185" s="7777"/>
      <c r="AN185" s="7777"/>
      <c r="AO185" s="7777"/>
      <c r="AP185" s="7777"/>
      <c r="AQ185" s="7777"/>
      <c r="AR185" s="7777"/>
      <c r="AS185" s="7777"/>
      <c r="AT185" s="7777"/>
      <c r="AU185" s="8005"/>
      <c r="AV185" s="8005"/>
      <c r="AW185" s="7777"/>
      <c r="AX185" s="7777"/>
      <c r="AY185" s="7777"/>
      <c r="AZ185" s="8006"/>
      <c r="BC185" s="5065"/>
      <c r="BD185" s="5066"/>
      <c r="BE185" s="5066"/>
      <c r="BF185" s="5066"/>
      <c r="BG185" s="5066"/>
      <c r="BH185" s="5066"/>
      <c r="BI185" s="5066"/>
      <c r="BJ185" s="5066"/>
      <c r="BK185" s="5067"/>
      <c r="BL185" s="5066"/>
      <c r="BM185" s="5066"/>
      <c r="BN185" s="5066"/>
      <c r="BO185" s="5066"/>
      <c r="BP185" s="5066"/>
      <c r="BQ185" s="5066"/>
      <c r="BR185" s="6694"/>
      <c r="BS185" s="5068"/>
      <c r="BT185" s="5083"/>
      <c r="BU185" s="5232"/>
      <c r="BV185" s="5294"/>
      <c r="BW185" s="5094"/>
      <c r="BX185" s="5095"/>
      <c r="BY185" s="5095"/>
      <c r="BZ185" s="5095"/>
      <c r="CA185" s="5095"/>
      <c r="CB185" s="5095"/>
      <c r="CC185" s="5095"/>
      <c r="CD185" s="5095"/>
      <c r="CE185" s="5095"/>
      <c r="CF185" s="5095"/>
      <c r="CG185" s="5095"/>
      <c r="CH185" s="5095"/>
      <c r="CI185" s="6475"/>
      <c r="CJ185" s="5166"/>
      <c r="CL185" s="5123"/>
      <c r="CM185" s="5124"/>
      <c r="CN185" s="5124"/>
      <c r="CO185" s="5124"/>
      <c r="CP185" s="5124"/>
      <c r="CQ185" s="5124"/>
      <c r="CR185" s="5124"/>
      <c r="CS185" s="5124"/>
      <c r="CT185" s="5125"/>
      <c r="CU185" s="5124"/>
      <c r="CV185" s="5124"/>
      <c r="CW185" s="5124"/>
      <c r="CX185" s="5124"/>
      <c r="CY185" s="5124"/>
      <c r="CZ185" s="5124"/>
      <c r="DA185" s="5416"/>
      <c r="DB185" s="5126"/>
      <c r="DC185" s="5139"/>
      <c r="DD185" s="5114"/>
      <c r="DE185" s="5115"/>
      <c r="DF185" s="5116" t="s">
        <v>3</v>
      </c>
      <c r="DG185" s="5116" t="s">
        <v>18</v>
      </c>
      <c r="DH185" s="5116"/>
      <c r="DI185" s="5116"/>
      <c r="DJ185" s="5116" t="s">
        <v>21</v>
      </c>
      <c r="DK185" s="5116" t="s">
        <v>27</v>
      </c>
      <c r="DL185" s="5116" t="s">
        <v>28</v>
      </c>
      <c r="DM185" s="5116"/>
      <c r="DN185" s="5116"/>
      <c r="DO185" s="5116"/>
      <c r="DP185" s="5116"/>
      <c r="DQ185" s="5116" t="s">
        <v>11</v>
      </c>
      <c r="DR185" s="5182"/>
      <c r="DS185" s="5117"/>
      <c r="DU185" s="5025"/>
      <c r="DV185" s="5013"/>
      <c r="DW185" s="5013"/>
      <c r="DX185" s="5013"/>
      <c r="DY185" s="5013"/>
      <c r="DZ185" s="5013"/>
      <c r="EA185" s="5013"/>
      <c r="EB185" s="5013"/>
      <c r="EC185" s="5035"/>
      <c r="ED185" s="5013"/>
      <c r="EE185" s="5013"/>
      <c r="EF185" s="5013"/>
      <c r="EG185" s="5013"/>
      <c r="EH185" s="5013"/>
      <c r="EI185" s="5013"/>
      <c r="EJ185" s="5348"/>
      <c r="EK185" s="5026"/>
      <c r="EL185" s="4994"/>
      <c r="EM185" s="6932"/>
      <c r="EN185" s="4449"/>
      <c r="EO185" s="4449"/>
      <c r="EP185" s="182"/>
      <c r="EQ185" s="182"/>
      <c r="ER185" s="182"/>
      <c r="ES185" s="182"/>
      <c r="ET185" s="182"/>
      <c r="EU185" s="182"/>
      <c r="EV185" s="182"/>
      <c r="EW185" s="182"/>
      <c r="EX185" s="182"/>
      <c r="EY185" s="182"/>
      <c r="EZ185" s="182"/>
      <c r="FA185" s="182"/>
      <c r="FB185" s="339"/>
      <c r="FD185" s="5128"/>
      <c r="FE185" s="5129"/>
      <c r="FF185" s="5124"/>
      <c r="FG185" s="5124"/>
      <c r="FH185" s="5130"/>
      <c r="FI185" s="5124"/>
      <c r="FJ185" s="5124"/>
      <c r="FK185" s="5124"/>
      <c r="FL185" s="5131"/>
      <c r="FM185" s="5124"/>
      <c r="FN185" s="5124"/>
      <c r="FO185" s="5132"/>
      <c r="FP185" s="5124"/>
      <c r="FQ185" s="5132"/>
      <c r="FR185" s="5132"/>
      <c r="FS185" s="5417"/>
      <c r="FT185" s="5126"/>
      <c r="GM185" s="6935"/>
      <c r="GN185" s="6631"/>
      <c r="GO185" s="6648"/>
      <c r="GP185" s="6648"/>
      <c r="GQ185" s="6649"/>
      <c r="GR185" s="6648"/>
      <c r="GS185" s="6648"/>
      <c r="GT185" s="6650"/>
      <c r="GU185" s="6651"/>
      <c r="GV185" s="6649"/>
      <c r="GW185" s="6648"/>
      <c r="GX185" s="6648"/>
      <c r="GY185" s="6652"/>
      <c r="GZ185" s="6653"/>
      <c r="HA185" s="6654"/>
      <c r="HB185" s="6685"/>
      <c r="HC185" s="6654"/>
      <c r="HD185" s="6530"/>
      <c r="HW185" s="6778"/>
      <c r="HX185" s="6778"/>
      <c r="HY185" s="6778"/>
      <c r="HZ185" s="6778"/>
      <c r="IA185" s="6778"/>
      <c r="IB185" s="6778"/>
      <c r="IC185" s="6778"/>
      <c r="ID185" s="6778"/>
      <c r="IE185" s="6796"/>
      <c r="IF185" s="6778"/>
      <c r="IG185" s="6778"/>
      <c r="IH185" s="6778"/>
      <c r="II185" s="6778"/>
      <c r="IJ185" s="6778"/>
      <c r="IK185" s="6797"/>
      <c r="IL185" s="6797"/>
      <c r="IM185" s="6797"/>
      <c r="IN185" s="6778"/>
      <c r="IO185" s="5012"/>
      <c r="IP185" s="6731"/>
      <c r="IQ185" s="6731"/>
      <c r="IR185" s="6731"/>
      <c r="IS185" s="6731"/>
      <c r="IT185" s="6731"/>
      <c r="IU185" s="6731"/>
      <c r="IV185" s="6731"/>
      <c r="IW185" s="6731"/>
      <c r="IX185" s="6731"/>
      <c r="IY185" s="6731"/>
      <c r="IZ185" s="6731"/>
      <c r="JA185" s="6731"/>
      <c r="JB185" s="6731"/>
      <c r="JC185" s="6731"/>
      <c r="JD185" s="6731"/>
      <c r="JE185" s="6731"/>
    </row>
    <row r="186" spans="17:265">
      <c r="Q186" s="7750" t="s">
        <v>792</v>
      </c>
      <c r="R186" s="8540" t="s">
        <v>1769</v>
      </c>
      <c r="S186" s="7714">
        <v>549</v>
      </c>
      <c r="T186" s="7714" t="s">
        <v>101</v>
      </c>
      <c r="U186" s="7745">
        <v>45756</v>
      </c>
      <c r="V186" s="7751">
        <v>10</v>
      </c>
      <c r="W186" s="7717" t="s">
        <v>35</v>
      </c>
      <c r="X186" s="7717">
        <f t="shared" ref="X186:X191" si="57">(V186*1000/400)</f>
        <v>25</v>
      </c>
      <c r="Y186" s="7718">
        <v>427</v>
      </c>
      <c r="Z186" s="7746">
        <v>45805</v>
      </c>
      <c r="AA186" s="7781">
        <v>45812</v>
      </c>
      <c r="AB186" s="7736">
        <v>24963</v>
      </c>
      <c r="AC186" s="7723">
        <v>10000</v>
      </c>
      <c r="AD186" s="7721">
        <f t="shared" si="53"/>
        <v>0</v>
      </c>
      <c r="AE186" s="7752">
        <f t="shared" si="55"/>
        <v>4270</v>
      </c>
      <c r="AF186" s="7752">
        <f t="shared" si="56"/>
        <v>213.5</v>
      </c>
      <c r="AG186" s="7723">
        <v>5</v>
      </c>
      <c r="AH186" s="7874" t="s">
        <v>8</v>
      </c>
      <c r="AI186" s="7782"/>
      <c r="AJ186" s="7654"/>
      <c r="AK186" s="8018"/>
      <c r="AL186" s="8018"/>
      <c r="AM186" s="8019"/>
      <c r="AN186" s="8019"/>
      <c r="AO186" s="8019"/>
      <c r="AP186" s="8019"/>
      <c r="AQ186" s="8019"/>
      <c r="AR186" s="8019"/>
      <c r="AS186" s="8019"/>
      <c r="AT186" s="8019"/>
      <c r="AU186" s="8020"/>
      <c r="AV186" s="8020"/>
      <c r="AW186" s="8019"/>
      <c r="AX186" s="8019"/>
      <c r="AY186" s="7649"/>
      <c r="AZ186" s="8019"/>
      <c r="BC186" s="5074"/>
      <c r="BD186" s="5075"/>
      <c r="BE186" s="5075"/>
      <c r="BF186" s="5075"/>
      <c r="BG186" s="5075"/>
      <c r="BH186" s="5075"/>
      <c r="BI186" s="5075"/>
      <c r="BJ186" s="5075"/>
      <c r="BK186" s="5076"/>
      <c r="BL186" s="5075"/>
      <c r="BM186" s="5075"/>
      <c r="BN186" s="5075"/>
      <c r="BO186" s="5075"/>
      <c r="BP186" s="5075"/>
      <c r="BQ186" s="5075"/>
      <c r="BR186" s="6695"/>
      <c r="BS186" s="5077"/>
      <c r="BT186" s="5083"/>
      <c r="BU186" s="5232"/>
      <c r="BV186" s="5294"/>
      <c r="BW186" s="5094"/>
      <c r="BX186" s="5095"/>
      <c r="BY186" s="5095"/>
      <c r="BZ186" s="5095"/>
      <c r="CA186" s="5095"/>
      <c r="CB186" s="5095"/>
      <c r="CC186" s="5095"/>
      <c r="CD186" s="5095"/>
      <c r="CE186" s="5095"/>
      <c r="CF186" s="5095"/>
      <c r="CG186" s="5095"/>
      <c r="CH186" s="5095"/>
      <c r="CI186" s="6475"/>
      <c r="CJ186" s="5166"/>
      <c r="CL186" s="5123"/>
      <c r="CM186" s="5124"/>
      <c r="CN186" s="5124"/>
      <c r="CO186" s="5124"/>
      <c r="CP186" s="5124"/>
      <c r="CQ186" s="5124"/>
      <c r="CR186" s="5124"/>
      <c r="CS186" s="5124"/>
      <c r="CT186" s="5125"/>
      <c r="CU186" s="5124"/>
      <c r="CV186" s="5124"/>
      <c r="CW186" s="5124"/>
      <c r="CX186" s="5124"/>
      <c r="CY186" s="5124"/>
      <c r="CZ186" s="5124"/>
      <c r="DA186" s="5416"/>
      <c r="DB186" s="5126"/>
      <c r="DC186" s="5139"/>
      <c r="DD186" s="6908"/>
      <c r="DE186" s="5481"/>
      <c r="DF186" s="5481"/>
      <c r="DG186" s="5482"/>
      <c r="DH186" s="5482"/>
      <c r="DI186" s="5482"/>
      <c r="DJ186" s="5482"/>
      <c r="DK186" s="5482"/>
      <c r="DL186" s="5482"/>
      <c r="DM186" s="5482"/>
      <c r="DN186" s="5482"/>
      <c r="DO186" s="5482"/>
      <c r="DP186" s="5482"/>
      <c r="DQ186" s="5482"/>
      <c r="DR186" s="5482"/>
      <c r="DS186" s="5483"/>
      <c r="DU186" s="5031"/>
      <c r="DV186" s="5032"/>
      <c r="DW186" s="5032"/>
      <c r="DX186" s="5032"/>
      <c r="DY186" s="5032"/>
      <c r="DZ186" s="5032"/>
      <c r="EA186" s="5032"/>
      <c r="EB186" s="5032"/>
      <c r="EC186" s="5036"/>
      <c r="ED186" s="5032"/>
      <c r="EE186" s="5032"/>
      <c r="EF186" s="5032"/>
      <c r="EG186" s="5032"/>
      <c r="EH186" s="5032"/>
      <c r="EI186" s="5032"/>
      <c r="EJ186" s="5350"/>
      <c r="EK186" s="5033"/>
      <c r="EL186" s="4994"/>
      <c r="EM186" s="6932"/>
      <c r="EN186" s="4449"/>
      <c r="EO186" s="4449"/>
      <c r="EP186" s="182"/>
      <c r="EQ186" s="182"/>
      <c r="ER186" s="182"/>
      <c r="ES186" s="182"/>
      <c r="ET186" s="182"/>
      <c r="EU186" s="182"/>
      <c r="EV186" s="182"/>
      <c r="EW186" s="182"/>
      <c r="EX186" s="182"/>
      <c r="EY186" s="182"/>
      <c r="EZ186" s="182"/>
      <c r="FA186" s="182"/>
      <c r="FB186" s="339"/>
      <c r="FD186" s="5123"/>
      <c r="FE186" s="5124"/>
      <c r="FF186" s="5124"/>
      <c r="FG186" s="5124"/>
      <c r="FH186" s="5124"/>
      <c r="FI186" s="5124"/>
      <c r="FJ186" s="5124"/>
      <c r="FK186" s="5124"/>
      <c r="FL186" s="5125"/>
      <c r="FM186" s="5124"/>
      <c r="FN186" s="5124"/>
      <c r="FO186" s="5124"/>
      <c r="FP186" s="5124"/>
      <c r="FQ186" s="5124"/>
      <c r="FR186" s="5132"/>
      <c r="FS186" s="5416"/>
      <c r="FT186" s="5126"/>
      <c r="GM186" s="6935"/>
      <c r="GN186" s="6631"/>
      <c r="GO186" s="6648"/>
      <c r="GP186" s="6648"/>
      <c r="GQ186" s="6649"/>
      <c r="GR186" s="6648"/>
      <c r="GS186" s="6648"/>
      <c r="GT186" s="6650"/>
      <c r="GU186" s="6651"/>
      <c r="GV186" s="6649"/>
      <c r="GW186" s="6648"/>
      <c r="GX186" s="6648"/>
      <c r="GY186" s="6652"/>
      <c r="GZ186" s="6653"/>
      <c r="HA186" s="6654"/>
      <c r="HB186" s="6685"/>
      <c r="HC186" s="6654"/>
      <c r="HD186" s="6538"/>
      <c r="HW186" s="6778"/>
      <c r="HX186" s="6778"/>
      <c r="HY186" s="6778"/>
      <c r="HZ186" s="6778"/>
      <c r="IA186" s="6778"/>
      <c r="IB186" s="6778"/>
      <c r="IC186" s="6778"/>
      <c r="ID186" s="6778"/>
      <c r="IE186" s="6796"/>
      <c r="IF186" s="6778"/>
      <c r="IG186" s="6778"/>
      <c r="IH186" s="6778"/>
      <c r="II186" s="6778"/>
      <c r="IJ186" s="6778"/>
      <c r="IK186" s="6797"/>
      <c r="IL186" s="6797"/>
      <c r="IM186" s="6797"/>
      <c r="IN186" s="6778"/>
      <c r="IO186" s="5012"/>
      <c r="IP186" s="6731"/>
      <c r="IQ186" s="6731"/>
      <c r="IR186" s="6731"/>
      <c r="IS186" s="6731"/>
      <c r="IT186" s="6731"/>
      <c r="IU186" s="6731"/>
      <c r="IV186" s="6731"/>
      <c r="IW186" s="6731"/>
      <c r="IX186" s="6731"/>
      <c r="IY186" s="6731"/>
      <c r="IZ186" s="6731"/>
      <c r="JA186" s="6731"/>
      <c r="JB186" s="6731"/>
      <c r="JC186" s="6731"/>
      <c r="JD186" s="6731"/>
      <c r="JE186" s="6731"/>
    </row>
    <row r="187" spans="17:265" ht="19.5" customHeight="1" thickBot="1">
      <c r="Q187" s="7750" t="s">
        <v>792</v>
      </c>
      <c r="R187" s="7717" t="s">
        <v>1768</v>
      </c>
      <c r="S187" s="7717">
        <v>550</v>
      </c>
      <c r="T187" s="7714" t="s">
        <v>101</v>
      </c>
      <c r="U187" s="7745">
        <v>45756</v>
      </c>
      <c r="V187" s="7735">
        <v>5</v>
      </c>
      <c r="W187" s="7717" t="s">
        <v>35</v>
      </c>
      <c r="X187" s="7717">
        <f t="shared" si="57"/>
        <v>12.5</v>
      </c>
      <c r="Y187" s="7722">
        <v>1328</v>
      </c>
      <c r="Z187" s="7746">
        <v>45805</v>
      </c>
      <c r="AA187" s="7781">
        <v>45812</v>
      </c>
      <c r="AB187" s="7736">
        <v>24963</v>
      </c>
      <c r="AC187" s="7721">
        <v>5200</v>
      </c>
      <c r="AD187" s="7721">
        <f t="shared" si="53"/>
        <v>200</v>
      </c>
      <c r="AE187" s="7722">
        <f t="shared" si="55"/>
        <v>6905.6</v>
      </c>
      <c r="AF187" s="7722">
        <f t="shared" si="56"/>
        <v>345.28000000000003</v>
      </c>
      <c r="AG187" s="7748">
        <v>5</v>
      </c>
      <c r="AH187" s="7874" t="s">
        <v>8</v>
      </c>
      <c r="AI187" s="7782"/>
      <c r="AJ187" s="7654"/>
      <c r="AK187" s="8018"/>
      <c r="AL187" s="8018"/>
      <c r="AM187" s="8019"/>
      <c r="AN187" s="8019"/>
      <c r="AO187" s="8019"/>
      <c r="AP187" s="8019"/>
      <c r="AQ187" s="8019"/>
      <c r="AR187" s="8019"/>
      <c r="AS187" s="8019"/>
      <c r="AT187" s="8019"/>
      <c r="AU187" s="8019"/>
      <c r="AV187" s="8019"/>
      <c r="AW187" s="8019"/>
      <c r="AX187" s="8019"/>
      <c r="AY187" s="8019"/>
      <c r="AZ187" s="8019"/>
      <c r="BC187" s="5074"/>
      <c r="BD187" s="5075"/>
      <c r="BE187" s="5075"/>
      <c r="BF187" s="5075"/>
      <c r="BG187" s="5075"/>
      <c r="BH187" s="5075"/>
      <c r="BI187" s="5075"/>
      <c r="BJ187" s="5075"/>
      <c r="BK187" s="5076"/>
      <c r="BL187" s="5075"/>
      <c r="BM187" s="5075"/>
      <c r="BN187" s="5075"/>
      <c r="BO187" s="5075"/>
      <c r="BP187" s="5075"/>
      <c r="BQ187" s="5075"/>
      <c r="BR187" s="6695"/>
      <c r="BS187" s="5077"/>
      <c r="BT187" s="5083"/>
      <c r="BU187" s="5274"/>
      <c r="BV187" s="5294"/>
      <c r="BW187" s="5094"/>
      <c r="BX187" s="5095"/>
      <c r="BY187" s="5095"/>
      <c r="BZ187" s="5095"/>
      <c r="CA187" s="5095"/>
      <c r="CB187" s="5095"/>
      <c r="CC187" s="5095"/>
      <c r="CD187" s="5095"/>
      <c r="CE187" s="5095"/>
      <c r="CF187" s="5095"/>
      <c r="CG187" s="5095"/>
      <c r="CH187" s="5095"/>
      <c r="CI187" s="6475"/>
      <c r="CJ187" s="5166"/>
      <c r="CL187" s="5123"/>
      <c r="CM187" s="5124"/>
      <c r="CN187" s="5124"/>
      <c r="CO187" s="5124"/>
      <c r="CP187" s="5124"/>
      <c r="CQ187" s="5124"/>
      <c r="CR187" s="5124"/>
      <c r="CS187" s="5124"/>
      <c r="CT187" s="5125"/>
      <c r="CU187" s="5124"/>
      <c r="CV187" s="5124"/>
      <c r="CW187" s="5124"/>
      <c r="CX187" s="5124"/>
      <c r="CY187" s="5124"/>
      <c r="CZ187" s="5124"/>
      <c r="DA187" s="5416"/>
      <c r="DB187" s="5126"/>
      <c r="DC187" s="5139"/>
      <c r="DD187" s="6909"/>
      <c r="DE187" s="5127"/>
      <c r="DF187" s="5127"/>
      <c r="DG187" s="2557"/>
      <c r="DH187" s="2557"/>
      <c r="DI187" s="2557"/>
      <c r="DJ187" s="2557"/>
      <c r="DK187" s="2557"/>
      <c r="DL187" s="2557"/>
      <c r="DM187" s="2557"/>
      <c r="DN187" s="2557"/>
      <c r="DO187" s="2557"/>
      <c r="DP187" s="2557"/>
      <c r="DQ187" s="2557"/>
      <c r="DR187" s="2557"/>
      <c r="DS187" s="2523"/>
      <c r="DU187" s="5031"/>
      <c r="DV187" s="5032"/>
      <c r="DW187" s="5032"/>
      <c r="DX187" s="5032"/>
      <c r="DY187" s="5032"/>
      <c r="DZ187" s="5032"/>
      <c r="EA187" s="5032"/>
      <c r="EB187" s="5032"/>
      <c r="EC187" s="5036"/>
      <c r="ED187" s="5032"/>
      <c r="EE187" s="5032"/>
      <c r="EF187" s="5032"/>
      <c r="EG187" s="5032"/>
      <c r="EH187" s="5032"/>
      <c r="EI187" s="5032"/>
      <c r="EJ187" s="5350"/>
      <c r="EK187" s="5033"/>
      <c r="EL187" s="4994"/>
      <c r="EM187" s="6932"/>
      <c r="EN187" s="4449"/>
      <c r="EO187" s="4449"/>
      <c r="EP187" s="182"/>
      <c r="EQ187" s="182"/>
      <c r="ER187" s="182"/>
      <c r="ES187" s="182"/>
      <c r="ET187" s="182"/>
      <c r="EU187" s="182"/>
      <c r="EV187" s="182"/>
      <c r="EW187" s="182"/>
      <c r="EX187" s="182"/>
      <c r="EY187" s="182"/>
      <c r="EZ187" s="182"/>
      <c r="FA187" s="182"/>
      <c r="FB187" s="339"/>
      <c r="FD187" s="5123"/>
      <c r="FE187" s="5124"/>
      <c r="FF187" s="5124"/>
      <c r="FG187" s="5124"/>
      <c r="FH187" s="5124"/>
      <c r="FI187" s="5124"/>
      <c r="FJ187" s="5124"/>
      <c r="FK187" s="5124"/>
      <c r="FL187" s="5125"/>
      <c r="FM187" s="5124"/>
      <c r="FN187" s="5124"/>
      <c r="FO187" s="5124"/>
      <c r="FP187" s="5124"/>
      <c r="FQ187" s="5124"/>
      <c r="FR187" s="5132"/>
      <c r="FS187" s="5416"/>
      <c r="FT187" s="5126"/>
      <c r="GM187" s="6535"/>
      <c r="GN187" s="6536"/>
      <c r="GO187" s="6536"/>
      <c r="GP187" s="6536"/>
      <c r="GQ187" s="6536"/>
      <c r="GR187" s="6536"/>
      <c r="GS187" s="6536"/>
      <c r="GT187" s="6536"/>
      <c r="GU187" s="6537"/>
      <c r="GV187" s="6536"/>
      <c r="GW187" s="6536"/>
      <c r="GX187" s="6536"/>
      <c r="GY187" s="6536"/>
      <c r="GZ187" s="6536"/>
      <c r="HA187" s="6536"/>
      <c r="HB187" s="6676"/>
      <c r="HC187" s="6676"/>
      <c r="HD187" s="6538"/>
      <c r="HW187" s="6732" t="s">
        <v>1737</v>
      </c>
      <c r="HX187" s="6733"/>
      <c r="HY187" s="6734"/>
      <c r="HZ187" s="6734"/>
      <c r="IA187" s="6734"/>
      <c r="IB187" s="6734"/>
      <c r="IC187" s="6734"/>
      <c r="ID187" s="6734"/>
      <c r="IE187" s="6734"/>
      <c r="IF187" s="6734"/>
      <c r="IG187" s="6734"/>
      <c r="IH187" s="6734"/>
      <c r="II187" s="6734"/>
      <c r="IJ187" s="6734"/>
      <c r="IK187" s="6734"/>
      <c r="IL187" s="6734"/>
      <c r="IM187" s="6734"/>
      <c r="IN187" s="6734"/>
      <c r="IO187" s="4993"/>
      <c r="IP187" s="6731"/>
      <c r="IQ187" s="6731"/>
      <c r="IR187" s="6731"/>
      <c r="IS187" s="6731"/>
      <c r="IT187" s="6731"/>
      <c r="IU187" s="6731"/>
      <c r="IV187" s="6731"/>
      <c r="IW187" s="6731"/>
      <c r="IX187" s="6731"/>
      <c r="IY187" s="6731"/>
      <c r="IZ187" s="6731"/>
      <c r="JA187" s="6731"/>
      <c r="JB187" s="6731"/>
      <c r="JC187" s="6731"/>
      <c r="JD187" s="6731"/>
      <c r="JE187" s="6731"/>
    </row>
    <row r="188" spans="17:265" ht="15" thickBot="1">
      <c r="Q188" s="7750" t="s">
        <v>792</v>
      </c>
      <c r="R188" s="7717" t="s">
        <v>1770</v>
      </c>
      <c r="S188" s="7717">
        <v>551</v>
      </c>
      <c r="T188" s="7714" t="s">
        <v>101</v>
      </c>
      <c r="U188" s="7745">
        <v>45756</v>
      </c>
      <c r="V188" s="7735">
        <v>8</v>
      </c>
      <c r="W188" s="7717" t="s">
        <v>35</v>
      </c>
      <c r="X188" s="7761">
        <f t="shared" si="57"/>
        <v>20</v>
      </c>
      <c r="Y188" s="7722">
        <v>1328</v>
      </c>
      <c r="Z188" s="7746">
        <v>45805</v>
      </c>
      <c r="AA188" s="7781">
        <v>45812</v>
      </c>
      <c r="AB188" s="7736">
        <v>24963</v>
      </c>
      <c r="AC188" s="7721">
        <v>8000</v>
      </c>
      <c r="AD188" s="7721">
        <f t="shared" si="53"/>
        <v>0</v>
      </c>
      <c r="AE188" s="7722">
        <f>(Y188*V188)</f>
        <v>10624</v>
      </c>
      <c r="AF188" s="7722">
        <f t="shared" si="56"/>
        <v>531.20000000000005</v>
      </c>
      <c r="AG188" s="7748">
        <v>5</v>
      </c>
      <c r="AH188" s="7874" t="s">
        <v>8</v>
      </c>
      <c r="AI188" s="7782"/>
      <c r="AJ188" s="7654" t="s">
        <v>1269</v>
      </c>
      <c r="AK188" s="7988"/>
      <c r="AL188" s="7988"/>
      <c r="AM188" s="7649"/>
      <c r="AN188" s="7649"/>
      <c r="AO188" s="7649"/>
      <c r="AP188" s="7649"/>
      <c r="AQ188" s="7649"/>
      <c r="AR188" s="7649"/>
      <c r="AS188" s="7649"/>
      <c r="AT188" s="7649"/>
      <c r="AU188" s="7649"/>
      <c r="AV188" s="7649"/>
      <c r="AW188" s="7649"/>
      <c r="AX188" s="7649"/>
      <c r="AY188" s="7649"/>
      <c r="AZ188" s="7649"/>
      <c r="BC188" s="5078"/>
      <c r="BD188" s="5079"/>
      <c r="BE188" s="5079"/>
      <c r="BF188" s="5079"/>
      <c r="BG188" s="5079"/>
      <c r="BH188" s="5079"/>
      <c r="BI188" s="5079"/>
      <c r="BJ188" s="5079"/>
      <c r="BK188" s="5080"/>
      <c r="BL188" s="5079"/>
      <c r="BM188" s="5079"/>
      <c r="BN188" s="5079"/>
      <c r="BO188" s="5079"/>
      <c r="BP188" s="5177">
        <f>SUM(BP177:BP187)</f>
        <v>5985</v>
      </c>
      <c r="BQ188" s="5177">
        <f>SUM(BQ177:BQ187)</f>
        <v>299.25</v>
      </c>
      <c r="BR188" s="6696"/>
      <c r="BS188" s="5081"/>
      <c r="BT188" s="5083"/>
      <c r="BU188" s="5274"/>
      <c r="BV188" s="5294"/>
      <c r="BW188" s="5094"/>
      <c r="BX188" s="5095"/>
      <c r="BY188" s="5095"/>
      <c r="BZ188" s="5095"/>
      <c r="CA188" s="5095"/>
      <c r="CB188" s="5095"/>
      <c r="CC188" s="5095"/>
      <c r="CD188" s="5095"/>
      <c r="CE188" s="5095"/>
      <c r="CF188" s="5095"/>
      <c r="CG188" s="5095"/>
      <c r="CH188" s="5095"/>
      <c r="CI188" s="6475"/>
      <c r="CJ188" s="5166"/>
      <c r="CL188" s="5123"/>
      <c r="CM188" s="5124"/>
      <c r="CN188" s="5124"/>
      <c r="CO188" s="5124"/>
      <c r="CP188" s="5124"/>
      <c r="CQ188" s="5124"/>
      <c r="CR188" s="5124"/>
      <c r="CS188" s="5124"/>
      <c r="CT188" s="5125"/>
      <c r="CU188" s="5124"/>
      <c r="CV188" s="5124"/>
      <c r="CW188" s="5124"/>
      <c r="CX188" s="5124"/>
      <c r="CY188" s="5124"/>
      <c r="CZ188" s="5124"/>
      <c r="DA188" s="5416"/>
      <c r="DB188" s="5126"/>
      <c r="DC188" s="5139"/>
      <c r="DD188" s="6909"/>
      <c r="DE188" s="5127"/>
      <c r="DF188" s="5127"/>
      <c r="DG188" s="2557"/>
      <c r="DH188" s="2557"/>
      <c r="DI188" s="2557"/>
      <c r="DJ188" s="2557"/>
      <c r="DK188" s="2557"/>
      <c r="DL188" s="2557"/>
      <c r="DM188" s="2557"/>
      <c r="DN188" s="2557"/>
      <c r="DO188" s="2557"/>
      <c r="DP188" s="2557"/>
      <c r="DQ188" s="2557"/>
      <c r="DR188" s="2557"/>
      <c r="DS188" s="2523"/>
      <c r="DU188" s="5028"/>
      <c r="DV188" s="5029"/>
      <c r="DW188" s="5029"/>
      <c r="DX188" s="5029"/>
      <c r="DY188" s="5029"/>
      <c r="DZ188" s="5029"/>
      <c r="EA188" s="5029"/>
      <c r="EB188" s="5029"/>
      <c r="EC188" s="5037"/>
      <c r="ED188" s="5029"/>
      <c r="EE188" s="5029"/>
      <c r="EF188" s="5029"/>
      <c r="EG188" s="5029"/>
      <c r="EH188" s="5372">
        <f>SUM(EH176:EH187)</f>
        <v>86977.312000000005</v>
      </c>
      <c r="EI188" s="5372">
        <f>SUM(EI177:EI187)</f>
        <v>3330.2747799999997</v>
      </c>
      <c r="EJ188" s="5351"/>
      <c r="EK188" s="5030"/>
      <c r="EL188" s="4994"/>
      <c r="EM188" s="6932"/>
      <c r="EN188" s="4449"/>
      <c r="EO188" s="4449"/>
      <c r="EP188" s="182"/>
      <c r="EQ188" s="182"/>
      <c r="ER188" s="182"/>
      <c r="ES188" s="182"/>
      <c r="ET188" s="182"/>
      <c r="EU188" s="182"/>
      <c r="EV188" s="182"/>
      <c r="EW188" s="182"/>
      <c r="EX188" s="182"/>
      <c r="EY188" s="182"/>
      <c r="EZ188" s="182"/>
      <c r="FA188" s="182"/>
      <c r="FB188" s="339"/>
      <c r="FD188" s="5123"/>
      <c r="FE188" s="5124"/>
      <c r="FF188" s="5124"/>
      <c r="FG188" s="5124"/>
      <c r="FH188" s="5124"/>
      <c r="FI188" s="5124"/>
      <c r="FJ188" s="5124"/>
      <c r="FK188" s="5124"/>
      <c r="FL188" s="5125"/>
      <c r="FM188" s="5124"/>
      <c r="FN188" s="5124"/>
      <c r="FO188" s="5124"/>
      <c r="FP188" s="5124"/>
      <c r="FQ188" s="5124"/>
      <c r="FR188" s="5132"/>
      <c r="FS188" s="5416"/>
      <c r="FT188" s="5126"/>
      <c r="GM188" s="6546"/>
      <c r="GN188" s="6547"/>
      <c r="GO188" s="6536"/>
      <c r="GP188" s="6536"/>
      <c r="GQ188" s="6548"/>
      <c r="GR188" s="6536"/>
      <c r="GS188" s="6536"/>
      <c r="GT188" s="6536"/>
      <c r="GU188" s="6549"/>
      <c r="GV188" s="6536"/>
      <c r="GW188" s="6536"/>
      <c r="GX188" s="6550"/>
      <c r="GY188" s="6536"/>
      <c r="GZ188" s="6550"/>
      <c r="HA188" s="6550"/>
      <c r="HB188" s="6898"/>
      <c r="HC188" s="6898"/>
      <c r="HD188" s="6538"/>
      <c r="HW188" s="6779"/>
      <c r="HX188" s="6779"/>
      <c r="HY188" s="6779"/>
      <c r="HZ188" s="6779" t="s">
        <v>14</v>
      </c>
      <c r="IA188" s="6779" t="s">
        <v>12</v>
      </c>
      <c r="IB188" s="6779"/>
      <c r="IC188" s="6779"/>
      <c r="ID188" s="6779" t="s">
        <v>15</v>
      </c>
      <c r="IE188" s="6779" t="s">
        <v>12</v>
      </c>
      <c r="IF188" s="6779" t="s">
        <v>12</v>
      </c>
      <c r="IG188" s="6779"/>
      <c r="IH188" s="6779"/>
      <c r="II188" s="6779"/>
      <c r="IJ188" s="6779"/>
      <c r="IK188" s="6779" t="s">
        <v>0</v>
      </c>
      <c r="IL188" s="6872"/>
      <c r="IM188" s="6872"/>
      <c r="IN188" s="6779"/>
      <c r="IO188" s="87"/>
      <c r="IP188" s="6731"/>
      <c r="IQ188" s="6731"/>
      <c r="IR188" s="6731"/>
      <c r="IS188" s="6731"/>
      <c r="IT188" s="6731"/>
      <c r="IU188" s="6731"/>
      <c r="IV188" s="6731"/>
      <c r="IW188" s="6731"/>
      <c r="IX188" s="6731"/>
      <c r="IY188" s="6731"/>
      <c r="IZ188" s="6731"/>
      <c r="JA188" s="6731"/>
      <c r="JB188" s="6731"/>
      <c r="JC188" s="6731"/>
      <c r="JD188" s="6731"/>
      <c r="JE188" s="6731"/>
    </row>
    <row r="189" spans="17:265" ht="15" thickBot="1">
      <c r="Q189" s="8103" t="s">
        <v>1543</v>
      </c>
      <c r="R189" s="8047" t="s">
        <v>1788</v>
      </c>
      <c r="S189" s="8398">
        <v>67</v>
      </c>
      <c r="T189" s="8043">
        <v>4759</v>
      </c>
      <c r="U189" s="8104">
        <v>45804</v>
      </c>
      <c r="V189" s="8399">
        <v>10</v>
      </c>
      <c r="W189" s="8372" t="s">
        <v>35</v>
      </c>
      <c r="X189" s="8372">
        <f t="shared" si="57"/>
        <v>25</v>
      </c>
      <c r="Y189" s="8045">
        <v>1350</v>
      </c>
      <c r="Z189" s="8046">
        <v>45824</v>
      </c>
      <c r="AA189" s="8400">
        <v>45822</v>
      </c>
      <c r="AB189" s="8047">
        <v>25003</v>
      </c>
      <c r="AC189" s="8048">
        <v>10000</v>
      </c>
      <c r="AD189" s="8048">
        <f t="shared" ref="AD189:AD196" si="58">(AC189-V189*1000)</f>
        <v>0</v>
      </c>
      <c r="AE189" s="8049">
        <f t="shared" ref="AE189:AE196" si="59">(AC189*Y189/1000)</f>
        <v>13500</v>
      </c>
      <c r="AF189" s="8049">
        <f>(AE189*0.05)</f>
        <v>675</v>
      </c>
      <c r="AG189" s="8050">
        <v>5</v>
      </c>
      <c r="AH189" s="7874" t="s">
        <v>8</v>
      </c>
      <c r="AI189" s="7782"/>
      <c r="AJ189" s="8007"/>
      <c r="AK189" s="7661"/>
      <c r="AL189" s="7662" t="s">
        <v>14</v>
      </c>
      <c r="AM189" s="7662" t="s">
        <v>12</v>
      </c>
      <c r="AN189" s="7662"/>
      <c r="AO189" s="7662"/>
      <c r="AP189" s="7662"/>
      <c r="AQ189" s="7662" t="s">
        <v>15</v>
      </c>
      <c r="AR189" s="7662" t="s">
        <v>12</v>
      </c>
      <c r="AS189" s="7662" t="s">
        <v>12</v>
      </c>
      <c r="AT189" s="7662"/>
      <c r="AU189" s="7662"/>
      <c r="AV189" s="7662"/>
      <c r="AW189" s="7662"/>
      <c r="AX189" s="7662" t="s">
        <v>0</v>
      </c>
      <c r="AY189" s="7663"/>
      <c r="AZ189" s="7664"/>
      <c r="BC189" s="5083"/>
      <c r="BD189" s="5083"/>
      <c r="BE189" s="5083"/>
      <c r="BF189" s="5083"/>
      <c r="BG189" s="5083"/>
      <c r="BH189" s="5083"/>
      <c r="BI189" s="5083"/>
      <c r="BJ189" s="5083"/>
      <c r="BK189" s="5083"/>
      <c r="BL189" s="5083"/>
      <c r="BM189" s="5083"/>
      <c r="BN189" s="5083"/>
      <c r="BO189" s="5083"/>
      <c r="BP189" s="5083"/>
      <c r="BQ189" s="5083"/>
      <c r="BR189" s="5083"/>
      <c r="BS189" s="5083"/>
      <c r="BT189" s="5083"/>
      <c r="BU189" s="5306"/>
      <c r="BV189" s="5294"/>
      <c r="BW189" s="5094"/>
      <c r="BX189" s="5095"/>
      <c r="BY189" s="5095"/>
      <c r="BZ189" s="5095"/>
      <c r="CA189" s="5095"/>
      <c r="CB189" s="5095"/>
      <c r="CC189" s="5095"/>
      <c r="CD189" s="5095"/>
      <c r="CE189" s="5095"/>
      <c r="CF189" s="5095"/>
      <c r="CG189" s="5095"/>
      <c r="CH189" s="5095"/>
      <c r="CI189" s="6475"/>
      <c r="CJ189" s="5166"/>
      <c r="CL189" s="5135"/>
      <c r="CM189" s="5136"/>
      <c r="CN189" s="5136"/>
      <c r="CO189" s="5136"/>
      <c r="CP189" s="5136"/>
      <c r="CQ189" s="5136"/>
      <c r="CR189" s="5136"/>
      <c r="CS189" s="5136"/>
      <c r="CT189" s="5137"/>
      <c r="CU189" s="5136"/>
      <c r="CV189" s="5136"/>
      <c r="CW189" s="5136"/>
      <c r="CX189" s="5136"/>
      <c r="CY189" s="5136"/>
      <c r="CZ189" s="5136"/>
      <c r="DA189" s="5418"/>
      <c r="DB189" s="5138"/>
      <c r="DC189" s="5139"/>
      <c r="DD189" s="6909"/>
      <c r="DE189" s="5127"/>
      <c r="DF189" s="5127"/>
      <c r="DG189" s="2557"/>
      <c r="DH189" s="2557"/>
      <c r="DI189" s="2557"/>
      <c r="DJ189" s="2557"/>
      <c r="DK189" s="2557"/>
      <c r="DL189" s="2557"/>
      <c r="DM189" s="2557"/>
      <c r="DN189" s="2557"/>
      <c r="DO189" s="2557"/>
      <c r="DP189" s="2557"/>
      <c r="DQ189" s="2557"/>
      <c r="DR189" s="2557"/>
      <c r="DS189" s="2523"/>
      <c r="DU189" s="4994"/>
      <c r="DV189" s="4994"/>
      <c r="DW189" s="4994"/>
      <c r="DX189" s="4994"/>
      <c r="DY189" s="4994"/>
      <c r="DZ189" s="4994"/>
      <c r="EA189" s="4994"/>
      <c r="EB189" s="4994"/>
      <c r="EC189" s="4994"/>
      <c r="ED189" s="4994"/>
      <c r="EE189" s="4994"/>
      <c r="EF189" s="4994"/>
      <c r="EG189" s="4994"/>
      <c r="EH189" s="4994"/>
      <c r="EI189" s="4994"/>
      <c r="EJ189" s="4994"/>
      <c r="EK189" s="4994"/>
      <c r="EL189" s="4994"/>
      <c r="EM189" s="6933"/>
      <c r="EN189" s="4450"/>
      <c r="EO189" s="4450"/>
      <c r="EP189" s="326"/>
      <c r="EQ189" s="326"/>
      <c r="ER189" s="326"/>
      <c r="ES189" s="326"/>
      <c r="ET189" s="326"/>
      <c r="EU189" s="326"/>
      <c r="EV189" s="326"/>
      <c r="EW189" s="326"/>
      <c r="EX189" s="326"/>
      <c r="EY189" s="326"/>
      <c r="EZ189" s="326"/>
      <c r="FA189" s="326"/>
      <c r="FB189" s="327"/>
      <c r="FD189" s="5123"/>
      <c r="FE189" s="5124"/>
      <c r="FF189" s="5124"/>
      <c r="FG189" s="5124"/>
      <c r="FH189" s="5124"/>
      <c r="FI189" s="5124"/>
      <c r="FJ189" s="5124"/>
      <c r="FK189" s="5124"/>
      <c r="FL189" s="5125"/>
      <c r="FM189" s="5124"/>
      <c r="FN189" s="5124"/>
      <c r="FO189" s="5124"/>
      <c r="FP189" s="5124"/>
      <c r="FQ189" s="5124"/>
      <c r="FR189" s="5132"/>
      <c r="FS189" s="5416"/>
      <c r="FT189" s="5126"/>
      <c r="GM189" s="6535"/>
      <c r="GN189" s="6536"/>
      <c r="GO189" s="6536"/>
      <c r="GP189" s="6536"/>
      <c r="GQ189" s="6536"/>
      <c r="GR189" s="6536"/>
      <c r="GS189" s="6536"/>
      <c r="GT189" s="6536"/>
      <c r="GU189" s="6537"/>
      <c r="GV189" s="6536"/>
      <c r="GW189" s="6536"/>
      <c r="GX189" s="6536"/>
      <c r="GY189" s="6536"/>
      <c r="GZ189" s="6536"/>
      <c r="HA189" s="6536"/>
      <c r="HB189" s="6676"/>
      <c r="HC189" s="6676"/>
      <c r="HD189" s="6538"/>
      <c r="HW189" s="6780" t="s">
        <v>3</v>
      </c>
      <c r="HX189" s="6780" t="s">
        <v>4</v>
      </c>
      <c r="HY189" s="6780" t="s">
        <v>18</v>
      </c>
      <c r="HZ189" s="6780" t="s">
        <v>19</v>
      </c>
      <c r="IA189" s="6780" t="s">
        <v>19</v>
      </c>
      <c r="IB189" s="6780" t="s">
        <v>20</v>
      </c>
      <c r="IC189" s="6780" t="s">
        <v>21</v>
      </c>
      <c r="ID189" s="6780" t="s">
        <v>22</v>
      </c>
      <c r="IE189" s="6780" t="s">
        <v>23</v>
      </c>
      <c r="IF189" s="6780" t="s">
        <v>23</v>
      </c>
      <c r="IG189" s="6780" t="s">
        <v>1227</v>
      </c>
      <c r="IH189" s="6780" t="s">
        <v>20</v>
      </c>
      <c r="II189" s="6780" t="s">
        <v>25</v>
      </c>
      <c r="IJ189" s="6780" t="s">
        <v>0</v>
      </c>
      <c r="IK189" s="6780" t="s">
        <v>1363</v>
      </c>
      <c r="IL189" s="6868"/>
      <c r="IM189" s="6868" t="s">
        <v>1526</v>
      </c>
      <c r="IN189" s="6780" t="s">
        <v>26</v>
      </c>
      <c r="IO189" s="87"/>
      <c r="IP189" s="6731"/>
      <c r="IQ189" s="6731"/>
      <c r="IR189" s="6731"/>
      <c r="IS189" s="6731"/>
      <c r="IT189" s="6731"/>
      <c r="IU189" s="6731"/>
      <c r="IV189" s="6731"/>
      <c r="IW189" s="6731"/>
      <c r="IX189" s="6731"/>
      <c r="IY189" s="6731"/>
      <c r="IZ189" s="6731"/>
      <c r="JA189" s="6731"/>
      <c r="JB189" s="6731"/>
      <c r="JC189" s="6731"/>
      <c r="JD189" s="6731"/>
      <c r="JE189" s="6731"/>
    </row>
    <row r="190" spans="17:265" ht="15" thickBot="1">
      <c r="Q190" s="8103" t="s">
        <v>1543</v>
      </c>
      <c r="R190" s="8372" t="s">
        <v>1798</v>
      </c>
      <c r="S190" s="8398">
        <v>68</v>
      </c>
      <c r="T190" s="8043">
        <v>4759</v>
      </c>
      <c r="U190" s="8104">
        <v>45804</v>
      </c>
      <c r="V190" s="8399">
        <v>10</v>
      </c>
      <c r="W190" s="8372" t="s">
        <v>35</v>
      </c>
      <c r="X190" s="8372">
        <f t="shared" si="57"/>
        <v>25</v>
      </c>
      <c r="Y190" s="8045">
        <v>1350</v>
      </c>
      <c r="Z190" s="8046">
        <v>45824</v>
      </c>
      <c r="AA190" s="8400">
        <v>45822</v>
      </c>
      <c r="AB190" s="8047">
        <v>25003</v>
      </c>
      <c r="AC190" s="8048">
        <v>10000</v>
      </c>
      <c r="AD190" s="8048">
        <f t="shared" si="58"/>
        <v>0</v>
      </c>
      <c r="AE190" s="8049">
        <f t="shared" si="59"/>
        <v>13500</v>
      </c>
      <c r="AF190" s="8049">
        <f>(AE190*0.05)</f>
        <v>675</v>
      </c>
      <c r="AG190" s="8050">
        <v>5</v>
      </c>
      <c r="AH190" s="7874" t="s">
        <v>8</v>
      </c>
      <c r="AI190" s="7782"/>
      <c r="AJ190" s="7660" t="s">
        <v>4</v>
      </c>
      <c r="AK190" s="7666" t="s">
        <v>18</v>
      </c>
      <c r="AL190" s="7667" t="s">
        <v>19</v>
      </c>
      <c r="AM190" s="7667" t="s">
        <v>19</v>
      </c>
      <c r="AN190" s="7667" t="s">
        <v>20</v>
      </c>
      <c r="AO190" s="7667" t="s">
        <v>21</v>
      </c>
      <c r="AP190" s="7667" t="s">
        <v>1559</v>
      </c>
      <c r="AQ190" s="7667" t="s">
        <v>22</v>
      </c>
      <c r="AR190" s="7667" t="s">
        <v>23</v>
      </c>
      <c r="AS190" s="7667" t="s">
        <v>23</v>
      </c>
      <c r="AT190" s="7667" t="s">
        <v>24</v>
      </c>
      <c r="AU190" s="7667" t="s">
        <v>20</v>
      </c>
      <c r="AV190" s="7667" t="s">
        <v>25</v>
      </c>
      <c r="AW190" s="7667" t="s">
        <v>0</v>
      </c>
      <c r="AX190" s="7667" t="s">
        <v>1363</v>
      </c>
      <c r="AY190" s="7668" t="s">
        <v>1388</v>
      </c>
      <c r="AZ190" s="7669" t="s">
        <v>26</v>
      </c>
      <c r="BC190" s="5083"/>
      <c r="BD190" s="5083"/>
      <c r="BE190" s="5083"/>
      <c r="BF190" s="5083"/>
      <c r="BG190" s="5083"/>
      <c r="BH190" s="5083"/>
      <c r="BI190" s="5083"/>
      <c r="BJ190" s="5083"/>
      <c r="BK190" s="5083"/>
      <c r="BL190" s="5083"/>
      <c r="BM190" s="5083"/>
      <c r="BN190" s="5083"/>
      <c r="BO190" s="5083"/>
      <c r="BP190" s="5083"/>
      <c r="BQ190" s="5083"/>
      <c r="BR190" s="5083"/>
      <c r="BS190" s="5083"/>
      <c r="BT190" s="5083"/>
      <c r="BU190" s="5286"/>
      <c r="BV190" s="5294"/>
      <c r="BW190" s="5094"/>
      <c r="BX190" s="5095"/>
      <c r="BY190" s="5095"/>
      <c r="BZ190" s="5095"/>
      <c r="CA190" s="5095"/>
      <c r="CB190" s="5095"/>
      <c r="CC190" s="5095"/>
      <c r="CD190" s="5095"/>
      <c r="CE190" s="5095"/>
      <c r="CF190" s="5095"/>
      <c r="CG190" s="5095"/>
      <c r="CH190" s="5095"/>
      <c r="CI190" s="6475"/>
      <c r="CJ190" s="5166"/>
      <c r="CL190" s="5135"/>
      <c r="CM190" s="5136"/>
      <c r="CN190" s="5136"/>
      <c r="CO190" s="5136"/>
      <c r="CP190" s="5136"/>
      <c r="CQ190" s="5136"/>
      <c r="CR190" s="5136"/>
      <c r="CS190" s="5136"/>
      <c r="CT190" s="5137"/>
      <c r="CU190" s="5136"/>
      <c r="CV190" s="5136"/>
      <c r="CW190" s="5136"/>
      <c r="CX190" s="5136"/>
      <c r="CY190" s="5136"/>
      <c r="CZ190" s="5136"/>
      <c r="DA190" s="5418"/>
      <c r="DB190" s="5138"/>
      <c r="DC190" s="5139"/>
      <c r="DD190" s="6909"/>
      <c r="DE190" s="5127"/>
      <c r="DF190" s="5127"/>
      <c r="DG190" s="2557"/>
      <c r="DH190" s="2557"/>
      <c r="DI190" s="2557"/>
      <c r="DJ190" s="2557"/>
      <c r="DK190" s="2557"/>
      <c r="DL190" s="2557"/>
      <c r="DM190" s="2557"/>
      <c r="DN190" s="2557"/>
      <c r="DO190" s="2557"/>
      <c r="DP190" s="2557"/>
      <c r="DQ190" s="2557"/>
      <c r="DR190" s="2557"/>
      <c r="DS190" s="2523"/>
      <c r="DU190" s="4994"/>
      <c r="DV190" s="4994"/>
      <c r="DW190" s="4994"/>
      <c r="DX190" s="4994"/>
      <c r="DY190" s="4994"/>
      <c r="DZ190" s="4994"/>
      <c r="EA190" s="4994"/>
      <c r="EB190" s="4994"/>
      <c r="EC190" s="4994"/>
      <c r="ED190" s="4994"/>
      <c r="EE190" s="4994"/>
      <c r="EF190" s="4994"/>
      <c r="EG190" s="4994"/>
      <c r="EH190" s="4994"/>
      <c r="EI190" s="4994"/>
      <c r="EJ190" s="4994"/>
      <c r="EK190" s="4994"/>
      <c r="EL190" s="4994"/>
      <c r="EM190" s="5012"/>
      <c r="EN190" s="4153"/>
      <c r="EO190" s="4153"/>
      <c r="EP190" s="86"/>
      <c r="EQ190" s="86"/>
      <c r="ER190" s="86"/>
      <c r="ES190" s="86"/>
      <c r="ET190" s="86"/>
      <c r="EU190" s="86"/>
      <c r="EV190" s="86"/>
      <c r="EW190" s="86"/>
      <c r="EX190" s="86"/>
      <c r="EY190" s="86"/>
      <c r="EZ190" s="86"/>
      <c r="FA190" s="86"/>
      <c r="FB190" s="86"/>
      <c r="FD190" s="5123"/>
      <c r="FE190" s="5124"/>
      <c r="FF190" s="5124"/>
      <c r="FG190" s="5124"/>
      <c r="FH190" s="5124"/>
      <c r="FI190" s="5124"/>
      <c r="FJ190" s="5124"/>
      <c r="FK190" s="5124"/>
      <c r="FL190" s="5125"/>
      <c r="FM190" s="5124"/>
      <c r="FN190" s="5124"/>
      <c r="FO190" s="5124"/>
      <c r="FP190" s="5124"/>
      <c r="FQ190" s="5124"/>
      <c r="FR190" s="5132"/>
      <c r="FS190" s="5416"/>
      <c r="FT190" s="5126"/>
      <c r="GM190" s="6535"/>
      <c r="GN190" s="6536"/>
      <c r="GO190" s="6536"/>
      <c r="GP190" s="6536"/>
      <c r="GQ190" s="6536"/>
      <c r="GR190" s="6536"/>
      <c r="GS190" s="6536"/>
      <c r="GT190" s="6536"/>
      <c r="GU190" s="6537"/>
      <c r="GV190" s="6536"/>
      <c r="GW190" s="6536"/>
      <c r="GX190" s="6536"/>
      <c r="GY190" s="6536"/>
      <c r="GZ190" s="6536"/>
      <c r="HA190" s="6536"/>
      <c r="HB190" s="6676"/>
      <c r="HC190" s="6676"/>
      <c r="HD190" s="6538"/>
      <c r="HW190" s="6781"/>
      <c r="HX190" s="6781"/>
      <c r="HY190" s="6781"/>
      <c r="HZ190" s="6781" t="s">
        <v>3</v>
      </c>
      <c r="IA190" s="6781" t="s">
        <v>18</v>
      </c>
      <c r="IB190" s="6781"/>
      <c r="IC190" s="6781"/>
      <c r="ID190" s="6781" t="s">
        <v>21</v>
      </c>
      <c r="IE190" s="6781" t="s">
        <v>27</v>
      </c>
      <c r="IF190" s="6781" t="s">
        <v>28</v>
      </c>
      <c r="IG190" s="6781"/>
      <c r="IH190" s="6781"/>
      <c r="II190" s="6781"/>
      <c r="IJ190" s="6781"/>
      <c r="IK190" s="6781" t="s">
        <v>11</v>
      </c>
      <c r="IL190" s="6873"/>
      <c r="IM190" s="6873"/>
      <c r="IN190" s="6781"/>
      <c r="IO190" s="87"/>
      <c r="IP190" s="6731"/>
      <c r="IQ190" s="6731"/>
      <c r="IR190" s="6731"/>
      <c r="IS190" s="6731"/>
      <c r="IT190" s="6731"/>
      <c r="IU190" s="6731"/>
      <c r="IV190" s="6731"/>
      <c r="IW190" s="6731"/>
      <c r="IX190" s="6731"/>
      <c r="IY190" s="6731"/>
      <c r="IZ190" s="6731"/>
      <c r="JA190" s="6731"/>
      <c r="JB190" s="6731"/>
      <c r="JC190" s="6731"/>
      <c r="JD190" s="6731"/>
      <c r="JE190" s="6731"/>
    </row>
    <row r="191" spans="17:265" ht="18" thickBot="1">
      <c r="Q191" s="8103" t="s">
        <v>1543</v>
      </c>
      <c r="R191" s="8372" t="s">
        <v>1740</v>
      </c>
      <c r="S191" s="8398">
        <v>69</v>
      </c>
      <c r="T191" s="8043">
        <v>4759</v>
      </c>
      <c r="U191" s="8104">
        <v>45804</v>
      </c>
      <c r="V191" s="8399">
        <v>14.4</v>
      </c>
      <c r="W191" s="8372" t="s">
        <v>35</v>
      </c>
      <c r="X191" s="8372">
        <f t="shared" si="57"/>
        <v>36</v>
      </c>
      <c r="Y191" s="8045">
        <v>1350</v>
      </c>
      <c r="Z191" s="8046">
        <v>45824</v>
      </c>
      <c r="AA191" s="8400">
        <v>45822</v>
      </c>
      <c r="AB191" s="8047">
        <v>25003</v>
      </c>
      <c r="AC191" s="8048">
        <v>14400</v>
      </c>
      <c r="AD191" s="8048">
        <f t="shared" si="58"/>
        <v>0</v>
      </c>
      <c r="AE191" s="8049">
        <f t="shared" si="59"/>
        <v>19440</v>
      </c>
      <c r="AF191" s="8049">
        <f>(AE191*0.05)</f>
        <v>972</v>
      </c>
      <c r="AG191" s="8050">
        <v>5</v>
      </c>
      <c r="AH191" s="7874" t="s">
        <v>8</v>
      </c>
      <c r="AI191" s="7782"/>
      <c r="AJ191" s="7665"/>
      <c r="AK191" s="7685"/>
      <c r="AL191" s="7686" t="s">
        <v>3</v>
      </c>
      <c r="AM191" s="7686" t="s">
        <v>18</v>
      </c>
      <c r="AN191" s="7686"/>
      <c r="AO191" s="7686"/>
      <c r="AP191" s="7686"/>
      <c r="AQ191" s="7686" t="s">
        <v>21</v>
      </c>
      <c r="AR191" s="7686" t="s">
        <v>27</v>
      </c>
      <c r="AS191" s="7686" t="s">
        <v>28</v>
      </c>
      <c r="AT191" s="7686"/>
      <c r="AU191" s="7686"/>
      <c r="AV191" s="7686"/>
      <c r="AW191" s="7686"/>
      <c r="AX191" s="7686" t="s">
        <v>11</v>
      </c>
      <c r="AY191" s="7687"/>
      <c r="AZ191" s="7688"/>
      <c r="BC191" s="8358" t="s">
        <v>1748</v>
      </c>
      <c r="BD191" s="5057"/>
      <c r="BE191" s="5058"/>
      <c r="BF191" s="5058"/>
      <c r="BG191" s="5058"/>
      <c r="BH191" s="5058"/>
      <c r="BI191" s="5058"/>
      <c r="BJ191" s="5058"/>
      <c r="BK191" s="5058"/>
      <c r="BL191" s="5058"/>
      <c r="BM191" s="5058"/>
      <c r="BN191" s="5058"/>
      <c r="BO191" s="5058"/>
      <c r="BP191" s="5058"/>
      <c r="BQ191" s="5058"/>
      <c r="BR191" s="5058"/>
      <c r="BS191" s="5058"/>
      <c r="BT191" s="5083"/>
      <c r="BU191" s="5305"/>
      <c r="BV191" s="5294"/>
      <c r="BW191" s="5094"/>
      <c r="BX191" s="5095"/>
      <c r="BY191" s="5095"/>
      <c r="BZ191" s="5095"/>
      <c r="CA191" s="5095"/>
      <c r="CB191" s="5095"/>
      <c r="CC191" s="5095"/>
      <c r="CD191" s="5095"/>
      <c r="CE191" s="5095"/>
      <c r="CF191" s="5095"/>
      <c r="CG191" s="5095"/>
      <c r="CH191" s="5095"/>
      <c r="CI191" s="6475"/>
      <c r="CJ191" s="5166"/>
      <c r="CL191" s="5140"/>
      <c r="CM191" s="5141"/>
      <c r="CN191" s="5141"/>
      <c r="CO191" s="5141"/>
      <c r="CP191" s="5141"/>
      <c r="CQ191" s="5141"/>
      <c r="CR191" s="5141"/>
      <c r="CS191" s="5141"/>
      <c r="CT191" s="5142"/>
      <c r="CU191" s="5141"/>
      <c r="CV191" s="5141"/>
      <c r="CW191" s="5141"/>
      <c r="CX191" s="5141"/>
      <c r="CY191" s="5203">
        <f>SUM(CY180:CY190)</f>
        <v>0</v>
      </c>
      <c r="CZ191" s="5203">
        <f>SUM(CZ180:CZ190)</f>
        <v>0</v>
      </c>
      <c r="DA191" s="5420"/>
      <c r="DB191" s="5143"/>
      <c r="DC191" s="5139"/>
      <c r="DD191" s="6909"/>
      <c r="DE191" s="5127"/>
      <c r="DF191" s="5127"/>
      <c r="DG191" s="2557"/>
      <c r="DH191" s="2557"/>
      <c r="DI191" s="2557"/>
      <c r="DJ191" s="2557"/>
      <c r="DK191" s="2557"/>
      <c r="DL191" s="2557"/>
      <c r="DM191" s="2557"/>
      <c r="DN191" s="2557"/>
      <c r="DO191" s="2557"/>
      <c r="DP191" s="2557"/>
      <c r="DQ191" s="2557"/>
      <c r="DR191" s="2557"/>
      <c r="DS191" s="2523"/>
      <c r="DU191" s="8362" t="s">
        <v>1512</v>
      </c>
      <c r="DV191" s="4995"/>
      <c r="DW191" s="4993"/>
      <c r="DX191" s="4993"/>
      <c r="DY191" s="4993"/>
      <c r="DZ191" s="4993"/>
      <c r="EA191" s="4993"/>
      <c r="EB191" s="4993"/>
      <c r="EC191" s="4993"/>
      <c r="ED191" s="4993"/>
      <c r="EE191" s="4993"/>
      <c r="EF191" s="4993"/>
      <c r="EG191" s="4993"/>
      <c r="EH191" s="4993"/>
      <c r="EI191" s="4993"/>
      <c r="EJ191" s="4993"/>
      <c r="EK191" s="4993"/>
      <c r="EL191" s="4994"/>
      <c r="EM191" s="5012"/>
      <c r="EN191" s="4153"/>
      <c r="EO191" s="4153"/>
      <c r="EP191" s="86"/>
      <c r="EQ191" s="86"/>
      <c r="ER191" s="86"/>
      <c r="ES191" s="86"/>
      <c r="ET191" s="86"/>
      <c r="EU191" s="86"/>
      <c r="EV191" s="86"/>
      <c r="EW191" s="86"/>
      <c r="EX191" s="86"/>
      <c r="EY191" s="86"/>
      <c r="EZ191" s="86"/>
      <c r="FA191" s="86"/>
      <c r="FB191" s="86"/>
      <c r="FD191" s="5135"/>
      <c r="FE191" s="5136"/>
      <c r="FF191" s="5136"/>
      <c r="FG191" s="5136"/>
      <c r="FH191" s="5136"/>
      <c r="FI191" s="5136"/>
      <c r="FJ191" s="5136"/>
      <c r="FK191" s="5136"/>
      <c r="FL191" s="5137"/>
      <c r="FM191" s="5136"/>
      <c r="FN191" s="5136"/>
      <c r="FO191" s="5136"/>
      <c r="FP191" s="5136"/>
      <c r="FQ191" s="5136"/>
      <c r="FR191" s="7064"/>
      <c r="FS191" s="5418"/>
      <c r="FT191" s="5138"/>
      <c r="GM191" s="6535"/>
      <c r="GN191" s="6536"/>
      <c r="GO191" s="6536"/>
      <c r="GP191" s="6536"/>
      <c r="GQ191" s="6536"/>
      <c r="GR191" s="6536"/>
      <c r="GS191" s="6536"/>
      <c r="GT191" s="6536"/>
      <c r="GU191" s="6537"/>
      <c r="GV191" s="6536"/>
      <c r="GW191" s="6536"/>
      <c r="GX191" s="6536"/>
      <c r="GY191" s="6536"/>
      <c r="GZ191" s="6536"/>
      <c r="HA191" s="6536"/>
      <c r="HB191" s="6676"/>
      <c r="HC191" s="6676"/>
      <c r="HD191" s="6538"/>
      <c r="HW191" s="6754"/>
      <c r="HX191" s="6746"/>
      <c r="HY191" s="6747"/>
      <c r="HZ191" s="6747"/>
      <c r="IA191" s="6748"/>
      <c r="IB191" s="6747"/>
      <c r="IC191" s="6747"/>
      <c r="ID191" s="6749"/>
      <c r="IE191" s="6750"/>
      <c r="IF191" s="6748"/>
      <c r="IG191" s="7192"/>
      <c r="IH191" s="6747"/>
      <c r="II191" s="6751"/>
      <c r="IJ191" s="6760"/>
      <c r="IK191" s="6761"/>
      <c r="IL191" s="7177"/>
      <c r="IM191" s="6753"/>
      <c r="IN191" s="6879"/>
      <c r="IO191" s="5012"/>
      <c r="IP191" s="6731"/>
      <c r="IQ191" s="6731"/>
      <c r="IR191" s="6731"/>
      <c r="IS191" s="6731"/>
      <c r="IT191" s="6731"/>
      <c r="IU191" s="6731"/>
      <c r="IV191" s="6731"/>
      <c r="IW191" s="6731"/>
      <c r="IX191" s="6731"/>
      <c r="IY191" s="6731"/>
      <c r="IZ191" s="6731"/>
      <c r="JA191" s="6731"/>
      <c r="JB191" s="6731"/>
      <c r="JC191" s="6731"/>
      <c r="JD191" s="6731"/>
      <c r="JE191" s="6731"/>
    </row>
    <row r="192" spans="17:265" ht="15" thickBot="1">
      <c r="Q192" s="7750" t="s">
        <v>941</v>
      </c>
      <c r="R192" s="7714" t="s">
        <v>1773</v>
      </c>
      <c r="S192" s="7779">
        <v>115</v>
      </c>
      <c r="T192" s="7714" t="s">
        <v>796</v>
      </c>
      <c r="U192" s="7780">
        <v>45717</v>
      </c>
      <c r="V192" s="7819">
        <v>126</v>
      </c>
      <c r="W192" s="7717" t="s">
        <v>35</v>
      </c>
      <c r="X192" s="7717">
        <f>(V192*1000/400)</f>
        <v>315</v>
      </c>
      <c r="Y192" s="7722">
        <v>1027</v>
      </c>
      <c r="Z192" s="7719">
        <v>45741</v>
      </c>
      <c r="AA192" s="7720">
        <v>45806</v>
      </c>
      <c r="AB192" s="7717">
        <v>25060</v>
      </c>
      <c r="AC192" s="7721">
        <v>109200</v>
      </c>
      <c r="AD192" s="7721">
        <f t="shared" si="58"/>
        <v>-16800</v>
      </c>
      <c r="AE192" s="7752">
        <f t="shared" si="59"/>
        <v>112148.4</v>
      </c>
      <c r="AF192" s="7722">
        <f>(AE192*0.05)</f>
        <v>5607.42</v>
      </c>
      <c r="AG192" s="7714">
        <v>5</v>
      </c>
      <c r="AH192" s="8520" t="s">
        <v>8</v>
      </c>
      <c r="AI192" s="7782"/>
      <c r="AJ192" s="7992"/>
      <c r="AK192" s="7993"/>
      <c r="AL192" s="7803"/>
      <c r="AM192" s="7804"/>
      <c r="AN192" s="7994"/>
      <c r="AO192" s="7806"/>
      <c r="AP192" s="7896"/>
      <c r="AQ192" s="7916"/>
      <c r="AR192" s="7808"/>
      <c r="AS192" s="7941"/>
      <c r="AT192" s="7806"/>
      <c r="AU192" s="7896"/>
      <c r="AV192" s="7896"/>
      <c r="AW192" s="7916"/>
      <c r="AX192" s="7916"/>
      <c r="AY192" s="8022"/>
      <c r="AZ192" s="7942"/>
      <c r="BC192" s="5059"/>
      <c r="BD192" s="5059"/>
      <c r="BE192" s="5059"/>
      <c r="BF192" s="5059" t="s">
        <v>14</v>
      </c>
      <c r="BG192" s="5059" t="s">
        <v>12</v>
      </c>
      <c r="BH192" s="5059"/>
      <c r="BI192" s="5059"/>
      <c r="BJ192" s="5059" t="s">
        <v>15</v>
      </c>
      <c r="BK192" s="5059" t="s">
        <v>12</v>
      </c>
      <c r="BL192" s="5059" t="s">
        <v>12</v>
      </c>
      <c r="BM192" s="5059"/>
      <c r="BN192" s="5059"/>
      <c r="BO192" s="5059"/>
      <c r="BP192" s="5059"/>
      <c r="BQ192" s="5059" t="s">
        <v>0</v>
      </c>
      <c r="BR192" s="5059"/>
      <c r="BS192" s="5059"/>
      <c r="BT192" s="5083"/>
      <c r="BU192" s="5286"/>
      <c r="BV192" s="5294"/>
      <c r="BW192" s="5094"/>
      <c r="BX192" s="5095"/>
      <c r="BY192" s="5095"/>
      <c r="BZ192" s="5095"/>
      <c r="CA192" s="5095"/>
      <c r="CB192" s="5095"/>
      <c r="CC192" s="5095"/>
      <c r="CD192" s="5095"/>
      <c r="CE192" s="5095"/>
      <c r="CF192" s="5095"/>
      <c r="CG192" s="5095"/>
      <c r="CH192" s="5095"/>
      <c r="CI192" s="6475"/>
      <c r="CJ192" s="5166"/>
      <c r="CL192" s="5139"/>
      <c r="CM192" s="5139"/>
      <c r="CN192" s="5139"/>
      <c r="CO192" s="5139"/>
      <c r="CP192" s="5139"/>
      <c r="CQ192" s="5139"/>
      <c r="CR192" s="5139"/>
      <c r="CS192" s="5139"/>
      <c r="CT192" s="5139"/>
      <c r="CU192" s="5139"/>
      <c r="CV192" s="5139"/>
      <c r="CW192" s="5139"/>
      <c r="CX192" s="5139"/>
      <c r="CY192" s="5139"/>
      <c r="CZ192" s="5139"/>
      <c r="DA192" s="5139"/>
      <c r="DB192" s="5139"/>
      <c r="DC192" s="5139"/>
      <c r="DD192" s="6909"/>
      <c r="DE192" s="5127"/>
      <c r="DF192" s="5127"/>
      <c r="DG192" s="2557"/>
      <c r="DH192" s="2557"/>
      <c r="DI192" s="2557"/>
      <c r="DJ192" s="2557"/>
      <c r="DK192" s="2557"/>
      <c r="DL192" s="2557"/>
      <c r="DM192" s="2557"/>
      <c r="DN192" s="2557"/>
      <c r="DO192" s="2557"/>
      <c r="DP192" s="2557"/>
      <c r="DQ192" s="2557"/>
      <c r="DR192" s="2557"/>
      <c r="DS192" s="2523"/>
      <c r="DU192" s="5016"/>
      <c r="DV192" s="5016"/>
      <c r="DW192" s="5016"/>
      <c r="DX192" s="5016" t="s">
        <v>14</v>
      </c>
      <c r="DY192" s="5016" t="s">
        <v>12</v>
      </c>
      <c r="DZ192" s="5016"/>
      <c r="EA192" s="5016"/>
      <c r="EB192" s="5016" t="s">
        <v>15</v>
      </c>
      <c r="EC192" s="5016" t="s">
        <v>12</v>
      </c>
      <c r="ED192" s="5016" t="s">
        <v>12</v>
      </c>
      <c r="EE192" s="5016"/>
      <c r="EF192" s="5016"/>
      <c r="EG192" s="5016"/>
      <c r="EH192" s="5016"/>
      <c r="EI192" s="5016" t="s">
        <v>0</v>
      </c>
      <c r="EJ192" s="5016"/>
      <c r="EK192" s="5016"/>
      <c r="EL192" s="4994"/>
      <c r="EM192" s="90"/>
      <c r="EN192" s="4153"/>
      <c r="EO192" s="4153"/>
      <c r="EP192" s="86"/>
      <c r="EQ192" s="86"/>
      <c r="ER192" s="86"/>
      <c r="ES192" s="86"/>
      <c r="ET192" s="86"/>
      <c r="EU192" s="86"/>
      <c r="EV192" s="86"/>
      <c r="EW192" s="86"/>
      <c r="EX192" s="86"/>
      <c r="EY192" s="86"/>
      <c r="EZ192" s="86"/>
      <c r="FA192" s="86"/>
      <c r="FB192" s="86"/>
      <c r="FD192" s="5135"/>
      <c r="FE192" s="5136"/>
      <c r="FF192" s="5136"/>
      <c r="FG192" s="5136"/>
      <c r="FH192" s="5136"/>
      <c r="FI192" s="5136"/>
      <c r="FJ192" s="5136"/>
      <c r="FK192" s="5136"/>
      <c r="FL192" s="5137"/>
      <c r="FM192" s="5136"/>
      <c r="FN192" s="5136"/>
      <c r="FO192" s="5136"/>
      <c r="FP192" s="5136"/>
      <c r="FQ192" s="5136"/>
      <c r="FR192" s="7064"/>
      <c r="FS192" s="5418"/>
      <c r="FT192" s="5138"/>
      <c r="GM192" s="6535"/>
      <c r="GN192" s="6536"/>
      <c r="GO192" s="6536"/>
      <c r="GP192" s="6536"/>
      <c r="GQ192" s="6536"/>
      <c r="GR192" s="6536"/>
      <c r="GS192" s="6536"/>
      <c r="GT192" s="6536"/>
      <c r="GU192" s="6537"/>
      <c r="GV192" s="6536"/>
      <c r="GW192" s="6536"/>
      <c r="GX192" s="6536"/>
      <c r="GY192" s="6536"/>
      <c r="GZ192" s="6536"/>
      <c r="HA192" s="6536"/>
      <c r="HB192" s="6676"/>
      <c r="HC192" s="6676"/>
      <c r="HD192" s="6538"/>
      <c r="HW192" s="6754"/>
      <c r="HX192" s="6747"/>
      <c r="HY192" s="6747"/>
      <c r="HZ192" s="6747"/>
      <c r="IA192" s="6748"/>
      <c r="IB192" s="6747"/>
      <c r="IC192" s="6747"/>
      <c r="ID192" s="6749"/>
      <c r="IE192" s="6750"/>
      <c r="IF192" s="6748"/>
      <c r="IG192" s="7453"/>
      <c r="IH192" s="6747"/>
      <c r="II192" s="6751"/>
      <c r="IJ192" s="6752"/>
      <c r="IK192" s="6753"/>
      <c r="IL192" s="7454"/>
      <c r="IM192" s="6753"/>
      <c r="IN192" s="6762"/>
      <c r="IO192" s="5012"/>
      <c r="IP192" s="6731"/>
      <c r="IQ192" s="6731"/>
      <c r="IR192" s="6731"/>
      <c r="IS192" s="6731"/>
      <c r="IT192" s="6731"/>
      <c r="IU192" s="6731"/>
      <c r="IV192" s="6731"/>
      <c r="IW192" s="6731"/>
      <c r="IX192" s="6731"/>
      <c r="IY192" s="6731"/>
      <c r="IZ192" s="6731"/>
      <c r="JA192" s="6731"/>
      <c r="JB192" s="6731"/>
      <c r="JC192" s="6731"/>
      <c r="JD192" s="6731"/>
      <c r="JE192" s="6731"/>
    </row>
    <row r="193" spans="17:265" ht="15" thickBot="1">
      <c r="Q193" s="7750" t="s">
        <v>941</v>
      </c>
      <c r="R193" s="7714" t="s">
        <v>1771</v>
      </c>
      <c r="S193" s="7779">
        <v>116</v>
      </c>
      <c r="T193" s="7714" t="s">
        <v>796</v>
      </c>
      <c r="U193" s="7780">
        <v>45725</v>
      </c>
      <c r="V193" s="7751">
        <v>200</v>
      </c>
      <c r="W193" s="7717" t="s">
        <v>35</v>
      </c>
      <c r="X193" s="7717">
        <f>(V193*1000/500)</f>
        <v>400</v>
      </c>
      <c r="Y193" s="7722">
        <v>582.4</v>
      </c>
      <c r="Z193" s="7719">
        <v>45762</v>
      </c>
      <c r="AA193" s="7720">
        <v>45762</v>
      </c>
      <c r="AB193" s="7717">
        <v>25060</v>
      </c>
      <c r="AC193" s="7721">
        <v>109000</v>
      </c>
      <c r="AD193" s="7721">
        <f t="shared" si="58"/>
        <v>-91000</v>
      </c>
      <c r="AE193" s="7756">
        <f t="shared" si="59"/>
        <v>63481.599999999999</v>
      </c>
      <c r="AF193" s="7762">
        <f>(AE193*0.05)</f>
        <v>3174.08</v>
      </c>
      <c r="AG193" s="7714">
        <v>5</v>
      </c>
      <c r="AH193" s="8038" t="s">
        <v>8</v>
      </c>
      <c r="AI193" s="7782"/>
      <c r="AJ193" s="8023"/>
      <c r="AK193" s="7759"/>
      <c r="AL193" s="7714"/>
      <c r="AM193" s="7715"/>
      <c r="AN193" s="7911"/>
      <c r="AO193" s="7761"/>
      <c r="AP193" s="7878"/>
      <c r="AQ193" s="7762"/>
      <c r="AR193" s="7746"/>
      <c r="AS193" s="7816"/>
      <c r="AT193" s="7717"/>
      <c r="AU193" s="7721"/>
      <c r="AV193" s="7721"/>
      <c r="AW193" s="7722"/>
      <c r="AX193" s="7722"/>
      <c r="AY193" s="7863"/>
      <c r="AZ193" s="7949"/>
      <c r="BA193" s="5151"/>
      <c r="BB193" s="6404"/>
      <c r="BC193" s="5060" t="s">
        <v>3</v>
      </c>
      <c r="BD193" s="5060" t="s">
        <v>4</v>
      </c>
      <c r="BE193" s="5060" t="s">
        <v>18</v>
      </c>
      <c r="BF193" s="5060" t="s">
        <v>19</v>
      </c>
      <c r="BG193" s="5060" t="s">
        <v>19</v>
      </c>
      <c r="BH193" s="5060" t="s">
        <v>20</v>
      </c>
      <c r="BI193" s="5060" t="s">
        <v>21</v>
      </c>
      <c r="BJ193" s="5060" t="s">
        <v>22</v>
      </c>
      <c r="BK193" s="5060" t="s">
        <v>23</v>
      </c>
      <c r="BL193" s="5060" t="s">
        <v>23</v>
      </c>
      <c r="BM193" s="5060" t="s">
        <v>1227</v>
      </c>
      <c r="BN193" s="5060" t="s">
        <v>20</v>
      </c>
      <c r="BO193" s="5060" t="s">
        <v>25</v>
      </c>
      <c r="BP193" s="5060" t="s">
        <v>0</v>
      </c>
      <c r="BQ193" s="5060" t="s">
        <v>1363</v>
      </c>
      <c r="BR193" s="6697" t="s">
        <v>1388</v>
      </c>
      <c r="BS193" s="5060" t="s">
        <v>26</v>
      </c>
      <c r="BT193" s="5083"/>
      <c r="BU193" s="5232"/>
      <c r="BV193" s="5294"/>
      <c r="BW193" s="5094"/>
      <c r="BX193" s="5095"/>
      <c r="BY193" s="5095"/>
      <c r="BZ193" s="5095"/>
      <c r="CA193" s="5095"/>
      <c r="CB193" s="5095"/>
      <c r="CC193" s="5095"/>
      <c r="CD193" s="5095"/>
      <c r="CE193" s="5095"/>
      <c r="CF193" s="5095"/>
      <c r="CG193" s="5095"/>
      <c r="CH193" s="5095"/>
      <c r="CI193" s="6475"/>
      <c r="CJ193" s="5166"/>
      <c r="CL193" s="5139"/>
      <c r="CM193" s="5139"/>
      <c r="CN193" s="5139"/>
      <c r="CO193" s="5139"/>
      <c r="CP193" s="5139"/>
      <c r="CQ193" s="5139"/>
      <c r="CR193" s="5139"/>
      <c r="CS193" s="5139"/>
      <c r="CT193" s="5139"/>
      <c r="CU193" s="5139"/>
      <c r="CV193" s="5139"/>
      <c r="CW193" s="5139"/>
      <c r="CX193" s="5139"/>
      <c r="CY193" s="5139"/>
      <c r="CZ193" s="5139"/>
      <c r="DA193" s="5139"/>
      <c r="DB193" s="5139"/>
      <c r="DC193" s="5139"/>
      <c r="DD193" s="6909"/>
      <c r="DE193" s="5127"/>
      <c r="DF193" s="5127"/>
      <c r="DG193" s="2557"/>
      <c r="DH193" s="2557"/>
      <c r="DI193" s="2557"/>
      <c r="DJ193" s="2557"/>
      <c r="DK193" s="2557"/>
      <c r="DL193" s="2557"/>
      <c r="DM193" s="2557"/>
      <c r="DN193" s="2557"/>
      <c r="DO193" s="2557"/>
      <c r="DP193" s="2557"/>
      <c r="DQ193" s="2557"/>
      <c r="DR193" s="2557"/>
      <c r="DS193" s="2523"/>
      <c r="DU193" s="5017" t="s">
        <v>3</v>
      </c>
      <c r="DV193" s="5017" t="s">
        <v>4</v>
      </c>
      <c r="DW193" s="5017" t="s">
        <v>18</v>
      </c>
      <c r="DX193" s="5017" t="s">
        <v>19</v>
      </c>
      <c r="DY193" s="5017" t="s">
        <v>19</v>
      </c>
      <c r="DZ193" s="5017" t="s">
        <v>20</v>
      </c>
      <c r="EA193" s="5017" t="s">
        <v>21</v>
      </c>
      <c r="EB193" s="5017" t="s">
        <v>22</v>
      </c>
      <c r="EC193" s="5017" t="s">
        <v>23</v>
      </c>
      <c r="ED193" s="5017" t="s">
        <v>23</v>
      </c>
      <c r="EE193" s="5017" t="s">
        <v>1227</v>
      </c>
      <c r="EF193" s="5017" t="s">
        <v>20</v>
      </c>
      <c r="EG193" s="5017" t="s">
        <v>25</v>
      </c>
      <c r="EH193" s="5017" t="s">
        <v>0</v>
      </c>
      <c r="EI193" s="5017" t="s">
        <v>1363</v>
      </c>
      <c r="EJ193" s="5017"/>
      <c r="EK193" s="5017" t="s">
        <v>26</v>
      </c>
      <c r="EL193" s="4994"/>
      <c r="EM193" s="5016"/>
      <c r="EN193" s="5042"/>
      <c r="EO193" s="5038" t="s">
        <v>14</v>
      </c>
      <c r="EP193" s="5038" t="s">
        <v>12</v>
      </c>
      <c r="EQ193" s="5038"/>
      <c r="ER193" s="5038"/>
      <c r="ES193" s="5038" t="s">
        <v>15</v>
      </c>
      <c r="ET193" s="5038" t="s">
        <v>12</v>
      </c>
      <c r="EU193" s="5038" t="s">
        <v>12</v>
      </c>
      <c r="EV193" s="5038"/>
      <c r="EW193" s="5038"/>
      <c r="EX193" s="5038"/>
      <c r="EY193" s="5038"/>
      <c r="EZ193" s="5038" t="s">
        <v>0</v>
      </c>
      <c r="FA193" s="5382"/>
      <c r="FB193" s="5039"/>
      <c r="FD193" s="5140"/>
      <c r="FE193" s="5141"/>
      <c r="FF193" s="5141"/>
      <c r="FG193" s="5141"/>
      <c r="FH193" s="5141"/>
      <c r="FI193" s="5141"/>
      <c r="FJ193" s="5141"/>
      <c r="FK193" s="5141"/>
      <c r="FL193" s="5142"/>
      <c r="FM193" s="5141"/>
      <c r="FN193" s="5141"/>
      <c r="FO193" s="5141"/>
      <c r="FP193" s="5141"/>
      <c r="FQ193" s="5141"/>
      <c r="FR193" s="5203"/>
      <c r="FS193" s="5420"/>
      <c r="FT193" s="5143"/>
      <c r="GM193" s="6535"/>
      <c r="GN193" s="6536"/>
      <c r="GO193" s="6536"/>
      <c r="GP193" s="6536"/>
      <c r="GQ193" s="6536"/>
      <c r="GR193" s="6536"/>
      <c r="GS193" s="6536"/>
      <c r="GT193" s="6536"/>
      <c r="GU193" s="6537"/>
      <c r="GV193" s="6536"/>
      <c r="GW193" s="6536"/>
      <c r="GX193" s="6536"/>
      <c r="GY193" s="6536"/>
      <c r="GZ193" s="6536"/>
      <c r="HA193" s="6536"/>
      <c r="HB193" s="6676"/>
      <c r="HC193" s="6676"/>
      <c r="HD193" s="6538"/>
      <c r="HW193" s="6769"/>
      <c r="HX193" s="6765"/>
      <c r="HY193" s="6765"/>
      <c r="HZ193" s="6765"/>
      <c r="IA193" s="6765"/>
      <c r="IB193" s="6765"/>
      <c r="IC193" s="6765"/>
      <c r="ID193" s="6765"/>
      <c r="IE193" s="6770"/>
      <c r="IF193" s="6765"/>
      <c r="IG193" s="6765"/>
      <c r="IH193" s="6765"/>
      <c r="II193" s="6765"/>
      <c r="IJ193" s="6765"/>
      <c r="IK193" s="6765"/>
      <c r="IL193" s="6819"/>
      <c r="IM193" s="6819"/>
      <c r="IN193" s="6762"/>
      <c r="IO193" s="5012"/>
      <c r="IP193" s="6731"/>
      <c r="IQ193" s="6731"/>
      <c r="IR193" s="6731"/>
      <c r="IS193" s="6731"/>
      <c r="IT193" s="6731"/>
      <c r="IU193" s="6731"/>
      <c r="IV193" s="6731"/>
      <c r="IW193" s="6731"/>
      <c r="IX193" s="6731"/>
      <c r="IY193" s="6731"/>
      <c r="IZ193" s="6731"/>
      <c r="JA193" s="6731"/>
      <c r="JB193" s="6731"/>
      <c r="JC193" s="6731"/>
      <c r="JD193" s="6731"/>
      <c r="JE193" s="6731"/>
    </row>
    <row r="194" spans="17:265" ht="15" thickBot="1">
      <c r="Q194" s="8103" t="s">
        <v>1715</v>
      </c>
      <c r="R194" s="8047" t="s">
        <v>1792</v>
      </c>
      <c r="S194" s="8043">
        <v>22</v>
      </c>
      <c r="T194" s="8043" t="s">
        <v>36</v>
      </c>
      <c r="U194" s="8370">
        <v>45807</v>
      </c>
      <c r="V194" s="8567">
        <v>200</v>
      </c>
      <c r="W194" s="8047" t="s">
        <v>35</v>
      </c>
      <c r="X194" s="8047">
        <v>200</v>
      </c>
      <c r="Y194" s="8106">
        <v>170.9</v>
      </c>
      <c r="Z194" s="8107">
        <v>45824</v>
      </c>
      <c r="AA194" s="8374">
        <v>45457</v>
      </c>
      <c r="AB194" s="8369">
        <v>25002</v>
      </c>
      <c r="AC194" s="8050">
        <v>200000</v>
      </c>
      <c r="AD194" s="8048">
        <f t="shared" si="58"/>
        <v>0</v>
      </c>
      <c r="AE194" s="8108">
        <f t="shared" si="59"/>
        <v>34180</v>
      </c>
      <c r="AF194" s="8108">
        <f>(AE194*0.025)</f>
        <v>854.5</v>
      </c>
      <c r="AG194" s="8479">
        <v>2.5</v>
      </c>
      <c r="AH194" s="7757" t="s">
        <v>8</v>
      </c>
      <c r="AI194" s="7782"/>
      <c r="AJ194" s="8023"/>
      <c r="AK194" s="7759"/>
      <c r="AL194" s="7714"/>
      <c r="AM194" s="7715"/>
      <c r="AN194" s="7911"/>
      <c r="AO194" s="7761"/>
      <c r="AP194" s="7878"/>
      <c r="AQ194" s="7762"/>
      <c r="AR194" s="7746"/>
      <c r="AS194" s="7816"/>
      <c r="AT194" s="7717"/>
      <c r="AU194" s="7721"/>
      <c r="AV194" s="7721"/>
      <c r="AW194" s="7722"/>
      <c r="AX194" s="7722"/>
      <c r="AY194" s="7863"/>
      <c r="AZ194" s="7949"/>
      <c r="BC194" s="5061"/>
      <c r="BD194" s="5061"/>
      <c r="BE194" s="5061"/>
      <c r="BF194" s="5061" t="s">
        <v>3</v>
      </c>
      <c r="BG194" s="5061" t="s">
        <v>18</v>
      </c>
      <c r="BH194" s="5061"/>
      <c r="BI194" s="5061"/>
      <c r="BJ194" s="5061" t="s">
        <v>21</v>
      </c>
      <c r="BK194" s="5061" t="s">
        <v>27</v>
      </c>
      <c r="BL194" s="5061" t="s">
        <v>28</v>
      </c>
      <c r="BM194" s="5061"/>
      <c r="BN194" s="5061"/>
      <c r="BO194" s="5061"/>
      <c r="BP194" s="5061"/>
      <c r="BQ194" s="5061" t="s">
        <v>11</v>
      </c>
      <c r="BR194" s="5061"/>
      <c r="BS194" s="5061"/>
      <c r="BT194" s="5083"/>
      <c r="BU194" s="5233"/>
      <c r="BV194" s="5282"/>
      <c r="BW194" s="5282"/>
      <c r="BX194" s="5283"/>
      <c r="BY194" s="5283"/>
      <c r="BZ194" s="5283"/>
      <c r="CA194" s="5283"/>
      <c r="CB194" s="5283"/>
      <c r="CC194" s="5283"/>
      <c r="CD194" s="5283"/>
      <c r="CE194" s="5283"/>
      <c r="CF194" s="5283"/>
      <c r="CG194" s="5283"/>
      <c r="CH194" s="5283"/>
      <c r="CI194" s="6476"/>
      <c r="CJ194" s="5284"/>
      <c r="CL194" s="5103" t="s">
        <v>1813</v>
      </c>
      <c r="CM194" s="5103"/>
      <c r="CN194" s="5104"/>
      <c r="CO194" s="5104"/>
      <c r="CP194" s="5104"/>
      <c r="CQ194" s="5104"/>
      <c r="CR194" s="5104"/>
      <c r="CS194" s="5104"/>
      <c r="CT194" s="5104"/>
      <c r="CU194" s="5104"/>
      <c r="CV194" s="5104"/>
      <c r="CW194" s="5104"/>
      <c r="CX194" s="5104"/>
      <c r="CY194" s="5104"/>
      <c r="CZ194" s="5104"/>
      <c r="DA194" s="5104"/>
      <c r="DB194" s="5104"/>
      <c r="DC194" s="5139"/>
      <c r="DD194" s="6909"/>
      <c r="DE194" s="5127"/>
      <c r="DF194" s="5127"/>
      <c r="DG194" s="2557"/>
      <c r="DH194" s="2557"/>
      <c r="DI194" s="2557"/>
      <c r="DJ194" s="2557"/>
      <c r="DK194" s="2557"/>
      <c r="DL194" s="2557"/>
      <c r="DM194" s="2557"/>
      <c r="DN194" s="2557"/>
      <c r="DO194" s="2557"/>
      <c r="DP194" s="2557"/>
      <c r="DQ194" s="2557"/>
      <c r="DR194" s="2557"/>
      <c r="DS194" s="2523"/>
      <c r="DU194" s="5018"/>
      <c r="DV194" s="5018"/>
      <c r="DW194" s="5018"/>
      <c r="DX194" s="5018" t="s">
        <v>3</v>
      </c>
      <c r="DY194" s="5018" t="s">
        <v>18</v>
      </c>
      <c r="DZ194" s="5018"/>
      <c r="EA194" s="5018"/>
      <c r="EB194" s="5018" t="s">
        <v>21</v>
      </c>
      <c r="EC194" s="5018" t="s">
        <v>27</v>
      </c>
      <c r="ED194" s="5018" t="s">
        <v>28</v>
      </c>
      <c r="EE194" s="5018"/>
      <c r="EF194" s="5018"/>
      <c r="EG194" s="5018"/>
      <c r="EH194" s="5018"/>
      <c r="EI194" s="5018" t="s">
        <v>11</v>
      </c>
      <c r="EJ194" s="5018"/>
      <c r="EK194" s="5018"/>
      <c r="EL194" s="4994"/>
      <c r="EM194" s="5017" t="s">
        <v>4</v>
      </c>
      <c r="EN194" s="5043" t="s">
        <v>18</v>
      </c>
      <c r="EO194" s="5040" t="s">
        <v>19</v>
      </c>
      <c r="EP194" s="5040" t="s">
        <v>19</v>
      </c>
      <c r="EQ194" s="5040" t="s">
        <v>20</v>
      </c>
      <c r="ER194" s="5040" t="s">
        <v>21</v>
      </c>
      <c r="ES194" s="5040" t="s">
        <v>22</v>
      </c>
      <c r="ET194" s="5040" t="s">
        <v>23</v>
      </c>
      <c r="EU194" s="5040" t="s">
        <v>23</v>
      </c>
      <c r="EV194" s="5040" t="s">
        <v>24</v>
      </c>
      <c r="EW194" s="5040" t="s">
        <v>20</v>
      </c>
      <c r="EX194" s="5040" t="s">
        <v>25</v>
      </c>
      <c r="EY194" s="5040" t="s">
        <v>0</v>
      </c>
      <c r="EZ194" s="5040" t="s">
        <v>1363</v>
      </c>
      <c r="FA194" s="5383"/>
      <c r="FB194" s="5041" t="s">
        <v>26</v>
      </c>
      <c r="FD194" s="2248"/>
      <c r="FE194" s="2248"/>
      <c r="FF194" s="2248"/>
      <c r="FG194" s="2248"/>
      <c r="FH194" s="2248"/>
      <c r="FI194" s="2248"/>
      <c r="FJ194" s="2248"/>
      <c r="FK194" s="2248"/>
      <c r="FL194" s="2248"/>
      <c r="FM194" s="2248"/>
      <c r="FN194" s="2248"/>
      <c r="FO194" s="2248"/>
      <c r="FP194" s="2248"/>
      <c r="FQ194" s="2248"/>
      <c r="FR194" s="2248"/>
      <c r="FS194" s="2248"/>
      <c r="FT194" s="2248"/>
      <c r="GM194" s="6557"/>
      <c r="GN194" s="6558"/>
      <c r="GO194" s="6558"/>
      <c r="GP194" s="6558"/>
      <c r="GQ194" s="6558"/>
      <c r="GR194" s="6558"/>
      <c r="GS194" s="6558"/>
      <c r="GT194" s="6558"/>
      <c r="GU194" s="6559"/>
      <c r="GV194" s="6558"/>
      <c r="GW194" s="6558"/>
      <c r="GX194" s="6558"/>
      <c r="GY194" s="6558"/>
      <c r="GZ194" s="6558"/>
      <c r="HA194" s="6558"/>
      <c r="HB194" s="6899"/>
      <c r="HC194" s="6899"/>
      <c r="HD194" s="6560"/>
      <c r="HW194" s="6763"/>
      <c r="HX194" s="6764"/>
      <c r="HY194" s="6765"/>
      <c r="HZ194" s="6765"/>
      <c r="IA194" s="6766"/>
      <c r="IB194" s="6765"/>
      <c r="IC194" s="6765"/>
      <c r="ID194" s="6765"/>
      <c r="IE194" s="6767"/>
      <c r="IF194" s="6765"/>
      <c r="IG194" s="6765"/>
      <c r="IH194" s="6768"/>
      <c r="II194" s="6765"/>
      <c r="IJ194" s="6768"/>
      <c r="IK194" s="6768"/>
      <c r="IL194" s="6884"/>
      <c r="IM194" s="6884"/>
      <c r="IN194" s="6762"/>
      <c r="IO194" s="5012"/>
      <c r="IP194" s="6731"/>
      <c r="IQ194" s="6731"/>
      <c r="IR194" s="6731"/>
      <c r="IS194" s="6731"/>
      <c r="IT194" s="6731"/>
      <c r="IU194" s="6731"/>
      <c r="IV194" s="6731"/>
      <c r="IW194" s="6731"/>
      <c r="IX194" s="6731"/>
      <c r="IY194" s="6731"/>
      <c r="IZ194" s="6731"/>
      <c r="JA194" s="6731"/>
      <c r="JB194" s="6731"/>
      <c r="JC194" s="6731"/>
      <c r="JD194" s="6731"/>
      <c r="JE194" s="6731"/>
    </row>
    <row r="195" spans="17:265" ht="15" thickBot="1">
      <c r="Q195" s="8103" t="s">
        <v>1715</v>
      </c>
      <c r="R195" s="8043" t="s">
        <v>1791</v>
      </c>
      <c r="S195" s="8043">
        <v>23</v>
      </c>
      <c r="T195" s="8043" t="s">
        <v>36</v>
      </c>
      <c r="U195" s="8370">
        <v>45807</v>
      </c>
      <c r="V195" s="8513">
        <v>100</v>
      </c>
      <c r="W195" s="8047" t="s">
        <v>35</v>
      </c>
      <c r="X195" s="8047">
        <v>100</v>
      </c>
      <c r="Y195" s="8106">
        <v>238.6</v>
      </c>
      <c r="Z195" s="8107">
        <v>45824</v>
      </c>
      <c r="AA195" s="8374">
        <v>45822</v>
      </c>
      <c r="AB195" s="8369">
        <v>25002</v>
      </c>
      <c r="AC195" s="8050">
        <v>100000</v>
      </c>
      <c r="AD195" s="8048">
        <f t="shared" si="58"/>
        <v>0</v>
      </c>
      <c r="AE195" s="8108">
        <f t="shared" si="59"/>
        <v>23860</v>
      </c>
      <c r="AF195" s="8108">
        <f>(AE195*0.025)</f>
        <v>596.5</v>
      </c>
      <c r="AG195" s="8479">
        <v>2.5</v>
      </c>
      <c r="AH195" s="7749" t="s">
        <v>8</v>
      </c>
      <c r="AI195" s="7782"/>
      <c r="AJ195" s="8023"/>
      <c r="AK195" s="7759"/>
      <c r="AL195" s="7714"/>
      <c r="AM195" s="7715"/>
      <c r="AN195" s="7862"/>
      <c r="AO195" s="7761"/>
      <c r="AP195" s="7878"/>
      <c r="AQ195" s="7762"/>
      <c r="AR195" s="7746"/>
      <c r="AS195" s="7816"/>
      <c r="AT195" s="7717"/>
      <c r="AU195" s="7721"/>
      <c r="AV195" s="7721"/>
      <c r="AW195" s="7722"/>
      <c r="AX195" s="7722"/>
      <c r="AY195" s="7863"/>
      <c r="AZ195" s="7949"/>
      <c r="BC195" s="6261"/>
      <c r="BD195" s="5313"/>
      <c r="BE195" s="5253"/>
      <c r="BF195" s="5254"/>
      <c r="BG195" s="5255"/>
      <c r="BH195" s="5256"/>
      <c r="BI195" s="5254"/>
      <c r="BJ195" s="5257"/>
      <c r="BK195" s="5397"/>
      <c r="BL195" s="6307"/>
      <c r="BM195" s="5398"/>
      <c r="BN195" s="5257"/>
      <c r="BO195" s="5246"/>
      <c r="BP195" s="5250"/>
      <c r="BQ195" s="5257"/>
      <c r="BR195" s="7141"/>
      <c r="BS195" s="5400"/>
      <c r="BT195" s="5083"/>
      <c r="BU195" s="5227"/>
      <c r="BV195" s="5101"/>
      <c r="BW195" s="5101"/>
      <c r="BX195" s="5102"/>
      <c r="BY195" s="5102"/>
      <c r="BZ195" s="5102"/>
      <c r="CA195" s="5102"/>
      <c r="CB195" s="5102"/>
      <c r="CC195" s="5102"/>
      <c r="CD195" s="5102"/>
      <c r="CE195" s="5102"/>
      <c r="CF195" s="5102"/>
      <c r="CG195" s="5102"/>
      <c r="CH195" s="5102"/>
      <c r="CI195" s="5102"/>
      <c r="CJ195" s="5102"/>
      <c r="CL195" s="5106"/>
      <c r="CM195" s="5106"/>
      <c r="CN195" s="5106"/>
      <c r="CO195" s="5106" t="s">
        <v>14</v>
      </c>
      <c r="CP195" s="5106" t="s">
        <v>12</v>
      </c>
      <c r="CQ195" s="5106"/>
      <c r="CR195" s="5106"/>
      <c r="CS195" s="5106" t="s">
        <v>15</v>
      </c>
      <c r="CT195" s="5106" t="s">
        <v>12</v>
      </c>
      <c r="CU195" s="5106" t="s">
        <v>12</v>
      </c>
      <c r="CV195" s="5106"/>
      <c r="CW195" s="5106"/>
      <c r="CX195" s="5106"/>
      <c r="CY195" s="5106"/>
      <c r="CZ195" s="5106" t="s">
        <v>0</v>
      </c>
      <c r="DA195" s="5106"/>
      <c r="DB195" s="5106"/>
      <c r="DC195" s="5139"/>
      <c r="DD195" s="6909"/>
      <c r="DE195" s="5127"/>
      <c r="DF195" s="5127"/>
      <c r="DG195" s="2557"/>
      <c r="DH195" s="2557"/>
      <c r="DI195" s="2557"/>
      <c r="DJ195" s="2557"/>
      <c r="DK195" s="2557"/>
      <c r="DL195" s="2557"/>
      <c r="DM195" s="2557"/>
      <c r="DN195" s="2557"/>
      <c r="DO195" s="2557"/>
      <c r="DP195" s="2557"/>
      <c r="DQ195" s="2557"/>
      <c r="DR195" s="2557"/>
      <c r="DS195" s="2523"/>
      <c r="DU195" s="5434"/>
      <c r="DV195" s="5435"/>
      <c r="DW195" s="5459"/>
      <c r="DX195" s="5459"/>
      <c r="DY195" s="5460"/>
      <c r="DZ195" s="4227"/>
      <c r="EA195" s="5459"/>
      <c r="EB195" s="5459"/>
      <c r="EC195" s="5461"/>
      <c r="ED195" s="5460"/>
      <c r="EE195" s="5459"/>
      <c r="EF195" s="5462"/>
      <c r="EG195" s="5462"/>
      <c r="EH195" s="5463"/>
      <c r="EI195" s="5464"/>
      <c r="EJ195" s="5462"/>
      <c r="EK195" s="5024"/>
      <c r="EL195" s="4994"/>
      <c r="EM195" s="5018"/>
      <c r="EN195" s="5044"/>
      <c r="EO195" s="5045" t="s">
        <v>3</v>
      </c>
      <c r="EP195" s="5045" t="s">
        <v>18</v>
      </c>
      <c r="EQ195" s="5045"/>
      <c r="ER195" s="5045"/>
      <c r="ES195" s="5045" t="s">
        <v>21</v>
      </c>
      <c r="ET195" s="5045" t="s">
        <v>27</v>
      </c>
      <c r="EU195" s="5045" t="s">
        <v>28</v>
      </c>
      <c r="EV195" s="5045"/>
      <c r="EW195" s="5045"/>
      <c r="EX195" s="5045"/>
      <c r="EY195" s="5045"/>
      <c r="EZ195" s="5045" t="s">
        <v>11</v>
      </c>
      <c r="FA195" s="5384"/>
      <c r="FB195" s="5046"/>
      <c r="FD195" s="2248"/>
      <c r="FE195" s="2248"/>
      <c r="FF195" s="2248"/>
      <c r="FG195" s="2248"/>
      <c r="FH195" s="2248"/>
      <c r="FI195" s="2248"/>
      <c r="FJ195" s="2248"/>
      <c r="FK195" s="2248"/>
      <c r="FL195" s="2248"/>
      <c r="FM195" s="2248"/>
      <c r="FN195" s="2248"/>
      <c r="FO195" s="2248"/>
      <c r="FP195" s="2248"/>
      <c r="FQ195" s="2248"/>
      <c r="FR195" s="2248"/>
      <c r="FS195" s="2248"/>
      <c r="FT195" s="2248"/>
      <c r="GM195" s="6557"/>
      <c r="GN195" s="6558"/>
      <c r="GO195" s="6558"/>
      <c r="GP195" s="6558"/>
      <c r="GQ195" s="6558"/>
      <c r="GR195" s="6558"/>
      <c r="GS195" s="6558"/>
      <c r="GT195" s="6558"/>
      <c r="GU195" s="6559"/>
      <c r="GV195" s="6558"/>
      <c r="GW195" s="6558"/>
      <c r="GX195" s="6558"/>
      <c r="GY195" s="6558"/>
      <c r="GZ195" s="6558"/>
      <c r="HA195" s="6558"/>
      <c r="HB195" s="6899"/>
      <c r="HC195" s="6899"/>
      <c r="HD195" s="6560"/>
      <c r="HW195" s="6769"/>
      <c r="HX195" s="6765"/>
      <c r="HY195" s="6765"/>
      <c r="HZ195" s="6765"/>
      <c r="IA195" s="6765"/>
      <c r="IB195" s="6765"/>
      <c r="IC195" s="6765"/>
      <c r="ID195" s="6765"/>
      <c r="IE195" s="6770"/>
      <c r="IF195" s="6765"/>
      <c r="IG195" s="6765"/>
      <c r="IH195" s="6765"/>
      <c r="II195" s="6765"/>
      <c r="IJ195" s="6765"/>
      <c r="IK195" s="6765"/>
      <c r="IL195" s="6819"/>
      <c r="IM195" s="6819"/>
      <c r="IN195" s="6762"/>
      <c r="IO195" s="5012"/>
      <c r="IP195" s="6731"/>
      <c r="IQ195" s="6731"/>
      <c r="IR195" s="6731"/>
      <c r="IS195" s="6731"/>
      <c r="IT195" s="6731"/>
      <c r="IU195" s="6731"/>
      <c r="IV195" s="6731"/>
      <c r="IW195" s="6731"/>
      <c r="IX195" s="6731"/>
      <c r="IY195" s="6731"/>
      <c r="IZ195" s="6731"/>
      <c r="JA195" s="6731"/>
      <c r="JB195" s="6731"/>
      <c r="JC195" s="6731"/>
      <c r="JD195" s="6731"/>
      <c r="JE195" s="6731"/>
    </row>
    <row r="196" spans="17:265" ht="18" thickBot="1">
      <c r="Q196" s="8103" t="s">
        <v>1543</v>
      </c>
      <c r="R196" s="8372" t="s">
        <v>1774</v>
      </c>
      <c r="S196" s="8398">
        <v>70</v>
      </c>
      <c r="T196" s="8043">
        <v>4759</v>
      </c>
      <c r="U196" s="8104">
        <v>45810</v>
      </c>
      <c r="V196" s="8399">
        <v>28.8</v>
      </c>
      <c r="W196" s="8372" t="s">
        <v>35</v>
      </c>
      <c r="X196" s="8372">
        <v>72</v>
      </c>
      <c r="Y196" s="8045">
        <v>1350</v>
      </c>
      <c r="Z196" s="8107">
        <v>45824</v>
      </c>
      <c r="AA196" s="8374">
        <v>45822</v>
      </c>
      <c r="AB196" s="8369">
        <v>25002</v>
      </c>
      <c r="AC196" s="8048">
        <v>28800</v>
      </c>
      <c r="AD196" s="8048">
        <f t="shared" si="58"/>
        <v>0</v>
      </c>
      <c r="AE196" s="8049">
        <f t="shared" si="59"/>
        <v>38880</v>
      </c>
      <c r="AF196" s="8049">
        <f>(AE196*0.05)</f>
        <v>1944</v>
      </c>
      <c r="AG196" s="8050">
        <v>5</v>
      </c>
      <c r="AH196" s="8569" t="s">
        <v>8</v>
      </c>
      <c r="AI196" s="7782"/>
      <c r="AJ196" s="8024" t="s">
        <v>1224</v>
      </c>
      <c r="AK196" s="8025">
        <v>68</v>
      </c>
      <c r="AL196" s="8026" t="s">
        <v>101</v>
      </c>
      <c r="AM196" s="8027">
        <v>45443</v>
      </c>
      <c r="AN196" s="8028">
        <v>4</v>
      </c>
      <c r="AO196" s="8029" t="s">
        <v>35</v>
      </c>
      <c r="AP196" s="7930">
        <v>8</v>
      </c>
      <c r="AQ196" s="8030">
        <v>428.4</v>
      </c>
      <c r="AR196" s="8008">
        <v>45453</v>
      </c>
      <c r="AS196" s="8031">
        <v>45453</v>
      </c>
      <c r="AT196" s="8032"/>
      <c r="AU196" s="8033">
        <v>4000</v>
      </c>
      <c r="AV196" s="8033">
        <f>(AU196-AN196*1000)</f>
        <v>0</v>
      </c>
      <c r="AW196" s="8034">
        <f>(AU196*AQ196/1000)</f>
        <v>1713.6</v>
      </c>
      <c r="AX196" s="8034">
        <f>(AW196*0.05)</f>
        <v>85.68</v>
      </c>
      <c r="AY196" s="8035">
        <v>5</v>
      </c>
      <c r="AZ196" s="8036" t="s">
        <v>88</v>
      </c>
      <c r="BC196" s="5171"/>
      <c r="BD196" s="7406"/>
      <c r="BE196" s="7200"/>
      <c r="BF196" s="5254"/>
      <c r="BG196" s="5255"/>
      <c r="BH196" s="5256"/>
      <c r="BI196" s="5254"/>
      <c r="BJ196" s="5257"/>
      <c r="BK196" s="5397"/>
      <c r="BL196" s="6307"/>
      <c r="BM196" s="5398"/>
      <c r="BN196" s="5257"/>
      <c r="BO196" s="5245"/>
      <c r="BP196" s="5250"/>
      <c r="BQ196" s="5257"/>
      <c r="BR196" s="6479"/>
      <c r="BS196" s="5068"/>
      <c r="BT196" s="5083"/>
      <c r="BU196" s="8365" t="s">
        <v>1781</v>
      </c>
      <c r="BV196" s="5101"/>
      <c r="BW196" s="5101"/>
      <c r="BX196" s="5102"/>
      <c r="BY196" s="5102"/>
      <c r="BZ196" s="5082" t="s">
        <v>1862</v>
      </c>
      <c r="CA196" s="5102"/>
      <c r="CB196" s="5102"/>
      <c r="CC196" s="5102"/>
      <c r="CD196" s="5102"/>
      <c r="CE196" s="5102"/>
      <c r="CF196" s="5102"/>
      <c r="CG196" s="5102"/>
      <c r="CH196" s="5102"/>
      <c r="CI196" s="5102"/>
      <c r="CJ196" s="5102"/>
      <c r="CL196" s="5110" t="s">
        <v>3</v>
      </c>
      <c r="CM196" s="5110" t="s">
        <v>4</v>
      </c>
      <c r="CN196" s="5110" t="s">
        <v>18</v>
      </c>
      <c r="CO196" s="5110" t="s">
        <v>19</v>
      </c>
      <c r="CP196" s="5110" t="s">
        <v>19</v>
      </c>
      <c r="CQ196" s="5110" t="s">
        <v>20</v>
      </c>
      <c r="CR196" s="5110" t="s">
        <v>21</v>
      </c>
      <c r="CS196" s="5110" t="s">
        <v>22</v>
      </c>
      <c r="CT196" s="5110" t="s">
        <v>23</v>
      </c>
      <c r="CU196" s="5110" t="s">
        <v>23</v>
      </c>
      <c r="CV196" s="5110" t="s">
        <v>1227</v>
      </c>
      <c r="CW196" s="5110" t="s">
        <v>20</v>
      </c>
      <c r="CX196" s="5110" t="s">
        <v>25</v>
      </c>
      <c r="CY196" s="5110" t="s">
        <v>0</v>
      </c>
      <c r="CZ196" s="5110" t="s">
        <v>1363</v>
      </c>
      <c r="DA196" s="5110" t="s">
        <v>1388</v>
      </c>
      <c r="DB196" s="5110" t="s">
        <v>26</v>
      </c>
      <c r="DC196" s="5139"/>
      <c r="DD196" s="6910"/>
      <c r="DE196" s="5486"/>
      <c r="DF196" s="5486"/>
      <c r="DG196" s="2560"/>
      <c r="DH196" s="2560"/>
      <c r="DI196" s="2560"/>
      <c r="DJ196" s="2560"/>
      <c r="DK196" s="2560"/>
      <c r="DL196" s="2560"/>
      <c r="DM196" s="2560"/>
      <c r="DN196" s="2560"/>
      <c r="DO196" s="2560"/>
      <c r="DP196" s="2560"/>
      <c r="DQ196" s="2560"/>
      <c r="DR196" s="2560"/>
      <c r="DS196" s="2562"/>
      <c r="DU196" s="5469"/>
      <c r="DV196" s="6370"/>
      <c r="DW196" s="5459"/>
      <c r="DX196" s="5459"/>
      <c r="DY196" s="5460"/>
      <c r="DZ196" s="4227"/>
      <c r="EA196" s="5459"/>
      <c r="EB196" s="5459"/>
      <c r="EC196" s="5461"/>
      <c r="ED196" s="5460"/>
      <c r="EE196" s="5459"/>
      <c r="EF196" s="5462"/>
      <c r="EG196" s="5462"/>
      <c r="EH196" s="5463"/>
      <c r="EI196" s="5464"/>
      <c r="EJ196" s="5462"/>
      <c r="EK196" s="6456"/>
      <c r="EL196" s="4994"/>
      <c r="EM196" s="6931"/>
      <c r="EN196" s="6929"/>
      <c r="EO196" s="6929"/>
      <c r="EP196" s="6930"/>
      <c r="EQ196" s="6930"/>
      <c r="ER196" s="6930"/>
      <c r="ES196" s="6930"/>
      <c r="ET196" s="6930"/>
      <c r="EU196" s="6930"/>
      <c r="EV196" s="6930"/>
      <c r="EW196" s="6930"/>
      <c r="EX196" s="6930"/>
      <c r="EY196" s="6930"/>
      <c r="EZ196" s="6930"/>
      <c r="FA196" s="6930"/>
      <c r="FB196" s="471"/>
      <c r="FD196" s="6326" t="s">
        <v>1524</v>
      </c>
      <c r="FE196" s="5103"/>
      <c r="FF196" s="5104"/>
      <c r="FG196" s="5104"/>
      <c r="FH196" s="5104"/>
      <c r="FI196" s="5104"/>
      <c r="FJ196" s="5104"/>
      <c r="FK196" s="5104"/>
      <c r="FL196" s="5104"/>
      <c r="FM196" s="5104"/>
      <c r="FN196" s="5104"/>
      <c r="FO196" s="5104"/>
      <c r="FP196" s="5104"/>
      <c r="FQ196" s="5104"/>
      <c r="FR196" s="5104"/>
      <c r="FS196" s="5104"/>
      <c r="FT196" s="5104"/>
      <c r="GM196" s="6561"/>
      <c r="GN196" s="6562"/>
      <c r="GO196" s="6562"/>
      <c r="GP196" s="6562"/>
      <c r="GQ196" s="6562"/>
      <c r="GR196" s="6562"/>
      <c r="GS196" s="6562"/>
      <c r="GT196" s="6562"/>
      <c r="GU196" s="6567"/>
      <c r="GV196" s="6562"/>
      <c r="GW196" s="6562"/>
      <c r="GX196" s="6562"/>
      <c r="GY196" s="6562"/>
      <c r="GZ196" s="6562"/>
      <c r="HA196" s="6655">
        <f>SUM(HA185:HA195)</f>
        <v>0</v>
      </c>
      <c r="HB196" s="6900"/>
      <c r="HC196" s="6900"/>
      <c r="HD196" s="6568"/>
      <c r="HW196" s="6769"/>
      <c r="HX196" s="6765"/>
      <c r="HY196" s="6765"/>
      <c r="HZ196" s="6765"/>
      <c r="IA196" s="6765"/>
      <c r="IB196" s="6765"/>
      <c r="IC196" s="6765"/>
      <c r="ID196" s="6765"/>
      <c r="IE196" s="6770"/>
      <c r="IF196" s="6765"/>
      <c r="IG196" s="6765"/>
      <c r="IH196" s="6765"/>
      <c r="II196" s="6765"/>
      <c r="IJ196" s="6765"/>
      <c r="IK196" s="6765"/>
      <c r="IL196" s="6819"/>
      <c r="IM196" s="6819"/>
      <c r="IN196" s="6762"/>
      <c r="IO196" s="5012"/>
      <c r="IP196" s="6731"/>
      <c r="IQ196" s="6731"/>
      <c r="IR196" s="6731"/>
      <c r="IS196" s="6731"/>
      <c r="IT196" s="6731"/>
      <c r="IU196" s="6731"/>
      <c r="IV196" s="6731"/>
      <c r="IW196" s="6731"/>
      <c r="IX196" s="6731"/>
      <c r="IY196" s="6731"/>
      <c r="IZ196" s="6731"/>
      <c r="JA196" s="6731"/>
      <c r="JB196" s="6731"/>
      <c r="JC196" s="6731"/>
      <c r="JD196" s="6731"/>
      <c r="JE196" s="6731"/>
    </row>
    <row r="197" spans="17:265" ht="15" thickBot="1">
      <c r="Q197" s="8103" t="s">
        <v>1543</v>
      </c>
      <c r="R197" s="8372" t="s">
        <v>1801</v>
      </c>
      <c r="S197" s="8178">
        <v>71</v>
      </c>
      <c r="T197" s="8043">
        <v>4759</v>
      </c>
      <c r="U197" s="8104">
        <v>45810</v>
      </c>
      <c r="V197" s="8487">
        <v>14.4</v>
      </c>
      <c r="W197" s="8047" t="s">
        <v>35</v>
      </c>
      <c r="X197" s="8047">
        <v>72</v>
      </c>
      <c r="Y197" s="8049">
        <v>1607.4</v>
      </c>
      <c r="Z197" s="8107">
        <v>45824</v>
      </c>
      <c r="AA197" s="8374">
        <v>45822</v>
      </c>
      <c r="AB197" s="8369">
        <v>25002</v>
      </c>
      <c r="AC197" s="8048">
        <v>7200</v>
      </c>
      <c r="AD197" s="8048">
        <v>0</v>
      </c>
      <c r="AE197" s="8108">
        <v>1572</v>
      </c>
      <c r="AF197" s="8049">
        <v>143.69999999999999</v>
      </c>
      <c r="AG197" s="8043">
        <v>5</v>
      </c>
      <c r="AH197" s="8038" t="s">
        <v>8</v>
      </c>
      <c r="AI197" s="7782"/>
      <c r="AJ197" s="8023"/>
      <c r="AK197" s="7759"/>
      <c r="AL197" s="7714"/>
      <c r="AM197" s="7715"/>
      <c r="AN197" s="7784"/>
      <c r="AO197" s="7761"/>
      <c r="AP197" s="7761"/>
      <c r="AQ197" s="7762"/>
      <c r="AR197" s="7719"/>
      <c r="AS197" s="7800"/>
      <c r="AT197" s="7717"/>
      <c r="AU197" s="7721"/>
      <c r="AV197" s="7717"/>
      <c r="AW197" s="7722"/>
      <c r="AX197" s="7722"/>
      <c r="AY197" s="7723"/>
      <c r="AZ197" s="7949"/>
      <c r="BC197" s="5065"/>
      <c r="BD197" s="5066"/>
      <c r="BE197" s="5066"/>
      <c r="BF197" s="5066"/>
      <c r="BG197" s="5066"/>
      <c r="BH197" s="5066"/>
      <c r="BI197" s="5066"/>
      <c r="BJ197" s="5066"/>
      <c r="BK197" s="5067"/>
      <c r="BL197" s="5066"/>
      <c r="BM197" s="5066"/>
      <c r="BN197" s="5066"/>
      <c r="BO197" s="5066"/>
      <c r="BP197" s="5066"/>
      <c r="BQ197" s="5066"/>
      <c r="BR197" s="6694"/>
      <c r="BS197" s="5068"/>
      <c r="BT197" s="5083"/>
      <c r="BU197" s="5262"/>
      <c r="BV197" s="5084"/>
      <c r="BW197" s="5085" t="s">
        <v>14</v>
      </c>
      <c r="BX197" s="5085" t="s">
        <v>12</v>
      </c>
      <c r="BY197" s="5085"/>
      <c r="BZ197" s="5085"/>
      <c r="CA197" s="5085" t="s">
        <v>15</v>
      </c>
      <c r="CB197" s="5085" t="s">
        <v>12</v>
      </c>
      <c r="CC197" s="5085" t="s">
        <v>12</v>
      </c>
      <c r="CD197" s="5085"/>
      <c r="CE197" s="5085"/>
      <c r="CF197" s="5085"/>
      <c r="CG197" s="5085"/>
      <c r="CH197" s="5085" t="s">
        <v>0</v>
      </c>
      <c r="CI197" s="6466"/>
      <c r="CJ197" s="5086"/>
      <c r="CL197" s="5114"/>
      <c r="CM197" s="5114"/>
      <c r="CN197" s="5114"/>
      <c r="CO197" s="5114" t="s">
        <v>3</v>
      </c>
      <c r="CP197" s="5114" t="s">
        <v>18</v>
      </c>
      <c r="CQ197" s="5114"/>
      <c r="CR197" s="5114"/>
      <c r="CS197" s="5114" t="s">
        <v>21</v>
      </c>
      <c r="CT197" s="5114" t="s">
        <v>27</v>
      </c>
      <c r="CU197" s="5114" t="s">
        <v>28</v>
      </c>
      <c r="CV197" s="5114"/>
      <c r="CW197" s="5114"/>
      <c r="CX197" s="5114"/>
      <c r="CY197" s="5114"/>
      <c r="CZ197" s="5114" t="s">
        <v>11</v>
      </c>
      <c r="DA197" s="5114"/>
      <c r="DB197" s="5114"/>
      <c r="DC197" s="5139"/>
      <c r="DD197" s="5122"/>
      <c r="DE197" s="5149"/>
      <c r="DF197" s="5149"/>
      <c r="DG197" s="5150"/>
      <c r="DH197" s="5150"/>
      <c r="DI197" s="5150"/>
      <c r="DJ197" s="5150"/>
      <c r="DK197" s="5150"/>
      <c r="DL197" s="5150"/>
      <c r="DM197" s="5150"/>
      <c r="DN197" s="5150"/>
      <c r="DO197" s="5150"/>
      <c r="DP197" s="5150"/>
      <c r="DQ197" s="5150"/>
      <c r="DR197" s="5150"/>
      <c r="DS197" s="5150"/>
      <c r="DU197" s="7525"/>
      <c r="DV197" s="5459"/>
      <c r="DW197" s="5459"/>
      <c r="DX197" s="5459"/>
      <c r="DY197" s="5460"/>
      <c r="DZ197" s="4227"/>
      <c r="EA197" s="5459"/>
      <c r="EB197" s="5459"/>
      <c r="EC197" s="5461"/>
      <c r="ED197" s="5460"/>
      <c r="EE197" s="5459"/>
      <c r="EF197" s="6372"/>
      <c r="EG197" s="6372"/>
      <c r="EH197" s="5463"/>
      <c r="EI197" s="5464"/>
      <c r="EJ197" s="5462"/>
      <c r="EK197" s="6456"/>
      <c r="EL197" s="4994"/>
      <c r="EM197" s="6932"/>
      <c r="EN197" s="4449"/>
      <c r="EO197" s="4449"/>
      <c r="EP197" s="182"/>
      <c r="EQ197" s="182"/>
      <c r="ER197" s="182"/>
      <c r="ES197" s="182"/>
      <c r="ET197" s="182"/>
      <c r="EU197" s="182"/>
      <c r="EV197" s="182"/>
      <c r="EW197" s="182"/>
      <c r="EX197" s="182"/>
      <c r="EY197" s="182"/>
      <c r="EZ197" s="182"/>
      <c r="FA197" s="182"/>
      <c r="FB197" s="339"/>
      <c r="FD197" s="5106"/>
      <c r="FE197" s="5106"/>
      <c r="FF197" s="5106"/>
      <c r="FG197" s="5106" t="s">
        <v>14</v>
      </c>
      <c r="FH197" s="5106" t="s">
        <v>12</v>
      </c>
      <c r="FI197" s="5106"/>
      <c r="FJ197" s="5106"/>
      <c r="FK197" s="5106" t="s">
        <v>15</v>
      </c>
      <c r="FL197" s="5106" t="s">
        <v>12</v>
      </c>
      <c r="FM197" s="5106" t="s">
        <v>12</v>
      </c>
      <c r="FN197" s="5106"/>
      <c r="FO197" s="5106"/>
      <c r="FP197" s="5106"/>
      <c r="FQ197" s="5106"/>
      <c r="FR197" s="5106" t="s">
        <v>0</v>
      </c>
      <c r="FS197" s="5106"/>
      <c r="FT197" s="5106"/>
      <c r="GM197" s="6520"/>
      <c r="GN197" s="6520"/>
      <c r="GO197" s="6520"/>
      <c r="GP197" s="6520"/>
      <c r="GQ197" s="6520"/>
      <c r="GR197" s="6520"/>
      <c r="GS197" s="6520"/>
      <c r="GT197" s="6520"/>
      <c r="GU197" s="6569"/>
      <c r="GV197" s="6520"/>
      <c r="GW197" s="6520"/>
      <c r="GX197" s="6520"/>
      <c r="GY197" s="6520"/>
      <c r="GZ197" s="6520"/>
      <c r="HA197" s="6710"/>
      <c r="HB197" s="6710"/>
      <c r="HC197" s="6710"/>
      <c r="HD197" s="6520"/>
      <c r="HW197" s="6769"/>
      <c r="HX197" s="6765"/>
      <c r="HY197" s="6765"/>
      <c r="HZ197" s="6765"/>
      <c r="IA197" s="6765"/>
      <c r="IB197" s="6765"/>
      <c r="IC197" s="6765"/>
      <c r="ID197" s="6765"/>
      <c r="IE197" s="6770"/>
      <c r="IF197" s="6765"/>
      <c r="IG197" s="6765"/>
      <c r="IH197" s="6765"/>
      <c r="II197" s="6765"/>
      <c r="IJ197" s="6765"/>
      <c r="IK197" s="6765"/>
      <c r="IL197" s="6819"/>
      <c r="IM197" s="6819"/>
      <c r="IN197" s="6762"/>
      <c r="IO197" s="5012"/>
      <c r="IP197" s="6731"/>
      <c r="IQ197" s="6731"/>
      <c r="IR197" s="6731"/>
      <c r="IS197" s="6731"/>
      <c r="IT197" s="6731"/>
      <c r="IU197" s="6731"/>
      <c r="IV197" s="6731"/>
      <c r="IW197" s="6731"/>
      <c r="IX197" s="6731"/>
      <c r="IY197" s="6731"/>
      <c r="IZ197" s="6731"/>
      <c r="JA197" s="6731"/>
      <c r="JB197" s="6731"/>
      <c r="JC197" s="6731"/>
      <c r="JD197" s="6731"/>
      <c r="JE197" s="6731"/>
    </row>
    <row r="198" spans="17:265" ht="22.5" customHeight="1">
      <c r="Q198" s="7750" t="s">
        <v>1543</v>
      </c>
      <c r="R198" s="7761" t="s">
        <v>1801</v>
      </c>
      <c r="S198" s="7779">
        <v>71</v>
      </c>
      <c r="T198" s="7714">
        <v>4759</v>
      </c>
      <c r="U198" s="7715">
        <v>45810</v>
      </c>
      <c r="V198" s="7819">
        <v>7.2</v>
      </c>
      <c r="W198" s="7717" t="s">
        <v>35</v>
      </c>
      <c r="X198" s="7717">
        <v>36</v>
      </c>
      <c r="Y198" s="7722">
        <v>1607.4</v>
      </c>
      <c r="Z198" s="7746">
        <v>45824</v>
      </c>
      <c r="AA198" s="7781">
        <v>45828</v>
      </c>
      <c r="AB198" s="7717">
        <v>25020</v>
      </c>
      <c r="AC198" s="7721">
        <v>7200</v>
      </c>
      <c r="AD198" s="7721">
        <v>0</v>
      </c>
      <c r="AE198" s="7752">
        <v>1572</v>
      </c>
      <c r="AF198" s="7722">
        <v>143.69999999999999</v>
      </c>
      <c r="AG198" s="7714">
        <v>5</v>
      </c>
      <c r="AH198" s="7711" t="s">
        <v>8</v>
      </c>
      <c r="AI198" s="7782"/>
      <c r="AJ198" s="8023"/>
      <c r="AK198" s="7759"/>
      <c r="AL198" s="7714"/>
      <c r="AM198" s="7715"/>
      <c r="AN198" s="7784"/>
      <c r="AO198" s="7761"/>
      <c r="AP198" s="7761"/>
      <c r="AQ198" s="7762"/>
      <c r="AR198" s="7719"/>
      <c r="AS198" s="7800"/>
      <c r="AT198" s="7717"/>
      <c r="AU198" s="7721"/>
      <c r="AV198" s="7717"/>
      <c r="AW198" s="7722"/>
      <c r="AX198" s="7722"/>
      <c r="AY198" s="7723"/>
      <c r="AZ198" s="7948"/>
      <c r="BC198" s="5069"/>
      <c r="BD198" s="5070"/>
      <c r="BE198" s="5066"/>
      <c r="BF198" s="5066"/>
      <c r="BG198" s="5071"/>
      <c r="BH198" s="5066"/>
      <c r="BI198" s="5066"/>
      <c r="BJ198" s="5066"/>
      <c r="BK198" s="5072"/>
      <c r="BL198" s="5066"/>
      <c r="BM198" s="5066"/>
      <c r="BN198" s="5073"/>
      <c r="BO198" s="5066"/>
      <c r="BP198" s="5073"/>
      <c r="BQ198" s="5073"/>
      <c r="BR198" s="6690"/>
      <c r="BS198" s="5068"/>
      <c r="BT198" s="5083"/>
      <c r="BU198" s="5263" t="s">
        <v>4</v>
      </c>
      <c r="BV198" s="5087" t="s">
        <v>18</v>
      </c>
      <c r="BW198" s="5088" t="s">
        <v>19</v>
      </c>
      <c r="BX198" s="5088" t="s">
        <v>19</v>
      </c>
      <c r="BY198" s="5088" t="s">
        <v>20</v>
      </c>
      <c r="BZ198" s="5088" t="s">
        <v>21</v>
      </c>
      <c r="CA198" s="5088" t="s">
        <v>22</v>
      </c>
      <c r="CB198" s="5088" t="s">
        <v>23</v>
      </c>
      <c r="CC198" s="5088" t="s">
        <v>23</v>
      </c>
      <c r="CD198" s="5088" t="s">
        <v>24</v>
      </c>
      <c r="CE198" s="5088" t="s">
        <v>20</v>
      </c>
      <c r="CF198" s="5088" t="s">
        <v>25</v>
      </c>
      <c r="CG198" s="5088" t="s">
        <v>0</v>
      </c>
      <c r="CH198" s="5088" t="s">
        <v>1363</v>
      </c>
      <c r="CI198" s="6467" t="s">
        <v>1388</v>
      </c>
      <c r="CJ198" s="5089" t="s">
        <v>26</v>
      </c>
      <c r="CL198" s="7201"/>
      <c r="CM198" s="7202"/>
      <c r="CN198" s="6328"/>
      <c r="CO198" s="6328"/>
      <c r="CP198" s="6329"/>
      <c r="CQ198" s="7203"/>
      <c r="CR198" s="6328"/>
      <c r="CS198" s="6333"/>
      <c r="CT198" s="7204"/>
      <c r="CU198" s="6329"/>
      <c r="CV198" s="6328"/>
      <c r="CW198" s="7205"/>
      <c r="CX198" s="7205"/>
      <c r="CY198" s="6333"/>
      <c r="CZ198" s="6354"/>
      <c r="DA198" s="7206"/>
      <c r="DB198" s="5121"/>
      <c r="DC198" s="5139"/>
      <c r="DD198" s="5122"/>
      <c r="DE198" s="5149"/>
      <c r="DF198" s="5149"/>
      <c r="DG198" s="5150"/>
      <c r="DH198" s="5150"/>
      <c r="DI198" s="5150"/>
      <c r="DJ198" s="5150"/>
      <c r="DK198" s="5150"/>
      <c r="DL198" s="5150"/>
      <c r="DM198" s="5150"/>
      <c r="DN198" s="5150"/>
      <c r="DO198" s="5150"/>
      <c r="DP198" s="5150"/>
      <c r="DQ198" s="5150"/>
      <c r="DR198" s="5150"/>
      <c r="DS198" s="5150"/>
      <c r="DU198" s="7526"/>
      <c r="DV198" s="5365"/>
      <c r="DW198" s="5365"/>
      <c r="DX198" s="5365"/>
      <c r="DY198" s="5366"/>
      <c r="DZ198" s="5367"/>
      <c r="EA198" s="5365"/>
      <c r="EB198" s="5365"/>
      <c r="EC198" s="5368"/>
      <c r="ED198" s="5366"/>
      <c r="EE198" s="5365"/>
      <c r="EF198" s="5369"/>
      <c r="EG198" s="5369"/>
      <c r="EH198" s="5370"/>
      <c r="EI198" s="5371"/>
      <c r="EJ198" s="5369"/>
      <c r="EK198" s="6442"/>
      <c r="EL198" s="4994"/>
      <c r="EM198" s="6932"/>
      <c r="EN198" s="4449"/>
      <c r="EO198" s="4449"/>
      <c r="EP198" s="182"/>
      <c r="EQ198" s="182"/>
      <c r="ER198" s="182"/>
      <c r="ES198" s="182"/>
      <c r="ET198" s="182"/>
      <c r="EU198" s="182"/>
      <c r="EV198" s="182"/>
      <c r="EW198" s="182"/>
      <c r="EX198" s="182"/>
      <c r="EY198" s="182"/>
      <c r="EZ198" s="182"/>
      <c r="FA198" s="182"/>
      <c r="FB198" s="339"/>
      <c r="FD198" s="5110" t="s">
        <v>3</v>
      </c>
      <c r="FE198" s="5110" t="s">
        <v>4</v>
      </c>
      <c r="FF198" s="5110" t="s">
        <v>18</v>
      </c>
      <c r="FG198" s="5110" t="s">
        <v>19</v>
      </c>
      <c r="FH198" s="5110" t="s">
        <v>19</v>
      </c>
      <c r="FI198" s="5110" t="s">
        <v>20</v>
      </c>
      <c r="FJ198" s="5110" t="s">
        <v>21</v>
      </c>
      <c r="FK198" s="5110" t="s">
        <v>22</v>
      </c>
      <c r="FL198" s="5110" t="s">
        <v>23</v>
      </c>
      <c r="FM198" s="5110" t="s">
        <v>23</v>
      </c>
      <c r="FN198" s="5110" t="s">
        <v>1227</v>
      </c>
      <c r="FO198" s="5110" t="s">
        <v>20</v>
      </c>
      <c r="FP198" s="5110" t="s">
        <v>25</v>
      </c>
      <c r="FQ198" s="5110" t="s">
        <v>0</v>
      </c>
      <c r="FR198" s="5110" t="s">
        <v>1363</v>
      </c>
      <c r="FS198" s="5110"/>
      <c r="FT198" s="5110" t="s">
        <v>26</v>
      </c>
      <c r="GM198" s="6520"/>
      <c r="GN198" s="6520"/>
      <c r="GO198" s="6520"/>
      <c r="GP198" s="6520"/>
      <c r="GQ198" s="6520"/>
      <c r="GR198" s="6520"/>
      <c r="GS198" s="6520"/>
      <c r="GT198" s="6520"/>
      <c r="GU198" s="6569"/>
      <c r="GV198" s="6520"/>
      <c r="GW198" s="6520"/>
      <c r="GX198" s="6520"/>
      <c r="GY198" s="6520"/>
      <c r="GZ198" s="6520"/>
      <c r="HA198" s="6710"/>
      <c r="HB198" s="6710"/>
      <c r="HC198" s="6710"/>
      <c r="HD198" s="6520"/>
      <c r="HW198" s="6769"/>
      <c r="HX198" s="6765"/>
      <c r="HY198" s="6765"/>
      <c r="HZ198" s="6765"/>
      <c r="IA198" s="6765"/>
      <c r="IB198" s="6765"/>
      <c r="IC198" s="6765"/>
      <c r="ID198" s="6765"/>
      <c r="IE198" s="6770"/>
      <c r="IF198" s="6765"/>
      <c r="IG198" s="6765"/>
      <c r="IH198" s="6765"/>
      <c r="II198" s="6765"/>
      <c r="IJ198" s="6765"/>
      <c r="IK198" s="6765"/>
      <c r="IL198" s="6819"/>
      <c r="IM198" s="6819"/>
      <c r="IN198" s="6762"/>
      <c r="IO198" s="5012"/>
      <c r="IP198" s="6731"/>
      <c r="IQ198" s="6731"/>
      <c r="IR198" s="6731"/>
      <c r="IS198" s="6731"/>
      <c r="IT198" s="6731"/>
      <c r="IU198" s="6731"/>
      <c r="IV198" s="6731"/>
      <c r="IW198" s="6731"/>
      <c r="IX198" s="6731"/>
      <c r="IY198" s="6731"/>
      <c r="IZ198" s="6731"/>
      <c r="JA198" s="6731"/>
      <c r="JB198" s="6731"/>
      <c r="JC198" s="6731"/>
      <c r="JD198" s="6731"/>
      <c r="JE198" s="6731"/>
    </row>
    <row r="199" spans="17:265" ht="16.2" thickBot="1">
      <c r="Q199" s="8103" t="s">
        <v>1543</v>
      </c>
      <c r="R199" s="8372" t="s">
        <v>1796</v>
      </c>
      <c r="S199" s="8178">
        <v>72</v>
      </c>
      <c r="T199" s="8043">
        <v>4759</v>
      </c>
      <c r="U199" s="8104">
        <v>45810</v>
      </c>
      <c r="V199" s="8487">
        <v>4.8</v>
      </c>
      <c r="W199" s="8047" t="s">
        <v>35</v>
      </c>
      <c r="X199" s="8047">
        <v>12</v>
      </c>
      <c r="Y199" s="8049">
        <v>1607.4</v>
      </c>
      <c r="Z199" s="8107">
        <v>45824</v>
      </c>
      <c r="AA199" s="8374">
        <v>45822</v>
      </c>
      <c r="AB199" s="8369">
        <v>25002</v>
      </c>
      <c r="AC199" s="8048">
        <v>4800</v>
      </c>
      <c r="AD199" s="8048">
        <v>0</v>
      </c>
      <c r="AE199" s="8108">
        <v>1572</v>
      </c>
      <c r="AF199" s="8049">
        <v>143.69999999999999</v>
      </c>
      <c r="AG199" s="8043">
        <v>5</v>
      </c>
      <c r="AH199" s="8140" t="s">
        <v>8</v>
      </c>
      <c r="AI199" s="7782"/>
      <c r="AJ199" s="8090"/>
      <c r="AK199" s="8282"/>
      <c r="AL199" s="7825"/>
      <c r="AM199" s="7826"/>
      <c r="AN199" s="8350"/>
      <c r="AO199" s="7828"/>
      <c r="AP199" s="7828"/>
      <c r="AQ199" s="7832"/>
      <c r="AR199" s="7830"/>
      <c r="AS199" s="8067"/>
      <c r="AT199" s="7828"/>
      <c r="AU199" s="7831"/>
      <c r="AV199" s="7828"/>
      <c r="AW199" s="7832"/>
      <c r="AX199" s="7832"/>
      <c r="AY199" s="7833"/>
      <c r="AZ199" s="8256"/>
      <c r="BC199" s="5065"/>
      <c r="BD199" s="5066"/>
      <c r="BE199" s="5066"/>
      <c r="BF199" s="5066"/>
      <c r="BG199" s="5066"/>
      <c r="BH199" s="5066"/>
      <c r="BI199" s="5066"/>
      <c r="BJ199" s="5066"/>
      <c r="BK199" s="5067"/>
      <c r="BL199" s="5066"/>
      <c r="BM199" s="5066"/>
      <c r="BN199" s="5066"/>
      <c r="BO199" s="5066"/>
      <c r="BP199" s="5066"/>
      <c r="BQ199" s="5066"/>
      <c r="BR199" s="6694"/>
      <c r="BS199" s="5068"/>
      <c r="BT199" s="5083"/>
      <c r="BU199" s="5276"/>
      <c r="BV199" s="5087"/>
      <c r="BW199" s="5088" t="s">
        <v>3</v>
      </c>
      <c r="BX199" s="5088" t="s">
        <v>18</v>
      </c>
      <c r="BY199" s="5088"/>
      <c r="BZ199" s="5088"/>
      <c r="CA199" s="5088" t="s">
        <v>21</v>
      </c>
      <c r="CB199" s="5088" t="s">
        <v>27</v>
      </c>
      <c r="CC199" s="5088" t="s">
        <v>28</v>
      </c>
      <c r="CD199" s="5088"/>
      <c r="CE199" s="5088"/>
      <c r="CF199" s="5088"/>
      <c r="CG199" s="5088"/>
      <c r="CH199" s="5088" t="s">
        <v>11</v>
      </c>
      <c r="CI199" s="6467"/>
      <c r="CJ199" s="5089"/>
      <c r="CL199" s="5443"/>
      <c r="CM199" s="5444"/>
      <c r="CN199" s="5445"/>
      <c r="CO199" s="5445"/>
      <c r="CP199" s="5446"/>
      <c r="CQ199" s="5447"/>
      <c r="CR199" s="5445"/>
      <c r="CS199" s="5448"/>
      <c r="CT199" s="5449"/>
      <c r="CU199" s="5450"/>
      <c r="CV199" s="5445"/>
      <c r="CW199" s="5451"/>
      <c r="CX199" s="5451"/>
      <c r="CY199" s="5452"/>
      <c r="CZ199" s="5453"/>
      <c r="DA199" s="5451"/>
      <c r="DB199" s="5126"/>
      <c r="DC199" s="5139"/>
      <c r="DD199" s="5105"/>
      <c r="DE199" s="5149"/>
      <c r="DF199" s="5149"/>
      <c r="DG199" s="5150"/>
      <c r="DH199" s="5150"/>
      <c r="DI199" s="5150"/>
      <c r="DJ199" s="5150"/>
      <c r="DK199" s="5150"/>
      <c r="DL199" s="5150"/>
      <c r="DM199" s="5150"/>
      <c r="DN199" s="5150"/>
      <c r="DO199" s="5150"/>
      <c r="DP199" s="5150"/>
      <c r="DQ199" s="5150"/>
      <c r="DR199" s="5150"/>
      <c r="DS199" s="5150"/>
      <c r="DU199" s="5025"/>
      <c r="DV199" s="5013"/>
      <c r="DW199" s="5013"/>
      <c r="DX199" s="5013"/>
      <c r="DY199" s="5013"/>
      <c r="DZ199" s="5013"/>
      <c r="EA199" s="5013"/>
      <c r="EB199" s="5013"/>
      <c r="EC199" s="5035"/>
      <c r="ED199" s="5013"/>
      <c r="EE199" s="5013"/>
      <c r="EF199" s="5013"/>
      <c r="EG199" s="5013"/>
      <c r="EH199" s="5013"/>
      <c r="EI199" s="5013"/>
      <c r="EJ199" s="5348"/>
      <c r="EK199" s="5026"/>
      <c r="EL199" s="4994"/>
      <c r="EM199" s="6932"/>
      <c r="EN199" s="4449"/>
      <c r="EO199" s="4449"/>
      <c r="EP199" s="182"/>
      <c r="EQ199" s="182"/>
      <c r="ER199" s="182"/>
      <c r="ES199" s="182"/>
      <c r="ET199" s="182"/>
      <c r="EU199" s="182"/>
      <c r="EV199" s="182"/>
      <c r="EW199" s="182"/>
      <c r="EX199" s="182"/>
      <c r="EY199" s="182"/>
      <c r="EZ199" s="182"/>
      <c r="FA199" s="182"/>
      <c r="FB199" s="339"/>
      <c r="FD199" s="5114"/>
      <c r="FE199" s="5114"/>
      <c r="FF199" s="5114"/>
      <c r="FG199" s="5114" t="s">
        <v>3</v>
      </c>
      <c r="FH199" s="5114" t="s">
        <v>18</v>
      </c>
      <c r="FI199" s="5114"/>
      <c r="FJ199" s="5114"/>
      <c r="FK199" s="5114" t="s">
        <v>21</v>
      </c>
      <c r="FL199" s="5114" t="s">
        <v>27</v>
      </c>
      <c r="FM199" s="5114" t="s">
        <v>28</v>
      </c>
      <c r="FN199" s="5114"/>
      <c r="FO199" s="5114"/>
      <c r="FP199" s="5114"/>
      <c r="FQ199" s="5114"/>
      <c r="FR199" s="5114" t="s">
        <v>11</v>
      </c>
      <c r="FS199" s="5114"/>
      <c r="FT199" s="5114"/>
      <c r="GM199" s="6515" t="s">
        <v>1726</v>
      </c>
      <c r="GN199" s="6516"/>
      <c r="GO199" s="6517"/>
      <c r="GP199" s="6517"/>
      <c r="GQ199" s="6517"/>
      <c r="GR199" s="6517"/>
      <c r="GS199" s="6517"/>
      <c r="GT199" s="6517"/>
      <c r="GU199" s="6517"/>
      <c r="GV199" s="6517"/>
      <c r="GW199" s="6517"/>
      <c r="GX199" s="6517"/>
      <c r="GY199" s="6517"/>
      <c r="GZ199" s="6517"/>
      <c r="HA199" s="6517"/>
      <c r="HB199" s="6517"/>
      <c r="HC199" s="6517"/>
      <c r="HD199" s="6517"/>
      <c r="HW199" s="6769"/>
      <c r="HX199" s="6765"/>
      <c r="HY199" s="6765"/>
      <c r="HZ199" s="6765"/>
      <c r="IA199" s="6765"/>
      <c r="IB199" s="6765"/>
      <c r="IC199" s="6765"/>
      <c r="ID199" s="6765"/>
      <c r="IE199" s="6770"/>
      <c r="IF199" s="6765"/>
      <c r="IG199" s="6765"/>
      <c r="IH199" s="6765"/>
      <c r="II199" s="6765"/>
      <c r="IJ199" s="6765"/>
      <c r="IK199" s="6765"/>
      <c r="IL199" s="6819"/>
      <c r="IM199" s="6819"/>
      <c r="IN199" s="6762"/>
      <c r="IO199" s="5012"/>
      <c r="IP199" s="6731"/>
      <c r="IQ199" s="6731"/>
      <c r="IR199" s="6731"/>
      <c r="IS199" s="6731"/>
      <c r="IT199" s="6731"/>
      <c r="IU199" s="6731"/>
      <c r="IV199" s="6731"/>
      <c r="IW199" s="6731"/>
      <c r="IX199" s="6731"/>
      <c r="IY199" s="6731"/>
      <c r="IZ199" s="6731"/>
      <c r="JA199" s="6731"/>
      <c r="JB199" s="6731"/>
      <c r="JC199" s="6731"/>
      <c r="JD199" s="6731"/>
      <c r="JE199" s="6731"/>
    </row>
    <row r="200" spans="17:265">
      <c r="Q200" s="7750" t="s">
        <v>1543</v>
      </c>
      <c r="R200" s="7717" t="s">
        <v>1820</v>
      </c>
      <c r="S200" s="7759">
        <v>73</v>
      </c>
      <c r="T200" s="7714">
        <v>4759</v>
      </c>
      <c r="U200" s="7715">
        <v>45813</v>
      </c>
      <c r="V200" s="7864">
        <v>14.4</v>
      </c>
      <c r="W200" s="7761" t="s">
        <v>35</v>
      </c>
      <c r="X200" s="7717">
        <f>(V200*1000/400)</f>
        <v>36</v>
      </c>
      <c r="Y200" s="7762">
        <v>1350</v>
      </c>
      <c r="Z200" s="7746">
        <v>45824</v>
      </c>
      <c r="AA200" s="7781">
        <v>45828</v>
      </c>
      <c r="AB200" s="7717">
        <v>25020</v>
      </c>
      <c r="AC200" s="7721">
        <v>14400</v>
      </c>
      <c r="AD200" s="7721">
        <f>(AC200-V200*1000)</f>
        <v>0</v>
      </c>
      <c r="AE200" s="7722">
        <f>(AC200*Y200/1000)</f>
        <v>19440</v>
      </c>
      <c r="AF200" s="7722">
        <f>(AE200*0.05)</f>
        <v>972</v>
      </c>
      <c r="AG200" s="7723">
        <v>5</v>
      </c>
      <c r="AH200" s="7757" t="s">
        <v>8</v>
      </c>
      <c r="AI200" s="7782"/>
      <c r="AJ200" s="7855"/>
      <c r="AK200" s="8057"/>
      <c r="AL200" s="7855"/>
      <c r="AM200" s="8058"/>
      <c r="AN200" s="8059"/>
      <c r="AO200" s="7855"/>
      <c r="AP200" s="7855"/>
      <c r="AQ200" s="7860"/>
      <c r="AR200" s="7857"/>
      <c r="AS200" s="7853"/>
      <c r="AT200" s="7855"/>
      <c r="AU200" s="7859"/>
      <c r="AV200" s="7855"/>
      <c r="AW200" s="7860"/>
      <c r="AX200" s="7860"/>
      <c r="AY200" s="7861"/>
      <c r="AZ200" s="7649"/>
      <c r="BC200" s="5065"/>
      <c r="BD200" s="5066"/>
      <c r="BE200" s="5066"/>
      <c r="BF200" s="5066"/>
      <c r="BG200" s="5066"/>
      <c r="BH200" s="5066"/>
      <c r="BI200" s="5066"/>
      <c r="BJ200" s="5066"/>
      <c r="BK200" s="5067"/>
      <c r="BL200" s="5066"/>
      <c r="BM200" s="5066"/>
      <c r="BN200" s="5066"/>
      <c r="BO200" s="5066"/>
      <c r="BP200" s="5066"/>
      <c r="BQ200" s="5066"/>
      <c r="BR200" s="6694"/>
      <c r="BS200" s="5068"/>
      <c r="BT200" s="5083"/>
      <c r="BU200" s="5290"/>
      <c r="BV200" s="5293"/>
      <c r="BW200" s="5163"/>
      <c r="BX200" s="5164"/>
      <c r="BY200" s="5164"/>
      <c r="BZ200" s="5164"/>
      <c r="CA200" s="5164"/>
      <c r="CB200" s="5164"/>
      <c r="CC200" s="5164"/>
      <c r="CD200" s="5164"/>
      <c r="CE200" s="5164"/>
      <c r="CF200" s="5164"/>
      <c r="CG200" s="5164"/>
      <c r="CH200" s="5164"/>
      <c r="CI200" s="6474"/>
      <c r="CJ200" s="5165"/>
      <c r="CL200" s="5123"/>
      <c r="CM200" s="5124"/>
      <c r="CN200" s="5124"/>
      <c r="CO200" s="5124"/>
      <c r="CP200" s="5124"/>
      <c r="CQ200" s="5124"/>
      <c r="CR200" s="5124"/>
      <c r="CS200" s="5124"/>
      <c r="CT200" s="5125"/>
      <c r="CU200" s="5124"/>
      <c r="CV200" s="5124"/>
      <c r="CW200" s="5124"/>
      <c r="CX200" s="5124"/>
      <c r="CY200" s="5124"/>
      <c r="CZ200" s="5124"/>
      <c r="DA200" s="5416"/>
      <c r="DB200" s="5126"/>
      <c r="DC200" s="5139"/>
      <c r="DD200" s="5106"/>
      <c r="DE200" s="5107"/>
      <c r="DF200" s="5108" t="s">
        <v>14</v>
      </c>
      <c r="DG200" s="5108" t="s">
        <v>12</v>
      </c>
      <c r="DH200" s="5108"/>
      <c r="DI200" s="5108"/>
      <c r="DJ200" s="5108" t="s">
        <v>15</v>
      </c>
      <c r="DK200" s="5108" t="s">
        <v>12</v>
      </c>
      <c r="DL200" s="5108" t="s">
        <v>12</v>
      </c>
      <c r="DM200" s="5108"/>
      <c r="DN200" s="5108"/>
      <c r="DO200" s="5108"/>
      <c r="DP200" s="5108"/>
      <c r="DQ200" s="5108" t="s">
        <v>0</v>
      </c>
      <c r="DR200" s="5180"/>
      <c r="DS200" s="5109"/>
      <c r="DU200" s="5025"/>
      <c r="DV200" s="5013"/>
      <c r="DW200" s="5013"/>
      <c r="DX200" s="5013"/>
      <c r="DY200" s="5013"/>
      <c r="DZ200" s="5013"/>
      <c r="EA200" s="5013"/>
      <c r="EB200" s="5013"/>
      <c r="EC200" s="5035"/>
      <c r="ED200" s="5013"/>
      <c r="EE200" s="5013"/>
      <c r="EF200" s="5013"/>
      <c r="EG200" s="5013"/>
      <c r="EH200" s="5013"/>
      <c r="EI200" s="5013"/>
      <c r="EJ200" s="5348"/>
      <c r="EK200" s="5026"/>
      <c r="EL200" s="4994"/>
      <c r="EM200" s="6932"/>
      <c r="EN200" s="4449"/>
      <c r="EO200" s="4449"/>
      <c r="EP200" s="182"/>
      <c r="EQ200" s="182"/>
      <c r="ER200" s="182"/>
      <c r="ES200" s="182"/>
      <c r="ET200" s="182"/>
      <c r="EU200" s="182"/>
      <c r="EV200" s="182"/>
      <c r="EW200" s="182"/>
      <c r="EX200" s="182"/>
      <c r="EY200" s="182"/>
      <c r="EZ200" s="182"/>
      <c r="FA200" s="182"/>
      <c r="FB200" s="339"/>
      <c r="FD200" s="7065"/>
      <c r="FE200" s="7171"/>
      <c r="FF200" s="6328"/>
      <c r="FG200" s="6328"/>
      <c r="FH200" s="6329"/>
      <c r="FI200" s="6328"/>
      <c r="FJ200" s="6328"/>
      <c r="FK200" s="6328"/>
      <c r="FL200" s="6332"/>
      <c r="FM200" s="6329"/>
      <c r="FN200" s="6328"/>
      <c r="FO200" s="6328"/>
      <c r="FP200" s="6334"/>
      <c r="FQ200" s="6333"/>
      <c r="FR200" s="6354"/>
      <c r="FS200" s="7059"/>
      <c r="FT200" s="5121"/>
      <c r="GM200" s="6570"/>
      <c r="GN200" s="6570"/>
      <c r="GO200" s="6570"/>
      <c r="GP200" s="6570" t="s">
        <v>14</v>
      </c>
      <c r="GQ200" s="6570" t="s">
        <v>12</v>
      </c>
      <c r="GR200" s="6570"/>
      <c r="GS200" s="6570"/>
      <c r="GT200" s="6570" t="s">
        <v>15</v>
      </c>
      <c r="GU200" s="6570" t="s">
        <v>12</v>
      </c>
      <c r="GV200" s="6570" t="s">
        <v>12</v>
      </c>
      <c r="GW200" s="6570"/>
      <c r="GX200" s="6570"/>
      <c r="GY200" s="6570"/>
      <c r="GZ200" s="6570"/>
      <c r="HA200" s="6570" t="s">
        <v>0</v>
      </c>
      <c r="HB200" s="6570"/>
      <c r="HC200" s="6570"/>
      <c r="HD200" s="6570"/>
      <c r="HW200" s="6771"/>
      <c r="HX200" s="6772"/>
      <c r="HY200" s="6772"/>
      <c r="HZ200" s="6772"/>
      <c r="IA200" s="6772"/>
      <c r="IB200" s="6772"/>
      <c r="IC200" s="6772"/>
      <c r="ID200" s="6772"/>
      <c r="IE200" s="6773"/>
      <c r="IF200" s="6772"/>
      <c r="IG200" s="6772"/>
      <c r="IH200" s="6772"/>
      <c r="II200" s="6772"/>
      <c r="IJ200" s="6772"/>
      <c r="IK200" s="6772"/>
      <c r="IL200" s="6869"/>
      <c r="IM200" s="6869"/>
      <c r="IN200" s="6881"/>
      <c r="IO200" s="5012"/>
      <c r="IP200" s="6731"/>
      <c r="IQ200" s="6731"/>
      <c r="IR200" s="6731"/>
      <c r="IS200" s="6731"/>
      <c r="IT200" s="6731"/>
      <c r="IU200" s="6731"/>
      <c r="IV200" s="6731"/>
      <c r="IW200" s="6731"/>
      <c r="IX200" s="6731"/>
      <c r="IY200" s="6731"/>
      <c r="IZ200" s="6731"/>
      <c r="JA200" s="6731"/>
      <c r="JB200" s="6731"/>
      <c r="JC200" s="6731"/>
      <c r="JD200" s="6731"/>
      <c r="JE200" s="6731"/>
    </row>
    <row r="201" spans="17:265">
      <c r="Q201" s="8103" t="s">
        <v>1818</v>
      </c>
      <c r="R201" s="8047" t="s">
        <v>1669</v>
      </c>
      <c r="S201" s="8398">
        <v>3</v>
      </c>
      <c r="T201" s="8369" t="s">
        <v>36</v>
      </c>
      <c r="U201" s="8566">
        <v>45817</v>
      </c>
      <c r="V201" s="8490">
        <v>90</v>
      </c>
      <c r="W201" s="8372" t="s">
        <v>35</v>
      </c>
      <c r="X201" s="8372">
        <f>(V201*1000/500)</f>
        <v>180</v>
      </c>
      <c r="Y201" s="8045">
        <v>526.20000000000005</v>
      </c>
      <c r="Z201" s="8107">
        <v>45821</v>
      </c>
      <c r="AA201" s="8374">
        <v>45820</v>
      </c>
      <c r="AB201" s="8372">
        <v>24993</v>
      </c>
      <c r="AC201" s="8490">
        <v>90000</v>
      </c>
      <c r="AD201" s="8490">
        <f>(AC201-V201*1000)</f>
        <v>0</v>
      </c>
      <c r="AE201" s="8181">
        <f>(AC201*Y201/1000)</f>
        <v>47358.000000000007</v>
      </c>
      <c r="AF201" s="8045">
        <f>(AE201*0.05)</f>
        <v>2367.9000000000005</v>
      </c>
      <c r="AG201" s="8369">
        <v>5</v>
      </c>
      <c r="AH201" s="7749" t="s">
        <v>8</v>
      </c>
      <c r="AI201" s="7782"/>
      <c r="AJ201" s="7855"/>
      <c r="AK201" s="8057"/>
      <c r="AL201" s="7855"/>
      <c r="AM201" s="8058"/>
      <c r="AN201" s="8059"/>
      <c r="AO201" s="7855"/>
      <c r="AP201" s="7855"/>
      <c r="AQ201" s="7860"/>
      <c r="AR201" s="7857"/>
      <c r="AS201" s="7853"/>
      <c r="AT201" s="7855"/>
      <c r="AU201" s="7859"/>
      <c r="AV201" s="7855"/>
      <c r="AW201" s="7860"/>
      <c r="AX201" s="7860"/>
      <c r="AY201" s="7861"/>
      <c r="AZ201" s="7649"/>
      <c r="BC201" s="5065"/>
      <c r="BD201" s="5066"/>
      <c r="BE201" s="5066"/>
      <c r="BF201" s="5066"/>
      <c r="BG201" s="5066"/>
      <c r="BH201" s="5066"/>
      <c r="BI201" s="5066"/>
      <c r="BJ201" s="5066"/>
      <c r="BK201" s="5067"/>
      <c r="BL201" s="5066"/>
      <c r="BM201" s="5066"/>
      <c r="BN201" s="5066"/>
      <c r="BO201" s="5066"/>
      <c r="BP201" s="5066"/>
      <c r="BQ201" s="5066"/>
      <c r="BR201" s="6694"/>
      <c r="BS201" s="5068"/>
      <c r="BT201" s="5083"/>
      <c r="BU201" s="6976" t="s">
        <v>1780</v>
      </c>
      <c r="BV201" s="6945">
        <v>1</v>
      </c>
      <c r="BW201" s="6944">
        <v>1479</v>
      </c>
      <c r="BX201" s="6946">
        <v>45742</v>
      </c>
      <c r="BY201" s="6947">
        <v>200</v>
      </c>
      <c r="BZ201" s="6944" t="s">
        <v>96</v>
      </c>
      <c r="CA201" s="6948">
        <v>19.39</v>
      </c>
      <c r="CB201" s="6949">
        <v>45759</v>
      </c>
      <c r="CC201" s="6950">
        <v>45756</v>
      </c>
      <c r="CD201" s="6951">
        <v>78122</v>
      </c>
      <c r="CE201" s="6948">
        <v>210</v>
      </c>
      <c r="CF201" s="6952">
        <v>0</v>
      </c>
      <c r="CG201" s="6953">
        <f>(CA201*CE201)</f>
        <v>4071.9</v>
      </c>
      <c r="CH201" s="6948">
        <f>(CG201*0.05)</f>
        <v>203.59500000000003</v>
      </c>
      <c r="CI201" s="8456">
        <v>5</v>
      </c>
      <c r="CJ201" s="8483" t="s">
        <v>1841</v>
      </c>
      <c r="CL201" s="5128"/>
      <c r="CM201" s="5129"/>
      <c r="CN201" s="5124"/>
      <c r="CO201" s="5124"/>
      <c r="CP201" s="5130"/>
      <c r="CQ201" s="5124"/>
      <c r="CR201" s="5124"/>
      <c r="CS201" s="5124"/>
      <c r="CT201" s="5131"/>
      <c r="CU201" s="5124"/>
      <c r="CV201" s="5124"/>
      <c r="CW201" s="5132"/>
      <c r="CX201" s="5124"/>
      <c r="CY201" s="5132"/>
      <c r="CZ201" s="5132"/>
      <c r="DA201" s="5417"/>
      <c r="DB201" s="5126"/>
      <c r="DC201" s="5139"/>
      <c r="DD201" s="5110" t="s">
        <v>4</v>
      </c>
      <c r="DE201" s="5111" t="s">
        <v>18</v>
      </c>
      <c r="DF201" s="5112" t="s">
        <v>19</v>
      </c>
      <c r="DG201" s="5112" t="s">
        <v>19</v>
      </c>
      <c r="DH201" s="5112" t="s">
        <v>20</v>
      </c>
      <c r="DI201" s="5112" t="s">
        <v>21</v>
      </c>
      <c r="DJ201" s="5112" t="s">
        <v>22</v>
      </c>
      <c r="DK201" s="5112" t="s">
        <v>23</v>
      </c>
      <c r="DL201" s="5112" t="s">
        <v>23</v>
      </c>
      <c r="DM201" s="5112" t="s">
        <v>24</v>
      </c>
      <c r="DN201" s="5112" t="s">
        <v>20</v>
      </c>
      <c r="DO201" s="5112" t="s">
        <v>25</v>
      </c>
      <c r="DP201" s="5112" t="s">
        <v>0</v>
      </c>
      <c r="DQ201" s="5112" t="s">
        <v>1363</v>
      </c>
      <c r="DR201" s="5181"/>
      <c r="DS201" s="5113" t="s">
        <v>26</v>
      </c>
      <c r="DU201" s="5025"/>
      <c r="DV201" s="5013"/>
      <c r="DW201" s="5013"/>
      <c r="DX201" s="5013"/>
      <c r="DY201" s="5013"/>
      <c r="DZ201" s="5013"/>
      <c r="EA201" s="5013"/>
      <c r="EB201" s="5013"/>
      <c r="EC201" s="5035"/>
      <c r="ED201" s="5013"/>
      <c r="EE201" s="5013"/>
      <c r="EF201" s="5013"/>
      <c r="EG201" s="5013"/>
      <c r="EH201" s="5013"/>
      <c r="EI201" s="5013"/>
      <c r="EJ201" s="5348"/>
      <c r="EK201" s="5026"/>
      <c r="EL201" s="4994"/>
      <c r="EM201" s="6932"/>
      <c r="EN201" s="4449"/>
      <c r="EO201" s="4449"/>
      <c r="EP201" s="182"/>
      <c r="EQ201" s="182"/>
      <c r="ER201" s="182"/>
      <c r="ES201" s="182"/>
      <c r="ET201" s="182"/>
      <c r="EU201" s="182"/>
      <c r="EV201" s="182"/>
      <c r="EW201" s="182"/>
      <c r="EX201" s="182"/>
      <c r="EY201" s="182"/>
      <c r="EZ201" s="182"/>
      <c r="FA201" s="182"/>
      <c r="FB201" s="339"/>
      <c r="FD201" s="5123"/>
      <c r="FE201" s="5124"/>
      <c r="FF201" s="5124"/>
      <c r="FG201" s="5124"/>
      <c r="FH201" s="5124"/>
      <c r="FI201" s="5124"/>
      <c r="FJ201" s="5124"/>
      <c r="FK201" s="5124"/>
      <c r="FL201" s="5125"/>
      <c r="FM201" s="5124"/>
      <c r="FN201" s="5124"/>
      <c r="FO201" s="5124"/>
      <c r="FP201" s="5124"/>
      <c r="FQ201" s="5124"/>
      <c r="FR201" s="5132"/>
      <c r="FS201" s="5416"/>
      <c r="FT201" s="5126"/>
      <c r="GM201" s="6573" t="s">
        <v>3</v>
      </c>
      <c r="GN201" s="6573" t="s">
        <v>4</v>
      </c>
      <c r="GO201" s="6573" t="s">
        <v>18</v>
      </c>
      <c r="GP201" s="6573" t="s">
        <v>19</v>
      </c>
      <c r="GQ201" s="6573" t="s">
        <v>19</v>
      </c>
      <c r="GR201" s="6573" t="s">
        <v>20</v>
      </c>
      <c r="GS201" s="6573" t="s">
        <v>21</v>
      </c>
      <c r="GT201" s="6573" t="s">
        <v>22</v>
      </c>
      <c r="GU201" s="6573" t="s">
        <v>23</v>
      </c>
      <c r="GV201" s="6573" t="s">
        <v>23</v>
      </c>
      <c r="GW201" s="6573" t="s">
        <v>1227</v>
      </c>
      <c r="GX201" s="6573" t="s">
        <v>20</v>
      </c>
      <c r="GY201" s="6573" t="s">
        <v>25</v>
      </c>
      <c r="GZ201" s="6573" t="s">
        <v>0</v>
      </c>
      <c r="HA201" s="6573" t="s">
        <v>1363</v>
      </c>
      <c r="HB201" s="6573" t="s">
        <v>1388</v>
      </c>
      <c r="HC201" s="6523" t="s">
        <v>1526</v>
      </c>
      <c r="HD201" s="6573" t="s">
        <v>26</v>
      </c>
      <c r="HW201" s="6771"/>
      <c r="HX201" s="6772"/>
      <c r="HY201" s="6772"/>
      <c r="HZ201" s="6772"/>
      <c r="IA201" s="6772"/>
      <c r="IB201" s="6772"/>
      <c r="IC201" s="6772"/>
      <c r="ID201" s="6772"/>
      <c r="IE201" s="6773"/>
      <c r="IF201" s="6772"/>
      <c r="IG201" s="6772"/>
      <c r="IH201" s="6772"/>
      <c r="II201" s="6772"/>
      <c r="IJ201" s="6772"/>
      <c r="IK201" s="6772"/>
      <c r="IL201" s="6869"/>
      <c r="IM201" s="6869"/>
      <c r="IN201" s="6881"/>
      <c r="IO201" s="5012"/>
      <c r="IP201" s="6731"/>
      <c r="IQ201" s="6731"/>
      <c r="IR201" s="6731"/>
      <c r="IS201" s="6731"/>
      <c r="IT201" s="6731"/>
      <c r="IU201" s="6731"/>
      <c r="IV201" s="6731"/>
      <c r="IW201" s="6731"/>
      <c r="IX201" s="6731"/>
      <c r="IY201" s="6731"/>
      <c r="IZ201" s="6731"/>
      <c r="JA201" s="6731"/>
      <c r="JB201" s="6731"/>
      <c r="JC201" s="6731"/>
      <c r="JD201" s="6731"/>
      <c r="JE201" s="6731"/>
    </row>
    <row r="202" spans="17:265" ht="18.75" customHeight="1" thickBot="1">
      <c r="Q202" s="7750" t="s">
        <v>792</v>
      </c>
      <c r="R202" s="7714" t="s">
        <v>1766</v>
      </c>
      <c r="S202" s="7736">
        <v>552</v>
      </c>
      <c r="T202" s="7714" t="s">
        <v>101</v>
      </c>
      <c r="U202" s="7745">
        <v>45818</v>
      </c>
      <c r="V202" s="7753">
        <v>15</v>
      </c>
      <c r="W202" s="7761" t="s">
        <v>35</v>
      </c>
      <c r="X202" s="7717">
        <f>(V202*1000/500)</f>
        <v>30</v>
      </c>
      <c r="Y202" s="7754">
        <v>615</v>
      </c>
      <c r="Z202" s="7746">
        <v>45831</v>
      </c>
      <c r="AA202" s="7781">
        <v>45828</v>
      </c>
      <c r="AB202" s="7736">
        <v>25018</v>
      </c>
      <c r="AC202" s="7755">
        <v>15000</v>
      </c>
      <c r="AD202" s="7721">
        <f t="shared" ref="AD202:AD208" si="60">(AC202-V202*1000)</f>
        <v>0</v>
      </c>
      <c r="AE202" s="7756">
        <f t="shared" ref="AE202:AE207" si="61">(AC202*Y202/1000)</f>
        <v>9225</v>
      </c>
      <c r="AF202" s="7756">
        <f t="shared" ref="AF202:AF208" si="62">(AE202*0.05)</f>
        <v>461.25</v>
      </c>
      <c r="AG202" s="7723">
        <v>5</v>
      </c>
      <c r="AH202" s="7749" t="s">
        <v>8</v>
      </c>
      <c r="AI202" s="7782"/>
      <c r="AJ202" s="8060" t="s">
        <v>1592</v>
      </c>
      <c r="AK202" s="7988"/>
      <c r="AL202" s="7988"/>
      <c r="AM202" s="7649"/>
      <c r="AN202" s="7649"/>
      <c r="AO202" s="7649"/>
      <c r="AP202" s="7649"/>
      <c r="AQ202" s="7649"/>
      <c r="AR202" s="7649"/>
      <c r="AS202" s="7649"/>
      <c r="AT202" s="7649"/>
      <c r="AU202" s="7649"/>
      <c r="AV202" s="7649"/>
      <c r="AW202" s="7649"/>
      <c r="AX202" s="7649"/>
      <c r="AY202" s="7649"/>
      <c r="AZ202" s="7649"/>
      <c r="BC202" s="5065"/>
      <c r="BD202" s="5066"/>
      <c r="BE202" s="5066"/>
      <c r="BF202" s="5066"/>
      <c r="BG202" s="5066"/>
      <c r="BH202" s="5066"/>
      <c r="BI202" s="5066"/>
      <c r="BJ202" s="5066"/>
      <c r="BK202" s="5067"/>
      <c r="BL202" s="5066"/>
      <c r="BM202" s="5066"/>
      <c r="BN202" s="5066"/>
      <c r="BO202" s="5066"/>
      <c r="BP202" s="5066"/>
      <c r="BQ202" s="5066"/>
      <c r="BR202" s="6694"/>
      <c r="BS202" s="5068"/>
      <c r="BT202" s="5083"/>
      <c r="BU202" s="6629" t="s">
        <v>1780</v>
      </c>
      <c r="BV202" s="5253">
        <v>2</v>
      </c>
      <c r="BW202" s="5254">
        <v>1886</v>
      </c>
      <c r="BX202" s="5255">
        <v>45876</v>
      </c>
      <c r="BY202" s="5256">
        <v>300</v>
      </c>
      <c r="BZ202" s="5254" t="s">
        <v>96</v>
      </c>
      <c r="CA202" s="5257">
        <v>19.95</v>
      </c>
      <c r="CB202" s="5397">
        <v>45889</v>
      </c>
      <c r="CC202" s="6307">
        <v>45884</v>
      </c>
      <c r="CD202" s="5398">
        <v>79400</v>
      </c>
      <c r="CE202" s="5257">
        <v>298.02999999999997</v>
      </c>
      <c r="CF202" s="5246">
        <v>0</v>
      </c>
      <c r="CG202" s="5250">
        <f>(CA202*CE202)</f>
        <v>5945.6984999999995</v>
      </c>
      <c r="CH202" s="5257">
        <f>(CG202*0.05)</f>
        <v>297.28492499999999</v>
      </c>
      <c r="CI202" s="7141">
        <v>5</v>
      </c>
      <c r="CJ202" s="8749" t="s">
        <v>1866</v>
      </c>
      <c r="CL202" s="5123"/>
      <c r="CM202" s="5124"/>
      <c r="CN202" s="5124"/>
      <c r="CO202" s="5124"/>
      <c r="CP202" s="5124"/>
      <c r="CQ202" s="5124"/>
      <c r="CR202" s="5124"/>
      <c r="CS202" s="5124"/>
      <c r="CT202" s="5125"/>
      <c r="CU202" s="5124"/>
      <c r="CV202" s="5124"/>
      <c r="CW202" s="5124"/>
      <c r="CX202" s="5124"/>
      <c r="CY202" s="5124"/>
      <c r="CZ202" s="5124"/>
      <c r="DA202" s="5416"/>
      <c r="DB202" s="5126"/>
      <c r="DC202" s="5139"/>
      <c r="DD202" s="5114"/>
      <c r="DE202" s="5115"/>
      <c r="DF202" s="5116" t="s">
        <v>3</v>
      </c>
      <c r="DG202" s="5116" t="s">
        <v>18</v>
      </c>
      <c r="DH202" s="5116"/>
      <c r="DI202" s="5116"/>
      <c r="DJ202" s="5116" t="s">
        <v>21</v>
      </c>
      <c r="DK202" s="5116" t="s">
        <v>27</v>
      </c>
      <c r="DL202" s="5116" t="s">
        <v>28</v>
      </c>
      <c r="DM202" s="5116"/>
      <c r="DN202" s="5116"/>
      <c r="DO202" s="5116"/>
      <c r="DP202" s="5116"/>
      <c r="DQ202" s="5116" t="s">
        <v>11</v>
      </c>
      <c r="DR202" s="5182"/>
      <c r="DS202" s="5117"/>
      <c r="DU202" s="5025"/>
      <c r="DV202" s="5013"/>
      <c r="DW202" s="5013"/>
      <c r="DX202" s="5013"/>
      <c r="DY202" s="5013"/>
      <c r="DZ202" s="5013"/>
      <c r="EA202" s="5013"/>
      <c r="EB202" s="5013"/>
      <c r="EC202" s="5035"/>
      <c r="ED202" s="5013"/>
      <c r="EE202" s="5013"/>
      <c r="EF202" s="5013"/>
      <c r="EG202" s="5013"/>
      <c r="EH202" s="5013"/>
      <c r="EI202" s="5013"/>
      <c r="EJ202" s="5348"/>
      <c r="EK202" s="5026"/>
      <c r="EL202" s="4994"/>
      <c r="EM202" s="6932"/>
      <c r="EN202" s="4449"/>
      <c r="EO202" s="4449"/>
      <c r="EP202" s="182"/>
      <c r="EQ202" s="182"/>
      <c r="ER202" s="182"/>
      <c r="ES202" s="182"/>
      <c r="ET202" s="182"/>
      <c r="EU202" s="182"/>
      <c r="EV202" s="182"/>
      <c r="EW202" s="182"/>
      <c r="EX202" s="182"/>
      <c r="EY202" s="182"/>
      <c r="EZ202" s="182"/>
      <c r="FA202" s="182"/>
      <c r="FB202" s="339"/>
      <c r="FD202" s="5123"/>
      <c r="FE202" s="5124"/>
      <c r="FF202" s="5124"/>
      <c r="FG202" s="5124"/>
      <c r="FH202" s="5124"/>
      <c r="FI202" s="5124"/>
      <c r="FJ202" s="5124"/>
      <c r="FK202" s="5124"/>
      <c r="FL202" s="5125"/>
      <c r="FM202" s="5124"/>
      <c r="FN202" s="5124"/>
      <c r="FO202" s="5124"/>
      <c r="FP202" s="5124"/>
      <c r="FQ202" s="5124"/>
      <c r="FR202" s="5132"/>
      <c r="FS202" s="5416"/>
      <c r="FT202" s="5126"/>
      <c r="GM202" s="6576"/>
      <c r="GN202" s="6576"/>
      <c r="GO202" s="6576"/>
      <c r="GP202" s="6576" t="s">
        <v>3</v>
      </c>
      <c r="GQ202" s="6576" t="s">
        <v>18</v>
      </c>
      <c r="GR202" s="6576"/>
      <c r="GS202" s="6576"/>
      <c r="GT202" s="6576" t="s">
        <v>21</v>
      </c>
      <c r="GU202" s="6576" t="s">
        <v>27</v>
      </c>
      <c r="GV202" s="6576" t="s">
        <v>28</v>
      </c>
      <c r="GW202" s="6576"/>
      <c r="GX202" s="6576"/>
      <c r="GY202" s="6576"/>
      <c r="GZ202" s="6576"/>
      <c r="HA202" s="6576" t="s">
        <v>11</v>
      </c>
      <c r="HB202" s="6576"/>
      <c r="HC202" s="6576"/>
      <c r="HD202" s="6576"/>
      <c r="HW202" s="6774"/>
      <c r="HX202" s="6775"/>
      <c r="HY202" s="6775"/>
      <c r="HZ202" s="6775"/>
      <c r="IA202" s="6775"/>
      <c r="IB202" s="6775"/>
      <c r="IC202" s="6775"/>
      <c r="ID202" s="6775"/>
      <c r="IE202" s="6776"/>
      <c r="IF202" s="6775"/>
      <c r="IG202" s="6775"/>
      <c r="IH202" s="6775"/>
      <c r="II202" s="6775"/>
      <c r="IJ202" s="6775"/>
      <c r="IK202" s="6777">
        <f>SUM(IK191:IK201)</f>
        <v>0</v>
      </c>
      <c r="IL202" s="6885"/>
      <c r="IM202" s="6885"/>
      <c r="IN202" s="6882"/>
      <c r="IO202" s="5012"/>
      <c r="IP202" s="6731"/>
      <c r="IQ202" s="6731"/>
      <c r="IR202" s="6731"/>
      <c r="IS202" s="6731"/>
      <c r="IT202" s="6731"/>
      <c r="IU202" s="6731"/>
      <c r="IV202" s="6731"/>
      <c r="IW202" s="6731"/>
      <c r="IX202" s="6731"/>
      <c r="IY202" s="6731"/>
      <c r="IZ202" s="6731"/>
      <c r="JA202" s="6731"/>
      <c r="JB202" s="6731"/>
      <c r="JC202" s="6731"/>
      <c r="JD202" s="6731"/>
      <c r="JE202" s="6731"/>
    </row>
    <row r="203" spans="17:265">
      <c r="Q203" s="7750" t="s">
        <v>792</v>
      </c>
      <c r="R203" s="7714" t="s">
        <v>1764</v>
      </c>
      <c r="S203" s="7714">
        <v>553</v>
      </c>
      <c r="T203" s="7714" t="s">
        <v>101</v>
      </c>
      <c r="U203" s="7745">
        <v>45818</v>
      </c>
      <c r="V203" s="7751">
        <v>150</v>
      </c>
      <c r="W203" s="7717" t="s">
        <v>35</v>
      </c>
      <c r="X203" s="7717">
        <f>(V203*1000/500)</f>
        <v>300</v>
      </c>
      <c r="Y203" s="7718">
        <v>544</v>
      </c>
      <c r="Z203" s="7746">
        <v>45831</v>
      </c>
      <c r="AA203" s="7781">
        <v>45828</v>
      </c>
      <c r="AB203" s="7736">
        <v>25018</v>
      </c>
      <c r="AC203" s="7723">
        <v>150000</v>
      </c>
      <c r="AD203" s="7721">
        <f t="shared" si="60"/>
        <v>0</v>
      </c>
      <c r="AE203" s="7752">
        <f t="shared" si="61"/>
        <v>81600</v>
      </c>
      <c r="AF203" s="7752">
        <f t="shared" si="62"/>
        <v>4080</v>
      </c>
      <c r="AG203" s="7723">
        <v>5</v>
      </c>
      <c r="AH203" s="7749" t="s">
        <v>8</v>
      </c>
      <c r="AI203" s="7782"/>
      <c r="AJ203" s="8007"/>
      <c r="AK203" s="7661"/>
      <c r="AL203" s="7662" t="s">
        <v>14</v>
      </c>
      <c r="AM203" s="7662" t="s">
        <v>12</v>
      </c>
      <c r="AN203" s="7662"/>
      <c r="AO203" s="7662"/>
      <c r="AP203" s="7662"/>
      <c r="AQ203" s="7662" t="s">
        <v>15</v>
      </c>
      <c r="AR203" s="7662" t="s">
        <v>12</v>
      </c>
      <c r="AS203" s="7662" t="s">
        <v>12</v>
      </c>
      <c r="AT203" s="7662"/>
      <c r="AU203" s="7662"/>
      <c r="AV203" s="7662"/>
      <c r="AW203" s="7662"/>
      <c r="AX203" s="7662" t="s">
        <v>0</v>
      </c>
      <c r="AY203" s="7663"/>
      <c r="AZ203" s="7664"/>
      <c r="BC203" s="5065"/>
      <c r="BD203" s="5066"/>
      <c r="BE203" s="5066"/>
      <c r="BF203" s="5066"/>
      <c r="BG203" s="5066"/>
      <c r="BH203" s="5066"/>
      <c r="BI203" s="5066"/>
      <c r="BJ203" s="5066"/>
      <c r="BK203" s="5067"/>
      <c r="BL203" s="5066"/>
      <c r="BM203" s="5066"/>
      <c r="BN203" s="5066"/>
      <c r="BO203" s="5066"/>
      <c r="BP203" s="5066"/>
      <c r="BQ203" s="5066"/>
      <c r="BR203" s="6694"/>
      <c r="BS203" s="5068"/>
      <c r="BT203" s="5083"/>
      <c r="BU203" s="8746" t="s">
        <v>1780</v>
      </c>
      <c r="BV203" s="6945">
        <v>3</v>
      </c>
      <c r="BW203" s="6944">
        <v>1971</v>
      </c>
      <c r="BX203" s="6946">
        <v>45902</v>
      </c>
      <c r="BY203" s="6947">
        <v>300</v>
      </c>
      <c r="BZ203" s="6944" t="s">
        <v>96</v>
      </c>
      <c r="CA203" s="6948">
        <v>19.95</v>
      </c>
      <c r="CB203" s="6949">
        <v>45922</v>
      </c>
      <c r="CC203" s="6950">
        <v>45910</v>
      </c>
      <c r="CD203" s="6951">
        <v>79632</v>
      </c>
      <c r="CE203" s="6948">
        <v>303.31</v>
      </c>
      <c r="CF203" s="6952">
        <v>0</v>
      </c>
      <c r="CG203" s="6953">
        <f>(CA203*CE203)</f>
        <v>6051.0344999999998</v>
      </c>
      <c r="CH203" s="6948">
        <f>(CG203*0.05)</f>
        <v>302.55172499999998</v>
      </c>
      <c r="CI203" s="8456">
        <v>5</v>
      </c>
      <c r="CJ203" s="8676" t="s">
        <v>1863</v>
      </c>
      <c r="CL203" s="5123"/>
      <c r="CM203" s="5124"/>
      <c r="CN203" s="5124"/>
      <c r="CO203" s="5124"/>
      <c r="CP203" s="5124"/>
      <c r="CQ203" s="5124"/>
      <c r="CR203" s="5124"/>
      <c r="CS203" s="5124"/>
      <c r="CT203" s="5125"/>
      <c r="CU203" s="5124"/>
      <c r="CV203" s="5124"/>
      <c r="CW203" s="5124"/>
      <c r="CX203" s="5124"/>
      <c r="CY203" s="5124"/>
      <c r="CZ203" s="5124"/>
      <c r="DA203" s="5416"/>
      <c r="DB203" s="5126"/>
      <c r="DC203" s="5139"/>
      <c r="DD203" s="6908"/>
      <c r="DE203" s="5481"/>
      <c r="DF203" s="5481"/>
      <c r="DG203" s="5482"/>
      <c r="DH203" s="5482"/>
      <c r="DI203" s="5482"/>
      <c r="DJ203" s="5482"/>
      <c r="DK203" s="5482"/>
      <c r="DL203" s="5482"/>
      <c r="DM203" s="5482"/>
      <c r="DN203" s="5482"/>
      <c r="DO203" s="5482"/>
      <c r="DP203" s="5482"/>
      <c r="DQ203" s="5482"/>
      <c r="DR203" s="5482"/>
      <c r="DS203" s="5483"/>
      <c r="DU203" s="5025"/>
      <c r="DV203" s="5013"/>
      <c r="DW203" s="5013"/>
      <c r="DX203" s="5013"/>
      <c r="DY203" s="5013"/>
      <c r="DZ203" s="5013"/>
      <c r="EA203" s="5013"/>
      <c r="EB203" s="5013"/>
      <c r="EC203" s="5035"/>
      <c r="ED203" s="5013"/>
      <c r="EE203" s="5013"/>
      <c r="EF203" s="5013"/>
      <c r="EG203" s="5013"/>
      <c r="EH203" s="5013"/>
      <c r="EI203" s="5013"/>
      <c r="EJ203" s="5348"/>
      <c r="EK203" s="5026"/>
      <c r="EL203" s="4994"/>
      <c r="EM203" s="6932"/>
      <c r="EN203" s="4449"/>
      <c r="EO203" s="4449"/>
      <c r="EP203" s="182"/>
      <c r="EQ203" s="182"/>
      <c r="ER203" s="182"/>
      <c r="ES203" s="182"/>
      <c r="ET203" s="182"/>
      <c r="EU203" s="182"/>
      <c r="EV203" s="182"/>
      <c r="EW203" s="182"/>
      <c r="EX203" s="182"/>
      <c r="EY203" s="182"/>
      <c r="EZ203" s="182"/>
      <c r="FA203" s="182"/>
      <c r="FB203" s="339"/>
      <c r="FD203" s="5128"/>
      <c r="FE203" s="5129"/>
      <c r="FF203" s="5124"/>
      <c r="FG203" s="5124"/>
      <c r="FH203" s="5130"/>
      <c r="FI203" s="5124"/>
      <c r="FJ203" s="5124"/>
      <c r="FK203" s="5124"/>
      <c r="FL203" s="5131"/>
      <c r="FM203" s="5124"/>
      <c r="FN203" s="5124"/>
      <c r="FO203" s="5132"/>
      <c r="FP203" s="5124"/>
      <c r="FQ203" s="5132"/>
      <c r="FR203" s="5132"/>
      <c r="FS203" s="5417"/>
      <c r="FT203" s="5126"/>
      <c r="GM203" s="6935"/>
      <c r="GN203" s="6631"/>
      <c r="GO203" s="6648"/>
      <c r="GP203" s="6648"/>
      <c r="GQ203" s="6649"/>
      <c r="GR203" s="6648"/>
      <c r="GS203" s="6648"/>
      <c r="GT203" s="6650"/>
      <c r="GU203" s="6651"/>
      <c r="GV203" s="6649"/>
      <c r="GW203" s="6648"/>
      <c r="GX203" s="6648"/>
      <c r="GY203" s="6652"/>
      <c r="GZ203" s="6653"/>
      <c r="HA203" s="6654"/>
      <c r="HB203" s="6685"/>
      <c r="HC203" s="6654"/>
      <c r="HD203" s="6530"/>
      <c r="HW203" s="6778"/>
      <c r="HX203" s="6778"/>
      <c r="HY203" s="6778"/>
      <c r="HZ203" s="6778"/>
      <c r="IA203" s="6778"/>
      <c r="IB203" s="6778"/>
      <c r="IC203" s="6778"/>
      <c r="ID203" s="6778"/>
      <c r="IE203" s="6796"/>
      <c r="IF203" s="6778"/>
      <c r="IG203" s="6778"/>
      <c r="IH203" s="6778"/>
      <c r="II203" s="6778"/>
      <c r="IJ203" s="6778"/>
      <c r="IK203" s="6797"/>
      <c r="IL203" s="6797"/>
      <c r="IM203" s="6797"/>
      <c r="IN203" s="6778"/>
      <c r="IO203" s="5012"/>
      <c r="IP203" s="6731"/>
      <c r="IQ203" s="6731"/>
      <c r="IR203" s="6731"/>
      <c r="IS203" s="6731"/>
      <c r="IT203" s="6731"/>
      <c r="IU203" s="6731"/>
      <c r="IV203" s="6731"/>
      <c r="IW203" s="6731"/>
      <c r="IX203" s="6731"/>
      <c r="IY203" s="6731"/>
      <c r="IZ203" s="6731"/>
      <c r="JA203" s="6731"/>
      <c r="JB203" s="6731"/>
      <c r="JC203" s="6731"/>
      <c r="JD203" s="6731"/>
      <c r="JE203" s="6731"/>
    </row>
    <row r="204" spans="17:265">
      <c r="Q204" s="7750" t="s">
        <v>792</v>
      </c>
      <c r="R204" s="7714" t="s">
        <v>1765</v>
      </c>
      <c r="S204" s="7813">
        <v>554</v>
      </c>
      <c r="T204" s="7714" t="s">
        <v>101</v>
      </c>
      <c r="U204" s="7745">
        <v>45818</v>
      </c>
      <c r="V204" s="7814">
        <v>3</v>
      </c>
      <c r="W204" s="7717" t="s">
        <v>35</v>
      </c>
      <c r="X204" s="7717">
        <f>(V204*1000/500)</f>
        <v>6</v>
      </c>
      <c r="Y204" s="7815">
        <v>655</v>
      </c>
      <c r="Z204" s="7746">
        <v>45831</v>
      </c>
      <c r="AA204" s="7781">
        <v>45828</v>
      </c>
      <c r="AB204" s="7736">
        <v>25018</v>
      </c>
      <c r="AC204" s="7817">
        <v>3000</v>
      </c>
      <c r="AD204" s="7721">
        <f t="shared" si="60"/>
        <v>0</v>
      </c>
      <c r="AE204" s="7818">
        <f t="shared" si="61"/>
        <v>1965</v>
      </c>
      <c r="AF204" s="7818">
        <f t="shared" si="62"/>
        <v>98.25</v>
      </c>
      <c r="AG204" s="7723">
        <v>5</v>
      </c>
      <c r="AH204" s="7749" t="s">
        <v>8</v>
      </c>
      <c r="AI204" s="7782"/>
      <c r="AJ204" s="7660" t="s">
        <v>4</v>
      </c>
      <c r="AK204" s="7666" t="s">
        <v>18</v>
      </c>
      <c r="AL204" s="7667" t="s">
        <v>19</v>
      </c>
      <c r="AM204" s="7667" t="s">
        <v>19</v>
      </c>
      <c r="AN204" s="7667" t="s">
        <v>20</v>
      </c>
      <c r="AO204" s="7667" t="s">
        <v>21</v>
      </c>
      <c r="AP204" s="7667" t="s">
        <v>1559</v>
      </c>
      <c r="AQ204" s="7667" t="s">
        <v>22</v>
      </c>
      <c r="AR204" s="7667" t="s">
        <v>23</v>
      </c>
      <c r="AS204" s="7667" t="s">
        <v>23</v>
      </c>
      <c r="AT204" s="7667" t="s">
        <v>24</v>
      </c>
      <c r="AU204" s="7667" t="s">
        <v>20</v>
      </c>
      <c r="AV204" s="7667" t="s">
        <v>25</v>
      </c>
      <c r="AW204" s="7667" t="s">
        <v>0</v>
      </c>
      <c r="AX204" s="7667" t="s">
        <v>1363</v>
      </c>
      <c r="AY204" s="7668" t="s">
        <v>1388</v>
      </c>
      <c r="AZ204" s="7669" t="s">
        <v>26</v>
      </c>
      <c r="BC204" s="5074"/>
      <c r="BD204" s="5075"/>
      <c r="BE204" s="5075"/>
      <c r="BF204" s="5075"/>
      <c r="BG204" s="5075"/>
      <c r="BH204" s="5075"/>
      <c r="BI204" s="5075"/>
      <c r="BJ204" s="5075"/>
      <c r="BK204" s="5076"/>
      <c r="BL204" s="5075"/>
      <c r="BM204" s="5075"/>
      <c r="BN204" s="5075"/>
      <c r="BO204" s="5075"/>
      <c r="BP204" s="5075"/>
      <c r="BQ204" s="5075"/>
      <c r="BR204" s="6695"/>
      <c r="BS204" s="5077"/>
      <c r="BT204" s="5083"/>
      <c r="BU204" s="7158" t="s">
        <v>1780</v>
      </c>
      <c r="BV204" s="5320">
        <v>4</v>
      </c>
      <c r="BW204" s="5321">
        <v>2098</v>
      </c>
      <c r="BX204" s="5322">
        <v>45933</v>
      </c>
      <c r="BY204" s="5323">
        <v>300</v>
      </c>
      <c r="BZ204" s="5321" t="s">
        <v>96</v>
      </c>
      <c r="CA204" s="5324">
        <v>19.95</v>
      </c>
      <c r="CB204" s="5346">
        <v>45952</v>
      </c>
      <c r="CC204" s="6703">
        <v>45952</v>
      </c>
      <c r="CD204" s="5325"/>
      <c r="CE204" s="5324">
        <v>300</v>
      </c>
      <c r="CF204" s="5326">
        <v>0</v>
      </c>
      <c r="CG204" s="5342">
        <f>(CA204*CE204)</f>
        <v>5985</v>
      </c>
      <c r="CH204" s="5324">
        <f>(CG204*0.05)</f>
        <v>299.25</v>
      </c>
      <c r="CI204" s="7157">
        <v>5</v>
      </c>
      <c r="CJ204" s="8676" t="s">
        <v>1842</v>
      </c>
      <c r="CL204" s="5123"/>
      <c r="CM204" s="5124"/>
      <c r="CN204" s="5124"/>
      <c r="CO204" s="5124"/>
      <c r="CP204" s="5124"/>
      <c r="CQ204" s="5124"/>
      <c r="CR204" s="5124"/>
      <c r="CS204" s="5124"/>
      <c r="CT204" s="5125"/>
      <c r="CU204" s="5124"/>
      <c r="CV204" s="5124"/>
      <c r="CW204" s="5124"/>
      <c r="CX204" s="5124"/>
      <c r="CY204" s="5124"/>
      <c r="CZ204" s="5124"/>
      <c r="DA204" s="5416"/>
      <c r="DB204" s="5126"/>
      <c r="DC204" s="5139"/>
      <c r="DD204" s="6909"/>
      <c r="DE204" s="5127"/>
      <c r="DF204" s="5127"/>
      <c r="DG204" s="2557"/>
      <c r="DH204" s="2557"/>
      <c r="DI204" s="2557"/>
      <c r="DJ204" s="2557"/>
      <c r="DK204" s="2557"/>
      <c r="DL204" s="2557"/>
      <c r="DM204" s="2557"/>
      <c r="DN204" s="2557"/>
      <c r="DO204" s="2557"/>
      <c r="DP204" s="2557"/>
      <c r="DQ204" s="2557"/>
      <c r="DR204" s="2557"/>
      <c r="DS204" s="2523"/>
      <c r="DU204" s="5031"/>
      <c r="DV204" s="5032"/>
      <c r="DW204" s="5032"/>
      <c r="DX204" s="5032"/>
      <c r="DY204" s="5032"/>
      <c r="DZ204" s="5032"/>
      <c r="EA204" s="5032"/>
      <c r="EB204" s="5032"/>
      <c r="EC204" s="5036"/>
      <c r="ED204" s="5032"/>
      <c r="EE204" s="5032"/>
      <c r="EF204" s="5032"/>
      <c r="EG204" s="5032"/>
      <c r="EH204" s="5032"/>
      <c r="EI204" s="5032"/>
      <c r="EJ204" s="5350"/>
      <c r="EK204" s="5033"/>
      <c r="EL204" s="4994"/>
      <c r="EM204" s="6932"/>
      <c r="EN204" s="4449"/>
      <c r="EO204" s="4449"/>
      <c r="EP204" s="182"/>
      <c r="EQ204" s="182"/>
      <c r="ER204" s="182"/>
      <c r="ES204" s="182"/>
      <c r="ET204" s="182"/>
      <c r="EU204" s="182"/>
      <c r="EV204" s="182"/>
      <c r="EW204" s="182"/>
      <c r="EX204" s="182"/>
      <c r="EY204" s="182"/>
      <c r="EZ204" s="182"/>
      <c r="FA204" s="182"/>
      <c r="FB204" s="339"/>
      <c r="FD204" s="5123"/>
      <c r="FE204" s="5124"/>
      <c r="FF204" s="5124"/>
      <c r="FG204" s="5124"/>
      <c r="FH204" s="5124"/>
      <c r="FI204" s="5124"/>
      <c r="FJ204" s="5124"/>
      <c r="FK204" s="5124"/>
      <c r="FL204" s="5125"/>
      <c r="FM204" s="5124"/>
      <c r="FN204" s="5124"/>
      <c r="FO204" s="5124"/>
      <c r="FP204" s="5124"/>
      <c r="FQ204" s="5124"/>
      <c r="FR204" s="5132"/>
      <c r="FS204" s="5416"/>
      <c r="FT204" s="5126"/>
      <c r="GM204" s="6535"/>
      <c r="GN204" s="6536"/>
      <c r="GO204" s="6536"/>
      <c r="GP204" s="6536"/>
      <c r="GQ204" s="6536"/>
      <c r="GR204" s="6536"/>
      <c r="GS204" s="6536"/>
      <c r="GT204" s="6536"/>
      <c r="GU204" s="6537"/>
      <c r="GV204" s="6536"/>
      <c r="GW204" s="6536"/>
      <c r="GX204" s="6536"/>
      <c r="GY204" s="6536"/>
      <c r="GZ204" s="6536"/>
      <c r="HA204" s="6536"/>
      <c r="HB204" s="6676"/>
      <c r="HC204" s="6676"/>
      <c r="HD204" s="6538"/>
      <c r="HW204" s="6778"/>
      <c r="HX204" s="6778"/>
      <c r="HY204" s="6778"/>
      <c r="HZ204" s="6778"/>
      <c r="IA204" s="6778"/>
      <c r="IB204" s="6778"/>
      <c r="IC204" s="6778"/>
      <c r="ID204" s="6778"/>
      <c r="IE204" s="6796"/>
      <c r="IF204" s="6778"/>
      <c r="IG204" s="6778"/>
      <c r="IH204" s="6778"/>
      <c r="II204" s="6778"/>
      <c r="IJ204" s="6778"/>
      <c r="IK204" s="6797"/>
      <c r="IL204" s="6797"/>
      <c r="IM204" s="6797"/>
      <c r="IN204" s="6778"/>
      <c r="IO204" s="5012"/>
      <c r="IP204" s="6731"/>
      <c r="IQ204" s="6731"/>
      <c r="IR204" s="6731"/>
      <c r="IS204" s="6731"/>
      <c r="IT204" s="6731"/>
      <c r="IU204" s="6731"/>
      <c r="IV204" s="6731"/>
      <c r="IW204" s="6731"/>
      <c r="IX204" s="6731"/>
      <c r="IY204" s="6731"/>
      <c r="IZ204" s="6731"/>
      <c r="JA204" s="6731"/>
      <c r="JB204" s="6731"/>
      <c r="JC204" s="6731"/>
      <c r="JD204" s="6731"/>
      <c r="JE204" s="6731"/>
    </row>
    <row r="205" spans="17:265" ht="16.2" thickBot="1">
      <c r="Q205" s="7750" t="s">
        <v>792</v>
      </c>
      <c r="R205" s="8540" t="s">
        <v>1769</v>
      </c>
      <c r="S205" s="7714">
        <v>555</v>
      </c>
      <c r="T205" s="7714" t="s">
        <v>101</v>
      </c>
      <c r="U205" s="7745">
        <v>45818</v>
      </c>
      <c r="V205" s="7751">
        <v>25</v>
      </c>
      <c r="W205" s="7717" t="s">
        <v>35</v>
      </c>
      <c r="X205" s="7717">
        <f>(V205*1000/400)</f>
        <v>62.5</v>
      </c>
      <c r="Y205" s="7718">
        <v>1328</v>
      </c>
      <c r="Z205" s="7746">
        <v>45831</v>
      </c>
      <c r="AA205" s="7781">
        <v>45828</v>
      </c>
      <c r="AB205" s="7736">
        <v>25018</v>
      </c>
      <c r="AC205" s="7723">
        <v>25200</v>
      </c>
      <c r="AD205" s="7721">
        <f t="shared" si="60"/>
        <v>200</v>
      </c>
      <c r="AE205" s="7752">
        <f t="shared" si="61"/>
        <v>33465.599999999999</v>
      </c>
      <c r="AF205" s="7752">
        <f t="shared" si="62"/>
        <v>1673.28</v>
      </c>
      <c r="AG205" s="7723">
        <v>5</v>
      </c>
      <c r="AH205" s="7749" t="s">
        <v>8</v>
      </c>
      <c r="AI205" s="7782"/>
      <c r="AJ205" s="7665"/>
      <c r="AK205" s="7685"/>
      <c r="AL205" s="7686" t="s">
        <v>3</v>
      </c>
      <c r="AM205" s="7686" t="s">
        <v>18</v>
      </c>
      <c r="AN205" s="7686"/>
      <c r="AO205" s="7686"/>
      <c r="AP205" s="7686"/>
      <c r="AQ205" s="7686" t="s">
        <v>21</v>
      </c>
      <c r="AR205" s="7686" t="s">
        <v>27</v>
      </c>
      <c r="AS205" s="7686" t="s">
        <v>28</v>
      </c>
      <c r="AT205" s="7686"/>
      <c r="AU205" s="7686"/>
      <c r="AV205" s="7686"/>
      <c r="AW205" s="7686"/>
      <c r="AX205" s="7686" t="s">
        <v>11</v>
      </c>
      <c r="AY205" s="7687"/>
      <c r="AZ205" s="7688"/>
      <c r="BC205" s="5074"/>
      <c r="BD205" s="5075"/>
      <c r="BE205" s="5075"/>
      <c r="BF205" s="5075"/>
      <c r="BG205" s="5075"/>
      <c r="BH205" s="5075"/>
      <c r="BI205" s="5075"/>
      <c r="BJ205" s="5075"/>
      <c r="BK205" s="5076"/>
      <c r="BL205" s="5075"/>
      <c r="BM205" s="5075"/>
      <c r="BN205" s="5075"/>
      <c r="BO205" s="5075"/>
      <c r="BP205" s="5075"/>
      <c r="BQ205" s="5075"/>
      <c r="BR205" s="6695"/>
      <c r="BS205" s="5077"/>
      <c r="BT205" s="5083"/>
      <c r="BU205" s="5286"/>
      <c r="BV205" s="5294"/>
      <c r="BW205" s="5094"/>
      <c r="BX205" s="5095"/>
      <c r="BY205" s="5095"/>
      <c r="BZ205" s="5095"/>
      <c r="CA205" s="5095"/>
      <c r="CB205" s="5095"/>
      <c r="CC205" s="5095"/>
      <c r="CD205" s="5095"/>
      <c r="CE205" s="5095"/>
      <c r="CF205" s="5095"/>
      <c r="CG205" s="5095"/>
      <c r="CH205" s="5095"/>
      <c r="CI205" s="6475"/>
      <c r="CJ205" s="5166"/>
      <c r="CL205" s="5123"/>
      <c r="CM205" s="5124"/>
      <c r="CN205" s="5124"/>
      <c r="CO205" s="5124"/>
      <c r="CP205" s="5124"/>
      <c r="CQ205" s="5124"/>
      <c r="CR205" s="5124"/>
      <c r="CS205" s="5124"/>
      <c r="CT205" s="5125"/>
      <c r="CU205" s="5124"/>
      <c r="CV205" s="5124"/>
      <c r="CW205" s="5124"/>
      <c r="CX205" s="5124"/>
      <c r="CY205" s="5124"/>
      <c r="CZ205" s="5124"/>
      <c r="DA205" s="5416"/>
      <c r="DB205" s="5126"/>
      <c r="DC205" s="5139"/>
      <c r="DD205" s="6909"/>
      <c r="DE205" s="5127"/>
      <c r="DF205" s="5127"/>
      <c r="DG205" s="2557"/>
      <c r="DH205" s="2557"/>
      <c r="DI205" s="2557"/>
      <c r="DJ205" s="2557"/>
      <c r="DK205" s="2557"/>
      <c r="DL205" s="2557"/>
      <c r="DM205" s="2557"/>
      <c r="DN205" s="2557"/>
      <c r="DO205" s="2557"/>
      <c r="DP205" s="2557"/>
      <c r="DQ205" s="2557"/>
      <c r="DR205" s="2557"/>
      <c r="DS205" s="2523"/>
      <c r="DU205" s="5031"/>
      <c r="DV205" s="5032"/>
      <c r="DW205" s="5032"/>
      <c r="DX205" s="5032"/>
      <c r="DY205" s="5032"/>
      <c r="DZ205" s="5032"/>
      <c r="EA205" s="5032"/>
      <c r="EB205" s="5032"/>
      <c r="EC205" s="5036"/>
      <c r="ED205" s="5032"/>
      <c r="EE205" s="5032"/>
      <c r="EF205" s="5032"/>
      <c r="EG205" s="5032"/>
      <c r="EH205" s="5032"/>
      <c r="EI205" s="5032"/>
      <c r="EJ205" s="5350"/>
      <c r="EK205" s="5033"/>
      <c r="EL205" s="4994"/>
      <c r="EM205" s="6932"/>
      <c r="EN205" s="4449"/>
      <c r="EO205" s="4449"/>
      <c r="EP205" s="182"/>
      <c r="EQ205" s="182"/>
      <c r="ER205" s="182"/>
      <c r="ES205" s="182"/>
      <c r="ET205" s="182"/>
      <c r="EU205" s="182"/>
      <c r="EV205" s="182"/>
      <c r="EW205" s="182"/>
      <c r="EX205" s="182"/>
      <c r="EY205" s="182"/>
      <c r="EZ205" s="182"/>
      <c r="FA205" s="182"/>
      <c r="FB205" s="339"/>
      <c r="FD205" s="5123"/>
      <c r="FE205" s="5124"/>
      <c r="FF205" s="5124"/>
      <c r="FG205" s="5124"/>
      <c r="FH205" s="5124"/>
      <c r="FI205" s="5124"/>
      <c r="FJ205" s="5124"/>
      <c r="FK205" s="5124"/>
      <c r="FL205" s="5125"/>
      <c r="FM205" s="5124"/>
      <c r="FN205" s="5124"/>
      <c r="FO205" s="5124"/>
      <c r="FP205" s="5124"/>
      <c r="FQ205" s="5124"/>
      <c r="FR205" s="5132"/>
      <c r="FS205" s="5416"/>
      <c r="FT205" s="5126"/>
      <c r="GM205" s="6535"/>
      <c r="GN205" s="6536"/>
      <c r="GO205" s="6536"/>
      <c r="GP205" s="6536"/>
      <c r="GQ205" s="6536"/>
      <c r="GR205" s="6536"/>
      <c r="GS205" s="6536"/>
      <c r="GT205" s="6536"/>
      <c r="GU205" s="6537"/>
      <c r="GV205" s="6536"/>
      <c r="GW205" s="6536"/>
      <c r="GX205" s="6536"/>
      <c r="GY205" s="6536"/>
      <c r="GZ205" s="6536"/>
      <c r="HA205" s="6536"/>
      <c r="HB205" s="6676"/>
      <c r="HC205" s="6676"/>
      <c r="HD205" s="6538"/>
      <c r="HW205" s="6732" t="s">
        <v>1738</v>
      </c>
      <c r="HX205" s="6733"/>
      <c r="HY205" s="6734"/>
      <c r="HZ205" s="6734"/>
      <c r="IA205" s="6734"/>
      <c r="IB205" s="6734"/>
      <c r="IC205" s="6734"/>
      <c r="ID205" s="6734"/>
      <c r="IE205" s="6734"/>
      <c r="IF205" s="6734"/>
      <c r="IG205" s="6734"/>
      <c r="IH205" s="6734"/>
      <c r="II205" s="6734"/>
      <c r="IJ205" s="6734"/>
      <c r="IK205" s="6734"/>
      <c r="IL205" s="6734"/>
      <c r="IM205" s="6734"/>
      <c r="IN205" s="6734"/>
      <c r="IO205" s="4993"/>
      <c r="IP205" s="6731"/>
      <c r="IQ205" s="6731"/>
      <c r="IR205" s="6731"/>
      <c r="IS205" s="6731"/>
      <c r="IT205" s="6731"/>
      <c r="IU205" s="6731"/>
      <c r="IV205" s="6731"/>
      <c r="IW205" s="6731"/>
      <c r="IX205" s="6731"/>
      <c r="IY205" s="6731"/>
      <c r="IZ205" s="6731"/>
      <c r="JA205" s="6731"/>
      <c r="JB205" s="6731"/>
      <c r="JC205" s="6731"/>
      <c r="JD205" s="6731"/>
      <c r="JE205" s="6731"/>
    </row>
    <row r="206" spans="17:265" ht="15" thickBot="1">
      <c r="Q206" s="7750" t="s">
        <v>792</v>
      </c>
      <c r="R206" s="7714" t="s">
        <v>1767</v>
      </c>
      <c r="S206" s="7717">
        <v>556</v>
      </c>
      <c r="T206" s="7714" t="s">
        <v>101</v>
      </c>
      <c r="U206" s="7745">
        <v>45818</v>
      </c>
      <c r="V206" s="7735">
        <v>25</v>
      </c>
      <c r="W206" s="7717" t="s">
        <v>35</v>
      </c>
      <c r="X206" s="7717">
        <f>(V206*1000/500)</f>
        <v>50</v>
      </c>
      <c r="Y206" s="7722">
        <v>427</v>
      </c>
      <c r="Z206" s="7746">
        <v>45831</v>
      </c>
      <c r="AA206" s="7781">
        <v>45828</v>
      </c>
      <c r="AB206" s="7736">
        <v>25018</v>
      </c>
      <c r="AC206" s="7721">
        <v>25000</v>
      </c>
      <c r="AD206" s="7721">
        <f t="shared" si="60"/>
        <v>0</v>
      </c>
      <c r="AE206" s="7722">
        <f t="shared" si="61"/>
        <v>10675</v>
      </c>
      <c r="AF206" s="7722">
        <f t="shared" si="62"/>
        <v>533.75</v>
      </c>
      <c r="AG206" s="7748">
        <v>5</v>
      </c>
      <c r="AH206" s="7749" t="s">
        <v>8</v>
      </c>
      <c r="AI206" s="7782"/>
      <c r="AJ206" s="7992" t="s">
        <v>1593</v>
      </c>
      <c r="AK206" s="7993">
        <v>1</v>
      </c>
      <c r="AL206" s="7714" t="s">
        <v>796</v>
      </c>
      <c r="AM206" s="7804">
        <v>45401</v>
      </c>
      <c r="AN206" s="7994">
        <v>5</v>
      </c>
      <c r="AO206" s="7806" t="s">
        <v>35</v>
      </c>
      <c r="AP206" s="7896">
        <v>5</v>
      </c>
      <c r="AQ206" s="7916">
        <v>160</v>
      </c>
      <c r="AR206" s="7808">
        <v>45411</v>
      </c>
      <c r="AS206" s="7941">
        <v>45416</v>
      </c>
      <c r="AT206" s="7806">
        <v>22599</v>
      </c>
      <c r="AU206" s="7896">
        <v>5000</v>
      </c>
      <c r="AV206" s="7896">
        <f>(AU206-AN206*1000)</f>
        <v>0</v>
      </c>
      <c r="AW206" s="7916">
        <f>(AU206*AQ206/1000)</f>
        <v>800</v>
      </c>
      <c r="AX206" s="7916">
        <f>(AW206*0.05)</f>
        <v>40</v>
      </c>
      <c r="AY206" s="7803">
        <v>5</v>
      </c>
      <c r="AZ206" s="8061"/>
      <c r="BC206" s="5078"/>
      <c r="BD206" s="5079"/>
      <c r="BE206" s="5079"/>
      <c r="BF206" s="5079"/>
      <c r="BG206" s="5079"/>
      <c r="BH206" s="5079"/>
      <c r="BI206" s="5079"/>
      <c r="BJ206" s="5079"/>
      <c r="BK206" s="5080"/>
      <c r="BL206" s="5079"/>
      <c r="BM206" s="5079"/>
      <c r="BN206" s="5079"/>
      <c r="BO206" s="5079"/>
      <c r="BP206" s="5177">
        <f>SUM(BP195:BP205)</f>
        <v>0</v>
      </c>
      <c r="BQ206" s="5177">
        <f>SUM(BQ195:BQ205)</f>
        <v>0</v>
      </c>
      <c r="BR206" s="6692"/>
      <c r="BS206" s="5081"/>
      <c r="BT206" s="5083"/>
      <c r="BU206" s="5296"/>
      <c r="BV206" s="5294"/>
      <c r="BW206" s="5094"/>
      <c r="BX206" s="5095"/>
      <c r="BY206" s="5095"/>
      <c r="BZ206" s="5095"/>
      <c r="CA206" s="5095"/>
      <c r="CB206" s="5095"/>
      <c r="CC206" s="5095"/>
      <c r="CD206" s="5095"/>
      <c r="CE206" s="5095"/>
      <c r="CF206" s="5095"/>
      <c r="CG206" s="5095"/>
      <c r="CH206" s="5095"/>
      <c r="CI206" s="6475"/>
      <c r="CJ206" s="5166"/>
      <c r="CL206" s="5123"/>
      <c r="CM206" s="5124"/>
      <c r="CN206" s="5124"/>
      <c r="CO206" s="5124"/>
      <c r="CP206" s="5124"/>
      <c r="CQ206" s="5124"/>
      <c r="CR206" s="5124"/>
      <c r="CS206" s="5124"/>
      <c r="CT206" s="5125"/>
      <c r="CU206" s="5124"/>
      <c r="CV206" s="5124"/>
      <c r="CW206" s="5124"/>
      <c r="CX206" s="5124"/>
      <c r="CY206" s="5124"/>
      <c r="CZ206" s="5124"/>
      <c r="DA206" s="5416"/>
      <c r="DB206" s="5126"/>
      <c r="DC206" s="5139"/>
      <c r="DD206" s="6909"/>
      <c r="DE206" s="5127"/>
      <c r="DF206" s="5127"/>
      <c r="DG206" s="2557"/>
      <c r="DH206" s="2557"/>
      <c r="DI206" s="2557"/>
      <c r="DJ206" s="2557"/>
      <c r="DK206" s="2557"/>
      <c r="DL206" s="2557"/>
      <c r="DM206" s="2557"/>
      <c r="DN206" s="2557"/>
      <c r="DO206" s="2557"/>
      <c r="DP206" s="2557"/>
      <c r="DQ206" s="2557"/>
      <c r="DR206" s="2557"/>
      <c r="DS206" s="2523"/>
      <c r="DU206" s="5028"/>
      <c r="DV206" s="5029"/>
      <c r="DW206" s="5029"/>
      <c r="DX206" s="5029"/>
      <c r="DY206" s="5029"/>
      <c r="DZ206" s="5029"/>
      <c r="EA206" s="5029"/>
      <c r="EB206" s="5029"/>
      <c r="EC206" s="5037"/>
      <c r="ED206" s="5029"/>
      <c r="EE206" s="5029"/>
      <c r="EF206" s="5029"/>
      <c r="EG206" s="5029"/>
      <c r="EH206" s="5372">
        <f>SUM(EH195:EH205)</f>
        <v>0</v>
      </c>
      <c r="EI206" s="5372">
        <f>SUM(EI195:EI205)</f>
        <v>0</v>
      </c>
      <c r="EJ206" s="5351"/>
      <c r="EK206" s="5030"/>
      <c r="EL206" s="4994"/>
      <c r="EM206" s="6932"/>
      <c r="EN206" s="4449"/>
      <c r="EO206" s="4449"/>
      <c r="EP206" s="182"/>
      <c r="EQ206" s="182"/>
      <c r="ER206" s="182"/>
      <c r="ES206" s="182"/>
      <c r="ET206" s="182"/>
      <c r="EU206" s="182"/>
      <c r="EV206" s="182"/>
      <c r="EW206" s="182"/>
      <c r="EX206" s="182"/>
      <c r="EY206" s="182"/>
      <c r="EZ206" s="182"/>
      <c r="FA206" s="182"/>
      <c r="FB206" s="339"/>
      <c r="FD206" s="5123"/>
      <c r="FE206" s="5124"/>
      <c r="FF206" s="5124"/>
      <c r="FG206" s="5124"/>
      <c r="FH206" s="5124"/>
      <c r="FI206" s="5124"/>
      <c r="FJ206" s="5124"/>
      <c r="FK206" s="5124"/>
      <c r="FL206" s="5125"/>
      <c r="FM206" s="5124"/>
      <c r="FN206" s="5124"/>
      <c r="FO206" s="5124"/>
      <c r="FP206" s="5124"/>
      <c r="FQ206" s="5124"/>
      <c r="FR206" s="5132"/>
      <c r="FS206" s="5416"/>
      <c r="FT206" s="5126"/>
      <c r="GM206" s="6546"/>
      <c r="GN206" s="6547"/>
      <c r="GO206" s="6536"/>
      <c r="GP206" s="6536"/>
      <c r="GQ206" s="6548"/>
      <c r="GR206" s="6536"/>
      <c r="GS206" s="6536"/>
      <c r="GT206" s="6536"/>
      <c r="GU206" s="6549"/>
      <c r="GV206" s="6536"/>
      <c r="GW206" s="6536"/>
      <c r="GX206" s="6550"/>
      <c r="GY206" s="6536"/>
      <c r="GZ206" s="6550"/>
      <c r="HA206" s="6550"/>
      <c r="HB206" s="6898"/>
      <c r="HC206" s="6898"/>
      <c r="HD206" s="6538"/>
      <c r="HW206" s="6779"/>
      <c r="HX206" s="6779"/>
      <c r="HY206" s="6779"/>
      <c r="HZ206" s="6779" t="s">
        <v>14</v>
      </c>
      <c r="IA206" s="6779" t="s">
        <v>12</v>
      </c>
      <c r="IB206" s="6779"/>
      <c r="IC206" s="6779"/>
      <c r="ID206" s="6779" t="s">
        <v>15</v>
      </c>
      <c r="IE206" s="6779" t="s">
        <v>12</v>
      </c>
      <c r="IF206" s="6779" t="s">
        <v>12</v>
      </c>
      <c r="IG206" s="6779"/>
      <c r="IH206" s="6779"/>
      <c r="II206" s="6779"/>
      <c r="IJ206" s="6779"/>
      <c r="IK206" s="6779" t="s">
        <v>0</v>
      </c>
      <c r="IL206" s="6872"/>
      <c r="IM206" s="6872"/>
      <c r="IN206" s="6779"/>
      <c r="IO206" s="87"/>
      <c r="IP206" s="6731"/>
      <c r="IQ206" s="6731"/>
      <c r="IR206" s="6731"/>
      <c r="IS206" s="6731"/>
      <c r="IT206" s="6731"/>
      <c r="IU206" s="6731"/>
      <c r="IV206" s="6731"/>
      <c r="IW206" s="6731"/>
      <c r="IX206" s="6731"/>
      <c r="IY206" s="6731"/>
      <c r="IZ206" s="6731"/>
      <c r="JA206" s="6731"/>
      <c r="JB206" s="6731"/>
      <c r="JC206" s="6731"/>
      <c r="JD206" s="6731"/>
      <c r="JE206" s="6731"/>
    </row>
    <row r="207" spans="17:265" ht="15" thickBot="1">
      <c r="Q207" s="7750" t="s">
        <v>792</v>
      </c>
      <c r="R207" s="7717" t="s">
        <v>1768</v>
      </c>
      <c r="S207" s="7717">
        <v>557</v>
      </c>
      <c r="T207" s="7714" t="s">
        <v>101</v>
      </c>
      <c r="U207" s="7745">
        <v>45818</v>
      </c>
      <c r="V207" s="7735">
        <v>5</v>
      </c>
      <c r="W207" s="7717" t="s">
        <v>35</v>
      </c>
      <c r="X207" s="7717">
        <f>(V207*1000/400)</f>
        <v>12.5</v>
      </c>
      <c r="Y207" s="7722">
        <v>1328</v>
      </c>
      <c r="Z207" s="7746">
        <v>45831</v>
      </c>
      <c r="AA207" s="7781">
        <v>45828</v>
      </c>
      <c r="AB207" s="7736">
        <v>25018</v>
      </c>
      <c r="AC207" s="7721">
        <v>5200</v>
      </c>
      <c r="AD207" s="7721">
        <f t="shared" si="60"/>
        <v>200</v>
      </c>
      <c r="AE207" s="7722">
        <f t="shared" si="61"/>
        <v>6905.6</v>
      </c>
      <c r="AF207" s="7722">
        <f t="shared" si="62"/>
        <v>345.28000000000003</v>
      </c>
      <c r="AG207" s="7748">
        <v>5</v>
      </c>
      <c r="AH207" s="7749" t="s">
        <v>8</v>
      </c>
      <c r="AI207" s="7782"/>
      <c r="AJ207" s="8023" t="s">
        <v>1594</v>
      </c>
      <c r="AK207" s="7759">
        <v>2</v>
      </c>
      <c r="AL207" s="7714" t="s">
        <v>796</v>
      </c>
      <c r="AM207" s="7745">
        <v>45401</v>
      </c>
      <c r="AN207" s="8037">
        <v>15</v>
      </c>
      <c r="AO207" s="7761" t="s">
        <v>35</v>
      </c>
      <c r="AP207" s="7878"/>
      <c r="AQ207" s="7762">
        <v>191</v>
      </c>
      <c r="AR207" s="7746">
        <v>45411</v>
      </c>
      <c r="AS207" s="7816">
        <v>45416</v>
      </c>
      <c r="AT207" s="7761">
        <v>22599</v>
      </c>
      <c r="AU207" s="7878">
        <v>15000</v>
      </c>
      <c r="AV207" s="7878">
        <f>(AU207-AN207*1000)</f>
        <v>0</v>
      </c>
      <c r="AW207" s="7762">
        <f>(AU207*AQ207/1000)</f>
        <v>2865</v>
      </c>
      <c r="AX207" s="7762">
        <f>(AW207*0.05)</f>
        <v>143.25</v>
      </c>
      <c r="AY207" s="8021">
        <v>5</v>
      </c>
      <c r="AZ207" s="7948"/>
      <c r="BC207" s="5083"/>
      <c r="BD207" s="5083"/>
      <c r="BE207" s="5083"/>
      <c r="BF207" s="5083"/>
      <c r="BG207" s="5083"/>
      <c r="BH207" s="5083"/>
      <c r="BI207" s="5083"/>
      <c r="BJ207" s="5083"/>
      <c r="BK207" s="5083"/>
      <c r="BL207" s="5083"/>
      <c r="BM207" s="5083"/>
      <c r="BN207" s="5083"/>
      <c r="BO207" s="5083"/>
      <c r="BP207" s="5083"/>
      <c r="BQ207" s="5083"/>
      <c r="BR207" s="5083"/>
      <c r="BS207" s="5083"/>
      <c r="BT207" s="5083"/>
      <c r="BU207" s="5291"/>
      <c r="BV207" s="5294"/>
      <c r="BW207" s="5094"/>
      <c r="BX207" s="5095"/>
      <c r="BY207" s="5095"/>
      <c r="BZ207" s="5095"/>
      <c r="CA207" s="5095"/>
      <c r="CB207" s="5095"/>
      <c r="CC207" s="5095"/>
      <c r="CD207" s="5095"/>
      <c r="CE207" s="5095"/>
      <c r="CF207" s="5095"/>
      <c r="CG207" s="5095"/>
      <c r="CH207" s="5095"/>
      <c r="CI207" s="6475"/>
      <c r="CJ207" s="5166"/>
      <c r="CL207" s="5135"/>
      <c r="CM207" s="5136"/>
      <c r="CN207" s="5136"/>
      <c r="CO207" s="5136"/>
      <c r="CP207" s="5136"/>
      <c r="CQ207" s="5136"/>
      <c r="CR207" s="5136"/>
      <c r="CS207" s="5136"/>
      <c r="CT207" s="5137"/>
      <c r="CU207" s="5136"/>
      <c r="CV207" s="5136"/>
      <c r="CW207" s="5136"/>
      <c r="CX207" s="5136"/>
      <c r="CY207" s="5136"/>
      <c r="CZ207" s="5136"/>
      <c r="DA207" s="5418"/>
      <c r="DB207" s="5138"/>
      <c r="DC207" s="5139"/>
      <c r="DD207" s="6909"/>
      <c r="DE207" s="5127"/>
      <c r="DF207" s="5127"/>
      <c r="DG207" s="2557"/>
      <c r="DH207" s="2557"/>
      <c r="DI207" s="2557"/>
      <c r="DJ207" s="2557"/>
      <c r="DK207" s="2557"/>
      <c r="DL207" s="2557"/>
      <c r="DM207" s="2557"/>
      <c r="DN207" s="2557"/>
      <c r="DO207" s="2557"/>
      <c r="DP207" s="2557"/>
      <c r="DQ207" s="2557"/>
      <c r="DR207" s="2557"/>
      <c r="DS207" s="2523"/>
      <c r="DU207" s="5012"/>
      <c r="DV207" s="5012"/>
      <c r="DW207" s="5012"/>
      <c r="DX207" s="5012"/>
      <c r="DY207" s="5012"/>
      <c r="DZ207" s="5012"/>
      <c r="EA207" s="5012"/>
      <c r="EB207" s="5012"/>
      <c r="EC207" s="90"/>
      <c r="ED207" s="5012"/>
      <c r="EE207" s="5012"/>
      <c r="EF207" s="5012"/>
      <c r="EG207" s="5012"/>
      <c r="EH207" s="6411"/>
      <c r="EI207" s="6411"/>
      <c r="EJ207" s="5012"/>
      <c r="EK207" s="5012"/>
      <c r="EL207" s="4994"/>
      <c r="EM207" s="6933"/>
      <c r="EN207" s="4450"/>
      <c r="EO207" s="4450"/>
      <c r="EP207" s="326"/>
      <c r="EQ207" s="326"/>
      <c r="ER207" s="326"/>
      <c r="ES207" s="326"/>
      <c r="ET207" s="326"/>
      <c r="EU207" s="326"/>
      <c r="EV207" s="326"/>
      <c r="EW207" s="326"/>
      <c r="EX207" s="326"/>
      <c r="EY207" s="326"/>
      <c r="EZ207" s="326"/>
      <c r="FA207" s="326"/>
      <c r="FB207" s="327"/>
      <c r="FD207" s="5123"/>
      <c r="FE207" s="5124"/>
      <c r="FF207" s="5124"/>
      <c r="FG207" s="5124"/>
      <c r="FH207" s="5124"/>
      <c r="FI207" s="5124"/>
      <c r="FJ207" s="5124"/>
      <c r="FK207" s="5124"/>
      <c r="FL207" s="5125"/>
      <c r="FM207" s="5124"/>
      <c r="FN207" s="5124"/>
      <c r="FO207" s="5124"/>
      <c r="FP207" s="5124"/>
      <c r="FQ207" s="5124"/>
      <c r="FR207" s="5132"/>
      <c r="FS207" s="5416"/>
      <c r="FT207" s="5126"/>
      <c r="GM207" s="6535"/>
      <c r="GN207" s="6536"/>
      <c r="GO207" s="6536"/>
      <c r="GP207" s="6536"/>
      <c r="GQ207" s="6536"/>
      <c r="GR207" s="6536"/>
      <c r="GS207" s="6536"/>
      <c r="GT207" s="6536"/>
      <c r="GU207" s="6537"/>
      <c r="GV207" s="6536"/>
      <c r="GW207" s="6536"/>
      <c r="GX207" s="6536"/>
      <c r="GY207" s="6536"/>
      <c r="GZ207" s="6536"/>
      <c r="HA207" s="6536"/>
      <c r="HB207" s="6676"/>
      <c r="HC207" s="6676"/>
      <c r="HD207" s="6538"/>
      <c r="HW207" s="6780"/>
      <c r="HX207" s="6780"/>
      <c r="HY207" s="6780"/>
      <c r="HZ207" s="6780"/>
      <c r="IA207" s="6780"/>
      <c r="IB207" s="6780"/>
      <c r="IC207" s="6780"/>
      <c r="ID207" s="6780"/>
      <c r="IE207" s="6780"/>
      <c r="IF207" s="6780"/>
      <c r="IG207" s="6780"/>
      <c r="IH207" s="6780"/>
      <c r="II207" s="6780"/>
      <c r="IJ207" s="6780"/>
      <c r="IK207" s="6780"/>
      <c r="IL207" s="6868"/>
      <c r="IM207" s="6868"/>
      <c r="IN207" s="6780"/>
      <c r="IO207" s="87"/>
      <c r="IP207" s="6731"/>
      <c r="IQ207" s="6731"/>
      <c r="IR207" s="6731"/>
      <c r="IS207" s="6731"/>
      <c r="IT207" s="6731"/>
      <c r="IU207" s="6731"/>
      <c r="IV207" s="6731"/>
      <c r="IW207" s="6731"/>
      <c r="IX207" s="6731"/>
      <c r="IY207" s="6731"/>
      <c r="IZ207" s="6731"/>
      <c r="JA207" s="6731"/>
      <c r="JB207" s="6731"/>
      <c r="JC207" s="6731"/>
      <c r="JD207" s="6731"/>
      <c r="JE207" s="6731"/>
    </row>
    <row r="208" spans="17:265">
      <c r="Q208" s="7750" t="s">
        <v>792</v>
      </c>
      <c r="R208" s="7717" t="s">
        <v>1770</v>
      </c>
      <c r="S208" s="7717">
        <v>558</v>
      </c>
      <c r="T208" s="7714" t="s">
        <v>101</v>
      </c>
      <c r="U208" s="7745">
        <v>45818</v>
      </c>
      <c r="V208" s="7735">
        <v>5</v>
      </c>
      <c r="W208" s="7717" t="s">
        <v>35</v>
      </c>
      <c r="X208" s="7761">
        <f>(V208*1000/400)</f>
        <v>12.5</v>
      </c>
      <c r="Y208" s="7722">
        <v>1328</v>
      </c>
      <c r="Z208" s="7746">
        <v>45831</v>
      </c>
      <c r="AA208" s="7781">
        <v>45828</v>
      </c>
      <c r="AB208" s="7736">
        <v>25018</v>
      </c>
      <c r="AC208" s="7721">
        <v>5200</v>
      </c>
      <c r="AD208" s="7721">
        <f t="shared" si="60"/>
        <v>200</v>
      </c>
      <c r="AE208" s="7722">
        <f>(Y208*V208)</f>
        <v>6640</v>
      </c>
      <c r="AF208" s="7722">
        <f t="shared" si="62"/>
        <v>332</v>
      </c>
      <c r="AG208" s="7748">
        <v>5</v>
      </c>
      <c r="AH208" s="7749" t="s">
        <v>8</v>
      </c>
      <c r="AI208" s="7782"/>
      <c r="AJ208" s="8023"/>
      <c r="AK208" s="7759"/>
      <c r="AL208" s="7714"/>
      <c r="AM208" s="7715"/>
      <c r="AN208" s="7911"/>
      <c r="AO208" s="7761"/>
      <c r="AP208" s="7878">
        <v>15</v>
      </c>
      <c r="AQ208" s="7762"/>
      <c r="AR208" s="7746"/>
      <c r="AS208" s="7816"/>
      <c r="AT208" s="7717"/>
      <c r="AU208" s="7721"/>
      <c r="AV208" s="7721"/>
      <c r="AW208" s="7722"/>
      <c r="AX208" s="7722"/>
      <c r="AY208" s="7863"/>
      <c r="AZ208" s="7949"/>
      <c r="BC208" s="5083"/>
      <c r="BD208" s="5083"/>
      <c r="BE208" s="5083"/>
      <c r="BF208" s="5083"/>
      <c r="BG208" s="5083"/>
      <c r="BH208" s="5083"/>
      <c r="BI208" s="5083"/>
      <c r="BJ208" s="5083"/>
      <c r="BK208" s="5083"/>
      <c r="BL208" s="5083"/>
      <c r="BM208" s="5083"/>
      <c r="BN208" s="5083"/>
      <c r="BO208" s="5083"/>
      <c r="BP208" s="5083"/>
      <c r="BQ208" s="5083"/>
      <c r="BR208" s="5083"/>
      <c r="BS208" s="5083"/>
      <c r="BT208" s="5083"/>
      <c r="BU208" s="5291"/>
      <c r="BV208" s="5294"/>
      <c r="BW208" s="5094"/>
      <c r="BX208" s="5095"/>
      <c r="BY208" s="5095"/>
      <c r="BZ208" s="5095"/>
      <c r="CA208" s="5095"/>
      <c r="CB208" s="5095"/>
      <c r="CC208" s="5095"/>
      <c r="CD208" s="5095"/>
      <c r="CE208" s="5095"/>
      <c r="CF208" s="5095"/>
      <c r="CG208" s="5095"/>
      <c r="CH208" s="5095"/>
      <c r="CI208" s="6475"/>
      <c r="CJ208" s="5166"/>
      <c r="CL208" s="5135"/>
      <c r="CM208" s="5136"/>
      <c r="CN208" s="5136"/>
      <c r="CO208" s="5136"/>
      <c r="CP208" s="5136"/>
      <c r="CQ208" s="5136"/>
      <c r="CR208" s="5136"/>
      <c r="CS208" s="5136"/>
      <c r="CT208" s="5137"/>
      <c r="CU208" s="5136"/>
      <c r="CV208" s="5136"/>
      <c r="CW208" s="5136"/>
      <c r="CX208" s="5136"/>
      <c r="CY208" s="5136"/>
      <c r="CZ208" s="5136"/>
      <c r="DA208" s="5418"/>
      <c r="DB208" s="5138"/>
      <c r="DC208" s="5139"/>
      <c r="DD208" s="6909"/>
      <c r="DE208" s="5127"/>
      <c r="DF208" s="5127"/>
      <c r="DG208" s="2557"/>
      <c r="DH208" s="2557"/>
      <c r="DI208" s="2557"/>
      <c r="DJ208" s="2557"/>
      <c r="DK208" s="2557"/>
      <c r="DL208" s="2557"/>
      <c r="DM208" s="2557"/>
      <c r="DN208" s="2557"/>
      <c r="DO208" s="2557"/>
      <c r="DP208" s="2557"/>
      <c r="DQ208" s="2557"/>
      <c r="DR208" s="2557"/>
      <c r="DS208" s="2523"/>
      <c r="DU208" s="4994"/>
      <c r="DV208" s="4994"/>
      <c r="DW208" s="4994"/>
      <c r="DX208" s="4994"/>
      <c r="DY208" s="4994"/>
      <c r="DZ208" s="4994"/>
      <c r="EA208" s="4994"/>
      <c r="EB208" s="4994"/>
      <c r="EC208" s="4994"/>
      <c r="ED208" s="4994"/>
      <c r="EE208" s="4994"/>
      <c r="EF208" s="4994"/>
      <c r="EG208" s="4994"/>
      <c r="EH208" s="4994"/>
      <c r="EI208" s="4994"/>
      <c r="EJ208" s="4994"/>
      <c r="EK208" s="4994"/>
      <c r="EL208" s="4994"/>
      <c r="EM208" s="5012"/>
      <c r="EN208" s="4153"/>
      <c r="EO208" s="4153"/>
      <c r="EP208" s="86"/>
      <c r="EQ208" s="86"/>
      <c r="ER208" s="86"/>
      <c r="ES208" s="86"/>
      <c r="ET208" s="86"/>
      <c r="EU208" s="86"/>
      <c r="EV208" s="86"/>
      <c r="EW208" s="86"/>
      <c r="EX208" s="86"/>
      <c r="EY208" s="86"/>
      <c r="EZ208" s="86"/>
      <c r="FA208" s="86"/>
      <c r="FB208" s="86"/>
      <c r="FD208" s="5123"/>
      <c r="FE208" s="5124"/>
      <c r="FF208" s="5124"/>
      <c r="FG208" s="5124"/>
      <c r="FH208" s="5124"/>
      <c r="FI208" s="5124"/>
      <c r="FJ208" s="5124"/>
      <c r="FK208" s="5124"/>
      <c r="FL208" s="5125"/>
      <c r="FM208" s="5124"/>
      <c r="FN208" s="5124"/>
      <c r="FO208" s="5124"/>
      <c r="FP208" s="5124"/>
      <c r="FQ208" s="5124"/>
      <c r="FR208" s="5132"/>
      <c r="FS208" s="5416"/>
      <c r="FT208" s="5126"/>
      <c r="GM208" s="6535"/>
      <c r="GN208" s="6536"/>
      <c r="GO208" s="6536"/>
      <c r="GP208" s="6536"/>
      <c r="GQ208" s="6536"/>
      <c r="GR208" s="6536"/>
      <c r="GS208" s="6536"/>
      <c r="GT208" s="6536"/>
      <c r="GU208" s="6537"/>
      <c r="GV208" s="6536"/>
      <c r="GW208" s="6536"/>
      <c r="GX208" s="6536"/>
      <c r="GY208" s="6536"/>
      <c r="GZ208" s="6536"/>
      <c r="HA208" s="6536"/>
      <c r="HB208" s="6676"/>
      <c r="HC208" s="6676"/>
      <c r="HD208" s="6538"/>
      <c r="HW208" s="6780" t="s">
        <v>3</v>
      </c>
      <c r="HX208" s="6780" t="s">
        <v>4</v>
      </c>
      <c r="HY208" s="6780" t="s">
        <v>18</v>
      </c>
      <c r="HZ208" s="6780" t="s">
        <v>19</v>
      </c>
      <c r="IA208" s="6780" t="s">
        <v>19</v>
      </c>
      <c r="IB208" s="6780" t="s">
        <v>20</v>
      </c>
      <c r="IC208" s="6780" t="s">
        <v>21</v>
      </c>
      <c r="ID208" s="6780" t="s">
        <v>22</v>
      </c>
      <c r="IE208" s="6780" t="s">
        <v>23</v>
      </c>
      <c r="IF208" s="6780" t="s">
        <v>23</v>
      </c>
      <c r="IG208" s="6780" t="s">
        <v>1227</v>
      </c>
      <c r="IH208" s="6780" t="s">
        <v>20</v>
      </c>
      <c r="II208" s="6780" t="s">
        <v>25</v>
      </c>
      <c r="IJ208" s="6780" t="s">
        <v>0</v>
      </c>
      <c r="IK208" s="6780" t="s">
        <v>1363</v>
      </c>
      <c r="IL208" s="6868"/>
      <c r="IM208" s="6868" t="s">
        <v>1526</v>
      </c>
      <c r="IN208" s="6780" t="s">
        <v>26</v>
      </c>
      <c r="IO208" s="87"/>
      <c r="IP208" s="6731"/>
      <c r="IQ208" s="6731"/>
      <c r="IR208" s="6731"/>
      <c r="IS208" s="6731"/>
      <c r="IT208" s="6731"/>
      <c r="IU208" s="6731"/>
      <c r="IV208" s="6731"/>
      <c r="IW208" s="6731"/>
      <c r="IX208" s="6731"/>
      <c r="IY208" s="6731"/>
      <c r="IZ208" s="6731"/>
      <c r="JA208" s="6731"/>
      <c r="JB208" s="6731"/>
      <c r="JC208" s="6731"/>
      <c r="JD208" s="6731"/>
      <c r="JE208" s="6731"/>
    </row>
    <row r="209" spans="17:265" ht="15" thickBot="1">
      <c r="Q209" s="7750" t="s">
        <v>500</v>
      </c>
      <c r="R209" s="7714" t="s">
        <v>1824</v>
      </c>
      <c r="S209" s="8574">
        <v>19</v>
      </c>
      <c r="T209" s="7736" t="s">
        <v>796</v>
      </c>
      <c r="U209" s="7745">
        <v>45818</v>
      </c>
      <c r="V209" s="8575">
        <v>10</v>
      </c>
      <c r="W209" s="7761" t="s">
        <v>35</v>
      </c>
      <c r="X209" s="7761">
        <v>10</v>
      </c>
      <c r="Y209" s="8576">
        <v>409.5</v>
      </c>
      <c r="Z209" s="7746">
        <v>45831</v>
      </c>
      <c r="AA209" s="7781">
        <v>45819</v>
      </c>
      <c r="AB209" s="7736">
        <v>24982</v>
      </c>
      <c r="AC209" s="7755">
        <v>10000</v>
      </c>
      <c r="AD209" s="7878">
        <f>(AC209-V209*1000)</f>
        <v>0</v>
      </c>
      <c r="AE209" s="7756">
        <f>(AC209*Y209/1000)</f>
        <v>4095</v>
      </c>
      <c r="AF209" s="7756">
        <f>(AE209*0.05)</f>
        <v>204.75</v>
      </c>
      <c r="AG209" s="7755">
        <v>5</v>
      </c>
      <c r="AH209" s="7749" t="s">
        <v>8</v>
      </c>
      <c r="AI209" s="7782"/>
      <c r="AJ209" s="8023"/>
      <c r="AK209" s="7759"/>
      <c r="AL209" s="7714"/>
      <c r="AM209" s="7715"/>
      <c r="AN209" s="7862"/>
      <c r="AO209" s="7761"/>
      <c r="AP209" s="7878"/>
      <c r="AQ209" s="7762"/>
      <c r="AR209" s="7746"/>
      <c r="AS209" s="7816"/>
      <c r="AT209" s="7717"/>
      <c r="AU209" s="7721"/>
      <c r="AV209" s="7721"/>
      <c r="AW209" s="7722"/>
      <c r="AX209" s="7722"/>
      <c r="AY209" s="7863"/>
      <c r="AZ209" s="7949"/>
      <c r="BC209" s="5083"/>
      <c r="BD209" s="5083"/>
      <c r="BE209" s="5083"/>
      <c r="BF209" s="5083"/>
      <c r="BG209" s="5083"/>
      <c r="BH209" s="5083"/>
      <c r="BI209" s="5083"/>
      <c r="BJ209" s="5083"/>
      <c r="BK209" s="5083"/>
      <c r="BL209" s="5083"/>
      <c r="BM209" s="5083"/>
      <c r="BN209" s="5083"/>
      <c r="BO209" s="5083"/>
      <c r="BP209" s="5083"/>
      <c r="BQ209" s="5083"/>
      <c r="BR209" s="5083"/>
      <c r="BS209" s="5083"/>
      <c r="BT209" s="5083"/>
      <c r="BU209" s="5291"/>
      <c r="BV209" s="5294"/>
      <c r="BW209" s="5094"/>
      <c r="BX209" s="5095"/>
      <c r="BY209" s="5095"/>
      <c r="BZ209" s="5095"/>
      <c r="CA209" s="5095"/>
      <c r="CB209" s="5095"/>
      <c r="CC209" s="5095"/>
      <c r="CD209" s="5095"/>
      <c r="CE209" s="5095"/>
      <c r="CF209" s="5095"/>
      <c r="CG209" s="5095"/>
      <c r="CH209" s="5095"/>
      <c r="CI209" s="6475"/>
      <c r="CJ209" s="5166"/>
      <c r="CL209" s="5135"/>
      <c r="CM209" s="5136"/>
      <c r="CN209" s="5136"/>
      <c r="CO209" s="5136"/>
      <c r="CP209" s="5136"/>
      <c r="CQ209" s="5136"/>
      <c r="CR209" s="5136"/>
      <c r="CS209" s="5136"/>
      <c r="CT209" s="5137"/>
      <c r="CU209" s="5136"/>
      <c r="CV209" s="5136"/>
      <c r="CW209" s="5136"/>
      <c r="CX209" s="5136"/>
      <c r="CY209" s="5136"/>
      <c r="CZ209" s="5136"/>
      <c r="DA209" s="5418"/>
      <c r="DB209" s="5138"/>
      <c r="DC209" s="5139"/>
      <c r="DD209" s="6909"/>
      <c r="DE209" s="5127"/>
      <c r="DF209" s="5127"/>
      <c r="DG209" s="2557"/>
      <c r="DH209" s="2557"/>
      <c r="DI209" s="2557"/>
      <c r="DJ209" s="2557"/>
      <c r="DK209" s="2557"/>
      <c r="DL209" s="2557"/>
      <c r="DM209" s="2557"/>
      <c r="DN209" s="2557"/>
      <c r="DO209" s="2557"/>
      <c r="DP209" s="2557"/>
      <c r="DQ209" s="2557"/>
      <c r="DR209" s="2557"/>
      <c r="DS209" s="2523"/>
      <c r="DU209" s="4994"/>
      <c r="DV209" s="4994"/>
      <c r="DW209" s="4994"/>
      <c r="DX209" s="4994"/>
      <c r="DY209" s="4994"/>
      <c r="DZ209" s="4994"/>
      <c r="EA209" s="4994"/>
      <c r="EB209" s="4994"/>
      <c r="EC209" s="4994"/>
      <c r="ED209" s="4994"/>
      <c r="EE209" s="4994"/>
      <c r="EF209" s="4994"/>
      <c r="EG209" s="4994"/>
      <c r="EH209" s="4994"/>
      <c r="EI209" s="4994"/>
      <c r="EJ209" s="4994"/>
      <c r="EK209" s="4994"/>
      <c r="EL209" s="4994"/>
      <c r="EM209" s="5012"/>
      <c r="EN209" s="4153"/>
      <c r="EO209" s="4153"/>
      <c r="EP209" s="86"/>
      <c r="EQ209" s="86"/>
      <c r="ER209" s="86"/>
      <c r="ES209" s="86"/>
      <c r="ET209" s="86"/>
      <c r="EU209" s="86"/>
      <c r="EV209" s="86"/>
      <c r="EW209" s="86"/>
      <c r="EX209" s="86"/>
      <c r="EY209" s="86"/>
      <c r="EZ209" s="86"/>
      <c r="FA209" s="86"/>
      <c r="FB209" s="86"/>
      <c r="FD209" s="5123"/>
      <c r="FE209" s="5124"/>
      <c r="FF209" s="5124"/>
      <c r="FG209" s="5124"/>
      <c r="FH209" s="5124"/>
      <c r="FI209" s="5124"/>
      <c r="FJ209" s="5124"/>
      <c r="FK209" s="5124"/>
      <c r="FL209" s="5125"/>
      <c r="FM209" s="5124"/>
      <c r="FN209" s="5124"/>
      <c r="FO209" s="5124"/>
      <c r="FP209" s="5124"/>
      <c r="FQ209" s="5124"/>
      <c r="FR209" s="5132"/>
      <c r="FS209" s="5416"/>
      <c r="FT209" s="5126"/>
      <c r="GM209" s="6535"/>
      <c r="GN209" s="6536"/>
      <c r="GO209" s="6536"/>
      <c r="GP209" s="6536"/>
      <c r="GQ209" s="6536"/>
      <c r="GR209" s="6536"/>
      <c r="GS209" s="6536"/>
      <c r="GT209" s="6536"/>
      <c r="GU209" s="6537"/>
      <c r="GV209" s="6536"/>
      <c r="GW209" s="6536"/>
      <c r="GX209" s="6536"/>
      <c r="GY209" s="6536"/>
      <c r="GZ209" s="6536"/>
      <c r="HA209" s="6536"/>
      <c r="HB209" s="6676"/>
      <c r="HC209" s="6676"/>
      <c r="HD209" s="6538"/>
      <c r="HW209" s="6781"/>
      <c r="HX209" s="6781"/>
      <c r="HY209" s="6781"/>
      <c r="HZ209" s="6781" t="s">
        <v>3</v>
      </c>
      <c r="IA209" s="6781" t="s">
        <v>18</v>
      </c>
      <c r="IB209" s="6781"/>
      <c r="IC209" s="6781"/>
      <c r="ID209" s="6781" t="s">
        <v>21</v>
      </c>
      <c r="IE209" s="6781" t="s">
        <v>27</v>
      </c>
      <c r="IF209" s="6781" t="s">
        <v>28</v>
      </c>
      <c r="IG209" s="6781"/>
      <c r="IH209" s="6781"/>
      <c r="II209" s="6781"/>
      <c r="IJ209" s="6781"/>
      <c r="IK209" s="6781" t="s">
        <v>11</v>
      </c>
      <c r="IL209" s="6873"/>
      <c r="IM209" s="6873"/>
      <c r="IN209" s="6781"/>
      <c r="IO209" s="87"/>
      <c r="IP209" s="6731"/>
      <c r="IQ209" s="6731"/>
      <c r="IR209" s="6731"/>
      <c r="IS209" s="6731"/>
      <c r="IT209" s="6731"/>
      <c r="IU209" s="6731"/>
      <c r="IV209" s="6731"/>
      <c r="IW209" s="6731"/>
      <c r="IX209" s="6731"/>
      <c r="IY209" s="6731"/>
      <c r="IZ209" s="6731"/>
      <c r="JA209" s="6731"/>
      <c r="JB209" s="6731"/>
      <c r="JC209" s="6731"/>
      <c r="JD209" s="6731"/>
      <c r="JE209" s="6731"/>
    </row>
    <row r="210" spans="17:265" ht="18" thickBot="1">
      <c r="Q210" s="8103" t="s">
        <v>1818</v>
      </c>
      <c r="R210" s="8047" t="s">
        <v>1838</v>
      </c>
      <c r="S210" s="8398">
        <v>4</v>
      </c>
      <c r="T210" s="8369" t="s">
        <v>796</v>
      </c>
      <c r="U210" s="8566">
        <v>45835</v>
      </c>
      <c r="V210" s="8490">
        <v>50</v>
      </c>
      <c r="W210" s="8372" t="s">
        <v>35</v>
      </c>
      <c r="X210" s="8372">
        <f>(V210*1000/500)</f>
        <v>100</v>
      </c>
      <c r="Y210" s="8045">
        <v>526.20000000000005</v>
      </c>
      <c r="Z210" s="8107">
        <v>45835</v>
      </c>
      <c r="AA210" s="8374">
        <v>45834</v>
      </c>
      <c r="AB210" s="8372">
        <v>25050</v>
      </c>
      <c r="AC210" s="8490">
        <v>50000</v>
      </c>
      <c r="AD210" s="8490">
        <f>(AC210-V210*1000)</f>
        <v>0</v>
      </c>
      <c r="AE210" s="8181">
        <f>(AC210*Y210/1000)</f>
        <v>26310.000000000004</v>
      </c>
      <c r="AF210" s="8045">
        <f>(AE210*0.05)</f>
        <v>1315.5000000000002</v>
      </c>
      <c r="AG210" s="8369">
        <v>5</v>
      </c>
      <c r="AH210" s="7749" t="s">
        <v>8</v>
      </c>
      <c r="AI210" s="7782"/>
      <c r="AJ210" s="8023"/>
      <c r="AK210" s="7759"/>
      <c r="AL210" s="7714"/>
      <c r="AM210" s="7715"/>
      <c r="AN210" s="7784"/>
      <c r="AO210" s="7761"/>
      <c r="AP210" s="7878"/>
      <c r="AQ210" s="7762"/>
      <c r="AR210" s="7719"/>
      <c r="AS210" s="7715"/>
      <c r="AT210" s="7717"/>
      <c r="AU210" s="7721"/>
      <c r="AV210" s="7717"/>
      <c r="AW210" s="7722"/>
      <c r="AX210" s="7722"/>
      <c r="AY210" s="7723"/>
      <c r="AZ210" s="7949"/>
      <c r="BC210" s="8358" t="s">
        <v>1747</v>
      </c>
      <c r="BD210" s="5057"/>
      <c r="BE210" s="5058"/>
      <c r="BF210" s="5058"/>
      <c r="BG210" s="5058"/>
      <c r="BH210" s="5058"/>
      <c r="BI210" s="5058"/>
      <c r="BJ210" s="5058"/>
      <c r="BK210" s="5058"/>
      <c r="BL210" s="5058"/>
      <c r="BM210" s="5058"/>
      <c r="BN210" s="5058"/>
      <c r="BO210" s="5058"/>
      <c r="BP210" s="5058"/>
      <c r="BQ210" s="5058"/>
      <c r="BR210" s="5058"/>
      <c r="BS210" s="5058"/>
      <c r="BT210" s="5083"/>
      <c r="BU210" s="5307"/>
      <c r="BV210" s="5303"/>
      <c r="BW210" s="5282"/>
      <c r="BX210" s="5283"/>
      <c r="BY210" s="5283"/>
      <c r="BZ210" s="5283"/>
      <c r="CA210" s="5283"/>
      <c r="CB210" s="5283"/>
      <c r="CC210" s="5283"/>
      <c r="CD210" s="5283"/>
      <c r="CE210" s="5283"/>
      <c r="CF210" s="5283"/>
      <c r="CG210" s="5283"/>
      <c r="CH210" s="5283"/>
      <c r="CI210" s="6476"/>
      <c r="CJ210" s="5284"/>
      <c r="CL210" s="5140"/>
      <c r="CM210" s="5141"/>
      <c r="CN210" s="5141"/>
      <c r="CO210" s="5141"/>
      <c r="CP210" s="5141"/>
      <c r="CQ210" s="5141"/>
      <c r="CR210" s="5141"/>
      <c r="CS210" s="5141"/>
      <c r="CT210" s="5142"/>
      <c r="CU210" s="5141"/>
      <c r="CV210" s="5141"/>
      <c r="CW210" s="5141"/>
      <c r="CX210" s="5141"/>
      <c r="CY210" s="5203">
        <f>SUM(CY198:CY209)</f>
        <v>0</v>
      </c>
      <c r="CZ210" s="5203">
        <f>SUM(CZ198:CZ209)</f>
        <v>0</v>
      </c>
      <c r="DA210" s="5420"/>
      <c r="DB210" s="5143"/>
      <c r="DC210" s="5139"/>
      <c r="DD210" s="6909"/>
      <c r="DE210" s="5127"/>
      <c r="DF210" s="5127"/>
      <c r="DG210" s="2557"/>
      <c r="DH210" s="2557"/>
      <c r="DI210" s="2557"/>
      <c r="DJ210" s="2557"/>
      <c r="DK210" s="2557"/>
      <c r="DL210" s="2557"/>
      <c r="DM210" s="2557"/>
      <c r="DN210" s="2557"/>
      <c r="DO210" s="2557"/>
      <c r="DP210" s="2557"/>
      <c r="DQ210" s="2557"/>
      <c r="DR210" s="2557"/>
      <c r="DS210" s="2523"/>
      <c r="DU210" s="8362" t="s">
        <v>1763</v>
      </c>
      <c r="DV210" s="4995"/>
      <c r="DW210" s="4993"/>
      <c r="DX210" s="4993"/>
      <c r="DY210" s="4993"/>
      <c r="DZ210" s="4993"/>
      <c r="EA210" s="4993"/>
      <c r="EB210" s="4993"/>
      <c r="EC210" s="4993"/>
      <c r="ED210" s="4993"/>
      <c r="EE210" s="4993"/>
      <c r="EF210" s="4993"/>
      <c r="EG210" s="4993"/>
      <c r="EH210" s="4993"/>
      <c r="EI210" s="4993"/>
      <c r="EJ210" s="4993"/>
      <c r="EK210" s="4993"/>
      <c r="EL210" s="4994"/>
      <c r="EM210" s="90"/>
      <c r="EN210" s="4153"/>
      <c r="EO210" s="4153"/>
      <c r="EP210" s="86"/>
      <c r="EQ210" s="86"/>
      <c r="ER210" s="86"/>
      <c r="ES210" s="86"/>
      <c r="ET210" s="86"/>
      <c r="EU210" s="86"/>
      <c r="EV210" s="86"/>
      <c r="EW210" s="86"/>
      <c r="EX210" s="86"/>
      <c r="EY210" s="86"/>
      <c r="EZ210" s="86"/>
      <c r="FA210" s="86"/>
      <c r="FB210" s="86"/>
      <c r="FD210" s="5135"/>
      <c r="FE210" s="5136"/>
      <c r="FF210" s="5136"/>
      <c r="FG210" s="5136"/>
      <c r="FH210" s="5136"/>
      <c r="FI210" s="5136"/>
      <c r="FJ210" s="5136"/>
      <c r="FK210" s="5136"/>
      <c r="FL210" s="5137"/>
      <c r="FM210" s="5136"/>
      <c r="FN210" s="5136"/>
      <c r="FO210" s="5136"/>
      <c r="FP210" s="5136"/>
      <c r="FQ210" s="5136"/>
      <c r="FR210" s="7064"/>
      <c r="FS210" s="5418"/>
      <c r="FT210" s="5138"/>
      <c r="GM210" s="6535"/>
      <c r="GN210" s="6536"/>
      <c r="GO210" s="6536"/>
      <c r="GP210" s="6536"/>
      <c r="GQ210" s="6536"/>
      <c r="GR210" s="6536"/>
      <c r="GS210" s="6536"/>
      <c r="GT210" s="6536"/>
      <c r="GU210" s="6537"/>
      <c r="GV210" s="6536"/>
      <c r="GW210" s="6536"/>
      <c r="GX210" s="6536"/>
      <c r="GY210" s="6536"/>
      <c r="GZ210" s="6536"/>
      <c r="HA210" s="6536"/>
      <c r="HB210" s="6676"/>
      <c r="HC210" s="6676"/>
      <c r="HD210" s="6538"/>
      <c r="HW210" s="6754"/>
      <c r="HX210" s="6747"/>
      <c r="HY210" s="6747"/>
      <c r="HZ210" s="6747"/>
      <c r="IA210" s="6748"/>
      <c r="IB210" s="6747"/>
      <c r="IC210" s="6747"/>
      <c r="ID210" s="6749"/>
      <c r="IE210" s="6750"/>
      <c r="IF210" s="6748"/>
      <c r="IG210" s="7453"/>
      <c r="IH210" s="6747"/>
      <c r="II210" s="6751"/>
      <c r="IJ210" s="6752"/>
      <c r="IK210" s="6753"/>
      <c r="IL210" s="7454"/>
      <c r="IM210" s="6804"/>
      <c r="IN210" s="6879"/>
      <c r="IO210" s="5012"/>
      <c r="IP210" s="6731"/>
      <c r="IQ210" s="6731"/>
      <c r="IR210" s="6731"/>
      <c r="IS210" s="6731"/>
      <c r="IT210" s="6731"/>
      <c r="IU210" s="6731"/>
      <c r="IV210" s="6731"/>
      <c r="IW210" s="6731"/>
      <c r="IX210" s="6731"/>
      <c r="IY210" s="6731"/>
      <c r="IZ210" s="6731"/>
      <c r="JA210" s="6731"/>
      <c r="JB210" s="6731"/>
      <c r="JC210" s="6731"/>
      <c r="JD210" s="6731"/>
      <c r="JE210" s="6731"/>
    </row>
    <row r="211" spans="17:265" ht="15" thickBot="1">
      <c r="Q211" s="8103" t="s">
        <v>1839</v>
      </c>
      <c r="R211" s="8043" t="s">
        <v>1618</v>
      </c>
      <c r="S211" s="8043">
        <v>1</v>
      </c>
      <c r="T211" s="8369" t="s">
        <v>1837</v>
      </c>
      <c r="U211" s="8370">
        <v>45832</v>
      </c>
      <c r="V211" s="8578">
        <v>1.5</v>
      </c>
      <c r="W211" s="8372" t="s">
        <v>35</v>
      </c>
      <c r="X211" s="8047">
        <f>(V211*1000/500)</f>
        <v>3</v>
      </c>
      <c r="Y211" s="8045">
        <v>526.20000000000005</v>
      </c>
      <c r="Z211" s="8107">
        <v>45848</v>
      </c>
      <c r="AA211" s="8180">
        <v>45835</v>
      </c>
      <c r="AB211" s="8372">
        <v>25058</v>
      </c>
      <c r="AC211" s="8490">
        <v>1500</v>
      </c>
      <c r="AD211" s="8490">
        <v>0</v>
      </c>
      <c r="AE211" s="8045">
        <f>(AC211*Y211/1000)</f>
        <v>789.30000000000007</v>
      </c>
      <c r="AF211" s="8045">
        <f>(AE211*0.05)</f>
        <v>39.465000000000003</v>
      </c>
      <c r="AG211" s="8579">
        <v>5</v>
      </c>
      <c r="AH211" s="7749" t="s">
        <v>8</v>
      </c>
      <c r="AI211" s="7782"/>
      <c r="AJ211" s="8062"/>
      <c r="AK211" s="8063"/>
      <c r="AL211" s="7825"/>
      <c r="AM211" s="7826"/>
      <c r="AN211" s="8064"/>
      <c r="AO211" s="8065"/>
      <c r="AP211" s="7828"/>
      <c r="AQ211" s="8066"/>
      <c r="AR211" s="7830"/>
      <c r="AS211" s="8067"/>
      <c r="AT211" s="7828"/>
      <c r="AU211" s="7831"/>
      <c r="AV211" s="7828"/>
      <c r="AW211" s="7832"/>
      <c r="AX211" s="7832"/>
      <c r="AY211" s="7833"/>
      <c r="AZ211" s="8006"/>
      <c r="BC211" s="5059"/>
      <c r="BD211" s="5059"/>
      <c r="BE211" s="5059"/>
      <c r="BF211" s="5059" t="s">
        <v>14</v>
      </c>
      <c r="BG211" s="5059" t="s">
        <v>12</v>
      </c>
      <c r="BH211" s="5059"/>
      <c r="BI211" s="5059"/>
      <c r="BJ211" s="5059" t="s">
        <v>15</v>
      </c>
      <c r="BK211" s="5059" t="s">
        <v>12</v>
      </c>
      <c r="BL211" s="5059" t="s">
        <v>12</v>
      </c>
      <c r="BM211" s="5059"/>
      <c r="BN211" s="5059"/>
      <c r="BO211" s="5059"/>
      <c r="BP211" s="5059"/>
      <c r="BQ211" s="5059" t="s">
        <v>0</v>
      </c>
      <c r="BR211" s="5059"/>
      <c r="BS211" s="5059"/>
      <c r="BT211" s="5083"/>
      <c r="BU211" s="5227"/>
      <c r="BV211" s="5101"/>
      <c r="BW211" s="5101"/>
      <c r="BX211" s="5102"/>
      <c r="BY211" s="5102"/>
      <c r="BZ211" s="5102"/>
      <c r="CA211" s="5102"/>
      <c r="CB211" s="5102"/>
      <c r="CC211" s="5102"/>
      <c r="CD211" s="5102"/>
      <c r="CE211" s="5102"/>
      <c r="CF211" s="5102"/>
      <c r="CG211" s="5102"/>
      <c r="CH211" s="5102"/>
      <c r="CI211" s="5102"/>
      <c r="CJ211" s="5102"/>
      <c r="CL211" s="5139"/>
      <c r="CM211" s="5139"/>
      <c r="CN211" s="5139"/>
      <c r="CO211" s="5139"/>
      <c r="CP211" s="5139"/>
      <c r="CQ211" s="5139"/>
      <c r="CR211" s="5139"/>
      <c r="CS211" s="5139"/>
      <c r="CT211" s="5139"/>
      <c r="CU211" s="5139"/>
      <c r="CV211" s="5139"/>
      <c r="CW211" s="5139"/>
      <c r="CX211" s="5139"/>
      <c r="CY211" s="5139"/>
      <c r="CZ211" s="5139"/>
      <c r="DA211" s="5139"/>
      <c r="DB211" s="5139"/>
      <c r="DC211" s="5139"/>
      <c r="DD211" s="6909"/>
      <c r="DE211" s="5127"/>
      <c r="DF211" s="5127"/>
      <c r="DG211" s="2557"/>
      <c r="DH211" s="2557"/>
      <c r="DI211" s="2557"/>
      <c r="DJ211" s="2557"/>
      <c r="DK211" s="2557"/>
      <c r="DL211" s="2557"/>
      <c r="DM211" s="2557"/>
      <c r="DN211" s="2557"/>
      <c r="DO211" s="2557"/>
      <c r="DP211" s="2557"/>
      <c r="DQ211" s="2557"/>
      <c r="DR211" s="2557"/>
      <c r="DS211" s="2523"/>
      <c r="DU211" s="5016"/>
      <c r="DV211" s="5016"/>
      <c r="DW211" s="5016"/>
      <c r="DX211" s="5016" t="s">
        <v>14</v>
      </c>
      <c r="DY211" s="5016" t="s">
        <v>12</v>
      </c>
      <c r="DZ211" s="5016"/>
      <c r="EA211" s="5016"/>
      <c r="EB211" s="5016" t="s">
        <v>15</v>
      </c>
      <c r="EC211" s="5016" t="s">
        <v>12</v>
      </c>
      <c r="ED211" s="5016" t="s">
        <v>12</v>
      </c>
      <c r="EE211" s="5016"/>
      <c r="EF211" s="5016"/>
      <c r="EG211" s="5016"/>
      <c r="EH211" s="5016"/>
      <c r="EI211" s="5016" t="s">
        <v>0</v>
      </c>
      <c r="EJ211" s="5016"/>
      <c r="EK211" s="5016"/>
      <c r="EL211" s="4994"/>
      <c r="EM211" s="5016"/>
      <c r="EN211" s="5042"/>
      <c r="EO211" s="5038" t="s">
        <v>14</v>
      </c>
      <c r="EP211" s="5038" t="s">
        <v>12</v>
      </c>
      <c r="EQ211" s="5038"/>
      <c r="ER211" s="5038"/>
      <c r="ES211" s="5038" t="s">
        <v>15</v>
      </c>
      <c r="ET211" s="5038" t="s">
        <v>12</v>
      </c>
      <c r="EU211" s="5038" t="s">
        <v>12</v>
      </c>
      <c r="EV211" s="5038"/>
      <c r="EW211" s="5038"/>
      <c r="EX211" s="5038"/>
      <c r="EY211" s="5038"/>
      <c r="EZ211" s="5038" t="s">
        <v>0</v>
      </c>
      <c r="FA211" s="5382"/>
      <c r="FB211" s="5039"/>
      <c r="FD211" s="5135"/>
      <c r="FE211" s="5136"/>
      <c r="FF211" s="5136"/>
      <c r="FG211" s="5136"/>
      <c r="FH211" s="5136"/>
      <c r="FI211" s="5136"/>
      <c r="FJ211" s="5136"/>
      <c r="FK211" s="5136"/>
      <c r="FL211" s="5137"/>
      <c r="FM211" s="5136"/>
      <c r="FN211" s="5136"/>
      <c r="FO211" s="5136"/>
      <c r="FP211" s="5136"/>
      <c r="FQ211" s="5136"/>
      <c r="FR211" s="7064"/>
      <c r="FS211" s="5418"/>
      <c r="FT211" s="5138"/>
      <c r="GM211" s="6535"/>
      <c r="GN211" s="6536"/>
      <c r="GO211" s="6536"/>
      <c r="GP211" s="6536"/>
      <c r="GQ211" s="6536"/>
      <c r="GR211" s="6536"/>
      <c r="GS211" s="6536"/>
      <c r="GT211" s="6536"/>
      <c r="GU211" s="6537"/>
      <c r="GV211" s="6536"/>
      <c r="GW211" s="6536"/>
      <c r="GX211" s="6536"/>
      <c r="GY211" s="6536"/>
      <c r="GZ211" s="6536"/>
      <c r="HA211" s="6536"/>
      <c r="HB211" s="6676"/>
      <c r="HC211" s="6676"/>
      <c r="HD211" s="6538"/>
      <c r="HW211" s="7287"/>
      <c r="HX211" s="6747"/>
      <c r="HY211" s="6747"/>
      <c r="HZ211" s="6747"/>
      <c r="IA211" s="6748"/>
      <c r="IB211" s="6747"/>
      <c r="IC211" s="6747"/>
      <c r="ID211" s="6749"/>
      <c r="IE211" s="6750"/>
      <c r="IF211" s="6748"/>
      <c r="IG211" s="7192"/>
      <c r="IH211" s="6747"/>
      <c r="II211" s="6751"/>
      <c r="IJ211" s="6760"/>
      <c r="IK211" s="6761"/>
      <c r="IL211" s="7177"/>
      <c r="IM211" s="6804"/>
      <c r="IN211" s="6762"/>
      <c r="IO211" s="5012"/>
      <c r="IP211" s="6731"/>
      <c r="IQ211" s="6731"/>
      <c r="IR211" s="6731"/>
      <c r="IS211" s="6731"/>
      <c r="IT211" s="6731"/>
      <c r="IU211" s="6731"/>
      <c r="IV211" s="6731"/>
      <c r="IW211" s="6731"/>
      <c r="IX211" s="6731"/>
      <c r="IY211" s="6731"/>
      <c r="IZ211" s="6731"/>
      <c r="JA211" s="6731"/>
      <c r="JB211" s="6731"/>
      <c r="JC211" s="6731"/>
      <c r="JD211" s="6731"/>
      <c r="JE211" s="6731"/>
    </row>
    <row r="212" spans="17:265" ht="15" thickBot="1">
      <c r="Q212" s="8103" t="s">
        <v>1839</v>
      </c>
      <c r="R212" s="8043" t="s">
        <v>1777</v>
      </c>
      <c r="S212" s="8047">
        <v>2</v>
      </c>
      <c r="T212" s="8043" t="s">
        <v>1837</v>
      </c>
      <c r="U212" s="8370">
        <v>45832</v>
      </c>
      <c r="V212" s="8580">
        <v>1.5</v>
      </c>
      <c r="W212" s="8047" t="s">
        <v>35</v>
      </c>
      <c r="X212" s="8047">
        <f>(V212*1000/500)</f>
        <v>3</v>
      </c>
      <c r="Y212" s="8049">
        <v>412.9</v>
      </c>
      <c r="Z212" s="8107">
        <v>45848</v>
      </c>
      <c r="AA212" s="8180">
        <v>45835</v>
      </c>
      <c r="AB212" s="8369">
        <v>25058</v>
      </c>
      <c r="AC212" s="8048">
        <v>1500</v>
      </c>
      <c r="AD212" s="8048">
        <f>(AC212-V212*1000)</f>
        <v>0</v>
      </c>
      <c r="AE212" s="8049">
        <f>(AC212*Y212/1000)</f>
        <v>619.35</v>
      </c>
      <c r="AF212" s="8049">
        <f>(AE212*0.05)</f>
        <v>30.967500000000001</v>
      </c>
      <c r="AG212" s="8383">
        <v>5</v>
      </c>
      <c r="AH212" s="7749" t="s">
        <v>8</v>
      </c>
      <c r="AI212" s="7782"/>
      <c r="AJ212" s="7845"/>
      <c r="AK212" s="8068"/>
      <c r="AL212" s="7730"/>
      <c r="AM212" s="7844"/>
      <c r="AN212" s="8069"/>
      <c r="AO212" s="7845"/>
      <c r="AP212" s="7845"/>
      <c r="AQ212" s="7850"/>
      <c r="AR212" s="7847"/>
      <c r="AS212" s="7844"/>
      <c r="AT212" s="7845"/>
      <c r="AU212" s="7849"/>
      <c r="AV212" s="7845"/>
      <c r="AW212" s="7850"/>
      <c r="AX212" s="7850"/>
      <c r="AY212" s="7851"/>
      <c r="AZ212" s="7649"/>
      <c r="BC212" s="5060" t="s">
        <v>3</v>
      </c>
      <c r="BD212" s="5060" t="s">
        <v>4</v>
      </c>
      <c r="BE212" s="5060" t="s">
        <v>18</v>
      </c>
      <c r="BF212" s="5060" t="s">
        <v>19</v>
      </c>
      <c r="BG212" s="5060" t="s">
        <v>19</v>
      </c>
      <c r="BH212" s="5060" t="s">
        <v>20</v>
      </c>
      <c r="BI212" s="5060" t="s">
        <v>21</v>
      </c>
      <c r="BJ212" s="5060" t="s">
        <v>22</v>
      </c>
      <c r="BK212" s="5060" t="s">
        <v>23</v>
      </c>
      <c r="BL212" s="5060" t="s">
        <v>23</v>
      </c>
      <c r="BM212" s="5060" t="s">
        <v>1227</v>
      </c>
      <c r="BN212" s="5060" t="s">
        <v>20</v>
      </c>
      <c r="BO212" s="5060" t="s">
        <v>25</v>
      </c>
      <c r="BP212" s="5060" t="s">
        <v>0</v>
      </c>
      <c r="BQ212" s="5060" t="s">
        <v>1363</v>
      </c>
      <c r="BR212" s="6697" t="s">
        <v>1388</v>
      </c>
      <c r="BS212" s="5060" t="s">
        <v>26</v>
      </c>
      <c r="BT212" s="5083"/>
      <c r="BU212" s="5227"/>
      <c r="BV212" s="5101"/>
      <c r="BW212" s="5101"/>
      <c r="BX212" s="5102"/>
      <c r="BY212" s="5102"/>
      <c r="BZ212" s="5102"/>
      <c r="CA212" s="5102"/>
      <c r="CB212" s="5102"/>
      <c r="CC212" s="5102"/>
      <c r="CD212" s="5102"/>
      <c r="CE212" s="5102"/>
      <c r="CF212" s="5102"/>
      <c r="CG212" s="5102"/>
      <c r="CH212" s="5102"/>
      <c r="CI212" s="5102"/>
      <c r="CJ212" s="5102"/>
      <c r="CL212" s="5139"/>
      <c r="CM212" s="5139"/>
      <c r="CN212" s="5139"/>
      <c r="CO212" s="5139"/>
      <c r="CP212" s="5139"/>
      <c r="CQ212" s="5139"/>
      <c r="CR212" s="5139"/>
      <c r="CS212" s="5139"/>
      <c r="CT212" s="5139"/>
      <c r="CU212" s="5139"/>
      <c r="CV212" s="5139"/>
      <c r="CW212" s="5139"/>
      <c r="CX212" s="5139"/>
      <c r="CY212" s="5139"/>
      <c r="CZ212" s="5139"/>
      <c r="DA212" s="5139"/>
      <c r="DB212" s="5139"/>
      <c r="DC212" s="5139"/>
      <c r="DD212" s="6909"/>
      <c r="DE212" s="5127"/>
      <c r="DF212" s="5127"/>
      <c r="DG212" s="2557"/>
      <c r="DH212" s="2557"/>
      <c r="DI212" s="2557"/>
      <c r="DJ212" s="2557"/>
      <c r="DK212" s="2557"/>
      <c r="DL212" s="2557"/>
      <c r="DM212" s="2557"/>
      <c r="DN212" s="2557"/>
      <c r="DO212" s="2557"/>
      <c r="DP212" s="2557"/>
      <c r="DQ212" s="2557"/>
      <c r="DR212" s="2557"/>
      <c r="DS212" s="2523"/>
      <c r="DU212" s="5017" t="s">
        <v>3</v>
      </c>
      <c r="DV212" s="5017" t="s">
        <v>4</v>
      </c>
      <c r="DW212" s="5017" t="s">
        <v>18</v>
      </c>
      <c r="DX212" s="5017" t="s">
        <v>19</v>
      </c>
      <c r="DY212" s="5017" t="s">
        <v>19</v>
      </c>
      <c r="DZ212" s="5017" t="s">
        <v>20</v>
      </c>
      <c r="EA212" s="5017" t="s">
        <v>21</v>
      </c>
      <c r="EB212" s="5017" t="s">
        <v>22</v>
      </c>
      <c r="EC212" s="5017" t="s">
        <v>23</v>
      </c>
      <c r="ED212" s="5017" t="s">
        <v>23</v>
      </c>
      <c r="EE212" s="5017" t="s">
        <v>1227</v>
      </c>
      <c r="EF212" s="5017" t="s">
        <v>20</v>
      </c>
      <c r="EG212" s="5017" t="s">
        <v>25</v>
      </c>
      <c r="EH212" s="5017" t="s">
        <v>0</v>
      </c>
      <c r="EI212" s="5017" t="s">
        <v>1363</v>
      </c>
      <c r="EJ212" s="5017"/>
      <c r="EK212" s="5017" t="s">
        <v>26</v>
      </c>
      <c r="EL212" s="4994"/>
      <c r="EM212" s="5017" t="s">
        <v>4</v>
      </c>
      <c r="EN212" s="5043" t="s">
        <v>18</v>
      </c>
      <c r="EO212" s="5040" t="s">
        <v>19</v>
      </c>
      <c r="EP212" s="5040" t="s">
        <v>19</v>
      </c>
      <c r="EQ212" s="5040" t="s">
        <v>20</v>
      </c>
      <c r="ER212" s="5040" t="s">
        <v>21</v>
      </c>
      <c r="ES212" s="5040" t="s">
        <v>22</v>
      </c>
      <c r="ET212" s="5040" t="s">
        <v>23</v>
      </c>
      <c r="EU212" s="5040" t="s">
        <v>23</v>
      </c>
      <c r="EV212" s="5040" t="s">
        <v>24</v>
      </c>
      <c r="EW212" s="5040" t="s">
        <v>20</v>
      </c>
      <c r="EX212" s="5040" t="s">
        <v>25</v>
      </c>
      <c r="EY212" s="5040" t="s">
        <v>0</v>
      </c>
      <c r="EZ212" s="5040" t="s">
        <v>1363</v>
      </c>
      <c r="FA212" s="5383"/>
      <c r="FB212" s="5041" t="s">
        <v>26</v>
      </c>
      <c r="FD212" s="5140"/>
      <c r="FE212" s="5141"/>
      <c r="FF212" s="5141"/>
      <c r="FG212" s="5141"/>
      <c r="FH212" s="5141"/>
      <c r="FI212" s="5141"/>
      <c r="FJ212" s="5141"/>
      <c r="FK212" s="5141"/>
      <c r="FL212" s="5142"/>
      <c r="FM212" s="5141"/>
      <c r="FN212" s="5141"/>
      <c r="FO212" s="5141"/>
      <c r="FP212" s="5141"/>
      <c r="FQ212" s="5141"/>
      <c r="FR212" s="5203"/>
      <c r="FS212" s="5420"/>
      <c r="FT212" s="5143"/>
      <c r="GM212" s="6557"/>
      <c r="GN212" s="6558"/>
      <c r="GO212" s="6558"/>
      <c r="GP212" s="6558"/>
      <c r="GQ212" s="6558"/>
      <c r="GR212" s="6558"/>
      <c r="GS212" s="6558"/>
      <c r="GT212" s="6558"/>
      <c r="GU212" s="6559"/>
      <c r="GV212" s="6558"/>
      <c r="GW212" s="6558"/>
      <c r="GX212" s="6558"/>
      <c r="GY212" s="6558"/>
      <c r="GZ212" s="6558"/>
      <c r="HA212" s="6558"/>
      <c r="HB212" s="6899"/>
      <c r="HC212" s="6899"/>
      <c r="HD212" s="6560"/>
      <c r="HW212" s="6769"/>
      <c r="HX212" s="6765"/>
      <c r="HY212" s="6765"/>
      <c r="HZ212" s="6765"/>
      <c r="IA212" s="6765"/>
      <c r="IB212" s="6765"/>
      <c r="IC212" s="6765"/>
      <c r="ID212" s="6765"/>
      <c r="IE212" s="6770"/>
      <c r="IF212" s="6765"/>
      <c r="IG212" s="6765"/>
      <c r="IH212" s="6765"/>
      <c r="II212" s="6765"/>
      <c r="IJ212" s="6765"/>
      <c r="IK212" s="6765"/>
      <c r="IL212" s="6819"/>
      <c r="IM212" s="6819"/>
      <c r="IN212" s="6762"/>
      <c r="IO212" s="5012"/>
      <c r="IP212" s="6731"/>
      <c r="IQ212" s="6731"/>
      <c r="IR212" s="6731"/>
      <c r="IS212" s="6731"/>
      <c r="IT212" s="6731"/>
      <c r="IU212" s="6731"/>
      <c r="IV212" s="6731"/>
      <c r="IW212" s="6731"/>
      <c r="IX212" s="6731"/>
      <c r="IY212" s="6731"/>
      <c r="IZ212" s="6731"/>
      <c r="JA212" s="6731"/>
      <c r="JB212" s="6731"/>
      <c r="JC212" s="6731"/>
      <c r="JD212" s="6731"/>
      <c r="JE212" s="6731"/>
    </row>
    <row r="213" spans="17:265" ht="18" thickBot="1">
      <c r="Q213" s="7670"/>
      <c r="R213" s="7671"/>
      <c r="S213" s="7706"/>
      <c r="T213" s="7673"/>
      <c r="U213" s="7674"/>
      <c r="V213" s="8439"/>
      <c r="W213" s="7671"/>
      <c r="X213" s="7671"/>
      <c r="Y213" s="7681"/>
      <c r="Z213" s="8051"/>
      <c r="AA213" s="8573"/>
      <c r="AB213" s="7952"/>
      <c r="AC213" s="7680"/>
      <c r="AD213" s="7680"/>
      <c r="AE213" s="7681"/>
      <c r="AF213" s="7681"/>
      <c r="AG213" s="8127"/>
      <c r="AH213" s="8114"/>
      <c r="AI213" s="7782"/>
      <c r="AJ213" s="7839"/>
      <c r="AK213" s="8018"/>
      <c r="AL213" s="8018"/>
      <c r="AM213" s="8019"/>
      <c r="AN213" s="8019"/>
      <c r="AO213" s="8019"/>
      <c r="AP213" s="7845"/>
      <c r="AQ213" s="8019"/>
      <c r="AR213" s="8019"/>
      <c r="AS213" s="8019"/>
      <c r="AT213" s="8019"/>
      <c r="AU213" s="8019"/>
      <c r="AV213" s="8019"/>
      <c r="AW213" s="8019"/>
      <c r="AX213" s="8019"/>
      <c r="AY213" s="8019"/>
      <c r="AZ213" s="8019"/>
      <c r="BC213" s="5061"/>
      <c r="BD213" s="5061"/>
      <c r="BE213" s="5061"/>
      <c r="BF213" s="5061" t="s">
        <v>3</v>
      </c>
      <c r="BG213" s="5061" t="s">
        <v>18</v>
      </c>
      <c r="BH213" s="5061"/>
      <c r="BI213" s="5061"/>
      <c r="BJ213" s="5061" t="s">
        <v>21</v>
      </c>
      <c r="BK213" s="5061" t="s">
        <v>27</v>
      </c>
      <c r="BL213" s="5061" t="s">
        <v>28</v>
      </c>
      <c r="BM213" s="5061"/>
      <c r="BN213" s="5061"/>
      <c r="BO213" s="5061"/>
      <c r="BP213" s="5061"/>
      <c r="BQ213" s="5061" t="s">
        <v>11</v>
      </c>
      <c r="BR213" s="5061"/>
      <c r="BS213" s="5061"/>
      <c r="BT213" s="5083"/>
      <c r="BU213" s="8364" t="s">
        <v>1845</v>
      </c>
      <c r="BV213" s="5101" t="s">
        <v>1847</v>
      </c>
      <c r="BW213" s="5082" t="s">
        <v>1848</v>
      </c>
      <c r="BX213" s="5102"/>
      <c r="BY213" s="5102"/>
      <c r="BZ213" s="5102"/>
      <c r="CA213" s="5102"/>
      <c r="CB213" s="5102"/>
      <c r="CC213" s="5102"/>
      <c r="CD213" s="5102"/>
      <c r="CE213" s="5102"/>
      <c r="CF213" s="5102"/>
      <c r="CG213" s="5102"/>
      <c r="CH213" s="5102"/>
      <c r="CI213" s="5102"/>
      <c r="CJ213" s="5102"/>
      <c r="CL213" s="5103" t="s">
        <v>1814</v>
      </c>
      <c r="CM213" s="5103"/>
      <c r="CN213" s="5104"/>
      <c r="CO213" s="5104"/>
      <c r="CP213" s="5104"/>
      <c r="CQ213" s="5104"/>
      <c r="CR213" s="5104"/>
      <c r="CS213" s="5104"/>
      <c r="CT213" s="5104"/>
      <c r="CU213" s="5104"/>
      <c r="CV213" s="5104"/>
      <c r="CW213" s="5104"/>
      <c r="CX213" s="5104"/>
      <c r="CY213" s="5104"/>
      <c r="CZ213" s="5104"/>
      <c r="DA213" s="5104"/>
      <c r="DB213" s="5104"/>
      <c r="DC213" s="5139"/>
      <c r="DD213" s="6909"/>
      <c r="DE213" s="5127"/>
      <c r="DF213" s="5127"/>
      <c r="DG213" s="2557"/>
      <c r="DH213" s="2557"/>
      <c r="DI213" s="2557"/>
      <c r="DJ213" s="2557"/>
      <c r="DK213" s="2557"/>
      <c r="DL213" s="2557"/>
      <c r="DM213" s="2557"/>
      <c r="DN213" s="2557"/>
      <c r="DO213" s="2557"/>
      <c r="DP213" s="2557"/>
      <c r="DQ213" s="2557"/>
      <c r="DR213" s="2557"/>
      <c r="DS213" s="2523"/>
      <c r="DU213" s="5018"/>
      <c r="DV213" s="5018"/>
      <c r="DW213" s="5018"/>
      <c r="DX213" s="5018" t="s">
        <v>3</v>
      </c>
      <c r="DY213" s="5018" t="s">
        <v>18</v>
      </c>
      <c r="DZ213" s="5018"/>
      <c r="EA213" s="5018"/>
      <c r="EB213" s="5018" t="s">
        <v>21</v>
      </c>
      <c r="EC213" s="5018" t="s">
        <v>27</v>
      </c>
      <c r="ED213" s="5018" t="s">
        <v>28</v>
      </c>
      <c r="EE213" s="5018"/>
      <c r="EF213" s="5018"/>
      <c r="EG213" s="5018"/>
      <c r="EH213" s="5018"/>
      <c r="EI213" s="5018" t="s">
        <v>11</v>
      </c>
      <c r="EJ213" s="5018"/>
      <c r="EK213" s="5018"/>
      <c r="EL213" s="4994"/>
      <c r="EM213" s="5018"/>
      <c r="EN213" s="5044"/>
      <c r="EO213" s="5045" t="s">
        <v>3</v>
      </c>
      <c r="EP213" s="5045" t="s">
        <v>18</v>
      </c>
      <c r="EQ213" s="5045"/>
      <c r="ER213" s="5045"/>
      <c r="ES213" s="5045" t="s">
        <v>21</v>
      </c>
      <c r="ET213" s="5045" t="s">
        <v>27</v>
      </c>
      <c r="EU213" s="5045" t="s">
        <v>28</v>
      </c>
      <c r="EV213" s="5045"/>
      <c r="EW213" s="5045"/>
      <c r="EX213" s="5045"/>
      <c r="EY213" s="5045"/>
      <c r="EZ213" s="5045" t="s">
        <v>11</v>
      </c>
      <c r="FA213" s="5384"/>
      <c r="FB213" s="5046"/>
      <c r="FD213" s="2248"/>
      <c r="FE213" s="2248"/>
      <c r="FF213" s="2248"/>
      <c r="FG213" s="2248"/>
      <c r="FH213" s="2248"/>
      <c r="FI213" s="2248"/>
      <c r="FJ213" s="2248"/>
      <c r="FK213" s="2248"/>
      <c r="FL213" s="2248"/>
      <c r="FM213" s="2248"/>
      <c r="FN213" s="2248"/>
      <c r="FO213" s="2248"/>
      <c r="FP213" s="2248"/>
      <c r="FQ213" s="2248"/>
      <c r="FR213" s="2248"/>
      <c r="FS213" s="2248"/>
      <c r="FT213" s="2248"/>
      <c r="GM213" s="6557"/>
      <c r="GN213" s="6558"/>
      <c r="GO213" s="6558"/>
      <c r="GP213" s="6558"/>
      <c r="GQ213" s="6558"/>
      <c r="GR213" s="6558"/>
      <c r="GS213" s="6558"/>
      <c r="GT213" s="6558"/>
      <c r="GU213" s="6559"/>
      <c r="GV213" s="6558"/>
      <c r="GW213" s="6558"/>
      <c r="GX213" s="6558"/>
      <c r="GY213" s="6558"/>
      <c r="GZ213" s="6558"/>
      <c r="HA213" s="6558"/>
      <c r="HB213" s="6899"/>
      <c r="HC213" s="6899"/>
      <c r="HD213" s="6560"/>
      <c r="HW213" s="6763"/>
      <c r="HX213" s="6764"/>
      <c r="HY213" s="6765"/>
      <c r="HZ213" s="6765"/>
      <c r="IA213" s="6766"/>
      <c r="IB213" s="6765"/>
      <c r="IC213" s="6765"/>
      <c r="ID213" s="6765"/>
      <c r="IE213" s="6767"/>
      <c r="IF213" s="6765"/>
      <c r="IG213" s="6765"/>
      <c r="IH213" s="6768"/>
      <c r="II213" s="6765"/>
      <c r="IJ213" s="6768"/>
      <c r="IK213" s="6768"/>
      <c r="IL213" s="6884"/>
      <c r="IM213" s="6884"/>
      <c r="IN213" s="6762"/>
      <c r="IO213" s="5012"/>
      <c r="IP213" s="6731"/>
      <c r="IQ213" s="6731"/>
      <c r="IR213" s="6731"/>
      <c r="IS213" s="6731"/>
      <c r="IT213" s="6731"/>
      <c r="IU213" s="6731"/>
      <c r="IV213" s="6731"/>
      <c r="IW213" s="6731"/>
      <c r="IX213" s="6731"/>
      <c r="IY213" s="6731"/>
      <c r="IZ213" s="6731"/>
      <c r="JA213" s="6731"/>
      <c r="JB213" s="6731"/>
      <c r="JC213" s="6731"/>
      <c r="JD213" s="6731"/>
      <c r="JE213" s="6731"/>
    </row>
    <row r="214" spans="17:265" ht="15" thickBot="1">
      <c r="Q214" s="7670"/>
      <c r="R214" s="7671"/>
      <c r="S214" s="7706"/>
      <c r="T214" s="7673"/>
      <c r="U214" s="7674"/>
      <c r="V214" s="7796"/>
      <c r="W214" s="7671"/>
      <c r="X214" s="7671"/>
      <c r="Y214" s="7681"/>
      <c r="Z214" s="8051"/>
      <c r="AA214" s="8573"/>
      <c r="AB214" s="7952"/>
      <c r="AC214" s="7680"/>
      <c r="AD214" s="7680"/>
      <c r="AE214" s="7681"/>
      <c r="AF214" s="7681"/>
      <c r="AG214" s="8127"/>
      <c r="AH214" s="7711"/>
      <c r="AI214" s="7782"/>
      <c r="AJ214" s="7654" t="s">
        <v>1611</v>
      </c>
      <c r="AK214" s="7649" t="s">
        <v>1615</v>
      </c>
      <c r="AL214" s="7649"/>
      <c r="AM214" s="7649"/>
      <c r="AN214" s="7655"/>
      <c r="AO214" s="7649"/>
      <c r="AP214" s="8019"/>
      <c r="AQ214" s="7649"/>
      <c r="AR214" s="7649"/>
      <c r="AS214" s="7649"/>
      <c r="AT214" s="7649"/>
      <c r="AU214" s="7649"/>
      <c r="AV214" s="7649"/>
      <c r="AW214" s="7649"/>
      <c r="AX214" s="7649"/>
      <c r="AY214" s="7649"/>
      <c r="AZ214" s="7649"/>
      <c r="BC214" s="6483"/>
      <c r="BD214" s="5326"/>
      <c r="BE214" s="5326"/>
      <c r="BF214" s="6484"/>
      <c r="BG214" s="6485"/>
      <c r="BH214" s="5326"/>
      <c r="BI214" s="5326"/>
      <c r="BJ214" s="5326"/>
      <c r="BK214" s="6491"/>
      <c r="BL214" s="6485"/>
      <c r="BM214" s="5326"/>
      <c r="BN214" s="6486"/>
      <c r="BO214" s="6486"/>
      <c r="BP214" s="6486"/>
      <c r="BQ214" s="6486"/>
      <c r="BR214" s="6693"/>
      <c r="BS214" s="5064"/>
      <c r="BT214" s="5083"/>
      <c r="BU214" s="5262"/>
      <c r="BV214" s="5084"/>
      <c r="BW214" s="5085" t="s">
        <v>14</v>
      </c>
      <c r="BX214" s="5085" t="s">
        <v>12</v>
      </c>
      <c r="BY214" s="5085"/>
      <c r="BZ214" s="5085"/>
      <c r="CA214" s="5085" t="s">
        <v>15</v>
      </c>
      <c r="CB214" s="5085" t="s">
        <v>12</v>
      </c>
      <c r="CC214" s="5085" t="s">
        <v>12</v>
      </c>
      <c r="CD214" s="5085"/>
      <c r="CE214" s="5085"/>
      <c r="CF214" s="5085"/>
      <c r="CG214" s="5085"/>
      <c r="CH214" s="5085" t="s">
        <v>0</v>
      </c>
      <c r="CI214" s="6466"/>
      <c r="CJ214" s="5086"/>
      <c r="CL214" s="5106"/>
      <c r="CM214" s="5106"/>
      <c r="CN214" s="5106"/>
      <c r="CO214" s="5106" t="s">
        <v>14</v>
      </c>
      <c r="CP214" s="5106" t="s">
        <v>12</v>
      </c>
      <c r="CQ214" s="5106"/>
      <c r="CR214" s="5106"/>
      <c r="CS214" s="5106" t="s">
        <v>15</v>
      </c>
      <c r="CT214" s="5106" t="s">
        <v>12</v>
      </c>
      <c r="CU214" s="5106" t="s">
        <v>12</v>
      </c>
      <c r="CV214" s="5106"/>
      <c r="CW214" s="5106"/>
      <c r="CX214" s="5106"/>
      <c r="CY214" s="5106"/>
      <c r="CZ214" s="5106" t="s">
        <v>0</v>
      </c>
      <c r="DA214" s="5106"/>
      <c r="DB214" s="5106"/>
      <c r="DC214" s="5139"/>
      <c r="DD214" s="6910"/>
      <c r="DE214" s="5486"/>
      <c r="DF214" s="5486"/>
      <c r="DG214" s="2560"/>
      <c r="DH214" s="2560"/>
      <c r="DI214" s="2560"/>
      <c r="DJ214" s="2560"/>
      <c r="DK214" s="2560"/>
      <c r="DL214" s="2560"/>
      <c r="DM214" s="2560"/>
      <c r="DN214" s="2560"/>
      <c r="DO214" s="2560"/>
      <c r="DP214" s="2560"/>
      <c r="DQ214" s="2560"/>
      <c r="DR214" s="2560"/>
      <c r="DS214" s="2562"/>
      <c r="DU214" s="5022"/>
      <c r="DV214" s="5023"/>
      <c r="DW214" s="5023"/>
      <c r="DX214" s="5023"/>
      <c r="DY214" s="5023"/>
      <c r="DZ214" s="5023"/>
      <c r="EA214" s="5023"/>
      <c r="EB214" s="5023"/>
      <c r="EC214" s="5034"/>
      <c r="ED214" s="5023"/>
      <c r="EE214" s="5023"/>
      <c r="EF214" s="5023"/>
      <c r="EG214" s="5023"/>
      <c r="EH214" s="6920"/>
      <c r="EI214" s="6920"/>
      <c r="EJ214" s="5352"/>
      <c r="EK214" s="5024"/>
      <c r="EL214" s="4994"/>
      <c r="EM214" s="6931"/>
      <c r="EN214" s="6929"/>
      <c r="EO214" s="6929"/>
      <c r="EP214" s="6930"/>
      <c r="EQ214" s="6930"/>
      <c r="ER214" s="6930"/>
      <c r="ES214" s="6930"/>
      <c r="ET214" s="6930"/>
      <c r="EU214" s="6930"/>
      <c r="EV214" s="6930"/>
      <c r="EW214" s="6930"/>
      <c r="EX214" s="6930"/>
      <c r="EY214" s="6930"/>
      <c r="EZ214" s="6930"/>
      <c r="FA214" s="6930"/>
      <c r="FB214" s="471"/>
      <c r="FD214" s="2248"/>
      <c r="FE214" s="2248"/>
      <c r="FF214" s="2248"/>
      <c r="FG214" s="2248"/>
      <c r="FH214" s="2248"/>
      <c r="FI214" s="2248"/>
      <c r="FJ214" s="2248"/>
      <c r="FK214" s="2248"/>
      <c r="FL214" s="2248"/>
      <c r="FM214" s="2248"/>
      <c r="FN214" s="2248"/>
      <c r="FO214" s="2248"/>
      <c r="FP214" s="2248"/>
      <c r="FQ214" s="2248"/>
      <c r="FR214" s="2248"/>
      <c r="FS214" s="2248"/>
      <c r="FT214" s="2248"/>
      <c r="GM214" s="6561"/>
      <c r="GN214" s="6562"/>
      <c r="GO214" s="6562"/>
      <c r="GP214" s="6562"/>
      <c r="GQ214" s="6562"/>
      <c r="GR214" s="6562"/>
      <c r="GS214" s="6562"/>
      <c r="GT214" s="6562"/>
      <c r="GU214" s="6567"/>
      <c r="GV214" s="6562"/>
      <c r="GW214" s="6562"/>
      <c r="GX214" s="6562"/>
      <c r="GY214" s="6562"/>
      <c r="GZ214" s="6562"/>
      <c r="HA214" s="6655">
        <f>SUM(HA203:HA213)</f>
        <v>0</v>
      </c>
      <c r="HB214" s="6900"/>
      <c r="HC214" s="6900"/>
      <c r="HD214" s="6568"/>
      <c r="HW214" s="6769"/>
      <c r="HX214" s="6765"/>
      <c r="HY214" s="6765"/>
      <c r="HZ214" s="6765"/>
      <c r="IA214" s="6765"/>
      <c r="IB214" s="6765"/>
      <c r="IC214" s="6765"/>
      <c r="ID214" s="6765"/>
      <c r="IE214" s="6770"/>
      <c r="IF214" s="6765"/>
      <c r="IG214" s="6765"/>
      <c r="IH214" s="6765"/>
      <c r="II214" s="6765"/>
      <c r="IJ214" s="6765"/>
      <c r="IK214" s="6765"/>
      <c r="IL214" s="6819"/>
      <c r="IM214" s="6819"/>
      <c r="IN214" s="6762"/>
      <c r="IO214" s="5012"/>
      <c r="IP214" s="6731"/>
      <c r="IQ214" s="6731"/>
      <c r="IR214" s="6731"/>
      <c r="IS214" s="6731"/>
      <c r="IT214" s="6731"/>
      <c r="IU214" s="6731"/>
      <c r="IV214" s="6731"/>
      <c r="IW214" s="6731"/>
      <c r="IX214" s="6731"/>
      <c r="IY214" s="6731"/>
      <c r="IZ214" s="6731"/>
      <c r="JA214" s="6731"/>
      <c r="JB214" s="6731"/>
      <c r="JC214" s="6731"/>
      <c r="JD214" s="6731"/>
      <c r="JE214" s="6731"/>
    </row>
    <row r="215" spans="17:265" ht="16.2" thickBot="1">
      <c r="Q215" s="7889"/>
      <c r="R215" s="7890"/>
      <c r="S215" s="7890"/>
      <c r="T215" s="7890"/>
      <c r="U215" s="7890"/>
      <c r="V215" s="7890"/>
      <c r="W215" s="7890"/>
      <c r="X215" s="7890"/>
      <c r="Y215" s="7890"/>
      <c r="Z215" s="7890"/>
      <c r="AA215" s="7891"/>
      <c r="AB215" s="7890"/>
      <c r="AC215" s="7890"/>
      <c r="AD215" s="7890"/>
      <c r="AE215" s="7892">
        <f>SUM(AE177:AE214)</f>
        <v>781458.41</v>
      </c>
      <c r="AF215" s="7892">
        <f>SUM(AF177:AF214)</f>
        <v>37688.772499999992</v>
      </c>
      <c r="AG215" s="7890"/>
      <c r="AH215" s="7893"/>
      <c r="AI215" s="7782"/>
      <c r="AJ215" s="7656"/>
      <c r="AK215" s="7661"/>
      <c r="AL215" s="7662" t="s">
        <v>14</v>
      </c>
      <c r="AM215" s="7662" t="s">
        <v>12</v>
      </c>
      <c r="AN215" s="7662"/>
      <c r="AO215" s="7662"/>
      <c r="AP215" s="7662"/>
      <c r="AQ215" s="7662" t="s">
        <v>15</v>
      </c>
      <c r="AR215" s="7662" t="s">
        <v>12</v>
      </c>
      <c r="AS215" s="7662" t="s">
        <v>12</v>
      </c>
      <c r="AT215" s="7662"/>
      <c r="AU215" s="7662"/>
      <c r="AV215" s="7662"/>
      <c r="AW215" s="7662"/>
      <c r="AX215" s="7662" t="s">
        <v>0</v>
      </c>
      <c r="AY215" s="7663"/>
      <c r="AZ215" s="7664"/>
      <c r="BC215" s="7399"/>
      <c r="BD215" s="5321"/>
      <c r="BE215" s="5320"/>
      <c r="BF215" s="5321"/>
      <c r="BG215" s="5322"/>
      <c r="BH215" s="5323"/>
      <c r="BI215" s="5321"/>
      <c r="BJ215" s="5324"/>
      <c r="BK215" s="5346"/>
      <c r="BL215" s="6703"/>
      <c r="BM215" s="5325"/>
      <c r="BN215" s="5324"/>
      <c r="BO215" s="5326"/>
      <c r="BP215" s="5342"/>
      <c r="BQ215" s="5324"/>
      <c r="BR215" s="7157"/>
      <c r="BS215" s="5068"/>
      <c r="BT215" s="5083"/>
      <c r="BU215" s="5263" t="s">
        <v>4</v>
      </c>
      <c r="BV215" s="5087" t="s">
        <v>18</v>
      </c>
      <c r="BW215" s="5088" t="s">
        <v>19</v>
      </c>
      <c r="BX215" s="5088" t="s">
        <v>19</v>
      </c>
      <c r="BY215" s="5088" t="s">
        <v>20</v>
      </c>
      <c r="BZ215" s="5088" t="s">
        <v>21</v>
      </c>
      <c r="CA215" s="5088" t="s">
        <v>22</v>
      </c>
      <c r="CB215" s="5088" t="s">
        <v>23</v>
      </c>
      <c r="CC215" s="5088" t="s">
        <v>23</v>
      </c>
      <c r="CD215" s="5088" t="s">
        <v>24</v>
      </c>
      <c r="CE215" s="5088" t="s">
        <v>20</v>
      </c>
      <c r="CF215" s="5088" t="s">
        <v>25</v>
      </c>
      <c r="CG215" s="5088" t="s">
        <v>0</v>
      </c>
      <c r="CH215" s="5088" t="s">
        <v>1363</v>
      </c>
      <c r="CI215" s="6467"/>
      <c r="CJ215" s="5089" t="s">
        <v>26</v>
      </c>
      <c r="CL215" s="5110" t="s">
        <v>3</v>
      </c>
      <c r="CM215" s="5110" t="s">
        <v>4</v>
      </c>
      <c r="CN215" s="5110" t="s">
        <v>18</v>
      </c>
      <c r="CO215" s="5110" t="s">
        <v>19</v>
      </c>
      <c r="CP215" s="5110" t="s">
        <v>19</v>
      </c>
      <c r="CQ215" s="5110" t="s">
        <v>20</v>
      </c>
      <c r="CR215" s="5110" t="s">
        <v>21</v>
      </c>
      <c r="CS215" s="5110" t="s">
        <v>22</v>
      </c>
      <c r="CT215" s="5110" t="s">
        <v>23</v>
      </c>
      <c r="CU215" s="5110" t="s">
        <v>23</v>
      </c>
      <c r="CV215" s="5110" t="s">
        <v>1227</v>
      </c>
      <c r="CW215" s="5110" t="s">
        <v>20</v>
      </c>
      <c r="CX215" s="5110" t="s">
        <v>25</v>
      </c>
      <c r="CY215" s="5110" t="s">
        <v>0</v>
      </c>
      <c r="CZ215" s="5110" t="s">
        <v>1363</v>
      </c>
      <c r="DA215" s="5110" t="s">
        <v>1388</v>
      </c>
      <c r="DB215" s="5110" t="s">
        <v>26</v>
      </c>
      <c r="DC215" s="5139"/>
      <c r="DD215" s="5122"/>
      <c r="DE215" s="5149"/>
      <c r="DF215" s="5149"/>
      <c r="DG215" s="5150"/>
      <c r="DH215" s="5150"/>
      <c r="DI215" s="5150"/>
      <c r="DJ215" s="5150"/>
      <c r="DK215" s="5150"/>
      <c r="DL215" s="5150"/>
      <c r="DM215" s="5150"/>
      <c r="DN215" s="5150"/>
      <c r="DO215" s="5150"/>
      <c r="DP215" s="5150"/>
      <c r="DQ215" s="5150"/>
      <c r="DR215" s="5150"/>
      <c r="DS215" s="5150"/>
      <c r="DU215" s="5025"/>
      <c r="DV215" s="5013"/>
      <c r="DW215" s="5013"/>
      <c r="DX215" s="5013"/>
      <c r="DY215" s="5013"/>
      <c r="DZ215" s="5013"/>
      <c r="EA215" s="5013"/>
      <c r="EB215" s="5013"/>
      <c r="EC215" s="5035"/>
      <c r="ED215" s="5013"/>
      <c r="EE215" s="5013"/>
      <c r="EF215" s="5013"/>
      <c r="EG215" s="5013"/>
      <c r="EH215" s="5020"/>
      <c r="EI215" s="5020"/>
      <c r="EJ215" s="5348"/>
      <c r="EK215" s="5026"/>
      <c r="EL215" s="4994"/>
      <c r="EM215" s="6932"/>
      <c r="EN215" s="4449"/>
      <c r="EO215" s="4449"/>
      <c r="EP215" s="182"/>
      <c r="EQ215" s="182"/>
      <c r="ER215" s="182"/>
      <c r="ES215" s="182"/>
      <c r="ET215" s="182"/>
      <c r="EU215" s="182"/>
      <c r="EV215" s="182"/>
      <c r="EW215" s="182"/>
      <c r="EX215" s="182"/>
      <c r="EY215" s="182"/>
      <c r="EZ215" s="182"/>
      <c r="FA215" s="182"/>
      <c r="FB215" s="339"/>
      <c r="FD215" s="6326" t="s">
        <v>1525</v>
      </c>
      <c r="FE215" s="5103"/>
      <c r="FF215" s="5104"/>
      <c r="FG215" s="5104"/>
      <c r="FH215" s="5104"/>
      <c r="FI215" s="5104"/>
      <c r="FJ215" s="5104"/>
      <c r="FK215" s="5104"/>
      <c r="FL215" s="5104"/>
      <c r="FM215" s="5104"/>
      <c r="FN215" s="5104"/>
      <c r="FO215" s="5104"/>
      <c r="FP215" s="5104"/>
      <c r="FQ215" s="5104"/>
      <c r="FR215" s="5104"/>
      <c r="FS215" s="5104"/>
      <c r="FT215" s="5104"/>
      <c r="GM215" s="6520"/>
      <c r="GN215" s="6520"/>
      <c r="GO215" s="6520"/>
      <c r="GP215" s="6520"/>
      <c r="GQ215" s="6520"/>
      <c r="GR215" s="6520"/>
      <c r="GS215" s="6520"/>
      <c r="GT215" s="6520"/>
      <c r="GU215" s="6569"/>
      <c r="GV215" s="6520"/>
      <c r="GW215" s="6520"/>
      <c r="GX215" s="6520"/>
      <c r="GY215" s="6520"/>
      <c r="GZ215" s="6520"/>
      <c r="HA215" s="6710"/>
      <c r="HB215" s="6710"/>
      <c r="HC215" s="6710"/>
      <c r="HD215" s="6520"/>
      <c r="HW215" s="6769"/>
      <c r="HX215" s="6765"/>
      <c r="HY215" s="6765"/>
      <c r="HZ215" s="6765"/>
      <c r="IA215" s="6765"/>
      <c r="IB215" s="6765"/>
      <c r="IC215" s="6765"/>
      <c r="ID215" s="6765"/>
      <c r="IE215" s="6770"/>
      <c r="IF215" s="6765"/>
      <c r="IG215" s="6765"/>
      <c r="IH215" s="6765"/>
      <c r="II215" s="6765"/>
      <c r="IJ215" s="6765"/>
      <c r="IK215" s="6765"/>
      <c r="IL215" s="6819"/>
      <c r="IM215" s="6819"/>
      <c r="IN215" s="6762"/>
      <c r="IO215" s="5012"/>
      <c r="IP215" s="6731"/>
      <c r="IQ215" s="6731"/>
      <c r="IR215" s="6731"/>
      <c r="IS215" s="6731"/>
      <c r="IT215" s="6731"/>
      <c r="IU215" s="6731"/>
      <c r="IV215" s="6731"/>
      <c r="IW215" s="6731"/>
      <c r="IX215" s="6731"/>
      <c r="IY215" s="6731"/>
      <c r="IZ215" s="6731"/>
      <c r="JA215" s="6731"/>
      <c r="JB215" s="6731"/>
      <c r="JC215" s="6731"/>
      <c r="JD215" s="6731"/>
      <c r="JE215" s="6731"/>
    </row>
    <row r="216" spans="17:265" ht="15" thickBot="1">
      <c r="Q216" s="7782"/>
      <c r="R216" s="7782"/>
      <c r="S216" s="7782"/>
      <c r="T216" s="7782"/>
      <c r="U216" s="7782"/>
      <c r="V216" s="7782"/>
      <c r="W216" s="7782"/>
      <c r="X216" s="7782"/>
      <c r="Y216" s="7782"/>
      <c r="Z216" s="7782"/>
      <c r="AA216" s="7782"/>
      <c r="AB216" s="7782"/>
      <c r="AC216" s="7782"/>
      <c r="AD216" s="7782"/>
      <c r="AE216" s="7782"/>
      <c r="AF216" s="7782"/>
      <c r="AG216" s="7782"/>
      <c r="AH216" s="7782"/>
      <c r="AI216" s="7782"/>
      <c r="AJ216" s="7660" t="s">
        <v>4</v>
      </c>
      <c r="AK216" s="7666" t="s">
        <v>18</v>
      </c>
      <c r="AL216" s="7667" t="s">
        <v>19</v>
      </c>
      <c r="AM216" s="7667" t="s">
        <v>19</v>
      </c>
      <c r="AN216" s="7667" t="s">
        <v>20</v>
      </c>
      <c r="AO216" s="7667" t="s">
        <v>21</v>
      </c>
      <c r="AP216" s="7667" t="s">
        <v>1559</v>
      </c>
      <c r="AQ216" s="7667" t="s">
        <v>22</v>
      </c>
      <c r="AR216" s="7667" t="s">
        <v>23</v>
      </c>
      <c r="AS216" s="7667" t="s">
        <v>23</v>
      </c>
      <c r="AT216" s="7667" t="s">
        <v>24</v>
      </c>
      <c r="AU216" s="7667" t="s">
        <v>20</v>
      </c>
      <c r="AV216" s="7667" t="s">
        <v>25</v>
      </c>
      <c r="AW216" s="7667" t="s">
        <v>0</v>
      </c>
      <c r="AX216" s="7667" t="s">
        <v>1363</v>
      </c>
      <c r="AY216" s="7668" t="s">
        <v>1388</v>
      </c>
      <c r="AZ216" s="7669" t="s">
        <v>26</v>
      </c>
      <c r="BC216" s="5065"/>
      <c r="BD216" s="5066"/>
      <c r="BE216" s="5066"/>
      <c r="BF216" s="5066"/>
      <c r="BG216" s="5066"/>
      <c r="BH216" s="5066"/>
      <c r="BI216" s="5066"/>
      <c r="BJ216" s="5066"/>
      <c r="BK216" s="5067"/>
      <c r="BL216" s="5066"/>
      <c r="BM216" s="5066"/>
      <c r="BN216" s="5066"/>
      <c r="BO216" s="5066"/>
      <c r="BP216" s="5066"/>
      <c r="BQ216" s="5066"/>
      <c r="BR216" s="6694"/>
      <c r="BS216" s="5068"/>
      <c r="BT216" s="5083"/>
      <c r="BU216" s="5264"/>
      <c r="BV216" s="5090"/>
      <c r="BW216" s="5091" t="s">
        <v>3</v>
      </c>
      <c r="BX216" s="5091" t="s">
        <v>18</v>
      </c>
      <c r="BY216" s="5091"/>
      <c r="BZ216" s="5091"/>
      <c r="CA216" s="5091" t="s">
        <v>21</v>
      </c>
      <c r="CB216" s="5091" t="s">
        <v>27</v>
      </c>
      <c r="CC216" s="5091" t="s">
        <v>28</v>
      </c>
      <c r="CD216" s="5091"/>
      <c r="CE216" s="5091"/>
      <c r="CF216" s="5091"/>
      <c r="CG216" s="5091"/>
      <c r="CH216" s="5091" t="s">
        <v>11</v>
      </c>
      <c r="CI216" s="6468"/>
      <c r="CJ216" s="5092"/>
      <c r="CL216" s="5114"/>
      <c r="CM216" s="5114"/>
      <c r="CN216" s="5114"/>
      <c r="CO216" s="5114" t="s">
        <v>3</v>
      </c>
      <c r="CP216" s="5114" t="s">
        <v>18</v>
      </c>
      <c r="CQ216" s="5114"/>
      <c r="CR216" s="5114"/>
      <c r="CS216" s="5114" t="s">
        <v>21</v>
      </c>
      <c r="CT216" s="5114" t="s">
        <v>27</v>
      </c>
      <c r="CU216" s="5114" t="s">
        <v>28</v>
      </c>
      <c r="CV216" s="5114"/>
      <c r="CW216" s="5114"/>
      <c r="CX216" s="5114"/>
      <c r="CY216" s="5114"/>
      <c r="CZ216" s="5114" t="s">
        <v>11</v>
      </c>
      <c r="DA216" s="5114"/>
      <c r="DB216" s="5114"/>
      <c r="DC216" s="5139"/>
      <c r="DD216" s="5122"/>
      <c r="DE216" s="5149"/>
      <c r="DF216" s="5149"/>
      <c r="DG216" s="5150"/>
      <c r="DH216" s="5150"/>
      <c r="DI216" s="5150"/>
      <c r="DJ216" s="5150"/>
      <c r="DK216" s="5150"/>
      <c r="DL216" s="5150"/>
      <c r="DM216" s="5150"/>
      <c r="DN216" s="5150"/>
      <c r="DO216" s="5150"/>
      <c r="DP216" s="5150"/>
      <c r="DQ216" s="5150"/>
      <c r="DR216" s="5150"/>
      <c r="DS216" s="5150"/>
      <c r="DU216" s="5025"/>
      <c r="DV216" s="5013"/>
      <c r="DW216" s="5013"/>
      <c r="DX216" s="5013"/>
      <c r="DY216" s="5013"/>
      <c r="DZ216" s="5013"/>
      <c r="EA216" s="5013"/>
      <c r="EB216" s="5013"/>
      <c r="EC216" s="5035"/>
      <c r="ED216" s="5013"/>
      <c r="EE216" s="5013"/>
      <c r="EF216" s="5013"/>
      <c r="EG216" s="5013"/>
      <c r="EH216" s="5020"/>
      <c r="EI216" s="5020"/>
      <c r="EJ216" s="5348"/>
      <c r="EK216" s="5026"/>
      <c r="EL216" s="4994"/>
      <c r="EM216" s="6932"/>
      <c r="EN216" s="4449"/>
      <c r="EO216" s="4449"/>
      <c r="EP216" s="182"/>
      <c r="EQ216" s="182"/>
      <c r="ER216" s="182"/>
      <c r="ES216" s="182"/>
      <c r="ET216" s="182"/>
      <c r="EU216" s="182"/>
      <c r="EV216" s="182"/>
      <c r="EW216" s="182"/>
      <c r="EX216" s="182"/>
      <c r="EY216" s="182"/>
      <c r="EZ216" s="182"/>
      <c r="FA216" s="182"/>
      <c r="FB216" s="339"/>
      <c r="FD216" s="5106"/>
      <c r="FE216" s="5106"/>
      <c r="FF216" s="5106"/>
      <c r="FG216" s="5106" t="s">
        <v>14</v>
      </c>
      <c r="FH216" s="5106" t="s">
        <v>12</v>
      </c>
      <c r="FI216" s="5106"/>
      <c r="FJ216" s="5106"/>
      <c r="FK216" s="5106" t="s">
        <v>15</v>
      </c>
      <c r="FL216" s="5106" t="s">
        <v>12</v>
      </c>
      <c r="FM216" s="5106" t="s">
        <v>12</v>
      </c>
      <c r="FN216" s="5106"/>
      <c r="FO216" s="5106"/>
      <c r="FP216" s="5106"/>
      <c r="FQ216" s="5106"/>
      <c r="FR216" s="5106" t="s">
        <v>0</v>
      </c>
      <c r="FS216" s="5106"/>
      <c r="FT216" s="5106"/>
      <c r="GM216" s="6520"/>
      <c r="GN216" s="6520"/>
      <c r="GO216" s="6520"/>
      <c r="GP216" s="6520"/>
      <c r="GQ216" s="6520"/>
      <c r="GR216" s="6520"/>
      <c r="GS216" s="6520"/>
      <c r="GT216" s="6520"/>
      <c r="GU216" s="6569"/>
      <c r="GV216" s="6520"/>
      <c r="GW216" s="6520"/>
      <c r="GX216" s="6520"/>
      <c r="GY216" s="6520"/>
      <c r="GZ216" s="6520"/>
      <c r="HA216" s="6710"/>
      <c r="HB216" s="6710"/>
      <c r="HC216" s="6710"/>
      <c r="HD216" s="6520"/>
      <c r="HW216" s="6769"/>
      <c r="HX216" s="6765"/>
      <c r="HY216" s="6765"/>
      <c r="HZ216" s="6765"/>
      <c r="IA216" s="6765"/>
      <c r="IB216" s="6765"/>
      <c r="IC216" s="6765"/>
      <c r="ID216" s="6765"/>
      <c r="IE216" s="6770"/>
      <c r="IF216" s="6765"/>
      <c r="IG216" s="6765"/>
      <c r="IH216" s="6765"/>
      <c r="II216" s="6765"/>
      <c r="IJ216" s="6765"/>
      <c r="IK216" s="6765"/>
      <c r="IL216" s="6819"/>
      <c r="IM216" s="6819"/>
      <c r="IN216" s="6762"/>
      <c r="IO216" s="5012"/>
      <c r="IP216" s="6731"/>
      <c r="IQ216" s="6731"/>
      <c r="IR216" s="6731"/>
      <c r="IS216" s="6731"/>
      <c r="IT216" s="6731"/>
      <c r="IU216" s="6731"/>
      <c r="IV216" s="6731"/>
      <c r="IW216" s="6731"/>
      <c r="IX216" s="6731"/>
      <c r="IY216" s="6731"/>
      <c r="IZ216" s="6731"/>
      <c r="JA216" s="6731"/>
      <c r="JB216" s="6731"/>
      <c r="JC216" s="6731"/>
      <c r="JD216" s="6731"/>
      <c r="JE216" s="6731"/>
    </row>
    <row r="217" spans="17:265" ht="18" thickBot="1">
      <c r="Q217" s="7652" t="s">
        <v>1685</v>
      </c>
      <c r="R217" s="7653"/>
      <c r="S217" s="7650"/>
      <c r="T217" s="7650"/>
      <c r="U217" s="7650"/>
      <c r="V217" s="7650"/>
      <c r="W217" s="7650"/>
      <c r="X217" s="7650"/>
      <c r="Y217" s="7650"/>
      <c r="Z217" s="7650"/>
      <c r="AA217" s="7650"/>
      <c r="AB217" s="7650"/>
      <c r="AC217" s="7650"/>
      <c r="AD217" s="7650"/>
      <c r="AE217" s="7650"/>
      <c r="AF217" s="7650"/>
      <c r="AG217" s="7650"/>
      <c r="AH217" s="7650"/>
      <c r="AI217" s="7782"/>
      <c r="AJ217" s="7665"/>
      <c r="AK217" s="7685"/>
      <c r="AL217" s="7686" t="s">
        <v>3</v>
      </c>
      <c r="AM217" s="7686" t="s">
        <v>18</v>
      </c>
      <c r="AN217" s="7686"/>
      <c r="AO217" s="7686"/>
      <c r="AP217" s="7686"/>
      <c r="AQ217" s="7686" t="s">
        <v>21</v>
      </c>
      <c r="AR217" s="7686" t="s">
        <v>27</v>
      </c>
      <c r="AS217" s="7686" t="s">
        <v>28</v>
      </c>
      <c r="AT217" s="7686"/>
      <c r="AU217" s="7686"/>
      <c r="AV217" s="7686"/>
      <c r="AW217" s="7686"/>
      <c r="AX217" s="7686" t="s">
        <v>11</v>
      </c>
      <c r="AY217" s="7687"/>
      <c r="AZ217" s="7688"/>
      <c r="BC217" s="5069"/>
      <c r="BD217" s="5070"/>
      <c r="BE217" s="5066"/>
      <c r="BF217" s="5066"/>
      <c r="BG217" s="5071"/>
      <c r="BH217" s="5066"/>
      <c r="BI217" s="5066"/>
      <c r="BJ217" s="5066"/>
      <c r="BK217" s="5072"/>
      <c r="BL217" s="5066"/>
      <c r="BM217" s="5066"/>
      <c r="BN217" s="5073"/>
      <c r="BO217" s="5066"/>
      <c r="BP217" s="5073"/>
      <c r="BQ217" s="5073"/>
      <c r="BR217" s="6690"/>
      <c r="BS217" s="5068"/>
      <c r="BT217" s="5083"/>
      <c r="BU217" s="5466" t="s">
        <v>1846</v>
      </c>
      <c r="BV217" s="5312">
        <v>1</v>
      </c>
      <c r="BW217" s="5313" t="s">
        <v>101</v>
      </c>
      <c r="BX217" s="5314">
        <v>45888</v>
      </c>
      <c r="BY217" s="5315">
        <v>20</v>
      </c>
      <c r="BZ217" s="5313" t="s">
        <v>96</v>
      </c>
      <c r="CA217" s="5316">
        <v>71.989999999999995</v>
      </c>
      <c r="CB217" s="5347">
        <v>45894</v>
      </c>
      <c r="CC217" s="6705">
        <v>45895</v>
      </c>
      <c r="CD217" s="5317">
        <v>79499</v>
      </c>
      <c r="CE217" s="5316">
        <v>23</v>
      </c>
      <c r="CF217" s="5238">
        <v>0</v>
      </c>
      <c r="CG217" s="5242">
        <f>(CA217*CE217)</f>
        <v>1655.77</v>
      </c>
      <c r="CH217" s="5316">
        <f>(CG217*0.05)</f>
        <v>82.788499999999999</v>
      </c>
      <c r="CI217" s="7236">
        <v>5</v>
      </c>
      <c r="CJ217" s="5400"/>
      <c r="CL217" s="7201"/>
      <c r="CM217" s="7202"/>
      <c r="CN217" s="6328"/>
      <c r="CO217" s="6328"/>
      <c r="CP217" s="6329"/>
      <c r="CQ217" s="7203"/>
      <c r="CR217" s="6328"/>
      <c r="CS217" s="6333"/>
      <c r="CT217" s="7204"/>
      <c r="CU217" s="6329"/>
      <c r="CV217" s="6328"/>
      <c r="CW217" s="7205"/>
      <c r="CX217" s="7205"/>
      <c r="CY217" s="6333"/>
      <c r="CZ217" s="6354"/>
      <c r="DA217" s="7206"/>
      <c r="DB217" s="5121"/>
      <c r="DC217" s="5139"/>
      <c r="DD217" s="5105"/>
      <c r="DE217" s="5149"/>
      <c r="DF217" s="5149"/>
      <c r="DG217" s="5150"/>
      <c r="DH217" s="5150"/>
      <c r="DI217" s="5150"/>
      <c r="DJ217" s="5150"/>
      <c r="DK217" s="5150"/>
      <c r="DL217" s="5150"/>
      <c r="DM217" s="5150"/>
      <c r="DN217" s="5150"/>
      <c r="DO217" s="5150"/>
      <c r="DP217" s="5150"/>
      <c r="DQ217" s="5150"/>
      <c r="DR217" s="5150"/>
      <c r="DS217" s="5150"/>
      <c r="DU217" s="5027"/>
      <c r="DV217" s="5014"/>
      <c r="DW217" s="5013"/>
      <c r="DX217" s="5013"/>
      <c r="DY217" s="5019"/>
      <c r="DZ217" s="5013"/>
      <c r="EA217" s="5013"/>
      <c r="EB217" s="5013"/>
      <c r="EC217" s="5021"/>
      <c r="ED217" s="5013"/>
      <c r="EE217" s="5013"/>
      <c r="EF217" s="5020"/>
      <c r="EG217" s="5013"/>
      <c r="EH217" s="5020"/>
      <c r="EI217" s="5020"/>
      <c r="EJ217" s="5349"/>
      <c r="EK217" s="5026"/>
      <c r="EL217" s="4994"/>
      <c r="EM217" s="6932"/>
      <c r="EN217" s="4449"/>
      <c r="EO217" s="4449"/>
      <c r="EP217" s="182"/>
      <c r="EQ217" s="182"/>
      <c r="ER217" s="182"/>
      <c r="ES217" s="182"/>
      <c r="ET217" s="182"/>
      <c r="EU217" s="182"/>
      <c r="EV217" s="182"/>
      <c r="EW217" s="182"/>
      <c r="EX217" s="182"/>
      <c r="EY217" s="182"/>
      <c r="EZ217" s="182"/>
      <c r="FA217" s="182"/>
      <c r="FB217" s="339"/>
      <c r="FD217" s="5110" t="s">
        <v>3</v>
      </c>
      <c r="FE217" s="5110" t="s">
        <v>4</v>
      </c>
      <c r="FF217" s="5110" t="s">
        <v>18</v>
      </c>
      <c r="FG217" s="5110" t="s">
        <v>19</v>
      </c>
      <c r="FH217" s="5110" t="s">
        <v>19</v>
      </c>
      <c r="FI217" s="5110" t="s">
        <v>20</v>
      </c>
      <c r="FJ217" s="5110" t="s">
        <v>21</v>
      </c>
      <c r="FK217" s="5110" t="s">
        <v>22</v>
      </c>
      <c r="FL217" s="5110" t="s">
        <v>23</v>
      </c>
      <c r="FM217" s="5110" t="s">
        <v>23</v>
      </c>
      <c r="FN217" s="5110" t="s">
        <v>1227</v>
      </c>
      <c r="FO217" s="5110" t="s">
        <v>20</v>
      </c>
      <c r="FP217" s="5110" t="s">
        <v>25</v>
      </c>
      <c r="FQ217" s="5110" t="s">
        <v>0</v>
      </c>
      <c r="FR217" s="5110" t="s">
        <v>1363</v>
      </c>
      <c r="FS217" s="5110"/>
      <c r="FT217" s="5110" t="s">
        <v>26</v>
      </c>
      <c r="GM217" s="6515" t="s">
        <v>1727</v>
      </c>
      <c r="GN217" s="6516"/>
      <c r="GO217" s="6517"/>
      <c r="GP217" s="6517"/>
      <c r="GQ217" s="6517"/>
      <c r="GR217" s="6517"/>
      <c r="GS217" s="6517"/>
      <c r="GT217" s="6517"/>
      <c r="GU217" s="6517"/>
      <c r="GV217" s="6517"/>
      <c r="GW217" s="6517"/>
      <c r="GX217" s="6517"/>
      <c r="GY217" s="6517"/>
      <c r="GZ217" s="6517"/>
      <c r="HA217" s="6517"/>
      <c r="HB217" s="6517"/>
      <c r="HC217" s="6517"/>
      <c r="HD217" s="6517"/>
      <c r="HW217" s="6769"/>
      <c r="HX217" s="6765"/>
      <c r="HY217" s="6765"/>
      <c r="HZ217" s="6765"/>
      <c r="IA217" s="6765"/>
      <c r="IB217" s="6765"/>
      <c r="IC217" s="6765"/>
      <c r="ID217" s="6765"/>
      <c r="IE217" s="6770"/>
      <c r="IF217" s="6765"/>
      <c r="IG217" s="6765"/>
      <c r="IH217" s="6765"/>
      <c r="II217" s="6765"/>
      <c r="IJ217" s="6765"/>
      <c r="IK217" s="6765"/>
      <c r="IL217" s="6819"/>
      <c r="IM217" s="6819"/>
      <c r="IN217" s="6762"/>
      <c r="IO217" s="5012"/>
      <c r="IP217" s="6731"/>
      <c r="IQ217" s="6731"/>
      <c r="IR217" s="6731"/>
      <c r="IS217" s="6731"/>
      <c r="IT217" s="6731"/>
      <c r="IU217" s="6731"/>
      <c r="IV217" s="6731"/>
      <c r="IW217" s="6731"/>
      <c r="IX217" s="6731"/>
      <c r="IY217" s="6731"/>
      <c r="IZ217" s="6731"/>
      <c r="JA217" s="6731"/>
      <c r="JB217" s="6731"/>
      <c r="JC217" s="6731"/>
      <c r="JD217" s="6731"/>
      <c r="JE217" s="6731"/>
    </row>
    <row r="218" spans="17:265" ht="15" thickBot="1">
      <c r="Q218" s="7656"/>
      <c r="R218" s="7656"/>
      <c r="S218" s="7656"/>
      <c r="T218" s="7656" t="s">
        <v>14</v>
      </c>
      <c r="U218" s="7656" t="s">
        <v>12</v>
      </c>
      <c r="V218" s="7656"/>
      <c r="W218" s="7656"/>
      <c r="X218" s="7656"/>
      <c r="Y218" s="7656" t="s">
        <v>15</v>
      </c>
      <c r="Z218" s="7656" t="s">
        <v>12</v>
      </c>
      <c r="AA218" s="7656" t="s">
        <v>12</v>
      </c>
      <c r="AB218" s="7656"/>
      <c r="AC218" s="7656"/>
      <c r="AD218" s="7656"/>
      <c r="AE218" s="7656"/>
      <c r="AF218" s="7656" t="s">
        <v>0</v>
      </c>
      <c r="AG218" s="7656"/>
      <c r="AH218" s="7656"/>
      <c r="AI218" s="7782"/>
      <c r="AJ218" s="8071" t="s">
        <v>1617</v>
      </c>
      <c r="AK218" s="8072">
        <v>1</v>
      </c>
      <c r="AL218" s="8073" t="s">
        <v>101</v>
      </c>
      <c r="AM218" s="8074">
        <v>45477</v>
      </c>
      <c r="AN218" s="8075">
        <v>500</v>
      </c>
      <c r="AO218" s="8076" t="s">
        <v>1614</v>
      </c>
      <c r="AP218" s="7671">
        <f>(AN218*1000/1000)</f>
        <v>500</v>
      </c>
      <c r="AQ218" s="8077">
        <v>0</v>
      </c>
      <c r="AR218" s="8078">
        <v>45484</v>
      </c>
      <c r="AS218" s="8079">
        <v>45484</v>
      </c>
      <c r="AT218" s="8076"/>
      <c r="AU218" s="8080">
        <v>500</v>
      </c>
      <c r="AV218" s="8080">
        <v>0</v>
      </c>
      <c r="AW218" s="8077">
        <f>(AU218*AQ218/1000)</f>
        <v>0</v>
      </c>
      <c r="AX218" s="8077">
        <f>(AW218*0.05)</f>
        <v>0</v>
      </c>
      <c r="AY218" s="8081">
        <v>5</v>
      </c>
      <c r="AZ218" s="8082" t="s">
        <v>1281</v>
      </c>
      <c r="BC218" s="5065"/>
      <c r="BD218" s="5066"/>
      <c r="BE218" s="5066"/>
      <c r="BF218" s="5066"/>
      <c r="BG218" s="5066"/>
      <c r="BH218" s="5066"/>
      <c r="BI218" s="5066"/>
      <c r="BJ218" s="5066"/>
      <c r="BK218" s="5067"/>
      <c r="BL218" s="5066"/>
      <c r="BM218" s="5066"/>
      <c r="BN218" s="5066"/>
      <c r="BO218" s="5066"/>
      <c r="BP218" s="5066"/>
      <c r="BQ218" s="5066"/>
      <c r="BR218" s="6694"/>
      <c r="BS218" s="5068"/>
      <c r="BT218" s="5083"/>
      <c r="BU218" s="6718"/>
      <c r="BV218" s="5253"/>
      <c r="BW218" s="5254"/>
      <c r="BX218" s="5255"/>
      <c r="BY218" s="5256"/>
      <c r="BZ218" s="5254"/>
      <c r="CA218" s="5257"/>
      <c r="CB218" s="5397"/>
      <c r="CC218" s="6307"/>
      <c r="CD218" s="5398"/>
      <c r="CE218" s="5257"/>
      <c r="CF218" s="5246"/>
      <c r="CG218" s="5250"/>
      <c r="CH218" s="5257"/>
      <c r="CI218" s="6479"/>
      <c r="CJ218" s="5166"/>
      <c r="CL218" s="6497"/>
      <c r="CM218" s="6498"/>
      <c r="CN218" s="5408"/>
      <c r="CO218" s="5408"/>
      <c r="CP218" s="6299"/>
      <c r="CQ218" s="6499"/>
      <c r="CR218" s="5408"/>
      <c r="CS218" s="6300"/>
      <c r="CT218" s="6500"/>
      <c r="CU218" s="6501"/>
      <c r="CV218" s="5408"/>
      <c r="CW218" s="6502"/>
      <c r="CX218" s="6502"/>
      <c r="CY218" s="5409"/>
      <c r="CZ218" s="6503"/>
      <c r="DA218" s="6502"/>
      <c r="DB218" s="5126"/>
      <c r="DC218" s="5139"/>
      <c r="DD218" s="5106"/>
      <c r="DE218" s="5107"/>
      <c r="DF218" s="5108" t="s">
        <v>14</v>
      </c>
      <c r="DG218" s="5108" t="s">
        <v>12</v>
      </c>
      <c r="DH218" s="5108"/>
      <c r="DI218" s="5108"/>
      <c r="DJ218" s="5108" t="s">
        <v>15</v>
      </c>
      <c r="DK218" s="5108" t="s">
        <v>12</v>
      </c>
      <c r="DL218" s="5108" t="s">
        <v>12</v>
      </c>
      <c r="DM218" s="5108"/>
      <c r="DN218" s="5108"/>
      <c r="DO218" s="5108"/>
      <c r="DP218" s="5108"/>
      <c r="DQ218" s="5108" t="s">
        <v>0</v>
      </c>
      <c r="DR218" s="5180"/>
      <c r="DS218" s="5109"/>
      <c r="DU218" s="5025"/>
      <c r="DV218" s="5013"/>
      <c r="DW218" s="5013"/>
      <c r="DX218" s="5013"/>
      <c r="DY218" s="5013"/>
      <c r="DZ218" s="5013"/>
      <c r="EA218" s="5013"/>
      <c r="EB218" s="5013"/>
      <c r="EC218" s="5035"/>
      <c r="ED218" s="5013"/>
      <c r="EE218" s="5013"/>
      <c r="EF218" s="5013"/>
      <c r="EG218" s="5013"/>
      <c r="EH218" s="5020"/>
      <c r="EI218" s="5020"/>
      <c r="EJ218" s="5348"/>
      <c r="EK218" s="5026"/>
      <c r="EL218" s="4994"/>
      <c r="EM218" s="6932"/>
      <c r="EN218" s="4449"/>
      <c r="EO218" s="4449"/>
      <c r="EP218" s="182"/>
      <c r="EQ218" s="182"/>
      <c r="ER218" s="182"/>
      <c r="ES218" s="182"/>
      <c r="ET218" s="182"/>
      <c r="EU218" s="182"/>
      <c r="EV218" s="182"/>
      <c r="EW218" s="182"/>
      <c r="EX218" s="182"/>
      <c r="EY218" s="182"/>
      <c r="EZ218" s="182"/>
      <c r="FA218" s="182"/>
      <c r="FB218" s="339"/>
      <c r="FD218" s="5114"/>
      <c r="FE218" s="5114"/>
      <c r="FF218" s="5114"/>
      <c r="FG218" s="5114" t="s">
        <v>3</v>
      </c>
      <c r="FH218" s="5114" t="s">
        <v>18</v>
      </c>
      <c r="FI218" s="5114"/>
      <c r="FJ218" s="5114"/>
      <c r="FK218" s="5114" t="s">
        <v>21</v>
      </c>
      <c r="FL218" s="5114" t="s">
        <v>27</v>
      </c>
      <c r="FM218" s="5114" t="s">
        <v>28</v>
      </c>
      <c r="FN218" s="5114"/>
      <c r="FO218" s="5114"/>
      <c r="FP218" s="5114"/>
      <c r="FQ218" s="5114"/>
      <c r="FR218" s="5114" t="s">
        <v>11</v>
      </c>
      <c r="FS218" s="5114"/>
      <c r="FT218" s="5114"/>
      <c r="GM218" s="6570"/>
      <c r="GN218" s="6570"/>
      <c r="GO218" s="6570"/>
      <c r="GP218" s="6570" t="s">
        <v>14</v>
      </c>
      <c r="GQ218" s="6570" t="s">
        <v>12</v>
      </c>
      <c r="GR218" s="6570"/>
      <c r="GS218" s="6570"/>
      <c r="GT218" s="6570" t="s">
        <v>15</v>
      </c>
      <c r="GU218" s="6570" t="s">
        <v>12</v>
      </c>
      <c r="GV218" s="6570" t="s">
        <v>12</v>
      </c>
      <c r="GW218" s="6570"/>
      <c r="GX218" s="6570"/>
      <c r="GY218" s="6570"/>
      <c r="GZ218" s="6570"/>
      <c r="HA218" s="6570" t="s">
        <v>0</v>
      </c>
      <c r="HB218" s="6570"/>
      <c r="HC218" s="6570"/>
      <c r="HD218" s="6570"/>
      <c r="HW218" s="6769"/>
      <c r="HX218" s="6765"/>
      <c r="HY218" s="6765"/>
      <c r="HZ218" s="6765"/>
      <c r="IA218" s="6765"/>
      <c r="IB218" s="6765"/>
      <c r="IC218" s="6765"/>
      <c r="ID218" s="6765"/>
      <c r="IE218" s="6770"/>
      <c r="IF218" s="6765"/>
      <c r="IG218" s="6765"/>
      <c r="IH218" s="6765"/>
      <c r="II218" s="6765"/>
      <c r="IJ218" s="6765"/>
      <c r="IK218" s="6765"/>
      <c r="IL218" s="6819"/>
      <c r="IM218" s="6819"/>
      <c r="IN218" s="6762"/>
      <c r="IO218" s="5012"/>
      <c r="IP218" s="6731"/>
      <c r="IQ218" s="6731"/>
      <c r="IR218" s="6731"/>
      <c r="IS218" s="6731"/>
      <c r="IT218" s="6731"/>
      <c r="IU218" s="6731"/>
      <c r="IV218" s="6731"/>
      <c r="IW218" s="6731"/>
      <c r="IX218" s="6731"/>
      <c r="IY218" s="6731"/>
      <c r="IZ218" s="6731"/>
      <c r="JA218" s="6731"/>
      <c r="JB218" s="6731"/>
      <c r="JC218" s="6731"/>
      <c r="JD218" s="6731"/>
      <c r="JE218" s="6731"/>
    </row>
    <row r="219" spans="17:265">
      <c r="Q219" s="7660" t="s">
        <v>3</v>
      </c>
      <c r="R219" s="7660" t="s">
        <v>4</v>
      </c>
      <c r="S219" s="7660" t="s">
        <v>18</v>
      </c>
      <c r="T219" s="7660" t="s">
        <v>19</v>
      </c>
      <c r="U219" s="7660" t="s">
        <v>19</v>
      </c>
      <c r="V219" s="7660" t="s">
        <v>20</v>
      </c>
      <c r="W219" s="7660" t="s">
        <v>21</v>
      </c>
      <c r="X219" s="7660" t="s">
        <v>1559</v>
      </c>
      <c r="Y219" s="7660" t="s">
        <v>22</v>
      </c>
      <c r="Z219" s="7660" t="s">
        <v>23</v>
      </c>
      <c r="AA219" s="7660" t="s">
        <v>23</v>
      </c>
      <c r="AB219" s="7660" t="s">
        <v>1227</v>
      </c>
      <c r="AC219" s="7660" t="s">
        <v>20</v>
      </c>
      <c r="AD219" s="7660" t="s">
        <v>25</v>
      </c>
      <c r="AE219" s="7660" t="s">
        <v>0</v>
      </c>
      <c r="AF219" s="7660" t="s">
        <v>1363</v>
      </c>
      <c r="AG219" s="7660" t="s">
        <v>1388</v>
      </c>
      <c r="AH219" s="7660" t="s">
        <v>26</v>
      </c>
      <c r="AI219" s="7782"/>
      <c r="AJ219" s="8083" t="s">
        <v>1616</v>
      </c>
      <c r="AK219" s="7672">
        <v>2</v>
      </c>
      <c r="AL219" s="7952" t="s">
        <v>101</v>
      </c>
      <c r="AM219" s="7953">
        <v>45477</v>
      </c>
      <c r="AN219" s="8084">
        <v>500</v>
      </c>
      <c r="AO219" s="7676" t="s">
        <v>1614</v>
      </c>
      <c r="AP219" s="7671">
        <f>(AN219*1000/1000)</f>
        <v>500</v>
      </c>
      <c r="AQ219" s="7677">
        <v>0</v>
      </c>
      <c r="AR219" s="7955">
        <v>45484</v>
      </c>
      <c r="AS219" s="8085">
        <v>45484</v>
      </c>
      <c r="AT219" s="7676"/>
      <c r="AU219" s="7956">
        <v>500</v>
      </c>
      <c r="AV219" s="7956">
        <v>0</v>
      </c>
      <c r="AW219" s="7677">
        <f>(AU219*AQ219/1000)</f>
        <v>0</v>
      </c>
      <c r="AX219" s="7677">
        <f>(AW219*0.05)</f>
        <v>0</v>
      </c>
      <c r="AY219" s="8086">
        <v>5</v>
      </c>
      <c r="AZ219" s="8087" t="s">
        <v>1281</v>
      </c>
      <c r="BC219" s="5065"/>
      <c r="BD219" s="5066"/>
      <c r="BE219" s="5066"/>
      <c r="BF219" s="5066"/>
      <c r="BG219" s="5066"/>
      <c r="BH219" s="5066"/>
      <c r="BI219" s="5066"/>
      <c r="BJ219" s="5066"/>
      <c r="BK219" s="5067"/>
      <c r="BL219" s="5066"/>
      <c r="BM219" s="5066"/>
      <c r="BN219" s="5066"/>
      <c r="BO219" s="5066"/>
      <c r="BP219" s="5066"/>
      <c r="BQ219" s="5066"/>
      <c r="BR219" s="6694"/>
      <c r="BS219" s="5068"/>
      <c r="BT219" s="5083"/>
      <c r="BU219" s="6629"/>
      <c r="BV219" s="5253"/>
      <c r="BW219" s="5254"/>
      <c r="BX219" s="5255"/>
      <c r="BY219" s="5256"/>
      <c r="BZ219" s="5254"/>
      <c r="CA219" s="5257"/>
      <c r="CB219" s="5397"/>
      <c r="CC219" s="6307"/>
      <c r="CD219" s="5398"/>
      <c r="CE219" s="5257"/>
      <c r="CF219" s="5246"/>
      <c r="CG219" s="5250"/>
      <c r="CH219" s="5257"/>
      <c r="CI219" s="6479"/>
      <c r="CJ219" s="5166"/>
      <c r="CL219" s="5123"/>
      <c r="CM219" s="5124"/>
      <c r="CN219" s="5124"/>
      <c r="CO219" s="5124"/>
      <c r="CP219" s="5124"/>
      <c r="CQ219" s="5124"/>
      <c r="CR219" s="5124"/>
      <c r="CS219" s="5124"/>
      <c r="CT219" s="5125"/>
      <c r="CU219" s="5124"/>
      <c r="CV219" s="5124"/>
      <c r="CW219" s="5124"/>
      <c r="CX219" s="5124"/>
      <c r="CY219" s="5124"/>
      <c r="CZ219" s="5124"/>
      <c r="DA219" s="5416"/>
      <c r="DB219" s="5126"/>
      <c r="DC219" s="5139"/>
      <c r="DD219" s="5110" t="s">
        <v>4</v>
      </c>
      <c r="DE219" s="5111" t="s">
        <v>18</v>
      </c>
      <c r="DF219" s="5112" t="s">
        <v>19</v>
      </c>
      <c r="DG219" s="5112" t="s">
        <v>19</v>
      </c>
      <c r="DH219" s="5112" t="s">
        <v>20</v>
      </c>
      <c r="DI219" s="5112" t="s">
        <v>21</v>
      </c>
      <c r="DJ219" s="5112" t="s">
        <v>22</v>
      </c>
      <c r="DK219" s="5112" t="s">
        <v>23</v>
      </c>
      <c r="DL219" s="5112" t="s">
        <v>23</v>
      </c>
      <c r="DM219" s="5112" t="s">
        <v>24</v>
      </c>
      <c r="DN219" s="5112" t="s">
        <v>20</v>
      </c>
      <c r="DO219" s="5112" t="s">
        <v>25</v>
      </c>
      <c r="DP219" s="5112" t="s">
        <v>0</v>
      </c>
      <c r="DQ219" s="5112" t="s">
        <v>1363</v>
      </c>
      <c r="DR219" s="5181"/>
      <c r="DS219" s="5113" t="s">
        <v>26</v>
      </c>
      <c r="DU219" s="5025"/>
      <c r="DV219" s="5013"/>
      <c r="DW219" s="5013"/>
      <c r="DX219" s="5013"/>
      <c r="DY219" s="5013"/>
      <c r="DZ219" s="5013"/>
      <c r="EA219" s="5013"/>
      <c r="EB219" s="5013"/>
      <c r="EC219" s="5035"/>
      <c r="ED219" s="5013"/>
      <c r="EE219" s="5013"/>
      <c r="EF219" s="5013"/>
      <c r="EG219" s="5013"/>
      <c r="EH219" s="5020"/>
      <c r="EI219" s="5020"/>
      <c r="EJ219" s="5348"/>
      <c r="EK219" s="5026"/>
      <c r="EL219" s="4994"/>
      <c r="EM219" s="6932"/>
      <c r="EN219" s="4449"/>
      <c r="EO219" s="4449"/>
      <c r="EP219" s="182"/>
      <c r="EQ219" s="182"/>
      <c r="ER219" s="182"/>
      <c r="ES219" s="182"/>
      <c r="ET219" s="182"/>
      <c r="EU219" s="182"/>
      <c r="EV219" s="182"/>
      <c r="EW219" s="182"/>
      <c r="EX219" s="182"/>
      <c r="EY219" s="182"/>
      <c r="EZ219" s="182"/>
      <c r="FA219" s="182"/>
      <c r="FB219" s="339"/>
      <c r="FD219" s="7065"/>
      <c r="FE219" s="6339"/>
      <c r="FF219" s="6339"/>
      <c r="FG219" s="6339"/>
      <c r="FH219" s="6340"/>
      <c r="FI219" s="6339"/>
      <c r="FJ219" s="6339"/>
      <c r="FK219" s="6339"/>
      <c r="FL219" s="6343"/>
      <c r="FM219" s="6340"/>
      <c r="FN219" s="6339"/>
      <c r="FO219" s="6339"/>
      <c r="FP219" s="5119"/>
      <c r="FQ219" s="5119"/>
      <c r="FR219" s="5119"/>
      <c r="FS219" s="6964"/>
      <c r="FT219" s="5121"/>
      <c r="GM219" s="6573" t="s">
        <v>3</v>
      </c>
      <c r="GN219" s="6573" t="s">
        <v>4</v>
      </c>
      <c r="GO219" s="6573" t="s">
        <v>18</v>
      </c>
      <c r="GP219" s="6573" t="s">
        <v>19</v>
      </c>
      <c r="GQ219" s="6573" t="s">
        <v>19</v>
      </c>
      <c r="GR219" s="6573" t="s">
        <v>20</v>
      </c>
      <c r="GS219" s="6573" t="s">
        <v>21</v>
      </c>
      <c r="GT219" s="6573" t="s">
        <v>22</v>
      </c>
      <c r="GU219" s="6573" t="s">
        <v>23</v>
      </c>
      <c r="GV219" s="6573" t="s">
        <v>23</v>
      </c>
      <c r="GW219" s="6573" t="s">
        <v>1227</v>
      </c>
      <c r="GX219" s="6573" t="s">
        <v>20</v>
      </c>
      <c r="GY219" s="6573" t="s">
        <v>25</v>
      </c>
      <c r="GZ219" s="6573" t="s">
        <v>0</v>
      </c>
      <c r="HA219" s="6573" t="s">
        <v>1363</v>
      </c>
      <c r="HB219" s="6573" t="s">
        <v>1388</v>
      </c>
      <c r="HC219" s="6523" t="s">
        <v>1526</v>
      </c>
      <c r="HD219" s="6573" t="s">
        <v>26</v>
      </c>
      <c r="HW219" s="6771"/>
      <c r="HX219" s="6772"/>
      <c r="HY219" s="6772"/>
      <c r="HZ219" s="6772"/>
      <c r="IA219" s="6772"/>
      <c r="IB219" s="6772"/>
      <c r="IC219" s="6772"/>
      <c r="ID219" s="6772"/>
      <c r="IE219" s="6773"/>
      <c r="IF219" s="6772"/>
      <c r="IG219" s="6772"/>
      <c r="IH219" s="6772"/>
      <c r="II219" s="6772"/>
      <c r="IJ219" s="6772"/>
      <c r="IK219" s="6772"/>
      <c r="IL219" s="6869"/>
      <c r="IM219" s="6869"/>
      <c r="IN219" s="6881"/>
      <c r="IO219" s="5012"/>
      <c r="IP219" s="6731"/>
      <c r="IQ219" s="6731"/>
      <c r="IR219" s="6731"/>
      <c r="IS219" s="6731"/>
      <c r="IT219" s="6731"/>
      <c r="IU219" s="6731"/>
      <c r="IV219" s="6731"/>
      <c r="IW219" s="6731"/>
      <c r="IX219" s="6731"/>
      <c r="IY219" s="6731"/>
      <c r="IZ219" s="6731"/>
      <c r="JA219" s="6731"/>
      <c r="JB219" s="6731"/>
      <c r="JC219" s="6731"/>
      <c r="JD219" s="6731"/>
      <c r="JE219" s="6731"/>
    </row>
    <row r="220" spans="17:265" ht="15" thickBot="1">
      <c r="Q220" s="7665"/>
      <c r="R220" s="7665"/>
      <c r="S220" s="7665"/>
      <c r="T220" s="7665" t="s">
        <v>3</v>
      </c>
      <c r="U220" s="7665" t="s">
        <v>18</v>
      </c>
      <c r="V220" s="7665"/>
      <c r="W220" s="7665"/>
      <c r="X220" s="7665"/>
      <c r="Y220" s="7665" t="s">
        <v>21</v>
      </c>
      <c r="Z220" s="7665" t="s">
        <v>27</v>
      </c>
      <c r="AA220" s="7665" t="s">
        <v>28</v>
      </c>
      <c r="AB220" s="7665"/>
      <c r="AC220" s="7665"/>
      <c r="AD220" s="7665"/>
      <c r="AE220" s="7665"/>
      <c r="AF220" s="7665" t="s">
        <v>11</v>
      </c>
      <c r="AG220" s="7665"/>
      <c r="AH220" s="7665"/>
      <c r="AI220" s="7782"/>
      <c r="AJ220" s="7704" t="s">
        <v>1528</v>
      </c>
      <c r="AK220" s="7673">
        <v>3</v>
      </c>
      <c r="AL220" s="7952" t="s">
        <v>101</v>
      </c>
      <c r="AM220" s="7953">
        <v>45477</v>
      </c>
      <c r="AN220" s="8084">
        <v>500</v>
      </c>
      <c r="AO220" s="7676" t="s">
        <v>1614</v>
      </c>
      <c r="AP220" s="7671">
        <f>(AN220*1000/500)</f>
        <v>1000</v>
      </c>
      <c r="AQ220" s="7677">
        <v>0</v>
      </c>
      <c r="AR220" s="7955">
        <v>45484</v>
      </c>
      <c r="AS220" s="8085">
        <v>45484</v>
      </c>
      <c r="AT220" s="7676"/>
      <c r="AU220" s="7956">
        <v>500</v>
      </c>
      <c r="AV220" s="7956">
        <v>0</v>
      </c>
      <c r="AW220" s="7677">
        <f>(AU220*AQ220/1000)</f>
        <v>0</v>
      </c>
      <c r="AX220" s="7677">
        <f>(AW220*0.05)</f>
        <v>0</v>
      </c>
      <c r="AY220" s="8086">
        <v>5</v>
      </c>
      <c r="AZ220" s="8087" t="s">
        <v>1281</v>
      </c>
      <c r="BC220" s="5065"/>
      <c r="BD220" s="5066"/>
      <c r="BE220" s="5066"/>
      <c r="BF220" s="5066"/>
      <c r="BG220" s="5066"/>
      <c r="BH220" s="5066"/>
      <c r="BI220" s="5066"/>
      <c r="BJ220" s="5066"/>
      <c r="BK220" s="5072"/>
      <c r="BL220" s="5066"/>
      <c r="BM220" s="5066"/>
      <c r="BN220" s="5066"/>
      <c r="BO220" s="5066"/>
      <c r="BP220" s="5066"/>
      <c r="BQ220" s="5066"/>
      <c r="BR220" s="6694"/>
      <c r="BS220" s="5068"/>
      <c r="BT220" s="5083"/>
      <c r="BU220" s="6718"/>
      <c r="BV220" s="5253"/>
      <c r="BW220" s="5254"/>
      <c r="BX220" s="5255"/>
      <c r="BY220" s="5256"/>
      <c r="BZ220" s="5254"/>
      <c r="CA220" s="5257"/>
      <c r="CB220" s="5397"/>
      <c r="CC220" s="6307"/>
      <c r="CD220" s="5398"/>
      <c r="CE220" s="5257"/>
      <c r="CF220" s="5246"/>
      <c r="CG220" s="5250"/>
      <c r="CH220" s="5257"/>
      <c r="CI220" s="6479"/>
      <c r="CJ220" s="5166"/>
      <c r="CL220" s="5128"/>
      <c r="CM220" s="5129"/>
      <c r="CN220" s="5124"/>
      <c r="CO220" s="5124"/>
      <c r="CP220" s="5130"/>
      <c r="CQ220" s="5124"/>
      <c r="CR220" s="5124"/>
      <c r="CS220" s="5124"/>
      <c r="CT220" s="5131"/>
      <c r="CU220" s="5124"/>
      <c r="CV220" s="5124"/>
      <c r="CW220" s="5132"/>
      <c r="CX220" s="5124"/>
      <c r="CY220" s="5132"/>
      <c r="CZ220" s="5132"/>
      <c r="DA220" s="5417"/>
      <c r="DB220" s="5126"/>
      <c r="DC220" s="5139"/>
      <c r="DD220" s="5114"/>
      <c r="DE220" s="5115"/>
      <c r="DF220" s="5116" t="s">
        <v>3</v>
      </c>
      <c r="DG220" s="5116" t="s">
        <v>18</v>
      </c>
      <c r="DH220" s="5116"/>
      <c r="DI220" s="5116"/>
      <c r="DJ220" s="5116" t="s">
        <v>21</v>
      </c>
      <c r="DK220" s="5116" t="s">
        <v>27</v>
      </c>
      <c r="DL220" s="5116" t="s">
        <v>28</v>
      </c>
      <c r="DM220" s="5116"/>
      <c r="DN220" s="5116"/>
      <c r="DO220" s="5116"/>
      <c r="DP220" s="5116"/>
      <c r="DQ220" s="5116" t="s">
        <v>11</v>
      </c>
      <c r="DR220" s="5182"/>
      <c r="DS220" s="5117"/>
      <c r="DU220" s="5025"/>
      <c r="DV220" s="5013"/>
      <c r="DW220" s="5013"/>
      <c r="DX220" s="5013"/>
      <c r="DY220" s="5013"/>
      <c r="DZ220" s="5013"/>
      <c r="EA220" s="5013"/>
      <c r="EB220" s="5013"/>
      <c r="EC220" s="5021"/>
      <c r="ED220" s="5013"/>
      <c r="EE220" s="5013"/>
      <c r="EF220" s="5013"/>
      <c r="EG220" s="5013"/>
      <c r="EH220" s="5020"/>
      <c r="EI220" s="5020"/>
      <c r="EJ220" s="5348"/>
      <c r="EK220" s="5026"/>
      <c r="EL220" s="4994"/>
      <c r="EM220" s="6932"/>
      <c r="EN220" s="4449"/>
      <c r="EO220" s="4449"/>
      <c r="EP220" s="182"/>
      <c r="EQ220" s="182"/>
      <c r="ER220" s="182"/>
      <c r="ES220" s="182"/>
      <c r="ET220" s="182"/>
      <c r="EU220" s="182"/>
      <c r="EV220" s="182"/>
      <c r="EW220" s="182"/>
      <c r="EX220" s="182"/>
      <c r="EY220" s="182"/>
      <c r="EZ220" s="182"/>
      <c r="FA220" s="182"/>
      <c r="FB220" s="339"/>
      <c r="FD220" s="5123"/>
      <c r="FE220" s="5124"/>
      <c r="FF220" s="5124"/>
      <c r="FG220" s="5124"/>
      <c r="FH220" s="5124"/>
      <c r="FI220" s="5124"/>
      <c r="FJ220" s="5124"/>
      <c r="FK220" s="5124"/>
      <c r="FL220" s="5125"/>
      <c r="FM220" s="5124"/>
      <c r="FN220" s="5124"/>
      <c r="FO220" s="5124"/>
      <c r="FP220" s="5124"/>
      <c r="FQ220" s="5124"/>
      <c r="FR220" s="5124"/>
      <c r="FS220" s="5416"/>
      <c r="FT220" s="5126"/>
      <c r="GM220" s="6576"/>
      <c r="GN220" s="6576"/>
      <c r="GO220" s="6576"/>
      <c r="GP220" s="6576" t="s">
        <v>3</v>
      </c>
      <c r="GQ220" s="6576" t="s">
        <v>18</v>
      </c>
      <c r="GR220" s="6576"/>
      <c r="GS220" s="6576"/>
      <c r="GT220" s="6576" t="s">
        <v>21</v>
      </c>
      <c r="GU220" s="6576" t="s">
        <v>27</v>
      </c>
      <c r="GV220" s="6576" t="s">
        <v>28</v>
      </c>
      <c r="GW220" s="6576"/>
      <c r="GX220" s="6576"/>
      <c r="GY220" s="6576"/>
      <c r="GZ220" s="6576"/>
      <c r="HA220" s="6576" t="s">
        <v>11</v>
      </c>
      <c r="HB220" s="6576"/>
      <c r="HC220" s="6576"/>
      <c r="HD220" s="6576"/>
      <c r="HW220" s="6771"/>
      <c r="HX220" s="6772"/>
      <c r="HY220" s="6772"/>
      <c r="HZ220" s="6772"/>
      <c r="IA220" s="6772"/>
      <c r="IB220" s="6772"/>
      <c r="IC220" s="6772"/>
      <c r="ID220" s="6772"/>
      <c r="IE220" s="6773"/>
      <c r="IF220" s="6772"/>
      <c r="IG220" s="6772"/>
      <c r="IH220" s="6772"/>
      <c r="II220" s="6772"/>
      <c r="IJ220" s="6772"/>
      <c r="IK220" s="6772"/>
      <c r="IL220" s="6869"/>
      <c r="IM220" s="6869"/>
      <c r="IN220" s="6881"/>
      <c r="IO220" s="5012"/>
      <c r="IP220" s="6731"/>
      <c r="IQ220" s="6731"/>
      <c r="IR220" s="6731"/>
      <c r="IS220" s="6731"/>
      <c r="IT220" s="6731"/>
      <c r="IU220" s="6731"/>
      <c r="IV220" s="6731"/>
      <c r="IW220" s="6731"/>
      <c r="IX220" s="6731"/>
      <c r="IY220" s="6731"/>
      <c r="IZ220" s="6731"/>
      <c r="JA220" s="6731"/>
      <c r="JB220" s="6731"/>
      <c r="JC220" s="6731"/>
      <c r="JD220" s="6731"/>
      <c r="JE220" s="6731"/>
    </row>
    <row r="221" spans="17:265" ht="19.5" customHeight="1" thickBot="1">
      <c r="Q221" s="8485" t="s">
        <v>1543</v>
      </c>
      <c r="R221" s="7806" t="s">
        <v>1799</v>
      </c>
      <c r="S221" s="7993">
        <v>66</v>
      </c>
      <c r="T221" s="7803">
        <v>4592</v>
      </c>
      <c r="U221" s="7939">
        <v>45804</v>
      </c>
      <c r="V221" s="8604">
        <v>9.6379999999999999</v>
      </c>
      <c r="W221" s="7806" t="s">
        <v>35</v>
      </c>
      <c r="X221" s="8605">
        <f>(V221*1000/800)</f>
        <v>12.047499999999999</v>
      </c>
      <c r="Y221" s="7916">
        <v>1080</v>
      </c>
      <c r="Z221" s="7808">
        <v>45810</v>
      </c>
      <c r="AA221" s="7895">
        <v>45810</v>
      </c>
      <c r="AB221" s="7806">
        <v>25112</v>
      </c>
      <c r="AC221" s="7896">
        <v>1440</v>
      </c>
      <c r="AD221" s="7896">
        <f t="shared" ref="AD221:AD238" si="63">(AC221-V221*1000)</f>
        <v>-8198</v>
      </c>
      <c r="AE221" s="7916">
        <f t="shared" ref="AE221:AE232" si="64">(AC221*Y221/1000)</f>
        <v>1555.2</v>
      </c>
      <c r="AF221" s="7916">
        <v>143.69999999999999</v>
      </c>
      <c r="AG221" s="7803">
        <v>5</v>
      </c>
      <c r="AH221" s="7989" t="s">
        <v>8</v>
      </c>
      <c r="AI221" s="7782"/>
      <c r="AJ221" s="7704" t="s">
        <v>1618</v>
      </c>
      <c r="AK221" s="7673">
        <v>4</v>
      </c>
      <c r="AL221" s="7952" t="s">
        <v>101</v>
      </c>
      <c r="AM221" s="7953">
        <v>45477</v>
      </c>
      <c r="AN221" s="8084">
        <v>500</v>
      </c>
      <c r="AO221" s="7676" t="s">
        <v>1614</v>
      </c>
      <c r="AP221" s="7671">
        <f>(AN221*1000/500)</f>
        <v>1000</v>
      </c>
      <c r="AQ221" s="7677">
        <v>0</v>
      </c>
      <c r="AR221" s="7955">
        <v>45484</v>
      </c>
      <c r="AS221" s="8085">
        <v>45484</v>
      </c>
      <c r="AT221" s="7676"/>
      <c r="AU221" s="7956">
        <v>500</v>
      </c>
      <c r="AV221" s="7956">
        <v>0</v>
      </c>
      <c r="AW221" s="7677">
        <f>(AU221*AQ221/1000)</f>
        <v>0</v>
      </c>
      <c r="AX221" s="7677">
        <f>(AW221*0.05)</f>
        <v>0</v>
      </c>
      <c r="AY221" s="8086">
        <v>5</v>
      </c>
      <c r="AZ221" s="8087" t="s">
        <v>1281</v>
      </c>
      <c r="BC221" s="5065"/>
      <c r="BD221" s="5066"/>
      <c r="BE221" s="5066"/>
      <c r="BF221" s="5066"/>
      <c r="BG221" s="5066"/>
      <c r="BH221" s="5066"/>
      <c r="BI221" s="5066"/>
      <c r="BJ221" s="5066"/>
      <c r="BK221" s="5067"/>
      <c r="BL221" s="5066"/>
      <c r="BM221" s="5066"/>
      <c r="BN221" s="5066"/>
      <c r="BO221" s="5066"/>
      <c r="BP221" s="5066"/>
      <c r="BQ221" s="5066"/>
      <c r="BR221" s="6694"/>
      <c r="BS221" s="5068"/>
      <c r="BT221" s="5083"/>
      <c r="BU221" s="7475"/>
      <c r="BV221" s="7476"/>
      <c r="BW221" s="7477"/>
      <c r="BX221" s="7478"/>
      <c r="BY221" s="7479"/>
      <c r="BZ221" s="7477"/>
      <c r="CA221" s="7480"/>
      <c r="CB221" s="7481"/>
      <c r="CC221" s="7482"/>
      <c r="CD221" s="7483"/>
      <c r="CE221" s="7480"/>
      <c r="CF221" s="7484"/>
      <c r="CG221" s="7485"/>
      <c r="CH221" s="7480"/>
      <c r="CI221" s="7486"/>
      <c r="CJ221" s="7487"/>
      <c r="CL221" s="5123"/>
      <c r="CM221" s="5124"/>
      <c r="CN221" s="5124"/>
      <c r="CO221" s="5124"/>
      <c r="CP221" s="5124"/>
      <c r="CQ221" s="5124"/>
      <c r="CR221" s="5124"/>
      <c r="CS221" s="5124"/>
      <c r="CT221" s="5125"/>
      <c r="CU221" s="5124"/>
      <c r="CV221" s="5124"/>
      <c r="CW221" s="5124"/>
      <c r="CX221" s="5124"/>
      <c r="CY221" s="5124"/>
      <c r="CZ221" s="5124"/>
      <c r="DA221" s="5416"/>
      <c r="DB221" s="5126"/>
      <c r="DC221" s="5139"/>
      <c r="DD221" s="6908"/>
      <c r="DE221" s="5481"/>
      <c r="DF221" s="5481"/>
      <c r="DG221" s="5482"/>
      <c r="DH221" s="5482"/>
      <c r="DI221" s="5482"/>
      <c r="DJ221" s="5482"/>
      <c r="DK221" s="5482"/>
      <c r="DL221" s="5482"/>
      <c r="DM221" s="5482"/>
      <c r="DN221" s="5482"/>
      <c r="DO221" s="5482"/>
      <c r="DP221" s="5482"/>
      <c r="DQ221" s="5482"/>
      <c r="DR221" s="5482"/>
      <c r="DS221" s="5483"/>
      <c r="DU221" s="5025"/>
      <c r="DV221" s="5013"/>
      <c r="DW221" s="5013"/>
      <c r="DX221" s="5013"/>
      <c r="DY221" s="5013"/>
      <c r="DZ221" s="5013"/>
      <c r="EA221" s="5013"/>
      <c r="EB221" s="5013"/>
      <c r="EC221" s="5035"/>
      <c r="ED221" s="5013"/>
      <c r="EE221" s="5013"/>
      <c r="EF221" s="5013"/>
      <c r="EG221" s="5013"/>
      <c r="EH221" s="5020"/>
      <c r="EI221" s="5020"/>
      <c r="EJ221" s="5348"/>
      <c r="EK221" s="5026"/>
      <c r="EL221" s="4994"/>
      <c r="EM221" s="6932"/>
      <c r="EN221" s="4449"/>
      <c r="EO221" s="4449"/>
      <c r="EP221" s="182"/>
      <c r="EQ221" s="182"/>
      <c r="ER221" s="182"/>
      <c r="ES221" s="182"/>
      <c r="ET221" s="182"/>
      <c r="EU221" s="182"/>
      <c r="EV221" s="182"/>
      <c r="EW221" s="182"/>
      <c r="EX221" s="182"/>
      <c r="EY221" s="182"/>
      <c r="EZ221" s="182"/>
      <c r="FA221" s="182"/>
      <c r="FB221" s="339"/>
      <c r="FD221" s="5123"/>
      <c r="FE221" s="5124"/>
      <c r="FF221" s="5124"/>
      <c r="FG221" s="5124"/>
      <c r="FH221" s="5124"/>
      <c r="FI221" s="5124"/>
      <c r="FJ221" s="5124"/>
      <c r="FK221" s="5124"/>
      <c r="FL221" s="5125"/>
      <c r="FM221" s="5124"/>
      <c r="FN221" s="5124"/>
      <c r="FO221" s="5124"/>
      <c r="FP221" s="5124"/>
      <c r="FQ221" s="5124"/>
      <c r="FR221" s="5124"/>
      <c r="FS221" s="5416"/>
      <c r="FT221" s="5126"/>
      <c r="GM221" s="6531"/>
      <c r="GN221" s="6532"/>
      <c r="GO221" s="6532"/>
      <c r="GP221" s="6532"/>
      <c r="GQ221" s="6533"/>
      <c r="GR221" s="6532"/>
      <c r="GS221" s="6532"/>
      <c r="GT221" s="6532"/>
      <c r="GU221" s="6534"/>
      <c r="GV221" s="6533"/>
      <c r="GW221" s="6532"/>
      <c r="GX221" s="6532"/>
      <c r="GY221" s="6529"/>
      <c r="GZ221" s="6529"/>
      <c r="HA221" s="6529"/>
      <c r="HB221" s="6901"/>
      <c r="HC221" s="6901"/>
      <c r="HD221" s="6530"/>
      <c r="HW221" s="6774"/>
      <c r="HX221" s="6775"/>
      <c r="HY221" s="6775"/>
      <c r="HZ221" s="6775"/>
      <c r="IA221" s="6775"/>
      <c r="IB221" s="6775"/>
      <c r="IC221" s="6775"/>
      <c r="ID221" s="6775"/>
      <c r="IE221" s="6776"/>
      <c r="IF221" s="6775"/>
      <c r="IG221" s="6775"/>
      <c r="IH221" s="6775"/>
      <c r="II221" s="6775"/>
      <c r="IJ221" s="6775"/>
      <c r="IK221" s="6777">
        <f>SUM(IK210:IK220)</f>
        <v>0</v>
      </c>
      <c r="IL221" s="6885"/>
      <c r="IM221" s="6885"/>
      <c r="IN221" s="6882"/>
      <c r="IO221" s="5012"/>
      <c r="IP221" s="6731"/>
      <c r="IQ221" s="6731"/>
      <c r="IR221" s="6731"/>
      <c r="IS221" s="6731"/>
      <c r="IT221" s="6731"/>
      <c r="IU221" s="6731"/>
      <c r="IV221" s="6731"/>
      <c r="IW221" s="6731"/>
      <c r="IX221" s="6731"/>
      <c r="IY221" s="6731"/>
      <c r="IZ221" s="6731"/>
      <c r="JA221" s="6731"/>
      <c r="JB221" s="6731"/>
      <c r="JC221" s="6731"/>
      <c r="JD221" s="6731"/>
      <c r="JE221" s="6731"/>
    </row>
    <row r="222" spans="17:265" ht="17.25" customHeight="1">
      <c r="Q222" s="7750" t="s">
        <v>941</v>
      </c>
      <c r="R222" s="7714" t="s">
        <v>1773</v>
      </c>
      <c r="S222" s="7779">
        <v>115</v>
      </c>
      <c r="T222" s="7714" t="s">
        <v>796</v>
      </c>
      <c r="U222" s="7780">
        <v>45717</v>
      </c>
      <c r="V222" s="7819">
        <v>16.8</v>
      </c>
      <c r="W222" s="7717" t="s">
        <v>35</v>
      </c>
      <c r="X222" s="7717">
        <f>(V222*1000/400)</f>
        <v>42</v>
      </c>
      <c r="Y222" s="7722">
        <v>1027</v>
      </c>
      <c r="Z222" s="7719">
        <v>45741</v>
      </c>
      <c r="AA222" s="7720">
        <v>45849</v>
      </c>
      <c r="AB222" s="7717">
        <v>25116</v>
      </c>
      <c r="AC222" s="7721">
        <v>11200</v>
      </c>
      <c r="AD222" s="7721">
        <f t="shared" si="63"/>
        <v>-5600</v>
      </c>
      <c r="AE222" s="7752">
        <f t="shared" si="64"/>
        <v>11502.4</v>
      </c>
      <c r="AF222" s="7722">
        <f t="shared" ref="AF222:AF238" si="65">(AE222*0.05)</f>
        <v>575.12</v>
      </c>
      <c r="AG222" s="7714">
        <v>5</v>
      </c>
      <c r="AH222" s="8186" t="s">
        <v>8</v>
      </c>
      <c r="AI222" s="7782"/>
      <c r="AJ222" s="8088"/>
      <c r="AK222" s="7928"/>
      <c r="AL222" s="7926"/>
      <c r="AM222" s="7929"/>
      <c r="AN222" s="7930"/>
      <c r="AO222" s="7931"/>
      <c r="AP222" s="7931"/>
      <c r="AQ222" s="7932"/>
      <c r="AR222" s="7933"/>
      <c r="AS222" s="7934"/>
      <c r="AT222" s="7931"/>
      <c r="AU222" s="7935"/>
      <c r="AV222" s="7935"/>
      <c r="AW222" s="7936"/>
      <c r="AX222" s="7932"/>
      <c r="AY222" s="7937"/>
      <c r="AZ222" s="7938"/>
      <c r="BC222" s="5065"/>
      <c r="BD222" s="5066"/>
      <c r="BE222" s="5066"/>
      <c r="BF222" s="5066"/>
      <c r="BG222" s="5066"/>
      <c r="BH222" s="5066"/>
      <c r="BI222" s="5066"/>
      <c r="BJ222" s="5066"/>
      <c r="BK222" s="5067"/>
      <c r="BL222" s="5066"/>
      <c r="BM222" s="5066"/>
      <c r="BN222" s="5066"/>
      <c r="BO222" s="5066"/>
      <c r="BP222" s="5066"/>
      <c r="BQ222" s="5066"/>
      <c r="BR222" s="6694"/>
      <c r="BS222" s="5068"/>
      <c r="BT222" s="5083"/>
      <c r="BU222" s="5287"/>
      <c r="BV222" s="5094"/>
      <c r="BW222" s="5094"/>
      <c r="BX222" s="5095"/>
      <c r="BY222" s="5095"/>
      <c r="BZ222" s="5095"/>
      <c r="CA222" s="5095"/>
      <c r="CB222" s="5095"/>
      <c r="CC222" s="5095"/>
      <c r="CD222" s="5095"/>
      <c r="CE222" s="5095"/>
      <c r="CF222" s="5095"/>
      <c r="CG222" s="5095"/>
      <c r="CH222" s="5095"/>
      <c r="CI222" s="6475"/>
      <c r="CJ222" s="5166"/>
      <c r="CL222" s="5123"/>
      <c r="CM222" s="5124"/>
      <c r="CN222" s="5124"/>
      <c r="CO222" s="5124"/>
      <c r="CP222" s="5124"/>
      <c r="CQ222" s="5124"/>
      <c r="CR222" s="5124"/>
      <c r="CS222" s="5124"/>
      <c r="CT222" s="5125"/>
      <c r="CU222" s="5124"/>
      <c r="CV222" s="5124"/>
      <c r="CW222" s="5124"/>
      <c r="CX222" s="5124"/>
      <c r="CY222" s="5124"/>
      <c r="CZ222" s="5124"/>
      <c r="DA222" s="5416"/>
      <c r="DB222" s="5126"/>
      <c r="DC222" s="5139"/>
      <c r="DD222" s="6909"/>
      <c r="DE222" s="5127"/>
      <c r="DF222" s="5127"/>
      <c r="DG222" s="2557"/>
      <c r="DH222" s="2557"/>
      <c r="DI222" s="2557"/>
      <c r="DJ222" s="2557"/>
      <c r="DK222" s="2557"/>
      <c r="DL222" s="2557"/>
      <c r="DM222" s="2557"/>
      <c r="DN222" s="2557"/>
      <c r="DO222" s="2557"/>
      <c r="DP222" s="2557"/>
      <c r="DQ222" s="2557"/>
      <c r="DR222" s="2557"/>
      <c r="DS222" s="2523"/>
      <c r="DU222" s="5025"/>
      <c r="DV222" s="5013"/>
      <c r="DW222" s="5013"/>
      <c r="DX222" s="5013"/>
      <c r="DY222" s="5013"/>
      <c r="DZ222" s="5013"/>
      <c r="EA222" s="5013"/>
      <c r="EB222" s="5013"/>
      <c r="EC222" s="5035"/>
      <c r="ED222" s="5013"/>
      <c r="EE222" s="5013"/>
      <c r="EF222" s="5013"/>
      <c r="EG222" s="5013"/>
      <c r="EH222" s="5020"/>
      <c r="EI222" s="5020"/>
      <c r="EJ222" s="5348"/>
      <c r="EK222" s="5026"/>
      <c r="EL222" s="4994"/>
      <c r="EM222" s="6932"/>
      <c r="EN222" s="4449"/>
      <c r="EO222" s="4449"/>
      <c r="EP222" s="182"/>
      <c r="EQ222" s="182"/>
      <c r="ER222" s="182"/>
      <c r="ES222" s="182"/>
      <c r="ET222" s="182"/>
      <c r="EU222" s="182"/>
      <c r="EV222" s="182"/>
      <c r="EW222" s="182"/>
      <c r="EX222" s="182"/>
      <c r="EY222" s="182"/>
      <c r="EZ222" s="182"/>
      <c r="FA222" s="182"/>
      <c r="FB222" s="339"/>
      <c r="FD222" s="5128"/>
      <c r="FE222" s="5129"/>
      <c r="FF222" s="5124"/>
      <c r="FG222" s="5124"/>
      <c r="FH222" s="5130"/>
      <c r="FI222" s="5124"/>
      <c r="FJ222" s="5124"/>
      <c r="FK222" s="5124"/>
      <c r="FL222" s="5131"/>
      <c r="FM222" s="5124"/>
      <c r="FN222" s="5124"/>
      <c r="FO222" s="5132"/>
      <c r="FP222" s="5124"/>
      <c r="FQ222" s="5132"/>
      <c r="FR222" s="5132"/>
      <c r="FS222" s="5417"/>
      <c r="FT222" s="5126"/>
      <c r="GM222" s="6535"/>
      <c r="GN222" s="6536"/>
      <c r="GO222" s="6536"/>
      <c r="GP222" s="6536"/>
      <c r="GQ222" s="6536"/>
      <c r="GR222" s="6536"/>
      <c r="GS222" s="6536"/>
      <c r="GT222" s="6536"/>
      <c r="GU222" s="6537"/>
      <c r="GV222" s="6536"/>
      <c r="GW222" s="6536"/>
      <c r="GX222" s="6536"/>
      <c r="GY222" s="6536"/>
      <c r="GZ222" s="6536"/>
      <c r="HA222" s="6536"/>
      <c r="HB222" s="6676"/>
      <c r="HC222" s="6676"/>
      <c r="HD222" s="6538"/>
      <c r="HW222" s="6778"/>
      <c r="HX222" s="6778"/>
      <c r="HY222" s="6778"/>
      <c r="HZ222" s="6778"/>
      <c r="IA222" s="6778"/>
      <c r="IB222" s="6778"/>
      <c r="IC222" s="6778"/>
      <c r="ID222" s="6778"/>
      <c r="IE222" s="6796"/>
      <c r="IF222" s="6778"/>
      <c r="IG222" s="6778"/>
      <c r="IH222" s="6778"/>
      <c r="II222" s="6778"/>
      <c r="IJ222" s="6778"/>
      <c r="IK222" s="6797"/>
      <c r="IL222" s="6797"/>
      <c r="IM222" s="6797"/>
      <c r="IN222" s="6778"/>
      <c r="IO222" s="5012"/>
      <c r="IP222" s="6731"/>
      <c r="IQ222" s="6731"/>
      <c r="IR222" s="6731"/>
      <c r="IS222" s="6731"/>
      <c r="IT222" s="6731"/>
      <c r="IU222" s="6731"/>
      <c r="IV222" s="6731"/>
      <c r="IW222" s="6731"/>
      <c r="IX222" s="6731"/>
      <c r="IY222" s="6731"/>
      <c r="IZ222" s="6731"/>
      <c r="JA222" s="6731"/>
      <c r="JB222" s="6731"/>
      <c r="JC222" s="6731"/>
      <c r="JD222" s="6731"/>
      <c r="JE222" s="6731"/>
    </row>
    <row r="223" spans="17:265">
      <c r="Q223" s="8103" t="s">
        <v>941</v>
      </c>
      <c r="R223" s="7714" t="s">
        <v>1773</v>
      </c>
      <c r="S223" s="7779">
        <v>115</v>
      </c>
      <c r="T223" s="7714" t="s">
        <v>796</v>
      </c>
      <c r="U223" s="7780">
        <v>45717</v>
      </c>
      <c r="V223" s="7819">
        <v>5.6</v>
      </c>
      <c r="W223" s="7717" t="s">
        <v>35</v>
      </c>
      <c r="X223" s="7717">
        <f>(V223*1000/400)</f>
        <v>14</v>
      </c>
      <c r="Y223" s="7722">
        <v>1027</v>
      </c>
      <c r="Z223" s="7719">
        <v>45741</v>
      </c>
      <c r="AA223" s="7720">
        <v>45806</v>
      </c>
      <c r="AB223" s="7717"/>
      <c r="AC223" s="7721">
        <v>5600</v>
      </c>
      <c r="AD223" s="7721">
        <f t="shared" si="63"/>
        <v>0</v>
      </c>
      <c r="AE223" s="7752">
        <f t="shared" si="64"/>
        <v>5751.2</v>
      </c>
      <c r="AF223" s="7722">
        <f t="shared" si="65"/>
        <v>287.56</v>
      </c>
      <c r="AG223" s="7714">
        <v>5</v>
      </c>
      <c r="AH223" s="7990"/>
      <c r="AI223" s="7782"/>
      <c r="AJ223" s="8088"/>
      <c r="AK223" s="7928"/>
      <c r="AL223" s="7926"/>
      <c r="AM223" s="7929"/>
      <c r="AN223" s="7930"/>
      <c r="AO223" s="7931"/>
      <c r="AP223" s="7931"/>
      <c r="AQ223" s="7932"/>
      <c r="AR223" s="7933"/>
      <c r="AS223" s="7934"/>
      <c r="AT223" s="7931"/>
      <c r="AU223" s="7935"/>
      <c r="AV223" s="7935"/>
      <c r="AW223" s="7936"/>
      <c r="AX223" s="7932"/>
      <c r="AY223" s="7937"/>
      <c r="AZ223" s="7938"/>
      <c r="BC223" s="5074"/>
      <c r="BD223" s="5075"/>
      <c r="BE223" s="5075"/>
      <c r="BF223" s="5075"/>
      <c r="BG223" s="5075"/>
      <c r="BH223" s="5075"/>
      <c r="BI223" s="5075"/>
      <c r="BJ223" s="5075"/>
      <c r="BK223" s="5076"/>
      <c r="BL223" s="5075"/>
      <c r="BM223" s="5075"/>
      <c r="BN223" s="5075"/>
      <c r="BO223" s="5075"/>
      <c r="BP223" s="5075"/>
      <c r="BQ223" s="5075"/>
      <c r="BR223" s="6695"/>
      <c r="BS223" s="5077"/>
      <c r="BT223" s="5083"/>
      <c r="BU223" s="5288"/>
      <c r="BV223" s="5094"/>
      <c r="BW223" s="5094"/>
      <c r="BX223" s="5095"/>
      <c r="BY223" s="5095"/>
      <c r="BZ223" s="5095"/>
      <c r="CA223" s="5095"/>
      <c r="CB223" s="5095"/>
      <c r="CC223" s="5095"/>
      <c r="CD223" s="5095"/>
      <c r="CE223" s="5095"/>
      <c r="CF223" s="5095"/>
      <c r="CG223" s="5095"/>
      <c r="CH223" s="5095"/>
      <c r="CI223" s="6475"/>
      <c r="CJ223" s="5166"/>
      <c r="CL223" s="5123"/>
      <c r="CM223" s="5124"/>
      <c r="CN223" s="5124"/>
      <c r="CO223" s="5124"/>
      <c r="CP223" s="5124"/>
      <c r="CQ223" s="5124"/>
      <c r="CR223" s="5124"/>
      <c r="CS223" s="5124"/>
      <c r="CT223" s="5131"/>
      <c r="CU223" s="5124"/>
      <c r="CV223" s="5124"/>
      <c r="CW223" s="5124"/>
      <c r="CX223" s="5124"/>
      <c r="CY223" s="5124"/>
      <c r="CZ223" s="5124"/>
      <c r="DA223" s="5416"/>
      <c r="DB223" s="5126"/>
      <c r="DC223" s="5139"/>
      <c r="DD223" s="6909"/>
      <c r="DE223" s="5127"/>
      <c r="DF223" s="5127"/>
      <c r="DG223" s="2557"/>
      <c r="DH223" s="2557"/>
      <c r="DI223" s="2557"/>
      <c r="DJ223" s="2557"/>
      <c r="DK223" s="2557"/>
      <c r="DL223" s="2557"/>
      <c r="DM223" s="2557"/>
      <c r="DN223" s="2557"/>
      <c r="DO223" s="2557"/>
      <c r="DP223" s="2557"/>
      <c r="DQ223" s="2557"/>
      <c r="DR223" s="2557"/>
      <c r="DS223" s="2523"/>
      <c r="DU223" s="5031"/>
      <c r="DV223" s="5032"/>
      <c r="DW223" s="5032"/>
      <c r="DX223" s="5032"/>
      <c r="DY223" s="5032"/>
      <c r="DZ223" s="5032"/>
      <c r="EA223" s="5032"/>
      <c r="EB223" s="5032"/>
      <c r="EC223" s="5036"/>
      <c r="ED223" s="5032"/>
      <c r="EE223" s="5032"/>
      <c r="EF223" s="5032"/>
      <c r="EG223" s="5032"/>
      <c r="EH223" s="6922"/>
      <c r="EI223" s="6922"/>
      <c r="EJ223" s="5350"/>
      <c r="EK223" s="5033"/>
      <c r="EL223" s="4994"/>
      <c r="EM223" s="6932"/>
      <c r="EN223" s="4449"/>
      <c r="EO223" s="4449"/>
      <c r="EP223" s="182"/>
      <c r="EQ223" s="182"/>
      <c r="ER223" s="182"/>
      <c r="ES223" s="182"/>
      <c r="ET223" s="182"/>
      <c r="EU223" s="182"/>
      <c r="EV223" s="182"/>
      <c r="EW223" s="182"/>
      <c r="EX223" s="182"/>
      <c r="EY223" s="182"/>
      <c r="EZ223" s="182"/>
      <c r="FA223" s="182"/>
      <c r="FB223" s="339"/>
      <c r="FD223" s="5123"/>
      <c r="FE223" s="5124"/>
      <c r="FF223" s="5124"/>
      <c r="FG223" s="5124"/>
      <c r="FH223" s="5124"/>
      <c r="FI223" s="5124"/>
      <c r="FJ223" s="5124"/>
      <c r="FK223" s="5124"/>
      <c r="FL223" s="5125"/>
      <c r="FM223" s="5124"/>
      <c r="FN223" s="5124"/>
      <c r="FO223" s="5124"/>
      <c r="FP223" s="5124"/>
      <c r="FQ223" s="5124"/>
      <c r="FR223" s="5124"/>
      <c r="FS223" s="5416"/>
      <c r="FT223" s="5126"/>
      <c r="GM223" s="6535"/>
      <c r="GN223" s="6536"/>
      <c r="GO223" s="6536"/>
      <c r="GP223" s="6536"/>
      <c r="GQ223" s="6536"/>
      <c r="GR223" s="6536"/>
      <c r="GS223" s="6536"/>
      <c r="GT223" s="6536"/>
      <c r="GU223" s="6537"/>
      <c r="GV223" s="6536"/>
      <c r="GW223" s="6536"/>
      <c r="GX223" s="6536"/>
      <c r="GY223" s="6536"/>
      <c r="GZ223" s="6536"/>
      <c r="HA223" s="6536"/>
      <c r="HB223" s="6676"/>
      <c r="HC223" s="6676"/>
      <c r="HD223" s="6538"/>
      <c r="HW223" s="6778"/>
      <c r="HX223" s="6778"/>
      <c r="HY223" s="6778"/>
      <c r="HZ223" s="6778"/>
      <c r="IA223" s="6778"/>
      <c r="IB223" s="6778"/>
      <c r="IC223" s="6778"/>
      <c r="ID223" s="6778"/>
      <c r="IE223" s="6796"/>
      <c r="IF223" s="6778"/>
      <c r="IG223" s="6778"/>
      <c r="IH223" s="6778"/>
      <c r="II223" s="6778"/>
      <c r="IJ223" s="6778"/>
      <c r="IK223" s="6797"/>
      <c r="IL223" s="6797"/>
      <c r="IM223" s="6797"/>
      <c r="IN223" s="6778"/>
      <c r="IO223" s="5012"/>
      <c r="IP223" s="6731"/>
      <c r="IQ223" s="6731"/>
      <c r="IR223" s="6731"/>
      <c r="IS223" s="6731"/>
      <c r="IT223" s="6731"/>
      <c r="IU223" s="6731"/>
      <c r="IV223" s="6731"/>
      <c r="IW223" s="6731"/>
      <c r="IX223" s="6731"/>
      <c r="IY223" s="6731"/>
      <c r="IZ223" s="6731"/>
      <c r="JA223" s="6731"/>
      <c r="JB223" s="6731"/>
      <c r="JC223" s="6731"/>
      <c r="JD223" s="6731"/>
      <c r="JE223" s="6731"/>
    </row>
    <row r="224" spans="17:265" ht="16.2" thickBot="1">
      <c r="Q224" s="7750" t="s">
        <v>941</v>
      </c>
      <c r="R224" s="8043" t="s">
        <v>1771</v>
      </c>
      <c r="S224" s="8178">
        <v>116</v>
      </c>
      <c r="T224" s="8043" t="s">
        <v>796</v>
      </c>
      <c r="U224" s="8044">
        <v>45725</v>
      </c>
      <c r="V224" s="8105">
        <v>91</v>
      </c>
      <c r="W224" s="8047" t="s">
        <v>35</v>
      </c>
      <c r="X224" s="8047">
        <f>(V224*1000/500)</f>
        <v>182</v>
      </c>
      <c r="Y224" s="8049">
        <v>582.4</v>
      </c>
      <c r="Z224" s="8046">
        <v>45762</v>
      </c>
      <c r="AA224" s="8400">
        <v>45849</v>
      </c>
      <c r="AB224" s="8047">
        <v>25116</v>
      </c>
      <c r="AC224" s="8048">
        <v>68000</v>
      </c>
      <c r="AD224" s="8048">
        <f t="shared" si="63"/>
        <v>-23000</v>
      </c>
      <c r="AE224" s="8181">
        <f t="shared" si="64"/>
        <v>39603.199999999997</v>
      </c>
      <c r="AF224" s="8045">
        <f t="shared" si="65"/>
        <v>1980.1599999999999</v>
      </c>
      <c r="AG224" s="8043">
        <v>5</v>
      </c>
      <c r="AH224" s="7990" t="s">
        <v>8</v>
      </c>
      <c r="AI224" s="7782"/>
      <c r="AJ224" s="8088"/>
      <c r="AK224" s="7928"/>
      <c r="AL224" s="7926"/>
      <c r="AM224" s="7929"/>
      <c r="AN224" s="7930"/>
      <c r="AO224" s="7931"/>
      <c r="AP224" s="7931"/>
      <c r="AQ224" s="7932"/>
      <c r="AR224" s="7933"/>
      <c r="AS224" s="7934"/>
      <c r="AT224" s="7931"/>
      <c r="AU224" s="7935"/>
      <c r="AV224" s="7935"/>
      <c r="AW224" s="7936"/>
      <c r="AX224" s="7932"/>
      <c r="AY224" s="7937"/>
      <c r="AZ224" s="7938"/>
      <c r="BC224" s="5074"/>
      <c r="BD224" s="5075"/>
      <c r="BE224" s="5075"/>
      <c r="BF224" s="5075"/>
      <c r="BG224" s="5075"/>
      <c r="BH224" s="5075"/>
      <c r="BI224" s="5075"/>
      <c r="BJ224" s="5075"/>
      <c r="BK224" s="5076"/>
      <c r="BL224" s="5075"/>
      <c r="BM224" s="5075"/>
      <c r="BN224" s="5075"/>
      <c r="BO224" s="5075"/>
      <c r="BP224" s="5075"/>
      <c r="BQ224" s="5075"/>
      <c r="BR224" s="6695"/>
      <c r="BS224" s="5077"/>
      <c r="BT224" s="5083"/>
      <c r="BU224" s="5288"/>
      <c r="BV224" s="5094"/>
      <c r="BW224" s="5094"/>
      <c r="BX224" s="5095"/>
      <c r="BY224" s="5095"/>
      <c r="BZ224" s="5095"/>
      <c r="CA224" s="5095"/>
      <c r="CB224" s="5095"/>
      <c r="CC224" s="5095"/>
      <c r="CD224" s="5095"/>
      <c r="CE224" s="5095"/>
      <c r="CF224" s="5095"/>
      <c r="CG224" s="5095"/>
      <c r="CH224" s="5095"/>
      <c r="CI224" s="6475"/>
      <c r="CJ224" s="5166"/>
      <c r="CL224" s="5123"/>
      <c r="CM224" s="5124"/>
      <c r="CN224" s="5124"/>
      <c r="CO224" s="5124"/>
      <c r="CP224" s="5124"/>
      <c r="CQ224" s="5124"/>
      <c r="CR224" s="5124"/>
      <c r="CS224" s="5124"/>
      <c r="CT224" s="5125"/>
      <c r="CU224" s="5124"/>
      <c r="CV224" s="5124"/>
      <c r="CW224" s="5124"/>
      <c r="CX224" s="5124"/>
      <c r="CY224" s="5124"/>
      <c r="CZ224" s="5124"/>
      <c r="DA224" s="5416"/>
      <c r="DB224" s="5126"/>
      <c r="DC224" s="5139"/>
      <c r="DD224" s="6909"/>
      <c r="DE224" s="5127"/>
      <c r="DF224" s="5127"/>
      <c r="DG224" s="2557"/>
      <c r="DH224" s="2557"/>
      <c r="DI224" s="2557"/>
      <c r="DJ224" s="2557"/>
      <c r="DK224" s="2557"/>
      <c r="DL224" s="2557"/>
      <c r="DM224" s="2557"/>
      <c r="DN224" s="2557"/>
      <c r="DO224" s="2557"/>
      <c r="DP224" s="2557"/>
      <c r="DQ224" s="2557"/>
      <c r="DR224" s="2557"/>
      <c r="DS224" s="2523"/>
      <c r="DU224" s="5031"/>
      <c r="DV224" s="5032"/>
      <c r="DW224" s="5032"/>
      <c r="DX224" s="5032"/>
      <c r="DY224" s="5032"/>
      <c r="DZ224" s="5032"/>
      <c r="EA224" s="5032"/>
      <c r="EB224" s="5032"/>
      <c r="EC224" s="5036"/>
      <c r="ED224" s="5032"/>
      <c r="EE224" s="5032"/>
      <c r="EF224" s="5032"/>
      <c r="EG224" s="5032"/>
      <c r="EH224" s="6922"/>
      <c r="EI224" s="6922"/>
      <c r="EJ224" s="5350"/>
      <c r="EK224" s="5033"/>
      <c r="EL224" s="4994"/>
      <c r="EM224" s="6933"/>
      <c r="EN224" s="4450"/>
      <c r="EO224" s="4450"/>
      <c r="EP224" s="326"/>
      <c r="EQ224" s="326"/>
      <c r="ER224" s="326"/>
      <c r="ES224" s="326"/>
      <c r="ET224" s="326"/>
      <c r="EU224" s="326"/>
      <c r="EV224" s="326"/>
      <c r="EW224" s="326"/>
      <c r="EX224" s="326"/>
      <c r="EY224" s="326"/>
      <c r="EZ224" s="326"/>
      <c r="FA224" s="326"/>
      <c r="FB224" s="327"/>
      <c r="FD224" s="5123"/>
      <c r="FE224" s="5124"/>
      <c r="FF224" s="5124"/>
      <c r="FG224" s="5124"/>
      <c r="FH224" s="5124"/>
      <c r="FI224" s="5124"/>
      <c r="FJ224" s="5124"/>
      <c r="FK224" s="5124"/>
      <c r="FL224" s="5125"/>
      <c r="FM224" s="5124"/>
      <c r="FN224" s="5124"/>
      <c r="FO224" s="5124"/>
      <c r="FP224" s="5124"/>
      <c r="FQ224" s="5124"/>
      <c r="FR224" s="5124"/>
      <c r="FS224" s="5416"/>
      <c r="FT224" s="5126"/>
      <c r="GM224" s="6546"/>
      <c r="GN224" s="6547"/>
      <c r="GO224" s="6536"/>
      <c r="GP224" s="6536"/>
      <c r="GQ224" s="6548"/>
      <c r="GR224" s="6536"/>
      <c r="GS224" s="6536"/>
      <c r="GT224" s="6536"/>
      <c r="GU224" s="6549"/>
      <c r="GV224" s="6536"/>
      <c r="GW224" s="6536"/>
      <c r="GX224" s="6550"/>
      <c r="GY224" s="6536"/>
      <c r="GZ224" s="6550"/>
      <c r="HA224" s="6550"/>
      <c r="HB224" s="6898"/>
      <c r="HC224" s="6898"/>
      <c r="HD224" s="6538"/>
      <c r="HW224" s="6732" t="s">
        <v>1739</v>
      </c>
      <c r="HX224" s="6733"/>
      <c r="HY224" s="6734"/>
      <c r="HZ224" s="6734"/>
      <c r="IA224" s="6734"/>
      <c r="IB224" s="6734"/>
      <c r="IC224" s="6734"/>
      <c r="ID224" s="6734"/>
      <c r="IE224" s="6734"/>
      <c r="IF224" s="6734"/>
      <c r="IG224" s="6734"/>
      <c r="IH224" s="6734"/>
      <c r="II224" s="6734"/>
      <c r="IJ224" s="6734"/>
      <c r="IK224" s="6734"/>
      <c r="IL224" s="6734"/>
      <c r="IM224" s="6734"/>
      <c r="IN224" s="6734"/>
      <c r="IO224" s="4993"/>
      <c r="IP224" s="6731"/>
      <c r="IQ224" s="6731"/>
      <c r="IR224" s="6731"/>
      <c r="IS224" s="6731"/>
      <c r="IT224" s="6731"/>
      <c r="IU224" s="6731"/>
      <c r="IV224" s="6731"/>
      <c r="IW224" s="6731"/>
      <c r="IX224" s="6731"/>
      <c r="IY224" s="6731"/>
      <c r="IZ224" s="6731"/>
      <c r="JA224" s="6731"/>
      <c r="JB224" s="6731"/>
      <c r="JC224" s="6731"/>
      <c r="JD224" s="6731"/>
      <c r="JE224" s="6731"/>
    </row>
    <row r="225" spans="17:265" ht="15" thickBot="1">
      <c r="Q225" s="7750" t="s">
        <v>941</v>
      </c>
      <c r="R225" s="8043" t="s">
        <v>1773</v>
      </c>
      <c r="S225" s="8178">
        <v>117</v>
      </c>
      <c r="T225" s="8043" t="s">
        <v>796</v>
      </c>
      <c r="U225" s="8044">
        <v>45725</v>
      </c>
      <c r="V225" s="8438">
        <v>200</v>
      </c>
      <c r="W225" s="8047" t="s">
        <v>35</v>
      </c>
      <c r="X225" s="8047">
        <f>(V225*1000/400)</f>
        <v>500</v>
      </c>
      <c r="Y225" s="8049">
        <v>1047.5</v>
      </c>
      <c r="Z225" s="8046">
        <v>45762</v>
      </c>
      <c r="AA225" s="8400">
        <v>45849</v>
      </c>
      <c r="AB225" s="8047">
        <v>25116</v>
      </c>
      <c r="AC225" s="8048">
        <v>17000</v>
      </c>
      <c r="AD225" s="8048">
        <f t="shared" si="63"/>
        <v>-183000</v>
      </c>
      <c r="AE225" s="8108">
        <f t="shared" si="64"/>
        <v>17807.5</v>
      </c>
      <c r="AF225" s="8049">
        <f t="shared" si="65"/>
        <v>890.375</v>
      </c>
      <c r="AG225" s="8043">
        <v>5</v>
      </c>
      <c r="AH225" s="8116" t="s">
        <v>8</v>
      </c>
      <c r="AI225" s="7782"/>
      <c r="AJ225" s="8090"/>
      <c r="AK225" s="8063"/>
      <c r="AL225" s="7825"/>
      <c r="AM225" s="8091"/>
      <c r="AN225" s="8092"/>
      <c r="AO225" s="8065"/>
      <c r="AP225" s="8065"/>
      <c r="AQ225" s="8066"/>
      <c r="AR225" s="8093"/>
      <c r="AS225" s="8094"/>
      <c r="AT225" s="8065"/>
      <c r="AU225" s="8095"/>
      <c r="AV225" s="8095"/>
      <c r="AW225" s="8096"/>
      <c r="AX225" s="8066"/>
      <c r="AY225" s="8097"/>
      <c r="AZ225" s="8006"/>
      <c r="BC225" s="5078"/>
      <c r="BD225" s="5079"/>
      <c r="BE225" s="5079"/>
      <c r="BF225" s="5079"/>
      <c r="BG225" s="5079"/>
      <c r="BH225" s="5079"/>
      <c r="BI225" s="5079"/>
      <c r="BJ225" s="5079"/>
      <c r="BK225" s="5080"/>
      <c r="BL225" s="5079"/>
      <c r="BM225" s="5079"/>
      <c r="BN225" s="5079"/>
      <c r="BO225" s="5079"/>
      <c r="BP225" s="5079"/>
      <c r="BQ225" s="5079"/>
      <c r="BR225" s="6696"/>
      <c r="BS225" s="5081"/>
      <c r="BT225" s="5083"/>
      <c r="BU225" s="5288"/>
      <c r="BV225" s="5094"/>
      <c r="BW225" s="5094"/>
      <c r="BX225" s="5095"/>
      <c r="BY225" s="5095"/>
      <c r="BZ225" s="5095"/>
      <c r="CA225" s="5095"/>
      <c r="CB225" s="5095"/>
      <c r="CC225" s="5095"/>
      <c r="CD225" s="5095"/>
      <c r="CE225" s="5095"/>
      <c r="CF225" s="5095"/>
      <c r="CG225" s="5095"/>
      <c r="CH225" s="5095"/>
      <c r="CI225" s="6475"/>
      <c r="CJ225" s="5166"/>
      <c r="CL225" s="5123"/>
      <c r="CM225" s="5124"/>
      <c r="CN225" s="5124"/>
      <c r="CO225" s="5124"/>
      <c r="CP225" s="5124"/>
      <c r="CQ225" s="5124"/>
      <c r="CR225" s="5124"/>
      <c r="CS225" s="5124"/>
      <c r="CT225" s="5125"/>
      <c r="CU225" s="5124"/>
      <c r="CV225" s="5124"/>
      <c r="CW225" s="5124"/>
      <c r="CX225" s="5124"/>
      <c r="CY225" s="5124"/>
      <c r="CZ225" s="5124"/>
      <c r="DA225" s="5416"/>
      <c r="DB225" s="5126"/>
      <c r="DC225" s="5139"/>
      <c r="DD225" s="6909"/>
      <c r="DE225" s="5127"/>
      <c r="DF225" s="5127"/>
      <c r="DG225" s="2557"/>
      <c r="DH225" s="2557"/>
      <c r="DI225" s="2557"/>
      <c r="DJ225" s="2557"/>
      <c r="DK225" s="2557"/>
      <c r="DL225" s="2557"/>
      <c r="DM225" s="2557"/>
      <c r="DN225" s="2557"/>
      <c r="DO225" s="2557"/>
      <c r="DP225" s="2557"/>
      <c r="DQ225" s="2557"/>
      <c r="DR225" s="2557"/>
      <c r="DS225" s="2523"/>
      <c r="DU225" s="5028"/>
      <c r="DV225" s="5029"/>
      <c r="DW225" s="5029"/>
      <c r="DX225" s="5029"/>
      <c r="DY225" s="5029"/>
      <c r="DZ225" s="5029"/>
      <c r="EA225" s="5029"/>
      <c r="EB225" s="5029"/>
      <c r="EC225" s="5037"/>
      <c r="ED225" s="5029"/>
      <c r="EE225" s="5029"/>
      <c r="EF225" s="5029"/>
      <c r="EG225" s="5029"/>
      <c r="EH225" s="5372">
        <f>SUM(EH214,EH224)</f>
        <v>0</v>
      </c>
      <c r="EI225" s="5372">
        <f>SUM(EI214:EI224)</f>
        <v>0</v>
      </c>
      <c r="EJ225" s="5351"/>
      <c r="EK225" s="5030"/>
      <c r="EL225" s="4994"/>
      <c r="EM225" s="5012"/>
      <c r="EN225" s="4153"/>
      <c r="EO225" s="4153"/>
      <c r="EP225" s="86"/>
      <c r="EQ225" s="86"/>
      <c r="ER225" s="86"/>
      <c r="ES225" s="86"/>
      <c r="ET225" s="86"/>
      <c r="EU225" s="86"/>
      <c r="EV225" s="86"/>
      <c r="EW225" s="86"/>
      <c r="EX225" s="86"/>
      <c r="EY225" s="86"/>
      <c r="EZ225" s="86"/>
      <c r="FA225" s="86"/>
      <c r="FB225" s="86"/>
      <c r="FD225" s="5123"/>
      <c r="FE225" s="5124"/>
      <c r="FF225" s="5124"/>
      <c r="FG225" s="5124"/>
      <c r="FH225" s="5124"/>
      <c r="FI225" s="5124"/>
      <c r="FJ225" s="5124"/>
      <c r="FK225" s="5124"/>
      <c r="FL225" s="5125"/>
      <c r="FM225" s="5124"/>
      <c r="FN225" s="5124"/>
      <c r="FO225" s="5124"/>
      <c r="FP225" s="5124"/>
      <c r="FQ225" s="5124"/>
      <c r="FR225" s="5124"/>
      <c r="FS225" s="5416"/>
      <c r="FT225" s="5126"/>
      <c r="GM225" s="6535"/>
      <c r="GN225" s="6536"/>
      <c r="GO225" s="6536"/>
      <c r="GP225" s="6536"/>
      <c r="GQ225" s="6536"/>
      <c r="GR225" s="6536"/>
      <c r="GS225" s="6536"/>
      <c r="GT225" s="6536"/>
      <c r="GU225" s="6537"/>
      <c r="GV225" s="6536"/>
      <c r="GW225" s="6536"/>
      <c r="GX225" s="6536"/>
      <c r="GY225" s="6536"/>
      <c r="GZ225" s="6536"/>
      <c r="HA225" s="6536"/>
      <c r="HB225" s="6676"/>
      <c r="HC225" s="6676"/>
      <c r="HD225" s="6538"/>
      <c r="HW225" s="6779"/>
      <c r="HX225" s="6779"/>
      <c r="HY225" s="6779"/>
      <c r="HZ225" s="6779" t="s">
        <v>14</v>
      </c>
      <c r="IA225" s="6779" t="s">
        <v>12</v>
      </c>
      <c r="IB225" s="6779"/>
      <c r="IC225" s="6779"/>
      <c r="ID225" s="6779" t="s">
        <v>15</v>
      </c>
      <c r="IE225" s="6779" t="s">
        <v>12</v>
      </c>
      <c r="IF225" s="6779" t="s">
        <v>12</v>
      </c>
      <c r="IG225" s="6779"/>
      <c r="IH225" s="6779"/>
      <c r="II225" s="6779"/>
      <c r="IJ225" s="6779"/>
      <c r="IK225" s="6779" t="s">
        <v>0</v>
      </c>
      <c r="IL225" s="6872"/>
      <c r="IM225" s="6872"/>
      <c r="IN225" s="6779"/>
      <c r="IO225" s="87"/>
      <c r="IP225" s="6731"/>
      <c r="IQ225" s="6731"/>
      <c r="IR225" s="6731"/>
      <c r="IS225" s="6731"/>
      <c r="IT225" s="6731"/>
      <c r="IU225" s="6731"/>
      <c r="IV225" s="6731"/>
      <c r="IW225" s="6731"/>
      <c r="IX225" s="6731"/>
      <c r="IY225" s="6731"/>
      <c r="IZ225" s="6731"/>
      <c r="JA225" s="6731"/>
      <c r="JB225" s="6731"/>
      <c r="JC225" s="6731"/>
      <c r="JD225" s="6731"/>
      <c r="JE225" s="6731"/>
    </row>
    <row r="226" spans="17:265">
      <c r="Q226" s="8103" t="s">
        <v>792</v>
      </c>
      <c r="R226" s="7761" t="s">
        <v>1774</v>
      </c>
      <c r="S226" s="7759">
        <v>74</v>
      </c>
      <c r="T226" s="7714">
        <v>5416</v>
      </c>
      <c r="U226" s="7715">
        <v>45838</v>
      </c>
      <c r="V226" s="7760">
        <v>75</v>
      </c>
      <c r="W226" s="7761" t="s">
        <v>35</v>
      </c>
      <c r="X226" s="7761">
        <v>187.5</v>
      </c>
      <c r="Y226" s="7762">
        <v>1350</v>
      </c>
      <c r="Z226" s="7746">
        <v>45848</v>
      </c>
      <c r="AA226" s="7781">
        <v>45849</v>
      </c>
      <c r="AB226" s="7736">
        <v>25112</v>
      </c>
      <c r="AC226" s="7721">
        <v>76000</v>
      </c>
      <c r="AD226" s="7721">
        <f t="shared" si="63"/>
        <v>1000</v>
      </c>
      <c r="AE226" s="7722">
        <f t="shared" si="64"/>
        <v>102600</v>
      </c>
      <c r="AF226" s="7722">
        <f t="shared" si="65"/>
        <v>5130</v>
      </c>
      <c r="AG226" s="7723">
        <v>5</v>
      </c>
      <c r="AH226" s="7749" t="s">
        <v>8</v>
      </c>
      <c r="AI226" s="7782"/>
      <c r="AJ226" s="7845"/>
      <c r="AK226" s="8068"/>
      <c r="AL226" s="7730"/>
      <c r="AM226" s="7876"/>
      <c r="AN226" s="8098"/>
      <c r="AO226" s="7845"/>
      <c r="AP226" s="7845"/>
      <c r="AQ226" s="7850"/>
      <c r="AR226" s="8099"/>
      <c r="AS226" s="8100"/>
      <c r="AT226" s="7845"/>
      <c r="AU226" s="7849"/>
      <c r="AV226" s="7849"/>
      <c r="AW226" s="8101"/>
      <c r="AX226" s="7850"/>
      <c r="AY226" s="8102"/>
      <c r="AZ226" s="7649"/>
      <c r="BC226" s="4994"/>
      <c r="BD226" s="4994"/>
      <c r="BE226" s="4994"/>
      <c r="BF226" s="4994"/>
      <c r="BG226" s="4994"/>
      <c r="BH226" s="4994"/>
      <c r="BI226" s="4994"/>
      <c r="BJ226" s="4994"/>
      <c r="BK226" s="4994"/>
      <c r="BL226" s="4994"/>
      <c r="BM226" s="4994"/>
      <c r="BN226" s="4994"/>
      <c r="BO226" s="4994"/>
      <c r="BP226" s="4994"/>
      <c r="BQ226" s="4994"/>
      <c r="BR226" s="4994"/>
      <c r="BS226" s="4994"/>
      <c r="BT226" s="5083"/>
      <c r="BU226" s="5288"/>
      <c r="BV226" s="5094"/>
      <c r="BW226" s="5094"/>
      <c r="BX226" s="5095"/>
      <c r="BY226" s="5095"/>
      <c r="BZ226" s="5095"/>
      <c r="CA226" s="5095"/>
      <c r="CB226" s="5095"/>
      <c r="CC226" s="5095"/>
      <c r="CD226" s="5095"/>
      <c r="CE226" s="5095"/>
      <c r="CF226" s="5095"/>
      <c r="CG226" s="5095"/>
      <c r="CH226" s="5095"/>
      <c r="CI226" s="6475"/>
      <c r="CJ226" s="5166"/>
      <c r="CL226" s="5135"/>
      <c r="CM226" s="5136"/>
      <c r="CN226" s="5136"/>
      <c r="CO226" s="5136"/>
      <c r="CP226" s="5136"/>
      <c r="CQ226" s="5136"/>
      <c r="CR226" s="5136"/>
      <c r="CS226" s="5136"/>
      <c r="CT226" s="5137"/>
      <c r="CU226" s="5136"/>
      <c r="CV226" s="5136"/>
      <c r="CW226" s="5136"/>
      <c r="CX226" s="5136"/>
      <c r="CY226" s="5136"/>
      <c r="CZ226" s="5136"/>
      <c r="DA226" s="5418"/>
      <c r="DB226" s="5138"/>
      <c r="DC226" s="5139"/>
      <c r="DD226" s="6909"/>
      <c r="DE226" s="5127"/>
      <c r="DF226" s="5127"/>
      <c r="DG226" s="2557"/>
      <c r="DH226" s="2557"/>
      <c r="DI226" s="2557"/>
      <c r="DJ226" s="2557"/>
      <c r="DK226" s="2557"/>
      <c r="DL226" s="2557"/>
      <c r="DM226" s="2557"/>
      <c r="DN226" s="2557"/>
      <c r="DO226" s="2557"/>
      <c r="DP226" s="2557"/>
      <c r="DQ226" s="2557"/>
      <c r="DR226" s="2557"/>
      <c r="DS226" s="2523"/>
      <c r="DU226" s="4994"/>
      <c r="DV226" s="4994"/>
      <c r="DW226" s="4994"/>
      <c r="DX226" s="4994"/>
      <c r="DY226" s="4994"/>
      <c r="DZ226" s="4994"/>
      <c r="EA226" s="4994"/>
      <c r="EB226" s="4994"/>
      <c r="EC226" s="4994"/>
      <c r="ED226" s="4994"/>
      <c r="EE226" s="4994"/>
      <c r="EF226" s="4994"/>
      <c r="EG226" s="4994"/>
      <c r="EH226" s="4994"/>
      <c r="EI226" s="4994"/>
      <c r="EJ226" s="4994"/>
      <c r="EK226" s="4994"/>
      <c r="EL226" s="4994"/>
      <c r="EM226" s="5012"/>
      <c r="EN226" s="4153"/>
      <c r="EO226" s="4153"/>
      <c r="EP226" s="86"/>
      <c r="EQ226" s="86"/>
      <c r="ER226" s="86"/>
      <c r="ES226" s="86"/>
      <c r="ET226" s="86"/>
      <c r="EU226" s="86"/>
      <c r="EV226" s="86"/>
      <c r="EW226" s="86"/>
      <c r="EX226" s="86"/>
      <c r="EY226" s="86"/>
      <c r="EZ226" s="86"/>
      <c r="FA226" s="86"/>
      <c r="FB226" s="86"/>
      <c r="FD226" s="5123"/>
      <c r="FE226" s="5124"/>
      <c r="FF226" s="5124"/>
      <c r="FG226" s="5124"/>
      <c r="FH226" s="5124"/>
      <c r="FI226" s="5124"/>
      <c r="FJ226" s="5124"/>
      <c r="FK226" s="5124"/>
      <c r="FL226" s="5125"/>
      <c r="FM226" s="5124"/>
      <c r="FN226" s="5124"/>
      <c r="FO226" s="5124"/>
      <c r="FP226" s="5124"/>
      <c r="FQ226" s="5124"/>
      <c r="FR226" s="5124"/>
      <c r="FS226" s="5416"/>
      <c r="FT226" s="5126"/>
      <c r="GM226" s="6535"/>
      <c r="GN226" s="6536"/>
      <c r="GO226" s="6536"/>
      <c r="GP226" s="6536"/>
      <c r="GQ226" s="6536"/>
      <c r="GR226" s="6536"/>
      <c r="GS226" s="6536"/>
      <c r="GT226" s="6536"/>
      <c r="GU226" s="6537"/>
      <c r="GV226" s="6536"/>
      <c r="GW226" s="6536"/>
      <c r="GX226" s="6536"/>
      <c r="GY226" s="6536"/>
      <c r="GZ226" s="6536"/>
      <c r="HA226" s="6536"/>
      <c r="HB226" s="6676"/>
      <c r="HC226" s="6676"/>
      <c r="HD226" s="6538"/>
      <c r="HW226" s="6780" t="s">
        <v>3</v>
      </c>
      <c r="HX226" s="6780" t="s">
        <v>4</v>
      </c>
      <c r="HY226" s="6780" t="s">
        <v>18</v>
      </c>
      <c r="HZ226" s="6780" t="s">
        <v>19</v>
      </c>
      <c r="IA226" s="6780" t="s">
        <v>19</v>
      </c>
      <c r="IB226" s="6780" t="s">
        <v>20</v>
      </c>
      <c r="IC226" s="6780" t="s">
        <v>21</v>
      </c>
      <c r="ID226" s="6780" t="s">
        <v>22</v>
      </c>
      <c r="IE226" s="6780" t="s">
        <v>23</v>
      </c>
      <c r="IF226" s="6780" t="s">
        <v>23</v>
      </c>
      <c r="IG226" s="6780" t="s">
        <v>1227</v>
      </c>
      <c r="IH226" s="6780" t="s">
        <v>20</v>
      </c>
      <c r="II226" s="6780" t="s">
        <v>25</v>
      </c>
      <c r="IJ226" s="6780" t="s">
        <v>0</v>
      </c>
      <c r="IK226" s="6780" t="s">
        <v>1363</v>
      </c>
      <c r="IL226" s="6868"/>
      <c r="IM226" s="6868" t="s">
        <v>1526</v>
      </c>
      <c r="IN226" s="6780" t="s">
        <v>26</v>
      </c>
      <c r="IO226" s="87"/>
      <c r="IP226" s="6731"/>
      <c r="IQ226" s="6731"/>
      <c r="IR226" s="6731"/>
      <c r="IS226" s="6731"/>
      <c r="IT226" s="6731"/>
      <c r="IU226" s="6731"/>
      <c r="IV226" s="6731"/>
      <c r="IW226" s="6731"/>
      <c r="IX226" s="6731"/>
      <c r="IY226" s="6731"/>
      <c r="IZ226" s="6731"/>
      <c r="JA226" s="6731"/>
      <c r="JB226" s="6731"/>
      <c r="JC226" s="6731"/>
      <c r="JD226" s="6731"/>
      <c r="JE226" s="6731"/>
    </row>
    <row r="227" spans="17:265" ht="15" thickBot="1">
      <c r="Q227" s="8103" t="s">
        <v>792</v>
      </c>
      <c r="R227" s="8043" t="s">
        <v>1766</v>
      </c>
      <c r="S227" s="8369">
        <v>559</v>
      </c>
      <c r="T227" s="8043" t="s">
        <v>36</v>
      </c>
      <c r="U227" s="8370">
        <v>45841</v>
      </c>
      <c r="V227" s="8371">
        <v>7.5</v>
      </c>
      <c r="W227" s="8372" t="s">
        <v>35</v>
      </c>
      <c r="X227" s="8047">
        <f>(V227*1000/500)</f>
        <v>15</v>
      </c>
      <c r="Y227" s="8373">
        <v>615</v>
      </c>
      <c r="Z227" s="8107">
        <v>45848</v>
      </c>
      <c r="AA227" s="8374">
        <v>45849</v>
      </c>
      <c r="AB227" s="8369">
        <v>25111</v>
      </c>
      <c r="AC227" s="8375">
        <v>7500</v>
      </c>
      <c r="AD227" s="8048">
        <f t="shared" si="63"/>
        <v>0</v>
      </c>
      <c r="AE227" s="8181">
        <f t="shared" si="64"/>
        <v>4612.5</v>
      </c>
      <c r="AF227" s="8181">
        <f t="shared" si="65"/>
        <v>230.625</v>
      </c>
      <c r="AG227" s="8050">
        <v>5</v>
      </c>
      <c r="AH227" s="7749" t="s">
        <v>8</v>
      </c>
      <c r="AI227" s="7782"/>
      <c r="AJ227" s="7845"/>
      <c r="AK227" s="8068"/>
      <c r="AL227" s="7730"/>
      <c r="AM227" s="7876"/>
      <c r="AN227" s="8098"/>
      <c r="AO227" s="7845"/>
      <c r="AP227" s="7845"/>
      <c r="AQ227" s="7850"/>
      <c r="AR227" s="8099"/>
      <c r="AS227" s="8100"/>
      <c r="AT227" s="7845"/>
      <c r="AU227" s="7849"/>
      <c r="AV227" s="7849"/>
      <c r="AW227" s="8101"/>
      <c r="AX227" s="7850"/>
      <c r="AY227" s="8102"/>
      <c r="AZ227" s="7649"/>
      <c r="BC227" s="4994"/>
      <c r="BD227" s="4994"/>
      <c r="BE227" s="4994"/>
      <c r="BF227" s="4994"/>
      <c r="BG227" s="4994"/>
      <c r="BH227" s="4994"/>
      <c r="BI227" s="4994"/>
      <c r="BJ227" s="4994"/>
      <c r="BK227" s="4994"/>
      <c r="BL227" s="4994"/>
      <c r="BM227" s="4994"/>
      <c r="BN227" s="4994"/>
      <c r="BO227" s="4994"/>
      <c r="BP227" s="4994"/>
      <c r="BQ227" s="4994"/>
      <c r="BR227" s="4994"/>
      <c r="BS227" s="4994"/>
      <c r="BT227" s="5083"/>
      <c r="BU227" s="8695"/>
      <c r="BV227" s="7476"/>
      <c r="BW227" s="7477"/>
      <c r="BX227" s="7478"/>
      <c r="BY227" s="7479"/>
      <c r="BZ227" s="7477"/>
      <c r="CA227" s="7480"/>
      <c r="CB227" s="7481"/>
      <c r="CC227" s="7482"/>
      <c r="CD227" s="7483"/>
      <c r="CE227" s="7480"/>
      <c r="CF227" s="7484"/>
      <c r="CG227" s="7485"/>
      <c r="CH227" s="7480"/>
      <c r="CI227" s="7486"/>
      <c r="CJ227" s="7487"/>
      <c r="CL227" s="5135"/>
      <c r="CM227" s="5136"/>
      <c r="CN227" s="5136"/>
      <c r="CO227" s="5136"/>
      <c r="CP227" s="5136"/>
      <c r="CQ227" s="5136"/>
      <c r="CR227" s="5136"/>
      <c r="CS227" s="5136"/>
      <c r="CT227" s="5137"/>
      <c r="CU227" s="5136"/>
      <c r="CV227" s="5136"/>
      <c r="CW227" s="5136"/>
      <c r="CX227" s="5136"/>
      <c r="CY227" s="5136"/>
      <c r="CZ227" s="5136"/>
      <c r="DA227" s="5418"/>
      <c r="DB227" s="5138"/>
      <c r="DC227" s="5139"/>
      <c r="DD227" s="6909"/>
      <c r="DE227" s="5127"/>
      <c r="DF227" s="5127"/>
      <c r="DG227" s="2557"/>
      <c r="DH227" s="2557"/>
      <c r="DI227" s="2557"/>
      <c r="DJ227" s="2557"/>
      <c r="DK227" s="2557"/>
      <c r="DL227" s="2557"/>
      <c r="DM227" s="2557"/>
      <c r="DN227" s="2557"/>
      <c r="DO227" s="2557"/>
      <c r="DP227" s="2557"/>
      <c r="DQ227" s="2557"/>
      <c r="DR227" s="2557"/>
      <c r="DS227" s="2523"/>
      <c r="DU227" s="4994"/>
      <c r="DV227" s="4994"/>
      <c r="DW227" s="4994"/>
      <c r="DX227" s="4994"/>
      <c r="DY227" s="4994"/>
      <c r="DZ227" s="4994"/>
      <c r="EA227" s="4994"/>
      <c r="EB227" s="4994"/>
      <c r="EC227" s="4994"/>
      <c r="ED227" s="4994"/>
      <c r="EE227" s="4994"/>
      <c r="EF227" s="4994"/>
      <c r="EG227" s="4994"/>
      <c r="EH227" s="4994"/>
      <c r="EI227" s="4994"/>
      <c r="EJ227" s="4994"/>
      <c r="EK227" s="4994"/>
      <c r="EL227" s="4994"/>
      <c r="EM227" s="90"/>
      <c r="EN227" s="4153"/>
      <c r="EO227" s="4153"/>
      <c r="EP227" s="86"/>
      <c r="EQ227" s="86"/>
      <c r="ER227" s="86"/>
      <c r="ES227" s="86"/>
      <c r="ET227" s="86"/>
      <c r="EU227" s="86"/>
      <c r="EV227" s="86"/>
      <c r="EW227" s="86"/>
      <c r="EX227" s="86"/>
      <c r="EY227" s="86"/>
      <c r="EZ227" s="86"/>
      <c r="FA227" s="86"/>
      <c r="FB227" s="86"/>
      <c r="FD227" s="5123"/>
      <c r="FE227" s="5124"/>
      <c r="FF227" s="5124"/>
      <c r="FG227" s="5124"/>
      <c r="FH227" s="5124"/>
      <c r="FI227" s="5124"/>
      <c r="FJ227" s="5124"/>
      <c r="FK227" s="5124"/>
      <c r="FL227" s="5125"/>
      <c r="FM227" s="5124"/>
      <c r="FN227" s="5124"/>
      <c r="FO227" s="5124"/>
      <c r="FP227" s="5124"/>
      <c r="FQ227" s="5124"/>
      <c r="FR227" s="5124"/>
      <c r="FS227" s="5416"/>
      <c r="FT227" s="5126"/>
      <c r="GM227" s="6535"/>
      <c r="GN227" s="6536"/>
      <c r="GO227" s="6536"/>
      <c r="GP227" s="6536"/>
      <c r="GQ227" s="6536"/>
      <c r="GR227" s="6536"/>
      <c r="GS227" s="6536"/>
      <c r="GT227" s="6536"/>
      <c r="GU227" s="6537"/>
      <c r="GV227" s="6536"/>
      <c r="GW227" s="6536"/>
      <c r="GX227" s="6536"/>
      <c r="GY227" s="6536"/>
      <c r="GZ227" s="6536"/>
      <c r="HA227" s="6536"/>
      <c r="HB227" s="6676"/>
      <c r="HC227" s="6676"/>
      <c r="HD227" s="6538"/>
      <c r="HW227" s="6781"/>
      <c r="HX227" s="6781"/>
      <c r="HY227" s="6781"/>
      <c r="HZ227" s="6781" t="s">
        <v>3</v>
      </c>
      <c r="IA227" s="6781" t="s">
        <v>18</v>
      </c>
      <c r="IB227" s="6781"/>
      <c r="IC227" s="6781"/>
      <c r="ID227" s="6781" t="s">
        <v>21</v>
      </c>
      <c r="IE227" s="6781" t="s">
        <v>27</v>
      </c>
      <c r="IF227" s="6781" t="s">
        <v>28</v>
      </c>
      <c r="IG227" s="6781"/>
      <c r="IH227" s="6781"/>
      <c r="II227" s="6781"/>
      <c r="IJ227" s="6781"/>
      <c r="IK227" s="6781" t="s">
        <v>11</v>
      </c>
      <c r="IL227" s="6873"/>
      <c r="IM227" s="6873"/>
      <c r="IN227" s="6781"/>
      <c r="IO227" s="87"/>
      <c r="IP227" s="6731"/>
      <c r="IQ227" s="6731"/>
      <c r="IR227" s="6731"/>
      <c r="IS227" s="6731"/>
      <c r="IT227" s="6731"/>
      <c r="IU227" s="6731"/>
      <c r="IV227" s="6731"/>
      <c r="IW227" s="6731"/>
      <c r="IX227" s="6731"/>
      <c r="IY227" s="6731"/>
      <c r="IZ227" s="6731"/>
      <c r="JA227" s="6731"/>
      <c r="JB227" s="6731"/>
      <c r="JC227" s="6731"/>
      <c r="JD227" s="6731"/>
      <c r="JE227" s="6731"/>
    </row>
    <row r="228" spans="17:265" ht="18" thickBot="1">
      <c r="Q228" s="8103" t="s">
        <v>792</v>
      </c>
      <c r="R228" s="8043" t="s">
        <v>1764</v>
      </c>
      <c r="S228" s="8043">
        <v>560</v>
      </c>
      <c r="T228" s="8043" t="s">
        <v>36</v>
      </c>
      <c r="U228" s="8370">
        <v>45841</v>
      </c>
      <c r="V228" s="8105">
        <v>100</v>
      </c>
      <c r="W228" s="8047" t="s">
        <v>35</v>
      </c>
      <c r="X228" s="8047">
        <f>(V228*1000/500)</f>
        <v>200</v>
      </c>
      <c r="Y228" s="8106">
        <v>544</v>
      </c>
      <c r="Z228" s="8107">
        <v>45848</v>
      </c>
      <c r="AA228" s="8374">
        <v>45849</v>
      </c>
      <c r="AB228" s="8369">
        <v>25111</v>
      </c>
      <c r="AC228" s="8050">
        <v>100000</v>
      </c>
      <c r="AD228" s="8048">
        <f t="shared" si="63"/>
        <v>0</v>
      </c>
      <c r="AE228" s="8108">
        <f t="shared" si="64"/>
        <v>54400</v>
      </c>
      <c r="AF228" s="8108">
        <f t="shared" si="65"/>
        <v>2720</v>
      </c>
      <c r="AG228" s="8050">
        <v>5</v>
      </c>
      <c r="AH228" s="7749" t="s">
        <v>8</v>
      </c>
      <c r="AI228" s="7782"/>
      <c r="AJ228" s="8166" t="s">
        <v>1631</v>
      </c>
      <c r="AK228" s="7649"/>
      <c r="AL228" s="7649"/>
      <c r="AM228" s="7649"/>
      <c r="AN228" s="7655"/>
      <c r="AO228" s="7649"/>
      <c r="AP228" s="8019"/>
      <c r="AQ228" s="7649"/>
      <c r="AR228" s="7649"/>
      <c r="AS228" s="7649"/>
      <c r="AT228" s="7649"/>
      <c r="AU228" s="7649"/>
      <c r="AV228" s="7649"/>
      <c r="AW228" s="7649"/>
      <c r="AX228" s="7649"/>
      <c r="AY228" s="7649"/>
      <c r="AZ228" s="7649"/>
      <c r="BC228" s="4994"/>
      <c r="BD228" s="4994"/>
      <c r="BE228" s="4994"/>
      <c r="BF228" s="4994"/>
      <c r="BG228" s="4994"/>
      <c r="BH228" s="4994"/>
      <c r="BI228" s="4994"/>
      <c r="BJ228" s="4994"/>
      <c r="BK228" s="4994"/>
      <c r="BL228" s="4994"/>
      <c r="BM228" s="4994"/>
      <c r="BN228" s="4994"/>
      <c r="BO228" s="4994"/>
      <c r="BP228" s="4994"/>
      <c r="BQ228" s="4994"/>
      <c r="BR228" s="4994"/>
      <c r="BS228" s="4994"/>
      <c r="BT228" s="5083"/>
      <c r="BU228" s="5289"/>
      <c r="BV228" s="5282"/>
      <c r="BW228" s="5282"/>
      <c r="BX228" s="5283"/>
      <c r="BY228" s="5283"/>
      <c r="BZ228" s="5283"/>
      <c r="CA228" s="5283"/>
      <c r="CB228" s="5283"/>
      <c r="CC228" s="5283"/>
      <c r="CD228" s="5283"/>
      <c r="CE228" s="5283"/>
      <c r="CF228" s="5283"/>
      <c r="CG228" s="5283"/>
      <c r="CH228" s="5283"/>
      <c r="CI228" s="6476"/>
      <c r="CJ228" s="5284"/>
      <c r="CL228" s="5140"/>
      <c r="CM228" s="5141"/>
      <c r="CN228" s="5141"/>
      <c r="CO228" s="5141"/>
      <c r="CP228" s="5141"/>
      <c r="CQ228" s="5141"/>
      <c r="CR228" s="5141"/>
      <c r="CS228" s="5141"/>
      <c r="CT228" s="5142"/>
      <c r="CU228" s="5141"/>
      <c r="CV228" s="5141"/>
      <c r="CW228" s="5141"/>
      <c r="CX228" s="5141"/>
      <c r="CY228" s="5203">
        <f>SUM(CY217:CY227)</f>
        <v>0</v>
      </c>
      <c r="CZ228" s="5203">
        <f>SUM(CZ217:CZ227)</f>
        <v>0</v>
      </c>
      <c r="DA228" s="5420"/>
      <c r="DB228" s="5143"/>
      <c r="DC228" s="5139"/>
      <c r="DD228" s="6909"/>
      <c r="DE228" s="5127"/>
      <c r="DF228" s="5127"/>
      <c r="DG228" s="2557"/>
      <c r="DH228" s="2557"/>
      <c r="DI228" s="2557"/>
      <c r="DJ228" s="2557"/>
      <c r="DK228" s="2557"/>
      <c r="DL228" s="2557"/>
      <c r="DM228" s="2557"/>
      <c r="DN228" s="2557"/>
      <c r="DO228" s="2557"/>
      <c r="DP228" s="2557"/>
      <c r="DQ228" s="2557"/>
      <c r="DR228" s="2557"/>
      <c r="DS228" s="2523"/>
      <c r="DU228" s="4994"/>
      <c r="DV228" s="4994"/>
      <c r="DW228" s="4994"/>
      <c r="DX228" s="4994"/>
      <c r="DY228" s="4994"/>
      <c r="DZ228" s="4994"/>
      <c r="EA228" s="4994"/>
      <c r="EB228" s="4994"/>
      <c r="EC228" s="4994"/>
      <c r="ED228" s="4994"/>
      <c r="EE228" s="4994"/>
      <c r="EF228" s="4994"/>
      <c r="EG228" s="4994"/>
      <c r="EH228" s="4994"/>
      <c r="EI228" s="4994"/>
      <c r="EJ228" s="4994"/>
      <c r="EK228" s="4994"/>
      <c r="EL228" s="4994"/>
      <c r="EM228" s="5016"/>
      <c r="EN228" s="5042"/>
      <c r="EO228" s="5038" t="s">
        <v>14</v>
      </c>
      <c r="EP228" s="5038" t="s">
        <v>12</v>
      </c>
      <c r="EQ228" s="5038"/>
      <c r="ER228" s="5038"/>
      <c r="ES228" s="5038" t="s">
        <v>15</v>
      </c>
      <c r="ET228" s="5038" t="s">
        <v>12</v>
      </c>
      <c r="EU228" s="5038" t="s">
        <v>12</v>
      </c>
      <c r="EV228" s="5038"/>
      <c r="EW228" s="5038"/>
      <c r="EX228" s="5038"/>
      <c r="EY228" s="5038"/>
      <c r="EZ228" s="5038" t="s">
        <v>0</v>
      </c>
      <c r="FA228" s="5382"/>
      <c r="FB228" s="5039"/>
      <c r="FD228" s="5135"/>
      <c r="FE228" s="5136"/>
      <c r="FF228" s="5136"/>
      <c r="FG228" s="5136"/>
      <c r="FH228" s="5136"/>
      <c r="FI228" s="5136"/>
      <c r="FJ228" s="5136"/>
      <c r="FK228" s="5136"/>
      <c r="FL228" s="5137"/>
      <c r="FM228" s="5136"/>
      <c r="FN228" s="5136"/>
      <c r="FO228" s="5136"/>
      <c r="FP228" s="5136"/>
      <c r="FQ228" s="5136"/>
      <c r="FR228" s="5136"/>
      <c r="FS228" s="5418"/>
      <c r="FT228" s="5138"/>
      <c r="GM228" s="6535"/>
      <c r="GN228" s="6536"/>
      <c r="GO228" s="6536"/>
      <c r="GP228" s="6536"/>
      <c r="GQ228" s="6536"/>
      <c r="GR228" s="6536"/>
      <c r="GS228" s="6536"/>
      <c r="GT228" s="6536"/>
      <c r="GU228" s="6537"/>
      <c r="GV228" s="6536"/>
      <c r="GW228" s="6536"/>
      <c r="GX228" s="6536"/>
      <c r="GY228" s="6536"/>
      <c r="GZ228" s="6536"/>
      <c r="HA228" s="6536"/>
      <c r="HB228" s="6676"/>
      <c r="HC228" s="6676"/>
      <c r="HD228" s="6538"/>
      <c r="HW228" s="6782"/>
      <c r="HX228" s="6792"/>
      <c r="HY228" s="6792"/>
      <c r="HZ228" s="6792"/>
      <c r="IA228" s="6793"/>
      <c r="IB228" s="6792"/>
      <c r="IC228" s="6792"/>
      <c r="ID228" s="6792"/>
      <c r="IE228" s="6794"/>
      <c r="IF228" s="6793"/>
      <c r="IG228" s="6792"/>
      <c r="IH228" s="6792"/>
      <c r="II228" s="6795"/>
      <c r="IJ228" s="6795"/>
      <c r="IK228" s="6795"/>
      <c r="IL228" s="6870"/>
      <c r="IM228" s="6870"/>
      <c r="IN228" s="6879"/>
      <c r="IO228" s="5012"/>
      <c r="IP228" s="6731"/>
      <c r="IQ228" s="6731"/>
      <c r="IR228" s="6731"/>
      <c r="IS228" s="6731"/>
      <c r="IT228" s="6731"/>
      <c r="IU228" s="6731"/>
      <c r="IV228" s="6731"/>
      <c r="IW228" s="6731"/>
      <c r="IX228" s="6731"/>
      <c r="IY228" s="6731"/>
      <c r="IZ228" s="6731"/>
      <c r="JA228" s="6731"/>
      <c r="JB228" s="6731"/>
      <c r="JC228" s="6731"/>
      <c r="JD228" s="6731"/>
      <c r="JE228" s="6731"/>
    </row>
    <row r="229" spans="17:265">
      <c r="Q229" s="8103" t="s">
        <v>792</v>
      </c>
      <c r="R229" s="8043" t="s">
        <v>1765</v>
      </c>
      <c r="S229" s="8376">
        <v>561</v>
      </c>
      <c r="T229" s="8043" t="s">
        <v>36</v>
      </c>
      <c r="U229" s="8370">
        <v>45841</v>
      </c>
      <c r="V229" s="8377">
        <v>1.5</v>
      </c>
      <c r="W229" s="8047" t="s">
        <v>35</v>
      </c>
      <c r="X229" s="8047">
        <f>(V229*1000/500)</f>
        <v>3</v>
      </c>
      <c r="Y229" s="8378">
        <v>655</v>
      </c>
      <c r="Z229" s="8107">
        <v>45848</v>
      </c>
      <c r="AA229" s="8374">
        <v>45849</v>
      </c>
      <c r="AB229" s="8369">
        <v>25111</v>
      </c>
      <c r="AC229" s="8379">
        <v>1500</v>
      </c>
      <c r="AD229" s="8048">
        <f t="shared" si="63"/>
        <v>0</v>
      </c>
      <c r="AE229" s="8380">
        <f t="shared" si="64"/>
        <v>982.5</v>
      </c>
      <c r="AF229" s="8380">
        <f t="shared" si="65"/>
        <v>49.125</v>
      </c>
      <c r="AG229" s="8050">
        <v>5</v>
      </c>
      <c r="AH229" s="7749" t="s">
        <v>8</v>
      </c>
      <c r="AI229" s="7782"/>
      <c r="AJ229" s="7656"/>
      <c r="AK229" s="7661"/>
      <c r="AL229" s="7662" t="s">
        <v>14</v>
      </c>
      <c r="AM229" s="7662" t="s">
        <v>12</v>
      </c>
      <c r="AN229" s="7662"/>
      <c r="AO229" s="7662"/>
      <c r="AP229" s="7662"/>
      <c r="AQ229" s="7662" t="s">
        <v>15</v>
      </c>
      <c r="AR229" s="7662" t="s">
        <v>12</v>
      </c>
      <c r="AS229" s="7662" t="s">
        <v>12</v>
      </c>
      <c r="AT229" s="7662"/>
      <c r="AU229" s="7662"/>
      <c r="AV229" s="7662"/>
      <c r="AW229" s="7662"/>
      <c r="AX229" s="7662" t="s">
        <v>0</v>
      </c>
      <c r="AY229" s="7663"/>
      <c r="AZ229" s="7664"/>
      <c r="BC229" s="4994"/>
      <c r="BD229" s="4994"/>
      <c r="BE229" s="4994"/>
      <c r="BF229" s="4994"/>
      <c r="BG229" s="4994"/>
      <c r="BH229" s="4994"/>
      <c r="BI229" s="4994"/>
      <c r="BJ229" s="4994"/>
      <c r="BK229" s="4994"/>
      <c r="BL229" s="4994"/>
      <c r="BM229" s="4994"/>
      <c r="BN229" s="4994"/>
      <c r="BO229" s="4994"/>
      <c r="BP229" s="4994"/>
      <c r="BQ229" s="4994"/>
      <c r="BR229" s="4994"/>
      <c r="BS229" s="4994"/>
      <c r="BT229" s="5083"/>
      <c r="BU229" s="5268"/>
      <c r="BV229" s="5101"/>
      <c r="BW229" s="5101"/>
      <c r="BX229" s="5102"/>
      <c r="BY229" s="5102"/>
      <c r="BZ229" s="5102"/>
      <c r="CA229" s="5102"/>
      <c r="CB229" s="5102"/>
      <c r="CC229" s="5102"/>
      <c r="CD229" s="5102"/>
      <c r="CE229" s="5102"/>
      <c r="CF229" s="5102"/>
      <c r="CG229" s="5102"/>
      <c r="CH229" s="5102"/>
      <c r="CI229" s="5102"/>
      <c r="CJ229" s="5102"/>
      <c r="CL229" s="5139"/>
      <c r="CM229" s="5139"/>
      <c r="CN229" s="5139"/>
      <c r="CO229" s="5139"/>
      <c r="CP229" s="5139"/>
      <c r="CQ229" s="5139"/>
      <c r="CR229" s="5139"/>
      <c r="CS229" s="5139"/>
      <c r="CT229" s="5139"/>
      <c r="CU229" s="5139"/>
      <c r="CV229" s="5139"/>
      <c r="CW229" s="5139"/>
      <c r="CX229" s="5139"/>
      <c r="CY229" s="5139"/>
      <c r="CZ229" s="5139"/>
      <c r="DA229" s="5139"/>
      <c r="DB229" s="5139"/>
      <c r="DC229" s="5139"/>
      <c r="DD229" s="6909"/>
      <c r="DE229" s="5127"/>
      <c r="DF229" s="5127"/>
      <c r="DG229" s="2557"/>
      <c r="DH229" s="2557"/>
      <c r="DI229" s="2557"/>
      <c r="DJ229" s="2557"/>
      <c r="DK229" s="2557"/>
      <c r="DL229" s="2557"/>
      <c r="DM229" s="2557"/>
      <c r="DN229" s="2557"/>
      <c r="DO229" s="2557"/>
      <c r="DP229" s="2557"/>
      <c r="DQ229" s="2557"/>
      <c r="DR229" s="2557"/>
      <c r="DS229" s="2523"/>
      <c r="DU229" s="4994"/>
      <c r="DV229" s="4994"/>
      <c r="DW229" s="4994"/>
      <c r="DX229" s="4994"/>
      <c r="DY229" s="4994"/>
      <c r="DZ229" s="4994"/>
      <c r="EA229" s="4994"/>
      <c r="EB229" s="4994"/>
      <c r="EC229" s="4994"/>
      <c r="ED229" s="4994"/>
      <c r="EE229" s="4994"/>
      <c r="EF229" s="4994"/>
      <c r="EG229" s="4994"/>
      <c r="EH229" s="4994"/>
      <c r="EI229" s="4994"/>
      <c r="EJ229" s="4994"/>
      <c r="EK229" s="4994"/>
      <c r="EL229" s="4994"/>
      <c r="EM229" s="5017" t="s">
        <v>4</v>
      </c>
      <c r="EN229" s="5043" t="s">
        <v>18</v>
      </c>
      <c r="EO229" s="5040" t="s">
        <v>19</v>
      </c>
      <c r="EP229" s="5040" t="s">
        <v>19</v>
      </c>
      <c r="EQ229" s="5040" t="s">
        <v>20</v>
      </c>
      <c r="ER229" s="5040" t="s">
        <v>21</v>
      </c>
      <c r="ES229" s="5040" t="s">
        <v>22</v>
      </c>
      <c r="ET229" s="5040" t="s">
        <v>23</v>
      </c>
      <c r="EU229" s="5040" t="s">
        <v>23</v>
      </c>
      <c r="EV229" s="5040" t="s">
        <v>24</v>
      </c>
      <c r="EW229" s="5040" t="s">
        <v>20</v>
      </c>
      <c r="EX229" s="5040" t="s">
        <v>25</v>
      </c>
      <c r="EY229" s="5040" t="s">
        <v>0</v>
      </c>
      <c r="EZ229" s="5040" t="s">
        <v>1363</v>
      </c>
      <c r="FA229" s="5383"/>
      <c r="FB229" s="5041" t="s">
        <v>26</v>
      </c>
      <c r="FD229" s="5135"/>
      <c r="FE229" s="5136"/>
      <c r="FF229" s="5136"/>
      <c r="FG229" s="5136"/>
      <c r="FH229" s="5136"/>
      <c r="FI229" s="5136"/>
      <c r="FJ229" s="5136"/>
      <c r="FK229" s="5136"/>
      <c r="FL229" s="5137"/>
      <c r="FM229" s="5136"/>
      <c r="FN229" s="5136"/>
      <c r="FO229" s="5136"/>
      <c r="FP229" s="5136"/>
      <c r="FQ229" s="5136"/>
      <c r="FR229" s="5136"/>
      <c r="FS229" s="5418"/>
      <c r="FT229" s="5138"/>
      <c r="GM229" s="6535"/>
      <c r="GN229" s="6536"/>
      <c r="GO229" s="6536"/>
      <c r="GP229" s="6536"/>
      <c r="GQ229" s="6536"/>
      <c r="GR229" s="6536"/>
      <c r="GS229" s="6536"/>
      <c r="GT229" s="6536"/>
      <c r="GU229" s="6537"/>
      <c r="GV229" s="6536"/>
      <c r="GW229" s="6536"/>
      <c r="GX229" s="6536"/>
      <c r="GY229" s="6536"/>
      <c r="GZ229" s="6536"/>
      <c r="HA229" s="6536"/>
      <c r="HB229" s="6676"/>
      <c r="HC229" s="6676"/>
      <c r="HD229" s="6538"/>
      <c r="HW229" s="6783"/>
      <c r="HX229" s="6791"/>
      <c r="HY229" s="6791"/>
      <c r="HZ229" s="6791"/>
      <c r="IA229" s="6798"/>
      <c r="IB229" s="6791"/>
      <c r="IC229" s="6791"/>
      <c r="ID229" s="7553"/>
      <c r="IE229" s="7554"/>
      <c r="IF229" s="6798"/>
      <c r="IG229" s="7555"/>
      <c r="IH229" s="6791"/>
      <c r="II229" s="6803"/>
      <c r="IJ229" s="6800"/>
      <c r="IK229" s="6804"/>
      <c r="IL229" s="6887"/>
      <c r="IM229" s="6804"/>
      <c r="IN229" s="6762"/>
      <c r="IO229" s="5012"/>
      <c r="IP229" s="6731"/>
      <c r="IQ229" s="6731"/>
      <c r="IR229" s="6731"/>
      <c r="IS229" s="6731"/>
      <c r="IT229" s="6731"/>
      <c r="IU229" s="6731"/>
      <c r="IV229" s="6731"/>
      <c r="IW229" s="6731"/>
      <c r="IX229" s="6731"/>
      <c r="IY229" s="6731"/>
      <c r="IZ229" s="6731"/>
      <c r="JA229" s="6731"/>
      <c r="JB229" s="6731"/>
      <c r="JC229" s="6731"/>
      <c r="JD229" s="6731"/>
      <c r="JE229" s="6731"/>
    </row>
    <row r="230" spans="17:265" ht="15" thickBot="1">
      <c r="Q230" s="8103" t="s">
        <v>792</v>
      </c>
      <c r="R230" s="8381" t="s">
        <v>1769</v>
      </c>
      <c r="S230" s="8043">
        <v>562</v>
      </c>
      <c r="T230" s="8043" t="s">
        <v>36</v>
      </c>
      <c r="U230" s="8370">
        <v>45841</v>
      </c>
      <c r="V230" s="8105">
        <v>15</v>
      </c>
      <c r="W230" s="8047" t="s">
        <v>35</v>
      </c>
      <c r="X230" s="8047">
        <f>(V230*1000/400)</f>
        <v>37.5</v>
      </c>
      <c r="Y230" s="8106">
        <v>1328</v>
      </c>
      <c r="Z230" s="8107">
        <v>45848</v>
      </c>
      <c r="AA230" s="8374">
        <v>45849</v>
      </c>
      <c r="AB230" s="8369">
        <v>25111</v>
      </c>
      <c r="AC230" s="8050">
        <v>16000</v>
      </c>
      <c r="AD230" s="8048">
        <f t="shared" si="63"/>
        <v>1000</v>
      </c>
      <c r="AE230" s="8108">
        <f t="shared" si="64"/>
        <v>21248</v>
      </c>
      <c r="AF230" s="8108">
        <f t="shared" si="65"/>
        <v>1062.4000000000001</v>
      </c>
      <c r="AG230" s="8050">
        <v>5</v>
      </c>
      <c r="AH230" s="7749" t="s">
        <v>8</v>
      </c>
      <c r="AI230" s="7782"/>
      <c r="AJ230" s="7660" t="s">
        <v>4</v>
      </c>
      <c r="AK230" s="7666" t="s">
        <v>18</v>
      </c>
      <c r="AL230" s="7667" t="s">
        <v>19</v>
      </c>
      <c r="AM230" s="7667" t="s">
        <v>19</v>
      </c>
      <c r="AN230" s="7667" t="s">
        <v>20</v>
      </c>
      <c r="AO230" s="7667" t="s">
        <v>21</v>
      </c>
      <c r="AP230" s="7667" t="s">
        <v>1559</v>
      </c>
      <c r="AQ230" s="7667" t="s">
        <v>22</v>
      </c>
      <c r="AR230" s="7667" t="s">
        <v>23</v>
      </c>
      <c r="AS230" s="7667" t="s">
        <v>23</v>
      </c>
      <c r="AT230" s="7667" t="s">
        <v>24</v>
      </c>
      <c r="AU230" s="7667" t="s">
        <v>20</v>
      </c>
      <c r="AV230" s="7667" t="s">
        <v>25</v>
      </c>
      <c r="AW230" s="7667" t="s">
        <v>0</v>
      </c>
      <c r="AX230" s="7667" t="s">
        <v>1363</v>
      </c>
      <c r="AY230" s="7668" t="s">
        <v>1388</v>
      </c>
      <c r="AZ230" s="7669" t="s">
        <v>26</v>
      </c>
      <c r="BC230" s="4994"/>
      <c r="BD230" s="4994"/>
      <c r="BE230" s="4994"/>
      <c r="BF230" s="4994"/>
      <c r="BG230" s="4994"/>
      <c r="BH230" s="4994"/>
      <c r="BI230" s="4994"/>
      <c r="BJ230" s="4994"/>
      <c r="BK230" s="4994"/>
      <c r="BL230" s="4994"/>
      <c r="BM230" s="4994"/>
      <c r="BN230" s="4994"/>
      <c r="BO230" s="4994"/>
      <c r="BP230" s="4994"/>
      <c r="BQ230" s="4994"/>
      <c r="BR230" s="4994"/>
      <c r="BS230" s="4994"/>
      <c r="BT230" s="5083"/>
      <c r="BU230" s="5268"/>
      <c r="BV230" s="5101"/>
      <c r="BW230" s="5101"/>
      <c r="BX230" s="5102"/>
      <c r="BY230" s="5102"/>
      <c r="BZ230" s="5102"/>
      <c r="CA230" s="5102"/>
      <c r="CB230" s="5102"/>
      <c r="CC230" s="5102"/>
      <c r="CD230" s="5102"/>
      <c r="CE230" s="5102"/>
      <c r="CF230" s="5102"/>
      <c r="CG230" s="5102"/>
      <c r="CH230" s="5102"/>
      <c r="CI230" s="5102"/>
      <c r="CJ230" s="5102"/>
      <c r="CL230" s="5139"/>
      <c r="CM230" s="5139"/>
      <c r="CN230" s="5139"/>
      <c r="CO230" s="5139"/>
      <c r="CP230" s="5139"/>
      <c r="CQ230" s="5139"/>
      <c r="CR230" s="5139"/>
      <c r="CS230" s="5139"/>
      <c r="CT230" s="5139"/>
      <c r="CU230" s="5139"/>
      <c r="CV230" s="5139"/>
      <c r="CW230" s="5139"/>
      <c r="CX230" s="5139"/>
      <c r="CY230" s="5139"/>
      <c r="CZ230" s="5139"/>
      <c r="DA230" s="5139"/>
      <c r="DB230" s="5139"/>
      <c r="DC230" s="5139"/>
      <c r="DD230" s="6909"/>
      <c r="DE230" s="5127"/>
      <c r="DF230" s="5127"/>
      <c r="DG230" s="2557"/>
      <c r="DH230" s="2557"/>
      <c r="DI230" s="2557"/>
      <c r="DJ230" s="2557"/>
      <c r="DK230" s="2557"/>
      <c r="DL230" s="2557"/>
      <c r="DM230" s="2557"/>
      <c r="DN230" s="2557"/>
      <c r="DO230" s="2557"/>
      <c r="DP230" s="2557"/>
      <c r="DQ230" s="2557"/>
      <c r="DR230" s="2557"/>
      <c r="DS230" s="2523"/>
      <c r="DU230" s="4994"/>
      <c r="DV230" s="4994"/>
      <c r="DW230" s="4994"/>
      <c r="DX230" s="4994"/>
      <c r="DY230" s="4994"/>
      <c r="DZ230" s="4994"/>
      <c r="EA230" s="4994"/>
      <c r="EB230" s="4994"/>
      <c r="EC230" s="4994"/>
      <c r="ED230" s="4994"/>
      <c r="EE230" s="4994"/>
      <c r="EF230" s="4994"/>
      <c r="EG230" s="4994"/>
      <c r="EH230" s="4994"/>
      <c r="EI230" s="4994"/>
      <c r="EJ230" s="4994"/>
      <c r="EK230" s="4994"/>
      <c r="EL230" s="4994"/>
      <c r="EM230" s="5018"/>
      <c r="EN230" s="5044"/>
      <c r="EO230" s="5045" t="s">
        <v>3</v>
      </c>
      <c r="EP230" s="5045" t="s">
        <v>18</v>
      </c>
      <c r="EQ230" s="5045"/>
      <c r="ER230" s="5045"/>
      <c r="ES230" s="5045" t="s">
        <v>21</v>
      </c>
      <c r="ET230" s="5045" t="s">
        <v>27</v>
      </c>
      <c r="EU230" s="5045" t="s">
        <v>28</v>
      </c>
      <c r="EV230" s="5045"/>
      <c r="EW230" s="5045"/>
      <c r="EX230" s="5045"/>
      <c r="EY230" s="5045"/>
      <c r="EZ230" s="5045" t="s">
        <v>11</v>
      </c>
      <c r="FA230" s="5384"/>
      <c r="FB230" s="5046"/>
      <c r="FD230" s="5140"/>
      <c r="FE230" s="5141"/>
      <c r="FF230" s="5141"/>
      <c r="FG230" s="5141"/>
      <c r="FH230" s="5141"/>
      <c r="FI230" s="5141"/>
      <c r="FJ230" s="5141"/>
      <c r="FK230" s="5141"/>
      <c r="FL230" s="5142"/>
      <c r="FM230" s="5141"/>
      <c r="FN230" s="5141"/>
      <c r="FO230" s="5141"/>
      <c r="FP230" s="5141"/>
      <c r="FQ230" s="5141"/>
      <c r="FR230" s="5141"/>
      <c r="FS230" s="5420"/>
      <c r="FT230" s="5143"/>
      <c r="GM230" s="6557"/>
      <c r="GN230" s="6558"/>
      <c r="GO230" s="6558"/>
      <c r="GP230" s="6558"/>
      <c r="GQ230" s="6558"/>
      <c r="GR230" s="6558"/>
      <c r="GS230" s="6558"/>
      <c r="GT230" s="6558"/>
      <c r="GU230" s="6559"/>
      <c r="GV230" s="6558"/>
      <c r="GW230" s="6558"/>
      <c r="GX230" s="6558"/>
      <c r="GY230" s="6558"/>
      <c r="GZ230" s="6558"/>
      <c r="HA230" s="6558"/>
      <c r="HB230" s="6899"/>
      <c r="HC230" s="6899"/>
      <c r="HD230" s="6560"/>
      <c r="HW230" s="6769"/>
      <c r="HX230" s="6765"/>
      <c r="HY230" s="6765"/>
      <c r="HZ230" s="6765"/>
      <c r="IA230" s="6765"/>
      <c r="IB230" s="6765"/>
      <c r="IC230" s="6765"/>
      <c r="ID230" s="6765"/>
      <c r="IE230" s="6770"/>
      <c r="IF230" s="6765"/>
      <c r="IG230" s="6765"/>
      <c r="IH230" s="6765"/>
      <c r="II230" s="6765"/>
      <c r="IJ230" s="6765"/>
      <c r="IK230" s="6765"/>
      <c r="IL230" s="6819"/>
      <c r="IM230" s="6819"/>
      <c r="IN230" s="6762"/>
      <c r="IO230" s="5012"/>
      <c r="IP230" s="6731"/>
      <c r="IQ230" s="6731"/>
      <c r="IR230" s="6731"/>
      <c r="IS230" s="6731"/>
      <c r="IT230" s="6731"/>
      <c r="IU230" s="6731"/>
      <c r="IV230" s="6731"/>
      <c r="IW230" s="6731"/>
      <c r="IX230" s="6731"/>
      <c r="IY230" s="6731"/>
      <c r="IZ230" s="6731"/>
      <c r="JA230" s="6731"/>
      <c r="JB230" s="6731"/>
      <c r="JC230" s="6731"/>
      <c r="JD230" s="6731"/>
      <c r="JE230" s="6731"/>
    </row>
    <row r="231" spans="17:265" ht="18" thickBot="1">
      <c r="Q231" s="8103" t="s">
        <v>792</v>
      </c>
      <c r="R231" s="8043" t="s">
        <v>1767</v>
      </c>
      <c r="S231" s="8047">
        <v>563</v>
      </c>
      <c r="T231" s="8043" t="s">
        <v>36</v>
      </c>
      <c r="U231" s="8370">
        <v>45841</v>
      </c>
      <c r="V231" s="8382">
        <v>12</v>
      </c>
      <c r="W231" s="8047" t="s">
        <v>35</v>
      </c>
      <c r="X231" s="8047">
        <f>(V231*1000/500)</f>
        <v>24</v>
      </c>
      <c r="Y231" s="8049">
        <v>427</v>
      </c>
      <c r="Z231" s="8107">
        <v>45848</v>
      </c>
      <c r="AA231" s="8374">
        <v>45849</v>
      </c>
      <c r="AB231" s="8369">
        <v>25111</v>
      </c>
      <c r="AC231" s="8048">
        <v>12000</v>
      </c>
      <c r="AD231" s="8048">
        <f t="shared" si="63"/>
        <v>0</v>
      </c>
      <c r="AE231" s="8049">
        <f t="shared" si="64"/>
        <v>5124</v>
      </c>
      <c r="AF231" s="8049">
        <f t="shared" si="65"/>
        <v>256.2</v>
      </c>
      <c r="AG231" s="8383">
        <v>5</v>
      </c>
      <c r="AH231" s="8140" t="s">
        <v>8</v>
      </c>
      <c r="AI231" s="7782"/>
      <c r="AJ231" s="7665"/>
      <c r="AK231" s="7685"/>
      <c r="AL231" s="7686" t="s">
        <v>3</v>
      </c>
      <c r="AM231" s="7686" t="s">
        <v>18</v>
      </c>
      <c r="AN231" s="7686"/>
      <c r="AO231" s="7686"/>
      <c r="AP231" s="7686"/>
      <c r="AQ231" s="7686" t="s">
        <v>21</v>
      </c>
      <c r="AR231" s="7686" t="s">
        <v>27</v>
      </c>
      <c r="AS231" s="7686" t="s">
        <v>28</v>
      </c>
      <c r="AT231" s="7686"/>
      <c r="AU231" s="7686"/>
      <c r="AV231" s="7686"/>
      <c r="AW231" s="7686"/>
      <c r="AX231" s="7686" t="s">
        <v>11</v>
      </c>
      <c r="AY231" s="7687"/>
      <c r="AZ231" s="7688"/>
      <c r="BC231" s="4994"/>
      <c r="BD231" s="4994"/>
      <c r="BE231" s="4994"/>
      <c r="BF231" s="4994"/>
      <c r="BG231" s="4994"/>
      <c r="BH231" s="4994"/>
      <c r="BI231" s="4994"/>
      <c r="BJ231" s="4994"/>
      <c r="BK231" s="4994"/>
      <c r="BL231" s="4994"/>
      <c r="BM231" s="4994"/>
      <c r="BN231" s="4994"/>
      <c r="BO231" s="4994"/>
      <c r="BP231" s="4994"/>
      <c r="BQ231" s="4994"/>
      <c r="BR231" s="4994"/>
      <c r="BS231" s="4994"/>
      <c r="BT231" s="5083"/>
      <c r="BU231" s="8364" t="s">
        <v>1569</v>
      </c>
      <c r="BV231" s="8719" t="s">
        <v>1570</v>
      </c>
      <c r="BW231" s="5082"/>
      <c r="BX231" s="5102"/>
      <c r="BY231" s="5102"/>
      <c r="BZ231" s="5102"/>
      <c r="CA231" s="5102"/>
      <c r="CB231" s="5102"/>
      <c r="CC231" s="5102"/>
      <c r="CD231" s="5102"/>
      <c r="CE231" s="5102"/>
      <c r="CF231" s="5102"/>
      <c r="CG231" s="5102"/>
      <c r="CH231" s="5102"/>
      <c r="CI231" s="5102"/>
      <c r="CJ231" s="5102"/>
      <c r="CL231" s="5139"/>
      <c r="CM231" s="5139"/>
      <c r="CN231" s="5139"/>
      <c r="CO231" s="5139"/>
      <c r="CP231" s="5139"/>
      <c r="CQ231" s="5139"/>
      <c r="CR231" s="5139"/>
      <c r="CS231" s="5139"/>
      <c r="CT231" s="5139"/>
      <c r="CU231" s="5139"/>
      <c r="CV231" s="5139"/>
      <c r="CW231" s="5139"/>
      <c r="CX231" s="5139"/>
      <c r="CY231" s="5139"/>
      <c r="CZ231" s="5139"/>
      <c r="DA231" s="5139"/>
      <c r="DB231" s="5139"/>
      <c r="DC231" s="5139"/>
      <c r="DD231" s="6910"/>
      <c r="DE231" s="5486"/>
      <c r="DF231" s="5486"/>
      <c r="DG231" s="2560"/>
      <c r="DH231" s="2560"/>
      <c r="DI231" s="2560"/>
      <c r="DJ231" s="2560"/>
      <c r="DK231" s="2560"/>
      <c r="DL231" s="2560"/>
      <c r="DM231" s="2560"/>
      <c r="DN231" s="2560"/>
      <c r="DO231" s="2560"/>
      <c r="DP231" s="2560"/>
      <c r="DQ231" s="2560"/>
      <c r="DR231" s="2560"/>
      <c r="DS231" s="2562"/>
      <c r="DU231" s="4994"/>
      <c r="DV231" s="4994"/>
      <c r="DW231" s="4994"/>
      <c r="DX231" s="4994"/>
      <c r="DY231" s="4994"/>
      <c r="DZ231" s="4994"/>
      <c r="EA231" s="4994"/>
      <c r="EB231" s="4994"/>
      <c r="EC231" s="4994"/>
      <c r="ED231" s="4994"/>
      <c r="EE231" s="4994"/>
      <c r="EF231" s="4994"/>
      <c r="EG231" s="4994"/>
      <c r="EH231" s="4994"/>
      <c r="EI231" s="4994"/>
      <c r="EJ231" s="4994"/>
      <c r="EK231" s="4994"/>
      <c r="EL231" s="4994"/>
      <c r="EM231" s="6931"/>
      <c r="EN231" s="6929"/>
      <c r="EO231" s="6929"/>
      <c r="EP231" s="6930"/>
      <c r="EQ231" s="6930"/>
      <c r="ER231" s="6930"/>
      <c r="ES231" s="6930"/>
      <c r="ET231" s="6930"/>
      <c r="EU231" s="6930"/>
      <c r="EV231" s="6930"/>
      <c r="EW231" s="6930"/>
      <c r="EX231" s="6930"/>
      <c r="EY231" s="6930"/>
      <c r="EZ231" s="6930"/>
      <c r="FA231" s="6930"/>
      <c r="FB231" s="471"/>
      <c r="GM231" s="6557"/>
      <c r="GN231" s="6558"/>
      <c r="GO231" s="6558"/>
      <c r="GP231" s="6558"/>
      <c r="GQ231" s="6558"/>
      <c r="GR231" s="6558"/>
      <c r="GS231" s="6558"/>
      <c r="GT231" s="6558"/>
      <c r="GU231" s="6559"/>
      <c r="GV231" s="6558"/>
      <c r="GW231" s="6558"/>
      <c r="GX231" s="6558"/>
      <c r="GY231" s="6558"/>
      <c r="GZ231" s="6558"/>
      <c r="HA231" s="6558"/>
      <c r="HB231" s="6899"/>
      <c r="HC231" s="6899"/>
      <c r="HD231" s="6560"/>
      <c r="HW231" s="6763"/>
      <c r="HX231" s="6764"/>
      <c r="HY231" s="6765"/>
      <c r="HZ231" s="6765"/>
      <c r="IA231" s="6766"/>
      <c r="IB231" s="6765"/>
      <c r="IC231" s="6765"/>
      <c r="ID231" s="6765"/>
      <c r="IE231" s="6767"/>
      <c r="IF231" s="6765"/>
      <c r="IG231" s="6765"/>
      <c r="IH231" s="6768"/>
      <c r="II231" s="6765"/>
      <c r="IJ231" s="6768"/>
      <c r="IK231" s="6768"/>
      <c r="IL231" s="6884"/>
      <c r="IM231" s="6884"/>
      <c r="IN231" s="6762"/>
      <c r="IO231" s="5012"/>
      <c r="IP231" s="6731"/>
      <c r="IQ231" s="6731"/>
      <c r="IR231" s="6731"/>
      <c r="IS231" s="6731"/>
      <c r="IT231" s="6731"/>
      <c r="IU231" s="6731"/>
      <c r="IV231" s="6731"/>
      <c r="IW231" s="6731"/>
      <c r="IX231" s="6731"/>
      <c r="IY231" s="6731"/>
      <c r="IZ231" s="6731"/>
      <c r="JA231" s="6731"/>
      <c r="JB231" s="6731"/>
      <c r="JC231" s="6731"/>
      <c r="JD231" s="6731"/>
      <c r="JE231" s="6731"/>
    </row>
    <row r="232" spans="17:265" ht="15" thickBot="1">
      <c r="Q232" s="8103" t="s">
        <v>792</v>
      </c>
      <c r="R232" s="8047" t="s">
        <v>1768</v>
      </c>
      <c r="S232" s="8047">
        <v>564</v>
      </c>
      <c r="T232" s="8043" t="s">
        <v>36</v>
      </c>
      <c r="U232" s="8370">
        <v>45841</v>
      </c>
      <c r="V232" s="8382">
        <v>3</v>
      </c>
      <c r="W232" s="8047" t="s">
        <v>35</v>
      </c>
      <c r="X232" s="8047">
        <f>(V232*1000/400)</f>
        <v>7.5</v>
      </c>
      <c r="Y232" s="8049">
        <v>1328</v>
      </c>
      <c r="Z232" s="8107">
        <v>45848</v>
      </c>
      <c r="AA232" s="8374">
        <v>45849</v>
      </c>
      <c r="AB232" s="8369">
        <v>25111</v>
      </c>
      <c r="AC232" s="8048">
        <v>3200</v>
      </c>
      <c r="AD232" s="8048">
        <f t="shared" si="63"/>
        <v>200</v>
      </c>
      <c r="AE232" s="8049">
        <f t="shared" si="64"/>
        <v>4249.6000000000004</v>
      </c>
      <c r="AF232" s="8049">
        <f t="shared" si="65"/>
        <v>212.48000000000002</v>
      </c>
      <c r="AG232" s="8383">
        <v>5</v>
      </c>
      <c r="AH232" s="8140" t="s">
        <v>8</v>
      </c>
      <c r="AI232" s="7782"/>
      <c r="AJ232" s="7992" t="s">
        <v>1711</v>
      </c>
      <c r="AK232" s="7803">
        <v>13</v>
      </c>
      <c r="AL232" s="7803" t="s">
        <v>796</v>
      </c>
      <c r="AM232" s="7804">
        <v>45559</v>
      </c>
      <c r="AN232" s="7913">
        <v>150</v>
      </c>
      <c r="AO232" s="7806" t="s">
        <v>35</v>
      </c>
      <c r="AP232" s="7806">
        <f t="shared" ref="AP232:AP242" si="66">(AN232*1000/500)</f>
        <v>300</v>
      </c>
      <c r="AQ232" s="7914">
        <v>147</v>
      </c>
      <c r="AR232" s="7808">
        <v>45589</v>
      </c>
      <c r="AS232" s="7895">
        <v>45570</v>
      </c>
      <c r="AT232" s="7803">
        <v>23435</v>
      </c>
      <c r="AU232" s="7812">
        <v>150000</v>
      </c>
      <c r="AV232" s="7896">
        <f t="shared" ref="AV232:AV242" si="67">(AU232-AN232*1000)</f>
        <v>0</v>
      </c>
      <c r="AW232" s="7915">
        <f t="shared" ref="AW232:AW242" si="68">(AU232*AQ232/1000)</f>
        <v>22050</v>
      </c>
      <c r="AX232" s="7915">
        <f>(AW232*0.05)</f>
        <v>1102.5</v>
      </c>
      <c r="AY232" s="8502">
        <v>2.5</v>
      </c>
      <c r="AZ232" s="8109"/>
      <c r="BC232" s="4994"/>
      <c r="BD232" s="4994"/>
      <c r="BE232" s="4994"/>
      <c r="BF232" s="4994"/>
      <c r="BG232" s="4994"/>
      <c r="BH232" s="4994"/>
      <c r="BI232" s="4994"/>
      <c r="BJ232" s="4994"/>
      <c r="BK232" s="4994"/>
      <c r="BL232" s="4994"/>
      <c r="BM232" s="4994"/>
      <c r="BN232" s="4994"/>
      <c r="BO232" s="4994"/>
      <c r="BP232" s="4994"/>
      <c r="BQ232" s="4994"/>
      <c r="BR232" s="4994"/>
      <c r="BS232" s="4994"/>
      <c r="BT232" s="5083"/>
      <c r="BU232" s="5262"/>
      <c r="BV232" s="5084"/>
      <c r="BW232" s="5085" t="s">
        <v>14</v>
      </c>
      <c r="BX232" s="5085" t="s">
        <v>12</v>
      </c>
      <c r="BY232" s="5085"/>
      <c r="BZ232" s="5085"/>
      <c r="CA232" s="5085" t="s">
        <v>15</v>
      </c>
      <c r="CB232" s="5085" t="s">
        <v>12</v>
      </c>
      <c r="CC232" s="5085" t="s">
        <v>12</v>
      </c>
      <c r="CD232" s="5085"/>
      <c r="CE232" s="5085"/>
      <c r="CF232" s="5085"/>
      <c r="CG232" s="5085"/>
      <c r="CH232" s="5085" t="s">
        <v>0</v>
      </c>
      <c r="CI232" s="6466"/>
      <c r="CJ232" s="5086"/>
      <c r="CL232" s="5139"/>
      <c r="CM232" s="5139"/>
      <c r="CN232" s="5139"/>
      <c r="CO232" s="5139"/>
      <c r="CP232" s="5139"/>
      <c r="CQ232" s="5139"/>
      <c r="CR232" s="5139"/>
      <c r="CS232" s="5139"/>
      <c r="CT232" s="5139"/>
      <c r="CU232" s="5139"/>
      <c r="CV232" s="5139"/>
      <c r="CW232" s="5139"/>
      <c r="CX232" s="5139"/>
      <c r="CY232" s="5139"/>
      <c r="CZ232" s="5139"/>
      <c r="DA232" s="5139"/>
      <c r="DB232" s="5139"/>
      <c r="DC232" s="5139"/>
      <c r="DD232" s="5122"/>
      <c r="DE232" s="5149"/>
      <c r="DF232" s="5149"/>
      <c r="DG232" s="5150"/>
      <c r="DH232" s="5150"/>
      <c r="DI232" s="5150"/>
      <c r="DJ232" s="5150"/>
      <c r="DK232" s="5150"/>
      <c r="DL232" s="5150"/>
      <c r="DM232" s="5150"/>
      <c r="DN232" s="5150"/>
      <c r="DO232" s="5150"/>
      <c r="DP232" s="5150"/>
      <c r="DQ232" s="5150"/>
      <c r="DR232" s="5150"/>
      <c r="DS232" s="5150"/>
      <c r="DU232" s="4994"/>
      <c r="DV232" s="4994"/>
      <c r="DW232" s="4994"/>
      <c r="DX232" s="4994"/>
      <c r="DY232" s="4994"/>
      <c r="DZ232" s="4994"/>
      <c r="EA232" s="4994"/>
      <c r="EB232" s="4994"/>
      <c r="EC232" s="4994"/>
      <c r="ED232" s="4994"/>
      <c r="EE232" s="4994"/>
      <c r="EF232" s="4994"/>
      <c r="EG232" s="4994"/>
      <c r="EH232" s="4994"/>
      <c r="EI232" s="4994"/>
      <c r="EJ232" s="4994"/>
      <c r="EK232" s="4994"/>
      <c r="EL232" s="4994"/>
      <c r="EM232" s="6932"/>
      <c r="EN232" s="4449"/>
      <c r="EO232" s="4449"/>
      <c r="EP232" s="182"/>
      <c r="EQ232" s="182"/>
      <c r="ER232" s="182"/>
      <c r="ES232" s="182"/>
      <c r="ET232" s="182"/>
      <c r="EU232" s="182"/>
      <c r="EV232" s="182"/>
      <c r="EW232" s="182"/>
      <c r="EX232" s="182"/>
      <c r="EY232" s="182"/>
      <c r="EZ232" s="182"/>
      <c r="FA232" s="182"/>
      <c r="FB232" s="339"/>
      <c r="GM232" s="6561"/>
      <c r="GN232" s="6562"/>
      <c r="GO232" s="6562"/>
      <c r="GP232" s="6562"/>
      <c r="GQ232" s="6562"/>
      <c r="GR232" s="6562"/>
      <c r="GS232" s="6562"/>
      <c r="GT232" s="6562"/>
      <c r="GU232" s="6567"/>
      <c r="GV232" s="6562"/>
      <c r="GW232" s="6562"/>
      <c r="GX232" s="6562"/>
      <c r="GY232" s="6562"/>
      <c r="GZ232" s="6562"/>
      <c r="HA232" s="6655">
        <f>SUM(HA221:HA231)</f>
        <v>0</v>
      </c>
      <c r="HB232" s="6900"/>
      <c r="HC232" s="6900"/>
      <c r="HD232" s="6568"/>
      <c r="HW232" s="6769"/>
      <c r="HX232" s="6765"/>
      <c r="HY232" s="6765"/>
      <c r="HZ232" s="6765"/>
      <c r="IA232" s="6765"/>
      <c r="IB232" s="6765"/>
      <c r="IC232" s="6765"/>
      <c r="ID232" s="6765"/>
      <c r="IE232" s="6770"/>
      <c r="IF232" s="6765"/>
      <c r="IG232" s="6765"/>
      <c r="IH232" s="6765"/>
      <c r="II232" s="6765"/>
      <c r="IJ232" s="6765"/>
      <c r="IK232" s="6765"/>
      <c r="IL232" s="6819"/>
      <c r="IM232" s="6819"/>
      <c r="IN232" s="6762"/>
      <c r="IO232" s="5012"/>
      <c r="IP232" s="6731"/>
      <c r="IQ232" s="6731"/>
      <c r="IR232" s="6731"/>
      <c r="IS232" s="6731"/>
      <c r="IT232" s="6731"/>
      <c r="IU232" s="6731"/>
      <c r="IV232" s="6731"/>
      <c r="IW232" s="6731"/>
      <c r="IX232" s="6731"/>
      <c r="IY232" s="6731"/>
      <c r="IZ232" s="6731"/>
      <c r="JA232" s="6731"/>
      <c r="JB232" s="6731"/>
      <c r="JC232" s="6731"/>
      <c r="JD232" s="6731"/>
      <c r="JE232" s="6731"/>
    </row>
    <row r="233" spans="17:265" ht="15.6">
      <c r="Q233" s="7750" t="s">
        <v>1543</v>
      </c>
      <c r="R233" s="8047" t="s">
        <v>1770</v>
      </c>
      <c r="S233" s="8047">
        <v>565</v>
      </c>
      <c r="T233" s="8043" t="s">
        <v>36</v>
      </c>
      <c r="U233" s="8370">
        <v>45841</v>
      </c>
      <c r="V233" s="8382">
        <v>3</v>
      </c>
      <c r="W233" s="8047" t="s">
        <v>35</v>
      </c>
      <c r="X233" s="8372">
        <f>(V233*1000/400)</f>
        <v>7.5</v>
      </c>
      <c r="Y233" s="8049">
        <v>1328</v>
      </c>
      <c r="Z233" s="8107">
        <v>45848</v>
      </c>
      <c r="AA233" s="8374">
        <v>45849</v>
      </c>
      <c r="AB233" s="8369">
        <v>25111</v>
      </c>
      <c r="AC233" s="8048">
        <v>3200</v>
      </c>
      <c r="AD233" s="8048">
        <f t="shared" si="63"/>
        <v>200</v>
      </c>
      <c r="AE233" s="8049">
        <f>(Y233*V233)</f>
        <v>3984</v>
      </c>
      <c r="AF233" s="8049">
        <f t="shared" si="65"/>
        <v>199.20000000000002</v>
      </c>
      <c r="AG233" s="8383">
        <v>5</v>
      </c>
      <c r="AH233" s="8140" t="s">
        <v>8</v>
      </c>
      <c r="AI233" s="7782"/>
      <c r="AJ233" s="7996" t="s">
        <v>1709</v>
      </c>
      <c r="AK233" s="7714">
        <v>14</v>
      </c>
      <c r="AL233" s="7714" t="s">
        <v>1545</v>
      </c>
      <c r="AM233" s="7745">
        <v>45559</v>
      </c>
      <c r="AN233" s="7728">
        <v>200</v>
      </c>
      <c r="AO233" s="7717" t="s">
        <v>35</v>
      </c>
      <c r="AP233" s="8511">
        <f t="shared" si="66"/>
        <v>400</v>
      </c>
      <c r="AQ233" s="7718">
        <v>182.7</v>
      </c>
      <c r="AR233" s="7746">
        <v>45589</v>
      </c>
      <c r="AS233" s="7781">
        <v>45589</v>
      </c>
      <c r="AT233" s="7736">
        <v>24305</v>
      </c>
      <c r="AU233" s="7723">
        <v>77000</v>
      </c>
      <c r="AV233" s="7721">
        <f t="shared" si="67"/>
        <v>-123000</v>
      </c>
      <c r="AW233" s="7752">
        <f t="shared" si="68"/>
        <v>14067.9</v>
      </c>
      <c r="AX233" s="7752">
        <f>(AW233*0.025)</f>
        <v>351.69749999999999</v>
      </c>
      <c r="AY233" s="8113">
        <v>2.5</v>
      </c>
      <c r="AZ233" s="8111"/>
      <c r="BC233" s="4994"/>
      <c r="BD233" s="4994"/>
      <c r="BE233" s="4994"/>
      <c r="BF233" s="4994"/>
      <c r="BG233" s="4994"/>
      <c r="BH233" s="4994"/>
      <c r="BI233" s="4994"/>
      <c r="BJ233" s="4994"/>
      <c r="BK233" s="4994"/>
      <c r="BL233" s="4994"/>
      <c r="BM233" s="4994"/>
      <c r="BN233" s="4994"/>
      <c r="BO233" s="4994"/>
      <c r="BP233" s="4994"/>
      <c r="BQ233" s="4994"/>
      <c r="BR233" s="4994"/>
      <c r="BS233" s="4994"/>
      <c r="BT233" s="5083"/>
      <c r="BU233" s="5263" t="s">
        <v>4</v>
      </c>
      <c r="BV233" s="5087" t="s">
        <v>18</v>
      </c>
      <c r="BW233" s="5088" t="s">
        <v>19</v>
      </c>
      <c r="BX233" s="5088" t="s">
        <v>19</v>
      </c>
      <c r="BY233" s="5088" t="s">
        <v>20</v>
      </c>
      <c r="BZ233" s="5088" t="s">
        <v>21</v>
      </c>
      <c r="CA233" s="5088" t="s">
        <v>22</v>
      </c>
      <c r="CB233" s="5088" t="s">
        <v>23</v>
      </c>
      <c r="CC233" s="5088" t="s">
        <v>23</v>
      </c>
      <c r="CD233" s="5088" t="s">
        <v>24</v>
      </c>
      <c r="CE233" s="5088" t="s">
        <v>20</v>
      </c>
      <c r="CF233" s="5088" t="s">
        <v>25</v>
      </c>
      <c r="CG233" s="5088" t="s">
        <v>0</v>
      </c>
      <c r="CH233" s="5088" t="s">
        <v>1363</v>
      </c>
      <c r="CI233" s="6467"/>
      <c r="CJ233" s="5089" t="s">
        <v>26</v>
      </c>
      <c r="CL233" s="5139"/>
      <c r="CM233" s="5139"/>
      <c r="CN233" s="5139"/>
      <c r="CO233" s="5139"/>
      <c r="CP233" s="5139"/>
      <c r="CQ233" s="5139"/>
      <c r="CR233" s="5139"/>
      <c r="CS233" s="5139"/>
      <c r="CT233" s="5139"/>
      <c r="CU233" s="5139"/>
      <c r="CV233" s="5139"/>
      <c r="CW233" s="5139"/>
      <c r="CX233" s="5139"/>
      <c r="CY233" s="5139"/>
      <c r="CZ233" s="5139"/>
      <c r="DA233" s="5139"/>
      <c r="DB233" s="5139"/>
      <c r="DC233" s="5139"/>
      <c r="DD233" s="5122"/>
      <c r="DE233" s="5149"/>
      <c r="DF233" s="5149"/>
      <c r="DG233" s="5150"/>
      <c r="DH233" s="5150"/>
      <c r="DI233" s="5150"/>
      <c r="DJ233" s="5150"/>
      <c r="DK233" s="5150"/>
      <c r="DL233" s="5150"/>
      <c r="DM233" s="5150"/>
      <c r="DN233" s="5150"/>
      <c r="DO233" s="5150"/>
      <c r="DP233" s="5150"/>
      <c r="DQ233" s="5150"/>
      <c r="DR233" s="5150"/>
      <c r="DS233" s="5150"/>
      <c r="DU233" s="4994"/>
      <c r="DV233" s="4994"/>
      <c r="DW233" s="4994"/>
      <c r="DX233" s="4994"/>
      <c r="DY233" s="4994"/>
      <c r="DZ233" s="4994"/>
      <c r="EA233" s="4994"/>
      <c r="EB233" s="4994"/>
      <c r="EC233" s="4994"/>
      <c r="ED233" s="4994"/>
      <c r="EE233" s="4994"/>
      <c r="EF233" s="4994"/>
      <c r="EG233" s="4994"/>
      <c r="EH233" s="4994"/>
      <c r="EI233" s="4994"/>
      <c r="EJ233" s="4994"/>
      <c r="EK233" s="4994"/>
      <c r="EL233" s="4994"/>
      <c r="EM233" s="6932"/>
      <c r="EN233" s="4449"/>
      <c r="EO233" s="4449"/>
      <c r="EP233" s="182"/>
      <c r="EQ233" s="182"/>
      <c r="ER233" s="182"/>
      <c r="ES233" s="182"/>
      <c r="ET233" s="182"/>
      <c r="EU233" s="182"/>
      <c r="EV233" s="182"/>
      <c r="EW233" s="182"/>
      <c r="EX233" s="182"/>
      <c r="EY233" s="182"/>
      <c r="EZ233" s="182"/>
      <c r="FA233" s="182"/>
      <c r="FB233" s="339"/>
      <c r="FD233" s="4722"/>
      <c r="FE233" s="4995"/>
      <c r="FF233" s="4993"/>
      <c r="FG233" s="4993"/>
      <c r="FH233" s="4993"/>
      <c r="FI233" s="4993"/>
      <c r="FJ233" s="4993"/>
      <c r="FK233" s="4993"/>
      <c r="FL233" s="4993"/>
      <c r="FM233" s="4993"/>
      <c r="FN233" s="4993"/>
      <c r="FO233" s="4993"/>
      <c r="FP233" s="4993"/>
      <c r="FQ233" s="4993"/>
      <c r="FR233" s="4993"/>
      <c r="FS233" s="4993"/>
      <c r="FT233" s="4993"/>
      <c r="HW233" s="6769"/>
      <c r="HX233" s="6765"/>
      <c r="HY233" s="6765"/>
      <c r="HZ233" s="6765"/>
      <c r="IA233" s="6765"/>
      <c r="IB233" s="6765"/>
      <c r="IC233" s="6765"/>
      <c r="ID233" s="6765"/>
      <c r="IE233" s="6770"/>
      <c r="IF233" s="6765"/>
      <c r="IG233" s="6765"/>
      <c r="IH233" s="6765"/>
      <c r="II233" s="6765"/>
      <c r="IJ233" s="6765"/>
      <c r="IK233" s="6765"/>
      <c r="IL233" s="6819"/>
      <c r="IM233" s="6819"/>
      <c r="IN233" s="6762"/>
      <c r="IO233" s="5012"/>
      <c r="IP233" s="6731"/>
      <c r="IQ233" s="6731"/>
      <c r="IR233" s="6731"/>
      <c r="IS233" s="6731"/>
      <c r="IT233" s="6731"/>
      <c r="IU233" s="6731"/>
      <c r="IV233" s="6731"/>
      <c r="IW233" s="6731"/>
      <c r="IX233" s="6731"/>
      <c r="IY233" s="6731"/>
      <c r="IZ233" s="6731"/>
      <c r="JA233" s="6731"/>
      <c r="JB233" s="6731"/>
      <c r="JC233" s="6731"/>
      <c r="JD233" s="6731"/>
      <c r="JE233" s="6731"/>
    </row>
    <row r="234" spans="17:265" ht="15" thickBot="1">
      <c r="Q234" s="7750" t="s">
        <v>1543</v>
      </c>
      <c r="R234" s="7761" t="s">
        <v>1774</v>
      </c>
      <c r="S234" s="7759">
        <v>75</v>
      </c>
      <c r="T234" s="7714">
        <v>5417</v>
      </c>
      <c r="U234" s="7715">
        <v>45838</v>
      </c>
      <c r="V234" s="7760">
        <v>75</v>
      </c>
      <c r="W234" s="7761" t="s">
        <v>35</v>
      </c>
      <c r="X234" s="7761">
        <v>187.5</v>
      </c>
      <c r="Y234" s="7762">
        <v>1350</v>
      </c>
      <c r="Z234" s="7746">
        <v>45859</v>
      </c>
      <c r="AA234" s="7781">
        <v>45861</v>
      </c>
      <c r="AB234" s="7736">
        <v>25175</v>
      </c>
      <c r="AC234" s="7721">
        <v>76000</v>
      </c>
      <c r="AD234" s="7721">
        <f t="shared" si="63"/>
        <v>1000</v>
      </c>
      <c r="AE234" s="7722">
        <f t="shared" ref="AE234:AE241" si="69">(AC234*Y234/1000)</f>
        <v>102600</v>
      </c>
      <c r="AF234" s="7722">
        <f t="shared" si="65"/>
        <v>5130</v>
      </c>
      <c r="AG234" s="7723">
        <v>5</v>
      </c>
      <c r="AH234" s="8140" t="s">
        <v>8</v>
      </c>
      <c r="AI234" s="7782"/>
      <c r="AJ234" s="7997" t="s">
        <v>1709</v>
      </c>
      <c r="AK234" s="7789">
        <v>14</v>
      </c>
      <c r="AL234" s="7789" t="s">
        <v>1545</v>
      </c>
      <c r="AM234" s="7790">
        <v>45559</v>
      </c>
      <c r="AN234" s="8508">
        <v>123</v>
      </c>
      <c r="AO234" s="7788" t="s">
        <v>35</v>
      </c>
      <c r="AP234" s="7788">
        <f t="shared" si="66"/>
        <v>246</v>
      </c>
      <c r="AQ234" s="7869">
        <v>182.7</v>
      </c>
      <c r="AR234" s="7792">
        <v>45589</v>
      </c>
      <c r="AS234" s="8336">
        <v>45589</v>
      </c>
      <c r="AT234" s="7794"/>
      <c r="AU234" s="7872">
        <v>123000</v>
      </c>
      <c r="AV234" s="7795">
        <f t="shared" si="67"/>
        <v>0</v>
      </c>
      <c r="AW234" s="7875">
        <f t="shared" si="68"/>
        <v>22472.1</v>
      </c>
      <c r="AX234" s="7875">
        <f>(AW234*0.025)</f>
        <v>561.80250000000001</v>
      </c>
      <c r="AY234" s="8341">
        <v>2.5</v>
      </c>
      <c r="AZ234" s="8510" t="s">
        <v>1790</v>
      </c>
      <c r="BC234" s="4994"/>
      <c r="BD234" s="4994"/>
      <c r="BE234" s="4994"/>
      <c r="BF234" s="4994"/>
      <c r="BG234" s="4994"/>
      <c r="BH234" s="4994"/>
      <c r="BI234" s="4994"/>
      <c r="BJ234" s="4994"/>
      <c r="BK234" s="4994"/>
      <c r="BL234" s="4994"/>
      <c r="BM234" s="4994"/>
      <c r="BN234" s="4994"/>
      <c r="BO234" s="4994"/>
      <c r="BP234" s="4994"/>
      <c r="BQ234" s="4994"/>
      <c r="BR234" s="4994"/>
      <c r="BS234" s="4994"/>
      <c r="BT234" s="5083"/>
      <c r="BU234" s="5276"/>
      <c r="BV234" s="5087"/>
      <c r="BW234" s="5088" t="s">
        <v>3</v>
      </c>
      <c r="BX234" s="5088" t="s">
        <v>18</v>
      </c>
      <c r="BY234" s="5088"/>
      <c r="BZ234" s="5088"/>
      <c r="CA234" s="5088" t="s">
        <v>21</v>
      </c>
      <c r="CB234" s="5088" t="s">
        <v>27</v>
      </c>
      <c r="CC234" s="5088" t="s">
        <v>28</v>
      </c>
      <c r="CD234" s="5088"/>
      <c r="CE234" s="5088"/>
      <c r="CF234" s="5088"/>
      <c r="CG234" s="5088"/>
      <c r="CH234" s="5088" t="s">
        <v>11</v>
      </c>
      <c r="CI234" s="6467"/>
      <c r="CJ234" s="5089"/>
      <c r="CL234" s="5139"/>
      <c r="CM234" s="5139"/>
      <c r="CN234" s="5139"/>
      <c r="CO234" s="5139"/>
      <c r="CP234" s="5139"/>
      <c r="CQ234" s="5139"/>
      <c r="CR234" s="5139"/>
      <c r="CS234" s="5139"/>
      <c r="CT234" s="5139"/>
      <c r="CU234" s="5139"/>
      <c r="CV234" s="5139"/>
      <c r="CW234" s="5139"/>
      <c r="CX234" s="5139"/>
      <c r="CY234" s="5139"/>
      <c r="CZ234" s="5139"/>
      <c r="DA234" s="5139"/>
      <c r="DB234" s="5139"/>
      <c r="DC234" s="5139"/>
      <c r="DD234" s="5105"/>
      <c r="DE234" s="5149"/>
      <c r="DF234" s="5149"/>
      <c r="DG234" s="5150"/>
      <c r="DH234" s="5150"/>
      <c r="DI234" s="5150"/>
      <c r="DJ234" s="5150"/>
      <c r="DK234" s="5150"/>
      <c r="DL234" s="5150"/>
      <c r="DM234" s="5150"/>
      <c r="DN234" s="5150"/>
      <c r="DO234" s="5150"/>
      <c r="DP234" s="5150"/>
      <c r="DQ234" s="5150"/>
      <c r="DR234" s="5150"/>
      <c r="DS234" s="5150"/>
      <c r="DU234" s="4994"/>
      <c r="DV234" s="4994"/>
      <c r="DW234" s="4994"/>
      <c r="DX234" s="4994"/>
      <c r="DY234" s="4994"/>
      <c r="DZ234" s="4994"/>
      <c r="EA234" s="4994"/>
      <c r="EB234" s="4994"/>
      <c r="EC234" s="4994"/>
      <c r="ED234" s="4994"/>
      <c r="EE234" s="4994"/>
      <c r="EF234" s="4994"/>
      <c r="EG234" s="4994"/>
      <c r="EH234" s="4994"/>
      <c r="EI234" s="4994"/>
      <c r="EJ234" s="4994"/>
      <c r="EK234" s="4994"/>
      <c r="EL234" s="4994"/>
      <c r="EM234" s="6932"/>
      <c r="EN234" s="4449"/>
      <c r="EO234" s="4449"/>
      <c r="EP234" s="182"/>
      <c r="EQ234" s="182"/>
      <c r="ER234" s="182"/>
      <c r="ES234" s="182"/>
      <c r="ET234" s="182"/>
      <c r="EU234" s="182"/>
      <c r="EV234" s="182"/>
      <c r="EW234" s="182"/>
      <c r="EX234" s="182"/>
      <c r="EY234" s="182"/>
      <c r="EZ234" s="182"/>
      <c r="FA234" s="182"/>
      <c r="FB234" s="339"/>
      <c r="FD234" s="87"/>
      <c r="FE234" s="87"/>
      <c r="FF234" s="87"/>
      <c r="FG234" s="87"/>
      <c r="FH234" s="87"/>
      <c r="FI234" s="87"/>
      <c r="FJ234" s="87"/>
      <c r="FK234" s="87"/>
      <c r="FL234" s="87"/>
      <c r="FM234" s="87"/>
      <c r="FN234" s="87"/>
      <c r="FO234" s="87"/>
      <c r="FP234" s="87"/>
      <c r="FQ234" s="87"/>
      <c r="FR234" s="87"/>
      <c r="FS234" s="87"/>
      <c r="FT234" s="87"/>
      <c r="HW234" s="6769"/>
      <c r="HX234" s="6765"/>
      <c r="HY234" s="6765"/>
      <c r="HZ234" s="6765"/>
      <c r="IA234" s="6765"/>
      <c r="IB234" s="6765"/>
      <c r="IC234" s="6765"/>
      <c r="ID234" s="6765"/>
      <c r="IE234" s="6770"/>
      <c r="IF234" s="6765"/>
      <c r="IG234" s="6765"/>
      <c r="IH234" s="6765"/>
      <c r="II234" s="6765"/>
      <c r="IJ234" s="6765"/>
      <c r="IK234" s="6765"/>
      <c r="IL234" s="6819"/>
      <c r="IM234" s="6819"/>
      <c r="IN234" s="6762"/>
      <c r="IO234" s="5012"/>
      <c r="IP234" s="6731"/>
      <c r="IQ234" s="6731"/>
      <c r="IR234" s="6731"/>
      <c r="IS234" s="6731"/>
      <c r="IT234" s="6731"/>
      <c r="IU234" s="6731"/>
      <c r="IV234" s="6731"/>
      <c r="IW234" s="6731"/>
      <c r="IX234" s="6731"/>
      <c r="IY234" s="6731"/>
      <c r="IZ234" s="6731"/>
      <c r="JA234" s="6731"/>
      <c r="JB234" s="6731"/>
      <c r="JC234" s="6731"/>
      <c r="JD234" s="6731"/>
      <c r="JE234" s="6731"/>
    </row>
    <row r="235" spans="17:265">
      <c r="Q235" s="7750" t="s">
        <v>1543</v>
      </c>
      <c r="R235" s="7717" t="s">
        <v>1783</v>
      </c>
      <c r="S235" s="7759">
        <v>76</v>
      </c>
      <c r="T235" s="7714">
        <v>5417</v>
      </c>
      <c r="U235" s="7715">
        <v>45841</v>
      </c>
      <c r="V235" s="7911">
        <v>15</v>
      </c>
      <c r="W235" s="7761" t="s">
        <v>35</v>
      </c>
      <c r="X235" s="8010">
        <f>(V235*1000/400)</f>
        <v>37.5</v>
      </c>
      <c r="Y235" s="7762">
        <v>1350</v>
      </c>
      <c r="Z235" s="7719">
        <v>45859</v>
      </c>
      <c r="AA235" s="7781">
        <v>45861</v>
      </c>
      <c r="AB235" s="7717">
        <v>25175</v>
      </c>
      <c r="AC235" s="7721">
        <v>15200</v>
      </c>
      <c r="AD235" s="7721">
        <f t="shared" si="63"/>
        <v>200</v>
      </c>
      <c r="AE235" s="7722">
        <f t="shared" si="69"/>
        <v>20520</v>
      </c>
      <c r="AF235" s="7722">
        <f t="shared" si="65"/>
        <v>1026</v>
      </c>
      <c r="AG235" s="7723">
        <v>5</v>
      </c>
      <c r="AH235" s="8140" t="s">
        <v>8</v>
      </c>
      <c r="AI235" s="7782"/>
      <c r="AJ235" s="7996" t="s">
        <v>1710</v>
      </c>
      <c r="AK235" s="7714">
        <v>15</v>
      </c>
      <c r="AL235" s="7714" t="s">
        <v>796</v>
      </c>
      <c r="AM235" s="7745">
        <v>45559</v>
      </c>
      <c r="AN235" s="7728">
        <v>200</v>
      </c>
      <c r="AO235" s="7717" t="s">
        <v>35</v>
      </c>
      <c r="AP235" s="8511">
        <f t="shared" si="66"/>
        <v>400</v>
      </c>
      <c r="AQ235" s="7718">
        <v>147</v>
      </c>
      <c r="AR235" s="7746">
        <v>45589</v>
      </c>
      <c r="AS235" s="7781">
        <v>45698</v>
      </c>
      <c r="AT235" s="7736">
        <v>24305</v>
      </c>
      <c r="AU235" s="7723">
        <v>200000</v>
      </c>
      <c r="AV235" s="7721">
        <f t="shared" si="67"/>
        <v>0</v>
      </c>
      <c r="AW235" s="7752">
        <f t="shared" si="68"/>
        <v>29400</v>
      </c>
      <c r="AX235" s="7752">
        <f>(AW235*0.05)</f>
        <v>1470</v>
      </c>
      <c r="AY235" s="8113">
        <v>2.5</v>
      </c>
      <c r="AZ235" s="7938"/>
      <c r="BC235" s="4994"/>
      <c r="BD235" s="4994"/>
      <c r="BE235" s="4994"/>
      <c r="BF235" s="4994"/>
      <c r="BG235" s="4994"/>
      <c r="BH235" s="4994"/>
      <c r="BI235" s="4994"/>
      <c r="BJ235" s="4994"/>
      <c r="BK235" s="4994"/>
      <c r="BL235" s="4994"/>
      <c r="BM235" s="4994"/>
      <c r="BN235" s="4994"/>
      <c r="BO235" s="4994"/>
      <c r="BP235" s="4994"/>
      <c r="BQ235" s="4994"/>
      <c r="BR235" s="4994"/>
      <c r="BS235" s="4994"/>
      <c r="BT235" s="5083"/>
      <c r="BU235" s="5290"/>
      <c r="BV235" s="5293"/>
      <c r="BW235" s="5163"/>
      <c r="BX235" s="5164"/>
      <c r="BY235" s="5164"/>
      <c r="BZ235" s="5164"/>
      <c r="CA235" s="5164"/>
      <c r="CB235" s="5164"/>
      <c r="CC235" s="5164"/>
      <c r="CD235" s="5164"/>
      <c r="CE235" s="5164"/>
      <c r="CF235" s="5164"/>
      <c r="CG235" s="5164"/>
      <c r="CH235" s="5164"/>
      <c r="CI235" s="6474"/>
      <c r="CJ235" s="5165"/>
      <c r="CL235" s="5139"/>
      <c r="CM235" s="5139"/>
      <c r="CN235" s="5139"/>
      <c r="CO235" s="5139"/>
      <c r="CP235" s="5139"/>
      <c r="CQ235" s="5139"/>
      <c r="CR235" s="5139"/>
      <c r="CS235" s="5139"/>
      <c r="CT235" s="5139"/>
      <c r="CU235" s="5139"/>
      <c r="CV235" s="5139"/>
      <c r="CW235" s="5139"/>
      <c r="CX235" s="5139"/>
      <c r="CY235" s="5139"/>
      <c r="CZ235" s="5139"/>
      <c r="DA235" s="5139"/>
      <c r="DB235" s="5139"/>
      <c r="DC235" s="5139"/>
      <c r="DD235" s="6583"/>
      <c r="DE235" s="6584"/>
      <c r="DF235" s="6584"/>
      <c r="DG235" s="6584"/>
      <c r="DH235" s="6584"/>
      <c r="DI235" s="6584"/>
      <c r="DJ235" s="6584"/>
      <c r="DK235" s="6584"/>
      <c r="DL235" s="6584"/>
      <c r="DM235" s="6584"/>
      <c r="DN235" s="6584"/>
      <c r="DO235" s="6584"/>
      <c r="DP235" s="6584"/>
      <c r="DQ235" s="6584"/>
      <c r="DR235" s="6584"/>
      <c r="DS235" s="6584"/>
      <c r="DU235" s="4994"/>
      <c r="DV235" s="4994"/>
      <c r="DW235" s="4994"/>
      <c r="DX235" s="4994"/>
      <c r="DY235" s="4994"/>
      <c r="DZ235" s="4994"/>
      <c r="EA235" s="4994"/>
      <c r="EB235" s="4994"/>
      <c r="EC235" s="4994"/>
      <c r="ED235" s="4994"/>
      <c r="EE235" s="4994"/>
      <c r="EF235" s="4994"/>
      <c r="EG235" s="4994"/>
      <c r="EH235" s="4994"/>
      <c r="EI235" s="4994"/>
      <c r="EJ235" s="4994"/>
      <c r="EK235" s="4994"/>
      <c r="EL235" s="4994"/>
      <c r="EM235" s="6932"/>
      <c r="EN235" s="4449"/>
      <c r="EO235" s="4449"/>
      <c r="EP235" s="182"/>
      <c r="EQ235" s="182"/>
      <c r="ER235" s="182"/>
      <c r="ES235" s="182"/>
      <c r="ET235" s="182"/>
      <c r="EU235" s="182"/>
      <c r="EV235" s="182"/>
      <c r="EW235" s="182"/>
      <c r="EX235" s="182"/>
      <c r="EY235" s="182"/>
      <c r="EZ235" s="182"/>
      <c r="FA235" s="182"/>
      <c r="FB235" s="339"/>
      <c r="FD235" s="87"/>
      <c r="FE235" s="87"/>
      <c r="FF235" s="87"/>
      <c r="FG235" s="87"/>
      <c r="FH235" s="87"/>
      <c r="FI235" s="87"/>
      <c r="FJ235" s="87"/>
      <c r="FK235" s="87"/>
      <c r="FL235" s="87"/>
      <c r="FM235" s="87"/>
      <c r="FN235" s="87"/>
      <c r="FO235" s="87"/>
      <c r="FP235" s="87"/>
      <c r="FQ235" s="87"/>
      <c r="FR235" s="87"/>
      <c r="FS235" s="87"/>
      <c r="FT235" s="87"/>
      <c r="HW235" s="6769"/>
      <c r="HX235" s="6765"/>
      <c r="HY235" s="6765"/>
      <c r="HZ235" s="6765"/>
      <c r="IA235" s="6765"/>
      <c r="IB235" s="6765"/>
      <c r="IC235" s="6765"/>
      <c r="ID235" s="6765"/>
      <c r="IE235" s="6770"/>
      <c r="IF235" s="6765"/>
      <c r="IG235" s="6765"/>
      <c r="IH235" s="6765"/>
      <c r="II235" s="6765"/>
      <c r="IJ235" s="6765"/>
      <c r="IK235" s="6765"/>
      <c r="IL235" s="6819"/>
      <c r="IM235" s="6819"/>
      <c r="IN235" s="6762"/>
      <c r="IO235" s="5012"/>
      <c r="IP235" s="6731"/>
      <c r="IQ235" s="6731"/>
      <c r="IR235" s="6731"/>
      <c r="IS235" s="6731"/>
      <c r="IT235" s="6731"/>
      <c r="IU235" s="6731"/>
      <c r="IV235" s="6731"/>
      <c r="IW235" s="6731"/>
      <c r="IX235" s="6731"/>
      <c r="IY235" s="6731"/>
      <c r="IZ235" s="6731"/>
      <c r="JA235" s="6731"/>
      <c r="JB235" s="6731"/>
      <c r="JC235" s="6731"/>
      <c r="JD235" s="6731"/>
      <c r="JE235" s="6731"/>
    </row>
    <row r="236" spans="17:265">
      <c r="Q236" s="7750" t="s">
        <v>1543</v>
      </c>
      <c r="R236" s="8609" t="s">
        <v>1819</v>
      </c>
      <c r="S236" s="7779">
        <v>77</v>
      </c>
      <c r="T236" s="7714">
        <v>5417</v>
      </c>
      <c r="U236" s="7715">
        <v>45842</v>
      </c>
      <c r="V236" s="7864">
        <v>14.4</v>
      </c>
      <c r="W236" s="7761" t="s">
        <v>35</v>
      </c>
      <c r="X236" s="7717">
        <f>(V236*1000/400)</f>
        <v>36</v>
      </c>
      <c r="Y236" s="7762">
        <v>1350</v>
      </c>
      <c r="Z236" s="7719">
        <v>45859</v>
      </c>
      <c r="AA236" s="7781">
        <v>45861</v>
      </c>
      <c r="AB236" s="7717">
        <v>25175</v>
      </c>
      <c r="AC236" s="7721">
        <v>14400</v>
      </c>
      <c r="AD236" s="7721">
        <f t="shared" si="63"/>
        <v>0</v>
      </c>
      <c r="AE236" s="7722">
        <f t="shared" si="69"/>
        <v>19440</v>
      </c>
      <c r="AF236" s="7722">
        <f t="shared" si="65"/>
        <v>972</v>
      </c>
      <c r="AG236" s="7723">
        <v>5</v>
      </c>
      <c r="AH236" s="8140" t="s">
        <v>8</v>
      </c>
      <c r="AI236" s="7782"/>
      <c r="AJ236" s="7996" t="s">
        <v>1712</v>
      </c>
      <c r="AK236" s="7714">
        <v>17</v>
      </c>
      <c r="AL236" s="7714" t="s">
        <v>1545</v>
      </c>
      <c r="AM236" s="7745">
        <v>45559</v>
      </c>
      <c r="AN236" s="7728">
        <v>500</v>
      </c>
      <c r="AO236" s="7717" t="s">
        <v>35</v>
      </c>
      <c r="AP236" s="8511">
        <f t="shared" si="66"/>
        <v>1000</v>
      </c>
      <c r="AQ236" s="7718">
        <v>159</v>
      </c>
      <c r="AR236" s="7746">
        <v>45670</v>
      </c>
      <c r="AS236" s="7781">
        <v>45673</v>
      </c>
      <c r="AT236" s="7736">
        <v>24113</v>
      </c>
      <c r="AU236" s="7723">
        <v>300000</v>
      </c>
      <c r="AV236" s="7721">
        <f t="shared" si="67"/>
        <v>-200000</v>
      </c>
      <c r="AW236" s="7752">
        <f t="shared" si="68"/>
        <v>47700</v>
      </c>
      <c r="AX236" s="7752">
        <f t="shared" ref="AX236:AX241" si="70">(AW236*0.025)</f>
        <v>1192.5</v>
      </c>
      <c r="AY236" s="8113">
        <v>2.5</v>
      </c>
      <c r="AZ236" s="7938"/>
      <c r="BC236" s="4994"/>
      <c r="BD236" s="4994"/>
      <c r="BE236" s="4994"/>
      <c r="BF236" s="4994"/>
      <c r="BG236" s="4994"/>
      <c r="BH236" s="4994"/>
      <c r="BI236" s="4994"/>
      <c r="BJ236" s="4994"/>
      <c r="BK236" s="4994"/>
      <c r="BL236" s="4994"/>
      <c r="BM236" s="4994"/>
      <c r="BN236" s="4994"/>
      <c r="BO236" s="4994"/>
      <c r="BP236" s="4994"/>
      <c r="BQ236" s="4994"/>
      <c r="BR236" s="4994"/>
      <c r="BS236" s="4994"/>
      <c r="BT236" s="5083"/>
      <c r="BU236" s="8356"/>
      <c r="BV236" s="6986"/>
      <c r="BW236" s="6990"/>
      <c r="BX236" s="6988"/>
      <c r="BY236" s="6989"/>
      <c r="BZ236" s="6990"/>
      <c r="CA236" s="6991"/>
      <c r="CB236" s="6992"/>
      <c r="CC236" s="6993"/>
      <c r="CD236" s="6994"/>
      <c r="CE236" s="6991"/>
      <c r="CF236" s="6995"/>
      <c r="CG236" s="6996"/>
      <c r="CH236" s="6991"/>
      <c r="CI236" s="8357"/>
      <c r="CJ236" s="5166"/>
      <c r="CL236" s="5139"/>
      <c r="CM236" s="5139"/>
      <c r="CN236" s="5139"/>
      <c r="CO236" s="5139"/>
      <c r="CP236" s="5139"/>
      <c r="CQ236" s="5139"/>
      <c r="CR236" s="5139"/>
      <c r="CS236" s="5139"/>
      <c r="CT236" s="5139"/>
      <c r="CU236" s="5139"/>
      <c r="CV236" s="5139"/>
      <c r="CW236" s="5139"/>
      <c r="CX236" s="5139"/>
      <c r="CY236" s="5139"/>
      <c r="CZ236" s="5139"/>
      <c r="DA236" s="5139"/>
      <c r="DB236" s="5139"/>
      <c r="DC236" s="5139"/>
      <c r="DD236" s="6583"/>
      <c r="DE236" s="6584"/>
      <c r="DF236" s="6584"/>
      <c r="DG236" s="6584"/>
      <c r="DH236" s="6584"/>
      <c r="DI236" s="6584"/>
      <c r="DJ236" s="6584"/>
      <c r="DK236" s="6584"/>
      <c r="DL236" s="6584"/>
      <c r="DM236" s="6584"/>
      <c r="DN236" s="6584"/>
      <c r="DO236" s="6584"/>
      <c r="DP236" s="6584"/>
      <c r="DQ236" s="6584"/>
      <c r="DR236" s="6584"/>
      <c r="DS236" s="6584"/>
      <c r="DU236" s="4994"/>
      <c r="DV236" s="4994"/>
      <c r="DW236" s="4994"/>
      <c r="DX236" s="4994"/>
      <c r="DY236" s="4994"/>
      <c r="DZ236" s="4994"/>
      <c r="EA236" s="4994"/>
      <c r="EB236" s="4994"/>
      <c r="EC236" s="4994"/>
      <c r="ED236" s="4994"/>
      <c r="EE236" s="4994"/>
      <c r="EF236" s="4994"/>
      <c r="EG236" s="4994"/>
      <c r="EH236" s="4994"/>
      <c r="EI236" s="4994"/>
      <c r="EJ236" s="4994"/>
      <c r="EK236" s="4994"/>
      <c r="EL236" s="4994"/>
      <c r="EM236" s="6932"/>
      <c r="EN236" s="4449"/>
      <c r="EO236" s="4449"/>
      <c r="EP236" s="182"/>
      <c r="EQ236" s="182"/>
      <c r="ER236" s="182"/>
      <c r="ES236" s="182"/>
      <c r="ET236" s="182"/>
      <c r="EU236" s="182"/>
      <c r="EV236" s="182"/>
      <c r="EW236" s="182"/>
      <c r="EX236" s="182"/>
      <c r="EY236" s="182"/>
      <c r="EZ236" s="182"/>
      <c r="FA236" s="182"/>
      <c r="FB236" s="339"/>
      <c r="FD236" s="87"/>
      <c r="FE236" s="87"/>
      <c r="FF236" s="87"/>
      <c r="FG236" s="87"/>
      <c r="FH236" s="87"/>
      <c r="FI236" s="87"/>
      <c r="FJ236" s="87"/>
      <c r="FK236" s="87"/>
      <c r="FL236" s="87"/>
      <c r="FM236" s="87"/>
      <c r="FN236" s="87"/>
      <c r="FO236" s="87"/>
      <c r="FP236" s="87"/>
      <c r="FQ236" s="87"/>
      <c r="FR236" s="87"/>
      <c r="FS236" s="87"/>
      <c r="FT236" s="87"/>
      <c r="HW236" s="6769"/>
      <c r="HX236" s="6765"/>
      <c r="HY236" s="6765"/>
      <c r="HZ236" s="6765"/>
      <c r="IA236" s="6765"/>
      <c r="IB236" s="6765"/>
      <c r="IC236" s="6765"/>
      <c r="ID236" s="6765"/>
      <c r="IE236" s="6770"/>
      <c r="IF236" s="6765"/>
      <c r="IG236" s="6765"/>
      <c r="IH236" s="6765"/>
      <c r="II236" s="6765"/>
      <c r="IJ236" s="6765"/>
      <c r="IK236" s="6765"/>
      <c r="IL236" s="6819"/>
      <c r="IM236" s="6819"/>
      <c r="IN236" s="6762"/>
      <c r="IO236" s="5012"/>
      <c r="IP236" s="6731"/>
      <c r="IQ236" s="6731"/>
      <c r="IR236" s="6731"/>
      <c r="IS236" s="6731"/>
      <c r="IT236" s="6731"/>
      <c r="IU236" s="6731"/>
      <c r="IV236" s="6731"/>
      <c r="IW236" s="6731"/>
      <c r="IX236" s="6731"/>
      <c r="IY236" s="6731"/>
      <c r="IZ236" s="6731"/>
      <c r="JA236" s="6731"/>
      <c r="JB236" s="6731"/>
      <c r="JC236" s="6731"/>
      <c r="JD236" s="6731"/>
      <c r="JE236" s="6731"/>
    </row>
    <row r="237" spans="17:265">
      <c r="Q237" s="7750" t="s">
        <v>941</v>
      </c>
      <c r="R237" s="7714" t="s">
        <v>1773</v>
      </c>
      <c r="S237" s="7779">
        <v>121</v>
      </c>
      <c r="T237" s="7714" t="s">
        <v>796</v>
      </c>
      <c r="U237" s="7780">
        <v>45845</v>
      </c>
      <c r="V237" s="7784">
        <v>100</v>
      </c>
      <c r="W237" s="7717" t="s">
        <v>35</v>
      </c>
      <c r="X237" s="7717">
        <f>(V237*1000/400)</f>
        <v>250</v>
      </c>
      <c r="Y237" s="7722">
        <v>1047.5</v>
      </c>
      <c r="Z237" s="7719">
        <v>45853</v>
      </c>
      <c r="AA237" s="7720">
        <v>45849</v>
      </c>
      <c r="AB237" s="7717">
        <v>25116</v>
      </c>
      <c r="AC237" s="7721">
        <v>22400</v>
      </c>
      <c r="AD237" s="7721">
        <f t="shared" si="63"/>
        <v>-77600</v>
      </c>
      <c r="AE237" s="7752">
        <f t="shared" si="69"/>
        <v>23464</v>
      </c>
      <c r="AF237" s="7722">
        <f t="shared" si="65"/>
        <v>1173.2</v>
      </c>
      <c r="AG237" s="7714">
        <v>5</v>
      </c>
      <c r="AH237" s="8140"/>
      <c r="AI237" s="7782"/>
      <c r="AJ237" s="7996" t="s">
        <v>1712</v>
      </c>
      <c r="AK237" s="7714">
        <v>17</v>
      </c>
      <c r="AL237" s="7714" t="s">
        <v>1545</v>
      </c>
      <c r="AM237" s="7745">
        <v>45559</v>
      </c>
      <c r="AN237" s="7728">
        <v>200</v>
      </c>
      <c r="AO237" s="7717" t="s">
        <v>35</v>
      </c>
      <c r="AP237" s="8511">
        <f t="shared" si="66"/>
        <v>400</v>
      </c>
      <c r="AQ237" s="7718">
        <v>159</v>
      </c>
      <c r="AR237" s="7746">
        <v>45670</v>
      </c>
      <c r="AS237" s="7781">
        <v>45696</v>
      </c>
      <c r="AT237" s="7736">
        <v>24300</v>
      </c>
      <c r="AU237" s="7723">
        <v>200000</v>
      </c>
      <c r="AV237" s="7721">
        <f t="shared" si="67"/>
        <v>0</v>
      </c>
      <c r="AW237" s="7752">
        <f t="shared" si="68"/>
        <v>31800</v>
      </c>
      <c r="AX237" s="7752">
        <f t="shared" si="70"/>
        <v>795</v>
      </c>
      <c r="AY237" s="8113">
        <v>2.5</v>
      </c>
      <c r="AZ237" s="7938"/>
      <c r="BC237" s="4994"/>
      <c r="BD237" s="4994"/>
      <c r="BE237" s="4994"/>
      <c r="BF237" s="4994"/>
      <c r="BG237" s="4994"/>
      <c r="BH237" s="4994"/>
      <c r="BI237" s="4994"/>
      <c r="BJ237" s="4994"/>
      <c r="BK237" s="4994"/>
      <c r="BL237" s="4994"/>
      <c r="BM237" s="4994"/>
      <c r="BN237" s="4994"/>
      <c r="BO237" s="4994"/>
      <c r="BP237" s="4994"/>
      <c r="BQ237" s="4994"/>
      <c r="BR237" s="4994"/>
      <c r="BS237" s="4994"/>
      <c r="BT237" s="5083"/>
      <c r="BU237" s="5306"/>
      <c r="BV237" s="5294"/>
      <c r="BW237" s="5094"/>
      <c r="BX237" s="5095"/>
      <c r="BY237" s="5095"/>
      <c r="BZ237" s="5095"/>
      <c r="CA237" s="5095"/>
      <c r="CB237" s="5095"/>
      <c r="CC237" s="5095"/>
      <c r="CD237" s="5095"/>
      <c r="CE237" s="5095"/>
      <c r="CF237" s="5095"/>
      <c r="CG237" s="5095"/>
      <c r="CH237" s="5095"/>
      <c r="CI237" s="6475"/>
      <c r="CJ237" s="5166"/>
      <c r="CL237" s="5139"/>
      <c r="CM237" s="5139"/>
      <c r="CN237" s="5139"/>
      <c r="CO237" s="5139"/>
      <c r="CP237" s="5139"/>
      <c r="CQ237" s="5139"/>
      <c r="CR237" s="5139"/>
      <c r="CS237" s="5139"/>
      <c r="CT237" s="5139"/>
      <c r="CU237" s="5139"/>
      <c r="CV237" s="5139"/>
      <c r="CW237" s="5139"/>
      <c r="CX237" s="5139"/>
      <c r="CY237" s="5139"/>
      <c r="CZ237" s="5139"/>
      <c r="DA237" s="5139"/>
      <c r="DB237" s="5139"/>
      <c r="DC237" s="5139"/>
      <c r="DD237" s="6583"/>
      <c r="DE237" s="6584"/>
      <c r="DF237" s="6584"/>
      <c r="DG237" s="6584"/>
      <c r="DH237" s="6584"/>
      <c r="DI237" s="6584"/>
      <c r="DJ237" s="6584"/>
      <c r="DK237" s="6584"/>
      <c r="DL237" s="6584"/>
      <c r="DM237" s="6584"/>
      <c r="DN237" s="6584"/>
      <c r="DO237" s="6584"/>
      <c r="DP237" s="6584"/>
      <c r="DQ237" s="6584"/>
      <c r="DR237" s="6584"/>
      <c r="DS237" s="6584"/>
      <c r="DU237" s="4994"/>
      <c r="DV237" s="4994"/>
      <c r="DW237" s="4994"/>
      <c r="DX237" s="4994"/>
      <c r="DY237" s="4994"/>
      <c r="DZ237" s="4994"/>
      <c r="EA237" s="4994"/>
      <c r="EB237" s="4994"/>
      <c r="EC237" s="4994"/>
      <c r="ED237" s="4994"/>
      <c r="EE237" s="4994"/>
      <c r="EF237" s="4994"/>
      <c r="EG237" s="4994"/>
      <c r="EH237" s="4994"/>
      <c r="EI237" s="4994"/>
      <c r="EJ237" s="4994"/>
      <c r="EK237" s="4994"/>
      <c r="EL237" s="4994"/>
      <c r="EM237" s="6932"/>
      <c r="EN237" s="4449"/>
      <c r="EO237" s="4449"/>
      <c r="EP237" s="182"/>
      <c r="EQ237" s="182"/>
      <c r="ER237" s="182"/>
      <c r="ES237" s="182"/>
      <c r="ET237" s="182"/>
      <c r="EU237" s="182"/>
      <c r="EV237" s="182"/>
      <c r="EW237" s="182"/>
      <c r="EX237" s="182"/>
      <c r="EY237" s="182"/>
      <c r="EZ237" s="182"/>
      <c r="FA237" s="182"/>
      <c r="FB237" s="339"/>
      <c r="FD237" s="6404"/>
      <c r="FE237" s="6404"/>
      <c r="FF237" s="6404"/>
      <c r="FG237" s="6404"/>
      <c r="FH237" s="6883"/>
      <c r="FI237" s="6404"/>
      <c r="FJ237" s="6404"/>
      <c r="FK237" s="6404"/>
      <c r="FL237" s="4091"/>
      <c r="FM237" s="6883"/>
      <c r="FN237" s="6404"/>
      <c r="FO237" s="6404"/>
      <c r="FP237" s="5012"/>
      <c r="FQ237" s="5012"/>
      <c r="FR237" s="5012"/>
      <c r="FS237" s="5012"/>
      <c r="FT237" s="5012"/>
      <c r="HW237" s="6771"/>
      <c r="HX237" s="6772"/>
      <c r="HY237" s="6772"/>
      <c r="HZ237" s="6772"/>
      <c r="IA237" s="6772"/>
      <c r="IB237" s="6772"/>
      <c r="IC237" s="6772"/>
      <c r="ID237" s="6772"/>
      <c r="IE237" s="6773"/>
      <c r="IF237" s="6772"/>
      <c r="IG237" s="6772"/>
      <c r="IH237" s="6772"/>
      <c r="II237" s="6772"/>
      <c r="IJ237" s="6772"/>
      <c r="IK237" s="6772"/>
      <c r="IL237" s="6869"/>
      <c r="IM237" s="6869"/>
      <c r="IN237" s="6881"/>
      <c r="IO237" s="5012"/>
      <c r="IP237" s="6731"/>
      <c r="IQ237" s="6731"/>
      <c r="IR237" s="6731"/>
      <c r="IS237" s="6731"/>
      <c r="IT237" s="6731"/>
      <c r="IU237" s="6731"/>
      <c r="IV237" s="6731"/>
      <c r="IW237" s="6731"/>
      <c r="IX237" s="6731"/>
      <c r="IY237" s="6731"/>
      <c r="IZ237" s="6731"/>
      <c r="JA237" s="6731"/>
      <c r="JB237" s="6731"/>
      <c r="JC237" s="6731"/>
      <c r="JD237" s="6731"/>
      <c r="JE237" s="6731"/>
    </row>
    <row r="238" spans="17:265">
      <c r="Q238" s="7750" t="s">
        <v>1222</v>
      </c>
      <c r="R238" s="7717" t="s">
        <v>1547</v>
      </c>
      <c r="S238" s="7779">
        <v>16</v>
      </c>
      <c r="T238" s="7714" t="s">
        <v>796</v>
      </c>
      <c r="U238" s="7780">
        <v>45846</v>
      </c>
      <c r="V238" s="7760">
        <v>20</v>
      </c>
      <c r="W238" s="7717" t="s">
        <v>35</v>
      </c>
      <c r="X238" s="7717">
        <v>50</v>
      </c>
      <c r="Y238" s="7722">
        <v>1078</v>
      </c>
      <c r="Z238" s="7719">
        <v>45866</v>
      </c>
      <c r="AA238" s="7720">
        <v>45849</v>
      </c>
      <c r="AB238" s="7717">
        <v>25115</v>
      </c>
      <c r="AC238" s="7721">
        <v>20000</v>
      </c>
      <c r="AD238" s="7721">
        <f t="shared" si="63"/>
        <v>0</v>
      </c>
      <c r="AE238" s="7752">
        <f t="shared" si="69"/>
        <v>21560</v>
      </c>
      <c r="AF238" s="7722">
        <f t="shared" si="65"/>
        <v>1078</v>
      </c>
      <c r="AG238" s="7714">
        <v>5</v>
      </c>
      <c r="AH238" s="7749" t="s">
        <v>8</v>
      </c>
      <c r="AI238" s="7782"/>
      <c r="AJ238" s="7712" t="s">
        <v>1777</v>
      </c>
      <c r="AK238" s="7714">
        <v>18</v>
      </c>
      <c r="AL238" s="7714" t="s">
        <v>1545</v>
      </c>
      <c r="AM238" s="7745">
        <v>45685</v>
      </c>
      <c r="AN238" s="8512">
        <v>300</v>
      </c>
      <c r="AO238" s="7717" t="s">
        <v>35</v>
      </c>
      <c r="AP238" s="8511">
        <f t="shared" si="66"/>
        <v>600</v>
      </c>
      <c r="AQ238" s="7718">
        <v>398</v>
      </c>
      <c r="AR238" s="7746">
        <v>45691</v>
      </c>
      <c r="AS238" s="7781">
        <v>45710</v>
      </c>
      <c r="AT238" s="7736">
        <v>24393</v>
      </c>
      <c r="AU238" s="7723">
        <v>85000</v>
      </c>
      <c r="AV238" s="7721">
        <f t="shared" si="67"/>
        <v>-215000</v>
      </c>
      <c r="AW238" s="7752">
        <f t="shared" si="68"/>
        <v>33830</v>
      </c>
      <c r="AX238" s="7752">
        <f t="shared" si="70"/>
        <v>845.75</v>
      </c>
      <c r="AY238" s="8113">
        <v>2.5</v>
      </c>
      <c r="AZ238" s="7938"/>
      <c r="BC238" s="4994"/>
      <c r="BD238" s="4994"/>
      <c r="BE238" s="4994"/>
      <c r="BF238" s="4994"/>
      <c r="BG238" s="4994"/>
      <c r="BH238" s="4994"/>
      <c r="BI238" s="4994"/>
      <c r="BJ238" s="4994"/>
      <c r="BK238" s="4994"/>
      <c r="BL238" s="4994"/>
      <c r="BM238" s="4994"/>
      <c r="BN238" s="4994"/>
      <c r="BO238" s="4994"/>
      <c r="BP238" s="4994"/>
      <c r="BQ238" s="4994"/>
      <c r="BR238" s="4994"/>
      <c r="BS238" s="4994"/>
      <c r="BT238" s="5083"/>
      <c r="BU238" s="5286"/>
      <c r="BV238" s="5294"/>
      <c r="BW238" s="5094"/>
      <c r="BX238" s="5095"/>
      <c r="BY238" s="5095"/>
      <c r="BZ238" s="5095"/>
      <c r="CA238" s="5095"/>
      <c r="CB238" s="5095"/>
      <c r="CC238" s="5095"/>
      <c r="CD238" s="5095"/>
      <c r="CE238" s="5095"/>
      <c r="CF238" s="5095"/>
      <c r="CG238" s="5095"/>
      <c r="CH238" s="5095"/>
      <c r="CI238" s="6475"/>
      <c r="CJ238" s="5166"/>
      <c r="CL238" s="5139"/>
      <c r="CM238" s="5139"/>
      <c r="CN238" s="5139"/>
      <c r="CO238" s="5139"/>
      <c r="CP238" s="5139"/>
      <c r="CQ238" s="5139"/>
      <c r="CR238" s="5139"/>
      <c r="CS238" s="5139"/>
      <c r="CT238" s="5139"/>
      <c r="CU238" s="5139"/>
      <c r="CV238" s="5139"/>
      <c r="CW238" s="5139"/>
      <c r="CX238" s="5139"/>
      <c r="CY238" s="5139"/>
      <c r="CZ238" s="5139"/>
      <c r="DA238" s="5139"/>
      <c r="DB238" s="5139"/>
      <c r="DC238" s="5139"/>
      <c r="DD238" s="5139"/>
      <c r="DE238" s="5148"/>
      <c r="DF238" s="5148"/>
      <c r="DG238" s="2248"/>
      <c r="DH238" s="2248"/>
      <c r="DI238" s="2248"/>
      <c r="DJ238" s="2248"/>
      <c r="DK238" s="2248"/>
      <c r="DL238" s="2248"/>
      <c r="DM238" s="2248"/>
      <c r="DN238" s="2248"/>
      <c r="DO238" s="2248"/>
      <c r="DP238" s="2248"/>
      <c r="DQ238" s="2248"/>
      <c r="DR238" s="2248"/>
      <c r="DS238" s="2248"/>
      <c r="DU238" s="4994"/>
      <c r="DV238" s="4994"/>
      <c r="DW238" s="4994"/>
      <c r="DX238" s="4994"/>
      <c r="DY238" s="4994"/>
      <c r="DZ238" s="4994"/>
      <c r="EA238" s="4994"/>
      <c r="EB238" s="4994"/>
      <c r="EC238" s="4994"/>
      <c r="ED238" s="4994"/>
      <c r="EE238" s="4994"/>
      <c r="EF238" s="4994"/>
      <c r="EG238" s="4994"/>
      <c r="EH238" s="4994"/>
      <c r="EI238" s="4994"/>
      <c r="EJ238" s="4994"/>
      <c r="EK238" s="4994"/>
      <c r="EL238" s="4994"/>
      <c r="EM238" s="6932"/>
      <c r="EN238" s="4449"/>
      <c r="EO238" s="4449"/>
      <c r="EP238" s="182"/>
      <c r="EQ238" s="182"/>
      <c r="ER238" s="182"/>
      <c r="ES238" s="182"/>
      <c r="ET238" s="182"/>
      <c r="EU238" s="182"/>
      <c r="EV238" s="182"/>
      <c r="EW238" s="182"/>
      <c r="EX238" s="182"/>
      <c r="EY238" s="182"/>
      <c r="EZ238" s="182"/>
      <c r="FA238" s="182"/>
      <c r="FB238" s="339"/>
      <c r="FD238" s="5012"/>
      <c r="FE238" s="5012"/>
      <c r="FF238" s="5012"/>
      <c r="FG238" s="5012"/>
      <c r="FH238" s="5012"/>
      <c r="FI238" s="5012"/>
      <c r="FJ238" s="5012"/>
      <c r="FK238" s="5012"/>
      <c r="FL238" s="90"/>
      <c r="FM238" s="5012"/>
      <c r="FN238" s="5012"/>
      <c r="FO238" s="5012"/>
      <c r="FP238" s="5012"/>
      <c r="FQ238" s="5012"/>
      <c r="FR238" s="5012"/>
      <c r="FS238" s="5012"/>
      <c r="FT238" s="5012"/>
      <c r="HW238" s="6771"/>
      <c r="HX238" s="6772"/>
      <c r="HY238" s="6772"/>
      <c r="HZ238" s="6772"/>
      <c r="IA238" s="6772"/>
      <c r="IB238" s="6772"/>
      <c r="IC238" s="6772"/>
      <c r="ID238" s="6772"/>
      <c r="IE238" s="6773"/>
      <c r="IF238" s="6772"/>
      <c r="IG238" s="6772"/>
      <c r="IH238" s="6772"/>
      <c r="II238" s="6772"/>
      <c r="IJ238" s="6772"/>
      <c r="IK238" s="6772"/>
      <c r="IL238" s="6869"/>
      <c r="IM238" s="6869"/>
      <c r="IN238" s="6881"/>
      <c r="IO238" s="5012"/>
      <c r="IP238" s="6731"/>
      <c r="IQ238" s="6731"/>
      <c r="IR238" s="6731"/>
      <c r="IS238" s="6731"/>
      <c r="IT238" s="6731"/>
      <c r="IU238" s="6731"/>
      <c r="IV238" s="6731"/>
      <c r="IW238" s="6731"/>
      <c r="IX238" s="6731"/>
      <c r="IY238" s="6731"/>
      <c r="IZ238" s="6731"/>
      <c r="JA238" s="6731"/>
      <c r="JB238" s="6731"/>
      <c r="JC238" s="6731"/>
      <c r="JD238" s="6731"/>
      <c r="JE238" s="6731"/>
    </row>
    <row r="239" spans="17:265" ht="15" thickBot="1">
      <c r="Q239" s="8103" t="s">
        <v>1818</v>
      </c>
      <c r="R239" s="8047" t="s">
        <v>1838</v>
      </c>
      <c r="S239" s="8398">
        <v>5</v>
      </c>
      <c r="T239" s="8369" t="s">
        <v>796</v>
      </c>
      <c r="U239" s="8566">
        <v>45864</v>
      </c>
      <c r="V239" s="8490">
        <v>50</v>
      </c>
      <c r="W239" s="8372" t="s">
        <v>35</v>
      </c>
      <c r="X239" s="8372">
        <f>(V239*1000/500)</f>
        <v>100</v>
      </c>
      <c r="Y239" s="8045">
        <v>526.20000000000005</v>
      </c>
      <c r="Z239" s="8107">
        <v>45866</v>
      </c>
      <c r="AA239" s="8374">
        <v>45866</v>
      </c>
      <c r="AB239" s="8372">
        <v>25191</v>
      </c>
      <c r="AC239" s="8490">
        <v>50000</v>
      </c>
      <c r="AD239" s="8490">
        <f>(AC239-V239*1000)</f>
        <v>0</v>
      </c>
      <c r="AE239" s="8181">
        <f t="shared" si="69"/>
        <v>26310.000000000004</v>
      </c>
      <c r="AF239" s="8045">
        <f>(AE239*0.05)</f>
        <v>1315.5000000000002</v>
      </c>
      <c r="AG239" s="8369">
        <v>5</v>
      </c>
      <c r="AH239" s="7749" t="s">
        <v>8</v>
      </c>
      <c r="AI239" s="7782"/>
      <c r="AJ239" s="7712" t="s">
        <v>1777</v>
      </c>
      <c r="AK239" s="7714">
        <v>18</v>
      </c>
      <c r="AL239" s="7714" t="s">
        <v>1545</v>
      </c>
      <c r="AM239" s="7745">
        <v>45685</v>
      </c>
      <c r="AN239" s="8512">
        <v>215</v>
      </c>
      <c r="AO239" s="7717" t="s">
        <v>35</v>
      </c>
      <c r="AP239" s="8511">
        <f t="shared" si="66"/>
        <v>430</v>
      </c>
      <c r="AQ239" s="7718">
        <v>398</v>
      </c>
      <c r="AR239" s="7746">
        <v>45691</v>
      </c>
      <c r="AS239" s="7781">
        <v>45691</v>
      </c>
      <c r="AT239" s="7736">
        <v>24495</v>
      </c>
      <c r="AU239" s="7723">
        <v>67000</v>
      </c>
      <c r="AV239" s="7721">
        <f t="shared" si="67"/>
        <v>-148000</v>
      </c>
      <c r="AW239" s="7752">
        <f t="shared" si="68"/>
        <v>26666</v>
      </c>
      <c r="AX239" s="7752">
        <f t="shared" si="70"/>
        <v>666.65000000000009</v>
      </c>
      <c r="AY239" s="8113">
        <v>2.5</v>
      </c>
      <c r="AZ239" s="7938"/>
      <c r="BC239" s="4994"/>
      <c r="BD239" s="4994"/>
      <c r="BE239" s="4994"/>
      <c r="BF239" s="4994"/>
      <c r="BG239" s="4994"/>
      <c r="BH239" s="4994"/>
      <c r="BI239" s="4994"/>
      <c r="BJ239" s="4994"/>
      <c r="BK239" s="4994"/>
      <c r="BL239" s="4994"/>
      <c r="BM239" s="4994"/>
      <c r="BN239" s="4994"/>
      <c r="BO239" s="4994"/>
      <c r="BP239" s="4994"/>
      <c r="BQ239" s="4994"/>
      <c r="BR239" s="4994"/>
      <c r="BS239" s="4994"/>
      <c r="BT239" s="5083"/>
      <c r="BU239" s="5305"/>
      <c r="BV239" s="5294"/>
      <c r="BW239" s="5094"/>
      <c r="BX239" s="5095"/>
      <c r="BY239" s="5095"/>
      <c r="BZ239" s="5095"/>
      <c r="CA239" s="5095"/>
      <c r="CB239" s="5095"/>
      <c r="CC239" s="5095"/>
      <c r="CD239" s="5095"/>
      <c r="CE239" s="5095"/>
      <c r="CF239" s="5095"/>
      <c r="CG239" s="5095"/>
      <c r="CH239" s="5095"/>
      <c r="CI239" s="6475"/>
      <c r="CJ239" s="5166"/>
      <c r="CL239" s="5139"/>
      <c r="CM239" s="5139"/>
      <c r="CN239" s="5139"/>
      <c r="CO239" s="5139"/>
      <c r="CP239" s="5139"/>
      <c r="CQ239" s="5139"/>
      <c r="CR239" s="5139"/>
      <c r="CS239" s="5139"/>
      <c r="CT239" s="5139"/>
      <c r="CU239" s="5139"/>
      <c r="CV239" s="5139"/>
      <c r="CW239" s="5139"/>
      <c r="CX239" s="5139"/>
      <c r="CY239" s="5139"/>
      <c r="CZ239" s="5139"/>
      <c r="DA239" s="5139"/>
      <c r="DB239" s="5139"/>
      <c r="DC239" s="5139"/>
      <c r="DD239" s="5139"/>
      <c r="DE239" s="5148"/>
      <c r="DF239" s="5148"/>
      <c r="DG239" s="2248"/>
      <c r="DH239" s="2248"/>
      <c r="DI239" s="2248"/>
      <c r="DJ239" s="2248"/>
      <c r="DK239" s="2248"/>
      <c r="DL239" s="2248"/>
      <c r="DM239" s="2248"/>
      <c r="DN239" s="2248"/>
      <c r="DO239" s="2248"/>
      <c r="DP239" s="2248"/>
      <c r="DQ239" s="2248"/>
      <c r="DR239" s="2248"/>
      <c r="DS239" s="2248"/>
      <c r="DU239" s="4994"/>
      <c r="DV239" s="4994"/>
      <c r="DW239" s="4994"/>
      <c r="DX239" s="4994"/>
      <c r="DY239" s="4994"/>
      <c r="DZ239" s="4994"/>
      <c r="EA239" s="4994"/>
      <c r="EB239" s="4994"/>
      <c r="EC239" s="4994"/>
      <c r="ED239" s="4994"/>
      <c r="EE239" s="4994"/>
      <c r="EF239" s="4994"/>
      <c r="EG239" s="4994"/>
      <c r="EH239" s="4994"/>
      <c r="EI239" s="4994"/>
      <c r="EJ239" s="4994"/>
      <c r="EK239" s="4994"/>
      <c r="EL239" s="4994"/>
      <c r="EM239" s="6932"/>
      <c r="EN239" s="4449"/>
      <c r="EO239" s="4449"/>
      <c r="EP239" s="182"/>
      <c r="EQ239" s="182"/>
      <c r="ER239" s="182"/>
      <c r="ES239" s="182"/>
      <c r="ET239" s="182"/>
      <c r="EU239" s="182"/>
      <c r="EV239" s="182"/>
      <c r="EW239" s="182"/>
      <c r="EX239" s="182"/>
      <c r="EY239" s="182"/>
      <c r="EZ239" s="182"/>
      <c r="FA239" s="182"/>
      <c r="FB239" s="339"/>
      <c r="FD239" s="5012"/>
      <c r="FE239" s="5012"/>
      <c r="FF239" s="5012"/>
      <c r="FG239" s="5012"/>
      <c r="FH239" s="5012"/>
      <c r="FI239" s="5012"/>
      <c r="FJ239" s="5012"/>
      <c r="FK239" s="5012"/>
      <c r="FL239" s="90"/>
      <c r="FM239" s="5012"/>
      <c r="FN239" s="5012"/>
      <c r="FO239" s="5012"/>
      <c r="FP239" s="5012"/>
      <c r="FQ239" s="5012"/>
      <c r="FR239" s="5012"/>
      <c r="FS239" s="5012"/>
      <c r="FT239" s="5012"/>
      <c r="HW239" s="6774"/>
      <c r="HX239" s="6775"/>
      <c r="HY239" s="6775"/>
      <c r="HZ239" s="6775"/>
      <c r="IA239" s="6775"/>
      <c r="IB239" s="6775"/>
      <c r="IC239" s="6775"/>
      <c r="ID239" s="6775"/>
      <c r="IE239" s="6776"/>
      <c r="IF239" s="6775"/>
      <c r="IG239" s="6775"/>
      <c r="IH239" s="6775"/>
      <c r="II239" s="6775"/>
      <c r="IJ239" s="6775"/>
      <c r="IK239" s="6777">
        <f>SUM(IK228:IK238)</f>
        <v>0</v>
      </c>
      <c r="IL239" s="6885"/>
      <c r="IM239" s="6885"/>
      <c r="IN239" s="6882"/>
      <c r="IO239" s="5012"/>
      <c r="IP239" s="6731"/>
      <c r="IQ239" s="6731"/>
      <c r="IR239" s="6731"/>
      <c r="IS239" s="6731"/>
      <c r="IT239" s="6731"/>
      <c r="IU239" s="6731"/>
      <c r="IV239" s="6731"/>
      <c r="IW239" s="6731"/>
      <c r="IX239" s="6731"/>
      <c r="IY239" s="6731"/>
      <c r="IZ239" s="6731"/>
      <c r="JA239" s="6731"/>
      <c r="JB239" s="6731"/>
      <c r="JC239" s="6731"/>
      <c r="JD239" s="6731"/>
      <c r="JE239" s="6731"/>
    </row>
    <row r="240" spans="17:265" ht="18.75" customHeight="1">
      <c r="Q240" s="7750" t="s">
        <v>1818</v>
      </c>
      <c r="R240" s="7761" t="s">
        <v>1547</v>
      </c>
      <c r="S240" s="7759">
        <v>6</v>
      </c>
      <c r="T240" s="7736" t="s">
        <v>796</v>
      </c>
      <c r="U240" s="8566">
        <v>45864</v>
      </c>
      <c r="V240" s="8650">
        <v>25.2</v>
      </c>
      <c r="W240" s="8372" t="s">
        <v>35</v>
      </c>
      <c r="X240" s="8372">
        <f>(V240*1000/500)</f>
        <v>50.4</v>
      </c>
      <c r="Y240" s="8045">
        <v>993.4</v>
      </c>
      <c r="Z240" s="8107">
        <v>45866</v>
      </c>
      <c r="AA240" s="8374">
        <v>45866</v>
      </c>
      <c r="AB240" s="8372">
        <v>25191</v>
      </c>
      <c r="AC240" s="8490">
        <v>26000</v>
      </c>
      <c r="AD240" s="8490">
        <f>(AC240-V240*1000)</f>
        <v>800</v>
      </c>
      <c r="AE240" s="8181">
        <f t="shared" si="69"/>
        <v>25828.400000000001</v>
      </c>
      <c r="AF240" s="8045">
        <f>(AE240*0.05)</f>
        <v>1291.42</v>
      </c>
      <c r="AG240" s="8369">
        <v>5</v>
      </c>
      <c r="AH240" s="7749" t="s">
        <v>8</v>
      </c>
      <c r="AI240" s="7782"/>
      <c r="AJ240" s="8176" t="s">
        <v>1777</v>
      </c>
      <c r="AK240" s="8043">
        <v>18</v>
      </c>
      <c r="AL240" s="8043" t="s">
        <v>1545</v>
      </c>
      <c r="AM240" s="8370">
        <v>45685</v>
      </c>
      <c r="AN240" s="8513">
        <v>148</v>
      </c>
      <c r="AO240" s="8047" t="s">
        <v>35</v>
      </c>
      <c r="AP240" s="8511">
        <f t="shared" si="66"/>
        <v>296</v>
      </c>
      <c r="AQ240" s="8106">
        <v>398</v>
      </c>
      <c r="AR240" s="8107">
        <v>45691</v>
      </c>
      <c r="AS240" s="8374">
        <v>45734</v>
      </c>
      <c r="AT240" s="8369">
        <v>24537</v>
      </c>
      <c r="AU240" s="8050">
        <v>95500</v>
      </c>
      <c r="AV240" s="8048">
        <f t="shared" si="67"/>
        <v>-52500</v>
      </c>
      <c r="AW240" s="8108">
        <f t="shared" si="68"/>
        <v>38009</v>
      </c>
      <c r="AX240" s="8108">
        <f t="shared" si="70"/>
        <v>950.22500000000002</v>
      </c>
      <c r="AY240" s="8479">
        <v>2.5</v>
      </c>
      <c r="AZ240" s="8169"/>
      <c r="BC240" s="4994"/>
      <c r="BD240" s="4994"/>
      <c r="BE240" s="4994"/>
      <c r="BF240" s="4994"/>
      <c r="BG240" s="4994"/>
      <c r="BH240" s="4994"/>
      <c r="BI240" s="4994"/>
      <c r="BJ240" s="4994"/>
      <c r="BK240" s="4994"/>
      <c r="BL240" s="4994"/>
      <c r="BM240" s="4994"/>
      <c r="BN240" s="4994"/>
      <c r="BO240" s="4994"/>
      <c r="BP240" s="4994"/>
      <c r="BQ240" s="4994"/>
      <c r="BR240" s="4994"/>
      <c r="BS240" s="4994"/>
      <c r="BT240" s="5083"/>
      <c r="BU240" s="5286"/>
      <c r="BV240" s="5294"/>
      <c r="BW240" s="5094"/>
      <c r="BX240" s="5095"/>
      <c r="BY240" s="5095"/>
      <c r="BZ240" s="5095"/>
      <c r="CA240" s="5095"/>
      <c r="CB240" s="5095"/>
      <c r="CC240" s="5095"/>
      <c r="CD240" s="5095"/>
      <c r="CE240" s="5095"/>
      <c r="CF240" s="5095"/>
      <c r="CG240" s="5095"/>
      <c r="CH240" s="5095"/>
      <c r="CI240" s="6475"/>
      <c r="CJ240" s="5166"/>
      <c r="CL240" s="5139"/>
      <c r="CM240" s="5139"/>
      <c r="CN240" s="5139"/>
      <c r="CO240" s="5139"/>
      <c r="CP240" s="5139"/>
      <c r="CQ240" s="5139"/>
      <c r="CR240" s="5139"/>
      <c r="CS240" s="5139"/>
      <c r="CT240" s="5139"/>
      <c r="CU240" s="5139"/>
      <c r="CV240" s="5139"/>
      <c r="CW240" s="5139"/>
      <c r="CX240" s="5139"/>
      <c r="CY240" s="5139"/>
      <c r="CZ240" s="5139"/>
      <c r="DA240" s="5139"/>
      <c r="DB240" s="5139"/>
      <c r="DC240" s="5139"/>
      <c r="DD240" s="5139"/>
      <c r="DE240" s="5148"/>
      <c r="DF240" s="5148"/>
      <c r="DG240" s="2248"/>
      <c r="DH240" s="2248"/>
      <c r="DI240" s="2248"/>
      <c r="DJ240" s="2248"/>
      <c r="DK240" s="2248"/>
      <c r="DL240" s="2248"/>
      <c r="DM240" s="2248"/>
      <c r="DN240" s="2248"/>
      <c r="DO240" s="2248"/>
      <c r="DP240" s="2248"/>
      <c r="DQ240" s="2248"/>
      <c r="DR240" s="2248"/>
      <c r="DS240" s="2248"/>
      <c r="DU240" s="4994"/>
      <c r="DV240" s="4994"/>
      <c r="DW240" s="4994"/>
      <c r="DX240" s="4994"/>
      <c r="DY240" s="4994"/>
      <c r="DZ240" s="4994"/>
      <c r="EA240" s="4994"/>
      <c r="EB240" s="4994"/>
      <c r="EC240" s="4994"/>
      <c r="ED240" s="4994"/>
      <c r="EE240" s="4994"/>
      <c r="EF240" s="4994"/>
      <c r="EG240" s="4994"/>
      <c r="EH240" s="4994"/>
      <c r="EI240" s="4994"/>
      <c r="EJ240" s="4994"/>
      <c r="EK240" s="4994"/>
      <c r="EL240" s="4994"/>
      <c r="EM240" s="6932"/>
      <c r="EN240" s="4449"/>
      <c r="EO240" s="4449"/>
      <c r="EP240" s="182"/>
      <c r="EQ240" s="182"/>
      <c r="ER240" s="182"/>
      <c r="ES240" s="182"/>
      <c r="ET240" s="182"/>
      <c r="EU240" s="182"/>
      <c r="EV240" s="182"/>
      <c r="EW240" s="182"/>
      <c r="EX240" s="182"/>
      <c r="EY240" s="182"/>
      <c r="EZ240" s="182"/>
      <c r="FA240" s="182"/>
      <c r="FB240" s="339"/>
      <c r="FD240" s="87"/>
      <c r="FE240" s="87"/>
      <c r="FF240" s="5012"/>
      <c r="FG240" s="5012"/>
      <c r="FH240" s="6505"/>
      <c r="FI240" s="5012"/>
      <c r="FJ240" s="5012"/>
      <c r="FK240" s="5012"/>
      <c r="FL240" s="6412"/>
      <c r="FM240" s="5012"/>
      <c r="FN240" s="5012"/>
      <c r="FO240" s="6411"/>
      <c r="FP240" s="5012"/>
      <c r="FQ240" s="6411"/>
      <c r="FR240" s="6411"/>
      <c r="FS240" s="6411"/>
      <c r="FT240" s="5012"/>
      <c r="IP240" s="6731"/>
      <c r="IQ240" s="6731"/>
      <c r="IR240" s="6731"/>
      <c r="IS240" s="6731"/>
      <c r="IT240" s="6731"/>
      <c r="IU240" s="6731"/>
      <c r="IV240" s="6731"/>
      <c r="IW240" s="6731"/>
      <c r="IX240" s="6731"/>
      <c r="IY240" s="6731"/>
      <c r="IZ240" s="6731"/>
      <c r="JA240" s="6731"/>
      <c r="JB240" s="6731"/>
      <c r="JC240" s="6731"/>
      <c r="JD240" s="6731"/>
      <c r="JE240" s="6731"/>
    </row>
    <row r="241" spans="17:265">
      <c r="Q241" s="7750" t="s">
        <v>1818</v>
      </c>
      <c r="R241" s="7761" t="s">
        <v>1547</v>
      </c>
      <c r="S241" s="7759">
        <v>7</v>
      </c>
      <c r="T241" s="7736" t="s">
        <v>796</v>
      </c>
      <c r="U241" s="7734">
        <v>45866</v>
      </c>
      <c r="V241" s="7878">
        <v>78</v>
      </c>
      <c r="W241" s="7761" t="s">
        <v>35</v>
      </c>
      <c r="X241" s="7761">
        <v>195</v>
      </c>
      <c r="Y241" s="7762">
        <v>993.4</v>
      </c>
      <c r="Z241" s="7746">
        <v>45869</v>
      </c>
      <c r="AA241" s="7781">
        <v>45869</v>
      </c>
      <c r="AB241" s="7761">
        <v>25223</v>
      </c>
      <c r="AC241" s="7878">
        <v>78000</v>
      </c>
      <c r="AD241" s="7878">
        <f>(AC241-V241*1000)</f>
        <v>0</v>
      </c>
      <c r="AE241" s="7756">
        <f t="shared" si="69"/>
        <v>77485.2</v>
      </c>
      <c r="AF241" s="7762">
        <f>(AE241*0.05)</f>
        <v>3874.26</v>
      </c>
      <c r="AG241" s="7736">
        <v>5</v>
      </c>
      <c r="AH241" s="7749" t="s">
        <v>8</v>
      </c>
      <c r="AI241" s="7782"/>
      <c r="AJ241" s="7712" t="s">
        <v>1777</v>
      </c>
      <c r="AK241" s="7714">
        <v>18</v>
      </c>
      <c r="AL241" s="7714" t="s">
        <v>1545</v>
      </c>
      <c r="AM241" s="7745">
        <v>45685</v>
      </c>
      <c r="AN241" s="8512">
        <v>52.5</v>
      </c>
      <c r="AO241" s="7717" t="s">
        <v>35</v>
      </c>
      <c r="AP241" s="8511">
        <f t="shared" si="66"/>
        <v>105</v>
      </c>
      <c r="AQ241" s="7718">
        <v>398</v>
      </c>
      <c r="AR241" s="7746">
        <v>45691</v>
      </c>
      <c r="AS241" s="7781">
        <v>45748</v>
      </c>
      <c r="AT241" s="7736">
        <v>24621</v>
      </c>
      <c r="AU241" s="7723">
        <v>52500</v>
      </c>
      <c r="AV241" s="7721">
        <f t="shared" si="67"/>
        <v>0</v>
      </c>
      <c r="AW241" s="7752">
        <f t="shared" si="68"/>
        <v>20895</v>
      </c>
      <c r="AX241" s="7752">
        <f t="shared" si="70"/>
        <v>522.375</v>
      </c>
      <c r="AY241" s="8113">
        <v>2.5</v>
      </c>
      <c r="AZ241" s="8169"/>
      <c r="BC241" s="87"/>
      <c r="BD241" s="87"/>
      <c r="BE241" s="5012"/>
      <c r="BF241" s="5012"/>
      <c r="BG241" s="6505"/>
      <c r="BH241" s="5012"/>
      <c r="BI241" s="5012"/>
      <c r="BJ241" s="5012"/>
      <c r="BK241" s="6412"/>
      <c r="BL241" s="5012"/>
      <c r="BM241" s="5012"/>
      <c r="BN241" s="6411"/>
      <c r="BO241" s="5012"/>
      <c r="BP241" s="6411"/>
      <c r="BQ241" s="6411"/>
      <c r="BR241" s="6411"/>
      <c r="BS241" s="5012"/>
      <c r="BT241" s="5083"/>
      <c r="BU241" s="5296"/>
      <c r="BV241" s="5294"/>
      <c r="BW241" s="5094"/>
      <c r="BX241" s="5095"/>
      <c r="BY241" s="5095"/>
      <c r="BZ241" s="5095"/>
      <c r="CA241" s="5095"/>
      <c r="CB241" s="5095"/>
      <c r="CC241" s="5095"/>
      <c r="CD241" s="5095"/>
      <c r="CE241" s="5095"/>
      <c r="CF241" s="5095"/>
      <c r="CG241" s="5095"/>
      <c r="CH241" s="5095"/>
      <c r="CI241" s="6475"/>
      <c r="CJ241" s="5166"/>
      <c r="CL241" s="5139"/>
      <c r="CM241" s="5139"/>
      <c r="CN241" s="5139"/>
      <c r="CO241" s="5139"/>
      <c r="CP241" s="5139"/>
      <c r="CQ241" s="5139"/>
      <c r="CR241" s="5139"/>
      <c r="CS241" s="5139"/>
      <c r="CT241" s="5139"/>
      <c r="CU241" s="5139"/>
      <c r="CV241" s="5139"/>
      <c r="CW241" s="5139"/>
      <c r="CX241" s="5139"/>
      <c r="CY241" s="5139"/>
      <c r="CZ241" s="5139"/>
      <c r="DA241" s="5139"/>
      <c r="DB241" s="5139"/>
      <c r="DC241" s="5139"/>
      <c r="DD241" s="5139"/>
      <c r="DE241" s="5148"/>
      <c r="DF241" s="5148"/>
      <c r="DG241" s="2248"/>
      <c r="DH241" s="2248"/>
      <c r="DI241" s="2248"/>
      <c r="DJ241" s="2248"/>
      <c r="DK241" s="2248"/>
      <c r="DL241" s="2248"/>
      <c r="DM241" s="2248"/>
      <c r="DN241" s="2248"/>
      <c r="DO241" s="2248"/>
      <c r="DP241" s="2248"/>
      <c r="DQ241" s="2248"/>
      <c r="DR241" s="2248"/>
      <c r="DS241" s="2248"/>
      <c r="DU241" s="4994"/>
      <c r="DV241" s="4994"/>
      <c r="DW241" s="4994"/>
      <c r="DX241" s="4994"/>
      <c r="DY241" s="4994"/>
      <c r="DZ241" s="4994"/>
      <c r="EA241" s="4994"/>
      <c r="EB241" s="4994"/>
      <c r="EC241" s="4994"/>
      <c r="ED241" s="4994"/>
      <c r="EE241" s="4994"/>
      <c r="EF241" s="4994"/>
      <c r="EG241" s="4994"/>
      <c r="EH241" s="4994"/>
      <c r="EI241" s="4994"/>
      <c r="EJ241" s="4994"/>
      <c r="EK241" s="4994"/>
      <c r="EL241" s="4994"/>
      <c r="EM241" s="6932"/>
      <c r="EN241" s="4449"/>
      <c r="EO241" s="4449"/>
      <c r="EP241" s="182"/>
      <c r="EQ241" s="182"/>
      <c r="ER241" s="182"/>
      <c r="ES241" s="182"/>
      <c r="ET241" s="182"/>
      <c r="EU241" s="182"/>
      <c r="EV241" s="182"/>
      <c r="EW241" s="182"/>
      <c r="EX241" s="182"/>
      <c r="EY241" s="182"/>
      <c r="EZ241" s="182"/>
      <c r="FA241" s="182"/>
      <c r="FB241" s="339"/>
      <c r="FD241" s="5012"/>
      <c r="FE241" s="5012"/>
      <c r="FF241" s="5012"/>
      <c r="FG241" s="5012"/>
      <c r="FH241" s="5012"/>
      <c r="FI241" s="5012"/>
      <c r="FJ241" s="5012"/>
      <c r="FK241" s="5012"/>
      <c r="FL241" s="90"/>
      <c r="FM241" s="5012"/>
      <c r="FN241" s="5012"/>
      <c r="FO241" s="5012"/>
      <c r="FP241" s="5012"/>
      <c r="FQ241" s="5012"/>
      <c r="FR241" s="5012"/>
      <c r="FS241" s="5012"/>
      <c r="FT241" s="5012"/>
      <c r="IP241" s="6731"/>
      <c r="IQ241" s="6731"/>
      <c r="IR241" s="6731"/>
      <c r="IS241" s="6731"/>
      <c r="IT241" s="6731"/>
      <c r="IU241" s="6731"/>
      <c r="IV241" s="6731"/>
      <c r="IW241" s="6731"/>
      <c r="IX241" s="6731"/>
      <c r="IY241" s="6731"/>
      <c r="IZ241" s="6731"/>
      <c r="JA241" s="6731"/>
      <c r="JB241" s="6731"/>
      <c r="JC241" s="6731"/>
      <c r="JD241" s="6731"/>
      <c r="JE241" s="6731"/>
    </row>
    <row r="242" spans="17:265">
      <c r="Q242" s="8602"/>
      <c r="R242" s="8600"/>
      <c r="S242" s="8600"/>
      <c r="T242" s="8600"/>
      <c r="U242" s="8600"/>
      <c r="V242" s="8600"/>
      <c r="W242" s="8600"/>
      <c r="X242" s="8600"/>
      <c r="Y242" s="8600"/>
      <c r="Z242" s="8600"/>
      <c r="AA242" s="8601"/>
      <c r="AB242" s="7736"/>
      <c r="AC242" s="7721"/>
      <c r="AD242" s="7721"/>
      <c r="AE242" s="7722"/>
      <c r="AF242" s="7722"/>
      <c r="AG242" s="7723"/>
      <c r="AH242" s="7749"/>
      <c r="AI242" s="7782"/>
      <c r="AJ242" s="7712" t="s">
        <v>1777</v>
      </c>
      <c r="AK242" s="7714">
        <v>19</v>
      </c>
      <c r="AL242" s="7714" t="s">
        <v>1545</v>
      </c>
      <c r="AM242" s="7745">
        <v>45707</v>
      </c>
      <c r="AN242" s="8514">
        <v>300</v>
      </c>
      <c r="AO242" s="7717" t="s">
        <v>35</v>
      </c>
      <c r="AP242" s="8511">
        <f t="shared" si="66"/>
        <v>600</v>
      </c>
      <c r="AQ242" s="7718">
        <v>398</v>
      </c>
      <c r="AR242" s="7746">
        <v>45734</v>
      </c>
      <c r="AS242" s="7781">
        <v>45748</v>
      </c>
      <c r="AT242" s="7736">
        <v>24614</v>
      </c>
      <c r="AU242" s="7723">
        <v>150000</v>
      </c>
      <c r="AV242" s="7721">
        <f t="shared" si="67"/>
        <v>-150000</v>
      </c>
      <c r="AW242" s="7752">
        <f t="shared" si="68"/>
        <v>59700</v>
      </c>
      <c r="AX242" s="7752">
        <f t="shared" ref="AX242:AX247" si="71">(AW242*0.025)</f>
        <v>1492.5</v>
      </c>
      <c r="AY242" s="8113">
        <v>2.5</v>
      </c>
      <c r="AZ242" s="7949"/>
      <c r="BC242" s="5012"/>
      <c r="BD242" s="5012"/>
      <c r="BE242" s="5012"/>
      <c r="BF242" s="5012"/>
      <c r="BG242" s="5012"/>
      <c r="BH242" s="5012"/>
      <c r="BI242" s="5012"/>
      <c r="BJ242" s="5012"/>
      <c r="BK242" s="90"/>
      <c r="BL242" s="5012"/>
      <c r="BM242" s="5012"/>
      <c r="BN242" s="5012"/>
      <c r="BO242" s="5012"/>
      <c r="BP242" s="5012"/>
      <c r="BQ242" s="5012"/>
      <c r="BR242" s="5012"/>
      <c r="BS242" s="5012"/>
      <c r="BT242" s="5083"/>
      <c r="BU242" s="5291"/>
      <c r="BV242" s="5294"/>
      <c r="BW242" s="5094"/>
      <c r="BX242" s="5095"/>
      <c r="BY242" s="5095"/>
      <c r="BZ242" s="5095"/>
      <c r="CA242" s="5095"/>
      <c r="CB242" s="5095"/>
      <c r="CC242" s="5095"/>
      <c r="CD242" s="5095"/>
      <c r="CE242" s="5095"/>
      <c r="CF242" s="5095"/>
      <c r="CG242" s="5095"/>
      <c r="CH242" s="5095"/>
      <c r="CI242" s="6475"/>
      <c r="CJ242" s="5166"/>
      <c r="CL242" s="5139"/>
      <c r="CM242" s="5139"/>
      <c r="CN242" s="5139"/>
      <c r="CO242" s="5139"/>
      <c r="CP242" s="5139"/>
      <c r="CQ242" s="5139"/>
      <c r="CR242" s="5139"/>
      <c r="CS242" s="5139"/>
      <c r="CT242" s="5139"/>
      <c r="CU242" s="5139"/>
      <c r="CV242" s="5139"/>
      <c r="CW242" s="5139"/>
      <c r="CX242" s="5139"/>
      <c r="CY242" s="5139"/>
      <c r="CZ242" s="5139"/>
      <c r="DA242" s="5139"/>
      <c r="DB242" s="5139"/>
      <c r="DC242" s="5139"/>
      <c r="DD242" s="5139"/>
      <c r="DE242" s="5148"/>
      <c r="DF242" s="5148"/>
      <c r="DG242" s="2248"/>
      <c r="DH242" s="2248"/>
      <c r="DI242" s="2248"/>
      <c r="DJ242" s="2248"/>
      <c r="DK242" s="2248"/>
      <c r="DL242" s="2248"/>
      <c r="DM242" s="2248"/>
      <c r="DN242" s="2248"/>
      <c r="DO242" s="2248"/>
      <c r="DP242" s="2248"/>
      <c r="DQ242" s="2248"/>
      <c r="DR242" s="2248"/>
      <c r="DS242" s="2248"/>
      <c r="DU242" s="4994"/>
      <c r="DV242" s="4994"/>
      <c r="DW242" s="4994"/>
      <c r="DX242" s="4994"/>
      <c r="DY242" s="4994"/>
      <c r="DZ242" s="4994"/>
      <c r="EA242" s="4994"/>
      <c r="EB242" s="4994"/>
      <c r="EC242" s="4994"/>
      <c r="ED242" s="4994"/>
      <c r="EE242" s="4994"/>
      <c r="EF242" s="4994"/>
      <c r="EG242" s="4994"/>
      <c r="EH242" s="4994"/>
      <c r="EI242" s="4994"/>
      <c r="EJ242" s="4994"/>
      <c r="EK242" s="4994"/>
      <c r="EL242" s="4994"/>
      <c r="EM242" s="6932"/>
      <c r="EN242" s="4449"/>
      <c r="EO242" s="4449"/>
      <c r="EP242" s="182"/>
      <c r="EQ242" s="182"/>
      <c r="ER242" s="182"/>
      <c r="ES242" s="182"/>
      <c r="ET242" s="182"/>
      <c r="EU242" s="182"/>
      <c r="EV242" s="182"/>
      <c r="EW242" s="182"/>
      <c r="EX242" s="182"/>
      <c r="EY242" s="182"/>
      <c r="EZ242" s="182"/>
      <c r="FA242" s="182"/>
      <c r="FB242" s="339"/>
      <c r="FD242" s="5012"/>
      <c r="FE242" s="5012"/>
      <c r="FF242" s="5012"/>
      <c r="FG242" s="5012"/>
      <c r="FH242" s="5012"/>
      <c r="FI242" s="5012"/>
      <c r="FJ242" s="5012"/>
      <c r="FK242" s="5012"/>
      <c r="FL242" s="90"/>
      <c r="FM242" s="5012"/>
      <c r="FN242" s="5012"/>
      <c r="FO242" s="5012"/>
      <c r="FP242" s="5012"/>
      <c r="FQ242" s="5012"/>
      <c r="FR242" s="5012"/>
      <c r="FS242" s="5012"/>
      <c r="FT242" s="5012"/>
      <c r="IP242" s="6731"/>
      <c r="IQ242" s="6731"/>
      <c r="IR242" s="6731"/>
      <c r="IS242" s="6731"/>
      <c r="IT242" s="6731"/>
      <c r="IU242" s="6731"/>
      <c r="IV242" s="6731"/>
      <c r="IW242" s="6731"/>
      <c r="IX242" s="6731"/>
      <c r="IY242" s="6731"/>
      <c r="IZ242" s="6731"/>
      <c r="JA242" s="6731"/>
      <c r="JB242" s="6731"/>
      <c r="JC242" s="6731"/>
      <c r="JD242" s="6731"/>
      <c r="JE242" s="6731"/>
    </row>
    <row r="243" spans="17:265" ht="15" thickBot="1">
      <c r="Q243" s="7889"/>
      <c r="R243" s="7890"/>
      <c r="S243" s="7890"/>
      <c r="T243" s="7890"/>
      <c r="U243" s="7890"/>
      <c r="V243" s="7890"/>
      <c r="W243" s="7890"/>
      <c r="X243" s="7890"/>
      <c r="Y243" s="7890"/>
      <c r="Z243" s="7890"/>
      <c r="AA243" s="7891"/>
      <c r="AB243" s="7890"/>
      <c r="AC243" s="7890"/>
      <c r="AD243" s="7890"/>
      <c r="AE243" s="7892">
        <f>SUM(AE221:AE242)</f>
        <v>590627.69999999995</v>
      </c>
      <c r="AF243" s="7892">
        <f>SUM(AF221:AF242)</f>
        <v>29597.325000000004</v>
      </c>
      <c r="AG243" s="7890"/>
      <c r="AH243" s="8651"/>
      <c r="AI243" s="7782"/>
      <c r="AJ243" s="7712" t="s">
        <v>1777</v>
      </c>
      <c r="AK243" s="7714">
        <v>19</v>
      </c>
      <c r="AL243" s="7714" t="s">
        <v>1545</v>
      </c>
      <c r="AM243" s="7745">
        <v>45707</v>
      </c>
      <c r="AN243" s="8110">
        <v>150</v>
      </c>
      <c r="AO243" s="7717" t="s">
        <v>35</v>
      </c>
      <c r="AP243" s="7717">
        <v>300</v>
      </c>
      <c r="AQ243" s="7718">
        <v>398</v>
      </c>
      <c r="AR243" s="7746">
        <v>45734</v>
      </c>
      <c r="AS243" s="7781">
        <v>45772</v>
      </c>
      <c r="AT243" s="7736">
        <v>24769</v>
      </c>
      <c r="AU243" s="7723">
        <v>150000</v>
      </c>
      <c r="AV243" s="7721">
        <f>(AU243-AN243*1000)</f>
        <v>0</v>
      </c>
      <c r="AW243" s="7752">
        <f>(AU243*AQ243/1000)</f>
        <v>59700</v>
      </c>
      <c r="AX243" s="7752">
        <f t="shared" si="71"/>
        <v>1492.5</v>
      </c>
      <c r="AY243" s="8113">
        <v>2.5</v>
      </c>
      <c r="AZ243" s="7949"/>
      <c r="BC243" s="5012"/>
      <c r="BD243" s="5012"/>
      <c r="BE243" s="5012"/>
      <c r="BF243" s="5012"/>
      <c r="BG243" s="5012"/>
      <c r="BH243" s="5012"/>
      <c r="BI243" s="5012"/>
      <c r="BJ243" s="5012"/>
      <c r="BK243" s="90"/>
      <c r="BL243" s="5012"/>
      <c r="BM243" s="5012"/>
      <c r="BN243" s="5012"/>
      <c r="BO243" s="5012"/>
      <c r="BP243" s="5012"/>
      <c r="BQ243" s="5012"/>
      <c r="BR243" s="5012"/>
      <c r="BS243" s="5012"/>
      <c r="BT243" s="5083"/>
      <c r="BU243" s="5291"/>
      <c r="BV243" s="5294"/>
      <c r="BW243" s="5094"/>
      <c r="BX243" s="5095"/>
      <c r="BY243" s="5095"/>
      <c r="BZ243" s="5095"/>
      <c r="CA243" s="5095"/>
      <c r="CB243" s="5095"/>
      <c r="CC243" s="5095"/>
      <c r="CD243" s="5095"/>
      <c r="CE243" s="5095"/>
      <c r="CF243" s="5095"/>
      <c r="CG243" s="5095"/>
      <c r="CH243" s="5095"/>
      <c r="CI243" s="6475"/>
      <c r="CJ243" s="5166"/>
      <c r="CL243" s="5139"/>
      <c r="CM243" s="5139"/>
      <c r="CN243" s="5139"/>
      <c r="CO243" s="5139"/>
      <c r="CP243" s="5139"/>
      <c r="CQ243" s="5139"/>
      <c r="CR243" s="5139"/>
      <c r="CS243" s="5139"/>
      <c r="CT243" s="5139"/>
      <c r="CU243" s="5139"/>
      <c r="CV243" s="5139"/>
      <c r="CW243" s="5139"/>
      <c r="CX243" s="5139"/>
      <c r="CY243" s="5139"/>
      <c r="CZ243" s="5139"/>
      <c r="DA243" s="5139"/>
      <c r="DB243" s="5139"/>
      <c r="DC243" s="5139"/>
      <c r="DD243" s="5139"/>
      <c r="DE243" s="5148"/>
      <c r="DF243" s="5148"/>
      <c r="DG243" s="2248"/>
      <c r="DH243" s="2248"/>
      <c r="DI243" s="2248"/>
      <c r="DJ243" s="2248"/>
      <c r="DK243" s="2248"/>
      <c r="DL243" s="2248"/>
      <c r="DM243" s="2248"/>
      <c r="DN243" s="2248"/>
      <c r="DO243" s="2248"/>
      <c r="DP243" s="2248"/>
      <c r="DQ243" s="2248"/>
      <c r="DR243" s="2248"/>
      <c r="DS243" s="2248"/>
      <c r="DU243" s="4994"/>
      <c r="DV243" s="4994"/>
      <c r="DW243" s="4994"/>
      <c r="DX243" s="4994"/>
      <c r="DY243" s="4994"/>
      <c r="DZ243" s="4994"/>
      <c r="EA243" s="4994"/>
      <c r="EB243" s="4994"/>
      <c r="EC243" s="4994"/>
      <c r="ED243" s="4994"/>
      <c r="EE243" s="4994"/>
      <c r="EF243" s="4994"/>
      <c r="EG243" s="4994"/>
      <c r="EH243" s="4994"/>
      <c r="EI243" s="4994"/>
      <c r="EJ243" s="4994"/>
      <c r="EK243" s="4994"/>
      <c r="EL243" s="4994"/>
      <c r="EM243" s="6933"/>
      <c r="EN243" s="4450"/>
      <c r="EO243" s="4450"/>
      <c r="EP243" s="326"/>
      <c r="EQ243" s="326"/>
      <c r="ER243" s="326"/>
      <c r="ES243" s="326"/>
      <c r="ET243" s="326"/>
      <c r="EU243" s="326"/>
      <c r="EV243" s="326"/>
      <c r="EW243" s="326"/>
      <c r="EX243" s="326"/>
      <c r="EY243" s="326"/>
      <c r="EZ243" s="326"/>
      <c r="FA243" s="326"/>
      <c r="FB243" s="327"/>
      <c r="FD243" s="5012"/>
      <c r="FE243" s="5012"/>
      <c r="FF243" s="5012"/>
      <c r="FG243" s="5012"/>
      <c r="FH243" s="5012"/>
      <c r="FI243" s="5012"/>
      <c r="FJ243" s="5012"/>
      <c r="FK243" s="5012"/>
      <c r="FL243" s="90"/>
      <c r="FM243" s="5012"/>
      <c r="FN243" s="5012"/>
      <c r="FO243" s="5012"/>
      <c r="FP243" s="5012"/>
      <c r="FQ243" s="5012"/>
      <c r="FR243" s="5012"/>
      <c r="FS243" s="5012"/>
      <c r="FT243" s="5012"/>
      <c r="IP243" s="6731"/>
      <c r="IQ243" s="6731"/>
      <c r="IR243" s="6731"/>
      <c r="IS243" s="6731"/>
      <c r="IT243" s="6731"/>
      <c r="IU243" s="6731"/>
      <c r="IV243" s="6731"/>
      <c r="IW243" s="6731"/>
      <c r="IX243" s="6731"/>
      <c r="IY243" s="6731"/>
      <c r="IZ243" s="6731"/>
      <c r="JA243" s="6731"/>
      <c r="JB243" s="6731"/>
      <c r="JC243" s="6731"/>
      <c r="JD243" s="6731"/>
      <c r="JE243" s="6731"/>
    </row>
    <row r="244" spans="17:265">
      <c r="Q244" s="7782"/>
      <c r="R244" s="7782"/>
      <c r="S244" s="7782"/>
      <c r="T244" s="7782"/>
      <c r="U244" s="7782"/>
      <c r="V244" s="7782"/>
      <c r="W244" s="7782"/>
      <c r="X244" s="7782"/>
      <c r="Y244" s="7782"/>
      <c r="Z244" s="7782"/>
      <c r="AA244" s="7782"/>
      <c r="AB244" s="7782"/>
      <c r="AC244" s="7782"/>
      <c r="AD244" s="7782"/>
      <c r="AE244" s="7782"/>
      <c r="AF244" s="7782"/>
      <c r="AG244" s="7782"/>
      <c r="AH244" s="7730"/>
      <c r="AI244" s="7782"/>
      <c r="AJ244" s="7996" t="s">
        <v>1792</v>
      </c>
      <c r="AK244" s="7714">
        <v>20</v>
      </c>
      <c r="AL244" s="7714" t="s">
        <v>36</v>
      </c>
      <c r="AM244" s="7745">
        <v>45764</v>
      </c>
      <c r="AN244" s="7728">
        <v>400</v>
      </c>
      <c r="AO244" s="7717" t="s">
        <v>35</v>
      </c>
      <c r="AP244" s="7717">
        <f>(AN244)</f>
        <v>400</v>
      </c>
      <c r="AQ244" s="7718">
        <v>166.2</v>
      </c>
      <c r="AR244" s="7746">
        <v>45764</v>
      </c>
      <c r="AS244" s="7781">
        <v>45798</v>
      </c>
      <c r="AT244" s="7736">
        <v>24893</v>
      </c>
      <c r="AU244" s="7723">
        <v>420000</v>
      </c>
      <c r="AV244" s="7721">
        <f>(AU244-AN244*1000)</f>
        <v>20000</v>
      </c>
      <c r="AW244" s="7752">
        <f>(AU244*AQ244/1000)</f>
        <v>69804</v>
      </c>
      <c r="AX244" s="7752">
        <f t="shared" si="71"/>
        <v>1745.1000000000001</v>
      </c>
      <c r="AY244" s="8113">
        <v>2.5</v>
      </c>
      <c r="AZ244" s="7949"/>
      <c r="BC244" s="5012"/>
      <c r="BD244" s="5012"/>
      <c r="BE244" s="5012"/>
      <c r="BF244" s="5012"/>
      <c r="BG244" s="5012"/>
      <c r="BH244" s="5012"/>
      <c r="BI244" s="5012"/>
      <c r="BJ244" s="5012"/>
      <c r="BK244" s="6412"/>
      <c r="BL244" s="5012"/>
      <c r="BM244" s="5012"/>
      <c r="BN244" s="5012"/>
      <c r="BO244" s="5012"/>
      <c r="BP244" s="5012"/>
      <c r="BQ244" s="5012"/>
      <c r="BR244" s="5012"/>
      <c r="BS244" s="5012"/>
      <c r="BT244" s="5083"/>
      <c r="BU244" s="8695" t="s">
        <v>1634</v>
      </c>
      <c r="BV244" s="7476">
        <v>5</v>
      </c>
      <c r="BW244" s="7477" t="s">
        <v>796</v>
      </c>
      <c r="BX244" s="7478">
        <v>45505</v>
      </c>
      <c r="BY244" s="7479">
        <v>400</v>
      </c>
      <c r="BZ244" s="7477" t="s">
        <v>96</v>
      </c>
      <c r="CA244" s="7480">
        <v>17.2</v>
      </c>
      <c r="CB244" s="7481">
        <v>45534</v>
      </c>
      <c r="CC244" s="7482">
        <v>45534</v>
      </c>
      <c r="CD244" s="7483"/>
      <c r="CE244" s="7480">
        <v>400</v>
      </c>
      <c r="CF244" s="7484">
        <v>0</v>
      </c>
      <c r="CG244" s="7485">
        <f>(CA244*CE244)</f>
        <v>6880</v>
      </c>
      <c r="CH244" s="7480">
        <f>(CG244*0.05)</f>
        <v>344</v>
      </c>
      <c r="CI244" s="7486">
        <v>5</v>
      </c>
      <c r="CJ244" s="7487" t="s">
        <v>88</v>
      </c>
      <c r="CL244" s="5139"/>
      <c r="CM244" s="5139"/>
      <c r="CN244" s="5139"/>
      <c r="CO244" s="5139"/>
      <c r="CP244" s="5139"/>
      <c r="CQ244" s="5139"/>
      <c r="CR244" s="5139"/>
      <c r="CS244" s="5139"/>
      <c r="CT244" s="5139"/>
      <c r="CU244" s="5139"/>
      <c r="CV244" s="5139"/>
      <c r="CW244" s="5139"/>
      <c r="CX244" s="5139"/>
      <c r="CY244" s="5139"/>
      <c r="CZ244" s="5139"/>
      <c r="DA244" s="5139"/>
      <c r="DB244" s="5139"/>
      <c r="DC244" s="5139"/>
      <c r="DD244" s="5139"/>
      <c r="DE244" s="5148"/>
      <c r="DF244" s="5148"/>
      <c r="DG244" s="2248"/>
      <c r="DH244" s="2248"/>
      <c r="DI244" s="2248"/>
      <c r="DJ244" s="2248"/>
      <c r="DK244" s="2248"/>
      <c r="DL244" s="2248"/>
      <c r="DM244" s="2248"/>
      <c r="DN244" s="2248"/>
      <c r="DO244" s="2248"/>
      <c r="DP244" s="2248"/>
      <c r="DQ244" s="2248"/>
      <c r="DR244" s="2248"/>
      <c r="DS244" s="2248"/>
      <c r="DU244" s="4994"/>
      <c r="DV244" s="4994"/>
      <c r="DW244" s="4994"/>
      <c r="DX244" s="4994"/>
      <c r="DY244" s="4994"/>
      <c r="DZ244" s="4994"/>
      <c r="EA244" s="4994"/>
      <c r="EB244" s="4994"/>
      <c r="EC244" s="4994"/>
      <c r="ED244" s="4994"/>
      <c r="EE244" s="4994"/>
      <c r="EF244" s="4994"/>
      <c r="EG244" s="4994"/>
      <c r="EH244" s="4994"/>
      <c r="EI244" s="4994"/>
      <c r="EJ244" s="4994"/>
      <c r="EK244" s="4994"/>
      <c r="EL244" s="4994"/>
      <c r="EM244" s="5012"/>
      <c r="EN244" s="4153"/>
      <c r="EO244" s="4153"/>
      <c r="EP244" s="86"/>
      <c r="EQ244" s="86"/>
      <c r="ER244" s="86"/>
      <c r="ES244" s="86"/>
      <c r="ET244" s="86"/>
      <c r="EU244" s="86"/>
      <c r="EV244" s="86"/>
      <c r="EW244" s="86"/>
      <c r="EX244" s="86"/>
      <c r="EY244" s="86"/>
      <c r="EZ244" s="86"/>
      <c r="FA244" s="86"/>
      <c r="FB244" s="86"/>
      <c r="FD244" s="5012"/>
      <c r="FE244" s="5012"/>
      <c r="FF244" s="5012"/>
      <c r="FG244" s="5012"/>
      <c r="FH244" s="5012"/>
      <c r="FI244" s="5012"/>
      <c r="FJ244" s="5012"/>
      <c r="FK244" s="5012"/>
      <c r="FL244" s="90"/>
      <c r="FM244" s="5012"/>
      <c r="FN244" s="5012"/>
      <c r="FO244" s="5012"/>
      <c r="FP244" s="5012"/>
      <c r="FQ244" s="5012"/>
      <c r="FR244" s="5012"/>
      <c r="FS244" s="5012"/>
      <c r="FT244" s="5012"/>
      <c r="IP244" s="6731"/>
      <c r="IQ244" s="6731"/>
      <c r="IR244" s="6731"/>
      <c r="IS244" s="6731"/>
      <c r="IT244" s="6731"/>
      <c r="IU244" s="6731"/>
      <c r="IV244" s="6731"/>
      <c r="IW244" s="6731"/>
      <c r="IX244" s="6731"/>
      <c r="IY244" s="6731"/>
      <c r="IZ244" s="6731"/>
      <c r="JA244" s="6731"/>
      <c r="JB244" s="6731"/>
      <c r="JC244" s="6731"/>
      <c r="JD244" s="6731"/>
      <c r="JE244" s="6731"/>
    </row>
    <row r="245" spans="17:265" ht="18" customHeight="1" thickBot="1">
      <c r="Q245" s="7652" t="s">
        <v>1686</v>
      </c>
      <c r="R245" s="7653"/>
      <c r="S245" s="7650"/>
      <c r="T245" s="7650"/>
      <c r="U245" s="7650"/>
      <c r="V245" s="7650"/>
      <c r="W245" s="7650"/>
      <c r="X245" s="7650"/>
      <c r="Y245" s="7650"/>
      <c r="Z245" s="7650"/>
      <c r="AA245" s="7650"/>
      <c r="AB245" s="7650"/>
      <c r="AC245" s="7650"/>
      <c r="AD245" s="7650"/>
      <c r="AE245" s="7650"/>
      <c r="AF245" s="7650"/>
      <c r="AG245" s="7650"/>
      <c r="AH245" s="7730"/>
      <c r="AI245" s="7782"/>
      <c r="AJ245" s="7712" t="s">
        <v>1791</v>
      </c>
      <c r="AK245" s="7714">
        <v>21</v>
      </c>
      <c r="AL245" s="7714" t="s">
        <v>36</v>
      </c>
      <c r="AM245" s="7745">
        <v>45764</v>
      </c>
      <c r="AN245" s="8512">
        <v>100</v>
      </c>
      <c r="AO245" s="7717" t="s">
        <v>35</v>
      </c>
      <c r="AP245" s="7717">
        <v>105</v>
      </c>
      <c r="AQ245" s="7718">
        <v>232.1</v>
      </c>
      <c r="AR245" s="7746">
        <v>45764</v>
      </c>
      <c r="AS245" s="7781">
        <v>45798</v>
      </c>
      <c r="AT245" s="7736">
        <v>24893</v>
      </c>
      <c r="AU245" s="7723">
        <v>132000</v>
      </c>
      <c r="AV245" s="7721">
        <f>(AU245-AN245*1000)</f>
        <v>32000</v>
      </c>
      <c r="AW245" s="7752">
        <f>(AU245*AQ245/1000)</f>
        <v>30637.200000000001</v>
      </c>
      <c r="AX245" s="7752">
        <f t="shared" si="71"/>
        <v>765.93000000000006</v>
      </c>
      <c r="AY245" s="8113">
        <v>2.5</v>
      </c>
      <c r="AZ245" s="7949"/>
      <c r="BC245" s="5012"/>
      <c r="BD245" s="5012"/>
      <c r="BE245" s="5012"/>
      <c r="BF245" s="5012"/>
      <c r="BG245" s="5012"/>
      <c r="BH245" s="5012"/>
      <c r="BI245" s="5012"/>
      <c r="BJ245" s="5012"/>
      <c r="BK245" s="90"/>
      <c r="BL245" s="5012"/>
      <c r="BM245" s="5012"/>
      <c r="BN245" s="5012"/>
      <c r="BO245" s="5012"/>
      <c r="BP245" s="5012"/>
      <c r="BQ245" s="5012"/>
      <c r="BR245" s="5012"/>
      <c r="BS245" s="5012"/>
      <c r="BT245" s="5083"/>
      <c r="BU245" s="5307"/>
      <c r="BV245" s="5303"/>
      <c r="BW245" s="5282"/>
      <c r="BX245" s="5283"/>
      <c r="BY245" s="5283"/>
      <c r="BZ245" s="5283"/>
      <c r="CA245" s="5283"/>
      <c r="CB245" s="5283"/>
      <c r="CC245" s="5283"/>
      <c r="CD245" s="5283"/>
      <c r="CE245" s="5283"/>
      <c r="CF245" s="5283"/>
      <c r="CG245" s="5283"/>
      <c r="CH245" s="5283"/>
      <c r="CI245" s="6476"/>
      <c r="CJ245" s="5284"/>
      <c r="CL245" s="5139"/>
      <c r="CM245" s="5139"/>
      <c r="CN245" s="5139"/>
      <c r="CO245" s="5139"/>
      <c r="CP245" s="5139"/>
      <c r="CQ245" s="5139"/>
      <c r="CR245" s="5139"/>
      <c r="CS245" s="5139"/>
      <c r="CT245" s="5139"/>
      <c r="CU245" s="5139"/>
      <c r="CV245" s="5139"/>
      <c r="CW245" s="5139"/>
      <c r="CX245" s="5139"/>
      <c r="CY245" s="5139"/>
      <c r="CZ245" s="5139"/>
      <c r="DA245" s="5139"/>
      <c r="DB245" s="5139"/>
      <c r="DC245" s="5139"/>
      <c r="DD245" s="5139"/>
      <c r="DE245" s="5148"/>
      <c r="DF245" s="5148"/>
      <c r="DG245" s="2248"/>
      <c r="DH245" s="2248"/>
      <c r="DI245" s="2248"/>
      <c r="DJ245" s="2248"/>
      <c r="DK245" s="2248"/>
      <c r="DL245" s="2248"/>
      <c r="DM245" s="2248"/>
      <c r="DN245" s="2248"/>
      <c r="DO245" s="2248"/>
      <c r="DP245" s="2248"/>
      <c r="DQ245" s="2248"/>
      <c r="DR245" s="2248"/>
      <c r="DS245" s="2248"/>
      <c r="DU245" s="4994"/>
      <c r="DV245" s="4994"/>
      <c r="DW245" s="4994"/>
      <c r="DX245" s="4994"/>
      <c r="DY245" s="4994"/>
      <c r="DZ245" s="4994"/>
      <c r="EA245" s="4994"/>
      <c r="EB245" s="4994"/>
      <c r="EC245" s="4994"/>
      <c r="ED245" s="4994"/>
      <c r="EE245" s="4994"/>
      <c r="EF245" s="4994"/>
      <c r="EG245" s="4994"/>
      <c r="EH245" s="4994"/>
      <c r="EI245" s="4994"/>
      <c r="EJ245" s="4994"/>
      <c r="EK245" s="4994"/>
      <c r="EL245" s="4994"/>
      <c r="EM245" s="5012"/>
      <c r="EN245" s="4153"/>
      <c r="EO245" s="4153"/>
      <c r="EP245" s="86"/>
      <c r="EQ245" s="86"/>
      <c r="ER245" s="86"/>
      <c r="ES245" s="86"/>
      <c r="ET245" s="86"/>
      <c r="EU245" s="86"/>
      <c r="EV245" s="86"/>
      <c r="EW245" s="86"/>
      <c r="EX245" s="86"/>
      <c r="EY245" s="86"/>
      <c r="EZ245" s="86"/>
      <c r="FA245" s="86"/>
      <c r="FB245" s="86"/>
      <c r="FD245" s="5012"/>
      <c r="FE245" s="5012"/>
      <c r="FF245" s="5012"/>
      <c r="FG245" s="5012"/>
      <c r="FH245" s="5012"/>
      <c r="FI245" s="5012"/>
      <c r="FJ245" s="5012"/>
      <c r="FK245" s="5012"/>
      <c r="FL245" s="90"/>
      <c r="FM245" s="5012"/>
      <c r="FN245" s="5012"/>
      <c r="FO245" s="5012"/>
      <c r="FP245" s="5012"/>
      <c r="FQ245" s="5012"/>
      <c r="FR245" s="5012"/>
      <c r="FS245" s="5012"/>
      <c r="FT245" s="5012"/>
      <c r="IP245" s="6731"/>
      <c r="IQ245" s="6731"/>
      <c r="IR245" s="6731"/>
      <c r="IS245" s="6731"/>
      <c r="IT245" s="6731"/>
      <c r="IU245" s="6731"/>
      <c r="IV245" s="6731"/>
      <c r="IW245" s="6731"/>
      <c r="IX245" s="6731"/>
      <c r="IY245" s="6731"/>
      <c r="IZ245" s="6731"/>
      <c r="JA245" s="6731"/>
      <c r="JB245" s="6731"/>
      <c r="JC245" s="6731"/>
      <c r="JD245" s="6731"/>
      <c r="JE245" s="6731"/>
    </row>
    <row r="246" spans="17:265" ht="15" thickBot="1">
      <c r="Q246" s="7656"/>
      <c r="R246" s="7656"/>
      <c r="S246" s="7656"/>
      <c r="T246" s="7656" t="s">
        <v>14</v>
      </c>
      <c r="U246" s="7656" t="s">
        <v>12</v>
      </c>
      <c r="V246" s="7656"/>
      <c r="W246" s="7656"/>
      <c r="X246" s="7656"/>
      <c r="Y246" s="7656" t="s">
        <v>15</v>
      </c>
      <c r="Z246" s="7656" t="s">
        <v>12</v>
      </c>
      <c r="AA246" s="7656" t="s">
        <v>12</v>
      </c>
      <c r="AB246" s="7656"/>
      <c r="AC246" s="7656"/>
      <c r="AD246" s="7656"/>
      <c r="AE246" s="7656"/>
      <c r="AF246" s="7656" t="s">
        <v>0</v>
      </c>
      <c r="AG246" s="7656"/>
      <c r="AH246" s="7656"/>
      <c r="AI246" s="7782"/>
      <c r="AJ246" s="8287" t="s">
        <v>1792</v>
      </c>
      <c r="AK246" s="8043">
        <v>22</v>
      </c>
      <c r="AL246" s="8043" t="s">
        <v>36</v>
      </c>
      <c r="AM246" s="8370">
        <v>45807</v>
      </c>
      <c r="AN246" s="8567">
        <v>200</v>
      </c>
      <c r="AO246" s="8047" t="s">
        <v>35</v>
      </c>
      <c r="AP246" s="8047">
        <v>200</v>
      </c>
      <c r="AQ246" s="8106">
        <v>170.9</v>
      </c>
      <c r="AR246" s="8107">
        <v>45824</v>
      </c>
      <c r="AS246" s="8374">
        <v>45457</v>
      </c>
      <c r="AT246" s="8369">
        <v>25002</v>
      </c>
      <c r="AU246" s="8050">
        <v>200000</v>
      </c>
      <c r="AV246" s="8048">
        <f>(AU246-AN246*1000)</f>
        <v>0</v>
      </c>
      <c r="AW246" s="8108">
        <f>(AU246*AQ246/1000)</f>
        <v>34180</v>
      </c>
      <c r="AX246" s="8108">
        <f t="shared" si="71"/>
        <v>854.5</v>
      </c>
      <c r="AY246" s="8479">
        <v>2.5</v>
      </c>
      <c r="AZ246" s="7949"/>
      <c r="BC246" s="5012"/>
      <c r="BD246" s="5012"/>
      <c r="BE246" s="5012"/>
      <c r="BF246" s="5012"/>
      <c r="BG246" s="5012"/>
      <c r="BH246" s="5012"/>
      <c r="BI246" s="5012"/>
      <c r="BJ246" s="5012"/>
      <c r="BK246" s="90"/>
      <c r="BL246" s="5012"/>
      <c r="BM246" s="5012"/>
      <c r="BN246" s="5012"/>
      <c r="BO246" s="5012"/>
      <c r="BP246" s="5012"/>
      <c r="BQ246" s="5012"/>
      <c r="BR246" s="5012"/>
      <c r="BS246" s="5012"/>
      <c r="BT246" s="5083"/>
      <c r="BU246" s="5162"/>
      <c r="BV246" s="5101"/>
      <c r="BW246" s="5101"/>
      <c r="BX246" s="5102"/>
      <c r="BY246" s="5102"/>
      <c r="BZ246" s="5102"/>
      <c r="CA246" s="5102"/>
      <c r="CB246" s="5102"/>
      <c r="CC246" s="5102"/>
      <c r="CD246" s="5102"/>
      <c r="CE246" s="5102"/>
      <c r="CF246" s="5102"/>
      <c r="CG246" s="5102"/>
      <c r="CH246" s="5102"/>
      <c r="CI246" s="5102"/>
      <c r="CJ246" s="5102"/>
      <c r="CL246" s="5139"/>
      <c r="CM246" s="5139"/>
      <c r="CN246" s="5139"/>
      <c r="CO246" s="5139"/>
      <c r="CP246" s="5139"/>
      <c r="CQ246" s="5139"/>
      <c r="CR246" s="5139"/>
      <c r="CS246" s="5139"/>
      <c r="CT246" s="5139"/>
      <c r="CU246" s="5139"/>
      <c r="CV246" s="5139"/>
      <c r="CW246" s="5139"/>
      <c r="CX246" s="5139"/>
      <c r="CY246" s="5139"/>
      <c r="CZ246" s="5139"/>
      <c r="DA246" s="5139"/>
      <c r="DB246" s="5139"/>
      <c r="DC246" s="5139"/>
      <c r="DD246" s="5139"/>
      <c r="DE246" s="5148"/>
      <c r="DF246" s="5148"/>
      <c r="DG246" s="2248"/>
      <c r="DH246" s="2248"/>
      <c r="DI246" s="2248"/>
      <c r="DJ246" s="2248"/>
      <c r="DK246" s="2248"/>
      <c r="DL246" s="2248"/>
      <c r="DM246" s="2248"/>
      <c r="DN246" s="2248"/>
      <c r="DO246" s="2248"/>
      <c r="DP246" s="2248"/>
      <c r="DQ246" s="2248"/>
      <c r="DR246" s="2248"/>
      <c r="DS246" s="2248"/>
      <c r="DU246" s="4994"/>
      <c r="DV246" s="4994"/>
      <c r="DW246" s="4994"/>
      <c r="DX246" s="4994"/>
      <c r="DY246" s="4994"/>
      <c r="DZ246" s="4994"/>
      <c r="EA246" s="4994"/>
      <c r="EB246" s="4994"/>
      <c r="EC246" s="4994"/>
      <c r="ED246" s="4994"/>
      <c r="EE246" s="4994"/>
      <c r="EF246" s="4994"/>
      <c r="EG246" s="4994"/>
      <c r="EH246" s="4994"/>
      <c r="EI246" s="4994"/>
      <c r="EJ246" s="4994"/>
      <c r="EK246" s="4994"/>
      <c r="EL246" s="4994"/>
      <c r="EM246" s="5012"/>
      <c r="EN246" s="4153"/>
      <c r="EO246" s="4153"/>
      <c r="EP246" s="86"/>
      <c r="EQ246" s="86"/>
      <c r="ER246" s="86"/>
      <c r="ES246" s="86"/>
      <c r="ET246" s="86"/>
      <c r="EU246" s="86"/>
      <c r="EV246" s="86"/>
      <c r="EW246" s="86"/>
      <c r="EX246" s="86"/>
      <c r="EY246" s="86"/>
      <c r="EZ246" s="86"/>
      <c r="FA246" s="86"/>
      <c r="FB246" s="86"/>
      <c r="FD246" s="5012"/>
      <c r="FE246" s="5012"/>
      <c r="FF246" s="5012"/>
      <c r="FG246" s="5012"/>
      <c r="FH246" s="5012"/>
      <c r="FI246" s="5012"/>
      <c r="FJ246" s="5012"/>
      <c r="FK246" s="5012"/>
      <c r="FL246" s="90"/>
      <c r="FM246" s="5012"/>
      <c r="FN246" s="5012"/>
      <c r="FO246" s="5012"/>
      <c r="FP246" s="5012"/>
      <c r="FQ246" s="5012"/>
      <c r="FR246" s="5012"/>
      <c r="FS246" s="5012"/>
      <c r="FT246" s="5012"/>
      <c r="IP246" s="6731"/>
      <c r="IQ246" s="6731"/>
      <c r="IR246" s="6731"/>
      <c r="IS246" s="6731"/>
      <c r="IT246" s="6731"/>
      <c r="IU246" s="6731"/>
      <c r="IV246" s="6731"/>
      <c r="IW246" s="6731"/>
      <c r="IX246" s="6731"/>
      <c r="IY246" s="6731"/>
      <c r="IZ246" s="6731"/>
      <c r="JA246" s="6731"/>
      <c r="JB246" s="6731"/>
      <c r="JC246" s="6731"/>
      <c r="JD246" s="6731"/>
      <c r="JE246" s="6731"/>
    </row>
    <row r="247" spans="17:265" ht="23.25" customHeight="1">
      <c r="Q247" s="7660" t="s">
        <v>3</v>
      </c>
      <c r="R247" s="7660" t="s">
        <v>4</v>
      </c>
      <c r="S247" s="7660" t="s">
        <v>18</v>
      </c>
      <c r="T247" s="7660" t="s">
        <v>19</v>
      </c>
      <c r="U247" s="7660" t="s">
        <v>19</v>
      </c>
      <c r="V247" s="7660" t="s">
        <v>20</v>
      </c>
      <c r="W247" s="7660" t="s">
        <v>21</v>
      </c>
      <c r="X247" s="7660" t="s">
        <v>1559</v>
      </c>
      <c r="Y247" s="7660" t="s">
        <v>22</v>
      </c>
      <c r="Z247" s="7660" t="s">
        <v>23</v>
      </c>
      <c r="AA247" s="7660" t="s">
        <v>23</v>
      </c>
      <c r="AB247" s="7660" t="s">
        <v>1227</v>
      </c>
      <c r="AC247" s="7660" t="s">
        <v>20</v>
      </c>
      <c r="AD247" s="7660" t="s">
        <v>25</v>
      </c>
      <c r="AE247" s="7660" t="s">
        <v>0</v>
      </c>
      <c r="AF247" s="7660" t="s">
        <v>1363</v>
      </c>
      <c r="AG247" s="7660" t="s">
        <v>1388</v>
      </c>
      <c r="AH247" s="7660" t="s">
        <v>26</v>
      </c>
      <c r="AI247" s="7782"/>
      <c r="AJ247" s="8176" t="s">
        <v>1791</v>
      </c>
      <c r="AK247" s="8043">
        <v>23</v>
      </c>
      <c r="AL247" s="8043" t="s">
        <v>36</v>
      </c>
      <c r="AM247" s="8370">
        <v>45807</v>
      </c>
      <c r="AN247" s="8513">
        <v>100</v>
      </c>
      <c r="AO247" s="8047" t="s">
        <v>35</v>
      </c>
      <c r="AP247" s="8047">
        <v>100</v>
      </c>
      <c r="AQ247" s="8106">
        <v>238.6</v>
      </c>
      <c r="AR247" s="8107">
        <v>45824</v>
      </c>
      <c r="AS247" s="8374">
        <v>45822</v>
      </c>
      <c r="AT247" s="8369">
        <v>25002</v>
      </c>
      <c r="AU247" s="8050">
        <v>100000</v>
      </c>
      <c r="AV247" s="8048">
        <f>(AU247-AN247*1000)</f>
        <v>0</v>
      </c>
      <c r="AW247" s="8108">
        <f>(AU247*AQ247/1000)</f>
        <v>23860</v>
      </c>
      <c r="AX247" s="8108">
        <f t="shared" si="71"/>
        <v>596.5</v>
      </c>
      <c r="AY247" s="8479">
        <v>2.5</v>
      </c>
      <c r="AZ247" s="7949"/>
      <c r="BC247" s="5012"/>
      <c r="BD247" s="5012"/>
      <c r="BE247" s="5012"/>
      <c r="BF247" s="5012"/>
      <c r="BG247" s="5012"/>
      <c r="BH247" s="5012"/>
      <c r="BI247" s="5012"/>
      <c r="BJ247" s="5012"/>
      <c r="BK247" s="90"/>
      <c r="BL247" s="5012"/>
      <c r="BM247" s="5012"/>
      <c r="BN247" s="5012"/>
      <c r="BO247" s="5012"/>
      <c r="BP247" s="5012"/>
      <c r="BQ247" s="5012"/>
      <c r="BR247" s="5012"/>
      <c r="BS247" s="5012"/>
      <c r="BT247" s="5083"/>
      <c r="BU247" s="5269"/>
      <c r="BV247" s="5101"/>
      <c r="BW247" s="5101"/>
      <c r="BX247" s="5102"/>
      <c r="BY247" s="5102"/>
      <c r="BZ247" s="5102"/>
      <c r="CA247" s="5102"/>
      <c r="CB247" s="5102"/>
      <c r="CC247" s="5102"/>
      <c r="CD247" s="5102"/>
      <c r="CE247" s="5102"/>
      <c r="CF247" s="5102"/>
      <c r="CG247" s="5102"/>
      <c r="CH247" s="5102"/>
      <c r="CI247" s="5102"/>
      <c r="CJ247" s="5102"/>
      <c r="CL247" s="5139"/>
      <c r="CM247" s="5139"/>
      <c r="CN247" s="5139"/>
      <c r="CO247" s="5139"/>
      <c r="CP247" s="5139"/>
      <c r="CQ247" s="5139"/>
      <c r="CR247" s="5139"/>
      <c r="CS247" s="5139"/>
      <c r="CT247" s="5139"/>
      <c r="CU247" s="5139"/>
      <c r="CV247" s="5139"/>
      <c r="CW247" s="5139"/>
      <c r="CX247" s="5139"/>
      <c r="CY247" s="5139"/>
      <c r="CZ247" s="5139"/>
      <c r="DA247" s="5139"/>
      <c r="DB247" s="5139"/>
      <c r="DC247" s="5139"/>
      <c r="DD247" s="5139"/>
      <c r="DE247" s="5148"/>
      <c r="DF247" s="5148"/>
      <c r="DG247" s="2248"/>
      <c r="DH247" s="2248"/>
      <c r="DI247" s="2248"/>
      <c r="DJ247" s="2248"/>
      <c r="DK247" s="2248"/>
      <c r="DL247" s="2248"/>
      <c r="DM247" s="2248"/>
      <c r="DN247" s="2248"/>
      <c r="DO247" s="2248"/>
      <c r="DP247" s="2248"/>
      <c r="DQ247" s="2248"/>
      <c r="DR247" s="2248"/>
      <c r="DS247" s="2248"/>
      <c r="DU247" s="4994"/>
      <c r="DV247" s="4994"/>
      <c r="DW247" s="4994"/>
      <c r="DX247" s="4994"/>
      <c r="DY247" s="4994"/>
      <c r="DZ247" s="4994"/>
      <c r="EA247" s="4994"/>
      <c r="EB247" s="4994"/>
      <c r="EC247" s="4994"/>
      <c r="ED247" s="4994"/>
      <c r="EE247" s="4994"/>
      <c r="EF247" s="4994"/>
      <c r="EG247" s="4994"/>
      <c r="EH247" s="4994"/>
      <c r="EI247" s="4994"/>
      <c r="EJ247" s="4994"/>
      <c r="EK247" s="4994"/>
      <c r="EL247" s="4994"/>
      <c r="EM247" s="5016"/>
      <c r="EN247" s="5042"/>
      <c r="EO247" s="5038" t="s">
        <v>14</v>
      </c>
      <c r="EP247" s="5038" t="s">
        <v>12</v>
      </c>
      <c r="EQ247" s="5038"/>
      <c r="ER247" s="5038"/>
      <c r="ES247" s="5038" t="s">
        <v>15</v>
      </c>
      <c r="ET247" s="5038" t="s">
        <v>12</v>
      </c>
      <c r="EU247" s="5038" t="s">
        <v>12</v>
      </c>
      <c r="EV247" s="5038"/>
      <c r="EW247" s="5038"/>
      <c r="EX247" s="5038"/>
      <c r="EY247" s="5038"/>
      <c r="EZ247" s="5038" t="s">
        <v>0</v>
      </c>
      <c r="FA247" s="5382"/>
      <c r="FB247" s="5039"/>
      <c r="FD247" s="5012"/>
      <c r="FE247" s="5012"/>
      <c r="FF247" s="5012"/>
      <c r="FG247" s="5012"/>
      <c r="FH247" s="5012"/>
      <c r="FI247" s="5012"/>
      <c r="FJ247" s="5012"/>
      <c r="FK247" s="5012"/>
      <c r="FL247" s="90"/>
      <c r="FM247" s="5012"/>
      <c r="FN247" s="5012"/>
      <c r="FO247" s="5012"/>
      <c r="FP247" s="5012"/>
      <c r="FQ247" s="5012"/>
      <c r="FR247" s="5012"/>
      <c r="FS247" s="5012"/>
      <c r="FT247" s="5012"/>
      <c r="IP247" s="6731"/>
      <c r="IQ247" s="6731"/>
      <c r="IR247" s="6731"/>
      <c r="IS247" s="6731"/>
      <c r="IT247" s="6731"/>
      <c r="IU247" s="6731"/>
      <c r="IV247" s="6731"/>
      <c r="IW247" s="6731"/>
      <c r="IX247" s="6731"/>
      <c r="IY247" s="6731"/>
      <c r="IZ247" s="6731"/>
      <c r="JA247" s="6731"/>
      <c r="JB247" s="6731"/>
      <c r="JC247" s="6731"/>
      <c r="JD247" s="6731"/>
      <c r="JE247" s="6731"/>
    </row>
    <row r="248" spans="17:265" ht="16.5" customHeight="1" thickBot="1">
      <c r="Q248" s="7665"/>
      <c r="R248" s="7665"/>
      <c r="S248" s="7665"/>
      <c r="T248" s="7665" t="s">
        <v>3</v>
      </c>
      <c r="U248" s="7665" t="s">
        <v>18</v>
      </c>
      <c r="V248" s="7665"/>
      <c r="W248" s="7665"/>
      <c r="X248" s="7665"/>
      <c r="Y248" s="7665" t="s">
        <v>21</v>
      </c>
      <c r="Z248" s="7665" t="s">
        <v>27</v>
      </c>
      <c r="AA248" s="7665" t="s">
        <v>28</v>
      </c>
      <c r="AB248" s="7665"/>
      <c r="AC248" s="7665"/>
      <c r="AD248" s="7665"/>
      <c r="AE248" s="7665"/>
      <c r="AF248" s="7665" t="s">
        <v>11</v>
      </c>
      <c r="AG248" s="7665"/>
      <c r="AH248" s="7665"/>
      <c r="AI248" s="7782"/>
      <c r="AJ248" s="7865"/>
      <c r="AK248" s="7789"/>
      <c r="AL248" s="7789"/>
      <c r="AM248" s="7790"/>
      <c r="AN248" s="8351"/>
      <c r="AO248" s="7788"/>
      <c r="AP248" s="7788"/>
      <c r="AQ248" s="7869"/>
      <c r="AR248" s="7792"/>
      <c r="AS248" s="8336"/>
      <c r="AT248" s="7794"/>
      <c r="AU248" s="7872"/>
      <c r="AV248" s="7795"/>
      <c r="AW248" s="7875"/>
      <c r="AX248" s="7875"/>
      <c r="AY248" s="8341"/>
      <c r="AZ248" s="7949"/>
      <c r="BC248" s="5012"/>
      <c r="BD248" s="5012"/>
      <c r="BE248" s="5012"/>
      <c r="BF248" s="5012"/>
      <c r="BG248" s="5012"/>
      <c r="BH248" s="5012"/>
      <c r="BI248" s="5012"/>
      <c r="BJ248" s="5012"/>
      <c r="BK248" s="90"/>
      <c r="BL248" s="5012"/>
      <c r="BM248" s="5012"/>
      <c r="BN248" s="5012"/>
      <c r="BO248" s="5012"/>
      <c r="BP248" s="5012"/>
      <c r="BQ248" s="5012"/>
      <c r="BR248" s="5012"/>
      <c r="BS248" s="5012"/>
      <c r="BT248" s="5083"/>
      <c r="BU248" s="8718"/>
      <c r="BV248" s="5101"/>
      <c r="BW248" s="5101"/>
      <c r="BX248" s="5102"/>
      <c r="BY248" s="5102"/>
      <c r="BZ248" s="5102"/>
      <c r="CA248" s="5102"/>
      <c r="CB248" s="5102"/>
      <c r="CC248" s="5102"/>
      <c r="CD248" s="5102"/>
      <c r="CE248" s="5102"/>
      <c r="CF248" s="5102"/>
      <c r="CG248" s="5102"/>
      <c r="CH248" s="5102"/>
      <c r="CI248" s="5102"/>
      <c r="CJ248" s="5102"/>
      <c r="CL248" s="5139"/>
      <c r="CM248" s="5139"/>
      <c r="CN248" s="5139"/>
      <c r="CO248" s="5139"/>
      <c r="CP248" s="5139"/>
      <c r="CQ248" s="5139"/>
      <c r="CR248" s="5139"/>
      <c r="CS248" s="5139"/>
      <c r="CT248" s="5139"/>
      <c r="CU248" s="5139"/>
      <c r="CV248" s="5139"/>
      <c r="CW248" s="5139"/>
      <c r="CX248" s="5139"/>
      <c r="CY248" s="5139"/>
      <c r="CZ248" s="5139"/>
      <c r="DA248" s="5139"/>
      <c r="DB248" s="5139"/>
      <c r="DC248" s="5139"/>
      <c r="DD248" s="5139"/>
      <c r="DE248" s="5148"/>
      <c r="DF248" s="5148"/>
      <c r="DG248" s="2248"/>
      <c r="DH248" s="2248"/>
      <c r="DI248" s="2248"/>
      <c r="DJ248" s="2248"/>
      <c r="DK248" s="2248"/>
      <c r="DL248" s="2248"/>
      <c r="DM248" s="2248"/>
      <c r="DN248" s="2248"/>
      <c r="DO248" s="2248"/>
      <c r="DP248" s="2248"/>
      <c r="DQ248" s="2248"/>
      <c r="DR248" s="2248"/>
      <c r="DS248" s="2248"/>
      <c r="DU248" s="4994"/>
      <c r="DV248" s="4994"/>
      <c r="DW248" s="4994"/>
      <c r="DX248" s="4994"/>
      <c r="DY248" s="4994"/>
      <c r="DZ248" s="4994"/>
      <c r="EA248" s="4994"/>
      <c r="EB248" s="4994"/>
      <c r="EC248" s="4994"/>
      <c r="ED248" s="4994"/>
      <c r="EE248" s="4994"/>
      <c r="EF248" s="4994"/>
      <c r="EG248" s="4994"/>
      <c r="EH248" s="4994"/>
      <c r="EI248" s="4994"/>
      <c r="EJ248" s="4994"/>
      <c r="EK248" s="4994"/>
      <c r="EL248" s="4994"/>
      <c r="EM248" s="5017" t="s">
        <v>4</v>
      </c>
      <c r="EN248" s="5043" t="s">
        <v>18</v>
      </c>
      <c r="EO248" s="5040" t="s">
        <v>19</v>
      </c>
      <c r="EP248" s="5040" t="s">
        <v>19</v>
      </c>
      <c r="EQ248" s="5040" t="s">
        <v>20</v>
      </c>
      <c r="ER248" s="5040" t="s">
        <v>21</v>
      </c>
      <c r="ES248" s="5040" t="s">
        <v>22</v>
      </c>
      <c r="ET248" s="5040" t="s">
        <v>23</v>
      </c>
      <c r="EU248" s="5040" t="s">
        <v>23</v>
      </c>
      <c r="EV248" s="5040" t="s">
        <v>24</v>
      </c>
      <c r="EW248" s="5040" t="s">
        <v>20</v>
      </c>
      <c r="EX248" s="5040" t="s">
        <v>25</v>
      </c>
      <c r="EY248" s="5040" t="s">
        <v>0</v>
      </c>
      <c r="EZ248" s="5040" t="s">
        <v>1363</v>
      </c>
      <c r="FA248" s="5383"/>
      <c r="FB248" s="5041" t="s">
        <v>26</v>
      </c>
      <c r="FD248" s="5012"/>
      <c r="FE248" s="5012"/>
      <c r="FF248" s="5012"/>
      <c r="FG248" s="5012"/>
      <c r="FH248" s="5012"/>
      <c r="FI248" s="5012"/>
      <c r="FJ248" s="5012"/>
      <c r="FK248" s="5012"/>
      <c r="FL248" s="90"/>
      <c r="FM248" s="5012"/>
      <c r="FN248" s="5012"/>
      <c r="FO248" s="5012"/>
      <c r="FP248" s="5012"/>
      <c r="FQ248" s="5012"/>
      <c r="FR248" s="5012"/>
      <c r="FS248" s="5012"/>
      <c r="FT248" s="5012"/>
      <c r="IP248" s="6731"/>
      <c r="IQ248" s="6731"/>
      <c r="IR248" s="6731"/>
      <c r="IS248" s="6731"/>
      <c r="IT248" s="6731"/>
      <c r="IU248" s="6731"/>
      <c r="IV248" s="6731"/>
      <c r="IW248" s="6731"/>
      <c r="IX248" s="6731"/>
      <c r="IY248" s="6731"/>
      <c r="IZ248" s="6731"/>
      <c r="JA248" s="6731"/>
      <c r="JB248" s="6731"/>
      <c r="JC248" s="6731"/>
      <c r="JD248" s="6731"/>
      <c r="JE248" s="6731"/>
    </row>
    <row r="249" spans="17:265" ht="15" thickBot="1">
      <c r="Q249" s="8485" t="s">
        <v>792</v>
      </c>
      <c r="R249" s="7803" t="s">
        <v>1766</v>
      </c>
      <c r="S249" s="7736">
        <v>566</v>
      </c>
      <c r="T249" s="7714" t="s">
        <v>796</v>
      </c>
      <c r="U249" s="7745">
        <v>45870</v>
      </c>
      <c r="V249" s="7753">
        <v>14</v>
      </c>
      <c r="W249" s="7761" t="s">
        <v>35</v>
      </c>
      <c r="X249" s="7717">
        <f>(V249*1000/500)</f>
        <v>28</v>
      </c>
      <c r="Y249" s="7754">
        <v>615</v>
      </c>
      <c r="Z249" s="7746">
        <v>45875</v>
      </c>
      <c r="AA249" s="7781">
        <v>45877</v>
      </c>
      <c r="AB249" s="7736">
        <v>25260</v>
      </c>
      <c r="AC249" s="7755">
        <v>14000</v>
      </c>
      <c r="AD249" s="7721">
        <f t="shared" ref="AD249:AD255" si="72">(AC249-V249*1000)</f>
        <v>0</v>
      </c>
      <c r="AE249" s="7756">
        <f t="shared" ref="AE249:AE254" si="73">(AC249*Y249/1000)</f>
        <v>8610</v>
      </c>
      <c r="AF249" s="7756">
        <f t="shared" ref="AF249:AF255" si="74">(AE249*0.05)</f>
        <v>430.5</v>
      </c>
      <c r="AG249" s="7723">
        <v>5</v>
      </c>
      <c r="AH249" s="8070" t="s">
        <v>8</v>
      </c>
      <c r="AI249" s="7782"/>
      <c r="AJ249" s="7997"/>
      <c r="AK249" s="7789"/>
      <c r="AL249" s="7789"/>
      <c r="AM249" s="7790"/>
      <c r="AN249" s="7789"/>
      <c r="AO249" s="7788"/>
      <c r="AP249" s="7788"/>
      <c r="AQ249" s="7869"/>
      <c r="AR249" s="7792"/>
      <c r="AS249" s="8336"/>
      <c r="AT249" s="7794"/>
      <c r="AU249" s="7872"/>
      <c r="AV249" s="7795"/>
      <c r="AW249" s="7875"/>
      <c r="AX249" s="7875"/>
      <c r="AY249" s="8341"/>
      <c r="AZ249" s="7949"/>
      <c r="BC249" s="5012"/>
      <c r="BD249" s="5012"/>
      <c r="BE249" s="5012"/>
      <c r="BF249" s="5012"/>
      <c r="BG249" s="5012"/>
      <c r="BH249" s="5012"/>
      <c r="BI249" s="5012"/>
      <c r="BJ249" s="5012"/>
      <c r="BK249" s="90"/>
      <c r="BL249" s="5012"/>
      <c r="BM249" s="5012"/>
      <c r="BN249" s="5012"/>
      <c r="BO249" s="5012"/>
      <c r="BP249" s="5012"/>
      <c r="BQ249" s="5012"/>
      <c r="BR249" s="5012"/>
      <c r="BS249" s="5012"/>
      <c r="BT249" s="5083"/>
      <c r="BU249" s="5262"/>
      <c r="BV249" s="5084"/>
      <c r="BW249" s="5085" t="s">
        <v>14</v>
      </c>
      <c r="BX249" s="5085" t="s">
        <v>12</v>
      </c>
      <c r="BY249" s="5085"/>
      <c r="BZ249" s="5085"/>
      <c r="CA249" s="5085" t="s">
        <v>15</v>
      </c>
      <c r="CB249" s="5085" t="s">
        <v>12</v>
      </c>
      <c r="CC249" s="5085" t="s">
        <v>12</v>
      </c>
      <c r="CD249" s="5085"/>
      <c r="CE249" s="5085"/>
      <c r="CF249" s="5085"/>
      <c r="CG249" s="5085"/>
      <c r="CH249" s="5085" t="s">
        <v>0</v>
      </c>
      <c r="CI249" s="6466"/>
      <c r="CJ249" s="5086"/>
      <c r="CL249" s="5139"/>
      <c r="CM249" s="5139"/>
      <c r="CN249" s="5139"/>
      <c r="CO249" s="5139"/>
      <c r="CP249" s="5139"/>
      <c r="CQ249" s="5139"/>
      <c r="CR249" s="5139"/>
      <c r="CS249" s="5139"/>
      <c r="CT249" s="5139"/>
      <c r="CU249" s="5139"/>
      <c r="CV249" s="5139"/>
      <c r="CW249" s="5139"/>
      <c r="CX249" s="5139"/>
      <c r="CY249" s="5139"/>
      <c r="CZ249" s="5139"/>
      <c r="DA249" s="5139"/>
      <c r="DB249" s="5139"/>
      <c r="DC249" s="5139"/>
      <c r="DD249" s="5139"/>
      <c r="DE249" s="5148"/>
      <c r="DF249" s="5148"/>
      <c r="DG249" s="2248"/>
      <c r="DH249" s="2248"/>
      <c r="DI249" s="2248"/>
      <c r="DJ249" s="2248"/>
      <c r="DK249" s="2248"/>
      <c r="DL249" s="2248"/>
      <c r="DM249" s="2248"/>
      <c r="DN249" s="2248"/>
      <c r="DO249" s="2248"/>
      <c r="DP249" s="2248"/>
      <c r="DQ249" s="2248"/>
      <c r="DR249" s="2248"/>
      <c r="DS249" s="2248"/>
      <c r="DU249" s="4994"/>
      <c r="DV249" s="4994"/>
      <c r="DW249" s="4994"/>
      <c r="DX249" s="4994"/>
      <c r="DY249" s="4994"/>
      <c r="DZ249" s="4994"/>
      <c r="EA249" s="4994"/>
      <c r="EB249" s="4994"/>
      <c r="EC249" s="4994"/>
      <c r="ED249" s="4994"/>
      <c r="EE249" s="4994"/>
      <c r="EF249" s="4994"/>
      <c r="EG249" s="4994"/>
      <c r="EH249" s="4994"/>
      <c r="EI249" s="4994"/>
      <c r="EJ249" s="4994"/>
      <c r="EK249" s="4994"/>
      <c r="EL249" s="4994"/>
      <c r="EM249" s="5018"/>
      <c r="EN249" s="5044"/>
      <c r="EO249" s="5045" t="s">
        <v>3</v>
      </c>
      <c r="EP249" s="5045" t="s">
        <v>18</v>
      </c>
      <c r="EQ249" s="5045"/>
      <c r="ER249" s="5045"/>
      <c r="ES249" s="5045" t="s">
        <v>21</v>
      </c>
      <c r="ET249" s="5045" t="s">
        <v>27</v>
      </c>
      <c r="EU249" s="5045" t="s">
        <v>28</v>
      </c>
      <c r="EV249" s="5045"/>
      <c r="EW249" s="5045"/>
      <c r="EX249" s="5045"/>
      <c r="EY249" s="5045"/>
      <c r="EZ249" s="5045" t="s">
        <v>11</v>
      </c>
      <c r="FA249" s="5384"/>
      <c r="FB249" s="5046"/>
      <c r="IP249" s="6731"/>
      <c r="IQ249" s="6731"/>
      <c r="IR249" s="6731"/>
      <c r="IS249" s="6731"/>
      <c r="IT249" s="6731"/>
      <c r="IU249" s="6731"/>
      <c r="IV249" s="6731"/>
      <c r="IW249" s="6731"/>
      <c r="IX249" s="6731"/>
      <c r="IY249" s="6731"/>
      <c r="IZ249" s="6731"/>
      <c r="JA249" s="6731"/>
      <c r="JB249" s="6731"/>
      <c r="JC249" s="6731"/>
      <c r="JD249" s="6731"/>
      <c r="JE249" s="6731"/>
    </row>
    <row r="250" spans="17:265">
      <c r="Q250" s="7925" t="s">
        <v>792</v>
      </c>
      <c r="R250" s="7714" t="s">
        <v>1764</v>
      </c>
      <c r="S250" s="7714">
        <v>567</v>
      </c>
      <c r="T250" s="7714" t="s">
        <v>796</v>
      </c>
      <c r="U250" s="7745">
        <v>45870</v>
      </c>
      <c r="V250" s="7751">
        <v>220</v>
      </c>
      <c r="W250" s="7717" t="s">
        <v>35</v>
      </c>
      <c r="X250" s="7717">
        <f>(V250*1000/500)</f>
        <v>440</v>
      </c>
      <c r="Y250" s="7718">
        <v>544</v>
      </c>
      <c r="Z250" s="7746">
        <v>45875</v>
      </c>
      <c r="AA250" s="7781">
        <v>45877</v>
      </c>
      <c r="AB250" s="7736">
        <v>25260</v>
      </c>
      <c r="AC250" s="7723">
        <v>220000</v>
      </c>
      <c r="AD250" s="7721">
        <f t="shared" si="72"/>
        <v>0</v>
      </c>
      <c r="AE250" s="7752">
        <f t="shared" si="73"/>
        <v>119680</v>
      </c>
      <c r="AF250" s="7752">
        <f t="shared" si="74"/>
        <v>5984</v>
      </c>
      <c r="AG250" s="7723">
        <v>5</v>
      </c>
      <c r="AH250" s="8138" t="s">
        <v>8</v>
      </c>
      <c r="AI250" s="7782"/>
      <c r="AJ250" s="7997"/>
      <c r="AK250" s="7789"/>
      <c r="AL250" s="7789"/>
      <c r="AM250" s="7790"/>
      <c r="AN250" s="7789"/>
      <c r="AO250" s="7788"/>
      <c r="AP250" s="7788"/>
      <c r="AQ250" s="7869"/>
      <c r="AR250" s="7792"/>
      <c r="AS250" s="8336"/>
      <c r="AT250" s="7794"/>
      <c r="AU250" s="7872"/>
      <c r="AV250" s="7795"/>
      <c r="AW250" s="7875"/>
      <c r="AX250" s="7875"/>
      <c r="AY250" s="8341"/>
      <c r="AZ250" s="7949"/>
      <c r="BC250" s="4994"/>
      <c r="BD250" s="4994"/>
      <c r="BE250" s="4994"/>
      <c r="BF250" s="4994"/>
      <c r="BG250" s="4994"/>
      <c r="BH250" s="4994"/>
      <c r="BI250" s="4994"/>
      <c r="BJ250" s="4994"/>
      <c r="BK250" s="4994"/>
      <c r="BL250" s="4994"/>
      <c r="BM250" s="4994"/>
      <c r="BN250" s="4994"/>
      <c r="BO250" s="4994"/>
      <c r="BP250" s="4994"/>
      <c r="BQ250" s="4994"/>
      <c r="BR250" s="4994"/>
      <c r="BS250" s="4994"/>
      <c r="BT250" s="5083"/>
      <c r="BU250" s="5263" t="s">
        <v>4</v>
      </c>
      <c r="BV250" s="5087" t="s">
        <v>18</v>
      </c>
      <c r="BW250" s="5088" t="s">
        <v>19</v>
      </c>
      <c r="BX250" s="5088" t="s">
        <v>19</v>
      </c>
      <c r="BY250" s="5088" t="s">
        <v>20</v>
      </c>
      <c r="BZ250" s="5088" t="s">
        <v>21</v>
      </c>
      <c r="CA250" s="5088" t="s">
        <v>22</v>
      </c>
      <c r="CB250" s="5088" t="s">
        <v>23</v>
      </c>
      <c r="CC250" s="5088" t="s">
        <v>23</v>
      </c>
      <c r="CD250" s="5088" t="s">
        <v>24</v>
      </c>
      <c r="CE250" s="5088" t="s">
        <v>20</v>
      </c>
      <c r="CF250" s="5088" t="s">
        <v>25</v>
      </c>
      <c r="CG250" s="5088" t="s">
        <v>0</v>
      </c>
      <c r="CH250" s="5088" t="s">
        <v>1363</v>
      </c>
      <c r="CI250" s="6467"/>
      <c r="CJ250" s="5089" t="s">
        <v>26</v>
      </c>
      <c r="CL250" s="5139"/>
      <c r="CM250" s="5139"/>
      <c r="CN250" s="5139"/>
      <c r="CO250" s="5139"/>
      <c r="CP250" s="5139"/>
      <c r="CQ250" s="5139"/>
      <c r="CR250" s="5139"/>
      <c r="CS250" s="5139"/>
      <c r="CT250" s="5139"/>
      <c r="CU250" s="5139"/>
      <c r="CV250" s="5139"/>
      <c r="CW250" s="5139"/>
      <c r="CX250" s="5139"/>
      <c r="CY250" s="5139"/>
      <c r="CZ250" s="5139"/>
      <c r="DA250" s="5139"/>
      <c r="DB250" s="5139"/>
      <c r="DC250" s="5139"/>
      <c r="DD250" s="5139"/>
      <c r="DE250" s="5148"/>
      <c r="DF250" s="5148"/>
      <c r="DG250" s="2248"/>
      <c r="DH250" s="2248"/>
      <c r="DI250" s="2248"/>
      <c r="DJ250" s="2248"/>
      <c r="DK250" s="2248"/>
      <c r="DL250" s="2248"/>
      <c r="DM250" s="2248"/>
      <c r="DN250" s="2248"/>
      <c r="DO250" s="2248"/>
      <c r="DP250" s="2248"/>
      <c r="DQ250" s="2248"/>
      <c r="DR250" s="2248"/>
      <c r="DS250" s="2248"/>
      <c r="DU250" s="4994"/>
      <c r="DV250" s="4994"/>
      <c r="DW250" s="4994"/>
      <c r="DX250" s="4994"/>
      <c r="DY250" s="4994"/>
      <c r="DZ250" s="4994"/>
      <c r="EA250" s="4994"/>
      <c r="EB250" s="4994"/>
      <c r="EC250" s="4994"/>
      <c r="ED250" s="4994"/>
      <c r="EE250" s="4994"/>
      <c r="EF250" s="4994"/>
      <c r="EG250" s="4994"/>
      <c r="EH250" s="4994"/>
      <c r="EI250" s="4994"/>
      <c r="EJ250" s="4994"/>
      <c r="EK250" s="4994"/>
      <c r="EL250" s="4994"/>
      <c r="EM250" s="6931"/>
      <c r="EN250" s="6929"/>
      <c r="EO250" s="6929"/>
      <c r="EP250" s="6930"/>
      <c r="EQ250" s="6930"/>
      <c r="ER250" s="6930"/>
      <c r="ES250" s="6930"/>
      <c r="ET250" s="6930"/>
      <c r="EU250" s="6930"/>
      <c r="EV250" s="6930"/>
      <c r="EW250" s="6930"/>
      <c r="EX250" s="6930"/>
      <c r="EY250" s="6930"/>
      <c r="EZ250" s="6930"/>
      <c r="FA250" s="6930"/>
      <c r="FB250" s="471"/>
      <c r="IP250" s="6731"/>
      <c r="IQ250" s="6731"/>
      <c r="IR250" s="6731"/>
      <c r="IS250" s="6731"/>
      <c r="IT250" s="6731"/>
      <c r="IU250" s="6731"/>
      <c r="IV250" s="6731"/>
      <c r="IW250" s="6731"/>
      <c r="IX250" s="6731"/>
      <c r="IY250" s="6731"/>
      <c r="IZ250" s="6731"/>
      <c r="JA250" s="6731"/>
      <c r="JB250" s="6731"/>
      <c r="JC250" s="6731"/>
      <c r="JD250" s="6731"/>
      <c r="JE250" s="6731"/>
    </row>
    <row r="251" spans="17:265" ht="16.2" thickBot="1">
      <c r="Q251" s="7925" t="s">
        <v>792</v>
      </c>
      <c r="R251" s="7714" t="s">
        <v>1765</v>
      </c>
      <c r="S251" s="7813">
        <v>568</v>
      </c>
      <c r="T251" s="7714" t="s">
        <v>796</v>
      </c>
      <c r="U251" s="7745">
        <v>45870</v>
      </c>
      <c r="V251" s="7814">
        <v>2.5</v>
      </c>
      <c r="W251" s="7717" t="s">
        <v>35</v>
      </c>
      <c r="X251" s="7717">
        <f>(V251*1000/500)</f>
        <v>5</v>
      </c>
      <c r="Y251" s="7815">
        <v>655</v>
      </c>
      <c r="Z251" s="7746">
        <v>45875</v>
      </c>
      <c r="AA251" s="7781">
        <v>45877</v>
      </c>
      <c r="AB251" s="7736">
        <v>25260</v>
      </c>
      <c r="AC251" s="7817">
        <v>2500</v>
      </c>
      <c r="AD251" s="7721">
        <f t="shared" si="72"/>
        <v>0</v>
      </c>
      <c r="AE251" s="7818">
        <f t="shared" si="73"/>
        <v>1637.5</v>
      </c>
      <c r="AF251" s="7818">
        <f t="shared" si="74"/>
        <v>81.875</v>
      </c>
      <c r="AG251" s="7723">
        <v>5</v>
      </c>
      <c r="AH251" s="8138" t="s">
        <v>8</v>
      </c>
      <c r="AI251" s="7782"/>
      <c r="AJ251" s="7997"/>
      <c r="AK251" s="7789"/>
      <c r="AL251" s="7789"/>
      <c r="AM251" s="7790"/>
      <c r="AN251" s="7789"/>
      <c r="AO251" s="7788"/>
      <c r="AP251" s="7788"/>
      <c r="AQ251" s="7869"/>
      <c r="AR251" s="7792"/>
      <c r="AS251" s="8336"/>
      <c r="AT251" s="7794"/>
      <c r="AU251" s="7872"/>
      <c r="AV251" s="7795"/>
      <c r="AW251" s="7875"/>
      <c r="AX251" s="7875"/>
      <c r="AY251" s="8341"/>
      <c r="AZ251" s="7949"/>
      <c r="BC251" s="4994"/>
      <c r="BD251" s="4994"/>
      <c r="BE251" s="4994"/>
      <c r="BF251" s="4994"/>
      <c r="BG251" s="4994"/>
      <c r="BH251" s="4994"/>
      <c r="BI251" s="4994"/>
      <c r="BJ251" s="4994"/>
      <c r="BK251" s="4994"/>
      <c r="BL251" s="4994"/>
      <c r="BM251" s="4994"/>
      <c r="BN251" s="4994"/>
      <c r="BO251" s="4994"/>
      <c r="BP251" s="4994"/>
      <c r="BQ251" s="4994"/>
      <c r="BR251" s="4994"/>
      <c r="BS251" s="4994"/>
      <c r="BT251" s="5083"/>
      <c r="BU251" s="5264"/>
      <c r="BV251" s="5090"/>
      <c r="BW251" s="5091" t="s">
        <v>3</v>
      </c>
      <c r="BX251" s="5091" t="s">
        <v>18</v>
      </c>
      <c r="BY251" s="5091"/>
      <c r="BZ251" s="5091"/>
      <c r="CA251" s="5091" t="s">
        <v>21</v>
      </c>
      <c r="CB251" s="5091" t="s">
        <v>27</v>
      </c>
      <c r="CC251" s="5091" t="s">
        <v>28</v>
      </c>
      <c r="CD251" s="5091"/>
      <c r="CE251" s="5091"/>
      <c r="CF251" s="5091"/>
      <c r="CG251" s="5091"/>
      <c r="CH251" s="5091" t="s">
        <v>11</v>
      </c>
      <c r="CI251" s="6468"/>
      <c r="CJ251" s="5092"/>
      <c r="CL251" s="5139"/>
      <c r="CM251" s="5139"/>
      <c r="CN251" s="5139"/>
      <c r="CO251" s="5139"/>
      <c r="CP251" s="5139"/>
      <c r="CQ251" s="5139"/>
      <c r="CR251" s="5139"/>
      <c r="CS251" s="5139"/>
      <c r="CT251" s="5139"/>
      <c r="CU251" s="5139"/>
      <c r="CV251" s="5139"/>
      <c r="CW251" s="5139"/>
      <c r="CX251" s="5139"/>
      <c r="CY251" s="5139"/>
      <c r="CZ251" s="5139"/>
      <c r="DA251" s="5139"/>
      <c r="DB251" s="5139"/>
      <c r="DC251" s="5139"/>
      <c r="DD251" s="5122"/>
      <c r="DE251" s="5149"/>
      <c r="DF251" s="5149"/>
      <c r="DG251" s="5150"/>
      <c r="DH251" s="5150"/>
      <c r="DI251" s="5150"/>
      <c r="DJ251" s="5150"/>
      <c r="DK251" s="5150"/>
      <c r="DL251" s="5150"/>
      <c r="DM251" s="5150"/>
      <c r="DN251" s="5150"/>
      <c r="DO251" s="5150"/>
      <c r="DP251" s="5150"/>
      <c r="DQ251" s="5150"/>
      <c r="DR251" s="5150"/>
      <c r="DS251" s="5150"/>
      <c r="DU251" s="4994"/>
      <c r="DV251" s="4994"/>
      <c r="DW251" s="4994"/>
      <c r="DX251" s="4994"/>
      <c r="DY251" s="4994"/>
      <c r="DZ251" s="4994"/>
      <c r="EA251" s="4994"/>
      <c r="EB251" s="4994"/>
      <c r="EC251" s="4994"/>
      <c r="ED251" s="4994"/>
      <c r="EE251" s="4994"/>
      <c r="EF251" s="4994"/>
      <c r="EG251" s="4994"/>
      <c r="EH251" s="4994"/>
      <c r="EI251" s="4994"/>
      <c r="EJ251" s="4994"/>
      <c r="EK251" s="4994"/>
      <c r="EL251" s="4994"/>
      <c r="EM251" s="6932"/>
      <c r="EN251" s="4449"/>
      <c r="EO251" s="4449"/>
      <c r="EP251" s="182"/>
      <c r="EQ251" s="182"/>
      <c r="ER251" s="182"/>
      <c r="ES251" s="182"/>
      <c r="ET251" s="182"/>
      <c r="EU251" s="182"/>
      <c r="EV251" s="182"/>
      <c r="EW251" s="182"/>
      <c r="EX251" s="182"/>
      <c r="EY251" s="182"/>
      <c r="EZ251" s="182"/>
      <c r="FA251" s="182"/>
      <c r="FB251" s="339"/>
      <c r="FD251" s="4722"/>
      <c r="FE251" s="4995"/>
      <c r="FF251" s="4993"/>
      <c r="FG251" s="4993"/>
      <c r="FH251" s="4993"/>
      <c r="FI251" s="4993"/>
      <c r="FJ251" s="4993"/>
      <c r="FK251" s="4993"/>
      <c r="FL251" s="4993"/>
      <c r="FM251" s="4993"/>
      <c r="FN251" s="4993"/>
      <c r="FO251" s="4993"/>
      <c r="FP251" s="4993"/>
      <c r="FQ251" s="4993"/>
      <c r="FR251" s="4993"/>
      <c r="FS251" s="4993"/>
      <c r="FT251" s="4993"/>
      <c r="IP251" s="6731"/>
      <c r="IQ251" s="6731"/>
      <c r="IR251" s="6731"/>
      <c r="IS251" s="6731"/>
      <c r="IT251" s="6731"/>
      <c r="IU251" s="6731"/>
      <c r="IV251" s="6731"/>
      <c r="IW251" s="6731"/>
      <c r="IX251" s="6731"/>
      <c r="IY251" s="6731"/>
      <c r="IZ251" s="6731"/>
      <c r="JA251" s="6731"/>
      <c r="JB251" s="6731"/>
      <c r="JC251" s="6731"/>
      <c r="JD251" s="6731"/>
      <c r="JE251" s="6731"/>
    </row>
    <row r="252" spans="17:265">
      <c r="Q252" s="7925" t="s">
        <v>792</v>
      </c>
      <c r="R252" s="8540" t="s">
        <v>1769</v>
      </c>
      <c r="S252" s="7714">
        <v>569</v>
      </c>
      <c r="T252" s="7714" t="s">
        <v>796</v>
      </c>
      <c r="U252" s="7745">
        <v>45870</v>
      </c>
      <c r="V252" s="7751">
        <v>30</v>
      </c>
      <c r="W252" s="7717" t="s">
        <v>35</v>
      </c>
      <c r="X252" s="7717">
        <f>(V252*1000/400)</f>
        <v>75</v>
      </c>
      <c r="Y252" s="7718">
        <v>1328</v>
      </c>
      <c r="Z252" s="7746">
        <v>45875</v>
      </c>
      <c r="AA252" s="7781">
        <v>45877</v>
      </c>
      <c r="AB252" s="7736">
        <v>25260</v>
      </c>
      <c r="AC252" s="7723">
        <v>30000</v>
      </c>
      <c r="AD252" s="7721">
        <f t="shared" si="72"/>
        <v>0</v>
      </c>
      <c r="AE252" s="7752">
        <f t="shared" si="73"/>
        <v>39840</v>
      </c>
      <c r="AF252" s="7752">
        <f t="shared" si="74"/>
        <v>1992</v>
      </c>
      <c r="AG252" s="7723">
        <v>5</v>
      </c>
      <c r="AH252" s="8138" t="s">
        <v>8</v>
      </c>
      <c r="AI252" s="7782"/>
      <c r="AJ252" s="7959"/>
      <c r="AK252" s="7960"/>
      <c r="AL252" s="7960"/>
      <c r="AM252" s="7960"/>
      <c r="AN252" s="7960"/>
      <c r="AO252" s="7960"/>
      <c r="AP252" s="7960"/>
      <c r="AQ252" s="7960"/>
      <c r="AR252" s="7743"/>
      <c r="AS252" s="7743"/>
      <c r="AT252" s="7743"/>
      <c r="AU252" s="8117"/>
      <c r="AV252" s="8117"/>
      <c r="AW252" s="7743"/>
      <c r="AX252" s="7743"/>
      <c r="AY252" s="7743"/>
      <c r="AZ252" s="7949"/>
      <c r="BC252" s="4994"/>
      <c r="BD252" s="4994"/>
      <c r="BE252" s="4994"/>
      <c r="BF252" s="4994"/>
      <c r="BG252" s="4994"/>
      <c r="BH252" s="4994"/>
      <c r="BI252" s="4994"/>
      <c r="BJ252" s="4994"/>
      <c r="BK252" s="4994"/>
      <c r="BL252" s="4994"/>
      <c r="BM252" s="4994"/>
      <c r="BN252" s="4994"/>
      <c r="BO252" s="4994"/>
      <c r="BP252" s="4994"/>
      <c r="BQ252" s="4994"/>
      <c r="BR252" s="4994"/>
      <c r="BS252" s="4994"/>
      <c r="BT252" s="5083"/>
      <c r="BU252" s="5290"/>
      <c r="BV252" s="5163"/>
      <c r="BW252" s="5163"/>
      <c r="BX252" s="5164"/>
      <c r="BY252" s="5164"/>
      <c r="BZ252" s="5164"/>
      <c r="CA252" s="5164"/>
      <c r="CB252" s="5164"/>
      <c r="CC252" s="5164"/>
      <c r="CD252" s="5164"/>
      <c r="CE252" s="5164"/>
      <c r="CF252" s="5164"/>
      <c r="CG252" s="5164"/>
      <c r="CH252" s="5164"/>
      <c r="CI252" s="6474"/>
      <c r="CJ252" s="5165"/>
      <c r="CL252" s="5139"/>
      <c r="CM252" s="5139"/>
      <c r="CN252" s="5139"/>
      <c r="CO252" s="5139"/>
      <c r="CP252" s="5139"/>
      <c r="CQ252" s="5139"/>
      <c r="CR252" s="5139"/>
      <c r="CS252" s="5139"/>
      <c r="CT252" s="5139"/>
      <c r="CU252" s="5139"/>
      <c r="CV252" s="5139"/>
      <c r="CW252" s="5139"/>
      <c r="CX252" s="5139"/>
      <c r="CY252" s="5139"/>
      <c r="CZ252" s="5139"/>
      <c r="DA252" s="5139"/>
      <c r="DB252" s="5139"/>
      <c r="DC252" s="5139"/>
      <c r="DD252" s="5122"/>
      <c r="DE252" s="5149"/>
      <c r="DF252" s="5149"/>
      <c r="DG252" s="5150"/>
      <c r="DH252" s="5150"/>
      <c r="DI252" s="5150"/>
      <c r="DJ252" s="5150"/>
      <c r="DK252" s="5150"/>
      <c r="DL252" s="5150"/>
      <c r="DM252" s="5150"/>
      <c r="DN252" s="5150"/>
      <c r="DO252" s="5150"/>
      <c r="DP252" s="5150"/>
      <c r="DQ252" s="5150"/>
      <c r="DR252" s="5150"/>
      <c r="DS252" s="5150"/>
      <c r="DU252" s="4994"/>
      <c r="DV252" s="4994"/>
      <c r="DW252" s="4994"/>
      <c r="DX252" s="4994"/>
      <c r="DY252" s="4994"/>
      <c r="DZ252" s="4994"/>
      <c r="EA252" s="4994"/>
      <c r="EB252" s="4994"/>
      <c r="EC252" s="4994"/>
      <c r="ED252" s="4994"/>
      <c r="EE252" s="4994"/>
      <c r="EF252" s="4994"/>
      <c r="EG252" s="4994"/>
      <c r="EH252" s="4994"/>
      <c r="EI252" s="4994"/>
      <c r="EJ252" s="4994"/>
      <c r="EK252" s="4994"/>
      <c r="EL252" s="4994"/>
      <c r="EM252" s="6932"/>
      <c r="EN252" s="4449"/>
      <c r="EO252" s="4449"/>
      <c r="EP252" s="182"/>
      <c r="EQ252" s="182"/>
      <c r="ER252" s="182"/>
      <c r="ES252" s="182"/>
      <c r="ET252" s="182"/>
      <c r="EU252" s="182"/>
      <c r="EV252" s="182"/>
      <c r="EW252" s="182"/>
      <c r="EX252" s="182"/>
      <c r="EY252" s="182"/>
      <c r="EZ252" s="182"/>
      <c r="FA252" s="182"/>
      <c r="FB252" s="339"/>
      <c r="FD252" s="87"/>
      <c r="FE252" s="87"/>
      <c r="FF252" s="87"/>
      <c r="FG252" s="87"/>
      <c r="FH252" s="87"/>
      <c r="FI252" s="87"/>
      <c r="FJ252" s="87"/>
      <c r="FK252" s="87"/>
      <c r="FL252" s="87"/>
      <c r="FM252" s="87"/>
      <c r="FN252" s="87"/>
      <c r="FO252" s="87"/>
      <c r="FP252" s="87"/>
      <c r="FQ252" s="87"/>
      <c r="FR252" s="87"/>
      <c r="FS252" s="87"/>
      <c r="FT252" s="87"/>
      <c r="IP252" s="6731"/>
      <c r="IQ252" s="6731"/>
      <c r="IR252" s="6731"/>
      <c r="IS252" s="6731"/>
      <c r="IT252" s="6731"/>
      <c r="IU252" s="6731"/>
      <c r="IV252" s="6731"/>
      <c r="IW252" s="6731"/>
      <c r="IX252" s="6731"/>
      <c r="IY252" s="6731"/>
      <c r="IZ252" s="6731"/>
      <c r="JA252" s="6731"/>
      <c r="JB252" s="6731"/>
      <c r="JC252" s="6731"/>
      <c r="JD252" s="6731"/>
      <c r="JE252" s="6731"/>
    </row>
    <row r="253" spans="17:265" ht="15" thickBot="1">
      <c r="Q253" s="7925" t="s">
        <v>792</v>
      </c>
      <c r="R253" s="7714" t="s">
        <v>1767</v>
      </c>
      <c r="S253" s="7717">
        <v>570</v>
      </c>
      <c r="T253" s="7714" t="s">
        <v>796</v>
      </c>
      <c r="U253" s="7745">
        <v>45870</v>
      </c>
      <c r="V253" s="7735">
        <v>30</v>
      </c>
      <c r="W253" s="7717" t="s">
        <v>35</v>
      </c>
      <c r="X253" s="7717">
        <f>(V253*1000/500)</f>
        <v>60</v>
      </c>
      <c r="Y253" s="7722">
        <v>427</v>
      </c>
      <c r="Z253" s="7746">
        <v>45875</v>
      </c>
      <c r="AA253" s="7781">
        <v>45877</v>
      </c>
      <c r="AB253" s="7736">
        <v>25260</v>
      </c>
      <c r="AC253" s="7721">
        <v>30000</v>
      </c>
      <c r="AD253" s="7721">
        <f t="shared" si="72"/>
        <v>0</v>
      </c>
      <c r="AE253" s="7722">
        <f t="shared" si="73"/>
        <v>12810</v>
      </c>
      <c r="AF253" s="7722">
        <f t="shared" si="74"/>
        <v>640.5</v>
      </c>
      <c r="AG253" s="7748">
        <v>5</v>
      </c>
      <c r="AH253" s="8138" t="s">
        <v>8</v>
      </c>
      <c r="AI253" s="7782"/>
      <c r="AJ253" s="8118"/>
      <c r="AK253" s="8119"/>
      <c r="AL253" s="8119"/>
      <c r="AM253" s="8119"/>
      <c r="AN253" s="8119"/>
      <c r="AO253" s="8119"/>
      <c r="AP253" s="8119"/>
      <c r="AQ253" s="8119"/>
      <c r="AR253" s="8120"/>
      <c r="AS253" s="8120"/>
      <c r="AT253" s="8120"/>
      <c r="AU253" s="8121"/>
      <c r="AV253" s="8121"/>
      <c r="AW253" s="8120"/>
      <c r="AX253" s="8120"/>
      <c r="AY253" s="7777"/>
      <c r="AZ253" s="8122"/>
      <c r="BC253" s="4994"/>
      <c r="BD253" s="4994"/>
      <c r="BE253" s="4994"/>
      <c r="BF253" s="4994"/>
      <c r="BG253" s="4994"/>
      <c r="BH253" s="4994"/>
      <c r="BI253" s="4994"/>
      <c r="BJ253" s="4994"/>
      <c r="BK253" s="4994"/>
      <c r="BL253" s="4994"/>
      <c r="BM253" s="4994"/>
      <c r="BN253" s="4994"/>
      <c r="BO253" s="4994"/>
      <c r="BP253" s="4994"/>
      <c r="BQ253" s="4994"/>
      <c r="BR253" s="4994"/>
      <c r="BS253" s="4994"/>
      <c r="BT253" s="5083"/>
      <c r="BU253" s="5274"/>
      <c r="BV253" s="5094"/>
      <c r="BW253" s="5094"/>
      <c r="BX253" s="5095"/>
      <c r="BY253" s="5095"/>
      <c r="BZ253" s="5095"/>
      <c r="CA253" s="5095"/>
      <c r="CB253" s="5095"/>
      <c r="CC253" s="5095"/>
      <c r="CD253" s="5095"/>
      <c r="CE253" s="5095"/>
      <c r="CF253" s="5095"/>
      <c r="CG253" s="5095"/>
      <c r="CH253" s="5095"/>
      <c r="CI253" s="6475"/>
      <c r="CJ253" s="5166"/>
      <c r="CL253" s="5139"/>
      <c r="CM253" s="5139"/>
      <c r="CN253" s="5139"/>
      <c r="CO253" s="5139"/>
      <c r="CP253" s="5139"/>
      <c r="CQ253" s="5139"/>
      <c r="CR253" s="5139"/>
      <c r="CS253" s="5139"/>
      <c r="CT253" s="5139"/>
      <c r="CU253" s="5139"/>
      <c r="CV253" s="5139"/>
      <c r="CW253" s="5139"/>
      <c r="CX253" s="5139"/>
      <c r="CY253" s="5139"/>
      <c r="CZ253" s="5139"/>
      <c r="DA253" s="5139"/>
      <c r="DB253" s="5139"/>
      <c r="DC253" s="5139"/>
      <c r="DD253" s="5122"/>
      <c r="DE253" s="5149"/>
      <c r="DF253" s="5149"/>
      <c r="DG253" s="5150"/>
      <c r="DH253" s="5150"/>
      <c r="DI253" s="5150"/>
      <c r="DJ253" s="5150"/>
      <c r="DK253" s="5150"/>
      <c r="DL253" s="5150"/>
      <c r="DM253" s="5150"/>
      <c r="DN253" s="5150"/>
      <c r="DO253" s="5150"/>
      <c r="DP253" s="5150"/>
      <c r="DQ253" s="5150"/>
      <c r="DR253" s="5150"/>
      <c r="DS253" s="5150"/>
      <c r="DU253" s="4994"/>
      <c r="DV253" s="4994"/>
      <c r="DW253" s="4994"/>
      <c r="DX253" s="4994"/>
      <c r="DY253" s="4994"/>
      <c r="DZ253" s="4994"/>
      <c r="EA253" s="4994"/>
      <c r="EB253" s="4994"/>
      <c r="EC253" s="4994"/>
      <c r="ED253" s="4994"/>
      <c r="EE253" s="4994"/>
      <c r="EF253" s="4994"/>
      <c r="EG253" s="4994"/>
      <c r="EH253" s="4994"/>
      <c r="EI253" s="4994"/>
      <c r="EJ253" s="4994"/>
      <c r="EK253" s="4994"/>
      <c r="EL253" s="4994"/>
      <c r="EM253" s="6932"/>
      <c r="EN253" s="4449"/>
      <c r="EO253" s="4449"/>
      <c r="EP253" s="182"/>
      <c r="EQ253" s="182"/>
      <c r="ER253" s="182"/>
      <c r="ES253" s="182"/>
      <c r="ET253" s="182"/>
      <c r="EU253" s="182"/>
      <c r="EV253" s="182"/>
      <c r="EW253" s="182"/>
      <c r="EX253" s="182"/>
      <c r="EY253" s="182"/>
      <c r="EZ253" s="182"/>
      <c r="FA253" s="182"/>
      <c r="FB253" s="339"/>
      <c r="FD253" s="87"/>
      <c r="FE253" s="87"/>
      <c r="FF253" s="87"/>
      <c r="FG253" s="87"/>
      <c r="FH253" s="87"/>
      <c r="FI253" s="87"/>
      <c r="FJ253" s="87"/>
      <c r="FK253" s="87"/>
      <c r="FL253" s="87"/>
      <c r="FM253" s="87"/>
      <c r="FN253" s="87"/>
      <c r="FO253" s="87"/>
      <c r="FP253" s="87"/>
      <c r="FQ253" s="87"/>
      <c r="FR253" s="87"/>
      <c r="FS253" s="87"/>
      <c r="FT253" s="87"/>
      <c r="IP253" s="6731"/>
      <c r="IQ253" s="6731"/>
      <c r="IR253" s="6731"/>
      <c r="IS253" s="6731"/>
      <c r="IT253" s="6731"/>
      <c r="IU253" s="6731"/>
      <c r="IV253" s="6731"/>
      <c r="IW253" s="6731"/>
      <c r="IX253" s="6731"/>
      <c r="IY253" s="6731"/>
      <c r="IZ253" s="6731"/>
      <c r="JA253" s="6731"/>
      <c r="JB253" s="6731"/>
      <c r="JC253" s="6731"/>
      <c r="JD253" s="6731"/>
      <c r="JE253" s="6731"/>
    </row>
    <row r="254" spans="17:265">
      <c r="Q254" s="7925" t="s">
        <v>792</v>
      </c>
      <c r="R254" s="7717" t="s">
        <v>1768</v>
      </c>
      <c r="S254" s="7717">
        <v>571</v>
      </c>
      <c r="T254" s="7714" t="s">
        <v>796</v>
      </c>
      <c r="U254" s="7745">
        <v>45870</v>
      </c>
      <c r="V254" s="7735">
        <v>18</v>
      </c>
      <c r="W254" s="7717" t="s">
        <v>35</v>
      </c>
      <c r="X254" s="7717">
        <f>(V254*1000/400)</f>
        <v>45</v>
      </c>
      <c r="Y254" s="7722">
        <v>1328</v>
      </c>
      <c r="Z254" s="7746">
        <v>45875</v>
      </c>
      <c r="AA254" s="7781">
        <v>45877</v>
      </c>
      <c r="AB254" s="7736">
        <v>25260</v>
      </c>
      <c r="AC254" s="7721">
        <v>18000</v>
      </c>
      <c r="AD254" s="7721">
        <f t="shared" si="72"/>
        <v>0</v>
      </c>
      <c r="AE254" s="7722">
        <f t="shared" si="73"/>
        <v>23904</v>
      </c>
      <c r="AF254" s="7722">
        <f t="shared" si="74"/>
        <v>1195.2</v>
      </c>
      <c r="AG254" s="7748">
        <v>5</v>
      </c>
      <c r="AH254" s="8138" t="s">
        <v>8</v>
      </c>
      <c r="AI254" s="7782"/>
      <c r="AJ254" s="8018"/>
      <c r="AK254" s="8018"/>
      <c r="AL254" s="8018"/>
      <c r="AM254" s="8019"/>
      <c r="AN254" s="8019"/>
      <c r="AO254" s="8019"/>
      <c r="AP254" s="8019"/>
      <c r="AQ254" s="8019"/>
      <c r="AR254" s="8019"/>
      <c r="AS254" s="8019"/>
      <c r="AT254" s="8019"/>
      <c r="AU254" s="8123"/>
      <c r="AV254" s="8123"/>
      <c r="AW254" s="8019"/>
      <c r="AX254" s="8019"/>
      <c r="AY254" s="7649"/>
      <c r="AZ254" s="8019"/>
      <c r="BC254" s="4994"/>
      <c r="BD254" s="4994"/>
      <c r="BE254" s="4994"/>
      <c r="BF254" s="4994"/>
      <c r="BG254" s="4994"/>
      <c r="BH254" s="4994"/>
      <c r="BI254" s="4994"/>
      <c r="BJ254" s="4994"/>
      <c r="BK254" s="4994"/>
      <c r="BL254" s="4994"/>
      <c r="BM254" s="4994"/>
      <c r="BN254" s="4994"/>
      <c r="BO254" s="4994"/>
      <c r="BP254" s="4994"/>
      <c r="BQ254" s="4994"/>
      <c r="BR254" s="4994"/>
      <c r="BS254" s="4994"/>
      <c r="BT254" s="5083"/>
      <c r="BU254" s="5274"/>
      <c r="BV254" s="5094"/>
      <c r="BW254" s="5094"/>
      <c r="BX254" s="5095"/>
      <c r="BY254" s="5095"/>
      <c r="BZ254" s="5095"/>
      <c r="CA254" s="5095"/>
      <c r="CB254" s="5095"/>
      <c r="CC254" s="5095"/>
      <c r="CD254" s="5095"/>
      <c r="CE254" s="5095"/>
      <c r="CF254" s="5095"/>
      <c r="CG254" s="5095"/>
      <c r="CH254" s="5095"/>
      <c r="CI254" s="6475"/>
      <c r="CJ254" s="5166"/>
      <c r="CL254" s="5139"/>
      <c r="CM254" s="5139"/>
      <c r="CN254" s="5139"/>
      <c r="CO254" s="5139"/>
      <c r="CP254" s="5139"/>
      <c r="CQ254" s="5139"/>
      <c r="CR254" s="5139"/>
      <c r="CS254" s="5139"/>
      <c r="CT254" s="5139"/>
      <c r="CU254" s="5139"/>
      <c r="CV254" s="5139"/>
      <c r="CW254" s="5139"/>
      <c r="CX254" s="5139"/>
      <c r="CY254" s="5139"/>
      <c r="CZ254" s="5139"/>
      <c r="DA254" s="5139"/>
      <c r="DB254" s="5139"/>
      <c r="DC254" s="5139"/>
      <c r="DD254" s="6583"/>
      <c r="DE254" s="6584"/>
      <c r="DF254" s="6584"/>
      <c r="DG254" s="6584"/>
      <c r="DH254" s="6584"/>
      <c r="DI254" s="6584"/>
      <c r="DJ254" s="6584"/>
      <c r="DK254" s="6584"/>
      <c r="DL254" s="6584"/>
      <c r="DM254" s="6584"/>
      <c r="DN254" s="6584"/>
      <c r="DO254" s="6584"/>
      <c r="DP254" s="6584"/>
      <c r="DQ254" s="6584"/>
      <c r="DR254" s="6584"/>
      <c r="DS254" s="6584"/>
      <c r="DU254" s="4994"/>
      <c r="DV254" s="4994"/>
      <c r="DW254" s="4994"/>
      <c r="DX254" s="4994"/>
      <c r="DY254" s="4994"/>
      <c r="DZ254" s="4994"/>
      <c r="EA254" s="4994"/>
      <c r="EB254" s="4994"/>
      <c r="EC254" s="4994"/>
      <c r="ED254" s="4994"/>
      <c r="EE254" s="4994"/>
      <c r="EF254" s="4994"/>
      <c r="EG254" s="4994"/>
      <c r="EH254" s="4994"/>
      <c r="EI254" s="4994"/>
      <c r="EJ254" s="4994"/>
      <c r="EK254" s="4994"/>
      <c r="EL254" s="4994"/>
      <c r="EM254" s="6932"/>
      <c r="EN254" s="4449"/>
      <c r="EO254" s="4449"/>
      <c r="EP254" s="182"/>
      <c r="EQ254" s="182"/>
      <c r="ER254" s="182"/>
      <c r="ES254" s="182"/>
      <c r="ET254" s="182"/>
      <c r="EU254" s="182"/>
      <c r="EV254" s="182"/>
      <c r="EW254" s="182"/>
      <c r="EX254" s="182"/>
      <c r="EY254" s="182"/>
      <c r="EZ254" s="182"/>
      <c r="FA254" s="182"/>
      <c r="FB254" s="339"/>
      <c r="FD254" s="87"/>
      <c r="FE254" s="87"/>
      <c r="FF254" s="87"/>
      <c r="FG254" s="87"/>
      <c r="FH254" s="87"/>
      <c r="FI254" s="87"/>
      <c r="FJ254" s="87"/>
      <c r="FK254" s="87"/>
      <c r="FL254" s="87"/>
      <c r="FM254" s="87"/>
      <c r="FN254" s="87"/>
      <c r="FO254" s="87"/>
      <c r="FP254" s="87"/>
      <c r="FQ254" s="87"/>
      <c r="FR254" s="87"/>
      <c r="FS254" s="87"/>
      <c r="FT254" s="87"/>
      <c r="IP254" s="6731"/>
      <c r="IQ254" s="6731"/>
      <c r="IR254" s="6731"/>
      <c r="IS254" s="6731"/>
      <c r="IT254" s="6731"/>
      <c r="IU254" s="6731"/>
      <c r="IV254" s="6731"/>
      <c r="IW254" s="6731"/>
      <c r="IX254" s="6731"/>
      <c r="IY254" s="6731"/>
      <c r="IZ254" s="6731"/>
      <c r="JA254" s="6731"/>
      <c r="JB254" s="6731"/>
      <c r="JC254" s="6731"/>
      <c r="JD254" s="6731"/>
      <c r="JE254" s="6731"/>
    </row>
    <row r="255" spans="17:265">
      <c r="Q255" s="7750" t="s">
        <v>792</v>
      </c>
      <c r="R255" s="7717" t="s">
        <v>1770</v>
      </c>
      <c r="S255" s="7717">
        <v>572</v>
      </c>
      <c r="T255" s="7714" t="s">
        <v>796</v>
      </c>
      <c r="U255" s="7745">
        <v>45870</v>
      </c>
      <c r="V255" s="7735">
        <v>8</v>
      </c>
      <c r="W255" s="7717" t="s">
        <v>35</v>
      </c>
      <c r="X255" s="7761">
        <f>(V255*1000/400)</f>
        <v>20</v>
      </c>
      <c r="Y255" s="7722">
        <v>1328</v>
      </c>
      <c r="Z255" s="7746">
        <v>45875</v>
      </c>
      <c r="AA255" s="7781">
        <v>45877</v>
      </c>
      <c r="AB255" s="7736">
        <v>25260</v>
      </c>
      <c r="AC255" s="7721">
        <v>8000</v>
      </c>
      <c r="AD255" s="7721">
        <f t="shared" si="72"/>
        <v>0</v>
      </c>
      <c r="AE255" s="7722">
        <f>(Y255*V255)</f>
        <v>10624</v>
      </c>
      <c r="AF255" s="7722">
        <f t="shared" si="74"/>
        <v>531.20000000000005</v>
      </c>
      <c r="AG255" s="7748">
        <v>5</v>
      </c>
      <c r="AH255" s="8138" t="s">
        <v>8</v>
      </c>
      <c r="AI255" s="7782"/>
      <c r="AJ255" s="7839"/>
      <c r="AK255" s="8018"/>
      <c r="AL255" s="8018"/>
      <c r="AM255" s="8019"/>
      <c r="AN255" s="8019"/>
      <c r="AO255" s="8019"/>
      <c r="AP255" s="8019"/>
      <c r="AQ255" s="8019"/>
      <c r="AR255" s="8019"/>
      <c r="AS255" s="8019"/>
      <c r="AT255" s="8019"/>
      <c r="AU255" s="8019"/>
      <c r="AV255" s="8019"/>
      <c r="AW255" s="8019"/>
      <c r="AX255" s="8019"/>
      <c r="AY255" s="8019"/>
      <c r="AZ255" s="8019"/>
      <c r="BC255" s="4994"/>
      <c r="BD255" s="4994"/>
      <c r="BE255" s="4994"/>
      <c r="BF255" s="4994"/>
      <c r="BG255" s="4994"/>
      <c r="BH255" s="4994"/>
      <c r="BI255" s="4994"/>
      <c r="BJ255" s="4994"/>
      <c r="BK255" s="4994"/>
      <c r="BL255" s="4994"/>
      <c r="BM255" s="4994"/>
      <c r="BN255" s="4994"/>
      <c r="BO255" s="4994"/>
      <c r="BP255" s="4994"/>
      <c r="BQ255" s="4994"/>
      <c r="BR255" s="4994"/>
      <c r="BS255" s="4994"/>
      <c r="BT255" s="5083"/>
      <c r="BU255" s="5274"/>
      <c r="BV255" s="5094"/>
      <c r="BW255" s="5094"/>
      <c r="BX255" s="5095"/>
      <c r="BY255" s="5095"/>
      <c r="BZ255" s="5095"/>
      <c r="CA255" s="5095"/>
      <c r="CB255" s="5095"/>
      <c r="CC255" s="5095"/>
      <c r="CD255" s="5095"/>
      <c r="CE255" s="5095"/>
      <c r="CF255" s="5095"/>
      <c r="CG255" s="5095"/>
      <c r="CH255" s="5095"/>
      <c r="CI255" s="6475"/>
      <c r="CJ255" s="5166"/>
      <c r="CL255" s="5139"/>
      <c r="CM255" s="5139"/>
      <c r="CN255" s="5139"/>
      <c r="CO255" s="5139"/>
      <c r="CP255" s="5139"/>
      <c r="CQ255" s="5139"/>
      <c r="CR255" s="5139"/>
      <c r="CS255" s="5139"/>
      <c r="CT255" s="5139"/>
      <c r="CU255" s="5139"/>
      <c r="CV255" s="5139"/>
      <c r="CW255" s="5139"/>
      <c r="CX255" s="5139"/>
      <c r="CY255" s="5139"/>
      <c r="CZ255" s="5139"/>
      <c r="DA255" s="5139"/>
      <c r="DB255" s="5139"/>
      <c r="DC255" s="5139"/>
      <c r="DD255" s="6583"/>
      <c r="DE255" s="6584"/>
      <c r="DF255" s="6584"/>
      <c r="DG255" s="6584"/>
      <c r="DH255" s="6584"/>
      <c r="DI255" s="6584"/>
      <c r="DJ255" s="6584"/>
      <c r="DK255" s="6584"/>
      <c r="DL255" s="6584"/>
      <c r="DM255" s="6584"/>
      <c r="DN255" s="6584"/>
      <c r="DO255" s="6584"/>
      <c r="DP255" s="6584"/>
      <c r="DQ255" s="6584"/>
      <c r="DR255" s="6584"/>
      <c r="DS255" s="6584"/>
      <c r="DU255" s="4994"/>
      <c r="DV255" s="4994"/>
      <c r="DW255" s="4994"/>
      <c r="DX255" s="4994"/>
      <c r="DY255" s="4994"/>
      <c r="DZ255" s="4994"/>
      <c r="EA255" s="4994"/>
      <c r="EB255" s="4994"/>
      <c r="EC255" s="4994"/>
      <c r="ED255" s="4994"/>
      <c r="EE255" s="4994"/>
      <c r="EF255" s="4994"/>
      <c r="EG255" s="4994"/>
      <c r="EH255" s="4994"/>
      <c r="EI255" s="4994"/>
      <c r="EJ255" s="4994"/>
      <c r="EK255" s="4994"/>
      <c r="EL255" s="4994"/>
      <c r="EM255" s="6932"/>
      <c r="EN255" s="4449"/>
      <c r="EO255" s="4449"/>
      <c r="EP255" s="182"/>
      <c r="EQ255" s="182"/>
      <c r="ER255" s="182"/>
      <c r="ES255" s="182"/>
      <c r="ET255" s="182"/>
      <c r="EU255" s="182"/>
      <c r="EV255" s="182"/>
      <c r="EW255" s="182"/>
      <c r="EX255" s="182"/>
      <c r="EY255" s="182"/>
      <c r="EZ255" s="182"/>
      <c r="FA255" s="182"/>
      <c r="FB255" s="339"/>
      <c r="FD255" s="6404"/>
      <c r="FE255" s="6404"/>
      <c r="FF255" s="6404"/>
      <c r="FG255" s="6404"/>
      <c r="FH255" s="6883"/>
      <c r="FI255" s="6404"/>
      <c r="FJ255" s="6404"/>
      <c r="FK255" s="6404"/>
      <c r="FL255" s="4091"/>
      <c r="FM255" s="6883"/>
      <c r="FN255" s="6404"/>
      <c r="FO255" s="6404"/>
      <c r="FP255" s="5012"/>
      <c r="FQ255" s="5012"/>
      <c r="FR255" s="5012"/>
      <c r="FS255" s="5012"/>
      <c r="FT255" s="5012"/>
    </row>
    <row r="256" spans="17:265" ht="18" thickBot="1">
      <c r="Q256" s="8724" t="s">
        <v>1543</v>
      </c>
      <c r="R256" s="8372" t="s">
        <v>1774</v>
      </c>
      <c r="S256" s="8398">
        <v>78</v>
      </c>
      <c r="T256" s="8043"/>
      <c r="U256" s="8104">
        <v>45842</v>
      </c>
      <c r="V256" s="8599">
        <v>75</v>
      </c>
      <c r="W256" s="8372" t="s">
        <v>35</v>
      </c>
      <c r="X256" s="8372">
        <v>187.5</v>
      </c>
      <c r="Y256" s="8045">
        <v>1350</v>
      </c>
      <c r="Z256" s="8107">
        <v>45887</v>
      </c>
      <c r="AA256" s="8374">
        <v>45884</v>
      </c>
      <c r="AB256" s="8369">
        <v>25270</v>
      </c>
      <c r="AC256" s="8048">
        <v>76000</v>
      </c>
      <c r="AD256" s="8048">
        <f>(AC256-V256*1000)</f>
        <v>1000</v>
      </c>
      <c r="AE256" s="8049">
        <f>(AC256*Y256/1000)</f>
        <v>102600</v>
      </c>
      <c r="AF256" s="8049">
        <f t="shared" ref="AF256:AF268" si="75">(AE256*0.05)</f>
        <v>5130</v>
      </c>
      <c r="AG256" s="8050">
        <v>5</v>
      </c>
      <c r="AH256" s="8138" t="s">
        <v>8</v>
      </c>
      <c r="AI256" s="7782"/>
      <c r="AJ256" s="8166" t="s">
        <v>792</v>
      </c>
      <c r="AK256" s="8124"/>
      <c r="AL256" s="8018"/>
      <c r="AM256" s="8019"/>
      <c r="AN256" s="8019"/>
      <c r="AO256" s="8019"/>
      <c r="AP256" s="8019"/>
      <c r="AQ256" s="8019"/>
      <c r="AR256" s="8019"/>
      <c r="AS256" s="8019"/>
      <c r="AT256" s="8019"/>
      <c r="AU256" s="8019"/>
      <c r="AV256" s="8019"/>
      <c r="AW256" s="8019"/>
      <c r="AX256" s="8019"/>
      <c r="AY256" s="8019"/>
      <c r="AZ256" s="8019"/>
      <c r="BC256" s="4994"/>
      <c r="BD256" s="4994"/>
      <c r="BE256" s="4994"/>
      <c r="BF256" s="4994"/>
      <c r="BG256" s="4994"/>
      <c r="BH256" s="4994"/>
      <c r="BI256" s="4994"/>
      <c r="BJ256" s="4994"/>
      <c r="BK256" s="4994"/>
      <c r="BL256" s="4994"/>
      <c r="BM256" s="4994"/>
      <c r="BN256" s="4994"/>
      <c r="BO256" s="4994"/>
      <c r="BP256" s="4994"/>
      <c r="BQ256" s="4994"/>
      <c r="BR256" s="4994"/>
      <c r="BS256" s="4994"/>
      <c r="BT256" s="5083"/>
      <c r="BU256" s="5274"/>
      <c r="BV256" s="5094"/>
      <c r="BW256" s="5094"/>
      <c r="BX256" s="5095"/>
      <c r="BY256" s="5095"/>
      <c r="BZ256" s="5095"/>
      <c r="CA256" s="5095"/>
      <c r="CB256" s="5095"/>
      <c r="CC256" s="5095"/>
      <c r="CD256" s="5095"/>
      <c r="CE256" s="5095"/>
      <c r="CF256" s="5095"/>
      <c r="CG256" s="5095"/>
      <c r="CH256" s="5095"/>
      <c r="CI256" s="6475"/>
      <c r="CJ256" s="5166"/>
      <c r="CL256" s="5139"/>
      <c r="CM256" s="5139"/>
      <c r="CN256" s="5139"/>
      <c r="CO256" s="5139"/>
      <c r="CP256" s="5139"/>
      <c r="CQ256" s="5139"/>
      <c r="CR256" s="5139"/>
      <c r="CS256" s="5139"/>
      <c r="CT256" s="5139"/>
      <c r="CU256" s="5139"/>
      <c r="CV256" s="5139"/>
      <c r="CW256" s="5139"/>
      <c r="CX256" s="5139"/>
      <c r="CY256" s="5139"/>
      <c r="CZ256" s="5139"/>
      <c r="DA256" s="5139"/>
      <c r="DB256" s="5139"/>
      <c r="DC256" s="5139"/>
      <c r="DD256" s="6583"/>
      <c r="DE256" s="6584"/>
      <c r="DF256" s="6584"/>
      <c r="DG256" s="6584"/>
      <c r="DH256" s="6584"/>
      <c r="DI256" s="6584"/>
      <c r="DJ256" s="6584"/>
      <c r="DK256" s="6584"/>
      <c r="DL256" s="6584"/>
      <c r="DM256" s="6584"/>
      <c r="DN256" s="6584"/>
      <c r="DO256" s="6584"/>
      <c r="DP256" s="6584"/>
      <c r="DQ256" s="6584"/>
      <c r="DR256" s="6584"/>
      <c r="DS256" s="6584"/>
      <c r="DU256" s="4994"/>
      <c r="DV256" s="4994"/>
      <c r="DW256" s="4994"/>
      <c r="DX256" s="4994"/>
      <c r="DY256" s="4994"/>
      <c r="DZ256" s="4994"/>
      <c r="EA256" s="4994"/>
      <c r="EB256" s="4994"/>
      <c r="EC256" s="4994"/>
      <c r="ED256" s="4994"/>
      <c r="EE256" s="4994"/>
      <c r="EF256" s="4994"/>
      <c r="EG256" s="4994"/>
      <c r="EH256" s="4994"/>
      <c r="EI256" s="4994"/>
      <c r="EJ256" s="4994"/>
      <c r="EK256" s="4994"/>
      <c r="EL256" s="4994"/>
      <c r="EM256" s="6932"/>
      <c r="EN256" s="4449"/>
      <c r="EO256" s="4449"/>
      <c r="EP256" s="182"/>
      <c r="EQ256" s="182"/>
      <c r="ER256" s="182"/>
      <c r="ES256" s="182"/>
      <c r="ET256" s="182"/>
      <c r="EU256" s="182"/>
      <c r="EV256" s="182"/>
      <c r="EW256" s="182"/>
      <c r="EX256" s="182"/>
      <c r="EY256" s="182"/>
      <c r="EZ256" s="182"/>
      <c r="FA256" s="182"/>
      <c r="FB256" s="339"/>
      <c r="FD256" s="5012"/>
      <c r="FE256" s="5012"/>
      <c r="FF256" s="5012"/>
      <c r="FG256" s="5012"/>
      <c r="FH256" s="5012"/>
      <c r="FI256" s="5012"/>
      <c r="FJ256" s="5012"/>
      <c r="FK256" s="5012"/>
      <c r="FL256" s="90"/>
      <c r="FM256" s="5012"/>
      <c r="FN256" s="5012"/>
      <c r="FO256" s="5012"/>
      <c r="FP256" s="5012"/>
      <c r="FQ256" s="5012"/>
      <c r="FR256" s="5012"/>
      <c r="FS256" s="5012"/>
      <c r="FT256" s="5012"/>
    </row>
    <row r="257" spans="17:176">
      <c r="Q257" s="7750" t="s">
        <v>471</v>
      </c>
      <c r="R257" s="7717" t="s">
        <v>1385</v>
      </c>
      <c r="S257" s="7950">
        <v>90</v>
      </c>
      <c r="T257" s="7736" t="s">
        <v>36</v>
      </c>
      <c r="U257" s="7734">
        <v>45845</v>
      </c>
      <c r="V257" s="8539">
        <v>20</v>
      </c>
      <c r="W257" s="7761" t="s">
        <v>35</v>
      </c>
      <c r="X257" s="7950">
        <f>(AC257/500)</f>
        <v>40</v>
      </c>
      <c r="Y257" s="7762">
        <v>571</v>
      </c>
      <c r="Z257" s="7746">
        <v>45884</v>
      </c>
      <c r="AA257" s="7781">
        <v>45891</v>
      </c>
      <c r="AB257" s="7736">
        <v>25327</v>
      </c>
      <c r="AC257" s="7755">
        <v>20000</v>
      </c>
      <c r="AD257" s="7878">
        <f>(AC257-V257*1000)</f>
        <v>0</v>
      </c>
      <c r="AE257" s="7756">
        <f>(AC257*Y257/1000)</f>
        <v>11420</v>
      </c>
      <c r="AF257" s="7756">
        <f t="shared" si="75"/>
        <v>571</v>
      </c>
      <c r="AG257" s="7736">
        <v>5</v>
      </c>
      <c r="AH257" s="7749"/>
      <c r="AI257" s="7782"/>
      <c r="AJ257" s="7656"/>
      <c r="AK257" s="7661"/>
      <c r="AL257" s="7662" t="s">
        <v>14</v>
      </c>
      <c r="AM257" s="7662" t="s">
        <v>12</v>
      </c>
      <c r="AN257" s="7662"/>
      <c r="AO257" s="7662"/>
      <c r="AP257" s="7662"/>
      <c r="AQ257" s="7662" t="s">
        <v>15</v>
      </c>
      <c r="AR257" s="7662" t="s">
        <v>12</v>
      </c>
      <c r="AS257" s="7662" t="s">
        <v>12</v>
      </c>
      <c r="AT257" s="7662"/>
      <c r="AU257" s="7662"/>
      <c r="AV257" s="7662"/>
      <c r="AW257" s="7662"/>
      <c r="AX257" s="7662" t="s">
        <v>0</v>
      </c>
      <c r="AY257" s="7663"/>
      <c r="AZ257" s="7664"/>
      <c r="BC257" s="4994"/>
      <c r="BD257" s="4994"/>
      <c r="BE257" s="4994"/>
      <c r="BF257" s="4994"/>
      <c r="BG257" s="4994"/>
      <c r="BH257" s="4994"/>
      <c r="BI257" s="4994"/>
      <c r="BJ257" s="4994"/>
      <c r="BK257" s="4994"/>
      <c r="BL257" s="4994"/>
      <c r="BM257" s="4994"/>
      <c r="BN257" s="4994"/>
      <c r="BO257" s="4994"/>
      <c r="BP257" s="4994"/>
      <c r="BQ257" s="4994"/>
      <c r="BR257" s="4994"/>
      <c r="BS257" s="4994"/>
      <c r="BT257" s="5083"/>
      <c r="BU257" s="5300"/>
      <c r="BV257" s="5094"/>
      <c r="BW257" s="5094"/>
      <c r="BX257" s="5095"/>
      <c r="BY257" s="5095"/>
      <c r="BZ257" s="5095"/>
      <c r="CA257" s="5095"/>
      <c r="CB257" s="5095"/>
      <c r="CC257" s="5095"/>
      <c r="CD257" s="5095"/>
      <c r="CE257" s="5095"/>
      <c r="CF257" s="5095"/>
      <c r="CG257" s="5095"/>
      <c r="CH257" s="5095"/>
      <c r="CI257" s="6475"/>
      <c r="CJ257" s="5166"/>
      <c r="CL257" s="5139"/>
      <c r="CM257" s="5139"/>
      <c r="CN257" s="5139"/>
      <c r="CO257" s="5139"/>
      <c r="CP257" s="5139"/>
      <c r="CQ257" s="5139"/>
      <c r="CR257" s="5139"/>
      <c r="CS257" s="5139"/>
      <c r="CT257" s="5139"/>
      <c r="CU257" s="5139"/>
      <c r="CV257" s="5139"/>
      <c r="CW257" s="5139"/>
      <c r="CX257" s="5139"/>
      <c r="CY257" s="5139"/>
      <c r="CZ257" s="5139"/>
      <c r="DA257" s="5139"/>
      <c r="DB257" s="5139"/>
      <c r="DC257" s="5139"/>
      <c r="DD257" s="5139"/>
      <c r="DE257" s="5148"/>
      <c r="DF257" s="5148"/>
      <c r="DG257" s="2248"/>
      <c r="DH257" s="2248"/>
      <c r="DI257" s="2248"/>
      <c r="DJ257" s="2248"/>
      <c r="DK257" s="2248"/>
      <c r="DL257" s="2248"/>
      <c r="DM257" s="2248"/>
      <c r="DN257" s="2248"/>
      <c r="DO257" s="2248"/>
      <c r="DP257" s="2248"/>
      <c r="DQ257" s="2248"/>
      <c r="DR257" s="2248"/>
      <c r="DS257" s="2248"/>
      <c r="DU257" s="4994"/>
      <c r="DV257" s="4994"/>
      <c r="DW257" s="4994"/>
      <c r="DX257" s="4994"/>
      <c r="DY257" s="4994"/>
      <c r="DZ257" s="4994"/>
      <c r="EA257" s="4994"/>
      <c r="EB257" s="4994"/>
      <c r="EC257" s="4994"/>
      <c r="ED257" s="4994"/>
      <c r="EE257" s="4994"/>
      <c r="EF257" s="4994"/>
      <c r="EG257" s="4994"/>
      <c r="EH257" s="4994"/>
      <c r="EI257" s="4994"/>
      <c r="EJ257" s="4994"/>
      <c r="EK257" s="4994"/>
      <c r="EL257" s="4994"/>
      <c r="EM257" s="6932"/>
      <c r="EN257" s="4449"/>
      <c r="EO257" s="4449"/>
      <c r="EP257" s="182"/>
      <c r="EQ257" s="182"/>
      <c r="ER257" s="182"/>
      <c r="ES257" s="182"/>
      <c r="ET257" s="182"/>
      <c r="EU257" s="182"/>
      <c r="EV257" s="182"/>
      <c r="EW257" s="182"/>
      <c r="EX257" s="182"/>
      <c r="EY257" s="182"/>
      <c r="EZ257" s="182"/>
      <c r="FA257" s="182"/>
      <c r="FB257" s="339"/>
      <c r="FD257" s="5012"/>
      <c r="FE257" s="5012"/>
      <c r="FF257" s="5012"/>
      <c r="FG257" s="5012"/>
      <c r="FH257" s="5012"/>
      <c r="FI257" s="5012"/>
      <c r="FJ257" s="5012"/>
      <c r="FK257" s="5012"/>
      <c r="FL257" s="90"/>
      <c r="FM257" s="5012"/>
      <c r="FN257" s="5012"/>
      <c r="FO257" s="5012"/>
      <c r="FP257" s="5012"/>
      <c r="FQ257" s="5012"/>
      <c r="FR257" s="5012"/>
      <c r="FS257" s="5012"/>
      <c r="FT257" s="5012"/>
    </row>
    <row r="258" spans="17:176">
      <c r="Q258" s="8103" t="s">
        <v>1818</v>
      </c>
      <c r="R258" s="8047" t="s">
        <v>1838</v>
      </c>
      <c r="S258" s="8398">
        <v>8</v>
      </c>
      <c r="T258" s="8369" t="s">
        <v>796</v>
      </c>
      <c r="U258" s="8566">
        <v>45866</v>
      </c>
      <c r="V258" s="8728">
        <v>25</v>
      </c>
      <c r="W258" s="8372" t="s">
        <v>35</v>
      </c>
      <c r="X258" s="8372">
        <f>(V258*1000/500)</f>
        <v>50</v>
      </c>
      <c r="Y258" s="8045">
        <v>526.20000000000005</v>
      </c>
      <c r="Z258" s="8107">
        <v>45883</v>
      </c>
      <c r="AA258" s="8374">
        <v>45881</v>
      </c>
      <c r="AB258" s="8372">
        <v>25272</v>
      </c>
      <c r="AC258" s="8490">
        <v>25000</v>
      </c>
      <c r="AD258" s="8490">
        <f>(AC258-V258*1000)</f>
        <v>0</v>
      </c>
      <c r="AE258" s="8181">
        <f>(AC258*Y258/1000)</f>
        <v>13155.000000000002</v>
      </c>
      <c r="AF258" s="8045">
        <f t="shared" si="75"/>
        <v>657.75000000000011</v>
      </c>
      <c r="AG258" s="8369">
        <v>5</v>
      </c>
      <c r="AH258" s="7749"/>
      <c r="AI258" s="7782"/>
      <c r="AJ258" s="7660" t="s">
        <v>4</v>
      </c>
      <c r="AK258" s="7666" t="s">
        <v>18</v>
      </c>
      <c r="AL258" s="7667" t="s">
        <v>19</v>
      </c>
      <c r="AM258" s="7667" t="s">
        <v>19</v>
      </c>
      <c r="AN258" s="7667" t="s">
        <v>20</v>
      </c>
      <c r="AO258" s="7667" t="s">
        <v>21</v>
      </c>
      <c r="AP258" s="7667" t="s">
        <v>1559</v>
      </c>
      <c r="AQ258" s="7667" t="s">
        <v>22</v>
      </c>
      <c r="AR258" s="7667" t="s">
        <v>23</v>
      </c>
      <c r="AS258" s="7667" t="s">
        <v>23</v>
      </c>
      <c r="AT258" s="7667" t="s">
        <v>24</v>
      </c>
      <c r="AU258" s="7667" t="s">
        <v>20</v>
      </c>
      <c r="AV258" s="7667" t="s">
        <v>25</v>
      </c>
      <c r="AW258" s="7667" t="s">
        <v>0</v>
      </c>
      <c r="AX258" s="7667" t="s">
        <v>1363</v>
      </c>
      <c r="AY258" s="7668" t="s">
        <v>1388</v>
      </c>
      <c r="AZ258" s="7669" t="s">
        <v>26</v>
      </c>
      <c r="BC258" s="4994"/>
      <c r="BD258" s="4994"/>
      <c r="BE258" s="4994"/>
      <c r="BF258" s="4994"/>
      <c r="BG258" s="4994"/>
      <c r="BH258" s="4994"/>
      <c r="BI258" s="4994"/>
      <c r="BJ258" s="4994"/>
      <c r="BK258" s="4994"/>
      <c r="BL258" s="4994"/>
      <c r="BM258" s="4994"/>
      <c r="BN258" s="4994"/>
      <c r="BO258" s="4994"/>
      <c r="BP258" s="4994"/>
      <c r="BQ258" s="4994"/>
      <c r="BR258" s="4994"/>
      <c r="BS258" s="4994"/>
      <c r="BT258" s="4994"/>
      <c r="BU258" s="5274"/>
      <c r="BV258" s="5294"/>
      <c r="BW258" s="5094"/>
      <c r="BX258" s="5095"/>
      <c r="BY258" s="5095"/>
      <c r="BZ258" s="5095"/>
      <c r="CA258" s="5095"/>
      <c r="CB258" s="5095"/>
      <c r="CC258" s="5095"/>
      <c r="CD258" s="5095"/>
      <c r="CE258" s="5095"/>
      <c r="CF258" s="5095"/>
      <c r="CG258" s="5095"/>
      <c r="CH258" s="5095"/>
      <c r="CI258" s="6475"/>
      <c r="CJ258" s="5166"/>
      <c r="CL258" s="5139"/>
      <c r="CM258" s="5139"/>
      <c r="CN258" s="5139"/>
      <c r="CO258" s="5139"/>
      <c r="CP258" s="5139"/>
      <c r="CQ258" s="5139"/>
      <c r="CR258" s="5139"/>
      <c r="CS258" s="5139"/>
      <c r="CT258" s="5139"/>
      <c r="CU258" s="5139"/>
      <c r="CV258" s="5139"/>
      <c r="CW258" s="5139"/>
      <c r="CX258" s="5139"/>
      <c r="CY258" s="5139"/>
      <c r="CZ258" s="5139"/>
      <c r="DA258" s="5139"/>
      <c r="DB258" s="5139"/>
      <c r="DC258" s="4994"/>
      <c r="DD258" s="5139"/>
      <c r="DE258" s="5148"/>
      <c r="DF258" s="5148"/>
      <c r="DG258" s="2248"/>
      <c r="DH258" s="2248"/>
      <c r="DI258" s="2248"/>
      <c r="DJ258" s="2248"/>
      <c r="DK258" s="2248"/>
      <c r="DL258" s="2248"/>
      <c r="DM258" s="2248"/>
      <c r="DN258" s="2248"/>
      <c r="DO258" s="2248"/>
      <c r="DP258" s="2248"/>
      <c r="DQ258" s="2248"/>
      <c r="DR258" s="2248"/>
      <c r="DS258" s="2248"/>
      <c r="DU258" s="4994"/>
      <c r="DV258" s="4994"/>
      <c r="DW258" s="4994"/>
      <c r="DX258" s="4994"/>
      <c r="DY258" s="4994"/>
      <c r="DZ258" s="4994"/>
      <c r="EA258" s="4994"/>
      <c r="EB258" s="4994"/>
      <c r="EC258" s="4994"/>
      <c r="ED258" s="4994"/>
      <c r="EE258" s="4994"/>
      <c r="EF258" s="4994"/>
      <c r="EG258" s="4994"/>
      <c r="EH258" s="4994"/>
      <c r="EI258" s="4994"/>
      <c r="EJ258" s="4994"/>
      <c r="EK258" s="4994"/>
      <c r="EL258" s="4994"/>
      <c r="EM258" s="6932"/>
      <c r="EN258" s="4449"/>
      <c r="EO258" s="4449"/>
      <c r="EP258" s="182"/>
      <c r="EQ258" s="182"/>
      <c r="ER258" s="182"/>
      <c r="ES258" s="182"/>
      <c r="ET258" s="182"/>
      <c r="EU258" s="182"/>
      <c r="EV258" s="182"/>
      <c r="EW258" s="182"/>
      <c r="EX258" s="182"/>
      <c r="EY258" s="182"/>
      <c r="EZ258" s="182"/>
      <c r="FA258" s="182"/>
      <c r="FB258" s="339"/>
      <c r="FD258" s="87"/>
      <c r="FE258" s="87"/>
      <c r="FF258" s="5012"/>
      <c r="FG258" s="5012"/>
      <c r="FH258" s="6505"/>
      <c r="FI258" s="5012"/>
      <c r="FJ258" s="5012"/>
      <c r="FK258" s="5012"/>
      <c r="FL258" s="6412"/>
      <c r="FM258" s="5012"/>
      <c r="FN258" s="5012"/>
      <c r="FO258" s="6411"/>
      <c r="FP258" s="5012"/>
      <c r="FQ258" s="6411"/>
      <c r="FR258" s="6411"/>
      <c r="FS258" s="6411"/>
      <c r="FT258" s="5012"/>
    </row>
    <row r="259" spans="17:176" ht="15" customHeight="1" thickBot="1">
      <c r="Q259" s="8103" t="s">
        <v>1818</v>
      </c>
      <c r="R259" s="8372" t="s">
        <v>1547</v>
      </c>
      <c r="S259" s="8398">
        <v>9</v>
      </c>
      <c r="T259" s="8369" t="s">
        <v>796</v>
      </c>
      <c r="U259" s="8566">
        <v>45866</v>
      </c>
      <c r="V259" s="8728">
        <v>52</v>
      </c>
      <c r="W259" s="8372" t="s">
        <v>35</v>
      </c>
      <c r="X259" s="8372">
        <v>130</v>
      </c>
      <c r="Y259" s="8045">
        <v>993.4</v>
      </c>
      <c r="Z259" s="8107">
        <v>45883</v>
      </c>
      <c r="AA259" s="8374">
        <v>45881</v>
      </c>
      <c r="AB259" s="8372">
        <v>25272</v>
      </c>
      <c r="AC259" s="8490">
        <v>52000</v>
      </c>
      <c r="AD259" s="8490">
        <f>(AC259-V259*1000)</f>
        <v>0</v>
      </c>
      <c r="AE259" s="8181">
        <f>(AC259*Y259/1000)</f>
        <v>51656.800000000003</v>
      </c>
      <c r="AF259" s="8045">
        <f t="shared" si="75"/>
        <v>2582.84</v>
      </c>
      <c r="AG259" s="8369">
        <v>5</v>
      </c>
      <c r="AH259" s="7711"/>
      <c r="AI259" s="7782"/>
      <c r="AJ259" s="7665"/>
      <c r="AK259" s="7685"/>
      <c r="AL259" s="7686" t="s">
        <v>3</v>
      </c>
      <c r="AM259" s="7686" t="s">
        <v>18</v>
      </c>
      <c r="AN259" s="7686"/>
      <c r="AO259" s="7686"/>
      <c r="AP259" s="7686"/>
      <c r="AQ259" s="7686" t="s">
        <v>21</v>
      </c>
      <c r="AR259" s="7686" t="s">
        <v>27</v>
      </c>
      <c r="AS259" s="7686" t="s">
        <v>28</v>
      </c>
      <c r="AT259" s="7686"/>
      <c r="AU259" s="7686"/>
      <c r="AV259" s="7686"/>
      <c r="AW259" s="7686"/>
      <c r="AX259" s="7686" t="s">
        <v>11</v>
      </c>
      <c r="AY259" s="7687"/>
      <c r="AZ259" s="7688"/>
      <c r="BC259" s="4994"/>
      <c r="BD259" s="4994"/>
      <c r="BE259" s="4994"/>
      <c r="BF259" s="4994"/>
      <c r="BG259" s="4994"/>
      <c r="BH259" s="4994"/>
      <c r="BI259" s="4994"/>
      <c r="BJ259" s="4994"/>
      <c r="BK259" s="4994"/>
      <c r="BL259" s="4994"/>
      <c r="BM259" s="4994"/>
      <c r="BN259" s="4994"/>
      <c r="BO259" s="4994"/>
      <c r="BP259" s="4994"/>
      <c r="BQ259" s="4994"/>
      <c r="BR259" s="4994"/>
      <c r="BS259" s="4994"/>
      <c r="BU259" s="5306"/>
      <c r="BV259" s="5294"/>
      <c r="BW259" s="5094"/>
      <c r="BX259" s="5095"/>
      <c r="BY259" s="5095"/>
      <c r="BZ259" s="5095"/>
      <c r="CA259" s="5095"/>
      <c r="CB259" s="5095"/>
      <c r="CC259" s="5095"/>
      <c r="CD259" s="5095"/>
      <c r="CE259" s="5095"/>
      <c r="CF259" s="5095"/>
      <c r="CG259" s="5095"/>
      <c r="CH259" s="5095"/>
      <c r="CI259" s="6475"/>
      <c r="CJ259" s="5166"/>
      <c r="CL259" s="5139"/>
      <c r="CM259" s="5139"/>
      <c r="CN259" s="5139"/>
      <c r="CO259" s="5139"/>
      <c r="CP259" s="5139"/>
      <c r="CQ259" s="5139"/>
      <c r="CR259" s="5139"/>
      <c r="CS259" s="5139"/>
      <c r="CT259" s="5139"/>
      <c r="CU259" s="5139"/>
      <c r="CV259" s="5139"/>
      <c r="CW259" s="5139"/>
      <c r="CX259" s="5139"/>
      <c r="CY259" s="5139"/>
      <c r="CZ259" s="5139"/>
      <c r="DA259" s="5139"/>
      <c r="DB259" s="5139"/>
      <c r="DC259" s="4994"/>
      <c r="DD259" s="5139"/>
      <c r="DE259" s="5148"/>
      <c r="DF259" s="5148"/>
      <c r="DG259" s="2248"/>
      <c r="DH259" s="2248"/>
      <c r="DI259" s="2248"/>
      <c r="DJ259" s="2248"/>
      <c r="DK259" s="2248"/>
      <c r="DL259" s="2248"/>
      <c r="DM259" s="2248"/>
      <c r="DN259" s="2248"/>
      <c r="DO259" s="2248"/>
      <c r="DP259" s="2248"/>
      <c r="DQ259" s="2248"/>
      <c r="DR259" s="2248"/>
      <c r="DS259" s="2248"/>
      <c r="DU259" s="4994"/>
      <c r="DV259" s="4994"/>
      <c r="DW259" s="4994"/>
      <c r="DX259" s="4994"/>
      <c r="DY259" s="4994"/>
      <c r="DZ259" s="4994"/>
      <c r="EA259" s="4994"/>
      <c r="EB259" s="4994"/>
      <c r="EC259" s="4994"/>
      <c r="ED259" s="4994"/>
      <c r="EE259" s="4994"/>
      <c r="EF259" s="4994"/>
      <c r="EG259" s="4994"/>
      <c r="EH259" s="4994"/>
      <c r="EI259" s="4994"/>
      <c r="EJ259" s="4994"/>
      <c r="EK259" s="4994"/>
      <c r="EL259" s="4994"/>
      <c r="EM259" s="6932"/>
      <c r="EN259" s="4449"/>
      <c r="EO259" s="4449"/>
      <c r="EP259" s="182"/>
      <c r="EQ259" s="182"/>
      <c r="ER259" s="182"/>
      <c r="ES259" s="182"/>
      <c r="ET259" s="182"/>
      <c r="EU259" s="182"/>
      <c r="EV259" s="182"/>
      <c r="EW259" s="182"/>
      <c r="EX259" s="182"/>
      <c r="EY259" s="182"/>
      <c r="EZ259" s="182"/>
      <c r="FA259" s="182"/>
      <c r="FB259" s="339"/>
      <c r="FD259" s="5012"/>
      <c r="FE259" s="5012"/>
      <c r="FF259" s="5012"/>
      <c r="FG259" s="5012"/>
      <c r="FH259" s="5012"/>
      <c r="FI259" s="5012"/>
      <c r="FJ259" s="5012"/>
      <c r="FK259" s="5012"/>
      <c r="FL259" s="90"/>
      <c r="FM259" s="5012"/>
      <c r="FN259" s="5012"/>
      <c r="FO259" s="5012"/>
      <c r="FP259" s="5012"/>
      <c r="FQ259" s="5012"/>
      <c r="FR259" s="5012"/>
      <c r="FS259" s="5012"/>
      <c r="FT259" s="5012"/>
    </row>
    <row r="260" spans="17:176">
      <c r="Q260" s="7750" t="s">
        <v>1222</v>
      </c>
      <c r="R260" s="7717" t="s">
        <v>1547</v>
      </c>
      <c r="S260" s="7779">
        <v>17</v>
      </c>
      <c r="T260" s="7714" t="s">
        <v>796</v>
      </c>
      <c r="U260" s="7780">
        <v>45882</v>
      </c>
      <c r="V260" s="7760">
        <v>30</v>
      </c>
      <c r="W260" s="7717" t="s">
        <v>35</v>
      </c>
      <c r="X260" s="7717">
        <v>50</v>
      </c>
      <c r="Y260" s="7722">
        <v>1078</v>
      </c>
      <c r="Z260" s="7719">
        <v>45891</v>
      </c>
      <c r="AA260" s="7720">
        <v>45891</v>
      </c>
      <c r="AB260" s="7717">
        <v>25328</v>
      </c>
      <c r="AC260" s="7721">
        <v>30000</v>
      </c>
      <c r="AD260" s="7721">
        <f>(AC260-V260*1000)</f>
        <v>0</v>
      </c>
      <c r="AE260" s="7752">
        <f>(AC260*Y260/1000)</f>
        <v>32340</v>
      </c>
      <c r="AF260" s="7722">
        <f t="shared" si="75"/>
        <v>1617</v>
      </c>
      <c r="AG260" s="7714">
        <v>5</v>
      </c>
      <c r="AH260" s="7737" t="s">
        <v>1864</v>
      </c>
      <c r="AI260" s="7782"/>
      <c r="AJ260" s="7992" t="s">
        <v>1770</v>
      </c>
      <c r="AK260" s="7806">
        <v>496</v>
      </c>
      <c r="AL260" s="7803" t="s">
        <v>36</v>
      </c>
      <c r="AM260" s="7804">
        <v>45618</v>
      </c>
      <c r="AN260" s="8366">
        <v>17.600000000000001</v>
      </c>
      <c r="AO260" s="7806" t="s">
        <v>35</v>
      </c>
      <c r="AP260" s="8495">
        <f>(AN260*1000/400)</f>
        <v>44</v>
      </c>
      <c r="AQ260" s="7916">
        <v>1328</v>
      </c>
      <c r="AR260" s="7808">
        <v>45625</v>
      </c>
      <c r="AS260" s="7895">
        <v>45662</v>
      </c>
      <c r="AT260" s="7803">
        <v>24004</v>
      </c>
      <c r="AU260" s="7896">
        <v>17600</v>
      </c>
      <c r="AV260" s="7896">
        <f t="shared" ref="AV260:AV291" si="76">(AU260-AN260*1000)</f>
        <v>0</v>
      </c>
      <c r="AW260" s="7916">
        <f>(AQ260*AN260)</f>
        <v>23372.800000000003</v>
      </c>
      <c r="AX260" s="7916">
        <f t="shared" ref="AX260:AX291" si="77">(AW260*0.05)</f>
        <v>1168.6400000000001</v>
      </c>
      <c r="AY260" s="8367">
        <v>5</v>
      </c>
      <c r="AZ260" s="8061"/>
      <c r="BC260" s="4994"/>
      <c r="BD260" s="4994"/>
      <c r="BE260" s="4994"/>
      <c r="BF260" s="4994"/>
      <c r="BG260" s="4994"/>
      <c r="BH260" s="4994"/>
      <c r="BI260" s="4994"/>
      <c r="BJ260" s="4994"/>
      <c r="BK260" s="4994"/>
      <c r="BL260" s="4994"/>
      <c r="BM260" s="4994"/>
      <c r="BN260" s="4994"/>
      <c r="BO260" s="4994"/>
      <c r="BP260" s="4994"/>
      <c r="BQ260" s="4994"/>
      <c r="BR260" s="4994"/>
      <c r="BS260" s="4994"/>
      <c r="BU260" s="5286"/>
      <c r="BV260" s="5294"/>
      <c r="BW260" s="5094"/>
      <c r="BX260" s="5095"/>
      <c r="BY260" s="5095"/>
      <c r="BZ260" s="5095"/>
      <c r="CA260" s="5095"/>
      <c r="CB260" s="5095"/>
      <c r="CC260" s="5095"/>
      <c r="CD260" s="5095"/>
      <c r="CE260" s="5095"/>
      <c r="CF260" s="5095"/>
      <c r="CG260" s="5095"/>
      <c r="CH260" s="5095"/>
      <c r="CI260" s="6475"/>
      <c r="CJ260" s="5166"/>
      <c r="CL260" s="5139"/>
      <c r="CM260" s="5139"/>
      <c r="CN260" s="5139"/>
      <c r="CO260" s="5139"/>
      <c r="CP260" s="5139"/>
      <c r="CQ260" s="5139"/>
      <c r="CR260" s="5139"/>
      <c r="CS260" s="5139"/>
      <c r="CT260" s="5139"/>
      <c r="CU260" s="5139"/>
      <c r="CV260" s="5139"/>
      <c r="CW260" s="5139"/>
      <c r="CX260" s="5139"/>
      <c r="CY260" s="5139"/>
      <c r="CZ260" s="5139"/>
      <c r="DA260" s="5139"/>
      <c r="DB260" s="5139"/>
      <c r="DD260" s="5139"/>
      <c r="DE260" s="5148"/>
      <c r="DF260" s="5148"/>
      <c r="DG260" s="2248"/>
      <c r="DH260" s="2248"/>
      <c r="DI260" s="2248"/>
      <c r="DJ260" s="2248"/>
      <c r="DK260" s="2248"/>
      <c r="DL260" s="2248"/>
      <c r="DM260" s="2248"/>
      <c r="DN260" s="2248"/>
      <c r="DO260" s="2248"/>
      <c r="DP260" s="2248"/>
      <c r="DQ260" s="2248"/>
      <c r="DR260" s="2248"/>
      <c r="DS260" s="2248"/>
      <c r="DU260" s="4994"/>
      <c r="DV260" s="4994"/>
      <c r="DW260" s="4994"/>
      <c r="DX260" s="4994"/>
      <c r="DY260" s="4994"/>
      <c r="DZ260" s="4994"/>
      <c r="EA260" s="4994"/>
      <c r="EB260" s="4994"/>
      <c r="EC260" s="4994"/>
      <c r="ED260" s="4994"/>
      <c r="EE260" s="4994"/>
      <c r="EF260" s="4994"/>
      <c r="EG260" s="4994"/>
      <c r="EH260" s="4994"/>
      <c r="EI260" s="4994"/>
      <c r="EJ260" s="4994"/>
      <c r="EK260" s="4994"/>
      <c r="EL260" s="4994"/>
      <c r="EM260" s="6932"/>
      <c r="EN260" s="4449"/>
      <c r="EO260" s="4449"/>
      <c r="EP260" s="182"/>
      <c r="EQ260" s="182"/>
      <c r="ER260" s="182"/>
      <c r="ES260" s="182"/>
      <c r="ET260" s="182"/>
      <c r="EU260" s="182"/>
      <c r="EV260" s="182"/>
      <c r="EW260" s="182"/>
      <c r="EX260" s="182"/>
      <c r="EY260" s="182"/>
      <c r="EZ260" s="182"/>
      <c r="FA260" s="182"/>
      <c r="FB260" s="339"/>
      <c r="FD260" s="5012"/>
      <c r="FE260" s="5012"/>
      <c r="FF260" s="5012"/>
      <c r="FG260" s="5012"/>
      <c r="FH260" s="5012"/>
      <c r="FI260" s="5012"/>
      <c r="FJ260" s="5012"/>
      <c r="FK260" s="5012"/>
      <c r="FL260" s="90"/>
      <c r="FM260" s="5012"/>
      <c r="FN260" s="5012"/>
      <c r="FO260" s="5012"/>
      <c r="FP260" s="5012"/>
      <c r="FQ260" s="5012"/>
      <c r="FR260" s="5012"/>
      <c r="FS260" s="5012"/>
      <c r="FT260" s="5012"/>
    </row>
    <row r="261" spans="17:176">
      <c r="Q261" s="7925" t="s">
        <v>792</v>
      </c>
      <c r="R261" s="7736" t="s">
        <v>1766</v>
      </c>
      <c r="S261" s="7736">
        <v>573</v>
      </c>
      <c r="T261" s="7714" t="s">
        <v>796</v>
      </c>
      <c r="U261" s="7745">
        <v>45889</v>
      </c>
      <c r="V261" s="7753">
        <v>7.5</v>
      </c>
      <c r="W261" s="7761" t="s">
        <v>35</v>
      </c>
      <c r="X261" s="7717">
        <f>(V261*1000/500)</f>
        <v>15</v>
      </c>
      <c r="Y261" s="7754">
        <v>615</v>
      </c>
      <c r="Z261" s="7746">
        <v>45894</v>
      </c>
      <c r="AA261" s="7781">
        <v>45891</v>
      </c>
      <c r="AB261" s="7736">
        <v>25334</v>
      </c>
      <c r="AC261" s="7755">
        <v>7500</v>
      </c>
      <c r="AD261" s="7721">
        <f t="shared" ref="AD261:AD268" si="78">(AC261-V261*1000)</f>
        <v>0</v>
      </c>
      <c r="AE261" s="7756">
        <f t="shared" ref="AE261:AE266" si="79">(AC261*Y261/1000)</f>
        <v>4612.5</v>
      </c>
      <c r="AF261" s="7756">
        <f t="shared" si="75"/>
        <v>230.625</v>
      </c>
      <c r="AG261" s="7723">
        <v>5</v>
      </c>
      <c r="AH261" s="7737" t="s">
        <v>8</v>
      </c>
      <c r="AI261" s="7782"/>
      <c r="AJ261" s="7712" t="s">
        <v>1764</v>
      </c>
      <c r="AK261" s="7714">
        <v>498</v>
      </c>
      <c r="AL261" s="7714" t="s">
        <v>36</v>
      </c>
      <c r="AM261" s="7745">
        <v>45637</v>
      </c>
      <c r="AN261" s="7751">
        <v>105</v>
      </c>
      <c r="AO261" s="7717" t="s">
        <v>35</v>
      </c>
      <c r="AP261" s="8047">
        <f>(AN261*1000/500)</f>
        <v>210</v>
      </c>
      <c r="AQ261" s="7718">
        <v>544</v>
      </c>
      <c r="AR261" s="7746">
        <v>45644</v>
      </c>
      <c r="AS261" s="7781">
        <v>45662</v>
      </c>
      <c r="AT261" s="7736">
        <v>24004</v>
      </c>
      <c r="AU261" s="7723">
        <v>105000</v>
      </c>
      <c r="AV261" s="7721">
        <f t="shared" si="76"/>
        <v>0</v>
      </c>
      <c r="AW261" s="7752">
        <f t="shared" ref="AW261:AW305" si="80">(AU261*AQ261/1000)</f>
        <v>57120</v>
      </c>
      <c r="AX261" s="7752">
        <f t="shared" si="77"/>
        <v>2856</v>
      </c>
      <c r="AY261" s="7723">
        <v>5</v>
      </c>
      <c r="AZ261" s="7948"/>
      <c r="BC261" s="4994"/>
      <c r="BD261" s="4994"/>
      <c r="BE261" s="4994"/>
      <c r="BF261" s="4994"/>
      <c r="BG261" s="4994"/>
      <c r="BH261" s="4994"/>
      <c r="BI261" s="4994"/>
      <c r="BJ261" s="4994"/>
      <c r="BK261" s="4994"/>
      <c r="BL261" s="4994"/>
      <c r="BM261" s="4994"/>
      <c r="BN261" s="4994"/>
      <c r="BO261" s="4994"/>
      <c r="BP261" s="4994"/>
      <c r="BQ261" s="4994"/>
      <c r="BR261" s="4994"/>
      <c r="BS261" s="4994"/>
      <c r="BU261" s="5305"/>
      <c r="BV261" s="5294"/>
      <c r="BW261" s="5094"/>
      <c r="BX261" s="5095"/>
      <c r="BY261" s="5095"/>
      <c r="BZ261" s="5095"/>
      <c r="CA261" s="5095"/>
      <c r="CB261" s="5095"/>
      <c r="CC261" s="5095"/>
      <c r="CD261" s="5095"/>
      <c r="CE261" s="5095"/>
      <c r="CF261" s="5095"/>
      <c r="CG261" s="5095"/>
      <c r="CH261" s="5095"/>
      <c r="CI261" s="6475"/>
      <c r="CJ261" s="5166"/>
      <c r="CL261" s="5139"/>
      <c r="CM261" s="5139"/>
      <c r="CN261" s="5139"/>
      <c r="CO261" s="5139"/>
      <c r="CP261" s="5139"/>
      <c r="CQ261" s="5139"/>
      <c r="CR261" s="5139"/>
      <c r="CS261" s="5139"/>
      <c r="CT261" s="5139"/>
      <c r="CU261" s="5139"/>
      <c r="CV261" s="5139"/>
      <c r="CW261" s="5139"/>
      <c r="CX261" s="5139"/>
      <c r="CY261" s="5139"/>
      <c r="CZ261" s="5139"/>
      <c r="DA261" s="5139"/>
      <c r="DB261" s="5139"/>
      <c r="DD261" s="5139"/>
      <c r="DE261" s="5148"/>
      <c r="DF261" s="5148"/>
      <c r="DG261" s="2248"/>
      <c r="DH261" s="2248"/>
      <c r="DI261" s="2248"/>
      <c r="DJ261" s="2248"/>
      <c r="DK261" s="2248"/>
      <c r="DL261" s="2248"/>
      <c r="DM261" s="2248"/>
      <c r="DN261" s="2248"/>
      <c r="DO261" s="2248"/>
      <c r="DP261" s="2248"/>
      <c r="DQ261" s="2248"/>
      <c r="DR261" s="2248"/>
      <c r="DS261" s="2248"/>
      <c r="DU261" s="4994"/>
      <c r="DV261" s="4994"/>
      <c r="DW261" s="4994"/>
      <c r="DX261" s="4994"/>
      <c r="DY261" s="4994"/>
      <c r="DZ261" s="4994"/>
      <c r="EA261" s="4994"/>
      <c r="EB261" s="4994"/>
      <c r="EC261" s="4994"/>
      <c r="ED261" s="4994"/>
      <c r="EE261" s="4994"/>
      <c r="EF261" s="4994"/>
      <c r="EG261" s="4994"/>
      <c r="EH261" s="4994"/>
      <c r="EI261" s="4994"/>
      <c r="EJ261" s="4994"/>
      <c r="EK261" s="4994"/>
      <c r="EM261" s="5025"/>
      <c r="EN261" s="5047"/>
      <c r="EO261" s="5047"/>
      <c r="EP261" s="1556"/>
      <c r="EQ261" s="1556"/>
      <c r="ER261" s="1556"/>
      <c r="ES261" s="1556"/>
      <c r="ET261" s="1556"/>
      <c r="EU261" s="1556"/>
      <c r="EV261" s="1556"/>
      <c r="EW261" s="1556"/>
      <c r="EX261" s="1556"/>
      <c r="EY261" s="1556"/>
      <c r="EZ261" s="1556"/>
      <c r="FA261" s="1556"/>
      <c r="FB261" s="314"/>
      <c r="FD261" s="5012"/>
      <c r="FE261" s="5012"/>
      <c r="FF261" s="5012"/>
      <c r="FG261" s="5012"/>
      <c r="FH261" s="5012"/>
      <c r="FI261" s="5012"/>
      <c r="FJ261" s="5012"/>
      <c r="FK261" s="5012"/>
      <c r="FL261" s="90"/>
      <c r="FM261" s="5012"/>
      <c r="FN261" s="5012"/>
      <c r="FO261" s="5012"/>
      <c r="FP261" s="5012"/>
      <c r="FQ261" s="5012"/>
      <c r="FR261" s="5012"/>
      <c r="FS261" s="5012"/>
      <c r="FT261" s="5012"/>
    </row>
    <row r="262" spans="17:176" ht="15" thickBot="1">
      <c r="Q262" s="7925" t="s">
        <v>792</v>
      </c>
      <c r="R262" s="7714" t="s">
        <v>1764</v>
      </c>
      <c r="S262" s="7714">
        <v>574</v>
      </c>
      <c r="T262" s="7714" t="s">
        <v>796</v>
      </c>
      <c r="U262" s="7745">
        <v>45889</v>
      </c>
      <c r="V262" s="7751">
        <v>60</v>
      </c>
      <c r="W262" s="7717" t="s">
        <v>35</v>
      </c>
      <c r="X262" s="7717">
        <f>(V262*1000/500)</f>
        <v>120</v>
      </c>
      <c r="Y262" s="7718">
        <v>544</v>
      </c>
      <c r="Z262" s="7746">
        <v>45894</v>
      </c>
      <c r="AA262" s="7781">
        <v>45891</v>
      </c>
      <c r="AB262" s="7736">
        <v>25334</v>
      </c>
      <c r="AC262" s="7723">
        <v>69500</v>
      </c>
      <c r="AD262" s="7721">
        <f t="shared" si="78"/>
        <v>9500</v>
      </c>
      <c r="AE262" s="7752">
        <f t="shared" si="79"/>
        <v>37808</v>
      </c>
      <c r="AF262" s="7752">
        <f t="shared" si="75"/>
        <v>1890.4</v>
      </c>
      <c r="AG262" s="7723">
        <v>5</v>
      </c>
      <c r="AH262" s="7711" t="s">
        <v>8</v>
      </c>
      <c r="AI262" s="7782"/>
      <c r="AJ262" s="8176" t="s">
        <v>1766</v>
      </c>
      <c r="AK262" s="8369">
        <v>503</v>
      </c>
      <c r="AL262" s="8043" t="s">
        <v>36</v>
      </c>
      <c r="AM262" s="8370">
        <v>45672</v>
      </c>
      <c r="AN262" s="8371">
        <v>16</v>
      </c>
      <c r="AO262" s="8372" t="s">
        <v>35</v>
      </c>
      <c r="AP262" s="8047">
        <f>(AN262*1000/500)</f>
        <v>32</v>
      </c>
      <c r="AQ262" s="8373">
        <v>615</v>
      </c>
      <c r="AR262" s="8107">
        <v>45681</v>
      </c>
      <c r="AS262" s="8374">
        <v>45681</v>
      </c>
      <c r="AT262" s="8369">
        <v>24166</v>
      </c>
      <c r="AU262" s="8375">
        <v>16000</v>
      </c>
      <c r="AV262" s="8048">
        <f t="shared" si="76"/>
        <v>0</v>
      </c>
      <c r="AW262" s="8181">
        <f t="shared" si="80"/>
        <v>9840</v>
      </c>
      <c r="AX262" s="8181">
        <f t="shared" si="77"/>
        <v>492</v>
      </c>
      <c r="AY262" s="8050">
        <v>5</v>
      </c>
      <c r="AZ262" s="7948"/>
      <c r="BC262" s="4994"/>
      <c r="BD262" s="4994"/>
      <c r="BE262" s="4994"/>
      <c r="BF262" s="4994"/>
      <c r="BG262" s="4994"/>
      <c r="BH262" s="4994"/>
      <c r="BI262" s="4994"/>
      <c r="BJ262" s="4994"/>
      <c r="BK262" s="4994"/>
      <c r="BL262" s="4994"/>
      <c r="BM262" s="4994"/>
      <c r="BN262" s="4994"/>
      <c r="BO262" s="4994"/>
      <c r="BP262" s="4994"/>
      <c r="BQ262" s="4994"/>
      <c r="BR262" s="4994"/>
      <c r="BS262" s="4994"/>
      <c r="BU262" s="5308"/>
      <c r="BV262" s="5303"/>
      <c r="BW262" s="5282"/>
      <c r="BX262" s="5283"/>
      <c r="BY262" s="5283"/>
      <c r="BZ262" s="5283"/>
      <c r="CA262" s="5283"/>
      <c r="CB262" s="5283"/>
      <c r="CC262" s="5283"/>
      <c r="CD262" s="5283"/>
      <c r="CE262" s="5283"/>
      <c r="CF262" s="5283"/>
      <c r="CG262" s="5283"/>
      <c r="CH262" s="5283"/>
      <c r="CI262" s="6476"/>
      <c r="CJ262" s="5284"/>
      <c r="CL262" s="5139"/>
      <c r="CM262" s="5139"/>
      <c r="CN262" s="5139"/>
      <c r="CO262" s="5139"/>
      <c r="CP262" s="5139"/>
      <c r="CQ262" s="5139"/>
      <c r="CR262" s="5139"/>
      <c r="CS262" s="5139"/>
      <c r="CT262" s="5139"/>
      <c r="CU262" s="5139"/>
      <c r="CV262" s="5139"/>
      <c r="CW262" s="5139"/>
      <c r="CX262" s="5139"/>
      <c r="CY262" s="5139"/>
      <c r="CZ262" s="5139"/>
      <c r="DA262" s="5139"/>
      <c r="DB262" s="5139"/>
      <c r="DD262" s="5139"/>
      <c r="DE262" s="5148"/>
      <c r="DF262" s="5148"/>
      <c r="DG262" s="2248"/>
      <c r="DH262" s="2248"/>
      <c r="DI262" s="2248"/>
      <c r="DJ262" s="2248"/>
      <c r="DK262" s="2248"/>
      <c r="DL262" s="2248"/>
      <c r="DM262" s="2248"/>
      <c r="DN262" s="2248"/>
      <c r="DO262" s="2248"/>
      <c r="DP262" s="2248"/>
      <c r="DQ262" s="2248"/>
      <c r="DR262" s="2248"/>
      <c r="DS262" s="2248"/>
      <c r="DU262" s="4994"/>
      <c r="DV262" s="4994"/>
      <c r="DW262" s="4994"/>
      <c r="DX262" s="4994"/>
      <c r="DY262" s="4994"/>
      <c r="DZ262" s="4994"/>
      <c r="EA262" s="4994"/>
      <c r="EB262" s="4994"/>
      <c r="EC262" s="4994"/>
      <c r="ED262" s="4994"/>
      <c r="EE262" s="4994"/>
      <c r="EF262" s="4994"/>
      <c r="EG262" s="4994"/>
      <c r="EH262" s="4994"/>
      <c r="EI262" s="4994"/>
      <c r="EJ262" s="4994"/>
      <c r="EK262" s="4994"/>
      <c r="EM262" s="6933"/>
      <c r="EN262" s="4450"/>
      <c r="EO262" s="4450"/>
      <c r="EP262" s="326"/>
      <c r="EQ262" s="326"/>
      <c r="ER262" s="326"/>
      <c r="ES262" s="326"/>
      <c r="ET262" s="326"/>
      <c r="EU262" s="326"/>
      <c r="EV262" s="326"/>
      <c r="EW262" s="326"/>
      <c r="EX262" s="326"/>
      <c r="EY262" s="326"/>
      <c r="EZ262" s="326"/>
      <c r="FA262" s="326"/>
      <c r="FB262" s="327"/>
      <c r="FD262" s="5012"/>
      <c r="FE262" s="5012"/>
      <c r="FF262" s="5012"/>
      <c r="FG262" s="5012"/>
      <c r="FH262" s="5012"/>
      <c r="FI262" s="5012"/>
      <c r="FJ262" s="5012"/>
      <c r="FK262" s="5012"/>
      <c r="FL262" s="90"/>
      <c r="FM262" s="5012"/>
      <c r="FN262" s="5012"/>
      <c r="FO262" s="5012"/>
      <c r="FP262" s="5012"/>
      <c r="FQ262" s="5012"/>
      <c r="FR262" s="5012"/>
      <c r="FS262" s="5012"/>
      <c r="FT262" s="5012"/>
    </row>
    <row r="263" spans="17:176">
      <c r="Q263" s="7925" t="s">
        <v>792</v>
      </c>
      <c r="R263" s="7714" t="s">
        <v>1765</v>
      </c>
      <c r="S263" s="7813">
        <v>575</v>
      </c>
      <c r="T263" s="7714" t="s">
        <v>796</v>
      </c>
      <c r="U263" s="7745">
        <v>45889</v>
      </c>
      <c r="V263" s="7814">
        <v>1.2</v>
      </c>
      <c r="W263" s="7717" t="s">
        <v>35</v>
      </c>
      <c r="X263" s="7717">
        <f>(V263*1000/500)</f>
        <v>2.4</v>
      </c>
      <c r="Y263" s="7815">
        <v>655</v>
      </c>
      <c r="Z263" s="7746">
        <v>45894</v>
      </c>
      <c r="AA263" s="7781">
        <v>45891</v>
      </c>
      <c r="AB263" s="7736">
        <v>25334</v>
      </c>
      <c r="AC263" s="7817">
        <v>1500</v>
      </c>
      <c r="AD263" s="7721">
        <f t="shared" si="78"/>
        <v>300</v>
      </c>
      <c r="AE263" s="7818">
        <f t="shared" si="79"/>
        <v>982.5</v>
      </c>
      <c r="AF263" s="7818">
        <f t="shared" si="75"/>
        <v>49.125</v>
      </c>
      <c r="AG263" s="7723">
        <v>5</v>
      </c>
      <c r="AH263" s="7711" t="s">
        <v>8</v>
      </c>
      <c r="AI263" s="7782"/>
      <c r="AJ263" s="8176" t="s">
        <v>1764</v>
      </c>
      <c r="AK263" s="8043">
        <v>504</v>
      </c>
      <c r="AL263" s="8043" t="s">
        <v>36</v>
      </c>
      <c r="AM263" s="8370">
        <v>45672</v>
      </c>
      <c r="AN263" s="8105">
        <v>270</v>
      </c>
      <c r="AO263" s="8047" t="s">
        <v>35</v>
      </c>
      <c r="AP263" s="8047">
        <f>(AN263*1000/500)</f>
        <v>540</v>
      </c>
      <c r="AQ263" s="8106">
        <v>544</v>
      </c>
      <c r="AR263" s="8107">
        <v>45681</v>
      </c>
      <c r="AS263" s="8374">
        <v>45681</v>
      </c>
      <c r="AT263" s="8369">
        <v>24166</v>
      </c>
      <c r="AU263" s="8050">
        <v>221000</v>
      </c>
      <c r="AV263" s="8048">
        <f t="shared" si="76"/>
        <v>-49000</v>
      </c>
      <c r="AW263" s="8108">
        <f t="shared" si="80"/>
        <v>120224</v>
      </c>
      <c r="AX263" s="8108">
        <f t="shared" si="77"/>
        <v>6011.2000000000007</v>
      </c>
      <c r="AY263" s="8050">
        <v>5</v>
      </c>
      <c r="AZ263" s="7948"/>
      <c r="BC263" s="4994"/>
      <c r="BD263" s="4994"/>
      <c r="BE263" s="4994"/>
      <c r="BF263" s="4994"/>
      <c r="BG263" s="4994"/>
      <c r="BH263" s="4994"/>
      <c r="BI263" s="4994"/>
      <c r="BJ263" s="4994"/>
      <c r="BK263" s="4994"/>
      <c r="BL263" s="4994"/>
      <c r="BM263" s="4994"/>
      <c r="BN263" s="4994"/>
      <c r="BO263" s="4994"/>
      <c r="BP263" s="4994"/>
      <c r="BQ263" s="4994"/>
      <c r="BR263" s="4994"/>
      <c r="BS263" s="4994"/>
      <c r="BU263" s="5270"/>
      <c r="BV263" s="5101"/>
      <c r="BW263" s="5101"/>
      <c r="BX263" s="5102"/>
      <c r="BY263" s="5102"/>
      <c r="BZ263" s="5102"/>
      <c r="CA263" s="5102"/>
      <c r="CB263" s="5102"/>
      <c r="CC263" s="5102"/>
      <c r="CD263" s="5102"/>
      <c r="CE263" s="5102"/>
      <c r="CF263" s="5102"/>
      <c r="CG263" s="5102"/>
      <c r="CH263" s="5102"/>
      <c r="CI263" s="5102"/>
      <c r="CJ263" s="5102"/>
      <c r="CL263" s="5139"/>
      <c r="CM263" s="5139"/>
      <c r="CN263" s="5139"/>
      <c r="CO263" s="5139"/>
      <c r="CP263" s="5139"/>
      <c r="CQ263" s="5139"/>
      <c r="CR263" s="5139"/>
      <c r="CS263" s="5139"/>
      <c r="CT263" s="5139"/>
      <c r="CU263" s="5139"/>
      <c r="CV263" s="5139"/>
      <c r="CW263" s="5139"/>
      <c r="CX263" s="5139"/>
      <c r="CY263" s="5139"/>
      <c r="CZ263" s="5139"/>
      <c r="DA263" s="5139"/>
      <c r="DB263" s="5139"/>
      <c r="DD263" s="5139"/>
      <c r="DE263" s="5148"/>
      <c r="DF263" s="5148"/>
      <c r="DG263" s="2248"/>
      <c r="DH263" s="2248"/>
      <c r="DI263" s="2248"/>
      <c r="DJ263" s="2248"/>
      <c r="DK263" s="2248"/>
      <c r="DL263" s="2248"/>
      <c r="DM263" s="2248"/>
      <c r="DN263" s="2248"/>
      <c r="DO263" s="2248"/>
      <c r="DP263" s="2248"/>
      <c r="DQ263" s="2248"/>
      <c r="DR263" s="2248"/>
      <c r="DS263" s="2248"/>
      <c r="DU263" s="4994"/>
      <c r="DV263" s="4994"/>
      <c r="DW263" s="4994"/>
      <c r="DX263" s="4994"/>
      <c r="DY263" s="4994"/>
      <c r="DZ263" s="4994"/>
      <c r="EA263" s="4994"/>
      <c r="EB263" s="4994"/>
      <c r="EC263" s="4994"/>
      <c r="ED263" s="4994"/>
      <c r="EE263" s="4994"/>
      <c r="EF263" s="4994"/>
      <c r="EG263" s="4994"/>
      <c r="EH263" s="4994"/>
      <c r="EI263" s="4994"/>
      <c r="EJ263" s="4994"/>
      <c r="EK263" s="4994"/>
      <c r="EM263" s="5012"/>
      <c r="EN263" s="4153"/>
      <c r="EO263" s="4153"/>
      <c r="EP263" s="86"/>
      <c r="EQ263" s="86"/>
      <c r="ER263" s="86"/>
      <c r="ES263" s="86"/>
      <c r="ET263" s="86"/>
      <c r="EU263" s="86"/>
      <c r="EV263" s="86"/>
      <c r="EW263" s="86"/>
      <c r="EX263" s="86"/>
      <c r="EY263" s="86"/>
      <c r="EZ263" s="86"/>
      <c r="FA263" s="86"/>
      <c r="FB263" s="86"/>
      <c r="FD263" s="5012"/>
      <c r="FE263" s="5012"/>
      <c r="FF263" s="5012"/>
      <c r="FG263" s="5012"/>
      <c r="FH263" s="5012"/>
      <c r="FI263" s="5012"/>
      <c r="FJ263" s="5012"/>
      <c r="FK263" s="5012"/>
      <c r="FL263" s="90"/>
      <c r="FM263" s="5012"/>
      <c r="FN263" s="5012"/>
      <c r="FO263" s="5012"/>
      <c r="FP263" s="5012"/>
      <c r="FQ263" s="5012"/>
      <c r="FR263" s="5012"/>
      <c r="FS263" s="5012"/>
      <c r="FT263" s="5012"/>
    </row>
    <row r="264" spans="17:176">
      <c r="Q264" s="7925" t="s">
        <v>792</v>
      </c>
      <c r="R264" s="8540" t="s">
        <v>1769</v>
      </c>
      <c r="S264" s="7714">
        <v>576</v>
      </c>
      <c r="T264" s="7714" t="s">
        <v>796</v>
      </c>
      <c r="U264" s="7745">
        <v>45889</v>
      </c>
      <c r="V264" s="7751">
        <v>15</v>
      </c>
      <c r="W264" s="7717" t="s">
        <v>35</v>
      </c>
      <c r="X264" s="7717">
        <f>(V264*1000/400)</f>
        <v>37.5</v>
      </c>
      <c r="Y264" s="7718">
        <v>1328</v>
      </c>
      <c r="Z264" s="7746">
        <v>45894</v>
      </c>
      <c r="AA264" s="7781">
        <v>45891</v>
      </c>
      <c r="AB264" s="7736">
        <v>25334</v>
      </c>
      <c r="AC264" s="7723">
        <v>15200</v>
      </c>
      <c r="AD264" s="7721">
        <f t="shared" si="78"/>
        <v>200</v>
      </c>
      <c r="AE264" s="7752">
        <f t="shared" si="79"/>
        <v>20185.599999999999</v>
      </c>
      <c r="AF264" s="7752">
        <f t="shared" si="75"/>
        <v>1009.28</v>
      </c>
      <c r="AG264" s="7723">
        <v>5</v>
      </c>
      <c r="AH264" s="7711" t="s">
        <v>8</v>
      </c>
      <c r="AI264" s="7782"/>
      <c r="AJ264" s="7712" t="s">
        <v>1764</v>
      </c>
      <c r="AK264" s="7714">
        <v>504</v>
      </c>
      <c r="AL264" s="7714" t="s">
        <v>36</v>
      </c>
      <c r="AM264" s="7745">
        <v>45672</v>
      </c>
      <c r="AN264" s="7751">
        <v>49</v>
      </c>
      <c r="AO264" s="7717" t="s">
        <v>35</v>
      </c>
      <c r="AP264" s="8047">
        <f>(AN264*1000/500)</f>
        <v>98</v>
      </c>
      <c r="AQ264" s="7718">
        <v>544</v>
      </c>
      <c r="AR264" s="7746">
        <v>45681</v>
      </c>
      <c r="AS264" s="7781">
        <v>45696</v>
      </c>
      <c r="AT264" s="7736">
        <v>24299</v>
      </c>
      <c r="AU264" s="7723">
        <v>50000</v>
      </c>
      <c r="AV264" s="7721">
        <f t="shared" si="76"/>
        <v>1000</v>
      </c>
      <c r="AW264" s="7752">
        <f t="shared" si="80"/>
        <v>27200</v>
      </c>
      <c r="AX264" s="7752">
        <f t="shared" si="77"/>
        <v>1360</v>
      </c>
      <c r="AY264" s="7723">
        <v>5</v>
      </c>
      <c r="AZ264" s="7948"/>
      <c r="BC264" s="4994"/>
      <c r="BD264" s="4994"/>
      <c r="BE264" s="4994"/>
      <c r="BF264" s="4994"/>
      <c r="BG264" s="4994"/>
      <c r="BH264" s="4994"/>
      <c r="BI264" s="4994"/>
      <c r="BJ264" s="4994"/>
      <c r="BK264" s="4994"/>
      <c r="BL264" s="4994"/>
      <c r="BM264" s="4994"/>
      <c r="BN264" s="4994"/>
      <c r="BO264" s="4994"/>
      <c r="BP264" s="4994"/>
      <c r="BQ264" s="4994"/>
      <c r="BR264" s="4994"/>
      <c r="BS264" s="4994"/>
      <c r="BU264" s="5162"/>
      <c r="BV264" s="5101"/>
      <c r="BW264" s="5101"/>
      <c r="BX264" s="5102"/>
      <c r="BY264" s="5102"/>
      <c r="BZ264" s="5102"/>
      <c r="CA264" s="5102"/>
      <c r="CB264" s="5102"/>
      <c r="CC264" s="5102"/>
      <c r="CD264" s="5102"/>
      <c r="CE264" s="5102"/>
      <c r="CF264" s="5102"/>
      <c r="CG264" s="5102"/>
      <c r="CH264" s="5102"/>
      <c r="CI264" s="5102"/>
      <c r="CJ264" s="5102"/>
      <c r="CL264" s="5139"/>
      <c r="CM264" s="5139"/>
      <c r="CN264" s="5139"/>
      <c r="CO264" s="5139"/>
      <c r="CP264" s="5139"/>
      <c r="CQ264" s="5139"/>
      <c r="CR264" s="5139"/>
      <c r="CS264" s="5139"/>
      <c r="CT264" s="5139"/>
      <c r="CU264" s="5139"/>
      <c r="CV264" s="5139"/>
      <c r="CW264" s="5139"/>
      <c r="CX264" s="5139"/>
      <c r="CY264" s="5139"/>
      <c r="CZ264" s="5139"/>
      <c r="DA264" s="5139"/>
      <c r="DB264" s="5139"/>
      <c r="DD264" s="5139"/>
      <c r="DE264" s="5148"/>
      <c r="DF264" s="5148"/>
      <c r="DG264" s="2248"/>
      <c r="DH264" s="2248"/>
      <c r="DI264" s="2248"/>
      <c r="DJ264" s="2248"/>
      <c r="DK264" s="2248"/>
      <c r="DL264" s="2248"/>
      <c r="DM264" s="2248"/>
      <c r="DN264" s="2248"/>
      <c r="DO264" s="2248"/>
      <c r="DP264" s="2248"/>
      <c r="DQ264" s="2248"/>
      <c r="DR264" s="2248"/>
      <c r="DS264" s="2248"/>
      <c r="DU264" s="4994"/>
      <c r="DV264" s="4994"/>
      <c r="DW264" s="4994"/>
      <c r="DX264" s="4994"/>
      <c r="DY264" s="4994"/>
      <c r="DZ264" s="4994"/>
      <c r="EA264" s="4994"/>
      <c r="EB264" s="4994"/>
      <c r="EC264" s="4994"/>
      <c r="ED264" s="4994"/>
      <c r="EE264" s="4994"/>
      <c r="EF264" s="4994"/>
      <c r="EG264" s="4994"/>
      <c r="EH264" s="4994"/>
      <c r="EI264" s="4994"/>
      <c r="EJ264" s="4994"/>
      <c r="EK264" s="4994"/>
      <c r="FD264" s="5012"/>
      <c r="FE264" s="5012"/>
      <c r="FF264" s="5012"/>
      <c r="FG264" s="5012"/>
      <c r="FH264" s="5012"/>
      <c r="FI264" s="5012"/>
      <c r="FJ264" s="5012"/>
      <c r="FK264" s="5012"/>
      <c r="FL264" s="90"/>
      <c r="FM264" s="5012"/>
      <c r="FN264" s="5012"/>
      <c r="FO264" s="5012"/>
      <c r="FP264" s="5012"/>
      <c r="FQ264" s="5012"/>
      <c r="FR264" s="5012"/>
      <c r="FS264" s="5012"/>
      <c r="FT264" s="5012"/>
    </row>
    <row r="265" spans="17:176" ht="15" thickBot="1">
      <c r="Q265" s="7925" t="s">
        <v>792</v>
      </c>
      <c r="R265" s="7714" t="s">
        <v>1767</v>
      </c>
      <c r="S265" s="7717">
        <v>577</v>
      </c>
      <c r="T265" s="7714" t="s">
        <v>796</v>
      </c>
      <c r="U265" s="7745">
        <v>45889</v>
      </c>
      <c r="V265" s="7735">
        <v>12</v>
      </c>
      <c r="W265" s="7717" t="s">
        <v>35</v>
      </c>
      <c r="X265" s="7717">
        <f>(V265*1000/500)</f>
        <v>24</v>
      </c>
      <c r="Y265" s="7722">
        <v>427</v>
      </c>
      <c r="Z265" s="7746">
        <v>45894</v>
      </c>
      <c r="AA265" s="7781">
        <v>45891</v>
      </c>
      <c r="AB265" s="7736">
        <v>25334</v>
      </c>
      <c r="AC265" s="7721">
        <v>12000</v>
      </c>
      <c r="AD265" s="7721">
        <f t="shared" si="78"/>
        <v>0</v>
      </c>
      <c r="AE265" s="7722">
        <f t="shared" si="79"/>
        <v>5124</v>
      </c>
      <c r="AF265" s="7722">
        <f t="shared" si="75"/>
        <v>256.2</v>
      </c>
      <c r="AG265" s="7748">
        <v>5</v>
      </c>
      <c r="AH265" s="7711" t="s">
        <v>8</v>
      </c>
      <c r="AI265" s="7782"/>
      <c r="AJ265" s="8176" t="s">
        <v>1765</v>
      </c>
      <c r="AK265" s="8376">
        <v>505</v>
      </c>
      <c r="AL265" s="8043" t="s">
        <v>36</v>
      </c>
      <c r="AM265" s="8370">
        <v>45672</v>
      </c>
      <c r="AN265" s="8377">
        <v>4</v>
      </c>
      <c r="AO265" s="8047" t="s">
        <v>35</v>
      </c>
      <c r="AP265" s="8047">
        <f>(AN265*1000/500)</f>
        <v>8</v>
      </c>
      <c r="AQ265" s="8378">
        <v>655</v>
      </c>
      <c r="AR265" s="8107">
        <v>45681</v>
      </c>
      <c r="AS265" s="8374">
        <v>45681</v>
      </c>
      <c r="AT265" s="8369">
        <v>24166</v>
      </c>
      <c r="AU265" s="8379">
        <v>4000</v>
      </c>
      <c r="AV265" s="8048">
        <f t="shared" si="76"/>
        <v>0</v>
      </c>
      <c r="AW265" s="8380">
        <f t="shared" si="80"/>
        <v>2620</v>
      </c>
      <c r="AX265" s="8380">
        <f t="shared" si="77"/>
        <v>131</v>
      </c>
      <c r="AY265" s="8050">
        <v>5</v>
      </c>
      <c r="AZ265" s="7948"/>
      <c r="BU265" s="5162"/>
      <c r="BV265" s="5101"/>
      <c r="BW265" s="5101"/>
      <c r="BX265" s="5102"/>
      <c r="BY265" s="5102"/>
      <c r="BZ265" s="5102"/>
      <c r="CA265" s="5102"/>
      <c r="CB265" s="5102"/>
      <c r="CC265" s="5102"/>
      <c r="CD265" s="5102"/>
      <c r="CE265" s="5102"/>
      <c r="CF265" s="5102"/>
      <c r="CG265" s="5102"/>
      <c r="CH265" s="5102"/>
      <c r="CI265" s="5102"/>
      <c r="CJ265" s="5102"/>
      <c r="CL265" s="5139"/>
      <c r="CM265" s="5139"/>
      <c r="CN265" s="5139"/>
      <c r="CO265" s="5139"/>
      <c r="CP265" s="5139"/>
      <c r="CQ265" s="5139"/>
      <c r="CR265" s="5139"/>
      <c r="CS265" s="5139"/>
      <c r="CT265" s="5139"/>
      <c r="CU265" s="5139"/>
      <c r="CV265" s="5139"/>
      <c r="CW265" s="5139"/>
      <c r="CX265" s="5139"/>
      <c r="CY265" s="5139"/>
      <c r="CZ265" s="5139"/>
      <c r="DA265" s="5139"/>
      <c r="DB265" s="5139"/>
      <c r="DD265" s="5139"/>
      <c r="DE265" s="5148"/>
      <c r="DF265" s="5148"/>
      <c r="DG265" s="2248"/>
      <c r="DH265" s="2248"/>
      <c r="DI265" s="2248"/>
      <c r="DJ265" s="2248"/>
      <c r="DK265" s="2248"/>
      <c r="DL265" s="2248"/>
      <c r="DM265" s="2248"/>
      <c r="DN265" s="2248"/>
      <c r="DO265" s="2248"/>
      <c r="DP265" s="2248"/>
      <c r="DQ265" s="2248"/>
      <c r="DR265" s="2248"/>
      <c r="DS265" s="2248"/>
      <c r="DU265" s="4994"/>
      <c r="DV265" s="4994"/>
      <c r="DW265" s="4994"/>
      <c r="DX265" s="4994"/>
      <c r="DY265" s="4994"/>
      <c r="DZ265" s="4994"/>
      <c r="EA265" s="4994"/>
      <c r="EB265" s="4994"/>
      <c r="EC265" s="4994"/>
      <c r="ED265" s="4994"/>
      <c r="EE265" s="4994"/>
      <c r="EF265" s="4994"/>
      <c r="EG265" s="4994"/>
      <c r="EH265" s="4994"/>
      <c r="EI265" s="4994"/>
      <c r="EJ265" s="4994"/>
      <c r="EK265" s="4994"/>
      <c r="FD265" s="5012"/>
      <c r="FE265" s="5012"/>
      <c r="FF265" s="5012"/>
      <c r="FG265" s="5012"/>
      <c r="FH265" s="5012"/>
      <c r="FI265" s="5012"/>
      <c r="FJ265" s="5012"/>
      <c r="FK265" s="5012"/>
      <c r="FL265" s="90"/>
      <c r="FM265" s="5012"/>
      <c r="FN265" s="5012"/>
      <c r="FO265" s="5012"/>
      <c r="FP265" s="5012"/>
      <c r="FQ265" s="5012"/>
      <c r="FR265" s="5012"/>
      <c r="FS265" s="5012"/>
      <c r="FT265" s="5012"/>
    </row>
    <row r="266" spans="17:176">
      <c r="Q266" s="7925" t="s">
        <v>792</v>
      </c>
      <c r="R266" s="7717" t="s">
        <v>1768</v>
      </c>
      <c r="S266" s="7717">
        <v>578</v>
      </c>
      <c r="T266" s="7714" t="s">
        <v>796</v>
      </c>
      <c r="U266" s="7745">
        <v>45889</v>
      </c>
      <c r="V266" s="7735">
        <v>5</v>
      </c>
      <c r="W266" s="7717" t="s">
        <v>35</v>
      </c>
      <c r="X266" s="7717">
        <f>(V266*1000/400)</f>
        <v>12.5</v>
      </c>
      <c r="Y266" s="7722">
        <v>1328</v>
      </c>
      <c r="Z266" s="7746">
        <v>45894</v>
      </c>
      <c r="AA266" s="7781">
        <v>45891</v>
      </c>
      <c r="AB266" s="7736">
        <v>25334</v>
      </c>
      <c r="AC266" s="7721">
        <v>5200</v>
      </c>
      <c r="AD266" s="7721">
        <f t="shared" si="78"/>
        <v>200</v>
      </c>
      <c r="AE266" s="7722">
        <f t="shared" si="79"/>
        <v>6905.6</v>
      </c>
      <c r="AF266" s="7722">
        <f t="shared" si="75"/>
        <v>345.28000000000003</v>
      </c>
      <c r="AG266" s="7748">
        <v>5</v>
      </c>
      <c r="AH266" s="7711" t="s">
        <v>8</v>
      </c>
      <c r="AI266" s="7782"/>
      <c r="AJ266" s="8384" t="s">
        <v>1769</v>
      </c>
      <c r="AK266" s="8047">
        <v>506</v>
      </c>
      <c r="AL266" s="8043" t="s">
        <v>36</v>
      </c>
      <c r="AM266" s="8370">
        <v>45672</v>
      </c>
      <c r="AN266" s="8382">
        <v>32</v>
      </c>
      <c r="AO266" s="8047" t="s">
        <v>35</v>
      </c>
      <c r="AP266" s="8372">
        <f>(AN266*1000/400)</f>
        <v>80</v>
      </c>
      <c r="AQ266" s="8049">
        <v>1328</v>
      </c>
      <c r="AR266" s="8107">
        <v>45681</v>
      </c>
      <c r="AS266" s="8374">
        <v>45681</v>
      </c>
      <c r="AT266" s="8369">
        <v>24166</v>
      </c>
      <c r="AU266" s="8048">
        <v>32000</v>
      </c>
      <c r="AV266" s="8048">
        <f t="shared" si="76"/>
        <v>0</v>
      </c>
      <c r="AW266" s="8049">
        <f t="shared" si="80"/>
        <v>42496</v>
      </c>
      <c r="AX266" s="8049">
        <f t="shared" si="77"/>
        <v>2124.8000000000002</v>
      </c>
      <c r="AY266" s="8383">
        <v>5</v>
      </c>
      <c r="AZ266" s="7948"/>
      <c r="BU266" s="5262"/>
      <c r="BV266" s="5084"/>
      <c r="BW266" s="5085" t="s">
        <v>14</v>
      </c>
      <c r="BX266" s="5085" t="s">
        <v>12</v>
      </c>
      <c r="BY266" s="5085"/>
      <c r="BZ266" s="5085"/>
      <c r="CA266" s="5085" t="s">
        <v>15</v>
      </c>
      <c r="CB266" s="5085" t="s">
        <v>12</v>
      </c>
      <c r="CC266" s="5085" t="s">
        <v>12</v>
      </c>
      <c r="CD266" s="5085"/>
      <c r="CE266" s="5085"/>
      <c r="CF266" s="5085"/>
      <c r="CG266" s="5085"/>
      <c r="CH266" s="5085" t="s">
        <v>0</v>
      </c>
      <c r="CI266" s="6466"/>
      <c r="CJ266" s="5086"/>
      <c r="CL266" s="5139"/>
      <c r="CM266" s="5139"/>
      <c r="CN266" s="5139"/>
      <c r="CO266" s="5139"/>
      <c r="CP266" s="5139"/>
      <c r="CQ266" s="5139"/>
      <c r="CR266" s="5139"/>
      <c r="CS266" s="5139"/>
      <c r="CT266" s="5139"/>
      <c r="CU266" s="5139"/>
      <c r="CV266" s="5139"/>
      <c r="CW266" s="5139"/>
      <c r="CX266" s="5139"/>
      <c r="CY266" s="5139"/>
      <c r="CZ266" s="5139"/>
      <c r="DA266" s="5139"/>
      <c r="DB266" s="5139"/>
      <c r="DD266" s="5139"/>
      <c r="DE266" s="5148"/>
      <c r="DF266" s="5148"/>
      <c r="DG266" s="2248"/>
      <c r="DH266" s="2248"/>
      <c r="DI266" s="2248"/>
      <c r="DJ266" s="2248"/>
      <c r="DK266" s="2248"/>
      <c r="DL266" s="2248"/>
      <c r="DM266" s="2248"/>
      <c r="DN266" s="2248"/>
      <c r="DO266" s="2248"/>
      <c r="DP266" s="2248"/>
      <c r="DQ266" s="2248"/>
      <c r="DR266" s="2248"/>
      <c r="DS266" s="2248"/>
      <c r="DU266" s="4994"/>
      <c r="DV266" s="4994"/>
      <c r="DW266" s="4994"/>
      <c r="DX266" s="4994"/>
      <c r="DY266" s="4994"/>
      <c r="DZ266" s="4994"/>
      <c r="EA266" s="4994"/>
      <c r="EB266" s="4994"/>
      <c r="EC266" s="4994"/>
      <c r="ED266" s="4994"/>
      <c r="EE266" s="4994"/>
      <c r="EF266" s="4994"/>
      <c r="EG266" s="4994"/>
      <c r="EH266" s="4994"/>
      <c r="EI266" s="4994"/>
      <c r="EJ266" s="4994"/>
      <c r="EK266" s="4994"/>
      <c r="FD266" s="5012"/>
      <c r="FE266" s="5012"/>
      <c r="FF266" s="5012"/>
      <c r="FG266" s="5012"/>
      <c r="FH266" s="5012"/>
      <c r="FI266" s="5012"/>
      <c r="FJ266" s="5012"/>
      <c r="FK266" s="5012"/>
      <c r="FL266" s="90"/>
      <c r="FM266" s="5012"/>
      <c r="FN266" s="5012"/>
      <c r="FO266" s="5012"/>
      <c r="FP266" s="5012"/>
      <c r="FQ266" s="5012"/>
      <c r="FR266" s="5012"/>
      <c r="FS266" s="5012"/>
      <c r="FT266" s="5012"/>
    </row>
    <row r="267" spans="17:176">
      <c r="Q267" s="7750" t="s">
        <v>792</v>
      </c>
      <c r="R267" s="7717" t="s">
        <v>1770</v>
      </c>
      <c r="S267" s="7717">
        <v>579</v>
      </c>
      <c r="T267" s="7714" t="s">
        <v>796</v>
      </c>
      <c r="U267" s="7745">
        <v>45889</v>
      </c>
      <c r="V267" s="7735">
        <v>3</v>
      </c>
      <c r="W267" s="7717" t="s">
        <v>35</v>
      </c>
      <c r="X267" s="7761">
        <f>(V267*1000/400)</f>
        <v>7.5</v>
      </c>
      <c r="Y267" s="7722">
        <v>1328</v>
      </c>
      <c r="Z267" s="7746">
        <v>45894</v>
      </c>
      <c r="AA267" s="7781">
        <v>45891</v>
      </c>
      <c r="AB267" s="7736">
        <v>25334</v>
      </c>
      <c r="AC267" s="7721">
        <v>3200</v>
      </c>
      <c r="AD267" s="7721">
        <f t="shared" si="78"/>
        <v>200</v>
      </c>
      <c r="AE267" s="7722">
        <f>(Y267*V267)</f>
        <v>3984</v>
      </c>
      <c r="AF267" s="7722">
        <f t="shared" si="75"/>
        <v>199.20000000000002</v>
      </c>
      <c r="AG267" s="7748">
        <v>5</v>
      </c>
      <c r="AH267" s="7711" t="s">
        <v>8</v>
      </c>
      <c r="AI267" s="7782"/>
      <c r="AJ267" s="8176" t="s">
        <v>1767</v>
      </c>
      <c r="AK267" s="8043">
        <v>507</v>
      </c>
      <c r="AL267" s="8043" t="s">
        <v>36</v>
      </c>
      <c r="AM267" s="8370">
        <v>45672</v>
      </c>
      <c r="AN267" s="8105">
        <v>45</v>
      </c>
      <c r="AO267" s="8047" t="s">
        <v>35</v>
      </c>
      <c r="AP267" s="8047">
        <f>(AN267*1000/500)</f>
        <v>90</v>
      </c>
      <c r="AQ267" s="8106">
        <v>427</v>
      </c>
      <c r="AR267" s="8107">
        <v>45681</v>
      </c>
      <c r="AS267" s="8374">
        <v>45681</v>
      </c>
      <c r="AT267" s="8369">
        <v>24166</v>
      </c>
      <c r="AU267" s="8050">
        <v>45000</v>
      </c>
      <c r="AV267" s="8048">
        <f t="shared" si="76"/>
        <v>0</v>
      </c>
      <c r="AW267" s="8108">
        <f t="shared" si="80"/>
        <v>19215</v>
      </c>
      <c r="AX267" s="8108">
        <f t="shared" si="77"/>
        <v>960.75</v>
      </c>
      <c r="AY267" s="8050">
        <v>5</v>
      </c>
      <c r="AZ267" s="8001"/>
      <c r="BU267" s="5263" t="s">
        <v>4</v>
      </c>
      <c r="BV267" s="5087" t="s">
        <v>18</v>
      </c>
      <c r="BW267" s="5088" t="s">
        <v>19</v>
      </c>
      <c r="BX267" s="5088" t="s">
        <v>19</v>
      </c>
      <c r="BY267" s="5088" t="s">
        <v>20</v>
      </c>
      <c r="BZ267" s="5088" t="s">
        <v>21</v>
      </c>
      <c r="CA267" s="5088" t="s">
        <v>22</v>
      </c>
      <c r="CB267" s="5088" t="s">
        <v>23</v>
      </c>
      <c r="CC267" s="5088" t="s">
        <v>23</v>
      </c>
      <c r="CD267" s="5088" t="s">
        <v>24</v>
      </c>
      <c r="CE267" s="5088" t="s">
        <v>20</v>
      </c>
      <c r="CF267" s="5088" t="s">
        <v>25</v>
      </c>
      <c r="CG267" s="5088" t="s">
        <v>0</v>
      </c>
      <c r="CH267" s="5088" t="s">
        <v>1363</v>
      </c>
      <c r="CI267" s="6467"/>
      <c r="CJ267" s="5089" t="s">
        <v>26</v>
      </c>
      <c r="CL267" s="5139"/>
      <c r="CM267" s="5139"/>
      <c r="CN267" s="5139"/>
      <c r="CO267" s="5139"/>
      <c r="CP267" s="5139"/>
      <c r="CQ267" s="5139"/>
      <c r="CR267" s="5139"/>
      <c r="CS267" s="5139"/>
      <c r="CT267" s="5139"/>
      <c r="CU267" s="5139"/>
      <c r="CV267" s="5139"/>
      <c r="CW267" s="5139"/>
      <c r="CX267" s="5139"/>
      <c r="CY267" s="5139"/>
      <c r="CZ267" s="5139"/>
      <c r="DA267" s="5139"/>
      <c r="DB267" s="5139"/>
      <c r="DD267" s="5139"/>
      <c r="DE267" s="5148"/>
      <c r="DF267" s="5148"/>
      <c r="DG267" s="2248"/>
      <c r="DH267" s="2248"/>
      <c r="DI267" s="2248"/>
      <c r="DJ267" s="2248"/>
      <c r="DK267" s="2248"/>
      <c r="DL267" s="2248"/>
      <c r="DM267" s="2248"/>
      <c r="DN267" s="2248"/>
      <c r="DO267" s="2248"/>
      <c r="DP267" s="2248"/>
      <c r="DQ267" s="2248"/>
      <c r="DR267" s="2248"/>
      <c r="DS267" s="2248"/>
      <c r="DU267" s="4994"/>
      <c r="DV267" s="4994"/>
      <c r="DW267" s="4994"/>
      <c r="DX267" s="4994"/>
      <c r="DY267" s="4994"/>
      <c r="DZ267" s="4994"/>
      <c r="EA267" s="4994"/>
      <c r="EB267" s="4994"/>
      <c r="EC267" s="4994"/>
      <c r="ED267" s="4994"/>
      <c r="EE267" s="4994"/>
      <c r="EF267" s="4994"/>
      <c r="EG267" s="4994"/>
      <c r="EH267" s="4994"/>
      <c r="EI267" s="4994"/>
      <c r="EJ267" s="4994"/>
      <c r="EK267" s="4994"/>
    </row>
    <row r="268" spans="17:176" ht="24" customHeight="1" thickBot="1">
      <c r="Q268" s="8725" t="s">
        <v>1543</v>
      </c>
      <c r="R268" s="8047" t="s">
        <v>1774</v>
      </c>
      <c r="S268" s="8398">
        <v>79</v>
      </c>
      <c r="T268" s="8043"/>
      <c r="U268" s="8104">
        <v>45842</v>
      </c>
      <c r="V268" s="8599">
        <v>75</v>
      </c>
      <c r="W268" s="8372" t="s">
        <v>35</v>
      </c>
      <c r="X268" s="8372">
        <v>187.5</v>
      </c>
      <c r="Y268" s="8045">
        <v>1350</v>
      </c>
      <c r="Z268" s="8107">
        <v>45902</v>
      </c>
      <c r="AA268" s="8374">
        <v>45894</v>
      </c>
      <c r="AB268" s="8369">
        <v>25341</v>
      </c>
      <c r="AC268" s="8048">
        <v>76000</v>
      </c>
      <c r="AD268" s="8048">
        <f t="shared" si="78"/>
        <v>1000</v>
      </c>
      <c r="AE268" s="8049">
        <f>(AC268*Y268/1000)</f>
        <v>102600</v>
      </c>
      <c r="AF268" s="8049">
        <f t="shared" si="75"/>
        <v>5130</v>
      </c>
      <c r="AG268" s="8050">
        <v>5</v>
      </c>
      <c r="AH268" s="7711" t="s">
        <v>8</v>
      </c>
      <c r="AI268" s="7782"/>
      <c r="AJ268" s="8287" t="s">
        <v>1768</v>
      </c>
      <c r="AK268" s="8047">
        <v>508</v>
      </c>
      <c r="AL268" s="8043" t="s">
        <v>36</v>
      </c>
      <c r="AM268" s="8370">
        <v>45672</v>
      </c>
      <c r="AN268" s="8382">
        <v>2</v>
      </c>
      <c r="AO268" s="8047" t="s">
        <v>35</v>
      </c>
      <c r="AP268" s="8372">
        <f>(AN268*1000/400)</f>
        <v>5</v>
      </c>
      <c r="AQ268" s="8049">
        <v>1328</v>
      </c>
      <c r="AR268" s="8107">
        <v>45681</v>
      </c>
      <c r="AS268" s="8374">
        <v>45681</v>
      </c>
      <c r="AT268" s="8369">
        <v>24166</v>
      </c>
      <c r="AU268" s="8048">
        <v>2000</v>
      </c>
      <c r="AV268" s="8048">
        <f t="shared" si="76"/>
        <v>0</v>
      </c>
      <c r="AW268" s="8049">
        <f t="shared" si="80"/>
        <v>2656</v>
      </c>
      <c r="AX268" s="8049">
        <f t="shared" si="77"/>
        <v>132.80000000000001</v>
      </c>
      <c r="AY268" s="8383">
        <v>5</v>
      </c>
      <c r="AZ268" s="7948"/>
      <c r="BU268" s="5276"/>
      <c r="BV268" s="5087"/>
      <c r="BW268" s="5088" t="s">
        <v>3</v>
      </c>
      <c r="BX268" s="5088" t="s">
        <v>18</v>
      </c>
      <c r="BY268" s="5088"/>
      <c r="BZ268" s="5088"/>
      <c r="CA268" s="5088" t="s">
        <v>21</v>
      </c>
      <c r="CB268" s="5088" t="s">
        <v>27</v>
      </c>
      <c r="CC268" s="5088" t="s">
        <v>28</v>
      </c>
      <c r="CD268" s="5088"/>
      <c r="CE268" s="5088"/>
      <c r="CF268" s="5088"/>
      <c r="CG268" s="5088"/>
      <c r="CH268" s="5088" t="s">
        <v>11</v>
      </c>
      <c r="CI268" s="6467"/>
      <c r="CJ268" s="5089"/>
      <c r="CL268" s="5139"/>
      <c r="CM268" s="5139"/>
      <c r="CN268" s="5139"/>
      <c r="CO268" s="5139"/>
      <c r="CP268" s="5139"/>
      <c r="CQ268" s="5139"/>
      <c r="CR268" s="5139"/>
      <c r="CS268" s="5139"/>
      <c r="CT268" s="5139"/>
      <c r="CU268" s="5139"/>
      <c r="CV268" s="5139"/>
      <c r="CW268" s="5139"/>
      <c r="CX268" s="5139"/>
      <c r="CY268" s="5139"/>
      <c r="CZ268" s="5139"/>
      <c r="DA268" s="5139"/>
      <c r="DB268" s="5139"/>
      <c r="DD268" s="5012"/>
      <c r="DE268" s="4153"/>
      <c r="DF268" s="4153"/>
      <c r="DG268" s="86"/>
      <c r="DH268" s="86"/>
      <c r="DI268" s="86"/>
      <c r="DJ268" s="86"/>
      <c r="DK268" s="86"/>
      <c r="DL268" s="86"/>
      <c r="DM268" s="86"/>
      <c r="DN268" s="86"/>
      <c r="DO268" s="86"/>
      <c r="DP268" s="86"/>
      <c r="DQ268" s="86"/>
      <c r="DR268" s="86"/>
      <c r="DS268" s="86"/>
      <c r="DU268" s="4994"/>
      <c r="DV268" s="4994"/>
      <c r="DW268" s="4994"/>
      <c r="DX268" s="4994"/>
      <c r="DY268" s="4994"/>
      <c r="DZ268" s="4994"/>
      <c r="EA268" s="4994"/>
      <c r="EB268" s="4994"/>
      <c r="EC268" s="4994"/>
      <c r="ED268" s="4994"/>
      <c r="EE268" s="4994"/>
      <c r="EF268" s="4994"/>
      <c r="EG268" s="4994"/>
      <c r="EH268" s="4994"/>
      <c r="EI268" s="4994"/>
      <c r="EJ268" s="4994"/>
      <c r="EK268" s="4994"/>
    </row>
    <row r="269" spans="17:176" ht="15.6">
      <c r="Q269" s="7738"/>
      <c r="R269" s="7739"/>
      <c r="S269" s="7739"/>
      <c r="T269" s="7739"/>
      <c r="U269" s="7739"/>
      <c r="V269" s="7739"/>
      <c r="W269" s="7739"/>
      <c r="X269" s="7739"/>
      <c r="Y269" s="7888"/>
      <c r="Z269" s="7739"/>
      <c r="AA269" s="7887"/>
      <c r="AB269" s="7739"/>
      <c r="AC269" s="7739"/>
      <c r="AD269" s="7739"/>
      <c r="AE269" s="7739"/>
      <c r="AF269" s="7739"/>
      <c r="AG269" s="7739"/>
      <c r="AH269" s="8140"/>
      <c r="AI269" s="7782"/>
      <c r="AJ269" s="8176" t="s">
        <v>1764</v>
      </c>
      <c r="AK269" s="8043">
        <v>504</v>
      </c>
      <c r="AL269" s="8043" t="s">
        <v>36</v>
      </c>
      <c r="AM269" s="8370">
        <v>45672</v>
      </c>
      <c r="AN269" s="8105">
        <v>49</v>
      </c>
      <c r="AO269" s="8047" t="s">
        <v>35</v>
      </c>
      <c r="AP269" s="8047">
        <f>(AN269*1000/500)</f>
        <v>98</v>
      </c>
      <c r="AQ269" s="8106">
        <v>544</v>
      </c>
      <c r="AR269" s="8107">
        <v>45681</v>
      </c>
      <c r="AS269" s="8374">
        <v>45696</v>
      </c>
      <c r="AT269" s="8369">
        <v>24299</v>
      </c>
      <c r="AU269" s="8050">
        <v>50000</v>
      </c>
      <c r="AV269" s="8048">
        <f t="shared" si="76"/>
        <v>1000</v>
      </c>
      <c r="AW269" s="8108">
        <f t="shared" si="80"/>
        <v>27200</v>
      </c>
      <c r="AX269" s="8108">
        <f t="shared" si="77"/>
        <v>1360</v>
      </c>
      <c r="AY269" s="8050">
        <v>5</v>
      </c>
      <c r="AZ269" s="8130"/>
      <c r="BU269" s="5295"/>
      <c r="BV269" s="5163"/>
      <c r="BW269" s="5163"/>
      <c r="BX269" s="5164"/>
      <c r="BY269" s="5164"/>
      <c r="BZ269" s="5164"/>
      <c r="CA269" s="5164"/>
      <c r="CB269" s="5164"/>
      <c r="CC269" s="5164"/>
      <c r="CD269" s="5164"/>
      <c r="CE269" s="5164"/>
      <c r="CF269" s="5164"/>
      <c r="CG269" s="5164"/>
      <c r="CH269" s="5164"/>
      <c r="CI269" s="6474"/>
      <c r="CJ269" s="5165"/>
      <c r="CL269" s="5139"/>
      <c r="CM269" s="5139"/>
      <c r="CN269" s="5139"/>
      <c r="CO269" s="5139"/>
      <c r="CP269" s="5139"/>
      <c r="CQ269" s="5139"/>
      <c r="CR269" s="5139"/>
      <c r="CS269" s="5139"/>
      <c r="CT269" s="5139"/>
      <c r="CU269" s="5139"/>
      <c r="CV269" s="5139"/>
      <c r="CW269" s="5139"/>
      <c r="CX269" s="5139"/>
      <c r="CY269" s="5139"/>
      <c r="CZ269" s="5139"/>
      <c r="DA269" s="5139"/>
      <c r="DB269" s="5139"/>
      <c r="DD269" s="5012"/>
      <c r="DE269" s="4153"/>
      <c r="DF269" s="4153"/>
      <c r="DG269" s="86"/>
      <c r="DH269" s="86"/>
      <c r="DI269" s="86"/>
      <c r="DJ269" s="86"/>
      <c r="DK269" s="86"/>
      <c r="DL269" s="86"/>
      <c r="DM269" s="86"/>
      <c r="DN269" s="86"/>
      <c r="DO269" s="86"/>
      <c r="DP269" s="86"/>
      <c r="DQ269" s="86"/>
      <c r="DR269" s="86"/>
      <c r="DS269" s="86"/>
      <c r="DU269" s="4994"/>
      <c r="DV269" s="4994"/>
      <c r="DW269" s="4994"/>
      <c r="DX269" s="4994"/>
      <c r="DY269" s="4994"/>
      <c r="DZ269" s="4994"/>
      <c r="EA269" s="4994"/>
      <c r="EB269" s="4994"/>
      <c r="EC269" s="4994"/>
      <c r="ED269" s="4994"/>
      <c r="EE269" s="4994"/>
      <c r="EF269" s="4994"/>
      <c r="EG269" s="4994"/>
      <c r="EH269" s="4994"/>
      <c r="EI269" s="4994"/>
      <c r="EJ269" s="4994"/>
      <c r="EK269" s="4994"/>
      <c r="FD269" s="4722"/>
      <c r="FE269" s="4995"/>
      <c r="FF269" s="4993"/>
      <c r="FG269" s="4993"/>
      <c r="FH269" s="4993"/>
      <c r="FI269" s="4993"/>
      <c r="FJ269" s="4993"/>
      <c r="FK269" s="4993"/>
      <c r="FL269" s="4993"/>
      <c r="FM269" s="4993"/>
      <c r="FN269" s="4993"/>
      <c r="FO269" s="4993"/>
      <c r="FP269" s="4993"/>
      <c r="FQ269" s="4993"/>
      <c r="FR269" s="4993"/>
      <c r="FS269" s="4993"/>
      <c r="FT269" s="4993"/>
    </row>
    <row r="270" spans="17:176" ht="15" thickBot="1">
      <c r="Q270" s="7889"/>
      <c r="R270" s="7890"/>
      <c r="S270" s="7890"/>
      <c r="T270" s="7890"/>
      <c r="U270" s="7890"/>
      <c r="V270" s="7890"/>
      <c r="W270" s="7890"/>
      <c r="X270" s="7890"/>
      <c r="Y270" s="8145"/>
      <c r="Z270" s="7890"/>
      <c r="AA270" s="7891"/>
      <c r="AB270" s="7890"/>
      <c r="AC270" s="7890"/>
      <c r="AD270" s="7890"/>
      <c r="AE270" s="7892">
        <f>SUM(AE249:AE269)</f>
        <v>610479.5</v>
      </c>
      <c r="AF270" s="7892">
        <f>SUM(AF249:AF269)</f>
        <v>30523.975000000002</v>
      </c>
      <c r="AG270" s="7890"/>
      <c r="AH270" s="8658"/>
      <c r="AI270" s="7782"/>
      <c r="AJ270" s="7712" t="s">
        <v>1766</v>
      </c>
      <c r="AK270" s="7736">
        <v>509</v>
      </c>
      <c r="AL270" s="7714" t="s">
        <v>36</v>
      </c>
      <c r="AM270" s="7745">
        <v>45694</v>
      </c>
      <c r="AN270" s="7753">
        <v>12.5</v>
      </c>
      <c r="AO270" s="7761" t="s">
        <v>35</v>
      </c>
      <c r="AP270" s="8047">
        <f>(AN270*1000/500)</f>
        <v>25</v>
      </c>
      <c r="AQ270" s="7754">
        <v>615</v>
      </c>
      <c r="AR270" s="7746">
        <v>45699</v>
      </c>
      <c r="AS270" s="7781">
        <v>45710</v>
      </c>
      <c r="AT270" s="7736">
        <v>24391</v>
      </c>
      <c r="AU270" s="7755">
        <v>12500</v>
      </c>
      <c r="AV270" s="7721">
        <f t="shared" si="76"/>
        <v>0</v>
      </c>
      <c r="AW270" s="7756">
        <f t="shared" si="80"/>
        <v>7687.5</v>
      </c>
      <c r="AX270" s="7756">
        <f t="shared" si="77"/>
        <v>384.375</v>
      </c>
      <c r="AY270" s="7723">
        <v>5</v>
      </c>
      <c r="AZ270" s="7948"/>
      <c r="BU270" s="5286"/>
      <c r="BV270" s="5094"/>
      <c r="BW270" s="5094"/>
      <c r="BX270" s="5095"/>
      <c r="BY270" s="5095"/>
      <c r="BZ270" s="5095"/>
      <c r="CA270" s="5095"/>
      <c r="CB270" s="5095"/>
      <c r="CC270" s="5095"/>
      <c r="CD270" s="5095"/>
      <c r="CE270" s="5095"/>
      <c r="CF270" s="5095"/>
      <c r="CG270" s="5095"/>
      <c r="CH270" s="5095"/>
      <c r="CI270" s="6475"/>
      <c r="CJ270" s="5166"/>
      <c r="CL270" s="4994"/>
      <c r="CM270" s="4994"/>
      <c r="CN270" s="4994"/>
      <c r="CO270" s="4994"/>
      <c r="CP270" s="4994"/>
      <c r="CQ270" s="4994"/>
      <c r="CR270" s="4994"/>
      <c r="CS270" s="4994"/>
      <c r="CT270" s="4994"/>
      <c r="CU270" s="4994"/>
      <c r="CV270" s="4994"/>
      <c r="CW270" s="4994"/>
      <c r="CX270" s="4994"/>
      <c r="CY270" s="4994"/>
      <c r="CZ270" s="4994"/>
      <c r="DA270" s="4994"/>
      <c r="DB270" s="4994"/>
      <c r="FD270" s="87"/>
      <c r="FE270" s="87"/>
      <c r="FF270" s="87"/>
      <c r="FG270" s="87"/>
      <c r="FH270" s="87"/>
      <c r="FI270" s="87"/>
      <c r="FJ270" s="87"/>
      <c r="FK270" s="87"/>
      <c r="FL270" s="87"/>
      <c r="FM270" s="87"/>
      <c r="FN270" s="87"/>
      <c r="FO270" s="87"/>
      <c r="FP270" s="87"/>
      <c r="FQ270" s="87"/>
      <c r="FR270" s="87"/>
      <c r="FS270" s="87"/>
      <c r="FT270" s="87"/>
    </row>
    <row r="271" spans="17:176" ht="17.25" customHeight="1">
      <c r="Q271" s="7782"/>
      <c r="R271" s="7782"/>
      <c r="S271" s="7782"/>
      <c r="T271" s="7782"/>
      <c r="U271" s="7782"/>
      <c r="V271" s="7782"/>
      <c r="W271" s="7782"/>
      <c r="X271" s="7782"/>
      <c r="Y271" s="7782"/>
      <c r="Z271" s="7782"/>
      <c r="AA271" s="7782"/>
      <c r="AB271" s="7782"/>
      <c r="AC271" s="7782"/>
      <c r="AD271" s="7782"/>
      <c r="AE271" s="7782"/>
      <c r="AF271" s="7782"/>
      <c r="AG271" s="7782"/>
      <c r="AH271" s="8654"/>
      <c r="AI271" s="7782"/>
      <c r="AJ271" s="7712" t="s">
        <v>1764</v>
      </c>
      <c r="AK271" s="7714">
        <v>510</v>
      </c>
      <c r="AL271" s="7714" t="s">
        <v>36</v>
      </c>
      <c r="AM271" s="7745">
        <v>45694</v>
      </c>
      <c r="AN271" s="7751">
        <v>150</v>
      </c>
      <c r="AO271" s="7717" t="s">
        <v>35</v>
      </c>
      <c r="AP271" s="8047">
        <f>(AN271*1000/500)</f>
        <v>300</v>
      </c>
      <c r="AQ271" s="7718">
        <v>544</v>
      </c>
      <c r="AR271" s="7746">
        <v>45699</v>
      </c>
      <c r="AS271" s="7781">
        <v>45710</v>
      </c>
      <c r="AT271" s="7736">
        <v>24391</v>
      </c>
      <c r="AU271" s="7723">
        <v>150000</v>
      </c>
      <c r="AV271" s="7721">
        <f t="shared" si="76"/>
        <v>0</v>
      </c>
      <c r="AW271" s="7752">
        <f t="shared" si="80"/>
        <v>81600</v>
      </c>
      <c r="AX271" s="7752">
        <f t="shared" si="77"/>
        <v>4080</v>
      </c>
      <c r="AY271" s="7723">
        <v>5</v>
      </c>
      <c r="AZ271" s="7948"/>
      <c r="BU271" s="5296"/>
      <c r="BV271" s="5094"/>
      <c r="BW271" s="5094"/>
      <c r="BX271" s="5095"/>
      <c r="BY271" s="5095"/>
      <c r="BZ271" s="5095"/>
      <c r="CA271" s="5095"/>
      <c r="CB271" s="5095"/>
      <c r="CC271" s="5095"/>
      <c r="CD271" s="5095"/>
      <c r="CE271" s="5095"/>
      <c r="CF271" s="5095"/>
      <c r="CG271" s="5095"/>
      <c r="CH271" s="5095"/>
      <c r="CI271" s="6475"/>
      <c r="CJ271" s="5166"/>
      <c r="CL271" s="4994"/>
      <c r="CM271" s="4994"/>
      <c r="CN271" s="4994"/>
      <c r="CO271" s="4994"/>
      <c r="CP271" s="4994"/>
      <c r="CQ271" s="4994"/>
      <c r="CR271" s="4994"/>
      <c r="CS271" s="4994"/>
      <c r="CT271" s="4994"/>
      <c r="CU271" s="4994"/>
      <c r="CV271" s="4994"/>
      <c r="CW271" s="4994"/>
      <c r="CX271" s="4994"/>
      <c r="CY271" s="4994"/>
      <c r="CZ271" s="4994"/>
      <c r="DA271" s="4994"/>
      <c r="DB271" s="4994"/>
      <c r="FD271" s="87"/>
      <c r="FE271" s="87"/>
      <c r="FF271" s="87"/>
      <c r="FG271" s="87"/>
      <c r="FH271" s="87"/>
      <c r="FI271" s="87"/>
      <c r="FJ271" s="87"/>
      <c r="FK271" s="87"/>
      <c r="FL271" s="87"/>
      <c r="FM271" s="87"/>
      <c r="FN271" s="87"/>
      <c r="FO271" s="87"/>
      <c r="FP271" s="87"/>
      <c r="FQ271" s="87"/>
      <c r="FR271" s="87"/>
      <c r="FS271" s="87"/>
      <c r="FT271" s="87"/>
    </row>
    <row r="272" spans="17:176" ht="18" thickBot="1">
      <c r="Q272" s="7652" t="s">
        <v>1687</v>
      </c>
      <c r="R272" s="7653"/>
      <c r="S272" s="7650"/>
      <c r="T272" s="7650"/>
      <c r="U272" s="7650"/>
      <c r="V272" s="7650"/>
      <c r="W272" s="7650"/>
      <c r="X272" s="7650"/>
      <c r="Y272" s="7650"/>
      <c r="Z272" s="7650"/>
      <c r="AA272" s="7650"/>
      <c r="AB272" s="7650"/>
      <c r="AC272" s="7650"/>
      <c r="AD272" s="7650"/>
      <c r="AE272" s="7650"/>
      <c r="AF272" s="7650"/>
      <c r="AG272" s="7650"/>
      <c r="AH272" s="8654"/>
      <c r="AI272" s="7782"/>
      <c r="AJ272" s="7712" t="s">
        <v>1765</v>
      </c>
      <c r="AK272" s="7813">
        <v>511</v>
      </c>
      <c r="AL272" s="7714" t="s">
        <v>36</v>
      </c>
      <c r="AM272" s="7745">
        <v>45694</v>
      </c>
      <c r="AN272" s="7814">
        <v>1</v>
      </c>
      <c r="AO272" s="7717" t="s">
        <v>35</v>
      </c>
      <c r="AP272" s="8047">
        <f>(AN272*1000/500)</f>
        <v>2</v>
      </c>
      <c r="AQ272" s="7815">
        <v>655</v>
      </c>
      <c r="AR272" s="7746">
        <v>45699</v>
      </c>
      <c r="AS272" s="7781">
        <v>45710</v>
      </c>
      <c r="AT272" s="7736">
        <v>24391</v>
      </c>
      <c r="AU272" s="7817">
        <v>1000</v>
      </c>
      <c r="AV272" s="7721">
        <f t="shared" si="76"/>
        <v>0</v>
      </c>
      <c r="AW272" s="7818">
        <f t="shared" si="80"/>
        <v>655</v>
      </c>
      <c r="AX272" s="7818">
        <f t="shared" si="77"/>
        <v>32.75</v>
      </c>
      <c r="AY272" s="7723">
        <v>5</v>
      </c>
      <c r="AZ272" s="7948"/>
      <c r="BU272" s="5291"/>
      <c r="BV272" s="5094"/>
      <c r="BW272" s="5094"/>
      <c r="BX272" s="5095"/>
      <c r="BY272" s="5095"/>
      <c r="BZ272" s="5095"/>
      <c r="CA272" s="5095"/>
      <c r="CB272" s="5095"/>
      <c r="CC272" s="5095"/>
      <c r="CD272" s="5095"/>
      <c r="CE272" s="5095"/>
      <c r="CF272" s="5095"/>
      <c r="CG272" s="5095"/>
      <c r="CH272" s="5095"/>
      <c r="CI272" s="6475"/>
      <c r="CJ272" s="5166"/>
      <c r="FD272" s="87"/>
      <c r="FE272" s="87"/>
      <c r="FF272" s="87"/>
      <c r="FG272" s="87"/>
      <c r="FH272" s="87"/>
      <c r="FI272" s="87"/>
      <c r="FJ272" s="87"/>
      <c r="FK272" s="87"/>
      <c r="FL272" s="87"/>
      <c r="FM272" s="87"/>
      <c r="FN272" s="87"/>
      <c r="FO272" s="87"/>
      <c r="FP272" s="87"/>
      <c r="FQ272" s="87"/>
      <c r="FR272" s="87"/>
      <c r="FS272" s="87"/>
      <c r="FT272" s="87"/>
    </row>
    <row r="273" spans="17:176">
      <c r="Q273" s="7656"/>
      <c r="R273" s="7656"/>
      <c r="S273" s="7656"/>
      <c r="T273" s="7656" t="s">
        <v>14</v>
      </c>
      <c r="U273" s="7656" t="s">
        <v>12</v>
      </c>
      <c r="V273" s="7656"/>
      <c r="W273" s="7656"/>
      <c r="X273" s="7656"/>
      <c r="Y273" s="7656" t="s">
        <v>15</v>
      </c>
      <c r="Z273" s="7656" t="s">
        <v>12</v>
      </c>
      <c r="AA273" s="7656" t="s">
        <v>12</v>
      </c>
      <c r="AB273" s="7656"/>
      <c r="AC273" s="7656"/>
      <c r="AD273" s="7656"/>
      <c r="AE273" s="7656"/>
      <c r="AF273" s="7656" t="s">
        <v>0</v>
      </c>
      <c r="AG273" s="7656"/>
      <c r="AH273" s="7656"/>
      <c r="AI273" s="7782"/>
      <c r="AJ273" s="7712" t="s">
        <v>1767</v>
      </c>
      <c r="AK273" s="7714">
        <v>512</v>
      </c>
      <c r="AL273" s="7714" t="s">
        <v>36</v>
      </c>
      <c r="AM273" s="7745">
        <v>45694</v>
      </c>
      <c r="AN273" s="7751">
        <v>15</v>
      </c>
      <c r="AO273" s="7717" t="s">
        <v>35</v>
      </c>
      <c r="AP273" s="8047">
        <f>(AN273*1000/500)</f>
        <v>30</v>
      </c>
      <c r="AQ273" s="7718">
        <v>427</v>
      </c>
      <c r="AR273" s="7746">
        <v>45699</v>
      </c>
      <c r="AS273" s="7781">
        <v>45710</v>
      </c>
      <c r="AT273" s="7736">
        <v>24391</v>
      </c>
      <c r="AU273" s="7723">
        <v>15000</v>
      </c>
      <c r="AV273" s="7721">
        <f t="shared" si="76"/>
        <v>0</v>
      </c>
      <c r="AW273" s="7752">
        <f t="shared" si="80"/>
        <v>6405</v>
      </c>
      <c r="AX273" s="7752">
        <f t="shared" si="77"/>
        <v>320.25</v>
      </c>
      <c r="AY273" s="7723">
        <v>5</v>
      </c>
      <c r="AZ273" s="7948"/>
      <c r="BU273" s="5291"/>
      <c r="BV273" s="5094"/>
      <c r="BW273" s="5094"/>
      <c r="BX273" s="5095"/>
      <c r="BY273" s="5095"/>
      <c r="BZ273" s="5095"/>
      <c r="CA273" s="5095"/>
      <c r="CB273" s="5095"/>
      <c r="CC273" s="5095"/>
      <c r="CD273" s="5095"/>
      <c r="CE273" s="5095"/>
      <c r="CF273" s="5095"/>
      <c r="CG273" s="5095"/>
      <c r="CH273" s="5095"/>
      <c r="CI273" s="6475"/>
      <c r="CJ273" s="5166"/>
      <c r="FD273" s="6404"/>
      <c r="FE273" s="6404"/>
      <c r="FF273" s="6404"/>
      <c r="FG273" s="6404"/>
      <c r="FH273" s="6883"/>
      <c r="FI273" s="6404"/>
      <c r="FJ273" s="6404"/>
      <c r="FK273" s="6404"/>
      <c r="FL273" s="4091"/>
      <c r="FM273" s="6883"/>
      <c r="FN273" s="6404"/>
      <c r="FO273" s="6404"/>
      <c r="FP273" s="5012"/>
      <c r="FQ273" s="5012"/>
      <c r="FR273" s="5012"/>
      <c r="FS273" s="5012"/>
      <c r="FT273" s="5012"/>
    </row>
    <row r="274" spans="17:176">
      <c r="Q274" s="7660" t="s">
        <v>3</v>
      </c>
      <c r="R274" s="7660" t="s">
        <v>4</v>
      </c>
      <c r="S274" s="7660" t="s">
        <v>18</v>
      </c>
      <c r="T274" s="7660" t="s">
        <v>19</v>
      </c>
      <c r="U274" s="7660" t="s">
        <v>19</v>
      </c>
      <c r="V274" s="7660" t="s">
        <v>20</v>
      </c>
      <c r="W274" s="7660" t="s">
        <v>21</v>
      </c>
      <c r="X274" s="7660" t="s">
        <v>1559</v>
      </c>
      <c r="Y274" s="7660" t="s">
        <v>22</v>
      </c>
      <c r="Z274" s="7660" t="s">
        <v>23</v>
      </c>
      <c r="AA274" s="7660" t="s">
        <v>23</v>
      </c>
      <c r="AB274" s="7660" t="s">
        <v>1227</v>
      </c>
      <c r="AC274" s="7660" t="s">
        <v>20</v>
      </c>
      <c r="AD274" s="7660" t="s">
        <v>25</v>
      </c>
      <c r="AE274" s="7660" t="s">
        <v>0</v>
      </c>
      <c r="AF274" s="7660" t="s">
        <v>1363</v>
      </c>
      <c r="AG274" s="7660" t="s">
        <v>1388</v>
      </c>
      <c r="AH274" s="7660" t="s">
        <v>26</v>
      </c>
      <c r="AI274" s="7782"/>
      <c r="AJ274" s="7996" t="s">
        <v>1768</v>
      </c>
      <c r="AK274" s="7717">
        <v>513</v>
      </c>
      <c r="AL274" s="7714" t="s">
        <v>36</v>
      </c>
      <c r="AM274" s="7745">
        <v>45694</v>
      </c>
      <c r="AN274" s="7735">
        <v>8</v>
      </c>
      <c r="AO274" s="7717" t="s">
        <v>35</v>
      </c>
      <c r="AP274" s="8372">
        <f>(AN274*1000/400)</f>
        <v>20</v>
      </c>
      <c r="AQ274" s="7722">
        <v>1328</v>
      </c>
      <c r="AR274" s="7746">
        <v>45699</v>
      </c>
      <c r="AS274" s="7781">
        <v>45710</v>
      </c>
      <c r="AT274" s="7736">
        <v>24391</v>
      </c>
      <c r="AU274" s="7721">
        <v>8000</v>
      </c>
      <c r="AV274" s="7721">
        <f t="shared" si="76"/>
        <v>0</v>
      </c>
      <c r="AW274" s="7722">
        <f t="shared" si="80"/>
        <v>10624</v>
      </c>
      <c r="AX274" s="7722">
        <f t="shared" si="77"/>
        <v>531.20000000000005</v>
      </c>
      <c r="AY274" s="7748">
        <v>5</v>
      </c>
      <c r="AZ274" s="8130"/>
      <c r="BU274" s="5274"/>
      <c r="BV274" s="5094"/>
      <c r="BW274" s="5094"/>
      <c r="BX274" s="5095"/>
      <c r="BY274" s="5095"/>
      <c r="BZ274" s="5095"/>
      <c r="CA274" s="5095"/>
      <c r="CB274" s="5095"/>
      <c r="CC274" s="5095"/>
      <c r="CD274" s="5095"/>
      <c r="CE274" s="5095"/>
      <c r="CF274" s="5095"/>
      <c r="CG274" s="5095"/>
      <c r="CH274" s="5095"/>
      <c r="CI274" s="6475"/>
      <c r="CJ274" s="5166"/>
      <c r="FD274" s="5012"/>
      <c r="FE274" s="5012"/>
      <c r="FF274" s="5012"/>
      <c r="FG274" s="5012"/>
      <c r="FH274" s="5012"/>
      <c r="FI274" s="5012"/>
      <c r="FJ274" s="5012"/>
      <c r="FK274" s="5012"/>
      <c r="FL274" s="90"/>
      <c r="FM274" s="5012"/>
      <c r="FN274" s="5012"/>
      <c r="FO274" s="5012"/>
      <c r="FP274" s="5012"/>
      <c r="FQ274" s="5012"/>
      <c r="FR274" s="5012"/>
      <c r="FS274" s="5012"/>
      <c r="FT274" s="5012"/>
    </row>
    <row r="275" spans="17:176" ht="17.25" customHeight="1" thickBot="1">
      <c r="Q275" s="7665"/>
      <c r="R275" s="7665"/>
      <c r="S275" s="7665"/>
      <c r="T275" s="7665" t="s">
        <v>3</v>
      </c>
      <c r="U275" s="7665" t="s">
        <v>18</v>
      </c>
      <c r="V275" s="7665"/>
      <c r="W275" s="7665"/>
      <c r="X275" s="7665"/>
      <c r="Y275" s="7665" t="s">
        <v>21</v>
      </c>
      <c r="Z275" s="7665" t="s">
        <v>27</v>
      </c>
      <c r="AA275" s="7665" t="s">
        <v>28</v>
      </c>
      <c r="AB275" s="7665"/>
      <c r="AC275" s="7665"/>
      <c r="AD275" s="7665"/>
      <c r="AE275" s="7665"/>
      <c r="AF275" s="7665" t="s">
        <v>11</v>
      </c>
      <c r="AG275" s="7665"/>
      <c r="AH275" s="7665"/>
      <c r="AI275" s="7782"/>
      <c r="AJ275" s="8176" t="s">
        <v>1766</v>
      </c>
      <c r="AK275" s="8369">
        <v>514</v>
      </c>
      <c r="AL275" s="8043" t="s">
        <v>36</v>
      </c>
      <c r="AM275" s="8370">
        <v>45709</v>
      </c>
      <c r="AN275" s="8371">
        <v>16</v>
      </c>
      <c r="AO275" s="8372" t="s">
        <v>35</v>
      </c>
      <c r="AP275" s="8047">
        <f>(AN275*1000/500)</f>
        <v>32</v>
      </c>
      <c r="AQ275" s="8373">
        <v>615</v>
      </c>
      <c r="AR275" s="8107">
        <v>45716</v>
      </c>
      <c r="AS275" s="8374">
        <v>45725</v>
      </c>
      <c r="AT275" s="8369">
        <v>24494</v>
      </c>
      <c r="AU275" s="8375">
        <v>16000</v>
      </c>
      <c r="AV275" s="8048">
        <f t="shared" si="76"/>
        <v>0</v>
      </c>
      <c r="AW275" s="8181">
        <f t="shared" si="80"/>
        <v>9840</v>
      </c>
      <c r="AX275" s="8181">
        <f t="shared" si="77"/>
        <v>492</v>
      </c>
      <c r="AY275" s="8050">
        <v>5</v>
      </c>
      <c r="AZ275" s="7948"/>
      <c r="BU275" s="5274"/>
      <c r="BV275" s="5094"/>
      <c r="BW275" s="5094"/>
      <c r="BX275" s="5095"/>
      <c r="BY275" s="5095"/>
      <c r="BZ275" s="5095"/>
      <c r="CA275" s="5095"/>
      <c r="CB275" s="5095"/>
      <c r="CC275" s="5095"/>
      <c r="CD275" s="5095"/>
      <c r="CE275" s="5095"/>
      <c r="CF275" s="5095"/>
      <c r="CG275" s="5095"/>
      <c r="CH275" s="5095"/>
      <c r="CI275" s="6475"/>
      <c r="CJ275" s="5166"/>
      <c r="FD275" s="5012"/>
      <c r="FE275" s="5012"/>
      <c r="FF275" s="5012"/>
      <c r="FG275" s="5012"/>
      <c r="FH275" s="5012"/>
      <c r="FI275" s="5012"/>
      <c r="FJ275" s="5012"/>
      <c r="FK275" s="5012"/>
      <c r="FL275" s="90"/>
      <c r="FM275" s="5012"/>
      <c r="FN275" s="5012"/>
      <c r="FO275" s="5012"/>
      <c r="FP275" s="5012"/>
      <c r="FQ275" s="5012"/>
      <c r="FR275" s="5012"/>
      <c r="FS275" s="5012"/>
      <c r="FT275" s="5012"/>
    </row>
    <row r="276" spans="17:176" ht="15" customHeight="1">
      <c r="Q276" s="8485" t="s">
        <v>471</v>
      </c>
      <c r="R276" s="7992" t="s">
        <v>1385</v>
      </c>
      <c r="S276" s="7912">
        <v>91</v>
      </c>
      <c r="T276" s="7803" t="s">
        <v>36</v>
      </c>
      <c r="U276" s="7939">
        <v>45845</v>
      </c>
      <c r="V276" s="8533">
        <v>20</v>
      </c>
      <c r="W276" s="7806" t="s">
        <v>35</v>
      </c>
      <c r="X276" s="7912">
        <f>(AC276/500)</f>
        <v>40</v>
      </c>
      <c r="Y276" s="7916">
        <v>571</v>
      </c>
      <c r="Z276" s="7808">
        <v>45915</v>
      </c>
      <c r="AA276" s="7895">
        <v>45912</v>
      </c>
      <c r="AB276" s="7803">
        <v>25457</v>
      </c>
      <c r="AC276" s="7812">
        <v>20000</v>
      </c>
      <c r="AD276" s="7896">
        <f>(AC276-V276*1000)</f>
        <v>0</v>
      </c>
      <c r="AE276" s="7915">
        <f>(AC276*Y276/1000)</f>
        <v>11420</v>
      </c>
      <c r="AF276" s="7915">
        <f>(AE276*0.05)</f>
        <v>571</v>
      </c>
      <c r="AG276" s="7803">
        <v>5</v>
      </c>
      <c r="AH276" s="8662"/>
      <c r="AI276" s="7782"/>
      <c r="AJ276" s="8176" t="s">
        <v>1764</v>
      </c>
      <c r="AK276" s="8043">
        <v>515</v>
      </c>
      <c r="AL276" s="8043" t="s">
        <v>36</v>
      </c>
      <c r="AM276" s="8370">
        <v>45709</v>
      </c>
      <c r="AN276" s="8105">
        <v>260</v>
      </c>
      <c r="AO276" s="8047" t="s">
        <v>35</v>
      </c>
      <c r="AP276" s="8047">
        <f>(AN276*1000/500)</f>
        <v>520</v>
      </c>
      <c r="AQ276" s="8106">
        <v>544</v>
      </c>
      <c r="AR276" s="8107">
        <v>45716</v>
      </c>
      <c r="AS276" s="8374">
        <v>45725</v>
      </c>
      <c r="AT276" s="8369">
        <v>24494</v>
      </c>
      <c r="AU276" s="8050">
        <v>172500</v>
      </c>
      <c r="AV276" s="8048">
        <f t="shared" si="76"/>
        <v>-87500</v>
      </c>
      <c r="AW276" s="8108">
        <f t="shared" si="80"/>
        <v>93840</v>
      </c>
      <c r="AX276" s="8108">
        <f t="shared" si="77"/>
        <v>4692</v>
      </c>
      <c r="AY276" s="8050">
        <v>5</v>
      </c>
      <c r="AZ276" s="8132"/>
      <c r="BU276" s="5274"/>
      <c r="BV276" s="5094"/>
      <c r="BW276" s="5094"/>
      <c r="BX276" s="5095"/>
      <c r="BY276" s="5095"/>
      <c r="BZ276" s="5095"/>
      <c r="CA276" s="5095"/>
      <c r="CB276" s="5095"/>
      <c r="CC276" s="5095"/>
      <c r="CD276" s="5095"/>
      <c r="CE276" s="5095"/>
      <c r="CF276" s="5095"/>
      <c r="CG276" s="5095"/>
      <c r="CH276" s="5095"/>
      <c r="CI276" s="6475"/>
      <c r="CJ276" s="5166"/>
      <c r="FD276" s="87"/>
      <c r="FE276" s="87"/>
      <c r="FF276" s="5012"/>
      <c r="FG276" s="5012"/>
      <c r="FH276" s="6505"/>
      <c r="FI276" s="5012"/>
      <c r="FJ276" s="5012"/>
      <c r="FK276" s="5012"/>
      <c r="FL276" s="6412"/>
      <c r="FM276" s="5012"/>
      <c r="FN276" s="5012"/>
      <c r="FO276" s="6411"/>
      <c r="FP276" s="5012"/>
      <c r="FQ276" s="6411"/>
      <c r="FR276" s="6411"/>
      <c r="FS276" s="6411"/>
      <c r="FT276" s="5012"/>
    </row>
    <row r="277" spans="17:176">
      <c r="Q277" s="7750" t="s">
        <v>1818</v>
      </c>
      <c r="R277" s="7717" t="s">
        <v>1838</v>
      </c>
      <c r="S277" s="7759">
        <v>10</v>
      </c>
      <c r="T277" s="7736" t="s">
        <v>796</v>
      </c>
      <c r="U277" s="7734">
        <v>45866</v>
      </c>
      <c r="V277" s="7878">
        <v>50</v>
      </c>
      <c r="W277" s="7761" t="s">
        <v>35</v>
      </c>
      <c r="X277" s="7761">
        <f>(V277*1000/500)</f>
        <v>100</v>
      </c>
      <c r="Y277" s="7762">
        <v>526.20000000000005</v>
      </c>
      <c r="Z277" s="7746">
        <v>45894</v>
      </c>
      <c r="AA277" s="7781">
        <v>45895</v>
      </c>
      <c r="AB277" s="7761">
        <v>25353</v>
      </c>
      <c r="AC277" s="7878">
        <v>50000</v>
      </c>
      <c r="AD277" s="7878">
        <f t="shared" ref="AD277:AD282" si="81">(AC277-V277*1000)</f>
        <v>0</v>
      </c>
      <c r="AE277" s="7756">
        <f t="shared" ref="AE277:AE282" si="82">(AC277*Y277/1000)</f>
        <v>26310.000000000004</v>
      </c>
      <c r="AF277" s="7762">
        <f t="shared" ref="AF277:AF283" si="83">(AE277*0.05)</f>
        <v>1315.5000000000002</v>
      </c>
      <c r="AG277" s="7736">
        <v>5</v>
      </c>
      <c r="AH277" s="8141"/>
      <c r="AI277" s="7782"/>
      <c r="AJ277" s="7712" t="s">
        <v>1764</v>
      </c>
      <c r="AK277" s="7714">
        <v>515</v>
      </c>
      <c r="AL277" s="7714" t="s">
        <v>36</v>
      </c>
      <c r="AM277" s="7745">
        <v>45709</v>
      </c>
      <c r="AN277" s="7751">
        <v>87.5</v>
      </c>
      <c r="AO277" s="7717" t="s">
        <v>35</v>
      </c>
      <c r="AP277" s="8047">
        <f>(AN277*1000/500)</f>
        <v>175</v>
      </c>
      <c r="AQ277" s="7718">
        <v>544</v>
      </c>
      <c r="AR277" s="7746">
        <v>45716</v>
      </c>
      <c r="AS277" s="7781">
        <v>45733</v>
      </c>
      <c r="AT277" s="7736">
        <v>24528</v>
      </c>
      <c r="AU277" s="7723">
        <v>82500</v>
      </c>
      <c r="AV277" s="7721">
        <f t="shared" si="76"/>
        <v>-5000</v>
      </c>
      <c r="AW277" s="7752">
        <f t="shared" si="80"/>
        <v>44880</v>
      </c>
      <c r="AX277" s="7752">
        <f t="shared" si="77"/>
        <v>2244</v>
      </c>
      <c r="AY277" s="7723">
        <v>5</v>
      </c>
      <c r="AZ277" s="8132"/>
      <c r="BU277" s="5274"/>
      <c r="BV277" s="5094"/>
      <c r="BW277" s="5094"/>
      <c r="BX277" s="5095"/>
      <c r="BY277" s="5095"/>
      <c r="BZ277" s="5095"/>
      <c r="CA277" s="5095"/>
      <c r="CB277" s="5095"/>
      <c r="CC277" s="5095"/>
      <c r="CD277" s="5095"/>
      <c r="CE277" s="5095"/>
      <c r="CF277" s="5095"/>
      <c r="CG277" s="5095"/>
      <c r="CH277" s="5095"/>
      <c r="CI277" s="6475"/>
      <c r="CJ277" s="5166"/>
      <c r="FD277" s="5012"/>
      <c r="FE277" s="5012"/>
      <c r="FF277" s="5012"/>
      <c r="FG277" s="5012"/>
      <c r="FH277" s="5012"/>
      <c r="FI277" s="5012"/>
      <c r="FJ277" s="5012"/>
      <c r="FK277" s="5012"/>
      <c r="FL277" s="90"/>
      <c r="FM277" s="5012"/>
      <c r="FN277" s="5012"/>
      <c r="FO277" s="5012"/>
      <c r="FP277" s="5012"/>
      <c r="FQ277" s="5012"/>
      <c r="FR277" s="5012"/>
      <c r="FS277" s="5012"/>
      <c r="FT277" s="5012"/>
    </row>
    <row r="278" spans="17:176">
      <c r="Q278" s="7750" t="s">
        <v>1818</v>
      </c>
      <c r="R278" s="7761" t="s">
        <v>1547</v>
      </c>
      <c r="S278" s="7759">
        <v>11</v>
      </c>
      <c r="T278" s="7736" t="s">
        <v>796</v>
      </c>
      <c r="U278" s="7734">
        <v>45866</v>
      </c>
      <c r="V278" s="7878">
        <v>52</v>
      </c>
      <c r="W278" s="7761" t="s">
        <v>35</v>
      </c>
      <c r="X278" s="7717">
        <f>(V278*1000/400)</f>
        <v>130</v>
      </c>
      <c r="Y278" s="7762">
        <v>993.4</v>
      </c>
      <c r="Z278" s="7746">
        <v>45894</v>
      </c>
      <c r="AA278" s="7781">
        <v>45895</v>
      </c>
      <c r="AB278" s="7761">
        <v>25353</v>
      </c>
      <c r="AC278" s="7878">
        <v>52000</v>
      </c>
      <c r="AD278" s="7878">
        <f t="shared" si="81"/>
        <v>0</v>
      </c>
      <c r="AE278" s="7756">
        <f t="shared" si="82"/>
        <v>51656.800000000003</v>
      </c>
      <c r="AF278" s="7762">
        <f t="shared" si="83"/>
        <v>2582.84</v>
      </c>
      <c r="AG278" s="7736">
        <v>5</v>
      </c>
      <c r="AH278" s="8141"/>
      <c r="AI278" s="7782"/>
      <c r="AJ278" s="8176" t="s">
        <v>1765</v>
      </c>
      <c r="AK278" s="8376">
        <v>516</v>
      </c>
      <c r="AL278" s="8043" t="s">
        <v>36</v>
      </c>
      <c r="AM278" s="8370">
        <v>45709</v>
      </c>
      <c r="AN278" s="8377">
        <v>4</v>
      </c>
      <c r="AO278" s="8047" t="s">
        <v>35</v>
      </c>
      <c r="AP278" s="8047">
        <f>(AN278*1000/500)</f>
        <v>8</v>
      </c>
      <c r="AQ278" s="8378">
        <v>655</v>
      </c>
      <c r="AR278" s="8107">
        <v>45716</v>
      </c>
      <c r="AS278" s="8374">
        <v>45725</v>
      </c>
      <c r="AT278" s="8369">
        <v>24494</v>
      </c>
      <c r="AU278" s="8379">
        <v>4000</v>
      </c>
      <c r="AV278" s="8048">
        <f t="shared" si="76"/>
        <v>0</v>
      </c>
      <c r="AW278" s="8380">
        <f t="shared" si="80"/>
        <v>2620</v>
      </c>
      <c r="AX278" s="8380">
        <f t="shared" si="77"/>
        <v>131</v>
      </c>
      <c r="AY278" s="8050">
        <v>5</v>
      </c>
      <c r="AZ278" s="8134"/>
      <c r="BU278" s="5274"/>
      <c r="BV278" s="5094"/>
      <c r="BW278" s="5094"/>
      <c r="BX278" s="5095"/>
      <c r="BY278" s="5095"/>
      <c r="BZ278" s="5095"/>
      <c r="CA278" s="5095"/>
      <c r="CB278" s="5095"/>
      <c r="CC278" s="5095"/>
      <c r="CD278" s="5095"/>
      <c r="CE278" s="5095"/>
      <c r="CF278" s="5095"/>
      <c r="CG278" s="5095"/>
      <c r="CH278" s="5095"/>
      <c r="CI278" s="6475"/>
      <c r="CJ278" s="5166"/>
      <c r="FD278" s="5012"/>
      <c r="FE278" s="5012"/>
      <c r="FF278" s="5012"/>
      <c r="FG278" s="5012"/>
      <c r="FH278" s="5012"/>
      <c r="FI278" s="5012"/>
      <c r="FJ278" s="5012"/>
      <c r="FK278" s="5012"/>
      <c r="FL278" s="90"/>
      <c r="FM278" s="5012"/>
      <c r="FN278" s="5012"/>
      <c r="FO278" s="5012"/>
      <c r="FP278" s="5012"/>
      <c r="FQ278" s="5012"/>
      <c r="FR278" s="5012"/>
      <c r="FS278" s="5012"/>
      <c r="FT278" s="5012"/>
    </row>
    <row r="279" spans="17:176">
      <c r="Q279" s="7750" t="s">
        <v>1818</v>
      </c>
      <c r="R279" s="7717" t="s">
        <v>1838</v>
      </c>
      <c r="S279" s="7759">
        <v>12</v>
      </c>
      <c r="T279" s="7736" t="s">
        <v>796</v>
      </c>
      <c r="U279" s="7734">
        <v>45866</v>
      </c>
      <c r="V279" s="7878">
        <v>50</v>
      </c>
      <c r="W279" s="7761" t="s">
        <v>35</v>
      </c>
      <c r="X279" s="7761">
        <f>(V279*1000/500)</f>
        <v>100</v>
      </c>
      <c r="Y279" s="7762">
        <v>526.20000000000005</v>
      </c>
      <c r="Z279" s="7746">
        <v>45908</v>
      </c>
      <c r="AA279" s="7781">
        <v>45905</v>
      </c>
      <c r="AB279" s="7761">
        <v>25400</v>
      </c>
      <c r="AC279" s="7878">
        <v>50000</v>
      </c>
      <c r="AD279" s="7878">
        <f t="shared" si="81"/>
        <v>0</v>
      </c>
      <c r="AE279" s="7756">
        <f t="shared" si="82"/>
        <v>26310.000000000004</v>
      </c>
      <c r="AF279" s="7762">
        <f t="shared" si="83"/>
        <v>1315.5000000000002</v>
      </c>
      <c r="AG279" s="7736">
        <v>5</v>
      </c>
      <c r="AH279" s="8141"/>
      <c r="AI279" s="7782"/>
      <c r="AJ279" s="8384" t="s">
        <v>1769</v>
      </c>
      <c r="AK279" s="8047">
        <v>517</v>
      </c>
      <c r="AL279" s="8043" t="s">
        <v>36</v>
      </c>
      <c r="AM279" s="8370">
        <v>45709</v>
      </c>
      <c r="AN279" s="8382">
        <v>40</v>
      </c>
      <c r="AO279" s="8047" t="s">
        <v>35</v>
      </c>
      <c r="AP279" s="8372">
        <f>(AN279*1000/400)</f>
        <v>100</v>
      </c>
      <c r="AQ279" s="8049">
        <v>1328</v>
      </c>
      <c r="AR279" s="8107">
        <v>45716</v>
      </c>
      <c r="AS279" s="8374">
        <v>45725</v>
      </c>
      <c r="AT279" s="8369">
        <v>24494</v>
      </c>
      <c r="AU279" s="8048">
        <v>40000</v>
      </c>
      <c r="AV279" s="8048">
        <f t="shared" si="76"/>
        <v>0</v>
      </c>
      <c r="AW279" s="8049">
        <f t="shared" si="80"/>
        <v>53120</v>
      </c>
      <c r="AX279" s="8049">
        <f t="shared" si="77"/>
        <v>2656</v>
      </c>
      <c r="AY279" s="8383">
        <v>5</v>
      </c>
      <c r="AZ279" s="8134"/>
      <c r="BU279" s="5274"/>
      <c r="BV279" s="5094"/>
      <c r="BW279" s="5094"/>
      <c r="BX279" s="5095"/>
      <c r="BY279" s="5095"/>
      <c r="BZ279" s="5095"/>
      <c r="CA279" s="5095"/>
      <c r="CB279" s="5095"/>
      <c r="CC279" s="5095"/>
      <c r="CD279" s="5095"/>
      <c r="CE279" s="5095"/>
      <c r="CF279" s="5095"/>
      <c r="CG279" s="5095"/>
      <c r="CH279" s="5095"/>
      <c r="CI279" s="6475"/>
      <c r="CJ279" s="5166"/>
      <c r="FD279" s="5012"/>
      <c r="FE279" s="5012"/>
      <c r="FF279" s="5012"/>
      <c r="FG279" s="5012"/>
      <c r="FH279" s="5012"/>
      <c r="FI279" s="5012"/>
      <c r="FJ279" s="5012"/>
      <c r="FK279" s="5012"/>
      <c r="FL279" s="90"/>
      <c r="FM279" s="5012"/>
      <c r="FN279" s="5012"/>
      <c r="FO279" s="5012"/>
      <c r="FP279" s="5012"/>
      <c r="FQ279" s="5012"/>
      <c r="FR279" s="5012"/>
      <c r="FS279" s="5012"/>
      <c r="FT279" s="5012"/>
    </row>
    <row r="280" spans="17:176">
      <c r="Q280" s="7750" t="s">
        <v>1818</v>
      </c>
      <c r="R280" s="7761" t="s">
        <v>1547</v>
      </c>
      <c r="S280" s="7759">
        <v>13</v>
      </c>
      <c r="T280" s="7736" t="s">
        <v>796</v>
      </c>
      <c r="U280" s="7734">
        <v>45866</v>
      </c>
      <c r="V280" s="7878">
        <v>52</v>
      </c>
      <c r="W280" s="7761" t="s">
        <v>35</v>
      </c>
      <c r="X280" s="7717">
        <f>(V280*1000/400)</f>
        <v>130</v>
      </c>
      <c r="Y280" s="7762">
        <v>993.4</v>
      </c>
      <c r="Z280" s="7746">
        <v>45908</v>
      </c>
      <c r="AA280" s="7781">
        <v>45905</v>
      </c>
      <c r="AB280" s="7761">
        <v>25400</v>
      </c>
      <c r="AC280" s="7878">
        <v>52000</v>
      </c>
      <c r="AD280" s="7878">
        <f t="shared" si="81"/>
        <v>0</v>
      </c>
      <c r="AE280" s="7756">
        <f t="shared" si="82"/>
        <v>51656.800000000003</v>
      </c>
      <c r="AF280" s="7762">
        <f t="shared" si="83"/>
        <v>2582.84</v>
      </c>
      <c r="AG280" s="7736">
        <v>5</v>
      </c>
      <c r="AH280" s="8141"/>
      <c r="AI280" s="7782"/>
      <c r="AJ280" s="8176" t="s">
        <v>1767</v>
      </c>
      <c r="AK280" s="8043">
        <v>518</v>
      </c>
      <c r="AL280" s="8043" t="s">
        <v>36</v>
      </c>
      <c r="AM280" s="8370">
        <v>45709</v>
      </c>
      <c r="AN280" s="8105">
        <v>24</v>
      </c>
      <c r="AO280" s="8047" t="s">
        <v>35</v>
      </c>
      <c r="AP280" s="8047">
        <f>(AN280*1000/500)</f>
        <v>48</v>
      </c>
      <c r="AQ280" s="8106">
        <v>427</v>
      </c>
      <c r="AR280" s="8107">
        <v>45716</v>
      </c>
      <c r="AS280" s="8374">
        <v>45725</v>
      </c>
      <c r="AT280" s="8369">
        <v>24494</v>
      </c>
      <c r="AU280" s="8050">
        <v>24000</v>
      </c>
      <c r="AV280" s="8048">
        <f t="shared" si="76"/>
        <v>0</v>
      </c>
      <c r="AW280" s="8108">
        <f t="shared" si="80"/>
        <v>10248</v>
      </c>
      <c r="AX280" s="8108">
        <f t="shared" si="77"/>
        <v>512.4</v>
      </c>
      <c r="AY280" s="8050">
        <v>5</v>
      </c>
      <c r="AZ280" s="8134"/>
      <c r="BU280" s="5274"/>
      <c r="BV280" s="5094"/>
      <c r="BW280" s="5094"/>
      <c r="BX280" s="5095"/>
      <c r="BY280" s="5095"/>
      <c r="BZ280" s="5095"/>
      <c r="CA280" s="5095"/>
      <c r="CB280" s="5095"/>
      <c r="CC280" s="5095"/>
      <c r="CD280" s="5095"/>
      <c r="CE280" s="5095"/>
      <c r="CF280" s="5095"/>
      <c r="CG280" s="5095"/>
      <c r="CH280" s="5095"/>
      <c r="CI280" s="6475"/>
      <c r="CJ280" s="5166"/>
      <c r="FD280" s="5012"/>
      <c r="FE280" s="5012"/>
      <c r="FF280" s="5012"/>
      <c r="FG280" s="5012"/>
      <c r="FH280" s="5012"/>
      <c r="FI280" s="5012"/>
      <c r="FJ280" s="5012"/>
      <c r="FK280" s="5012"/>
      <c r="FL280" s="90"/>
      <c r="FM280" s="5012"/>
      <c r="FN280" s="5012"/>
      <c r="FO280" s="5012"/>
      <c r="FP280" s="5012"/>
      <c r="FQ280" s="5012"/>
      <c r="FR280" s="5012"/>
      <c r="FS280" s="5012"/>
      <c r="FT280" s="5012"/>
    </row>
    <row r="281" spans="17:176" ht="15" thickBot="1">
      <c r="Q281" s="7750" t="s">
        <v>1818</v>
      </c>
      <c r="R281" s="7717" t="s">
        <v>1838</v>
      </c>
      <c r="S281" s="7759">
        <v>14</v>
      </c>
      <c r="T281" s="7736" t="s">
        <v>796</v>
      </c>
      <c r="U281" s="7734">
        <v>45866</v>
      </c>
      <c r="V281" s="7878">
        <v>50</v>
      </c>
      <c r="W281" s="7761" t="s">
        <v>35</v>
      </c>
      <c r="X281" s="7761">
        <f>(V281*1000/500)</f>
        <v>100</v>
      </c>
      <c r="Y281" s="7762">
        <v>526.20000000000005</v>
      </c>
      <c r="Z281" s="7746">
        <v>45915</v>
      </c>
      <c r="AA281" s="7781">
        <v>45915</v>
      </c>
      <c r="AB281" s="7761">
        <v>25466</v>
      </c>
      <c r="AC281" s="7878">
        <v>50000</v>
      </c>
      <c r="AD281" s="7878">
        <f t="shared" si="81"/>
        <v>0</v>
      </c>
      <c r="AE281" s="7756">
        <f t="shared" si="82"/>
        <v>26310.000000000004</v>
      </c>
      <c r="AF281" s="7762">
        <f t="shared" si="83"/>
        <v>1315.5000000000002</v>
      </c>
      <c r="AG281" s="7736">
        <v>5</v>
      </c>
      <c r="AH281" s="8141"/>
      <c r="AI281" s="7782"/>
      <c r="AJ281" s="8287" t="s">
        <v>1768</v>
      </c>
      <c r="AK281" s="8047">
        <v>519</v>
      </c>
      <c r="AL281" s="8043" t="s">
        <v>36</v>
      </c>
      <c r="AM281" s="8104">
        <v>45709</v>
      </c>
      <c r="AN281" s="8382">
        <v>10</v>
      </c>
      <c r="AO281" s="8047" t="s">
        <v>35</v>
      </c>
      <c r="AP281" s="8047">
        <f>(AN281*1000/400)</f>
        <v>25</v>
      </c>
      <c r="AQ281" s="8049">
        <v>1328</v>
      </c>
      <c r="AR281" s="8046">
        <v>45716</v>
      </c>
      <c r="AS281" s="8374">
        <v>45725</v>
      </c>
      <c r="AT281" s="8369">
        <v>24494</v>
      </c>
      <c r="AU281" s="8048">
        <v>3200</v>
      </c>
      <c r="AV281" s="8048">
        <f t="shared" si="76"/>
        <v>-6800</v>
      </c>
      <c r="AW281" s="8049">
        <f t="shared" si="80"/>
        <v>4249.6000000000004</v>
      </c>
      <c r="AX281" s="8049">
        <f t="shared" si="77"/>
        <v>212.48000000000002</v>
      </c>
      <c r="AY281" s="8383">
        <v>5</v>
      </c>
      <c r="AZ281" s="8134"/>
      <c r="BU281" s="5292"/>
      <c r="BV281" s="5297"/>
      <c r="BW281" s="5297"/>
      <c r="BX281" s="5298"/>
      <c r="BY281" s="5298"/>
      <c r="BZ281" s="5298"/>
      <c r="CA281" s="5298"/>
      <c r="CB281" s="5298"/>
      <c r="CC281" s="5298"/>
      <c r="CD281" s="5298"/>
      <c r="CE281" s="5298"/>
      <c r="CF281" s="5298"/>
      <c r="CG281" s="5298"/>
      <c r="CH281" s="5298"/>
      <c r="CI281" s="6477"/>
      <c r="CJ281" s="5299"/>
      <c r="FD281" s="5012"/>
      <c r="FE281" s="5012"/>
      <c r="FF281" s="5012"/>
      <c r="FG281" s="5012"/>
      <c r="FH281" s="5012"/>
      <c r="FI281" s="5012"/>
      <c r="FJ281" s="5012"/>
      <c r="FK281" s="5012"/>
      <c r="FL281" s="90"/>
      <c r="FM281" s="5012"/>
      <c r="FN281" s="5012"/>
      <c r="FO281" s="5012"/>
      <c r="FP281" s="5012"/>
      <c r="FQ281" s="5012"/>
      <c r="FR281" s="5012"/>
      <c r="FS281" s="5012"/>
      <c r="FT281" s="5012"/>
    </row>
    <row r="282" spans="17:176">
      <c r="Q282" s="7750" t="s">
        <v>1818</v>
      </c>
      <c r="R282" s="7761" t="s">
        <v>1547</v>
      </c>
      <c r="S282" s="7759">
        <v>15</v>
      </c>
      <c r="T282" s="7736" t="s">
        <v>796</v>
      </c>
      <c r="U282" s="7734">
        <v>45866</v>
      </c>
      <c r="V282" s="7878">
        <v>52</v>
      </c>
      <c r="W282" s="7761" t="s">
        <v>35</v>
      </c>
      <c r="X282" s="7717">
        <f>(V282*1000/400)</f>
        <v>130</v>
      </c>
      <c r="Y282" s="7762">
        <v>993.4</v>
      </c>
      <c r="Z282" s="7746">
        <v>45915</v>
      </c>
      <c r="AA282" s="7781">
        <v>45915</v>
      </c>
      <c r="AB282" s="7761">
        <v>25466</v>
      </c>
      <c r="AC282" s="7878">
        <v>52000</v>
      </c>
      <c r="AD282" s="7878">
        <f t="shared" si="81"/>
        <v>0</v>
      </c>
      <c r="AE282" s="7756">
        <f t="shared" si="82"/>
        <v>51656.800000000003</v>
      </c>
      <c r="AF282" s="7762">
        <f t="shared" si="83"/>
        <v>2582.84</v>
      </c>
      <c r="AG282" s="7736">
        <v>5</v>
      </c>
      <c r="AH282" s="8141"/>
      <c r="AI282" s="7782"/>
      <c r="AJ282" s="7996" t="s">
        <v>1768</v>
      </c>
      <c r="AK282" s="7717">
        <v>519</v>
      </c>
      <c r="AL282" s="7714" t="s">
        <v>36</v>
      </c>
      <c r="AM282" s="7715">
        <v>45709</v>
      </c>
      <c r="AN282" s="7735">
        <v>6.8</v>
      </c>
      <c r="AO282" s="7717" t="s">
        <v>35</v>
      </c>
      <c r="AP282" s="8372">
        <f>(AN282*1000/400)</f>
        <v>17</v>
      </c>
      <c r="AQ282" s="7722">
        <v>1328</v>
      </c>
      <c r="AR282" s="7719">
        <v>45716</v>
      </c>
      <c r="AS282" s="7781">
        <v>45733</v>
      </c>
      <c r="AT282" s="7736">
        <v>24528</v>
      </c>
      <c r="AU282" s="7721">
        <v>6800</v>
      </c>
      <c r="AV282" s="7721">
        <f t="shared" si="76"/>
        <v>0</v>
      </c>
      <c r="AW282" s="7722">
        <f t="shared" si="80"/>
        <v>9030.4</v>
      </c>
      <c r="AX282" s="7722">
        <f t="shared" si="77"/>
        <v>451.52</v>
      </c>
      <c r="AY282" s="7748">
        <v>5</v>
      </c>
      <c r="AZ282" s="8134"/>
      <c r="BU282" s="5162"/>
      <c r="BV282" s="5101"/>
      <c r="BW282" s="5101"/>
      <c r="BX282" s="5102"/>
      <c r="BY282" s="5102"/>
      <c r="BZ282" s="5102"/>
      <c r="CA282" s="5102"/>
      <c r="CB282" s="5102"/>
      <c r="CC282" s="5102"/>
      <c r="CD282" s="5102"/>
      <c r="CE282" s="5102"/>
      <c r="CF282" s="5102"/>
      <c r="CG282" s="5102"/>
      <c r="CH282" s="5102"/>
      <c r="CI282" s="5102"/>
      <c r="CJ282" s="5102"/>
      <c r="FD282" s="5012"/>
      <c r="FE282" s="5012"/>
      <c r="FF282" s="5012"/>
      <c r="FG282" s="5012"/>
      <c r="FH282" s="5012"/>
      <c r="FI282" s="5012"/>
      <c r="FJ282" s="5012"/>
      <c r="FK282" s="5012"/>
      <c r="FL282" s="90"/>
      <c r="FM282" s="5012"/>
      <c r="FN282" s="5012"/>
      <c r="FO282" s="5012"/>
      <c r="FP282" s="5012"/>
      <c r="FQ282" s="5012"/>
      <c r="FR282" s="5012"/>
      <c r="FS282" s="5012"/>
      <c r="FT282" s="5012"/>
    </row>
    <row r="283" spans="17:176" ht="15" thickBot="1">
      <c r="Q283" s="7750" t="s">
        <v>1543</v>
      </c>
      <c r="R283" s="7717" t="s">
        <v>1770</v>
      </c>
      <c r="S283" s="7717">
        <v>80</v>
      </c>
      <c r="T283" s="7714">
        <v>7209</v>
      </c>
      <c r="U283" s="7745">
        <v>45910</v>
      </c>
      <c r="V283" s="7735">
        <v>15</v>
      </c>
      <c r="W283" s="7717" t="s">
        <v>35</v>
      </c>
      <c r="X283" s="7761">
        <f>(V283*1000/400)</f>
        <v>37.5</v>
      </c>
      <c r="Y283" s="7722">
        <v>1350</v>
      </c>
      <c r="Z283" s="7746">
        <v>45922</v>
      </c>
      <c r="AA283" s="7781">
        <v>45912</v>
      </c>
      <c r="AB283" s="7736">
        <v>25458</v>
      </c>
      <c r="AC283" s="7721">
        <v>15200</v>
      </c>
      <c r="AD283" s="7721">
        <f>(AC283-V283*1000)</f>
        <v>200</v>
      </c>
      <c r="AE283" s="7722">
        <f>(Y283*V283)</f>
        <v>20250</v>
      </c>
      <c r="AF283" s="7722">
        <f t="shared" si="83"/>
        <v>1012.5</v>
      </c>
      <c r="AG283" s="7748">
        <v>5</v>
      </c>
      <c r="AH283" s="8141"/>
      <c r="AI283" s="7782"/>
      <c r="AJ283" s="8176" t="s">
        <v>1766</v>
      </c>
      <c r="AK283" s="8369">
        <v>520</v>
      </c>
      <c r="AL283" s="8043" t="s">
        <v>36</v>
      </c>
      <c r="AM283" s="8370">
        <v>45738</v>
      </c>
      <c r="AN283" s="8371">
        <v>20</v>
      </c>
      <c r="AO283" s="8372" t="s">
        <v>35</v>
      </c>
      <c r="AP283" s="8372">
        <v>40</v>
      </c>
      <c r="AQ283" s="8373">
        <v>615</v>
      </c>
      <c r="AR283" s="8107">
        <v>45747</v>
      </c>
      <c r="AS283" s="8374">
        <v>45756</v>
      </c>
      <c r="AT283" s="8369">
        <v>24688</v>
      </c>
      <c r="AU283" s="8375">
        <v>17000</v>
      </c>
      <c r="AV283" s="8048">
        <f t="shared" si="76"/>
        <v>-3000</v>
      </c>
      <c r="AW283" s="8181">
        <f t="shared" si="80"/>
        <v>10455</v>
      </c>
      <c r="AX283" s="8181">
        <f t="shared" si="77"/>
        <v>522.75</v>
      </c>
      <c r="AY283" s="8050">
        <v>5</v>
      </c>
      <c r="AZ283" s="8001"/>
      <c r="BU283" s="5162"/>
      <c r="BV283" s="5101"/>
      <c r="BW283" s="5101"/>
      <c r="BX283" s="5102"/>
      <c r="BY283" s="5102"/>
      <c r="BZ283" s="5102"/>
      <c r="CA283" s="5102"/>
      <c r="CB283" s="5102"/>
      <c r="CC283" s="5102"/>
      <c r="CD283" s="5102"/>
      <c r="CE283" s="5102"/>
      <c r="CF283" s="5102"/>
      <c r="CG283" s="5102"/>
      <c r="CH283" s="5102"/>
      <c r="CI283" s="5102"/>
      <c r="CJ283" s="5102"/>
      <c r="FD283" s="5012"/>
      <c r="FE283" s="5012"/>
      <c r="FF283" s="5012"/>
      <c r="FG283" s="5012"/>
      <c r="FH283" s="5012"/>
      <c r="FI283" s="5012"/>
      <c r="FJ283" s="5012"/>
      <c r="FK283" s="5012"/>
      <c r="FL283" s="90"/>
      <c r="FM283" s="5012"/>
      <c r="FN283" s="5012"/>
      <c r="FO283" s="5012"/>
      <c r="FP283" s="5012"/>
      <c r="FQ283" s="5012"/>
      <c r="FR283" s="5012"/>
      <c r="FS283" s="5012"/>
      <c r="FT283" s="5012"/>
    </row>
    <row r="284" spans="17:176">
      <c r="Q284" s="7750" t="s">
        <v>1543</v>
      </c>
      <c r="R284" s="7761" t="s">
        <v>1798</v>
      </c>
      <c r="S284" s="7759">
        <v>81</v>
      </c>
      <c r="T284" s="7714">
        <v>7209</v>
      </c>
      <c r="U284" s="7715">
        <v>45910</v>
      </c>
      <c r="V284" s="7760">
        <v>10</v>
      </c>
      <c r="W284" s="7761" t="s">
        <v>35</v>
      </c>
      <c r="X284" s="7761">
        <f>(V284*1000/400)</f>
        <v>25</v>
      </c>
      <c r="Y284" s="7762">
        <v>1350</v>
      </c>
      <c r="Z284" s="7719">
        <v>45922</v>
      </c>
      <c r="AA284" s="7781">
        <v>45912</v>
      </c>
      <c r="AB284" s="7736">
        <v>25458</v>
      </c>
      <c r="AC284" s="7721">
        <v>10000</v>
      </c>
      <c r="AD284" s="7721">
        <f>(AC284-V284*1000)</f>
        <v>0</v>
      </c>
      <c r="AE284" s="7722">
        <f>(AC284*Y284/1000)</f>
        <v>13500</v>
      </c>
      <c r="AF284" s="7722">
        <f>(AE284*0.05)</f>
        <v>675</v>
      </c>
      <c r="AG284" s="7723">
        <v>5</v>
      </c>
      <c r="AH284" s="8141"/>
      <c r="AI284" s="7782"/>
      <c r="AJ284" s="7712" t="s">
        <v>1766</v>
      </c>
      <c r="AK284" s="7736">
        <v>520</v>
      </c>
      <c r="AL284" s="7714" t="s">
        <v>36</v>
      </c>
      <c r="AM284" s="7745">
        <v>45738</v>
      </c>
      <c r="AN284" s="7753">
        <v>3</v>
      </c>
      <c r="AO284" s="7761" t="s">
        <v>35</v>
      </c>
      <c r="AP284" s="7761">
        <v>6</v>
      </c>
      <c r="AQ284" s="7754">
        <v>615</v>
      </c>
      <c r="AR284" s="7746">
        <v>45747</v>
      </c>
      <c r="AS284" s="7781">
        <v>45762</v>
      </c>
      <c r="AT284" s="7736">
        <v>24716</v>
      </c>
      <c r="AU284" s="7755">
        <v>3000</v>
      </c>
      <c r="AV284" s="7721">
        <f t="shared" si="76"/>
        <v>0</v>
      </c>
      <c r="AW284" s="7756">
        <f t="shared" si="80"/>
        <v>1845</v>
      </c>
      <c r="AX284" s="7756">
        <f t="shared" si="77"/>
        <v>92.25</v>
      </c>
      <c r="AY284" s="7723">
        <v>5</v>
      </c>
      <c r="AZ284" s="8001"/>
      <c r="BU284" s="5262"/>
      <c r="BV284" s="5084"/>
      <c r="BW284" s="5085" t="s">
        <v>14</v>
      </c>
      <c r="BX284" s="5085" t="s">
        <v>12</v>
      </c>
      <c r="BY284" s="5085"/>
      <c r="BZ284" s="5085"/>
      <c r="CA284" s="5085" t="s">
        <v>15</v>
      </c>
      <c r="CB284" s="5085" t="s">
        <v>12</v>
      </c>
      <c r="CC284" s="5085" t="s">
        <v>12</v>
      </c>
      <c r="CD284" s="5085"/>
      <c r="CE284" s="5085"/>
      <c r="CF284" s="5085"/>
      <c r="CG284" s="5085"/>
      <c r="CH284" s="5085" t="s">
        <v>0</v>
      </c>
      <c r="CI284" s="6466"/>
      <c r="CJ284" s="5086"/>
      <c r="FD284" s="5012"/>
      <c r="FE284" s="5012"/>
      <c r="FF284" s="5012"/>
      <c r="FG284" s="5012"/>
      <c r="FH284" s="5012"/>
      <c r="FI284" s="5012"/>
      <c r="FJ284" s="5012"/>
      <c r="FK284" s="5012"/>
      <c r="FL284" s="90"/>
      <c r="FM284" s="5012"/>
      <c r="FN284" s="5012"/>
      <c r="FO284" s="5012"/>
      <c r="FP284" s="5012"/>
      <c r="FQ284" s="5012"/>
      <c r="FR284" s="5012"/>
      <c r="FS284" s="5012"/>
      <c r="FT284" s="5012"/>
    </row>
    <row r="285" spans="17:176">
      <c r="Q285" s="7750" t="s">
        <v>1543</v>
      </c>
      <c r="R285" s="7717" t="s">
        <v>1783</v>
      </c>
      <c r="S285" s="7759">
        <v>82</v>
      </c>
      <c r="T285" s="7714">
        <v>7209</v>
      </c>
      <c r="U285" s="7715">
        <v>45910</v>
      </c>
      <c r="V285" s="7760">
        <v>15</v>
      </c>
      <c r="W285" s="7761" t="s">
        <v>35</v>
      </c>
      <c r="X285" s="7717">
        <f>(V285*1000/400)</f>
        <v>37.5</v>
      </c>
      <c r="Y285" s="7762">
        <v>1350</v>
      </c>
      <c r="Z285" s="7719">
        <v>45915</v>
      </c>
      <c r="AA285" s="7781">
        <v>45912</v>
      </c>
      <c r="AB285" s="7736">
        <v>25458</v>
      </c>
      <c r="AC285" s="7721">
        <v>15200</v>
      </c>
      <c r="AD285" s="7721">
        <f>(AC285-V285*1000)</f>
        <v>200</v>
      </c>
      <c r="AE285" s="7722">
        <f>(AC285*Y285/1000)</f>
        <v>20520</v>
      </c>
      <c r="AF285" s="7722">
        <f>(AE285*0.05)</f>
        <v>1026</v>
      </c>
      <c r="AG285" s="7723">
        <v>5</v>
      </c>
      <c r="AH285" s="8143"/>
      <c r="AI285" s="7782"/>
      <c r="AJ285" s="8176" t="s">
        <v>1764</v>
      </c>
      <c r="AK285" s="8043">
        <v>521</v>
      </c>
      <c r="AL285" s="8043" t="s">
        <v>36</v>
      </c>
      <c r="AM285" s="8370">
        <v>45738</v>
      </c>
      <c r="AN285" s="8105">
        <v>270</v>
      </c>
      <c r="AO285" s="8047" t="s">
        <v>35</v>
      </c>
      <c r="AP285" s="8047">
        <v>540</v>
      </c>
      <c r="AQ285" s="8106">
        <v>544</v>
      </c>
      <c r="AR285" s="8107">
        <v>45747</v>
      </c>
      <c r="AS285" s="8374">
        <v>45756</v>
      </c>
      <c r="AT285" s="8369">
        <v>24688</v>
      </c>
      <c r="AU285" s="8050">
        <v>120000</v>
      </c>
      <c r="AV285" s="8048">
        <f t="shared" si="76"/>
        <v>-150000</v>
      </c>
      <c r="AW285" s="8108">
        <f t="shared" si="80"/>
        <v>65280</v>
      </c>
      <c r="AX285" s="8108">
        <f t="shared" si="77"/>
        <v>3264</v>
      </c>
      <c r="AY285" s="8050">
        <v>5</v>
      </c>
      <c r="AZ285" s="7948"/>
      <c r="BU285" s="5276"/>
      <c r="BV285" s="5087"/>
      <c r="BW285" s="5088"/>
      <c r="BX285" s="5088"/>
      <c r="BY285" s="5088"/>
      <c r="BZ285" s="5088"/>
      <c r="CA285" s="5088"/>
      <c r="CB285" s="5088"/>
      <c r="CC285" s="5088"/>
      <c r="CD285" s="5088"/>
      <c r="CE285" s="5088"/>
      <c r="CF285" s="5088"/>
      <c r="CG285" s="5088"/>
      <c r="CH285" s="5088"/>
      <c r="CI285" s="6467"/>
      <c r="CJ285" s="5089"/>
      <c r="FD285" s="5012"/>
      <c r="FE285" s="5012"/>
      <c r="FF285" s="5012"/>
      <c r="FG285" s="5012"/>
      <c r="FH285" s="5012"/>
      <c r="FI285" s="5012"/>
      <c r="FJ285" s="5012"/>
      <c r="FK285" s="5012"/>
      <c r="FL285" s="90"/>
      <c r="FM285" s="5012"/>
      <c r="FN285" s="5012"/>
      <c r="FO285" s="5012"/>
      <c r="FP285" s="5012"/>
      <c r="FQ285" s="5012"/>
      <c r="FR285" s="5012"/>
      <c r="FS285" s="5012"/>
      <c r="FT285" s="5012"/>
    </row>
    <row r="286" spans="17:176">
      <c r="Q286" s="7925" t="s">
        <v>1543</v>
      </c>
      <c r="R286" s="7761" t="s">
        <v>1774</v>
      </c>
      <c r="S286" s="7759">
        <v>83</v>
      </c>
      <c r="T286" s="7714">
        <v>7209</v>
      </c>
      <c r="U286" s="7715">
        <v>45911</v>
      </c>
      <c r="V286" s="7760">
        <v>15</v>
      </c>
      <c r="W286" s="7761" t="s">
        <v>35</v>
      </c>
      <c r="X286" s="7717">
        <f>(V286*1000/400)</f>
        <v>37.5</v>
      </c>
      <c r="Y286" s="7762">
        <v>1350</v>
      </c>
      <c r="Z286" s="7746">
        <v>45915</v>
      </c>
      <c r="AA286" s="7781">
        <v>45912</v>
      </c>
      <c r="AB286" s="7736">
        <v>25458</v>
      </c>
      <c r="AC286" s="7721">
        <v>15200</v>
      </c>
      <c r="AD286" s="7721">
        <f>(AC286-V286*1000)</f>
        <v>200</v>
      </c>
      <c r="AE286" s="7722">
        <f>(AC286*Y286/1000)</f>
        <v>20520</v>
      </c>
      <c r="AF286" s="7722">
        <f>(AE286*0.05)</f>
        <v>1026</v>
      </c>
      <c r="AG286" s="7723">
        <v>5</v>
      </c>
      <c r="AH286" s="7711"/>
      <c r="AI286" s="7782"/>
      <c r="AJ286" s="7712" t="s">
        <v>1764</v>
      </c>
      <c r="AK286" s="7714">
        <v>521</v>
      </c>
      <c r="AL286" s="7714" t="s">
        <v>36</v>
      </c>
      <c r="AM286" s="7745">
        <v>45738</v>
      </c>
      <c r="AN286" s="7751">
        <v>150</v>
      </c>
      <c r="AO286" s="7717" t="s">
        <v>35</v>
      </c>
      <c r="AP286" s="7717">
        <v>300</v>
      </c>
      <c r="AQ286" s="7718">
        <v>544</v>
      </c>
      <c r="AR286" s="7746">
        <v>45747</v>
      </c>
      <c r="AS286" s="7781">
        <v>45762</v>
      </c>
      <c r="AT286" s="7736">
        <v>24716</v>
      </c>
      <c r="AU286" s="7723">
        <v>150000</v>
      </c>
      <c r="AV286" s="7721">
        <f t="shared" si="76"/>
        <v>0</v>
      </c>
      <c r="AW286" s="7752">
        <f t="shared" si="80"/>
        <v>81600</v>
      </c>
      <c r="AX286" s="7752">
        <f t="shared" si="77"/>
        <v>4080</v>
      </c>
      <c r="AY286" s="7723">
        <v>5</v>
      </c>
      <c r="AZ286" s="7948"/>
      <c r="BU286" s="5276"/>
      <c r="BV286" s="5087"/>
      <c r="BW286" s="5088"/>
      <c r="BX286" s="5088"/>
      <c r="BY286" s="5088"/>
      <c r="BZ286" s="5088"/>
      <c r="CA286" s="5088"/>
      <c r="CB286" s="5088"/>
      <c r="CC286" s="5088"/>
      <c r="CD286" s="5088"/>
      <c r="CE286" s="5088"/>
      <c r="CF286" s="5088"/>
      <c r="CG286" s="5088"/>
      <c r="CH286" s="5088"/>
      <c r="CI286" s="6467"/>
      <c r="CJ286" s="5089"/>
      <c r="FD286" s="5012"/>
      <c r="FE286" s="5012"/>
      <c r="FF286" s="5012"/>
      <c r="FG286" s="5012"/>
      <c r="FH286" s="5012"/>
      <c r="FI286" s="5012"/>
      <c r="FJ286" s="5012"/>
      <c r="FK286" s="5012"/>
      <c r="FL286" s="90"/>
      <c r="FM286" s="5012"/>
      <c r="FN286" s="5012"/>
      <c r="FO286" s="5012"/>
      <c r="FP286" s="5012"/>
      <c r="FQ286" s="5012"/>
      <c r="FR286" s="5012"/>
      <c r="FS286" s="5012"/>
      <c r="FT286" s="5012"/>
    </row>
    <row r="287" spans="17:176">
      <c r="Q287" s="7925" t="s">
        <v>1859</v>
      </c>
      <c r="R287" s="7714" t="s">
        <v>1621</v>
      </c>
      <c r="S287" s="8574">
        <v>2</v>
      </c>
      <c r="T287" s="7736" t="s">
        <v>796</v>
      </c>
      <c r="U287" s="7745">
        <v>45912</v>
      </c>
      <c r="V287" s="8575">
        <v>25</v>
      </c>
      <c r="W287" s="7761" t="s">
        <v>35</v>
      </c>
      <c r="X287" s="7761">
        <v>25</v>
      </c>
      <c r="Y287" s="8576">
        <v>462</v>
      </c>
      <c r="Z287" s="7746">
        <v>45915</v>
      </c>
      <c r="AA287" s="7781">
        <v>45912</v>
      </c>
      <c r="AB287" s="7736">
        <v>25455</v>
      </c>
      <c r="AC287" s="8726">
        <v>25000</v>
      </c>
      <c r="AD287" s="7878">
        <f>(AC287-V287*1000)</f>
        <v>0</v>
      </c>
      <c r="AE287" s="8727">
        <v>7600</v>
      </c>
      <c r="AF287" s="8727">
        <v>380</v>
      </c>
      <c r="AG287" s="7755">
        <v>5</v>
      </c>
      <c r="AH287" s="7711"/>
      <c r="AI287" s="7782"/>
      <c r="AJ287" s="8176" t="s">
        <v>1765</v>
      </c>
      <c r="AK287" s="8376">
        <v>522</v>
      </c>
      <c r="AL287" s="8043" t="s">
        <v>36</v>
      </c>
      <c r="AM287" s="8370">
        <v>45738</v>
      </c>
      <c r="AN287" s="8377">
        <v>3</v>
      </c>
      <c r="AO287" s="8047" t="s">
        <v>35</v>
      </c>
      <c r="AP287" s="8047">
        <v>6</v>
      </c>
      <c r="AQ287" s="8378">
        <v>655</v>
      </c>
      <c r="AR287" s="8107">
        <v>45747</v>
      </c>
      <c r="AS287" s="8374">
        <v>45756</v>
      </c>
      <c r="AT287" s="8369">
        <v>24688</v>
      </c>
      <c r="AU287" s="8379">
        <v>3000</v>
      </c>
      <c r="AV287" s="8048">
        <f t="shared" si="76"/>
        <v>0</v>
      </c>
      <c r="AW287" s="8380">
        <f t="shared" si="80"/>
        <v>1965</v>
      </c>
      <c r="AX287" s="8380">
        <f t="shared" si="77"/>
        <v>98.25</v>
      </c>
      <c r="AY287" s="8050">
        <v>5</v>
      </c>
      <c r="AZ287" s="7948"/>
      <c r="BU287" s="5276"/>
      <c r="BV287" s="5087"/>
      <c r="BW287" s="5088"/>
      <c r="BX287" s="5088"/>
      <c r="BY287" s="5088"/>
      <c r="BZ287" s="5088"/>
      <c r="CA287" s="5088"/>
      <c r="CB287" s="5088"/>
      <c r="CC287" s="5088"/>
      <c r="CD287" s="5088"/>
      <c r="CE287" s="5088"/>
      <c r="CF287" s="5088"/>
      <c r="CG287" s="5088"/>
      <c r="CH287" s="5088"/>
      <c r="CI287" s="6467"/>
      <c r="CJ287" s="5089"/>
      <c r="FD287" s="5012"/>
      <c r="FE287" s="5012"/>
      <c r="FF287" s="5012"/>
      <c r="FG287" s="5012"/>
      <c r="FH287" s="5012"/>
      <c r="FI287" s="5012"/>
      <c r="FJ287" s="5012"/>
      <c r="FK287" s="5012"/>
      <c r="FL287" s="90"/>
      <c r="FM287" s="5012"/>
      <c r="FN287" s="5012"/>
      <c r="FO287" s="5012"/>
      <c r="FP287" s="5012"/>
      <c r="FQ287" s="5012"/>
      <c r="FR287" s="5012"/>
      <c r="FS287" s="5012"/>
      <c r="FT287" s="5012"/>
    </row>
    <row r="288" spans="17:176">
      <c r="Q288" s="8103" t="s">
        <v>792</v>
      </c>
      <c r="R288" s="8043" t="s">
        <v>1766</v>
      </c>
      <c r="S288" s="8369">
        <v>580</v>
      </c>
      <c r="T288" s="8043" t="s">
        <v>796</v>
      </c>
      <c r="U288" s="8370">
        <v>45913</v>
      </c>
      <c r="V288" s="8371">
        <v>14</v>
      </c>
      <c r="W288" s="8372" t="s">
        <v>35</v>
      </c>
      <c r="X288" s="8047">
        <f>(V288*1000/500)</f>
        <v>28</v>
      </c>
      <c r="Y288" s="8373">
        <v>615</v>
      </c>
      <c r="Z288" s="8107">
        <v>45919</v>
      </c>
      <c r="AA288" s="8374">
        <v>45919</v>
      </c>
      <c r="AB288" s="8369">
        <v>25496</v>
      </c>
      <c r="AC288" s="8375">
        <v>14000</v>
      </c>
      <c r="AD288" s="8048">
        <f t="shared" ref="AD288:AD295" si="84">(AC288-V288*1000)</f>
        <v>0</v>
      </c>
      <c r="AE288" s="8181">
        <f t="shared" ref="AE288:AE293" si="85">(AC288*Y288/1000)</f>
        <v>8610</v>
      </c>
      <c r="AF288" s="8181">
        <f t="shared" ref="AF288:AF294" si="86">(AE288*0.05)</f>
        <v>430.5</v>
      </c>
      <c r="AG288" s="8050">
        <v>5</v>
      </c>
      <c r="AH288" s="7737"/>
      <c r="AI288" s="7782"/>
      <c r="AJ288" s="8384" t="s">
        <v>1769</v>
      </c>
      <c r="AK288" s="8047">
        <v>523</v>
      </c>
      <c r="AL288" s="8043" t="s">
        <v>36</v>
      </c>
      <c r="AM288" s="8370">
        <v>45738</v>
      </c>
      <c r="AN288" s="8382">
        <v>25</v>
      </c>
      <c r="AO288" s="8047" t="s">
        <v>35</v>
      </c>
      <c r="AP288" s="8372">
        <f>(AN288*1000/400)</f>
        <v>62.5</v>
      </c>
      <c r="AQ288" s="8049">
        <v>1328</v>
      </c>
      <c r="AR288" s="8107">
        <v>45747</v>
      </c>
      <c r="AS288" s="8374">
        <v>45756</v>
      </c>
      <c r="AT288" s="8369">
        <v>24688</v>
      </c>
      <c r="AU288" s="8048">
        <v>25000</v>
      </c>
      <c r="AV288" s="8048">
        <f t="shared" si="76"/>
        <v>0</v>
      </c>
      <c r="AW288" s="8049">
        <f t="shared" si="80"/>
        <v>33200</v>
      </c>
      <c r="AX288" s="8049">
        <f t="shared" si="77"/>
        <v>1660</v>
      </c>
      <c r="AY288" s="8383">
        <v>5</v>
      </c>
      <c r="AZ288" s="7948"/>
      <c r="BU288" s="5263" t="s">
        <v>4</v>
      </c>
      <c r="BV288" s="5087" t="s">
        <v>18</v>
      </c>
      <c r="BW288" s="5088" t="s">
        <v>19</v>
      </c>
      <c r="BX288" s="5088" t="s">
        <v>19</v>
      </c>
      <c r="BY288" s="5088" t="s">
        <v>20</v>
      </c>
      <c r="BZ288" s="5088" t="s">
        <v>21</v>
      </c>
      <c r="CA288" s="5088" t="s">
        <v>22</v>
      </c>
      <c r="CB288" s="5088" t="s">
        <v>23</v>
      </c>
      <c r="CC288" s="5088" t="s">
        <v>23</v>
      </c>
      <c r="CD288" s="5088" t="s">
        <v>24</v>
      </c>
      <c r="CE288" s="5088" t="s">
        <v>20</v>
      </c>
      <c r="CF288" s="5088" t="s">
        <v>25</v>
      </c>
      <c r="CG288" s="5088" t="s">
        <v>0</v>
      </c>
      <c r="CH288" s="5088" t="s">
        <v>1363</v>
      </c>
      <c r="CI288" s="6467"/>
      <c r="CJ288" s="5089" t="s">
        <v>26</v>
      </c>
    </row>
    <row r="289" spans="17:176" ht="15" thickBot="1">
      <c r="Q289" s="8103" t="s">
        <v>792</v>
      </c>
      <c r="R289" s="8043" t="s">
        <v>1764</v>
      </c>
      <c r="S289" s="8043">
        <v>581</v>
      </c>
      <c r="T289" s="8043" t="s">
        <v>796</v>
      </c>
      <c r="U289" s="8370">
        <v>45913</v>
      </c>
      <c r="V289" s="8105">
        <v>120</v>
      </c>
      <c r="W289" s="8047" t="s">
        <v>35</v>
      </c>
      <c r="X289" s="8047">
        <f>(V289*1000/500)</f>
        <v>240</v>
      </c>
      <c r="Y289" s="8106">
        <v>544</v>
      </c>
      <c r="Z289" s="8107">
        <v>45919</v>
      </c>
      <c r="AA289" s="8374">
        <v>45919</v>
      </c>
      <c r="AB289" s="8369">
        <v>25496</v>
      </c>
      <c r="AC289" s="8050">
        <v>120000</v>
      </c>
      <c r="AD289" s="8048">
        <f t="shared" si="84"/>
        <v>0</v>
      </c>
      <c r="AE289" s="8108">
        <f t="shared" si="85"/>
        <v>65280</v>
      </c>
      <c r="AF289" s="8108">
        <f t="shared" si="86"/>
        <v>3264</v>
      </c>
      <c r="AG289" s="8050">
        <v>5</v>
      </c>
      <c r="AH289" s="7757"/>
      <c r="AI289" s="7782"/>
      <c r="AJ289" s="8176" t="s">
        <v>1767</v>
      </c>
      <c r="AK289" s="8043">
        <v>524</v>
      </c>
      <c r="AL289" s="8043" t="s">
        <v>36</v>
      </c>
      <c r="AM289" s="8370">
        <v>45738</v>
      </c>
      <c r="AN289" s="8105">
        <v>25</v>
      </c>
      <c r="AO289" s="8047" t="s">
        <v>35</v>
      </c>
      <c r="AP289" s="8112">
        <f>(AN289*1000/500)</f>
        <v>50</v>
      </c>
      <c r="AQ289" s="8106">
        <v>427</v>
      </c>
      <c r="AR289" s="8107">
        <v>45747</v>
      </c>
      <c r="AS289" s="8374">
        <v>45756</v>
      </c>
      <c r="AT289" s="8369">
        <v>24688</v>
      </c>
      <c r="AU289" s="8050">
        <v>25000</v>
      </c>
      <c r="AV289" s="8048">
        <f t="shared" si="76"/>
        <v>0</v>
      </c>
      <c r="AW289" s="8108">
        <f t="shared" si="80"/>
        <v>10675</v>
      </c>
      <c r="AX289" s="8108">
        <f t="shared" si="77"/>
        <v>533.75</v>
      </c>
      <c r="AY289" s="8050">
        <v>5</v>
      </c>
      <c r="AZ289" s="7949"/>
      <c r="BU289" s="5276"/>
      <c r="BV289" s="5087"/>
      <c r="BW289" s="5088" t="s">
        <v>3</v>
      </c>
      <c r="BX289" s="5088" t="s">
        <v>18</v>
      </c>
      <c r="BY289" s="5088"/>
      <c r="BZ289" s="5088"/>
      <c r="CA289" s="5088" t="s">
        <v>21</v>
      </c>
      <c r="CB289" s="5088" t="s">
        <v>27</v>
      </c>
      <c r="CC289" s="5088" t="s">
        <v>28</v>
      </c>
      <c r="CD289" s="5088"/>
      <c r="CE289" s="5088"/>
      <c r="CF289" s="5088"/>
      <c r="CG289" s="5088"/>
      <c r="CH289" s="5088" t="s">
        <v>11</v>
      </c>
      <c r="CI289" s="6467"/>
      <c r="CJ289" s="5089"/>
    </row>
    <row r="290" spans="17:176" ht="15.6">
      <c r="Q290" s="8103" t="s">
        <v>792</v>
      </c>
      <c r="R290" s="8043" t="s">
        <v>1765</v>
      </c>
      <c r="S290" s="8376">
        <v>582</v>
      </c>
      <c r="T290" s="8043" t="s">
        <v>796</v>
      </c>
      <c r="U290" s="8370">
        <v>45913</v>
      </c>
      <c r="V290" s="8377">
        <v>4</v>
      </c>
      <c r="W290" s="8047" t="s">
        <v>35</v>
      </c>
      <c r="X290" s="8047">
        <f>(V290*1000/500)</f>
        <v>8</v>
      </c>
      <c r="Y290" s="8378">
        <v>655</v>
      </c>
      <c r="Z290" s="8107">
        <v>45919</v>
      </c>
      <c r="AA290" s="8374">
        <v>45919</v>
      </c>
      <c r="AB290" s="8369">
        <v>25496</v>
      </c>
      <c r="AC290" s="8379">
        <v>4000</v>
      </c>
      <c r="AD290" s="8048">
        <f t="shared" si="84"/>
        <v>0</v>
      </c>
      <c r="AE290" s="8380">
        <f t="shared" si="85"/>
        <v>2620</v>
      </c>
      <c r="AF290" s="8380">
        <f t="shared" si="86"/>
        <v>131</v>
      </c>
      <c r="AG290" s="8050">
        <v>5</v>
      </c>
      <c r="AH290" s="7757"/>
      <c r="AI290" s="7782"/>
      <c r="AJ290" s="8287" t="s">
        <v>1768</v>
      </c>
      <c r="AK290" s="8047">
        <v>525</v>
      </c>
      <c r="AL290" s="8043" t="s">
        <v>36</v>
      </c>
      <c r="AM290" s="8370">
        <v>45738</v>
      </c>
      <c r="AN290" s="8382">
        <v>10</v>
      </c>
      <c r="AO290" s="8047" t="s">
        <v>35</v>
      </c>
      <c r="AP290" s="8372">
        <f>(AN290*1000/400)</f>
        <v>25</v>
      </c>
      <c r="AQ290" s="8049">
        <v>1328</v>
      </c>
      <c r="AR290" s="8107">
        <v>45747</v>
      </c>
      <c r="AS290" s="8374">
        <v>45756</v>
      </c>
      <c r="AT290" s="8369">
        <v>24688</v>
      </c>
      <c r="AU290" s="8048">
        <v>10400</v>
      </c>
      <c r="AV290" s="8048">
        <f t="shared" si="76"/>
        <v>400</v>
      </c>
      <c r="AW290" s="8049">
        <f t="shared" si="80"/>
        <v>13811.2</v>
      </c>
      <c r="AX290" s="8049">
        <f t="shared" si="77"/>
        <v>690.56000000000006</v>
      </c>
      <c r="AY290" s="8383">
        <v>5</v>
      </c>
      <c r="AZ290" s="8036"/>
      <c r="BU290" s="5295"/>
      <c r="BV290" s="5293"/>
      <c r="BW290" s="5163"/>
      <c r="BX290" s="5164"/>
      <c r="BY290" s="5164"/>
      <c r="BZ290" s="5164"/>
      <c r="CA290" s="5164"/>
      <c r="CB290" s="5164"/>
      <c r="CC290" s="5164"/>
      <c r="CD290" s="5164"/>
      <c r="CE290" s="5164"/>
      <c r="CF290" s="5164"/>
      <c r="CG290" s="5164"/>
      <c r="CH290" s="5164"/>
      <c r="CI290" s="6474"/>
      <c r="CJ290" s="5165"/>
      <c r="FD290" s="4722"/>
      <c r="FE290" s="4995"/>
      <c r="FF290" s="4993"/>
      <c r="FG290" s="4993"/>
      <c r="FH290" s="4993"/>
      <c r="FI290" s="4993"/>
      <c r="FJ290" s="4993"/>
      <c r="FK290" s="4993"/>
      <c r="FL290" s="4993"/>
      <c r="FM290" s="4993"/>
      <c r="FN290" s="4993"/>
      <c r="FO290" s="4993"/>
      <c r="FP290" s="4993"/>
      <c r="FQ290" s="4993"/>
      <c r="FR290" s="4993"/>
      <c r="FS290" s="4993"/>
      <c r="FT290" s="4993"/>
    </row>
    <row r="291" spans="17:176">
      <c r="Q291" s="8103" t="s">
        <v>792</v>
      </c>
      <c r="R291" s="8047" t="s">
        <v>1769</v>
      </c>
      <c r="S291" s="8043">
        <v>583</v>
      </c>
      <c r="T291" s="8043" t="s">
        <v>796</v>
      </c>
      <c r="U291" s="8370">
        <v>45913</v>
      </c>
      <c r="V291" s="8105">
        <v>30</v>
      </c>
      <c r="W291" s="8047" t="s">
        <v>35</v>
      </c>
      <c r="X291" s="8047">
        <f>(V291*1000/400)</f>
        <v>75</v>
      </c>
      <c r="Y291" s="8106">
        <v>1328</v>
      </c>
      <c r="Z291" s="8107">
        <v>45919</v>
      </c>
      <c r="AA291" s="8374">
        <v>45919</v>
      </c>
      <c r="AB291" s="8369">
        <v>25496</v>
      </c>
      <c r="AC291" s="8050">
        <v>30000</v>
      </c>
      <c r="AD291" s="8048">
        <f t="shared" si="84"/>
        <v>0</v>
      </c>
      <c r="AE291" s="8108">
        <f t="shared" si="85"/>
        <v>39840</v>
      </c>
      <c r="AF291" s="8108">
        <f t="shared" si="86"/>
        <v>1992</v>
      </c>
      <c r="AG291" s="8050">
        <v>5</v>
      </c>
      <c r="AH291" s="7757"/>
      <c r="AI291" s="7782"/>
      <c r="AJ291" s="7712" t="s">
        <v>1766</v>
      </c>
      <c r="AK291" s="7736">
        <v>526</v>
      </c>
      <c r="AL291" s="7714" t="s">
        <v>101</v>
      </c>
      <c r="AM291" s="7745">
        <v>45756</v>
      </c>
      <c r="AN291" s="7753">
        <v>12.5</v>
      </c>
      <c r="AO291" s="7761" t="s">
        <v>35</v>
      </c>
      <c r="AP291" s="7761">
        <v>25</v>
      </c>
      <c r="AQ291" s="7754">
        <v>615</v>
      </c>
      <c r="AR291" s="7746">
        <v>45763</v>
      </c>
      <c r="AS291" s="7781">
        <v>45762</v>
      </c>
      <c r="AT291" s="7736">
        <v>24716</v>
      </c>
      <c r="AU291" s="7755">
        <v>25000</v>
      </c>
      <c r="AV291" s="7721">
        <f t="shared" si="76"/>
        <v>12500</v>
      </c>
      <c r="AW291" s="7756">
        <f t="shared" si="80"/>
        <v>15375</v>
      </c>
      <c r="AX291" s="7756">
        <f t="shared" si="77"/>
        <v>768.75</v>
      </c>
      <c r="AY291" s="7723">
        <v>5</v>
      </c>
      <c r="AZ291" s="7949"/>
      <c r="BU291" s="5286"/>
      <c r="BV291" s="5294"/>
      <c r="BW291" s="5094"/>
      <c r="BX291" s="5095"/>
      <c r="BY291" s="5095"/>
      <c r="BZ291" s="5095"/>
      <c r="CA291" s="5095"/>
      <c r="CB291" s="5095"/>
      <c r="CC291" s="5095"/>
      <c r="CD291" s="5095"/>
      <c r="CE291" s="5095"/>
      <c r="CF291" s="5095"/>
      <c r="CG291" s="5095"/>
      <c r="CH291" s="5095"/>
      <c r="CI291" s="6475"/>
      <c r="CJ291" s="5166"/>
      <c r="FD291" s="87"/>
      <c r="FE291" s="87"/>
      <c r="FF291" s="87"/>
      <c r="FG291" s="87"/>
      <c r="FH291" s="87"/>
      <c r="FI291" s="87"/>
      <c r="FJ291" s="87"/>
      <c r="FK291" s="87"/>
      <c r="FL291" s="87"/>
      <c r="FM291" s="87"/>
      <c r="FN291" s="87"/>
      <c r="FO291" s="87"/>
      <c r="FP291" s="87"/>
      <c r="FQ291" s="87"/>
      <c r="FR291" s="87"/>
      <c r="FS291" s="87"/>
      <c r="FT291" s="87"/>
    </row>
    <row r="292" spans="17:176" ht="15" customHeight="1">
      <c r="Q292" s="8103" t="s">
        <v>792</v>
      </c>
      <c r="R292" s="8043" t="s">
        <v>1767</v>
      </c>
      <c r="S292" s="8047">
        <v>584</v>
      </c>
      <c r="T292" s="8043" t="s">
        <v>796</v>
      </c>
      <c r="U292" s="8370">
        <v>45913</v>
      </c>
      <c r="V292" s="8382">
        <v>30</v>
      </c>
      <c r="W292" s="8047" t="s">
        <v>35</v>
      </c>
      <c r="X292" s="8047">
        <f>(V292*1000/500)</f>
        <v>60</v>
      </c>
      <c r="Y292" s="8049">
        <v>427</v>
      </c>
      <c r="Z292" s="8107">
        <v>45919</v>
      </c>
      <c r="AA292" s="8374">
        <v>45919</v>
      </c>
      <c r="AB292" s="8369">
        <v>25496</v>
      </c>
      <c r="AC292" s="8048">
        <v>30000</v>
      </c>
      <c r="AD292" s="8048">
        <f t="shared" si="84"/>
        <v>0</v>
      </c>
      <c r="AE292" s="8049">
        <f t="shared" si="85"/>
        <v>12810</v>
      </c>
      <c r="AF292" s="8049">
        <f t="shared" si="86"/>
        <v>640.5</v>
      </c>
      <c r="AG292" s="8383">
        <v>5</v>
      </c>
      <c r="AH292" s="7757"/>
      <c r="AI292" s="7782"/>
      <c r="AJ292" s="7712" t="s">
        <v>1764</v>
      </c>
      <c r="AK292" s="7714">
        <v>527</v>
      </c>
      <c r="AL292" s="7714" t="s">
        <v>101</v>
      </c>
      <c r="AM292" s="7745">
        <v>45756</v>
      </c>
      <c r="AN292" s="7751">
        <v>100</v>
      </c>
      <c r="AO292" s="7717" t="s">
        <v>35</v>
      </c>
      <c r="AP292" s="7717">
        <v>200</v>
      </c>
      <c r="AQ292" s="7718">
        <v>544</v>
      </c>
      <c r="AR292" s="7746">
        <v>45763</v>
      </c>
      <c r="AS292" s="7781">
        <v>45762</v>
      </c>
      <c r="AT292" s="7736">
        <v>24716</v>
      </c>
      <c r="AU292" s="7723">
        <v>25000</v>
      </c>
      <c r="AV292" s="7721">
        <f t="shared" ref="AV292:AV347" si="87">(AU292-AN292*1000)</f>
        <v>-75000</v>
      </c>
      <c r="AW292" s="7752">
        <f t="shared" si="80"/>
        <v>13600</v>
      </c>
      <c r="AX292" s="7752">
        <f t="shared" ref="AX292:AX347" si="88">(AW292*0.05)</f>
        <v>680</v>
      </c>
      <c r="AY292" s="7723">
        <v>5</v>
      </c>
      <c r="AZ292" s="8136"/>
      <c r="BU292" s="5296"/>
      <c r="BV292" s="5294"/>
      <c r="BW292" s="5094"/>
      <c r="BX292" s="5095"/>
      <c r="BY292" s="5095"/>
      <c r="BZ292" s="5095"/>
      <c r="CA292" s="5095"/>
      <c r="CB292" s="5095"/>
      <c r="CC292" s="5095"/>
      <c r="CD292" s="5095"/>
      <c r="CE292" s="5095"/>
      <c r="CF292" s="5095"/>
      <c r="CG292" s="5095"/>
      <c r="CH292" s="5095"/>
      <c r="CI292" s="6475"/>
      <c r="CJ292" s="5166"/>
      <c r="FD292" s="87"/>
      <c r="FE292" s="87"/>
      <c r="FF292" s="87"/>
      <c r="FG292" s="87"/>
      <c r="FH292" s="87"/>
      <c r="FI292" s="87"/>
      <c r="FJ292" s="87"/>
      <c r="FK292" s="87"/>
      <c r="FL292" s="87"/>
      <c r="FM292" s="87"/>
      <c r="FN292" s="87"/>
      <c r="FO292" s="87"/>
      <c r="FP292" s="87"/>
      <c r="FQ292" s="87"/>
      <c r="FR292" s="87"/>
      <c r="FS292" s="87"/>
      <c r="FT292" s="87"/>
    </row>
    <row r="293" spans="17:176">
      <c r="Q293" s="8103" t="s">
        <v>792</v>
      </c>
      <c r="R293" s="8047" t="s">
        <v>1768</v>
      </c>
      <c r="S293" s="8047">
        <v>585</v>
      </c>
      <c r="T293" s="8043" t="s">
        <v>796</v>
      </c>
      <c r="U293" s="8370">
        <v>45913</v>
      </c>
      <c r="V293" s="8382">
        <v>10</v>
      </c>
      <c r="W293" s="8047" t="s">
        <v>35</v>
      </c>
      <c r="X293" s="8047">
        <f>(V293*1000/400)</f>
        <v>25</v>
      </c>
      <c r="Y293" s="8049">
        <v>1328</v>
      </c>
      <c r="Z293" s="8107">
        <v>45919</v>
      </c>
      <c r="AA293" s="8374">
        <v>45919</v>
      </c>
      <c r="AB293" s="8369">
        <v>25496</v>
      </c>
      <c r="AC293" s="8048">
        <v>10000</v>
      </c>
      <c r="AD293" s="8048">
        <f t="shared" si="84"/>
        <v>0</v>
      </c>
      <c r="AE293" s="8049">
        <f t="shared" si="85"/>
        <v>13280</v>
      </c>
      <c r="AF293" s="8049">
        <f t="shared" si="86"/>
        <v>664</v>
      </c>
      <c r="AG293" s="8383">
        <v>5</v>
      </c>
      <c r="AH293" s="7757"/>
      <c r="AI293" s="7782"/>
      <c r="AJ293" s="7865" t="s">
        <v>1764</v>
      </c>
      <c r="AK293" s="7789">
        <v>527</v>
      </c>
      <c r="AL293" s="7789" t="s">
        <v>101</v>
      </c>
      <c r="AM293" s="7790">
        <v>45756</v>
      </c>
      <c r="AN293" s="7868">
        <v>75</v>
      </c>
      <c r="AO293" s="7788" t="s">
        <v>35</v>
      </c>
      <c r="AP293" s="7788">
        <v>150</v>
      </c>
      <c r="AQ293" s="7869">
        <v>544</v>
      </c>
      <c r="AR293" s="8336">
        <v>45763</v>
      </c>
      <c r="AS293" s="8336">
        <v>45763</v>
      </c>
      <c r="AT293" s="7794"/>
      <c r="AU293" s="7872">
        <v>75000</v>
      </c>
      <c r="AV293" s="7795">
        <f t="shared" si="87"/>
        <v>0</v>
      </c>
      <c r="AW293" s="7875">
        <f t="shared" si="80"/>
        <v>40800</v>
      </c>
      <c r="AX293" s="7875">
        <f t="shared" si="88"/>
        <v>2040</v>
      </c>
      <c r="AY293" s="7872">
        <v>5</v>
      </c>
      <c r="AZ293" s="8001" t="s">
        <v>1790</v>
      </c>
      <c r="BU293" s="5291"/>
      <c r="BV293" s="5294"/>
      <c r="BW293" s="5094"/>
      <c r="BX293" s="5095"/>
      <c r="BY293" s="5095"/>
      <c r="BZ293" s="5095"/>
      <c r="CA293" s="5095"/>
      <c r="CB293" s="5095"/>
      <c r="CC293" s="5095"/>
      <c r="CD293" s="5095"/>
      <c r="CE293" s="5095"/>
      <c r="CF293" s="5095"/>
      <c r="CG293" s="5095"/>
      <c r="CH293" s="5095"/>
      <c r="CI293" s="6475"/>
      <c r="CJ293" s="5166"/>
      <c r="FD293" s="87"/>
      <c r="FE293" s="87"/>
      <c r="FF293" s="87"/>
      <c r="FG293" s="87"/>
      <c r="FH293" s="87"/>
      <c r="FI293" s="87"/>
      <c r="FJ293" s="87"/>
      <c r="FK293" s="87"/>
      <c r="FL293" s="87"/>
      <c r="FM293" s="87"/>
      <c r="FN293" s="87"/>
      <c r="FO293" s="87"/>
      <c r="FP293" s="87"/>
      <c r="FQ293" s="87"/>
      <c r="FR293" s="87"/>
      <c r="FS293" s="87"/>
      <c r="FT293" s="87"/>
    </row>
    <row r="294" spans="17:176">
      <c r="Q294" s="8103" t="s">
        <v>792</v>
      </c>
      <c r="R294" s="8047" t="s">
        <v>1770</v>
      </c>
      <c r="S294" s="8047">
        <v>586</v>
      </c>
      <c r="T294" s="8043" t="s">
        <v>796</v>
      </c>
      <c r="U294" s="8370">
        <v>45913</v>
      </c>
      <c r="V294" s="8382">
        <v>5</v>
      </c>
      <c r="W294" s="8047" t="s">
        <v>35</v>
      </c>
      <c r="X294" s="8372">
        <f>(V294*1000/400)</f>
        <v>12.5</v>
      </c>
      <c r="Y294" s="8049">
        <v>1328</v>
      </c>
      <c r="Z294" s="8107">
        <v>45919</v>
      </c>
      <c r="AA294" s="8374">
        <v>45919</v>
      </c>
      <c r="AB294" s="8369">
        <v>25496</v>
      </c>
      <c r="AC294" s="8048">
        <v>5200</v>
      </c>
      <c r="AD294" s="8048">
        <f t="shared" si="84"/>
        <v>200</v>
      </c>
      <c r="AE294" s="8049">
        <f>(Y294*V294)</f>
        <v>6640</v>
      </c>
      <c r="AF294" s="8049">
        <f t="shared" si="86"/>
        <v>332</v>
      </c>
      <c r="AG294" s="8383">
        <v>5</v>
      </c>
      <c r="AH294" s="7757"/>
      <c r="AI294" s="7988"/>
      <c r="AJ294" s="8176" t="s">
        <v>1765</v>
      </c>
      <c r="AK294" s="8376">
        <v>528</v>
      </c>
      <c r="AL294" s="8043" t="s">
        <v>101</v>
      </c>
      <c r="AM294" s="8370">
        <v>45756</v>
      </c>
      <c r="AN294" s="8377">
        <v>3</v>
      </c>
      <c r="AO294" s="8047" t="s">
        <v>35</v>
      </c>
      <c r="AP294" s="8047">
        <v>6</v>
      </c>
      <c r="AQ294" s="8378">
        <v>655</v>
      </c>
      <c r="AR294" s="8107">
        <v>45763</v>
      </c>
      <c r="AS294" s="8374">
        <v>45756</v>
      </c>
      <c r="AT294" s="8369">
        <v>24688</v>
      </c>
      <c r="AU294" s="8379">
        <v>2000</v>
      </c>
      <c r="AV294" s="8048">
        <f t="shared" si="87"/>
        <v>-1000</v>
      </c>
      <c r="AW294" s="8380">
        <f t="shared" si="80"/>
        <v>1310</v>
      </c>
      <c r="AX294" s="8380">
        <f t="shared" si="88"/>
        <v>65.5</v>
      </c>
      <c r="AY294" s="8050">
        <v>5</v>
      </c>
      <c r="AZ294" s="7949"/>
      <c r="BU294" s="5291"/>
      <c r="BV294" s="5294"/>
      <c r="BW294" s="5094"/>
      <c r="BX294" s="5095"/>
      <c r="BY294" s="5095"/>
      <c r="BZ294" s="5095"/>
      <c r="CA294" s="5095"/>
      <c r="CB294" s="5095"/>
      <c r="CC294" s="5095"/>
      <c r="CD294" s="5095"/>
      <c r="CE294" s="5095"/>
      <c r="CF294" s="5095"/>
      <c r="CG294" s="5095"/>
      <c r="CH294" s="5095"/>
      <c r="CI294" s="6475"/>
      <c r="CJ294" s="5166"/>
      <c r="FD294" s="6404"/>
      <c r="FE294" s="6404"/>
      <c r="FF294" s="6404"/>
      <c r="FG294" s="6404"/>
      <c r="FH294" s="6883"/>
      <c r="FI294" s="6404"/>
      <c r="FJ294" s="6404"/>
      <c r="FK294" s="6404"/>
      <c r="FL294" s="4091"/>
      <c r="FM294" s="6883"/>
      <c r="FN294" s="6404"/>
      <c r="FO294" s="6404"/>
      <c r="FP294" s="5012"/>
      <c r="FQ294" s="5012"/>
      <c r="FR294" s="5012"/>
      <c r="FS294" s="5012"/>
      <c r="FT294" s="5012"/>
    </row>
    <row r="295" spans="17:176">
      <c r="Q295" s="8725" t="s">
        <v>1543</v>
      </c>
      <c r="R295" s="8047" t="s">
        <v>1860</v>
      </c>
      <c r="S295" s="8178">
        <v>84</v>
      </c>
      <c r="T295" s="8043"/>
      <c r="U295" s="8104">
        <v>45916</v>
      </c>
      <c r="V295" s="8399">
        <v>10</v>
      </c>
      <c r="W295" s="8372" t="s">
        <v>35</v>
      </c>
      <c r="X295" s="8047">
        <f>(V295*1000/400)</f>
        <v>25</v>
      </c>
      <c r="Y295" s="8045">
        <v>1350</v>
      </c>
      <c r="Z295" s="8046">
        <v>45919</v>
      </c>
      <c r="AA295" s="8374">
        <v>45919</v>
      </c>
      <c r="AB295" s="8047">
        <v>25492</v>
      </c>
      <c r="AC295" s="8048">
        <v>10000</v>
      </c>
      <c r="AD295" s="8048">
        <f t="shared" si="84"/>
        <v>0</v>
      </c>
      <c r="AE295" s="8049">
        <f>(AC295*Y295/1000)</f>
        <v>13500</v>
      </c>
      <c r="AF295" s="8049">
        <f>(AE295*0.05)</f>
        <v>675</v>
      </c>
      <c r="AG295" s="8050">
        <v>5</v>
      </c>
      <c r="AH295" s="7737"/>
      <c r="AI295" s="7988"/>
      <c r="AJ295" s="7865" t="s">
        <v>1765</v>
      </c>
      <c r="AK295" s="8338">
        <v>528</v>
      </c>
      <c r="AL295" s="7789" t="s">
        <v>101</v>
      </c>
      <c r="AM295" s="7790">
        <v>45756</v>
      </c>
      <c r="AN295" s="8686">
        <v>1</v>
      </c>
      <c r="AO295" s="7788" t="s">
        <v>35</v>
      </c>
      <c r="AP295" s="7788">
        <v>2</v>
      </c>
      <c r="AQ295" s="8339">
        <v>655</v>
      </c>
      <c r="AR295" s="8336">
        <v>45763</v>
      </c>
      <c r="AS295" s="8336">
        <v>45763</v>
      </c>
      <c r="AT295" s="7794"/>
      <c r="AU295" s="8340">
        <v>1000</v>
      </c>
      <c r="AV295" s="7795">
        <f t="shared" si="87"/>
        <v>0</v>
      </c>
      <c r="AW295" s="8611">
        <f t="shared" si="80"/>
        <v>655</v>
      </c>
      <c r="AX295" s="8611">
        <f t="shared" si="88"/>
        <v>32.75</v>
      </c>
      <c r="AY295" s="7872">
        <v>5</v>
      </c>
      <c r="AZ295" s="8001" t="s">
        <v>1790</v>
      </c>
      <c r="BU295" s="5274"/>
      <c r="BV295" s="5094"/>
      <c r="BW295" s="5094"/>
      <c r="BX295" s="5095"/>
      <c r="BY295" s="5095"/>
      <c r="BZ295" s="5095"/>
      <c r="CA295" s="5095"/>
      <c r="CB295" s="5095"/>
      <c r="CC295" s="5095"/>
      <c r="CD295" s="5095"/>
      <c r="CE295" s="5095"/>
      <c r="CF295" s="5095"/>
      <c r="CG295" s="5095"/>
      <c r="CH295" s="5095"/>
      <c r="CI295" s="6475"/>
      <c r="CJ295" s="5166"/>
      <c r="FD295" s="5012"/>
      <c r="FE295" s="5012"/>
      <c r="FF295" s="5012"/>
      <c r="FG295" s="5012"/>
      <c r="FH295" s="5012"/>
      <c r="FI295" s="5012"/>
      <c r="FJ295" s="5012"/>
      <c r="FK295" s="5012"/>
      <c r="FL295" s="90"/>
      <c r="FM295" s="5012"/>
      <c r="FN295" s="5012"/>
      <c r="FO295" s="5012"/>
      <c r="FP295" s="5012"/>
      <c r="FQ295" s="5012"/>
      <c r="FR295" s="5012"/>
      <c r="FS295" s="5012"/>
      <c r="FT295" s="5012"/>
    </row>
    <row r="296" spans="17:176">
      <c r="Q296" s="7750" t="s">
        <v>1861</v>
      </c>
      <c r="R296" s="7717" t="s">
        <v>1547</v>
      </c>
      <c r="S296" s="7779">
        <v>18</v>
      </c>
      <c r="T296" s="7714" t="s">
        <v>796</v>
      </c>
      <c r="U296" s="7780">
        <v>45924</v>
      </c>
      <c r="V296" s="7760">
        <v>50</v>
      </c>
      <c r="W296" s="7717" t="s">
        <v>35</v>
      </c>
      <c r="X296" s="7717">
        <v>125</v>
      </c>
      <c r="Y296" s="7722">
        <v>1078</v>
      </c>
      <c r="Z296" s="7719">
        <v>45936</v>
      </c>
      <c r="AA296" s="7720">
        <v>45924</v>
      </c>
      <c r="AB296" s="7717">
        <v>25529</v>
      </c>
      <c r="AC296" s="7721">
        <v>50000</v>
      </c>
      <c r="AD296" s="7721">
        <f>(AC296-V296*1000)</f>
        <v>0</v>
      </c>
      <c r="AE296" s="7752">
        <f>(AC296*Y296/1000)</f>
        <v>53900</v>
      </c>
      <c r="AF296" s="7722">
        <f>(AE296*0.05)</f>
        <v>2695</v>
      </c>
      <c r="AG296" s="7714">
        <v>5</v>
      </c>
      <c r="AH296" s="7737"/>
      <c r="AI296" s="7988"/>
      <c r="AJ296" s="7712" t="s">
        <v>1767</v>
      </c>
      <c r="AK296" s="7717">
        <v>529</v>
      </c>
      <c r="AL296" s="7714" t="s">
        <v>101</v>
      </c>
      <c r="AM296" s="7745">
        <v>45756</v>
      </c>
      <c r="AN296" s="7735">
        <v>5</v>
      </c>
      <c r="AO296" s="7717">
        <v>10</v>
      </c>
      <c r="AP296" s="7717">
        <v>10</v>
      </c>
      <c r="AQ296" s="7722">
        <v>1328</v>
      </c>
      <c r="AR296" s="7746">
        <v>45763</v>
      </c>
      <c r="AS296" s="7781">
        <v>45762</v>
      </c>
      <c r="AT296" s="7736">
        <v>24716</v>
      </c>
      <c r="AU296" s="7721">
        <v>5000</v>
      </c>
      <c r="AV296" s="7721">
        <f t="shared" si="87"/>
        <v>0</v>
      </c>
      <c r="AW296" s="7722">
        <f t="shared" si="80"/>
        <v>6640</v>
      </c>
      <c r="AX296" s="7722">
        <f t="shared" si="88"/>
        <v>332</v>
      </c>
      <c r="AY296" s="7748">
        <v>5</v>
      </c>
      <c r="AZ296" s="7949"/>
      <c r="BU296" s="5274"/>
      <c r="BV296" s="5094"/>
      <c r="BW296" s="5094"/>
      <c r="BX296" s="5095"/>
      <c r="BY296" s="5095"/>
      <c r="BZ296" s="5095"/>
      <c r="CA296" s="5095"/>
      <c r="CB296" s="5095"/>
      <c r="CC296" s="5095"/>
      <c r="CD296" s="5095"/>
      <c r="CE296" s="5095"/>
      <c r="CF296" s="5095"/>
      <c r="CG296" s="5095"/>
      <c r="CH296" s="5095"/>
      <c r="CI296" s="6475"/>
      <c r="CJ296" s="5166"/>
      <c r="FD296" s="5012"/>
      <c r="FE296" s="5012"/>
      <c r="FF296" s="5012"/>
      <c r="FG296" s="5012"/>
      <c r="FH296" s="5012"/>
      <c r="FI296" s="5012"/>
      <c r="FJ296" s="5012"/>
      <c r="FK296" s="5012"/>
      <c r="FL296" s="90"/>
      <c r="FM296" s="5012"/>
      <c r="FN296" s="5012"/>
      <c r="FO296" s="5012"/>
      <c r="FP296" s="5012"/>
      <c r="FQ296" s="5012"/>
      <c r="FR296" s="5012"/>
      <c r="FS296" s="5012"/>
      <c r="FT296" s="5012"/>
    </row>
    <row r="297" spans="17:176">
      <c r="Q297" s="7738"/>
      <c r="R297" s="7739"/>
      <c r="S297" s="7739"/>
      <c r="T297" s="7739"/>
      <c r="U297" s="7739"/>
      <c r="V297" s="7739"/>
      <c r="W297" s="7739"/>
      <c r="X297" s="7739"/>
      <c r="Y297" s="7888"/>
      <c r="Z297" s="7739"/>
      <c r="AA297" s="7887"/>
      <c r="AB297" s="7739"/>
      <c r="AC297" s="7739"/>
      <c r="AD297" s="7739"/>
      <c r="AE297" s="7739"/>
      <c r="AF297" s="7739"/>
      <c r="AG297" s="7739"/>
      <c r="AH297" s="7711"/>
      <c r="AI297" s="7988"/>
      <c r="AJ297" s="8384" t="s">
        <v>1769</v>
      </c>
      <c r="AK297" s="8043">
        <v>530</v>
      </c>
      <c r="AL297" s="8043" t="s">
        <v>101</v>
      </c>
      <c r="AM297" s="8370">
        <v>45756</v>
      </c>
      <c r="AN297" s="8105">
        <v>25</v>
      </c>
      <c r="AO297" s="8047" t="s">
        <v>35</v>
      </c>
      <c r="AP297" s="8047">
        <f>(AN297*1000/400)</f>
        <v>62.5</v>
      </c>
      <c r="AQ297" s="8106">
        <v>427</v>
      </c>
      <c r="AR297" s="8107">
        <v>45763</v>
      </c>
      <c r="AS297" s="8374">
        <v>45756</v>
      </c>
      <c r="AT297" s="8369">
        <v>24688</v>
      </c>
      <c r="AU297" s="8050">
        <v>7400</v>
      </c>
      <c r="AV297" s="8048">
        <f t="shared" si="87"/>
        <v>-17600</v>
      </c>
      <c r="AW297" s="8108">
        <f t="shared" si="80"/>
        <v>3159.8</v>
      </c>
      <c r="AX297" s="8108">
        <f t="shared" si="88"/>
        <v>157.99</v>
      </c>
      <c r="AY297" s="8050">
        <v>5</v>
      </c>
      <c r="AZ297" s="8001"/>
      <c r="BU297" s="5274"/>
      <c r="BV297" s="5094"/>
      <c r="BW297" s="5094"/>
      <c r="BX297" s="5095"/>
      <c r="BY297" s="5095"/>
      <c r="BZ297" s="5095"/>
      <c r="CA297" s="5095"/>
      <c r="CB297" s="5095"/>
      <c r="CC297" s="5095"/>
      <c r="CD297" s="5095"/>
      <c r="CE297" s="5095"/>
      <c r="CF297" s="5095"/>
      <c r="CG297" s="5095"/>
      <c r="CH297" s="5095"/>
      <c r="CI297" s="6475"/>
      <c r="CJ297" s="5166"/>
      <c r="FD297" s="87"/>
      <c r="FE297" s="87"/>
      <c r="FF297" s="5012"/>
      <c r="FG297" s="5012"/>
      <c r="FH297" s="6505"/>
      <c r="FI297" s="5012"/>
      <c r="FJ297" s="5012"/>
      <c r="FK297" s="5012"/>
      <c r="FL297" s="6412"/>
      <c r="FM297" s="5012"/>
      <c r="FN297" s="5012"/>
      <c r="FO297" s="6411"/>
      <c r="FP297" s="5012"/>
      <c r="FQ297" s="6411"/>
      <c r="FR297" s="6411"/>
      <c r="FS297" s="6411"/>
      <c r="FT297" s="5012"/>
    </row>
    <row r="298" spans="17:176" ht="15" thickBot="1">
      <c r="Q298" s="7889"/>
      <c r="R298" s="7890"/>
      <c r="S298" s="7890"/>
      <c r="T298" s="7890"/>
      <c r="U298" s="7890"/>
      <c r="V298" s="7890"/>
      <c r="W298" s="7890"/>
      <c r="X298" s="7890"/>
      <c r="Y298" s="8145"/>
      <c r="Z298" s="7890"/>
      <c r="AA298" s="7891"/>
      <c r="AB298" s="7890"/>
      <c r="AC298" s="7890"/>
      <c r="AD298" s="7890"/>
      <c r="AE298" s="7892">
        <f>SUM(AE276:AE297)</f>
        <v>544190.4</v>
      </c>
      <c r="AF298" s="7892">
        <f>SUM(AF276:AF297)</f>
        <v>27209.52</v>
      </c>
      <c r="AG298" s="7890"/>
      <c r="AH298" s="8146"/>
      <c r="AI298" s="7988"/>
      <c r="AJ298" s="7997" t="s">
        <v>1769</v>
      </c>
      <c r="AK298" s="7789">
        <v>530</v>
      </c>
      <c r="AL298" s="7789" t="s">
        <v>101</v>
      </c>
      <c r="AM298" s="7790">
        <v>45756</v>
      </c>
      <c r="AN298" s="7868">
        <v>17.600000000000001</v>
      </c>
      <c r="AO298" s="7788" t="s">
        <v>35</v>
      </c>
      <c r="AP298" s="8372">
        <f>(AN298*1000/400)</f>
        <v>44</v>
      </c>
      <c r="AQ298" s="7869">
        <v>427</v>
      </c>
      <c r="AR298" s="8336">
        <v>45763</v>
      </c>
      <c r="AS298" s="8336">
        <v>45763</v>
      </c>
      <c r="AT298" s="7794"/>
      <c r="AU298" s="7872">
        <v>17600</v>
      </c>
      <c r="AV298" s="7795">
        <f t="shared" si="87"/>
        <v>0</v>
      </c>
      <c r="AW298" s="7875">
        <f t="shared" si="80"/>
        <v>7515.2</v>
      </c>
      <c r="AX298" s="7875">
        <f t="shared" si="88"/>
        <v>375.76</v>
      </c>
      <c r="AY298" s="7872">
        <v>5</v>
      </c>
      <c r="AZ298" s="8001" t="s">
        <v>1790</v>
      </c>
      <c r="BU298" s="5274"/>
      <c r="BV298" s="5094"/>
      <c r="BW298" s="5094"/>
      <c r="BX298" s="5095"/>
      <c r="BY298" s="5095"/>
      <c r="BZ298" s="5095"/>
      <c r="CA298" s="5095"/>
      <c r="CB298" s="5095"/>
      <c r="CC298" s="5095"/>
      <c r="CD298" s="5095"/>
      <c r="CE298" s="5095"/>
      <c r="CF298" s="5095"/>
      <c r="CG298" s="5095"/>
      <c r="CH298" s="5095"/>
      <c r="CI298" s="6475"/>
      <c r="CJ298" s="5166"/>
      <c r="FD298" s="5012"/>
      <c r="FE298" s="5012"/>
      <c r="FF298" s="5012"/>
      <c r="FG298" s="5012"/>
      <c r="FH298" s="5012"/>
      <c r="FI298" s="5012"/>
      <c r="FJ298" s="5012"/>
      <c r="FK298" s="5012"/>
      <c r="FL298" s="90"/>
      <c r="FM298" s="5012"/>
      <c r="FN298" s="5012"/>
      <c r="FO298" s="5012"/>
      <c r="FP298" s="5012"/>
      <c r="FQ298" s="5012"/>
      <c r="FR298" s="5012"/>
      <c r="FS298" s="5012"/>
      <c r="FT298" s="5012"/>
    </row>
    <row r="299" spans="17:176">
      <c r="Q299" s="7782"/>
      <c r="R299" s="7782"/>
      <c r="S299" s="7782"/>
      <c r="T299" s="7782"/>
      <c r="U299" s="7782"/>
      <c r="V299" s="7782"/>
      <c r="W299" s="7782"/>
      <c r="X299" s="7782"/>
      <c r="Y299" s="7782"/>
      <c r="Z299" s="7782"/>
      <c r="AA299" s="7782"/>
      <c r="AB299" s="7782"/>
      <c r="AC299" s="7782"/>
      <c r="AD299" s="7782"/>
      <c r="AE299" s="7782"/>
      <c r="AF299" s="7782"/>
      <c r="AG299" s="7782"/>
      <c r="AH299" s="7684"/>
      <c r="AI299" s="7988"/>
      <c r="AJ299" s="7996" t="s">
        <v>1768</v>
      </c>
      <c r="AK299" s="7717">
        <v>531</v>
      </c>
      <c r="AL299" s="7714" t="s">
        <v>101</v>
      </c>
      <c r="AM299" s="7745">
        <v>45756</v>
      </c>
      <c r="AN299" s="7735">
        <v>5</v>
      </c>
      <c r="AO299" s="7717" t="s">
        <v>35</v>
      </c>
      <c r="AP299" s="7717">
        <v>12.5</v>
      </c>
      <c r="AQ299" s="7722">
        <v>1328</v>
      </c>
      <c r="AR299" s="7746">
        <v>45763</v>
      </c>
      <c r="AS299" s="7781">
        <v>45762</v>
      </c>
      <c r="AT299" s="7736">
        <v>24716</v>
      </c>
      <c r="AU299" s="7721">
        <v>5200</v>
      </c>
      <c r="AV299" s="7721">
        <f t="shared" si="87"/>
        <v>200</v>
      </c>
      <c r="AW299" s="7722">
        <f t="shared" si="80"/>
        <v>6905.6</v>
      </c>
      <c r="AX299" s="7722">
        <f t="shared" si="88"/>
        <v>345.28000000000003</v>
      </c>
      <c r="AY299" s="7748">
        <v>5</v>
      </c>
      <c r="AZ299" s="7949"/>
      <c r="BU299" s="5274"/>
      <c r="BV299" s="5094"/>
      <c r="BW299" s="5094"/>
      <c r="BX299" s="5095"/>
      <c r="BY299" s="5095"/>
      <c r="BZ299" s="5095"/>
      <c r="CA299" s="5095"/>
      <c r="CB299" s="5095"/>
      <c r="CC299" s="5095"/>
      <c r="CD299" s="5095"/>
      <c r="CE299" s="5095"/>
      <c r="CF299" s="5095"/>
      <c r="CG299" s="5095"/>
      <c r="CH299" s="5095"/>
      <c r="CI299" s="6475"/>
      <c r="CJ299" s="5166"/>
      <c r="FD299" s="5012"/>
      <c r="FE299" s="5012"/>
      <c r="FF299" s="5012"/>
      <c r="FG299" s="5012"/>
      <c r="FH299" s="5012"/>
      <c r="FI299" s="5012"/>
      <c r="FJ299" s="5012"/>
      <c r="FK299" s="5012"/>
      <c r="FL299" s="90"/>
      <c r="FM299" s="5012"/>
      <c r="FN299" s="5012"/>
      <c r="FO299" s="5012"/>
      <c r="FP299" s="5012"/>
      <c r="FQ299" s="5012"/>
      <c r="FR299" s="5012"/>
      <c r="FS299" s="5012"/>
      <c r="FT299" s="5012"/>
    </row>
    <row r="300" spans="17:176" ht="18" thickBot="1">
      <c r="Q300" s="7652" t="s">
        <v>1707</v>
      </c>
      <c r="R300" s="7653"/>
      <c r="S300" s="7650"/>
      <c r="T300" s="7650"/>
      <c r="U300" s="7650"/>
      <c r="V300" s="7650"/>
      <c r="W300" s="7650"/>
      <c r="X300" s="7650"/>
      <c r="Y300" s="7650"/>
      <c r="Z300" s="7650"/>
      <c r="AA300" s="7650"/>
      <c r="AB300" s="7650"/>
      <c r="AC300" s="7650"/>
      <c r="AD300" s="7650"/>
      <c r="AE300" s="7650"/>
      <c r="AF300" s="7650"/>
      <c r="AG300" s="7650"/>
      <c r="AH300" s="7684"/>
      <c r="AI300" s="7988"/>
      <c r="AJ300" s="8176" t="s">
        <v>1766</v>
      </c>
      <c r="AK300" s="8369">
        <v>532</v>
      </c>
      <c r="AL300" s="8043" t="s">
        <v>101</v>
      </c>
      <c r="AM300" s="8370">
        <v>45756</v>
      </c>
      <c r="AN300" s="8371">
        <v>10</v>
      </c>
      <c r="AO300" s="8372" t="s">
        <v>35</v>
      </c>
      <c r="AP300" s="8372">
        <v>20</v>
      </c>
      <c r="AQ300" s="8373">
        <v>615</v>
      </c>
      <c r="AR300" s="8107">
        <v>45777</v>
      </c>
      <c r="AS300" s="8374">
        <v>45776</v>
      </c>
      <c r="AT300" s="8369">
        <v>24784</v>
      </c>
      <c r="AU300" s="8375">
        <v>10000</v>
      </c>
      <c r="AV300" s="8048">
        <f t="shared" si="87"/>
        <v>0</v>
      </c>
      <c r="AW300" s="8181">
        <f t="shared" si="80"/>
        <v>6150</v>
      </c>
      <c r="AX300" s="8181">
        <f t="shared" si="88"/>
        <v>307.5</v>
      </c>
      <c r="AY300" s="8050">
        <v>5</v>
      </c>
      <c r="AZ300" s="7949"/>
      <c r="BU300" s="5292"/>
      <c r="BV300" s="5282"/>
      <c r="BW300" s="5282"/>
      <c r="BX300" s="5283"/>
      <c r="BY300" s="5283"/>
      <c r="BZ300" s="5283"/>
      <c r="CA300" s="5283"/>
      <c r="CB300" s="5283"/>
      <c r="CC300" s="5283"/>
      <c r="CD300" s="5283"/>
      <c r="CE300" s="5283"/>
      <c r="CF300" s="5283"/>
      <c r="CG300" s="5283"/>
      <c r="CH300" s="5283"/>
      <c r="CI300" s="6476"/>
      <c r="CJ300" s="5284"/>
      <c r="FD300" s="5012"/>
      <c r="FE300" s="5012"/>
      <c r="FF300" s="5012"/>
      <c r="FG300" s="5012"/>
      <c r="FH300" s="5012"/>
      <c r="FI300" s="5012"/>
      <c r="FJ300" s="5012"/>
      <c r="FK300" s="5012"/>
      <c r="FL300" s="90"/>
      <c r="FM300" s="5012"/>
      <c r="FN300" s="5012"/>
      <c r="FO300" s="5012"/>
      <c r="FP300" s="5012"/>
      <c r="FQ300" s="5012"/>
      <c r="FR300" s="5012"/>
      <c r="FS300" s="5012"/>
      <c r="FT300" s="5012"/>
    </row>
    <row r="301" spans="17:176" ht="23.4">
      <c r="Q301" s="7656"/>
      <c r="R301" s="7656"/>
      <c r="S301" s="7656"/>
      <c r="T301" s="7656" t="s">
        <v>14</v>
      </c>
      <c r="U301" s="7656" t="s">
        <v>12</v>
      </c>
      <c r="V301" s="7656"/>
      <c r="W301" s="7656"/>
      <c r="X301" s="7656"/>
      <c r="Y301" s="7656" t="s">
        <v>15</v>
      </c>
      <c r="Z301" s="7656" t="s">
        <v>12</v>
      </c>
      <c r="AA301" s="7656" t="s">
        <v>12</v>
      </c>
      <c r="AB301" s="7656"/>
      <c r="AC301" s="7656"/>
      <c r="AD301" s="7656"/>
      <c r="AE301" s="7656"/>
      <c r="AF301" s="7656" t="s">
        <v>0</v>
      </c>
      <c r="AG301" s="7656"/>
      <c r="AH301" s="7656"/>
      <c r="AI301" s="7988"/>
      <c r="AJ301" s="8176" t="s">
        <v>1764</v>
      </c>
      <c r="AK301" s="8043">
        <v>533</v>
      </c>
      <c r="AL301" s="8043" t="s">
        <v>101</v>
      </c>
      <c r="AM301" s="8370">
        <v>45756</v>
      </c>
      <c r="AN301" s="8105">
        <v>200</v>
      </c>
      <c r="AO301" s="8047" t="s">
        <v>35</v>
      </c>
      <c r="AP301" s="8047">
        <v>400</v>
      </c>
      <c r="AQ301" s="8106">
        <v>544</v>
      </c>
      <c r="AR301" s="8107">
        <v>45777</v>
      </c>
      <c r="AS301" s="8374">
        <v>45776</v>
      </c>
      <c r="AT301" s="8369">
        <v>24784</v>
      </c>
      <c r="AU301" s="8050">
        <v>200000</v>
      </c>
      <c r="AV301" s="8048">
        <f t="shared" si="87"/>
        <v>0</v>
      </c>
      <c r="AW301" s="8108">
        <f t="shared" si="80"/>
        <v>108800</v>
      </c>
      <c r="AX301" s="8108">
        <f t="shared" si="88"/>
        <v>5440</v>
      </c>
      <c r="AY301" s="8050">
        <v>5</v>
      </c>
      <c r="AZ301" s="7949"/>
      <c r="BU301" s="808"/>
      <c r="BY301" s="2"/>
      <c r="FD301" s="5012"/>
      <c r="FE301" s="5012"/>
      <c r="FF301" s="5012"/>
      <c r="FG301" s="5012"/>
      <c r="FH301" s="5012"/>
      <c r="FI301" s="5012"/>
      <c r="FJ301" s="5012"/>
      <c r="FK301" s="5012"/>
      <c r="FL301" s="90"/>
      <c r="FM301" s="5012"/>
      <c r="FN301" s="5012"/>
      <c r="FO301" s="5012"/>
      <c r="FP301" s="5012"/>
      <c r="FQ301" s="5012"/>
      <c r="FR301" s="5012"/>
      <c r="FS301" s="5012"/>
      <c r="FT301" s="5012"/>
    </row>
    <row r="302" spans="17:176">
      <c r="Q302" s="7660" t="s">
        <v>3</v>
      </c>
      <c r="R302" s="7660" t="s">
        <v>4</v>
      </c>
      <c r="S302" s="7660" t="s">
        <v>18</v>
      </c>
      <c r="T302" s="7660" t="s">
        <v>19</v>
      </c>
      <c r="U302" s="7660" t="s">
        <v>19</v>
      </c>
      <c r="V302" s="7660" t="s">
        <v>20</v>
      </c>
      <c r="W302" s="7660" t="s">
        <v>21</v>
      </c>
      <c r="X302" s="7660" t="s">
        <v>1559</v>
      </c>
      <c r="Y302" s="7660" t="s">
        <v>22</v>
      </c>
      <c r="Z302" s="7660" t="s">
        <v>23</v>
      </c>
      <c r="AA302" s="7660" t="s">
        <v>23</v>
      </c>
      <c r="AB302" s="7660" t="s">
        <v>1227</v>
      </c>
      <c r="AC302" s="7660" t="s">
        <v>20</v>
      </c>
      <c r="AD302" s="7660" t="s">
        <v>25</v>
      </c>
      <c r="AE302" s="7660" t="s">
        <v>0</v>
      </c>
      <c r="AF302" s="7660" t="s">
        <v>1363</v>
      </c>
      <c r="AG302" s="7660" t="s">
        <v>1388</v>
      </c>
      <c r="AH302" s="7660" t="s">
        <v>26</v>
      </c>
      <c r="AI302" s="7988"/>
      <c r="AJ302" s="8176" t="s">
        <v>1765</v>
      </c>
      <c r="AK302" s="8376">
        <v>534</v>
      </c>
      <c r="AL302" s="8043" t="s">
        <v>101</v>
      </c>
      <c r="AM302" s="8370">
        <v>45756</v>
      </c>
      <c r="AN302" s="8377">
        <v>1</v>
      </c>
      <c r="AO302" s="8047" t="s">
        <v>35</v>
      </c>
      <c r="AP302" s="8047">
        <v>2</v>
      </c>
      <c r="AQ302" s="8378">
        <v>655</v>
      </c>
      <c r="AR302" s="8107">
        <v>45777</v>
      </c>
      <c r="AS302" s="8374">
        <v>45776</v>
      </c>
      <c r="AT302" s="8369">
        <v>24784</v>
      </c>
      <c r="AU302" s="8379">
        <v>1000</v>
      </c>
      <c r="AV302" s="8048">
        <f t="shared" si="87"/>
        <v>0</v>
      </c>
      <c r="AW302" s="8380">
        <f t="shared" si="80"/>
        <v>655</v>
      </c>
      <c r="AX302" s="8380">
        <f t="shared" si="88"/>
        <v>32.75</v>
      </c>
      <c r="AY302" s="8050">
        <v>5</v>
      </c>
      <c r="AZ302" s="7949"/>
      <c r="BU302" s="2605"/>
      <c r="BV302" s="2605"/>
      <c r="BW302" s="1775"/>
      <c r="BX302" s="1775"/>
      <c r="BY302" s="1775"/>
      <c r="BZ302" s="2605"/>
      <c r="CA302" s="1775"/>
      <c r="CB302" s="1775"/>
      <c r="CC302" s="1775"/>
      <c r="FD302" s="5012"/>
      <c r="FE302" s="5012"/>
      <c r="FF302" s="5012"/>
      <c r="FG302" s="5012"/>
      <c r="FH302" s="5012"/>
      <c r="FI302" s="5012"/>
      <c r="FJ302" s="5012"/>
      <c r="FK302" s="5012"/>
      <c r="FL302" s="90"/>
      <c r="FM302" s="5012"/>
      <c r="FN302" s="5012"/>
      <c r="FO302" s="5012"/>
      <c r="FP302" s="5012"/>
      <c r="FQ302" s="5012"/>
      <c r="FR302" s="5012"/>
      <c r="FS302" s="5012"/>
      <c r="FT302" s="5012"/>
    </row>
    <row r="303" spans="17:176" ht="15.75" customHeight="1" thickBot="1">
      <c r="Q303" s="7665"/>
      <c r="R303" s="7665"/>
      <c r="S303" s="7665"/>
      <c r="T303" s="7665" t="s">
        <v>3</v>
      </c>
      <c r="U303" s="7665" t="s">
        <v>18</v>
      </c>
      <c r="V303" s="7665"/>
      <c r="W303" s="7665"/>
      <c r="X303" s="7665"/>
      <c r="Y303" s="7665" t="s">
        <v>21</v>
      </c>
      <c r="Z303" s="7665" t="s">
        <v>27</v>
      </c>
      <c r="AA303" s="7665" t="s">
        <v>28</v>
      </c>
      <c r="AB303" s="7665"/>
      <c r="AC303" s="7665"/>
      <c r="AD303" s="7665"/>
      <c r="AE303" s="7665"/>
      <c r="AF303" s="7665" t="s">
        <v>11</v>
      </c>
      <c r="AG303" s="7665"/>
      <c r="AH303" s="7665"/>
      <c r="AI303" s="7988"/>
      <c r="AJ303" s="8176" t="s">
        <v>1767</v>
      </c>
      <c r="AK303" s="8047">
        <v>535</v>
      </c>
      <c r="AL303" s="8043" t="s">
        <v>101</v>
      </c>
      <c r="AM303" s="8370">
        <v>45756</v>
      </c>
      <c r="AN303" s="8382">
        <v>22</v>
      </c>
      <c r="AO303" s="8047" t="s">
        <v>35</v>
      </c>
      <c r="AP303" s="8047">
        <v>44</v>
      </c>
      <c r="AQ303" s="8049">
        <v>1328</v>
      </c>
      <c r="AR303" s="8107">
        <v>45777</v>
      </c>
      <c r="AS303" s="8374">
        <v>45776</v>
      </c>
      <c r="AT303" s="8369">
        <v>24784</v>
      </c>
      <c r="AU303" s="8048">
        <v>22000</v>
      </c>
      <c r="AV303" s="8048">
        <f t="shared" si="87"/>
        <v>0</v>
      </c>
      <c r="AW303" s="8049">
        <f t="shared" si="80"/>
        <v>29216</v>
      </c>
      <c r="AX303" s="8049">
        <f t="shared" si="88"/>
        <v>1460.8000000000002</v>
      </c>
      <c r="AY303" s="8383">
        <v>5</v>
      </c>
      <c r="AZ303" s="7949"/>
      <c r="BU303" s="1775"/>
      <c r="BV303" s="1775"/>
      <c r="BW303" s="1775"/>
      <c r="BX303" s="1775"/>
      <c r="BY303" s="1775"/>
      <c r="BZ303" s="1775"/>
      <c r="CA303" s="1775"/>
      <c r="CB303" s="1775"/>
      <c r="CC303" s="1775"/>
      <c r="FD303" s="5012"/>
      <c r="FE303" s="5012"/>
      <c r="FF303" s="5012"/>
      <c r="FG303" s="5012"/>
      <c r="FH303" s="5012"/>
      <c r="FI303" s="5012"/>
      <c r="FJ303" s="5012"/>
      <c r="FK303" s="5012"/>
      <c r="FL303" s="90"/>
      <c r="FM303" s="5012"/>
      <c r="FN303" s="5012"/>
      <c r="FO303" s="5012"/>
      <c r="FP303" s="5012"/>
      <c r="FQ303" s="5012"/>
      <c r="FR303" s="5012"/>
      <c r="FS303" s="5012"/>
      <c r="FT303" s="5012"/>
    </row>
    <row r="304" spans="17:176">
      <c r="Q304" s="7750" t="s">
        <v>1543</v>
      </c>
      <c r="R304" s="7717" t="s">
        <v>1788</v>
      </c>
      <c r="S304" s="7759">
        <v>85</v>
      </c>
      <c r="T304" s="7714">
        <v>7551</v>
      </c>
      <c r="U304" s="7715">
        <v>45926</v>
      </c>
      <c r="V304" s="7864">
        <v>10</v>
      </c>
      <c r="W304" s="7761" t="s">
        <v>35</v>
      </c>
      <c r="X304" s="7717">
        <f>(V304*1000/400)</f>
        <v>25</v>
      </c>
      <c r="Y304" s="7762">
        <v>1350</v>
      </c>
      <c r="Z304" s="7719">
        <v>45943</v>
      </c>
      <c r="AA304" s="7781">
        <v>45940</v>
      </c>
      <c r="AB304" s="7717">
        <v>25633</v>
      </c>
      <c r="AC304" s="7721">
        <v>10000</v>
      </c>
      <c r="AD304" s="7721">
        <f t="shared" ref="AD304:AD311" si="89">(AC304-V304*1000)</f>
        <v>0</v>
      </c>
      <c r="AE304" s="7722">
        <f>(AC304*Y304/1000)</f>
        <v>13500</v>
      </c>
      <c r="AF304" s="7722">
        <f>(AE304*0.05)</f>
        <v>675</v>
      </c>
      <c r="AG304" s="7723">
        <v>5</v>
      </c>
      <c r="AH304" s="8486"/>
      <c r="AI304" s="7988"/>
      <c r="AJ304" s="8384" t="s">
        <v>1769</v>
      </c>
      <c r="AK304" s="8043">
        <v>536</v>
      </c>
      <c r="AL304" s="8043" t="s">
        <v>101</v>
      </c>
      <c r="AM304" s="8370">
        <v>45756</v>
      </c>
      <c r="AN304" s="8105">
        <v>45</v>
      </c>
      <c r="AO304" s="8047" t="s">
        <v>35</v>
      </c>
      <c r="AP304" s="8047">
        <f>(AN304*1000/400)</f>
        <v>112.5</v>
      </c>
      <c r="AQ304" s="8106">
        <v>427</v>
      </c>
      <c r="AR304" s="8107">
        <v>45777</v>
      </c>
      <c r="AS304" s="8374">
        <v>45776</v>
      </c>
      <c r="AT304" s="8369">
        <v>24784</v>
      </c>
      <c r="AU304" s="8050">
        <v>45200</v>
      </c>
      <c r="AV304" s="8048">
        <f t="shared" si="87"/>
        <v>200</v>
      </c>
      <c r="AW304" s="8108">
        <f t="shared" si="80"/>
        <v>19300.400000000001</v>
      </c>
      <c r="AX304" s="8108">
        <f t="shared" si="88"/>
        <v>965.0200000000001</v>
      </c>
      <c r="AY304" s="8050">
        <v>5</v>
      </c>
      <c r="AZ304" s="7949"/>
      <c r="BU304" s="2605"/>
      <c r="BV304" s="2605"/>
      <c r="BW304" s="1775"/>
      <c r="BX304" s="1775"/>
      <c r="BY304" s="1775"/>
      <c r="BZ304" s="2605"/>
      <c r="CA304" s="1775"/>
      <c r="CB304" s="1775"/>
      <c r="CC304" s="1775"/>
      <c r="FD304" s="5012"/>
      <c r="FE304" s="5012"/>
      <c r="FF304" s="5012"/>
      <c r="FG304" s="5012"/>
      <c r="FH304" s="5012"/>
      <c r="FI304" s="5012"/>
      <c r="FJ304" s="5012"/>
      <c r="FK304" s="5012"/>
      <c r="FL304" s="90"/>
      <c r="FM304" s="5012"/>
      <c r="FN304" s="5012"/>
      <c r="FO304" s="5012"/>
      <c r="FP304" s="5012"/>
      <c r="FQ304" s="5012"/>
      <c r="FR304" s="5012"/>
      <c r="FS304" s="5012"/>
      <c r="FT304" s="5012"/>
    </row>
    <row r="305" spans="17:176">
      <c r="Q305" s="8750" t="s">
        <v>1543</v>
      </c>
      <c r="R305" s="7761" t="s">
        <v>1774</v>
      </c>
      <c r="S305" s="7759">
        <v>86</v>
      </c>
      <c r="T305" s="7714">
        <v>7551</v>
      </c>
      <c r="U305" s="7715">
        <v>45926</v>
      </c>
      <c r="V305" s="7864">
        <v>57.6</v>
      </c>
      <c r="W305" s="7761" t="s">
        <v>35</v>
      </c>
      <c r="X305" s="7717">
        <f>(V305*1000/400)</f>
        <v>144</v>
      </c>
      <c r="Y305" s="7762">
        <v>1350</v>
      </c>
      <c r="Z305" s="7746">
        <v>45943</v>
      </c>
      <c r="AA305" s="7781">
        <v>45940</v>
      </c>
      <c r="AB305" s="7717">
        <v>25633</v>
      </c>
      <c r="AC305" s="7721">
        <v>58000</v>
      </c>
      <c r="AD305" s="7721">
        <f t="shared" si="89"/>
        <v>400</v>
      </c>
      <c r="AE305" s="7722">
        <f>(AC305*Y305/1000)</f>
        <v>78300</v>
      </c>
      <c r="AF305" s="7722">
        <f>(AE305*0.05)</f>
        <v>3915</v>
      </c>
      <c r="AG305" s="7723">
        <v>5</v>
      </c>
      <c r="AH305" s="7711"/>
      <c r="AI305" s="7988"/>
      <c r="AJ305" s="8287" t="s">
        <v>1768</v>
      </c>
      <c r="AK305" s="8047">
        <v>537</v>
      </c>
      <c r="AL305" s="8043" t="s">
        <v>101</v>
      </c>
      <c r="AM305" s="8370">
        <v>45756</v>
      </c>
      <c r="AN305" s="8382">
        <v>10</v>
      </c>
      <c r="AO305" s="8047" t="s">
        <v>35</v>
      </c>
      <c r="AP305" s="8047">
        <f>(AN305*1000/400)</f>
        <v>25</v>
      </c>
      <c r="AQ305" s="8049">
        <v>1328</v>
      </c>
      <c r="AR305" s="8107">
        <v>45777</v>
      </c>
      <c r="AS305" s="8374">
        <v>45776</v>
      </c>
      <c r="AT305" s="8369">
        <v>24784</v>
      </c>
      <c r="AU305" s="8048">
        <v>10000</v>
      </c>
      <c r="AV305" s="8048">
        <f t="shared" si="87"/>
        <v>0</v>
      </c>
      <c r="AW305" s="8049">
        <f t="shared" si="80"/>
        <v>13280</v>
      </c>
      <c r="AX305" s="8049">
        <f t="shared" si="88"/>
        <v>664</v>
      </c>
      <c r="AY305" s="8383">
        <v>5</v>
      </c>
      <c r="AZ305" s="7927"/>
      <c r="BU305" s="881"/>
      <c r="BV305" s="881"/>
      <c r="BW305" s="881"/>
      <c r="BX305" s="884"/>
      <c r="BY305" s="881"/>
      <c r="BZ305" s="875"/>
      <c r="CA305" s="1480"/>
      <c r="CB305" s="881"/>
      <c r="CC305" s="4092"/>
      <c r="FD305" s="5012"/>
      <c r="FE305" s="5012"/>
      <c r="FF305" s="5012"/>
      <c r="FG305" s="5012"/>
      <c r="FH305" s="5012"/>
      <c r="FI305" s="5012"/>
      <c r="FJ305" s="5012"/>
      <c r="FK305" s="5012"/>
      <c r="FL305" s="90"/>
      <c r="FM305" s="5012"/>
      <c r="FN305" s="5012"/>
      <c r="FO305" s="5012"/>
      <c r="FP305" s="5012"/>
      <c r="FQ305" s="5012"/>
      <c r="FR305" s="5012"/>
      <c r="FS305" s="5012"/>
      <c r="FT305" s="5012"/>
    </row>
    <row r="306" spans="17:176">
      <c r="Q306" s="7750" t="s">
        <v>1543</v>
      </c>
      <c r="R306" s="7717" t="s">
        <v>1783</v>
      </c>
      <c r="S306" s="7759">
        <v>87</v>
      </c>
      <c r="T306" s="7714">
        <v>7551</v>
      </c>
      <c r="U306" s="7715">
        <v>45926</v>
      </c>
      <c r="V306" s="7864">
        <v>7.2</v>
      </c>
      <c r="W306" s="7761" t="s">
        <v>35</v>
      </c>
      <c r="X306" s="7717">
        <f>(V306*1000/400)</f>
        <v>18</v>
      </c>
      <c r="Y306" s="7762">
        <v>1350</v>
      </c>
      <c r="Z306" s="7719">
        <v>45943</v>
      </c>
      <c r="AA306" s="7781">
        <v>45940</v>
      </c>
      <c r="AB306" s="7717">
        <v>25633</v>
      </c>
      <c r="AC306" s="7721">
        <v>7200</v>
      </c>
      <c r="AD306" s="7721">
        <f t="shared" si="89"/>
        <v>0</v>
      </c>
      <c r="AE306" s="7722">
        <f>(AC306*Y306/1000)</f>
        <v>9720</v>
      </c>
      <c r="AF306" s="7722">
        <f>(AE306*0.05)</f>
        <v>486</v>
      </c>
      <c r="AG306" s="7723">
        <v>5</v>
      </c>
      <c r="AH306" s="7711"/>
      <c r="AI306" s="7988"/>
      <c r="AJ306" s="8287" t="s">
        <v>1770</v>
      </c>
      <c r="AK306" s="8047">
        <v>538</v>
      </c>
      <c r="AL306" s="8043" t="s">
        <v>101</v>
      </c>
      <c r="AM306" s="8370">
        <v>45756</v>
      </c>
      <c r="AN306" s="8382">
        <v>6</v>
      </c>
      <c r="AO306" s="8047" t="s">
        <v>35</v>
      </c>
      <c r="AP306" s="8372">
        <f>(AN306*1000/400)</f>
        <v>15</v>
      </c>
      <c r="AQ306" s="8049">
        <v>1328</v>
      </c>
      <c r="AR306" s="8107">
        <v>45777</v>
      </c>
      <c r="AS306" s="8374">
        <v>45776</v>
      </c>
      <c r="AT306" s="8369">
        <v>24784</v>
      </c>
      <c r="AU306" s="8048">
        <v>6000</v>
      </c>
      <c r="AV306" s="8048">
        <f t="shared" si="87"/>
        <v>0</v>
      </c>
      <c r="AW306" s="8049">
        <f>(AQ306*AN306)</f>
        <v>7968</v>
      </c>
      <c r="AX306" s="8049">
        <f t="shared" si="88"/>
        <v>398.40000000000003</v>
      </c>
      <c r="AY306" s="8383">
        <v>5</v>
      </c>
      <c r="AZ306" s="7874"/>
      <c r="BU306" s="881"/>
      <c r="BV306" s="4144"/>
      <c r="BW306" s="881"/>
      <c r="BX306" s="884"/>
      <c r="BY306" s="881"/>
      <c r="BZ306" s="875"/>
      <c r="CA306" s="1480"/>
      <c r="CB306" s="881"/>
      <c r="CC306" s="4092"/>
    </row>
    <row r="307" spans="17:176">
      <c r="Q307" s="7750" t="s">
        <v>1543</v>
      </c>
      <c r="R307" s="7761" t="s">
        <v>1801</v>
      </c>
      <c r="S307" s="8526">
        <v>88</v>
      </c>
      <c r="T307" s="7714">
        <v>7551</v>
      </c>
      <c r="U307" s="7715">
        <v>45926</v>
      </c>
      <c r="V307" s="7819">
        <v>8.4</v>
      </c>
      <c r="W307" s="7717" t="s">
        <v>35</v>
      </c>
      <c r="X307" s="7717">
        <f>(V307*1000/200)</f>
        <v>42</v>
      </c>
      <c r="Y307" s="7722">
        <v>1607.4</v>
      </c>
      <c r="Z307" s="7719">
        <v>45943</v>
      </c>
      <c r="AA307" s="7781">
        <v>45940</v>
      </c>
      <c r="AB307" s="7717">
        <v>25633</v>
      </c>
      <c r="AC307" s="7721">
        <v>8400</v>
      </c>
      <c r="AD307" s="7721">
        <f t="shared" si="89"/>
        <v>0</v>
      </c>
      <c r="AE307" s="7752">
        <v>1572</v>
      </c>
      <c r="AF307" s="7722">
        <v>143.69999999999999</v>
      </c>
      <c r="AG307" s="7714">
        <v>5</v>
      </c>
      <c r="AH307" s="7737"/>
      <c r="AI307" s="7988"/>
      <c r="AJ307" s="7712" t="s">
        <v>1766</v>
      </c>
      <c r="AK307" s="7736">
        <v>539</v>
      </c>
      <c r="AL307" s="7714" t="s">
        <v>101</v>
      </c>
      <c r="AM307" s="7745">
        <v>45756</v>
      </c>
      <c r="AN307" s="7753">
        <v>5</v>
      </c>
      <c r="AO307" s="7761" t="s">
        <v>35</v>
      </c>
      <c r="AP307" s="7717">
        <f>(AN307*1000/500)</f>
        <v>10</v>
      </c>
      <c r="AQ307" s="7754">
        <v>615</v>
      </c>
      <c r="AR307" s="7746">
        <v>45792</v>
      </c>
      <c r="AS307" s="7781">
        <v>45798</v>
      </c>
      <c r="AT307" s="7736">
        <v>24892</v>
      </c>
      <c r="AU307" s="7755">
        <v>5000</v>
      </c>
      <c r="AV307" s="7721">
        <f t="shared" si="87"/>
        <v>0</v>
      </c>
      <c r="AW307" s="7756">
        <f t="shared" ref="AW307:AW318" si="90">(AU307*AQ307/1000)</f>
        <v>3075</v>
      </c>
      <c r="AX307" s="7756">
        <f t="shared" si="88"/>
        <v>153.75</v>
      </c>
      <c r="AY307" s="7723">
        <v>5</v>
      </c>
      <c r="AZ307" s="7874"/>
      <c r="BU307" s="875"/>
      <c r="BV307" s="881"/>
      <c r="BW307" s="881"/>
      <c r="BX307" s="884"/>
      <c r="BY307" s="1543"/>
      <c r="BZ307" s="875"/>
      <c r="CA307" s="1480"/>
      <c r="CB307" s="882"/>
      <c r="CC307" s="4092"/>
    </row>
    <row r="308" spans="17:176">
      <c r="Q308" s="7750" t="s">
        <v>1543</v>
      </c>
      <c r="R308" s="7761" t="s">
        <v>1796</v>
      </c>
      <c r="S308" s="8526">
        <v>89</v>
      </c>
      <c r="T308" s="7714">
        <v>7551</v>
      </c>
      <c r="U308" s="7715">
        <v>45926</v>
      </c>
      <c r="V308" s="7819">
        <v>4.2</v>
      </c>
      <c r="W308" s="7717" t="s">
        <v>35</v>
      </c>
      <c r="X308" s="7717">
        <f>(V308*1000/400)</f>
        <v>10.5</v>
      </c>
      <c r="Y308" s="7722">
        <v>1607.4</v>
      </c>
      <c r="Z308" s="7719">
        <v>45943</v>
      </c>
      <c r="AA308" s="7781">
        <v>45940</v>
      </c>
      <c r="AB308" s="7717">
        <v>25633</v>
      </c>
      <c r="AC308" s="7721">
        <v>4600</v>
      </c>
      <c r="AD308" s="7721">
        <f t="shared" si="89"/>
        <v>400</v>
      </c>
      <c r="AE308" s="7752">
        <v>1572</v>
      </c>
      <c r="AF308" s="7722">
        <v>143.69999999999999</v>
      </c>
      <c r="AG308" s="7714">
        <v>5</v>
      </c>
      <c r="AH308" s="7737"/>
      <c r="AI308" s="7988"/>
      <c r="AJ308" s="7712" t="s">
        <v>1764</v>
      </c>
      <c r="AK308" s="7714">
        <v>540</v>
      </c>
      <c r="AL308" s="7714" t="s">
        <v>101</v>
      </c>
      <c r="AM308" s="7745">
        <v>45756</v>
      </c>
      <c r="AN308" s="7751">
        <v>130</v>
      </c>
      <c r="AO308" s="7717" t="s">
        <v>35</v>
      </c>
      <c r="AP308" s="7717">
        <f>(AN308*1000/500)</f>
        <v>260</v>
      </c>
      <c r="AQ308" s="7718">
        <v>544</v>
      </c>
      <c r="AR308" s="7746">
        <v>45792</v>
      </c>
      <c r="AS308" s="7781">
        <v>45798</v>
      </c>
      <c r="AT308" s="7736">
        <v>24892</v>
      </c>
      <c r="AU308" s="7723">
        <v>130000</v>
      </c>
      <c r="AV308" s="7721">
        <f t="shared" si="87"/>
        <v>0</v>
      </c>
      <c r="AW308" s="7752">
        <f t="shared" si="90"/>
        <v>70720</v>
      </c>
      <c r="AX308" s="7752">
        <f t="shared" si="88"/>
        <v>3536</v>
      </c>
      <c r="AY308" s="7723">
        <v>5</v>
      </c>
      <c r="AZ308" s="7949"/>
      <c r="BU308" s="881"/>
      <c r="BV308" s="881"/>
      <c r="BW308" s="881"/>
      <c r="BX308" s="884"/>
      <c r="BY308" s="1543"/>
      <c r="BZ308" s="875"/>
      <c r="CA308" s="1480"/>
      <c r="CB308" s="882"/>
      <c r="CC308" s="4092"/>
    </row>
    <row r="309" spans="17:176">
      <c r="Q309" s="7750" t="s">
        <v>1861</v>
      </c>
      <c r="R309" s="7717" t="s">
        <v>1547</v>
      </c>
      <c r="S309" s="7779">
        <v>19</v>
      </c>
      <c r="T309" s="7714" t="s">
        <v>796</v>
      </c>
      <c r="U309" s="7780">
        <v>45924</v>
      </c>
      <c r="V309" s="7760">
        <v>50</v>
      </c>
      <c r="W309" s="7717" t="s">
        <v>35</v>
      </c>
      <c r="X309" s="7717">
        <v>125</v>
      </c>
      <c r="Y309" s="7722">
        <v>1078</v>
      </c>
      <c r="Z309" s="7719">
        <v>45953</v>
      </c>
      <c r="AA309" s="7781">
        <v>45940</v>
      </c>
      <c r="AB309" s="7717">
        <v>25633</v>
      </c>
      <c r="AC309" s="7721">
        <v>50000</v>
      </c>
      <c r="AD309" s="7721">
        <f t="shared" si="89"/>
        <v>0</v>
      </c>
      <c r="AE309" s="7752">
        <f t="shared" ref="AE309:AE317" si="91">(AC309*Y309/1000)</f>
        <v>53900</v>
      </c>
      <c r="AF309" s="7722">
        <f>(AE309*0.05)</f>
        <v>2695</v>
      </c>
      <c r="AG309" s="7714">
        <v>5</v>
      </c>
      <c r="AH309" s="7737"/>
      <c r="AI309" s="7988"/>
      <c r="AJ309" s="7712" t="s">
        <v>1765</v>
      </c>
      <c r="AK309" s="7813">
        <v>541</v>
      </c>
      <c r="AL309" s="7714" t="s">
        <v>101</v>
      </c>
      <c r="AM309" s="7745">
        <v>45756</v>
      </c>
      <c r="AN309" s="7814">
        <v>1</v>
      </c>
      <c r="AO309" s="7717" t="s">
        <v>35</v>
      </c>
      <c r="AP309" s="7717">
        <f>(AN309*1000/500)</f>
        <v>2</v>
      </c>
      <c r="AQ309" s="7815">
        <v>655</v>
      </c>
      <c r="AR309" s="7746">
        <v>45792</v>
      </c>
      <c r="AS309" s="7781">
        <v>45798</v>
      </c>
      <c r="AT309" s="7736">
        <v>24892</v>
      </c>
      <c r="AU309" s="7817">
        <v>1000</v>
      </c>
      <c r="AV309" s="7721">
        <f t="shared" si="87"/>
        <v>0</v>
      </c>
      <c r="AW309" s="7818">
        <f t="shared" si="90"/>
        <v>655</v>
      </c>
      <c r="AX309" s="7818">
        <f t="shared" si="88"/>
        <v>32.75</v>
      </c>
      <c r="AY309" s="7723">
        <v>5</v>
      </c>
      <c r="AZ309" s="7949"/>
      <c r="BU309" s="881"/>
      <c r="BV309" s="881"/>
      <c r="BW309" s="881"/>
      <c r="BX309" s="884"/>
      <c r="BY309" s="1543"/>
      <c r="BZ309" s="875"/>
      <c r="CA309" s="1480"/>
      <c r="CB309" s="882"/>
      <c r="CC309" s="4092"/>
    </row>
    <row r="310" spans="17:176">
      <c r="Q310" s="8103" t="s">
        <v>1818</v>
      </c>
      <c r="R310" s="8047" t="s">
        <v>1838</v>
      </c>
      <c r="S310" s="8398">
        <v>16</v>
      </c>
      <c r="T310" s="8369" t="s">
        <v>796</v>
      </c>
      <c r="U310" s="8566">
        <v>45866</v>
      </c>
      <c r="V310" s="8728">
        <v>50</v>
      </c>
      <c r="W310" s="8372" t="s">
        <v>35</v>
      </c>
      <c r="X310" s="8372">
        <f>(V310*1000/500)</f>
        <v>100</v>
      </c>
      <c r="Y310" s="8045">
        <v>526.20000000000005</v>
      </c>
      <c r="Z310" s="8107">
        <v>45925</v>
      </c>
      <c r="AA310" s="8374">
        <v>45937</v>
      </c>
      <c r="AB310" s="8372">
        <v>25598</v>
      </c>
      <c r="AC310" s="8490">
        <v>50000</v>
      </c>
      <c r="AD310" s="8490">
        <f t="shared" si="89"/>
        <v>0</v>
      </c>
      <c r="AE310" s="8181">
        <f t="shared" si="91"/>
        <v>26310.000000000004</v>
      </c>
      <c r="AF310" s="8045">
        <f>(AE310*0.05)</f>
        <v>1315.5000000000002</v>
      </c>
      <c r="AG310" s="8369">
        <v>5</v>
      </c>
      <c r="AH310" s="7737"/>
      <c r="AI310" s="7988"/>
      <c r="AJ310" s="7712" t="s">
        <v>1767</v>
      </c>
      <c r="AK310" s="7717">
        <v>542</v>
      </c>
      <c r="AL310" s="7714" t="s">
        <v>101</v>
      </c>
      <c r="AM310" s="7745">
        <v>45756</v>
      </c>
      <c r="AN310" s="7735">
        <v>10</v>
      </c>
      <c r="AO310" s="7717" t="s">
        <v>35</v>
      </c>
      <c r="AP310" s="7717">
        <f>(AN310*1000/500)</f>
        <v>20</v>
      </c>
      <c r="AQ310" s="7722">
        <v>1328</v>
      </c>
      <c r="AR310" s="7746">
        <v>45792</v>
      </c>
      <c r="AS310" s="7781">
        <v>45798</v>
      </c>
      <c r="AT310" s="7736">
        <v>24892</v>
      </c>
      <c r="AU310" s="7721">
        <v>10000</v>
      </c>
      <c r="AV310" s="7721">
        <f t="shared" si="87"/>
        <v>0</v>
      </c>
      <c r="AW310" s="7722">
        <f t="shared" si="90"/>
        <v>13280</v>
      </c>
      <c r="AX310" s="7722">
        <f t="shared" si="88"/>
        <v>664</v>
      </c>
      <c r="AY310" s="7748">
        <v>5</v>
      </c>
      <c r="AZ310" s="7949"/>
      <c r="BU310" s="881"/>
      <c r="BV310" s="881"/>
      <c r="BW310" s="881"/>
      <c r="BX310" s="884"/>
      <c r="BY310" s="1543"/>
      <c r="BZ310" s="875"/>
      <c r="CA310" s="1480"/>
      <c r="CB310" s="882"/>
      <c r="CC310" s="4092"/>
    </row>
    <row r="311" spans="17:176">
      <c r="Q311" s="8103" t="s">
        <v>1818</v>
      </c>
      <c r="R311" s="8372" t="s">
        <v>1547</v>
      </c>
      <c r="S311" s="8398">
        <v>17</v>
      </c>
      <c r="T311" s="8369" t="s">
        <v>796</v>
      </c>
      <c r="U311" s="8566">
        <v>45866</v>
      </c>
      <c r="V311" s="8728">
        <v>26</v>
      </c>
      <c r="W311" s="8372" t="s">
        <v>35</v>
      </c>
      <c r="X311" s="8047">
        <f>(V311*1000/400)</f>
        <v>65</v>
      </c>
      <c r="Y311" s="8045">
        <v>993.4</v>
      </c>
      <c r="Z311" s="8107">
        <v>45925</v>
      </c>
      <c r="AA311" s="8374">
        <v>45937</v>
      </c>
      <c r="AB311" s="8372">
        <v>25598</v>
      </c>
      <c r="AC311" s="8490">
        <v>26000</v>
      </c>
      <c r="AD311" s="8490">
        <f t="shared" si="89"/>
        <v>0</v>
      </c>
      <c r="AE311" s="8181">
        <f t="shared" si="91"/>
        <v>25828.400000000001</v>
      </c>
      <c r="AF311" s="8045">
        <f>(AE311*0.05)</f>
        <v>1291.42</v>
      </c>
      <c r="AG311" s="8369">
        <v>5</v>
      </c>
      <c r="AH311" s="7737"/>
      <c r="AI311" s="7988"/>
      <c r="AJ311" s="8131" t="s">
        <v>1769</v>
      </c>
      <c r="AK311" s="7714">
        <v>543</v>
      </c>
      <c r="AL311" s="7714" t="s">
        <v>101</v>
      </c>
      <c r="AM311" s="7745">
        <v>45756</v>
      </c>
      <c r="AN311" s="7751">
        <v>10</v>
      </c>
      <c r="AO311" s="7717" t="s">
        <v>35</v>
      </c>
      <c r="AP311" s="7717">
        <f>(AN311*1000/400)</f>
        <v>25</v>
      </c>
      <c r="AQ311" s="7718">
        <v>427</v>
      </c>
      <c r="AR311" s="7746">
        <v>45792</v>
      </c>
      <c r="AS311" s="7781">
        <v>45798</v>
      </c>
      <c r="AT311" s="7736">
        <v>24892</v>
      </c>
      <c r="AU311" s="7723">
        <v>10000</v>
      </c>
      <c r="AV311" s="7721">
        <f t="shared" si="87"/>
        <v>0</v>
      </c>
      <c r="AW311" s="7752">
        <f t="shared" si="90"/>
        <v>4270</v>
      </c>
      <c r="AX311" s="7752">
        <f t="shared" si="88"/>
        <v>213.5</v>
      </c>
      <c r="AY311" s="7723">
        <v>5</v>
      </c>
      <c r="AZ311" s="8139"/>
      <c r="BU311" s="881"/>
      <c r="BV311" s="881"/>
      <c r="BW311" s="881"/>
      <c r="BX311" s="884"/>
      <c r="BY311" s="1543"/>
      <c r="BZ311" s="875"/>
      <c r="CA311" s="1480"/>
      <c r="CB311" s="882"/>
      <c r="CC311" s="4092"/>
    </row>
    <row r="312" spans="17:176">
      <c r="Q312" s="7670" t="s">
        <v>1543</v>
      </c>
      <c r="R312" s="7676" t="s">
        <v>1799</v>
      </c>
      <c r="S312" s="7672">
        <v>66</v>
      </c>
      <c r="T312" s="7952">
        <v>4592</v>
      </c>
      <c r="U312" s="8187">
        <v>45804</v>
      </c>
      <c r="V312" s="8606">
        <v>8.1980000000000004</v>
      </c>
      <c r="W312" s="7676" t="s">
        <v>35</v>
      </c>
      <c r="X312" s="8603">
        <f>(V312*1000/800)</f>
        <v>10.2475</v>
      </c>
      <c r="Y312" s="7677">
        <v>1080</v>
      </c>
      <c r="Z312" s="7955">
        <v>45810</v>
      </c>
      <c r="AA312" s="7958">
        <v>45810</v>
      </c>
      <c r="AB312" s="7676"/>
      <c r="AC312" s="7956">
        <v>8198</v>
      </c>
      <c r="AD312" s="7956">
        <f t="shared" ref="AD312:AD317" si="92">(AC312-V312*1000)</f>
        <v>0</v>
      </c>
      <c r="AE312" s="7677">
        <f t="shared" si="91"/>
        <v>8853.84</v>
      </c>
      <c r="AF312" s="7677">
        <v>143.69999999999999</v>
      </c>
      <c r="AG312" s="7952">
        <v>5</v>
      </c>
      <c r="AH312" s="7737"/>
      <c r="AI312" s="7988"/>
      <c r="AJ312" s="7996" t="s">
        <v>1768</v>
      </c>
      <c r="AK312" s="7717">
        <v>544</v>
      </c>
      <c r="AL312" s="7714" t="s">
        <v>101</v>
      </c>
      <c r="AM312" s="7745">
        <v>45756</v>
      </c>
      <c r="AN312" s="7735">
        <v>20</v>
      </c>
      <c r="AO312" s="7717" t="s">
        <v>35</v>
      </c>
      <c r="AP312" s="7717">
        <f>(AN312*1000/400)</f>
        <v>50</v>
      </c>
      <c r="AQ312" s="7722">
        <v>1328</v>
      </c>
      <c r="AR312" s="7746">
        <v>45792</v>
      </c>
      <c r="AS312" s="7781">
        <v>45798</v>
      </c>
      <c r="AT312" s="7736">
        <v>24892</v>
      </c>
      <c r="AU312" s="7721">
        <v>20000</v>
      </c>
      <c r="AV312" s="7721">
        <f t="shared" si="87"/>
        <v>0</v>
      </c>
      <c r="AW312" s="7722">
        <f t="shared" si="90"/>
        <v>26560</v>
      </c>
      <c r="AX312" s="7722">
        <f t="shared" si="88"/>
        <v>1328</v>
      </c>
      <c r="AY312" s="7748">
        <v>5</v>
      </c>
      <c r="AZ312" s="8139"/>
      <c r="BU312" s="881"/>
      <c r="BV312" s="881"/>
      <c r="BW312" s="881"/>
      <c r="BX312" s="884"/>
      <c r="BY312" s="1543"/>
      <c r="BZ312" s="875"/>
      <c r="CA312" s="1480"/>
      <c r="CB312" s="882"/>
      <c r="CC312" s="4092"/>
    </row>
    <row r="313" spans="17:176">
      <c r="Q313" s="7670" t="s">
        <v>941</v>
      </c>
      <c r="R313" s="7673" t="s">
        <v>1771</v>
      </c>
      <c r="S313" s="7706">
        <v>114</v>
      </c>
      <c r="T313" s="7673" t="s">
        <v>796</v>
      </c>
      <c r="U313" s="7707">
        <v>45717</v>
      </c>
      <c r="V313" s="7962">
        <v>97</v>
      </c>
      <c r="W313" s="7671" t="s">
        <v>35</v>
      </c>
      <c r="X313" s="7671">
        <f>(V313*1000/500)</f>
        <v>194</v>
      </c>
      <c r="Y313" s="7681">
        <v>571</v>
      </c>
      <c r="Z313" s="7678">
        <v>45908</v>
      </c>
      <c r="AA313" s="7679">
        <v>45908</v>
      </c>
      <c r="AB313" s="7671"/>
      <c r="AC313" s="7680">
        <v>97000</v>
      </c>
      <c r="AD313" s="7680">
        <f t="shared" si="92"/>
        <v>0</v>
      </c>
      <c r="AE313" s="7710">
        <f t="shared" si="91"/>
        <v>55387</v>
      </c>
      <c r="AF313" s="7677">
        <f>(AE313*0.05)</f>
        <v>2769.3500000000004</v>
      </c>
      <c r="AG313" s="7673">
        <v>5</v>
      </c>
      <c r="AH313" s="7737"/>
      <c r="AI313" s="7988"/>
      <c r="AJ313" s="7712" t="s">
        <v>1766</v>
      </c>
      <c r="AK313" s="7736">
        <v>545</v>
      </c>
      <c r="AL313" s="7714" t="s">
        <v>101</v>
      </c>
      <c r="AM313" s="7745">
        <v>45756</v>
      </c>
      <c r="AN313" s="7753">
        <v>5</v>
      </c>
      <c r="AO313" s="7761" t="s">
        <v>35</v>
      </c>
      <c r="AP313" s="7761">
        <v>25</v>
      </c>
      <c r="AQ313" s="7754">
        <v>615</v>
      </c>
      <c r="AR313" s="7746">
        <v>45805</v>
      </c>
      <c r="AS313" s="7781">
        <v>45812</v>
      </c>
      <c r="AT313" s="7736">
        <v>24962</v>
      </c>
      <c r="AU313" s="7755">
        <v>5000</v>
      </c>
      <c r="AV313" s="7721">
        <f t="shared" si="87"/>
        <v>0</v>
      </c>
      <c r="AW313" s="7756">
        <f t="shared" si="90"/>
        <v>3075</v>
      </c>
      <c r="AX313" s="7756">
        <f t="shared" si="88"/>
        <v>153.75</v>
      </c>
      <c r="AY313" s="7723">
        <v>5</v>
      </c>
      <c r="AZ313" s="8139"/>
      <c r="BU313" s="875"/>
      <c r="BV313" s="881"/>
      <c r="BW313" s="881"/>
      <c r="BX313" s="884"/>
      <c r="BY313" s="1543"/>
      <c r="BZ313" s="875"/>
      <c r="CA313" s="1480"/>
      <c r="CB313" s="882"/>
      <c r="CC313" s="4092"/>
    </row>
    <row r="314" spans="17:176">
      <c r="Q314" s="7670" t="s">
        <v>941</v>
      </c>
      <c r="R314" s="7673" t="s">
        <v>1771</v>
      </c>
      <c r="S314" s="7706">
        <v>116</v>
      </c>
      <c r="T314" s="7673" t="s">
        <v>796</v>
      </c>
      <c r="U314" s="7707">
        <v>45725</v>
      </c>
      <c r="V314" s="7962">
        <v>23</v>
      </c>
      <c r="W314" s="7671" t="s">
        <v>35</v>
      </c>
      <c r="X314" s="7671">
        <f>(V314*1000/500)</f>
        <v>46</v>
      </c>
      <c r="Y314" s="7681">
        <v>582.4</v>
      </c>
      <c r="Z314" s="7678">
        <v>45908</v>
      </c>
      <c r="AA314" s="7679">
        <v>45908</v>
      </c>
      <c r="AB314" s="7671"/>
      <c r="AC314" s="7680">
        <v>23000</v>
      </c>
      <c r="AD314" s="7680">
        <f t="shared" si="92"/>
        <v>0</v>
      </c>
      <c r="AE314" s="7710">
        <f t="shared" si="91"/>
        <v>13395.2</v>
      </c>
      <c r="AF314" s="7677">
        <f>(AE314*0.05)</f>
        <v>669.7600000000001</v>
      </c>
      <c r="AG314" s="7673">
        <v>5</v>
      </c>
      <c r="AH314" s="7737"/>
      <c r="AI314" s="7988"/>
      <c r="AJ314" s="7712" t="s">
        <v>1764</v>
      </c>
      <c r="AK314" s="7714">
        <v>546</v>
      </c>
      <c r="AL314" s="7714" t="s">
        <v>101</v>
      </c>
      <c r="AM314" s="7745">
        <v>45756</v>
      </c>
      <c r="AN314" s="7751">
        <v>100</v>
      </c>
      <c r="AO314" s="7717" t="s">
        <v>35</v>
      </c>
      <c r="AP314" s="7717">
        <v>300</v>
      </c>
      <c r="AQ314" s="7718">
        <v>544</v>
      </c>
      <c r="AR314" s="7746">
        <v>45805</v>
      </c>
      <c r="AS314" s="7781">
        <v>45812</v>
      </c>
      <c r="AT314" s="7736">
        <v>24962</v>
      </c>
      <c r="AU314" s="7723">
        <v>100000</v>
      </c>
      <c r="AV314" s="7721">
        <f t="shared" si="87"/>
        <v>0</v>
      </c>
      <c r="AW314" s="7752">
        <f t="shared" si="90"/>
        <v>54400</v>
      </c>
      <c r="AX314" s="7752">
        <f t="shared" si="88"/>
        <v>2720</v>
      </c>
      <c r="AY314" s="7723">
        <v>5</v>
      </c>
      <c r="AZ314" s="8139"/>
      <c r="BU314" s="875"/>
      <c r="BV314" s="881"/>
      <c r="BW314" s="881"/>
      <c r="BX314" s="884"/>
      <c r="BY314" s="1543"/>
      <c r="BZ314" s="875"/>
      <c r="CA314" s="1480"/>
      <c r="CB314" s="882"/>
      <c r="CC314" s="4092"/>
    </row>
    <row r="315" spans="17:176">
      <c r="Q315" s="7670" t="s">
        <v>941</v>
      </c>
      <c r="R315" s="7673" t="s">
        <v>1773</v>
      </c>
      <c r="S315" s="7706">
        <v>117</v>
      </c>
      <c r="T315" s="7673" t="s">
        <v>796</v>
      </c>
      <c r="U315" s="7707">
        <v>45725</v>
      </c>
      <c r="V315" s="8744">
        <v>183</v>
      </c>
      <c r="W315" s="7671" t="s">
        <v>35</v>
      </c>
      <c r="X315" s="8745">
        <f>(V315*1000/400)</f>
        <v>457.5</v>
      </c>
      <c r="Y315" s="7681">
        <v>1047.5</v>
      </c>
      <c r="Z315" s="7678">
        <v>45908</v>
      </c>
      <c r="AA315" s="7679">
        <v>45908</v>
      </c>
      <c r="AB315" s="7671"/>
      <c r="AC315" s="7680">
        <v>183000</v>
      </c>
      <c r="AD315" s="7680">
        <f t="shared" si="92"/>
        <v>0</v>
      </c>
      <c r="AE315" s="7727">
        <f t="shared" si="91"/>
        <v>191692.5</v>
      </c>
      <c r="AF315" s="7681">
        <f>(AE315*0.05)</f>
        <v>9584.625</v>
      </c>
      <c r="AG315" s="7673">
        <v>5</v>
      </c>
      <c r="AH315" s="7737"/>
      <c r="AI315" s="7988"/>
      <c r="AJ315" s="7712" t="s">
        <v>1765</v>
      </c>
      <c r="AK315" s="7813">
        <v>547</v>
      </c>
      <c r="AL315" s="7714" t="s">
        <v>101</v>
      </c>
      <c r="AM315" s="7745">
        <v>45756</v>
      </c>
      <c r="AN315" s="7814">
        <v>1</v>
      </c>
      <c r="AO315" s="7717" t="s">
        <v>35</v>
      </c>
      <c r="AP315" s="7717">
        <v>6</v>
      </c>
      <c r="AQ315" s="7815">
        <v>655</v>
      </c>
      <c r="AR315" s="7746">
        <v>45805</v>
      </c>
      <c r="AS315" s="7781">
        <v>45812</v>
      </c>
      <c r="AT315" s="7736">
        <v>24962</v>
      </c>
      <c r="AU315" s="7817">
        <v>1000</v>
      </c>
      <c r="AV315" s="7721">
        <f t="shared" si="87"/>
        <v>0</v>
      </c>
      <c r="AW315" s="7818">
        <f t="shared" si="90"/>
        <v>655</v>
      </c>
      <c r="AX315" s="7818">
        <f t="shared" si="88"/>
        <v>32.75</v>
      </c>
      <c r="AY315" s="7723">
        <v>5</v>
      </c>
      <c r="AZ315" s="8139"/>
      <c r="BU315" s="881"/>
      <c r="BV315" s="4144"/>
      <c r="BW315" s="881"/>
      <c r="BX315" s="884"/>
      <c r="BY315" s="881"/>
      <c r="BZ315" s="875"/>
      <c r="CA315" s="1480"/>
      <c r="CB315" s="881"/>
      <c r="CC315" s="885"/>
    </row>
    <row r="316" spans="17:176">
      <c r="Q316" s="7670" t="s">
        <v>941</v>
      </c>
      <c r="R316" s="7673" t="s">
        <v>1771</v>
      </c>
      <c r="S316" s="7706">
        <v>120</v>
      </c>
      <c r="T316" s="7673" t="s">
        <v>796</v>
      </c>
      <c r="U316" s="7707">
        <v>45845</v>
      </c>
      <c r="V316" s="7962">
        <v>120</v>
      </c>
      <c r="W316" s="7671" t="s">
        <v>35</v>
      </c>
      <c r="X316" s="7671">
        <f>(V316*1000/500)</f>
        <v>240</v>
      </c>
      <c r="Y316" s="7681">
        <v>582.4</v>
      </c>
      <c r="Z316" s="7678">
        <v>45908</v>
      </c>
      <c r="AA316" s="7679">
        <v>45908</v>
      </c>
      <c r="AB316" s="7671"/>
      <c r="AC316" s="7680">
        <v>120000</v>
      </c>
      <c r="AD316" s="7680">
        <f t="shared" si="92"/>
        <v>0</v>
      </c>
      <c r="AE316" s="7710">
        <f t="shared" si="91"/>
        <v>69888</v>
      </c>
      <c r="AF316" s="7677">
        <f>(AE316*0.05)</f>
        <v>3494.4</v>
      </c>
      <c r="AG316" s="7673">
        <v>5</v>
      </c>
      <c r="AH316" s="7737"/>
      <c r="AI316" s="7649"/>
      <c r="AJ316" s="7712" t="s">
        <v>1767</v>
      </c>
      <c r="AK316" s="7717">
        <v>548</v>
      </c>
      <c r="AL316" s="7714" t="s">
        <v>101</v>
      </c>
      <c r="AM316" s="7745">
        <v>45756</v>
      </c>
      <c r="AN316" s="7735">
        <v>8</v>
      </c>
      <c r="AO316" s="7717" t="s">
        <v>35</v>
      </c>
      <c r="AP316" s="7902">
        <v>40</v>
      </c>
      <c r="AQ316" s="7722">
        <v>1328</v>
      </c>
      <c r="AR316" s="7746">
        <v>45805</v>
      </c>
      <c r="AS316" s="7781">
        <v>45812</v>
      </c>
      <c r="AT316" s="7736">
        <v>24962</v>
      </c>
      <c r="AU316" s="7721">
        <v>8000</v>
      </c>
      <c r="AV316" s="7721">
        <f t="shared" si="87"/>
        <v>0</v>
      </c>
      <c r="AW316" s="7722">
        <f t="shared" si="90"/>
        <v>10624</v>
      </c>
      <c r="AX316" s="7722">
        <f t="shared" si="88"/>
        <v>531.20000000000005</v>
      </c>
      <c r="AY316" s="7748">
        <v>5</v>
      </c>
      <c r="AZ316" s="8139"/>
    </row>
    <row r="317" spans="17:176">
      <c r="Q317" s="7670" t="s">
        <v>941</v>
      </c>
      <c r="R317" s="7673" t="s">
        <v>1773</v>
      </c>
      <c r="S317" s="7706">
        <v>121</v>
      </c>
      <c r="T317" s="7673" t="s">
        <v>796</v>
      </c>
      <c r="U317" s="7707">
        <v>45845</v>
      </c>
      <c r="V317" s="8744">
        <v>77.599999999999994</v>
      </c>
      <c r="W317" s="7671" t="s">
        <v>35</v>
      </c>
      <c r="X317" s="7671">
        <f>(V317*1000/400)</f>
        <v>194</v>
      </c>
      <c r="Y317" s="7681">
        <v>1047.5</v>
      </c>
      <c r="Z317" s="7678">
        <v>45908</v>
      </c>
      <c r="AA317" s="7679">
        <v>45908</v>
      </c>
      <c r="AB317" s="7671"/>
      <c r="AC317" s="7680">
        <v>77600</v>
      </c>
      <c r="AD317" s="7680">
        <f t="shared" si="92"/>
        <v>0</v>
      </c>
      <c r="AE317" s="7727">
        <f t="shared" si="91"/>
        <v>81286</v>
      </c>
      <c r="AF317" s="7681">
        <f>(AE317*0.05)</f>
        <v>4064.3</v>
      </c>
      <c r="AG317" s="7673">
        <v>5</v>
      </c>
      <c r="AH317" s="7737"/>
      <c r="AI317" s="7649"/>
      <c r="AJ317" s="8131" t="s">
        <v>1769</v>
      </c>
      <c r="AK317" s="7714">
        <v>549</v>
      </c>
      <c r="AL317" s="7714" t="s">
        <v>101</v>
      </c>
      <c r="AM317" s="7745">
        <v>45756</v>
      </c>
      <c r="AN317" s="7751">
        <v>10</v>
      </c>
      <c r="AO317" s="7717" t="s">
        <v>35</v>
      </c>
      <c r="AP317" s="7717">
        <f>(AN317*1000/400)</f>
        <v>25</v>
      </c>
      <c r="AQ317" s="7718">
        <v>427</v>
      </c>
      <c r="AR317" s="7746">
        <v>45805</v>
      </c>
      <c r="AS317" s="7781">
        <v>45812</v>
      </c>
      <c r="AT317" s="7736">
        <v>24962</v>
      </c>
      <c r="AU317" s="7723">
        <v>10000</v>
      </c>
      <c r="AV317" s="7721">
        <f t="shared" si="87"/>
        <v>0</v>
      </c>
      <c r="AW317" s="7752">
        <f t="shared" si="90"/>
        <v>4270</v>
      </c>
      <c r="AX317" s="7752">
        <f t="shared" si="88"/>
        <v>213.5</v>
      </c>
      <c r="AY317" s="7723">
        <v>5</v>
      </c>
      <c r="AZ317" s="8040"/>
    </row>
    <row r="318" spans="17:176" ht="23.4">
      <c r="Q318" s="7750" t="s">
        <v>792</v>
      </c>
      <c r="R318" s="7714" t="s">
        <v>1766</v>
      </c>
      <c r="S318" s="7736">
        <v>587</v>
      </c>
      <c r="T318" s="7714" t="s">
        <v>36</v>
      </c>
      <c r="U318" s="7745">
        <v>45937</v>
      </c>
      <c r="V318" s="7753">
        <v>10</v>
      </c>
      <c r="W318" s="7761" t="s">
        <v>35</v>
      </c>
      <c r="X318" s="7717">
        <f>(V318*1000/500)</f>
        <v>20</v>
      </c>
      <c r="Y318" s="7754">
        <v>615</v>
      </c>
      <c r="Z318" s="7746">
        <v>45943</v>
      </c>
      <c r="AA318" s="7781">
        <v>45940</v>
      </c>
      <c r="AB318" s="7736">
        <v>25630</v>
      </c>
      <c r="AC318" s="7721">
        <v>10000</v>
      </c>
      <c r="AD318" s="7721"/>
      <c r="AE318" s="7722">
        <f t="shared" ref="AE318:AE324" si="93">(Y318*V318)</f>
        <v>6150</v>
      </c>
      <c r="AF318" s="7756">
        <f t="shared" ref="AF318:AF325" si="94">(AE318*0.05)</f>
        <v>307.5</v>
      </c>
      <c r="AG318" s="7723">
        <v>5</v>
      </c>
      <c r="AH318" s="7737"/>
      <c r="AI318" s="7649"/>
      <c r="AJ318" s="7996" t="s">
        <v>1768</v>
      </c>
      <c r="AK318" s="7717">
        <v>550</v>
      </c>
      <c r="AL318" s="7714" t="s">
        <v>101</v>
      </c>
      <c r="AM318" s="7745">
        <v>45756</v>
      </c>
      <c r="AN318" s="7735">
        <v>5</v>
      </c>
      <c r="AO318" s="7717" t="s">
        <v>35</v>
      </c>
      <c r="AP318" s="7717">
        <f>(AN318*1000/400)</f>
        <v>12.5</v>
      </c>
      <c r="AQ318" s="7722">
        <v>1328</v>
      </c>
      <c r="AR318" s="7746">
        <v>45805</v>
      </c>
      <c r="AS318" s="7781">
        <v>45812</v>
      </c>
      <c r="AT318" s="7736">
        <v>24962</v>
      </c>
      <c r="AU318" s="7721">
        <v>5200</v>
      </c>
      <c r="AV318" s="7721">
        <f t="shared" si="87"/>
        <v>200</v>
      </c>
      <c r="AW318" s="7722">
        <f t="shared" si="90"/>
        <v>6905.6</v>
      </c>
      <c r="AX318" s="7722">
        <f t="shared" si="88"/>
        <v>345.28000000000003</v>
      </c>
      <c r="AY318" s="7748">
        <v>5</v>
      </c>
      <c r="AZ318" s="8040"/>
      <c r="BU318" s="808"/>
      <c r="BY318" s="2"/>
    </row>
    <row r="319" spans="17:176">
      <c r="Q319" s="7750" t="s">
        <v>792</v>
      </c>
      <c r="R319" s="7714" t="s">
        <v>1764</v>
      </c>
      <c r="S319" s="7714">
        <v>588</v>
      </c>
      <c r="T319" s="7714" t="s">
        <v>36</v>
      </c>
      <c r="U319" s="7745">
        <v>45937</v>
      </c>
      <c r="V319" s="7751">
        <v>100</v>
      </c>
      <c r="W319" s="7717" t="s">
        <v>35</v>
      </c>
      <c r="X319" s="7717">
        <f>(V319*1000/500)</f>
        <v>200</v>
      </c>
      <c r="Y319" s="7718">
        <v>544</v>
      </c>
      <c r="Z319" s="7746">
        <v>45943</v>
      </c>
      <c r="AA319" s="7781">
        <v>45940</v>
      </c>
      <c r="AB319" s="7736">
        <v>25630</v>
      </c>
      <c r="AC319" s="7721">
        <v>100000</v>
      </c>
      <c r="AD319" s="7721"/>
      <c r="AE319" s="7722">
        <f t="shared" si="93"/>
        <v>54400</v>
      </c>
      <c r="AF319" s="7752">
        <f t="shared" si="94"/>
        <v>2720</v>
      </c>
      <c r="AG319" s="7723">
        <v>5</v>
      </c>
      <c r="AH319" s="7711"/>
      <c r="AI319" s="7649"/>
      <c r="AJ319" s="7996" t="s">
        <v>1770</v>
      </c>
      <c r="AK319" s="7717">
        <v>551</v>
      </c>
      <c r="AL319" s="7714" t="s">
        <v>101</v>
      </c>
      <c r="AM319" s="7745">
        <v>45756</v>
      </c>
      <c r="AN319" s="7735">
        <v>8</v>
      </c>
      <c r="AO319" s="7717" t="s">
        <v>35</v>
      </c>
      <c r="AP319" s="7761">
        <f>(AN319*1000/400)</f>
        <v>20</v>
      </c>
      <c r="AQ319" s="7722">
        <v>1328</v>
      </c>
      <c r="AR319" s="7746">
        <v>45805</v>
      </c>
      <c r="AS319" s="7781">
        <v>45812</v>
      </c>
      <c r="AT319" s="7736">
        <v>24962</v>
      </c>
      <c r="AU319" s="7721">
        <v>8000</v>
      </c>
      <c r="AV319" s="7721">
        <f t="shared" si="87"/>
        <v>0</v>
      </c>
      <c r="AW319" s="7722">
        <f>(AQ319*AN319)</f>
        <v>10624</v>
      </c>
      <c r="AX319" s="7722">
        <f t="shared" si="88"/>
        <v>531.20000000000005</v>
      </c>
      <c r="AY319" s="7748">
        <v>5</v>
      </c>
      <c r="AZ319" s="8040"/>
      <c r="BU319" s="2605"/>
      <c r="BV319" s="2605"/>
      <c r="BW319" s="1775"/>
      <c r="BX319" s="1775"/>
      <c r="BY319" s="1775"/>
      <c r="BZ319" s="2605"/>
      <c r="CA319" s="1775"/>
      <c r="CB319" s="1775"/>
      <c r="CC319" s="1775"/>
    </row>
    <row r="320" spans="17:176">
      <c r="Q320" s="7750" t="s">
        <v>792</v>
      </c>
      <c r="R320" s="7714" t="s">
        <v>1765</v>
      </c>
      <c r="S320" s="7813">
        <v>589</v>
      </c>
      <c r="T320" s="7714" t="s">
        <v>36</v>
      </c>
      <c r="U320" s="7745">
        <v>45937</v>
      </c>
      <c r="V320" s="7814">
        <v>1</v>
      </c>
      <c r="W320" s="7717" t="s">
        <v>35</v>
      </c>
      <c r="X320" s="7717">
        <f>(V320*1000/500)</f>
        <v>2</v>
      </c>
      <c r="Y320" s="7815">
        <v>655</v>
      </c>
      <c r="Z320" s="7746">
        <v>45943</v>
      </c>
      <c r="AA320" s="7781">
        <v>45940</v>
      </c>
      <c r="AB320" s="7736">
        <v>25630</v>
      </c>
      <c r="AC320" s="7721">
        <v>1000</v>
      </c>
      <c r="AD320" s="7721"/>
      <c r="AE320" s="7722">
        <f t="shared" si="93"/>
        <v>655</v>
      </c>
      <c r="AF320" s="7818">
        <f t="shared" si="94"/>
        <v>32.75</v>
      </c>
      <c r="AG320" s="7723">
        <v>5</v>
      </c>
      <c r="AH320" s="8114"/>
      <c r="AI320" s="7649"/>
      <c r="AJ320" s="7712" t="s">
        <v>1766</v>
      </c>
      <c r="AK320" s="7736">
        <v>552</v>
      </c>
      <c r="AL320" s="7714" t="s">
        <v>101</v>
      </c>
      <c r="AM320" s="7745">
        <v>45818</v>
      </c>
      <c r="AN320" s="7753">
        <v>15</v>
      </c>
      <c r="AO320" s="7761" t="s">
        <v>35</v>
      </c>
      <c r="AP320" s="7717">
        <f>(AN320*1000/500)</f>
        <v>30</v>
      </c>
      <c r="AQ320" s="7754">
        <v>615</v>
      </c>
      <c r="AR320" s="7746">
        <v>45831</v>
      </c>
      <c r="AS320" s="7781">
        <v>45828</v>
      </c>
      <c r="AT320" s="7736">
        <v>25018</v>
      </c>
      <c r="AU320" s="7755">
        <v>15000</v>
      </c>
      <c r="AV320" s="7721">
        <f t="shared" si="87"/>
        <v>0</v>
      </c>
      <c r="AW320" s="7756">
        <f t="shared" ref="AW320:AW325" si="95">(AU320*AQ320/1000)</f>
        <v>9225</v>
      </c>
      <c r="AX320" s="7756">
        <f t="shared" si="88"/>
        <v>461.25</v>
      </c>
      <c r="AY320" s="7723">
        <v>5</v>
      </c>
      <c r="AZ320" s="8040"/>
      <c r="BU320" s="1775"/>
      <c r="BV320" s="1775"/>
      <c r="BW320" s="1775"/>
      <c r="BX320" s="1775"/>
      <c r="BY320" s="1775"/>
      <c r="BZ320" s="1775"/>
      <c r="CA320" s="1775"/>
      <c r="CB320" s="1775"/>
      <c r="CC320" s="1775"/>
    </row>
    <row r="321" spans="17:81">
      <c r="Q321" s="7750" t="s">
        <v>792</v>
      </c>
      <c r="R321" s="7717" t="s">
        <v>1769</v>
      </c>
      <c r="S321" s="7714">
        <v>590</v>
      </c>
      <c r="T321" s="7714" t="s">
        <v>36</v>
      </c>
      <c r="U321" s="7745">
        <v>45937</v>
      </c>
      <c r="V321" s="7751">
        <v>25</v>
      </c>
      <c r="W321" s="7717" t="s">
        <v>35</v>
      </c>
      <c r="X321" s="7717">
        <f>(V321*1000/400)</f>
        <v>62.5</v>
      </c>
      <c r="Y321" s="7718">
        <v>1328</v>
      </c>
      <c r="Z321" s="7746">
        <v>45943</v>
      </c>
      <c r="AA321" s="7781">
        <v>45940</v>
      </c>
      <c r="AB321" s="7736">
        <v>25630</v>
      </c>
      <c r="AC321" s="7721">
        <v>25200</v>
      </c>
      <c r="AD321" s="7721"/>
      <c r="AE321" s="7722">
        <f t="shared" si="93"/>
        <v>33200</v>
      </c>
      <c r="AF321" s="7752">
        <f t="shared" si="94"/>
        <v>1660</v>
      </c>
      <c r="AG321" s="7723">
        <v>5</v>
      </c>
      <c r="AH321" s="8249"/>
      <c r="AI321" s="7649"/>
      <c r="AJ321" s="7712" t="s">
        <v>1764</v>
      </c>
      <c r="AK321" s="7714">
        <v>553</v>
      </c>
      <c r="AL321" s="7714" t="s">
        <v>101</v>
      </c>
      <c r="AM321" s="7745">
        <v>45818</v>
      </c>
      <c r="AN321" s="7751">
        <v>150</v>
      </c>
      <c r="AO321" s="7717" t="s">
        <v>35</v>
      </c>
      <c r="AP321" s="7717">
        <f>(AN321*1000/500)</f>
        <v>300</v>
      </c>
      <c r="AQ321" s="7718">
        <v>544</v>
      </c>
      <c r="AR321" s="7746">
        <v>45831</v>
      </c>
      <c r="AS321" s="7781">
        <v>45828</v>
      </c>
      <c r="AT321" s="7736">
        <v>25018</v>
      </c>
      <c r="AU321" s="7723">
        <v>150000</v>
      </c>
      <c r="AV321" s="7721">
        <f t="shared" si="87"/>
        <v>0</v>
      </c>
      <c r="AW321" s="7752">
        <f t="shared" si="95"/>
        <v>81600</v>
      </c>
      <c r="AX321" s="7752">
        <f t="shared" si="88"/>
        <v>4080</v>
      </c>
      <c r="AY321" s="7723">
        <v>5</v>
      </c>
      <c r="AZ321" s="8040"/>
      <c r="BU321" s="6659"/>
      <c r="BV321" s="6659"/>
      <c r="BW321" s="719"/>
      <c r="BX321" s="719"/>
      <c r="BY321" s="719"/>
      <c r="BZ321" s="6659"/>
      <c r="CA321" s="719"/>
      <c r="CB321" s="719"/>
      <c r="CC321" s="719"/>
    </row>
    <row r="322" spans="17:81">
      <c r="Q322" s="7750" t="s">
        <v>792</v>
      </c>
      <c r="R322" s="7714" t="s">
        <v>1767</v>
      </c>
      <c r="S322" s="7717">
        <v>591</v>
      </c>
      <c r="T322" s="7714" t="s">
        <v>36</v>
      </c>
      <c r="U322" s="7745">
        <v>45937</v>
      </c>
      <c r="V322" s="7735">
        <v>10</v>
      </c>
      <c r="W322" s="7717" t="s">
        <v>35</v>
      </c>
      <c r="X322" s="7717">
        <f>(V322*1000/500)</f>
        <v>20</v>
      </c>
      <c r="Y322" s="7722">
        <v>427</v>
      </c>
      <c r="Z322" s="7746">
        <v>45943</v>
      </c>
      <c r="AA322" s="7781">
        <v>45940</v>
      </c>
      <c r="AB322" s="7736">
        <v>25630</v>
      </c>
      <c r="AC322" s="7721">
        <v>10000</v>
      </c>
      <c r="AD322" s="7721"/>
      <c r="AE322" s="7722">
        <f t="shared" si="93"/>
        <v>4270</v>
      </c>
      <c r="AF322" s="7722">
        <f t="shared" si="94"/>
        <v>213.5</v>
      </c>
      <c r="AG322" s="7748">
        <v>5</v>
      </c>
      <c r="AH322" s="7724"/>
      <c r="AI322" s="7649"/>
      <c r="AJ322" s="7712" t="s">
        <v>1765</v>
      </c>
      <c r="AK322" s="7813">
        <v>554</v>
      </c>
      <c r="AL322" s="7714" t="s">
        <v>101</v>
      </c>
      <c r="AM322" s="7745">
        <v>45818</v>
      </c>
      <c r="AN322" s="7814">
        <v>3</v>
      </c>
      <c r="AO322" s="7717" t="s">
        <v>35</v>
      </c>
      <c r="AP322" s="7717">
        <f>(AN322*1000/500)</f>
        <v>6</v>
      </c>
      <c r="AQ322" s="7815">
        <v>655</v>
      </c>
      <c r="AR322" s="7746">
        <v>45831</v>
      </c>
      <c r="AS322" s="7781">
        <v>45828</v>
      </c>
      <c r="AT322" s="7736">
        <v>25018</v>
      </c>
      <c r="AU322" s="7817">
        <v>3000</v>
      </c>
      <c r="AV322" s="7721">
        <f t="shared" si="87"/>
        <v>0</v>
      </c>
      <c r="AW322" s="7818">
        <f t="shared" si="95"/>
        <v>1965</v>
      </c>
      <c r="AX322" s="7818">
        <f t="shared" si="88"/>
        <v>98.25</v>
      </c>
      <c r="AY322" s="7723">
        <v>5</v>
      </c>
      <c r="AZ322" s="8040"/>
      <c r="BU322" s="875"/>
      <c r="BV322" s="881"/>
      <c r="BW322" s="881"/>
      <c r="BX322" s="884"/>
      <c r="BY322" s="881"/>
      <c r="BZ322" s="881"/>
      <c r="CA322" s="1480"/>
      <c r="CB322" s="881"/>
      <c r="CC322" s="885"/>
    </row>
    <row r="323" spans="17:81">
      <c r="Q323" s="7750" t="s">
        <v>792</v>
      </c>
      <c r="R323" s="7717" t="s">
        <v>1768</v>
      </c>
      <c r="S323" s="7717">
        <v>592</v>
      </c>
      <c r="T323" s="7714" t="s">
        <v>36</v>
      </c>
      <c r="U323" s="7745">
        <v>45937</v>
      </c>
      <c r="V323" s="7735">
        <v>5</v>
      </c>
      <c r="W323" s="7717" t="s">
        <v>35</v>
      </c>
      <c r="X323" s="7717">
        <f>(V323*1000/400)</f>
        <v>12.5</v>
      </c>
      <c r="Y323" s="7722">
        <v>1328</v>
      </c>
      <c r="Z323" s="7746">
        <v>45943</v>
      </c>
      <c r="AA323" s="7781">
        <v>45940</v>
      </c>
      <c r="AB323" s="7736">
        <v>25630</v>
      </c>
      <c r="AC323" s="7721">
        <v>5200</v>
      </c>
      <c r="AD323" s="7721"/>
      <c r="AE323" s="7722">
        <f t="shared" si="93"/>
        <v>6640</v>
      </c>
      <c r="AF323" s="7722">
        <f t="shared" si="94"/>
        <v>332</v>
      </c>
      <c r="AG323" s="7748">
        <v>5</v>
      </c>
      <c r="AH323" s="7990"/>
      <c r="AI323" s="7649"/>
      <c r="AJ323" s="8131" t="s">
        <v>1769</v>
      </c>
      <c r="AK323" s="7714">
        <v>555</v>
      </c>
      <c r="AL323" s="7714" t="s">
        <v>101</v>
      </c>
      <c r="AM323" s="7745">
        <v>45818</v>
      </c>
      <c r="AN323" s="7751">
        <v>25</v>
      </c>
      <c r="AO323" s="7717" t="s">
        <v>35</v>
      </c>
      <c r="AP323" s="7717">
        <f>(AN323*1000/400)</f>
        <v>62.5</v>
      </c>
      <c r="AQ323" s="7718">
        <v>1328</v>
      </c>
      <c r="AR323" s="7746">
        <v>45831</v>
      </c>
      <c r="AS323" s="7781">
        <v>45828</v>
      </c>
      <c r="AT323" s="7736">
        <v>25018</v>
      </c>
      <c r="AU323" s="7723">
        <v>25200</v>
      </c>
      <c r="AV323" s="7721">
        <f t="shared" si="87"/>
        <v>200</v>
      </c>
      <c r="AW323" s="7752">
        <f t="shared" si="95"/>
        <v>33465.599999999999</v>
      </c>
      <c r="AX323" s="7752">
        <f t="shared" si="88"/>
        <v>1673.28</v>
      </c>
      <c r="AY323" s="7723">
        <v>5</v>
      </c>
      <c r="AZ323" s="8040"/>
      <c r="BU323" s="875"/>
      <c r="BV323" s="881"/>
      <c r="BW323" s="881"/>
      <c r="BX323" s="884"/>
      <c r="BY323" s="881"/>
      <c r="BZ323" s="881"/>
      <c r="CA323" s="1480"/>
      <c r="CB323" s="881"/>
      <c r="CC323" s="885"/>
    </row>
    <row r="324" spans="17:81">
      <c r="Q324" s="7750" t="s">
        <v>792</v>
      </c>
      <c r="R324" s="7717" t="s">
        <v>1770</v>
      </c>
      <c r="S324" s="7717">
        <v>593</v>
      </c>
      <c r="T324" s="7714" t="s">
        <v>36</v>
      </c>
      <c r="U324" s="7745">
        <v>45937</v>
      </c>
      <c r="V324" s="7735">
        <v>5</v>
      </c>
      <c r="W324" s="7717" t="s">
        <v>35</v>
      </c>
      <c r="X324" s="7761">
        <f>(V324*1000/400)</f>
        <v>12.5</v>
      </c>
      <c r="Y324" s="7722">
        <v>1328</v>
      </c>
      <c r="Z324" s="7746">
        <v>45943</v>
      </c>
      <c r="AA324" s="7781">
        <v>45940</v>
      </c>
      <c r="AB324" s="7736">
        <v>25630</v>
      </c>
      <c r="AC324" s="7721">
        <v>5200</v>
      </c>
      <c r="AD324" s="7721"/>
      <c r="AE324" s="7722">
        <f t="shared" si="93"/>
        <v>6640</v>
      </c>
      <c r="AF324" s="7722">
        <f t="shared" si="94"/>
        <v>332</v>
      </c>
      <c r="AG324" s="7748">
        <v>5</v>
      </c>
      <c r="AH324" s="7990"/>
      <c r="AI324" s="7649"/>
      <c r="AJ324" s="7712" t="s">
        <v>1767</v>
      </c>
      <c r="AK324" s="7717">
        <v>556</v>
      </c>
      <c r="AL324" s="7714" t="s">
        <v>101</v>
      </c>
      <c r="AM324" s="7745">
        <v>45818</v>
      </c>
      <c r="AN324" s="7735">
        <v>25</v>
      </c>
      <c r="AO324" s="7717" t="s">
        <v>35</v>
      </c>
      <c r="AP324" s="7717">
        <f>(AN324*1000/500)</f>
        <v>50</v>
      </c>
      <c r="AQ324" s="7722">
        <v>427</v>
      </c>
      <c r="AR324" s="7746">
        <v>45831</v>
      </c>
      <c r="AS324" s="7781">
        <v>45828</v>
      </c>
      <c r="AT324" s="7736">
        <v>25018</v>
      </c>
      <c r="AU324" s="7721">
        <v>25000</v>
      </c>
      <c r="AV324" s="7721">
        <f t="shared" si="87"/>
        <v>0</v>
      </c>
      <c r="AW324" s="7722">
        <f t="shared" si="95"/>
        <v>10675</v>
      </c>
      <c r="AX324" s="7722">
        <f t="shared" si="88"/>
        <v>533.75</v>
      </c>
      <c r="AY324" s="7748">
        <v>5</v>
      </c>
      <c r="AZ324" s="8040"/>
    </row>
    <row r="325" spans="17:81">
      <c r="Q325" s="7750" t="s">
        <v>1543</v>
      </c>
      <c r="R325" s="7717" t="s">
        <v>1860</v>
      </c>
      <c r="S325" s="7779">
        <v>90</v>
      </c>
      <c r="T325" s="7714">
        <v>7551</v>
      </c>
      <c r="U325" s="7715">
        <v>45939</v>
      </c>
      <c r="V325" s="7864">
        <v>10</v>
      </c>
      <c r="W325" s="7761" t="s">
        <v>35</v>
      </c>
      <c r="X325" s="7717">
        <f>(V325*1000/400)</f>
        <v>25</v>
      </c>
      <c r="Y325" s="7762">
        <v>1350</v>
      </c>
      <c r="Z325" s="7719">
        <v>45943</v>
      </c>
      <c r="AA325" s="7781">
        <v>45940</v>
      </c>
      <c r="AB325" s="7717">
        <v>25633</v>
      </c>
      <c r="AC325" s="7721">
        <v>10000</v>
      </c>
      <c r="AD325" s="7721">
        <f>(AC325-V325*1000)</f>
        <v>0</v>
      </c>
      <c r="AE325" s="7722">
        <f>(AC325*Y325/1000)</f>
        <v>13500</v>
      </c>
      <c r="AF325" s="7722">
        <f t="shared" si="94"/>
        <v>675</v>
      </c>
      <c r="AG325" s="7723">
        <v>5</v>
      </c>
      <c r="AH325" s="7990"/>
      <c r="AI325" s="7649"/>
      <c r="AJ325" s="7996" t="s">
        <v>1768</v>
      </c>
      <c r="AK325" s="7717">
        <v>557</v>
      </c>
      <c r="AL325" s="7714" t="s">
        <v>101</v>
      </c>
      <c r="AM325" s="7745">
        <v>45818</v>
      </c>
      <c r="AN325" s="7735">
        <v>5</v>
      </c>
      <c r="AO325" s="7717" t="s">
        <v>35</v>
      </c>
      <c r="AP325" s="7717">
        <f>(AN325*1000/400)</f>
        <v>12.5</v>
      </c>
      <c r="AQ325" s="7722">
        <v>1328</v>
      </c>
      <c r="AR325" s="7746">
        <v>45831</v>
      </c>
      <c r="AS325" s="7781">
        <v>45828</v>
      </c>
      <c r="AT325" s="7736">
        <v>25018</v>
      </c>
      <c r="AU325" s="7721">
        <v>5200</v>
      </c>
      <c r="AV325" s="7721">
        <f t="shared" si="87"/>
        <v>200</v>
      </c>
      <c r="AW325" s="7722">
        <f t="shared" si="95"/>
        <v>6905.6</v>
      </c>
      <c r="AX325" s="7722">
        <f t="shared" si="88"/>
        <v>345.28000000000003</v>
      </c>
      <c r="AY325" s="7748">
        <v>5</v>
      </c>
      <c r="AZ325" s="8039"/>
    </row>
    <row r="326" spans="17:81" ht="23.4">
      <c r="Q326" s="7750"/>
      <c r="R326" s="7717"/>
      <c r="S326" s="7717"/>
      <c r="T326" s="7714"/>
      <c r="U326" s="7745"/>
      <c r="V326" s="7717"/>
      <c r="W326" s="7717"/>
      <c r="X326" s="7717"/>
      <c r="Y326" s="7722"/>
      <c r="Z326" s="7746"/>
      <c r="AA326" s="7781"/>
      <c r="AB326" s="7736"/>
      <c r="AC326" s="7721"/>
      <c r="AD326" s="7721"/>
      <c r="AE326" s="7722"/>
      <c r="AF326" s="7722"/>
      <c r="AG326" s="8655"/>
      <c r="AH326" s="7749"/>
      <c r="AI326" s="7649"/>
      <c r="AJ326" s="7996" t="s">
        <v>1770</v>
      </c>
      <c r="AK326" s="7717">
        <v>558</v>
      </c>
      <c r="AL326" s="7714" t="s">
        <v>101</v>
      </c>
      <c r="AM326" s="7745">
        <v>45818</v>
      </c>
      <c r="AN326" s="7735">
        <v>5</v>
      </c>
      <c r="AO326" s="7717" t="s">
        <v>35</v>
      </c>
      <c r="AP326" s="7761">
        <f>(AN326*1000/400)</f>
        <v>12.5</v>
      </c>
      <c r="AQ326" s="7722">
        <v>1328</v>
      </c>
      <c r="AR326" s="7746">
        <v>45831</v>
      </c>
      <c r="AS326" s="7781">
        <v>45828</v>
      </c>
      <c r="AT326" s="7736">
        <v>25018</v>
      </c>
      <c r="AU326" s="7721">
        <v>5200</v>
      </c>
      <c r="AV326" s="7721">
        <f t="shared" si="87"/>
        <v>200</v>
      </c>
      <c r="AW326" s="7722">
        <f>(AQ326*AN326)</f>
        <v>6640</v>
      </c>
      <c r="AX326" s="7722">
        <f t="shared" si="88"/>
        <v>332</v>
      </c>
      <c r="AY326" s="7748">
        <v>5</v>
      </c>
      <c r="AZ326" s="8039"/>
      <c r="BU326" s="808"/>
      <c r="BY326" s="2"/>
    </row>
    <row r="327" spans="17:81">
      <c r="Q327" s="7750"/>
      <c r="R327" s="7717"/>
      <c r="S327" s="7717"/>
      <c r="T327" s="7714"/>
      <c r="U327" s="7745"/>
      <c r="V327" s="7717"/>
      <c r="W327" s="7717"/>
      <c r="X327" s="7785"/>
      <c r="Y327" s="7722"/>
      <c r="Z327" s="7746"/>
      <c r="AA327" s="7781"/>
      <c r="AB327" s="7736"/>
      <c r="AC327" s="7721"/>
      <c r="AD327" s="7721"/>
      <c r="AE327" s="7722"/>
      <c r="AF327" s="7722"/>
      <c r="AG327" s="7748"/>
      <c r="AH327" s="8148"/>
      <c r="AI327" s="7649"/>
      <c r="AJ327" s="8176" t="s">
        <v>1766</v>
      </c>
      <c r="AK327" s="8369">
        <v>559</v>
      </c>
      <c r="AL327" s="8043" t="s">
        <v>36</v>
      </c>
      <c r="AM327" s="8370">
        <v>45841</v>
      </c>
      <c r="AN327" s="8371">
        <v>7.5</v>
      </c>
      <c r="AO327" s="8372" t="s">
        <v>35</v>
      </c>
      <c r="AP327" s="8047">
        <f>(AN327*1000/500)</f>
        <v>15</v>
      </c>
      <c r="AQ327" s="8373">
        <v>615</v>
      </c>
      <c r="AR327" s="8107">
        <v>45848</v>
      </c>
      <c r="AS327" s="8374">
        <v>45849</v>
      </c>
      <c r="AT327" s="8369">
        <v>25111</v>
      </c>
      <c r="AU327" s="8375">
        <v>7500</v>
      </c>
      <c r="AV327" s="8048">
        <f t="shared" si="87"/>
        <v>0</v>
      </c>
      <c r="AW327" s="8181">
        <f t="shared" ref="AW327:AW332" si="96">(AU327*AQ327/1000)</f>
        <v>4612.5</v>
      </c>
      <c r="AX327" s="8181">
        <f t="shared" si="88"/>
        <v>230.625</v>
      </c>
      <c r="AY327" s="8050">
        <v>5</v>
      </c>
      <c r="AZ327" s="8039"/>
      <c r="BU327" s="2605"/>
      <c r="BV327" s="2605"/>
      <c r="BW327" s="1775"/>
      <c r="BX327" s="1775"/>
      <c r="BY327" s="1775"/>
      <c r="BZ327" s="2605"/>
      <c r="CA327" s="1775"/>
      <c r="CB327" s="1775"/>
      <c r="CC327" s="1775"/>
    </row>
    <row r="328" spans="17:81">
      <c r="Q328" s="7750"/>
      <c r="R328" s="7717"/>
      <c r="S328" s="7779"/>
      <c r="T328" s="7714"/>
      <c r="U328" s="7780"/>
      <c r="V328" s="7721"/>
      <c r="W328" s="7717"/>
      <c r="X328" s="7717"/>
      <c r="Y328" s="7722"/>
      <c r="Z328" s="7719"/>
      <c r="AA328" s="7720"/>
      <c r="AB328" s="7717"/>
      <c r="AC328" s="7721"/>
      <c r="AD328" s="7721"/>
      <c r="AE328" s="7752"/>
      <c r="AF328" s="7722"/>
      <c r="AG328" s="7863"/>
      <c r="AH328" s="7749"/>
      <c r="AI328" s="7649"/>
      <c r="AJ328" s="8176" t="s">
        <v>1764</v>
      </c>
      <c r="AK328" s="8043">
        <v>560</v>
      </c>
      <c r="AL328" s="8043" t="s">
        <v>36</v>
      </c>
      <c r="AM328" s="8370">
        <v>45841</v>
      </c>
      <c r="AN328" s="8105">
        <v>100</v>
      </c>
      <c r="AO328" s="8047" t="s">
        <v>35</v>
      </c>
      <c r="AP328" s="8047">
        <f>(AN328*1000/500)</f>
        <v>200</v>
      </c>
      <c r="AQ328" s="8106">
        <v>544</v>
      </c>
      <c r="AR328" s="8107">
        <v>45848</v>
      </c>
      <c r="AS328" s="8374">
        <v>45849</v>
      </c>
      <c r="AT328" s="8369">
        <v>25111</v>
      </c>
      <c r="AU328" s="8050">
        <v>100000</v>
      </c>
      <c r="AV328" s="8048">
        <f t="shared" si="87"/>
        <v>0</v>
      </c>
      <c r="AW328" s="8108">
        <f t="shared" si="96"/>
        <v>54400</v>
      </c>
      <c r="AX328" s="8108">
        <f t="shared" si="88"/>
        <v>2720</v>
      </c>
      <c r="AY328" s="8050">
        <v>5</v>
      </c>
      <c r="AZ328" s="8039"/>
      <c r="BU328" s="1775"/>
      <c r="BV328" s="1775"/>
      <c r="BW328" s="1775"/>
      <c r="BX328" s="1775"/>
      <c r="BY328" s="1775"/>
      <c r="BZ328" s="1775"/>
      <c r="CA328" s="1775"/>
      <c r="CB328" s="1775"/>
      <c r="CC328" s="1775"/>
    </row>
    <row r="329" spans="17:81">
      <c r="Q329" s="7750"/>
      <c r="R329" s="7717"/>
      <c r="S329" s="7779"/>
      <c r="T329" s="7714"/>
      <c r="U329" s="7780"/>
      <c r="V329" s="7721"/>
      <c r="W329" s="7717"/>
      <c r="X329" s="7717"/>
      <c r="Y329" s="7722"/>
      <c r="Z329" s="7719"/>
      <c r="AA329" s="7720"/>
      <c r="AB329" s="7717"/>
      <c r="AC329" s="7721"/>
      <c r="AD329" s="7721"/>
      <c r="AE329" s="7752"/>
      <c r="AF329" s="7722"/>
      <c r="AG329" s="7714"/>
      <c r="AH329" s="7749"/>
      <c r="AI329" s="7649"/>
      <c r="AJ329" s="8176" t="s">
        <v>1765</v>
      </c>
      <c r="AK329" s="8376">
        <v>561</v>
      </c>
      <c r="AL329" s="8043" t="s">
        <v>36</v>
      </c>
      <c r="AM329" s="8370">
        <v>45841</v>
      </c>
      <c r="AN329" s="8377">
        <v>1.5</v>
      </c>
      <c r="AO329" s="8047" t="s">
        <v>35</v>
      </c>
      <c r="AP329" s="8047">
        <f>(AN329*1000/500)</f>
        <v>3</v>
      </c>
      <c r="AQ329" s="8378">
        <v>655</v>
      </c>
      <c r="AR329" s="8107">
        <v>45848</v>
      </c>
      <c r="AS329" s="8374">
        <v>45849</v>
      </c>
      <c r="AT329" s="8369">
        <v>25111</v>
      </c>
      <c r="AU329" s="8379">
        <v>1500</v>
      </c>
      <c r="AV329" s="8048">
        <f t="shared" si="87"/>
        <v>0</v>
      </c>
      <c r="AW329" s="8380">
        <f t="shared" si="96"/>
        <v>982.5</v>
      </c>
      <c r="AX329" s="8380">
        <f t="shared" si="88"/>
        <v>49.125</v>
      </c>
      <c r="AY329" s="8050">
        <v>5</v>
      </c>
      <c r="AZ329" s="8039"/>
      <c r="BU329" s="6659"/>
      <c r="BV329" s="6659"/>
      <c r="BW329" s="719"/>
      <c r="BX329" s="719"/>
      <c r="BY329" s="719"/>
      <c r="BZ329" s="6659"/>
      <c r="CA329" s="719"/>
      <c r="CB329" s="719"/>
      <c r="CC329" s="719"/>
    </row>
    <row r="330" spans="17:81">
      <c r="Q330" s="7712"/>
      <c r="R330" s="7761"/>
      <c r="S330" s="7759"/>
      <c r="T330" s="7714"/>
      <c r="U330" s="7715"/>
      <c r="V330" s="7911"/>
      <c r="W330" s="7761"/>
      <c r="X330" s="7761"/>
      <c r="Y330" s="7762"/>
      <c r="Z330" s="7719"/>
      <c r="AA330" s="7720"/>
      <c r="AB330" s="7717"/>
      <c r="AC330" s="7721"/>
      <c r="AD330" s="7721"/>
      <c r="AE330" s="7722"/>
      <c r="AF330" s="7722"/>
      <c r="AG330" s="7723"/>
      <c r="AH330" s="7749"/>
      <c r="AI330" s="7649"/>
      <c r="AJ330" s="8287" t="s">
        <v>1769</v>
      </c>
      <c r="AK330" s="8043">
        <v>562</v>
      </c>
      <c r="AL330" s="8043" t="s">
        <v>36</v>
      </c>
      <c r="AM330" s="8370">
        <v>45841</v>
      </c>
      <c r="AN330" s="8105">
        <v>15</v>
      </c>
      <c r="AO330" s="8047" t="s">
        <v>35</v>
      </c>
      <c r="AP330" s="8047">
        <f>(AN330*1000/400)</f>
        <v>37.5</v>
      </c>
      <c r="AQ330" s="8106">
        <v>1328</v>
      </c>
      <c r="AR330" s="8107">
        <v>45848</v>
      </c>
      <c r="AS330" s="8374">
        <v>45849</v>
      </c>
      <c r="AT330" s="8369">
        <v>25111</v>
      </c>
      <c r="AU330" s="8050">
        <v>16000</v>
      </c>
      <c r="AV330" s="8048">
        <f t="shared" si="87"/>
        <v>1000</v>
      </c>
      <c r="AW330" s="8108">
        <f t="shared" si="96"/>
        <v>21248</v>
      </c>
      <c r="AX330" s="8108">
        <f t="shared" si="88"/>
        <v>1062.4000000000001</v>
      </c>
      <c r="AY330" s="8050">
        <v>5</v>
      </c>
      <c r="AZ330" s="8039"/>
      <c r="BU330" s="875"/>
      <c r="BV330" s="881"/>
      <c r="BW330" s="881"/>
      <c r="BX330" s="884"/>
      <c r="BY330" s="881"/>
      <c r="BZ330" s="881"/>
      <c r="CA330" s="1480"/>
      <c r="CB330" s="881"/>
      <c r="CC330" s="885"/>
    </row>
    <row r="331" spans="17:81">
      <c r="Q331" s="7712"/>
      <c r="R331" s="7733"/>
      <c r="S331" s="7779"/>
      <c r="T331" s="7714"/>
      <c r="U331" s="7780"/>
      <c r="V331" s="7721"/>
      <c r="W331" s="7717"/>
      <c r="X331" s="7717"/>
      <c r="Y331" s="7722"/>
      <c r="Z331" s="7719"/>
      <c r="AA331" s="7720"/>
      <c r="AB331" s="7717"/>
      <c r="AC331" s="7721"/>
      <c r="AD331" s="7721"/>
      <c r="AE331" s="7752"/>
      <c r="AF331" s="7722"/>
      <c r="AG331" s="7714"/>
      <c r="AH331" s="8160"/>
      <c r="AI331" s="7649"/>
      <c r="AJ331" s="8176" t="s">
        <v>1767</v>
      </c>
      <c r="AK331" s="8047">
        <v>563</v>
      </c>
      <c r="AL331" s="8043" t="s">
        <v>36</v>
      </c>
      <c r="AM331" s="8370">
        <v>45841</v>
      </c>
      <c r="AN331" s="8382">
        <v>12</v>
      </c>
      <c r="AO331" s="8047" t="s">
        <v>35</v>
      </c>
      <c r="AP331" s="8047">
        <f>(AN331*1000/500)</f>
        <v>24</v>
      </c>
      <c r="AQ331" s="8049">
        <v>427</v>
      </c>
      <c r="AR331" s="8107">
        <v>45848</v>
      </c>
      <c r="AS331" s="8374">
        <v>45849</v>
      </c>
      <c r="AT331" s="8369">
        <v>25111</v>
      </c>
      <c r="AU331" s="8048">
        <v>12000</v>
      </c>
      <c r="AV331" s="8048">
        <f t="shared" si="87"/>
        <v>0</v>
      </c>
      <c r="AW331" s="8049">
        <f t="shared" si="96"/>
        <v>5124</v>
      </c>
      <c r="AX331" s="8049">
        <f t="shared" si="88"/>
        <v>256.2</v>
      </c>
      <c r="AY331" s="8383">
        <v>5</v>
      </c>
      <c r="AZ331" s="8039"/>
      <c r="BU331" s="875"/>
      <c r="BV331" s="881"/>
      <c r="BW331" s="881"/>
      <c r="BX331" s="884"/>
      <c r="BY331" s="881"/>
      <c r="BZ331" s="881"/>
      <c r="CA331" s="1480"/>
      <c r="CB331" s="881"/>
      <c r="CC331" s="885"/>
    </row>
    <row r="332" spans="17:81">
      <c r="Q332" s="7750"/>
      <c r="R332" s="7714"/>
      <c r="S332" s="7736"/>
      <c r="T332" s="7714"/>
      <c r="U332" s="7745"/>
      <c r="V332" s="7736"/>
      <c r="W332" s="7761"/>
      <c r="X332" s="7761"/>
      <c r="Y332" s="7754"/>
      <c r="Z332" s="7746"/>
      <c r="AA332" s="7781"/>
      <c r="AB332" s="7736"/>
      <c r="AC332" s="7755"/>
      <c r="AD332" s="7721"/>
      <c r="AE332" s="7756"/>
      <c r="AF332" s="7756"/>
      <c r="AG332" s="7723"/>
      <c r="AH332" s="7991"/>
      <c r="AI332" s="7649"/>
      <c r="AJ332" s="8287" t="s">
        <v>1768</v>
      </c>
      <c r="AK332" s="8047">
        <v>564</v>
      </c>
      <c r="AL332" s="8043" t="s">
        <v>36</v>
      </c>
      <c r="AM332" s="8370">
        <v>45841</v>
      </c>
      <c r="AN332" s="8382">
        <v>3</v>
      </c>
      <c r="AO332" s="8047" t="s">
        <v>35</v>
      </c>
      <c r="AP332" s="8047">
        <f>(AN332*1000/400)</f>
        <v>7.5</v>
      </c>
      <c r="AQ332" s="8049">
        <v>1328</v>
      </c>
      <c r="AR332" s="8107">
        <v>45848</v>
      </c>
      <c r="AS332" s="8374">
        <v>45849</v>
      </c>
      <c r="AT332" s="8369">
        <v>25111</v>
      </c>
      <c r="AU332" s="8048">
        <v>3200</v>
      </c>
      <c r="AV332" s="8048">
        <f t="shared" si="87"/>
        <v>200</v>
      </c>
      <c r="AW332" s="8049">
        <f t="shared" si="96"/>
        <v>4249.6000000000004</v>
      </c>
      <c r="AX332" s="8049">
        <f t="shared" si="88"/>
        <v>212.48000000000002</v>
      </c>
      <c r="AY332" s="8383">
        <v>5</v>
      </c>
      <c r="AZ332" s="8039"/>
      <c r="BU332" s="875"/>
      <c r="BV332" s="881"/>
      <c r="BW332" s="881"/>
      <c r="BX332" s="884"/>
      <c r="BY332" s="881"/>
      <c r="BZ332" s="881"/>
      <c r="CA332" s="1480"/>
      <c r="CB332" s="881"/>
      <c r="CC332" s="885"/>
    </row>
    <row r="333" spans="17:81">
      <c r="Q333" s="7750"/>
      <c r="R333" s="7714"/>
      <c r="S333" s="7714"/>
      <c r="T333" s="7714"/>
      <c r="U333" s="7745"/>
      <c r="V333" s="7714"/>
      <c r="W333" s="7717"/>
      <c r="X333" s="7717"/>
      <c r="Y333" s="7718"/>
      <c r="Z333" s="7746"/>
      <c r="AA333" s="7781"/>
      <c r="AB333" s="7736"/>
      <c r="AC333" s="7723"/>
      <c r="AD333" s="7721"/>
      <c r="AE333" s="7752"/>
      <c r="AF333" s="7752"/>
      <c r="AG333" s="7723"/>
      <c r="AH333" s="7683"/>
      <c r="AI333" s="7649"/>
      <c r="AJ333" s="8287" t="s">
        <v>1770</v>
      </c>
      <c r="AK333" s="8047">
        <v>565</v>
      </c>
      <c r="AL333" s="8043" t="s">
        <v>36</v>
      </c>
      <c r="AM333" s="8370">
        <v>45841</v>
      </c>
      <c r="AN333" s="8382">
        <v>3</v>
      </c>
      <c r="AO333" s="8047" t="s">
        <v>35</v>
      </c>
      <c r="AP333" s="8372">
        <f>(AN333*1000/400)</f>
        <v>7.5</v>
      </c>
      <c r="AQ333" s="8049">
        <v>1328</v>
      </c>
      <c r="AR333" s="8107">
        <v>45848</v>
      </c>
      <c r="AS333" s="8374">
        <v>45849</v>
      </c>
      <c r="AT333" s="8369">
        <v>25111</v>
      </c>
      <c r="AU333" s="8048">
        <v>3200</v>
      </c>
      <c r="AV333" s="8048">
        <f t="shared" si="87"/>
        <v>200</v>
      </c>
      <c r="AW333" s="8049">
        <f>(AQ333*AN333)</f>
        <v>3984</v>
      </c>
      <c r="AX333" s="8049">
        <f t="shared" si="88"/>
        <v>199.20000000000002</v>
      </c>
      <c r="AY333" s="8383">
        <v>5</v>
      </c>
      <c r="AZ333" s="8039"/>
      <c r="BU333" s="875"/>
      <c r="BV333" s="881"/>
      <c r="BW333" s="881"/>
      <c r="BX333" s="884"/>
      <c r="BY333" s="881"/>
      <c r="BZ333" s="881"/>
      <c r="CA333" s="1480"/>
      <c r="CB333" s="881"/>
      <c r="CC333" s="885"/>
    </row>
    <row r="334" spans="17:81">
      <c r="Q334" s="7750"/>
      <c r="R334" s="7714"/>
      <c r="S334" s="7717"/>
      <c r="T334" s="7714"/>
      <c r="U334" s="7745"/>
      <c r="V334" s="7717"/>
      <c r="W334" s="7717"/>
      <c r="X334" s="7717"/>
      <c r="Y334" s="7785"/>
      <c r="Z334" s="7746"/>
      <c r="AA334" s="7781"/>
      <c r="AB334" s="7736"/>
      <c r="AC334" s="7721"/>
      <c r="AD334" s="7721"/>
      <c r="AE334" s="7722"/>
      <c r="AF334" s="7722"/>
      <c r="AG334" s="7723"/>
      <c r="AH334" s="7689"/>
      <c r="AI334" s="7649"/>
      <c r="AJ334" s="7771" t="s">
        <v>1766</v>
      </c>
      <c r="AK334" s="7736">
        <v>566</v>
      </c>
      <c r="AL334" s="7714" t="s">
        <v>796</v>
      </c>
      <c r="AM334" s="7745">
        <v>45870</v>
      </c>
      <c r="AN334" s="7753">
        <v>14</v>
      </c>
      <c r="AO334" s="7761" t="s">
        <v>35</v>
      </c>
      <c r="AP334" s="7717">
        <f>(AN334*1000/500)</f>
        <v>28</v>
      </c>
      <c r="AQ334" s="7754">
        <v>615</v>
      </c>
      <c r="AR334" s="7746">
        <v>45875</v>
      </c>
      <c r="AS334" s="7781">
        <v>45877</v>
      </c>
      <c r="AT334" s="7736">
        <v>25260</v>
      </c>
      <c r="AU334" s="7755">
        <v>14000</v>
      </c>
      <c r="AV334" s="7721">
        <f t="shared" si="87"/>
        <v>0</v>
      </c>
      <c r="AW334" s="7756">
        <f t="shared" ref="AW334:AW339" si="97">(AU334*AQ334/1000)</f>
        <v>8610</v>
      </c>
      <c r="AX334" s="7756">
        <f t="shared" si="88"/>
        <v>430.5</v>
      </c>
      <c r="AY334" s="7723">
        <v>5</v>
      </c>
      <c r="AZ334" s="8039"/>
      <c r="BU334" s="875"/>
      <c r="BV334" s="881"/>
      <c r="BW334" s="881"/>
      <c r="BX334" s="884"/>
      <c r="BY334" s="881"/>
      <c r="BZ334" s="881"/>
      <c r="CA334" s="1480"/>
      <c r="CB334" s="881"/>
      <c r="CC334" s="885"/>
    </row>
    <row r="335" spans="17:81">
      <c r="Q335" s="7712"/>
      <c r="R335" s="7733"/>
      <c r="S335" s="7717"/>
      <c r="T335" s="7714"/>
      <c r="U335" s="7745"/>
      <c r="V335" s="7717"/>
      <c r="W335" s="7717"/>
      <c r="X335" s="7717"/>
      <c r="Y335" s="7722"/>
      <c r="Z335" s="7746"/>
      <c r="AA335" s="7781"/>
      <c r="AB335" s="7736"/>
      <c r="AC335" s="7721"/>
      <c r="AD335" s="7721"/>
      <c r="AE335" s="7722"/>
      <c r="AF335" s="7722"/>
      <c r="AG335" s="7748"/>
      <c r="AH335" s="7689"/>
      <c r="AI335" s="7649"/>
      <c r="AJ335" s="7712" t="s">
        <v>1764</v>
      </c>
      <c r="AK335" s="7714">
        <v>567</v>
      </c>
      <c r="AL335" s="7714" t="s">
        <v>796</v>
      </c>
      <c r="AM335" s="7745">
        <v>45870</v>
      </c>
      <c r="AN335" s="7751">
        <v>220</v>
      </c>
      <c r="AO335" s="7717" t="s">
        <v>35</v>
      </c>
      <c r="AP335" s="7717">
        <f>(AN335*1000/500)</f>
        <v>440</v>
      </c>
      <c r="AQ335" s="7718">
        <v>544</v>
      </c>
      <c r="AR335" s="7746">
        <v>45875</v>
      </c>
      <c r="AS335" s="7781">
        <v>45877</v>
      </c>
      <c r="AT335" s="7736">
        <v>25260</v>
      </c>
      <c r="AU335" s="7723">
        <v>220000</v>
      </c>
      <c r="AV335" s="7721">
        <f t="shared" si="87"/>
        <v>0</v>
      </c>
      <c r="AW335" s="7752">
        <f t="shared" si="97"/>
        <v>119680</v>
      </c>
      <c r="AX335" s="7752">
        <f t="shared" si="88"/>
        <v>5984</v>
      </c>
      <c r="AY335" s="7723">
        <v>5</v>
      </c>
      <c r="AZ335" s="8039"/>
      <c r="BU335" s="875"/>
      <c r="BV335" s="881"/>
      <c r="BW335" s="881"/>
      <c r="BX335" s="884"/>
      <c r="BY335" s="881"/>
      <c r="BZ335" s="881"/>
      <c r="CA335" s="1480"/>
      <c r="CB335" s="881"/>
      <c r="CC335" s="885"/>
    </row>
    <row r="336" spans="17:81">
      <c r="Q336" s="7750"/>
      <c r="R336" s="7714"/>
      <c r="S336" s="7714"/>
      <c r="T336" s="7714"/>
      <c r="U336" s="7745"/>
      <c r="V336" s="7714"/>
      <c r="W336" s="7717"/>
      <c r="X336" s="7717"/>
      <c r="Y336" s="7718"/>
      <c r="Z336" s="7746"/>
      <c r="AA336" s="7781"/>
      <c r="AB336" s="7736"/>
      <c r="AC336" s="7723"/>
      <c r="AD336" s="7721"/>
      <c r="AE336" s="7752"/>
      <c r="AF336" s="7752"/>
      <c r="AG336" s="7723"/>
      <c r="AH336" s="7689"/>
      <c r="AI336" s="7649"/>
      <c r="AJ336" s="7712" t="s">
        <v>1765</v>
      </c>
      <c r="AK336" s="7813">
        <v>568</v>
      </c>
      <c r="AL336" s="7714" t="s">
        <v>796</v>
      </c>
      <c r="AM336" s="7745">
        <v>45870</v>
      </c>
      <c r="AN336" s="7814">
        <v>2.5</v>
      </c>
      <c r="AO336" s="7717" t="s">
        <v>35</v>
      </c>
      <c r="AP336" s="7717">
        <f>(AN336*1000/500)</f>
        <v>5</v>
      </c>
      <c r="AQ336" s="7815">
        <v>655</v>
      </c>
      <c r="AR336" s="7746">
        <v>45875</v>
      </c>
      <c r="AS336" s="7781">
        <v>45877</v>
      </c>
      <c r="AT336" s="7736">
        <v>25260</v>
      </c>
      <c r="AU336" s="7817">
        <v>2500</v>
      </c>
      <c r="AV336" s="7721">
        <f t="shared" si="87"/>
        <v>0</v>
      </c>
      <c r="AW336" s="7818">
        <f t="shared" si="97"/>
        <v>1637.5</v>
      </c>
      <c r="AX336" s="7818">
        <f t="shared" si="88"/>
        <v>81.875</v>
      </c>
      <c r="AY336" s="7723">
        <v>5</v>
      </c>
      <c r="AZ336" s="8039"/>
      <c r="BU336" s="875"/>
      <c r="BV336" s="881"/>
      <c r="BW336" s="881"/>
      <c r="BX336" s="884"/>
      <c r="BY336" s="881"/>
      <c r="BZ336" s="881"/>
      <c r="CA336" s="1480"/>
      <c r="CB336" s="881"/>
      <c r="CC336" s="885"/>
    </row>
    <row r="337" spans="17:81">
      <c r="Q337" s="7712"/>
      <c r="R337" s="7799"/>
      <c r="S337" s="7714"/>
      <c r="T337" s="7714"/>
      <c r="U337" s="7734"/>
      <c r="V337" s="7728"/>
      <c r="W337" s="7717"/>
      <c r="X337" s="7717"/>
      <c r="Y337" s="7752"/>
      <c r="Z337" s="7719"/>
      <c r="AA337" s="7720"/>
      <c r="AB337" s="7736"/>
      <c r="AC337" s="7723"/>
      <c r="AD337" s="7723"/>
      <c r="AE337" s="7752"/>
      <c r="AF337" s="7752"/>
      <c r="AG337" s="441"/>
      <c r="AH337" s="7749"/>
      <c r="AI337" s="7649"/>
      <c r="AJ337" s="7996" t="s">
        <v>1769</v>
      </c>
      <c r="AK337" s="7714">
        <v>569</v>
      </c>
      <c r="AL337" s="7714" t="s">
        <v>796</v>
      </c>
      <c r="AM337" s="7745">
        <v>45870</v>
      </c>
      <c r="AN337" s="7751">
        <v>30</v>
      </c>
      <c r="AO337" s="7717" t="s">
        <v>35</v>
      </c>
      <c r="AP337" s="7717">
        <f>(AN337*1000/400)</f>
        <v>75</v>
      </c>
      <c r="AQ337" s="7718">
        <v>1328</v>
      </c>
      <c r="AR337" s="7746">
        <v>45875</v>
      </c>
      <c r="AS337" s="7781">
        <v>45877</v>
      </c>
      <c r="AT337" s="7736">
        <v>25260</v>
      </c>
      <c r="AU337" s="7723">
        <v>30000</v>
      </c>
      <c r="AV337" s="7721">
        <f t="shared" si="87"/>
        <v>0</v>
      </c>
      <c r="AW337" s="7752">
        <f t="shared" si="97"/>
        <v>39840</v>
      </c>
      <c r="AX337" s="7752">
        <f t="shared" si="88"/>
        <v>1992</v>
      </c>
      <c r="AY337" s="7723">
        <v>5</v>
      </c>
      <c r="AZ337" s="8039"/>
      <c r="BU337" s="875"/>
      <c r="BV337" s="881"/>
      <c r="BW337" s="881"/>
      <c r="BX337" s="884"/>
      <c r="BY337" s="881"/>
      <c r="BZ337" s="881"/>
      <c r="CA337" s="1480"/>
      <c r="CB337" s="881"/>
      <c r="CC337" s="885"/>
    </row>
    <row r="338" spans="17:81">
      <c r="Q338" s="7712"/>
      <c r="R338" s="7799"/>
      <c r="S338" s="7813"/>
      <c r="T338" s="7714"/>
      <c r="U338" s="7734"/>
      <c r="V338" s="8174"/>
      <c r="W338" s="7717"/>
      <c r="X338" s="7717"/>
      <c r="Y338" s="7818"/>
      <c r="Z338" s="7719"/>
      <c r="AA338" s="7720"/>
      <c r="AB338" s="7736"/>
      <c r="AC338" s="7817"/>
      <c r="AD338" s="7817"/>
      <c r="AE338" s="7818"/>
      <c r="AF338" s="7818"/>
      <c r="AG338" s="441"/>
      <c r="AH338" s="7749"/>
      <c r="AI338" s="7649"/>
      <c r="AJ338" s="7712" t="s">
        <v>1767</v>
      </c>
      <c r="AK338" s="7717">
        <v>570</v>
      </c>
      <c r="AL338" s="7714" t="s">
        <v>796</v>
      </c>
      <c r="AM338" s="7745">
        <v>45870</v>
      </c>
      <c r="AN338" s="7735">
        <v>30</v>
      </c>
      <c r="AO338" s="7717" t="s">
        <v>35</v>
      </c>
      <c r="AP338" s="7717">
        <f>(AN338*1000/500)</f>
        <v>60</v>
      </c>
      <c r="AQ338" s="7722">
        <v>427</v>
      </c>
      <c r="AR338" s="7746">
        <v>45875</v>
      </c>
      <c r="AS338" s="7781">
        <v>45877</v>
      </c>
      <c r="AT338" s="7736">
        <v>25260</v>
      </c>
      <c r="AU338" s="7721">
        <v>30000</v>
      </c>
      <c r="AV338" s="7721">
        <f t="shared" si="87"/>
        <v>0</v>
      </c>
      <c r="AW338" s="7722">
        <f t="shared" si="97"/>
        <v>12810</v>
      </c>
      <c r="AX338" s="7722">
        <f t="shared" si="88"/>
        <v>640.5</v>
      </c>
      <c r="AY338" s="7748">
        <v>5</v>
      </c>
      <c r="AZ338" s="8039"/>
      <c r="BU338" s="875"/>
      <c r="BV338" s="881"/>
      <c r="BW338" s="881"/>
      <c r="BX338" s="884"/>
      <c r="BY338" s="881"/>
      <c r="BZ338" s="881"/>
      <c r="CA338" s="1480"/>
      <c r="CB338" s="881"/>
      <c r="CC338" s="885"/>
    </row>
    <row r="339" spans="17:81">
      <c r="Q339" s="7712"/>
      <c r="R339" s="7714"/>
      <c r="S339" s="7714"/>
      <c r="T339" s="7714"/>
      <c r="U339" s="7734"/>
      <c r="V339" s="7728"/>
      <c r="W339" s="7717"/>
      <c r="X339" s="7717"/>
      <c r="Y339" s="7752"/>
      <c r="Z339" s="7719"/>
      <c r="AA339" s="7720"/>
      <c r="AB339" s="7736"/>
      <c r="AC339" s="7723"/>
      <c r="AD339" s="7723"/>
      <c r="AE339" s="7752"/>
      <c r="AF339" s="7752"/>
      <c r="AG339" s="441"/>
      <c r="AH339" s="7749"/>
      <c r="AI339" s="7649"/>
      <c r="AJ339" s="7996" t="s">
        <v>1768</v>
      </c>
      <c r="AK339" s="7717">
        <v>571</v>
      </c>
      <c r="AL339" s="7714" t="s">
        <v>796</v>
      </c>
      <c r="AM339" s="7745">
        <v>45870</v>
      </c>
      <c r="AN339" s="7735">
        <v>18</v>
      </c>
      <c r="AO339" s="7717" t="s">
        <v>35</v>
      </c>
      <c r="AP339" s="7717">
        <f>(AN339*1000/400)</f>
        <v>45</v>
      </c>
      <c r="AQ339" s="7722">
        <v>1328</v>
      </c>
      <c r="AR339" s="7746">
        <v>45875</v>
      </c>
      <c r="AS339" s="7781">
        <v>45877</v>
      </c>
      <c r="AT339" s="7736">
        <v>25260</v>
      </c>
      <c r="AU339" s="7721">
        <v>18000</v>
      </c>
      <c r="AV339" s="7721">
        <f t="shared" si="87"/>
        <v>0</v>
      </c>
      <c r="AW339" s="7722">
        <f t="shared" si="97"/>
        <v>23904</v>
      </c>
      <c r="AX339" s="7722">
        <f t="shared" si="88"/>
        <v>1195.2</v>
      </c>
      <c r="AY339" s="7748">
        <v>5</v>
      </c>
      <c r="AZ339" s="8039"/>
      <c r="BU339" s="875"/>
      <c r="BV339" s="881"/>
      <c r="BW339" s="881"/>
      <c r="BX339" s="884"/>
      <c r="BY339" s="881"/>
      <c r="BZ339" s="881"/>
      <c r="CA339" s="1480"/>
      <c r="CB339" s="881"/>
      <c r="CC339" s="885"/>
    </row>
    <row r="340" spans="17:81">
      <c r="Q340" s="7712"/>
      <c r="R340" s="7733"/>
      <c r="S340" s="7717"/>
      <c r="T340" s="7717"/>
      <c r="U340" s="7734"/>
      <c r="V340" s="8175"/>
      <c r="W340" s="7717"/>
      <c r="X340" s="7717"/>
      <c r="Y340" s="7722"/>
      <c r="Z340" s="7719"/>
      <c r="AA340" s="7720"/>
      <c r="AB340" s="7736"/>
      <c r="AC340" s="7721"/>
      <c r="AD340" s="7721"/>
      <c r="AE340" s="7722"/>
      <c r="AF340" s="7722"/>
      <c r="AG340" s="441"/>
      <c r="AH340" s="7749"/>
      <c r="AI340" s="7649"/>
      <c r="AJ340" s="7996" t="s">
        <v>1770</v>
      </c>
      <c r="AK340" s="7717">
        <v>572</v>
      </c>
      <c r="AL340" s="7714" t="s">
        <v>796</v>
      </c>
      <c r="AM340" s="7745">
        <v>45870</v>
      </c>
      <c r="AN340" s="7735">
        <v>8</v>
      </c>
      <c r="AO340" s="7717" t="s">
        <v>35</v>
      </c>
      <c r="AP340" s="7761">
        <f>(AN340*1000/400)</f>
        <v>20</v>
      </c>
      <c r="AQ340" s="7722">
        <v>1328</v>
      </c>
      <c r="AR340" s="7746">
        <v>45875</v>
      </c>
      <c r="AS340" s="7781">
        <v>45877</v>
      </c>
      <c r="AT340" s="7736">
        <v>25260</v>
      </c>
      <c r="AU340" s="7721">
        <v>8000</v>
      </c>
      <c r="AV340" s="7721">
        <f t="shared" si="87"/>
        <v>0</v>
      </c>
      <c r="AW340" s="7722">
        <f>(AQ340*AN340)</f>
        <v>10624</v>
      </c>
      <c r="AX340" s="7722">
        <f t="shared" si="88"/>
        <v>531.20000000000005</v>
      </c>
      <c r="AY340" s="7748">
        <v>5</v>
      </c>
      <c r="AZ340" s="8147"/>
      <c r="BU340" s="875"/>
      <c r="BV340" s="881"/>
      <c r="BW340" s="881"/>
      <c r="BX340" s="884"/>
      <c r="BY340" s="881"/>
      <c r="BZ340" s="881"/>
      <c r="CA340" s="1480"/>
      <c r="CB340" s="881"/>
      <c r="CC340" s="885"/>
    </row>
    <row r="341" spans="17:81">
      <c r="Q341" s="7909"/>
      <c r="R341" s="7761"/>
      <c r="S341" s="7713"/>
      <c r="T341" s="7714"/>
      <c r="U341" s="7780"/>
      <c r="V341" s="7760"/>
      <c r="W341" s="7717"/>
      <c r="X341" s="7717"/>
      <c r="Y341" s="7722"/>
      <c r="Z341" s="7719"/>
      <c r="AA341" s="7720"/>
      <c r="AB341" s="7714"/>
      <c r="AC341" s="7755"/>
      <c r="AD341" s="7950"/>
      <c r="AE341" s="7756"/>
      <c r="AF341" s="7756"/>
      <c r="AG341" s="7714"/>
      <c r="AH341" s="7749"/>
      <c r="AI341" s="7649"/>
      <c r="AJ341" s="7771" t="s">
        <v>1766</v>
      </c>
      <c r="AK341" s="7736">
        <v>573</v>
      </c>
      <c r="AL341" s="7714" t="s">
        <v>796</v>
      </c>
      <c r="AM341" s="7745">
        <v>45889</v>
      </c>
      <c r="AN341" s="7753">
        <v>7.5</v>
      </c>
      <c r="AO341" s="7761" t="s">
        <v>35</v>
      </c>
      <c r="AP341" s="7717">
        <f>(AN341*1000/500)</f>
        <v>15</v>
      </c>
      <c r="AQ341" s="7754">
        <v>615</v>
      </c>
      <c r="AR341" s="7746">
        <v>45894</v>
      </c>
      <c r="AS341" s="7781">
        <v>45891</v>
      </c>
      <c r="AT341" s="7736">
        <v>25334</v>
      </c>
      <c r="AU341" s="7755">
        <v>7500</v>
      </c>
      <c r="AV341" s="7721">
        <f t="shared" si="87"/>
        <v>0</v>
      </c>
      <c r="AW341" s="7756">
        <f t="shared" ref="AW341:AW346" si="98">(AU341*AQ341/1000)</f>
        <v>4612.5</v>
      </c>
      <c r="AX341" s="7756">
        <f t="shared" si="88"/>
        <v>230.625</v>
      </c>
      <c r="AY341" s="7723">
        <v>5</v>
      </c>
      <c r="AZ341" s="8039"/>
      <c r="BU341" s="875"/>
      <c r="BV341" s="881"/>
      <c r="BW341" s="881"/>
      <c r="BX341" s="884"/>
      <c r="BY341" s="881"/>
      <c r="BZ341" s="881"/>
      <c r="CA341" s="1480"/>
      <c r="CB341" s="881"/>
      <c r="CC341" s="885"/>
    </row>
    <row r="342" spans="17:81">
      <c r="Q342" s="7712"/>
      <c r="R342" s="7758"/>
      <c r="S342" s="7759"/>
      <c r="T342" s="7714"/>
      <c r="U342" s="7780"/>
      <c r="V342" s="7760"/>
      <c r="W342" s="7761"/>
      <c r="X342" s="7761"/>
      <c r="Y342" s="7762"/>
      <c r="Z342" s="7719"/>
      <c r="AA342" s="7720"/>
      <c r="AB342" s="7717"/>
      <c r="AC342" s="7721"/>
      <c r="AD342" s="7717"/>
      <c r="AE342" s="7722"/>
      <c r="AF342" s="7722"/>
      <c r="AG342" s="7723"/>
      <c r="AH342" s="7749"/>
      <c r="AI342" s="7649"/>
      <c r="AJ342" s="7712" t="s">
        <v>1764</v>
      </c>
      <c r="AK342" s="7714">
        <v>574</v>
      </c>
      <c r="AL342" s="7714" t="s">
        <v>796</v>
      </c>
      <c r="AM342" s="7745">
        <v>45889</v>
      </c>
      <c r="AN342" s="7751">
        <v>60</v>
      </c>
      <c r="AO342" s="7717" t="s">
        <v>35</v>
      </c>
      <c r="AP342" s="7717">
        <f>(AN342*1000/500)</f>
        <v>120</v>
      </c>
      <c r="AQ342" s="7718">
        <v>544</v>
      </c>
      <c r="AR342" s="7746">
        <v>45894</v>
      </c>
      <c r="AS342" s="7781">
        <v>45891</v>
      </c>
      <c r="AT342" s="7736">
        <v>25334</v>
      </c>
      <c r="AU342" s="7723">
        <v>69500</v>
      </c>
      <c r="AV342" s="7721">
        <f t="shared" si="87"/>
        <v>9500</v>
      </c>
      <c r="AW342" s="7752">
        <f t="shared" si="98"/>
        <v>37808</v>
      </c>
      <c r="AX342" s="7752">
        <f t="shared" si="88"/>
        <v>1890.4</v>
      </c>
      <c r="AY342" s="7723">
        <v>5</v>
      </c>
      <c r="AZ342" s="8039"/>
      <c r="BU342" s="875"/>
      <c r="BV342" s="881"/>
      <c r="BW342" s="881"/>
      <c r="BX342" s="884"/>
      <c r="BY342" s="881"/>
      <c r="BZ342" s="881"/>
      <c r="CA342" s="1480"/>
      <c r="CB342" s="881"/>
      <c r="CC342" s="885"/>
    </row>
    <row r="343" spans="17:81">
      <c r="Q343" s="7712"/>
      <c r="R343" s="7758"/>
      <c r="S343" s="7759"/>
      <c r="T343" s="7714"/>
      <c r="U343" s="7780"/>
      <c r="V343" s="7864"/>
      <c r="W343" s="7761"/>
      <c r="X343" s="7761"/>
      <c r="Y343" s="7762"/>
      <c r="Z343" s="7719"/>
      <c r="AA343" s="7720"/>
      <c r="AB343" s="7717"/>
      <c r="AC343" s="7721"/>
      <c r="AD343" s="7717"/>
      <c r="AE343" s="7722"/>
      <c r="AF343" s="7722"/>
      <c r="AG343" s="7723"/>
      <c r="AH343" s="7749"/>
      <c r="AI343" s="7649"/>
      <c r="AJ343" s="7712" t="s">
        <v>1765</v>
      </c>
      <c r="AK343" s="7813">
        <v>575</v>
      </c>
      <c r="AL343" s="7714" t="s">
        <v>796</v>
      </c>
      <c r="AM343" s="7745">
        <v>45889</v>
      </c>
      <c r="AN343" s="7814">
        <v>1.2</v>
      </c>
      <c r="AO343" s="7717" t="s">
        <v>35</v>
      </c>
      <c r="AP343" s="7717">
        <f>(AN343*1000/500)</f>
        <v>2.4</v>
      </c>
      <c r="AQ343" s="7815">
        <v>655</v>
      </c>
      <c r="AR343" s="7746">
        <v>45894</v>
      </c>
      <c r="AS343" s="7781">
        <v>45891</v>
      </c>
      <c r="AT343" s="7736">
        <v>25334</v>
      </c>
      <c r="AU343" s="7817">
        <v>1500</v>
      </c>
      <c r="AV343" s="7721">
        <f t="shared" si="87"/>
        <v>300</v>
      </c>
      <c r="AW343" s="7818">
        <f t="shared" si="98"/>
        <v>982.5</v>
      </c>
      <c r="AX343" s="7818">
        <f t="shared" si="88"/>
        <v>49.125</v>
      </c>
      <c r="AY343" s="7723">
        <v>5</v>
      </c>
      <c r="AZ343" s="8039"/>
      <c r="BU343" s="875"/>
      <c r="BV343" s="881"/>
      <c r="BW343" s="881"/>
      <c r="BX343" s="884"/>
      <c r="BY343" s="881"/>
      <c r="BZ343" s="881"/>
      <c r="CA343" s="1480"/>
      <c r="CB343" s="881"/>
      <c r="CC343" s="885"/>
    </row>
    <row r="344" spans="17:81">
      <c r="Q344" s="7738"/>
      <c r="R344" s="7739"/>
      <c r="S344" s="7739"/>
      <c r="T344" s="7739"/>
      <c r="U344" s="7739"/>
      <c r="V344" s="7739"/>
      <c r="W344" s="7739"/>
      <c r="X344" s="7739"/>
      <c r="Y344" s="7888"/>
      <c r="Z344" s="7739"/>
      <c r="AA344" s="7887"/>
      <c r="AB344" s="7739"/>
      <c r="AC344" s="7739"/>
      <c r="AD344" s="7739"/>
      <c r="AE344" s="7739"/>
      <c r="AF344" s="7739"/>
      <c r="AG344" s="7739"/>
      <c r="AH344" s="7749"/>
      <c r="AI344" s="7649"/>
      <c r="AJ344" s="7996" t="s">
        <v>1769</v>
      </c>
      <c r="AK344" s="7714">
        <v>576</v>
      </c>
      <c r="AL344" s="7714" t="s">
        <v>796</v>
      </c>
      <c r="AM344" s="7745">
        <v>45889</v>
      </c>
      <c r="AN344" s="7751">
        <v>15</v>
      </c>
      <c r="AO344" s="7717" t="s">
        <v>35</v>
      </c>
      <c r="AP344" s="7717">
        <f>(AN344*1000/400)</f>
        <v>37.5</v>
      </c>
      <c r="AQ344" s="7718">
        <v>1328</v>
      </c>
      <c r="AR344" s="7746">
        <v>45894</v>
      </c>
      <c r="AS344" s="7781">
        <v>45891</v>
      </c>
      <c r="AT344" s="7736">
        <v>25334</v>
      </c>
      <c r="AU344" s="7723">
        <v>15200</v>
      </c>
      <c r="AV344" s="7721">
        <f t="shared" si="87"/>
        <v>200</v>
      </c>
      <c r="AW344" s="7752">
        <f t="shared" si="98"/>
        <v>20185.599999999999</v>
      </c>
      <c r="AX344" s="7752">
        <f t="shared" si="88"/>
        <v>1009.28</v>
      </c>
      <c r="AY344" s="7723">
        <v>5</v>
      </c>
      <c r="AZ344" s="8039"/>
      <c r="BU344" s="875"/>
      <c r="BV344" s="881"/>
      <c r="BW344" s="881"/>
      <c r="BX344" s="884"/>
      <c r="BY344" s="881"/>
      <c r="BZ344" s="881"/>
      <c r="CA344" s="1480"/>
      <c r="CB344" s="881"/>
      <c r="CC344" s="885"/>
    </row>
    <row r="345" spans="17:81" ht="15" thickBot="1">
      <c r="Q345" s="7889"/>
      <c r="R345" s="7890"/>
      <c r="S345" s="7890"/>
      <c r="T345" s="7890"/>
      <c r="U345" s="7890"/>
      <c r="V345" s="7890"/>
      <c r="W345" s="7890"/>
      <c r="X345" s="7890"/>
      <c r="Y345" s="8145"/>
      <c r="Z345" s="7890"/>
      <c r="AA345" s="7891"/>
      <c r="AB345" s="7890"/>
      <c r="AC345" s="7890"/>
      <c r="AD345" s="7890"/>
      <c r="AE345" s="8145">
        <f>SUM(AE304:AE344)</f>
        <v>756659.94</v>
      </c>
      <c r="AF345" s="8145">
        <f>SUM(AF304:AF344)</f>
        <v>37664.205000000002</v>
      </c>
      <c r="AG345" s="7890"/>
      <c r="AH345" s="7837"/>
      <c r="AI345" s="7649"/>
      <c r="AJ345" s="7712" t="s">
        <v>1767</v>
      </c>
      <c r="AK345" s="7717">
        <v>577</v>
      </c>
      <c r="AL345" s="7714" t="s">
        <v>796</v>
      </c>
      <c r="AM345" s="7745">
        <v>45889</v>
      </c>
      <c r="AN345" s="7735">
        <v>12</v>
      </c>
      <c r="AO345" s="7717" t="s">
        <v>35</v>
      </c>
      <c r="AP345" s="7717">
        <f>(AN345*1000/500)</f>
        <v>24</v>
      </c>
      <c r="AQ345" s="7722">
        <v>427</v>
      </c>
      <c r="AR345" s="7746">
        <v>45894</v>
      </c>
      <c r="AS345" s="7781">
        <v>45891</v>
      </c>
      <c r="AT345" s="7736">
        <v>25334</v>
      </c>
      <c r="AU345" s="7721">
        <v>12000</v>
      </c>
      <c r="AV345" s="7721">
        <f t="shared" si="87"/>
        <v>0</v>
      </c>
      <c r="AW345" s="7722">
        <f t="shared" si="98"/>
        <v>5124</v>
      </c>
      <c r="AX345" s="7722">
        <f t="shared" si="88"/>
        <v>256.2</v>
      </c>
      <c r="AY345" s="7748">
        <v>5</v>
      </c>
      <c r="AZ345" s="8039"/>
      <c r="BU345" s="875"/>
      <c r="BV345" s="881"/>
      <c r="BW345" s="881"/>
      <c r="BX345" s="884"/>
      <c r="BY345" s="881"/>
      <c r="BZ345" s="881"/>
      <c r="CA345" s="1480"/>
      <c r="CB345" s="881"/>
      <c r="CC345" s="885"/>
    </row>
    <row r="346" spans="17:81">
      <c r="Q346" s="7782"/>
      <c r="R346" s="7782"/>
      <c r="S346" s="7782"/>
      <c r="T346" s="7782"/>
      <c r="U346" s="7782"/>
      <c r="V346" s="7782"/>
      <c r="W346" s="7782"/>
      <c r="X346" s="7782"/>
      <c r="Y346" s="7782"/>
      <c r="Z346" s="7782"/>
      <c r="AA346" s="7782"/>
      <c r="AB346" s="7782"/>
      <c r="AC346" s="7782"/>
      <c r="AD346" s="7782"/>
      <c r="AE346" s="7782"/>
      <c r="AF346" s="7782"/>
      <c r="AG346" s="7782"/>
      <c r="AH346" s="7730"/>
      <c r="AI346" s="7649"/>
      <c r="AJ346" s="7996" t="s">
        <v>1768</v>
      </c>
      <c r="AK346" s="7717">
        <v>578</v>
      </c>
      <c r="AL346" s="7714" t="s">
        <v>796</v>
      </c>
      <c r="AM346" s="7745">
        <v>45889</v>
      </c>
      <c r="AN346" s="7735">
        <v>5</v>
      </c>
      <c r="AO346" s="7717" t="s">
        <v>35</v>
      </c>
      <c r="AP346" s="7717">
        <f>(AN346*1000/400)</f>
        <v>12.5</v>
      </c>
      <c r="AQ346" s="7722">
        <v>1328</v>
      </c>
      <c r="AR346" s="7746">
        <v>45894</v>
      </c>
      <c r="AS346" s="7781">
        <v>45891</v>
      </c>
      <c r="AT346" s="7736">
        <v>25334</v>
      </c>
      <c r="AU346" s="7721">
        <v>5200</v>
      </c>
      <c r="AV346" s="7721">
        <f t="shared" si="87"/>
        <v>200</v>
      </c>
      <c r="AW346" s="7722">
        <f t="shared" si="98"/>
        <v>6905.6</v>
      </c>
      <c r="AX346" s="7722">
        <f t="shared" si="88"/>
        <v>345.28000000000003</v>
      </c>
      <c r="AY346" s="7748">
        <v>5</v>
      </c>
      <c r="AZ346" s="8039"/>
      <c r="BU346" s="875"/>
      <c r="BV346" s="881"/>
      <c r="BW346" s="881"/>
      <c r="BX346" s="884"/>
      <c r="BY346" s="881"/>
      <c r="BZ346" s="881"/>
      <c r="CA346" s="1480"/>
      <c r="CB346" s="881"/>
      <c r="CC346" s="885"/>
    </row>
    <row r="347" spans="17:81" ht="18" thickBot="1">
      <c r="Q347" s="7652" t="s">
        <v>1689</v>
      </c>
      <c r="R347" s="7653"/>
      <c r="S347" s="7650"/>
      <c r="T347" s="7650"/>
      <c r="U347" s="7650"/>
      <c r="V347" s="7650"/>
      <c r="W347" s="7650"/>
      <c r="X347" s="7650"/>
      <c r="Y347" s="7650"/>
      <c r="Z347" s="7650"/>
      <c r="AA347" s="7650"/>
      <c r="AB347" s="7650"/>
      <c r="AC347" s="7650"/>
      <c r="AD347" s="7650"/>
      <c r="AE347" s="7650"/>
      <c r="AF347" s="7650"/>
      <c r="AG347" s="7650"/>
      <c r="AH347" s="7730"/>
      <c r="AI347" s="7649"/>
      <c r="AJ347" s="7996" t="s">
        <v>1770</v>
      </c>
      <c r="AK347" s="7717">
        <v>579</v>
      </c>
      <c r="AL347" s="7714" t="s">
        <v>796</v>
      </c>
      <c r="AM347" s="7745">
        <v>45889</v>
      </c>
      <c r="AN347" s="7735">
        <v>3</v>
      </c>
      <c r="AO347" s="7717" t="s">
        <v>35</v>
      </c>
      <c r="AP347" s="7761">
        <f>(AN347*1000/400)</f>
        <v>7.5</v>
      </c>
      <c r="AQ347" s="7722">
        <v>1328</v>
      </c>
      <c r="AR347" s="7746">
        <v>45894</v>
      </c>
      <c r="AS347" s="7781">
        <v>45891</v>
      </c>
      <c r="AT347" s="7736">
        <v>25334</v>
      </c>
      <c r="AU347" s="7721">
        <v>3200</v>
      </c>
      <c r="AV347" s="7721">
        <f t="shared" si="87"/>
        <v>200</v>
      </c>
      <c r="AW347" s="7722">
        <f>(AQ347*AN347)</f>
        <v>3984</v>
      </c>
      <c r="AX347" s="7722">
        <f t="shared" si="88"/>
        <v>199.20000000000002</v>
      </c>
      <c r="AY347" s="7748">
        <v>5</v>
      </c>
      <c r="AZ347" s="8039"/>
      <c r="BU347" s="875"/>
      <c r="BV347" s="881"/>
      <c r="BW347" s="881"/>
      <c r="BX347" s="884"/>
      <c r="BY347" s="881"/>
      <c r="BZ347" s="881"/>
      <c r="CA347" s="1480"/>
      <c r="CB347" s="1241"/>
      <c r="CC347" s="885"/>
    </row>
    <row r="348" spans="17:81">
      <c r="Q348" s="7656"/>
      <c r="R348" s="7656"/>
      <c r="S348" s="7656"/>
      <c r="T348" s="7656" t="s">
        <v>14</v>
      </c>
      <c r="U348" s="7656" t="s">
        <v>12</v>
      </c>
      <c r="V348" s="7656"/>
      <c r="W348" s="7656"/>
      <c r="X348" s="7656"/>
      <c r="Y348" s="7656" t="s">
        <v>15</v>
      </c>
      <c r="Z348" s="7656" t="s">
        <v>12</v>
      </c>
      <c r="AA348" s="7656" t="s">
        <v>12</v>
      </c>
      <c r="AB348" s="7656"/>
      <c r="AC348" s="7656"/>
      <c r="AD348" s="7656"/>
      <c r="AE348" s="7656"/>
      <c r="AF348" s="7656" t="s">
        <v>0</v>
      </c>
      <c r="AG348" s="7656"/>
      <c r="AH348" s="7656"/>
      <c r="AI348" s="7649"/>
      <c r="AJ348" s="8731" t="s">
        <v>1766</v>
      </c>
      <c r="AK348" s="8369">
        <v>580</v>
      </c>
      <c r="AL348" s="8043" t="s">
        <v>796</v>
      </c>
      <c r="AM348" s="8370">
        <v>45913</v>
      </c>
      <c r="AN348" s="8371">
        <v>14</v>
      </c>
      <c r="AO348" s="8372" t="s">
        <v>35</v>
      </c>
      <c r="AP348" s="8047">
        <f>(AN348*1000/500)</f>
        <v>28</v>
      </c>
      <c r="AQ348" s="8373">
        <v>615</v>
      </c>
      <c r="AR348" s="8107">
        <v>45919</v>
      </c>
      <c r="AS348" s="8374">
        <v>45919</v>
      </c>
      <c r="AT348" s="8369">
        <v>25496</v>
      </c>
      <c r="AU348" s="8375">
        <v>14000</v>
      </c>
      <c r="AV348" s="8048">
        <f t="shared" ref="AV348:AV354" si="99">(AU348-AN348*1000)</f>
        <v>0</v>
      </c>
      <c r="AW348" s="8181">
        <f t="shared" ref="AW348:AW353" si="100">(AU348*AQ348/1000)</f>
        <v>8610</v>
      </c>
      <c r="AX348" s="8181">
        <f t="shared" ref="AX348:AX361" si="101">(AW348*0.05)</f>
        <v>430.5</v>
      </c>
      <c r="AY348" s="8050">
        <v>5</v>
      </c>
      <c r="AZ348" s="8039"/>
      <c r="BU348" s="875"/>
      <c r="BV348" s="881"/>
      <c r="BW348" s="881"/>
      <c r="BX348" s="884"/>
      <c r="BY348" s="881"/>
      <c r="BZ348" s="881"/>
      <c r="CA348" s="1480"/>
      <c r="CB348" s="1241"/>
      <c r="CC348" s="885"/>
    </row>
    <row r="349" spans="17:81">
      <c r="Q349" s="7660" t="s">
        <v>3</v>
      </c>
      <c r="R349" s="7660" t="s">
        <v>4</v>
      </c>
      <c r="S349" s="7660" t="s">
        <v>18</v>
      </c>
      <c r="T349" s="7660" t="s">
        <v>19</v>
      </c>
      <c r="U349" s="7660" t="s">
        <v>19</v>
      </c>
      <c r="V349" s="7660" t="s">
        <v>20</v>
      </c>
      <c r="W349" s="7660" t="s">
        <v>21</v>
      </c>
      <c r="X349" s="7660" t="s">
        <v>1559</v>
      </c>
      <c r="Y349" s="7660" t="s">
        <v>22</v>
      </c>
      <c r="Z349" s="7660" t="s">
        <v>23</v>
      </c>
      <c r="AA349" s="7660" t="s">
        <v>23</v>
      </c>
      <c r="AB349" s="7660" t="s">
        <v>1227</v>
      </c>
      <c r="AC349" s="7660" t="s">
        <v>20</v>
      </c>
      <c r="AD349" s="7660" t="s">
        <v>25</v>
      </c>
      <c r="AE349" s="7660" t="s">
        <v>0</v>
      </c>
      <c r="AF349" s="7660" t="s">
        <v>1363</v>
      </c>
      <c r="AG349" s="7660" t="s">
        <v>1388</v>
      </c>
      <c r="AH349" s="7660" t="s">
        <v>26</v>
      </c>
      <c r="AI349" s="7649"/>
      <c r="AJ349" s="8176" t="s">
        <v>1764</v>
      </c>
      <c r="AK349" s="8043">
        <v>581</v>
      </c>
      <c r="AL349" s="8043" t="s">
        <v>796</v>
      </c>
      <c r="AM349" s="8370">
        <v>45913</v>
      </c>
      <c r="AN349" s="8105">
        <v>120</v>
      </c>
      <c r="AO349" s="8047" t="s">
        <v>35</v>
      </c>
      <c r="AP349" s="8047">
        <f>(AN349*1000/500)</f>
        <v>240</v>
      </c>
      <c r="AQ349" s="8106">
        <v>544</v>
      </c>
      <c r="AR349" s="8107">
        <v>45919</v>
      </c>
      <c r="AS349" s="8374">
        <v>45919</v>
      </c>
      <c r="AT349" s="8369">
        <v>25496</v>
      </c>
      <c r="AU349" s="8050">
        <v>120000</v>
      </c>
      <c r="AV349" s="8048">
        <f t="shared" si="99"/>
        <v>0</v>
      </c>
      <c r="AW349" s="8108">
        <f t="shared" si="100"/>
        <v>65280</v>
      </c>
      <c r="AX349" s="8108">
        <f t="shared" si="101"/>
        <v>3264</v>
      </c>
      <c r="AY349" s="8050">
        <v>5</v>
      </c>
      <c r="AZ349" s="8039"/>
      <c r="BU349" s="875"/>
      <c r="BV349" s="881"/>
      <c r="BW349" s="881"/>
      <c r="BX349" s="884"/>
      <c r="BY349" s="881"/>
      <c r="BZ349" s="881"/>
      <c r="CA349" s="1480"/>
      <c r="CB349" s="1241"/>
      <c r="CC349" s="885"/>
    </row>
    <row r="350" spans="17:81" ht="15" thickBot="1">
      <c r="Q350" s="7665"/>
      <c r="R350" s="7665"/>
      <c r="S350" s="7665"/>
      <c r="T350" s="7665" t="s">
        <v>3</v>
      </c>
      <c r="U350" s="7665" t="s">
        <v>18</v>
      </c>
      <c r="V350" s="7665"/>
      <c r="W350" s="7665"/>
      <c r="X350" s="7665"/>
      <c r="Y350" s="7665" t="s">
        <v>21</v>
      </c>
      <c r="Z350" s="7665" t="s">
        <v>27</v>
      </c>
      <c r="AA350" s="7665" t="s">
        <v>28</v>
      </c>
      <c r="AB350" s="7665"/>
      <c r="AC350" s="7665"/>
      <c r="AD350" s="7665"/>
      <c r="AE350" s="7665"/>
      <c r="AF350" s="7665" t="s">
        <v>11</v>
      </c>
      <c r="AG350" s="7665"/>
      <c r="AH350" s="7665"/>
      <c r="AI350" s="7649"/>
      <c r="AJ350" s="8176" t="s">
        <v>1765</v>
      </c>
      <c r="AK350" s="8376">
        <v>582</v>
      </c>
      <c r="AL350" s="8043" t="s">
        <v>796</v>
      </c>
      <c r="AM350" s="8370">
        <v>45913</v>
      </c>
      <c r="AN350" s="8377">
        <v>4</v>
      </c>
      <c r="AO350" s="8047" t="s">
        <v>35</v>
      </c>
      <c r="AP350" s="8047">
        <f>(AN350*1000/500)</f>
        <v>8</v>
      </c>
      <c r="AQ350" s="8378">
        <v>655</v>
      </c>
      <c r="AR350" s="8107">
        <v>45919</v>
      </c>
      <c r="AS350" s="8374">
        <v>45919</v>
      </c>
      <c r="AT350" s="8369">
        <v>25496</v>
      </c>
      <c r="AU350" s="8379">
        <v>4000</v>
      </c>
      <c r="AV350" s="8048">
        <f t="shared" si="99"/>
        <v>0</v>
      </c>
      <c r="AW350" s="8380">
        <f t="shared" si="100"/>
        <v>2620</v>
      </c>
      <c r="AX350" s="8380">
        <f t="shared" si="101"/>
        <v>131</v>
      </c>
      <c r="AY350" s="8050">
        <v>5</v>
      </c>
      <c r="AZ350" s="8039"/>
      <c r="BU350" s="875"/>
      <c r="BV350" s="881"/>
      <c r="BW350" s="881"/>
      <c r="BX350" s="884"/>
      <c r="BY350" s="881"/>
      <c r="BZ350" s="881"/>
      <c r="CA350" s="1480"/>
      <c r="CB350" s="1241"/>
      <c r="CC350" s="885"/>
    </row>
    <row r="351" spans="17:81">
      <c r="Q351" s="8217" t="s">
        <v>471</v>
      </c>
      <c r="R351" s="8076" t="s">
        <v>1385</v>
      </c>
      <c r="S351" s="8659">
        <v>92</v>
      </c>
      <c r="T351" s="8073" t="s">
        <v>36</v>
      </c>
      <c r="U351" s="8660">
        <v>45915</v>
      </c>
      <c r="V351" s="8661">
        <v>20</v>
      </c>
      <c r="W351" s="8076" t="s">
        <v>35</v>
      </c>
      <c r="X351" s="8659">
        <f>(AC351/500)</f>
        <v>40</v>
      </c>
      <c r="Y351" s="8077">
        <v>571</v>
      </c>
      <c r="Z351" s="8078">
        <v>45975</v>
      </c>
      <c r="AA351" s="8220">
        <v>45975</v>
      </c>
      <c r="AB351" s="8073"/>
      <c r="AC351" s="8221">
        <v>20000</v>
      </c>
      <c r="AD351" s="8080">
        <f>(AC351-V351*1000)</f>
        <v>0</v>
      </c>
      <c r="AE351" s="8222">
        <f>(AC351*Y351/1000)</f>
        <v>11420</v>
      </c>
      <c r="AF351" s="8222">
        <f>(AE351*0.05)</f>
        <v>571</v>
      </c>
      <c r="AG351" s="8073">
        <v>5</v>
      </c>
      <c r="AH351" s="8070"/>
      <c r="AI351" s="7649"/>
      <c r="AJ351" s="8287" t="s">
        <v>1769</v>
      </c>
      <c r="AK351" s="8043">
        <v>583</v>
      </c>
      <c r="AL351" s="8043" t="s">
        <v>796</v>
      </c>
      <c r="AM351" s="8370">
        <v>45913</v>
      </c>
      <c r="AN351" s="8105">
        <v>30</v>
      </c>
      <c r="AO351" s="8047" t="s">
        <v>35</v>
      </c>
      <c r="AP351" s="8047">
        <f>(AN351*1000/400)</f>
        <v>75</v>
      </c>
      <c r="AQ351" s="8106">
        <v>1328</v>
      </c>
      <c r="AR351" s="8107">
        <v>45919</v>
      </c>
      <c r="AS351" s="8374">
        <v>45919</v>
      </c>
      <c r="AT351" s="8369">
        <v>25496</v>
      </c>
      <c r="AU351" s="8050">
        <v>30000</v>
      </c>
      <c r="AV351" s="8048">
        <f t="shared" si="99"/>
        <v>0</v>
      </c>
      <c r="AW351" s="8108">
        <f t="shared" si="100"/>
        <v>39840</v>
      </c>
      <c r="AX351" s="8108">
        <f t="shared" si="101"/>
        <v>1992</v>
      </c>
      <c r="AY351" s="8050">
        <v>5</v>
      </c>
      <c r="AZ351" s="8039"/>
      <c r="BU351" s="875"/>
      <c r="BV351" s="881"/>
      <c r="BW351" s="881"/>
      <c r="BX351" s="884"/>
      <c r="BY351" s="881"/>
      <c r="BZ351" s="881"/>
      <c r="CA351" s="1480"/>
      <c r="CB351" s="1241"/>
      <c r="CC351" s="885"/>
    </row>
    <row r="352" spans="17:81">
      <c r="Q352" s="7670"/>
      <c r="R352" s="7671"/>
      <c r="S352" s="7673"/>
      <c r="T352" s="7673"/>
      <c r="U352" s="7953"/>
      <c r="V352" s="7708"/>
      <c r="W352" s="7671"/>
      <c r="X352" s="7671"/>
      <c r="Y352" s="7732"/>
      <c r="Z352" s="7955"/>
      <c r="AA352" s="7958"/>
      <c r="AB352" s="7952"/>
      <c r="AC352" s="7682"/>
      <c r="AD352" s="7680"/>
      <c r="AE352" s="7727"/>
      <c r="AF352" s="7727"/>
      <c r="AG352" s="8133"/>
      <c r="AH352" s="8138"/>
      <c r="AI352" s="7649"/>
      <c r="AJ352" s="8176" t="s">
        <v>1767</v>
      </c>
      <c r="AK352" s="8047">
        <v>584</v>
      </c>
      <c r="AL352" s="8043" t="s">
        <v>796</v>
      </c>
      <c r="AM352" s="8370">
        <v>45913</v>
      </c>
      <c r="AN352" s="8382">
        <v>30</v>
      </c>
      <c r="AO352" s="8047" t="s">
        <v>35</v>
      </c>
      <c r="AP352" s="8047">
        <f>(AN352*1000/500)</f>
        <v>60</v>
      </c>
      <c r="AQ352" s="8049">
        <v>427</v>
      </c>
      <c r="AR352" s="8107">
        <v>45919</v>
      </c>
      <c r="AS352" s="8374">
        <v>45919</v>
      </c>
      <c r="AT352" s="8369">
        <v>25496</v>
      </c>
      <c r="AU352" s="8048">
        <v>30000</v>
      </c>
      <c r="AV352" s="8048">
        <f t="shared" si="99"/>
        <v>0</v>
      </c>
      <c r="AW352" s="8049">
        <f t="shared" si="100"/>
        <v>12810</v>
      </c>
      <c r="AX352" s="8049">
        <f t="shared" si="101"/>
        <v>640.5</v>
      </c>
      <c r="AY352" s="8383">
        <v>5</v>
      </c>
      <c r="AZ352" s="8039"/>
      <c r="BU352" s="875"/>
      <c r="BV352" s="881"/>
      <c r="BW352" s="881"/>
      <c r="BX352" s="884"/>
      <c r="BY352" s="881"/>
      <c r="BZ352" s="881"/>
      <c r="CA352" s="1480"/>
      <c r="CB352" s="1241"/>
      <c r="CC352" s="885"/>
    </row>
    <row r="353" spans="17:81">
      <c r="Q353" s="7670"/>
      <c r="R353" s="7671"/>
      <c r="S353" s="7673"/>
      <c r="T353" s="7673"/>
      <c r="U353" s="7953"/>
      <c r="V353" s="7708"/>
      <c r="W353" s="7671"/>
      <c r="X353" s="7671"/>
      <c r="Y353" s="7732"/>
      <c r="Z353" s="7955"/>
      <c r="AA353" s="7958"/>
      <c r="AB353" s="7952"/>
      <c r="AC353" s="7682"/>
      <c r="AD353" s="7680"/>
      <c r="AE353" s="7727"/>
      <c r="AF353" s="7727"/>
      <c r="AG353" s="8133"/>
      <c r="AH353" s="7749"/>
      <c r="AI353" s="7649"/>
      <c r="AJ353" s="8287" t="s">
        <v>1768</v>
      </c>
      <c r="AK353" s="8047">
        <v>585</v>
      </c>
      <c r="AL353" s="8043" t="s">
        <v>796</v>
      </c>
      <c r="AM353" s="8370">
        <v>45913</v>
      </c>
      <c r="AN353" s="8382">
        <v>10</v>
      </c>
      <c r="AO353" s="8047" t="s">
        <v>35</v>
      </c>
      <c r="AP353" s="8047">
        <f>(AN353*1000/400)</f>
        <v>25</v>
      </c>
      <c r="AQ353" s="8049">
        <v>1328</v>
      </c>
      <c r="AR353" s="8107">
        <v>45919</v>
      </c>
      <c r="AS353" s="8374">
        <v>45919</v>
      </c>
      <c r="AT353" s="8369">
        <v>25496</v>
      </c>
      <c r="AU353" s="8048">
        <v>10000</v>
      </c>
      <c r="AV353" s="8048">
        <f t="shared" si="99"/>
        <v>0</v>
      </c>
      <c r="AW353" s="8049">
        <f t="shared" si="100"/>
        <v>13280</v>
      </c>
      <c r="AX353" s="8049">
        <f t="shared" si="101"/>
        <v>664</v>
      </c>
      <c r="AY353" s="8383">
        <v>5</v>
      </c>
      <c r="AZ353" s="8039"/>
      <c r="BU353" s="875"/>
      <c r="BV353" s="881"/>
      <c r="BW353" s="881"/>
      <c r="BX353" s="884"/>
      <c r="BY353" s="881"/>
      <c r="BZ353" s="881"/>
      <c r="CA353" s="1480"/>
      <c r="CB353" s="1241"/>
      <c r="CC353" s="885"/>
    </row>
    <row r="354" spans="17:81">
      <c r="Q354" s="7670"/>
      <c r="R354" s="7671"/>
      <c r="S354" s="7673"/>
      <c r="T354" s="7673"/>
      <c r="U354" s="7953"/>
      <c r="V354" s="7708"/>
      <c r="W354" s="7671"/>
      <c r="X354" s="7671"/>
      <c r="Y354" s="7732"/>
      <c r="Z354" s="7955"/>
      <c r="AA354" s="7958"/>
      <c r="AB354" s="7952"/>
      <c r="AC354" s="7682"/>
      <c r="AD354" s="7680"/>
      <c r="AE354" s="7727"/>
      <c r="AF354" s="7727"/>
      <c r="AG354" s="8133"/>
      <c r="AH354" s="7749"/>
      <c r="AI354" s="7649"/>
      <c r="AJ354" s="8287" t="s">
        <v>1770</v>
      </c>
      <c r="AK354" s="8047">
        <v>586</v>
      </c>
      <c r="AL354" s="8043" t="s">
        <v>796</v>
      </c>
      <c r="AM354" s="8370">
        <v>45913</v>
      </c>
      <c r="AN354" s="8382">
        <v>5</v>
      </c>
      <c r="AO354" s="8047" t="s">
        <v>35</v>
      </c>
      <c r="AP354" s="8372">
        <f>(AN354*1000/400)</f>
        <v>12.5</v>
      </c>
      <c r="AQ354" s="8049">
        <v>1328</v>
      </c>
      <c r="AR354" s="8107">
        <v>45919</v>
      </c>
      <c r="AS354" s="8374">
        <v>45919</v>
      </c>
      <c r="AT354" s="8369">
        <v>25496</v>
      </c>
      <c r="AU354" s="8048">
        <v>5200</v>
      </c>
      <c r="AV354" s="8048">
        <f t="shared" si="99"/>
        <v>200</v>
      </c>
      <c r="AW354" s="8049">
        <f>(AQ354*AN354)</f>
        <v>6640</v>
      </c>
      <c r="AX354" s="8049">
        <f t="shared" si="101"/>
        <v>332</v>
      </c>
      <c r="AY354" s="8383">
        <v>5</v>
      </c>
      <c r="AZ354" s="8039"/>
      <c r="BU354" s="875"/>
      <c r="BV354" s="881"/>
      <c r="BW354" s="881"/>
      <c r="BX354" s="884"/>
      <c r="BY354" s="881"/>
      <c r="BZ354" s="881"/>
      <c r="CA354" s="1480"/>
      <c r="CB354" s="1241"/>
      <c r="CC354" s="885"/>
    </row>
    <row r="355" spans="17:81">
      <c r="Q355" s="8176"/>
      <c r="R355" s="8177"/>
      <c r="S355" s="8178"/>
      <c r="T355" s="8043"/>
      <c r="U355" s="8044"/>
      <c r="V355" s="8179"/>
      <c r="W355" s="8047"/>
      <c r="X355" s="8112"/>
      <c r="Y355" s="8049"/>
      <c r="Z355" s="8107"/>
      <c r="AA355" s="8180"/>
      <c r="AB355" s="8047"/>
      <c r="AC355" s="8048"/>
      <c r="AD355" s="8048"/>
      <c r="AE355" s="8181"/>
      <c r="AF355" s="8045"/>
      <c r="AG355" s="8043"/>
      <c r="AH355" s="7749"/>
      <c r="AI355" s="7649"/>
      <c r="AJ355" s="7712" t="s">
        <v>1766</v>
      </c>
      <c r="AK355" s="7736">
        <v>587</v>
      </c>
      <c r="AL355" s="7714" t="s">
        <v>36</v>
      </c>
      <c r="AM355" s="7745">
        <v>45937</v>
      </c>
      <c r="AN355" s="7753">
        <v>10</v>
      </c>
      <c r="AO355" s="7761" t="s">
        <v>35</v>
      </c>
      <c r="AP355" s="7717">
        <f>(AN355*1000/500)</f>
        <v>20</v>
      </c>
      <c r="AQ355" s="7754">
        <v>615</v>
      </c>
      <c r="AR355" s="7746">
        <v>45943</v>
      </c>
      <c r="AS355" s="7781">
        <v>45940</v>
      </c>
      <c r="AT355" s="7736">
        <v>25630</v>
      </c>
      <c r="AU355" s="7721">
        <v>10000</v>
      </c>
      <c r="AV355" s="7721"/>
      <c r="AW355" s="7722">
        <f t="shared" ref="AW355:AW361" si="102">(AQ355*AN355)</f>
        <v>6150</v>
      </c>
      <c r="AX355" s="7756">
        <f t="shared" si="101"/>
        <v>307.5</v>
      </c>
      <c r="AY355" s="7723">
        <v>5</v>
      </c>
      <c r="AZ355" s="8039"/>
      <c r="BU355" s="875"/>
      <c r="BV355" s="881"/>
      <c r="BW355" s="881"/>
      <c r="BX355" s="884"/>
      <c r="BY355" s="881"/>
      <c r="BZ355" s="881"/>
      <c r="CA355" s="1480"/>
      <c r="CB355" s="1241"/>
      <c r="CC355" s="885"/>
    </row>
    <row r="356" spans="17:81">
      <c r="Q356" s="7704"/>
      <c r="R356" s="7705"/>
      <c r="S356" s="7706"/>
      <c r="T356" s="7673"/>
      <c r="U356" s="7707"/>
      <c r="V356" s="7708"/>
      <c r="W356" s="7671"/>
      <c r="X356" s="7709"/>
      <c r="Y356" s="7681"/>
      <c r="Z356" s="7955"/>
      <c r="AA356" s="8085"/>
      <c r="AB356" s="7671"/>
      <c r="AC356" s="7680"/>
      <c r="AD356" s="7680"/>
      <c r="AE356" s="7710"/>
      <c r="AF356" s="7677"/>
      <c r="AG356" s="7673"/>
      <c r="AH356" s="7749"/>
      <c r="AI356" s="7649"/>
      <c r="AJ356" s="7712" t="s">
        <v>1764</v>
      </c>
      <c r="AK356" s="7714">
        <v>588</v>
      </c>
      <c r="AL356" s="7714" t="s">
        <v>36</v>
      </c>
      <c r="AM356" s="7745">
        <v>45937</v>
      </c>
      <c r="AN356" s="7751">
        <v>100</v>
      </c>
      <c r="AO356" s="7717" t="s">
        <v>35</v>
      </c>
      <c r="AP356" s="7717">
        <f>(AN356*1000/500)</f>
        <v>200</v>
      </c>
      <c r="AQ356" s="7718">
        <v>544</v>
      </c>
      <c r="AR356" s="7746">
        <v>45943</v>
      </c>
      <c r="AS356" s="7781">
        <v>45940</v>
      </c>
      <c r="AT356" s="7736">
        <v>25630</v>
      </c>
      <c r="AU356" s="7721">
        <v>100000</v>
      </c>
      <c r="AV356" s="7721"/>
      <c r="AW356" s="7722">
        <f t="shared" si="102"/>
        <v>54400</v>
      </c>
      <c r="AX356" s="7752">
        <f t="shared" si="101"/>
        <v>2720</v>
      </c>
      <c r="AY356" s="7723">
        <v>5</v>
      </c>
      <c r="AZ356" s="8039"/>
      <c r="BU356" s="875"/>
      <c r="BV356" s="881"/>
      <c r="BW356" s="881"/>
      <c r="BX356" s="884"/>
      <c r="BY356" s="881"/>
      <c r="BZ356" s="881"/>
      <c r="CA356" s="1480"/>
      <c r="CB356" s="1241"/>
      <c r="CC356" s="885"/>
    </row>
    <row r="357" spans="17:81">
      <c r="Q357" s="8176"/>
      <c r="R357" s="8183"/>
      <c r="S357" s="8178"/>
      <c r="T357" s="8043"/>
      <c r="U357" s="8044"/>
      <c r="V357" s="8184"/>
      <c r="W357" s="8047"/>
      <c r="X357" s="8047"/>
      <c r="Y357" s="8049"/>
      <c r="Z357" s="8107"/>
      <c r="AA357" s="8180"/>
      <c r="AB357" s="8047"/>
      <c r="AC357" s="8048"/>
      <c r="AD357" s="8048"/>
      <c r="AE357" s="8108"/>
      <c r="AF357" s="8049"/>
      <c r="AG357" s="8043"/>
      <c r="AH357" s="7749"/>
      <c r="AI357" s="7649"/>
      <c r="AJ357" s="7712" t="s">
        <v>1765</v>
      </c>
      <c r="AK357" s="7813">
        <v>589</v>
      </c>
      <c r="AL357" s="7714" t="s">
        <v>36</v>
      </c>
      <c r="AM357" s="7745">
        <v>45937</v>
      </c>
      <c r="AN357" s="7814">
        <v>1</v>
      </c>
      <c r="AO357" s="7717" t="s">
        <v>35</v>
      </c>
      <c r="AP357" s="7717">
        <f>(AN357*1000/500)</f>
        <v>2</v>
      </c>
      <c r="AQ357" s="7815">
        <v>655</v>
      </c>
      <c r="AR357" s="7746">
        <v>45943</v>
      </c>
      <c r="AS357" s="7781">
        <v>45940</v>
      </c>
      <c r="AT357" s="7736">
        <v>25630</v>
      </c>
      <c r="AU357" s="7721">
        <v>1000</v>
      </c>
      <c r="AV357" s="7721"/>
      <c r="AW357" s="7722">
        <f t="shared" si="102"/>
        <v>655</v>
      </c>
      <c r="AX357" s="7818">
        <f t="shared" si="101"/>
        <v>32.75</v>
      </c>
      <c r="AY357" s="7723">
        <v>5</v>
      </c>
      <c r="AZ357" s="8039"/>
      <c r="BU357" s="875"/>
      <c r="BV357" s="881"/>
      <c r="BW357" s="881"/>
      <c r="BX357" s="884"/>
      <c r="BY357" s="881"/>
      <c r="BZ357" s="881"/>
      <c r="CA357" s="1480"/>
      <c r="CB357" s="1241"/>
      <c r="CC357" s="885"/>
    </row>
    <row r="358" spans="17:81">
      <c r="Q358" s="8176"/>
      <c r="R358" s="8183"/>
      <c r="S358" s="8178"/>
      <c r="T358" s="8043"/>
      <c r="U358" s="8044"/>
      <c r="V358" s="8184"/>
      <c r="W358" s="8047"/>
      <c r="X358" s="8047"/>
      <c r="Y358" s="8049"/>
      <c r="Z358" s="8107"/>
      <c r="AA358" s="8180"/>
      <c r="AB358" s="8047"/>
      <c r="AC358" s="8048"/>
      <c r="AD358" s="8048"/>
      <c r="AE358" s="8108"/>
      <c r="AF358" s="8049"/>
      <c r="AG358" s="8043"/>
      <c r="AH358" s="7749"/>
      <c r="AI358" s="7649"/>
      <c r="AJ358" s="7996" t="s">
        <v>1769</v>
      </c>
      <c r="AK358" s="7714">
        <v>590</v>
      </c>
      <c r="AL358" s="7714" t="s">
        <v>36</v>
      </c>
      <c r="AM358" s="7745">
        <v>45937</v>
      </c>
      <c r="AN358" s="7751">
        <v>25</v>
      </c>
      <c r="AO358" s="7717" t="s">
        <v>35</v>
      </c>
      <c r="AP358" s="7717">
        <f>(AN358*1000/400)</f>
        <v>62.5</v>
      </c>
      <c r="AQ358" s="7718">
        <v>1328</v>
      </c>
      <c r="AR358" s="7746">
        <v>45943</v>
      </c>
      <c r="AS358" s="7781">
        <v>45940</v>
      </c>
      <c r="AT358" s="7736">
        <v>25630</v>
      </c>
      <c r="AU358" s="7721">
        <v>25200</v>
      </c>
      <c r="AV358" s="7721"/>
      <c r="AW358" s="7722">
        <f t="shared" si="102"/>
        <v>33200</v>
      </c>
      <c r="AX358" s="7752">
        <f t="shared" si="101"/>
        <v>1660</v>
      </c>
      <c r="AY358" s="7723">
        <v>5</v>
      </c>
      <c r="AZ358" s="8039"/>
      <c r="BU358" s="875"/>
      <c r="BV358" s="881"/>
      <c r="BW358" s="881"/>
      <c r="BX358" s="884"/>
      <c r="BY358" s="881"/>
      <c r="BZ358" s="881"/>
      <c r="CA358" s="1480"/>
      <c r="CB358" s="1241"/>
      <c r="CC358" s="885"/>
    </row>
    <row r="359" spans="17:81">
      <c r="Q359" s="7729"/>
      <c r="R359" s="7725"/>
      <c r="S359" s="7706"/>
      <c r="T359" s="7673"/>
      <c r="U359" s="7707"/>
      <c r="V359" s="7726"/>
      <c r="W359" s="7671"/>
      <c r="X359" s="7671"/>
      <c r="Y359" s="7681"/>
      <c r="Z359" s="7955"/>
      <c r="AA359" s="8085"/>
      <c r="AB359" s="7671"/>
      <c r="AC359" s="7680"/>
      <c r="AD359" s="7680"/>
      <c r="AE359" s="7727"/>
      <c r="AF359" s="7681"/>
      <c r="AG359" s="7673"/>
      <c r="AH359" s="7749"/>
      <c r="AI359" s="7649"/>
      <c r="AJ359" s="7712" t="s">
        <v>1767</v>
      </c>
      <c r="AK359" s="7717">
        <v>591</v>
      </c>
      <c r="AL359" s="7714" t="s">
        <v>36</v>
      </c>
      <c r="AM359" s="7745">
        <v>45937</v>
      </c>
      <c r="AN359" s="7735">
        <v>10</v>
      </c>
      <c r="AO359" s="7717" t="s">
        <v>35</v>
      </c>
      <c r="AP359" s="7717">
        <f>(AN359*1000/500)</f>
        <v>20</v>
      </c>
      <c r="AQ359" s="7722">
        <v>427</v>
      </c>
      <c r="AR359" s="7746">
        <v>45943</v>
      </c>
      <c r="AS359" s="7781">
        <v>45940</v>
      </c>
      <c r="AT359" s="7736">
        <v>25630</v>
      </c>
      <c r="AU359" s="7721">
        <v>10000</v>
      </c>
      <c r="AV359" s="7721"/>
      <c r="AW359" s="7722">
        <f t="shared" si="102"/>
        <v>4270</v>
      </c>
      <c r="AX359" s="7722">
        <f t="shared" si="101"/>
        <v>213.5</v>
      </c>
      <c r="AY359" s="7748">
        <v>5</v>
      </c>
      <c r="AZ359" s="8039"/>
      <c r="BU359" s="875"/>
      <c r="BV359" s="881"/>
      <c r="BW359" s="881"/>
      <c r="BX359" s="884"/>
      <c r="BY359" s="881"/>
      <c r="BZ359" s="881"/>
      <c r="CA359" s="1480"/>
      <c r="CB359" s="1241"/>
      <c r="CC359" s="885"/>
    </row>
    <row r="360" spans="17:81">
      <c r="Q360" s="8103"/>
      <c r="R360" s="8047"/>
      <c r="S360" s="8178"/>
      <c r="T360" s="8043"/>
      <c r="U360" s="8044"/>
      <c r="V360" s="8184"/>
      <c r="W360" s="8047"/>
      <c r="X360" s="8047"/>
      <c r="Y360" s="8049"/>
      <c r="Z360" s="8107"/>
      <c r="AA360" s="8180"/>
      <c r="AB360" s="8047"/>
      <c r="AC360" s="8048"/>
      <c r="AD360" s="8048"/>
      <c r="AE360" s="8108"/>
      <c r="AF360" s="8049"/>
      <c r="AG360" s="8043"/>
      <c r="AH360" s="7749"/>
      <c r="AI360" s="7649"/>
      <c r="AJ360" s="7996" t="s">
        <v>1768</v>
      </c>
      <c r="AK360" s="7717">
        <v>592</v>
      </c>
      <c r="AL360" s="7714" t="s">
        <v>36</v>
      </c>
      <c r="AM360" s="7745">
        <v>45937</v>
      </c>
      <c r="AN360" s="7735">
        <v>5</v>
      </c>
      <c r="AO360" s="7717" t="s">
        <v>35</v>
      </c>
      <c r="AP360" s="7717">
        <f>(AN360*1000/400)</f>
        <v>12.5</v>
      </c>
      <c r="AQ360" s="7722">
        <v>1328</v>
      </c>
      <c r="AR360" s="7746">
        <v>45943</v>
      </c>
      <c r="AS360" s="7781">
        <v>45940</v>
      </c>
      <c r="AT360" s="7736">
        <v>25630</v>
      </c>
      <c r="AU360" s="7721">
        <v>5200</v>
      </c>
      <c r="AV360" s="7721"/>
      <c r="AW360" s="7722">
        <f t="shared" si="102"/>
        <v>6640</v>
      </c>
      <c r="AX360" s="7722">
        <f t="shared" si="101"/>
        <v>332</v>
      </c>
      <c r="AY360" s="7748">
        <v>5</v>
      </c>
      <c r="AZ360" s="8039"/>
      <c r="BU360" s="875"/>
      <c r="BV360" s="881"/>
      <c r="BW360" s="881"/>
      <c r="BX360" s="884"/>
      <c r="BY360" s="881"/>
      <c r="BZ360" s="881"/>
      <c r="CA360" s="1480"/>
      <c r="CB360" s="1241"/>
      <c r="CC360" s="885"/>
    </row>
    <row r="361" spans="17:81">
      <c r="Q361" s="7670"/>
      <c r="R361" s="7671"/>
      <c r="S361" s="7706"/>
      <c r="T361" s="7673"/>
      <c r="U361" s="8187"/>
      <c r="V361" s="7726"/>
      <c r="W361" s="7671"/>
      <c r="X361" s="7671"/>
      <c r="Y361" s="7681"/>
      <c r="Z361" s="7955"/>
      <c r="AA361" s="8085"/>
      <c r="AB361" s="7676"/>
      <c r="AC361" s="7680"/>
      <c r="AD361" s="7680"/>
      <c r="AE361" s="7727"/>
      <c r="AF361" s="7681"/>
      <c r="AG361" s="7673"/>
      <c r="AH361" s="7749"/>
      <c r="AI361" s="7649"/>
      <c r="AJ361" s="7996" t="s">
        <v>1770</v>
      </c>
      <c r="AK361" s="7717">
        <v>593</v>
      </c>
      <c r="AL361" s="7714" t="s">
        <v>36</v>
      </c>
      <c r="AM361" s="7745">
        <v>45937</v>
      </c>
      <c r="AN361" s="7735">
        <v>5</v>
      </c>
      <c r="AO361" s="7717" t="s">
        <v>35</v>
      </c>
      <c r="AP361" s="7761">
        <f>(AN361*1000/400)</f>
        <v>12.5</v>
      </c>
      <c r="AQ361" s="7722">
        <v>1328</v>
      </c>
      <c r="AR361" s="7746">
        <v>45943</v>
      </c>
      <c r="AS361" s="7781">
        <v>45940</v>
      </c>
      <c r="AT361" s="7736">
        <v>25630</v>
      </c>
      <c r="AU361" s="7721">
        <v>5200</v>
      </c>
      <c r="AV361" s="7721"/>
      <c r="AW361" s="7722">
        <f t="shared" si="102"/>
        <v>6640</v>
      </c>
      <c r="AX361" s="7722">
        <f t="shared" si="101"/>
        <v>332</v>
      </c>
      <c r="AY361" s="7748">
        <v>5</v>
      </c>
      <c r="AZ361" s="8039"/>
      <c r="BU361" s="875"/>
      <c r="BV361" s="881"/>
      <c r="BW361" s="881"/>
      <c r="BX361" s="884"/>
      <c r="BY361" s="881"/>
      <c r="BZ361" s="881"/>
      <c r="CA361" s="1480"/>
      <c r="CB361" s="1241"/>
      <c r="CC361" s="885"/>
    </row>
    <row r="362" spans="17:81">
      <c r="Q362" s="7750"/>
      <c r="R362" s="7714"/>
      <c r="S362" s="7714"/>
      <c r="T362" s="7714"/>
      <c r="U362" s="7745"/>
      <c r="V362" s="7716"/>
      <c r="W362" s="7717"/>
      <c r="X362" s="7717"/>
      <c r="Y362" s="7718"/>
      <c r="Z362" s="7746"/>
      <c r="AA362" s="7781"/>
      <c r="AB362" s="7736"/>
      <c r="AC362" s="7723"/>
      <c r="AD362" s="7721"/>
      <c r="AE362" s="7752"/>
      <c r="AF362" s="7752"/>
      <c r="AG362" s="7723"/>
      <c r="AH362" s="7749"/>
      <c r="AI362" s="7649"/>
      <c r="AJ362" s="8002"/>
      <c r="AK362" s="7671"/>
      <c r="AL362" s="7673"/>
      <c r="AM362" s="7953"/>
      <c r="AN362" s="7957"/>
      <c r="AO362" s="7671"/>
      <c r="AP362" s="7676"/>
      <c r="AQ362" s="7681"/>
      <c r="AR362" s="7955"/>
      <c r="AS362" s="7958"/>
      <c r="AT362" s="7952"/>
      <c r="AU362" s="7680"/>
      <c r="AV362" s="7680"/>
      <c r="AW362" s="7681"/>
      <c r="AX362" s="7681"/>
      <c r="AY362" s="8127"/>
      <c r="AZ362" s="8039"/>
      <c r="BU362" s="875"/>
      <c r="BV362" s="881"/>
      <c r="BW362" s="881"/>
      <c r="BX362" s="884"/>
      <c r="BY362" s="881"/>
      <c r="BZ362" s="881"/>
      <c r="CA362" s="1480"/>
      <c r="CB362" s="1241"/>
      <c r="CC362" s="885"/>
    </row>
    <row r="363" spans="17:81">
      <c r="Q363" s="7712"/>
      <c r="R363" s="7744"/>
      <c r="S363" s="7717"/>
      <c r="T363" s="7714"/>
      <c r="U363" s="7745"/>
      <c r="V363" s="7842"/>
      <c r="W363" s="7717"/>
      <c r="X363" s="7717"/>
      <c r="Y363" s="7722"/>
      <c r="Z363" s="7746"/>
      <c r="AA363" s="7781"/>
      <c r="AB363" s="7736"/>
      <c r="AC363" s="7721"/>
      <c r="AD363" s="7721"/>
      <c r="AE363" s="7722"/>
      <c r="AF363" s="7722"/>
      <c r="AG363" s="7748"/>
      <c r="AH363" s="7749"/>
      <c r="AI363" s="7649"/>
      <c r="AJ363" s="8002"/>
      <c r="AK363" s="7671"/>
      <c r="AL363" s="7673"/>
      <c r="AM363" s="7953"/>
      <c r="AN363" s="7957"/>
      <c r="AO363" s="7671"/>
      <c r="AP363" s="7676"/>
      <c r="AQ363" s="7681"/>
      <c r="AR363" s="7955"/>
      <c r="AS363" s="7958"/>
      <c r="AT363" s="7952"/>
      <c r="AU363" s="7680"/>
      <c r="AV363" s="7680"/>
      <c r="AW363" s="7681"/>
      <c r="AX363" s="7681"/>
      <c r="AY363" s="8127"/>
      <c r="AZ363" s="8039"/>
      <c r="BU363" s="875"/>
      <c r="BV363" s="881"/>
      <c r="BW363" s="881"/>
      <c r="BX363" s="884"/>
      <c r="BY363" s="881"/>
      <c r="BZ363" s="881"/>
      <c r="CA363" s="1480"/>
      <c r="CB363" s="1241"/>
      <c r="CC363" s="885"/>
    </row>
    <row r="364" spans="17:81">
      <c r="Q364" s="7750"/>
      <c r="R364" s="7717"/>
      <c r="S364" s="7717"/>
      <c r="T364" s="7714"/>
      <c r="U364" s="7745"/>
      <c r="V364" s="7842"/>
      <c r="W364" s="7717"/>
      <c r="X364" s="7717"/>
      <c r="Y364" s="7722"/>
      <c r="Z364" s="7746"/>
      <c r="AA364" s="7781"/>
      <c r="AB364" s="7736"/>
      <c r="AC364" s="7721"/>
      <c r="AD364" s="7721"/>
      <c r="AE364" s="7722"/>
      <c r="AF364" s="7722"/>
      <c r="AG364" s="7748"/>
      <c r="AH364" s="7749"/>
      <c r="AI364" s="7649"/>
      <c r="AJ364" s="8002"/>
      <c r="AK364" s="7671"/>
      <c r="AL364" s="7673"/>
      <c r="AM364" s="7953"/>
      <c r="AN364" s="7957"/>
      <c r="AO364" s="7671"/>
      <c r="AP364" s="7676"/>
      <c r="AQ364" s="7681"/>
      <c r="AR364" s="7955"/>
      <c r="AS364" s="7958"/>
      <c r="AT364" s="7952"/>
      <c r="AU364" s="7680"/>
      <c r="AV364" s="7680"/>
      <c r="AW364" s="7681"/>
      <c r="AX364" s="7681"/>
      <c r="AY364" s="8127"/>
      <c r="AZ364" s="8039"/>
      <c r="BU364" s="875"/>
      <c r="BV364" s="881"/>
      <c r="BW364" s="881"/>
      <c r="BX364" s="884"/>
      <c r="BY364" s="881"/>
      <c r="BZ364" s="881"/>
      <c r="CA364" s="1480"/>
      <c r="CB364" s="1241"/>
      <c r="CC364" s="885"/>
    </row>
    <row r="365" spans="17:81">
      <c r="Q365" s="7750"/>
      <c r="R365" s="7717"/>
      <c r="S365" s="7717"/>
      <c r="T365" s="7714"/>
      <c r="U365" s="7745"/>
      <c r="V365" s="7842"/>
      <c r="W365" s="7717"/>
      <c r="X365" s="7785"/>
      <c r="Y365" s="7722"/>
      <c r="Z365" s="7746"/>
      <c r="AA365" s="7781"/>
      <c r="AB365" s="7736"/>
      <c r="AC365" s="7721"/>
      <c r="AD365" s="7721"/>
      <c r="AE365" s="7722"/>
      <c r="AF365" s="7722"/>
      <c r="AG365" s="7748"/>
      <c r="AH365" s="7749"/>
      <c r="AI365" s="7649"/>
      <c r="AJ365" s="8002"/>
      <c r="AK365" s="7671"/>
      <c r="AL365" s="7673"/>
      <c r="AM365" s="7953"/>
      <c r="AN365" s="7957"/>
      <c r="AO365" s="7671"/>
      <c r="AP365" s="7676"/>
      <c r="AQ365" s="7681"/>
      <c r="AR365" s="7955"/>
      <c r="AS365" s="7958"/>
      <c r="AT365" s="7952"/>
      <c r="AU365" s="7680"/>
      <c r="AV365" s="7680"/>
      <c r="AW365" s="7681"/>
      <c r="AX365" s="7681"/>
      <c r="AY365" s="8127"/>
      <c r="AZ365" s="8039"/>
      <c r="BU365" s="875"/>
      <c r="BV365" s="881"/>
      <c r="BW365" s="881"/>
      <c r="BX365" s="884"/>
      <c r="BY365" s="881"/>
      <c r="BZ365" s="881"/>
      <c r="CA365" s="1480"/>
      <c r="CB365" s="1241"/>
      <c r="CC365" s="885"/>
    </row>
    <row r="366" spans="17:81">
      <c r="Q366" s="7750"/>
      <c r="R366" s="7717"/>
      <c r="S366" s="7759"/>
      <c r="T366" s="7714"/>
      <c r="U366" s="7715"/>
      <c r="V366" s="7911"/>
      <c r="W366" s="7761"/>
      <c r="X366" s="7761"/>
      <c r="Y366" s="7762"/>
      <c r="Z366" s="7719"/>
      <c r="AA366" s="7720"/>
      <c r="AB366" s="7717"/>
      <c r="AC366" s="7721"/>
      <c r="AD366" s="7721"/>
      <c r="AE366" s="7722"/>
      <c r="AF366" s="7722"/>
      <c r="AG366" s="7723"/>
      <c r="AH366" s="7922"/>
      <c r="AI366" s="7649"/>
      <c r="AJ366" s="8002"/>
      <c r="AK366" s="7671"/>
      <c r="AL366" s="7673"/>
      <c r="AM366" s="7953"/>
      <c r="AN366" s="7957"/>
      <c r="AO366" s="7671"/>
      <c r="AP366" s="7676"/>
      <c r="AQ366" s="7681"/>
      <c r="AR366" s="7955"/>
      <c r="AS366" s="7958"/>
      <c r="AT366" s="7952"/>
      <c r="AU366" s="7680"/>
      <c r="AV366" s="7680"/>
      <c r="AW366" s="7681"/>
      <c r="AX366" s="7681"/>
      <c r="AY366" s="8127"/>
      <c r="AZ366" s="8039"/>
      <c r="BU366" s="875"/>
      <c r="BV366" s="881"/>
      <c r="BW366" s="881"/>
      <c r="BX366" s="884"/>
      <c r="BY366" s="881"/>
      <c r="BZ366" s="881"/>
      <c r="CA366" s="1480"/>
      <c r="CB366" s="1241"/>
      <c r="CC366" s="885"/>
    </row>
    <row r="367" spans="17:81">
      <c r="Q367" s="7925"/>
      <c r="R367" s="7714"/>
      <c r="S367" s="7714"/>
      <c r="T367" s="7714"/>
      <c r="U367" s="7745"/>
      <c r="V367" s="7716"/>
      <c r="W367" s="7717"/>
      <c r="X367" s="7713"/>
      <c r="Y367" s="7718"/>
      <c r="Z367" s="7746"/>
      <c r="AA367" s="7747"/>
      <c r="AB367" s="7736"/>
      <c r="AC367" s="7723"/>
      <c r="AD367" s="7721"/>
      <c r="AE367" s="7752"/>
      <c r="AF367" s="7752"/>
      <c r="AG367" s="8652"/>
      <c r="AH367" s="7922"/>
      <c r="AI367" s="7649"/>
      <c r="AJ367" s="8002"/>
      <c r="AK367" s="7671"/>
      <c r="AL367" s="7673"/>
      <c r="AM367" s="7953"/>
      <c r="AN367" s="7957"/>
      <c r="AO367" s="7671"/>
      <c r="AP367" s="7676"/>
      <c r="AQ367" s="7681"/>
      <c r="AR367" s="7955"/>
      <c r="AS367" s="7958"/>
      <c r="AT367" s="7952"/>
      <c r="AU367" s="7680"/>
      <c r="AV367" s="7680"/>
      <c r="AW367" s="7681"/>
      <c r="AX367" s="7681"/>
      <c r="AY367" s="8127"/>
      <c r="AZ367" s="8039"/>
      <c r="BU367" s="875"/>
      <c r="BV367" s="881"/>
      <c r="BW367" s="881"/>
      <c r="BX367" s="884"/>
      <c r="BY367" s="881"/>
      <c r="BZ367" s="881"/>
      <c r="CA367" s="1480"/>
      <c r="CB367" s="1241"/>
      <c r="CC367" s="885"/>
    </row>
    <row r="368" spans="17:81">
      <c r="Q368" s="7750"/>
      <c r="R368" s="7717"/>
      <c r="S368" s="7713"/>
      <c r="T368" s="7714"/>
      <c r="U368" s="7780"/>
      <c r="V368" s="7862"/>
      <c r="W368" s="7717"/>
      <c r="X368" s="7713"/>
      <c r="Y368" s="7722"/>
      <c r="Z368" s="7719"/>
      <c r="AA368" s="7720"/>
      <c r="AB368" s="7714"/>
      <c r="AC368" s="7723"/>
      <c r="AD368" s="7721"/>
      <c r="AE368" s="7752"/>
      <c r="AF368" s="7752"/>
      <c r="AG368" s="7863"/>
      <c r="AH368" s="7874"/>
      <c r="AI368" s="7649"/>
      <c r="AJ368" s="8002"/>
      <c r="AK368" s="7671"/>
      <c r="AL368" s="7673"/>
      <c r="AM368" s="7953"/>
      <c r="AN368" s="7957"/>
      <c r="AO368" s="7671"/>
      <c r="AP368" s="7676"/>
      <c r="AQ368" s="7681"/>
      <c r="AR368" s="7955"/>
      <c r="AS368" s="7958"/>
      <c r="AT368" s="7952"/>
      <c r="AU368" s="7680"/>
      <c r="AV368" s="7680"/>
      <c r="AW368" s="7681"/>
      <c r="AX368" s="7681"/>
      <c r="AY368" s="8127"/>
      <c r="AZ368" s="8039"/>
      <c r="BU368" s="875"/>
      <c r="BV368" s="881"/>
      <c r="BW368" s="881"/>
      <c r="BX368" s="884"/>
      <c r="BY368" s="881"/>
      <c r="BZ368" s="881"/>
      <c r="CA368" s="1480"/>
      <c r="CB368" s="1241"/>
      <c r="CC368" s="885"/>
    </row>
    <row r="369" spans="17:81">
      <c r="Q369" s="7925"/>
      <c r="R369" s="7714"/>
      <c r="S369" s="7714"/>
      <c r="T369" s="7714"/>
      <c r="U369" s="7745"/>
      <c r="V369" s="7716"/>
      <c r="W369" s="7717"/>
      <c r="X369" s="7713"/>
      <c r="Y369" s="7718"/>
      <c r="Z369" s="7746"/>
      <c r="AA369" s="7747"/>
      <c r="AB369" s="7736"/>
      <c r="AC369" s="7723"/>
      <c r="AD369" s="7721"/>
      <c r="AE369" s="7752"/>
      <c r="AF369" s="7752"/>
      <c r="AG369" s="8652"/>
      <c r="AH369" s="7711"/>
      <c r="AI369" s="7649"/>
      <c r="AJ369" s="7712"/>
      <c r="AK369" s="7714"/>
      <c r="AL369" s="7714"/>
      <c r="AM369" s="7745"/>
      <c r="AN369" s="7716"/>
      <c r="AO369" s="7717"/>
      <c r="AP369" s="7717"/>
      <c r="AQ369" s="7718"/>
      <c r="AR369" s="7719"/>
      <c r="AS369" s="7763"/>
      <c r="AT369" s="7736"/>
      <c r="AU369" s="7723"/>
      <c r="AV369" s="7721"/>
      <c r="AW369" s="7752"/>
      <c r="AX369" s="7752"/>
      <c r="AY369" s="7723"/>
      <c r="AZ369" s="8039"/>
      <c r="BU369" s="875"/>
      <c r="BV369" s="881"/>
      <c r="BW369" s="881"/>
      <c r="BX369" s="884"/>
      <c r="BY369" s="881"/>
      <c r="BZ369" s="881"/>
      <c r="CA369" s="1480"/>
      <c r="CB369" s="1241"/>
      <c r="CC369" s="885"/>
    </row>
    <row r="370" spans="17:81">
      <c r="Q370" s="7750"/>
      <c r="R370" s="7717"/>
      <c r="S370" s="7759"/>
      <c r="T370" s="7714"/>
      <c r="U370" s="7715"/>
      <c r="V370" s="7911"/>
      <c r="W370" s="7761"/>
      <c r="X370" s="7761"/>
      <c r="Y370" s="7762"/>
      <c r="Z370" s="7719"/>
      <c r="AA370" s="7720"/>
      <c r="AB370" s="7717"/>
      <c r="AC370" s="7721"/>
      <c r="AD370" s="7721"/>
      <c r="AE370" s="7722"/>
      <c r="AF370" s="7722"/>
      <c r="AG370" s="8652"/>
      <c r="AH370" s="7990"/>
      <c r="AI370" s="7649"/>
      <c r="AJ370" s="7712"/>
      <c r="AK370" s="7813"/>
      <c r="AL370" s="7714"/>
      <c r="AM370" s="7745"/>
      <c r="AN370" s="7841"/>
      <c r="AO370" s="7717"/>
      <c r="AP370" s="7717"/>
      <c r="AQ370" s="7815"/>
      <c r="AR370" s="7719"/>
      <c r="AS370" s="7763"/>
      <c r="AT370" s="7736"/>
      <c r="AU370" s="7817"/>
      <c r="AV370" s="7721"/>
      <c r="AW370" s="7818"/>
      <c r="AX370" s="7818"/>
      <c r="AY370" s="7723"/>
      <c r="AZ370" s="8039"/>
      <c r="BU370" s="875"/>
      <c r="BV370" s="881"/>
      <c r="BW370" s="881"/>
      <c r="BX370" s="884"/>
      <c r="BY370" s="881"/>
      <c r="BZ370" s="881"/>
      <c r="CA370" s="1480"/>
      <c r="CB370" s="1241"/>
      <c r="CC370" s="885"/>
    </row>
    <row r="371" spans="17:81" ht="15" thickBot="1">
      <c r="Q371" s="7750"/>
      <c r="R371" s="7717"/>
      <c r="S371" s="7759"/>
      <c r="T371" s="7714"/>
      <c r="U371" s="7715"/>
      <c r="V371" s="7911"/>
      <c r="W371" s="7761"/>
      <c r="X371" s="7761"/>
      <c r="Y371" s="7762"/>
      <c r="Z371" s="7719"/>
      <c r="AA371" s="7720"/>
      <c r="AB371" s="7717"/>
      <c r="AC371" s="7721"/>
      <c r="AD371" s="7721"/>
      <c r="AE371" s="7722"/>
      <c r="AF371" s="7722"/>
      <c r="AG371" s="8652"/>
      <c r="AH371" s="7990"/>
      <c r="AI371" s="7649"/>
      <c r="AJ371" s="8318"/>
      <c r="AK371" s="7828"/>
      <c r="AL371" s="7825"/>
      <c r="AM371" s="7826"/>
      <c r="AN371" s="8161"/>
      <c r="AO371" s="7828"/>
      <c r="AP371" s="8319"/>
      <c r="AQ371" s="7832"/>
      <c r="AR371" s="7830"/>
      <c r="AS371" s="8162"/>
      <c r="AT371" s="7825"/>
      <c r="AU371" s="7831"/>
      <c r="AV371" s="7831"/>
      <c r="AW371" s="7832"/>
      <c r="AX371" s="7832"/>
      <c r="AY371" s="8163"/>
      <c r="AZ371" s="8006"/>
      <c r="BU371" s="875"/>
      <c r="BV371" s="881"/>
      <c r="BW371" s="881"/>
      <c r="BX371" s="884"/>
      <c r="BY371" s="881"/>
      <c r="BZ371" s="881"/>
      <c r="CA371" s="1480"/>
      <c r="CB371" s="1241"/>
      <c r="CC371" s="885"/>
    </row>
    <row r="372" spans="17:81">
      <c r="Q372" s="7865"/>
      <c r="R372" s="8194"/>
      <c r="S372" s="7998"/>
      <c r="T372" s="7789"/>
      <c r="U372" s="7999"/>
      <c r="V372" s="8000"/>
      <c r="W372" s="7788"/>
      <c r="X372" s="7788"/>
      <c r="Y372" s="7791"/>
      <c r="Z372" s="7870"/>
      <c r="AA372" s="7871"/>
      <c r="AB372" s="7788"/>
      <c r="AC372" s="7795"/>
      <c r="AD372" s="7795"/>
      <c r="AE372" s="7875"/>
      <c r="AF372" s="7791"/>
      <c r="AG372" s="8656"/>
      <c r="AH372" s="7990"/>
      <c r="AI372" s="7649"/>
      <c r="AJ372" s="7730"/>
      <c r="AK372" s="7730"/>
      <c r="AL372" s="7730"/>
      <c r="AM372" s="7844"/>
      <c r="AN372" s="8314"/>
      <c r="AO372" s="7845"/>
      <c r="AP372" s="7845"/>
      <c r="AQ372" s="7846"/>
      <c r="AR372" s="7847"/>
      <c r="AS372" s="7848"/>
      <c r="AT372" s="7730"/>
      <c r="AU372" s="7851"/>
      <c r="AV372" s="7849"/>
      <c r="AW372" s="8101"/>
      <c r="AX372" s="8101"/>
      <c r="AY372" s="7851"/>
      <c r="AZ372" s="7649"/>
      <c r="BU372" s="875"/>
      <c r="BV372" s="881"/>
      <c r="BW372" s="881"/>
      <c r="BX372" s="884"/>
      <c r="BY372" s="881"/>
      <c r="BZ372" s="881"/>
      <c r="CA372" s="1480"/>
      <c r="CB372" s="1241"/>
      <c r="CC372" s="885"/>
    </row>
    <row r="373" spans="17:81">
      <c r="Q373" s="7670"/>
      <c r="R373" s="7671"/>
      <c r="S373" s="7706"/>
      <c r="T373" s="7673"/>
      <c r="U373" s="7707"/>
      <c r="V373" s="7726"/>
      <c r="W373" s="7671"/>
      <c r="X373" s="7671"/>
      <c r="Y373" s="7681"/>
      <c r="Z373" s="7678"/>
      <c r="AA373" s="7679"/>
      <c r="AB373" s="7671"/>
      <c r="AC373" s="7680"/>
      <c r="AD373" s="7680"/>
      <c r="AE373" s="7727"/>
      <c r="AF373" s="7681"/>
      <c r="AG373" s="7963"/>
      <c r="AH373" s="7990"/>
      <c r="AI373" s="7649"/>
      <c r="AJ373" s="7845"/>
      <c r="AK373" s="7845"/>
      <c r="AL373" s="7730"/>
      <c r="AM373" s="7844"/>
      <c r="AN373" s="8164"/>
      <c r="AO373" s="7845"/>
      <c r="AP373" s="8315"/>
      <c r="AQ373" s="7850"/>
      <c r="AR373" s="7847"/>
      <c r="AS373" s="7848"/>
      <c r="AT373" s="7730"/>
      <c r="AU373" s="7849"/>
      <c r="AV373" s="7849"/>
      <c r="AW373" s="7850"/>
      <c r="AX373" s="7850"/>
      <c r="AY373" s="8165"/>
      <c r="AZ373" s="8316"/>
      <c r="BU373" s="875"/>
      <c r="BV373" s="881"/>
      <c r="BW373" s="881"/>
      <c r="BX373" s="884"/>
      <c r="BY373" s="881"/>
      <c r="BZ373" s="881"/>
      <c r="CA373" s="1480"/>
      <c r="CB373" s="1241"/>
      <c r="CC373" s="885"/>
    </row>
    <row r="374" spans="17:81" ht="18" thickBot="1">
      <c r="Q374" s="7670"/>
      <c r="R374" s="7671"/>
      <c r="S374" s="7706"/>
      <c r="T374" s="7673"/>
      <c r="U374" s="7707"/>
      <c r="V374" s="7726"/>
      <c r="W374" s="7671"/>
      <c r="X374" s="7671"/>
      <c r="Y374" s="7681"/>
      <c r="Z374" s="7678"/>
      <c r="AA374" s="7679"/>
      <c r="AB374" s="7671"/>
      <c r="AC374" s="7680"/>
      <c r="AD374" s="7680"/>
      <c r="AE374" s="7727"/>
      <c r="AF374" s="7681"/>
      <c r="AG374" s="7673"/>
      <c r="AH374" s="7990"/>
      <c r="AI374" s="7649"/>
      <c r="AJ374" s="8166" t="s">
        <v>1673</v>
      </c>
      <c r="AK374" s="7649"/>
      <c r="AL374" s="7649"/>
      <c r="AM374" s="7649"/>
      <c r="AN374" s="7649"/>
      <c r="AO374" s="7649"/>
      <c r="AP374" s="7649"/>
      <c r="AQ374" s="7649"/>
      <c r="AR374" s="7649"/>
      <c r="AS374" s="7649"/>
      <c r="AT374" s="7649"/>
      <c r="AU374" s="7649"/>
      <c r="AV374" s="7649"/>
      <c r="AW374" s="7649"/>
      <c r="AX374" s="7649"/>
      <c r="AY374" s="7649"/>
      <c r="AZ374" s="7649"/>
      <c r="BU374" s="875"/>
      <c r="BV374" s="881"/>
      <c r="BW374" s="881"/>
      <c r="BX374" s="884"/>
      <c r="BY374" s="881"/>
      <c r="BZ374" s="881"/>
      <c r="CA374" s="1480"/>
      <c r="CB374" s="1241"/>
      <c r="CC374" s="885"/>
    </row>
    <row r="375" spans="17:81">
      <c r="Q375" s="7670"/>
      <c r="R375" s="7673"/>
      <c r="S375" s="7952"/>
      <c r="T375" s="7673"/>
      <c r="U375" s="7953"/>
      <c r="V375" s="8128"/>
      <c r="W375" s="7676"/>
      <c r="X375" s="7676"/>
      <c r="Y375" s="7954"/>
      <c r="Z375" s="7955"/>
      <c r="AA375" s="7958"/>
      <c r="AB375" s="7952"/>
      <c r="AC375" s="8129"/>
      <c r="AD375" s="7680"/>
      <c r="AE375" s="7710"/>
      <c r="AF375" s="7710"/>
      <c r="AG375" s="7682"/>
      <c r="AH375" s="7990"/>
      <c r="AI375" s="7649"/>
      <c r="AJ375" s="7656"/>
      <c r="AK375" s="7661"/>
      <c r="AL375" s="7662" t="s">
        <v>14</v>
      </c>
      <c r="AM375" s="7662" t="s">
        <v>12</v>
      </c>
      <c r="AN375" s="7662"/>
      <c r="AO375" s="7662"/>
      <c r="AP375" s="7662"/>
      <c r="AQ375" s="7662" t="s">
        <v>15</v>
      </c>
      <c r="AR375" s="7662" t="s">
        <v>12</v>
      </c>
      <c r="AS375" s="7662" t="s">
        <v>12</v>
      </c>
      <c r="AT375" s="7662"/>
      <c r="AU375" s="7662"/>
      <c r="AV375" s="7662"/>
      <c r="AW375" s="7662"/>
      <c r="AX375" s="7662" t="s">
        <v>0</v>
      </c>
      <c r="AY375" s="7663"/>
      <c r="AZ375" s="7664"/>
      <c r="BU375" s="875"/>
      <c r="BV375" s="881"/>
      <c r="BW375" s="881"/>
      <c r="BX375" s="884"/>
      <c r="BY375" s="881"/>
      <c r="BZ375" s="881"/>
      <c r="CA375" s="1480"/>
      <c r="CB375" s="1241"/>
      <c r="CC375" s="885"/>
    </row>
    <row r="376" spans="17:81">
      <c r="Q376" s="7670"/>
      <c r="R376" s="7673"/>
      <c r="S376" s="7673"/>
      <c r="T376" s="7673"/>
      <c r="U376" s="7953"/>
      <c r="V376" s="7708"/>
      <c r="W376" s="7671"/>
      <c r="X376" s="7671"/>
      <c r="Y376" s="7732"/>
      <c r="Z376" s="7955"/>
      <c r="AA376" s="7958"/>
      <c r="AB376" s="7952"/>
      <c r="AC376" s="7682"/>
      <c r="AD376" s="7680"/>
      <c r="AE376" s="7727"/>
      <c r="AF376" s="7727"/>
      <c r="AG376" s="7682"/>
      <c r="AH376" s="7990"/>
      <c r="AI376" s="7649"/>
      <c r="AJ376" s="7660" t="s">
        <v>4</v>
      </c>
      <c r="AK376" s="7666" t="s">
        <v>18</v>
      </c>
      <c r="AL376" s="7667" t="s">
        <v>19</v>
      </c>
      <c r="AM376" s="7667" t="s">
        <v>19</v>
      </c>
      <c r="AN376" s="7667" t="s">
        <v>20</v>
      </c>
      <c r="AO376" s="7667" t="s">
        <v>21</v>
      </c>
      <c r="AP376" s="7667" t="s">
        <v>1559</v>
      </c>
      <c r="AQ376" s="7667" t="s">
        <v>22</v>
      </c>
      <c r="AR376" s="7667" t="s">
        <v>23</v>
      </c>
      <c r="AS376" s="7667" t="s">
        <v>23</v>
      </c>
      <c r="AT376" s="7667" t="s">
        <v>24</v>
      </c>
      <c r="AU376" s="7667" t="s">
        <v>20</v>
      </c>
      <c r="AV376" s="7667" t="s">
        <v>25</v>
      </c>
      <c r="AW376" s="7667" t="s">
        <v>0</v>
      </c>
      <c r="AX376" s="7667" t="s">
        <v>1363</v>
      </c>
      <c r="AY376" s="7668" t="s">
        <v>1388</v>
      </c>
      <c r="AZ376" s="7669" t="s">
        <v>26</v>
      </c>
      <c r="BU376" s="875"/>
      <c r="BV376" s="881"/>
      <c r="BW376" s="881"/>
      <c r="BX376" s="884"/>
      <c r="BY376" s="881"/>
      <c r="BZ376" s="881"/>
      <c r="CA376" s="1480"/>
      <c r="CB376" s="1241"/>
      <c r="CC376" s="885"/>
    </row>
    <row r="377" spans="17:81" ht="15" thickBot="1">
      <c r="Q377" s="7670"/>
      <c r="R377" s="7673"/>
      <c r="S377" s="7671"/>
      <c r="T377" s="7673"/>
      <c r="U377" s="7953"/>
      <c r="V377" s="8126"/>
      <c r="W377" s="7671"/>
      <c r="X377" s="7671"/>
      <c r="Y377" s="8203"/>
      <c r="Z377" s="7955"/>
      <c r="AA377" s="7958"/>
      <c r="AB377" s="7952"/>
      <c r="AC377" s="7680"/>
      <c r="AD377" s="7680"/>
      <c r="AE377" s="7681"/>
      <c r="AF377" s="7681"/>
      <c r="AG377" s="7682"/>
      <c r="AH377" s="7990"/>
      <c r="AI377" s="7649"/>
      <c r="AJ377" s="7665"/>
      <c r="AK377" s="7685"/>
      <c r="AL377" s="7686" t="s">
        <v>3</v>
      </c>
      <c r="AM377" s="7686" t="s">
        <v>18</v>
      </c>
      <c r="AN377" s="7686"/>
      <c r="AO377" s="7686"/>
      <c r="AP377" s="7686"/>
      <c r="AQ377" s="7686" t="s">
        <v>21</v>
      </c>
      <c r="AR377" s="7686" t="s">
        <v>27</v>
      </c>
      <c r="AS377" s="7686" t="s">
        <v>28</v>
      </c>
      <c r="AT377" s="7686"/>
      <c r="AU377" s="7686"/>
      <c r="AV377" s="7686"/>
      <c r="AW377" s="7686"/>
      <c r="AX377" s="7686" t="s">
        <v>11</v>
      </c>
      <c r="AY377" s="7687"/>
      <c r="AZ377" s="7688"/>
      <c r="BU377" s="6660"/>
      <c r="BV377" s="1345"/>
      <c r="BW377" s="1345"/>
      <c r="BX377" s="6661"/>
      <c r="BY377" s="1345"/>
      <c r="BZ377" s="1345"/>
      <c r="CA377" s="6662"/>
      <c r="CB377" s="6663"/>
      <c r="CC377" s="6664"/>
    </row>
    <row r="378" spans="17:81">
      <c r="Q378" s="7670"/>
      <c r="R378" s="8207"/>
      <c r="S378" s="7671"/>
      <c r="T378" s="7673"/>
      <c r="U378" s="7953"/>
      <c r="V378" s="8126"/>
      <c r="W378" s="7671"/>
      <c r="X378" s="7671"/>
      <c r="Y378" s="7681"/>
      <c r="Z378" s="7955"/>
      <c r="AA378" s="7958"/>
      <c r="AB378" s="7952"/>
      <c r="AC378" s="7680"/>
      <c r="AD378" s="7680"/>
      <c r="AE378" s="7681"/>
      <c r="AF378" s="7681"/>
      <c r="AG378" s="8127"/>
      <c r="AH378" s="7990"/>
      <c r="AI378" s="7649"/>
      <c r="AJ378" s="8023" t="s">
        <v>1674</v>
      </c>
      <c r="AK378" s="7736">
        <v>1</v>
      </c>
      <c r="AL378" s="7736" t="s">
        <v>1545</v>
      </c>
      <c r="AM378" s="7745">
        <v>45618</v>
      </c>
      <c r="AN378" s="8354">
        <v>0.2</v>
      </c>
      <c r="AO378" s="7761" t="s">
        <v>35</v>
      </c>
      <c r="AP378" s="7671">
        <f>(AN378*1000/500)</f>
        <v>0.4</v>
      </c>
      <c r="AQ378" s="7754">
        <v>0</v>
      </c>
      <c r="AR378" s="7746">
        <v>45628</v>
      </c>
      <c r="AS378" s="7781">
        <v>45628</v>
      </c>
      <c r="AT378" s="7736"/>
      <c r="AU378" s="7755">
        <v>200</v>
      </c>
      <c r="AV378" s="7878">
        <f>(AU378-AN378*1000)</f>
        <v>0</v>
      </c>
      <c r="AW378" s="7756">
        <f>(AU378*AQ378/1000)</f>
        <v>0</v>
      </c>
      <c r="AX378" s="7756">
        <f>(AW378*0.025)</f>
        <v>0</v>
      </c>
      <c r="AY378" s="7755">
        <v>5</v>
      </c>
      <c r="AZ378" s="8167"/>
      <c r="BU378" s="875"/>
      <c r="BV378" s="881"/>
      <c r="BW378" s="881"/>
      <c r="BX378" s="884"/>
      <c r="BY378" s="881"/>
      <c r="BZ378" s="881"/>
      <c r="CA378" s="1480"/>
      <c r="CB378" s="1241"/>
      <c r="CC378" s="885"/>
    </row>
    <row r="379" spans="17:81">
      <c r="Q379" s="7670"/>
      <c r="R379" s="7673"/>
      <c r="S379" s="7673"/>
      <c r="T379" s="7673"/>
      <c r="U379" s="7953"/>
      <c r="V379" s="7708"/>
      <c r="W379" s="7671"/>
      <c r="X379" s="7671"/>
      <c r="Y379" s="7732"/>
      <c r="Z379" s="7955"/>
      <c r="AA379" s="7958"/>
      <c r="AB379" s="7952"/>
      <c r="AC379" s="7682"/>
      <c r="AD379" s="7680"/>
      <c r="AE379" s="7727"/>
      <c r="AF379" s="7727"/>
      <c r="AG379" s="7682"/>
      <c r="AH379" s="7990"/>
      <c r="AI379" s="7649"/>
      <c r="AJ379" s="7996" t="s">
        <v>1675</v>
      </c>
      <c r="AK379" s="7714">
        <v>2</v>
      </c>
      <c r="AL379" s="7714" t="s">
        <v>1545</v>
      </c>
      <c r="AM379" s="7745">
        <v>45559</v>
      </c>
      <c r="AN379" s="7716">
        <v>0.2</v>
      </c>
      <c r="AO379" s="7717" t="s">
        <v>35</v>
      </c>
      <c r="AP379" s="7671">
        <f>(AN379*1000/500)</f>
        <v>0.4</v>
      </c>
      <c r="AQ379" s="7718">
        <v>0</v>
      </c>
      <c r="AR379" s="7746">
        <v>45628</v>
      </c>
      <c r="AS379" s="7781">
        <v>45628</v>
      </c>
      <c r="AT379" s="7736"/>
      <c r="AU379" s="7723">
        <v>200</v>
      </c>
      <c r="AV379" s="7721">
        <f>(AU379-AN379*1000)</f>
        <v>0</v>
      </c>
      <c r="AW379" s="7752">
        <f>(AU379*AQ379/1000)</f>
        <v>0</v>
      </c>
      <c r="AX379" s="7752">
        <f>(AW379*0.05)</f>
        <v>0</v>
      </c>
      <c r="AY379" s="7723">
        <v>5</v>
      </c>
      <c r="AZ379" s="8168"/>
      <c r="BU379" s="875"/>
      <c r="BV379" s="881"/>
      <c r="BW379" s="881"/>
      <c r="BX379" s="884"/>
      <c r="BY379" s="881"/>
      <c r="BZ379" s="881"/>
      <c r="CA379" s="1480"/>
      <c r="CB379" s="1241"/>
      <c r="CC379" s="885"/>
    </row>
    <row r="380" spans="17:81">
      <c r="Q380" s="7670"/>
      <c r="R380" s="7671"/>
      <c r="S380" s="7671"/>
      <c r="T380" s="7673"/>
      <c r="U380" s="7953"/>
      <c r="V380" s="8126"/>
      <c r="W380" s="7671"/>
      <c r="X380" s="7671"/>
      <c r="Y380" s="7681"/>
      <c r="Z380" s="7955"/>
      <c r="AA380" s="7958"/>
      <c r="AB380" s="7952"/>
      <c r="AC380" s="7680"/>
      <c r="AD380" s="7680"/>
      <c r="AE380" s="7681"/>
      <c r="AF380" s="7681"/>
      <c r="AG380" s="8127"/>
      <c r="AH380" s="7990"/>
      <c r="AI380" s="7649"/>
      <c r="AJ380" s="7996" t="s">
        <v>1617</v>
      </c>
      <c r="AK380" s="7714">
        <v>3</v>
      </c>
      <c r="AL380" s="7714" t="s">
        <v>1545</v>
      </c>
      <c r="AM380" s="7745">
        <v>45559</v>
      </c>
      <c r="AN380" s="7716">
        <v>0.2</v>
      </c>
      <c r="AO380" s="7717" t="s">
        <v>35</v>
      </c>
      <c r="AP380" s="7671">
        <f>(AN380*1000/500)</f>
        <v>0.4</v>
      </c>
      <c r="AQ380" s="7718">
        <v>0</v>
      </c>
      <c r="AR380" s="7746">
        <v>45628</v>
      </c>
      <c r="AS380" s="7781">
        <v>45628</v>
      </c>
      <c r="AT380" s="7736"/>
      <c r="AU380" s="7723">
        <v>200</v>
      </c>
      <c r="AV380" s="7721">
        <f>(AU380-AN380*1000)</f>
        <v>0</v>
      </c>
      <c r="AW380" s="7752">
        <f>(AU380*AQ380/1000)</f>
        <v>0</v>
      </c>
      <c r="AX380" s="7752">
        <f>(AW380*0.05)</f>
        <v>0</v>
      </c>
      <c r="AY380" s="7723">
        <v>5</v>
      </c>
      <c r="AZ380" s="8168"/>
    </row>
    <row r="381" spans="17:81">
      <c r="Q381" s="7670"/>
      <c r="R381" s="7671"/>
      <c r="S381" s="7671"/>
      <c r="T381" s="7673"/>
      <c r="U381" s="7953"/>
      <c r="V381" s="8126"/>
      <c r="W381" s="7671"/>
      <c r="X381" s="7671"/>
      <c r="Y381" s="7681"/>
      <c r="Z381" s="7955"/>
      <c r="AA381" s="7958"/>
      <c r="AB381" s="7952"/>
      <c r="AC381" s="7680"/>
      <c r="AD381" s="7680"/>
      <c r="AE381" s="7681"/>
      <c r="AF381" s="7681"/>
      <c r="AG381" s="8127"/>
      <c r="AH381" s="8186"/>
      <c r="AI381" s="7649"/>
      <c r="AJ381" s="7712" t="s">
        <v>1676</v>
      </c>
      <c r="AK381" s="7714">
        <v>4</v>
      </c>
      <c r="AL381" s="7714" t="s">
        <v>1545</v>
      </c>
      <c r="AM381" s="7745">
        <v>45559</v>
      </c>
      <c r="AN381" s="7716">
        <v>0.2</v>
      </c>
      <c r="AO381" s="7717" t="s">
        <v>35</v>
      </c>
      <c r="AP381" s="7671">
        <f>(AN381*1000/500)</f>
        <v>0.4</v>
      </c>
      <c r="AQ381" s="7718">
        <v>0</v>
      </c>
      <c r="AR381" s="7746">
        <v>45628</v>
      </c>
      <c r="AS381" s="7781">
        <v>45628</v>
      </c>
      <c r="AT381" s="7736"/>
      <c r="AU381" s="7723">
        <v>200</v>
      </c>
      <c r="AV381" s="7721">
        <f>(AU381-AN381*1000)</f>
        <v>0</v>
      </c>
      <c r="AW381" s="7752">
        <f>(AU381*AQ381/1000)</f>
        <v>0</v>
      </c>
      <c r="AX381" s="7752">
        <f>(AW381*0.05)</f>
        <v>0</v>
      </c>
      <c r="AY381" s="7723">
        <v>5</v>
      </c>
      <c r="AZ381" s="7948"/>
    </row>
    <row r="382" spans="17:81">
      <c r="Q382" s="7670"/>
      <c r="R382" s="7671"/>
      <c r="S382" s="7671"/>
      <c r="T382" s="7673"/>
      <c r="U382" s="7953"/>
      <c r="V382" s="8126"/>
      <c r="W382" s="7671"/>
      <c r="X382" s="7671"/>
      <c r="Y382" s="7681"/>
      <c r="Z382" s="7955"/>
      <c r="AA382" s="7958"/>
      <c r="AB382" s="7952"/>
      <c r="AC382" s="7680"/>
      <c r="AD382" s="7680"/>
      <c r="AE382" s="7681"/>
      <c r="AF382" s="7681"/>
      <c r="AG382" s="8127"/>
      <c r="AH382" s="8186"/>
      <c r="AI382" s="7649"/>
      <c r="AJ382" s="7704"/>
      <c r="AK382" s="7673"/>
      <c r="AL382" s="7673"/>
      <c r="AM382" s="7953"/>
      <c r="AN382" s="7708"/>
      <c r="AO382" s="7671"/>
      <c r="AP382" s="7671"/>
      <c r="AQ382" s="7732"/>
      <c r="AR382" s="7955"/>
      <c r="AS382" s="7958"/>
      <c r="AT382" s="7952"/>
      <c r="AU382" s="7682"/>
      <c r="AV382" s="7680"/>
      <c r="AW382" s="7727"/>
      <c r="AX382" s="7727"/>
      <c r="AY382" s="7682"/>
      <c r="AZ382" s="7948"/>
    </row>
    <row r="383" spans="17:81">
      <c r="Q383" s="7670"/>
      <c r="R383" s="7671"/>
      <c r="S383" s="7706"/>
      <c r="T383" s="7673"/>
      <c r="U383" s="7707"/>
      <c r="V383" s="7726"/>
      <c r="W383" s="7671"/>
      <c r="X383" s="7671"/>
      <c r="Y383" s="7681"/>
      <c r="Z383" s="7678"/>
      <c r="AA383" s="7679"/>
      <c r="AB383" s="7671"/>
      <c r="AC383" s="7680"/>
      <c r="AD383" s="7680"/>
      <c r="AE383" s="7727"/>
      <c r="AF383" s="7681"/>
      <c r="AG383" s="7673"/>
      <c r="AH383" s="7683"/>
      <c r="AI383" s="7649"/>
      <c r="AJ383" s="7996"/>
      <c r="AK383" s="7714"/>
      <c r="AL383" s="7714"/>
      <c r="AM383" s="7780"/>
      <c r="AN383" s="7728"/>
      <c r="AO383" s="7714"/>
      <c r="AP383" s="7714"/>
      <c r="AQ383" s="7718"/>
      <c r="AR383" s="7719"/>
      <c r="AS383" s="7720"/>
      <c r="AT383" s="7714"/>
      <c r="AU383" s="7721"/>
      <c r="AV383" s="7723"/>
      <c r="AW383" s="7752"/>
      <c r="AX383" s="7752"/>
      <c r="AY383" s="7714"/>
      <c r="AZ383" s="8169"/>
    </row>
    <row r="384" spans="17:81">
      <c r="Q384" s="7712"/>
      <c r="R384" s="7714"/>
      <c r="S384" s="7713"/>
      <c r="T384" s="7714"/>
      <c r="U384" s="7715"/>
      <c r="V384" s="7751"/>
      <c r="W384" s="7717"/>
      <c r="X384" s="7717"/>
      <c r="Y384" s="7718"/>
      <c r="Z384" s="7719"/>
      <c r="AA384" s="7763"/>
      <c r="AB384" s="7717"/>
      <c r="AC384" s="7721"/>
      <c r="AD384" s="7717"/>
      <c r="AE384" s="7722"/>
      <c r="AF384" s="7722"/>
      <c r="AG384" s="7723"/>
      <c r="AH384" s="8188"/>
      <c r="AI384" s="7649"/>
      <c r="AJ384" s="8170"/>
      <c r="AK384" s="8171"/>
      <c r="AL384" s="8171"/>
      <c r="AM384" s="8171"/>
      <c r="AN384" s="8171"/>
      <c r="AO384" s="8171"/>
      <c r="AP384" s="8171"/>
      <c r="AQ384" s="8171"/>
      <c r="AR384" s="7769"/>
      <c r="AS384" s="8171"/>
      <c r="AT384" s="8171"/>
      <c r="AU384" s="8172"/>
      <c r="AV384" s="8172"/>
      <c r="AW384" s="8171"/>
      <c r="AX384" s="8171"/>
      <c r="AY384" s="7769"/>
      <c r="AZ384" s="8039"/>
    </row>
    <row r="385" spans="17:81" ht="15" thickBot="1">
      <c r="Q385" s="7909"/>
      <c r="R385" s="7758"/>
      <c r="S385" s="7713"/>
      <c r="T385" s="7714"/>
      <c r="U385" s="7780"/>
      <c r="V385" s="7784"/>
      <c r="W385" s="7717"/>
      <c r="X385" s="7717"/>
      <c r="Y385" s="7722"/>
      <c r="Z385" s="7719"/>
      <c r="AA385" s="7720"/>
      <c r="AB385" s="7714"/>
      <c r="AC385" s="7755"/>
      <c r="AD385" s="7755"/>
      <c r="AE385" s="7756"/>
      <c r="AF385" s="7756"/>
      <c r="AG385" s="8021"/>
      <c r="AH385" s="7922"/>
      <c r="AI385" s="7649"/>
      <c r="AJ385" s="8003"/>
      <c r="AK385" s="8004"/>
      <c r="AL385" s="8004"/>
      <c r="AM385" s="8004"/>
      <c r="AN385" s="8004"/>
      <c r="AO385" s="8004"/>
      <c r="AP385" s="8004"/>
      <c r="AQ385" s="8004"/>
      <c r="AR385" s="7777"/>
      <c r="AS385" s="8004"/>
      <c r="AT385" s="8004"/>
      <c r="AU385" s="8173"/>
      <c r="AV385" s="8173"/>
      <c r="AW385" s="8004"/>
      <c r="AX385" s="8004"/>
      <c r="AY385" s="7777"/>
      <c r="AZ385" s="8006"/>
    </row>
    <row r="386" spans="17:81">
      <c r="Q386" s="7704"/>
      <c r="R386" s="7725"/>
      <c r="S386" s="7673"/>
      <c r="T386" s="7673"/>
      <c r="U386" s="7674"/>
      <c r="V386" s="7962"/>
      <c r="W386" s="7673"/>
      <c r="X386" s="7673"/>
      <c r="Y386" s="7732"/>
      <c r="Z386" s="7678"/>
      <c r="AA386" s="7679"/>
      <c r="AB386" s="7673"/>
      <c r="AC386" s="7680"/>
      <c r="AD386" s="7673"/>
      <c r="AE386" s="7727"/>
      <c r="AF386" s="7727"/>
      <c r="AG386" s="7963"/>
      <c r="AH386" s="7711"/>
      <c r="AI386" s="7649"/>
      <c r="AJ386" s="7988"/>
      <c r="AK386" s="7988"/>
      <c r="AL386" s="7988"/>
      <c r="AM386" s="7988"/>
      <c r="AN386" s="7988"/>
      <c r="AO386" s="7988"/>
      <c r="AP386" s="7988"/>
      <c r="AQ386" s="7988"/>
      <c r="AR386" s="7649"/>
      <c r="AS386" s="7988"/>
      <c r="AT386" s="7988"/>
      <c r="AU386" s="8386"/>
      <c r="AV386" s="8386"/>
      <c r="AW386" s="7988"/>
      <c r="AX386" s="7988"/>
      <c r="AY386" s="7649"/>
      <c r="AZ386" s="7649"/>
    </row>
    <row r="387" spans="17:81" ht="18" thickBot="1">
      <c r="Q387" s="7889"/>
      <c r="R387" s="7890"/>
      <c r="S387" s="7890"/>
      <c r="T387" s="7890"/>
      <c r="U387" s="7890"/>
      <c r="V387" s="7890"/>
      <c r="W387" s="7890"/>
      <c r="X387" s="7890"/>
      <c r="Y387" s="7890"/>
      <c r="Z387" s="7890"/>
      <c r="AA387" s="7891"/>
      <c r="AB387" s="7890"/>
      <c r="AC387" s="7890"/>
      <c r="AD387" s="7890"/>
      <c r="AE387" s="8145">
        <f>SUM(AE351:AE386)</f>
        <v>11420</v>
      </c>
      <c r="AF387" s="8145">
        <f>SUM(AF351:AF386)</f>
        <v>571</v>
      </c>
      <c r="AG387" s="8657"/>
      <c r="AH387" s="8146"/>
      <c r="AI387" s="7649"/>
      <c r="AJ387" s="8166" t="s">
        <v>1835</v>
      </c>
      <c r="AK387" s="7649" t="s">
        <v>1836</v>
      </c>
      <c r="AL387" s="7649"/>
      <c r="AM387" s="7649"/>
      <c r="AN387" s="7649"/>
      <c r="AO387" s="7649"/>
      <c r="AP387" s="7649"/>
      <c r="AQ387" s="7649"/>
      <c r="AR387" s="7649"/>
      <c r="AS387" s="7649"/>
      <c r="AT387" s="7649"/>
      <c r="AU387" s="7649"/>
      <c r="AV387" s="7649"/>
      <c r="AW387" s="7649"/>
      <c r="AX387" s="7649"/>
      <c r="AY387" s="7649"/>
      <c r="AZ387" s="7649"/>
    </row>
    <row r="388" spans="17:81">
      <c r="Q388" s="7782"/>
      <c r="R388" s="7782"/>
      <c r="S388" s="7782"/>
      <c r="T388" s="7782"/>
      <c r="U388" s="7782"/>
      <c r="V388" s="7782"/>
      <c r="W388" s="7782"/>
      <c r="X388" s="7782"/>
      <c r="Y388" s="7782"/>
      <c r="Z388" s="7782"/>
      <c r="AA388" s="7782"/>
      <c r="AB388" s="7782"/>
      <c r="AC388" s="7782"/>
      <c r="AD388" s="7782"/>
      <c r="AE388" s="7782"/>
      <c r="AF388" s="7782"/>
      <c r="AG388" s="7782"/>
      <c r="AH388" s="7684"/>
      <c r="AI388" s="7649"/>
      <c r="AJ388" s="7656"/>
      <c r="AK388" s="7661"/>
      <c r="AL388" s="7662" t="s">
        <v>14</v>
      </c>
      <c r="AM388" s="7662" t="s">
        <v>12</v>
      </c>
      <c r="AN388" s="7662"/>
      <c r="AO388" s="7662"/>
      <c r="AP388" s="7662"/>
      <c r="AQ388" s="7662" t="s">
        <v>15</v>
      </c>
      <c r="AR388" s="7662" t="s">
        <v>12</v>
      </c>
      <c r="AS388" s="7662" t="s">
        <v>12</v>
      </c>
      <c r="AT388" s="7662"/>
      <c r="AU388" s="7662"/>
      <c r="AV388" s="7662"/>
      <c r="AW388" s="7662"/>
      <c r="AX388" s="7662" t="s">
        <v>0</v>
      </c>
      <c r="AY388" s="7663"/>
      <c r="AZ388" s="7664"/>
    </row>
    <row r="389" spans="17:81" ht="24" thickBot="1">
      <c r="Q389" s="7652" t="s">
        <v>1691</v>
      </c>
      <c r="R389" s="7653"/>
      <c r="S389" s="7650"/>
      <c r="T389" s="7650"/>
      <c r="U389" s="7650"/>
      <c r="V389" s="7650"/>
      <c r="W389" s="7650"/>
      <c r="X389" s="7650"/>
      <c r="Y389" s="7650"/>
      <c r="Z389" s="7650"/>
      <c r="AA389" s="7650"/>
      <c r="AB389" s="7650"/>
      <c r="AC389" s="7650"/>
      <c r="AD389" s="7650"/>
      <c r="AE389" s="7650"/>
      <c r="AF389" s="7650"/>
      <c r="AG389" s="7650"/>
      <c r="AH389" s="8653"/>
      <c r="AI389" s="7649"/>
      <c r="AJ389" s="7660" t="s">
        <v>4</v>
      </c>
      <c r="AK389" s="7666" t="s">
        <v>18</v>
      </c>
      <c r="AL389" s="7667" t="s">
        <v>19</v>
      </c>
      <c r="AM389" s="7667" t="s">
        <v>19</v>
      </c>
      <c r="AN389" s="7667" t="s">
        <v>20</v>
      </c>
      <c r="AO389" s="7667" t="s">
        <v>21</v>
      </c>
      <c r="AP389" s="7667" t="s">
        <v>1559</v>
      </c>
      <c r="AQ389" s="7667" t="s">
        <v>22</v>
      </c>
      <c r="AR389" s="7667" t="s">
        <v>23</v>
      </c>
      <c r="AS389" s="7667" t="s">
        <v>23</v>
      </c>
      <c r="AT389" s="7667" t="s">
        <v>24</v>
      </c>
      <c r="AU389" s="7667" t="s">
        <v>20</v>
      </c>
      <c r="AV389" s="7667" t="s">
        <v>25</v>
      </c>
      <c r="AW389" s="7667" t="s">
        <v>0</v>
      </c>
      <c r="AX389" s="7667" t="s">
        <v>1363</v>
      </c>
      <c r="AY389" s="7668" t="s">
        <v>1388</v>
      </c>
      <c r="AZ389" s="7669" t="s">
        <v>26</v>
      </c>
      <c r="BU389" s="583"/>
      <c r="BY389" s="2"/>
    </row>
    <row r="390" spans="17:81" ht="15" thickBot="1">
      <c r="Q390" s="7656"/>
      <c r="R390" s="7656"/>
      <c r="S390" s="7656"/>
      <c r="T390" s="7656" t="s">
        <v>14</v>
      </c>
      <c r="U390" s="7656" t="s">
        <v>12</v>
      </c>
      <c r="V390" s="7656"/>
      <c r="W390" s="7656"/>
      <c r="X390" s="7656"/>
      <c r="Y390" s="7656" t="s">
        <v>15</v>
      </c>
      <c r="Z390" s="7656" t="s">
        <v>12</v>
      </c>
      <c r="AA390" s="7656" t="s">
        <v>12</v>
      </c>
      <c r="AB390" s="7656"/>
      <c r="AC390" s="7656"/>
      <c r="AD390" s="7656"/>
      <c r="AE390" s="7656"/>
      <c r="AF390" s="7656" t="s">
        <v>0</v>
      </c>
      <c r="AG390" s="7656"/>
      <c r="AH390" s="7656"/>
      <c r="AI390" s="7649"/>
      <c r="AJ390" s="7665"/>
      <c r="AK390" s="7685"/>
      <c r="AL390" s="7686" t="s">
        <v>3</v>
      </c>
      <c r="AM390" s="7686" t="s">
        <v>18</v>
      </c>
      <c r="AN390" s="7686"/>
      <c r="AO390" s="7686"/>
      <c r="AP390" s="7686"/>
      <c r="AQ390" s="7686" t="s">
        <v>21</v>
      </c>
      <c r="AR390" s="7686" t="s">
        <v>27</v>
      </c>
      <c r="AS390" s="7686" t="s">
        <v>28</v>
      </c>
      <c r="AT390" s="7686"/>
      <c r="AU390" s="7686"/>
      <c r="AV390" s="7686"/>
      <c r="AW390" s="7686"/>
      <c r="AX390" s="7686" t="s">
        <v>11</v>
      </c>
      <c r="AY390" s="7687"/>
      <c r="AZ390" s="7688"/>
      <c r="BU390" s="2605"/>
      <c r="BV390" s="2605"/>
      <c r="BW390" s="1775"/>
      <c r="BX390" s="1775"/>
      <c r="BY390" s="1775"/>
      <c r="BZ390" s="2605"/>
      <c r="CA390" s="1775"/>
      <c r="CB390" s="1775"/>
      <c r="CC390" s="1775"/>
    </row>
    <row r="391" spans="17:81">
      <c r="Q391" s="7660" t="s">
        <v>3</v>
      </c>
      <c r="R391" s="7660" t="s">
        <v>4</v>
      </c>
      <c r="S391" s="7660" t="s">
        <v>18</v>
      </c>
      <c r="T391" s="7660" t="s">
        <v>19</v>
      </c>
      <c r="U391" s="7660" t="s">
        <v>19</v>
      </c>
      <c r="V391" s="7660" t="s">
        <v>20</v>
      </c>
      <c r="W391" s="7660" t="s">
        <v>21</v>
      </c>
      <c r="X391" s="7660" t="s">
        <v>1559</v>
      </c>
      <c r="Y391" s="7660" t="s">
        <v>22</v>
      </c>
      <c r="Z391" s="7660" t="s">
        <v>23</v>
      </c>
      <c r="AA391" s="7660" t="s">
        <v>23</v>
      </c>
      <c r="AB391" s="7660" t="s">
        <v>1227</v>
      </c>
      <c r="AC391" s="7660" t="s">
        <v>20</v>
      </c>
      <c r="AD391" s="7660" t="s">
        <v>25</v>
      </c>
      <c r="AE391" s="7660" t="s">
        <v>0</v>
      </c>
      <c r="AF391" s="7660" t="s">
        <v>1363</v>
      </c>
      <c r="AG391" s="7660" t="s">
        <v>1388</v>
      </c>
      <c r="AH391" s="7660" t="s">
        <v>26</v>
      </c>
      <c r="AI391" s="7649"/>
      <c r="AJ391" s="8176" t="s">
        <v>1618</v>
      </c>
      <c r="AK391" s="8043">
        <v>1</v>
      </c>
      <c r="AL391" s="8369" t="s">
        <v>1837</v>
      </c>
      <c r="AM391" s="8370">
        <v>45832</v>
      </c>
      <c r="AN391" s="8578">
        <v>1.5</v>
      </c>
      <c r="AO391" s="8372" t="s">
        <v>35</v>
      </c>
      <c r="AP391" s="8047">
        <f>(AN391*1000/500)</f>
        <v>3</v>
      </c>
      <c r="AQ391" s="8045">
        <v>526.20000000000005</v>
      </c>
      <c r="AR391" s="8107">
        <v>45848</v>
      </c>
      <c r="AS391" s="8180">
        <v>45835</v>
      </c>
      <c r="AT391" s="8372">
        <v>25058</v>
      </c>
      <c r="AU391" s="8490">
        <v>1500</v>
      </c>
      <c r="AV391" s="8490">
        <v>0</v>
      </c>
      <c r="AW391" s="8045">
        <f>(AU391*AQ391/1000)</f>
        <v>789.30000000000007</v>
      </c>
      <c r="AX391" s="8045">
        <f>(AW391*0.05)</f>
        <v>39.465000000000003</v>
      </c>
      <c r="AY391" s="8579">
        <v>5</v>
      </c>
      <c r="AZ391" s="8167"/>
      <c r="BU391" s="1775"/>
      <c r="BV391" s="1775"/>
      <c r="BW391" s="1775"/>
      <c r="BX391" s="1775"/>
      <c r="BY391" s="1775"/>
      <c r="BZ391" s="1775"/>
      <c r="CA391" s="1775"/>
      <c r="CB391" s="1775"/>
      <c r="CC391" s="1775"/>
    </row>
    <row r="392" spans="17:81" ht="15" thickBot="1">
      <c r="Q392" s="7665"/>
      <c r="R392" s="7665"/>
      <c r="S392" s="7665"/>
      <c r="T392" s="7665" t="s">
        <v>3</v>
      </c>
      <c r="U392" s="7665" t="s">
        <v>18</v>
      </c>
      <c r="V392" s="7665"/>
      <c r="W392" s="7665"/>
      <c r="X392" s="7665"/>
      <c r="Y392" s="7665" t="s">
        <v>21</v>
      </c>
      <c r="Z392" s="7665" t="s">
        <v>27</v>
      </c>
      <c r="AA392" s="7665" t="s">
        <v>28</v>
      </c>
      <c r="AB392" s="7665"/>
      <c r="AC392" s="7665"/>
      <c r="AD392" s="7665"/>
      <c r="AE392" s="7665"/>
      <c r="AF392" s="7665" t="s">
        <v>11</v>
      </c>
      <c r="AG392" s="7665"/>
      <c r="AH392" s="7665"/>
      <c r="AI392" s="7649"/>
      <c r="AJ392" s="8176" t="s">
        <v>1777</v>
      </c>
      <c r="AK392" s="8047">
        <v>2</v>
      </c>
      <c r="AL392" s="8043" t="s">
        <v>1837</v>
      </c>
      <c r="AM392" s="8370">
        <v>45832</v>
      </c>
      <c r="AN392" s="8580">
        <v>1.5</v>
      </c>
      <c r="AO392" s="8047" t="s">
        <v>35</v>
      </c>
      <c r="AP392" s="8047">
        <f>(AN392*1000/500)</f>
        <v>3</v>
      </c>
      <c r="AQ392" s="8049">
        <v>412.9</v>
      </c>
      <c r="AR392" s="8107">
        <v>45848</v>
      </c>
      <c r="AS392" s="8180">
        <v>45835</v>
      </c>
      <c r="AT392" s="8369">
        <v>25058</v>
      </c>
      <c r="AU392" s="8048">
        <v>1500</v>
      </c>
      <c r="AV392" s="8048">
        <f>(AU392-AN392*1000)</f>
        <v>0</v>
      </c>
      <c r="AW392" s="8049">
        <f>(AU392*AQ392/1000)</f>
        <v>619.35</v>
      </c>
      <c r="AX392" s="8049">
        <f>(AW392*0.05)</f>
        <v>30.967500000000001</v>
      </c>
      <c r="AY392" s="8383">
        <v>5</v>
      </c>
      <c r="AZ392" s="8168"/>
      <c r="BU392" s="2605"/>
      <c r="BV392" s="2605"/>
      <c r="BW392" s="1775"/>
      <c r="BX392" s="1775"/>
      <c r="BY392" s="1775"/>
      <c r="BZ392" s="2605"/>
      <c r="CA392" s="1775"/>
      <c r="CB392" s="1775"/>
      <c r="CC392" s="1775"/>
    </row>
    <row r="393" spans="17:81">
      <c r="Q393" s="8217"/>
      <c r="R393" s="8076"/>
      <c r="S393" s="8073"/>
      <c r="T393" s="8073"/>
      <c r="U393" s="8074"/>
      <c r="V393" s="8218"/>
      <c r="W393" s="8076"/>
      <c r="X393" s="8076"/>
      <c r="Y393" s="8219"/>
      <c r="Z393" s="8078"/>
      <c r="AA393" s="8220"/>
      <c r="AB393" s="8073"/>
      <c r="AC393" s="8221"/>
      <c r="AD393" s="8080"/>
      <c r="AE393" s="8222"/>
      <c r="AF393" s="8222"/>
      <c r="AG393" s="8221"/>
      <c r="AH393" s="8663"/>
      <c r="AI393" s="7649"/>
      <c r="AJ393" s="7996"/>
      <c r="AK393" s="7714"/>
      <c r="AL393" s="7714"/>
      <c r="AM393" s="7745"/>
      <c r="AN393" s="7716"/>
      <c r="AO393" s="7717"/>
      <c r="AP393" s="7671"/>
      <c r="AQ393" s="7718"/>
      <c r="AR393" s="7746"/>
      <c r="AS393" s="7781"/>
      <c r="AT393" s="7736"/>
      <c r="AU393" s="7723"/>
      <c r="AV393" s="7721"/>
      <c r="AW393" s="7752"/>
      <c r="AX393" s="7752"/>
      <c r="AY393" s="7723"/>
      <c r="AZ393" s="8168"/>
      <c r="BU393" s="875"/>
      <c r="BV393" s="876"/>
      <c r="BW393" s="875"/>
      <c r="BX393" s="877"/>
      <c r="BY393" s="878"/>
      <c r="BZ393" s="875"/>
      <c r="CA393" s="879"/>
      <c r="CB393" s="886"/>
      <c r="CC393" s="880"/>
    </row>
    <row r="394" spans="17:81">
      <c r="Q394" s="7670"/>
      <c r="R394" s="7671"/>
      <c r="S394" s="7673"/>
      <c r="T394" s="7673"/>
      <c r="U394" s="7953"/>
      <c r="V394" s="7708"/>
      <c r="W394" s="7671"/>
      <c r="X394" s="7671"/>
      <c r="Y394" s="7732"/>
      <c r="Z394" s="7955"/>
      <c r="AA394" s="7958"/>
      <c r="AB394" s="7952"/>
      <c r="AC394" s="7682"/>
      <c r="AD394" s="7680"/>
      <c r="AE394" s="7727"/>
      <c r="AF394" s="7727"/>
      <c r="AG394" s="7682"/>
      <c r="AH394" s="8195"/>
      <c r="AI394" s="7649"/>
      <c r="AJ394" s="7712"/>
      <c r="AK394" s="7714"/>
      <c r="AL394" s="7714"/>
      <c r="AM394" s="7745"/>
      <c r="AN394" s="7716"/>
      <c r="AO394" s="7717"/>
      <c r="AP394" s="7671"/>
      <c r="AQ394" s="7718"/>
      <c r="AR394" s="7746"/>
      <c r="AS394" s="7781"/>
      <c r="AT394" s="7736"/>
      <c r="AU394" s="7723"/>
      <c r="AV394" s="7721"/>
      <c r="AW394" s="7752"/>
      <c r="AX394" s="7752"/>
      <c r="AY394" s="7723"/>
      <c r="AZ394" s="7948"/>
      <c r="BU394" s="726"/>
      <c r="BV394" s="888"/>
      <c r="BW394" s="726"/>
      <c r="BX394" s="723"/>
      <c r="BY394" s="887"/>
      <c r="BZ394" s="875"/>
      <c r="CA394" s="879"/>
      <c r="CB394" s="886"/>
      <c r="CC394" s="880"/>
    </row>
    <row r="395" spans="17:81" ht="15" thickBot="1">
      <c r="Q395" s="7670"/>
      <c r="R395" s="7671"/>
      <c r="S395" s="7673"/>
      <c r="T395" s="7673"/>
      <c r="U395" s="7953"/>
      <c r="V395" s="7708"/>
      <c r="W395" s="7671"/>
      <c r="X395" s="7671"/>
      <c r="Y395" s="7732"/>
      <c r="Z395" s="7955"/>
      <c r="AA395" s="7958"/>
      <c r="AB395" s="7952"/>
      <c r="AC395" s="7682"/>
      <c r="AD395" s="7680"/>
      <c r="AE395" s="7727"/>
      <c r="AF395" s="7727"/>
      <c r="AG395" s="7682"/>
      <c r="AH395" s="7991"/>
      <c r="AI395" s="7649"/>
      <c r="AJ395" s="7965"/>
      <c r="AK395" s="7973"/>
      <c r="AL395" s="7973"/>
      <c r="AM395" s="8225"/>
      <c r="AN395" s="8577"/>
      <c r="AO395" s="7967"/>
      <c r="AP395" s="7967"/>
      <c r="AQ395" s="8205"/>
      <c r="AR395" s="8229"/>
      <c r="AS395" s="8230"/>
      <c r="AT395" s="8224"/>
      <c r="AU395" s="8056"/>
      <c r="AV395" s="7974"/>
      <c r="AW395" s="8206"/>
      <c r="AX395" s="8206"/>
      <c r="AY395" s="8056"/>
      <c r="AZ395" s="8256"/>
      <c r="BU395" s="875"/>
      <c r="BV395" s="876"/>
      <c r="BW395" s="875"/>
      <c r="BX395" s="877"/>
      <c r="BY395" s="878"/>
      <c r="BZ395" s="875"/>
      <c r="CA395" s="879"/>
      <c r="CB395" s="886"/>
      <c r="CC395" s="880"/>
    </row>
    <row r="396" spans="17:81">
      <c r="Q396" s="7670"/>
      <c r="R396" s="7673"/>
      <c r="S396" s="7673"/>
      <c r="T396" s="7673"/>
      <c r="U396" s="7953"/>
      <c r="V396" s="7708"/>
      <c r="W396" s="7671"/>
      <c r="X396" s="7671"/>
      <c r="Y396" s="7732"/>
      <c r="Z396" s="7955"/>
      <c r="AA396" s="7958"/>
      <c r="AB396" s="7952"/>
      <c r="AC396" s="7682"/>
      <c r="AD396" s="7680"/>
      <c r="AE396" s="7727"/>
      <c r="AF396" s="7727"/>
      <c r="AG396" s="7682"/>
      <c r="AH396" s="7991"/>
      <c r="AI396" s="7649"/>
      <c r="AJ396" s="8018"/>
      <c r="AK396" s="8018"/>
      <c r="AL396" s="8018"/>
      <c r="AM396" s="8019"/>
      <c r="AN396" s="8019"/>
      <c r="AO396" s="8019"/>
      <c r="AP396" s="8019"/>
      <c r="AQ396" s="8019"/>
      <c r="AR396" s="8019"/>
      <c r="AS396" s="8019"/>
      <c r="AT396" s="8019"/>
      <c r="AU396" s="8019"/>
      <c r="AV396" s="8019"/>
      <c r="AW396" s="8019"/>
      <c r="AX396" s="8019"/>
      <c r="AY396" s="8019"/>
      <c r="AZ396" s="8019"/>
      <c r="BU396" s="875"/>
      <c r="BV396" s="876"/>
      <c r="BW396" s="875"/>
      <c r="BX396" s="877"/>
      <c r="BY396" s="878"/>
      <c r="BZ396" s="875"/>
      <c r="CA396" s="879"/>
      <c r="CB396" s="886"/>
      <c r="CC396" s="880"/>
    </row>
    <row r="397" spans="17:81">
      <c r="Q397" s="7670"/>
      <c r="R397" s="7671"/>
      <c r="S397" s="7706"/>
      <c r="T397" s="7673"/>
      <c r="U397" s="7707"/>
      <c r="V397" s="7680"/>
      <c r="W397" s="7671"/>
      <c r="X397" s="7671"/>
      <c r="Y397" s="7681"/>
      <c r="Z397" s="7678"/>
      <c r="AA397" s="7679"/>
      <c r="AB397" s="7671"/>
      <c r="AC397" s="7680"/>
      <c r="AD397" s="7680"/>
      <c r="AE397" s="7727"/>
      <c r="AF397" s="7681"/>
      <c r="AG397" s="7952"/>
      <c r="AH397" s="7991"/>
      <c r="AI397" s="7649"/>
      <c r="AJ397" s="8018"/>
      <c r="AK397" s="8018"/>
      <c r="AL397" s="8018"/>
      <c r="AM397" s="8019"/>
      <c r="AN397" s="8019"/>
      <c r="AO397" s="8019"/>
      <c r="AP397" s="8019"/>
      <c r="AQ397" s="8019"/>
      <c r="AR397" s="8019"/>
      <c r="AS397" s="8019"/>
      <c r="AT397" s="8019"/>
      <c r="AU397" s="8019"/>
      <c r="AV397" s="8019"/>
      <c r="AW397" s="8019"/>
      <c r="AX397" s="8019"/>
      <c r="AY397" s="8019"/>
      <c r="AZ397" s="8019"/>
      <c r="BU397" s="875"/>
      <c r="BV397" s="876"/>
      <c r="BW397" s="875"/>
      <c r="BX397" s="877"/>
      <c r="BY397" s="878"/>
      <c r="BZ397" s="875"/>
      <c r="CA397" s="879"/>
      <c r="CB397" s="886"/>
      <c r="CC397" s="880"/>
    </row>
    <row r="398" spans="17:81" ht="18" thickBot="1">
      <c r="Q398" s="7670"/>
      <c r="R398" s="7671"/>
      <c r="S398" s="7706"/>
      <c r="T398" s="7673"/>
      <c r="U398" s="7707"/>
      <c r="V398" s="7680"/>
      <c r="W398" s="7671"/>
      <c r="X398" s="7671"/>
      <c r="Y398" s="7681"/>
      <c r="Z398" s="7678"/>
      <c r="AA398" s="7679"/>
      <c r="AB398" s="7671"/>
      <c r="AC398" s="7680"/>
      <c r="AD398" s="7680"/>
      <c r="AE398" s="7727"/>
      <c r="AF398" s="7681"/>
      <c r="AG398" s="7673"/>
      <c r="AH398" s="7991"/>
      <c r="AI398" s="7649"/>
      <c r="AJ398" s="8166" t="s">
        <v>434</v>
      </c>
      <c r="AK398" s="7649"/>
      <c r="AL398" s="7649"/>
      <c r="AM398" s="7649"/>
      <c r="AN398" s="7649"/>
      <c r="AO398" s="7649"/>
      <c r="AP398" s="7649"/>
      <c r="AQ398" s="7649"/>
      <c r="AR398" s="7649"/>
      <c r="AS398" s="7649"/>
      <c r="AT398" s="7649"/>
      <c r="AU398" s="7649"/>
      <c r="AV398" s="7649"/>
      <c r="AW398" s="7649"/>
      <c r="AX398" s="7649"/>
      <c r="AY398" s="7649"/>
      <c r="AZ398" s="7649"/>
      <c r="BU398" s="726"/>
      <c r="BV398" s="888"/>
      <c r="BW398" s="726"/>
      <c r="BX398" s="723"/>
      <c r="BY398" s="889"/>
      <c r="BZ398" s="726"/>
      <c r="CA398" s="724"/>
      <c r="CB398" s="768"/>
      <c r="CC398" s="890"/>
    </row>
    <row r="399" spans="17:81">
      <c r="Q399" s="7670"/>
      <c r="R399" s="7671"/>
      <c r="S399" s="7709"/>
      <c r="T399" s="7673"/>
      <c r="U399" s="7707"/>
      <c r="V399" s="7726"/>
      <c r="W399" s="7671"/>
      <c r="X399" s="7709"/>
      <c r="Y399" s="7681"/>
      <c r="Z399" s="7678"/>
      <c r="AA399" s="7679"/>
      <c r="AB399" s="7673"/>
      <c r="AC399" s="7682"/>
      <c r="AD399" s="7680"/>
      <c r="AE399" s="7727"/>
      <c r="AF399" s="7727"/>
      <c r="AG399" s="7673"/>
      <c r="AH399" s="7991"/>
      <c r="AI399" s="7649"/>
      <c r="AJ399" s="7656"/>
      <c r="AK399" s="7661"/>
      <c r="AL399" s="7662" t="s">
        <v>14</v>
      </c>
      <c r="AM399" s="7662" t="s">
        <v>12</v>
      </c>
      <c r="AN399" s="7662"/>
      <c r="AO399" s="7662"/>
      <c r="AP399" s="7662"/>
      <c r="AQ399" s="7662" t="s">
        <v>15</v>
      </c>
      <c r="AR399" s="7662" t="s">
        <v>12</v>
      </c>
      <c r="AS399" s="7662" t="s">
        <v>12</v>
      </c>
      <c r="AT399" s="7662"/>
      <c r="AU399" s="7662"/>
      <c r="AV399" s="7662"/>
      <c r="AW399" s="7662"/>
      <c r="AX399" s="7662" t="s">
        <v>0</v>
      </c>
      <c r="AY399" s="7663"/>
      <c r="AZ399" s="7664"/>
      <c r="BU399" s="726"/>
      <c r="BV399" s="888"/>
      <c r="BW399" s="726"/>
      <c r="BX399" s="723"/>
      <c r="BY399" s="889"/>
      <c r="BZ399" s="726"/>
      <c r="CA399" s="724"/>
      <c r="CB399" s="768"/>
      <c r="CC399" s="890"/>
    </row>
    <row r="400" spans="17:81">
      <c r="Q400" s="7670"/>
      <c r="R400" s="7671"/>
      <c r="S400" s="7672"/>
      <c r="T400" s="7673"/>
      <c r="U400" s="7674"/>
      <c r="V400" s="7675"/>
      <c r="W400" s="7676"/>
      <c r="X400" s="7676"/>
      <c r="Y400" s="7677"/>
      <c r="Z400" s="7678"/>
      <c r="AA400" s="7679"/>
      <c r="AB400" s="7671"/>
      <c r="AC400" s="7680"/>
      <c r="AD400" s="7680"/>
      <c r="AE400" s="7681"/>
      <c r="AF400" s="7681"/>
      <c r="AG400" s="7682"/>
      <c r="AH400" s="7991"/>
      <c r="AI400" s="7649"/>
      <c r="AJ400" s="7660" t="s">
        <v>4</v>
      </c>
      <c r="AK400" s="7666" t="s">
        <v>18</v>
      </c>
      <c r="AL400" s="7667" t="s">
        <v>19</v>
      </c>
      <c r="AM400" s="7667" t="s">
        <v>19</v>
      </c>
      <c r="AN400" s="7667" t="s">
        <v>20</v>
      </c>
      <c r="AO400" s="7667" t="s">
        <v>21</v>
      </c>
      <c r="AP400" s="7667" t="s">
        <v>1559</v>
      </c>
      <c r="AQ400" s="7667" t="s">
        <v>22</v>
      </c>
      <c r="AR400" s="7667" t="s">
        <v>23</v>
      </c>
      <c r="AS400" s="7667" t="s">
        <v>23</v>
      </c>
      <c r="AT400" s="7667" t="s">
        <v>24</v>
      </c>
      <c r="AU400" s="7667" t="s">
        <v>20</v>
      </c>
      <c r="AV400" s="7667" t="s">
        <v>25</v>
      </c>
      <c r="AW400" s="7667" t="s">
        <v>0</v>
      </c>
      <c r="AX400" s="7667" t="s">
        <v>1363</v>
      </c>
      <c r="AY400" s="7668" t="s">
        <v>1388</v>
      </c>
      <c r="AZ400" s="7669" t="s">
        <v>26</v>
      </c>
    </row>
    <row r="401" spans="17:81" ht="15" thickBot="1">
      <c r="Q401" s="7670"/>
      <c r="R401" s="7671"/>
      <c r="S401" s="7672"/>
      <c r="T401" s="7673"/>
      <c r="U401" s="7674"/>
      <c r="V401" s="7675"/>
      <c r="W401" s="7676"/>
      <c r="X401" s="7676"/>
      <c r="Y401" s="7677"/>
      <c r="Z401" s="7678"/>
      <c r="AA401" s="7679"/>
      <c r="AB401" s="7671"/>
      <c r="AC401" s="7680"/>
      <c r="AD401" s="7680"/>
      <c r="AE401" s="7681"/>
      <c r="AF401" s="7681"/>
      <c r="AG401" s="7682"/>
      <c r="AH401" s="7991"/>
      <c r="AI401" s="7649"/>
      <c r="AJ401" s="7665"/>
      <c r="AK401" s="7685"/>
      <c r="AL401" s="7686" t="s">
        <v>3</v>
      </c>
      <c r="AM401" s="7686" t="s">
        <v>18</v>
      </c>
      <c r="AN401" s="7686"/>
      <c r="AO401" s="7686"/>
      <c r="AP401" s="7686"/>
      <c r="AQ401" s="7686" t="s">
        <v>21</v>
      </c>
      <c r="AR401" s="7686" t="s">
        <v>27</v>
      </c>
      <c r="AS401" s="7686" t="s">
        <v>28</v>
      </c>
      <c r="AT401" s="7686"/>
      <c r="AU401" s="7686"/>
      <c r="AV401" s="7686"/>
      <c r="AW401" s="7686"/>
      <c r="AX401" s="7686" t="s">
        <v>11</v>
      </c>
      <c r="AY401" s="7687"/>
      <c r="AZ401" s="7688"/>
      <c r="BU401" s="1492"/>
      <c r="BV401" s="1492"/>
      <c r="BW401" s="1492"/>
      <c r="BX401" s="1492"/>
      <c r="BY401" s="6665"/>
      <c r="BZ401" s="719"/>
      <c r="CA401" s="6666"/>
      <c r="CB401" s="1492"/>
      <c r="CC401" s="6667"/>
    </row>
    <row r="402" spans="17:81">
      <c r="Q402" s="7704"/>
      <c r="R402" s="7705"/>
      <c r="S402" s="7706"/>
      <c r="T402" s="7673"/>
      <c r="U402" s="7707"/>
      <c r="V402" s="7708"/>
      <c r="W402" s="7671"/>
      <c r="X402" s="7709"/>
      <c r="Y402" s="7681"/>
      <c r="Z402" s="7955"/>
      <c r="AA402" s="8085"/>
      <c r="AB402" s="7671"/>
      <c r="AC402" s="7680"/>
      <c r="AD402" s="7680"/>
      <c r="AE402" s="7710"/>
      <c r="AF402" s="7677"/>
      <c r="AG402" s="7673"/>
      <c r="AH402" s="7991"/>
      <c r="AI402" s="7649"/>
      <c r="AJ402" s="7992" t="s">
        <v>1541</v>
      </c>
      <c r="AK402" s="7993">
        <v>440</v>
      </c>
      <c r="AL402" s="7803">
        <v>7107</v>
      </c>
      <c r="AM402" s="7939">
        <v>45687</v>
      </c>
      <c r="AN402" s="7896">
        <v>16</v>
      </c>
      <c r="AO402" s="7806" t="s">
        <v>35</v>
      </c>
      <c r="AP402" s="7806">
        <v>16</v>
      </c>
      <c r="AQ402" s="7916">
        <v>275.10000000000002</v>
      </c>
      <c r="AR402" s="7808">
        <v>45336</v>
      </c>
      <c r="AS402" s="7895">
        <v>45698</v>
      </c>
      <c r="AT402" s="7806">
        <v>24309</v>
      </c>
      <c r="AU402" s="7896">
        <v>16000</v>
      </c>
      <c r="AV402" s="7896">
        <f>(AU402-AN402*1000)</f>
        <v>0</v>
      </c>
      <c r="AW402" s="7915">
        <v>5290</v>
      </c>
      <c r="AX402" s="7916">
        <v>264.5</v>
      </c>
      <c r="AY402" s="8022">
        <v>5</v>
      </c>
      <c r="AZ402" s="8167"/>
    </row>
    <row r="403" spans="17:81" ht="23.4">
      <c r="Q403" s="7704"/>
      <c r="R403" s="7725"/>
      <c r="S403" s="7706"/>
      <c r="T403" s="7673"/>
      <c r="U403" s="7707"/>
      <c r="V403" s="7726"/>
      <c r="W403" s="7671"/>
      <c r="X403" s="7671"/>
      <c r="Y403" s="7681"/>
      <c r="Z403" s="7955"/>
      <c r="AA403" s="8085"/>
      <c r="AB403" s="7671"/>
      <c r="AC403" s="7680"/>
      <c r="AD403" s="7680"/>
      <c r="AE403" s="7727"/>
      <c r="AF403" s="7681"/>
      <c r="AG403" s="7673"/>
      <c r="AH403" s="7991"/>
      <c r="AI403" s="7649"/>
      <c r="AJ403" s="8002"/>
      <c r="AK403" s="7706"/>
      <c r="AL403" s="7673"/>
      <c r="AM403" s="7707"/>
      <c r="AN403" s="7680"/>
      <c r="AO403" s="7671"/>
      <c r="AP403" s="7671"/>
      <c r="AQ403" s="7681"/>
      <c r="AR403" s="7678"/>
      <c r="AS403" s="7679"/>
      <c r="AT403" s="7671"/>
      <c r="AU403" s="7680"/>
      <c r="AV403" s="7680"/>
      <c r="AW403" s="7727"/>
      <c r="AX403" s="7681"/>
      <c r="AY403" s="7963"/>
      <c r="AZ403" s="8168"/>
      <c r="BU403" s="94"/>
      <c r="BY403" s="2"/>
    </row>
    <row r="404" spans="17:81">
      <c r="Q404" s="7729"/>
      <c r="R404" s="7725"/>
      <c r="S404" s="7706"/>
      <c r="T404" s="7673"/>
      <c r="U404" s="7707"/>
      <c r="V404" s="7726"/>
      <c r="W404" s="7671"/>
      <c r="X404" s="7671"/>
      <c r="Y404" s="7681"/>
      <c r="Z404" s="7955"/>
      <c r="AA404" s="8085"/>
      <c r="AB404" s="7671"/>
      <c r="AC404" s="7680"/>
      <c r="AD404" s="7680"/>
      <c r="AE404" s="7727"/>
      <c r="AF404" s="7681"/>
      <c r="AG404" s="7673"/>
      <c r="AH404" s="7991"/>
      <c r="AI404" s="7649"/>
      <c r="AJ404" s="8002"/>
      <c r="AK404" s="7706"/>
      <c r="AL404" s="7673"/>
      <c r="AM404" s="7707"/>
      <c r="AN404" s="7680"/>
      <c r="AO404" s="7671"/>
      <c r="AP404" s="7671"/>
      <c r="AQ404" s="7681"/>
      <c r="AR404" s="7678"/>
      <c r="AS404" s="7679"/>
      <c r="AT404" s="7671"/>
      <c r="AU404" s="7680"/>
      <c r="AV404" s="7680"/>
      <c r="AW404" s="7727"/>
      <c r="AX404" s="7681"/>
      <c r="AY404" s="7673"/>
      <c r="AZ404" s="8168"/>
      <c r="BU404" s="2605"/>
      <c r="BV404" s="2605"/>
      <c r="BW404" s="1775"/>
      <c r="BX404" s="1775"/>
      <c r="BY404" s="1775"/>
      <c r="BZ404" s="2605"/>
      <c r="CA404" s="1775"/>
      <c r="CB404" s="1775"/>
      <c r="CC404" s="1775"/>
    </row>
    <row r="405" spans="17:81">
      <c r="Q405" s="7750"/>
      <c r="R405" s="7717"/>
      <c r="S405" s="7779"/>
      <c r="T405" s="7714"/>
      <c r="U405" s="7780"/>
      <c r="V405" s="7721"/>
      <c r="W405" s="7717"/>
      <c r="X405" s="7717"/>
      <c r="Y405" s="7722"/>
      <c r="Z405" s="7719"/>
      <c r="AA405" s="7720"/>
      <c r="AB405" s="7717"/>
      <c r="AC405" s="7721"/>
      <c r="AD405" s="7721"/>
      <c r="AE405" s="7752"/>
      <c r="AF405" s="7722"/>
      <c r="AG405" s="7714"/>
      <c r="AH405" s="7991"/>
      <c r="AI405" s="7649"/>
      <c r="AJ405" s="7996"/>
      <c r="AK405" s="7714"/>
      <c r="AL405" s="7714"/>
      <c r="AM405" s="7715"/>
      <c r="AN405" s="7728"/>
      <c r="AO405" s="7714"/>
      <c r="AP405" s="7714"/>
      <c r="AQ405" s="7718"/>
      <c r="AR405" s="7746"/>
      <c r="AS405" s="7747"/>
      <c r="AT405" s="7714"/>
      <c r="AU405" s="7721"/>
      <c r="AV405" s="7723"/>
      <c r="AW405" s="7752"/>
      <c r="AX405" s="7752"/>
      <c r="AY405" s="7714"/>
      <c r="AZ405" s="7948"/>
      <c r="BU405" s="1775"/>
      <c r="BV405" s="1775"/>
      <c r="BW405" s="1775"/>
      <c r="BX405" s="1775"/>
      <c r="BY405" s="1775"/>
      <c r="BZ405" s="1775"/>
      <c r="CA405" s="1775"/>
      <c r="CB405" s="1775"/>
      <c r="CC405" s="1775"/>
    </row>
    <row r="406" spans="17:81">
      <c r="Q406" s="7712"/>
      <c r="R406" s="7733"/>
      <c r="S406" s="7717"/>
      <c r="T406" s="7717"/>
      <c r="U406" s="7734"/>
      <c r="V406" s="7735"/>
      <c r="W406" s="7717"/>
      <c r="X406" s="7717"/>
      <c r="Y406" s="7722"/>
      <c r="Z406" s="7719"/>
      <c r="AA406" s="7720"/>
      <c r="AB406" s="7736"/>
      <c r="AC406" s="7721"/>
      <c r="AD406" s="7721"/>
      <c r="AE406" s="7722"/>
      <c r="AF406" s="7722"/>
      <c r="AG406" s="441"/>
      <c r="AH406" s="7991"/>
      <c r="AI406" s="7649"/>
      <c r="AJ406" s="7996"/>
      <c r="AK406" s="7779"/>
      <c r="AL406" s="7714"/>
      <c r="AM406" s="7780"/>
      <c r="AN406" s="7784"/>
      <c r="AO406" s="7717"/>
      <c r="AP406" s="7717"/>
      <c r="AQ406" s="7722"/>
      <c r="AR406" s="7719"/>
      <c r="AS406" s="7720"/>
      <c r="AT406" s="7717"/>
      <c r="AU406" s="7721"/>
      <c r="AV406" s="7721"/>
      <c r="AW406" s="7752"/>
      <c r="AX406" s="7722"/>
      <c r="AY406" s="7863"/>
      <c r="AZ406" s="7948"/>
      <c r="BU406" s="2605"/>
      <c r="BV406" s="2605"/>
      <c r="BW406" s="1775"/>
      <c r="BX406" s="1775"/>
      <c r="BY406" s="1775"/>
      <c r="BZ406" s="2605"/>
      <c r="CA406" s="1775"/>
      <c r="CB406" s="1775"/>
      <c r="CC406" s="1775"/>
    </row>
    <row r="407" spans="17:81">
      <c r="Q407" s="7704"/>
      <c r="R407" s="7725"/>
      <c r="S407" s="7671"/>
      <c r="T407" s="7671"/>
      <c r="U407" s="8187"/>
      <c r="V407" s="7957"/>
      <c r="W407" s="7671"/>
      <c r="X407" s="7671"/>
      <c r="Y407" s="7681"/>
      <c r="Z407" s="7678"/>
      <c r="AA407" s="7679"/>
      <c r="AB407" s="7952"/>
      <c r="AC407" s="7680"/>
      <c r="AD407" s="7680"/>
      <c r="AE407" s="7681"/>
      <c r="AF407" s="7681"/>
      <c r="AG407" s="8239"/>
      <c r="AH407" s="7990"/>
      <c r="AI407" s="7649"/>
      <c r="AJ407" s="7996"/>
      <c r="AK407" s="7714"/>
      <c r="AL407" s="7714"/>
      <c r="AM407" s="7780"/>
      <c r="AN407" s="7728"/>
      <c r="AO407" s="7714"/>
      <c r="AP407" s="7714"/>
      <c r="AQ407" s="7718"/>
      <c r="AR407" s="7719"/>
      <c r="AS407" s="7720"/>
      <c r="AT407" s="7714"/>
      <c r="AU407" s="7721"/>
      <c r="AV407" s="7723"/>
      <c r="AW407" s="7752"/>
      <c r="AX407" s="7752"/>
      <c r="AY407" s="7714"/>
      <c r="AZ407" s="8169"/>
      <c r="BU407" s="875"/>
      <c r="BV407" s="876"/>
      <c r="BW407" s="875"/>
      <c r="BX407" s="877"/>
      <c r="BY407" s="878"/>
      <c r="BZ407" s="875"/>
      <c r="CA407" s="879"/>
      <c r="CB407" s="886"/>
      <c r="CC407" s="880"/>
    </row>
    <row r="408" spans="17:81">
      <c r="Q408" s="7771"/>
      <c r="R408" s="7714"/>
      <c r="S408" s="7713"/>
      <c r="T408" s="7714"/>
      <c r="U408" s="7715"/>
      <c r="V408" s="7728"/>
      <c r="W408" s="7717"/>
      <c r="X408" s="7717"/>
      <c r="Y408" s="7718"/>
      <c r="Z408" s="7719"/>
      <c r="AA408" s="7720"/>
      <c r="AB408" s="7717"/>
      <c r="AC408" s="7721"/>
      <c r="AD408" s="7717"/>
      <c r="AE408" s="7722"/>
      <c r="AF408" s="7722"/>
      <c r="AG408" s="7723"/>
      <c r="AH408" s="7991"/>
      <c r="AI408" s="7649"/>
      <c r="AJ408" s="8322"/>
      <c r="AK408" s="7794"/>
      <c r="AL408" s="7794"/>
      <c r="AM408" s="7790"/>
      <c r="AN408" s="8331"/>
      <c r="AO408" s="7794"/>
      <c r="AP408" s="7794"/>
      <c r="AQ408" s="8332"/>
      <c r="AR408" s="7792"/>
      <c r="AS408" s="7793"/>
      <c r="AT408" s="7794"/>
      <c r="AU408" s="8333"/>
      <c r="AV408" s="8334"/>
      <c r="AW408" s="8335"/>
      <c r="AX408" s="8335"/>
      <c r="AY408" s="7794"/>
      <c r="AZ408" s="7948"/>
      <c r="BU408" s="875"/>
      <c r="BV408" s="876"/>
      <c r="BW408" s="875"/>
      <c r="BX408" s="877"/>
      <c r="BY408" s="878"/>
      <c r="BZ408" s="875"/>
      <c r="CA408" s="879"/>
      <c r="CB408" s="886"/>
      <c r="CC408" s="880"/>
    </row>
    <row r="409" spans="17:81">
      <c r="Q409" s="7712"/>
      <c r="R409" s="7714"/>
      <c r="S409" s="7713"/>
      <c r="T409" s="7714"/>
      <c r="U409" s="7715"/>
      <c r="V409" s="7728"/>
      <c r="W409" s="7717"/>
      <c r="X409" s="7717"/>
      <c r="Y409" s="7718"/>
      <c r="Z409" s="7719"/>
      <c r="AA409" s="7720"/>
      <c r="AB409" s="7717"/>
      <c r="AC409" s="7721"/>
      <c r="AD409" s="7717"/>
      <c r="AE409" s="7722"/>
      <c r="AF409" s="7722"/>
      <c r="AG409" s="8652"/>
      <c r="AH409" s="7990"/>
      <c r="AI409" s="7649"/>
      <c r="AJ409" s="8322" t="s">
        <v>1385</v>
      </c>
      <c r="AK409" s="7794">
        <v>414</v>
      </c>
      <c r="AL409" s="7794">
        <v>87695</v>
      </c>
      <c r="AM409" s="7790">
        <v>45218</v>
      </c>
      <c r="AN409" s="8331">
        <v>33</v>
      </c>
      <c r="AO409" s="7794" t="s">
        <v>35</v>
      </c>
      <c r="AP409" s="7794"/>
      <c r="AQ409" s="8332">
        <v>414</v>
      </c>
      <c r="AR409" s="7792">
        <v>45299</v>
      </c>
      <c r="AS409" s="7793">
        <v>45296</v>
      </c>
      <c r="AT409" s="7794">
        <v>22059</v>
      </c>
      <c r="AU409" s="8333">
        <v>33000</v>
      </c>
      <c r="AV409" s="8334">
        <f>(AU409-AN409*1000)</f>
        <v>0</v>
      </c>
      <c r="AW409" s="8335">
        <f>(AU409*AQ409/1000)</f>
        <v>13662</v>
      </c>
      <c r="AX409" s="8335">
        <f>(AW409*0.05)</f>
        <v>683.1</v>
      </c>
      <c r="AY409" s="7794">
        <v>5</v>
      </c>
      <c r="AZ409" s="7948"/>
      <c r="BU409" s="875"/>
      <c r="BV409" s="876"/>
      <c r="BW409" s="875"/>
      <c r="BX409" s="877"/>
      <c r="BY409" s="878"/>
      <c r="BZ409" s="875"/>
      <c r="CA409" s="879"/>
      <c r="CB409" s="886"/>
      <c r="CC409" s="880"/>
    </row>
    <row r="410" spans="17:81">
      <c r="Q410" s="7712"/>
      <c r="R410" s="7758"/>
      <c r="S410" s="7759"/>
      <c r="T410" s="7714"/>
      <c r="U410" s="7780"/>
      <c r="V410" s="7784"/>
      <c r="W410" s="7761"/>
      <c r="X410" s="7761"/>
      <c r="Y410" s="7762"/>
      <c r="Z410" s="7719"/>
      <c r="AA410" s="8041"/>
      <c r="AB410" s="7717"/>
      <c r="AC410" s="7721"/>
      <c r="AD410" s="7717"/>
      <c r="AE410" s="7722"/>
      <c r="AF410" s="7722"/>
      <c r="AG410" s="8652"/>
      <c r="AH410" s="7711"/>
      <c r="AI410" s="7649"/>
      <c r="AJ410" s="7997" t="s">
        <v>1540</v>
      </c>
      <c r="AK410" s="7998">
        <v>437</v>
      </c>
      <c r="AL410" s="7789">
        <v>6040</v>
      </c>
      <c r="AM410" s="7999">
        <v>45609</v>
      </c>
      <c r="AN410" s="7795">
        <v>7</v>
      </c>
      <c r="AO410" s="7788" t="s">
        <v>35</v>
      </c>
      <c r="AP410" s="7788">
        <v>7</v>
      </c>
      <c r="AQ410" s="7791">
        <v>298.89999999999998</v>
      </c>
      <c r="AR410" s="7870">
        <v>45629</v>
      </c>
      <c r="AS410" s="7871">
        <v>45629</v>
      </c>
      <c r="AT410" s="7788"/>
      <c r="AU410" s="7795">
        <v>8000</v>
      </c>
      <c r="AV410" s="7795">
        <v>0</v>
      </c>
      <c r="AW410" s="7875">
        <f>(AU410*AQ410/1000)</f>
        <v>2391.1999999999998</v>
      </c>
      <c r="AX410" s="7791">
        <v>143.69999999999999</v>
      </c>
      <c r="AY410" s="7789">
        <v>5</v>
      </c>
      <c r="AZ410" s="7948"/>
      <c r="BU410" s="875"/>
      <c r="BV410" s="876"/>
      <c r="BW410" s="875"/>
      <c r="BX410" s="877"/>
      <c r="BY410" s="878"/>
      <c r="BZ410" s="875"/>
      <c r="CA410" s="879"/>
      <c r="CB410" s="886"/>
      <c r="CC410" s="880"/>
    </row>
    <row r="411" spans="17:81" ht="15" customHeight="1">
      <c r="Q411" s="7712"/>
      <c r="R411" s="7733"/>
      <c r="S411" s="7799"/>
      <c r="T411" s="7714"/>
      <c r="U411" s="7715"/>
      <c r="V411" s="7751"/>
      <c r="W411" s="7714"/>
      <c r="X411" s="7714"/>
      <c r="Y411" s="7718"/>
      <c r="Z411" s="7719"/>
      <c r="AA411" s="7720"/>
      <c r="AB411" s="8149"/>
      <c r="AC411" s="7723"/>
      <c r="AD411" s="7723"/>
      <c r="AE411" s="7752"/>
      <c r="AF411" s="7752"/>
      <c r="AG411" s="7863"/>
      <c r="AH411" s="7711"/>
      <c r="AI411" s="7649"/>
      <c r="AJ411" s="7996"/>
      <c r="AK411" s="7779"/>
      <c r="AL411" s="7714"/>
      <c r="AM411" s="7780"/>
      <c r="AN411" s="7784"/>
      <c r="AO411" s="7717"/>
      <c r="AP411" s="7717"/>
      <c r="AQ411" s="7722"/>
      <c r="AR411" s="7719"/>
      <c r="AS411" s="7720"/>
      <c r="AT411" s="7717"/>
      <c r="AU411" s="7721"/>
      <c r="AV411" s="7721"/>
      <c r="AW411" s="7752"/>
      <c r="AX411" s="7722"/>
      <c r="AY411" s="7714"/>
      <c r="AZ411" s="8168"/>
      <c r="BU411" s="875"/>
      <c r="BV411" s="876"/>
      <c r="BW411" s="875"/>
      <c r="BX411" s="877"/>
      <c r="BY411" s="878"/>
      <c r="BZ411" s="875"/>
      <c r="CA411" s="879"/>
      <c r="CB411" s="886"/>
      <c r="CC411" s="880"/>
    </row>
    <row r="412" spans="17:81" ht="16.5" customHeight="1">
      <c r="Q412" s="7712"/>
      <c r="R412" s="7733"/>
      <c r="S412" s="7714"/>
      <c r="T412" s="7714"/>
      <c r="U412" s="7715"/>
      <c r="V412" s="7751"/>
      <c r="W412" s="7714"/>
      <c r="X412" s="7714"/>
      <c r="Y412" s="7718"/>
      <c r="Z412" s="7719"/>
      <c r="AA412" s="7720"/>
      <c r="AB412" s="7714"/>
      <c r="AC412" s="7723"/>
      <c r="AD412" s="7723"/>
      <c r="AE412" s="7752"/>
      <c r="AF412" s="7752"/>
      <c r="AG412" s="7863"/>
      <c r="AH412" s="7990"/>
      <c r="AI412" s="7649"/>
      <c r="AJ412" s="7996"/>
      <c r="AK412" s="7714"/>
      <c r="AL412" s="7714"/>
      <c r="AM412" s="7780"/>
      <c r="AN412" s="7714"/>
      <c r="AO412" s="7714"/>
      <c r="AP412" s="7713"/>
      <c r="AQ412" s="7718"/>
      <c r="AR412" s="7746"/>
      <c r="AS412" s="7720"/>
      <c r="AT412" s="7714"/>
      <c r="AU412" s="7721"/>
      <c r="AV412" s="7723"/>
      <c r="AW412" s="7722"/>
      <c r="AX412" s="7752"/>
      <c r="AY412" s="7714"/>
      <c r="AZ412" s="7874"/>
      <c r="BU412" s="6660"/>
      <c r="BV412" s="6668"/>
      <c r="BW412" s="6660"/>
      <c r="BX412" s="6669"/>
      <c r="BY412" s="6670"/>
      <c r="BZ412" s="6660"/>
      <c r="CA412" s="1482"/>
      <c r="CB412" s="6671"/>
      <c r="CC412" s="6672"/>
    </row>
    <row r="413" spans="17:81" ht="20.25" customHeight="1">
      <c r="Q413" s="7712"/>
      <c r="R413" s="7733"/>
      <c r="S413" s="7714"/>
      <c r="T413" s="7714"/>
      <c r="U413" s="7715"/>
      <c r="V413" s="7751"/>
      <c r="W413" s="7714"/>
      <c r="X413" s="7714"/>
      <c r="Y413" s="7718"/>
      <c r="Z413" s="7719"/>
      <c r="AA413" s="7720"/>
      <c r="AB413" s="7714"/>
      <c r="AC413" s="7721"/>
      <c r="AD413" s="7714"/>
      <c r="AE413" s="7752"/>
      <c r="AF413" s="7752"/>
      <c r="AG413" s="7863"/>
      <c r="AH413" s="7990"/>
      <c r="AI413" s="7649"/>
      <c r="AJ413" s="7996"/>
      <c r="AK413" s="7779"/>
      <c r="AL413" s="7714"/>
      <c r="AM413" s="7780"/>
      <c r="AN413" s="7784"/>
      <c r="AO413" s="7717"/>
      <c r="AP413" s="7919"/>
      <c r="AQ413" s="7722"/>
      <c r="AR413" s="7746"/>
      <c r="AS413" s="7720"/>
      <c r="AT413" s="7717"/>
      <c r="AU413" s="7721"/>
      <c r="AV413" s="7721"/>
      <c r="AW413" s="7722"/>
      <c r="AX413" s="7722"/>
      <c r="AY413" s="7714"/>
      <c r="AZ413" s="8139"/>
      <c r="BU413" s="875"/>
      <c r="BV413" s="876"/>
      <c r="BW413" s="875"/>
      <c r="BX413" s="877"/>
      <c r="BY413" s="878"/>
      <c r="BZ413" s="875"/>
      <c r="CA413" s="879"/>
      <c r="CB413" s="886"/>
      <c r="CC413" s="880"/>
    </row>
    <row r="414" spans="17:81" ht="18" customHeight="1">
      <c r="Q414" s="7712"/>
      <c r="R414" s="7758"/>
      <c r="S414" s="7779"/>
      <c r="T414" s="7714"/>
      <c r="U414" s="7780"/>
      <c r="V414" s="7784"/>
      <c r="W414" s="7717"/>
      <c r="X414" s="7717"/>
      <c r="Y414" s="7722"/>
      <c r="Z414" s="7719"/>
      <c r="AA414" s="7720"/>
      <c r="AB414" s="7717"/>
      <c r="AC414" s="7721"/>
      <c r="AD414" s="7878"/>
      <c r="AE414" s="7756"/>
      <c r="AF414" s="7762"/>
      <c r="AG414" s="7863"/>
      <c r="AH414" s="7990"/>
      <c r="AI414" s="7649"/>
      <c r="AJ414" s="7996"/>
      <c r="AK414" s="7779"/>
      <c r="AL414" s="7714"/>
      <c r="AM414" s="7780"/>
      <c r="AN414" s="7862"/>
      <c r="AO414" s="7717"/>
      <c r="AP414" s="7919"/>
      <c r="AQ414" s="7722"/>
      <c r="AR414" s="7746"/>
      <c r="AS414" s="7720"/>
      <c r="AT414" s="7717"/>
      <c r="AU414" s="7721"/>
      <c r="AV414" s="7721"/>
      <c r="AW414" s="7722"/>
      <c r="AX414" s="7722"/>
      <c r="AY414" s="7863"/>
      <c r="AZ414" s="8139"/>
      <c r="BU414" s="875"/>
      <c r="BV414" s="876"/>
      <c r="BW414" s="875"/>
      <c r="BX414" s="877"/>
      <c r="BY414" s="878"/>
      <c r="BZ414" s="875"/>
      <c r="CA414" s="879"/>
      <c r="CB414" s="886"/>
      <c r="CC414" s="880"/>
    </row>
    <row r="415" spans="17:81">
      <c r="Q415" s="7712"/>
      <c r="R415" s="7758"/>
      <c r="S415" s="7779"/>
      <c r="T415" s="7714"/>
      <c r="U415" s="7780"/>
      <c r="V415" s="7819"/>
      <c r="W415" s="7717"/>
      <c r="X415" s="7717"/>
      <c r="Y415" s="7722"/>
      <c r="Z415" s="7719"/>
      <c r="AA415" s="7720"/>
      <c r="AB415" s="7717"/>
      <c r="AC415" s="7721"/>
      <c r="AD415" s="7878"/>
      <c r="AE415" s="7756"/>
      <c r="AF415" s="7762"/>
      <c r="AG415" s="7863"/>
      <c r="AH415" s="7990"/>
      <c r="AI415" s="7649"/>
      <c r="AJ415" s="7996"/>
      <c r="AK415" s="7779"/>
      <c r="AL415" s="7714"/>
      <c r="AM415" s="7780"/>
      <c r="AN415" s="7862"/>
      <c r="AO415" s="7717"/>
      <c r="AP415" s="7717"/>
      <c r="AQ415" s="7722"/>
      <c r="AR415" s="7719"/>
      <c r="AS415" s="7720"/>
      <c r="AT415" s="7717"/>
      <c r="AU415" s="7721"/>
      <c r="AV415" s="7721"/>
      <c r="AW415" s="7752"/>
      <c r="AX415" s="7722"/>
      <c r="AY415" s="7863"/>
      <c r="AZ415" s="8139"/>
      <c r="BU415" s="875"/>
      <c r="BV415" s="876"/>
      <c r="BW415" s="875"/>
      <c r="BX415" s="877"/>
      <c r="BY415" s="878"/>
      <c r="BZ415" s="875"/>
      <c r="CA415" s="879"/>
      <c r="CB415" s="886"/>
      <c r="CC415" s="880"/>
    </row>
    <row r="416" spans="17:81">
      <c r="Q416" s="7712"/>
      <c r="R416" s="7733"/>
      <c r="S416" s="7779"/>
      <c r="T416" s="7714"/>
      <c r="U416" s="7780"/>
      <c r="V416" s="7784"/>
      <c r="W416" s="7717"/>
      <c r="X416" s="7717"/>
      <c r="Y416" s="7722"/>
      <c r="Z416" s="7719"/>
      <c r="AA416" s="7720"/>
      <c r="AB416" s="7717"/>
      <c r="AC416" s="7721"/>
      <c r="AD416" s="7721"/>
      <c r="AE416" s="7752"/>
      <c r="AF416" s="7722"/>
      <c r="AG416" s="7714"/>
      <c r="AH416" s="7990"/>
      <c r="AI416" s="7649"/>
      <c r="AJ416" s="7996"/>
      <c r="AK416" s="7779"/>
      <c r="AL416" s="7714"/>
      <c r="AM416" s="7780"/>
      <c r="AN416" s="7862"/>
      <c r="AO416" s="7717"/>
      <c r="AP416" s="7717"/>
      <c r="AQ416" s="7722"/>
      <c r="AR416" s="7746"/>
      <c r="AS416" s="7720"/>
      <c r="AT416" s="7717"/>
      <c r="AU416" s="7721"/>
      <c r="AV416" s="7721"/>
      <c r="AW416" s="7722"/>
      <c r="AX416" s="7722"/>
      <c r="AY416" s="7714"/>
      <c r="AZ416" s="8139"/>
      <c r="BU416" s="875"/>
      <c r="BV416" s="876"/>
      <c r="BW416" s="875"/>
      <c r="BX416" s="877"/>
      <c r="BY416" s="878"/>
      <c r="BZ416" s="875"/>
      <c r="CA416" s="879"/>
      <c r="CB416" s="886"/>
      <c r="CC416" s="880"/>
    </row>
    <row r="417" spans="17:81" ht="16.5" customHeight="1">
      <c r="Q417" s="7771"/>
      <c r="R417" s="7799"/>
      <c r="S417" s="7713"/>
      <c r="T417" s="7714"/>
      <c r="U417" s="7780"/>
      <c r="V417" s="7751"/>
      <c r="W417" s="7717"/>
      <c r="X417" s="7717"/>
      <c r="Y417" s="7718"/>
      <c r="Z417" s="7719"/>
      <c r="AA417" s="7720"/>
      <c r="AB417" s="7717"/>
      <c r="AC417" s="7721"/>
      <c r="AD417" s="7717"/>
      <c r="AE417" s="7722"/>
      <c r="AF417" s="7722"/>
      <c r="AG417" s="7723"/>
      <c r="AH417" s="7990"/>
      <c r="AI417" s="7649"/>
      <c r="AJ417" s="7996"/>
      <c r="AK417" s="7779"/>
      <c r="AL417" s="7714"/>
      <c r="AM417" s="7780"/>
      <c r="AN417" s="7862"/>
      <c r="AO417" s="7717"/>
      <c r="AP417" s="7717"/>
      <c r="AQ417" s="7722"/>
      <c r="AR417" s="7719"/>
      <c r="AS417" s="7720"/>
      <c r="AT417" s="7717"/>
      <c r="AU417" s="7721"/>
      <c r="AV417" s="7721"/>
      <c r="AW417" s="7752"/>
      <c r="AX417" s="7722"/>
      <c r="AY417" s="7863"/>
      <c r="AZ417" s="8168"/>
      <c r="BU417" s="875"/>
      <c r="BV417" s="876"/>
      <c r="BW417" s="875"/>
      <c r="BX417" s="877"/>
      <c r="BY417" s="878"/>
      <c r="BZ417" s="875"/>
      <c r="CA417" s="879"/>
      <c r="CB417" s="886"/>
      <c r="CC417" s="880"/>
    </row>
    <row r="418" spans="17:81">
      <c r="Q418" s="7951"/>
      <c r="R418" s="8144"/>
      <c r="S418" s="7709"/>
      <c r="T418" s="7673"/>
      <c r="U418" s="7707"/>
      <c r="V418" s="7962"/>
      <c r="W418" s="7671"/>
      <c r="X418" s="7671"/>
      <c r="Y418" s="7732"/>
      <c r="Z418" s="7678"/>
      <c r="AA418" s="7679"/>
      <c r="AB418" s="7671"/>
      <c r="AC418" s="7680"/>
      <c r="AD418" s="7671"/>
      <c r="AE418" s="7681"/>
      <c r="AF418" s="7681"/>
      <c r="AG418" s="7682"/>
      <c r="AH418" s="7683"/>
      <c r="AI418" s="7649"/>
      <c r="AJ418" s="7996"/>
      <c r="AK418" s="7779"/>
      <c r="AL418" s="7714"/>
      <c r="AM418" s="7780"/>
      <c r="AN418" s="7862"/>
      <c r="AO418" s="7717"/>
      <c r="AP418" s="7717"/>
      <c r="AQ418" s="7722"/>
      <c r="AR418" s="7719"/>
      <c r="AS418" s="7720"/>
      <c r="AT418" s="7717"/>
      <c r="AU418" s="7721"/>
      <c r="AV418" s="7721"/>
      <c r="AW418" s="7722"/>
      <c r="AX418" s="7722"/>
      <c r="AY418" s="7714"/>
      <c r="AZ418" s="8168"/>
      <c r="BU418" s="875"/>
      <c r="BV418" s="876"/>
      <c r="BW418" s="875"/>
      <c r="BX418" s="877"/>
      <c r="BY418" s="878"/>
      <c r="BZ418" s="875"/>
      <c r="CA418" s="879"/>
      <c r="CB418" s="886"/>
      <c r="CC418" s="880"/>
    </row>
    <row r="419" spans="17:81">
      <c r="Q419" s="7764"/>
      <c r="R419" s="7765"/>
      <c r="S419" s="7765"/>
      <c r="T419" s="7765"/>
      <c r="U419" s="7765"/>
      <c r="V419" s="7765"/>
      <c r="W419" s="7765"/>
      <c r="X419" s="7765"/>
      <c r="Y419" s="8137"/>
      <c r="Z419" s="7765"/>
      <c r="AA419" s="7886"/>
      <c r="AB419" s="7765"/>
      <c r="AC419" s="7765"/>
      <c r="AD419" s="7765"/>
      <c r="AE419" s="8137"/>
      <c r="AF419" s="8137"/>
      <c r="AG419" s="7765"/>
      <c r="AH419" s="7683"/>
      <c r="AI419" s="7649"/>
      <c r="AJ419" s="7996"/>
      <c r="AK419" s="7779"/>
      <c r="AL419" s="7714"/>
      <c r="AM419" s="7780"/>
      <c r="AN419" s="7862"/>
      <c r="AO419" s="7717"/>
      <c r="AP419" s="7717"/>
      <c r="AQ419" s="7722"/>
      <c r="AR419" s="7719"/>
      <c r="AS419" s="7720"/>
      <c r="AT419" s="7717"/>
      <c r="AU419" s="7721"/>
      <c r="AV419" s="7721"/>
      <c r="AW419" s="7752"/>
      <c r="AX419" s="7722"/>
      <c r="AY419" s="7863"/>
      <c r="AZ419" s="8139"/>
      <c r="BU419" s="875"/>
      <c r="BV419" s="876"/>
      <c r="BW419" s="875"/>
      <c r="BX419" s="877"/>
      <c r="BY419" s="878"/>
      <c r="BZ419" s="875"/>
      <c r="CA419" s="879"/>
      <c r="CB419" s="886"/>
      <c r="CC419" s="880"/>
    </row>
    <row r="420" spans="17:81" ht="15" thickBot="1">
      <c r="Q420" s="7772"/>
      <c r="R420" s="7773"/>
      <c r="S420" s="7773"/>
      <c r="T420" s="7773"/>
      <c r="U420" s="7773"/>
      <c r="V420" s="7773"/>
      <c r="W420" s="7773"/>
      <c r="X420" s="7773"/>
      <c r="Y420" s="7773"/>
      <c r="Z420" s="7773"/>
      <c r="AA420" s="8254"/>
      <c r="AB420" s="7773"/>
      <c r="AC420" s="7773"/>
      <c r="AD420" s="7773"/>
      <c r="AE420" s="8255">
        <f>SUM(AE399:AE419)</f>
        <v>0</v>
      </c>
      <c r="AF420" s="8255">
        <f>SUM(AF399:AF419)</f>
        <v>0</v>
      </c>
      <c r="AG420" s="7773"/>
      <c r="AH420" s="8664"/>
      <c r="AI420" s="7649"/>
      <c r="AJ420" s="7996"/>
      <c r="AK420" s="7779"/>
      <c r="AL420" s="7714"/>
      <c r="AM420" s="7780"/>
      <c r="AN420" s="7862"/>
      <c r="AO420" s="7717"/>
      <c r="AP420" s="7717"/>
      <c r="AQ420" s="7722"/>
      <c r="AR420" s="7719"/>
      <c r="AS420" s="7720"/>
      <c r="AT420" s="7717"/>
      <c r="AU420" s="7721"/>
      <c r="AV420" s="7721"/>
      <c r="AW420" s="7752"/>
      <c r="AX420" s="7722"/>
      <c r="AY420" s="7863"/>
      <c r="AZ420" s="7873"/>
      <c r="BU420" s="875"/>
      <c r="BV420" s="876"/>
      <c r="BW420" s="875"/>
      <c r="BX420" s="877"/>
      <c r="BY420" s="878"/>
      <c r="BZ420" s="875"/>
      <c r="CA420" s="879"/>
      <c r="CB420" s="886"/>
      <c r="CC420" s="880"/>
    </row>
    <row r="421" spans="17:81">
      <c r="Q421" s="7782"/>
      <c r="R421" s="7782"/>
      <c r="S421" s="7782"/>
      <c r="T421" s="7782"/>
      <c r="U421" s="7782"/>
      <c r="V421" s="7782"/>
      <c r="W421" s="7782"/>
      <c r="X421" s="7782"/>
      <c r="Y421" s="7782"/>
      <c r="Z421" s="7782"/>
      <c r="AA421" s="7782"/>
      <c r="AB421" s="7782"/>
      <c r="AC421" s="7782"/>
      <c r="AD421" s="7782"/>
      <c r="AE421" s="7782"/>
      <c r="AF421" s="7782"/>
      <c r="AG421" s="7782"/>
      <c r="AH421" s="7839"/>
      <c r="AI421" s="7649"/>
      <c r="AJ421" s="7996"/>
      <c r="AK421" s="7779"/>
      <c r="AL421" s="7714"/>
      <c r="AM421" s="7780"/>
      <c r="AN421" s="7862"/>
      <c r="AO421" s="7717"/>
      <c r="AP421" s="7717"/>
      <c r="AQ421" s="7722"/>
      <c r="AR421" s="7719"/>
      <c r="AS421" s="7720"/>
      <c r="AT421" s="7717"/>
      <c r="AU421" s="7721"/>
      <c r="AV421" s="7721"/>
      <c r="AW421" s="7752"/>
      <c r="AX421" s="7722"/>
      <c r="AY421" s="7863"/>
      <c r="AZ421" s="8139"/>
      <c r="BU421" s="875"/>
      <c r="BV421" s="876"/>
      <c r="BW421" s="875"/>
      <c r="BX421" s="877"/>
      <c r="BY421" s="878"/>
      <c r="BZ421" s="875"/>
      <c r="CA421" s="879"/>
      <c r="CB421" s="886"/>
      <c r="CC421" s="880"/>
    </row>
    <row r="422" spans="17:81">
      <c r="Q422" s="7653"/>
      <c r="R422" s="7653"/>
      <c r="S422" s="7650"/>
      <c r="T422" s="7650"/>
      <c r="U422" s="7650"/>
      <c r="V422" s="7650"/>
      <c r="W422" s="7650"/>
      <c r="X422" s="7650"/>
      <c r="Y422" s="7650"/>
      <c r="Z422" s="7650"/>
      <c r="AA422" s="7650"/>
      <c r="AB422" s="7650"/>
      <c r="AC422" s="7650"/>
      <c r="AD422" s="7650"/>
      <c r="AE422" s="7650"/>
      <c r="AF422" s="7650"/>
      <c r="AG422" s="7650"/>
      <c r="AH422" s="7839"/>
      <c r="AI422" s="7649"/>
      <c r="AJ422" s="7996"/>
      <c r="AK422" s="7779"/>
      <c r="AL422" s="7714"/>
      <c r="AM422" s="7780"/>
      <c r="AN422" s="7862"/>
      <c r="AO422" s="7717"/>
      <c r="AP422" s="7717"/>
      <c r="AQ422" s="7722"/>
      <c r="AR422" s="7719"/>
      <c r="AS422" s="7720"/>
      <c r="AT422" s="7717"/>
      <c r="AU422" s="7721"/>
      <c r="AV422" s="7721"/>
      <c r="AW422" s="7752"/>
      <c r="AX422" s="7722"/>
      <c r="AY422" s="7863"/>
      <c r="AZ422" s="7949"/>
      <c r="BU422" s="875"/>
      <c r="BV422" s="876"/>
      <c r="BW422" s="875"/>
      <c r="BX422" s="877"/>
      <c r="BY422" s="878"/>
      <c r="BZ422" s="875"/>
      <c r="CA422" s="879"/>
      <c r="CB422" s="886"/>
      <c r="CC422" s="880"/>
    </row>
    <row r="423" spans="17:81">
      <c r="Q423" s="7839"/>
      <c r="R423" s="7839"/>
      <c r="S423" s="7839"/>
      <c r="T423" s="7839"/>
      <c r="U423" s="7839"/>
      <c r="V423" s="7839"/>
      <c r="W423" s="7839"/>
      <c r="X423" s="7839"/>
      <c r="Y423" s="7839"/>
      <c r="Z423" s="7839"/>
      <c r="AA423" s="7839"/>
      <c r="AB423" s="7839"/>
      <c r="AC423" s="7839"/>
      <c r="AD423" s="7839"/>
      <c r="AE423" s="7839"/>
      <c r="AF423" s="7839"/>
      <c r="AG423" s="7839"/>
      <c r="AH423" s="7684"/>
      <c r="AI423" s="7649"/>
      <c r="AJ423" s="7996"/>
      <c r="AK423" s="7779"/>
      <c r="AL423" s="7714"/>
      <c r="AM423" s="7780"/>
      <c r="AN423" s="7862"/>
      <c r="AO423" s="7717"/>
      <c r="AP423" s="7717"/>
      <c r="AQ423" s="7722"/>
      <c r="AR423" s="7719"/>
      <c r="AS423" s="7720"/>
      <c r="AT423" s="7717"/>
      <c r="AU423" s="7721"/>
      <c r="AV423" s="7721"/>
      <c r="AW423" s="7752"/>
      <c r="AX423" s="7722"/>
      <c r="AY423" s="7714"/>
      <c r="AZ423" s="8039"/>
      <c r="BU423" s="875"/>
      <c r="BV423" s="876"/>
      <c r="BW423" s="875"/>
      <c r="BX423" s="877"/>
      <c r="BY423" s="878"/>
      <c r="BZ423" s="875"/>
      <c r="CA423" s="879"/>
      <c r="CB423" s="886"/>
      <c r="CC423" s="880"/>
    </row>
    <row r="424" spans="17:81">
      <c r="Q424" s="7839"/>
      <c r="R424" s="7839"/>
      <c r="S424" s="7839"/>
      <c r="T424" s="7839"/>
      <c r="U424" s="7839"/>
      <c r="V424" s="7839"/>
      <c r="W424" s="7839"/>
      <c r="X424" s="7839"/>
      <c r="Y424" s="7839"/>
      <c r="Z424" s="7839"/>
      <c r="AA424" s="7839"/>
      <c r="AB424" s="7839"/>
      <c r="AC424" s="7839"/>
      <c r="AD424" s="7839"/>
      <c r="AE424" s="7839"/>
      <c r="AF424" s="7839"/>
      <c r="AG424" s="7839"/>
      <c r="AH424" s="7684"/>
      <c r="AI424" s="7649"/>
      <c r="AJ424" s="8002"/>
      <c r="AK424" s="7706"/>
      <c r="AL424" s="7673"/>
      <c r="AM424" s="7707"/>
      <c r="AN424" s="7680"/>
      <c r="AO424" s="7671"/>
      <c r="AP424" s="7671"/>
      <c r="AQ424" s="7681"/>
      <c r="AR424" s="7678"/>
      <c r="AS424" s="7679"/>
      <c r="AT424" s="7671"/>
      <c r="AU424" s="7680"/>
      <c r="AV424" s="7680"/>
      <c r="AW424" s="7727"/>
      <c r="AX424" s="7681"/>
      <c r="AY424" s="7963"/>
      <c r="AZ424" s="8039"/>
      <c r="BU424" s="875"/>
      <c r="BV424" s="876"/>
      <c r="BW424" s="875"/>
      <c r="BX424" s="877"/>
      <c r="BY424" s="878"/>
      <c r="BZ424" s="875"/>
      <c r="CA424" s="879"/>
      <c r="CB424" s="886"/>
      <c r="CC424" s="880"/>
    </row>
    <row r="425" spans="17:81">
      <c r="Q425" s="7839"/>
      <c r="R425" s="7839"/>
      <c r="S425" s="7839"/>
      <c r="T425" s="7839"/>
      <c r="U425" s="7839"/>
      <c r="V425" s="7839"/>
      <c r="W425" s="7839"/>
      <c r="X425" s="7839"/>
      <c r="Y425" s="7839"/>
      <c r="Z425" s="7839"/>
      <c r="AA425" s="7839"/>
      <c r="AB425" s="7839"/>
      <c r="AC425" s="7839"/>
      <c r="AD425" s="7839"/>
      <c r="AE425" s="7839"/>
      <c r="AF425" s="7839"/>
      <c r="AG425" s="7839"/>
      <c r="AH425" s="7684"/>
      <c r="AI425" s="7649"/>
      <c r="AJ425" s="8002"/>
      <c r="AK425" s="7706"/>
      <c r="AL425" s="7673"/>
      <c r="AM425" s="7707"/>
      <c r="AN425" s="7680"/>
      <c r="AO425" s="7671"/>
      <c r="AP425" s="7671"/>
      <c r="AQ425" s="7681"/>
      <c r="AR425" s="7678"/>
      <c r="AS425" s="7679"/>
      <c r="AT425" s="7671"/>
      <c r="AU425" s="7680"/>
      <c r="AV425" s="7680"/>
      <c r="AW425" s="7727"/>
      <c r="AX425" s="7681"/>
      <c r="AY425" s="7673"/>
      <c r="AZ425" s="8039"/>
      <c r="BU425" s="875"/>
      <c r="BV425" s="876"/>
      <c r="BW425" s="875"/>
      <c r="BX425" s="877"/>
      <c r="BY425" s="878"/>
      <c r="BZ425" s="875"/>
      <c r="CA425" s="879"/>
      <c r="CB425" s="886"/>
      <c r="CC425" s="880"/>
    </row>
    <row r="426" spans="17:81">
      <c r="Q426" s="7852"/>
      <c r="R426" s="7855"/>
      <c r="S426" s="8259"/>
      <c r="T426" s="7852"/>
      <c r="U426" s="8058"/>
      <c r="V426" s="8260"/>
      <c r="W426" s="7855"/>
      <c r="X426" s="8259"/>
      <c r="Y426" s="7860"/>
      <c r="Z426" s="7857"/>
      <c r="AA426" s="7858"/>
      <c r="AB426" s="7852"/>
      <c r="AC426" s="7861"/>
      <c r="AD426" s="7859"/>
      <c r="AE426" s="8237"/>
      <c r="AF426" s="8237"/>
      <c r="AG426" s="7852"/>
      <c r="AH426" s="7684"/>
      <c r="AI426" s="7649"/>
      <c r="AJ426" s="7996"/>
      <c r="AK426" s="7799"/>
      <c r="AL426" s="7714"/>
      <c r="AM426" s="7715"/>
      <c r="AN426" s="7751"/>
      <c r="AO426" s="7714"/>
      <c r="AP426" s="7714"/>
      <c r="AQ426" s="7718"/>
      <c r="AR426" s="7746"/>
      <c r="AS426" s="7747"/>
      <c r="AT426" s="7714"/>
      <c r="AU426" s="7723"/>
      <c r="AV426" s="7723"/>
      <c r="AW426" s="7752"/>
      <c r="AX426" s="7752"/>
      <c r="AY426" s="7863"/>
      <c r="AZ426" s="8039"/>
      <c r="BU426" s="875"/>
      <c r="BV426" s="876"/>
      <c r="BW426" s="875"/>
      <c r="BX426" s="877"/>
      <c r="BY426" s="878"/>
      <c r="BZ426" s="875"/>
      <c r="CA426" s="879"/>
      <c r="CB426" s="886"/>
      <c r="CC426" s="880"/>
    </row>
    <row r="427" spans="17:81">
      <c r="Q427" s="7852"/>
      <c r="R427" s="7855"/>
      <c r="S427" s="8057"/>
      <c r="T427" s="7852"/>
      <c r="U427" s="7853"/>
      <c r="V427" s="8261"/>
      <c r="W427" s="7855"/>
      <c r="X427" s="7855"/>
      <c r="Y427" s="7860"/>
      <c r="Z427" s="7857"/>
      <c r="AA427" s="7858"/>
      <c r="AB427" s="7855"/>
      <c r="AC427" s="7859"/>
      <c r="AD427" s="7859"/>
      <c r="AE427" s="7860"/>
      <c r="AF427" s="7860"/>
      <c r="AG427" s="7861"/>
      <c r="AH427" s="7684"/>
      <c r="AI427" s="7649"/>
      <c r="AJ427" s="8002"/>
      <c r="AK427" s="7673"/>
      <c r="AL427" s="7673"/>
      <c r="AM427" s="7674"/>
      <c r="AN427" s="7673"/>
      <c r="AO427" s="7673"/>
      <c r="AP427" s="7673"/>
      <c r="AQ427" s="7732"/>
      <c r="AR427" s="7955"/>
      <c r="AS427" s="8182"/>
      <c r="AT427" s="7673"/>
      <c r="AU427" s="7680"/>
      <c r="AV427" s="7682"/>
      <c r="AW427" s="7727"/>
      <c r="AX427" s="7727"/>
      <c r="AY427" s="7673"/>
      <c r="AZ427" s="8039"/>
      <c r="BU427" s="875"/>
      <c r="BV427" s="876"/>
      <c r="BW427" s="875"/>
      <c r="BX427" s="877"/>
      <c r="BY427" s="878"/>
      <c r="BZ427" s="875"/>
      <c r="CA427" s="879"/>
      <c r="CB427" s="886"/>
      <c r="CC427" s="880"/>
    </row>
    <row r="428" spans="17:81">
      <c r="Q428" s="7852"/>
      <c r="R428" s="7855"/>
      <c r="S428" s="8057"/>
      <c r="T428" s="7852"/>
      <c r="U428" s="7853"/>
      <c r="V428" s="8261"/>
      <c r="W428" s="7855"/>
      <c r="X428" s="7855"/>
      <c r="Y428" s="7860"/>
      <c r="Z428" s="7857"/>
      <c r="AA428" s="7858"/>
      <c r="AB428" s="7855"/>
      <c r="AC428" s="7859"/>
      <c r="AD428" s="7859"/>
      <c r="AE428" s="7860"/>
      <c r="AF428" s="7860"/>
      <c r="AG428" s="7861"/>
      <c r="AH428" s="7684"/>
      <c r="AI428" s="7649"/>
      <c r="AJ428" s="7996"/>
      <c r="AK428" s="7799"/>
      <c r="AL428" s="7714"/>
      <c r="AM428" s="7715"/>
      <c r="AN428" s="7751"/>
      <c r="AO428" s="7714"/>
      <c r="AP428" s="7714"/>
      <c r="AQ428" s="7718"/>
      <c r="AR428" s="7719"/>
      <c r="AS428" s="7720"/>
      <c r="AT428" s="7714"/>
      <c r="AU428" s="7723"/>
      <c r="AV428" s="7723"/>
      <c r="AW428" s="7752"/>
      <c r="AX428" s="7752"/>
      <c r="AY428" s="7863"/>
      <c r="AZ428" s="8039"/>
      <c r="BU428" s="3973"/>
      <c r="BV428" s="3974"/>
      <c r="BW428" s="3973"/>
      <c r="BX428" s="3975"/>
      <c r="BY428" s="3976"/>
      <c r="BZ428" s="3973"/>
      <c r="CA428" s="3977"/>
      <c r="CB428" s="4066"/>
      <c r="CC428" s="3978"/>
    </row>
    <row r="429" spans="17:81">
      <c r="Q429" s="7852"/>
      <c r="R429" s="7855"/>
      <c r="S429" s="8057"/>
      <c r="T429" s="7852"/>
      <c r="U429" s="8058"/>
      <c r="V429" s="8236"/>
      <c r="W429" s="7855"/>
      <c r="X429" s="8259"/>
      <c r="Y429" s="7860"/>
      <c r="Z429" s="7857"/>
      <c r="AA429" s="7858"/>
      <c r="AB429" s="7855"/>
      <c r="AC429" s="7859"/>
      <c r="AD429" s="7859"/>
      <c r="AE429" s="8237"/>
      <c r="AF429" s="7860"/>
      <c r="AG429" s="7852"/>
      <c r="AH429" s="7684"/>
      <c r="AI429" s="7649"/>
      <c r="AJ429" s="7996"/>
      <c r="AK429" s="7714"/>
      <c r="AL429" s="7714"/>
      <c r="AM429" s="7715"/>
      <c r="AN429" s="7751"/>
      <c r="AO429" s="7714"/>
      <c r="AP429" s="7714"/>
      <c r="AQ429" s="7718"/>
      <c r="AR429" s="7719"/>
      <c r="AS429" s="7720"/>
      <c r="AT429" s="7714"/>
      <c r="AU429" s="7721"/>
      <c r="AV429" s="7714"/>
      <c r="AW429" s="7752"/>
      <c r="AX429" s="7752"/>
      <c r="AY429" s="7863"/>
      <c r="AZ429" s="8039"/>
      <c r="BU429" s="875"/>
      <c r="BV429" s="881"/>
      <c r="BW429" s="881"/>
      <c r="BX429" s="884"/>
      <c r="BY429" s="1543"/>
      <c r="BZ429" s="875"/>
      <c r="CA429" s="881"/>
      <c r="CB429" s="1241"/>
      <c r="CC429" s="882"/>
    </row>
    <row r="430" spans="17:81">
      <c r="Q430" s="7852"/>
      <c r="R430" s="7855"/>
      <c r="S430" s="8057"/>
      <c r="T430" s="7852"/>
      <c r="U430" s="8058"/>
      <c r="V430" s="8260"/>
      <c r="W430" s="7855"/>
      <c r="X430" s="7855"/>
      <c r="Y430" s="7860"/>
      <c r="Z430" s="7857"/>
      <c r="AA430" s="7858"/>
      <c r="AB430" s="7855"/>
      <c r="AC430" s="7859"/>
      <c r="AD430" s="7859"/>
      <c r="AE430" s="8237"/>
      <c r="AF430" s="7860"/>
      <c r="AG430" s="7852"/>
      <c r="AH430" s="7852"/>
      <c r="AI430" s="7649"/>
      <c r="AJ430" s="7996"/>
      <c r="AK430" s="7714"/>
      <c r="AL430" s="7714"/>
      <c r="AM430" s="7715"/>
      <c r="AN430" s="7751"/>
      <c r="AO430" s="7714"/>
      <c r="AP430" s="7714"/>
      <c r="AQ430" s="7718"/>
      <c r="AR430" s="7719"/>
      <c r="AS430" s="7720"/>
      <c r="AT430" s="7714"/>
      <c r="AU430" s="7723"/>
      <c r="AV430" s="7723"/>
      <c r="AW430" s="7752"/>
      <c r="AX430" s="7752"/>
      <c r="AY430" s="7863"/>
      <c r="AZ430" s="8039"/>
      <c r="BU430" s="875"/>
      <c r="BV430" s="876"/>
      <c r="BW430" s="875"/>
      <c r="BX430" s="877"/>
      <c r="BY430" s="878"/>
      <c r="BZ430" s="875"/>
      <c r="CA430" s="879"/>
      <c r="CB430" s="886"/>
      <c r="CC430" s="880"/>
    </row>
    <row r="431" spans="17:81">
      <c r="Q431" s="7852"/>
      <c r="R431" s="7855"/>
      <c r="S431" s="8057"/>
      <c r="T431" s="7852"/>
      <c r="U431" s="8058"/>
      <c r="V431" s="8260"/>
      <c r="W431" s="7855"/>
      <c r="X431" s="7855"/>
      <c r="Y431" s="7860"/>
      <c r="Z431" s="7857"/>
      <c r="AA431" s="7858"/>
      <c r="AB431" s="7855"/>
      <c r="AC431" s="7859"/>
      <c r="AD431" s="7859"/>
      <c r="AE431" s="8237"/>
      <c r="AF431" s="7860"/>
      <c r="AG431" s="7852"/>
      <c r="AH431" s="7852"/>
      <c r="AI431" s="7649"/>
      <c r="AJ431" s="7996"/>
      <c r="AK431" s="7799"/>
      <c r="AL431" s="7714"/>
      <c r="AM431" s="7715"/>
      <c r="AN431" s="7751"/>
      <c r="AO431" s="7714"/>
      <c r="AP431" s="7714"/>
      <c r="AQ431" s="7718"/>
      <c r="AR431" s="7719"/>
      <c r="AS431" s="7720"/>
      <c r="AT431" s="8149"/>
      <c r="AU431" s="7723"/>
      <c r="AV431" s="7723"/>
      <c r="AW431" s="7752"/>
      <c r="AX431" s="7752"/>
      <c r="AY431" s="7863"/>
      <c r="AZ431" s="8039"/>
      <c r="BU431" s="875"/>
      <c r="BV431" s="876"/>
      <c r="BW431" s="875"/>
      <c r="BX431" s="877"/>
      <c r="BY431" s="878"/>
      <c r="BZ431" s="875"/>
      <c r="CA431" s="879"/>
      <c r="CB431" s="886"/>
      <c r="CC431" s="880"/>
    </row>
    <row r="432" spans="17:81" ht="18" customHeight="1" thickBot="1">
      <c r="Q432" s="7730"/>
      <c r="R432" s="7845"/>
      <c r="S432" s="7845"/>
      <c r="T432" s="7845"/>
      <c r="U432" s="7876"/>
      <c r="V432" s="8192"/>
      <c r="W432" s="7845"/>
      <c r="X432" s="7845"/>
      <c r="Y432" s="7850"/>
      <c r="Z432" s="7847"/>
      <c r="AA432" s="7848"/>
      <c r="AB432" s="7730"/>
      <c r="AC432" s="7849"/>
      <c r="AD432" s="7849"/>
      <c r="AE432" s="7850"/>
      <c r="AF432" s="7850"/>
      <c r="AG432" s="8102"/>
      <c r="AH432" s="7852"/>
      <c r="AI432" s="7649"/>
      <c r="AJ432" s="7996"/>
      <c r="AK432" s="7799"/>
      <c r="AL432" s="7714"/>
      <c r="AM432" s="7715"/>
      <c r="AN432" s="7751"/>
      <c r="AO432" s="7714"/>
      <c r="AP432" s="7714"/>
      <c r="AQ432" s="7718"/>
      <c r="AR432" s="7719"/>
      <c r="AS432" s="7720"/>
      <c r="AT432" s="8149"/>
      <c r="AU432" s="7723"/>
      <c r="AV432" s="7723"/>
      <c r="AW432" s="7752"/>
      <c r="AX432" s="7752"/>
      <c r="AY432" s="7863"/>
      <c r="AZ432" s="8039"/>
      <c r="BU432" s="875"/>
      <c r="BV432" s="876"/>
      <c r="BW432" s="875"/>
      <c r="BX432" s="877"/>
      <c r="BY432" s="878"/>
      <c r="BZ432" s="875"/>
      <c r="CA432" s="879"/>
      <c r="CB432" s="886"/>
      <c r="CC432" s="880"/>
    </row>
    <row r="433" spans="17:81">
      <c r="Q433" s="7730"/>
      <c r="R433" s="7845"/>
      <c r="S433" s="7845"/>
      <c r="T433" s="7845"/>
      <c r="U433" s="7876"/>
      <c r="V433" s="8192"/>
      <c r="W433" s="7845"/>
      <c r="X433" s="7845"/>
      <c r="Y433" s="7850"/>
      <c r="Z433" s="7847"/>
      <c r="AA433" s="7848"/>
      <c r="AB433" s="7730"/>
      <c r="AC433" s="7849"/>
      <c r="AD433" s="7849"/>
      <c r="AE433" s="7850"/>
      <c r="AF433" s="7850"/>
      <c r="AG433" s="8102"/>
      <c r="AH433" s="7730"/>
      <c r="AI433" s="7649"/>
      <c r="AJ433" s="7996"/>
      <c r="AK433" s="7714"/>
      <c r="AL433" s="7714"/>
      <c r="AM433" s="7715"/>
      <c r="AN433" s="7751"/>
      <c r="AO433" s="7714"/>
      <c r="AP433" s="7714"/>
      <c r="AQ433" s="7718"/>
      <c r="AR433" s="7719"/>
      <c r="AS433" s="7720"/>
      <c r="AT433" s="7714"/>
      <c r="AU433" s="7721"/>
      <c r="AV433" s="7714"/>
      <c r="AW433" s="7752"/>
      <c r="AX433" s="7752"/>
      <c r="AY433" s="7863"/>
      <c r="AZ433" s="8039"/>
      <c r="BA433" s="1411"/>
      <c r="BU433" s="875"/>
      <c r="BV433" s="876"/>
      <c r="BW433" s="875"/>
      <c r="BX433" s="877"/>
      <c r="BY433" s="878"/>
      <c r="BZ433" s="875"/>
      <c r="CA433" s="879"/>
      <c r="CB433" s="886"/>
      <c r="CC433" s="880"/>
    </row>
    <row r="434" spans="17:81" ht="15" thickBot="1">
      <c r="Q434" s="7852"/>
      <c r="R434" s="7855"/>
      <c r="S434" s="7855"/>
      <c r="T434" s="7855"/>
      <c r="U434" s="8058"/>
      <c r="V434" s="7981"/>
      <c r="W434" s="7855"/>
      <c r="X434" s="7855"/>
      <c r="Y434" s="7860"/>
      <c r="Z434" s="7857"/>
      <c r="AA434" s="7858"/>
      <c r="AB434" s="7852"/>
      <c r="AC434" s="7859"/>
      <c r="AD434" s="7859"/>
      <c r="AE434" s="7860"/>
      <c r="AF434" s="7860"/>
      <c r="AG434" s="7982"/>
      <c r="AH434" s="7730"/>
      <c r="AI434" s="7649"/>
      <c r="AJ434" s="8090"/>
      <c r="AK434" s="7825"/>
      <c r="AL434" s="7825"/>
      <c r="AM434" s="7826"/>
      <c r="AN434" s="7827"/>
      <c r="AO434" s="7825"/>
      <c r="AP434" s="7825"/>
      <c r="AQ434" s="7829"/>
      <c r="AR434" s="7830"/>
      <c r="AS434" s="8189"/>
      <c r="AT434" s="7825"/>
      <c r="AU434" s="7833"/>
      <c r="AV434" s="7833"/>
      <c r="AW434" s="8190"/>
      <c r="AX434" s="8190"/>
      <c r="AY434" s="8191"/>
      <c r="AZ434" s="8006"/>
      <c r="BA434" s="1226"/>
      <c r="BU434" s="875"/>
      <c r="BV434" s="876"/>
      <c r="BW434" s="875"/>
      <c r="BX434" s="877"/>
      <c r="BY434" s="878"/>
      <c r="BZ434" s="875"/>
      <c r="CA434" s="879"/>
      <c r="CB434" s="886"/>
      <c r="CC434" s="880"/>
    </row>
    <row r="435" spans="17:81">
      <c r="Q435" s="7730"/>
      <c r="R435" s="7730"/>
      <c r="S435" s="7843"/>
      <c r="T435" s="7730"/>
      <c r="U435" s="7844"/>
      <c r="V435" s="8268"/>
      <c r="W435" s="7845"/>
      <c r="X435" s="7845"/>
      <c r="Y435" s="7846"/>
      <c r="Z435" s="7847"/>
      <c r="AA435" s="7848"/>
      <c r="AB435" s="7845"/>
      <c r="AC435" s="7849"/>
      <c r="AD435" s="7845"/>
      <c r="AE435" s="7850"/>
      <c r="AF435" s="7850"/>
      <c r="AG435" s="7851"/>
      <c r="AH435" s="7730"/>
      <c r="AI435" s="7649"/>
      <c r="AJ435" s="7845"/>
      <c r="AK435" s="7730"/>
      <c r="AL435" s="7730"/>
      <c r="AM435" s="7844"/>
      <c r="AN435" s="7877"/>
      <c r="AO435" s="7730"/>
      <c r="AP435" s="7730"/>
      <c r="AQ435" s="7846"/>
      <c r="AR435" s="7847"/>
      <c r="AS435" s="7848"/>
      <c r="AT435" s="7730"/>
      <c r="AU435" s="7851"/>
      <c r="AV435" s="7851"/>
      <c r="AW435" s="8101"/>
      <c r="AX435" s="8101"/>
      <c r="AY435" s="7730"/>
      <c r="AZ435" s="7649"/>
      <c r="BA435" s="1226"/>
      <c r="BU435" s="875"/>
      <c r="BV435" s="876"/>
      <c r="BW435" s="875"/>
      <c r="BX435" s="877"/>
      <c r="BY435" s="878"/>
      <c r="BZ435" s="875"/>
      <c r="CA435" s="879"/>
      <c r="CB435" s="886"/>
      <c r="CC435" s="880"/>
    </row>
    <row r="436" spans="17:81">
      <c r="Q436" s="7730"/>
      <c r="R436" s="7730"/>
      <c r="S436" s="7843"/>
      <c r="T436" s="7730"/>
      <c r="U436" s="7844"/>
      <c r="V436" s="8268"/>
      <c r="W436" s="7845"/>
      <c r="X436" s="7845"/>
      <c r="Y436" s="7846"/>
      <c r="Z436" s="7847"/>
      <c r="AA436" s="7848"/>
      <c r="AB436" s="7845"/>
      <c r="AC436" s="7849"/>
      <c r="AD436" s="7845"/>
      <c r="AE436" s="7850"/>
      <c r="AF436" s="7850"/>
      <c r="AG436" s="7851"/>
      <c r="AH436" s="7684"/>
      <c r="AI436" s="7649"/>
      <c r="AJ436" s="7845"/>
      <c r="AK436" s="7730"/>
      <c r="AL436" s="7730"/>
      <c r="AM436" s="7844"/>
      <c r="AN436" s="7877"/>
      <c r="AO436" s="7730"/>
      <c r="AP436" s="7730"/>
      <c r="AQ436" s="7846"/>
      <c r="AR436" s="7847"/>
      <c r="AS436" s="7848"/>
      <c r="AT436" s="7730"/>
      <c r="AU436" s="7851"/>
      <c r="AV436" s="7851"/>
      <c r="AW436" s="8101"/>
      <c r="AX436" s="8101"/>
      <c r="AY436" s="7730"/>
      <c r="AZ436" s="7649"/>
      <c r="BA436" s="1226"/>
      <c r="BU436" s="875"/>
      <c r="BV436" s="876"/>
      <c r="BW436" s="875"/>
      <c r="BX436" s="877"/>
      <c r="BY436" s="878"/>
      <c r="BZ436" s="875"/>
      <c r="CA436" s="879"/>
      <c r="CB436" s="886"/>
      <c r="CC436" s="880"/>
    </row>
    <row r="437" spans="17:81" ht="18" thickBot="1">
      <c r="Q437" s="7730"/>
      <c r="R437" s="7845"/>
      <c r="S437" s="8068"/>
      <c r="T437" s="7730"/>
      <c r="U437" s="7876"/>
      <c r="V437" s="8069"/>
      <c r="W437" s="7845"/>
      <c r="X437" s="7845"/>
      <c r="Y437" s="7850"/>
      <c r="Z437" s="7847"/>
      <c r="AA437" s="8100"/>
      <c r="AB437" s="7845"/>
      <c r="AC437" s="7849"/>
      <c r="AD437" s="7845"/>
      <c r="AE437" s="7850"/>
      <c r="AF437" s="7850"/>
      <c r="AG437" s="7851"/>
      <c r="AH437" s="7730"/>
      <c r="AI437" s="7649"/>
      <c r="AJ437" s="8330" t="s">
        <v>1668</v>
      </c>
      <c r="AK437" s="7730"/>
      <c r="AL437" s="7730"/>
      <c r="AM437" s="7844"/>
      <c r="AN437" s="7877"/>
      <c r="AO437" s="7730"/>
      <c r="AP437" s="7730"/>
      <c r="AQ437" s="7846"/>
      <c r="AR437" s="7847"/>
      <c r="AS437" s="7848"/>
      <c r="AT437" s="8193"/>
      <c r="AU437" s="7851"/>
      <c r="AV437" s="7851"/>
      <c r="AW437" s="8101"/>
      <c r="AX437" s="8101"/>
      <c r="AY437" s="7730"/>
      <c r="AZ437" s="7649"/>
      <c r="BA437" s="1226"/>
      <c r="BU437" s="875"/>
      <c r="BV437" s="876"/>
      <c r="BW437" s="875"/>
      <c r="BX437" s="877"/>
      <c r="BY437" s="879"/>
      <c r="BZ437" s="875"/>
      <c r="CA437" s="879"/>
      <c r="CB437" s="886"/>
      <c r="CC437" s="880"/>
    </row>
    <row r="438" spans="17:81">
      <c r="Q438" s="7730"/>
      <c r="R438" s="7845"/>
      <c r="S438" s="7730"/>
      <c r="T438" s="7730"/>
      <c r="U438" s="7844"/>
      <c r="V438" s="7877"/>
      <c r="W438" s="7730"/>
      <c r="X438" s="7730"/>
      <c r="Y438" s="7846"/>
      <c r="Z438" s="7847"/>
      <c r="AA438" s="7848"/>
      <c r="AB438" s="8193"/>
      <c r="AC438" s="7851"/>
      <c r="AD438" s="7851"/>
      <c r="AE438" s="8101"/>
      <c r="AF438" s="8101"/>
      <c r="AG438" s="7730"/>
      <c r="AH438" s="7684"/>
      <c r="AI438" s="7649"/>
      <c r="AJ438" s="7656"/>
      <c r="AK438" s="7661"/>
      <c r="AL438" s="7662" t="s">
        <v>14</v>
      </c>
      <c r="AM438" s="7662" t="s">
        <v>12</v>
      </c>
      <c r="AN438" s="7662"/>
      <c r="AO438" s="7662"/>
      <c r="AP438" s="7662"/>
      <c r="AQ438" s="7662" t="s">
        <v>15</v>
      </c>
      <c r="AR438" s="7662" t="s">
        <v>12</v>
      </c>
      <c r="AS438" s="7662" t="s">
        <v>12</v>
      </c>
      <c r="AT438" s="7662"/>
      <c r="AU438" s="7662"/>
      <c r="AV438" s="7662"/>
      <c r="AW438" s="7662"/>
      <c r="AX438" s="7662" t="s">
        <v>0</v>
      </c>
      <c r="AY438" s="7663"/>
      <c r="AZ438" s="7664"/>
      <c r="BA438" s="1226"/>
      <c r="BU438" s="875"/>
      <c r="BV438" s="876"/>
      <c r="BW438" s="875"/>
      <c r="BX438" s="877"/>
      <c r="BY438" s="878"/>
      <c r="BZ438" s="875"/>
      <c r="CA438" s="879"/>
      <c r="CB438" s="886"/>
      <c r="CC438" s="880"/>
    </row>
    <row r="439" spans="17:81">
      <c r="Q439" s="7730"/>
      <c r="R439" s="7845"/>
      <c r="S439" s="7730"/>
      <c r="T439" s="7730"/>
      <c r="U439" s="7844"/>
      <c r="V439" s="7877"/>
      <c r="W439" s="7730"/>
      <c r="X439" s="7730"/>
      <c r="Y439" s="7846"/>
      <c r="Z439" s="7847"/>
      <c r="AA439" s="7848"/>
      <c r="AB439" s="7730"/>
      <c r="AC439" s="7851"/>
      <c r="AD439" s="7851"/>
      <c r="AE439" s="8101"/>
      <c r="AF439" s="8101"/>
      <c r="AG439" s="7730"/>
      <c r="AH439" s="7782"/>
      <c r="AI439" s="7649"/>
      <c r="AJ439" s="7660" t="s">
        <v>4</v>
      </c>
      <c r="AK439" s="7666" t="s">
        <v>18</v>
      </c>
      <c r="AL439" s="7667" t="s">
        <v>19</v>
      </c>
      <c r="AM439" s="7667" t="s">
        <v>19</v>
      </c>
      <c r="AN439" s="7667" t="s">
        <v>20</v>
      </c>
      <c r="AO439" s="7667" t="s">
        <v>21</v>
      </c>
      <c r="AP439" s="7667" t="s">
        <v>1559</v>
      </c>
      <c r="AQ439" s="7667" t="s">
        <v>22</v>
      </c>
      <c r="AR439" s="7667" t="s">
        <v>23</v>
      </c>
      <c r="AS439" s="7667" t="s">
        <v>23</v>
      </c>
      <c r="AT439" s="7667" t="s">
        <v>24</v>
      </c>
      <c r="AU439" s="7667" t="s">
        <v>20</v>
      </c>
      <c r="AV439" s="7667" t="s">
        <v>25</v>
      </c>
      <c r="AW439" s="7667" t="s">
        <v>0</v>
      </c>
      <c r="AX439" s="7667" t="s">
        <v>1363</v>
      </c>
      <c r="AY439" s="7668" t="s">
        <v>1388</v>
      </c>
      <c r="AZ439" s="7669" t="s">
        <v>26</v>
      </c>
      <c r="BA439" s="1226"/>
      <c r="BU439" s="875"/>
      <c r="BV439" s="876"/>
      <c r="BW439" s="875"/>
      <c r="BX439" s="877"/>
      <c r="BY439" s="879"/>
      <c r="BZ439" s="875"/>
      <c r="CA439" s="879"/>
      <c r="CB439" s="886"/>
      <c r="CC439" s="880"/>
    </row>
    <row r="440" spans="17:81" ht="15" thickBot="1">
      <c r="Q440" s="7730"/>
      <c r="R440" s="7845"/>
      <c r="S440" s="7730"/>
      <c r="T440" s="7730"/>
      <c r="U440" s="7844"/>
      <c r="V440" s="7877"/>
      <c r="W440" s="7730"/>
      <c r="X440" s="7730"/>
      <c r="Y440" s="7846"/>
      <c r="Z440" s="7847"/>
      <c r="AA440" s="7848"/>
      <c r="AB440" s="7730"/>
      <c r="AC440" s="7849"/>
      <c r="AD440" s="7730"/>
      <c r="AE440" s="8101"/>
      <c r="AF440" s="8101"/>
      <c r="AG440" s="7730"/>
      <c r="AH440" s="7650"/>
      <c r="AI440" s="7649"/>
      <c r="AJ440" s="7665"/>
      <c r="AK440" s="7685"/>
      <c r="AL440" s="7686" t="s">
        <v>3</v>
      </c>
      <c r="AM440" s="7686" t="s">
        <v>18</v>
      </c>
      <c r="AN440" s="7686"/>
      <c r="AO440" s="7686"/>
      <c r="AP440" s="7686"/>
      <c r="AQ440" s="7686" t="s">
        <v>21</v>
      </c>
      <c r="AR440" s="7686" t="s">
        <v>27</v>
      </c>
      <c r="AS440" s="7686" t="s">
        <v>28</v>
      </c>
      <c r="AT440" s="7686"/>
      <c r="AU440" s="7686"/>
      <c r="AV440" s="7686"/>
      <c r="AW440" s="7686"/>
      <c r="AX440" s="7686" t="s">
        <v>11</v>
      </c>
      <c r="AY440" s="7687"/>
      <c r="AZ440" s="7688"/>
      <c r="BA440" s="1226"/>
      <c r="BU440" s="875"/>
      <c r="BV440" s="876"/>
      <c r="BW440" s="875"/>
      <c r="BX440" s="877"/>
      <c r="BY440" s="878"/>
      <c r="BZ440" s="875"/>
      <c r="CA440" s="879"/>
      <c r="CB440" s="886"/>
      <c r="CC440" s="880"/>
    </row>
    <row r="441" spans="17:81">
      <c r="Q441" s="7730"/>
      <c r="R441" s="7845"/>
      <c r="S441" s="8068"/>
      <c r="T441" s="7730"/>
      <c r="U441" s="7876"/>
      <c r="V441" s="8069"/>
      <c r="W441" s="7845"/>
      <c r="X441" s="7845"/>
      <c r="Y441" s="7850"/>
      <c r="Z441" s="7847"/>
      <c r="AA441" s="7848"/>
      <c r="AB441" s="7845"/>
      <c r="AC441" s="7849"/>
      <c r="AD441" s="7849"/>
      <c r="AE441" s="8101"/>
      <c r="AF441" s="7850"/>
      <c r="AG441" s="7730"/>
      <c r="AH441" s="7839"/>
      <c r="AI441" s="7649"/>
      <c r="AJ441" s="7801" t="s">
        <v>1531</v>
      </c>
      <c r="AK441" s="7803">
        <v>1</v>
      </c>
      <c r="AL441" s="7803" t="s">
        <v>796</v>
      </c>
      <c r="AM441" s="7804">
        <v>45600</v>
      </c>
      <c r="AN441" s="7924">
        <v>50</v>
      </c>
      <c r="AO441" s="7806" t="s">
        <v>35</v>
      </c>
      <c r="AP441" s="7709">
        <f>(AN441*1000/500)</f>
        <v>100</v>
      </c>
      <c r="AQ441" s="7914">
        <v>374</v>
      </c>
      <c r="AR441" s="7808">
        <v>45614</v>
      </c>
      <c r="AS441" s="7809">
        <v>45610</v>
      </c>
      <c r="AT441" s="7803">
        <v>23687</v>
      </c>
      <c r="AU441" s="7812">
        <v>50000</v>
      </c>
      <c r="AV441" s="7896">
        <f>(AU441-AN441*1000)</f>
        <v>0</v>
      </c>
      <c r="AW441" s="7915">
        <f>(AU441*AQ441/1000)</f>
        <v>18700</v>
      </c>
      <c r="AX441" s="7915">
        <f>(AW441*0.05)</f>
        <v>935</v>
      </c>
      <c r="AY441" s="7812">
        <v>5</v>
      </c>
      <c r="AZ441" s="8167"/>
      <c r="BA441" s="1226"/>
      <c r="BU441" s="875"/>
      <c r="BV441" s="876"/>
      <c r="BW441" s="875"/>
      <c r="BX441" s="877"/>
      <c r="BY441" s="878"/>
      <c r="BZ441" s="875"/>
      <c r="CA441" s="879"/>
      <c r="CB441" s="886"/>
      <c r="CC441" s="880"/>
    </row>
    <row r="442" spans="17:81">
      <c r="Q442" s="7730"/>
      <c r="R442" s="7845"/>
      <c r="S442" s="8068"/>
      <c r="T442" s="7730"/>
      <c r="U442" s="7876"/>
      <c r="V442" s="8271"/>
      <c r="W442" s="7845"/>
      <c r="X442" s="7845"/>
      <c r="Y442" s="7850"/>
      <c r="Z442" s="7847"/>
      <c r="AA442" s="7848"/>
      <c r="AB442" s="7845"/>
      <c r="AC442" s="7849"/>
      <c r="AD442" s="7849"/>
      <c r="AE442" s="8101"/>
      <c r="AF442" s="7850"/>
      <c r="AG442" s="7730"/>
      <c r="AH442" s="7839"/>
      <c r="AI442" s="7649"/>
      <c r="AJ442" s="7996"/>
      <c r="AK442" s="7736"/>
      <c r="AL442" s="7736"/>
      <c r="AM442" s="7745"/>
      <c r="AN442" s="7753"/>
      <c r="AO442" s="7736"/>
      <c r="AP442" s="7736"/>
      <c r="AQ442" s="7754"/>
      <c r="AR442" s="7746"/>
      <c r="AS442" s="7747"/>
      <c r="AT442" s="7736"/>
      <c r="AU442" s="7755"/>
      <c r="AV442" s="7755"/>
      <c r="AW442" s="7756"/>
      <c r="AX442" s="7756"/>
      <c r="AY442" s="7736"/>
      <c r="AZ442" s="8168"/>
      <c r="BA442" s="1226"/>
      <c r="BU442" s="875"/>
      <c r="BV442" s="876"/>
      <c r="BW442" s="875"/>
      <c r="BX442" s="877"/>
      <c r="BY442" s="878"/>
      <c r="BZ442" s="875"/>
      <c r="CA442" s="879"/>
      <c r="CB442" s="886"/>
      <c r="CC442" s="880"/>
    </row>
    <row r="443" spans="17:81">
      <c r="Q443" s="7730"/>
      <c r="R443" s="7845"/>
      <c r="S443" s="8068"/>
      <c r="T443" s="7730"/>
      <c r="U443" s="7876"/>
      <c r="V443" s="8069"/>
      <c r="W443" s="7845"/>
      <c r="X443" s="7845"/>
      <c r="Y443" s="7850"/>
      <c r="Z443" s="7847"/>
      <c r="AA443" s="7848"/>
      <c r="AB443" s="7845"/>
      <c r="AC443" s="7849"/>
      <c r="AD443" s="7849"/>
      <c r="AE443" s="8101"/>
      <c r="AF443" s="7850"/>
      <c r="AG443" s="7730"/>
      <c r="AH443" s="7839"/>
      <c r="AI443" s="7649"/>
      <c r="AJ443" s="7996"/>
      <c r="AK443" s="7714"/>
      <c r="AL443" s="7714"/>
      <c r="AM443" s="7715"/>
      <c r="AN443" s="7728"/>
      <c r="AO443" s="7714"/>
      <c r="AP443" s="7714"/>
      <c r="AQ443" s="7718"/>
      <c r="AR443" s="7746"/>
      <c r="AS443" s="7747"/>
      <c r="AT443" s="7714"/>
      <c r="AU443" s="7721"/>
      <c r="AV443" s="7723"/>
      <c r="AW443" s="7752"/>
      <c r="AX443" s="7752"/>
      <c r="AY443" s="7714"/>
      <c r="AZ443" s="7948"/>
      <c r="BA443" s="1226"/>
      <c r="BU443" s="875"/>
      <c r="BV443" s="876"/>
      <c r="BW443" s="875"/>
      <c r="BX443" s="877"/>
      <c r="BY443" s="878"/>
      <c r="BZ443" s="875"/>
      <c r="CA443" s="879"/>
      <c r="CB443" s="886"/>
      <c r="CC443" s="880"/>
    </row>
    <row r="444" spans="17:81">
      <c r="Q444" s="7730"/>
      <c r="R444" s="7730"/>
      <c r="S444" s="7843"/>
      <c r="T444" s="7730"/>
      <c r="U444" s="7876"/>
      <c r="V444" s="7877"/>
      <c r="W444" s="7845"/>
      <c r="X444" s="7845"/>
      <c r="Y444" s="7846"/>
      <c r="Z444" s="7847"/>
      <c r="AA444" s="7848"/>
      <c r="AB444" s="7845"/>
      <c r="AC444" s="7849"/>
      <c r="AD444" s="7845"/>
      <c r="AE444" s="7850"/>
      <c r="AF444" s="7850"/>
      <c r="AG444" s="7851"/>
      <c r="AH444" s="7684"/>
      <c r="AI444" s="7649"/>
      <c r="AJ444" s="7996"/>
      <c r="AK444" s="7779"/>
      <c r="AL444" s="7714"/>
      <c r="AM444" s="7780"/>
      <c r="AN444" s="7784"/>
      <c r="AO444" s="7717"/>
      <c r="AP444" s="7717"/>
      <c r="AQ444" s="7722"/>
      <c r="AR444" s="7719"/>
      <c r="AS444" s="7720"/>
      <c r="AT444" s="7717"/>
      <c r="AU444" s="7721"/>
      <c r="AV444" s="7721"/>
      <c r="AW444" s="7752"/>
      <c r="AX444" s="7722"/>
      <c r="AY444" s="7863"/>
      <c r="AZ444" s="7948"/>
      <c r="BA444" s="1226"/>
      <c r="BU444" s="875"/>
      <c r="BV444" s="876"/>
      <c r="BW444" s="875"/>
      <c r="BX444" s="877"/>
      <c r="BY444" s="878"/>
      <c r="BZ444" s="875"/>
      <c r="CA444" s="879"/>
      <c r="CB444" s="886"/>
      <c r="CC444" s="880"/>
    </row>
    <row r="445" spans="17:81">
      <c r="Q445" s="7852"/>
      <c r="R445" s="7852"/>
      <c r="S445" s="8259"/>
      <c r="T445" s="7852"/>
      <c r="U445" s="8058"/>
      <c r="V445" s="8272"/>
      <c r="W445" s="7855"/>
      <c r="X445" s="7855"/>
      <c r="Y445" s="7856"/>
      <c r="Z445" s="7857"/>
      <c r="AA445" s="7858"/>
      <c r="AB445" s="7855"/>
      <c r="AC445" s="7859"/>
      <c r="AD445" s="7855"/>
      <c r="AE445" s="7860"/>
      <c r="AF445" s="7860"/>
      <c r="AG445" s="7861"/>
      <c r="AH445" s="7839"/>
      <c r="AI445" s="7649"/>
      <c r="AJ445" s="8002"/>
      <c r="AK445" s="7673"/>
      <c r="AL445" s="7673"/>
      <c r="AM445" s="7674"/>
      <c r="AN445" s="7962"/>
      <c r="AO445" s="7673"/>
      <c r="AP445" s="7673"/>
      <c r="AQ445" s="7732"/>
      <c r="AR445" s="7678"/>
      <c r="AS445" s="7679"/>
      <c r="AT445" s="7673"/>
      <c r="AU445" s="7680"/>
      <c r="AV445" s="7673"/>
      <c r="AW445" s="7727"/>
      <c r="AX445" s="7727"/>
      <c r="AY445" s="7963"/>
      <c r="AZ445" s="8039"/>
      <c r="BA445" s="1226"/>
      <c r="BU445" s="875"/>
      <c r="BV445" s="876"/>
      <c r="BW445" s="875"/>
      <c r="BX445" s="877"/>
      <c r="BY445" s="878"/>
      <c r="BZ445" s="875"/>
      <c r="CA445" s="879"/>
      <c r="CB445" s="886"/>
      <c r="CC445" s="880"/>
    </row>
    <row r="446" spans="17:81">
      <c r="Q446" s="7684"/>
      <c r="R446" s="7684"/>
      <c r="S446" s="7684"/>
      <c r="T446" s="7684"/>
      <c r="U446" s="7684"/>
      <c r="V446" s="7684"/>
      <c r="W446" s="7684"/>
      <c r="X446" s="7684"/>
      <c r="Y446" s="7983"/>
      <c r="Z446" s="7684"/>
      <c r="AA446" s="7654"/>
      <c r="AB446" s="7684"/>
      <c r="AC446" s="7684"/>
      <c r="AD446" s="7684"/>
      <c r="AE446" s="7983"/>
      <c r="AF446" s="7983"/>
      <c r="AG446" s="7684"/>
      <c r="AH446" s="7839"/>
      <c r="AI446" s="7649"/>
      <c r="AJ446" s="8196"/>
      <c r="AK446" s="8197"/>
      <c r="AL446" s="8198"/>
      <c r="AM446" s="7883"/>
      <c r="AN446" s="8199"/>
      <c r="AO446" s="8198"/>
      <c r="AP446" s="8198"/>
      <c r="AQ446" s="8200"/>
      <c r="AR446" s="7884"/>
      <c r="AS446" s="8052"/>
      <c r="AT446" s="8201"/>
      <c r="AU446" s="8053"/>
      <c r="AV446" s="8053"/>
      <c r="AW446" s="8200"/>
      <c r="AX446" s="8200"/>
      <c r="AY446" s="7743"/>
      <c r="AZ446" s="8039"/>
      <c r="BA446" s="1226"/>
      <c r="BU446" s="875"/>
      <c r="BV446" s="876"/>
      <c r="BW446" s="875"/>
      <c r="BX446" s="877"/>
      <c r="BY446" s="878"/>
      <c r="BZ446" s="875"/>
      <c r="CA446" s="879"/>
      <c r="CB446" s="886"/>
      <c r="CC446" s="880"/>
    </row>
    <row r="447" spans="17:81">
      <c r="Q447" s="7684"/>
      <c r="R447" s="7684"/>
      <c r="S447" s="7684"/>
      <c r="T447" s="7684"/>
      <c r="U447" s="7684"/>
      <c r="V447" s="7684"/>
      <c r="W447" s="7684"/>
      <c r="X447" s="7684"/>
      <c r="Y447" s="7684"/>
      <c r="Z447" s="7684"/>
      <c r="AA447" s="7654"/>
      <c r="AB447" s="7684"/>
      <c r="AC447" s="7684"/>
      <c r="AD447" s="7684"/>
      <c r="AE447" s="7983"/>
      <c r="AF447" s="7983"/>
      <c r="AG447" s="7684"/>
      <c r="AH447" s="7839"/>
      <c r="AI447" s="7649"/>
      <c r="AJ447" s="8196"/>
      <c r="AK447" s="8197"/>
      <c r="AL447" s="8198"/>
      <c r="AM447" s="7883"/>
      <c r="AN447" s="8199"/>
      <c r="AO447" s="8198"/>
      <c r="AP447" s="8198"/>
      <c r="AQ447" s="8200"/>
      <c r="AR447" s="7884"/>
      <c r="AS447" s="8052"/>
      <c r="AT447" s="8201"/>
      <c r="AU447" s="8053"/>
      <c r="AV447" s="8053"/>
      <c r="AW447" s="8200"/>
      <c r="AX447" s="8200"/>
      <c r="AY447" s="7743"/>
      <c r="AZ447" s="8039"/>
      <c r="BA447" s="1226"/>
      <c r="BU447" s="875"/>
      <c r="BV447" s="876"/>
      <c r="BW447" s="875"/>
      <c r="BX447" s="877"/>
      <c r="BY447" s="878"/>
      <c r="BZ447" s="875"/>
      <c r="CA447" s="879"/>
      <c r="CB447" s="886"/>
      <c r="CC447" s="880"/>
    </row>
    <row r="448" spans="17:81">
      <c r="Q448" s="7852"/>
      <c r="R448" s="7852"/>
      <c r="S448" s="7855"/>
      <c r="T448" s="7852"/>
      <c r="U448" s="8058"/>
      <c r="V448" s="7981"/>
      <c r="W448" s="7855"/>
      <c r="X448" s="7855"/>
      <c r="Y448" s="7860"/>
      <c r="Z448" s="7857"/>
      <c r="AA448" s="7858"/>
      <c r="AB448" s="7852"/>
      <c r="AC448" s="7859"/>
      <c r="AD448" s="7859"/>
      <c r="AE448" s="7860"/>
      <c r="AF448" s="7860"/>
      <c r="AG448" s="7982"/>
      <c r="AH448" s="7839"/>
      <c r="AI448" s="7649"/>
      <c r="AJ448" s="8196"/>
      <c r="AK448" s="8197"/>
      <c r="AL448" s="8198"/>
      <c r="AM448" s="7883"/>
      <c r="AN448" s="8199"/>
      <c r="AO448" s="8198"/>
      <c r="AP448" s="8198"/>
      <c r="AQ448" s="8200"/>
      <c r="AR448" s="7884"/>
      <c r="AS448" s="8052"/>
      <c r="AT448" s="8202"/>
      <c r="AU448" s="8053"/>
      <c r="AV448" s="8053"/>
      <c r="AW448" s="8200"/>
      <c r="AX448" s="8200"/>
      <c r="AY448" s="7743"/>
      <c r="AZ448" s="8039"/>
      <c r="BA448" s="1226"/>
      <c r="BU448" s="875"/>
      <c r="BV448" s="876"/>
      <c r="BW448" s="875"/>
      <c r="BX448" s="877"/>
      <c r="BY448" s="878"/>
      <c r="BZ448" s="875"/>
      <c r="CA448" s="879"/>
      <c r="CB448" s="886"/>
      <c r="CC448" s="880"/>
    </row>
    <row r="449" spans="17:81" ht="15" thickBot="1">
      <c r="Q449" s="7852"/>
      <c r="R449" s="7852"/>
      <c r="S449" s="7852"/>
      <c r="T449" s="7852"/>
      <c r="U449" s="8058"/>
      <c r="V449" s="8272"/>
      <c r="W449" s="7855"/>
      <c r="X449" s="7855"/>
      <c r="Y449" s="8237"/>
      <c r="Z449" s="7857"/>
      <c r="AA449" s="7858"/>
      <c r="AB449" s="7852"/>
      <c r="AC449" s="7861"/>
      <c r="AD449" s="7861"/>
      <c r="AE449" s="8237"/>
      <c r="AF449" s="8237"/>
      <c r="AG449" s="7982"/>
      <c r="AH449" s="7839"/>
      <c r="AI449" s="7649"/>
      <c r="AJ449" s="8054"/>
      <c r="AK449" s="7973"/>
      <c r="AL449" s="7973"/>
      <c r="AM449" s="7968"/>
      <c r="AN449" s="8204"/>
      <c r="AO449" s="7973"/>
      <c r="AP449" s="7973"/>
      <c r="AQ449" s="8205"/>
      <c r="AR449" s="7971"/>
      <c r="AS449" s="8055"/>
      <c r="AT449" s="7828"/>
      <c r="AU449" s="8056"/>
      <c r="AV449" s="8056"/>
      <c r="AW449" s="8206"/>
      <c r="AX449" s="8206"/>
      <c r="AY449" s="7777"/>
      <c r="AZ449" s="8006"/>
      <c r="BA449" s="1226"/>
      <c r="BU449" s="875"/>
      <c r="BV449" s="876"/>
      <c r="BW449" s="875"/>
      <c r="BX449" s="877"/>
      <c r="BY449" s="878"/>
      <c r="BZ449" s="875"/>
      <c r="CA449" s="879"/>
      <c r="CB449" s="886"/>
      <c r="CC449" s="880"/>
    </row>
    <row r="450" spans="17:81">
      <c r="Q450" s="7852"/>
      <c r="R450" s="7855"/>
      <c r="S450" s="7855"/>
      <c r="T450" s="7855"/>
      <c r="U450" s="8058"/>
      <c r="V450" s="7981"/>
      <c r="W450" s="7855"/>
      <c r="X450" s="7855"/>
      <c r="Y450" s="7860"/>
      <c r="Z450" s="7857"/>
      <c r="AA450" s="7858"/>
      <c r="AB450" s="7852"/>
      <c r="AC450" s="7859"/>
      <c r="AD450" s="7859"/>
      <c r="AE450" s="7860"/>
      <c r="AF450" s="7860"/>
      <c r="AG450" s="7982"/>
      <c r="AH450" s="7684"/>
      <c r="AI450" s="7649"/>
      <c r="AJ450" s="7684"/>
      <c r="AK450" s="8018"/>
      <c r="AL450" s="8018"/>
      <c r="AM450" s="8019"/>
      <c r="AN450" s="8019"/>
      <c r="AO450" s="8019"/>
      <c r="AP450" s="8019"/>
      <c r="AQ450" s="8019"/>
      <c r="AR450" s="8019"/>
      <c r="AS450" s="8019"/>
      <c r="AT450" s="8019"/>
      <c r="AU450" s="8019"/>
      <c r="AV450" s="8019"/>
      <c r="AW450" s="8019"/>
      <c r="AX450" s="8019"/>
      <c r="AY450" s="8019"/>
      <c r="AZ450" s="8019"/>
      <c r="BA450" s="1226"/>
      <c r="BU450" s="875"/>
      <c r="BV450" s="876"/>
      <c r="BW450" s="875"/>
      <c r="BX450" s="877"/>
      <c r="BY450" s="878"/>
      <c r="BZ450" s="875"/>
      <c r="CA450" s="879"/>
      <c r="CB450" s="886"/>
      <c r="CC450" s="880"/>
    </row>
    <row r="451" spans="17:81">
      <c r="Q451" s="7852"/>
      <c r="R451" s="7855"/>
      <c r="S451" s="7855"/>
      <c r="T451" s="7855"/>
      <c r="U451" s="8058"/>
      <c r="V451" s="7981"/>
      <c r="W451" s="7855"/>
      <c r="X451" s="7855"/>
      <c r="Y451" s="7860"/>
      <c r="Z451" s="7857"/>
      <c r="AA451" s="7858"/>
      <c r="AB451" s="7852"/>
      <c r="AC451" s="7859"/>
      <c r="AD451" s="7859"/>
      <c r="AE451" s="7860"/>
      <c r="AF451" s="7860"/>
      <c r="AG451" s="7982"/>
      <c r="AH451" s="7684"/>
      <c r="AI451" s="7649"/>
      <c r="AJ451" s="7684"/>
      <c r="AK451" s="8018"/>
      <c r="AL451" s="8018"/>
      <c r="AM451" s="8019"/>
      <c r="AN451" s="8019"/>
      <c r="AO451" s="8019"/>
      <c r="AP451" s="8019"/>
      <c r="AQ451" s="8019"/>
      <c r="AR451" s="8019"/>
      <c r="AS451" s="8019"/>
      <c r="AT451" s="8019"/>
      <c r="AU451" s="8019"/>
      <c r="AV451" s="8019"/>
      <c r="AW451" s="8019"/>
      <c r="AX451" s="8019"/>
      <c r="AY451" s="8019"/>
      <c r="AZ451" s="8019"/>
      <c r="BA451" s="1226"/>
      <c r="BU451" s="726"/>
      <c r="BV451" s="888"/>
      <c r="BW451" s="726"/>
      <c r="BX451" s="723"/>
      <c r="BY451" s="727"/>
      <c r="BZ451" s="726"/>
      <c r="CA451" s="724"/>
      <c r="CB451" s="768"/>
      <c r="CC451" s="890"/>
    </row>
    <row r="452" spans="17:81" ht="18" thickBot="1">
      <c r="Q452" s="7684"/>
      <c r="R452" s="7684"/>
      <c r="S452" s="7684"/>
      <c r="T452" s="7684"/>
      <c r="U452" s="7684"/>
      <c r="V452" s="7684"/>
      <c r="W452" s="7684"/>
      <c r="X452" s="7684"/>
      <c r="Y452" s="7983"/>
      <c r="Z452" s="7684"/>
      <c r="AA452" s="7654"/>
      <c r="AB452" s="7684"/>
      <c r="AC452" s="7684"/>
      <c r="AD452" s="7684"/>
      <c r="AE452" s="7983"/>
      <c r="AF452" s="7983"/>
      <c r="AG452" s="7684"/>
      <c r="AH452" s="7684"/>
      <c r="AI452" s="7649"/>
      <c r="AJ452" s="8166" t="s">
        <v>1367</v>
      </c>
      <c r="AK452" s="7649"/>
      <c r="AL452" s="7649"/>
      <c r="AM452" s="7649"/>
      <c r="AN452" s="7655"/>
      <c r="AO452" s="7649"/>
      <c r="AP452" s="7649"/>
      <c r="AQ452" s="7649"/>
      <c r="AR452" s="7649"/>
      <c r="AS452" s="7649"/>
      <c r="AT452" s="7649"/>
      <c r="AU452" s="7649"/>
      <c r="AV452" s="7649"/>
      <c r="AW452" s="8019"/>
      <c r="AX452" s="8019"/>
      <c r="AY452" s="8019"/>
      <c r="AZ452" s="8019"/>
      <c r="BA452" s="1226"/>
      <c r="BU452" s="875"/>
      <c r="BV452" s="881"/>
      <c r="BW452" s="881"/>
      <c r="BX452" s="884"/>
      <c r="BY452" s="1543"/>
      <c r="BZ452" s="875"/>
      <c r="CA452" s="881"/>
      <c r="CB452" s="882"/>
      <c r="CC452" s="882"/>
    </row>
    <row r="453" spans="17:81">
      <c r="Q453" s="7684"/>
      <c r="R453" s="7684"/>
      <c r="S453" s="7684"/>
      <c r="T453" s="7684"/>
      <c r="U453" s="7684"/>
      <c r="V453" s="7684"/>
      <c r="W453" s="7684"/>
      <c r="X453" s="7684"/>
      <c r="Y453" s="7983"/>
      <c r="Z453" s="7684"/>
      <c r="AA453" s="7654"/>
      <c r="AB453" s="7684"/>
      <c r="AC453" s="7684"/>
      <c r="AD453" s="7684"/>
      <c r="AE453" s="7983"/>
      <c r="AF453" s="7983"/>
      <c r="AG453" s="7684"/>
      <c r="AH453" s="7684"/>
      <c r="AI453" s="7649"/>
      <c r="AJ453" s="7656"/>
      <c r="AK453" s="7661"/>
      <c r="AL453" s="7662" t="s">
        <v>14</v>
      </c>
      <c r="AM453" s="7662" t="s">
        <v>12</v>
      </c>
      <c r="AN453" s="7662"/>
      <c r="AO453" s="7662"/>
      <c r="AP453" s="7662"/>
      <c r="AQ453" s="7662" t="s">
        <v>15</v>
      </c>
      <c r="AR453" s="7662" t="s">
        <v>12</v>
      </c>
      <c r="AS453" s="7662" t="s">
        <v>12</v>
      </c>
      <c r="AT453" s="7662"/>
      <c r="AU453" s="7662"/>
      <c r="AV453" s="7662"/>
      <c r="AW453" s="7662"/>
      <c r="AX453" s="7663" t="s">
        <v>0</v>
      </c>
      <c r="AY453" s="8208"/>
      <c r="AZ453" s="8208"/>
      <c r="BA453" s="1226"/>
      <c r="BU453" s="875"/>
      <c r="BV453" s="876"/>
      <c r="BW453" s="875"/>
      <c r="BX453" s="877"/>
      <c r="BY453" s="887"/>
      <c r="BZ453" s="875"/>
      <c r="CA453" s="879"/>
      <c r="CB453" s="886"/>
      <c r="CC453" s="880"/>
    </row>
    <row r="454" spans="17:81">
      <c r="Q454" s="7684"/>
      <c r="R454" s="7684"/>
      <c r="S454" s="7684"/>
      <c r="T454" s="7684"/>
      <c r="U454" s="7684"/>
      <c r="V454" s="7684"/>
      <c r="W454" s="7684"/>
      <c r="X454" s="7684"/>
      <c r="Y454" s="7983"/>
      <c r="Z454" s="7684"/>
      <c r="AA454" s="8276"/>
      <c r="AB454" s="7684"/>
      <c r="AC454" s="7684"/>
      <c r="AD454" s="7684"/>
      <c r="AE454" s="7983"/>
      <c r="AF454" s="7983"/>
      <c r="AG454" s="7684"/>
      <c r="AH454" s="7684"/>
      <c r="AI454" s="7649"/>
      <c r="AJ454" s="7660" t="s">
        <v>4</v>
      </c>
      <c r="AK454" s="7666" t="s">
        <v>18</v>
      </c>
      <c r="AL454" s="7667" t="s">
        <v>19</v>
      </c>
      <c r="AM454" s="7667" t="s">
        <v>19</v>
      </c>
      <c r="AN454" s="7667" t="s">
        <v>20</v>
      </c>
      <c r="AO454" s="7667" t="s">
        <v>21</v>
      </c>
      <c r="AP454" s="7667" t="s">
        <v>1559</v>
      </c>
      <c r="AQ454" s="7667" t="s">
        <v>22</v>
      </c>
      <c r="AR454" s="7667" t="s">
        <v>23</v>
      </c>
      <c r="AS454" s="7667" t="s">
        <v>23</v>
      </c>
      <c r="AT454" s="7667" t="s">
        <v>24</v>
      </c>
      <c r="AU454" s="7667" t="s">
        <v>20</v>
      </c>
      <c r="AV454" s="7667" t="s">
        <v>25</v>
      </c>
      <c r="AW454" s="7667" t="s">
        <v>0</v>
      </c>
      <c r="AX454" s="7668" t="s">
        <v>1363</v>
      </c>
      <c r="AY454" s="8209" t="s">
        <v>1388</v>
      </c>
      <c r="AZ454" s="8209" t="s">
        <v>26</v>
      </c>
      <c r="BA454" s="1226"/>
    </row>
    <row r="455" spans="17:81" ht="15" thickBot="1">
      <c r="Q455" s="7684"/>
      <c r="R455" s="7684"/>
      <c r="S455" s="7684"/>
      <c r="T455" s="7684"/>
      <c r="U455" s="7684"/>
      <c r="V455" s="7684"/>
      <c r="W455" s="7684"/>
      <c r="X455" s="7684"/>
      <c r="Y455" s="7983"/>
      <c r="Z455" s="7684"/>
      <c r="AA455" s="8276"/>
      <c r="AB455" s="7684"/>
      <c r="AC455" s="7684"/>
      <c r="AD455" s="7684"/>
      <c r="AE455" s="7983"/>
      <c r="AF455" s="7983"/>
      <c r="AG455" s="7684"/>
      <c r="AH455" s="7684"/>
      <c r="AI455" s="7649"/>
      <c r="AJ455" s="7665"/>
      <c r="AK455" s="7685"/>
      <c r="AL455" s="7686" t="s">
        <v>3</v>
      </c>
      <c r="AM455" s="7686" t="s">
        <v>18</v>
      </c>
      <c r="AN455" s="7686"/>
      <c r="AO455" s="7686"/>
      <c r="AP455" s="7686"/>
      <c r="AQ455" s="7686" t="s">
        <v>21</v>
      </c>
      <c r="AR455" s="7686" t="s">
        <v>27</v>
      </c>
      <c r="AS455" s="7686" t="s">
        <v>28</v>
      </c>
      <c r="AT455" s="7686"/>
      <c r="AU455" s="7686"/>
      <c r="AV455" s="7686"/>
      <c r="AW455" s="7686"/>
      <c r="AX455" s="7687" t="s">
        <v>11</v>
      </c>
      <c r="AY455" s="8210"/>
      <c r="AZ455" s="8210"/>
      <c r="BA455" s="1226"/>
    </row>
    <row r="456" spans="17:81" ht="23.4">
      <c r="Q456" s="7684"/>
      <c r="R456" s="7684"/>
      <c r="S456" s="7684"/>
      <c r="T456" s="7684"/>
      <c r="U456" s="7684"/>
      <c r="V456" s="7684"/>
      <c r="W456" s="7684"/>
      <c r="X456" s="7684"/>
      <c r="Y456" s="7983"/>
      <c r="Z456" s="7684"/>
      <c r="AA456" s="8276"/>
      <c r="AB456" s="7684"/>
      <c r="AC456" s="7684"/>
      <c r="AD456" s="7684"/>
      <c r="AE456" s="7983"/>
      <c r="AF456" s="7983"/>
      <c r="AG456" s="7684"/>
      <c r="AH456" s="7684"/>
      <c r="AI456" s="7649"/>
      <c r="AJ456" s="8534" t="s">
        <v>1385</v>
      </c>
      <c r="AK456" s="8535">
        <v>88</v>
      </c>
      <c r="AL456" s="8492" t="s">
        <v>796</v>
      </c>
      <c r="AM456" s="8536">
        <v>45706</v>
      </c>
      <c r="AN456" s="8537">
        <v>20</v>
      </c>
      <c r="AO456" s="8495" t="s">
        <v>35</v>
      </c>
      <c r="AP456" s="8535">
        <f>(AU456/500)</f>
        <v>32</v>
      </c>
      <c r="AQ456" s="8538">
        <v>544</v>
      </c>
      <c r="AR456" s="8497">
        <v>45748</v>
      </c>
      <c r="AS456" s="8498">
        <v>45748</v>
      </c>
      <c r="AT456" s="8492">
        <v>24618</v>
      </c>
      <c r="AU456" s="8499">
        <v>16000</v>
      </c>
      <c r="AV456" s="8500">
        <f t="shared" ref="AV456:AV461" si="103">(AU456-AN456*1000)</f>
        <v>-4000</v>
      </c>
      <c r="AW456" s="8501">
        <f t="shared" ref="AW456:AW461" si="104">(AU456*AQ456/1000)</f>
        <v>8704</v>
      </c>
      <c r="AX456" s="8501">
        <f t="shared" ref="AX456:AX461" si="105">(AW456*0.05)</f>
        <v>435.20000000000005</v>
      </c>
      <c r="AY456" s="8492">
        <v>5</v>
      </c>
      <c r="AZ456" s="8061"/>
      <c r="BA456" s="1226"/>
      <c r="BU456" s="94"/>
      <c r="BV456" s="660"/>
      <c r="BY456" s="2"/>
    </row>
    <row r="457" spans="17:81">
      <c r="Q457" s="7684"/>
      <c r="R457" s="7684"/>
      <c r="S457" s="7684"/>
      <c r="T457" s="7684"/>
      <c r="U457" s="7684"/>
      <c r="V457" s="7684"/>
      <c r="W457" s="7684"/>
      <c r="X457" s="7684"/>
      <c r="Y457" s="7983"/>
      <c r="Z457" s="7684"/>
      <c r="AA457" s="8276"/>
      <c r="AB457" s="7684"/>
      <c r="AC457" s="7684"/>
      <c r="AD457" s="7684"/>
      <c r="AE457" s="7983"/>
      <c r="AF457" s="7983"/>
      <c r="AG457" s="7684"/>
      <c r="AH457" s="7852"/>
      <c r="AI457" s="7649"/>
      <c r="AJ457" s="8088" t="s">
        <v>1385</v>
      </c>
      <c r="AK457" s="8619">
        <v>88</v>
      </c>
      <c r="AL457" s="7926" t="s">
        <v>796</v>
      </c>
      <c r="AM457" s="8620">
        <v>45706</v>
      </c>
      <c r="AN457" s="8621">
        <v>4</v>
      </c>
      <c r="AO457" s="7696" t="s">
        <v>35</v>
      </c>
      <c r="AP457" s="8619">
        <v>8</v>
      </c>
      <c r="AQ457" s="8622">
        <v>544</v>
      </c>
      <c r="AR457" s="8623">
        <v>45748</v>
      </c>
      <c r="AS457" s="8623">
        <v>45748</v>
      </c>
      <c r="AT457" s="7926"/>
      <c r="AU457" s="8624">
        <v>4000</v>
      </c>
      <c r="AV457" s="8625">
        <f t="shared" si="103"/>
        <v>0</v>
      </c>
      <c r="AW457" s="8626">
        <f t="shared" si="104"/>
        <v>2176</v>
      </c>
      <c r="AX457" s="8626">
        <f t="shared" si="105"/>
        <v>108.80000000000001</v>
      </c>
      <c r="AY457" s="7926">
        <v>5</v>
      </c>
      <c r="AZ457" s="7938" t="s">
        <v>1565</v>
      </c>
      <c r="BA457" s="1226"/>
      <c r="BU457" s="2605"/>
      <c r="BV457" s="2605"/>
      <c r="BW457" s="1775"/>
      <c r="BX457" s="1775"/>
      <c r="BY457" s="1775"/>
      <c r="BZ457" s="2605"/>
      <c r="CA457" s="1775"/>
      <c r="CB457" s="1775"/>
      <c r="CC457" s="1775"/>
    </row>
    <row r="458" spans="17:81">
      <c r="Q458" s="7684"/>
      <c r="R458" s="7684"/>
      <c r="S458" s="7684"/>
      <c r="T458" s="7684"/>
      <c r="U458" s="7684"/>
      <c r="V458" s="7684"/>
      <c r="W458" s="7684"/>
      <c r="X458" s="7684"/>
      <c r="Y458" s="7983"/>
      <c r="Z458" s="7684"/>
      <c r="AA458" s="7654"/>
      <c r="AB458" s="7684"/>
      <c r="AC458" s="7684"/>
      <c r="AD458" s="7684"/>
      <c r="AE458" s="7983"/>
      <c r="AF458" s="7983"/>
      <c r="AG458" s="7684"/>
      <c r="AH458" s="7852"/>
      <c r="AI458" s="7649"/>
      <c r="AJ458" s="8023" t="s">
        <v>1385</v>
      </c>
      <c r="AK458" s="7950">
        <v>89</v>
      </c>
      <c r="AL458" s="7736" t="s">
        <v>796</v>
      </c>
      <c r="AM458" s="7734">
        <v>45706</v>
      </c>
      <c r="AN458" s="8539">
        <v>20</v>
      </c>
      <c r="AO458" s="7761" t="s">
        <v>35</v>
      </c>
      <c r="AP458" s="7950">
        <f>(AU458/500)</f>
        <v>40</v>
      </c>
      <c r="AQ458" s="7762">
        <v>544</v>
      </c>
      <c r="AR458" s="7746">
        <v>45782</v>
      </c>
      <c r="AS458" s="7781">
        <v>45793</v>
      </c>
      <c r="AT458" s="7736">
        <v>24875</v>
      </c>
      <c r="AU458" s="7755">
        <v>20000</v>
      </c>
      <c r="AV458" s="7878">
        <f t="shared" si="103"/>
        <v>0</v>
      </c>
      <c r="AW458" s="7756">
        <f t="shared" si="104"/>
        <v>10880</v>
      </c>
      <c r="AX458" s="7756">
        <f t="shared" si="105"/>
        <v>544</v>
      </c>
      <c r="AY458" s="7736">
        <v>5</v>
      </c>
      <c r="AZ458" s="7938"/>
      <c r="BA458" s="1226"/>
      <c r="BU458" s="1775"/>
      <c r="BV458" s="1775"/>
      <c r="BW458" s="1775"/>
      <c r="BX458" s="1775"/>
      <c r="BY458" s="1775"/>
      <c r="BZ458" s="1775"/>
      <c r="CA458" s="1775"/>
      <c r="CB458" s="1775"/>
      <c r="CC458" s="1775"/>
    </row>
    <row r="459" spans="17:81" ht="17.25" customHeight="1">
      <c r="Q459" s="7684"/>
      <c r="R459" s="7684"/>
      <c r="S459" s="7684"/>
      <c r="T459" s="7684"/>
      <c r="U459" s="7684"/>
      <c r="V459" s="7684"/>
      <c r="W459" s="7684"/>
      <c r="X459" s="7684"/>
      <c r="Y459" s="7983"/>
      <c r="Z459" s="7684"/>
      <c r="AA459" s="7654"/>
      <c r="AB459" s="7684"/>
      <c r="AC459" s="7684"/>
      <c r="AD459" s="7684"/>
      <c r="AE459" s="7983"/>
      <c r="AF459" s="7983"/>
      <c r="AG459" s="7684"/>
      <c r="AH459" s="7852"/>
      <c r="AI459" s="7649"/>
      <c r="AJ459" s="8023" t="s">
        <v>1385</v>
      </c>
      <c r="AK459" s="7950">
        <v>90</v>
      </c>
      <c r="AL459" s="7736" t="s">
        <v>36</v>
      </c>
      <c r="AM459" s="7734">
        <v>45845</v>
      </c>
      <c r="AN459" s="8539">
        <v>20</v>
      </c>
      <c r="AO459" s="7761" t="s">
        <v>35</v>
      </c>
      <c r="AP459" s="7950">
        <f>(AU459/500)</f>
        <v>40</v>
      </c>
      <c r="AQ459" s="7762">
        <v>571</v>
      </c>
      <c r="AR459" s="7746">
        <v>45884</v>
      </c>
      <c r="AS459" s="7781">
        <v>45891</v>
      </c>
      <c r="AT459" s="7736">
        <v>25327</v>
      </c>
      <c r="AU459" s="7755">
        <v>20000</v>
      </c>
      <c r="AV459" s="7878">
        <f t="shared" si="103"/>
        <v>0</v>
      </c>
      <c r="AW459" s="7756">
        <f t="shared" si="104"/>
        <v>11420</v>
      </c>
      <c r="AX459" s="7756">
        <f t="shared" si="105"/>
        <v>571</v>
      </c>
      <c r="AY459" s="7736">
        <v>5</v>
      </c>
      <c r="AZ459" s="8168"/>
      <c r="BA459" s="1226"/>
      <c r="BU459" s="2605"/>
      <c r="BV459" s="2605"/>
      <c r="BW459" s="1775"/>
      <c r="BX459" s="1775"/>
      <c r="BY459" s="1775"/>
      <c r="BZ459" s="2605"/>
      <c r="CA459" s="1775"/>
      <c r="CB459" s="1775"/>
      <c r="CC459" s="1775"/>
    </row>
    <row r="460" spans="17:81">
      <c r="Q460" s="7684"/>
      <c r="R460" s="7684"/>
      <c r="S460" s="7684"/>
      <c r="T460" s="7684"/>
      <c r="U460" s="7684"/>
      <c r="V460" s="7684"/>
      <c r="W460" s="7684"/>
      <c r="X460" s="7684"/>
      <c r="Y460" s="7983"/>
      <c r="Z460" s="7684"/>
      <c r="AA460" s="7654"/>
      <c r="AB460" s="7684"/>
      <c r="AC460" s="7684"/>
      <c r="AD460" s="7684"/>
      <c r="AE460" s="7983"/>
      <c r="AF460" s="7983"/>
      <c r="AG460" s="7684"/>
      <c r="AH460" s="7730"/>
      <c r="AI460" s="7649"/>
      <c r="AJ460" s="7996" t="s">
        <v>1385</v>
      </c>
      <c r="AK460" s="7713">
        <v>91</v>
      </c>
      <c r="AL460" s="7714" t="s">
        <v>36</v>
      </c>
      <c r="AM460" s="7780">
        <v>45845</v>
      </c>
      <c r="AN460" s="7784">
        <v>20</v>
      </c>
      <c r="AO460" s="7717" t="s">
        <v>35</v>
      </c>
      <c r="AP460" s="7713">
        <f>(AU460/500)</f>
        <v>40</v>
      </c>
      <c r="AQ460" s="7722">
        <v>571</v>
      </c>
      <c r="AR460" s="7719">
        <v>45915</v>
      </c>
      <c r="AS460" s="7720">
        <v>45912</v>
      </c>
      <c r="AT460" s="7714">
        <v>25457</v>
      </c>
      <c r="AU460" s="7723">
        <v>20000</v>
      </c>
      <c r="AV460" s="7721">
        <f t="shared" si="103"/>
        <v>0</v>
      </c>
      <c r="AW460" s="7752">
        <f t="shared" si="104"/>
        <v>11420</v>
      </c>
      <c r="AX460" s="7752">
        <f t="shared" si="105"/>
        <v>571</v>
      </c>
      <c r="AY460" s="7714">
        <v>5</v>
      </c>
      <c r="AZ460" s="7938"/>
      <c r="BA460" s="1226"/>
      <c r="BU460" s="875"/>
      <c r="BV460" s="881"/>
      <c r="BW460" s="881"/>
      <c r="BX460" s="884"/>
      <c r="BY460" s="1543"/>
      <c r="BZ460" s="875"/>
      <c r="CA460" s="881"/>
      <c r="CB460" s="882"/>
      <c r="CC460" s="882"/>
    </row>
    <row r="461" spans="17:81">
      <c r="Q461" s="7684"/>
      <c r="R461" s="7684"/>
      <c r="S461" s="7684"/>
      <c r="T461" s="7684"/>
      <c r="U461" s="7684"/>
      <c r="V461" s="7684"/>
      <c r="W461" s="7684"/>
      <c r="X461" s="7684"/>
      <c r="Y461" s="7983"/>
      <c r="Z461" s="7684"/>
      <c r="AA461" s="7654"/>
      <c r="AB461" s="7684"/>
      <c r="AC461" s="7684"/>
      <c r="AD461" s="7684"/>
      <c r="AE461" s="7983"/>
      <c r="AF461" s="7983"/>
      <c r="AG461" s="7684"/>
      <c r="AH461" s="7730"/>
      <c r="AI461" s="7649"/>
      <c r="AJ461" s="8083" t="s">
        <v>1385</v>
      </c>
      <c r="AK461" s="8597">
        <v>92</v>
      </c>
      <c r="AL461" s="7952" t="s">
        <v>36</v>
      </c>
      <c r="AM461" s="8187">
        <v>45915</v>
      </c>
      <c r="AN461" s="8598">
        <v>20</v>
      </c>
      <c r="AO461" s="7676" t="s">
        <v>35</v>
      </c>
      <c r="AP461" s="8597">
        <f>(AU461/500)</f>
        <v>40</v>
      </c>
      <c r="AQ461" s="7677">
        <v>571</v>
      </c>
      <c r="AR461" s="7955">
        <v>45975</v>
      </c>
      <c r="AS461" s="7958">
        <v>45975</v>
      </c>
      <c r="AT461" s="7952"/>
      <c r="AU461" s="8129">
        <v>20000</v>
      </c>
      <c r="AV461" s="7956">
        <f t="shared" si="103"/>
        <v>0</v>
      </c>
      <c r="AW461" s="7710">
        <f t="shared" si="104"/>
        <v>11420</v>
      </c>
      <c r="AX461" s="7710">
        <f t="shared" si="105"/>
        <v>571</v>
      </c>
      <c r="AY461" s="7952">
        <v>5</v>
      </c>
      <c r="AZ461" s="7938"/>
      <c r="BA461" s="1226"/>
      <c r="BU461" s="875"/>
      <c r="BV461" s="881"/>
      <c r="BW461" s="881"/>
      <c r="BX461" s="884"/>
      <c r="BY461" s="1543"/>
      <c r="BZ461" s="875"/>
      <c r="CA461" s="881"/>
      <c r="CB461" s="882"/>
      <c r="CC461" s="882"/>
    </row>
    <row r="462" spans="17:81">
      <c r="Q462" s="7684"/>
      <c r="R462" s="7684"/>
      <c r="S462" s="7684"/>
      <c r="T462" s="7684"/>
      <c r="U462" s="7684"/>
      <c r="V462" s="7684"/>
      <c r="W462" s="7684"/>
      <c r="X462" s="7684"/>
      <c r="Y462" s="7983"/>
      <c r="Z462" s="7684"/>
      <c r="AA462" s="7654"/>
      <c r="AB462" s="7684"/>
      <c r="AC462" s="7684"/>
      <c r="AD462" s="7684"/>
      <c r="AE462" s="7983"/>
      <c r="AF462" s="7983"/>
      <c r="AG462" s="7684"/>
      <c r="AH462" s="7730"/>
      <c r="AI462" s="7649"/>
      <c r="AJ462" s="8002"/>
      <c r="AK462" s="8212"/>
      <c r="AL462" s="7673"/>
      <c r="AM462" s="8213"/>
      <c r="AN462" s="8214"/>
      <c r="AO462" s="7882"/>
      <c r="AP462" s="8212"/>
      <c r="AQ462" s="7885"/>
      <c r="AR462" s="7678"/>
      <c r="AS462" s="7679"/>
      <c r="AT462" s="7673"/>
      <c r="AU462" s="7682"/>
      <c r="AV462" s="7680"/>
      <c r="AW462" s="7727"/>
      <c r="AX462" s="7727"/>
      <c r="AY462" s="7673"/>
      <c r="AZ462" s="7938"/>
      <c r="BA462" s="1226"/>
      <c r="BU462" s="875"/>
      <c r="BV462" s="881"/>
      <c r="BW462" s="881"/>
      <c r="BX462" s="884"/>
      <c r="BY462" s="1543"/>
      <c r="BZ462" s="875"/>
      <c r="CA462" s="881"/>
      <c r="CB462" s="882"/>
      <c r="CC462" s="882"/>
    </row>
    <row r="463" spans="17:81">
      <c r="Q463" s="7684"/>
      <c r="R463" s="7684"/>
      <c r="S463" s="7684"/>
      <c r="T463" s="7684"/>
      <c r="U463" s="7684"/>
      <c r="V463" s="7684"/>
      <c r="W463" s="7684"/>
      <c r="X463" s="7684"/>
      <c r="Y463" s="7684"/>
      <c r="Z463" s="7684"/>
      <c r="AA463" s="7654"/>
      <c r="AB463" s="7684"/>
      <c r="AC463" s="7684"/>
      <c r="AD463" s="7684"/>
      <c r="AE463" s="7983"/>
      <c r="AF463" s="7983"/>
      <c r="AG463" s="7684"/>
      <c r="AH463" s="7684"/>
      <c r="AI463" s="7649"/>
      <c r="AJ463" s="7996"/>
      <c r="AK463" s="7899"/>
      <c r="AL463" s="7714"/>
      <c r="AM463" s="8215"/>
      <c r="AN463" s="8216"/>
      <c r="AO463" s="7902"/>
      <c r="AP463" s="7902"/>
      <c r="AQ463" s="7907"/>
      <c r="AR463" s="7719"/>
      <c r="AS463" s="7800"/>
      <c r="AT463" s="7714"/>
      <c r="AU463" s="7723"/>
      <c r="AV463" s="7723"/>
      <c r="AW463" s="7752"/>
      <c r="AX463" s="7752"/>
      <c r="AY463" s="441"/>
      <c r="AZ463" s="7949"/>
      <c r="BA463" s="1226"/>
      <c r="BU463" s="875"/>
      <c r="BV463" s="881"/>
      <c r="BW463" s="881"/>
      <c r="BX463" s="884"/>
      <c r="BY463" s="1543"/>
      <c r="BZ463" s="875"/>
      <c r="CA463" s="881"/>
      <c r="CB463" s="882"/>
      <c r="CC463" s="882"/>
    </row>
    <row r="464" spans="17:81">
      <c r="Q464" s="7782"/>
      <c r="R464" s="7782"/>
      <c r="S464" s="7782"/>
      <c r="T464" s="7782"/>
      <c r="U464" s="7782"/>
      <c r="V464" s="7782"/>
      <c r="W464" s="7782"/>
      <c r="X464" s="7782"/>
      <c r="Y464" s="7782"/>
      <c r="Z464" s="7782"/>
      <c r="AA464" s="7782"/>
      <c r="AB464" s="7782"/>
      <c r="AC464" s="7782"/>
      <c r="AD464" s="7782"/>
      <c r="AE464" s="7782"/>
      <c r="AF464" s="7782"/>
      <c r="AG464" s="7782"/>
      <c r="AH464" s="7730"/>
      <c r="AI464" s="7649"/>
      <c r="AJ464" s="8150"/>
      <c r="AK464" s="7899"/>
      <c r="AL464" s="7880"/>
      <c r="AM464" s="8215"/>
      <c r="AN464" s="8216"/>
      <c r="AO464" s="7902"/>
      <c r="AP464" s="7902"/>
      <c r="AQ464" s="7907"/>
      <c r="AR464" s="7904"/>
      <c r="AS464" s="8326"/>
      <c r="AT464" s="7880"/>
      <c r="AU464" s="7908"/>
      <c r="AV464" s="7908"/>
      <c r="AW464" s="8327"/>
      <c r="AX464" s="8327"/>
      <c r="AY464" s="8328"/>
      <c r="AZ464" s="8039"/>
      <c r="BA464" s="1226"/>
      <c r="BU464" s="875"/>
      <c r="BV464" s="881"/>
      <c r="BW464" s="881"/>
      <c r="BX464" s="884"/>
      <c r="BY464" s="1543"/>
      <c r="BZ464" s="875"/>
      <c r="CA464" s="881"/>
      <c r="CB464" s="882"/>
      <c r="CC464" s="882"/>
    </row>
    <row r="465" spans="17:81" ht="15" thickBot="1">
      <c r="Q465" s="7653"/>
      <c r="R465" s="7653"/>
      <c r="S465" s="7650"/>
      <c r="T465" s="7650"/>
      <c r="U465" s="7650"/>
      <c r="V465" s="7650"/>
      <c r="W465" s="7650"/>
      <c r="X465" s="7650"/>
      <c r="Y465" s="7650"/>
      <c r="Z465" s="7650"/>
      <c r="AA465" s="7650"/>
      <c r="AB465" s="7650"/>
      <c r="AC465" s="7650"/>
      <c r="AD465" s="7650"/>
      <c r="AE465" s="7650"/>
      <c r="AF465" s="7650"/>
      <c r="AG465" s="7650"/>
      <c r="AH465" s="7684"/>
      <c r="AI465" s="7649"/>
      <c r="AJ465" s="8090"/>
      <c r="AK465" s="7824"/>
      <c r="AL465" s="7825"/>
      <c r="AM465" s="7834"/>
      <c r="AN465" s="8064"/>
      <c r="AO465" s="7828"/>
      <c r="AP465" s="7828"/>
      <c r="AQ465" s="7832"/>
      <c r="AR465" s="7836"/>
      <c r="AS465" s="8067"/>
      <c r="AT465" s="7825"/>
      <c r="AU465" s="7833"/>
      <c r="AV465" s="7833"/>
      <c r="AW465" s="8190"/>
      <c r="AX465" s="8190"/>
      <c r="AY465" s="8097"/>
      <c r="AZ465" s="8006"/>
      <c r="BA465" s="1226"/>
      <c r="BU465" s="875"/>
      <c r="BV465" s="881"/>
      <c r="BW465" s="881"/>
      <c r="BX465" s="884"/>
      <c r="BY465" s="1543"/>
      <c r="BZ465" s="875"/>
      <c r="CA465" s="881"/>
      <c r="CB465" s="882"/>
      <c r="CC465" s="882"/>
    </row>
    <row r="466" spans="17:81">
      <c r="Q466" s="7839"/>
      <c r="R466" s="7839"/>
      <c r="S466" s="7839"/>
      <c r="T466" s="7839"/>
      <c r="U466" s="7839"/>
      <c r="V466" s="7839"/>
      <c r="W466" s="7839"/>
      <c r="X466" s="7839"/>
      <c r="Y466" s="7839"/>
      <c r="Z466" s="7839"/>
      <c r="AA466" s="7839"/>
      <c r="AB466" s="7839"/>
      <c r="AC466" s="7839"/>
      <c r="AD466" s="7839"/>
      <c r="AE466" s="7839"/>
      <c r="AF466" s="7839"/>
      <c r="AG466" s="7839"/>
      <c r="AH466" s="7782"/>
      <c r="AI466" s="7649"/>
      <c r="AJ466" s="7845"/>
      <c r="AK466" s="7843"/>
      <c r="AL466" s="7730"/>
      <c r="AM466" s="7876"/>
      <c r="AN466" s="8069"/>
      <c r="AO466" s="7845"/>
      <c r="AP466" s="7845"/>
      <c r="AQ466" s="7850"/>
      <c r="AR466" s="7847"/>
      <c r="AS466" s="7844"/>
      <c r="AT466" s="7730"/>
      <c r="AU466" s="7851"/>
      <c r="AV466" s="7851"/>
      <c r="AW466" s="8101"/>
      <c r="AX466" s="8101"/>
      <c r="AY466" s="8102"/>
      <c r="AZ466" s="7649"/>
      <c r="BA466" s="1226"/>
      <c r="BU466" s="875"/>
      <c r="BV466" s="881"/>
      <c r="BW466" s="881"/>
      <c r="BX466" s="884"/>
      <c r="BY466" s="1543"/>
      <c r="BZ466" s="875"/>
      <c r="CA466" s="1480"/>
      <c r="CB466" s="882"/>
      <c r="CC466" s="882"/>
    </row>
    <row r="467" spans="17:81">
      <c r="Q467" s="7839"/>
      <c r="R467" s="7839"/>
      <c r="S467" s="7839"/>
      <c r="T467" s="7839"/>
      <c r="U467" s="7839"/>
      <c r="V467" s="7839"/>
      <c r="W467" s="7839"/>
      <c r="X467" s="7839"/>
      <c r="Y467" s="7839"/>
      <c r="Z467" s="7839"/>
      <c r="AA467" s="7839"/>
      <c r="AB467" s="7839"/>
      <c r="AC467" s="7839"/>
      <c r="AD467" s="7839"/>
      <c r="AE467" s="7839"/>
      <c r="AF467" s="7839"/>
      <c r="AG467" s="7839"/>
      <c r="AH467" s="7650"/>
      <c r="AI467" s="7649"/>
      <c r="AJ467" s="7845"/>
      <c r="AK467" s="7843"/>
      <c r="AL467" s="7730"/>
      <c r="AM467" s="7876"/>
      <c r="AN467" s="8069"/>
      <c r="AO467" s="7845"/>
      <c r="AP467" s="7845"/>
      <c r="AQ467" s="7850"/>
      <c r="AR467" s="7847"/>
      <c r="AS467" s="7844"/>
      <c r="AT467" s="7730"/>
      <c r="AU467" s="7851"/>
      <c r="AV467" s="7851"/>
      <c r="AW467" s="8101"/>
      <c r="AX467" s="8101"/>
      <c r="AY467" s="8102"/>
      <c r="AZ467" s="7649"/>
      <c r="BA467" s="1226"/>
      <c r="BU467" s="875"/>
      <c r="BV467" s="881"/>
      <c r="BW467" s="881"/>
      <c r="BX467" s="884"/>
      <c r="BY467" s="1543"/>
      <c r="BZ467" s="875"/>
      <c r="CA467" s="1480"/>
      <c r="CB467" s="882"/>
      <c r="CC467" s="882"/>
    </row>
    <row r="468" spans="17:81" ht="15" thickBot="1">
      <c r="Q468" s="7839"/>
      <c r="R468" s="7839"/>
      <c r="S468" s="7839"/>
      <c r="T468" s="7839"/>
      <c r="U468" s="7839"/>
      <c r="V468" s="7839"/>
      <c r="W468" s="7839"/>
      <c r="X468" s="7839"/>
      <c r="Y468" s="7839"/>
      <c r="Z468" s="7839"/>
      <c r="AA468" s="7839"/>
      <c r="AB468" s="7839"/>
      <c r="AC468" s="7839"/>
      <c r="AD468" s="7839"/>
      <c r="AE468" s="7839"/>
      <c r="AF468" s="7839"/>
      <c r="AG468" s="7839"/>
      <c r="AH468" s="7839"/>
      <c r="AI468" s="7649"/>
      <c r="AJ468" s="7654" t="s">
        <v>1612</v>
      </c>
      <c r="AK468" s="7649" t="s">
        <v>1613</v>
      </c>
      <c r="AL468" s="7649"/>
      <c r="AM468" s="7649"/>
      <c r="AN468" s="7655"/>
      <c r="AO468" s="7649"/>
      <c r="AP468" s="8019"/>
      <c r="AQ468" s="7649"/>
      <c r="AR468" s="7649"/>
      <c r="AS468" s="7649"/>
      <c r="AT468" s="7649"/>
      <c r="AU468" s="7649"/>
      <c r="AV468" s="7649"/>
      <c r="AW468" s="7649"/>
      <c r="AX468" s="7649"/>
      <c r="AY468" s="7649"/>
      <c r="AZ468" s="7649"/>
      <c r="BA468" s="1226"/>
      <c r="BU468" s="875"/>
      <c r="BV468" s="881"/>
      <c r="BW468" s="881"/>
      <c r="BX468" s="884"/>
      <c r="BY468" s="1543"/>
      <c r="BZ468" s="875"/>
      <c r="CA468" s="1480"/>
      <c r="CB468" s="882"/>
      <c r="CC468" s="882"/>
    </row>
    <row r="469" spans="17:81">
      <c r="Q469" s="7852"/>
      <c r="R469" s="7852"/>
      <c r="S469" s="7852"/>
      <c r="T469" s="7852"/>
      <c r="U469" s="8058"/>
      <c r="V469" s="8272"/>
      <c r="W469" s="7855"/>
      <c r="X469" s="7855"/>
      <c r="Y469" s="8237"/>
      <c r="Z469" s="7857"/>
      <c r="AA469" s="7858"/>
      <c r="AB469" s="7852"/>
      <c r="AC469" s="7861"/>
      <c r="AD469" s="7861"/>
      <c r="AE469" s="8237"/>
      <c r="AF469" s="8237"/>
      <c r="AG469" s="7982"/>
      <c r="AH469" s="7839"/>
      <c r="AI469" s="7649"/>
      <c r="AJ469" s="7656"/>
      <c r="AK469" s="7661"/>
      <c r="AL469" s="7662" t="s">
        <v>14</v>
      </c>
      <c r="AM469" s="7662" t="s">
        <v>12</v>
      </c>
      <c r="AN469" s="7662"/>
      <c r="AO469" s="7662"/>
      <c r="AP469" s="7662"/>
      <c r="AQ469" s="7662" t="s">
        <v>15</v>
      </c>
      <c r="AR469" s="7662" t="s">
        <v>12</v>
      </c>
      <c r="AS469" s="7662" t="s">
        <v>12</v>
      </c>
      <c r="AT469" s="7662"/>
      <c r="AU469" s="7662"/>
      <c r="AV469" s="7662"/>
      <c r="AW469" s="7662"/>
      <c r="AX469" s="7662" t="s">
        <v>0</v>
      </c>
      <c r="AY469" s="7663"/>
      <c r="AZ469" s="7664"/>
      <c r="BA469" s="1226"/>
      <c r="BU469" s="2605"/>
      <c r="BV469" s="2605"/>
      <c r="BW469" s="1775"/>
      <c r="BX469" s="1775"/>
      <c r="BY469" s="1775"/>
      <c r="BZ469" s="2605"/>
      <c r="CA469" s="1775"/>
      <c r="CB469" s="1775"/>
      <c r="CC469" s="1775"/>
    </row>
    <row r="470" spans="17:81">
      <c r="Q470" s="7852"/>
      <c r="R470" s="7852"/>
      <c r="S470" s="7852"/>
      <c r="T470" s="7852"/>
      <c r="U470" s="8058"/>
      <c r="V470" s="8272"/>
      <c r="W470" s="7855"/>
      <c r="X470" s="7855"/>
      <c r="Y470" s="8237"/>
      <c r="Z470" s="7857"/>
      <c r="AA470" s="7858"/>
      <c r="AB470" s="7852"/>
      <c r="AC470" s="7861"/>
      <c r="AD470" s="7861"/>
      <c r="AE470" s="8237"/>
      <c r="AF470" s="8237"/>
      <c r="AG470" s="7982"/>
      <c r="AH470" s="7684"/>
      <c r="AI470" s="7649"/>
      <c r="AJ470" s="7660" t="s">
        <v>4</v>
      </c>
      <c r="AK470" s="7666" t="s">
        <v>18</v>
      </c>
      <c r="AL470" s="7667" t="s">
        <v>19</v>
      </c>
      <c r="AM470" s="7667" t="s">
        <v>19</v>
      </c>
      <c r="AN470" s="7667" t="s">
        <v>20</v>
      </c>
      <c r="AO470" s="7667" t="s">
        <v>21</v>
      </c>
      <c r="AP470" s="7667" t="s">
        <v>1559</v>
      </c>
      <c r="AQ470" s="7667" t="s">
        <v>22</v>
      </c>
      <c r="AR470" s="7667" t="s">
        <v>23</v>
      </c>
      <c r="AS470" s="7667" t="s">
        <v>23</v>
      </c>
      <c r="AT470" s="7667" t="s">
        <v>24</v>
      </c>
      <c r="AU470" s="7667" t="s">
        <v>20</v>
      </c>
      <c r="AV470" s="7667" t="s">
        <v>25</v>
      </c>
      <c r="AW470" s="7667" t="s">
        <v>0</v>
      </c>
      <c r="AX470" s="7667" t="s">
        <v>1363</v>
      </c>
      <c r="AY470" s="7668" t="s">
        <v>1388</v>
      </c>
      <c r="AZ470" s="7669" t="s">
        <v>26</v>
      </c>
      <c r="BA470" s="1226"/>
      <c r="BU470" s="875"/>
      <c r="BV470" s="876"/>
      <c r="BW470" s="875"/>
      <c r="BX470" s="877"/>
      <c r="BY470" s="878"/>
      <c r="BZ470" s="875"/>
      <c r="CA470" s="879"/>
      <c r="CB470" s="1241"/>
      <c r="CC470" s="880"/>
    </row>
    <row r="471" spans="17:81" ht="15" thickBot="1">
      <c r="Q471" s="7852"/>
      <c r="R471" s="7852"/>
      <c r="S471" s="7855"/>
      <c r="T471" s="7852"/>
      <c r="U471" s="8058"/>
      <c r="V471" s="7981"/>
      <c r="W471" s="7855"/>
      <c r="X471" s="7855"/>
      <c r="Y471" s="7860"/>
      <c r="Z471" s="7857"/>
      <c r="AA471" s="7858"/>
      <c r="AB471" s="7852"/>
      <c r="AC471" s="7859"/>
      <c r="AD471" s="7859"/>
      <c r="AE471" s="7860"/>
      <c r="AF471" s="7860"/>
      <c r="AG471" s="7982"/>
      <c r="AH471" s="7684"/>
      <c r="AI471" s="7649"/>
      <c r="AJ471" s="7665"/>
      <c r="AK471" s="7685"/>
      <c r="AL471" s="7686" t="s">
        <v>3</v>
      </c>
      <c r="AM471" s="7686" t="s">
        <v>18</v>
      </c>
      <c r="AN471" s="7686"/>
      <c r="AO471" s="7686"/>
      <c r="AP471" s="7686"/>
      <c r="AQ471" s="7686" t="s">
        <v>21</v>
      </c>
      <c r="AR471" s="7686" t="s">
        <v>27</v>
      </c>
      <c r="AS471" s="7686" t="s">
        <v>28</v>
      </c>
      <c r="AT471" s="7686"/>
      <c r="AU471" s="7686"/>
      <c r="AV471" s="7686"/>
      <c r="AW471" s="7686"/>
      <c r="AX471" s="7686" t="s">
        <v>11</v>
      </c>
      <c r="AY471" s="7687"/>
      <c r="AZ471" s="7688"/>
      <c r="BA471" s="1226"/>
      <c r="BU471" s="875"/>
      <c r="BV471" s="876"/>
      <c r="BW471" s="875"/>
      <c r="BX471" s="877"/>
      <c r="BY471" s="878"/>
      <c r="BZ471" s="875"/>
      <c r="CA471" s="879"/>
      <c r="CB471" s="1241"/>
      <c r="CC471" s="880"/>
    </row>
    <row r="472" spans="17:81">
      <c r="Q472" s="7852"/>
      <c r="R472" s="7852"/>
      <c r="S472" s="7852"/>
      <c r="T472" s="7852"/>
      <c r="U472" s="8058"/>
      <c r="V472" s="8272"/>
      <c r="W472" s="7855"/>
      <c r="X472" s="7855"/>
      <c r="Y472" s="8237"/>
      <c r="Z472" s="7857"/>
      <c r="AA472" s="7858"/>
      <c r="AB472" s="7852"/>
      <c r="AC472" s="7861"/>
      <c r="AD472" s="7861"/>
      <c r="AE472" s="8237"/>
      <c r="AF472" s="8237"/>
      <c r="AG472" s="7982"/>
      <c r="AH472" s="7684"/>
      <c r="AI472" s="7649"/>
      <c r="AJ472" s="7801" t="s">
        <v>1531</v>
      </c>
      <c r="AK472" s="7803">
        <v>1</v>
      </c>
      <c r="AL472" s="7803" t="s">
        <v>101</v>
      </c>
      <c r="AM472" s="7804">
        <v>45477</v>
      </c>
      <c r="AN472" s="7924">
        <v>100</v>
      </c>
      <c r="AO472" s="7806" t="s">
        <v>1614</v>
      </c>
      <c r="AP472" s="7709">
        <f>(AN472*1000/500)</f>
        <v>200</v>
      </c>
      <c r="AQ472" s="7914">
        <v>0</v>
      </c>
      <c r="AR472" s="7808">
        <v>45484</v>
      </c>
      <c r="AS472" s="7895">
        <v>45484</v>
      </c>
      <c r="AT472" s="7803"/>
      <c r="AU472" s="7812">
        <v>100</v>
      </c>
      <c r="AV472" s="7896">
        <v>0</v>
      </c>
      <c r="AW472" s="7915">
        <f>(AU472*AQ472/1000)</f>
        <v>0</v>
      </c>
      <c r="AX472" s="7915">
        <f>(AW472*0.025)</f>
        <v>0</v>
      </c>
      <c r="AY472" s="7812">
        <v>5</v>
      </c>
      <c r="AZ472" s="8109"/>
      <c r="BA472" s="1226"/>
      <c r="BU472" s="875"/>
      <c r="BV472" s="876"/>
      <c r="BW472" s="875"/>
      <c r="BX472" s="877"/>
      <c r="BY472" s="878"/>
      <c r="BZ472" s="875"/>
      <c r="CA472" s="879"/>
      <c r="CB472" s="1241"/>
      <c r="CC472" s="880"/>
    </row>
    <row r="473" spans="17:81">
      <c r="Q473" s="7852"/>
      <c r="R473" s="7855"/>
      <c r="S473" s="7855"/>
      <c r="T473" s="7855"/>
      <c r="U473" s="8058"/>
      <c r="V473" s="7981"/>
      <c r="W473" s="7855"/>
      <c r="X473" s="7855"/>
      <c r="Y473" s="7860"/>
      <c r="Z473" s="7857"/>
      <c r="AA473" s="7858"/>
      <c r="AB473" s="7852"/>
      <c r="AC473" s="7859"/>
      <c r="AD473" s="7859"/>
      <c r="AE473" s="7860"/>
      <c r="AF473" s="7860"/>
      <c r="AG473" s="7982"/>
      <c r="AH473" s="7684"/>
      <c r="AI473" s="7649"/>
      <c r="AJ473" s="7951"/>
      <c r="AK473" s="7952"/>
      <c r="AL473" s="7952"/>
      <c r="AM473" s="7953"/>
      <c r="AN473" s="8128"/>
      <c r="AO473" s="7676"/>
      <c r="AP473" s="7676"/>
      <c r="AQ473" s="7954"/>
      <c r="AR473" s="7955"/>
      <c r="AS473" s="7958"/>
      <c r="AT473" s="7952"/>
      <c r="AU473" s="8129"/>
      <c r="AV473" s="7956"/>
      <c r="AW473" s="7710"/>
      <c r="AX473" s="7710"/>
      <c r="AY473" s="8115"/>
      <c r="AZ473" s="8111"/>
      <c r="BA473" s="1226"/>
    </row>
    <row r="474" spans="17:81" ht="24" thickBot="1">
      <c r="Q474" s="7852"/>
      <c r="R474" s="7855"/>
      <c r="S474" s="7855"/>
      <c r="T474" s="7855"/>
      <c r="U474" s="8058"/>
      <c r="V474" s="7981"/>
      <c r="W474" s="7855"/>
      <c r="X474" s="7855"/>
      <c r="Y474" s="7860"/>
      <c r="Z474" s="7857"/>
      <c r="AA474" s="7858"/>
      <c r="AB474" s="7852"/>
      <c r="AC474" s="7859"/>
      <c r="AD474" s="7859"/>
      <c r="AE474" s="7860"/>
      <c r="AF474" s="7860"/>
      <c r="AG474" s="7982"/>
      <c r="AH474" s="7684"/>
      <c r="AI474" s="7649"/>
      <c r="AJ474" s="8223"/>
      <c r="AK474" s="8224"/>
      <c r="AL474" s="8224"/>
      <c r="AM474" s="8225"/>
      <c r="AN474" s="8226"/>
      <c r="AO474" s="8227"/>
      <c r="AP474" s="8227"/>
      <c r="AQ474" s="8228"/>
      <c r="AR474" s="8229"/>
      <c r="AS474" s="8230"/>
      <c r="AT474" s="8224"/>
      <c r="AU474" s="8231"/>
      <c r="AV474" s="8232"/>
      <c r="AW474" s="8233"/>
      <c r="AX474" s="8233"/>
      <c r="AY474" s="8234"/>
      <c r="AZ474" s="8235"/>
      <c r="BA474" s="1226"/>
      <c r="BU474" s="94"/>
      <c r="BY474" s="2"/>
    </row>
    <row r="475" spans="17:81" ht="18.75" customHeight="1">
      <c r="Q475" s="7684"/>
      <c r="R475" s="7684"/>
      <c r="S475" s="7684"/>
      <c r="T475" s="7684"/>
      <c r="U475" s="7684"/>
      <c r="V475" s="7684"/>
      <c r="W475" s="7684"/>
      <c r="X475" s="7684"/>
      <c r="Y475" s="7983"/>
      <c r="Z475" s="7684"/>
      <c r="AA475" s="7654"/>
      <c r="AB475" s="7684"/>
      <c r="AC475" s="7684"/>
      <c r="AD475" s="7684"/>
      <c r="AE475" s="7983"/>
      <c r="AF475" s="7983"/>
      <c r="AG475" s="7684"/>
      <c r="AH475" s="7684"/>
      <c r="AI475" s="7649"/>
      <c r="AJ475" s="7852"/>
      <c r="AK475" s="7852"/>
      <c r="AL475" s="7852"/>
      <c r="AM475" s="7853"/>
      <c r="AN475" s="8236"/>
      <c r="AO475" s="7855"/>
      <c r="AP475" s="7855"/>
      <c r="AQ475" s="7856"/>
      <c r="AR475" s="7857"/>
      <c r="AS475" s="7858"/>
      <c r="AT475" s="7852"/>
      <c r="AU475" s="7861"/>
      <c r="AV475" s="7859"/>
      <c r="AW475" s="8237"/>
      <c r="AX475" s="8237"/>
      <c r="AY475" s="8238"/>
      <c r="AZ475" s="7655"/>
      <c r="BA475" s="1226"/>
      <c r="BU475" s="2605"/>
      <c r="BV475" s="2605"/>
      <c r="BW475" s="1775"/>
      <c r="BX475" s="1775"/>
      <c r="BY475" s="1775"/>
      <c r="BZ475" s="2605"/>
      <c r="CA475" s="1775"/>
      <c r="CB475" s="1775"/>
      <c r="CC475" s="1775"/>
    </row>
    <row r="476" spans="17:81" ht="18" customHeight="1">
      <c r="Q476" s="7684"/>
      <c r="R476" s="7684"/>
      <c r="S476" s="7684"/>
      <c r="T476" s="7684"/>
      <c r="U476" s="7684"/>
      <c r="V476" s="7684"/>
      <c r="W476" s="7684"/>
      <c r="X476" s="7684"/>
      <c r="Y476" s="7983"/>
      <c r="Z476" s="7684"/>
      <c r="AA476" s="7654"/>
      <c r="AB476" s="7684"/>
      <c r="AC476" s="7684"/>
      <c r="AD476" s="7684"/>
      <c r="AE476" s="7983"/>
      <c r="AF476" s="7983"/>
      <c r="AG476" s="7684"/>
      <c r="AH476" s="7684"/>
      <c r="AI476" s="7649"/>
      <c r="AJ476" s="7852"/>
      <c r="AK476" s="7852"/>
      <c r="AL476" s="7852"/>
      <c r="AM476" s="7853"/>
      <c r="AN476" s="8236"/>
      <c r="AO476" s="7855"/>
      <c r="AP476" s="7855"/>
      <c r="AQ476" s="7856"/>
      <c r="AR476" s="7857"/>
      <c r="AS476" s="7858"/>
      <c r="AT476" s="7852"/>
      <c r="AU476" s="7861"/>
      <c r="AV476" s="7859"/>
      <c r="AW476" s="8237"/>
      <c r="AX476" s="8237"/>
      <c r="AY476" s="8238"/>
      <c r="AZ476" s="7655"/>
      <c r="BA476" s="1226"/>
      <c r="BU476" s="1775"/>
      <c r="BV476" s="1775"/>
      <c r="BW476" s="1775"/>
      <c r="BX476" s="1775"/>
      <c r="BY476" s="1775"/>
      <c r="BZ476" s="1775"/>
      <c r="CA476" s="1775"/>
      <c r="CB476" s="1775"/>
      <c r="CC476" s="1775"/>
    </row>
    <row r="477" spans="17:81" ht="18" customHeight="1" thickBot="1">
      <c r="Q477" s="7684"/>
      <c r="R477" s="7684"/>
      <c r="S477" s="7684"/>
      <c r="T477" s="7684"/>
      <c r="U477" s="7684"/>
      <c r="V477" s="7684"/>
      <c r="W477" s="7684"/>
      <c r="X477" s="7684"/>
      <c r="Y477" s="7983"/>
      <c r="Z477" s="7684"/>
      <c r="AA477" s="7654"/>
      <c r="AB477" s="7684"/>
      <c r="AC477" s="7684"/>
      <c r="AD477" s="7684"/>
      <c r="AE477" s="7983"/>
      <c r="AF477" s="7983"/>
      <c r="AG477" s="7684"/>
      <c r="AH477" s="7684"/>
      <c r="AI477" s="7649"/>
      <c r="AJ477" s="7654" t="s">
        <v>659</v>
      </c>
      <c r="AK477" s="7649" t="s">
        <v>1145</v>
      </c>
      <c r="AL477" s="7649"/>
      <c r="AM477" s="7649"/>
      <c r="AN477" s="7655"/>
      <c r="AO477" s="7649"/>
      <c r="AP477" s="7649"/>
      <c r="AQ477" s="7649"/>
      <c r="AR477" s="7649"/>
      <c r="AS477" s="7649"/>
      <c r="AT477" s="7649"/>
      <c r="AU477" s="7649"/>
      <c r="AV477" s="7649" t="s">
        <v>1233</v>
      </c>
      <c r="AW477" s="8019"/>
      <c r="AX477" s="8019"/>
      <c r="AY477" s="8019"/>
      <c r="AZ477" s="8019"/>
      <c r="BA477" s="1226"/>
      <c r="BU477" s="2605"/>
      <c r="BV477" s="2605"/>
      <c r="BW477" s="1775"/>
      <c r="BX477" s="1775"/>
      <c r="BY477" s="1775"/>
      <c r="BZ477" s="2605"/>
      <c r="CA477" s="1775"/>
      <c r="CB477" s="1775"/>
      <c r="CC477" s="1775"/>
    </row>
    <row r="478" spans="17:81">
      <c r="Q478" s="7684"/>
      <c r="R478" s="7684"/>
      <c r="S478" s="7684"/>
      <c r="T478" s="7684"/>
      <c r="U478" s="7684"/>
      <c r="V478" s="7684"/>
      <c r="W478" s="7684"/>
      <c r="X478" s="7684"/>
      <c r="Y478" s="7983"/>
      <c r="Z478" s="7684"/>
      <c r="AA478" s="7654"/>
      <c r="AB478" s="7684"/>
      <c r="AC478" s="7684"/>
      <c r="AD478" s="7684"/>
      <c r="AE478" s="7983"/>
      <c r="AF478" s="7983"/>
      <c r="AG478" s="7684"/>
      <c r="AH478" s="7684"/>
      <c r="AI478" s="7649"/>
      <c r="AJ478" s="7656"/>
      <c r="AK478" s="7661"/>
      <c r="AL478" s="7662" t="s">
        <v>14</v>
      </c>
      <c r="AM478" s="7662" t="s">
        <v>12</v>
      </c>
      <c r="AN478" s="7662"/>
      <c r="AO478" s="7662"/>
      <c r="AP478" s="7662"/>
      <c r="AQ478" s="7662" t="s">
        <v>15</v>
      </c>
      <c r="AR478" s="7662" t="s">
        <v>12</v>
      </c>
      <c r="AS478" s="7662" t="s">
        <v>12</v>
      </c>
      <c r="AT478" s="7662"/>
      <c r="AU478" s="7662"/>
      <c r="AV478" s="7662"/>
      <c r="AW478" s="7662"/>
      <c r="AX478" s="7663" t="s">
        <v>0</v>
      </c>
      <c r="AY478" s="8208"/>
      <c r="AZ478" s="8208"/>
      <c r="BA478" s="1226"/>
      <c r="BU478" s="875"/>
      <c r="BV478" s="876"/>
      <c r="BW478" s="875"/>
      <c r="BX478" s="877"/>
      <c r="BY478" s="878"/>
      <c r="BZ478" s="875"/>
      <c r="CA478" s="879"/>
      <c r="CB478" s="1241"/>
      <c r="CC478" s="880"/>
    </row>
    <row r="479" spans="17:81">
      <c r="Q479" s="7684"/>
      <c r="R479" s="7684"/>
      <c r="S479" s="7684"/>
      <c r="T479" s="7684"/>
      <c r="U479" s="7684"/>
      <c r="V479" s="7684"/>
      <c r="W479" s="7684"/>
      <c r="X479" s="7684"/>
      <c r="Y479" s="7983"/>
      <c r="Z479" s="7684"/>
      <c r="AA479" s="7654"/>
      <c r="AB479" s="7684"/>
      <c r="AC479" s="7684"/>
      <c r="AD479" s="7684"/>
      <c r="AE479" s="7983"/>
      <c r="AF479" s="7983"/>
      <c r="AG479" s="7684"/>
      <c r="AH479" s="7684"/>
      <c r="AI479" s="7649"/>
      <c r="AJ479" s="7660" t="s">
        <v>4</v>
      </c>
      <c r="AK479" s="7666" t="s">
        <v>18</v>
      </c>
      <c r="AL479" s="7667" t="s">
        <v>19</v>
      </c>
      <c r="AM479" s="7667" t="s">
        <v>19</v>
      </c>
      <c r="AN479" s="7667" t="s">
        <v>20</v>
      </c>
      <c r="AO479" s="7667" t="s">
        <v>21</v>
      </c>
      <c r="AP479" s="7667" t="s">
        <v>1559</v>
      </c>
      <c r="AQ479" s="7667" t="s">
        <v>22</v>
      </c>
      <c r="AR479" s="7667" t="s">
        <v>23</v>
      </c>
      <c r="AS479" s="7667" t="s">
        <v>23</v>
      </c>
      <c r="AT479" s="7667" t="s">
        <v>24</v>
      </c>
      <c r="AU479" s="7667" t="s">
        <v>20</v>
      </c>
      <c r="AV479" s="7667" t="s">
        <v>25</v>
      </c>
      <c r="AW479" s="7667" t="s">
        <v>0</v>
      </c>
      <c r="AX479" s="7668" t="s">
        <v>1363</v>
      </c>
      <c r="AY479" s="8209" t="s">
        <v>1388</v>
      </c>
      <c r="AZ479" s="8209" t="s">
        <v>26</v>
      </c>
      <c r="BA479" s="1226"/>
      <c r="BU479" s="875"/>
      <c r="BV479" s="876"/>
      <c r="BW479" s="875"/>
      <c r="BX479" s="877"/>
      <c r="BY479" s="878"/>
      <c r="BZ479" s="875"/>
      <c r="CA479" s="879"/>
      <c r="CB479" s="1241"/>
      <c r="CC479" s="880"/>
    </row>
    <row r="480" spans="17:81" ht="15" thickBot="1">
      <c r="Q480" s="7684"/>
      <c r="R480" s="7684"/>
      <c r="S480" s="7684"/>
      <c r="T480" s="7684"/>
      <c r="U480" s="7684"/>
      <c r="V480" s="7684"/>
      <c r="W480" s="7684"/>
      <c r="X480" s="7684"/>
      <c r="Y480" s="7983"/>
      <c r="Z480" s="7684"/>
      <c r="AA480" s="7654"/>
      <c r="AB480" s="7684"/>
      <c r="AC480" s="7684"/>
      <c r="AD480" s="7684"/>
      <c r="AE480" s="7983"/>
      <c r="AF480" s="7983"/>
      <c r="AG480" s="7684"/>
      <c r="AH480" s="7684"/>
      <c r="AI480" s="7649"/>
      <c r="AJ480" s="7665"/>
      <c r="AK480" s="7685"/>
      <c r="AL480" s="7686" t="s">
        <v>3</v>
      </c>
      <c r="AM480" s="7686" t="s">
        <v>18</v>
      </c>
      <c r="AN480" s="7686"/>
      <c r="AO480" s="7686"/>
      <c r="AP480" s="7686"/>
      <c r="AQ480" s="7686" t="s">
        <v>21</v>
      </c>
      <c r="AR480" s="7686" t="s">
        <v>27</v>
      </c>
      <c r="AS480" s="7686" t="s">
        <v>28</v>
      </c>
      <c r="AT480" s="7686"/>
      <c r="AU480" s="7686"/>
      <c r="AV480" s="7686"/>
      <c r="AW480" s="7686"/>
      <c r="AX480" s="7687" t="s">
        <v>11</v>
      </c>
      <c r="AY480" s="8210"/>
      <c r="AZ480" s="8210"/>
      <c r="BA480" s="1308"/>
      <c r="BU480" s="875"/>
      <c r="BV480" s="876"/>
      <c r="BW480" s="875"/>
      <c r="BX480" s="877"/>
      <c r="BY480" s="878"/>
      <c r="BZ480" s="875"/>
      <c r="CA480" s="879"/>
      <c r="CB480" s="1241"/>
      <c r="CC480" s="880"/>
    </row>
    <row r="481" spans="17:81" ht="24.75" customHeight="1">
      <c r="Q481" s="7684"/>
      <c r="R481" s="7684"/>
      <c r="S481" s="7684"/>
      <c r="T481" s="7684"/>
      <c r="U481" s="7684"/>
      <c r="V481" s="7684"/>
      <c r="W481" s="7684"/>
      <c r="X481" s="7684"/>
      <c r="Y481" s="7983"/>
      <c r="Z481" s="7684"/>
      <c r="AA481" s="7654"/>
      <c r="AB481" s="7684"/>
      <c r="AC481" s="7684"/>
      <c r="AD481" s="7684"/>
      <c r="AE481" s="7983"/>
      <c r="AF481" s="7983"/>
      <c r="AG481" s="7684"/>
      <c r="AH481" s="7782"/>
      <c r="AI481" s="7649"/>
      <c r="AJ481" s="7801"/>
      <c r="AK481" s="7803"/>
      <c r="AL481" s="7803"/>
      <c r="AM481" s="7804"/>
      <c r="AN481" s="7913"/>
      <c r="AO481" s="7803"/>
      <c r="AP481" s="7803"/>
      <c r="AQ481" s="7915"/>
      <c r="AR481" s="7808"/>
      <c r="AS481" s="7809"/>
      <c r="AT481" s="7803"/>
      <c r="AU481" s="7812"/>
      <c r="AV481" s="7803"/>
      <c r="AW481" s="7916"/>
      <c r="AX481" s="7916"/>
      <c r="AY481" s="7812"/>
      <c r="AZ481" s="8211"/>
      <c r="BU481" s="875"/>
      <c r="BV481" s="876"/>
      <c r="BW481" s="875"/>
      <c r="BX481" s="877"/>
      <c r="BY481" s="878"/>
      <c r="BZ481" s="875"/>
      <c r="CA481" s="879"/>
      <c r="CC481" s="880"/>
    </row>
    <row r="482" spans="17:81">
      <c r="Q482" s="7684"/>
      <c r="R482" s="7684"/>
      <c r="S482" s="7684"/>
      <c r="T482" s="7684"/>
      <c r="U482" s="7684"/>
      <c r="V482" s="7684"/>
      <c r="W482" s="7684"/>
      <c r="X482" s="7684"/>
      <c r="Y482" s="7983"/>
      <c r="Z482" s="7684"/>
      <c r="AA482" s="7654"/>
      <c r="AB482" s="7684"/>
      <c r="AC482" s="7684"/>
      <c r="AD482" s="7684"/>
      <c r="AE482" s="7983"/>
      <c r="AF482" s="7983"/>
      <c r="AG482" s="7684"/>
      <c r="AH482" s="7650"/>
      <c r="AI482" s="7649"/>
      <c r="AJ482" s="7712"/>
      <c r="AK482" s="7714"/>
      <c r="AL482" s="7714"/>
      <c r="AM482" s="7715"/>
      <c r="AN482" s="7728"/>
      <c r="AO482" s="7714"/>
      <c r="AP482" s="7714"/>
      <c r="AQ482" s="7752"/>
      <c r="AR482" s="7746"/>
      <c r="AS482" s="7745"/>
      <c r="AT482" s="7714"/>
      <c r="AU482" s="7723"/>
      <c r="AV482" s="7714"/>
      <c r="AW482" s="7722"/>
      <c r="AX482" s="7722"/>
      <c r="AY482" s="7723"/>
      <c r="AZ482" s="8240"/>
      <c r="BU482" s="875"/>
      <c r="BV482" s="876"/>
      <c r="BW482" s="875"/>
      <c r="BX482" s="877"/>
      <c r="BY482" s="878"/>
      <c r="BZ482" s="875"/>
      <c r="CA482" s="879"/>
      <c r="CC482" s="880"/>
    </row>
    <row r="483" spans="17:81">
      <c r="Q483" s="7684"/>
      <c r="R483" s="7684"/>
      <c r="S483" s="7684"/>
      <c r="T483" s="7684"/>
      <c r="U483" s="7684"/>
      <c r="V483" s="7684"/>
      <c r="W483" s="7684"/>
      <c r="X483" s="7684"/>
      <c r="Y483" s="7983"/>
      <c r="Z483" s="7684"/>
      <c r="AA483" s="8276"/>
      <c r="AB483" s="7684"/>
      <c r="AC483" s="7684"/>
      <c r="AD483" s="7684"/>
      <c r="AE483" s="7983"/>
      <c r="AF483" s="7983"/>
      <c r="AG483" s="7684"/>
      <c r="AH483" s="7839"/>
      <c r="AI483" s="7649"/>
      <c r="AJ483" s="7712"/>
      <c r="AK483" s="7714"/>
      <c r="AL483" s="7714"/>
      <c r="AM483" s="7715"/>
      <c r="AN483" s="7728"/>
      <c r="AO483" s="7714"/>
      <c r="AP483" s="7714"/>
      <c r="AQ483" s="7752"/>
      <c r="AR483" s="7746"/>
      <c r="AS483" s="7747"/>
      <c r="AT483" s="7714"/>
      <c r="AU483" s="7723"/>
      <c r="AV483" s="7714"/>
      <c r="AW483" s="7722"/>
      <c r="AX483" s="7722"/>
      <c r="AY483" s="7723"/>
      <c r="AZ483" s="8240"/>
      <c r="BU483" s="875"/>
      <c r="BV483" s="876"/>
      <c r="BW483" s="875"/>
      <c r="BX483" s="877"/>
      <c r="BY483" s="878"/>
      <c r="BZ483" s="875"/>
      <c r="CA483" s="879"/>
      <c r="CC483" s="880"/>
    </row>
    <row r="484" spans="17:81" ht="17.25" customHeight="1">
      <c r="Q484" s="7684"/>
      <c r="R484" s="7684"/>
      <c r="S484" s="7684"/>
      <c r="T484" s="7684"/>
      <c r="U484" s="7684"/>
      <c r="V484" s="7684"/>
      <c r="W484" s="7684"/>
      <c r="X484" s="7684"/>
      <c r="Y484" s="7983"/>
      <c r="Z484" s="7684"/>
      <c r="AA484" s="7654"/>
      <c r="AB484" s="7684"/>
      <c r="AC484" s="7684"/>
      <c r="AD484" s="7684"/>
      <c r="AE484" s="7983"/>
      <c r="AF484" s="7983"/>
      <c r="AG484" s="7684"/>
      <c r="AH484" s="7839"/>
      <c r="AI484" s="7649"/>
      <c r="AJ484" s="8151"/>
      <c r="AK484" s="8152"/>
      <c r="AL484" s="8152"/>
      <c r="AM484" s="8241"/>
      <c r="AN484" s="8242"/>
      <c r="AO484" s="8152"/>
      <c r="AP484" s="8152"/>
      <c r="AQ484" s="8243"/>
      <c r="AR484" s="8155"/>
      <c r="AS484" s="8244"/>
      <c r="AT484" s="8152"/>
      <c r="AU484" s="8245"/>
      <c r="AV484" s="8152"/>
      <c r="AW484" s="8154"/>
      <c r="AX484" s="8154"/>
      <c r="AY484" s="8245"/>
      <c r="AZ484" s="8246"/>
      <c r="BU484" s="875"/>
      <c r="BV484" s="876"/>
      <c r="BW484" s="875"/>
      <c r="BX484" s="877"/>
      <c r="BY484" s="878"/>
      <c r="BZ484" s="875"/>
      <c r="CA484" s="879"/>
      <c r="CC484" s="880"/>
    </row>
    <row r="485" spans="17:81">
      <c r="Q485" s="7684"/>
      <c r="R485" s="7684"/>
      <c r="S485" s="7684"/>
      <c r="T485" s="7684"/>
      <c r="U485" s="7684"/>
      <c r="V485" s="7684"/>
      <c r="W485" s="7684"/>
      <c r="X485" s="7684"/>
      <c r="Y485" s="7983"/>
      <c r="Z485" s="7684"/>
      <c r="AA485" s="7654"/>
      <c r="AB485" s="7684"/>
      <c r="AC485" s="7684"/>
      <c r="AD485" s="7684"/>
      <c r="AE485" s="7983"/>
      <c r="AF485" s="7983"/>
      <c r="AG485" s="7684"/>
      <c r="AH485" s="7839"/>
      <c r="AI485" s="7649"/>
      <c r="AJ485" s="8151"/>
      <c r="AK485" s="8152"/>
      <c r="AL485" s="8152"/>
      <c r="AM485" s="8241"/>
      <c r="AN485" s="8242"/>
      <c r="AO485" s="8152"/>
      <c r="AP485" s="8152"/>
      <c r="AQ485" s="8243"/>
      <c r="AR485" s="8155"/>
      <c r="AS485" s="8244"/>
      <c r="AT485" s="8152"/>
      <c r="AU485" s="8245"/>
      <c r="AV485" s="8245"/>
      <c r="AW485" s="8154"/>
      <c r="AX485" s="8154"/>
      <c r="AY485" s="8245"/>
      <c r="AZ485" s="8247"/>
      <c r="BU485" s="875"/>
      <c r="BV485" s="876"/>
      <c r="BW485" s="875"/>
      <c r="BX485" s="877"/>
      <c r="BY485" s="878"/>
      <c r="BZ485" s="875"/>
      <c r="CA485" s="879"/>
      <c r="CB485" s="880"/>
      <c r="CC485" s="880"/>
    </row>
    <row r="486" spans="17:81">
      <c r="Q486" s="7684"/>
      <c r="R486" s="7684"/>
      <c r="S486" s="7684"/>
      <c r="T486" s="7684"/>
      <c r="U486" s="7684"/>
      <c r="V486" s="7684"/>
      <c r="W486" s="7684"/>
      <c r="X486" s="7684"/>
      <c r="Y486" s="7983"/>
      <c r="Z486" s="7684"/>
      <c r="AA486" s="7654"/>
      <c r="AB486" s="7684"/>
      <c r="AC486" s="7684"/>
      <c r="AD486" s="7684"/>
      <c r="AE486" s="7983"/>
      <c r="AF486" s="7983"/>
      <c r="AG486" s="7684"/>
      <c r="AH486" s="7839"/>
      <c r="AI486" s="7649"/>
      <c r="AJ486" s="8151"/>
      <c r="AK486" s="8152"/>
      <c r="AL486" s="8152"/>
      <c r="AM486" s="8241"/>
      <c r="AN486" s="8242"/>
      <c r="AO486" s="8152"/>
      <c r="AP486" s="8152"/>
      <c r="AQ486" s="8243"/>
      <c r="AR486" s="8155"/>
      <c r="AS486" s="8244"/>
      <c r="AT486" s="8152"/>
      <c r="AU486" s="8245"/>
      <c r="AV486" s="8245"/>
      <c r="AW486" s="8154"/>
      <c r="AX486" s="8154"/>
      <c r="AY486" s="8245"/>
      <c r="AZ486" s="8247"/>
      <c r="BU486" s="875"/>
      <c r="BV486" s="876"/>
      <c r="BW486" s="875"/>
      <c r="BX486" s="877"/>
      <c r="BY486" s="878"/>
      <c r="BZ486" s="875"/>
      <c r="CA486" s="879"/>
      <c r="CB486" s="880"/>
      <c r="CC486" s="880"/>
    </row>
    <row r="487" spans="17:81">
      <c r="Q487" s="7684"/>
      <c r="R487" s="7684"/>
      <c r="S487" s="7684"/>
      <c r="T487" s="7684"/>
      <c r="U487" s="7684"/>
      <c r="V487" s="7684"/>
      <c r="W487" s="7684"/>
      <c r="X487" s="7684"/>
      <c r="Y487" s="7983"/>
      <c r="Z487" s="7684"/>
      <c r="AA487" s="7654"/>
      <c r="AB487" s="7684"/>
      <c r="AC487" s="7684"/>
      <c r="AD487" s="7684"/>
      <c r="AE487" s="7983"/>
      <c r="AF487" s="7983"/>
      <c r="AG487" s="7684"/>
      <c r="AH487" s="7839"/>
      <c r="AI487" s="7649"/>
      <c r="AJ487" s="8151"/>
      <c r="AK487" s="8152"/>
      <c r="AL487" s="8152"/>
      <c r="AM487" s="8241"/>
      <c r="AN487" s="8242"/>
      <c r="AO487" s="8152"/>
      <c r="AP487" s="8152"/>
      <c r="AQ487" s="8243"/>
      <c r="AR487" s="8155"/>
      <c r="AS487" s="8244"/>
      <c r="AT487" s="8152"/>
      <c r="AU487" s="8245"/>
      <c r="AV487" s="8245"/>
      <c r="AW487" s="8154"/>
      <c r="AX487" s="8154"/>
      <c r="AY487" s="8245"/>
      <c r="AZ487" s="8248"/>
      <c r="BU487" s="875"/>
      <c r="BV487" s="876"/>
      <c r="BW487" s="875"/>
      <c r="BX487" s="877"/>
      <c r="BY487" s="878"/>
      <c r="BZ487" s="875"/>
      <c r="CA487" s="879"/>
      <c r="CB487" s="880"/>
      <c r="CC487" s="880"/>
    </row>
    <row r="488" spans="17:81">
      <c r="Q488" s="7684"/>
      <c r="R488" s="7684"/>
      <c r="S488" s="7684"/>
      <c r="T488" s="7684"/>
      <c r="U488" s="7684"/>
      <c r="V488" s="7684"/>
      <c r="W488" s="7684"/>
      <c r="X488" s="7684"/>
      <c r="Y488" s="7684"/>
      <c r="Z488" s="7684"/>
      <c r="AA488" s="7654"/>
      <c r="AB488" s="7684"/>
      <c r="AC488" s="7684"/>
      <c r="AD488" s="7684"/>
      <c r="AE488" s="7983"/>
      <c r="AF488" s="7983"/>
      <c r="AG488" s="7684"/>
      <c r="AH488" s="7839"/>
      <c r="AI488" s="7649"/>
      <c r="AJ488" s="8151"/>
      <c r="AK488" s="8152"/>
      <c r="AL488" s="8152"/>
      <c r="AM488" s="8241"/>
      <c r="AN488" s="8242"/>
      <c r="AO488" s="8152"/>
      <c r="AP488" s="8152"/>
      <c r="AQ488" s="8243"/>
      <c r="AR488" s="8155"/>
      <c r="AS488" s="8244"/>
      <c r="AT488" s="8152"/>
      <c r="AU488" s="8245"/>
      <c r="AV488" s="8245"/>
      <c r="AW488" s="8154"/>
      <c r="AX488" s="8154"/>
      <c r="AY488" s="8245"/>
      <c r="AZ488" s="8247"/>
      <c r="BU488" s="875"/>
      <c r="BV488" s="876"/>
      <c r="BW488" s="875"/>
      <c r="BX488" s="877"/>
      <c r="BY488" s="878"/>
      <c r="BZ488" s="875"/>
      <c r="CA488" s="879"/>
      <c r="CB488" s="886"/>
      <c r="CC488" s="880"/>
    </row>
    <row r="489" spans="17:81">
      <c r="Q489" s="7782"/>
      <c r="R489" s="7782"/>
      <c r="S489" s="7782"/>
      <c r="T489" s="7782"/>
      <c r="U489" s="7782"/>
      <c r="V489" s="7782"/>
      <c r="W489" s="7782"/>
      <c r="X489" s="7782"/>
      <c r="Y489" s="7782"/>
      <c r="Z489" s="7782"/>
      <c r="AA489" s="7782"/>
      <c r="AB489" s="7782"/>
      <c r="AC489" s="7782"/>
      <c r="AD489" s="7782"/>
      <c r="AE489" s="7782"/>
      <c r="AF489" s="7782"/>
      <c r="AG489" s="7782"/>
      <c r="AH489" s="7684"/>
      <c r="AI489" s="7649"/>
      <c r="AJ489" s="7712"/>
      <c r="AK489" s="7714"/>
      <c r="AL489" s="7714"/>
      <c r="AM489" s="7715"/>
      <c r="AN489" s="7728"/>
      <c r="AO489" s="7714"/>
      <c r="AP489" s="7714"/>
      <c r="AQ489" s="7752"/>
      <c r="AR489" s="7746"/>
      <c r="AS489" s="7747"/>
      <c r="AT489" s="7714"/>
      <c r="AU489" s="7723"/>
      <c r="AV489" s="7723"/>
      <c r="AW489" s="7722"/>
      <c r="AX489" s="7722"/>
      <c r="AY489" s="7723"/>
      <c r="AZ489" s="8039"/>
      <c r="BU489" s="875"/>
      <c r="BV489" s="876"/>
      <c r="BW489" s="875"/>
      <c r="BX489" s="877"/>
      <c r="BY489" s="878"/>
      <c r="BZ489" s="875"/>
      <c r="CA489" s="879"/>
      <c r="CB489" s="886"/>
      <c r="CC489" s="880"/>
    </row>
    <row r="490" spans="17:81">
      <c r="Q490" s="7653"/>
      <c r="R490" s="7653"/>
      <c r="S490" s="7650"/>
      <c r="T490" s="7650"/>
      <c r="U490" s="7650"/>
      <c r="V490" s="7650"/>
      <c r="W490" s="7650"/>
      <c r="X490" s="7650"/>
      <c r="Y490" s="7650"/>
      <c r="Z490" s="7650"/>
      <c r="AA490" s="7650"/>
      <c r="AB490" s="7650"/>
      <c r="AC490" s="7650"/>
      <c r="AD490" s="7650"/>
      <c r="AE490" s="7650"/>
      <c r="AF490" s="7650"/>
      <c r="AG490" s="7650"/>
      <c r="AH490" s="7684"/>
      <c r="AI490" s="7649"/>
      <c r="AJ490" s="7881"/>
      <c r="AK490" s="8198"/>
      <c r="AL490" s="8198"/>
      <c r="AM490" s="7883"/>
      <c r="AN490" s="8250"/>
      <c r="AO490" s="8198"/>
      <c r="AP490" s="8198"/>
      <c r="AQ490" s="8200"/>
      <c r="AR490" s="7678"/>
      <c r="AS490" s="7797"/>
      <c r="AT490" s="8198"/>
      <c r="AU490" s="8053"/>
      <c r="AV490" s="8053"/>
      <c r="AW490" s="7885"/>
      <c r="AX490" s="7885"/>
      <c r="AY490" s="8053"/>
      <c r="AZ490" s="8039"/>
      <c r="BU490" s="2"/>
    </row>
    <row r="491" spans="17:81">
      <c r="Q491" s="7839"/>
      <c r="R491" s="7839"/>
      <c r="S491" s="7839"/>
      <c r="T491" s="7839"/>
      <c r="U491" s="7839"/>
      <c r="V491" s="7839"/>
      <c r="W491" s="7839"/>
      <c r="X491" s="7839"/>
      <c r="Y491" s="7839"/>
      <c r="Z491" s="7839"/>
      <c r="AA491" s="7839"/>
      <c r="AB491" s="7839"/>
      <c r="AC491" s="7839"/>
      <c r="AD491" s="7839"/>
      <c r="AE491" s="7839"/>
      <c r="AF491" s="7839"/>
      <c r="AG491" s="7839"/>
      <c r="AH491" s="7684"/>
      <c r="AI491" s="7649"/>
      <c r="AJ491" s="7881"/>
      <c r="AK491" s="8198"/>
      <c r="AL491" s="8198"/>
      <c r="AM491" s="7883"/>
      <c r="AN491" s="8250"/>
      <c r="AO491" s="8198"/>
      <c r="AP491" s="8198"/>
      <c r="AQ491" s="8200"/>
      <c r="AR491" s="7678"/>
      <c r="AS491" s="7679"/>
      <c r="AT491" s="7673"/>
      <c r="AU491" s="8053"/>
      <c r="AV491" s="8053"/>
      <c r="AW491" s="7885"/>
      <c r="AX491" s="7885"/>
      <c r="AY491" s="8053"/>
      <c r="AZ491" s="8039"/>
      <c r="BU491" s="2"/>
    </row>
    <row r="492" spans="17:81">
      <c r="Q492" s="7839"/>
      <c r="R492" s="7839"/>
      <c r="S492" s="7839"/>
      <c r="T492" s="7839"/>
      <c r="U492" s="7839"/>
      <c r="V492" s="7839"/>
      <c r="W492" s="7839"/>
      <c r="X492" s="7839"/>
      <c r="Y492" s="7839"/>
      <c r="Z492" s="7839"/>
      <c r="AA492" s="7839"/>
      <c r="AB492" s="7839"/>
      <c r="AC492" s="7839"/>
      <c r="AD492" s="7839"/>
      <c r="AE492" s="7839"/>
      <c r="AF492" s="7839"/>
      <c r="AG492" s="7839"/>
      <c r="AH492" s="7983"/>
      <c r="AI492" s="7649"/>
      <c r="AJ492" s="7881"/>
      <c r="AK492" s="8198"/>
      <c r="AL492" s="8198"/>
      <c r="AM492" s="7883"/>
      <c r="AN492" s="8250"/>
      <c r="AO492" s="8198"/>
      <c r="AP492" s="8198"/>
      <c r="AQ492" s="8200"/>
      <c r="AR492" s="8251"/>
      <c r="AS492" s="8252"/>
      <c r="AT492" s="8253"/>
      <c r="AU492" s="8053"/>
      <c r="AV492" s="8053"/>
      <c r="AW492" s="7885"/>
      <c r="AX492" s="7885"/>
      <c r="AY492" s="8053"/>
      <c r="AZ492" s="8039"/>
      <c r="BU492" s="2"/>
    </row>
    <row r="493" spans="17:81" ht="15" thickBot="1">
      <c r="Q493" s="7839"/>
      <c r="R493" s="7839"/>
      <c r="S493" s="7839"/>
      <c r="T493" s="7839"/>
      <c r="U493" s="7839"/>
      <c r="V493" s="7839"/>
      <c r="W493" s="7839"/>
      <c r="X493" s="7839"/>
      <c r="Y493" s="7839"/>
      <c r="Z493" s="7839"/>
      <c r="AA493" s="7839"/>
      <c r="AB493" s="7839"/>
      <c r="AC493" s="7839"/>
      <c r="AD493" s="7839"/>
      <c r="AE493" s="7839"/>
      <c r="AF493" s="7839"/>
      <c r="AG493" s="7839"/>
      <c r="AH493" s="7684"/>
      <c r="AI493" s="7649"/>
      <c r="AJ493" s="8090"/>
      <c r="AK493" s="7824"/>
      <c r="AL493" s="7825"/>
      <c r="AM493" s="7834"/>
      <c r="AN493" s="8064"/>
      <c r="AO493" s="7828"/>
      <c r="AP493" s="7828"/>
      <c r="AQ493" s="7832"/>
      <c r="AR493" s="7830"/>
      <c r="AS493" s="8067"/>
      <c r="AT493" s="8163"/>
      <c r="AU493" s="7833"/>
      <c r="AV493" s="7833"/>
      <c r="AW493" s="8190"/>
      <c r="AX493" s="8190"/>
      <c r="AY493" s="7777"/>
      <c r="AZ493" s="8256"/>
      <c r="BU493" s="2"/>
    </row>
    <row r="494" spans="17:81">
      <c r="Q494" s="7852"/>
      <c r="R494" s="7852"/>
      <c r="S494" s="7852"/>
      <c r="T494" s="7852"/>
      <c r="U494" s="8058"/>
      <c r="V494" s="8272"/>
      <c r="W494" s="7855"/>
      <c r="X494" s="7855"/>
      <c r="Y494" s="8237"/>
      <c r="Z494" s="7857"/>
      <c r="AA494" s="7858"/>
      <c r="AB494" s="7852"/>
      <c r="AC494" s="7861"/>
      <c r="AD494" s="7861"/>
      <c r="AE494" s="8237"/>
      <c r="AF494" s="8237"/>
      <c r="AG494" s="7982"/>
      <c r="AH494" s="7684"/>
      <c r="AI494" s="7649"/>
      <c r="AJ494" s="7845"/>
      <c r="AK494" s="7843"/>
      <c r="AL494" s="7730"/>
      <c r="AM494" s="7876"/>
      <c r="AN494" s="8069"/>
      <c r="AO494" s="7845"/>
      <c r="AP494" s="7845"/>
      <c r="AQ494" s="7850"/>
      <c r="AR494" s="7847"/>
      <c r="AS494" s="7844"/>
      <c r="AT494" s="8165"/>
      <c r="AU494" s="7851"/>
      <c r="AV494" s="7851"/>
      <c r="AW494" s="8101"/>
      <c r="AX494" s="8101"/>
      <c r="AY494" s="7649"/>
      <c r="AZ494" s="8102"/>
      <c r="BU494" s="2"/>
    </row>
    <row r="495" spans="17:81">
      <c r="Q495" s="7852"/>
      <c r="R495" s="7852"/>
      <c r="S495" s="7852"/>
      <c r="T495" s="7852"/>
      <c r="U495" s="8058"/>
      <c r="V495" s="8272"/>
      <c r="W495" s="7855"/>
      <c r="X495" s="7855"/>
      <c r="Y495" s="8237"/>
      <c r="Z495" s="7857"/>
      <c r="AA495" s="7858"/>
      <c r="AB495" s="7852"/>
      <c r="AC495" s="7861"/>
      <c r="AD495" s="7861"/>
      <c r="AE495" s="8237"/>
      <c r="AF495" s="8237"/>
      <c r="AG495" s="7982"/>
      <c r="AH495" s="7684"/>
      <c r="AI495" s="7649"/>
      <c r="AJ495" s="7845"/>
      <c r="AK495" s="7843"/>
      <c r="AL495" s="7730"/>
      <c r="AM495" s="7876"/>
      <c r="AN495" s="8069"/>
      <c r="AO495" s="7845"/>
      <c r="AP495" s="7845"/>
      <c r="AQ495" s="7850"/>
      <c r="AR495" s="7847"/>
      <c r="AS495" s="7844"/>
      <c r="AT495" s="8165"/>
      <c r="AU495" s="7851"/>
      <c r="AV495" s="7851"/>
      <c r="AW495" s="8101"/>
      <c r="AX495" s="8101"/>
      <c r="AY495" s="7649"/>
      <c r="AZ495" s="8102"/>
      <c r="BU495" s="2"/>
    </row>
    <row r="496" spans="17:81" ht="18" thickBot="1">
      <c r="Q496" s="7852"/>
      <c r="R496" s="7852"/>
      <c r="S496" s="7855"/>
      <c r="T496" s="7852"/>
      <c r="U496" s="8058"/>
      <c r="V496" s="7981"/>
      <c r="W496" s="7855"/>
      <c r="X496" s="7855"/>
      <c r="Y496" s="7860"/>
      <c r="Z496" s="7857"/>
      <c r="AA496" s="7858"/>
      <c r="AB496" s="7852"/>
      <c r="AC496" s="7859"/>
      <c r="AD496" s="7859"/>
      <c r="AE496" s="7860"/>
      <c r="AF496" s="7860"/>
      <c r="AG496" s="7982"/>
      <c r="AH496" s="7684"/>
      <c r="AI496" s="7649"/>
      <c r="AJ496" s="8166" t="s">
        <v>1463</v>
      </c>
      <c r="AK496" s="8019"/>
      <c r="AL496" s="8018"/>
      <c r="AM496" s="8019"/>
      <c r="AN496" s="8019"/>
      <c r="AO496" s="8019"/>
      <c r="AP496" s="7840"/>
      <c r="AQ496" s="8019"/>
      <c r="AR496" s="8019"/>
      <c r="AS496" s="8019"/>
      <c r="AT496" s="8019"/>
      <c r="AU496" s="8019"/>
      <c r="AV496" s="8019"/>
      <c r="AW496" s="8019"/>
      <c r="AX496" s="8019"/>
      <c r="AY496" s="8019"/>
      <c r="AZ496" s="8019"/>
      <c r="BU496" s="2"/>
    </row>
    <row r="497" spans="17:81">
      <c r="Q497" s="7852"/>
      <c r="R497" s="7852"/>
      <c r="S497" s="7852"/>
      <c r="T497" s="7852"/>
      <c r="U497" s="8058"/>
      <c r="V497" s="8272"/>
      <c r="W497" s="7855"/>
      <c r="X497" s="7855"/>
      <c r="Y497" s="8237"/>
      <c r="Z497" s="7857"/>
      <c r="AA497" s="7858"/>
      <c r="AB497" s="7852"/>
      <c r="AC497" s="7861"/>
      <c r="AD497" s="7861"/>
      <c r="AE497" s="8237"/>
      <c r="AF497" s="8237"/>
      <c r="AG497" s="7982"/>
      <c r="AH497" s="7684"/>
      <c r="AI497" s="7649"/>
      <c r="AJ497" s="7656"/>
      <c r="AK497" s="7661"/>
      <c r="AL497" s="7662" t="s">
        <v>14</v>
      </c>
      <c r="AM497" s="7662" t="s">
        <v>12</v>
      </c>
      <c r="AN497" s="7662"/>
      <c r="AO497" s="7663"/>
      <c r="AP497" s="8208"/>
      <c r="AQ497" s="8257" t="s">
        <v>15</v>
      </c>
      <c r="AR497" s="7662" t="s">
        <v>12</v>
      </c>
      <c r="AS497" s="7662" t="s">
        <v>12</v>
      </c>
      <c r="AT497" s="7662"/>
      <c r="AU497" s="7662"/>
      <c r="AV497" s="7662"/>
      <c r="AW497" s="7662"/>
      <c r="AX497" s="7662" t="s">
        <v>0</v>
      </c>
      <c r="AY497" s="7663"/>
      <c r="AZ497" s="7664"/>
      <c r="BU497" s="2"/>
    </row>
    <row r="498" spans="17:81">
      <c r="Q498" s="7852"/>
      <c r="R498" s="7855"/>
      <c r="S498" s="7855"/>
      <c r="T498" s="7855"/>
      <c r="U498" s="8058"/>
      <c r="V498" s="7981"/>
      <c r="W498" s="7855"/>
      <c r="X498" s="7855"/>
      <c r="Y498" s="7860"/>
      <c r="Z498" s="7857"/>
      <c r="AA498" s="7858"/>
      <c r="AB498" s="7852"/>
      <c r="AC498" s="7859"/>
      <c r="AD498" s="7859"/>
      <c r="AE498" s="7860"/>
      <c r="AF498" s="7860"/>
      <c r="AG498" s="7982"/>
      <c r="AH498" s="7684"/>
      <c r="AI498" s="7649"/>
      <c r="AJ498" s="7660" t="s">
        <v>4</v>
      </c>
      <c r="AK498" s="7666" t="s">
        <v>18</v>
      </c>
      <c r="AL498" s="7667" t="s">
        <v>19</v>
      </c>
      <c r="AM498" s="7667" t="s">
        <v>19</v>
      </c>
      <c r="AN498" s="7667" t="s">
        <v>20</v>
      </c>
      <c r="AO498" s="7668" t="s">
        <v>21</v>
      </c>
      <c r="AP498" s="8209" t="s">
        <v>1559</v>
      </c>
      <c r="AQ498" s="8258" t="s">
        <v>22</v>
      </c>
      <c r="AR498" s="7667" t="s">
        <v>23</v>
      </c>
      <c r="AS498" s="7667" t="s">
        <v>23</v>
      </c>
      <c r="AT498" s="7667" t="s">
        <v>24</v>
      </c>
      <c r="AU498" s="7667" t="s">
        <v>20</v>
      </c>
      <c r="AV498" s="7667" t="s">
        <v>25</v>
      </c>
      <c r="AW498" s="7667" t="s">
        <v>0</v>
      </c>
      <c r="AX498" s="7667" t="s">
        <v>1363</v>
      </c>
      <c r="AY498" s="7668" t="s">
        <v>1388</v>
      </c>
      <c r="AZ498" s="7669" t="s">
        <v>26</v>
      </c>
      <c r="BU498" s="2"/>
    </row>
    <row r="499" spans="17:81" ht="15" thickBot="1">
      <c r="Q499" s="7852"/>
      <c r="R499" s="7855"/>
      <c r="S499" s="7855"/>
      <c r="T499" s="7855"/>
      <c r="U499" s="8058"/>
      <c r="V499" s="7981"/>
      <c r="W499" s="7855"/>
      <c r="X499" s="7855"/>
      <c r="Y499" s="7860"/>
      <c r="Z499" s="7857"/>
      <c r="AA499" s="7858"/>
      <c r="AB499" s="7852"/>
      <c r="AC499" s="7859"/>
      <c r="AD499" s="7859"/>
      <c r="AE499" s="7860"/>
      <c r="AF499" s="7860"/>
      <c r="AG499" s="7982"/>
      <c r="AH499" s="7684"/>
      <c r="AI499" s="7649"/>
      <c r="AJ499" s="7660"/>
      <c r="AK499" s="7666"/>
      <c r="AL499" s="7667" t="s">
        <v>3</v>
      </c>
      <c r="AM499" s="7667" t="s">
        <v>18</v>
      </c>
      <c r="AN499" s="7667"/>
      <c r="AO499" s="7668"/>
      <c r="AP499" s="8209"/>
      <c r="AQ499" s="8258" t="s">
        <v>21</v>
      </c>
      <c r="AR499" s="7667" t="s">
        <v>27</v>
      </c>
      <c r="AS499" s="7667" t="s">
        <v>28</v>
      </c>
      <c r="AT499" s="7667"/>
      <c r="AU499" s="7667"/>
      <c r="AV499" s="7667"/>
      <c r="AW499" s="7667"/>
      <c r="AX499" s="7667" t="s">
        <v>11</v>
      </c>
      <c r="AY499" s="7668"/>
      <c r="AZ499" s="7669"/>
      <c r="BU499" s="2"/>
    </row>
    <row r="500" spans="17:81" ht="18.75" customHeight="1">
      <c r="Q500" s="7684"/>
      <c r="R500" s="7684"/>
      <c r="S500" s="7684"/>
      <c r="T500" s="7684"/>
      <c r="U500" s="7684"/>
      <c r="V500" s="7684"/>
      <c r="W500" s="7684"/>
      <c r="X500" s="7684"/>
      <c r="Y500" s="7983"/>
      <c r="Z500" s="7684"/>
      <c r="AA500" s="7654"/>
      <c r="AB500" s="7684"/>
      <c r="AC500" s="7684"/>
      <c r="AD500" s="7684"/>
      <c r="AE500" s="7983"/>
      <c r="AF500" s="7983"/>
      <c r="AG500" s="7684"/>
      <c r="AH500" s="7684"/>
      <c r="AI500" s="7649"/>
      <c r="AJ500" s="7992" t="s">
        <v>1774</v>
      </c>
      <c r="AK500" s="7993">
        <v>39</v>
      </c>
      <c r="AL500" s="7803">
        <v>930</v>
      </c>
      <c r="AM500" s="7804">
        <v>45602</v>
      </c>
      <c r="AN500" s="8484">
        <v>23.2</v>
      </c>
      <c r="AO500" s="7806" t="s">
        <v>35</v>
      </c>
      <c r="AP500" s="8528">
        <f t="shared" ref="AP500:AP518" si="106">(AN500*1000/400)</f>
        <v>58</v>
      </c>
      <c r="AQ500" s="7916">
        <v>1182.3</v>
      </c>
      <c r="AR500" s="7808">
        <v>45649</v>
      </c>
      <c r="AS500" s="7895">
        <v>45673</v>
      </c>
      <c r="AT500" s="7806">
        <v>24114</v>
      </c>
      <c r="AU500" s="7896">
        <v>23200</v>
      </c>
      <c r="AV500" s="7896">
        <f t="shared" ref="AV500:AV507" si="107">(AU500-AN500*1000)</f>
        <v>0</v>
      </c>
      <c r="AW500" s="7916">
        <f t="shared" ref="AW500:AW518" si="108">(AU500*AQ500/1000)</f>
        <v>27429.360000000001</v>
      </c>
      <c r="AX500" s="7916">
        <f t="shared" ref="AX500:AX518" si="109">(AW500*0.05)</f>
        <v>1371.4680000000001</v>
      </c>
      <c r="AY500" s="7812">
        <v>5</v>
      </c>
      <c r="AZ500" s="8262"/>
    </row>
    <row r="501" spans="17:81">
      <c r="Q501" s="7684"/>
      <c r="R501" s="7684"/>
      <c r="S501" s="7684"/>
      <c r="T501" s="7684"/>
      <c r="U501" s="7684"/>
      <c r="V501" s="7684"/>
      <c r="W501" s="7684"/>
      <c r="X501" s="7684"/>
      <c r="Y501" s="7983"/>
      <c r="Z501" s="7684"/>
      <c r="AA501" s="7654"/>
      <c r="AB501" s="7684"/>
      <c r="AC501" s="7684"/>
      <c r="AD501" s="7684"/>
      <c r="AE501" s="7983"/>
      <c r="AF501" s="7983"/>
      <c r="AG501" s="7684"/>
      <c r="AH501" s="7684"/>
      <c r="AI501" s="7649"/>
      <c r="AJ501" s="7996" t="s">
        <v>1774</v>
      </c>
      <c r="AK501" s="7759">
        <v>40</v>
      </c>
      <c r="AL501" s="7714">
        <v>932</v>
      </c>
      <c r="AM501" s="7715">
        <v>45602</v>
      </c>
      <c r="AN501" s="7864">
        <v>23.2</v>
      </c>
      <c r="AO501" s="7761" t="s">
        <v>35</v>
      </c>
      <c r="AP501" s="7717">
        <f t="shared" si="106"/>
        <v>58</v>
      </c>
      <c r="AQ501" s="7762">
        <v>1327</v>
      </c>
      <c r="AR501" s="7719">
        <v>45667</v>
      </c>
      <c r="AS501" s="7720">
        <v>45673</v>
      </c>
      <c r="AT501" s="7717">
        <v>24114</v>
      </c>
      <c r="AU501" s="7721">
        <v>23200</v>
      </c>
      <c r="AV501" s="7721">
        <f t="shared" si="107"/>
        <v>0</v>
      </c>
      <c r="AW501" s="7722">
        <f t="shared" si="108"/>
        <v>30786.400000000001</v>
      </c>
      <c r="AX501" s="7722">
        <f t="shared" si="109"/>
        <v>1539.3200000000002</v>
      </c>
      <c r="AY501" s="7723">
        <v>5</v>
      </c>
      <c r="AZ501" s="8263"/>
    </row>
    <row r="502" spans="17:81" ht="23.4">
      <c r="Q502" s="7684"/>
      <c r="R502" s="7684"/>
      <c r="S502" s="7684"/>
      <c r="T502" s="7684"/>
      <c r="U502" s="7684"/>
      <c r="V502" s="7684"/>
      <c r="W502" s="7684"/>
      <c r="X502" s="7684"/>
      <c r="Y502" s="7983"/>
      <c r="Z502" s="7684"/>
      <c r="AA502" s="8276"/>
      <c r="AB502" s="7684"/>
      <c r="AC502" s="7684"/>
      <c r="AD502" s="7684"/>
      <c r="AE502" s="7983"/>
      <c r="AF502" s="7983"/>
      <c r="AG502" s="7684"/>
      <c r="AH502" s="7684"/>
      <c r="AI502" s="7649"/>
      <c r="AJ502" s="7996" t="s">
        <v>1785</v>
      </c>
      <c r="AK502" s="7759">
        <v>41</v>
      </c>
      <c r="AL502" s="7714">
        <v>932</v>
      </c>
      <c r="AM502" s="7715">
        <v>45602</v>
      </c>
      <c r="AN502" s="7911">
        <v>23.2</v>
      </c>
      <c r="AO502" s="7761" t="s">
        <v>35</v>
      </c>
      <c r="AP502" s="8010">
        <f t="shared" si="106"/>
        <v>58</v>
      </c>
      <c r="AQ502" s="7762">
        <v>1327</v>
      </c>
      <c r="AR502" s="7719">
        <v>45681</v>
      </c>
      <c r="AS502" s="7720" t="s">
        <v>1778</v>
      </c>
      <c r="AT502" s="7717">
        <v>24298</v>
      </c>
      <c r="AU502" s="7721">
        <v>23200</v>
      </c>
      <c r="AV502" s="7721">
        <f t="shared" si="107"/>
        <v>0</v>
      </c>
      <c r="AW502" s="7722">
        <f t="shared" si="108"/>
        <v>30786.400000000001</v>
      </c>
      <c r="AX502" s="7722">
        <f t="shared" si="109"/>
        <v>1539.3200000000002</v>
      </c>
      <c r="AY502" s="7723">
        <v>5</v>
      </c>
      <c r="AZ502" s="8264"/>
      <c r="BU502" s="94"/>
      <c r="BY502" s="2"/>
    </row>
    <row r="503" spans="17:81">
      <c r="Q503" s="7684"/>
      <c r="R503" s="7684"/>
      <c r="S503" s="7684"/>
      <c r="T503" s="7684"/>
      <c r="U503" s="7684"/>
      <c r="V503" s="7684"/>
      <c r="W503" s="7684"/>
      <c r="X503" s="7684"/>
      <c r="Y503" s="7983"/>
      <c r="Z503" s="7684"/>
      <c r="AA503" s="7654"/>
      <c r="AB503" s="7684"/>
      <c r="AC503" s="7684"/>
      <c r="AD503" s="7684"/>
      <c r="AE503" s="7983"/>
      <c r="AF503" s="7983"/>
      <c r="AG503" s="7684"/>
      <c r="AH503" s="7684"/>
      <c r="AI503" s="7649"/>
      <c r="AJ503" s="8023" t="s">
        <v>1774</v>
      </c>
      <c r="AK503" s="7759">
        <v>44</v>
      </c>
      <c r="AL503" s="7714" t="s">
        <v>796</v>
      </c>
      <c r="AM503" s="7715">
        <v>45684</v>
      </c>
      <c r="AN503" s="7864">
        <v>23.2</v>
      </c>
      <c r="AO503" s="7761" t="s">
        <v>35</v>
      </c>
      <c r="AP503" s="7717">
        <f t="shared" si="106"/>
        <v>58</v>
      </c>
      <c r="AQ503" s="7762">
        <v>1327</v>
      </c>
      <c r="AR503" s="7719">
        <v>45691</v>
      </c>
      <c r="AS503" s="7720">
        <v>45696</v>
      </c>
      <c r="AT503" s="7717">
        <v>24298</v>
      </c>
      <c r="AU503" s="7721">
        <v>23200</v>
      </c>
      <c r="AV503" s="7721">
        <f t="shared" si="107"/>
        <v>0</v>
      </c>
      <c r="AW503" s="7722">
        <f t="shared" si="108"/>
        <v>30786.400000000001</v>
      </c>
      <c r="AX503" s="7722">
        <f t="shared" si="109"/>
        <v>1539.3200000000002</v>
      </c>
      <c r="AY503" s="7723">
        <v>5</v>
      </c>
      <c r="AZ503" s="8264"/>
      <c r="BU503" s="2605"/>
      <c r="BV503" s="2605"/>
      <c r="BW503" s="1775"/>
      <c r="BX503" s="1775"/>
      <c r="BY503" s="1775"/>
      <c r="BZ503" s="2605"/>
      <c r="CA503" s="1775"/>
      <c r="CB503" s="1775"/>
      <c r="CC503" s="1775"/>
    </row>
    <row r="504" spans="17:81">
      <c r="Q504" s="7684"/>
      <c r="R504" s="7684"/>
      <c r="S504" s="7684"/>
      <c r="T504" s="7684"/>
      <c r="U504" s="7684"/>
      <c r="V504" s="7684"/>
      <c r="W504" s="7684"/>
      <c r="X504" s="7684"/>
      <c r="Y504" s="7983"/>
      <c r="Z504" s="7684"/>
      <c r="AA504" s="7654"/>
      <c r="AB504" s="7684"/>
      <c r="AC504" s="7684"/>
      <c r="AD504" s="7684"/>
      <c r="AE504" s="7983"/>
      <c r="AF504" s="7983"/>
      <c r="AG504" s="7684"/>
      <c r="AH504" s="7684"/>
      <c r="AI504" s="7649"/>
      <c r="AJ504" s="8042" t="s">
        <v>1774</v>
      </c>
      <c r="AK504" s="8398">
        <v>45</v>
      </c>
      <c r="AL504" s="8043" t="s">
        <v>36</v>
      </c>
      <c r="AM504" s="8104">
        <v>45691</v>
      </c>
      <c r="AN504" s="8399">
        <v>30</v>
      </c>
      <c r="AO504" s="8372" t="s">
        <v>35</v>
      </c>
      <c r="AP504" s="8010">
        <f t="shared" si="106"/>
        <v>75</v>
      </c>
      <c r="AQ504" s="8045">
        <v>1327</v>
      </c>
      <c r="AR504" s="8046">
        <v>45712</v>
      </c>
      <c r="AS504" s="8400">
        <v>45710</v>
      </c>
      <c r="AT504" s="8047">
        <v>24391</v>
      </c>
      <c r="AU504" s="8048">
        <v>30000</v>
      </c>
      <c r="AV504" s="8048">
        <f t="shared" si="107"/>
        <v>0</v>
      </c>
      <c r="AW504" s="8049">
        <f t="shared" si="108"/>
        <v>39810</v>
      </c>
      <c r="AX504" s="8049">
        <f t="shared" si="109"/>
        <v>1990.5</v>
      </c>
      <c r="AY504" s="8050">
        <v>5</v>
      </c>
      <c r="AZ504" s="8295"/>
      <c r="BU504" s="1775"/>
      <c r="BV504" s="1775"/>
      <c r="BW504" s="1775"/>
      <c r="BX504" s="1775"/>
      <c r="BY504" s="1775"/>
      <c r="BZ504" s="1775"/>
      <c r="CA504" s="1775"/>
      <c r="CB504" s="1775"/>
      <c r="CC504" s="1775"/>
    </row>
    <row r="505" spans="17:81">
      <c r="Q505" s="7684"/>
      <c r="R505" s="7684"/>
      <c r="S505" s="7684"/>
      <c r="T505" s="7684"/>
      <c r="U505" s="7684"/>
      <c r="V505" s="7684"/>
      <c r="W505" s="7684"/>
      <c r="X505" s="7684"/>
      <c r="Y505" s="7983"/>
      <c r="Z505" s="7684"/>
      <c r="AA505" s="7654"/>
      <c r="AB505" s="7684"/>
      <c r="AC505" s="7684"/>
      <c r="AD505" s="7684"/>
      <c r="AE505" s="7983"/>
      <c r="AF505" s="7983"/>
      <c r="AG505" s="7684"/>
      <c r="AH505" s="7684"/>
      <c r="AI505" s="7649"/>
      <c r="AJ505" s="7996" t="s">
        <v>1774</v>
      </c>
      <c r="AK505" s="7759">
        <v>46</v>
      </c>
      <c r="AL505" s="7714" t="s">
        <v>36</v>
      </c>
      <c r="AM505" s="7715">
        <v>45691</v>
      </c>
      <c r="AN505" s="7864">
        <v>60</v>
      </c>
      <c r="AO505" s="7761" t="s">
        <v>35</v>
      </c>
      <c r="AP505" s="7717">
        <f t="shared" si="106"/>
        <v>150</v>
      </c>
      <c r="AQ505" s="7762">
        <v>1327</v>
      </c>
      <c r="AR505" s="7719">
        <v>45723</v>
      </c>
      <c r="AS505" s="7720">
        <v>45733</v>
      </c>
      <c r="AT505" s="7717">
        <v>24530</v>
      </c>
      <c r="AU505" s="7721">
        <v>60000</v>
      </c>
      <c r="AV505" s="7721">
        <f t="shared" si="107"/>
        <v>0</v>
      </c>
      <c r="AW505" s="7722">
        <f t="shared" si="108"/>
        <v>79620</v>
      </c>
      <c r="AX505" s="7722">
        <f t="shared" si="109"/>
        <v>3981</v>
      </c>
      <c r="AY505" s="7723">
        <v>5</v>
      </c>
      <c r="AZ505" s="8295"/>
      <c r="BU505" s="2605"/>
      <c r="BV505" s="2605"/>
      <c r="BW505" s="1775"/>
      <c r="BX505" s="1775"/>
      <c r="BY505" s="1775"/>
      <c r="BZ505" s="2605"/>
      <c r="CA505" s="1775"/>
      <c r="CB505" s="1775"/>
      <c r="CC505" s="1775"/>
    </row>
    <row r="506" spans="17:81">
      <c r="Q506" s="7684"/>
      <c r="R506" s="7684"/>
      <c r="S506" s="7684"/>
      <c r="T506" s="7684"/>
      <c r="U506" s="7684"/>
      <c r="V506" s="7684"/>
      <c r="W506" s="7684"/>
      <c r="X506" s="7684"/>
      <c r="Y506" s="7983"/>
      <c r="Z506" s="7684"/>
      <c r="AA506" s="7654"/>
      <c r="AB506" s="7684"/>
      <c r="AC506" s="7684"/>
      <c r="AD506" s="7684"/>
      <c r="AE506" s="7983"/>
      <c r="AF506" s="7983"/>
      <c r="AG506" s="7684"/>
      <c r="AH506" s="7684"/>
      <c r="AI506" s="7649"/>
      <c r="AJ506" s="8023" t="s">
        <v>1774</v>
      </c>
      <c r="AK506" s="7759">
        <v>47</v>
      </c>
      <c r="AL506" s="7714" t="s">
        <v>36</v>
      </c>
      <c r="AM506" s="7715">
        <v>45691</v>
      </c>
      <c r="AN506" s="7864">
        <v>30</v>
      </c>
      <c r="AO506" s="7761" t="s">
        <v>35</v>
      </c>
      <c r="AP506" s="8010">
        <f t="shared" si="106"/>
        <v>75</v>
      </c>
      <c r="AQ506" s="7762">
        <v>1327</v>
      </c>
      <c r="AR506" s="7719">
        <v>45741</v>
      </c>
      <c r="AS506" s="7720">
        <v>45748</v>
      </c>
      <c r="AT506" s="7717">
        <v>24619</v>
      </c>
      <c r="AU506" s="7721">
        <v>32160</v>
      </c>
      <c r="AV506" s="7721">
        <f t="shared" si="107"/>
        <v>2160</v>
      </c>
      <c r="AW506" s="7722">
        <f t="shared" si="108"/>
        <v>42676.32</v>
      </c>
      <c r="AX506" s="7722">
        <f t="shared" si="109"/>
        <v>2133.8160000000003</v>
      </c>
      <c r="AY506" s="7723">
        <v>5</v>
      </c>
      <c r="AZ506" s="8295"/>
      <c r="BU506" s="681"/>
      <c r="BV506" s="681"/>
      <c r="BW506" s="682"/>
      <c r="BX506" s="681"/>
      <c r="BY506" s="682"/>
      <c r="BZ506" s="681"/>
      <c r="CA506" s="682"/>
      <c r="CB506" s="681"/>
      <c r="CC506" s="681"/>
    </row>
    <row r="507" spans="17:81">
      <c r="Q507" s="7684"/>
      <c r="R507" s="7684"/>
      <c r="S507" s="7684"/>
      <c r="T507" s="7684"/>
      <c r="U507" s="7684"/>
      <c r="V507" s="7684"/>
      <c r="W507" s="7684"/>
      <c r="X507" s="7684"/>
      <c r="Y507" s="7684"/>
      <c r="Z507" s="7684"/>
      <c r="AA507" s="7654"/>
      <c r="AB507" s="7684"/>
      <c r="AC507" s="7684"/>
      <c r="AD507" s="7684"/>
      <c r="AE507" s="7983"/>
      <c r="AF507" s="7983"/>
      <c r="AG507" s="7684"/>
      <c r="AH507" s="7782"/>
      <c r="AI507" s="7649"/>
      <c r="AJ507" s="8023" t="s">
        <v>1774</v>
      </c>
      <c r="AK507" s="7759">
        <v>48</v>
      </c>
      <c r="AL507" s="7714" t="s">
        <v>36</v>
      </c>
      <c r="AM507" s="7715">
        <v>45691</v>
      </c>
      <c r="AN507" s="7864">
        <v>60</v>
      </c>
      <c r="AO507" s="7761" t="s">
        <v>35</v>
      </c>
      <c r="AP507" s="7717">
        <f t="shared" si="106"/>
        <v>150</v>
      </c>
      <c r="AQ507" s="7762">
        <v>1327</v>
      </c>
      <c r="AR507" s="7719">
        <v>45751</v>
      </c>
      <c r="AS507" s="7720">
        <v>45762</v>
      </c>
      <c r="AT507" s="7717">
        <v>24714</v>
      </c>
      <c r="AU507" s="7721">
        <v>50000</v>
      </c>
      <c r="AV507" s="7721">
        <f t="shared" si="107"/>
        <v>-10000</v>
      </c>
      <c r="AW507" s="7722">
        <f t="shared" si="108"/>
        <v>66350</v>
      </c>
      <c r="AX507" s="7722">
        <f t="shared" si="109"/>
        <v>3317.5</v>
      </c>
      <c r="AY507" s="7723">
        <v>5</v>
      </c>
      <c r="AZ507" s="8295"/>
      <c r="BU507" s="881"/>
      <c r="BV507" s="881"/>
      <c r="BW507" s="881"/>
      <c r="BX507" s="884"/>
      <c r="BY507" s="881"/>
      <c r="BZ507" s="875"/>
      <c r="CA507" s="1480"/>
      <c r="CB507" s="881"/>
      <c r="CC507" s="885"/>
    </row>
    <row r="508" spans="17:81">
      <c r="Q508" s="7988"/>
      <c r="R508" s="7988"/>
      <c r="S508" s="7988"/>
      <c r="T508" s="7988"/>
      <c r="U508" s="7988"/>
      <c r="V508" s="7988"/>
      <c r="W508" s="7988"/>
      <c r="X508" s="7988"/>
      <c r="Y508" s="7988"/>
      <c r="Z508" s="7988"/>
      <c r="AA508" s="7988"/>
      <c r="AB508" s="7988"/>
      <c r="AC508" s="7988"/>
      <c r="AD508" s="7988"/>
      <c r="AE508" s="7988"/>
      <c r="AF508" s="7988"/>
      <c r="AG508" s="7988"/>
      <c r="AH508" s="7650"/>
      <c r="AI508" s="7649"/>
      <c r="AJ508" s="8023" t="s">
        <v>1774</v>
      </c>
      <c r="AK508" s="8525">
        <v>48</v>
      </c>
      <c r="AL508" s="7714" t="s">
        <v>36</v>
      </c>
      <c r="AM508" s="7715">
        <v>45691</v>
      </c>
      <c r="AN508" s="7864">
        <v>10</v>
      </c>
      <c r="AO508" s="7761" t="s">
        <v>35</v>
      </c>
      <c r="AP508" s="8010">
        <f t="shared" si="106"/>
        <v>25</v>
      </c>
      <c r="AQ508" s="7762">
        <v>1327</v>
      </c>
      <c r="AR508" s="7719">
        <v>45751</v>
      </c>
      <c r="AS508" s="7720">
        <v>45785</v>
      </c>
      <c r="AT508" s="7717">
        <v>24832</v>
      </c>
      <c r="AU508" s="7721">
        <v>10000</v>
      </c>
      <c r="AV508" s="7721">
        <f t="shared" ref="AV508:AV518" si="110">(AU508-AN508*1000)</f>
        <v>0</v>
      </c>
      <c r="AW508" s="7722">
        <f t="shared" si="108"/>
        <v>13270</v>
      </c>
      <c r="AX508" s="7722">
        <f t="shared" si="109"/>
        <v>663.5</v>
      </c>
      <c r="AY508" s="7723">
        <v>5</v>
      </c>
      <c r="AZ508" s="8295"/>
      <c r="BU508" s="881"/>
      <c r="BV508" s="881"/>
      <c r="BW508" s="881"/>
      <c r="BX508" s="884"/>
      <c r="BY508" s="881"/>
      <c r="BZ508" s="875"/>
      <c r="CA508" s="1480"/>
      <c r="CB508" s="881"/>
      <c r="CC508" s="885"/>
    </row>
    <row r="509" spans="17:81">
      <c r="Q509" s="7653"/>
      <c r="R509" s="7653"/>
      <c r="S509" s="7650"/>
      <c r="T509" s="7650"/>
      <c r="U509" s="7650"/>
      <c r="V509" s="7650"/>
      <c r="W509" s="7650"/>
      <c r="X509" s="7650"/>
      <c r="Y509" s="7650"/>
      <c r="Z509" s="7650"/>
      <c r="AA509" s="7650"/>
      <c r="AB509" s="7650"/>
      <c r="AC509" s="7650"/>
      <c r="AD509" s="7650"/>
      <c r="AE509" s="7650"/>
      <c r="AF509" s="7650"/>
      <c r="AG509" s="7650"/>
      <c r="AH509" s="7839"/>
      <c r="AI509" s="7649"/>
      <c r="AJ509" s="8023" t="s">
        <v>1708</v>
      </c>
      <c r="AK509" s="7759">
        <v>49</v>
      </c>
      <c r="AL509" s="7714" t="s">
        <v>796</v>
      </c>
      <c r="AM509" s="7715">
        <v>45709</v>
      </c>
      <c r="AN509" s="7911">
        <v>10</v>
      </c>
      <c r="AO509" s="7761" t="s">
        <v>35</v>
      </c>
      <c r="AP509" s="7717">
        <f t="shared" si="106"/>
        <v>25</v>
      </c>
      <c r="AQ509" s="7762">
        <v>1327</v>
      </c>
      <c r="AR509" s="7719">
        <v>45723</v>
      </c>
      <c r="AS509" s="7763">
        <v>45733</v>
      </c>
      <c r="AT509" s="7717">
        <v>24530</v>
      </c>
      <c r="AU509" s="7721">
        <v>10000</v>
      </c>
      <c r="AV509" s="7721">
        <f t="shared" si="110"/>
        <v>0</v>
      </c>
      <c r="AW509" s="7722">
        <f t="shared" si="108"/>
        <v>13270</v>
      </c>
      <c r="AX509" s="7722">
        <f t="shared" si="109"/>
        <v>663.5</v>
      </c>
      <c r="AY509" s="7723">
        <v>5</v>
      </c>
      <c r="AZ509" s="8295"/>
      <c r="BU509" s="881"/>
      <c r="BV509" s="881"/>
      <c r="BW509" s="881"/>
      <c r="BX509" s="884"/>
      <c r="BY509" s="881"/>
      <c r="BZ509" s="875"/>
      <c r="CA509" s="1480"/>
      <c r="CB509" s="881"/>
      <c r="CC509" s="885"/>
    </row>
    <row r="510" spans="17:81">
      <c r="Q510" s="7839"/>
      <c r="R510" s="7839"/>
      <c r="S510" s="7839"/>
      <c r="T510" s="7839"/>
      <c r="U510" s="7839"/>
      <c r="V510" s="7839"/>
      <c r="W510" s="7839"/>
      <c r="X510" s="7839"/>
      <c r="Y510" s="7839"/>
      <c r="Z510" s="7839"/>
      <c r="AA510" s="7839"/>
      <c r="AB510" s="7839"/>
      <c r="AC510" s="7839"/>
      <c r="AD510" s="7839"/>
      <c r="AE510" s="7839"/>
      <c r="AF510" s="7839"/>
      <c r="AG510" s="7839"/>
      <c r="AH510" s="7839"/>
      <c r="AI510" s="7649"/>
      <c r="AJ510" s="8023" t="s">
        <v>1782</v>
      </c>
      <c r="AK510" s="7759">
        <v>50</v>
      </c>
      <c r="AL510" s="7714" t="s">
        <v>796</v>
      </c>
      <c r="AM510" s="7715">
        <v>45709</v>
      </c>
      <c r="AN510" s="7911">
        <v>10</v>
      </c>
      <c r="AO510" s="7761" t="s">
        <v>35</v>
      </c>
      <c r="AP510" s="8010">
        <f t="shared" si="106"/>
        <v>25</v>
      </c>
      <c r="AQ510" s="7762">
        <v>1327</v>
      </c>
      <c r="AR510" s="7719">
        <v>45723</v>
      </c>
      <c r="AS510" s="7763">
        <v>45733</v>
      </c>
      <c r="AT510" s="7717">
        <v>24530</v>
      </c>
      <c r="AU510" s="7721">
        <v>10000</v>
      </c>
      <c r="AV510" s="7721">
        <f t="shared" si="110"/>
        <v>0</v>
      </c>
      <c r="AW510" s="7722">
        <f t="shared" si="108"/>
        <v>13270</v>
      </c>
      <c r="AX510" s="7722">
        <f t="shared" si="109"/>
        <v>663.5</v>
      </c>
      <c r="AY510" s="7723">
        <v>5</v>
      </c>
      <c r="AZ510" s="8265"/>
      <c r="BU510" s="881"/>
      <c r="BV510" s="881"/>
      <c r="BW510" s="881"/>
      <c r="BX510" s="884"/>
      <c r="BY510" s="881"/>
      <c r="BZ510" s="875"/>
      <c r="CA510" s="1480"/>
      <c r="CB510" s="881"/>
      <c r="CC510" s="885"/>
    </row>
    <row r="511" spans="17:81">
      <c r="Q511" s="7839"/>
      <c r="R511" s="7839"/>
      <c r="S511" s="7839"/>
      <c r="T511" s="7839"/>
      <c r="U511" s="7839"/>
      <c r="V511" s="7839"/>
      <c r="W511" s="7839"/>
      <c r="X511" s="7839"/>
      <c r="Y511" s="7839"/>
      <c r="Z511" s="7839"/>
      <c r="AA511" s="7839"/>
      <c r="AB511" s="7839"/>
      <c r="AC511" s="7839"/>
      <c r="AD511" s="7839"/>
      <c r="AE511" s="7839"/>
      <c r="AF511" s="7839"/>
      <c r="AG511" s="7839"/>
      <c r="AH511" s="7839"/>
      <c r="AI511" s="7649"/>
      <c r="AJ511" s="8023" t="s">
        <v>1774</v>
      </c>
      <c r="AK511" s="8525">
        <v>51</v>
      </c>
      <c r="AL511" s="7714">
        <v>3961</v>
      </c>
      <c r="AM511" s="7715">
        <v>45738</v>
      </c>
      <c r="AN511" s="7864">
        <v>64.8</v>
      </c>
      <c r="AO511" s="7761" t="s">
        <v>35</v>
      </c>
      <c r="AP511" s="7717">
        <f t="shared" si="106"/>
        <v>162</v>
      </c>
      <c r="AQ511" s="7762">
        <v>1350</v>
      </c>
      <c r="AR511" s="7719">
        <v>45764</v>
      </c>
      <c r="AS511" s="7720">
        <v>45785</v>
      </c>
      <c r="AT511" s="7717">
        <v>24832</v>
      </c>
      <c r="AU511" s="7721">
        <v>64800</v>
      </c>
      <c r="AV511" s="7721">
        <f t="shared" si="110"/>
        <v>0</v>
      </c>
      <c r="AW511" s="7722">
        <f t="shared" si="108"/>
        <v>87480</v>
      </c>
      <c r="AX511" s="7722">
        <f t="shared" si="109"/>
        <v>4374</v>
      </c>
      <c r="AY511" s="7723">
        <v>5</v>
      </c>
      <c r="AZ511" s="8266"/>
      <c r="BU511" s="881"/>
      <c r="BV511" s="881"/>
      <c r="BW511" s="881"/>
      <c r="BX511" s="884"/>
      <c r="BY511" s="881"/>
      <c r="BZ511" s="875"/>
      <c r="CA511" s="1480"/>
      <c r="CB511" s="881"/>
      <c r="CC511" s="885"/>
    </row>
    <row r="512" spans="17:81">
      <c r="Q512" s="7839"/>
      <c r="R512" s="7839"/>
      <c r="S512" s="7839"/>
      <c r="T512" s="7839"/>
      <c r="U512" s="7839"/>
      <c r="V512" s="7839"/>
      <c r="W512" s="7839"/>
      <c r="X512" s="7839"/>
      <c r="Y512" s="7839"/>
      <c r="Z512" s="7839"/>
      <c r="AA512" s="7839"/>
      <c r="AB512" s="7839"/>
      <c r="AC512" s="7839"/>
      <c r="AD512" s="7839"/>
      <c r="AE512" s="7839"/>
      <c r="AF512" s="7839"/>
      <c r="AG512" s="7839"/>
      <c r="AH512" s="7839"/>
      <c r="AI512" s="7649"/>
      <c r="AJ512" s="7996" t="s">
        <v>1784</v>
      </c>
      <c r="AK512" s="7759">
        <v>52</v>
      </c>
      <c r="AL512" s="7714" t="s">
        <v>36</v>
      </c>
      <c r="AM512" s="7715">
        <v>45738</v>
      </c>
      <c r="AN512" s="7911">
        <v>14.4</v>
      </c>
      <c r="AO512" s="7761" t="s">
        <v>35</v>
      </c>
      <c r="AP512" s="8010">
        <f t="shared" si="106"/>
        <v>36</v>
      </c>
      <c r="AQ512" s="7762">
        <v>1350</v>
      </c>
      <c r="AR512" s="7719">
        <v>45782</v>
      </c>
      <c r="AS512" s="7720">
        <v>45762</v>
      </c>
      <c r="AT512" s="7717">
        <v>24714</v>
      </c>
      <c r="AU512" s="7721">
        <v>14400</v>
      </c>
      <c r="AV512" s="7721">
        <f t="shared" si="110"/>
        <v>0</v>
      </c>
      <c r="AW512" s="7722">
        <f t="shared" si="108"/>
        <v>19440</v>
      </c>
      <c r="AX512" s="7722">
        <f t="shared" si="109"/>
        <v>972</v>
      </c>
      <c r="AY512" s="7723">
        <v>5</v>
      </c>
      <c r="AZ512" s="8267"/>
      <c r="BU512" s="1485"/>
      <c r="BV512" s="1485"/>
      <c r="BW512" s="1485"/>
      <c r="BX512" s="1538"/>
      <c r="BY512" s="1485"/>
      <c r="BZ512" s="3701"/>
      <c r="CA512" s="1486"/>
      <c r="CB512" s="1485"/>
      <c r="CC512" s="1539"/>
    </row>
    <row r="513" spans="17:81">
      <c r="Q513" s="7852"/>
      <c r="R513" s="7852"/>
      <c r="S513" s="7852"/>
      <c r="T513" s="7852"/>
      <c r="U513" s="8058"/>
      <c r="V513" s="8272"/>
      <c r="W513" s="7855"/>
      <c r="X513" s="7855"/>
      <c r="Y513" s="8237"/>
      <c r="Z513" s="7857"/>
      <c r="AA513" s="7858"/>
      <c r="AB513" s="7852"/>
      <c r="AC513" s="7861"/>
      <c r="AD513" s="7861"/>
      <c r="AE513" s="8237"/>
      <c r="AF513" s="8237"/>
      <c r="AG513" s="7982"/>
      <c r="AH513" s="7839"/>
      <c r="AI513" s="7649"/>
      <c r="AJ513" s="8023" t="s">
        <v>1774</v>
      </c>
      <c r="AK513" s="7759">
        <v>54</v>
      </c>
      <c r="AL513" s="7714">
        <v>3960</v>
      </c>
      <c r="AM513" s="7715">
        <v>45738</v>
      </c>
      <c r="AN513" s="7864">
        <v>64.8</v>
      </c>
      <c r="AO513" s="7761" t="s">
        <v>35</v>
      </c>
      <c r="AP513" s="7717">
        <f t="shared" si="106"/>
        <v>162</v>
      </c>
      <c r="AQ513" s="7762">
        <v>1350</v>
      </c>
      <c r="AR513" s="7719">
        <v>45794</v>
      </c>
      <c r="AS513" s="7720">
        <v>45798</v>
      </c>
      <c r="AT513" s="7717">
        <v>24897</v>
      </c>
      <c r="AU513" s="7721">
        <v>17200</v>
      </c>
      <c r="AV513" s="7721">
        <f t="shared" si="110"/>
        <v>-47600</v>
      </c>
      <c r="AW513" s="7722">
        <f t="shared" si="108"/>
        <v>23220</v>
      </c>
      <c r="AX513" s="7722">
        <f t="shared" si="109"/>
        <v>1161</v>
      </c>
      <c r="AY513" s="7723">
        <v>5</v>
      </c>
      <c r="AZ513" s="8269"/>
      <c r="BU513" s="881"/>
      <c r="BV513" s="4144"/>
      <c r="BW513" s="881"/>
      <c r="BX513" s="884"/>
      <c r="BY513" s="881"/>
      <c r="BZ513" s="875"/>
      <c r="CA513" s="1480"/>
      <c r="CB513" s="881"/>
      <c r="CC513" s="885"/>
    </row>
    <row r="514" spans="17:81">
      <c r="Q514" s="7852"/>
      <c r="R514" s="7852"/>
      <c r="S514" s="7852"/>
      <c r="T514" s="7852"/>
      <c r="U514" s="8058"/>
      <c r="V514" s="8272"/>
      <c r="W514" s="7855"/>
      <c r="X514" s="7855"/>
      <c r="Y514" s="8237"/>
      <c r="Z514" s="7857"/>
      <c r="AA514" s="7858"/>
      <c r="AB514" s="7852"/>
      <c r="AC514" s="7861"/>
      <c r="AD514" s="7861"/>
      <c r="AE514" s="8237"/>
      <c r="AF514" s="8237"/>
      <c r="AG514" s="7982"/>
      <c r="AH514" s="7684"/>
      <c r="AI514" s="7649"/>
      <c r="AJ514" s="8666" t="s">
        <v>1774</v>
      </c>
      <c r="AK514" s="7928">
        <v>54</v>
      </c>
      <c r="AL514" s="7926">
        <v>3960</v>
      </c>
      <c r="AM514" s="8648">
        <v>45738</v>
      </c>
      <c r="AN514" s="8649">
        <v>47.6</v>
      </c>
      <c r="AO514" s="7931" t="s">
        <v>35</v>
      </c>
      <c r="AP514" s="7696">
        <f t="shared" si="106"/>
        <v>119</v>
      </c>
      <c r="AQ514" s="7932">
        <v>1350</v>
      </c>
      <c r="AR514" s="8623">
        <v>45794</v>
      </c>
      <c r="AS514" s="8623">
        <v>45794</v>
      </c>
      <c r="AT514" s="7696"/>
      <c r="AU514" s="8625">
        <v>47600</v>
      </c>
      <c r="AV514" s="8625">
        <f t="shared" si="110"/>
        <v>0</v>
      </c>
      <c r="AW514" s="8622">
        <f t="shared" si="108"/>
        <v>64260</v>
      </c>
      <c r="AX514" s="8622">
        <f t="shared" si="109"/>
        <v>3213</v>
      </c>
      <c r="AY514" s="8624">
        <v>5</v>
      </c>
      <c r="AZ514" s="8667" t="s">
        <v>1565</v>
      </c>
      <c r="BU514" s="881"/>
      <c r="BV514" s="4144"/>
      <c r="BW514" s="881"/>
      <c r="BX514" s="884"/>
      <c r="BY514" s="881"/>
      <c r="BZ514" s="875"/>
      <c r="CA514" s="1480"/>
      <c r="CB514" s="881"/>
      <c r="CC514" s="885"/>
    </row>
    <row r="515" spans="17:81">
      <c r="Q515" s="7852"/>
      <c r="R515" s="7852"/>
      <c r="S515" s="7855"/>
      <c r="T515" s="7852"/>
      <c r="U515" s="8058"/>
      <c r="V515" s="7981"/>
      <c r="W515" s="7855"/>
      <c r="X515" s="7855"/>
      <c r="Y515" s="7860"/>
      <c r="Z515" s="7857"/>
      <c r="AA515" s="7858"/>
      <c r="AB515" s="7852"/>
      <c r="AC515" s="7859"/>
      <c r="AD515" s="7859"/>
      <c r="AE515" s="7860"/>
      <c r="AF515" s="7860"/>
      <c r="AG515" s="7982"/>
      <c r="AH515" s="7684"/>
      <c r="AI515" s="7649"/>
      <c r="AJ515" s="8023" t="s">
        <v>1774</v>
      </c>
      <c r="AK515" s="7759">
        <v>53</v>
      </c>
      <c r="AL515" s="7714">
        <v>3963</v>
      </c>
      <c r="AM515" s="7715">
        <v>45738</v>
      </c>
      <c r="AN515" s="7864">
        <v>64.8</v>
      </c>
      <c r="AO515" s="7761" t="s">
        <v>35</v>
      </c>
      <c r="AP515" s="8010">
        <f t="shared" si="106"/>
        <v>162</v>
      </c>
      <c r="AQ515" s="7762">
        <v>1350</v>
      </c>
      <c r="AR515" s="7719">
        <v>45782</v>
      </c>
      <c r="AS515" s="7720">
        <v>45785</v>
      </c>
      <c r="AT515" s="7717">
        <v>24832</v>
      </c>
      <c r="AU515" s="7721">
        <v>22000</v>
      </c>
      <c r="AV515" s="7721">
        <f t="shared" si="110"/>
        <v>-42800</v>
      </c>
      <c r="AW515" s="7722">
        <f t="shared" si="108"/>
        <v>29700</v>
      </c>
      <c r="AX515" s="7722">
        <f t="shared" si="109"/>
        <v>1485</v>
      </c>
      <c r="AY515" s="7723">
        <v>5</v>
      </c>
      <c r="AZ515" s="8270"/>
      <c r="BU515" s="881"/>
      <c r="BV515" s="4144"/>
      <c r="BW515" s="881"/>
      <c r="BX515" s="884"/>
      <c r="BY515" s="881"/>
      <c r="BZ515" s="875"/>
      <c r="CA515" s="1480"/>
      <c r="CB515" s="881"/>
      <c r="CC515" s="885"/>
    </row>
    <row r="516" spans="17:81">
      <c r="Q516" s="7852"/>
      <c r="R516" s="7852"/>
      <c r="S516" s="7852"/>
      <c r="T516" s="7852"/>
      <c r="U516" s="8058"/>
      <c r="V516" s="8272"/>
      <c r="W516" s="7855"/>
      <c r="X516" s="7855"/>
      <c r="Y516" s="8237"/>
      <c r="Z516" s="7857"/>
      <c r="AA516" s="7858"/>
      <c r="AB516" s="7852"/>
      <c r="AC516" s="7861"/>
      <c r="AD516" s="7861"/>
      <c r="AE516" s="8237"/>
      <c r="AF516" s="8237"/>
      <c r="AG516" s="7982"/>
      <c r="AH516" s="7684"/>
      <c r="AI516" s="7649"/>
      <c r="AJ516" s="8023" t="s">
        <v>1774</v>
      </c>
      <c r="AK516" s="7759">
        <v>53</v>
      </c>
      <c r="AL516" s="7714">
        <v>3963</v>
      </c>
      <c r="AM516" s="7715">
        <v>45738</v>
      </c>
      <c r="AN516" s="7864">
        <v>42.8</v>
      </c>
      <c r="AO516" s="7761" t="s">
        <v>35</v>
      </c>
      <c r="AP516" s="7717">
        <f t="shared" si="106"/>
        <v>107</v>
      </c>
      <c r="AQ516" s="7762">
        <v>1350</v>
      </c>
      <c r="AR516" s="7719">
        <v>45782</v>
      </c>
      <c r="AS516" s="7720">
        <v>45798</v>
      </c>
      <c r="AT516" s="7717">
        <v>24897</v>
      </c>
      <c r="AU516" s="7721">
        <v>42800</v>
      </c>
      <c r="AV516" s="7721">
        <f t="shared" si="110"/>
        <v>0</v>
      </c>
      <c r="AW516" s="7722">
        <f t="shared" si="108"/>
        <v>57780</v>
      </c>
      <c r="AX516" s="7722">
        <f t="shared" si="109"/>
        <v>2889</v>
      </c>
      <c r="AY516" s="7723">
        <v>5</v>
      </c>
      <c r="AZ516" s="8270"/>
      <c r="BU516" s="881"/>
      <c r="BV516" s="4144"/>
      <c r="BW516" s="881"/>
      <c r="BX516" s="884"/>
      <c r="BY516" s="881"/>
      <c r="BZ516" s="875"/>
      <c r="CA516" s="1480"/>
      <c r="CB516" s="881"/>
      <c r="CC516" s="885"/>
    </row>
    <row r="517" spans="17:81">
      <c r="Q517" s="7852"/>
      <c r="R517" s="7855"/>
      <c r="S517" s="7855"/>
      <c r="T517" s="7855"/>
      <c r="U517" s="8058"/>
      <c r="V517" s="7981"/>
      <c r="W517" s="7855"/>
      <c r="X517" s="7855"/>
      <c r="Y517" s="7860"/>
      <c r="Z517" s="7857"/>
      <c r="AA517" s="7858"/>
      <c r="AB517" s="7852"/>
      <c r="AC517" s="7859"/>
      <c r="AD517" s="7859"/>
      <c r="AE517" s="7860"/>
      <c r="AF517" s="7860"/>
      <c r="AG517" s="7982"/>
      <c r="AH517" s="7983"/>
      <c r="AI517" s="7649"/>
      <c r="AJ517" s="8666" t="s">
        <v>1774</v>
      </c>
      <c r="AK517" s="7928">
        <v>55</v>
      </c>
      <c r="AL517" s="7926">
        <v>3961</v>
      </c>
      <c r="AM517" s="8648">
        <v>45738</v>
      </c>
      <c r="AN517" s="8649">
        <v>64.8</v>
      </c>
      <c r="AO517" s="7931" t="s">
        <v>35</v>
      </c>
      <c r="AP517" s="7696">
        <f t="shared" si="106"/>
        <v>162</v>
      </c>
      <c r="AQ517" s="7932">
        <v>1350</v>
      </c>
      <c r="AR517" s="8623">
        <v>45810</v>
      </c>
      <c r="AS517" s="8623">
        <v>45810</v>
      </c>
      <c r="AT517" s="7696"/>
      <c r="AU517" s="8625">
        <v>64800</v>
      </c>
      <c r="AV517" s="8625">
        <f t="shared" si="110"/>
        <v>0</v>
      </c>
      <c r="AW517" s="8622">
        <f t="shared" si="108"/>
        <v>87480</v>
      </c>
      <c r="AX517" s="8622">
        <f t="shared" si="109"/>
        <v>4374</v>
      </c>
      <c r="AY517" s="8624">
        <v>5</v>
      </c>
      <c r="AZ517" s="8668" t="s">
        <v>1565</v>
      </c>
      <c r="BU517" s="1467"/>
      <c r="BV517" s="1484"/>
      <c r="BW517" s="1467"/>
      <c r="BX517" s="1467"/>
      <c r="BY517" s="1467"/>
      <c r="BZ517" s="1467"/>
      <c r="CA517" s="1467"/>
      <c r="CB517" s="1484"/>
    </row>
    <row r="518" spans="17:81">
      <c r="Q518" s="7852"/>
      <c r="R518" s="7855"/>
      <c r="S518" s="7855"/>
      <c r="T518" s="7855"/>
      <c r="U518" s="8058"/>
      <c r="V518" s="7981"/>
      <c r="W518" s="7855"/>
      <c r="X518" s="7855"/>
      <c r="Y518" s="7860"/>
      <c r="Z518" s="7857"/>
      <c r="AA518" s="7858"/>
      <c r="AB518" s="7852"/>
      <c r="AC518" s="7859"/>
      <c r="AD518" s="7859"/>
      <c r="AE518" s="7860"/>
      <c r="AF518" s="7860"/>
      <c r="AG518" s="7982"/>
      <c r="AH518" s="7684"/>
      <c r="AI518" s="7649"/>
      <c r="AJ518" s="8023" t="s">
        <v>1783</v>
      </c>
      <c r="AK518" s="7759">
        <v>56</v>
      </c>
      <c r="AL518" s="7714" t="s">
        <v>796</v>
      </c>
      <c r="AM518" s="7715">
        <v>45742</v>
      </c>
      <c r="AN518" s="7911">
        <v>10</v>
      </c>
      <c r="AO518" s="7761" t="s">
        <v>35</v>
      </c>
      <c r="AP518" s="8010">
        <f t="shared" si="106"/>
        <v>25</v>
      </c>
      <c r="AQ518" s="7762">
        <v>1350</v>
      </c>
      <c r="AR518" s="7719">
        <v>45764</v>
      </c>
      <c r="AS518" s="7720">
        <v>45762</v>
      </c>
      <c r="AT518" s="7717">
        <v>24714</v>
      </c>
      <c r="AU518" s="7721">
        <v>10000</v>
      </c>
      <c r="AV518" s="7721">
        <f t="shared" si="110"/>
        <v>0</v>
      </c>
      <c r="AW518" s="7722">
        <f t="shared" si="108"/>
        <v>13500</v>
      </c>
      <c r="AX518" s="7722">
        <f t="shared" si="109"/>
        <v>675</v>
      </c>
      <c r="AY518" s="7723">
        <v>5</v>
      </c>
      <c r="AZ518" s="8270"/>
      <c r="BU518" s="1467"/>
      <c r="BV518" s="1484"/>
      <c r="BW518" s="1467"/>
      <c r="BX518" s="1467"/>
      <c r="BY518" s="1467"/>
      <c r="BZ518" s="1467"/>
      <c r="CA518" s="1467"/>
      <c r="CB518" s="1467"/>
    </row>
    <row r="519" spans="17:81">
      <c r="Q519" s="7684"/>
      <c r="R519" s="7684"/>
      <c r="S519" s="7684"/>
      <c r="T519" s="7684"/>
      <c r="U519" s="7684"/>
      <c r="V519" s="7684"/>
      <c r="W519" s="7684"/>
      <c r="X519" s="7684"/>
      <c r="Y519" s="7983"/>
      <c r="Z519" s="7684"/>
      <c r="AA519" s="7654"/>
      <c r="AB519" s="7684"/>
      <c r="AC519" s="7684"/>
      <c r="AD519" s="7684"/>
      <c r="AE519" s="7983"/>
      <c r="AF519" s="7983"/>
      <c r="AG519" s="7684"/>
      <c r="AH519" s="7684"/>
      <c r="AI519" s="7649"/>
      <c r="AJ519" s="7996" t="s">
        <v>1656</v>
      </c>
      <c r="AK519" s="7779">
        <v>57</v>
      </c>
      <c r="AL519" s="7714" t="s">
        <v>796</v>
      </c>
      <c r="AM519" s="7780">
        <v>45748</v>
      </c>
      <c r="AN519" s="7784">
        <v>5</v>
      </c>
      <c r="AO519" s="7717" t="s">
        <v>35</v>
      </c>
      <c r="AP519" s="7717">
        <f>(AN519*1000/1000)</f>
        <v>5</v>
      </c>
      <c r="AQ519" s="7722">
        <v>266.5</v>
      </c>
      <c r="AR519" s="7719">
        <v>45764</v>
      </c>
      <c r="AS519" s="7720">
        <v>45762</v>
      </c>
      <c r="AT519" s="7717">
        <v>24714</v>
      </c>
      <c r="AU519" s="7721">
        <v>5000</v>
      </c>
      <c r="AV519" s="7721">
        <v>0</v>
      </c>
      <c r="AW519" s="7752">
        <v>1572</v>
      </c>
      <c r="AX519" s="7722">
        <v>143.69999999999999</v>
      </c>
      <c r="AY519" s="7714">
        <v>5</v>
      </c>
      <c r="AZ519" s="8270"/>
      <c r="BU519" s="1467"/>
      <c r="BV519" s="1484"/>
      <c r="BW519" s="1467"/>
      <c r="BX519" s="1467"/>
      <c r="BY519" s="1467"/>
      <c r="BZ519" s="1467"/>
      <c r="CA519" s="1467"/>
      <c r="CB519" s="1467"/>
    </row>
    <row r="520" spans="17:81">
      <c r="Q520" s="7684"/>
      <c r="R520" s="7684"/>
      <c r="S520" s="7684"/>
      <c r="T520" s="7684"/>
      <c r="U520" s="7684"/>
      <c r="V520" s="7684"/>
      <c r="W520" s="7684"/>
      <c r="X520" s="7684"/>
      <c r="Y520" s="7983"/>
      <c r="Z520" s="7684"/>
      <c r="AA520" s="7654"/>
      <c r="AB520" s="7684"/>
      <c r="AC520" s="7684"/>
      <c r="AD520" s="7684"/>
      <c r="AE520" s="7983"/>
      <c r="AF520" s="7983"/>
      <c r="AG520" s="7684"/>
      <c r="AH520" s="7684"/>
      <c r="AI520" s="7649"/>
      <c r="AJ520" s="8023" t="s">
        <v>1796</v>
      </c>
      <c r="AK520" s="7759">
        <v>58</v>
      </c>
      <c r="AL520" s="7736" t="s">
        <v>36</v>
      </c>
      <c r="AM520" s="7745">
        <v>45775</v>
      </c>
      <c r="AN520" s="8527">
        <v>12.5</v>
      </c>
      <c r="AO520" s="7761" t="s">
        <v>35</v>
      </c>
      <c r="AP520" s="7717">
        <f>(AN520*1000/200)</f>
        <v>62.5</v>
      </c>
      <c r="AQ520" s="7762">
        <v>1607.4</v>
      </c>
      <c r="AR520" s="7746">
        <v>45794</v>
      </c>
      <c r="AS520" s="7720">
        <v>45798</v>
      </c>
      <c r="AT520" s="7717">
        <v>24897</v>
      </c>
      <c r="AU520" s="7878">
        <v>12500</v>
      </c>
      <c r="AV520" s="7878">
        <f>(AU520-AN520*1000)</f>
        <v>0</v>
      </c>
      <c r="AW520" s="7762">
        <f t="shared" ref="AW520:AW525" si="111">(AU520*AQ520/1000)</f>
        <v>20092.5</v>
      </c>
      <c r="AX520" s="7762">
        <f>(AW520*0.05)</f>
        <v>1004.625</v>
      </c>
      <c r="AY520" s="7755">
        <v>5</v>
      </c>
      <c r="AZ520" s="8270"/>
      <c r="BU520" s="1467"/>
      <c r="BV520" s="1484"/>
      <c r="BW520" s="1467"/>
      <c r="BX520" s="1467"/>
      <c r="BY520" s="1467"/>
      <c r="BZ520" s="1467"/>
      <c r="CA520" s="1467"/>
      <c r="CB520" s="1467"/>
    </row>
    <row r="521" spans="17:81">
      <c r="Q521" s="7684"/>
      <c r="R521" s="7684"/>
      <c r="S521" s="7684"/>
      <c r="T521" s="7684"/>
      <c r="U521" s="7684"/>
      <c r="V521" s="7684"/>
      <c r="W521" s="7684"/>
      <c r="X521" s="7684"/>
      <c r="Y521" s="7983"/>
      <c r="Z521" s="7684"/>
      <c r="AA521" s="8276"/>
      <c r="AB521" s="7684"/>
      <c r="AC521" s="7684"/>
      <c r="AD521" s="7684"/>
      <c r="AE521" s="7983"/>
      <c r="AF521" s="7983"/>
      <c r="AG521" s="7684"/>
      <c r="AH521" s="7684"/>
      <c r="AI521" s="7649"/>
      <c r="AJ521" s="8023" t="s">
        <v>1801</v>
      </c>
      <c r="AK521" s="7759">
        <v>59</v>
      </c>
      <c r="AL521" s="7714">
        <v>3963</v>
      </c>
      <c r="AM521" s="7715">
        <v>45776</v>
      </c>
      <c r="AN521" s="7760">
        <v>25</v>
      </c>
      <c r="AO521" s="7761" t="s">
        <v>35</v>
      </c>
      <c r="AP521" s="7902">
        <f>(AN521*1000/200)</f>
        <v>125</v>
      </c>
      <c r="AQ521" s="7762">
        <v>1607.4</v>
      </c>
      <c r="AR521" s="7719">
        <v>45782</v>
      </c>
      <c r="AS521" s="7720">
        <v>45798</v>
      </c>
      <c r="AT521" s="7717">
        <v>24897</v>
      </c>
      <c r="AU521" s="7721">
        <v>25000</v>
      </c>
      <c r="AV521" s="7721">
        <f>(AU521-AN521*1000)</f>
        <v>0</v>
      </c>
      <c r="AW521" s="7722">
        <f t="shared" si="111"/>
        <v>40185</v>
      </c>
      <c r="AX521" s="7722">
        <f>(AW521*0.05)</f>
        <v>2009.25</v>
      </c>
      <c r="AY521" s="7723">
        <v>5</v>
      </c>
      <c r="AZ521" s="8270"/>
      <c r="BU521" s="1467"/>
      <c r="BV521" s="1484"/>
      <c r="BW521" s="1467"/>
      <c r="BX521" s="1467"/>
      <c r="BY521" s="1467"/>
      <c r="BZ521" s="1467"/>
      <c r="CA521" s="1467"/>
      <c r="CB521" s="1467"/>
    </row>
    <row r="522" spans="17:81">
      <c r="Q522" s="7684"/>
      <c r="R522" s="7684"/>
      <c r="S522" s="7684"/>
      <c r="T522" s="7684"/>
      <c r="U522" s="7684"/>
      <c r="V522" s="7684"/>
      <c r="W522" s="7684"/>
      <c r="X522" s="7684"/>
      <c r="Y522" s="7983"/>
      <c r="Z522" s="7684"/>
      <c r="AA522" s="7654"/>
      <c r="AB522" s="7684"/>
      <c r="AC522" s="7684"/>
      <c r="AD522" s="7684"/>
      <c r="AE522" s="7983"/>
      <c r="AF522" s="7983"/>
      <c r="AG522" s="7684"/>
      <c r="AH522" s="7684"/>
      <c r="AI522" s="7649"/>
      <c r="AJ522" s="8023" t="s">
        <v>1798</v>
      </c>
      <c r="AK522" s="7759">
        <v>60</v>
      </c>
      <c r="AL522" s="7714">
        <v>3963</v>
      </c>
      <c r="AM522" s="7715">
        <v>45776</v>
      </c>
      <c r="AN522" s="7864">
        <v>10</v>
      </c>
      <c r="AO522" s="7761" t="s">
        <v>35</v>
      </c>
      <c r="AP522" s="7717">
        <f>(AN522*1000/400)</f>
        <v>25</v>
      </c>
      <c r="AQ522" s="7762">
        <v>1350</v>
      </c>
      <c r="AR522" s="7719">
        <v>45782</v>
      </c>
      <c r="AS522" s="7720">
        <v>45785</v>
      </c>
      <c r="AT522" s="7717">
        <v>24832</v>
      </c>
      <c r="AU522" s="7721">
        <v>10000</v>
      </c>
      <c r="AV522" s="7721">
        <f>(AU522-AN522*1000)</f>
        <v>0</v>
      </c>
      <c r="AW522" s="7722">
        <f t="shared" si="111"/>
        <v>13500</v>
      </c>
      <c r="AX522" s="7722">
        <f>(AW522*0.05)</f>
        <v>675</v>
      </c>
      <c r="AY522" s="7723">
        <v>5</v>
      </c>
      <c r="AZ522" s="8270"/>
      <c r="BU522" s="1467"/>
      <c r="BV522" s="1484"/>
      <c r="BW522" s="1467"/>
      <c r="BX522" s="1467"/>
      <c r="BY522" s="1467"/>
      <c r="BZ522" s="1467"/>
      <c r="CA522" s="1467"/>
      <c r="CB522" s="1467"/>
    </row>
    <row r="523" spans="17:81">
      <c r="Q523" s="7684"/>
      <c r="R523" s="7684"/>
      <c r="S523" s="7684"/>
      <c r="T523" s="7684"/>
      <c r="U523" s="7684"/>
      <c r="V523" s="7684"/>
      <c r="W523" s="7684"/>
      <c r="X523" s="7684"/>
      <c r="Y523" s="7983"/>
      <c r="Z523" s="7684"/>
      <c r="AA523" s="7654"/>
      <c r="AB523" s="7684"/>
      <c r="AC523" s="7684"/>
      <c r="AD523" s="7684"/>
      <c r="AE523" s="7983"/>
      <c r="AF523" s="7983"/>
      <c r="AG523" s="7684"/>
      <c r="AH523" s="7684"/>
      <c r="AI523" s="7649"/>
      <c r="AJ523" s="8023" t="s">
        <v>1740</v>
      </c>
      <c r="AK523" s="7759">
        <v>61</v>
      </c>
      <c r="AL523" s="7714">
        <v>3960</v>
      </c>
      <c r="AM523" s="7715">
        <v>45776</v>
      </c>
      <c r="AN523" s="7911">
        <v>10</v>
      </c>
      <c r="AO523" s="7761" t="s">
        <v>35</v>
      </c>
      <c r="AP523" s="8010">
        <f>(AN523*1000/400)</f>
        <v>25</v>
      </c>
      <c r="AQ523" s="7762">
        <v>1350</v>
      </c>
      <c r="AR523" s="7719">
        <v>45794</v>
      </c>
      <c r="AS523" s="7720">
        <v>45798</v>
      </c>
      <c r="AT523" s="7717">
        <v>24897</v>
      </c>
      <c r="AU523" s="7721">
        <v>10000</v>
      </c>
      <c r="AV523" s="7721">
        <f>(AU523-AN523*1000)</f>
        <v>0</v>
      </c>
      <c r="AW523" s="7722">
        <f t="shared" si="111"/>
        <v>13500</v>
      </c>
      <c r="AX523" s="7722">
        <f>(AW523*0.05)</f>
        <v>675</v>
      </c>
      <c r="AY523" s="7723">
        <v>5</v>
      </c>
      <c r="AZ523" s="8270"/>
      <c r="BU523" s="1467"/>
      <c r="BV523" s="1484"/>
      <c r="BW523" s="1467"/>
      <c r="BX523" s="1467"/>
      <c r="BY523" s="1467"/>
      <c r="BZ523" s="1467"/>
      <c r="CA523" s="1467"/>
      <c r="CB523" s="1467"/>
    </row>
    <row r="524" spans="17:81" ht="23.4">
      <c r="Q524" s="7684"/>
      <c r="R524" s="7684"/>
      <c r="S524" s="7684"/>
      <c r="T524" s="7684"/>
      <c r="U524" s="7684"/>
      <c r="V524" s="7684"/>
      <c r="W524" s="7684"/>
      <c r="X524" s="7684"/>
      <c r="Y524" s="7983"/>
      <c r="Z524" s="7684"/>
      <c r="AA524" s="7654"/>
      <c r="AB524" s="7684"/>
      <c r="AC524" s="7684"/>
      <c r="AD524" s="7684"/>
      <c r="AE524" s="7983"/>
      <c r="AF524" s="7983"/>
      <c r="AG524" s="7684"/>
      <c r="AH524" s="7684"/>
      <c r="AI524" s="7649"/>
      <c r="AJ524" s="7996" t="s">
        <v>1786</v>
      </c>
      <c r="AK524" s="7759">
        <v>62</v>
      </c>
      <c r="AL524" s="7714">
        <v>3960</v>
      </c>
      <c r="AM524" s="7715">
        <v>45777</v>
      </c>
      <c r="AN524" s="7911">
        <v>10</v>
      </c>
      <c r="AO524" s="7761" t="s">
        <v>35</v>
      </c>
      <c r="AP524" s="7717">
        <f>(AN524*1000/400)</f>
        <v>25</v>
      </c>
      <c r="AQ524" s="7762">
        <v>1350</v>
      </c>
      <c r="AR524" s="7719">
        <v>45794</v>
      </c>
      <c r="AS524" s="7720">
        <v>45798</v>
      </c>
      <c r="AT524" s="7717">
        <v>24897</v>
      </c>
      <c r="AU524" s="7721">
        <v>10000</v>
      </c>
      <c r="AV524" s="7721">
        <f>(AU524-AN524*1000)</f>
        <v>0</v>
      </c>
      <c r="AW524" s="7722">
        <f t="shared" si="111"/>
        <v>13500</v>
      </c>
      <c r="AX524" s="7722">
        <f>(AW524*0.05)</f>
        <v>675</v>
      </c>
      <c r="AY524" s="7723">
        <v>5</v>
      </c>
      <c r="AZ524" s="8270"/>
      <c r="BU524" s="94"/>
      <c r="BY524" s="2"/>
    </row>
    <row r="525" spans="17:81">
      <c r="Q525" s="7684"/>
      <c r="R525" s="7684"/>
      <c r="S525" s="7684"/>
      <c r="T525" s="7684"/>
      <c r="U525" s="7684"/>
      <c r="V525" s="7684"/>
      <c r="W525" s="7684"/>
      <c r="X525" s="7684"/>
      <c r="Y525" s="7983"/>
      <c r="Z525" s="7684"/>
      <c r="AA525" s="7654"/>
      <c r="AB525" s="7684"/>
      <c r="AC525" s="7684"/>
      <c r="AD525" s="7684"/>
      <c r="AE525" s="7983"/>
      <c r="AF525" s="7983"/>
      <c r="AG525" s="7684"/>
      <c r="AH525" s="7684"/>
      <c r="AI525" s="7649"/>
      <c r="AJ525" s="7996" t="s">
        <v>1799</v>
      </c>
      <c r="AK525" s="8526">
        <v>63</v>
      </c>
      <c r="AL525" s="7714">
        <v>3963</v>
      </c>
      <c r="AM525" s="7780">
        <v>45777</v>
      </c>
      <c r="AN525" s="7784">
        <v>4</v>
      </c>
      <c r="AO525" s="7717" t="s">
        <v>35</v>
      </c>
      <c r="AP525" s="8010">
        <f>(AN525*1000/400)</f>
        <v>10</v>
      </c>
      <c r="AQ525" s="7722">
        <v>1080</v>
      </c>
      <c r="AR525" s="7719">
        <v>45785</v>
      </c>
      <c r="AS525" s="7720">
        <v>45785</v>
      </c>
      <c r="AT525" s="7717">
        <v>24832</v>
      </c>
      <c r="AU525" s="7721">
        <v>4000</v>
      </c>
      <c r="AV525" s="7721">
        <v>0</v>
      </c>
      <c r="AW525" s="7722">
        <f t="shared" si="111"/>
        <v>4320</v>
      </c>
      <c r="AX525" s="7722">
        <v>143.69999999999999</v>
      </c>
      <c r="AY525" s="7714">
        <v>5</v>
      </c>
      <c r="AZ525" s="8270"/>
      <c r="BU525" s="2605"/>
      <c r="BV525" s="2605"/>
      <c r="BW525" s="1775"/>
      <c r="BX525" s="1775"/>
      <c r="BY525" s="1775"/>
      <c r="BZ525" s="2605"/>
      <c r="CA525" s="1971"/>
      <c r="CB525" s="1775"/>
      <c r="CC525" s="1775"/>
    </row>
    <row r="526" spans="17:81">
      <c r="Q526" s="7684"/>
      <c r="R526" s="7684"/>
      <c r="S526" s="7684"/>
      <c r="T526" s="7684"/>
      <c r="U526" s="7684"/>
      <c r="V526" s="7684"/>
      <c r="W526" s="7684"/>
      <c r="X526" s="7684"/>
      <c r="Y526" s="7684"/>
      <c r="Z526" s="7684"/>
      <c r="AA526" s="7654"/>
      <c r="AB526" s="7684"/>
      <c r="AC526" s="7684"/>
      <c r="AD526" s="7684"/>
      <c r="AE526" s="7983"/>
      <c r="AF526" s="7983"/>
      <c r="AG526" s="7684"/>
      <c r="AH526" s="7782"/>
      <c r="AI526" s="7649"/>
      <c r="AJ526" s="7996" t="s">
        <v>1656</v>
      </c>
      <c r="AK526" s="8526">
        <v>64</v>
      </c>
      <c r="AL526" s="7714">
        <v>3963</v>
      </c>
      <c r="AM526" s="7780">
        <v>45779</v>
      </c>
      <c r="AN526" s="7784">
        <v>5</v>
      </c>
      <c r="AO526" s="7717" t="s">
        <v>35</v>
      </c>
      <c r="AP526" s="7717">
        <f>(AN526*1000/1000)</f>
        <v>5</v>
      </c>
      <c r="AQ526" s="7722">
        <v>266.5</v>
      </c>
      <c r="AR526" s="7719">
        <v>45782</v>
      </c>
      <c r="AS526" s="7720">
        <v>45785</v>
      </c>
      <c r="AT526" s="7717">
        <v>24832</v>
      </c>
      <c r="AU526" s="7721">
        <v>5000</v>
      </c>
      <c r="AV526" s="7721">
        <v>0</v>
      </c>
      <c r="AW526" s="7752">
        <v>1572</v>
      </c>
      <c r="AX526" s="7722">
        <v>143.69999999999999</v>
      </c>
      <c r="AY526" s="7714">
        <v>5</v>
      </c>
      <c r="AZ526" s="8270"/>
      <c r="BU526" s="1775"/>
      <c r="BV526" s="1775"/>
      <c r="BW526" s="1775"/>
      <c r="BX526" s="1775"/>
      <c r="BY526" s="1775"/>
      <c r="BZ526" s="1775"/>
      <c r="CA526" s="1775"/>
      <c r="CB526" s="1775"/>
      <c r="CC526" s="1775"/>
    </row>
    <row r="527" spans="17:81">
      <c r="Q527" s="7988"/>
      <c r="R527" s="7988"/>
      <c r="S527" s="7988"/>
      <c r="T527" s="7988"/>
      <c r="U527" s="7988"/>
      <c r="V527" s="7988"/>
      <c r="W527" s="7988"/>
      <c r="X527" s="7988"/>
      <c r="Y527" s="7988"/>
      <c r="Z527" s="7988"/>
      <c r="AA527" s="7988"/>
      <c r="AB527" s="7988"/>
      <c r="AC527" s="7988"/>
      <c r="AD527" s="7988"/>
      <c r="AE527" s="7988"/>
      <c r="AF527" s="7988"/>
      <c r="AG527" s="7988"/>
      <c r="AH527" s="7650"/>
      <c r="AI527" s="7649"/>
      <c r="AJ527" s="7996" t="s">
        <v>1819</v>
      </c>
      <c r="AK527" s="7759">
        <v>65</v>
      </c>
      <c r="AL527" s="7714">
        <v>4592</v>
      </c>
      <c r="AM527" s="7715">
        <v>45803</v>
      </c>
      <c r="AN527" s="7864">
        <v>14.4</v>
      </c>
      <c r="AO527" s="7761" t="s">
        <v>35</v>
      </c>
      <c r="AP527" s="7717">
        <f>(AN527*1000/400)</f>
        <v>36</v>
      </c>
      <c r="AQ527" s="7762">
        <v>1350</v>
      </c>
      <c r="AR527" s="7719">
        <v>45810</v>
      </c>
      <c r="AS527" s="7720">
        <v>45812</v>
      </c>
      <c r="AT527" s="7717">
        <v>24961</v>
      </c>
      <c r="AU527" s="7721">
        <v>14400</v>
      </c>
      <c r="AV527" s="7721">
        <f t="shared" ref="AV527:AV536" si="112">(AU527-AN527*1000)</f>
        <v>0</v>
      </c>
      <c r="AW527" s="7722">
        <f t="shared" ref="AW527:AW536" si="113">(AU527*AQ527/1000)</f>
        <v>19440</v>
      </c>
      <c r="AX527" s="7722">
        <f>(AW527*0.05)</f>
        <v>972</v>
      </c>
      <c r="AY527" s="7723">
        <v>5</v>
      </c>
      <c r="AZ527" s="8273"/>
      <c r="BU527" s="2605"/>
      <c r="BV527" s="2605"/>
      <c r="BW527" s="1775"/>
      <c r="BX527" s="1775"/>
      <c r="BY527" s="1775"/>
      <c r="BZ527" s="2605"/>
      <c r="CA527" s="1775"/>
      <c r="CB527" s="1775"/>
      <c r="CC527" s="1775"/>
    </row>
    <row r="528" spans="17:81">
      <c r="Q528" s="7653"/>
      <c r="R528" s="7653"/>
      <c r="S528" s="7650"/>
      <c r="T528" s="7650"/>
      <c r="U528" s="7650"/>
      <c r="V528" s="7650"/>
      <c r="W528" s="7650"/>
      <c r="X528" s="7650"/>
      <c r="Y528" s="7650"/>
      <c r="Z528" s="7650"/>
      <c r="AA528" s="7650"/>
      <c r="AB528" s="7650"/>
      <c r="AC528" s="7650"/>
      <c r="AD528" s="7650"/>
      <c r="AE528" s="7650"/>
      <c r="AF528" s="7650"/>
      <c r="AG528" s="7650"/>
      <c r="AH528" s="7839"/>
      <c r="AI528" s="7649"/>
      <c r="AJ528" s="7996" t="s">
        <v>1799</v>
      </c>
      <c r="AK528" s="8526">
        <v>66</v>
      </c>
      <c r="AL528" s="7714">
        <v>4592</v>
      </c>
      <c r="AM528" s="7780">
        <v>45804</v>
      </c>
      <c r="AN528" s="7784">
        <v>20</v>
      </c>
      <c r="AO528" s="7717" t="s">
        <v>35</v>
      </c>
      <c r="AP528" s="7717">
        <f>(AN528*1000/800)</f>
        <v>25</v>
      </c>
      <c r="AQ528" s="7722">
        <v>1080</v>
      </c>
      <c r="AR528" s="7719">
        <v>45810</v>
      </c>
      <c r="AS528" s="7720">
        <v>45812</v>
      </c>
      <c r="AT528" s="7717">
        <v>24961</v>
      </c>
      <c r="AU528" s="7721">
        <v>2700</v>
      </c>
      <c r="AV528" s="7721">
        <f t="shared" si="112"/>
        <v>-17300</v>
      </c>
      <c r="AW528" s="7722">
        <f t="shared" si="113"/>
        <v>2916</v>
      </c>
      <c r="AX528" s="7722">
        <v>143.69999999999999</v>
      </c>
      <c r="AY528" s="7714">
        <v>5</v>
      </c>
      <c r="AZ528" s="8274"/>
      <c r="BU528" s="681"/>
      <c r="BV528" s="681"/>
      <c r="BW528" s="682"/>
      <c r="BX528" s="681"/>
      <c r="BY528" s="682"/>
      <c r="BZ528" s="681"/>
      <c r="CA528" s="682"/>
      <c r="CB528" s="681"/>
      <c r="CC528" s="681"/>
    </row>
    <row r="529" spans="17:81">
      <c r="Q529" s="7839"/>
      <c r="R529" s="7839"/>
      <c r="S529" s="7839"/>
      <c r="T529" s="7839"/>
      <c r="U529" s="7839"/>
      <c r="V529" s="7839"/>
      <c r="W529" s="7839"/>
      <c r="X529" s="7839"/>
      <c r="Y529" s="7839"/>
      <c r="Z529" s="7839"/>
      <c r="AA529" s="7839"/>
      <c r="AB529" s="7839"/>
      <c r="AC529" s="7839"/>
      <c r="AD529" s="7839"/>
      <c r="AE529" s="7839"/>
      <c r="AF529" s="7839"/>
      <c r="AG529" s="7839"/>
      <c r="AH529" s="7839"/>
      <c r="AI529" s="7649"/>
      <c r="AJ529" s="8287" t="s">
        <v>1799</v>
      </c>
      <c r="AK529" s="8568">
        <v>66</v>
      </c>
      <c r="AL529" s="8043">
        <v>4592</v>
      </c>
      <c r="AM529" s="8044">
        <v>45804</v>
      </c>
      <c r="AN529" s="8570">
        <v>17.3</v>
      </c>
      <c r="AO529" s="8047" t="s">
        <v>35</v>
      </c>
      <c r="AP529" s="8047">
        <f>(AN529*1000/800)</f>
        <v>21.625</v>
      </c>
      <c r="AQ529" s="8049">
        <v>1080</v>
      </c>
      <c r="AR529" s="8046">
        <v>45810</v>
      </c>
      <c r="AS529" s="8400">
        <v>45822</v>
      </c>
      <c r="AT529" s="8047">
        <v>25003</v>
      </c>
      <c r="AU529" s="8048">
        <v>5760</v>
      </c>
      <c r="AV529" s="8048">
        <f t="shared" si="112"/>
        <v>-11540</v>
      </c>
      <c r="AW529" s="8049">
        <f t="shared" si="113"/>
        <v>6220.8</v>
      </c>
      <c r="AX529" s="8049">
        <v>143.69999999999999</v>
      </c>
      <c r="AY529" s="8043">
        <v>5</v>
      </c>
      <c r="AZ529" s="8274"/>
      <c r="BU529" s="881"/>
      <c r="BV529" s="881"/>
      <c r="BW529" s="881"/>
      <c r="BX529" s="884"/>
      <c r="BY529" s="881"/>
      <c r="BZ529" s="875"/>
      <c r="CA529" s="1480"/>
      <c r="CB529" s="881"/>
      <c r="CC529" s="885"/>
    </row>
    <row r="530" spans="17:81">
      <c r="Q530" s="7839"/>
      <c r="R530" s="7839"/>
      <c r="S530" s="7839"/>
      <c r="T530" s="7839"/>
      <c r="U530" s="7839"/>
      <c r="V530" s="7839"/>
      <c r="W530" s="7839"/>
      <c r="X530" s="7839"/>
      <c r="Y530" s="7839"/>
      <c r="Z530" s="7839"/>
      <c r="AA530" s="7839"/>
      <c r="AB530" s="7839"/>
      <c r="AC530" s="7839"/>
      <c r="AD530" s="7839"/>
      <c r="AE530" s="7839"/>
      <c r="AF530" s="7839"/>
      <c r="AG530" s="7839"/>
      <c r="AH530" s="7839"/>
      <c r="AI530" s="7649"/>
      <c r="AJ530" s="7996" t="s">
        <v>1799</v>
      </c>
      <c r="AK530" s="8526">
        <v>66</v>
      </c>
      <c r="AL530" s="7714">
        <v>4592</v>
      </c>
      <c r="AM530" s="7780">
        <v>45804</v>
      </c>
      <c r="AN530" s="7819">
        <v>11.54</v>
      </c>
      <c r="AO530" s="7717" t="s">
        <v>35</v>
      </c>
      <c r="AP530" s="7919">
        <f>(AN530*1000/800)</f>
        <v>14.425000000000001</v>
      </c>
      <c r="AQ530" s="7722">
        <v>1080</v>
      </c>
      <c r="AR530" s="7719">
        <v>45810</v>
      </c>
      <c r="AS530" s="7720">
        <v>46193</v>
      </c>
      <c r="AT530" s="7717">
        <v>25020</v>
      </c>
      <c r="AU530" s="7721">
        <v>1902</v>
      </c>
      <c r="AV530" s="7721">
        <f>(AU530-AN530*1000)</f>
        <v>-9638</v>
      </c>
      <c r="AW530" s="7722">
        <f t="shared" si="113"/>
        <v>2054.16</v>
      </c>
      <c r="AX530" s="7722">
        <v>143.69999999999999</v>
      </c>
      <c r="AY530" s="7714">
        <v>5</v>
      </c>
      <c r="AZ530" s="8274"/>
      <c r="BU530" s="881"/>
      <c r="BV530" s="881"/>
      <c r="BW530" s="881"/>
      <c r="BX530" s="884"/>
      <c r="BY530" s="881"/>
      <c r="BZ530" s="875"/>
      <c r="CA530" s="1480"/>
      <c r="CB530" s="881"/>
      <c r="CC530" s="885"/>
    </row>
    <row r="531" spans="17:81">
      <c r="Q531" s="7839"/>
      <c r="R531" s="7839"/>
      <c r="S531" s="7839"/>
      <c r="T531" s="7839"/>
      <c r="U531" s="7839"/>
      <c r="V531" s="7839"/>
      <c r="W531" s="7839"/>
      <c r="X531" s="7839"/>
      <c r="Y531" s="7839"/>
      <c r="Z531" s="7839"/>
      <c r="AA531" s="7839"/>
      <c r="AB531" s="7839"/>
      <c r="AC531" s="7839"/>
      <c r="AD531" s="7839"/>
      <c r="AE531" s="7839"/>
      <c r="AF531" s="7839"/>
      <c r="AG531" s="7839"/>
      <c r="AH531" s="7839"/>
      <c r="AI531" s="7649"/>
      <c r="AJ531" s="8023" t="s">
        <v>1799</v>
      </c>
      <c r="AK531" s="7759">
        <v>66</v>
      </c>
      <c r="AL531" s="7736">
        <v>4592</v>
      </c>
      <c r="AM531" s="7734">
        <v>45804</v>
      </c>
      <c r="AN531" s="8608">
        <v>9.6379999999999999</v>
      </c>
      <c r="AO531" s="7761" t="s">
        <v>35</v>
      </c>
      <c r="AP531" s="8607">
        <f>(AN531*1000/800)</f>
        <v>12.047499999999999</v>
      </c>
      <c r="AQ531" s="7762">
        <v>1080</v>
      </c>
      <c r="AR531" s="7746">
        <v>45810</v>
      </c>
      <c r="AS531" s="7781">
        <v>45849</v>
      </c>
      <c r="AT531" s="7761">
        <v>25112</v>
      </c>
      <c r="AU531" s="7878">
        <v>1440</v>
      </c>
      <c r="AV531" s="7878">
        <f>(AU531-AN531*1000)</f>
        <v>-8198</v>
      </c>
      <c r="AW531" s="7762">
        <f>(AU531*AQ531/1000)</f>
        <v>1555.2</v>
      </c>
      <c r="AX531" s="7762">
        <v>143.69999999999999</v>
      </c>
      <c r="AY531" s="7736">
        <v>5</v>
      </c>
      <c r="AZ531" s="8274"/>
      <c r="BU531" s="881"/>
      <c r="BV531" s="881"/>
      <c r="BW531" s="881"/>
      <c r="BX531" s="884"/>
      <c r="BY531" s="881"/>
      <c r="BZ531" s="875"/>
      <c r="CA531" s="1480"/>
      <c r="CB531" s="881"/>
      <c r="CC531" s="885"/>
    </row>
    <row r="532" spans="17:81" ht="23.4">
      <c r="Q532" s="7852"/>
      <c r="R532" s="7852"/>
      <c r="S532" s="7852"/>
      <c r="T532" s="7852"/>
      <c r="U532" s="8058"/>
      <c r="V532" s="8272"/>
      <c r="W532" s="7855"/>
      <c r="X532" s="7855"/>
      <c r="Y532" s="8237"/>
      <c r="Z532" s="7857"/>
      <c r="AA532" s="7858"/>
      <c r="AB532" s="7852"/>
      <c r="AC532" s="7861"/>
      <c r="AD532" s="7861"/>
      <c r="AE532" s="8237"/>
      <c r="AF532" s="8237"/>
      <c r="AG532" s="7982"/>
      <c r="AH532" s="7839"/>
      <c r="AI532" s="7649"/>
      <c r="AJ532" s="8083" t="s">
        <v>1799</v>
      </c>
      <c r="AK532" s="7672">
        <v>66</v>
      </c>
      <c r="AL532" s="7952">
        <v>4592</v>
      </c>
      <c r="AM532" s="8187">
        <v>45804</v>
      </c>
      <c r="AN532" s="8606">
        <v>8.1980000000000004</v>
      </c>
      <c r="AO532" s="7676" t="s">
        <v>35</v>
      </c>
      <c r="AP532" s="8603">
        <f>(AN532*1000/800)</f>
        <v>10.2475</v>
      </c>
      <c r="AQ532" s="7677">
        <v>1080</v>
      </c>
      <c r="AR532" s="7955">
        <v>45810</v>
      </c>
      <c r="AS532" s="7958">
        <v>45810</v>
      </c>
      <c r="AT532" s="7676"/>
      <c r="AU532" s="7956">
        <v>8198</v>
      </c>
      <c r="AV532" s="7956">
        <f>(AU532-AN532*1000)</f>
        <v>0</v>
      </c>
      <c r="AW532" s="7677">
        <f>(AU532*AQ532/1000)</f>
        <v>8853.84</v>
      </c>
      <c r="AX532" s="7677">
        <v>143.69999999999999</v>
      </c>
      <c r="AY532" s="7952">
        <v>5</v>
      </c>
      <c r="AZ532" s="8274"/>
      <c r="BU532" s="94"/>
      <c r="BY532" s="2"/>
    </row>
    <row r="533" spans="17:81">
      <c r="Q533" s="7852"/>
      <c r="R533" s="7852"/>
      <c r="S533" s="7852"/>
      <c r="T533" s="7852"/>
      <c r="U533" s="8058"/>
      <c r="V533" s="8272"/>
      <c r="W533" s="7855"/>
      <c r="X533" s="7855"/>
      <c r="Y533" s="8237"/>
      <c r="Z533" s="7857"/>
      <c r="AA533" s="7858"/>
      <c r="AB533" s="7852"/>
      <c r="AC533" s="7861"/>
      <c r="AD533" s="7861"/>
      <c r="AE533" s="8237"/>
      <c r="AF533" s="8237"/>
      <c r="AG533" s="7982"/>
      <c r="AH533" s="7684"/>
      <c r="AI533" s="7649"/>
      <c r="AJ533" s="8287" t="s">
        <v>1788</v>
      </c>
      <c r="AK533" s="8398">
        <v>67</v>
      </c>
      <c r="AL533" s="8043">
        <v>4759</v>
      </c>
      <c r="AM533" s="8104">
        <v>45804</v>
      </c>
      <c r="AN533" s="8399">
        <v>10</v>
      </c>
      <c r="AO533" s="8372" t="s">
        <v>35</v>
      </c>
      <c r="AP533" s="8047">
        <f t="shared" ref="AP533:AP539" si="114">(AN533*1000/400)</f>
        <v>25</v>
      </c>
      <c r="AQ533" s="8045">
        <v>1350</v>
      </c>
      <c r="AR533" s="8046">
        <v>45824</v>
      </c>
      <c r="AS533" s="8400">
        <v>45822</v>
      </c>
      <c r="AT533" s="8047">
        <v>25003</v>
      </c>
      <c r="AU533" s="8048">
        <v>10000</v>
      </c>
      <c r="AV533" s="8048">
        <f t="shared" si="112"/>
        <v>0</v>
      </c>
      <c r="AW533" s="8049">
        <f t="shared" si="113"/>
        <v>13500</v>
      </c>
      <c r="AX533" s="8049">
        <f>(AW533*0.05)</f>
        <v>675</v>
      </c>
      <c r="AY533" s="8050">
        <v>5</v>
      </c>
      <c r="AZ533" s="8270"/>
      <c r="BU533" s="2605"/>
      <c r="BV533" s="2605"/>
      <c r="BW533" s="1775"/>
      <c r="BX533" s="1775"/>
      <c r="BY533" s="1775"/>
      <c r="BZ533" s="2605"/>
      <c r="CA533" s="1971"/>
      <c r="CB533" s="1775"/>
      <c r="CC533" s="1775"/>
    </row>
    <row r="534" spans="17:81">
      <c r="Q534" s="7852"/>
      <c r="R534" s="7852"/>
      <c r="S534" s="7855"/>
      <c r="T534" s="7852"/>
      <c r="U534" s="8058"/>
      <c r="V534" s="7981"/>
      <c r="W534" s="7855"/>
      <c r="X534" s="7855"/>
      <c r="Y534" s="7860"/>
      <c r="Z534" s="7857"/>
      <c r="AA534" s="7858"/>
      <c r="AB534" s="7852"/>
      <c r="AC534" s="7859"/>
      <c r="AD534" s="7859"/>
      <c r="AE534" s="7860"/>
      <c r="AF534" s="7860"/>
      <c r="AG534" s="7982"/>
      <c r="AH534" s="7684"/>
      <c r="AI534" s="7649"/>
      <c r="AJ534" s="8042" t="s">
        <v>1798</v>
      </c>
      <c r="AK534" s="8398">
        <v>68</v>
      </c>
      <c r="AL534" s="8043">
        <v>4759</v>
      </c>
      <c r="AM534" s="8104">
        <v>45804</v>
      </c>
      <c r="AN534" s="8399">
        <v>10</v>
      </c>
      <c r="AO534" s="8372" t="s">
        <v>35</v>
      </c>
      <c r="AP534" s="8047">
        <f t="shared" si="114"/>
        <v>25</v>
      </c>
      <c r="AQ534" s="8045">
        <v>1350</v>
      </c>
      <c r="AR534" s="8046">
        <v>45824</v>
      </c>
      <c r="AS534" s="8400">
        <v>45822</v>
      </c>
      <c r="AT534" s="8047">
        <v>25003</v>
      </c>
      <c r="AU534" s="8048">
        <v>10000</v>
      </c>
      <c r="AV534" s="8048">
        <f t="shared" si="112"/>
        <v>0</v>
      </c>
      <c r="AW534" s="8049">
        <f t="shared" si="113"/>
        <v>13500</v>
      </c>
      <c r="AX534" s="8049">
        <f>(AW534*0.05)</f>
        <v>675</v>
      </c>
      <c r="AY534" s="8050">
        <v>5</v>
      </c>
      <c r="AZ534" s="8270"/>
      <c r="BU534" s="2605"/>
      <c r="BV534" s="2605"/>
      <c r="BW534" s="1775"/>
      <c r="BX534" s="1775"/>
      <c r="BY534" s="1775"/>
      <c r="BZ534" s="2605"/>
      <c r="CA534" s="1971"/>
      <c r="CB534" s="1775"/>
      <c r="CC534" s="1775"/>
    </row>
    <row r="535" spans="17:81">
      <c r="Q535" s="7852"/>
      <c r="R535" s="7852"/>
      <c r="S535" s="7852"/>
      <c r="T535" s="7852"/>
      <c r="U535" s="8058"/>
      <c r="V535" s="8272"/>
      <c r="W535" s="7855"/>
      <c r="X535" s="7855"/>
      <c r="Y535" s="8237"/>
      <c r="Z535" s="7857"/>
      <c r="AA535" s="7858"/>
      <c r="AB535" s="7852"/>
      <c r="AC535" s="7861"/>
      <c r="AD535" s="7861"/>
      <c r="AE535" s="8237"/>
      <c r="AF535" s="8237"/>
      <c r="AG535" s="7982"/>
      <c r="AH535" s="7684"/>
      <c r="AI535" s="7649"/>
      <c r="AJ535" s="8042" t="s">
        <v>1740</v>
      </c>
      <c r="AK535" s="8398">
        <v>69</v>
      </c>
      <c r="AL535" s="8043">
        <v>4759</v>
      </c>
      <c r="AM535" s="8104">
        <v>45804</v>
      </c>
      <c r="AN535" s="8399">
        <v>14.4</v>
      </c>
      <c r="AO535" s="8372" t="s">
        <v>35</v>
      </c>
      <c r="AP535" s="8047">
        <f t="shared" si="114"/>
        <v>36</v>
      </c>
      <c r="AQ535" s="8045">
        <v>1350</v>
      </c>
      <c r="AR535" s="8046">
        <v>45824</v>
      </c>
      <c r="AS535" s="8400">
        <v>45822</v>
      </c>
      <c r="AT535" s="8047">
        <v>25003</v>
      </c>
      <c r="AU535" s="8048">
        <v>14400</v>
      </c>
      <c r="AV535" s="8048">
        <f t="shared" si="112"/>
        <v>0</v>
      </c>
      <c r="AW535" s="8049">
        <f t="shared" si="113"/>
        <v>19440</v>
      </c>
      <c r="AX535" s="8049">
        <f>(AW535*0.05)</f>
        <v>972</v>
      </c>
      <c r="AY535" s="8050">
        <v>5</v>
      </c>
      <c r="AZ535" s="7949"/>
      <c r="BU535" s="2605"/>
      <c r="BV535" s="2605"/>
      <c r="BW535" s="1775"/>
      <c r="BX535" s="1775"/>
      <c r="BY535" s="1775"/>
      <c r="BZ535" s="2605"/>
      <c r="CA535" s="1971"/>
      <c r="CB535" s="1775"/>
      <c r="CC535" s="1775"/>
    </row>
    <row r="536" spans="17:81">
      <c r="Q536" s="7852"/>
      <c r="R536" s="7855"/>
      <c r="S536" s="7855"/>
      <c r="T536" s="7855"/>
      <c r="U536" s="8058"/>
      <c r="V536" s="7981"/>
      <c r="W536" s="7855"/>
      <c r="X536" s="7855"/>
      <c r="Y536" s="7860"/>
      <c r="Z536" s="7857"/>
      <c r="AA536" s="7858"/>
      <c r="AB536" s="7852"/>
      <c r="AC536" s="7859"/>
      <c r="AD536" s="7859"/>
      <c r="AE536" s="7860"/>
      <c r="AF536" s="7860"/>
      <c r="AG536" s="7982"/>
      <c r="AH536" s="7983"/>
      <c r="AI536" s="7649"/>
      <c r="AJ536" s="8042" t="s">
        <v>1774</v>
      </c>
      <c r="AK536" s="8398">
        <v>70</v>
      </c>
      <c r="AL536" s="8043">
        <v>4759</v>
      </c>
      <c r="AM536" s="8104">
        <v>45810</v>
      </c>
      <c r="AN536" s="8399">
        <v>28.8</v>
      </c>
      <c r="AO536" s="8372" t="s">
        <v>35</v>
      </c>
      <c r="AP536" s="8047">
        <f t="shared" si="114"/>
        <v>72</v>
      </c>
      <c r="AQ536" s="8045">
        <v>1350</v>
      </c>
      <c r="AR536" s="8107">
        <v>45824</v>
      </c>
      <c r="AS536" s="8400">
        <v>45822</v>
      </c>
      <c r="AT536" s="8047">
        <v>25003</v>
      </c>
      <c r="AU536" s="8048">
        <v>28800</v>
      </c>
      <c r="AV536" s="8048">
        <f t="shared" si="112"/>
        <v>0</v>
      </c>
      <c r="AW536" s="8049">
        <f t="shared" si="113"/>
        <v>38880</v>
      </c>
      <c r="AX536" s="8049">
        <f>(AW536*0.05)</f>
        <v>1944</v>
      </c>
      <c r="AY536" s="8050">
        <v>5</v>
      </c>
      <c r="AZ536" s="8275"/>
      <c r="BU536" s="2605"/>
      <c r="BV536" s="2605"/>
      <c r="BW536" s="1775"/>
      <c r="BX536" s="1775"/>
      <c r="BY536" s="1775"/>
      <c r="BZ536" s="2605"/>
      <c r="CA536" s="1971"/>
      <c r="CB536" s="1775"/>
      <c r="CC536" s="1775"/>
    </row>
    <row r="537" spans="17:81">
      <c r="Q537" s="7852"/>
      <c r="R537" s="7855"/>
      <c r="S537" s="7855"/>
      <c r="T537" s="7855"/>
      <c r="U537" s="8058"/>
      <c r="V537" s="7981"/>
      <c r="W537" s="7855"/>
      <c r="X537" s="7855"/>
      <c r="Y537" s="7860"/>
      <c r="Z537" s="7857"/>
      <c r="AA537" s="7858"/>
      <c r="AB537" s="7852"/>
      <c r="AC537" s="7859"/>
      <c r="AD537" s="7859"/>
      <c r="AE537" s="7860"/>
      <c r="AF537" s="7860"/>
      <c r="AG537" s="7982"/>
      <c r="AH537" s="7684"/>
      <c r="AI537" s="7649"/>
      <c r="AJ537" s="8042" t="s">
        <v>1801</v>
      </c>
      <c r="AK537" s="8568">
        <v>71</v>
      </c>
      <c r="AL537" s="8043">
        <v>4759</v>
      </c>
      <c r="AM537" s="8104">
        <v>45810</v>
      </c>
      <c r="AN537" s="8571">
        <v>14.4</v>
      </c>
      <c r="AO537" s="8047" t="s">
        <v>35</v>
      </c>
      <c r="AP537" s="8047">
        <f t="shared" si="114"/>
        <v>36</v>
      </c>
      <c r="AQ537" s="8049">
        <v>1607.4</v>
      </c>
      <c r="AR537" s="8107">
        <v>45824</v>
      </c>
      <c r="AS537" s="8374">
        <v>45822</v>
      </c>
      <c r="AT537" s="8047">
        <v>25003</v>
      </c>
      <c r="AU537" s="8048">
        <v>7200</v>
      </c>
      <c r="AV537" s="8048">
        <v>0</v>
      </c>
      <c r="AW537" s="8108">
        <v>1572</v>
      </c>
      <c r="AX537" s="8049">
        <v>143.69999999999999</v>
      </c>
      <c r="AY537" s="8043">
        <v>5</v>
      </c>
      <c r="AZ537" s="7949"/>
      <c r="BU537" s="1775"/>
      <c r="BV537" s="1775"/>
      <c r="BW537" s="1775"/>
      <c r="BX537" s="1775"/>
      <c r="BY537" s="1775"/>
      <c r="BZ537" s="1775"/>
      <c r="CA537" s="1775"/>
      <c r="CB537" s="1775"/>
      <c r="CC537" s="1775"/>
    </row>
    <row r="538" spans="17:81">
      <c r="Q538" s="7684"/>
      <c r="R538" s="7684"/>
      <c r="S538" s="7684"/>
      <c r="T538" s="7684"/>
      <c r="U538" s="7684"/>
      <c r="V538" s="7684"/>
      <c r="W538" s="7684"/>
      <c r="X538" s="7684"/>
      <c r="Y538" s="7983"/>
      <c r="Z538" s="7684"/>
      <c r="AA538" s="7654"/>
      <c r="AB538" s="7684"/>
      <c r="AC538" s="7684"/>
      <c r="AD538" s="7684"/>
      <c r="AE538" s="7983"/>
      <c r="AF538" s="7983"/>
      <c r="AG538" s="7684"/>
      <c r="AH538" s="7684"/>
      <c r="AI538" s="7649"/>
      <c r="AJ538" s="8023" t="s">
        <v>1801</v>
      </c>
      <c r="AK538" s="8526">
        <v>71</v>
      </c>
      <c r="AL538" s="7714">
        <v>4759</v>
      </c>
      <c r="AM538" s="7715">
        <v>45810</v>
      </c>
      <c r="AN538" s="7819">
        <v>7.2</v>
      </c>
      <c r="AO538" s="7717" t="s">
        <v>35</v>
      </c>
      <c r="AP538" s="7717">
        <f>(AN538*1000/400)</f>
        <v>18</v>
      </c>
      <c r="AQ538" s="7722">
        <v>1607.4</v>
      </c>
      <c r="AR538" s="7746">
        <v>45824</v>
      </c>
      <c r="AS538" s="7781">
        <v>45828</v>
      </c>
      <c r="AT538" s="7717">
        <v>25020</v>
      </c>
      <c r="AU538" s="7721">
        <v>7200</v>
      </c>
      <c r="AV538" s="7721">
        <v>0</v>
      </c>
      <c r="AW538" s="7752">
        <v>1572</v>
      </c>
      <c r="AX538" s="7722">
        <v>143.69999999999999</v>
      </c>
      <c r="AY538" s="7714">
        <v>5</v>
      </c>
      <c r="AZ538" s="7949"/>
      <c r="BU538" s="2605"/>
      <c r="BV538" s="2605"/>
      <c r="BW538" s="1775"/>
      <c r="BX538" s="1775"/>
      <c r="BY538" s="1775"/>
      <c r="BZ538" s="2605"/>
      <c r="CA538" s="1775"/>
      <c r="CB538" s="1775"/>
      <c r="CC538" s="1775"/>
    </row>
    <row r="539" spans="17:81">
      <c r="Q539" s="7684"/>
      <c r="R539" s="7684"/>
      <c r="S539" s="7684"/>
      <c r="T539" s="7684"/>
      <c r="U539" s="7684"/>
      <c r="V539" s="7684"/>
      <c r="W539" s="7684"/>
      <c r="X539" s="7684"/>
      <c r="Y539" s="7983"/>
      <c r="Z539" s="7684"/>
      <c r="AA539" s="7654"/>
      <c r="AB539" s="7684"/>
      <c r="AC539" s="7684"/>
      <c r="AD539" s="7684"/>
      <c r="AE539" s="7983"/>
      <c r="AF539" s="7983"/>
      <c r="AG539" s="7684"/>
      <c r="AH539" s="7684"/>
      <c r="AI539" s="7649"/>
      <c r="AJ539" s="8042" t="s">
        <v>1796</v>
      </c>
      <c r="AK539" s="8568">
        <v>72</v>
      </c>
      <c r="AL539" s="8043">
        <v>4759</v>
      </c>
      <c r="AM539" s="8104">
        <v>45810</v>
      </c>
      <c r="AN539" s="8487">
        <v>4.8</v>
      </c>
      <c r="AO539" s="8047" t="s">
        <v>35</v>
      </c>
      <c r="AP539" s="8047">
        <f t="shared" si="114"/>
        <v>12</v>
      </c>
      <c r="AQ539" s="8049">
        <v>1607.4</v>
      </c>
      <c r="AR539" s="8107">
        <v>45824</v>
      </c>
      <c r="AS539" s="8374">
        <v>45822</v>
      </c>
      <c r="AT539" s="8047">
        <v>25003</v>
      </c>
      <c r="AU539" s="8048">
        <v>4800</v>
      </c>
      <c r="AV539" s="8048">
        <v>0</v>
      </c>
      <c r="AW539" s="8108">
        <v>1572</v>
      </c>
      <c r="AX539" s="8049">
        <v>143.69999999999999</v>
      </c>
      <c r="AY539" s="8043">
        <v>5</v>
      </c>
      <c r="AZ539" s="8572"/>
      <c r="BU539" s="681"/>
      <c r="BV539" s="681"/>
      <c r="BW539" s="682"/>
      <c r="BX539" s="681"/>
      <c r="BY539" s="682"/>
      <c r="BZ539" s="681"/>
      <c r="CA539" s="682"/>
      <c r="CB539" s="681"/>
      <c r="CC539" s="681"/>
    </row>
    <row r="540" spans="17:81">
      <c r="Q540" s="7684"/>
      <c r="R540" s="7684"/>
      <c r="S540" s="7684"/>
      <c r="T540" s="7684"/>
      <c r="U540" s="7684"/>
      <c r="V540" s="7684"/>
      <c r="W540" s="7684"/>
      <c r="X540" s="7684"/>
      <c r="Y540" s="7983"/>
      <c r="Z540" s="7684"/>
      <c r="AA540" s="8276"/>
      <c r="AB540" s="7684"/>
      <c r="AC540" s="7684"/>
      <c r="AD540" s="7684"/>
      <c r="AE540" s="7983"/>
      <c r="AF540" s="7983"/>
      <c r="AG540" s="7684"/>
      <c r="AH540" s="7684"/>
      <c r="AI540" s="7649"/>
      <c r="AJ540" s="7996" t="s">
        <v>1820</v>
      </c>
      <c r="AK540" s="7759">
        <v>73</v>
      </c>
      <c r="AL540" s="7714">
        <v>4759</v>
      </c>
      <c r="AM540" s="7715">
        <v>45813</v>
      </c>
      <c r="AN540" s="7864">
        <v>14.4</v>
      </c>
      <c r="AO540" s="7761" t="s">
        <v>35</v>
      </c>
      <c r="AP540" s="7717">
        <f>(AN540*1000/400)</f>
        <v>36</v>
      </c>
      <c r="AQ540" s="7762">
        <v>1350</v>
      </c>
      <c r="AR540" s="7746">
        <v>45824</v>
      </c>
      <c r="AS540" s="7781">
        <v>45828</v>
      </c>
      <c r="AT540" s="7717">
        <v>25020</v>
      </c>
      <c r="AU540" s="7721">
        <v>14400</v>
      </c>
      <c r="AV540" s="7721">
        <f t="shared" ref="AV540:AV546" si="115">(AU540-AN540*1000)</f>
        <v>0</v>
      </c>
      <c r="AW540" s="7722">
        <f t="shared" ref="AW540:AW546" si="116">(AU540*AQ540/1000)</f>
        <v>19440</v>
      </c>
      <c r="AX540" s="7722">
        <f t="shared" ref="AX540:AX547" si="117">(AW540*0.05)</f>
        <v>972</v>
      </c>
      <c r="AY540" s="7723">
        <v>5</v>
      </c>
      <c r="AZ540" s="7949"/>
      <c r="BU540" s="681"/>
      <c r="BV540" s="681"/>
      <c r="BW540" s="682"/>
      <c r="BX540" s="681"/>
      <c r="BY540" s="682"/>
      <c r="BZ540" s="681"/>
      <c r="CA540" s="682"/>
      <c r="CB540" s="681"/>
      <c r="CC540" s="681"/>
    </row>
    <row r="541" spans="17:81">
      <c r="Q541" s="7684"/>
      <c r="R541" s="7684"/>
      <c r="S541" s="7684"/>
      <c r="T541" s="7684"/>
      <c r="U541" s="7684"/>
      <c r="V541" s="7684"/>
      <c r="W541" s="7684"/>
      <c r="X541" s="7684"/>
      <c r="Y541" s="7983"/>
      <c r="Z541" s="7684"/>
      <c r="AA541" s="7654"/>
      <c r="AB541" s="7684"/>
      <c r="AC541" s="7684"/>
      <c r="AD541" s="7684"/>
      <c r="AE541" s="7983"/>
      <c r="AF541" s="7983"/>
      <c r="AG541" s="7684"/>
      <c r="AH541" s="7684"/>
      <c r="AI541" s="7649"/>
      <c r="AJ541" s="8042" t="s">
        <v>1774</v>
      </c>
      <c r="AK541" s="8398">
        <v>74</v>
      </c>
      <c r="AL541" s="8043">
        <v>5416</v>
      </c>
      <c r="AM541" s="8104">
        <v>45838</v>
      </c>
      <c r="AN541" s="8599">
        <v>75</v>
      </c>
      <c r="AO541" s="8372" t="s">
        <v>35</v>
      </c>
      <c r="AP541" s="8372">
        <v>187.5</v>
      </c>
      <c r="AQ541" s="8045">
        <v>1350</v>
      </c>
      <c r="AR541" s="8107">
        <v>45848</v>
      </c>
      <c r="AS541" s="8374">
        <v>45849</v>
      </c>
      <c r="AT541" s="8369">
        <v>25112</v>
      </c>
      <c r="AU541" s="8048">
        <v>75000</v>
      </c>
      <c r="AV541" s="8048">
        <f t="shared" si="115"/>
        <v>0</v>
      </c>
      <c r="AW541" s="8049">
        <f t="shared" si="116"/>
        <v>101250</v>
      </c>
      <c r="AX541" s="8049">
        <f t="shared" si="117"/>
        <v>5062.5</v>
      </c>
      <c r="AY541" s="8050">
        <v>5</v>
      </c>
      <c r="AZ541" s="7949"/>
      <c r="BU541" s="681"/>
      <c r="BV541" s="681"/>
      <c r="BW541" s="682"/>
      <c r="BX541" s="681"/>
      <c r="BY541" s="682"/>
      <c r="BZ541" s="681"/>
      <c r="CA541" s="682"/>
      <c r="CB541" s="681"/>
      <c r="CC541" s="681"/>
    </row>
    <row r="542" spans="17:81">
      <c r="Q542" s="7684"/>
      <c r="R542" s="7684"/>
      <c r="S542" s="7684"/>
      <c r="T542" s="7684"/>
      <c r="U542" s="7684"/>
      <c r="V542" s="7684"/>
      <c r="W542" s="7684"/>
      <c r="X542" s="7684"/>
      <c r="Y542" s="7983"/>
      <c r="Z542" s="7684"/>
      <c r="AA542" s="7654"/>
      <c r="AB542" s="7684"/>
      <c r="AC542" s="7684"/>
      <c r="AD542" s="7684"/>
      <c r="AE542" s="7983"/>
      <c r="AF542" s="7983"/>
      <c r="AG542" s="7684"/>
      <c r="AH542" s="7684"/>
      <c r="AI542" s="7649"/>
      <c r="AJ542" s="8023" t="s">
        <v>1774</v>
      </c>
      <c r="AK542" s="7759">
        <v>75</v>
      </c>
      <c r="AL542" s="7714">
        <v>5417</v>
      </c>
      <c r="AM542" s="7715">
        <v>45838</v>
      </c>
      <c r="AN542" s="7760">
        <v>75</v>
      </c>
      <c r="AO542" s="7761" t="s">
        <v>35</v>
      </c>
      <c r="AP542" s="7761">
        <v>187.5</v>
      </c>
      <c r="AQ542" s="7762">
        <v>1350</v>
      </c>
      <c r="AR542" s="7746">
        <v>45859</v>
      </c>
      <c r="AS542" s="7781">
        <v>45861</v>
      </c>
      <c r="AT542" s="7736">
        <v>25175</v>
      </c>
      <c r="AU542" s="7721">
        <v>76000</v>
      </c>
      <c r="AV542" s="7721">
        <f t="shared" si="115"/>
        <v>1000</v>
      </c>
      <c r="AW542" s="7722">
        <f t="shared" si="116"/>
        <v>102600</v>
      </c>
      <c r="AX542" s="7722">
        <f t="shared" si="117"/>
        <v>5130</v>
      </c>
      <c r="AY542" s="7723">
        <v>5</v>
      </c>
      <c r="AZ542" s="8270"/>
      <c r="BU542" s="681"/>
      <c r="BV542" s="681"/>
      <c r="BW542" s="682"/>
      <c r="BX542" s="681"/>
      <c r="BY542" s="682"/>
      <c r="BZ542" s="681"/>
      <c r="CA542" s="682"/>
      <c r="CB542" s="681"/>
      <c r="CC542" s="681"/>
    </row>
    <row r="543" spans="17:81">
      <c r="Q543" s="7684"/>
      <c r="R543" s="7684"/>
      <c r="S543" s="7684"/>
      <c r="T543" s="7684"/>
      <c r="U543" s="7684"/>
      <c r="V543" s="7684"/>
      <c r="W543" s="7684"/>
      <c r="X543" s="7684"/>
      <c r="Y543" s="7983"/>
      <c r="Z543" s="7684"/>
      <c r="AA543" s="7654"/>
      <c r="AB543" s="7684"/>
      <c r="AC543" s="7684"/>
      <c r="AD543" s="7684"/>
      <c r="AE543" s="7983"/>
      <c r="AF543" s="7983"/>
      <c r="AG543" s="7684"/>
      <c r="AH543" s="7684"/>
      <c r="AI543" s="7649"/>
      <c r="AJ543" s="7996" t="s">
        <v>1783</v>
      </c>
      <c r="AK543" s="7759">
        <v>76</v>
      </c>
      <c r="AL543" s="7714">
        <v>5417</v>
      </c>
      <c r="AM543" s="7715">
        <v>45841</v>
      </c>
      <c r="AN543" s="7911">
        <v>15</v>
      </c>
      <c r="AO543" s="7761" t="s">
        <v>35</v>
      </c>
      <c r="AP543" s="8010">
        <f>(AN543*1000/400)</f>
        <v>37.5</v>
      </c>
      <c r="AQ543" s="7762">
        <v>1350</v>
      </c>
      <c r="AR543" s="7719">
        <v>45859</v>
      </c>
      <c r="AS543" s="7781">
        <v>45861</v>
      </c>
      <c r="AT543" s="7717">
        <v>25175</v>
      </c>
      <c r="AU543" s="7721">
        <v>15200</v>
      </c>
      <c r="AV543" s="7721">
        <f t="shared" si="115"/>
        <v>200</v>
      </c>
      <c r="AW543" s="7722">
        <f t="shared" si="116"/>
        <v>20520</v>
      </c>
      <c r="AX543" s="7722">
        <f t="shared" si="117"/>
        <v>1026</v>
      </c>
      <c r="AY543" s="7723">
        <v>5</v>
      </c>
      <c r="AZ543" s="8270"/>
      <c r="BU543" s="681"/>
      <c r="BV543" s="681"/>
      <c r="BW543" s="682"/>
      <c r="BX543" s="681"/>
      <c r="BY543" s="682"/>
      <c r="BZ543" s="681"/>
      <c r="CA543" s="682"/>
      <c r="CB543" s="681"/>
      <c r="CC543" s="681"/>
    </row>
    <row r="544" spans="17:81">
      <c r="Q544" s="7684"/>
      <c r="R544" s="7684"/>
      <c r="S544" s="7684"/>
      <c r="T544" s="7684"/>
      <c r="U544" s="7684"/>
      <c r="V544" s="7684"/>
      <c r="W544" s="7684"/>
      <c r="X544" s="7684"/>
      <c r="Y544" s="7983"/>
      <c r="Z544" s="7684"/>
      <c r="AA544" s="7654"/>
      <c r="AB544" s="7684"/>
      <c r="AC544" s="7684"/>
      <c r="AD544" s="7684"/>
      <c r="AE544" s="7983"/>
      <c r="AF544" s="7983"/>
      <c r="AG544" s="7684"/>
      <c r="AH544" s="7684"/>
      <c r="AI544" s="7649"/>
      <c r="AJ544" s="8610" t="s">
        <v>1819</v>
      </c>
      <c r="AK544" s="7779">
        <v>77</v>
      </c>
      <c r="AL544" s="7714">
        <v>5417</v>
      </c>
      <c r="AM544" s="7715">
        <v>45842</v>
      </c>
      <c r="AN544" s="7864">
        <v>14.4</v>
      </c>
      <c r="AO544" s="7761" t="s">
        <v>35</v>
      </c>
      <c r="AP544" s="7717">
        <f>(AN544*1000/400)</f>
        <v>36</v>
      </c>
      <c r="AQ544" s="7762">
        <v>1350</v>
      </c>
      <c r="AR544" s="7719">
        <v>45859</v>
      </c>
      <c r="AS544" s="7781">
        <v>45861</v>
      </c>
      <c r="AT544" s="7717">
        <v>25175</v>
      </c>
      <c r="AU544" s="7721">
        <v>14400</v>
      </c>
      <c r="AV544" s="7721">
        <f t="shared" si="115"/>
        <v>0</v>
      </c>
      <c r="AW544" s="7722">
        <f t="shared" si="116"/>
        <v>19440</v>
      </c>
      <c r="AX544" s="7722">
        <f t="shared" si="117"/>
        <v>972</v>
      </c>
      <c r="AY544" s="7723">
        <v>5</v>
      </c>
      <c r="AZ544" s="8270"/>
      <c r="BU544" s="681"/>
      <c r="BV544" s="681"/>
      <c r="BW544" s="682"/>
      <c r="BX544" s="681"/>
      <c r="BY544" s="682"/>
      <c r="BZ544" s="681"/>
      <c r="CA544" s="682"/>
      <c r="CB544" s="681"/>
      <c r="CC544" s="681"/>
    </row>
    <row r="545" spans="17:81">
      <c r="Q545" s="7684"/>
      <c r="R545" s="7684"/>
      <c r="S545" s="7684"/>
      <c r="T545" s="7684"/>
      <c r="U545" s="7684"/>
      <c r="V545" s="7684"/>
      <c r="W545" s="7684"/>
      <c r="X545" s="7684"/>
      <c r="Y545" s="7684"/>
      <c r="Z545" s="7684"/>
      <c r="AA545" s="7654"/>
      <c r="AB545" s="7684"/>
      <c r="AC545" s="7684"/>
      <c r="AD545" s="7684"/>
      <c r="AE545" s="7983"/>
      <c r="AF545" s="7983"/>
      <c r="AG545" s="7684"/>
      <c r="AH545" s="7988"/>
      <c r="AI545" s="7649"/>
      <c r="AJ545" s="8042" t="s">
        <v>1774</v>
      </c>
      <c r="AK545" s="8398">
        <v>78</v>
      </c>
      <c r="AL545" s="8043"/>
      <c r="AM545" s="8104">
        <v>45842</v>
      </c>
      <c r="AN545" s="8599">
        <v>75</v>
      </c>
      <c r="AO545" s="8372" t="s">
        <v>35</v>
      </c>
      <c r="AP545" s="8372">
        <v>187.5</v>
      </c>
      <c r="AQ545" s="8045">
        <v>1350</v>
      </c>
      <c r="AR545" s="8107">
        <v>45887</v>
      </c>
      <c r="AS545" s="8374">
        <v>45884</v>
      </c>
      <c r="AT545" s="8369">
        <v>25270</v>
      </c>
      <c r="AU545" s="8048">
        <v>76000</v>
      </c>
      <c r="AV545" s="8048">
        <f>(AU545-AN545*1000)</f>
        <v>1000</v>
      </c>
      <c r="AW545" s="8049">
        <f>(AU545*AQ545/1000)</f>
        <v>102600</v>
      </c>
      <c r="AX545" s="8049">
        <f t="shared" si="117"/>
        <v>5130</v>
      </c>
      <c r="AY545" s="8050">
        <v>5</v>
      </c>
      <c r="AZ545" s="8270"/>
      <c r="BU545" s="681"/>
      <c r="BV545" s="681"/>
      <c r="BW545" s="682"/>
      <c r="BX545" s="681"/>
      <c r="BY545" s="682"/>
      <c r="BZ545" s="681"/>
      <c r="CA545" s="682"/>
      <c r="CB545" s="681"/>
      <c r="CC545" s="681"/>
    </row>
    <row r="546" spans="17:81">
      <c r="Q546" s="7649"/>
      <c r="R546" s="7649"/>
      <c r="S546" s="7649"/>
      <c r="T546" s="7649"/>
      <c r="U546" s="7649"/>
      <c r="V546" s="7649"/>
      <c r="W546" s="7649"/>
      <c r="X546" s="7649"/>
      <c r="Y546" s="7649"/>
      <c r="Z546" s="7649"/>
      <c r="AA546" s="7649"/>
      <c r="AB546" s="7649"/>
      <c r="AC546" s="7649"/>
      <c r="AD546" s="7649"/>
      <c r="AE546" s="7649"/>
      <c r="AF546" s="7649"/>
      <c r="AG546" s="7649"/>
      <c r="AH546" s="7650"/>
      <c r="AI546" s="7649"/>
      <c r="AJ546" s="8042" t="s">
        <v>1774</v>
      </c>
      <c r="AK546" s="8398">
        <v>79</v>
      </c>
      <c r="AL546" s="8043"/>
      <c r="AM546" s="8104">
        <v>45842</v>
      </c>
      <c r="AN546" s="8599">
        <v>75</v>
      </c>
      <c r="AO546" s="8372" t="s">
        <v>35</v>
      </c>
      <c r="AP546" s="8372">
        <v>187.5</v>
      </c>
      <c r="AQ546" s="8045">
        <v>1350</v>
      </c>
      <c r="AR546" s="8107">
        <v>45902</v>
      </c>
      <c r="AS546" s="8374">
        <v>45894</v>
      </c>
      <c r="AT546" s="8369">
        <v>25341</v>
      </c>
      <c r="AU546" s="8048">
        <v>76000</v>
      </c>
      <c r="AV546" s="8048">
        <f t="shared" si="115"/>
        <v>1000</v>
      </c>
      <c r="AW546" s="8049">
        <f t="shared" si="116"/>
        <v>102600</v>
      </c>
      <c r="AX546" s="8049">
        <f t="shared" si="117"/>
        <v>5130</v>
      </c>
      <c r="AY546" s="8050">
        <v>5</v>
      </c>
      <c r="AZ546" s="8270"/>
      <c r="BU546" s="681"/>
      <c r="BV546" s="681"/>
      <c r="BW546" s="682"/>
      <c r="BX546" s="681"/>
      <c r="BY546" s="682"/>
      <c r="BZ546" s="681"/>
      <c r="CA546" s="682"/>
      <c r="CB546" s="681"/>
      <c r="CC546" s="681"/>
    </row>
    <row r="547" spans="17:81">
      <c r="Q547" s="7653"/>
      <c r="R547" s="7653"/>
      <c r="S547" s="7650"/>
      <c r="T547" s="7650"/>
      <c r="U547" s="7650"/>
      <c r="V547" s="7650"/>
      <c r="W547" s="7650"/>
      <c r="X547" s="7650"/>
      <c r="Y547" s="7650"/>
      <c r="Z547" s="7650"/>
      <c r="AA547" s="7650"/>
      <c r="AB547" s="7650"/>
      <c r="AC547" s="7650"/>
      <c r="AD547" s="7650"/>
      <c r="AE547" s="7650"/>
      <c r="AF547" s="7650"/>
      <c r="AG547" s="7650"/>
      <c r="AH547" s="7839"/>
      <c r="AI547" s="7649"/>
      <c r="AJ547" s="7996" t="s">
        <v>1770</v>
      </c>
      <c r="AK547" s="7717">
        <v>80</v>
      </c>
      <c r="AL547" s="7714">
        <v>7209</v>
      </c>
      <c r="AM547" s="7745">
        <v>45910</v>
      </c>
      <c r="AN547" s="7735">
        <v>15</v>
      </c>
      <c r="AO547" s="7717" t="s">
        <v>35</v>
      </c>
      <c r="AP547" s="7761">
        <f t="shared" ref="AP547:AP554" si="118">(AN547*1000/400)</f>
        <v>37.5</v>
      </c>
      <c r="AQ547" s="7722">
        <v>1350</v>
      </c>
      <c r="AR547" s="7746">
        <v>45922</v>
      </c>
      <c r="AS547" s="7781">
        <v>45912</v>
      </c>
      <c r="AT547" s="7736">
        <v>25458</v>
      </c>
      <c r="AU547" s="7721">
        <v>15200</v>
      </c>
      <c r="AV547" s="7721">
        <f t="shared" ref="AV547:AV556" si="119">(AU547-AN547*1000)</f>
        <v>200</v>
      </c>
      <c r="AW547" s="7722">
        <f>(AQ547*AN547)</f>
        <v>20250</v>
      </c>
      <c r="AX547" s="7722">
        <f t="shared" si="117"/>
        <v>1012.5</v>
      </c>
      <c r="AY547" s="7748">
        <v>5</v>
      </c>
      <c r="AZ547" s="8277"/>
      <c r="BU547" s="881"/>
      <c r="BV547" s="881"/>
      <c r="BW547" s="881"/>
      <c r="BX547" s="884"/>
      <c r="BY547" s="881"/>
      <c r="BZ547" s="875"/>
      <c r="CA547" s="1480"/>
      <c r="CB547" s="881"/>
      <c r="CC547" s="885"/>
    </row>
    <row r="548" spans="17:81">
      <c r="Q548" s="7839"/>
      <c r="R548" s="7839"/>
      <c r="S548" s="7839"/>
      <c r="T548" s="7839"/>
      <c r="U548" s="7839"/>
      <c r="V548" s="7839"/>
      <c r="W548" s="7839"/>
      <c r="X548" s="7839"/>
      <c r="Y548" s="7839"/>
      <c r="Z548" s="7839"/>
      <c r="AA548" s="7839"/>
      <c r="AB548" s="7839"/>
      <c r="AC548" s="7839"/>
      <c r="AD548" s="7839"/>
      <c r="AE548" s="7839"/>
      <c r="AF548" s="7839"/>
      <c r="AG548" s="7839"/>
      <c r="AH548" s="7839"/>
      <c r="AI548" s="7649"/>
      <c r="AJ548" s="8023" t="s">
        <v>1798</v>
      </c>
      <c r="AK548" s="7759">
        <v>81</v>
      </c>
      <c r="AL548" s="7714">
        <v>7209</v>
      </c>
      <c r="AM548" s="7715">
        <v>45910</v>
      </c>
      <c r="AN548" s="7760">
        <v>10</v>
      </c>
      <c r="AO548" s="7761" t="s">
        <v>35</v>
      </c>
      <c r="AP548" s="7761">
        <f t="shared" si="118"/>
        <v>25</v>
      </c>
      <c r="AQ548" s="7762">
        <v>1350</v>
      </c>
      <c r="AR548" s="7719">
        <v>45922</v>
      </c>
      <c r="AS548" s="7781">
        <v>45912</v>
      </c>
      <c r="AT548" s="7736">
        <v>25458</v>
      </c>
      <c r="AU548" s="7721">
        <v>10000</v>
      </c>
      <c r="AV548" s="7721">
        <f t="shared" si="119"/>
        <v>0</v>
      </c>
      <c r="AW548" s="7722">
        <f t="shared" ref="AW548:AW554" si="120">(AU548*AQ548/1000)</f>
        <v>13500</v>
      </c>
      <c r="AX548" s="7722">
        <f t="shared" ref="AX548:AX554" si="121">(AW548*0.05)</f>
        <v>675</v>
      </c>
      <c r="AY548" s="7723">
        <v>5</v>
      </c>
      <c r="AZ548" s="8277"/>
      <c r="BU548" s="881"/>
      <c r="BV548" s="881"/>
      <c r="BW548" s="881"/>
      <c r="BX548" s="884"/>
      <c r="BY548" s="881"/>
      <c r="BZ548" s="875"/>
      <c r="CA548" s="1480"/>
      <c r="CB548" s="881"/>
      <c r="CC548" s="885"/>
    </row>
    <row r="549" spans="17:81">
      <c r="Q549" s="7839"/>
      <c r="R549" s="7839"/>
      <c r="S549" s="7839"/>
      <c r="T549" s="7839"/>
      <c r="U549" s="7839"/>
      <c r="V549" s="7839"/>
      <c r="W549" s="7839"/>
      <c r="X549" s="7839"/>
      <c r="Y549" s="7839"/>
      <c r="Z549" s="7839"/>
      <c r="AA549" s="7839"/>
      <c r="AB549" s="7839"/>
      <c r="AC549" s="7839"/>
      <c r="AD549" s="7839"/>
      <c r="AE549" s="7839"/>
      <c r="AF549" s="7839"/>
      <c r="AG549" s="7839"/>
      <c r="AH549" s="7839"/>
      <c r="AI549" s="7649"/>
      <c r="AJ549" s="7996" t="s">
        <v>1783</v>
      </c>
      <c r="AK549" s="7759">
        <v>82</v>
      </c>
      <c r="AL549" s="7714">
        <v>7209</v>
      </c>
      <c r="AM549" s="7715">
        <v>45910</v>
      </c>
      <c r="AN549" s="7760">
        <v>15</v>
      </c>
      <c r="AO549" s="7761" t="s">
        <v>35</v>
      </c>
      <c r="AP549" s="7717">
        <f t="shared" si="118"/>
        <v>37.5</v>
      </c>
      <c r="AQ549" s="7762">
        <v>1350</v>
      </c>
      <c r="AR549" s="7719">
        <v>45915</v>
      </c>
      <c r="AS549" s="7781">
        <v>45912</v>
      </c>
      <c r="AT549" s="7736">
        <v>25458</v>
      </c>
      <c r="AU549" s="7721">
        <v>15200</v>
      </c>
      <c r="AV549" s="7721">
        <f t="shared" si="119"/>
        <v>200</v>
      </c>
      <c r="AW549" s="7722">
        <f t="shared" si="120"/>
        <v>20520</v>
      </c>
      <c r="AX549" s="7722">
        <f t="shared" si="121"/>
        <v>1026</v>
      </c>
      <c r="AY549" s="7723">
        <v>5</v>
      </c>
      <c r="AZ549" s="8277"/>
    </row>
    <row r="550" spans="17:81">
      <c r="Q550" s="7839"/>
      <c r="R550" s="7839"/>
      <c r="S550" s="7839"/>
      <c r="T550" s="7839"/>
      <c r="U550" s="7839"/>
      <c r="V550" s="7839"/>
      <c r="W550" s="7839"/>
      <c r="X550" s="7839"/>
      <c r="Y550" s="7839"/>
      <c r="Z550" s="7839"/>
      <c r="AA550" s="7839"/>
      <c r="AB550" s="7839"/>
      <c r="AC550" s="7839"/>
      <c r="AD550" s="7839"/>
      <c r="AE550" s="7839"/>
      <c r="AF550" s="7839"/>
      <c r="AG550" s="7839"/>
      <c r="AH550" s="7839"/>
      <c r="AI550" s="7649"/>
      <c r="AJ550" s="8023" t="s">
        <v>1774</v>
      </c>
      <c r="AK550" s="7759">
        <v>83</v>
      </c>
      <c r="AL550" s="7714">
        <v>7209</v>
      </c>
      <c r="AM550" s="7715">
        <v>45911</v>
      </c>
      <c r="AN550" s="7760">
        <v>15</v>
      </c>
      <c r="AO550" s="7761" t="s">
        <v>35</v>
      </c>
      <c r="AP550" s="7717">
        <f t="shared" si="118"/>
        <v>37.5</v>
      </c>
      <c r="AQ550" s="7762">
        <v>1350</v>
      </c>
      <c r="AR550" s="7746">
        <v>45915</v>
      </c>
      <c r="AS550" s="7781">
        <v>45912</v>
      </c>
      <c r="AT550" s="7736">
        <v>25458</v>
      </c>
      <c r="AU550" s="7721">
        <v>15200</v>
      </c>
      <c r="AV550" s="7721">
        <f t="shared" si="119"/>
        <v>200</v>
      </c>
      <c r="AW550" s="7722">
        <f t="shared" si="120"/>
        <v>20520</v>
      </c>
      <c r="AX550" s="7722">
        <f t="shared" si="121"/>
        <v>1026</v>
      </c>
      <c r="AY550" s="7723">
        <v>5</v>
      </c>
      <c r="AZ550" s="8277"/>
    </row>
    <row r="551" spans="17:81">
      <c r="Q551" s="7852"/>
      <c r="R551" s="7852"/>
      <c r="S551" s="7852"/>
      <c r="T551" s="7852"/>
      <c r="U551" s="8058"/>
      <c r="V551" s="8272"/>
      <c r="W551" s="7855"/>
      <c r="X551" s="7855"/>
      <c r="Y551" s="8237"/>
      <c r="Z551" s="7857"/>
      <c r="AA551" s="7858"/>
      <c r="AB551" s="7852"/>
      <c r="AC551" s="7861"/>
      <c r="AD551" s="7861"/>
      <c r="AE551" s="8237"/>
      <c r="AF551" s="8237"/>
      <c r="AG551" s="7982"/>
      <c r="AH551" s="7839"/>
      <c r="AI551" s="7649"/>
      <c r="AJ551" s="8732" t="s">
        <v>1860</v>
      </c>
      <c r="AK551" s="8178">
        <v>84</v>
      </c>
      <c r="AL551" s="8043"/>
      <c r="AM551" s="8104">
        <v>45916</v>
      </c>
      <c r="AN551" s="8399">
        <v>10</v>
      </c>
      <c r="AO551" s="8372" t="s">
        <v>35</v>
      </c>
      <c r="AP551" s="8047">
        <f t="shared" si="118"/>
        <v>25</v>
      </c>
      <c r="AQ551" s="8045">
        <v>1350</v>
      </c>
      <c r="AR551" s="8046">
        <v>45919</v>
      </c>
      <c r="AS551" s="8374">
        <v>45919</v>
      </c>
      <c r="AT551" s="8047">
        <v>25492</v>
      </c>
      <c r="AU551" s="8048">
        <v>10000</v>
      </c>
      <c r="AV551" s="8048">
        <f t="shared" si="119"/>
        <v>0</v>
      </c>
      <c r="AW551" s="8049">
        <f t="shared" si="120"/>
        <v>13500</v>
      </c>
      <c r="AX551" s="8049">
        <f t="shared" si="121"/>
        <v>675</v>
      </c>
      <c r="AY551" s="8050">
        <v>5</v>
      </c>
      <c r="AZ551" s="8277"/>
    </row>
    <row r="552" spans="17:81">
      <c r="Q552" s="7852"/>
      <c r="R552" s="7852"/>
      <c r="S552" s="7852"/>
      <c r="T552" s="7852"/>
      <c r="U552" s="8058"/>
      <c r="V552" s="8272"/>
      <c r="W552" s="7855"/>
      <c r="X552" s="7855"/>
      <c r="Y552" s="8237"/>
      <c r="Z552" s="7857"/>
      <c r="AA552" s="7858"/>
      <c r="AB552" s="7852"/>
      <c r="AC552" s="7861"/>
      <c r="AD552" s="7861"/>
      <c r="AE552" s="8237"/>
      <c r="AF552" s="8237"/>
      <c r="AG552" s="7982"/>
      <c r="AH552" s="7684"/>
      <c r="AI552" s="7649"/>
      <c r="AJ552" s="7996" t="s">
        <v>1788</v>
      </c>
      <c r="AK552" s="7759">
        <v>85</v>
      </c>
      <c r="AL552" s="7714">
        <v>7551</v>
      </c>
      <c r="AM552" s="7715">
        <v>45926</v>
      </c>
      <c r="AN552" s="7864">
        <v>10</v>
      </c>
      <c r="AO552" s="7761" t="s">
        <v>35</v>
      </c>
      <c r="AP552" s="7717">
        <f t="shared" si="118"/>
        <v>25</v>
      </c>
      <c r="AQ552" s="7762">
        <v>1350</v>
      </c>
      <c r="AR552" s="7719">
        <v>45943</v>
      </c>
      <c r="AS552" s="7720">
        <v>45940</v>
      </c>
      <c r="AT552" s="7717">
        <v>25633</v>
      </c>
      <c r="AU552" s="7721">
        <v>10000</v>
      </c>
      <c r="AV552" s="7721">
        <f t="shared" si="119"/>
        <v>0</v>
      </c>
      <c r="AW552" s="7722">
        <f t="shared" si="120"/>
        <v>13500</v>
      </c>
      <c r="AX552" s="7722">
        <f t="shared" si="121"/>
        <v>675</v>
      </c>
      <c r="AY552" s="7723">
        <v>5</v>
      </c>
      <c r="AZ552" s="8277"/>
    </row>
    <row r="553" spans="17:81">
      <c r="Q553" s="7852"/>
      <c r="R553" s="7852"/>
      <c r="S553" s="7855"/>
      <c r="T553" s="7852"/>
      <c r="U553" s="8058"/>
      <c r="V553" s="7981"/>
      <c r="W553" s="7855"/>
      <c r="X553" s="7855"/>
      <c r="Y553" s="7860"/>
      <c r="Z553" s="7857"/>
      <c r="AA553" s="7858"/>
      <c r="AB553" s="7852"/>
      <c r="AC553" s="7859"/>
      <c r="AD553" s="7859"/>
      <c r="AE553" s="7860"/>
      <c r="AF553" s="7860"/>
      <c r="AG553" s="7982"/>
      <c r="AH553" s="7684"/>
      <c r="AI553" s="7649"/>
      <c r="AJ553" s="8023" t="s">
        <v>1774</v>
      </c>
      <c r="AK553" s="7759">
        <v>86</v>
      </c>
      <c r="AL553" s="7714">
        <v>7551</v>
      </c>
      <c r="AM553" s="7715">
        <v>45926</v>
      </c>
      <c r="AN553" s="7864">
        <v>57.6</v>
      </c>
      <c r="AO553" s="7761" t="s">
        <v>35</v>
      </c>
      <c r="AP553" s="7717">
        <f t="shared" si="118"/>
        <v>144</v>
      </c>
      <c r="AQ553" s="7762">
        <v>1350</v>
      </c>
      <c r="AR553" s="7746">
        <v>45943</v>
      </c>
      <c r="AS553" s="7720">
        <v>45940</v>
      </c>
      <c r="AT553" s="7717">
        <v>25633</v>
      </c>
      <c r="AU553" s="7721">
        <v>58000</v>
      </c>
      <c r="AV553" s="7721">
        <f t="shared" si="119"/>
        <v>400</v>
      </c>
      <c r="AW553" s="7722">
        <f t="shared" si="120"/>
        <v>78300</v>
      </c>
      <c r="AX553" s="7722">
        <f t="shared" si="121"/>
        <v>3915</v>
      </c>
      <c r="AY553" s="7723">
        <v>5</v>
      </c>
      <c r="AZ553" s="8277"/>
    </row>
    <row r="554" spans="17:81">
      <c r="Q554" s="7852"/>
      <c r="R554" s="7852"/>
      <c r="S554" s="7852"/>
      <c r="T554" s="7852"/>
      <c r="U554" s="8058"/>
      <c r="V554" s="8272"/>
      <c r="W554" s="7855"/>
      <c r="X554" s="7855"/>
      <c r="Y554" s="8237"/>
      <c r="Z554" s="7857"/>
      <c r="AA554" s="7858"/>
      <c r="AB554" s="7852"/>
      <c r="AC554" s="7861"/>
      <c r="AD554" s="7861"/>
      <c r="AE554" s="8237"/>
      <c r="AF554" s="8237"/>
      <c r="AG554" s="7982"/>
      <c r="AH554" s="7684"/>
      <c r="AI554" s="7649"/>
      <c r="AJ554" s="7996" t="s">
        <v>1783</v>
      </c>
      <c r="AK554" s="7759">
        <v>87</v>
      </c>
      <c r="AL554" s="7714">
        <v>7551</v>
      </c>
      <c r="AM554" s="7715">
        <v>45926</v>
      </c>
      <c r="AN554" s="7864">
        <v>7.2</v>
      </c>
      <c r="AO554" s="7761" t="s">
        <v>35</v>
      </c>
      <c r="AP554" s="7717">
        <f t="shared" si="118"/>
        <v>18</v>
      </c>
      <c r="AQ554" s="7762">
        <v>1350</v>
      </c>
      <c r="AR554" s="7719">
        <v>45943</v>
      </c>
      <c r="AS554" s="7720">
        <v>45940</v>
      </c>
      <c r="AT554" s="7717">
        <v>25633</v>
      </c>
      <c r="AU554" s="7721">
        <v>7200</v>
      </c>
      <c r="AV554" s="7721">
        <f t="shared" si="119"/>
        <v>0</v>
      </c>
      <c r="AW554" s="7722">
        <f t="shared" si="120"/>
        <v>9720</v>
      </c>
      <c r="AX554" s="7722">
        <f t="shared" si="121"/>
        <v>486</v>
      </c>
      <c r="AY554" s="7723">
        <v>5</v>
      </c>
      <c r="AZ554" s="8277"/>
    </row>
    <row r="555" spans="17:81">
      <c r="Q555" s="7852"/>
      <c r="R555" s="7855"/>
      <c r="S555" s="7855"/>
      <c r="T555" s="7855"/>
      <c r="U555" s="8058"/>
      <c r="V555" s="7981"/>
      <c r="W555" s="7855"/>
      <c r="X555" s="7855"/>
      <c r="Y555" s="7860"/>
      <c r="Z555" s="7857"/>
      <c r="AA555" s="7858"/>
      <c r="AB555" s="7852"/>
      <c r="AC555" s="7859"/>
      <c r="AD555" s="7859"/>
      <c r="AE555" s="7860"/>
      <c r="AF555" s="7860"/>
      <c r="AG555" s="7982"/>
      <c r="AH555" s="7983"/>
      <c r="AI555" s="7649"/>
      <c r="AJ555" s="8023" t="s">
        <v>1801</v>
      </c>
      <c r="AK555" s="8526">
        <v>88</v>
      </c>
      <c r="AL555" s="7714">
        <v>7551</v>
      </c>
      <c r="AM555" s="7715">
        <v>45926</v>
      </c>
      <c r="AN555" s="7819">
        <v>8.4</v>
      </c>
      <c r="AO555" s="7717" t="s">
        <v>35</v>
      </c>
      <c r="AP555" s="7717">
        <f>(AN555*1000/200)</f>
        <v>42</v>
      </c>
      <c r="AQ555" s="7722">
        <v>1607.4</v>
      </c>
      <c r="AR555" s="7719">
        <v>45943</v>
      </c>
      <c r="AS555" s="7720">
        <v>45940</v>
      </c>
      <c r="AT555" s="7717">
        <v>25633</v>
      </c>
      <c r="AU555" s="7721">
        <v>8400</v>
      </c>
      <c r="AV555" s="7721">
        <v>0</v>
      </c>
      <c r="AW555" s="7752">
        <v>1572</v>
      </c>
      <c r="AX555" s="7722">
        <v>143.69999999999999</v>
      </c>
      <c r="AY555" s="7714">
        <v>5</v>
      </c>
      <c r="AZ555" s="8277"/>
    </row>
    <row r="556" spans="17:81" ht="23.4">
      <c r="Q556" s="7852"/>
      <c r="R556" s="7855"/>
      <c r="S556" s="7855"/>
      <c r="T556" s="7855"/>
      <c r="U556" s="8058"/>
      <c r="V556" s="7981"/>
      <c r="W556" s="7855"/>
      <c r="X556" s="7855"/>
      <c r="Y556" s="7860"/>
      <c r="Z556" s="7857"/>
      <c r="AA556" s="7858"/>
      <c r="AB556" s="7852"/>
      <c r="AC556" s="7859"/>
      <c r="AD556" s="7859"/>
      <c r="AE556" s="7860"/>
      <c r="AF556" s="7860"/>
      <c r="AG556" s="7982"/>
      <c r="AH556" s="7684"/>
      <c r="AI556" s="7649"/>
      <c r="AJ556" s="8023" t="s">
        <v>1796</v>
      </c>
      <c r="AK556" s="8526">
        <v>89</v>
      </c>
      <c r="AL556" s="7714">
        <v>7551</v>
      </c>
      <c r="AM556" s="7715">
        <v>45926</v>
      </c>
      <c r="AN556" s="7819">
        <v>4.2</v>
      </c>
      <c r="AO556" s="7717" t="s">
        <v>35</v>
      </c>
      <c r="AP556" s="7717">
        <f>(AN556*1000/400)</f>
        <v>10.5</v>
      </c>
      <c r="AQ556" s="7722">
        <v>1607.4</v>
      </c>
      <c r="AR556" s="7719">
        <v>45943</v>
      </c>
      <c r="AS556" s="7720">
        <v>45940</v>
      </c>
      <c r="AT556" s="7717">
        <v>25633</v>
      </c>
      <c r="AU556" s="7721">
        <v>4600</v>
      </c>
      <c r="AV556" s="7721">
        <f t="shared" si="119"/>
        <v>400</v>
      </c>
      <c r="AW556" s="7752">
        <v>1572</v>
      </c>
      <c r="AX556" s="7722">
        <v>143.69999999999999</v>
      </c>
      <c r="AY556" s="7714">
        <v>5</v>
      </c>
      <c r="AZ556" s="8277"/>
      <c r="BU556" s="94"/>
      <c r="BY556" s="2"/>
    </row>
    <row r="557" spans="17:81">
      <c r="Q557" s="7684"/>
      <c r="R557" s="7684"/>
      <c r="S557" s="7684"/>
      <c r="T557" s="7684"/>
      <c r="U557" s="7684"/>
      <c r="V557" s="7684"/>
      <c r="W557" s="7684"/>
      <c r="X557" s="7684"/>
      <c r="Y557" s="7983"/>
      <c r="Z557" s="7684"/>
      <c r="AA557" s="7654"/>
      <c r="AB557" s="7684"/>
      <c r="AC557" s="7684"/>
      <c r="AD557" s="7684"/>
      <c r="AE557" s="7983"/>
      <c r="AF557" s="7983"/>
      <c r="AG557" s="7684"/>
      <c r="AH557" s="7684"/>
      <c r="AI557" s="7649"/>
      <c r="AJ557" s="8610" t="s">
        <v>1860</v>
      </c>
      <c r="AK557" s="7779">
        <v>90</v>
      </c>
      <c r="AL557" s="7714">
        <v>7551</v>
      </c>
      <c r="AM557" s="7715">
        <v>45939</v>
      </c>
      <c r="AN557" s="7864">
        <v>10</v>
      </c>
      <c r="AO557" s="7761" t="s">
        <v>35</v>
      </c>
      <c r="AP557" s="7717">
        <f>(AN557*1000/400)</f>
        <v>25</v>
      </c>
      <c r="AQ557" s="7762">
        <v>1350</v>
      </c>
      <c r="AR557" s="7719">
        <v>45943</v>
      </c>
      <c r="AS557" s="7720">
        <v>45940</v>
      </c>
      <c r="AT557" s="7717">
        <v>25633</v>
      </c>
      <c r="AU557" s="7721">
        <v>10000</v>
      </c>
      <c r="AV557" s="7721">
        <f>(AU557-AN557*1000)</f>
        <v>0</v>
      </c>
      <c r="AW557" s="7722">
        <f>(AU557*AQ557/1000)</f>
        <v>13500</v>
      </c>
      <c r="AX557" s="7722">
        <f>(AW557*0.05)</f>
        <v>675</v>
      </c>
      <c r="AY557" s="7723">
        <v>5</v>
      </c>
      <c r="AZ557" s="8277"/>
      <c r="BU557" s="2605"/>
      <c r="BV557" s="2605"/>
      <c r="BW557" s="1775"/>
      <c r="BX557" s="1775"/>
      <c r="BY557" s="1775"/>
      <c r="BZ557" s="2605"/>
      <c r="CA557" s="1775"/>
      <c r="CB557" s="1775"/>
      <c r="CC557" s="1775"/>
    </row>
    <row r="558" spans="17:81">
      <c r="Q558" s="7684"/>
      <c r="R558" s="7684"/>
      <c r="S558" s="7684"/>
      <c r="T558" s="7684"/>
      <c r="U558" s="7684"/>
      <c r="V558" s="7684"/>
      <c r="W558" s="7684"/>
      <c r="X558" s="7684"/>
      <c r="Y558" s="7983"/>
      <c r="Z558" s="7684"/>
      <c r="AA558" s="7654"/>
      <c r="AB558" s="7684"/>
      <c r="AC558" s="7684"/>
      <c r="AD558" s="7684"/>
      <c r="AE558" s="7983"/>
      <c r="AF558" s="7983"/>
      <c r="AG558" s="7684"/>
      <c r="AH558" s="7684"/>
      <c r="AI558" s="7649"/>
      <c r="AJ558" s="8595"/>
      <c r="AK558" s="8584"/>
      <c r="AL558" s="8585"/>
      <c r="AM558" s="8586"/>
      <c r="AN558" s="8594"/>
      <c r="AO558" s="8583"/>
      <c r="AP558" s="8583"/>
      <c r="AQ558" s="8587"/>
      <c r="AR558" s="8588"/>
      <c r="AS558" s="8589"/>
      <c r="AT558" s="8590"/>
      <c r="AU558" s="8591"/>
      <c r="AV558" s="8591"/>
      <c r="AW558" s="8592"/>
      <c r="AX558" s="8592"/>
      <c r="AY558" s="8593"/>
      <c r="AZ558" s="8277"/>
      <c r="BU558" s="1775"/>
      <c r="BV558" s="1775"/>
      <c r="BW558" s="1775"/>
      <c r="BX558" s="1775"/>
      <c r="BY558" s="1775"/>
      <c r="BZ558" s="1775"/>
      <c r="CA558" s="1775"/>
      <c r="CB558" s="1775"/>
      <c r="CC558" s="1775"/>
    </row>
    <row r="559" spans="17:81">
      <c r="Q559" s="7684"/>
      <c r="R559" s="7684"/>
      <c r="S559" s="7684"/>
      <c r="T559" s="7684"/>
      <c r="U559" s="7684"/>
      <c r="V559" s="7684"/>
      <c r="W559" s="7684"/>
      <c r="X559" s="7684"/>
      <c r="Y559" s="7983"/>
      <c r="Z559" s="7684"/>
      <c r="AA559" s="8276"/>
      <c r="AB559" s="7684"/>
      <c r="AC559" s="7684"/>
      <c r="AD559" s="7684"/>
      <c r="AE559" s="7983"/>
      <c r="AF559" s="7983"/>
      <c r="AG559" s="7684"/>
      <c r="AH559" s="7684"/>
      <c r="AI559" s="7649"/>
      <c r="AJ559" s="8595"/>
      <c r="AK559" s="8584"/>
      <c r="AL559" s="8585"/>
      <c r="AM559" s="8586"/>
      <c r="AN559" s="8594"/>
      <c r="AO559" s="8583"/>
      <c r="AP559" s="8583"/>
      <c r="AQ559" s="8587"/>
      <c r="AR559" s="8588"/>
      <c r="AS559" s="8589"/>
      <c r="AT559" s="8590"/>
      <c r="AU559" s="8591"/>
      <c r="AV559" s="8591"/>
      <c r="AW559" s="8592"/>
      <c r="AX559" s="8592"/>
      <c r="AY559" s="8593"/>
      <c r="AZ559" s="8277"/>
      <c r="BU559" s="2605"/>
      <c r="BV559" s="2605"/>
      <c r="BW559" s="1775"/>
      <c r="BX559" s="1775"/>
      <c r="BY559" s="1775"/>
      <c r="BZ559" s="2605"/>
      <c r="CA559" s="1775"/>
      <c r="CB559" s="1775"/>
      <c r="CC559" s="1775"/>
    </row>
    <row r="560" spans="17:81">
      <c r="Q560" s="7684"/>
      <c r="R560" s="7684"/>
      <c r="S560" s="7684"/>
      <c r="T560" s="7684"/>
      <c r="U560" s="7684"/>
      <c r="V560" s="7684"/>
      <c r="W560" s="7684"/>
      <c r="X560" s="7684"/>
      <c r="Y560" s="7983"/>
      <c r="Z560" s="7684"/>
      <c r="AA560" s="7654"/>
      <c r="AB560" s="7684"/>
      <c r="AC560" s="7684"/>
      <c r="AD560" s="7684"/>
      <c r="AE560" s="7983"/>
      <c r="AF560" s="7983"/>
      <c r="AG560" s="7684"/>
      <c r="AH560" s="7684"/>
      <c r="AI560" s="7649"/>
      <c r="AJ560" s="8595"/>
      <c r="AK560" s="8584"/>
      <c r="AL560" s="8585"/>
      <c r="AM560" s="8586"/>
      <c r="AN560" s="8594"/>
      <c r="AO560" s="8583"/>
      <c r="AP560" s="8583"/>
      <c r="AQ560" s="8587"/>
      <c r="AR560" s="8588"/>
      <c r="AS560" s="8589"/>
      <c r="AT560" s="8590"/>
      <c r="AU560" s="8591"/>
      <c r="AV560" s="8591"/>
      <c r="AW560" s="8592"/>
      <c r="AX560" s="8592"/>
      <c r="AY560" s="8593"/>
      <c r="AZ560" s="8277"/>
      <c r="BU560" s="681"/>
      <c r="BV560" s="681"/>
      <c r="BW560" s="682"/>
      <c r="BX560" s="681"/>
      <c r="BY560" s="682"/>
      <c r="BZ560" s="681"/>
      <c r="CA560" s="682"/>
      <c r="CB560" s="681"/>
      <c r="CC560" s="681"/>
    </row>
    <row r="561" spans="17:81">
      <c r="Q561" s="7684"/>
      <c r="R561" s="7684"/>
      <c r="S561" s="7684"/>
      <c r="T561" s="7684"/>
      <c r="U561" s="7684"/>
      <c r="V561" s="7684"/>
      <c r="W561" s="7684"/>
      <c r="X561" s="7684"/>
      <c r="Y561" s="7983"/>
      <c r="Z561" s="7684"/>
      <c r="AA561" s="7654"/>
      <c r="AB561" s="7684"/>
      <c r="AC561" s="7684"/>
      <c r="AD561" s="7684"/>
      <c r="AE561" s="7983"/>
      <c r="AF561" s="7983"/>
      <c r="AG561" s="7684"/>
      <c r="AH561" s="7684"/>
      <c r="AI561" s="7649"/>
      <c r="AJ561" s="8595"/>
      <c r="AK561" s="8584"/>
      <c r="AL561" s="8585"/>
      <c r="AM561" s="8586"/>
      <c r="AN561" s="8594"/>
      <c r="AO561" s="8583"/>
      <c r="AP561" s="8583"/>
      <c r="AQ561" s="8587"/>
      <c r="AR561" s="8588"/>
      <c r="AS561" s="8589"/>
      <c r="AT561" s="8590"/>
      <c r="AU561" s="8591"/>
      <c r="AV561" s="8591"/>
      <c r="AW561" s="8592"/>
      <c r="AX561" s="8592"/>
      <c r="AY561" s="8593"/>
      <c r="AZ561" s="8277"/>
      <c r="BU561" s="881"/>
      <c r="BV561" s="881"/>
      <c r="BW561" s="881"/>
      <c r="BX561" s="884"/>
      <c r="BY561" s="878"/>
      <c r="BZ561" s="875"/>
      <c r="CA561" s="1480"/>
      <c r="CB561" s="881"/>
      <c r="CC561" s="1628"/>
    </row>
    <row r="562" spans="17:81">
      <c r="Q562" s="7684"/>
      <c r="R562" s="7684"/>
      <c r="S562" s="7684"/>
      <c r="T562" s="7684"/>
      <c r="U562" s="7684"/>
      <c r="V562" s="7684"/>
      <c r="W562" s="7684"/>
      <c r="X562" s="7684"/>
      <c r="Y562" s="7983"/>
      <c r="Z562" s="7684"/>
      <c r="AA562" s="7654"/>
      <c r="AB562" s="7684"/>
      <c r="AC562" s="7684"/>
      <c r="AD562" s="7684"/>
      <c r="AE562" s="7983"/>
      <c r="AF562" s="7983"/>
      <c r="AG562" s="7684"/>
      <c r="AH562" s="7684"/>
      <c r="AI562" s="7649"/>
      <c r="AJ562" s="8595"/>
      <c r="AK562" s="8584"/>
      <c r="AL562" s="8585"/>
      <c r="AM562" s="8586"/>
      <c r="AN562" s="8594"/>
      <c r="AO562" s="8583"/>
      <c r="AP562" s="8583"/>
      <c r="AQ562" s="8587"/>
      <c r="AR562" s="8588"/>
      <c r="AS562" s="8589"/>
      <c r="AT562" s="8590"/>
      <c r="AU562" s="8591"/>
      <c r="AV562" s="8591"/>
      <c r="AW562" s="8592"/>
      <c r="AX562" s="8592"/>
      <c r="AY562" s="8593"/>
      <c r="AZ562" s="8277"/>
      <c r="BU562" s="896"/>
      <c r="BV562" s="896"/>
      <c r="BW562" s="896"/>
      <c r="BX562" s="897"/>
      <c r="BY562" s="727"/>
      <c r="BZ562" s="726"/>
      <c r="CA562" s="898"/>
      <c r="CB562" s="896"/>
      <c r="CC562" s="3465"/>
    </row>
    <row r="563" spans="17:81">
      <c r="Q563" s="7684"/>
      <c r="R563" s="7684"/>
      <c r="S563" s="7684"/>
      <c r="T563" s="7684"/>
      <c r="U563" s="7684"/>
      <c r="V563" s="7684"/>
      <c r="W563" s="7684"/>
      <c r="X563" s="7684"/>
      <c r="Y563" s="7983"/>
      <c r="Z563" s="7684"/>
      <c r="AA563" s="7654"/>
      <c r="AB563" s="7684"/>
      <c r="AC563" s="7684"/>
      <c r="AD563" s="7684"/>
      <c r="AE563" s="7983"/>
      <c r="AF563" s="7983"/>
      <c r="AG563" s="7684"/>
      <c r="AH563" s="7684"/>
      <c r="AI563" s="7649"/>
      <c r="AJ563" s="8595"/>
      <c r="AK563" s="8584"/>
      <c r="AL563" s="8585"/>
      <c r="AM563" s="8586"/>
      <c r="AN563" s="8594"/>
      <c r="AO563" s="8583"/>
      <c r="AP563" s="8583"/>
      <c r="AQ563" s="8587"/>
      <c r="AR563" s="8588"/>
      <c r="AS563" s="8589"/>
      <c r="AT563" s="8590"/>
      <c r="AU563" s="8591"/>
      <c r="AV563" s="8591"/>
      <c r="AW563" s="8592"/>
      <c r="AX563" s="8592"/>
      <c r="AY563" s="8593"/>
      <c r="AZ563" s="8277"/>
      <c r="BU563" s="875"/>
      <c r="BV563" s="876"/>
      <c r="BW563" s="875"/>
      <c r="BX563" s="877"/>
      <c r="BY563" s="878"/>
      <c r="BZ563" s="875"/>
      <c r="CA563" s="879"/>
      <c r="CB563" s="875"/>
      <c r="CC563" s="880"/>
    </row>
    <row r="564" spans="17:81">
      <c r="Q564" s="7684"/>
      <c r="R564" s="7684"/>
      <c r="S564" s="7684"/>
      <c r="T564" s="7684"/>
      <c r="U564" s="7684"/>
      <c r="V564" s="7684"/>
      <c r="W564" s="7684"/>
      <c r="X564" s="7684"/>
      <c r="Y564" s="7684"/>
      <c r="Z564" s="7684"/>
      <c r="AA564" s="7654"/>
      <c r="AB564" s="7684"/>
      <c r="AC564" s="7684"/>
      <c r="AD564" s="7684"/>
      <c r="AE564" s="7983"/>
      <c r="AF564" s="7983"/>
      <c r="AG564" s="7684"/>
      <c r="AH564" s="7988"/>
      <c r="AI564" s="7649"/>
      <c r="AJ564" s="8595"/>
      <c r="AK564" s="8584"/>
      <c r="AL564" s="8585"/>
      <c r="AM564" s="8586"/>
      <c r="AN564" s="8594"/>
      <c r="AO564" s="8583"/>
      <c r="AP564" s="8583"/>
      <c r="AQ564" s="8587"/>
      <c r="AR564" s="8588"/>
      <c r="AS564" s="8589"/>
      <c r="AT564" s="8590"/>
      <c r="AU564" s="8591"/>
      <c r="AV564" s="8591"/>
      <c r="AW564" s="8592"/>
      <c r="AX564" s="8592"/>
      <c r="AY564" s="8593"/>
      <c r="AZ564" s="8277"/>
      <c r="BU564" s="875"/>
      <c r="BV564" s="881"/>
      <c r="BW564" s="881"/>
      <c r="BX564" s="884"/>
      <c r="BY564" s="881"/>
      <c r="BZ564" s="881"/>
      <c r="CA564" s="1480"/>
      <c r="CB564" s="881"/>
      <c r="CC564" s="885"/>
    </row>
    <row r="565" spans="17:81">
      <c r="Q565" s="7649"/>
      <c r="R565" s="7649"/>
      <c r="S565" s="7649"/>
      <c r="T565" s="7649"/>
      <c r="U565" s="7649"/>
      <c r="V565" s="7649"/>
      <c r="W565" s="7649"/>
      <c r="X565" s="7649"/>
      <c r="Y565" s="7649"/>
      <c r="Z565" s="7649"/>
      <c r="AA565" s="7649"/>
      <c r="AB565" s="7649"/>
      <c r="AC565" s="7649"/>
      <c r="AD565" s="7649"/>
      <c r="AE565" s="7649"/>
      <c r="AF565" s="7649"/>
      <c r="AG565" s="7649"/>
      <c r="AH565" s="7650"/>
      <c r="AI565" s="7649"/>
      <c r="AJ565" s="8595"/>
      <c r="AK565" s="8584"/>
      <c r="AL565" s="8585"/>
      <c r="AM565" s="8586"/>
      <c r="AN565" s="8594"/>
      <c r="AO565" s="8583"/>
      <c r="AP565" s="8583"/>
      <c r="AQ565" s="8587"/>
      <c r="AR565" s="8588"/>
      <c r="AS565" s="8589"/>
      <c r="AT565" s="8590"/>
      <c r="AU565" s="8591"/>
      <c r="AV565" s="8591"/>
      <c r="AW565" s="8592"/>
      <c r="AX565" s="8592"/>
      <c r="AY565" s="8593"/>
      <c r="AZ565" s="8277"/>
      <c r="BU565" s="726"/>
      <c r="BV565" s="727"/>
      <c r="BW565" s="724"/>
      <c r="BX565" s="725"/>
      <c r="BY565" s="723"/>
      <c r="BZ565" s="724"/>
      <c r="CA565" s="1480"/>
      <c r="CB565" s="881"/>
      <c r="CC565" s="885"/>
    </row>
    <row r="566" spans="17:81" ht="15" thickBot="1">
      <c r="Q566" s="7653"/>
      <c r="R566" s="7653"/>
      <c r="S566" s="7650"/>
      <c r="T566" s="7650"/>
      <c r="U566" s="7650"/>
      <c r="V566" s="7650"/>
      <c r="W566" s="7650"/>
      <c r="X566" s="7650"/>
      <c r="Y566" s="7650"/>
      <c r="Z566" s="7650"/>
      <c r="AA566" s="7650"/>
      <c r="AB566" s="7650"/>
      <c r="AC566" s="7650"/>
      <c r="AD566" s="7650"/>
      <c r="AE566" s="7650"/>
      <c r="AF566" s="7650"/>
      <c r="AG566" s="7650"/>
      <c r="AH566" s="7839"/>
      <c r="AI566" s="7649"/>
      <c r="AJ566" s="8733"/>
      <c r="AK566" s="8734"/>
      <c r="AL566" s="8673"/>
      <c r="AM566" s="8674"/>
      <c r="AN566" s="8675"/>
      <c r="AO566" s="8735"/>
      <c r="AP566" s="8735"/>
      <c r="AQ566" s="8736"/>
      <c r="AR566" s="8737"/>
      <c r="AS566" s="8738"/>
      <c r="AT566" s="8739"/>
      <c r="AU566" s="8740"/>
      <c r="AV566" s="8740"/>
      <c r="AW566" s="8694"/>
      <c r="AX566" s="8694"/>
      <c r="AY566" s="8741"/>
      <c r="AZ566" s="8742"/>
      <c r="BU566" s="875"/>
      <c r="BV566" s="881"/>
      <c r="BW566" s="881"/>
      <c r="BX566" s="884"/>
      <c r="BY566" s="881"/>
      <c r="BZ566" s="881"/>
      <c r="CA566" s="1480"/>
      <c r="CB566" s="881"/>
      <c r="CC566" s="885"/>
    </row>
    <row r="567" spans="17:81">
      <c r="Q567" s="7839"/>
      <c r="R567" s="7839"/>
      <c r="S567" s="7839"/>
      <c r="T567" s="7839"/>
      <c r="U567" s="7839"/>
      <c r="V567" s="7839"/>
      <c r="W567" s="7839"/>
      <c r="X567" s="7839"/>
      <c r="Y567" s="7839"/>
      <c r="Z567" s="7839"/>
      <c r="AA567" s="7839"/>
      <c r="AB567" s="7839"/>
      <c r="AC567" s="7839"/>
      <c r="AD567" s="7839"/>
      <c r="AE567" s="7839"/>
      <c r="AF567" s="7839"/>
      <c r="AG567" s="7839"/>
      <c r="AH567" s="7839"/>
      <c r="AI567" s="7649"/>
      <c r="AJ567" s="8687"/>
      <c r="AK567" s="8688"/>
      <c r="AL567" s="8689"/>
      <c r="AM567" s="8690"/>
      <c r="AN567" s="8691"/>
      <c r="AO567" s="8687"/>
      <c r="AP567" s="8687"/>
      <c r="AQ567" s="8692"/>
      <c r="AR567" s="8693"/>
      <c r="AS567" s="7844"/>
      <c r="AT567" s="7845"/>
      <c r="AU567" s="7849"/>
      <c r="AV567" s="7849"/>
      <c r="AW567" s="8101"/>
      <c r="AX567" s="7850"/>
      <c r="AY567" s="8102"/>
      <c r="AZ567" s="8283"/>
      <c r="BU567" s="875"/>
      <c r="BV567" s="881"/>
      <c r="BW567" s="881"/>
      <c r="BX567" s="884"/>
      <c r="BY567" s="881"/>
      <c r="BZ567" s="881"/>
      <c r="CA567" s="1480"/>
      <c r="CB567" s="881"/>
      <c r="CC567" s="885"/>
    </row>
    <row r="568" spans="17:81">
      <c r="Q568" s="7839"/>
      <c r="R568" s="7839"/>
      <c r="S568" s="7839"/>
      <c r="T568" s="7839"/>
      <c r="U568" s="7839"/>
      <c r="V568" s="7839"/>
      <c r="W568" s="7839"/>
      <c r="X568" s="7839"/>
      <c r="Y568" s="7839"/>
      <c r="Z568" s="7839"/>
      <c r="AA568" s="7839"/>
      <c r="AB568" s="7839"/>
      <c r="AC568" s="7839"/>
      <c r="AD568" s="7839"/>
      <c r="AE568" s="7839"/>
      <c r="AF568" s="7839"/>
      <c r="AG568" s="7839"/>
      <c r="AH568" s="7839"/>
      <c r="AI568" s="7649"/>
      <c r="AJ568" s="8687"/>
      <c r="AK568" s="8688"/>
      <c r="AL568" s="8689"/>
      <c r="AM568" s="8690"/>
      <c r="AN568" s="8691"/>
      <c r="AO568" s="8687"/>
      <c r="AP568" s="8687"/>
      <c r="AQ568" s="8692"/>
      <c r="AR568" s="8693"/>
      <c r="AS568" s="7844"/>
      <c r="AT568" s="7845"/>
      <c r="AU568" s="7849"/>
      <c r="AV568" s="7849"/>
      <c r="AW568" s="8101"/>
      <c r="AX568" s="7850"/>
      <c r="AY568" s="8102"/>
      <c r="AZ568" s="8283"/>
      <c r="BU568" s="875"/>
      <c r="BV568" s="881"/>
      <c r="BW568" s="881"/>
      <c r="BX568" s="884"/>
      <c r="BY568" s="881"/>
      <c r="BZ568" s="881"/>
      <c r="CA568" s="1480"/>
      <c r="CB568" s="881"/>
      <c r="CC568" s="885"/>
    </row>
    <row r="569" spans="17:81" ht="18" thickBot="1">
      <c r="Q569" s="7839"/>
      <c r="R569" s="7839"/>
      <c r="S569" s="7839"/>
      <c r="T569" s="7839"/>
      <c r="U569" s="7839"/>
      <c r="V569" s="7839"/>
      <c r="W569" s="7839"/>
      <c r="X569" s="7839"/>
      <c r="Y569" s="7839"/>
      <c r="Z569" s="7839"/>
      <c r="AA569" s="7839"/>
      <c r="AB569" s="7839"/>
      <c r="AC569" s="7839"/>
      <c r="AD569" s="7839"/>
      <c r="AE569" s="7839"/>
      <c r="AF569" s="7839"/>
      <c r="AG569" s="7839"/>
      <c r="AH569" s="7839"/>
      <c r="AI569" s="7649"/>
      <c r="AJ569" s="8166" t="s">
        <v>1368</v>
      </c>
      <c r="AK569" s="8018"/>
      <c r="AL569" s="8018"/>
      <c r="AM569" s="8019"/>
      <c r="AN569" s="8019"/>
      <c r="AO569" s="8019"/>
      <c r="AP569" s="8019"/>
      <c r="AQ569" s="8019"/>
      <c r="AR569" s="8019"/>
      <c r="AS569" s="8019"/>
      <c r="AT569" s="8019"/>
      <c r="AU569" s="8019"/>
      <c r="AV569" s="8019"/>
      <c r="AW569" s="8019"/>
      <c r="AX569" s="8019"/>
      <c r="AY569" s="8019"/>
      <c r="AZ569" s="8019"/>
      <c r="BU569" s="875"/>
      <c r="BV569" s="881"/>
      <c r="BW569" s="881"/>
      <c r="BX569" s="884"/>
      <c r="BY569" s="881"/>
      <c r="BZ569" s="881"/>
      <c r="CA569" s="1480"/>
      <c r="CB569" s="881"/>
      <c r="CC569" s="885"/>
    </row>
    <row r="570" spans="17:81">
      <c r="Q570" s="7852"/>
      <c r="R570" s="7852"/>
      <c r="S570" s="7852"/>
      <c r="T570" s="7852"/>
      <c r="U570" s="8058"/>
      <c r="V570" s="8272"/>
      <c r="W570" s="7855"/>
      <c r="X570" s="7855"/>
      <c r="Y570" s="8237"/>
      <c r="Z570" s="7857"/>
      <c r="AA570" s="7858"/>
      <c r="AB570" s="7852"/>
      <c r="AC570" s="7861"/>
      <c r="AD570" s="7861"/>
      <c r="AE570" s="8237"/>
      <c r="AF570" s="8237"/>
      <c r="AG570" s="7982"/>
      <c r="AH570" s="7839"/>
      <c r="AI570" s="7649"/>
      <c r="AJ570" s="7656"/>
      <c r="AK570" s="7661"/>
      <c r="AL570" s="7662" t="s">
        <v>14</v>
      </c>
      <c r="AM570" s="7662" t="s">
        <v>12</v>
      </c>
      <c r="AN570" s="7662"/>
      <c r="AO570" s="7662"/>
      <c r="AP570" s="7662"/>
      <c r="AQ570" s="7662" t="s">
        <v>15</v>
      </c>
      <c r="AR570" s="7662" t="s">
        <v>12</v>
      </c>
      <c r="AS570" s="7662" t="s">
        <v>12</v>
      </c>
      <c r="AT570" s="7662"/>
      <c r="AU570" s="7662"/>
      <c r="AV570" s="7662"/>
      <c r="AW570" s="7662"/>
      <c r="AX570" s="7662" t="s">
        <v>0</v>
      </c>
      <c r="AY570" s="7663"/>
      <c r="AZ570" s="7664"/>
    </row>
    <row r="571" spans="17:81">
      <c r="Q571" s="7852"/>
      <c r="R571" s="7852"/>
      <c r="S571" s="7852"/>
      <c r="T571" s="7852"/>
      <c r="U571" s="8058"/>
      <c r="V571" s="8272"/>
      <c r="W571" s="7855"/>
      <c r="X571" s="7855"/>
      <c r="Y571" s="8237"/>
      <c r="Z571" s="7857"/>
      <c r="AA571" s="7858"/>
      <c r="AB571" s="7852"/>
      <c r="AC571" s="7861"/>
      <c r="AD571" s="7861"/>
      <c r="AE571" s="8237"/>
      <c r="AF571" s="8237"/>
      <c r="AG571" s="7982"/>
      <c r="AH571" s="7684"/>
      <c r="AI571" s="7649"/>
      <c r="AJ571" s="7660" t="s">
        <v>4</v>
      </c>
      <c r="AK571" s="7666" t="s">
        <v>18</v>
      </c>
      <c r="AL571" s="7667" t="s">
        <v>19</v>
      </c>
      <c r="AM571" s="7667" t="s">
        <v>19</v>
      </c>
      <c r="AN571" s="7667" t="s">
        <v>20</v>
      </c>
      <c r="AO571" s="7667" t="s">
        <v>21</v>
      </c>
      <c r="AP571" s="7667" t="s">
        <v>1559</v>
      </c>
      <c r="AQ571" s="7667" t="s">
        <v>22</v>
      </c>
      <c r="AR571" s="7667" t="s">
        <v>23</v>
      </c>
      <c r="AS571" s="7667" t="s">
        <v>23</v>
      </c>
      <c r="AT571" s="7667" t="s">
        <v>24</v>
      </c>
      <c r="AU571" s="7667" t="s">
        <v>20</v>
      </c>
      <c r="AV571" s="7667" t="s">
        <v>25</v>
      </c>
      <c r="AW571" s="7667" t="s">
        <v>0</v>
      </c>
      <c r="AX571" s="7667" t="s">
        <v>1363</v>
      </c>
      <c r="AY571" s="7668" t="s">
        <v>1388</v>
      </c>
      <c r="AZ571" s="7669" t="s">
        <v>26</v>
      </c>
    </row>
    <row r="572" spans="17:81" ht="24" thickBot="1">
      <c r="Q572" s="7852"/>
      <c r="R572" s="7852"/>
      <c r="S572" s="7855"/>
      <c r="T572" s="7852"/>
      <c r="U572" s="8058"/>
      <c r="V572" s="7981"/>
      <c r="W572" s="7855"/>
      <c r="X572" s="7855"/>
      <c r="Y572" s="7860"/>
      <c r="Z572" s="7857"/>
      <c r="AA572" s="7858"/>
      <c r="AB572" s="7852"/>
      <c r="AC572" s="7859"/>
      <c r="AD572" s="7859"/>
      <c r="AE572" s="7860"/>
      <c r="AF572" s="7860"/>
      <c r="AG572" s="7982"/>
      <c r="AH572" s="7684"/>
      <c r="AI572" s="7649"/>
      <c r="AJ572" s="7665"/>
      <c r="AK572" s="7685"/>
      <c r="AL572" s="7686" t="s">
        <v>3</v>
      </c>
      <c r="AM572" s="7686" t="s">
        <v>18</v>
      </c>
      <c r="AN572" s="7686"/>
      <c r="AO572" s="7686"/>
      <c r="AP572" s="7686"/>
      <c r="AQ572" s="7686" t="s">
        <v>21</v>
      </c>
      <c r="AR572" s="7686" t="s">
        <v>27</v>
      </c>
      <c r="AS572" s="7686" t="s">
        <v>28</v>
      </c>
      <c r="AT572" s="7686"/>
      <c r="AU572" s="7686"/>
      <c r="AV572" s="7686"/>
      <c r="AW572" s="7686"/>
      <c r="AX572" s="7686" t="s">
        <v>11</v>
      </c>
      <c r="AY572" s="7687"/>
      <c r="AZ572" s="7688"/>
      <c r="BU572" s="94"/>
      <c r="BY572" s="2"/>
    </row>
    <row r="573" spans="17:81">
      <c r="Q573" s="7852"/>
      <c r="R573" s="7852"/>
      <c r="S573" s="7852"/>
      <c r="T573" s="7852"/>
      <c r="U573" s="8058"/>
      <c r="V573" s="8272"/>
      <c r="W573" s="7855"/>
      <c r="X573" s="7855"/>
      <c r="Y573" s="8237"/>
      <c r="Z573" s="7857"/>
      <c r="AA573" s="7858"/>
      <c r="AB573" s="7852"/>
      <c r="AC573" s="7861"/>
      <c r="AD573" s="7861"/>
      <c r="AE573" s="8237"/>
      <c r="AF573" s="8237"/>
      <c r="AG573" s="7982"/>
      <c r="AH573" s="7684"/>
      <c r="AI573" s="7649"/>
      <c r="AJ573" s="7801" t="s">
        <v>1771</v>
      </c>
      <c r="AK573" s="7993">
        <v>109</v>
      </c>
      <c r="AL573" s="7803" t="s">
        <v>101</v>
      </c>
      <c r="AM573" s="7939">
        <v>45622</v>
      </c>
      <c r="AN573" s="7940">
        <v>149.5</v>
      </c>
      <c r="AO573" s="7806" t="s">
        <v>35</v>
      </c>
      <c r="AP573" s="7806">
        <f t="shared" ref="AP573:AP578" si="122">(AN573*1000/500)</f>
        <v>299</v>
      </c>
      <c r="AQ573" s="7916">
        <v>515</v>
      </c>
      <c r="AR573" s="7808">
        <v>45667</v>
      </c>
      <c r="AS573" s="7895">
        <v>45691</v>
      </c>
      <c r="AT573" s="7806">
        <v>24245</v>
      </c>
      <c r="AU573" s="7896">
        <v>26500</v>
      </c>
      <c r="AV573" s="7896">
        <f t="shared" ref="AV573:AV578" si="123">(AU573-AN573*1000)</f>
        <v>-123000</v>
      </c>
      <c r="AW573" s="7915">
        <f t="shared" ref="AW573:AW578" si="124">(AU573*AQ573/1000)</f>
        <v>13647.5</v>
      </c>
      <c r="AX573" s="7916">
        <f t="shared" ref="AX573:AX579" si="125">(AW573*0.05)</f>
        <v>682.375</v>
      </c>
      <c r="AY573" s="7803">
        <v>5</v>
      </c>
      <c r="AZ573" s="8262"/>
      <c r="BU573" s="2605"/>
      <c r="BV573" s="2605"/>
      <c r="BW573" s="1775"/>
      <c r="BX573" s="1775"/>
      <c r="BY573" s="1775"/>
      <c r="BZ573" s="2605"/>
      <c r="CA573" s="1775"/>
      <c r="CB573" s="1775"/>
      <c r="CC573" s="1775"/>
    </row>
    <row r="574" spans="17:81">
      <c r="Q574" s="7852"/>
      <c r="R574" s="7855"/>
      <c r="S574" s="7855"/>
      <c r="T574" s="7855"/>
      <c r="U574" s="8058"/>
      <c r="V574" s="7981"/>
      <c r="W574" s="7855"/>
      <c r="X574" s="7855"/>
      <c r="Y574" s="7860"/>
      <c r="Z574" s="7857"/>
      <c r="AA574" s="7858"/>
      <c r="AB574" s="7852"/>
      <c r="AC574" s="7859"/>
      <c r="AD574" s="7859"/>
      <c r="AE574" s="7860"/>
      <c r="AF574" s="7860"/>
      <c r="AG574" s="7982"/>
      <c r="AH574" s="7983"/>
      <c r="AI574" s="7649"/>
      <c r="AJ574" s="8176" t="s">
        <v>1771</v>
      </c>
      <c r="AK574" s="8178">
        <v>109</v>
      </c>
      <c r="AL574" s="8043" t="s">
        <v>101</v>
      </c>
      <c r="AM574" s="8044">
        <v>45622</v>
      </c>
      <c r="AN574" s="8105">
        <v>123</v>
      </c>
      <c r="AO574" s="8047" t="s">
        <v>35</v>
      </c>
      <c r="AP574" s="7717">
        <f t="shared" si="122"/>
        <v>246</v>
      </c>
      <c r="AQ574" s="8049">
        <v>515</v>
      </c>
      <c r="AR574" s="8046">
        <v>45667</v>
      </c>
      <c r="AS574" s="8400">
        <v>45721</v>
      </c>
      <c r="AT574" s="8047">
        <v>24458</v>
      </c>
      <c r="AU574" s="8048">
        <v>123000</v>
      </c>
      <c r="AV574" s="8048">
        <f t="shared" si="123"/>
        <v>0</v>
      </c>
      <c r="AW574" s="8181">
        <f t="shared" si="124"/>
        <v>63345</v>
      </c>
      <c r="AX574" s="8045">
        <f t="shared" si="125"/>
        <v>3167.25</v>
      </c>
      <c r="AY574" s="8043">
        <v>5</v>
      </c>
      <c r="AZ574" s="8284"/>
      <c r="BU574" s="1775"/>
      <c r="BV574" s="1775"/>
      <c r="BW574" s="1775"/>
      <c r="BX574" s="1775"/>
      <c r="BY574" s="1775"/>
      <c r="BZ574" s="1775"/>
      <c r="CA574" s="1775"/>
      <c r="CB574" s="1775"/>
      <c r="CC574" s="1775"/>
    </row>
    <row r="575" spans="17:81">
      <c r="Q575" s="7852"/>
      <c r="R575" s="7855"/>
      <c r="S575" s="7855"/>
      <c r="T575" s="7855"/>
      <c r="U575" s="8058"/>
      <c r="V575" s="7981"/>
      <c r="W575" s="7855"/>
      <c r="X575" s="7855"/>
      <c r="Y575" s="7860"/>
      <c r="Z575" s="7857"/>
      <c r="AA575" s="7858"/>
      <c r="AB575" s="7852"/>
      <c r="AC575" s="7859"/>
      <c r="AD575" s="7859"/>
      <c r="AE575" s="7860"/>
      <c r="AF575" s="7860"/>
      <c r="AG575" s="7982"/>
      <c r="AH575" s="7684"/>
      <c r="AI575" s="7649"/>
      <c r="AJ575" s="7712" t="s">
        <v>1772</v>
      </c>
      <c r="AK575" s="7779">
        <v>110</v>
      </c>
      <c r="AL575" s="7714" t="s">
        <v>101</v>
      </c>
      <c r="AM575" s="7780">
        <v>45622</v>
      </c>
      <c r="AN575" s="7784">
        <v>60</v>
      </c>
      <c r="AO575" s="7717" t="s">
        <v>35</v>
      </c>
      <c r="AP575" s="7717">
        <f t="shared" si="122"/>
        <v>120</v>
      </c>
      <c r="AQ575" s="7722">
        <v>613</v>
      </c>
      <c r="AR575" s="7719">
        <v>45667</v>
      </c>
      <c r="AS575" s="7720">
        <v>45691</v>
      </c>
      <c r="AT575" s="7717">
        <v>24242</v>
      </c>
      <c r="AU575" s="7721">
        <v>67500</v>
      </c>
      <c r="AV575" s="7721">
        <f t="shared" si="123"/>
        <v>7500</v>
      </c>
      <c r="AW575" s="7752">
        <f t="shared" si="124"/>
        <v>41377.5</v>
      </c>
      <c r="AX575" s="7722">
        <f t="shared" si="125"/>
        <v>2068.875</v>
      </c>
      <c r="AY575" s="7714">
        <v>5</v>
      </c>
      <c r="AZ575" s="7922"/>
      <c r="BU575" s="2605"/>
      <c r="BV575" s="2605"/>
      <c r="BW575" s="1775"/>
      <c r="BX575" s="1775"/>
      <c r="BY575" s="1775"/>
      <c r="BZ575" s="2605"/>
      <c r="CA575" s="1775"/>
      <c r="CB575" s="1775"/>
      <c r="CC575" s="1775"/>
    </row>
    <row r="576" spans="17:81">
      <c r="Q576" s="7684"/>
      <c r="R576" s="7684"/>
      <c r="S576" s="7684"/>
      <c r="T576" s="7684"/>
      <c r="U576" s="7684"/>
      <c r="V576" s="7684"/>
      <c r="W576" s="7684"/>
      <c r="X576" s="7684"/>
      <c r="Y576" s="7983"/>
      <c r="Z576" s="7684"/>
      <c r="AA576" s="7654"/>
      <c r="AB576" s="7684"/>
      <c r="AC576" s="7684"/>
      <c r="AD576" s="7684"/>
      <c r="AE576" s="7983"/>
      <c r="AF576" s="7983"/>
      <c r="AG576" s="7684"/>
      <c r="AH576" s="7684"/>
      <c r="AI576" s="7649"/>
      <c r="AJ576" s="7712" t="s">
        <v>1773</v>
      </c>
      <c r="AK576" s="7779">
        <v>111</v>
      </c>
      <c r="AL576" s="7714" t="s">
        <v>101</v>
      </c>
      <c r="AM576" s="7780">
        <v>45622</v>
      </c>
      <c r="AN576" s="7784">
        <v>35</v>
      </c>
      <c r="AO576" s="7717" t="s">
        <v>35</v>
      </c>
      <c r="AP576" s="7717">
        <f t="shared" si="122"/>
        <v>70</v>
      </c>
      <c r="AQ576" s="7722">
        <v>1027</v>
      </c>
      <c r="AR576" s="7719">
        <v>45667</v>
      </c>
      <c r="AS576" s="7720">
        <v>45691</v>
      </c>
      <c r="AT576" s="7717">
        <v>24242</v>
      </c>
      <c r="AU576" s="7721">
        <v>35600</v>
      </c>
      <c r="AV576" s="7721">
        <f t="shared" si="123"/>
        <v>600</v>
      </c>
      <c r="AW576" s="7752">
        <f t="shared" si="124"/>
        <v>36561.199999999997</v>
      </c>
      <c r="AX576" s="7722">
        <f t="shared" si="125"/>
        <v>1828.06</v>
      </c>
      <c r="AY576" s="7714">
        <v>5</v>
      </c>
      <c r="AZ576" s="7922"/>
      <c r="BU576" s="681"/>
      <c r="BV576" s="681"/>
      <c r="BW576" s="682"/>
      <c r="BX576" s="681"/>
      <c r="BY576" s="682"/>
      <c r="BZ576" s="681"/>
      <c r="CA576" s="682"/>
      <c r="CB576" s="681"/>
      <c r="CC576" s="681"/>
    </row>
    <row r="577" spans="17:81">
      <c r="Q577" s="7684"/>
      <c r="R577" s="7684"/>
      <c r="S577" s="7684"/>
      <c r="T577" s="7684"/>
      <c r="U577" s="7684"/>
      <c r="V577" s="7684"/>
      <c r="W577" s="7684"/>
      <c r="X577" s="7684"/>
      <c r="Y577" s="7983"/>
      <c r="Z577" s="7684"/>
      <c r="AA577" s="7654"/>
      <c r="AB577" s="7684"/>
      <c r="AC577" s="7684"/>
      <c r="AD577" s="7684"/>
      <c r="AE577" s="7983"/>
      <c r="AF577" s="7983"/>
      <c r="AG577" s="7684"/>
      <c r="AH577" s="7684"/>
      <c r="AI577" s="7649"/>
      <c r="AJ577" s="8176" t="s">
        <v>1773</v>
      </c>
      <c r="AK577" s="8178">
        <v>112</v>
      </c>
      <c r="AL577" s="8043" t="s">
        <v>101</v>
      </c>
      <c r="AM577" s="8044">
        <v>45701</v>
      </c>
      <c r="AN577" s="8438">
        <v>250</v>
      </c>
      <c r="AO577" s="8047" t="s">
        <v>35</v>
      </c>
      <c r="AP577" s="7717">
        <f t="shared" si="122"/>
        <v>500</v>
      </c>
      <c r="AQ577" s="8049">
        <v>1027</v>
      </c>
      <c r="AR577" s="8046">
        <v>45705</v>
      </c>
      <c r="AS577" s="8400">
        <v>45721</v>
      </c>
      <c r="AT577" s="8047">
        <v>24458</v>
      </c>
      <c r="AU577" s="8048">
        <v>100800</v>
      </c>
      <c r="AV577" s="8048">
        <f t="shared" si="123"/>
        <v>-149200</v>
      </c>
      <c r="AW577" s="8108">
        <f t="shared" si="124"/>
        <v>103521.60000000001</v>
      </c>
      <c r="AX577" s="8049">
        <f t="shared" si="125"/>
        <v>5176.0800000000008</v>
      </c>
      <c r="AY577" s="8043">
        <v>5</v>
      </c>
      <c r="AZ577" s="7798"/>
      <c r="BU577" s="881"/>
      <c r="BV577" s="881"/>
      <c r="BW577" s="881"/>
      <c r="BX577" s="884"/>
      <c r="BY577" s="878"/>
      <c r="BZ577" s="875"/>
      <c r="CA577" s="1480"/>
      <c r="CB577" s="881"/>
      <c r="CC577" s="1628"/>
    </row>
    <row r="578" spans="17:81">
      <c r="Q578" s="7684"/>
      <c r="R578" s="7684"/>
      <c r="S578" s="7684"/>
      <c r="T578" s="7684"/>
      <c r="U578" s="7684"/>
      <c r="V578" s="7684"/>
      <c r="W578" s="7684"/>
      <c r="X578" s="7684"/>
      <c r="Y578" s="7983"/>
      <c r="Z578" s="7684"/>
      <c r="AA578" s="8276"/>
      <c r="AB578" s="7684"/>
      <c r="AC578" s="7684"/>
      <c r="AD578" s="7684"/>
      <c r="AE578" s="7983"/>
      <c r="AF578" s="7983"/>
      <c r="AG578" s="7684"/>
      <c r="AH578" s="7684"/>
      <c r="AI578" s="7649"/>
      <c r="AJ578" s="8176" t="s">
        <v>1773</v>
      </c>
      <c r="AK578" s="8178">
        <v>112</v>
      </c>
      <c r="AL578" s="8043" t="s">
        <v>101</v>
      </c>
      <c r="AM578" s="8044">
        <v>45701</v>
      </c>
      <c r="AN578" s="8487">
        <v>149.19999999999999</v>
      </c>
      <c r="AO578" s="8047" t="s">
        <v>35</v>
      </c>
      <c r="AP578" s="8531">
        <f t="shared" si="122"/>
        <v>298.39999999999998</v>
      </c>
      <c r="AQ578" s="8049">
        <v>1027</v>
      </c>
      <c r="AR578" s="8046">
        <v>45705</v>
      </c>
      <c r="AS578" s="8400">
        <v>45747</v>
      </c>
      <c r="AT578" s="8047">
        <v>24606</v>
      </c>
      <c r="AU578" s="8048">
        <v>116800</v>
      </c>
      <c r="AV578" s="8048">
        <f t="shared" si="123"/>
        <v>-32400</v>
      </c>
      <c r="AW578" s="8108">
        <f t="shared" si="124"/>
        <v>119953.60000000001</v>
      </c>
      <c r="AX578" s="8049">
        <f t="shared" si="125"/>
        <v>5997.68</v>
      </c>
      <c r="AY578" s="8043">
        <v>5</v>
      </c>
      <c r="AZ578" s="7798"/>
      <c r="BU578" s="896"/>
      <c r="BV578" s="896"/>
      <c r="BW578" s="896"/>
      <c r="BX578" s="897"/>
      <c r="BY578" s="727"/>
      <c r="BZ578" s="726"/>
      <c r="CA578" s="898"/>
      <c r="CB578" s="896"/>
      <c r="CC578" s="3465"/>
    </row>
    <row r="579" spans="17:81">
      <c r="Q579" s="7684"/>
      <c r="R579" s="7684"/>
      <c r="S579" s="7684"/>
      <c r="T579" s="7684"/>
      <c r="U579" s="7684"/>
      <c r="V579" s="7684"/>
      <c r="W579" s="7684"/>
      <c r="X579" s="7684"/>
      <c r="Y579" s="7983"/>
      <c r="Z579" s="7684"/>
      <c r="AA579" s="7654"/>
      <c r="AB579" s="7684"/>
      <c r="AC579" s="7684"/>
      <c r="AD579" s="7684"/>
      <c r="AE579" s="7983"/>
      <c r="AF579" s="7983"/>
      <c r="AG579" s="7684"/>
      <c r="AH579" s="7684"/>
      <c r="AI579" s="7649"/>
      <c r="AJ579" s="7712" t="s">
        <v>1773</v>
      </c>
      <c r="AK579" s="7779">
        <v>112</v>
      </c>
      <c r="AL579" s="7714" t="s">
        <v>101</v>
      </c>
      <c r="AM579" s="7780">
        <v>45701</v>
      </c>
      <c r="AN579" s="7819">
        <v>32.4</v>
      </c>
      <c r="AO579" s="7717" t="s">
        <v>35</v>
      </c>
      <c r="AP579" s="7717">
        <f>(AN579*1000/400)</f>
        <v>81</v>
      </c>
      <c r="AQ579" s="7722">
        <v>1027</v>
      </c>
      <c r="AR579" s="7719">
        <v>45705</v>
      </c>
      <c r="AS579" s="7720">
        <v>45775</v>
      </c>
      <c r="AT579" s="7717">
        <v>24784</v>
      </c>
      <c r="AU579" s="7721">
        <v>32400</v>
      </c>
      <c r="AV579" s="7721">
        <f t="shared" ref="AV579:AV589" si="126">(AU579-AN579*1000)</f>
        <v>0</v>
      </c>
      <c r="AW579" s="7752">
        <f t="shared" ref="AW579:AW589" si="127">(AU579*AQ579/1000)</f>
        <v>33274.800000000003</v>
      </c>
      <c r="AX579" s="7722">
        <f t="shared" si="125"/>
        <v>1663.7400000000002</v>
      </c>
      <c r="AY579" s="7714">
        <v>5</v>
      </c>
      <c r="AZ579" s="7798"/>
      <c r="BU579" s="875"/>
      <c r="BV579" s="876"/>
      <c r="BW579" s="875"/>
      <c r="BX579" s="877"/>
      <c r="BY579" s="878"/>
      <c r="BZ579" s="875"/>
      <c r="CA579" s="879"/>
      <c r="CB579" s="875"/>
      <c r="CC579" s="880"/>
    </row>
    <row r="580" spans="17:81">
      <c r="Q580" s="7684"/>
      <c r="R580" s="7684"/>
      <c r="S580" s="7684"/>
      <c r="T580" s="7684"/>
      <c r="U580" s="7684"/>
      <c r="V580" s="7684"/>
      <c r="W580" s="7684"/>
      <c r="X580" s="7684"/>
      <c r="Y580" s="7983"/>
      <c r="Z580" s="7684"/>
      <c r="AA580" s="7654"/>
      <c r="AB580" s="7684"/>
      <c r="AC580" s="7684"/>
      <c r="AD580" s="7684"/>
      <c r="AE580" s="7983"/>
      <c r="AF580" s="7983"/>
      <c r="AG580" s="7684"/>
      <c r="AH580" s="7684"/>
      <c r="AI580" s="7649"/>
      <c r="AJ580" s="8176" t="s">
        <v>1771</v>
      </c>
      <c r="AK580" s="8178">
        <v>113</v>
      </c>
      <c r="AL580" s="8043" t="s">
        <v>101</v>
      </c>
      <c r="AM580" s="8044">
        <v>45701</v>
      </c>
      <c r="AN580" s="8105">
        <v>150</v>
      </c>
      <c r="AO580" s="8047" t="s">
        <v>35</v>
      </c>
      <c r="AP580" s="8047">
        <f>(AN580*1000/500)</f>
        <v>300</v>
      </c>
      <c r="AQ580" s="8049">
        <v>571</v>
      </c>
      <c r="AR580" s="8046">
        <v>45705</v>
      </c>
      <c r="AS580" s="8400">
        <v>45747</v>
      </c>
      <c r="AT580" s="8047">
        <v>24606</v>
      </c>
      <c r="AU580" s="8048">
        <v>166000</v>
      </c>
      <c r="AV580" s="8048">
        <f t="shared" si="126"/>
        <v>16000</v>
      </c>
      <c r="AW580" s="8181">
        <f t="shared" si="127"/>
        <v>94786</v>
      </c>
      <c r="AX580" s="8045">
        <f t="shared" ref="AX580:AX589" si="128">(AW580*0.05)</f>
        <v>4739.3</v>
      </c>
      <c r="AY580" s="8043">
        <v>5</v>
      </c>
      <c r="AZ580" s="7922"/>
      <c r="BU580" s="875"/>
      <c r="BV580" s="881"/>
      <c r="BW580" s="881"/>
      <c r="BX580" s="884"/>
      <c r="BY580" s="881"/>
      <c r="BZ580" s="881"/>
      <c r="CA580" s="1480"/>
      <c r="CB580" s="881"/>
      <c r="CC580" s="885"/>
    </row>
    <row r="581" spans="17:81">
      <c r="Q581" s="7684"/>
      <c r="R581" s="7684"/>
      <c r="S581" s="7684"/>
      <c r="T581" s="7684"/>
      <c r="U581" s="7684"/>
      <c r="V581" s="7684"/>
      <c r="W581" s="7684"/>
      <c r="X581" s="7684"/>
      <c r="Y581" s="7983"/>
      <c r="Z581" s="7684"/>
      <c r="AA581" s="7654"/>
      <c r="AB581" s="7684"/>
      <c r="AC581" s="7684"/>
      <c r="AD581" s="7684"/>
      <c r="AE581" s="7983"/>
      <c r="AF581" s="7983"/>
      <c r="AG581" s="7684"/>
      <c r="AH581" s="7684"/>
      <c r="AI581" s="7649"/>
      <c r="AJ581" s="8176" t="s">
        <v>1771</v>
      </c>
      <c r="AK581" s="8178">
        <v>114</v>
      </c>
      <c r="AL581" s="8043" t="s">
        <v>796</v>
      </c>
      <c r="AM581" s="8044">
        <v>45717</v>
      </c>
      <c r="AN581" s="8105">
        <v>200</v>
      </c>
      <c r="AO581" s="8047" t="s">
        <v>35</v>
      </c>
      <c r="AP581" s="8047">
        <f>(AN581*1000/500)</f>
        <v>400</v>
      </c>
      <c r="AQ581" s="8049">
        <v>571</v>
      </c>
      <c r="AR581" s="8046">
        <v>45741</v>
      </c>
      <c r="AS581" s="8400">
        <v>45776</v>
      </c>
      <c r="AT581" s="8047">
        <v>24787</v>
      </c>
      <c r="AU581" s="8048">
        <v>103000</v>
      </c>
      <c r="AV581" s="8048">
        <f t="shared" si="126"/>
        <v>-97000</v>
      </c>
      <c r="AW581" s="8181">
        <f t="shared" si="127"/>
        <v>58813</v>
      </c>
      <c r="AX581" s="8045">
        <f t="shared" si="128"/>
        <v>2940.65</v>
      </c>
      <c r="AY581" s="8043">
        <v>5</v>
      </c>
      <c r="AZ581" s="8285"/>
      <c r="BU581" s="726"/>
      <c r="BV581" s="727"/>
      <c r="BW581" s="724"/>
      <c r="BX581" s="725"/>
      <c r="BY581" s="723"/>
      <c r="BZ581" s="724"/>
      <c r="CA581" s="1480"/>
      <c r="CB581" s="881"/>
      <c r="CC581" s="885"/>
    </row>
    <row r="582" spans="17:81">
      <c r="Q582" s="7684"/>
      <c r="R582" s="7684"/>
      <c r="S582" s="7684"/>
      <c r="T582" s="7684"/>
      <c r="U582" s="7684"/>
      <c r="V582" s="7684"/>
      <c r="W582" s="7684"/>
      <c r="X582" s="7684"/>
      <c r="Y582" s="7983"/>
      <c r="Z582" s="7684"/>
      <c r="AA582" s="7654"/>
      <c r="AB582" s="7684"/>
      <c r="AC582" s="7684"/>
      <c r="AD582" s="7684"/>
      <c r="AE582" s="7983"/>
      <c r="AF582" s="7983"/>
      <c r="AG582" s="7684"/>
      <c r="AH582" s="7684"/>
      <c r="AI582" s="7649"/>
      <c r="AJ582" s="7704" t="s">
        <v>1771</v>
      </c>
      <c r="AK582" s="8716">
        <v>114</v>
      </c>
      <c r="AL582" s="7673" t="s">
        <v>796</v>
      </c>
      <c r="AM582" s="7707">
        <v>45717</v>
      </c>
      <c r="AN582" s="7962">
        <v>97</v>
      </c>
      <c r="AO582" s="7671" t="s">
        <v>35</v>
      </c>
      <c r="AP582" s="7671">
        <f>(AN582*1000/500)</f>
        <v>194</v>
      </c>
      <c r="AQ582" s="7681">
        <v>571</v>
      </c>
      <c r="AR582" s="7678">
        <v>45908</v>
      </c>
      <c r="AS582" s="7679">
        <v>45908</v>
      </c>
      <c r="AT582" s="7671"/>
      <c r="AU582" s="7680">
        <v>97000</v>
      </c>
      <c r="AV582" s="7680">
        <f t="shared" si="126"/>
        <v>0</v>
      </c>
      <c r="AW582" s="7710">
        <f t="shared" si="127"/>
        <v>55387</v>
      </c>
      <c r="AX582" s="7677">
        <f>(AW582*0.05)</f>
        <v>2769.3500000000004</v>
      </c>
      <c r="AY582" s="7673">
        <v>5</v>
      </c>
      <c r="AZ582" s="8285"/>
      <c r="BU582" s="875"/>
      <c r="BV582" s="881"/>
      <c r="BW582" s="881"/>
      <c r="BX582" s="884"/>
      <c r="BY582" s="881"/>
      <c r="BZ582" s="881"/>
      <c r="CA582" s="1480"/>
      <c r="CB582" s="881"/>
      <c r="CC582" s="885"/>
    </row>
    <row r="583" spans="17:81">
      <c r="Q583" s="7684"/>
      <c r="R583" s="7684"/>
      <c r="S583" s="7684"/>
      <c r="T583" s="7684"/>
      <c r="U583" s="7684"/>
      <c r="V583" s="7684"/>
      <c r="W583" s="7684"/>
      <c r="X583" s="7684"/>
      <c r="Y583" s="7684"/>
      <c r="Z583" s="7684"/>
      <c r="AA583" s="7654"/>
      <c r="AB583" s="7684"/>
      <c r="AC583" s="7684"/>
      <c r="AD583" s="7684"/>
      <c r="AE583" s="7983"/>
      <c r="AF583" s="7983"/>
      <c r="AG583" s="7684"/>
      <c r="AH583" s="7649"/>
      <c r="AI583" s="7649"/>
      <c r="AJ583" s="7712" t="s">
        <v>1773</v>
      </c>
      <c r="AK583" s="7779">
        <v>115</v>
      </c>
      <c r="AL583" s="7714" t="s">
        <v>796</v>
      </c>
      <c r="AM583" s="7780">
        <v>45717</v>
      </c>
      <c r="AN583" s="7784">
        <v>300</v>
      </c>
      <c r="AO583" s="7717" t="s">
        <v>35</v>
      </c>
      <c r="AP583" s="7717">
        <v>750</v>
      </c>
      <c r="AQ583" s="7722">
        <v>1027</v>
      </c>
      <c r="AR583" s="7719">
        <v>45741</v>
      </c>
      <c r="AS583" s="7720">
        <v>45776</v>
      </c>
      <c r="AT583" s="7717">
        <v>24787</v>
      </c>
      <c r="AU583" s="7721">
        <v>79600</v>
      </c>
      <c r="AV583" s="7721">
        <f t="shared" si="126"/>
        <v>-220400</v>
      </c>
      <c r="AW583" s="7752">
        <f t="shared" si="127"/>
        <v>81749.2</v>
      </c>
      <c r="AX583" s="7722">
        <f t="shared" si="128"/>
        <v>4087.46</v>
      </c>
      <c r="AY583" s="7714">
        <v>5</v>
      </c>
      <c r="AZ583" s="8285"/>
      <c r="BU583" s="875"/>
      <c r="BV583" s="881"/>
      <c r="BW583" s="881"/>
      <c r="BX583" s="884"/>
      <c r="BY583" s="881"/>
      <c r="BZ583" s="881"/>
      <c r="CA583" s="1480"/>
      <c r="CB583" s="881"/>
      <c r="CC583" s="885"/>
    </row>
    <row r="584" spans="17:81">
      <c r="Q584" s="7649"/>
      <c r="R584" s="7649"/>
      <c r="S584" s="7649"/>
      <c r="T584" s="7649"/>
      <c r="U584" s="7649"/>
      <c r="V584" s="7649"/>
      <c r="W584" s="7649"/>
      <c r="X584" s="7649"/>
      <c r="Y584" s="7649"/>
      <c r="Z584" s="7649"/>
      <c r="AA584" s="7649"/>
      <c r="AB584" s="7649"/>
      <c r="AC584" s="7649"/>
      <c r="AD584" s="7649"/>
      <c r="AE584" s="7649"/>
      <c r="AF584" s="7649"/>
      <c r="AG584" s="7649"/>
      <c r="AH584" s="7650"/>
      <c r="AI584" s="7649"/>
      <c r="AJ584" s="7712" t="s">
        <v>1773</v>
      </c>
      <c r="AK584" s="7779">
        <v>115</v>
      </c>
      <c r="AL584" s="7714" t="s">
        <v>796</v>
      </c>
      <c r="AM584" s="7780">
        <v>45717</v>
      </c>
      <c r="AN584" s="7819">
        <v>220.4</v>
      </c>
      <c r="AO584" s="7717" t="s">
        <v>35</v>
      </c>
      <c r="AP584" s="7717">
        <f>(AN584*1000/400)</f>
        <v>551</v>
      </c>
      <c r="AQ584" s="7722">
        <v>1027</v>
      </c>
      <c r="AR584" s="7719">
        <v>45741</v>
      </c>
      <c r="AS584" s="7720">
        <v>45805</v>
      </c>
      <c r="AT584" s="7717">
        <v>24928</v>
      </c>
      <c r="AU584" s="7721">
        <v>70000</v>
      </c>
      <c r="AV584" s="7721">
        <f t="shared" si="126"/>
        <v>-150400</v>
      </c>
      <c r="AW584" s="7752">
        <f t="shared" si="127"/>
        <v>71890</v>
      </c>
      <c r="AX584" s="7722">
        <f t="shared" si="128"/>
        <v>3594.5</v>
      </c>
      <c r="AY584" s="7714">
        <v>5</v>
      </c>
      <c r="AZ584" s="8285"/>
      <c r="BU584" s="875"/>
      <c r="BV584" s="881"/>
      <c r="BW584" s="881"/>
      <c r="BX584" s="884"/>
      <c r="BY584" s="881"/>
      <c r="BZ584" s="881"/>
      <c r="CA584" s="1480"/>
      <c r="CB584" s="881"/>
      <c r="CC584" s="885"/>
    </row>
    <row r="585" spans="17:81">
      <c r="Q585" s="7653"/>
      <c r="R585" s="7653"/>
      <c r="S585" s="7650"/>
      <c r="T585" s="7650"/>
      <c r="U585" s="7650"/>
      <c r="V585" s="7650"/>
      <c r="W585" s="7650"/>
      <c r="X585" s="7650"/>
      <c r="Y585" s="7650"/>
      <c r="Z585" s="7650"/>
      <c r="AA585" s="7650"/>
      <c r="AB585" s="7650"/>
      <c r="AC585" s="7650"/>
      <c r="AD585" s="7650"/>
      <c r="AE585" s="7650"/>
      <c r="AF585" s="7650"/>
      <c r="AG585" s="7650"/>
      <c r="AH585" s="7839"/>
      <c r="AI585" s="7649"/>
      <c r="AJ585" s="7712" t="s">
        <v>1773</v>
      </c>
      <c r="AK585" s="7779">
        <v>115</v>
      </c>
      <c r="AL585" s="7714" t="s">
        <v>796</v>
      </c>
      <c r="AM585" s="7780">
        <v>45717</v>
      </c>
      <c r="AN585" s="7819">
        <v>150.4</v>
      </c>
      <c r="AO585" s="7717" t="s">
        <v>35</v>
      </c>
      <c r="AP585" s="7717">
        <f>(AN585*1000/400)</f>
        <v>376</v>
      </c>
      <c r="AQ585" s="7722">
        <v>1027</v>
      </c>
      <c r="AR585" s="7719">
        <v>45741</v>
      </c>
      <c r="AS585" s="7720">
        <v>45806</v>
      </c>
      <c r="AT585" s="7717">
        <v>24929</v>
      </c>
      <c r="AU585" s="7721">
        <v>24400</v>
      </c>
      <c r="AV585" s="7721">
        <f t="shared" si="126"/>
        <v>-126000</v>
      </c>
      <c r="AW585" s="7752">
        <f t="shared" si="127"/>
        <v>25058.799999999999</v>
      </c>
      <c r="AX585" s="7722">
        <f t="shared" si="128"/>
        <v>1252.94</v>
      </c>
      <c r="AY585" s="7714">
        <v>5</v>
      </c>
      <c r="AZ585" s="8285"/>
      <c r="BU585" s="875"/>
      <c r="BV585" s="881"/>
      <c r="BW585" s="881"/>
      <c r="BX585" s="884"/>
      <c r="BY585" s="881"/>
      <c r="BZ585" s="881"/>
      <c r="CA585" s="1480"/>
      <c r="CB585" s="881"/>
      <c r="CC585" s="885"/>
    </row>
    <row r="586" spans="17:81">
      <c r="Q586" s="7839"/>
      <c r="R586" s="7839"/>
      <c r="S586" s="7839"/>
      <c r="T586" s="7839"/>
      <c r="U586" s="7839"/>
      <c r="V586" s="7839"/>
      <c r="W586" s="7839"/>
      <c r="X586" s="7839"/>
      <c r="Y586" s="7839"/>
      <c r="Z586" s="7839"/>
      <c r="AA586" s="7839"/>
      <c r="AB586" s="7839"/>
      <c r="AC586" s="7839"/>
      <c r="AD586" s="7839"/>
      <c r="AE586" s="7839"/>
      <c r="AF586" s="7839"/>
      <c r="AG586" s="7839"/>
      <c r="AH586" s="7839"/>
      <c r="AI586" s="7649"/>
      <c r="AJ586" s="7712" t="s">
        <v>1773</v>
      </c>
      <c r="AK586" s="8526">
        <v>115</v>
      </c>
      <c r="AL586" s="7714" t="s">
        <v>796</v>
      </c>
      <c r="AM586" s="7780">
        <v>45717</v>
      </c>
      <c r="AN586" s="7819">
        <v>126</v>
      </c>
      <c r="AO586" s="7717" t="s">
        <v>35</v>
      </c>
      <c r="AP586" s="7717">
        <f>(AN586*1000/400)</f>
        <v>315</v>
      </c>
      <c r="AQ586" s="7722">
        <v>1027</v>
      </c>
      <c r="AR586" s="7719">
        <v>45741</v>
      </c>
      <c r="AS586" s="7720">
        <v>45806</v>
      </c>
      <c r="AT586" s="7717">
        <v>25060</v>
      </c>
      <c r="AU586" s="7721">
        <v>109200</v>
      </c>
      <c r="AV586" s="7721">
        <f t="shared" si="126"/>
        <v>-16800</v>
      </c>
      <c r="AW586" s="7752">
        <f t="shared" si="127"/>
        <v>112148.4</v>
      </c>
      <c r="AX586" s="7722">
        <f t="shared" si="128"/>
        <v>5607.42</v>
      </c>
      <c r="AY586" s="7714">
        <v>5</v>
      </c>
      <c r="AZ586" s="8285"/>
    </row>
    <row r="587" spans="17:81" ht="23.4">
      <c r="Q587" s="7839"/>
      <c r="R587" s="7839"/>
      <c r="S587" s="7839"/>
      <c r="T587" s="7839"/>
      <c r="U587" s="7839"/>
      <c r="V587" s="7839"/>
      <c r="W587" s="7839"/>
      <c r="X587" s="7839"/>
      <c r="Y587" s="7839"/>
      <c r="Z587" s="7839"/>
      <c r="AA587" s="7839"/>
      <c r="AB587" s="7839"/>
      <c r="AC587" s="7839"/>
      <c r="AD587" s="7839"/>
      <c r="AE587" s="7839"/>
      <c r="AF587" s="7839"/>
      <c r="AG587" s="7839"/>
      <c r="AH587" s="7839"/>
      <c r="AI587" s="7649"/>
      <c r="AJ587" s="7712" t="s">
        <v>1773</v>
      </c>
      <c r="AK587" s="7779">
        <v>115</v>
      </c>
      <c r="AL587" s="7714" t="s">
        <v>796</v>
      </c>
      <c r="AM587" s="7780">
        <v>45717</v>
      </c>
      <c r="AN587" s="7819">
        <v>16.8</v>
      </c>
      <c r="AO587" s="7717" t="s">
        <v>35</v>
      </c>
      <c r="AP587" s="7717">
        <f>(AN587*1000/400)</f>
        <v>42</v>
      </c>
      <c r="AQ587" s="7722">
        <v>1027</v>
      </c>
      <c r="AR587" s="7719">
        <v>45741</v>
      </c>
      <c r="AS587" s="7720">
        <v>45849</v>
      </c>
      <c r="AT587" s="7717"/>
      <c r="AU587" s="7721">
        <v>11200</v>
      </c>
      <c r="AV587" s="7721">
        <f t="shared" si="126"/>
        <v>-5600</v>
      </c>
      <c r="AW587" s="7752">
        <f t="shared" si="127"/>
        <v>11502.4</v>
      </c>
      <c r="AX587" s="7722">
        <f t="shared" si="128"/>
        <v>575.12</v>
      </c>
      <c r="AY587" s="7714">
        <v>5</v>
      </c>
      <c r="AZ587" s="8285"/>
      <c r="BU587" s="808"/>
      <c r="BX587" s="2"/>
    </row>
    <row r="588" spans="17:81">
      <c r="Q588" s="7839"/>
      <c r="R588" s="7839"/>
      <c r="S588" s="7839"/>
      <c r="T588" s="7839"/>
      <c r="U588" s="7839"/>
      <c r="V588" s="7839"/>
      <c r="W588" s="7839"/>
      <c r="X588" s="7839"/>
      <c r="Y588" s="7839"/>
      <c r="Z588" s="7839"/>
      <c r="AA588" s="7839"/>
      <c r="AB588" s="7839"/>
      <c r="AC588" s="7839"/>
      <c r="AD588" s="7839"/>
      <c r="AE588" s="7839"/>
      <c r="AF588" s="7839"/>
      <c r="AG588" s="7839"/>
      <c r="AH588" s="7839"/>
      <c r="AI588" s="7649"/>
      <c r="AJ588" s="7704" t="s">
        <v>1773</v>
      </c>
      <c r="AK588" s="8716">
        <v>115</v>
      </c>
      <c r="AL588" s="7673" t="s">
        <v>796</v>
      </c>
      <c r="AM588" s="7707">
        <v>45717</v>
      </c>
      <c r="AN588" s="8439">
        <v>5.6</v>
      </c>
      <c r="AO588" s="7671" t="s">
        <v>35</v>
      </c>
      <c r="AP588" s="7671">
        <f>(AN588*1000/400)</f>
        <v>14</v>
      </c>
      <c r="AQ588" s="7681">
        <v>1027</v>
      </c>
      <c r="AR588" s="7678">
        <v>45741</v>
      </c>
      <c r="AS588" s="7679">
        <v>45806</v>
      </c>
      <c r="AT588" s="7671"/>
      <c r="AU588" s="7680">
        <v>5600</v>
      </c>
      <c r="AV588" s="7680">
        <f t="shared" si="126"/>
        <v>0</v>
      </c>
      <c r="AW588" s="7727">
        <f t="shared" si="127"/>
        <v>5751.2</v>
      </c>
      <c r="AX588" s="7681">
        <f t="shared" si="128"/>
        <v>287.56</v>
      </c>
      <c r="AY588" s="7673">
        <v>5</v>
      </c>
      <c r="AZ588" s="8285"/>
      <c r="BU588" s="2605"/>
      <c r="BV588" s="2605"/>
      <c r="BW588" s="1775"/>
      <c r="BX588" s="1775"/>
      <c r="BY588" s="1775"/>
      <c r="BZ588" s="2605"/>
      <c r="CA588" s="1775"/>
      <c r="CB588" s="1775"/>
      <c r="CC588" s="1775"/>
    </row>
    <row r="589" spans="17:81">
      <c r="Q589" s="7852"/>
      <c r="R589" s="7852"/>
      <c r="S589" s="7852"/>
      <c r="T589" s="7852"/>
      <c r="U589" s="8058"/>
      <c r="V589" s="8272"/>
      <c r="W589" s="7855"/>
      <c r="X589" s="7855"/>
      <c r="Y589" s="8237"/>
      <c r="Z589" s="7857"/>
      <c r="AA589" s="7858"/>
      <c r="AB589" s="7852"/>
      <c r="AC589" s="7861"/>
      <c r="AD589" s="7861"/>
      <c r="AE589" s="8237"/>
      <c r="AF589" s="8237"/>
      <c r="AG589" s="7982"/>
      <c r="AH589" s="7839"/>
      <c r="AI589" s="7649"/>
      <c r="AJ589" s="7712" t="s">
        <v>1771</v>
      </c>
      <c r="AK589" s="7779">
        <v>116</v>
      </c>
      <c r="AL589" s="7714" t="s">
        <v>796</v>
      </c>
      <c r="AM589" s="7780">
        <v>45725</v>
      </c>
      <c r="AN589" s="7751">
        <v>200</v>
      </c>
      <c r="AO589" s="7717" t="s">
        <v>35</v>
      </c>
      <c r="AP589" s="7717">
        <f>(AN589*1000/500)</f>
        <v>400</v>
      </c>
      <c r="AQ589" s="7722">
        <v>582.4</v>
      </c>
      <c r="AR589" s="7719">
        <v>45762</v>
      </c>
      <c r="AS589" s="7720">
        <v>45805</v>
      </c>
      <c r="AT589" s="7717">
        <v>24928</v>
      </c>
      <c r="AU589" s="7721">
        <v>70000</v>
      </c>
      <c r="AV589" s="7721">
        <f t="shared" si="126"/>
        <v>-130000</v>
      </c>
      <c r="AW589" s="7756">
        <f t="shared" si="127"/>
        <v>40768</v>
      </c>
      <c r="AX589" s="7762">
        <f t="shared" si="128"/>
        <v>2038.4</v>
      </c>
      <c r="AY589" s="7714">
        <v>5</v>
      </c>
      <c r="AZ589" s="8285"/>
      <c r="BU589" s="1775"/>
      <c r="BV589" s="1775"/>
      <c r="BW589" s="1775"/>
      <c r="BX589" s="1775"/>
      <c r="BY589" s="1775"/>
      <c r="BZ589" s="1775"/>
      <c r="CA589" s="1775"/>
      <c r="CB589" s="1775"/>
      <c r="CC589" s="1775"/>
    </row>
    <row r="590" spans="17:81">
      <c r="Q590" s="7852"/>
      <c r="R590" s="7852"/>
      <c r="S590" s="7852"/>
      <c r="T590" s="7852"/>
      <c r="U590" s="8058"/>
      <c r="V590" s="8272"/>
      <c r="W590" s="7855"/>
      <c r="X590" s="7855"/>
      <c r="Y590" s="8237"/>
      <c r="Z590" s="7857"/>
      <c r="AA590" s="7858"/>
      <c r="AB590" s="7852"/>
      <c r="AC590" s="7861"/>
      <c r="AD590" s="7861"/>
      <c r="AE590" s="8237"/>
      <c r="AF590" s="8237"/>
      <c r="AG590" s="7982"/>
      <c r="AH590" s="7684"/>
      <c r="AI590" s="7649"/>
      <c r="AJ590" s="7712" t="s">
        <v>1771</v>
      </c>
      <c r="AK590" s="7779">
        <v>116</v>
      </c>
      <c r="AL590" s="7714" t="s">
        <v>796</v>
      </c>
      <c r="AM590" s="7780">
        <v>45725</v>
      </c>
      <c r="AN590" s="7751">
        <v>130</v>
      </c>
      <c r="AO590" s="7717" t="s">
        <v>35</v>
      </c>
      <c r="AP590" s="7717">
        <f>(AN590*1000/500)</f>
        <v>260</v>
      </c>
      <c r="AQ590" s="7722">
        <v>582.4</v>
      </c>
      <c r="AR590" s="7719">
        <v>45762</v>
      </c>
      <c r="AS590" s="7720">
        <v>45805</v>
      </c>
      <c r="AT590" s="7717">
        <v>29929</v>
      </c>
      <c r="AU590" s="7721">
        <v>10000</v>
      </c>
      <c r="AV590" s="7721">
        <f t="shared" ref="AV590:AV595" si="129">(AU590-AN590*1000)</f>
        <v>-120000</v>
      </c>
      <c r="AW590" s="7756">
        <f t="shared" ref="AW590:AW595" si="130">(AU590*AQ590/1000)</f>
        <v>5824</v>
      </c>
      <c r="AX590" s="7762">
        <f t="shared" ref="AX590:AX600" si="131">(AW590*0.05)</f>
        <v>291.2</v>
      </c>
      <c r="AY590" s="7714">
        <v>5</v>
      </c>
      <c r="AZ590" s="8285"/>
      <c r="BU590" s="2605"/>
      <c r="BV590" s="2605"/>
      <c r="BW590" s="1775"/>
      <c r="BX590" s="1775"/>
      <c r="BY590" s="1775"/>
      <c r="BZ590" s="2605"/>
      <c r="CA590" s="1775"/>
      <c r="CB590" s="1775"/>
      <c r="CC590" s="1775"/>
    </row>
    <row r="591" spans="17:81">
      <c r="Q591" s="7852"/>
      <c r="R591" s="7852"/>
      <c r="S591" s="7855"/>
      <c r="T591" s="7852"/>
      <c r="U591" s="8058"/>
      <c r="V591" s="7981"/>
      <c r="W591" s="7855"/>
      <c r="X591" s="7855"/>
      <c r="Y591" s="7860"/>
      <c r="Z591" s="7857"/>
      <c r="AA591" s="7858"/>
      <c r="AB591" s="7852"/>
      <c r="AC591" s="7859"/>
      <c r="AD591" s="7859"/>
      <c r="AE591" s="7860"/>
      <c r="AF591" s="7860"/>
      <c r="AG591" s="7982"/>
      <c r="AH591" s="7684"/>
      <c r="AI591" s="7649"/>
      <c r="AJ591" s="7712" t="s">
        <v>1771</v>
      </c>
      <c r="AK591" s="8526">
        <v>116</v>
      </c>
      <c r="AL591" s="7714" t="s">
        <v>796</v>
      </c>
      <c r="AM591" s="7780">
        <v>45725</v>
      </c>
      <c r="AN591" s="7751">
        <v>200</v>
      </c>
      <c r="AO591" s="7717" t="s">
        <v>35</v>
      </c>
      <c r="AP591" s="7717">
        <f>(AN591*1000/500)</f>
        <v>400</v>
      </c>
      <c r="AQ591" s="7722">
        <v>582.4</v>
      </c>
      <c r="AR591" s="7719">
        <v>45762</v>
      </c>
      <c r="AS591" s="7720">
        <v>45762</v>
      </c>
      <c r="AT591" s="7717">
        <v>25060</v>
      </c>
      <c r="AU591" s="7721">
        <v>109000</v>
      </c>
      <c r="AV591" s="7721">
        <f t="shared" si="129"/>
        <v>-91000</v>
      </c>
      <c r="AW591" s="7756">
        <f t="shared" si="130"/>
        <v>63481.599999999999</v>
      </c>
      <c r="AX591" s="7762">
        <f t="shared" si="131"/>
        <v>3174.08</v>
      </c>
      <c r="AY591" s="7714">
        <v>5</v>
      </c>
      <c r="AZ591" s="8285"/>
      <c r="BU591" s="681"/>
      <c r="BV591" s="681"/>
      <c r="BW591" s="682"/>
      <c r="BX591" s="681"/>
      <c r="BY591" s="682"/>
      <c r="BZ591" s="681"/>
      <c r="CA591" s="682"/>
      <c r="CB591" s="681"/>
      <c r="CC591" s="681"/>
    </row>
    <row r="592" spans="17:81">
      <c r="Q592" s="7852"/>
      <c r="R592" s="7852"/>
      <c r="S592" s="7852"/>
      <c r="T592" s="7852"/>
      <c r="U592" s="8058"/>
      <c r="V592" s="8272"/>
      <c r="W592" s="7855"/>
      <c r="X592" s="7855"/>
      <c r="Y592" s="8237"/>
      <c r="Z592" s="7857"/>
      <c r="AA592" s="7858"/>
      <c r="AB592" s="7852"/>
      <c r="AC592" s="7861"/>
      <c r="AD592" s="7861"/>
      <c r="AE592" s="8237"/>
      <c r="AF592" s="8237"/>
      <c r="AG592" s="7982"/>
      <c r="AH592" s="7684"/>
      <c r="AI592" s="7649"/>
      <c r="AJ592" s="8176" t="s">
        <v>1771</v>
      </c>
      <c r="AK592" s="8178">
        <v>116</v>
      </c>
      <c r="AL592" s="8043" t="s">
        <v>796</v>
      </c>
      <c r="AM592" s="8044">
        <v>45725</v>
      </c>
      <c r="AN592" s="8105">
        <v>91</v>
      </c>
      <c r="AO592" s="8047" t="s">
        <v>35</v>
      </c>
      <c r="AP592" s="8047">
        <f>(AN592*1000/500)</f>
        <v>182</v>
      </c>
      <c r="AQ592" s="8049">
        <v>582.4</v>
      </c>
      <c r="AR592" s="8046">
        <v>45762</v>
      </c>
      <c r="AS592" s="8400">
        <v>45849</v>
      </c>
      <c r="AT592" s="8047"/>
      <c r="AU592" s="8048">
        <v>68000</v>
      </c>
      <c r="AV592" s="8048">
        <f t="shared" si="129"/>
        <v>-23000</v>
      </c>
      <c r="AW592" s="8181">
        <f t="shared" si="130"/>
        <v>39603.199999999997</v>
      </c>
      <c r="AX592" s="8045">
        <f t="shared" si="131"/>
        <v>1980.1599999999999</v>
      </c>
      <c r="AY592" s="8043">
        <v>5</v>
      </c>
      <c r="AZ592" s="8285"/>
      <c r="BU592" s="896"/>
      <c r="BV592" s="896"/>
      <c r="BW592" s="896"/>
      <c r="BX592" s="897"/>
      <c r="BY592" s="896"/>
      <c r="BZ592" s="726"/>
      <c r="CA592" s="724"/>
      <c r="CB592" s="896"/>
      <c r="CC592" s="769"/>
    </row>
    <row r="593" spans="17:81">
      <c r="Q593" s="7852"/>
      <c r="R593" s="7855"/>
      <c r="S593" s="7855"/>
      <c r="T593" s="7855"/>
      <c r="U593" s="8058"/>
      <c r="V593" s="7981"/>
      <c r="W593" s="7855"/>
      <c r="X593" s="7855"/>
      <c r="Y593" s="7860"/>
      <c r="Z593" s="7857"/>
      <c r="AA593" s="7858"/>
      <c r="AB593" s="7852"/>
      <c r="AC593" s="7859"/>
      <c r="AD593" s="7859"/>
      <c r="AE593" s="7860"/>
      <c r="AF593" s="7860"/>
      <c r="AG593" s="7982"/>
      <c r="AH593" s="7983"/>
      <c r="AI593" s="7649"/>
      <c r="AJ593" s="7704" t="s">
        <v>1771</v>
      </c>
      <c r="AK593" s="7706">
        <v>116</v>
      </c>
      <c r="AL593" s="7673" t="s">
        <v>796</v>
      </c>
      <c r="AM593" s="7707">
        <v>45725</v>
      </c>
      <c r="AN593" s="7962">
        <v>23</v>
      </c>
      <c r="AO593" s="7671" t="s">
        <v>35</v>
      </c>
      <c r="AP593" s="7671">
        <f>(AN593*1000/500)</f>
        <v>46</v>
      </c>
      <c r="AQ593" s="7681">
        <v>582.4</v>
      </c>
      <c r="AR593" s="7678">
        <v>45908</v>
      </c>
      <c r="AS593" s="7679">
        <v>45908</v>
      </c>
      <c r="AT593" s="7671"/>
      <c r="AU593" s="7680">
        <v>23000</v>
      </c>
      <c r="AV593" s="7680">
        <f t="shared" si="129"/>
        <v>0</v>
      </c>
      <c r="AW593" s="7710">
        <f t="shared" si="130"/>
        <v>13395.2</v>
      </c>
      <c r="AX593" s="7677">
        <f t="shared" si="131"/>
        <v>669.7600000000001</v>
      </c>
      <c r="AY593" s="7673">
        <v>5</v>
      </c>
      <c r="AZ593" s="8285"/>
      <c r="BU593" s="881"/>
      <c r="BV593" s="881"/>
      <c r="BW593" s="881"/>
      <c r="BX593" s="884"/>
      <c r="BY593" s="881"/>
      <c r="BZ593" s="875"/>
      <c r="CA593" s="879"/>
      <c r="CB593" s="881"/>
      <c r="CC593" s="1479"/>
    </row>
    <row r="594" spans="17:81">
      <c r="Q594" s="7852"/>
      <c r="R594" s="7855"/>
      <c r="S594" s="7855"/>
      <c r="T594" s="7855"/>
      <c r="U594" s="8058"/>
      <c r="V594" s="7981"/>
      <c r="W594" s="7855"/>
      <c r="X594" s="7855"/>
      <c r="Y594" s="7860"/>
      <c r="Z594" s="7857"/>
      <c r="AA594" s="7858"/>
      <c r="AB594" s="7852"/>
      <c r="AC594" s="7859"/>
      <c r="AD594" s="7859"/>
      <c r="AE594" s="7860"/>
      <c r="AF594" s="7860"/>
      <c r="AG594" s="7982"/>
      <c r="AH594" s="7684"/>
      <c r="AI594" s="7649"/>
      <c r="AJ594" s="8176" t="s">
        <v>1773</v>
      </c>
      <c r="AK594" s="8178">
        <v>117</v>
      </c>
      <c r="AL594" s="8043" t="s">
        <v>796</v>
      </c>
      <c r="AM594" s="8044">
        <v>45725</v>
      </c>
      <c r="AN594" s="8438">
        <v>200</v>
      </c>
      <c r="AO594" s="8047" t="s">
        <v>35</v>
      </c>
      <c r="AP594" s="8047">
        <f>(AN594*1000/400)</f>
        <v>500</v>
      </c>
      <c r="AQ594" s="8049">
        <v>1047.5</v>
      </c>
      <c r="AR594" s="8046">
        <v>45762</v>
      </c>
      <c r="AS594" s="8400">
        <v>45849</v>
      </c>
      <c r="AT594" s="8047"/>
      <c r="AU594" s="8048">
        <v>22400</v>
      </c>
      <c r="AV594" s="8048">
        <f t="shared" si="129"/>
        <v>-177600</v>
      </c>
      <c r="AW594" s="8108">
        <f t="shared" si="130"/>
        <v>23464</v>
      </c>
      <c r="AX594" s="8049">
        <f t="shared" si="131"/>
        <v>1173.2</v>
      </c>
      <c r="AY594" s="8043">
        <v>5</v>
      </c>
      <c r="AZ594" s="7922"/>
      <c r="BU594" s="881"/>
      <c r="BV594" s="881"/>
      <c r="BW594" s="881"/>
      <c r="BX594" s="884"/>
      <c r="BY594" s="881"/>
      <c r="BZ594" s="875"/>
      <c r="CA594" s="879"/>
      <c r="CB594" s="881"/>
      <c r="CC594" s="1479"/>
    </row>
    <row r="595" spans="17:81">
      <c r="Q595" s="7684"/>
      <c r="R595" s="7684"/>
      <c r="S595" s="7684"/>
      <c r="T595" s="7684"/>
      <c r="U595" s="7684"/>
      <c r="V595" s="7684"/>
      <c r="W595" s="7684"/>
      <c r="X595" s="7684"/>
      <c r="Y595" s="7983"/>
      <c r="Z595" s="7684"/>
      <c r="AA595" s="7654"/>
      <c r="AB595" s="7684"/>
      <c r="AC595" s="7684"/>
      <c r="AD595" s="7684"/>
      <c r="AE595" s="7983"/>
      <c r="AF595" s="7983"/>
      <c r="AG595" s="7684"/>
      <c r="AH595" s="7684"/>
      <c r="AI595" s="7649"/>
      <c r="AJ595" s="7704" t="s">
        <v>1773</v>
      </c>
      <c r="AK595" s="7706">
        <v>117</v>
      </c>
      <c r="AL595" s="7673" t="s">
        <v>796</v>
      </c>
      <c r="AM595" s="7707">
        <v>45725</v>
      </c>
      <c r="AN595" s="8439">
        <v>183</v>
      </c>
      <c r="AO595" s="7671" t="s">
        <v>35</v>
      </c>
      <c r="AP595" s="7671">
        <f>(AN595*1000/400)</f>
        <v>457.5</v>
      </c>
      <c r="AQ595" s="7681">
        <v>1047.5</v>
      </c>
      <c r="AR595" s="7678">
        <v>45908</v>
      </c>
      <c r="AS595" s="7679">
        <v>45908</v>
      </c>
      <c r="AT595" s="7671"/>
      <c r="AU595" s="7680">
        <v>183000</v>
      </c>
      <c r="AV595" s="7680">
        <f t="shared" si="129"/>
        <v>0</v>
      </c>
      <c r="AW595" s="7727">
        <f t="shared" si="130"/>
        <v>191692.5</v>
      </c>
      <c r="AX595" s="7681">
        <f t="shared" si="131"/>
        <v>9584.625</v>
      </c>
      <c r="AY595" s="7673">
        <v>5</v>
      </c>
      <c r="AZ595" s="7922"/>
      <c r="BU595" s="881"/>
      <c r="BV595" s="881"/>
      <c r="BW595" s="896"/>
      <c r="BX595" s="884"/>
      <c r="BY595" s="881"/>
      <c r="BZ595" s="896"/>
      <c r="CA595" s="1480"/>
      <c r="CB595" s="881"/>
      <c r="CC595" s="899"/>
    </row>
    <row r="596" spans="17:81">
      <c r="Q596" s="7684"/>
      <c r="R596" s="7684"/>
      <c r="S596" s="7684"/>
      <c r="T596" s="7684"/>
      <c r="U596" s="7684"/>
      <c r="V596" s="7684"/>
      <c r="W596" s="7684"/>
      <c r="X596" s="7684"/>
      <c r="Y596" s="7983"/>
      <c r="Z596" s="7684"/>
      <c r="AA596" s="7654"/>
      <c r="AB596" s="7684"/>
      <c r="AC596" s="7684"/>
      <c r="AD596" s="7684"/>
      <c r="AE596" s="7983"/>
      <c r="AF596" s="7983"/>
      <c r="AG596" s="7684"/>
      <c r="AH596" s="7684"/>
      <c r="AI596" s="7649"/>
      <c r="AJ596" s="7712" t="s">
        <v>1800</v>
      </c>
      <c r="AK596" s="7779">
        <v>118</v>
      </c>
      <c r="AL596" s="7714" t="s">
        <v>796</v>
      </c>
      <c r="AM596" s="7780">
        <v>45725</v>
      </c>
      <c r="AN596" s="7784">
        <v>15</v>
      </c>
      <c r="AO596" s="7717" t="s">
        <v>35</v>
      </c>
      <c r="AP596" s="7717">
        <f>(AN596*1000/200)</f>
        <v>75</v>
      </c>
      <c r="AQ596" s="7722">
        <v>1611.6</v>
      </c>
      <c r="AR596" s="7719">
        <v>45762</v>
      </c>
      <c r="AS596" s="7720">
        <v>45776</v>
      </c>
      <c r="AT596" s="7717">
        <v>24787</v>
      </c>
      <c r="AU596" s="7721">
        <v>15000</v>
      </c>
      <c r="AV596" s="7721">
        <f>(AU596-AN596*1000)</f>
        <v>0</v>
      </c>
      <c r="AW596" s="7752">
        <f>(AU596*AQ596/1000)</f>
        <v>24174</v>
      </c>
      <c r="AX596" s="7722">
        <f t="shared" si="131"/>
        <v>1208.7</v>
      </c>
      <c r="AY596" s="7714">
        <v>5</v>
      </c>
      <c r="AZ596" s="7922"/>
      <c r="BU596" s="881"/>
      <c r="BV596" s="881"/>
      <c r="BW596" s="896"/>
      <c r="BX596" s="884"/>
      <c r="BY596" s="881"/>
      <c r="BZ596" s="726"/>
      <c r="CA596" s="879"/>
      <c r="CB596" s="881"/>
      <c r="CC596" s="769"/>
    </row>
    <row r="597" spans="17:81">
      <c r="Q597" s="7684"/>
      <c r="R597" s="7684"/>
      <c r="S597" s="7684"/>
      <c r="T597" s="7684"/>
      <c r="U597" s="7684"/>
      <c r="V597" s="7684"/>
      <c r="W597" s="7684"/>
      <c r="X597" s="7684"/>
      <c r="Y597" s="7983"/>
      <c r="Z597" s="7684"/>
      <c r="AA597" s="8276"/>
      <c r="AB597" s="7684"/>
      <c r="AC597" s="7684"/>
      <c r="AD597" s="7684"/>
      <c r="AE597" s="7983"/>
      <c r="AF597" s="7983"/>
      <c r="AG597" s="7684"/>
      <c r="AH597" s="7684"/>
      <c r="AI597" s="7649"/>
      <c r="AJ597" s="7712" t="s">
        <v>1772</v>
      </c>
      <c r="AK597" s="7779">
        <v>119</v>
      </c>
      <c r="AL597" s="7714" t="s">
        <v>101</v>
      </c>
      <c r="AM597" s="7780">
        <v>45786</v>
      </c>
      <c r="AN597" s="7784">
        <v>30</v>
      </c>
      <c r="AO597" s="7717" t="s">
        <v>35</v>
      </c>
      <c r="AP597" s="7717">
        <v>60</v>
      </c>
      <c r="AQ597" s="7722">
        <v>715.5</v>
      </c>
      <c r="AR597" s="7719">
        <v>45792</v>
      </c>
      <c r="AS597" s="7720">
        <v>45805</v>
      </c>
      <c r="AT597" s="7717">
        <v>24928</v>
      </c>
      <c r="AU597" s="7721">
        <v>30000</v>
      </c>
      <c r="AV597" s="7721">
        <f>(AU597-AN597*1000)</f>
        <v>0</v>
      </c>
      <c r="AW597" s="7752">
        <f>(AU597*AQ597/1000)</f>
        <v>21465</v>
      </c>
      <c r="AX597" s="7722">
        <f t="shared" si="131"/>
        <v>1073.25</v>
      </c>
      <c r="AY597" s="7714">
        <v>5</v>
      </c>
      <c r="AZ597" s="7922"/>
      <c r="BU597" s="881"/>
      <c r="BV597" s="881"/>
      <c r="BW597" s="896"/>
      <c r="BX597" s="884"/>
      <c r="BY597" s="881"/>
      <c r="BZ597" s="726"/>
      <c r="CA597" s="879"/>
      <c r="CB597" s="881"/>
      <c r="CC597" s="769"/>
    </row>
    <row r="598" spans="17:81">
      <c r="Q598" s="7684"/>
      <c r="R598" s="7684"/>
      <c r="S598" s="7684"/>
      <c r="T598" s="7684"/>
      <c r="U598" s="7684"/>
      <c r="V598" s="7684"/>
      <c r="W598" s="7684"/>
      <c r="X598" s="7684"/>
      <c r="Y598" s="7983"/>
      <c r="Z598" s="7684"/>
      <c r="AA598" s="7654"/>
      <c r="AB598" s="7684"/>
      <c r="AC598" s="7684"/>
      <c r="AD598" s="7684"/>
      <c r="AE598" s="7983"/>
      <c r="AF598" s="7983"/>
      <c r="AG598" s="7684"/>
      <c r="AH598" s="7684"/>
      <c r="AI598" s="7649"/>
      <c r="AJ598" s="7704" t="s">
        <v>1771</v>
      </c>
      <c r="AK598" s="7706">
        <v>120</v>
      </c>
      <c r="AL598" s="7673" t="s">
        <v>796</v>
      </c>
      <c r="AM598" s="7707">
        <v>45845</v>
      </c>
      <c r="AN598" s="7962">
        <v>120</v>
      </c>
      <c r="AO598" s="7671" t="s">
        <v>35</v>
      </c>
      <c r="AP598" s="7671">
        <f>(AN598*1000/500)</f>
        <v>240</v>
      </c>
      <c r="AQ598" s="7681">
        <v>582.4</v>
      </c>
      <c r="AR598" s="7678">
        <v>45908</v>
      </c>
      <c r="AS598" s="7679">
        <v>45908</v>
      </c>
      <c r="AT598" s="7671"/>
      <c r="AU598" s="7680">
        <v>120000</v>
      </c>
      <c r="AV598" s="7680">
        <f>(AU598-AN598*1000)</f>
        <v>0</v>
      </c>
      <c r="AW598" s="7710">
        <f>(AU598*AQ598/1000)</f>
        <v>69888</v>
      </c>
      <c r="AX598" s="7677">
        <f t="shared" si="131"/>
        <v>3494.4</v>
      </c>
      <c r="AY598" s="7673">
        <v>5</v>
      </c>
      <c r="AZ598" s="8285"/>
      <c r="BU598" s="881"/>
      <c r="BV598" s="881"/>
      <c r="BW598" s="896"/>
      <c r="BX598" s="884"/>
      <c r="BY598" s="881"/>
      <c r="BZ598" s="726"/>
      <c r="CA598" s="879"/>
      <c r="CB598" s="881"/>
      <c r="CC598" s="769"/>
    </row>
    <row r="599" spans="17:81">
      <c r="Q599" s="7684"/>
      <c r="R599" s="7684"/>
      <c r="S599" s="7684"/>
      <c r="T599" s="7684"/>
      <c r="U599" s="7684"/>
      <c r="V599" s="7684"/>
      <c r="W599" s="7684"/>
      <c r="X599" s="7684"/>
      <c r="Y599" s="7983"/>
      <c r="Z599" s="7684"/>
      <c r="AA599" s="7654"/>
      <c r="AB599" s="7684"/>
      <c r="AC599" s="7684"/>
      <c r="AD599" s="7684"/>
      <c r="AE599" s="7983"/>
      <c r="AF599" s="7983"/>
      <c r="AG599" s="7684"/>
      <c r="AH599" s="7684"/>
      <c r="AI599" s="7649"/>
      <c r="AJ599" s="7712" t="s">
        <v>1773</v>
      </c>
      <c r="AK599" s="7779">
        <v>121</v>
      </c>
      <c r="AL599" s="7714" t="s">
        <v>796</v>
      </c>
      <c r="AM599" s="7780">
        <v>45845</v>
      </c>
      <c r="AN599" s="7784">
        <v>100</v>
      </c>
      <c r="AO599" s="7717" t="s">
        <v>35</v>
      </c>
      <c r="AP599" s="7717">
        <f>(AN599*1000/400)</f>
        <v>250</v>
      </c>
      <c r="AQ599" s="7722">
        <v>1047.5</v>
      </c>
      <c r="AR599" s="7719">
        <v>45853</v>
      </c>
      <c r="AS599" s="7720">
        <v>45849</v>
      </c>
      <c r="AT599" s="7717">
        <v>25116</v>
      </c>
      <c r="AU599" s="7721">
        <v>22400</v>
      </c>
      <c r="AV599" s="7721">
        <f>(AU599-AN599*1000)</f>
        <v>-77600</v>
      </c>
      <c r="AW599" s="7752">
        <f>(AU599*AQ599/1000)</f>
        <v>23464</v>
      </c>
      <c r="AX599" s="7722">
        <f t="shared" si="131"/>
        <v>1173.2</v>
      </c>
      <c r="AY599" s="7714">
        <v>5</v>
      </c>
      <c r="AZ599" s="8285"/>
      <c r="BU599" s="881"/>
      <c r="BV599" s="881"/>
      <c r="BW599" s="896"/>
      <c r="BX599" s="884"/>
      <c r="BY599" s="881"/>
      <c r="BZ599" s="726"/>
      <c r="CA599" s="879"/>
      <c r="CB599" s="881"/>
      <c r="CC599" s="769"/>
    </row>
    <row r="600" spans="17:81">
      <c r="Q600" s="7684"/>
      <c r="R600" s="7684"/>
      <c r="S600" s="7684"/>
      <c r="T600" s="7684"/>
      <c r="U600" s="7684"/>
      <c r="V600" s="7684"/>
      <c r="W600" s="7684"/>
      <c r="X600" s="7684"/>
      <c r="Y600" s="7983"/>
      <c r="Z600" s="7684"/>
      <c r="AA600" s="7654"/>
      <c r="AB600" s="7684"/>
      <c r="AC600" s="7684"/>
      <c r="AD600" s="7684"/>
      <c r="AE600" s="7983"/>
      <c r="AF600" s="7983"/>
      <c r="AG600" s="7684"/>
      <c r="AH600" s="7684"/>
      <c r="AI600" s="7649"/>
      <c r="AJ600" s="7704" t="s">
        <v>1773</v>
      </c>
      <c r="AK600" s="7706">
        <v>121</v>
      </c>
      <c r="AL600" s="7673" t="s">
        <v>796</v>
      </c>
      <c r="AM600" s="7707">
        <v>45845</v>
      </c>
      <c r="AN600" s="8439">
        <v>77.599999999999994</v>
      </c>
      <c r="AO600" s="7671" t="s">
        <v>35</v>
      </c>
      <c r="AP600" s="7671">
        <f>(AN600*1000/400)</f>
        <v>194</v>
      </c>
      <c r="AQ600" s="7681">
        <v>1047.5</v>
      </c>
      <c r="AR600" s="7678">
        <v>45908</v>
      </c>
      <c r="AS600" s="7679">
        <v>45908</v>
      </c>
      <c r="AT600" s="7671"/>
      <c r="AU600" s="7680">
        <v>77600</v>
      </c>
      <c r="AV600" s="7680">
        <f>(AU600-AN600*1000)</f>
        <v>0</v>
      </c>
      <c r="AW600" s="7727">
        <f>(AU600*AQ600/1000)</f>
        <v>81286</v>
      </c>
      <c r="AX600" s="7681">
        <f t="shared" si="131"/>
        <v>4064.3</v>
      </c>
      <c r="AY600" s="7673">
        <v>5</v>
      </c>
      <c r="AZ600" s="8285"/>
    </row>
    <row r="601" spans="17:81">
      <c r="Q601" s="7684"/>
      <c r="R601" s="7684"/>
      <c r="S601" s="7684"/>
      <c r="T601" s="7684"/>
      <c r="U601" s="7684"/>
      <c r="V601" s="7684"/>
      <c r="W601" s="7684"/>
      <c r="X601" s="7684"/>
      <c r="Y601" s="7983"/>
      <c r="Z601" s="7684"/>
      <c r="AA601" s="7654"/>
      <c r="AB601" s="7684"/>
      <c r="AC601" s="7684"/>
      <c r="AD601" s="7684"/>
      <c r="AE601" s="7983"/>
      <c r="AF601" s="7983"/>
      <c r="AG601" s="7684"/>
      <c r="AH601" s="7684"/>
      <c r="AI601" s="7649"/>
      <c r="AJ601" s="8321"/>
      <c r="AK601" s="7743"/>
      <c r="AL601" s="7743"/>
      <c r="AM601" s="7743"/>
      <c r="AN601" s="7743"/>
      <c r="AO601" s="7743"/>
      <c r="AP601" s="7743"/>
      <c r="AQ601" s="7743"/>
      <c r="AR601" s="7743"/>
      <c r="AS601" s="7743"/>
      <c r="AT601" s="7743"/>
      <c r="AU601" s="7743"/>
      <c r="AV601" s="7743"/>
      <c r="AW601" s="7743"/>
      <c r="AX601" s="7743"/>
      <c r="AY601" s="7743"/>
      <c r="AZ601" s="8285"/>
    </row>
    <row r="602" spans="17:81">
      <c r="Q602" s="7684"/>
      <c r="R602" s="7684"/>
      <c r="S602" s="7684"/>
      <c r="T602" s="7684"/>
      <c r="U602" s="7684"/>
      <c r="V602" s="7684"/>
      <c r="W602" s="7684"/>
      <c r="X602" s="7684"/>
      <c r="Y602" s="7684"/>
      <c r="Z602" s="7684"/>
      <c r="AA602" s="7654"/>
      <c r="AB602" s="7684"/>
      <c r="AC602" s="7684"/>
      <c r="AD602" s="7684"/>
      <c r="AE602" s="7983"/>
      <c r="AF602" s="7983"/>
      <c r="AG602" s="7684"/>
      <c r="AH602" s="7649"/>
      <c r="AI602" s="7649"/>
      <c r="AJ602" s="8321"/>
      <c r="AK602" s="7743"/>
      <c r="AL602" s="7743"/>
      <c r="AM602" s="7743"/>
      <c r="AN602" s="7743"/>
      <c r="AO602" s="7743"/>
      <c r="AP602" s="7743"/>
      <c r="AQ602" s="7743"/>
      <c r="AR602" s="7743"/>
      <c r="AS602" s="7743"/>
      <c r="AT602" s="7743"/>
      <c r="AU602" s="7743"/>
      <c r="AV602" s="7743"/>
      <c r="AW602" s="7743"/>
      <c r="AX602" s="7743"/>
      <c r="AY602" s="7743"/>
      <c r="AZ602" s="8285"/>
    </row>
    <row r="603" spans="17:81" ht="23.4">
      <c r="Q603" s="7649"/>
      <c r="R603" s="7649"/>
      <c r="S603" s="7649"/>
      <c r="T603" s="7649"/>
      <c r="U603" s="7649"/>
      <c r="V603" s="7649"/>
      <c r="W603" s="7649"/>
      <c r="X603" s="7649"/>
      <c r="Y603" s="7649"/>
      <c r="Z603" s="7649"/>
      <c r="AA603" s="7649"/>
      <c r="AB603" s="7649"/>
      <c r="AC603" s="7649"/>
      <c r="AD603" s="7649"/>
      <c r="AE603" s="7649"/>
      <c r="AF603" s="7649"/>
      <c r="AG603" s="7649"/>
      <c r="AH603" s="7650"/>
      <c r="AI603" s="7649"/>
      <c r="AJ603" s="8321"/>
      <c r="AK603" s="7743"/>
      <c r="AL603" s="7743"/>
      <c r="AM603" s="7743"/>
      <c r="AN603" s="7743"/>
      <c r="AO603" s="7743"/>
      <c r="AP603" s="7743"/>
      <c r="AQ603" s="7743"/>
      <c r="AR603" s="7743"/>
      <c r="AS603" s="7743"/>
      <c r="AT603" s="7743"/>
      <c r="AU603" s="7743"/>
      <c r="AV603" s="7743"/>
      <c r="AW603" s="7743"/>
      <c r="AX603" s="7743"/>
      <c r="AY603" s="7743"/>
      <c r="AZ603" s="8285"/>
      <c r="BU603" s="808"/>
      <c r="BX603" s="2"/>
    </row>
    <row r="604" spans="17:81">
      <c r="Q604" s="7653"/>
      <c r="R604" s="7653"/>
      <c r="S604" s="7650"/>
      <c r="T604" s="7650"/>
      <c r="U604" s="7650"/>
      <c r="V604" s="7650"/>
      <c r="W604" s="7650"/>
      <c r="X604" s="7650"/>
      <c r="Y604" s="7650"/>
      <c r="Z604" s="7650"/>
      <c r="AA604" s="7650"/>
      <c r="AB604" s="7650"/>
      <c r="AC604" s="7650"/>
      <c r="AD604" s="7650"/>
      <c r="AE604" s="7650"/>
      <c r="AF604" s="7650"/>
      <c r="AG604" s="7650"/>
      <c r="AH604" s="7839"/>
      <c r="AI604" s="7649"/>
      <c r="AJ604" s="8321"/>
      <c r="AK604" s="7743"/>
      <c r="AL604" s="7743"/>
      <c r="AM604" s="7743"/>
      <c r="AN604" s="7743"/>
      <c r="AO604" s="7743"/>
      <c r="AP604" s="7743"/>
      <c r="AQ604" s="7743"/>
      <c r="AR604" s="7743"/>
      <c r="AS604" s="7743"/>
      <c r="AT604" s="7743"/>
      <c r="AU604" s="7743"/>
      <c r="AV604" s="7743"/>
      <c r="AW604" s="7743"/>
      <c r="AX604" s="7743"/>
      <c r="AY604" s="7743"/>
      <c r="AZ604" s="8285"/>
      <c r="BU604" s="2605"/>
      <c r="BV604" s="2605"/>
      <c r="BW604" s="1775"/>
      <c r="BX604" s="1775"/>
      <c r="BY604" s="1775"/>
      <c r="BZ604" s="2605"/>
      <c r="CA604" s="1775"/>
      <c r="CB604" s="1775"/>
      <c r="CC604" s="1775"/>
    </row>
    <row r="605" spans="17:81">
      <c r="Q605" s="7839"/>
      <c r="R605" s="7839"/>
      <c r="S605" s="7839"/>
      <c r="T605" s="7839"/>
      <c r="U605" s="7839"/>
      <c r="V605" s="7839"/>
      <c r="W605" s="7839"/>
      <c r="X605" s="7839"/>
      <c r="Y605" s="7839"/>
      <c r="Z605" s="7839"/>
      <c r="AA605" s="7839"/>
      <c r="AB605" s="7839"/>
      <c r="AC605" s="7839"/>
      <c r="AD605" s="7839"/>
      <c r="AE605" s="7839"/>
      <c r="AF605" s="7839"/>
      <c r="AG605" s="7839"/>
      <c r="AH605" s="7839"/>
      <c r="AI605" s="7649"/>
      <c r="AJ605" s="8321"/>
      <c r="AK605" s="7743"/>
      <c r="AL605" s="7743"/>
      <c r="AM605" s="7743"/>
      <c r="AN605" s="7743"/>
      <c r="AO605" s="7743"/>
      <c r="AP605" s="7743"/>
      <c r="AQ605" s="7743"/>
      <c r="AR605" s="7743"/>
      <c r="AS605" s="7743"/>
      <c r="AT605" s="7743"/>
      <c r="AU605" s="7743"/>
      <c r="AV605" s="7743"/>
      <c r="AW605" s="7743"/>
      <c r="AX605" s="7743"/>
      <c r="AY605" s="7743"/>
      <c r="AZ605" s="8285"/>
      <c r="BU605" s="1775"/>
      <c r="BV605" s="1775"/>
      <c r="BW605" s="1775"/>
      <c r="BX605" s="1775"/>
      <c r="BY605" s="1775"/>
      <c r="BZ605" s="1775"/>
      <c r="CA605" s="1775"/>
      <c r="CB605" s="1775"/>
      <c r="CC605" s="1775"/>
    </row>
    <row r="606" spans="17:81">
      <c r="Q606" s="7839"/>
      <c r="R606" s="7839"/>
      <c r="S606" s="7839"/>
      <c r="T606" s="7839"/>
      <c r="U606" s="7839"/>
      <c r="V606" s="7839"/>
      <c r="W606" s="7839"/>
      <c r="X606" s="7839"/>
      <c r="Y606" s="7839"/>
      <c r="Z606" s="7839"/>
      <c r="AA606" s="7839"/>
      <c r="AB606" s="7839"/>
      <c r="AC606" s="7839"/>
      <c r="AD606" s="7839"/>
      <c r="AE606" s="7839"/>
      <c r="AF606" s="7839"/>
      <c r="AG606" s="7839"/>
      <c r="AH606" s="7839"/>
      <c r="AI606" s="7649"/>
      <c r="AJ606" s="8023"/>
      <c r="AK606" s="7759"/>
      <c r="AL606" s="7736"/>
      <c r="AM606" s="7734"/>
      <c r="AN606" s="8037"/>
      <c r="AO606" s="7761"/>
      <c r="AP606" s="7761"/>
      <c r="AQ606" s="7762"/>
      <c r="AR606" s="7746"/>
      <c r="AS606" s="7816"/>
      <c r="AT606" s="7761"/>
      <c r="AU606" s="7878"/>
      <c r="AV606" s="7878"/>
      <c r="AW606" s="7756"/>
      <c r="AX606" s="7762"/>
      <c r="AY606" s="8021"/>
      <c r="AZ606" s="8285"/>
      <c r="BU606" s="2605"/>
      <c r="BV606" s="2605"/>
      <c r="BW606" s="1775"/>
      <c r="BX606" s="1775"/>
      <c r="BY606" s="1775"/>
      <c r="BZ606" s="2605"/>
      <c r="CA606" s="1775"/>
      <c r="CB606" s="1775"/>
      <c r="CC606" s="1775"/>
    </row>
    <row r="607" spans="17:81">
      <c r="Q607" s="7839"/>
      <c r="R607" s="7839"/>
      <c r="S607" s="7839"/>
      <c r="T607" s="7839"/>
      <c r="U607" s="7839"/>
      <c r="V607" s="7839"/>
      <c r="W607" s="7839"/>
      <c r="X607" s="7839"/>
      <c r="Y607" s="7839"/>
      <c r="Z607" s="7839"/>
      <c r="AA607" s="7839"/>
      <c r="AB607" s="7839"/>
      <c r="AC607" s="7839"/>
      <c r="AD607" s="7839"/>
      <c r="AE607" s="7839"/>
      <c r="AF607" s="7839"/>
      <c r="AG607" s="7839"/>
      <c r="AH607" s="7839"/>
      <c r="AI607" s="7649"/>
      <c r="AJ607" s="8023"/>
      <c r="AK607" s="7779"/>
      <c r="AL607" s="7714"/>
      <c r="AM607" s="7780"/>
      <c r="AN607" s="7716"/>
      <c r="AO607" s="7717"/>
      <c r="AP607" s="7713"/>
      <c r="AQ607" s="7722"/>
      <c r="AR607" s="7746"/>
      <c r="AS607" s="7816"/>
      <c r="AT607" s="7717"/>
      <c r="AU607" s="7721"/>
      <c r="AV607" s="7721"/>
      <c r="AW607" s="7756"/>
      <c r="AX607" s="7762"/>
      <c r="AY607" s="7714"/>
      <c r="AZ607" s="8285"/>
      <c r="BU607" s="681"/>
      <c r="BV607" s="681"/>
      <c r="BW607" s="682"/>
      <c r="BX607" s="681"/>
      <c r="BY607" s="682"/>
      <c r="BZ607" s="681"/>
      <c r="CA607" s="682"/>
      <c r="CB607" s="681"/>
      <c r="CC607" s="681"/>
    </row>
    <row r="608" spans="17:81" ht="18" thickBot="1">
      <c r="Q608" s="7852"/>
      <c r="R608" s="7852"/>
      <c r="S608" s="7852"/>
      <c r="T608" s="7852"/>
      <c r="U608" s="8058"/>
      <c r="V608" s="8272"/>
      <c r="W608" s="7855"/>
      <c r="X608" s="7855"/>
      <c r="Y608" s="8237"/>
      <c r="Z608" s="7857"/>
      <c r="AA608" s="7858"/>
      <c r="AB608" s="7852"/>
      <c r="AC608" s="7861"/>
      <c r="AD608" s="7861"/>
      <c r="AE608" s="8237"/>
      <c r="AF608" s="8237"/>
      <c r="AG608" s="7982"/>
      <c r="AH608" s="7839"/>
      <c r="AI608" s="7649"/>
      <c r="AJ608" s="8166" t="s">
        <v>1368</v>
      </c>
      <c r="AK608" s="8019"/>
      <c r="AL608" s="8018"/>
      <c r="AM608" s="8019"/>
      <c r="AN608" s="8019"/>
      <c r="AO608" s="8019"/>
      <c r="AP608" s="7840"/>
      <c r="AQ608" s="8019"/>
      <c r="AR608" s="8019"/>
      <c r="AS608" s="8156"/>
      <c r="AT608" s="8153"/>
      <c r="AU608" s="8157"/>
      <c r="AV608" s="8157"/>
      <c r="AW608" s="8158"/>
      <c r="AX608" s="8159"/>
      <c r="AY608" s="8152"/>
      <c r="AZ608" s="8286"/>
      <c r="BU608" s="875"/>
      <c r="BV608" s="1480"/>
      <c r="BW608" s="881"/>
      <c r="BX608" s="884"/>
      <c r="BY608" s="881"/>
      <c r="BZ608" s="875"/>
      <c r="CA608" s="1480"/>
      <c r="CB608" s="881"/>
      <c r="CC608" s="885"/>
    </row>
    <row r="609" spans="17:211">
      <c r="Q609" s="7852"/>
      <c r="R609" s="7852"/>
      <c r="S609" s="7852"/>
      <c r="T609" s="7852"/>
      <c r="U609" s="8058"/>
      <c r="V609" s="8272"/>
      <c r="W609" s="7855"/>
      <c r="X609" s="7855"/>
      <c r="Y609" s="8237"/>
      <c r="Z609" s="7857"/>
      <c r="AA609" s="7858"/>
      <c r="AB609" s="7852"/>
      <c r="AC609" s="7861"/>
      <c r="AD609" s="7861"/>
      <c r="AE609" s="8237"/>
      <c r="AF609" s="8237"/>
      <c r="AG609" s="7982"/>
      <c r="AH609" s="7684"/>
      <c r="AI609" s="7649"/>
      <c r="AJ609" s="7656"/>
      <c r="AK609" s="7661"/>
      <c r="AL609" s="7662" t="s">
        <v>14</v>
      </c>
      <c r="AM609" s="7662" t="s">
        <v>12</v>
      </c>
      <c r="AN609" s="7662"/>
      <c r="AO609" s="7663"/>
      <c r="AP609" s="8208"/>
      <c r="AQ609" s="8257" t="s">
        <v>15</v>
      </c>
      <c r="AR609" s="7664" t="s">
        <v>12</v>
      </c>
      <c r="AS609" s="8669"/>
      <c r="AT609" s="7717"/>
      <c r="AU609" s="7721"/>
      <c r="AV609" s="7721"/>
      <c r="AW609" s="7752"/>
      <c r="AX609" s="7722"/>
      <c r="AY609" s="7714"/>
      <c r="AZ609" s="8285"/>
      <c r="BU609" s="875"/>
      <c r="BV609" s="4144"/>
      <c r="BW609" s="881"/>
      <c r="BX609" s="884"/>
      <c r="BY609" s="881"/>
      <c r="BZ609" s="875"/>
      <c r="CA609" s="1480"/>
      <c r="CB609" s="881"/>
      <c r="CC609" s="885"/>
    </row>
    <row r="610" spans="17:211">
      <c r="Q610" s="7852"/>
      <c r="R610" s="7852"/>
      <c r="S610" s="7855"/>
      <c r="T610" s="7852"/>
      <c r="U610" s="8058"/>
      <c r="V610" s="7981"/>
      <c r="W610" s="7855"/>
      <c r="X610" s="7855"/>
      <c r="Y610" s="7860"/>
      <c r="Z610" s="7857"/>
      <c r="AA610" s="7858"/>
      <c r="AB610" s="7852"/>
      <c r="AC610" s="7859"/>
      <c r="AD610" s="7859"/>
      <c r="AE610" s="7860"/>
      <c r="AF610" s="7860"/>
      <c r="AG610" s="7982"/>
      <c r="AH610" s="7684"/>
      <c r="AI610" s="7649"/>
      <c r="AJ610" s="7660" t="s">
        <v>4</v>
      </c>
      <c r="AK610" s="7666" t="s">
        <v>18</v>
      </c>
      <c r="AL610" s="7667" t="s">
        <v>19</v>
      </c>
      <c r="AM610" s="7667" t="s">
        <v>19</v>
      </c>
      <c r="AN610" s="7667" t="s">
        <v>20</v>
      </c>
      <c r="AO610" s="7668" t="s">
        <v>21</v>
      </c>
      <c r="AP610" s="8209" t="s">
        <v>1559</v>
      </c>
      <c r="AQ610" s="8258" t="s">
        <v>22</v>
      </c>
      <c r="AR610" s="7669" t="s">
        <v>23</v>
      </c>
      <c r="AS610" s="8669"/>
      <c r="AT610" s="7717"/>
      <c r="AU610" s="7721"/>
      <c r="AV610" s="7721"/>
      <c r="AW610" s="7752"/>
      <c r="AX610" s="7722"/>
      <c r="AY610" s="7863"/>
      <c r="AZ610" s="8285"/>
      <c r="BU610" s="881"/>
      <c r="BV610" s="1480"/>
      <c r="BW610" s="881"/>
      <c r="BX610" s="884"/>
      <c r="BY610" s="881"/>
      <c r="BZ610" s="875"/>
      <c r="CA610" s="879"/>
      <c r="CB610" s="881"/>
      <c r="CC610" s="1479"/>
    </row>
    <row r="611" spans="17:211" ht="15" thickBot="1">
      <c r="Q611" s="7852"/>
      <c r="R611" s="7852"/>
      <c r="S611" s="7852"/>
      <c r="T611" s="7852"/>
      <c r="U611" s="8058"/>
      <c r="V611" s="8272"/>
      <c r="W611" s="7855"/>
      <c r="X611" s="7855"/>
      <c r="Y611" s="8237"/>
      <c r="Z611" s="7857"/>
      <c r="AA611" s="7858"/>
      <c r="AB611" s="7852"/>
      <c r="AC611" s="7861"/>
      <c r="AD611" s="7861"/>
      <c r="AE611" s="8237"/>
      <c r="AF611" s="8237"/>
      <c r="AG611" s="7982"/>
      <c r="AH611" s="7684"/>
      <c r="AI611" s="7649"/>
      <c r="AJ611" s="7665"/>
      <c r="AK611" s="7685"/>
      <c r="AL611" s="7686" t="s">
        <v>3</v>
      </c>
      <c r="AM611" s="7686" t="s">
        <v>18</v>
      </c>
      <c r="AN611" s="7686"/>
      <c r="AO611" s="7687"/>
      <c r="AP611" s="8210"/>
      <c r="AQ611" s="8671" t="s">
        <v>21</v>
      </c>
      <c r="AR611" s="7688" t="s">
        <v>27</v>
      </c>
      <c r="AS611" s="8670"/>
      <c r="AT611" s="8047"/>
      <c r="AU611" s="8048"/>
      <c r="AV611" s="8048"/>
      <c r="AW611" s="8181"/>
      <c r="AX611" s="8045"/>
      <c r="AY611" s="8043"/>
      <c r="AZ611" s="8285"/>
      <c r="BU611" s="881"/>
      <c r="BV611" s="1480"/>
      <c r="BW611" s="896"/>
      <c r="BX611" s="884"/>
      <c r="BY611" s="881"/>
      <c r="BZ611" s="896"/>
      <c r="CA611" s="1480"/>
      <c r="CB611" s="881"/>
      <c r="CC611" s="899"/>
    </row>
    <row r="612" spans="17:211">
      <c r="Q612" s="7852"/>
      <c r="R612" s="7855"/>
      <c r="S612" s="7855"/>
      <c r="T612" s="7855"/>
      <c r="U612" s="8058"/>
      <c r="V612" s="7981"/>
      <c r="W612" s="7855"/>
      <c r="X612" s="7855"/>
      <c r="Y612" s="7860"/>
      <c r="Z612" s="7857"/>
      <c r="AA612" s="7858"/>
      <c r="AB612" s="7852"/>
      <c r="AC612" s="7859"/>
      <c r="AD612" s="7859"/>
      <c r="AE612" s="7860"/>
      <c r="AF612" s="7860"/>
      <c r="AG612" s="7982"/>
      <c r="AH612" s="7983"/>
      <c r="AI612" s="7649"/>
      <c r="AJ612" s="8708" t="s">
        <v>1771</v>
      </c>
      <c r="AK612" s="8072">
        <v>114</v>
      </c>
      <c r="AL612" s="8073" t="s">
        <v>796</v>
      </c>
      <c r="AM612" s="8660">
        <v>45717</v>
      </c>
      <c r="AN612" s="8709">
        <v>97</v>
      </c>
      <c r="AO612" s="8076" t="s">
        <v>35</v>
      </c>
      <c r="AP612" s="8076">
        <f>(AN612*1000/500)</f>
        <v>194</v>
      </c>
      <c r="AQ612" s="8077">
        <v>571</v>
      </c>
      <c r="AR612" s="8710">
        <v>45908</v>
      </c>
      <c r="AS612" s="8672"/>
      <c r="AT612" s="7671"/>
      <c r="AU612" s="7680"/>
      <c r="AV612" s="7680"/>
      <c r="AW612" s="7710"/>
      <c r="AX612" s="7677"/>
      <c r="AY612" s="7673"/>
      <c r="AZ612" s="8285"/>
      <c r="BU612" s="881"/>
      <c r="BV612" s="1480"/>
      <c r="BW612" s="896"/>
      <c r="BX612" s="884"/>
      <c r="BY612" s="881"/>
      <c r="BZ612" s="726"/>
      <c r="CA612" s="879"/>
      <c r="CB612" s="881"/>
      <c r="CC612" s="769"/>
    </row>
    <row r="613" spans="17:211">
      <c r="Q613" s="7852"/>
      <c r="R613" s="7855"/>
      <c r="S613" s="7855"/>
      <c r="T613" s="7855"/>
      <c r="U613" s="8058"/>
      <c r="V613" s="7981"/>
      <c r="W613" s="7855"/>
      <c r="X613" s="7855"/>
      <c r="Y613" s="7860"/>
      <c r="Z613" s="7857"/>
      <c r="AA613" s="7858"/>
      <c r="AB613" s="7852"/>
      <c r="AC613" s="7859"/>
      <c r="AD613" s="7859"/>
      <c r="AE613" s="7860"/>
      <c r="AF613" s="7860"/>
      <c r="AG613" s="7982"/>
      <c r="AH613" s="7684"/>
      <c r="AI613" s="7649"/>
      <c r="AJ613" s="7704" t="s">
        <v>1773</v>
      </c>
      <c r="AK613" s="7706">
        <v>115</v>
      </c>
      <c r="AL613" s="7673" t="s">
        <v>796</v>
      </c>
      <c r="AM613" s="7707">
        <v>45717</v>
      </c>
      <c r="AN613" s="8439">
        <v>5.6</v>
      </c>
      <c r="AO613" s="7671" t="s">
        <v>35</v>
      </c>
      <c r="AP613" s="7671">
        <f>(AN613*1000/400)</f>
        <v>14</v>
      </c>
      <c r="AQ613" s="7681">
        <v>1027</v>
      </c>
      <c r="AR613" s="8711">
        <v>45741</v>
      </c>
      <c r="AS613" s="8670"/>
      <c r="AT613" s="8047"/>
      <c r="AU613" s="8048"/>
      <c r="AV613" s="8048"/>
      <c r="AW613" s="8108"/>
      <c r="AX613" s="8049"/>
      <c r="AY613" s="8043"/>
      <c r="AZ613" s="8285"/>
    </row>
    <row r="614" spans="17:211">
      <c r="Q614" s="7684"/>
      <c r="R614" s="7684"/>
      <c r="S614" s="7684"/>
      <c r="T614" s="7684"/>
      <c r="U614" s="7684"/>
      <c r="V614" s="7684"/>
      <c r="W614" s="7684"/>
      <c r="X614" s="7684"/>
      <c r="Y614" s="7983"/>
      <c r="Z614" s="7684"/>
      <c r="AA614" s="7654"/>
      <c r="AB614" s="7684"/>
      <c r="AC614" s="7684"/>
      <c r="AD614" s="7684"/>
      <c r="AE614" s="7983"/>
      <c r="AF614" s="7983"/>
      <c r="AG614" s="7684"/>
      <c r="AH614" s="7684"/>
      <c r="AI614" s="7649"/>
      <c r="AJ614" s="7704" t="s">
        <v>1771</v>
      </c>
      <c r="AK614" s="7706">
        <v>116</v>
      </c>
      <c r="AL614" s="7673" t="s">
        <v>796</v>
      </c>
      <c r="AM614" s="7707">
        <v>45725</v>
      </c>
      <c r="AN614" s="7962">
        <v>23</v>
      </c>
      <c r="AO614" s="7671" t="s">
        <v>35</v>
      </c>
      <c r="AP614" s="7671">
        <f>(AN614*1000/500)</f>
        <v>46</v>
      </c>
      <c r="AQ614" s="7681">
        <v>582.4</v>
      </c>
      <c r="AR614" s="8711">
        <v>45908</v>
      </c>
      <c r="AS614" s="8670"/>
      <c r="AT614" s="8047"/>
      <c r="AU614" s="8048"/>
      <c r="AV614" s="8048"/>
      <c r="AW614" s="8108"/>
      <c r="AX614" s="8049"/>
      <c r="AY614" s="8043"/>
      <c r="AZ614" s="8285"/>
    </row>
    <row r="615" spans="17:211">
      <c r="Q615" s="7684"/>
      <c r="R615" s="7684"/>
      <c r="S615" s="7684"/>
      <c r="T615" s="7684"/>
      <c r="U615" s="7684"/>
      <c r="V615" s="7684"/>
      <c r="W615" s="7684"/>
      <c r="X615" s="7684"/>
      <c r="Y615" s="7983"/>
      <c r="Z615" s="7684"/>
      <c r="AA615" s="7654"/>
      <c r="AB615" s="7684"/>
      <c r="AC615" s="7684"/>
      <c r="AD615" s="7684"/>
      <c r="AE615" s="7983"/>
      <c r="AF615" s="7983"/>
      <c r="AG615" s="7684"/>
      <c r="AH615" s="7684"/>
      <c r="AI615" s="7649"/>
      <c r="AJ615" s="7704" t="s">
        <v>1773</v>
      </c>
      <c r="AK615" s="7706">
        <v>117</v>
      </c>
      <c r="AL615" s="7673" t="s">
        <v>796</v>
      </c>
      <c r="AM615" s="7707">
        <v>45725</v>
      </c>
      <c r="AN615" s="8439">
        <v>183.2</v>
      </c>
      <c r="AO615" s="7671" t="s">
        <v>35</v>
      </c>
      <c r="AP615" s="7671">
        <f>(AN615*1000/400)</f>
        <v>458</v>
      </c>
      <c r="AQ615" s="7681">
        <v>1047.5</v>
      </c>
      <c r="AR615" s="8711">
        <v>45908</v>
      </c>
      <c r="AS615" s="8704"/>
      <c r="AT615" s="7671"/>
      <c r="AU615" s="7680"/>
      <c r="AV615" s="7680"/>
      <c r="AW615" s="7727"/>
      <c r="AX615" s="7681"/>
      <c r="AY615" s="7673"/>
      <c r="AZ615" s="8264"/>
    </row>
    <row r="616" spans="17:211">
      <c r="Q616" s="7684"/>
      <c r="R616" s="7684"/>
      <c r="S616" s="7684"/>
      <c r="T616" s="7684"/>
      <c r="U616" s="7684"/>
      <c r="V616" s="7684"/>
      <c r="W616" s="7684"/>
      <c r="X616" s="7684"/>
      <c r="Y616" s="7983"/>
      <c r="Z616" s="7684"/>
      <c r="AA616" s="8276"/>
      <c r="AB616" s="7684"/>
      <c r="AC616" s="7684"/>
      <c r="AD616" s="7684"/>
      <c r="AE616" s="7983"/>
      <c r="AF616" s="7983"/>
      <c r="AG616" s="7684"/>
      <c r="AH616" s="7684"/>
      <c r="AI616" s="7649"/>
      <c r="AJ616" s="7704" t="s">
        <v>1771</v>
      </c>
      <c r="AK616" s="7706">
        <v>120</v>
      </c>
      <c r="AL616" s="7673" t="s">
        <v>796</v>
      </c>
      <c r="AM616" s="7707">
        <v>45845</v>
      </c>
      <c r="AN616" s="7962">
        <v>120</v>
      </c>
      <c r="AO616" s="7671" t="s">
        <v>35</v>
      </c>
      <c r="AP616" s="7671">
        <f>(AN616*1000/500)</f>
        <v>240</v>
      </c>
      <c r="AQ616" s="7681">
        <v>582.4</v>
      </c>
      <c r="AR616" s="8711">
        <v>45908</v>
      </c>
      <c r="AS616" s="8705"/>
      <c r="AT616" s="7743"/>
      <c r="AU616" s="7743"/>
      <c r="AV616" s="7743"/>
      <c r="AW616" s="7743"/>
      <c r="AX616" s="7743"/>
      <c r="AY616" s="7743"/>
      <c r="AZ616" s="7949"/>
    </row>
    <row r="617" spans="17:211" ht="15" thickBot="1">
      <c r="Q617" s="7684"/>
      <c r="R617" s="7684"/>
      <c r="S617" s="7684"/>
      <c r="T617" s="7684"/>
      <c r="U617" s="7684"/>
      <c r="V617" s="7684"/>
      <c r="W617" s="7684"/>
      <c r="X617" s="7684"/>
      <c r="Y617" s="7983"/>
      <c r="Z617" s="7684"/>
      <c r="AA617" s="7654"/>
      <c r="AB617" s="7684"/>
      <c r="AC617" s="7684"/>
      <c r="AD617" s="7684"/>
      <c r="AE617" s="7983"/>
      <c r="AF617" s="7983"/>
      <c r="AG617" s="7684"/>
      <c r="AH617" s="7684"/>
      <c r="AI617" s="7649"/>
      <c r="AJ617" s="7965" t="s">
        <v>1773</v>
      </c>
      <c r="AK617" s="8712">
        <v>121</v>
      </c>
      <c r="AL617" s="7973" t="s">
        <v>796</v>
      </c>
      <c r="AM617" s="8713">
        <v>45845</v>
      </c>
      <c r="AN617" s="8714">
        <v>77.599999999999994</v>
      </c>
      <c r="AO617" s="7967" t="s">
        <v>35</v>
      </c>
      <c r="AP617" s="7967">
        <f>(AN617*1000/400)</f>
        <v>194</v>
      </c>
      <c r="AQ617" s="7970">
        <v>1047.5</v>
      </c>
      <c r="AR617" s="8715">
        <v>45908</v>
      </c>
      <c r="AS617" s="8705"/>
      <c r="AT617" s="7743"/>
      <c r="AU617" s="7743"/>
      <c r="AV617" s="7743"/>
      <c r="AW617" s="7743"/>
      <c r="AX617" s="7743"/>
      <c r="AY617" s="7743"/>
      <c r="AZ617" s="7949"/>
      <c r="BA617" s="1182"/>
      <c r="BB617" s="1182"/>
      <c r="BC617" s="7576"/>
      <c r="BD617" s="6404"/>
      <c r="BE617" s="1186"/>
      <c r="BF617" s="7575"/>
      <c r="BG617" s="1182"/>
      <c r="BH617" s="1182"/>
      <c r="BI617" s="6409"/>
      <c r="BJ617" s="4091"/>
      <c r="BK617" s="6883"/>
      <c r="BL617" s="1182"/>
      <c r="BM617" s="6410"/>
      <c r="BN617" s="6410"/>
      <c r="BO617" s="6405"/>
      <c r="BP617" s="6409"/>
      <c r="BQ617" s="6404"/>
      <c r="BR617" s="8320"/>
      <c r="GL617"/>
      <c r="HC617" s="3850"/>
    </row>
    <row r="618" spans="17:211">
      <c r="Q618" s="7684"/>
      <c r="R618" s="7684"/>
      <c r="S618" s="7684"/>
      <c r="T618" s="7684"/>
      <c r="U618" s="7684"/>
      <c r="V618" s="7684"/>
      <c r="W618" s="7684"/>
      <c r="X618" s="7684"/>
      <c r="Y618" s="7983"/>
      <c r="Z618" s="7684"/>
      <c r="AA618" s="7654"/>
      <c r="AB618" s="7684"/>
      <c r="AC618" s="7684"/>
      <c r="AD618" s="7684"/>
      <c r="AE618" s="7983"/>
      <c r="AF618" s="7983"/>
      <c r="AG618" s="7684"/>
      <c r="AH618" s="7684"/>
      <c r="AI618" s="7649"/>
      <c r="AJ618" s="8706"/>
      <c r="AK618" s="8707"/>
      <c r="AL618" s="8707"/>
      <c r="AM618" s="8707"/>
      <c r="AN618" s="8707"/>
      <c r="AO618" s="8707"/>
      <c r="AP618" s="8707"/>
      <c r="AQ618" s="8707"/>
      <c r="AR618" s="8707"/>
      <c r="AS618" s="7743"/>
      <c r="AT618" s="7743"/>
      <c r="AU618" s="7743"/>
      <c r="AV618" s="7743"/>
      <c r="AW618" s="7743"/>
      <c r="AX618" s="7743"/>
      <c r="AY618" s="7743"/>
      <c r="AZ618" s="7949"/>
      <c r="BA618" s="1182"/>
      <c r="BB618" s="1182"/>
      <c r="BC618" s="7576"/>
      <c r="BD618" s="6404"/>
      <c r="BE618" s="1186"/>
      <c r="BF618" s="7575"/>
      <c r="BG618" s="1182"/>
      <c r="BH618" s="1182"/>
      <c r="BI618" s="6409"/>
      <c r="BJ618" s="4091"/>
      <c r="BK618" s="6883"/>
      <c r="BL618" s="1182"/>
      <c r="BM618" s="6410"/>
      <c r="BN618" s="6410"/>
      <c r="BO618" s="6405"/>
      <c r="BP618" s="6409"/>
      <c r="BQ618" s="6404"/>
      <c r="BR618" s="8320"/>
      <c r="GL618"/>
      <c r="HC618" s="3850"/>
    </row>
    <row r="619" spans="17:211">
      <c r="Q619" s="7684"/>
      <c r="R619" s="7684"/>
      <c r="S619" s="7684"/>
      <c r="T619" s="7684"/>
      <c r="U619" s="7684"/>
      <c r="V619" s="7684"/>
      <c r="W619" s="7684"/>
      <c r="X619" s="7684"/>
      <c r="Y619" s="7983"/>
      <c r="Z619" s="7684"/>
      <c r="AA619" s="7654"/>
      <c r="AB619" s="7684"/>
      <c r="AC619" s="7684"/>
      <c r="AD619" s="7684"/>
      <c r="AE619" s="7983"/>
      <c r="AF619" s="7983"/>
      <c r="AG619" s="7684"/>
      <c r="AH619" s="7684"/>
      <c r="AI619" s="7649"/>
      <c r="AJ619" s="8321"/>
      <c r="AK619" s="7743"/>
      <c r="AL619" s="7743"/>
      <c r="AM619" s="7743"/>
      <c r="AN619" s="7743"/>
      <c r="AO619" s="7743"/>
      <c r="AP619" s="7743"/>
      <c r="AQ619" s="7743"/>
      <c r="AR619" s="7743"/>
      <c r="AS619" s="7743"/>
      <c r="AT619" s="7743"/>
      <c r="AU619" s="7743"/>
      <c r="AV619" s="7743"/>
      <c r="AW619" s="7743"/>
      <c r="AX619" s="7743"/>
      <c r="AY619" s="7743"/>
      <c r="AZ619" s="7949"/>
      <c r="BA619" s="1182"/>
      <c r="BB619" s="1182"/>
      <c r="BC619" s="7576"/>
      <c r="BD619" s="6404"/>
      <c r="BE619" s="1186"/>
      <c r="BF619" s="7575"/>
      <c r="BG619" s="1182"/>
      <c r="BH619" s="1182"/>
      <c r="BI619" s="6409"/>
      <c r="BJ619" s="4091"/>
      <c r="BK619" s="6883"/>
      <c r="BL619" s="1182"/>
      <c r="BM619" s="6410"/>
      <c r="BN619" s="6410"/>
      <c r="BO619" s="6405"/>
      <c r="BP619" s="6409"/>
      <c r="BQ619" s="6404"/>
      <c r="BR619" s="8320"/>
      <c r="GL619"/>
      <c r="HC619" s="3850"/>
    </row>
    <row r="620" spans="17:211">
      <c r="Q620" s="7684"/>
      <c r="R620" s="7684"/>
      <c r="S620" s="7684"/>
      <c r="T620" s="7684"/>
      <c r="U620" s="7684"/>
      <c r="V620" s="7684"/>
      <c r="W620" s="7684"/>
      <c r="X620" s="7684"/>
      <c r="Y620" s="7983"/>
      <c r="Z620" s="7684"/>
      <c r="AA620" s="7654"/>
      <c r="AB620" s="7684"/>
      <c r="AC620" s="7684"/>
      <c r="AD620" s="7684"/>
      <c r="AE620" s="7983"/>
      <c r="AF620" s="7983"/>
      <c r="AG620" s="7684"/>
      <c r="AH620" s="7684"/>
      <c r="AI620" s="7649"/>
      <c r="AJ620" s="8321"/>
      <c r="AK620" s="7743"/>
      <c r="AL620" s="7743"/>
      <c r="AM620" s="7743"/>
      <c r="AN620" s="7743"/>
      <c r="AO620" s="7743"/>
      <c r="AP620" s="7743"/>
      <c r="AQ620" s="7743"/>
      <c r="AR620" s="7743"/>
      <c r="AS620" s="7743"/>
      <c r="AT620" s="7743"/>
      <c r="AU620" s="7743"/>
      <c r="AV620" s="7743"/>
      <c r="AW620" s="7743"/>
      <c r="AX620" s="7743"/>
      <c r="AY620" s="7743"/>
      <c r="AZ620" s="7949"/>
      <c r="BA620" s="1182"/>
      <c r="BB620" s="1182"/>
      <c r="BC620" s="7576"/>
      <c r="BD620" s="6404"/>
      <c r="BE620" s="1186"/>
      <c r="BF620" s="7575"/>
      <c r="BG620" s="1182"/>
      <c r="BH620" s="1182"/>
      <c r="BI620" s="6409"/>
      <c r="BJ620" s="4091"/>
      <c r="BK620" s="6883"/>
      <c r="BL620" s="1182"/>
      <c r="BM620" s="6410"/>
      <c r="BN620" s="6410"/>
      <c r="BO620" s="6405"/>
      <c r="BP620" s="6409"/>
      <c r="BQ620" s="6404"/>
      <c r="BR620" s="8320"/>
      <c r="GL620"/>
      <c r="HC620" s="3850"/>
    </row>
    <row r="621" spans="17:211">
      <c r="Q621" s="7684"/>
      <c r="R621" s="7684"/>
      <c r="S621" s="7684"/>
      <c r="T621" s="7684"/>
      <c r="U621" s="7684"/>
      <c r="V621" s="7684"/>
      <c r="W621" s="7684"/>
      <c r="X621" s="7684"/>
      <c r="Y621" s="7684"/>
      <c r="Z621" s="7684"/>
      <c r="AA621" s="7654"/>
      <c r="AB621" s="7684"/>
      <c r="AC621" s="7684"/>
      <c r="AD621" s="7684"/>
      <c r="AE621" s="7983"/>
      <c r="AF621" s="7983"/>
      <c r="AG621" s="7684"/>
      <c r="AH621" s="7649"/>
      <c r="AI621" s="7649"/>
      <c r="AJ621" s="8321"/>
      <c r="AK621" s="7743"/>
      <c r="AL621" s="7743"/>
      <c r="AM621" s="7743"/>
      <c r="AN621" s="7743"/>
      <c r="AO621" s="7743"/>
      <c r="AP621" s="7743"/>
      <c r="AQ621" s="7743"/>
      <c r="AR621" s="7743"/>
      <c r="AS621" s="7743"/>
      <c r="AT621" s="7743"/>
      <c r="AU621" s="7743"/>
      <c r="AV621" s="7743"/>
      <c r="AW621" s="7743"/>
      <c r="AX621" s="7743"/>
      <c r="AY621" s="7743"/>
      <c r="AZ621" s="7949"/>
      <c r="BA621" s="1182"/>
      <c r="BB621" s="1182"/>
      <c r="BC621" s="7576"/>
      <c r="BD621" s="6404"/>
      <c r="BE621" s="1186"/>
      <c r="BF621" s="7575"/>
      <c r="BG621" s="1182"/>
      <c r="BH621" s="1182"/>
      <c r="BI621" s="6409"/>
      <c r="BJ621" s="4091"/>
      <c r="BK621" s="6883"/>
      <c r="BL621" s="1182"/>
      <c r="BM621" s="6410"/>
      <c r="BN621" s="6410"/>
      <c r="BO621" s="6405"/>
      <c r="BP621" s="6409"/>
      <c r="BQ621" s="6404"/>
      <c r="BR621" s="8320"/>
      <c r="GL621"/>
      <c r="HC621" s="3850"/>
    </row>
    <row r="622" spans="17:211">
      <c r="Q622" s="7649"/>
      <c r="R622" s="7649"/>
      <c r="S622" s="7649"/>
      <c r="T622" s="7649"/>
      <c r="U622" s="7649"/>
      <c r="V622" s="7649"/>
      <c r="W622" s="7649"/>
      <c r="X622" s="7649"/>
      <c r="Y622" s="7649"/>
      <c r="Z622" s="7649"/>
      <c r="AA622" s="7649"/>
      <c r="AB622" s="7649"/>
      <c r="AC622" s="7649"/>
      <c r="AD622" s="7649"/>
      <c r="AE622" s="7649"/>
      <c r="AF622" s="7649"/>
      <c r="AG622" s="7649"/>
      <c r="AH622" s="7650"/>
      <c r="AI622" s="7649"/>
      <c r="AJ622" s="8321"/>
      <c r="AK622" s="7743"/>
      <c r="AL622" s="7743"/>
      <c r="AM622" s="7743"/>
      <c r="AN622" s="7743"/>
      <c r="AO622" s="7743"/>
      <c r="AP622" s="7743"/>
      <c r="AQ622" s="7743"/>
      <c r="AR622" s="7743"/>
      <c r="AS622" s="7743"/>
      <c r="AT622" s="7743"/>
      <c r="AU622" s="7743"/>
      <c r="AV622" s="7743"/>
      <c r="AW622" s="7743"/>
      <c r="AX622" s="7743"/>
      <c r="AY622" s="7743"/>
      <c r="AZ622" s="7949"/>
      <c r="BA622" s="1182"/>
      <c r="BB622" s="1182"/>
      <c r="BC622" s="7576"/>
      <c r="BD622" s="6404"/>
      <c r="BE622" s="1186"/>
      <c r="BF622" s="7575"/>
      <c r="BG622" s="1182"/>
      <c r="BH622" s="1182"/>
      <c r="BI622" s="6409"/>
      <c r="BJ622" s="4091"/>
      <c r="BK622" s="6883"/>
      <c r="BL622" s="1182"/>
      <c r="BM622" s="6410"/>
      <c r="BN622" s="6410"/>
      <c r="BO622" s="6405"/>
      <c r="BP622" s="6409"/>
      <c r="BQ622" s="6404"/>
      <c r="BR622" s="8320"/>
      <c r="GL622"/>
      <c r="HC622" s="3850"/>
    </row>
    <row r="623" spans="17:211" ht="15" thickBot="1">
      <c r="Q623" s="7653"/>
      <c r="R623" s="7653"/>
      <c r="S623" s="7650"/>
      <c r="T623" s="7650"/>
      <c r="U623" s="7650"/>
      <c r="V623" s="7650"/>
      <c r="W623" s="7650"/>
      <c r="X623" s="7650"/>
      <c r="Y623" s="7650"/>
      <c r="Z623" s="7650"/>
      <c r="AA623" s="7650"/>
      <c r="AB623" s="7650"/>
      <c r="AC623" s="7650"/>
      <c r="AD623" s="7650"/>
      <c r="AE623" s="7650"/>
      <c r="AF623" s="7650"/>
      <c r="AG623" s="7650"/>
      <c r="AH623" s="7839"/>
      <c r="AI623" s="7649"/>
      <c r="AJ623" s="8325"/>
      <c r="AK623" s="7777"/>
      <c r="AL623" s="7777"/>
      <c r="AM623" s="7777"/>
      <c r="AN623" s="7777"/>
      <c r="AO623" s="7777"/>
      <c r="AP623" s="7777"/>
      <c r="AQ623" s="7777"/>
      <c r="AR623" s="7777"/>
      <c r="AS623" s="7777"/>
      <c r="AT623" s="7777"/>
      <c r="AU623" s="7777"/>
      <c r="AV623" s="7777"/>
      <c r="AW623" s="7777"/>
      <c r="AX623" s="7777"/>
      <c r="AY623" s="7777"/>
      <c r="AZ623" s="8006"/>
    </row>
    <row r="624" spans="17:211">
      <c r="Q624" s="7839"/>
      <c r="R624" s="7839"/>
      <c r="S624" s="7839"/>
      <c r="T624" s="7839"/>
      <c r="U624" s="7839"/>
      <c r="V624" s="7839"/>
      <c r="W624" s="7839"/>
      <c r="X624" s="7839"/>
      <c r="Y624" s="7839"/>
      <c r="Z624" s="7839"/>
      <c r="AA624" s="7839"/>
      <c r="AB624" s="7839"/>
      <c r="AC624" s="7839"/>
      <c r="AD624" s="7839"/>
      <c r="AE624" s="7839"/>
      <c r="AF624" s="7839"/>
      <c r="AG624" s="7839"/>
      <c r="AH624" s="7839"/>
      <c r="AI624" s="7649"/>
      <c r="AJ624" s="8385"/>
      <c r="AK624" s="7988"/>
      <c r="AL624" s="7988"/>
      <c r="AM624" s="7988"/>
      <c r="AN624" s="7988"/>
      <c r="AO624" s="7988"/>
      <c r="AP624" s="7988"/>
      <c r="AQ624" s="7988"/>
      <c r="AR624" s="7649"/>
      <c r="AS624" s="7988"/>
      <c r="AT624" s="7988"/>
      <c r="AU624" s="8386"/>
      <c r="AV624" s="8386"/>
      <c r="AW624" s="7988"/>
      <c r="AX624" s="7988"/>
      <c r="AY624" s="7649"/>
      <c r="AZ624" s="8387"/>
    </row>
    <row r="625" spans="17:52">
      <c r="Q625" s="7839"/>
      <c r="R625" s="7839"/>
      <c r="S625" s="7839"/>
      <c r="T625" s="7839"/>
      <c r="U625" s="7839"/>
      <c r="V625" s="7839"/>
      <c r="W625" s="7839"/>
      <c r="X625" s="7839"/>
      <c r="Y625" s="7839"/>
      <c r="Z625" s="7839"/>
      <c r="AA625" s="7839"/>
      <c r="AB625" s="7839"/>
      <c r="AC625" s="7839"/>
      <c r="AD625" s="7839"/>
      <c r="AE625" s="7839"/>
      <c r="AF625" s="7839"/>
      <c r="AG625" s="7839"/>
      <c r="AH625" s="7839"/>
      <c r="AI625" s="7649"/>
      <c r="AJ625" s="8385"/>
      <c r="AK625" s="7988"/>
      <c r="AL625" s="7988"/>
      <c r="AM625" s="7988"/>
      <c r="AN625" s="7988"/>
      <c r="AO625" s="7988"/>
      <c r="AP625" s="7988"/>
      <c r="AQ625" s="7988"/>
      <c r="AR625" s="7649"/>
      <c r="AS625" s="7988"/>
      <c r="AT625" s="7988"/>
      <c r="AU625" s="8386"/>
      <c r="AV625" s="8386"/>
      <c r="AW625" s="7988"/>
      <c r="AX625" s="7988"/>
      <c r="AY625" s="7649"/>
      <c r="AZ625" s="8387"/>
    </row>
    <row r="626" spans="17:52" ht="24" thickBot="1">
      <c r="Q626" s="7839"/>
      <c r="R626" s="7839"/>
      <c r="S626" s="7839"/>
      <c r="T626" s="7839"/>
      <c r="U626" s="7839"/>
      <c r="V626" s="7839"/>
      <c r="W626" s="7839"/>
      <c r="X626" s="7839"/>
      <c r="Y626" s="7839"/>
      <c r="Z626" s="7839"/>
      <c r="AA626" s="7839"/>
      <c r="AB626" s="7839"/>
      <c r="AC626" s="7839"/>
      <c r="AD626" s="7839"/>
      <c r="AE626" s="7839"/>
      <c r="AF626" s="7839"/>
      <c r="AG626" s="7839"/>
      <c r="AH626" s="7839"/>
      <c r="AI626" s="7649"/>
      <c r="AJ626" s="8388" t="s">
        <v>1453</v>
      </c>
      <c r="AK626" s="8290"/>
      <c r="AL626" s="8291" t="s">
        <v>1454</v>
      </c>
      <c r="AM626" s="8291"/>
      <c r="AN626" s="8292"/>
      <c r="AO626" s="8291"/>
      <c r="AP626" s="8291"/>
      <c r="AQ626" s="8291"/>
      <c r="AR626" s="8291"/>
      <c r="AS626" s="8291"/>
      <c r="AT626" s="8291"/>
      <c r="AU626" s="8291"/>
      <c r="AV626" s="8293"/>
      <c r="AW626" s="8294"/>
      <c r="AX626" s="8294"/>
      <c r="AY626" s="8291"/>
      <c r="AZ626" s="8387"/>
    </row>
    <row r="627" spans="17:52">
      <c r="Q627" s="7852"/>
      <c r="R627" s="7852"/>
      <c r="S627" s="7852"/>
      <c r="T627" s="7852"/>
      <c r="U627" s="8058"/>
      <c r="V627" s="8272"/>
      <c r="W627" s="7855"/>
      <c r="X627" s="7855"/>
      <c r="Y627" s="8237"/>
      <c r="Z627" s="7857"/>
      <c r="AA627" s="7858"/>
      <c r="AB627" s="7852"/>
      <c r="AC627" s="7861"/>
      <c r="AD627" s="7861"/>
      <c r="AE627" s="8237"/>
      <c r="AF627" s="8237"/>
      <c r="AG627" s="7982"/>
      <c r="AH627" s="7839"/>
      <c r="AI627" s="7649"/>
      <c r="AJ627" s="7656"/>
      <c r="AK627" s="7661"/>
      <c r="AL627" s="7662" t="s">
        <v>14</v>
      </c>
      <c r="AM627" s="7662" t="s">
        <v>12</v>
      </c>
      <c r="AN627" s="7662"/>
      <c r="AO627" s="7662"/>
      <c r="AP627" s="7662"/>
      <c r="AQ627" s="7662" t="s">
        <v>15</v>
      </c>
      <c r="AR627" s="7662" t="s">
        <v>12</v>
      </c>
      <c r="AS627" s="7662" t="s">
        <v>12</v>
      </c>
      <c r="AT627" s="7662"/>
      <c r="AU627" s="7662"/>
      <c r="AV627" s="7662"/>
      <c r="AW627" s="7662"/>
      <c r="AX627" s="7662" t="s">
        <v>0</v>
      </c>
      <c r="AY627" s="7663"/>
      <c r="AZ627" s="7664"/>
    </row>
    <row r="628" spans="17:52">
      <c r="Q628" s="7852"/>
      <c r="R628" s="7852"/>
      <c r="S628" s="7852"/>
      <c r="T628" s="7852"/>
      <c r="U628" s="8058"/>
      <c r="V628" s="8272"/>
      <c r="W628" s="7855"/>
      <c r="X628" s="7855"/>
      <c r="Y628" s="8237"/>
      <c r="Z628" s="7857"/>
      <c r="AA628" s="7858"/>
      <c r="AB628" s="7852"/>
      <c r="AC628" s="7861"/>
      <c r="AD628" s="7861"/>
      <c r="AE628" s="8237"/>
      <c r="AF628" s="8237"/>
      <c r="AG628" s="7982"/>
      <c r="AH628" s="7684"/>
      <c r="AI628" s="7649"/>
      <c r="AJ628" s="7660" t="s">
        <v>4</v>
      </c>
      <c r="AK628" s="7666" t="s">
        <v>18</v>
      </c>
      <c r="AL628" s="7667" t="s">
        <v>19</v>
      </c>
      <c r="AM628" s="7667" t="s">
        <v>19</v>
      </c>
      <c r="AN628" s="7667" t="s">
        <v>20</v>
      </c>
      <c r="AO628" s="7667" t="s">
        <v>21</v>
      </c>
      <c r="AP628" s="7667" t="s">
        <v>1559</v>
      </c>
      <c r="AQ628" s="7667" t="s">
        <v>22</v>
      </c>
      <c r="AR628" s="7667" t="s">
        <v>23</v>
      </c>
      <c r="AS628" s="7667" t="s">
        <v>23</v>
      </c>
      <c r="AT628" s="7667" t="s">
        <v>24</v>
      </c>
      <c r="AU628" s="7667" t="s">
        <v>20</v>
      </c>
      <c r="AV628" s="7667" t="s">
        <v>25</v>
      </c>
      <c r="AW628" s="7667" t="s">
        <v>0</v>
      </c>
      <c r="AX628" s="7667" t="s">
        <v>1363</v>
      </c>
      <c r="AY628" s="7668" t="s">
        <v>1388</v>
      </c>
      <c r="AZ628" s="7669" t="s">
        <v>26</v>
      </c>
    </row>
    <row r="629" spans="17:52" ht="15" thickBot="1">
      <c r="Q629" s="7852"/>
      <c r="R629" s="7852"/>
      <c r="S629" s="7855"/>
      <c r="T629" s="7852"/>
      <c r="U629" s="8058"/>
      <c r="V629" s="7981"/>
      <c r="W629" s="7855"/>
      <c r="X629" s="7855"/>
      <c r="Y629" s="7860"/>
      <c r="Z629" s="7857"/>
      <c r="AA629" s="7858"/>
      <c r="AB629" s="7852"/>
      <c r="AC629" s="7859"/>
      <c r="AD629" s="7859"/>
      <c r="AE629" s="7860"/>
      <c r="AF629" s="7860"/>
      <c r="AG629" s="7982"/>
      <c r="AH629" s="7684"/>
      <c r="AI629" s="7649"/>
      <c r="AJ629" s="7665"/>
      <c r="AK629" s="7685"/>
      <c r="AL629" s="7686" t="s">
        <v>3</v>
      </c>
      <c r="AM629" s="7686" t="s">
        <v>18</v>
      </c>
      <c r="AN629" s="7686"/>
      <c r="AO629" s="7686"/>
      <c r="AP629" s="7686"/>
      <c r="AQ629" s="7686" t="s">
        <v>21</v>
      </c>
      <c r="AR629" s="7686" t="s">
        <v>27</v>
      </c>
      <c r="AS629" s="7686" t="s">
        <v>28</v>
      </c>
      <c r="AT629" s="7686"/>
      <c r="AU629" s="7686"/>
      <c r="AV629" s="7686"/>
      <c r="AW629" s="7686"/>
      <c r="AX629" s="7686" t="s">
        <v>11</v>
      </c>
      <c r="AY629" s="7687"/>
      <c r="AZ629" s="7688"/>
    </row>
    <row r="630" spans="17:52">
      <c r="Q630" s="7852"/>
      <c r="R630" s="7852"/>
      <c r="S630" s="7852"/>
      <c r="T630" s="7852"/>
      <c r="U630" s="8058"/>
      <c r="V630" s="8272"/>
      <c r="W630" s="7855"/>
      <c r="X630" s="7855"/>
      <c r="Y630" s="8237"/>
      <c r="Z630" s="7857"/>
      <c r="AA630" s="7858"/>
      <c r="AB630" s="7852"/>
      <c r="AC630" s="7861"/>
      <c r="AD630" s="7861"/>
      <c r="AE630" s="8237"/>
      <c r="AF630" s="8237"/>
      <c r="AG630" s="7982"/>
      <c r="AH630" s="7684"/>
      <c r="AI630" s="7649"/>
      <c r="AJ630" s="7992" t="s">
        <v>1594</v>
      </c>
      <c r="AK630" s="7993">
        <v>1</v>
      </c>
      <c r="AL630" s="7803" t="s">
        <v>36</v>
      </c>
      <c r="AM630" s="7804">
        <v>45448</v>
      </c>
      <c r="AN630" s="7994">
        <v>10</v>
      </c>
      <c r="AO630" s="7806" t="s">
        <v>35</v>
      </c>
      <c r="AP630" s="7896">
        <v>10</v>
      </c>
      <c r="AQ630" s="7916">
        <v>191</v>
      </c>
      <c r="AR630" s="7808">
        <v>45453</v>
      </c>
      <c r="AS630" s="7809">
        <v>45454</v>
      </c>
      <c r="AT630" s="7806">
        <v>22742</v>
      </c>
      <c r="AU630" s="7896">
        <v>10000</v>
      </c>
      <c r="AV630" s="7896">
        <f>(AU630-AN630*1000)</f>
        <v>0</v>
      </c>
      <c r="AW630" s="7916">
        <f>(AU630*AQ630/1000)</f>
        <v>1910</v>
      </c>
      <c r="AX630" s="7916">
        <f>(AW630*0.05)</f>
        <v>95.5</v>
      </c>
      <c r="AY630" s="8022">
        <v>5</v>
      </c>
      <c r="AZ630" s="8262"/>
    </row>
    <row r="631" spans="17:52">
      <c r="Q631" s="7852"/>
      <c r="R631" s="7855"/>
      <c r="S631" s="7855"/>
      <c r="T631" s="7855"/>
      <c r="U631" s="8058"/>
      <c r="V631" s="7981"/>
      <c r="W631" s="7855"/>
      <c r="X631" s="7855"/>
      <c r="Y631" s="7860"/>
      <c r="Z631" s="7857"/>
      <c r="AA631" s="7858"/>
      <c r="AB631" s="7852"/>
      <c r="AC631" s="7859"/>
      <c r="AD631" s="7859"/>
      <c r="AE631" s="7860"/>
      <c r="AF631" s="7860"/>
      <c r="AG631" s="7982"/>
      <c r="AH631" s="7983"/>
      <c r="AI631" s="7649"/>
      <c r="AJ631" s="7996" t="s">
        <v>1594</v>
      </c>
      <c r="AK631" s="7779">
        <v>2</v>
      </c>
      <c r="AL631" s="7714" t="s">
        <v>796</v>
      </c>
      <c r="AM631" s="7715">
        <v>45510</v>
      </c>
      <c r="AN631" s="7862">
        <v>20</v>
      </c>
      <c r="AO631" s="7717" t="s">
        <v>35</v>
      </c>
      <c r="AP631" s="7721">
        <v>20</v>
      </c>
      <c r="AQ631" s="7722">
        <v>191</v>
      </c>
      <c r="AR631" s="7719">
        <v>45518</v>
      </c>
      <c r="AS631" s="7763">
        <v>45525</v>
      </c>
      <c r="AT631" s="7717">
        <v>23139</v>
      </c>
      <c r="AU631" s="7721">
        <v>20000</v>
      </c>
      <c r="AV631" s="7721">
        <f>(AU631-AN631*1000)</f>
        <v>0</v>
      </c>
      <c r="AW631" s="7722">
        <f>(AU631*AQ631/1000)</f>
        <v>3820</v>
      </c>
      <c r="AX631" s="7722">
        <f>(AW631*0.05)</f>
        <v>191</v>
      </c>
      <c r="AY631" s="7863">
        <v>5</v>
      </c>
      <c r="AZ631" s="8264"/>
    </row>
    <row r="632" spans="17:52">
      <c r="Q632" s="7852"/>
      <c r="R632" s="7855"/>
      <c r="S632" s="7855"/>
      <c r="T632" s="7855"/>
      <c r="U632" s="8058"/>
      <c r="V632" s="7981"/>
      <c r="W632" s="7855"/>
      <c r="X632" s="7855"/>
      <c r="Y632" s="7860"/>
      <c r="Z632" s="7857"/>
      <c r="AA632" s="7858"/>
      <c r="AB632" s="7852"/>
      <c r="AC632" s="7859"/>
      <c r="AD632" s="7859"/>
      <c r="AE632" s="7860"/>
      <c r="AF632" s="7860"/>
      <c r="AG632" s="7982"/>
      <c r="AH632" s="7684"/>
      <c r="AI632" s="7649"/>
      <c r="AJ632" s="7996" t="s">
        <v>1636</v>
      </c>
      <c r="AK632" s="7759">
        <v>3</v>
      </c>
      <c r="AL632" s="7736" t="s">
        <v>796</v>
      </c>
      <c r="AM632" s="7745">
        <v>45510</v>
      </c>
      <c r="AN632" s="8037">
        <v>20</v>
      </c>
      <c r="AO632" s="7761" t="s">
        <v>35</v>
      </c>
      <c r="AP632" s="7878">
        <v>20</v>
      </c>
      <c r="AQ632" s="7762">
        <v>175</v>
      </c>
      <c r="AR632" s="7719">
        <v>45518</v>
      </c>
      <c r="AS632" s="7763">
        <v>45525</v>
      </c>
      <c r="AT632" s="7761">
        <v>23139</v>
      </c>
      <c r="AU632" s="7878">
        <v>20000</v>
      </c>
      <c r="AV632" s="7878">
        <f>(AU632-AN632*1000)</f>
        <v>0</v>
      </c>
      <c r="AW632" s="7762">
        <f>(AU632*AQ632/1000)</f>
        <v>3500</v>
      </c>
      <c r="AX632" s="7762">
        <f>(AW632*0.05)</f>
        <v>175</v>
      </c>
      <c r="AY632" s="8021">
        <v>5</v>
      </c>
      <c r="AZ632" s="8264"/>
    </row>
    <row r="633" spans="17:52">
      <c r="Q633" s="7684"/>
      <c r="R633" s="7684"/>
      <c r="S633" s="7684"/>
      <c r="T633" s="7684"/>
      <c r="U633" s="7684"/>
      <c r="V633" s="7684"/>
      <c r="W633" s="7684"/>
      <c r="X633" s="7684"/>
      <c r="Y633" s="7983"/>
      <c r="Z633" s="7684"/>
      <c r="AA633" s="7654"/>
      <c r="AB633" s="7684"/>
      <c r="AC633" s="7684"/>
      <c r="AD633" s="7684"/>
      <c r="AE633" s="7983"/>
      <c r="AF633" s="7983"/>
      <c r="AG633" s="7684"/>
      <c r="AH633" s="7684"/>
      <c r="AI633" s="7649"/>
      <c r="AJ633" s="8002"/>
      <c r="AK633" s="7672"/>
      <c r="AL633" s="7952"/>
      <c r="AM633" s="7953"/>
      <c r="AN633" s="8084"/>
      <c r="AO633" s="7676"/>
      <c r="AP633" s="7956"/>
      <c r="AQ633" s="7677"/>
      <c r="AR633" s="7678"/>
      <c r="AS633" s="7679"/>
      <c r="AT633" s="7676"/>
      <c r="AU633" s="7956"/>
      <c r="AV633" s="7956"/>
      <c r="AW633" s="7677"/>
      <c r="AX633" s="7677"/>
      <c r="AY633" s="8086"/>
      <c r="AZ633" s="8295"/>
    </row>
    <row r="634" spans="17:52">
      <c r="Q634" s="7684"/>
      <c r="R634" s="7684"/>
      <c r="S634" s="7684"/>
      <c r="T634" s="7684"/>
      <c r="U634" s="7684"/>
      <c r="V634" s="7684"/>
      <c r="W634" s="7684"/>
      <c r="X634" s="7684"/>
      <c r="Y634" s="7983"/>
      <c r="Z634" s="7684"/>
      <c r="AA634" s="7654"/>
      <c r="AB634" s="7684"/>
      <c r="AC634" s="7684"/>
      <c r="AD634" s="7684"/>
      <c r="AE634" s="7983"/>
      <c r="AF634" s="7983"/>
      <c r="AG634" s="7684"/>
      <c r="AH634" s="7684"/>
      <c r="AI634" s="7649"/>
      <c r="AJ634" s="8083"/>
      <c r="AK634" s="7672"/>
      <c r="AL634" s="7952"/>
      <c r="AM634" s="7953"/>
      <c r="AN634" s="8084"/>
      <c r="AO634" s="7676"/>
      <c r="AP634" s="7956"/>
      <c r="AQ634" s="7677"/>
      <c r="AR634" s="7955"/>
      <c r="AS634" s="7958"/>
      <c r="AT634" s="7676"/>
      <c r="AU634" s="7956"/>
      <c r="AV634" s="7956"/>
      <c r="AW634" s="7677"/>
      <c r="AX634" s="7677"/>
      <c r="AY634" s="8086"/>
      <c r="AZ634" s="8296"/>
    </row>
    <row r="635" spans="17:52">
      <c r="Q635" s="7684"/>
      <c r="R635" s="7684"/>
      <c r="S635" s="7684"/>
      <c r="T635" s="7684"/>
      <c r="U635" s="7684"/>
      <c r="V635" s="7684"/>
      <c r="W635" s="7684"/>
      <c r="X635" s="7684"/>
      <c r="Y635" s="7983"/>
      <c r="Z635" s="7684"/>
      <c r="AA635" s="8276"/>
      <c r="AB635" s="7684"/>
      <c r="AC635" s="7684"/>
      <c r="AD635" s="7684"/>
      <c r="AE635" s="7983"/>
      <c r="AF635" s="7983"/>
      <c r="AG635" s="7684"/>
      <c r="AH635" s="7684"/>
      <c r="AI635" s="7649"/>
      <c r="AJ635" s="7712"/>
      <c r="AK635" s="7713"/>
      <c r="AL635" s="7714"/>
      <c r="AM635" s="7715"/>
      <c r="AN635" s="7728"/>
      <c r="AO635" s="7717"/>
      <c r="AP635" s="7717"/>
      <c r="AQ635" s="7718"/>
      <c r="AR635" s="7719"/>
      <c r="AS635" s="7720"/>
      <c r="AT635" s="7717"/>
      <c r="AU635" s="7721"/>
      <c r="AV635" s="7717"/>
      <c r="AW635" s="7722"/>
      <c r="AX635" s="7722"/>
      <c r="AY635" s="7723"/>
      <c r="AZ635" s="8284"/>
    </row>
    <row r="636" spans="17:52" ht="15" thickBot="1">
      <c r="Q636" s="7684"/>
      <c r="R636" s="7684"/>
      <c r="S636" s="7684"/>
      <c r="T636" s="7684"/>
      <c r="U636" s="7684"/>
      <c r="V636" s="7684"/>
      <c r="W636" s="7684"/>
      <c r="X636" s="7684"/>
      <c r="Y636" s="7983"/>
      <c r="Z636" s="7684"/>
      <c r="AA636" s="7654"/>
      <c r="AB636" s="7684"/>
      <c r="AC636" s="7684"/>
      <c r="AD636" s="7684"/>
      <c r="AE636" s="7983"/>
      <c r="AF636" s="7983"/>
      <c r="AG636" s="7684"/>
      <c r="AH636" s="7684"/>
      <c r="AI636" s="7649"/>
      <c r="AJ636" s="8288"/>
      <c r="AK636" s="8004"/>
      <c r="AL636" s="8004"/>
      <c r="AM636" s="8004"/>
      <c r="AN636" s="8004"/>
      <c r="AO636" s="8004"/>
      <c r="AP636" s="8004"/>
      <c r="AQ636" s="8004"/>
      <c r="AR636" s="7777"/>
      <c r="AS636" s="8004"/>
      <c r="AT636" s="8004"/>
      <c r="AU636" s="8173"/>
      <c r="AV636" s="8173"/>
      <c r="AW636" s="8004"/>
      <c r="AX636" s="8004"/>
      <c r="AY636" s="7777"/>
      <c r="AZ636" s="8289"/>
    </row>
    <row r="637" spans="17:52">
      <c r="Q637" s="7684"/>
      <c r="R637" s="7684"/>
      <c r="S637" s="7684"/>
      <c r="T637" s="7684"/>
      <c r="U637" s="7684"/>
      <c r="V637" s="7684"/>
      <c r="W637" s="7684"/>
      <c r="X637" s="7684"/>
      <c r="Y637" s="7983"/>
      <c r="Z637" s="7684"/>
      <c r="AA637" s="7654"/>
      <c r="AB637" s="7684"/>
      <c r="AC637" s="7684"/>
      <c r="AD637" s="7684"/>
      <c r="AE637" s="7983"/>
      <c r="AF637" s="7983"/>
      <c r="AG637" s="7684"/>
      <c r="AH637" s="7684"/>
      <c r="AI637" s="7649"/>
      <c r="AJ637" s="8385"/>
      <c r="AK637" s="7988"/>
      <c r="AL637" s="7988"/>
      <c r="AM637" s="7988"/>
      <c r="AN637" s="7988"/>
      <c r="AO637" s="7988"/>
      <c r="AP637" s="7988"/>
      <c r="AQ637" s="7988"/>
      <c r="AR637" s="7649"/>
      <c r="AS637" s="7988"/>
      <c r="AT637" s="7988"/>
      <c r="AU637" s="8386"/>
      <c r="AV637" s="8386"/>
      <c r="AW637" s="7988"/>
      <c r="AX637" s="7988"/>
      <c r="AY637" s="7649"/>
      <c r="AZ637" s="8387"/>
    </row>
    <row r="638" spans="17:52">
      <c r="Q638" s="7684"/>
      <c r="R638" s="7684"/>
      <c r="S638" s="7684"/>
      <c r="T638" s="7684"/>
      <c r="U638" s="7684"/>
      <c r="V638" s="7684"/>
      <c r="W638" s="7684"/>
      <c r="X638" s="7684"/>
      <c r="Y638" s="7983"/>
      <c r="Z638" s="7684"/>
      <c r="AA638" s="7654"/>
      <c r="AB638" s="7684"/>
      <c r="AC638" s="7684"/>
      <c r="AD638" s="7684"/>
      <c r="AE638" s="7983"/>
      <c r="AF638" s="7983"/>
      <c r="AG638" s="7684"/>
      <c r="AH638" s="7684"/>
      <c r="AI638" s="7649"/>
      <c r="AJ638" s="8385"/>
      <c r="AK638" s="7988"/>
      <c r="AL638" s="7988"/>
      <c r="AM638" s="7988"/>
      <c r="AN638" s="7988"/>
      <c r="AO638" s="7988"/>
      <c r="AP638" s="7988"/>
      <c r="AQ638" s="7988"/>
      <c r="AR638" s="7649"/>
      <c r="AS638" s="7988"/>
      <c r="AT638" s="7988"/>
      <c r="AU638" s="8386"/>
      <c r="AV638" s="8386"/>
      <c r="AW638" s="7988"/>
      <c r="AX638" s="7988"/>
      <c r="AY638" s="7649"/>
      <c r="AZ638" s="8387"/>
    </row>
    <row r="639" spans="17:52" ht="24" thickBot="1">
      <c r="Q639" s="7684"/>
      <c r="R639" s="7684"/>
      <c r="S639" s="7684"/>
      <c r="T639" s="7684"/>
      <c r="U639" s="7684"/>
      <c r="V639" s="7684"/>
      <c r="W639" s="7684"/>
      <c r="X639" s="7684"/>
      <c r="Y639" s="7983"/>
      <c r="Z639" s="7684"/>
      <c r="AA639" s="7654"/>
      <c r="AB639" s="7684"/>
      <c r="AC639" s="7684"/>
      <c r="AD639" s="7684"/>
      <c r="AE639" s="7983"/>
      <c r="AF639" s="7983"/>
      <c r="AG639" s="7684"/>
      <c r="AH639" s="7684"/>
      <c r="AI639" s="7649"/>
      <c r="AJ639" s="8388"/>
      <c r="AK639" s="8290"/>
      <c r="AL639" s="8291"/>
      <c r="AM639" s="8291"/>
      <c r="AN639" s="8292"/>
      <c r="AO639" s="8291"/>
      <c r="AP639" s="8291"/>
      <c r="AQ639" s="8291"/>
      <c r="AR639" s="8291"/>
      <c r="AS639" s="8294"/>
      <c r="AT639" s="8294"/>
      <c r="AU639" s="8293"/>
      <c r="AV639" s="8293"/>
      <c r="AW639" s="8294"/>
      <c r="AX639" s="8294"/>
      <c r="AY639" s="8291"/>
      <c r="AZ639" s="8389"/>
    </row>
    <row r="640" spans="17:52">
      <c r="Q640" s="7684"/>
      <c r="R640" s="7684"/>
      <c r="S640" s="7684"/>
      <c r="T640" s="7684"/>
      <c r="U640" s="7684"/>
      <c r="V640" s="7684"/>
      <c r="W640" s="7684"/>
      <c r="X640" s="7684"/>
      <c r="Y640" s="7684"/>
      <c r="Z640" s="7684"/>
      <c r="AA640" s="7654"/>
      <c r="AB640" s="7684"/>
      <c r="AC640" s="7684"/>
      <c r="AD640" s="7684"/>
      <c r="AE640" s="7983"/>
      <c r="AF640" s="7983"/>
      <c r="AG640" s="7684"/>
      <c r="AH640" s="7649"/>
      <c r="AI640" s="7649"/>
      <c r="AJ640" s="7801"/>
      <c r="AK640" s="7912"/>
      <c r="AL640" s="7803"/>
      <c r="AM640" s="7939"/>
      <c r="AN640" s="7924"/>
      <c r="AO640" s="7806"/>
      <c r="AP640" s="7806"/>
      <c r="AQ640" s="7914"/>
      <c r="AR640" s="7808"/>
      <c r="AS640" s="7809"/>
      <c r="AT640" s="7806"/>
      <c r="AU640" s="7896"/>
      <c r="AV640" s="7806"/>
      <c r="AW640" s="7916"/>
      <c r="AX640" s="7916"/>
      <c r="AY640" s="7812"/>
      <c r="AZ640" s="8262"/>
    </row>
    <row r="641" spans="17:52">
      <c r="Q641" s="7649"/>
      <c r="R641" s="7649"/>
      <c r="S641" s="7649"/>
      <c r="T641" s="7649"/>
      <c r="U641" s="7649"/>
      <c r="V641" s="7649"/>
      <c r="W641" s="7649"/>
      <c r="X641" s="7649"/>
      <c r="Y641" s="7649"/>
      <c r="Z641" s="7649"/>
      <c r="AA641" s="7649"/>
      <c r="AB641" s="7649"/>
      <c r="AC641" s="7649"/>
      <c r="AD641" s="7649"/>
      <c r="AE641" s="7649"/>
      <c r="AF641" s="7649"/>
      <c r="AG641" s="7649"/>
      <c r="AH641" s="7650"/>
      <c r="AI641" s="7649"/>
      <c r="AJ641" s="7704"/>
      <c r="AK641" s="8212"/>
      <c r="AL641" s="8198"/>
      <c r="AM641" s="7883"/>
      <c r="AN641" s="8250"/>
      <c r="AO641" s="7882"/>
      <c r="AP641" s="7882"/>
      <c r="AQ641" s="8297"/>
      <c r="AR641" s="7884"/>
      <c r="AS641" s="8298"/>
      <c r="AT641" s="7882"/>
      <c r="AU641" s="8299"/>
      <c r="AV641" s="7671"/>
      <c r="AW641" s="7681"/>
      <c r="AX641" s="7681"/>
      <c r="AY641" s="8053"/>
      <c r="AZ641" s="8296"/>
    </row>
    <row r="642" spans="17:52">
      <c r="Q642" s="7653"/>
      <c r="R642" s="7653"/>
      <c r="S642" s="7650"/>
      <c r="T642" s="7650"/>
      <c r="U642" s="7650"/>
      <c r="V642" s="7650"/>
      <c r="W642" s="7650"/>
      <c r="X642" s="7650"/>
      <c r="Y642" s="7650"/>
      <c r="Z642" s="7650"/>
      <c r="AA642" s="7650"/>
      <c r="AB642" s="7650"/>
      <c r="AC642" s="7650"/>
      <c r="AD642" s="7650"/>
      <c r="AE642" s="7650"/>
      <c r="AF642" s="7650"/>
      <c r="AG642" s="7650"/>
      <c r="AH642" s="7839"/>
      <c r="AI642" s="7649"/>
      <c r="AJ642" s="7712"/>
      <c r="AK642" s="7713"/>
      <c r="AL642" s="7714"/>
      <c r="AM642" s="7715"/>
      <c r="AN642" s="7728"/>
      <c r="AO642" s="7717"/>
      <c r="AP642" s="7717"/>
      <c r="AQ642" s="7718"/>
      <c r="AR642" s="7719"/>
      <c r="AS642" s="7720"/>
      <c r="AT642" s="7717"/>
      <c r="AU642" s="7721"/>
      <c r="AV642" s="7717"/>
      <c r="AW642" s="7722"/>
      <c r="AX642" s="7722"/>
      <c r="AY642" s="7723"/>
      <c r="AZ642" s="8284"/>
    </row>
    <row r="643" spans="17:52" ht="15" thickBot="1">
      <c r="Q643" s="7839"/>
      <c r="R643" s="7839"/>
      <c r="S643" s="7839"/>
      <c r="T643" s="7839"/>
      <c r="U643" s="7839"/>
      <c r="V643" s="7839"/>
      <c r="W643" s="7839"/>
      <c r="X643" s="7839"/>
      <c r="Y643" s="7839"/>
      <c r="Z643" s="7839"/>
      <c r="AA643" s="7839"/>
      <c r="AB643" s="7839"/>
      <c r="AC643" s="7839"/>
      <c r="AD643" s="7839"/>
      <c r="AE643" s="7839"/>
      <c r="AF643" s="7839"/>
      <c r="AG643" s="7839"/>
      <c r="AH643" s="7839"/>
      <c r="AI643" s="7649"/>
      <c r="AJ643" s="8288"/>
      <c r="AK643" s="8004"/>
      <c r="AL643" s="8004"/>
      <c r="AM643" s="8004"/>
      <c r="AN643" s="8004"/>
      <c r="AO643" s="8004"/>
      <c r="AP643" s="8004"/>
      <c r="AQ643" s="8004"/>
      <c r="AR643" s="7777"/>
      <c r="AS643" s="8004"/>
      <c r="AT643" s="8004"/>
      <c r="AU643" s="8173"/>
      <c r="AV643" s="8173"/>
      <c r="AW643" s="8004"/>
      <c r="AX643" s="8004"/>
      <c r="AY643" s="7777"/>
      <c r="AZ643" s="8289"/>
    </row>
    <row r="644" spans="17:52">
      <c r="Q644" s="7839"/>
      <c r="R644" s="7839"/>
      <c r="S644" s="7839"/>
      <c r="T644" s="7839"/>
      <c r="U644" s="7839"/>
      <c r="V644" s="7839"/>
      <c r="W644" s="7839"/>
      <c r="X644" s="7839"/>
      <c r="Y644" s="7839"/>
      <c r="Z644" s="7839"/>
      <c r="AA644" s="7839"/>
      <c r="AB644" s="7839"/>
      <c r="AC644" s="7839"/>
      <c r="AD644" s="7839"/>
      <c r="AE644" s="7839"/>
      <c r="AF644" s="7839"/>
      <c r="AG644" s="7839"/>
      <c r="AH644" s="7839"/>
      <c r="AI644" s="7649"/>
      <c r="AJ644" s="8385"/>
      <c r="AK644" s="7988"/>
      <c r="AL644" s="7988"/>
      <c r="AM644" s="7988"/>
      <c r="AN644" s="7988"/>
      <c r="AO644" s="7988"/>
      <c r="AP644" s="7988"/>
      <c r="AQ644" s="7988"/>
      <c r="AR644" s="7649"/>
      <c r="AS644" s="7988"/>
      <c r="AT644" s="7988"/>
      <c r="AU644" s="8386"/>
      <c r="AV644" s="8386"/>
      <c r="AW644" s="7988"/>
      <c r="AX644" s="7988"/>
      <c r="AY644" s="7649"/>
      <c r="AZ644" s="8387"/>
    </row>
    <row r="645" spans="17:52">
      <c r="Q645" s="7839"/>
      <c r="R645" s="7839"/>
      <c r="S645" s="7839"/>
      <c r="T645" s="7839"/>
      <c r="U645" s="7839"/>
      <c r="V645" s="7839"/>
      <c r="W645" s="7839"/>
      <c r="X645" s="7839"/>
      <c r="Y645" s="7839"/>
      <c r="Z645" s="7839"/>
      <c r="AA645" s="7839"/>
      <c r="AB645" s="7839"/>
      <c r="AC645" s="7839"/>
      <c r="AD645" s="7839"/>
      <c r="AE645" s="7839"/>
      <c r="AF645" s="7839"/>
      <c r="AG645" s="7839"/>
      <c r="AH645" s="7839"/>
      <c r="AI645" s="7649"/>
      <c r="AJ645" s="8385"/>
      <c r="AK645" s="7988"/>
      <c r="AL645" s="7988"/>
      <c r="AM645" s="7988"/>
      <c r="AN645" s="7988"/>
      <c r="AO645" s="7988"/>
      <c r="AP645" s="7988"/>
      <c r="AQ645" s="7988"/>
      <c r="AR645" s="7649"/>
      <c r="AS645" s="7988"/>
      <c r="AT645" s="7988"/>
      <c r="AU645" s="8386"/>
      <c r="AV645" s="8386"/>
      <c r="AW645" s="7988"/>
      <c r="AX645" s="7988"/>
      <c r="AY645" s="7649"/>
      <c r="AZ645" s="8387"/>
    </row>
    <row r="646" spans="17:52" ht="24" thickBot="1">
      <c r="Q646" s="7852"/>
      <c r="R646" s="7852"/>
      <c r="S646" s="7852"/>
      <c r="T646" s="7852"/>
      <c r="U646" s="8058"/>
      <c r="V646" s="8272"/>
      <c r="W646" s="7855"/>
      <c r="X646" s="7855"/>
      <c r="Y646" s="8237"/>
      <c r="Z646" s="7857"/>
      <c r="AA646" s="7858"/>
      <c r="AB646" s="7852"/>
      <c r="AC646" s="7861"/>
      <c r="AD646" s="7861"/>
      <c r="AE646" s="8237"/>
      <c r="AF646" s="8237"/>
      <c r="AG646" s="7982"/>
      <c r="AH646" s="7839"/>
      <c r="AI646" s="7649"/>
      <c r="AJ646" s="8388" t="s">
        <v>1436</v>
      </c>
      <c r="AK646" s="8290"/>
      <c r="AL646" s="8291" t="s">
        <v>1437</v>
      </c>
      <c r="AM646" s="8291"/>
      <c r="AN646" s="8292"/>
      <c r="AO646" s="8291"/>
      <c r="AP646" s="8291"/>
      <c r="AQ646" s="8291"/>
      <c r="AR646" s="8291"/>
      <c r="AS646" s="8291"/>
      <c r="AT646" s="8291"/>
      <c r="AU646" s="8291" t="s">
        <v>739</v>
      </c>
      <c r="AV646" s="8293"/>
      <c r="AW646" s="8294"/>
      <c r="AX646" s="8294"/>
      <c r="AY646" s="8291"/>
      <c r="AZ646" s="8387"/>
    </row>
    <row r="647" spans="17:52">
      <c r="Q647" s="7852"/>
      <c r="R647" s="7852"/>
      <c r="S647" s="7852"/>
      <c r="T647" s="7852"/>
      <c r="U647" s="8058"/>
      <c r="V647" s="8272"/>
      <c r="W647" s="7855"/>
      <c r="X647" s="7855"/>
      <c r="Y647" s="8237"/>
      <c r="Z647" s="7857"/>
      <c r="AA647" s="7858"/>
      <c r="AB647" s="7852"/>
      <c r="AC647" s="7861"/>
      <c r="AD647" s="7861"/>
      <c r="AE647" s="8237"/>
      <c r="AF647" s="8237"/>
      <c r="AG647" s="7982"/>
      <c r="AH647" s="7684"/>
      <c r="AI647" s="7649"/>
      <c r="AJ647" s="8491" t="s">
        <v>1610</v>
      </c>
      <c r="AK647" s="8492">
        <v>10</v>
      </c>
      <c r="AL647" s="8492" t="s">
        <v>796</v>
      </c>
      <c r="AM647" s="8493">
        <v>45712</v>
      </c>
      <c r="AN647" s="8494">
        <v>10</v>
      </c>
      <c r="AO647" s="8495" t="s">
        <v>35</v>
      </c>
      <c r="AP647" s="8495">
        <v>20</v>
      </c>
      <c r="AQ647" s="8496">
        <v>778</v>
      </c>
      <c r="AR647" s="8497">
        <v>45716</v>
      </c>
      <c r="AS647" s="8498">
        <v>45748</v>
      </c>
      <c r="AT647" s="8492">
        <v>24612</v>
      </c>
      <c r="AU647" s="8499">
        <v>3000</v>
      </c>
      <c r="AV647" s="8500">
        <f>(AU647-AN647*1000)</f>
        <v>-7000</v>
      </c>
      <c r="AW647" s="8501">
        <f>(AU647*AQ647/1000)</f>
        <v>2334</v>
      </c>
      <c r="AX647" s="8501">
        <f>(AW647*0.05)</f>
        <v>116.7</v>
      </c>
      <c r="AY647" s="8499">
        <v>5</v>
      </c>
      <c r="AZ647" s="8262"/>
    </row>
    <row r="648" spans="17:52">
      <c r="Q648" s="7852"/>
      <c r="R648" s="7852"/>
      <c r="S648" s="7855"/>
      <c r="T648" s="7852"/>
      <c r="U648" s="8058"/>
      <c r="V648" s="7981"/>
      <c r="W648" s="7855"/>
      <c r="X648" s="7855"/>
      <c r="Y648" s="7860"/>
      <c r="Z648" s="7857"/>
      <c r="AA648" s="7858"/>
      <c r="AB648" s="7852"/>
      <c r="AC648" s="7859"/>
      <c r="AD648" s="7859"/>
      <c r="AE648" s="7860"/>
      <c r="AF648" s="7860"/>
      <c r="AG648" s="7982"/>
      <c r="AH648" s="7684"/>
      <c r="AI648" s="7649"/>
      <c r="AJ648" s="7712" t="s">
        <v>1610</v>
      </c>
      <c r="AK648" s="7736">
        <v>10</v>
      </c>
      <c r="AL648" s="7736" t="s">
        <v>796</v>
      </c>
      <c r="AM648" s="7745">
        <v>45712</v>
      </c>
      <c r="AN648" s="7753">
        <v>7</v>
      </c>
      <c r="AO648" s="7761" t="s">
        <v>35</v>
      </c>
      <c r="AP648" s="7761">
        <v>14</v>
      </c>
      <c r="AQ648" s="7754">
        <v>778</v>
      </c>
      <c r="AR648" s="7746">
        <v>45716</v>
      </c>
      <c r="AS648" s="7781">
        <v>45769</v>
      </c>
      <c r="AT648" s="7736">
        <v>24743</v>
      </c>
      <c r="AU648" s="7755">
        <v>3500</v>
      </c>
      <c r="AV648" s="7878">
        <f>(AU648-AN648*1000)</f>
        <v>-3500</v>
      </c>
      <c r="AW648" s="7756">
        <f>(AU648*AQ648/1000)</f>
        <v>2723</v>
      </c>
      <c r="AX648" s="7756">
        <f>(AW648*0.05)</f>
        <v>136.15</v>
      </c>
      <c r="AY648" s="7755">
        <v>5</v>
      </c>
      <c r="AZ648" s="8296"/>
    </row>
    <row r="649" spans="17:52">
      <c r="Q649" s="7852"/>
      <c r="R649" s="7852"/>
      <c r="S649" s="7852"/>
      <c r="T649" s="7852"/>
      <c r="U649" s="8058"/>
      <c r="V649" s="8272"/>
      <c r="W649" s="7855"/>
      <c r="X649" s="7855"/>
      <c r="Y649" s="8237"/>
      <c r="Z649" s="7857"/>
      <c r="AA649" s="7858"/>
      <c r="AB649" s="7852"/>
      <c r="AC649" s="7861"/>
      <c r="AD649" s="7861"/>
      <c r="AE649" s="8237"/>
      <c r="AF649" s="8237"/>
      <c r="AG649" s="7982"/>
      <c r="AH649" s="7684"/>
      <c r="AI649" s="7649"/>
      <c r="AJ649" s="8089" t="s">
        <v>1610</v>
      </c>
      <c r="AK649" s="8545">
        <v>10</v>
      </c>
      <c r="AL649" s="8545" t="s">
        <v>796</v>
      </c>
      <c r="AM649" s="8546">
        <v>45712</v>
      </c>
      <c r="AN649" s="8543">
        <v>3.5</v>
      </c>
      <c r="AO649" s="8029" t="s">
        <v>35</v>
      </c>
      <c r="AP649" s="8029">
        <v>7</v>
      </c>
      <c r="AQ649" s="8547">
        <v>778</v>
      </c>
      <c r="AR649" s="8544">
        <v>45716</v>
      </c>
      <c r="AS649" s="8544">
        <v>45716</v>
      </c>
      <c r="AT649" s="8545"/>
      <c r="AU649" s="8548">
        <v>3500</v>
      </c>
      <c r="AV649" s="7930">
        <f>(AU649-AN649*1000)</f>
        <v>0</v>
      </c>
      <c r="AW649" s="8549">
        <f>(AU649*AQ649/1000)</f>
        <v>2723</v>
      </c>
      <c r="AX649" s="8549">
        <f>(AW649*0.05)</f>
        <v>136.15</v>
      </c>
      <c r="AY649" s="8548">
        <v>5</v>
      </c>
      <c r="AZ649" s="8550" t="s">
        <v>1565</v>
      </c>
    </row>
    <row r="650" spans="17:52">
      <c r="Q650" s="7852"/>
      <c r="R650" s="7855"/>
      <c r="S650" s="7855"/>
      <c r="T650" s="7855"/>
      <c r="U650" s="8058"/>
      <c r="V650" s="7981"/>
      <c r="W650" s="7855"/>
      <c r="X650" s="7855"/>
      <c r="Y650" s="7860"/>
      <c r="Z650" s="7857"/>
      <c r="AA650" s="7858"/>
      <c r="AB650" s="7852"/>
      <c r="AC650" s="7859"/>
      <c r="AD650" s="7859"/>
      <c r="AE650" s="7860"/>
      <c r="AF650" s="7860"/>
      <c r="AG650" s="7982"/>
      <c r="AH650" s="7983"/>
      <c r="AI650" s="7649"/>
      <c r="AJ650" s="7881"/>
      <c r="AK650" s="7673"/>
      <c r="AL650" s="7673"/>
      <c r="AM650" s="7674"/>
      <c r="AN650" s="7962"/>
      <c r="AO650" s="7671"/>
      <c r="AP650" s="7671"/>
      <c r="AQ650" s="7732"/>
      <c r="AR650" s="7678"/>
      <c r="AS650" s="7679"/>
      <c r="AT650" s="7673"/>
      <c r="AU650" s="7682"/>
      <c r="AV650" s="7680"/>
      <c r="AW650" s="7727"/>
      <c r="AX650" s="7727"/>
      <c r="AY650" s="7682"/>
      <c r="AZ650" s="8266"/>
    </row>
    <row r="651" spans="17:52">
      <c r="Q651" s="7852"/>
      <c r="R651" s="7855"/>
      <c r="S651" s="7855"/>
      <c r="T651" s="7855"/>
      <c r="U651" s="8058"/>
      <c r="V651" s="7981"/>
      <c r="W651" s="7855"/>
      <c r="X651" s="7855"/>
      <c r="Y651" s="7860"/>
      <c r="Z651" s="7857"/>
      <c r="AA651" s="7858"/>
      <c r="AB651" s="7852"/>
      <c r="AC651" s="7859"/>
      <c r="AD651" s="7859"/>
      <c r="AE651" s="7860"/>
      <c r="AF651" s="7860"/>
      <c r="AG651" s="7982"/>
      <c r="AH651" s="7684"/>
      <c r="AI651" s="7649"/>
      <c r="AJ651" s="7881"/>
      <c r="AK651" s="7673"/>
      <c r="AL651" s="7673"/>
      <c r="AM651" s="7674"/>
      <c r="AN651" s="7962"/>
      <c r="AO651" s="7671"/>
      <c r="AP651" s="7671"/>
      <c r="AQ651" s="7732"/>
      <c r="AR651" s="7678"/>
      <c r="AS651" s="7679"/>
      <c r="AT651" s="7673"/>
      <c r="AU651" s="7682"/>
      <c r="AV651" s="7680"/>
      <c r="AW651" s="7727"/>
      <c r="AX651" s="7727"/>
      <c r="AY651" s="7682"/>
      <c r="AZ651" s="8266"/>
    </row>
    <row r="652" spans="17:52">
      <c r="Q652" s="7684"/>
      <c r="R652" s="7684"/>
      <c r="S652" s="7684"/>
      <c r="T652" s="7684"/>
      <c r="U652" s="7684"/>
      <c r="V652" s="7684"/>
      <c r="W652" s="7684"/>
      <c r="X652" s="7684"/>
      <c r="Y652" s="7983"/>
      <c r="Z652" s="7684"/>
      <c r="AA652" s="7654"/>
      <c r="AB652" s="7684"/>
      <c r="AC652" s="7684"/>
      <c r="AD652" s="7684"/>
      <c r="AE652" s="7983"/>
      <c r="AF652" s="7983"/>
      <c r="AG652" s="7684"/>
      <c r="AH652" s="7684"/>
      <c r="AI652" s="7649"/>
      <c r="AJ652" s="7881"/>
      <c r="AK652" s="7673"/>
      <c r="AL652" s="7673"/>
      <c r="AM652" s="7674"/>
      <c r="AN652" s="7962"/>
      <c r="AO652" s="7671"/>
      <c r="AP652" s="7671"/>
      <c r="AQ652" s="7732"/>
      <c r="AR652" s="7678"/>
      <c r="AS652" s="7679"/>
      <c r="AT652" s="7673"/>
      <c r="AU652" s="7682"/>
      <c r="AV652" s="7680"/>
      <c r="AW652" s="7727"/>
      <c r="AX652" s="7727"/>
      <c r="AY652" s="7682"/>
      <c r="AZ652" s="8517"/>
    </row>
    <row r="653" spans="17:52">
      <c r="Q653" s="5012"/>
      <c r="R653" s="5012"/>
      <c r="S653" s="5012"/>
      <c r="T653" s="5012"/>
      <c r="U653" s="5012"/>
      <c r="V653" s="5012"/>
      <c r="W653" s="5012"/>
      <c r="X653" s="5012"/>
      <c r="Y653" s="6411"/>
      <c r="Z653" s="5012"/>
      <c r="AA653" s="90"/>
      <c r="AB653" s="5012"/>
      <c r="AC653" s="5012"/>
      <c r="AD653" s="5012"/>
      <c r="AE653" s="6411"/>
      <c r="AF653" s="6411"/>
      <c r="AG653" s="5012"/>
      <c r="AH653" s="7684"/>
      <c r="AI653" s="7649"/>
      <c r="AJ653" s="7881"/>
      <c r="AK653" s="8253"/>
      <c r="AL653" s="8253"/>
      <c r="AM653" s="8278"/>
      <c r="AN653" s="8515"/>
      <c r="AO653" s="8279"/>
      <c r="AP653" s="8279"/>
      <c r="AQ653" s="8516"/>
      <c r="AR653" s="8251"/>
      <c r="AS653" s="8252"/>
      <c r="AT653" s="8253"/>
      <c r="AU653" s="8281"/>
      <c r="AV653" s="8280"/>
      <c r="AW653" s="8300"/>
      <c r="AX653" s="8300"/>
      <c r="AY653" s="8281"/>
      <c r="AZ653" s="8284"/>
    </row>
    <row r="654" spans="17:52" ht="15" thickBot="1">
      <c r="Q654" s="5012"/>
      <c r="R654" s="5012"/>
      <c r="S654" s="5012"/>
      <c r="T654" s="5012"/>
      <c r="U654" s="5012"/>
      <c r="V654" s="5012"/>
      <c r="W654" s="5012"/>
      <c r="X654" s="5012"/>
      <c r="Y654" s="6411"/>
      <c r="Z654" s="5012"/>
      <c r="AA654" s="6412"/>
      <c r="AB654" s="5012"/>
      <c r="AC654" s="5012"/>
      <c r="AD654" s="5012"/>
      <c r="AE654" s="6411"/>
      <c r="AF654" s="6411"/>
      <c r="AG654" s="5012"/>
      <c r="AH654" s="7684"/>
      <c r="AI654" s="7649"/>
      <c r="AJ654" s="8288"/>
      <c r="AK654" s="8004"/>
      <c r="AL654" s="8004"/>
      <c r="AM654" s="8004"/>
      <c r="AN654" s="8004"/>
      <c r="AO654" s="8004"/>
      <c r="AP654" s="8004"/>
      <c r="AQ654" s="8004"/>
      <c r="AR654" s="7777"/>
      <c r="AS654" s="8004"/>
      <c r="AT654" s="8004"/>
      <c r="AU654" s="8173"/>
      <c r="AV654" s="8173"/>
      <c r="AW654" s="8004"/>
      <c r="AX654" s="8004"/>
      <c r="AY654" s="7777"/>
      <c r="AZ654" s="8289"/>
    </row>
    <row r="655" spans="17:52">
      <c r="Q655" s="5012"/>
      <c r="R655" s="5012"/>
      <c r="S655" s="5012"/>
      <c r="T655" s="5012"/>
      <c r="U655" s="5012"/>
      <c r="V655" s="5012"/>
      <c r="W655" s="5012"/>
      <c r="X655" s="5012"/>
      <c r="Y655" s="6411"/>
      <c r="Z655" s="5012"/>
      <c r="AA655" s="90"/>
      <c r="AB655" s="5012"/>
      <c r="AC655" s="5012"/>
      <c r="AD655" s="5012"/>
      <c r="AE655" s="6411"/>
      <c r="AF655" s="6411"/>
      <c r="AG655" s="5012"/>
      <c r="AH655" s="7684"/>
      <c r="AI655" s="7649"/>
      <c r="AJ655" s="8385"/>
      <c r="AK655" s="7988"/>
      <c r="AL655" s="7988"/>
      <c r="AM655" s="7988"/>
      <c r="AN655" s="7988"/>
      <c r="AO655" s="7988"/>
      <c r="AP655" s="7988"/>
      <c r="AQ655" s="7988"/>
      <c r="AR655" s="7649"/>
      <c r="AS655" s="7988"/>
      <c r="AT655" s="7988"/>
      <c r="AU655" s="8386"/>
      <c r="AV655" s="8386"/>
      <c r="AW655" s="7988"/>
      <c r="AX655" s="7988"/>
      <c r="AY655" s="7649"/>
      <c r="AZ655" s="8387"/>
    </row>
    <row r="656" spans="17:52">
      <c r="Q656" s="5012"/>
      <c r="R656" s="5012"/>
      <c r="S656" s="5012"/>
      <c r="T656" s="5012"/>
      <c r="U656" s="5012"/>
      <c r="V656" s="5012"/>
      <c r="W656" s="5012"/>
      <c r="X656" s="5012"/>
      <c r="Y656" s="6411"/>
      <c r="Z656" s="5012"/>
      <c r="AA656" s="90"/>
      <c r="AB656" s="5012"/>
      <c r="AC656" s="5012"/>
      <c r="AD656" s="5012"/>
      <c r="AE656" s="6411"/>
      <c r="AF656" s="6411"/>
      <c r="AG656" s="5012"/>
      <c r="AH656" s="7684"/>
      <c r="AI656" s="7649"/>
      <c r="AJ656" s="8390"/>
      <c r="AK656" s="8018"/>
      <c r="AL656" s="8018"/>
      <c r="AM656" s="8019"/>
      <c r="AN656" s="8019"/>
      <c r="AO656" s="8019"/>
      <c r="AP656" s="8019"/>
      <c r="AQ656" s="8019"/>
      <c r="AR656" s="8019"/>
      <c r="AS656" s="8019"/>
      <c r="AT656" s="8019"/>
      <c r="AU656" s="8019"/>
      <c r="AV656" s="8019"/>
      <c r="AW656" s="8019"/>
      <c r="AX656" s="8019"/>
      <c r="AY656" s="8019"/>
      <c r="AZ656" s="8391"/>
    </row>
    <row r="657" spans="17:52" ht="15" thickBot="1">
      <c r="Q657" s="5012"/>
      <c r="R657" s="5012"/>
      <c r="S657" s="5012"/>
      <c r="T657" s="5012"/>
      <c r="U657" s="5012"/>
      <c r="V657" s="5012"/>
      <c r="W657" s="5012"/>
      <c r="X657" s="5012"/>
      <c r="Y657" s="6411"/>
      <c r="Z657" s="5012"/>
      <c r="AA657" s="90"/>
      <c r="AB657" s="5012"/>
      <c r="AC657" s="5012"/>
      <c r="AD657" s="5012"/>
      <c r="AE657" s="6411"/>
      <c r="AF657" s="6411"/>
      <c r="AG657" s="5012"/>
      <c r="AH657" s="7684"/>
      <c r="AI657" s="7649"/>
      <c r="AJ657" s="8392" t="s">
        <v>1407</v>
      </c>
      <c r="AK657" s="8393" t="s">
        <v>1410</v>
      </c>
      <c r="AL657" s="8018"/>
      <c r="AM657" s="8019"/>
      <c r="AN657" s="8019"/>
      <c r="AO657" s="8019"/>
      <c r="AP657" s="8019"/>
      <c r="AQ657" s="8019"/>
      <c r="AR657" s="8019"/>
      <c r="AS657" s="8019"/>
      <c r="AT657" s="8019"/>
      <c r="AU657" s="8019"/>
      <c r="AV657" s="8019"/>
      <c r="AW657" s="8019"/>
      <c r="AX657" s="8019"/>
      <c r="AY657" s="8019"/>
      <c r="AZ657" s="8391"/>
    </row>
    <row r="658" spans="17:52">
      <c r="Q658" s="5012"/>
      <c r="R658" s="5012"/>
      <c r="S658" s="5012"/>
      <c r="T658" s="5012"/>
      <c r="U658" s="5012"/>
      <c r="V658" s="5012"/>
      <c r="W658" s="5012"/>
      <c r="X658" s="5012"/>
      <c r="Y658" s="6411"/>
      <c r="Z658" s="5012"/>
      <c r="AA658" s="90"/>
      <c r="AB658" s="5012"/>
      <c r="AC658" s="5012"/>
      <c r="AD658" s="5012"/>
      <c r="AE658" s="6411"/>
      <c r="AF658" s="6411"/>
      <c r="AG658" s="5012"/>
      <c r="AH658" s="7684"/>
      <c r="AI658" s="7649"/>
      <c r="AJ658" s="7656"/>
      <c r="AK658" s="7661"/>
      <c r="AL658" s="7662" t="s">
        <v>14</v>
      </c>
      <c r="AM658" s="7662" t="s">
        <v>12</v>
      </c>
      <c r="AN658" s="7662"/>
      <c r="AO658" s="7662"/>
      <c r="AP658" s="7662"/>
      <c r="AQ658" s="7662" t="s">
        <v>15</v>
      </c>
      <c r="AR658" s="7662" t="s">
        <v>12</v>
      </c>
      <c r="AS658" s="7662" t="s">
        <v>12</v>
      </c>
      <c r="AT658" s="7662"/>
      <c r="AU658" s="7662"/>
      <c r="AV658" s="7662"/>
      <c r="AW658" s="7662"/>
      <c r="AX658" s="7662" t="s">
        <v>0</v>
      </c>
      <c r="AY658" s="7663"/>
      <c r="AZ658" s="7664"/>
    </row>
    <row r="659" spans="17:52">
      <c r="Q659" s="5012"/>
      <c r="R659" s="5012"/>
      <c r="S659" s="5012"/>
      <c r="T659" s="5012"/>
      <c r="U659" s="5012"/>
      <c r="V659" s="5012"/>
      <c r="W659" s="5012"/>
      <c r="X659" s="5012"/>
      <c r="Y659" s="5012"/>
      <c r="Z659" s="5012"/>
      <c r="AA659" s="90"/>
      <c r="AB659" s="5012"/>
      <c r="AC659" s="5012"/>
      <c r="AD659" s="5012"/>
      <c r="AE659" s="6411"/>
      <c r="AF659" s="6411"/>
      <c r="AG659" s="5012"/>
      <c r="AH659" s="7649"/>
      <c r="AI659" s="7649"/>
      <c r="AJ659" s="7660" t="s">
        <v>4</v>
      </c>
      <c r="AK659" s="7666" t="s">
        <v>18</v>
      </c>
      <c r="AL659" s="7667" t="s">
        <v>19</v>
      </c>
      <c r="AM659" s="7667" t="s">
        <v>19</v>
      </c>
      <c r="AN659" s="7667" t="s">
        <v>20</v>
      </c>
      <c r="AO659" s="7667" t="s">
        <v>21</v>
      </c>
      <c r="AP659" s="7667" t="s">
        <v>1559</v>
      </c>
      <c r="AQ659" s="7667" t="s">
        <v>22</v>
      </c>
      <c r="AR659" s="7667" t="s">
        <v>23</v>
      </c>
      <c r="AS659" s="7667" t="s">
        <v>23</v>
      </c>
      <c r="AT659" s="7667" t="s">
        <v>24</v>
      </c>
      <c r="AU659" s="7667" t="s">
        <v>20</v>
      </c>
      <c r="AV659" s="7667" t="s">
        <v>25</v>
      </c>
      <c r="AW659" s="7667" t="s">
        <v>0</v>
      </c>
      <c r="AX659" s="7667" t="s">
        <v>1363</v>
      </c>
      <c r="AY659" s="7668" t="s">
        <v>1388</v>
      </c>
      <c r="AZ659" s="7669" t="s">
        <v>26</v>
      </c>
    </row>
    <row r="660" spans="17:52" ht="15" thickBot="1">
      <c r="AH660" s="7650"/>
      <c r="AI660" s="7649"/>
      <c r="AJ660" s="7665"/>
      <c r="AK660" s="7685"/>
      <c r="AL660" s="7686" t="s">
        <v>3</v>
      </c>
      <c r="AM660" s="7686" t="s">
        <v>18</v>
      </c>
      <c r="AN660" s="7686"/>
      <c r="AO660" s="7686"/>
      <c r="AP660" s="7686"/>
      <c r="AQ660" s="7686" t="s">
        <v>21</v>
      </c>
      <c r="AR660" s="7686" t="s">
        <v>27</v>
      </c>
      <c r="AS660" s="7686" t="s">
        <v>28</v>
      </c>
      <c r="AT660" s="7686"/>
      <c r="AU660" s="7686"/>
      <c r="AV660" s="7686"/>
      <c r="AW660" s="7686"/>
      <c r="AX660" s="7686" t="s">
        <v>11</v>
      </c>
      <c r="AY660" s="7687"/>
      <c r="AZ660" s="7688"/>
    </row>
    <row r="661" spans="17:52">
      <c r="AH661" s="7839"/>
      <c r="AI661" s="7649"/>
      <c r="AJ661" s="7992"/>
      <c r="AK661" s="7993"/>
      <c r="AL661" s="7803"/>
      <c r="AM661" s="7939"/>
      <c r="AN661" s="7896"/>
      <c r="AO661" s="7806"/>
      <c r="AP661" s="7806"/>
      <c r="AQ661" s="7916"/>
      <c r="AR661" s="7808"/>
      <c r="AS661" s="7804"/>
      <c r="AT661" s="7806"/>
      <c r="AU661" s="7896"/>
      <c r="AV661" s="7896"/>
      <c r="AW661" s="7915"/>
      <c r="AX661" s="7916"/>
      <c r="AY661" s="8301"/>
      <c r="AZ661" s="7942"/>
    </row>
    <row r="662" spans="17:52">
      <c r="AH662" s="7839"/>
      <c r="AI662" s="7649"/>
      <c r="AJ662" s="7996"/>
      <c r="AK662" s="7714"/>
      <c r="AL662" s="7714"/>
      <c r="AM662" s="7715"/>
      <c r="AN662" s="7751"/>
      <c r="AO662" s="7714"/>
      <c r="AP662" s="7714"/>
      <c r="AQ662" s="7718"/>
      <c r="AR662" s="7719"/>
      <c r="AS662" s="7800"/>
      <c r="AT662" s="7714"/>
      <c r="AU662" s="7721"/>
      <c r="AV662" s="7714"/>
      <c r="AW662" s="7752"/>
      <c r="AX662" s="7752"/>
      <c r="AY662" s="7863"/>
      <c r="AZ662" s="7949"/>
    </row>
    <row r="663" spans="17:52">
      <c r="AH663" s="7839"/>
      <c r="AI663" s="7649"/>
      <c r="AJ663" s="8302"/>
      <c r="AK663" s="7960"/>
      <c r="AL663" s="7960"/>
      <c r="AM663" s="7743"/>
      <c r="AN663" s="7743"/>
      <c r="AO663" s="7743"/>
      <c r="AP663" s="7743"/>
      <c r="AQ663" s="7743"/>
      <c r="AR663" s="7743"/>
      <c r="AS663" s="7743"/>
      <c r="AT663" s="7743"/>
      <c r="AU663" s="8117"/>
      <c r="AV663" s="8117"/>
      <c r="AW663" s="7743"/>
      <c r="AX663" s="7743"/>
      <c r="AY663" s="7743"/>
      <c r="AZ663" s="7949"/>
    </row>
    <row r="664" spans="17:52">
      <c r="AH664" s="7839"/>
      <c r="AI664" s="7649"/>
      <c r="AJ664" s="8302"/>
      <c r="AK664" s="7960"/>
      <c r="AL664" s="7960"/>
      <c r="AM664" s="7743"/>
      <c r="AN664" s="7743"/>
      <c r="AO664" s="7743"/>
      <c r="AP664" s="7743"/>
      <c r="AQ664" s="7743"/>
      <c r="AR664" s="7743"/>
      <c r="AS664" s="7743"/>
      <c r="AT664" s="7743"/>
      <c r="AU664" s="8117"/>
      <c r="AV664" s="8117"/>
      <c r="AW664" s="7743"/>
      <c r="AX664" s="7743"/>
      <c r="AY664" s="7743"/>
      <c r="AZ664" s="7949"/>
    </row>
    <row r="665" spans="17:52">
      <c r="AH665" s="7839"/>
      <c r="AI665" s="7649"/>
      <c r="AJ665" s="8302"/>
      <c r="AK665" s="7960"/>
      <c r="AL665" s="7960"/>
      <c r="AM665" s="7743"/>
      <c r="AN665" s="7743"/>
      <c r="AO665" s="7743"/>
      <c r="AP665" s="7743"/>
      <c r="AQ665" s="7743"/>
      <c r="AR665" s="7743"/>
      <c r="AS665" s="7743"/>
      <c r="AT665" s="7743"/>
      <c r="AU665" s="8117"/>
      <c r="AV665" s="8117"/>
      <c r="AW665" s="7743"/>
      <c r="AX665" s="7743"/>
      <c r="AY665" s="7743"/>
      <c r="AZ665" s="7949"/>
    </row>
    <row r="666" spans="17:52">
      <c r="AH666" s="7684"/>
      <c r="AI666" s="7649"/>
      <c r="AJ666" s="8302"/>
      <c r="AK666" s="7960"/>
      <c r="AL666" s="7960"/>
      <c r="AM666" s="7743"/>
      <c r="AN666" s="7743"/>
      <c r="AO666" s="7743"/>
      <c r="AP666" s="7743"/>
      <c r="AQ666" s="7743"/>
      <c r="AR666" s="7743"/>
      <c r="AS666" s="7743"/>
      <c r="AT666" s="7743"/>
      <c r="AU666" s="8117"/>
      <c r="AV666" s="8117"/>
      <c r="AW666" s="7743"/>
      <c r="AX666" s="7743"/>
      <c r="AY666" s="7743"/>
      <c r="AZ666" s="7949"/>
    </row>
    <row r="667" spans="17:52">
      <c r="AH667" s="7684"/>
      <c r="AI667" s="7649"/>
      <c r="AJ667" s="8302"/>
      <c r="AK667" s="7960"/>
      <c r="AL667" s="7960"/>
      <c r="AM667" s="7743"/>
      <c r="AN667" s="7743"/>
      <c r="AO667" s="7743"/>
      <c r="AP667" s="7743"/>
      <c r="AQ667" s="7743"/>
      <c r="AR667" s="7743"/>
      <c r="AS667" s="7743"/>
      <c r="AT667" s="7743"/>
      <c r="AU667" s="8117"/>
      <c r="AV667" s="8117"/>
      <c r="AW667" s="7743"/>
      <c r="AX667" s="7743"/>
      <c r="AY667" s="7743"/>
      <c r="AZ667" s="7949"/>
    </row>
    <row r="668" spans="17:52">
      <c r="AH668" s="7684"/>
      <c r="AI668" s="7649"/>
      <c r="AJ668" s="8302"/>
      <c r="AK668" s="7960"/>
      <c r="AL668" s="7960"/>
      <c r="AM668" s="7743"/>
      <c r="AN668" s="7743"/>
      <c r="AO668" s="7743"/>
      <c r="AP668" s="7743"/>
      <c r="AQ668" s="7743"/>
      <c r="AR668" s="7743"/>
      <c r="AS668" s="7743"/>
      <c r="AT668" s="7743"/>
      <c r="AU668" s="8117"/>
      <c r="AV668" s="8117"/>
      <c r="AW668" s="7743"/>
      <c r="AX668" s="7743"/>
      <c r="AY668" s="7743"/>
      <c r="AZ668" s="7949"/>
    </row>
    <row r="669" spans="17:52">
      <c r="AH669" s="7983"/>
      <c r="AI669" s="7649"/>
      <c r="AJ669" s="8302"/>
      <c r="AK669" s="7960"/>
      <c r="AL669" s="7960"/>
      <c r="AM669" s="8303"/>
      <c r="AN669" s="7743"/>
      <c r="AO669" s="7743"/>
      <c r="AP669" s="7743"/>
      <c r="AQ669" s="7743"/>
      <c r="AR669" s="7743"/>
      <c r="AS669" s="7743"/>
      <c r="AT669" s="7743"/>
      <c r="AU669" s="8117"/>
      <c r="AV669" s="8117"/>
      <c r="AW669" s="7743"/>
      <c r="AX669" s="7743"/>
      <c r="AY669" s="7743"/>
      <c r="AZ669" s="7949"/>
    </row>
    <row r="670" spans="17:52">
      <c r="AH670" s="7684"/>
      <c r="AI670" s="7649"/>
      <c r="AJ670" s="8302"/>
      <c r="AK670" s="7960"/>
      <c r="AL670" s="7960"/>
      <c r="AM670" s="7743"/>
      <c r="AN670" s="7743"/>
      <c r="AO670" s="7743"/>
      <c r="AP670" s="7743"/>
      <c r="AQ670" s="7743"/>
      <c r="AR670" s="7743"/>
      <c r="AS670" s="7743"/>
      <c r="AT670" s="7743"/>
      <c r="AU670" s="8117"/>
      <c r="AV670" s="8117"/>
      <c r="AW670" s="7743"/>
      <c r="AX670" s="7743"/>
      <c r="AY670" s="7743"/>
      <c r="AZ670" s="7949"/>
    </row>
    <row r="671" spans="17:52" ht="15" thickBot="1">
      <c r="AH671" s="7684"/>
      <c r="AI671" s="7649"/>
      <c r="AJ671" s="8288"/>
      <c r="AK671" s="8004"/>
      <c r="AL671" s="8004"/>
      <c r="AM671" s="7777"/>
      <c r="AN671" s="7777"/>
      <c r="AO671" s="7777"/>
      <c r="AP671" s="7777"/>
      <c r="AQ671" s="7777"/>
      <c r="AR671" s="7777"/>
      <c r="AS671" s="7777"/>
      <c r="AT671" s="7777"/>
      <c r="AU671" s="8304"/>
      <c r="AV671" s="8304"/>
      <c r="AW671" s="7777"/>
      <c r="AX671" s="7777"/>
      <c r="AY671" s="7777"/>
      <c r="AZ671" s="8006"/>
    </row>
    <row r="672" spans="17:52">
      <c r="AH672" s="7684"/>
      <c r="AI672" s="7649"/>
      <c r="AJ672" s="7684"/>
      <c r="AK672" s="8018"/>
      <c r="AL672" s="8018"/>
      <c r="AM672" s="8019"/>
      <c r="AN672" s="8019"/>
      <c r="AO672" s="8019"/>
      <c r="AP672" s="8019"/>
      <c r="AQ672" s="8019"/>
      <c r="AR672" s="8019"/>
      <c r="AS672" s="8019"/>
      <c r="AT672" s="8019"/>
      <c r="AU672" s="8019"/>
      <c r="AV672" s="8019"/>
      <c r="AW672" s="8019"/>
      <c r="AX672" s="8019"/>
      <c r="AY672" s="8019"/>
      <c r="AZ672" s="8019"/>
    </row>
    <row r="673" spans="34:52">
      <c r="AH673" s="7684"/>
      <c r="AI673" s="7649"/>
      <c r="AJ673" s="7684"/>
      <c r="AK673" s="8018"/>
      <c r="AL673" s="8018"/>
      <c r="AM673" s="8019"/>
      <c r="AN673" s="8019"/>
      <c r="AO673" s="8019"/>
      <c r="AP673" s="8019"/>
      <c r="AQ673" s="8019"/>
      <c r="AR673" s="8019"/>
      <c r="AS673" s="8019"/>
      <c r="AT673" s="8019"/>
      <c r="AU673" s="8019"/>
      <c r="AV673" s="8019"/>
      <c r="AW673" s="8019"/>
      <c r="AX673" s="8019"/>
      <c r="AY673" s="8019"/>
      <c r="AZ673" s="8019"/>
    </row>
    <row r="674" spans="34:52">
      <c r="AH674" s="7684"/>
      <c r="AI674" s="7649"/>
      <c r="AJ674" s="7654"/>
      <c r="AK674" s="7649"/>
      <c r="AL674" s="7649"/>
      <c r="AM674" s="7655"/>
      <c r="AN674" s="7649"/>
      <c r="AO674" s="7649"/>
      <c r="AP674" s="7649"/>
      <c r="AQ674" s="7649"/>
      <c r="AR674" s="7649"/>
      <c r="AS674" s="7649"/>
      <c r="AT674" s="8019"/>
      <c r="AU674" s="8019"/>
      <c r="AV674" s="8019"/>
      <c r="AW674" s="8019"/>
      <c r="AX674" s="8019"/>
      <c r="AY674" s="8019"/>
      <c r="AZ674" s="8019"/>
    </row>
    <row r="675" spans="34:52">
      <c r="AH675" s="5012"/>
      <c r="AI675" s="7649"/>
      <c r="AJ675" s="7839"/>
      <c r="AK675" s="7840"/>
      <c r="AL675" s="7840"/>
      <c r="AM675" s="7840"/>
      <c r="AN675" s="7840"/>
      <c r="AO675" s="7840"/>
      <c r="AP675" s="7840"/>
      <c r="AQ675" s="7840"/>
      <c r="AR675" s="7840"/>
      <c r="AS675" s="7840"/>
      <c r="AT675" s="7840"/>
      <c r="AU675" s="7840"/>
      <c r="AV675" s="7840"/>
      <c r="AW675" s="7840"/>
      <c r="AX675" s="7840"/>
      <c r="AY675" s="7840"/>
      <c r="AZ675" s="7840"/>
    </row>
    <row r="676" spans="34:52">
      <c r="AH676" s="5012"/>
      <c r="AI676" s="7649"/>
      <c r="AJ676" s="7839"/>
      <c r="AK676" s="7840"/>
      <c r="AL676" s="7840"/>
      <c r="AM676" s="7840"/>
      <c r="AN676" s="7840"/>
      <c r="AO676" s="7840"/>
      <c r="AP676" s="7840"/>
      <c r="AQ676" s="7840"/>
      <c r="AR676" s="7840"/>
      <c r="AS676" s="7840"/>
      <c r="AT676" s="7840"/>
      <c r="AU676" s="7840"/>
      <c r="AV676" s="7840"/>
      <c r="AW676" s="7840"/>
      <c r="AX676" s="7840"/>
      <c r="AY676" s="7840"/>
      <c r="AZ676" s="7840"/>
    </row>
    <row r="677" spans="34:52">
      <c r="AH677" s="5012"/>
      <c r="AI677" s="7649"/>
      <c r="AJ677" s="7839"/>
      <c r="AK677" s="7840"/>
      <c r="AL677" s="7840"/>
      <c r="AM677" s="7840"/>
      <c r="AN677" s="7840"/>
      <c r="AO677" s="7840"/>
      <c r="AP677" s="7840"/>
      <c r="AQ677" s="7840"/>
      <c r="AR677" s="7840"/>
      <c r="AS677" s="7840"/>
      <c r="AT677" s="7840"/>
      <c r="AU677" s="7840"/>
      <c r="AV677" s="7840"/>
      <c r="AW677" s="7840"/>
      <c r="AX677" s="7840"/>
      <c r="AY677" s="7840"/>
      <c r="AZ677" s="7840"/>
    </row>
    <row r="678" spans="34:52">
      <c r="AI678" s="7649"/>
      <c r="AJ678" s="7730"/>
      <c r="AK678" s="7843"/>
      <c r="AL678" s="7845"/>
      <c r="AM678" s="7844"/>
      <c r="AN678" s="8268"/>
      <c r="AO678" s="7845"/>
      <c r="AP678" s="7845"/>
      <c r="AQ678" s="7846"/>
      <c r="AR678" s="7847"/>
      <c r="AS678" s="7844"/>
      <c r="AT678" s="7845"/>
      <c r="AU678" s="7849"/>
      <c r="AV678" s="7849"/>
      <c r="AW678" s="8317"/>
      <c r="AX678" s="7850"/>
      <c r="AY678" s="7649"/>
      <c r="AZ678" s="8102"/>
    </row>
    <row r="679" spans="34:52">
      <c r="AH679" s="4993"/>
      <c r="AI679" s="7649"/>
      <c r="AJ679" s="7782"/>
      <c r="AK679" s="7988"/>
      <c r="AL679" s="7988"/>
      <c r="AM679" s="7649"/>
      <c r="AN679" s="7649"/>
      <c r="AO679" s="7649"/>
      <c r="AP679" s="7649"/>
      <c r="AQ679" s="7649"/>
      <c r="AR679" s="7649"/>
      <c r="AS679" s="7649"/>
      <c r="AT679" s="7649"/>
      <c r="AU679" s="8329"/>
      <c r="AV679" s="8329"/>
      <c r="AW679" s="7649"/>
      <c r="AX679" s="7649"/>
      <c r="AY679" s="7649"/>
      <c r="AZ679" s="7649"/>
    </row>
    <row r="680" spans="34:52">
      <c r="AH680" s="87"/>
      <c r="AI680" s="7649"/>
      <c r="AJ680" s="7782"/>
      <c r="AK680" s="7988"/>
      <c r="AL680" s="7988"/>
      <c r="AM680" s="7649"/>
      <c r="AN680" s="7649"/>
      <c r="AO680" s="7649"/>
      <c r="AP680" s="7649"/>
      <c r="AQ680" s="7649"/>
      <c r="AR680" s="7649"/>
      <c r="AS680" s="7649"/>
      <c r="AT680" s="7649"/>
      <c r="AU680" s="8329"/>
      <c r="AV680" s="8329"/>
      <c r="AW680" s="7649"/>
      <c r="AX680" s="7649"/>
      <c r="AY680" s="7649"/>
      <c r="AZ680" s="7649"/>
    </row>
    <row r="681" spans="34:52">
      <c r="AH681" s="87"/>
      <c r="AI681" s="7649"/>
      <c r="AJ681" s="7782"/>
      <c r="AK681" s="7988"/>
      <c r="AL681" s="7988"/>
      <c r="AM681" s="7649"/>
      <c r="AN681" s="7649"/>
      <c r="AO681" s="7649"/>
      <c r="AP681" s="7649"/>
      <c r="AQ681" s="7649"/>
      <c r="AR681" s="7649"/>
      <c r="AS681" s="7649"/>
      <c r="AT681" s="7649"/>
      <c r="AU681" s="8329"/>
      <c r="AV681" s="8329"/>
      <c r="AW681" s="7649"/>
      <c r="AX681" s="7649"/>
      <c r="AY681" s="7649"/>
      <c r="AZ681" s="7649"/>
    </row>
    <row r="682" spans="34:52">
      <c r="AH682" s="87"/>
      <c r="AI682" s="7649"/>
      <c r="AJ682" s="7782"/>
      <c r="AK682" s="7988"/>
      <c r="AL682" s="7988"/>
      <c r="AM682" s="7649"/>
      <c r="AN682" s="7649"/>
      <c r="AO682" s="7649"/>
      <c r="AP682" s="7649"/>
      <c r="AQ682" s="7649"/>
      <c r="AR682" s="7649"/>
      <c r="AS682" s="7649"/>
      <c r="AT682" s="7649"/>
      <c r="AU682" s="8329"/>
      <c r="AV682" s="8329"/>
      <c r="AW682" s="7649"/>
      <c r="AX682" s="7649"/>
      <c r="AY682" s="7649"/>
      <c r="AZ682" s="7649"/>
    </row>
    <row r="683" spans="34:52">
      <c r="AH683" s="87"/>
      <c r="AI683" s="7649"/>
      <c r="AJ683" s="7782"/>
      <c r="AK683" s="7988"/>
      <c r="AL683" s="7988"/>
      <c r="AM683" s="7649"/>
      <c r="AN683" s="7649"/>
      <c r="AO683" s="7649"/>
      <c r="AP683" s="7649"/>
      <c r="AQ683" s="7649"/>
      <c r="AR683" s="7649"/>
      <c r="AS683" s="7649"/>
      <c r="AT683" s="7649"/>
      <c r="AU683" s="8329"/>
      <c r="AV683" s="8329"/>
      <c r="AW683" s="7649"/>
      <c r="AX683" s="7649"/>
      <c r="AY683" s="7649"/>
      <c r="AZ683" s="7649"/>
    </row>
    <row r="684" spans="34:52">
      <c r="AH684" s="87"/>
      <c r="AI684" s="7649"/>
      <c r="AJ684" s="7782"/>
      <c r="AK684" s="7988"/>
      <c r="AL684" s="7988"/>
      <c r="AM684" s="7649"/>
      <c r="AN684" s="7649"/>
      <c r="AO684" s="7649"/>
      <c r="AP684" s="7649"/>
      <c r="AQ684" s="7649"/>
      <c r="AR684" s="7649"/>
      <c r="AS684" s="7649"/>
      <c r="AT684" s="7649"/>
      <c r="AU684" s="8329"/>
      <c r="AV684" s="8329"/>
      <c r="AW684" s="7649"/>
      <c r="AX684" s="7649"/>
      <c r="AY684" s="7649"/>
      <c r="AZ684" s="7649"/>
    </row>
    <row r="685" spans="34:52">
      <c r="AH685" s="5012"/>
      <c r="AI685" s="7649"/>
      <c r="AJ685" s="7782"/>
      <c r="AK685" s="7988"/>
      <c r="AL685" s="7988"/>
      <c r="AM685" s="7649"/>
      <c r="AN685" s="7649"/>
      <c r="AO685" s="7649"/>
      <c r="AP685" s="7649"/>
      <c r="AQ685" s="7649"/>
      <c r="AR685" s="7649"/>
      <c r="AS685" s="7649"/>
      <c r="AT685" s="7649"/>
      <c r="AU685" s="8329"/>
      <c r="AV685" s="8329"/>
      <c r="AW685" s="7649"/>
      <c r="AX685" s="7649"/>
      <c r="AY685" s="7649"/>
      <c r="AZ685" s="7649"/>
    </row>
    <row r="686" spans="34:52">
      <c r="AH686" s="5012"/>
      <c r="AI686" s="7649"/>
      <c r="AJ686" s="7782"/>
      <c r="AK686" s="7988"/>
      <c r="AL686" s="7988"/>
      <c r="AM686" s="7649"/>
      <c r="AN686" s="7649"/>
      <c r="AO686" s="7649"/>
      <c r="AP686" s="7649"/>
      <c r="AQ686" s="7649"/>
      <c r="AR686" s="7649"/>
      <c r="AS686" s="7649"/>
      <c r="AT686" s="7649"/>
      <c r="AU686" s="7838"/>
      <c r="AV686" s="7838"/>
      <c r="AW686" s="7649"/>
      <c r="AX686" s="7649"/>
      <c r="AY686" s="7649"/>
      <c r="AZ686" s="7649"/>
    </row>
    <row r="687" spans="34:52">
      <c r="AH687" s="5012"/>
      <c r="AI687" s="7649"/>
      <c r="AJ687" s="7782"/>
      <c r="AK687" s="7988"/>
      <c r="AL687" s="7988"/>
      <c r="AM687" s="7649"/>
      <c r="AN687" s="7649"/>
      <c r="AO687" s="7649"/>
      <c r="AP687" s="7649"/>
      <c r="AQ687" s="7649"/>
      <c r="AR687" s="7649"/>
      <c r="AS687" s="7649"/>
      <c r="AT687" s="7649"/>
      <c r="AU687" s="7838"/>
      <c r="AV687" s="7838"/>
      <c r="AW687" s="7649"/>
      <c r="AX687" s="7649"/>
      <c r="AY687" s="7649"/>
      <c r="AZ687" s="7649"/>
    </row>
    <row r="688" spans="34:52">
      <c r="AH688" s="6411"/>
      <c r="AI688" s="7649"/>
      <c r="AJ688" s="7782"/>
      <c r="AK688" s="7988"/>
      <c r="AL688" s="7988"/>
      <c r="AM688" s="7649"/>
      <c r="AN688" s="7649"/>
      <c r="AO688" s="7649"/>
      <c r="AP688" s="7649"/>
      <c r="AQ688" s="7649"/>
      <c r="AR688" s="7649"/>
      <c r="AS688" s="7649"/>
      <c r="AT688" s="7649"/>
      <c r="AU688" s="7838"/>
      <c r="AV688" s="7838"/>
      <c r="AW688" s="7649"/>
      <c r="AX688" s="7649"/>
      <c r="AY688" s="7649"/>
      <c r="AZ688" s="7649"/>
    </row>
    <row r="689" spans="34:52">
      <c r="AH689" s="5012"/>
      <c r="AI689" s="7649"/>
      <c r="AJ689" s="7782"/>
      <c r="AK689" s="7988"/>
      <c r="AL689" s="7988"/>
      <c r="AM689" s="7649"/>
      <c r="AN689" s="7649"/>
      <c r="AO689" s="7649"/>
      <c r="AP689" s="7649"/>
      <c r="AQ689" s="7649"/>
      <c r="AR689" s="7649"/>
      <c r="AS689" s="7649"/>
      <c r="AT689" s="7649"/>
      <c r="AU689" s="7838"/>
      <c r="AV689" s="7838"/>
      <c r="AW689" s="7649"/>
      <c r="AX689" s="7649"/>
      <c r="AY689" s="7649"/>
      <c r="AZ689" s="7649"/>
    </row>
    <row r="690" spans="34:52">
      <c r="AH690" s="5012"/>
      <c r="AI690" s="7649"/>
      <c r="AJ690" s="7782"/>
      <c r="AK690" s="7988"/>
      <c r="AL690" s="7988"/>
      <c r="AM690" s="7649"/>
      <c r="AN690" s="7649"/>
      <c r="AO690" s="7649"/>
      <c r="AP690" s="7649"/>
      <c r="AQ690" s="7649"/>
      <c r="AR690" s="7649"/>
      <c r="AS690" s="7649"/>
      <c r="AT690" s="7649"/>
      <c r="AU690" s="7838"/>
      <c r="AV690" s="7838"/>
      <c r="AW690" s="7649"/>
      <c r="AX690" s="7649"/>
      <c r="AY690" s="7649"/>
      <c r="AZ690" s="7649"/>
    </row>
    <row r="691" spans="34:52">
      <c r="AH691" s="5012"/>
      <c r="AI691" s="7649"/>
      <c r="AJ691" s="7782"/>
      <c r="AK691" s="8306"/>
      <c r="AL691" s="8306"/>
      <c r="AM691" s="8307"/>
      <c r="AN691" s="7854"/>
      <c r="AO691" s="8306"/>
      <c r="AP691" s="8306"/>
      <c r="AQ691" s="8308"/>
      <c r="AR691" s="8309"/>
      <c r="AS691" s="7857"/>
      <c r="AT691" s="8310"/>
      <c r="AU691" s="8311"/>
      <c r="AV691" s="7649"/>
      <c r="AW691" s="7649"/>
      <c r="AX691" s="7649"/>
      <c r="AY691" s="7649"/>
      <c r="AZ691" s="7649"/>
    </row>
    <row r="692" spans="34:52" ht="15.6">
      <c r="AH692" s="5012"/>
      <c r="AI692" s="7649"/>
      <c r="AJ692" s="8305"/>
      <c r="AK692" s="8306"/>
      <c r="AL692" s="8306"/>
      <c r="AM692" s="8307"/>
      <c r="AN692" s="8306"/>
      <c r="AO692" s="8306"/>
      <c r="AP692" s="8306"/>
      <c r="AQ692" s="8308"/>
      <c r="AR692" s="8309"/>
      <c r="AS692" s="7857"/>
      <c r="AT692" s="8307"/>
      <c r="AU692" s="8311"/>
      <c r="AV692" s="7649"/>
      <c r="AW692" s="7649"/>
      <c r="AX692" s="7649"/>
      <c r="AY692" s="7649"/>
      <c r="AZ692" s="7649"/>
    </row>
    <row r="693" spans="34:52">
      <c r="AH693" s="5012"/>
      <c r="AI693" s="7649"/>
      <c r="AJ693" s="8312"/>
      <c r="AK693" s="8306"/>
      <c r="AL693" s="8306"/>
      <c r="AM693" s="8307"/>
      <c r="AN693" s="8306"/>
      <c r="AO693" s="8306"/>
      <c r="AP693" s="8306"/>
      <c r="AQ693" s="8308"/>
      <c r="AR693" s="8309"/>
      <c r="AS693" s="7857"/>
      <c r="AT693" s="8307"/>
      <c r="AU693" s="8311"/>
      <c r="AV693" s="7649"/>
      <c r="AW693" s="7649"/>
      <c r="AX693" s="7649"/>
      <c r="AY693" s="7649"/>
      <c r="AZ693" s="7649"/>
    </row>
    <row r="694" spans="34:52">
      <c r="AH694" s="5012"/>
      <c r="AI694" s="7649"/>
      <c r="AJ694" s="8312"/>
      <c r="AK694" s="8306"/>
      <c r="AL694" s="8306"/>
      <c r="AM694" s="8307"/>
      <c r="AN694" s="8313"/>
      <c r="AO694" s="8306"/>
      <c r="AP694" s="8306"/>
      <c r="AQ694" s="8308"/>
      <c r="AR694" s="8309"/>
      <c r="AS694" s="7857"/>
      <c r="AT694" s="8307"/>
      <c r="AU694" s="8311"/>
      <c r="AV694" s="7649"/>
      <c r="AW694" s="7649"/>
      <c r="AX694" s="7649"/>
      <c r="AY694" s="7649"/>
      <c r="AZ694" s="7649"/>
    </row>
    <row r="695" spans="34:52">
      <c r="AH695" s="5012"/>
      <c r="AI695" s="7649"/>
      <c r="AJ695" s="8312"/>
      <c r="AK695" s="8306"/>
      <c r="AL695" s="8306"/>
      <c r="AM695" s="8307"/>
      <c r="AN695" s="8313"/>
      <c r="AO695" s="8306"/>
      <c r="AP695" s="8306"/>
      <c r="AQ695" s="8308"/>
      <c r="AR695" s="8309"/>
      <c r="AS695" s="7857"/>
      <c r="AT695" s="8307"/>
      <c r="AU695" s="8311"/>
      <c r="AV695" s="7649"/>
      <c r="AW695" s="7649"/>
      <c r="AX695" s="7649"/>
      <c r="AY695" s="7649"/>
      <c r="AZ695" s="7649"/>
    </row>
    <row r="696" spans="34:52">
      <c r="AH696" s="5012"/>
      <c r="AI696" s="7649"/>
      <c r="AJ696" s="8312"/>
      <c r="AK696" s="8306"/>
      <c r="AL696" s="8306"/>
      <c r="AM696" s="8307"/>
      <c r="AN696" s="8306"/>
      <c r="AO696" s="8306"/>
      <c r="AP696" s="8306"/>
      <c r="AQ696" s="8308"/>
      <c r="AR696" s="8309"/>
      <c r="AS696" s="7857"/>
      <c r="AT696" s="8307"/>
      <c r="AU696" s="8311"/>
      <c r="AV696" s="7649"/>
      <c r="AW696" s="7649"/>
      <c r="AX696" s="7649"/>
      <c r="AY696" s="7649"/>
      <c r="AZ696" s="7649"/>
    </row>
    <row r="697" spans="34:52">
      <c r="AI697" s="7649"/>
      <c r="AJ697" s="8312"/>
      <c r="AK697" s="8306"/>
      <c r="AL697" s="8306"/>
      <c r="AM697" s="8307"/>
      <c r="AN697" s="8306"/>
      <c r="AO697" s="8306"/>
      <c r="AP697" s="8306"/>
      <c r="AQ697" s="8308"/>
      <c r="AR697" s="8309"/>
      <c r="AS697" s="7857"/>
      <c r="AT697" s="8307"/>
      <c r="AU697" s="8311"/>
      <c r="AV697" s="7649"/>
      <c r="AW697" s="7649"/>
      <c r="AX697" s="7649"/>
      <c r="AY697" s="7649"/>
      <c r="AZ697" s="7649"/>
    </row>
    <row r="698" spans="34:52">
      <c r="AI698" s="7649"/>
      <c r="AJ698" s="8312"/>
      <c r="AK698" s="8306"/>
      <c r="AL698" s="8306"/>
      <c r="AM698" s="8307"/>
      <c r="AN698" s="8306"/>
      <c r="AO698" s="8306"/>
      <c r="AP698" s="8306"/>
      <c r="AQ698" s="8308"/>
      <c r="AR698" s="8309"/>
      <c r="AS698" s="7857"/>
      <c r="AT698" s="8307"/>
      <c r="AU698" s="8311"/>
      <c r="AV698" s="7649"/>
      <c r="AW698" s="7649"/>
      <c r="AX698" s="7649"/>
      <c r="AY698" s="7649"/>
      <c r="AZ698" s="7649"/>
    </row>
    <row r="699" spans="34:52" ht="15.6">
      <c r="AI699" s="7649"/>
      <c r="AJ699" s="8305"/>
      <c r="AK699" s="8306"/>
      <c r="AL699" s="8306"/>
      <c r="AM699" s="8307"/>
      <c r="AN699" s="8306"/>
      <c r="AO699" s="8306"/>
      <c r="AP699" s="8306"/>
      <c r="AQ699" s="8308"/>
      <c r="AR699" s="8309"/>
      <c r="AS699" s="7857"/>
      <c r="AT699" s="8307"/>
      <c r="AU699" s="8311"/>
      <c r="AV699" s="7649"/>
      <c r="AW699" s="7649"/>
      <c r="AX699" s="7649"/>
      <c r="AY699" s="7649"/>
      <c r="AZ699" s="7649"/>
    </row>
    <row r="700" spans="34:52">
      <c r="AI700" s="7649"/>
      <c r="AJ700" s="8312"/>
      <c r="AK700" s="8306"/>
      <c r="AL700" s="8306"/>
      <c r="AM700" s="8307"/>
      <c r="AN700" s="8306"/>
      <c r="AO700" s="8306"/>
      <c r="AP700" s="8306"/>
      <c r="AQ700" s="8308"/>
      <c r="AR700" s="8309"/>
      <c r="AS700" s="7857"/>
      <c r="AT700" s="8307"/>
      <c r="AU700" s="8311"/>
      <c r="AV700" s="7649"/>
      <c r="AW700" s="7649"/>
      <c r="AX700" s="7649"/>
      <c r="AY700" s="7649"/>
      <c r="AZ700" s="7649"/>
    </row>
    <row r="701" spans="34:52">
      <c r="AI701" s="7649"/>
      <c r="AJ701" s="8312"/>
      <c r="AK701" s="8306"/>
      <c r="AL701" s="8306"/>
      <c r="AM701" s="8307"/>
      <c r="AN701" s="7854"/>
      <c r="AO701" s="8306"/>
      <c r="AP701" s="8306"/>
      <c r="AQ701" s="8308"/>
      <c r="AR701" s="8309"/>
      <c r="AS701" s="7857"/>
      <c r="AT701" s="8310"/>
      <c r="AU701" s="8311"/>
      <c r="AV701" s="7649"/>
      <c r="AW701" s="7649"/>
      <c r="AX701" s="7649"/>
      <c r="AY701" s="7649"/>
      <c r="AZ701" s="7649"/>
    </row>
    <row r="702" spans="34:52">
      <c r="AI702" s="7649"/>
      <c r="AJ702" s="8312"/>
      <c r="AK702" s="8306"/>
      <c r="AL702" s="8306"/>
      <c r="AM702" s="8307"/>
      <c r="AN702" s="7854"/>
      <c r="AO702" s="8306"/>
      <c r="AP702" s="8306"/>
      <c r="AQ702" s="8308"/>
      <c r="AR702" s="8309"/>
      <c r="AS702" s="7857"/>
      <c r="AT702" s="8310"/>
      <c r="AU702" s="8311"/>
      <c r="AV702" s="7649"/>
      <c r="AW702" s="7649"/>
      <c r="AX702" s="7649"/>
      <c r="AY702" s="7649"/>
      <c r="AZ702" s="7649"/>
    </row>
    <row r="703" spans="34:52">
      <c r="AI703" s="7649"/>
      <c r="AJ703" s="8312"/>
      <c r="AK703" s="8306"/>
      <c r="AL703" s="8306"/>
      <c r="AM703" s="8307"/>
      <c r="AN703" s="8306"/>
      <c r="AO703" s="8306"/>
      <c r="AP703" s="8306"/>
      <c r="AQ703" s="8308"/>
      <c r="AR703" s="8309"/>
      <c r="AS703" s="7857"/>
      <c r="AT703" s="8307"/>
      <c r="AU703" s="8311"/>
      <c r="AV703" s="7649"/>
      <c r="AW703" s="7649"/>
      <c r="AX703" s="7649"/>
      <c r="AY703" s="7649"/>
      <c r="AZ703" s="7649"/>
    </row>
    <row r="704" spans="34:52">
      <c r="AI704" s="7649"/>
      <c r="AJ704" s="8312"/>
      <c r="AK704" s="8306"/>
      <c r="AL704" s="8306"/>
      <c r="AM704" s="8307"/>
      <c r="AN704" s="8306"/>
      <c r="AO704" s="8306"/>
      <c r="AP704" s="8306"/>
      <c r="AQ704" s="8308"/>
      <c r="AR704" s="8309"/>
      <c r="AS704" s="7857"/>
      <c r="AT704" s="8307"/>
      <c r="AU704" s="8311"/>
      <c r="AV704" s="7649"/>
      <c r="AW704" s="7649"/>
      <c r="AX704" s="7649"/>
      <c r="AY704" s="7649"/>
      <c r="AZ704" s="7649"/>
    </row>
    <row r="705" spans="35:52">
      <c r="AI705" s="7649"/>
      <c r="AJ705" s="8312"/>
      <c r="AK705" s="8306"/>
      <c r="AL705" s="8306"/>
      <c r="AM705" s="8307"/>
      <c r="AN705" s="8313"/>
      <c r="AO705" s="8306"/>
      <c r="AP705" s="8306"/>
      <c r="AQ705" s="8308"/>
      <c r="AR705" s="8309"/>
      <c r="AS705" s="7857"/>
      <c r="AT705" s="8307"/>
      <c r="AU705" s="8311"/>
      <c r="AV705" s="7649"/>
      <c r="AW705" s="7649"/>
      <c r="AX705" s="7649"/>
      <c r="AY705" s="7649"/>
      <c r="AZ705" s="7649"/>
    </row>
    <row r="706" spans="35:52">
      <c r="AI706" s="7649"/>
      <c r="AJ706" s="8312"/>
      <c r="AK706" s="8306"/>
      <c r="AL706" s="8306"/>
      <c r="AM706" s="8307"/>
      <c r="AN706" s="8313"/>
      <c r="AO706" s="8306"/>
      <c r="AP706" s="8306"/>
      <c r="AQ706" s="8308"/>
      <c r="AR706" s="8309"/>
      <c r="AS706" s="7857"/>
      <c r="AT706" s="8307"/>
      <c r="AU706" s="8311"/>
      <c r="AV706" s="7649"/>
      <c r="AW706" s="7649"/>
      <c r="AX706" s="7649"/>
      <c r="AY706" s="7649"/>
      <c r="AZ706" s="7649"/>
    </row>
    <row r="707" spans="35:52">
      <c r="AI707" s="7649"/>
      <c r="AJ707" s="8312"/>
      <c r="AK707" s="8306"/>
      <c r="AL707" s="8306"/>
      <c r="AM707" s="8307"/>
      <c r="AN707" s="8306"/>
      <c r="AO707" s="8306"/>
      <c r="AP707" s="8306"/>
      <c r="AQ707" s="8308"/>
      <c r="AR707" s="8309"/>
      <c r="AS707" s="7857"/>
      <c r="AT707" s="8307"/>
      <c r="AU707" s="8311"/>
      <c r="AV707" s="7649"/>
      <c r="AW707" s="7649"/>
      <c r="AX707" s="7649"/>
      <c r="AY707" s="7649"/>
      <c r="AZ707" s="7649"/>
    </row>
    <row r="708" spans="35:52">
      <c r="AI708" s="7649"/>
      <c r="AJ708" s="8312"/>
      <c r="AK708" s="8306"/>
      <c r="AL708" s="8306"/>
      <c r="AM708" s="8307"/>
      <c r="AN708" s="8306"/>
      <c r="AO708" s="8306"/>
      <c r="AP708" s="8306"/>
      <c r="AQ708" s="8308"/>
      <c r="AR708" s="8309"/>
      <c r="AS708" s="7857"/>
      <c r="AT708" s="8307"/>
      <c r="AU708" s="8311"/>
      <c r="AV708" s="7649"/>
      <c r="AW708" s="7649"/>
      <c r="AX708" s="7649"/>
      <c r="AY708" s="7649"/>
      <c r="AZ708" s="7649"/>
    </row>
    <row r="709" spans="35:52">
      <c r="AI709" s="7649"/>
      <c r="AJ709" s="8312"/>
      <c r="AK709" s="8306"/>
      <c r="AL709" s="8306"/>
      <c r="AM709" s="8307"/>
      <c r="AN709" s="8306"/>
      <c r="AO709" s="8306"/>
      <c r="AP709" s="8306"/>
      <c r="AQ709" s="8308"/>
      <c r="AR709" s="8309"/>
      <c r="AS709" s="7857"/>
      <c r="AT709" s="8307"/>
      <c r="AU709" s="8311"/>
      <c r="AV709" s="7649"/>
      <c r="AW709" s="7649"/>
      <c r="AX709" s="7649"/>
      <c r="AY709" s="7649"/>
      <c r="AZ709" s="7649"/>
    </row>
    <row r="710" spans="35:52">
      <c r="AI710" s="7649"/>
      <c r="AJ710" s="7649"/>
      <c r="AK710" s="8306"/>
      <c r="AL710" s="8306"/>
      <c r="AM710" s="8307"/>
      <c r="AN710" s="8306"/>
      <c r="AO710" s="8306"/>
      <c r="AP710" s="8306"/>
      <c r="AQ710" s="8308"/>
      <c r="AR710" s="8309"/>
      <c r="AS710" s="7857"/>
      <c r="AT710" s="8307"/>
      <c r="AU710" s="8311"/>
      <c r="AV710" s="7649"/>
      <c r="AW710" s="7649"/>
      <c r="AX710" s="7649"/>
      <c r="AY710" s="7649"/>
      <c r="AZ710" s="7649"/>
    </row>
    <row r="711" spans="35:52" ht="15.6">
      <c r="AI711" s="7649"/>
      <c r="AJ711" s="8305"/>
      <c r="AK711" s="8306"/>
      <c r="AL711" s="8306"/>
      <c r="AM711" s="8307"/>
      <c r="AN711" s="8306"/>
      <c r="AO711" s="8306"/>
      <c r="AP711" s="8306"/>
      <c r="AQ711" s="8308"/>
      <c r="AR711" s="8309"/>
      <c r="AS711" s="7857"/>
      <c r="AT711" s="8307"/>
      <c r="AU711" s="8311"/>
      <c r="AV711" s="7649"/>
      <c r="AW711" s="7649"/>
      <c r="AX711" s="7649"/>
      <c r="AY711" s="7649"/>
      <c r="AZ711" s="7649"/>
    </row>
    <row r="712" spans="35:52">
      <c r="AI712" s="7649"/>
      <c r="AJ712" s="8312"/>
      <c r="AK712" s="8306"/>
      <c r="AL712" s="8306"/>
      <c r="AM712" s="8307"/>
      <c r="AN712" s="7854"/>
      <c r="AO712" s="8306"/>
      <c r="AP712" s="8306"/>
      <c r="AQ712" s="8308"/>
      <c r="AR712" s="8309"/>
      <c r="AS712" s="7857"/>
      <c r="AT712" s="8310"/>
      <c r="AU712" s="8311"/>
      <c r="AV712" s="7649"/>
      <c r="AW712" s="7649"/>
      <c r="AX712" s="7649"/>
      <c r="AY712" s="7649"/>
      <c r="AZ712" s="7649"/>
    </row>
    <row r="713" spans="35:52">
      <c r="AI713" s="7649"/>
      <c r="AJ713" s="8312"/>
      <c r="AK713" s="7649"/>
      <c r="AL713" s="7649"/>
      <c r="AM713" s="7649"/>
      <c r="AN713" s="7649"/>
      <c r="AO713" s="7649"/>
      <c r="AP713" s="7649"/>
      <c r="AQ713" s="7649"/>
      <c r="AR713" s="7649"/>
      <c r="AS713" s="7649"/>
      <c r="AT713" s="7649"/>
      <c r="AU713" s="7649"/>
      <c r="AV713" s="7649"/>
      <c r="AW713" s="7649"/>
      <c r="AX713" s="7649"/>
      <c r="AY713" s="7649"/>
      <c r="AZ713" s="7649"/>
    </row>
    <row r="714" spans="35:52">
      <c r="AI714" s="7649"/>
      <c r="AJ714" s="8312"/>
      <c r="AK714" s="8306"/>
      <c r="AL714" s="8306"/>
      <c r="AM714" s="8307"/>
      <c r="AN714" s="7854"/>
      <c r="AO714" s="8306"/>
      <c r="AP714" s="8306"/>
      <c r="AQ714" s="8308"/>
      <c r="AR714" s="8309"/>
      <c r="AS714" s="7857"/>
      <c r="AT714" s="8310"/>
      <c r="AU714" s="8311"/>
      <c r="AV714" s="7649"/>
      <c r="AW714" s="7649"/>
      <c r="AX714" s="7649"/>
      <c r="AY714" s="7649"/>
      <c r="AZ714" s="7649"/>
    </row>
    <row r="715" spans="35:52">
      <c r="AI715" s="7649"/>
      <c r="AJ715" s="8312"/>
      <c r="AK715" s="8306"/>
      <c r="AL715" s="8306"/>
      <c r="AM715" s="8307"/>
      <c r="AN715" s="8306"/>
      <c r="AO715" s="8306"/>
      <c r="AP715" s="8306"/>
      <c r="AQ715" s="8308"/>
      <c r="AR715" s="8309"/>
      <c r="AS715" s="7857"/>
      <c r="AT715" s="8307"/>
      <c r="AU715" s="8311"/>
      <c r="AV715" s="7649"/>
      <c r="AW715" s="7649"/>
      <c r="AX715" s="7649"/>
      <c r="AY715" s="7649"/>
      <c r="AZ715" s="7649"/>
    </row>
    <row r="716" spans="35:52">
      <c r="AI716" s="7649"/>
      <c r="AJ716" s="8312"/>
      <c r="AK716" s="8306"/>
      <c r="AL716" s="8306"/>
      <c r="AM716" s="8307"/>
      <c r="AN716" s="8306"/>
      <c r="AO716" s="8306"/>
      <c r="AP716" s="8306"/>
      <c r="AQ716" s="8308"/>
      <c r="AR716" s="8309"/>
      <c r="AS716" s="7857"/>
      <c r="AT716" s="8307"/>
      <c r="AU716" s="8311"/>
      <c r="AV716" s="7649"/>
      <c r="AW716" s="7649"/>
      <c r="AX716" s="7649"/>
      <c r="AY716" s="7649"/>
      <c r="AZ716" s="7649"/>
    </row>
    <row r="717" spans="35:52">
      <c r="AI717" s="7649"/>
      <c r="AJ717" s="8312"/>
      <c r="AK717" s="8306"/>
      <c r="AL717" s="8306"/>
      <c r="AM717" s="8307"/>
      <c r="AN717" s="8313"/>
      <c r="AO717" s="8306"/>
      <c r="AP717" s="8306"/>
      <c r="AQ717" s="8308"/>
      <c r="AR717" s="8309"/>
      <c r="AS717" s="7857"/>
      <c r="AT717" s="8307"/>
      <c r="AU717" s="8311"/>
      <c r="AV717" s="7649"/>
      <c r="AW717" s="7649"/>
      <c r="AX717" s="7649"/>
      <c r="AY717" s="7649"/>
      <c r="AZ717" s="7649"/>
    </row>
    <row r="718" spans="35:52">
      <c r="AI718" s="7649"/>
      <c r="AJ718" s="8312"/>
      <c r="AK718" s="8306"/>
      <c r="AL718" s="8306"/>
      <c r="AM718" s="8307"/>
      <c r="AN718" s="8313"/>
      <c r="AO718" s="8306"/>
      <c r="AP718" s="8306"/>
      <c r="AQ718" s="8308"/>
      <c r="AR718" s="8309"/>
      <c r="AS718" s="7857"/>
      <c r="AT718" s="8307"/>
      <c r="AU718" s="8311"/>
      <c r="AV718" s="7649"/>
      <c r="AW718" s="7649"/>
      <c r="AX718" s="7649"/>
      <c r="AY718" s="7649"/>
      <c r="AZ718" s="7649"/>
    </row>
    <row r="719" spans="35:52">
      <c r="AI719" s="7649"/>
      <c r="AJ719" s="8312"/>
      <c r="AK719" s="8306"/>
      <c r="AL719" s="8306"/>
      <c r="AM719" s="8307"/>
      <c r="AN719" s="8306"/>
      <c r="AO719" s="8306"/>
      <c r="AP719" s="8306"/>
      <c r="AQ719" s="8308"/>
      <c r="AR719" s="8309"/>
      <c r="AS719" s="7857"/>
      <c r="AT719" s="8307"/>
      <c r="AU719" s="8311"/>
      <c r="AV719" s="7649"/>
      <c r="AW719" s="7649"/>
      <c r="AX719" s="7649"/>
      <c r="AY719" s="7649"/>
      <c r="AZ719" s="7649"/>
    </row>
    <row r="720" spans="35:52">
      <c r="AI720" s="7649"/>
      <c r="AJ720" s="8312"/>
      <c r="AK720" s="8306"/>
      <c r="AL720" s="8306"/>
      <c r="AM720" s="8307"/>
      <c r="AN720" s="8306"/>
      <c r="AO720" s="8306"/>
      <c r="AP720" s="8306"/>
      <c r="AQ720" s="8308"/>
      <c r="AR720" s="8309"/>
      <c r="AS720" s="7857"/>
      <c r="AT720" s="8307"/>
      <c r="AU720" s="8311"/>
      <c r="AV720" s="7649"/>
      <c r="AW720" s="7649"/>
      <c r="AX720" s="7649"/>
      <c r="AY720" s="7649"/>
      <c r="AZ720" s="7649"/>
    </row>
    <row r="721" spans="35:52">
      <c r="AI721" s="7649"/>
      <c r="AJ721" s="8312"/>
      <c r="AK721" s="8306"/>
      <c r="AL721" s="8306"/>
      <c r="AM721" s="8307"/>
      <c r="AN721" s="8306"/>
      <c r="AO721" s="8306"/>
      <c r="AP721" s="8306"/>
      <c r="AQ721" s="8308"/>
      <c r="AR721" s="8309"/>
      <c r="AS721" s="7857"/>
      <c r="AT721" s="8307"/>
      <c r="AU721" s="8311"/>
      <c r="AV721" s="7649"/>
      <c r="AW721" s="7649"/>
      <c r="AX721" s="7649"/>
      <c r="AY721" s="7649"/>
      <c r="AZ721" s="7649"/>
    </row>
    <row r="722" spans="35:52">
      <c r="AI722" s="7649"/>
      <c r="AJ722" s="7649"/>
      <c r="AK722" s="8306"/>
      <c r="AL722" s="8306"/>
      <c r="AM722" s="8307"/>
      <c r="AN722" s="8306"/>
      <c r="AO722" s="8306"/>
      <c r="AP722" s="8306"/>
      <c r="AQ722" s="8308"/>
      <c r="AR722" s="8309"/>
      <c r="AS722" s="7857"/>
      <c r="AT722" s="8307"/>
      <c r="AU722" s="8311"/>
      <c r="AV722" s="7649"/>
      <c r="AW722" s="7649"/>
      <c r="AX722" s="7649"/>
      <c r="AY722" s="7649"/>
      <c r="AZ722" s="7649"/>
    </row>
    <row r="723" spans="35:52" ht="15.6">
      <c r="AI723" s="7649"/>
      <c r="AJ723" s="8305"/>
      <c r="AK723" s="8306"/>
      <c r="AL723" s="8306"/>
      <c r="AM723" s="8307"/>
      <c r="AN723" s="8306"/>
      <c r="AO723" s="8306"/>
      <c r="AP723" s="8306"/>
      <c r="AQ723" s="8308"/>
      <c r="AR723" s="8309"/>
      <c r="AS723" s="7857"/>
      <c r="AT723" s="8307"/>
      <c r="AU723" s="8311"/>
      <c r="AV723" s="7649"/>
      <c r="AW723" s="7649"/>
      <c r="AX723" s="7649"/>
      <c r="AY723" s="7649"/>
      <c r="AZ723" s="7649"/>
    </row>
    <row r="724" spans="35:52">
      <c r="AI724" s="7649"/>
      <c r="AJ724" s="8312"/>
      <c r="AK724" s="8306"/>
      <c r="AL724" s="8306"/>
      <c r="AM724" s="8307"/>
      <c r="AN724" s="7854"/>
      <c r="AO724" s="8306"/>
      <c r="AP724" s="8306"/>
      <c r="AQ724" s="8308"/>
      <c r="AR724" s="8309"/>
      <c r="AS724" s="7857"/>
      <c r="AT724" s="8310"/>
      <c r="AU724" s="8311"/>
      <c r="AV724" s="7649"/>
      <c r="AW724" s="7649"/>
      <c r="AX724" s="7649"/>
      <c r="AY724" s="7649"/>
      <c r="AZ724" s="7649"/>
    </row>
    <row r="725" spans="35:52">
      <c r="AI725" s="7649"/>
      <c r="AJ725" s="8312"/>
      <c r="AK725" s="7649"/>
      <c r="AL725" s="7649"/>
      <c r="AM725" s="7649"/>
      <c r="AN725" s="7649"/>
      <c r="AO725" s="7649"/>
      <c r="AP725" s="7649"/>
      <c r="AQ725" s="7649"/>
      <c r="AR725" s="7649"/>
      <c r="AS725" s="7649"/>
      <c r="AT725" s="7649"/>
      <c r="AU725" s="7649"/>
      <c r="AV725" s="7649"/>
      <c r="AW725" s="7649"/>
      <c r="AX725" s="7649"/>
      <c r="AY725" s="7649"/>
      <c r="AZ725" s="7649"/>
    </row>
    <row r="726" spans="35:52">
      <c r="AI726" s="7649"/>
      <c r="AJ726" s="8312"/>
      <c r="AK726" s="8306"/>
      <c r="AL726" s="8306"/>
      <c r="AM726" s="8307"/>
      <c r="AN726" s="7854"/>
      <c r="AO726" s="8306"/>
      <c r="AP726" s="8306"/>
      <c r="AQ726" s="8308"/>
      <c r="AR726" s="8309"/>
      <c r="AS726" s="7857"/>
      <c r="AT726" s="8310"/>
      <c r="AU726" s="8311"/>
      <c r="AV726" s="7649"/>
      <c r="AW726" s="7649"/>
      <c r="AX726" s="7649"/>
      <c r="AY726" s="7649"/>
      <c r="AZ726" s="7649"/>
    </row>
    <row r="727" spans="35:52">
      <c r="AI727" s="7649"/>
      <c r="AJ727" s="8312"/>
      <c r="AK727" s="8306"/>
      <c r="AL727" s="8306"/>
      <c r="AM727" s="8307"/>
      <c r="AN727" s="8306"/>
      <c r="AO727" s="8306"/>
      <c r="AP727" s="8306"/>
      <c r="AQ727" s="8308"/>
      <c r="AR727" s="8309"/>
      <c r="AS727" s="7857"/>
      <c r="AT727" s="8307"/>
      <c r="AU727" s="8311"/>
      <c r="AV727" s="7649"/>
      <c r="AW727" s="7649"/>
      <c r="AX727" s="7649"/>
      <c r="AY727" s="7649"/>
      <c r="AZ727" s="7649"/>
    </row>
    <row r="728" spans="35:52">
      <c r="AI728" s="7649"/>
      <c r="AJ728" s="8312"/>
      <c r="AK728" s="8306"/>
      <c r="AL728" s="8306"/>
      <c r="AM728" s="8307"/>
      <c r="AN728" s="8306"/>
      <c r="AO728" s="8306"/>
      <c r="AP728" s="8306"/>
      <c r="AQ728" s="8308"/>
      <c r="AR728" s="8309"/>
      <c r="AS728" s="7857"/>
      <c r="AT728" s="8307"/>
      <c r="AU728" s="8311"/>
      <c r="AV728" s="7649"/>
      <c r="AW728" s="7649"/>
      <c r="AX728" s="7649"/>
      <c r="AY728" s="7649"/>
      <c r="AZ728" s="7649"/>
    </row>
    <row r="729" spans="35:52">
      <c r="AI729" s="7649"/>
      <c r="AJ729" s="8312"/>
      <c r="AK729" s="8306"/>
      <c r="AL729" s="8306"/>
      <c r="AM729" s="8307"/>
      <c r="AN729" s="8313"/>
      <c r="AO729" s="8306"/>
      <c r="AP729" s="8306"/>
      <c r="AQ729" s="8308"/>
      <c r="AR729" s="8309"/>
      <c r="AS729" s="7857"/>
      <c r="AT729" s="8307"/>
      <c r="AU729" s="8311"/>
      <c r="AV729" s="7649"/>
      <c r="AW729" s="7649"/>
      <c r="AX729" s="7649"/>
      <c r="AY729" s="7649"/>
      <c r="AZ729" s="7649"/>
    </row>
    <row r="730" spans="35:52">
      <c r="AI730" s="7649"/>
      <c r="AJ730" s="8312"/>
      <c r="AK730" s="8306"/>
      <c r="AL730" s="8306"/>
      <c r="AM730" s="8307"/>
      <c r="AN730" s="8313"/>
      <c r="AO730" s="8306"/>
      <c r="AP730" s="8306"/>
      <c r="AQ730" s="8308"/>
      <c r="AR730" s="8309"/>
      <c r="AS730" s="7857"/>
      <c r="AT730" s="8307"/>
      <c r="AU730" s="8311"/>
      <c r="AV730" s="7649"/>
      <c r="AW730" s="7649"/>
      <c r="AX730" s="7649"/>
      <c r="AY730" s="7649"/>
      <c r="AZ730" s="7649"/>
    </row>
    <row r="731" spans="35:52">
      <c r="AI731" s="7649"/>
      <c r="AJ731" s="8312"/>
      <c r="AK731" s="8306"/>
      <c r="AL731" s="8306"/>
      <c r="AM731" s="8307"/>
      <c r="AN731" s="8306"/>
      <c r="AO731" s="8306"/>
      <c r="AP731" s="8306"/>
      <c r="AQ731" s="8308"/>
      <c r="AR731" s="8309"/>
      <c r="AS731" s="7857"/>
      <c r="AT731" s="8307"/>
      <c r="AU731" s="8311"/>
      <c r="AV731" s="7649"/>
      <c r="AW731" s="7649"/>
      <c r="AX731" s="7649"/>
      <c r="AY731" s="7649"/>
      <c r="AZ731" s="7649"/>
    </row>
    <row r="732" spans="35:52">
      <c r="AI732" s="7649"/>
      <c r="AJ732" s="8312"/>
      <c r="AK732" s="8306"/>
      <c r="AL732" s="8306"/>
      <c r="AM732" s="8307"/>
      <c r="AN732" s="8306"/>
      <c r="AO732" s="8306"/>
      <c r="AP732" s="8306"/>
      <c r="AQ732" s="8308"/>
      <c r="AR732" s="8309"/>
      <c r="AS732" s="7857"/>
      <c r="AT732" s="8307"/>
      <c r="AU732" s="8311"/>
      <c r="AV732" s="7649"/>
      <c r="AW732" s="7649"/>
      <c r="AX732" s="7649"/>
      <c r="AY732" s="7649"/>
      <c r="AZ732" s="7649"/>
    </row>
    <row r="733" spans="35:52">
      <c r="AI733" s="7649"/>
      <c r="AJ733" s="8312"/>
      <c r="AK733" s="8306"/>
      <c r="AL733" s="8306"/>
      <c r="AM733" s="8307"/>
      <c r="AN733" s="8306"/>
      <c r="AO733" s="8306"/>
      <c r="AP733" s="8306"/>
      <c r="AQ733" s="8308"/>
      <c r="AR733" s="8309"/>
      <c r="AS733" s="7857"/>
      <c r="AT733" s="8307"/>
      <c r="AU733" s="8311"/>
      <c r="AV733" s="7649"/>
      <c r="AW733" s="7649"/>
      <c r="AX733" s="7649"/>
      <c r="AY733" s="7649"/>
      <c r="AZ733" s="7649"/>
    </row>
    <row r="734" spans="35:52">
      <c r="AI734" s="7649"/>
      <c r="AJ734" s="7649"/>
      <c r="AK734" s="8306"/>
      <c r="AL734" s="8306"/>
      <c r="AM734" s="8307"/>
      <c r="AN734" s="8306"/>
      <c r="AO734" s="8306"/>
      <c r="AP734" s="8306"/>
      <c r="AQ734" s="8308"/>
      <c r="AR734" s="8309"/>
      <c r="AS734" s="7857"/>
      <c r="AT734" s="8307"/>
      <c r="AU734" s="8311"/>
      <c r="AV734" s="7649"/>
      <c r="AW734" s="7649"/>
      <c r="AX734" s="7649"/>
      <c r="AY734" s="7649"/>
      <c r="AZ734" s="7649"/>
    </row>
    <row r="735" spans="35:52" ht="15.6">
      <c r="AI735" s="7649"/>
      <c r="AJ735" s="8305"/>
      <c r="AK735" s="8306"/>
      <c r="AL735" s="8306"/>
      <c r="AM735" s="8307"/>
      <c r="AN735" s="8306"/>
      <c r="AO735" s="8306"/>
      <c r="AP735" s="8306"/>
      <c r="AQ735" s="8308"/>
      <c r="AR735" s="8309"/>
      <c r="AS735" s="7857"/>
      <c r="AT735" s="8307"/>
      <c r="AU735" s="8311"/>
      <c r="AV735" s="7649"/>
      <c r="AW735" s="7649"/>
      <c r="AX735" s="7649"/>
      <c r="AY735" s="7649"/>
      <c r="AZ735" s="7649"/>
    </row>
    <row r="736" spans="35:52">
      <c r="AI736" s="7649"/>
      <c r="AJ736" s="8312"/>
      <c r="AK736" s="8306"/>
      <c r="AL736" s="8306"/>
      <c r="AM736" s="8307"/>
      <c r="AN736" s="7854"/>
      <c r="AO736" s="8306"/>
      <c r="AP736" s="8306"/>
      <c r="AQ736" s="8308"/>
      <c r="AR736" s="8309"/>
      <c r="AS736" s="7857"/>
      <c r="AT736" s="8310"/>
      <c r="AU736" s="8311"/>
      <c r="AV736" s="7649"/>
      <c r="AW736" s="7649"/>
      <c r="AX736" s="7649"/>
      <c r="AY736" s="7649"/>
      <c r="AZ736" s="7649"/>
    </row>
    <row r="737" spans="35:52">
      <c r="AI737" s="7649"/>
      <c r="AJ737" s="8312"/>
      <c r="AK737" s="7649"/>
      <c r="AL737" s="7649"/>
      <c r="AM737" s="7649"/>
      <c r="AN737" s="7649"/>
      <c r="AO737" s="7649"/>
      <c r="AP737" s="7649"/>
      <c r="AQ737" s="7649"/>
      <c r="AR737" s="7649"/>
      <c r="AS737" s="7649"/>
      <c r="AT737" s="7649"/>
      <c r="AU737" s="7649"/>
      <c r="AV737" s="7649"/>
      <c r="AW737" s="7649"/>
      <c r="AX737" s="7649"/>
      <c r="AY737" s="7649"/>
      <c r="AZ737" s="7649"/>
    </row>
    <row r="738" spans="35:52">
      <c r="AI738" s="7649"/>
      <c r="AJ738" s="8312"/>
      <c r="AK738" s="8306"/>
      <c r="AL738" s="8306"/>
      <c r="AM738" s="8307"/>
      <c r="AN738" s="7854"/>
      <c r="AO738" s="8306"/>
      <c r="AP738" s="8306"/>
      <c r="AQ738" s="8308"/>
      <c r="AR738" s="8309"/>
      <c r="AS738" s="7857"/>
      <c r="AT738" s="8310"/>
      <c r="AU738" s="8311"/>
      <c r="AV738" s="7649"/>
      <c r="AW738" s="7649"/>
      <c r="AX738" s="7649"/>
      <c r="AY738" s="7649"/>
      <c r="AZ738" s="7649"/>
    </row>
    <row r="739" spans="35:52">
      <c r="AI739" s="7649"/>
      <c r="AJ739" s="8312"/>
      <c r="AK739" s="8306"/>
      <c r="AL739" s="8306"/>
      <c r="AM739" s="8307"/>
      <c r="AN739" s="8306"/>
      <c r="AO739" s="8306"/>
      <c r="AP739" s="8306"/>
      <c r="AQ739" s="8308"/>
      <c r="AR739" s="8309"/>
      <c r="AS739" s="7857"/>
      <c r="AT739" s="8307"/>
      <c r="AU739" s="8311"/>
      <c r="AV739" s="7649"/>
      <c r="AW739" s="7649"/>
      <c r="AX739" s="7649"/>
      <c r="AY739" s="7649"/>
      <c r="AZ739" s="7649"/>
    </row>
    <row r="740" spans="35:52">
      <c r="AI740" s="7649"/>
      <c r="AJ740" s="8312"/>
      <c r="AK740" s="8306"/>
      <c r="AL740" s="8306"/>
      <c r="AM740" s="8307"/>
      <c r="AN740" s="8306"/>
      <c r="AO740" s="8306"/>
      <c r="AP740" s="8306"/>
      <c r="AQ740" s="8308"/>
      <c r="AR740" s="8309"/>
      <c r="AS740" s="7857"/>
      <c r="AT740" s="8307"/>
      <c r="AU740" s="8311"/>
      <c r="AV740" s="7649"/>
      <c r="AW740" s="7649"/>
      <c r="AX740" s="7649"/>
      <c r="AY740" s="7649"/>
      <c r="AZ740" s="7649"/>
    </row>
    <row r="741" spans="35:52">
      <c r="AI741" s="7649"/>
      <c r="AJ741" s="8312"/>
      <c r="AK741" s="8306"/>
      <c r="AL741" s="8306"/>
      <c r="AM741" s="8307"/>
      <c r="AN741" s="8313"/>
      <c r="AO741" s="8306"/>
      <c r="AP741" s="8306"/>
      <c r="AQ741" s="8308"/>
      <c r="AR741" s="8309"/>
      <c r="AS741" s="7857"/>
      <c r="AT741" s="8307"/>
      <c r="AU741" s="8311"/>
      <c r="AV741" s="7649"/>
      <c r="AW741" s="7649"/>
      <c r="AX741" s="7649"/>
      <c r="AY741" s="7649"/>
      <c r="AZ741" s="7649"/>
    </row>
    <row r="742" spans="35:52">
      <c r="AI742" s="7649"/>
      <c r="AJ742" s="8312"/>
      <c r="AK742" s="8306"/>
      <c r="AL742" s="8306"/>
      <c r="AM742" s="8307"/>
      <c r="AN742" s="8313"/>
      <c r="AO742" s="8306"/>
      <c r="AP742" s="8306"/>
      <c r="AQ742" s="8308"/>
      <c r="AR742" s="8309"/>
      <c r="AS742" s="7857"/>
      <c r="AT742" s="8307"/>
      <c r="AU742" s="8311"/>
      <c r="AV742" s="7649"/>
      <c r="AW742" s="7649"/>
      <c r="AX742" s="7649"/>
      <c r="AY742" s="7649"/>
      <c r="AZ742" s="7649"/>
    </row>
    <row r="743" spans="35:52">
      <c r="AI743" s="7649"/>
      <c r="AJ743" s="8312"/>
      <c r="AK743" s="8306"/>
      <c r="AL743" s="8306"/>
      <c r="AM743" s="8307"/>
      <c r="AN743" s="8306"/>
      <c r="AO743" s="8306"/>
      <c r="AP743" s="8306"/>
      <c r="AQ743" s="8308"/>
      <c r="AR743" s="8309"/>
      <c r="AS743" s="7857"/>
      <c r="AT743" s="8307"/>
      <c r="AU743" s="8311"/>
      <c r="AV743" s="7649"/>
      <c r="AW743" s="7649"/>
      <c r="AX743" s="7649"/>
      <c r="AY743" s="7649"/>
      <c r="AZ743" s="7649"/>
    </row>
    <row r="744" spans="35:52">
      <c r="AI744" s="7649"/>
      <c r="AJ744" s="8312"/>
      <c r="AK744" s="8306"/>
      <c r="AL744" s="8306"/>
      <c r="AM744" s="8307"/>
      <c r="AN744" s="8306"/>
      <c r="AO744" s="8306"/>
      <c r="AP744" s="8306"/>
      <c r="AQ744" s="8308"/>
      <c r="AR744" s="8309"/>
      <c r="AS744" s="7857"/>
      <c r="AT744" s="8307"/>
      <c r="AU744" s="8311"/>
      <c r="AV744" s="7649"/>
      <c r="AW744" s="7649"/>
      <c r="AX744" s="7649"/>
      <c r="AY744" s="7649"/>
      <c r="AZ744" s="7649"/>
    </row>
    <row r="745" spans="35:52">
      <c r="AI745" s="7649"/>
      <c r="AJ745" s="8312"/>
      <c r="AK745" s="8306"/>
      <c r="AL745" s="8306"/>
      <c r="AM745" s="8307"/>
      <c r="AN745" s="8306"/>
      <c r="AO745" s="8306"/>
      <c r="AP745" s="8306"/>
      <c r="AQ745" s="8308"/>
      <c r="AR745" s="8309"/>
      <c r="AS745" s="7857"/>
      <c r="AT745" s="8307"/>
      <c r="AU745" s="8311"/>
      <c r="AV745" s="7649"/>
      <c r="AW745" s="7649"/>
      <c r="AX745" s="7649"/>
      <c r="AY745" s="7649"/>
      <c r="AZ745" s="7649"/>
    </row>
    <row r="746" spans="35:52">
      <c r="AI746" s="7649"/>
      <c r="AJ746" s="7649"/>
      <c r="AK746" s="8306"/>
      <c r="AL746" s="8306"/>
      <c r="AM746" s="8307"/>
      <c r="AN746" s="8306"/>
      <c r="AO746" s="8306"/>
      <c r="AP746" s="8306"/>
      <c r="AQ746" s="8308"/>
      <c r="AR746" s="8309"/>
      <c r="AS746" s="7857"/>
      <c r="AT746" s="8307"/>
      <c r="AU746" s="8311"/>
      <c r="AV746" s="7649"/>
      <c r="AW746" s="7649"/>
      <c r="AX746" s="7649"/>
      <c r="AY746" s="7649"/>
      <c r="AZ746" s="7649"/>
    </row>
    <row r="747" spans="35:52" ht="15.6">
      <c r="AI747" s="7649"/>
      <c r="AJ747" s="8305"/>
      <c r="AK747" s="8306"/>
      <c r="AL747" s="8306"/>
      <c r="AM747" s="8307"/>
      <c r="AN747" s="8306"/>
      <c r="AO747" s="8306"/>
      <c r="AP747" s="8306"/>
      <c r="AQ747" s="8308"/>
      <c r="AR747" s="8309"/>
      <c r="AS747" s="7857"/>
      <c r="AT747" s="8307"/>
      <c r="AU747" s="8311"/>
      <c r="AV747" s="7649"/>
      <c r="AW747" s="7649"/>
      <c r="AX747" s="7649"/>
      <c r="AY747" s="7649"/>
      <c r="AZ747" s="7649"/>
    </row>
    <row r="748" spans="35:52">
      <c r="AI748" s="7649"/>
      <c r="AJ748" s="8312"/>
      <c r="AK748" s="8306"/>
      <c r="AL748" s="8306"/>
      <c r="AM748" s="8307"/>
      <c r="AN748" s="7854"/>
      <c r="AO748" s="8306"/>
      <c r="AP748" s="8306"/>
      <c r="AQ748" s="8308"/>
      <c r="AR748" s="8309"/>
      <c r="AS748" s="7857"/>
      <c r="AT748" s="8310"/>
      <c r="AU748" s="8311"/>
      <c r="AV748" s="7649"/>
      <c r="AW748" s="7649"/>
      <c r="AX748" s="7649"/>
      <c r="AY748" s="7649"/>
      <c r="AZ748" s="7649"/>
    </row>
    <row r="749" spans="35:52">
      <c r="AI749" s="7649"/>
      <c r="AJ749" s="8312"/>
      <c r="AK749" s="7649"/>
      <c r="AL749" s="7649"/>
      <c r="AM749" s="7649"/>
      <c r="AN749" s="7649"/>
      <c r="AO749" s="7649"/>
      <c r="AP749" s="7649"/>
      <c r="AQ749" s="7649"/>
      <c r="AR749" s="7649"/>
      <c r="AS749" s="7649"/>
      <c r="AT749" s="7649"/>
      <c r="AU749" s="7649"/>
      <c r="AV749" s="7649"/>
      <c r="AW749" s="7649"/>
      <c r="AX749" s="7649"/>
      <c r="AY749" s="7649"/>
      <c r="AZ749" s="7649"/>
    </row>
    <row r="750" spans="35:52">
      <c r="AI750" s="7649"/>
      <c r="AJ750" s="8312"/>
      <c r="AK750" s="8306"/>
      <c r="AL750" s="8306"/>
      <c r="AM750" s="8307"/>
      <c r="AN750" s="7854"/>
      <c r="AO750" s="8306"/>
      <c r="AP750" s="8306"/>
      <c r="AQ750" s="8308"/>
      <c r="AR750" s="8309"/>
      <c r="AS750" s="7857"/>
      <c r="AT750" s="8310"/>
      <c r="AU750" s="8311"/>
      <c r="AV750" s="7649"/>
      <c r="AW750" s="7649"/>
      <c r="AX750" s="7649"/>
      <c r="AY750" s="7649"/>
      <c r="AZ750" s="7649"/>
    </row>
    <row r="751" spans="35:52">
      <c r="AI751" s="7649"/>
      <c r="AJ751" s="8312"/>
      <c r="AK751" s="8306"/>
      <c r="AL751" s="8306"/>
      <c r="AM751" s="8307"/>
      <c r="AN751" s="8306"/>
      <c r="AO751" s="8306"/>
      <c r="AP751" s="8306"/>
      <c r="AQ751" s="8308"/>
      <c r="AR751" s="8309"/>
      <c r="AS751" s="7857"/>
      <c r="AT751" s="8307"/>
      <c r="AU751" s="8311"/>
      <c r="AV751" s="7649"/>
      <c r="AW751" s="7649"/>
      <c r="AX751" s="7649"/>
      <c r="AY751" s="7649"/>
      <c r="AZ751" s="7649"/>
    </row>
    <row r="752" spans="35:52">
      <c r="AI752" s="7649"/>
      <c r="AJ752" s="8312"/>
      <c r="AK752" s="8306"/>
      <c r="AL752" s="8306"/>
      <c r="AM752" s="8307"/>
      <c r="AN752" s="8306"/>
      <c r="AO752" s="8306"/>
      <c r="AP752" s="8306"/>
      <c r="AQ752" s="8308"/>
      <c r="AR752" s="8309"/>
      <c r="AS752" s="7857"/>
      <c r="AT752" s="8307"/>
      <c r="AU752" s="8311"/>
      <c r="AV752" s="7649"/>
      <c r="AW752" s="7649"/>
      <c r="AX752" s="7649"/>
      <c r="AY752" s="7649"/>
      <c r="AZ752" s="7649"/>
    </row>
    <row r="753" spans="35:52">
      <c r="AI753" s="7649"/>
      <c r="AJ753" s="8312"/>
      <c r="AK753" s="8306"/>
      <c r="AL753" s="8306"/>
      <c r="AM753" s="8307"/>
      <c r="AN753" s="8313"/>
      <c r="AO753" s="8306"/>
      <c r="AP753" s="8306"/>
      <c r="AQ753" s="8308"/>
      <c r="AR753" s="8309"/>
      <c r="AS753" s="7857"/>
      <c r="AT753" s="8307"/>
      <c r="AU753" s="8311"/>
      <c r="AV753" s="7649"/>
      <c r="AW753" s="7649"/>
      <c r="AX753" s="7649"/>
      <c r="AY753" s="7649"/>
      <c r="AZ753" s="7649"/>
    </row>
    <row r="754" spans="35:52">
      <c r="AI754" s="7649"/>
      <c r="AJ754" s="8312"/>
      <c r="AK754" s="8306"/>
      <c r="AL754" s="8306"/>
      <c r="AM754" s="8307"/>
      <c r="AN754" s="8313"/>
      <c r="AO754" s="8306"/>
      <c r="AP754" s="8306"/>
      <c r="AQ754" s="8308"/>
      <c r="AR754" s="8309"/>
      <c r="AS754" s="7857"/>
      <c r="AT754" s="8307"/>
      <c r="AU754" s="8311"/>
      <c r="AV754" s="7649"/>
      <c r="AW754" s="7649"/>
      <c r="AX754" s="7649"/>
      <c r="AY754" s="7649"/>
      <c r="AZ754" s="7649"/>
    </row>
    <row r="755" spans="35:52">
      <c r="AI755" s="7649"/>
      <c r="AJ755" s="8312"/>
      <c r="AK755" s="8306"/>
      <c r="AL755" s="8306"/>
      <c r="AM755" s="8307"/>
      <c r="AN755" s="8306"/>
      <c r="AO755" s="8306"/>
      <c r="AP755" s="8306"/>
      <c r="AQ755" s="8308"/>
      <c r="AR755" s="8309"/>
      <c r="AS755" s="7857"/>
      <c r="AT755" s="8307"/>
      <c r="AU755" s="8311"/>
      <c r="AV755" s="7649"/>
      <c r="AW755" s="7649"/>
      <c r="AX755" s="7649"/>
      <c r="AY755" s="7649"/>
      <c r="AZ755" s="7649"/>
    </row>
    <row r="756" spans="35:52">
      <c r="AI756" s="7649"/>
      <c r="AJ756" s="8312"/>
      <c r="AK756" s="896"/>
      <c r="AL756" s="896"/>
      <c r="AM756" s="897"/>
      <c r="AN756" s="896"/>
      <c r="AO756" s="896"/>
      <c r="AP756" s="896"/>
      <c r="AQ756" s="898"/>
      <c r="AR756" s="3724"/>
      <c r="AS756" s="4091"/>
      <c r="AT756" s="897"/>
      <c r="AU756" s="4144"/>
    </row>
    <row r="757" spans="35:52">
      <c r="AI757" s="7649"/>
      <c r="AJ757" s="726"/>
      <c r="AK757" s="896"/>
      <c r="AL757" s="896"/>
      <c r="AM757" s="897"/>
      <c r="AN757" s="896"/>
      <c r="AO757" s="896"/>
      <c r="AP757" s="896"/>
      <c r="AQ757" s="898"/>
      <c r="AR757" s="3724"/>
      <c r="AS757" s="4091"/>
      <c r="AT757" s="897"/>
      <c r="AU757" s="4144"/>
    </row>
    <row r="758" spans="35:52">
      <c r="AI758" s="7649"/>
      <c r="AK758" s="896"/>
      <c r="AL758" s="896"/>
      <c r="AM758" s="897"/>
      <c r="AN758" s="896"/>
      <c r="AO758" s="896"/>
      <c r="AP758" s="896"/>
      <c r="AQ758" s="898"/>
      <c r="AR758" s="3724"/>
      <c r="AS758" s="4091"/>
      <c r="AT758" s="897"/>
      <c r="AU758" s="4144"/>
    </row>
    <row r="759" spans="35:52" ht="15.6">
      <c r="AI759" s="7649"/>
      <c r="AJ759" s="5204"/>
      <c r="AK759" s="896"/>
      <c r="AL759" s="896"/>
      <c r="AM759" s="897"/>
      <c r="AN759" s="896"/>
      <c r="AO759" s="896"/>
      <c r="AP759" s="896"/>
      <c r="AQ759" s="898"/>
      <c r="AR759" s="3724"/>
      <c r="AS759" s="4091"/>
      <c r="AT759" s="897"/>
      <c r="AU759" s="4144"/>
    </row>
    <row r="760" spans="35:52">
      <c r="AI760" s="7649"/>
      <c r="AJ760" s="726"/>
      <c r="AK760" s="896"/>
      <c r="AL760" s="896"/>
      <c r="AM760" s="897"/>
      <c r="AN760" s="4594"/>
      <c r="AO760" s="896"/>
      <c r="AP760" s="896"/>
      <c r="AQ760" s="898"/>
      <c r="AR760" s="3724"/>
      <c r="AS760" s="4091"/>
      <c r="AT760" s="884"/>
      <c r="AU760" s="4144"/>
    </row>
    <row r="761" spans="35:52">
      <c r="AI761" s="7649"/>
      <c r="AJ761" s="726"/>
    </row>
    <row r="762" spans="35:52">
      <c r="AI762" s="7649"/>
      <c r="AJ762" s="726"/>
      <c r="AK762" s="896"/>
      <c r="AL762" s="896"/>
      <c r="AM762" s="897"/>
      <c r="AN762" s="4594"/>
      <c r="AO762" s="896"/>
      <c r="AP762" s="896"/>
      <c r="AQ762" s="898"/>
      <c r="AR762" s="3724"/>
      <c r="AS762" s="4091"/>
      <c r="AT762" s="884"/>
      <c r="AU762" s="4144"/>
    </row>
    <row r="763" spans="35:52">
      <c r="AI763" s="7649"/>
      <c r="AJ763" s="726"/>
      <c r="AK763" s="896"/>
      <c r="AL763" s="896"/>
      <c r="AM763" s="897"/>
      <c r="AN763" s="896"/>
      <c r="AO763" s="896"/>
      <c r="AP763" s="896"/>
      <c r="AQ763" s="898"/>
      <c r="AR763" s="3724"/>
      <c r="AS763" s="4091"/>
      <c r="AT763" s="897"/>
      <c r="AU763" s="4144"/>
    </row>
    <row r="764" spans="35:52">
      <c r="AI764" s="7649"/>
      <c r="AJ764" s="726"/>
      <c r="AK764" s="896"/>
      <c r="AL764" s="896"/>
      <c r="AM764" s="897"/>
      <c r="AN764" s="896"/>
      <c r="AO764" s="896"/>
      <c r="AP764" s="896"/>
      <c r="AQ764" s="898"/>
      <c r="AR764" s="3724"/>
      <c r="AS764" s="4091"/>
      <c r="AT764" s="897"/>
      <c r="AU764" s="4144"/>
    </row>
    <row r="765" spans="35:52">
      <c r="AI765" s="7649"/>
      <c r="AJ765" s="726"/>
      <c r="AK765" s="896"/>
      <c r="AL765" s="896"/>
      <c r="AM765" s="897"/>
      <c r="AN765" s="4279"/>
      <c r="AO765" s="896"/>
      <c r="AP765" s="896"/>
      <c r="AQ765" s="898"/>
      <c r="AR765" s="3724"/>
      <c r="AS765" s="4091"/>
      <c r="AT765" s="897"/>
      <c r="AU765" s="4144"/>
    </row>
    <row r="766" spans="35:52">
      <c r="AI766" s="7649"/>
      <c r="AJ766" s="726"/>
      <c r="AK766" s="896"/>
      <c r="AL766" s="896"/>
      <c r="AM766" s="897"/>
      <c r="AN766" s="4279"/>
      <c r="AO766" s="896"/>
      <c r="AP766" s="896"/>
      <c r="AQ766" s="898"/>
      <c r="AR766" s="3724"/>
      <c r="AS766" s="4091"/>
      <c r="AT766" s="897"/>
      <c r="AU766" s="4144"/>
    </row>
    <row r="767" spans="35:52">
      <c r="AI767" s="7649"/>
      <c r="AJ767" s="726"/>
      <c r="AK767" s="896"/>
      <c r="AL767" s="896"/>
      <c r="AM767" s="897"/>
      <c r="AN767" s="896"/>
      <c r="AO767" s="896"/>
      <c r="AP767" s="896"/>
      <c r="AQ767" s="898"/>
      <c r="AR767" s="3724"/>
      <c r="AS767" s="4091"/>
      <c r="AT767" s="897"/>
      <c r="AU767" s="4144"/>
    </row>
    <row r="768" spans="35:52">
      <c r="AJ768" s="726"/>
      <c r="AK768" s="896"/>
      <c r="AL768" s="896"/>
      <c r="AM768" s="897"/>
      <c r="AN768" s="896"/>
      <c r="AO768" s="896"/>
      <c r="AP768" s="896"/>
      <c r="AQ768" s="898"/>
      <c r="AR768" s="3724"/>
      <c r="AS768" s="4091"/>
      <c r="AT768" s="897"/>
      <c r="AU768" s="4144"/>
    </row>
    <row r="769" spans="36:47">
      <c r="AJ769" s="726"/>
      <c r="AK769" s="896"/>
      <c r="AL769" s="896"/>
      <c r="AM769" s="897"/>
      <c r="AN769" s="896"/>
      <c r="AO769" s="896"/>
      <c r="AP769" s="896"/>
      <c r="AQ769" s="898"/>
      <c r="AR769" s="3724"/>
      <c r="AS769" s="4091"/>
      <c r="AT769" s="897"/>
      <c r="AU769" s="4144"/>
    </row>
    <row r="770" spans="36:47">
      <c r="AK770" s="896"/>
      <c r="AL770" s="896"/>
      <c r="AM770" s="897"/>
      <c r="AN770" s="896"/>
      <c r="AO770" s="896"/>
      <c r="AP770" s="896"/>
      <c r="AQ770" s="898"/>
      <c r="AR770" s="3724"/>
      <c r="AS770" s="4091"/>
      <c r="AT770" s="897"/>
      <c r="AU770" s="4144"/>
    </row>
    <row r="771" spans="36:47" ht="15.6">
      <c r="AJ771" s="5204"/>
      <c r="AK771" s="896"/>
      <c r="AL771" s="896"/>
      <c r="AM771" s="897"/>
      <c r="AN771" s="896"/>
      <c r="AO771" s="896"/>
      <c r="AP771" s="896"/>
      <c r="AQ771" s="898"/>
      <c r="AR771" s="3724"/>
      <c r="AS771" s="4091"/>
      <c r="AT771" s="897"/>
      <c r="AU771" s="4144"/>
    </row>
    <row r="772" spans="36:47">
      <c r="AJ772" s="726"/>
      <c r="AK772" s="896"/>
      <c r="AL772" s="896"/>
      <c r="AM772" s="897"/>
      <c r="AN772" s="4594"/>
      <c r="AO772" s="896"/>
      <c r="AP772" s="896"/>
      <c r="AQ772" s="898"/>
      <c r="AR772" s="3724"/>
      <c r="AS772" s="4091"/>
      <c r="AT772" s="884"/>
      <c r="AU772" s="4144"/>
    </row>
    <row r="773" spans="36:47">
      <c r="AJ773" s="726"/>
    </row>
    <row r="774" spans="36:47">
      <c r="AJ774" s="726"/>
      <c r="AK774" s="896"/>
      <c r="AL774" s="896"/>
      <c r="AM774" s="897"/>
      <c r="AN774" s="4594"/>
      <c r="AO774" s="896"/>
      <c r="AP774" s="896"/>
      <c r="AQ774" s="898"/>
      <c r="AR774" s="3724"/>
      <c r="AS774" s="4091"/>
      <c r="AT774" s="884"/>
      <c r="AU774" s="4144"/>
    </row>
    <row r="775" spans="36:47">
      <c r="AJ775" s="726"/>
      <c r="AK775" s="896"/>
      <c r="AL775" s="896"/>
      <c r="AM775" s="897"/>
      <c r="AN775" s="896"/>
      <c r="AO775" s="896"/>
      <c r="AP775" s="896"/>
      <c r="AQ775" s="898"/>
      <c r="AR775" s="3724"/>
      <c r="AS775" s="4091"/>
      <c r="AT775" s="897"/>
      <c r="AU775" s="4144"/>
    </row>
    <row r="776" spans="36:47">
      <c r="AJ776" s="726"/>
      <c r="AK776" s="896"/>
      <c r="AL776" s="896"/>
      <c r="AM776" s="897"/>
      <c r="AN776" s="896"/>
      <c r="AO776" s="896"/>
      <c r="AP776" s="896"/>
      <c r="AQ776" s="898"/>
      <c r="AR776" s="3724"/>
      <c r="AS776" s="4091"/>
      <c r="AT776" s="897"/>
      <c r="AU776" s="4144"/>
    </row>
    <row r="777" spans="36:47">
      <c r="AJ777" s="726"/>
      <c r="AK777" s="896"/>
      <c r="AL777" s="896"/>
      <c r="AM777" s="897"/>
      <c r="AN777" s="4279"/>
      <c r="AO777" s="896"/>
      <c r="AP777" s="896"/>
      <c r="AQ777" s="898"/>
      <c r="AR777" s="3724"/>
      <c r="AS777" s="4091"/>
      <c r="AT777" s="897"/>
      <c r="AU777" s="4144"/>
    </row>
    <row r="778" spans="36:47">
      <c r="AJ778" s="726"/>
      <c r="AK778" s="896"/>
      <c r="AL778" s="896"/>
      <c r="AM778" s="897"/>
      <c r="AN778" s="4279"/>
      <c r="AO778" s="896"/>
      <c r="AP778" s="896"/>
      <c r="AQ778" s="898"/>
      <c r="AR778" s="3724"/>
      <c r="AS778" s="4091"/>
      <c r="AT778" s="897"/>
      <c r="AU778" s="4144"/>
    </row>
    <row r="779" spans="36:47">
      <c r="AJ779" s="726"/>
      <c r="AK779" s="896"/>
      <c r="AL779" s="896"/>
      <c r="AM779" s="897"/>
      <c r="AN779" s="896"/>
      <c r="AO779" s="896"/>
      <c r="AP779" s="896"/>
      <c r="AQ779" s="898"/>
      <c r="AR779" s="3724"/>
      <c r="AS779" s="4091"/>
      <c r="AT779" s="897"/>
      <c r="AU779" s="4144"/>
    </row>
    <row r="780" spans="36:47">
      <c r="AJ780" s="726"/>
      <c r="AK780" s="896"/>
      <c r="AL780" s="896"/>
      <c r="AM780" s="897"/>
      <c r="AN780" s="896"/>
      <c r="AO780" s="896"/>
      <c r="AP780" s="896"/>
      <c r="AQ780" s="898"/>
      <c r="AR780" s="3724"/>
      <c r="AS780" s="4091"/>
      <c r="AT780" s="897"/>
      <c r="AU780" s="4144"/>
    </row>
    <row r="781" spans="36:47">
      <c r="AJ781" s="726"/>
      <c r="AK781" s="896"/>
      <c r="AL781" s="896"/>
      <c r="AM781" s="897"/>
      <c r="AN781" s="896"/>
      <c r="AO781" s="896"/>
      <c r="AP781" s="896"/>
      <c r="AQ781" s="898"/>
      <c r="AR781" s="3724"/>
      <c r="AS781" s="4091"/>
      <c r="AT781" s="897"/>
      <c r="AU781" s="4144"/>
    </row>
    <row r="782" spans="36:47">
      <c r="AK782" s="896"/>
      <c r="AL782" s="896"/>
      <c r="AM782" s="897"/>
      <c r="AN782" s="896"/>
      <c r="AO782" s="896"/>
      <c r="AP782" s="896"/>
      <c r="AQ782" s="898"/>
      <c r="AR782" s="3724"/>
      <c r="AS782" s="4091"/>
      <c r="AT782" s="897"/>
      <c r="AU782" s="4144"/>
    </row>
    <row r="783" spans="36:47" ht="15.6">
      <c r="AJ783" s="5204"/>
      <c r="AK783" s="896"/>
      <c r="AL783" s="896"/>
      <c r="AM783" s="897"/>
      <c r="AN783" s="896"/>
      <c r="AO783" s="896"/>
      <c r="AP783" s="896"/>
      <c r="AQ783" s="898"/>
      <c r="AR783" s="3724"/>
      <c r="AS783" s="4091"/>
      <c r="AT783" s="897"/>
      <c r="AU783" s="4144"/>
    </row>
    <row r="784" spans="36:47">
      <c r="AJ784" s="726"/>
      <c r="AK784" s="896"/>
      <c r="AL784" s="896"/>
      <c r="AM784" s="897"/>
      <c r="AN784" s="4594"/>
      <c r="AO784" s="896"/>
      <c r="AP784" s="896"/>
      <c r="AQ784" s="898"/>
      <c r="AR784" s="3724"/>
      <c r="AS784" s="4091"/>
      <c r="AT784" s="884"/>
      <c r="AU784" s="4144"/>
    </row>
    <row r="785" spans="36:47">
      <c r="AJ785" s="726"/>
    </row>
    <row r="786" spans="36:47">
      <c r="AJ786" s="726"/>
      <c r="AK786" s="896"/>
      <c r="AL786" s="896"/>
      <c r="AM786" s="897"/>
      <c r="AN786" s="4594"/>
      <c r="AO786" s="896"/>
      <c r="AP786" s="896"/>
      <c r="AQ786" s="898"/>
      <c r="AR786" s="3724"/>
      <c r="AS786" s="4091"/>
      <c r="AT786" s="884"/>
      <c r="AU786" s="4144"/>
    </row>
    <row r="787" spans="36:47">
      <c r="AJ787" s="726"/>
      <c r="AK787" s="896"/>
      <c r="AL787" s="896"/>
      <c r="AM787" s="897"/>
      <c r="AN787" s="896"/>
      <c r="AO787" s="896"/>
      <c r="AP787" s="896"/>
      <c r="AQ787" s="898"/>
      <c r="AR787" s="3724"/>
      <c r="AS787" s="4091"/>
      <c r="AT787" s="897"/>
      <c r="AU787" s="4144"/>
    </row>
    <row r="788" spans="36:47">
      <c r="AJ788" s="726"/>
      <c r="AK788" s="896"/>
      <c r="AL788" s="896"/>
      <c r="AM788" s="897"/>
      <c r="AN788" s="896"/>
      <c r="AO788" s="896"/>
      <c r="AP788" s="896"/>
      <c r="AQ788" s="898"/>
      <c r="AR788" s="3724"/>
      <c r="AS788" s="4091"/>
      <c r="AT788" s="897"/>
      <c r="AU788" s="4144"/>
    </row>
    <row r="789" spans="36:47">
      <c r="AJ789" s="726"/>
      <c r="AK789" s="896"/>
      <c r="AL789" s="896"/>
      <c r="AM789" s="897"/>
      <c r="AN789" s="4279"/>
      <c r="AO789" s="896"/>
      <c r="AP789" s="896"/>
      <c r="AQ789" s="898"/>
      <c r="AR789" s="3724"/>
      <c r="AS789" s="4091"/>
      <c r="AT789" s="897"/>
      <c r="AU789" s="4144"/>
    </row>
    <row r="790" spans="36:47">
      <c r="AJ790" s="726"/>
      <c r="AK790" s="896"/>
      <c r="AL790" s="896"/>
      <c r="AM790" s="897"/>
      <c r="AN790" s="4279"/>
      <c r="AO790" s="896"/>
      <c r="AP790" s="896"/>
      <c r="AQ790" s="898"/>
      <c r="AR790" s="3724"/>
      <c r="AS790" s="4091"/>
      <c r="AT790" s="897"/>
      <c r="AU790" s="4144"/>
    </row>
    <row r="791" spans="36:47">
      <c r="AJ791" s="726"/>
      <c r="AK791" s="896"/>
      <c r="AL791" s="896"/>
      <c r="AM791" s="897"/>
      <c r="AN791" s="896"/>
      <c r="AO791" s="896"/>
      <c r="AP791" s="896"/>
      <c r="AQ791" s="898"/>
      <c r="AR791" s="3724"/>
      <c r="AS791" s="4091"/>
      <c r="AT791" s="897"/>
      <c r="AU791" s="4144"/>
    </row>
    <row r="792" spans="36:47">
      <c r="AJ792" s="726"/>
      <c r="AK792" s="896"/>
      <c r="AL792" s="896"/>
      <c r="AM792" s="897"/>
      <c r="AN792" s="896"/>
      <c r="AO792" s="896"/>
      <c r="AP792" s="896"/>
      <c r="AQ792" s="898"/>
      <c r="AR792" s="3724"/>
      <c r="AS792" s="4091"/>
      <c r="AT792" s="897"/>
      <c r="AU792" s="4144"/>
    </row>
    <row r="793" spans="36:47">
      <c r="AJ793" s="726"/>
      <c r="AK793" s="896"/>
      <c r="AL793" s="896"/>
      <c r="AM793" s="897"/>
      <c r="AN793" s="896"/>
      <c r="AO793" s="896"/>
      <c r="AP793" s="896"/>
      <c r="AQ793" s="898"/>
      <c r="AR793" s="3724"/>
      <c r="AS793" s="4091"/>
      <c r="AT793" s="897"/>
      <c r="AU793" s="4144"/>
    </row>
    <row r="794" spans="36:47">
      <c r="AK794" s="896"/>
      <c r="AL794" s="896"/>
      <c r="AM794" s="897"/>
      <c r="AN794" s="896"/>
      <c r="AO794" s="896"/>
      <c r="AP794" s="896"/>
      <c r="AQ794" s="898"/>
      <c r="AR794" s="3724"/>
      <c r="AS794" s="4091"/>
      <c r="AT794" s="897"/>
      <c r="AU794" s="4144"/>
    </row>
    <row r="795" spans="36:47" ht="15.6">
      <c r="AJ795" s="5204"/>
      <c r="AK795" s="896"/>
      <c r="AL795" s="896"/>
      <c r="AM795" s="897"/>
      <c r="AN795" s="896"/>
      <c r="AO795" s="896"/>
      <c r="AP795" s="896"/>
      <c r="AQ795" s="898"/>
      <c r="AR795" s="3724"/>
      <c r="AS795" s="4091"/>
      <c r="AT795" s="897"/>
      <c r="AU795" s="4144"/>
    </row>
    <row r="796" spans="36:47">
      <c r="AJ796" s="726"/>
      <c r="AK796" s="896"/>
      <c r="AL796" s="896"/>
      <c r="AM796" s="897"/>
      <c r="AN796" s="4594"/>
      <c r="AO796" s="896"/>
      <c r="AP796" s="896"/>
      <c r="AQ796" s="898"/>
      <c r="AR796" s="3724"/>
      <c r="AS796" s="4091"/>
      <c r="AT796" s="884"/>
      <c r="AU796" s="4144"/>
    </row>
    <row r="797" spans="36:47">
      <c r="AJ797" s="726"/>
    </row>
    <row r="798" spans="36:47">
      <c r="AJ798" s="726"/>
      <c r="AK798" s="896"/>
      <c r="AL798" s="896"/>
      <c r="AM798" s="897"/>
      <c r="AN798" s="4594"/>
      <c r="AO798" s="896"/>
      <c r="AP798" s="896"/>
      <c r="AQ798" s="898"/>
      <c r="AR798" s="3724"/>
      <c r="AS798" s="4091"/>
      <c r="AT798" s="884"/>
      <c r="AU798" s="4144"/>
    </row>
    <row r="799" spans="36:47">
      <c r="AJ799" s="726"/>
      <c r="AK799" s="896"/>
      <c r="AL799" s="896"/>
      <c r="AM799" s="897"/>
      <c r="AN799" s="896"/>
      <c r="AO799" s="896"/>
      <c r="AP799" s="896"/>
      <c r="AQ799" s="898"/>
      <c r="AR799" s="3724"/>
      <c r="AS799" s="4091"/>
      <c r="AT799" s="897"/>
      <c r="AU799" s="4144"/>
    </row>
    <row r="800" spans="36:47">
      <c r="AJ800" s="726"/>
      <c r="AK800" s="896"/>
      <c r="AL800" s="896"/>
      <c r="AM800" s="897"/>
      <c r="AN800" s="896"/>
      <c r="AO800" s="896"/>
      <c r="AP800" s="896"/>
      <c r="AQ800" s="898"/>
      <c r="AR800" s="3724"/>
      <c r="AS800" s="4091"/>
      <c r="AT800" s="897"/>
      <c r="AU800" s="4144"/>
    </row>
    <row r="801" spans="36:47">
      <c r="AJ801" s="726"/>
      <c r="AK801" s="896"/>
      <c r="AL801" s="896"/>
      <c r="AM801" s="897"/>
      <c r="AN801" s="4279"/>
      <c r="AO801" s="896"/>
      <c r="AP801" s="896"/>
      <c r="AQ801" s="898"/>
      <c r="AR801" s="3724"/>
      <c r="AS801" s="4091"/>
      <c r="AT801" s="897"/>
      <c r="AU801" s="4144"/>
    </row>
    <row r="802" spans="36:47">
      <c r="AJ802" s="726"/>
      <c r="AK802" s="896"/>
      <c r="AL802" s="896"/>
      <c r="AM802" s="897"/>
      <c r="AN802" s="4279"/>
      <c r="AO802" s="896"/>
      <c r="AP802" s="896"/>
      <c r="AQ802" s="898"/>
      <c r="AR802" s="3724"/>
      <c r="AS802" s="4091"/>
      <c r="AT802" s="897"/>
      <c r="AU802" s="4144"/>
    </row>
    <row r="803" spans="36:47">
      <c r="AJ803" s="726"/>
      <c r="AK803" s="896"/>
      <c r="AL803" s="896"/>
      <c r="AM803" s="897"/>
      <c r="AN803" s="896"/>
      <c r="AO803" s="896"/>
      <c r="AP803" s="896"/>
      <c r="AQ803" s="898"/>
      <c r="AR803" s="3724"/>
      <c r="AS803" s="4091"/>
      <c r="AT803" s="897"/>
      <c r="AU803" s="4144"/>
    </row>
    <row r="804" spans="36:47">
      <c r="AJ804" s="726"/>
      <c r="AK804" s="896"/>
      <c r="AL804" s="896"/>
      <c r="AM804" s="897"/>
      <c r="AN804" s="896"/>
      <c r="AO804" s="896"/>
      <c r="AP804" s="896"/>
      <c r="AQ804" s="898"/>
      <c r="AR804" s="3724"/>
      <c r="AS804" s="4091"/>
      <c r="AT804" s="897"/>
      <c r="AU804" s="4144"/>
    </row>
    <row r="805" spans="36:47">
      <c r="AJ805" s="726"/>
      <c r="AK805" s="896"/>
      <c r="AL805" s="896"/>
      <c r="AM805" s="897"/>
      <c r="AN805" s="896"/>
      <c r="AO805" s="896"/>
      <c r="AP805" s="896"/>
      <c r="AQ805" s="898"/>
      <c r="AR805" s="3724"/>
      <c r="AS805" s="4091"/>
      <c r="AT805" s="897"/>
      <c r="AU805" s="4144"/>
    </row>
    <row r="806" spans="36:47">
      <c r="AK806" s="896"/>
      <c r="AL806" s="896"/>
      <c r="AM806" s="897"/>
      <c r="AN806" s="896"/>
      <c r="AO806" s="896"/>
      <c r="AP806" s="896"/>
      <c r="AQ806" s="898"/>
      <c r="AR806" s="3724"/>
      <c r="AS806" s="4091"/>
      <c r="AT806" s="897"/>
      <c r="AU806" s="4144"/>
    </row>
    <row r="807" spans="36:47">
      <c r="AK807" s="896"/>
      <c r="AL807" s="896"/>
      <c r="AM807" s="897"/>
      <c r="AN807" s="896"/>
      <c r="AO807" s="896"/>
      <c r="AP807" s="896"/>
      <c r="AQ807" s="898"/>
      <c r="AR807" s="3724"/>
      <c r="AS807" s="4091"/>
      <c r="AT807" s="897"/>
      <c r="AU807" s="4144"/>
    </row>
    <row r="808" spans="36:47">
      <c r="AK808" s="896"/>
      <c r="AL808" s="896"/>
      <c r="AM808" s="897"/>
      <c r="AN808" s="4594"/>
      <c r="AO808" s="896"/>
      <c r="AP808" s="896"/>
      <c r="AQ808" s="898"/>
      <c r="AR808" s="3724"/>
      <c r="AS808" s="4091"/>
      <c r="AT808" s="884"/>
      <c r="AU808" s="4144"/>
    </row>
    <row r="812" spans="36:47" ht="15.6">
      <c r="AJ812" s="5179"/>
    </row>
    <row r="813" spans="36:47">
      <c r="AJ813" s="875"/>
    </row>
    <row r="814" spans="36:47">
      <c r="AJ814" s="2605"/>
    </row>
    <row r="815" spans="36:47" ht="15.6">
      <c r="AJ815" s="1775"/>
      <c r="AK815" s="881"/>
      <c r="AL815" s="4130"/>
      <c r="AM815" s="4690"/>
      <c r="AN815" s="881"/>
      <c r="AO815" s="881"/>
      <c r="AP815" s="881"/>
      <c r="AQ815" s="1480"/>
      <c r="AR815" s="4093"/>
      <c r="AS815" s="4092"/>
      <c r="AT815" s="4092"/>
      <c r="AU815" s="2605"/>
    </row>
    <row r="816" spans="36:47">
      <c r="AJ816" s="2605"/>
      <c r="AK816" s="881"/>
      <c r="AL816" s="881"/>
      <c r="AM816" s="884"/>
      <c r="AN816" s="881"/>
      <c r="AO816" s="881"/>
      <c r="AP816" s="881"/>
      <c r="AQ816" s="1480"/>
      <c r="AR816" s="4093"/>
      <c r="AS816" s="4092"/>
      <c r="AT816" s="4092"/>
      <c r="AU816" s="1775"/>
    </row>
    <row r="817" spans="36:47">
      <c r="AJ817" s="2605"/>
      <c r="AK817" s="2605"/>
      <c r="AL817" s="1775"/>
      <c r="AM817" s="1775"/>
      <c r="AN817" s="1775"/>
      <c r="AO817" s="2605"/>
      <c r="AP817" s="2605"/>
      <c r="AQ817" s="1775"/>
      <c r="AR817" s="1775"/>
      <c r="AS817" s="1775"/>
      <c r="AT817" s="719"/>
      <c r="AU817" s="2605"/>
    </row>
    <row r="818" spans="36:47" ht="15.6">
      <c r="AJ818" s="5204"/>
      <c r="AK818" s="1775"/>
      <c r="AL818" s="1775"/>
      <c r="AM818" s="1775"/>
      <c r="AN818" s="1775"/>
      <c r="AO818" s="1775"/>
      <c r="AP818" s="1775"/>
      <c r="AQ818" s="1775"/>
      <c r="AR818" s="1775"/>
      <c r="AS818" s="1775"/>
      <c r="AT818" s="719"/>
      <c r="AU818" s="719"/>
    </row>
    <row r="819" spans="36:47">
      <c r="AJ819" s="5206"/>
      <c r="AK819" s="2605"/>
      <c r="AL819" s="1775"/>
      <c r="AM819" s="1775"/>
      <c r="AN819" s="1775"/>
      <c r="AO819" s="2605"/>
      <c r="AP819" s="2605"/>
      <c r="AQ819" s="1775"/>
      <c r="AR819" s="1775"/>
      <c r="AS819" s="719"/>
      <c r="AT819" s="719"/>
      <c r="AU819" s="881"/>
    </row>
    <row r="820" spans="36:47">
      <c r="AJ820" s="5206"/>
      <c r="AK820" s="2605"/>
      <c r="AL820" s="1775"/>
      <c r="AM820" s="1775"/>
      <c r="AN820" s="1775"/>
      <c r="AO820" s="2605"/>
      <c r="AP820" s="2605"/>
      <c r="AQ820" s="1775"/>
      <c r="AR820" s="1775"/>
      <c r="AS820" s="1775"/>
      <c r="AT820" s="719"/>
      <c r="AU820" s="881"/>
    </row>
    <row r="821" spans="36:47">
      <c r="AJ821" s="5206"/>
      <c r="AK821" s="896"/>
      <c r="AL821" s="896"/>
      <c r="AM821" s="897"/>
      <c r="AN821" s="4594"/>
      <c r="AO821" s="896"/>
      <c r="AP821" s="896"/>
      <c r="AQ821" s="898"/>
      <c r="AR821" s="3724"/>
      <c r="AS821" s="4091"/>
      <c r="AT821" s="884"/>
      <c r="AU821" s="4144"/>
    </row>
    <row r="822" spans="36:47">
      <c r="AJ822" s="5206"/>
      <c r="AK822" s="5206"/>
      <c r="AL822" s="5206"/>
      <c r="AM822" s="5207"/>
      <c r="AN822" s="5206"/>
      <c r="AO822" s="5208"/>
      <c r="AP822" s="5208"/>
      <c r="AQ822" s="5209"/>
      <c r="AR822" s="4092"/>
      <c r="AS822" s="5207"/>
      <c r="AT822" s="5207"/>
      <c r="AU822" s="5205"/>
    </row>
    <row r="823" spans="36:47">
      <c r="AJ823" s="5208"/>
      <c r="AK823" s="5210"/>
      <c r="AL823" s="5206"/>
      <c r="AM823" s="5207"/>
      <c r="AN823" s="5210"/>
      <c r="AO823" s="5208"/>
      <c r="AP823" s="5208"/>
      <c r="AQ823" s="5209"/>
      <c r="AR823" s="4092"/>
      <c r="AS823" s="5207"/>
      <c r="AT823" s="5207"/>
      <c r="AU823" s="5205"/>
    </row>
    <row r="824" spans="36:47">
      <c r="AJ824" s="726"/>
      <c r="AK824" s="5208"/>
      <c r="AL824" s="5206"/>
      <c r="AM824" s="5207"/>
      <c r="AN824" s="5208"/>
      <c r="AO824" s="5208"/>
      <c r="AP824" s="5208"/>
      <c r="AQ824" s="5211"/>
      <c r="AR824" s="4092"/>
      <c r="AS824" s="5207"/>
      <c r="AT824" s="5207"/>
      <c r="AU824" s="5205"/>
    </row>
    <row r="825" spans="36:47">
      <c r="AJ825" s="726"/>
      <c r="AK825" s="5210"/>
      <c r="AL825" s="5206"/>
      <c r="AM825" s="5207"/>
      <c r="AN825" s="5210"/>
      <c r="AO825" s="5208"/>
      <c r="AP825" s="5208"/>
      <c r="AQ825" s="5209"/>
      <c r="AR825" s="4092"/>
      <c r="AS825" s="5207"/>
      <c r="AT825" s="5207"/>
      <c r="AU825" s="5205"/>
    </row>
    <row r="826" spans="36:47">
      <c r="AJ826" s="726"/>
      <c r="AK826" s="5208"/>
      <c r="AL826" s="5208"/>
      <c r="AM826" s="5207"/>
      <c r="AN826" s="5208"/>
      <c r="AO826" s="5208"/>
      <c r="AP826" s="5208"/>
      <c r="AQ826" s="5211"/>
      <c r="AR826" s="4092"/>
      <c r="AS826" s="5207"/>
      <c r="AT826" s="5207"/>
      <c r="AU826" s="5205"/>
    </row>
    <row r="827" spans="36:47">
      <c r="AJ827" s="726"/>
      <c r="AK827" s="896"/>
      <c r="AL827" s="896"/>
      <c r="AM827" s="897"/>
      <c r="AN827" s="896"/>
      <c r="AO827" s="896"/>
      <c r="AP827" s="896"/>
      <c r="AQ827" s="898"/>
      <c r="AR827" s="3724"/>
      <c r="AS827" s="4091"/>
      <c r="AT827" s="897"/>
      <c r="AU827" s="4144"/>
    </row>
    <row r="828" spans="36:47">
      <c r="AJ828" s="726"/>
      <c r="AK828" s="896"/>
      <c r="AL828" s="896"/>
      <c r="AM828" s="897"/>
      <c r="AN828" s="896"/>
      <c r="AO828" s="896"/>
      <c r="AP828" s="896"/>
      <c r="AQ828" s="898"/>
      <c r="AR828" s="3724"/>
      <c r="AS828" s="4091"/>
      <c r="AT828" s="897"/>
      <c r="AU828" s="4144"/>
    </row>
    <row r="829" spans="36:47" ht="15.6">
      <c r="AJ829" s="5204"/>
      <c r="AK829" s="896"/>
      <c r="AL829" s="896"/>
      <c r="AM829" s="897"/>
      <c r="AN829" s="896"/>
      <c r="AO829" s="896"/>
      <c r="AP829" s="896"/>
      <c r="AQ829" s="898"/>
      <c r="AR829" s="3724"/>
      <c r="AS829" s="4091"/>
      <c r="AT829" s="897"/>
      <c r="AU829" s="4144"/>
    </row>
    <row r="830" spans="36:47">
      <c r="AJ830" s="726"/>
      <c r="AK830" s="896"/>
      <c r="AL830" s="896"/>
      <c r="AM830" s="897"/>
      <c r="AN830" s="896"/>
      <c r="AO830" s="896"/>
      <c r="AP830" s="896"/>
      <c r="AQ830" s="898"/>
      <c r="AR830" s="3724"/>
      <c r="AS830" s="4091"/>
      <c r="AT830" s="897"/>
      <c r="AU830" s="4144"/>
    </row>
    <row r="831" spans="36:47">
      <c r="AJ831" s="726"/>
      <c r="AK831" s="896"/>
      <c r="AL831" s="896"/>
      <c r="AM831" s="897"/>
      <c r="AN831" s="4594"/>
      <c r="AO831" s="896"/>
      <c r="AP831" s="896"/>
      <c r="AQ831" s="898"/>
      <c r="AR831" s="3724"/>
      <c r="AS831" s="4091"/>
      <c r="AT831" s="884"/>
      <c r="AU831" s="4144"/>
    </row>
    <row r="832" spans="36:47">
      <c r="AJ832" s="726"/>
      <c r="AK832" s="896"/>
      <c r="AL832" s="896"/>
      <c r="AM832" s="897"/>
      <c r="AN832" s="4594"/>
      <c r="AO832" s="896"/>
      <c r="AP832" s="896"/>
      <c r="AQ832" s="898"/>
      <c r="AR832" s="3724"/>
      <c r="AS832" s="4091"/>
      <c r="AT832" s="884"/>
      <c r="AU832" s="4144"/>
    </row>
    <row r="833" spans="36:47">
      <c r="AJ833" s="726"/>
      <c r="AK833" s="896"/>
      <c r="AL833" s="896"/>
      <c r="AM833" s="897"/>
      <c r="AN833" s="896"/>
      <c r="AO833" s="896"/>
      <c r="AP833" s="896"/>
      <c r="AQ833" s="898"/>
      <c r="AR833" s="3724"/>
      <c r="AS833" s="4091"/>
      <c r="AT833" s="897"/>
      <c r="AU833" s="4144"/>
    </row>
    <row r="834" spans="36:47">
      <c r="AJ834" s="726"/>
      <c r="AK834" s="896"/>
      <c r="AL834" s="896"/>
      <c r="AM834" s="897"/>
      <c r="AN834" s="896"/>
      <c r="AO834" s="896"/>
      <c r="AP834" s="896"/>
      <c r="AQ834" s="898"/>
      <c r="AR834" s="3724"/>
      <c r="AS834" s="4091"/>
      <c r="AT834" s="897"/>
      <c r="AU834" s="4144"/>
    </row>
    <row r="835" spans="36:47">
      <c r="AJ835" s="726"/>
      <c r="AK835" s="896"/>
      <c r="AL835" s="896"/>
      <c r="AM835" s="897"/>
      <c r="AN835" s="4279"/>
      <c r="AO835" s="896"/>
      <c r="AP835" s="896"/>
      <c r="AQ835" s="898"/>
      <c r="AR835" s="3724"/>
      <c r="AS835" s="4091"/>
      <c r="AT835" s="897"/>
      <c r="AU835" s="4144"/>
    </row>
    <row r="836" spans="36:47">
      <c r="AJ836" s="726"/>
      <c r="AK836" s="896"/>
      <c r="AL836" s="896"/>
      <c r="AM836" s="897"/>
      <c r="AN836" s="4279"/>
      <c r="AO836" s="896"/>
      <c r="AP836" s="896"/>
      <c r="AQ836" s="898"/>
      <c r="AR836" s="3724"/>
      <c r="AS836" s="4091"/>
      <c r="AT836" s="897"/>
      <c r="AU836" s="4144"/>
    </row>
    <row r="837" spans="36:47">
      <c r="AJ837" s="726"/>
      <c r="AK837" s="896"/>
      <c r="AL837" s="896"/>
      <c r="AM837" s="897"/>
      <c r="AN837" s="896"/>
      <c r="AO837" s="896"/>
      <c r="AP837" s="896"/>
      <c r="AQ837" s="898"/>
      <c r="AR837" s="3724"/>
      <c r="AS837" s="4091"/>
      <c r="AT837" s="897"/>
      <c r="AU837" s="4144"/>
    </row>
    <row r="838" spans="36:47">
      <c r="AJ838" s="726"/>
      <c r="AK838" s="896"/>
      <c r="AL838" s="896"/>
      <c r="AM838" s="897"/>
      <c r="AN838" s="896"/>
      <c r="AO838" s="896"/>
      <c r="AP838" s="896"/>
      <c r="AQ838" s="898"/>
      <c r="AR838" s="3724"/>
      <c r="AS838" s="4091"/>
      <c r="AT838" s="897"/>
      <c r="AU838" s="4144"/>
    </row>
    <row r="839" spans="36:47">
      <c r="AJ839" s="726"/>
      <c r="AK839" s="896"/>
      <c r="AL839" s="896"/>
      <c r="AM839" s="897"/>
      <c r="AN839" s="896"/>
      <c r="AO839" s="896"/>
      <c r="AP839" s="896"/>
      <c r="AQ839" s="898"/>
      <c r="AR839" s="3724"/>
      <c r="AS839" s="4091"/>
      <c r="AT839" s="897"/>
      <c r="AU839" s="4144"/>
    </row>
    <row r="840" spans="36:47" ht="15.6">
      <c r="AJ840" s="5204"/>
      <c r="AK840" s="896"/>
      <c r="AL840" s="896"/>
      <c r="AM840" s="897"/>
      <c r="AN840" s="896"/>
      <c r="AO840" s="896"/>
      <c r="AP840" s="896"/>
      <c r="AQ840" s="898"/>
      <c r="AR840" s="3724"/>
      <c r="AS840" s="4091"/>
      <c r="AT840" s="897"/>
      <c r="AU840" s="4144"/>
    </row>
    <row r="841" spans="36:47">
      <c r="AJ841" s="726"/>
      <c r="AK841" s="896"/>
      <c r="AL841" s="896"/>
      <c r="AM841" s="897"/>
      <c r="AN841" s="896"/>
      <c r="AO841" s="896"/>
      <c r="AP841" s="896"/>
      <c r="AQ841" s="898"/>
      <c r="AR841" s="3724"/>
      <c r="AS841" s="4091"/>
      <c r="AT841" s="897"/>
      <c r="AU841" s="4144"/>
    </row>
    <row r="842" spans="36:47">
      <c r="AJ842" s="726"/>
      <c r="AK842" s="896"/>
      <c r="AL842" s="896"/>
      <c r="AM842" s="897"/>
      <c r="AN842" s="4594"/>
      <c r="AO842" s="896"/>
      <c r="AP842" s="896"/>
      <c r="AQ842" s="898"/>
      <c r="AR842" s="3724"/>
      <c r="AS842" s="4091"/>
      <c r="AT842" s="884"/>
      <c r="AU842" s="4144"/>
    </row>
    <row r="843" spans="36:47">
      <c r="AJ843" s="726"/>
      <c r="AK843" s="896"/>
      <c r="AL843" s="896"/>
      <c r="AM843" s="897"/>
      <c r="AN843" s="4594"/>
      <c r="AO843" s="896"/>
      <c r="AP843" s="896"/>
      <c r="AQ843" s="898"/>
      <c r="AR843" s="3724"/>
      <c r="AS843" s="4091"/>
      <c r="AT843" s="884"/>
      <c r="AU843" s="4144"/>
    </row>
    <row r="844" spans="36:47">
      <c r="AJ844" s="726"/>
      <c r="AK844" s="896"/>
      <c r="AL844" s="896"/>
      <c r="AM844" s="897"/>
      <c r="AN844" s="896"/>
      <c r="AO844" s="896"/>
      <c r="AP844" s="896"/>
      <c r="AQ844" s="898"/>
      <c r="AR844" s="3724"/>
      <c r="AS844" s="4091"/>
      <c r="AT844" s="897"/>
      <c r="AU844" s="4144"/>
    </row>
    <row r="845" spans="36:47">
      <c r="AJ845" s="726"/>
      <c r="AK845" s="896"/>
      <c r="AL845" s="896"/>
      <c r="AM845" s="897"/>
      <c r="AN845" s="896"/>
      <c r="AO845" s="896"/>
      <c r="AP845" s="896"/>
      <c r="AQ845" s="898"/>
      <c r="AR845" s="3724"/>
      <c r="AS845" s="4091"/>
      <c r="AT845" s="897"/>
      <c r="AU845" s="4144"/>
    </row>
    <row r="846" spans="36:47">
      <c r="AJ846" s="726"/>
      <c r="AK846" s="896"/>
      <c r="AL846" s="896"/>
      <c r="AM846" s="897"/>
      <c r="AN846" s="4279"/>
      <c r="AO846" s="896"/>
      <c r="AP846" s="896"/>
      <c r="AQ846" s="898"/>
      <c r="AR846" s="3724"/>
      <c r="AS846" s="4091"/>
      <c r="AT846" s="897"/>
      <c r="AU846" s="4144"/>
    </row>
    <row r="847" spans="36:47">
      <c r="AJ847" s="726"/>
      <c r="AK847" s="896"/>
      <c r="AL847" s="896"/>
      <c r="AM847" s="897"/>
      <c r="AN847" s="4279"/>
      <c r="AO847" s="896"/>
      <c r="AP847" s="896"/>
      <c r="AQ847" s="898"/>
      <c r="AR847" s="3724"/>
      <c r="AS847" s="4091"/>
      <c r="AT847" s="897"/>
      <c r="AU847" s="4144"/>
    </row>
    <row r="848" spans="36:47">
      <c r="AJ848" s="726"/>
      <c r="AK848" s="896"/>
      <c r="AL848" s="896"/>
      <c r="AM848" s="897"/>
      <c r="AN848" s="896"/>
      <c r="AO848" s="896"/>
      <c r="AP848" s="896"/>
      <c r="AQ848" s="898"/>
      <c r="AR848" s="3724"/>
      <c r="AS848" s="4091"/>
      <c r="AT848" s="897"/>
      <c r="AU848" s="4144"/>
    </row>
    <row r="849" spans="36:47">
      <c r="AJ849" s="726"/>
      <c r="AK849" s="896"/>
      <c r="AL849" s="896"/>
      <c r="AM849" s="897"/>
      <c r="AN849" s="896"/>
      <c r="AO849" s="896"/>
      <c r="AP849" s="896"/>
      <c r="AQ849" s="898"/>
      <c r="AR849" s="3724"/>
      <c r="AS849" s="4091"/>
      <c r="AT849" s="897"/>
      <c r="AU849" s="4144"/>
    </row>
    <row r="850" spans="36:47">
      <c r="AJ850" s="726"/>
      <c r="AK850" s="896"/>
      <c r="AL850" s="896"/>
      <c r="AM850" s="897"/>
      <c r="AN850" s="896"/>
      <c r="AO850" s="896"/>
      <c r="AP850" s="896"/>
      <c r="AQ850" s="898"/>
      <c r="AR850" s="3724"/>
      <c r="AS850" s="4091"/>
      <c r="AT850" s="897"/>
      <c r="AU850" s="4144"/>
    </row>
    <row r="851" spans="36:47" ht="15.6">
      <c r="AJ851" s="5204"/>
      <c r="AK851" s="896"/>
      <c r="AL851" s="896"/>
      <c r="AM851" s="897"/>
      <c r="AN851" s="896"/>
      <c r="AO851" s="896"/>
      <c r="AP851" s="896"/>
      <c r="AQ851" s="898"/>
      <c r="AR851" s="3724"/>
      <c r="AS851" s="4091"/>
      <c r="AT851" s="897"/>
      <c r="AU851" s="4144"/>
    </row>
    <row r="852" spans="36:47">
      <c r="AJ852" s="726"/>
      <c r="AK852" s="896"/>
      <c r="AL852" s="896"/>
      <c r="AM852" s="897"/>
      <c r="AN852" s="896"/>
      <c r="AO852" s="896"/>
      <c r="AP852" s="896"/>
      <c r="AQ852" s="898"/>
      <c r="AR852" s="3724"/>
      <c r="AS852" s="4091"/>
      <c r="AT852" s="897"/>
      <c r="AU852" s="4144"/>
    </row>
    <row r="853" spans="36:47">
      <c r="AJ853" s="726"/>
      <c r="AK853" s="896"/>
      <c r="AL853" s="896"/>
      <c r="AM853" s="897"/>
      <c r="AN853" s="4594"/>
      <c r="AO853" s="896"/>
      <c r="AP853" s="896"/>
      <c r="AQ853" s="898"/>
      <c r="AR853" s="3724"/>
      <c r="AS853" s="4091"/>
      <c r="AT853" s="884"/>
      <c r="AU853" s="4144"/>
    </row>
    <row r="854" spans="36:47">
      <c r="AJ854" s="726"/>
      <c r="AK854" s="896"/>
      <c r="AL854" s="896"/>
      <c r="AM854" s="897"/>
      <c r="AN854" s="4594"/>
      <c r="AO854" s="896"/>
      <c r="AP854" s="896"/>
      <c r="AQ854" s="898"/>
      <c r="AR854" s="3724"/>
      <c r="AS854" s="4091"/>
      <c r="AT854" s="884"/>
      <c r="AU854" s="4144"/>
    </row>
    <row r="855" spans="36:47">
      <c r="AJ855" s="726"/>
      <c r="AK855" s="896"/>
      <c r="AL855" s="896"/>
      <c r="AM855" s="897"/>
      <c r="AN855" s="896"/>
      <c r="AO855" s="896"/>
      <c r="AP855" s="896"/>
      <c r="AQ855" s="898"/>
      <c r="AR855" s="3724"/>
      <c r="AS855" s="4091"/>
      <c r="AT855" s="897"/>
      <c r="AU855" s="4144"/>
    </row>
    <row r="856" spans="36:47">
      <c r="AJ856" s="726"/>
      <c r="AK856" s="896"/>
      <c r="AL856" s="896"/>
      <c r="AM856" s="897"/>
      <c r="AN856" s="896"/>
      <c r="AO856" s="896"/>
      <c r="AP856" s="896"/>
      <c r="AQ856" s="898"/>
      <c r="AR856" s="3724"/>
      <c r="AS856" s="4091"/>
      <c r="AT856" s="897"/>
      <c r="AU856" s="4144"/>
    </row>
    <row r="857" spans="36:47">
      <c r="AJ857" s="726"/>
      <c r="AK857" s="896"/>
      <c r="AL857" s="896"/>
      <c r="AM857" s="897"/>
      <c r="AN857" s="4279"/>
      <c r="AO857" s="896"/>
      <c r="AP857" s="896"/>
      <c r="AQ857" s="898"/>
      <c r="AR857" s="3724"/>
      <c r="AS857" s="4091"/>
      <c r="AT857" s="897"/>
      <c r="AU857" s="4144"/>
    </row>
    <row r="858" spans="36:47">
      <c r="AJ858" s="726"/>
      <c r="AK858" s="896"/>
      <c r="AL858" s="896"/>
      <c r="AM858" s="897"/>
      <c r="AN858" s="4279"/>
      <c r="AO858" s="896"/>
      <c r="AP858" s="896"/>
      <c r="AQ858" s="898"/>
      <c r="AR858" s="3724"/>
      <c r="AS858" s="4091"/>
      <c r="AT858" s="897"/>
      <c r="AU858" s="4144"/>
    </row>
    <row r="859" spans="36:47">
      <c r="AJ859" s="726"/>
      <c r="AK859" s="896"/>
      <c r="AL859" s="896"/>
      <c r="AM859" s="897"/>
      <c r="AN859" s="896"/>
      <c r="AO859" s="896"/>
      <c r="AP859" s="896"/>
      <c r="AQ859" s="898"/>
      <c r="AR859" s="3724"/>
      <c r="AS859" s="4091"/>
      <c r="AT859" s="897"/>
      <c r="AU859" s="4144"/>
    </row>
    <row r="860" spans="36:47">
      <c r="AJ860" s="726"/>
      <c r="AK860" s="896"/>
      <c r="AL860" s="896"/>
      <c r="AM860" s="897"/>
      <c r="AN860" s="896"/>
      <c r="AO860" s="896"/>
      <c r="AP860" s="896"/>
      <c r="AQ860" s="898"/>
      <c r="AR860" s="3724"/>
      <c r="AS860" s="4091"/>
      <c r="AT860" s="897"/>
      <c r="AU860" s="4144"/>
    </row>
    <row r="861" spans="36:47">
      <c r="AJ861" s="726"/>
      <c r="AK861" s="896"/>
      <c r="AL861" s="896"/>
      <c r="AM861" s="897"/>
      <c r="AN861" s="896"/>
      <c r="AO861" s="896"/>
      <c r="AP861" s="896"/>
      <c r="AQ861" s="898"/>
      <c r="AR861" s="3724"/>
      <c r="AS861" s="4091"/>
      <c r="AT861" s="897"/>
      <c r="AU861" s="4144"/>
    </row>
    <row r="862" spans="36:47">
      <c r="AK862" s="896"/>
      <c r="AL862" s="896"/>
      <c r="AM862" s="897"/>
      <c r="AN862" s="896"/>
      <c r="AO862" s="896"/>
      <c r="AP862" s="896"/>
      <c r="AQ862" s="898"/>
      <c r="AR862" s="3724"/>
      <c r="AS862" s="4091"/>
      <c r="AT862" s="897"/>
      <c r="AU862" s="4144"/>
    </row>
    <row r="863" spans="36:47" ht="15.6">
      <c r="AJ863" s="5204"/>
      <c r="AK863" s="896"/>
      <c r="AL863" s="896"/>
      <c r="AM863" s="897"/>
      <c r="AN863" s="896"/>
      <c r="AO863" s="896"/>
      <c r="AP863" s="896"/>
      <c r="AQ863" s="898"/>
      <c r="AR863" s="3724"/>
      <c r="AS863" s="4091"/>
      <c r="AT863" s="897"/>
      <c r="AU863" s="4144"/>
    </row>
    <row r="864" spans="36:47">
      <c r="AJ864" s="726"/>
      <c r="AK864" s="896"/>
      <c r="AL864" s="896"/>
      <c r="AM864" s="897"/>
      <c r="AN864" s="4594"/>
      <c r="AO864" s="896"/>
      <c r="AP864" s="896"/>
      <c r="AQ864" s="898"/>
      <c r="AR864" s="3724"/>
      <c r="AS864" s="4091"/>
      <c r="AT864" s="884"/>
      <c r="AU864" s="4144"/>
    </row>
    <row r="865" spans="36:47">
      <c r="AJ865" s="726"/>
    </row>
    <row r="866" spans="36:47">
      <c r="AJ866" s="726"/>
      <c r="AK866" s="896"/>
      <c r="AL866" s="896"/>
      <c r="AM866" s="897"/>
      <c r="AN866" s="4594"/>
      <c r="AO866" s="896"/>
      <c r="AP866" s="896"/>
      <c r="AQ866" s="898"/>
      <c r="AR866" s="3724"/>
      <c r="AS866" s="4091"/>
      <c r="AT866" s="884"/>
      <c r="AU866" s="4144"/>
    </row>
    <row r="867" spans="36:47">
      <c r="AJ867" s="726"/>
      <c r="AK867" s="896"/>
      <c r="AL867" s="896"/>
      <c r="AM867" s="897"/>
      <c r="AN867" s="896"/>
      <c r="AO867" s="896"/>
      <c r="AP867" s="896"/>
      <c r="AQ867" s="898"/>
      <c r="AR867" s="3724"/>
      <c r="AS867" s="4091"/>
      <c r="AT867" s="897"/>
      <c r="AU867" s="4144"/>
    </row>
    <row r="868" spans="36:47">
      <c r="AJ868" s="726"/>
      <c r="AK868" s="896"/>
      <c r="AL868" s="896"/>
      <c r="AM868" s="897"/>
      <c r="AN868" s="896"/>
      <c r="AO868" s="896"/>
      <c r="AP868" s="896"/>
      <c r="AQ868" s="898"/>
      <c r="AR868" s="3724"/>
      <c r="AS868" s="4091"/>
      <c r="AT868" s="897"/>
      <c r="AU868" s="4144"/>
    </row>
    <row r="869" spans="36:47">
      <c r="AJ869" s="726"/>
      <c r="AK869" s="896"/>
      <c r="AL869" s="896"/>
      <c r="AM869" s="897"/>
      <c r="AN869" s="4279"/>
      <c r="AO869" s="896"/>
      <c r="AP869" s="896"/>
      <c r="AQ869" s="898"/>
      <c r="AR869" s="3724"/>
      <c r="AS869" s="4091"/>
      <c r="AT869" s="897"/>
      <c r="AU869" s="4144"/>
    </row>
    <row r="870" spans="36:47">
      <c r="AJ870" s="726"/>
      <c r="AK870" s="896"/>
      <c r="AL870" s="896"/>
      <c r="AM870" s="897"/>
      <c r="AN870" s="4279"/>
      <c r="AO870" s="896"/>
      <c r="AP870" s="896"/>
      <c r="AQ870" s="898"/>
      <c r="AR870" s="3724"/>
      <c r="AS870" s="4091"/>
      <c r="AT870" s="897"/>
      <c r="AU870" s="4144"/>
    </row>
    <row r="871" spans="36:47">
      <c r="AJ871" s="726"/>
      <c r="AK871" s="896"/>
      <c r="AL871" s="896"/>
      <c r="AM871" s="897"/>
      <c r="AN871" s="896"/>
      <c r="AO871" s="896"/>
      <c r="AP871" s="896"/>
      <c r="AQ871" s="898"/>
      <c r="AR871" s="3724"/>
      <c r="AS871" s="4091"/>
      <c r="AT871" s="897"/>
      <c r="AU871" s="4144"/>
    </row>
    <row r="872" spans="36:47">
      <c r="AJ872" s="726"/>
      <c r="AK872" s="896"/>
      <c r="AL872" s="896"/>
      <c r="AM872" s="897"/>
      <c r="AN872" s="896"/>
      <c r="AO872" s="896"/>
      <c r="AP872" s="896"/>
      <c r="AQ872" s="898"/>
      <c r="AR872" s="3724"/>
      <c r="AS872" s="4091"/>
      <c r="AT872" s="897"/>
      <c r="AU872" s="4144"/>
    </row>
    <row r="873" spans="36:47">
      <c r="AJ873" s="726"/>
      <c r="AK873" s="896"/>
      <c r="AL873" s="896"/>
      <c r="AM873" s="897"/>
      <c r="AN873" s="896"/>
      <c r="AO873" s="896"/>
      <c r="AP873" s="896"/>
      <c r="AQ873" s="898"/>
      <c r="AR873" s="3724"/>
      <c r="AS873" s="4091"/>
      <c r="AT873" s="897"/>
      <c r="AU873" s="4144"/>
    </row>
    <row r="874" spans="36:47">
      <c r="AK874" s="896"/>
      <c r="AL874" s="896"/>
      <c r="AM874" s="897"/>
      <c r="AN874" s="896"/>
      <c r="AO874" s="896"/>
      <c r="AP874" s="896"/>
      <c r="AQ874" s="898"/>
      <c r="AR874" s="3724"/>
      <c r="AS874" s="4091"/>
      <c r="AT874" s="897"/>
      <c r="AU874" s="4144"/>
    </row>
    <row r="875" spans="36:47" ht="15.6">
      <c r="AJ875" s="5204"/>
      <c r="AK875" s="896"/>
      <c r="AL875" s="896"/>
      <c r="AM875" s="897"/>
      <c r="AN875" s="896"/>
      <c r="AO875" s="896"/>
      <c r="AP875" s="896"/>
      <c r="AQ875" s="898"/>
      <c r="AR875" s="3724"/>
      <c r="AS875" s="4091"/>
      <c r="AT875" s="897"/>
      <c r="AU875" s="4144"/>
    </row>
    <row r="876" spans="36:47">
      <c r="AJ876" s="726"/>
      <c r="AK876" s="896"/>
      <c r="AL876" s="896"/>
      <c r="AM876" s="897"/>
      <c r="AN876" s="4594"/>
      <c r="AO876" s="896"/>
      <c r="AP876" s="896"/>
      <c r="AQ876" s="898"/>
      <c r="AR876" s="3724"/>
      <c r="AS876" s="4091"/>
      <c r="AT876" s="884"/>
      <c r="AU876" s="4144"/>
    </row>
    <row r="877" spans="36:47">
      <c r="AJ877" s="726"/>
    </row>
    <row r="878" spans="36:47">
      <c r="AJ878" s="726"/>
      <c r="AK878" s="896"/>
      <c r="AL878" s="896"/>
      <c r="AM878" s="897"/>
      <c r="AN878" s="4594"/>
      <c r="AO878" s="896"/>
      <c r="AP878" s="896"/>
      <c r="AQ878" s="898"/>
      <c r="AR878" s="3724"/>
      <c r="AS878" s="4091"/>
      <c r="AT878" s="884"/>
      <c r="AU878" s="4144"/>
    </row>
    <row r="879" spans="36:47">
      <c r="AJ879" s="726"/>
      <c r="AK879" s="896"/>
      <c r="AL879" s="896"/>
      <c r="AM879" s="897"/>
      <c r="AN879" s="896"/>
      <c r="AO879" s="896"/>
      <c r="AP879" s="896"/>
      <c r="AQ879" s="898"/>
      <c r="AR879" s="3724"/>
      <c r="AS879" s="4091"/>
      <c r="AT879" s="897"/>
      <c r="AU879" s="4144"/>
    </row>
    <row r="880" spans="36:47">
      <c r="AJ880" s="726"/>
      <c r="AK880" s="896"/>
      <c r="AL880" s="896"/>
      <c r="AM880" s="897"/>
      <c r="AN880" s="896"/>
      <c r="AO880" s="896"/>
      <c r="AP880" s="896"/>
      <c r="AQ880" s="898"/>
      <c r="AR880" s="3724"/>
      <c r="AS880" s="4091"/>
      <c r="AT880" s="897"/>
      <c r="AU880" s="4144"/>
    </row>
    <row r="881" spans="36:47">
      <c r="AJ881" s="726"/>
      <c r="AK881" s="896"/>
      <c r="AL881" s="896"/>
      <c r="AM881" s="897"/>
      <c r="AN881" s="4279"/>
      <c r="AO881" s="896"/>
      <c r="AP881" s="896"/>
      <c r="AQ881" s="898"/>
      <c r="AR881" s="3724"/>
      <c r="AS881" s="4091"/>
      <c r="AT881" s="897"/>
      <c r="AU881" s="4144"/>
    </row>
    <row r="882" spans="36:47">
      <c r="AJ882" s="726"/>
      <c r="AK882" s="896"/>
      <c r="AL882" s="896"/>
      <c r="AM882" s="897"/>
      <c r="AN882" s="4279"/>
      <c r="AO882" s="896"/>
      <c r="AP882" s="896"/>
      <c r="AQ882" s="898"/>
      <c r="AR882" s="3724"/>
      <c r="AS882" s="4091"/>
      <c r="AT882" s="897"/>
      <c r="AU882" s="4144"/>
    </row>
    <row r="883" spans="36:47">
      <c r="AJ883" s="726"/>
      <c r="AK883" s="896"/>
      <c r="AL883" s="896"/>
      <c r="AM883" s="897"/>
      <c r="AN883" s="896"/>
      <c r="AO883" s="896"/>
      <c r="AP883" s="896"/>
      <c r="AQ883" s="898"/>
      <c r="AR883" s="3724"/>
      <c r="AS883" s="4091"/>
      <c r="AT883" s="897"/>
      <c r="AU883" s="4144"/>
    </row>
    <row r="884" spans="36:47">
      <c r="AJ884" s="726"/>
      <c r="AK884" s="896"/>
      <c r="AL884" s="896"/>
      <c r="AM884" s="897"/>
      <c r="AN884" s="896"/>
      <c r="AO884" s="896"/>
      <c r="AP884" s="896"/>
      <c r="AQ884" s="898"/>
      <c r="AR884" s="3724"/>
      <c r="AS884" s="4091"/>
      <c r="AT884" s="897"/>
      <c r="AU884" s="4144"/>
    </row>
    <row r="885" spans="36:47">
      <c r="AJ885" s="726"/>
      <c r="AK885" s="896"/>
      <c r="AL885" s="896"/>
      <c r="AM885" s="897"/>
      <c r="AN885" s="896"/>
      <c r="AO885" s="896"/>
      <c r="AP885" s="896"/>
      <c r="AQ885" s="898"/>
      <c r="AR885" s="3724"/>
      <c r="AS885" s="4091"/>
      <c r="AT885" s="897"/>
      <c r="AU885" s="4144"/>
    </row>
    <row r="886" spans="36:47">
      <c r="AK886" s="896"/>
      <c r="AL886" s="896"/>
      <c r="AM886" s="897"/>
      <c r="AN886" s="896"/>
      <c r="AO886" s="896"/>
      <c r="AP886" s="896"/>
      <c r="AQ886" s="898"/>
      <c r="AR886" s="3724"/>
      <c r="AS886" s="4091"/>
      <c r="AT886" s="897"/>
      <c r="AU886" s="4144"/>
    </row>
    <row r="887" spans="36:47" ht="15.6">
      <c r="AJ887" s="5204"/>
      <c r="AK887" s="896"/>
      <c r="AL887" s="896"/>
      <c r="AM887" s="897"/>
      <c r="AN887" s="896"/>
      <c r="AO887" s="896"/>
      <c r="AP887" s="896"/>
      <c r="AQ887" s="898"/>
      <c r="AR887" s="3724"/>
      <c r="AS887" s="4091"/>
      <c r="AT887" s="897"/>
      <c r="AU887" s="4144"/>
    </row>
    <row r="888" spans="36:47">
      <c r="AJ888" s="726"/>
      <c r="AK888" s="896"/>
      <c r="AL888" s="896"/>
      <c r="AM888" s="897"/>
      <c r="AN888" s="4594"/>
      <c r="AO888" s="896"/>
      <c r="AP888" s="896"/>
      <c r="AQ888" s="898"/>
      <c r="AR888" s="3724"/>
      <c r="AS888" s="4091"/>
      <c r="AT888" s="884"/>
      <c r="AU888" s="4144"/>
    </row>
    <row r="889" spans="36:47">
      <c r="AJ889" s="726"/>
    </row>
    <row r="890" spans="36:47">
      <c r="AJ890" s="726"/>
      <c r="AK890" s="896"/>
      <c r="AL890" s="896"/>
      <c r="AM890" s="897"/>
      <c r="AN890" s="4594"/>
      <c r="AO890" s="896"/>
      <c r="AP890" s="896"/>
      <c r="AQ890" s="898"/>
      <c r="AR890" s="3724"/>
      <c r="AS890" s="4091"/>
      <c r="AT890" s="884"/>
      <c r="AU890" s="4144"/>
    </row>
    <row r="891" spans="36:47">
      <c r="AJ891" s="726"/>
      <c r="AK891" s="896"/>
      <c r="AL891" s="896"/>
      <c r="AM891" s="897"/>
      <c r="AN891" s="896"/>
      <c r="AO891" s="896"/>
      <c r="AP891" s="896"/>
      <c r="AQ891" s="898"/>
      <c r="AR891" s="3724"/>
      <c r="AS891" s="4091"/>
      <c r="AT891" s="897"/>
      <c r="AU891" s="4144"/>
    </row>
    <row r="892" spans="36:47">
      <c r="AJ892" s="726"/>
      <c r="AK892" s="896"/>
      <c r="AL892" s="896"/>
      <c r="AM892" s="897"/>
      <c r="AN892" s="896"/>
      <c r="AO892" s="896"/>
      <c r="AP892" s="896"/>
      <c r="AQ892" s="898"/>
      <c r="AR892" s="3724"/>
      <c r="AS892" s="4091"/>
      <c r="AT892" s="897"/>
      <c r="AU892" s="4144"/>
    </row>
    <row r="893" spans="36:47">
      <c r="AJ893" s="726"/>
      <c r="AK893" s="896"/>
      <c r="AL893" s="896"/>
      <c r="AM893" s="897"/>
      <c r="AN893" s="4279"/>
      <c r="AO893" s="896"/>
      <c r="AP893" s="896"/>
      <c r="AQ893" s="898"/>
      <c r="AR893" s="3724"/>
      <c r="AS893" s="4091"/>
      <c r="AT893" s="897"/>
      <c r="AU893" s="4144"/>
    </row>
    <row r="894" spans="36:47">
      <c r="AJ894" s="726"/>
      <c r="AK894" s="896"/>
      <c r="AL894" s="896"/>
      <c r="AM894" s="897"/>
      <c r="AN894" s="4279"/>
      <c r="AO894" s="896"/>
      <c r="AP894" s="896"/>
      <c r="AQ894" s="898"/>
      <c r="AR894" s="3724"/>
      <c r="AS894" s="4091"/>
      <c r="AT894" s="897"/>
      <c r="AU894" s="4144"/>
    </row>
    <row r="895" spans="36:47">
      <c r="AJ895" s="726"/>
      <c r="AK895" s="896"/>
      <c r="AL895" s="896"/>
      <c r="AM895" s="897"/>
      <c r="AN895" s="896"/>
      <c r="AO895" s="896"/>
      <c r="AP895" s="896"/>
      <c r="AQ895" s="898"/>
      <c r="AR895" s="3724"/>
      <c r="AS895" s="4091"/>
      <c r="AT895" s="897"/>
      <c r="AU895" s="4144"/>
    </row>
    <row r="896" spans="36:47">
      <c r="AJ896" s="726"/>
      <c r="AK896" s="896"/>
      <c r="AL896" s="896"/>
      <c r="AM896" s="897"/>
      <c r="AN896" s="896"/>
      <c r="AO896" s="896"/>
      <c r="AP896" s="896"/>
      <c r="AQ896" s="898"/>
      <c r="AR896" s="3724"/>
      <c r="AS896" s="4091"/>
      <c r="AT896" s="897"/>
      <c r="AU896" s="4144"/>
    </row>
    <row r="897" spans="36:47">
      <c r="AJ897" s="726"/>
      <c r="AK897" s="896"/>
      <c r="AL897" s="896"/>
      <c r="AM897" s="897"/>
      <c r="AN897" s="896"/>
      <c r="AO897" s="896"/>
      <c r="AP897" s="896"/>
      <c r="AQ897" s="898"/>
      <c r="AR897" s="3724"/>
      <c r="AS897" s="4091"/>
      <c r="AT897" s="897"/>
      <c r="AU897" s="4144"/>
    </row>
    <row r="898" spans="36:47">
      <c r="AK898" s="896"/>
      <c r="AL898" s="896"/>
      <c r="AM898" s="897"/>
      <c r="AN898" s="896"/>
      <c r="AO898" s="896"/>
      <c r="AP898" s="896"/>
      <c r="AQ898" s="898"/>
      <c r="AR898" s="3724"/>
      <c r="AS898" s="4091"/>
      <c r="AT898" s="897"/>
      <c r="AU898" s="4144"/>
    </row>
    <row r="899" spans="36:47" ht="15.6">
      <c r="AJ899" s="5204"/>
      <c r="AK899" s="896"/>
      <c r="AL899" s="896"/>
      <c r="AM899" s="897"/>
      <c r="AN899" s="896"/>
      <c r="AO899" s="896"/>
      <c r="AP899" s="896"/>
      <c r="AQ899" s="898"/>
      <c r="AR899" s="3724"/>
      <c r="AS899" s="4091"/>
      <c r="AT899" s="897"/>
      <c r="AU899" s="4144"/>
    </row>
    <row r="900" spans="36:47">
      <c r="AJ900" s="726"/>
      <c r="AK900" s="896"/>
      <c r="AL900" s="896"/>
      <c r="AM900" s="897"/>
      <c r="AN900" s="4594"/>
      <c r="AO900" s="896"/>
      <c r="AP900" s="896"/>
      <c r="AQ900" s="898"/>
      <c r="AR900" s="3724"/>
      <c r="AS900" s="4091"/>
      <c r="AT900" s="884"/>
      <c r="AU900" s="4144"/>
    </row>
    <row r="901" spans="36:47">
      <c r="AJ901" s="726"/>
    </row>
    <row r="902" spans="36:47">
      <c r="AJ902" s="726"/>
      <c r="AK902" s="896"/>
      <c r="AL902" s="896"/>
      <c r="AM902" s="897"/>
      <c r="AN902" s="4594"/>
      <c r="AO902" s="896"/>
      <c r="AP902" s="896"/>
      <c r="AQ902" s="898"/>
      <c r="AR902" s="3724"/>
      <c r="AS902" s="4091"/>
      <c r="AT902" s="884"/>
      <c r="AU902" s="4144"/>
    </row>
    <row r="903" spans="36:47">
      <c r="AJ903" s="726"/>
      <c r="AK903" s="896"/>
      <c r="AL903" s="896"/>
      <c r="AM903" s="897"/>
      <c r="AN903" s="896"/>
      <c r="AO903" s="896"/>
      <c r="AP903" s="896"/>
      <c r="AQ903" s="898"/>
      <c r="AR903" s="3724"/>
      <c r="AS903" s="4091"/>
      <c r="AT903" s="897"/>
      <c r="AU903" s="4144"/>
    </row>
    <row r="904" spans="36:47">
      <c r="AJ904" s="726"/>
      <c r="AK904" s="896"/>
      <c r="AL904" s="896"/>
      <c r="AM904" s="897"/>
      <c r="AN904" s="896"/>
      <c r="AO904" s="896"/>
      <c r="AP904" s="896"/>
      <c r="AQ904" s="898"/>
      <c r="AR904" s="3724"/>
      <c r="AS904" s="4091"/>
      <c r="AT904" s="897"/>
      <c r="AU904" s="4144"/>
    </row>
    <row r="905" spans="36:47">
      <c r="AJ905" s="726"/>
      <c r="AK905" s="896"/>
      <c r="AL905" s="896"/>
      <c r="AM905" s="897"/>
      <c r="AN905" s="4279"/>
      <c r="AO905" s="896"/>
      <c r="AP905" s="896"/>
      <c r="AQ905" s="898"/>
      <c r="AR905" s="3724"/>
      <c r="AS905" s="4091"/>
      <c r="AT905" s="897"/>
      <c r="AU905" s="4144"/>
    </row>
    <row r="906" spans="36:47">
      <c r="AJ906" s="726"/>
      <c r="AK906" s="896"/>
      <c r="AL906" s="896"/>
      <c r="AM906" s="897"/>
      <c r="AN906" s="4279"/>
      <c r="AO906" s="896"/>
      <c r="AP906" s="896"/>
      <c r="AQ906" s="898"/>
      <c r="AR906" s="3724"/>
      <c r="AS906" s="4091"/>
      <c r="AT906" s="897"/>
      <c r="AU906" s="4144"/>
    </row>
    <row r="907" spans="36:47">
      <c r="AJ907" s="726"/>
      <c r="AK907" s="896"/>
      <c r="AL907" s="896"/>
      <c r="AM907" s="897"/>
      <c r="AN907" s="896"/>
      <c r="AO907" s="896"/>
      <c r="AP907" s="896"/>
      <c r="AQ907" s="898"/>
      <c r="AR907" s="3724"/>
      <c r="AS907" s="4091"/>
      <c r="AT907" s="897"/>
      <c r="AU907" s="4144"/>
    </row>
    <row r="908" spans="36:47">
      <c r="AJ908" s="726"/>
      <c r="AK908" s="896"/>
      <c r="AL908" s="896"/>
      <c r="AM908" s="897"/>
      <c r="AN908" s="896"/>
      <c r="AO908" s="896"/>
      <c r="AP908" s="896"/>
      <c r="AQ908" s="898"/>
      <c r="AR908" s="3724"/>
      <c r="AS908" s="4091"/>
      <c r="AT908" s="897"/>
      <c r="AU908" s="4144"/>
    </row>
    <row r="909" spans="36:47">
      <c r="AJ909" s="726"/>
      <c r="AK909" s="896"/>
      <c r="AL909" s="896"/>
      <c r="AM909" s="897"/>
      <c r="AN909" s="896"/>
      <c r="AO909" s="896"/>
      <c r="AP909" s="896"/>
      <c r="AQ909" s="898"/>
      <c r="AR909" s="3724"/>
      <c r="AS909" s="4091"/>
      <c r="AT909" s="897"/>
      <c r="AU909" s="4144"/>
    </row>
    <row r="910" spans="36:47">
      <c r="AK910" s="896"/>
      <c r="AL910" s="896"/>
      <c r="AM910" s="897"/>
      <c r="AN910" s="896"/>
      <c r="AO910" s="896"/>
      <c r="AP910" s="896"/>
      <c r="AQ910" s="898"/>
      <c r="AR910" s="3724"/>
      <c r="AS910" s="4091"/>
      <c r="AT910" s="897"/>
      <c r="AU910" s="4144"/>
    </row>
    <row r="911" spans="36:47" ht="15.6">
      <c r="AJ911" s="5204"/>
      <c r="AK911" s="896"/>
      <c r="AL911" s="896"/>
      <c r="AM911" s="897"/>
      <c r="AN911" s="896"/>
      <c r="AO911" s="896"/>
      <c r="AP911" s="896"/>
      <c r="AQ911" s="898"/>
      <c r="AR911" s="3724"/>
      <c r="AS911" s="4091"/>
      <c r="AT911" s="897"/>
      <c r="AU911" s="4144"/>
    </row>
    <row r="912" spans="36:47">
      <c r="AJ912" s="726"/>
      <c r="AK912" s="896"/>
      <c r="AL912" s="896"/>
      <c r="AM912" s="897"/>
      <c r="AN912" s="4594"/>
      <c r="AO912" s="896"/>
      <c r="AP912" s="896"/>
      <c r="AQ912" s="898"/>
      <c r="AR912" s="3724"/>
      <c r="AS912" s="4091"/>
      <c r="AT912" s="884"/>
      <c r="AU912" s="4144"/>
    </row>
    <row r="913" spans="36:47">
      <c r="AJ913" s="726"/>
    </row>
    <row r="914" spans="36:47">
      <c r="AJ914" s="726"/>
      <c r="AK914" s="896"/>
      <c r="AL914" s="896"/>
      <c r="AM914" s="897"/>
      <c r="AN914" s="4594"/>
      <c r="AO914" s="896"/>
      <c r="AP914" s="896"/>
      <c r="AQ914" s="898"/>
      <c r="AR914" s="3724"/>
      <c r="AS914" s="4091"/>
      <c r="AT914" s="884"/>
      <c r="AU914" s="4144"/>
    </row>
    <row r="915" spans="36:47">
      <c r="AJ915" s="726"/>
      <c r="AK915" s="896"/>
      <c r="AL915" s="896"/>
      <c r="AM915" s="897"/>
      <c r="AN915" s="896"/>
      <c r="AO915" s="896"/>
      <c r="AP915" s="896"/>
      <c r="AQ915" s="898"/>
      <c r="AR915" s="3724"/>
      <c r="AS915" s="4091"/>
      <c r="AT915" s="897"/>
      <c r="AU915" s="4144"/>
    </row>
    <row r="916" spans="36:47">
      <c r="AJ916" s="726"/>
      <c r="AK916" s="896"/>
      <c r="AL916" s="896"/>
      <c r="AM916" s="897"/>
      <c r="AN916" s="896"/>
      <c r="AO916" s="896"/>
      <c r="AP916" s="896"/>
      <c r="AQ916" s="898"/>
      <c r="AR916" s="3724"/>
      <c r="AS916" s="4091"/>
      <c r="AT916" s="897"/>
      <c r="AU916" s="4144"/>
    </row>
    <row r="917" spans="36:47">
      <c r="AJ917" s="726"/>
      <c r="AK917" s="896"/>
      <c r="AL917" s="896"/>
      <c r="AM917" s="897"/>
      <c r="AN917" s="4279"/>
      <c r="AO917" s="896"/>
      <c r="AP917" s="896"/>
      <c r="AQ917" s="898"/>
      <c r="AR917" s="3724"/>
      <c r="AS917" s="4091"/>
      <c r="AT917" s="897"/>
      <c r="AU917" s="4144"/>
    </row>
    <row r="918" spans="36:47">
      <c r="AJ918" s="726"/>
      <c r="AK918" s="896"/>
      <c r="AL918" s="896"/>
      <c r="AM918" s="897"/>
      <c r="AN918" s="4279"/>
      <c r="AO918" s="896"/>
      <c r="AP918" s="896"/>
      <c r="AQ918" s="898"/>
      <c r="AR918" s="3724"/>
      <c r="AS918" s="4091"/>
      <c r="AT918" s="897"/>
      <c r="AU918" s="4144"/>
    </row>
    <row r="919" spans="36:47">
      <c r="AJ919" s="726"/>
      <c r="AK919" s="896"/>
      <c r="AL919" s="896"/>
      <c r="AM919" s="897"/>
      <c r="AN919" s="896"/>
      <c r="AO919" s="896"/>
      <c r="AP919" s="896"/>
      <c r="AQ919" s="898"/>
      <c r="AR919" s="3724"/>
      <c r="AS919" s="4091"/>
      <c r="AT919" s="897"/>
      <c r="AU919" s="4144"/>
    </row>
    <row r="920" spans="36:47">
      <c r="AJ920" s="726"/>
      <c r="AK920" s="896"/>
      <c r="AL920" s="896"/>
      <c r="AM920" s="897"/>
      <c r="AN920" s="896"/>
      <c r="AO920" s="896"/>
      <c r="AP920" s="896"/>
      <c r="AQ920" s="898"/>
      <c r="AR920" s="3724"/>
      <c r="AS920" s="4091"/>
      <c r="AT920" s="897"/>
      <c r="AU920" s="4144"/>
    </row>
    <row r="921" spans="36:47">
      <c r="AJ921" s="726"/>
      <c r="AK921" s="896"/>
      <c r="AL921" s="896"/>
      <c r="AM921" s="897"/>
      <c r="AN921" s="896"/>
      <c r="AO921" s="896"/>
      <c r="AP921" s="896"/>
      <c r="AQ921" s="898"/>
      <c r="AR921" s="3724"/>
      <c r="AS921" s="4091"/>
      <c r="AT921" s="897"/>
      <c r="AU921" s="4144"/>
    </row>
    <row r="922" spans="36:47">
      <c r="AK922" s="896"/>
      <c r="AL922" s="896"/>
      <c r="AM922" s="897"/>
      <c r="AN922" s="896"/>
      <c r="AO922" s="896"/>
      <c r="AP922" s="896"/>
      <c r="AQ922" s="898"/>
      <c r="AR922" s="3724"/>
      <c r="AS922" s="4091"/>
      <c r="AT922" s="897"/>
      <c r="AU922" s="4144"/>
    </row>
    <row r="923" spans="36:47" ht="15.6">
      <c r="AJ923" s="5204"/>
      <c r="AK923" s="896"/>
      <c r="AL923" s="896"/>
      <c r="AM923" s="897"/>
      <c r="AN923" s="896"/>
      <c r="AO923" s="896"/>
      <c r="AP923" s="896"/>
      <c r="AQ923" s="898"/>
      <c r="AR923" s="3724"/>
      <c r="AS923" s="4091"/>
      <c r="AT923" s="897"/>
      <c r="AU923" s="4144"/>
    </row>
    <row r="924" spans="36:47">
      <c r="AJ924" s="726"/>
      <c r="AK924" s="896"/>
      <c r="AL924" s="896"/>
      <c r="AM924" s="897"/>
      <c r="AN924" s="4594"/>
      <c r="AO924" s="896"/>
      <c r="AP924" s="896"/>
      <c r="AQ924" s="898"/>
      <c r="AR924" s="3724"/>
      <c r="AS924" s="4091"/>
      <c r="AT924" s="884"/>
      <c r="AU924" s="4144"/>
    </row>
    <row r="925" spans="36:47">
      <c r="AJ925" s="726"/>
    </row>
    <row r="926" spans="36:47">
      <c r="AJ926" s="726"/>
      <c r="AK926" s="896"/>
      <c r="AL926" s="896"/>
      <c r="AM926" s="897"/>
      <c r="AN926" s="4594"/>
      <c r="AO926" s="896"/>
      <c r="AP926" s="896"/>
      <c r="AQ926" s="898"/>
      <c r="AR926" s="3724"/>
      <c r="AS926" s="4091"/>
      <c r="AT926" s="884"/>
      <c r="AU926" s="4144"/>
    </row>
    <row r="927" spans="36:47">
      <c r="AJ927" s="726"/>
      <c r="AK927" s="896"/>
      <c r="AL927" s="896"/>
      <c r="AM927" s="897"/>
      <c r="AN927" s="896"/>
      <c r="AO927" s="896"/>
      <c r="AP927" s="896"/>
      <c r="AQ927" s="898"/>
      <c r="AR927" s="3724"/>
      <c r="AS927" s="4091"/>
      <c r="AT927" s="897"/>
      <c r="AU927" s="4144"/>
    </row>
    <row r="928" spans="36:47">
      <c r="AJ928" s="726"/>
      <c r="AK928" s="896"/>
      <c r="AL928" s="896"/>
      <c r="AM928" s="897"/>
      <c r="AN928" s="896"/>
      <c r="AO928" s="896"/>
      <c r="AP928" s="896"/>
      <c r="AQ928" s="898"/>
      <c r="AR928" s="3724"/>
      <c r="AS928" s="4091"/>
      <c r="AT928" s="897"/>
      <c r="AU928" s="4144"/>
    </row>
    <row r="929" spans="36:47">
      <c r="AJ929" s="726"/>
      <c r="AK929" s="896"/>
      <c r="AL929" s="896"/>
      <c r="AM929" s="897"/>
      <c r="AN929" s="4279"/>
      <c r="AO929" s="896"/>
      <c r="AP929" s="896"/>
      <c r="AQ929" s="898"/>
      <c r="AR929" s="3724"/>
      <c r="AS929" s="4091"/>
      <c r="AT929" s="897"/>
      <c r="AU929" s="4144"/>
    </row>
    <row r="930" spans="36:47">
      <c r="AJ930" s="726"/>
      <c r="AK930" s="896"/>
      <c r="AL930" s="896"/>
      <c r="AM930" s="897"/>
      <c r="AN930" s="4279"/>
      <c r="AO930" s="896"/>
      <c r="AP930" s="896"/>
      <c r="AQ930" s="898"/>
      <c r="AR930" s="3724"/>
      <c r="AS930" s="4091"/>
      <c r="AT930" s="897"/>
      <c r="AU930" s="4144"/>
    </row>
    <row r="931" spans="36:47">
      <c r="AJ931" s="726"/>
      <c r="AK931" s="896"/>
      <c r="AL931" s="896"/>
      <c r="AM931" s="897"/>
      <c r="AN931" s="896"/>
      <c r="AO931" s="896"/>
      <c r="AP931" s="896"/>
      <c r="AQ931" s="898"/>
      <c r="AR931" s="3724"/>
      <c r="AS931" s="4091"/>
      <c r="AT931" s="897"/>
      <c r="AU931" s="4144"/>
    </row>
    <row r="932" spans="36:47">
      <c r="AJ932" s="726"/>
      <c r="AK932" s="896"/>
      <c r="AL932" s="896"/>
      <c r="AM932" s="897"/>
      <c r="AN932" s="896"/>
      <c r="AO932" s="896"/>
      <c r="AP932" s="896"/>
      <c r="AQ932" s="898"/>
      <c r="AR932" s="3724"/>
      <c r="AS932" s="4091"/>
      <c r="AT932" s="897"/>
      <c r="AU932" s="4144"/>
    </row>
    <row r="933" spans="36:47">
      <c r="AJ933" s="726"/>
      <c r="AK933" s="896"/>
      <c r="AL933" s="896"/>
      <c r="AM933" s="897"/>
      <c r="AN933" s="896"/>
      <c r="AO933" s="896"/>
      <c r="AP933" s="896"/>
      <c r="AQ933" s="898"/>
      <c r="AR933" s="3724"/>
      <c r="AS933" s="4091"/>
      <c r="AT933" s="897"/>
      <c r="AU933" s="4144"/>
    </row>
    <row r="934" spans="36:47">
      <c r="AK934" s="896"/>
      <c r="AL934" s="896"/>
      <c r="AM934" s="897"/>
      <c r="AN934" s="896"/>
      <c r="AO934" s="896"/>
      <c r="AP934" s="896"/>
      <c r="AQ934" s="898"/>
      <c r="AR934" s="3724"/>
      <c r="AS934" s="4091"/>
      <c r="AT934" s="897"/>
      <c r="AU934" s="4144"/>
    </row>
    <row r="935" spans="36:47" ht="15.6">
      <c r="AJ935" s="5204"/>
      <c r="AK935" s="896"/>
      <c r="AL935" s="896"/>
      <c r="AM935" s="897"/>
      <c r="AN935" s="896"/>
      <c r="AO935" s="896"/>
      <c r="AP935" s="896"/>
      <c r="AQ935" s="898"/>
      <c r="AR935" s="3724"/>
      <c r="AS935" s="4091"/>
      <c r="AT935" s="897"/>
      <c r="AU935" s="4144"/>
    </row>
    <row r="936" spans="36:47">
      <c r="AJ936" s="726"/>
      <c r="AK936" s="896"/>
      <c r="AL936" s="896"/>
      <c r="AM936" s="897"/>
      <c r="AN936" s="4594"/>
      <c r="AO936" s="896"/>
      <c r="AP936" s="896"/>
      <c r="AQ936" s="898"/>
      <c r="AR936" s="3724"/>
      <c r="AS936" s="4091"/>
      <c r="AT936" s="884"/>
      <c r="AU936" s="4144"/>
    </row>
    <row r="937" spans="36:47">
      <c r="AJ937" s="726"/>
    </row>
    <row r="938" spans="36:47">
      <c r="AJ938" s="726"/>
      <c r="AK938" s="896"/>
      <c r="AL938" s="896"/>
      <c r="AM938" s="897"/>
      <c r="AN938" s="4594"/>
      <c r="AO938" s="896"/>
      <c r="AP938" s="896"/>
      <c r="AQ938" s="898"/>
      <c r="AR938" s="3724"/>
      <c r="AS938" s="4091"/>
      <c r="AT938" s="884"/>
      <c r="AU938" s="4144"/>
    </row>
    <row r="939" spans="36:47">
      <c r="AJ939" s="726"/>
      <c r="AK939" s="896"/>
      <c r="AL939" s="896"/>
      <c r="AM939" s="897"/>
      <c r="AN939" s="896"/>
      <c r="AO939" s="896"/>
      <c r="AP939" s="896"/>
      <c r="AQ939" s="898"/>
      <c r="AR939" s="3724"/>
      <c r="AS939" s="4091"/>
      <c r="AT939" s="897"/>
      <c r="AU939" s="4144"/>
    </row>
    <row r="940" spans="36:47">
      <c r="AJ940" s="726"/>
      <c r="AK940" s="896"/>
      <c r="AL940" s="896"/>
      <c r="AM940" s="897"/>
      <c r="AN940" s="896"/>
      <c r="AO940" s="896"/>
      <c r="AP940" s="896"/>
      <c r="AQ940" s="898"/>
      <c r="AR940" s="3724"/>
      <c r="AS940" s="4091"/>
      <c r="AT940" s="897"/>
      <c r="AU940" s="4144"/>
    </row>
    <row r="941" spans="36:47">
      <c r="AJ941" s="726"/>
      <c r="AK941" s="896"/>
      <c r="AL941" s="896"/>
      <c r="AM941" s="897"/>
      <c r="AN941" s="4279"/>
      <c r="AO941" s="896"/>
      <c r="AP941" s="896"/>
      <c r="AQ941" s="898"/>
      <c r="AR941" s="3724"/>
      <c r="AS941" s="4091"/>
      <c r="AT941" s="897"/>
      <c r="AU941" s="4144"/>
    </row>
    <row r="942" spans="36:47">
      <c r="AJ942" s="726"/>
      <c r="AK942" s="896"/>
      <c r="AL942" s="896"/>
      <c r="AM942" s="897"/>
      <c r="AN942" s="4279"/>
      <c r="AO942" s="896"/>
      <c r="AP942" s="896"/>
      <c r="AQ942" s="898"/>
      <c r="AR942" s="3724"/>
      <c r="AS942" s="4091"/>
      <c r="AT942" s="897"/>
      <c r="AU942" s="4144"/>
    </row>
    <row r="943" spans="36:47">
      <c r="AJ943" s="726"/>
      <c r="AK943" s="896"/>
      <c r="AL943" s="896"/>
      <c r="AM943" s="897"/>
      <c r="AN943" s="896"/>
      <c r="AO943" s="896"/>
      <c r="AP943" s="896"/>
      <c r="AQ943" s="898"/>
      <c r="AR943" s="3724"/>
      <c r="AS943" s="4091"/>
      <c r="AT943" s="897"/>
      <c r="AU943" s="4144"/>
    </row>
    <row r="944" spans="36:47">
      <c r="AJ944" s="726"/>
      <c r="AK944" s="896"/>
      <c r="AL944" s="896"/>
      <c r="AM944" s="897"/>
      <c r="AN944" s="896"/>
      <c r="AO944" s="896"/>
      <c r="AP944" s="896"/>
      <c r="AQ944" s="898"/>
      <c r="AR944" s="3724"/>
      <c r="AS944" s="4091"/>
      <c r="AT944" s="897"/>
      <c r="AU944" s="4144"/>
    </row>
    <row r="945" spans="36:47">
      <c r="AJ945" s="726"/>
      <c r="AK945" s="896"/>
      <c r="AL945" s="896"/>
      <c r="AM945" s="897"/>
      <c r="AN945" s="896"/>
      <c r="AO945" s="896"/>
      <c r="AP945" s="896"/>
      <c r="AQ945" s="898"/>
      <c r="AR945" s="3724"/>
      <c r="AS945" s="4091"/>
      <c r="AT945" s="897"/>
      <c r="AU945" s="4144"/>
    </row>
    <row r="946" spans="36:47">
      <c r="AK946" s="896"/>
      <c r="AL946" s="896"/>
      <c r="AM946" s="897"/>
      <c r="AN946" s="896"/>
      <c r="AO946" s="896"/>
      <c r="AP946" s="896"/>
      <c r="AQ946" s="898"/>
      <c r="AR946" s="3724"/>
      <c r="AS946" s="4091"/>
      <c r="AT946" s="897"/>
      <c r="AU946" s="4144"/>
    </row>
    <row r="947" spans="36:47" ht="15.6">
      <c r="AJ947" s="5204"/>
      <c r="AK947" s="896"/>
      <c r="AL947" s="896"/>
      <c r="AM947" s="897"/>
      <c r="AN947" s="896"/>
      <c r="AO947" s="896"/>
      <c r="AP947" s="896"/>
      <c r="AQ947" s="898"/>
      <c r="AR947" s="3724"/>
      <c r="AS947" s="4091"/>
      <c r="AT947" s="897"/>
      <c r="AU947" s="4144"/>
    </row>
    <row r="948" spans="36:47">
      <c r="AJ948" s="726"/>
      <c r="AK948" s="896"/>
      <c r="AL948" s="896"/>
      <c r="AM948" s="897"/>
      <c r="AN948" s="4594"/>
      <c r="AO948" s="896"/>
      <c r="AP948" s="896"/>
      <c r="AQ948" s="898"/>
      <c r="AR948" s="3724"/>
      <c r="AS948" s="4091"/>
      <c r="AT948" s="884"/>
      <c r="AU948" s="4144"/>
    </row>
    <row r="949" spans="36:47">
      <c r="AJ949" s="726"/>
    </row>
    <row r="950" spans="36:47">
      <c r="AJ950" s="726"/>
      <c r="AK950" s="896"/>
      <c r="AL950" s="896"/>
      <c r="AM950" s="897"/>
      <c r="AN950" s="4594"/>
      <c r="AO950" s="896"/>
      <c r="AP950" s="896"/>
      <c r="AQ950" s="898"/>
      <c r="AR950" s="3724"/>
      <c r="AS950" s="4091"/>
      <c r="AT950" s="884"/>
      <c r="AU950" s="4144"/>
    </row>
    <row r="951" spans="36:47">
      <c r="AJ951" s="726"/>
      <c r="AK951" s="896"/>
      <c r="AL951" s="896"/>
      <c r="AM951" s="897"/>
      <c r="AN951" s="896"/>
      <c r="AO951" s="896"/>
      <c r="AP951" s="896"/>
      <c r="AQ951" s="898"/>
      <c r="AR951" s="3724"/>
      <c r="AS951" s="4091"/>
      <c r="AT951" s="897"/>
      <c r="AU951" s="4144"/>
    </row>
    <row r="952" spans="36:47">
      <c r="AJ952" s="726"/>
      <c r="AK952" s="896"/>
      <c r="AL952" s="896"/>
      <c r="AM952" s="897"/>
      <c r="AN952" s="896"/>
      <c r="AO952" s="896"/>
      <c r="AP952" s="896"/>
      <c r="AQ952" s="898"/>
      <c r="AR952" s="3724"/>
      <c r="AS952" s="4091"/>
      <c r="AT952" s="897"/>
      <c r="AU952" s="4144"/>
    </row>
    <row r="953" spans="36:47">
      <c r="AJ953" s="726"/>
      <c r="AK953" s="896"/>
      <c r="AL953" s="896"/>
      <c r="AM953" s="897"/>
      <c r="AN953" s="4279"/>
      <c r="AO953" s="896"/>
      <c r="AP953" s="896"/>
      <c r="AQ953" s="898"/>
      <c r="AR953" s="3724"/>
      <c r="AS953" s="4091"/>
      <c r="AT953" s="897"/>
      <c r="AU953" s="4144"/>
    </row>
    <row r="954" spans="36:47">
      <c r="AJ954" s="726"/>
      <c r="AK954" s="896"/>
      <c r="AL954" s="896"/>
      <c r="AM954" s="897"/>
      <c r="AN954" s="4279"/>
      <c r="AO954" s="896"/>
      <c r="AP954" s="896"/>
      <c r="AQ954" s="898"/>
      <c r="AR954" s="3724"/>
      <c r="AS954" s="4091"/>
      <c r="AT954" s="897"/>
      <c r="AU954" s="4144"/>
    </row>
    <row r="955" spans="36:47">
      <c r="AJ955" s="726"/>
      <c r="AK955" s="896"/>
      <c r="AL955" s="896"/>
      <c r="AM955" s="897"/>
      <c r="AN955" s="896"/>
      <c r="AO955" s="896"/>
      <c r="AP955" s="896"/>
      <c r="AQ955" s="898"/>
      <c r="AR955" s="3724"/>
      <c r="AS955" s="4091"/>
      <c r="AT955" s="897"/>
      <c r="AU955" s="4144"/>
    </row>
    <row r="956" spans="36:47">
      <c r="AJ956" s="726"/>
      <c r="AK956" s="896"/>
      <c r="AL956" s="896"/>
      <c r="AM956" s="897"/>
      <c r="AN956" s="896"/>
      <c r="AO956" s="896"/>
      <c r="AP956" s="896"/>
      <c r="AQ956" s="898"/>
      <c r="AR956" s="3724"/>
      <c r="AS956" s="4091"/>
      <c r="AT956" s="897"/>
      <c r="AU956" s="4144"/>
    </row>
    <row r="957" spans="36:47">
      <c r="AJ957" s="726"/>
      <c r="AK957" s="896"/>
      <c r="AL957" s="896"/>
      <c r="AM957" s="897"/>
      <c r="AN957" s="896"/>
      <c r="AO957" s="896"/>
      <c r="AP957" s="896"/>
      <c r="AQ957" s="898"/>
      <c r="AR957" s="3724"/>
      <c r="AS957" s="4091"/>
      <c r="AT957" s="897"/>
      <c r="AU957" s="4144"/>
    </row>
    <row r="958" spans="36:47">
      <c r="AK958" s="896"/>
      <c r="AL958" s="896"/>
      <c r="AM958" s="897"/>
      <c r="AN958" s="896"/>
      <c r="AO958" s="896"/>
      <c r="AP958" s="896"/>
      <c r="AQ958" s="898"/>
      <c r="AR958" s="3724"/>
      <c r="AS958" s="4091"/>
      <c r="AT958" s="897"/>
      <c r="AU958" s="4144"/>
    </row>
    <row r="959" spans="36:47">
      <c r="AK959" s="896"/>
      <c r="AL959" s="896"/>
      <c r="AM959" s="897"/>
      <c r="AN959" s="896"/>
      <c r="AO959" s="896"/>
      <c r="AP959" s="896"/>
      <c r="AQ959" s="898"/>
      <c r="AR959" s="3724"/>
      <c r="AS959" s="4091"/>
      <c r="AT959" s="897"/>
      <c r="AU959" s="4144"/>
    </row>
    <row r="960" spans="36:47">
      <c r="AK960" s="896"/>
      <c r="AL960" s="896"/>
      <c r="AM960" s="897"/>
      <c r="AN960" s="4594"/>
      <c r="AO960" s="896"/>
      <c r="AP960" s="896"/>
      <c r="AQ960" s="898"/>
      <c r="AR960" s="3724"/>
      <c r="AS960" s="4091"/>
      <c r="AT960" s="884"/>
      <c r="AU960" s="4144"/>
    </row>
    <row r="964" spans="36:47" ht="15.6">
      <c r="AJ964" s="5179"/>
    </row>
    <row r="965" spans="36:47">
      <c r="AJ965" s="875"/>
    </row>
    <row r="966" spans="36:47">
      <c r="AJ966" s="2605"/>
    </row>
    <row r="967" spans="36:47" ht="15.6">
      <c r="AJ967" s="1775"/>
      <c r="AK967" s="881"/>
      <c r="AL967" s="4130"/>
      <c r="AM967" s="4690"/>
      <c r="AN967" s="881"/>
      <c r="AO967" s="881"/>
      <c r="AP967" s="881"/>
      <c r="AQ967" s="1480"/>
      <c r="AR967" s="4093"/>
      <c r="AS967" s="4092"/>
      <c r="AT967" s="4092"/>
      <c r="AU967" s="2605"/>
    </row>
    <row r="968" spans="36:47">
      <c r="AJ968" s="2605"/>
      <c r="AK968" s="881"/>
      <c r="AL968" s="881"/>
      <c r="AM968" s="884"/>
      <c r="AN968" s="881"/>
      <c r="AO968" s="881"/>
      <c r="AP968" s="881"/>
      <c r="AQ968" s="1480"/>
      <c r="AR968" s="4093"/>
      <c r="AS968" s="4092"/>
      <c r="AT968" s="4092"/>
      <c r="AU968" s="1775"/>
    </row>
    <row r="969" spans="36:47">
      <c r="AJ969" s="2605"/>
      <c r="AK969" s="2605"/>
      <c r="AL969" s="1775"/>
      <c r="AM969" s="1775"/>
      <c r="AN969" s="1775"/>
      <c r="AO969" s="2605"/>
      <c r="AP969" s="2605"/>
      <c r="AQ969" s="1775"/>
      <c r="AR969" s="1775"/>
      <c r="AS969" s="1775"/>
      <c r="AT969" s="719"/>
      <c r="AU969" s="2605"/>
    </row>
    <row r="970" spans="36:47" ht="15.6">
      <c r="AJ970" s="5204"/>
      <c r="AK970" s="1775"/>
      <c r="AL970" s="1775"/>
      <c r="AM970" s="1775"/>
      <c r="AN970" s="1775"/>
      <c r="AO970" s="1775"/>
      <c r="AP970" s="1775"/>
      <c r="AQ970" s="1775"/>
      <c r="AR970" s="1775"/>
      <c r="AS970" s="1775"/>
      <c r="AT970" s="719"/>
      <c r="AU970" s="719"/>
    </row>
    <row r="971" spans="36:47">
      <c r="AJ971" s="726"/>
      <c r="AK971" s="2605"/>
      <c r="AL971" s="1775"/>
      <c r="AM971" s="1775"/>
      <c r="AN971" s="1775"/>
      <c r="AO971" s="2605"/>
      <c r="AP971" s="2605"/>
      <c r="AQ971" s="1775"/>
      <c r="AR971" s="1775"/>
      <c r="AS971" s="1775"/>
      <c r="AT971" s="719"/>
      <c r="AU971" s="881"/>
    </row>
    <row r="972" spans="36:47">
      <c r="AJ972" s="726"/>
      <c r="AK972" s="2605"/>
      <c r="AL972" s="1775"/>
      <c r="AM972" s="1775"/>
      <c r="AN972" s="1775"/>
      <c r="AO972" s="2605"/>
      <c r="AP972" s="2605"/>
      <c r="AQ972" s="1775"/>
      <c r="AR972" s="1775"/>
      <c r="AS972" s="1775"/>
      <c r="AT972" s="719"/>
      <c r="AU972" s="881"/>
    </row>
    <row r="973" spans="36:47">
      <c r="AJ973" s="726"/>
      <c r="AK973" s="896"/>
      <c r="AL973" s="896"/>
      <c r="AM973" s="897"/>
      <c r="AN973" s="4594"/>
      <c r="AO973" s="896"/>
      <c r="AP973" s="896"/>
      <c r="AQ973" s="898"/>
      <c r="AR973" s="3724"/>
      <c r="AS973" s="4091"/>
      <c r="AT973" s="884"/>
      <c r="AU973" s="4144"/>
    </row>
    <row r="974" spans="36:47">
      <c r="AJ974" s="726"/>
      <c r="AK974" s="896"/>
      <c r="AL974" s="896"/>
      <c r="AM974" s="897"/>
      <c r="AN974" s="896"/>
      <c r="AO974" s="896"/>
      <c r="AP974" s="896"/>
      <c r="AQ974" s="898"/>
      <c r="AR974" s="3724"/>
      <c r="AS974" s="4091"/>
      <c r="AT974" s="897"/>
      <c r="AU974" s="4144"/>
    </row>
    <row r="975" spans="36:47">
      <c r="AJ975" s="726"/>
      <c r="AK975" s="896"/>
      <c r="AL975" s="896"/>
      <c r="AM975" s="897"/>
      <c r="AN975" s="896"/>
      <c r="AO975" s="896"/>
      <c r="AP975" s="896"/>
      <c r="AQ975" s="898"/>
      <c r="AR975" s="3724"/>
      <c r="AS975" s="4091"/>
      <c r="AT975" s="897"/>
      <c r="AU975" s="4144"/>
    </row>
    <row r="976" spans="36:47">
      <c r="AJ976" s="726"/>
      <c r="AK976" s="896"/>
      <c r="AL976" s="896"/>
      <c r="AM976" s="897"/>
      <c r="AN976" s="4279"/>
      <c r="AO976" s="896"/>
      <c r="AP976" s="896"/>
      <c r="AQ976" s="898"/>
      <c r="AR976" s="3724"/>
      <c r="AS976" s="4091"/>
      <c r="AT976" s="897"/>
      <c r="AU976" s="4144"/>
    </row>
    <row r="977" spans="36:47">
      <c r="AJ977" s="726"/>
      <c r="AK977" s="896"/>
      <c r="AL977" s="896"/>
      <c r="AM977" s="897"/>
      <c r="AN977" s="4279"/>
      <c r="AO977" s="896"/>
      <c r="AP977" s="896"/>
      <c r="AQ977" s="898"/>
      <c r="AR977" s="3724"/>
      <c r="AS977" s="4091"/>
      <c r="AT977" s="897"/>
      <c r="AU977" s="4144"/>
    </row>
    <row r="978" spans="36:47">
      <c r="AJ978" s="726"/>
      <c r="AK978" s="896"/>
      <c r="AL978" s="896"/>
      <c r="AM978" s="897"/>
      <c r="AN978" s="896"/>
      <c r="AO978" s="896"/>
      <c r="AP978" s="896"/>
      <c r="AQ978" s="898"/>
      <c r="AR978" s="3724"/>
      <c r="AS978" s="4091"/>
      <c r="AT978" s="897"/>
      <c r="AU978" s="4144"/>
    </row>
    <row r="979" spans="36:47">
      <c r="AJ979" s="726"/>
      <c r="AK979" s="896"/>
      <c r="AL979" s="896"/>
      <c r="AM979" s="897"/>
      <c r="AN979" s="896"/>
      <c r="AO979" s="896"/>
      <c r="AP979" s="896"/>
      <c r="AQ979" s="898"/>
      <c r="AR979" s="3724"/>
      <c r="AS979" s="4091"/>
      <c r="AT979" s="897"/>
      <c r="AU979" s="4144"/>
    </row>
    <row r="980" spans="36:47">
      <c r="AJ980" s="726"/>
      <c r="AK980" s="896"/>
      <c r="AL980" s="896"/>
      <c r="AM980" s="897"/>
      <c r="AN980" s="896"/>
      <c r="AO980" s="896"/>
      <c r="AP980" s="896"/>
      <c r="AQ980" s="898"/>
      <c r="AR980" s="3724"/>
      <c r="AS980" s="4091"/>
      <c r="AT980" s="897"/>
      <c r="AU980" s="4144"/>
    </row>
    <row r="981" spans="36:47" ht="15.6">
      <c r="AJ981" s="5204"/>
      <c r="AK981" s="896"/>
      <c r="AL981" s="896"/>
      <c r="AM981" s="897"/>
      <c r="AN981" s="896"/>
      <c r="AO981" s="896"/>
      <c r="AP981" s="896"/>
      <c r="AQ981" s="898"/>
      <c r="AR981" s="3724"/>
      <c r="AS981" s="4091"/>
      <c r="AT981" s="897"/>
      <c r="AU981" s="4144"/>
    </row>
    <row r="982" spans="36:47">
      <c r="AJ982" s="726"/>
      <c r="AK982" s="896"/>
      <c r="AL982" s="896"/>
      <c r="AM982" s="897"/>
      <c r="AN982" s="896"/>
      <c r="AO982" s="896"/>
      <c r="AP982" s="896"/>
      <c r="AQ982" s="898"/>
      <c r="AR982" s="3724"/>
      <c r="AS982" s="4091"/>
      <c r="AT982" s="897"/>
      <c r="AU982" s="4144"/>
    </row>
    <row r="983" spans="36:47">
      <c r="AJ983" s="726"/>
      <c r="AK983" s="896"/>
      <c r="AL983" s="896"/>
      <c r="AM983" s="897"/>
      <c r="AN983" s="4594"/>
      <c r="AO983" s="896"/>
      <c r="AP983" s="896"/>
      <c r="AQ983" s="898"/>
      <c r="AR983" s="3724"/>
      <c r="AS983" s="4091"/>
      <c r="AT983" s="884"/>
      <c r="AU983" s="4144"/>
    </row>
    <row r="984" spans="36:47">
      <c r="AJ984" s="726"/>
      <c r="AK984" s="896"/>
      <c r="AL984" s="896"/>
      <c r="AM984" s="897"/>
      <c r="AN984" s="4594"/>
      <c r="AO984" s="896"/>
      <c r="AP984" s="896"/>
      <c r="AQ984" s="898"/>
      <c r="AR984" s="3724"/>
      <c r="AS984" s="4091"/>
      <c r="AT984" s="884"/>
      <c r="AU984" s="4144"/>
    </row>
    <row r="985" spans="36:47">
      <c r="AJ985" s="726"/>
      <c r="AK985" s="896"/>
      <c r="AL985" s="896"/>
      <c r="AM985" s="897"/>
      <c r="AN985" s="896"/>
      <c r="AO985" s="896"/>
      <c r="AP985" s="896"/>
      <c r="AQ985" s="898"/>
      <c r="AR985" s="3724"/>
      <c r="AS985" s="4091"/>
      <c r="AT985" s="897"/>
      <c r="AU985" s="4144"/>
    </row>
    <row r="986" spans="36:47">
      <c r="AJ986" s="726"/>
      <c r="AK986" s="896"/>
      <c r="AL986" s="896"/>
      <c r="AM986" s="897"/>
      <c r="AN986" s="896"/>
      <c r="AO986" s="896"/>
      <c r="AP986" s="896"/>
      <c r="AQ986" s="898"/>
      <c r="AR986" s="3724"/>
      <c r="AS986" s="4091"/>
      <c r="AT986" s="897"/>
      <c r="AU986" s="4144"/>
    </row>
    <row r="987" spans="36:47">
      <c r="AJ987" s="726"/>
      <c r="AK987" s="896"/>
      <c r="AL987" s="896"/>
      <c r="AM987" s="897"/>
      <c r="AN987" s="4279"/>
      <c r="AO987" s="896"/>
      <c r="AP987" s="896"/>
      <c r="AQ987" s="898"/>
      <c r="AR987" s="3724"/>
      <c r="AS987" s="4091"/>
      <c r="AT987" s="897"/>
      <c r="AU987" s="4144"/>
    </row>
    <row r="988" spans="36:47">
      <c r="AJ988" s="726"/>
      <c r="AK988" s="896"/>
      <c r="AL988" s="896"/>
      <c r="AM988" s="897"/>
      <c r="AN988" s="4279"/>
      <c r="AO988" s="896"/>
      <c r="AP988" s="896"/>
      <c r="AQ988" s="898"/>
      <c r="AR988" s="3724"/>
      <c r="AS988" s="4091"/>
      <c r="AT988" s="897"/>
      <c r="AU988" s="4144"/>
    </row>
    <row r="989" spans="36:47">
      <c r="AJ989" s="726"/>
      <c r="AK989" s="896"/>
      <c r="AL989" s="896"/>
      <c r="AM989" s="897"/>
      <c r="AN989" s="896"/>
      <c r="AO989" s="896"/>
      <c r="AP989" s="896"/>
      <c r="AQ989" s="898"/>
      <c r="AR989" s="3724"/>
      <c r="AS989" s="4091"/>
      <c r="AT989" s="897"/>
      <c r="AU989" s="4144"/>
    </row>
    <row r="990" spans="36:47">
      <c r="AJ990" s="726"/>
      <c r="AK990" s="896"/>
      <c r="AL990" s="896"/>
      <c r="AM990" s="897"/>
      <c r="AN990" s="896"/>
      <c r="AO990" s="896"/>
      <c r="AP990" s="896"/>
      <c r="AQ990" s="898"/>
      <c r="AR990" s="3724"/>
      <c r="AS990" s="4091"/>
      <c r="AT990" s="897"/>
      <c r="AU990" s="4144"/>
    </row>
    <row r="991" spans="36:47">
      <c r="AJ991" s="726"/>
      <c r="AK991" s="896"/>
      <c r="AL991" s="896"/>
      <c r="AM991" s="897"/>
      <c r="AN991" s="896"/>
      <c r="AO991" s="896"/>
      <c r="AP991" s="896"/>
      <c r="AQ991" s="898"/>
      <c r="AR991" s="3724"/>
      <c r="AS991" s="4091"/>
      <c r="AT991" s="897"/>
      <c r="AU991" s="4144"/>
    </row>
    <row r="992" spans="36:47" ht="15.6">
      <c r="AJ992" s="5204"/>
      <c r="AK992" s="896"/>
      <c r="AL992" s="896"/>
      <c r="AM992" s="897"/>
      <c r="AN992" s="896"/>
      <c r="AO992" s="896"/>
      <c r="AP992" s="896"/>
      <c r="AQ992" s="898"/>
      <c r="AR992" s="3724"/>
      <c r="AS992" s="4091"/>
      <c r="AT992" s="897"/>
      <c r="AU992" s="4144"/>
    </row>
    <row r="993" spans="36:47">
      <c r="AJ993" s="726"/>
      <c r="AK993" s="896"/>
      <c r="AL993" s="896"/>
      <c r="AM993" s="897"/>
      <c r="AN993" s="896"/>
      <c r="AO993" s="896"/>
      <c r="AP993" s="896"/>
      <c r="AQ993" s="898"/>
      <c r="AR993" s="3724"/>
      <c r="AS993" s="4091"/>
      <c r="AT993" s="897"/>
      <c r="AU993" s="4144"/>
    </row>
    <row r="994" spans="36:47">
      <c r="AJ994" s="726"/>
      <c r="AK994" s="896"/>
      <c r="AL994" s="896"/>
      <c r="AM994" s="897"/>
      <c r="AN994" s="4594"/>
      <c r="AO994" s="896"/>
      <c r="AP994" s="896"/>
      <c r="AQ994" s="898"/>
      <c r="AR994" s="3724"/>
      <c r="AS994" s="4091"/>
      <c r="AT994" s="884"/>
      <c r="AU994" s="4144"/>
    </row>
    <row r="995" spans="36:47">
      <c r="AJ995" s="726"/>
      <c r="AK995" s="896"/>
      <c r="AL995" s="896"/>
      <c r="AM995" s="897"/>
      <c r="AN995" s="4594"/>
      <c r="AO995" s="896"/>
      <c r="AP995" s="896"/>
      <c r="AQ995" s="898"/>
      <c r="AR995" s="3724"/>
      <c r="AS995" s="4091"/>
      <c r="AT995" s="884"/>
      <c r="AU995" s="4144"/>
    </row>
    <row r="996" spans="36:47">
      <c r="AJ996" s="726"/>
      <c r="AK996" s="896"/>
      <c r="AL996" s="896"/>
      <c r="AM996" s="897"/>
      <c r="AN996" s="896"/>
      <c r="AO996" s="896"/>
      <c r="AP996" s="896"/>
      <c r="AQ996" s="898"/>
      <c r="AR996" s="3724"/>
      <c r="AS996" s="4091"/>
      <c r="AT996" s="897"/>
      <c r="AU996" s="4144"/>
    </row>
    <row r="997" spans="36:47">
      <c r="AJ997" s="726"/>
      <c r="AK997" s="896"/>
      <c r="AL997" s="896"/>
      <c r="AM997" s="897"/>
      <c r="AN997" s="896"/>
      <c r="AO997" s="896"/>
      <c r="AP997" s="896"/>
      <c r="AQ997" s="898"/>
      <c r="AR997" s="3724"/>
      <c r="AS997" s="4091"/>
      <c r="AT997" s="897"/>
      <c r="AU997" s="4144"/>
    </row>
    <row r="998" spans="36:47">
      <c r="AJ998" s="726"/>
      <c r="AK998" s="896"/>
      <c r="AL998" s="896"/>
      <c r="AM998" s="897"/>
      <c r="AN998" s="4279"/>
      <c r="AO998" s="896"/>
      <c r="AP998" s="896"/>
      <c r="AQ998" s="898"/>
      <c r="AR998" s="3724"/>
      <c r="AS998" s="4091"/>
      <c r="AT998" s="897"/>
      <c r="AU998" s="4144"/>
    </row>
    <row r="999" spans="36:47">
      <c r="AJ999" s="726"/>
      <c r="AK999" s="896"/>
      <c r="AL999" s="896"/>
      <c r="AM999" s="897"/>
      <c r="AN999" s="4279"/>
      <c r="AO999" s="896"/>
      <c r="AP999" s="896"/>
      <c r="AQ999" s="898"/>
      <c r="AR999" s="3724"/>
      <c r="AS999" s="4091"/>
      <c r="AT999" s="897"/>
      <c r="AU999" s="4144"/>
    </row>
    <row r="1000" spans="36:47">
      <c r="AJ1000" s="726"/>
      <c r="AK1000" s="896"/>
      <c r="AL1000" s="896"/>
      <c r="AM1000" s="897"/>
      <c r="AN1000" s="896"/>
      <c r="AO1000" s="896"/>
      <c r="AP1000" s="896"/>
      <c r="AQ1000" s="898"/>
      <c r="AR1000" s="3724"/>
      <c r="AS1000" s="4091"/>
      <c r="AT1000" s="897"/>
      <c r="AU1000" s="4144"/>
    </row>
    <row r="1001" spans="36:47">
      <c r="AJ1001" s="726"/>
      <c r="AK1001" s="896"/>
      <c r="AL1001" s="896"/>
      <c r="AM1001" s="897"/>
      <c r="AN1001" s="896"/>
      <c r="AO1001" s="896"/>
      <c r="AP1001" s="896"/>
      <c r="AQ1001" s="898"/>
      <c r="AR1001" s="3724"/>
      <c r="AS1001" s="4091"/>
      <c r="AT1001" s="897"/>
      <c r="AU1001" s="4144"/>
    </row>
    <row r="1002" spans="36:47">
      <c r="AJ1002" s="726"/>
      <c r="AK1002" s="896"/>
      <c r="AL1002" s="896"/>
      <c r="AM1002" s="897"/>
      <c r="AN1002" s="896"/>
      <c r="AO1002" s="896"/>
      <c r="AP1002" s="896"/>
      <c r="AQ1002" s="898"/>
      <c r="AR1002" s="3724"/>
      <c r="AS1002" s="4091"/>
      <c r="AT1002" s="897"/>
      <c r="AU1002" s="4144"/>
    </row>
    <row r="1003" spans="36:47" ht="15.6">
      <c r="AJ1003" s="5204"/>
      <c r="AK1003" s="896"/>
      <c r="AL1003" s="896"/>
      <c r="AM1003" s="897"/>
      <c r="AN1003" s="896"/>
      <c r="AO1003" s="896"/>
      <c r="AP1003" s="896"/>
      <c r="AQ1003" s="898"/>
      <c r="AR1003" s="3724"/>
      <c r="AS1003" s="4091"/>
      <c r="AT1003" s="897"/>
      <c r="AU1003" s="4144"/>
    </row>
    <row r="1004" spans="36:47">
      <c r="AJ1004" s="726"/>
      <c r="AK1004" s="896"/>
      <c r="AL1004" s="896"/>
      <c r="AM1004" s="897"/>
      <c r="AN1004" s="896"/>
      <c r="AO1004" s="896"/>
      <c r="AP1004" s="896"/>
      <c r="AQ1004" s="898"/>
      <c r="AR1004" s="3724"/>
      <c r="AS1004" s="4091"/>
      <c r="AT1004" s="897"/>
      <c r="AU1004" s="4144"/>
    </row>
    <row r="1005" spans="36:47">
      <c r="AJ1005" s="726"/>
      <c r="AK1005" s="896"/>
      <c r="AL1005" s="896"/>
      <c r="AM1005" s="897"/>
      <c r="AN1005" s="4594"/>
      <c r="AO1005" s="896"/>
      <c r="AP1005" s="896"/>
      <c r="AQ1005" s="898"/>
      <c r="AR1005" s="3724"/>
      <c r="AS1005" s="4091"/>
      <c r="AT1005" s="884"/>
      <c r="AU1005" s="4144"/>
    </row>
    <row r="1006" spans="36:47">
      <c r="AJ1006" s="726"/>
      <c r="AK1006" s="896"/>
      <c r="AL1006" s="896"/>
      <c r="AM1006" s="897"/>
      <c r="AN1006" s="4594"/>
      <c r="AO1006" s="896"/>
      <c r="AP1006" s="896"/>
      <c r="AQ1006" s="898"/>
      <c r="AR1006" s="3724"/>
      <c r="AS1006" s="4091"/>
      <c r="AT1006" s="884"/>
      <c r="AU1006" s="4144"/>
    </row>
    <row r="1007" spans="36:47">
      <c r="AJ1007" s="726"/>
      <c r="AK1007" s="896"/>
      <c r="AL1007" s="896"/>
      <c r="AM1007" s="897"/>
      <c r="AN1007" s="896"/>
      <c r="AO1007" s="896"/>
      <c r="AP1007" s="896"/>
      <c r="AQ1007" s="898"/>
      <c r="AR1007" s="3724"/>
      <c r="AS1007" s="4091"/>
      <c r="AT1007" s="897"/>
      <c r="AU1007" s="4144"/>
    </row>
    <row r="1008" spans="36:47">
      <c r="AJ1008" s="726"/>
      <c r="AK1008" s="896"/>
      <c r="AL1008" s="896"/>
      <c r="AM1008" s="897"/>
      <c r="AN1008" s="896"/>
      <c r="AO1008" s="896"/>
      <c r="AP1008" s="896"/>
      <c r="AQ1008" s="898"/>
      <c r="AR1008" s="3724"/>
      <c r="AS1008" s="4091"/>
      <c r="AT1008" s="897"/>
      <c r="AU1008" s="4144"/>
    </row>
    <row r="1009" spans="36:47">
      <c r="AJ1009" s="726"/>
      <c r="AK1009" s="896"/>
      <c r="AL1009" s="896"/>
      <c r="AM1009" s="897"/>
      <c r="AN1009" s="4279"/>
      <c r="AO1009" s="896"/>
      <c r="AP1009" s="896"/>
      <c r="AQ1009" s="898"/>
      <c r="AR1009" s="3724"/>
      <c r="AS1009" s="4091"/>
      <c r="AT1009" s="897"/>
      <c r="AU1009" s="4144"/>
    </row>
    <row r="1010" spans="36:47">
      <c r="AJ1010" s="726"/>
      <c r="AK1010" s="896"/>
      <c r="AL1010" s="896"/>
      <c r="AM1010" s="897"/>
      <c r="AN1010" s="4279"/>
      <c r="AO1010" s="896"/>
      <c r="AP1010" s="896"/>
      <c r="AQ1010" s="898"/>
      <c r="AR1010" s="3724"/>
      <c r="AS1010" s="4091"/>
      <c r="AT1010" s="897"/>
      <c r="AU1010" s="4144"/>
    </row>
    <row r="1011" spans="36:47">
      <c r="AJ1011" s="726"/>
      <c r="AK1011" s="896"/>
      <c r="AL1011" s="896"/>
      <c r="AM1011" s="897"/>
      <c r="AN1011" s="896"/>
      <c r="AO1011" s="896"/>
      <c r="AP1011" s="896"/>
      <c r="AQ1011" s="898"/>
      <c r="AR1011" s="3724"/>
      <c r="AS1011" s="4091"/>
      <c r="AT1011" s="897"/>
      <c r="AU1011" s="4144"/>
    </row>
    <row r="1012" spans="36:47">
      <c r="AJ1012" s="726"/>
      <c r="AK1012" s="896"/>
      <c r="AL1012" s="896"/>
      <c r="AM1012" s="897"/>
      <c r="AN1012" s="896"/>
      <c r="AO1012" s="896"/>
      <c r="AP1012" s="896"/>
      <c r="AQ1012" s="898"/>
      <c r="AR1012" s="3724"/>
      <c r="AS1012" s="4091"/>
      <c r="AT1012" s="897"/>
      <c r="AU1012" s="4144"/>
    </row>
    <row r="1013" spans="36:47">
      <c r="AJ1013" s="726"/>
      <c r="AK1013" s="896"/>
      <c r="AL1013" s="896"/>
      <c r="AM1013" s="897"/>
      <c r="AN1013" s="896"/>
      <c r="AO1013" s="896"/>
      <c r="AP1013" s="896"/>
      <c r="AQ1013" s="898"/>
      <c r="AR1013" s="3724"/>
      <c r="AS1013" s="4091"/>
      <c r="AT1013" s="897"/>
      <c r="AU1013" s="4144"/>
    </row>
    <row r="1014" spans="36:47">
      <c r="AK1014" s="896"/>
      <c r="AL1014" s="896"/>
      <c r="AM1014" s="897"/>
      <c r="AN1014" s="896"/>
      <c r="AO1014" s="896"/>
      <c r="AP1014" s="896"/>
      <c r="AQ1014" s="898"/>
      <c r="AR1014" s="3724"/>
      <c r="AS1014" s="4091"/>
      <c r="AT1014" s="897"/>
      <c r="AU1014" s="4144"/>
    </row>
    <row r="1015" spans="36:47" ht="15.6">
      <c r="AJ1015" s="5204"/>
      <c r="AK1015" s="896"/>
      <c r="AL1015" s="896"/>
      <c r="AM1015" s="897"/>
      <c r="AN1015" s="896"/>
      <c r="AO1015" s="896"/>
      <c r="AP1015" s="896"/>
      <c r="AQ1015" s="898"/>
      <c r="AR1015" s="3724"/>
      <c r="AS1015" s="4091"/>
      <c r="AT1015" s="897"/>
      <c r="AU1015" s="4144"/>
    </row>
    <row r="1016" spans="36:47">
      <c r="AJ1016" s="726"/>
      <c r="AK1016" s="896"/>
      <c r="AL1016" s="896"/>
      <c r="AM1016" s="897"/>
      <c r="AN1016" s="4594"/>
      <c r="AO1016" s="896"/>
      <c r="AP1016" s="896"/>
      <c r="AQ1016" s="898"/>
      <c r="AR1016" s="3724"/>
      <c r="AS1016" s="4091"/>
      <c r="AT1016" s="884"/>
      <c r="AU1016" s="4144"/>
    </row>
    <row r="1017" spans="36:47">
      <c r="AJ1017" s="726"/>
    </row>
    <row r="1018" spans="36:47">
      <c r="AJ1018" s="726"/>
      <c r="AK1018" s="896"/>
      <c r="AL1018" s="896"/>
      <c r="AM1018" s="897"/>
      <c r="AN1018" s="4594"/>
      <c r="AO1018" s="896"/>
      <c r="AP1018" s="896"/>
      <c r="AQ1018" s="898"/>
      <c r="AR1018" s="3724"/>
      <c r="AS1018" s="4091"/>
      <c r="AT1018" s="884"/>
      <c r="AU1018" s="4144"/>
    </row>
    <row r="1019" spans="36:47">
      <c r="AJ1019" s="726"/>
      <c r="AK1019" s="896"/>
      <c r="AL1019" s="896"/>
      <c r="AM1019" s="897"/>
      <c r="AN1019" s="896"/>
      <c r="AO1019" s="896"/>
      <c r="AP1019" s="896"/>
      <c r="AQ1019" s="898"/>
      <c r="AR1019" s="3724"/>
      <c r="AS1019" s="4091"/>
      <c r="AT1019" s="897"/>
      <c r="AU1019" s="4144"/>
    </row>
    <row r="1020" spans="36:47">
      <c r="AJ1020" s="726"/>
      <c r="AK1020" s="896"/>
      <c r="AL1020" s="896"/>
      <c r="AM1020" s="897"/>
      <c r="AN1020" s="896"/>
      <c r="AO1020" s="896"/>
      <c r="AP1020" s="896"/>
      <c r="AQ1020" s="898"/>
      <c r="AR1020" s="3724"/>
      <c r="AS1020" s="4091"/>
      <c r="AT1020" s="897"/>
      <c r="AU1020" s="4144"/>
    </row>
    <row r="1021" spans="36:47">
      <c r="AJ1021" s="726"/>
      <c r="AK1021" s="896"/>
      <c r="AL1021" s="896"/>
      <c r="AM1021" s="897"/>
      <c r="AN1021" s="4279"/>
      <c r="AO1021" s="896"/>
      <c r="AP1021" s="896"/>
      <c r="AQ1021" s="898"/>
      <c r="AR1021" s="3724"/>
      <c r="AS1021" s="4091"/>
      <c r="AT1021" s="897"/>
      <c r="AU1021" s="4144"/>
    </row>
    <row r="1022" spans="36:47">
      <c r="AJ1022" s="726"/>
      <c r="AK1022" s="896"/>
      <c r="AL1022" s="896"/>
      <c r="AM1022" s="897"/>
      <c r="AN1022" s="4279"/>
      <c r="AO1022" s="896"/>
      <c r="AP1022" s="896"/>
      <c r="AQ1022" s="898"/>
      <c r="AR1022" s="3724"/>
      <c r="AS1022" s="4091"/>
      <c r="AT1022" s="897"/>
      <c r="AU1022" s="4144"/>
    </row>
    <row r="1023" spans="36:47">
      <c r="AJ1023" s="726"/>
      <c r="AK1023" s="896"/>
      <c r="AL1023" s="896"/>
      <c r="AM1023" s="897"/>
      <c r="AN1023" s="896"/>
      <c r="AO1023" s="896"/>
      <c r="AP1023" s="896"/>
      <c r="AQ1023" s="898"/>
      <c r="AR1023" s="3724"/>
      <c r="AS1023" s="4091"/>
      <c r="AT1023" s="897"/>
      <c r="AU1023" s="4144"/>
    </row>
    <row r="1024" spans="36:47">
      <c r="AJ1024" s="726"/>
      <c r="AK1024" s="896"/>
      <c r="AL1024" s="896"/>
      <c r="AM1024" s="897"/>
      <c r="AN1024" s="896"/>
      <c r="AO1024" s="896"/>
      <c r="AP1024" s="896"/>
      <c r="AQ1024" s="898"/>
      <c r="AR1024" s="3724"/>
      <c r="AS1024" s="4091"/>
      <c r="AT1024" s="897"/>
      <c r="AU1024" s="4144"/>
    </row>
    <row r="1025" spans="36:47">
      <c r="AJ1025" s="726"/>
      <c r="AK1025" s="896"/>
      <c r="AL1025" s="896"/>
      <c r="AM1025" s="897"/>
      <c r="AN1025" s="896"/>
      <c r="AO1025" s="896"/>
      <c r="AP1025" s="896"/>
      <c r="AQ1025" s="898"/>
      <c r="AR1025" s="3724"/>
      <c r="AS1025" s="4091"/>
      <c r="AT1025" s="897"/>
      <c r="AU1025" s="4144"/>
    </row>
    <row r="1026" spans="36:47">
      <c r="AK1026" s="896"/>
      <c r="AL1026" s="896"/>
      <c r="AM1026" s="897"/>
      <c r="AN1026" s="896"/>
      <c r="AO1026" s="896"/>
      <c r="AP1026" s="896"/>
      <c r="AQ1026" s="898"/>
      <c r="AR1026" s="3724"/>
      <c r="AS1026" s="4091"/>
      <c r="AT1026" s="897"/>
      <c r="AU1026" s="4144"/>
    </row>
    <row r="1027" spans="36:47" ht="15.6">
      <c r="AJ1027" s="5204"/>
      <c r="AK1027" s="896"/>
      <c r="AL1027" s="896"/>
      <c r="AM1027" s="897"/>
      <c r="AN1027" s="896"/>
      <c r="AO1027" s="896"/>
      <c r="AP1027" s="896"/>
      <c r="AQ1027" s="898"/>
      <c r="AR1027" s="3724"/>
      <c r="AS1027" s="4091"/>
      <c r="AT1027" s="897"/>
      <c r="AU1027" s="4144"/>
    </row>
    <row r="1028" spans="36:47">
      <c r="AJ1028" s="726"/>
      <c r="AK1028" s="896"/>
      <c r="AL1028" s="896"/>
      <c r="AM1028" s="897"/>
      <c r="AN1028" s="4594"/>
      <c r="AO1028" s="896"/>
      <c r="AP1028" s="896"/>
      <c r="AQ1028" s="898"/>
      <c r="AR1028" s="3724"/>
      <c r="AS1028" s="4091"/>
      <c r="AT1028" s="884"/>
      <c r="AU1028" s="4144"/>
    </row>
    <row r="1029" spans="36:47">
      <c r="AJ1029" s="726"/>
    </row>
    <row r="1030" spans="36:47">
      <c r="AJ1030" s="726"/>
      <c r="AK1030" s="896"/>
      <c r="AL1030" s="896"/>
      <c r="AM1030" s="897"/>
      <c r="AN1030" s="4594"/>
      <c r="AO1030" s="896"/>
      <c r="AP1030" s="896"/>
      <c r="AQ1030" s="898"/>
      <c r="AR1030" s="3724"/>
      <c r="AS1030" s="4091"/>
      <c r="AT1030" s="884"/>
      <c r="AU1030" s="4144"/>
    </row>
    <row r="1031" spans="36:47">
      <c r="AJ1031" s="726"/>
      <c r="AK1031" s="896"/>
      <c r="AL1031" s="896"/>
      <c r="AM1031" s="897"/>
      <c r="AN1031" s="896"/>
      <c r="AO1031" s="896"/>
      <c r="AP1031" s="896"/>
      <c r="AQ1031" s="898"/>
      <c r="AR1031" s="3724"/>
      <c r="AS1031" s="4091"/>
      <c r="AT1031" s="897"/>
      <c r="AU1031" s="4144"/>
    </row>
    <row r="1032" spans="36:47">
      <c r="AJ1032" s="726"/>
      <c r="AK1032" s="896"/>
      <c r="AL1032" s="896"/>
      <c r="AM1032" s="897"/>
      <c r="AN1032" s="896"/>
      <c r="AO1032" s="896"/>
      <c r="AP1032" s="896"/>
      <c r="AQ1032" s="898"/>
      <c r="AR1032" s="3724"/>
      <c r="AS1032" s="4091"/>
      <c r="AT1032" s="897"/>
      <c r="AU1032" s="4144"/>
    </row>
    <row r="1033" spans="36:47">
      <c r="AJ1033" s="726"/>
      <c r="AK1033" s="896"/>
      <c r="AL1033" s="896"/>
      <c r="AM1033" s="897"/>
      <c r="AN1033" s="4279"/>
      <c r="AO1033" s="896"/>
      <c r="AP1033" s="896"/>
      <c r="AQ1033" s="898"/>
      <c r="AR1033" s="3724"/>
      <c r="AS1033" s="4091"/>
      <c r="AT1033" s="897"/>
      <c r="AU1033" s="4144"/>
    </row>
    <row r="1034" spans="36:47">
      <c r="AJ1034" s="726"/>
      <c r="AK1034" s="896"/>
      <c r="AL1034" s="896"/>
      <c r="AM1034" s="897"/>
      <c r="AN1034" s="4279"/>
      <c r="AO1034" s="896"/>
      <c r="AP1034" s="896"/>
      <c r="AQ1034" s="898"/>
      <c r="AR1034" s="3724"/>
      <c r="AS1034" s="4091"/>
      <c r="AT1034" s="897"/>
      <c r="AU1034" s="4144"/>
    </row>
    <row r="1035" spans="36:47">
      <c r="AJ1035" s="726"/>
      <c r="AK1035" s="896"/>
      <c r="AL1035" s="896"/>
      <c r="AM1035" s="897"/>
      <c r="AN1035" s="896"/>
      <c r="AO1035" s="896"/>
      <c r="AP1035" s="896"/>
      <c r="AQ1035" s="898"/>
      <c r="AR1035" s="3724"/>
      <c r="AS1035" s="4091"/>
      <c r="AT1035" s="897"/>
      <c r="AU1035" s="4144"/>
    </row>
    <row r="1036" spans="36:47">
      <c r="AJ1036" s="726"/>
      <c r="AK1036" s="896"/>
      <c r="AL1036" s="896"/>
      <c r="AM1036" s="897"/>
      <c r="AN1036" s="896"/>
      <c r="AO1036" s="896"/>
      <c r="AP1036" s="896"/>
      <c r="AQ1036" s="898"/>
      <c r="AR1036" s="3724"/>
      <c r="AS1036" s="4091"/>
      <c r="AT1036" s="897"/>
      <c r="AU1036" s="4144"/>
    </row>
    <row r="1037" spans="36:47">
      <c r="AJ1037" s="726"/>
      <c r="AK1037" s="896"/>
      <c r="AL1037" s="896"/>
      <c r="AM1037" s="897"/>
      <c r="AN1037" s="896"/>
      <c r="AO1037" s="896"/>
      <c r="AP1037" s="896"/>
      <c r="AQ1037" s="898"/>
      <c r="AR1037" s="3724"/>
      <c r="AS1037" s="4091"/>
      <c r="AT1037" s="897"/>
      <c r="AU1037" s="4144"/>
    </row>
    <row r="1038" spans="36:47">
      <c r="AK1038" s="896"/>
      <c r="AL1038" s="896"/>
      <c r="AM1038" s="897"/>
      <c r="AN1038" s="896"/>
      <c r="AO1038" s="896"/>
      <c r="AP1038" s="896"/>
      <c r="AQ1038" s="898"/>
      <c r="AR1038" s="3724"/>
      <c r="AS1038" s="4091"/>
      <c r="AT1038" s="897"/>
      <c r="AU1038" s="4144"/>
    </row>
    <row r="1039" spans="36:47" ht="15.6">
      <c r="AJ1039" s="5204"/>
      <c r="AK1039" s="896"/>
      <c r="AL1039" s="896"/>
      <c r="AM1039" s="897"/>
      <c r="AN1039" s="896"/>
      <c r="AO1039" s="896"/>
      <c r="AP1039" s="896"/>
      <c r="AQ1039" s="898"/>
      <c r="AR1039" s="3724"/>
      <c r="AS1039" s="4091"/>
      <c r="AT1039" s="897"/>
      <c r="AU1039" s="4144"/>
    </row>
    <row r="1040" spans="36:47">
      <c r="AJ1040" s="726"/>
      <c r="AK1040" s="896"/>
      <c r="AL1040" s="896"/>
      <c r="AM1040" s="897"/>
      <c r="AN1040" s="4594"/>
      <c r="AO1040" s="896"/>
      <c r="AP1040" s="896"/>
      <c r="AQ1040" s="898"/>
      <c r="AR1040" s="3724"/>
      <c r="AS1040" s="4091"/>
      <c r="AT1040" s="884"/>
      <c r="AU1040" s="4144"/>
    </row>
    <row r="1041" spans="36:47">
      <c r="AJ1041" s="726"/>
    </row>
    <row r="1042" spans="36:47">
      <c r="AJ1042" s="726"/>
      <c r="AK1042" s="896"/>
      <c r="AL1042" s="896"/>
      <c r="AM1042" s="897"/>
      <c r="AN1042" s="4594"/>
      <c r="AO1042" s="896"/>
      <c r="AP1042" s="896"/>
      <c r="AQ1042" s="898"/>
      <c r="AR1042" s="3724"/>
      <c r="AS1042" s="4091"/>
      <c r="AT1042" s="884"/>
      <c r="AU1042" s="4144"/>
    </row>
    <row r="1043" spans="36:47">
      <c r="AJ1043" s="726"/>
      <c r="AK1043" s="896"/>
      <c r="AL1043" s="896"/>
      <c r="AM1043" s="897"/>
      <c r="AN1043" s="896"/>
      <c r="AO1043" s="896"/>
      <c r="AP1043" s="896"/>
      <c r="AQ1043" s="898"/>
      <c r="AR1043" s="3724"/>
      <c r="AS1043" s="4091"/>
      <c r="AT1043" s="897"/>
      <c r="AU1043" s="4144"/>
    </row>
    <row r="1044" spans="36:47">
      <c r="AJ1044" s="726"/>
      <c r="AK1044" s="896"/>
      <c r="AL1044" s="896"/>
      <c r="AM1044" s="897"/>
      <c r="AN1044" s="896"/>
      <c r="AO1044" s="896"/>
      <c r="AP1044" s="896"/>
      <c r="AQ1044" s="898"/>
      <c r="AR1044" s="3724"/>
      <c r="AS1044" s="4091"/>
      <c r="AT1044" s="897"/>
      <c r="AU1044" s="4144"/>
    </row>
    <row r="1045" spans="36:47">
      <c r="AJ1045" s="726"/>
      <c r="AK1045" s="896"/>
      <c r="AL1045" s="896"/>
      <c r="AM1045" s="897"/>
      <c r="AN1045" s="4279"/>
      <c r="AO1045" s="896"/>
      <c r="AP1045" s="896"/>
      <c r="AQ1045" s="898"/>
      <c r="AR1045" s="3724"/>
      <c r="AS1045" s="4091"/>
      <c r="AT1045" s="897"/>
      <c r="AU1045" s="4144"/>
    </row>
    <row r="1046" spans="36:47">
      <c r="AJ1046" s="726"/>
      <c r="AK1046" s="896"/>
      <c r="AL1046" s="896"/>
      <c r="AM1046" s="897"/>
      <c r="AN1046" s="4279"/>
      <c r="AO1046" s="896"/>
      <c r="AP1046" s="896"/>
      <c r="AQ1046" s="898"/>
      <c r="AR1046" s="3724"/>
      <c r="AS1046" s="4091"/>
      <c r="AT1046" s="897"/>
      <c r="AU1046" s="4144"/>
    </row>
    <row r="1047" spans="36:47">
      <c r="AJ1047" s="726"/>
      <c r="AK1047" s="896"/>
      <c r="AL1047" s="896"/>
      <c r="AM1047" s="897"/>
      <c r="AN1047" s="896"/>
      <c r="AO1047" s="896"/>
      <c r="AP1047" s="896"/>
      <c r="AQ1047" s="898"/>
      <c r="AR1047" s="3724"/>
      <c r="AS1047" s="4091"/>
      <c r="AT1047" s="897"/>
      <c r="AU1047" s="4144"/>
    </row>
    <row r="1048" spans="36:47">
      <c r="AJ1048" s="726"/>
      <c r="AK1048" s="896"/>
      <c r="AL1048" s="896"/>
      <c r="AM1048" s="897"/>
      <c r="AN1048" s="896"/>
      <c r="AO1048" s="896"/>
      <c r="AP1048" s="896"/>
      <c r="AQ1048" s="898"/>
      <c r="AR1048" s="3724"/>
      <c r="AS1048" s="4091"/>
      <c r="AT1048" s="897"/>
      <c r="AU1048" s="4144"/>
    </row>
    <row r="1049" spans="36:47">
      <c r="AJ1049" s="726"/>
      <c r="AK1049" s="896"/>
      <c r="AL1049" s="896"/>
      <c r="AM1049" s="897"/>
      <c r="AN1049" s="896"/>
      <c r="AO1049" s="896"/>
      <c r="AP1049" s="896"/>
      <c r="AQ1049" s="898"/>
      <c r="AR1049" s="3724"/>
      <c r="AS1049" s="4091"/>
      <c r="AT1049" s="897"/>
      <c r="AU1049" s="4144"/>
    </row>
    <row r="1050" spans="36:47">
      <c r="AK1050" s="896"/>
      <c r="AL1050" s="896"/>
      <c r="AM1050" s="897"/>
      <c r="AN1050" s="896"/>
      <c r="AO1050" s="896"/>
      <c r="AP1050" s="896"/>
      <c r="AQ1050" s="898"/>
      <c r="AR1050" s="3724"/>
      <c r="AS1050" s="4091"/>
      <c r="AT1050" s="897"/>
      <c r="AU1050" s="4144"/>
    </row>
    <row r="1051" spans="36:47" ht="15.6">
      <c r="AJ1051" s="5204"/>
      <c r="AK1051" s="896"/>
      <c r="AL1051" s="896"/>
      <c r="AM1051" s="897"/>
      <c r="AN1051" s="896"/>
      <c r="AO1051" s="896"/>
      <c r="AP1051" s="896"/>
      <c r="AQ1051" s="898"/>
      <c r="AR1051" s="3724"/>
      <c r="AS1051" s="4091"/>
      <c r="AT1051" s="897"/>
      <c r="AU1051" s="4144"/>
    </row>
    <row r="1052" spans="36:47">
      <c r="AJ1052" s="726"/>
      <c r="AK1052" s="896"/>
      <c r="AL1052" s="896"/>
      <c r="AM1052" s="897"/>
      <c r="AN1052" s="4594"/>
      <c r="AO1052" s="896"/>
      <c r="AP1052" s="896"/>
      <c r="AQ1052" s="898"/>
      <c r="AR1052" s="3724"/>
      <c r="AS1052" s="4091"/>
      <c r="AT1052" s="884"/>
      <c r="AU1052" s="4144"/>
    </row>
    <row r="1053" spans="36:47">
      <c r="AJ1053" s="726"/>
    </row>
    <row r="1054" spans="36:47">
      <c r="AJ1054" s="726"/>
      <c r="AK1054" s="896"/>
      <c r="AL1054" s="896"/>
      <c r="AM1054" s="897"/>
      <c r="AN1054" s="4594"/>
      <c r="AO1054" s="896"/>
      <c r="AP1054" s="896"/>
      <c r="AQ1054" s="898"/>
      <c r="AR1054" s="3724"/>
      <c r="AS1054" s="4091"/>
      <c r="AT1054" s="884"/>
      <c r="AU1054" s="4144"/>
    </row>
    <row r="1055" spans="36:47">
      <c r="AJ1055" s="726"/>
      <c r="AK1055" s="896"/>
      <c r="AL1055" s="896"/>
      <c r="AM1055" s="897"/>
      <c r="AN1055" s="896"/>
      <c r="AO1055" s="896"/>
      <c r="AP1055" s="896"/>
      <c r="AQ1055" s="898"/>
      <c r="AR1055" s="3724"/>
      <c r="AS1055" s="4091"/>
      <c r="AT1055" s="897"/>
      <c r="AU1055" s="4144"/>
    </row>
    <row r="1056" spans="36:47">
      <c r="AJ1056" s="726"/>
      <c r="AK1056" s="896"/>
      <c r="AL1056" s="896"/>
      <c r="AM1056" s="897"/>
      <c r="AN1056" s="896"/>
      <c r="AO1056" s="896"/>
      <c r="AP1056" s="896"/>
      <c r="AQ1056" s="898"/>
      <c r="AR1056" s="3724"/>
      <c r="AS1056" s="4091"/>
      <c r="AT1056" s="897"/>
      <c r="AU1056" s="4144"/>
    </row>
    <row r="1057" spans="36:47">
      <c r="AJ1057" s="726"/>
      <c r="AK1057" s="896"/>
      <c r="AL1057" s="896"/>
      <c r="AM1057" s="897"/>
      <c r="AN1057" s="4279"/>
      <c r="AO1057" s="896"/>
      <c r="AP1057" s="896"/>
      <c r="AQ1057" s="898"/>
      <c r="AR1057" s="3724"/>
      <c r="AS1057" s="4091"/>
      <c r="AT1057" s="897"/>
      <c r="AU1057" s="4144"/>
    </row>
    <row r="1058" spans="36:47">
      <c r="AJ1058" s="726"/>
      <c r="AK1058" s="896"/>
      <c r="AL1058" s="896"/>
      <c r="AM1058" s="897"/>
      <c r="AN1058" s="4279"/>
      <c r="AO1058" s="896"/>
      <c r="AP1058" s="896"/>
      <c r="AQ1058" s="898"/>
      <c r="AR1058" s="3724"/>
      <c r="AS1058" s="4091"/>
      <c r="AT1058" s="897"/>
      <c r="AU1058" s="4144"/>
    </row>
    <row r="1059" spans="36:47">
      <c r="AJ1059" s="726"/>
      <c r="AK1059" s="896"/>
      <c r="AL1059" s="896"/>
      <c r="AM1059" s="897"/>
      <c r="AN1059" s="896"/>
      <c r="AO1059" s="896"/>
      <c r="AP1059" s="896"/>
      <c r="AQ1059" s="898"/>
      <c r="AR1059" s="3724"/>
      <c r="AS1059" s="4091"/>
      <c r="AT1059" s="897"/>
      <c r="AU1059" s="4144"/>
    </row>
    <row r="1060" spans="36:47">
      <c r="AJ1060" s="726"/>
      <c r="AK1060" s="896"/>
      <c r="AL1060" s="896"/>
      <c r="AM1060" s="897"/>
      <c r="AN1060" s="896"/>
      <c r="AO1060" s="896"/>
      <c r="AP1060" s="896"/>
      <c r="AQ1060" s="898"/>
      <c r="AR1060" s="3724"/>
      <c r="AS1060" s="4091"/>
      <c r="AT1060" s="897"/>
      <c r="AU1060" s="4144"/>
    </row>
    <row r="1061" spans="36:47">
      <c r="AJ1061" s="726"/>
      <c r="AK1061" s="896"/>
      <c r="AL1061" s="896"/>
      <c r="AM1061" s="897"/>
      <c r="AN1061" s="896"/>
      <c r="AO1061" s="896"/>
      <c r="AP1061" s="896"/>
      <c r="AQ1061" s="898"/>
      <c r="AR1061" s="3724"/>
      <c r="AS1061" s="4091"/>
      <c r="AT1061" s="897"/>
      <c r="AU1061" s="4144"/>
    </row>
    <row r="1062" spans="36:47">
      <c r="AK1062" s="896"/>
      <c r="AL1062" s="896"/>
      <c r="AM1062" s="897"/>
      <c r="AN1062" s="896"/>
      <c r="AO1062" s="896"/>
      <c r="AP1062" s="896"/>
      <c r="AQ1062" s="898"/>
      <c r="AR1062" s="3724"/>
      <c r="AS1062" s="4091"/>
      <c r="AT1062" s="897"/>
      <c r="AU1062" s="4144"/>
    </row>
    <row r="1063" spans="36:47" ht="15.6">
      <c r="AJ1063" s="5204"/>
      <c r="AK1063" s="896"/>
      <c r="AL1063" s="896"/>
      <c r="AM1063" s="897"/>
      <c r="AN1063" s="896"/>
      <c r="AO1063" s="896"/>
      <c r="AP1063" s="896"/>
      <c r="AQ1063" s="898"/>
      <c r="AR1063" s="3724"/>
      <c r="AS1063" s="4091"/>
      <c r="AT1063" s="897"/>
      <c r="AU1063" s="4144"/>
    </row>
    <row r="1064" spans="36:47">
      <c r="AJ1064" s="726"/>
      <c r="AK1064" s="896"/>
      <c r="AL1064" s="896"/>
      <c r="AM1064" s="897"/>
      <c r="AN1064" s="4594"/>
      <c r="AO1064" s="896"/>
      <c r="AP1064" s="896"/>
      <c r="AQ1064" s="898"/>
      <c r="AR1064" s="3724"/>
      <c r="AS1064" s="4091"/>
      <c r="AT1064" s="884"/>
      <c r="AU1064" s="4144"/>
    </row>
    <row r="1065" spans="36:47">
      <c r="AJ1065" s="726"/>
    </row>
    <row r="1066" spans="36:47">
      <c r="AJ1066" s="726"/>
      <c r="AK1066" s="896"/>
      <c r="AL1066" s="896"/>
      <c r="AM1066" s="897"/>
      <c r="AN1066" s="4594"/>
      <c r="AO1066" s="896"/>
      <c r="AP1066" s="896"/>
      <c r="AQ1066" s="898"/>
      <c r="AR1066" s="3724"/>
      <c r="AS1066" s="4091"/>
      <c r="AT1066" s="884"/>
      <c r="AU1066" s="4144"/>
    </row>
    <row r="1067" spans="36:47">
      <c r="AJ1067" s="726"/>
      <c r="AK1067" s="896"/>
      <c r="AL1067" s="896"/>
      <c r="AM1067" s="897"/>
      <c r="AN1067" s="896"/>
      <c r="AO1067" s="896"/>
      <c r="AP1067" s="896"/>
      <c r="AQ1067" s="898"/>
      <c r="AR1067" s="3724"/>
      <c r="AS1067" s="4091"/>
      <c r="AT1067" s="897"/>
      <c r="AU1067" s="4144"/>
    </row>
    <row r="1068" spans="36:47">
      <c r="AJ1068" s="726"/>
      <c r="AK1068" s="896"/>
      <c r="AL1068" s="896"/>
      <c r="AM1068" s="897"/>
      <c r="AN1068" s="896"/>
      <c r="AO1068" s="896"/>
      <c r="AP1068" s="896"/>
      <c r="AQ1068" s="898"/>
      <c r="AR1068" s="3724"/>
      <c r="AS1068" s="4091"/>
      <c r="AT1068" s="897"/>
      <c r="AU1068" s="4144"/>
    </row>
    <row r="1069" spans="36:47">
      <c r="AJ1069" s="726"/>
      <c r="AK1069" s="896"/>
      <c r="AL1069" s="896"/>
      <c r="AM1069" s="897"/>
      <c r="AN1069" s="4279"/>
      <c r="AO1069" s="896"/>
      <c r="AP1069" s="896"/>
      <c r="AQ1069" s="898"/>
      <c r="AR1069" s="3724"/>
      <c r="AS1069" s="4091"/>
      <c r="AT1069" s="897"/>
      <c r="AU1069" s="4144"/>
    </row>
    <row r="1070" spans="36:47">
      <c r="AJ1070" s="726"/>
      <c r="AK1070" s="896"/>
      <c r="AL1070" s="896"/>
      <c r="AM1070" s="897"/>
      <c r="AN1070" s="4279"/>
      <c r="AO1070" s="896"/>
      <c r="AP1070" s="896"/>
      <c r="AQ1070" s="898"/>
      <c r="AR1070" s="3724"/>
      <c r="AS1070" s="4091"/>
      <c r="AT1070" s="897"/>
      <c r="AU1070" s="4144"/>
    </row>
    <row r="1071" spans="36:47">
      <c r="AJ1071" s="726"/>
      <c r="AK1071" s="896"/>
      <c r="AL1071" s="896"/>
      <c r="AM1071" s="897"/>
      <c r="AN1071" s="896"/>
      <c r="AO1071" s="896"/>
      <c r="AP1071" s="896"/>
      <c r="AQ1071" s="898"/>
      <c r="AR1071" s="3724"/>
      <c r="AS1071" s="4091"/>
      <c r="AT1071" s="897"/>
      <c r="AU1071" s="4144"/>
    </row>
    <row r="1072" spans="36:47">
      <c r="AJ1072" s="726"/>
      <c r="AK1072" s="896"/>
      <c r="AL1072" s="896"/>
      <c r="AM1072" s="897"/>
      <c r="AN1072" s="896"/>
      <c r="AO1072" s="896"/>
      <c r="AP1072" s="896"/>
      <c r="AQ1072" s="898"/>
      <c r="AR1072" s="3724"/>
      <c r="AS1072" s="4091"/>
      <c r="AT1072" s="897"/>
      <c r="AU1072" s="4144"/>
    </row>
    <row r="1073" spans="36:47">
      <c r="AJ1073" s="726"/>
      <c r="AK1073" s="896"/>
      <c r="AL1073" s="896"/>
      <c r="AM1073" s="897"/>
      <c r="AN1073" s="896"/>
      <c r="AO1073" s="896"/>
      <c r="AP1073" s="896"/>
      <c r="AQ1073" s="898"/>
      <c r="AR1073" s="3724"/>
      <c r="AS1073" s="4091"/>
      <c r="AT1073" s="897"/>
      <c r="AU1073" s="4144"/>
    </row>
    <row r="1074" spans="36:47">
      <c r="AK1074" s="896"/>
      <c r="AL1074" s="896"/>
      <c r="AM1074" s="897"/>
      <c r="AN1074" s="896"/>
      <c r="AO1074" s="896"/>
      <c r="AP1074" s="896"/>
      <c r="AQ1074" s="898"/>
      <c r="AR1074" s="3724"/>
      <c r="AS1074" s="4091"/>
      <c r="AT1074" s="897"/>
      <c r="AU1074" s="4144"/>
    </row>
    <row r="1075" spans="36:47" ht="15.6">
      <c r="AJ1075" s="5204"/>
      <c r="AK1075" s="896"/>
      <c r="AL1075" s="896"/>
      <c r="AM1075" s="897"/>
      <c r="AN1075" s="896"/>
      <c r="AO1075" s="896"/>
      <c r="AP1075" s="896"/>
      <c r="AQ1075" s="898"/>
      <c r="AR1075" s="3724"/>
      <c r="AS1075" s="4091"/>
      <c r="AT1075" s="897"/>
      <c r="AU1075" s="4144"/>
    </row>
    <row r="1076" spans="36:47">
      <c r="AJ1076" s="726"/>
      <c r="AK1076" s="896"/>
      <c r="AL1076" s="896"/>
      <c r="AM1076" s="897"/>
      <c r="AN1076" s="4594"/>
      <c r="AO1076" s="896"/>
      <c r="AP1076" s="896"/>
      <c r="AQ1076" s="898"/>
      <c r="AR1076" s="3724"/>
      <c r="AS1076" s="4091"/>
      <c r="AT1076" s="884"/>
      <c r="AU1076" s="4144"/>
    </row>
    <row r="1077" spans="36:47">
      <c r="AJ1077" s="726"/>
    </row>
    <row r="1078" spans="36:47">
      <c r="AJ1078" s="726"/>
      <c r="AK1078" s="896"/>
      <c r="AL1078" s="896"/>
      <c r="AM1078" s="897"/>
      <c r="AN1078" s="4594"/>
      <c r="AO1078" s="896"/>
      <c r="AP1078" s="896"/>
      <c r="AQ1078" s="898"/>
      <c r="AR1078" s="3724"/>
      <c r="AS1078" s="4091"/>
      <c r="AT1078" s="884"/>
      <c r="AU1078" s="4144"/>
    </row>
    <row r="1079" spans="36:47">
      <c r="AJ1079" s="726"/>
      <c r="AK1079" s="896"/>
      <c r="AL1079" s="896"/>
      <c r="AM1079" s="897"/>
      <c r="AN1079" s="896"/>
      <c r="AO1079" s="896"/>
      <c r="AP1079" s="896"/>
      <c r="AQ1079" s="898"/>
      <c r="AR1079" s="3724"/>
      <c r="AS1079" s="4091"/>
      <c r="AT1079" s="897"/>
      <c r="AU1079" s="4144"/>
    </row>
    <row r="1080" spans="36:47">
      <c r="AJ1080" s="726"/>
      <c r="AK1080" s="896"/>
      <c r="AL1080" s="896"/>
      <c r="AM1080" s="897"/>
      <c r="AN1080" s="896"/>
      <c r="AO1080" s="896"/>
      <c r="AP1080" s="896"/>
      <c r="AQ1080" s="898"/>
      <c r="AR1080" s="3724"/>
      <c r="AS1080" s="4091"/>
      <c r="AT1080" s="897"/>
      <c r="AU1080" s="4144"/>
    </row>
    <row r="1081" spans="36:47">
      <c r="AJ1081" s="726"/>
      <c r="AK1081" s="896"/>
      <c r="AL1081" s="896"/>
      <c r="AM1081" s="897"/>
      <c r="AN1081" s="4279"/>
      <c r="AO1081" s="896"/>
      <c r="AP1081" s="896"/>
      <c r="AQ1081" s="898"/>
      <c r="AR1081" s="3724"/>
      <c r="AS1081" s="4091"/>
      <c r="AT1081" s="897"/>
      <c r="AU1081" s="4144"/>
    </row>
    <row r="1082" spans="36:47">
      <c r="AJ1082" s="726"/>
      <c r="AK1082" s="896"/>
      <c r="AL1082" s="896"/>
      <c r="AM1082" s="897"/>
      <c r="AN1082" s="4279"/>
      <c r="AO1082" s="896"/>
      <c r="AP1082" s="896"/>
      <c r="AQ1082" s="898"/>
      <c r="AR1082" s="3724"/>
      <c r="AS1082" s="4091"/>
      <c r="AT1082" s="897"/>
      <c r="AU1082" s="4144"/>
    </row>
    <row r="1083" spans="36:47">
      <c r="AJ1083" s="726"/>
      <c r="AK1083" s="896"/>
      <c r="AL1083" s="896"/>
      <c r="AM1083" s="897"/>
      <c r="AN1083" s="896"/>
      <c r="AO1083" s="896"/>
      <c r="AP1083" s="896"/>
      <c r="AQ1083" s="898"/>
      <c r="AR1083" s="3724"/>
      <c r="AS1083" s="4091"/>
      <c r="AT1083" s="897"/>
      <c r="AU1083" s="4144"/>
    </row>
    <row r="1084" spans="36:47">
      <c r="AJ1084" s="726"/>
      <c r="AK1084" s="896"/>
      <c r="AL1084" s="896"/>
      <c r="AM1084" s="897"/>
      <c r="AN1084" s="896"/>
      <c r="AO1084" s="896"/>
      <c r="AP1084" s="896"/>
      <c r="AQ1084" s="898"/>
      <c r="AR1084" s="3724"/>
      <c r="AS1084" s="4091"/>
      <c r="AT1084" s="897"/>
      <c r="AU1084" s="4144"/>
    </row>
    <row r="1085" spans="36:47">
      <c r="AJ1085" s="726"/>
      <c r="AK1085" s="896"/>
      <c r="AL1085" s="896"/>
      <c r="AM1085" s="897"/>
      <c r="AN1085" s="896"/>
      <c r="AO1085" s="896"/>
      <c r="AP1085" s="896"/>
      <c r="AQ1085" s="898"/>
      <c r="AR1085" s="3724"/>
      <c r="AS1085" s="4091"/>
      <c r="AT1085" s="897"/>
      <c r="AU1085" s="4144"/>
    </row>
    <row r="1086" spans="36:47">
      <c r="AK1086" s="896"/>
      <c r="AL1086" s="896"/>
      <c r="AM1086" s="897"/>
      <c r="AN1086" s="896"/>
      <c r="AO1086" s="896"/>
      <c r="AP1086" s="896"/>
      <c r="AQ1086" s="898"/>
      <c r="AR1086" s="3724"/>
      <c r="AS1086" s="4091"/>
      <c r="AT1086" s="897"/>
      <c r="AU1086" s="4144"/>
    </row>
    <row r="1087" spans="36:47" ht="15.6">
      <c r="AJ1087" s="5204"/>
      <c r="AK1087" s="896"/>
      <c r="AL1087" s="896"/>
      <c r="AM1087" s="897"/>
      <c r="AN1087" s="896"/>
      <c r="AO1087" s="896"/>
      <c r="AP1087" s="896"/>
      <c r="AQ1087" s="898"/>
      <c r="AR1087" s="3724"/>
      <c r="AS1087" s="4091"/>
      <c r="AT1087" s="897"/>
      <c r="AU1087" s="4144"/>
    </row>
    <row r="1088" spans="36:47">
      <c r="AJ1088" s="726"/>
      <c r="AK1088" s="896"/>
      <c r="AL1088" s="896"/>
      <c r="AM1088" s="897"/>
      <c r="AN1088" s="4594"/>
      <c r="AO1088" s="896"/>
      <c r="AP1088" s="896"/>
      <c r="AQ1088" s="898"/>
      <c r="AR1088" s="3724"/>
      <c r="AS1088" s="4091"/>
      <c r="AT1088" s="884"/>
      <c r="AU1088" s="4144"/>
    </row>
    <row r="1089" spans="36:47">
      <c r="AJ1089" s="726"/>
    </row>
    <row r="1090" spans="36:47">
      <c r="AJ1090" s="726"/>
      <c r="AK1090" s="896"/>
      <c r="AL1090" s="896"/>
      <c r="AM1090" s="897"/>
      <c r="AN1090" s="4594"/>
      <c r="AO1090" s="896"/>
      <c r="AP1090" s="896"/>
      <c r="AQ1090" s="898"/>
      <c r="AR1090" s="3724"/>
      <c r="AS1090" s="4091"/>
      <c r="AT1090" s="884"/>
      <c r="AU1090" s="4144"/>
    </row>
    <row r="1091" spans="36:47">
      <c r="AJ1091" s="726"/>
      <c r="AK1091" s="896"/>
      <c r="AL1091" s="896"/>
      <c r="AM1091" s="897"/>
      <c r="AN1091" s="896"/>
      <c r="AO1091" s="896"/>
      <c r="AP1091" s="896"/>
      <c r="AQ1091" s="898"/>
      <c r="AR1091" s="3724"/>
      <c r="AS1091" s="4091"/>
      <c r="AT1091" s="897"/>
      <c r="AU1091" s="4144"/>
    </row>
    <row r="1092" spans="36:47">
      <c r="AJ1092" s="726"/>
      <c r="AK1092" s="896"/>
      <c r="AL1092" s="896"/>
      <c r="AM1092" s="897"/>
      <c r="AN1092" s="896"/>
      <c r="AO1092" s="896"/>
      <c r="AP1092" s="896"/>
      <c r="AQ1092" s="898"/>
      <c r="AR1092" s="3724"/>
      <c r="AS1092" s="4091"/>
      <c r="AT1092" s="897"/>
      <c r="AU1092" s="4144"/>
    </row>
    <row r="1093" spans="36:47">
      <c r="AJ1093" s="726"/>
      <c r="AK1093" s="896"/>
      <c r="AL1093" s="896"/>
      <c r="AM1093" s="897"/>
      <c r="AN1093" s="4279"/>
      <c r="AO1093" s="896"/>
      <c r="AP1093" s="896"/>
      <c r="AQ1093" s="898"/>
      <c r="AR1093" s="3724"/>
      <c r="AS1093" s="4091"/>
      <c r="AT1093" s="897"/>
      <c r="AU1093" s="4144"/>
    </row>
    <row r="1094" spans="36:47">
      <c r="AJ1094" s="726"/>
      <c r="AK1094" s="896"/>
      <c r="AL1094" s="896"/>
      <c r="AM1094" s="897"/>
      <c r="AN1094" s="4279"/>
      <c r="AO1094" s="896"/>
      <c r="AP1094" s="896"/>
      <c r="AQ1094" s="898"/>
      <c r="AR1094" s="3724"/>
      <c r="AS1094" s="4091"/>
      <c r="AT1094" s="897"/>
      <c r="AU1094" s="4144"/>
    </row>
    <row r="1095" spans="36:47">
      <c r="AJ1095" s="726"/>
      <c r="AK1095" s="896"/>
      <c r="AL1095" s="896"/>
      <c r="AM1095" s="897"/>
      <c r="AN1095" s="896"/>
      <c r="AO1095" s="896"/>
      <c r="AP1095" s="896"/>
      <c r="AQ1095" s="898"/>
      <c r="AR1095" s="3724"/>
      <c r="AS1095" s="4091"/>
      <c r="AT1095" s="897"/>
      <c r="AU1095" s="4144"/>
    </row>
    <row r="1096" spans="36:47">
      <c r="AJ1096" s="726"/>
      <c r="AK1096" s="896"/>
      <c r="AL1096" s="896"/>
      <c r="AM1096" s="897"/>
      <c r="AN1096" s="896"/>
      <c r="AO1096" s="896"/>
      <c r="AP1096" s="896"/>
      <c r="AQ1096" s="898"/>
      <c r="AR1096" s="3724"/>
      <c r="AS1096" s="4091"/>
      <c r="AT1096" s="897"/>
      <c r="AU1096" s="4144"/>
    </row>
    <row r="1097" spans="36:47">
      <c r="AJ1097" s="726"/>
      <c r="AK1097" s="896"/>
      <c r="AL1097" s="896"/>
      <c r="AM1097" s="897"/>
      <c r="AN1097" s="896"/>
      <c r="AO1097" s="896"/>
      <c r="AP1097" s="896"/>
      <c r="AQ1097" s="898"/>
      <c r="AR1097" s="3724"/>
      <c r="AS1097" s="4091"/>
      <c r="AT1097" s="897"/>
      <c r="AU1097" s="4144"/>
    </row>
    <row r="1098" spans="36:47">
      <c r="AK1098" s="896"/>
      <c r="AL1098" s="896"/>
      <c r="AM1098" s="897"/>
      <c r="AN1098" s="896"/>
      <c r="AO1098" s="896"/>
      <c r="AP1098" s="896"/>
      <c r="AQ1098" s="898"/>
      <c r="AR1098" s="3724"/>
      <c r="AS1098" s="4091"/>
      <c r="AT1098" s="897"/>
      <c r="AU1098" s="4144"/>
    </row>
    <row r="1099" spans="36:47" ht="15.6">
      <c r="AJ1099" s="5204"/>
      <c r="AK1099" s="896"/>
      <c r="AL1099" s="896"/>
      <c r="AM1099" s="897"/>
      <c r="AN1099" s="896"/>
      <c r="AO1099" s="896"/>
      <c r="AP1099" s="896"/>
      <c r="AQ1099" s="898"/>
      <c r="AR1099" s="3724"/>
      <c r="AS1099" s="4091"/>
      <c r="AT1099" s="897"/>
      <c r="AU1099" s="4144"/>
    </row>
    <row r="1100" spans="36:47">
      <c r="AJ1100" s="726"/>
      <c r="AK1100" s="896"/>
      <c r="AL1100" s="896"/>
      <c r="AM1100" s="897"/>
      <c r="AN1100" s="4594"/>
      <c r="AO1100" s="896"/>
      <c r="AP1100" s="896"/>
      <c r="AQ1100" s="898"/>
      <c r="AR1100" s="3724"/>
      <c r="AS1100" s="4091"/>
      <c r="AT1100" s="884"/>
      <c r="AU1100" s="4144"/>
    </row>
    <row r="1101" spans="36:47">
      <c r="AJ1101" s="726"/>
    </row>
    <row r="1102" spans="36:47">
      <c r="AJ1102" s="726"/>
      <c r="AK1102" s="896"/>
      <c r="AL1102" s="896"/>
      <c r="AM1102" s="897"/>
      <c r="AN1102" s="4594"/>
      <c r="AO1102" s="896"/>
      <c r="AP1102" s="896"/>
      <c r="AQ1102" s="898"/>
      <c r="AR1102" s="3724"/>
      <c r="AS1102" s="4091"/>
      <c r="AT1102" s="884"/>
      <c r="AU1102" s="4144"/>
    </row>
    <row r="1103" spans="36:47">
      <c r="AJ1103" s="726"/>
      <c r="AK1103" s="896"/>
      <c r="AL1103" s="896"/>
      <c r="AM1103" s="897"/>
      <c r="AN1103" s="896"/>
      <c r="AO1103" s="896"/>
      <c r="AP1103" s="896"/>
      <c r="AQ1103" s="898"/>
      <c r="AR1103" s="3724"/>
      <c r="AS1103" s="4091"/>
      <c r="AT1103" s="897"/>
      <c r="AU1103" s="4144"/>
    </row>
    <row r="1104" spans="36:47">
      <c r="AJ1104" s="726"/>
      <c r="AK1104" s="896"/>
      <c r="AL1104" s="896"/>
      <c r="AM1104" s="897"/>
      <c r="AN1104" s="896"/>
      <c r="AO1104" s="896"/>
      <c r="AP1104" s="896"/>
      <c r="AQ1104" s="898"/>
      <c r="AR1104" s="3724"/>
      <c r="AS1104" s="4091"/>
      <c r="AT1104" s="897"/>
      <c r="AU1104" s="4144"/>
    </row>
    <row r="1105" spans="36:47">
      <c r="AJ1105" s="726"/>
      <c r="AK1105" s="896"/>
      <c r="AL1105" s="896"/>
      <c r="AM1105" s="897"/>
      <c r="AN1105" s="4279"/>
      <c r="AO1105" s="896"/>
      <c r="AP1105" s="896"/>
      <c r="AQ1105" s="898"/>
      <c r="AR1105" s="3724"/>
      <c r="AS1105" s="4091"/>
      <c r="AT1105" s="897"/>
      <c r="AU1105" s="4144"/>
    </row>
    <row r="1106" spans="36:47">
      <c r="AJ1106" s="726"/>
      <c r="AK1106" s="896"/>
      <c r="AL1106" s="896"/>
      <c r="AM1106" s="897"/>
      <c r="AN1106" s="4279"/>
      <c r="AO1106" s="896"/>
      <c r="AP1106" s="896"/>
      <c r="AQ1106" s="898"/>
      <c r="AR1106" s="3724"/>
      <c r="AS1106" s="4091"/>
      <c r="AT1106" s="897"/>
      <c r="AU1106" s="4144"/>
    </row>
    <row r="1107" spans="36:47">
      <c r="AJ1107" s="726"/>
      <c r="AK1107" s="896"/>
      <c r="AL1107" s="896"/>
      <c r="AM1107" s="897"/>
      <c r="AN1107" s="896"/>
      <c r="AO1107" s="896"/>
      <c r="AP1107" s="896"/>
      <c r="AQ1107" s="898"/>
      <c r="AR1107" s="3724"/>
      <c r="AS1107" s="4091"/>
      <c r="AT1107" s="897"/>
      <c r="AU1107" s="4144"/>
    </row>
    <row r="1108" spans="36:47">
      <c r="AJ1108" s="726"/>
      <c r="AK1108" s="896"/>
      <c r="AL1108" s="896"/>
      <c r="AM1108" s="897"/>
      <c r="AN1108" s="896"/>
      <c r="AO1108" s="896"/>
      <c r="AP1108" s="896"/>
      <c r="AQ1108" s="898"/>
      <c r="AR1108" s="3724"/>
      <c r="AS1108" s="4091"/>
      <c r="AT1108" s="897"/>
      <c r="AU1108" s="4144"/>
    </row>
    <row r="1109" spans="36:47">
      <c r="AJ1109" s="726"/>
      <c r="AK1109" s="896"/>
      <c r="AL1109" s="896"/>
      <c r="AM1109" s="897"/>
      <c r="AN1109" s="896"/>
      <c r="AO1109" s="896"/>
      <c r="AP1109" s="896"/>
      <c r="AQ1109" s="898"/>
      <c r="AR1109" s="3724"/>
      <c r="AS1109" s="4091"/>
      <c r="AT1109" s="897"/>
      <c r="AU1109" s="4144"/>
    </row>
    <row r="1110" spans="36:47">
      <c r="AK1110" s="896"/>
      <c r="AL1110" s="896"/>
      <c r="AM1110" s="897"/>
      <c r="AN1110" s="896"/>
      <c r="AO1110" s="896"/>
      <c r="AP1110" s="896"/>
      <c r="AQ1110" s="898"/>
      <c r="AR1110" s="3724"/>
      <c r="AS1110" s="4091"/>
      <c r="AT1110" s="897"/>
      <c r="AU1110" s="4144"/>
    </row>
    <row r="1111" spans="36:47">
      <c r="AK1111" s="896"/>
      <c r="AL1111" s="896"/>
      <c r="AM1111" s="897"/>
      <c r="AN1111" s="896"/>
      <c r="AO1111" s="896"/>
      <c r="AP1111" s="896"/>
      <c r="AQ1111" s="898"/>
      <c r="AR1111" s="3724"/>
      <c r="AS1111" s="4091"/>
      <c r="AT1111" s="897"/>
      <c r="AU1111" s="4144"/>
    </row>
    <row r="1112" spans="36:47">
      <c r="AK1112" s="896"/>
      <c r="AL1112" s="896"/>
      <c r="AM1112" s="897"/>
      <c r="AN1112" s="4594"/>
      <c r="AO1112" s="896"/>
      <c r="AP1112" s="896"/>
      <c r="AQ1112" s="898"/>
      <c r="AR1112" s="3724"/>
      <c r="AS1112" s="4091"/>
      <c r="AT1112" s="884"/>
      <c r="AU1112" s="4144"/>
    </row>
  </sheetData>
  <autoFilter ref="Q1:Q1112" xr:uid="{E78CE14B-F2E6-4C02-BDF3-F8734D7B015C}"/>
  <phoneticPr fontId="113" type="noConversion"/>
  <pageMargins left="0.511811024" right="0.511811024" top="0.78740157499999996" bottom="0.78740157499999996" header="0.31496062000000002" footer="0.31496062000000002"/>
  <pageSetup paperSize="9" scale="10" orientation="portrait" horizontalDpi="0" verticalDpi="0" r:id="rId1"/>
  <ignoredErrors>
    <ignoredError sqref="M35 M33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EAD7-8B36-4D32-8F56-6A3168A9BE12}">
  <dimension ref="A1:AK668"/>
  <sheetViews>
    <sheetView topLeftCell="A140" zoomScale="25" zoomScaleNormal="25" workbookViewId="0">
      <selection activeCell="AY762" sqref="AY762:BN762"/>
    </sheetView>
  </sheetViews>
  <sheetFormatPr defaultRowHeight="14.4"/>
  <cols>
    <col min="1" max="1" width="12.44140625" bestFit="1" customWidth="1"/>
    <col min="2" max="2" width="41.77734375" bestFit="1" customWidth="1"/>
    <col min="3" max="3" width="72.33203125" bestFit="1" customWidth="1"/>
    <col min="6" max="6" width="9.88671875" bestFit="1" customWidth="1"/>
    <col min="11" max="12" width="11" bestFit="1" customWidth="1"/>
    <col min="16" max="16" width="9.88671875" bestFit="1" customWidth="1"/>
    <col min="17" max="17" width="9.5546875" bestFit="1" customWidth="1"/>
    <col min="19" max="19" width="18.6640625" bestFit="1" customWidth="1"/>
    <col min="20" max="20" width="5" customWidth="1"/>
    <col min="21" max="21" width="68.21875" customWidth="1"/>
    <col min="24" max="24" width="9.88671875" bestFit="1" customWidth="1"/>
    <col min="29" max="30" width="10.6640625" bestFit="1" customWidth="1"/>
  </cols>
  <sheetData>
    <row r="1" spans="1:37" ht="35.4">
      <c r="B1" s="7650"/>
      <c r="C1" s="7650"/>
      <c r="D1" s="7650"/>
      <c r="E1" s="7650"/>
      <c r="F1" s="7650"/>
      <c r="G1" s="7650"/>
      <c r="H1" s="7650"/>
      <c r="I1" s="7650"/>
      <c r="J1" s="7650"/>
      <c r="K1" s="7650"/>
      <c r="L1" s="7650"/>
      <c r="M1" s="7650"/>
      <c r="N1" s="7650"/>
      <c r="O1" s="7650"/>
      <c r="P1" s="7650"/>
      <c r="Q1" s="7651"/>
      <c r="R1" s="7650"/>
      <c r="S1" s="7650"/>
      <c r="T1" s="7650"/>
      <c r="U1" s="7649"/>
      <c r="V1" s="7649"/>
      <c r="W1" s="7649"/>
      <c r="X1" s="7649"/>
      <c r="Y1" s="7649"/>
      <c r="Z1" s="7649"/>
      <c r="AA1" s="7649"/>
      <c r="AB1" s="7649"/>
      <c r="AC1" s="7649"/>
      <c r="AD1" s="7649"/>
      <c r="AE1" s="7649"/>
      <c r="AF1" s="7649"/>
      <c r="AG1" s="7649"/>
      <c r="AH1" s="7649"/>
      <c r="AI1" s="7649"/>
      <c r="AJ1" s="7649"/>
      <c r="AK1" s="7649"/>
    </row>
    <row r="2" spans="1:37">
      <c r="B2" s="7650"/>
      <c r="C2" s="7650"/>
      <c r="D2" s="7650"/>
      <c r="E2" s="7650"/>
      <c r="F2" s="7650"/>
      <c r="G2" s="7650"/>
      <c r="H2" s="7650"/>
      <c r="I2" s="7650"/>
      <c r="J2" s="7650"/>
      <c r="K2" s="7650"/>
      <c r="L2" s="7650"/>
      <c r="M2" s="7650"/>
      <c r="N2" s="7650"/>
      <c r="O2" s="7650"/>
      <c r="P2" s="7650"/>
      <c r="Q2" s="7650"/>
      <c r="R2" s="7650"/>
      <c r="S2" s="7650"/>
      <c r="T2" s="7650"/>
      <c r="U2" s="7649"/>
      <c r="V2" s="7649"/>
      <c r="W2" s="7649"/>
      <c r="X2" s="7649"/>
      <c r="Y2" s="7649"/>
      <c r="Z2" s="7649"/>
      <c r="AA2" s="7649"/>
      <c r="AB2" s="7649"/>
      <c r="AC2" s="7649"/>
      <c r="AD2" s="7649"/>
      <c r="AE2" s="7649"/>
      <c r="AF2" s="7649"/>
      <c r="AG2" s="7649"/>
      <c r="AH2" s="7649"/>
      <c r="AI2" s="7649"/>
      <c r="AJ2" s="7649"/>
      <c r="AK2" s="7649"/>
    </row>
    <row r="3" spans="1:37" ht="18" thickBot="1">
      <c r="B3" s="7652" t="s">
        <v>1667</v>
      </c>
      <c r="C3" s="7653"/>
      <c r="D3" s="7650"/>
      <c r="E3" s="7650"/>
      <c r="F3" s="7650"/>
      <c r="G3" s="7650"/>
      <c r="H3" s="7650"/>
      <c r="I3" s="7650"/>
      <c r="J3" s="7650"/>
      <c r="K3" s="7650"/>
      <c r="L3" s="7650"/>
      <c r="M3" s="7650"/>
      <c r="N3" s="7650"/>
      <c r="O3" s="7650"/>
      <c r="P3" s="7650"/>
      <c r="Q3" s="7650"/>
      <c r="R3" s="7650"/>
      <c r="S3" s="7650"/>
      <c r="T3" s="7650"/>
      <c r="U3" s="7654"/>
      <c r="V3" s="7655"/>
      <c r="W3" s="7649"/>
      <c r="X3" s="7649"/>
      <c r="Y3" s="7650"/>
      <c r="Z3" s="7650"/>
      <c r="AA3" s="7650"/>
      <c r="AB3" s="7650"/>
      <c r="AC3" s="7650"/>
      <c r="AD3" s="7650"/>
      <c r="AE3" s="7650"/>
      <c r="AF3" s="7650"/>
      <c r="AG3" s="7650"/>
      <c r="AH3" s="7650"/>
      <c r="AI3" s="7650"/>
      <c r="AJ3" s="7650"/>
      <c r="AK3" s="7650"/>
    </row>
    <row r="4" spans="1:37" ht="15" thickBot="1">
      <c r="A4" s="8751" t="s">
        <v>974</v>
      </c>
      <c r="B4" s="8751" t="s">
        <v>3</v>
      </c>
      <c r="C4" s="7656"/>
      <c r="D4" s="7656"/>
      <c r="E4" s="7656" t="s">
        <v>14</v>
      </c>
      <c r="F4" s="7656" t="s">
        <v>12</v>
      </c>
      <c r="G4" s="7656"/>
      <c r="H4" s="7656"/>
      <c r="I4" s="7656"/>
      <c r="J4" s="7656" t="s">
        <v>15</v>
      </c>
      <c r="K4" s="7656" t="s">
        <v>12</v>
      </c>
      <c r="L4" s="7656" t="s">
        <v>12</v>
      </c>
      <c r="M4" s="7656"/>
      <c r="N4" s="7656"/>
      <c r="O4" s="7656"/>
      <c r="P4" s="7656"/>
      <c r="Q4" s="7656" t="s">
        <v>0</v>
      </c>
      <c r="R4" s="7656"/>
      <c r="S4" s="7656"/>
      <c r="T4" s="7657"/>
      <c r="U4" s="7658" t="s">
        <v>351</v>
      </c>
      <c r="V4" s="7649" t="s">
        <v>413</v>
      </c>
      <c r="W4" s="7649"/>
      <c r="X4" s="7649"/>
      <c r="Y4" s="7655"/>
      <c r="Z4" s="7649"/>
      <c r="AA4" s="7649"/>
      <c r="AB4" s="7659"/>
      <c r="AC4" s="7659"/>
      <c r="AD4" s="7659"/>
      <c r="AE4" s="7659"/>
      <c r="AF4" s="7659"/>
      <c r="AG4" s="7659"/>
      <c r="AH4" s="7659"/>
      <c r="AI4" s="7659"/>
      <c r="AJ4" s="7659"/>
      <c r="AK4" s="7659"/>
    </row>
    <row r="5" spans="1:37">
      <c r="A5" s="8752"/>
      <c r="B5" s="8752"/>
      <c r="C5" s="7660" t="s">
        <v>4</v>
      </c>
      <c r="D5" s="7660" t="s">
        <v>18</v>
      </c>
      <c r="E5" s="7660" t="s">
        <v>19</v>
      </c>
      <c r="F5" s="7660" t="s">
        <v>19</v>
      </c>
      <c r="G5" s="7660" t="s">
        <v>20</v>
      </c>
      <c r="H5" s="7660" t="s">
        <v>21</v>
      </c>
      <c r="I5" s="7660" t="s">
        <v>1559</v>
      </c>
      <c r="J5" s="7660" t="s">
        <v>22</v>
      </c>
      <c r="K5" s="7660" t="s">
        <v>23</v>
      </c>
      <c r="L5" s="7660" t="s">
        <v>23</v>
      </c>
      <c r="M5" s="7660" t="s">
        <v>1227</v>
      </c>
      <c r="N5" s="7660" t="s">
        <v>20</v>
      </c>
      <c r="O5" s="7660" t="s">
        <v>25</v>
      </c>
      <c r="P5" s="7660" t="s">
        <v>0</v>
      </c>
      <c r="Q5" s="7660" t="s">
        <v>1363</v>
      </c>
      <c r="R5" s="7660" t="s">
        <v>1388</v>
      </c>
      <c r="S5" s="7660" t="s">
        <v>26</v>
      </c>
      <c r="T5" s="7657"/>
      <c r="U5" s="7656"/>
      <c r="V5" s="7661"/>
      <c r="W5" s="7662" t="s">
        <v>14</v>
      </c>
      <c r="X5" s="7662" t="s">
        <v>12</v>
      </c>
      <c r="Y5" s="7662"/>
      <c r="Z5" s="7662"/>
      <c r="AA5" s="7662"/>
      <c r="AB5" s="7662" t="s">
        <v>15</v>
      </c>
      <c r="AC5" s="7662" t="s">
        <v>12</v>
      </c>
      <c r="AD5" s="7662" t="s">
        <v>12</v>
      </c>
      <c r="AE5" s="7662"/>
      <c r="AF5" s="7662"/>
      <c r="AG5" s="7662"/>
      <c r="AH5" s="7662"/>
      <c r="AI5" s="7662" t="s">
        <v>0</v>
      </c>
      <c r="AJ5" s="7663"/>
      <c r="AK5" s="7664"/>
    </row>
    <row r="6" spans="1:37" ht="15" thickBot="1">
      <c r="A6" s="8753"/>
      <c r="B6" s="8753"/>
      <c r="C6" s="7665"/>
      <c r="D6" s="7665"/>
      <c r="E6" s="7665" t="s">
        <v>3</v>
      </c>
      <c r="F6" s="7665" t="s">
        <v>18</v>
      </c>
      <c r="G6" s="7665"/>
      <c r="H6" s="7665"/>
      <c r="I6" s="7665"/>
      <c r="J6" s="7665" t="s">
        <v>21</v>
      </c>
      <c r="K6" s="7665" t="s">
        <v>27</v>
      </c>
      <c r="L6" s="7665" t="s">
        <v>28</v>
      </c>
      <c r="M6" s="7665"/>
      <c r="N6" s="7665"/>
      <c r="O6" s="7665"/>
      <c r="P6" s="7665"/>
      <c r="Q6" s="7665" t="s">
        <v>11</v>
      </c>
      <c r="R6" s="7665"/>
      <c r="S6" s="7665"/>
      <c r="T6" s="7657"/>
      <c r="U6" s="7660" t="s">
        <v>4</v>
      </c>
      <c r="V6" s="7666" t="s">
        <v>18</v>
      </c>
      <c r="W6" s="7667" t="s">
        <v>19</v>
      </c>
      <c r="X6" s="7667" t="s">
        <v>19</v>
      </c>
      <c r="Y6" s="7667" t="s">
        <v>20</v>
      </c>
      <c r="Z6" s="7667" t="s">
        <v>21</v>
      </c>
      <c r="AA6" s="7667" t="s">
        <v>1559</v>
      </c>
      <c r="AB6" s="7667" t="s">
        <v>22</v>
      </c>
      <c r="AC6" s="7667" t="s">
        <v>23</v>
      </c>
      <c r="AD6" s="7667" t="s">
        <v>23</v>
      </c>
      <c r="AE6" s="7667" t="s">
        <v>24</v>
      </c>
      <c r="AF6" s="7667" t="s">
        <v>20</v>
      </c>
      <c r="AG6" s="7667" t="s">
        <v>25</v>
      </c>
      <c r="AH6" s="7667" t="s">
        <v>0</v>
      </c>
      <c r="AI6" s="7667" t="s">
        <v>1363</v>
      </c>
      <c r="AJ6" s="7668" t="s">
        <v>1388</v>
      </c>
      <c r="AK6" s="7669" t="s">
        <v>26</v>
      </c>
    </row>
    <row r="7" spans="1:37" ht="15" thickBot="1">
      <c r="B7" s="7712" t="s">
        <v>941</v>
      </c>
      <c r="C7" s="7714" t="s">
        <v>1771</v>
      </c>
      <c r="D7" s="7779">
        <v>102</v>
      </c>
      <c r="E7" s="7714" t="s">
        <v>1545</v>
      </c>
      <c r="F7" s="7780">
        <v>45582</v>
      </c>
      <c r="G7" s="7751">
        <v>56</v>
      </c>
      <c r="H7" s="7717" t="s">
        <v>35</v>
      </c>
      <c r="I7" s="7713">
        <v>112</v>
      </c>
      <c r="J7" s="7722">
        <v>515</v>
      </c>
      <c r="K7" s="7746">
        <v>45593</v>
      </c>
      <c r="L7" s="7781">
        <v>45664</v>
      </c>
      <c r="M7" s="7717">
        <v>24028</v>
      </c>
      <c r="N7" s="7721">
        <v>56000</v>
      </c>
      <c r="O7" s="7721">
        <f t="shared" ref="O7:O22" si="0">(N7-G7*1000)</f>
        <v>0</v>
      </c>
      <c r="P7" s="7756">
        <f>(N7*J7/1000)</f>
        <v>28840</v>
      </c>
      <c r="Q7" s="7762">
        <f t="shared" ref="Q7:Q13" si="1">(P7*0.05)</f>
        <v>1442</v>
      </c>
      <c r="R7" s="7714">
        <v>5</v>
      </c>
      <c r="S7" s="7989" t="s">
        <v>8</v>
      </c>
      <c r="T7" s="7684"/>
      <c r="U7" s="7665"/>
      <c r="V7" s="7685"/>
      <c r="W7" s="7686" t="s">
        <v>3</v>
      </c>
      <c r="X7" s="7686" t="s">
        <v>18</v>
      </c>
      <c r="Y7" s="7686"/>
      <c r="Z7" s="7686"/>
      <c r="AA7" s="7686"/>
      <c r="AB7" s="7686" t="s">
        <v>21</v>
      </c>
      <c r="AC7" s="7686" t="s">
        <v>27</v>
      </c>
      <c r="AD7" s="7686" t="s">
        <v>28</v>
      </c>
      <c r="AE7" s="7686"/>
      <c r="AF7" s="7686"/>
      <c r="AG7" s="7686"/>
      <c r="AH7" s="7686"/>
      <c r="AI7" s="7686" t="s">
        <v>11</v>
      </c>
      <c r="AJ7" s="7687"/>
      <c r="AK7" s="7688"/>
    </row>
    <row r="8" spans="1:37">
      <c r="B8" s="7712" t="s">
        <v>941</v>
      </c>
      <c r="C8" s="7714" t="s">
        <v>1771</v>
      </c>
      <c r="D8" s="7779">
        <v>106</v>
      </c>
      <c r="E8" s="7714" t="s">
        <v>101</v>
      </c>
      <c r="F8" s="7780">
        <v>45622</v>
      </c>
      <c r="G8" s="7751">
        <v>200</v>
      </c>
      <c r="H8" s="7717" t="s">
        <v>35</v>
      </c>
      <c r="I8" s="7713">
        <v>400</v>
      </c>
      <c r="J8" s="7722">
        <v>515</v>
      </c>
      <c r="K8" s="7746">
        <v>45639</v>
      </c>
      <c r="L8" s="7781">
        <v>45664</v>
      </c>
      <c r="M8" s="7717">
        <v>24028</v>
      </c>
      <c r="N8" s="7721">
        <v>119000</v>
      </c>
      <c r="O8" s="7721">
        <f t="shared" si="0"/>
        <v>-81000</v>
      </c>
      <c r="P8" s="7756">
        <f>(N8*J8/1000)</f>
        <v>61285</v>
      </c>
      <c r="Q8" s="7762">
        <f t="shared" si="1"/>
        <v>3064.25</v>
      </c>
      <c r="R8" s="7714">
        <v>5</v>
      </c>
      <c r="S8" s="7990" t="s">
        <v>8</v>
      </c>
      <c r="T8" s="7684"/>
      <c r="U8" s="7690"/>
      <c r="V8" s="7691"/>
      <c r="W8" s="7692"/>
      <c r="X8" s="7693"/>
      <c r="Y8" s="7694"/>
      <c r="Z8" s="7695"/>
      <c r="AA8" s="7696"/>
      <c r="AB8" s="7697"/>
      <c r="AC8" s="7698"/>
      <c r="AD8" s="7699"/>
      <c r="AE8" s="7695"/>
      <c r="AF8" s="7700"/>
      <c r="AG8" s="7695"/>
      <c r="AH8" s="7701"/>
      <c r="AI8" s="7701"/>
      <c r="AJ8" s="7702"/>
      <c r="AK8" s="7703"/>
    </row>
    <row r="9" spans="1:37">
      <c r="B9" s="7712" t="s">
        <v>941</v>
      </c>
      <c r="C9" s="7714" t="s">
        <v>1772</v>
      </c>
      <c r="D9" s="7779">
        <v>107</v>
      </c>
      <c r="E9" s="7714" t="s">
        <v>101</v>
      </c>
      <c r="F9" s="7780">
        <v>45622</v>
      </c>
      <c r="G9" s="7784">
        <v>60</v>
      </c>
      <c r="H9" s="7717" t="s">
        <v>35</v>
      </c>
      <c r="I9" s="7717">
        <v>120</v>
      </c>
      <c r="J9" s="7722">
        <v>613</v>
      </c>
      <c r="K9" s="7746">
        <v>45639</v>
      </c>
      <c r="L9" s="7781">
        <v>45664</v>
      </c>
      <c r="M9" s="7717">
        <v>24028</v>
      </c>
      <c r="N9" s="7721">
        <v>64000</v>
      </c>
      <c r="O9" s="7721">
        <f t="shared" si="0"/>
        <v>4000</v>
      </c>
      <c r="P9" s="7752">
        <f t="shared" ref="P9:P14" si="2">(N9*J9/1000)</f>
        <v>39232</v>
      </c>
      <c r="Q9" s="7722">
        <f t="shared" si="1"/>
        <v>1961.6000000000001</v>
      </c>
      <c r="R9" s="7714">
        <v>5</v>
      </c>
      <c r="S9" s="7990" t="s">
        <v>8</v>
      </c>
      <c r="T9" s="7684"/>
      <c r="U9" s="7712"/>
      <c r="V9" s="7713"/>
      <c r="W9" s="7714"/>
      <c r="X9" s="7715"/>
      <c r="Y9" s="7716"/>
      <c r="Z9" s="7717"/>
      <c r="AA9" s="7717"/>
      <c r="AB9" s="7718"/>
      <c r="AC9" s="7719"/>
      <c r="AD9" s="7720"/>
      <c r="AE9" s="7717"/>
      <c r="AF9" s="7721"/>
      <c r="AG9" s="7717"/>
      <c r="AH9" s="7722"/>
      <c r="AI9" s="7722"/>
      <c r="AJ9" s="7723"/>
      <c r="AK9" s="7724"/>
    </row>
    <row r="10" spans="1:37">
      <c r="B10" s="7909" t="s">
        <v>941</v>
      </c>
      <c r="C10" s="7714" t="s">
        <v>1773</v>
      </c>
      <c r="D10" s="7779">
        <v>108</v>
      </c>
      <c r="E10" s="7714" t="s">
        <v>101</v>
      </c>
      <c r="F10" s="7780">
        <v>45622</v>
      </c>
      <c r="G10" s="7784">
        <v>35</v>
      </c>
      <c r="H10" s="7717" t="s">
        <v>35</v>
      </c>
      <c r="I10" s="7717">
        <v>87.5</v>
      </c>
      <c r="J10" s="7722">
        <v>1027</v>
      </c>
      <c r="K10" s="7746">
        <v>45639</v>
      </c>
      <c r="L10" s="7781">
        <v>45664</v>
      </c>
      <c r="M10" s="7717">
        <v>24028</v>
      </c>
      <c r="N10" s="7721">
        <v>33000</v>
      </c>
      <c r="O10" s="7721">
        <f t="shared" si="0"/>
        <v>-2000</v>
      </c>
      <c r="P10" s="7752">
        <f t="shared" si="2"/>
        <v>33891</v>
      </c>
      <c r="Q10" s="7722">
        <f t="shared" si="1"/>
        <v>1694.5500000000002</v>
      </c>
      <c r="R10" s="7714">
        <v>5</v>
      </c>
      <c r="S10" s="7990" t="s">
        <v>8</v>
      </c>
      <c r="T10" s="7684"/>
      <c r="U10" s="7712"/>
      <c r="V10" s="7713"/>
      <c r="W10" s="7714"/>
      <c r="X10" s="7715"/>
      <c r="Y10" s="7728"/>
      <c r="Z10" s="7717"/>
      <c r="AA10" s="7717"/>
      <c r="AB10" s="7718"/>
      <c r="AC10" s="7719"/>
      <c r="AD10" s="7715"/>
      <c r="AE10" s="7717"/>
      <c r="AF10" s="7721"/>
      <c r="AG10" s="7717"/>
      <c r="AH10" s="7722"/>
      <c r="AI10" s="7722"/>
      <c r="AJ10" s="7723"/>
      <c r="AK10" s="7724"/>
    </row>
    <row r="11" spans="1:37">
      <c r="B11" s="7750" t="s">
        <v>1543</v>
      </c>
      <c r="C11" s="7717" t="s">
        <v>1774</v>
      </c>
      <c r="D11" s="7759">
        <v>39</v>
      </c>
      <c r="E11" s="7714">
        <v>930</v>
      </c>
      <c r="F11" s="7715">
        <v>45602</v>
      </c>
      <c r="G11" s="7864">
        <v>23.2</v>
      </c>
      <c r="H11" s="7761" t="s">
        <v>35</v>
      </c>
      <c r="I11" s="7761">
        <v>58</v>
      </c>
      <c r="J11" s="7762">
        <v>1182.3</v>
      </c>
      <c r="K11" s="7719">
        <v>45649</v>
      </c>
      <c r="L11" s="7720">
        <v>45673</v>
      </c>
      <c r="M11" s="7717">
        <v>24114</v>
      </c>
      <c r="N11" s="7721">
        <v>23200</v>
      </c>
      <c r="O11" s="7721">
        <f t="shared" si="0"/>
        <v>0</v>
      </c>
      <c r="P11" s="7722">
        <f t="shared" si="2"/>
        <v>27429.360000000001</v>
      </c>
      <c r="Q11" s="7722">
        <f t="shared" si="1"/>
        <v>1371.4680000000001</v>
      </c>
      <c r="R11" s="7723">
        <v>5</v>
      </c>
      <c r="S11" s="7990" t="s">
        <v>8</v>
      </c>
      <c r="T11" s="7730"/>
      <c r="U11" s="7704"/>
      <c r="V11" s="7709"/>
      <c r="W11" s="7673"/>
      <c r="X11" s="7674"/>
      <c r="Y11" s="7731"/>
      <c r="Z11" s="7671"/>
      <c r="AA11" s="7671"/>
      <c r="AB11" s="7732"/>
      <c r="AC11" s="7678"/>
      <c r="AD11" s="7679"/>
      <c r="AE11" s="7671"/>
      <c r="AF11" s="7680"/>
      <c r="AG11" s="7671"/>
      <c r="AH11" s="7681"/>
      <c r="AI11" s="7681"/>
      <c r="AJ11" s="7682"/>
      <c r="AK11" s="7724"/>
    </row>
    <row r="12" spans="1:37">
      <c r="B12" s="7750" t="s">
        <v>1543</v>
      </c>
      <c r="C12" s="7717" t="s">
        <v>1774</v>
      </c>
      <c r="D12" s="7759">
        <v>40</v>
      </c>
      <c r="E12" s="7714">
        <v>932</v>
      </c>
      <c r="F12" s="7715">
        <v>45602</v>
      </c>
      <c r="G12" s="7864">
        <v>23.2</v>
      </c>
      <c r="H12" s="7761" t="s">
        <v>35</v>
      </c>
      <c r="I12" s="7761">
        <v>58</v>
      </c>
      <c r="J12" s="7762">
        <v>1327</v>
      </c>
      <c r="K12" s="7719">
        <v>45667</v>
      </c>
      <c r="L12" s="7720">
        <v>45673</v>
      </c>
      <c r="M12" s="7717">
        <v>24114</v>
      </c>
      <c r="N12" s="7721">
        <v>23200</v>
      </c>
      <c r="O12" s="7721">
        <f t="shared" si="0"/>
        <v>0</v>
      </c>
      <c r="P12" s="7722">
        <f t="shared" si="2"/>
        <v>30786.400000000001</v>
      </c>
      <c r="Q12" s="7722">
        <f t="shared" si="1"/>
        <v>1539.3200000000002</v>
      </c>
      <c r="R12" s="7723">
        <v>5</v>
      </c>
      <c r="S12" s="7990" t="s">
        <v>8</v>
      </c>
      <c r="T12" s="7684"/>
      <c r="U12" s="7738"/>
      <c r="V12" s="7739"/>
      <c r="W12" s="7740"/>
      <c r="X12" s="7741"/>
      <c r="Y12" s="7741"/>
      <c r="Z12" s="7741"/>
      <c r="AA12" s="7741"/>
      <c r="AB12" s="7741"/>
      <c r="AC12" s="7741"/>
      <c r="AD12" s="7741"/>
      <c r="AE12" s="7741"/>
      <c r="AF12" s="7742"/>
      <c r="AG12" s="7742"/>
      <c r="AH12" s="7741"/>
      <c r="AI12" s="7741"/>
      <c r="AJ12" s="7743"/>
      <c r="AK12" s="7724"/>
    </row>
    <row r="13" spans="1:37">
      <c r="B13" s="7750" t="s">
        <v>1715</v>
      </c>
      <c r="C13" s="7717" t="s">
        <v>1776</v>
      </c>
      <c r="D13" s="7714">
        <v>13</v>
      </c>
      <c r="E13" s="7714" t="s">
        <v>1545</v>
      </c>
      <c r="F13" s="7745">
        <v>45559</v>
      </c>
      <c r="G13" s="7728">
        <v>150</v>
      </c>
      <c r="H13" s="7717" t="s">
        <v>35</v>
      </c>
      <c r="I13" s="7717">
        <v>150</v>
      </c>
      <c r="J13" s="7718">
        <v>147</v>
      </c>
      <c r="K13" s="7746">
        <v>45589</v>
      </c>
      <c r="L13" s="7781">
        <v>45570</v>
      </c>
      <c r="M13" s="7736">
        <v>23435</v>
      </c>
      <c r="N13" s="7723">
        <v>150000</v>
      </c>
      <c r="O13" s="7721">
        <f t="shared" si="0"/>
        <v>0</v>
      </c>
      <c r="P13" s="7752">
        <f t="shared" si="2"/>
        <v>22050</v>
      </c>
      <c r="Q13" s="7752">
        <f t="shared" si="1"/>
        <v>1102.5</v>
      </c>
      <c r="R13" s="8113">
        <v>2.5</v>
      </c>
      <c r="S13" s="7990" t="s">
        <v>8</v>
      </c>
      <c r="T13" s="7684"/>
      <c r="U13" s="7738"/>
      <c r="V13" s="7739"/>
      <c r="W13" s="7740"/>
      <c r="X13" s="7741"/>
      <c r="Y13" s="7741"/>
      <c r="Z13" s="7741"/>
      <c r="AA13" s="7741"/>
      <c r="AB13" s="7741"/>
      <c r="AC13" s="7741"/>
      <c r="AD13" s="7741"/>
      <c r="AE13" s="7741"/>
      <c r="AF13" s="7742"/>
      <c r="AG13" s="7742"/>
      <c r="AH13" s="7741"/>
      <c r="AI13" s="7741"/>
      <c r="AJ13" s="7743"/>
      <c r="AK13" s="7724"/>
    </row>
    <row r="14" spans="1:37">
      <c r="B14" s="7750" t="s">
        <v>1715</v>
      </c>
      <c r="C14" s="7717" t="s">
        <v>1775</v>
      </c>
      <c r="D14" s="7714">
        <v>17</v>
      </c>
      <c r="E14" s="7714" t="s">
        <v>1545</v>
      </c>
      <c r="F14" s="7745">
        <v>45559</v>
      </c>
      <c r="G14" s="7728">
        <v>500</v>
      </c>
      <c r="H14" s="7717" t="s">
        <v>35</v>
      </c>
      <c r="I14" s="7717">
        <f>(G14)</f>
        <v>500</v>
      </c>
      <c r="J14" s="7718">
        <v>159</v>
      </c>
      <c r="K14" s="7746">
        <v>45670</v>
      </c>
      <c r="L14" s="7781">
        <v>45673</v>
      </c>
      <c r="M14" s="7736">
        <v>24113</v>
      </c>
      <c r="N14" s="7723">
        <v>300000</v>
      </c>
      <c r="O14" s="7721">
        <f t="shared" si="0"/>
        <v>-200000</v>
      </c>
      <c r="P14" s="7752">
        <f t="shared" si="2"/>
        <v>47700</v>
      </c>
      <c r="Q14" s="7752">
        <f>(P14*0.025)</f>
        <v>1192.5</v>
      </c>
      <c r="R14" s="8113">
        <v>2.5</v>
      </c>
      <c r="S14" s="7689" t="s">
        <v>8</v>
      </c>
      <c r="T14" s="7684"/>
      <c r="U14" s="7738"/>
      <c r="V14" s="7739"/>
      <c r="W14" s="7740"/>
      <c r="X14" s="7741"/>
      <c r="Y14" s="7741"/>
      <c r="Z14" s="7741"/>
      <c r="AA14" s="7741"/>
      <c r="AB14" s="7741"/>
      <c r="AC14" s="7741"/>
      <c r="AD14" s="7741"/>
      <c r="AE14" s="7741"/>
      <c r="AF14" s="7742"/>
      <c r="AG14" s="7742"/>
      <c r="AH14" s="7741"/>
      <c r="AI14" s="7741"/>
      <c r="AJ14" s="7743"/>
      <c r="AK14" s="7724"/>
    </row>
    <row r="15" spans="1:37">
      <c r="B15" s="7750" t="s">
        <v>792</v>
      </c>
      <c r="C15" s="7717" t="s">
        <v>1770</v>
      </c>
      <c r="D15" s="7717">
        <v>496</v>
      </c>
      <c r="E15" s="7714" t="s">
        <v>36</v>
      </c>
      <c r="F15" s="7745">
        <v>45618</v>
      </c>
      <c r="G15" s="7735">
        <v>17.600000000000001</v>
      </c>
      <c r="H15" s="7717" t="s">
        <v>35</v>
      </c>
      <c r="I15" s="7717">
        <v>44</v>
      </c>
      <c r="J15" s="7722">
        <v>1328</v>
      </c>
      <c r="K15" s="7746">
        <v>45625</v>
      </c>
      <c r="L15" s="7781">
        <v>45660</v>
      </c>
      <c r="M15" s="7736">
        <v>24004</v>
      </c>
      <c r="N15" s="7721">
        <v>17600</v>
      </c>
      <c r="O15" s="7721">
        <f t="shared" si="0"/>
        <v>0</v>
      </c>
      <c r="P15" s="7722">
        <f>(J15*G15)</f>
        <v>23372.800000000003</v>
      </c>
      <c r="Q15" s="7722">
        <f t="shared" ref="Q15:Q22" si="3">(P15*0.05)</f>
        <v>1168.6400000000001</v>
      </c>
      <c r="R15" s="7748">
        <v>5</v>
      </c>
      <c r="S15" s="7689" t="s">
        <v>8</v>
      </c>
      <c r="T15" s="7684"/>
      <c r="U15" s="7738"/>
      <c r="V15" s="7739"/>
      <c r="W15" s="7740"/>
      <c r="X15" s="7741"/>
      <c r="Y15" s="7741"/>
      <c r="Z15" s="7741"/>
      <c r="AA15" s="7741"/>
      <c r="AB15" s="7741"/>
      <c r="AC15" s="7741"/>
      <c r="AD15" s="7741"/>
      <c r="AE15" s="7741"/>
      <c r="AF15" s="7742"/>
      <c r="AG15" s="7742"/>
      <c r="AH15" s="7741"/>
      <c r="AI15" s="7741"/>
      <c r="AJ15" s="7743"/>
      <c r="AK15" s="7724"/>
    </row>
    <row r="16" spans="1:37">
      <c r="B16" s="7750" t="s">
        <v>792</v>
      </c>
      <c r="C16" s="7714" t="s">
        <v>1764</v>
      </c>
      <c r="D16" s="7714">
        <v>498</v>
      </c>
      <c r="E16" s="7714" t="s">
        <v>36</v>
      </c>
      <c r="F16" s="7745">
        <v>45637</v>
      </c>
      <c r="G16" s="7751">
        <v>105</v>
      </c>
      <c r="H16" s="7717" t="s">
        <v>35</v>
      </c>
      <c r="I16" s="7717">
        <v>210</v>
      </c>
      <c r="J16" s="7718">
        <v>544</v>
      </c>
      <c r="K16" s="7746">
        <v>45644</v>
      </c>
      <c r="L16" s="7781">
        <v>45660</v>
      </c>
      <c r="M16" s="7736">
        <v>24004</v>
      </c>
      <c r="N16" s="7723">
        <v>105000</v>
      </c>
      <c r="O16" s="7721">
        <f t="shared" si="0"/>
        <v>0</v>
      </c>
      <c r="P16" s="7752">
        <f t="shared" ref="P16:P22" si="4">(N16*J16/1000)</f>
        <v>57120</v>
      </c>
      <c r="Q16" s="7752">
        <f t="shared" si="3"/>
        <v>2856</v>
      </c>
      <c r="R16" s="7723">
        <v>5</v>
      </c>
      <c r="S16" s="7689" t="s">
        <v>8</v>
      </c>
      <c r="T16" s="7684"/>
      <c r="U16" s="7738"/>
      <c r="V16" s="7739"/>
      <c r="W16" s="7740"/>
      <c r="X16" s="7741"/>
      <c r="Y16" s="7741"/>
      <c r="Z16" s="7741"/>
      <c r="AA16" s="7741"/>
      <c r="AB16" s="7741"/>
      <c r="AC16" s="7741"/>
      <c r="AD16" s="7741"/>
      <c r="AE16" s="7741"/>
      <c r="AF16" s="7742"/>
      <c r="AG16" s="7742"/>
      <c r="AH16" s="7741"/>
      <c r="AI16" s="7741"/>
      <c r="AJ16" s="7743"/>
      <c r="AK16" s="7724"/>
    </row>
    <row r="17" spans="2:37">
      <c r="B17" s="8103" t="s">
        <v>792</v>
      </c>
      <c r="C17" s="8043" t="s">
        <v>1766</v>
      </c>
      <c r="D17" s="8369">
        <v>503</v>
      </c>
      <c r="E17" s="8043" t="s">
        <v>36</v>
      </c>
      <c r="F17" s="8370">
        <v>45672</v>
      </c>
      <c r="G17" s="8371">
        <v>16</v>
      </c>
      <c r="H17" s="8372" t="s">
        <v>35</v>
      </c>
      <c r="I17" s="8372">
        <v>32</v>
      </c>
      <c r="J17" s="8373">
        <v>615</v>
      </c>
      <c r="K17" s="8107">
        <v>45681</v>
      </c>
      <c r="L17" s="8374">
        <v>45681</v>
      </c>
      <c r="M17" s="8369">
        <v>24166</v>
      </c>
      <c r="N17" s="8375">
        <v>16000</v>
      </c>
      <c r="O17" s="8048">
        <f t="shared" si="0"/>
        <v>0</v>
      </c>
      <c r="P17" s="8181">
        <f t="shared" si="4"/>
        <v>9840</v>
      </c>
      <c r="Q17" s="8181">
        <f t="shared" si="3"/>
        <v>492</v>
      </c>
      <c r="R17" s="8050">
        <v>5</v>
      </c>
      <c r="S17" s="7689" t="s">
        <v>8</v>
      </c>
      <c r="T17" s="7684"/>
      <c r="U17" s="7738"/>
      <c r="V17" s="7739"/>
      <c r="W17" s="7740"/>
      <c r="X17" s="7741"/>
      <c r="Y17" s="7741"/>
      <c r="Z17" s="7741"/>
      <c r="AA17" s="7741"/>
      <c r="AB17" s="7741"/>
      <c r="AC17" s="7741"/>
      <c r="AD17" s="7741"/>
      <c r="AE17" s="7741"/>
      <c r="AF17" s="7742"/>
      <c r="AG17" s="7742"/>
      <c r="AH17" s="7741"/>
      <c r="AI17" s="7741"/>
      <c r="AJ17" s="7743"/>
      <c r="AK17" s="7724"/>
    </row>
    <row r="18" spans="2:37">
      <c r="B18" s="8103" t="s">
        <v>792</v>
      </c>
      <c r="C18" s="8043" t="s">
        <v>1764</v>
      </c>
      <c r="D18" s="8043">
        <v>504</v>
      </c>
      <c r="E18" s="8043" t="s">
        <v>36</v>
      </c>
      <c r="F18" s="8370">
        <v>45672</v>
      </c>
      <c r="G18" s="8105">
        <v>270</v>
      </c>
      <c r="H18" s="8047" t="s">
        <v>35</v>
      </c>
      <c r="I18" s="8047">
        <f>(G18*1000/500)</f>
        <v>540</v>
      </c>
      <c r="J18" s="8106">
        <v>544</v>
      </c>
      <c r="K18" s="8107">
        <v>45681</v>
      </c>
      <c r="L18" s="8374">
        <v>45681</v>
      </c>
      <c r="M18" s="8369">
        <v>24166</v>
      </c>
      <c r="N18" s="8050">
        <v>221000</v>
      </c>
      <c r="O18" s="8048">
        <f t="shared" si="0"/>
        <v>-49000</v>
      </c>
      <c r="P18" s="8108">
        <f t="shared" si="4"/>
        <v>120224</v>
      </c>
      <c r="Q18" s="8108">
        <f t="shared" si="3"/>
        <v>6011.2000000000007</v>
      </c>
      <c r="R18" s="8050">
        <v>5</v>
      </c>
      <c r="S18" s="7711" t="s">
        <v>8</v>
      </c>
      <c r="T18" s="7684"/>
      <c r="U18" s="8342" t="s">
        <v>811</v>
      </c>
      <c r="V18" s="8343">
        <v>25</v>
      </c>
      <c r="W18" s="7714" t="s">
        <v>796</v>
      </c>
      <c r="X18" s="7790">
        <v>45336</v>
      </c>
      <c r="Y18" s="8337">
        <v>15</v>
      </c>
      <c r="Z18" s="8323" t="s">
        <v>35</v>
      </c>
      <c r="AA18" s="7931">
        <f>(AF18/1000)</f>
        <v>15</v>
      </c>
      <c r="AB18" s="8332">
        <v>411</v>
      </c>
      <c r="AC18" s="7792">
        <v>45341</v>
      </c>
      <c r="AD18" s="8336">
        <v>45341</v>
      </c>
      <c r="AE18" s="8323"/>
      <c r="AF18" s="8333">
        <v>15000</v>
      </c>
      <c r="AG18" s="8323">
        <f>(AF18-Y18*1000)</f>
        <v>0</v>
      </c>
      <c r="AH18" s="8324">
        <f>(AF18*AB18/1000)</f>
        <v>6165</v>
      </c>
      <c r="AI18" s="8324">
        <f>(AH18*0.05)</f>
        <v>308.25</v>
      </c>
      <c r="AJ18" s="8334">
        <v>5</v>
      </c>
      <c r="AK18" s="7770"/>
    </row>
    <row r="19" spans="2:37">
      <c r="B19" s="8103" t="s">
        <v>792</v>
      </c>
      <c r="C19" s="8043" t="s">
        <v>1765</v>
      </c>
      <c r="D19" s="8376">
        <v>505</v>
      </c>
      <c r="E19" s="8043" t="s">
        <v>36</v>
      </c>
      <c r="F19" s="8370">
        <v>45672</v>
      </c>
      <c r="G19" s="8377">
        <v>4</v>
      </c>
      <c r="H19" s="8047" t="s">
        <v>35</v>
      </c>
      <c r="I19" s="8047">
        <v>8</v>
      </c>
      <c r="J19" s="8378">
        <v>655</v>
      </c>
      <c r="K19" s="8107">
        <v>45681</v>
      </c>
      <c r="L19" s="8374">
        <v>45681</v>
      </c>
      <c r="M19" s="8369">
        <v>24166</v>
      </c>
      <c r="N19" s="8379">
        <v>4000</v>
      </c>
      <c r="O19" s="8048">
        <f t="shared" si="0"/>
        <v>0</v>
      </c>
      <c r="P19" s="8380">
        <f t="shared" si="4"/>
        <v>2620</v>
      </c>
      <c r="Q19" s="8380">
        <f t="shared" si="3"/>
        <v>131</v>
      </c>
      <c r="R19" s="8050">
        <v>5</v>
      </c>
      <c r="S19" s="7711" t="s">
        <v>8</v>
      </c>
      <c r="T19" s="7684"/>
      <c r="U19" s="7764"/>
      <c r="V19" s="7765"/>
      <c r="W19" s="7766"/>
      <c r="X19" s="7767"/>
      <c r="Y19" s="7767"/>
      <c r="Z19" s="7767"/>
      <c r="AA19" s="7767"/>
      <c r="AB19" s="7767"/>
      <c r="AC19" s="7767"/>
      <c r="AD19" s="7767"/>
      <c r="AE19" s="7767"/>
      <c r="AF19" s="7768"/>
      <c r="AG19" s="7768"/>
      <c r="AH19" s="7767"/>
      <c r="AI19" s="7767"/>
      <c r="AJ19" s="7769"/>
      <c r="AK19" s="7770"/>
    </row>
    <row r="20" spans="2:37" ht="15" thickBot="1">
      <c r="B20" s="8103" t="s">
        <v>792</v>
      </c>
      <c r="C20" s="8381" t="s">
        <v>1769</v>
      </c>
      <c r="D20" s="8047">
        <v>506</v>
      </c>
      <c r="E20" s="8043" t="s">
        <v>36</v>
      </c>
      <c r="F20" s="8370">
        <v>45672</v>
      </c>
      <c r="G20" s="8382">
        <v>32</v>
      </c>
      <c r="H20" s="8047" t="s">
        <v>35</v>
      </c>
      <c r="I20" s="8047">
        <v>80</v>
      </c>
      <c r="J20" s="8049">
        <v>1328</v>
      </c>
      <c r="K20" s="8107">
        <v>45681</v>
      </c>
      <c r="L20" s="8374">
        <v>45681</v>
      </c>
      <c r="M20" s="8369">
        <v>24166</v>
      </c>
      <c r="N20" s="8048">
        <v>32000</v>
      </c>
      <c r="O20" s="8048">
        <f t="shared" si="0"/>
        <v>0</v>
      </c>
      <c r="P20" s="8049">
        <f t="shared" si="4"/>
        <v>42496</v>
      </c>
      <c r="Q20" s="8049">
        <f t="shared" si="3"/>
        <v>2124.8000000000002</v>
      </c>
      <c r="R20" s="8383">
        <v>5</v>
      </c>
      <c r="S20" s="7711" t="s">
        <v>8</v>
      </c>
      <c r="T20" s="7684"/>
      <c r="U20" s="7772"/>
      <c r="V20" s="7773"/>
      <c r="W20" s="7774"/>
      <c r="X20" s="7775"/>
      <c r="Y20" s="7775"/>
      <c r="Z20" s="7775"/>
      <c r="AA20" s="7775"/>
      <c r="AB20" s="7775"/>
      <c r="AC20" s="7775"/>
      <c r="AD20" s="7775"/>
      <c r="AE20" s="7775"/>
      <c r="AF20" s="7776"/>
      <c r="AG20" s="7776"/>
      <c r="AH20" s="7775"/>
      <c r="AI20" s="7775"/>
      <c r="AJ20" s="7777"/>
      <c r="AK20" s="7778"/>
    </row>
    <row r="21" spans="2:37">
      <c r="B21" s="8103" t="s">
        <v>792</v>
      </c>
      <c r="C21" s="8043" t="s">
        <v>1767</v>
      </c>
      <c r="D21" s="8043">
        <v>507</v>
      </c>
      <c r="E21" s="8043" t="s">
        <v>36</v>
      </c>
      <c r="F21" s="8370">
        <v>45672</v>
      </c>
      <c r="G21" s="8105">
        <v>45</v>
      </c>
      <c r="H21" s="8047" t="s">
        <v>35</v>
      </c>
      <c r="I21" s="8112">
        <f>(G21*1000/500)</f>
        <v>90</v>
      </c>
      <c r="J21" s="8106">
        <v>427</v>
      </c>
      <c r="K21" s="8107">
        <v>45681</v>
      </c>
      <c r="L21" s="8374">
        <v>45681</v>
      </c>
      <c r="M21" s="8369">
        <v>24166</v>
      </c>
      <c r="N21" s="8050">
        <v>45000</v>
      </c>
      <c r="O21" s="8048">
        <f t="shared" si="0"/>
        <v>0</v>
      </c>
      <c r="P21" s="8108">
        <f t="shared" si="4"/>
        <v>19215</v>
      </c>
      <c r="Q21" s="8108">
        <f t="shared" si="3"/>
        <v>960.75</v>
      </c>
      <c r="R21" s="8050">
        <v>5</v>
      </c>
      <c r="S21" s="7711" t="s">
        <v>8</v>
      </c>
      <c r="T21" s="7684"/>
      <c r="U21" s="7684"/>
      <c r="V21" s="7684"/>
      <c r="W21" s="7782"/>
      <c r="X21" s="7650"/>
      <c r="Y21" s="7650"/>
      <c r="Z21" s="7650"/>
      <c r="AA21" s="7650"/>
      <c r="AB21" s="7650"/>
      <c r="AC21" s="7650"/>
      <c r="AD21" s="7650"/>
      <c r="AE21" s="7650"/>
      <c r="AF21" s="7783"/>
      <c r="AG21" s="7783"/>
      <c r="AH21" s="7650"/>
      <c r="AI21" s="7650"/>
      <c r="AJ21" s="7649"/>
      <c r="AK21" s="7650"/>
    </row>
    <row r="22" spans="2:37">
      <c r="B22" s="8103" t="s">
        <v>792</v>
      </c>
      <c r="C22" s="8047" t="s">
        <v>1768</v>
      </c>
      <c r="D22" s="8047">
        <v>508</v>
      </c>
      <c r="E22" s="8043" t="s">
        <v>36</v>
      </c>
      <c r="F22" s="8370">
        <v>45672</v>
      </c>
      <c r="G22" s="8382">
        <v>2</v>
      </c>
      <c r="H22" s="8047" t="s">
        <v>35</v>
      </c>
      <c r="I22" s="8047">
        <v>5</v>
      </c>
      <c r="J22" s="8049">
        <v>1328</v>
      </c>
      <c r="K22" s="8107">
        <v>45681</v>
      </c>
      <c r="L22" s="8374">
        <v>45681</v>
      </c>
      <c r="M22" s="8369">
        <v>24166</v>
      </c>
      <c r="N22" s="8048">
        <v>2000</v>
      </c>
      <c r="O22" s="8048">
        <f t="shared" si="0"/>
        <v>0</v>
      </c>
      <c r="P22" s="8049">
        <f t="shared" si="4"/>
        <v>2656</v>
      </c>
      <c r="Q22" s="8049">
        <f t="shared" si="3"/>
        <v>132.80000000000001</v>
      </c>
      <c r="R22" s="8383">
        <v>5</v>
      </c>
      <c r="S22" s="7711" t="s">
        <v>8</v>
      </c>
      <c r="T22" s="7684"/>
      <c r="U22" s="7684"/>
      <c r="V22" s="7684"/>
      <c r="W22" s="7782"/>
      <c r="X22" s="7650"/>
      <c r="Y22" s="7650"/>
      <c r="Z22" s="7650"/>
      <c r="AA22" s="7650"/>
      <c r="AB22" s="7650"/>
      <c r="AC22" s="7650"/>
      <c r="AD22" s="7650"/>
      <c r="AE22" s="7650"/>
      <c r="AF22" s="7650"/>
      <c r="AG22" s="7650"/>
      <c r="AH22" s="7650"/>
      <c r="AI22" s="7650"/>
      <c r="AJ22" s="7650"/>
      <c r="AK22" s="7650"/>
    </row>
    <row r="23" spans="2:37" ht="15" thickBot="1">
      <c r="B23" s="7750"/>
      <c r="C23" s="7714"/>
      <c r="D23" s="7717"/>
      <c r="E23" s="7714"/>
      <c r="F23" s="7745"/>
      <c r="G23" s="7735"/>
      <c r="H23" s="7717"/>
      <c r="I23" s="7717"/>
      <c r="J23" s="7785"/>
      <c r="K23" s="7746"/>
      <c r="L23" s="7781"/>
      <c r="M23" s="7736"/>
      <c r="N23" s="7721"/>
      <c r="O23" s="7721"/>
      <c r="P23" s="7722"/>
      <c r="Q23" s="7722"/>
      <c r="R23" s="7723"/>
      <c r="S23" s="7948"/>
      <c r="T23" s="7684"/>
      <c r="U23" s="7654" t="s">
        <v>1365</v>
      </c>
      <c r="V23" s="7649" t="s">
        <v>392</v>
      </c>
      <c r="W23" s="7649"/>
      <c r="X23" s="7649"/>
      <c r="Y23" s="7786"/>
      <c r="Z23" s="7649"/>
      <c r="AA23" s="7649"/>
      <c r="AB23" s="7649"/>
      <c r="AC23" s="7650"/>
      <c r="AD23" s="7650"/>
      <c r="AE23" s="7650"/>
      <c r="AF23" s="7650"/>
      <c r="AG23" s="7650"/>
      <c r="AH23" s="7650"/>
      <c r="AI23" s="7650"/>
      <c r="AJ23" s="7650"/>
      <c r="AK23" s="7650"/>
    </row>
    <row r="24" spans="2:37">
      <c r="B24" s="7712"/>
      <c r="C24" s="7733"/>
      <c r="D24" s="7761"/>
      <c r="E24" s="7761"/>
      <c r="F24" s="7734"/>
      <c r="G24" s="7822"/>
      <c r="H24" s="7761"/>
      <c r="I24" s="7761"/>
      <c r="J24" s="7762"/>
      <c r="K24" s="7719"/>
      <c r="L24" s="7800"/>
      <c r="M24" s="7717"/>
      <c r="N24" s="7721"/>
      <c r="O24" s="7717"/>
      <c r="P24" s="7722"/>
      <c r="Q24" s="7722"/>
      <c r="R24" s="7723"/>
      <c r="S24" s="7749"/>
      <c r="T24" s="7684"/>
      <c r="U24" s="7656"/>
      <c r="V24" s="7661"/>
      <c r="W24" s="7662" t="s">
        <v>14</v>
      </c>
      <c r="X24" s="7662" t="s">
        <v>12</v>
      </c>
      <c r="Y24" s="7662"/>
      <c r="Z24" s="7662"/>
      <c r="AA24" s="7662"/>
      <c r="AB24" s="7662" t="s">
        <v>15</v>
      </c>
      <c r="AC24" s="7662" t="s">
        <v>12</v>
      </c>
      <c r="AD24" s="7662" t="s">
        <v>12</v>
      </c>
      <c r="AE24" s="7662"/>
      <c r="AF24" s="7662"/>
      <c r="AG24" s="7662"/>
      <c r="AH24" s="7662"/>
      <c r="AI24" s="7662" t="s">
        <v>0</v>
      </c>
      <c r="AJ24" s="7663"/>
      <c r="AK24" s="7664"/>
    </row>
    <row r="25" spans="2:37" ht="15" thickBot="1">
      <c r="B25" s="7823"/>
      <c r="C25" s="7828"/>
      <c r="D25" s="7828"/>
      <c r="E25" s="7828"/>
      <c r="F25" s="7834"/>
      <c r="G25" s="7835"/>
      <c r="H25" s="7828"/>
      <c r="I25" s="7828"/>
      <c r="J25" s="7832"/>
      <c r="K25" s="7836"/>
      <c r="L25" s="7826"/>
      <c r="M25" s="7828"/>
      <c r="N25" s="7831"/>
      <c r="O25" s="7828"/>
      <c r="P25" s="7832">
        <f>SUM(P7:P24)</f>
        <v>568757.56000000006</v>
      </c>
      <c r="Q25" s="7832">
        <f>(P25*0.05)</f>
        <v>28437.878000000004</v>
      </c>
      <c r="R25" s="7833"/>
      <c r="S25" s="7837"/>
      <c r="T25" s="7684"/>
      <c r="U25" s="7660" t="s">
        <v>4</v>
      </c>
      <c r="V25" s="7666" t="s">
        <v>18</v>
      </c>
      <c r="W25" s="7667" t="s">
        <v>19</v>
      </c>
      <c r="X25" s="7667" t="s">
        <v>19</v>
      </c>
      <c r="Y25" s="7667" t="s">
        <v>20</v>
      </c>
      <c r="Z25" s="7667" t="s">
        <v>21</v>
      </c>
      <c r="AA25" s="7667" t="s">
        <v>1559</v>
      </c>
      <c r="AB25" s="7667" t="s">
        <v>22</v>
      </c>
      <c r="AC25" s="7667" t="s">
        <v>23</v>
      </c>
      <c r="AD25" s="7667" t="s">
        <v>23</v>
      </c>
      <c r="AE25" s="7667" t="s">
        <v>24</v>
      </c>
      <c r="AF25" s="7667" t="s">
        <v>20</v>
      </c>
      <c r="AG25" s="7667" t="s">
        <v>25</v>
      </c>
      <c r="AH25" s="7667" t="s">
        <v>0</v>
      </c>
      <c r="AI25" s="7667" t="s">
        <v>1363</v>
      </c>
      <c r="AJ25" s="7668" t="s">
        <v>1388</v>
      </c>
      <c r="AK25" s="7669" t="s">
        <v>26</v>
      </c>
    </row>
    <row r="26" spans="2:37" ht="15" thickBot="1">
      <c r="B26" s="7684"/>
      <c r="C26" s="7684"/>
      <c r="D26" s="7684"/>
      <c r="E26" s="7684"/>
      <c r="F26" s="7684"/>
      <c r="G26" s="7684"/>
      <c r="H26" s="7684"/>
      <c r="I26" s="7684"/>
      <c r="J26" s="7684"/>
      <c r="K26" s="7684"/>
      <c r="L26" s="7684"/>
      <c r="M26" s="7684"/>
      <c r="N26" s="7684"/>
      <c r="O26" s="7684"/>
      <c r="P26" s="7684"/>
      <c r="Q26" s="7684"/>
      <c r="R26" s="7684"/>
      <c r="S26" s="7684"/>
      <c r="T26" s="7684"/>
      <c r="U26" s="7665"/>
      <c r="V26" s="7685"/>
      <c r="W26" s="7686" t="s">
        <v>3</v>
      </c>
      <c r="X26" s="7686" t="s">
        <v>18</v>
      </c>
      <c r="Y26" s="7686"/>
      <c r="Z26" s="7686"/>
      <c r="AA26" s="7686"/>
      <c r="AB26" s="7686" t="s">
        <v>21</v>
      </c>
      <c r="AC26" s="7686" t="s">
        <v>27</v>
      </c>
      <c r="AD26" s="7686" t="s">
        <v>28</v>
      </c>
      <c r="AE26" s="7686"/>
      <c r="AF26" s="7686"/>
      <c r="AG26" s="7686"/>
      <c r="AH26" s="7686"/>
      <c r="AI26" s="7686" t="s">
        <v>11</v>
      </c>
      <c r="AJ26" s="7687"/>
      <c r="AK26" s="7688"/>
    </row>
    <row r="27" spans="2:37" ht="18" thickBot="1">
      <c r="B27" s="7652" t="s">
        <v>1680</v>
      </c>
      <c r="C27" s="7652"/>
      <c r="D27" s="7650"/>
      <c r="E27" s="7650"/>
      <c r="F27" s="7650"/>
      <c r="G27" s="7650"/>
      <c r="H27" s="7650"/>
      <c r="I27" s="7650"/>
      <c r="J27" s="7650"/>
      <c r="K27" s="7650"/>
      <c r="L27" s="7650"/>
      <c r="M27" s="7650"/>
      <c r="N27" s="7650"/>
      <c r="O27" s="7650"/>
      <c r="P27" s="7650"/>
      <c r="Q27" s="7650"/>
      <c r="R27" s="7650"/>
      <c r="S27" s="7650"/>
      <c r="T27" s="7684"/>
      <c r="U27" s="7801"/>
      <c r="V27" s="7802"/>
      <c r="W27" s="7803"/>
      <c r="X27" s="7804"/>
      <c r="Y27" s="7805"/>
      <c r="Z27" s="7806"/>
      <c r="AA27" s="7806"/>
      <c r="AB27" s="7807"/>
      <c r="AC27" s="7808"/>
      <c r="AD27" s="7809"/>
      <c r="AE27" s="7803"/>
      <c r="AF27" s="7810"/>
      <c r="AG27" s="7810"/>
      <c r="AH27" s="7811"/>
      <c r="AI27" s="7811"/>
      <c r="AJ27" s="7812"/>
      <c r="AK27" s="7703"/>
    </row>
    <row r="28" spans="2:37">
      <c r="B28" s="7656"/>
      <c r="C28" s="7656"/>
      <c r="D28" s="7656"/>
      <c r="E28" s="7656" t="s">
        <v>14</v>
      </c>
      <c r="F28" s="7656" t="s">
        <v>12</v>
      </c>
      <c r="G28" s="7656"/>
      <c r="H28" s="7656"/>
      <c r="I28" s="7656"/>
      <c r="J28" s="7656" t="s">
        <v>15</v>
      </c>
      <c r="K28" s="7656" t="s">
        <v>12</v>
      </c>
      <c r="L28" s="7656" t="s">
        <v>12</v>
      </c>
      <c r="M28" s="7656"/>
      <c r="N28" s="7656"/>
      <c r="O28" s="7656"/>
      <c r="P28" s="7656"/>
      <c r="Q28" s="7656" t="s">
        <v>0</v>
      </c>
      <c r="R28" s="7656"/>
      <c r="S28" s="7656"/>
      <c r="T28" s="7684"/>
      <c r="U28" s="7712"/>
      <c r="V28" s="7813"/>
      <c r="W28" s="7714"/>
      <c r="X28" s="7745"/>
      <c r="Y28" s="7814"/>
      <c r="Z28" s="7717"/>
      <c r="AA28" s="7717"/>
      <c r="AB28" s="7815"/>
      <c r="AC28" s="7746"/>
      <c r="AD28" s="7816"/>
      <c r="AE28" s="7736"/>
      <c r="AF28" s="7817"/>
      <c r="AG28" s="7817"/>
      <c r="AH28" s="7818"/>
      <c r="AI28" s="7818"/>
      <c r="AJ28" s="7723"/>
      <c r="AK28" s="7724"/>
    </row>
    <row r="29" spans="2:37">
      <c r="B29" s="7660" t="s">
        <v>3</v>
      </c>
      <c r="C29" s="7660" t="s">
        <v>4</v>
      </c>
      <c r="D29" s="7660" t="s">
        <v>18</v>
      </c>
      <c r="E29" s="7660" t="s">
        <v>19</v>
      </c>
      <c r="F29" s="7660" t="s">
        <v>19</v>
      </c>
      <c r="G29" s="7660" t="s">
        <v>20</v>
      </c>
      <c r="H29" s="7660" t="s">
        <v>21</v>
      </c>
      <c r="I29" s="7660" t="s">
        <v>1559</v>
      </c>
      <c r="J29" s="7660" t="s">
        <v>22</v>
      </c>
      <c r="K29" s="7660" t="s">
        <v>23</v>
      </c>
      <c r="L29" s="7660" t="s">
        <v>23</v>
      </c>
      <c r="M29" s="7660" t="s">
        <v>1227</v>
      </c>
      <c r="N29" s="7660" t="s">
        <v>20</v>
      </c>
      <c r="O29" s="7660" t="s">
        <v>25</v>
      </c>
      <c r="P29" s="7660" t="s">
        <v>0</v>
      </c>
      <c r="Q29" s="7660" t="s">
        <v>1363</v>
      </c>
      <c r="R29" s="7660" t="s">
        <v>1388</v>
      </c>
      <c r="S29" s="7660" t="s">
        <v>26</v>
      </c>
      <c r="T29" s="7684"/>
      <c r="U29" s="7712"/>
      <c r="V29" s="7713"/>
      <c r="W29" s="7714"/>
      <c r="X29" s="7780"/>
      <c r="Y29" s="7751"/>
      <c r="Z29" s="7717"/>
      <c r="AA29" s="7717"/>
      <c r="AB29" s="7718"/>
      <c r="AC29" s="7746"/>
      <c r="AD29" s="7816"/>
      <c r="AE29" s="7717"/>
      <c r="AF29" s="7721"/>
      <c r="AG29" s="7717"/>
      <c r="AH29" s="7722"/>
      <c r="AI29" s="7722"/>
      <c r="AJ29" s="7723"/>
      <c r="AK29" s="7820"/>
    </row>
    <row r="30" spans="2:37" ht="15" thickBot="1">
      <c r="B30" s="7665"/>
      <c r="C30" s="7665"/>
      <c r="D30" s="7665"/>
      <c r="E30" s="7665" t="s">
        <v>3</v>
      </c>
      <c r="F30" s="7665" t="s">
        <v>18</v>
      </c>
      <c r="G30" s="7665"/>
      <c r="H30" s="7665"/>
      <c r="I30" s="7665"/>
      <c r="J30" s="7665" t="s">
        <v>21</v>
      </c>
      <c r="K30" s="7665" t="s">
        <v>27</v>
      </c>
      <c r="L30" s="7665" t="s">
        <v>28</v>
      </c>
      <c r="M30" s="7665"/>
      <c r="N30" s="7665"/>
      <c r="O30" s="7665"/>
      <c r="P30" s="7665"/>
      <c r="Q30" s="7665" t="s">
        <v>11</v>
      </c>
      <c r="R30" s="7665"/>
      <c r="S30" s="7665"/>
      <c r="T30" s="7684"/>
      <c r="U30" s="7712"/>
      <c r="V30" s="7813"/>
      <c r="W30" s="7714"/>
      <c r="X30" s="7745"/>
      <c r="Y30" s="7814"/>
      <c r="Z30" s="7717"/>
      <c r="AA30" s="7717"/>
      <c r="AB30" s="7815"/>
      <c r="AC30" s="7719"/>
      <c r="AD30" s="7763"/>
      <c r="AE30" s="7736"/>
      <c r="AF30" s="7817"/>
      <c r="AG30" s="7817"/>
      <c r="AH30" s="7722"/>
      <c r="AI30" s="7722"/>
      <c r="AJ30" s="7723"/>
      <c r="AK30" s="7820"/>
    </row>
    <row r="31" spans="2:37">
      <c r="B31" s="8485" t="s">
        <v>1543</v>
      </c>
      <c r="C31" s="7806" t="s">
        <v>1774</v>
      </c>
      <c r="D31" s="7993">
        <v>41</v>
      </c>
      <c r="E31" s="7803">
        <v>932</v>
      </c>
      <c r="F31" s="7804">
        <v>45602</v>
      </c>
      <c r="G31" s="8484">
        <v>23.2</v>
      </c>
      <c r="H31" s="7806" t="s">
        <v>35</v>
      </c>
      <c r="I31" s="7806">
        <v>58</v>
      </c>
      <c r="J31" s="7916">
        <v>1327</v>
      </c>
      <c r="K31" s="7808">
        <v>45681</v>
      </c>
      <c r="L31" s="7895">
        <v>45696</v>
      </c>
      <c r="M31" s="7806">
        <v>24298</v>
      </c>
      <c r="N31" s="7896">
        <v>23200</v>
      </c>
      <c r="O31" s="7896">
        <f t="shared" ref="O31:O49" si="5">(N31-G31*1000)</f>
        <v>0</v>
      </c>
      <c r="P31" s="7916">
        <f t="shared" ref="P31:P36" si="6">(N31*J31/1000)</f>
        <v>30786.400000000001</v>
      </c>
      <c r="Q31" s="7916">
        <f>(P31*0.05)</f>
        <v>1539.3200000000002</v>
      </c>
      <c r="R31" s="7812">
        <v>5</v>
      </c>
      <c r="S31" s="8486" t="s">
        <v>8</v>
      </c>
      <c r="T31" s="7684"/>
      <c r="U31" s="7712"/>
      <c r="V31" s="7713"/>
      <c r="W31" s="7714"/>
      <c r="X31" s="7780"/>
      <c r="Y31" s="7751"/>
      <c r="Z31" s="7717"/>
      <c r="AA31" s="7717"/>
      <c r="AB31" s="7718"/>
      <c r="AC31" s="7719"/>
      <c r="AD31" s="7763"/>
      <c r="AE31" s="7717"/>
      <c r="AF31" s="7721"/>
      <c r="AG31" s="7717"/>
      <c r="AH31" s="7722"/>
      <c r="AI31" s="7722"/>
      <c r="AJ31" s="7723"/>
      <c r="AK31" s="7724"/>
    </row>
    <row r="32" spans="2:37">
      <c r="B32" s="7750" t="s">
        <v>1543</v>
      </c>
      <c r="C32" s="7761" t="s">
        <v>1774</v>
      </c>
      <c r="D32" s="7759">
        <v>44</v>
      </c>
      <c r="E32" s="7714" t="s">
        <v>796</v>
      </c>
      <c r="F32" s="7715">
        <v>45684</v>
      </c>
      <c r="G32" s="7864">
        <v>23.2</v>
      </c>
      <c r="H32" s="7761" t="s">
        <v>35</v>
      </c>
      <c r="I32" s="7761">
        <v>58</v>
      </c>
      <c r="J32" s="7762">
        <v>1327</v>
      </c>
      <c r="K32" s="7719">
        <v>45691</v>
      </c>
      <c r="L32" s="7720">
        <v>45696</v>
      </c>
      <c r="M32" s="7717">
        <v>24298</v>
      </c>
      <c r="N32" s="7721">
        <v>23200</v>
      </c>
      <c r="O32" s="7721">
        <f t="shared" si="5"/>
        <v>0</v>
      </c>
      <c r="P32" s="7722">
        <f t="shared" si="6"/>
        <v>30786.400000000001</v>
      </c>
      <c r="Q32" s="7722">
        <f>(P32*0.05)</f>
        <v>1539.3200000000002</v>
      </c>
      <c r="R32" s="7723">
        <v>5</v>
      </c>
      <c r="S32" s="7711" t="s">
        <v>8</v>
      </c>
      <c r="T32" s="7684"/>
      <c r="U32" s="7712"/>
      <c r="V32" s="7713"/>
      <c r="W32" s="7714"/>
      <c r="X32" s="7715"/>
      <c r="Y32" s="7751"/>
      <c r="Z32" s="7717"/>
      <c r="AA32" s="7717"/>
      <c r="AB32" s="7718"/>
      <c r="AC32" s="7719"/>
      <c r="AD32" s="7715"/>
      <c r="AE32" s="7717"/>
      <c r="AF32" s="7721"/>
      <c r="AG32" s="7717"/>
      <c r="AH32" s="7722"/>
      <c r="AI32" s="7722"/>
      <c r="AJ32" s="7723"/>
      <c r="AK32" s="7820"/>
    </row>
    <row r="33" spans="2:37">
      <c r="B33" s="7750" t="s">
        <v>1715</v>
      </c>
      <c r="C33" s="7714" t="s">
        <v>1777</v>
      </c>
      <c r="D33" s="7714">
        <v>18</v>
      </c>
      <c r="E33" s="7714" t="s">
        <v>1545</v>
      </c>
      <c r="F33" s="7745">
        <v>45685</v>
      </c>
      <c r="G33" s="8110">
        <v>300</v>
      </c>
      <c r="H33" s="7717" t="s">
        <v>35</v>
      </c>
      <c r="I33" s="7717">
        <v>600</v>
      </c>
      <c r="J33" s="7718">
        <v>398</v>
      </c>
      <c r="K33" s="7746">
        <v>45691</v>
      </c>
      <c r="L33" s="7781">
        <v>45710</v>
      </c>
      <c r="M33" s="7736">
        <v>24393</v>
      </c>
      <c r="N33" s="7723">
        <v>85000</v>
      </c>
      <c r="O33" s="7721">
        <f t="shared" si="5"/>
        <v>-215000</v>
      </c>
      <c r="P33" s="7752">
        <f t="shared" si="6"/>
        <v>33830</v>
      </c>
      <c r="Q33" s="7752">
        <f>(P33*0.025)</f>
        <v>845.75</v>
      </c>
      <c r="R33" s="8113">
        <v>2.5</v>
      </c>
      <c r="S33" s="7749" t="s">
        <v>8</v>
      </c>
      <c r="T33" s="7684"/>
      <c r="U33" s="7712"/>
      <c r="V33" s="7713"/>
      <c r="W33" s="7714"/>
      <c r="X33" s="7715"/>
      <c r="Y33" s="7751"/>
      <c r="Z33" s="7717"/>
      <c r="AA33" s="7717"/>
      <c r="AB33" s="7718"/>
      <c r="AC33" s="7719"/>
      <c r="AD33" s="7715"/>
      <c r="AE33" s="7717"/>
      <c r="AF33" s="7721"/>
      <c r="AG33" s="7717"/>
      <c r="AH33" s="7722"/>
      <c r="AI33" s="7722"/>
      <c r="AJ33" s="7723"/>
      <c r="AK33" s="7820"/>
    </row>
    <row r="34" spans="2:37">
      <c r="B34" s="7712" t="s">
        <v>941</v>
      </c>
      <c r="C34" s="7714" t="s">
        <v>1771</v>
      </c>
      <c r="D34" s="7779">
        <v>109</v>
      </c>
      <c r="E34" s="7714" t="s">
        <v>101</v>
      </c>
      <c r="F34" s="7780">
        <v>45622</v>
      </c>
      <c r="G34" s="7751">
        <v>149.5</v>
      </c>
      <c r="H34" s="7717" t="s">
        <v>35</v>
      </c>
      <c r="I34" s="7713">
        <v>299</v>
      </c>
      <c r="J34" s="7722">
        <v>515</v>
      </c>
      <c r="K34" s="7719">
        <v>45667</v>
      </c>
      <c r="L34" s="7720">
        <v>45691</v>
      </c>
      <c r="M34" s="7717">
        <v>24245</v>
      </c>
      <c r="N34" s="7721">
        <v>26500</v>
      </c>
      <c r="O34" s="7721">
        <f t="shared" si="5"/>
        <v>-123000</v>
      </c>
      <c r="P34" s="7756">
        <f t="shared" si="6"/>
        <v>13647.5</v>
      </c>
      <c r="Q34" s="7762">
        <f>(P34*0.05)</f>
        <v>682.375</v>
      </c>
      <c r="R34" s="7714">
        <v>5</v>
      </c>
      <c r="S34" s="7749" t="s">
        <v>8</v>
      </c>
      <c r="T34" s="7684"/>
      <c r="U34" s="7712"/>
      <c r="V34" s="7713"/>
      <c r="W34" s="7714"/>
      <c r="X34" s="7715"/>
      <c r="Y34" s="7751"/>
      <c r="Z34" s="7717"/>
      <c r="AA34" s="7717"/>
      <c r="AB34" s="7718"/>
      <c r="AC34" s="7719"/>
      <c r="AD34" s="7715"/>
      <c r="AE34" s="7717"/>
      <c r="AF34" s="7721"/>
      <c r="AG34" s="7717"/>
      <c r="AH34" s="7722"/>
      <c r="AI34" s="7722"/>
      <c r="AJ34" s="7723"/>
      <c r="AK34" s="7820"/>
    </row>
    <row r="35" spans="2:37">
      <c r="B35" s="7712" t="s">
        <v>941</v>
      </c>
      <c r="C35" s="7714" t="s">
        <v>1772</v>
      </c>
      <c r="D35" s="7779">
        <v>110</v>
      </c>
      <c r="E35" s="7714" t="s">
        <v>101</v>
      </c>
      <c r="F35" s="7780">
        <v>45622</v>
      </c>
      <c r="G35" s="7784">
        <v>60</v>
      </c>
      <c r="H35" s="7717" t="s">
        <v>35</v>
      </c>
      <c r="I35" s="7717">
        <v>120</v>
      </c>
      <c r="J35" s="7722">
        <v>613</v>
      </c>
      <c r="K35" s="7719">
        <v>45667</v>
      </c>
      <c r="L35" s="7720">
        <v>45691</v>
      </c>
      <c r="M35" s="7717">
        <v>24242</v>
      </c>
      <c r="N35" s="7721">
        <v>67500</v>
      </c>
      <c r="O35" s="7721">
        <f t="shared" si="5"/>
        <v>7500</v>
      </c>
      <c r="P35" s="7752">
        <f t="shared" si="6"/>
        <v>41377.5</v>
      </c>
      <c r="Q35" s="7722">
        <f>(P35*0.05)</f>
        <v>2068.875</v>
      </c>
      <c r="R35" s="7714">
        <v>5</v>
      </c>
      <c r="S35" s="7749" t="s">
        <v>8</v>
      </c>
      <c r="T35" s="7684"/>
      <c r="U35" s="7712"/>
      <c r="V35" s="7713"/>
      <c r="W35" s="7714"/>
      <c r="X35" s="7715"/>
      <c r="Y35" s="7751"/>
      <c r="Z35" s="7717"/>
      <c r="AA35" s="7717"/>
      <c r="AB35" s="7718"/>
      <c r="AC35" s="7719"/>
      <c r="AD35" s="7715"/>
      <c r="AE35" s="7717"/>
      <c r="AF35" s="7721"/>
      <c r="AG35" s="7717"/>
      <c r="AH35" s="7722"/>
      <c r="AI35" s="7722"/>
      <c r="AJ35" s="7723"/>
      <c r="AK35" s="7724"/>
    </row>
    <row r="36" spans="2:37">
      <c r="B36" s="7909" t="s">
        <v>941</v>
      </c>
      <c r="C36" s="7714" t="s">
        <v>1773</v>
      </c>
      <c r="D36" s="7779">
        <v>111</v>
      </c>
      <c r="E36" s="7714" t="s">
        <v>101</v>
      </c>
      <c r="F36" s="7780">
        <v>45622</v>
      </c>
      <c r="G36" s="7784">
        <v>35</v>
      </c>
      <c r="H36" s="7717" t="s">
        <v>35</v>
      </c>
      <c r="I36" s="7717">
        <v>87.5</v>
      </c>
      <c r="J36" s="7722">
        <v>1027</v>
      </c>
      <c r="K36" s="7719">
        <v>45667</v>
      </c>
      <c r="L36" s="7720">
        <v>45691</v>
      </c>
      <c r="M36" s="7717">
        <v>24242</v>
      </c>
      <c r="N36" s="7721">
        <v>35600</v>
      </c>
      <c r="O36" s="7721">
        <f t="shared" si="5"/>
        <v>600</v>
      </c>
      <c r="P36" s="7752">
        <f t="shared" si="6"/>
        <v>36561.199999999997</v>
      </c>
      <c r="Q36" s="7722">
        <f>(P36*0.05)</f>
        <v>1828.06</v>
      </c>
      <c r="R36" s="7714">
        <v>5</v>
      </c>
      <c r="S36" s="7749" t="s">
        <v>8</v>
      </c>
      <c r="T36" s="7684"/>
      <c r="U36" s="7865" t="s">
        <v>1714</v>
      </c>
      <c r="V36" s="8338">
        <v>84</v>
      </c>
      <c r="W36" s="7789" t="s">
        <v>101</v>
      </c>
      <c r="X36" s="7790">
        <v>45363</v>
      </c>
      <c r="Y36" s="8349">
        <v>10</v>
      </c>
      <c r="Z36" s="7788" t="s">
        <v>35</v>
      </c>
      <c r="AA36" s="7788">
        <f>(AF36/1000)</f>
        <v>10</v>
      </c>
      <c r="AB36" s="8339">
        <v>400</v>
      </c>
      <c r="AC36" s="7870">
        <v>45376</v>
      </c>
      <c r="AD36" s="8142">
        <v>45370</v>
      </c>
      <c r="AE36" s="7794">
        <v>22414</v>
      </c>
      <c r="AF36" s="8340">
        <v>10000</v>
      </c>
      <c r="AG36" s="8340">
        <v>0</v>
      </c>
      <c r="AH36" s="7791">
        <f>(AF36*AB36/1000)</f>
        <v>4000</v>
      </c>
      <c r="AI36" s="7791">
        <f>(AH36*0.05)</f>
        <v>200</v>
      </c>
      <c r="AJ36" s="7872">
        <v>5</v>
      </c>
      <c r="AK36" s="7821"/>
    </row>
    <row r="37" spans="2:37">
      <c r="B37" s="7750" t="s">
        <v>1222</v>
      </c>
      <c r="C37" s="7717" t="s">
        <v>1547</v>
      </c>
      <c r="D37" s="7779">
        <v>12</v>
      </c>
      <c r="E37" s="7714" t="s">
        <v>796</v>
      </c>
      <c r="F37" s="7780">
        <v>45681</v>
      </c>
      <c r="G37" s="7721">
        <v>20</v>
      </c>
      <c r="H37" s="7717" t="s">
        <v>35</v>
      </c>
      <c r="I37" s="7717">
        <v>50</v>
      </c>
      <c r="J37" s="7722">
        <v>1027</v>
      </c>
      <c r="K37" s="7719">
        <v>45698</v>
      </c>
      <c r="L37" s="7720">
        <v>45695</v>
      </c>
      <c r="M37" s="7717">
        <v>24295</v>
      </c>
      <c r="N37" s="7721">
        <v>20000</v>
      </c>
      <c r="O37" s="7721">
        <f t="shared" si="5"/>
        <v>0</v>
      </c>
      <c r="P37" s="7752">
        <f>(N37*J37/1000)</f>
        <v>20540</v>
      </c>
      <c r="Q37" s="7722">
        <f>(P37*0.05)</f>
        <v>1027</v>
      </c>
      <c r="R37" s="7714">
        <v>5</v>
      </c>
      <c r="S37" s="7749" t="s">
        <v>8</v>
      </c>
      <c r="T37" s="7684"/>
      <c r="U37" s="7865" t="s">
        <v>1713</v>
      </c>
      <c r="V37" s="7866">
        <v>85</v>
      </c>
      <c r="W37" s="7789" t="s">
        <v>101</v>
      </c>
      <c r="X37" s="7999">
        <v>45363</v>
      </c>
      <c r="Y37" s="8135">
        <v>5</v>
      </c>
      <c r="Z37" s="7788" t="s">
        <v>35</v>
      </c>
      <c r="AA37" s="7788">
        <f>(AF37/1000)</f>
        <v>5</v>
      </c>
      <c r="AB37" s="7869">
        <v>400</v>
      </c>
      <c r="AC37" s="7870">
        <v>45376</v>
      </c>
      <c r="AD37" s="8142">
        <v>45370</v>
      </c>
      <c r="AE37" s="7788">
        <v>22414</v>
      </c>
      <c r="AF37" s="7795">
        <v>5000</v>
      </c>
      <c r="AG37" s="7788">
        <f>(AF37-Y37*1000)</f>
        <v>0</v>
      </c>
      <c r="AH37" s="7791">
        <f>(AF37*AB37/1000)</f>
        <v>2000</v>
      </c>
      <c r="AI37" s="7791">
        <f>(AH37*0.05)</f>
        <v>100</v>
      </c>
      <c r="AJ37" s="7872">
        <v>5</v>
      </c>
      <c r="AK37" s="7821"/>
    </row>
    <row r="38" spans="2:37" ht="15" thickBot="1">
      <c r="B38" s="7750" t="s">
        <v>629</v>
      </c>
      <c r="C38" s="7717" t="s">
        <v>1541</v>
      </c>
      <c r="D38" s="7779">
        <v>440</v>
      </c>
      <c r="E38" s="7714">
        <v>7107</v>
      </c>
      <c r="F38" s="7780">
        <v>45687</v>
      </c>
      <c r="G38" s="7721">
        <v>16</v>
      </c>
      <c r="H38" s="7717" t="s">
        <v>35</v>
      </c>
      <c r="I38" s="7717">
        <v>16</v>
      </c>
      <c r="J38" s="7722">
        <v>275.10000000000002</v>
      </c>
      <c r="K38" s="7719">
        <v>45336</v>
      </c>
      <c r="L38" s="7720">
        <v>45698</v>
      </c>
      <c r="M38" s="7717">
        <v>24309</v>
      </c>
      <c r="N38" s="7721">
        <v>16000</v>
      </c>
      <c r="O38" s="7721">
        <f t="shared" si="5"/>
        <v>0</v>
      </c>
      <c r="P38" s="7752">
        <v>5290</v>
      </c>
      <c r="Q38" s="7722">
        <v>264.5</v>
      </c>
      <c r="R38" s="7863">
        <v>5</v>
      </c>
      <c r="S38" s="7737" t="s">
        <v>8</v>
      </c>
      <c r="T38" s="7684"/>
      <c r="U38" s="7823"/>
      <c r="V38" s="7824"/>
      <c r="W38" s="7825"/>
      <c r="X38" s="7826"/>
      <c r="Y38" s="7827"/>
      <c r="Z38" s="7828"/>
      <c r="AA38" s="7828"/>
      <c r="AB38" s="7829"/>
      <c r="AC38" s="7830"/>
      <c r="AD38" s="7826"/>
      <c r="AE38" s="7828"/>
      <c r="AF38" s="7831"/>
      <c r="AG38" s="7828"/>
      <c r="AH38" s="7832"/>
      <c r="AI38" s="7832"/>
      <c r="AJ38" s="7833"/>
      <c r="AK38" s="7778"/>
    </row>
    <row r="39" spans="2:37">
      <c r="B39" s="7750" t="s">
        <v>1543</v>
      </c>
      <c r="C39" s="8047" t="s">
        <v>1774</v>
      </c>
      <c r="D39" s="8398">
        <v>45</v>
      </c>
      <c r="E39" s="8043" t="s">
        <v>36</v>
      </c>
      <c r="F39" s="8104">
        <v>45691</v>
      </c>
      <c r="G39" s="8399">
        <v>30</v>
      </c>
      <c r="H39" s="8372" t="s">
        <v>35</v>
      </c>
      <c r="I39" s="8372">
        <v>75</v>
      </c>
      <c r="J39" s="8045">
        <v>1327</v>
      </c>
      <c r="K39" s="8046">
        <v>45712</v>
      </c>
      <c r="L39" s="8400">
        <v>45710</v>
      </c>
      <c r="M39" s="8047">
        <v>24391</v>
      </c>
      <c r="N39" s="8048">
        <v>30000</v>
      </c>
      <c r="O39" s="8048">
        <f t="shared" si="5"/>
        <v>0</v>
      </c>
      <c r="P39" s="8049">
        <f t="shared" ref="P39:P49" si="7">(N39*J39/1000)</f>
        <v>39810</v>
      </c>
      <c r="Q39" s="8049">
        <f>(P39*0.05)</f>
        <v>1990.5</v>
      </c>
      <c r="R39" s="8050">
        <v>5</v>
      </c>
      <c r="S39" s="7737" t="s">
        <v>8</v>
      </c>
      <c r="T39" s="7684"/>
      <c r="U39" s="7649"/>
      <c r="V39" s="7649"/>
      <c r="W39" s="7649"/>
      <c r="X39" s="7649"/>
      <c r="Y39" s="7649"/>
      <c r="Z39" s="7649"/>
      <c r="AA39" s="7649"/>
      <c r="AB39" s="7649"/>
      <c r="AC39" s="7649"/>
      <c r="AD39" s="7649"/>
      <c r="AE39" s="7649"/>
      <c r="AF39" s="7838"/>
      <c r="AG39" s="7838"/>
      <c r="AH39" s="7649"/>
      <c r="AI39" s="7649"/>
      <c r="AJ39" s="7649"/>
      <c r="AK39" s="7649"/>
    </row>
    <row r="40" spans="2:37">
      <c r="B40" s="7925" t="s">
        <v>1635</v>
      </c>
      <c r="C40" s="7714" t="s">
        <v>1531</v>
      </c>
      <c r="D40" s="7714">
        <v>6</v>
      </c>
      <c r="E40" s="7715" t="s">
        <v>101</v>
      </c>
      <c r="F40" s="7745">
        <v>45674</v>
      </c>
      <c r="G40" s="7716">
        <v>60</v>
      </c>
      <c r="H40" s="7717" t="s">
        <v>35</v>
      </c>
      <c r="I40" s="7713">
        <v>120</v>
      </c>
      <c r="J40" s="7718">
        <v>427</v>
      </c>
      <c r="K40" s="7746">
        <v>45720</v>
      </c>
      <c r="L40" s="7747">
        <v>45692</v>
      </c>
      <c r="M40" s="7736">
        <v>24302</v>
      </c>
      <c r="N40" s="7723">
        <v>21500</v>
      </c>
      <c r="O40" s="7721">
        <f t="shared" si="5"/>
        <v>-38500</v>
      </c>
      <c r="P40" s="7752">
        <f t="shared" si="7"/>
        <v>9180.5</v>
      </c>
      <c r="Q40" s="7752">
        <f>(P40*0.05)</f>
        <v>459.02500000000003</v>
      </c>
      <c r="R40" s="7723">
        <v>5</v>
      </c>
      <c r="S40" s="7757" t="s">
        <v>8</v>
      </c>
      <c r="T40" s="7684"/>
      <c r="U40" s="7649"/>
      <c r="V40" s="7649"/>
      <c r="W40" s="7649"/>
      <c r="X40" s="7649"/>
      <c r="Y40" s="7649"/>
      <c r="Z40" s="7649"/>
      <c r="AA40" s="7649"/>
      <c r="AB40" s="7649"/>
      <c r="AC40" s="7649"/>
      <c r="AD40" s="7649"/>
      <c r="AE40" s="7649"/>
      <c r="AF40" s="7838"/>
      <c r="AG40" s="7838"/>
      <c r="AH40" s="7649"/>
      <c r="AI40" s="7649"/>
      <c r="AJ40" s="7649"/>
      <c r="AK40" s="7649"/>
    </row>
    <row r="41" spans="2:37" ht="15" thickBot="1">
      <c r="B41" s="7750" t="s">
        <v>1715</v>
      </c>
      <c r="C41" s="7717" t="s">
        <v>1709</v>
      </c>
      <c r="D41" s="7714">
        <v>14</v>
      </c>
      <c r="E41" s="7714" t="s">
        <v>1545</v>
      </c>
      <c r="F41" s="7745">
        <v>45559</v>
      </c>
      <c r="G41" s="7728">
        <v>200</v>
      </c>
      <c r="H41" s="7717" t="s">
        <v>35</v>
      </c>
      <c r="I41" s="7717">
        <v>200</v>
      </c>
      <c r="J41" s="7718">
        <v>182.7</v>
      </c>
      <c r="K41" s="7746">
        <v>45589</v>
      </c>
      <c r="L41" s="7781">
        <v>45589</v>
      </c>
      <c r="M41" s="7736">
        <v>24305</v>
      </c>
      <c r="N41" s="7723">
        <v>77000</v>
      </c>
      <c r="O41" s="7721">
        <f t="shared" si="5"/>
        <v>-123000</v>
      </c>
      <c r="P41" s="7752">
        <f t="shared" si="7"/>
        <v>14067.9</v>
      </c>
      <c r="Q41" s="7752">
        <f>(P41*0.025)</f>
        <v>351.69749999999999</v>
      </c>
      <c r="R41" s="8113">
        <v>2.5</v>
      </c>
      <c r="S41" s="7749" t="s">
        <v>8</v>
      </c>
      <c r="T41" s="7684"/>
      <c r="U41" s="7654" t="s">
        <v>1620</v>
      </c>
      <c r="V41" s="7649" t="s">
        <v>1622</v>
      </c>
      <c r="W41" s="7649"/>
      <c r="X41" s="7649"/>
      <c r="Y41" s="7786"/>
      <c r="Z41" s="7649"/>
      <c r="AA41" s="7649"/>
      <c r="AB41" s="7649"/>
      <c r="AC41" s="7650"/>
      <c r="AD41" s="7650"/>
      <c r="AE41" s="7650"/>
      <c r="AF41" s="7650"/>
      <c r="AG41" s="7650"/>
      <c r="AH41" s="7650"/>
      <c r="AI41" s="7650"/>
      <c r="AJ41" s="7650"/>
      <c r="AK41" s="7650"/>
    </row>
    <row r="42" spans="2:37">
      <c r="B42" s="7750" t="s">
        <v>1715</v>
      </c>
      <c r="C42" s="7717" t="s">
        <v>1710</v>
      </c>
      <c r="D42" s="7714">
        <v>15</v>
      </c>
      <c r="E42" s="7714" t="s">
        <v>796</v>
      </c>
      <c r="F42" s="7745">
        <v>45559</v>
      </c>
      <c r="G42" s="7714">
        <v>200</v>
      </c>
      <c r="H42" s="7717" t="s">
        <v>35</v>
      </c>
      <c r="I42" s="7717">
        <v>200</v>
      </c>
      <c r="J42" s="7718">
        <v>147</v>
      </c>
      <c r="K42" s="7746">
        <v>45589</v>
      </c>
      <c r="L42" s="7781">
        <v>45698</v>
      </c>
      <c r="M42" s="7736">
        <v>24305</v>
      </c>
      <c r="N42" s="7723">
        <v>200000</v>
      </c>
      <c r="O42" s="7721">
        <f t="shared" si="5"/>
        <v>0</v>
      </c>
      <c r="P42" s="7752">
        <f t="shared" si="7"/>
        <v>29400</v>
      </c>
      <c r="Q42" s="7752">
        <f>(P42*0.05)</f>
        <v>1470</v>
      </c>
      <c r="R42" s="8113">
        <v>2.5</v>
      </c>
      <c r="S42" s="7749" t="s">
        <v>8</v>
      </c>
      <c r="T42" s="7684"/>
      <c r="U42" s="7656"/>
      <c r="V42" s="7661"/>
      <c r="W42" s="7662" t="s">
        <v>14</v>
      </c>
      <c r="X42" s="7662" t="s">
        <v>12</v>
      </c>
      <c r="Y42" s="7662"/>
      <c r="Z42" s="7662"/>
      <c r="AA42" s="7662"/>
      <c r="AB42" s="7662" t="s">
        <v>15</v>
      </c>
      <c r="AC42" s="7662" t="s">
        <v>12</v>
      </c>
      <c r="AD42" s="7662" t="s">
        <v>12</v>
      </c>
      <c r="AE42" s="7662"/>
      <c r="AF42" s="7662"/>
      <c r="AG42" s="7662"/>
      <c r="AH42" s="7662"/>
      <c r="AI42" s="7662" t="s">
        <v>0</v>
      </c>
      <c r="AJ42" s="7663"/>
      <c r="AK42" s="7664"/>
    </row>
    <row r="43" spans="2:37">
      <c r="B43" s="7750" t="s">
        <v>1715</v>
      </c>
      <c r="C43" s="7717" t="s">
        <v>1712</v>
      </c>
      <c r="D43" s="7714">
        <v>17</v>
      </c>
      <c r="E43" s="7714" t="s">
        <v>1545</v>
      </c>
      <c r="F43" s="7745">
        <v>45559</v>
      </c>
      <c r="G43" s="7728">
        <v>200</v>
      </c>
      <c r="H43" s="7717" t="s">
        <v>35</v>
      </c>
      <c r="I43" s="7717">
        <f>(G43)</f>
        <v>200</v>
      </c>
      <c r="J43" s="7718">
        <v>159</v>
      </c>
      <c r="K43" s="7746">
        <v>45670</v>
      </c>
      <c r="L43" s="7781">
        <v>45696</v>
      </c>
      <c r="M43" s="7736">
        <v>24300</v>
      </c>
      <c r="N43" s="7723">
        <v>200000</v>
      </c>
      <c r="O43" s="7721">
        <f t="shared" si="5"/>
        <v>0</v>
      </c>
      <c r="P43" s="7752">
        <f t="shared" si="7"/>
        <v>31800</v>
      </c>
      <c r="Q43" s="7752">
        <f>(P43*0.025)</f>
        <v>795</v>
      </c>
      <c r="R43" s="8113">
        <v>2.5</v>
      </c>
      <c r="S43" s="7873" t="s">
        <v>8</v>
      </c>
      <c r="T43" s="7684"/>
      <c r="U43" s="7660" t="s">
        <v>4</v>
      </c>
      <c r="V43" s="7666" t="s">
        <v>18</v>
      </c>
      <c r="W43" s="7667" t="s">
        <v>19</v>
      </c>
      <c r="X43" s="7667" t="s">
        <v>19</v>
      </c>
      <c r="Y43" s="7667" t="s">
        <v>20</v>
      </c>
      <c r="Z43" s="7667" t="s">
        <v>21</v>
      </c>
      <c r="AA43" s="7667" t="s">
        <v>1559</v>
      </c>
      <c r="AB43" s="7667" t="s">
        <v>22</v>
      </c>
      <c r="AC43" s="7667" t="s">
        <v>23</v>
      </c>
      <c r="AD43" s="7667" t="s">
        <v>23</v>
      </c>
      <c r="AE43" s="7667" t="s">
        <v>24</v>
      </c>
      <c r="AF43" s="7667" t="s">
        <v>20</v>
      </c>
      <c r="AG43" s="7667" t="s">
        <v>25</v>
      </c>
      <c r="AH43" s="7667" t="s">
        <v>0</v>
      </c>
      <c r="AI43" s="7667" t="s">
        <v>1363</v>
      </c>
      <c r="AJ43" s="7668" t="s">
        <v>1388</v>
      </c>
      <c r="AK43" s="7669" t="s">
        <v>26</v>
      </c>
    </row>
    <row r="44" spans="2:37" ht="15" thickBot="1">
      <c r="B44" s="7750" t="s">
        <v>792</v>
      </c>
      <c r="C44" s="7714" t="s">
        <v>1764</v>
      </c>
      <c r="D44" s="7714">
        <v>504</v>
      </c>
      <c r="E44" s="7714" t="s">
        <v>36</v>
      </c>
      <c r="F44" s="7745">
        <v>45672</v>
      </c>
      <c r="G44" s="7751">
        <v>49</v>
      </c>
      <c r="H44" s="7717" t="s">
        <v>35</v>
      </c>
      <c r="I44" s="7717">
        <f>(G44*1000/500)</f>
        <v>98</v>
      </c>
      <c r="J44" s="7718">
        <v>544</v>
      </c>
      <c r="K44" s="7746">
        <v>45681</v>
      </c>
      <c r="L44" s="7781">
        <v>45696</v>
      </c>
      <c r="M44" s="7736">
        <v>24299</v>
      </c>
      <c r="N44" s="7723">
        <v>50000</v>
      </c>
      <c r="O44" s="7721">
        <f t="shared" si="5"/>
        <v>1000</v>
      </c>
      <c r="P44" s="7752">
        <f t="shared" si="7"/>
        <v>27200</v>
      </c>
      <c r="Q44" s="7752">
        <f t="shared" ref="Q44:Q49" si="8">(P44*0.05)</f>
        <v>1360</v>
      </c>
      <c r="R44" s="7723">
        <v>5</v>
      </c>
      <c r="S44" s="8168" t="s">
        <v>8</v>
      </c>
      <c r="T44" s="7684"/>
      <c r="U44" s="7665"/>
      <c r="V44" s="7685"/>
      <c r="W44" s="7686" t="s">
        <v>3</v>
      </c>
      <c r="X44" s="7686" t="s">
        <v>18</v>
      </c>
      <c r="Y44" s="7686"/>
      <c r="Z44" s="7686"/>
      <c r="AA44" s="7686"/>
      <c r="AB44" s="7686" t="s">
        <v>21</v>
      </c>
      <c r="AC44" s="7686" t="s">
        <v>27</v>
      </c>
      <c r="AD44" s="7686" t="s">
        <v>28</v>
      </c>
      <c r="AE44" s="7686"/>
      <c r="AF44" s="7686"/>
      <c r="AG44" s="7686"/>
      <c r="AH44" s="7686"/>
      <c r="AI44" s="7686" t="s">
        <v>11</v>
      </c>
      <c r="AJ44" s="7687"/>
      <c r="AK44" s="7688"/>
    </row>
    <row r="45" spans="2:37">
      <c r="B45" s="7750" t="s">
        <v>792</v>
      </c>
      <c r="C45" s="7714" t="s">
        <v>1766</v>
      </c>
      <c r="D45" s="7736">
        <v>509</v>
      </c>
      <c r="E45" s="7714" t="s">
        <v>36</v>
      </c>
      <c r="F45" s="7745">
        <v>45694</v>
      </c>
      <c r="G45" s="7753">
        <v>12.5</v>
      </c>
      <c r="H45" s="7761" t="s">
        <v>35</v>
      </c>
      <c r="I45" s="7761">
        <v>25</v>
      </c>
      <c r="J45" s="7754">
        <v>615</v>
      </c>
      <c r="K45" s="7746">
        <v>45699</v>
      </c>
      <c r="L45" s="7781">
        <v>45710</v>
      </c>
      <c r="M45" s="7736">
        <v>24391</v>
      </c>
      <c r="N45" s="7755">
        <v>12500</v>
      </c>
      <c r="O45" s="7721">
        <f t="shared" si="5"/>
        <v>0</v>
      </c>
      <c r="P45" s="7756">
        <f t="shared" si="7"/>
        <v>7687.5</v>
      </c>
      <c r="Q45" s="7756">
        <f t="shared" si="8"/>
        <v>384.375</v>
      </c>
      <c r="R45" s="7723">
        <v>5</v>
      </c>
      <c r="S45" s="7874" t="s">
        <v>8</v>
      </c>
      <c r="T45" s="7684"/>
      <c r="U45" s="7801"/>
      <c r="V45" s="7802"/>
      <c r="W45" s="7803"/>
      <c r="X45" s="7804"/>
      <c r="Y45" s="7894"/>
      <c r="Z45" s="7806"/>
      <c r="AA45" s="7806"/>
      <c r="AB45" s="7807"/>
      <c r="AC45" s="7808"/>
      <c r="AD45" s="7895"/>
      <c r="AE45" s="7803"/>
      <c r="AF45" s="7810"/>
      <c r="AG45" s="7896"/>
      <c r="AH45" s="7811"/>
      <c r="AI45" s="7811"/>
      <c r="AJ45" s="7812"/>
      <c r="AK45" s="7897"/>
    </row>
    <row r="46" spans="2:37">
      <c r="B46" s="7750" t="s">
        <v>792</v>
      </c>
      <c r="C46" s="7714" t="s">
        <v>1764</v>
      </c>
      <c r="D46" s="7714">
        <v>510</v>
      </c>
      <c r="E46" s="7714" t="s">
        <v>36</v>
      </c>
      <c r="F46" s="7745">
        <v>45694</v>
      </c>
      <c r="G46" s="7751">
        <v>150</v>
      </c>
      <c r="H46" s="7717" t="s">
        <v>35</v>
      </c>
      <c r="I46" s="7717">
        <v>300</v>
      </c>
      <c r="J46" s="7718">
        <v>544</v>
      </c>
      <c r="K46" s="7746">
        <v>45699</v>
      </c>
      <c r="L46" s="7781">
        <v>45710</v>
      </c>
      <c r="M46" s="7736">
        <v>24391</v>
      </c>
      <c r="N46" s="7723">
        <v>150000</v>
      </c>
      <c r="O46" s="7721">
        <f t="shared" si="5"/>
        <v>0</v>
      </c>
      <c r="P46" s="7752">
        <f t="shared" si="7"/>
        <v>81600</v>
      </c>
      <c r="Q46" s="7752">
        <f t="shared" si="8"/>
        <v>4080</v>
      </c>
      <c r="R46" s="7723">
        <v>5</v>
      </c>
      <c r="S46" s="7711" t="s">
        <v>8</v>
      </c>
      <c r="T46" s="7684"/>
      <c r="U46" s="7712"/>
      <c r="V46" s="7713"/>
      <c r="W46" s="7714"/>
      <c r="X46" s="7715"/>
      <c r="Y46" s="7751"/>
      <c r="Z46" s="7717"/>
      <c r="AA46" s="7717"/>
      <c r="AB46" s="7718"/>
      <c r="AC46" s="7719"/>
      <c r="AD46" s="7763"/>
      <c r="AE46" s="7717"/>
      <c r="AF46" s="7717"/>
      <c r="AG46" s="7717"/>
      <c r="AH46" s="7722"/>
      <c r="AI46" s="7722"/>
      <c r="AJ46" s="7723"/>
      <c r="AK46" s="7770"/>
    </row>
    <row r="47" spans="2:37">
      <c r="B47" s="7750" t="s">
        <v>792</v>
      </c>
      <c r="C47" s="7714" t="s">
        <v>1765</v>
      </c>
      <c r="D47" s="7813">
        <v>511</v>
      </c>
      <c r="E47" s="7714" t="s">
        <v>36</v>
      </c>
      <c r="F47" s="7745">
        <v>45694</v>
      </c>
      <c r="G47" s="7814">
        <v>1</v>
      </c>
      <c r="H47" s="7717" t="s">
        <v>35</v>
      </c>
      <c r="I47" s="7717">
        <v>2</v>
      </c>
      <c r="J47" s="7815">
        <v>655</v>
      </c>
      <c r="K47" s="7746">
        <v>45699</v>
      </c>
      <c r="L47" s="7781">
        <v>45710</v>
      </c>
      <c r="M47" s="7736">
        <v>24391</v>
      </c>
      <c r="N47" s="7817">
        <v>1000</v>
      </c>
      <c r="O47" s="7721">
        <f t="shared" si="5"/>
        <v>0</v>
      </c>
      <c r="P47" s="7818">
        <f t="shared" si="7"/>
        <v>655</v>
      </c>
      <c r="Q47" s="7818">
        <f t="shared" si="8"/>
        <v>32.75</v>
      </c>
      <c r="R47" s="7723">
        <v>5</v>
      </c>
      <c r="S47" s="7711" t="s">
        <v>8</v>
      </c>
      <c r="T47" s="7684"/>
      <c r="U47" s="7712"/>
      <c r="V47" s="7713"/>
      <c r="W47" s="7714"/>
      <c r="X47" s="7715"/>
      <c r="Y47" s="7751"/>
      <c r="Z47" s="7717"/>
      <c r="AA47" s="7717"/>
      <c r="AB47" s="7718"/>
      <c r="AC47" s="7719"/>
      <c r="AD47" s="7763"/>
      <c r="AE47" s="7717"/>
      <c r="AF47" s="7721"/>
      <c r="AG47" s="7717"/>
      <c r="AH47" s="7722"/>
      <c r="AI47" s="7722"/>
      <c r="AJ47" s="7723"/>
      <c r="AK47" s="7770"/>
    </row>
    <row r="48" spans="2:37">
      <c r="B48" s="7750" t="s">
        <v>792</v>
      </c>
      <c r="C48" s="7714" t="s">
        <v>1767</v>
      </c>
      <c r="D48" s="7714">
        <v>512</v>
      </c>
      <c r="E48" s="7714" t="s">
        <v>36</v>
      </c>
      <c r="F48" s="7745">
        <v>45694</v>
      </c>
      <c r="G48" s="7751">
        <v>15</v>
      </c>
      <c r="H48" s="7717" t="s">
        <v>35</v>
      </c>
      <c r="I48" s="7713">
        <f>(G48*1000/500)</f>
        <v>30</v>
      </c>
      <c r="J48" s="7718">
        <v>427</v>
      </c>
      <c r="K48" s="7746">
        <v>45699</v>
      </c>
      <c r="L48" s="7781">
        <v>45710</v>
      </c>
      <c r="M48" s="7736">
        <v>24391</v>
      </c>
      <c r="N48" s="7723">
        <v>15000</v>
      </c>
      <c r="O48" s="7721">
        <f t="shared" si="5"/>
        <v>0</v>
      </c>
      <c r="P48" s="7752">
        <f t="shared" si="7"/>
        <v>6405</v>
      </c>
      <c r="Q48" s="7752">
        <f t="shared" si="8"/>
        <v>320.25</v>
      </c>
      <c r="R48" s="7723">
        <v>5</v>
      </c>
      <c r="S48" s="8140" t="s">
        <v>8</v>
      </c>
      <c r="T48" s="7684"/>
      <c r="U48" s="7898"/>
      <c r="V48" s="7899"/>
      <c r="W48" s="7880"/>
      <c r="X48" s="7900"/>
      <c r="Y48" s="7901"/>
      <c r="Z48" s="7902"/>
      <c r="AA48" s="7902"/>
      <c r="AB48" s="7903"/>
      <c r="AC48" s="7904"/>
      <c r="AD48" s="7905"/>
      <c r="AE48" s="7902"/>
      <c r="AF48" s="7906"/>
      <c r="AG48" s="7902"/>
      <c r="AH48" s="7907"/>
      <c r="AI48" s="7907"/>
      <c r="AJ48" s="7908"/>
      <c r="AK48" s="7770"/>
    </row>
    <row r="49" spans="2:37">
      <c r="B49" s="7750" t="s">
        <v>792</v>
      </c>
      <c r="C49" s="7717" t="s">
        <v>1768</v>
      </c>
      <c r="D49" s="7717">
        <v>513</v>
      </c>
      <c r="E49" s="7714" t="s">
        <v>36</v>
      </c>
      <c r="F49" s="7745">
        <v>45694</v>
      </c>
      <c r="G49" s="7735">
        <v>8</v>
      </c>
      <c r="H49" s="7717" t="s">
        <v>35</v>
      </c>
      <c r="I49" s="7717">
        <v>20</v>
      </c>
      <c r="J49" s="7722">
        <v>1328</v>
      </c>
      <c r="K49" s="7746">
        <v>45699</v>
      </c>
      <c r="L49" s="7781">
        <v>45710</v>
      </c>
      <c r="M49" s="7736">
        <v>24391</v>
      </c>
      <c r="N49" s="7721">
        <v>8000</v>
      </c>
      <c r="O49" s="7721">
        <f t="shared" si="5"/>
        <v>0</v>
      </c>
      <c r="P49" s="7722">
        <f t="shared" si="7"/>
        <v>10624</v>
      </c>
      <c r="Q49" s="7722">
        <f t="shared" si="8"/>
        <v>531.20000000000005</v>
      </c>
      <c r="R49" s="7748">
        <v>5</v>
      </c>
      <c r="S49" s="7711" t="s">
        <v>8</v>
      </c>
      <c r="T49" s="7684"/>
      <c r="U49" s="7712"/>
      <c r="V49" s="7713"/>
      <c r="W49" s="7714"/>
      <c r="X49" s="7715"/>
      <c r="Y49" s="7751"/>
      <c r="Z49" s="7717"/>
      <c r="AA49" s="7717"/>
      <c r="AB49" s="7718"/>
      <c r="AC49" s="7719"/>
      <c r="AD49" s="7763"/>
      <c r="AE49" s="7717"/>
      <c r="AF49" s="7721"/>
      <c r="AG49" s="7717"/>
      <c r="AH49" s="7722"/>
      <c r="AI49" s="7722"/>
      <c r="AJ49" s="7723"/>
      <c r="AK49" s="7770"/>
    </row>
    <row r="50" spans="2:37">
      <c r="B50" s="7670"/>
      <c r="C50" s="7673"/>
      <c r="D50" s="7673"/>
      <c r="E50" s="7673"/>
      <c r="F50" s="7953"/>
      <c r="G50" s="7962"/>
      <c r="H50" s="7671"/>
      <c r="I50" s="7671"/>
      <c r="J50" s="7732"/>
      <c r="K50" s="7955"/>
      <c r="L50" s="7958"/>
      <c r="M50" s="7952"/>
      <c r="N50" s="7682"/>
      <c r="O50" s="7680"/>
      <c r="P50" s="7727"/>
      <c r="Q50" s="7727"/>
      <c r="R50" s="7682"/>
      <c r="S50" s="7749"/>
      <c r="T50" s="7684"/>
      <c r="U50" s="8342" t="s">
        <v>1621</v>
      </c>
      <c r="V50" s="8344">
        <v>4</v>
      </c>
      <c r="W50" s="7794" t="s">
        <v>796</v>
      </c>
      <c r="X50" s="7790">
        <v>45483</v>
      </c>
      <c r="Y50" s="8345">
        <v>10</v>
      </c>
      <c r="Z50" s="8323" t="s">
        <v>35</v>
      </c>
      <c r="AA50" s="8323">
        <v>10</v>
      </c>
      <c r="AB50" s="8346">
        <v>350</v>
      </c>
      <c r="AC50" s="7792">
        <v>45484</v>
      </c>
      <c r="AD50" s="8336">
        <v>45483</v>
      </c>
      <c r="AE50" s="7794">
        <v>22877</v>
      </c>
      <c r="AF50" s="8347">
        <v>10000</v>
      </c>
      <c r="AG50" s="8333">
        <f>(AF50-Y50*1000)</f>
        <v>0</v>
      </c>
      <c r="AH50" s="8348">
        <v>7600</v>
      </c>
      <c r="AI50" s="8348">
        <v>380</v>
      </c>
      <c r="AJ50" s="8334">
        <v>5</v>
      </c>
      <c r="AK50" s="7770"/>
    </row>
    <row r="51" spans="2:37" ht="15" thickBot="1">
      <c r="B51" s="7670"/>
      <c r="C51" s="7673"/>
      <c r="D51" s="8402"/>
      <c r="E51" s="7673"/>
      <c r="F51" s="7953"/>
      <c r="G51" s="8403"/>
      <c r="H51" s="7671"/>
      <c r="I51" s="7671"/>
      <c r="J51" s="8404"/>
      <c r="K51" s="7955"/>
      <c r="L51" s="7958"/>
      <c r="M51" s="7952"/>
      <c r="N51" s="8405"/>
      <c r="O51" s="7680"/>
      <c r="P51" s="8406"/>
      <c r="Q51" s="8406"/>
      <c r="R51" s="7682"/>
      <c r="S51" s="7749"/>
      <c r="T51" s="7684"/>
      <c r="U51" s="7772"/>
      <c r="V51" s="7773"/>
      <c r="W51" s="7774"/>
      <c r="X51" s="7775"/>
      <c r="Y51" s="7775"/>
      <c r="Z51" s="7775"/>
      <c r="AA51" s="7775"/>
      <c r="AB51" s="7775"/>
      <c r="AC51" s="7775"/>
      <c r="AD51" s="7775"/>
      <c r="AE51" s="7775"/>
      <c r="AF51" s="7776"/>
      <c r="AG51" s="7776"/>
      <c r="AH51" s="7775"/>
      <c r="AI51" s="7775"/>
      <c r="AJ51" s="7777"/>
      <c r="AK51" s="7778"/>
    </row>
    <row r="52" spans="2:37" ht="15" thickBot="1">
      <c r="B52" s="7889"/>
      <c r="C52" s="7890"/>
      <c r="D52" s="7890"/>
      <c r="E52" s="7890"/>
      <c r="F52" s="7890"/>
      <c r="G52" s="7890"/>
      <c r="H52" s="7890"/>
      <c r="I52" s="7890"/>
      <c r="J52" s="7890"/>
      <c r="K52" s="7890"/>
      <c r="L52" s="7891"/>
      <c r="M52" s="7890"/>
      <c r="N52" s="7890"/>
      <c r="O52" s="7890"/>
      <c r="P52" s="7892">
        <f>SUM(P31:P51)</f>
        <v>471248.9</v>
      </c>
      <c r="Q52" s="7892">
        <f>SUM(Q31:Q51)</f>
        <v>21569.997500000001</v>
      </c>
      <c r="R52" s="7890"/>
      <c r="S52" s="8146"/>
      <c r="T52" s="7684"/>
      <c r="U52" s="7684"/>
      <c r="V52" s="7684"/>
      <c r="W52" s="7782"/>
      <c r="X52" s="7650"/>
      <c r="Y52" s="7650"/>
      <c r="Z52" s="7650"/>
      <c r="AA52" s="7650"/>
      <c r="AB52" s="7650"/>
      <c r="AC52" s="7650"/>
      <c r="AD52" s="7650"/>
      <c r="AE52" s="7650"/>
      <c r="AF52" s="7650"/>
      <c r="AG52" s="7650"/>
      <c r="AH52" s="7650"/>
      <c r="AI52" s="7650"/>
      <c r="AJ52" s="7650"/>
      <c r="AK52" s="7650"/>
    </row>
    <row r="53" spans="2:37">
      <c r="B53" s="7684"/>
      <c r="C53" s="7684"/>
      <c r="D53" s="7684"/>
      <c r="E53" s="7684"/>
      <c r="F53" s="7684"/>
      <c r="G53" s="7684"/>
      <c r="H53" s="7684"/>
      <c r="I53" s="7684"/>
      <c r="J53" s="7684"/>
      <c r="K53" s="7684"/>
      <c r="L53" s="7684"/>
      <c r="M53" s="7684"/>
      <c r="N53" s="7684"/>
      <c r="O53" s="7684"/>
      <c r="P53" s="7684"/>
      <c r="Q53" s="7684"/>
      <c r="R53" s="7684"/>
      <c r="S53" s="7684"/>
      <c r="T53" s="7684"/>
      <c r="U53" s="7684"/>
      <c r="V53" s="7684"/>
      <c r="W53" s="7782"/>
      <c r="X53" s="7650"/>
      <c r="Y53" s="7650"/>
      <c r="Z53" s="7650"/>
      <c r="AA53" s="7650"/>
      <c r="AB53" s="7650"/>
      <c r="AC53" s="7650"/>
      <c r="AD53" s="7650"/>
      <c r="AE53" s="7650"/>
      <c r="AF53" s="7650"/>
      <c r="AG53" s="7650"/>
      <c r="AH53" s="7650"/>
      <c r="AI53" s="7650"/>
      <c r="AJ53" s="7650"/>
      <c r="AK53" s="7650"/>
    </row>
    <row r="54" spans="2:37" ht="18" thickBot="1">
      <c r="B54" s="7652" t="s">
        <v>1681</v>
      </c>
      <c r="C54" s="7652"/>
      <c r="D54" s="7650"/>
      <c r="E54" s="7650"/>
      <c r="F54" s="7650"/>
      <c r="G54" s="7650"/>
      <c r="H54" s="7650"/>
      <c r="I54" s="7650"/>
      <c r="J54" s="7650"/>
      <c r="K54" s="7650"/>
      <c r="L54" s="7650"/>
      <c r="M54" s="7650"/>
      <c r="N54" s="7650"/>
      <c r="O54" s="7650"/>
      <c r="P54" s="7650"/>
      <c r="Q54" s="7650"/>
      <c r="R54" s="7650"/>
      <c r="S54" s="7650"/>
      <c r="T54" s="7684"/>
      <c r="U54" s="7654" t="s">
        <v>1392</v>
      </c>
      <c r="V54" s="7684"/>
      <c r="W54" s="7910" t="s">
        <v>1393</v>
      </c>
      <c r="X54" s="7650"/>
      <c r="Y54" s="7650"/>
      <c r="Z54" s="7650"/>
      <c r="AA54" s="7650"/>
      <c r="AB54" s="7650"/>
      <c r="AC54" s="7650"/>
      <c r="AD54" s="7650"/>
      <c r="AE54" s="7650"/>
      <c r="AF54" s="7650"/>
      <c r="AG54" s="7650"/>
      <c r="AH54" s="7650"/>
      <c r="AI54" s="7650"/>
      <c r="AJ54" s="7650"/>
      <c r="AK54" s="7650"/>
    </row>
    <row r="55" spans="2:37">
      <c r="B55" s="7656"/>
      <c r="C55" s="7656"/>
      <c r="D55" s="7656"/>
      <c r="E55" s="7656" t="s">
        <v>14</v>
      </c>
      <c r="F55" s="7656" t="s">
        <v>12</v>
      </c>
      <c r="G55" s="7656"/>
      <c r="H55" s="7656"/>
      <c r="I55" s="7656"/>
      <c r="J55" s="7656" t="s">
        <v>15</v>
      </c>
      <c r="K55" s="7656" t="s">
        <v>12</v>
      </c>
      <c r="L55" s="7656" t="s">
        <v>12</v>
      </c>
      <c r="M55" s="7656"/>
      <c r="N55" s="7656"/>
      <c r="O55" s="7656"/>
      <c r="P55" s="7656"/>
      <c r="Q55" s="7656" t="s">
        <v>0</v>
      </c>
      <c r="R55" s="7656"/>
      <c r="S55" s="7656"/>
      <c r="T55" s="7684"/>
      <c r="U55" s="7656"/>
      <c r="V55" s="7661"/>
      <c r="W55" s="7662" t="s">
        <v>14</v>
      </c>
      <c r="X55" s="7662" t="s">
        <v>12</v>
      </c>
      <c r="Y55" s="7662"/>
      <c r="Z55" s="7662"/>
      <c r="AA55" s="7662"/>
      <c r="AB55" s="7662" t="s">
        <v>15</v>
      </c>
      <c r="AC55" s="7662" t="s">
        <v>12</v>
      </c>
      <c r="AD55" s="7662" t="s">
        <v>12</v>
      </c>
      <c r="AE55" s="7662"/>
      <c r="AF55" s="7662"/>
      <c r="AG55" s="7662"/>
      <c r="AH55" s="7662"/>
      <c r="AI55" s="7662" t="s">
        <v>0</v>
      </c>
      <c r="AJ55" s="7663"/>
      <c r="AK55" s="7664"/>
    </row>
    <row r="56" spans="2:37">
      <c r="B56" s="7660" t="s">
        <v>3</v>
      </c>
      <c r="C56" s="7660" t="s">
        <v>4</v>
      </c>
      <c r="D56" s="7660" t="s">
        <v>18</v>
      </c>
      <c r="E56" s="7660" t="s">
        <v>19</v>
      </c>
      <c r="F56" s="7660" t="s">
        <v>19</v>
      </c>
      <c r="G56" s="7660" t="s">
        <v>20</v>
      </c>
      <c r="H56" s="7660" t="s">
        <v>21</v>
      </c>
      <c r="I56" s="7660" t="s">
        <v>1559</v>
      </c>
      <c r="J56" s="7660" t="s">
        <v>22</v>
      </c>
      <c r="K56" s="7660" t="s">
        <v>23</v>
      </c>
      <c r="L56" s="7660" t="s">
        <v>23</v>
      </c>
      <c r="M56" s="7660" t="s">
        <v>1227</v>
      </c>
      <c r="N56" s="7660" t="s">
        <v>20</v>
      </c>
      <c r="O56" s="7660" t="s">
        <v>25</v>
      </c>
      <c r="P56" s="7660" t="s">
        <v>0</v>
      </c>
      <c r="Q56" s="7660" t="s">
        <v>1363</v>
      </c>
      <c r="R56" s="7660" t="s">
        <v>1388</v>
      </c>
      <c r="S56" s="7660" t="s">
        <v>26</v>
      </c>
      <c r="T56" s="7684"/>
      <c r="U56" s="7660" t="s">
        <v>4</v>
      </c>
      <c r="V56" s="7666" t="s">
        <v>18</v>
      </c>
      <c r="W56" s="7667" t="s">
        <v>19</v>
      </c>
      <c r="X56" s="7667" t="s">
        <v>19</v>
      </c>
      <c r="Y56" s="7667" t="s">
        <v>20</v>
      </c>
      <c r="Z56" s="7667" t="s">
        <v>21</v>
      </c>
      <c r="AA56" s="7667" t="s">
        <v>1559</v>
      </c>
      <c r="AB56" s="7667" t="s">
        <v>22</v>
      </c>
      <c r="AC56" s="7667" t="s">
        <v>23</v>
      </c>
      <c r="AD56" s="7667" t="s">
        <v>23</v>
      </c>
      <c r="AE56" s="7667" t="s">
        <v>24</v>
      </c>
      <c r="AF56" s="7667" t="s">
        <v>20</v>
      </c>
      <c r="AG56" s="7667" t="s">
        <v>25</v>
      </c>
      <c r="AH56" s="7667" t="s">
        <v>0</v>
      </c>
      <c r="AI56" s="7667" t="s">
        <v>1363</v>
      </c>
      <c r="AJ56" s="7668" t="s">
        <v>1388</v>
      </c>
      <c r="AK56" s="7669" t="s">
        <v>26</v>
      </c>
    </row>
    <row r="57" spans="2:37" ht="15" thickBot="1">
      <c r="B57" s="7665"/>
      <c r="C57" s="7665"/>
      <c r="D57" s="7665"/>
      <c r="E57" s="7665" t="s">
        <v>3</v>
      </c>
      <c r="F57" s="7665" t="s">
        <v>18</v>
      </c>
      <c r="G57" s="7665"/>
      <c r="H57" s="7665"/>
      <c r="I57" s="7665"/>
      <c r="J57" s="7665" t="s">
        <v>21</v>
      </c>
      <c r="K57" s="7665" t="s">
        <v>27</v>
      </c>
      <c r="L57" s="7665" t="s">
        <v>28</v>
      </c>
      <c r="M57" s="7665"/>
      <c r="N57" s="7665"/>
      <c r="O57" s="7665"/>
      <c r="P57" s="7665"/>
      <c r="Q57" s="7665" t="s">
        <v>11</v>
      </c>
      <c r="R57" s="7665"/>
      <c r="S57" s="7665"/>
      <c r="T57" s="7684"/>
      <c r="U57" s="7665"/>
      <c r="V57" s="7685"/>
      <c r="W57" s="7686" t="s">
        <v>3</v>
      </c>
      <c r="X57" s="7686" t="s">
        <v>18</v>
      </c>
      <c r="Y57" s="7686"/>
      <c r="Z57" s="7686"/>
      <c r="AA57" s="7686"/>
      <c r="AB57" s="7686" t="s">
        <v>21</v>
      </c>
      <c r="AC57" s="7686" t="s">
        <v>27</v>
      </c>
      <c r="AD57" s="7686" t="s">
        <v>28</v>
      </c>
      <c r="AE57" s="7686"/>
      <c r="AF57" s="7686"/>
      <c r="AG57" s="7686"/>
      <c r="AH57" s="7686"/>
      <c r="AI57" s="7686" t="s">
        <v>11</v>
      </c>
      <c r="AJ57" s="7687"/>
      <c r="AK57" s="7688"/>
    </row>
    <row r="58" spans="2:37">
      <c r="B58" s="8481" t="s">
        <v>1635</v>
      </c>
      <c r="C58" s="7692" t="s">
        <v>1531</v>
      </c>
      <c r="D58" s="7794">
        <v>6</v>
      </c>
      <c r="E58" s="7790" t="s">
        <v>101</v>
      </c>
      <c r="F58" s="7790">
        <v>45674</v>
      </c>
      <c r="G58" s="8337">
        <v>38.5</v>
      </c>
      <c r="H58" s="8323" t="s">
        <v>35</v>
      </c>
      <c r="I58" s="7788">
        <f>(G58*1000/500)</f>
        <v>77</v>
      </c>
      <c r="J58" s="8332">
        <v>0</v>
      </c>
      <c r="K58" s="7792">
        <v>45720</v>
      </c>
      <c r="L58" s="7793">
        <v>45720</v>
      </c>
      <c r="M58" s="7794"/>
      <c r="N58" s="8334">
        <v>38500</v>
      </c>
      <c r="O58" s="8333">
        <f t="shared" ref="O58:O64" si="9">(N58-G58*1000)</f>
        <v>0</v>
      </c>
      <c r="P58" s="8335">
        <f t="shared" ref="P58:P64" si="10">(N58*J58/1000)</f>
        <v>0</v>
      </c>
      <c r="Q58" s="8335">
        <v>0</v>
      </c>
      <c r="R58" s="8334">
        <v>5</v>
      </c>
      <c r="S58" s="8480" t="s">
        <v>88</v>
      </c>
      <c r="T58" s="7684"/>
      <c r="U58" s="7801"/>
      <c r="V58" s="7912"/>
      <c r="W58" s="7714"/>
      <c r="X58" s="7804"/>
      <c r="Y58" s="7913"/>
      <c r="Z58" s="7806"/>
      <c r="AA58" s="7806"/>
      <c r="AB58" s="7914"/>
      <c r="AC58" s="7808"/>
      <c r="AD58" s="7804"/>
      <c r="AE58" s="7806"/>
      <c r="AF58" s="7896"/>
      <c r="AG58" s="7896"/>
      <c r="AH58" s="7915"/>
      <c r="AI58" s="7916"/>
      <c r="AJ58" s="7803"/>
      <c r="AK58" s="7917"/>
    </row>
    <row r="59" spans="2:37">
      <c r="B59" s="7750" t="s">
        <v>1543</v>
      </c>
      <c r="C59" s="7717" t="s">
        <v>1774</v>
      </c>
      <c r="D59" s="7759">
        <v>46</v>
      </c>
      <c r="E59" s="7714" t="s">
        <v>36</v>
      </c>
      <c r="F59" s="7715">
        <v>45691</v>
      </c>
      <c r="G59" s="7864">
        <v>60</v>
      </c>
      <c r="H59" s="7761" t="s">
        <v>35</v>
      </c>
      <c r="I59" s="7761">
        <v>120</v>
      </c>
      <c r="J59" s="7762">
        <v>1327</v>
      </c>
      <c r="K59" s="7719">
        <v>45723</v>
      </c>
      <c r="L59" s="7720">
        <v>45733</v>
      </c>
      <c r="M59" s="7717">
        <v>24530</v>
      </c>
      <c r="N59" s="7721">
        <v>60000</v>
      </c>
      <c r="O59" s="7721">
        <f t="shared" si="9"/>
        <v>0</v>
      </c>
      <c r="P59" s="7722">
        <f t="shared" si="10"/>
        <v>79620</v>
      </c>
      <c r="Q59" s="7722">
        <f t="shared" ref="Q59:Q71" si="11">(P59*0.05)</f>
        <v>3981</v>
      </c>
      <c r="R59" s="7723">
        <v>5</v>
      </c>
      <c r="S59" s="7749" t="s">
        <v>8</v>
      </c>
      <c r="T59" s="7684"/>
      <c r="U59" s="7738"/>
      <c r="V59" s="7739"/>
      <c r="W59" s="7740"/>
      <c r="X59" s="7741"/>
      <c r="Y59" s="7741"/>
      <c r="Z59" s="7741"/>
      <c r="AA59" s="7741"/>
      <c r="AB59" s="7741"/>
      <c r="AC59" s="7741"/>
      <c r="AD59" s="7741"/>
      <c r="AE59" s="7741"/>
      <c r="AF59" s="7918"/>
      <c r="AG59" s="7918"/>
      <c r="AH59" s="7741"/>
      <c r="AI59" s="7741"/>
      <c r="AJ59" s="7743"/>
      <c r="AK59" s="7724"/>
    </row>
    <row r="60" spans="2:37">
      <c r="B60" s="7750" t="s">
        <v>1543</v>
      </c>
      <c r="C60" s="7717" t="s">
        <v>1708</v>
      </c>
      <c r="D60" s="7759">
        <v>49</v>
      </c>
      <c r="E60" s="7714" t="s">
        <v>796</v>
      </c>
      <c r="F60" s="7715">
        <v>45709</v>
      </c>
      <c r="G60" s="7911">
        <v>10</v>
      </c>
      <c r="H60" s="7761" t="s">
        <v>35</v>
      </c>
      <c r="I60" s="7761">
        <v>25</v>
      </c>
      <c r="J60" s="7762">
        <v>1327</v>
      </c>
      <c r="K60" s="7719">
        <v>45723</v>
      </c>
      <c r="L60" s="7763">
        <v>45733</v>
      </c>
      <c r="M60" s="7717">
        <v>24530</v>
      </c>
      <c r="N60" s="7721">
        <v>10000</v>
      </c>
      <c r="O60" s="7721">
        <f t="shared" si="9"/>
        <v>0</v>
      </c>
      <c r="P60" s="7722">
        <f t="shared" si="10"/>
        <v>13270</v>
      </c>
      <c r="Q60" s="7722">
        <f t="shared" si="11"/>
        <v>663.5</v>
      </c>
      <c r="R60" s="7723">
        <v>5</v>
      </c>
      <c r="S60" s="7749" t="s">
        <v>8</v>
      </c>
      <c r="T60" s="7684"/>
      <c r="U60" s="7738"/>
      <c r="V60" s="7739"/>
      <c r="W60" s="7740"/>
      <c r="X60" s="7741"/>
      <c r="Y60" s="7741"/>
      <c r="Z60" s="7741"/>
      <c r="AA60" s="7741"/>
      <c r="AB60" s="7741"/>
      <c r="AC60" s="7741"/>
      <c r="AD60" s="7741"/>
      <c r="AE60" s="7741"/>
      <c r="AF60" s="7918"/>
      <c r="AG60" s="7918"/>
      <c r="AH60" s="7741"/>
      <c r="AI60" s="7741"/>
      <c r="AJ60" s="7743"/>
      <c r="AK60" s="7724"/>
    </row>
    <row r="61" spans="2:37">
      <c r="B61" s="7750" t="s">
        <v>1543</v>
      </c>
      <c r="C61" s="7761" t="s">
        <v>1740</v>
      </c>
      <c r="D61" s="7759">
        <v>50</v>
      </c>
      <c r="E61" s="7714" t="s">
        <v>796</v>
      </c>
      <c r="F61" s="7715">
        <v>45709</v>
      </c>
      <c r="G61" s="7911">
        <v>10</v>
      </c>
      <c r="H61" s="7761" t="s">
        <v>35</v>
      </c>
      <c r="I61" s="7761">
        <v>25</v>
      </c>
      <c r="J61" s="7762">
        <v>1327</v>
      </c>
      <c r="K61" s="7719">
        <v>45723</v>
      </c>
      <c r="L61" s="7763">
        <v>45733</v>
      </c>
      <c r="M61" s="7717">
        <v>24530</v>
      </c>
      <c r="N61" s="7721">
        <v>10000</v>
      </c>
      <c r="O61" s="7721">
        <f t="shared" si="9"/>
        <v>0</v>
      </c>
      <c r="P61" s="7722">
        <f t="shared" si="10"/>
        <v>13270</v>
      </c>
      <c r="Q61" s="7722">
        <f t="shared" si="11"/>
        <v>663.5</v>
      </c>
      <c r="R61" s="7723">
        <v>5</v>
      </c>
      <c r="S61" s="7749" t="s">
        <v>8</v>
      </c>
      <c r="T61" s="7684"/>
      <c r="U61" s="7738"/>
      <c r="V61" s="7739"/>
      <c r="W61" s="7740"/>
      <c r="X61" s="7741"/>
      <c r="Y61" s="7741"/>
      <c r="Z61" s="7741"/>
      <c r="AA61" s="7741"/>
      <c r="AB61" s="7741"/>
      <c r="AC61" s="7741"/>
      <c r="AD61" s="7741"/>
      <c r="AE61" s="7741"/>
      <c r="AF61" s="7918"/>
      <c r="AG61" s="7918"/>
      <c r="AH61" s="7741"/>
      <c r="AI61" s="7741"/>
      <c r="AJ61" s="7743"/>
      <c r="AK61" s="7724"/>
    </row>
    <row r="62" spans="2:37">
      <c r="B62" s="8176" t="s">
        <v>941</v>
      </c>
      <c r="C62" s="8043" t="s">
        <v>1771</v>
      </c>
      <c r="D62" s="8178">
        <v>109</v>
      </c>
      <c r="E62" s="8043" t="s">
        <v>101</v>
      </c>
      <c r="F62" s="8044">
        <v>45622</v>
      </c>
      <c r="G62" s="8105">
        <v>123</v>
      </c>
      <c r="H62" s="8047" t="s">
        <v>35</v>
      </c>
      <c r="I62" s="8112">
        <v>246</v>
      </c>
      <c r="J62" s="8049">
        <v>515</v>
      </c>
      <c r="K62" s="8046">
        <v>45667</v>
      </c>
      <c r="L62" s="8400">
        <v>45721</v>
      </c>
      <c r="M62" s="8047">
        <v>24458</v>
      </c>
      <c r="N62" s="8048">
        <v>123000</v>
      </c>
      <c r="O62" s="8048">
        <f t="shared" si="9"/>
        <v>0</v>
      </c>
      <c r="P62" s="8181">
        <f t="shared" si="10"/>
        <v>63345</v>
      </c>
      <c r="Q62" s="8045">
        <f t="shared" si="11"/>
        <v>3167.25</v>
      </c>
      <c r="R62" s="8043">
        <v>5</v>
      </c>
      <c r="S62" s="7749" t="s">
        <v>8</v>
      </c>
      <c r="T62" s="7684"/>
      <c r="U62" s="7738"/>
      <c r="V62" s="7739"/>
      <c r="W62" s="7740"/>
      <c r="X62" s="7741"/>
      <c r="Y62" s="7741"/>
      <c r="Z62" s="7741"/>
      <c r="AA62" s="7741"/>
      <c r="AB62" s="7741"/>
      <c r="AC62" s="7741"/>
      <c r="AD62" s="7741"/>
      <c r="AE62" s="7741"/>
      <c r="AF62" s="7918"/>
      <c r="AG62" s="7918"/>
      <c r="AH62" s="7741"/>
      <c r="AI62" s="7741"/>
      <c r="AJ62" s="7743"/>
      <c r="AK62" s="7724"/>
    </row>
    <row r="63" spans="2:37">
      <c r="B63" s="8176" t="s">
        <v>941</v>
      </c>
      <c r="C63" s="8043" t="s">
        <v>1773</v>
      </c>
      <c r="D63" s="8178">
        <v>112</v>
      </c>
      <c r="E63" s="8043" t="s">
        <v>101</v>
      </c>
      <c r="F63" s="8044">
        <v>45701</v>
      </c>
      <c r="G63" s="8438">
        <v>250</v>
      </c>
      <c r="H63" s="8047" t="s">
        <v>35</v>
      </c>
      <c r="I63" s="8047">
        <v>625</v>
      </c>
      <c r="J63" s="8049">
        <v>1027</v>
      </c>
      <c r="K63" s="8046">
        <v>45705</v>
      </c>
      <c r="L63" s="8400">
        <v>45721</v>
      </c>
      <c r="M63" s="8047">
        <v>24458</v>
      </c>
      <c r="N63" s="8048">
        <v>100800</v>
      </c>
      <c r="O63" s="8048">
        <f t="shared" si="9"/>
        <v>-149200</v>
      </c>
      <c r="P63" s="8108">
        <f t="shared" si="10"/>
        <v>103521.60000000001</v>
      </c>
      <c r="Q63" s="8049">
        <f t="shared" si="11"/>
        <v>5176.0800000000008</v>
      </c>
      <c r="R63" s="8043">
        <v>5</v>
      </c>
      <c r="S63" s="7749" t="s">
        <v>8</v>
      </c>
      <c r="T63" s="7684"/>
      <c r="U63" s="7738"/>
      <c r="V63" s="7739"/>
      <c r="W63" s="7740"/>
      <c r="X63" s="7741"/>
      <c r="Y63" s="7741"/>
      <c r="Z63" s="7741"/>
      <c r="AA63" s="7741"/>
      <c r="AB63" s="7741"/>
      <c r="AC63" s="7741"/>
      <c r="AD63" s="7741"/>
      <c r="AE63" s="7741"/>
      <c r="AF63" s="7918"/>
      <c r="AG63" s="7918"/>
      <c r="AH63" s="7741"/>
      <c r="AI63" s="7741"/>
      <c r="AJ63" s="7743"/>
      <c r="AK63" s="7724"/>
    </row>
    <row r="64" spans="2:37">
      <c r="B64" s="8185" t="s">
        <v>941</v>
      </c>
      <c r="C64" s="8043" t="s">
        <v>1773</v>
      </c>
      <c r="D64" s="8178">
        <v>112</v>
      </c>
      <c r="E64" s="8043" t="s">
        <v>101</v>
      </c>
      <c r="F64" s="8044">
        <v>45701</v>
      </c>
      <c r="G64" s="8487">
        <v>149.19999999999999</v>
      </c>
      <c r="H64" s="8047" t="s">
        <v>35</v>
      </c>
      <c r="I64" s="8047">
        <v>373</v>
      </c>
      <c r="J64" s="8049">
        <v>1027</v>
      </c>
      <c r="K64" s="8046">
        <v>45705</v>
      </c>
      <c r="L64" s="8400">
        <v>45747</v>
      </c>
      <c r="M64" s="8047">
        <v>24606</v>
      </c>
      <c r="N64" s="8048">
        <v>116800</v>
      </c>
      <c r="O64" s="8048">
        <f t="shared" si="9"/>
        <v>-32400</v>
      </c>
      <c r="P64" s="8108">
        <f t="shared" si="10"/>
        <v>119953.60000000001</v>
      </c>
      <c r="Q64" s="8049">
        <f t="shared" si="11"/>
        <v>5997.68</v>
      </c>
      <c r="R64" s="8043">
        <v>5</v>
      </c>
      <c r="S64" s="7749" t="s">
        <v>8</v>
      </c>
      <c r="T64" s="7684"/>
      <c r="U64" s="7738"/>
      <c r="V64" s="7739"/>
      <c r="W64" s="7740"/>
      <c r="X64" s="7741"/>
      <c r="Y64" s="7741"/>
      <c r="Z64" s="7741"/>
      <c r="AA64" s="7741"/>
      <c r="AB64" s="7741"/>
      <c r="AC64" s="7741"/>
      <c r="AD64" s="7741"/>
      <c r="AE64" s="7741"/>
      <c r="AF64" s="7918"/>
      <c r="AG64" s="7918"/>
      <c r="AH64" s="7741"/>
      <c r="AI64" s="7741"/>
      <c r="AJ64" s="7743"/>
      <c r="AK64" s="7724"/>
    </row>
    <row r="65" spans="2:37">
      <c r="B65" s="8176" t="s">
        <v>941</v>
      </c>
      <c r="C65" s="8043" t="s">
        <v>1771</v>
      </c>
      <c r="D65" s="8178">
        <v>113</v>
      </c>
      <c r="E65" s="8043" t="s">
        <v>101</v>
      </c>
      <c r="F65" s="8044">
        <v>45701</v>
      </c>
      <c r="G65" s="8105">
        <v>150</v>
      </c>
      <c r="H65" s="8047" t="s">
        <v>35</v>
      </c>
      <c r="I65" s="8112">
        <v>300</v>
      </c>
      <c r="J65" s="8049">
        <v>571</v>
      </c>
      <c r="K65" s="8046">
        <v>45705</v>
      </c>
      <c r="L65" s="8400">
        <v>45747</v>
      </c>
      <c r="M65" s="8047">
        <v>24606</v>
      </c>
      <c r="N65" s="8048">
        <v>166000</v>
      </c>
      <c r="O65" s="8048">
        <f>(N65-G65*1000)</f>
        <v>16000</v>
      </c>
      <c r="P65" s="8181">
        <f>(N65*J65/1000)</f>
        <v>94786</v>
      </c>
      <c r="Q65" s="8045">
        <f t="shared" si="11"/>
        <v>4739.3</v>
      </c>
      <c r="R65" s="8043">
        <v>5</v>
      </c>
      <c r="S65" s="7749" t="s">
        <v>8</v>
      </c>
      <c r="T65" s="7684"/>
      <c r="U65" s="7764"/>
      <c r="V65" s="7765"/>
      <c r="W65" s="7766"/>
      <c r="X65" s="7767"/>
      <c r="Y65" s="7767"/>
      <c r="Z65" s="7767"/>
      <c r="AA65" s="7767"/>
      <c r="AB65" s="7767"/>
      <c r="AC65" s="7767"/>
      <c r="AD65" s="7767"/>
      <c r="AE65" s="7767"/>
      <c r="AF65" s="7920"/>
      <c r="AG65" s="7920"/>
      <c r="AH65" s="7767"/>
      <c r="AI65" s="7767"/>
      <c r="AJ65" s="7769"/>
      <c r="AK65" s="7770"/>
    </row>
    <row r="66" spans="2:37">
      <c r="B66" s="8103" t="s">
        <v>792</v>
      </c>
      <c r="C66" s="8043" t="s">
        <v>1766</v>
      </c>
      <c r="D66" s="8369">
        <v>514</v>
      </c>
      <c r="E66" s="8043" t="s">
        <v>36</v>
      </c>
      <c r="F66" s="8370">
        <v>45709</v>
      </c>
      <c r="G66" s="8371">
        <v>16</v>
      </c>
      <c r="H66" s="8372" t="s">
        <v>35</v>
      </c>
      <c r="I66" s="8372">
        <v>32</v>
      </c>
      <c r="J66" s="8373">
        <v>615</v>
      </c>
      <c r="K66" s="8107">
        <v>45716</v>
      </c>
      <c r="L66" s="8374">
        <v>45725</v>
      </c>
      <c r="M66" s="8369">
        <v>24494</v>
      </c>
      <c r="N66" s="8375">
        <v>16000</v>
      </c>
      <c r="O66" s="8048">
        <f t="shared" ref="O66:O76" si="12">(N66-G66*1000)</f>
        <v>0</v>
      </c>
      <c r="P66" s="8181">
        <f t="shared" ref="P66:P76" si="13">(N66*J66/1000)</f>
        <v>9840</v>
      </c>
      <c r="Q66" s="8181">
        <f t="shared" si="11"/>
        <v>492</v>
      </c>
      <c r="R66" s="8050">
        <v>5</v>
      </c>
      <c r="S66" s="7749" t="s">
        <v>8</v>
      </c>
      <c r="T66" s="7684"/>
      <c r="U66" s="7764"/>
      <c r="V66" s="7765"/>
      <c r="W66" s="7766"/>
      <c r="X66" s="7767"/>
      <c r="Y66" s="7767"/>
      <c r="Z66" s="7767"/>
      <c r="AA66" s="7767"/>
      <c r="AB66" s="7767"/>
      <c r="AC66" s="7767"/>
      <c r="AD66" s="7767"/>
      <c r="AE66" s="7767"/>
      <c r="AF66" s="7920"/>
      <c r="AG66" s="7920"/>
      <c r="AH66" s="7767"/>
      <c r="AI66" s="7767"/>
      <c r="AJ66" s="7769"/>
      <c r="AK66" s="7770"/>
    </row>
    <row r="67" spans="2:37" ht="15" thickBot="1">
      <c r="B67" s="8103" t="s">
        <v>792</v>
      </c>
      <c r="C67" s="8043" t="s">
        <v>1764</v>
      </c>
      <c r="D67" s="8043">
        <v>515</v>
      </c>
      <c r="E67" s="8043" t="s">
        <v>36</v>
      </c>
      <c r="F67" s="8370">
        <v>45709</v>
      </c>
      <c r="G67" s="8105">
        <v>260</v>
      </c>
      <c r="H67" s="8047" t="s">
        <v>35</v>
      </c>
      <c r="I67" s="8047">
        <v>520</v>
      </c>
      <c r="J67" s="8106">
        <v>544</v>
      </c>
      <c r="K67" s="8107">
        <v>45716</v>
      </c>
      <c r="L67" s="8374">
        <v>45725</v>
      </c>
      <c r="M67" s="8369">
        <v>24494</v>
      </c>
      <c r="N67" s="8050">
        <v>172500</v>
      </c>
      <c r="O67" s="8048">
        <f t="shared" si="12"/>
        <v>-87500</v>
      </c>
      <c r="P67" s="8108">
        <f t="shared" si="13"/>
        <v>93840</v>
      </c>
      <c r="Q67" s="8108">
        <f t="shared" si="11"/>
        <v>4692</v>
      </c>
      <c r="R67" s="8050">
        <v>5</v>
      </c>
      <c r="S67" s="7749" t="s">
        <v>8</v>
      </c>
      <c r="T67" s="7684"/>
      <c r="U67" s="7772"/>
      <c r="V67" s="7773"/>
      <c r="W67" s="7774"/>
      <c r="X67" s="7775"/>
      <c r="Y67" s="7775"/>
      <c r="Z67" s="7775"/>
      <c r="AA67" s="7775"/>
      <c r="AB67" s="7775"/>
      <c r="AC67" s="7775"/>
      <c r="AD67" s="7775"/>
      <c r="AE67" s="7775"/>
      <c r="AF67" s="7921"/>
      <c r="AG67" s="7921"/>
      <c r="AH67" s="7775"/>
      <c r="AI67" s="7775"/>
      <c r="AJ67" s="7777"/>
      <c r="AK67" s="7778"/>
    </row>
    <row r="68" spans="2:37">
      <c r="B68" s="8103" t="s">
        <v>792</v>
      </c>
      <c r="C68" s="8043" t="s">
        <v>1765</v>
      </c>
      <c r="D68" s="8376">
        <v>516</v>
      </c>
      <c r="E68" s="8043" t="s">
        <v>36</v>
      </c>
      <c r="F68" s="8370">
        <v>45709</v>
      </c>
      <c r="G68" s="8377">
        <v>4</v>
      </c>
      <c r="H68" s="8047" t="s">
        <v>35</v>
      </c>
      <c r="I68" s="8047">
        <v>8</v>
      </c>
      <c r="J68" s="8378">
        <v>655</v>
      </c>
      <c r="K68" s="8107">
        <v>45716</v>
      </c>
      <c r="L68" s="8374">
        <v>45725</v>
      </c>
      <c r="M68" s="8369">
        <v>24494</v>
      </c>
      <c r="N68" s="8379">
        <v>4000</v>
      </c>
      <c r="O68" s="8048">
        <f t="shared" si="12"/>
        <v>0</v>
      </c>
      <c r="P68" s="8380">
        <f t="shared" si="13"/>
        <v>2620</v>
      </c>
      <c r="Q68" s="8380">
        <f t="shared" si="11"/>
        <v>131</v>
      </c>
      <c r="R68" s="8050">
        <v>5</v>
      </c>
      <c r="S68" s="7749" t="s">
        <v>8</v>
      </c>
      <c r="T68" s="7684"/>
      <c r="U68" s="7684"/>
      <c r="V68" s="7684"/>
      <c r="W68" s="7782"/>
      <c r="X68" s="7650"/>
      <c r="Y68" s="7650"/>
      <c r="Z68" s="7650"/>
      <c r="AA68" s="7650"/>
      <c r="AB68" s="7650"/>
      <c r="AC68" s="7650"/>
      <c r="AD68" s="7650"/>
      <c r="AE68" s="7650"/>
      <c r="AF68" s="7783"/>
      <c r="AG68" s="7783"/>
      <c r="AH68" s="7650"/>
      <c r="AI68" s="7650"/>
      <c r="AJ68" s="7649"/>
      <c r="AK68" s="7650"/>
    </row>
    <row r="69" spans="2:37">
      <c r="B69" s="8103" t="s">
        <v>792</v>
      </c>
      <c r="C69" s="8381" t="s">
        <v>1769</v>
      </c>
      <c r="D69" s="8047">
        <v>517</v>
      </c>
      <c r="E69" s="8043" t="s">
        <v>36</v>
      </c>
      <c r="F69" s="8370">
        <v>45709</v>
      </c>
      <c r="G69" s="8382">
        <v>40</v>
      </c>
      <c r="H69" s="8047" t="s">
        <v>35</v>
      </c>
      <c r="I69" s="8047">
        <v>100</v>
      </c>
      <c r="J69" s="8049">
        <v>1328</v>
      </c>
      <c r="K69" s="8107">
        <v>45716</v>
      </c>
      <c r="L69" s="8374">
        <v>45725</v>
      </c>
      <c r="M69" s="8369">
        <v>24494</v>
      </c>
      <c r="N69" s="8048">
        <v>40000</v>
      </c>
      <c r="O69" s="8048">
        <f t="shared" si="12"/>
        <v>0</v>
      </c>
      <c r="P69" s="8049">
        <f t="shared" si="13"/>
        <v>53120</v>
      </c>
      <c r="Q69" s="8049">
        <f t="shared" si="11"/>
        <v>2656</v>
      </c>
      <c r="R69" s="8383">
        <v>5</v>
      </c>
      <c r="S69" s="7749" t="s">
        <v>8</v>
      </c>
      <c r="T69" s="7684"/>
      <c r="U69" s="7684"/>
      <c r="V69" s="7684"/>
      <c r="W69" s="7782"/>
      <c r="X69" s="7650"/>
      <c r="Y69" s="7650"/>
      <c r="Z69" s="7650"/>
      <c r="AA69" s="7650"/>
      <c r="AB69" s="7650"/>
      <c r="AC69" s="7650"/>
      <c r="AD69" s="7650"/>
      <c r="AE69" s="7650"/>
      <c r="AF69" s="7783"/>
      <c r="AG69" s="7783"/>
      <c r="AH69" s="7650"/>
      <c r="AI69" s="7650"/>
      <c r="AJ69" s="7649"/>
      <c r="AK69" s="7650"/>
    </row>
    <row r="70" spans="2:37" ht="15" thickBot="1">
      <c r="B70" s="8103" t="s">
        <v>792</v>
      </c>
      <c r="C70" s="8043" t="s">
        <v>1767</v>
      </c>
      <c r="D70" s="8043">
        <v>518</v>
      </c>
      <c r="E70" s="8043" t="s">
        <v>36</v>
      </c>
      <c r="F70" s="8370">
        <v>45709</v>
      </c>
      <c r="G70" s="8105">
        <v>24</v>
      </c>
      <c r="H70" s="8047" t="s">
        <v>35</v>
      </c>
      <c r="I70" s="8112">
        <f>(G70*1000/500)</f>
        <v>48</v>
      </c>
      <c r="J70" s="8106">
        <v>427</v>
      </c>
      <c r="K70" s="8107">
        <v>45716</v>
      </c>
      <c r="L70" s="8374">
        <v>45725</v>
      </c>
      <c r="M70" s="8369">
        <v>24494</v>
      </c>
      <c r="N70" s="8050">
        <v>24000</v>
      </c>
      <c r="O70" s="8048">
        <f t="shared" si="12"/>
        <v>0</v>
      </c>
      <c r="P70" s="8108">
        <f t="shared" si="13"/>
        <v>10248</v>
      </c>
      <c r="Q70" s="8108">
        <f t="shared" si="11"/>
        <v>512.4</v>
      </c>
      <c r="R70" s="8050">
        <v>5</v>
      </c>
      <c r="S70" s="7749" t="s">
        <v>8</v>
      </c>
      <c r="T70" s="7684"/>
      <c r="U70" s="7654" t="s">
        <v>1642</v>
      </c>
      <c r="V70" s="7684"/>
      <c r="W70" s="7910" t="s">
        <v>1643</v>
      </c>
      <c r="X70" s="7650"/>
      <c r="Y70" s="7650"/>
      <c r="Z70" s="7650"/>
      <c r="AA70" s="7650"/>
      <c r="AB70" s="7650"/>
      <c r="AC70" s="7650"/>
      <c r="AD70" s="7650"/>
      <c r="AE70" s="7650"/>
      <c r="AF70" s="7650"/>
      <c r="AG70" s="7650"/>
      <c r="AH70" s="7650"/>
      <c r="AI70" s="7650"/>
      <c r="AJ70" s="7650"/>
      <c r="AK70" s="7650"/>
    </row>
    <row r="71" spans="2:37">
      <c r="B71" s="8103" t="s">
        <v>792</v>
      </c>
      <c r="C71" s="8047" t="s">
        <v>1768</v>
      </c>
      <c r="D71" s="8047">
        <v>519</v>
      </c>
      <c r="E71" s="8043" t="s">
        <v>36</v>
      </c>
      <c r="F71" s="8104">
        <v>45709</v>
      </c>
      <c r="G71" s="8382">
        <v>10</v>
      </c>
      <c r="H71" s="8047" t="s">
        <v>35</v>
      </c>
      <c r="I71" s="8047">
        <v>25</v>
      </c>
      <c r="J71" s="8049">
        <v>1328</v>
      </c>
      <c r="K71" s="8046">
        <v>45716</v>
      </c>
      <c r="L71" s="8374">
        <v>45725</v>
      </c>
      <c r="M71" s="8369">
        <v>24494</v>
      </c>
      <c r="N71" s="8048">
        <v>3200</v>
      </c>
      <c r="O71" s="8048">
        <f t="shared" si="12"/>
        <v>-6800</v>
      </c>
      <c r="P71" s="8049">
        <f t="shared" si="13"/>
        <v>4249.6000000000004</v>
      </c>
      <c r="Q71" s="8049">
        <f t="shared" si="11"/>
        <v>212.48000000000002</v>
      </c>
      <c r="R71" s="8383">
        <v>5</v>
      </c>
      <c r="S71" s="7749" t="s">
        <v>8</v>
      </c>
      <c r="T71" s="7684"/>
      <c r="U71" s="7656"/>
      <c r="V71" s="7661"/>
      <c r="W71" s="7662" t="s">
        <v>14</v>
      </c>
      <c r="X71" s="7662" t="s">
        <v>12</v>
      </c>
      <c r="Y71" s="7662"/>
      <c r="Z71" s="7662"/>
      <c r="AA71" s="7662"/>
      <c r="AB71" s="7662" t="s">
        <v>15</v>
      </c>
      <c r="AC71" s="7662" t="s">
        <v>12</v>
      </c>
      <c r="AD71" s="7662" t="s">
        <v>12</v>
      </c>
      <c r="AE71" s="7662"/>
      <c r="AF71" s="7662"/>
      <c r="AG71" s="7662"/>
      <c r="AH71" s="7662"/>
      <c r="AI71" s="7662" t="s">
        <v>0</v>
      </c>
      <c r="AJ71" s="7663"/>
      <c r="AK71" s="7664"/>
    </row>
    <row r="72" spans="2:37">
      <c r="B72" s="7750" t="s">
        <v>1715</v>
      </c>
      <c r="C72" s="7714" t="s">
        <v>1777</v>
      </c>
      <c r="D72" s="7714">
        <v>18</v>
      </c>
      <c r="E72" s="7714" t="s">
        <v>1545</v>
      </c>
      <c r="F72" s="7745">
        <v>45685</v>
      </c>
      <c r="G72" s="8110">
        <v>215</v>
      </c>
      <c r="H72" s="7717" t="s">
        <v>35</v>
      </c>
      <c r="I72" s="7717">
        <v>430</v>
      </c>
      <c r="J72" s="7718">
        <v>398</v>
      </c>
      <c r="K72" s="7746">
        <v>45691</v>
      </c>
      <c r="L72" s="7781">
        <v>45691</v>
      </c>
      <c r="M72" s="7736">
        <v>24495</v>
      </c>
      <c r="N72" s="7723">
        <v>67000</v>
      </c>
      <c r="O72" s="7721">
        <f t="shared" si="12"/>
        <v>-148000</v>
      </c>
      <c r="P72" s="7752">
        <f t="shared" si="13"/>
        <v>26666</v>
      </c>
      <c r="Q72" s="7752">
        <f>(P72*0.025)</f>
        <v>666.65000000000009</v>
      </c>
      <c r="R72" s="8113">
        <v>2.5</v>
      </c>
      <c r="S72" s="7749" t="s">
        <v>8</v>
      </c>
      <c r="T72" s="7684"/>
      <c r="U72" s="7660" t="s">
        <v>4</v>
      </c>
      <c r="V72" s="7666" t="s">
        <v>18</v>
      </c>
      <c r="W72" s="7667" t="s">
        <v>19</v>
      </c>
      <c r="X72" s="7667" t="s">
        <v>19</v>
      </c>
      <c r="Y72" s="7667" t="s">
        <v>20</v>
      </c>
      <c r="Z72" s="7667" t="s">
        <v>21</v>
      </c>
      <c r="AA72" s="7667" t="s">
        <v>1559</v>
      </c>
      <c r="AB72" s="7667" t="s">
        <v>22</v>
      </c>
      <c r="AC72" s="7667" t="s">
        <v>23</v>
      </c>
      <c r="AD72" s="7667" t="s">
        <v>23</v>
      </c>
      <c r="AE72" s="7667" t="s">
        <v>24</v>
      </c>
      <c r="AF72" s="7667" t="s">
        <v>20</v>
      </c>
      <c r="AG72" s="7667" t="s">
        <v>25</v>
      </c>
      <c r="AH72" s="7667" t="s">
        <v>0</v>
      </c>
      <c r="AI72" s="7667" t="s">
        <v>1363</v>
      </c>
      <c r="AJ72" s="7668" t="s">
        <v>1388</v>
      </c>
      <c r="AK72" s="7669" t="s">
        <v>26</v>
      </c>
    </row>
    <row r="73" spans="2:37" ht="15" thickBot="1">
      <c r="B73" s="8482" t="s">
        <v>1635</v>
      </c>
      <c r="C73" s="7789" t="s">
        <v>1531</v>
      </c>
      <c r="D73" s="7789">
        <v>7</v>
      </c>
      <c r="E73" s="7867" t="s">
        <v>101</v>
      </c>
      <c r="F73" s="7790">
        <v>45699</v>
      </c>
      <c r="G73" s="7868">
        <v>39</v>
      </c>
      <c r="H73" s="7788" t="s">
        <v>35</v>
      </c>
      <c r="I73" s="7788">
        <f>(G73*1000/500)</f>
        <v>78</v>
      </c>
      <c r="J73" s="7869">
        <v>0</v>
      </c>
      <c r="K73" s="7792">
        <v>45720</v>
      </c>
      <c r="L73" s="7793">
        <v>45720</v>
      </c>
      <c r="M73" s="7794"/>
      <c r="N73" s="7872">
        <v>39000</v>
      </c>
      <c r="O73" s="7795">
        <f t="shared" si="12"/>
        <v>0</v>
      </c>
      <c r="P73" s="7875">
        <f t="shared" si="13"/>
        <v>0</v>
      </c>
      <c r="Q73" s="7875">
        <v>0</v>
      </c>
      <c r="R73" s="7872">
        <v>5</v>
      </c>
      <c r="S73" s="8480" t="s">
        <v>88</v>
      </c>
      <c r="T73" s="7684"/>
      <c r="U73" s="7665"/>
      <c r="V73" s="7685"/>
      <c r="W73" s="7686" t="s">
        <v>3</v>
      </c>
      <c r="X73" s="7686" t="s">
        <v>18</v>
      </c>
      <c r="Y73" s="7686"/>
      <c r="Z73" s="7686"/>
      <c r="AA73" s="7686"/>
      <c r="AB73" s="7686" t="s">
        <v>21</v>
      </c>
      <c r="AC73" s="7686" t="s">
        <v>27</v>
      </c>
      <c r="AD73" s="7686" t="s">
        <v>28</v>
      </c>
      <c r="AE73" s="7686"/>
      <c r="AF73" s="7686"/>
      <c r="AG73" s="7686"/>
      <c r="AH73" s="7686"/>
      <c r="AI73" s="7686" t="s">
        <v>11</v>
      </c>
      <c r="AJ73" s="7687"/>
      <c r="AK73" s="7688"/>
    </row>
    <row r="74" spans="2:37">
      <c r="B74" s="7750" t="s">
        <v>792</v>
      </c>
      <c r="C74" s="7714" t="s">
        <v>1764</v>
      </c>
      <c r="D74" s="7714">
        <v>515</v>
      </c>
      <c r="E74" s="7714" t="s">
        <v>36</v>
      </c>
      <c r="F74" s="7745">
        <v>45709</v>
      </c>
      <c r="G74" s="7751">
        <v>87.5</v>
      </c>
      <c r="H74" s="7717" t="s">
        <v>35</v>
      </c>
      <c r="I74" s="7717">
        <v>175</v>
      </c>
      <c r="J74" s="7718">
        <v>544</v>
      </c>
      <c r="K74" s="7746">
        <v>45716</v>
      </c>
      <c r="L74" s="7781">
        <v>45733</v>
      </c>
      <c r="M74" s="7736">
        <v>24528</v>
      </c>
      <c r="N74" s="7723">
        <v>82500</v>
      </c>
      <c r="O74" s="7721">
        <f t="shared" si="12"/>
        <v>-5000</v>
      </c>
      <c r="P74" s="7752">
        <f t="shared" si="13"/>
        <v>44880</v>
      </c>
      <c r="Q74" s="7752">
        <f>(P74*0.05)</f>
        <v>2244</v>
      </c>
      <c r="R74" s="7723">
        <v>5</v>
      </c>
      <c r="S74" s="8581" t="s">
        <v>8</v>
      </c>
      <c r="T74" s="7684"/>
      <c r="U74" s="7771" t="s">
        <v>1621</v>
      </c>
      <c r="V74" s="8574">
        <v>2</v>
      </c>
      <c r="W74" s="7736" t="s">
        <v>796</v>
      </c>
      <c r="X74" s="7745">
        <v>45912</v>
      </c>
      <c r="Y74" s="8575">
        <v>25</v>
      </c>
      <c r="Z74" s="7761" t="s">
        <v>35</v>
      </c>
      <c r="AA74" s="7761">
        <v>25</v>
      </c>
      <c r="AB74" s="8576">
        <v>462</v>
      </c>
      <c r="AC74" s="7746">
        <v>45915</v>
      </c>
      <c r="AD74" s="7781">
        <v>45912</v>
      </c>
      <c r="AE74" s="7736">
        <v>25455</v>
      </c>
      <c r="AF74" s="8726">
        <v>25000</v>
      </c>
      <c r="AG74" s="7878">
        <f>(AF74-Y74*1000)</f>
        <v>0</v>
      </c>
      <c r="AH74" s="8727">
        <v>7600</v>
      </c>
      <c r="AI74" s="8727">
        <v>380</v>
      </c>
      <c r="AJ74" s="7755">
        <v>5</v>
      </c>
      <c r="AK74" s="7917"/>
    </row>
    <row r="75" spans="2:37">
      <c r="B75" s="7750" t="s">
        <v>792</v>
      </c>
      <c r="C75" s="7717" t="s">
        <v>1768</v>
      </c>
      <c r="D75" s="7717">
        <v>519</v>
      </c>
      <c r="E75" s="7714" t="s">
        <v>36</v>
      </c>
      <c r="F75" s="7715">
        <v>45709</v>
      </c>
      <c r="G75" s="7735">
        <v>6.8</v>
      </c>
      <c r="H75" s="7717" t="s">
        <v>35</v>
      </c>
      <c r="I75" s="7717">
        <v>3</v>
      </c>
      <c r="J75" s="7722">
        <v>1328</v>
      </c>
      <c r="K75" s="7719">
        <v>45716</v>
      </c>
      <c r="L75" s="7781">
        <v>45733</v>
      </c>
      <c r="M75" s="7736">
        <v>24528</v>
      </c>
      <c r="N75" s="7721">
        <v>6800</v>
      </c>
      <c r="O75" s="7721">
        <f t="shared" si="12"/>
        <v>0</v>
      </c>
      <c r="P75" s="7722">
        <f t="shared" si="13"/>
        <v>9030.4</v>
      </c>
      <c r="Q75" s="7722">
        <f>(P75*0.05)</f>
        <v>451.52</v>
      </c>
      <c r="R75" s="7748">
        <v>5</v>
      </c>
      <c r="S75" s="8581" t="s">
        <v>8</v>
      </c>
      <c r="T75" s="7684"/>
      <c r="U75" s="7738"/>
      <c r="V75" s="7739"/>
      <c r="W75" s="7740"/>
      <c r="X75" s="7741"/>
      <c r="Y75" s="7741"/>
      <c r="Z75" s="7741"/>
      <c r="AA75" s="7741"/>
      <c r="AB75" s="7741"/>
      <c r="AC75" s="7741"/>
      <c r="AD75" s="7741"/>
      <c r="AE75" s="7741"/>
      <c r="AF75" s="7918"/>
      <c r="AG75" s="7918"/>
      <c r="AH75" s="7741"/>
      <c r="AI75" s="7741"/>
      <c r="AJ75" s="7743"/>
      <c r="AK75" s="7724"/>
    </row>
    <row r="76" spans="2:37">
      <c r="B76" s="8103" t="s">
        <v>1715</v>
      </c>
      <c r="C76" s="8043" t="s">
        <v>1777</v>
      </c>
      <c r="D76" s="8043">
        <v>18</v>
      </c>
      <c r="E76" s="8043" t="s">
        <v>1545</v>
      </c>
      <c r="F76" s="8370">
        <v>45685</v>
      </c>
      <c r="G76" s="8478">
        <v>148</v>
      </c>
      <c r="H76" s="8047" t="s">
        <v>35</v>
      </c>
      <c r="I76" s="8047">
        <v>296</v>
      </c>
      <c r="J76" s="8106">
        <v>398</v>
      </c>
      <c r="K76" s="8107">
        <v>45691</v>
      </c>
      <c r="L76" s="8374">
        <v>45734</v>
      </c>
      <c r="M76" s="8369">
        <v>24537</v>
      </c>
      <c r="N76" s="8050">
        <v>95500</v>
      </c>
      <c r="O76" s="8048">
        <f t="shared" si="12"/>
        <v>-52500</v>
      </c>
      <c r="P76" s="8108">
        <f t="shared" si="13"/>
        <v>38009</v>
      </c>
      <c r="Q76" s="8108">
        <f>(P76*0.025)</f>
        <v>950.22500000000002</v>
      </c>
      <c r="R76" s="8479">
        <v>2.5</v>
      </c>
      <c r="S76" s="7873" t="s">
        <v>8</v>
      </c>
      <c r="T76" s="7684"/>
      <c r="U76" s="7738"/>
      <c r="V76" s="7739"/>
      <c r="W76" s="7740"/>
      <c r="X76" s="7741"/>
      <c r="Y76" s="7741"/>
      <c r="Z76" s="7741"/>
      <c r="AA76" s="7741"/>
      <c r="AB76" s="7741"/>
      <c r="AC76" s="7741"/>
      <c r="AD76" s="7741"/>
      <c r="AE76" s="7741"/>
      <c r="AF76" s="7918"/>
      <c r="AG76" s="7918"/>
      <c r="AH76" s="7741"/>
      <c r="AI76" s="7741"/>
      <c r="AJ76" s="7743"/>
      <c r="AK76" s="7724"/>
    </row>
    <row r="77" spans="2:37">
      <c r="B77" s="7670"/>
      <c r="C77" s="7671"/>
      <c r="D77" s="7706"/>
      <c r="E77" s="7673"/>
      <c r="F77" s="7707"/>
      <c r="G77" s="7680"/>
      <c r="H77" s="7671"/>
      <c r="I77" s="7671"/>
      <c r="J77" s="7681"/>
      <c r="K77" s="7678"/>
      <c r="L77" s="7679"/>
      <c r="M77" s="7671"/>
      <c r="N77" s="7680"/>
      <c r="O77" s="7680"/>
      <c r="P77" s="7727"/>
      <c r="Q77" s="7681"/>
      <c r="R77" s="7673"/>
      <c r="S77" s="7749"/>
      <c r="T77" s="7684"/>
      <c r="U77" s="7738"/>
      <c r="V77" s="7739"/>
      <c r="W77" s="7740"/>
      <c r="X77" s="7741"/>
      <c r="Y77" s="7741"/>
      <c r="Z77" s="7741"/>
      <c r="AA77" s="7741"/>
      <c r="AB77" s="7741"/>
      <c r="AC77" s="7741"/>
      <c r="AD77" s="7741"/>
      <c r="AE77" s="7741"/>
      <c r="AF77" s="7918"/>
      <c r="AG77" s="7918"/>
      <c r="AH77" s="7741"/>
      <c r="AI77" s="7741"/>
      <c r="AJ77" s="7743"/>
      <c r="AK77" s="7724"/>
    </row>
    <row r="78" spans="2:37">
      <c r="B78" s="7704"/>
      <c r="C78" s="7725"/>
      <c r="D78" s="7671"/>
      <c r="E78" s="7671"/>
      <c r="F78" s="7953"/>
      <c r="G78" s="7957"/>
      <c r="H78" s="7671"/>
      <c r="I78" s="7671"/>
      <c r="J78" s="7681"/>
      <c r="K78" s="7955"/>
      <c r="L78" s="7958"/>
      <c r="M78" s="7952"/>
      <c r="N78" s="7680"/>
      <c r="O78" s="7680"/>
      <c r="P78" s="7681"/>
      <c r="Q78" s="7681"/>
      <c r="R78" s="7964"/>
      <c r="S78" s="7874"/>
      <c r="T78" s="7684"/>
      <c r="U78" s="7738"/>
      <c r="V78" s="7739"/>
      <c r="W78" s="7740"/>
      <c r="X78" s="7741"/>
      <c r="Y78" s="7741"/>
      <c r="Z78" s="7741"/>
      <c r="AA78" s="7741"/>
      <c r="AB78" s="7741"/>
      <c r="AC78" s="7741"/>
      <c r="AD78" s="7741"/>
      <c r="AE78" s="7741"/>
      <c r="AF78" s="7918"/>
      <c r="AG78" s="7918"/>
      <c r="AH78" s="7741"/>
      <c r="AI78" s="7741"/>
      <c r="AJ78" s="7743"/>
      <c r="AK78" s="7724"/>
    </row>
    <row r="79" spans="2:37" ht="15" thickBot="1">
      <c r="B79" s="7965"/>
      <c r="C79" s="7966"/>
      <c r="D79" s="7967"/>
      <c r="E79" s="7967"/>
      <c r="F79" s="7968"/>
      <c r="G79" s="7969"/>
      <c r="H79" s="7967"/>
      <c r="I79" s="7967"/>
      <c r="J79" s="7970"/>
      <c r="K79" s="7971"/>
      <c r="L79" s="7972"/>
      <c r="M79" s="7973"/>
      <c r="N79" s="7974"/>
      <c r="O79" s="7974"/>
      <c r="P79" s="7975">
        <f>SUM(P59:P78)</f>
        <v>780269.2</v>
      </c>
      <c r="Q79" s="7975">
        <f>SUM(Q58:Q78)</f>
        <v>37396.584999999999</v>
      </c>
      <c r="R79" s="7976"/>
      <c r="S79" s="7977"/>
      <c r="T79" s="7684"/>
      <c r="U79" s="7738"/>
      <c r="V79" s="7739"/>
      <c r="W79" s="7740"/>
      <c r="X79" s="7741"/>
      <c r="Y79" s="7741"/>
      <c r="Z79" s="7741"/>
      <c r="AA79" s="7741"/>
      <c r="AB79" s="7741"/>
      <c r="AC79" s="7741"/>
      <c r="AD79" s="7741"/>
      <c r="AE79" s="7741"/>
      <c r="AF79" s="7918"/>
      <c r="AG79" s="7918"/>
      <c r="AH79" s="7741"/>
      <c r="AI79" s="7741"/>
      <c r="AJ79" s="7743"/>
      <c r="AK79" s="7724"/>
    </row>
    <row r="80" spans="2:37">
      <c r="B80" s="7852"/>
      <c r="C80" s="7855"/>
      <c r="D80" s="7855"/>
      <c r="E80" s="7855"/>
      <c r="F80" s="7853"/>
      <c r="G80" s="7981"/>
      <c r="H80" s="7855"/>
      <c r="I80" s="7855"/>
      <c r="J80" s="7860"/>
      <c r="K80" s="7857"/>
      <c r="L80" s="7853"/>
      <c r="M80" s="7852"/>
      <c r="N80" s="7859"/>
      <c r="O80" s="7859"/>
      <c r="P80" s="7860"/>
      <c r="Q80" s="7860"/>
      <c r="R80" s="7982"/>
      <c r="S80" s="7983"/>
      <c r="T80" s="7684"/>
      <c r="U80" s="7738"/>
      <c r="V80" s="7739"/>
      <c r="W80" s="7740"/>
      <c r="X80" s="7741"/>
      <c r="Y80" s="7741"/>
      <c r="Z80" s="7741"/>
      <c r="AA80" s="7741"/>
      <c r="AB80" s="7741"/>
      <c r="AC80" s="7741"/>
      <c r="AD80" s="7741"/>
      <c r="AE80" s="7741"/>
      <c r="AF80" s="7918"/>
      <c r="AG80" s="7918"/>
      <c r="AH80" s="7741"/>
      <c r="AI80" s="7741"/>
      <c r="AJ80" s="7743"/>
      <c r="AK80" s="7724"/>
    </row>
    <row r="81" spans="2:37" ht="18" thickBot="1">
      <c r="B81" s="7652" t="s">
        <v>1682</v>
      </c>
      <c r="C81" s="7984"/>
      <c r="D81" s="7650"/>
      <c r="E81" s="7650"/>
      <c r="F81" s="7650"/>
      <c r="G81" s="7650"/>
      <c r="H81" s="7650"/>
      <c r="I81" s="7650"/>
      <c r="J81" s="7650"/>
      <c r="K81" s="7650"/>
      <c r="L81" s="7650"/>
      <c r="M81" s="7650"/>
      <c r="N81" s="7650"/>
      <c r="O81" s="7650"/>
      <c r="P81" s="7650"/>
      <c r="Q81" s="7650"/>
      <c r="R81" s="7650"/>
      <c r="S81" s="7650"/>
      <c r="T81" s="7684"/>
      <c r="U81" s="8342"/>
      <c r="V81" s="8344"/>
      <c r="W81" s="7794"/>
      <c r="X81" s="7790"/>
      <c r="Y81" s="8345"/>
      <c r="Z81" s="8323"/>
      <c r="AA81" s="8323"/>
      <c r="AB81" s="8346"/>
      <c r="AC81" s="7792"/>
      <c r="AD81" s="8336"/>
      <c r="AE81" s="7794"/>
      <c r="AF81" s="8347"/>
      <c r="AG81" s="8333"/>
      <c r="AH81" s="8348"/>
      <c r="AI81" s="8348"/>
      <c r="AJ81" s="8334"/>
      <c r="AK81" s="7770"/>
    </row>
    <row r="82" spans="2:37">
      <c r="B82" s="7656"/>
      <c r="C82" s="7656"/>
      <c r="D82" s="7656"/>
      <c r="E82" s="7656" t="s">
        <v>14</v>
      </c>
      <c r="F82" s="7656" t="s">
        <v>12</v>
      </c>
      <c r="G82" s="7656"/>
      <c r="H82" s="7656"/>
      <c r="I82" s="7656"/>
      <c r="J82" s="7656" t="s">
        <v>15</v>
      </c>
      <c r="K82" s="7656" t="s">
        <v>12</v>
      </c>
      <c r="L82" s="7656" t="s">
        <v>12</v>
      </c>
      <c r="M82" s="7656"/>
      <c r="N82" s="7656"/>
      <c r="O82" s="7656"/>
      <c r="P82" s="7656"/>
      <c r="Q82" s="7656" t="s">
        <v>0</v>
      </c>
      <c r="R82" s="7656"/>
      <c r="S82" s="7656"/>
      <c r="T82" s="7684"/>
      <c r="U82" s="7764"/>
      <c r="V82" s="7765"/>
      <c r="W82" s="7766"/>
      <c r="X82" s="7767"/>
      <c r="Y82" s="7767"/>
      <c r="Z82" s="7767"/>
      <c r="AA82" s="7767"/>
      <c r="AB82" s="7767"/>
      <c r="AC82" s="7767"/>
      <c r="AD82" s="7767"/>
      <c r="AE82" s="7767"/>
      <c r="AF82" s="7920"/>
      <c r="AG82" s="7920"/>
      <c r="AH82" s="7767"/>
      <c r="AI82" s="7767"/>
      <c r="AJ82" s="7769"/>
      <c r="AK82" s="7770"/>
    </row>
    <row r="83" spans="2:37" ht="15" thickBot="1">
      <c r="B83" s="7660" t="s">
        <v>3</v>
      </c>
      <c r="C83" s="7660" t="s">
        <v>4</v>
      </c>
      <c r="D83" s="7660" t="s">
        <v>18</v>
      </c>
      <c r="E83" s="7660" t="s">
        <v>19</v>
      </c>
      <c r="F83" s="7660" t="s">
        <v>19</v>
      </c>
      <c r="G83" s="7660" t="s">
        <v>20</v>
      </c>
      <c r="H83" s="7660" t="s">
        <v>21</v>
      </c>
      <c r="I83" s="7660" t="s">
        <v>1559</v>
      </c>
      <c r="J83" s="7660" t="s">
        <v>22</v>
      </c>
      <c r="K83" s="7660" t="s">
        <v>23</v>
      </c>
      <c r="L83" s="7660" t="s">
        <v>23</v>
      </c>
      <c r="M83" s="7660" t="s">
        <v>1227</v>
      </c>
      <c r="N83" s="7660" t="s">
        <v>20</v>
      </c>
      <c r="O83" s="7660" t="s">
        <v>25</v>
      </c>
      <c r="P83" s="7660" t="s">
        <v>0</v>
      </c>
      <c r="Q83" s="7660" t="s">
        <v>1363</v>
      </c>
      <c r="R83" s="7660" t="s">
        <v>1388</v>
      </c>
      <c r="S83" s="7660" t="s">
        <v>26</v>
      </c>
      <c r="T83" s="7684"/>
      <c r="U83" s="7772"/>
      <c r="V83" s="7773"/>
      <c r="W83" s="7774"/>
      <c r="X83" s="7775"/>
      <c r="Y83" s="7775"/>
      <c r="Z83" s="7775"/>
      <c r="AA83" s="7775"/>
      <c r="AB83" s="7775"/>
      <c r="AC83" s="7775"/>
      <c r="AD83" s="7775"/>
      <c r="AE83" s="7775"/>
      <c r="AF83" s="7921"/>
      <c r="AG83" s="7921"/>
      <c r="AH83" s="7775"/>
      <c r="AI83" s="7775"/>
      <c r="AJ83" s="7777"/>
      <c r="AK83" s="7778"/>
    </row>
    <row r="84" spans="2:37" ht="15" thickBot="1">
      <c r="B84" s="7665"/>
      <c r="C84" s="7665"/>
      <c r="D84" s="7665"/>
      <c r="E84" s="7665" t="s">
        <v>3</v>
      </c>
      <c r="F84" s="7665" t="s">
        <v>18</v>
      </c>
      <c r="G84" s="7665"/>
      <c r="H84" s="7665"/>
      <c r="I84" s="7665"/>
      <c r="J84" s="7665" t="s">
        <v>21</v>
      </c>
      <c r="K84" s="7665" t="s">
        <v>27</v>
      </c>
      <c r="L84" s="7665" t="s">
        <v>28</v>
      </c>
      <c r="M84" s="7665"/>
      <c r="N84" s="7665"/>
      <c r="O84" s="7665"/>
      <c r="P84" s="7665"/>
      <c r="Q84" s="7665" t="s">
        <v>11</v>
      </c>
      <c r="R84" s="7665"/>
      <c r="S84" s="7665"/>
      <c r="T84" s="7684"/>
      <c r="U84" s="7684"/>
      <c r="V84" s="7684"/>
      <c r="W84" s="7782"/>
      <c r="X84" s="7650"/>
      <c r="Y84" s="7650"/>
      <c r="Z84" s="7650"/>
      <c r="AA84" s="7650"/>
      <c r="AB84" s="7650"/>
      <c r="AC84" s="7650"/>
      <c r="AD84" s="7650"/>
      <c r="AE84" s="7650"/>
      <c r="AF84" s="7783"/>
      <c r="AG84" s="7783"/>
      <c r="AH84" s="7650"/>
      <c r="AI84" s="7650"/>
      <c r="AJ84" s="7649"/>
      <c r="AK84" s="7650"/>
    </row>
    <row r="85" spans="2:37">
      <c r="B85" s="8485" t="s">
        <v>1543</v>
      </c>
      <c r="C85" s="7806" t="s">
        <v>1774</v>
      </c>
      <c r="D85" s="7993">
        <v>48</v>
      </c>
      <c r="E85" s="7803" t="s">
        <v>36</v>
      </c>
      <c r="F85" s="7804">
        <v>45691</v>
      </c>
      <c r="G85" s="8484">
        <v>60</v>
      </c>
      <c r="H85" s="7806" t="s">
        <v>35</v>
      </c>
      <c r="I85" s="7806">
        <v>150</v>
      </c>
      <c r="J85" s="7916">
        <v>1327</v>
      </c>
      <c r="K85" s="7808">
        <v>45751</v>
      </c>
      <c r="L85" s="7895">
        <v>45762</v>
      </c>
      <c r="M85" s="7806">
        <v>24714</v>
      </c>
      <c r="N85" s="7896">
        <v>50000</v>
      </c>
      <c r="O85" s="7896">
        <f>(N85-G85*1000)</f>
        <v>-10000</v>
      </c>
      <c r="P85" s="7916">
        <f>(N85*J85/1000)</f>
        <v>66350</v>
      </c>
      <c r="Q85" s="7916">
        <f>(P85*0.05)</f>
        <v>3317.5</v>
      </c>
      <c r="R85" s="7812">
        <v>5</v>
      </c>
      <c r="S85" s="7989" t="s">
        <v>8</v>
      </c>
      <c r="T85" s="7684"/>
      <c r="U85" s="7684"/>
      <c r="V85" s="7684"/>
      <c r="W85" s="7782"/>
      <c r="X85" s="7650"/>
      <c r="Y85" s="7650"/>
      <c r="Z85" s="7650"/>
      <c r="AA85" s="7650"/>
      <c r="AB85" s="7650"/>
      <c r="AC85" s="7650"/>
      <c r="AD85" s="7650"/>
      <c r="AE85" s="7650"/>
      <c r="AF85" s="7783"/>
      <c r="AG85" s="7783"/>
      <c r="AH85" s="7650"/>
      <c r="AI85" s="7650"/>
      <c r="AJ85" s="7649"/>
      <c r="AK85" s="7650"/>
    </row>
    <row r="86" spans="2:37" ht="18" thickBot="1">
      <c r="B86" s="8176" t="s">
        <v>522</v>
      </c>
      <c r="C86" s="8047" t="s">
        <v>1385</v>
      </c>
      <c r="D86" s="8112">
        <v>88</v>
      </c>
      <c r="E86" s="8043" t="s">
        <v>796</v>
      </c>
      <c r="F86" s="8044">
        <v>45706</v>
      </c>
      <c r="G86" s="8599">
        <v>20</v>
      </c>
      <c r="H86" s="8047" t="s">
        <v>35</v>
      </c>
      <c r="I86" s="8112">
        <f>(N86/500)</f>
        <v>32</v>
      </c>
      <c r="J86" s="8049">
        <v>544</v>
      </c>
      <c r="K86" s="8046">
        <v>45748</v>
      </c>
      <c r="L86" s="8400">
        <v>45748</v>
      </c>
      <c r="M86" s="8043">
        <v>24618</v>
      </c>
      <c r="N86" s="8050">
        <v>16000</v>
      </c>
      <c r="O86" s="8048">
        <f>(N86-G86*1000)</f>
        <v>-4000</v>
      </c>
      <c r="P86" s="8108">
        <f>(N86*J86/1000)</f>
        <v>8704</v>
      </c>
      <c r="Q86" s="8108">
        <f>(P86*0.05)</f>
        <v>435.20000000000005</v>
      </c>
      <c r="R86" s="8043">
        <v>5</v>
      </c>
      <c r="S86" s="7990" t="s">
        <v>8</v>
      </c>
      <c r="T86" s="7684"/>
      <c r="U86" s="8166" t="s">
        <v>1652</v>
      </c>
      <c r="V86" s="7684"/>
      <c r="W86" s="7910" t="s">
        <v>1653</v>
      </c>
      <c r="X86" s="7650"/>
      <c r="Y86" s="7650"/>
      <c r="Z86" s="7650"/>
      <c r="AA86" s="7650"/>
      <c r="AB86" s="7650"/>
      <c r="AC86" s="7650"/>
      <c r="AD86" s="7650"/>
      <c r="AE86" s="7650"/>
      <c r="AF86" s="7650"/>
      <c r="AG86" s="7650"/>
      <c r="AH86" s="7650"/>
      <c r="AI86" s="7650"/>
      <c r="AJ86" s="7650"/>
      <c r="AK86" s="7650"/>
    </row>
    <row r="87" spans="2:37">
      <c r="B87" s="7750" t="s">
        <v>1543</v>
      </c>
      <c r="C87" s="7717" t="s">
        <v>1786</v>
      </c>
      <c r="D87" s="7759">
        <v>56</v>
      </c>
      <c r="E87" s="7714" t="s">
        <v>796</v>
      </c>
      <c r="F87" s="7715">
        <v>45742</v>
      </c>
      <c r="G87" s="7911">
        <v>10</v>
      </c>
      <c r="H87" s="7761" t="s">
        <v>35</v>
      </c>
      <c r="I87" s="7761">
        <v>25</v>
      </c>
      <c r="J87" s="7762">
        <v>1350</v>
      </c>
      <c r="K87" s="7719">
        <v>45764</v>
      </c>
      <c r="L87" s="7763">
        <v>45762</v>
      </c>
      <c r="M87" s="7717">
        <v>24714</v>
      </c>
      <c r="N87" s="7721">
        <v>10000</v>
      </c>
      <c r="O87" s="7721">
        <f>(N87-G87*1000)</f>
        <v>0</v>
      </c>
      <c r="P87" s="7722">
        <f>(N87*J87/1000)</f>
        <v>13500</v>
      </c>
      <c r="Q87" s="7722">
        <f>(P87*0.05)</f>
        <v>675</v>
      </c>
      <c r="R87" s="7723">
        <v>5</v>
      </c>
      <c r="S87" s="7873" t="s">
        <v>8</v>
      </c>
      <c r="T87" s="7684"/>
      <c r="U87" s="7656"/>
      <c r="V87" s="7661"/>
      <c r="W87" s="7662" t="s">
        <v>14</v>
      </c>
      <c r="X87" s="7662" t="s">
        <v>12</v>
      </c>
      <c r="Y87" s="7662"/>
      <c r="Z87" s="7662"/>
      <c r="AA87" s="7662"/>
      <c r="AB87" s="7662" t="s">
        <v>15</v>
      </c>
      <c r="AC87" s="7662" t="s">
        <v>12</v>
      </c>
      <c r="AD87" s="7662" t="s">
        <v>12</v>
      </c>
      <c r="AE87" s="7662"/>
      <c r="AF87" s="7662"/>
      <c r="AG87" s="7662"/>
      <c r="AH87" s="7662"/>
      <c r="AI87" s="7662" t="s">
        <v>0</v>
      </c>
      <c r="AJ87" s="7663"/>
      <c r="AK87" s="7664"/>
    </row>
    <row r="88" spans="2:37">
      <c r="B88" s="7787" t="s">
        <v>1715</v>
      </c>
      <c r="C88" s="7788" t="s">
        <v>1709</v>
      </c>
      <c r="D88" s="7789">
        <v>14</v>
      </c>
      <c r="E88" s="7789" t="s">
        <v>1545</v>
      </c>
      <c r="F88" s="7790">
        <v>45559</v>
      </c>
      <c r="G88" s="8508">
        <v>123</v>
      </c>
      <c r="H88" s="7788" t="s">
        <v>35</v>
      </c>
      <c r="I88" s="7788">
        <v>123</v>
      </c>
      <c r="J88" s="7869">
        <v>0</v>
      </c>
      <c r="K88" s="7792">
        <v>45589</v>
      </c>
      <c r="L88" s="8336">
        <v>45589</v>
      </c>
      <c r="M88" s="7794"/>
      <c r="N88" s="7872">
        <v>123000</v>
      </c>
      <c r="O88" s="7795">
        <f>(N88-G88*1000)</f>
        <v>0</v>
      </c>
      <c r="P88" s="7875">
        <v>0</v>
      </c>
      <c r="Q88" s="7875">
        <v>0</v>
      </c>
      <c r="R88" s="8341">
        <v>2.5</v>
      </c>
      <c r="S88" s="8509" t="s">
        <v>1790</v>
      </c>
      <c r="T88" s="7684"/>
      <c r="U88" s="7660" t="s">
        <v>4</v>
      </c>
      <c r="V88" s="7666" t="s">
        <v>18</v>
      </c>
      <c r="W88" s="7667" t="s">
        <v>19</v>
      </c>
      <c r="X88" s="7667" t="s">
        <v>19</v>
      </c>
      <c r="Y88" s="7667" t="s">
        <v>20</v>
      </c>
      <c r="Z88" s="7667" t="s">
        <v>21</v>
      </c>
      <c r="AA88" s="7667" t="s">
        <v>1559</v>
      </c>
      <c r="AB88" s="7667" t="s">
        <v>22</v>
      </c>
      <c r="AC88" s="7667" t="s">
        <v>23</v>
      </c>
      <c r="AD88" s="7667" t="s">
        <v>23</v>
      </c>
      <c r="AE88" s="7667" t="s">
        <v>24</v>
      </c>
      <c r="AF88" s="7667" t="s">
        <v>20</v>
      </c>
      <c r="AG88" s="7667" t="s">
        <v>25</v>
      </c>
      <c r="AH88" s="7667" t="s">
        <v>0</v>
      </c>
      <c r="AI88" s="7667" t="s">
        <v>1363</v>
      </c>
      <c r="AJ88" s="7668" t="s">
        <v>1388</v>
      </c>
      <c r="AK88" s="7669" t="s">
        <v>26</v>
      </c>
    </row>
    <row r="89" spans="2:37" ht="15" thickBot="1">
      <c r="B89" s="7750" t="s">
        <v>1715</v>
      </c>
      <c r="C89" s="7714" t="s">
        <v>1777</v>
      </c>
      <c r="D89" s="7714">
        <v>19</v>
      </c>
      <c r="E89" s="7714" t="s">
        <v>1545</v>
      </c>
      <c r="F89" s="7745">
        <v>45707</v>
      </c>
      <c r="G89" s="8110">
        <v>300</v>
      </c>
      <c r="H89" s="7717" t="s">
        <v>35</v>
      </c>
      <c r="I89" s="7717">
        <v>600</v>
      </c>
      <c r="J89" s="7718">
        <v>398</v>
      </c>
      <c r="K89" s="7746">
        <v>45734</v>
      </c>
      <c r="L89" s="7781">
        <v>45748</v>
      </c>
      <c r="M89" s="7736">
        <v>24614</v>
      </c>
      <c r="N89" s="7723">
        <v>150000</v>
      </c>
      <c r="O89" s="7721">
        <f t="shared" ref="O89:O104" si="14">(N89-G89*1000)</f>
        <v>-150000</v>
      </c>
      <c r="P89" s="7752">
        <f t="shared" ref="P89:P104" si="15">(N89*J89/1000)</f>
        <v>59700</v>
      </c>
      <c r="Q89" s="7752">
        <f>(P89*0.025)</f>
        <v>1492.5</v>
      </c>
      <c r="R89" s="8113">
        <v>2.5</v>
      </c>
      <c r="S89" s="7757" t="s">
        <v>8</v>
      </c>
      <c r="T89" s="7684"/>
      <c r="U89" s="7665"/>
      <c r="V89" s="7685"/>
      <c r="W89" s="7686" t="s">
        <v>3</v>
      </c>
      <c r="X89" s="7686" t="s">
        <v>18</v>
      </c>
      <c r="Y89" s="7686"/>
      <c r="Z89" s="7686"/>
      <c r="AA89" s="7686"/>
      <c r="AB89" s="7686" t="s">
        <v>21</v>
      </c>
      <c r="AC89" s="7686" t="s">
        <v>27</v>
      </c>
      <c r="AD89" s="7686" t="s">
        <v>28</v>
      </c>
      <c r="AE89" s="7686"/>
      <c r="AF89" s="7686"/>
      <c r="AG89" s="7686"/>
      <c r="AH89" s="7686"/>
      <c r="AI89" s="7686" t="s">
        <v>11</v>
      </c>
      <c r="AJ89" s="7687"/>
      <c r="AK89" s="7688"/>
    </row>
    <row r="90" spans="2:37">
      <c r="B90" s="7750" t="s">
        <v>1715</v>
      </c>
      <c r="C90" s="7714" t="s">
        <v>1777</v>
      </c>
      <c r="D90" s="7714">
        <v>19</v>
      </c>
      <c r="E90" s="7714" t="s">
        <v>1545</v>
      </c>
      <c r="F90" s="7745">
        <v>45707</v>
      </c>
      <c r="G90" s="8110">
        <v>150</v>
      </c>
      <c r="H90" s="7717" t="s">
        <v>35</v>
      </c>
      <c r="I90" s="7717">
        <v>300</v>
      </c>
      <c r="J90" s="7718">
        <v>398</v>
      </c>
      <c r="K90" s="7746">
        <v>45734</v>
      </c>
      <c r="L90" s="7781">
        <v>45772</v>
      </c>
      <c r="M90" s="7736">
        <v>24769</v>
      </c>
      <c r="N90" s="7723">
        <v>150000</v>
      </c>
      <c r="O90" s="7721">
        <f>(N90-G90*1000)</f>
        <v>0</v>
      </c>
      <c r="P90" s="7752">
        <f>(N90*J90/1000)</f>
        <v>59700</v>
      </c>
      <c r="Q90" s="7752">
        <f>(P90*0.025)</f>
        <v>1492.5</v>
      </c>
      <c r="R90" s="8113">
        <v>2.5</v>
      </c>
      <c r="S90" s="7757" t="s">
        <v>8</v>
      </c>
      <c r="T90" s="7684"/>
      <c r="U90" s="7801"/>
      <c r="V90" s="7803"/>
      <c r="W90" s="7803"/>
      <c r="X90" s="7804"/>
      <c r="Y90" s="7924"/>
      <c r="Z90" s="7806"/>
      <c r="AA90" s="7912"/>
      <c r="AB90" s="7914"/>
      <c r="AC90" s="7808"/>
      <c r="AD90" s="7809"/>
      <c r="AE90" s="7803"/>
      <c r="AF90" s="7812"/>
      <c r="AG90" s="7896"/>
      <c r="AH90" s="7915"/>
      <c r="AI90" s="7915"/>
      <c r="AJ90" s="7812"/>
      <c r="AK90" s="7917"/>
    </row>
    <row r="91" spans="2:37">
      <c r="B91" s="8103" t="s">
        <v>1222</v>
      </c>
      <c r="C91" s="8047" t="s">
        <v>1547</v>
      </c>
      <c r="D91" s="8178">
        <v>13</v>
      </c>
      <c r="E91" s="8043" t="s">
        <v>101</v>
      </c>
      <c r="F91" s="8044">
        <v>45734</v>
      </c>
      <c r="G91" s="8048">
        <v>20</v>
      </c>
      <c r="H91" s="8047" t="s">
        <v>35</v>
      </c>
      <c r="I91" s="8047">
        <v>50</v>
      </c>
      <c r="J91" s="8049">
        <v>1078</v>
      </c>
      <c r="K91" s="8046">
        <v>45741</v>
      </c>
      <c r="L91" s="8400">
        <v>45748</v>
      </c>
      <c r="M91" s="8047">
        <v>24621</v>
      </c>
      <c r="N91" s="8048">
        <v>20000</v>
      </c>
      <c r="O91" s="8048">
        <f t="shared" si="14"/>
        <v>0</v>
      </c>
      <c r="P91" s="8108">
        <f t="shared" si="15"/>
        <v>21560</v>
      </c>
      <c r="Q91" s="8049">
        <f>(P91*0.05)</f>
        <v>1078</v>
      </c>
      <c r="R91" s="8043">
        <v>5</v>
      </c>
      <c r="S91" s="7749" t="s">
        <v>8</v>
      </c>
      <c r="T91" s="7684"/>
      <c r="U91" s="7738"/>
      <c r="V91" s="7739"/>
      <c r="W91" s="7740"/>
      <c r="X91" s="7741"/>
      <c r="Y91" s="7741"/>
      <c r="Z91" s="7741"/>
      <c r="AA91" s="7741"/>
      <c r="AB91" s="7741"/>
      <c r="AC91" s="7741"/>
      <c r="AD91" s="7741"/>
      <c r="AE91" s="7741"/>
      <c r="AF91" s="7918"/>
      <c r="AG91" s="7918"/>
      <c r="AH91" s="7741"/>
      <c r="AI91" s="7741"/>
      <c r="AJ91" s="7743"/>
      <c r="AK91" s="7724"/>
    </row>
    <row r="92" spans="2:37">
      <c r="B92" s="8103" t="s">
        <v>1222</v>
      </c>
      <c r="C92" s="8047" t="s">
        <v>1669</v>
      </c>
      <c r="D92" s="8178">
        <v>14</v>
      </c>
      <c r="E92" s="8043" t="s">
        <v>101</v>
      </c>
      <c r="F92" s="8044">
        <v>45734</v>
      </c>
      <c r="G92" s="8048">
        <v>10</v>
      </c>
      <c r="H92" s="8047" t="s">
        <v>35</v>
      </c>
      <c r="I92" s="8047">
        <v>20</v>
      </c>
      <c r="J92" s="8049">
        <v>544</v>
      </c>
      <c r="K92" s="8046">
        <v>45741</v>
      </c>
      <c r="L92" s="8400">
        <v>45748</v>
      </c>
      <c r="M92" s="8047">
        <v>24621</v>
      </c>
      <c r="N92" s="8048">
        <v>10000</v>
      </c>
      <c r="O92" s="8048">
        <f t="shared" si="14"/>
        <v>0</v>
      </c>
      <c r="P92" s="8108">
        <f t="shared" si="15"/>
        <v>5440</v>
      </c>
      <c r="Q92" s="8049">
        <f>(P92*0.05)</f>
        <v>272</v>
      </c>
      <c r="R92" s="8043">
        <v>5</v>
      </c>
      <c r="S92" s="7874" t="s">
        <v>8</v>
      </c>
      <c r="T92" s="7684"/>
      <c r="U92" s="7738"/>
      <c r="V92" s="7739"/>
      <c r="W92" s="7740"/>
      <c r="X92" s="7741"/>
      <c r="Y92" s="7741"/>
      <c r="Z92" s="7741"/>
      <c r="AA92" s="7741"/>
      <c r="AB92" s="7741"/>
      <c r="AC92" s="7741"/>
      <c r="AD92" s="7741"/>
      <c r="AE92" s="7741"/>
      <c r="AF92" s="7918"/>
      <c r="AG92" s="7918"/>
      <c r="AH92" s="7741"/>
      <c r="AI92" s="7741"/>
      <c r="AJ92" s="7743"/>
      <c r="AK92" s="7724"/>
    </row>
    <row r="93" spans="2:37">
      <c r="B93" s="7750" t="s">
        <v>1715</v>
      </c>
      <c r="C93" s="7714" t="s">
        <v>1777</v>
      </c>
      <c r="D93" s="7714">
        <v>18</v>
      </c>
      <c r="E93" s="7714" t="s">
        <v>1545</v>
      </c>
      <c r="F93" s="7745">
        <v>45685</v>
      </c>
      <c r="G93" s="8110">
        <v>52.5</v>
      </c>
      <c r="H93" s="7717" t="s">
        <v>35</v>
      </c>
      <c r="I93" s="7717">
        <v>105</v>
      </c>
      <c r="J93" s="7718">
        <v>398</v>
      </c>
      <c r="K93" s="7746">
        <v>45691</v>
      </c>
      <c r="L93" s="7781">
        <v>45748</v>
      </c>
      <c r="M93" s="7736">
        <v>24614</v>
      </c>
      <c r="N93" s="7723">
        <v>52500</v>
      </c>
      <c r="O93" s="7721">
        <f t="shared" si="14"/>
        <v>0</v>
      </c>
      <c r="P93" s="7752">
        <f t="shared" si="15"/>
        <v>20895</v>
      </c>
      <c r="Q93" s="7752">
        <f>(P93*0.025)</f>
        <v>522.375</v>
      </c>
      <c r="R93" s="8113">
        <v>2.5</v>
      </c>
      <c r="S93" s="7873" t="s">
        <v>8</v>
      </c>
      <c r="T93" s="7684"/>
      <c r="U93" s="8342" t="s">
        <v>1531</v>
      </c>
      <c r="V93" s="7794">
        <v>1</v>
      </c>
      <c r="W93" s="7714" t="s">
        <v>796</v>
      </c>
      <c r="X93" s="7790">
        <v>45568</v>
      </c>
      <c r="Y93" s="8337">
        <v>10</v>
      </c>
      <c r="Z93" s="8323" t="s">
        <v>35</v>
      </c>
      <c r="AA93" s="7709">
        <f>(Y93*1000/500)</f>
        <v>20</v>
      </c>
      <c r="AB93" s="8332">
        <v>358.5</v>
      </c>
      <c r="AC93" s="7792">
        <v>45575</v>
      </c>
      <c r="AD93" s="7793">
        <v>45570</v>
      </c>
      <c r="AE93" s="7794">
        <v>23433</v>
      </c>
      <c r="AF93" s="8334">
        <v>10000</v>
      </c>
      <c r="AG93" s="8333">
        <f>(AF93-Y93*1000)</f>
        <v>0</v>
      </c>
      <c r="AH93" s="8335">
        <f>(AF93*AB93/1000)</f>
        <v>3585</v>
      </c>
      <c r="AI93" s="8335">
        <f>(AH93*0.05)</f>
        <v>179.25</v>
      </c>
      <c r="AJ93" s="8334">
        <v>5</v>
      </c>
      <c r="AK93" s="7724"/>
    </row>
    <row r="94" spans="2:37">
      <c r="B94" s="8103" t="s">
        <v>792</v>
      </c>
      <c r="C94" s="8043" t="s">
        <v>1766</v>
      </c>
      <c r="D94" s="8369">
        <v>520</v>
      </c>
      <c r="E94" s="8043" t="s">
        <v>36</v>
      </c>
      <c r="F94" s="8370">
        <v>45738</v>
      </c>
      <c r="G94" s="8614">
        <v>20</v>
      </c>
      <c r="H94" s="8372" t="s">
        <v>35</v>
      </c>
      <c r="I94" s="8372">
        <v>40</v>
      </c>
      <c r="J94" s="8373">
        <v>615</v>
      </c>
      <c r="K94" s="8107">
        <v>45747</v>
      </c>
      <c r="L94" s="8374">
        <v>45756</v>
      </c>
      <c r="M94" s="8369">
        <v>24688</v>
      </c>
      <c r="N94" s="8375">
        <v>17000</v>
      </c>
      <c r="O94" s="8048">
        <f t="shared" si="14"/>
        <v>-3000</v>
      </c>
      <c r="P94" s="8181">
        <f t="shared" si="15"/>
        <v>10455</v>
      </c>
      <c r="Q94" s="8181">
        <f t="shared" ref="Q94:Q101" si="16">(P94*0.05)</f>
        <v>522.75</v>
      </c>
      <c r="R94" s="8050">
        <v>5</v>
      </c>
      <c r="S94" s="8140" t="s">
        <v>8</v>
      </c>
      <c r="T94" s="7684"/>
      <c r="U94" s="7738"/>
      <c r="V94" s="7739"/>
      <c r="W94" s="7740"/>
      <c r="X94" s="7741"/>
      <c r="Y94" s="7741"/>
      <c r="Z94" s="7741"/>
      <c r="AA94" s="7741"/>
      <c r="AB94" s="7741"/>
      <c r="AC94" s="7741"/>
      <c r="AD94" s="7741"/>
      <c r="AE94" s="7741"/>
      <c r="AF94" s="7918"/>
      <c r="AG94" s="7918"/>
      <c r="AH94" s="7741"/>
      <c r="AI94" s="7741"/>
      <c r="AJ94" s="7743"/>
      <c r="AK94" s="7724"/>
    </row>
    <row r="95" spans="2:37" ht="15" thickBot="1">
      <c r="B95" s="7750" t="s">
        <v>792</v>
      </c>
      <c r="C95" s="7714" t="s">
        <v>1766</v>
      </c>
      <c r="D95" s="7736">
        <v>520</v>
      </c>
      <c r="E95" s="7714" t="s">
        <v>36</v>
      </c>
      <c r="F95" s="7745">
        <v>45738</v>
      </c>
      <c r="G95" s="8615">
        <v>3</v>
      </c>
      <c r="H95" s="7761" t="s">
        <v>35</v>
      </c>
      <c r="I95" s="7761">
        <v>6</v>
      </c>
      <c r="J95" s="7754">
        <v>615</v>
      </c>
      <c r="K95" s="7746">
        <v>45747</v>
      </c>
      <c r="L95" s="7781">
        <v>45762</v>
      </c>
      <c r="M95" s="7736">
        <v>24716</v>
      </c>
      <c r="N95" s="7755">
        <v>3000</v>
      </c>
      <c r="O95" s="7721">
        <f>(N95-G95*1000)</f>
        <v>0</v>
      </c>
      <c r="P95" s="7756">
        <f>(N95*J95/1000)</f>
        <v>1845</v>
      </c>
      <c r="Q95" s="7756">
        <f>(P95*0.05)</f>
        <v>92.25</v>
      </c>
      <c r="R95" s="7723">
        <v>5</v>
      </c>
      <c r="S95" s="8140" t="s">
        <v>8</v>
      </c>
      <c r="T95" s="7684"/>
      <c r="U95" s="7772"/>
      <c r="V95" s="7773"/>
      <c r="W95" s="7774"/>
      <c r="X95" s="7775"/>
      <c r="Y95" s="7775"/>
      <c r="Z95" s="7775"/>
      <c r="AA95" s="7775"/>
      <c r="AB95" s="7775"/>
      <c r="AC95" s="7775"/>
      <c r="AD95" s="7775"/>
      <c r="AE95" s="7775"/>
      <c r="AF95" s="7921"/>
      <c r="AG95" s="7921"/>
      <c r="AH95" s="7775"/>
      <c r="AI95" s="7775"/>
      <c r="AJ95" s="7777"/>
      <c r="AK95" s="7778"/>
    </row>
    <row r="96" spans="2:37">
      <c r="B96" s="8103" t="s">
        <v>792</v>
      </c>
      <c r="C96" s="8043" t="s">
        <v>1764</v>
      </c>
      <c r="D96" s="8043">
        <v>521</v>
      </c>
      <c r="E96" s="8043" t="s">
        <v>36</v>
      </c>
      <c r="F96" s="8370">
        <v>45738</v>
      </c>
      <c r="G96" s="8567">
        <v>270</v>
      </c>
      <c r="H96" s="8047" t="s">
        <v>35</v>
      </c>
      <c r="I96" s="8047">
        <v>540</v>
      </c>
      <c r="J96" s="8106">
        <v>544</v>
      </c>
      <c r="K96" s="8107">
        <v>45747</v>
      </c>
      <c r="L96" s="8374">
        <v>45756</v>
      </c>
      <c r="M96" s="8369">
        <v>24688</v>
      </c>
      <c r="N96" s="8050">
        <v>120000</v>
      </c>
      <c r="O96" s="8048">
        <f t="shared" si="14"/>
        <v>-150000</v>
      </c>
      <c r="P96" s="8108">
        <f t="shared" si="15"/>
        <v>65280</v>
      </c>
      <c r="Q96" s="8108">
        <f t="shared" si="16"/>
        <v>3264</v>
      </c>
      <c r="R96" s="8050">
        <v>5</v>
      </c>
      <c r="S96" s="8140" t="s">
        <v>8</v>
      </c>
      <c r="T96" s="7684"/>
      <c r="U96" s="7684"/>
      <c r="V96" s="7684"/>
      <c r="W96" s="7782"/>
      <c r="X96" s="7650"/>
      <c r="Y96" s="7650"/>
      <c r="Z96" s="7650"/>
      <c r="AA96" s="7650"/>
      <c r="AB96" s="7650"/>
      <c r="AC96" s="7650"/>
      <c r="AD96" s="7650"/>
      <c r="AE96" s="7650"/>
      <c r="AF96" s="7783"/>
      <c r="AG96" s="7783"/>
      <c r="AH96" s="7650"/>
      <c r="AI96" s="7650"/>
      <c r="AJ96" s="7649"/>
      <c r="AK96" s="7650"/>
    </row>
    <row r="97" spans="2:37">
      <c r="B97" s="7750" t="s">
        <v>792</v>
      </c>
      <c r="C97" s="7714" t="s">
        <v>1764</v>
      </c>
      <c r="D97" s="7714">
        <v>521</v>
      </c>
      <c r="E97" s="7714" t="s">
        <v>36</v>
      </c>
      <c r="F97" s="7745">
        <v>45738</v>
      </c>
      <c r="G97" s="7728">
        <v>150</v>
      </c>
      <c r="H97" s="7717" t="s">
        <v>35</v>
      </c>
      <c r="I97" s="7717">
        <v>300</v>
      </c>
      <c r="J97" s="7718">
        <v>544</v>
      </c>
      <c r="K97" s="7746">
        <v>45747</v>
      </c>
      <c r="L97" s="7781">
        <v>45762</v>
      </c>
      <c r="M97" s="7736">
        <v>24716</v>
      </c>
      <c r="N97" s="7723">
        <v>150000</v>
      </c>
      <c r="O97" s="7721">
        <f>(N97-G97*1000)</f>
        <v>0</v>
      </c>
      <c r="P97" s="7752">
        <f>(N97*J97/1000)</f>
        <v>81600</v>
      </c>
      <c r="Q97" s="7752">
        <f>(P97*0.05)</f>
        <v>4080</v>
      </c>
      <c r="R97" s="7723">
        <v>5</v>
      </c>
      <c r="S97" s="7749" t="s">
        <v>8</v>
      </c>
      <c r="T97" s="7684"/>
      <c r="U97" s="7684"/>
      <c r="V97" s="7684"/>
      <c r="W97" s="7782"/>
      <c r="X97" s="7650"/>
      <c r="Y97" s="7650"/>
      <c r="Z97" s="7650"/>
      <c r="AA97" s="7650"/>
      <c r="AB97" s="7650"/>
      <c r="AC97" s="7650"/>
      <c r="AD97" s="7650"/>
      <c r="AE97" s="7650"/>
      <c r="AF97" s="7650"/>
      <c r="AG97" s="7650"/>
      <c r="AH97" s="7650"/>
      <c r="AI97" s="7650"/>
      <c r="AJ97" s="7650"/>
      <c r="AK97" s="7650"/>
    </row>
    <row r="98" spans="2:37" ht="15" thickBot="1">
      <c r="B98" s="8103" t="s">
        <v>792</v>
      </c>
      <c r="C98" s="8043" t="s">
        <v>1765</v>
      </c>
      <c r="D98" s="8376">
        <v>522</v>
      </c>
      <c r="E98" s="8043" t="s">
        <v>36</v>
      </c>
      <c r="F98" s="8370">
        <v>45738</v>
      </c>
      <c r="G98" s="8616">
        <v>3</v>
      </c>
      <c r="H98" s="8047" t="s">
        <v>35</v>
      </c>
      <c r="I98" s="8047">
        <v>6</v>
      </c>
      <c r="J98" s="8378">
        <v>655</v>
      </c>
      <c r="K98" s="8107">
        <v>45747</v>
      </c>
      <c r="L98" s="8374">
        <v>45747</v>
      </c>
      <c r="M98" s="8369"/>
      <c r="N98" s="8379">
        <v>3000</v>
      </c>
      <c r="O98" s="8048">
        <f t="shared" si="14"/>
        <v>0</v>
      </c>
      <c r="P98" s="8380">
        <f t="shared" si="15"/>
        <v>1965</v>
      </c>
      <c r="Q98" s="8380">
        <f t="shared" si="16"/>
        <v>98.25</v>
      </c>
      <c r="R98" s="8050">
        <v>5</v>
      </c>
      <c r="S98" s="7749"/>
      <c r="T98" s="7684"/>
      <c r="U98" s="7654" t="s">
        <v>1324</v>
      </c>
      <c r="V98" s="7684"/>
      <c r="W98" s="7782" t="s">
        <v>1457</v>
      </c>
      <c r="X98" s="7650"/>
      <c r="Y98" s="7650"/>
      <c r="Z98" s="7650"/>
      <c r="AA98" s="7650"/>
      <c r="AB98" s="7650"/>
      <c r="AC98" s="7650"/>
      <c r="AD98" s="7650"/>
      <c r="AE98" s="7650"/>
      <c r="AF98" s="7650"/>
      <c r="AG98" s="7650"/>
      <c r="AH98" s="7650"/>
      <c r="AI98" s="7650"/>
      <c r="AJ98" s="7650"/>
      <c r="AK98" s="7650"/>
    </row>
    <row r="99" spans="2:37">
      <c r="B99" s="8103" t="s">
        <v>792</v>
      </c>
      <c r="C99" s="8047" t="s">
        <v>1769</v>
      </c>
      <c r="D99" s="8047">
        <v>523</v>
      </c>
      <c r="E99" s="8043" t="s">
        <v>36</v>
      </c>
      <c r="F99" s="8370">
        <v>45738</v>
      </c>
      <c r="G99" s="8617">
        <v>25</v>
      </c>
      <c r="H99" s="8047" t="s">
        <v>35</v>
      </c>
      <c r="I99" s="8047">
        <v>62.5</v>
      </c>
      <c r="J99" s="8049">
        <v>1328</v>
      </c>
      <c r="K99" s="8107">
        <v>45747</v>
      </c>
      <c r="L99" s="8374">
        <v>45756</v>
      </c>
      <c r="M99" s="8369">
        <v>24688</v>
      </c>
      <c r="N99" s="8048">
        <v>25000</v>
      </c>
      <c r="O99" s="8048">
        <f t="shared" si="14"/>
        <v>0</v>
      </c>
      <c r="P99" s="8049">
        <f t="shared" si="15"/>
        <v>33200</v>
      </c>
      <c r="Q99" s="8049">
        <f t="shared" si="16"/>
        <v>1660</v>
      </c>
      <c r="R99" s="8383">
        <v>5</v>
      </c>
      <c r="S99" s="7749" t="s">
        <v>8</v>
      </c>
      <c r="T99" s="7684"/>
      <c r="U99" s="7656"/>
      <c r="V99" s="7661"/>
      <c r="W99" s="7662" t="s">
        <v>14</v>
      </c>
      <c r="X99" s="7662" t="s">
        <v>12</v>
      </c>
      <c r="Y99" s="7662"/>
      <c r="Z99" s="7662"/>
      <c r="AA99" s="7662"/>
      <c r="AB99" s="7662" t="s">
        <v>15</v>
      </c>
      <c r="AC99" s="7662" t="s">
        <v>12</v>
      </c>
      <c r="AD99" s="7662" t="s">
        <v>12</v>
      </c>
      <c r="AE99" s="7662"/>
      <c r="AF99" s="7662"/>
      <c r="AG99" s="7662"/>
      <c r="AH99" s="7662"/>
      <c r="AI99" s="7662" t="s">
        <v>0</v>
      </c>
      <c r="AJ99" s="7663"/>
      <c r="AK99" s="7664"/>
    </row>
    <row r="100" spans="2:37">
      <c r="B100" s="8103" t="s">
        <v>792</v>
      </c>
      <c r="C100" s="8043" t="s">
        <v>1767</v>
      </c>
      <c r="D100" s="8043">
        <v>524</v>
      </c>
      <c r="E100" s="8043" t="s">
        <v>36</v>
      </c>
      <c r="F100" s="8370">
        <v>45738</v>
      </c>
      <c r="G100" s="8567">
        <v>25</v>
      </c>
      <c r="H100" s="8047" t="s">
        <v>35</v>
      </c>
      <c r="I100" s="8112">
        <f>(G100*1000/500)</f>
        <v>50</v>
      </c>
      <c r="J100" s="8106">
        <v>427</v>
      </c>
      <c r="K100" s="8107">
        <v>45747</v>
      </c>
      <c r="L100" s="8374">
        <v>45756</v>
      </c>
      <c r="M100" s="8369">
        <v>24688</v>
      </c>
      <c r="N100" s="8050">
        <v>25000</v>
      </c>
      <c r="O100" s="8048">
        <f t="shared" si="14"/>
        <v>0</v>
      </c>
      <c r="P100" s="8108">
        <f t="shared" si="15"/>
        <v>10675</v>
      </c>
      <c r="Q100" s="8108">
        <f t="shared" si="16"/>
        <v>533.75</v>
      </c>
      <c r="R100" s="8050">
        <v>5</v>
      </c>
      <c r="S100" s="7874" t="s">
        <v>8</v>
      </c>
      <c r="T100" s="7684"/>
      <c r="U100" s="7660" t="s">
        <v>4</v>
      </c>
      <c r="V100" s="7666" t="s">
        <v>18</v>
      </c>
      <c r="W100" s="7667" t="s">
        <v>19</v>
      </c>
      <c r="X100" s="7667" t="s">
        <v>19</v>
      </c>
      <c r="Y100" s="7667" t="s">
        <v>20</v>
      </c>
      <c r="Z100" s="7667" t="s">
        <v>21</v>
      </c>
      <c r="AA100" s="7667" t="s">
        <v>1559</v>
      </c>
      <c r="AB100" s="7667" t="s">
        <v>22</v>
      </c>
      <c r="AC100" s="7667" t="s">
        <v>23</v>
      </c>
      <c r="AD100" s="7667" t="s">
        <v>23</v>
      </c>
      <c r="AE100" s="7667" t="s">
        <v>24</v>
      </c>
      <c r="AF100" s="7667" t="s">
        <v>20</v>
      </c>
      <c r="AG100" s="7667" t="s">
        <v>25</v>
      </c>
      <c r="AH100" s="7667" t="s">
        <v>0</v>
      </c>
      <c r="AI100" s="7667" t="s">
        <v>1363</v>
      </c>
      <c r="AJ100" s="7668" t="s">
        <v>1388</v>
      </c>
      <c r="AK100" s="7669" t="s">
        <v>26</v>
      </c>
    </row>
    <row r="101" spans="2:37" ht="15" thickBot="1">
      <c r="B101" s="8103" t="s">
        <v>792</v>
      </c>
      <c r="C101" s="8047" t="s">
        <v>1768</v>
      </c>
      <c r="D101" s="8047">
        <v>525</v>
      </c>
      <c r="E101" s="8043" t="s">
        <v>36</v>
      </c>
      <c r="F101" s="8370">
        <v>45738</v>
      </c>
      <c r="G101" s="8617">
        <v>10</v>
      </c>
      <c r="H101" s="8047" t="s">
        <v>35</v>
      </c>
      <c r="I101" s="8047">
        <v>25</v>
      </c>
      <c r="J101" s="8049">
        <v>1328</v>
      </c>
      <c r="K101" s="8107">
        <v>45747</v>
      </c>
      <c r="L101" s="8374">
        <v>45756</v>
      </c>
      <c r="M101" s="8369">
        <v>24688</v>
      </c>
      <c r="N101" s="8048">
        <v>10500</v>
      </c>
      <c r="O101" s="8048">
        <f t="shared" si="14"/>
        <v>500</v>
      </c>
      <c r="P101" s="8049">
        <f t="shared" si="15"/>
        <v>13944</v>
      </c>
      <c r="Q101" s="8049">
        <f t="shared" si="16"/>
        <v>697.2</v>
      </c>
      <c r="R101" s="8383">
        <v>5</v>
      </c>
      <c r="S101" s="7874" t="s">
        <v>8</v>
      </c>
      <c r="T101" s="7684"/>
      <c r="U101" s="7665"/>
      <c r="V101" s="7685"/>
      <c r="W101" s="7686" t="s">
        <v>3</v>
      </c>
      <c r="X101" s="7686" t="s">
        <v>18</v>
      </c>
      <c r="Y101" s="7686"/>
      <c r="Z101" s="7686"/>
      <c r="AA101" s="7686"/>
      <c r="AB101" s="7686" t="s">
        <v>21</v>
      </c>
      <c r="AC101" s="7686" t="s">
        <v>27</v>
      </c>
      <c r="AD101" s="7686" t="s">
        <v>28</v>
      </c>
      <c r="AE101" s="7686"/>
      <c r="AF101" s="7686"/>
      <c r="AG101" s="7686"/>
      <c r="AH101" s="7686"/>
      <c r="AI101" s="7686" t="s">
        <v>11</v>
      </c>
      <c r="AJ101" s="7687"/>
      <c r="AK101" s="7688"/>
    </row>
    <row r="102" spans="2:37">
      <c r="B102" s="8489" t="s">
        <v>1436</v>
      </c>
      <c r="C102" s="8043" t="s">
        <v>1610</v>
      </c>
      <c r="D102" s="8369">
        <v>10</v>
      </c>
      <c r="E102" s="8369" t="s">
        <v>796</v>
      </c>
      <c r="F102" s="8370">
        <v>45712</v>
      </c>
      <c r="G102" s="8614">
        <v>10</v>
      </c>
      <c r="H102" s="8372" t="s">
        <v>35</v>
      </c>
      <c r="I102" s="8372">
        <v>20</v>
      </c>
      <c r="J102" s="8373">
        <v>778</v>
      </c>
      <c r="K102" s="8107">
        <v>45716</v>
      </c>
      <c r="L102" s="8374">
        <v>45748</v>
      </c>
      <c r="M102" s="8369">
        <v>24612</v>
      </c>
      <c r="N102" s="8375">
        <v>3000</v>
      </c>
      <c r="O102" s="8490">
        <f t="shared" si="14"/>
        <v>-7000</v>
      </c>
      <c r="P102" s="8181">
        <f t="shared" si="15"/>
        <v>2334</v>
      </c>
      <c r="Q102" s="8181">
        <f>(P102*0.05)</f>
        <v>116.7</v>
      </c>
      <c r="R102" s="8375">
        <v>5</v>
      </c>
      <c r="S102" s="7873" t="s">
        <v>8</v>
      </c>
      <c r="T102" s="7684"/>
      <c r="U102" s="7801"/>
      <c r="V102" s="7912"/>
      <c r="W102" s="7803"/>
      <c r="X102" s="7939"/>
      <c r="Y102" s="7940"/>
      <c r="Z102" s="7806"/>
      <c r="AA102" s="7806"/>
      <c r="AB102" s="7914"/>
      <c r="AC102" s="7808"/>
      <c r="AD102" s="7941"/>
      <c r="AE102" s="7806"/>
      <c r="AF102" s="7896"/>
      <c r="AG102" s="7806"/>
      <c r="AH102" s="7916"/>
      <c r="AI102" s="7916"/>
      <c r="AJ102" s="7812"/>
      <c r="AK102" s="7942"/>
    </row>
    <row r="103" spans="2:37">
      <c r="B103" s="7879" t="s">
        <v>1436</v>
      </c>
      <c r="C103" s="7714" t="s">
        <v>1610</v>
      </c>
      <c r="D103" s="7736">
        <v>10</v>
      </c>
      <c r="E103" s="7736" t="s">
        <v>796</v>
      </c>
      <c r="F103" s="7745">
        <v>45712</v>
      </c>
      <c r="G103" s="8615">
        <v>7</v>
      </c>
      <c r="H103" s="7761" t="s">
        <v>35</v>
      </c>
      <c r="I103" s="7761">
        <v>14</v>
      </c>
      <c r="J103" s="7754">
        <v>778</v>
      </c>
      <c r="K103" s="7746">
        <v>45716</v>
      </c>
      <c r="L103" s="7781">
        <v>45769</v>
      </c>
      <c r="M103" s="7736">
        <v>24743</v>
      </c>
      <c r="N103" s="7755">
        <v>3500</v>
      </c>
      <c r="O103" s="7878">
        <f>(N103-G103*1000)</f>
        <v>-3500</v>
      </c>
      <c r="P103" s="7756">
        <f>(N103*J103/1000)</f>
        <v>2723</v>
      </c>
      <c r="Q103" s="7756">
        <f>(P103*0.05)</f>
        <v>136.15</v>
      </c>
      <c r="R103" s="7755">
        <v>5</v>
      </c>
      <c r="S103" s="7873" t="s">
        <v>8</v>
      </c>
      <c r="T103" s="7684"/>
      <c r="U103" s="7712"/>
      <c r="V103" s="7713"/>
      <c r="W103" s="7714"/>
      <c r="X103" s="7780"/>
      <c r="Y103" s="7751"/>
      <c r="Z103" s="7717"/>
      <c r="AA103" s="7717"/>
      <c r="AB103" s="7718"/>
      <c r="AC103" s="7719"/>
      <c r="AD103" s="7800"/>
      <c r="AE103" s="7717"/>
      <c r="AF103" s="7721"/>
      <c r="AG103" s="7717"/>
      <c r="AH103" s="7722"/>
      <c r="AI103" s="7722"/>
      <c r="AJ103" s="7723"/>
      <c r="AK103" s="7943"/>
    </row>
    <row r="104" spans="2:37">
      <c r="B104" s="7750" t="s">
        <v>1543</v>
      </c>
      <c r="C104" s="7761" t="s">
        <v>1774</v>
      </c>
      <c r="D104" s="7759">
        <v>47</v>
      </c>
      <c r="E104" s="7714" t="s">
        <v>36</v>
      </c>
      <c r="F104" s="7715">
        <v>45691</v>
      </c>
      <c r="G104" s="7864">
        <v>30</v>
      </c>
      <c r="H104" s="7761" t="s">
        <v>35</v>
      </c>
      <c r="I104" s="7761">
        <v>75</v>
      </c>
      <c r="J104" s="7762">
        <v>1327</v>
      </c>
      <c r="K104" s="7719">
        <v>45741</v>
      </c>
      <c r="L104" s="7720">
        <v>45748</v>
      </c>
      <c r="M104" s="7717">
        <v>24619</v>
      </c>
      <c r="N104" s="7721">
        <v>32160</v>
      </c>
      <c r="O104" s="7721">
        <f t="shared" si="14"/>
        <v>2160</v>
      </c>
      <c r="P104" s="7722">
        <f t="shared" si="15"/>
        <v>42676.32</v>
      </c>
      <c r="Q104" s="7722">
        <f>(P104*0.05)</f>
        <v>2133.8160000000003</v>
      </c>
      <c r="R104" s="7723">
        <v>5</v>
      </c>
      <c r="S104" s="7749" t="s">
        <v>8</v>
      </c>
      <c r="T104" s="7684"/>
      <c r="U104" s="7712"/>
      <c r="V104" s="7713"/>
      <c r="W104" s="7714"/>
      <c r="X104" s="7944"/>
      <c r="Y104" s="7751"/>
      <c r="Z104" s="7842"/>
      <c r="AA104" s="7842"/>
      <c r="AB104" s="7945"/>
      <c r="AC104" s="7719"/>
      <c r="AD104" s="7720"/>
      <c r="AE104" s="7842"/>
      <c r="AF104" s="7862"/>
      <c r="AG104" s="7842"/>
      <c r="AH104" s="7946"/>
      <c r="AI104" s="7946"/>
      <c r="AJ104" s="7947"/>
      <c r="AK104" s="7948"/>
    </row>
    <row r="105" spans="2:37">
      <c r="B105" s="7750" t="s">
        <v>1543</v>
      </c>
      <c r="C105" s="7717" t="s">
        <v>1656</v>
      </c>
      <c r="D105" s="7779">
        <v>57</v>
      </c>
      <c r="E105" s="7714" t="s">
        <v>796</v>
      </c>
      <c r="F105" s="7780">
        <v>45748</v>
      </c>
      <c r="G105" s="7760">
        <v>5</v>
      </c>
      <c r="H105" s="7717" t="s">
        <v>35</v>
      </c>
      <c r="I105" s="7717">
        <v>5</v>
      </c>
      <c r="J105" s="7722">
        <v>266.5</v>
      </c>
      <c r="K105" s="7719">
        <v>45764</v>
      </c>
      <c r="L105" s="7720">
        <v>45762</v>
      </c>
      <c r="M105" s="7717">
        <v>24714</v>
      </c>
      <c r="N105" s="7721">
        <v>5000</v>
      </c>
      <c r="O105" s="7721">
        <v>0</v>
      </c>
      <c r="P105" s="7752">
        <v>1572</v>
      </c>
      <c r="Q105" s="7722">
        <v>143.69999999999999</v>
      </c>
      <c r="R105" s="7714">
        <v>5</v>
      </c>
      <c r="S105" s="7873" t="s">
        <v>8</v>
      </c>
      <c r="T105" s="7782"/>
      <c r="U105" s="7959"/>
      <c r="V105" s="7960"/>
      <c r="W105" s="7960"/>
      <c r="X105" s="7743"/>
      <c r="Y105" s="7743"/>
      <c r="Z105" s="7743"/>
      <c r="AA105" s="7743"/>
      <c r="AB105" s="7743"/>
      <c r="AC105" s="7743"/>
      <c r="AD105" s="7743"/>
      <c r="AE105" s="7743"/>
      <c r="AF105" s="7961"/>
      <c r="AG105" s="7961"/>
      <c r="AH105" s="7743"/>
      <c r="AI105" s="7743"/>
      <c r="AJ105" s="7743"/>
      <c r="AK105" s="7949"/>
    </row>
    <row r="106" spans="2:37">
      <c r="B106" s="7750" t="s">
        <v>1543</v>
      </c>
      <c r="C106" s="7717" t="s">
        <v>1788</v>
      </c>
      <c r="D106" s="7759">
        <v>52</v>
      </c>
      <c r="E106" s="7714" t="s">
        <v>36</v>
      </c>
      <c r="F106" s="7715">
        <v>45738</v>
      </c>
      <c r="G106" s="7911">
        <v>14.4</v>
      </c>
      <c r="H106" s="7761" t="s">
        <v>35</v>
      </c>
      <c r="I106" s="7761">
        <v>36</v>
      </c>
      <c r="J106" s="7762">
        <v>1350</v>
      </c>
      <c r="K106" s="7719">
        <v>45764</v>
      </c>
      <c r="L106" s="7720">
        <v>45762</v>
      </c>
      <c r="M106" s="7717">
        <v>24714</v>
      </c>
      <c r="N106" s="7721">
        <v>14400</v>
      </c>
      <c r="O106" s="7721">
        <f>(N106-G106*1000)</f>
        <v>0</v>
      </c>
      <c r="P106" s="7722">
        <f>(N106*J106/1000)</f>
        <v>19440</v>
      </c>
      <c r="Q106" s="7722">
        <f>(P106*0.05)</f>
        <v>972</v>
      </c>
      <c r="R106" s="7723">
        <v>5</v>
      </c>
      <c r="S106" s="7874" t="s">
        <v>8</v>
      </c>
      <c r="T106" s="7782"/>
      <c r="U106" s="7959"/>
      <c r="V106" s="7960"/>
      <c r="W106" s="7960"/>
      <c r="X106" s="7743"/>
      <c r="Y106" s="7743"/>
      <c r="Z106" s="7743"/>
      <c r="AA106" s="7743"/>
      <c r="AB106" s="7743"/>
      <c r="AC106" s="7743"/>
      <c r="AD106" s="7743"/>
      <c r="AE106" s="7743"/>
      <c r="AF106" s="7961"/>
      <c r="AG106" s="7961"/>
      <c r="AH106" s="7743"/>
      <c r="AI106" s="7743"/>
      <c r="AJ106" s="7743"/>
      <c r="AK106" s="7949"/>
    </row>
    <row r="107" spans="2:37">
      <c r="B107" s="7750" t="s">
        <v>792</v>
      </c>
      <c r="C107" s="7714" t="s">
        <v>1766</v>
      </c>
      <c r="D107" s="7736">
        <v>526</v>
      </c>
      <c r="E107" s="7714" t="s">
        <v>101</v>
      </c>
      <c r="F107" s="7745">
        <v>45756</v>
      </c>
      <c r="G107" s="8615">
        <v>12.5</v>
      </c>
      <c r="H107" s="7761" t="s">
        <v>35</v>
      </c>
      <c r="I107" s="7761">
        <v>25</v>
      </c>
      <c r="J107" s="7754">
        <v>615</v>
      </c>
      <c r="K107" s="7746">
        <v>45763</v>
      </c>
      <c r="L107" s="7781">
        <v>45762</v>
      </c>
      <c r="M107" s="7736">
        <v>24716</v>
      </c>
      <c r="N107" s="7755">
        <v>25000</v>
      </c>
      <c r="O107" s="7721">
        <f t="shared" ref="O107:O126" si="17">(N107-G107*1000)</f>
        <v>12500</v>
      </c>
      <c r="P107" s="7756">
        <f t="shared" ref="P107:P121" si="18">(N107*J107/1000)</f>
        <v>15375</v>
      </c>
      <c r="Q107" s="7756">
        <f t="shared" ref="Q107:Q126" si="19">(P107*0.05)</f>
        <v>768.75</v>
      </c>
      <c r="R107" s="7723">
        <v>5</v>
      </c>
      <c r="S107" s="7873" t="s">
        <v>8</v>
      </c>
      <c r="T107" s="7782"/>
      <c r="U107" s="7978"/>
      <c r="V107" s="7979"/>
      <c r="W107" s="7979"/>
      <c r="X107" s="7979"/>
      <c r="Y107" s="7979"/>
      <c r="Z107" s="7979"/>
      <c r="AA107" s="7979"/>
      <c r="AB107" s="7979"/>
      <c r="AC107" s="7979"/>
      <c r="AD107" s="7979"/>
      <c r="AE107" s="7979"/>
      <c r="AF107" s="7979"/>
      <c r="AG107" s="7979"/>
      <c r="AH107" s="7979"/>
      <c r="AI107" s="7979"/>
      <c r="AJ107" s="7979"/>
      <c r="AK107" s="7980"/>
    </row>
    <row r="108" spans="2:37">
      <c r="B108" s="7750" t="s">
        <v>792</v>
      </c>
      <c r="C108" s="7714" t="s">
        <v>1764</v>
      </c>
      <c r="D108" s="7714">
        <v>527</v>
      </c>
      <c r="E108" s="7714" t="s">
        <v>101</v>
      </c>
      <c r="F108" s="7745">
        <v>45756</v>
      </c>
      <c r="G108" s="7728">
        <v>100</v>
      </c>
      <c r="H108" s="7717" t="s">
        <v>35</v>
      </c>
      <c r="I108" s="7717">
        <v>200</v>
      </c>
      <c r="J108" s="7718">
        <v>544</v>
      </c>
      <c r="K108" s="7746">
        <v>45763</v>
      </c>
      <c r="L108" s="7781">
        <v>45762</v>
      </c>
      <c r="M108" s="7736">
        <v>24716</v>
      </c>
      <c r="N108" s="7723">
        <v>25000</v>
      </c>
      <c r="O108" s="7721">
        <f t="shared" si="17"/>
        <v>-75000</v>
      </c>
      <c r="P108" s="7752">
        <f t="shared" si="18"/>
        <v>13600</v>
      </c>
      <c r="Q108" s="7752">
        <f t="shared" si="19"/>
        <v>680</v>
      </c>
      <c r="R108" s="7723">
        <v>5</v>
      </c>
      <c r="S108" s="8582" t="s">
        <v>8</v>
      </c>
      <c r="T108" s="7782"/>
      <c r="U108" s="7978"/>
      <c r="V108" s="7979"/>
      <c r="W108" s="7979"/>
      <c r="X108" s="7979"/>
      <c r="Y108" s="7979"/>
      <c r="Z108" s="7979"/>
      <c r="AA108" s="7979"/>
      <c r="AB108" s="7979"/>
      <c r="AC108" s="7979"/>
      <c r="AD108" s="7979"/>
      <c r="AE108" s="7979"/>
      <c r="AF108" s="7979"/>
      <c r="AG108" s="7979"/>
      <c r="AH108" s="7979"/>
      <c r="AI108" s="7979"/>
      <c r="AJ108" s="7979"/>
      <c r="AK108" s="7980"/>
    </row>
    <row r="109" spans="2:37" ht="15" thickBot="1">
      <c r="B109" s="7787" t="s">
        <v>792</v>
      </c>
      <c r="C109" s="7789" t="s">
        <v>1764</v>
      </c>
      <c r="D109" s="7789">
        <v>527</v>
      </c>
      <c r="E109" s="7789" t="s">
        <v>101</v>
      </c>
      <c r="F109" s="7790">
        <v>45756</v>
      </c>
      <c r="G109" s="7789">
        <v>75</v>
      </c>
      <c r="H109" s="7788" t="s">
        <v>35</v>
      </c>
      <c r="I109" s="7788">
        <v>150</v>
      </c>
      <c r="J109" s="7869">
        <v>0</v>
      </c>
      <c r="K109" s="8336">
        <v>45763</v>
      </c>
      <c r="L109" s="8336">
        <v>45763</v>
      </c>
      <c r="M109" s="7794"/>
      <c r="N109" s="7872">
        <v>75000</v>
      </c>
      <c r="O109" s="7795">
        <f>(N109-G109*1000)</f>
        <v>0</v>
      </c>
      <c r="P109" s="7875">
        <f>(N109*J109/1000)</f>
        <v>0</v>
      </c>
      <c r="Q109" s="7875">
        <f>(P109*0.05)</f>
        <v>0</v>
      </c>
      <c r="R109" s="7872">
        <v>5</v>
      </c>
      <c r="S109" s="8509" t="s">
        <v>1790</v>
      </c>
      <c r="T109" s="7782"/>
      <c r="U109" s="7985"/>
      <c r="V109" s="7986"/>
      <c r="W109" s="7986"/>
      <c r="X109" s="7986"/>
      <c r="Y109" s="7986"/>
      <c r="Z109" s="7986"/>
      <c r="AA109" s="7986"/>
      <c r="AB109" s="7986"/>
      <c r="AC109" s="7986"/>
      <c r="AD109" s="7986"/>
      <c r="AE109" s="7986"/>
      <c r="AF109" s="7986"/>
      <c r="AG109" s="7986"/>
      <c r="AH109" s="7986"/>
      <c r="AI109" s="7986"/>
      <c r="AJ109" s="7986"/>
      <c r="AK109" s="7987"/>
    </row>
    <row r="110" spans="2:37">
      <c r="B110" s="8103" t="s">
        <v>792</v>
      </c>
      <c r="C110" s="8043" t="s">
        <v>1765</v>
      </c>
      <c r="D110" s="8376">
        <v>528</v>
      </c>
      <c r="E110" s="8043" t="s">
        <v>101</v>
      </c>
      <c r="F110" s="8370">
        <v>45756</v>
      </c>
      <c r="G110" s="8616">
        <v>3</v>
      </c>
      <c r="H110" s="8047" t="s">
        <v>35</v>
      </c>
      <c r="I110" s="8047">
        <v>6</v>
      </c>
      <c r="J110" s="8378">
        <v>655</v>
      </c>
      <c r="K110" s="8107">
        <v>45763</v>
      </c>
      <c r="L110" s="8374">
        <v>45756</v>
      </c>
      <c r="M110" s="8369">
        <v>24688</v>
      </c>
      <c r="N110" s="8379">
        <v>2000</v>
      </c>
      <c r="O110" s="8048">
        <f t="shared" si="17"/>
        <v>-1000</v>
      </c>
      <c r="P110" s="8380">
        <f t="shared" si="18"/>
        <v>1310</v>
      </c>
      <c r="Q110" s="8380">
        <f t="shared" si="19"/>
        <v>65.5</v>
      </c>
      <c r="R110" s="8050">
        <v>5</v>
      </c>
      <c r="S110" s="7749" t="s">
        <v>8</v>
      </c>
      <c r="T110" s="7782"/>
      <c r="U110" s="7839"/>
      <c r="V110" s="7840"/>
      <c r="W110" s="7840"/>
      <c r="X110" s="7840"/>
      <c r="Y110" s="7840"/>
      <c r="Z110" s="7840"/>
      <c r="AA110" s="7840"/>
      <c r="AB110" s="7840"/>
      <c r="AC110" s="7840"/>
      <c r="AD110" s="7840"/>
      <c r="AE110" s="7840"/>
      <c r="AF110" s="7840"/>
      <c r="AG110" s="7840"/>
      <c r="AH110" s="7840"/>
      <c r="AI110" s="7840"/>
      <c r="AJ110" s="7840"/>
      <c r="AK110" s="7840"/>
    </row>
    <row r="111" spans="2:37" ht="15" thickBot="1">
      <c r="B111" s="7787" t="s">
        <v>792</v>
      </c>
      <c r="C111" s="7789" t="s">
        <v>1765</v>
      </c>
      <c r="D111" s="8338">
        <v>528</v>
      </c>
      <c r="E111" s="7789" t="s">
        <v>101</v>
      </c>
      <c r="F111" s="7790">
        <v>45756</v>
      </c>
      <c r="G111" s="8338">
        <v>1</v>
      </c>
      <c r="H111" s="7788" t="s">
        <v>35</v>
      </c>
      <c r="I111" s="7788">
        <v>2</v>
      </c>
      <c r="J111" s="8339">
        <v>0</v>
      </c>
      <c r="K111" s="8336">
        <v>45763</v>
      </c>
      <c r="L111" s="8336">
        <v>45763</v>
      </c>
      <c r="M111" s="7794"/>
      <c r="N111" s="8340">
        <v>1000</v>
      </c>
      <c r="O111" s="7795">
        <f>(N111-G111*1000)</f>
        <v>0</v>
      </c>
      <c r="P111" s="8611">
        <f>(N111*J111/1000)</f>
        <v>0</v>
      </c>
      <c r="Q111" s="8611">
        <f>(P111*0.05)</f>
        <v>0</v>
      </c>
      <c r="R111" s="7872">
        <v>5</v>
      </c>
      <c r="S111" s="8509" t="s">
        <v>1790</v>
      </c>
      <c r="T111" s="7782"/>
      <c r="U111" s="7654" t="s">
        <v>1822</v>
      </c>
      <c r="V111" s="7684"/>
      <c r="W111" s="7782" t="s">
        <v>1823</v>
      </c>
      <c r="X111" s="7650"/>
      <c r="Y111" s="7650"/>
      <c r="Z111" s="7650"/>
      <c r="AA111" s="7650"/>
      <c r="AB111" s="7650"/>
      <c r="AC111" s="7650"/>
      <c r="AD111" s="7650"/>
      <c r="AE111" s="7650"/>
      <c r="AF111" s="7650"/>
      <c r="AG111" s="7650"/>
      <c r="AH111" s="7650"/>
      <c r="AI111" s="7650"/>
      <c r="AJ111" s="7650"/>
      <c r="AK111" s="7650"/>
    </row>
    <row r="112" spans="2:37">
      <c r="B112" s="7750" t="s">
        <v>792</v>
      </c>
      <c r="C112" s="7714" t="s">
        <v>1767</v>
      </c>
      <c r="D112" s="7717">
        <v>529</v>
      </c>
      <c r="E112" s="7714" t="s">
        <v>101</v>
      </c>
      <c r="F112" s="7745">
        <v>45756</v>
      </c>
      <c r="G112" s="8175">
        <v>5</v>
      </c>
      <c r="H112" s="7717">
        <v>10</v>
      </c>
      <c r="I112" s="7717">
        <v>10</v>
      </c>
      <c r="J112" s="7722">
        <v>1328</v>
      </c>
      <c r="K112" s="7746">
        <v>45763</v>
      </c>
      <c r="L112" s="7781">
        <v>45762</v>
      </c>
      <c r="M112" s="7736">
        <v>24716</v>
      </c>
      <c r="N112" s="7721">
        <v>5000</v>
      </c>
      <c r="O112" s="7721">
        <f t="shared" si="17"/>
        <v>0</v>
      </c>
      <c r="P112" s="7722">
        <f t="shared" si="18"/>
        <v>6640</v>
      </c>
      <c r="Q112" s="7722">
        <f t="shared" si="19"/>
        <v>332</v>
      </c>
      <c r="R112" s="7748">
        <v>5</v>
      </c>
      <c r="S112" s="7711" t="s">
        <v>8</v>
      </c>
      <c r="T112" s="7782"/>
      <c r="U112" s="7656"/>
      <c r="V112" s="7661"/>
      <c r="W112" s="7662" t="s">
        <v>14</v>
      </c>
      <c r="X112" s="7662" t="s">
        <v>12</v>
      </c>
      <c r="Y112" s="7662"/>
      <c r="Z112" s="7662"/>
      <c r="AA112" s="7662"/>
      <c r="AB112" s="7662" t="s">
        <v>15</v>
      </c>
      <c r="AC112" s="7662" t="s">
        <v>12</v>
      </c>
      <c r="AD112" s="7662" t="s">
        <v>12</v>
      </c>
      <c r="AE112" s="7662"/>
      <c r="AF112" s="7662"/>
      <c r="AG112" s="7662"/>
      <c r="AH112" s="7662"/>
      <c r="AI112" s="7662" t="s">
        <v>0</v>
      </c>
      <c r="AJ112" s="7663"/>
      <c r="AK112" s="7664"/>
    </row>
    <row r="113" spans="2:37">
      <c r="B113" s="8103" t="s">
        <v>792</v>
      </c>
      <c r="C113" s="8047" t="s">
        <v>1769</v>
      </c>
      <c r="D113" s="8043">
        <v>530</v>
      </c>
      <c r="E113" s="8043" t="s">
        <v>101</v>
      </c>
      <c r="F113" s="8370">
        <v>45756</v>
      </c>
      <c r="G113" s="8567">
        <v>25</v>
      </c>
      <c r="H113" s="8047" t="s">
        <v>35</v>
      </c>
      <c r="I113" s="8505">
        <v>62.5</v>
      </c>
      <c r="J113" s="8106">
        <v>427</v>
      </c>
      <c r="K113" s="8612">
        <v>45763</v>
      </c>
      <c r="L113" s="8180">
        <v>45756</v>
      </c>
      <c r="M113" s="8369">
        <v>24688</v>
      </c>
      <c r="N113" s="8050">
        <v>7400</v>
      </c>
      <c r="O113" s="8048">
        <f t="shared" si="17"/>
        <v>-17600</v>
      </c>
      <c r="P113" s="8108">
        <f t="shared" si="18"/>
        <v>3159.8</v>
      </c>
      <c r="Q113" s="8108">
        <f t="shared" si="19"/>
        <v>157.99</v>
      </c>
      <c r="R113" s="8050">
        <v>5</v>
      </c>
      <c r="S113" s="7749" t="s">
        <v>8</v>
      </c>
      <c r="T113" s="7782"/>
      <c r="U113" s="7660" t="s">
        <v>4</v>
      </c>
      <c r="V113" s="7666" t="s">
        <v>18</v>
      </c>
      <c r="W113" s="7667" t="s">
        <v>19</v>
      </c>
      <c r="X113" s="7667" t="s">
        <v>19</v>
      </c>
      <c r="Y113" s="7667" t="s">
        <v>20</v>
      </c>
      <c r="Z113" s="7667" t="s">
        <v>21</v>
      </c>
      <c r="AA113" s="7667" t="s">
        <v>1559</v>
      </c>
      <c r="AB113" s="7667" t="s">
        <v>22</v>
      </c>
      <c r="AC113" s="7667" t="s">
        <v>23</v>
      </c>
      <c r="AD113" s="7667" t="s">
        <v>23</v>
      </c>
      <c r="AE113" s="7667" t="s">
        <v>24</v>
      </c>
      <c r="AF113" s="7667" t="s">
        <v>20</v>
      </c>
      <c r="AG113" s="7667" t="s">
        <v>25</v>
      </c>
      <c r="AH113" s="7667" t="s">
        <v>0</v>
      </c>
      <c r="AI113" s="7667" t="s">
        <v>1363</v>
      </c>
      <c r="AJ113" s="7668" t="s">
        <v>1388</v>
      </c>
      <c r="AK113" s="7669" t="s">
        <v>26</v>
      </c>
    </row>
    <row r="114" spans="2:37" ht="15" thickBot="1">
      <c r="B114" s="7787" t="s">
        <v>792</v>
      </c>
      <c r="C114" s="7788" t="s">
        <v>1769</v>
      </c>
      <c r="D114" s="7789">
        <v>530</v>
      </c>
      <c r="E114" s="7789" t="s">
        <v>101</v>
      </c>
      <c r="F114" s="7790">
        <v>45756</v>
      </c>
      <c r="G114" s="7789">
        <v>17.600000000000001</v>
      </c>
      <c r="H114" s="7788" t="s">
        <v>35</v>
      </c>
      <c r="I114" s="7866">
        <f>(N114/500)</f>
        <v>35.200000000000003</v>
      </c>
      <c r="J114" s="7869">
        <v>0</v>
      </c>
      <c r="K114" s="8613">
        <v>45763</v>
      </c>
      <c r="L114" s="8613">
        <v>45763</v>
      </c>
      <c r="M114" s="7794"/>
      <c r="N114" s="7872">
        <v>17600</v>
      </c>
      <c r="O114" s="7795">
        <f>(N114-G114*1000)</f>
        <v>0</v>
      </c>
      <c r="P114" s="7875">
        <f>(N114*J114/1000)</f>
        <v>0</v>
      </c>
      <c r="Q114" s="7875">
        <f>(P114*0.05)</f>
        <v>0</v>
      </c>
      <c r="R114" s="7872">
        <v>5</v>
      </c>
      <c r="S114" s="8509" t="s">
        <v>1790</v>
      </c>
      <c r="T114" s="7782"/>
      <c r="U114" s="7665"/>
      <c r="V114" s="7685"/>
      <c r="W114" s="7686" t="s">
        <v>3</v>
      </c>
      <c r="X114" s="7686" t="s">
        <v>18</v>
      </c>
      <c r="Y114" s="7686"/>
      <c r="Z114" s="7686"/>
      <c r="AA114" s="7686"/>
      <c r="AB114" s="7686" t="s">
        <v>21</v>
      </c>
      <c r="AC114" s="7686" t="s">
        <v>27</v>
      </c>
      <c r="AD114" s="7686" t="s">
        <v>28</v>
      </c>
      <c r="AE114" s="7686"/>
      <c r="AF114" s="7686"/>
      <c r="AG114" s="7686"/>
      <c r="AH114" s="7686"/>
      <c r="AI114" s="7686" t="s">
        <v>11</v>
      </c>
      <c r="AJ114" s="7687"/>
      <c r="AK114" s="7688"/>
    </row>
    <row r="115" spans="2:37">
      <c r="B115" s="7750" t="s">
        <v>792</v>
      </c>
      <c r="C115" s="7717" t="s">
        <v>1768</v>
      </c>
      <c r="D115" s="7717">
        <v>531</v>
      </c>
      <c r="E115" s="7714" t="s">
        <v>101</v>
      </c>
      <c r="F115" s="7745">
        <v>45756</v>
      </c>
      <c r="G115" s="8175">
        <v>5</v>
      </c>
      <c r="H115" s="7717" t="s">
        <v>35</v>
      </c>
      <c r="I115" s="7717">
        <v>12.5</v>
      </c>
      <c r="J115" s="7722">
        <v>1328</v>
      </c>
      <c r="K115" s="7746">
        <v>45763</v>
      </c>
      <c r="L115" s="7781">
        <v>45762</v>
      </c>
      <c r="M115" s="7736">
        <v>24716</v>
      </c>
      <c r="N115" s="7721">
        <v>5200</v>
      </c>
      <c r="O115" s="7721">
        <f t="shared" si="17"/>
        <v>200</v>
      </c>
      <c r="P115" s="7722">
        <f t="shared" si="18"/>
        <v>6905.6</v>
      </c>
      <c r="Q115" s="7722">
        <f t="shared" si="19"/>
        <v>345.28000000000003</v>
      </c>
      <c r="R115" s="7748">
        <v>5</v>
      </c>
      <c r="S115" s="7749" t="s">
        <v>8</v>
      </c>
      <c r="T115" s="7782"/>
      <c r="U115" s="7801"/>
      <c r="V115" s="7912"/>
      <c r="W115" s="7803"/>
      <c r="X115" s="7939"/>
      <c r="Y115" s="7940"/>
      <c r="Z115" s="7806"/>
      <c r="AA115" s="7806"/>
      <c r="AB115" s="7914"/>
      <c r="AC115" s="7808"/>
      <c r="AD115" s="7941"/>
      <c r="AE115" s="7806"/>
      <c r="AF115" s="7896"/>
      <c r="AG115" s="7806"/>
      <c r="AH115" s="7916"/>
      <c r="AI115" s="7916"/>
      <c r="AJ115" s="7812"/>
      <c r="AK115" s="7942"/>
    </row>
    <row r="116" spans="2:37">
      <c r="B116" s="8103" t="s">
        <v>792</v>
      </c>
      <c r="C116" s="8043" t="s">
        <v>1766</v>
      </c>
      <c r="D116" s="8369">
        <v>532</v>
      </c>
      <c r="E116" s="8043" t="s">
        <v>101</v>
      </c>
      <c r="F116" s="8370">
        <v>45756</v>
      </c>
      <c r="G116" s="8614">
        <v>10</v>
      </c>
      <c r="H116" s="8372" t="s">
        <v>35</v>
      </c>
      <c r="I116" s="8372">
        <v>20</v>
      </c>
      <c r="J116" s="8373">
        <v>615</v>
      </c>
      <c r="K116" s="8107">
        <v>45777</v>
      </c>
      <c r="L116" s="8374">
        <v>45776</v>
      </c>
      <c r="M116" s="8369">
        <v>24784</v>
      </c>
      <c r="N116" s="8375">
        <v>10000</v>
      </c>
      <c r="O116" s="8048">
        <f t="shared" si="17"/>
        <v>0</v>
      </c>
      <c r="P116" s="8181">
        <f t="shared" si="18"/>
        <v>6150</v>
      </c>
      <c r="Q116" s="8181">
        <f t="shared" si="19"/>
        <v>307.5</v>
      </c>
      <c r="R116" s="8050">
        <v>5</v>
      </c>
      <c r="S116" s="7749" t="s">
        <v>8</v>
      </c>
      <c r="T116" s="7782"/>
      <c r="U116" s="7712" t="s">
        <v>1824</v>
      </c>
      <c r="V116" s="8574">
        <v>19</v>
      </c>
      <c r="W116" s="7736" t="s">
        <v>796</v>
      </c>
      <c r="X116" s="7745">
        <v>45818</v>
      </c>
      <c r="Y116" s="8575">
        <v>10</v>
      </c>
      <c r="Z116" s="7761" t="s">
        <v>35</v>
      </c>
      <c r="AA116" s="7761">
        <v>10</v>
      </c>
      <c r="AB116" s="8576">
        <v>409.5</v>
      </c>
      <c r="AC116" s="7746">
        <v>45831</v>
      </c>
      <c r="AD116" s="7781">
        <v>45819</v>
      </c>
      <c r="AE116" s="7736">
        <v>24982</v>
      </c>
      <c r="AF116" s="7755">
        <v>10000</v>
      </c>
      <c r="AG116" s="7878">
        <f>(AF116-Y116*1000)</f>
        <v>0</v>
      </c>
      <c r="AH116" s="7756">
        <f>(AF116*AB116/1000)</f>
        <v>4095</v>
      </c>
      <c r="AI116" s="7756">
        <f>(AH116*0.05)</f>
        <v>204.75</v>
      </c>
      <c r="AJ116" s="7755">
        <v>5</v>
      </c>
      <c r="AK116" s="7943"/>
    </row>
    <row r="117" spans="2:37">
      <c r="B117" s="8103" t="s">
        <v>792</v>
      </c>
      <c r="C117" s="8043" t="s">
        <v>1764</v>
      </c>
      <c r="D117" s="8043">
        <v>533</v>
      </c>
      <c r="E117" s="8043" t="s">
        <v>101</v>
      </c>
      <c r="F117" s="8370">
        <v>45756</v>
      </c>
      <c r="G117" s="8567">
        <v>200</v>
      </c>
      <c r="H117" s="8047" t="s">
        <v>35</v>
      </c>
      <c r="I117" s="8047">
        <v>400</v>
      </c>
      <c r="J117" s="8106">
        <v>544</v>
      </c>
      <c r="K117" s="8107">
        <v>45777</v>
      </c>
      <c r="L117" s="8374">
        <v>45776</v>
      </c>
      <c r="M117" s="8369">
        <v>24784</v>
      </c>
      <c r="N117" s="8050">
        <v>200000</v>
      </c>
      <c r="O117" s="8048">
        <f t="shared" si="17"/>
        <v>0</v>
      </c>
      <c r="P117" s="8108">
        <f t="shared" si="18"/>
        <v>108800</v>
      </c>
      <c r="Q117" s="8108">
        <f t="shared" si="19"/>
        <v>5440</v>
      </c>
      <c r="R117" s="8050">
        <v>5</v>
      </c>
      <c r="S117" s="7749" t="s">
        <v>8</v>
      </c>
      <c r="T117" s="7782"/>
      <c r="U117" s="7712"/>
      <c r="V117" s="7713"/>
      <c r="W117" s="7714"/>
      <c r="X117" s="7944"/>
      <c r="Y117" s="7751"/>
      <c r="Z117" s="7842"/>
      <c r="AA117" s="7842"/>
      <c r="AB117" s="7945"/>
      <c r="AC117" s="7719"/>
      <c r="AD117" s="7720"/>
      <c r="AE117" s="7842"/>
      <c r="AF117" s="7862"/>
      <c r="AG117" s="7842"/>
      <c r="AH117" s="7946"/>
      <c r="AI117" s="7946"/>
      <c r="AJ117" s="7947"/>
      <c r="AK117" s="7948"/>
    </row>
    <row r="118" spans="2:37">
      <c r="B118" s="8103" t="s">
        <v>792</v>
      </c>
      <c r="C118" s="8043" t="s">
        <v>1765</v>
      </c>
      <c r="D118" s="8376">
        <v>534</v>
      </c>
      <c r="E118" s="8043" t="s">
        <v>101</v>
      </c>
      <c r="F118" s="8370">
        <v>45756</v>
      </c>
      <c r="G118" s="8616">
        <v>1</v>
      </c>
      <c r="H118" s="8047" t="s">
        <v>35</v>
      </c>
      <c r="I118" s="8047">
        <v>2</v>
      </c>
      <c r="J118" s="8378">
        <v>655</v>
      </c>
      <c r="K118" s="8107">
        <v>45777</v>
      </c>
      <c r="L118" s="8374">
        <v>45776</v>
      </c>
      <c r="M118" s="8369">
        <v>24784</v>
      </c>
      <c r="N118" s="8379">
        <v>1000</v>
      </c>
      <c r="O118" s="8048">
        <f t="shared" si="17"/>
        <v>0</v>
      </c>
      <c r="P118" s="8380">
        <f t="shared" si="18"/>
        <v>655</v>
      </c>
      <c r="Q118" s="8380">
        <f t="shared" si="19"/>
        <v>32.75</v>
      </c>
      <c r="R118" s="8050">
        <v>5</v>
      </c>
      <c r="S118" s="7749" t="s">
        <v>8</v>
      </c>
      <c r="T118" s="7782"/>
      <c r="U118" s="7959"/>
      <c r="V118" s="7960"/>
      <c r="W118" s="7960"/>
      <c r="X118" s="7743"/>
      <c r="Y118" s="7743"/>
      <c r="Z118" s="7743"/>
      <c r="AA118" s="7743"/>
      <c r="AB118" s="7743"/>
      <c r="AC118" s="7743"/>
      <c r="AD118" s="7743"/>
      <c r="AE118" s="7743"/>
      <c r="AF118" s="7961"/>
      <c r="AG118" s="7961"/>
      <c r="AH118" s="7743"/>
      <c r="AI118" s="7743"/>
      <c r="AJ118" s="7743"/>
      <c r="AK118" s="7949"/>
    </row>
    <row r="119" spans="2:37">
      <c r="B119" s="8103" t="s">
        <v>792</v>
      </c>
      <c r="C119" s="8043" t="s">
        <v>1767</v>
      </c>
      <c r="D119" s="8047">
        <v>535</v>
      </c>
      <c r="E119" s="8043" t="s">
        <v>101</v>
      </c>
      <c r="F119" s="8370">
        <v>45756</v>
      </c>
      <c r="G119" s="8617">
        <v>22</v>
      </c>
      <c r="H119" s="8047" t="s">
        <v>35</v>
      </c>
      <c r="I119" s="8047">
        <v>44</v>
      </c>
      <c r="J119" s="8049">
        <v>1328</v>
      </c>
      <c r="K119" s="8107">
        <v>45777</v>
      </c>
      <c r="L119" s="8374">
        <v>45776</v>
      </c>
      <c r="M119" s="8369">
        <v>24784</v>
      </c>
      <c r="N119" s="8048">
        <v>22000</v>
      </c>
      <c r="O119" s="8048">
        <f t="shared" si="17"/>
        <v>0</v>
      </c>
      <c r="P119" s="8049">
        <f t="shared" si="18"/>
        <v>29216</v>
      </c>
      <c r="Q119" s="8049">
        <f t="shared" si="19"/>
        <v>1460.8000000000002</v>
      </c>
      <c r="R119" s="8383">
        <v>5</v>
      </c>
      <c r="S119" s="7749" t="s">
        <v>8</v>
      </c>
      <c r="T119" s="7782"/>
      <c r="U119" s="7959"/>
      <c r="V119" s="7960"/>
      <c r="W119" s="7960"/>
      <c r="X119" s="7743"/>
      <c r="Y119" s="7743"/>
      <c r="Z119" s="7743"/>
      <c r="AA119" s="7743"/>
      <c r="AB119" s="7743"/>
      <c r="AC119" s="7743"/>
      <c r="AD119" s="7743"/>
      <c r="AE119" s="7743"/>
      <c r="AF119" s="7961"/>
      <c r="AG119" s="7961"/>
      <c r="AH119" s="7743"/>
      <c r="AI119" s="7743"/>
      <c r="AJ119" s="7743"/>
      <c r="AK119" s="7949"/>
    </row>
    <row r="120" spans="2:37">
      <c r="B120" s="8103" t="s">
        <v>792</v>
      </c>
      <c r="C120" s="8047" t="s">
        <v>1769</v>
      </c>
      <c r="D120" s="8043">
        <v>536</v>
      </c>
      <c r="E120" s="8043" t="s">
        <v>101</v>
      </c>
      <c r="F120" s="8370">
        <v>45756</v>
      </c>
      <c r="G120" s="8567">
        <v>45</v>
      </c>
      <c r="H120" s="8047" t="s">
        <v>35</v>
      </c>
      <c r="I120" s="8505">
        <v>112.5</v>
      </c>
      <c r="J120" s="8106">
        <v>427</v>
      </c>
      <c r="K120" s="8107">
        <v>45777</v>
      </c>
      <c r="L120" s="8374">
        <v>45776</v>
      </c>
      <c r="M120" s="8369">
        <v>24784</v>
      </c>
      <c r="N120" s="8050">
        <v>45200</v>
      </c>
      <c r="O120" s="8048">
        <f t="shared" si="17"/>
        <v>200</v>
      </c>
      <c r="P120" s="8108">
        <f t="shared" si="18"/>
        <v>19300.400000000001</v>
      </c>
      <c r="Q120" s="8108">
        <f t="shared" si="19"/>
        <v>965.0200000000001</v>
      </c>
      <c r="R120" s="8050">
        <v>5</v>
      </c>
      <c r="S120" s="7749" t="s">
        <v>8</v>
      </c>
      <c r="T120" s="7782"/>
      <c r="U120" s="7978"/>
      <c r="V120" s="7979"/>
      <c r="W120" s="7979"/>
      <c r="X120" s="7979"/>
      <c r="Y120" s="7979"/>
      <c r="Z120" s="7979"/>
      <c r="AA120" s="7979"/>
      <c r="AB120" s="7979"/>
      <c r="AC120" s="7979"/>
      <c r="AD120" s="7979"/>
      <c r="AE120" s="7979"/>
      <c r="AF120" s="7979"/>
      <c r="AG120" s="7979"/>
      <c r="AH120" s="7979"/>
      <c r="AI120" s="7979"/>
      <c r="AJ120" s="7979"/>
      <c r="AK120" s="7980"/>
    </row>
    <row r="121" spans="2:37">
      <c r="B121" s="8103" t="s">
        <v>792</v>
      </c>
      <c r="C121" s="8047" t="s">
        <v>1768</v>
      </c>
      <c r="D121" s="8047">
        <v>537</v>
      </c>
      <c r="E121" s="8043" t="s">
        <v>101</v>
      </c>
      <c r="F121" s="8370">
        <v>45756</v>
      </c>
      <c r="G121" s="8617">
        <v>10</v>
      </c>
      <c r="H121" s="8047" t="s">
        <v>35</v>
      </c>
      <c r="I121" s="8047">
        <v>25</v>
      </c>
      <c r="J121" s="8049">
        <v>1328</v>
      </c>
      <c r="K121" s="8107">
        <v>45777</v>
      </c>
      <c r="L121" s="8374">
        <v>45776</v>
      </c>
      <c r="M121" s="8369">
        <v>24784</v>
      </c>
      <c r="N121" s="8048">
        <v>10000</v>
      </c>
      <c r="O121" s="8048">
        <f t="shared" si="17"/>
        <v>0</v>
      </c>
      <c r="P121" s="8049">
        <f t="shared" si="18"/>
        <v>13280</v>
      </c>
      <c r="Q121" s="8049">
        <f t="shared" si="19"/>
        <v>664</v>
      </c>
      <c r="R121" s="8383">
        <v>5</v>
      </c>
      <c r="S121" s="7749" t="s">
        <v>8</v>
      </c>
      <c r="T121" s="7782"/>
      <c r="U121" s="7978"/>
      <c r="V121" s="7979"/>
      <c r="W121" s="7979"/>
      <c r="X121" s="7979"/>
      <c r="Y121" s="7979"/>
      <c r="Z121" s="7979"/>
      <c r="AA121" s="7979"/>
      <c r="AB121" s="7979"/>
      <c r="AC121" s="7979"/>
      <c r="AD121" s="7979"/>
      <c r="AE121" s="7979"/>
      <c r="AF121" s="7979"/>
      <c r="AG121" s="7979"/>
      <c r="AH121" s="7979"/>
      <c r="AI121" s="7979"/>
      <c r="AJ121" s="7979"/>
      <c r="AK121" s="7980"/>
    </row>
    <row r="122" spans="2:37" ht="15" thickBot="1">
      <c r="B122" s="8103" t="s">
        <v>792</v>
      </c>
      <c r="C122" s="8047" t="s">
        <v>1770</v>
      </c>
      <c r="D122" s="8047">
        <v>538</v>
      </c>
      <c r="E122" s="8043" t="s">
        <v>101</v>
      </c>
      <c r="F122" s="8370">
        <v>45756</v>
      </c>
      <c r="G122" s="8617">
        <v>6</v>
      </c>
      <c r="H122" s="8047" t="s">
        <v>35</v>
      </c>
      <c r="I122" s="8047">
        <v>15</v>
      </c>
      <c r="J122" s="8049">
        <v>1328</v>
      </c>
      <c r="K122" s="8107">
        <v>45777</v>
      </c>
      <c r="L122" s="8374">
        <v>45776</v>
      </c>
      <c r="M122" s="8369">
        <v>24784</v>
      </c>
      <c r="N122" s="8048">
        <v>6000</v>
      </c>
      <c r="O122" s="8048">
        <f t="shared" si="17"/>
        <v>0</v>
      </c>
      <c r="P122" s="8049">
        <f>(J122*G122)</f>
        <v>7968</v>
      </c>
      <c r="Q122" s="8049">
        <f t="shared" si="19"/>
        <v>398.40000000000003</v>
      </c>
      <c r="R122" s="8383">
        <v>5</v>
      </c>
      <c r="S122" s="7749" t="s">
        <v>8</v>
      </c>
      <c r="T122" s="7782"/>
      <c r="U122" s="7985"/>
      <c r="V122" s="7986"/>
      <c r="W122" s="7986"/>
      <c r="X122" s="7986"/>
      <c r="Y122" s="7986"/>
      <c r="Z122" s="7986"/>
      <c r="AA122" s="7986"/>
      <c r="AB122" s="7986"/>
      <c r="AC122" s="7986"/>
      <c r="AD122" s="7986"/>
      <c r="AE122" s="7986"/>
      <c r="AF122" s="7986"/>
      <c r="AG122" s="7986"/>
      <c r="AH122" s="7986"/>
      <c r="AI122" s="7986"/>
      <c r="AJ122" s="7986"/>
      <c r="AK122" s="7987"/>
    </row>
    <row r="123" spans="2:37">
      <c r="B123" s="7909" t="s">
        <v>941</v>
      </c>
      <c r="C123" s="7714" t="s">
        <v>1773</v>
      </c>
      <c r="D123" s="7779">
        <v>112</v>
      </c>
      <c r="E123" s="7714" t="s">
        <v>101</v>
      </c>
      <c r="F123" s="7780">
        <v>45701</v>
      </c>
      <c r="G123" s="7864">
        <v>32.4</v>
      </c>
      <c r="H123" s="7717" t="s">
        <v>35</v>
      </c>
      <c r="I123" s="7717">
        <v>64.8</v>
      </c>
      <c r="J123" s="7722">
        <v>1027</v>
      </c>
      <c r="K123" s="7719">
        <v>45705</v>
      </c>
      <c r="L123" s="7720">
        <v>45775</v>
      </c>
      <c r="M123" s="7717">
        <v>24787</v>
      </c>
      <c r="N123" s="7721">
        <v>32400</v>
      </c>
      <c r="O123" s="7721">
        <f t="shared" si="17"/>
        <v>0</v>
      </c>
      <c r="P123" s="7752">
        <f>(N123*J123/1000)</f>
        <v>33274.800000000003</v>
      </c>
      <c r="Q123" s="7722">
        <f t="shared" si="19"/>
        <v>1663.7400000000002</v>
      </c>
      <c r="R123" s="7714">
        <v>5</v>
      </c>
      <c r="S123" s="7749" t="s">
        <v>8</v>
      </c>
      <c r="T123" s="7782"/>
      <c r="U123" s="7839"/>
      <c r="V123" s="7840"/>
      <c r="W123" s="7840"/>
      <c r="X123" s="7840"/>
      <c r="Y123" s="7840"/>
      <c r="Z123" s="7840"/>
      <c r="AA123" s="7840"/>
      <c r="AB123" s="7840"/>
      <c r="AC123" s="7840"/>
      <c r="AD123" s="7840"/>
      <c r="AE123" s="7840"/>
      <c r="AF123" s="7840"/>
      <c r="AG123" s="7840"/>
      <c r="AH123" s="7840"/>
      <c r="AI123" s="7840"/>
      <c r="AJ123" s="7840"/>
      <c r="AK123" s="7840"/>
    </row>
    <row r="124" spans="2:37" ht="18" thickBot="1">
      <c r="B124" s="7712" t="s">
        <v>941</v>
      </c>
      <c r="C124" s="7714" t="s">
        <v>1773</v>
      </c>
      <c r="D124" s="7779">
        <v>115</v>
      </c>
      <c r="E124" s="7714" t="s">
        <v>796</v>
      </c>
      <c r="F124" s="7780">
        <v>45717</v>
      </c>
      <c r="G124" s="7760">
        <v>300</v>
      </c>
      <c r="H124" s="7717" t="s">
        <v>35</v>
      </c>
      <c r="I124" s="7717">
        <v>750</v>
      </c>
      <c r="J124" s="7722">
        <v>1027</v>
      </c>
      <c r="K124" s="7719">
        <v>45741</v>
      </c>
      <c r="L124" s="7720">
        <v>45776</v>
      </c>
      <c r="M124" s="7717">
        <v>24787</v>
      </c>
      <c r="N124" s="7721">
        <v>79600</v>
      </c>
      <c r="O124" s="7721">
        <f t="shared" si="17"/>
        <v>-220400</v>
      </c>
      <c r="P124" s="7752">
        <f>(N124*J124/1000)</f>
        <v>81749.2</v>
      </c>
      <c r="Q124" s="7722">
        <f t="shared" si="19"/>
        <v>4087.46</v>
      </c>
      <c r="R124" s="7714">
        <v>5</v>
      </c>
      <c r="S124" s="7749" t="s">
        <v>8</v>
      </c>
      <c r="T124" s="7782"/>
      <c r="U124" s="8166" t="s">
        <v>1816</v>
      </c>
      <c r="V124" s="7988"/>
      <c r="W124" s="7988"/>
      <c r="X124" s="7649"/>
      <c r="Y124" s="7649"/>
      <c r="Z124" s="7649"/>
      <c r="AA124" s="7649"/>
      <c r="AB124" s="7649"/>
      <c r="AC124" s="7649"/>
      <c r="AD124" s="7649"/>
      <c r="AE124" s="7649"/>
      <c r="AF124" s="7649"/>
      <c r="AG124" s="7649"/>
      <c r="AH124" s="7649"/>
      <c r="AI124" s="7649"/>
      <c r="AJ124" s="7649"/>
      <c r="AK124" s="7649"/>
    </row>
    <row r="125" spans="2:37">
      <c r="B125" s="8176" t="s">
        <v>941</v>
      </c>
      <c r="C125" s="8043" t="s">
        <v>1771</v>
      </c>
      <c r="D125" s="8178">
        <v>114</v>
      </c>
      <c r="E125" s="8043" t="s">
        <v>796</v>
      </c>
      <c r="F125" s="8044">
        <v>45717</v>
      </c>
      <c r="G125" s="8567">
        <v>200</v>
      </c>
      <c r="H125" s="8047" t="s">
        <v>35</v>
      </c>
      <c r="I125" s="8047">
        <f>(G125*1000/500)</f>
        <v>400</v>
      </c>
      <c r="J125" s="8049">
        <v>571</v>
      </c>
      <c r="K125" s="8046">
        <v>45741</v>
      </c>
      <c r="L125" s="8400">
        <v>45776</v>
      </c>
      <c r="M125" s="8047">
        <v>24787</v>
      </c>
      <c r="N125" s="8048">
        <v>103000</v>
      </c>
      <c r="O125" s="8048">
        <f t="shared" si="17"/>
        <v>-97000</v>
      </c>
      <c r="P125" s="8181">
        <f>(N125*J125/1000)</f>
        <v>58813</v>
      </c>
      <c r="Q125" s="8045">
        <f t="shared" si="19"/>
        <v>2940.65</v>
      </c>
      <c r="R125" s="8043">
        <v>5</v>
      </c>
      <c r="S125" s="7749" t="s">
        <v>8</v>
      </c>
      <c r="T125" s="7782"/>
      <c r="U125" s="7656"/>
      <c r="V125" s="7661"/>
      <c r="W125" s="7662" t="s">
        <v>14</v>
      </c>
      <c r="X125" s="7662" t="s">
        <v>12</v>
      </c>
      <c r="Y125" s="7662"/>
      <c r="Z125" s="7662"/>
      <c r="AA125" s="7662"/>
      <c r="AB125" s="7662" t="s">
        <v>15</v>
      </c>
      <c r="AC125" s="7662" t="s">
        <v>12</v>
      </c>
      <c r="AD125" s="7662" t="s">
        <v>12</v>
      </c>
      <c r="AE125" s="7662"/>
      <c r="AF125" s="7662"/>
      <c r="AG125" s="7662"/>
      <c r="AH125" s="7662"/>
      <c r="AI125" s="7662" t="s">
        <v>0</v>
      </c>
      <c r="AJ125" s="7663"/>
      <c r="AK125" s="7664"/>
    </row>
    <row r="126" spans="2:37">
      <c r="B126" s="7712" t="s">
        <v>941</v>
      </c>
      <c r="C126" s="7714" t="s">
        <v>1800</v>
      </c>
      <c r="D126" s="7779">
        <v>118</v>
      </c>
      <c r="E126" s="7714" t="s">
        <v>796</v>
      </c>
      <c r="F126" s="7780">
        <v>45725</v>
      </c>
      <c r="G126" s="7760">
        <v>15</v>
      </c>
      <c r="H126" s="7717" t="s">
        <v>35</v>
      </c>
      <c r="I126" s="7717">
        <f>(G126*1000/200)</f>
        <v>75</v>
      </c>
      <c r="J126" s="7722">
        <v>1611.6</v>
      </c>
      <c r="K126" s="7719">
        <v>45762</v>
      </c>
      <c r="L126" s="7720">
        <v>45776</v>
      </c>
      <c r="M126" s="7717">
        <v>24787</v>
      </c>
      <c r="N126" s="7721">
        <v>15000</v>
      </c>
      <c r="O126" s="7721">
        <f t="shared" si="17"/>
        <v>0</v>
      </c>
      <c r="P126" s="7752">
        <f>(N126*J126/1000)</f>
        <v>24174</v>
      </c>
      <c r="Q126" s="7722">
        <f t="shared" si="19"/>
        <v>1208.7</v>
      </c>
      <c r="R126" s="7714">
        <v>5</v>
      </c>
      <c r="S126" s="7749" t="s">
        <v>8</v>
      </c>
      <c r="T126" s="7782"/>
      <c r="U126" s="7660" t="s">
        <v>4</v>
      </c>
      <c r="V126" s="7666" t="s">
        <v>18</v>
      </c>
      <c r="W126" s="7667" t="s">
        <v>19</v>
      </c>
      <c r="X126" s="7667" t="s">
        <v>19</v>
      </c>
      <c r="Y126" s="7667" t="s">
        <v>20</v>
      </c>
      <c r="Z126" s="7667" t="s">
        <v>21</v>
      </c>
      <c r="AA126" s="7667" t="s">
        <v>1559</v>
      </c>
      <c r="AB126" s="7667" t="s">
        <v>22</v>
      </c>
      <c r="AC126" s="7667" t="s">
        <v>23</v>
      </c>
      <c r="AD126" s="7667" t="s">
        <v>23</v>
      </c>
      <c r="AE126" s="7667" t="s">
        <v>24</v>
      </c>
      <c r="AF126" s="7667" t="s">
        <v>20</v>
      </c>
      <c r="AG126" s="7667" t="s">
        <v>25</v>
      </c>
      <c r="AH126" s="7667" t="s">
        <v>0</v>
      </c>
      <c r="AI126" s="7667" t="s">
        <v>1363</v>
      </c>
      <c r="AJ126" s="7668" t="s">
        <v>1388</v>
      </c>
      <c r="AK126" s="7669" t="s">
        <v>26</v>
      </c>
    </row>
    <row r="127" spans="2:37" ht="15" thickBot="1">
      <c r="B127" s="7712"/>
      <c r="C127" s="7714"/>
      <c r="D127" s="7779"/>
      <c r="E127" s="7714"/>
      <c r="F127" s="7780"/>
      <c r="G127" s="7760"/>
      <c r="H127" s="7717"/>
      <c r="I127" s="7717"/>
      <c r="J127" s="7722"/>
      <c r="K127" s="8524"/>
      <c r="L127" s="7763"/>
      <c r="M127" s="7717"/>
      <c r="N127" s="7721"/>
      <c r="O127" s="7721"/>
      <c r="P127" s="7752"/>
      <c r="Q127" s="7722"/>
      <c r="R127" s="7714"/>
      <c r="S127" s="7711"/>
      <c r="T127" s="7782"/>
      <c r="U127" s="7660"/>
      <c r="V127" s="7666"/>
      <c r="W127" s="7667" t="s">
        <v>3</v>
      </c>
      <c r="X127" s="7667" t="s">
        <v>18</v>
      </c>
      <c r="Y127" s="7667"/>
      <c r="Z127" s="7667"/>
      <c r="AA127" s="7667"/>
      <c r="AB127" s="7667" t="s">
        <v>21</v>
      </c>
      <c r="AC127" s="7667" t="s">
        <v>27</v>
      </c>
      <c r="AD127" s="7667" t="s">
        <v>28</v>
      </c>
      <c r="AE127" s="7667"/>
      <c r="AF127" s="7667"/>
      <c r="AG127" s="7667"/>
      <c r="AH127" s="7667"/>
      <c r="AI127" s="7667" t="s">
        <v>11</v>
      </c>
      <c r="AJ127" s="7668"/>
      <c r="AK127" s="7669"/>
    </row>
    <row r="128" spans="2:37">
      <c r="B128" s="7712"/>
      <c r="C128" s="7714"/>
      <c r="D128" s="7779"/>
      <c r="E128" s="7714"/>
      <c r="F128" s="7780"/>
      <c r="G128" s="7760"/>
      <c r="H128" s="7717"/>
      <c r="I128" s="7717"/>
      <c r="J128" s="7722"/>
      <c r="K128" s="8524"/>
      <c r="L128" s="7763"/>
      <c r="M128" s="7717"/>
      <c r="N128" s="7721"/>
      <c r="O128" s="7721"/>
      <c r="P128" s="7752"/>
      <c r="Q128" s="7722"/>
      <c r="R128" s="7714"/>
      <c r="S128" s="7711"/>
      <c r="T128" s="7782"/>
      <c r="U128" s="7992" t="s">
        <v>1669</v>
      </c>
      <c r="V128" s="7993">
        <v>1</v>
      </c>
      <c r="W128" s="7803" t="s">
        <v>36</v>
      </c>
      <c r="X128" s="7939">
        <v>45800</v>
      </c>
      <c r="Y128" s="7896">
        <v>45</v>
      </c>
      <c r="Z128" s="7806" t="s">
        <v>35</v>
      </c>
      <c r="AA128" s="7806">
        <f>(Y128*1000/500)</f>
        <v>90</v>
      </c>
      <c r="AB128" s="7916">
        <v>526.20000000000005</v>
      </c>
      <c r="AC128" s="7808">
        <v>45805</v>
      </c>
      <c r="AD128" s="7895">
        <v>45806</v>
      </c>
      <c r="AE128" s="7806">
        <v>24932</v>
      </c>
      <c r="AF128" s="7896">
        <v>45000</v>
      </c>
      <c r="AG128" s="7896">
        <f t="shared" ref="AG128:AG144" si="20">(AF128-Y128*1000)</f>
        <v>0</v>
      </c>
      <c r="AH128" s="7915">
        <f t="shared" ref="AH128:AH144" si="21">(AF128*AB128/1000)</f>
        <v>23679.000000000004</v>
      </c>
      <c r="AI128" s="7916">
        <f t="shared" ref="AI128:AI144" si="22">(AH128*0.05)</f>
        <v>1183.9500000000003</v>
      </c>
      <c r="AJ128" s="7803">
        <v>5</v>
      </c>
      <c r="AK128" s="7995" t="s">
        <v>1821</v>
      </c>
    </row>
    <row r="129" spans="2:37" ht="15" thickBot="1">
      <c r="B129" s="7889"/>
      <c r="C129" s="7890"/>
      <c r="D129" s="7890"/>
      <c r="E129" s="7890"/>
      <c r="F129" s="7890"/>
      <c r="G129" s="7890"/>
      <c r="H129" s="7890"/>
      <c r="I129" s="7890"/>
      <c r="J129" s="7890"/>
      <c r="K129" s="7890"/>
      <c r="L129" s="7891"/>
      <c r="M129" s="7890"/>
      <c r="N129" s="7890"/>
      <c r="O129" s="7890"/>
      <c r="P129" s="7892">
        <f>SUM(P85:P124)</f>
        <v>890942.12000000011</v>
      </c>
      <c r="Q129" s="7892">
        <f>SUM(Q85:Q124)</f>
        <v>41104.830999999998</v>
      </c>
      <c r="R129" s="7890"/>
      <c r="S129" s="8504"/>
      <c r="T129" s="7782"/>
      <c r="U129" s="7996" t="s">
        <v>1547</v>
      </c>
      <c r="V129" s="7779">
        <v>2</v>
      </c>
      <c r="W129" s="7714" t="s">
        <v>36</v>
      </c>
      <c r="X129" s="7780">
        <v>45800</v>
      </c>
      <c r="Y129" s="7911">
        <v>25.2</v>
      </c>
      <c r="Z129" s="7717" t="s">
        <v>35</v>
      </c>
      <c r="AA129" s="7717">
        <f>(Y129*1000/400)</f>
        <v>63</v>
      </c>
      <c r="AB129" s="7722">
        <v>993.4</v>
      </c>
      <c r="AC129" s="7719">
        <v>45805</v>
      </c>
      <c r="AD129" s="7720">
        <v>45806</v>
      </c>
      <c r="AE129" s="7717">
        <v>24932</v>
      </c>
      <c r="AF129" s="7721">
        <v>25200</v>
      </c>
      <c r="AG129" s="7721">
        <f t="shared" si="20"/>
        <v>0</v>
      </c>
      <c r="AH129" s="7752">
        <f t="shared" si="21"/>
        <v>25033.68</v>
      </c>
      <c r="AI129" s="7722">
        <f t="shared" si="22"/>
        <v>1251.6840000000002</v>
      </c>
      <c r="AJ129" s="7714">
        <v>5</v>
      </c>
      <c r="AK129" s="7980"/>
    </row>
    <row r="130" spans="2:37">
      <c r="B130" s="7684"/>
      <c r="C130" s="7684"/>
      <c r="D130" s="7684"/>
      <c r="E130" s="7684"/>
      <c r="F130" s="7684"/>
      <c r="G130" s="7684"/>
      <c r="H130" s="7684"/>
      <c r="I130" s="7684"/>
      <c r="J130" s="7684"/>
      <c r="K130" s="7684"/>
      <c r="L130" s="7684"/>
      <c r="M130" s="7684"/>
      <c r="N130" s="7684"/>
      <c r="O130" s="7684"/>
      <c r="P130" s="7684"/>
      <c r="Q130" s="7684"/>
      <c r="R130" s="7684"/>
      <c r="S130" s="7684"/>
      <c r="T130" s="7782"/>
      <c r="U130" s="8287" t="s">
        <v>1669</v>
      </c>
      <c r="V130" s="8398">
        <v>3</v>
      </c>
      <c r="W130" s="8369" t="s">
        <v>36</v>
      </c>
      <c r="X130" s="8566">
        <v>45817</v>
      </c>
      <c r="Y130" s="8490">
        <v>90</v>
      </c>
      <c r="Z130" s="8372" t="s">
        <v>35</v>
      </c>
      <c r="AA130" s="8372">
        <f>(Y130*1000/500)</f>
        <v>180</v>
      </c>
      <c r="AB130" s="8045">
        <v>526.20000000000005</v>
      </c>
      <c r="AC130" s="8107">
        <v>45821</v>
      </c>
      <c r="AD130" s="8374">
        <v>45820</v>
      </c>
      <c r="AE130" s="8372">
        <v>24993</v>
      </c>
      <c r="AF130" s="8490">
        <v>90000</v>
      </c>
      <c r="AG130" s="8490">
        <f t="shared" si="20"/>
        <v>0</v>
      </c>
      <c r="AH130" s="8181">
        <f t="shared" si="21"/>
        <v>47358.000000000007</v>
      </c>
      <c r="AI130" s="8045">
        <f t="shared" si="22"/>
        <v>2367.9000000000005</v>
      </c>
      <c r="AJ130" s="8369">
        <v>5</v>
      </c>
      <c r="AK130" s="7949"/>
    </row>
    <row r="131" spans="2:37" ht="18" thickBot="1">
      <c r="B131" s="7652" t="s">
        <v>1683</v>
      </c>
      <c r="C131" s="7653"/>
      <c r="D131" s="7650"/>
      <c r="E131" s="7650"/>
      <c r="F131" s="7650"/>
      <c r="G131" s="7650"/>
      <c r="H131" s="7650"/>
      <c r="I131" s="7650"/>
      <c r="J131" s="7650"/>
      <c r="K131" s="7650"/>
      <c r="L131" s="7650"/>
      <c r="M131" s="7650"/>
      <c r="N131" s="7650"/>
      <c r="O131" s="7650"/>
      <c r="P131" s="7650"/>
      <c r="Q131" s="7650"/>
      <c r="R131" s="7650"/>
      <c r="S131" s="7650"/>
      <c r="T131" s="7782"/>
      <c r="U131" s="8287" t="s">
        <v>1838</v>
      </c>
      <c r="V131" s="8398">
        <v>4</v>
      </c>
      <c r="W131" s="8369" t="s">
        <v>796</v>
      </c>
      <c r="X131" s="8566">
        <v>45835</v>
      </c>
      <c r="Y131" s="8490">
        <v>50</v>
      </c>
      <c r="Z131" s="8372" t="s">
        <v>35</v>
      </c>
      <c r="AA131" s="8372">
        <f>(Y131*1000/500)</f>
        <v>100</v>
      </c>
      <c r="AB131" s="8045">
        <v>526.20000000000005</v>
      </c>
      <c r="AC131" s="8107">
        <v>45835</v>
      </c>
      <c r="AD131" s="8374">
        <v>45834</v>
      </c>
      <c r="AE131" s="8372">
        <v>25050</v>
      </c>
      <c r="AF131" s="8490">
        <v>50000</v>
      </c>
      <c r="AG131" s="8490">
        <f t="shared" si="20"/>
        <v>0</v>
      </c>
      <c r="AH131" s="8181">
        <f t="shared" si="21"/>
        <v>26310.000000000004</v>
      </c>
      <c r="AI131" s="8045">
        <f t="shared" si="22"/>
        <v>1315.5000000000002</v>
      </c>
      <c r="AJ131" s="8369">
        <v>5</v>
      </c>
      <c r="AK131" s="8001"/>
    </row>
    <row r="132" spans="2:37">
      <c r="B132" s="7656"/>
      <c r="C132" s="7656"/>
      <c r="D132" s="7656"/>
      <c r="E132" s="7656" t="s">
        <v>14</v>
      </c>
      <c r="F132" s="7656" t="s">
        <v>12</v>
      </c>
      <c r="G132" s="7656"/>
      <c r="H132" s="7656"/>
      <c r="I132" s="7656"/>
      <c r="J132" s="7656" t="s">
        <v>15</v>
      </c>
      <c r="K132" s="7656" t="s">
        <v>12</v>
      </c>
      <c r="L132" s="7656" t="s">
        <v>12</v>
      </c>
      <c r="M132" s="7656"/>
      <c r="N132" s="7656"/>
      <c r="O132" s="7656"/>
      <c r="P132" s="7656"/>
      <c r="Q132" s="7656" t="s">
        <v>0</v>
      </c>
      <c r="R132" s="7656"/>
      <c r="S132" s="7656"/>
      <c r="T132" s="7782"/>
      <c r="U132" s="8287" t="s">
        <v>1838</v>
      </c>
      <c r="V132" s="8398">
        <v>5</v>
      </c>
      <c r="W132" s="8369" t="s">
        <v>796</v>
      </c>
      <c r="X132" s="8566">
        <v>45864</v>
      </c>
      <c r="Y132" s="8490">
        <v>50</v>
      </c>
      <c r="Z132" s="8372" t="s">
        <v>35</v>
      </c>
      <c r="AA132" s="8372">
        <f>(Y132*1000/500)</f>
        <v>100</v>
      </c>
      <c r="AB132" s="8045">
        <v>526.20000000000005</v>
      </c>
      <c r="AC132" s="8107">
        <v>45866</v>
      </c>
      <c r="AD132" s="8374">
        <v>45866</v>
      </c>
      <c r="AE132" s="8372">
        <v>25191</v>
      </c>
      <c r="AF132" s="8490">
        <v>50000</v>
      </c>
      <c r="AG132" s="8490">
        <f t="shared" si="20"/>
        <v>0</v>
      </c>
      <c r="AH132" s="8181">
        <f t="shared" si="21"/>
        <v>26310.000000000004</v>
      </c>
      <c r="AI132" s="8045">
        <f t="shared" si="22"/>
        <v>1315.5000000000002</v>
      </c>
      <c r="AJ132" s="8369">
        <v>5</v>
      </c>
      <c r="AK132" s="7949"/>
    </row>
    <row r="133" spans="2:37">
      <c r="B133" s="7660" t="s">
        <v>3</v>
      </c>
      <c r="C133" s="7660" t="s">
        <v>4</v>
      </c>
      <c r="D133" s="7660" t="s">
        <v>18</v>
      </c>
      <c r="E133" s="7660" t="s">
        <v>19</v>
      </c>
      <c r="F133" s="7660" t="s">
        <v>19</v>
      </c>
      <c r="G133" s="7660" t="s">
        <v>20</v>
      </c>
      <c r="H133" s="7660" t="s">
        <v>21</v>
      </c>
      <c r="I133" s="7660" t="s">
        <v>1559</v>
      </c>
      <c r="J133" s="7660" t="s">
        <v>22</v>
      </c>
      <c r="K133" s="7660" t="s">
        <v>23</v>
      </c>
      <c r="L133" s="7660" t="s">
        <v>23</v>
      </c>
      <c r="M133" s="7660" t="s">
        <v>1227</v>
      </c>
      <c r="N133" s="7660" t="s">
        <v>20</v>
      </c>
      <c r="O133" s="7660" t="s">
        <v>25</v>
      </c>
      <c r="P133" s="7660" t="s">
        <v>0</v>
      </c>
      <c r="Q133" s="7660" t="s">
        <v>1363</v>
      </c>
      <c r="R133" s="7660" t="s">
        <v>1388</v>
      </c>
      <c r="S133" s="7660" t="s">
        <v>26</v>
      </c>
      <c r="T133" s="7782"/>
      <c r="U133" s="8023" t="s">
        <v>1547</v>
      </c>
      <c r="V133" s="7759">
        <v>6</v>
      </c>
      <c r="W133" s="7736" t="s">
        <v>796</v>
      </c>
      <c r="X133" s="8566">
        <v>45864</v>
      </c>
      <c r="Y133" s="8650">
        <v>25.2</v>
      </c>
      <c r="Z133" s="8372" t="s">
        <v>35</v>
      </c>
      <c r="AA133" s="8372">
        <f>(Y133*1000/500)</f>
        <v>50.4</v>
      </c>
      <c r="AB133" s="8045">
        <v>993.4</v>
      </c>
      <c r="AC133" s="8107">
        <v>45866</v>
      </c>
      <c r="AD133" s="8374">
        <v>45866</v>
      </c>
      <c r="AE133" s="8372">
        <v>25191</v>
      </c>
      <c r="AF133" s="8490">
        <v>26000</v>
      </c>
      <c r="AG133" s="8490">
        <f t="shared" si="20"/>
        <v>800</v>
      </c>
      <c r="AH133" s="8181">
        <f t="shared" si="21"/>
        <v>25828.400000000001</v>
      </c>
      <c r="AI133" s="8045">
        <f t="shared" si="22"/>
        <v>1291.42</v>
      </c>
      <c r="AJ133" s="8369">
        <v>5</v>
      </c>
      <c r="AK133" s="7949"/>
    </row>
    <row r="134" spans="2:37" ht="15" thickBot="1">
      <c r="B134" s="7665"/>
      <c r="C134" s="7665"/>
      <c r="D134" s="7665"/>
      <c r="E134" s="7665" t="s">
        <v>3</v>
      </c>
      <c r="F134" s="7665" t="s">
        <v>18</v>
      </c>
      <c r="G134" s="7665"/>
      <c r="H134" s="7665"/>
      <c r="I134" s="7665"/>
      <c r="J134" s="7665" t="s">
        <v>21</v>
      </c>
      <c r="K134" s="7665" t="s">
        <v>27</v>
      </c>
      <c r="L134" s="7665" t="s">
        <v>28</v>
      </c>
      <c r="M134" s="7665"/>
      <c r="N134" s="7665"/>
      <c r="O134" s="7665"/>
      <c r="P134" s="7665"/>
      <c r="Q134" s="7665" t="s">
        <v>11</v>
      </c>
      <c r="R134" s="7665"/>
      <c r="S134" s="7665"/>
      <c r="T134" s="7782"/>
      <c r="U134" s="8023" t="s">
        <v>1547</v>
      </c>
      <c r="V134" s="7759">
        <v>7</v>
      </c>
      <c r="W134" s="7736" t="s">
        <v>796</v>
      </c>
      <c r="X134" s="7734">
        <v>45866</v>
      </c>
      <c r="Y134" s="7878">
        <v>78</v>
      </c>
      <c r="Z134" s="7761" t="s">
        <v>35</v>
      </c>
      <c r="AA134" s="7761">
        <v>195</v>
      </c>
      <c r="AB134" s="7762">
        <v>993.4</v>
      </c>
      <c r="AC134" s="7746">
        <v>45869</v>
      </c>
      <c r="AD134" s="7781">
        <v>45869</v>
      </c>
      <c r="AE134" s="7761">
        <v>25223</v>
      </c>
      <c r="AF134" s="7878">
        <v>78000</v>
      </c>
      <c r="AG134" s="7878">
        <f t="shared" si="20"/>
        <v>0</v>
      </c>
      <c r="AH134" s="7756">
        <f t="shared" si="21"/>
        <v>77485.2</v>
      </c>
      <c r="AI134" s="7762">
        <f t="shared" si="22"/>
        <v>3874.26</v>
      </c>
      <c r="AJ134" s="7736">
        <v>5</v>
      </c>
      <c r="AK134" s="7949"/>
    </row>
    <row r="135" spans="2:37">
      <c r="B135" s="8532" t="s">
        <v>522</v>
      </c>
      <c r="C135" s="7806" t="s">
        <v>1385</v>
      </c>
      <c r="D135" s="7912">
        <v>89</v>
      </c>
      <c r="E135" s="7803" t="s">
        <v>796</v>
      </c>
      <c r="F135" s="7939">
        <v>45706</v>
      </c>
      <c r="G135" s="8533">
        <v>20</v>
      </c>
      <c r="H135" s="7806" t="s">
        <v>35</v>
      </c>
      <c r="I135" s="7912">
        <f>(N135/500)</f>
        <v>40</v>
      </c>
      <c r="J135" s="7916">
        <v>544</v>
      </c>
      <c r="K135" s="7808">
        <v>45782</v>
      </c>
      <c r="L135" s="7895">
        <v>45793</v>
      </c>
      <c r="M135" s="7803">
        <v>24875</v>
      </c>
      <c r="N135" s="7812">
        <v>20000</v>
      </c>
      <c r="O135" s="7896">
        <f>(N135-G135*1000)</f>
        <v>0</v>
      </c>
      <c r="P135" s="7915">
        <f t="shared" ref="P135:P160" si="23">(N135*J135/1000)</f>
        <v>10880</v>
      </c>
      <c r="Q135" s="7915">
        <f>(P135*0.05)</f>
        <v>544</v>
      </c>
      <c r="R135" s="7803">
        <v>5</v>
      </c>
      <c r="S135" s="8070" t="s">
        <v>8</v>
      </c>
      <c r="T135" s="7782"/>
      <c r="U135" s="8287" t="s">
        <v>1838</v>
      </c>
      <c r="V135" s="8398">
        <v>8</v>
      </c>
      <c r="W135" s="8369" t="s">
        <v>796</v>
      </c>
      <c r="X135" s="8566">
        <v>45866</v>
      </c>
      <c r="Y135" s="8490">
        <v>25</v>
      </c>
      <c r="Z135" s="8372" t="s">
        <v>35</v>
      </c>
      <c r="AA135" s="8372">
        <f>(Y135*1000/500)</f>
        <v>50</v>
      </c>
      <c r="AB135" s="8045">
        <v>526.20000000000005</v>
      </c>
      <c r="AC135" s="8107">
        <v>45883</v>
      </c>
      <c r="AD135" s="8374">
        <v>45881</v>
      </c>
      <c r="AE135" s="8372">
        <v>25272</v>
      </c>
      <c r="AF135" s="8490">
        <v>25000</v>
      </c>
      <c r="AG135" s="8490">
        <f t="shared" si="20"/>
        <v>0</v>
      </c>
      <c r="AH135" s="8181">
        <f t="shared" si="21"/>
        <v>13155.000000000002</v>
      </c>
      <c r="AI135" s="8045">
        <f t="shared" si="22"/>
        <v>657.75000000000011</v>
      </c>
      <c r="AJ135" s="8369">
        <v>5</v>
      </c>
      <c r="AK135" s="7949"/>
    </row>
    <row r="136" spans="2:37">
      <c r="B136" s="7750" t="s">
        <v>1543</v>
      </c>
      <c r="C136" s="7761" t="s">
        <v>1774</v>
      </c>
      <c r="D136" s="7759">
        <v>53</v>
      </c>
      <c r="E136" s="7714">
        <v>3963</v>
      </c>
      <c r="F136" s="7715">
        <v>45738</v>
      </c>
      <c r="G136" s="7864">
        <v>64.8</v>
      </c>
      <c r="H136" s="7761" t="s">
        <v>35</v>
      </c>
      <c r="I136" s="7761">
        <v>162</v>
      </c>
      <c r="J136" s="7762">
        <v>1350</v>
      </c>
      <c r="K136" s="7719">
        <v>45782</v>
      </c>
      <c r="L136" s="7720">
        <v>45785</v>
      </c>
      <c r="M136" s="7717">
        <v>24832</v>
      </c>
      <c r="N136" s="7721">
        <v>22000</v>
      </c>
      <c r="O136" s="7721">
        <f>(N136-G136*1000)</f>
        <v>-42800</v>
      </c>
      <c r="P136" s="7722">
        <f t="shared" si="23"/>
        <v>29700</v>
      </c>
      <c r="Q136" s="7722">
        <f>(P136*0.05)</f>
        <v>1485</v>
      </c>
      <c r="R136" s="7723">
        <v>5</v>
      </c>
      <c r="S136" s="8038" t="s">
        <v>8</v>
      </c>
      <c r="T136" s="7782"/>
      <c r="U136" s="8042" t="s">
        <v>1547</v>
      </c>
      <c r="V136" s="8398">
        <v>9</v>
      </c>
      <c r="W136" s="8369" t="s">
        <v>796</v>
      </c>
      <c r="X136" s="8566">
        <v>45866</v>
      </c>
      <c r="Y136" s="8490">
        <v>52</v>
      </c>
      <c r="Z136" s="8372" t="s">
        <v>35</v>
      </c>
      <c r="AA136" s="8372">
        <v>130</v>
      </c>
      <c r="AB136" s="8045">
        <v>993.4</v>
      </c>
      <c r="AC136" s="8107">
        <v>45883</v>
      </c>
      <c r="AD136" s="8374">
        <v>45881</v>
      </c>
      <c r="AE136" s="8372">
        <v>25272</v>
      </c>
      <c r="AF136" s="8490">
        <v>52000</v>
      </c>
      <c r="AG136" s="8490">
        <f t="shared" si="20"/>
        <v>0</v>
      </c>
      <c r="AH136" s="8181">
        <f t="shared" si="21"/>
        <v>51656.800000000003</v>
      </c>
      <c r="AI136" s="8045">
        <f t="shared" si="22"/>
        <v>2582.84</v>
      </c>
      <c r="AJ136" s="8369">
        <v>5</v>
      </c>
      <c r="AK136" s="7949"/>
    </row>
    <row r="137" spans="2:37">
      <c r="B137" s="7750" t="s">
        <v>1543</v>
      </c>
      <c r="C137" s="7761" t="s">
        <v>1774</v>
      </c>
      <c r="D137" s="7759">
        <v>53</v>
      </c>
      <c r="E137" s="7714">
        <v>3963</v>
      </c>
      <c r="F137" s="7715">
        <v>45738</v>
      </c>
      <c r="G137" s="7864">
        <v>42.8</v>
      </c>
      <c r="H137" s="7761" t="s">
        <v>35</v>
      </c>
      <c r="I137" s="7761"/>
      <c r="J137" s="7762">
        <v>1350</v>
      </c>
      <c r="K137" s="7719">
        <v>45782</v>
      </c>
      <c r="L137" s="7720">
        <v>45798</v>
      </c>
      <c r="M137" s="7717">
        <v>24897</v>
      </c>
      <c r="N137" s="7721">
        <v>42800</v>
      </c>
      <c r="O137" s="7721">
        <f>(N137-G137*1000)</f>
        <v>0</v>
      </c>
      <c r="P137" s="7722">
        <f>(N137*J137/1000)</f>
        <v>57780</v>
      </c>
      <c r="Q137" s="7722">
        <f>(P137*0.05)</f>
        <v>2889</v>
      </c>
      <c r="R137" s="7723">
        <v>5</v>
      </c>
      <c r="S137" s="8038" t="s">
        <v>8</v>
      </c>
      <c r="T137" s="7782"/>
      <c r="U137" s="7996" t="s">
        <v>1838</v>
      </c>
      <c r="V137" s="7759">
        <v>10</v>
      </c>
      <c r="W137" s="7736" t="s">
        <v>796</v>
      </c>
      <c r="X137" s="7734">
        <v>45866</v>
      </c>
      <c r="Y137" s="7878">
        <v>50</v>
      </c>
      <c r="Z137" s="7761" t="s">
        <v>35</v>
      </c>
      <c r="AA137" s="7761">
        <f>(Y137*1000/500)</f>
        <v>100</v>
      </c>
      <c r="AB137" s="7762">
        <v>526.20000000000005</v>
      </c>
      <c r="AC137" s="7746">
        <v>45894</v>
      </c>
      <c r="AD137" s="7781">
        <v>45895</v>
      </c>
      <c r="AE137" s="7761">
        <v>25353</v>
      </c>
      <c r="AF137" s="7878">
        <v>50000</v>
      </c>
      <c r="AG137" s="7878">
        <f t="shared" si="20"/>
        <v>0</v>
      </c>
      <c r="AH137" s="7756">
        <f t="shared" si="21"/>
        <v>26310.000000000004</v>
      </c>
      <c r="AI137" s="7762">
        <f t="shared" si="22"/>
        <v>1315.5000000000002</v>
      </c>
      <c r="AJ137" s="7736">
        <v>5</v>
      </c>
      <c r="AK137" s="7949"/>
    </row>
    <row r="138" spans="2:37">
      <c r="B138" s="7750" t="s">
        <v>1543</v>
      </c>
      <c r="C138" s="7717" t="s">
        <v>1801</v>
      </c>
      <c r="D138" s="7759">
        <v>59</v>
      </c>
      <c r="E138" s="7714">
        <v>3963</v>
      </c>
      <c r="F138" s="7715">
        <v>45776</v>
      </c>
      <c r="G138" s="7760">
        <v>25</v>
      </c>
      <c r="H138" s="7761" t="s">
        <v>35</v>
      </c>
      <c r="I138" s="7717">
        <f>(G138*1000/200)</f>
        <v>125</v>
      </c>
      <c r="J138" s="7762">
        <v>1607.4</v>
      </c>
      <c r="K138" s="7719">
        <v>45782</v>
      </c>
      <c r="L138" s="7720">
        <v>45798</v>
      </c>
      <c r="M138" s="7717">
        <v>24897</v>
      </c>
      <c r="N138" s="7721">
        <v>25000</v>
      </c>
      <c r="O138" s="7721">
        <f>(N138-G138*1000)</f>
        <v>0</v>
      </c>
      <c r="P138" s="7722">
        <f t="shared" si="23"/>
        <v>40185</v>
      </c>
      <c r="Q138" s="7722">
        <f>(P138*0.05)</f>
        <v>2009.25</v>
      </c>
      <c r="R138" s="7723">
        <v>5</v>
      </c>
      <c r="S138" s="8038" t="s">
        <v>8</v>
      </c>
      <c r="T138" s="7782"/>
      <c r="U138" s="8023" t="s">
        <v>1547</v>
      </c>
      <c r="V138" s="7759">
        <v>11</v>
      </c>
      <c r="W138" s="7736" t="s">
        <v>796</v>
      </c>
      <c r="X138" s="7734">
        <v>45866</v>
      </c>
      <c r="Y138" s="7878">
        <v>52</v>
      </c>
      <c r="Z138" s="7761" t="s">
        <v>35</v>
      </c>
      <c r="AA138" s="7717">
        <f>(Y138*1000/400)</f>
        <v>130</v>
      </c>
      <c r="AB138" s="7762">
        <v>993.4</v>
      </c>
      <c r="AC138" s="7746">
        <v>45894</v>
      </c>
      <c r="AD138" s="7781">
        <v>45895</v>
      </c>
      <c r="AE138" s="7761">
        <v>25353</v>
      </c>
      <c r="AF138" s="7878">
        <v>52000</v>
      </c>
      <c r="AG138" s="7878">
        <f t="shared" si="20"/>
        <v>0</v>
      </c>
      <c r="AH138" s="7756">
        <f t="shared" si="21"/>
        <v>51656.800000000003</v>
      </c>
      <c r="AI138" s="7762">
        <f t="shared" si="22"/>
        <v>2582.84</v>
      </c>
      <c r="AJ138" s="7736">
        <v>5</v>
      </c>
      <c r="AK138" s="7949"/>
    </row>
    <row r="139" spans="2:37">
      <c r="B139" s="7750" t="s">
        <v>1543</v>
      </c>
      <c r="C139" s="7761" t="s">
        <v>1798</v>
      </c>
      <c r="D139" s="7759">
        <v>60</v>
      </c>
      <c r="E139" s="7714">
        <v>3963</v>
      </c>
      <c r="F139" s="7715">
        <v>45776</v>
      </c>
      <c r="G139" s="7864">
        <v>10</v>
      </c>
      <c r="H139" s="7761" t="s">
        <v>35</v>
      </c>
      <c r="I139" s="7761">
        <v>25</v>
      </c>
      <c r="J139" s="7762">
        <v>1350</v>
      </c>
      <c r="K139" s="7719">
        <v>45782</v>
      </c>
      <c r="L139" s="7720">
        <v>45785</v>
      </c>
      <c r="M139" s="7717">
        <v>24832</v>
      </c>
      <c r="N139" s="7721">
        <v>10000</v>
      </c>
      <c r="O139" s="7721">
        <f>(N139-G139*1000)</f>
        <v>0</v>
      </c>
      <c r="P139" s="7722">
        <f t="shared" si="23"/>
        <v>13500</v>
      </c>
      <c r="Q139" s="7722">
        <f>(P139*0.05)</f>
        <v>675</v>
      </c>
      <c r="R139" s="7723">
        <v>5</v>
      </c>
      <c r="S139" s="8038" t="s">
        <v>8</v>
      </c>
      <c r="T139" s="7782"/>
      <c r="U139" s="7996" t="s">
        <v>1838</v>
      </c>
      <c r="V139" s="7759">
        <v>12</v>
      </c>
      <c r="W139" s="7736" t="s">
        <v>796</v>
      </c>
      <c r="X139" s="7734">
        <v>45866</v>
      </c>
      <c r="Y139" s="7878">
        <v>50</v>
      </c>
      <c r="Z139" s="7761" t="s">
        <v>35</v>
      </c>
      <c r="AA139" s="7761">
        <f>(Y139*1000/500)</f>
        <v>100</v>
      </c>
      <c r="AB139" s="7762">
        <v>526.20000000000005</v>
      </c>
      <c r="AC139" s="7746">
        <v>45908</v>
      </c>
      <c r="AD139" s="7781">
        <v>45905</v>
      </c>
      <c r="AE139" s="7761">
        <v>25400</v>
      </c>
      <c r="AF139" s="7878">
        <v>50000</v>
      </c>
      <c r="AG139" s="7878">
        <f t="shared" si="20"/>
        <v>0</v>
      </c>
      <c r="AH139" s="7756">
        <f t="shared" si="21"/>
        <v>26310.000000000004</v>
      </c>
      <c r="AI139" s="7762">
        <f t="shared" si="22"/>
        <v>1315.5000000000002</v>
      </c>
      <c r="AJ139" s="7736">
        <v>5</v>
      </c>
      <c r="AK139" s="7949"/>
    </row>
    <row r="140" spans="2:37">
      <c r="B140" s="7750" t="s">
        <v>1543</v>
      </c>
      <c r="C140" s="7717" t="s">
        <v>1799</v>
      </c>
      <c r="D140" s="7779">
        <v>63</v>
      </c>
      <c r="E140" s="7714">
        <v>3963</v>
      </c>
      <c r="F140" s="7780">
        <v>45777</v>
      </c>
      <c r="G140" s="7784">
        <v>4</v>
      </c>
      <c r="H140" s="7717" t="s">
        <v>35</v>
      </c>
      <c r="I140" s="7717">
        <v>4</v>
      </c>
      <c r="J140" s="7722">
        <v>1080</v>
      </c>
      <c r="K140" s="7719">
        <v>45785</v>
      </c>
      <c r="L140" s="7720">
        <v>45785</v>
      </c>
      <c r="M140" s="7717">
        <v>24832</v>
      </c>
      <c r="N140" s="7721">
        <v>4000</v>
      </c>
      <c r="O140" s="7721">
        <v>0</v>
      </c>
      <c r="P140" s="7722">
        <f t="shared" si="23"/>
        <v>4320</v>
      </c>
      <c r="Q140" s="7722">
        <v>143.69999999999999</v>
      </c>
      <c r="R140" s="7714">
        <v>5</v>
      </c>
      <c r="S140" s="8038" t="s">
        <v>8</v>
      </c>
      <c r="T140" s="7782"/>
      <c r="U140" s="8023" t="s">
        <v>1547</v>
      </c>
      <c r="V140" s="7759">
        <v>13</v>
      </c>
      <c r="W140" s="7736" t="s">
        <v>796</v>
      </c>
      <c r="X140" s="7734">
        <v>45866</v>
      </c>
      <c r="Y140" s="7878">
        <v>52</v>
      </c>
      <c r="Z140" s="7761" t="s">
        <v>35</v>
      </c>
      <c r="AA140" s="7717">
        <f>(Y140*1000/400)</f>
        <v>130</v>
      </c>
      <c r="AB140" s="7762">
        <v>993.4</v>
      </c>
      <c r="AC140" s="7746">
        <v>45908</v>
      </c>
      <c r="AD140" s="7781">
        <v>45905</v>
      </c>
      <c r="AE140" s="7761">
        <v>25400</v>
      </c>
      <c r="AF140" s="7878">
        <v>52000</v>
      </c>
      <c r="AG140" s="7878">
        <f t="shared" si="20"/>
        <v>0</v>
      </c>
      <c r="AH140" s="7756">
        <f t="shared" si="21"/>
        <v>51656.800000000003</v>
      </c>
      <c r="AI140" s="7762">
        <f t="shared" si="22"/>
        <v>2582.84</v>
      </c>
      <c r="AJ140" s="7736">
        <v>5</v>
      </c>
      <c r="AK140" s="7949"/>
    </row>
    <row r="141" spans="2:37">
      <c r="B141" s="7750" t="s">
        <v>1543</v>
      </c>
      <c r="C141" s="7761" t="s">
        <v>1740</v>
      </c>
      <c r="D141" s="7759">
        <v>61</v>
      </c>
      <c r="E141" s="7714">
        <v>3960</v>
      </c>
      <c r="F141" s="7715">
        <v>45776</v>
      </c>
      <c r="G141" s="7911">
        <v>10</v>
      </c>
      <c r="H141" s="7761" t="s">
        <v>35</v>
      </c>
      <c r="I141" s="7761">
        <v>25</v>
      </c>
      <c r="J141" s="7762">
        <v>1350</v>
      </c>
      <c r="K141" s="7719">
        <v>45794</v>
      </c>
      <c r="L141" s="7720">
        <v>45798</v>
      </c>
      <c r="M141" s="7717">
        <v>24897</v>
      </c>
      <c r="N141" s="7721">
        <v>10000</v>
      </c>
      <c r="O141" s="7721">
        <f>(N141-G141*1000)</f>
        <v>0</v>
      </c>
      <c r="P141" s="7722">
        <f t="shared" si="23"/>
        <v>13500</v>
      </c>
      <c r="Q141" s="7722">
        <f>(P141*0.05)</f>
        <v>675</v>
      </c>
      <c r="R141" s="7723">
        <v>5</v>
      </c>
      <c r="S141" s="8038" t="s">
        <v>8</v>
      </c>
      <c r="T141" s="7782"/>
      <c r="U141" s="7996" t="s">
        <v>1838</v>
      </c>
      <c r="V141" s="7759">
        <v>14</v>
      </c>
      <c r="W141" s="7736" t="s">
        <v>796</v>
      </c>
      <c r="X141" s="7734">
        <v>45866</v>
      </c>
      <c r="Y141" s="7878">
        <v>50</v>
      </c>
      <c r="Z141" s="7761" t="s">
        <v>35</v>
      </c>
      <c r="AA141" s="7761">
        <f>(Y141*1000/500)</f>
        <v>100</v>
      </c>
      <c r="AB141" s="7762">
        <v>526.20000000000005</v>
      </c>
      <c r="AC141" s="7746">
        <v>45915</v>
      </c>
      <c r="AD141" s="7781">
        <v>45915</v>
      </c>
      <c r="AE141" s="7761">
        <v>25466</v>
      </c>
      <c r="AF141" s="7878">
        <v>50000</v>
      </c>
      <c r="AG141" s="7878">
        <f t="shared" si="20"/>
        <v>0</v>
      </c>
      <c r="AH141" s="7756">
        <f t="shared" si="21"/>
        <v>26310.000000000004</v>
      </c>
      <c r="AI141" s="7762">
        <f t="shared" si="22"/>
        <v>1315.5000000000002</v>
      </c>
      <c r="AJ141" s="7736">
        <v>5</v>
      </c>
      <c r="AK141" s="7949"/>
    </row>
    <row r="142" spans="2:37">
      <c r="B142" s="7750" t="s">
        <v>1543</v>
      </c>
      <c r="C142" s="7717" t="s">
        <v>1774</v>
      </c>
      <c r="D142" s="7759">
        <v>54</v>
      </c>
      <c r="E142" s="7714">
        <v>3960</v>
      </c>
      <c r="F142" s="7715">
        <v>45738</v>
      </c>
      <c r="G142" s="7864">
        <v>64.8</v>
      </c>
      <c r="H142" s="7761" t="s">
        <v>35</v>
      </c>
      <c r="I142" s="7717">
        <f>(G142*1000/400)</f>
        <v>162</v>
      </c>
      <c r="J142" s="7762">
        <v>1350</v>
      </c>
      <c r="K142" s="7719">
        <v>45794</v>
      </c>
      <c r="L142" s="7720">
        <v>45798</v>
      </c>
      <c r="M142" s="7717">
        <v>24897</v>
      </c>
      <c r="N142" s="7721">
        <v>17200</v>
      </c>
      <c r="O142" s="7721">
        <f>(N142-G142*1000)</f>
        <v>-47600</v>
      </c>
      <c r="P142" s="7722">
        <f t="shared" si="23"/>
        <v>23220</v>
      </c>
      <c r="Q142" s="7722">
        <f>(P142*0.05)</f>
        <v>1161</v>
      </c>
      <c r="R142" s="7723">
        <v>5</v>
      </c>
      <c r="S142" s="8038" t="s">
        <v>8</v>
      </c>
      <c r="T142" s="7782"/>
      <c r="U142" s="8023" t="s">
        <v>1547</v>
      </c>
      <c r="V142" s="7759">
        <v>15</v>
      </c>
      <c r="W142" s="7736" t="s">
        <v>796</v>
      </c>
      <c r="X142" s="7734">
        <v>45866</v>
      </c>
      <c r="Y142" s="7878">
        <v>52</v>
      </c>
      <c r="Z142" s="7761" t="s">
        <v>35</v>
      </c>
      <c r="AA142" s="7717">
        <f>(Y142*1000/400)</f>
        <v>130</v>
      </c>
      <c r="AB142" s="7762">
        <v>993.4</v>
      </c>
      <c r="AC142" s="7746">
        <v>45915</v>
      </c>
      <c r="AD142" s="7781">
        <v>45915</v>
      </c>
      <c r="AE142" s="7761">
        <v>25466</v>
      </c>
      <c r="AF142" s="7878">
        <v>52000</v>
      </c>
      <c r="AG142" s="7878">
        <f t="shared" si="20"/>
        <v>0</v>
      </c>
      <c r="AH142" s="7756">
        <f t="shared" si="21"/>
        <v>51656.800000000003</v>
      </c>
      <c r="AI142" s="7762">
        <f t="shared" si="22"/>
        <v>2582.84</v>
      </c>
      <c r="AJ142" s="7736">
        <v>5</v>
      </c>
      <c r="AK142" s="7949"/>
    </row>
    <row r="143" spans="2:37">
      <c r="B143" s="7750" t="s">
        <v>1543</v>
      </c>
      <c r="C143" s="7717" t="s">
        <v>1786</v>
      </c>
      <c r="D143" s="7759">
        <v>62</v>
      </c>
      <c r="E143" s="7714">
        <v>3960</v>
      </c>
      <c r="F143" s="7715">
        <v>45777</v>
      </c>
      <c r="G143" s="7911">
        <v>10</v>
      </c>
      <c r="H143" s="7761" t="s">
        <v>35</v>
      </c>
      <c r="I143" s="7761">
        <v>25</v>
      </c>
      <c r="J143" s="7762">
        <v>1350</v>
      </c>
      <c r="K143" s="7719">
        <v>45794</v>
      </c>
      <c r="L143" s="7720">
        <v>45798</v>
      </c>
      <c r="M143" s="7717">
        <v>24897</v>
      </c>
      <c r="N143" s="7721">
        <v>10000</v>
      </c>
      <c r="O143" s="7721">
        <f>(N143-G143*1000)</f>
        <v>0</v>
      </c>
      <c r="P143" s="7722">
        <f t="shared" si="23"/>
        <v>13500</v>
      </c>
      <c r="Q143" s="7722">
        <f>(P143*0.05)</f>
        <v>675</v>
      </c>
      <c r="R143" s="7723">
        <v>5</v>
      </c>
      <c r="S143" s="8038" t="s">
        <v>8</v>
      </c>
      <c r="T143" s="7782"/>
      <c r="U143" s="8287" t="s">
        <v>1838</v>
      </c>
      <c r="V143" s="8398">
        <v>16</v>
      </c>
      <c r="W143" s="8369" t="s">
        <v>796</v>
      </c>
      <c r="X143" s="8566">
        <v>45866</v>
      </c>
      <c r="Y143" s="8728">
        <v>50</v>
      </c>
      <c r="Z143" s="8372" t="s">
        <v>35</v>
      </c>
      <c r="AA143" s="8372">
        <f>(Y143*1000/500)</f>
        <v>100</v>
      </c>
      <c r="AB143" s="8045">
        <v>526.20000000000005</v>
      </c>
      <c r="AC143" s="8107">
        <v>45925</v>
      </c>
      <c r="AD143" s="8374">
        <v>45937</v>
      </c>
      <c r="AE143" s="8372">
        <v>25598</v>
      </c>
      <c r="AF143" s="8490">
        <v>50000</v>
      </c>
      <c r="AG143" s="8490">
        <f t="shared" si="20"/>
        <v>0</v>
      </c>
      <c r="AH143" s="8181">
        <f t="shared" si="21"/>
        <v>26310.000000000004</v>
      </c>
      <c r="AI143" s="8045">
        <f t="shared" si="22"/>
        <v>1315.5000000000002</v>
      </c>
      <c r="AJ143" s="8369">
        <v>5</v>
      </c>
      <c r="AK143" s="7949"/>
    </row>
    <row r="144" spans="2:37">
      <c r="B144" s="7750" t="s">
        <v>792</v>
      </c>
      <c r="C144" s="7714" t="s">
        <v>1766</v>
      </c>
      <c r="D144" s="7736">
        <v>539</v>
      </c>
      <c r="E144" s="7714" t="s">
        <v>101</v>
      </c>
      <c r="F144" s="7745">
        <v>45756</v>
      </c>
      <c r="G144" s="7753">
        <v>5</v>
      </c>
      <c r="H144" s="7761" t="s">
        <v>35</v>
      </c>
      <c r="I144" s="7717">
        <f>(G144*1000/500)</f>
        <v>10</v>
      </c>
      <c r="J144" s="7754">
        <v>615</v>
      </c>
      <c r="K144" s="7746">
        <v>45792</v>
      </c>
      <c r="L144" s="7781">
        <v>45798</v>
      </c>
      <c r="M144" s="7736">
        <v>24892</v>
      </c>
      <c r="N144" s="7755">
        <v>5000</v>
      </c>
      <c r="O144" s="7721">
        <f t="shared" ref="O144:O160" si="24">(N144-G144*1000)</f>
        <v>0</v>
      </c>
      <c r="P144" s="7756">
        <f t="shared" si="23"/>
        <v>3075</v>
      </c>
      <c r="Q144" s="7756">
        <f t="shared" ref="Q144:Q149" si="25">(P144*0.05)</f>
        <v>153.75</v>
      </c>
      <c r="R144" s="7723">
        <v>5</v>
      </c>
      <c r="S144" s="8038" t="s">
        <v>8</v>
      </c>
      <c r="T144" s="7782"/>
      <c r="U144" s="8042" t="s">
        <v>1547</v>
      </c>
      <c r="V144" s="8398">
        <v>17</v>
      </c>
      <c r="W144" s="8369" t="s">
        <v>796</v>
      </c>
      <c r="X144" s="8566">
        <v>45866</v>
      </c>
      <c r="Y144" s="8728">
        <v>26</v>
      </c>
      <c r="Z144" s="8372" t="s">
        <v>35</v>
      </c>
      <c r="AA144" s="8047">
        <f>(Y144*1000/400)</f>
        <v>65</v>
      </c>
      <c r="AB144" s="8045">
        <v>993.4</v>
      </c>
      <c r="AC144" s="8107">
        <v>45925</v>
      </c>
      <c r="AD144" s="8374">
        <v>45937</v>
      </c>
      <c r="AE144" s="8372">
        <v>25598</v>
      </c>
      <c r="AF144" s="8490">
        <v>26000</v>
      </c>
      <c r="AG144" s="8490">
        <f t="shared" si="20"/>
        <v>0</v>
      </c>
      <c r="AH144" s="8181">
        <f t="shared" si="21"/>
        <v>25828.400000000001</v>
      </c>
      <c r="AI144" s="8045">
        <f t="shared" si="22"/>
        <v>1291.42</v>
      </c>
      <c r="AJ144" s="8369">
        <v>5</v>
      </c>
      <c r="AK144" s="7949"/>
    </row>
    <row r="145" spans="2:37">
      <c r="B145" s="7750" t="s">
        <v>792</v>
      </c>
      <c r="C145" s="7714" t="s">
        <v>1764</v>
      </c>
      <c r="D145" s="7714">
        <v>540</v>
      </c>
      <c r="E145" s="7714" t="s">
        <v>101</v>
      </c>
      <c r="F145" s="7745">
        <v>45756</v>
      </c>
      <c r="G145" s="7751">
        <v>130</v>
      </c>
      <c r="H145" s="7717" t="s">
        <v>35</v>
      </c>
      <c r="I145" s="7717">
        <f>(G145*1000/500)</f>
        <v>260</v>
      </c>
      <c r="J145" s="7718">
        <v>544</v>
      </c>
      <c r="K145" s="7746">
        <v>45792</v>
      </c>
      <c r="L145" s="7781">
        <v>45798</v>
      </c>
      <c r="M145" s="7736">
        <v>24892</v>
      </c>
      <c r="N145" s="7723">
        <v>130000</v>
      </c>
      <c r="O145" s="7721">
        <f t="shared" si="24"/>
        <v>0</v>
      </c>
      <c r="P145" s="7752">
        <f t="shared" si="23"/>
        <v>70720</v>
      </c>
      <c r="Q145" s="7752">
        <f t="shared" si="25"/>
        <v>3536</v>
      </c>
      <c r="R145" s="7723">
        <v>5</v>
      </c>
      <c r="S145" s="8038" t="s">
        <v>8</v>
      </c>
      <c r="T145" s="7782"/>
      <c r="U145" s="8023"/>
      <c r="V145" s="7759"/>
      <c r="W145" s="7736"/>
      <c r="X145" s="8566"/>
      <c r="Y145" s="8650"/>
      <c r="Z145" s="8372"/>
      <c r="AA145" s="8372"/>
      <c r="AB145" s="8045"/>
      <c r="AC145" s="8107"/>
      <c r="AD145" s="8374"/>
      <c r="AE145" s="8372"/>
      <c r="AF145" s="8490"/>
      <c r="AG145" s="8490"/>
      <c r="AH145" s="8181"/>
      <c r="AI145" s="8045"/>
      <c r="AJ145" s="8369"/>
      <c r="AK145" s="7949"/>
    </row>
    <row r="146" spans="2:37">
      <c r="B146" s="7750" t="s">
        <v>792</v>
      </c>
      <c r="C146" s="7714" t="s">
        <v>1765</v>
      </c>
      <c r="D146" s="7813">
        <v>541</v>
      </c>
      <c r="E146" s="7714" t="s">
        <v>101</v>
      </c>
      <c r="F146" s="7745">
        <v>45756</v>
      </c>
      <c r="G146" s="7814">
        <v>1</v>
      </c>
      <c r="H146" s="7717" t="s">
        <v>35</v>
      </c>
      <c r="I146" s="7717">
        <f>(G146*1000/500)</f>
        <v>2</v>
      </c>
      <c r="J146" s="7815">
        <v>655</v>
      </c>
      <c r="K146" s="7746">
        <v>45792</v>
      </c>
      <c r="L146" s="7781">
        <v>45798</v>
      </c>
      <c r="M146" s="7736">
        <v>24892</v>
      </c>
      <c r="N146" s="7817">
        <v>1000</v>
      </c>
      <c r="O146" s="7721">
        <f t="shared" si="24"/>
        <v>0</v>
      </c>
      <c r="P146" s="7818">
        <f t="shared" si="23"/>
        <v>655</v>
      </c>
      <c r="Q146" s="7818">
        <f t="shared" si="25"/>
        <v>32.75</v>
      </c>
      <c r="R146" s="7723">
        <v>5</v>
      </c>
      <c r="S146" s="8038" t="s">
        <v>8</v>
      </c>
      <c r="T146" s="7782"/>
      <c r="U146" s="8023"/>
      <c r="V146" s="7759"/>
      <c r="W146" s="7736"/>
      <c r="X146" s="8566"/>
      <c r="Y146" s="8650"/>
      <c r="Z146" s="8372"/>
      <c r="AA146" s="8372"/>
      <c r="AB146" s="8045"/>
      <c r="AC146" s="8107"/>
      <c r="AD146" s="8374"/>
      <c r="AE146" s="8372"/>
      <c r="AF146" s="8490"/>
      <c r="AG146" s="8490"/>
      <c r="AH146" s="8181"/>
      <c r="AI146" s="8045"/>
      <c r="AJ146" s="8369"/>
      <c r="AK146" s="7949"/>
    </row>
    <row r="147" spans="2:37">
      <c r="B147" s="7750" t="s">
        <v>792</v>
      </c>
      <c r="C147" s="7714" t="s">
        <v>1767</v>
      </c>
      <c r="D147" s="7717">
        <v>542</v>
      </c>
      <c r="E147" s="7714" t="s">
        <v>101</v>
      </c>
      <c r="F147" s="7745">
        <v>45756</v>
      </c>
      <c r="G147" s="7735">
        <v>10</v>
      </c>
      <c r="H147" s="7717" t="s">
        <v>35</v>
      </c>
      <c r="I147" s="7717">
        <f>(G147*1000/500)</f>
        <v>20</v>
      </c>
      <c r="J147" s="7722">
        <v>1328</v>
      </c>
      <c r="K147" s="7746">
        <v>45792</v>
      </c>
      <c r="L147" s="7781">
        <v>45798</v>
      </c>
      <c r="M147" s="7736">
        <v>24892</v>
      </c>
      <c r="N147" s="7721">
        <v>10000</v>
      </c>
      <c r="O147" s="7721">
        <f t="shared" si="24"/>
        <v>0</v>
      </c>
      <c r="P147" s="7722">
        <f t="shared" si="23"/>
        <v>13280</v>
      </c>
      <c r="Q147" s="7722">
        <f t="shared" si="25"/>
        <v>664</v>
      </c>
      <c r="R147" s="7748">
        <v>5</v>
      </c>
      <c r="S147" s="8038" t="s">
        <v>8</v>
      </c>
      <c r="T147" s="7782"/>
      <c r="U147" s="8287"/>
      <c r="V147" s="8398"/>
      <c r="W147" s="8369"/>
      <c r="X147" s="8566"/>
      <c r="Y147" s="8490"/>
      <c r="Z147" s="8372"/>
      <c r="AA147" s="8372"/>
      <c r="AB147" s="8045"/>
      <c r="AC147" s="8107"/>
      <c r="AD147" s="8374"/>
      <c r="AE147" s="8372"/>
      <c r="AF147" s="8490"/>
      <c r="AG147" s="8490"/>
      <c r="AH147" s="8181"/>
      <c r="AI147" s="8045"/>
      <c r="AJ147" s="8369"/>
      <c r="AK147" s="7949"/>
    </row>
    <row r="148" spans="2:37">
      <c r="B148" s="7750" t="s">
        <v>792</v>
      </c>
      <c r="C148" s="8540" t="s">
        <v>1769</v>
      </c>
      <c r="D148" s="7714">
        <v>543</v>
      </c>
      <c r="E148" s="7714" t="s">
        <v>101</v>
      </c>
      <c r="F148" s="7745">
        <v>45756</v>
      </c>
      <c r="G148" s="7751">
        <v>10</v>
      </c>
      <c r="H148" s="7717" t="s">
        <v>35</v>
      </c>
      <c r="I148" s="7717">
        <f>(G148*1000/400)</f>
        <v>25</v>
      </c>
      <c r="J148" s="7718">
        <v>427</v>
      </c>
      <c r="K148" s="7746">
        <v>45792</v>
      </c>
      <c r="L148" s="7781">
        <v>45798</v>
      </c>
      <c r="M148" s="7736">
        <v>24892</v>
      </c>
      <c r="N148" s="7723">
        <v>10000</v>
      </c>
      <c r="O148" s="7721">
        <f t="shared" si="24"/>
        <v>0</v>
      </c>
      <c r="P148" s="7752">
        <f t="shared" si="23"/>
        <v>4270</v>
      </c>
      <c r="Q148" s="7752">
        <f t="shared" si="25"/>
        <v>213.5</v>
      </c>
      <c r="R148" s="7723">
        <v>5</v>
      </c>
      <c r="S148" s="8038" t="s">
        <v>8</v>
      </c>
      <c r="T148" s="7782"/>
      <c r="U148" s="8042"/>
      <c r="V148" s="8398"/>
      <c r="W148" s="8369"/>
      <c r="X148" s="8566"/>
      <c r="Y148" s="8490"/>
      <c r="Z148" s="8372"/>
      <c r="AA148" s="8372"/>
      <c r="AB148" s="8045"/>
      <c r="AC148" s="8107"/>
      <c r="AD148" s="8374"/>
      <c r="AE148" s="8372"/>
      <c r="AF148" s="8490"/>
      <c r="AG148" s="8490"/>
      <c r="AH148" s="8181"/>
      <c r="AI148" s="8045"/>
      <c r="AJ148" s="8369"/>
      <c r="AK148" s="7949"/>
    </row>
    <row r="149" spans="2:37">
      <c r="B149" s="7750" t="s">
        <v>792</v>
      </c>
      <c r="C149" s="7717" t="s">
        <v>1768</v>
      </c>
      <c r="D149" s="7717">
        <v>544</v>
      </c>
      <c r="E149" s="7714" t="s">
        <v>101</v>
      </c>
      <c r="F149" s="7745">
        <v>45756</v>
      </c>
      <c r="G149" s="7735">
        <v>20</v>
      </c>
      <c r="H149" s="7717" t="s">
        <v>35</v>
      </c>
      <c r="I149" s="7717">
        <f>(G149*1000/400)</f>
        <v>50</v>
      </c>
      <c r="J149" s="7722">
        <v>1328</v>
      </c>
      <c r="K149" s="7746">
        <v>45792</v>
      </c>
      <c r="L149" s="7781">
        <v>45798</v>
      </c>
      <c r="M149" s="7736">
        <v>24892</v>
      </c>
      <c r="N149" s="7721">
        <v>20000</v>
      </c>
      <c r="O149" s="7721">
        <f t="shared" si="24"/>
        <v>0</v>
      </c>
      <c r="P149" s="7722">
        <f t="shared" si="23"/>
        <v>26560</v>
      </c>
      <c r="Q149" s="7722">
        <f t="shared" si="25"/>
        <v>1328</v>
      </c>
      <c r="R149" s="7748">
        <v>5</v>
      </c>
      <c r="S149" s="8038" t="s">
        <v>8</v>
      </c>
      <c r="T149" s="7782"/>
      <c r="U149" s="7959"/>
      <c r="V149" s="7960"/>
      <c r="W149" s="7960"/>
      <c r="X149" s="7960"/>
      <c r="Y149" s="7960"/>
      <c r="Z149" s="7960"/>
      <c r="AA149" s="7960"/>
      <c r="AB149" s="7960"/>
      <c r="AC149" s="7743"/>
      <c r="AD149" s="7743"/>
      <c r="AE149" s="7960"/>
      <c r="AF149" s="8352"/>
      <c r="AG149" s="8352"/>
      <c r="AH149" s="7960"/>
      <c r="AI149" s="7960"/>
      <c r="AJ149" s="7960"/>
      <c r="AK149" s="7949"/>
    </row>
    <row r="150" spans="2:37">
      <c r="B150" s="7750" t="s">
        <v>1715</v>
      </c>
      <c r="C150" s="7717" t="s">
        <v>1792</v>
      </c>
      <c r="D150" s="7714">
        <v>20</v>
      </c>
      <c r="E150" s="7714" t="s">
        <v>36</v>
      </c>
      <c r="F150" s="7745">
        <v>45764</v>
      </c>
      <c r="G150" s="7728">
        <v>400</v>
      </c>
      <c r="H150" s="7717" t="s">
        <v>35</v>
      </c>
      <c r="I150" s="7717">
        <f>(G150)</f>
        <v>400</v>
      </c>
      <c r="J150" s="7718">
        <v>166.2</v>
      </c>
      <c r="K150" s="7746">
        <v>45764</v>
      </c>
      <c r="L150" s="7781">
        <v>45798</v>
      </c>
      <c r="M150" s="7736">
        <v>24893</v>
      </c>
      <c r="N150" s="7723">
        <v>420000</v>
      </c>
      <c r="O150" s="7721">
        <f t="shared" si="24"/>
        <v>20000</v>
      </c>
      <c r="P150" s="7752">
        <f t="shared" si="23"/>
        <v>69804</v>
      </c>
      <c r="Q150" s="7752">
        <f>(P150*0.025)</f>
        <v>1745.1000000000001</v>
      </c>
      <c r="R150" s="8113">
        <v>2.5</v>
      </c>
      <c r="S150" s="8038"/>
      <c r="T150" s="7782"/>
      <c r="U150" s="7959"/>
      <c r="V150" s="7960"/>
      <c r="W150" s="7960"/>
      <c r="X150" s="7960"/>
      <c r="Y150" s="7960"/>
      <c r="Z150" s="7960"/>
      <c r="AA150" s="7960"/>
      <c r="AB150" s="7960"/>
      <c r="AC150" s="7743"/>
      <c r="AD150" s="7743"/>
      <c r="AE150" s="7960"/>
      <c r="AF150" s="8352"/>
      <c r="AG150" s="8352"/>
      <c r="AH150" s="7960"/>
      <c r="AI150" s="7960"/>
      <c r="AJ150" s="7960"/>
      <c r="AK150" s="7949"/>
    </row>
    <row r="151" spans="2:37" ht="15" thickBot="1">
      <c r="B151" s="7750" t="s">
        <v>1715</v>
      </c>
      <c r="C151" s="7714" t="s">
        <v>1791</v>
      </c>
      <c r="D151" s="7714">
        <v>21</v>
      </c>
      <c r="E151" s="7714" t="s">
        <v>36</v>
      </c>
      <c r="F151" s="7745">
        <v>45764</v>
      </c>
      <c r="G151" s="8512">
        <v>100</v>
      </c>
      <c r="H151" s="7717" t="s">
        <v>35</v>
      </c>
      <c r="I151" s="7717">
        <v>100</v>
      </c>
      <c r="J151" s="7718">
        <v>232.1</v>
      </c>
      <c r="K151" s="7746">
        <v>45764</v>
      </c>
      <c r="L151" s="7781" t="s">
        <v>1815</v>
      </c>
      <c r="M151" s="7736">
        <v>24893</v>
      </c>
      <c r="N151" s="7723">
        <v>132000</v>
      </c>
      <c r="O151" s="7721">
        <f t="shared" si="24"/>
        <v>32000</v>
      </c>
      <c r="P151" s="7752">
        <f t="shared" si="23"/>
        <v>30637.200000000001</v>
      </c>
      <c r="Q151" s="7752">
        <f>(P151*0.025)</f>
        <v>765.93000000000006</v>
      </c>
      <c r="R151" s="8113">
        <v>2.5</v>
      </c>
      <c r="S151" s="8038"/>
      <c r="T151" s="7782"/>
      <c r="U151" s="8003"/>
      <c r="V151" s="8004"/>
      <c r="W151" s="8004"/>
      <c r="X151" s="8004"/>
      <c r="Y151" s="8004"/>
      <c r="Z151" s="8004"/>
      <c r="AA151" s="8004"/>
      <c r="AB151" s="8004"/>
      <c r="AC151" s="7777"/>
      <c r="AD151" s="7777"/>
      <c r="AE151" s="8004"/>
      <c r="AF151" s="8353"/>
      <c r="AG151" s="8353"/>
      <c r="AH151" s="8004"/>
      <c r="AI151" s="8004"/>
      <c r="AJ151" s="8004"/>
      <c r="AK151" s="8006"/>
    </row>
    <row r="152" spans="2:37">
      <c r="B152" s="7925" t="s">
        <v>1543</v>
      </c>
      <c r="C152" s="7761" t="s">
        <v>1796</v>
      </c>
      <c r="D152" s="7759">
        <v>58</v>
      </c>
      <c r="E152" s="7736" t="s">
        <v>36</v>
      </c>
      <c r="F152" s="7745">
        <v>45775</v>
      </c>
      <c r="G152" s="8527">
        <v>12.5</v>
      </c>
      <c r="H152" s="7761" t="s">
        <v>35</v>
      </c>
      <c r="I152" s="7761">
        <v>31.25</v>
      </c>
      <c r="J152" s="7762">
        <v>1607.4</v>
      </c>
      <c r="K152" s="7746">
        <v>45794</v>
      </c>
      <c r="L152" s="7781">
        <v>45798</v>
      </c>
      <c r="M152" s="7761">
        <v>24897</v>
      </c>
      <c r="N152" s="7878">
        <v>12600</v>
      </c>
      <c r="O152" s="7878">
        <f t="shared" si="24"/>
        <v>100</v>
      </c>
      <c r="P152" s="7762">
        <f t="shared" si="23"/>
        <v>20253.240000000002</v>
      </c>
      <c r="Q152" s="7762">
        <f t="shared" ref="Q152:Q160" si="26">(P152*0.05)</f>
        <v>1012.6620000000001</v>
      </c>
      <c r="R152" s="7755">
        <v>5</v>
      </c>
      <c r="S152" s="8038" t="s">
        <v>8</v>
      </c>
      <c r="T152" s="7782"/>
      <c r="U152" s="7988"/>
      <c r="V152" s="7988"/>
      <c r="W152" s="7988"/>
      <c r="X152" s="7988"/>
      <c r="Y152" s="7988"/>
      <c r="Z152" s="7988"/>
      <c r="AA152" s="7988"/>
      <c r="AB152" s="7988"/>
      <c r="AC152" s="7649"/>
      <c r="AD152" s="7649"/>
      <c r="AE152" s="7988"/>
      <c r="AF152" s="8541"/>
      <c r="AG152" s="8541"/>
      <c r="AH152" s="7988"/>
      <c r="AI152" s="7988"/>
      <c r="AJ152" s="7988"/>
      <c r="AK152" s="7649"/>
    </row>
    <row r="153" spans="2:37">
      <c r="B153" s="7925" t="s">
        <v>1543</v>
      </c>
      <c r="C153" s="7761" t="s">
        <v>1774</v>
      </c>
      <c r="D153" s="7759">
        <v>48</v>
      </c>
      <c r="E153" s="7736" t="s">
        <v>36</v>
      </c>
      <c r="F153" s="7745">
        <v>45691</v>
      </c>
      <c r="G153" s="8527">
        <v>10</v>
      </c>
      <c r="H153" s="7761" t="s">
        <v>35</v>
      </c>
      <c r="I153" s="7761">
        <v>25</v>
      </c>
      <c r="J153" s="7762">
        <v>1327</v>
      </c>
      <c r="K153" s="7746">
        <v>45751</v>
      </c>
      <c r="L153" s="7781">
        <v>45785</v>
      </c>
      <c r="M153" s="7761">
        <v>24832</v>
      </c>
      <c r="N153" s="7878">
        <v>10000</v>
      </c>
      <c r="O153" s="7878">
        <f t="shared" si="24"/>
        <v>0</v>
      </c>
      <c r="P153" s="7762">
        <f t="shared" si="23"/>
        <v>13270</v>
      </c>
      <c r="Q153" s="7762">
        <f t="shared" si="26"/>
        <v>663.5</v>
      </c>
      <c r="R153" s="7755">
        <v>5</v>
      </c>
      <c r="S153" s="8038"/>
      <c r="T153" s="7782"/>
      <c r="U153" s="7988"/>
      <c r="V153" s="7988"/>
      <c r="W153" s="7988"/>
      <c r="X153" s="7988"/>
      <c r="Y153" s="7988"/>
      <c r="Z153" s="7988"/>
      <c r="AA153" s="7988"/>
      <c r="AB153" s="7988"/>
      <c r="AC153" s="7649"/>
      <c r="AD153" s="7649"/>
      <c r="AE153" s="7988"/>
      <c r="AF153" s="8541"/>
      <c r="AG153" s="8541"/>
      <c r="AH153" s="7988"/>
      <c r="AI153" s="7988"/>
      <c r="AJ153" s="7988"/>
      <c r="AK153" s="7649"/>
    </row>
    <row r="154" spans="2:37" ht="18" thickBot="1">
      <c r="B154" s="8618" t="s">
        <v>522</v>
      </c>
      <c r="C154" s="7696" t="s">
        <v>1385</v>
      </c>
      <c r="D154" s="8619">
        <v>88</v>
      </c>
      <c r="E154" s="7926" t="s">
        <v>796</v>
      </c>
      <c r="F154" s="8620">
        <v>45706</v>
      </c>
      <c r="G154" s="8621">
        <v>4</v>
      </c>
      <c r="H154" s="7696" t="s">
        <v>35</v>
      </c>
      <c r="I154" s="8619">
        <v>8</v>
      </c>
      <c r="J154" s="8622">
        <v>0</v>
      </c>
      <c r="K154" s="8623">
        <v>45748</v>
      </c>
      <c r="L154" s="8623">
        <v>45748</v>
      </c>
      <c r="M154" s="7926">
        <v>4832</v>
      </c>
      <c r="N154" s="8624">
        <v>4000</v>
      </c>
      <c r="O154" s="8625">
        <f t="shared" si="24"/>
        <v>0</v>
      </c>
      <c r="P154" s="8626">
        <f t="shared" si="23"/>
        <v>0</v>
      </c>
      <c r="Q154" s="8626">
        <f t="shared" si="26"/>
        <v>0</v>
      </c>
      <c r="R154" s="7926">
        <v>5</v>
      </c>
      <c r="S154" s="8627" t="s">
        <v>1565</v>
      </c>
      <c r="T154" s="7782"/>
      <c r="U154" s="8166" t="s">
        <v>1222</v>
      </c>
      <c r="V154" s="7988"/>
      <c r="W154" s="7988"/>
      <c r="X154" s="7649"/>
      <c r="Y154" s="7649"/>
      <c r="Z154" s="7649"/>
      <c r="AA154" s="7649"/>
      <c r="AB154" s="7649"/>
      <c r="AC154" s="7649"/>
      <c r="AD154" s="7649"/>
      <c r="AE154" s="7649"/>
      <c r="AF154" s="7649"/>
      <c r="AG154" s="7649"/>
      <c r="AH154" s="7649"/>
      <c r="AI154" s="7649"/>
      <c r="AJ154" s="7649"/>
      <c r="AK154" s="7649"/>
    </row>
    <row r="155" spans="2:37">
      <c r="B155" s="7750" t="s">
        <v>1543</v>
      </c>
      <c r="C155" s="7761" t="s">
        <v>1774</v>
      </c>
      <c r="D155" s="7759">
        <v>51</v>
      </c>
      <c r="E155" s="7714">
        <v>3961</v>
      </c>
      <c r="F155" s="7715">
        <v>45738</v>
      </c>
      <c r="G155" s="7864">
        <v>64.8</v>
      </c>
      <c r="H155" s="7761" t="s">
        <v>35</v>
      </c>
      <c r="I155" s="7761">
        <v>162</v>
      </c>
      <c r="J155" s="7762">
        <v>1350</v>
      </c>
      <c r="K155" s="7719">
        <v>45764</v>
      </c>
      <c r="L155" s="7720">
        <v>45785</v>
      </c>
      <c r="M155" s="7717">
        <v>24832</v>
      </c>
      <c r="N155" s="7721">
        <v>64800</v>
      </c>
      <c r="O155" s="7721">
        <f t="shared" si="24"/>
        <v>0</v>
      </c>
      <c r="P155" s="7722">
        <f t="shared" si="23"/>
        <v>87480</v>
      </c>
      <c r="Q155" s="7722">
        <f t="shared" si="26"/>
        <v>4374</v>
      </c>
      <c r="R155" s="7723">
        <v>5</v>
      </c>
      <c r="S155" s="8038"/>
      <c r="T155" s="7782"/>
      <c r="U155" s="7656"/>
      <c r="V155" s="7661"/>
      <c r="W155" s="7662" t="s">
        <v>14</v>
      </c>
      <c r="X155" s="7662" t="s">
        <v>12</v>
      </c>
      <c r="Y155" s="7662"/>
      <c r="Z155" s="7662"/>
      <c r="AA155" s="7662"/>
      <c r="AB155" s="7662" t="s">
        <v>15</v>
      </c>
      <c r="AC155" s="7662" t="s">
        <v>12</v>
      </c>
      <c r="AD155" s="7662" t="s">
        <v>12</v>
      </c>
      <c r="AE155" s="7662"/>
      <c r="AF155" s="7662"/>
      <c r="AG155" s="7662"/>
      <c r="AH155" s="7662"/>
      <c r="AI155" s="7662" t="s">
        <v>0</v>
      </c>
      <c r="AJ155" s="7663"/>
      <c r="AK155" s="7664"/>
    </row>
    <row r="156" spans="2:37">
      <c r="B156" s="8628" t="s">
        <v>1436</v>
      </c>
      <c r="C156" s="7926" t="s">
        <v>1610</v>
      </c>
      <c r="D156" s="8629">
        <v>10</v>
      </c>
      <c r="E156" s="8629" t="s">
        <v>796</v>
      </c>
      <c r="F156" s="8630">
        <v>45712</v>
      </c>
      <c r="G156" s="8631">
        <v>3.5</v>
      </c>
      <c r="H156" s="7931" t="s">
        <v>35</v>
      </c>
      <c r="I156" s="7931">
        <v>7</v>
      </c>
      <c r="J156" s="8632">
        <v>0</v>
      </c>
      <c r="K156" s="8633">
        <v>45716</v>
      </c>
      <c r="L156" s="8633">
        <v>45716</v>
      </c>
      <c r="M156" s="8629"/>
      <c r="N156" s="8634">
        <v>3500</v>
      </c>
      <c r="O156" s="7935">
        <f t="shared" si="24"/>
        <v>0</v>
      </c>
      <c r="P156" s="7936">
        <f t="shared" si="23"/>
        <v>0</v>
      </c>
      <c r="Q156" s="7936">
        <f t="shared" si="26"/>
        <v>0</v>
      </c>
      <c r="R156" s="8634">
        <v>5</v>
      </c>
      <c r="S156" s="8635" t="s">
        <v>1565</v>
      </c>
      <c r="T156" s="7782"/>
      <c r="U156" s="7660" t="s">
        <v>4</v>
      </c>
      <c r="V156" s="7666" t="s">
        <v>18</v>
      </c>
      <c r="W156" s="7667" t="s">
        <v>19</v>
      </c>
      <c r="X156" s="7667" t="s">
        <v>19</v>
      </c>
      <c r="Y156" s="7667" t="s">
        <v>20</v>
      </c>
      <c r="Z156" s="7667" t="s">
        <v>21</v>
      </c>
      <c r="AA156" s="7667" t="s">
        <v>1559</v>
      </c>
      <c r="AB156" s="7667" t="s">
        <v>22</v>
      </c>
      <c r="AC156" s="7667" t="s">
        <v>23</v>
      </c>
      <c r="AD156" s="7667" t="s">
        <v>23</v>
      </c>
      <c r="AE156" s="7667" t="s">
        <v>24</v>
      </c>
      <c r="AF156" s="7667" t="s">
        <v>20</v>
      </c>
      <c r="AG156" s="7667" t="s">
        <v>25</v>
      </c>
      <c r="AH156" s="7667" t="s">
        <v>0</v>
      </c>
      <c r="AI156" s="7667" t="s">
        <v>1363</v>
      </c>
      <c r="AJ156" s="7668" t="s">
        <v>1388</v>
      </c>
      <c r="AK156" s="7669" t="s">
        <v>26</v>
      </c>
    </row>
    <row r="157" spans="2:37" ht="15" thickBot="1">
      <c r="B157" s="7750" t="s">
        <v>941</v>
      </c>
      <c r="C157" s="7714" t="s">
        <v>1773</v>
      </c>
      <c r="D157" s="7779">
        <v>115</v>
      </c>
      <c r="E157" s="7714" t="s">
        <v>796</v>
      </c>
      <c r="F157" s="7780">
        <v>45717</v>
      </c>
      <c r="G157" s="7784">
        <v>300</v>
      </c>
      <c r="H157" s="7717" t="s">
        <v>35</v>
      </c>
      <c r="I157" s="7717">
        <v>750</v>
      </c>
      <c r="J157" s="7722">
        <v>1027</v>
      </c>
      <c r="K157" s="7719">
        <v>45741</v>
      </c>
      <c r="L157" s="7720">
        <v>45776</v>
      </c>
      <c r="M157" s="7717">
        <v>24787</v>
      </c>
      <c r="N157" s="7721">
        <v>79600</v>
      </c>
      <c r="O157" s="7721">
        <f t="shared" si="24"/>
        <v>-220400</v>
      </c>
      <c r="P157" s="7752">
        <f t="shared" si="23"/>
        <v>81749.2</v>
      </c>
      <c r="Q157" s="7722">
        <f t="shared" si="26"/>
        <v>4087.46</v>
      </c>
      <c r="R157" s="7714">
        <v>5</v>
      </c>
      <c r="S157" s="8038"/>
      <c r="T157" s="7782"/>
      <c r="U157" s="7660"/>
      <c r="V157" s="7666"/>
      <c r="W157" s="7667" t="s">
        <v>3</v>
      </c>
      <c r="X157" s="7667" t="s">
        <v>18</v>
      </c>
      <c r="Y157" s="7667"/>
      <c r="Z157" s="7667"/>
      <c r="AA157" s="7667"/>
      <c r="AB157" s="7667" t="s">
        <v>21</v>
      </c>
      <c r="AC157" s="7667" t="s">
        <v>27</v>
      </c>
      <c r="AD157" s="7667" t="s">
        <v>28</v>
      </c>
      <c r="AE157" s="7667"/>
      <c r="AF157" s="7667"/>
      <c r="AG157" s="7667"/>
      <c r="AH157" s="7667"/>
      <c r="AI157" s="7667" t="s">
        <v>11</v>
      </c>
      <c r="AJ157" s="7668"/>
      <c r="AK157" s="7669"/>
    </row>
    <row r="158" spans="2:37">
      <c r="B158" s="7750" t="s">
        <v>941</v>
      </c>
      <c r="C158" s="7714" t="s">
        <v>1773</v>
      </c>
      <c r="D158" s="7779">
        <v>115</v>
      </c>
      <c r="E158" s="7714" t="s">
        <v>796</v>
      </c>
      <c r="F158" s="7780">
        <v>45717</v>
      </c>
      <c r="G158" s="7819">
        <v>220.4</v>
      </c>
      <c r="H158" s="7717" t="s">
        <v>35</v>
      </c>
      <c r="I158" s="7717">
        <f>(G158*1000/400)</f>
        <v>551</v>
      </c>
      <c r="J158" s="7722">
        <v>1027</v>
      </c>
      <c r="K158" s="7719">
        <v>45741</v>
      </c>
      <c r="L158" s="7720">
        <v>45805</v>
      </c>
      <c r="M158" s="7717">
        <v>24928</v>
      </c>
      <c r="N158" s="7721">
        <v>70000</v>
      </c>
      <c r="O158" s="7721">
        <f t="shared" si="24"/>
        <v>-150400</v>
      </c>
      <c r="P158" s="7752">
        <f t="shared" si="23"/>
        <v>71890</v>
      </c>
      <c r="Q158" s="7722">
        <f t="shared" si="26"/>
        <v>3594.5</v>
      </c>
      <c r="R158" s="7714">
        <v>5</v>
      </c>
      <c r="S158" s="7757" t="s">
        <v>8</v>
      </c>
      <c r="T158" s="7782"/>
      <c r="U158" s="7992" t="s">
        <v>1547</v>
      </c>
      <c r="V158" s="7993">
        <v>12</v>
      </c>
      <c r="W158" s="7803" t="s">
        <v>796</v>
      </c>
      <c r="X158" s="7939">
        <v>45681</v>
      </c>
      <c r="Y158" s="7896">
        <v>20</v>
      </c>
      <c r="Z158" s="7806" t="s">
        <v>35</v>
      </c>
      <c r="AA158" s="7806">
        <f>(Y158*1000/400)</f>
        <v>50</v>
      </c>
      <c r="AB158" s="7916">
        <v>1027</v>
      </c>
      <c r="AC158" s="7808">
        <v>45698</v>
      </c>
      <c r="AD158" s="7895">
        <v>45695</v>
      </c>
      <c r="AE158" s="7806">
        <v>24295</v>
      </c>
      <c r="AF158" s="7896">
        <v>20000</v>
      </c>
      <c r="AG158" s="7896">
        <f t="shared" ref="AG158:AG164" si="27">(AF158-Y158*1000)</f>
        <v>0</v>
      </c>
      <c r="AH158" s="7915">
        <f t="shared" ref="AH158:AH163" si="28">(AF158*AB158/1000)</f>
        <v>20540</v>
      </c>
      <c r="AI158" s="7916">
        <f t="shared" ref="AI158:AI163" si="29">(AH158*0.05)</f>
        <v>1027</v>
      </c>
      <c r="AJ158" s="7803">
        <v>5</v>
      </c>
      <c r="AK158" s="7995"/>
    </row>
    <row r="159" spans="2:37">
      <c r="B159" s="7750" t="s">
        <v>941</v>
      </c>
      <c r="C159" s="7714" t="s">
        <v>1773</v>
      </c>
      <c r="D159" s="7779">
        <v>115</v>
      </c>
      <c r="E159" s="7714" t="s">
        <v>796</v>
      </c>
      <c r="F159" s="7780">
        <v>45717</v>
      </c>
      <c r="G159" s="7819">
        <v>150.4</v>
      </c>
      <c r="H159" s="7717" t="s">
        <v>35</v>
      </c>
      <c r="I159" s="7717">
        <f>(G159*1000/400)</f>
        <v>376</v>
      </c>
      <c r="J159" s="7722">
        <v>1027</v>
      </c>
      <c r="K159" s="7719">
        <v>45741</v>
      </c>
      <c r="L159" s="7720">
        <v>45806</v>
      </c>
      <c r="M159" s="7717">
        <v>24929</v>
      </c>
      <c r="N159" s="7721">
        <v>24400</v>
      </c>
      <c r="O159" s="7721">
        <f t="shared" si="24"/>
        <v>-126000</v>
      </c>
      <c r="P159" s="7752">
        <f t="shared" si="23"/>
        <v>25058.799999999999</v>
      </c>
      <c r="Q159" s="7722">
        <f t="shared" si="26"/>
        <v>1252.94</v>
      </c>
      <c r="R159" s="7714">
        <v>5</v>
      </c>
      <c r="S159" s="7757" t="s">
        <v>8</v>
      </c>
      <c r="T159" s="7782"/>
      <c r="U159" s="8287" t="s">
        <v>1547</v>
      </c>
      <c r="V159" s="8178">
        <v>13</v>
      </c>
      <c r="W159" s="8043" t="s">
        <v>101</v>
      </c>
      <c r="X159" s="8044">
        <v>45734</v>
      </c>
      <c r="Y159" s="8048">
        <v>20</v>
      </c>
      <c r="Z159" s="8047" t="s">
        <v>35</v>
      </c>
      <c r="AA159" s="8047">
        <v>50</v>
      </c>
      <c r="AB159" s="8049">
        <v>1078</v>
      </c>
      <c r="AC159" s="8046">
        <v>45741</v>
      </c>
      <c r="AD159" s="8400">
        <v>45748</v>
      </c>
      <c r="AE159" s="8047">
        <v>24621</v>
      </c>
      <c r="AF159" s="8048">
        <v>20000</v>
      </c>
      <c r="AG159" s="8048">
        <f t="shared" si="27"/>
        <v>0</v>
      </c>
      <c r="AH159" s="8108">
        <f t="shared" si="28"/>
        <v>21560</v>
      </c>
      <c r="AI159" s="8049">
        <f t="shared" si="29"/>
        <v>1078</v>
      </c>
      <c r="AJ159" s="8043">
        <v>5</v>
      </c>
      <c r="AK159" s="7980"/>
    </row>
    <row r="160" spans="2:37">
      <c r="B160" s="7750" t="s">
        <v>941</v>
      </c>
      <c r="C160" s="7714" t="s">
        <v>1772</v>
      </c>
      <c r="D160" s="7779">
        <v>119</v>
      </c>
      <c r="E160" s="7714" t="s">
        <v>101</v>
      </c>
      <c r="F160" s="7780">
        <v>45786</v>
      </c>
      <c r="G160" s="7784">
        <v>30</v>
      </c>
      <c r="H160" s="7717" t="s">
        <v>35</v>
      </c>
      <c r="I160" s="7717">
        <v>60</v>
      </c>
      <c r="J160" s="7722">
        <v>715.5</v>
      </c>
      <c r="K160" s="7719">
        <v>45792</v>
      </c>
      <c r="L160" s="7720">
        <v>45805</v>
      </c>
      <c r="M160" s="7717">
        <v>24928</v>
      </c>
      <c r="N160" s="7721">
        <v>30000</v>
      </c>
      <c r="O160" s="7721">
        <f t="shared" si="24"/>
        <v>0</v>
      </c>
      <c r="P160" s="7752">
        <f t="shared" si="23"/>
        <v>21465</v>
      </c>
      <c r="Q160" s="7722">
        <f t="shared" si="26"/>
        <v>1073.25</v>
      </c>
      <c r="R160" s="7714">
        <v>5</v>
      </c>
      <c r="S160" s="7757" t="s">
        <v>8</v>
      </c>
      <c r="T160" s="7782"/>
      <c r="U160" s="8287" t="s">
        <v>1669</v>
      </c>
      <c r="V160" s="8178">
        <v>14</v>
      </c>
      <c r="W160" s="8043" t="s">
        <v>101</v>
      </c>
      <c r="X160" s="8044">
        <v>45734</v>
      </c>
      <c r="Y160" s="8048">
        <v>10</v>
      </c>
      <c r="Z160" s="8047" t="s">
        <v>35</v>
      </c>
      <c r="AA160" s="8047">
        <v>20</v>
      </c>
      <c r="AB160" s="8049">
        <v>544</v>
      </c>
      <c r="AC160" s="8046">
        <v>45741</v>
      </c>
      <c r="AD160" s="8400">
        <v>45748</v>
      </c>
      <c r="AE160" s="8047">
        <v>24621</v>
      </c>
      <c r="AF160" s="8048">
        <v>10000</v>
      </c>
      <c r="AG160" s="8048">
        <f t="shared" si="27"/>
        <v>0</v>
      </c>
      <c r="AH160" s="8108">
        <f t="shared" si="28"/>
        <v>5440</v>
      </c>
      <c r="AI160" s="8049">
        <f t="shared" si="29"/>
        <v>272</v>
      </c>
      <c r="AJ160" s="8043">
        <v>5</v>
      </c>
      <c r="AK160" s="7949"/>
    </row>
    <row r="161" spans="2:37">
      <c r="B161" s="7750" t="s">
        <v>1543</v>
      </c>
      <c r="C161" s="7717" t="s">
        <v>1656</v>
      </c>
      <c r="D161" s="8526">
        <v>64</v>
      </c>
      <c r="E161" s="7714">
        <v>3963</v>
      </c>
      <c r="F161" s="7780">
        <v>45779</v>
      </c>
      <c r="G161" s="7784">
        <v>5</v>
      </c>
      <c r="H161" s="7717" t="s">
        <v>35</v>
      </c>
      <c r="I161" s="7717">
        <f>(G161*1000/1000)</f>
        <v>5</v>
      </c>
      <c r="J161" s="7722">
        <v>266.5</v>
      </c>
      <c r="K161" s="7719">
        <v>45782</v>
      </c>
      <c r="L161" s="7720">
        <v>45785</v>
      </c>
      <c r="M161" s="7717">
        <v>24832</v>
      </c>
      <c r="N161" s="7721">
        <v>5000</v>
      </c>
      <c r="O161" s="7721">
        <v>0</v>
      </c>
      <c r="P161" s="7752">
        <v>1572</v>
      </c>
      <c r="Q161" s="7722">
        <v>143.69999999999999</v>
      </c>
      <c r="R161" s="7714">
        <v>5</v>
      </c>
      <c r="S161" s="7757"/>
      <c r="T161" s="7782"/>
      <c r="U161" s="7996" t="s">
        <v>1547</v>
      </c>
      <c r="V161" s="7779">
        <v>15</v>
      </c>
      <c r="W161" s="7714" t="s">
        <v>36</v>
      </c>
      <c r="X161" s="7780">
        <v>45798</v>
      </c>
      <c r="Y161" s="7760">
        <v>20</v>
      </c>
      <c r="Z161" s="7717" t="s">
        <v>35</v>
      </c>
      <c r="AA161" s="7717">
        <v>50</v>
      </c>
      <c r="AB161" s="7722">
        <v>1078</v>
      </c>
      <c r="AC161" s="7719">
        <v>45817</v>
      </c>
      <c r="AD161" s="7720">
        <v>45805</v>
      </c>
      <c r="AE161" s="7717">
        <v>24925</v>
      </c>
      <c r="AF161" s="7721">
        <v>20000</v>
      </c>
      <c r="AG161" s="7721">
        <f t="shared" si="27"/>
        <v>0</v>
      </c>
      <c r="AH161" s="7752">
        <f t="shared" si="28"/>
        <v>21560</v>
      </c>
      <c r="AI161" s="7722">
        <f t="shared" si="29"/>
        <v>1078</v>
      </c>
      <c r="AJ161" s="7714">
        <v>5</v>
      </c>
      <c r="AK161" s="8001"/>
    </row>
    <row r="162" spans="2:37">
      <c r="B162" s="7750" t="s">
        <v>1818</v>
      </c>
      <c r="C162" s="7717" t="s">
        <v>1669</v>
      </c>
      <c r="D162" s="7759">
        <v>1</v>
      </c>
      <c r="E162" s="7736" t="s">
        <v>36</v>
      </c>
      <c r="F162" s="7734">
        <v>45800</v>
      </c>
      <c r="G162" s="7878">
        <v>45</v>
      </c>
      <c r="H162" s="7761" t="s">
        <v>35</v>
      </c>
      <c r="I162" s="7761">
        <f>(G162*1000/500)</f>
        <v>90</v>
      </c>
      <c r="J162" s="7762">
        <v>526.20000000000005</v>
      </c>
      <c r="K162" s="7746">
        <v>45805</v>
      </c>
      <c r="L162" s="7781">
        <v>45806</v>
      </c>
      <c r="M162" s="7761">
        <v>24932</v>
      </c>
      <c r="N162" s="7878">
        <v>45000</v>
      </c>
      <c r="O162" s="7878">
        <f>(N162-G162*1000)</f>
        <v>0</v>
      </c>
      <c r="P162" s="7756">
        <f>(N162*J162/1000)</f>
        <v>23679.000000000004</v>
      </c>
      <c r="Q162" s="7762">
        <f>(P162*0.05)</f>
        <v>1183.9500000000003</v>
      </c>
      <c r="R162" s="7736">
        <v>5</v>
      </c>
      <c r="S162" s="7757" t="s">
        <v>8</v>
      </c>
      <c r="T162" s="7782"/>
      <c r="U162" s="7996" t="s">
        <v>1547</v>
      </c>
      <c r="V162" s="7779">
        <v>16</v>
      </c>
      <c r="W162" s="7714" t="s">
        <v>796</v>
      </c>
      <c r="X162" s="7780">
        <v>45846</v>
      </c>
      <c r="Y162" s="7760">
        <v>20</v>
      </c>
      <c r="Z162" s="7717" t="s">
        <v>35</v>
      </c>
      <c r="AA162" s="7717">
        <v>50</v>
      </c>
      <c r="AB162" s="7722">
        <v>1078</v>
      </c>
      <c r="AC162" s="7719">
        <v>45866</v>
      </c>
      <c r="AD162" s="7720">
        <v>45849</v>
      </c>
      <c r="AE162" s="7717">
        <v>25115</v>
      </c>
      <c r="AF162" s="7721">
        <v>20000</v>
      </c>
      <c r="AG162" s="7721">
        <f t="shared" si="27"/>
        <v>0</v>
      </c>
      <c r="AH162" s="7752">
        <f t="shared" si="28"/>
        <v>21560</v>
      </c>
      <c r="AI162" s="7722">
        <f t="shared" si="29"/>
        <v>1078</v>
      </c>
      <c r="AJ162" s="7714">
        <v>5</v>
      </c>
      <c r="AK162" s="7949"/>
    </row>
    <row r="163" spans="2:37">
      <c r="B163" s="7750" t="s">
        <v>1818</v>
      </c>
      <c r="C163" s="7761" t="s">
        <v>1547</v>
      </c>
      <c r="D163" s="7759">
        <v>2</v>
      </c>
      <c r="E163" s="7736" t="s">
        <v>36</v>
      </c>
      <c r="F163" s="7734">
        <v>45800</v>
      </c>
      <c r="G163" s="8125">
        <v>25.2</v>
      </c>
      <c r="H163" s="7761" t="s">
        <v>35</v>
      </c>
      <c r="I163" s="8010">
        <f>(G163*1000/400)</f>
        <v>63</v>
      </c>
      <c r="J163" s="7762">
        <v>993.4</v>
      </c>
      <c r="K163" s="7746">
        <v>45805</v>
      </c>
      <c r="L163" s="7781">
        <v>45806</v>
      </c>
      <c r="M163" s="7761">
        <v>24932</v>
      </c>
      <c r="N163" s="7878">
        <v>25200</v>
      </c>
      <c r="O163" s="7878">
        <f>(N163-G163*1000)</f>
        <v>0</v>
      </c>
      <c r="P163" s="7756">
        <f>(N163*J163/1000)</f>
        <v>25033.68</v>
      </c>
      <c r="Q163" s="7762">
        <f>(P163*0.05)</f>
        <v>1251.6840000000002</v>
      </c>
      <c r="R163" s="7736">
        <v>5</v>
      </c>
      <c r="S163" s="7757" t="s">
        <v>8</v>
      </c>
      <c r="T163" s="7782"/>
      <c r="U163" s="7996" t="s">
        <v>1547</v>
      </c>
      <c r="V163" s="7779">
        <v>17</v>
      </c>
      <c r="W163" s="7714" t="s">
        <v>796</v>
      </c>
      <c r="X163" s="7780">
        <v>45882</v>
      </c>
      <c r="Y163" s="7760">
        <v>30</v>
      </c>
      <c r="Z163" s="7717" t="s">
        <v>35</v>
      </c>
      <c r="AA163" s="7717">
        <v>50</v>
      </c>
      <c r="AB163" s="7722">
        <v>1078</v>
      </c>
      <c r="AC163" s="7719">
        <v>45891</v>
      </c>
      <c r="AD163" s="7720">
        <v>45891</v>
      </c>
      <c r="AE163" s="7717">
        <v>25328</v>
      </c>
      <c r="AF163" s="7721">
        <v>30000</v>
      </c>
      <c r="AG163" s="7721">
        <f t="shared" si="27"/>
        <v>0</v>
      </c>
      <c r="AH163" s="7752">
        <f t="shared" si="28"/>
        <v>32340</v>
      </c>
      <c r="AI163" s="7722">
        <f t="shared" si="29"/>
        <v>1617</v>
      </c>
      <c r="AJ163" s="7714">
        <v>5</v>
      </c>
      <c r="AK163" s="7949"/>
    </row>
    <row r="164" spans="2:37">
      <c r="B164" s="7750" t="s">
        <v>1222</v>
      </c>
      <c r="C164" s="7717" t="s">
        <v>1547</v>
      </c>
      <c r="D164" s="7779">
        <v>15</v>
      </c>
      <c r="E164" s="7714" t="s">
        <v>36</v>
      </c>
      <c r="F164" s="7780">
        <v>45798</v>
      </c>
      <c r="G164" s="7760">
        <v>20</v>
      </c>
      <c r="H164" s="7717" t="s">
        <v>35</v>
      </c>
      <c r="I164" s="7717">
        <v>50</v>
      </c>
      <c r="J164" s="7722">
        <v>1078</v>
      </c>
      <c r="K164" s="7719">
        <v>45817</v>
      </c>
      <c r="L164" s="7720">
        <v>45805</v>
      </c>
      <c r="M164" s="7717">
        <v>24925</v>
      </c>
      <c r="N164" s="7721">
        <v>20000</v>
      </c>
      <c r="O164" s="7721">
        <f>(N164-G164*1000)</f>
        <v>0</v>
      </c>
      <c r="P164" s="7752">
        <f>(N164*J164/1000)</f>
        <v>21560</v>
      </c>
      <c r="Q164" s="7722">
        <f>(P164*0.05)</f>
        <v>1078</v>
      </c>
      <c r="R164" s="7714">
        <v>5</v>
      </c>
      <c r="S164" s="7749" t="s">
        <v>8</v>
      </c>
      <c r="T164" s="7782"/>
      <c r="U164" s="7996" t="s">
        <v>1547</v>
      </c>
      <c r="V164" s="7779">
        <v>18</v>
      </c>
      <c r="W164" s="7714" t="s">
        <v>796</v>
      </c>
      <c r="X164" s="7780">
        <v>45924</v>
      </c>
      <c r="Y164" s="7760">
        <v>50</v>
      </c>
      <c r="Z164" s="7717" t="s">
        <v>35</v>
      </c>
      <c r="AA164" s="7717">
        <v>125</v>
      </c>
      <c r="AB164" s="7722">
        <v>1078</v>
      </c>
      <c r="AC164" s="7719">
        <v>45936</v>
      </c>
      <c r="AD164" s="7720">
        <v>45924</v>
      </c>
      <c r="AE164" s="7717">
        <v>25529</v>
      </c>
      <c r="AF164" s="7721">
        <v>50000</v>
      </c>
      <c r="AG164" s="7721">
        <f t="shared" si="27"/>
        <v>0</v>
      </c>
      <c r="AH164" s="7752">
        <f>(AF164*AB164/1000)</f>
        <v>53900</v>
      </c>
      <c r="AI164" s="7722">
        <f>(AH164*0.05)</f>
        <v>2695</v>
      </c>
      <c r="AJ164" s="7714">
        <v>5</v>
      </c>
      <c r="AK164" s="7949"/>
    </row>
    <row r="165" spans="2:37">
      <c r="B165" s="7750"/>
      <c r="C165" s="7717"/>
      <c r="D165" s="7779"/>
      <c r="E165" s="7714"/>
      <c r="F165" s="7780"/>
      <c r="G165" s="7784"/>
      <c r="H165" s="7717"/>
      <c r="I165" s="7717"/>
      <c r="J165" s="7722"/>
      <c r="K165" s="7719"/>
      <c r="L165" s="7747"/>
      <c r="M165" s="7717"/>
      <c r="N165" s="7721"/>
      <c r="O165" s="7721"/>
      <c r="P165" s="7752"/>
      <c r="Q165" s="7722"/>
      <c r="R165" s="7714"/>
      <c r="S165" s="7749"/>
      <c r="T165" s="7782"/>
      <c r="U165" s="8002" t="s">
        <v>1547</v>
      </c>
      <c r="V165" s="7706">
        <v>19</v>
      </c>
      <c r="W165" s="7673" t="s">
        <v>796</v>
      </c>
      <c r="X165" s="7707">
        <v>45924</v>
      </c>
      <c r="Y165" s="8743">
        <v>50</v>
      </c>
      <c r="Z165" s="7671" t="s">
        <v>35</v>
      </c>
      <c r="AA165" s="7671">
        <v>125</v>
      </c>
      <c r="AB165" s="7681">
        <v>1078</v>
      </c>
      <c r="AC165" s="7678">
        <v>45953</v>
      </c>
      <c r="AD165" s="7679">
        <v>45953</v>
      </c>
      <c r="AE165" s="7671"/>
      <c r="AF165" s="7680">
        <v>50000</v>
      </c>
      <c r="AG165" s="7680">
        <f>(AF165-Y165*1000)</f>
        <v>0</v>
      </c>
      <c r="AH165" s="7727">
        <f>(AF165*AB165/1000)</f>
        <v>53900</v>
      </c>
      <c r="AI165" s="7681">
        <f>(AH165*0.05)</f>
        <v>2695</v>
      </c>
      <c r="AJ165" s="7673">
        <v>5</v>
      </c>
      <c r="AK165" s="7949"/>
    </row>
    <row r="166" spans="2:37">
      <c r="B166" s="7750"/>
      <c r="C166" s="7717"/>
      <c r="D166" s="7779"/>
      <c r="E166" s="7714"/>
      <c r="F166" s="7780"/>
      <c r="G166" s="7784"/>
      <c r="H166" s="7717"/>
      <c r="I166" s="7717"/>
      <c r="J166" s="7722"/>
      <c r="K166" s="7719"/>
      <c r="L166" s="7747"/>
      <c r="M166" s="7717"/>
      <c r="N166" s="7721"/>
      <c r="O166" s="7721"/>
      <c r="P166" s="7752"/>
      <c r="Q166" s="7722"/>
      <c r="R166" s="7714"/>
      <c r="S166" s="7749"/>
      <c r="T166" s="7782"/>
      <c r="U166" s="8002"/>
      <c r="V166" s="7672"/>
      <c r="W166" s="7952"/>
      <c r="X166" s="8187"/>
      <c r="Y166" s="7956"/>
      <c r="Z166" s="7676"/>
      <c r="AA166" s="7676"/>
      <c r="AB166" s="7677"/>
      <c r="AC166" s="7955"/>
      <c r="AD166" s="7958"/>
      <c r="AE166" s="7676"/>
      <c r="AF166" s="7956"/>
      <c r="AG166" s="7956"/>
      <c r="AH166" s="7710"/>
      <c r="AI166" s="7677"/>
      <c r="AJ166" s="7952"/>
      <c r="AK166" s="7949"/>
    </row>
    <row r="167" spans="2:37" ht="15" thickBot="1">
      <c r="B167" s="8521"/>
      <c r="C167" s="7825"/>
      <c r="D167" s="7825"/>
      <c r="E167" s="7825"/>
      <c r="F167" s="7825"/>
      <c r="G167" s="7825"/>
      <c r="H167" s="7825"/>
      <c r="I167" s="7825"/>
      <c r="J167" s="7825"/>
      <c r="K167" s="7825"/>
      <c r="L167" s="7827"/>
      <c r="M167" s="7825"/>
      <c r="N167" s="7825"/>
      <c r="O167" s="7825"/>
      <c r="P167" s="8190">
        <f>SUM(P135:P166)</f>
        <v>818597.12</v>
      </c>
      <c r="Q167" s="8190">
        <f>SUM(Q135:Q166)</f>
        <v>38411.625999999997</v>
      </c>
      <c r="R167" s="7825"/>
      <c r="S167" s="8522"/>
      <c r="T167" s="7782"/>
      <c r="U167" s="8083"/>
      <c r="V167" s="7672"/>
      <c r="W167" s="7952"/>
      <c r="X167" s="8187"/>
      <c r="Y167" s="7956"/>
      <c r="Z167" s="7676"/>
      <c r="AA167" s="7676"/>
      <c r="AB167" s="7677"/>
      <c r="AC167" s="7955"/>
      <c r="AD167" s="7958"/>
      <c r="AE167" s="7676"/>
      <c r="AF167" s="7956"/>
      <c r="AG167" s="7956"/>
      <c r="AH167" s="7710"/>
      <c r="AI167" s="7677"/>
      <c r="AJ167" s="7952"/>
      <c r="AK167" s="7949"/>
    </row>
    <row r="168" spans="2:37" ht="15" thickBot="1">
      <c r="B168" s="7684"/>
      <c r="C168" s="7684"/>
      <c r="D168" s="7684"/>
      <c r="E168" s="7684"/>
      <c r="F168" s="7684"/>
      <c r="G168" s="7684"/>
      <c r="H168" s="7684"/>
      <c r="I168" s="7684"/>
      <c r="J168" s="7684"/>
      <c r="K168" s="7684"/>
      <c r="L168" s="7684"/>
      <c r="M168" s="7684"/>
      <c r="N168" s="7684"/>
      <c r="O168" s="7684"/>
      <c r="P168" s="7684"/>
      <c r="Q168" s="7684"/>
      <c r="R168" s="7684"/>
      <c r="S168" s="7684"/>
      <c r="T168" s="7782"/>
      <c r="U168" s="8003"/>
      <c r="V168" s="8004"/>
      <c r="W168" s="8004"/>
      <c r="X168" s="8004"/>
      <c r="Y168" s="8004"/>
      <c r="Z168" s="8004"/>
      <c r="AA168" s="8004"/>
      <c r="AB168" s="8004"/>
      <c r="AC168" s="7777"/>
      <c r="AD168" s="7777"/>
      <c r="AE168" s="8004"/>
      <c r="AF168" s="8353"/>
      <c r="AG168" s="8353"/>
      <c r="AH168" s="8004"/>
      <c r="AI168" s="8004"/>
      <c r="AJ168" s="8004"/>
      <c r="AK168" s="8006"/>
    </row>
    <row r="169" spans="2:37" ht="18" thickBot="1">
      <c r="B169" s="7652" t="s">
        <v>1684</v>
      </c>
      <c r="C169" s="7653"/>
      <c r="D169" s="7650"/>
      <c r="E169" s="7650"/>
      <c r="F169" s="7650"/>
      <c r="G169" s="7650"/>
      <c r="H169" s="7650"/>
      <c r="I169" s="7650"/>
      <c r="J169" s="7650"/>
      <c r="K169" s="7650"/>
      <c r="L169" s="7650"/>
      <c r="M169" s="7650"/>
      <c r="N169" s="7650"/>
      <c r="O169" s="7650"/>
      <c r="P169" s="7650"/>
      <c r="Q169" s="7650"/>
      <c r="R169" s="7650"/>
      <c r="S169" s="7684"/>
      <c r="T169" s="7782"/>
      <c r="U169" s="7988"/>
      <c r="V169" s="7988"/>
      <c r="W169" s="7988"/>
      <c r="X169" s="7649"/>
      <c r="Y169" s="7649"/>
      <c r="Z169" s="7649"/>
      <c r="AA169" s="7649"/>
      <c r="AB169" s="7649"/>
      <c r="AC169" s="7649"/>
      <c r="AD169" s="7649"/>
      <c r="AE169" s="7649"/>
      <c r="AF169" s="7838"/>
      <c r="AG169" s="7838"/>
      <c r="AH169" s="7649"/>
      <c r="AI169" s="7649"/>
      <c r="AJ169" s="7649"/>
      <c r="AK169" s="7649"/>
    </row>
    <row r="170" spans="2:37">
      <c r="B170" s="7656"/>
      <c r="C170" s="7656"/>
      <c r="D170" s="7656"/>
      <c r="E170" s="7656" t="s">
        <v>14</v>
      </c>
      <c r="F170" s="7656" t="s">
        <v>12</v>
      </c>
      <c r="G170" s="7656"/>
      <c r="H170" s="7656"/>
      <c r="I170" s="7656"/>
      <c r="J170" s="7656" t="s">
        <v>15</v>
      </c>
      <c r="K170" s="7656" t="s">
        <v>12</v>
      </c>
      <c r="L170" s="7656" t="s">
        <v>12</v>
      </c>
      <c r="M170" s="7656"/>
      <c r="N170" s="7656"/>
      <c r="O170" s="7656"/>
      <c r="P170" s="7656"/>
      <c r="Q170" s="7656" t="s">
        <v>0</v>
      </c>
      <c r="R170" s="7656"/>
      <c r="S170" s="7656"/>
      <c r="T170" s="7782"/>
      <c r="U170" s="7988"/>
      <c r="V170" s="7988"/>
      <c r="W170" s="7988"/>
      <c r="X170" s="7649"/>
      <c r="Y170" s="7649"/>
      <c r="Z170" s="7649"/>
      <c r="AA170" s="7649"/>
      <c r="AB170" s="7649"/>
      <c r="AC170" s="7649"/>
      <c r="AD170" s="7649"/>
      <c r="AE170" s="7649"/>
      <c r="AF170" s="7838"/>
      <c r="AG170" s="7838"/>
      <c r="AH170" s="7649"/>
      <c r="AI170" s="7649"/>
      <c r="AJ170" s="7649"/>
      <c r="AK170" s="7649"/>
    </row>
    <row r="171" spans="2:37" ht="18" thickBot="1">
      <c r="B171" s="7660" t="s">
        <v>3</v>
      </c>
      <c r="C171" s="7660" t="s">
        <v>4</v>
      </c>
      <c r="D171" s="7660" t="s">
        <v>18</v>
      </c>
      <c r="E171" s="7660" t="s">
        <v>19</v>
      </c>
      <c r="F171" s="7660" t="s">
        <v>19</v>
      </c>
      <c r="G171" s="7660" t="s">
        <v>20</v>
      </c>
      <c r="H171" s="7660" t="s">
        <v>21</v>
      </c>
      <c r="I171" s="7660" t="s">
        <v>1559</v>
      </c>
      <c r="J171" s="7660" t="s">
        <v>22</v>
      </c>
      <c r="K171" s="7660" t="s">
        <v>23</v>
      </c>
      <c r="L171" s="7660" t="s">
        <v>23</v>
      </c>
      <c r="M171" s="7660" t="s">
        <v>1227</v>
      </c>
      <c r="N171" s="7660" t="s">
        <v>20</v>
      </c>
      <c r="O171" s="7660" t="s">
        <v>25</v>
      </c>
      <c r="P171" s="7660" t="s">
        <v>0</v>
      </c>
      <c r="Q171" s="7660" t="s">
        <v>1363</v>
      </c>
      <c r="R171" s="7660" t="s">
        <v>1388</v>
      </c>
      <c r="S171" s="7660" t="s">
        <v>26</v>
      </c>
      <c r="T171" s="7782"/>
      <c r="U171" s="8166" t="s">
        <v>1654</v>
      </c>
      <c r="V171" s="7988"/>
      <c r="W171" s="7988"/>
      <c r="X171" s="7649"/>
      <c r="Y171" s="7649"/>
      <c r="Z171" s="7649"/>
      <c r="AA171" s="7649"/>
      <c r="AB171" s="7649"/>
      <c r="AC171" s="7649"/>
      <c r="AD171" s="7649"/>
      <c r="AE171" s="7649"/>
      <c r="AF171" s="7649"/>
      <c r="AG171" s="7649"/>
      <c r="AH171" s="7649"/>
      <c r="AI171" s="7649"/>
      <c r="AJ171" s="7649"/>
      <c r="AK171" s="7649"/>
    </row>
    <row r="172" spans="2:37" ht="15" thickBot="1">
      <c r="B172" s="7665"/>
      <c r="C172" s="7665"/>
      <c r="D172" s="7665"/>
      <c r="E172" s="7665" t="s">
        <v>3</v>
      </c>
      <c r="F172" s="7665" t="s">
        <v>18</v>
      </c>
      <c r="G172" s="7665"/>
      <c r="H172" s="7665"/>
      <c r="I172" s="7665"/>
      <c r="J172" s="7665" t="s">
        <v>21</v>
      </c>
      <c r="K172" s="7665" t="s">
        <v>27</v>
      </c>
      <c r="L172" s="7665" t="s">
        <v>28</v>
      </c>
      <c r="M172" s="7665"/>
      <c r="N172" s="7665"/>
      <c r="O172" s="7665"/>
      <c r="P172" s="7665"/>
      <c r="Q172" s="7665" t="s">
        <v>11</v>
      </c>
      <c r="R172" s="7665"/>
      <c r="S172" s="7665"/>
      <c r="T172" s="7782"/>
      <c r="U172" s="8007"/>
      <c r="V172" s="7661"/>
      <c r="W172" s="7662" t="s">
        <v>14</v>
      </c>
      <c r="X172" s="7662" t="s">
        <v>12</v>
      </c>
      <c r="Y172" s="7662"/>
      <c r="Z172" s="7662"/>
      <c r="AA172" s="7662"/>
      <c r="AB172" s="7662" t="s">
        <v>15</v>
      </c>
      <c r="AC172" s="7662" t="s">
        <v>12</v>
      </c>
      <c r="AD172" s="7662" t="s">
        <v>12</v>
      </c>
      <c r="AE172" s="7662"/>
      <c r="AF172" s="7662"/>
      <c r="AG172" s="7662"/>
      <c r="AH172" s="7662"/>
      <c r="AI172" s="7662" t="s">
        <v>0</v>
      </c>
      <c r="AJ172" s="7663"/>
      <c r="AK172" s="7664"/>
    </row>
    <row r="173" spans="2:37">
      <c r="B173" s="8636" t="s">
        <v>1543</v>
      </c>
      <c r="C173" s="8637" t="s">
        <v>1774</v>
      </c>
      <c r="D173" s="8638">
        <v>54</v>
      </c>
      <c r="E173" s="8639">
        <v>3960</v>
      </c>
      <c r="F173" s="8640">
        <v>45738</v>
      </c>
      <c r="G173" s="8641">
        <v>47.6</v>
      </c>
      <c r="H173" s="8637" t="s">
        <v>35</v>
      </c>
      <c r="I173" s="8637">
        <f>(G173*1000/400)</f>
        <v>119</v>
      </c>
      <c r="J173" s="8642">
        <v>1350</v>
      </c>
      <c r="K173" s="8643">
        <v>45810</v>
      </c>
      <c r="L173" s="8643">
        <v>45810</v>
      </c>
      <c r="M173" s="8637"/>
      <c r="N173" s="8644">
        <v>47600</v>
      </c>
      <c r="O173" s="8645">
        <f t="shared" ref="O173:O193" si="30">(N173-G173*1000)</f>
        <v>0</v>
      </c>
      <c r="P173" s="8642">
        <f t="shared" ref="P173:P184" si="31">(N173*J173/1000)</f>
        <v>64260</v>
      </c>
      <c r="Q173" s="8642">
        <f>(P173*0.05)</f>
        <v>3213</v>
      </c>
      <c r="R173" s="8646">
        <v>5</v>
      </c>
      <c r="S173" s="8552"/>
      <c r="T173" s="7782"/>
      <c r="U173" s="7660" t="s">
        <v>4</v>
      </c>
      <c r="V173" s="7666" t="s">
        <v>18</v>
      </c>
      <c r="W173" s="7667" t="s">
        <v>19</v>
      </c>
      <c r="X173" s="7667" t="s">
        <v>19</v>
      </c>
      <c r="Y173" s="7667" t="s">
        <v>20</v>
      </c>
      <c r="Z173" s="7667" t="s">
        <v>21</v>
      </c>
      <c r="AA173" s="7667" t="s">
        <v>1559</v>
      </c>
      <c r="AB173" s="7667" t="s">
        <v>22</v>
      </c>
      <c r="AC173" s="7667" t="s">
        <v>23</v>
      </c>
      <c r="AD173" s="7667" t="s">
        <v>23</v>
      </c>
      <c r="AE173" s="7667" t="s">
        <v>24</v>
      </c>
      <c r="AF173" s="7667" t="s">
        <v>20</v>
      </c>
      <c r="AG173" s="7667" t="s">
        <v>25</v>
      </c>
      <c r="AH173" s="7667" t="s">
        <v>0</v>
      </c>
      <c r="AI173" s="7667" t="s">
        <v>1363</v>
      </c>
      <c r="AJ173" s="7668" t="s">
        <v>1388</v>
      </c>
      <c r="AK173" s="7669" t="s">
        <v>26</v>
      </c>
    </row>
    <row r="174" spans="2:37" ht="15" thickBot="1">
      <c r="B174" s="8647" t="s">
        <v>1543</v>
      </c>
      <c r="C174" s="7931" t="s">
        <v>1774</v>
      </c>
      <c r="D174" s="7928">
        <v>55</v>
      </c>
      <c r="E174" s="7926" t="s">
        <v>36</v>
      </c>
      <c r="F174" s="8648">
        <v>45738</v>
      </c>
      <c r="G174" s="8649">
        <v>64.8</v>
      </c>
      <c r="H174" s="7931" t="s">
        <v>35</v>
      </c>
      <c r="I174" s="7931">
        <v>162</v>
      </c>
      <c r="J174" s="7932">
        <v>1350</v>
      </c>
      <c r="K174" s="8623">
        <v>45810</v>
      </c>
      <c r="L174" s="8623">
        <v>45810</v>
      </c>
      <c r="M174" s="7696"/>
      <c r="N174" s="8625">
        <v>64800</v>
      </c>
      <c r="O174" s="8645">
        <f t="shared" si="30"/>
        <v>0</v>
      </c>
      <c r="P174" s="8622">
        <f t="shared" si="31"/>
        <v>87480</v>
      </c>
      <c r="Q174" s="8622">
        <f>(P174*0.05)</f>
        <v>4374</v>
      </c>
      <c r="R174" s="8624">
        <v>5</v>
      </c>
      <c r="S174" s="8553"/>
      <c r="T174" s="7782"/>
      <c r="U174" s="7665"/>
      <c r="V174" s="7685"/>
      <c r="W174" s="7686" t="s">
        <v>3</v>
      </c>
      <c r="X174" s="7686" t="s">
        <v>18</v>
      </c>
      <c r="Y174" s="7686"/>
      <c r="Z174" s="7686"/>
      <c r="AA174" s="7686"/>
      <c r="AB174" s="7686" t="s">
        <v>21</v>
      </c>
      <c r="AC174" s="7686" t="s">
        <v>27</v>
      </c>
      <c r="AD174" s="7686" t="s">
        <v>28</v>
      </c>
      <c r="AE174" s="7686"/>
      <c r="AF174" s="7686"/>
      <c r="AG174" s="7686"/>
      <c r="AH174" s="7686"/>
      <c r="AI174" s="7686" t="s">
        <v>11</v>
      </c>
      <c r="AJ174" s="7687"/>
      <c r="AK174" s="7688"/>
    </row>
    <row r="175" spans="2:37">
      <c r="B175" s="7750" t="s">
        <v>1543</v>
      </c>
      <c r="C175" s="7717" t="s">
        <v>1819</v>
      </c>
      <c r="D175" s="7759">
        <v>65</v>
      </c>
      <c r="E175" s="7714">
        <v>4592</v>
      </c>
      <c r="F175" s="7715">
        <v>45803</v>
      </c>
      <c r="G175" s="7864">
        <v>14.4</v>
      </c>
      <c r="H175" s="7761" t="s">
        <v>35</v>
      </c>
      <c r="I175" s="7717">
        <f>(G175*1000/400)</f>
        <v>36</v>
      </c>
      <c r="J175" s="7762">
        <v>1350</v>
      </c>
      <c r="K175" s="7719">
        <v>45810</v>
      </c>
      <c r="L175" s="7720">
        <v>45812</v>
      </c>
      <c r="M175" s="7717">
        <v>24961</v>
      </c>
      <c r="N175" s="7721">
        <v>14400</v>
      </c>
      <c r="O175" s="7721">
        <f t="shared" si="30"/>
        <v>0</v>
      </c>
      <c r="P175" s="7722">
        <f t="shared" si="31"/>
        <v>19440</v>
      </c>
      <c r="Q175" s="7722">
        <f>(P175*0.05)</f>
        <v>972</v>
      </c>
      <c r="R175" s="7723">
        <v>5</v>
      </c>
      <c r="S175" s="8138" t="s">
        <v>8</v>
      </c>
      <c r="T175" s="7782"/>
      <c r="U175" s="7801" t="s">
        <v>1531</v>
      </c>
      <c r="V175" s="7803">
        <v>6</v>
      </c>
      <c r="W175" s="7804" t="s">
        <v>101</v>
      </c>
      <c r="X175" s="7804">
        <v>45674</v>
      </c>
      <c r="Y175" s="7924">
        <v>60</v>
      </c>
      <c r="Z175" s="7806" t="s">
        <v>35</v>
      </c>
      <c r="AA175" s="7713">
        <f>(Y175*1000/500)</f>
        <v>120</v>
      </c>
      <c r="AB175" s="7914">
        <v>427</v>
      </c>
      <c r="AC175" s="7808">
        <v>45720</v>
      </c>
      <c r="AD175" s="7809">
        <v>45696</v>
      </c>
      <c r="AE175" s="7803">
        <v>24302</v>
      </c>
      <c r="AF175" s="7812">
        <v>21500</v>
      </c>
      <c r="AG175" s="7896">
        <f>(AF175-Y175*1000)</f>
        <v>-38500</v>
      </c>
      <c r="AH175" s="7915">
        <f>(AF175*AB175/1000)</f>
        <v>9180.5</v>
      </c>
      <c r="AI175" s="7915">
        <f>(AH175*0.05)</f>
        <v>459.02500000000003</v>
      </c>
      <c r="AJ175" s="7812">
        <v>5</v>
      </c>
      <c r="AK175" s="7942"/>
    </row>
    <row r="176" spans="2:37">
      <c r="B176" s="7750" t="s">
        <v>1543</v>
      </c>
      <c r="C176" s="7717" t="s">
        <v>1799</v>
      </c>
      <c r="D176" s="7779">
        <v>66</v>
      </c>
      <c r="E176" s="7714">
        <v>4592</v>
      </c>
      <c r="F176" s="7780">
        <v>45804</v>
      </c>
      <c r="G176" s="7784">
        <v>20</v>
      </c>
      <c r="H176" s="7717" t="s">
        <v>35</v>
      </c>
      <c r="I176" s="7717">
        <f>(G176*1000/800)</f>
        <v>25</v>
      </c>
      <c r="J176" s="7722">
        <v>1080</v>
      </c>
      <c r="K176" s="7719">
        <v>45810</v>
      </c>
      <c r="L176" s="7720">
        <v>45812</v>
      </c>
      <c r="M176" s="7717">
        <v>24961</v>
      </c>
      <c r="N176" s="7721">
        <v>2700</v>
      </c>
      <c r="O176" s="8048">
        <f t="shared" si="30"/>
        <v>-17300</v>
      </c>
      <c r="P176" s="7722">
        <f t="shared" si="31"/>
        <v>2916</v>
      </c>
      <c r="Q176" s="7722">
        <v>143.69999999999999</v>
      </c>
      <c r="R176" s="7714">
        <v>5</v>
      </c>
      <c r="S176" s="8138" t="s">
        <v>8</v>
      </c>
      <c r="T176" s="7782"/>
      <c r="U176" s="8342" t="s">
        <v>1531</v>
      </c>
      <c r="V176" s="7794">
        <v>6</v>
      </c>
      <c r="W176" s="7790" t="s">
        <v>101</v>
      </c>
      <c r="X176" s="7790">
        <v>45674</v>
      </c>
      <c r="Y176" s="8337">
        <v>38.5</v>
      </c>
      <c r="Z176" s="8323" t="s">
        <v>35</v>
      </c>
      <c r="AA176" s="7788">
        <f>(Y176*1000/500)</f>
        <v>77</v>
      </c>
      <c r="AB176" s="8332">
        <v>427</v>
      </c>
      <c r="AC176" s="7792">
        <v>45720</v>
      </c>
      <c r="AD176" s="7793">
        <v>45720</v>
      </c>
      <c r="AE176" s="7794"/>
      <c r="AF176" s="8334">
        <v>38500</v>
      </c>
      <c r="AG176" s="8333">
        <f>(AF176-Y176*1000)</f>
        <v>0</v>
      </c>
      <c r="AH176" s="8335">
        <f>(AF176*AB176/1000)</f>
        <v>16439.5</v>
      </c>
      <c r="AI176" s="8335">
        <f>(AH176*0.05)</f>
        <v>821.97500000000002</v>
      </c>
      <c r="AJ176" s="8334">
        <v>5</v>
      </c>
      <c r="AK176" s="8480" t="s">
        <v>88</v>
      </c>
    </row>
    <row r="177" spans="2:37">
      <c r="B177" s="8103" t="s">
        <v>1543</v>
      </c>
      <c r="C177" s="8047" t="s">
        <v>1799</v>
      </c>
      <c r="D177" s="8178">
        <v>66</v>
      </c>
      <c r="E177" s="8043">
        <v>4592</v>
      </c>
      <c r="F177" s="8044">
        <v>45804</v>
      </c>
      <c r="G177" s="8487">
        <v>17.3</v>
      </c>
      <c r="H177" s="8047" t="s">
        <v>35</v>
      </c>
      <c r="I177" s="8047">
        <f>(G177*1000/800)</f>
        <v>21.625</v>
      </c>
      <c r="J177" s="8049">
        <v>1080</v>
      </c>
      <c r="K177" s="8046">
        <v>45810</v>
      </c>
      <c r="L177" s="8400">
        <v>45822</v>
      </c>
      <c r="M177" s="8047">
        <v>25003</v>
      </c>
      <c r="N177" s="8048">
        <v>5760</v>
      </c>
      <c r="O177" s="8048">
        <f t="shared" si="30"/>
        <v>-11540</v>
      </c>
      <c r="P177" s="8049">
        <f t="shared" si="31"/>
        <v>6220.8</v>
      </c>
      <c r="Q177" s="8049">
        <v>143.69999999999999</v>
      </c>
      <c r="R177" s="8043">
        <v>5</v>
      </c>
      <c r="S177" s="8138"/>
      <c r="T177" s="7782"/>
      <c r="U177" s="7865" t="s">
        <v>1531</v>
      </c>
      <c r="V177" s="7789">
        <v>7</v>
      </c>
      <c r="W177" s="7867" t="s">
        <v>101</v>
      </c>
      <c r="X177" s="7790">
        <v>45699</v>
      </c>
      <c r="Y177" s="7868">
        <v>39</v>
      </c>
      <c r="Z177" s="7788" t="s">
        <v>35</v>
      </c>
      <c r="AA177" s="7788">
        <f>(Y177*1000/500)</f>
        <v>78</v>
      </c>
      <c r="AB177" s="7869">
        <v>427</v>
      </c>
      <c r="AC177" s="7792">
        <v>45720</v>
      </c>
      <c r="AD177" s="7793">
        <v>45720</v>
      </c>
      <c r="AE177" s="7794"/>
      <c r="AF177" s="7872">
        <v>39000</v>
      </c>
      <c r="AG177" s="7795">
        <f>(AF177-Y177*1000)</f>
        <v>0</v>
      </c>
      <c r="AH177" s="7875">
        <f>(AF177*AB177/1000)</f>
        <v>16653</v>
      </c>
      <c r="AI177" s="7875">
        <f>(AH177*0.05)</f>
        <v>832.65000000000009</v>
      </c>
      <c r="AJ177" s="7872">
        <v>5</v>
      </c>
      <c r="AK177" s="8480" t="s">
        <v>88</v>
      </c>
    </row>
    <row r="178" spans="2:37">
      <c r="B178" s="7750" t="s">
        <v>1543</v>
      </c>
      <c r="C178" s="7717" t="s">
        <v>1799</v>
      </c>
      <c r="D178" s="7779">
        <v>66</v>
      </c>
      <c r="E178" s="7714">
        <v>4592</v>
      </c>
      <c r="F178" s="7780">
        <v>45804</v>
      </c>
      <c r="G178" s="7819">
        <v>11.54</v>
      </c>
      <c r="H178" s="7717" t="s">
        <v>35</v>
      </c>
      <c r="I178" s="7919">
        <f>(G178*1000/800)</f>
        <v>14.425000000000001</v>
      </c>
      <c r="J178" s="7722">
        <v>1080</v>
      </c>
      <c r="K178" s="7719">
        <v>45810</v>
      </c>
      <c r="L178" s="7720">
        <v>46193</v>
      </c>
      <c r="M178" s="7717">
        <v>25020</v>
      </c>
      <c r="N178" s="7721">
        <v>1902</v>
      </c>
      <c r="O178" s="7721">
        <f>(N178-G178*1000)</f>
        <v>-9638</v>
      </c>
      <c r="P178" s="7722">
        <f t="shared" si="31"/>
        <v>2054.16</v>
      </c>
      <c r="Q178" s="7722">
        <v>143.69999999999999</v>
      </c>
      <c r="R178" s="7714">
        <v>5</v>
      </c>
      <c r="S178" s="8138"/>
      <c r="T178" s="7782"/>
      <c r="U178" s="7712"/>
      <c r="V178" s="7923"/>
      <c r="W178" s="7923"/>
      <c r="X178" s="7715"/>
      <c r="Y178" s="8009"/>
      <c r="Z178" s="8010"/>
      <c r="AA178" s="8011"/>
      <c r="AB178" s="8012"/>
      <c r="AC178" s="7719"/>
      <c r="AD178" s="7763"/>
      <c r="AE178" s="7714"/>
      <c r="AF178" s="7723"/>
      <c r="AG178" s="8013"/>
      <c r="AH178" s="8014"/>
      <c r="AI178" s="8014"/>
      <c r="AJ178" s="8015"/>
      <c r="AK178" s="7949"/>
    </row>
    <row r="179" spans="2:37">
      <c r="B179" s="7750" t="s">
        <v>792</v>
      </c>
      <c r="C179" s="7714" t="s">
        <v>1766</v>
      </c>
      <c r="D179" s="7736">
        <v>545</v>
      </c>
      <c r="E179" s="7714" t="s">
        <v>101</v>
      </c>
      <c r="F179" s="7745">
        <v>45756</v>
      </c>
      <c r="G179" s="7753">
        <v>5</v>
      </c>
      <c r="H179" s="7761" t="s">
        <v>35</v>
      </c>
      <c r="I179" s="7761">
        <v>25</v>
      </c>
      <c r="J179" s="7754">
        <v>615</v>
      </c>
      <c r="K179" s="7746">
        <v>45805</v>
      </c>
      <c r="L179" s="7781">
        <v>45812</v>
      </c>
      <c r="M179" s="7736">
        <v>24963</v>
      </c>
      <c r="N179" s="7755">
        <v>5000</v>
      </c>
      <c r="O179" s="7721">
        <f t="shared" si="30"/>
        <v>0</v>
      </c>
      <c r="P179" s="7756">
        <f t="shared" si="31"/>
        <v>3075</v>
      </c>
      <c r="Q179" s="7756">
        <f t="shared" ref="Q179:Q185" si="32">(P179*0.05)</f>
        <v>153.75</v>
      </c>
      <c r="R179" s="7723">
        <v>5</v>
      </c>
      <c r="S179" s="7874" t="s">
        <v>8</v>
      </c>
      <c r="T179" s="7782"/>
      <c r="U179" s="7865"/>
      <c r="V179" s="7789"/>
      <c r="W179" s="7789"/>
      <c r="X179" s="7790"/>
      <c r="Y179" s="7868"/>
      <c r="Z179" s="7788"/>
      <c r="AA179" s="7866"/>
      <c r="AB179" s="7869"/>
      <c r="AC179" s="7792"/>
      <c r="AD179" s="7793"/>
      <c r="AE179" s="7794"/>
      <c r="AF179" s="7872"/>
      <c r="AG179" s="7795"/>
      <c r="AH179" s="7875"/>
      <c r="AI179" s="7875"/>
      <c r="AJ179" s="7872"/>
      <c r="AK179" s="7949"/>
    </row>
    <row r="180" spans="2:37">
      <c r="B180" s="7750" t="s">
        <v>792</v>
      </c>
      <c r="C180" s="7714" t="s">
        <v>1764</v>
      </c>
      <c r="D180" s="7714">
        <v>546</v>
      </c>
      <c r="E180" s="7714" t="s">
        <v>101</v>
      </c>
      <c r="F180" s="7745">
        <v>45756</v>
      </c>
      <c r="G180" s="7751">
        <v>100</v>
      </c>
      <c r="H180" s="7717" t="s">
        <v>35</v>
      </c>
      <c r="I180" s="7717">
        <v>300</v>
      </c>
      <c r="J180" s="7718">
        <v>544</v>
      </c>
      <c r="K180" s="7746">
        <v>45805</v>
      </c>
      <c r="L180" s="7781">
        <v>45812</v>
      </c>
      <c r="M180" s="7736">
        <v>24963</v>
      </c>
      <c r="N180" s="7723">
        <v>100000</v>
      </c>
      <c r="O180" s="7721">
        <f t="shared" si="30"/>
        <v>0</v>
      </c>
      <c r="P180" s="7752">
        <f t="shared" si="31"/>
        <v>54400</v>
      </c>
      <c r="Q180" s="7752">
        <f t="shared" si="32"/>
        <v>2720</v>
      </c>
      <c r="R180" s="7723">
        <v>5</v>
      </c>
      <c r="S180" s="7874" t="s">
        <v>8</v>
      </c>
      <c r="T180" s="7782"/>
      <c r="U180" s="7712"/>
      <c r="V180" s="7714"/>
      <c r="W180" s="7714"/>
      <c r="X180" s="7745"/>
      <c r="Y180" s="7716"/>
      <c r="Z180" s="7717"/>
      <c r="AA180" s="7713"/>
      <c r="AB180" s="7718"/>
      <c r="AC180" s="7746"/>
      <c r="AD180" s="7747"/>
      <c r="AE180" s="7736"/>
      <c r="AF180" s="7723"/>
      <c r="AG180" s="7721"/>
      <c r="AH180" s="7752"/>
      <c r="AI180" s="7752"/>
      <c r="AJ180" s="7723"/>
      <c r="AK180" s="7949"/>
    </row>
    <row r="181" spans="2:37">
      <c r="B181" s="7750" t="s">
        <v>792</v>
      </c>
      <c r="C181" s="7714" t="s">
        <v>1765</v>
      </c>
      <c r="D181" s="7813">
        <v>547</v>
      </c>
      <c r="E181" s="7714" t="s">
        <v>101</v>
      </c>
      <c r="F181" s="7745">
        <v>45756</v>
      </c>
      <c r="G181" s="7814">
        <v>1</v>
      </c>
      <c r="H181" s="7717" t="s">
        <v>35</v>
      </c>
      <c r="I181" s="7717">
        <v>6</v>
      </c>
      <c r="J181" s="7815">
        <v>655</v>
      </c>
      <c r="K181" s="7746">
        <v>45805</v>
      </c>
      <c r="L181" s="7781">
        <v>45812</v>
      </c>
      <c r="M181" s="7736">
        <v>24963</v>
      </c>
      <c r="N181" s="7817">
        <v>1000</v>
      </c>
      <c r="O181" s="7721">
        <f t="shared" si="30"/>
        <v>0</v>
      </c>
      <c r="P181" s="7818">
        <f t="shared" si="31"/>
        <v>655</v>
      </c>
      <c r="Q181" s="7818">
        <f t="shared" si="32"/>
        <v>32.75</v>
      </c>
      <c r="R181" s="7723">
        <v>5</v>
      </c>
      <c r="S181" s="7874" t="s">
        <v>8</v>
      </c>
      <c r="T181" s="7782"/>
      <c r="U181" s="8016"/>
      <c r="V181" s="7960"/>
      <c r="W181" s="7960"/>
      <c r="X181" s="7743"/>
      <c r="Y181" s="7743"/>
      <c r="Z181" s="7743"/>
      <c r="AA181" s="7743"/>
      <c r="AB181" s="7743"/>
      <c r="AC181" s="7743"/>
      <c r="AD181" s="7743"/>
      <c r="AE181" s="7743"/>
      <c r="AF181" s="7961"/>
      <c r="AG181" s="7961"/>
      <c r="AH181" s="7743"/>
      <c r="AI181" s="7743"/>
      <c r="AJ181" s="7743"/>
      <c r="AK181" s="7949"/>
    </row>
    <row r="182" spans="2:37" ht="15" thickBot="1">
      <c r="B182" s="7750" t="s">
        <v>792</v>
      </c>
      <c r="C182" s="7714" t="s">
        <v>1767</v>
      </c>
      <c r="D182" s="7717">
        <v>548</v>
      </c>
      <c r="E182" s="7714" t="s">
        <v>101</v>
      </c>
      <c r="F182" s="7745">
        <v>45756</v>
      </c>
      <c r="G182" s="7735">
        <v>8</v>
      </c>
      <c r="H182" s="7717" t="s">
        <v>35</v>
      </c>
      <c r="I182" s="7902">
        <v>40</v>
      </c>
      <c r="J182" s="7722">
        <v>1328</v>
      </c>
      <c r="K182" s="7746">
        <v>45805</v>
      </c>
      <c r="L182" s="7781">
        <v>45812</v>
      </c>
      <c r="M182" s="7736">
        <v>24963</v>
      </c>
      <c r="N182" s="7721">
        <v>8000</v>
      </c>
      <c r="O182" s="7721">
        <f t="shared" si="30"/>
        <v>0</v>
      </c>
      <c r="P182" s="7722">
        <f t="shared" si="31"/>
        <v>10624</v>
      </c>
      <c r="Q182" s="7722">
        <f t="shared" si="32"/>
        <v>531.20000000000005</v>
      </c>
      <c r="R182" s="7748">
        <v>5</v>
      </c>
      <c r="S182" s="7874" t="s">
        <v>8</v>
      </c>
      <c r="T182" s="7782"/>
      <c r="U182" s="8017"/>
      <c r="V182" s="8004"/>
      <c r="W182" s="8004"/>
      <c r="X182" s="7777"/>
      <c r="Y182" s="7777"/>
      <c r="Z182" s="7777"/>
      <c r="AA182" s="7777"/>
      <c r="AB182" s="7777"/>
      <c r="AC182" s="7777"/>
      <c r="AD182" s="7777"/>
      <c r="AE182" s="7777"/>
      <c r="AF182" s="8005"/>
      <c r="AG182" s="8005"/>
      <c r="AH182" s="7777"/>
      <c r="AI182" s="7777"/>
      <c r="AJ182" s="7777"/>
      <c r="AK182" s="8006"/>
    </row>
    <row r="183" spans="2:37">
      <c r="B183" s="7750" t="s">
        <v>792</v>
      </c>
      <c r="C183" s="8540" t="s">
        <v>1769</v>
      </c>
      <c r="D183" s="7714">
        <v>549</v>
      </c>
      <c r="E183" s="7714" t="s">
        <v>101</v>
      </c>
      <c r="F183" s="7745">
        <v>45756</v>
      </c>
      <c r="G183" s="7751">
        <v>10</v>
      </c>
      <c r="H183" s="7717" t="s">
        <v>35</v>
      </c>
      <c r="I183" s="7717">
        <f t="shared" ref="I183:I188" si="33">(G183*1000/400)</f>
        <v>25</v>
      </c>
      <c r="J183" s="7718">
        <v>427</v>
      </c>
      <c r="K183" s="7746">
        <v>45805</v>
      </c>
      <c r="L183" s="7781">
        <v>45812</v>
      </c>
      <c r="M183" s="7736">
        <v>24963</v>
      </c>
      <c r="N183" s="7723">
        <v>10000</v>
      </c>
      <c r="O183" s="7721">
        <f t="shared" si="30"/>
        <v>0</v>
      </c>
      <c r="P183" s="7752">
        <f t="shared" si="31"/>
        <v>4270</v>
      </c>
      <c r="Q183" s="7752">
        <f t="shared" si="32"/>
        <v>213.5</v>
      </c>
      <c r="R183" s="7723">
        <v>5</v>
      </c>
      <c r="S183" s="7874" t="s">
        <v>8</v>
      </c>
      <c r="T183" s="7782"/>
      <c r="U183" s="7654"/>
      <c r="V183" s="8018"/>
      <c r="W183" s="8018"/>
      <c r="X183" s="8019"/>
      <c r="Y183" s="8019"/>
      <c r="Z183" s="8019"/>
      <c r="AA183" s="8019"/>
      <c r="AB183" s="8019"/>
      <c r="AC183" s="8019"/>
      <c r="AD183" s="8019"/>
      <c r="AE183" s="8019"/>
      <c r="AF183" s="8020"/>
      <c r="AG183" s="8020"/>
      <c r="AH183" s="8019"/>
      <c r="AI183" s="8019"/>
      <c r="AJ183" s="7649"/>
      <c r="AK183" s="8019"/>
    </row>
    <row r="184" spans="2:37">
      <c r="B184" s="7750" t="s">
        <v>792</v>
      </c>
      <c r="C184" s="7717" t="s">
        <v>1768</v>
      </c>
      <c r="D184" s="7717">
        <v>550</v>
      </c>
      <c r="E184" s="7714" t="s">
        <v>101</v>
      </c>
      <c r="F184" s="7745">
        <v>45756</v>
      </c>
      <c r="G184" s="7735">
        <v>5</v>
      </c>
      <c r="H184" s="7717" t="s">
        <v>35</v>
      </c>
      <c r="I184" s="7717">
        <f t="shared" si="33"/>
        <v>12.5</v>
      </c>
      <c r="J184" s="7722">
        <v>1328</v>
      </c>
      <c r="K184" s="7746">
        <v>45805</v>
      </c>
      <c r="L184" s="7781">
        <v>45812</v>
      </c>
      <c r="M184" s="7736">
        <v>24963</v>
      </c>
      <c r="N184" s="7721">
        <v>5200</v>
      </c>
      <c r="O184" s="7721">
        <f t="shared" si="30"/>
        <v>200</v>
      </c>
      <c r="P184" s="7722">
        <f t="shared" si="31"/>
        <v>6905.6</v>
      </c>
      <c r="Q184" s="7722">
        <f t="shared" si="32"/>
        <v>345.28000000000003</v>
      </c>
      <c r="R184" s="7748">
        <v>5</v>
      </c>
      <c r="S184" s="7874" t="s">
        <v>8</v>
      </c>
      <c r="T184" s="7782"/>
      <c r="U184" s="7654"/>
      <c r="V184" s="8018"/>
      <c r="W184" s="8018"/>
      <c r="X184" s="8019"/>
      <c r="Y184" s="8019"/>
      <c r="Z184" s="8019"/>
      <c r="AA184" s="8019"/>
      <c r="AB184" s="8019"/>
      <c r="AC184" s="8019"/>
      <c r="AD184" s="8019"/>
      <c r="AE184" s="8019"/>
      <c r="AF184" s="8019"/>
      <c r="AG184" s="8019"/>
      <c r="AH184" s="8019"/>
      <c r="AI184" s="8019"/>
      <c r="AJ184" s="8019"/>
      <c r="AK184" s="8019"/>
    </row>
    <row r="185" spans="2:37" ht="15" thickBot="1">
      <c r="B185" s="7750" t="s">
        <v>792</v>
      </c>
      <c r="C185" s="7717" t="s">
        <v>1770</v>
      </c>
      <c r="D185" s="7717">
        <v>551</v>
      </c>
      <c r="E185" s="7714" t="s">
        <v>101</v>
      </c>
      <c r="F185" s="7745">
        <v>45756</v>
      </c>
      <c r="G185" s="7735">
        <v>8</v>
      </c>
      <c r="H185" s="7717" t="s">
        <v>35</v>
      </c>
      <c r="I185" s="7761">
        <f t="shared" si="33"/>
        <v>20</v>
      </c>
      <c r="J185" s="7722">
        <v>1328</v>
      </c>
      <c r="K185" s="7746">
        <v>45805</v>
      </c>
      <c r="L185" s="7781">
        <v>45812</v>
      </c>
      <c r="M185" s="7736">
        <v>24963</v>
      </c>
      <c r="N185" s="7721">
        <v>8000</v>
      </c>
      <c r="O185" s="7721">
        <f t="shared" si="30"/>
        <v>0</v>
      </c>
      <c r="P185" s="7722">
        <f>(J185*G185)</f>
        <v>10624</v>
      </c>
      <c r="Q185" s="7722">
        <f t="shared" si="32"/>
        <v>531.20000000000005</v>
      </c>
      <c r="R185" s="7748">
        <v>5</v>
      </c>
      <c r="S185" s="7874" t="s">
        <v>8</v>
      </c>
      <c r="T185" s="7782"/>
      <c r="U185" s="7654" t="s">
        <v>1269</v>
      </c>
      <c r="V185" s="7988"/>
      <c r="W185" s="7988"/>
      <c r="X185" s="7649"/>
      <c r="Y185" s="7649"/>
      <c r="Z185" s="7649"/>
      <c r="AA185" s="7649"/>
      <c r="AB185" s="7649"/>
      <c r="AC185" s="7649"/>
      <c r="AD185" s="7649"/>
      <c r="AE185" s="7649"/>
      <c r="AF185" s="7649"/>
      <c r="AG185" s="7649"/>
      <c r="AH185" s="7649"/>
      <c r="AI185" s="7649"/>
      <c r="AJ185" s="7649"/>
      <c r="AK185" s="7649"/>
    </row>
    <row r="186" spans="2:37">
      <c r="B186" s="8103" t="s">
        <v>1543</v>
      </c>
      <c r="C186" s="8047" t="s">
        <v>1788</v>
      </c>
      <c r="D186" s="8398">
        <v>67</v>
      </c>
      <c r="E186" s="8043">
        <v>4759</v>
      </c>
      <c r="F186" s="8104">
        <v>45804</v>
      </c>
      <c r="G186" s="8399">
        <v>10</v>
      </c>
      <c r="H186" s="8372" t="s">
        <v>35</v>
      </c>
      <c r="I186" s="8372">
        <f t="shared" si="33"/>
        <v>25</v>
      </c>
      <c r="J186" s="8045">
        <v>1350</v>
      </c>
      <c r="K186" s="8046">
        <v>45824</v>
      </c>
      <c r="L186" s="8400">
        <v>45822</v>
      </c>
      <c r="M186" s="8047">
        <v>25003</v>
      </c>
      <c r="N186" s="8048">
        <v>10000</v>
      </c>
      <c r="O186" s="8048">
        <f t="shared" si="30"/>
        <v>0</v>
      </c>
      <c r="P186" s="8049">
        <f t="shared" ref="P186:P193" si="34">(N186*J186/1000)</f>
        <v>13500</v>
      </c>
      <c r="Q186" s="8049">
        <f>(P186*0.05)</f>
        <v>675</v>
      </c>
      <c r="R186" s="8050">
        <v>5</v>
      </c>
      <c r="S186" s="7874" t="s">
        <v>8</v>
      </c>
      <c r="T186" s="7782"/>
      <c r="U186" s="8007"/>
      <c r="V186" s="7661"/>
      <c r="W186" s="7662" t="s">
        <v>14</v>
      </c>
      <c r="X186" s="7662" t="s">
        <v>12</v>
      </c>
      <c r="Y186" s="7662"/>
      <c r="Z186" s="7662"/>
      <c r="AA186" s="7662"/>
      <c r="AB186" s="7662" t="s">
        <v>15</v>
      </c>
      <c r="AC186" s="7662" t="s">
        <v>12</v>
      </c>
      <c r="AD186" s="7662" t="s">
        <v>12</v>
      </c>
      <c r="AE186" s="7662"/>
      <c r="AF186" s="7662"/>
      <c r="AG186" s="7662"/>
      <c r="AH186" s="7662"/>
      <c r="AI186" s="7662" t="s">
        <v>0</v>
      </c>
      <c r="AJ186" s="7663"/>
      <c r="AK186" s="7664"/>
    </row>
    <row r="187" spans="2:37">
      <c r="B187" s="8103" t="s">
        <v>1543</v>
      </c>
      <c r="C187" s="8372" t="s">
        <v>1798</v>
      </c>
      <c r="D187" s="8398">
        <v>68</v>
      </c>
      <c r="E187" s="8043">
        <v>4759</v>
      </c>
      <c r="F187" s="8104">
        <v>45804</v>
      </c>
      <c r="G187" s="8399">
        <v>10</v>
      </c>
      <c r="H187" s="8372" t="s">
        <v>35</v>
      </c>
      <c r="I187" s="8372">
        <f t="shared" si="33"/>
        <v>25</v>
      </c>
      <c r="J187" s="8045">
        <v>1350</v>
      </c>
      <c r="K187" s="8046">
        <v>45824</v>
      </c>
      <c r="L187" s="8400">
        <v>45822</v>
      </c>
      <c r="M187" s="8047">
        <v>25003</v>
      </c>
      <c r="N187" s="8048">
        <v>10000</v>
      </c>
      <c r="O187" s="8048">
        <f t="shared" si="30"/>
        <v>0</v>
      </c>
      <c r="P187" s="8049">
        <f t="shared" si="34"/>
        <v>13500</v>
      </c>
      <c r="Q187" s="8049">
        <f>(P187*0.05)</f>
        <v>675</v>
      </c>
      <c r="R187" s="8050">
        <v>5</v>
      </c>
      <c r="S187" s="7874" t="s">
        <v>8</v>
      </c>
      <c r="T187" s="7782"/>
      <c r="U187" s="7660" t="s">
        <v>4</v>
      </c>
      <c r="V187" s="7666" t="s">
        <v>18</v>
      </c>
      <c r="W187" s="7667" t="s">
        <v>19</v>
      </c>
      <c r="X187" s="7667" t="s">
        <v>19</v>
      </c>
      <c r="Y187" s="7667" t="s">
        <v>20</v>
      </c>
      <c r="Z187" s="7667" t="s">
        <v>21</v>
      </c>
      <c r="AA187" s="7667" t="s">
        <v>1559</v>
      </c>
      <c r="AB187" s="7667" t="s">
        <v>22</v>
      </c>
      <c r="AC187" s="7667" t="s">
        <v>23</v>
      </c>
      <c r="AD187" s="7667" t="s">
        <v>23</v>
      </c>
      <c r="AE187" s="7667" t="s">
        <v>24</v>
      </c>
      <c r="AF187" s="7667" t="s">
        <v>20</v>
      </c>
      <c r="AG187" s="7667" t="s">
        <v>25</v>
      </c>
      <c r="AH187" s="7667" t="s">
        <v>0</v>
      </c>
      <c r="AI187" s="7667" t="s">
        <v>1363</v>
      </c>
      <c r="AJ187" s="7668" t="s">
        <v>1388</v>
      </c>
      <c r="AK187" s="7669" t="s">
        <v>26</v>
      </c>
    </row>
    <row r="188" spans="2:37" ht="15" thickBot="1">
      <c r="B188" s="8103" t="s">
        <v>1543</v>
      </c>
      <c r="C188" s="8372" t="s">
        <v>1740</v>
      </c>
      <c r="D188" s="8398">
        <v>69</v>
      </c>
      <c r="E188" s="8043">
        <v>4759</v>
      </c>
      <c r="F188" s="8104">
        <v>45804</v>
      </c>
      <c r="G188" s="8399">
        <v>14.4</v>
      </c>
      <c r="H188" s="8372" t="s">
        <v>35</v>
      </c>
      <c r="I188" s="8372">
        <f t="shared" si="33"/>
        <v>36</v>
      </c>
      <c r="J188" s="8045">
        <v>1350</v>
      </c>
      <c r="K188" s="8046">
        <v>45824</v>
      </c>
      <c r="L188" s="8400">
        <v>45822</v>
      </c>
      <c r="M188" s="8047">
        <v>25003</v>
      </c>
      <c r="N188" s="8048">
        <v>14400</v>
      </c>
      <c r="O188" s="8048">
        <f t="shared" si="30"/>
        <v>0</v>
      </c>
      <c r="P188" s="8049">
        <f t="shared" si="34"/>
        <v>19440</v>
      </c>
      <c r="Q188" s="8049">
        <f>(P188*0.05)</f>
        <v>972</v>
      </c>
      <c r="R188" s="8050">
        <v>5</v>
      </c>
      <c r="S188" s="7874" t="s">
        <v>8</v>
      </c>
      <c r="T188" s="7782"/>
      <c r="U188" s="7665"/>
      <c r="V188" s="7685"/>
      <c r="W188" s="7686" t="s">
        <v>3</v>
      </c>
      <c r="X188" s="7686" t="s">
        <v>18</v>
      </c>
      <c r="Y188" s="7686"/>
      <c r="Z188" s="7686"/>
      <c r="AA188" s="7686"/>
      <c r="AB188" s="7686" t="s">
        <v>21</v>
      </c>
      <c r="AC188" s="7686" t="s">
        <v>27</v>
      </c>
      <c r="AD188" s="7686" t="s">
        <v>28</v>
      </c>
      <c r="AE188" s="7686"/>
      <c r="AF188" s="7686"/>
      <c r="AG188" s="7686"/>
      <c r="AH188" s="7686"/>
      <c r="AI188" s="7686" t="s">
        <v>11</v>
      </c>
      <c r="AJ188" s="7687"/>
      <c r="AK188" s="7688"/>
    </row>
    <row r="189" spans="2:37">
      <c r="B189" s="7750" t="s">
        <v>941</v>
      </c>
      <c r="C189" s="7714" t="s">
        <v>1773</v>
      </c>
      <c r="D189" s="7779">
        <v>115</v>
      </c>
      <c r="E189" s="7714" t="s">
        <v>796</v>
      </c>
      <c r="F189" s="7780">
        <v>45717</v>
      </c>
      <c r="G189" s="7819">
        <v>126</v>
      </c>
      <c r="H189" s="7717" t="s">
        <v>35</v>
      </c>
      <c r="I189" s="7717">
        <f>(G189*1000/400)</f>
        <v>315</v>
      </c>
      <c r="J189" s="7722">
        <v>1027</v>
      </c>
      <c r="K189" s="7719">
        <v>45741</v>
      </c>
      <c r="L189" s="7720">
        <v>45806</v>
      </c>
      <c r="M189" s="7717">
        <v>25060</v>
      </c>
      <c r="N189" s="7721">
        <v>109200</v>
      </c>
      <c r="O189" s="7721">
        <f t="shared" si="30"/>
        <v>-16800</v>
      </c>
      <c r="P189" s="7752">
        <f t="shared" si="34"/>
        <v>112148.4</v>
      </c>
      <c r="Q189" s="7722">
        <f>(P189*0.05)</f>
        <v>5607.42</v>
      </c>
      <c r="R189" s="7714">
        <v>5</v>
      </c>
      <c r="S189" s="8520" t="s">
        <v>8</v>
      </c>
      <c r="T189" s="7782"/>
      <c r="U189" s="7992"/>
      <c r="V189" s="7993"/>
      <c r="W189" s="7803"/>
      <c r="X189" s="7804"/>
      <c r="Y189" s="7994"/>
      <c r="Z189" s="7806"/>
      <c r="AA189" s="7896"/>
      <c r="AB189" s="7916"/>
      <c r="AC189" s="7808"/>
      <c r="AD189" s="7941"/>
      <c r="AE189" s="7806"/>
      <c r="AF189" s="7896"/>
      <c r="AG189" s="7896"/>
      <c r="AH189" s="7916"/>
      <c r="AI189" s="7916"/>
      <c r="AJ189" s="8022"/>
      <c r="AK189" s="7942"/>
    </row>
    <row r="190" spans="2:37">
      <c r="B190" s="7750" t="s">
        <v>941</v>
      </c>
      <c r="C190" s="7714" t="s">
        <v>1771</v>
      </c>
      <c r="D190" s="7779">
        <v>116</v>
      </c>
      <c r="E190" s="7714" t="s">
        <v>796</v>
      </c>
      <c r="F190" s="7780">
        <v>45725</v>
      </c>
      <c r="G190" s="7751">
        <v>200</v>
      </c>
      <c r="H190" s="7717" t="s">
        <v>35</v>
      </c>
      <c r="I190" s="7717">
        <f>(G190*1000/500)</f>
        <v>400</v>
      </c>
      <c r="J190" s="7722">
        <v>582.4</v>
      </c>
      <c r="K190" s="7719">
        <v>45762</v>
      </c>
      <c r="L190" s="7720">
        <v>45762</v>
      </c>
      <c r="M190" s="7717">
        <v>25060</v>
      </c>
      <c r="N190" s="7721">
        <v>109000</v>
      </c>
      <c r="O190" s="7721">
        <f t="shared" si="30"/>
        <v>-91000</v>
      </c>
      <c r="P190" s="7756">
        <f t="shared" si="34"/>
        <v>63481.599999999999</v>
      </c>
      <c r="Q190" s="7762">
        <f>(P190*0.05)</f>
        <v>3174.08</v>
      </c>
      <c r="R190" s="7714">
        <v>5</v>
      </c>
      <c r="S190" s="8038" t="s">
        <v>8</v>
      </c>
      <c r="T190" s="7782"/>
      <c r="U190" s="8023"/>
      <c r="V190" s="7759"/>
      <c r="W190" s="7714"/>
      <c r="X190" s="7715"/>
      <c r="Y190" s="7911"/>
      <c r="Z190" s="7761"/>
      <c r="AA190" s="7878"/>
      <c r="AB190" s="7762"/>
      <c r="AC190" s="7746"/>
      <c r="AD190" s="7816"/>
      <c r="AE190" s="7717"/>
      <c r="AF190" s="7721"/>
      <c r="AG190" s="7721"/>
      <c r="AH190" s="7722"/>
      <c r="AI190" s="7722"/>
      <c r="AJ190" s="7863"/>
      <c r="AK190" s="7949"/>
    </row>
    <row r="191" spans="2:37">
      <c r="B191" s="8103" t="s">
        <v>1715</v>
      </c>
      <c r="C191" s="8047" t="s">
        <v>1792</v>
      </c>
      <c r="D191" s="8043">
        <v>22</v>
      </c>
      <c r="E191" s="8043" t="s">
        <v>36</v>
      </c>
      <c r="F191" s="8370">
        <v>45807</v>
      </c>
      <c r="G191" s="8567">
        <v>200</v>
      </c>
      <c r="H191" s="8047" t="s">
        <v>35</v>
      </c>
      <c r="I191" s="8047">
        <v>200</v>
      </c>
      <c r="J191" s="8106">
        <v>170.9</v>
      </c>
      <c r="K191" s="8107">
        <v>45824</v>
      </c>
      <c r="L191" s="8374">
        <v>45457</v>
      </c>
      <c r="M191" s="8369">
        <v>25002</v>
      </c>
      <c r="N191" s="8050">
        <v>200000</v>
      </c>
      <c r="O191" s="8048">
        <f t="shared" si="30"/>
        <v>0</v>
      </c>
      <c r="P191" s="8108">
        <f t="shared" si="34"/>
        <v>34180</v>
      </c>
      <c r="Q191" s="8108">
        <f>(P191*0.025)</f>
        <v>854.5</v>
      </c>
      <c r="R191" s="8479">
        <v>2.5</v>
      </c>
      <c r="S191" s="7757" t="s">
        <v>8</v>
      </c>
      <c r="T191" s="7782"/>
      <c r="U191" s="8023"/>
      <c r="V191" s="7759"/>
      <c r="W191" s="7714"/>
      <c r="X191" s="7715"/>
      <c r="Y191" s="7911"/>
      <c r="Z191" s="7761"/>
      <c r="AA191" s="7878"/>
      <c r="AB191" s="7762"/>
      <c r="AC191" s="7746"/>
      <c r="AD191" s="7816"/>
      <c r="AE191" s="7717"/>
      <c r="AF191" s="7721"/>
      <c r="AG191" s="7721"/>
      <c r="AH191" s="7722"/>
      <c r="AI191" s="7722"/>
      <c r="AJ191" s="7863"/>
      <c r="AK191" s="7949"/>
    </row>
    <row r="192" spans="2:37">
      <c r="B192" s="8103" t="s">
        <v>1715</v>
      </c>
      <c r="C192" s="8043" t="s">
        <v>1791</v>
      </c>
      <c r="D192" s="8043">
        <v>23</v>
      </c>
      <c r="E192" s="8043" t="s">
        <v>36</v>
      </c>
      <c r="F192" s="8370">
        <v>45807</v>
      </c>
      <c r="G192" s="8513">
        <v>100</v>
      </c>
      <c r="H192" s="8047" t="s">
        <v>35</v>
      </c>
      <c r="I192" s="8047">
        <v>100</v>
      </c>
      <c r="J192" s="8106">
        <v>238.6</v>
      </c>
      <c r="K192" s="8107">
        <v>45824</v>
      </c>
      <c r="L192" s="8374">
        <v>45822</v>
      </c>
      <c r="M192" s="8369">
        <v>25002</v>
      </c>
      <c r="N192" s="8050">
        <v>100000</v>
      </c>
      <c r="O192" s="8048">
        <f t="shared" si="30"/>
        <v>0</v>
      </c>
      <c r="P192" s="8108">
        <f t="shared" si="34"/>
        <v>23860</v>
      </c>
      <c r="Q192" s="8108">
        <f>(P192*0.025)</f>
        <v>596.5</v>
      </c>
      <c r="R192" s="8479">
        <v>2.5</v>
      </c>
      <c r="S192" s="7749" t="s">
        <v>8</v>
      </c>
      <c r="T192" s="7782"/>
      <c r="U192" s="8023"/>
      <c r="V192" s="7759"/>
      <c r="W192" s="7714"/>
      <c r="X192" s="7715"/>
      <c r="Y192" s="7862"/>
      <c r="Z192" s="7761"/>
      <c r="AA192" s="7878"/>
      <c r="AB192" s="7762"/>
      <c r="AC192" s="7746"/>
      <c r="AD192" s="7816"/>
      <c r="AE192" s="7717"/>
      <c r="AF192" s="7721"/>
      <c r="AG192" s="7721"/>
      <c r="AH192" s="7722"/>
      <c r="AI192" s="7722"/>
      <c r="AJ192" s="7863"/>
      <c r="AK192" s="7949"/>
    </row>
    <row r="193" spans="2:37">
      <c r="B193" s="8103" t="s">
        <v>1543</v>
      </c>
      <c r="C193" s="8372" t="s">
        <v>1774</v>
      </c>
      <c r="D193" s="8398">
        <v>70</v>
      </c>
      <c r="E193" s="8043">
        <v>4759</v>
      </c>
      <c r="F193" s="8104">
        <v>45810</v>
      </c>
      <c r="G193" s="8399">
        <v>28.8</v>
      </c>
      <c r="H193" s="8372" t="s">
        <v>35</v>
      </c>
      <c r="I193" s="8372">
        <v>72</v>
      </c>
      <c r="J193" s="8045">
        <v>1350</v>
      </c>
      <c r="K193" s="8107">
        <v>45824</v>
      </c>
      <c r="L193" s="8374">
        <v>45822</v>
      </c>
      <c r="M193" s="8369">
        <v>25002</v>
      </c>
      <c r="N193" s="8048">
        <v>28800</v>
      </c>
      <c r="O193" s="8048">
        <f t="shared" si="30"/>
        <v>0</v>
      </c>
      <c r="P193" s="8049">
        <f t="shared" si="34"/>
        <v>38880</v>
      </c>
      <c r="Q193" s="8049">
        <f>(P193*0.05)</f>
        <v>1944</v>
      </c>
      <c r="R193" s="8050">
        <v>5</v>
      </c>
      <c r="S193" s="8569" t="s">
        <v>8</v>
      </c>
      <c r="T193" s="7782"/>
      <c r="U193" s="8024" t="s">
        <v>1224</v>
      </c>
      <c r="V193" s="8025">
        <v>68</v>
      </c>
      <c r="W193" s="8026" t="s">
        <v>101</v>
      </c>
      <c r="X193" s="8027">
        <v>45443</v>
      </c>
      <c r="Y193" s="8028">
        <v>4</v>
      </c>
      <c r="Z193" s="8029" t="s">
        <v>35</v>
      </c>
      <c r="AA193" s="7930">
        <v>8</v>
      </c>
      <c r="AB193" s="8030">
        <v>428.4</v>
      </c>
      <c r="AC193" s="8008">
        <v>45453</v>
      </c>
      <c r="AD193" s="8031">
        <v>45453</v>
      </c>
      <c r="AE193" s="8032"/>
      <c r="AF193" s="8033">
        <v>4000</v>
      </c>
      <c r="AG193" s="8033">
        <f>(AF193-Y193*1000)</f>
        <v>0</v>
      </c>
      <c r="AH193" s="8034">
        <f>(AF193*AB193/1000)</f>
        <v>1713.6</v>
      </c>
      <c r="AI193" s="8034">
        <f>(AH193*0.05)</f>
        <v>85.68</v>
      </c>
      <c r="AJ193" s="8035">
        <v>5</v>
      </c>
      <c r="AK193" s="8036" t="s">
        <v>88</v>
      </c>
    </row>
    <row r="194" spans="2:37">
      <c r="B194" s="8103" t="s">
        <v>1543</v>
      </c>
      <c r="C194" s="8372" t="s">
        <v>1801</v>
      </c>
      <c r="D194" s="8178">
        <v>71</v>
      </c>
      <c r="E194" s="8043">
        <v>4759</v>
      </c>
      <c r="F194" s="8104">
        <v>45810</v>
      </c>
      <c r="G194" s="8487">
        <v>14.4</v>
      </c>
      <c r="H194" s="8047" t="s">
        <v>35</v>
      </c>
      <c r="I194" s="8047">
        <v>72</v>
      </c>
      <c r="J194" s="8049">
        <v>1607.4</v>
      </c>
      <c r="K194" s="8107">
        <v>45824</v>
      </c>
      <c r="L194" s="8374">
        <v>45822</v>
      </c>
      <c r="M194" s="8369">
        <v>25002</v>
      </c>
      <c r="N194" s="8048">
        <v>7200</v>
      </c>
      <c r="O194" s="8048">
        <v>0</v>
      </c>
      <c r="P194" s="8108">
        <v>1572</v>
      </c>
      <c r="Q194" s="8049">
        <v>143.69999999999999</v>
      </c>
      <c r="R194" s="8043">
        <v>5</v>
      </c>
      <c r="S194" s="8038" t="s">
        <v>8</v>
      </c>
      <c r="T194" s="7782"/>
      <c r="U194" s="8023"/>
      <c r="V194" s="7759"/>
      <c r="W194" s="7714"/>
      <c r="X194" s="7715"/>
      <c r="Y194" s="7784"/>
      <c r="Z194" s="7761"/>
      <c r="AA194" s="7761"/>
      <c r="AB194" s="7762"/>
      <c r="AC194" s="7719"/>
      <c r="AD194" s="7800"/>
      <c r="AE194" s="7717"/>
      <c r="AF194" s="7721"/>
      <c r="AG194" s="7717"/>
      <c r="AH194" s="7722"/>
      <c r="AI194" s="7722"/>
      <c r="AJ194" s="7723"/>
      <c r="AK194" s="7949"/>
    </row>
    <row r="195" spans="2:37">
      <c r="B195" s="7750" t="s">
        <v>1543</v>
      </c>
      <c r="C195" s="7761" t="s">
        <v>1801</v>
      </c>
      <c r="D195" s="7779">
        <v>71</v>
      </c>
      <c r="E195" s="7714">
        <v>4759</v>
      </c>
      <c r="F195" s="7715">
        <v>45810</v>
      </c>
      <c r="G195" s="7819">
        <v>7.2</v>
      </c>
      <c r="H195" s="7717" t="s">
        <v>35</v>
      </c>
      <c r="I195" s="7717">
        <v>36</v>
      </c>
      <c r="J195" s="7722">
        <v>1607.4</v>
      </c>
      <c r="K195" s="7746">
        <v>45824</v>
      </c>
      <c r="L195" s="7781">
        <v>45828</v>
      </c>
      <c r="M195" s="7717">
        <v>25020</v>
      </c>
      <c r="N195" s="7721">
        <v>7200</v>
      </c>
      <c r="O195" s="7721">
        <v>0</v>
      </c>
      <c r="P195" s="7752">
        <v>1572</v>
      </c>
      <c r="Q195" s="7722">
        <v>143.69999999999999</v>
      </c>
      <c r="R195" s="7714">
        <v>5</v>
      </c>
      <c r="S195" s="7711" t="s">
        <v>8</v>
      </c>
      <c r="T195" s="7782"/>
      <c r="U195" s="8023"/>
      <c r="V195" s="7759"/>
      <c r="W195" s="7714"/>
      <c r="X195" s="7715"/>
      <c r="Y195" s="7784"/>
      <c r="Z195" s="7761"/>
      <c r="AA195" s="7761"/>
      <c r="AB195" s="7762"/>
      <c r="AC195" s="7719"/>
      <c r="AD195" s="7800"/>
      <c r="AE195" s="7717"/>
      <c r="AF195" s="7721"/>
      <c r="AG195" s="7717"/>
      <c r="AH195" s="7722"/>
      <c r="AI195" s="7722"/>
      <c r="AJ195" s="7723"/>
      <c r="AK195" s="7948"/>
    </row>
    <row r="196" spans="2:37" ht="15" thickBot="1">
      <c r="B196" s="8103" t="s">
        <v>1543</v>
      </c>
      <c r="C196" s="8372" t="s">
        <v>1796</v>
      </c>
      <c r="D196" s="8178">
        <v>72</v>
      </c>
      <c r="E196" s="8043">
        <v>4759</v>
      </c>
      <c r="F196" s="8104">
        <v>45810</v>
      </c>
      <c r="G196" s="8487">
        <v>4.8</v>
      </c>
      <c r="H196" s="8047" t="s">
        <v>35</v>
      </c>
      <c r="I196" s="8047">
        <v>12</v>
      </c>
      <c r="J196" s="8049">
        <v>1607.4</v>
      </c>
      <c r="K196" s="8107">
        <v>45824</v>
      </c>
      <c r="L196" s="8374">
        <v>45822</v>
      </c>
      <c r="M196" s="8369">
        <v>25002</v>
      </c>
      <c r="N196" s="8048">
        <v>4800</v>
      </c>
      <c r="O196" s="8048">
        <v>0</v>
      </c>
      <c r="P196" s="8108">
        <v>1572</v>
      </c>
      <c r="Q196" s="8049">
        <v>143.69999999999999</v>
      </c>
      <c r="R196" s="8043">
        <v>5</v>
      </c>
      <c r="S196" s="8140" t="s">
        <v>8</v>
      </c>
      <c r="T196" s="7782"/>
      <c r="U196" s="8090"/>
      <c r="V196" s="8282"/>
      <c r="W196" s="7825"/>
      <c r="X196" s="7826"/>
      <c r="Y196" s="8350"/>
      <c r="Z196" s="7828"/>
      <c r="AA196" s="7828"/>
      <c r="AB196" s="7832"/>
      <c r="AC196" s="7830"/>
      <c r="AD196" s="8067"/>
      <c r="AE196" s="7828"/>
      <c r="AF196" s="7831"/>
      <c r="AG196" s="7828"/>
      <c r="AH196" s="7832"/>
      <c r="AI196" s="7832"/>
      <c r="AJ196" s="7833"/>
      <c r="AK196" s="8256"/>
    </row>
    <row r="197" spans="2:37">
      <c r="B197" s="7750" t="s">
        <v>1543</v>
      </c>
      <c r="C197" s="7717" t="s">
        <v>1820</v>
      </c>
      <c r="D197" s="7759">
        <v>73</v>
      </c>
      <c r="E197" s="7714">
        <v>4759</v>
      </c>
      <c r="F197" s="7715">
        <v>45813</v>
      </c>
      <c r="G197" s="7864">
        <v>14.4</v>
      </c>
      <c r="H197" s="7761" t="s">
        <v>35</v>
      </c>
      <c r="I197" s="7717">
        <f>(G197*1000/400)</f>
        <v>36</v>
      </c>
      <c r="J197" s="7762">
        <v>1350</v>
      </c>
      <c r="K197" s="7746">
        <v>45824</v>
      </c>
      <c r="L197" s="7781">
        <v>45828</v>
      </c>
      <c r="M197" s="7717">
        <v>25020</v>
      </c>
      <c r="N197" s="7721">
        <v>14400</v>
      </c>
      <c r="O197" s="7721">
        <f>(N197-G197*1000)</f>
        <v>0</v>
      </c>
      <c r="P197" s="7722">
        <f>(N197*J197/1000)</f>
        <v>19440</v>
      </c>
      <c r="Q197" s="7722">
        <f>(P197*0.05)</f>
        <v>972</v>
      </c>
      <c r="R197" s="7723">
        <v>5</v>
      </c>
      <c r="S197" s="7757" t="s">
        <v>8</v>
      </c>
      <c r="T197" s="7782"/>
      <c r="U197" s="7855"/>
      <c r="V197" s="8057"/>
      <c r="W197" s="7855"/>
      <c r="X197" s="8058"/>
      <c r="Y197" s="8059"/>
      <c r="Z197" s="7855"/>
      <c r="AA197" s="7855"/>
      <c r="AB197" s="7860"/>
      <c r="AC197" s="7857"/>
      <c r="AD197" s="7853"/>
      <c r="AE197" s="7855"/>
      <c r="AF197" s="7859"/>
      <c r="AG197" s="7855"/>
      <c r="AH197" s="7860"/>
      <c r="AI197" s="7860"/>
      <c r="AJ197" s="7861"/>
      <c r="AK197" s="7649"/>
    </row>
    <row r="198" spans="2:37">
      <c r="B198" s="8103" t="s">
        <v>1818</v>
      </c>
      <c r="C198" s="8047" t="s">
        <v>1669</v>
      </c>
      <c r="D198" s="8398">
        <v>3</v>
      </c>
      <c r="E198" s="8369" t="s">
        <v>36</v>
      </c>
      <c r="F198" s="8566">
        <v>45817</v>
      </c>
      <c r="G198" s="8490">
        <v>90</v>
      </c>
      <c r="H198" s="8372" t="s">
        <v>35</v>
      </c>
      <c r="I198" s="8372">
        <f>(G198*1000/500)</f>
        <v>180</v>
      </c>
      <c r="J198" s="8045">
        <v>526.20000000000005</v>
      </c>
      <c r="K198" s="8107">
        <v>45821</v>
      </c>
      <c r="L198" s="8374">
        <v>45820</v>
      </c>
      <c r="M198" s="8372">
        <v>24993</v>
      </c>
      <c r="N198" s="8490">
        <v>90000</v>
      </c>
      <c r="O198" s="8490">
        <f>(N198-G198*1000)</f>
        <v>0</v>
      </c>
      <c r="P198" s="8181">
        <f>(N198*J198/1000)</f>
        <v>47358.000000000007</v>
      </c>
      <c r="Q198" s="8045">
        <f>(P198*0.05)</f>
        <v>2367.9000000000005</v>
      </c>
      <c r="R198" s="8369">
        <v>5</v>
      </c>
      <c r="S198" s="7749" t="s">
        <v>8</v>
      </c>
      <c r="T198" s="7782"/>
      <c r="U198" s="7855"/>
      <c r="V198" s="8057"/>
      <c r="W198" s="7855"/>
      <c r="X198" s="8058"/>
      <c r="Y198" s="8059"/>
      <c r="Z198" s="7855"/>
      <c r="AA198" s="7855"/>
      <c r="AB198" s="7860"/>
      <c r="AC198" s="7857"/>
      <c r="AD198" s="7853"/>
      <c r="AE198" s="7855"/>
      <c r="AF198" s="7859"/>
      <c r="AG198" s="7855"/>
      <c r="AH198" s="7860"/>
      <c r="AI198" s="7860"/>
      <c r="AJ198" s="7861"/>
      <c r="AK198" s="7649"/>
    </row>
    <row r="199" spans="2:37" ht="16.2" thickBot="1">
      <c r="B199" s="7750" t="s">
        <v>792</v>
      </c>
      <c r="C199" s="7714" t="s">
        <v>1766</v>
      </c>
      <c r="D199" s="7736">
        <v>552</v>
      </c>
      <c r="E199" s="7714" t="s">
        <v>101</v>
      </c>
      <c r="F199" s="7745">
        <v>45818</v>
      </c>
      <c r="G199" s="7753">
        <v>15</v>
      </c>
      <c r="H199" s="7761" t="s">
        <v>35</v>
      </c>
      <c r="I199" s="7717">
        <f>(G199*1000/500)</f>
        <v>30</v>
      </c>
      <c r="J199" s="7754">
        <v>615</v>
      </c>
      <c r="K199" s="7746">
        <v>45831</v>
      </c>
      <c r="L199" s="7781">
        <v>45828</v>
      </c>
      <c r="M199" s="7736">
        <v>25018</v>
      </c>
      <c r="N199" s="7755">
        <v>15000</v>
      </c>
      <c r="O199" s="7721">
        <f t="shared" ref="O199:O205" si="35">(N199-G199*1000)</f>
        <v>0</v>
      </c>
      <c r="P199" s="7756">
        <f t="shared" ref="P199:P204" si="36">(N199*J199/1000)</f>
        <v>9225</v>
      </c>
      <c r="Q199" s="7756">
        <f t="shared" ref="Q199:Q205" si="37">(P199*0.05)</f>
        <v>461.25</v>
      </c>
      <c r="R199" s="7723">
        <v>5</v>
      </c>
      <c r="S199" s="7749" t="s">
        <v>8</v>
      </c>
      <c r="T199" s="7782"/>
      <c r="U199" s="8060" t="s">
        <v>1592</v>
      </c>
      <c r="V199" s="7988"/>
      <c r="W199" s="7988"/>
      <c r="X199" s="7649"/>
      <c r="Y199" s="7649"/>
      <c r="Z199" s="7649"/>
      <c r="AA199" s="7649"/>
      <c r="AB199" s="7649"/>
      <c r="AC199" s="7649"/>
      <c r="AD199" s="7649"/>
      <c r="AE199" s="7649"/>
      <c r="AF199" s="7649"/>
      <c r="AG199" s="7649"/>
      <c r="AH199" s="7649"/>
      <c r="AI199" s="7649"/>
      <c r="AJ199" s="7649"/>
      <c r="AK199" s="7649"/>
    </row>
    <row r="200" spans="2:37">
      <c r="B200" s="7750" t="s">
        <v>792</v>
      </c>
      <c r="C200" s="7714" t="s">
        <v>1764</v>
      </c>
      <c r="D200" s="7714">
        <v>553</v>
      </c>
      <c r="E200" s="7714" t="s">
        <v>101</v>
      </c>
      <c r="F200" s="7745">
        <v>45818</v>
      </c>
      <c r="G200" s="7751">
        <v>150</v>
      </c>
      <c r="H200" s="7717" t="s">
        <v>35</v>
      </c>
      <c r="I200" s="7717">
        <f>(G200*1000/500)</f>
        <v>300</v>
      </c>
      <c r="J200" s="7718">
        <v>544</v>
      </c>
      <c r="K200" s="7746">
        <v>45831</v>
      </c>
      <c r="L200" s="7781">
        <v>45828</v>
      </c>
      <c r="M200" s="7736">
        <v>25018</v>
      </c>
      <c r="N200" s="7723">
        <v>150000</v>
      </c>
      <c r="O200" s="7721">
        <f t="shared" si="35"/>
        <v>0</v>
      </c>
      <c r="P200" s="7752">
        <f t="shared" si="36"/>
        <v>81600</v>
      </c>
      <c r="Q200" s="7752">
        <f t="shared" si="37"/>
        <v>4080</v>
      </c>
      <c r="R200" s="7723">
        <v>5</v>
      </c>
      <c r="S200" s="7749" t="s">
        <v>8</v>
      </c>
      <c r="T200" s="7782"/>
      <c r="U200" s="8007"/>
      <c r="V200" s="7661"/>
      <c r="W200" s="7662" t="s">
        <v>14</v>
      </c>
      <c r="X200" s="7662" t="s">
        <v>12</v>
      </c>
      <c r="Y200" s="7662"/>
      <c r="Z200" s="7662"/>
      <c r="AA200" s="7662"/>
      <c r="AB200" s="7662" t="s">
        <v>15</v>
      </c>
      <c r="AC200" s="7662" t="s">
        <v>12</v>
      </c>
      <c r="AD200" s="7662" t="s">
        <v>12</v>
      </c>
      <c r="AE200" s="7662"/>
      <c r="AF200" s="7662"/>
      <c r="AG200" s="7662"/>
      <c r="AH200" s="7662"/>
      <c r="AI200" s="7662" t="s">
        <v>0</v>
      </c>
      <c r="AJ200" s="7663"/>
      <c r="AK200" s="7664"/>
    </row>
    <row r="201" spans="2:37">
      <c r="B201" s="7750" t="s">
        <v>792</v>
      </c>
      <c r="C201" s="7714" t="s">
        <v>1765</v>
      </c>
      <c r="D201" s="7813">
        <v>554</v>
      </c>
      <c r="E201" s="7714" t="s">
        <v>101</v>
      </c>
      <c r="F201" s="7745">
        <v>45818</v>
      </c>
      <c r="G201" s="7814">
        <v>3</v>
      </c>
      <c r="H201" s="7717" t="s">
        <v>35</v>
      </c>
      <c r="I201" s="7717">
        <f>(G201*1000/500)</f>
        <v>6</v>
      </c>
      <c r="J201" s="7815">
        <v>655</v>
      </c>
      <c r="K201" s="7746">
        <v>45831</v>
      </c>
      <c r="L201" s="7781">
        <v>45828</v>
      </c>
      <c r="M201" s="7736">
        <v>25018</v>
      </c>
      <c r="N201" s="7817">
        <v>3000</v>
      </c>
      <c r="O201" s="7721">
        <f t="shared" si="35"/>
        <v>0</v>
      </c>
      <c r="P201" s="7818">
        <f t="shared" si="36"/>
        <v>1965</v>
      </c>
      <c r="Q201" s="7818">
        <f t="shared" si="37"/>
        <v>98.25</v>
      </c>
      <c r="R201" s="7723">
        <v>5</v>
      </c>
      <c r="S201" s="7749" t="s">
        <v>8</v>
      </c>
      <c r="T201" s="7782"/>
      <c r="U201" s="7660" t="s">
        <v>4</v>
      </c>
      <c r="V201" s="7666" t="s">
        <v>18</v>
      </c>
      <c r="W201" s="7667" t="s">
        <v>19</v>
      </c>
      <c r="X201" s="7667" t="s">
        <v>19</v>
      </c>
      <c r="Y201" s="7667" t="s">
        <v>20</v>
      </c>
      <c r="Z201" s="7667" t="s">
        <v>21</v>
      </c>
      <c r="AA201" s="7667" t="s">
        <v>1559</v>
      </c>
      <c r="AB201" s="7667" t="s">
        <v>22</v>
      </c>
      <c r="AC201" s="7667" t="s">
        <v>23</v>
      </c>
      <c r="AD201" s="7667" t="s">
        <v>23</v>
      </c>
      <c r="AE201" s="7667" t="s">
        <v>24</v>
      </c>
      <c r="AF201" s="7667" t="s">
        <v>20</v>
      </c>
      <c r="AG201" s="7667" t="s">
        <v>25</v>
      </c>
      <c r="AH201" s="7667" t="s">
        <v>0</v>
      </c>
      <c r="AI201" s="7667" t="s">
        <v>1363</v>
      </c>
      <c r="AJ201" s="7668" t="s">
        <v>1388</v>
      </c>
      <c r="AK201" s="7669" t="s">
        <v>26</v>
      </c>
    </row>
    <row r="202" spans="2:37" ht="15" thickBot="1">
      <c r="B202" s="7750" t="s">
        <v>792</v>
      </c>
      <c r="C202" s="8540" t="s">
        <v>1769</v>
      </c>
      <c r="D202" s="7714">
        <v>555</v>
      </c>
      <c r="E202" s="7714" t="s">
        <v>101</v>
      </c>
      <c r="F202" s="7745">
        <v>45818</v>
      </c>
      <c r="G202" s="7751">
        <v>25</v>
      </c>
      <c r="H202" s="7717" t="s">
        <v>35</v>
      </c>
      <c r="I202" s="7717">
        <f>(G202*1000/400)</f>
        <v>62.5</v>
      </c>
      <c r="J202" s="7718">
        <v>1328</v>
      </c>
      <c r="K202" s="7746">
        <v>45831</v>
      </c>
      <c r="L202" s="7781">
        <v>45828</v>
      </c>
      <c r="M202" s="7736">
        <v>25018</v>
      </c>
      <c r="N202" s="7723">
        <v>25200</v>
      </c>
      <c r="O202" s="7721">
        <f t="shared" si="35"/>
        <v>200</v>
      </c>
      <c r="P202" s="7752">
        <f t="shared" si="36"/>
        <v>33465.599999999999</v>
      </c>
      <c r="Q202" s="7752">
        <f t="shared" si="37"/>
        <v>1673.28</v>
      </c>
      <c r="R202" s="7723">
        <v>5</v>
      </c>
      <c r="S202" s="7749" t="s">
        <v>8</v>
      </c>
      <c r="T202" s="7782"/>
      <c r="U202" s="7665"/>
      <c r="V202" s="7685"/>
      <c r="W202" s="7686" t="s">
        <v>3</v>
      </c>
      <c r="X202" s="7686" t="s">
        <v>18</v>
      </c>
      <c r="Y202" s="7686"/>
      <c r="Z202" s="7686"/>
      <c r="AA202" s="7686"/>
      <c r="AB202" s="7686" t="s">
        <v>21</v>
      </c>
      <c r="AC202" s="7686" t="s">
        <v>27</v>
      </c>
      <c r="AD202" s="7686" t="s">
        <v>28</v>
      </c>
      <c r="AE202" s="7686"/>
      <c r="AF202" s="7686"/>
      <c r="AG202" s="7686"/>
      <c r="AH202" s="7686"/>
      <c r="AI202" s="7686" t="s">
        <v>11</v>
      </c>
      <c r="AJ202" s="7687"/>
      <c r="AK202" s="7688"/>
    </row>
    <row r="203" spans="2:37">
      <c r="B203" s="7750" t="s">
        <v>792</v>
      </c>
      <c r="C203" s="7714" t="s">
        <v>1767</v>
      </c>
      <c r="D203" s="7717">
        <v>556</v>
      </c>
      <c r="E203" s="7714" t="s">
        <v>101</v>
      </c>
      <c r="F203" s="7745">
        <v>45818</v>
      </c>
      <c r="G203" s="7735">
        <v>25</v>
      </c>
      <c r="H203" s="7717" t="s">
        <v>35</v>
      </c>
      <c r="I203" s="7717">
        <f>(G203*1000/500)</f>
        <v>50</v>
      </c>
      <c r="J203" s="7722">
        <v>427</v>
      </c>
      <c r="K203" s="7746">
        <v>45831</v>
      </c>
      <c r="L203" s="7781">
        <v>45828</v>
      </c>
      <c r="M203" s="7736">
        <v>25018</v>
      </c>
      <c r="N203" s="7721">
        <v>25000</v>
      </c>
      <c r="O203" s="7721">
        <f t="shared" si="35"/>
        <v>0</v>
      </c>
      <c r="P203" s="7722">
        <f t="shared" si="36"/>
        <v>10675</v>
      </c>
      <c r="Q203" s="7722">
        <f t="shared" si="37"/>
        <v>533.75</v>
      </c>
      <c r="R203" s="7748">
        <v>5</v>
      </c>
      <c r="S203" s="7749" t="s">
        <v>8</v>
      </c>
      <c r="T203" s="7782"/>
      <c r="U203" s="7992" t="s">
        <v>1593</v>
      </c>
      <c r="V203" s="7993">
        <v>1</v>
      </c>
      <c r="W203" s="7714" t="s">
        <v>796</v>
      </c>
      <c r="X203" s="7804">
        <v>45401</v>
      </c>
      <c r="Y203" s="7994">
        <v>5</v>
      </c>
      <c r="Z203" s="7806" t="s">
        <v>35</v>
      </c>
      <c r="AA203" s="7896">
        <v>5</v>
      </c>
      <c r="AB203" s="7916">
        <v>160</v>
      </c>
      <c r="AC203" s="7808">
        <v>45411</v>
      </c>
      <c r="AD203" s="7941">
        <v>45416</v>
      </c>
      <c r="AE203" s="7806">
        <v>22599</v>
      </c>
      <c r="AF203" s="7896">
        <v>5000</v>
      </c>
      <c r="AG203" s="7896">
        <f>(AF203-Y203*1000)</f>
        <v>0</v>
      </c>
      <c r="AH203" s="7916">
        <f>(AF203*AB203/1000)</f>
        <v>800</v>
      </c>
      <c r="AI203" s="7916">
        <f>(AH203*0.05)</f>
        <v>40</v>
      </c>
      <c r="AJ203" s="7803">
        <v>5</v>
      </c>
      <c r="AK203" s="8061"/>
    </row>
    <row r="204" spans="2:37">
      <c r="B204" s="7750" t="s">
        <v>792</v>
      </c>
      <c r="C204" s="7717" t="s">
        <v>1768</v>
      </c>
      <c r="D204" s="7717">
        <v>557</v>
      </c>
      <c r="E204" s="7714" t="s">
        <v>101</v>
      </c>
      <c r="F204" s="7745">
        <v>45818</v>
      </c>
      <c r="G204" s="7735">
        <v>5</v>
      </c>
      <c r="H204" s="7717" t="s">
        <v>35</v>
      </c>
      <c r="I204" s="7717">
        <f>(G204*1000/400)</f>
        <v>12.5</v>
      </c>
      <c r="J204" s="7722">
        <v>1328</v>
      </c>
      <c r="K204" s="7746">
        <v>45831</v>
      </c>
      <c r="L204" s="7781">
        <v>45828</v>
      </c>
      <c r="M204" s="7736">
        <v>25018</v>
      </c>
      <c r="N204" s="7721">
        <v>5200</v>
      </c>
      <c r="O204" s="7721">
        <f t="shared" si="35"/>
        <v>200</v>
      </c>
      <c r="P204" s="7722">
        <f t="shared" si="36"/>
        <v>6905.6</v>
      </c>
      <c r="Q204" s="7722">
        <f t="shared" si="37"/>
        <v>345.28000000000003</v>
      </c>
      <c r="R204" s="7748">
        <v>5</v>
      </c>
      <c r="S204" s="7749" t="s">
        <v>8</v>
      </c>
      <c r="T204" s="7782"/>
      <c r="U204" s="8023" t="s">
        <v>1594</v>
      </c>
      <c r="V204" s="7759">
        <v>2</v>
      </c>
      <c r="W204" s="7714" t="s">
        <v>796</v>
      </c>
      <c r="X204" s="7745">
        <v>45401</v>
      </c>
      <c r="Y204" s="8037">
        <v>15</v>
      </c>
      <c r="Z204" s="7761" t="s">
        <v>35</v>
      </c>
      <c r="AA204" s="7878"/>
      <c r="AB204" s="7762">
        <v>191</v>
      </c>
      <c r="AC204" s="7746">
        <v>45411</v>
      </c>
      <c r="AD204" s="7816">
        <v>45416</v>
      </c>
      <c r="AE204" s="7761">
        <v>22599</v>
      </c>
      <c r="AF204" s="7878">
        <v>15000</v>
      </c>
      <c r="AG204" s="7878">
        <f>(AF204-Y204*1000)</f>
        <v>0</v>
      </c>
      <c r="AH204" s="7762">
        <f>(AF204*AB204/1000)</f>
        <v>2865</v>
      </c>
      <c r="AI204" s="7762">
        <f>(AH204*0.05)</f>
        <v>143.25</v>
      </c>
      <c r="AJ204" s="8021">
        <v>5</v>
      </c>
      <c r="AK204" s="7948"/>
    </row>
    <row r="205" spans="2:37">
      <c r="B205" s="7750" t="s">
        <v>792</v>
      </c>
      <c r="C205" s="7717" t="s">
        <v>1770</v>
      </c>
      <c r="D205" s="7717">
        <v>558</v>
      </c>
      <c r="E205" s="7714" t="s">
        <v>101</v>
      </c>
      <c r="F205" s="7745">
        <v>45818</v>
      </c>
      <c r="G205" s="7735">
        <v>5</v>
      </c>
      <c r="H205" s="7717" t="s">
        <v>35</v>
      </c>
      <c r="I205" s="7761">
        <f>(G205*1000/400)</f>
        <v>12.5</v>
      </c>
      <c r="J205" s="7722">
        <v>1328</v>
      </c>
      <c r="K205" s="7746">
        <v>45831</v>
      </c>
      <c r="L205" s="7781">
        <v>45828</v>
      </c>
      <c r="M205" s="7736">
        <v>25018</v>
      </c>
      <c r="N205" s="7721">
        <v>5200</v>
      </c>
      <c r="O205" s="7721">
        <f t="shared" si="35"/>
        <v>200</v>
      </c>
      <c r="P205" s="7722">
        <f>(J205*G205)</f>
        <v>6640</v>
      </c>
      <c r="Q205" s="7722">
        <f t="shared" si="37"/>
        <v>332</v>
      </c>
      <c r="R205" s="7748">
        <v>5</v>
      </c>
      <c r="S205" s="7749" t="s">
        <v>8</v>
      </c>
      <c r="T205" s="7782"/>
      <c r="U205" s="8023"/>
      <c r="V205" s="7759"/>
      <c r="W205" s="7714"/>
      <c r="X205" s="7715"/>
      <c r="Y205" s="7911"/>
      <c r="Z205" s="7761"/>
      <c r="AA205" s="7878">
        <v>15</v>
      </c>
      <c r="AB205" s="7762"/>
      <c r="AC205" s="7746"/>
      <c r="AD205" s="7816"/>
      <c r="AE205" s="7717"/>
      <c r="AF205" s="7721"/>
      <c r="AG205" s="7721"/>
      <c r="AH205" s="7722"/>
      <c r="AI205" s="7722"/>
      <c r="AJ205" s="7863"/>
      <c r="AK205" s="7949"/>
    </row>
    <row r="206" spans="2:37">
      <c r="B206" s="7750" t="s">
        <v>500</v>
      </c>
      <c r="C206" s="7714" t="s">
        <v>1824</v>
      </c>
      <c r="D206" s="8574">
        <v>19</v>
      </c>
      <c r="E206" s="7736" t="s">
        <v>796</v>
      </c>
      <c r="F206" s="7745">
        <v>45818</v>
      </c>
      <c r="G206" s="8575">
        <v>10</v>
      </c>
      <c r="H206" s="7761" t="s">
        <v>35</v>
      </c>
      <c r="I206" s="7761">
        <v>10</v>
      </c>
      <c r="J206" s="8576">
        <v>409.5</v>
      </c>
      <c r="K206" s="7746">
        <v>45831</v>
      </c>
      <c r="L206" s="7781">
        <v>45819</v>
      </c>
      <c r="M206" s="7736">
        <v>24982</v>
      </c>
      <c r="N206" s="7755">
        <v>10000</v>
      </c>
      <c r="O206" s="7878">
        <f>(N206-G206*1000)</f>
        <v>0</v>
      </c>
      <c r="P206" s="7756">
        <f>(N206*J206/1000)</f>
        <v>4095</v>
      </c>
      <c r="Q206" s="7756">
        <f>(P206*0.05)</f>
        <v>204.75</v>
      </c>
      <c r="R206" s="7755">
        <v>5</v>
      </c>
      <c r="S206" s="7749" t="s">
        <v>8</v>
      </c>
      <c r="T206" s="7782"/>
      <c r="U206" s="8023"/>
      <c r="V206" s="7759"/>
      <c r="W206" s="7714"/>
      <c r="X206" s="7715"/>
      <c r="Y206" s="7862"/>
      <c r="Z206" s="7761"/>
      <c r="AA206" s="7878"/>
      <c r="AB206" s="7762"/>
      <c r="AC206" s="7746"/>
      <c r="AD206" s="7816"/>
      <c r="AE206" s="7717"/>
      <c r="AF206" s="7721"/>
      <c r="AG206" s="7721"/>
      <c r="AH206" s="7722"/>
      <c r="AI206" s="7722"/>
      <c r="AJ206" s="7863"/>
      <c r="AK206" s="7949"/>
    </row>
    <row r="207" spans="2:37">
      <c r="B207" s="8103" t="s">
        <v>1818</v>
      </c>
      <c r="C207" s="8047" t="s">
        <v>1838</v>
      </c>
      <c r="D207" s="8398">
        <v>4</v>
      </c>
      <c r="E207" s="8369" t="s">
        <v>796</v>
      </c>
      <c r="F207" s="8566">
        <v>45835</v>
      </c>
      <c r="G207" s="8490">
        <v>50</v>
      </c>
      <c r="H207" s="8372" t="s">
        <v>35</v>
      </c>
      <c r="I207" s="8372">
        <f>(G207*1000/500)</f>
        <v>100</v>
      </c>
      <c r="J207" s="8045">
        <v>526.20000000000005</v>
      </c>
      <c r="K207" s="8107">
        <v>45835</v>
      </c>
      <c r="L207" s="8374">
        <v>45834</v>
      </c>
      <c r="M207" s="8372">
        <v>25050</v>
      </c>
      <c r="N207" s="8490">
        <v>50000</v>
      </c>
      <c r="O207" s="8490">
        <f>(N207-G207*1000)</f>
        <v>0</v>
      </c>
      <c r="P207" s="8181">
        <f>(N207*J207/1000)</f>
        <v>26310.000000000004</v>
      </c>
      <c r="Q207" s="8045">
        <f>(P207*0.05)</f>
        <v>1315.5000000000002</v>
      </c>
      <c r="R207" s="8369">
        <v>5</v>
      </c>
      <c r="S207" s="7749" t="s">
        <v>8</v>
      </c>
      <c r="T207" s="7782"/>
      <c r="U207" s="8023"/>
      <c r="V207" s="7759"/>
      <c r="W207" s="7714"/>
      <c r="X207" s="7715"/>
      <c r="Y207" s="7784"/>
      <c r="Z207" s="7761"/>
      <c r="AA207" s="7878"/>
      <c r="AB207" s="7762"/>
      <c r="AC207" s="7719"/>
      <c r="AD207" s="7715"/>
      <c r="AE207" s="7717"/>
      <c r="AF207" s="7721"/>
      <c r="AG207" s="7717"/>
      <c r="AH207" s="7722"/>
      <c r="AI207" s="7722"/>
      <c r="AJ207" s="7723"/>
      <c r="AK207" s="7949"/>
    </row>
    <row r="208" spans="2:37" ht="15" thickBot="1">
      <c r="B208" s="8103" t="s">
        <v>1839</v>
      </c>
      <c r="C208" s="8043" t="s">
        <v>1618</v>
      </c>
      <c r="D208" s="8043">
        <v>1</v>
      </c>
      <c r="E208" s="8369" t="s">
        <v>1837</v>
      </c>
      <c r="F208" s="8370">
        <v>45832</v>
      </c>
      <c r="G208" s="8578">
        <v>1.5</v>
      </c>
      <c r="H208" s="8372" t="s">
        <v>35</v>
      </c>
      <c r="I208" s="8047">
        <f>(G208*1000/500)</f>
        <v>3</v>
      </c>
      <c r="J208" s="8045">
        <v>526.20000000000005</v>
      </c>
      <c r="K208" s="8107">
        <v>45848</v>
      </c>
      <c r="L208" s="8180">
        <v>45835</v>
      </c>
      <c r="M208" s="8372">
        <v>25058</v>
      </c>
      <c r="N208" s="8490">
        <v>1500</v>
      </c>
      <c r="O208" s="8490">
        <v>0</v>
      </c>
      <c r="P208" s="8045">
        <f>(N208*J208/1000)</f>
        <v>789.30000000000007</v>
      </c>
      <c r="Q208" s="8045">
        <f>(P208*0.05)</f>
        <v>39.465000000000003</v>
      </c>
      <c r="R208" s="8579">
        <v>5</v>
      </c>
      <c r="S208" s="7749" t="s">
        <v>8</v>
      </c>
      <c r="T208" s="7782"/>
      <c r="U208" s="8062"/>
      <c r="V208" s="8063"/>
      <c r="W208" s="7825"/>
      <c r="X208" s="7826"/>
      <c r="Y208" s="8064"/>
      <c r="Z208" s="8065"/>
      <c r="AA208" s="7828"/>
      <c r="AB208" s="8066"/>
      <c r="AC208" s="7830"/>
      <c r="AD208" s="8067"/>
      <c r="AE208" s="7828"/>
      <c r="AF208" s="7831"/>
      <c r="AG208" s="7828"/>
      <c r="AH208" s="7832"/>
      <c r="AI208" s="7832"/>
      <c r="AJ208" s="7833"/>
      <c r="AK208" s="8006"/>
    </row>
    <row r="209" spans="2:37">
      <c r="B209" s="8103" t="s">
        <v>1839</v>
      </c>
      <c r="C209" s="8043" t="s">
        <v>1777</v>
      </c>
      <c r="D209" s="8047">
        <v>2</v>
      </c>
      <c r="E209" s="8043" t="s">
        <v>1837</v>
      </c>
      <c r="F209" s="8370">
        <v>45832</v>
      </c>
      <c r="G209" s="8580">
        <v>1.5</v>
      </c>
      <c r="H209" s="8047" t="s">
        <v>35</v>
      </c>
      <c r="I209" s="8047">
        <f>(G209*1000/500)</f>
        <v>3</v>
      </c>
      <c r="J209" s="8049">
        <v>412.9</v>
      </c>
      <c r="K209" s="8107">
        <v>45848</v>
      </c>
      <c r="L209" s="8180">
        <v>45835</v>
      </c>
      <c r="M209" s="8369">
        <v>25058</v>
      </c>
      <c r="N209" s="8048">
        <v>1500</v>
      </c>
      <c r="O209" s="8048">
        <f>(N209-G209*1000)</f>
        <v>0</v>
      </c>
      <c r="P209" s="8049">
        <f>(N209*J209/1000)</f>
        <v>619.35</v>
      </c>
      <c r="Q209" s="8049">
        <f>(P209*0.05)</f>
        <v>30.967500000000001</v>
      </c>
      <c r="R209" s="8383">
        <v>5</v>
      </c>
      <c r="S209" s="7749" t="s">
        <v>8</v>
      </c>
      <c r="T209" s="7782"/>
      <c r="U209" s="7845"/>
      <c r="V209" s="8068"/>
      <c r="W209" s="7730"/>
      <c r="X209" s="7844"/>
      <c r="Y209" s="8069"/>
      <c r="Z209" s="7845"/>
      <c r="AA209" s="7845"/>
      <c r="AB209" s="7850"/>
      <c r="AC209" s="7847"/>
      <c r="AD209" s="7844"/>
      <c r="AE209" s="7845"/>
      <c r="AF209" s="7849"/>
      <c r="AG209" s="7845"/>
      <c r="AH209" s="7850"/>
      <c r="AI209" s="7850"/>
      <c r="AJ209" s="7851"/>
      <c r="AK209" s="7649"/>
    </row>
    <row r="210" spans="2:37">
      <c r="B210" s="7670"/>
      <c r="C210" s="7671"/>
      <c r="D210" s="7706"/>
      <c r="E210" s="7673"/>
      <c r="F210" s="7674"/>
      <c r="G210" s="8439"/>
      <c r="H210" s="7671"/>
      <c r="I210" s="7671"/>
      <c r="J210" s="7681"/>
      <c r="K210" s="8051"/>
      <c r="L210" s="8573"/>
      <c r="M210" s="7952"/>
      <c r="N210" s="7680"/>
      <c r="O210" s="7680"/>
      <c r="P210" s="7681"/>
      <c r="Q210" s="7681"/>
      <c r="R210" s="8127"/>
      <c r="S210" s="8114"/>
      <c r="T210" s="7782"/>
      <c r="U210" s="7839"/>
      <c r="V210" s="8018"/>
      <c r="W210" s="8018"/>
      <c r="X210" s="8019"/>
      <c r="Y210" s="8019"/>
      <c r="Z210" s="8019"/>
      <c r="AA210" s="7845"/>
      <c r="AB210" s="8019"/>
      <c r="AC210" s="8019"/>
      <c r="AD210" s="8019"/>
      <c r="AE210" s="8019"/>
      <c r="AF210" s="8019"/>
      <c r="AG210" s="8019"/>
      <c r="AH210" s="8019"/>
      <c r="AI210" s="8019"/>
      <c r="AJ210" s="8019"/>
      <c r="AK210" s="8019"/>
    </row>
    <row r="211" spans="2:37" ht="15" thickBot="1">
      <c r="B211" s="7670"/>
      <c r="C211" s="7671"/>
      <c r="D211" s="7706"/>
      <c r="E211" s="7673"/>
      <c r="F211" s="7674"/>
      <c r="G211" s="7796"/>
      <c r="H211" s="7671"/>
      <c r="I211" s="7671"/>
      <c r="J211" s="7681"/>
      <c r="K211" s="8051"/>
      <c r="L211" s="8573"/>
      <c r="M211" s="7952"/>
      <c r="N211" s="7680"/>
      <c r="O211" s="7680"/>
      <c r="P211" s="7681"/>
      <c r="Q211" s="7681"/>
      <c r="R211" s="8127"/>
      <c r="S211" s="7711"/>
      <c r="T211" s="7782"/>
      <c r="U211" s="7654" t="s">
        <v>1611</v>
      </c>
      <c r="V211" s="7649" t="s">
        <v>1615</v>
      </c>
      <c r="W211" s="7649"/>
      <c r="X211" s="7649"/>
      <c r="Y211" s="7655"/>
      <c r="Z211" s="7649"/>
      <c r="AA211" s="8019"/>
      <c r="AB211" s="7649"/>
      <c r="AC211" s="7649"/>
      <c r="AD211" s="7649"/>
      <c r="AE211" s="7649"/>
      <c r="AF211" s="7649"/>
      <c r="AG211" s="7649"/>
      <c r="AH211" s="7649"/>
      <c r="AI211" s="7649"/>
      <c r="AJ211" s="7649"/>
      <c r="AK211" s="7649"/>
    </row>
    <row r="212" spans="2:37" ht="15" thickBot="1">
      <c r="B212" s="7889"/>
      <c r="C212" s="7890"/>
      <c r="D212" s="7890"/>
      <c r="E212" s="7890"/>
      <c r="F212" s="7890"/>
      <c r="G212" s="7890"/>
      <c r="H212" s="7890"/>
      <c r="I212" s="7890"/>
      <c r="J212" s="7890"/>
      <c r="K212" s="7890"/>
      <c r="L212" s="7891"/>
      <c r="M212" s="7890"/>
      <c r="N212" s="7890"/>
      <c r="O212" s="7890"/>
      <c r="P212" s="7892">
        <f>SUM(P174:P211)</f>
        <v>781458.41</v>
      </c>
      <c r="Q212" s="7892">
        <f>SUM(Q174:Q211)</f>
        <v>37688.772499999992</v>
      </c>
      <c r="R212" s="7890"/>
      <c r="S212" s="7893"/>
      <c r="T212" s="7782"/>
      <c r="U212" s="7656"/>
      <c r="V212" s="7661"/>
      <c r="W212" s="7662" t="s">
        <v>14</v>
      </c>
      <c r="X212" s="7662" t="s">
        <v>12</v>
      </c>
      <c r="Y212" s="7662"/>
      <c r="Z212" s="7662"/>
      <c r="AA212" s="7662"/>
      <c r="AB212" s="7662" t="s">
        <v>15</v>
      </c>
      <c r="AC212" s="7662" t="s">
        <v>12</v>
      </c>
      <c r="AD212" s="7662" t="s">
        <v>12</v>
      </c>
      <c r="AE212" s="7662"/>
      <c r="AF212" s="7662"/>
      <c r="AG212" s="7662"/>
      <c r="AH212" s="7662"/>
      <c r="AI212" s="7662" t="s">
        <v>0</v>
      </c>
      <c r="AJ212" s="7663"/>
      <c r="AK212" s="7664"/>
    </row>
    <row r="213" spans="2:37">
      <c r="B213" s="7782"/>
      <c r="C213" s="7782"/>
      <c r="D213" s="7782"/>
      <c r="E213" s="7782"/>
      <c r="F213" s="7782"/>
      <c r="G213" s="7782"/>
      <c r="H213" s="7782"/>
      <c r="I213" s="7782"/>
      <c r="J213" s="7782"/>
      <c r="K213" s="7782"/>
      <c r="L213" s="7782"/>
      <c r="M213" s="7782"/>
      <c r="N213" s="7782"/>
      <c r="O213" s="7782"/>
      <c r="P213" s="7782"/>
      <c r="Q213" s="7782"/>
      <c r="R213" s="7782"/>
      <c r="S213" s="7782"/>
      <c r="T213" s="7782"/>
      <c r="U213" s="7660" t="s">
        <v>4</v>
      </c>
      <c r="V213" s="7666" t="s">
        <v>18</v>
      </c>
      <c r="W213" s="7667" t="s">
        <v>19</v>
      </c>
      <c r="X213" s="7667" t="s">
        <v>19</v>
      </c>
      <c r="Y213" s="7667" t="s">
        <v>20</v>
      </c>
      <c r="Z213" s="7667" t="s">
        <v>21</v>
      </c>
      <c r="AA213" s="7667" t="s">
        <v>1559</v>
      </c>
      <c r="AB213" s="7667" t="s">
        <v>22</v>
      </c>
      <c r="AC213" s="7667" t="s">
        <v>23</v>
      </c>
      <c r="AD213" s="7667" t="s">
        <v>23</v>
      </c>
      <c r="AE213" s="7667" t="s">
        <v>24</v>
      </c>
      <c r="AF213" s="7667" t="s">
        <v>20</v>
      </c>
      <c r="AG213" s="7667" t="s">
        <v>25</v>
      </c>
      <c r="AH213" s="7667" t="s">
        <v>0</v>
      </c>
      <c r="AI213" s="7667" t="s">
        <v>1363</v>
      </c>
      <c r="AJ213" s="7668" t="s">
        <v>1388</v>
      </c>
      <c r="AK213" s="7669" t="s">
        <v>26</v>
      </c>
    </row>
    <row r="214" spans="2:37" ht="18" thickBot="1">
      <c r="B214" s="7652" t="s">
        <v>1685</v>
      </c>
      <c r="C214" s="7653"/>
      <c r="D214" s="7650"/>
      <c r="E214" s="7650"/>
      <c r="F214" s="7650"/>
      <c r="G214" s="7650"/>
      <c r="H214" s="7650"/>
      <c r="I214" s="7650"/>
      <c r="J214" s="7650"/>
      <c r="K214" s="7650"/>
      <c r="L214" s="7650"/>
      <c r="M214" s="7650"/>
      <c r="N214" s="7650"/>
      <c r="O214" s="7650"/>
      <c r="P214" s="7650"/>
      <c r="Q214" s="7650"/>
      <c r="R214" s="7650"/>
      <c r="S214" s="7650"/>
      <c r="T214" s="7782"/>
      <c r="U214" s="7665"/>
      <c r="V214" s="7685"/>
      <c r="W214" s="7686" t="s">
        <v>3</v>
      </c>
      <c r="X214" s="7686" t="s">
        <v>18</v>
      </c>
      <c r="Y214" s="7686"/>
      <c r="Z214" s="7686"/>
      <c r="AA214" s="7686"/>
      <c r="AB214" s="7686" t="s">
        <v>21</v>
      </c>
      <c r="AC214" s="7686" t="s">
        <v>27</v>
      </c>
      <c r="AD214" s="7686" t="s">
        <v>28</v>
      </c>
      <c r="AE214" s="7686"/>
      <c r="AF214" s="7686"/>
      <c r="AG214" s="7686"/>
      <c r="AH214" s="7686"/>
      <c r="AI214" s="7686" t="s">
        <v>11</v>
      </c>
      <c r="AJ214" s="7687"/>
      <c r="AK214" s="7688"/>
    </row>
    <row r="215" spans="2:37">
      <c r="B215" s="7656"/>
      <c r="C215" s="7656"/>
      <c r="D215" s="7656"/>
      <c r="E215" s="7656" t="s">
        <v>14</v>
      </c>
      <c r="F215" s="7656" t="s">
        <v>12</v>
      </c>
      <c r="G215" s="7656"/>
      <c r="H215" s="7656"/>
      <c r="I215" s="7656"/>
      <c r="J215" s="7656" t="s">
        <v>15</v>
      </c>
      <c r="K215" s="7656" t="s">
        <v>12</v>
      </c>
      <c r="L215" s="7656" t="s">
        <v>12</v>
      </c>
      <c r="M215" s="7656"/>
      <c r="N215" s="7656"/>
      <c r="O215" s="7656"/>
      <c r="P215" s="7656"/>
      <c r="Q215" s="7656" t="s">
        <v>0</v>
      </c>
      <c r="R215" s="7656"/>
      <c r="S215" s="7656"/>
      <c r="T215" s="7782"/>
      <c r="U215" s="8071" t="s">
        <v>1617</v>
      </c>
      <c r="V215" s="8072">
        <v>1</v>
      </c>
      <c r="W215" s="8073" t="s">
        <v>101</v>
      </c>
      <c r="X215" s="8074">
        <v>45477</v>
      </c>
      <c r="Y215" s="8075">
        <v>500</v>
      </c>
      <c r="Z215" s="8076" t="s">
        <v>1614</v>
      </c>
      <c r="AA215" s="7671">
        <f>(Y215*1000/1000)</f>
        <v>500</v>
      </c>
      <c r="AB215" s="8077">
        <v>0</v>
      </c>
      <c r="AC215" s="8078">
        <v>45484</v>
      </c>
      <c r="AD215" s="8079">
        <v>45484</v>
      </c>
      <c r="AE215" s="8076"/>
      <c r="AF215" s="8080">
        <v>500</v>
      </c>
      <c r="AG215" s="8080">
        <v>0</v>
      </c>
      <c r="AH215" s="8077">
        <f>(AF215*AB215/1000)</f>
        <v>0</v>
      </c>
      <c r="AI215" s="8077">
        <f>(AH215*0.05)</f>
        <v>0</v>
      </c>
      <c r="AJ215" s="8081">
        <v>5</v>
      </c>
      <c r="AK215" s="8082" t="s">
        <v>1281</v>
      </c>
    </row>
    <row r="216" spans="2:37">
      <c r="B216" s="7660" t="s">
        <v>3</v>
      </c>
      <c r="C216" s="7660" t="s">
        <v>4</v>
      </c>
      <c r="D216" s="7660" t="s">
        <v>18</v>
      </c>
      <c r="E216" s="7660" t="s">
        <v>19</v>
      </c>
      <c r="F216" s="7660" t="s">
        <v>19</v>
      </c>
      <c r="G216" s="7660" t="s">
        <v>20</v>
      </c>
      <c r="H216" s="7660" t="s">
        <v>21</v>
      </c>
      <c r="I216" s="7660" t="s">
        <v>1559</v>
      </c>
      <c r="J216" s="7660" t="s">
        <v>22</v>
      </c>
      <c r="K216" s="7660" t="s">
        <v>23</v>
      </c>
      <c r="L216" s="7660" t="s">
        <v>23</v>
      </c>
      <c r="M216" s="7660" t="s">
        <v>1227</v>
      </c>
      <c r="N216" s="7660" t="s">
        <v>20</v>
      </c>
      <c r="O216" s="7660" t="s">
        <v>25</v>
      </c>
      <c r="P216" s="7660" t="s">
        <v>0</v>
      </c>
      <c r="Q216" s="7660" t="s">
        <v>1363</v>
      </c>
      <c r="R216" s="7660" t="s">
        <v>1388</v>
      </c>
      <c r="S216" s="7660" t="s">
        <v>26</v>
      </c>
      <c r="T216" s="7782"/>
      <c r="U216" s="8083" t="s">
        <v>1616</v>
      </c>
      <c r="V216" s="7672">
        <v>2</v>
      </c>
      <c r="W216" s="7952" t="s">
        <v>101</v>
      </c>
      <c r="X216" s="7953">
        <v>45477</v>
      </c>
      <c r="Y216" s="8084">
        <v>500</v>
      </c>
      <c r="Z216" s="7676" t="s">
        <v>1614</v>
      </c>
      <c r="AA216" s="7671">
        <f>(Y216*1000/1000)</f>
        <v>500</v>
      </c>
      <c r="AB216" s="7677">
        <v>0</v>
      </c>
      <c r="AC216" s="7955">
        <v>45484</v>
      </c>
      <c r="AD216" s="8085">
        <v>45484</v>
      </c>
      <c r="AE216" s="7676"/>
      <c r="AF216" s="7956">
        <v>500</v>
      </c>
      <c r="AG216" s="7956">
        <v>0</v>
      </c>
      <c r="AH216" s="7677">
        <f>(AF216*AB216/1000)</f>
        <v>0</v>
      </c>
      <c r="AI216" s="7677">
        <f>(AH216*0.05)</f>
        <v>0</v>
      </c>
      <c r="AJ216" s="8086">
        <v>5</v>
      </c>
      <c r="AK216" s="8087" t="s">
        <v>1281</v>
      </c>
    </row>
    <row r="217" spans="2:37" ht="15" thickBot="1">
      <c r="B217" s="7665"/>
      <c r="C217" s="7665"/>
      <c r="D217" s="7665"/>
      <c r="E217" s="7665" t="s">
        <v>3</v>
      </c>
      <c r="F217" s="7665" t="s">
        <v>18</v>
      </c>
      <c r="G217" s="7665"/>
      <c r="H217" s="7665"/>
      <c r="I217" s="7665"/>
      <c r="J217" s="7665" t="s">
        <v>21</v>
      </c>
      <c r="K217" s="7665" t="s">
        <v>27</v>
      </c>
      <c r="L217" s="7665" t="s">
        <v>28</v>
      </c>
      <c r="M217" s="7665"/>
      <c r="N217" s="7665"/>
      <c r="O217" s="7665"/>
      <c r="P217" s="7665"/>
      <c r="Q217" s="7665" t="s">
        <v>11</v>
      </c>
      <c r="R217" s="7665"/>
      <c r="S217" s="7665"/>
      <c r="T217" s="7782"/>
      <c r="U217" s="7704" t="s">
        <v>1528</v>
      </c>
      <c r="V217" s="7673">
        <v>3</v>
      </c>
      <c r="W217" s="7952" t="s">
        <v>101</v>
      </c>
      <c r="X217" s="7953">
        <v>45477</v>
      </c>
      <c r="Y217" s="8084">
        <v>500</v>
      </c>
      <c r="Z217" s="7676" t="s">
        <v>1614</v>
      </c>
      <c r="AA217" s="7671">
        <f>(Y217*1000/500)</f>
        <v>1000</v>
      </c>
      <c r="AB217" s="7677">
        <v>0</v>
      </c>
      <c r="AC217" s="7955">
        <v>45484</v>
      </c>
      <c r="AD217" s="8085">
        <v>45484</v>
      </c>
      <c r="AE217" s="7676"/>
      <c r="AF217" s="7956">
        <v>500</v>
      </c>
      <c r="AG217" s="7956">
        <v>0</v>
      </c>
      <c r="AH217" s="7677">
        <f>(AF217*AB217/1000)</f>
        <v>0</v>
      </c>
      <c r="AI217" s="7677">
        <f>(AH217*0.05)</f>
        <v>0</v>
      </c>
      <c r="AJ217" s="8086">
        <v>5</v>
      </c>
      <c r="AK217" s="8087" t="s">
        <v>1281</v>
      </c>
    </row>
    <row r="218" spans="2:37">
      <c r="B218" s="8485" t="s">
        <v>1543</v>
      </c>
      <c r="C218" s="7806" t="s">
        <v>1799</v>
      </c>
      <c r="D218" s="7993">
        <v>66</v>
      </c>
      <c r="E218" s="7803">
        <v>4592</v>
      </c>
      <c r="F218" s="7939">
        <v>45804</v>
      </c>
      <c r="G218" s="8604">
        <v>9.6379999999999999</v>
      </c>
      <c r="H218" s="7806" t="s">
        <v>35</v>
      </c>
      <c r="I218" s="8605">
        <f>(G218*1000/800)</f>
        <v>12.047499999999999</v>
      </c>
      <c r="J218" s="7916">
        <v>1080</v>
      </c>
      <c r="K218" s="7808">
        <v>45810</v>
      </c>
      <c r="L218" s="7895">
        <v>45810</v>
      </c>
      <c r="M218" s="7806">
        <v>25112</v>
      </c>
      <c r="N218" s="7896">
        <v>1440</v>
      </c>
      <c r="O218" s="7896">
        <f t="shared" ref="O218:O235" si="38">(N218-G218*1000)</f>
        <v>-8198</v>
      </c>
      <c r="P218" s="7916">
        <f t="shared" ref="P218:P229" si="39">(N218*J218/1000)</f>
        <v>1555.2</v>
      </c>
      <c r="Q218" s="7916">
        <v>143.69999999999999</v>
      </c>
      <c r="R218" s="7803">
        <v>5</v>
      </c>
      <c r="S218" s="7989" t="s">
        <v>8</v>
      </c>
      <c r="T218" s="7782"/>
      <c r="U218" s="7704" t="s">
        <v>1618</v>
      </c>
      <c r="V218" s="7673">
        <v>4</v>
      </c>
      <c r="W218" s="7952" t="s">
        <v>101</v>
      </c>
      <c r="X218" s="7953">
        <v>45477</v>
      </c>
      <c r="Y218" s="8084">
        <v>500</v>
      </c>
      <c r="Z218" s="7676" t="s">
        <v>1614</v>
      </c>
      <c r="AA218" s="7671">
        <f>(Y218*1000/500)</f>
        <v>1000</v>
      </c>
      <c r="AB218" s="7677">
        <v>0</v>
      </c>
      <c r="AC218" s="7955">
        <v>45484</v>
      </c>
      <c r="AD218" s="8085">
        <v>45484</v>
      </c>
      <c r="AE218" s="7676"/>
      <c r="AF218" s="7956">
        <v>500</v>
      </c>
      <c r="AG218" s="7956">
        <v>0</v>
      </c>
      <c r="AH218" s="7677">
        <f>(AF218*AB218/1000)</f>
        <v>0</v>
      </c>
      <c r="AI218" s="7677">
        <f>(AH218*0.05)</f>
        <v>0</v>
      </c>
      <c r="AJ218" s="8086">
        <v>5</v>
      </c>
      <c r="AK218" s="8087" t="s">
        <v>1281</v>
      </c>
    </row>
    <row r="219" spans="2:37">
      <c r="B219" s="7750" t="s">
        <v>941</v>
      </c>
      <c r="C219" s="7714" t="s">
        <v>1773</v>
      </c>
      <c r="D219" s="7779">
        <v>115</v>
      </c>
      <c r="E219" s="7714" t="s">
        <v>796</v>
      </c>
      <c r="F219" s="7780">
        <v>45717</v>
      </c>
      <c r="G219" s="7819">
        <v>16.8</v>
      </c>
      <c r="H219" s="7717" t="s">
        <v>35</v>
      </c>
      <c r="I219" s="7717">
        <f>(G219*1000/400)</f>
        <v>42</v>
      </c>
      <c r="J219" s="7722">
        <v>1027</v>
      </c>
      <c r="K219" s="7719">
        <v>45741</v>
      </c>
      <c r="L219" s="7720">
        <v>45849</v>
      </c>
      <c r="M219" s="7717">
        <v>25116</v>
      </c>
      <c r="N219" s="7721">
        <v>11200</v>
      </c>
      <c r="O219" s="7721">
        <f t="shared" si="38"/>
        <v>-5600</v>
      </c>
      <c r="P219" s="7752">
        <f t="shared" si="39"/>
        <v>11502.4</v>
      </c>
      <c r="Q219" s="7722">
        <f t="shared" ref="Q219:Q235" si="40">(P219*0.05)</f>
        <v>575.12</v>
      </c>
      <c r="R219" s="7714">
        <v>5</v>
      </c>
      <c r="S219" s="8186" t="s">
        <v>8</v>
      </c>
      <c r="T219" s="7782"/>
      <c r="U219" s="8088"/>
      <c r="V219" s="7928"/>
      <c r="W219" s="7926"/>
      <c r="X219" s="7929"/>
      <c r="Y219" s="7930"/>
      <c r="Z219" s="7931"/>
      <c r="AA219" s="7931"/>
      <c r="AB219" s="7932"/>
      <c r="AC219" s="7933"/>
      <c r="AD219" s="7934"/>
      <c r="AE219" s="7931"/>
      <c r="AF219" s="7935"/>
      <c r="AG219" s="7935"/>
      <c r="AH219" s="7936"/>
      <c r="AI219" s="7932"/>
      <c r="AJ219" s="7937"/>
      <c r="AK219" s="7938"/>
    </row>
    <row r="220" spans="2:37">
      <c r="B220" s="8103" t="s">
        <v>941</v>
      </c>
      <c r="C220" s="7714" t="s">
        <v>1773</v>
      </c>
      <c r="D220" s="7779">
        <v>115</v>
      </c>
      <c r="E220" s="7714" t="s">
        <v>796</v>
      </c>
      <c r="F220" s="7780">
        <v>45717</v>
      </c>
      <c r="G220" s="7819">
        <v>5.6</v>
      </c>
      <c r="H220" s="7717" t="s">
        <v>35</v>
      </c>
      <c r="I220" s="7717">
        <f>(G220*1000/400)</f>
        <v>14</v>
      </c>
      <c r="J220" s="7722">
        <v>1027</v>
      </c>
      <c r="K220" s="7719">
        <v>45741</v>
      </c>
      <c r="L220" s="7720">
        <v>45806</v>
      </c>
      <c r="M220" s="7717"/>
      <c r="N220" s="7721">
        <v>5600</v>
      </c>
      <c r="O220" s="7721">
        <f t="shared" si="38"/>
        <v>0</v>
      </c>
      <c r="P220" s="7752">
        <f t="shared" si="39"/>
        <v>5751.2</v>
      </c>
      <c r="Q220" s="7722">
        <f t="shared" si="40"/>
        <v>287.56</v>
      </c>
      <c r="R220" s="7714">
        <v>5</v>
      </c>
      <c r="S220" s="7990"/>
      <c r="T220" s="7782"/>
      <c r="U220" s="8088"/>
      <c r="V220" s="7928"/>
      <c r="W220" s="7926"/>
      <c r="X220" s="7929"/>
      <c r="Y220" s="7930"/>
      <c r="Z220" s="7931"/>
      <c r="AA220" s="7931"/>
      <c r="AB220" s="7932"/>
      <c r="AC220" s="7933"/>
      <c r="AD220" s="7934"/>
      <c r="AE220" s="7931"/>
      <c r="AF220" s="7935"/>
      <c r="AG220" s="7935"/>
      <c r="AH220" s="7936"/>
      <c r="AI220" s="7932"/>
      <c r="AJ220" s="7937"/>
      <c r="AK220" s="7938"/>
    </row>
    <row r="221" spans="2:37">
      <c r="B221" s="7750" t="s">
        <v>941</v>
      </c>
      <c r="C221" s="8043" t="s">
        <v>1771</v>
      </c>
      <c r="D221" s="8178">
        <v>116</v>
      </c>
      <c r="E221" s="8043" t="s">
        <v>796</v>
      </c>
      <c r="F221" s="8044">
        <v>45725</v>
      </c>
      <c r="G221" s="8105">
        <v>91</v>
      </c>
      <c r="H221" s="8047" t="s">
        <v>35</v>
      </c>
      <c r="I221" s="8047">
        <f>(G221*1000/500)</f>
        <v>182</v>
      </c>
      <c r="J221" s="8049">
        <v>582.4</v>
      </c>
      <c r="K221" s="8046">
        <v>45762</v>
      </c>
      <c r="L221" s="8400">
        <v>45849</v>
      </c>
      <c r="M221" s="8047">
        <v>25116</v>
      </c>
      <c r="N221" s="8048">
        <v>68000</v>
      </c>
      <c r="O221" s="8048">
        <f t="shared" si="38"/>
        <v>-23000</v>
      </c>
      <c r="P221" s="8181">
        <f t="shared" si="39"/>
        <v>39603.199999999997</v>
      </c>
      <c r="Q221" s="8045">
        <f t="shared" si="40"/>
        <v>1980.1599999999999</v>
      </c>
      <c r="R221" s="8043">
        <v>5</v>
      </c>
      <c r="S221" s="7990" t="s">
        <v>8</v>
      </c>
      <c r="T221" s="7782"/>
      <c r="U221" s="8088"/>
      <c r="V221" s="7928"/>
      <c r="W221" s="7926"/>
      <c r="X221" s="7929"/>
      <c r="Y221" s="7930"/>
      <c r="Z221" s="7931"/>
      <c r="AA221" s="7931"/>
      <c r="AB221" s="7932"/>
      <c r="AC221" s="7933"/>
      <c r="AD221" s="7934"/>
      <c r="AE221" s="7931"/>
      <c r="AF221" s="7935"/>
      <c r="AG221" s="7935"/>
      <c r="AH221" s="7936"/>
      <c r="AI221" s="7932"/>
      <c r="AJ221" s="7937"/>
      <c r="AK221" s="7938"/>
    </row>
    <row r="222" spans="2:37" ht="15" thickBot="1">
      <c r="B222" s="7750" t="s">
        <v>941</v>
      </c>
      <c r="C222" s="8043" t="s">
        <v>1773</v>
      </c>
      <c r="D222" s="8178">
        <v>117</v>
      </c>
      <c r="E222" s="8043" t="s">
        <v>796</v>
      </c>
      <c r="F222" s="8044">
        <v>45725</v>
      </c>
      <c r="G222" s="8438">
        <v>200</v>
      </c>
      <c r="H222" s="8047" t="s">
        <v>35</v>
      </c>
      <c r="I222" s="8047">
        <f>(G222*1000/400)</f>
        <v>500</v>
      </c>
      <c r="J222" s="8049">
        <v>1047.5</v>
      </c>
      <c r="K222" s="8046">
        <v>45762</v>
      </c>
      <c r="L222" s="8400">
        <v>45849</v>
      </c>
      <c r="M222" s="8047">
        <v>25116</v>
      </c>
      <c r="N222" s="8048">
        <v>17000</v>
      </c>
      <c r="O222" s="8048">
        <f t="shared" si="38"/>
        <v>-183000</v>
      </c>
      <c r="P222" s="8108">
        <f t="shared" si="39"/>
        <v>17807.5</v>
      </c>
      <c r="Q222" s="8049">
        <f t="shared" si="40"/>
        <v>890.375</v>
      </c>
      <c r="R222" s="8043">
        <v>5</v>
      </c>
      <c r="S222" s="8116" t="s">
        <v>8</v>
      </c>
      <c r="T222" s="7782"/>
      <c r="U222" s="8090"/>
      <c r="V222" s="8063"/>
      <c r="W222" s="7825"/>
      <c r="X222" s="8091"/>
      <c r="Y222" s="8092"/>
      <c r="Z222" s="8065"/>
      <c r="AA222" s="8065"/>
      <c r="AB222" s="8066"/>
      <c r="AC222" s="8093"/>
      <c r="AD222" s="8094"/>
      <c r="AE222" s="8065"/>
      <c r="AF222" s="8095"/>
      <c r="AG222" s="8095"/>
      <c r="AH222" s="8096"/>
      <c r="AI222" s="8066"/>
      <c r="AJ222" s="8097"/>
      <c r="AK222" s="8006"/>
    </row>
    <row r="223" spans="2:37">
      <c r="B223" s="8103" t="s">
        <v>792</v>
      </c>
      <c r="C223" s="7761" t="s">
        <v>1774</v>
      </c>
      <c r="D223" s="7759">
        <v>74</v>
      </c>
      <c r="E223" s="7714">
        <v>5416</v>
      </c>
      <c r="F223" s="7715">
        <v>45838</v>
      </c>
      <c r="G223" s="7760">
        <v>75</v>
      </c>
      <c r="H223" s="7761" t="s">
        <v>35</v>
      </c>
      <c r="I223" s="7761">
        <v>187.5</v>
      </c>
      <c r="J223" s="7762">
        <v>1350</v>
      </c>
      <c r="K223" s="7746">
        <v>45848</v>
      </c>
      <c r="L223" s="7781">
        <v>45849</v>
      </c>
      <c r="M223" s="7736">
        <v>25112</v>
      </c>
      <c r="N223" s="7721">
        <v>76000</v>
      </c>
      <c r="O223" s="7721">
        <f t="shared" si="38"/>
        <v>1000</v>
      </c>
      <c r="P223" s="7722">
        <f t="shared" si="39"/>
        <v>102600</v>
      </c>
      <c r="Q223" s="7722">
        <f t="shared" si="40"/>
        <v>5130</v>
      </c>
      <c r="R223" s="7723">
        <v>5</v>
      </c>
      <c r="S223" s="7749" t="s">
        <v>8</v>
      </c>
      <c r="T223" s="7782"/>
      <c r="U223" s="7845"/>
      <c r="V223" s="8068"/>
      <c r="W223" s="7730"/>
      <c r="X223" s="7876"/>
      <c r="Y223" s="8098"/>
      <c r="Z223" s="7845"/>
      <c r="AA223" s="7845"/>
      <c r="AB223" s="7850"/>
      <c r="AC223" s="8099"/>
      <c r="AD223" s="8100"/>
      <c r="AE223" s="7845"/>
      <c r="AF223" s="7849"/>
      <c r="AG223" s="7849"/>
      <c r="AH223" s="8101"/>
      <c r="AI223" s="7850"/>
      <c r="AJ223" s="8102"/>
      <c r="AK223" s="7649"/>
    </row>
    <row r="224" spans="2:37">
      <c r="B224" s="8103" t="s">
        <v>792</v>
      </c>
      <c r="C224" s="8043" t="s">
        <v>1766</v>
      </c>
      <c r="D224" s="8369">
        <v>559</v>
      </c>
      <c r="E224" s="8043" t="s">
        <v>36</v>
      </c>
      <c r="F224" s="8370">
        <v>45841</v>
      </c>
      <c r="G224" s="8371">
        <v>7.5</v>
      </c>
      <c r="H224" s="8372" t="s">
        <v>35</v>
      </c>
      <c r="I224" s="8047">
        <f>(G224*1000/500)</f>
        <v>15</v>
      </c>
      <c r="J224" s="8373">
        <v>615</v>
      </c>
      <c r="K224" s="8107">
        <v>45848</v>
      </c>
      <c r="L224" s="8374">
        <v>45849</v>
      </c>
      <c r="M224" s="8369">
        <v>25111</v>
      </c>
      <c r="N224" s="8375">
        <v>7500</v>
      </c>
      <c r="O224" s="8048">
        <f t="shared" si="38"/>
        <v>0</v>
      </c>
      <c r="P224" s="8181">
        <f t="shared" si="39"/>
        <v>4612.5</v>
      </c>
      <c r="Q224" s="8181">
        <f t="shared" si="40"/>
        <v>230.625</v>
      </c>
      <c r="R224" s="8050">
        <v>5</v>
      </c>
      <c r="S224" s="7749" t="s">
        <v>8</v>
      </c>
      <c r="T224" s="7782"/>
      <c r="U224" s="7845"/>
      <c r="V224" s="8068"/>
      <c r="W224" s="7730"/>
      <c r="X224" s="7876"/>
      <c r="Y224" s="8098"/>
      <c r="Z224" s="7845"/>
      <c r="AA224" s="7845"/>
      <c r="AB224" s="7850"/>
      <c r="AC224" s="8099"/>
      <c r="AD224" s="8100"/>
      <c r="AE224" s="7845"/>
      <c r="AF224" s="7849"/>
      <c r="AG224" s="7849"/>
      <c r="AH224" s="8101"/>
      <c r="AI224" s="7850"/>
      <c r="AJ224" s="8102"/>
      <c r="AK224" s="7649"/>
    </row>
    <row r="225" spans="2:37" ht="18" thickBot="1">
      <c r="B225" s="8103" t="s">
        <v>792</v>
      </c>
      <c r="C225" s="8043" t="s">
        <v>1764</v>
      </c>
      <c r="D225" s="8043">
        <v>560</v>
      </c>
      <c r="E225" s="8043" t="s">
        <v>36</v>
      </c>
      <c r="F225" s="8370">
        <v>45841</v>
      </c>
      <c r="G225" s="8105">
        <v>100</v>
      </c>
      <c r="H225" s="8047" t="s">
        <v>35</v>
      </c>
      <c r="I225" s="8047">
        <f>(G225*1000/500)</f>
        <v>200</v>
      </c>
      <c r="J225" s="8106">
        <v>544</v>
      </c>
      <c r="K225" s="8107">
        <v>45848</v>
      </c>
      <c r="L225" s="8374">
        <v>45849</v>
      </c>
      <c r="M225" s="8369">
        <v>25111</v>
      </c>
      <c r="N225" s="8050">
        <v>100000</v>
      </c>
      <c r="O225" s="8048">
        <f t="shared" si="38"/>
        <v>0</v>
      </c>
      <c r="P225" s="8108">
        <f t="shared" si="39"/>
        <v>54400</v>
      </c>
      <c r="Q225" s="8108">
        <f t="shared" si="40"/>
        <v>2720</v>
      </c>
      <c r="R225" s="8050">
        <v>5</v>
      </c>
      <c r="S225" s="7749" t="s">
        <v>8</v>
      </c>
      <c r="T225" s="7782"/>
      <c r="U225" s="8166" t="s">
        <v>1631</v>
      </c>
      <c r="V225" s="7649"/>
      <c r="W225" s="7649"/>
      <c r="X225" s="7649"/>
      <c r="Y225" s="7655"/>
      <c r="Z225" s="7649"/>
      <c r="AA225" s="8019"/>
      <c r="AB225" s="7649"/>
      <c r="AC225" s="7649"/>
      <c r="AD225" s="7649"/>
      <c r="AE225" s="7649"/>
      <c r="AF225" s="7649"/>
      <c r="AG225" s="7649"/>
      <c r="AH225" s="7649"/>
      <c r="AI225" s="7649"/>
      <c r="AJ225" s="7649"/>
      <c r="AK225" s="7649"/>
    </row>
    <row r="226" spans="2:37">
      <c r="B226" s="8103" t="s">
        <v>792</v>
      </c>
      <c r="C226" s="8043" t="s">
        <v>1765</v>
      </c>
      <c r="D226" s="8376">
        <v>561</v>
      </c>
      <c r="E226" s="8043" t="s">
        <v>36</v>
      </c>
      <c r="F226" s="8370">
        <v>45841</v>
      </c>
      <c r="G226" s="8377">
        <v>1.5</v>
      </c>
      <c r="H226" s="8047" t="s">
        <v>35</v>
      </c>
      <c r="I226" s="8047">
        <f>(G226*1000/500)</f>
        <v>3</v>
      </c>
      <c r="J226" s="8378">
        <v>655</v>
      </c>
      <c r="K226" s="8107">
        <v>45848</v>
      </c>
      <c r="L226" s="8374">
        <v>45849</v>
      </c>
      <c r="M226" s="8369">
        <v>25111</v>
      </c>
      <c r="N226" s="8379">
        <v>1500</v>
      </c>
      <c r="O226" s="8048">
        <f t="shared" si="38"/>
        <v>0</v>
      </c>
      <c r="P226" s="8380">
        <f t="shared" si="39"/>
        <v>982.5</v>
      </c>
      <c r="Q226" s="8380">
        <f t="shared" si="40"/>
        <v>49.125</v>
      </c>
      <c r="R226" s="8050">
        <v>5</v>
      </c>
      <c r="S226" s="7749" t="s">
        <v>8</v>
      </c>
      <c r="T226" s="7782"/>
      <c r="U226" s="7656"/>
      <c r="V226" s="7661"/>
      <c r="W226" s="7662" t="s">
        <v>14</v>
      </c>
      <c r="X226" s="7662" t="s">
        <v>12</v>
      </c>
      <c r="Y226" s="7662"/>
      <c r="Z226" s="7662"/>
      <c r="AA226" s="7662"/>
      <c r="AB226" s="7662" t="s">
        <v>15</v>
      </c>
      <c r="AC226" s="7662" t="s">
        <v>12</v>
      </c>
      <c r="AD226" s="7662" t="s">
        <v>12</v>
      </c>
      <c r="AE226" s="7662"/>
      <c r="AF226" s="7662"/>
      <c r="AG226" s="7662"/>
      <c r="AH226" s="7662"/>
      <c r="AI226" s="7662" t="s">
        <v>0</v>
      </c>
      <c r="AJ226" s="7663"/>
      <c r="AK226" s="7664"/>
    </row>
    <row r="227" spans="2:37">
      <c r="B227" s="8103" t="s">
        <v>792</v>
      </c>
      <c r="C227" s="8381" t="s">
        <v>1769</v>
      </c>
      <c r="D227" s="8043">
        <v>562</v>
      </c>
      <c r="E227" s="8043" t="s">
        <v>36</v>
      </c>
      <c r="F227" s="8370">
        <v>45841</v>
      </c>
      <c r="G227" s="8105">
        <v>15</v>
      </c>
      <c r="H227" s="8047" t="s">
        <v>35</v>
      </c>
      <c r="I227" s="8047">
        <f>(G227*1000/400)</f>
        <v>37.5</v>
      </c>
      <c r="J227" s="8106">
        <v>1328</v>
      </c>
      <c r="K227" s="8107">
        <v>45848</v>
      </c>
      <c r="L227" s="8374">
        <v>45849</v>
      </c>
      <c r="M227" s="8369">
        <v>25111</v>
      </c>
      <c r="N227" s="8050">
        <v>16000</v>
      </c>
      <c r="O227" s="8048">
        <f t="shared" si="38"/>
        <v>1000</v>
      </c>
      <c r="P227" s="8108">
        <f t="shared" si="39"/>
        <v>21248</v>
      </c>
      <c r="Q227" s="8108">
        <f t="shared" si="40"/>
        <v>1062.4000000000001</v>
      </c>
      <c r="R227" s="8050">
        <v>5</v>
      </c>
      <c r="S227" s="7749" t="s">
        <v>8</v>
      </c>
      <c r="T227" s="7782"/>
      <c r="U227" s="7660" t="s">
        <v>4</v>
      </c>
      <c r="V227" s="7666" t="s">
        <v>18</v>
      </c>
      <c r="W227" s="7667" t="s">
        <v>19</v>
      </c>
      <c r="X227" s="7667" t="s">
        <v>19</v>
      </c>
      <c r="Y227" s="7667" t="s">
        <v>20</v>
      </c>
      <c r="Z227" s="7667" t="s">
        <v>21</v>
      </c>
      <c r="AA227" s="7667" t="s">
        <v>1559</v>
      </c>
      <c r="AB227" s="7667" t="s">
        <v>22</v>
      </c>
      <c r="AC227" s="7667" t="s">
        <v>23</v>
      </c>
      <c r="AD227" s="7667" t="s">
        <v>23</v>
      </c>
      <c r="AE227" s="7667" t="s">
        <v>24</v>
      </c>
      <c r="AF227" s="7667" t="s">
        <v>20</v>
      </c>
      <c r="AG227" s="7667" t="s">
        <v>25</v>
      </c>
      <c r="AH227" s="7667" t="s">
        <v>0</v>
      </c>
      <c r="AI227" s="7667" t="s">
        <v>1363</v>
      </c>
      <c r="AJ227" s="7668" t="s">
        <v>1388</v>
      </c>
      <c r="AK227" s="7669" t="s">
        <v>26</v>
      </c>
    </row>
    <row r="228" spans="2:37" ht="15" thickBot="1">
      <c r="B228" s="8103" t="s">
        <v>792</v>
      </c>
      <c r="C228" s="8043" t="s">
        <v>1767</v>
      </c>
      <c r="D228" s="8047">
        <v>563</v>
      </c>
      <c r="E228" s="8043" t="s">
        <v>36</v>
      </c>
      <c r="F228" s="8370">
        <v>45841</v>
      </c>
      <c r="G228" s="8382">
        <v>12</v>
      </c>
      <c r="H228" s="8047" t="s">
        <v>35</v>
      </c>
      <c r="I228" s="8047">
        <f>(G228*1000/500)</f>
        <v>24</v>
      </c>
      <c r="J228" s="8049">
        <v>427</v>
      </c>
      <c r="K228" s="8107">
        <v>45848</v>
      </c>
      <c r="L228" s="8374">
        <v>45849</v>
      </c>
      <c r="M228" s="8369">
        <v>25111</v>
      </c>
      <c r="N228" s="8048">
        <v>12000</v>
      </c>
      <c r="O228" s="8048">
        <f t="shared" si="38"/>
        <v>0</v>
      </c>
      <c r="P228" s="8049">
        <f t="shared" si="39"/>
        <v>5124</v>
      </c>
      <c r="Q228" s="8049">
        <f t="shared" si="40"/>
        <v>256.2</v>
      </c>
      <c r="R228" s="8383">
        <v>5</v>
      </c>
      <c r="S228" s="8140" t="s">
        <v>8</v>
      </c>
      <c r="T228" s="7782"/>
      <c r="U228" s="7665"/>
      <c r="V228" s="7685"/>
      <c r="W228" s="7686" t="s">
        <v>3</v>
      </c>
      <c r="X228" s="7686" t="s">
        <v>18</v>
      </c>
      <c r="Y228" s="7686"/>
      <c r="Z228" s="7686"/>
      <c r="AA228" s="7686"/>
      <c r="AB228" s="7686" t="s">
        <v>21</v>
      </c>
      <c r="AC228" s="7686" t="s">
        <v>27</v>
      </c>
      <c r="AD228" s="7686" t="s">
        <v>28</v>
      </c>
      <c r="AE228" s="7686"/>
      <c r="AF228" s="7686"/>
      <c r="AG228" s="7686"/>
      <c r="AH228" s="7686"/>
      <c r="AI228" s="7686" t="s">
        <v>11</v>
      </c>
      <c r="AJ228" s="7687"/>
      <c r="AK228" s="7688"/>
    </row>
    <row r="229" spans="2:37">
      <c r="B229" s="8103" t="s">
        <v>792</v>
      </c>
      <c r="C229" s="8047" t="s">
        <v>1768</v>
      </c>
      <c r="D229" s="8047">
        <v>564</v>
      </c>
      <c r="E229" s="8043" t="s">
        <v>36</v>
      </c>
      <c r="F229" s="8370">
        <v>45841</v>
      </c>
      <c r="G229" s="8382">
        <v>3</v>
      </c>
      <c r="H229" s="8047" t="s">
        <v>35</v>
      </c>
      <c r="I229" s="8047">
        <f>(G229*1000/400)</f>
        <v>7.5</v>
      </c>
      <c r="J229" s="8049">
        <v>1328</v>
      </c>
      <c r="K229" s="8107">
        <v>45848</v>
      </c>
      <c r="L229" s="8374">
        <v>45849</v>
      </c>
      <c r="M229" s="8369">
        <v>25111</v>
      </c>
      <c r="N229" s="8048">
        <v>3200</v>
      </c>
      <c r="O229" s="8048">
        <f t="shared" si="38"/>
        <v>200</v>
      </c>
      <c r="P229" s="8049">
        <f t="shared" si="39"/>
        <v>4249.6000000000004</v>
      </c>
      <c r="Q229" s="8049">
        <f t="shared" si="40"/>
        <v>212.48000000000002</v>
      </c>
      <c r="R229" s="8383">
        <v>5</v>
      </c>
      <c r="S229" s="8140" t="s">
        <v>8</v>
      </c>
      <c r="T229" s="7782"/>
      <c r="U229" s="7992" t="s">
        <v>1711</v>
      </c>
      <c r="V229" s="7803">
        <v>13</v>
      </c>
      <c r="W229" s="7803" t="s">
        <v>796</v>
      </c>
      <c r="X229" s="7804">
        <v>45559</v>
      </c>
      <c r="Y229" s="7913">
        <v>150</v>
      </c>
      <c r="Z229" s="7806" t="s">
        <v>35</v>
      </c>
      <c r="AA229" s="7806">
        <f t="shared" ref="AA229:AA239" si="41">(Y229*1000/500)</f>
        <v>300</v>
      </c>
      <c r="AB229" s="7914">
        <v>147</v>
      </c>
      <c r="AC229" s="7808">
        <v>45589</v>
      </c>
      <c r="AD229" s="7895">
        <v>45570</v>
      </c>
      <c r="AE229" s="7803">
        <v>23435</v>
      </c>
      <c r="AF229" s="7812">
        <v>150000</v>
      </c>
      <c r="AG229" s="7896">
        <f t="shared" ref="AG229:AG239" si="42">(AF229-Y229*1000)</f>
        <v>0</v>
      </c>
      <c r="AH229" s="7915">
        <f t="shared" ref="AH229:AH239" si="43">(AF229*AB229/1000)</f>
        <v>22050</v>
      </c>
      <c r="AI229" s="7915">
        <f>(AH229*0.05)</f>
        <v>1102.5</v>
      </c>
      <c r="AJ229" s="8502">
        <v>2.5</v>
      </c>
      <c r="AK229" s="8109"/>
    </row>
    <row r="230" spans="2:37">
      <c r="B230" s="7750" t="s">
        <v>1543</v>
      </c>
      <c r="C230" s="8047" t="s">
        <v>1770</v>
      </c>
      <c r="D230" s="8047">
        <v>565</v>
      </c>
      <c r="E230" s="8043" t="s">
        <v>36</v>
      </c>
      <c r="F230" s="8370">
        <v>45841</v>
      </c>
      <c r="G230" s="8382">
        <v>3</v>
      </c>
      <c r="H230" s="8047" t="s">
        <v>35</v>
      </c>
      <c r="I230" s="8372">
        <f>(G230*1000/400)</f>
        <v>7.5</v>
      </c>
      <c r="J230" s="8049">
        <v>1328</v>
      </c>
      <c r="K230" s="8107">
        <v>45848</v>
      </c>
      <c r="L230" s="8374">
        <v>45849</v>
      </c>
      <c r="M230" s="8369">
        <v>25111</v>
      </c>
      <c r="N230" s="8048">
        <v>3200</v>
      </c>
      <c r="O230" s="8048">
        <f t="shared" si="38"/>
        <v>200</v>
      </c>
      <c r="P230" s="8049">
        <f>(J230*G230)</f>
        <v>3984</v>
      </c>
      <c r="Q230" s="8049">
        <f t="shared" si="40"/>
        <v>199.20000000000002</v>
      </c>
      <c r="R230" s="8383">
        <v>5</v>
      </c>
      <c r="S230" s="8140" t="s">
        <v>8</v>
      </c>
      <c r="T230" s="7782"/>
      <c r="U230" s="7996" t="s">
        <v>1709</v>
      </c>
      <c r="V230" s="7714">
        <v>14</v>
      </c>
      <c r="W230" s="7714" t="s">
        <v>1545</v>
      </c>
      <c r="X230" s="7745">
        <v>45559</v>
      </c>
      <c r="Y230" s="7728">
        <v>200</v>
      </c>
      <c r="Z230" s="7717" t="s">
        <v>35</v>
      </c>
      <c r="AA230" s="8511">
        <f t="shared" si="41"/>
        <v>400</v>
      </c>
      <c r="AB230" s="7718">
        <v>182.7</v>
      </c>
      <c r="AC230" s="7746">
        <v>45589</v>
      </c>
      <c r="AD230" s="7781">
        <v>45589</v>
      </c>
      <c r="AE230" s="7736">
        <v>24305</v>
      </c>
      <c r="AF230" s="7723">
        <v>77000</v>
      </c>
      <c r="AG230" s="7721">
        <f t="shared" si="42"/>
        <v>-123000</v>
      </c>
      <c r="AH230" s="7752">
        <f t="shared" si="43"/>
        <v>14067.9</v>
      </c>
      <c r="AI230" s="7752">
        <f>(AH230*0.025)</f>
        <v>351.69749999999999</v>
      </c>
      <c r="AJ230" s="8113">
        <v>2.5</v>
      </c>
      <c r="AK230" s="8111"/>
    </row>
    <row r="231" spans="2:37">
      <c r="B231" s="7750" t="s">
        <v>1543</v>
      </c>
      <c r="C231" s="7761" t="s">
        <v>1774</v>
      </c>
      <c r="D231" s="7759">
        <v>75</v>
      </c>
      <c r="E231" s="7714">
        <v>5417</v>
      </c>
      <c r="F231" s="7715">
        <v>45838</v>
      </c>
      <c r="G231" s="7760">
        <v>75</v>
      </c>
      <c r="H231" s="7761" t="s">
        <v>35</v>
      </c>
      <c r="I231" s="7761">
        <v>187.5</v>
      </c>
      <c r="J231" s="7762">
        <v>1350</v>
      </c>
      <c r="K231" s="7746">
        <v>45859</v>
      </c>
      <c r="L231" s="7781">
        <v>45861</v>
      </c>
      <c r="M231" s="7736">
        <v>25175</v>
      </c>
      <c r="N231" s="7721">
        <v>76000</v>
      </c>
      <c r="O231" s="7721">
        <f t="shared" si="38"/>
        <v>1000</v>
      </c>
      <c r="P231" s="7722">
        <f t="shared" ref="P231:P238" si="44">(N231*J231/1000)</f>
        <v>102600</v>
      </c>
      <c r="Q231" s="7722">
        <f t="shared" si="40"/>
        <v>5130</v>
      </c>
      <c r="R231" s="7723">
        <v>5</v>
      </c>
      <c r="S231" s="8140" t="s">
        <v>8</v>
      </c>
      <c r="T231" s="7782"/>
      <c r="U231" s="7997" t="s">
        <v>1709</v>
      </c>
      <c r="V231" s="7789">
        <v>14</v>
      </c>
      <c r="W231" s="7789" t="s">
        <v>1545</v>
      </c>
      <c r="X231" s="7790">
        <v>45559</v>
      </c>
      <c r="Y231" s="8508">
        <v>123</v>
      </c>
      <c r="Z231" s="7788" t="s">
        <v>35</v>
      </c>
      <c r="AA231" s="7788">
        <f t="shared" si="41"/>
        <v>246</v>
      </c>
      <c r="AB231" s="7869">
        <v>182.7</v>
      </c>
      <c r="AC231" s="7792">
        <v>45589</v>
      </c>
      <c r="AD231" s="8336">
        <v>45589</v>
      </c>
      <c r="AE231" s="7794"/>
      <c r="AF231" s="7872">
        <v>123000</v>
      </c>
      <c r="AG231" s="7795">
        <f t="shared" si="42"/>
        <v>0</v>
      </c>
      <c r="AH231" s="7875">
        <f t="shared" si="43"/>
        <v>22472.1</v>
      </c>
      <c r="AI231" s="7875">
        <f>(AH231*0.025)</f>
        <v>561.80250000000001</v>
      </c>
      <c r="AJ231" s="8341">
        <v>2.5</v>
      </c>
      <c r="AK231" s="8510" t="s">
        <v>1790</v>
      </c>
    </row>
    <row r="232" spans="2:37">
      <c r="B232" s="7750" t="s">
        <v>1543</v>
      </c>
      <c r="C232" s="7717" t="s">
        <v>1783</v>
      </c>
      <c r="D232" s="7759">
        <v>76</v>
      </c>
      <c r="E232" s="7714">
        <v>5417</v>
      </c>
      <c r="F232" s="7715">
        <v>45841</v>
      </c>
      <c r="G232" s="7911">
        <v>15</v>
      </c>
      <c r="H232" s="7761" t="s">
        <v>35</v>
      </c>
      <c r="I232" s="8010">
        <f>(G232*1000/400)</f>
        <v>37.5</v>
      </c>
      <c r="J232" s="7762">
        <v>1350</v>
      </c>
      <c r="K232" s="7719">
        <v>45859</v>
      </c>
      <c r="L232" s="7781">
        <v>45861</v>
      </c>
      <c r="M232" s="7717">
        <v>25175</v>
      </c>
      <c r="N232" s="7721">
        <v>15200</v>
      </c>
      <c r="O232" s="7721">
        <f t="shared" si="38"/>
        <v>200</v>
      </c>
      <c r="P232" s="7722">
        <f t="shared" si="44"/>
        <v>20520</v>
      </c>
      <c r="Q232" s="7722">
        <f t="shared" si="40"/>
        <v>1026</v>
      </c>
      <c r="R232" s="7723">
        <v>5</v>
      </c>
      <c r="S232" s="8140" t="s">
        <v>8</v>
      </c>
      <c r="T232" s="7782"/>
      <c r="U232" s="7996" t="s">
        <v>1710</v>
      </c>
      <c r="V232" s="7714">
        <v>15</v>
      </c>
      <c r="W232" s="7714" t="s">
        <v>796</v>
      </c>
      <c r="X232" s="7745">
        <v>45559</v>
      </c>
      <c r="Y232" s="7728">
        <v>200</v>
      </c>
      <c r="Z232" s="7717" t="s">
        <v>35</v>
      </c>
      <c r="AA232" s="8511">
        <f t="shared" si="41"/>
        <v>400</v>
      </c>
      <c r="AB232" s="7718">
        <v>147</v>
      </c>
      <c r="AC232" s="7746">
        <v>45589</v>
      </c>
      <c r="AD232" s="7781">
        <v>45698</v>
      </c>
      <c r="AE232" s="7736">
        <v>24305</v>
      </c>
      <c r="AF232" s="7723">
        <v>200000</v>
      </c>
      <c r="AG232" s="7721">
        <f t="shared" si="42"/>
        <v>0</v>
      </c>
      <c r="AH232" s="7752">
        <f t="shared" si="43"/>
        <v>29400</v>
      </c>
      <c r="AI232" s="7752">
        <f>(AH232*0.05)</f>
        <v>1470</v>
      </c>
      <c r="AJ232" s="8113">
        <v>2.5</v>
      </c>
      <c r="AK232" s="7938"/>
    </row>
    <row r="233" spans="2:37">
      <c r="B233" s="7750" t="s">
        <v>1543</v>
      </c>
      <c r="C233" s="8609" t="s">
        <v>1819</v>
      </c>
      <c r="D233" s="7779">
        <v>77</v>
      </c>
      <c r="E233" s="7714">
        <v>5417</v>
      </c>
      <c r="F233" s="7715">
        <v>45842</v>
      </c>
      <c r="G233" s="7864">
        <v>14.4</v>
      </c>
      <c r="H233" s="7761" t="s">
        <v>35</v>
      </c>
      <c r="I233" s="7717">
        <f>(G233*1000/400)</f>
        <v>36</v>
      </c>
      <c r="J233" s="7762">
        <v>1350</v>
      </c>
      <c r="K233" s="7719">
        <v>45859</v>
      </c>
      <c r="L233" s="7781">
        <v>45861</v>
      </c>
      <c r="M233" s="7717">
        <v>25175</v>
      </c>
      <c r="N233" s="7721">
        <v>14400</v>
      </c>
      <c r="O233" s="7721">
        <f t="shared" si="38"/>
        <v>0</v>
      </c>
      <c r="P233" s="7722">
        <f t="shared" si="44"/>
        <v>19440</v>
      </c>
      <c r="Q233" s="7722">
        <f t="shared" si="40"/>
        <v>972</v>
      </c>
      <c r="R233" s="7723">
        <v>5</v>
      </c>
      <c r="S233" s="8140" t="s">
        <v>8</v>
      </c>
      <c r="T233" s="7782"/>
      <c r="U233" s="7996" t="s">
        <v>1712</v>
      </c>
      <c r="V233" s="7714">
        <v>17</v>
      </c>
      <c r="W233" s="7714" t="s">
        <v>1545</v>
      </c>
      <c r="X233" s="7745">
        <v>45559</v>
      </c>
      <c r="Y233" s="7728">
        <v>500</v>
      </c>
      <c r="Z233" s="7717" t="s">
        <v>35</v>
      </c>
      <c r="AA233" s="8511">
        <f t="shared" si="41"/>
        <v>1000</v>
      </c>
      <c r="AB233" s="7718">
        <v>159</v>
      </c>
      <c r="AC233" s="7746">
        <v>45670</v>
      </c>
      <c r="AD233" s="7781">
        <v>45673</v>
      </c>
      <c r="AE233" s="7736">
        <v>24113</v>
      </c>
      <c r="AF233" s="7723">
        <v>300000</v>
      </c>
      <c r="AG233" s="7721">
        <f t="shared" si="42"/>
        <v>-200000</v>
      </c>
      <c r="AH233" s="7752">
        <f t="shared" si="43"/>
        <v>47700</v>
      </c>
      <c r="AI233" s="7752">
        <f t="shared" ref="AI233:AI244" si="45">(AH233*0.025)</f>
        <v>1192.5</v>
      </c>
      <c r="AJ233" s="8113">
        <v>2.5</v>
      </c>
      <c r="AK233" s="7938"/>
    </row>
    <row r="234" spans="2:37">
      <c r="B234" s="7750" t="s">
        <v>941</v>
      </c>
      <c r="C234" s="7714" t="s">
        <v>1773</v>
      </c>
      <c r="D234" s="7779">
        <v>121</v>
      </c>
      <c r="E234" s="7714" t="s">
        <v>796</v>
      </c>
      <c r="F234" s="7780">
        <v>45845</v>
      </c>
      <c r="G234" s="7784">
        <v>100</v>
      </c>
      <c r="H234" s="7717" t="s">
        <v>35</v>
      </c>
      <c r="I234" s="7717">
        <f>(G234*1000/400)</f>
        <v>250</v>
      </c>
      <c r="J234" s="7722">
        <v>1047.5</v>
      </c>
      <c r="K234" s="7719">
        <v>45853</v>
      </c>
      <c r="L234" s="7720">
        <v>45849</v>
      </c>
      <c r="M234" s="7717">
        <v>25116</v>
      </c>
      <c r="N234" s="7721">
        <v>22400</v>
      </c>
      <c r="O234" s="7721">
        <f t="shared" si="38"/>
        <v>-77600</v>
      </c>
      <c r="P234" s="7752">
        <f t="shared" si="44"/>
        <v>23464</v>
      </c>
      <c r="Q234" s="7722">
        <f t="shared" si="40"/>
        <v>1173.2</v>
      </c>
      <c r="R234" s="7714">
        <v>5</v>
      </c>
      <c r="S234" s="8140"/>
      <c r="T234" s="7782"/>
      <c r="U234" s="7996" t="s">
        <v>1712</v>
      </c>
      <c r="V234" s="7714">
        <v>17</v>
      </c>
      <c r="W234" s="7714" t="s">
        <v>1545</v>
      </c>
      <c r="X234" s="7745">
        <v>45559</v>
      </c>
      <c r="Y234" s="7728">
        <v>200</v>
      </c>
      <c r="Z234" s="7717" t="s">
        <v>35</v>
      </c>
      <c r="AA234" s="8511">
        <f t="shared" si="41"/>
        <v>400</v>
      </c>
      <c r="AB234" s="7718">
        <v>159</v>
      </c>
      <c r="AC234" s="7746">
        <v>45670</v>
      </c>
      <c r="AD234" s="7781">
        <v>45696</v>
      </c>
      <c r="AE234" s="7736">
        <v>24300</v>
      </c>
      <c r="AF234" s="7723">
        <v>200000</v>
      </c>
      <c r="AG234" s="7721">
        <f t="shared" si="42"/>
        <v>0</v>
      </c>
      <c r="AH234" s="7752">
        <f t="shared" si="43"/>
        <v>31800</v>
      </c>
      <c r="AI234" s="7752">
        <f t="shared" si="45"/>
        <v>795</v>
      </c>
      <c r="AJ234" s="8113">
        <v>2.5</v>
      </c>
      <c r="AK234" s="7938"/>
    </row>
    <row r="235" spans="2:37">
      <c r="B235" s="7750" t="s">
        <v>1222</v>
      </c>
      <c r="C235" s="7717" t="s">
        <v>1547</v>
      </c>
      <c r="D235" s="7779">
        <v>16</v>
      </c>
      <c r="E235" s="7714" t="s">
        <v>796</v>
      </c>
      <c r="F235" s="7780">
        <v>45846</v>
      </c>
      <c r="G235" s="7760">
        <v>20</v>
      </c>
      <c r="H235" s="7717" t="s">
        <v>35</v>
      </c>
      <c r="I235" s="7717">
        <v>50</v>
      </c>
      <c r="J235" s="7722">
        <v>1078</v>
      </c>
      <c r="K235" s="7719">
        <v>45866</v>
      </c>
      <c r="L235" s="7720">
        <v>45849</v>
      </c>
      <c r="M235" s="7717">
        <v>25115</v>
      </c>
      <c r="N235" s="7721">
        <v>20000</v>
      </c>
      <c r="O235" s="7721">
        <f t="shared" si="38"/>
        <v>0</v>
      </c>
      <c r="P235" s="7752">
        <f t="shared" si="44"/>
        <v>21560</v>
      </c>
      <c r="Q235" s="7722">
        <f t="shared" si="40"/>
        <v>1078</v>
      </c>
      <c r="R235" s="7714">
        <v>5</v>
      </c>
      <c r="S235" s="7749" t="s">
        <v>8</v>
      </c>
      <c r="T235" s="7782"/>
      <c r="U235" s="7712" t="s">
        <v>1777</v>
      </c>
      <c r="V235" s="7714">
        <v>18</v>
      </c>
      <c r="W235" s="7714" t="s">
        <v>1545</v>
      </c>
      <c r="X235" s="7745">
        <v>45685</v>
      </c>
      <c r="Y235" s="8512">
        <v>300</v>
      </c>
      <c r="Z235" s="7717" t="s">
        <v>35</v>
      </c>
      <c r="AA235" s="8511">
        <f t="shared" si="41"/>
        <v>600</v>
      </c>
      <c r="AB235" s="7718">
        <v>398</v>
      </c>
      <c r="AC235" s="7746">
        <v>45691</v>
      </c>
      <c r="AD235" s="7781">
        <v>45710</v>
      </c>
      <c r="AE235" s="7736">
        <v>24393</v>
      </c>
      <c r="AF235" s="7723">
        <v>85000</v>
      </c>
      <c r="AG235" s="7721">
        <f t="shared" si="42"/>
        <v>-215000</v>
      </c>
      <c r="AH235" s="7752">
        <f t="shared" si="43"/>
        <v>33830</v>
      </c>
      <c r="AI235" s="7752">
        <f t="shared" si="45"/>
        <v>845.75</v>
      </c>
      <c r="AJ235" s="8113">
        <v>2.5</v>
      </c>
      <c r="AK235" s="7938"/>
    </row>
    <row r="236" spans="2:37">
      <c r="B236" s="8103" t="s">
        <v>1818</v>
      </c>
      <c r="C236" s="8047" t="s">
        <v>1838</v>
      </c>
      <c r="D236" s="8398">
        <v>5</v>
      </c>
      <c r="E236" s="8369" t="s">
        <v>796</v>
      </c>
      <c r="F236" s="8566">
        <v>45864</v>
      </c>
      <c r="G236" s="8490">
        <v>50</v>
      </c>
      <c r="H236" s="8372" t="s">
        <v>35</v>
      </c>
      <c r="I236" s="8372">
        <f>(G236*1000/500)</f>
        <v>100</v>
      </c>
      <c r="J236" s="8045">
        <v>526.20000000000005</v>
      </c>
      <c r="K236" s="8107">
        <v>45866</v>
      </c>
      <c r="L236" s="8374">
        <v>45866</v>
      </c>
      <c r="M236" s="8372">
        <v>25191</v>
      </c>
      <c r="N236" s="8490">
        <v>50000</v>
      </c>
      <c r="O236" s="8490">
        <f>(N236-G236*1000)</f>
        <v>0</v>
      </c>
      <c r="P236" s="8181">
        <f t="shared" si="44"/>
        <v>26310.000000000004</v>
      </c>
      <c r="Q236" s="8045">
        <f>(P236*0.05)</f>
        <v>1315.5000000000002</v>
      </c>
      <c r="R236" s="8369">
        <v>5</v>
      </c>
      <c r="S236" s="7749" t="s">
        <v>8</v>
      </c>
      <c r="T236" s="7782"/>
      <c r="U236" s="7712" t="s">
        <v>1777</v>
      </c>
      <c r="V236" s="7714">
        <v>18</v>
      </c>
      <c r="W236" s="7714" t="s">
        <v>1545</v>
      </c>
      <c r="X236" s="7745">
        <v>45685</v>
      </c>
      <c r="Y236" s="8512">
        <v>215</v>
      </c>
      <c r="Z236" s="7717" t="s">
        <v>35</v>
      </c>
      <c r="AA236" s="8511">
        <f t="shared" si="41"/>
        <v>430</v>
      </c>
      <c r="AB236" s="7718">
        <v>398</v>
      </c>
      <c r="AC236" s="7746">
        <v>45691</v>
      </c>
      <c r="AD236" s="7781">
        <v>45691</v>
      </c>
      <c r="AE236" s="7736">
        <v>24495</v>
      </c>
      <c r="AF236" s="7723">
        <v>67000</v>
      </c>
      <c r="AG236" s="7721">
        <f t="shared" si="42"/>
        <v>-148000</v>
      </c>
      <c r="AH236" s="7752">
        <f t="shared" si="43"/>
        <v>26666</v>
      </c>
      <c r="AI236" s="7752">
        <f t="shared" si="45"/>
        <v>666.65000000000009</v>
      </c>
      <c r="AJ236" s="8113">
        <v>2.5</v>
      </c>
      <c r="AK236" s="7938"/>
    </row>
    <row r="237" spans="2:37">
      <c r="B237" s="7750" t="s">
        <v>1818</v>
      </c>
      <c r="C237" s="7761" t="s">
        <v>1547</v>
      </c>
      <c r="D237" s="7759">
        <v>6</v>
      </c>
      <c r="E237" s="7736" t="s">
        <v>796</v>
      </c>
      <c r="F237" s="8566">
        <v>45864</v>
      </c>
      <c r="G237" s="8650">
        <v>25.2</v>
      </c>
      <c r="H237" s="8372" t="s">
        <v>35</v>
      </c>
      <c r="I237" s="8372">
        <f>(G237*1000/500)</f>
        <v>50.4</v>
      </c>
      <c r="J237" s="8045">
        <v>993.4</v>
      </c>
      <c r="K237" s="8107">
        <v>45866</v>
      </c>
      <c r="L237" s="8374">
        <v>45866</v>
      </c>
      <c r="M237" s="8372">
        <v>25191</v>
      </c>
      <c r="N237" s="8490">
        <v>26000</v>
      </c>
      <c r="O237" s="8490">
        <f>(N237-G237*1000)</f>
        <v>800</v>
      </c>
      <c r="P237" s="8181">
        <f t="shared" si="44"/>
        <v>25828.400000000001</v>
      </c>
      <c r="Q237" s="8045">
        <f>(P237*0.05)</f>
        <v>1291.42</v>
      </c>
      <c r="R237" s="8369">
        <v>5</v>
      </c>
      <c r="S237" s="7749" t="s">
        <v>8</v>
      </c>
      <c r="T237" s="7782"/>
      <c r="U237" s="8176" t="s">
        <v>1777</v>
      </c>
      <c r="V237" s="8043">
        <v>18</v>
      </c>
      <c r="W237" s="8043" t="s">
        <v>1545</v>
      </c>
      <c r="X237" s="8370">
        <v>45685</v>
      </c>
      <c r="Y237" s="8513">
        <v>148</v>
      </c>
      <c r="Z237" s="8047" t="s">
        <v>35</v>
      </c>
      <c r="AA237" s="8511">
        <f t="shared" si="41"/>
        <v>296</v>
      </c>
      <c r="AB237" s="8106">
        <v>398</v>
      </c>
      <c r="AC237" s="8107">
        <v>45691</v>
      </c>
      <c r="AD237" s="8374">
        <v>45734</v>
      </c>
      <c r="AE237" s="8369">
        <v>24537</v>
      </c>
      <c r="AF237" s="8050">
        <v>95500</v>
      </c>
      <c r="AG237" s="8048">
        <f t="shared" si="42"/>
        <v>-52500</v>
      </c>
      <c r="AH237" s="8108">
        <f t="shared" si="43"/>
        <v>38009</v>
      </c>
      <c r="AI237" s="8108">
        <f t="shared" si="45"/>
        <v>950.22500000000002</v>
      </c>
      <c r="AJ237" s="8479">
        <v>2.5</v>
      </c>
      <c r="AK237" s="8169"/>
    </row>
    <row r="238" spans="2:37">
      <c r="B238" s="7750" t="s">
        <v>1818</v>
      </c>
      <c r="C238" s="7761" t="s">
        <v>1547</v>
      </c>
      <c r="D238" s="7759">
        <v>7</v>
      </c>
      <c r="E238" s="7736" t="s">
        <v>796</v>
      </c>
      <c r="F238" s="7734">
        <v>45866</v>
      </c>
      <c r="G238" s="7878">
        <v>78</v>
      </c>
      <c r="H238" s="7761" t="s">
        <v>35</v>
      </c>
      <c r="I238" s="7761">
        <v>195</v>
      </c>
      <c r="J238" s="7762">
        <v>993.4</v>
      </c>
      <c r="K238" s="7746">
        <v>45869</v>
      </c>
      <c r="L238" s="7781">
        <v>45869</v>
      </c>
      <c r="M238" s="7761">
        <v>25223</v>
      </c>
      <c r="N238" s="7878">
        <v>78000</v>
      </c>
      <c r="O238" s="7878">
        <f>(N238-G238*1000)</f>
        <v>0</v>
      </c>
      <c r="P238" s="7756">
        <f t="shared" si="44"/>
        <v>77485.2</v>
      </c>
      <c r="Q238" s="7762">
        <f>(P238*0.05)</f>
        <v>3874.26</v>
      </c>
      <c r="R238" s="7736">
        <v>5</v>
      </c>
      <c r="S238" s="7749" t="s">
        <v>8</v>
      </c>
      <c r="T238" s="7782"/>
      <c r="U238" s="7712" t="s">
        <v>1777</v>
      </c>
      <c r="V238" s="7714">
        <v>18</v>
      </c>
      <c r="W238" s="7714" t="s">
        <v>1545</v>
      </c>
      <c r="X238" s="7745">
        <v>45685</v>
      </c>
      <c r="Y238" s="8512">
        <v>52.5</v>
      </c>
      <c r="Z238" s="7717" t="s">
        <v>35</v>
      </c>
      <c r="AA238" s="8511">
        <f t="shared" si="41"/>
        <v>105</v>
      </c>
      <c r="AB238" s="7718">
        <v>398</v>
      </c>
      <c r="AC238" s="7746">
        <v>45691</v>
      </c>
      <c r="AD238" s="7781">
        <v>45748</v>
      </c>
      <c r="AE238" s="7736">
        <v>24621</v>
      </c>
      <c r="AF238" s="7723">
        <v>52500</v>
      </c>
      <c r="AG238" s="7721">
        <f t="shared" si="42"/>
        <v>0</v>
      </c>
      <c r="AH238" s="7752">
        <f t="shared" si="43"/>
        <v>20895</v>
      </c>
      <c r="AI238" s="7752">
        <f t="shared" si="45"/>
        <v>522.375</v>
      </c>
      <c r="AJ238" s="8113">
        <v>2.5</v>
      </c>
      <c r="AK238" s="8169"/>
    </row>
    <row r="239" spans="2:37">
      <c r="B239" s="8602" t="s">
        <v>1867</v>
      </c>
      <c r="C239" s="8600"/>
      <c r="D239" s="8600"/>
      <c r="E239" s="8600"/>
      <c r="F239" s="8600"/>
      <c r="G239" s="8600"/>
      <c r="H239" s="8600"/>
      <c r="I239" s="8600"/>
      <c r="J239" s="8600"/>
      <c r="K239" s="8600"/>
      <c r="L239" s="8601"/>
      <c r="M239" s="7736"/>
      <c r="N239" s="7721"/>
      <c r="O239" s="7721"/>
      <c r="P239" s="7722"/>
      <c r="Q239" s="7722"/>
      <c r="R239" s="7723"/>
      <c r="S239" s="7749"/>
      <c r="T239" s="7782"/>
      <c r="U239" s="7712" t="s">
        <v>1777</v>
      </c>
      <c r="V239" s="7714">
        <v>19</v>
      </c>
      <c r="W239" s="7714" t="s">
        <v>1545</v>
      </c>
      <c r="X239" s="7745">
        <v>45707</v>
      </c>
      <c r="Y239" s="8514">
        <v>300</v>
      </c>
      <c r="Z239" s="7717" t="s">
        <v>35</v>
      </c>
      <c r="AA239" s="8511">
        <f t="shared" si="41"/>
        <v>600</v>
      </c>
      <c r="AB239" s="7718">
        <v>398</v>
      </c>
      <c r="AC239" s="7746">
        <v>45734</v>
      </c>
      <c r="AD239" s="7781">
        <v>45748</v>
      </c>
      <c r="AE239" s="7736">
        <v>24614</v>
      </c>
      <c r="AF239" s="7723">
        <v>150000</v>
      </c>
      <c r="AG239" s="7721">
        <f t="shared" si="42"/>
        <v>-150000</v>
      </c>
      <c r="AH239" s="7752">
        <f t="shared" si="43"/>
        <v>59700</v>
      </c>
      <c r="AI239" s="7752">
        <f t="shared" si="45"/>
        <v>1492.5</v>
      </c>
      <c r="AJ239" s="8113">
        <v>2.5</v>
      </c>
      <c r="AK239" s="7949"/>
    </row>
    <row r="240" spans="2:37" ht="15" thickBot="1">
      <c r="B240" s="7889"/>
      <c r="C240" s="7890"/>
      <c r="D240" s="7890"/>
      <c r="E240" s="7890"/>
      <c r="F240" s="7890"/>
      <c r="G240" s="7890"/>
      <c r="H240" s="7890"/>
      <c r="I240" s="7890"/>
      <c r="J240" s="7890"/>
      <c r="K240" s="7890"/>
      <c r="L240" s="7891"/>
      <c r="M240" s="7890"/>
      <c r="N240" s="7890"/>
      <c r="O240" s="7890"/>
      <c r="P240" s="7892">
        <f>SUM(P218:P239)</f>
        <v>590627.69999999995</v>
      </c>
      <c r="Q240" s="7892">
        <f>SUM(Q218:Q239)</f>
        <v>29597.325000000004</v>
      </c>
      <c r="R240" s="7890"/>
      <c r="S240" s="8651"/>
      <c r="T240" s="7782"/>
      <c r="U240" s="7712" t="s">
        <v>1777</v>
      </c>
      <c r="V240" s="7714">
        <v>19</v>
      </c>
      <c r="W240" s="7714" t="s">
        <v>1545</v>
      </c>
      <c r="X240" s="7745">
        <v>45707</v>
      </c>
      <c r="Y240" s="8110">
        <v>150</v>
      </c>
      <c r="Z240" s="7717" t="s">
        <v>35</v>
      </c>
      <c r="AA240" s="7717">
        <v>300</v>
      </c>
      <c r="AB240" s="7718">
        <v>398</v>
      </c>
      <c r="AC240" s="7746">
        <v>45734</v>
      </c>
      <c r="AD240" s="7781">
        <v>45772</v>
      </c>
      <c r="AE240" s="7736">
        <v>24769</v>
      </c>
      <c r="AF240" s="7723">
        <v>150000</v>
      </c>
      <c r="AG240" s="7721">
        <f>(AF240-Y240*1000)</f>
        <v>0</v>
      </c>
      <c r="AH240" s="7752">
        <f>(AF240*AB240/1000)</f>
        <v>59700</v>
      </c>
      <c r="AI240" s="7752">
        <f t="shared" si="45"/>
        <v>1492.5</v>
      </c>
      <c r="AJ240" s="8113">
        <v>2.5</v>
      </c>
      <c r="AK240" s="7949"/>
    </row>
    <row r="241" spans="2:37">
      <c r="B241" s="7782"/>
      <c r="C241" s="7782"/>
      <c r="D241" s="7782"/>
      <c r="E241" s="7782"/>
      <c r="F241" s="7782"/>
      <c r="G241" s="7782"/>
      <c r="H241" s="7782"/>
      <c r="I241" s="7782"/>
      <c r="J241" s="7782"/>
      <c r="K241" s="7782"/>
      <c r="L241" s="7782"/>
      <c r="M241" s="7782"/>
      <c r="N241" s="7782"/>
      <c r="O241" s="7782"/>
      <c r="P241" s="7782"/>
      <c r="Q241" s="7782"/>
      <c r="R241" s="7782"/>
      <c r="S241" s="7730"/>
      <c r="T241" s="7782"/>
      <c r="U241" s="7996" t="s">
        <v>1792</v>
      </c>
      <c r="V241" s="7714">
        <v>20</v>
      </c>
      <c r="W241" s="7714" t="s">
        <v>36</v>
      </c>
      <c r="X241" s="7745">
        <v>45764</v>
      </c>
      <c r="Y241" s="7728">
        <v>400</v>
      </c>
      <c r="Z241" s="7717" t="s">
        <v>35</v>
      </c>
      <c r="AA241" s="7717">
        <f>(Y241)</f>
        <v>400</v>
      </c>
      <c r="AB241" s="7718">
        <v>166.2</v>
      </c>
      <c r="AC241" s="7746">
        <v>45764</v>
      </c>
      <c r="AD241" s="7781">
        <v>45798</v>
      </c>
      <c r="AE241" s="7736">
        <v>24893</v>
      </c>
      <c r="AF241" s="7723">
        <v>420000</v>
      </c>
      <c r="AG241" s="7721">
        <f>(AF241-Y241*1000)</f>
        <v>20000</v>
      </c>
      <c r="AH241" s="7752">
        <f>(AF241*AB241/1000)</f>
        <v>69804</v>
      </c>
      <c r="AI241" s="7752">
        <f t="shared" si="45"/>
        <v>1745.1000000000001</v>
      </c>
      <c r="AJ241" s="8113">
        <v>2.5</v>
      </c>
      <c r="AK241" s="7949"/>
    </row>
    <row r="242" spans="2:37" ht="18" thickBot="1">
      <c r="B242" s="7652" t="s">
        <v>1686</v>
      </c>
      <c r="C242" s="7653"/>
      <c r="D242" s="7650"/>
      <c r="E242" s="7650"/>
      <c r="F242" s="7650"/>
      <c r="G242" s="7650"/>
      <c r="H242" s="7650"/>
      <c r="I242" s="7650"/>
      <c r="J242" s="7650"/>
      <c r="K242" s="7650"/>
      <c r="L242" s="7650"/>
      <c r="M242" s="7650"/>
      <c r="N242" s="7650"/>
      <c r="O242" s="7650"/>
      <c r="P242" s="7650"/>
      <c r="Q242" s="7650"/>
      <c r="R242" s="7650"/>
      <c r="S242" s="7730"/>
      <c r="T242" s="7782"/>
      <c r="U242" s="7712" t="s">
        <v>1791</v>
      </c>
      <c r="V242" s="7714">
        <v>21</v>
      </c>
      <c r="W242" s="7714" t="s">
        <v>36</v>
      </c>
      <c r="X242" s="7745">
        <v>45764</v>
      </c>
      <c r="Y242" s="8512">
        <v>100</v>
      </c>
      <c r="Z242" s="7717" t="s">
        <v>35</v>
      </c>
      <c r="AA242" s="7717">
        <v>105</v>
      </c>
      <c r="AB242" s="7718">
        <v>232.1</v>
      </c>
      <c r="AC242" s="7746">
        <v>45764</v>
      </c>
      <c r="AD242" s="7781">
        <v>45798</v>
      </c>
      <c r="AE242" s="7736">
        <v>24893</v>
      </c>
      <c r="AF242" s="7723">
        <v>132000</v>
      </c>
      <c r="AG242" s="7721">
        <f>(AF242-Y242*1000)</f>
        <v>32000</v>
      </c>
      <c r="AH242" s="7752">
        <f>(AF242*AB242/1000)</f>
        <v>30637.200000000001</v>
      </c>
      <c r="AI242" s="7752">
        <f t="shared" si="45"/>
        <v>765.93000000000006</v>
      </c>
      <c r="AJ242" s="8113">
        <v>2.5</v>
      </c>
      <c r="AK242" s="7949"/>
    </row>
    <row r="243" spans="2:37">
      <c r="B243" s="7656"/>
      <c r="C243" s="7656"/>
      <c r="D243" s="7656"/>
      <c r="E243" s="7656" t="s">
        <v>14</v>
      </c>
      <c r="F243" s="7656" t="s">
        <v>12</v>
      </c>
      <c r="G243" s="7656"/>
      <c r="H243" s="7656"/>
      <c r="I243" s="7656"/>
      <c r="J243" s="7656" t="s">
        <v>15</v>
      </c>
      <c r="K243" s="7656" t="s">
        <v>12</v>
      </c>
      <c r="L243" s="7656" t="s">
        <v>12</v>
      </c>
      <c r="M243" s="7656"/>
      <c r="N243" s="7656"/>
      <c r="O243" s="7656"/>
      <c r="P243" s="7656"/>
      <c r="Q243" s="7656" t="s">
        <v>0</v>
      </c>
      <c r="R243" s="7656"/>
      <c r="S243" s="7656"/>
      <c r="T243" s="7782"/>
      <c r="U243" s="8287" t="s">
        <v>1792</v>
      </c>
      <c r="V243" s="8043">
        <v>22</v>
      </c>
      <c r="W243" s="8043" t="s">
        <v>36</v>
      </c>
      <c r="X243" s="8370">
        <v>45807</v>
      </c>
      <c r="Y243" s="8567">
        <v>200</v>
      </c>
      <c r="Z243" s="8047" t="s">
        <v>35</v>
      </c>
      <c r="AA243" s="8047">
        <v>200</v>
      </c>
      <c r="AB243" s="8106">
        <v>170.9</v>
      </c>
      <c r="AC243" s="8107">
        <v>45824</v>
      </c>
      <c r="AD243" s="8374">
        <v>45457</v>
      </c>
      <c r="AE243" s="8369">
        <v>25002</v>
      </c>
      <c r="AF243" s="8050">
        <v>200000</v>
      </c>
      <c r="AG243" s="8048">
        <f>(AF243-Y243*1000)</f>
        <v>0</v>
      </c>
      <c r="AH243" s="8108">
        <f>(AF243*AB243/1000)</f>
        <v>34180</v>
      </c>
      <c r="AI243" s="8108">
        <f t="shared" si="45"/>
        <v>854.5</v>
      </c>
      <c r="AJ243" s="8479">
        <v>2.5</v>
      </c>
      <c r="AK243" s="7949"/>
    </row>
    <row r="244" spans="2:37">
      <c r="B244" s="7660" t="s">
        <v>3</v>
      </c>
      <c r="C244" s="7660" t="s">
        <v>4</v>
      </c>
      <c r="D244" s="7660" t="s">
        <v>18</v>
      </c>
      <c r="E244" s="7660" t="s">
        <v>19</v>
      </c>
      <c r="F244" s="7660" t="s">
        <v>19</v>
      </c>
      <c r="G244" s="7660" t="s">
        <v>20</v>
      </c>
      <c r="H244" s="7660" t="s">
        <v>21</v>
      </c>
      <c r="I244" s="7660" t="s">
        <v>1559</v>
      </c>
      <c r="J244" s="7660" t="s">
        <v>22</v>
      </c>
      <c r="K244" s="7660" t="s">
        <v>23</v>
      </c>
      <c r="L244" s="7660" t="s">
        <v>23</v>
      </c>
      <c r="M244" s="7660" t="s">
        <v>1227</v>
      </c>
      <c r="N244" s="7660" t="s">
        <v>20</v>
      </c>
      <c r="O244" s="7660" t="s">
        <v>25</v>
      </c>
      <c r="P244" s="7660" t="s">
        <v>0</v>
      </c>
      <c r="Q244" s="7660" t="s">
        <v>1363</v>
      </c>
      <c r="R244" s="7660" t="s">
        <v>1388</v>
      </c>
      <c r="S244" s="7660" t="s">
        <v>26</v>
      </c>
      <c r="T244" s="7782"/>
      <c r="U244" s="8176" t="s">
        <v>1791</v>
      </c>
      <c r="V244" s="8043">
        <v>23</v>
      </c>
      <c r="W244" s="8043" t="s">
        <v>36</v>
      </c>
      <c r="X244" s="8370">
        <v>45807</v>
      </c>
      <c r="Y244" s="8513">
        <v>100</v>
      </c>
      <c r="Z244" s="8047" t="s">
        <v>35</v>
      </c>
      <c r="AA244" s="8047">
        <v>100</v>
      </c>
      <c r="AB244" s="8106">
        <v>238.6</v>
      </c>
      <c r="AC244" s="8107">
        <v>45824</v>
      </c>
      <c r="AD244" s="8374">
        <v>45822</v>
      </c>
      <c r="AE244" s="8369">
        <v>25002</v>
      </c>
      <c r="AF244" s="8050">
        <v>100000</v>
      </c>
      <c r="AG244" s="8048">
        <f>(AF244-Y244*1000)</f>
        <v>0</v>
      </c>
      <c r="AH244" s="8108">
        <f>(AF244*AB244/1000)</f>
        <v>23860</v>
      </c>
      <c r="AI244" s="8108">
        <f t="shared" si="45"/>
        <v>596.5</v>
      </c>
      <c r="AJ244" s="8479">
        <v>2.5</v>
      </c>
      <c r="AK244" s="7949"/>
    </row>
    <row r="245" spans="2:37" ht="15" thickBot="1">
      <c r="B245" s="7665"/>
      <c r="C245" s="7665"/>
      <c r="D245" s="7665"/>
      <c r="E245" s="7665" t="s">
        <v>3</v>
      </c>
      <c r="F245" s="7665" t="s">
        <v>18</v>
      </c>
      <c r="G245" s="7665"/>
      <c r="H245" s="7665"/>
      <c r="I245" s="7665"/>
      <c r="J245" s="7665" t="s">
        <v>21</v>
      </c>
      <c r="K245" s="7665" t="s">
        <v>27</v>
      </c>
      <c r="L245" s="7665" t="s">
        <v>28</v>
      </c>
      <c r="M245" s="7665"/>
      <c r="N245" s="7665"/>
      <c r="O245" s="7665"/>
      <c r="P245" s="7665"/>
      <c r="Q245" s="7665" t="s">
        <v>11</v>
      </c>
      <c r="R245" s="7665"/>
      <c r="S245" s="7665"/>
      <c r="T245" s="7782"/>
      <c r="U245" s="7865"/>
      <c r="V245" s="7789"/>
      <c r="W245" s="7789"/>
      <c r="X245" s="7790"/>
      <c r="Y245" s="8351"/>
      <c r="Z245" s="7788"/>
      <c r="AA245" s="7788"/>
      <c r="AB245" s="7869"/>
      <c r="AC245" s="7792"/>
      <c r="AD245" s="8336"/>
      <c r="AE245" s="7794"/>
      <c r="AF245" s="7872"/>
      <c r="AG245" s="7795"/>
      <c r="AH245" s="7875"/>
      <c r="AI245" s="7875"/>
      <c r="AJ245" s="8341"/>
      <c r="AK245" s="7949"/>
    </row>
    <row r="246" spans="2:37">
      <c r="B246" s="8485" t="s">
        <v>792</v>
      </c>
      <c r="C246" s="7803" t="s">
        <v>1766</v>
      </c>
      <c r="D246" s="7736">
        <v>566</v>
      </c>
      <c r="E246" s="7714" t="s">
        <v>796</v>
      </c>
      <c r="F246" s="7745">
        <v>45870</v>
      </c>
      <c r="G246" s="7753">
        <v>14</v>
      </c>
      <c r="H246" s="7761" t="s">
        <v>35</v>
      </c>
      <c r="I246" s="7717">
        <f>(G246*1000/500)</f>
        <v>28</v>
      </c>
      <c r="J246" s="7754">
        <v>615</v>
      </c>
      <c r="K246" s="7746">
        <v>45875</v>
      </c>
      <c r="L246" s="7781">
        <v>45877</v>
      </c>
      <c r="M246" s="7736">
        <v>25260</v>
      </c>
      <c r="N246" s="7755">
        <v>14000</v>
      </c>
      <c r="O246" s="7721">
        <f t="shared" ref="O246:O252" si="46">(N246-G246*1000)</f>
        <v>0</v>
      </c>
      <c r="P246" s="7756">
        <f t="shared" ref="P246:P251" si="47">(N246*J246/1000)</f>
        <v>8610</v>
      </c>
      <c r="Q246" s="7756">
        <f t="shared" ref="Q246:Q265" si="48">(P246*0.05)</f>
        <v>430.5</v>
      </c>
      <c r="R246" s="7723">
        <v>5</v>
      </c>
      <c r="S246" s="8070" t="s">
        <v>8</v>
      </c>
      <c r="T246" s="7782"/>
      <c r="U246" s="7997"/>
      <c r="V246" s="7789"/>
      <c r="W246" s="7789"/>
      <c r="X246" s="7790"/>
      <c r="Y246" s="7789"/>
      <c r="Z246" s="7788"/>
      <c r="AA246" s="7788"/>
      <c r="AB246" s="7869"/>
      <c r="AC246" s="7792"/>
      <c r="AD246" s="8336"/>
      <c r="AE246" s="7794"/>
      <c r="AF246" s="7872"/>
      <c r="AG246" s="7795"/>
      <c r="AH246" s="7875"/>
      <c r="AI246" s="7875"/>
      <c r="AJ246" s="8341"/>
      <c r="AK246" s="7949"/>
    </row>
    <row r="247" spans="2:37">
      <c r="B247" s="7925" t="s">
        <v>792</v>
      </c>
      <c r="C247" s="7714" t="s">
        <v>1764</v>
      </c>
      <c r="D247" s="7714">
        <v>567</v>
      </c>
      <c r="E247" s="7714" t="s">
        <v>796</v>
      </c>
      <c r="F247" s="7745">
        <v>45870</v>
      </c>
      <c r="G247" s="7751">
        <v>220</v>
      </c>
      <c r="H247" s="7717" t="s">
        <v>35</v>
      </c>
      <c r="I247" s="7717">
        <f>(G247*1000/500)</f>
        <v>440</v>
      </c>
      <c r="J247" s="7718">
        <v>544</v>
      </c>
      <c r="K247" s="7746">
        <v>45875</v>
      </c>
      <c r="L247" s="7781">
        <v>45877</v>
      </c>
      <c r="M247" s="7736">
        <v>25260</v>
      </c>
      <c r="N247" s="7723">
        <v>220000</v>
      </c>
      <c r="O247" s="7721">
        <f t="shared" si="46"/>
        <v>0</v>
      </c>
      <c r="P247" s="7752">
        <f t="shared" si="47"/>
        <v>119680</v>
      </c>
      <c r="Q247" s="7752">
        <f t="shared" si="48"/>
        <v>5984</v>
      </c>
      <c r="R247" s="7723">
        <v>5</v>
      </c>
      <c r="S247" s="8138" t="s">
        <v>8</v>
      </c>
      <c r="T247" s="7782"/>
      <c r="U247" s="7997"/>
      <c r="V247" s="7789"/>
      <c r="W247" s="7789"/>
      <c r="X247" s="7790"/>
      <c r="Y247" s="7789"/>
      <c r="Z247" s="7788"/>
      <c r="AA247" s="7788"/>
      <c r="AB247" s="7869"/>
      <c r="AC247" s="7792"/>
      <c r="AD247" s="8336"/>
      <c r="AE247" s="7794"/>
      <c r="AF247" s="7872"/>
      <c r="AG247" s="7795"/>
      <c r="AH247" s="7875"/>
      <c r="AI247" s="7875"/>
      <c r="AJ247" s="8341"/>
      <c r="AK247" s="7949"/>
    </row>
    <row r="248" spans="2:37">
      <c r="B248" s="7925" t="s">
        <v>792</v>
      </c>
      <c r="C248" s="7714" t="s">
        <v>1765</v>
      </c>
      <c r="D248" s="7813">
        <v>568</v>
      </c>
      <c r="E248" s="7714" t="s">
        <v>796</v>
      </c>
      <c r="F248" s="7745">
        <v>45870</v>
      </c>
      <c r="G248" s="7814">
        <v>2.5</v>
      </c>
      <c r="H248" s="7717" t="s">
        <v>35</v>
      </c>
      <c r="I248" s="7717">
        <f>(G248*1000/500)</f>
        <v>5</v>
      </c>
      <c r="J248" s="7815">
        <v>655</v>
      </c>
      <c r="K248" s="7746">
        <v>45875</v>
      </c>
      <c r="L248" s="7781">
        <v>45877</v>
      </c>
      <c r="M248" s="7736">
        <v>25260</v>
      </c>
      <c r="N248" s="7817">
        <v>2500</v>
      </c>
      <c r="O248" s="7721">
        <f t="shared" si="46"/>
        <v>0</v>
      </c>
      <c r="P248" s="7818">
        <f t="shared" si="47"/>
        <v>1637.5</v>
      </c>
      <c r="Q248" s="7818">
        <f t="shared" si="48"/>
        <v>81.875</v>
      </c>
      <c r="R248" s="7723">
        <v>5</v>
      </c>
      <c r="S248" s="8138" t="s">
        <v>8</v>
      </c>
      <c r="T248" s="7782"/>
      <c r="U248" s="7997"/>
      <c r="V248" s="7789"/>
      <c r="W248" s="7789"/>
      <c r="X248" s="7790"/>
      <c r="Y248" s="7789"/>
      <c r="Z248" s="7788"/>
      <c r="AA248" s="7788"/>
      <c r="AB248" s="7869"/>
      <c r="AC248" s="7792"/>
      <c r="AD248" s="8336"/>
      <c r="AE248" s="7794"/>
      <c r="AF248" s="7872"/>
      <c r="AG248" s="7795"/>
      <c r="AH248" s="7875"/>
      <c r="AI248" s="7875"/>
      <c r="AJ248" s="8341"/>
      <c r="AK248" s="7949"/>
    </row>
    <row r="249" spans="2:37">
      <c r="B249" s="7925" t="s">
        <v>792</v>
      </c>
      <c r="C249" s="8540" t="s">
        <v>1769</v>
      </c>
      <c r="D249" s="7714">
        <v>569</v>
      </c>
      <c r="E249" s="7714" t="s">
        <v>796</v>
      </c>
      <c r="F249" s="7745">
        <v>45870</v>
      </c>
      <c r="G249" s="7751">
        <v>30</v>
      </c>
      <c r="H249" s="7717" t="s">
        <v>35</v>
      </c>
      <c r="I249" s="7717">
        <f>(G249*1000/400)</f>
        <v>75</v>
      </c>
      <c r="J249" s="7718">
        <v>1328</v>
      </c>
      <c r="K249" s="7746">
        <v>45875</v>
      </c>
      <c r="L249" s="7781">
        <v>45877</v>
      </c>
      <c r="M249" s="7736">
        <v>25260</v>
      </c>
      <c r="N249" s="7723">
        <v>30000</v>
      </c>
      <c r="O249" s="7721">
        <f t="shared" si="46"/>
        <v>0</v>
      </c>
      <c r="P249" s="7752">
        <f t="shared" si="47"/>
        <v>39840</v>
      </c>
      <c r="Q249" s="7752">
        <f t="shared" si="48"/>
        <v>1992</v>
      </c>
      <c r="R249" s="7723">
        <v>5</v>
      </c>
      <c r="S249" s="8138" t="s">
        <v>8</v>
      </c>
      <c r="T249" s="7782"/>
      <c r="U249" s="7959"/>
      <c r="V249" s="7960"/>
      <c r="W249" s="7960"/>
      <c r="X249" s="7960"/>
      <c r="Y249" s="7960"/>
      <c r="Z249" s="7960"/>
      <c r="AA249" s="7960"/>
      <c r="AB249" s="7960"/>
      <c r="AC249" s="7743"/>
      <c r="AD249" s="7743"/>
      <c r="AE249" s="7743"/>
      <c r="AF249" s="8117"/>
      <c r="AG249" s="8117"/>
      <c r="AH249" s="7743"/>
      <c r="AI249" s="7743"/>
      <c r="AJ249" s="7743"/>
      <c r="AK249" s="7949"/>
    </row>
    <row r="250" spans="2:37" ht="15" thickBot="1">
      <c r="B250" s="7925" t="s">
        <v>792</v>
      </c>
      <c r="C250" s="7714" t="s">
        <v>1767</v>
      </c>
      <c r="D250" s="7717">
        <v>570</v>
      </c>
      <c r="E250" s="7714" t="s">
        <v>796</v>
      </c>
      <c r="F250" s="7745">
        <v>45870</v>
      </c>
      <c r="G250" s="7735">
        <v>30</v>
      </c>
      <c r="H250" s="7717" t="s">
        <v>35</v>
      </c>
      <c r="I250" s="7717">
        <f>(G250*1000/500)</f>
        <v>60</v>
      </c>
      <c r="J250" s="7722">
        <v>427</v>
      </c>
      <c r="K250" s="7746">
        <v>45875</v>
      </c>
      <c r="L250" s="7781">
        <v>45877</v>
      </c>
      <c r="M250" s="7736">
        <v>25260</v>
      </c>
      <c r="N250" s="7721">
        <v>30000</v>
      </c>
      <c r="O250" s="7721">
        <f t="shared" si="46"/>
        <v>0</v>
      </c>
      <c r="P250" s="7722">
        <f t="shared" si="47"/>
        <v>12810</v>
      </c>
      <c r="Q250" s="7722">
        <f t="shared" si="48"/>
        <v>640.5</v>
      </c>
      <c r="R250" s="7748">
        <v>5</v>
      </c>
      <c r="S250" s="8138" t="s">
        <v>8</v>
      </c>
      <c r="T250" s="7782"/>
      <c r="U250" s="8118"/>
      <c r="V250" s="8119"/>
      <c r="W250" s="8119"/>
      <c r="X250" s="8119"/>
      <c r="Y250" s="8119"/>
      <c r="Z250" s="8119"/>
      <c r="AA250" s="8119"/>
      <c r="AB250" s="8119"/>
      <c r="AC250" s="8120"/>
      <c r="AD250" s="8120"/>
      <c r="AE250" s="8120"/>
      <c r="AF250" s="8121"/>
      <c r="AG250" s="8121"/>
      <c r="AH250" s="8120"/>
      <c r="AI250" s="8120"/>
      <c r="AJ250" s="7777"/>
      <c r="AK250" s="8122"/>
    </row>
    <row r="251" spans="2:37">
      <c r="B251" s="7925" t="s">
        <v>792</v>
      </c>
      <c r="C251" s="7717" t="s">
        <v>1768</v>
      </c>
      <c r="D251" s="7717">
        <v>571</v>
      </c>
      <c r="E251" s="7714" t="s">
        <v>796</v>
      </c>
      <c r="F251" s="7745">
        <v>45870</v>
      </c>
      <c r="G251" s="7735">
        <v>18</v>
      </c>
      <c r="H251" s="7717" t="s">
        <v>35</v>
      </c>
      <c r="I251" s="7717">
        <f>(G251*1000/400)</f>
        <v>45</v>
      </c>
      <c r="J251" s="7722">
        <v>1328</v>
      </c>
      <c r="K251" s="7746">
        <v>45875</v>
      </c>
      <c r="L251" s="7781">
        <v>45877</v>
      </c>
      <c r="M251" s="7736">
        <v>25260</v>
      </c>
      <c r="N251" s="7721">
        <v>18000</v>
      </c>
      <c r="O251" s="7721">
        <f t="shared" si="46"/>
        <v>0</v>
      </c>
      <c r="P251" s="7722">
        <f t="shared" si="47"/>
        <v>23904</v>
      </c>
      <c r="Q251" s="7722">
        <f t="shared" si="48"/>
        <v>1195.2</v>
      </c>
      <c r="R251" s="7748">
        <v>5</v>
      </c>
      <c r="S251" s="8138" t="s">
        <v>8</v>
      </c>
      <c r="T251" s="7782"/>
      <c r="U251" s="8018"/>
      <c r="V251" s="8018"/>
      <c r="W251" s="8018"/>
      <c r="X251" s="8019"/>
      <c r="Y251" s="8019"/>
      <c r="Z251" s="8019"/>
      <c r="AA251" s="8019"/>
      <c r="AB251" s="8019"/>
      <c r="AC251" s="8019"/>
      <c r="AD251" s="8019"/>
      <c r="AE251" s="8019"/>
      <c r="AF251" s="8123"/>
      <c r="AG251" s="8123"/>
      <c r="AH251" s="8019"/>
      <c r="AI251" s="8019"/>
      <c r="AJ251" s="7649"/>
      <c r="AK251" s="8019"/>
    </row>
    <row r="252" spans="2:37">
      <c r="B252" s="7750" t="s">
        <v>792</v>
      </c>
      <c r="C252" s="7717" t="s">
        <v>1770</v>
      </c>
      <c r="D252" s="7717">
        <v>572</v>
      </c>
      <c r="E252" s="7714" t="s">
        <v>796</v>
      </c>
      <c r="F252" s="7745">
        <v>45870</v>
      </c>
      <c r="G252" s="7735">
        <v>8</v>
      </c>
      <c r="H252" s="7717" t="s">
        <v>35</v>
      </c>
      <c r="I252" s="7761">
        <f>(G252*1000/400)</f>
        <v>20</v>
      </c>
      <c r="J252" s="7722">
        <v>1328</v>
      </c>
      <c r="K252" s="7746">
        <v>45875</v>
      </c>
      <c r="L252" s="7781">
        <v>45877</v>
      </c>
      <c r="M252" s="7736">
        <v>25260</v>
      </c>
      <c r="N252" s="7721">
        <v>8000</v>
      </c>
      <c r="O252" s="7721">
        <f t="shared" si="46"/>
        <v>0</v>
      </c>
      <c r="P252" s="7722">
        <f>(J252*G252)</f>
        <v>10624</v>
      </c>
      <c r="Q252" s="7722">
        <f t="shared" si="48"/>
        <v>531.20000000000005</v>
      </c>
      <c r="R252" s="7748">
        <v>5</v>
      </c>
      <c r="S252" s="8138" t="s">
        <v>8</v>
      </c>
      <c r="T252" s="7782"/>
      <c r="U252" s="7839"/>
      <c r="V252" s="8018"/>
      <c r="W252" s="8018"/>
      <c r="X252" s="8019"/>
      <c r="Y252" s="8019"/>
      <c r="Z252" s="8019"/>
      <c r="AA252" s="8019"/>
      <c r="AB252" s="8019"/>
      <c r="AC252" s="8019"/>
      <c r="AD252" s="8019"/>
      <c r="AE252" s="8019"/>
      <c r="AF252" s="8019"/>
      <c r="AG252" s="8019"/>
      <c r="AH252" s="8019"/>
      <c r="AI252" s="8019"/>
      <c r="AJ252" s="8019"/>
      <c r="AK252" s="8019"/>
    </row>
    <row r="253" spans="2:37" ht="18" thickBot="1">
      <c r="B253" s="8724" t="s">
        <v>1543</v>
      </c>
      <c r="C253" s="8372" t="s">
        <v>1774</v>
      </c>
      <c r="D253" s="8398">
        <v>78</v>
      </c>
      <c r="E253" s="8043"/>
      <c r="F253" s="8104">
        <v>45842</v>
      </c>
      <c r="G253" s="8599">
        <v>75</v>
      </c>
      <c r="H253" s="8372" t="s">
        <v>35</v>
      </c>
      <c r="I253" s="8372">
        <v>187.5</v>
      </c>
      <c r="J253" s="8045">
        <v>1350</v>
      </c>
      <c r="K253" s="8107">
        <v>45887</v>
      </c>
      <c r="L253" s="8374">
        <v>45884</v>
      </c>
      <c r="M253" s="8369">
        <v>25270</v>
      </c>
      <c r="N253" s="8048">
        <v>76000</v>
      </c>
      <c r="O253" s="8048">
        <f>(N253-G253*1000)</f>
        <v>1000</v>
      </c>
      <c r="P253" s="8049">
        <f>(N253*J253/1000)</f>
        <v>102600</v>
      </c>
      <c r="Q253" s="8049">
        <f t="shared" si="48"/>
        <v>5130</v>
      </c>
      <c r="R253" s="8050">
        <v>5</v>
      </c>
      <c r="S253" s="8138" t="s">
        <v>8</v>
      </c>
      <c r="T253" s="7782"/>
      <c r="U253" s="8754" t="s">
        <v>792</v>
      </c>
      <c r="V253" s="8754"/>
      <c r="W253" s="8754"/>
      <c r="X253" s="8754"/>
      <c r="Y253" s="8754"/>
      <c r="Z253" s="8754"/>
      <c r="AA253" s="8754"/>
      <c r="AB253" s="8754"/>
      <c r="AC253" s="8754"/>
      <c r="AD253" s="8754"/>
      <c r="AE253" s="8754"/>
      <c r="AF253" s="8754"/>
      <c r="AG253" s="8754"/>
      <c r="AH253" s="8754"/>
      <c r="AI253" s="8754"/>
      <c r="AJ253" s="8754"/>
      <c r="AK253" s="8754"/>
    </row>
    <row r="254" spans="2:37">
      <c r="B254" s="7750" t="s">
        <v>471</v>
      </c>
      <c r="C254" s="7717" t="s">
        <v>1385</v>
      </c>
      <c r="D254" s="7950">
        <v>90</v>
      </c>
      <c r="E254" s="7736" t="s">
        <v>36</v>
      </c>
      <c r="F254" s="7734">
        <v>45845</v>
      </c>
      <c r="G254" s="8539">
        <v>20</v>
      </c>
      <c r="H254" s="7761" t="s">
        <v>35</v>
      </c>
      <c r="I254" s="7950">
        <f>(N254/500)</f>
        <v>40</v>
      </c>
      <c r="J254" s="7762">
        <v>571</v>
      </c>
      <c r="K254" s="7746">
        <v>45884</v>
      </c>
      <c r="L254" s="7781">
        <v>45891</v>
      </c>
      <c r="M254" s="7736">
        <v>25327</v>
      </c>
      <c r="N254" s="7755">
        <v>20000</v>
      </c>
      <c r="O254" s="7878">
        <f>(N254-G254*1000)</f>
        <v>0</v>
      </c>
      <c r="P254" s="7756">
        <f>(N254*J254/1000)</f>
        <v>11420</v>
      </c>
      <c r="Q254" s="7756">
        <f t="shared" si="48"/>
        <v>571</v>
      </c>
      <c r="R254" s="7736">
        <v>5</v>
      </c>
      <c r="S254" s="7749"/>
      <c r="T254" s="7782"/>
      <c r="U254" s="8751" t="s">
        <v>4</v>
      </c>
      <c r="V254" s="8755" t="s">
        <v>18</v>
      </c>
      <c r="W254" s="7662" t="s">
        <v>14</v>
      </c>
      <c r="X254" s="7662" t="s">
        <v>12</v>
      </c>
      <c r="Y254" s="7662"/>
      <c r="Z254" s="7662"/>
      <c r="AA254" s="7662"/>
      <c r="AB254" s="7662" t="s">
        <v>15</v>
      </c>
      <c r="AC254" s="7662" t="s">
        <v>12</v>
      </c>
      <c r="AD254" s="7662" t="s">
        <v>12</v>
      </c>
      <c r="AE254" s="7662"/>
      <c r="AF254" s="7662"/>
      <c r="AG254" s="7662"/>
      <c r="AH254" s="7662"/>
      <c r="AI254" s="7662" t="s">
        <v>0</v>
      </c>
      <c r="AJ254" s="7663"/>
      <c r="AK254" s="7664"/>
    </row>
    <row r="255" spans="2:37">
      <c r="B255" s="8103" t="s">
        <v>1818</v>
      </c>
      <c r="C255" s="8047" t="s">
        <v>1838</v>
      </c>
      <c r="D255" s="8398">
        <v>8</v>
      </c>
      <c r="E255" s="8369" t="s">
        <v>796</v>
      </c>
      <c r="F255" s="8566">
        <v>45866</v>
      </c>
      <c r="G255" s="8728">
        <v>25</v>
      </c>
      <c r="H255" s="8372" t="s">
        <v>35</v>
      </c>
      <c r="I255" s="8372">
        <f>(G255*1000/500)</f>
        <v>50</v>
      </c>
      <c r="J255" s="8045">
        <v>526.20000000000005</v>
      </c>
      <c r="K255" s="8107">
        <v>45883</v>
      </c>
      <c r="L255" s="8374">
        <v>45881</v>
      </c>
      <c r="M255" s="8372">
        <v>25272</v>
      </c>
      <c r="N255" s="8490">
        <v>25000</v>
      </c>
      <c r="O255" s="8490">
        <f>(N255-G255*1000)</f>
        <v>0</v>
      </c>
      <c r="P255" s="8181">
        <f>(N255*J255/1000)</f>
        <v>13155.000000000002</v>
      </c>
      <c r="Q255" s="8045">
        <f t="shared" si="48"/>
        <v>657.75000000000011</v>
      </c>
      <c r="R255" s="8369">
        <v>5</v>
      </c>
      <c r="S255" s="7749"/>
      <c r="T255" s="7782"/>
      <c r="U255" s="8752"/>
      <c r="V255" s="8756"/>
      <c r="W255" s="7667" t="s">
        <v>19</v>
      </c>
      <c r="X255" s="7667" t="s">
        <v>19</v>
      </c>
      <c r="Y255" s="7667" t="s">
        <v>20</v>
      </c>
      <c r="Z255" s="7667" t="s">
        <v>21</v>
      </c>
      <c r="AA255" s="7667" t="s">
        <v>1559</v>
      </c>
      <c r="AB255" s="7667" t="s">
        <v>22</v>
      </c>
      <c r="AC255" s="7667" t="s">
        <v>23</v>
      </c>
      <c r="AD255" s="7667" t="s">
        <v>23</v>
      </c>
      <c r="AE255" s="7667" t="s">
        <v>24</v>
      </c>
      <c r="AF255" s="7667" t="s">
        <v>20</v>
      </c>
      <c r="AG255" s="7667" t="s">
        <v>25</v>
      </c>
      <c r="AH255" s="7667" t="s">
        <v>0</v>
      </c>
      <c r="AI255" s="7667" t="s">
        <v>1363</v>
      </c>
      <c r="AJ255" s="7668" t="s">
        <v>1388</v>
      </c>
      <c r="AK255" s="7669" t="s">
        <v>26</v>
      </c>
    </row>
    <row r="256" spans="2:37" ht="15" thickBot="1">
      <c r="B256" s="8103" t="s">
        <v>1818</v>
      </c>
      <c r="C256" s="8372" t="s">
        <v>1547</v>
      </c>
      <c r="D256" s="8398">
        <v>9</v>
      </c>
      <c r="E256" s="8369" t="s">
        <v>796</v>
      </c>
      <c r="F256" s="8566">
        <v>45866</v>
      </c>
      <c r="G256" s="8728">
        <v>52</v>
      </c>
      <c r="H256" s="8372" t="s">
        <v>35</v>
      </c>
      <c r="I256" s="8372">
        <v>130</v>
      </c>
      <c r="J256" s="8045">
        <v>993.4</v>
      </c>
      <c r="K256" s="8107">
        <v>45883</v>
      </c>
      <c r="L256" s="8374">
        <v>45881</v>
      </c>
      <c r="M256" s="8372">
        <v>25272</v>
      </c>
      <c r="N256" s="8490">
        <v>52000</v>
      </c>
      <c r="O256" s="8490">
        <f>(N256-G256*1000)</f>
        <v>0</v>
      </c>
      <c r="P256" s="8181">
        <f>(N256*J256/1000)</f>
        <v>51656.800000000003</v>
      </c>
      <c r="Q256" s="8045">
        <f t="shared" si="48"/>
        <v>2582.84</v>
      </c>
      <c r="R256" s="8369">
        <v>5</v>
      </c>
      <c r="S256" s="7711"/>
      <c r="T256" s="7782"/>
      <c r="U256" s="8753"/>
      <c r="V256" s="8757"/>
      <c r="W256" s="7686" t="s">
        <v>3</v>
      </c>
      <c r="X256" s="7686" t="s">
        <v>18</v>
      </c>
      <c r="Y256" s="7686"/>
      <c r="Z256" s="7686"/>
      <c r="AA256" s="7686"/>
      <c r="AB256" s="7686" t="s">
        <v>21</v>
      </c>
      <c r="AC256" s="7686" t="s">
        <v>27</v>
      </c>
      <c r="AD256" s="7686" t="s">
        <v>28</v>
      </c>
      <c r="AE256" s="7686"/>
      <c r="AF256" s="7686"/>
      <c r="AG256" s="7686"/>
      <c r="AH256" s="7686"/>
      <c r="AI256" s="7686" t="s">
        <v>11</v>
      </c>
      <c r="AJ256" s="7687"/>
      <c r="AK256" s="7688"/>
    </row>
    <row r="257" spans="2:37">
      <c r="B257" s="7750" t="s">
        <v>1222</v>
      </c>
      <c r="C257" s="7717" t="s">
        <v>1547</v>
      </c>
      <c r="D257" s="7779">
        <v>17</v>
      </c>
      <c r="E257" s="7714" t="s">
        <v>796</v>
      </c>
      <c r="F257" s="7780">
        <v>45882</v>
      </c>
      <c r="G257" s="7760">
        <v>30</v>
      </c>
      <c r="H257" s="7717" t="s">
        <v>35</v>
      </c>
      <c r="I257" s="7717">
        <v>50</v>
      </c>
      <c r="J257" s="7722">
        <v>1078</v>
      </c>
      <c r="K257" s="7719">
        <v>45891</v>
      </c>
      <c r="L257" s="7720">
        <v>45891</v>
      </c>
      <c r="M257" s="7717">
        <v>25328</v>
      </c>
      <c r="N257" s="7721">
        <v>30000</v>
      </c>
      <c r="O257" s="7721">
        <f>(N257-G257*1000)</f>
        <v>0</v>
      </c>
      <c r="P257" s="7752">
        <f>(N257*J257/1000)</f>
        <v>32340</v>
      </c>
      <c r="Q257" s="7722">
        <f t="shared" si="48"/>
        <v>1617</v>
      </c>
      <c r="R257" s="7714">
        <v>5</v>
      </c>
      <c r="S257" s="7737" t="s">
        <v>1864</v>
      </c>
      <c r="T257" s="7782"/>
      <c r="U257" s="7992" t="s">
        <v>1770</v>
      </c>
      <c r="V257" s="7806">
        <v>496</v>
      </c>
      <c r="W257" s="7803" t="s">
        <v>36</v>
      </c>
      <c r="X257" s="7804">
        <v>45618</v>
      </c>
      <c r="Y257" s="8366">
        <v>17.600000000000001</v>
      </c>
      <c r="Z257" s="7806" t="s">
        <v>35</v>
      </c>
      <c r="AA257" s="8495">
        <f>(Y257*1000/400)</f>
        <v>44</v>
      </c>
      <c r="AB257" s="7916">
        <v>1328</v>
      </c>
      <c r="AC257" s="7808">
        <v>45625</v>
      </c>
      <c r="AD257" s="7895">
        <v>45662</v>
      </c>
      <c r="AE257" s="7803">
        <v>24004</v>
      </c>
      <c r="AF257" s="7896">
        <v>17600</v>
      </c>
      <c r="AG257" s="7896">
        <f t="shared" ref="AG257:AG320" si="49">(AF257-Y257*1000)</f>
        <v>0</v>
      </c>
      <c r="AH257" s="7916">
        <f>(AB257*Y257)</f>
        <v>23372.800000000003</v>
      </c>
      <c r="AI257" s="7916">
        <f t="shared" ref="AI257:AI320" si="50">(AH257*0.05)</f>
        <v>1168.6400000000001</v>
      </c>
      <c r="AJ257" s="8367">
        <v>5</v>
      </c>
      <c r="AK257" s="8061"/>
    </row>
    <row r="258" spans="2:37">
      <c r="B258" s="7925" t="s">
        <v>792</v>
      </c>
      <c r="C258" s="7736" t="s">
        <v>1766</v>
      </c>
      <c r="D258" s="7736">
        <v>573</v>
      </c>
      <c r="E258" s="7714" t="s">
        <v>796</v>
      </c>
      <c r="F258" s="7745">
        <v>45889</v>
      </c>
      <c r="G258" s="7753">
        <v>7.5</v>
      </c>
      <c r="H258" s="7761" t="s">
        <v>35</v>
      </c>
      <c r="I258" s="7717">
        <f>(G258*1000/500)</f>
        <v>15</v>
      </c>
      <c r="J258" s="7754">
        <v>615</v>
      </c>
      <c r="K258" s="7746">
        <v>45894</v>
      </c>
      <c r="L258" s="7781">
        <v>45891</v>
      </c>
      <c r="M258" s="7736">
        <v>25334</v>
      </c>
      <c r="N258" s="7755">
        <v>7500</v>
      </c>
      <c r="O258" s="7721">
        <f t="shared" ref="O258:O265" si="51">(N258-G258*1000)</f>
        <v>0</v>
      </c>
      <c r="P258" s="7756">
        <f t="shared" ref="P258:P263" si="52">(N258*J258/1000)</f>
        <v>4612.5</v>
      </c>
      <c r="Q258" s="7756">
        <f t="shared" si="48"/>
        <v>230.625</v>
      </c>
      <c r="R258" s="7723">
        <v>5</v>
      </c>
      <c r="S258" s="7737" t="s">
        <v>8</v>
      </c>
      <c r="T258" s="7782"/>
      <c r="U258" s="7712" t="s">
        <v>1764</v>
      </c>
      <c r="V258" s="7714">
        <v>498</v>
      </c>
      <c r="W258" s="7714" t="s">
        <v>36</v>
      </c>
      <c r="X258" s="7745">
        <v>45637</v>
      </c>
      <c r="Y258" s="7751">
        <v>105</v>
      </c>
      <c r="Z258" s="7717" t="s">
        <v>35</v>
      </c>
      <c r="AA258" s="8047">
        <f>(Y258*1000/500)</f>
        <v>210</v>
      </c>
      <c r="AB258" s="7718">
        <v>544</v>
      </c>
      <c r="AC258" s="7746">
        <v>45644</v>
      </c>
      <c r="AD258" s="7781">
        <v>45662</v>
      </c>
      <c r="AE258" s="7736">
        <v>24004</v>
      </c>
      <c r="AF258" s="7723">
        <v>105000</v>
      </c>
      <c r="AG258" s="7721">
        <f t="shared" si="49"/>
        <v>0</v>
      </c>
      <c r="AH258" s="7752">
        <f t="shared" ref="AH258:AH302" si="53">(AF258*AB258/1000)</f>
        <v>57120</v>
      </c>
      <c r="AI258" s="7752">
        <f t="shared" si="50"/>
        <v>2856</v>
      </c>
      <c r="AJ258" s="7723">
        <v>5</v>
      </c>
      <c r="AK258" s="7948"/>
    </row>
    <row r="259" spans="2:37">
      <c r="B259" s="7925" t="s">
        <v>792</v>
      </c>
      <c r="C259" s="7714" t="s">
        <v>1764</v>
      </c>
      <c r="D259" s="7714">
        <v>574</v>
      </c>
      <c r="E259" s="7714" t="s">
        <v>796</v>
      </c>
      <c r="F259" s="7745">
        <v>45889</v>
      </c>
      <c r="G259" s="7751">
        <v>60</v>
      </c>
      <c r="H259" s="7717" t="s">
        <v>35</v>
      </c>
      <c r="I259" s="7717">
        <f>(G259*1000/500)</f>
        <v>120</v>
      </c>
      <c r="J259" s="7718">
        <v>544</v>
      </c>
      <c r="K259" s="7746">
        <v>45894</v>
      </c>
      <c r="L259" s="7781">
        <v>45891</v>
      </c>
      <c r="M259" s="7736">
        <v>25334</v>
      </c>
      <c r="N259" s="7723">
        <v>69500</v>
      </c>
      <c r="O259" s="7721">
        <f t="shared" si="51"/>
        <v>9500</v>
      </c>
      <c r="P259" s="7752">
        <f t="shared" si="52"/>
        <v>37808</v>
      </c>
      <c r="Q259" s="7752">
        <f t="shared" si="48"/>
        <v>1890.4</v>
      </c>
      <c r="R259" s="7723">
        <v>5</v>
      </c>
      <c r="S259" s="7711" t="s">
        <v>8</v>
      </c>
      <c r="T259" s="7782"/>
      <c r="U259" s="8176" t="s">
        <v>1766</v>
      </c>
      <c r="V259" s="8369">
        <v>503</v>
      </c>
      <c r="W259" s="8043" t="s">
        <v>36</v>
      </c>
      <c r="X259" s="8370">
        <v>45672</v>
      </c>
      <c r="Y259" s="8371">
        <v>16</v>
      </c>
      <c r="Z259" s="8372" t="s">
        <v>35</v>
      </c>
      <c r="AA259" s="8047">
        <f>(Y259*1000/500)</f>
        <v>32</v>
      </c>
      <c r="AB259" s="8373">
        <v>615</v>
      </c>
      <c r="AC259" s="8107">
        <v>45681</v>
      </c>
      <c r="AD259" s="8374">
        <v>45681</v>
      </c>
      <c r="AE259" s="8369">
        <v>24166</v>
      </c>
      <c r="AF259" s="8375">
        <v>16000</v>
      </c>
      <c r="AG259" s="8048">
        <f t="shared" si="49"/>
        <v>0</v>
      </c>
      <c r="AH259" s="8181">
        <f t="shared" si="53"/>
        <v>9840</v>
      </c>
      <c r="AI259" s="8181">
        <f t="shared" si="50"/>
        <v>492</v>
      </c>
      <c r="AJ259" s="8050">
        <v>5</v>
      </c>
      <c r="AK259" s="7948"/>
    </row>
    <row r="260" spans="2:37">
      <c r="B260" s="7925" t="s">
        <v>792</v>
      </c>
      <c r="C260" s="7714" t="s">
        <v>1765</v>
      </c>
      <c r="D260" s="7813">
        <v>575</v>
      </c>
      <c r="E260" s="7714" t="s">
        <v>796</v>
      </c>
      <c r="F260" s="7745">
        <v>45889</v>
      </c>
      <c r="G260" s="7814">
        <v>1.2</v>
      </c>
      <c r="H260" s="7717" t="s">
        <v>35</v>
      </c>
      <c r="I260" s="7717">
        <f>(G260*1000/500)</f>
        <v>2.4</v>
      </c>
      <c r="J260" s="7815">
        <v>655</v>
      </c>
      <c r="K260" s="7746">
        <v>45894</v>
      </c>
      <c r="L260" s="7781">
        <v>45891</v>
      </c>
      <c r="M260" s="7736">
        <v>25334</v>
      </c>
      <c r="N260" s="7817">
        <v>1500</v>
      </c>
      <c r="O260" s="7721">
        <f t="shared" si="51"/>
        <v>300</v>
      </c>
      <c r="P260" s="7818">
        <f t="shared" si="52"/>
        <v>982.5</v>
      </c>
      <c r="Q260" s="7818">
        <f t="shared" si="48"/>
        <v>49.125</v>
      </c>
      <c r="R260" s="7723">
        <v>5</v>
      </c>
      <c r="S260" s="7711" t="s">
        <v>8</v>
      </c>
      <c r="T260" s="7782"/>
      <c r="U260" s="8176" t="s">
        <v>1764</v>
      </c>
      <c r="V260" s="8043">
        <v>504</v>
      </c>
      <c r="W260" s="8043" t="s">
        <v>36</v>
      </c>
      <c r="X260" s="8370">
        <v>45672</v>
      </c>
      <c r="Y260" s="8105">
        <v>270</v>
      </c>
      <c r="Z260" s="8047" t="s">
        <v>35</v>
      </c>
      <c r="AA260" s="8047">
        <f>(Y260*1000/500)</f>
        <v>540</v>
      </c>
      <c r="AB260" s="8106">
        <v>544</v>
      </c>
      <c r="AC260" s="8107">
        <v>45681</v>
      </c>
      <c r="AD260" s="8374">
        <v>45681</v>
      </c>
      <c r="AE260" s="8369">
        <v>24166</v>
      </c>
      <c r="AF260" s="8050">
        <v>221000</v>
      </c>
      <c r="AG260" s="8048">
        <f t="shared" si="49"/>
        <v>-49000</v>
      </c>
      <c r="AH260" s="8108">
        <f t="shared" si="53"/>
        <v>120224</v>
      </c>
      <c r="AI260" s="8108">
        <f t="shared" si="50"/>
        <v>6011.2000000000007</v>
      </c>
      <c r="AJ260" s="8050">
        <v>5</v>
      </c>
      <c r="AK260" s="7948"/>
    </row>
    <row r="261" spans="2:37">
      <c r="B261" s="7925" t="s">
        <v>792</v>
      </c>
      <c r="C261" s="8540" t="s">
        <v>1769</v>
      </c>
      <c r="D261" s="7714">
        <v>576</v>
      </c>
      <c r="E261" s="7714" t="s">
        <v>796</v>
      </c>
      <c r="F261" s="7745">
        <v>45889</v>
      </c>
      <c r="G261" s="7751">
        <v>15</v>
      </c>
      <c r="H261" s="7717" t="s">
        <v>35</v>
      </c>
      <c r="I261" s="7717">
        <f>(G261*1000/400)</f>
        <v>37.5</v>
      </c>
      <c r="J261" s="7718">
        <v>1328</v>
      </c>
      <c r="K261" s="7746">
        <v>45894</v>
      </c>
      <c r="L261" s="7781">
        <v>45891</v>
      </c>
      <c r="M261" s="7736">
        <v>25334</v>
      </c>
      <c r="N261" s="7723">
        <v>15200</v>
      </c>
      <c r="O261" s="7721">
        <f t="shared" si="51"/>
        <v>200</v>
      </c>
      <c r="P261" s="7752">
        <f t="shared" si="52"/>
        <v>20185.599999999999</v>
      </c>
      <c r="Q261" s="7752">
        <f t="shared" si="48"/>
        <v>1009.28</v>
      </c>
      <c r="R261" s="7723">
        <v>5</v>
      </c>
      <c r="S261" s="7711" t="s">
        <v>8</v>
      </c>
      <c r="T261" s="7782"/>
      <c r="U261" s="7712" t="s">
        <v>1764</v>
      </c>
      <c r="V261" s="7714">
        <v>504</v>
      </c>
      <c r="W261" s="7714" t="s">
        <v>36</v>
      </c>
      <c r="X261" s="7745">
        <v>45672</v>
      </c>
      <c r="Y261" s="7751">
        <v>49</v>
      </c>
      <c r="Z261" s="7717" t="s">
        <v>35</v>
      </c>
      <c r="AA261" s="8047">
        <f>(Y261*1000/500)</f>
        <v>98</v>
      </c>
      <c r="AB261" s="7718">
        <v>544</v>
      </c>
      <c r="AC261" s="7746">
        <v>45681</v>
      </c>
      <c r="AD261" s="7781">
        <v>45696</v>
      </c>
      <c r="AE261" s="7736">
        <v>24299</v>
      </c>
      <c r="AF261" s="7723">
        <v>50000</v>
      </c>
      <c r="AG261" s="7721">
        <f t="shared" si="49"/>
        <v>1000</v>
      </c>
      <c r="AH261" s="7752">
        <f t="shared" si="53"/>
        <v>27200</v>
      </c>
      <c r="AI261" s="7752">
        <f t="shared" si="50"/>
        <v>1360</v>
      </c>
      <c r="AJ261" s="7723">
        <v>5</v>
      </c>
      <c r="AK261" s="7948"/>
    </row>
    <row r="262" spans="2:37">
      <c r="B262" s="7925" t="s">
        <v>792</v>
      </c>
      <c r="C262" s="7714" t="s">
        <v>1767</v>
      </c>
      <c r="D262" s="7717">
        <v>577</v>
      </c>
      <c r="E262" s="7714" t="s">
        <v>796</v>
      </c>
      <c r="F262" s="7745">
        <v>45889</v>
      </c>
      <c r="G262" s="7735">
        <v>12</v>
      </c>
      <c r="H262" s="7717" t="s">
        <v>35</v>
      </c>
      <c r="I262" s="7717">
        <f>(G262*1000/500)</f>
        <v>24</v>
      </c>
      <c r="J262" s="7722">
        <v>427</v>
      </c>
      <c r="K262" s="7746">
        <v>45894</v>
      </c>
      <c r="L262" s="7781">
        <v>45891</v>
      </c>
      <c r="M262" s="7736">
        <v>25334</v>
      </c>
      <c r="N262" s="7721">
        <v>12000</v>
      </c>
      <c r="O262" s="7721">
        <f t="shared" si="51"/>
        <v>0</v>
      </c>
      <c r="P262" s="7722">
        <f t="shared" si="52"/>
        <v>5124</v>
      </c>
      <c r="Q262" s="7722">
        <f t="shared" si="48"/>
        <v>256.2</v>
      </c>
      <c r="R262" s="7748">
        <v>5</v>
      </c>
      <c r="S262" s="7711" t="s">
        <v>8</v>
      </c>
      <c r="T262" s="7782"/>
      <c r="U262" s="8176" t="s">
        <v>1765</v>
      </c>
      <c r="V262" s="8376">
        <v>505</v>
      </c>
      <c r="W262" s="8043" t="s">
        <v>36</v>
      </c>
      <c r="X262" s="8370">
        <v>45672</v>
      </c>
      <c r="Y262" s="8377">
        <v>4</v>
      </c>
      <c r="Z262" s="8047" t="s">
        <v>35</v>
      </c>
      <c r="AA262" s="8047">
        <f>(Y262*1000/500)</f>
        <v>8</v>
      </c>
      <c r="AB262" s="8378">
        <v>655</v>
      </c>
      <c r="AC262" s="8107">
        <v>45681</v>
      </c>
      <c r="AD262" s="8374">
        <v>45681</v>
      </c>
      <c r="AE262" s="8369">
        <v>24166</v>
      </c>
      <c r="AF262" s="8379">
        <v>4000</v>
      </c>
      <c r="AG262" s="8048">
        <f t="shared" si="49"/>
        <v>0</v>
      </c>
      <c r="AH262" s="8380">
        <f t="shared" si="53"/>
        <v>2620</v>
      </c>
      <c r="AI262" s="8380">
        <f t="shared" si="50"/>
        <v>131</v>
      </c>
      <c r="AJ262" s="8050">
        <v>5</v>
      </c>
      <c r="AK262" s="7948"/>
    </row>
    <row r="263" spans="2:37">
      <c r="B263" s="7925" t="s">
        <v>792</v>
      </c>
      <c r="C263" s="7717" t="s">
        <v>1768</v>
      </c>
      <c r="D263" s="7717">
        <v>578</v>
      </c>
      <c r="E263" s="7714" t="s">
        <v>796</v>
      </c>
      <c r="F263" s="7745">
        <v>45889</v>
      </c>
      <c r="G263" s="7735">
        <v>5</v>
      </c>
      <c r="H263" s="7717" t="s">
        <v>35</v>
      </c>
      <c r="I263" s="7717">
        <f>(G263*1000/400)</f>
        <v>12.5</v>
      </c>
      <c r="J263" s="7722">
        <v>1328</v>
      </c>
      <c r="K263" s="7746">
        <v>45894</v>
      </c>
      <c r="L263" s="7781">
        <v>45891</v>
      </c>
      <c r="M263" s="7736">
        <v>25334</v>
      </c>
      <c r="N263" s="7721">
        <v>5200</v>
      </c>
      <c r="O263" s="7721">
        <f t="shared" si="51"/>
        <v>200</v>
      </c>
      <c r="P263" s="7722">
        <f t="shared" si="52"/>
        <v>6905.6</v>
      </c>
      <c r="Q263" s="7722">
        <f t="shared" si="48"/>
        <v>345.28000000000003</v>
      </c>
      <c r="R263" s="7748">
        <v>5</v>
      </c>
      <c r="S263" s="7711" t="s">
        <v>8</v>
      </c>
      <c r="T263" s="7782"/>
      <c r="U263" s="8384" t="s">
        <v>1769</v>
      </c>
      <c r="V263" s="8047">
        <v>506</v>
      </c>
      <c r="W263" s="8043" t="s">
        <v>36</v>
      </c>
      <c r="X263" s="8370">
        <v>45672</v>
      </c>
      <c r="Y263" s="8382">
        <v>32</v>
      </c>
      <c r="Z263" s="8047" t="s">
        <v>35</v>
      </c>
      <c r="AA263" s="8372">
        <f>(Y263*1000/400)</f>
        <v>80</v>
      </c>
      <c r="AB263" s="8049">
        <v>1328</v>
      </c>
      <c r="AC263" s="8107">
        <v>45681</v>
      </c>
      <c r="AD263" s="8374">
        <v>45681</v>
      </c>
      <c r="AE263" s="8369">
        <v>24166</v>
      </c>
      <c r="AF263" s="8048">
        <v>32000</v>
      </c>
      <c r="AG263" s="8048">
        <f t="shared" si="49"/>
        <v>0</v>
      </c>
      <c r="AH263" s="8049">
        <f t="shared" si="53"/>
        <v>42496</v>
      </c>
      <c r="AI263" s="8049">
        <f t="shared" si="50"/>
        <v>2124.8000000000002</v>
      </c>
      <c r="AJ263" s="8383">
        <v>5</v>
      </c>
      <c r="AK263" s="7948"/>
    </row>
    <row r="264" spans="2:37">
      <c r="B264" s="7750" t="s">
        <v>792</v>
      </c>
      <c r="C264" s="7717" t="s">
        <v>1770</v>
      </c>
      <c r="D264" s="7717">
        <v>579</v>
      </c>
      <c r="E264" s="7714" t="s">
        <v>796</v>
      </c>
      <c r="F264" s="7745">
        <v>45889</v>
      </c>
      <c r="G264" s="7735">
        <v>3</v>
      </c>
      <c r="H264" s="7717" t="s">
        <v>35</v>
      </c>
      <c r="I264" s="7761">
        <f>(G264*1000/400)</f>
        <v>7.5</v>
      </c>
      <c r="J264" s="7722">
        <v>1328</v>
      </c>
      <c r="K264" s="7746">
        <v>45894</v>
      </c>
      <c r="L264" s="7781">
        <v>45891</v>
      </c>
      <c r="M264" s="7736">
        <v>25334</v>
      </c>
      <c r="N264" s="7721">
        <v>3200</v>
      </c>
      <c r="O264" s="7721">
        <f t="shared" si="51"/>
        <v>200</v>
      </c>
      <c r="P264" s="7722">
        <f>(J264*G264)</f>
        <v>3984</v>
      </c>
      <c r="Q264" s="7722">
        <f t="shared" si="48"/>
        <v>199.20000000000002</v>
      </c>
      <c r="R264" s="7748">
        <v>5</v>
      </c>
      <c r="S264" s="7711" t="s">
        <v>8</v>
      </c>
      <c r="T264" s="7782"/>
      <c r="U264" s="8176" t="s">
        <v>1767</v>
      </c>
      <c r="V264" s="8043">
        <v>507</v>
      </c>
      <c r="W264" s="8043" t="s">
        <v>36</v>
      </c>
      <c r="X264" s="8370">
        <v>45672</v>
      </c>
      <c r="Y264" s="8105">
        <v>45</v>
      </c>
      <c r="Z264" s="8047" t="s">
        <v>35</v>
      </c>
      <c r="AA264" s="8047">
        <f>(Y264*1000/500)</f>
        <v>90</v>
      </c>
      <c r="AB264" s="8106">
        <v>427</v>
      </c>
      <c r="AC264" s="8107">
        <v>45681</v>
      </c>
      <c r="AD264" s="8374">
        <v>45681</v>
      </c>
      <c r="AE264" s="8369">
        <v>24166</v>
      </c>
      <c r="AF264" s="8050">
        <v>45000</v>
      </c>
      <c r="AG264" s="8048">
        <f t="shared" si="49"/>
        <v>0</v>
      </c>
      <c r="AH264" s="8108">
        <f t="shared" si="53"/>
        <v>19215</v>
      </c>
      <c r="AI264" s="8108">
        <f t="shared" si="50"/>
        <v>960.75</v>
      </c>
      <c r="AJ264" s="8050">
        <v>5</v>
      </c>
      <c r="AK264" s="8001"/>
    </row>
    <row r="265" spans="2:37">
      <c r="B265" s="8725" t="s">
        <v>1543</v>
      </c>
      <c r="C265" s="8047" t="s">
        <v>1774</v>
      </c>
      <c r="D265" s="8398">
        <v>79</v>
      </c>
      <c r="E265" s="8043"/>
      <c r="F265" s="8104">
        <v>45842</v>
      </c>
      <c r="G265" s="8599">
        <v>75</v>
      </c>
      <c r="H265" s="8372" t="s">
        <v>35</v>
      </c>
      <c r="I265" s="8372">
        <v>187.5</v>
      </c>
      <c r="J265" s="8045">
        <v>1350</v>
      </c>
      <c r="K265" s="8107">
        <v>45902</v>
      </c>
      <c r="L265" s="8374">
        <v>45894</v>
      </c>
      <c r="M265" s="8369">
        <v>25341</v>
      </c>
      <c r="N265" s="8048">
        <v>76000</v>
      </c>
      <c r="O265" s="8048">
        <f t="shared" si="51"/>
        <v>1000</v>
      </c>
      <c r="P265" s="8049">
        <f>(N265*J265/1000)</f>
        <v>102600</v>
      </c>
      <c r="Q265" s="8049">
        <f t="shared" si="48"/>
        <v>5130</v>
      </c>
      <c r="R265" s="8050">
        <v>5</v>
      </c>
      <c r="S265" s="7711" t="s">
        <v>8</v>
      </c>
      <c r="T265" s="7782"/>
      <c r="U265" s="8287" t="s">
        <v>1768</v>
      </c>
      <c r="V265" s="8047">
        <v>508</v>
      </c>
      <c r="W265" s="8043" t="s">
        <v>36</v>
      </c>
      <c r="X265" s="8370">
        <v>45672</v>
      </c>
      <c r="Y265" s="8382">
        <v>2</v>
      </c>
      <c r="Z265" s="8047" t="s">
        <v>35</v>
      </c>
      <c r="AA265" s="8372">
        <f>(Y265*1000/400)</f>
        <v>5</v>
      </c>
      <c r="AB265" s="8049">
        <v>1328</v>
      </c>
      <c r="AC265" s="8107">
        <v>45681</v>
      </c>
      <c r="AD265" s="8374">
        <v>45681</v>
      </c>
      <c r="AE265" s="8369">
        <v>24166</v>
      </c>
      <c r="AF265" s="8048">
        <v>2000</v>
      </c>
      <c r="AG265" s="8048">
        <f t="shared" si="49"/>
        <v>0</v>
      </c>
      <c r="AH265" s="8049">
        <f t="shared" si="53"/>
        <v>2656</v>
      </c>
      <c r="AI265" s="8049">
        <f t="shared" si="50"/>
        <v>132.80000000000001</v>
      </c>
      <c r="AJ265" s="8383">
        <v>5</v>
      </c>
      <c r="AK265" s="7948"/>
    </row>
    <row r="266" spans="2:37">
      <c r="B266" s="7738"/>
      <c r="C266" s="7739"/>
      <c r="D266" s="7739"/>
      <c r="E266" s="7739"/>
      <c r="F266" s="7739"/>
      <c r="G266" s="7739"/>
      <c r="H266" s="7739"/>
      <c r="I266" s="7739"/>
      <c r="J266" s="7888"/>
      <c r="K266" s="7739"/>
      <c r="L266" s="7887"/>
      <c r="M266" s="7739"/>
      <c r="N266" s="7739"/>
      <c r="O266" s="7739"/>
      <c r="P266" s="7739"/>
      <c r="Q266" s="7739"/>
      <c r="R266" s="7739"/>
      <c r="S266" s="8140"/>
      <c r="T266" s="7782"/>
      <c r="U266" s="8176" t="s">
        <v>1764</v>
      </c>
      <c r="V266" s="8043">
        <v>504</v>
      </c>
      <c r="W266" s="8043" t="s">
        <v>36</v>
      </c>
      <c r="X266" s="8370">
        <v>45672</v>
      </c>
      <c r="Y266" s="8105">
        <v>49</v>
      </c>
      <c r="Z266" s="8047" t="s">
        <v>35</v>
      </c>
      <c r="AA266" s="8047">
        <f>(Y266*1000/500)</f>
        <v>98</v>
      </c>
      <c r="AB266" s="8106">
        <v>544</v>
      </c>
      <c r="AC266" s="8107">
        <v>45681</v>
      </c>
      <c r="AD266" s="8374">
        <v>45696</v>
      </c>
      <c r="AE266" s="8369">
        <v>24299</v>
      </c>
      <c r="AF266" s="8050">
        <v>50000</v>
      </c>
      <c r="AG266" s="8048">
        <f t="shared" si="49"/>
        <v>1000</v>
      </c>
      <c r="AH266" s="8108">
        <f t="shared" si="53"/>
        <v>27200</v>
      </c>
      <c r="AI266" s="8108">
        <f t="shared" si="50"/>
        <v>1360</v>
      </c>
      <c r="AJ266" s="8050">
        <v>5</v>
      </c>
      <c r="AK266" s="8130"/>
    </row>
    <row r="267" spans="2:37" ht="15" thickBot="1">
      <c r="B267" s="7889"/>
      <c r="C267" s="7890"/>
      <c r="D267" s="7890"/>
      <c r="E267" s="7890"/>
      <c r="F267" s="7890"/>
      <c r="G267" s="7890"/>
      <c r="H267" s="7890"/>
      <c r="I267" s="7890"/>
      <c r="J267" s="8145"/>
      <c r="K267" s="7890"/>
      <c r="L267" s="7891"/>
      <c r="M267" s="7890"/>
      <c r="N267" s="7890"/>
      <c r="O267" s="7890"/>
      <c r="P267" s="7892">
        <f>SUM(P246:P266)</f>
        <v>610479.5</v>
      </c>
      <c r="Q267" s="7892">
        <f>SUM(Q246:Q266)</f>
        <v>30523.975000000002</v>
      </c>
      <c r="R267" s="7890"/>
      <c r="S267" s="8658"/>
      <c r="T267" s="7782"/>
      <c r="U267" s="7712" t="s">
        <v>1766</v>
      </c>
      <c r="V267" s="7736">
        <v>509</v>
      </c>
      <c r="W267" s="7714" t="s">
        <v>36</v>
      </c>
      <c r="X267" s="7745">
        <v>45694</v>
      </c>
      <c r="Y267" s="7753">
        <v>12.5</v>
      </c>
      <c r="Z267" s="7761" t="s">
        <v>35</v>
      </c>
      <c r="AA267" s="8047">
        <f>(Y267*1000/500)</f>
        <v>25</v>
      </c>
      <c r="AB267" s="7754">
        <v>615</v>
      </c>
      <c r="AC267" s="7746">
        <v>45699</v>
      </c>
      <c r="AD267" s="7781">
        <v>45710</v>
      </c>
      <c r="AE267" s="7736">
        <v>24391</v>
      </c>
      <c r="AF267" s="7755">
        <v>12500</v>
      </c>
      <c r="AG267" s="7721">
        <f t="shared" si="49"/>
        <v>0</v>
      </c>
      <c r="AH267" s="7756">
        <f t="shared" si="53"/>
        <v>7687.5</v>
      </c>
      <c r="AI267" s="7756">
        <f t="shared" si="50"/>
        <v>384.375</v>
      </c>
      <c r="AJ267" s="7723">
        <v>5</v>
      </c>
      <c r="AK267" s="7948"/>
    </row>
    <row r="268" spans="2:37">
      <c r="B268" s="7782"/>
      <c r="C268" s="7782"/>
      <c r="D268" s="7782"/>
      <c r="E268" s="7782"/>
      <c r="F268" s="7782"/>
      <c r="G268" s="7782"/>
      <c r="H268" s="7782"/>
      <c r="I268" s="7782"/>
      <c r="J268" s="7782"/>
      <c r="K268" s="7782"/>
      <c r="L268" s="7782"/>
      <c r="M268" s="7782"/>
      <c r="N268" s="7782"/>
      <c r="O268" s="7782"/>
      <c r="P268" s="7782"/>
      <c r="Q268" s="7782"/>
      <c r="R268" s="7782"/>
      <c r="S268" s="8654"/>
      <c r="T268" s="7782"/>
      <c r="U268" s="7712" t="s">
        <v>1764</v>
      </c>
      <c r="V268" s="7714">
        <v>510</v>
      </c>
      <c r="W268" s="7714" t="s">
        <v>36</v>
      </c>
      <c r="X268" s="7745">
        <v>45694</v>
      </c>
      <c r="Y268" s="7751">
        <v>150</v>
      </c>
      <c r="Z268" s="7717" t="s">
        <v>35</v>
      </c>
      <c r="AA268" s="8047">
        <f>(Y268*1000/500)</f>
        <v>300</v>
      </c>
      <c r="AB268" s="7718">
        <v>544</v>
      </c>
      <c r="AC268" s="7746">
        <v>45699</v>
      </c>
      <c r="AD268" s="7781">
        <v>45710</v>
      </c>
      <c r="AE268" s="7736">
        <v>24391</v>
      </c>
      <c r="AF268" s="7723">
        <v>150000</v>
      </c>
      <c r="AG268" s="7721">
        <f t="shared" si="49"/>
        <v>0</v>
      </c>
      <c r="AH268" s="7752">
        <f t="shared" si="53"/>
        <v>81600</v>
      </c>
      <c r="AI268" s="7752">
        <f t="shared" si="50"/>
        <v>4080</v>
      </c>
      <c r="AJ268" s="7723">
        <v>5</v>
      </c>
      <c r="AK268" s="7948"/>
    </row>
    <row r="269" spans="2:37" ht="18" thickBot="1">
      <c r="B269" s="7652" t="s">
        <v>1687</v>
      </c>
      <c r="C269" s="7653"/>
      <c r="D269" s="7650"/>
      <c r="E269" s="7650"/>
      <c r="F269" s="7650"/>
      <c r="G269" s="7650"/>
      <c r="H269" s="7650"/>
      <c r="I269" s="7650"/>
      <c r="J269" s="7650"/>
      <c r="K269" s="7650"/>
      <c r="L269" s="7650"/>
      <c r="M269" s="7650"/>
      <c r="N269" s="7650"/>
      <c r="O269" s="7650"/>
      <c r="P269" s="7650"/>
      <c r="Q269" s="7650"/>
      <c r="R269" s="7650"/>
      <c r="S269" s="8654"/>
      <c r="T269" s="7782"/>
      <c r="U269" s="7712" t="s">
        <v>1765</v>
      </c>
      <c r="V269" s="7813">
        <v>511</v>
      </c>
      <c r="W269" s="7714" t="s">
        <v>36</v>
      </c>
      <c r="X269" s="7745">
        <v>45694</v>
      </c>
      <c r="Y269" s="7814">
        <v>1</v>
      </c>
      <c r="Z269" s="7717" t="s">
        <v>35</v>
      </c>
      <c r="AA269" s="8047">
        <f>(Y269*1000/500)</f>
        <v>2</v>
      </c>
      <c r="AB269" s="7815">
        <v>655</v>
      </c>
      <c r="AC269" s="7746">
        <v>45699</v>
      </c>
      <c r="AD269" s="7781">
        <v>45710</v>
      </c>
      <c r="AE269" s="7736">
        <v>24391</v>
      </c>
      <c r="AF269" s="7817">
        <v>1000</v>
      </c>
      <c r="AG269" s="7721">
        <f t="shared" si="49"/>
        <v>0</v>
      </c>
      <c r="AH269" s="7818">
        <f t="shared" si="53"/>
        <v>655</v>
      </c>
      <c r="AI269" s="7818">
        <f t="shared" si="50"/>
        <v>32.75</v>
      </c>
      <c r="AJ269" s="7723">
        <v>5</v>
      </c>
      <c r="AK269" s="7948"/>
    </row>
    <row r="270" spans="2:37">
      <c r="B270" s="7656"/>
      <c r="C270" s="7656"/>
      <c r="D270" s="7656"/>
      <c r="E270" s="7656" t="s">
        <v>14</v>
      </c>
      <c r="F270" s="7656" t="s">
        <v>12</v>
      </c>
      <c r="G270" s="7656"/>
      <c r="H270" s="7656"/>
      <c r="I270" s="7656"/>
      <c r="J270" s="7656" t="s">
        <v>15</v>
      </c>
      <c r="K270" s="7656" t="s">
        <v>12</v>
      </c>
      <c r="L270" s="7656" t="s">
        <v>12</v>
      </c>
      <c r="M270" s="7656"/>
      <c r="N270" s="7656"/>
      <c r="O270" s="7656"/>
      <c r="P270" s="7656"/>
      <c r="Q270" s="7656" t="s">
        <v>0</v>
      </c>
      <c r="R270" s="7656"/>
      <c r="S270" s="7656"/>
      <c r="T270" s="7782"/>
      <c r="U270" s="7712" t="s">
        <v>1767</v>
      </c>
      <c r="V270" s="7714">
        <v>512</v>
      </c>
      <c r="W270" s="7714" t="s">
        <v>36</v>
      </c>
      <c r="X270" s="7745">
        <v>45694</v>
      </c>
      <c r="Y270" s="7751">
        <v>15</v>
      </c>
      <c r="Z270" s="7717" t="s">
        <v>35</v>
      </c>
      <c r="AA270" s="8047">
        <f>(Y270*1000/500)</f>
        <v>30</v>
      </c>
      <c r="AB270" s="7718">
        <v>427</v>
      </c>
      <c r="AC270" s="7746">
        <v>45699</v>
      </c>
      <c r="AD270" s="7781">
        <v>45710</v>
      </c>
      <c r="AE270" s="7736">
        <v>24391</v>
      </c>
      <c r="AF270" s="7723">
        <v>15000</v>
      </c>
      <c r="AG270" s="7721">
        <f t="shared" si="49"/>
        <v>0</v>
      </c>
      <c r="AH270" s="7752">
        <f t="shared" si="53"/>
        <v>6405</v>
      </c>
      <c r="AI270" s="7752">
        <f t="shared" si="50"/>
        <v>320.25</v>
      </c>
      <c r="AJ270" s="7723">
        <v>5</v>
      </c>
      <c r="AK270" s="7948"/>
    </row>
    <row r="271" spans="2:37">
      <c r="B271" s="7660" t="s">
        <v>3</v>
      </c>
      <c r="C271" s="7660" t="s">
        <v>4</v>
      </c>
      <c r="D271" s="7660" t="s">
        <v>18</v>
      </c>
      <c r="E271" s="7660" t="s">
        <v>19</v>
      </c>
      <c r="F271" s="7660" t="s">
        <v>19</v>
      </c>
      <c r="G271" s="7660" t="s">
        <v>20</v>
      </c>
      <c r="H271" s="7660" t="s">
        <v>21</v>
      </c>
      <c r="I271" s="7660" t="s">
        <v>1559</v>
      </c>
      <c r="J271" s="7660" t="s">
        <v>22</v>
      </c>
      <c r="K271" s="7660" t="s">
        <v>23</v>
      </c>
      <c r="L271" s="7660" t="s">
        <v>23</v>
      </c>
      <c r="M271" s="7660" t="s">
        <v>1227</v>
      </c>
      <c r="N271" s="7660" t="s">
        <v>20</v>
      </c>
      <c r="O271" s="7660" t="s">
        <v>25</v>
      </c>
      <c r="P271" s="7660" t="s">
        <v>0</v>
      </c>
      <c r="Q271" s="7660" t="s">
        <v>1363</v>
      </c>
      <c r="R271" s="7660" t="s">
        <v>1388</v>
      </c>
      <c r="S271" s="7660" t="s">
        <v>26</v>
      </c>
      <c r="T271" s="7782"/>
      <c r="U271" s="7996" t="s">
        <v>1768</v>
      </c>
      <c r="V271" s="7717">
        <v>513</v>
      </c>
      <c r="W271" s="7714" t="s">
        <v>36</v>
      </c>
      <c r="X271" s="7745">
        <v>45694</v>
      </c>
      <c r="Y271" s="7735">
        <v>8</v>
      </c>
      <c r="Z271" s="7717" t="s">
        <v>35</v>
      </c>
      <c r="AA271" s="8372">
        <f>(Y271*1000/400)</f>
        <v>20</v>
      </c>
      <c r="AB271" s="7722">
        <v>1328</v>
      </c>
      <c r="AC271" s="7746">
        <v>45699</v>
      </c>
      <c r="AD271" s="7781">
        <v>45710</v>
      </c>
      <c r="AE271" s="7736">
        <v>24391</v>
      </c>
      <c r="AF271" s="7721">
        <v>8000</v>
      </c>
      <c r="AG271" s="7721">
        <f t="shared" si="49"/>
        <v>0</v>
      </c>
      <c r="AH271" s="7722">
        <f t="shared" si="53"/>
        <v>10624</v>
      </c>
      <c r="AI271" s="7722">
        <f t="shared" si="50"/>
        <v>531.20000000000005</v>
      </c>
      <c r="AJ271" s="7748">
        <v>5</v>
      </c>
      <c r="AK271" s="8130"/>
    </row>
    <row r="272" spans="2:37" ht="15" thickBot="1">
      <c r="B272" s="7665"/>
      <c r="C272" s="7665"/>
      <c r="D272" s="7665"/>
      <c r="E272" s="7665" t="s">
        <v>3</v>
      </c>
      <c r="F272" s="7665" t="s">
        <v>18</v>
      </c>
      <c r="G272" s="7665"/>
      <c r="H272" s="7665"/>
      <c r="I272" s="7665"/>
      <c r="J272" s="7665" t="s">
        <v>21</v>
      </c>
      <c r="K272" s="7665" t="s">
        <v>27</v>
      </c>
      <c r="L272" s="7665" t="s">
        <v>28</v>
      </c>
      <c r="M272" s="7665"/>
      <c r="N272" s="7665"/>
      <c r="O272" s="7665"/>
      <c r="P272" s="7665"/>
      <c r="Q272" s="7665" t="s">
        <v>11</v>
      </c>
      <c r="R272" s="7665"/>
      <c r="S272" s="7665"/>
      <c r="T272" s="7782"/>
      <c r="U272" s="8176" t="s">
        <v>1766</v>
      </c>
      <c r="V272" s="8369">
        <v>514</v>
      </c>
      <c r="W272" s="8043" t="s">
        <v>36</v>
      </c>
      <c r="X272" s="8370">
        <v>45709</v>
      </c>
      <c r="Y272" s="8371">
        <v>16</v>
      </c>
      <c r="Z272" s="8372" t="s">
        <v>35</v>
      </c>
      <c r="AA272" s="8047">
        <f>(Y272*1000/500)</f>
        <v>32</v>
      </c>
      <c r="AB272" s="8373">
        <v>615</v>
      </c>
      <c r="AC272" s="8107">
        <v>45716</v>
      </c>
      <c r="AD272" s="8374">
        <v>45725</v>
      </c>
      <c r="AE272" s="8369">
        <v>24494</v>
      </c>
      <c r="AF272" s="8375">
        <v>16000</v>
      </c>
      <c r="AG272" s="8048">
        <f t="shared" si="49"/>
        <v>0</v>
      </c>
      <c r="AH272" s="8181">
        <f t="shared" si="53"/>
        <v>9840</v>
      </c>
      <c r="AI272" s="8181">
        <f t="shared" si="50"/>
        <v>492</v>
      </c>
      <c r="AJ272" s="8050">
        <v>5</v>
      </c>
      <c r="AK272" s="7948"/>
    </row>
    <row r="273" spans="2:37">
      <c r="B273" s="8485" t="s">
        <v>471</v>
      </c>
      <c r="C273" s="7992" t="s">
        <v>1385</v>
      </c>
      <c r="D273" s="7912">
        <v>91</v>
      </c>
      <c r="E273" s="7803" t="s">
        <v>36</v>
      </c>
      <c r="F273" s="7939">
        <v>45845</v>
      </c>
      <c r="G273" s="8533">
        <v>20</v>
      </c>
      <c r="H273" s="7806" t="s">
        <v>35</v>
      </c>
      <c r="I273" s="7912">
        <f>(N273/500)</f>
        <v>40</v>
      </c>
      <c r="J273" s="7916">
        <v>571</v>
      </c>
      <c r="K273" s="7808">
        <v>45915</v>
      </c>
      <c r="L273" s="7895">
        <v>45912</v>
      </c>
      <c r="M273" s="7803">
        <v>25457</v>
      </c>
      <c r="N273" s="7812">
        <v>20000</v>
      </c>
      <c r="O273" s="7896">
        <f>(N273-G273*1000)</f>
        <v>0</v>
      </c>
      <c r="P273" s="7915">
        <f>(N273*J273/1000)</f>
        <v>11420</v>
      </c>
      <c r="Q273" s="7915">
        <f>(P273*0.05)</f>
        <v>571</v>
      </c>
      <c r="R273" s="7803">
        <v>5</v>
      </c>
      <c r="S273" s="8662"/>
      <c r="T273" s="7782"/>
      <c r="U273" s="8176" t="s">
        <v>1764</v>
      </c>
      <c r="V273" s="8043">
        <v>515</v>
      </c>
      <c r="W273" s="8043" t="s">
        <v>36</v>
      </c>
      <c r="X273" s="8370">
        <v>45709</v>
      </c>
      <c r="Y273" s="8105">
        <v>260</v>
      </c>
      <c r="Z273" s="8047" t="s">
        <v>35</v>
      </c>
      <c r="AA273" s="8047">
        <f>(Y273*1000/500)</f>
        <v>520</v>
      </c>
      <c r="AB273" s="8106">
        <v>544</v>
      </c>
      <c r="AC273" s="8107">
        <v>45716</v>
      </c>
      <c r="AD273" s="8374">
        <v>45725</v>
      </c>
      <c r="AE273" s="8369">
        <v>24494</v>
      </c>
      <c r="AF273" s="8050">
        <v>172500</v>
      </c>
      <c r="AG273" s="8048">
        <f t="shared" si="49"/>
        <v>-87500</v>
      </c>
      <c r="AH273" s="8108">
        <f t="shared" si="53"/>
        <v>93840</v>
      </c>
      <c r="AI273" s="8108">
        <f t="shared" si="50"/>
        <v>4692</v>
      </c>
      <c r="AJ273" s="8050">
        <v>5</v>
      </c>
      <c r="AK273" s="8132"/>
    </row>
    <row r="274" spans="2:37">
      <c r="B274" s="7750" t="s">
        <v>1818</v>
      </c>
      <c r="C274" s="7717" t="s">
        <v>1838</v>
      </c>
      <c r="D274" s="7759">
        <v>10</v>
      </c>
      <c r="E274" s="7736" t="s">
        <v>796</v>
      </c>
      <c r="F274" s="7734">
        <v>45866</v>
      </c>
      <c r="G274" s="7878">
        <v>50</v>
      </c>
      <c r="H274" s="7761" t="s">
        <v>35</v>
      </c>
      <c r="I274" s="7761">
        <f>(G274*1000/500)</f>
        <v>100</v>
      </c>
      <c r="J274" s="7762">
        <v>526.20000000000005</v>
      </c>
      <c r="K274" s="7746">
        <v>45894</v>
      </c>
      <c r="L274" s="7781">
        <v>45895</v>
      </c>
      <c r="M274" s="7761">
        <v>25353</v>
      </c>
      <c r="N274" s="7878">
        <v>50000</v>
      </c>
      <c r="O274" s="7878">
        <f t="shared" ref="O274:O279" si="54">(N274-G274*1000)</f>
        <v>0</v>
      </c>
      <c r="P274" s="7756">
        <f t="shared" ref="P274:P279" si="55">(N274*J274/1000)</f>
        <v>26310.000000000004</v>
      </c>
      <c r="Q274" s="7762">
        <f t="shared" ref="Q274:Q280" si="56">(P274*0.05)</f>
        <v>1315.5000000000002</v>
      </c>
      <c r="R274" s="7736">
        <v>5</v>
      </c>
      <c r="S274" s="8141"/>
      <c r="T274" s="7782"/>
      <c r="U274" s="7712" t="s">
        <v>1764</v>
      </c>
      <c r="V274" s="7714">
        <v>515</v>
      </c>
      <c r="W274" s="7714" t="s">
        <v>36</v>
      </c>
      <c r="X274" s="7745">
        <v>45709</v>
      </c>
      <c r="Y274" s="7751">
        <v>87.5</v>
      </c>
      <c r="Z274" s="7717" t="s">
        <v>35</v>
      </c>
      <c r="AA274" s="8047">
        <f>(Y274*1000/500)</f>
        <v>175</v>
      </c>
      <c r="AB274" s="7718">
        <v>544</v>
      </c>
      <c r="AC274" s="7746">
        <v>45716</v>
      </c>
      <c r="AD274" s="7781">
        <v>45733</v>
      </c>
      <c r="AE274" s="7736">
        <v>24528</v>
      </c>
      <c r="AF274" s="7723">
        <v>82500</v>
      </c>
      <c r="AG274" s="7721">
        <f t="shared" si="49"/>
        <v>-5000</v>
      </c>
      <c r="AH274" s="7752">
        <f t="shared" si="53"/>
        <v>44880</v>
      </c>
      <c r="AI274" s="7752">
        <f t="shared" si="50"/>
        <v>2244</v>
      </c>
      <c r="AJ274" s="7723">
        <v>5</v>
      </c>
      <c r="AK274" s="8132"/>
    </row>
    <row r="275" spans="2:37">
      <c r="B275" s="7750" t="s">
        <v>1818</v>
      </c>
      <c r="C275" s="7761" t="s">
        <v>1547</v>
      </c>
      <c r="D275" s="7759">
        <v>11</v>
      </c>
      <c r="E275" s="7736" t="s">
        <v>796</v>
      </c>
      <c r="F275" s="7734">
        <v>45866</v>
      </c>
      <c r="G275" s="7878">
        <v>52</v>
      </c>
      <c r="H275" s="7761" t="s">
        <v>35</v>
      </c>
      <c r="I275" s="7717">
        <f>(G275*1000/400)</f>
        <v>130</v>
      </c>
      <c r="J275" s="7762">
        <v>993.4</v>
      </c>
      <c r="K275" s="7746">
        <v>45894</v>
      </c>
      <c r="L275" s="7781">
        <v>45895</v>
      </c>
      <c r="M275" s="7761">
        <v>25353</v>
      </c>
      <c r="N275" s="7878">
        <v>52000</v>
      </c>
      <c r="O275" s="7878">
        <f t="shared" si="54"/>
        <v>0</v>
      </c>
      <c r="P275" s="7756">
        <f t="shared" si="55"/>
        <v>51656.800000000003</v>
      </c>
      <c r="Q275" s="7762">
        <f t="shared" si="56"/>
        <v>2582.84</v>
      </c>
      <c r="R275" s="7736">
        <v>5</v>
      </c>
      <c r="S275" s="8141"/>
      <c r="T275" s="7782"/>
      <c r="U275" s="8176" t="s">
        <v>1765</v>
      </c>
      <c r="V275" s="8376">
        <v>516</v>
      </c>
      <c r="W275" s="8043" t="s">
        <v>36</v>
      </c>
      <c r="X275" s="8370">
        <v>45709</v>
      </c>
      <c r="Y275" s="8377">
        <v>4</v>
      </c>
      <c r="Z275" s="8047" t="s">
        <v>35</v>
      </c>
      <c r="AA275" s="8047">
        <f>(Y275*1000/500)</f>
        <v>8</v>
      </c>
      <c r="AB275" s="8378">
        <v>655</v>
      </c>
      <c r="AC275" s="8107">
        <v>45716</v>
      </c>
      <c r="AD275" s="8374">
        <v>45725</v>
      </c>
      <c r="AE275" s="8369">
        <v>24494</v>
      </c>
      <c r="AF275" s="8379">
        <v>4000</v>
      </c>
      <c r="AG275" s="8048">
        <f t="shared" si="49"/>
        <v>0</v>
      </c>
      <c r="AH275" s="8380">
        <f t="shared" si="53"/>
        <v>2620</v>
      </c>
      <c r="AI275" s="8380">
        <f t="shared" si="50"/>
        <v>131</v>
      </c>
      <c r="AJ275" s="8050">
        <v>5</v>
      </c>
      <c r="AK275" s="8134"/>
    </row>
    <row r="276" spans="2:37">
      <c r="B276" s="7750" t="s">
        <v>1818</v>
      </c>
      <c r="C276" s="7717" t="s">
        <v>1838</v>
      </c>
      <c r="D276" s="7759">
        <v>12</v>
      </c>
      <c r="E276" s="7736" t="s">
        <v>796</v>
      </c>
      <c r="F276" s="7734">
        <v>45866</v>
      </c>
      <c r="G276" s="7878">
        <v>50</v>
      </c>
      <c r="H276" s="7761" t="s">
        <v>35</v>
      </c>
      <c r="I276" s="7761">
        <f>(G276*1000/500)</f>
        <v>100</v>
      </c>
      <c r="J276" s="7762">
        <v>526.20000000000005</v>
      </c>
      <c r="K276" s="7746">
        <v>45908</v>
      </c>
      <c r="L276" s="7781">
        <v>45905</v>
      </c>
      <c r="M276" s="7761">
        <v>25400</v>
      </c>
      <c r="N276" s="7878">
        <v>50000</v>
      </c>
      <c r="O276" s="7878">
        <f t="shared" si="54"/>
        <v>0</v>
      </c>
      <c r="P276" s="7756">
        <f t="shared" si="55"/>
        <v>26310.000000000004</v>
      </c>
      <c r="Q276" s="7762">
        <f t="shared" si="56"/>
        <v>1315.5000000000002</v>
      </c>
      <c r="R276" s="7736">
        <v>5</v>
      </c>
      <c r="S276" s="8141"/>
      <c r="T276" s="7782"/>
      <c r="U276" s="8384" t="s">
        <v>1769</v>
      </c>
      <c r="V276" s="8047">
        <v>517</v>
      </c>
      <c r="W276" s="8043" t="s">
        <v>36</v>
      </c>
      <c r="X276" s="8370">
        <v>45709</v>
      </c>
      <c r="Y276" s="8382">
        <v>40</v>
      </c>
      <c r="Z276" s="8047" t="s">
        <v>35</v>
      </c>
      <c r="AA276" s="8372">
        <f>(Y276*1000/400)</f>
        <v>100</v>
      </c>
      <c r="AB276" s="8049">
        <v>1328</v>
      </c>
      <c r="AC276" s="8107">
        <v>45716</v>
      </c>
      <c r="AD276" s="8374">
        <v>45725</v>
      </c>
      <c r="AE276" s="8369">
        <v>24494</v>
      </c>
      <c r="AF276" s="8048">
        <v>40000</v>
      </c>
      <c r="AG276" s="8048">
        <f t="shared" si="49"/>
        <v>0</v>
      </c>
      <c r="AH276" s="8049">
        <f t="shared" si="53"/>
        <v>53120</v>
      </c>
      <c r="AI276" s="8049">
        <f t="shared" si="50"/>
        <v>2656</v>
      </c>
      <c r="AJ276" s="8383">
        <v>5</v>
      </c>
      <c r="AK276" s="8134"/>
    </row>
    <row r="277" spans="2:37">
      <c r="B277" s="7750" t="s">
        <v>1818</v>
      </c>
      <c r="C277" s="7761" t="s">
        <v>1547</v>
      </c>
      <c r="D277" s="7759">
        <v>13</v>
      </c>
      <c r="E277" s="7736" t="s">
        <v>796</v>
      </c>
      <c r="F277" s="7734">
        <v>45866</v>
      </c>
      <c r="G277" s="7878">
        <v>52</v>
      </c>
      <c r="H277" s="7761" t="s">
        <v>35</v>
      </c>
      <c r="I277" s="7717">
        <f>(G277*1000/400)</f>
        <v>130</v>
      </c>
      <c r="J277" s="7762">
        <v>993.4</v>
      </c>
      <c r="K277" s="7746">
        <v>45908</v>
      </c>
      <c r="L277" s="7781">
        <v>45905</v>
      </c>
      <c r="M277" s="7761">
        <v>25400</v>
      </c>
      <c r="N277" s="7878">
        <v>52000</v>
      </c>
      <c r="O277" s="7878">
        <f t="shared" si="54"/>
        <v>0</v>
      </c>
      <c r="P277" s="7756">
        <f t="shared" si="55"/>
        <v>51656.800000000003</v>
      </c>
      <c r="Q277" s="7762">
        <f t="shared" si="56"/>
        <v>2582.84</v>
      </c>
      <c r="R277" s="7736">
        <v>5</v>
      </c>
      <c r="S277" s="8141"/>
      <c r="T277" s="7782"/>
      <c r="U277" s="8176" t="s">
        <v>1767</v>
      </c>
      <c r="V277" s="8043">
        <v>518</v>
      </c>
      <c r="W277" s="8043" t="s">
        <v>36</v>
      </c>
      <c r="X277" s="8370">
        <v>45709</v>
      </c>
      <c r="Y277" s="8105">
        <v>24</v>
      </c>
      <c r="Z277" s="8047" t="s">
        <v>35</v>
      </c>
      <c r="AA277" s="8047">
        <f>(Y277*1000/500)</f>
        <v>48</v>
      </c>
      <c r="AB277" s="8106">
        <v>427</v>
      </c>
      <c r="AC277" s="8107">
        <v>45716</v>
      </c>
      <c r="AD277" s="8374">
        <v>45725</v>
      </c>
      <c r="AE277" s="8369">
        <v>24494</v>
      </c>
      <c r="AF277" s="8050">
        <v>24000</v>
      </c>
      <c r="AG277" s="8048">
        <f t="shared" si="49"/>
        <v>0</v>
      </c>
      <c r="AH277" s="8108">
        <f t="shared" si="53"/>
        <v>10248</v>
      </c>
      <c r="AI277" s="8108">
        <f t="shared" si="50"/>
        <v>512.4</v>
      </c>
      <c r="AJ277" s="8050">
        <v>5</v>
      </c>
      <c r="AK277" s="8134"/>
    </row>
    <row r="278" spans="2:37">
      <c r="B278" s="7750" t="s">
        <v>1818</v>
      </c>
      <c r="C278" s="7717" t="s">
        <v>1838</v>
      </c>
      <c r="D278" s="7759">
        <v>14</v>
      </c>
      <c r="E278" s="7736" t="s">
        <v>796</v>
      </c>
      <c r="F278" s="7734">
        <v>45866</v>
      </c>
      <c r="G278" s="7878">
        <v>50</v>
      </c>
      <c r="H278" s="7761" t="s">
        <v>35</v>
      </c>
      <c r="I278" s="7761">
        <f>(G278*1000/500)</f>
        <v>100</v>
      </c>
      <c r="J278" s="7762">
        <v>526.20000000000005</v>
      </c>
      <c r="K278" s="7746">
        <v>45915</v>
      </c>
      <c r="L278" s="7781">
        <v>45915</v>
      </c>
      <c r="M278" s="7761">
        <v>25466</v>
      </c>
      <c r="N278" s="7878">
        <v>50000</v>
      </c>
      <c r="O278" s="7878">
        <f t="shared" si="54"/>
        <v>0</v>
      </c>
      <c r="P278" s="7756">
        <f t="shared" si="55"/>
        <v>26310.000000000004</v>
      </c>
      <c r="Q278" s="7762">
        <f t="shared" si="56"/>
        <v>1315.5000000000002</v>
      </c>
      <c r="R278" s="7736">
        <v>5</v>
      </c>
      <c r="S278" s="8141"/>
      <c r="T278" s="7782"/>
      <c r="U278" s="8287" t="s">
        <v>1768</v>
      </c>
      <c r="V278" s="8047">
        <v>519</v>
      </c>
      <c r="W278" s="8043" t="s">
        <v>36</v>
      </c>
      <c r="X278" s="8104">
        <v>45709</v>
      </c>
      <c r="Y278" s="8382">
        <v>10</v>
      </c>
      <c r="Z278" s="8047" t="s">
        <v>35</v>
      </c>
      <c r="AA278" s="8047">
        <f>(Y278*1000/400)</f>
        <v>25</v>
      </c>
      <c r="AB278" s="8049">
        <v>1328</v>
      </c>
      <c r="AC278" s="8046">
        <v>45716</v>
      </c>
      <c r="AD278" s="8374">
        <v>45725</v>
      </c>
      <c r="AE278" s="8369">
        <v>24494</v>
      </c>
      <c r="AF278" s="8048">
        <v>3200</v>
      </c>
      <c r="AG278" s="8048">
        <f t="shared" si="49"/>
        <v>-6800</v>
      </c>
      <c r="AH278" s="8049">
        <f t="shared" si="53"/>
        <v>4249.6000000000004</v>
      </c>
      <c r="AI278" s="8049">
        <f t="shared" si="50"/>
        <v>212.48000000000002</v>
      </c>
      <c r="AJ278" s="8383">
        <v>5</v>
      </c>
      <c r="AK278" s="8134"/>
    </row>
    <row r="279" spans="2:37">
      <c r="B279" s="7750" t="s">
        <v>1818</v>
      </c>
      <c r="C279" s="7761" t="s">
        <v>1547</v>
      </c>
      <c r="D279" s="7759">
        <v>15</v>
      </c>
      <c r="E279" s="7736" t="s">
        <v>796</v>
      </c>
      <c r="F279" s="7734">
        <v>45866</v>
      </c>
      <c r="G279" s="7878">
        <v>52</v>
      </c>
      <c r="H279" s="7761" t="s">
        <v>35</v>
      </c>
      <c r="I279" s="7717">
        <f>(G279*1000/400)</f>
        <v>130</v>
      </c>
      <c r="J279" s="7762">
        <v>993.4</v>
      </c>
      <c r="K279" s="7746">
        <v>45915</v>
      </c>
      <c r="L279" s="7781">
        <v>45915</v>
      </c>
      <c r="M279" s="7761">
        <v>25466</v>
      </c>
      <c r="N279" s="7878">
        <v>52000</v>
      </c>
      <c r="O279" s="7878">
        <f t="shared" si="54"/>
        <v>0</v>
      </c>
      <c r="P279" s="7756">
        <f t="shared" si="55"/>
        <v>51656.800000000003</v>
      </c>
      <c r="Q279" s="7762">
        <f t="shared" si="56"/>
        <v>2582.84</v>
      </c>
      <c r="R279" s="7736">
        <v>5</v>
      </c>
      <c r="S279" s="8141"/>
      <c r="T279" s="7782"/>
      <c r="U279" s="7996" t="s">
        <v>1768</v>
      </c>
      <c r="V279" s="7717">
        <v>519</v>
      </c>
      <c r="W279" s="7714" t="s">
        <v>36</v>
      </c>
      <c r="X279" s="7715">
        <v>45709</v>
      </c>
      <c r="Y279" s="7735">
        <v>6.8</v>
      </c>
      <c r="Z279" s="7717" t="s">
        <v>35</v>
      </c>
      <c r="AA279" s="8372">
        <f>(Y279*1000/400)</f>
        <v>17</v>
      </c>
      <c r="AB279" s="7722">
        <v>1328</v>
      </c>
      <c r="AC279" s="7719">
        <v>45716</v>
      </c>
      <c r="AD279" s="7781">
        <v>45733</v>
      </c>
      <c r="AE279" s="7736">
        <v>24528</v>
      </c>
      <c r="AF279" s="7721">
        <v>6800</v>
      </c>
      <c r="AG279" s="7721">
        <f t="shared" si="49"/>
        <v>0</v>
      </c>
      <c r="AH279" s="7722">
        <f t="shared" si="53"/>
        <v>9030.4</v>
      </c>
      <c r="AI279" s="7722">
        <f t="shared" si="50"/>
        <v>451.52</v>
      </c>
      <c r="AJ279" s="7748">
        <v>5</v>
      </c>
      <c r="AK279" s="8134"/>
    </row>
    <row r="280" spans="2:37">
      <c r="B280" s="7750" t="s">
        <v>1543</v>
      </c>
      <c r="C280" s="7717" t="s">
        <v>1770</v>
      </c>
      <c r="D280" s="7717">
        <v>80</v>
      </c>
      <c r="E280" s="7714">
        <v>7209</v>
      </c>
      <c r="F280" s="7745">
        <v>45910</v>
      </c>
      <c r="G280" s="7735">
        <v>15</v>
      </c>
      <c r="H280" s="7717" t="s">
        <v>35</v>
      </c>
      <c r="I280" s="7761">
        <f>(G280*1000/400)</f>
        <v>37.5</v>
      </c>
      <c r="J280" s="7722">
        <v>1350</v>
      </c>
      <c r="K280" s="7746">
        <v>45922</v>
      </c>
      <c r="L280" s="7781">
        <v>45912</v>
      </c>
      <c r="M280" s="7736">
        <v>25458</v>
      </c>
      <c r="N280" s="7721">
        <v>15200</v>
      </c>
      <c r="O280" s="7721">
        <f>(N280-G280*1000)</f>
        <v>200</v>
      </c>
      <c r="P280" s="7722">
        <f>(J280*G280)</f>
        <v>20250</v>
      </c>
      <c r="Q280" s="7722">
        <f t="shared" si="56"/>
        <v>1012.5</v>
      </c>
      <c r="R280" s="7748">
        <v>5</v>
      </c>
      <c r="S280" s="8141"/>
      <c r="T280" s="7782"/>
      <c r="U280" s="8176" t="s">
        <v>1766</v>
      </c>
      <c r="V280" s="8369">
        <v>520</v>
      </c>
      <c r="W280" s="8043" t="s">
        <v>36</v>
      </c>
      <c r="X280" s="8370">
        <v>45738</v>
      </c>
      <c r="Y280" s="8371">
        <v>20</v>
      </c>
      <c r="Z280" s="8372" t="s">
        <v>35</v>
      </c>
      <c r="AA280" s="8372">
        <v>40</v>
      </c>
      <c r="AB280" s="8373">
        <v>615</v>
      </c>
      <c r="AC280" s="8107">
        <v>45747</v>
      </c>
      <c r="AD280" s="8374">
        <v>45756</v>
      </c>
      <c r="AE280" s="8369">
        <v>24688</v>
      </c>
      <c r="AF280" s="8375">
        <v>17000</v>
      </c>
      <c r="AG280" s="8048">
        <f t="shared" si="49"/>
        <v>-3000</v>
      </c>
      <c r="AH280" s="8181">
        <f t="shared" si="53"/>
        <v>10455</v>
      </c>
      <c r="AI280" s="8181">
        <f t="shared" si="50"/>
        <v>522.75</v>
      </c>
      <c r="AJ280" s="8050">
        <v>5</v>
      </c>
      <c r="AK280" s="8001"/>
    </row>
    <row r="281" spans="2:37">
      <c r="B281" s="7750" t="s">
        <v>1543</v>
      </c>
      <c r="C281" s="7761" t="s">
        <v>1798</v>
      </c>
      <c r="D281" s="7759">
        <v>81</v>
      </c>
      <c r="E281" s="7714">
        <v>7209</v>
      </c>
      <c r="F281" s="7715">
        <v>45910</v>
      </c>
      <c r="G281" s="7760">
        <v>10</v>
      </c>
      <c r="H281" s="7761" t="s">
        <v>35</v>
      </c>
      <c r="I281" s="7761">
        <f>(G281*1000/400)</f>
        <v>25</v>
      </c>
      <c r="J281" s="7762">
        <v>1350</v>
      </c>
      <c r="K281" s="7719">
        <v>45922</v>
      </c>
      <c r="L281" s="7781">
        <v>45912</v>
      </c>
      <c r="M281" s="7736">
        <v>25458</v>
      </c>
      <c r="N281" s="7721">
        <v>10000</v>
      </c>
      <c r="O281" s="7721">
        <f>(N281-G281*1000)</f>
        <v>0</v>
      </c>
      <c r="P281" s="7722">
        <f>(N281*J281/1000)</f>
        <v>13500</v>
      </c>
      <c r="Q281" s="7722">
        <f>(P281*0.05)</f>
        <v>675</v>
      </c>
      <c r="R281" s="7723">
        <v>5</v>
      </c>
      <c r="S281" s="8141"/>
      <c r="T281" s="7782"/>
      <c r="U281" s="7712" t="s">
        <v>1766</v>
      </c>
      <c r="V281" s="7736">
        <v>520</v>
      </c>
      <c r="W281" s="7714" t="s">
        <v>36</v>
      </c>
      <c r="X281" s="7745">
        <v>45738</v>
      </c>
      <c r="Y281" s="7753">
        <v>3</v>
      </c>
      <c r="Z281" s="7761" t="s">
        <v>35</v>
      </c>
      <c r="AA281" s="7761">
        <v>6</v>
      </c>
      <c r="AB281" s="7754">
        <v>615</v>
      </c>
      <c r="AC281" s="7746">
        <v>45747</v>
      </c>
      <c r="AD281" s="7781">
        <v>45762</v>
      </c>
      <c r="AE281" s="7736">
        <v>24716</v>
      </c>
      <c r="AF281" s="7755">
        <v>3000</v>
      </c>
      <c r="AG281" s="7721">
        <f t="shared" si="49"/>
        <v>0</v>
      </c>
      <c r="AH281" s="7756">
        <f t="shared" si="53"/>
        <v>1845</v>
      </c>
      <c r="AI281" s="7756">
        <f t="shared" si="50"/>
        <v>92.25</v>
      </c>
      <c r="AJ281" s="7723">
        <v>5</v>
      </c>
      <c r="AK281" s="8001"/>
    </row>
    <row r="282" spans="2:37">
      <c r="B282" s="7750" t="s">
        <v>1543</v>
      </c>
      <c r="C282" s="7717" t="s">
        <v>1783</v>
      </c>
      <c r="D282" s="7759">
        <v>82</v>
      </c>
      <c r="E282" s="7714">
        <v>7209</v>
      </c>
      <c r="F282" s="7715">
        <v>45910</v>
      </c>
      <c r="G282" s="7760">
        <v>15</v>
      </c>
      <c r="H282" s="7761" t="s">
        <v>35</v>
      </c>
      <c r="I282" s="7717">
        <f>(G282*1000/400)</f>
        <v>37.5</v>
      </c>
      <c r="J282" s="7762">
        <v>1350</v>
      </c>
      <c r="K282" s="7719">
        <v>45915</v>
      </c>
      <c r="L282" s="7781">
        <v>45912</v>
      </c>
      <c r="M282" s="7736">
        <v>25458</v>
      </c>
      <c r="N282" s="7721">
        <v>15200</v>
      </c>
      <c r="O282" s="7721">
        <f>(N282-G282*1000)</f>
        <v>200</v>
      </c>
      <c r="P282" s="7722">
        <f>(N282*J282/1000)</f>
        <v>20520</v>
      </c>
      <c r="Q282" s="7722">
        <f>(P282*0.05)</f>
        <v>1026</v>
      </c>
      <c r="R282" s="7723">
        <v>5</v>
      </c>
      <c r="S282" s="8143"/>
      <c r="T282" s="7782"/>
      <c r="U282" s="8176" t="s">
        <v>1764</v>
      </c>
      <c r="V282" s="8043">
        <v>521</v>
      </c>
      <c r="W282" s="8043" t="s">
        <v>36</v>
      </c>
      <c r="X282" s="8370">
        <v>45738</v>
      </c>
      <c r="Y282" s="8105">
        <v>270</v>
      </c>
      <c r="Z282" s="8047" t="s">
        <v>35</v>
      </c>
      <c r="AA282" s="8047">
        <v>540</v>
      </c>
      <c r="AB282" s="8106">
        <v>544</v>
      </c>
      <c r="AC282" s="8107">
        <v>45747</v>
      </c>
      <c r="AD282" s="8374">
        <v>45756</v>
      </c>
      <c r="AE282" s="8369">
        <v>24688</v>
      </c>
      <c r="AF282" s="8050">
        <v>120000</v>
      </c>
      <c r="AG282" s="8048">
        <f t="shared" si="49"/>
        <v>-150000</v>
      </c>
      <c r="AH282" s="8108">
        <f t="shared" si="53"/>
        <v>65280</v>
      </c>
      <c r="AI282" s="8108">
        <f t="shared" si="50"/>
        <v>3264</v>
      </c>
      <c r="AJ282" s="8050">
        <v>5</v>
      </c>
      <c r="AK282" s="7948"/>
    </row>
    <row r="283" spans="2:37">
      <c r="B283" s="7925" t="s">
        <v>1543</v>
      </c>
      <c r="C283" s="7761" t="s">
        <v>1774</v>
      </c>
      <c r="D283" s="7759">
        <v>83</v>
      </c>
      <c r="E283" s="7714">
        <v>7209</v>
      </c>
      <c r="F283" s="7715">
        <v>45911</v>
      </c>
      <c r="G283" s="7760">
        <v>15</v>
      </c>
      <c r="H283" s="7761" t="s">
        <v>35</v>
      </c>
      <c r="I283" s="7717">
        <f>(G283*1000/400)</f>
        <v>37.5</v>
      </c>
      <c r="J283" s="7762">
        <v>1350</v>
      </c>
      <c r="K283" s="7746">
        <v>45915</v>
      </c>
      <c r="L283" s="7781">
        <v>45912</v>
      </c>
      <c r="M283" s="7736">
        <v>25458</v>
      </c>
      <c r="N283" s="7721">
        <v>15200</v>
      </c>
      <c r="O283" s="7721">
        <f>(N283-G283*1000)</f>
        <v>200</v>
      </c>
      <c r="P283" s="7722">
        <f>(N283*J283/1000)</f>
        <v>20520</v>
      </c>
      <c r="Q283" s="7722">
        <f>(P283*0.05)</f>
        <v>1026</v>
      </c>
      <c r="R283" s="7723">
        <v>5</v>
      </c>
      <c r="S283" s="7711"/>
      <c r="T283" s="7782"/>
      <c r="U283" s="7712" t="s">
        <v>1764</v>
      </c>
      <c r="V283" s="7714">
        <v>521</v>
      </c>
      <c r="W283" s="7714" t="s">
        <v>36</v>
      </c>
      <c r="X283" s="7745">
        <v>45738</v>
      </c>
      <c r="Y283" s="7751">
        <v>150</v>
      </c>
      <c r="Z283" s="7717" t="s">
        <v>35</v>
      </c>
      <c r="AA283" s="7717">
        <v>300</v>
      </c>
      <c r="AB283" s="7718">
        <v>544</v>
      </c>
      <c r="AC283" s="7746">
        <v>45747</v>
      </c>
      <c r="AD283" s="7781">
        <v>45762</v>
      </c>
      <c r="AE283" s="7736">
        <v>24716</v>
      </c>
      <c r="AF283" s="7723">
        <v>150000</v>
      </c>
      <c r="AG283" s="7721">
        <f t="shared" si="49"/>
        <v>0</v>
      </c>
      <c r="AH283" s="7752">
        <f t="shared" si="53"/>
        <v>81600</v>
      </c>
      <c r="AI283" s="7752">
        <f t="shared" si="50"/>
        <v>4080</v>
      </c>
      <c r="AJ283" s="7723">
        <v>5</v>
      </c>
      <c r="AK283" s="7948"/>
    </row>
    <row r="284" spans="2:37">
      <c r="B284" s="7925" t="s">
        <v>1859</v>
      </c>
      <c r="C284" s="7714" t="s">
        <v>1621</v>
      </c>
      <c r="D284" s="8574">
        <v>2</v>
      </c>
      <c r="E284" s="7736" t="s">
        <v>796</v>
      </c>
      <c r="F284" s="7745">
        <v>45912</v>
      </c>
      <c r="G284" s="8575">
        <v>25</v>
      </c>
      <c r="H284" s="7761" t="s">
        <v>35</v>
      </c>
      <c r="I284" s="7761">
        <v>25</v>
      </c>
      <c r="J284" s="8576">
        <v>462</v>
      </c>
      <c r="K284" s="7746">
        <v>45915</v>
      </c>
      <c r="L284" s="7781">
        <v>45912</v>
      </c>
      <c r="M284" s="7736">
        <v>25455</v>
      </c>
      <c r="N284" s="8726">
        <v>25000</v>
      </c>
      <c r="O284" s="7878">
        <f>(N284-G284*1000)</f>
        <v>0</v>
      </c>
      <c r="P284" s="8727">
        <v>7600</v>
      </c>
      <c r="Q284" s="8727">
        <v>380</v>
      </c>
      <c r="R284" s="7755">
        <v>5</v>
      </c>
      <c r="S284" s="7711"/>
      <c r="T284" s="7782"/>
      <c r="U284" s="8176" t="s">
        <v>1765</v>
      </c>
      <c r="V284" s="8376">
        <v>522</v>
      </c>
      <c r="W284" s="8043" t="s">
        <v>36</v>
      </c>
      <c r="X284" s="8370">
        <v>45738</v>
      </c>
      <c r="Y284" s="8377">
        <v>3</v>
      </c>
      <c r="Z284" s="8047" t="s">
        <v>35</v>
      </c>
      <c r="AA284" s="8047">
        <v>6</v>
      </c>
      <c r="AB284" s="8378">
        <v>655</v>
      </c>
      <c r="AC284" s="8107">
        <v>45747</v>
      </c>
      <c r="AD284" s="8374">
        <v>45756</v>
      </c>
      <c r="AE284" s="8369">
        <v>24688</v>
      </c>
      <c r="AF284" s="8379">
        <v>3000</v>
      </c>
      <c r="AG284" s="8048">
        <f t="shared" si="49"/>
        <v>0</v>
      </c>
      <c r="AH284" s="8380">
        <f t="shared" si="53"/>
        <v>1965</v>
      </c>
      <c r="AI284" s="8380">
        <f t="shared" si="50"/>
        <v>98.25</v>
      </c>
      <c r="AJ284" s="8050">
        <v>5</v>
      </c>
      <c r="AK284" s="7948"/>
    </row>
    <row r="285" spans="2:37">
      <c r="B285" s="8103" t="s">
        <v>792</v>
      </c>
      <c r="C285" s="8043" t="s">
        <v>1766</v>
      </c>
      <c r="D285" s="8369">
        <v>580</v>
      </c>
      <c r="E285" s="8043" t="s">
        <v>796</v>
      </c>
      <c r="F285" s="8370">
        <v>45913</v>
      </c>
      <c r="G285" s="8371">
        <v>14</v>
      </c>
      <c r="H285" s="8372" t="s">
        <v>35</v>
      </c>
      <c r="I285" s="8047">
        <f>(G285*1000/500)</f>
        <v>28</v>
      </c>
      <c r="J285" s="8373">
        <v>615</v>
      </c>
      <c r="K285" s="8107">
        <v>45919</v>
      </c>
      <c r="L285" s="8374">
        <v>45919</v>
      </c>
      <c r="M285" s="8369">
        <v>25496</v>
      </c>
      <c r="N285" s="8375">
        <v>14000</v>
      </c>
      <c r="O285" s="8048">
        <f t="shared" ref="O285:O292" si="57">(N285-G285*1000)</f>
        <v>0</v>
      </c>
      <c r="P285" s="8181">
        <f t="shared" ref="P285:P290" si="58">(N285*J285/1000)</f>
        <v>8610</v>
      </c>
      <c r="Q285" s="8181">
        <f t="shared" ref="Q285:Q291" si="59">(P285*0.05)</f>
        <v>430.5</v>
      </c>
      <c r="R285" s="8050">
        <v>5</v>
      </c>
      <c r="S285" s="7737"/>
      <c r="T285" s="7782"/>
      <c r="U285" s="8384" t="s">
        <v>1769</v>
      </c>
      <c r="V285" s="8047">
        <v>523</v>
      </c>
      <c r="W285" s="8043" t="s">
        <v>36</v>
      </c>
      <c r="X285" s="8370">
        <v>45738</v>
      </c>
      <c r="Y285" s="8382">
        <v>25</v>
      </c>
      <c r="Z285" s="8047" t="s">
        <v>35</v>
      </c>
      <c r="AA285" s="8372">
        <f>(Y285*1000/400)</f>
        <v>62.5</v>
      </c>
      <c r="AB285" s="8049">
        <v>1328</v>
      </c>
      <c r="AC285" s="8107">
        <v>45747</v>
      </c>
      <c r="AD285" s="8374">
        <v>45756</v>
      </c>
      <c r="AE285" s="8369">
        <v>24688</v>
      </c>
      <c r="AF285" s="8048">
        <v>25000</v>
      </c>
      <c r="AG285" s="8048">
        <f t="shared" si="49"/>
        <v>0</v>
      </c>
      <c r="AH285" s="8049">
        <f t="shared" si="53"/>
        <v>33200</v>
      </c>
      <c r="AI285" s="8049">
        <f t="shared" si="50"/>
        <v>1660</v>
      </c>
      <c r="AJ285" s="8383">
        <v>5</v>
      </c>
      <c r="AK285" s="7948"/>
    </row>
    <row r="286" spans="2:37">
      <c r="B286" s="8103" t="s">
        <v>792</v>
      </c>
      <c r="C286" s="8043" t="s">
        <v>1764</v>
      </c>
      <c r="D286" s="8043">
        <v>581</v>
      </c>
      <c r="E286" s="8043" t="s">
        <v>796</v>
      </c>
      <c r="F286" s="8370">
        <v>45913</v>
      </c>
      <c r="G286" s="8105">
        <v>120</v>
      </c>
      <c r="H286" s="8047" t="s">
        <v>35</v>
      </c>
      <c r="I286" s="8047">
        <f>(G286*1000/500)</f>
        <v>240</v>
      </c>
      <c r="J286" s="8106">
        <v>544</v>
      </c>
      <c r="K286" s="8107">
        <v>45919</v>
      </c>
      <c r="L286" s="8374">
        <v>45919</v>
      </c>
      <c r="M286" s="8369">
        <v>25496</v>
      </c>
      <c r="N286" s="8050">
        <v>120000</v>
      </c>
      <c r="O286" s="8048">
        <f t="shared" si="57"/>
        <v>0</v>
      </c>
      <c r="P286" s="8108">
        <f t="shared" si="58"/>
        <v>65280</v>
      </c>
      <c r="Q286" s="8108">
        <f t="shared" si="59"/>
        <v>3264</v>
      </c>
      <c r="R286" s="8050">
        <v>5</v>
      </c>
      <c r="S286" s="7757"/>
      <c r="T286" s="7782"/>
      <c r="U286" s="8176" t="s">
        <v>1767</v>
      </c>
      <c r="V286" s="8043">
        <v>524</v>
      </c>
      <c r="W286" s="8043" t="s">
        <v>36</v>
      </c>
      <c r="X286" s="8370">
        <v>45738</v>
      </c>
      <c r="Y286" s="8105">
        <v>25</v>
      </c>
      <c r="Z286" s="8047" t="s">
        <v>35</v>
      </c>
      <c r="AA286" s="8112">
        <f>(Y286*1000/500)</f>
        <v>50</v>
      </c>
      <c r="AB286" s="8106">
        <v>427</v>
      </c>
      <c r="AC286" s="8107">
        <v>45747</v>
      </c>
      <c r="AD286" s="8374">
        <v>45756</v>
      </c>
      <c r="AE286" s="8369">
        <v>24688</v>
      </c>
      <c r="AF286" s="8050">
        <v>25000</v>
      </c>
      <c r="AG286" s="8048">
        <f t="shared" si="49"/>
        <v>0</v>
      </c>
      <c r="AH286" s="8108">
        <f t="shared" si="53"/>
        <v>10675</v>
      </c>
      <c r="AI286" s="8108">
        <f t="shared" si="50"/>
        <v>533.75</v>
      </c>
      <c r="AJ286" s="8050">
        <v>5</v>
      </c>
      <c r="AK286" s="7949"/>
    </row>
    <row r="287" spans="2:37">
      <c r="B287" s="8103" t="s">
        <v>792</v>
      </c>
      <c r="C287" s="8043" t="s">
        <v>1765</v>
      </c>
      <c r="D287" s="8376">
        <v>582</v>
      </c>
      <c r="E287" s="8043" t="s">
        <v>796</v>
      </c>
      <c r="F287" s="8370">
        <v>45913</v>
      </c>
      <c r="G287" s="8377">
        <v>4</v>
      </c>
      <c r="H287" s="8047" t="s">
        <v>35</v>
      </c>
      <c r="I287" s="8047">
        <f>(G287*1000/500)</f>
        <v>8</v>
      </c>
      <c r="J287" s="8378">
        <v>655</v>
      </c>
      <c r="K287" s="8107">
        <v>45919</v>
      </c>
      <c r="L287" s="8374">
        <v>45919</v>
      </c>
      <c r="M287" s="8369">
        <v>25496</v>
      </c>
      <c r="N287" s="8379">
        <v>4000</v>
      </c>
      <c r="O287" s="8048">
        <f t="shared" si="57"/>
        <v>0</v>
      </c>
      <c r="P287" s="8380">
        <f t="shared" si="58"/>
        <v>2620</v>
      </c>
      <c r="Q287" s="8380">
        <f t="shared" si="59"/>
        <v>131</v>
      </c>
      <c r="R287" s="8050">
        <v>5</v>
      </c>
      <c r="S287" s="7757"/>
      <c r="T287" s="7782"/>
      <c r="U287" s="8287" t="s">
        <v>1768</v>
      </c>
      <c r="V287" s="8047">
        <v>525</v>
      </c>
      <c r="W287" s="8043" t="s">
        <v>36</v>
      </c>
      <c r="X287" s="8370">
        <v>45738</v>
      </c>
      <c r="Y287" s="8382">
        <v>10</v>
      </c>
      <c r="Z287" s="8047" t="s">
        <v>35</v>
      </c>
      <c r="AA287" s="8372">
        <f>(Y287*1000/400)</f>
        <v>25</v>
      </c>
      <c r="AB287" s="8049">
        <v>1328</v>
      </c>
      <c r="AC287" s="8107">
        <v>45747</v>
      </c>
      <c r="AD287" s="8374">
        <v>45756</v>
      </c>
      <c r="AE287" s="8369">
        <v>24688</v>
      </c>
      <c r="AF287" s="8048">
        <v>10400</v>
      </c>
      <c r="AG287" s="8048">
        <f t="shared" si="49"/>
        <v>400</v>
      </c>
      <c r="AH287" s="8049">
        <f t="shared" si="53"/>
        <v>13811.2</v>
      </c>
      <c r="AI287" s="8049">
        <f t="shared" si="50"/>
        <v>690.56000000000006</v>
      </c>
      <c r="AJ287" s="8383">
        <v>5</v>
      </c>
      <c r="AK287" s="8036"/>
    </row>
    <row r="288" spans="2:37">
      <c r="B288" s="8103" t="s">
        <v>792</v>
      </c>
      <c r="C288" s="8047" t="s">
        <v>1769</v>
      </c>
      <c r="D288" s="8043">
        <v>583</v>
      </c>
      <c r="E288" s="8043" t="s">
        <v>796</v>
      </c>
      <c r="F288" s="8370">
        <v>45913</v>
      </c>
      <c r="G288" s="8105">
        <v>30</v>
      </c>
      <c r="H288" s="8047" t="s">
        <v>35</v>
      </c>
      <c r="I288" s="8047">
        <f>(G288*1000/400)</f>
        <v>75</v>
      </c>
      <c r="J288" s="8106">
        <v>1328</v>
      </c>
      <c r="K288" s="8107">
        <v>45919</v>
      </c>
      <c r="L288" s="8374">
        <v>45919</v>
      </c>
      <c r="M288" s="8369">
        <v>25496</v>
      </c>
      <c r="N288" s="8050">
        <v>30000</v>
      </c>
      <c r="O288" s="8048">
        <f t="shared" si="57"/>
        <v>0</v>
      </c>
      <c r="P288" s="8108">
        <f t="shared" si="58"/>
        <v>39840</v>
      </c>
      <c r="Q288" s="8108">
        <f t="shared" si="59"/>
        <v>1992</v>
      </c>
      <c r="R288" s="8050">
        <v>5</v>
      </c>
      <c r="S288" s="7757"/>
      <c r="T288" s="7782"/>
      <c r="U288" s="7712" t="s">
        <v>1766</v>
      </c>
      <c r="V288" s="7736">
        <v>526</v>
      </c>
      <c r="W288" s="7714" t="s">
        <v>101</v>
      </c>
      <c r="X288" s="7745">
        <v>45756</v>
      </c>
      <c r="Y288" s="7753">
        <v>12.5</v>
      </c>
      <c r="Z288" s="7761" t="s">
        <v>35</v>
      </c>
      <c r="AA288" s="7761">
        <v>25</v>
      </c>
      <c r="AB288" s="7754">
        <v>615</v>
      </c>
      <c r="AC288" s="7746">
        <v>45763</v>
      </c>
      <c r="AD288" s="7781">
        <v>45762</v>
      </c>
      <c r="AE288" s="7736">
        <v>24716</v>
      </c>
      <c r="AF288" s="7755">
        <v>25000</v>
      </c>
      <c r="AG288" s="7721">
        <f t="shared" si="49"/>
        <v>12500</v>
      </c>
      <c r="AH288" s="7756">
        <f t="shared" si="53"/>
        <v>15375</v>
      </c>
      <c r="AI288" s="7756">
        <f t="shared" si="50"/>
        <v>768.75</v>
      </c>
      <c r="AJ288" s="7723">
        <v>5</v>
      </c>
      <c r="AK288" s="7949"/>
    </row>
    <row r="289" spans="2:37">
      <c r="B289" s="8103" t="s">
        <v>792</v>
      </c>
      <c r="C289" s="8043" t="s">
        <v>1767</v>
      </c>
      <c r="D289" s="8047">
        <v>584</v>
      </c>
      <c r="E289" s="8043" t="s">
        <v>796</v>
      </c>
      <c r="F289" s="8370">
        <v>45913</v>
      </c>
      <c r="G289" s="8382">
        <v>30</v>
      </c>
      <c r="H289" s="8047" t="s">
        <v>35</v>
      </c>
      <c r="I289" s="8047">
        <f>(G289*1000/500)</f>
        <v>60</v>
      </c>
      <c r="J289" s="8049">
        <v>427</v>
      </c>
      <c r="K289" s="8107">
        <v>45919</v>
      </c>
      <c r="L289" s="8374">
        <v>45919</v>
      </c>
      <c r="M289" s="8369">
        <v>25496</v>
      </c>
      <c r="N289" s="8048">
        <v>30000</v>
      </c>
      <c r="O289" s="8048">
        <f t="shared" si="57"/>
        <v>0</v>
      </c>
      <c r="P289" s="8049">
        <f t="shared" si="58"/>
        <v>12810</v>
      </c>
      <c r="Q289" s="8049">
        <f t="shared" si="59"/>
        <v>640.5</v>
      </c>
      <c r="R289" s="8383">
        <v>5</v>
      </c>
      <c r="S289" s="7757"/>
      <c r="T289" s="7782"/>
      <c r="U289" s="7712" t="s">
        <v>1764</v>
      </c>
      <c r="V289" s="7714">
        <v>527</v>
      </c>
      <c r="W289" s="7714" t="s">
        <v>101</v>
      </c>
      <c r="X289" s="7745">
        <v>45756</v>
      </c>
      <c r="Y289" s="7751">
        <v>100</v>
      </c>
      <c r="Z289" s="7717" t="s">
        <v>35</v>
      </c>
      <c r="AA289" s="7717">
        <v>200</v>
      </c>
      <c r="AB289" s="7718">
        <v>544</v>
      </c>
      <c r="AC289" s="7746">
        <v>45763</v>
      </c>
      <c r="AD289" s="7781">
        <v>45762</v>
      </c>
      <c r="AE289" s="7736">
        <v>24716</v>
      </c>
      <c r="AF289" s="7723">
        <v>25000</v>
      </c>
      <c r="AG289" s="7721">
        <f t="shared" si="49"/>
        <v>-75000</v>
      </c>
      <c r="AH289" s="7752">
        <f t="shared" si="53"/>
        <v>13600</v>
      </c>
      <c r="AI289" s="7752">
        <f t="shared" si="50"/>
        <v>680</v>
      </c>
      <c r="AJ289" s="7723">
        <v>5</v>
      </c>
      <c r="AK289" s="8136"/>
    </row>
    <row r="290" spans="2:37">
      <c r="B290" s="8103" t="s">
        <v>792</v>
      </c>
      <c r="C290" s="8047" t="s">
        <v>1768</v>
      </c>
      <c r="D290" s="8047">
        <v>585</v>
      </c>
      <c r="E290" s="8043" t="s">
        <v>796</v>
      </c>
      <c r="F290" s="8370">
        <v>45913</v>
      </c>
      <c r="G290" s="8382">
        <v>10</v>
      </c>
      <c r="H290" s="8047" t="s">
        <v>35</v>
      </c>
      <c r="I290" s="8047">
        <f>(G290*1000/400)</f>
        <v>25</v>
      </c>
      <c r="J290" s="8049">
        <v>1328</v>
      </c>
      <c r="K290" s="8107">
        <v>45919</v>
      </c>
      <c r="L290" s="8374">
        <v>45919</v>
      </c>
      <c r="M290" s="8369">
        <v>25496</v>
      </c>
      <c r="N290" s="8048">
        <v>10000</v>
      </c>
      <c r="O290" s="8048">
        <f t="shared" si="57"/>
        <v>0</v>
      </c>
      <c r="P290" s="8049">
        <f t="shared" si="58"/>
        <v>13280</v>
      </c>
      <c r="Q290" s="8049">
        <f t="shared" si="59"/>
        <v>664</v>
      </c>
      <c r="R290" s="8383">
        <v>5</v>
      </c>
      <c r="S290" s="7757"/>
      <c r="T290" s="7782"/>
      <c r="U290" s="7865" t="s">
        <v>1764</v>
      </c>
      <c r="V290" s="7789">
        <v>527</v>
      </c>
      <c r="W290" s="7789" t="s">
        <v>101</v>
      </c>
      <c r="X290" s="7790">
        <v>45756</v>
      </c>
      <c r="Y290" s="7868">
        <v>75</v>
      </c>
      <c r="Z290" s="7788" t="s">
        <v>35</v>
      </c>
      <c r="AA290" s="7788">
        <v>150</v>
      </c>
      <c r="AB290" s="7869">
        <v>544</v>
      </c>
      <c r="AC290" s="8336">
        <v>45763</v>
      </c>
      <c r="AD290" s="8336">
        <v>45763</v>
      </c>
      <c r="AE290" s="7794"/>
      <c r="AF290" s="7872">
        <v>75000</v>
      </c>
      <c r="AG290" s="7795">
        <f t="shared" si="49"/>
        <v>0</v>
      </c>
      <c r="AH290" s="7875">
        <f t="shared" si="53"/>
        <v>40800</v>
      </c>
      <c r="AI290" s="7875">
        <f t="shared" si="50"/>
        <v>2040</v>
      </c>
      <c r="AJ290" s="7872">
        <v>5</v>
      </c>
      <c r="AK290" s="8001" t="s">
        <v>1790</v>
      </c>
    </row>
    <row r="291" spans="2:37">
      <c r="B291" s="8103" t="s">
        <v>792</v>
      </c>
      <c r="C291" s="8047" t="s">
        <v>1770</v>
      </c>
      <c r="D291" s="8047">
        <v>586</v>
      </c>
      <c r="E291" s="8043" t="s">
        <v>796</v>
      </c>
      <c r="F291" s="8370">
        <v>45913</v>
      </c>
      <c r="G291" s="8382">
        <v>5</v>
      </c>
      <c r="H291" s="8047" t="s">
        <v>35</v>
      </c>
      <c r="I291" s="8372">
        <f>(G291*1000/400)</f>
        <v>12.5</v>
      </c>
      <c r="J291" s="8049">
        <v>1328</v>
      </c>
      <c r="K291" s="8107">
        <v>45919</v>
      </c>
      <c r="L291" s="8374">
        <v>45919</v>
      </c>
      <c r="M291" s="8369">
        <v>25496</v>
      </c>
      <c r="N291" s="8048">
        <v>5200</v>
      </c>
      <c r="O291" s="8048">
        <f t="shared" si="57"/>
        <v>200</v>
      </c>
      <c r="P291" s="8049">
        <f>(J291*G291)</f>
        <v>6640</v>
      </c>
      <c r="Q291" s="8049">
        <f t="shared" si="59"/>
        <v>332</v>
      </c>
      <c r="R291" s="8383">
        <v>5</v>
      </c>
      <c r="S291" s="7757"/>
      <c r="T291" s="7988"/>
      <c r="U291" s="8176" t="s">
        <v>1765</v>
      </c>
      <c r="V291" s="8376">
        <v>528</v>
      </c>
      <c r="W291" s="8043" t="s">
        <v>101</v>
      </c>
      <c r="X291" s="8370">
        <v>45756</v>
      </c>
      <c r="Y291" s="8377">
        <v>3</v>
      </c>
      <c r="Z291" s="8047" t="s">
        <v>35</v>
      </c>
      <c r="AA291" s="8047">
        <v>6</v>
      </c>
      <c r="AB291" s="8378">
        <v>655</v>
      </c>
      <c r="AC291" s="8107">
        <v>45763</v>
      </c>
      <c r="AD291" s="8374">
        <v>45756</v>
      </c>
      <c r="AE291" s="8369">
        <v>24688</v>
      </c>
      <c r="AF291" s="8379">
        <v>2000</v>
      </c>
      <c r="AG291" s="8048">
        <f t="shared" si="49"/>
        <v>-1000</v>
      </c>
      <c r="AH291" s="8380">
        <f t="shared" si="53"/>
        <v>1310</v>
      </c>
      <c r="AI291" s="8380">
        <f t="shared" si="50"/>
        <v>65.5</v>
      </c>
      <c r="AJ291" s="8050">
        <v>5</v>
      </c>
      <c r="AK291" s="7949"/>
    </row>
    <row r="292" spans="2:37">
      <c r="B292" s="8725" t="s">
        <v>1543</v>
      </c>
      <c r="C292" s="8047" t="s">
        <v>1860</v>
      </c>
      <c r="D292" s="8178">
        <v>84</v>
      </c>
      <c r="E292" s="8043"/>
      <c r="F292" s="8104">
        <v>45916</v>
      </c>
      <c r="G292" s="8399">
        <v>10</v>
      </c>
      <c r="H292" s="8372" t="s">
        <v>35</v>
      </c>
      <c r="I292" s="8047">
        <f>(G292*1000/400)</f>
        <v>25</v>
      </c>
      <c r="J292" s="8045">
        <v>1350</v>
      </c>
      <c r="K292" s="8046">
        <v>45919</v>
      </c>
      <c r="L292" s="8374">
        <v>45919</v>
      </c>
      <c r="M292" s="8047">
        <v>25492</v>
      </c>
      <c r="N292" s="8048">
        <v>10000</v>
      </c>
      <c r="O292" s="8048">
        <f t="shared" si="57"/>
        <v>0</v>
      </c>
      <c r="P292" s="8049">
        <f>(N292*J292/1000)</f>
        <v>13500</v>
      </c>
      <c r="Q292" s="8049">
        <f>(P292*0.05)</f>
        <v>675</v>
      </c>
      <c r="R292" s="8050">
        <v>5</v>
      </c>
      <c r="S292" s="7737"/>
      <c r="T292" s="7988"/>
      <c r="U292" s="7865" t="s">
        <v>1765</v>
      </c>
      <c r="V292" s="8338">
        <v>528</v>
      </c>
      <c r="W292" s="7789" t="s">
        <v>101</v>
      </c>
      <c r="X292" s="7790">
        <v>45756</v>
      </c>
      <c r="Y292" s="8686">
        <v>1</v>
      </c>
      <c r="Z292" s="7788" t="s">
        <v>35</v>
      </c>
      <c r="AA292" s="7788">
        <v>2</v>
      </c>
      <c r="AB292" s="8339">
        <v>655</v>
      </c>
      <c r="AC292" s="8336">
        <v>45763</v>
      </c>
      <c r="AD292" s="8336">
        <v>45763</v>
      </c>
      <c r="AE292" s="7794"/>
      <c r="AF292" s="8340">
        <v>1000</v>
      </c>
      <c r="AG292" s="7795">
        <f t="shared" si="49"/>
        <v>0</v>
      </c>
      <c r="AH292" s="8611">
        <f t="shared" si="53"/>
        <v>655</v>
      </c>
      <c r="AI292" s="8611">
        <f t="shared" si="50"/>
        <v>32.75</v>
      </c>
      <c r="AJ292" s="7872">
        <v>5</v>
      </c>
      <c r="AK292" s="8001" t="s">
        <v>1790</v>
      </c>
    </row>
    <row r="293" spans="2:37">
      <c r="B293" s="7750" t="s">
        <v>1861</v>
      </c>
      <c r="C293" s="7717" t="s">
        <v>1547</v>
      </c>
      <c r="D293" s="7779">
        <v>18</v>
      </c>
      <c r="E293" s="7714" t="s">
        <v>796</v>
      </c>
      <c r="F293" s="7780">
        <v>45924</v>
      </c>
      <c r="G293" s="7760">
        <v>50</v>
      </c>
      <c r="H293" s="7717" t="s">
        <v>35</v>
      </c>
      <c r="I293" s="7717">
        <v>125</v>
      </c>
      <c r="J293" s="7722">
        <v>1078</v>
      </c>
      <c r="K293" s="7719">
        <v>45936</v>
      </c>
      <c r="L293" s="7720">
        <v>45924</v>
      </c>
      <c r="M293" s="7717">
        <v>25529</v>
      </c>
      <c r="N293" s="7721">
        <v>50000</v>
      </c>
      <c r="O293" s="7721">
        <f>(N293-G293*1000)</f>
        <v>0</v>
      </c>
      <c r="P293" s="7752">
        <f>(N293*J293/1000)</f>
        <v>53900</v>
      </c>
      <c r="Q293" s="7722">
        <f>(P293*0.05)</f>
        <v>2695</v>
      </c>
      <c r="R293" s="7714">
        <v>5</v>
      </c>
      <c r="S293" s="7737"/>
      <c r="T293" s="7988"/>
      <c r="U293" s="7712" t="s">
        <v>1767</v>
      </c>
      <c r="V293" s="7717">
        <v>529</v>
      </c>
      <c r="W293" s="7714" t="s">
        <v>101</v>
      </c>
      <c r="X293" s="7745">
        <v>45756</v>
      </c>
      <c r="Y293" s="7735">
        <v>5</v>
      </c>
      <c r="Z293" s="7717">
        <v>10</v>
      </c>
      <c r="AA293" s="7717">
        <v>10</v>
      </c>
      <c r="AB293" s="7722">
        <v>1328</v>
      </c>
      <c r="AC293" s="7746">
        <v>45763</v>
      </c>
      <c r="AD293" s="7781">
        <v>45762</v>
      </c>
      <c r="AE293" s="7736">
        <v>24716</v>
      </c>
      <c r="AF293" s="7721">
        <v>5000</v>
      </c>
      <c r="AG293" s="7721">
        <f t="shared" si="49"/>
        <v>0</v>
      </c>
      <c r="AH293" s="7722">
        <f t="shared" si="53"/>
        <v>6640</v>
      </c>
      <c r="AI293" s="7722">
        <f t="shared" si="50"/>
        <v>332</v>
      </c>
      <c r="AJ293" s="7748">
        <v>5</v>
      </c>
      <c r="AK293" s="7949"/>
    </row>
    <row r="294" spans="2:37">
      <c r="B294" s="7738"/>
      <c r="C294" s="7739"/>
      <c r="D294" s="7739"/>
      <c r="E294" s="7739"/>
      <c r="F294" s="7739"/>
      <c r="G294" s="7739"/>
      <c r="H294" s="7739"/>
      <c r="I294" s="7739"/>
      <c r="J294" s="7888"/>
      <c r="K294" s="7739"/>
      <c r="L294" s="7887"/>
      <c r="M294" s="7739"/>
      <c r="N294" s="7739"/>
      <c r="O294" s="7739"/>
      <c r="P294" s="7739"/>
      <c r="Q294" s="7739"/>
      <c r="R294" s="7739"/>
      <c r="S294" s="7711"/>
      <c r="T294" s="7988"/>
      <c r="U294" s="8384" t="s">
        <v>1769</v>
      </c>
      <c r="V294" s="8043">
        <v>530</v>
      </c>
      <c r="W294" s="8043" t="s">
        <v>101</v>
      </c>
      <c r="X294" s="8370">
        <v>45756</v>
      </c>
      <c r="Y294" s="8105">
        <v>25</v>
      </c>
      <c r="Z294" s="8047" t="s">
        <v>35</v>
      </c>
      <c r="AA294" s="8047">
        <f>(Y294*1000/400)</f>
        <v>62.5</v>
      </c>
      <c r="AB294" s="8106">
        <v>427</v>
      </c>
      <c r="AC294" s="8107">
        <v>45763</v>
      </c>
      <c r="AD294" s="8374">
        <v>45756</v>
      </c>
      <c r="AE294" s="8369">
        <v>24688</v>
      </c>
      <c r="AF294" s="8050">
        <v>7400</v>
      </c>
      <c r="AG294" s="8048">
        <f t="shared" si="49"/>
        <v>-17600</v>
      </c>
      <c r="AH294" s="8108">
        <f t="shared" si="53"/>
        <v>3159.8</v>
      </c>
      <c r="AI294" s="8108">
        <f t="shared" si="50"/>
        <v>157.99</v>
      </c>
      <c r="AJ294" s="8050">
        <v>5</v>
      </c>
      <c r="AK294" s="8001"/>
    </row>
    <row r="295" spans="2:37" ht="15" thickBot="1">
      <c r="B295" s="7889"/>
      <c r="C295" s="7890"/>
      <c r="D295" s="7890"/>
      <c r="E295" s="7890"/>
      <c r="F295" s="7890"/>
      <c r="G295" s="7890"/>
      <c r="H295" s="7890"/>
      <c r="I295" s="7890"/>
      <c r="J295" s="8145"/>
      <c r="K295" s="7890"/>
      <c r="L295" s="7891"/>
      <c r="M295" s="7890"/>
      <c r="N295" s="7890"/>
      <c r="O295" s="7890"/>
      <c r="P295" s="7892">
        <f>SUM(P273:P294)</f>
        <v>544190.4</v>
      </c>
      <c r="Q295" s="7892">
        <f>SUM(Q273:Q294)</f>
        <v>27209.52</v>
      </c>
      <c r="R295" s="7890"/>
      <c r="S295" s="8146"/>
      <c r="T295" s="7988"/>
      <c r="U295" s="7997" t="s">
        <v>1769</v>
      </c>
      <c r="V295" s="7789">
        <v>530</v>
      </c>
      <c r="W295" s="7789" t="s">
        <v>101</v>
      </c>
      <c r="X295" s="7790">
        <v>45756</v>
      </c>
      <c r="Y295" s="7868">
        <v>17.600000000000001</v>
      </c>
      <c r="Z295" s="7788" t="s">
        <v>35</v>
      </c>
      <c r="AA295" s="8372">
        <f>(Y295*1000/400)</f>
        <v>44</v>
      </c>
      <c r="AB295" s="7869">
        <v>427</v>
      </c>
      <c r="AC295" s="8336">
        <v>45763</v>
      </c>
      <c r="AD295" s="8336">
        <v>45763</v>
      </c>
      <c r="AE295" s="7794"/>
      <c r="AF295" s="7872">
        <v>17600</v>
      </c>
      <c r="AG295" s="7795">
        <f t="shared" si="49"/>
        <v>0</v>
      </c>
      <c r="AH295" s="7875">
        <f t="shared" si="53"/>
        <v>7515.2</v>
      </c>
      <c r="AI295" s="7875">
        <f t="shared" si="50"/>
        <v>375.76</v>
      </c>
      <c r="AJ295" s="7872">
        <v>5</v>
      </c>
      <c r="AK295" s="8001" t="s">
        <v>1790</v>
      </c>
    </row>
    <row r="296" spans="2:37">
      <c r="B296" s="7782"/>
      <c r="C296" s="7782"/>
      <c r="D296" s="7782"/>
      <c r="E296" s="7782"/>
      <c r="F296" s="7782"/>
      <c r="G296" s="7782"/>
      <c r="H296" s="7782"/>
      <c r="I296" s="7782"/>
      <c r="J296" s="7782"/>
      <c r="K296" s="7782"/>
      <c r="L296" s="7782"/>
      <c r="M296" s="7782"/>
      <c r="N296" s="7782"/>
      <c r="O296" s="7782"/>
      <c r="P296" s="7782"/>
      <c r="Q296" s="7782"/>
      <c r="R296" s="7782"/>
      <c r="S296" s="7684"/>
      <c r="T296" s="7988"/>
      <c r="U296" s="7996" t="s">
        <v>1768</v>
      </c>
      <c r="V296" s="7717">
        <v>531</v>
      </c>
      <c r="W296" s="7714" t="s">
        <v>101</v>
      </c>
      <c r="X296" s="7745">
        <v>45756</v>
      </c>
      <c r="Y296" s="7735">
        <v>5</v>
      </c>
      <c r="Z296" s="7717" t="s">
        <v>35</v>
      </c>
      <c r="AA296" s="7717">
        <v>12.5</v>
      </c>
      <c r="AB296" s="7722">
        <v>1328</v>
      </c>
      <c r="AC296" s="7746">
        <v>45763</v>
      </c>
      <c r="AD296" s="7781">
        <v>45762</v>
      </c>
      <c r="AE296" s="7736">
        <v>24716</v>
      </c>
      <c r="AF296" s="7721">
        <v>5200</v>
      </c>
      <c r="AG296" s="7721">
        <f t="shared" si="49"/>
        <v>200</v>
      </c>
      <c r="AH296" s="7722">
        <f t="shared" si="53"/>
        <v>6905.6</v>
      </c>
      <c r="AI296" s="7722">
        <f t="shared" si="50"/>
        <v>345.28000000000003</v>
      </c>
      <c r="AJ296" s="7748">
        <v>5</v>
      </c>
      <c r="AK296" s="7949"/>
    </row>
    <row r="297" spans="2:37" ht="18" thickBot="1">
      <c r="B297" s="7652" t="s">
        <v>1707</v>
      </c>
      <c r="C297" s="7653"/>
      <c r="D297" s="7650"/>
      <c r="E297" s="7650"/>
      <c r="F297" s="7650"/>
      <c r="G297" s="7650"/>
      <c r="H297" s="7650"/>
      <c r="I297" s="7650"/>
      <c r="J297" s="7650"/>
      <c r="K297" s="7650"/>
      <c r="L297" s="7650"/>
      <c r="M297" s="7650"/>
      <c r="N297" s="7650"/>
      <c r="O297" s="7650"/>
      <c r="P297" s="7650"/>
      <c r="Q297" s="7650"/>
      <c r="R297" s="7650"/>
      <c r="S297" s="7684"/>
      <c r="T297" s="7988"/>
      <c r="U297" s="8176" t="s">
        <v>1766</v>
      </c>
      <c r="V297" s="8369">
        <v>532</v>
      </c>
      <c r="W297" s="8043" t="s">
        <v>101</v>
      </c>
      <c r="X297" s="8370">
        <v>45756</v>
      </c>
      <c r="Y297" s="8371">
        <v>10</v>
      </c>
      <c r="Z297" s="8372" t="s">
        <v>35</v>
      </c>
      <c r="AA297" s="8372">
        <v>20</v>
      </c>
      <c r="AB297" s="8373">
        <v>615</v>
      </c>
      <c r="AC297" s="8107">
        <v>45777</v>
      </c>
      <c r="AD297" s="8374">
        <v>45776</v>
      </c>
      <c r="AE297" s="8369">
        <v>24784</v>
      </c>
      <c r="AF297" s="8375">
        <v>10000</v>
      </c>
      <c r="AG297" s="8048">
        <f t="shared" si="49"/>
        <v>0</v>
      </c>
      <c r="AH297" s="8181">
        <f t="shared" si="53"/>
        <v>6150</v>
      </c>
      <c r="AI297" s="8181">
        <f t="shared" si="50"/>
        <v>307.5</v>
      </c>
      <c r="AJ297" s="8050">
        <v>5</v>
      </c>
      <c r="AK297" s="7949"/>
    </row>
    <row r="298" spans="2:37">
      <c r="B298" s="7656"/>
      <c r="C298" s="7656"/>
      <c r="D298" s="7656"/>
      <c r="E298" s="7656" t="s">
        <v>14</v>
      </c>
      <c r="F298" s="7656" t="s">
        <v>12</v>
      </c>
      <c r="G298" s="7656"/>
      <c r="H298" s="7656"/>
      <c r="I298" s="7656"/>
      <c r="J298" s="7656" t="s">
        <v>15</v>
      </c>
      <c r="K298" s="7656" t="s">
        <v>12</v>
      </c>
      <c r="L298" s="7656" t="s">
        <v>12</v>
      </c>
      <c r="M298" s="7656"/>
      <c r="N298" s="7656"/>
      <c r="O298" s="7656"/>
      <c r="P298" s="7656"/>
      <c r="Q298" s="7656" t="s">
        <v>0</v>
      </c>
      <c r="R298" s="7656"/>
      <c r="S298" s="7656"/>
      <c r="T298" s="7988"/>
      <c r="U298" s="8176" t="s">
        <v>1764</v>
      </c>
      <c r="V298" s="8043">
        <v>533</v>
      </c>
      <c r="W298" s="8043" t="s">
        <v>101</v>
      </c>
      <c r="X298" s="8370">
        <v>45756</v>
      </c>
      <c r="Y298" s="8105">
        <v>200</v>
      </c>
      <c r="Z298" s="8047" t="s">
        <v>35</v>
      </c>
      <c r="AA298" s="8047">
        <v>400</v>
      </c>
      <c r="AB298" s="8106">
        <v>544</v>
      </c>
      <c r="AC298" s="8107">
        <v>45777</v>
      </c>
      <c r="AD298" s="8374">
        <v>45776</v>
      </c>
      <c r="AE298" s="8369">
        <v>24784</v>
      </c>
      <c r="AF298" s="8050">
        <v>200000</v>
      </c>
      <c r="AG298" s="8048">
        <f t="shared" si="49"/>
        <v>0</v>
      </c>
      <c r="AH298" s="8108">
        <f t="shared" si="53"/>
        <v>108800</v>
      </c>
      <c r="AI298" s="8108">
        <f t="shared" si="50"/>
        <v>5440</v>
      </c>
      <c r="AJ298" s="8050">
        <v>5</v>
      </c>
      <c r="AK298" s="7949"/>
    </row>
    <row r="299" spans="2:37">
      <c r="B299" s="7660" t="s">
        <v>3</v>
      </c>
      <c r="C299" s="7660" t="s">
        <v>4</v>
      </c>
      <c r="D299" s="7660" t="s">
        <v>18</v>
      </c>
      <c r="E299" s="7660" t="s">
        <v>19</v>
      </c>
      <c r="F299" s="7660" t="s">
        <v>19</v>
      </c>
      <c r="G299" s="7660" t="s">
        <v>20</v>
      </c>
      <c r="H299" s="7660" t="s">
        <v>21</v>
      </c>
      <c r="I299" s="7660" t="s">
        <v>1559</v>
      </c>
      <c r="J299" s="7660" t="s">
        <v>22</v>
      </c>
      <c r="K299" s="7660" t="s">
        <v>23</v>
      </c>
      <c r="L299" s="7660" t="s">
        <v>23</v>
      </c>
      <c r="M299" s="7660" t="s">
        <v>1227</v>
      </c>
      <c r="N299" s="7660" t="s">
        <v>20</v>
      </c>
      <c r="O299" s="7660" t="s">
        <v>25</v>
      </c>
      <c r="P299" s="7660" t="s">
        <v>0</v>
      </c>
      <c r="Q299" s="7660" t="s">
        <v>1363</v>
      </c>
      <c r="R299" s="7660" t="s">
        <v>1388</v>
      </c>
      <c r="S299" s="7660" t="s">
        <v>26</v>
      </c>
      <c r="T299" s="7988"/>
      <c r="U299" s="8176" t="s">
        <v>1765</v>
      </c>
      <c r="V299" s="8376">
        <v>534</v>
      </c>
      <c r="W299" s="8043" t="s">
        <v>101</v>
      </c>
      <c r="X299" s="8370">
        <v>45756</v>
      </c>
      <c r="Y299" s="8377">
        <v>1</v>
      </c>
      <c r="Z299" s="8047" t="s">
        <v>35</v>
      </c>
      <c r="AA299" s="8047">
        <v>2</v>
      </c>
      <c r="AB299" s="8378">
        <v>655</v>
      </c>
      <c r="AC299" s="8107">
        <v>45777</v>
      </c>
      <c r="AD299" s="8374">
        <v>45776</v>
      </c>
      <c r="AE299" s="8369">
        <v>24784</v>
      </c>
      <c r="AF299" s="8379">
        <v>1000</v>
      </c>
      <c r="AG299" s="8048">
        <f t="shared" si="49"/>
        <v>0</v>
      </c>
      <c r="AH299" s="8380">
        <f t="shared" si="53"/>
        <v>655</v>
      </c>
      <c r="AI299" s="8380">
        <f t="shared" si="50"/>
        <v>32.75</v>
      </c>
      <c r="AJ299" s="8050">
        <v>5</v>
      </c>
      <c r="AK299" s="7949"/>
    </row>
    <row r="300" spans="2:37" ht="15" thickBot="1">
      <c r="B300" s="7665"/>
      <c r="C300" s="7665"/>
      <c r="D300" s="7665"/>
      <c r="E300" s="7665" t="s">
        <v>3</v>
      </c>
      <c r="F300" s="7665" t="s">
        <v>18</v>
      </c>
      <c r="G300" s="7665"/>
      <c r="H300" s="7665"/>
      <c r="I300" s="7665"/>
      <c r="J300" s="7665" t="s">
        <v>21</v>
      </c>
      <c r="K300" s="7665" t="s">
        <v>27</v>
      </c>
      <c r="L300" s="7665" t="s">
        <v>28</v>
      </c>
      <c r="M300" s="7665"/>
      <c r="N300" s="7665"/>
      <c r="O300" s="7665"/>
      <c r="P300" s="7665"/>
      <c r="Q300" s="7665" t="s">
        <v>11</v>
      </c>
      <c r="R300" s="7665"/>
      <c r="S300" s="7665"/>
      <c r="T300" s="7988"/>
      <c r="U300" s="8176" t="s">
        <v>1767</v>
      </c>
      <c r="V300" s="8047">
        <v>535</v>
      </c>
      <c r="W300" s="8043" t="s">
        <v>101</v>
      </c>
      <c r="X300" s="8370">
        <v>45756</v>
      </c>
      <c r="Y300" s="8382">
        <v>22</v>
      </c>
      <c r="Z300" s="8047" t="s">
        <v>35</v>
      </c>
      <c r="AA300" s="8047">
        <v>44</v>
      </c>
      <c r="AB300" s="8049">
        <v>1328</v>
      </c>
      <c r="AC300" s="8107">
        <v>45777</v>
      </c>
      <c r="AD300" s="8374">
        <v>45776</v>
      </c>
      <c r="AE300" s="8369">
        <v>24784</v>
      </c>
      <c r="AF300" s="8048">
        <v>22000</v>
      </c>
      <c r="AG300" s="8048">
        <f t="shared" si="49"/>
        <v>0</v>
      </c>
      <c r="AH300" s="8049">
        <f t="shared" si="53"/>
        <v>29216</v>
      </c>
      <c r="AI300" s="8049">
        <f t="shared" si="50"/>
        <v>1460.8000000000002</v>
      </c>
      <c r="AJ300" s="8383">
        <v>5</v>
      </c>
      <c r="AK300" s="7949"/>
    </row>
    <row r="301" spans="2:37">
      <c r="B301" s="7750" t="s">
        <v>1543</v>
      </c>
      <c r="C301" s="7717" t="s">
        <v>1788</v>
      </c>
      <c r="D301" s="7759">
        <v>85</v>
      </c>
      <c r="E301" s="7714">
        <v>7551</v>
      </c>
      <c r="F301" s="7715">
        <v>45926</v>
      </c>
      <c r="G301" s="7864">
        <v>10</v>
      </c>
      <c r="H301" s="7761" t="s">
        <v>35</v>
      </c>
      <c r="I301" s="7717">
        <f>(G301*1000/400)</f>
        <v>25</v>
      </c>
      <c r="J301" s="7762">
        <v>1350</v>
      </c>
      <c r="K301" s="7719">
        <v>45943</v>
      </c>
      <c r="L301" s="7781">
        <v>45940</v>
      </c>
      <c r="M301" s="7717">
        <v>25633</v>
      </c>
      <c r="N301" s="7721">
        <v>10000</v>
      </c>
      <c r="O301" s="7721">
        <f t="shared" ref="O301:O314" si="60">(N301-G301*1000)</f>
        <v>0</v>
      </c>
      <c r="P301" s="7722">
        <f>(N301*J301/1000)</f>
        <v>13500</v>
      </c>
      <c r="Q301" s="7722">
        <f>(P301*0.05)</f>
        <v>675</v>
      </c>
      <c r="R301" s="7723">
        <v>5</v>
      </c>
      <c r="S301" s="8486"/>
      <c r="T301" s="7988"/>
      <c r="U301" s="8384" t="s">
        <v>1769</v>
      </c>
      <c r="V301" s="8043">
        <v>536</v>
      </c>
      <c r="W301" s="8043" t="s">
        <v>101</v>
      </c>
      <c r="X301" s="8370">
        <v>45756</v>
      </c>
      <c r="Y301" s="8105">
        <v>45</v>
      </c>
      <c r="Z301" s="8047" t="s">
        <v>35</v>
      </c>
      <c r="AA301" s="8047">
        <f>(Y301*1000/400)</f>
        <v>112.5</v>
      </c>
      <c r="AB301" s="8106">
        <v>427</v>
      </c>
      <c r="AC301" s="8107">
        <v>45777</v>
      </c>
      <c r="AD301" s="8374">
        <v>45776</v>
      </c>
      <c r="AE301" s="8369">
        <v>24784</v>
      </c>
      <c r="AF301" s="8050">
        <v>45200</v>
      </c>
      <c r="AG301" s="8048">
        <f t="shared" si="49"/>
        <v>200</v>
      </c>
      <c r="AH301" s="8108">
        <f t="shared" si="53"/>
        <v>19300.400000000001</v>
      </c>
      <c r="AI301" s="8108">
        <f t="shared" si="50"/>
        <v>965.0200000000001</v>
      </c>
      <c r="AJ301" s="8050">
        <v>5</v>
      </c>
      <c r="AK301" s="7949"/>
    </row>
    <row r="302" spans="2:37">
      <c r="B302" s="8750" t="s">
        <v>1543</v>
      </c>
      <c r="C302" s="7761" t="s">
        <v>1774</v>
      </c>
      <c r="D302" s="7759">
        <v>86</v>
      </c>
      <c r="E302" s="7714">
        <v>7551</v>
      </c>
      <c r="F302" s="7715">
        <v>45926</v>
      </c>
      <c r="G302" s="7864">
        <v>57.6</v>
      </c>
      <c r="H302" s="7761" t="s">
        <v>35</v>
      </c>
      <c r="I302" s="7717">
        <f>(G302*1000/400)</f>
        <v>144</v>
      </c>
      <c r="J302" s="7762">
        <v>1350</v>
      </c>
      <c r="K302" s="7746">
        <v>45943</v>
      </c>
      <c r="L302" s="7781">
        <v>45940</v>
      </c>
      <c r="M302" s="7717">
        <v>25633</v>
      </c>
      <c r="N302" s="7721">
        <v>58000</v>
      </c>
      <c r="O302" s="7721">
        <f t="shared" si="60"/>
        <v>400</v>
      </c>
      <c r="P302" s="7722">
        <f>(N302*J302/1000)</f>
        <v>78300</v>
      </c>
      <c r="Q302" s="7722">
        <f>(P302*0.05)</f>
        <v>3915</v>
      </c>
      <c r="R302" s="7723">
        <v>5</v>
      </c>
      <c r="S302" s="7711"/>
      <c r="T302" s="7988"/>
      <c r="U302" s="8287" t="s">
        <v>1768</v>
      </c>
      <c r="V302" s="8047">
        <v>537</v>
      </c>
      <c r="W302" s="8043" t="s">
        <v>101</v>
      </c>
      <c r="X302" s="8370">
        <v>45756</v>
      </c>
      <c r="Y302" s="8382">
        <v>10</v>
      </c>
      <c r="Z302" s="8047" t="s">
        <v>35</v>
      </c>
      <c r="AA302" s="8047">
        <f>(Y302*1000/400)</f>
        <v>25</v>
      </c>
      <c r="AB302" s="8049">
        <v>1328</v>
      </c>
      <c r="AC302" s="8107">
        <v>45777</v>
      </c>
      <c r="AD302" s="8374">
        <v>45776</v>
      </c>
      <c r="AE302" s="8369">
        <v>24784</v>
      </c>
      <c r="AF302" s="8048">
        <v>10000</v>
      </c>
      <c r="AG302" s="8048">
        <f t="shared" si="49"/>
        <v>0</v>
      </c>
      <c r="AH302" s="8049">
        <f t="shared" si="53"/>
        <v>13280</v>
      </c>
      <c r="AI302" s="8049">
        <f t="shared" si="50"/>
        <v>664</v>
      </c>
      <c r="AJ302" s="8383">
        <v>5</v>
      </c>
      <c r="AK302" s="7927"/>
    </row>
    <row r="303" spans="2:37">
      <c r="B303" s="7750" t="s">
        <v>1543</v>
      </c>
      <c r="C303" s="7717" t="s">
        <v>1783</v>
      </c>
      <c r="D303" s="7759">
        <v>87</v>
      </c>
      <c r="E303" s="7714">
        <v>7551</v>
      </c>
      <c r="F303" s="7715">
        <v>45926</v>
      </c>
      <c r="G303" s="7864">
        <v>7.2</v>
      </c>
      <c r="H303" s="7761" t="s">
        <v>35</v>
      </c>
      <c r="I303" s="7717">
        <f>(G303*1000/400)</f>
        <v>18</v>
      </c>
      <c r="J303" s="7762">
        <v>1350</v>
      </c>
      <c r="K303" s="7719">
        <v>45943</v>
      </c>
      <c r="L303" s="7781">
        <v>45940</v>
      </c>
      <c r="M303" s="7717">
        <v>25633</v>
      </c>
      <c r="N303" s="7721">
        <v>7200</v>
      </c>
      <c r="O303" s="7721">
        <f t="shared" si="60"/>
        <v>0</v>
      </c>
      <c r="P303" s="7722">
        <f>(N303*J303/1000)</f>
        <v>9720</v>
      </c>
      <c r="Q303" s="7722">
        <f>(P303*0.05)</f>
        <v>486</v>
      </c>
      <c r="R303" s="7723">
        <v>5</v>
      </c>
      <c r="S303" s="7711"/>
      <c r="T303" s="7988"/>
      <c r="U303" s="8287" t="s">
        <v>1770</v>
      </c>
      <c r="V303" s="8047">
        <v>538</v>
      </c>
      <c r="W303" s="8043" t="s">
        <v>101</v>
      </c>
      <c r="X303" s="8370">
        <v>45756</v>
      </c>
      <c r="Y303" s="8382">
        <v>6</v>
      </c>
      <c r="Z303" s="8047" t="s">
        <v>35</v>
      </c>
      <c r="AA303" s="8372">
        <f>(Y303*1000/400)</f>
        <v>15</v>
      </c>
      <c r="AB303" s="8049">
        <v>1328</v>
      </c>
      <c r="AC303" s="8107">
        <v>45777</v>
      </c>
      <c r="AD303" s="8374">
        <v>45776</v>
      </c>
      <c r="AE303" s="8369">
        <v>24784</v>
      </c>
      <c r="AF303" s="8048">
        <v>6000</v>
      </c>
      <c r="AG303" s="8048">
        <f t="shared" si="49"/>
        <v>0</v>
      </c>
      <c r="AH303" s="8049">
        <f>(AB303*Y303)</f>
        <v>7968</v>
      </c>
      <c r="AI303" s="8049">
        <f t="shared" si="50"/>
        <v>398.40000000000003</v>
      </c>
      <c r="AJ303" s="8383">
        <v>5</v>
      </c>
      <c r="AK303" s="7874"/>
    </row>
    <row r="304" spans="2:37">
      <c r="B304" s="7750" t="s">
        <v>1543</v>
      </c>
      <c r="C304" s="7761" t="s">
        <v>1801</v>
      </c>
      <c r="D304" s="8526">
        <v>88</v>
      </c>
      <c r="E304" s="7714">
        <v>7551</v>
      </c>
      <c r="F304" s="7715">
        <v>45926</v>
      </c>
      <c r="G304" s="7819">
        <v>8.4</v>
      </c>
      <c r="H304" s="7717" t="s">
        <v>35</v>
      </c>
      <c r="I304" s="7717">
        <f>(G304*1000/200)</f>
        <v>42</v>
      </c>
      <c r="J304" s="7722">
        <v>1607.4</v>
      </c>
      <c r="K304" s="7719">
        <v>45943</v>
      </c>
      <c r="L304" s="7781">
        <v>45940</v>
      </c>
      <c r="M304" s="7717">
        <v>25633</v>
      </c>
      <c r="N304" s="7721">
        <v>8400</v>
      </c>
      <c r="O304" s="7721">
        <f t="shared" si="60"/>
        <v>0</v>
      </c>
      <c r="P304" s="7752">
        <v>1572</v>
      </c>
      <c r="Q304" s="7722">
        <v>143.69999999999999</v>
      </c>
      <c r="R304" s="7714">
        <v>5</v>
      </c>
      <c r="S304" s="7737"/>
      <c r="T304" s="7988"/>
      <c r="U304" s="7712" t="s">
        <v>1766</v>
      </c>
      <c r="V304" s="7736">
        <v>539</v>
      </c>
      <c r="W304" s="7714" t="s">
        <v>101</v>
      </c>
      <c r="X304" s="7745">
        <v>45756</v>
      </c>
      <c r="Y304" s="7753">
        <v>5</v>
      </c>
      <c r="Z304" s="7761" t="s">
        <v>35</v>
      </c>
      <c r="AA304" s="7717">
        <f>(Y304*1000/500)</f>
        <v>10</v>
      </c>
      <c r="AB304" s="7754">
        <v>615</v>
      </c>
      <c r="AC304" s="7746">
        <v>45792</v>
      </c>
      <c r="AD304" s="7781">
        <v>45798</v>
      </c>
      <c r="AE304" s="7736">
        <v>24892</v>
      </c>
      <c r="AF304" s="7755">
        <v>5000</v>
      </c>
      <c r="AG304" s="7721">
        <f t="shared" si="49"/>
        <v>0</v>
      </c>
      <c r="AH304" s="7756">
        <f t="shared" ref="AH304:AH315" si="61">(AF304*AB304/1000)</f>
        <v>3075</v>
      </c>
      <c r="AI304" s="7756">
        <f t="shared" si="50"/>
        <v>153.75</v>
      </c>
      <c r="AJ304" s="7723">
        <v>5</v>
      </c>
      <c r="AK304" s="7874"/>
    </row>
    <row r="305" spans="2:37">
      <c r="B305" s="7750" t="s">
        <v>1543</v>
      </c>
      <c r="C305" s="7761" t="s">
        <v>1796</v>
      </c>
      <c r="D305" s="8526">
        <v>89</v>
      </c>
      <c r="E305" s="7714">
        <v>7551</v>
      </c>
      <c r="F305" s="7715">
        <v>45926</v>
      </c>
      <c r="G305" s="7819">
        <v>4.2</v>
      </c>
      <c r="H305" s="7717" t="s">
        <v>35</v>
      </c>
      <c r="I305" s="7717">
        <f>(G305*1000/400)</f>
        <v>10.5</v>
      </c>
      <c r="J305" s="7722">
        <v>1607.4</v>
      </c>
      <c r="K305" s="7719">
        <v>45943</v>
      </c>
      <c r="L305" s="7781">
        <v>45940</v>
      </c>
      <c r="M305" s="7717">
        <v>25633</v>
      </c>
      <c r="N305" s="7721">
        <v>4600</v>
      </c>
      <c r="O305" s="7721">
        <f t="shared" si="60"/>
        <v>400</v>
      </c>
      <c r="P305" s="7752">
        <v>1572</v>
      </c>
      <c r="Q305" s="7722">
        <v>143.69999999999999</v>
      </c>
      <c r="R305" s="7714">
        <v>5</v>
      </c>
      <c r="S305" s="7737"/>
      <c r="T305" s="7988"/>
      <c r="U305" s="7712" t="s">
        <v>1764</v>
      </c>
      <c r="V305" s="7714">
        <v>540</v>
      </c>
      <c r="W305" s="7714" t="s">
        <v>101</v>
      </c>
      <c r="X305" s="7745">
        <v>45756</v>
      </c>
      <c r="Y305" s="7751">
        <v>130</v>
      </c>
      <c r="Z305" s="7717" t="s">
        <v>35</v>
      </c>
      <c r="AA305" s="7717">
        <f>(Y305*1000/500)</f>
        <v>260</v>
      </c>
      <c r="AB305" s="7718">
        <v>544</v>
      </c>
      <c r="AC305" s="7746">
        <v>45792</v>
      </c>
      <c r="AD305" s="7781">
        <v>45798</v>
      </c>
      <c r="AE305" s="7736">
        <v>24892</v>
      </c>
      <c r="AF305" s="7723">
        <v>130000</v>
      </c>
      <c r="AG305" s="7721">
        <f t="shared" si="49"/>
        <v>0</v>
      </c>
      <c r="AH305" s="7752">
        <f t="shared" si="61"/>
        <v>70720</v>
      </c>
      <c r="AI305" s="7752">
        <f t="shared" si="50"/>
        <v>3536</v>
      </c>
      <c r="AJ305" s="7723">
        <v>5</v>
      </c>
      <c r="AK305" s="7949"/>
    </row>
    <row r="306" spans="2:37">
      <c r="B306" s="7750" t="s">
        <v>1861</v>
      </c>
      <c r="C306" s="7717" t="s">
        <v>1547</v>
      </c>
      <c r="D306" s="7779">
        <v>19</v>
      </c>
      <c r="E306" s="7714" t="s">
        <v>796</v>
      </c>
      <c r="F306" s="7780">
        <v>45924</v>
      </c>
      <c r="G306" s="7760">
        <v>50</v>
      </c>
      <c r="H306" s="7717" t="s">
        <v>35</v>
      </c>
      <c r="I306" s="7717">
        <v>125</v>
      </c>
      <c r="J306" s="7722">
        <v>1078</v>
      </c>
      <c r="K306" s="7719">
        <v>45953</v>
      </c>
      <c r="L306" s="7781">
        <v>45940</v>
      </c>
      <c r="M306" s="7717">
        <v>25633</v>
      </c>
      <c r="N306" s="7721">
        <v>50000</v>
      </c>
      <c r="O306" s="7721">
        <f t="shared" si="60"/>
        <v>0</v>
      </c>
      <c r="P306" s="7752">
        <f t="shared" ref="P306:P314" si="62">(N306*J306/1000)</f>
        <v>53900</v>
      </c>
      <c r="Q306" s="7722">
        <f>(P306*0.05)</f>
        <v>2695</v>
      </c>
      <c r="R306" s="7714">
        <v>5</v>
      </c>
      <c r="S306" s="7737"/>
      <c r="T306" s="7988"/>
      <c r="U306" s="7712" t="s">
        <v>1765</v>
      </c>
      <c r="V306" s="7813">
        <v>541</v>
      </c>
      <c r="W306" s="7714" t="s">
        <v>101</v>
      </c>
      <c r="X306" s="7745">
        <v>45756</v>
      </c>
      <c r="Y306" s="7814">
        <v>1</v>
      </c>
      <c r="Z306" s="7717" t="s">
        <v>35</v>
      </c>
      <c r="AA306" s="7717">
        <f>(Y306*1000/500)</f>
        <v>2</v>
      </c>
      <c r="AB306" s="7815">
        <v>655</v>
      </c>
      <c r="AC306" s="7746">
        <v>45792</v>
      </c>
      <c r="AD306" s="7781">
        <v>45798</v>
      </c>
      <c r="AE306" s="7736">
        <v>24892</v>
      </c>
      <c r="AF306" s="7817">
        <v>1000</v>
      </c>
      <c r="AG306" s="7721">
        <f t="shared" si="49"/>
        <v>0</v>
      </c>
      <c r="AH306" s="7818">
        <f t="shared" si="61"/>
        <v>655</v>
      </c>
      <c r="AI306" s="7818">
        <f t="shared" si="50"/>
        <v>32.75</v>
      </c>
      <c r="AJ306" s="7723">
        <v>5</v>
      </c>
      <c r="AK306" s="7949"/>
    </row>
    <row r="307" spans="2:37">
      <c r="B307" s="8103" t="s">
        <v>1818</v>
      </c>
      <c r="C307" s="8047" t="s">
        <v>1838</v>
      </c>
      <c r="D307" s="8398">
        <v>16</v>
      </c>
      <c r="E307" s="8369" t="s">
        <v>796</v>
      </c>
      <c r="F307" s="8566">
        <v>45866</v>
      </c>
      <c r="G307" s="8728">
        <v>50</v>
      </c>
      <c r="H307" s="8372" t="s">
        <v>35</v>
      </c>
      <c r="I307" s="8372">
        <f>(G307*1000/500)</f>
        <v>100</v>
      </c>
      <c r="J307" s="8045">
        <v>526.20000000000005</v>
      </c>
      <c r="K307" s="8107">
        <v>45925</v>
      </c>
      <c r="L307" s="8374">
        <v>45937</v>
      </c>
      <c r="M307" s="8372">
        <v>25598</v>
      </c>
      <c r="N307" s="8490">
        <v>50000</v>
      </c>
      <c r="O307" s="8490">
        <f t="shared" si="60"/>
        <v>0</v>
      </c>
      <c r="P307" s="8181">
        <f t="shared" si="62"/>
        <v>26310.000000000004</v>
      </c>
      <c r="Q307" s="8045">
        <f>(P307*0.05)</f>
        <v>1315.5000000000002</v>
      </c>
      <c r="R307" s="8369">
        <v>5</v>
      </c>
      <c r="S307" s="7737"/>
      <c r="T307" s="7988"/>
      <c r="U307" s="7712" t="s">
        <v>1767</v>
      </c>
      <c r="V307" s="7717">
        <v>542</v>
      </c>
      <c r="W307" s="7714" t="s">
        <v>101</v>
      </c>
      <c r="X307" s="7745">
        <v>45756</v>
      </c>
      <c r="Y307" s="7735">
        <v>10</v>
      </c>
      <c r="Z307" s="7717" t="s">
        <v>35</v>
      </c>
      <c r="AA307" s="7717">
        <f>(Y307*1000/500)</f>
        <v>20</v>
      </c>
      <c r="AB307" s="7722">
        <v>1328</v>
      </c>
      <c r="AC307" s="7746">
        <v>45792</v>
      </c>
      <c r="AD307" s="7781">
        <v>45798</v>
      </c>
      <c r="AE307" s="7736">
        <v>24892</v>
      </c>
      <c r="AF307" s="7721">
        <v>10000</v>
      </c>
      <c r="AG307" s="7721">
        <f t="shared" si="49"/>
        <v>0</v>
      </c>
      <c r="AH307" s="7722">
        <f t="shared" si="61"/>
        <v>13280</v>
      </c>
      <c r="AI307" s="7722">
        <f t="shared" si="50"/>
        <v>664</v>
      </c>
      <c r="AJ307" s="7748">
        <v>5</v>
      </c>
      <c r="AK307" s="7949"/>
    </row>
    <row r="308" spans="2:37">
      <c r="B308" s="8103" t="s">
        <v>1818</v>
      </c>
      <c r="C308" s="8372" t="s">
        <v>1547</v>
      </c>
      <c r="D308" s="8398">
        <v>17</v>
      </c>
      <c r="E308" s="8369" t="s">
        <v>796</v>
      </c>
      <c r="F308" s="8566">
        <v>45866</v>
      </c>
      <c r="G308" s="8728">
        <v>26</v>
      </c>
      <c r="H308" s="8372" t="s">
        <v>35</v>
      </c>
      <c r="I308" s="8047">
        <f>(G308*1000/400)</f>
        <v>65</v>
      </c>
      <c r="J308" s="8045">
        <v>993.4</v>
      </c>
      <c r="K308" s="8107">
        <v>45925</v>
      </c>
      <c r="L308" s="8374">
        <v>45937</v>
      </c>
      <c r="M308" s="8372">
        <v>25598</v>
      </c>
      <c r="N308" s="8490">
        <v>26000</v>
      </c>
      <c r="O308" s="8490">
        <f t="shared" si="60"/>
        <v>0</v>
      </c>
      <c r="P308" s="8181">
        <f t="shared" si="62"/>
        <v>25828.400000000001</v>
      </c>
      <c r="Q308" s="8045">
        <f>(P308*0.05)</f>
        <v>1291.42</v>
      </c>
      <c r="R308" s="8369">
        <v>5</v>
      </c>
      <c r="S308" s="7737"/>
      <c r="T308" s="7988"/>
      <c r="U308" s="8131" t="s">
        <v>1769</v>
      </c>
      <c r="V308" s="7714">
        <v>543</v>
      </c>
      <c r="W308" s="7714" t="s">
        <v>101</v>
      </c>
      <c r="X308" s="7745">
        <v>45756</v>
      </c>
      <c r="Y308" s="7751">
        <v>10</v>
      </c>
      <c r="Z308" s="7717" t="s">
        <v>35</v>
      </c>
      <c r="AA308" s="7717">
        <f>(Y308*1000/400)</f>
        <v>25</v>
      </c>
      <c r="AB308" s="7718">
        <v>427</v>
      </c>
      <c r="AC308" s="7746">
        <v>45792</v>
      </c>
      <c r="AD308" s="7781">
        <v>45798</v>
      </c>
      <c r="AE308" s="7736">
        <v>24892</v>
      </c>
      <c r="AF308" s="7723">
        <v>10000</v>
      </c>
      <c r="AG308" s="7721">
        <f t="shared" si="49"/>
        <v>0</v>
      </c>
      <c r="AH308" s="7752">
        <f t="shared" si="61"/>
        <v>4270</v>
      </c>
      <c r="AI308" s="7752">
        <f t="shared" si="50"/>
        <v>213.5</v>
      </c>
      <c r="AJ308" s="7723">
        <v>5</v>
      </c>
      <c r="AK308" s="8139"/>
    </row>
    <row r="309" spans="2:37">
      <c r="B309" s="7670" t="s">
        <v>1543</v>
      </c>
      <c r="C309" s="7676" t="s">
        <v>1799</v>
      </c>
      <c r="D309" s="7672">
        <v>66</v>
      </c>
      <c r="E309" s="7952">
        <v>4592</v>
      </c>
      <c r="F309" s="8187">
        <v>45804</v>
      </c>
      <c r="G309" s="8606">
        <v>8.1980000000000004</v>
      </c>
      <c r="H309" s="7676" t="s">
        <v>35</v>
      </c>
      <c r="I309" s="8603">
        <f>(G309*1000/800)</f>
        <v>10.2475</v>
      </c>
      <c r="J309" s="7677">
        <v>1080</v>
      </c>
      <c r="K309" s="7955">
        <v>45810</v>
      </c>
      <c r="L309" s="7958">
        <v>45810</v>
      </c>
      <c r="M309" s="7676"/>
      <c r="N309" s="7956">
        <v>8198</v>
      </c>
      <c r="O309" s="7956">
        <f t="shared" si="60"/>
        <v>0</v>
      </c>
      <c r="P309" s="7677">
        <f t="shared" si="62"/>
        <v>8853.84</v>
      </c>
      <c r="Q309" s="7677">
        <v>143.69999999999999</v>
      </c>
      <c r="R309" s="7952">
        <v>5</v>
      </c>
      <c r="S309" s="7737"/>
      <c r="T309" s="7988"/>
      <c r="U309" s="7996" t="s">
        <v>1768</v>
      </c>
      <c r="V309" s="7717">
        <v>544</v>
      </c>
      <c r="W309" s="7714" t="s">
        <v>101</v>
      </c>
      <c r="X309" s="7745">
        <v>45756</v>
      </c>
      <c r="Y309" s="7735">
        <v>20</v>
      </c>
      <c r="Z309" s="7717" t="s">
        <v>35</v>
      </c>
      <c r="AA309" s="7717">
        <f>(Y309*1000/400)</f>
        <v>50</v>
      </c>
      <c r="AB309" s="7722">
        <v>1328</v>
      </c>
      <c r="AC309" s="7746">
        <v>45792</v>
      </c>
      <c r="AD309" s="7781">
        <v>45798</v>
      </c>
      <c r="AE309" s="7736">
        <v>24892</v>
      </c>
      <c r="AF309" s="7721">
        <v>20000</v>
      </c>
      <c r="AG309" s="7721">
        <f t="shared" si="49"/>
        <v>0</v>
      </c>
      <c r="AH309" s="7722">
        <f t="shared" si="61"/>
        <v>26560</v>
      </c>
      <c r="AI309" s="7722">
        <f t="shared" si="50"/>
        <v>1328</v>
      </c>
      <c r="AJ309" s="7748">
        <v>5</v>
      </c>
      <c r="AK309" s="8139"/>
    </row>
    <row r="310" spans="2:37">
      <c r="B310" s="7670" t="s">
        <v>941</v>
      </c>
      <c r="C310" s="7673" t="s">
        <v>1771</v>
      </c>
      <c r="D310" s="7706">
        <v>114</v>
      </c>
      <c r="E310" s="7673" t="s">
        <v>796</v>
      </c>
      <c r="F310" s="7707">
        <v>45717</v>
      </c>
      <c r="G310" s="7962">
        <v>97</v>
      </c>
      <c r="H310" s="7671" t="s">
        <v>35</v>
      </c>
      <c r="I310" s="7671">
        <f>(G310*1000/500)</f>
        <v>194</v>
      </c>
      <c r="J310" s="7681">
        <v>571</v>
      </c>
      <c r="K310" s="7678">
        <v>45908</v>
      </c>
      <c r="L310" s="7679">
        <v>45908</v>
      </c>
      <c r="M310" s="7671"/>
      <c r="N310" s="7680">
        <v>97000</v>
      </c>
      <c r="O310" s="7680">
        <f t="shared" si="60"/>
        <v>0</v>
      </c>
      <c r="P310" s="7710">
        <f t="shared" si="62"/>
        <v>55387</v>
      </c>
      <c r="Q310" s="7677">
        <f>(P310*0.05)</f>
        <v>2769.3500000000004</v>
      </c>
      <c r="R310" s="7673">
        <v>5</v>
      </c>
      <c r="S310" s="7737"/>
      <c r="T310" s="7988"/>
      <c r="U310" s="7712" t="s">
        <v>1766</v>
      </c>
      <c r="V310" s="7736">
        <v>545</v>
      </c>
      <c r="W310" s="7714" t="s">
        <v>101</v>
      </c>
      <c r="X310" s="7745">
        <v>45756</v>
      </c>
      <c r="Y310" s="7753">
        <v>5</v>
      </c>
      <c r="Z310" s="7761" t="s">
        <v>35</v>
      </c>
      <c r="AA310" s="7761">
        <v>25</v>
      </c>
      <c r="AB310" s="7754">
        <v>615</v>
      </c>
      <c r="AC310" s="7746">
        <v>45805</v>
      </c>
      <c r="AD310" s="7781">
        <v>45812</v>
      </c>
      <c r="AE310" s="7736">
        <v>24962</v>
      </c>
      <c r="AF310" s="7755">
        <v>5000</v>
      </c>
      <c r="AG310" s="7721">
        <f t="shared" si="49"/>
        <v>0</v>
      </c>
      <c r="AH310" s="7756">
        <f t="shared" si="61"/>
        <v>3075</v>
      </c>
      <c r="AI310" s="7756">
        <f t="shared" si="50"/>
        <v>153.75</v>
      </c>
      <c r="AJ310" s="7723">
        <v>5</v>
      </c>
      <c r="AK310" s="8139"/>
    </row>
    <row r="311" spans="2:37">
      <c r="B311" s="7670" t="s">
        <v>941</v>
      </c>
      <c r="C311" s="7673" t="s">
        <v>1771</v>
      </c>
      <c r="D311" s="7706">
        <v>116</v>
      </c>
      <c r="E311" s="7673" t="s">
        <v>796</v>
      </c>
      <c r="F311" s="7707">
        <v>45725</v>
      </c>
      <c r="G311" s="7962">
        <v>23</v>
      </c>
      <c r="H311" s="7671" t="s">
        <v>35</v>
      </c>
      <c r="I311" s="7671">
        <f>(G311*1000/500)</f>
        <v>46</v>
      </c>
      <c r="J311" s="7681">
        <v>582.4</v>
      </c>
      <c r="K311" s="7678">
        <v>45908</v>
      </c>
      <c r="L311" s="7679">
        <v>45908</v>
      </c>
      <c r="M311" s="7671"/>
      <c r="N311" s="7680">
        <v>23000</v>
      </c>
      <c r="O311" s="7680">
        <f t="shared" si="60"/>
        <v>0</v>
      </c>
      <c r="P311" s="7710">
        <f t="shared" si="62"/>
        <v>13395.2</v>
      </c>
      <c r="Q311" s="7677">
        <f>(P311*0.05)</f>
        <v>669.7600000000001</v>
      </c>
      <c r="R311" s="7673">
        <v>5</v>
      </c>
      <c r="S311" s="7737"/>
      <c r="T311" s="7988"/>
      <c r="U311" s="7712" t="s">
        <v>1764</v>
      </c>
      <c r="V311" s="7714">
        <v>546</v>
      </c>
      <c r="W311" s="7714" t="s">
        <v>101</v>
      </c>
      <c r="X311" s="7745">
        <v>45756</v>
      </c>
      <c r="Y311" s="7751">
        <v>100</v>
      </c>
      <c r="Z311" s="7717" t="s">
        <v>35</v>
      </c>
      <c r="AA311" s="7717">
        <v>300</v>
      </c>
      <c r="AB311" s="7718">
        <v>544</v>
      </c>
      <c r="AC311" s="7746">
        <v>45805</v>
      </c>
      <c r="AD311" s="7781">
        <v>45812</v>
      </c>
      <c r="AE311" s="7736">
        <v>24962</v>
      </c>
      <c r="AF311" s="7723">
        <v>100000</v>
      </c>
      <c r="AG311" s="7721">
        <f t="shared" si="49"/>
        <v>0</v>
      </c>
      <c r="AH311" s="7752">
        <f t="shared" si="61"/>
        <v>54400</v>
      </c>
      <c r="AI311" s="7752">
        <f t="shared" si="50"/>
        <v>2720</v>
      </c>
      <c r="AJ311" s="7723">
        <v>5</v>
      </c>
      <c r="AK311" s="8139"/>
    </row>
    <row r="312" spans="2:37">
      <c r="B312" s="7670" t="s">
        <v>941</v>
      </c>
      <c r="C312" s="7673" t="s">
        <v>1773</v>
      </c>
      <c r="D312" s="7706">
        <v>117</v>
      </c>
      <c r="E312" s="7673" t="s">
        <v>796</v>
      </c>
      <c r="F312" s="7707">
        <v>45725</v>
      </c>
      <c r="G312" s="8744">
        <v>183</v>
      </c>
      <c r="H312" s="7671" t="s">
        <v>35</v>
      </c>
      <c r="I312" s="8745">
        <f>(G312*1000/400)</f>
        <v>457.5</v>
      </c>
      <c r="J312" s="7681">
        <v>1047.5</v>
      </c>
      <c r="K312" s="7678">
        <v>45908</v>
      </c>
      <c r="L312" s="7679">
        <v>45908</v>
      </c>
      <c r="M312" s="7671"/>
      <c r="N312" s="7680">
        <v>183000</v>
      </c>
      <c r="O312" s="7680">
        <f t="shared" si="60"/>
        <v>0</v>
      </c>
      <c r="P312" s="7727">
        <f t="shared" si="62"/>
        <v>191692.5</v>
      </c>
      <c r="Q312" s="7681">
        <f>(P312*0.05)</f>
        <v>9584.625</v>
      </c>
      <c r="R312" s="7673">
        <v>5</v>
      </c>
      <c r="S312" s="7737"/>
      <c r="T312" s="7988"/>
      <c r="U312" s="7712" t="s">
        <v>1765</v>
      </c>
      <c r="V312" s="7813">
        <v>547</v>
      </c>
      <c r="W312" s="7714" t="s">
        <v>101</v>
      </c>
      <c r="X312" s="7745">
        <v>45756</v>
      </c>
      <c r="Y312" s="7814">
        <v>1</v>
      </c>
      <c r="Z312" s="7717" t="s">
        <v>35</v>
      </c>
      <c r="AA312" s="7717">
        <v>6</v>
      </c>
      <c r="AB312" s="7815">
        <v>655</v>
      </c>
      <c r="AC312" s="7746">
        <v>45805</v>
      </c>
      <c r="AD312" s="7781">
        <v>45812</v>
      </c>
      <c r="AE312" s="7736">
        <v>24962</v>
      </c>
      <c r="AF312" s="7817">
        <v>1000</v>
      </c>
      <c r="AG312" s="7721">
        <f t="shared" si="49"/>
        <v>0</v>
      </c>
      <c r="AH312" s="7818">
        <f t="shared" si="61"/>
        <v>655</v>
      </c>
      <c r="AI312" s="7818">
        <f t="shared" si="50"/>
        <v>32.75</v>
      </c>
      <c r="AJ312" s="7723">
        <v>5</v>
      </c>
      <c r="AK312" s="8139"/>
    </row>
    <row r="313" spans="2:37">
      <c r="B313" s="7670" t="s">
        <v>941</v>
      </c>
      <c r="C313" s="7673" t="s">
        <v>1771</v>
      </c>
      <c r="D313" s="7706">
        <v>120</v>
      </c>
      <c r="E313" s="7673" t="s">
        <v>796</v>
      </c>
      <c r="F313" s="7707">
        <v>45845</v>
      </c>
      <c r="G313" s="7962">
        <v>120</v>
      </c>
      <c r="H313" s="7671" t="s">
        <v>35</v>
      </c>
      <c r="I313" s="7671">
        <f>(G313*1000/500)</f>
        <v>240</v>
      </c>
      <c r="J313" s="7681">
        <v>582.4</v>
      </c>
      <c r="K313" s="7678">
        <v>45908</v>
      </c>
      <c r="L313" s="7679">
        <v>45908</v>
      </c>
      <c r="M313" s="7671"/>
      <c r="N313" s="7680">
        <v>120000</v>
      </c>
      <c r="O313" s="7680">
        <f t="shared" si="60"/>
        <v>0</v>
      </c>
      <c r="P313" s="7710">
        <f t="shared" si="62"/>
        <v>69888</v>
      </c>
      <c r="Q313" s="7677">
        <f>(P313*0.05)</f>
        <v>3494.4</v>
      </c>
      <c r="R313" s="7673">
        <v>5</v>
      </c>
      <c r="S313" s="7737"/>
      <c r="T313" s="7649"/>
      <c r="U313" s="7712" t="s">
        <v>1767</v>
      </c>
      <c r="V313" s="7717">
        <v>548</v>
      </c>
      <c r="W313" s="7714" t="s">
        <v>101</v>
      </c>
      <c r="X313" s="7745">
        <v>45756</v>
      </c>
      <c r="Y313" s="7735">
        <v>8</v>
      </c>
      <c r="Z313" s="7717" t="s">
        <v>35</v>
      </c>
      <c r="AA313" s="7902">
        <v>40</v>
      </c>
      <c r="AB313" s="7722">
        <v>1328</v>
      </c>
      <c r="AC313" s="7746">
        <v>45805</v>
      </c>
      <c r="AD313" s="7781">
        <v>45812</v>
      </c>
      <c r="AE313" s="7736">
        <v>24962</v>
      </c>
      <c r="AF313" s="7721">
        <v>8000</v>
      </c>
      <c r="AG313" s="7721">
        <f t="shared" si="49"/>
        <v>0</v>
      </c>
      <c r="AH313" s="7722">
        <f t="shared" si="61"/>
        <v>10624</v>
      </c>
      <c r="AI313" s="7722">
        <f t="shared" si="50"/>
        <v>531.20000000000005</v>
      </c>
      <c r="AJ313" s="7748">
        <v>5</v>
      </c>
      <c r="AK313" s="8139"/>
    </row>
    <row r="314" spans="2:37">
      <c r="B314" s="7670" t="s">
        <v>941</v>
      </c>
      <c r="C314" s="7673" t="s">
        <v>1773</v>
      </c>
      <c r="D314" s="7706">
        <v>121</v>
      </c>
      <c r="E314" s="7673" t="s">
        <v>796</v>
      </c>
      <c r="F314" s="7707">
        <v>45845</v>
      </c>
      <c r="G314" s="8744">
        <v>77.599999999999994</v>
      </c>
      <c r="H314" s="7671" t="s">
        <v>35</v>
      </c>
      <c r="I314" s="7671">
        <f>(G314*1000/400)</f>
        <v>194</v>
      </c>
      <c r="J314" s="7681">
        <v>1047.5</v>
      </c>
      <c r="K314" s="7678">
        <v>45908</v>
      </c>
      <c r="L314" s="7679">
        <v>45908</v>
      </c>
      <c r="M314" s="7671"/>
      <c r="N314" s="7680">
        <v>77600</v>
      </c>
      <c r="O314" s="7680">
        <f t="shared" si="60"/>
        <v>0</v>
      </c>
      <c r="P314" s="7727">
        <f t="shared" si="62"/>
        <v>81286</v>
      </c>
      <c r="Q314" s="7681">
        <f>(P314*0.05)</f>
        <v>4064.3</v>
      </c>
      <c r="R314" s="7673">
        <v>5</v>
      </c>
      <c r="S314" s="7737"/>
      <c r="T314" s="7649"/>
      <c r="U314" s="8131" t="s">
        <v>1769</v>
      </c>
      <c r="V314" s="7714">
        <v>549</v>
      </c>
      <c r="W314" s="7714" t="s">
        <v>101</v>
      </c>
      <c r="X314" s="7745">
        <v>45756</v>
      </c>
      <c r="Y314" s="7751">
        <v>10</v>
      </c>
      <c r="Z314" s="7717" t="s">
        <v>35</v>
      </c>
      <c r="AA314" s="7717">
        <f>(Y314*1000/400)</f>
        <v>25</v>
      </c>
      <c r="AB314" s="7718">
        <v>427</v>
      </c>
      <c r="AC314" s="7746">
        <v>45805</v>
      </c>
      <c r="AD314" s="7781">
        <v>45812</v>
      </c>
      <c r="AE314" s="7736">
        <v>24962</v>
      </c>
      <c r="AF314" s="7723">
        <v>10000</v>
      </c>
      <c r="AG314" s="7721">
        <f t="shared" si="49"/>
        <v>0</v>
      </c>
      <c r="AH314" s="7752">
        <f t="shared" si="61"/>
        <v>4270</v>
      </c>
      <c r="AI314" s="7752">
        <f t="shared" si="50"/>
        <v>213.5</v>
      </c>
      <c r="AJ314" s="7723">
        <v>5</v>
      </c>
      <c r="AK314" s="8040"/>
    </row>
    <row r="315" spans="2:37">
      <c r="B315" s="7750" t="s">
        <v>792</v>
      </c>
      <c r="C315" s="7714" t="s">
        <v>1766</v>
      </c>
      <c r="D315" s="7736">
        <v>587</v>
      </c>
      <c r="E315" s="7714" t="s">
        <v>36</v>
      </c>
      <c r="F315" s="7745">
        <v>45937</v>
      </c>
      <c r="G315" s="7753">
        <v>10</v>
      </c>
      <c r="H315" s="7761" t="s">
        <v>35</v>
      </c>
      <c r="I315" s="7717">
        <f>(G315*1000/500)</f>
        <v>20</v>
      </c>
      <c r="J315" s="7754">
        <v>615</v>
      </c>
      <c r="K315" s="7746">
        <v>45943</v>
      </c>
      <c r="L315" s="7781">
        <v>45940</v>
      </c>
      <c r="M315" s="7736">
        <v>25630</v>
      </c>
      <c r="N315" s="7721">
        <v>10000</v>
      </c>
      <c r="O315" s="7721"/>
      <c r="P315" s="7722">
        <f t="shared" ref="P315:P321" si="63">(J315*G315)</f>
        <v>6150</v>
      </c>
      <c r="Q315" s="7756">
        <f t="shared" ref="Q315:Q322" si="64">(P315*0.05)</f>
        <v>307.5</v>
      </c>
      <c r="R315" s="7723">
        <v>5</v>
      </c>
      <c r="S315" s="7737"/>
      <c r="T315" s="7649"/>
      <c r="U315" s="7996" t="s">
        <v>1768</v>
      </c>
      <c r="V315" s="7717">
        <v>550</v>
      </c>
      <c r="W315" s="7714" t="s">
        <v>101</v>
      </c>
      <c r="X315" s="7745">
        <v>45756</v>
      </c>
      <c r="Y315" s="7735">
        <v>5</v>
      </c>
      <c r="Z315" s="7717" t="s">
        <v>35</v>
      </c>
      <c r="AA315" s="7717">
        <f>(Y315*1000/400)</f>
        <v>12.5</v>
      </c>
      <c r="AB315" s="7722">
        <v>1328</v>
      </c>
      <c r="AC315" s="7746">
        <v>45805</v>
      </c>
      <c r="AD315" s="7781">
        <v>45812</v>
      </c>
      <c r="AE315" s="7736">
        <v>24962</v>
      </c>
      <c r="AF315" s="7721">
        <v>5200</v>
      </c>
      <c r="AG315" s="7721">
        <f t="shared" si="49"/>
        <v>200</v>
      </c>
      <c r="AH315" s="7722">
        <f t="shared" si="61"/>
        <v>6905.6</v>
      </c>
      <c r="AI315" s="7722">
        <f t="shared" si="50"/>
        <v>345.28000000000003</v>
      </c>
      <c r="AJ315" s="7748">
        <v>5</v>
      </c>
      <c r="AK315" s="8040"/>
    </row>
    <row r="316" spans="2:37">
      <c r="B316" s="7750" t="s">
        <v>792</v>
      </c>
      <c r="C316" s="7714" t="s">
        <v>1764</v>
      </c>
      <c r="D316" s="7714">
        <v>588</v>
      </c>
      <c r="E316" s="7714" t="s">
        <v>36</v>
      </c>
      <c r="F316" s="7745">
        <v>45937</v>
      </c>
      <c r="G316" s="7751">
        <v>100</v>
      </c>
      <c r="H316" s="7717" t="s">
        <v>35</v>
      </c>
      <c r="I316" s="7717">
        <f>(G316*1000/500)</f>
        <v>200</v>
      </c>
      <c r="J316" s="7718">
        <v>544</v>
      </c>
      <c r="K316" s="7746">
        <v>45943</v>
      </c>
      <c r="L316" s="7781">
        <v>45940</v>
      </c>
      <c r="M316" s="7736">
        <v>25630</v>
      </c>
      <c r="N316" s="7721">
        <v>100000</v>
      </c>
      <c r="O316" s="7721"/>
      <c r="P316" s="7722">
        <f t="shared" si="63"/>
        <v>54400</v>
      </c>
      <c r="Q316" s="7752">
        <f t="shared" si="64"/>
        <v>2720</v>
      </c>
      <c r="R316" s="7723">
        <v>5</v>
      </c>
      <c r="S316" s="7711"/>
      <c r="T316" s="7649"/>
      <c r="U316" s="7996" t="s">
        <v>1770</v>
      </c>
      <c r="V316" s="7717">
        <v>551</v>
      </c>
      <c r="W316" s="7714" t="s">
        <v>101</v>
      </c>
      <c r="X316" s="7745">
        <v>45756</v>
      </c>
      <c r="Y316" s="7735">
        <v>8</v>
      </c>
      <c r="Z316" s="7717" t="s">
        <v>35</v>
      </c>
      <c r="AA316" s="7761">
        <f>(Y316*1000/400)</f>
        <v>20</v>
      </c>
      <c r="AB316" s="7722">
        <v>1328</v>
      </c>
      <c r="AC316" s="7746">
        <v>45805</v>
      </c>
      <c r="AD316" s="7781">
        <v>45812</v>
      </c>
      <c r="AE316" s="7736">
        <v>24962</v>
      </c>
      <c r="AF316" s="7721">
        <v>8000</v>
      </c>
      <c r="AG316" s="7721">
        <f t="shared" si="49"/>
        <v>0</v>
      </c>
      <c r="AH316" s="7722">
        <f>(AB316*Y316)</f>
        <v>10624</v>
      </c>
      <c r="AI316" s="7722">
        <f t="shared" si="50"/>
        <v>531.20000000000005</v>
      </c>
      <c r="AJ316" s="7748">
        <v>5</v>
      </c>
      <c r="AK316" s="8040"/>
    </row>
    <row r="317" spans="2:37">
      <c r="B317" s="7750" t="s">
        <v>792</v>
      </c>
      <c r="C317" s="7714" t="s">
        <v>1765</v>
      </c>
      <c r="D317" s="7813">
        <v>589</v>
      </c>
      <c r="E317" s="7714" t="s">
        <v>36</v>
      </c>
      <c r="F317" s="7745">
        <v>45937</v>
      </c>
      <c r="G317" s="7814">
        <v>1</v>
      </c>
      <c r="H317" s="7717" t="s">
        <v>35</v>
      </c>
      <c r="I317" s="7717">
        <f>(G317*1000/500)</f>
        <v>2</v>
      </c>
      <c r="J317" s="7815">
        <v>655</v>
      </c>
      <c r="K317" s="7746">
        <v>45943</v>
      </c>
      <c r="L317" s="7781">
        <v>45940</v>
      </c>
      <c r="M317" s="7736">
        <v>25630</v>
      </c>
      <c r="N317" s="7721">
        <v>1000</v>
      </c>
      <c r="O317" s="7721"/>
      <c r="P317" s="7722">
        <f t="shared" si="63"/>
        <v>655</v>
      </c>
      <c r="Q317" s="7818">
        <f t="shared" si="64"/>
        <v>32.75</v>
      </c>
      <c r="R317" s="7723">
        <v>5</v>
      </c>
      <c r="S317" s="8114"/>
      <c r="T317" s="7649"/>
      <c r="U317" s="7712" t="s">
        <v>1766</v>
      </c>
      <c r="V317" s="7736">
        <v>552</v>
      </c>
      <c r="W317" s="7714" t="s">
        <v>101</v>
      </c>
      <c r="X317" s="7745">
        <v>45818</v>
      </c>
      <c r="Y317" s="7753">
        <v>15</v>
      </c>
      <c r="Z317" s="7761" t="s">
        <v>35</v>
      </c>
      <c r="AA317" s="7717">
        <f>(Y317*1000/500)</f>
        <v>30</v>
      </c>
      <c r="AB317" s="7754">
        <v>615</v>
      </c>
      <c r="AC317" s="7746">
        <v>45831</v>
      </c>
      <c r="AD317" s="7781">
        <v>45828</v>
      </c>
      <c r="AE317" s="7736">
        <v>25018</v>
      </c>
      <c r="AF317" s="7755">
        <v>15000</v>
      </c>
      <c r="AG317" s="7721">
        <f t="shared" si="49"/>
        <v>0</v>
      </c>
      <c r="AH317" s="7756">
        <f t="shared" ref="AH317:AH322" si="65">(AF317*AB317/1000)</f>
        <v>9225</v>
      </c>
      <c r="AI317" s="7756">
        <f t="shared" si="50"/>
        <v>461.25</v>
      </c>
      <c r="AJ317" s="7723">
        <v>5</v>
      </c>
      <c r="AK317" s="8040"/>
    </row>
    <row r="318" spans="2:37">
      <c r="B318" s="7750" t="s">
        <v>792</v>
      </c>
      <c r="C318" s="7717" t="s">
        <v>1769</v>
      </c>
      <c r="D318" s="7714">
        <v>590</v>
      </c>
      <c r="E318" s="7714" t="s">
        <v>36</v>
      </c>
      <c r="F318" s="7745">
        <v>45937</v>
      </c>
      <c r="G318" s="7751">
        <v>25</v>
      </c>
      <c r="H318" s="7717" t="s">
        <v>35</v>
      </c>
      <c r="I318" s="7717">
        <f>(G318*1000/400)</f>
        <v>62.5</v>
      </c>
      <c r="J318" s="7718">
        <v>1328</v>
      </c>
      <c r="K318" s="7746">
        <v>45943</v>
      </c>
      <c r="L318" s="7781">
        <v>45940</v>
      </c>
      <c r="M318" s="7736">
        <v>25630</v>
      </c>
      <c r="N318" s="7721">
        <v>25200</v>
      </c>
      <c r="O318" s="7721"/>
      <c r="P318" s="7722">
        <f t="shared" si="63"/>
        <v>33200</v>
      </c>
      <c r="Q318" s="7752">
        <f t="shared" si="64"/>
        <v>1660</v>
      </c>
      <c r="R318" s="7723">
        <v>5</v>
      </c>
      <c r="S318" s="8249"/>
      <c r="T318" s="7649"/>
      <c r="U318" s="7712" t="s">
        <v>1764</v>
      </c>
      <c r="V318" s="7714">
        <v>553</v>
      </c>
      <c r="W318" s="7714" t="s">
        <v>101</v>
      </c>
      <c r="X318" s="7745">
        <v>45818</v>
      </c>
      <c r="Y318" s="7751">
        <v>150</v>
      </c>
      <c r="Z318" s="7717" t="s">
        <v>35</v>
      </c>
      <c r="AA318" s="7717">
        <f>(Y318*1000/500)</f>
        <v>300</v>
      </c>
      <c r="AB318" s="7718">
        <v>544</v>
      </c>
      <c r="AC318" s="7746">
        <v>45831</v>
      </c>
      <c r="AD318" s="7781">
        <v>45828</v>
      </c>
      <c r="AE318" s="7736">
        <v>25018</v>
      </c>
      <c r="AF318" s="7723">
        <v>150000</v>
      </c>
      <c r="AG318" s="7721">
        <f t="shared" si="49"/>
        <v>0</v>
      </c>
      <c r="AH318" s="7752">
        <f t="shared" si="65"/>
        <v>81600</v>
      </c>
      <c r="AI318" s="7752">
        <f t="shared" si="50"/>
        <v>4080</v>
      </c>
      <c r="AJ318" s="7723">
        <v>5</v>
      </c>
      <c r="AK318" s="8040"/>
    </row>
    <row r="319" spans="2:37">
      <c r="B319" s="7750" t="s">
        <v>792</v>
      </c>
      <c r="C319" s="7714" t="s">
        <v>1767</v>
      </c>
      <c r="D319" s="7717">
        <v>591</v>
      </c>
      <c r="E319" s="7714" t="s">
        <v>36</v>
      </c>
      <c r="F319" s="7745">
        <v>45937</v>
      </c>
      <c r="G319" s="7735">
        <v>10</v>
      </c>
      <c r="H319" s="7717" t="s">
        <v>35</v>
      </c>
      <c r="I319" s="7717">
        <f>(G319*1000/500)</f>
        <v>20</v>
      </c>
      <c r="J319" s="7722">
        <v>427</v>
      </c>
      <c r="K319" s="7746">
        <v>45943</v>
      </c>
      <c r="L319" s="7781">
        <v>45940</v>
      </c>
      <c r="M319" s="7736">
        <v>25630</v>
      </c>
      <c r="N319" s="7721">
        <v>10000</v>
      </c>
      <c r="O319" s="7721"/>
      <c r="P319" s="7722">
        <f t="shared" si="63"/>
        <v>4270</v>
      </c>
      <c r="Q319" s="7722">
        <f t="shared" si="64"/>
        <v>213.5</v>
      </c>
      <c r="R319" s="7748">
        <v>5</v>
      </c>
      <c r="S319" s="7724"/>
      <c r="T319" s="7649"/>
      <c r="U319" s="7712" t="s">
        <v>1765</v>
      </c>
      <c r="V319" s="7813">
        <v>554</v>
      </c>
      <c r="W319" s="7714" t="s">
        <v>101</v>
      </c>
      <c r="X319" s="7745">
        <v>45818</v>
      </c>
      <c r="Y319" s="7814">
        <v>3</v>
      </c>
      <c r="Z319" s="7717" t="s">
        <v>35</v>
      </c>
      <c r="AA319" s="7717">
        <f>(Y319*1000/500)</f>
        <v>6</v>
      </c>
      <c r="AB319" s="7815">
        <v>655</v>
      </c>
      <c r="AC319" s="7746">
        <v>45831</v>
      </c>
      <c r="AD319" s="7781">
        <v>45828</v>
      </c>
      <c r="AE319" s="7736">
        <v>25018</v>
      </c>
      <c r="AF319" s="7817">
        <v>3000</v>
      </c>
      <c r="AG319" s="7721">
        <f t="shared" si="49"/>
        <v>0</v>
      </c>
      <c r="AH319" s="7818">
        <f t="shared" si="65"/>
        <v>1965</v>
      </c>
      <c r="AI319" s="7818">
        <f t="shared" si="50"/>
        <v>98.25</v>
      </c>
      <c r="AJ319" s="7723">
        <v>5</v>
      </c>
      <c r="AK319" s="8040"/>
    </row>
    <row r="320" spans="2:37">
      <c r="B320" s="7750" t="s">
        <v>792</v>
      </c>
      <c r="C320" s="7717" t="s">
        <v>1768</v>
      </c>
      <c r="D320" s="7717">
        <v>592</v>
      </c>
      <c r="E320" s="7714" t="s">
        <v>36</v>
      </c>
      <c r="F320" s="7745">
        <v>45937</v>
      </c>
      <c r="G320" s="7735">
        <v>5</v>
      </c>
      <c r="H320" s="7717" t="s">
        <v>35</v>
      </c>
      <c r="I320" s="7717">
        <f>(G320*1000/400)</f>
        <v>12.5</v>
      </c>
      <c r="J320" s="7722">
        <v>1328</v>
      </c>
      <c r="K320" s="7746">
        <v>45943</v>
      </c>
      <c r="L320" s="7781">
        <v>45940</v>
      </c>
      <c r="M320" s="7736">
        <v>25630</v>
      </c>
      <c r="N320" s="7721">
        <v>5200</v>
      </c>
      <c r="O320" s="7721"/>
      <c r="P320" s="7722">
        <f t="shared" si="63"/>
        <v>6640</v>
      </c>
      <c r="Q320" s="7722">
        <f t="shared" si="64"/>
        <v>332</v>
      </c>
      <c r="R320" s="7748">
        <v>5</v>
      </c>
      <c r="S320" s="7990"/>
      <c r="T320" s="7649"/>
      <c r="U320" s="8131" t="s">
        <v>1769</v>
      </c>
      <c r="V320" s="7714">
        <v>555</v>
      </c>
      <c r="W320" s="7714" t="s">
        <v>101</v>
      </c>
      <c r="X320" s="7745">
        <v>45818</v>
      </c>
      <c r="Y320" s="7751">
        <v>25</v>
      </c>
      <c r="Z320" s="7717" t="s">
        <v>35</v>
      </c>
      <c r="AA320" s="7717">
        <f>(Y320*1000/400)</f>
        <v>62.5</v>
      </c>
      <c r="AB320" s="7718">
        <v>1328</v>
      </c>
      <c r="AC320" s="7746">
        <v>45831</v>
      </c>
      <c r="AD320" s="7781">
        <v>45828</v>
      </c>
      <c r="AE320" s="7736">
        <v>25018</v>
      </c>
      <c r="AF320" s="7723">
        <v>25200</v>
      </c>
      <c r="AG320" s="7721">
        <f t="shared" si="49"/>
        <v>200</v>
      </c>
      <c r="AH320" s="7752">
        <f t="shared" si="65"/>
        <v>33465.599999999999</v>
      </c>
      <c r="AI320" s="7752">
        <f t="shared" si="50"/>
        <v>1673.28</v>
      </c>
      <c r="AJ320" s="7723">
        <v>5</v>
      </c>
      <c r="AK320" s="8040"/>
    </row>
    <row r="321" spans="2:37">
      <c r="B321" s="7750" t="s">
        <v>792</v>
      </c>
      <c r="C321" s="7717" t="s">
        <v>1770</v>
      </c>
      <c r="D321" s="7717">
        <v>593</v>
      </c>
      <c r="E321" s="7714" t="s">
        <v>36</v>
      </c>
      <c r="F321" s="7745">
        <v>45937</v>
      </c>
      <c r="G321" s="7735">
        <v>5</v>
      </c>
      <c r="H321" s="7717" t="s">
        <v>35</v>
      </c>
      <c r="I321" s="7761">
        <f>(G321*1000/400)</f>
        <v>12.5</v>
      </c>
      <c r="J321" s="7722">
        <v>1328</v>
      </c>
      <c r="K321" s="7746">
        <v>45943</v>
      </c>
      <c r="L321" s="7781">
        <v>45940</v>
      </c>
      <c r="M321" s="7736">
        <v>25630</v>
      </c>
      <c r="N321" s="7721">
        <v>5200</v>
      </c>
      <c r="O321" s="7721"/>
      <c r="P321" s="7722">
        <f t="shared" si="63"/>
        <v>6640</v>
      </c>
      <c r="Q321" s="7722">
        <f t="shared" si="64"/>
        <v>332</v>
      </c>
      <c r="R321" s="7748">
        <v>5</v>
      </c>
      <c r="S321" s="7990"/>
      <c r="T321" s="7649"/>
      <c r="U321" s="7712" t="s">
        <v>1767</v>
      </c>
      <c r="V321" s="7717">
        <v>556</v>
      </c>
      <c r="W321" s="7714" t="s">
        <v>101</v>
      </c>
      <c r="X321" s="7745">
        <v>45818</v>
      </c>
      <c r="Y321" s="7735">
        <v>25</v>
      </c>
      <c r="Z321" s="7717" t="s">
        <v>35</v>
      </c>
      <c r="AA321" s="7717">
        <f>(Y321*1000/500)</f>
        <v>50</v>
      </c>
      <c r="AB321" s="7722">
        <v>427</v>
      </c>
      <c r="AC321" s="7746">
        <v>45831</v>
      </c>
      <c r="AD321" s="7781">
        <v>45828</v>
      </c>
      <c r="AE321" s="7736">
        <v>25018</v>
      </c>
      <c r="AF321" s="7721">
        <v>25000</v>
      </c>
      <c r="AG321" s="7721">
        <f t="shared" ref="AG321:AG351" si="66">(AF321-Y321*1000)</f>
        <v>0</v>
      </c>
      <c r="AH321" s="7722">
        <f t="shared" si="65"/>
        <v>10675</v>
      </c>
      <c r="AI321" s="7722">
        <f t="shared" ref="AI321:AI358" si="67">(AH321*0.05)</f>
        <v>533.75</v>
      </c>
      <c r="AJ321" s="7748">
        <v>5</v>
      </c>
      <c r="AK321" s="8040"/>
    </row>
    <row r="322" spans="2:37">
      <c r="B322" s="7750" t="s">
        <v>1543</v>
      </c>
      <c r="C322" s="7717" t="s">
        <v>1860</v>
      </c>
      <c r="D322" s="7779">
        <v>90</v>
      </c>
      <c r="E322" s="7714">
        <v>7551</v>
      </c>
      <c r="F322" s="7715">
        <v>45939</v>
      </c>
      <c r="G322" s="7864">
        <v>10</v>
      </c>
      <c r="H322" s="7761" t="s">
        <v>35</v>
      </c>
      <c r="I322" s="7717">
        <f>(G322*1000/400)</f>
        <v>25</v>
      </c>
      <c r="J322" s="7762">
        <v>1350</v>
      </c>
      <c r="K322" s="7719">
        <v>45943</v>
      </c>
      <c r="L322" s="7781">
        <v>45940</v>
      </c>
      <c r="M322" s="7717">
        <v>25633</v>
      </c>
      <c r="N322" s="7721">
        <v>10000</v>
      </c>
      <c r="O322" s="7721">
        <f>(N322-G322*1000)</f>
        <v>0</v>
      </c>
      <c r="P322" s="7722">
        <f>(N322*J322/1000)</f>
        <v>13500</v>
      </c>
      <c r="Q322" s="7722">
        <f t="shared" si="64"/>
        <v>675</v>
      </c>
      <c r="R322" s="7723">
        <v>5</v>
      </c>
      <c r="S322" s="7990"/>
      <c r="T322" s="7649"/>
      <c r="U322" s="7996" t="s">
        <v>1768</v>
      </c>
      <c r="V322" s="7717">
        <v>557</v>
      </c>
      <c r="W322" s="7714" t="s">
        <v>101</v>
      </c>
      <c r="X322" s="7745">
        <v>45818</v>
      </c>
      <c r="Y322" s="7735">
        <v>5</v>
      </c>
      <c r="Z322" s="7717" t="s">
        <v>35</v>
      </c>
      <c r="AA322" s="7717">
        <f>(Y322*1000/400)</f>
        <v>12.5</v>
      </c>
      <c r="AB322" s="7722">
        <v>1328</v>
      </c>
      <c r="AC322" s="7746">
        <v>45831</v>
      </c>
      <c r="AD322" s="7781">
        <v>45828</v>
      </c>
      <c r="AE322" s="7736">
        <v>25018</v>
      </c>
      <c r="AF322" s="7721">
        <v>5200</v>
      </c>
      <c r="AG322" s="7721">
        <f t="shared" si="66"/>
        <v>200</v>
      </c>
      <c r="AH322" s="7722">
        <f t="shared" si="65"/>
        <v>6905.6</v>
      </c>
      <c r="AI322" s="7722">
        <f t="shared" si="67"/>
        <v>345.28000000000003</v>
      </c>
      <c r="AJ322" s="7748">
        <v>5</v>
      </c>
      <c r="AK322" s="8039"/>
    </row>
    <row r="323" spans="2:37">
      <c r="B323" s="7750"/>
      <c r="C323" s="7717"/>
      <c r="D323" s="7717"/>
      <c r="E323" s="7714"/>
      <c r="F323" s="7745"/>
      <c r="G323" s="7717"/>
      <c r="H323" s="7717"/>
      <c r="I323" s="7717"/>
      <c r="J323" s="7722"/>
      <c r="K323" s="7746"/>
      <c r="L323" s="7781"/>
      <c r="M323" s="7736"/>
      <c r="N323" s="7721"/>
      <c r="O323" s="7721"/>
      <c r="P323" s="7722"/>
      <c r="Q323" s="7722"/>
      <c r="R323" s="8655"/>
      <c r="S323" s="7749"/>
      <c r="T323" s="7649"/>
      <c r="U323" s="7996" t="s">
        <v>1770</v>
      </c>
      <c r="V323" s="7717">
        <v>558</v>
      </c>
      <c r="W323" s="7714" t="s">
        <v>101</v>
      </c>
      <c r="X323" s="7745">
        <v>45818</v>
      </c>
      <c r="Y323" s="7735">
        <v>5</v>
      </c>
      <c r="Z323" s="7717" t="s">
        <v>35</v>
      </c>
      <c r="AA323" s="7761">
        <f>(Y323*1000/400)</f>
        <v>12.5</v>
      </c>
      <c r="AB323" s="7722">
        <v>1328</v>
      </c>
      <c r="AC323" s="7746">
        <v>45831</v>
      </c>
      <c r="AD323" s="7781">
        <v>45828</v>
      </c>
      <c r="AE323" s="7736">
        <v>25018</v>
      </c>
      <c r="AF323" s="7721">
        <v>5200</v>
      </c>
      <c r="AG323" s="7721">
        <f t="shared" si="66"/>
        <v>200</v>
      </c>
      <c r="AH323" s="7722">
        <f>(AB323*Y323)</f>
        <v>6640</v>
      </c>
      <c r="AI323" s="7722">
        <f t="shared" si="67"/>
        <v>332</v>
      </c>
      <c r="AJ323" s="7748">
        <v>5</v>
      </c>
      <c r="AK323" s="8039"/>
    </row>
    <row r="324" spans="2:37">
      <c r="B324" s="7750"/>
      <c r="C324" s="7717"/>
      <c r="D324" s="7717"/>
      <c r="E324" s="7714"/>
      <c r="F324" s="7745"/>
      <c r="G324" s="7717"/>
      <c r="H324" s="7717"/>
      <c r="I324" s="7785"/>
      <c r="J324" s="7722"/>
      <c r="K324" s="7746"/>
      <c r="L324" s="7781"/>
      <c r="M324" s="7736"/>
      <c r="N324" s="7721"/>
      <c r="O324" s="7721"/>
      <c r="P324" s="7722"/>
      <c r="Q324" s="7722"/>
      <c r="R324" s="7748"/>
      <c r="S324" s="8148"/>
      <c r="T324" s="7649"/>
      <c r="U324" s="8176" t="s">
        <v>1766</v>
      </c>
      <c r="V324" s="8369">
        <v>559</v>
      </c>
      <c r="W324" s="8043" t="s">
        <v>36</v>
      </c>
      <c r="X324" s="8370">
        <v>45841</v>
      </c>
      <c r="Y324" s="8371">
        <v>7.5</v>
      </c>
      <c r="Z324" s="8372" t="s">
        <v>35</v>
      </c>
      <c r="AA324" s="8047">
        <f>(Y324*1000/500)</f>
        <v>15</v>
      </c>
      <c r="AB324" s="8373">
        <v>615</v>
      </c>
      <c r="AC324" s="8107">
        <v>45848</v>
      </c>
      <c r="AD324" s="8374">
        <v>45849</v>
      </c>
      <c r="AE324" s="8369">
        <v>25111</v>
      </c>
      <c r="AF324" s="8375">
        <v>7500</v>
      </c>
      <c r="AG324" s="8048">
        <f t="shared" si="66"/>
        <v>0</v>
      </c>
      <c r="AH324" s="8181">
        <f t="shared" ref="AH324:AH329" si="68">(AF324*AB324/1000)</f>
        <v>4612.5</v>
      </c>
      <c r="AI324" s="8181">
        <f t="shared" si="67"/>
        <v>230.625</v>
      </c>
      <c r="AJ324" s="8050">
        <v>5</v>
      </c>
      <c r="AK324" s="8039"/>
    </row>
    <row r="325" spans="2:37">
      <c r="B325" s="7750"/>
      <c r="C325" s="7717"/>
      <c r="D325" s="7779"/>
      <c r="E325" s="7714"/>
      <c r="F325" s="7780"/>
      <c r="G325" s="7721"/>
      <c r="H325" s="7717"/>
      <c r="I325" s="7717"/>
      <c r="J325" s="7722"/>
      <c r="K325" s="7719"/>
      <c r="L325" s="7720"/>
      <c r="M325" s="7717"/>
      <c r="N325" s="7721"/>
      <c r="O325" s="7721"/>
      <c r="P325" s="7752"/>
      <c r="Q325" s="7722"/>
      <c r="R325" s="7863"/>
      <c r="S325" s="7749"/>
      <c r="T325" s="7649"/>
      <c r="U325" s="8176" t="s">
        <v>1764</v>
      </c>
      <c r="V325" s="8043">
        <v>560</v>
      </c>
      <c r="W325" s="8043" t="s">
        <v>36</v>
      </c>
      <c r="X325" s="8370">
        <v>45841</v>
      </c>
      <c r="Y325" s="8105">
        <v>100</v>
      </c>
      <c r="Z325" s="8047" t="s">
        <v>35</v>
      </c>
      <c r="AA325" s="8047">
        <f>(Y325*1000/500)</f>
        <v>200</v>
      </c>
      <c r="AB325" s="8106">
        <v>544</v>
      </c>
      <c r="AC325" s="8107">
        <v>45848</v>
      </c>
      <c r="AD325" s="8374">
        <v>45849</v>
      </c>
      <c r="AE325" s="8369">
        <v>25111</v>
      </c>
      <c r="AF325" s="8050">
        <v>100000</v>
      </c>
      <c r="AG325" s="8048">
        <f t="shared" si="66"/>
        <v>0</v>
      </c>
      <c r="AH325" s="8108">
        <f t="shared" si="68"/>
        <v>54400</v>
      </c>
      <c r="AI325" s="8108">
        <f t="shared" si="67"/>
        <v>2720</v>
      </c>
      <c r="AJ325" s="8050">
        <v>5</v>
      </c>
      <c r="AK325" s="8039"/>
    </row>
    <row r="326" spans="2:37">
      <c r="B326" s="7750"/>
      <c r="C326" s="7717"/>
      <c r="D326" s="7779"/>
      <c r="E326" s="7714"/>
      <c r="F326" s="7780"/>
      <c r="G326" s="7721"/>
      <c r="H326" s="7717"/>
      <c r="I326" s="7717"/>
      <c r="J326" s="7722"/>
      <c r="K326" s="7719"/>
      <c r="L326" s="7720"/>
      <c r="M326" s="7717"/>
      <c r="N326" s="7721"/>
      <c r="O326" s="7721"/>
      <c r="P326" s="7752"/>
      <c r="Q326" s="7722"/>
      <c r="R326" s="7714"/>
      <c r="S326" s="7749"/>
      <c r="T326" s="7649"/>
      <c r="U326" s="8176" t="s">
        <v>1765</v>
      </c>
      <c r="V326" s="8376">
        <v>561</v>
      </c>
      <c r="W326" s="8043" t="s">
        <v>36</v>
      </c>
      <c r="X326" s="8370">
        <v>45841</v>
      </c>
      <c r="Y326" s="8377">
        <v>1.5</v>
      </c>
      <c r="Z326" s="8047" t="s">
        <v>35</v>
      </c>
      <c r="AA326" s="8047">
        <f>(Y326*1000/500)</f>
        <v>3</v>
      </c>
      <c r="AB326" s="8378">
        <v>655</v>
      </c>
      <c r="AC326" s="8107">
        <v>45848</v>
      </c>
      <c r="AD326" s="8374">
        <v>45849</v>
      </c>
      <c r="AE326" s="8369">
        <v>25111</v>
      </c>
      <c r="AF326" s="8379">
        <v>1500</v>
      </c>
      <c r="AG326" s="8048">
        <f t="shared" si="66"/>
        <v>0</v>
      </c>
      <c r="AH326" s="8380">
        <f t="shared" si="68"/>
        <v>982.5</v>
      </c>
      <c r="AI326" s="8380">
        <f t="shared" si="67"/>
        <v>49.125</v>
      </c>
      <c r="AJ326" s="8050">
        <v>5</v>
      </c>
      <c r="AK326" s="8039"/>
    </row>
    <row r="327" spans="2:37">
      <c r="B327" s="7712"/>
      <c r="C327" s="7761"/>
      <c r="D327" s="7759"/>
      <c r="E327" s="7714"/>
      <c r="F327" s="7715"/>
      <c r="G327" s="7911"/>
      <c r="H327" s="7761"/>
      <c r="I327" s="7761"/>
      <c r="J327" s="7762"/>
      <c r="K327" s="7719"/>
      <c r="L327" s="7720"/>
      <c r="M327" s="7717"/>
      <c r="N327" s="7721"/>
      <c r="O327" s="7721"/>
      <c r="P327" s="7722"/>
      <c r="Q327" s="7722"/>
      <c r="R327" s="7723"/>
      <c r="S327" s="7749"/>
      <c r="T327" s="7649"/>
      <c r="U327" s="8287" t="s">
        <v>1769</v>
      </c>
      <c r="V327" s="8043">
        <v>562</v>
      </c>
      <c r="W327" s="8043" t="s">
        <v>36</v>
      </c>
      <c r="X327" s="8370">
        <v>45841</v>
      </c>
      <c r="Y327" s="8105">
        <v>15</v>
      </c>
      <c r="Z327" s="8047" t="s">
        <v>35</v>
      </c>
      <c r="AA327" s="8047">
        <f>(Y327*1000/400)</f>
        <v>37.5</v>
      </c>
      <c r="AB327" s="8106">
        <v>1328</v>
      </c>
      <c r="AC327" s="8107">
        <v>45848</v>
      </c>
      <c r="AD327" s="8374">
        <v>45849</v>
      </c>
      <c r="AE327" s="8369">
        <v>25111</v>
      </c>
      <c r="AF327" s="8050">
        <v>16000</v>
      </c>
      <c r="AG327" s="8048">
        <f t="shared" si="66"/>
        <v>1000</v>
      </c>
      <c r="AH327" s="8108">
        <f t="shared" si="68"/>
        <v>21248</v>
      </c>
      <c r="AI327" s="8108">
        <f t="shared" si="67"/>
        <v>1062.4000000000001</v>
      </c>
      <c r="AJ327" s="8050">
        <v>5</v>
      </c>
      <c r="AK327" s="8039"/>
    </row>
    <row r="328" spans="2:37">
      <c r="B328" s="7712"/>
      <c r="C328" s="7733"/>
      <c r="D328" s="7779"/>
      <c r="E328" s="7714"/>
      <c r="F328" s="7780"/>
      <c r="G328" s="7721"/>
      <c r="H328" s="7717"/>
      <c r="I328" s="7717"/>
      <c r="J328" s="7722"/>
      <c r="K328" s="7719"/>
      <c r="L328" s="7720"/>
      <c r="M328" s="7717"/>
      <c r="N328" s="7721"/>
      <c r="O328" s="7721"/>
      <c r="P328" s="7752"/>
      <c r="Q328" s="7722"/>
      <c r="R328" s="7714"/>
      <c r="S328" s="8160"/>
      <c r="T328" s="7649"/>
      <c r="U328" s="8176" t="s">
        <v>1767</v>
      </c>
      <c r="V328" s="8047">
        <v>563</v>
      </c>
      <c r="W328" s="8043" t="s">
        <v>36</v>
      </c>
      <c r="X328" s="8370">
        <v>45841</v>
      </c>
      <c r="Y328" s="8382">
        <v>12</v>
      </c>
      <c r="Z328" s="8047" t="s">
        <v>35</v>
      </c>
      <c r="AA328" s="8047">
        <f>(Y328*1000/500)</f>
        <v>24</v>
      </c>
      <c r="AB328" s="8049">
        <v>427</v>
      </c>
      <c r="AC328" s="8107">
        <v>45848</v>
      </c>
      <c r="AD328" s="8374">
        <v>45849</v>
      </c>
      <c r="AE328" s="8369">
        <v>25111</v>
      </c>
      <c r="AF328" s="8048">
        <v>12000</v>
      </c>
      <c r="AG328" s="8048">
        <f t="shared" si="66"/>
        <v>0</v>
      </c>
      <c r="AH328" s="8049">
        <f t="shared" si="68"/>
        <v>5124</v>
      </c>
      <c r="AI328" s="8049">
        <f t="shared" si="67"/>
        <v>256.2</v>
      </c>
      <c r="AJ328" s="8383">
        <v>5</v>
      </c>
      <c r="AK328" s="8039"/>
    </row>
    <row r="329" spans="2:37">
      <c r="B329" s="7750"/>
      <c r="C329" s="7714"/>
      <c r="D329" s="7736"/>
      <c r="E329" s="7714"/>
      <c r="F329" s="7745"/>
      <c r="G329" s="7736"/>
      <c r="H329" s="7761"/>
      <c r="I329" s="7761"/>
      <c r="J329" s="7754"/>
      <c r="K329" s="7746"/>
      <c r="L329" s="7781"/>
      <c r="M329" s="7736"/>
      <c r="N329" s="7755"/>
      <c r="O329" s="7721"/>
      <c r="P329" s="7756"/>
      <c r="Q329" s="7756"/>
      <c r="R329" s="7723"/>
      <c r="S329" s="7991"/>
      <c r="T329" s="7649"/>
      <c r="U329" s="8287" t="s">
        <v>1768</v>
      </c>
      <c r="V329" s="8047">
        <v>564</v>
      </c>
      <c r="W329" s="8043" t="s">
        <v>36</v>
      </c>
      <c r="X329" s="8370">
        <v>45841</v>
      </c>
      <c r="Y329" s="8382">
        <v>3</v>
      </c>
      <c r="Z329" s="8047" t="s">
        <v>35</v>
      </c>
      <c r="AA329" s="8047">
        <f>(Y329*1000/400)</f>
        <v>7.5</v>
      </c>
      <c r="AB329" s="8049">
        <v>1328</v>
      </c>
      <c r="AC329" s="8107">
        <v>45848</v>
      </c>
      <c r="AD329" s="8374">
        <v>45849</v>
      </c>
      <c r="AE329" s="8369">
        <v>25111</v>
      </c>
      <c r="AF329" s="8048">
        <v>3200</v>
      </c>
      <c r="AG329" s="8048">
        <f t="shared" si="66"/>
        <v>200</v>
      </c>
      <c r="AH329" s="8049">
        <f t="shared" si="68"/>
        <v>4249.6000000000004</v>
      </c>
      <c r="AI329" s="8049">
        <f t="shared" si="67"/>
        <v>212.48000000000002</v>
      </c>
      <c r="AJ329" s="8383">
        <v>5</v>
      </c>
      <c r="AK329" s="8039"/>
    </row>
    <row r="330" spans="2:37">
      <c r="B330" s="7750"/>
      <c r="C330" s="7714"/>
      <c r="D330" s="7714"/>
      <c r="E330" s="7714"/>
      <c r="F330" s="7745"/>
      <c r="G330" s="7714"/>
      <c r="H330" s="7717"/>
      <c r="I330" s="7717"/>
      <c r="J330" s="7718"/>
      <c r="K330" s="7746"/>
      <c r="L330" s="7781"/>
      <c r="M330" s="7736"/>
      <c r="N330" s="7723"/>
      <c r="O330" s="7721"/>
      <c r="P330" s="7752"/>
      <c r="Q330" s="7752"/>
      <c r="R330" s="7723"/>
      <c r="S330" s="7683"/>
      <c r="T330" s="7649"/>
      <c r="U330" s="8287" t="s">
        <v>1770</v>
      </c>
      <c r="V330" s="8047">
        <v>565</v>
      </c>
      <c r="W330" s="8043" t="s">
        <v>36</v>
      </c>
      <c r="X330" s="8370">
        <v>45841</v>
      </c>
      <c r="Y330" s="8382">
        <v>3</v>
      </c>
      <c r="Z330" s="8047" t="s">
        <v>35</v>
      </c>
      <c r="AA330" s="8372">
        <f>(Y330*1000/400)</f>
        <v>7.5</v>
      </c>
      <c r="AB330" s="8049">
        <v>1328</v>
      </c>
      <c r="AC330" s="8107">
        <v>45848</v>
      </c>
      <c r="AD330" s="8374">
        <v>45849</v>
      </c>
      <c r="AE330" s="8369">
        <v>25111</v>
      </c>
      <c r="AF330" s="8048">
        <v>3200</v>
      </c>
      <c r="AG330" s="8048">
        <f t="shared" si="66"/>
        <v>200</v>
      </c>
      <c r="AH330" s="8049">
        <f>(AB330*Y330)</f>
        <v>3984</v>
      </c>
      <c r="AI330" s="8049">
        <f t="shared" si="67"/>
        <v>199.20000000000002</v>
      </c>
      <c r="AJ330" s="8383">
        <v>5</v>
      </c>
      <c r="AK330" s="8039"/>
    </row>
    <row r="331" spans="2:37">
      <c r="B331" s="7750"/>
      <c r="C331" s="7714"/>
      <c r="D331" s="7717"/>
      <c r="E331" s="7714"/>
      <c r="F331" s="7745"/>
      <c r="G331" s="7717"/>
      <c r="H331" s="7717"/>
      <c r="I331" s="7717"/>
      <c r="J331" s="7785"/>
      <c r="K331" s="7746"/>
      <c r="L331" s="7781"/>
      <c r="M331" s="7736"/>
      <c r="N331" s="7721"/>
      <c r="O331" s="7721"/>
      <c r="P331" s="7722"/>
      <c r="Q331" s="7722"/>
      <c r="R331" s="7723"/>
      <c r="S331" s="7689"/>
      <c r="T331" s="7649"/>
      <c r="U331" s="7771" t="s">
        <v>1766</v>
      </c>
      <c r="V331" s="7736">
        <v>566</v>
      </c>
      <c r="W331" s="7714" t="s">
        <v>796</v>
      </c>
      <c r="X331" s="7745">
        <v>45870</v>
      </c>
      <c r="Y331" s="7753">
        <v>14</v>
      </c>
      <c r="Z331" s="7761" t="s">
        <v>35</v>
      </c>
      <c r="AA331" s="7717">
        <f>(Y331*1000/500)</f>
        <v>28</v>
      </c>
      <c r="AB331" s="7754">
        <v>615</v>
      </c>
      <c r="AC331" s="7746">
        <v>45875</v>
      </c>
      <c r="AD331" s="7781">
        <v>45877</v>
      </c>
      <c r="AE331" s="7736">
        <v>25260</v>
      </c>
      <c r="AF331" s="7755">
        <v>14000</v>
      </c>
      <c r="AG331" s="7721">
        <f t="shared" si="66"/>
        <v>0</v>
      </c>
      <c r="AH331" s="7756">
        <f t="shared" ref="AH331:AH336" si="69">(AF331*AB331/1000)</f>
        <v>8610</v>
      </c>
      <c r="AI331" s="7756">
        <f t="shared" si="67"/>
        <v>430.5</v>
      </c>
      <c r="AJ331" s="7723">
        <v>5</v>
      </c>
      <c r="AK331" s="8039"/>
    </row>
    <row r="332" spans="2:37">
      <c r="B332" s="7712"/>
      <c r="C332" s="7733"/>
      <c r="D332" s="7717"/>
      <c r="E332" s="7714"/>
      <c r="F332" s="7745"/>
      <c r="G332" s="7717"/>
      <c r="H332" s="7717"/>
      <c r="I332" s="7717"/>
      <c r="J332" s="7722"/>
      <c r="K332" s="7746"/>
      <c r="L332" s="7781"/>
      <c r="M332" s="7736"/>
      <c r="N332" s="7721"/>
      <c r="O332" s="7721"/>
      <c r="P332" s="7722"/>
      <c r="Q332" s="7722"/>
      <c r="R332" s="7748"/>
      <c r="S332" s="7689"/>
      <c r="T332" s="7649"/>
      <c r="U332" s="7712" t="s">
        <v>1764</v>
      </c>
      <c r="V332" s="7714">
        <v>567</v>
      </c>
      <c r="W332" s="7714" t="s">
        <v>796</v>
      </c>
      <c r="X332" s="7745">
        <v>45870</v>
      </c>
      <c r="Y332" s="7751">
        <v>220</v>
      </c>
      <c r="Z332" s="7717" t="s">
        <v>35</v>
      </c>
      <c r="AA332" s="7717">
        <f>(Y332*1000/500)</f>
        <v>440</v>
      </c>
      <c r="AB332" s="7718">
        <v>544</v>
      </c>
      <c r="AC332" s="7746">
        <v>45875</v>
      </c>
      <c r="AD332" s="7781">
        <v>45877</v>
      </c>
      <c r="AE332" s="7736">
        <v>25260</v>
      </c>
      <c r="AF332" s="7723">
        <v>220000</v>
      </c>
      <c r="AG332" s="7721">
        <f t="shared" si="66"/>
        <v>0</v>
      </c>
      <c r="AH332" s="7752">
        <f t="shared" si="69"/>
        <v>119680</v>
      </c>
      <c r="AI332" s="7752">
        <f t="shared" si="67"/>
        <v>5984</v>
      </c>
      <c r="AJ332" s="7723">
        <v>5</v>
      </c>
      <c r="AK332" s="8039"/>
    </row>
    <row r="333" spans="2:37">
      <c r="B333" s="7750"/>
      <c r="C333" s="7714"/>
      <c r="D333" s="7714"/>
      <c r="E333" s="7714"/>
      <c r="F333" s="7745"/>
      <c r="G333" s="7714"/>
      <c r="H333" s="7717"/>
      <c r="I333" s="7717"/>
      <c r="J333" s="7718"/>
      <c r="K333" s="7746"/>
      <c r="L333" s="7781"/>
      <c r="M333" s="7736"/>
      <c r="N333" s="7723"/>
      <c r="O333" s="7721"/>
      <c r="P333" s="7752"/>
      <c r="Q333" s="7752"/>
      <c r="R333" s="7723"/>
      <c r="S333" s="7689"/>
      <c r="T333" s="7649"/>
      <c r="U333" s="7712" t="s">
        <v>1765</v>
      </c>
      <c r="V333" s="7813">
        <v>568</v>
      </c>
      <c r="W333" s="7714" t="s">
        <v>796</v>
      </c>
      <c r="X333" s="7745">
        <v>45870</v>
      </c>
      <c r="Y333" s="7814">
        <v>2.5</v>
      </c>
      <c r="Z333" s="7717" t="s">
        <v>35</v>
      </c>
      <c r="AA333" s="7717">
        <f>(Y333*1000/500)</f>
        <v>5</v>
      </c>
      <c r="AB333" s="7815">
        <v>655</v>
      </c>
      <c r="AC333" s="7746">
        <v>45875</v>
      </c>
      <c r="AD333" s="7781">
        <v>45877</v>
      </c>
      <c r="AE333" s="7736">
        <v>25260</v>
      </c>
      <c r="AF333" s="7817">
        <v>2500</v>
      </c>
      <c r="AG333" s="7721">
        <f t="shared" si="66"/>
        <v>0</v>
      </c>
      <c r="AH333" s="7818">
        <f t="shared" si="69"/>
        <v>1637.5</v>
      </c>
      <c r="AI333" s="7818">
        <f t="shared" si="67"/>
        <v>81.875</v>
      </c>
      <c r="AJ333" s="7723">
        <v>5</v>
      </c>
      <c r="AK333" s="8039"/>
    </row>
    <row r="334" spans="2:37">
      <c r="B334" s="7712"/>
      <c r="C334" s="7799"/>
      <c r="D334" s="7714"/>
      <c r="E334" s="7714"/>
      <c r="F334" s="7734"/>
      <c r="G334" s="7728"/>
      <c r="H334" s="7717"/>
      <c r="I334" s="7717"/>
      <c r="J334" s="7752"/>
      <c r="K334" s="7719"/>
      <c r="L334" s="7720"/>
      <c r="M334" s="7736"/>
      <c r="N334" s="7723"/>
      <c r="O334" s="7723"/>
      <c r="P334" s="7752"/>
      <c r="Q334" s="7752"/>
      <c r="R334" s="441"/>
      <c r="S334" s="7749"/>
      <c r="T334" s="7649"/>
      <c r="U334" s="7996" t="s">
        <v>1769</v>
      </c>
      <c r="V334" s="7714">
        <v>569</v>
      </c>
      <c r="W334" s="7714" t="s">
        <v>796</v>
      </c>
      <c r="X334" s="7745">
        <v>45870</v>
      </c>
      <c r="Y334" s="7751">
        <v>30</v>
      </c>
      <c r="Z334" s="7717" t="s">
        <v>35</v>
      </c>
      <c r="AA334" s="7717">
        <f>(Y334*1000/400)</f>
        <v>75</v>
      </c>
      <c r="AB334" s="7718">
        <v>1328</v>
      </c>
      <c r="AC334" s="7746">
        <v>45875</v>
      </c>
      <c r="AD334" s="7781">
        <v>45877</v>
      </c>
      <c r="AE334" s="7736">
        <v>25260</v>
      </c>
      <c r="AF334" s="7723">
        <v>30000</v>
      </c>
      <c r="AG334" s="7721">
        <f t="shared" si="66"/>
        <v>0</v>
      </c>
      <c r="AH334" s="7752">
        <f t="shared" si="69"/>
        <v>39840</v>
      </c>
      <c r="AI334" s="7752">
        <f t="shared" si="67"/>
        <v>1992</v>
      </c>
      <c r="AJ334" s="7723">
        <v>5</v>
      </c>
      <c r="AK334" s="8039"/>
    </row>
    <row r="335" spans="2:37">
      <c r="B335" s="7712"/>
      <c r="C335" s="7799"/>
      <c r="D335" s="7813"/>
      <c r="E335" s="7714"/>
      <c r="F335" s="7734"/>
      <c r="G335" s="8174"/>
      <c r="H335" s="7717"/>
      <c r="I335" s="7717"/>
      <c r="J335" s="7818"/>
      <c r="K335" s="7719"/>
      <c r="L335" s="7720"/>
      <c r="M335" s="7736"/>
      <c r="N335" s="7817"/>
      <c r="O335" s="7817"/>
      <c r="P335" s="7818"/>
      <c r="Q335" s="7818"/>
      <c r="R335" s="441"/>
      <c r="S335" s="7749"/>
      <c r="T335" s="7649"/>
      <c r="U335" s="7712" t="s">
        <v>1767</v>
      </c>
      <c r="V335" s="7717">
        <v>570</v>
      </c>
      <c r="W335" s="7714" t="s">
        <v>796</v>
      </c>
      <c r="X335" s="7745">
        <v>45870</v>
      </c>
      <c r="Y335" s="7735">
        <v>30</v>
      </c>
      <c r="Z335" s="7717" t="s">
        <v>35</v>
      </c>
      <c r="AA335" s="7717">
        <f>(Y335*1000/500)</f>
        <v>60</v>
      </c>
      <c r="AB335" s="7722">
        <v>427</v>
      </c>
      <c r="AC335" s="7746">
        <v>45875</v>
      </c>
      <c r="AD335" s="7781">
        <v>45877</v>
      </c>
      <c r="AE335" s="7736">
        <v>25260</v>
      </c>
      <c r="AF335" s="7721">
        <v>30000</v>
      </c>
      <c r="AG335" s="7721">
        <f t="shared" si="66"/>
        <v>0</v>
      </c>
      <c r="AH335" s="7722">
        <f t="shared" si="69"/>
        <v>12810</v>
      </c>
      <c r="AI335" s="7722">
        <f t="shared" si="67"/>
        <v>640.5</v>
      </c>
      <c r="AJ335" s="7748">
        <v>5</v>
      </c>
      <c r="AK335" s="8039"/>
    </row>
    <row r="336" spans="2:37">
      <c r="B336" s="7712"/>
      <c r="C336" s="7714"/>
      <c r="D336" s="7714"/>
      <c r="E336" s="7714"/>
      <c r="F336" s="7734"/>
      <c r="G336" s="7728"/>
      <c r="H336" s="7717"/>
      <c r="I336" s="7717"/>
      <c r="J336" s="7752"/>
      <c r="K336" s="7719"/>
      <c r="L336" s="7720"/>
      <c r="M336" s="7736"/>
      <c r="N336" s="7723"/>
      <c r="O336" s="7723"/>
      <c r="P336" s="7752"/>
      <c r="Q336" s="7752"/>
      <c r="R336" s="441"/>
      <c r="S336" s="7749"/>
      <c r="T336" s="7649"/>
      <c r="U336" s="7996" t="s">
        <v>1768</v>
      </c>
      <c r="V336" s="7717">
        <v>571</v>
      </c>
      <c r="W336" s="7714" t="s">
        <v>796</v>
      </c>
      <c r="X336" s="7745">
        <v>45870</v>
      </c>
      <c r="Y336" s="7735">
        <v>18</v>
      </c>
      <c r="Z336" s="7717" t="s">
        <v>35</v>
      </c>
      <c r="AA336" s="7717">
        <f>(Y336*1000/400)</f>
        <v>45</v>
      </c>
      <c r="AB336" s="7722">
        <v>1328</v>
      </c>
      <c r="AC336" s="7746">
        <v>45875</v>
      </c>
      <c r="AD336" s="7781">
        <v>45877</v>
      </c>
      <c r="AE336" s="7736">
        <v>25260</v>
      </c>
      <c r="AF336" s="7721">
        <v>18000</v>
      </c>
      <c r="AG336" s="7721">
        <f t="shared" si="66"/>
        <v>0</v>
      </c>
      <c r="AH336" s="7722">
        <f t="shared" si="69"/>
        <v>23904</v>
      </c>
      <c r="AI336" s="7722">
        <f t="shared" si="67"/>
        <v>1195.2</v>
      </c>
      <c r="AJ336" s="7748">
        <v>5</v>
      </c>
      <c r="AK336" s="8039"/>
    </row>
    <row r="337" spans="2:37">
      <c r="B337" s="7712"/>
      <c r="C337" s="7733"/>
      <c r="D337" s="7717"/>
      <c r="E337" s="7717"/>
      <c r="F337" s="7734"/>
      <c r="G337" s="8175"/>
      <c r="H337" s="7717"/>
      <c r="I337" s="7717"/>
      <c r="J337" s="7722"/>
      <c r="K337" s="7719"/>
      <c r="L337" s="7720"/>
      <c r="M337" s="7736"/>
      <c r="N337" s="7721"/>
      <c r="O337" s="7721"/>
      <c r="P337" s="7722"/>
      <c r="Q337" s="7722"/>
      <c r="R337" s="441"/>
      <c r="S337" s="7749"/>
      <c r="T337" s="7649"/>
      <c r="U337" s="7996" t="s">
        <v>1770</v>
      </c>
      <c r="V337" s="7717">
        <v>572</v>
      </c>
      <c r="W337" s="7714" t="s">
        <v>796</v>
      </c>
      <c r="X337" s="7745">
        <v>45870</v>
      </c>
      <c r="Y337" s="7735">
        <v>8</v>
      </c>
      <c r="Z337" s="7717" t="s">
        <v>35</v>
      </c>
      <c r="AA337" s="7761">
        <f>(Y337*1000/400)</f>
        <v>20</v>
      </c>
      <c r="AB337" s="7722">
        <v>1328</v>
      </c>
      <c r="AC337" s="7746">
        <v>45875</v>
      </c>
      <c r="AD337" s="7781">
        <v>45877</v>
      </c>
      <c r="AE337" s="7736">
        <v>25260</v>
      </c>
      <c r="AF337" s="7721">
        <v>8000</v>
      </c>
      <c r="AG337" s="7721">
        <f t="shared" si="66"/>
        <v>0</v>
      </c>
      <c r="AH337" s="7722">
        <f>(AB337*Y337)</f>
        <v>10624</v>
      </c>
      <c r="AI337" s="7722">
        <f t="shared" si="67"/>
        <v>531.20000000000005</v>
      </c>
      <c r="AJ337" s="7748">
        <v>5</v>
      </c>
      <c r="AK337" s="8147"/>
    </row>
    <row r="338" spans="2:37">
      <c r="B338" s="7909"/>
      <c r="C338" s="7761"/>
      <c r="D338" s="7713"/>
      <c r="E338" s="7714"/>
      <c r="F338" s="7780"/>
      <c r="G338" s="7760"/>
      <c r="H338" s="7717"/>
      <c r="I338" s="7717"/>
      <c r="J338" s="7722"/>
      <c r="K338" s="7719"/>
      <c r="L338" s="7720"/>
      <c r="M338" s="7714"/>
      <c r="N338" s="7755"/>
      <c r="O338" s="7950"/>
      <c r="P338" s="7756"/>
      <c r="Q338" s="7756"/>
      <c r="R338" s="7714"/>
      <c r="S338" s="7749"/>
      <c r="T338" s="7649"/>
      <c r="U338" s="7771" t="s">
        <v>1766</v>
      </c>
      <c r="V338" s="7736">
        <v>573</v>
      </c>
      <c r="W338" s="7714" t="s">
        <v>796</v>
      </c>
      <c r="X338" s="7745">
        <v>45889</v>
      </c>
      <c r="Y338" s="7753">
        <v>7.5</v>
      </c>
      <c r="Z338" s="7761" t="s">
        <v>35</v>
      </c>
      <c r="AA338" s="7717">
        <f>(Y338*1000/500)</f>
        <v>15</v>
      </c>
      <c r="AB338" s="7754">
        <v>615</v>
      </c>
      <c r="AC338" s="7746">
        <v>45894</v>
      </c>
      <c r="AD338" s="7781">
        <v>45891</v>
      </c>
      <c r="AE338" s="7736">
        <v>25334</v>
      </c>
      <c r="AF338" s="7755">
        <v>7500</v>
      </c>
      <c r="AG338" s="7721">
        <f t="shared" si="66"/>
        <v>0</v>
      </c>
      <c r="AH338" s="7756">
        <f t="shared" ref="AH338:AH343" si="70">(AF338*AB338/1000)</f>
        <v>4612.5</v>
      </c>
      <c r="AI338" s="7756">
        <f t="shared" si="67"/>
        <v>230.625</v>
      </c>
      <c r="AJ338" s="7723">
        <v>5</v>
      </c>
      <c r="AK338" s="8039"/>
    </row>
    <row r="339" spans="2:37">
      <c r="B339" s="7712"/>
      <c r="C339" s="7758"/>
      <c r="D339" s="7759"/>
      <c r="E339" s="7714"/>
      <c r="F339" s="7780"/>
      <c r="G339" s="7760"/>
      <c r="H339" s="7761"/>
      <c r="I339" s="7761"/>
      <c r="J339" s="7762"/>
      <c r="K339" s="7719"/>
      <c r="L339" s="7720"/>
      <c r="M339" s="7717"/>
      <c r="N339" s="7721"/>
      <c r="O339" s="7717"/>
      <c r="P339" s="7722"/>
      <c r="Q339" s="7722"/>
      <c r="R339" s="7723"/>
      <c r="S339" s="7749"/>
      <c r="T339" s="7649"/>
      <c r="U339" s="7712" t="s">
        <v>1764</v>
      </c>
      <c r="V339" s="7714">
        <v>574</v>
      </c>
      <c r="W339" s="7714" t="s">
        <v>796</v>
      </c>
      <c r="X339" s="7745">
        <v>45889</v>
      </c>
      <c r="Y339" s="7751">
        <v>60</v>
      </c>
      <c r="Z339" s="7717" t="s">
        <v>35</v>
      </c>
      <c r="AA339" s="7717">
        <f>(Y339*1000/500)</f>
        <v>120</v>
      </c>
      <c r="AB339" s="7718">
        <v>544</v>
      </c>
      <c r="AC339" s="7746">
        <v>45894</v>
      </c>
      <c r="AD339" s="7781">
        <v>45891</v>
      </c>
      <c r="AE339" s="7736">
        <v>25334</v>
      </c>
      <c r="AF339" s="7723">
        <v>69500</v>
      </c>
      <c r="AG339" s="7721">
        <f t="shared" si="66"/>
        <v>9500</v>
      </c>
      <c r="AH339" s="7752">
        <f t="shared" si="70"/>
        <v>37808</v>
      </c>
      <c r="AI339" s="7752">
        <f t="shared" si="67"/>
        <v>1890.4</v>
      </c>
      <c r="AJ339" s="7723">
        <v>5</v>
      </c>
      <c r="AK339" s="8039"/>
    </row>
    <row r="340" spans="2:37">
      <c r="B340" s="7712"/>
      <c r="C340" s="7758"/>
      <c r="D340" s="7759"/>
      <c r="E340" s="7714"/>
      <c r="F340" s="7780"/>
      <c r="G340" s="7864"/>
      <c r="H340" s="7761"/>
      <c r="I340" s="7761"/>
      <c r="J340" s="7762"/>
      <c r="K340" s="7719"/>
      <c r="L340" s="7720"/>
      <c r="M340" s="7717"/>
      <c r="N340" s="7721"/>
      <c r="O340" s="7717"/>
      <c r="P340" s="7722"/>
      <c r="Q340" s="7722"/>
      <c r="R340" s="7723"/>
      <c r="S340" s="7749"/>
      <c r="T340" s="7649"/>
      <c r="U340" s="7712" t="s">
        <v>1765</v>
      </c>
      <c r="V340" s="7813">
        <v>575</v>
      </c>
      <c r="W340" s="7714" t="s">
        <v>796</v>
      </c>
      <c r="X340" s="7745">
        <v>45889</v>
      </c>
      <c r="Y340" s="7814">
        <v>1.2</v>
      </c>
      <c r="Z340" s="7717" t="s">
        <v>35</v>
      </c>
      <c r="AA340" s="7717">
        <f>(Y340*1000/500)</f>
        <v>2.4</v>
      </c>
      <c r="AB340" s="7815">
        <v>655</v>
      </c>
      <c r="AC340" s="7746">
        <v>45894</v>
      </c>
      <c r="AD340" s="7781">
        <v>45891</v>
      </c>
      <c r="AE340" s="7736">
        <v>25334</v>
      </c>
      <c r="AF340" s="7817">
        <v>1500</v>
      </c>
      <c r="AG340" s="7721">
        <f t="shared" si="66"/>
        <v>300</v>
      </c>
      <c r="AH340" s="7818">
        <f t="shared" si="70"/>
        <v>982.5</v>
      </c>
      <c r="AI340" s="7818">
        <f t="shared" si="67"/>
        <v>49.125</v>
      </c>
      <c r="AJ340" s="7723">
        <v>5</v>
      </c>
      <c r="AK340" s="8039"/>
    </row>
    <row r="341" spans="2:37">
      <c r="B341" s="7738"/>
      <c r="C341" s="7739"/>
      <c r="D341" s="7739"/>
      <c r="E341" s="7739"/>
      <c r="F341" s="7739"/>
      <c r="G341" s="7739"/>
      <c r="H341" s="7739"/>
      <c r="I341" s="7739"/>
      <c r="J341" s="7888"/>
      <c r="K341" s="7739"/>
      <c r="L341" s="7887"/>
      <c r="M341" s="7739"/>
      <c r="N341" s="7739"/>
      <c r="O341" s="7739"/>
      <c r="P341" s="7739"/>
      <c r="Q341" s="7739"/>
      <c r="R341" s="7739"/>
      <c r="S341" s="7749"/>
      <c r="T341" s="7649"/>
      <c r="U341" s="7996" t="s">
        <v>1769</v>
      </c>
      <c r="V341" s="7714">
        <v>576</v>
      </c>
      <c r="W341" s="7714" t="s">
        <v>796</v>
      </c>
      <c r="X341" s="7745">
        <v>45889</v>
      </c>
      <c r="Y341" s="7751">
        <v>15</v>
      </c>
      <c r="Z341" s="7717" t="s">
        <v>35</v>
      </c>
      <c r="AA341" s="7717">
        <f>(Y341*1000/400)</f>
        <v>37.5</v>
      </c>
      <c r="AB341" s="7718">
        <v>1328</v>
      </c>
      <c r="AC341" s="7746">
        <v>45894</v>
      </c>
      <c r="AD341" s="7781">
        <v>45891</v>
      </c>
      <c r="AE341" s="7736">
        <v>25334</v>
      </c>
      <c r="AF341" s="7723">
        <v>15200</v>
      </c>
      <c r="AG341" s="7721">
        <f t="shared" si="66"/>
        <v>200</v>
      </c>
      <c r="AH341" s="7752">
        <f t="shared" si="70"/>
        <v>20185.599999999999</v>
      </c>
      <c r="AI341" s="7752">
        <f t="shared" si="67"/>
        <v>1009.28</v>
      </c>
      <c r="AJ341" s="7723">
        <v>5</v>
      </c>
      <c r="AK341" s="8039"/>
    </row>
    <row r="342" spans="2:37" ht="15" thickBot="1">
      <c r="B342" s="7889"/>
      <c r="C342" s="7890"/>
      <c r="D342" s="7890"/>
      <c r="E342" s="7890"/>
      <c r="F342" s="7890"/>
      <c r="G342" s="7890"/>
      <c r="H342" s="7890"/>
      <c r="I342" s="7890"/>
      <c r="J342" s="8145"/>
      <c r="K342" s="7890"/>
      <c r="L342" s="7891"/>
      <c r="M342" s="7890"/>
      <c r="N342" s="7890"/>
      <c r="O342" s="7890"/>
      <c r="P342" s="8145">
        <f>SUM(P301:P341)</f>
        <v>756659.94</v>
      </c>
      <c r="Q342" s="8145">
        <f>SUM(Q301:Q341)</f>
        <v>37664.205000000002</v>
      </c>
      <c r="R342" s="7890"/>
      <c r="S342" s="7837"/>
      <c r="T342" s="7649"/>
      <c r="U342" s="7712" t="s">
        <v>1767</v>
      </c>
      <c r="V342" s="7717">
        <v>577</v>
      </c>
      <c r="W342" s="7714" t="s">
        <v>796</v>
      </c>
      <c r="X342" s="7745">
        <v>45889</v>
      </c>
      <c r="Y342" s="7735">
        <v>12</v>
      </c>
      <c r="Z342" s="7717" t="s">
        <v>35</v>
      </c>
      <c r="AA342" s="7717">
        <f>(Y342*1000/500)</f>
        <v>24</v>
      </c>
      <c r="AB342" s="7722">
        <v>427</v>
      </c>
      <c r="AC342" s="7746">
        <v>45894</v>
      </c>
      <c r="AD342" s="7781">
        <v>45891</v>
      </c>
      <c r="AE342" s="7736">
        <v>25334</v>
      </c>
      <c r="AF342" s="7721">
        <v>12000</v>
      </c>
      <c r="AG342" s="7721">
        <f t="shared" si="66"/>
        <v>0</v>
      </c>
      <c r="AH342" s="7722">
        <f t="shared" si="70"/>
        <v>5124</v>
      </c>
      <c r="AI342" s="7722">
        <f t="shared" si="67"/>
        <v>256.2</v>
      </c>
      <c r="AJ342" s="7748">
        <v>5</v>
      </c>
      <c r="AK342" s="8039"/>
    </row>
    <row r="343" spans="2:37">
      <c r="B343" s="7782"/>
      <c r="C343" s="7782"/>
      <c r="D343" s="7782"/>
      <c r="E343" s="7782"/>
      <c r="F343" s="7782"/>
      <c r="G343" s="7782"/>
      <c r="H343" s="7782"/>
      <c r="I343" s="7782"/>
      <c r="J343" s="7782"/>
      <c r="K343" s="7782"/>
      <c r="L343" s="7782"/>
      <c r="M343" s="7782"/>
      <c r="N343" s="7782"/>
      <c r="O343" s="7782"/>
      <c r="P343" s="7782"/>
      <c r="Q343" s="7782"/>
      <c r="R343" s="7782"/>
      <c r="S343" s="7730"/>
      <c r="T343" s="7649"/>
      <c r="U343" s="7996" t="s">
        <v>1768</v>
      </c>
      <c r="V343" s="7717">
        <v>578</v>
      </c>
      <c r="W343" s="7714" t="s">
        <v>796</v>
      </c>
      <c r="X343" s="7745">
        <v>45889</v>
      </c>
      <c r="Y343" s="7735">
        <v>5</v>
      </c>
      <c r="Z343" s="7717" t="s">
        <v>35</v>
      </c>
      <c r="AA343" s="7717">
        <f>(Y343*1000/400)</f>
        <v>12.5</v>
      </c>
      <c r="AB343" s="7722">
        <v>1328</v>
      </c>
      <c r="AC343" s="7746">
        <v>45894</v>
      </c>
      <c r="AD343" s="7781">
        <v>45891</v>
      </c>
      <c r="AE343" s="7736">
        <v>25334</v>
      </c>
      <c r="AF343" s="7721">
        <v>5200</v>
      </c>
      <c r="AG343" s="7721">
        <f t="shared" si="66"/>
        <v>200</v>
      </c>
      <c r="AH343" s="7722">
        <f t="shared" si="70"/>
        <v>6905.6</v>
      </c>
      <c r="AI343" s="7722">
        <f t="shared" si="67"/>
        <v>345.28000000000003</v>
      </c>
      <c r="AJ343" s="7748">
        <v>5</v>
      </c>
      <c r="AK343" s="8039"/>
    </row>
    <row r="344" spans="2:37" ht="18" thickBot="1">
      <c r="B344" s="7652" t="s">
        <v>1689</v>
      </c>
      <c r="C344" s="7653"/>
      <c r="D344" s="7650"/>
      <c r="E344" s="7650"/>
      <c r="F344" s="7650"/>
      <c r="G344" s="7650"/>
      <c r="H344" s="7650"/>
      <c r="I344" s="7650"/>
      <c r="J344" s="7650"/>
      <c r="K344" s="7650"/>
      <c r="L344" s="7650"/>
      <c r="M344" s="7650"/>
      <c r="N344" s="7650"/>
      <c r="O344" s="7650"/>
      <c r="P344" s="7650"/>
      <c r="Q344" s="7650"/>
      <c r="R344" s="7650"/>
      <c r="S344" s="7730"/>
      <c r="T344" s="7649"/>
      <c r="U344" s="7996" t="s">
        <v>1770</v>
      </c>
      <c r="V344" s="7717">
        <v>579</v>
      </c>
      <c r="W344" s="7714" t="s">
        <v>796</v>
      </c>
      <c r="X344" s="7745">
        <v>45889</v>
      </c>
      <c r="Y344" s="7735">
        <v>3</v>
      </c>
      <c r="Z344" s="7717" t="s">
        <v>35</v>
      </c>
      <c r="AA344" s="7761">
        <f>(Y344*1000/400)</f>
        <v>7.5</v>
      </c>
      <c r="AB344" s="7722">
        <v>1328</v>
      </c>
      <c r="AC344" s="7746">
        <v>45894</v>
      </c>
      <c r="AD344" s="7781">
        <v>45891</v>
      </c>
      <c r="AE344" s="7736">
        <v>25334</v>
      </c>
      <c r="AF344" s="7721">
        <v>3200</v>
      </c>
      <c r="AG344" s="7721">
        <f t="shared" si="66"/>
        <v>200</v>
      </c>
      <c r="AH344" s="7722">
        <f>(AB344*Y344)</f>
        <v>3984</v>
      </c>
      <c r="AI344" s="7722">
        <f t="shared" si="67"/>
        <v>199.20000000000002</v>
      </c>
      <c r="AJ344" s="7748">
        <v>5</v>
      </c>
      <c r="AK344" s="8039"/>
    </row>
    <row r="345" spans="2:37">
      <c r="B345" s="7656"/>
      <c r="C345" s="7656"/>
      <c r="D345" s="7656"/>
      <c r="E345" s="7656" t="s">
        <v>14</v>
      </c>
      <c r="F345" s="7656" t="s">
        <v>12</v>
      </c>
      <c r="G345" s="7656"/>
      <c r="H345" s="7656"/>
      <c r="I345" s="7656"/>
      <c r="J345" s="7656" t="s">
        <v>15</v>
      </c>
      <c r="K345" s="7656" t="s">
        <v>12</v>
      </c>
      <c r="L345" s="7656" t="s">
        <v>12</v>
      </c>
      <c r="M345" s="7656"/>
      <c r="N345" s="7656"/>
      <c r="O345" s="7656"/>
      <c r="P345" s="7656"/>
      <c r="Q345" s="7656" t="s">
        <v>0</v>
      </c>
      <c r="R345" s="7656"/>
      <c r="S345" s="7656"/>
      <c r="T345" s="7649"/>
      <c r="U345" s="8731" t="s">
        <v>1766</v>
      </c>
      <c r="V345" s="8369">
        <v>580</v>
      </c>
      <c r="W345" s="8043" t="s">
        <v>796</v>
      </c>
      <c r="X345" s="8370">
        <v>45913</v>
      </c>
      <c r="Y345" s="8371">
        <v>14</v>
      </c>
      <c r="Z345" s="8372" t="s">
        <v>35</v>
      </c>
      <c r="AA345" s="8047">
        <f>(Y345*1000/500)</f>
        <v>28</v>
      </c>
      <c r="AB345" s="8373">
        <v>615</v>
      </c>
      <c r="AC345" s="8107">
        <v>45919</v>
      </c>
      <c r="AD345" s="8374">
        <v>45919</v>
      </c>
      <c r="AE345" s="8369">
        <v>25496</v>
      </c>
      <c r="AF345" s="8375">
        <v>14000</v>
      </c>
      <c r="AG345" s="8048">
        <f t="shared" si="66"/>
        <v>0</v>
      </c>
      <c r="AH345" s="8181">
        <f t="shared" ref="AH345:AH350" si="71">(AF345*AB345/1000)</f>
        <v>8610</v>
      </c>
      <c r="AI345" s="8181">
        <f t="shared" si="67"/>
        <v>430.5</v>
      </c>
      <c r="AJ345" s="8050">
        <v>5</v>
      </c>
      <c r="AK345" s="8039"/>
    </row>
    <row r="346" spans="2:37">
      <c r="B346" s="7660" t="s">
        <v>3</v>
      </c>
      <c r="C346" s="7660" t="s">
        <v>4</v>
      </c>
      <c r="D346" s="7660" t="s">
        <v>18</v>
      </c>
      <c r="E346" s="7660" t="s">
        <v>19</v>
      </c>
      <c r="F346" s="7660" t="s">
        <v>19</v>
      </c>
      <c r="G346" s="7660" t="s">
        <v>20</v>
      </c>
      <c r="H346" s="7660" t="s">
        <v>21</v>
      </c>
      <c r="I346" s="7660" t="s">
        <v>1559</v>
      </c>
      <c r="J346" s="7660" t="s">
        <v>22</v>
      </c>
      <c r="K346" s="7660" t="s">
        <v>23</v>
      </c>
      <c r="L346" s="7660" t="s">
        <v>23</v>
      </c>
      <c r="M346" s="7660" t="s">
        <v>1227</v>
      </c>
      <c r="N346" s="7660" t="s">
        <v>20</v>
      </c>
      <c r="O346" s="7660" t="s">
        <v>25</v>
      </c>
      <c r="P346" s="7660" t="s">
        <v>0</v>
      </c>
      <c r="Q346" s="7660" t="s">
        <v>1363</v>
      </c>
      <c r="R346" s="7660" t="s">
        <v>1388</v>
      </c>
      <c r="S346" s="7660" t="s">
        <v>26</v>
      </c>
      <c r="T346" s="7649"/>
      <c r="U346" s="8176" t="s">
        <v>1764</v>
      </c>
      <c r="V346" s="8043">
        <v>581</v>
      </c>
      <c r="W346" s="8043" t="s">
        <v>796</v>
      </c>
      <c r="X346" s="8370">
        <v>45913</v>
      </c>
      <c r="Y346" s="8105">
        <v>120</v>
      </c>
      <c r="Z346" s="8047" t="s">
        <v>35</v>
      </c>
      <c r="AA346" s="8047">
        <f>(Y346*1000/500)</f>
        <v>240</v>
      </c>
      <c r="AB346" s="8106">
        <v>544</v>
      </c>
      <c r="AC346" s="8107">
        <v>45919</v>
      </c>
      <c r="AD346" s="8374">
        <v>45919</v>
      </c>
      <c r="AE346" s="8369">
        <v>25496</v>
      </c>
      <c r="AF346" s="8050">
        <v>120000</v>
      </c>
      <c r="AG346" s="8048">
        <f t="shared" si="66"/>
        <v>0</v>
      </c>
      <c r="AH346" s="8108">
        <f t="shared" si="71"/>
        <v>65280</v>
      </c>
      <c r="AI346" s="8108">
        <f t="shared" si="67"/>
        <v>3264</v>
      </c>
      <c r="AJ346" s="8050">
        <v>5</v>
      </c>
      <c r="AK346" s="8039"/>
    </row>
    <row r="347" spans="2:37" ht="15" thickBot="1">
      <c r="B347" s="7665"/>
      <c r="C347" s="7665"/>
      <c r="D347" s="7665"/>
      <c r="E347" s="7665" t="s">
        <v>3</v>
      </c>
      <c r="F347" s="7665" t="s">
        <v>18</v>
      </c>
      <c r="G347" s="7665"/>
      <c r="H347" s="7665"/>
      <c r="I347" s="7665"/>
      <c r="J347" s="7665" t="s">
        <v>21</v>
      </c>
      <c r="K347" s="7665" t="s">
        <v>27</v>
      </c>
      <c r="L347" s="7665" t="s">
        <v>28</v>
      </c>
      <c r="M347" s="7665"/>
      <c r="N347" s="7665"/>
      <c r="O347" s="7665"/>
      <c r="P347" s="7665"/>
      <c r="Q347" s="7665" t="s">
        <v>11</v>
      </c>
      <c r="R347" s="7665"/>
      <c r="S347" s="7665"/>
      <c r="T347" s="7649"/>
      <c r="U347" s="8176" t="s">
        <v>1765</v>
      </c>
      <c r="V347" s="8376">
        <v>582</v>
      </c>
      <c r="W347" s="8043" t="s">
        <v>796</v>
      </c>
      <c r="X347" s="8370">
        <v>45913</v>
      </c>
      <c r="Y347" s="8377">
        <v>4</v>
      </c>
      <c r="Z347" s="8047" t="s">
        <v>35</v>
      </c>
      <c r="AA347" s="8047">
        <f>(Y347*1000/500)</f>
        <v>8</v>
      </c>
      <c r="AB347" s="8378">
        <v>655</v>
      </c>
      <c r="AC347" s="8107">
        <v>45919</v>
      </c>
      <c r="AD347" s="8374">
        <v>45919</v>
      </c>
      <c r="AE347" s="8369">
        <v>25496</v>
      </c>
      <c r="AF347" s="8379">
        <v>4000</v>
      </c>
      <c r="AG347" s="8048">
        <f t="shared" si="66"/>
        <v>0</v>
      </c>
      <c r="AH347" s="8380">
        <f t="shared" si="71"/>
        <v>2620</v>
      </c>
      <c r="AI347" s="8380">
        <f t="shared" si="67"/>
        <v>131</v>
      </c>
      <c r="AJ347" s="8050">
        <v>5</v>
      </c>
      <c r="AK347" s="8039"/>
    </row>
    <row r="348" spans="2:37">
      <c r="B348" s="8217" t="s">
        <v>471</v>
      </c>
      <c r="C348" s="8076" t="s">
        <v>1385</v>
      </c>
      <c r="D348" s="8659">
        <v>92</v>
      </c>
      <c r="E348" s="8073" t="s">
        <v>36</v>
      </c>
      <c r="F348" s="8660">
        <v>45915</v>
      </c>
      <c r="G348" s="8661">
        <v>20</v>
      </c>
      <c r="H348" s="8076" t="s">
        <v>35</v>
      </c>
      <c r="I348" s="8659">
        <f>(N348/500)</f>
        <v>40</v>
      </c>
      <c r="J348" s="8077">
        <v>571</v>
      </c>
      <c r="K348" s="8078">
        <v>45975</v>
      </c>
      <c r="L348" s="8220">
        <v>45975</v>
      </c>
      <c r="M348" s="8073"/>
      <c r="N348" s="8221">
        <v>20000</v>
      </c>
      <c r="O348" s="8080">
        <f>(N348-G348*1000)</f>
        <v>0</v>
      </c>
      <c r="P348" s="8222">
        <f>(N348*J348/1000)</f>
        <v>11420</v>
      </c>
      <c r="Q348" s="8222">
        <f>(P348*0.05)</f>
        <v>571</v>
      </c>
      <c r="R348" s="8073">
        <v>5</v>
      </c>
      <c r="S348" s="8070"/>
      <c r="T348" s="7649"/>
      <c r="U348" s="8287" t="s">
        <v>1769</v>
      </c>
      <c r="V348" s="8043">
        <v>583</v>
      </c>
      <c r="W348" s="8043" t="s">
        <v>796</v>
      </c>
      <c r="X348" s="8370">
        <v>45913</v>
      </c>
      <c r="Y348" s="8105">
        <v>30</v>
      </c>
      <c r="Z348" s="8047" t="s">
        <v>35</v>
      </c>
      <c r="AA348" s="8047">
        <f>(Y348*1000/400)</f>
        <v>75</v>
      </c>
      <c r="AB348" s="8106">
        <v>1328</v>
      </c>
      <c r="AC348" s="8107">
        <v>45919</v>
      </c>
      <c r="AD348" s="8374">
        <v>45919</v>
      </c>
      <c r="AE348" s="8369">
        <v>25496</v>
      </c>
      <c r="AF348" s="8050">
        <v>30000</v>
      </c>
      <c r="AG348" s="8048">
        <f t="shared" si="66"/>
        <v>0</v>
      </c>
      <c r="AH348" s="8108">
        <f t="shared" si="71"/>
        <v>39840</v>
      </c>
      <c r="AI348" s="8108">
        <f t="shared" si="67"/>
        <v>1992</v>
      </c>
      <c r="AJ348" s="8050">
        <v>5</v>
      </c>
      <c r="AK348" s="8039"/>
    </row>
    <row r="349" spans="2:37">
      <c r="B349" s="7670"/>
      <c r="C349" s="7671"/>
      <c r="D349" s="7673"/>
      <c r="E349" s="7673"/>
      <c r="F349" s="7953"/>
      <c r="G349" s="7708"/>
      <c r="H349" s="7671"/>
      <c r="I349" s="7671"/>
      <c r="J349" s="7732"/>
      <c r="K349" s="7955"/>
      <c r="L349" s="7958"/>
      <c r="M349" s="7952"/>
      <c r="N349" s="7682"/>
      <c r="O349" s="7680"/>
      <c r="P349" s="7727"/>
      <c r="Q349" s="7727"/>
      <c r="R349" s="8133"/>
      <c r="S349" s="8138"/>
      <c r="T349" s="7649"/>
      <c r="U349" s="8176" t="s">
        <v>1767</v>
      </c>
      <c r="V349" s="8047">
        <v>584</v>
      </c>
      <c r="W349" s="8043" t="s">
        <v>796</v>
      </c>
      <c r="X349" s="8370">
        <v>45913</v>
      </c>
      <c r="Y349" s="8382">
        <v>30</v>
      </c>
      <c r="Z349" s="8047" t="s">
        <v>35</v>
      </c>
      <c r="AA349" s="8047">
        <f>(Y349*1000/500)</f>
        <v>60</v>
      </c>
      <c r="AB349" s="8049">
        <v>427</v>
      </c>
      <c r="AC349" s="8107">
        <v>45919</v>
      </c>
      <c r="AD349" s="8374">
        <v>45919</v>
      </c>
      <c r="AE349" s="8369">
        <v>25496</v>
      </c>
      <c r="AF349" s="8048">
        <v>30000</v>
      </c>
      <c r="AG349" s="8048">
        <f t="shared" si="66"/>
        <v>0</v>
      </c>
      <c r="AH349" s="8049">
        <f t="shared" si="71"/>
        <v>12810</v>
      </c>
      <c r="AI349" s="8049">
        <f t="shared" si="67"/>
        <v>640.5</v>
      </c>
      <c r="AJ349" s="8383">
        <v>5</v>
      </c>
      <c r="AK349" s="8039"/>
    </row>
    <row r="350" spans="2:37">
      <c r="B350" s="7670"/>
      <c r="C350" s="7671"/>
      <c r="D350" s="7673"/>
      <c r="E350" s="7673"/>
      <c r="F350" s="7953"/>
      <c r="G350" s="7708"/>
      <c r="H350" s="7671"/>
      <c r="I350" s="7671"/>
      <c r="J350" s="7732"/>
      <c r="K350" s="7955"/>
      <c r="L350" s="7958"/>
      <c r="M350" s="7952"/>
      <c r="N350" s="7682"/>
      <c r="O350" s="7680"/>
      <c r="P350" s="7727"/>
      <c r="Q350" s="7727"/>
      <c r="R350" s="8133"/>
      <c r="S350" s="7749"/>
      <c r="T350" s="7649"/>
      <c r="U350" s="8287" t="s">
        <v>1768</v>
      </c>
      <c r="V350" s="8047">
        <v>585</v>
      </c>
      <c r="W350" s="8043" t="s">
        <v>796</v>
      </c>
      <c r="X350" s="8370">
        <v>45913</v>
      </c>
      <c r="Y350" s="8382">
        <v>10</v>
      </c>
      <c r="Z350" s="8047" t="s">
        <v>35</v>
      </c>
      <c r="AA350" s="8047">
        <f>(Y350*1000/400)</f>
        <v>25</v>
      </c>
      <c r="AB350" s="8049">
        <v>1328</v>
      </c>
      <c r="AC350" s="8107">
        <v>45919</v>
      </c>
      <c r="AD350" s="8374">
        <v>45919</v>
      </c>
      <c r="AE350" s="8369">
        <v>25496</v>
      </c>
      <c r="AF350" s="8048">
        <v>10000</v>
      </c>
      <c r="AG350" s="8048">
        <f t="shared" si="66"/>
        <v>0</v>
      </c>
      <c r="AH350" s="8049">
        <f t="shared" si="71"/>
        <v>13280</v>
      </c>
      <c r="AI350" s="8049">
        <f t="shared" si="67"/>
        <v>664</v>
      </c>
      <c r="AJ350" s="8383">
        <v>5</v>
      </c>
      <c r="AK350" s="8039"/>
    </row>
    <row r="351" spans="2:37">
      <c r="B351" s="7670"/>
      <c r="C351" s="7671"/>
      <c r="D351" s="7673"/>
      <c r="E351" s="7673"/>
      <c r="F351" s="7953"/>
      <c r="G351" s="7708"/>
      <c r="H351" s="7671"/>
      <c r="I351" s="7671"/>
      <c r="J351" s="7732"/>
      <c r="K351" s="7955"/>
      <c r="L351" s="7958"/>
      <c r="M351" s="7952"/>
      <c r="N351" s="7682"/>
      <c r="O351" s="7680"/>
      <c r="P351" s="7727"/>
      <c r="Q351" s="7727"/>
      <c r="R351" s="8133"/>
      <c r="S351" s="7749"/>
      <c r="T351" s="7649"/>
      <c r="U351" s="8287" t="s">
        <v>1770</v>
      </c>
      <c r="V351" s="8047">
        <v>586</v>
      </c>
      <c r="W351" s="8043" t="s">
        <v>796</v>
      </c>
      <c r="X351" s="8370">
        <v>45913</v>
      </c>
      <c r="Y351" s="8382">
        <v>5</v>
      </c>
      <c r="Z351" s="8047" t="s">
        <v>35</v>
      </c>
      <c r="AA351" s="8372">
        <f>(Y351*1000/400)</f>
        <v>12.5</v>
      </c>
      <c r="AB351" s="8049">
        <v>1328</v>
      </c>
      <c r="AC351" s="8107">
        <v>45919</v>
      </c>
      <c r="AD351" s="8374">
        <v>45919</v>
      </c>
      <c r="AE351" s="8369">
        <v>25496</v>
      </c>
      <c r="AF351" s="8048">
        <v>5200</v>
      </c>
      <c r="AG351" s="8048">
        <f t="shared" si="66"/>
        <v>200</v>
      </c>
      <c r="AH351" s="8049">
        <f>(AB351*Y351)</f>
        <v>6640</v>
      </c>
      <c r="AI351" s="8049">
        <f t="shared" si="67"/>
        <v>332</v>
      </c>
      <c r="AJ351" s="8383">
        <v>5</v>
      </c>
      <c r="AK351" s="8039"/>
    </row>
    <row r="352" spans="2:37">
      <c r="B352" s="8176"/>
      <c r="C352" s="8177"/>
      <c r="D352" s="8178"/>
      <c r="E352" s="8043"/>
      <c r="F352" s="8044"/>
      <c r="G352" s="8179"/>
      <c r="H352" s="8047"/>
      <c r="I352" s="8112"/>
      <c r="J352" s="8049"/>
      <c r="K352" s="8107"/>
      <c r="L352" s="8180"/>
      <c r="M352" s="8047"/>
      <c r="N352" s="8048"/>
      <c r="O352" s="8048"/>
      <c r="P352" s="8181"/>
      <c r="Q352" s="8045"/>
      <c r="R352" s="8043"/>
      <c r="S352" s="7749"/>
      <c r="T352" s="7649"/>
      <c r="U352" s="7712" t="s">
        <v>1766</v>
      </c>
      <c r="V352" s="7736">
        <v>587</v>
      </c>
      <c r="W352" s="7714" t="s">
        <v>36</v>
      </c>
      <c r="X352" s="7745">
        <v>45937</v>
      </c>
      <c r="Y352" s="7753">
        <v>10</v>
      </c>
      <c r="Z352" s="7761" t="s">
        <v>35</v>
      </c>
      <c r="AA352" s="7717">
        <f>(Y352*1000/500)</f>
        <v>20</v>
      </c>
      <c r="AB352" s="7754">
        <v>615</v>
      </c>
      <c r="AC352" s="7746">
        <v>45943</v>
      </c>
      <c r="AD352" s="7781">
        <v>45940</v>
      </c>
      <c r="AE352" s="7736">
        <v>25630</v>
      </c>
      <c r="AF352" s="7721">
        <v>10000</v>
      </c>
      <c r="AG352" s="7721"/>
      <c r="AH352" s="7722">
        <f t="shared" ref="AH352:AH358" si="72">(AB352*Y352)</f>
        <v>6150</v>
      </c>
      <c r="AI352" s="7756">
        <f t="shared" si="67"/>
        <v>307.5</v>
      </c>
      <c r="AJ352" s="7723">
        <v>5</v>
      </c>
      <c r="AK352" s="8039"/>
    </row>
    <row r="353" spans="2:37">
      <c r="B353" s="7704"/>
      <c r="C353" s="7705"/>
      <c r="D353" s="7706"/>
      <c r="E353" s="7673"/>
      <c r="F353" s="7707"/>
      <c r="G353" s="7708"/>
      <c r="H353" s="7671"/>
      <c r="I353" s="7709"/>
      <c r="J353" s="7681"/>
      <c r="K353" s="7955"/>
      <c r="L353" s="8085"/>
      <c r="M353" s="7671"/>
      <c r="N353" s="7680"/>
      <c r="O353" s="7680"/>
      <c r="P353" s="7710"/>
      <c r="Q353" s="7677"/>
      <c r="R353" s="7673"/>
      <c r="S353" s="7749"/>
      <c r="T353" s="7649"/>
      <c r="U353" s="7712" t="s">
        <v>1764</v>
      </c>
      <c r="V353" s="7714">
        <v>588</v>
      </c>
      <c r="W353" s="7714" t="s">
        <v>36</v>
      </c>
      <c r="X353" s="7745">
        <v>45937</v>
      </c>
      <c r="Y353" s="7751">
        <v>100</v>
      </c>
      <c r="Z353" s="7717" t="s">
        <v>35</v>
      </c>
      <c r="AA353" s="7717">
        <f>(Y353*1000/500)</f>
        <v>200</v>
      </c>
      <c r="AB353" s="7718">
        <v>544</v>
      </c>
      <c r="AC353" s="7746">
        <v>45943</v>
      </c>
      <c r="AD353" s="7781">
        <v>45940</v>
      </c>
      <c r="AE353" s="7736">
        <v>25630</v>
      </c>
      <c r="AF353" s="7721">
        <v>100000</v>
      </c>
      <c r="AG353" s="7721"/>
      <c r="AH353" s="7722">
        <f t="shared" si="72"/>
        <v>54400</v>
      </c>
      <c r="AI353" s="7752">
        <f t="shared" si="67"/>
        <v>2720</v>
      </c>
      <c r="AJ353" s="7723">
        <v>5</v>
      </c>
      <c r="AK353" s="8039"/>
    </row>
    <row r="354" spans="2:37">
      <c r="B354" s="8176"/>
      <c r="C354" s="8183"/>
      <c r="D354" s="8178"/>
      <c r="E354" s="8043"/>
      <c r="F354" s="8044"/>
      <c r="G354" s="8184"/>
      <c r="H354" s="8047"/>
      <c r="I354" s="8047"/>
      <c r="J354" s="8049"/>
      <c r="K354" s="8107"/>
      <c r="L354" s="8180"/>
      <c r="M354" s="8047"/>
      <c r="N354" s="8048"/>
      <c r="O354" s="8048"/>
      <c r="P354" s="8108"/>
      <c r="Q354" s="8049"/>
      <c r="R354" s="8043"/>
      <c r="S354" s="7749"/>
      <c r="T354" s="7649"/>
      <c r="U354" s="7712" t="s">
        <v>1765</v>
      </c>
      <c r="V354" s="7813">
        <v>589</v>
      </c>
      <c r="W354" s="7714" t="s">
        <v>36</v>
      </c>
      <c r="X354" s="7745">
        <v>45937</v>
      </c>
      <c r="Y354" s="7814">
        <v>1</v>
      </c>
      <c r="Z354" s="7717" t="s">
        <v>35</v>
      </c>
      <c r="AA354" s="7717">
        <f>(Y354*1000/500)</f>
        <v>2</v>
      </c>
      <c r="AB354" s="7815">
        <v>655</v>
      </c>
      <c r="AC354" s="7746">
        <v>45943</v>
      </c>
      <c r="AD354" s="7781">
        <v>45940</v>
      </c>
      <c r="AE354" s="7736">
        <v>25630</v>
      </c>
      <c r="AF354" s="7721">
        <v>1000</v>
      </c>
      <c r="AG354" s="7721"/>
      <c r="AH354" s="7722">
        <f t="shared" si="72"/>
        <v>655</v>
      </c>
      <c r="AI354" s="7818">
        <f t="shared" si="67"/>
        <v>32.75</v>
      </c>
      <c r="AJ354" s="7723">
        <v>5</v>
      </c>
      <c r="AK354" s="8039"/>
    </row>
    <row r="355" spans="2:37">
      <c r="B355" s="8176"/>
      <c r="C355" s="8183"/>
      <c r="D355" s="8178"/>
      <c r="E355" s="8043"/>
      <c r="F355" s="8044"/>
      <c r="G355" s="8184"/>
      <c r="H355" s="8047"/>
      <c r="I355" s="8047"/>
      <c r="J355" s="8049"/>
      <c r="K355" s="8107"/>
      <c r="L355" s="8180"/>
      <c r="M355" s="8047"/>
      <c r="N355" s="8048"/>
      <c r="O355" s="8048"/>
      <c r="P355" s="8108"/>
      <c r="Q355" s="8049"/>
      <c r="R355" s="8043"/>
      <c r="S355" s="7749"/>
      <c r="T355" s="7649"/>
      <c r="U355" s="7996" t="s">
        <v>1769</v>
      </c>
      <c r="V355" s="7714">
        <v>590</v>
      </c>
      <c r="W355" s="7714" t="s">
        <v>36</v>
      </c>
      <c r="X355" s="7745">
        <v>45937</v>
      </c>
      <c r="Y355" s="7751">
        <v>25</v>
      </c>
      <c r="Z355" s="7717" t="s">
        <v>35</v>
      </c>
      <c r="AA355" s="7717">
        <f>(Y355*1000/400)</f>
        <v>62.5</v>
      </c>
      <c r="AB355" s="7718">
        <v>1328</v>
      </c>
      <c r="AC355" s="7746">
        <v>45943</v>
      </c>
      <c r="AD355" s="7781">
        <v>45940</v>
      </c>
      <c r="AE355" s="7736">
        <v>25630</v>
      </c>
      <c r="AF355" s="7721">
        <v>25200</v>
      </c>
      <c r="AG355" s="7721"/>
      <c r="AH355" s="7722">
        <f t="shared" si="72"/>
        <v>33200</v>
      </c>
      <c r="AI355" s="7752">
        <f t="shared" si="67"/>
        <v>1660</v>
      </c>
      <c r="AJ355" s="7723">
        <v>5</v>
      </c>
      <c r="AK355" s="8039"/>
    </row>
    <row r="356" spans="2:37">
      <c r="B356" s="7729"/>
      <c r="C356" s="7725"/>
      <c r="D356" s="7706"/>
      <c r="E356" s="7673"/>
      <c r="F356" s="7707"/>
      <c r="G356" s="7726"/>
      <c r="H356" s="7671"/>
      <c r="I356" s="7671"/>
      <c r="J356" s="7681"/>
      <c r="K356" s="7955"/>
      <c r="L356" s="8085"/>
      <c r="M356" s="7671"/>
      <c r="N356" s="7680"/>
      <c r="O356" s="7680"/>
      <c r="P356" s="7727"/>
      <c r="Q356" s="7681"/>
      <c r="R356" s="7673"/>
      <c r="S356" s="7749"/>
      <c r="T356" s="7649"/>
      <c r="U356" s="7712" t="s">
        <v>1767</v>
      </c>
      <c r="V356" s="7717">
        <v>591</v>
      </c>
      <c r="W356" s="7714" t="s">
        <v>36</v>
      </c>
      <c r="X356" s="7745">
        <v>45937</v>
      </c>
      <c r="Y356" s="7735">
        <v>10</v>
      </c>
      <c r="Z356" s="7717" t="s">
        <v>35</v>
      </c>
      <c r="AA356" s="7717">
        <f>(Y356*1000/500)</f>
        <v>20</v>
      </c>
      <c r="AB356" s="7722">
        <v>427</v>
      </c>
      <c r="AC356" s="7746">
        <v>45943</v>
      </c>
      <c r="AD356" s="7781">
        <v>45940</v>
      </c>
      <c r="AE356" s="7736">
        <v>25630</v>
      </c>
      <c r="AF356" s="7721">
        <v>10000</v>
      </c>
      <c r="AG356" s="7721"/>
      <c r="AH356" s="7722">
        <f t="shared" si="72"/>
        <v>4270</v>
      </c>
      <c r="AI356" s="7722">
        <f t="shared" si="67"/>
        <v>213.5</v>
      </c>
      <c r="AJ356" s="7748">
        <v>5</v>
      </c>
      <c r="AK356" s="8039"/>
    </row>
    <row r="357" spans="2:37">
      <c r="B357" s="8103"/>
      <c r="C357" s="8047"/>
      <c r="D357" s="8178"/>
      <c r="E357" s="8043"/>
      <c r="F357" s="8044"/>
      <c r="G357" s="8184"/>
      <c r="H357" s="8047"/>
      <c r="I357" s="8047"/>
      <c r="J357" s="8049"/>
      <c r="K357" s="8107"/>
      <c r="L357" s="8180"/>
      <c r="M357" s="8047"/>
      <c r="N357" s="8048"/>
      <c r="O357" s="8048"/>
      <c r="P357" s="8108"/>
      <c r="Q357" s="8049"/>
      <c r="R357" s="8043"/>
      <c r="S357" s="7749"/>
      <c r="T357" s="7649"/>
      <c r="U357" s="7996" t="s">
        <v>1768</v>
      </c>
      <c r="V357" s="7717">
        <v>592</v>
      </c>
      <c r="W357" s="7714" t="s">
        <v>36</v>
      </c>
      <c r="X357" s="7745">
        <v>45937</v>
      </c>
      <c r="Y357" s="7735">
        <v>5</v>
      </c>
      <c r="Z357" s="7717" t="s">
        <v>35</v>
      </c>
      <c r="AA357" s="7717">
        <f>(Y357*1000/400)</f>
        <v>12.5</v>
      </c>
      <c r="AB357" s="7722">
        <v>1328</v>
      </c>
      <c r="AC357" s="7746">
        <v>45943</v>
      </c>
      <c r="AD357" s="7781">
        <v>45940</v>
      </c>
      <c r="AE357" s="7736">
        <v>25630</v>
      </c>
      <c r="AF357" s="7721">
        <v>5200</v>
      </c>
      <c r="AG357" s="7721"/>
      <c r="AH357" s="7722">
        <f t="shared" si="72"/>
        <v>6640</v>
      </c>
      <c r="AI357" s="7722">
        <f t="shared" si="67"/>
        <v>332</v>
      </c>
      <c r="AJ357" s="7748">
        <v>5</v>
      </c>
      <c r="AK357" s="8039"/>
    </row>
    <row r="358" spans="2:37">
      <c r="B358" s="7670"/>
      <c r="C358" s="7671"/>
      <c r="D358" s="7706"/>
      <c r="E358" s="7673"/>
      <c r="F358" s="8187"/>
      <c r="G358" s="7726"/>
      <c r="H358" s="7671"/>
      <c r="I358" s="7671"/>
      <c r="J358" s="7681"/>
      <c r="K358" s="7955"/>
      <c r="L358" s="8085"/>
      <c r="M358" s="7676"/>
      <c r="N358" s="7680"/>
      <c r="O358" s="7680"/>
      <c r="P358" s="7727"/>
      <c r="Q358" s="7681"/>
      <c r="R358" s="7673"/>
      <c r="S358" s="7749"/>
      <c r="T358" s="7649"/>
      <c r="U358" s="7996" t="s">
        <v>1770</v>
      </c>
      <c r="V358" s="7717">
        <v>593</v>
      </c>
      <c r="W358" s="7714" t="s">
        <v>36</v>
      </c>
      <c r="X358" s="7745">
        <v>45937</v>
      </c>
      <c r="Y358" s="7735">
        <v>5</v>
      </c>
      <c r="Z358" s="7717" t="s">
        <v>35</v>
      </c>
      <c r="AA358" s="7761">
        <f>(Y358*1000/400)</f>
        <v>12.5</v>
      </c>
      <c r="AB358" s="7722">
        <v>1328</v>
      </c>
      <c r="AC358" s="7746">
        <v>45943</v>
      </c>
      <c r="AD358" s="7781">
        <v>45940</v>
      </c>
      <c r="AE358" s="7736">
        <v>25630</v>
      </c>
      <c r="AF358" s="7721">
        <v>5200</v>
      </c>
      <c r="AG358" s="7721"/>
      <c r="AH358" s="7722">
        <f t="shared" si="72"/>
        <v>6640</v>
      </c>
      <c r="AI358" s="7722">
        <f t="shared" si="67"/>
        <v>332</v>
      </c>
      <c r="AJ358" s="7748">
        <v>5</v>
      </c>
      <c r="AK358" s="8039"/>
    </row>
    <row r="359" spans="2:37">
      <c r="B359" s="7750"/>
      <c r="C359" s="7714"/>
      <c r="D359" s="7714"/>
      <c r="E359" s="7714"/>
      <c r="F359" s="7745"/>
      <c r="G359" s="7716"/>
      <c r="H359" s="7717"/>
      <c r="I359" s="7717"/>
      <c r="J359" s="7718"/>
      <c r="K359" s="7746"/>
      <c r="L359" s="7781"/>
      <c r="M359" s="7736"/>
      <c r="N359" s="7723"/>
      <c r="O359" s="7721"/>
      <c r="P359" s="7752"/>
      <c r="Q359" s="7752"/>
      <c r="R359" s="7723"/>
      <c r="S359" s="7749"/>
      <c r="T359" s="7649"/>
      <c r="U359" s="8002"/>
      <c r="V359" s="7671"/>
      <c r="W359" s="7673"/>
      <c r="X359" s="7953"/>
      <c r="Y359" s="7957"/>
      <c r="Z359" s="7671"/>
      <c r="AA359" s="7676"/>
      <c r="AB359" s="7681"/>
      <c r="AC359" s="7955"/>
      <c r="AD359" s="7958"/>
      <c r="AE359" s="7952"/>
      <c r="AF359" s="7680"/>
      <c r="AG359" s="7680"/>
      <c r="AH359" s="7681"/>
      <c r="AI359" s="7681"/>
      <c r="AJ359" s="8127"/>
      <c r="AK359" s="8039"/>
    </row>
    <row r="360" spans="2:37">
      <c r="B360" s="7712"/>
      <c r="C360" s="7744"/>
      <c r="D360" s="7717"/>
      <c r="E360" s="7714"/>
      <c r="F360" s="7745"/>
      <c r="G360" s="7842"/>
      <c r="H360" s="7717"/>
      <c r="I360" s="7717"/>
      <c r="J360" s="7722"/>
      <c r="K360" s="7746"/>
      <c r="L360" s="7781"/>
      <c r="M360" s="7736"/>
      <c r="N360" s="7721"/>
      <c r="O360" s="7721"/>
      <c r="P360" s="7722"/>
      <c r="Q360" s="7722"/>
      <c r="R360" s="7748"/>
      <c r="S360" s="7749"/>
      <c r="T360" s="7649"/>
      <c r="U360" s="8002"/>
      <c r="V360" s="7671"/>
      <c r="W360" s="7673"/>
      <c r="X360" s="7953"/>
      <c r="Y360" s="7957"/>
      <c r="Z360" s="7671"/>
      <c r="AA360" s="7676"/>
      <c r="AB360" s="7681"/>
      <c r="AC360" s="7955"/>
      <c r="AD360" s="7958"/>
      <c r="AE360" s="7952"/>
      <c r="AF360" s="7680"/>
      <c r="AG360" s="7680"/>
      <c r="AH360" s="7681"/>
      <c r="AI360" s="7681"/>
      <c r="AJ360" s="8127"/>
      <c r="AK360" s="8039"/>
    </row>
    <row r="361" spans="2:37">
      <c r="B361" s="7750"/>
      <c r="C361" s="7717"/>
      <c r="D361" s="7717"/>
      <c r="E361" s="7714"/>
      <c r="F361" s="7745"/>
      <c r="G361" s="7842"/>
      <c r="H361" s="7717"/>
      <c r="I361" s="7717"/>
      <c r="J361" s="7722"/>
      <c r="K361" s="7746"/>
      <c r="L361" s="7781"/>
      <c r="M361" s="7736"/>
      <c r="N361" s="7721"/>
      <c r="O361" s="7721"/>
      <c r="P361" s="7722"/>
      <c r="Q361" s="7722"/>
      <c r="R361" s="7748"/>
      <c r="S361" s="7749"/>
      <c r="T361" s="7649"/>
      <c r="U361" s="8002"/>
      <c r="V361" s="7671"/>
      <c r="W361" s="7673"/>
      <c r="X361" s="7953"/>
      <c r="Y361" s="7957"/>
      <c r="Z361" s="7671"/>
      <c r="AA361" s="7676"/>
      <c r="AB361" s="7681"/>
      <c r="AC361" s="7955"/>
      <c r="AD361" s="7958"/>
      <c r="AE361" s="7952"/>
      <c r="AF361" s="7680"/>
      <c r="AG361" s="7680"/>
      <c r="AH361" s="7681"/>
      <c r="AI361" s="7681"/>
      <c r="AJ361" s="8127"/>
      <c r="AK361" s="8039"/>
    </row>
    <row r="362" spans="2:37">
      <c r="B362" s="7750"/>
      <c r="C362" s="7717"/>
      <c r="D362" s="7717"/>
      <c r="E362" s="7714"/>
      <c r="F362" s="7745"/>
      <c r="G362" s="7842"/>
      <c r="H362" s="7717"/>
      <c r="I362" s="7785"/>
      <c r="J362" s="7722"/>
      <c r="K362" s="7746"/>
      <c r="L362" s="7781"/>
      <c r="M362" s="7736"/>
      <c r="N362" s="7721"/>
      <c r="O362" s="7721"/>
      <c r="P362" s="7722"/>
      <c r="Q362" s="7722"/>
      <c r="R362" s="7748"/>
      <c r="S362" s="7749"/>
      <c r="T362" s="7649"/>
      <c r="U362" s="8002"/>
      <c r="V362" s="7671"/>
      <c r="W362" s="7673"/>
      <c r="X362" s="7953"/>
      <c r="Y362" s="7957"/>
      <c r="Z362" s="7671"/>
      <c r="AA362" s="7676"/>
      <c r="AB362" s="7681"/>
      <c r="AC362" s="7955"/>
      <c r="AD362" s="7958"/>
      <c r="AE362" s="7952"/>
      <c r="AF362" s="7680"/>
      <c r="AG362" s="7680"/>
      <c r="AH362" s="7681"/>
      <c r="AI362" s="7681"/>
      <c r="AJ362" s="8127"/>
      <c r="AK362" s="8039"/>
    </row>
    <row r="363" spans="2:37">
      <c r="B363" s="7750"/>
      <c r="C363" s="7717"/>
      <c r="D363" s="7759"/>
      <c r="E363" s="7714"/>
      <c r="F363" s="7715"/>
      <c r="G363" s="7911"/>
      <c r="H363" s="7761"/>
      <c r="I363" s="7761"/>
      <c r="J363" s="7762"/>
      <c r="K363" s="7719"/>
      <c r="L363" s="7720"/>
      <c r="M363" s="7717"/>
      <c r="N363" s="7721"/>
      <c r="O363" s="7721"/>
      <c r="P363" s="7722"/>
      <c r="Q363" s="7722"/>
      <c r="R363" s="7723"/>
      <c r="S363" s="7922"/>
      <c r="T363" s="7649"/>
      <c r="U363" s="8002"/>
      <c r="V363" s="7671"/>
      <c r="W363" s="7673"/>
      <c r="X363" s="7953"/>
      <c r="Y363" s="7957"/>
      <c r="Z363" s="7671"/>
      <c r="AA363" s="7676"/>
      <c r="AB363" s="7681"/>
      <c r="AC363" s="7955"/>
      <c r="AD363" s="7958"/>
      <c r="AE363" s="7952"/>
      <c r="AF363" s="7680"/>
      <c r="AG363" s="7680"/>
      <c r="AH363" s="7681"/>
      <c r="AI363" s="7681"/>
      <c r="AJ363" s="8127"/>
      <c r="AK363" s="8039"/>
    </row>
    <row r="364" spans="2:37">
      <c r="B364" s="7925"/>
      <c r="C364" s="7714"/>
      <c r="D364" s="7714"/>
      <c r="E364" s="7714"/>
      <c r="F364" s="7745"/>
      <c r="G364" s="7716"/>
      <c r="H364" s="7717"/>
      <c r="I364" s="7713"/>
      <c r="J364" s="7718"/>
      <c r="K364" s="7746"/>
      <c r="L364" s="7747"/>
      <c r="M364" s="7736"/>
      <c r="N364" s="7723"/>
      <c r="O364" s="7721"/>
      <c r="P364" s="7752"/>
      <c r="Q364" s="7752"/>
      <c r="R364" s="8652"/>
      <c r="S364" s="7922"/>
      <c r="T364" s="7649"/>
      <c r="U364" s="8002"/>
      <c r="V364" s="7671"/>
      <c r="W364" s="7673"/>
      <c r="X364" s="7953"/>
      <c r="Y364" s="7957"/>
      <c r="Z364" s="7671"/>
      <c r="AA364" s="7676"/>
      <c r="AB364" s="7681"/>
      <c r="AC364" s="7955"/>
      <c r="AD364" s="7958"/>
      <c r="AE364" s="7952"/>
      <c r="AF364" s="7680"/>
      <c r="AG364" s="7680"/>
      <c r="AH364" s="7681"/>
      <c r="AI364" s="7681"/>
      <c r="AJ364" s="8127"/>
      <c r="AK364" s="8039"/>
    </row>
    <row r="365" spans="2:37">
      <c r="B365" s="7750"/>
      <c r="C365" s="7717"/>
      <c r="D365" s="7713"/>
      <c r="E365" s="7714"/>
      <c r="F365" s="7780"/>
      <c r="G365" s="7862"/>
      <c r="H365" s="7717"/>
      <c r="I365" s="7713"/>
      <c r="J365" s="7722"/>
      <c r="K365" s="7719"/>
      <c r="L365" s="7720"/>
      <c r="M365" s="7714"/>
      <c r="N365" s="7723"/>
      <c r="O365" s="7721"/>
      <c r="P365" s="7752"/>
      <c r="Q365" s="7752"/>
      <c r="R365" s="7863"/>
      <c r="S365" s="7874"/>
      <c r="T365" s="7649"/>
      <c r="U365" s="8002"/>
      <c r="V365" s="7671"/>
      <c r="W365" s="7673"/>
      <c r="X365" s="7953"/>
      <c r="Y365" s="7957"/>
      <c r="Z365" s="7671"/>
      <c r="AA365" s="7676"/>
      <c r="AB365" s="7681"/>
      <c r="AC365" s="7955"/>
      <c r="AD365" s="7958"/>
      <c r="AE365" s="7952"/>
      <c r="AF365" s="7680"/>
      <c r="AG365" s="7680"/>
      <c r="AH365" s="7681"/>
      <c r="AI365" s="7681"/>
      <c r="AJ365" s="8127"/>
      <c r="AK365" s="8039"/>
    </row>
    <row r="366" spans="2:37">
      <c r="B366" s="7925"/>
      <c r="C366" s="7714"/>
      <c r="D366" s="7714"/>
      <c r="E366" s="7714"/>
      <c r="F366" s="7745"/>
      <c r="G366" s="7716"/>
      <c r="H366" s="7717"/>
      <c r="I366" s="7713"/>
      <c r="J366" s="7718"/>
      <c r="K366" s="7746"/>
      <c r="L366" s="7747"/>
      <c r="M366" s="7736"/>
      <c r="N366" s="7723"/>
      <c r="O366" s="7721"/>
      <c r="P366" s="7752"/>
      <c r="Q366" s="7752"/>
      <c r="R366" s="8652"/>
      <c r="S366" s="7711"/>
      <c r="T366" s="7649"/>
      <c r="U366" s="7712"/>
      <c r="V366" s="7714"/>
      <c r="W366" s="7714"/>
      <c r="X366" s="7745"/>
      <c r="Y366" s="7716"/>
      <c r="Z366" s="7717"/>
      <c r="AA366" s="7717"/>
      <c r="AB366" s="7718"/>
      <c r="AC366" s="7719"/>
      <c r="AD366" s="7763"/>
      <c r="AE366" s="7736"/>
      <c r="AF366" s="7723"/>
      <c r="AG366" s="7721"/>
      <c r="AH366" s="7752"/>
      <c r="AI366" s="7752"/>
      <c r="AJ366" s="7723"/>
      <c r="AK366" s="8039"/>
    </row>
    <row r="367" spans="2:37">
      <c r="B367" s="7750"/>
      <c r="C367" s="7717"/>
      <c r="D367" s="7759"/>
      <c r="E367" s="7714"/>
      <c r="F367" s="7715"/>
      <c r="G367" s="7911"/>
      <c r="H367" s="7761"/>
      <c r="I367" s="7761"/>
      <c r="J367" s="7762"/>
      <c r="K367" s="7719"/>
      <c r="L367" s="7720"/>
      <c r="M367" s="7717"/>
      <c r="N367" s="7721"/>
      <c r="O367" s="7721"/>
      <c r="P367" s="7722"/>
      <c r="Q367" s="7722"/>
      <c r="R367" s="8652"/>
      <c r="S367" s="7990"/>
      <c r="T367" s="7649"/>
      <c r="U367" s="7712"/>
      <c r="V367" s="7813"/>
      <c r="W367" s="7714"/>
      <c r="X367" s="7745"/>
      <c r="Y367" s="7841"/>
      <c r="Z367" s="7717"/>
      <c r="AA367" s="7717"/>
      <c r="AB367" s="7815"/>
      <c r="AC367" s="7719"/>
      <c r="AD367" s="7763"/>
      <c r="AE367" s="7736"/>
      <c r="AF367" s="7817"/>
      <c r="AG367" s="7721"/>
      <c r="AH367" s="7818"/>
      <c r="AI367" s="7818"/>
      <c r="AJ367" s="7723"/>
      <c r="AK367" s="8039"/>
    </row>
    <row r="368" spans="2:37" ht="15" thickBot="1">
      <c r="B368" s="7750"/>
      <c r="C368" s="7717"/>
      <c r="D368" s="7759"/>
      <c r="E368" s="7714"/>
      <c r="F368" s="7715"/>
      <c r="G368" s="7911"/>
      <c r="H368" s="7761"/>
      <c r="I368" s="7761"/>
      <c r="J368" s="7762"/>
      <c r="K368" s="7719"/>
      <c r="L368" s="7720"/>
      <c r="M368" s="7717"/>
      <c r="N368" s="7721"/>
      <c r="O368" s="7721"/>
      <c r="P368" s="7722"/>
      <c r="Q368" s="7722"/>
      <c r="R368" s="8652"/>
      <c r="S368" s="7990"/>
      <c r="T368" s="7649"/>
      <c r="U368" s="8318"/>
      <c r="V368" s="7828"/>
      <c r="W368" s="7825"/>
      <c r="X368" s="7826"/>
      <c r="Y368" s="8161"/>
      <c r="Z368" s="7828"/>
      <c r="AA368" s="8319"/>
      <c r="AB368" s="7832"/>
      <c r="AC368" s="7830"/>
      <c r="AD368" s="8162"/>
      <c r="AE368" s="7825"/>
      <c r="AF368" s="7831"/>
      <c r="AG368" s="7831"/>
      <c r="AH368" s="7832"/>
      <c r="AI368" s="7832"/>
      <c r="AJ368" s="8163"/>
      <c r="AK368" s="8006"/>
    </row>
    <row r="369" spans="2:37">
      <c r="B369" s="7865"/>
      <c r="C369" s="8194"/>
      <c r="D369" s="7998"/>
      <c r="E369" s="7789"/>
      <c r="F369" s="7999"/>
      <c r="G369" s="8000"/>
      <c r="H369" s="7788"/>
      <c r="I369" s="7788"/>
      <c r="J369" s="7791"/>
      <c r="K369" s="7870"/>
      <c r="L369" s="7871"/>
      <c r="M369" s="7788"/>
      <c r="N369" s="7795"/>
      <c r="O369" s="7795"/>
      <c r="P369" s="7875"/>
      <c r="Q369" s="7791"/>
      <c r="R369" s="8656"/>
      <c r="S369" s="7990"/>
      <c r="T369" s="7649"/>
      <c r="U369" s="7730"/>
      <c r="V369" s="7730"/>
      <c r="W369" s="7730"/>
      <c r="X369" s="7844"/>
      <c r="Y369" s="8314"/>
      <c r="Z369" s="7845"/>
      <c r="AA369" s="7845"/>
      <c r="AB369" s="7846"/>
      <c r="AC369" s="7847"/>
      <c r="AD369" s="7848"/>
      <c r="AE369" s="7730"/>
      <c r="AF369" s="7851"/>
      <c r="AG369" s="7849"/>
      <c r="AH369" s="8101"/>
      <c r="AI369" s="8101"/>
      <c r="AJ369" s="7851"/>
      <c r="AK369" s="7649"/>
    </row>
    <row r="370" spans="2:37">
      <c r="B370" s="7670"/>
      <c r="C370" s="7671"/>
      <c r="D370" s="7706"/>
      <c r="E370" s="7673"/>
      <c r="F370" s="7707"/>
      <c r="G370" s="7726"/>
      <c r="H370" s="7671"/>
      <c r="I370" s="7671"/>
      <c r="J370" s="7681"/>
      <c r="K370" s="7678"/>
      <c r="L370" s="7679"/>
      <c r="M370" s="7671"/>
      <c r="N370" s="7680"/>
      <c r="O370" s="7680"/>
      <c r="P370" s="7727"/>
      <c r="Q370" s="7681"/>
      <c r="R370" s="7963"/>
      <c r="S370" s="7990"/>
      <c r="T370" s="7649"/>
      <c r="U370" s="7845"/>
      <c r="V370" s="7845"/>
      <c r="W370" s="7730"/>
      <c r="X370" s="7844"/>
      <c r="Y370" s="8164"/>
      <c r="Z370" s="7845"/>
      <c r="AA370" s="8315"/>
      <c r="AB370" s="7850"/>
      <c r="AC370" s="7847"/>
      <c r="AD370" s="7848"/>
      <c r="AE370" s="7730"/>
      <c r="AF370" s="7849"/>
      <c r="AG370" s="7849"/>
      <c r="AH370" s="7850"/>
      <c r="AI370" s="7850"/>
      <c r="AJ370" s="8165"/>
      <c r="AK370" s="8316"/>
    </row>
    <row r="371" spans="2:37" ht="18" thickBot="1">
      <c r="B371" s="7670"/>
      <c r="C371" s="7671"/>
      <c r="D371" s="7706"/>
      <c r="E371" s="7673"/>
      <c r="F371" s="7707"/>
      <c r="G371" s="7726"/>
      <c r="H371" s="7671"/>
      <c r="I371" s="7671"/>
      <c r="J371" s="7681"/>
      <c r="K371" s="7678"/>
      <c r="L371" s="7679"/>
      <c r="M371" s="7671"/>
      <c r="N371" s="7680"/>
      <c r="O371" s="7680"/>
      <c r="P371" s="7727"/>
      <c r="Q371" s="7681"/>
      <c r="R371" s="7673"/>
      <c r="S371" s="7990"/>
      <c r="T371" s="7649"/>
      <c r="U371" s="8166" t="s">
        <v>1673</v>
      </c>
      <c r="V371" s="7649"/>
      <c r="W371" s="7649"/>
      <c r="X371" s="7649"/>
      <c r="Y371" s="7649"/>
      <c r="Z371" s="7649"/>
      <c r="AA371" s="7649"/>
      <c r="AB371" s="7649"/>
      <c r="AC371" s="7649"/>
      <c r="AD371" s="7649"/>
      <c r="AE371" s="7649"/>
      <c r="AF371" s="7649"/>
      <c r="AG371" s="7649"/>
      <c r="AH371" s="7649"/>
      <c r="AI371" s="7649"/>
      <c r="AJ371" s="7649"/>
      <c r="AK371" s="7649"/>
    </row>
    <row r="372" spans="2:37">
      <c r="B372" s="7670"/>
      <c r="C372" s="7673"/>
      <c r="D372" s="7952"/>
      <c r="E372" s="7673"/>
      <c r="F372" s="7953"/>
      <c r="G372" s="8128"/>
      <c r="H372" s="7676"/>
      <c r="I372" s="7676"/>
      <c r="J372" s="7954"/>
      <c r="K372" s="7955"/>
      <c r="L372" s="7958"/>
      <c r="M372" s="7952"/>
      <c r="N372" s="8129"/>
      <c r="O372" s="7680"/>
      <c r="P372" s="7710"/>
      <c r="Q372" s="7710"/>
      <c r="R372" s="7682"/>
      <c r="S372" s="7990"/>
      <c r="T372" s="7649"/>
      <c r="U372" s="7656"/>
      <c r="V372" s="7661"/>
      <c r="W372" s="7662" t="s">
        <v>14</v>
      </c>
      <c r="X372" s="7662" t="s">
        <v>12</v>
      </c>
      <c r="Y372" s="7662"/>
      <c r="Z372" s="7662"/>
      <c r="AA372" s="7662"/>
      <c r="AB372" s="7662" t="s">
        <v>15</v>
      </c>
      <c r="AC372" s="7662" t="s">
        <v>12</v>
      </c>
      <c r="AD372" s="7662" t="s">
        <v>12</v>
      </c>
      <c r="AE372" s="7662"/>
      <c r="AF372" s="7662"/>
      <c r="AG372" s="7662"/>
      <c r="AH372" s="7662"/>
      <c r="AI372" s="7662" t="s">
        <v>0</v>
      </c>
      <c r="AJ372" s="7663"/>
      <c r="AK372" s="7664"/>
    </row>
    <row r="373" spans="2:37">
      <c r="B373" s="7670"/>
      <c r="C373" s="7673"/>
      <c r="D373" s="7673"/>
      <c r="E373" s="7673"/>
      <c r="F373" s="7953"/>
      <c r="G373" s="7708"/>
      <c r="H373" s="7671"/>
      <c r="I373" s="7671"/>
      <c r="J373" s="7732"/>
      <c r="K373" s="7955"/>
      <c r="L373" s="7958"/>
      <c r="M373" s="7952"/>
      <c r="N373" s="7682"/>
      <c r="O373" s="7680"/>
      <c r="P373" s="7727"/>
      <c r="Q373" s="7727"/>
      <c r="R373" s="7682"/>
      <c r="S373" s="7990"/>
      <c r="T373" s="7649"/>
      <c r="U373" s="7660" t="s">
        <v>4</v>
      </c>
      <c r="V373" s="7666" t="s">
        <v>18</v>
      </c>
      <c r="W373" s="7667" t="s">
        <v>19</v>
      </c>
      <c r="X373" s="7667" t="s">
        <v>19</v>
      </c>
      <c r="Y373" s="7667" t="s">
        <v>20</v>
      </c>
      <c r="Z373" s="7667" t="s">
        <v>21</v>
      </c>
      <c r="AA373" s="7667" t="s">
        <v>1559</v>
      </c>
      <c r="AB373" s="7667" t="s">
        <v>22</v>
      </c>
      <c r="AC373" s="7667" t="s">
        <v>23</v>
      </c>
      <c r="AD373" s="7667" t="s">
        <v>23</v>
      </c>
      <c r="AE373" s="7667" t="s">
        <v>24</v>
      </c>
      <c r="AF373" s="7667" t="s">
        <v>20</v>
      </c>
      <c r="AG373" s="7667" t="s">
        <v>25</v>
      </c>
      <c r="AH373" s="7667" t="s">
        <v>0</v>
      </c>
      <c r="AI373" s="7667" t="s">
        <v>1363</v>
      </c>
      <c r="AJ373" s="7668" t="s">
        <v>1388</v>
      </c>
      <c r="AK373" s="7669" t="s">
        <v>26</v>
      </c>
    </row>
    <row r="374" spans="2:37" ht="15" thickBot="1">
      <c r="B374" s="7670"/>
      <c r="C374" s="7673"/>
      <c r="D374" s="7671"/>
      <c r="E374" s="7673"/>
      <c r="F374" s="7953"/>
      <c r="G374" s="8126"/>
      <c r="H374" s="7671"/>
      <c r="I374" s="7671"/>
      <c r="J374" s="8203"/>
      <c r="K374" s="7955"/>
      <c r="L374" s="7958"/>
      <c r="M374" s="7952"/>
      <c r="N374" s="7680"/>
      <c r="O374" s="7680"/>
      <c r="P374" s="7681"/>
      <c r="Q374" s="7681"/>
      <c r="R374" s="7682"/>
      <c r="S374" s="7990"/>
      <c r="T374" s="7649"/>
      <c r="U374" s="7665"/>
      <c r="V374" s="7685"/>
      <c r="W374" s="7686" t="s">
        <v>3</v>
      </c>
      <c r="X374" s="7686" t="s">
        <v>18</v>
      </c>
      <c r="Y374" s="7686"/>
      <c r="Z374" s="7686"/>
      <c r="AA374" s="7686"/>
      <c r="AB374" s="7686" t="s">
        <v>21</v>
      </c>
      <c r="AC374" s="7686" t="s">
        <v>27</v>
      </c>
      <c r="AD374" s="7686" t="s">
        <v>28</v>
      </c>
      <c r="AE374" s="7686"/>
      <c r="AF374" s="7686"/>
      <c r="AG374" s="7686"/>
      <c r="AH374" s="7686"/>
      <c r="AI374" s="7686" t="s">
        <v>11</v>
      </c>
      <c r="AJ374" s="7687"/>
      <c r="AK374" s="7688"/>
    </row>
    <row r="375" spans="2:37">
      <c r="B375" s="7670"/>
      <c r="C375" s="8207"/>
      <c r="D375" s="7671"/>
      <c r="E375" s="7673"/>
      <c r="F375" s="7953"/>
      <c r="G375" s="8126"/>
      <c r="H375" s="7671"/>
      <c r="I375" s="7671"/>
      <c r="J375" s="7681"/>
      <c r="K375" s="7955"/>
      <c r="L375" s="7958"/>
      <c r="M375" s="7952"/>
      <c r="N375" s="7680"/>
      <c r="O375" s="7680"/>
      <c r="P375" s="7681"/>
      <c r="Q375" s="7681"/>
      <c r="R375" s="8127"/>
      <c r="S375" s="7990"/>
      <c r="T375" s="7649"/>
      <c r="U375" s="8023" t="s">
        <v>1674</v>
      </c>
      <c r="V375" s="7736">
        <v>1</v>
      </c>
      <c r="W375" s="7736" t="s">
        <v>1545</v>
      </c>
      <c r="X375" s="7745">
        <v>45618</v>
      </c>
      <c r="Y375" s="8354">
        <v>0.2</v>
      </c>
      <c r="Z375" s="7761" t="s">
        <v>35</v>
      </c>
      <c r="AA375" s="7671">
        <f>(Y375*1000/500)</f>
        <v>0.4</v>
      </c>
      <c r="AB375" s="7754">
        <v>0</v>
      </c>
      <c r="AC375" s="7746">
        <v>45628</v>
      </c>
      <c r="AD375" s="7781">
        <v>45628</v>
      </c>
      <c r="AE375" s="7736"/>
      <c r="AF375" s="7755">
        <v>200</v>
      </c>
      <c r="AG375" s="7878">
        <f>(AF375-Y375*1000)</f>
        <v>0</v>
      </c>
      <c r="AH375" s="7756">
        <f>(AF375*AB375/1000)</f>
        <v>0</v>
      </c>
      <c r="AI375" s="7756">
        <f>(AH375*0.025)</f>
        <v>0</v>
      </c>
      <c r="AJ375" s="7755">
        <v>5</v>
      </c>
      <c r="AK375" s="8167"/>
    </row>
    <row r="376" spans="2:37">
      <c r="B376" s="7670"/>
      <c r="C376" s="7673"/>
      <c r="D376" s="7673"/>
      <c r="E376" s="7673"/>
      <c r="F376" s="7953"/>
      <c r="G376" s="7708"/>
      <c r="H376" s="7671"/>
      <c r="I376" s="7671"/>
      <c r="J376" s="7732"/>
      <c r="K376" s="7955"/>
      <c r="L376" s="7958"/>
      <c r="M376" s="7952"/>
      <c r="N376" s="7682"/>
      <c r="O376" s="7680"/>
      <c r="P376" s="7727"/>
      <c r="Q376" s="7727"/>
      <c r="R376" s="7682"/>
      <c r="S376" s="7990"/>
      <c r="T376" s="7649"/>
      <c r="U376" s="7996" t="s">
        <v>1675</v>
      </c>
      <c r="V376" s="7714">
        <v>2</v>
      </c>
      <c r="W376" s="7714" t="s">
        <v>1545</v>
      </c>
      <c r="X376" s="7745">
        <v>45559</v>
      </c>
      <c r="Y376" s="7716">
        <v>0.2</v>
      </c>
      <c r="Z376" s="7717" t="s">
        <v>35</v>
      </c>
      <c r="AA376" s="7671">
        <f>(Y376*1000/500)</f>
        <v>0.4</v>
      </c>
      <c r="AB376" s="7718">
        <v>0</v>
      </c>
      <c r="AC376" s="7746">
        <v>45628</v>
      </c>
      <c r="AD376" s="7781">
        <v>45628</v>
      </c>
      <c r="AE376" s="7736"/>
      <c r="AF376" s="7723">
        <v>200</v>
      </c>
      <c r="AG376" s="7721">
        <f>(AF376-Y376*1000)</f>
        <v>0</v>
      </c>
      <c r="AH376" s="7752">
        <f>(AF376*AB376/1000)</f>
        <v>0</v>
      </c>
      <c r="AI376" s="7752">
        <f>(AH376*0.05)</f>
        <v>0</v>
      </c>
      <c r="AJ376" s="7723">
        <v>5</v>
      </c>
      <c r="AK376" s="8168"/>
    </row>
    <row r="377" spans="2:37">
      <c r="B377" s="7670"/>
      <c r="C377" s="7671"/>
      <c r="D377" s="7671"/>
      <c r="E377" s="7673"/>
      <c r="F377" s="7953"/>
      <c r="G377" s="8126"/>
      <c r="H377" s="7671"/>
      <c r="I377" s="7671"/>
      <c r="J377" s="7681"/>
      <c r="K377" s="7955"/>
      <c r="L377" s="7958"/>
      <c r="M377" s="7952"/>
      <c r="N377" s="7680"/>
      <c r="O377" s="7680"/>
      <c r="P377" s="7681"/>
      <c r="Q377" s="7681"/>
      <c r="R377" s="8127"/>
      <c r="S377" s="7990"/>
      <c r="T377" s="7649"/>
      <c r="U377" s="7996" t="s">
        <v>1617</v>
      </c>
      <c r="V377" s="7714">
        <v>3</v>
      </c>
      <c r="W377" s="7714" t="s">
        <v>1545</v>
      </c>
      <c r="X377" s="7745">
        <v>45559</v>
      </c>
      <c r="Y377" s="7716">
        <v>0.2</v>
      </c>
      <c r="Z377" s="7717" t="s">
        <v>35</v>
      </c>
      <c r="AA377" s="7671">
        <f>(Y377*1000/500)</f>
        <v>0.4</v>
      </c>
      <c r="AB377" s="7718">
        <v>0</v>
      </c>
      <c r="AC377" s="7746">
        <v>45628</v>
      </c>
      <c r="AD377" s="7781">
        <v>45628</v>
      </c>
      <c r="AE377" s="7736"/>
      <c r="AF377" s="7723">
        <v>200</v>
      </c>
      <c r="AG377" s="7721">
        <f>(AF377-Y377*1000)</f>
        <v>0</v>
      </c>
      <c r="AH377" s="7752">
        <f>(AF377*AB377/1000)</f>
        <v>0</v>
      </c>
      <c r="AI377" s="7752">
        <f>(AH377*0.05)</f>
        <v>0</v>
      </c>
      <c r="AJ377" s="7723">
        <v>5</v>
      </c>
      <c r="AK377" s="8168"/>
    </row>
    <row r="378" spans="2:37">
      <c r="B378" s="7670"/>
      <c r="C378" s="7671"/>
      <c r="D378" s="7671"/>
      <c r="E378" s="7673"/>
      <c r="F378" s="7953"/>
      <c r="G378" s="8126"/>
      <c r="H378" s="7671"/>
      <c r="I378" s="7671"/>
      <c r="J378" s="7681"/>
      <c r="K378" s="7955"/>
      <c r="L378" s="7958"/>
      <c r="M378" s="7952"/>
      <c r="N378" s="7680"/>
      <c r="O378" s="7680"/>
      <c r="P378" s="7681"/>
      <c r="Q378" s="7681"/>
      <c r="R378" s="8127"/>
      <c r="S378" s="8186"/>
      <c r="T378" s="7649"/>
      <c r="U378" s="7712" t="s">
        <v>1676</v>
      </c>
      <c r="V378" s="7714">
        <v>4</v>
      </c>
      <c r="W378" s="7714" t="s">
        <v>1545</v>
      </c>
      <c r="X378" s="7745">
        <v>45559</v>
      </c>
      <c r="Y378" s="7716">
        <v>0.2</v>
      </c>
      <c r="Z378" s="7717" t="s">
        <v>35</v>
      </c>
      <c r="AA378" s="7671">
        <f>(Y378*1000/500)</f>
        <v>0.4</v>
      </c>
      <c r="AB378" s="7718">
        <v>0</v>
      </c>
      <c r="AC378" s="7746">
        <v>45628</v>
      </c>
      <c r="AD378" s="7781">
        <v>45628</v>
      </c>
      <c r="AE378" s="7736"/>
      <c r="AF378" s="7723">
        <v>200</v>
      </c>
      <c r="AG378" s="7721">
        <f>(AF378-Y378*1000)</f>
        <v>0</v>
      </c>
      <c r="AH378" s="7752">
        <f>(AF378*AB378/1000)</f>
        <v>0</v>
      </c>
      <c r="AI378" s="7752">
        <f>(AH378*0.05)</f>
        <v>0</v>
      </c>
      <c r="AJ378" s="7723">
        <v>5</v>
      </c>
      <c r="AK378" s="7948"/>
    </row>
    <row r="379" spans="2:37">
      <c r="B379" s="7670"/>
      <c r="C379" s="7671"/>
      <c r="D379" s="7671"/>
      <c r="E379" s="7673"/>
      <c r="F379" s="7953"/>
      <c r="G379" s="8126"/>
      <c r="H379" s="7671"/>
      <c r="I379" s="7671"/>
      <c r="J379" s="7681"/>
      <c r="K379" s="7955"/>
      <c r="L379" s="7958"/>
      <c r="M379" s="7952"/>
      <c r="N379" s="7680"/>
      <c r="O379" s="7680"/>
      <c r="P379" s="7681"/>
      <c r="Q379" s="7681"/>
      <c r="R379" s="8127"/>
      <c r="S379" s="8186"/>
      <c r="T379" s="7649"/>
      <c r="U379" s="7704"/>
      <c r="V379" s="7673"/>
      <c r="W379" s="7673"/>
      <c r="X379" s="7953"/>
      <c r="Y379" s="7708"/>
      <c r="Z379" s="7671"/>
      <c r="AA379" s="7671"/>
      <c r="AB379" s="7732"/>
      <c r="AC379" s="7955"/>
      <c r="AD379" s="7958"/>
      <c r="AE379" s="7952"/>
      <c r="AF379" s="7682"/>
      <c r="AG379" s="7680"/>
      <c r="AH379" s="7727"/>
      <c r="AI379" s="7727"/>
      <c r="AJ379" s="7682"/>
      <c r="AK379" s="7948"/>
    </row>
    <row r="380" spans="2:37">
      <c r="B380" s="7670"/>
      <c r="C380" s="7671"/>
      <c r="D380" s="7706"/>
      <c r="E380" s="7673"/>
      <c r="F380" s="7707"/>
      <c r="G380" s="7726"/>
      <c r="H380" s="7671"/>
      <c r="I380" s="7671"/>
      <c r="J380" s="7681"/>
      <c r="K380" s="7678"/>
      <c r="L380" s="7679"/>
      <c r="M380" s="7671"/>
      <c r="N380" s="7680"/>
      <c r="O380" s="7680"/>
      <c r="P380" s="7727"/>
      <c r="Q380" s="7681"/>
      <c r="R380" s="7673"/>
      <c r="S380" s="7683"/>
      <c r="T380" s="7649"/>
      <c r="U380" s="7996"/>
      <c r="V380" s="7714"/>
      <c r="W380" s="7714"/>
      <c r="X380" s="7780"/>
      <c r="Y380" s="7728"/>
      <c r="Z380" s="7714"/>
      <c r="AA380" s="7714"/>
      <c r="AB380" s="7718"/>
      <c r="AC380" s="7719"/>
      <c r="AD380" s="7720"/>
      <c r="AE380" s="7714"/>
      <c r="AF380" s="7721"/>
      <c r="AG380" s="7723"/>
      <c r="AH380" s="7752"/>
      <c r="AI380" s="7752"/>
      <c r="AJ380" s="7714"/>
      <c r="AK380" s="8169"/>
    </row>
    <row r="381" spans="2:37">
      <c r="B381" s="7712"/>
      <c r="C381" s="7714"/>
      <c r="D381" s="7713"/>
      <c r="E381" s="7714"/>
      <c r="F381" s="7715"/>
      <c r="G381" s="7751"/>
      <c r="H381" s="7717"/>
      <c r="I381" s="7717"/>
      <c r="J381" s="7718"/>
      <c r="K381" s="7719"/>
      <c r="L381" s="7763"/>
      <c r="M381" s="7717"/>
      <c r="N381" s="7721"/>
      <c r="O381" s="7717"/>
      <c r="P381" s="7722"/>
      <c r="Q381" s="7722"/>
      <c r="R381" s="7723"/>
      <c r="S381" s="8188"/>
      <c r="T381" s="7649"/>
      <c r="U381" s="8170"/>
      <c r="V381" s="8171"/>
      <c r="W381" s="8171"/>
      <c r="X381" s="8171"/>
      <c r="Y381" s="8171"/>
      <c r="Z381" s="8171"/>
      <c r="AA381" s="8171"/>
      <c r="AB381" s="8171"/>
      <c r="AC381" s="7769"/>
      <c r="AD381" s="8171"/>
      <c r="AE381" s="8171"/>
      <c r="AF381" s="8172"/>
      <c r="AG381" s="8172"/>
      <c r="AH381" s="8171"/>
      <c r="AI381" s="8171"/>
      <c r="AJ381" s="7769"/>
      <c r="AK381" s="8039"/>
    </row>
    <row r="382" spans="2:37" ht="15" thickBot="1">
      <c r="B382" s="7909"/>
      <c r="C382" s="7758"/>
      <c r="D382" s="7713"/>
      <c r="E382" s="7714"/>
      <c r="F382" s="7780"/>
      <c r="G382" s="7784"/>
      <c r="H382" s="7717"/>
      <c r="I382" s="7717"/>
      <c r="J382" s="7722"/>
      <c r="K382" s="7719"/>
      <c r="L382" s="7720"/>
      <c r="M382" s="7714"/>
      <c r="N382" s="7755"/>
      <c r="O382" s="7755"/>
      <c r="P382" s="7756"/>
      <c r="Q382" s="7756"/>
      <c r="R382" s="8021"/>
      <c r="S382" s="7922"/>
      <c r="T382" s="7649"/>
      <c r="U382" s="8003"/>
      <c r="V382" s="8004"/>
      <c r="W382" s="8004"/>
      <c r="X382" s="8004"/>
      <c r="Y382" s="8004"/>
      <c r="Z382" s="8004"/>
      <c r="AA382" s="8004"/>
      <c r="AB382" s="8004"/>
      <c r="AC382" s="7777"/>
      <c r="AD382" s="8004"/>
      <c r="AE382" s="8004"/>
      <c r="AF382" s="8173"/>
      <c r="AG382" s="8173"/>
      <c r="AH382" s="8004"/>
      <c r="AI382" s="8004"/>
      <c r="AJ382" s="7777"/>
      <c r="AK382" s="8006"/>
    </row>
    <row r="383" spans="2:37">
      <c r="B383" s="7704"/>
      <c r="C383" s="7725"/>
      <c r="D383" s="7673"/>
      <c r="E383" s="7673"/>
      <c r="F383" s="7674"/>
      <c r="G383" s="7962"/>
      <c r="H383" s="7673"/>
      <c r="I383" s="7673"/>
      <c r="J383" s="7732"/>
      <c r="K383" s="7678"/>
      <c r="L383" s="7679"/>
      <c r="M383" s="7673"/>
      <c r="N383" s="7680"/>
      <c r="O383" s="7673"/>
      <c r="P383" s="7727"/>
      <c r="Q383" s="7727"/>
      <c r="R383" s="7963"/>
      <c r="S383" s="7711"/>
      <c r="T383" s="7649"/>
      <c r="U383" s="7988"/>
      <c r="V383" s="7988"/>
      <c r="W383" s="7988"/>
      <c r="X383" s="7988"/>
      <c r="Y383" s="7988"/>
      <c r="Z383" s="7988"/>
      <c r="AA383" s="7988"/>
      <c r="AB383" s="7988"/>
      <c r="AC383" s="7649"/>
      <c r="AD383" s="7988"/>
      <c r="AE383" s="7988"/>
      <c r="AF383" s="8386"/>
      <c r="AG383" s="8386"/>
      <c r="AH383" s="7988"/>
      <c r="AI383" s="7988"/>
      <c r="AJ383" s="7649"/>
      <c r="AK383" s="7649"/>
    </row>
    <row r="384" spans="2:37" ht="18" thickBot="1">
      <c r="B384" s="7889"/>
      <c r="C384" s="7890"/>
      <c r="D384" s="7890"/>
      <c r="E384" s="7890"/>
      <c r="F384" s="7890"/>
      <c r="G384" s="7890"/>
      <c r="H384" s="7890"/>
      <c r="I384" s="7890"/>
      <c r="J384" s="7890"/>
      <c r="K384" s="7890"/>
      <c r="L384" s="7891"/>
      <c r="M384" s="7890"/>
      <c r="N384" s="7890"/>
      <c r="O384" s="7890"/>
      <c r="P384" s="8145">
        <f>SUM(P348:P383)</f>
        <v>11420</v>
      </c>
      <c r="Q384" s="8145">
        <f>SUM(Q348:Q383)</f>
        <v>571</v>
      </c>
      <c r="R384" s="8657"/>
      <c r="S384" s="8146"/>
      <c r="T384" s="7649"/>
      <c r="U384" s="8166" t="s">
        <v>1835</v>
      </c>
      <c r="V384" s="7649" t="s">
        <v>1836</v>
      </c>
      <c r="W384" s="7649"/>
      <c r="X384" s="7649"/>
      <c r="Y384" s="7649"/>
      <c r="Z384" s="7649"/>
      <c r="AA384" s="7649"/>
      <c r="AB384" s="7649"/>
      <c r="AC384" s="7649"/>
      <c r="AD384" s="7649"/>
      <c r="AE384" s="7649"/>
      <c r="AF384" s="7649"/>
      <c r="AG384" s="7649"/>
      <c r="AH384" s="7649"/>
      <c r="AI384" s="7649"/>
      <c r="AJ384" s="7649"/>
      <c r="AK384" s="7649"/>
    </row>
    <row r="385" spans="2:37">
      <c r="B385" s="7782"/>
      <c r="C385" s="7782"/>
      <c r="D385" s="7782"/>
      <c r="E385" s="7782"/>
      <c r="F385" s="7782"/>
      <c r="G385" s="7782"/>
      <c r="H385" s="7782"/>
      <c r="I385" s="7782"/>
      <c r="J385" s="7782"/>
      <c r="K385" s="7782"/>
      <c r="L385" s="7782"/>
      <c r="M385" s="7782"/>
      <c r="N385" s="7782"/>
      <c r="O385" s="7782"/>
      <c r="P385" s="7782"/>
      <c r="Q385" s="7782"/>
      <c r="R385" s="7782"/>
      <c r="S385" s="7684"/>
      <c r="T385" s="7649"/>
      <c r="U385" s="7656"/>
      <c r="V385" s="7661"/>
      <c r="W385" s="7662" t="s">
        <v>14</v>
      </c>
      <c r="X385" s="7662" t="s">
        <v>12</v>
      </c>
      <c r="Y385" s="7662"/>
      <c r="Z385" s="7662"/>
      <c r="AA385" s="7662"/>
      <c r="AB385" s="7662" t="s">
        <v>15</v>
      </c>
      <c r="AC385" s="7662" t="s">
        <v>12</v>
      </c>
      <c r="AD385" s="7662" t="s">
        <v>12</v>
      </c>
      <c r="AE385" s="7662"/>
      <c r="AF385" s="7662"/>
      <c r="AG385" s="7662"/>
      <c r="AH385" s="7662"/>
      <c r="AI385" s="7662" t="s">
        <v>0</v>
      </c>
      <c r="AJ385" s="7663"/>
      <c r="AK385" s="7664"/>
    </row>
    <row r="386" spans="2:37" ht="18" thickBot="1">
      <c r="B386" s="7652" t="s">
        <v>1691</v>
      </c>
      <c r="C386" s="7653"/>
      <c r="D386" s="7650"/>
      <c r="E386" s="7650"/>
      <c r="F386" s="7650"/>
      <c r="G386" s="7650"/>
      <c r="H386" s="7650"/>
      <c r="I386" s="7650"/>
      <c r="J386" s="7650"/>
      <c r="K386" s="7650"/>
      <c r="L386" s="7650"/>
      <c r="M386" s="7650"/>
      <c r="N386" s="7650"/>
      <c r="O386" s="7650"/>
      <c r="P386" s="7650"/>
      <c r="Q386" s="7650"/>
      <c r="R386" s="7650"/>
      <c r="S386" s="8653"/>
      <c r="T386" s="7649"/>
      <c r="U386" s="7660" t="s">
        <v>4</v>
      </c>
      <c r="V386" s="7666" t="s">
        <v>18</v>
      </c>
      <c r="W386" s="7667" t="s">
        <v>19</v>
      </c>
      <c r="X386" s="7667" t="s">
        <v>19</v>
      </c>
      <c r="Y386" s="7667" t="s">
        <v>20</v>
      </c>
      <c r="Z386" s="7667" t="s">
        <v>21</v>
      </c>
      <c r="AA386" s="7667" t="s">
        <v>1559</v>
      </c>
      <c r="AB386" s="7667" t="s">
        <v>22</v>
      </c>
      <c r="AC386" s="7667" t="s">
        <v>23</v>
      </c>
      <c r="AD386" s="7667" t="s">
        <v>23</v>
      </c>
      <c r="AE386" s="7667" t="s">
        <v>24</v>
      </c>
      <c r="AF386" s="7667" t="s">
        <v>20</v>
      </c>
      <c r="AG386" s="7667" t="s">
        <v>25</v>
      </c>
      <c r="AH386" s="7667" t="s">
        <v>0</v>
      </c>
      <c r="AI386" s="7667" t="s">
        <v>1363</v>
      </c>
      <c r="AJ386" s="7668" t="s">
        <v>1388</v>
      </c>
      <c r="AK386" s="7669" t="s">
        <v>26</v>
      </c>
    </row>
    <row r="387" spans="2:37" ht="15" thickBot="1">
      <c r="B387" s="7656"/>
      <c r="C387" s="7656"/>
      <c r="D387" s="7656"/>
      <c r="E387" s="7656" t="s">
        <v>14</v>
      </c>
      <c r="F387" s="7656" t="s">
        <v>12</v>
      </c>
      <c r="G387" s="7656"/>
      <c r="H387" s="7656"/>
      <c r="I387" s="7656"/>
      <c r="J387" s="7656" t="s">
        <v>15</v>
      </c>
      <c r="K387" s="7656" t="s">
        <v>12</v>
      </c>
      <c r="L387" s="7656" t="s">
        <v>12</v>
      </c>
      <c r="M387" s="7656"/>
      <c r="N387" s="7656"/>
      <c r="O387" s="7656"/>
      <c r="P387" s="7656"/>
      <c r="Q387" s="7656" t="s">
        <v>0</v>
      </c>
      <c r="R387" s="7656"/>
      <c r="S387" s="7656"/>
      <c r="T387" s="7649"/>
      <c r="U387" s="7665"/>
      <c r="V387" s="7685"/>
      <c r="W387" s="7686" t="s">
        <v>3</v>
      </c>
      <c r="X387" s="7686" t="s">
        <v>18</v>
      </c>
      <c r="Y387" s="7686"/>
      <c r="Z387" s="7686"/>
      <c r="AA387" s="7686"/>
      <c r="AB387" s="7686" t="s">
        <v>21</v>
      </c>
      <c r="AC387" s="7686" t="s">
        <v>27</v>
      </c>
      <c r="AD387" s="7686" t="s">
        <v>28</v>
      </c>
      <c r="AE387" s="7686"/>
      <c r="AF387" s="7686"/>
      <c r="AG387" s="7686"/>
      <c r="AH387" s="7686"/>
      <c r="AI387" s="7686" t="s">
        <v>11</v>
      </c>
      <c r="AJ387" s="7687"/>
      <c r="AK387" s="7688"/>
    </row>
    <row r="388" spans="2:37">
      <c r="B388" s="7660" t="s">
        <v>3</v>
      </c>
      <c r="C388" s="7660" t="s">
        <v>4</v>
      </c>
      <c r="D388" s="7660" t="s">
        <v>18</v>
      </c>
      <c r="E388" s="7660" t="s">
        <v>19</v>
      </c>
      <c r="F388" s="7660" t="s">
        <v>19</v>
      </c>
      <c r="G388" s="7660" t="s">
        <v>20</v>
      </c>
      <c r="H388" s="7660" t="s">
        <v>21</v>
      </c>
      <c r="I388" s="7660" t="s">
        <v>1559</v>
      </c>
      <c r="J388" s="7660" t="s">
        <v>22</v>
      </c>
      <c r="K388" s="7660" t="s">
        <v>23</v>
      </c>
      <c r="L388" s="7660" t="s">
        <v>23</v>
      </c>
      <c r="M388" s="7660" t="s">
        <v>1227</v>
      </c>
      <c r="N388" s="7660" t="s">
        <v>20</v>
      </c>
      <c r="O388" s="7660" t="s">
        <v>25</v>
      </c>
      <c r="P388" s="7660" t="s">
        <v>0</v>
      </c>
      <c r="Q388" s="7660" t="s">
        <v>1363</v>
      </c>
      <c r="R388" s="7660" t="s">
        <v>1388</v>
      </c>
      <c r="S388" s="7660" t="s">
        <v>26</v>
      </c>
      <c r="T388" s="7649"/>
      <c r="U388" s="8176" t="s">
        <v>1618</v>
      </c>
      <c r="V388" s="8043">
        <v>1</v>
      </c>
      <c r="W388" s="8369" t="s">
        <v>1837</v>
      </c>
      <c r="X388" s="8370">
        <v>45832</v>
      </c>
      <c r="Y388" s="8578">
        <v>1.5</v>
      </c>
      <c r="Z388" s="8372" t="s">
        <v>35</v>
      </c>
      <c r="AA388" s="8047">
        <f>(Y388*1000/500)</f>
        <v>3</v>
      </c>
      <c r="AB388" s="8045">
        <v>526.20000000000005</v>
      </c>
      <c r="AC388" s="8107">
        <v>45848</v>
      </c>
      <c r="AD388" s="8180">
        <v>45835</v>
      </c>
      <c r="AE388" s="8372">
        <v>25058</v>
      </c>
      <c r="AF388" s="8490">
        <v>1500</v>
      </c>
      <c r="AG388" s="8490">
        <v>0</v>
      </c>
      <c r="AH388" s="8045">
        <f>(AF388*AB388/1000)</f>
        <v>789.30000000000007</v>
      </c>
      <c r="AI388" s="8045">
        <f>(AH388*0.05)</f>
        <v>39.465000000000003</v>
      </c>
      <c r="AJ388" s="8579">
        <v>5</v>
      </c>
      <c r="AK388" s="8167"/>
    </row>
    <row r="389" spans="2:37" ht="15" thickBot="1">
      <c r="B389" s="7665"/>
      <c r="C389" s="7665"/>
      <c r="D389" s="7665"/>
      <c r="E389" s="7665" t="s">
        <v>3</v>
      </c>
      <c r="F389" s="7665" t="s">
        <v>18</v>
      </c>
      <c r="G389" s="7665"/>
      <c r="H389" s="7665"/>
      <c r="I389" s="7665"/>
      <c r="J389" s="7665" t="s">
        <v>21</v>
      </c>
      <c r="K389" s="7665" t="s">
        <v>27</v>
      </c>
      <c r="L389" s="7665" t="s">
        <v>28</v>
      </c>
      <c r="M389" s="7665"/>
      <c r="N389" s="7665"/>
      <c r="O389" s="7665"/>
      <c r="P389" s="7665"/>
      <c r="Q389" s="7665" t="s">
        <v>11</v>
      </c>
      <c r="R389" s="7665"/>
      <c r="S389" s="7665"/>
      <c r="T389" s="7649"/>
      <c r="U389" s="8176" t="s">
        <v>1777</v>
      </c>
      <c r="V389" s="8047">
        <v>2</v>
      </c>
      <c r="W389" s="8043" t="s">
        <v>1837</v>
      </c>
      <c r="X389" s="8370">
        <v>45832</v>
      </c>
      <c r="Y389" s="8580">
        <v>1.5</v>
      </c>
      <c r="Z389" s="8047" t="s">
        <v>35</v>
      </c>
      <c r="AA389" s="8047">
        <f>(Y389*1000/500)</f>
        <v>3</v>
      </c>
      <c r="AB389" s="8049">
        <v>412.9</v>
      </c>
      <c r="AC389" s="8107">
        <v>45848</v>
      </c>
      <c r="AD389" s="8180">
        <v>45835</v>
      </c>
      <c r="AE389" s="8369">
        <v>25058</v>
      </c>
      <c r="AF389" s="8048">
        <v>1500</v>
      </c>
      <c r="AG389" s="8048">
        <f>(AF389-Y389*1000)</f>
        <v>0</v>
      </c>
      <c r="AH389" s="8049">
        <f>(AF389*AB389/1000)</f>
        <v>619.35</v>
      </c>
      <c r="AI389" s="8049">
        <f>(AH389*0.05)</f>
        <v>30.967500000000001</v>
      </c>
      <c r="AJ389" s="8383">
        <v>5</v>
      </c>
      <c r="AK389" s="8168"/>
    </row>
    <row r="390" spans="2:37">
      <c r="B390" s="8217"/>
      <c r="C390" s="8076"/>
      <c r="D390" s="8073"/>
      <c r="E390" s="8073"/>
      <c r="F390" s="8074"/>
      <c r="G390" s="8218"/>
      <c r="H390" s="8076"/>
      <c r="I390" s="8076"/>
      <c r="J390" s="8219"/>
      <c r="K390" s="8078"/>
      <c r="L390" s="8220"/>
      <c r="M390" s="8073"/>
      <c r="N390" s="8221"/>
      <c r="O390" s="8080"/>
      <c r="P390" s="8222"/>
      <c r="Q390" s="8222"/>
      <c r="R390" s="8221"/>
      <c r="S390" s="8663"/>
      <c r="T390" s="7649"/>
      <c r="U390" s="7996"/>
      <c r="V390" s="7714"/>
      <c r="W390" s="7714"/>
      <c r="X390" s="7745"/>
      <c r="Y390" s="7716"/>
      <c r="Z390" s="7717"/>
      <c r="AA390" s="7671"/>
      <c r="AB390" s="7718"/>
      <c r="AC390" s="7746"/>
      <c r="AD390" s="7781"/>
      <c r="AE390" s="7736"/>
      <c r="AF390" s="7723"/>
      <c r="AG390" s="7721"/>
      <c r="AH390" s="7752"/>
      <c r="AI390" s="7752"/>
      <c r="AJ390" s="7723"/>
      <c r="AK390" s="8168"/>
    </row>
    <row r="391" spans="2:37">
      <c r="B391" s="7670"/>
      <c r="C391" s="7671"/>
      <c r="D391" s="7673"/>
      <c r="E391" s="7673"/>
      <c r="F391" s="7953"/>
      <c r="G391" s="7708"/>
      <c r="H391" s="7671"/>
      <c r="I391" s="7671"/>
      <c r="J391" s="7732"/>
      <c r="K391" s="7955"/>
      <c r="L391" s="7958"/>
      <c r="M391" s="7952"/>
      <c r="N391" s="7682"/>
      <c r="O391" s="7680"/>
      <c r="P391" s="7727"/>
      <c r="Q391" s="7727"/>
      <c r="R391" s="7682"/>
      <c r="S391" s="8195"/>
      <c r="T391" s="7649"/>
      <c r="U391" s="7712"/>
      <c r="V391" s="7714"/>
      <c r="W391" s="7714"/>
      <c r="X391" s="7745"/>
      <c r="Y391" s="7716"/>
      <c r="Z391" s="7717"/>
      <c r="AA391" s="7671"/>
      <c r="AB391" s="7718"/>
      <c r="AC391" s="7746"/>
      <c r="AD391" s="7781"/>
      <c r="AE391" s="7736"/>
      <c r="AF391" s="7723"/>
      <c r="AG391" s="7721"/>
      <c r="AH391" s="7752"/>
      <c r="AI391" s="7752"/>
      <c r="AJ391" s="7723"/>
      <c r="AK391" s="7948"/>
    </row>
    <row r="392" spans="2:37" ht="15" thickBot="1">
      <c r="B392" s="7670"/>
      <c r="C392" s="7671"/>
      <c r="D392" s="7673"/>
      <c r="E392" s="7673"/>
      <c r="F392" s="7953"/>
      <c r="G392" s="7708"/>
      <c r="H392" s="7671"/>
      <c r="I392" s="7671"/>
      <c r="J392" s="7732"/>
      <c r="K392" s="7955"/>
      <c r="L392" s="7958"/>
      <c r="M392" s="7952"/>
      <c r="N392" s="7682"/>
      <c r="O392" s="7680"/>
      <c r="P392" s="7727"/>
      <c r="Q392" s="7727"/>
      <c r="R392" s="7682"/>
      <c r="S392" s="7991"/>
      <c r="T392" s="7649"/>
      <c r="U392" s="7965"/>
      <c r="V392" s="7973"/>
      <c r="W392" s="7973"/>
      <c r="X392" s="8225"/>
      <c r="Y392" s="8577"/>
      <c r="Z392" s="7967"/>
      <c r="AA392" s="7967"/>
      <c r="AB392" s="8205"/>
      <c r="AC392" s="8229"/>
      <c r="AD392" s="8230"/>
      <c r="AE392" s="8224"/>
      <c r="AF392" s="8056"/>
      <c r="AG392" s="7974"/>
      <c r="AH392" s="8206"/>
      <c r="AI392" s="8206"/>
      <c r="AJ392" s="8056"/>
      <c r="AK392" s="8256"/>
    </row>
    <row r="393" spans="2:37">
      <c r="B393" s="7670"/>
      <c r="C393" s="7673"/>
      <c r="D393" s="7673"/>
      <c r="E393" s="7673"/>
      <c r="F393" s="7953"/>
      <c r="G393" s="7708"/>
      <c r="H393" s="7671"/>
      <c r="I393" s="7671"/>
      <c r="J393" s="7732"/>
      <c r="K393" s="7955"/>
      <c r="L393" s="7958"/>
      <c r="M393" s="7952"/>
      <c r="N393" s="7682"/>
      <c r="O393" s="7680"/>
      <c r="P393" s="7727"/>
      <c r="Q393" s="7727"/>
      <c r="R393" s="7682"/>
      <c r="S393" s="7991"/>
      <c r="T393" s="7649"/>
      <c r="U393" s="8018"/>
      <c r="V393" s="8018"/>
      <c r="W393" s="8018"/>
      <c r="X393" s="8019"/>
      <c r="Y393" s="8019"/>
      <c r="Z393" s="8019"/>
      <c r="AA393" s="8019"/>
      <c r="AB393" s="8019"/>
      <c r="AC393" s="8019"/>
      <c r="AD393" s="8019"/>
      <c r="AE393" s="8019"/>
      <c r="AF393" s="8019"/>
      <c r="AG393" s="8019"/>
      <c r="AH393" s="8019"/>
      <c r="AI393" s="8019"/>
      <c r="AJ393" s="8019"/>
      <c r="AK393" s="8019"/>
    </row>
    <row r="394" spans="2:37">
      <c r="B394" s="7670"/>
      <c r="C394" s="7671"/>
      <c r="D394" s="7706"/>
      <c r="E394" s="7673"/>
      <c r="F394" s="7707"/>
      <c r="G394" s="7680"/>
      <c r="H394" s="7671"/>
      <c r="I394" s="7671"/>
      <c r="J394" s="7681"/>
      <c r="K394" s="7678"/>
      <c r="L394" s="7679"/>
      <c r="M394" s="7671"/>
      <c r="N394" s="7680"/>
      <c r="O394" s="7680"/>
      <c r="P394" s="7727"/>
      <c r="Q394" s="7681"/>
      <c r="R394" s="7952"/>
      <c r="S394" s="7991"/>
      <c r="T394" s="7649"/>
      <c r="U394" s="8018"/>
      <c r="V394" s="8018"/>
      <c r="W394" s="8018"/>
      <c r="X394" s="8019"/>
      <c r="Y394" s="8019"/>
      <c r="Z394" s="8019"/>
      <c r="AA394" s="8019"/>
      <c r="AB394" s="8019"/>
      <c r="AC394" s="8019"/>
      <c r="AD394" s="8019"/>
      <c r="AE394" s="8019"/>
      <c r="AF394" s="8019"/>
      <c r="AG394" s="8019"/>
      <c r="AH394" s="8019"/>
      <c r="AI394" s="8019"/>
      <c r="AJ394" s="8019"/>
      <c r="AK394" s="8019"/>
    </row>
    <row r="395" spans="2:37" ht="18" thickBot="1">
      <c r="B395" s="7670"/>
      <c r="C395" s="7671"/>
      <c r="D395" s="7706"/>
      <c r="E395" s="7673"/>
      <c r="F395" s="7707"/>
      <c r="G395" s="7680"/>
      <c r="H395" s="7671"/>
      <c r="I395" s="7671"/>
      <c r="J395" s="7681"/>
      <c r="K395" s="7678"/>
      <c r="L395" s="7679"/>
      <c r="M395" s="7671"/>
      <c r="N395" s="7680"/>
      <c r="O395" s="7680"/>
      <c r="P395" s="7727"/>
      <c r="Q395" s="7681"/>
      <c r="R395" s="7673"/>
      <c r="S395" s="7991"/>
      <c r="T395" s="7649"/>
      <c r="U395" s="8166" t="s">
        <v>434</v>
      </c>
      <c r="V395" s="7649"/>
      <c r="W395" s="7649"/>
      <c r="X395" s="7649"/>
      <c r="Y395" s="7649"/>
      <c r="Z395" s="7649"/>
      <c r="AA395" s="7649"/>
      <c r="AB395" s="7649"/>
      <c r="AC395" s="7649"/>
      <c r="AD395" s="7649"/>
      <c r="AE395" s="7649"/>
      <c r="AF395" s="7649"/>
      <c r="AG395" s="7649"/>
      <c r="AH395" s="7649"/>
      <c r="AI395" s="7649"/>
      <c r="AJ395" s="7649"/>
      <c r="AK395" s="7649"/>
    </row>
    <row r="396" spans="2:37">
      <c r="B396" s="7670"/>
      <c r="C396" s="7671"/>
      <c r="D396" s="7709"/>
      <c r="E396" s="7673"/>
      <c r="F396" s="7707"/>
      <c r="G396" s="7726"/>
      <c r="H396" s="7671"/>
      <c r="I396" s="7709"/>
      <c r="J396" s="7681"/>
      <c r="K396" s="7678"/>
      <c r="L396" s="7679"/>
      <c r="M396" s="7673"/>
      <c r="N396" s="7682"/>
      <c r="O396" s="7680"/>
      <c r="P396" s="7727"/>
      <c r="Q396" s="7727"/>
      <c r="R396" s="7673"/>
      <c r="S396" s="7991"/>
      <c r="T396" s="7649"/>
      <c r="U396" s="7656"/>
      <c r="V396" s="7661"/>
      <c r="W396" s="7662" t="s">
        <v>14</v>
      </c>
      <c r="X396" s="7662" t="s">
        <v>12</v>
      </c>
      <c r="Y396" s="7662"/>
      <c r="Z396" s="7662"/>
      <c r="AA396" s="7662"/>
      <c r="AB396" s="7662" t="s">
        <v>15</v>
      </c>
      <c r="AC396" s="7662" t="s">
        <v>12</v>
      </c>
      <c r="AD396" s="7662" t="s">
        <v>12</v>
      </c>
      <c r="AE396" s="7662"/>
      <c r="AF396" s="7662"/>
      <c r="AG396" s="7662"/>
      <c r="AH396" s="7662"/>
      <c r="AI396" s="7662" t="s">
        <v>0</v>
      </c>
      <c r="AJ396" s="7663"/>
      <c r="AK396" s="7664"/>
    </row>
    <row r="397" spans="2:37">
      <c r="B397" s="7670"/>
      <c r="C397" s="7671"/>
      <c r="D397" s="7672"/>
      <c r="E397" s="7673"/>
      <c r="F397" s="7674"/>
      <c r="G397" s="7675"/>
      <c r="H397" s="7676"/>
      <c r="I397" s="7676"/>
      <c r="J397" s="7677"/>
      <c r="K397" s="7678"/>
      <c r="L397" s="7679"/>
      <c r="M397" s="7671"/>
      <c r="N397" s="7680"/>
      <c r="O397" s="7680"/>
      <c r="P397" s="7681"/>
      <c r="Q397" s="7681"/>
      <c r="R397" s="7682"/>
      <c r="S397" s="7991"/>
      <c r="T397" s="7649"/>
      <c r="U397" s="7660" t="s">
        <v>4</v>
      </c>
      <c r="V397" s="7666" t="s">
        <v>18</v>
      </c>
      <c r="W397" s="7667" t="s">
        <v>19</v>
      </c>
      <c r="X397" s="7667" t="s">
        <v>19</v>
      </c>
      <c r="Y397" s="7667" t="s">
        <v>20</v>
      </c>
      <c r="Z397" s="7667" t="s">
        <v>21</v>
      </c>
      <c r="AA397" s="7667" t="s">
        <v>1559</v>
      </c>
      <c r="AB397" s="7667" t="s">
        <v>22</v>
      </c>
      <c r="AC397" s="7667" t="s">
        <v>23</v>
      </c>
      <c r="AD397" s="7667" t="s">
        <v>23</v>
      </c>
      <c r="AE397" s="7667" t="s">
        <v>24</v>
      </c>
      <c r="AF397" s="7667" t="s">
        <v>20</v>
      </c>
      <c r="AG397" s="7667" t="s">
        <v>25</v>
      </c>
      <c r="AH397" s="7667" t="s">
        <v>0</v>
      </c>
      <c r="AI397" s="7667" t="s">
        <v>1363</v>
      </c>
      <c r="AJ397" s="7668" t="s">
        <v>1388</v>
      </c>
      <c r="AK397" s="7669" t="s">
        <v>26</v>
      </c>
    </row>
    <row r="398" spans="2:37" ht="15" thickBot="1">
      <c r="B398" s="7670"/>
      <c r="C398" s="7671"/>
      <c r="D398" s="7672"/>
      <c r="E398" s="7673"/>
      <c r="F398" s="7674"/>
      <c r="G398" s="7675"/>
      <c r="H398" s="7676"/>
      <c r="I398" s="7676"/>
      <c r="J398" s="7677"/>
      <c r="K398" s="7678"/>
      <c r="L398" s="7679"/>
      <c r="M398" s="7671"/>
      <c r="N398" s="7680"/>
      <c r="O398" s="7680"/>
      <c r="P398" s="7681"/>
      <c r="Q398" s="7681"/>
      <c r="R398" s="7682"/>
      <c r="S398" s="7991"/>
      <c r="T398" s="7649"/>
      <c r="U398" s="7665"/>
      <c r="V398" s="7685"/>
      <c r="W398" s="7686" t="s">
        <v>3</v>
      </c>
      <c r="X398" s="7686" t="s">
        <v>18</v>
      </c>
      <c r="Y398" s="7686"/>
      <c r="Z398" s="7686"/>
      <c r="AA398" s="7686"/>
      <c r="AB398" s="7686" t="s">
        <v>21</v>
      </c>
      <c r="AC398" s="7686" t="s">
        <v>27</v>
      </c>
      <c r="AD398" s="7686" t="s">
        <v>28</v>
      </c>
      <c r="AE398" s="7686"/>
      <c r="AF398" s="7686"/>
      <c r="AG398" s="7686"/>
      <c r="AH398" s="7686"/>
      <c r="AI398" s="7686" t="s">
        <v>11</v>
      </c>
      <c r="AJ398" s="7687"/>
      <c r="AK398" s="7688"/>
    </row>
    <row r="399" spans="2:37">
      <c r="B399" s="7704"/>
      <c r="C399" s="7705"/>
      <c r="D399" s="7706"/>
      <c r="E399" s="7673"/>
      <c r="F399" s="7707"/>
      <c r="G399" s="7708"/>
      <c r="H399" s="7671"/>
      <c r="I399" s="7709"/>
      <c r="J399" s="7681"/>
      <c r="K399" s="7955"/>
      <c r="L399" s="8085"/>
      <c r="M399" s="7671"/>
      <c r="N399" s="7680"/>
      <c r="O399" s="7680"/>
      <c r="P399" s="7710"/>
      <c r="Q399" s="7677"/>
      <c r="R399" s="7673"/>
      <c r="S399" s="7991"/>
      <c r="T399" s="7649"/>
      <c r="U399" s="7992" t="s">
        <v>1541</v>
      </c>
      <c r="V399" s="7993">
        <v>440</v>
      </c>
      <c r="W399" s="7803">
        <v>7107</v>
      </c>
      <c r="X399" s="7939">
        <v>45687</v>
      </c>
      <c r="Y399" s="7896">
        <v>16</v>
      </c>
      <c r="Z399" s="7806" t="s">
        <v>35</v>
      </c>
      <c r="AA399" s="7806">
        <v>16</v>
      </c>
      <c r="AB399" s="7916">
        <v>275.10000000000002</v>
      </c>
      <c r="AC399" s="7808">
        <v>45336</v>
      </c>
      <c r="AD399" s="7895">
        <v>45698</v>
      </c>
      <c r="AE399" s="7806">
        <v>24309</v>
      </c>
      <c r="AF399" s="7896">
        <v>16000</v>
      </c>
      <c r="AG399" s="7896">
        <f>(AF399-Y399*1000)</f>
        <v>0</v>
      </c>
      <c r="AH399" s="7915">
        <v>5290</v>
      </c>
      <c r="AI399" s="7916">
        <v>264.5</v>
      </c>
      <c r="AJ399" s="8022">
        <v>5</v>
      </c>
      <c r="AK399" s="8167"/>
    </row>
    <row r="400" spans="2:37">
      <c r="B400" s="7704"/>
      <c r="C400" s="7725"/>
      <c r="D400" s="7706"/>
      <c r="E400" s="7673"/>
      <c r="F400" s="7707"/>
      <c r="G400" s="7726"/>
      <c r="H400" s="7671"/>
      <c r="I400" s="7671"/>
      <c r="J400" s="7681"/>
      <c r="K400" s="7955"/>
      <c r="L400" s="8085"/>
      <c r="M400" s="7671"/>
      <c r="N400" s="7680"/>
      <c r="O400" s="7680"/>
      <c r="P400" s="7727"/>
      <c r="Q400" s="7681"/>
      <c r="R400" s="7673"/>
      <c r="S400" s="7991"/>
      <c r="T400" s="7649"/>
      <c r="U400" s="8002"/>
      <c r="V400" s="7706"/>
      <c r="W400" s="7673"/>
      <c r="X400" s="7707"/>
      <c r="Y400" s="7680"/>
      <c r="Z400" s="7671"/>
      <c r="AA400" s="7671"/>
      <c r="AB400" s="7681"/>
      <c r="AC400" s="7678"/>
      <c r="AD400" s="7679"/>
      <c r="AE400" s="7671"/>
      <c r="AF400" s="7680"/>
      <c r="AG400" s="7680"/>
      <c r="AH400" s="7727"/>
      <c r="AI400" s="7681"/>
      <c r="AJ400" s="7963"/>
      <c r="AK400" s="8168"/>
    </row>
    <row r="401" spans="2:37">
      <c r="B401" s="7729"/>
      <c r="C401" s="7725"/>
      <c r="D401" s="7706"/>
      <c r="E401" s="7673"/>
      <c r="F401" s="7707"/>
      <c r="G401" s="7726"/>
      <c r="H401" s="7671"/>
      <c r="I401" s="7671"/>
      <c r="J401" s="7681"/>
      <c r="K401" s="7955"/>
      <c r="L401" s="8085"/>
      <c r="M401" s="7671"/>
      <c r="N401" s="7680"/>
      <c r="O401" s="7680"/>
      <c r="P401" s="7727"/>
      <c r="Q401" s="7681"/>
      <c r="R401" s="7673"/>
      <c r="S401" s="7991"/>
      <c r="T401" s="7649"/>
      <c r="U401" s="8002"/>
      <c r="V401" s="7706"/>
      <c r="W401" s="7673"/>
      <c r="X401" s="7707"/>
      <c r="Y401" s="7680"/>
      <c r="Z401" s="7671"/>
      <c r="AA401" s="7671"/>
      <c r="AB401" s="7681"/>
      <c r="AC401" s="7678"/>
      <c r="AD401" s="7679"/>
      <c r="AE401" s="7671"/>
      <c r="AF401" s="7680"/>
      <c r="AG401" s="7680"/>
      <c r="AH401" s="7727"/>
      <c r="AI401" s="7681"/>
      <c r="AJ401" s="7673"/>
      <c r="AK401" s="8168"/>
    </row>
    <row r="402" spans="2:37">
      <c r="B402" s="7750"/>
      <c r="C402" s="7717"/>
      <c r="D402" s="7779"/>
      <c r="E402" s="7714"/>
      <c r="F402" s="7780"/>
      <c r="G402" s="7721"/>
      <c r="H402" s="7717"/>
      <c r="I402" s="7717"/>
      <c r="J402" s="7722"/>
      <c r="K402" s="7719"/>
      <c r="L402" s="7720"/>
      <c r="M402" s="7717"/>
      <c r="N402" s="7721"/>
      <c r="O402" s="7721"/>
      <c r="P402" s="7752"/>
      <c r="Q402" s="7722"/>
      <c r="R402" s="7714"/>
      <c r="S402" s="7991"/>
      <c r="T402" s="7649"/>
      <c r="U402" s="7996"/>
      <c r="V402" s="7714"/>
      <c r="W402" s="7714"/>
      <c r="X402" s="7715"/>
      <c r="Y402" s="7728"/>
      <c r="Z402" s="7714"/>
      <c r="AA402" s="7714"/>
      <c r="AB402" s="7718"/>
      <c r="AC402" s="7746"/>
      <c r="AD402" s="7747"/>
      <c r="AE402" s="7714"/>
      <c r="AF402" s="7721"/>
      <c r="AG402" s="7723"/>
      <c r="AH402" s="7752"/>
      <c r="AI402" s="7752"/>
      <c r="AJ402" s="7714"/>
      <c r="AK402" s="7948"/>
    </row>
    <row r="403" spans="2:37">
      <c r="B403" s="7712"/>
      <c r="C403" s="7733"/>
      <c r="D403" s="7717"/>
      <c r="E403" s="7717"/>
      <c r="F403" s="7734"/>
      <c r="G403" s="7735"/>
      <c r="H403" s="7717"/>
      <c r="I403" s="7717"/>
      <c r="J403" s="7722"/>
      <c r="K403" s="7719"/>
      <c r="L403" s="7720"/>
      <c r="M403" s="7736"/>
      <c r="N403" s="7721"/>
      <c r="O403" s="7721"/>
      <c r="P403" s="7722"/>
      <c r="Q403" s="7722"/>
      <c r="R403" s="441"/>
      <c r="S403" s="7991"/>
      <c r="T403" s="7649"/>
      <c r="U403" s="7996"/>
      <c r="V403" s="7779"/>
      <c r="W403" s="7714"/>
      <c r="X403" s="7780"/>
      <c r="Y403" s="7784"/>
      <c r="Z403" s="7717"/>
      <c r="AA403" s="7717"/>
      <c r="AB403" s="7722"/>
      <c r="AC403" s="7719"/>
      <c r="AD403" s="7720"/>
      <c r="AE403" s="7717"/>
      <c r="AF403" s="7721"/>
      <c r="AG403" s="7721"/>
      <c r="AH403" s="7752"/>
      <c r="AI403" s="7722"/>
      <c r="AJ403" s="7863"/>
      <c r="AK403" s="7948"/>
    </row>
    <row r="404" spans="2:37">
      <c r="B404" s="7704"/>
      <c r="C404" s="7725"/>
      <c r="D404" s="7671"/>
      <c r="E404" s="7671"/>
      <c r="F404" s="8187"/>
      <c r="G404" s="7957"/>
      <c r="H404" s="7671"/>
      <c r="I404" s="7671"/>
      <c r="J404" s="7681"/>
      <c r="K404" s="7678"/>
      <c r="L404" s="7679"/>
      <c r="M404" s="7952"/>
      <c r="N404" s="7680"/>
      <c r="O404" s="7680"/>
      <c r="P404" s="7681"/>
      <c r="Q404" s="7681"/>
      <c r="R404" s="8239"/>
      <c r="S404" s="7990"/>
      <c r="T404" s="7649"/>
      <c r="U404" s="7996"/>
      <c r="V404" s="7714"/>
      <c r="W404" s="7714"/>
      <c r="X404" s="7780"/>
      <c r="Y404" s="7728"/>
      <c r="Z404" s="7714"/>
      <c r="AA404" s="7714"/>
      <c r="AB404" s="7718"/>
      <c r="AC404" s="7719"/>
      <c r="AD404" s="7720"/>
      <c r="AE404" s="7714"/>
      <c r="AF404" s="7721"/>
      <c r="AG404" s="7723"/>
      <c r="AH404" s="7752"/>
      <c r="AI404" s="7752"/>
      <c r="AJ404" s="7714"/>
      <c r="AK404" s="8169"/>
    </row>
    <row r="405" spans="2:37">
      <c r="B405" s="7771"/>
      <c r="C405" s="7714"/>
      <c r="D405" s="7713"/>
      <c r="E405" s="7714"/>
      <c r="F405" s="7715"/>
      <c r="G405" s="7728"/>
      <c r="H405" s="7717"/>
      <c r="I405" s="7717"/>
      <c r="J405" s="7718"/>
      <c r="K405" s="7719"/>
      <c r="L405" s="7720"/>
      <c r="M405" s="7717"/>
      <c r="N405" s="7721"/>
      <c r="O405" s="7717"/>
      <c r="P405" s="7722"/>
      <c r="Q405" s="7722"/>
      <c r="R405" s="7723"/>
      <c r="S405" s="7991"/>
      <c r="T405" s="7649"/>
      <c r="U405" s="8322"/>
      <c r="V405" s="7794"/>
      <c r="W405" s="7794"/>
      <c r="X405" s="7790"/>
      <c r="Y405" s="8331"/>
      <c r="Z405" s="7794"/>
      <c r="AA405" s="7794"/>
      <c r="AB405" s="8332"/>
      <c r="AC405" s="7792"/>
      <c r="AD405" s="7793"/>
      <c r="AE405" s="7794"/>
      <c r="AF405" s="8333"/>
      <c r="AG405" s="8334"/>
      <c r="AH405" s="8335"/>
      <c r="AI405" s="8335"/>
      <c r="AJ405" s="7794"/>
      <c r="AK405" s="7948"/>
    </row>
    <row r="406" spans="2:37">
      <c r="B406" s="7712"/>
      <c r="C406" s="7714"/>
      <c r="D406" s="7713"/>
      <c r="E406" s="7714"/>
      <c r="F406" s="7715"/>
      <c r="G406" s="7728"/>
      <c r="H406" s="7717"/>
      <c r="I406" s="7717"/>
      <c r="J406" s="7718"/>
      <c r="K406" s="7719"/>
      <c r="L406" s="7720"/>
      <c r="M406" s="7717"/>
      <c r="N406" s="7721"/>
      <c r="O406" s="7717"/>
      <c r="P406" s="7722"/>
      <c r="Q406" s="7722"/>
      <c r="R406" s="8652"/>
      <c r="S406" s="7990"/>
      <c r="T406" s="7649"/>
      <c r="U406" s="8322" t="s">
        <v>1385</v>
      </c>
      <c r="V406" s="7794">
        <v>414</v>
      </c>
      <c r="W406" s="7794">
        <v>87695</v>
      </c>
      <c r="X406" s="7790">
        <v>45218</v>
      </c>
      <c r="Y406" s="8331">
        <v>33</v>
      </c>
      <c r="Z406" s="7794" t="s">
        <v>35</v>
      </c>
      <c r="AA406" s="7794"/>
      <c r="AB406" s="8332">
        <v>414</v>
      </c>
      <c r="AC406" s="7792">
        <v>45299</v>
      </c>
      <c r="AD406" s="7793">
        <v>45296</v>
      </c>
      <c r="AE406" s="7794">
        <v>22059</v>
      </c>
      <c r="AF406" s="8333">
        <v>33000</v>
      </c>
      <c r="AG406" s="8334">
        <f>(AF406-Y406*1000)</f>
        <v>0</v>
      </c>
      <c r="AH406" s="8335">
        <f>(AF406*AB406/1000)</f>
        <v>13662</v>
      </c>
      <c r="AI406" s="8335">
        <f>(AH406*0.05)</f>
        <v>683.1</v>
      </c>
      <c r="AJ406" s="7794">
        <v>5</v>
      </c>
      <c r="AK406" s="7948"/>
    </row>
    <row r="407" spans="2:37">
      <c r="B407" s="7712"/>
      <c r="C407" s="7758"/>
      <c r="D407" s="7759"/>
      <c r="E407" s="7714"/>
      <c r="F407" s="7780"/>
      <c r="G407" s="7784"/>
      <c r="H407" s="7761"/>
      <c r="I407" s="7761"/>
      <c r="J407" s="7762"/>
      <c r="K407" s="7719"/>
      <c r="L407" s="8041"/>
      <c r="M407" s="7717"/>
      <c r="N407" s="7721"/>
      <c r="O407" s="7717"/>
      <c r="P407" s="7722"/>
      <c r="Q407" s="7722"/>
      <c r="R407" s="8652"/>
      <c r="S407" s="7711"/>
      <c r="T407" s="7649"/>
      <c r="U407" s="7997" t="s">
        <v>1540</v>
      </c>
      <c r="V407" s="7998">
        <v>437</v>
      </c>
      <c r="W407" s="7789">
        <v>6040</v>
      </c>
      <c r="X407" s="7999">
        <v>45609</v>
      </c>
      <c r="Y407" s="7795">
        <v>7</v>
      </c>
      <c r="Z407" s="7788" t="s">
        <v>35</v>
      </c>
      <c r="AA407" s="7788">
        <v>7</v>
      </c>
      <c r="AB407" s="7791">
        <v>298.89999999999998</v>
      </c>
      <c r="AC407" s="7870">
        <v>45629</v>
      </c>
      <c r="AD407" s="7871">
        <v>45629</v>
      </c>
      <c r="AE407" s="7788"/>
      <c r="AF407" s="7795">
        <v>8000</v>
      </c>
      <c r="AG407" s="7795">
        <v>0</v>
      </c>
      <c r="AH407" s="7875">
        <f>(AF407*AB407/1000)</f>
        <v>2391.1999999999998</v>
      </c>
      <c r="AI407" s="7791">
        <v>143.69999999999999</v>
      </c>
      <c r="AJ407" s="7789">
        <v>5</v>
      </c>
      <c r="AK407" s="7948"/>
    </row>
    <row r="408" spans="2:37">
      <c r="B408" s="7712"/>
      <c r="C408" s="7733"/>
      <c r="D408" s="7799"/>
      <c r="E408" s="7714"/>
      <c r="F408" s="7715"/>
      <c r="G408" s="7751"/>
      <c r="H408" s="7714"/>
      <c r="I408" s="7714"/>
      <c r="J408" s="7718"/>
      <c r="K408" s="7719"/>
      <c r="L408" s="7720"/>
      <c r="M408" s="8149"/>
      <c r="N408" s="7723"/>
      <c r="O408" s="7723"/>
      <c r="P408" s="7752"/>
      <c r="Q408" s="7752"/>
      <c r="R408" s="7863"/>
      <c r="S408" s="7711"/>
      <c r="T408" s="7649"/>
      <c r="U408" s="7996"/>
      <c r="V408" s="7779"/>
      <c r="W408" s="7714"/>
      <c r="X408" s="7780"/>
      <c r="Y408" s="7784"/>
      <c r="Z408" s="7717"/>
      <c r="AA408" s="7717"/>
      <c r="AB408" s="7722"/>
      <c r="AC408" s="7719"/>
      <c r="AD408" s="7720"/>
      <c r="AE408" s="7717"/>
      <c r="AF408" s="7721"/>
      <c r="AG408" s="7721"/>
      <c r="AH408" s="7752"/>
      <c r="AI408" s="7722"/>
      <c r="AJ408" s="7714"/>
      <c r="AK408" s="8168"/>
    </row>
    <row r="409" spans="2:37">
      <c r="B409" s="7712"/>
      <c r="C409" s="7733"/>
      <c r="D409" s="7714"/>
      <c r="E409" s="7714"/>
      <c r="F409" s="7715"/>
      <c r="G409" s="7751"/>
      <c r="H409" s="7714"/>
      <c r="I409" s="7714"/>
      <c r="J409" s="7718"/>
      <c r="K409" s="7719"/>
      <c r="L409" s="7720"/>
      <c r="M409" s="7714"/>
      <c r="N409" s="7723"/>
      <c r="O409" s="7723"/>
      <c r="P409" s="7752"/>
      <c r="Q409" s="7752"/>
      <c r="R409" s="7863"/>
      <c r="S409" s="7990"/>
      <c r="T409" s="7649"/>
      <c r="U409" s="7996"/>
      <c r="V409" s="7714"/>
      <c r="W409" s="7714"/>
      <c r="X409" s="7780"/>
      <c r="Y409" s="7714"/>
      <c r="Z409" s="7714"/>
      <c r="AA409" s="7713"/>
      <c r="AB409" s="7718"/>
      <c r="AC409" s="7746"/>
      <c r="AD409" s="7720"/>
      <c r="AE409" s="7714"/>
      <c r="AF409" s="7721"/>
      <c r="AG409" s="7723"/>
      <c r="AH409" s="7722"/>
      <c r="AI409" s="7752"/>
      <c r="AJ409" s="7714"/>
      <c r="AK409" s="7874"/>
    </row>
    <row r="410" spans="2:37">
      <c r="B410" s="7712"/>
      <c r="C410" s="7733"/>
      <c r="D410" s="7714"/>
      <c r="E410" s="7714"/>
      <c r="F410" s="7715"/>
      <c r="G410" s="7751"/>
      <c r="H410" s="7714"/>
      <c r="I410" s="7714"/>
      <c r="J410" s="7718"/>
      <c r="K410" s="7719"/>
      <c r="L410" s="7720"/>
      <c r="M410" s="7714"/>
      <c r="N410" s="7721"/>
      <c r="O410" s="7714"/>
      <c r="P410" s="7752"/>
      <c r="Q410" s="7752"/>
      <c r="R410" s="7863"/>
      <c r="S410" s="7990"/>
      <c r="T410" s="7649"/>
      <c r="U410" s="7996"/>
      <c r="V410" s="7779"/>
      <c r="W410" s="7714"/>
      <c r="X410" s="7780"/>
      <c r="Y410" s="7784"/>
      <c r="Z410" s="7717"/>
      <c r="AA410" s="7919"/>
      <c r="AB410" s="7722"/>
      <c r="AC410" s="7746"/>
      <c r="AD410" s="7720"/>
      <c r="AE410" s="7717"/>
      <c r="AF410" s="7721"/>
      <c r="AG410" s="7721"/>
      <c r="AH410" s="7722"/>
      <c r="AI410" s="7722"/>
      <c r="AJ410" s="7714"/>
      <c r="AK410" s="8139"/>
    </row>
    <row r="411" spans="2:37">
      <c r="B411" s="7712"/>
      <c r="C411" s="7758"/>
      <c r="D411" s="7779"/>
      <c r="E411" s="7714"/>
      <c r="F411" s="7780"/>
      <c r="G411" s="7784"/>
      <c r="H411" s="7717"/>
      <c r="I411" s="7717"/>
      <c r="J411" s="7722"/>
      <c r="K411" s="7719"/>
      <c r="L411" s="7720"/>
      <c r="M411" s="7717"/>
      <c r="N411" s="7721"/>
      <c r="O411" s="7878"/>
      <c r="P411" s="7756"/>
      <c r="Q411" s="7762"/>
      <c r="R411" s="7863"/>
      <c r="S411" s="7990"/>
      <c r="T411" s="7649"/>
      <c r="U411" s="7996"/>
      <c r="V411" s="7779"/>
      <c r="W411" s="7714"/>
      <c r="X411" s="7780"/>
      <c r="Y411" s="7862"/>
      <c r="Z411" s="7717"/>
      <c r="AA411" s="7919"/>
      <c r="AB411" s="7722"/>
      <c r="AC411" s="7746"/>
      <c r="AD411" s="7720"/>
      <c r="AE411" s="7717"/>
      <c r="AF411" s="7721"/>
      <c r="AG411" s="7721"/>
      <c r="AH411" s="7722"/>
      <c r="AI411" s="7722"/>
      <c r="AJ411" s="7863"/>
      <c r="AK411" s="8139"/>
    </row>
    <row r="412" spans="2:37">
      <c r="B412" s="7712"/>
      <c r="C412" s="7758"/>
      <c r="D412" s="7779"/>
      <c r="E412" s="7714"/>
      <c r="F412" s="7780"/>
      <c r="G412" s="7819"/>
      <c r="H412" s="7717"/>
      <c r="I412" s="7717"/>
      <c r="J412" s="7722"/>
      <c r="K412" s="7719"/>
      <c r="L412" s="7720"/>
      <c r="M412" s="7717"/>
      <c r="N412" s="7721"/>
      <c r="O412" s="7878"/>
      <c r="P412" s="7756"/>
      <c r="Q412" s="7762"/>
      <c r="R412" s="7863"/>
      <c r="S412" s="7990"/>
      <c r="T412" s="7649"/>
      <c r="U412" s="7996"/>
      <c r="V412" s="7779"/>
      <c r="W412" s="7714"/>
      <c r="X412" s="7780"/>
      <c r="Y412" s="7862"/>
      <c r="Z412" s="7717"/>
      <c r="AA412" s="7717"/>
      <c r="AB412" s="7722"/>
      <c r="AC412" s="7719"/>
      <c r="AD412" s="7720"/>
      <c r="AE412" s="7717"/>
      <c r="AF412" s="7721"/>
      <c r="AG412" s="7721"/>
      <c r="AH412" s="7752"/>
      <c r="AI412" s="7722"/>
      <c r="AJ412" s="7863"/>
      <c r="AK412" s="8139"/>
    </row>
    <row r="413" spans="2:37">
      <c r="B413" s="7712"/>
      <c r="C413" s="7733"/>
      <c r="D413" s="7779"/>
      <c r="E413" s="7714"/>
      <c r="F413" s="7780"/>
      <c r="G413" s="7784"/>
      <c r="H413" s="7717"/>
      <c r="I413" s="7717"/>
      <c r="J413" s="7722"/>
      <c r="K413" s="7719"/>
      <c r="L413" s="7720"/>
      <c r="M413" s="7717"/>
      <c r="N413" s="7721"/>
      <c r="O413" s="7721"/>
      <c r="P413" s="7752"/>
      <c r="Q413" s="7722"/>
      <c r="R413" s="7714"/>
      <c r="S413" s="7990"/>
      <c r="T413" s="7649"/>
      <c r="U413" s="7996"/>
      <c r="V413" s="7779"/>
      <c r="W413" s="7714"/>
      <c r="X413" s="7780"/>
      <c r="Y413" s="7862"/>
      <c r="Z413" s="7717"/>
      <c r="AA413" s="7717"/>
      <c r="AB413" s="7722"/>
      <c r="AC413" s="7746"/>
      <c r="AD413" s="7720"/>
      <c r="AE413" s="7717"/>
      <c r="AF413" s="7721"/>
      <c r="AG413" s="7721"/>
      <c r="AH413" s="7722"/>
      <c r="AI413" s="7722"/>
      <c r="AJ413" s="7714"/>
      <c r="AK413" s="8139"/>
    </row>
    <row r="414" spans="2:37">
      <c r="B414" s="7771"/>
      <c r="C414" s="7799"/>
      <c r="D414" s="7713"/>
      <c r="E414" s="7714"/>
      <c r="F414" s="7780"/>
      <c r="G414" s="7751"/>
      <c r="H414" s="7717"/>
      <c r="I414" s="7717"/>
      <c r="J414" s="7718"/>
      <c r="K414" s="7719"/>
      <c r="L414" s="7720"/>
      <c r="M414" s="7717"/>
      <c r="N414" s="7721"/>
      <c r="O414" s="7717"/>
      <c r="P414" s="7722"/>
      <c r="Q414" s="7722"/>
      <c r="R414" s="7723"/>
      <c r="S414" s="7990"/>
      <c r="T414" s="7649"/>
      <c r="U414" s="7996"/>
      <c r="V414" s="7779"/>
      <c r="W414" s="7714"/>
      <c r="X414" s="7780"/>
      <c r="Y414" s="7862"/>
      <c r="Z414" s="7717"/>
      <c r="AA414" s="7717"/>
      <c r="AB414" s="7722"/>
      <c r="AC414" s="7719"/>
      <c r="AD414" s="7720"/>
      <c r="AE414" s="7717"/>
      <c r="AF414" s="7721"/>
      <c r="AG414" s="7721"/>
      <c r="AH414" s="7752"/>
      <c r="AI414" s="7722"/>
      <c r="AJ414" s="7863"/>
      <c r="AK414" s="8168"/>
    </row>
    <row r="415" spans="2:37">
      <c r="B415" s="7951"/>
      <c r="C415" s="8144"/>
      <c r="D415" s="7709"/>
      <c r="E415" s="7673"/>
      <c r="F415" s="7707"/>
      <c r="G415" s="7962"/>
      <c r="H415" s="7671"/>
      <c r="I415" s="7671"/>
      <c r="J415" s="7732"/>
      <c r="K415" s="7678"/>
      <c r="L415" s="7679"/>
      <c r="M415" s="7671"/>
      <c r="N415" s="7680"/>
      <c r="O415" s="7671"/>
      <c r="P415" s="7681"/>
      <c r="Q415" s="7681"/>
      <c r="R415" s="7682"/>
      <c r="S415" s="7683"/>
      <c r="T415" s="7649"/>
      <c r="U415" s="7996"/>
      <c r="V415" s="7779"/>
      <c r="W415" s="7714"/>
      <c r="X415" s="7780"/>
      <c r="Y415" s="7862"/>
      <c r="Z415" s="7717"/>
      <c r="AA415" s="7717"/>
      <c r="AB415" s="7722"/>
      <c r="AC415" s="7719"/>
      <c r="AD415" s="7720"/>
      <c r="AE415" s="7717"/>
      <c r="AF415" s="7721"/>
      <c r="AG415" s="7721"/>
      <c r="AH415" s="7722"/>
      <c r="AI415" s="7722"/>
      <c r="AJ415" s="7714"/>
      <c r="AK415" s="8168"/>
    </row>
    <row r="416" spans="2:37">
      <c r="B416" s="7764"/>
      <c r="C416" s="7765"/>
      <c r="D416" s="7765"/>
      <c r="E416" s="7765"/>
      <c r="F416" s="7765"/>
      <c r="G416" s="7765"/>
      <c r="H416" s="7765"/>
      <c r="I416" s="7765"/>
      <c r="J416" s="8137"/>
      <c r="K416" s="7765"/>
      <c r="L416" s="7886"/>
      <c r="M416" s="7765"/>
      <c r="N416" s="7765"/>
      <c r="O416" s="7765"/>
      <c r="P416" s="8137"/>
      <c r="Q416" s="8137"/>
      <c r="R416" s="7765"/>
      <c r="S416" s="7683"/>
      <c r="T416" s="7649"/>
      <c r="U416" s="7996"/>
      <c r="V416" s="7779"/>
      <c r="W416" s="7714"/>
      <c r="X416" s="7780"/>
      <c r="Y416" s="7862"/>
      <c r="Z416" s="7717"/>
      <c r="AA416" s="7717"/>
      <c r="AB416" s="7722"/>
      <c r="AC416" s="7719"/>
      <c r="AD416" s="7720"/>
      <c r="AE416" s="7717"/>
      <c r="AF416" s="7721"/>
      <c r="AG416" s="7721"/>
      <c r="AH416" s="7752"/>
      <c r="AI416" s="7722"/>
      <c r="AJ416" s="7863"/>
      <c r="AK416" s="8139"/>
    </row>
    <row r="417" spans="2:37" ht="15" thickBot="1">
      <c r="B417" s="7772"/>
      <c r="C417" s="7773"/>
      <c r="D417" s="7773"/>
      <c r="E417" s="7773"/>
      <c r="F417" s="7773"/>
      <c r="G417" s="7773"/>
      <c r="H417" s="7773"/>
      <c r="I417" s="7773"/>
      <c r="J417" s="7773"/>
      <c r="K417" s="7773"/>
      <c r="L417" s="8254"/>
      <c r="M417" s="7773"/>
      <c r="N417" s="7773"/>
      <c r="O417" s="7773"/>
      <c r="P417" s="8255">
        <f>SUM(P396:P416)</f>
        <v>0</v>
      </c>
      <c r="Q417" s="8255">
        <f>SUM(Q396:Q416)</f>
        <v>0</v>
      </c>
      <c r="R417" s="7773"/>
      <c r="S417" s="8664"/>
      <c r="T417" s="7649"/>
      <c r="U417" s="7996"/>
      <c r="V417" s="7779"/>
      <c r="W417" s="7714"/>
      <c r="X417" s="7780"/>
      <c r="Y417" s="7862"/>
      <c r="Z417" s="7717"/>
      <c r="AA417" s="7717"/>
      <c r="AB417" s="7722"/>
      <c r="AC417" s="7719"/>
      <c r="AD417" s="7720"/>
      <c r="AE417" s="7717"/>
      <c r="AF417" s="7721"/>
      <c r="AG417" s="7721"/>
      <c r="AH417" s="7752"/>
      <c r="AI417" s="7722"/>
      <c r="AJ417" s="7863"/>
      <c r="AK417" s="7873"/>
    </row>
    <row r="418" spans="2:37">
      <c r="B418" s="7782"/>
      <c r="C418" s="7782"/>
      <c r="D418" s="7782"/>
      <c r="E418" s="7782"/>
      <c r="F418" s="7782"/>
      <c r="G418" s="7782"/>
      <c r="H418" s="7782"/>
      <c r="I418" s="7782"/>
      <c r="J418" s="7782"/>
      <c r="K418" s="7782"/>
      <c r="L418" s="7782"/>
      <c r="M418" s="7782"/>
      <c r="N418" s="7782"/>
      <c r="O418" s="7782"/>
      <c r="P418" s="7782"/>
      <c r="Q418" s="7782"/>
      <c r="R418" s="7782"/>
      <c r="S418" s="7839"/>
      <c r="T418" s="7649"/>
      <c r="U418" s="7996"/>
      <c r="V418" s="7779"/>
      <c r="W418" s="7714"/>
      <c r="X418" s="7780"/>
      <c r="Y418" s="7862"/>
      <c r="Z418" s="7717"/>
      <c r="AA418" s="7717"/>
      <c r="AB418" s="7722"/>
      <c r="AC418" s="7719"/>
      <c r="AD418" s="7720"/>
      <c r="AE418" s="7717"/>
      <c r="AF418" s="7721"/>
      <c r="AG418" s="7721"/>
      <c r="AH418" s="7752"/>
      <c r="AI418" s="7722"/>
      <c r="AJ418" s="7863"/>
      <c r="AK418" s="8139"/>
    </row>
    <row r="419" spans="2:37">
      <c r="B419" s="7653"/>
      <c r="C419" s="7653"/>
      <c r="D419" s="7650"/>
      <c r="E419" s="7650"/>
      <c r="F419" s="7650"/>
      <c r="G419" s="7650"/>
      <c r="H419" s="7650"/>
      <c r="I419" s="7650"/>
      <c r="J419" s="7650"/>
      <c r="K419" s="7650"/>
      <c r="L419" s="7650"/>
      <c r="M419" s="7650"/>
      <c r="N419" s="7650"/>
      <c r="O419" s="7650"/>
      <c r="P419" s="7650"/>
      <c r="Q419" s="7650"/>
      <c r="R419" s="7650"/>
      <c r="S419" s="7839"/>
      <c r="T419" s="7649"/>
      <c r="U419" s="7996"/>
      <c r="V419" s="7779"/>
      <c r="W419" s="7714"/>
      <c r="X419" s="7780"/>
      <c r="Y419" s="7862"/>
      <c r="Z419" s="7717"/>
      <c r="AA419" s="7717"/>
      <c r="AB419" s="7722"/>
      <c r="AC419" s="7719"/>
      <c r="AD419" s="7720"/>
      <c r="AE419" s="7717"/>
      <c r="AF419" s="7721"/>
      <c r="AG419" s="7721"/>
      <c r="AH419" s="7752"/>
      <c r="AI419" s="7722"/>
      <c r="AJ419" s="7863"/>
      <c r="AK419" s="7949"/>
    </row>
    <row r="420" spans="2:37">
      <c r="B420" s="7839"/>
      <c r="C420" s="7839"/>
      <c r="D420" s="7839"/>
      <c r="E420" s="7839"/>
      <c r="F420" s="7839"/>
      <c r="G420" s="7839"/>
      <c r="H420" s="7839"/>
      <c r="I420" s="7839"/>
      <c r="J420" s="7839"/>
      <c r="K420" s="7839"/>
      <c r="L420" s="7839"/>
      <c r="M420" s="7839"/>
      <c r="N420" s="7839"/>
      <c r="O420" s="7839"/>
      <c r="P420" s="7839"/>
      <c r="Q420" s="7839"/>
      <c r="R420" s="7839"/>
      <c r="S420" s="7684"/>
      <c r="T420" s="7649"/>
      <c r="U420" s="7996"/>
      <c r="V420" s="7779"/>
      <c r="W420" s="7714"/>
      <c r="X420" s="7780"/>
      <c r="Y420" s="7862"/>
      <c r="Z420" s="7717"/>
      <c r="AA420" s="7717"/>
      <c r="AB420" s="7722"/>
      <c r="AC420" s="7719"/>
      <c r="AD420" s="7720"/>
      <c r="AE420" s="7717"/>
      <c r="AF420" s="7721"/>
      <c r="AG420" s="7721"/>
      <c r="AH420" s="7752"/>
      <c r="AI420" s="7722"/>
      <c r="AJ420" s="7714"/>
      <c r="AK420" s="8039"/>
    </row>
    <row r="421" spans="2:37">
      <c r="B421" s="7839"/>
      <c r="C421" s="7839"/>
      <c r="D421" s="7839"/>
      <c r="E421" s="7839"/>
      <c r="F421" s="7839"/>
      <c r="G421" s="7839"/>
      <c r="H421" s="7839"/>
      <c r="I421" s="7839"/>
      <c r="J421" s="7839"/>
      <c r="K421" s="7839"/>
      <c r="L421" s="7839"/>
      <c r="M421" s="7839"/>
      <c r="N421" s="7839"/>
      <c r="O421" s="7839"/>
      <c r="P421" s="7839"/>
      <c r="Q421" s="7839"/>
      <c r="R421" s="7839"/>
      <c r="S421" s="7684"/>
      <c r="T421" s="7649"/>
      <c r="U421" s="8002"/>
      <c r="V421" s="7706"/>
      <c r="W421" s="7673"/>
      <c r="X421" s="7707"/>
      <c r="Y421" s="7680"/>
      <c r="Z421" s="7671"/>
      <c r="AA421" s="7671"/>
      <c r="AB421" s="7681"/>
      <c r="AC421" s="7678"/>
      <c r="AD421" s="7679"/>
      <c r="AE421" s="7671"/>
      <c r="AF421" s="7680"/>
      <c r="AG421" s="7680"/>
      <c r="AH421" s="7727"/>
      <c r="AI421" s="7681"/>
      <c r="AJ421" s="7963"/>
      <c r="AK421" s="8039"/>
    </row>
    <row r="422" spans="2:37">
      <c r="B422" s="7839"/>
      <c r="C422" s="7839"/>
      <c r="D422" s="7839"/>
      <c r="E422" s="7839"/>
      <c r="F422" s="7839"/>
      <c r="G422" s="7839"/>
      <c r="H422" s="7839"/>
      <c r="I422" s="7839"/>
      <c r="J422" s="7839"/>
      <c r="K422" s="7839"/>
      <c r="L422" s="7839"/>
      <c r="M422" s="7839"/>
      <c r="N422" s="7839"/>
      <c r="O422" s="7839"/>
      <c r="P422" s="7839"/>
      <c r="Q422" s="7839"/>
      <c r="R422" s="7839"/>
      <c r="S422" s="7684"/>
      <c r="T422" s="7649"/>
      <c r="U422" s="8002"/>
      <c r="V422" s="7706"/>
      <c r="W422" s="7673"/>
      <c r="X422" s="7707"/>
      <c r="Y422" s="7680"/>
      <c r="Z422" s="7671"/>
      <c r="AA422" s="7671"/>
      <c r="AB422" s="7681"/>
      <c r="AC422" s="7678"/>
      <c r="AD422" s="7679"/>
      <c r="AE422" s="7671"/>
      <c r="AF422" s="7680"/>
      <c r="AG422" s="7680"/>
      <c r="AH422" s="7727"/>
      <c r="AI422" s="7681"/>
      <c r="AJ422" s="7673"/>
      <c r="AK422" s="8039"/>
    </row>
    <row r="423" spans="2:37">
      <c r="B423" s="7852"/>
      <c r="C423" s="7855"/>
      <c r="D423" s="8259"/>
      <c r="E423" s="7852"/>
      <c r="F423" s="8058"/>
      <c r="G423" s="8260"/>
      <c r="H423" s="7855"/>
      <c r="I423" s="8259"/>
      <c r="J423" s="7860"/>
      <c r="K423" s="7857"/>
      <c r="L423" s="7858"/>
      <c r="M423" s="7852"/>
      <c r="N423" s="7861"/>
      <c r="O423" s="7859"/>
      <c r="P423" s="8237"/>
      <c r="Q423" s="8237"/>
      <c r="R423" s="7852"/>
      <c r="S423" s="7684"/>
      <c r="T423" s="7649"/>
      <c r="U423" s="7996"/>
      <c r="V423" s="7799"/>
      <c r="W423" s="7714"/>
      <c r="X423" s="7715"/>
      <c r="Y423" s="7751"/>
      <c r="Z423" s="7714"/>
      <c r="AA423" s="7714"/>
      <c r="AB423" s="7718"/>
      <c r="AC423" s="7746"/>
      <c r="AD423" s="7747"/>
      <c r="AE423" s="7714"/>
      <c r="AF423" s="7723"/>
      <c r="AG423" s="7723"/>
      <c r="AH423" s="7752"/>
      <c r="AI423" s="7752"/>
      <c r="AJ423" s="7863"/>
      <c r="AK423" s="8039"/>
    </row>
    <row r="424" spans="2:37">
      <c r="B424" s="7852"/>
      <c r="C424" s="7855"/>
      <c r="D424" s="8057"/>
      <c r="E424" s="7852"/>
      <c r="F424" s="7853"/>
      <c r="G424" s="8261"/>
      <c r="H424" s="7855"/>
      <c r="I424" s="7855"/>
      <c r="J424" s="7860"/>
      <c r="K424" s="7857"/>
      <c r="L424" s="7858"/>
      <c r="M424" s="7855"/>
      <c r="N424" s="7859"/>
      <c r="O424" s="7859"/>
      <c r="P424" s="7860"/>
      <c r="Q424" s="7860"/>
      <c r="R424" s="7861"/>
      <c r="S424" s="7684"/>
      <c r="T424" s="7649"/>
      <c r="U424" s="8002"/>
      <c r="V424" s="7673"/>
      <c r="W424" s="7673"/>
      <c r="X424" s="7674"/>
      <c r="Y424" s="7673"/>
      <c r="Z424" s="7673"/>
      <c r="AA424" s="7673"/>
      <c r="AB424" s="7732"/>
      <c r="AC424" s="7955"/>
      <c r="AD424" s="8182"/>
      <c r="AE424" s="7673"/>
      <c r="AF424" s="7680"/>
      <c r="AG424" s="7682"/>
      <c r="AH424" s="7727"/>
      <c r="AI424" s="7727"/>
      <c r="AJ424" s="7673"/>
      <c r="AK424" s="8039"/>
    </row>
    <row r="425" spans="2:37">
      <c r="B425" s="7852"/>
      <c r="C425" s="7855"/>
      <c r="D425" s="8057"/>
      <c r="E425" s="7852"/>
      <c r="F425" s="7853"/>
      <c r="G425" s="8261"/>
      <c r="H425" s="7855"/>
      <c r="I425" s="7855"/>
      <c r="J425" s="7860"/>
      <c r="K425" s="7857"/>
      <c r="L425" s="7858"/>
      <c r="M425" s="7855"/>
      <c r="N425" s="7859"/>
      <c r="O425" s="7859"/>
      <c r="P425" s="7860"/>
      <c r="Q425" s="7860"/>
      <c r="R425" s="7861"/>
      <c r="S425" s="7684"/>
      <c r="T425" s="7649"/>
      <c r="U425" s="7996"/>
      <c r="V425" s="7799"/>
      <c r="W425" s="7714"/>
      <c r="X425" s="7715"/>
      <c r="Y425" s="7751"/>
      <c r="Z425" s="7714"/>
      <c r="AA425" s="7714"/>
      <c r="AB425" s="7718"/>
      <c r="AC425" s="7719"/>
      <c r="AD425" s="7720"/>
      <c r="AE425" s="7714"/>
      <c r="AF425" s="7723"/>
      <c r="AG425" s="7723"/>
      <c r="AH425" s="7752"/>
      <c r="AI425" s="7752"/>
      <c r="AJ425" s="7863"/>
      <c r="AK425" s="8039"/>
    </row>
    <row r="426" spans="2:37">
      <c r="B426" s="7852"/>
      <c r="C426" s="7855"/>
      <c r="D426" s="8057"/>
      <c r="E426" s="7852"/>
      <c r="F426" s="8058"/>
      <c r="G426" s="8236"/>
      <c r="H426" s="7855"/>
      <c r="I426" s="8259"/>
      <c r="J426" s="7860"/>
      <c r="K426" s="7857"/>
      <c r="L426" s="7858"/>
      <c r="M426" s="7855"/>
      <c r="N426" s="7859"/>
      <c r="O426" s="7859"/>
      <c r="P426" s="8237"/>
      <c r="Q426" s="7860"/>
      <c r="R426" s="7852"/>
      <c r="S426" s="7684"/>
      <c r="T426" s="7649"/>
      <c r="U426" s="7996"/>
      <c r="V426" s="7714"/>
      <c r="W426" s="7714"/>
      <c r="X426" s="7715"/>
      <c r="Y426" s="7751"/>
      <c r="Z426" s="7714"/>
      <c r="AA426" s="7714"/>
      <c r="AB426" s="7718"/>
      <c r="AC426" s="7719"/>
      <c r="AD426" s="7720"/>
      <c r="AE426" s="7714"/>
      <c r="AF426" s="7721"/>
      <c r="AG426" s="7714"/>
      <c r="AH426" s="7752"/>
      <c r="AI426" s="7752"/>
      <c r="AJ426" s="7863"/>
      <c r="AK426" s="8039"/>
    </row>
    <row r="427" spans="2:37">
      <c r="B427" s="7852"/>
      <c r="C427" s="7855"/>
      <c r="D427" s="8057"/>
      <c r="E427" s="7852"/>
      <c r="F427" s="8058"/>
      <c r="G427" s="8260"/>
      <c r="H427" s="7855"/>
      <c r="I427" s="7855"/>
      <c r="J427" s="7860"/>
      <c r="K427" s="7857"/>
      <c r="L427" s="7858"/>
      <c r="M427" s="7855"/>
      <c r="N427" s="7859"/>
      <c r="O427" s="7859"/>
      <c r="P427" s="8237"/>
      <c r="Q427" s="7860"/>
      <c r="R427" s="7852"/>
      <c r="S427" s="7852"/>
      <c r="T427" s="7649"/>
      <c r="U427" s="7996"/>
      <c r="V427" s="7714"/>
      <c r="W427" s="7714"/>
      <c r="X427" s="7715"/>
      <c r="Y427" s="7751"/>
      <c r="Z427" s="7714"/>
      <c r="AA427" s="7714"/>
      <c r="AB427" s="7718"/>
      <c r="AC427" s="7719"/>
      <c r="AD427" s="7720"/>
      <c r="AE427" s="7714"/>
      <c r="AF427" s="7723"/>
      <c r="AG427" s="7723"/>
      <c r="AH427" s="7752"/>
      <c r="AI427" s="7752"/>
      <c r="AJ427" s="7863"/>
      <c r="AK427" s="8039"/>
    </row>
    <row r="428" spans="2:37">
      <c r="B428" s="7852"/>
      <c r="C428" s="7855"/>
      <c r="D428" s="8057"/>
      <c r="E428" s="7852"/>
      <c r="F428" s="8058"/>
      <c r="G428" s="8260"/>
      <c r="H428" s="7855"/>
      <c r="I428" s="7855"/>
      <c r="J428" s="7860"/>
      <c r="K428" s="7857"/>
      <c r="L428" s="7858"/>
      <c r="M428" s="7855"/>
      <c r="N428" s="7859"/>
      <c r="O428" s="7859"/>
      <c r="P428" s="8237"/>
      <c r="Q428" s="7860"/>
      <c r="R428" s="7852"/>
      <c r="S428" s="7852"/>
      <c r="T428" s="7649"/>
      <c r="U428" s="7996"/>
      <c r="V428" s="7799"/>
      <c r="W428" s="7714"/>
      <c r="X428" s="7715"/>
      <c r="Y428" s="7751"/>
      <c r="Z428" s="7714"/>
      <c r="AA428" s="7714"/>
      <c r="AB428" s="7718"/>
      <c r="AC428" s="7719"/>
      <c r="AD428" s="7720"/>
      <c r="AE428" s="8149"/>
      <c r="AF428" s="7723"/>
      <c r="AG428" s="7723"/>
      <c r="AH428" s="7752"/>
      <c r="AI428" s="7752"/>
      <c r="AJ428" s="7863"/>
      <c r="AK428" s="8039"/>
    </row>
    <row r="429" spans="2:37">
      <c r="B429" s="7730"/>
      <c r="C429" s="7845"/>
      <c r="D429" s="7845"/>
      <c r="E429" s="7845"/>
      <c r="F429" s="7876"/>
      <c r="G429" s="8192"/>
      <c r="H429" s="7845"/>
      <c r="I429" s="7845"/>
      <c r="J429" s="7850"/>
      <c r="K429" s="7847"/>
      <c r="L429" s="7848"/>
      <c r="M429" s="7730"/>
      <c r="N429" s="7849"/>
      <c r="O429" s="7849"/>
      <c r="P429" s="7850"/>
      <c r="Q429" s="7850"/>
      <c r="R429" s="8102"/>
      <c r="S429" s="7852"/>
      <c r="T429" s="7649"/>
      <c r="U429" s="7996"/>
      <c r="V429" s="7799"/>
      <c r="W429" s="7714"/>
      <c r="X429" s="7715"/>
      <c r="Y429" s="7751"/>
      <c r="Z429" s="7714"/>
      <c r="AA429" s="7714"/>
      <c r="AB429" s="7718"/>
      <c r="AC429" s="7719"/>
      <c r="AD429" s="7720"/>
      <c r="AE429" s="8149"/>
      <c r="AF429" s="7723"/>
      <c r="AG429" s="7723"/>
      <c r="AH429" s="7752"/>
      <c r="AI429" s="7752"/>
      <c r="AJ429" s="7863"/>
      <c r="AK429" s="8039"/>
    </row>
    <row r="430" spans="2:37">
      <c r="B430" s="7730"/>
      <c r="C430" s="7845"/>
      <c r="D430" s="7845"/>
      <c r="E430" s="7845"/>
      <c r="F430" s="7876"/>
      <c r="G430" s="8192"/>
      <c r="H430" s="7845"/>
      <c r="I430" s="7845"/>
      <c r="J430" s="7850"/>
      <c r="K430" s="7847"/>
      <c r="L430" s="7848"/>
      <c r="M430" s="7730"/>
      <c r="N430" s="7849"/>
      <c r="O430" s="7849"/>
      <c r="P430" s="7850"/>
      <c r="Q430" s="7850"/>
      <c r="R430" s="8102"/>
      <c r="S430" s="7730"/>
      <c r="T430" s="7649"/>
      <c r="U430" s="7996"/>
      <c r="V430" s="7714"/>
      <c r="W430" s="7714"/>
      <c r="X430" s="7715"/>
      <c r="Y430" s="7751"/>
      <c r="Z430" s="7714"/>
      <c r="AA430" s="7714"/>
      <c r="AB430" s="7718"/>
      <c r="AC430" s="7719"/>
      <c r="AD430" s="7720"/>
      <c r="AE430" s="7714"/>
      <c r="AF430" s="7721"/>
      <c r="AG430" s="7714"/>
      <c r="AH430" s="7752"/>
      <c r="AI430" s="7752"/>
      <c r="AJ430" s="7863"/>
      <c r="AK430" s="8039"/>
    </row>
    <row r="431" spans="2:37" ht="15" thickBot="1">
      <c r="B431" s="7852"/>
      <c r="C431" s="7855"/>
      <c r="D431" s="7855"/>
      <c r="E431" s="7855"/>
      <c r="F431" s="8058"/>
      <c r="G431" s="7981"/>
      <c r="H431" s="7855"/>
      <c r="I431" s="7855"/>
      <c r="J431" s="7860"/>
      <c r="K431" s="7857"/>
      <c r="L431" s="7858"/>
      <c r="M431" s="7852"/>
      <c r="N431" s="7859"/>
      <c r="O431" s="7859"/>
      <c r="P431" s="7860"/>
      <c r="Q431" s="7860"/>
      <c r="R431" s="7982"/>
      <c r="S431" s="7730"/>
      <c r="T431" s="7649"/>
      <c r="U431" s="8090"/>
      <c r="V431" s="7825"/>
      <c r="W431" s="7825"/>
      <c r="X431" s="7826"/>
      <c r="Y431" s="7827"/>
      <c r="Z431" s="7825"/>
      <c r="AA431" s="7825"/>
      <c r="AB431" s="7829"/>
      <c r="AC431" s="7830"/>
      <c r="AD431" s="8189"/>
      <c r="AE431" s="7825"/>
      <c r="AF431" s="7833"/>
      <c r="AG431" s="7833"/>
      <c r="AH431" s="8190"/>
      <c r="AI431" s="8190"/>
      <c r="AJ431" s="8191"/>
      <c r="AK431" s="8006"/>
    </row>
    <row r="432" spans="2:37">
      <c r="B432" s="7730"/>
      <c r="C432" s="7730"/>
      <c r="D432" s="7843"/>
      <c r="E432" s="7730"/>
      <c r="F432" s="7844"/>
      <c r="G432" s="8268"/>
      <c r="H432" s="7845"/>
      <c r="I432" s="7845"/>
      <c r="J432" s="7846"/>
      <c r="K432" s="7847"/>
      <c r="L432" s="7848"/>
      <c r="M432" s="7845"/>
      <c r="N432" s="7849"/>
      <c r="O432" s="7845"/>
      <c r="P432" s="7850"/>
      <c r="Q432" s="7850"/>
      <c r="R432" s="7851"/>
      <c r="S432" s="7730"/>
      <c r="T432" s="7649"/>
      <c r="U432" s="7845"/>
      <c r="V432" s="7730"/>
      <c r="W432" s="7730"/>
      <c r="X432" s="7844"/>
      <c r="Y432" s="7877"/>
      <c r="Z432" s="7730"/>
      <c r="AA432" s="7730"/>
      <c r="AB432" s="7846"/>
      <c r="AC432" s="7847"/>
      <c r="AD432" s="7848"/>
      <c r="AE432" s="7730"/>
      <c r="AF432" s="7851"/>
      <c r="AG432" s="7851"/>
      <c r="AH432" s="8101"/>
      <c r="AI432" s="8101"/>
      <c r="AJ432" s="7730"/>
      <c r="AK432" s="7649"/>
    </row>
    <row r="433" spans="2:37">
      <c r="B433" s="7730"/>
      <c r="C433" s="7730"/>
      <c r="D433" s="7843"/>
      <c r="E433" s="7730"/>
      <c r="F433" s="7844"/>
      <c r="G433" s="8268"/>
      <c r="H433" s="7845"/>
      <c r="I433" s="7845"/>
      <c r="J433" s="7846"/>
      <c r="K433" s="7847"/>
      <c r="L433" s="7848"/>
      <c r="M433" s="7845"/>
      <c r="N433" s="7849"/>
      <c r="O433" s="7845"/>
      <c r="P433" s="7850"/>
      <c r="Q433" s="7850"/>
      <c r="R433" s="7851"/>
      <c r="S433" s="7684"/>
      <c r="T433" s="7649"/>
      <c r="U433" s="7845"/>
      <c r="V433" s="7730"/>
      <c r="W433" s="7730"/>
      <c r="X433" s="7844"/>
      <c r="Y433" s="7877"/>
      <c r="Z433" s="7730"/>
      <c r="AA433" s="7730"/>
      <c r="AB433" s="7846"/>
      <c r="AC433" s="7847"/>
      <c r="AD433" s="7848"/>
      <c r="AE433" s="7730"/>
      <c r="AF433" s="7851"/>
      <c r="AG433" s="7851"/>
      <c r="AH433" s="8101"/>
      <c r="AI433" s="8101"/>
      <c r="AJ433" s="7730"/>
      <c r="AK433" s="7649"/>
    </row>
    <row r="434" spans="2:37" ht="18" thickBot="1">
      <c r="B434" s="7730"/>
      <c r="C434" s="7845"/>
      <c r="D434" s="8068"/>
      <c r="E434" s="7730"/>
      <c r="F434" s="7876"/>
      <c r="G434" s="8069"/>
      <c r="H434" s="7845"/>
      <c r="I434" s="7845"/>
      <c r="J434" s="7850"/>
      <c r="K434" s="7847"/>
      <c r="L434" s="8100"/>
      <c r="M434" s="7845"/>
      <c r="N434" s="7849"/>
      <c r="O434" s="7845"/>
      <c r="P434" s="7850"/>
      <c r="Q434" s="7850"/>
      <c r="R434" s="7851"/>
      <c r="S434" s="7730"/>
      <c r="T434" s="7649"/>
      <c r="U434" s="8330" t="s">
        <v>1668</v>
      </c>
      <c r="V434" s="7730"/>
      <c r="W434" s="7730"/>
      <c r="X434" s="7844"/>
      <c r="Y434" s="7877"/>
      <c r="Z434" s="7730"/>
      <c r="AA434" s="7730"/>
      <c r="AB434" s="7846"/>
      <c r="AC434" s="7847"/>
      <c r="AD434" s="7848"/>
      <c r="AE434" s="8193"/>
      <c r="AF434" s="7851"/>
      <c r="AG434" s="7851"/>
      <c r="AH434" s="8101"/>
      <c r="AI434" s="8101"/>
      <c r="AJ434" s="7730"/>
      <c r="AK434" s="7649"/>
    </row>
    <row r="435" spans="2:37">
      <c r="B435" s="7730"/>
      <c r="C435" s="7845"/>
      <c r="D435" s="7730"/>
      <c r="E435" s="7730"/>
      <c r="F435" s="7844"/>
      <c r="G435" s="7877"/>
      <c r="H435" s="7730"/>
      <c r="I435" s="7730"/>
      <c r="J435" s="7846"/>
      <c r="K435" s="7847"/>
      <c r="L435" s="7848"/>
      <c r="M435" s="8193"/>
      <c r="N435" s="7851"/>
      <c r="O435" s="7851"/>
      <c r="P435" s="8101"/>
      <c r="Q435" s="8101"/>
      <c r="R435" s="7730"/>
      <c r="S435" s="7684"/>
      <c r="T435" s="7649"/>
      <c r="U435" s="7656"/>
      <c r="V435" s="7661"/>
      <c r="W435" s="7662" t="s">
        <v>14</v>
      </c>
      <c r="X435" s="7662" t="s">
        <v>12</v>
      </c>
      <c r="Y435" s="7662"/>
      <c r="Z435" s="7662"/>
      <c r="AA435" s="7662"/>
      <c r="AB435" s="7662" t="s">
        <v>15</v>
      </c>
      <c r="AC435" s="7662" t="s">
        <v>12</v>
      </c>
      <c r="AD435" s="7662" t="s">
        <v>12</v>
      </c>
      <c r="AE435" s="7662"/>
      <c r="AF435" s="7662"/>
      <c r="AG435" s="7662"/>
      <c r="AH435" s="7662"/>
      <c r="AI435" s="7662" t="s">
        <v>0</v>
      </c>
      <c r="AJ435" s="7663"/>
      <c r="AK435" s="7664"/>
    </row>
    <row r="436" spans="2:37">
      <c r="B436" s="7730"/>
      <c r="C436" s="7845"/>
      <c r="D436" s="7730"/>
      <c r="E436" s="7730"/>
      <c r="F436" s="7844"/>
      <c r="G436" s="7877"/>
      <c r="H436" s="7730"/>
      <c r="I436" s="7730"/>
      <c r="J436" s="7846"/>
      <c r="K436" s="7847"/>
      <c r="L436" s="7848"/>
      <c r="M436" s="7730"/>
      <c r="N436" s="7851"/>
      <c r="O436" s="7851"/>
      <c r="P436" s="8101"/>
      <c r="Q436" s="8101"/>
      <c r="R436" s="7730"/>
      <c r="S436" s="7782"/>
      <c r="T436" s="7649"/>
      <c r="U436" s="7660" t="s">
        <v>4</v>
      </c>
      <c r="V436" s="7666" t="s">
        <v>18</v>
      </c>
      <c r="W436" s="7667" t="s">
        <v>19</v>
      </c>
      <c r="X436" s="7667" t="s">
        <v>19</v>
      </c>
      <c r="Y436" s="7667" t="s">
        <v>20</v>
      </c>
      <c r="Z436" s="7667" t="s">
        <v>21</v>
      </c>
      <c r="AA436" s="7667" t="s">
        <v>1559</v>
      </c>
      <c r="AB436" s="7667" t="s">
        <v>22</v>
      </c>
      <c r="AC436" s="7667" t="s">
        <v>23</v>
      </c>
      <c r="AD436" s="7667" t="s">
        <v>23</v>
      </c>
      <c r="AE436" s="7667" t="s">
        <v>24</v>
      </c>
      <c r="AF436" s="7667" t="s">
        <v>20</v>
      </c>
      <c r="AG436" s="7667" t="s">
        <v>25</v>
      </c>
      <c r="AH436" s="7667" t="s">
        <v>0</v>
      </c>
      <c r="AI436" s="7667" t="s">
        <v>1363</v>
      </c>
      <c r="AJ436" s="7668" t="s">
        <v>1388</v>
      </c>
      <c r="AK436" s="7669" t="s">
        <v>26</v>
      </c>
    </row>
    <row r="437" spans="2:37" ht="15" thickBot="1">
      <c r="B437" s="7730"/>
      <c r="C437" s="7845"/>
      <c r="D437" s="7730"/>
      <c r="E437" s="7730"/>
      <c r="F437" s="7844"/>
      <c r="G437" s="7877"/>
      <c r="H437" s="7730"/>
      <c r="I437" s="7730"/>
      <c r="J437" s="7846"/>
      <c r="K437" s="7847"/>
      <c r="L437" s="7848"/>
      <c r="M437" s="7730"/>
      <c r="N437" s="7849"/>
      <c r="O437" s="7730"/>
      <c r="P437" s="8101"/>
      <c r="Q437" s="8101"/>
      <c r="R437" s="7730"/>
      <c r="S437" s="7650"/>
      <c r="T437" s="7649"/>
      <c r="U437" s="7665"/>
      <c r="V437" s="7685"/>
      <c r="W437" s="7686" t="s">
        <v>3</v>
      </c>
      <c r="X437" s="7686" t="s">
        <v>18</v>
      </c>
      <c r="Y437" s="7686"/>
      <c r="Z437" s="7686"/>
      <c r="AA437" s="7686"/>
      <c r="AB437" s="7686" t="s">
        <v>21</v>
      </c>
      <c r="AC437" s="7686" t="s">
        <v>27</v>
      </c>
      <c r="AD437" s="7686" t="s">
        <v>28</v>
      </c>
      <c r="AE437" s="7686"/>
      <c r="AF437" s="7686"/>
      <c r="AG437" s="7686"/>
      <c r="AH437" s="7686"/>
      <c r="AI437" s="7686" t="s">
        <v>11</v>
      </c>
      <c r="AJ437" s="7687"/>
      <c r="AK437" s="7688"/>
    </row>
    <row r="438" spans="2:37">
      <c r="B438" s="7730"/>
      <c r="C438" s="7845"/>
      <c r="D438" s="8068"/>
      <c r="E438" s="7730"/>
      <c r="F438" s="7876"/>
      <c r="G438" s="8069"/>
      <c r="H438" s="7845"/>
      <c r="I438" s="7845"/>
      <c r="J438" s="7850"/>
      <c r="K438" s="7847"/>
      <c r="L438" s="7848"/>
      <c r="M438" s="7845"/>
      <c r="N438" s="7849"/>
      <c r="O438" s="7849"/>
      <c r="P438" s="8101"/>
      <c r="Q438" s="7850"/>
      <c r="R438" s="7730"/>
      <c r="S438" s="7839"/>
      <c r="T438" s="7649"/>
      <c r="U438" s="7801" t="s">
        <v>1531</v>
      </c>
      <c r="V438" s="7803">
        <v>1</v>
      </c>
      <c r="W438" s="7803" t="s">
        <v>796</v>
      </c>
      <c r="X438" s="7804">
        <v>45600</v>
      </c>
      <c r="Y438" s="7924">
        <v>50</v>
      </c>
      <c r="Z438" s="7806" t="s">
        <v>35</v>
      </c>
      <c r="AA438" s="7709">
        <f>(Y438*1000/500)</f>
        <v>100</v>
      </c>
      <c r="AB438" s="7914">
        <v>374</v>
      </c>
      <c r="AC438" s="7808">
        <v>45614</v>
      </c>
      <c r="AD438" s="7809">
        <v>45610</v>
      </c>
      <c r="AE438" s="7803">
        <v>23687</v>
      </c>
      <c r="AF438" s="7812">
        <v>50000</v>
      </c>
      <c r="AG438" s="7896">
        <f>(AF438-Y438*1000)</f>
        <v>0</v>
      </c>
      <c r="AH438" s="7915">
        <f>(AF438*AB438/1000)</f>
        <v>18700</v>
      </c>
      <c r="AI438" s="7915">
        <f>(AH438*0.05)</f>
        <v>935</v>
      </c>
      <c r="AJ438" s="7812">
        <v>5</v>
      </c>
      <c r="AK438" s="8167"/>
    </row>
    <row r="439" spans="2:37">
      <c r="B439" s="7730"/>
      <c r="C439" s="7845"/>
      <c r="D439" s="8068"/>
      <c r="E439" s="7730"/>
      <c r="F439" s="7876"/>
      <c r="G439" s="8271"/>
      <c r="H439" s="7845"/>
      <c r="I439" s="7845"/>
      <c r="J439" s="7850"/>
      <c r="K439" s="7847"/>
      <c r="L439" s="7848"/>
      <c r="M439" s="7845"/>
      <c r="N439" s="7849"/>
      <c r="O439" s="7849"/>
      <c r="P439" s="8101"/>
      <c r="Q439" s="7850"/>
      <c r="R439" s="7730"/>
      <c r="S439" s="7839"/>
      <c r="T439" s="7649"/>
      <c r="U439" s="7996"/>
      <c r="V439" s="7736"/>
      <c r="W439" s="7736"/>
      <c r="X439" s="7745"/>
      <c r="Y439" s="7753"/>
      <c r="Z439" s="7736"/>
      <c r="AA439" s="7736"/>
      <c r="AB439" s="7754"/>
      <c r="AC439" s="7746"/>
      <c r="AD439" s="7747"/>
      <c r="AE439" s="7736"/>
      <c r="AF439" s="7755"/>
      <c r="AG439" s="7755"/>
      <c r="AH439" s="7756"/>
      <c r="AI439" s="7756"/>
      <c r="AJ439" s="7736"/>
      <c r="AK439" s="8168"/>
    </row>
    <row r="440" spans="2:37">
      <c r="B440" s="7730"/>
      <c r="C440" s="7845"/>
      <c r="D440" s="8068"/>
      <c r="E440" s="7730"/>
      <c r="F440" s="7876"/>
      <c r="G440" s="8069"/>
      <c r="H440" s="7845"/>
      <c r="I440" s="7845"/>
      <c r="J440" s="7850"/>
      <c r="K440" s="7847"/>
      <c r="L440" s="7848"/>
      <c r="M440" s="7845"/>
      <c r="N440" s="7849"/>
      <c r="O440" s="7849"/>
      <c r="P440" s="8101"/>
      <c r="Q440" s="7850"/>
      <c r="R440" s="7730"/>
      <c r="S440" s="7839"/>
      <c r="T440" s="7649"/>
      <c r="U440" s="7996"/>
      <c r="V440" s="7714"/>
      <c r="W440" s="7714"/>
      <c r="X440" s="7715"/>
      <c r="Y440" s="7728"/>
      <c r="Z440" s="7714"/>
      <c r="AA440" s="7714"/>
      <c r="AB440" s="7718"/>
      <c r="AC440" s="7746"/>
      <c r="AD440" s="7747"/>
      <c r="AE440" s="7714"/>
      <c r="AF440" s="7721"/>
      <c r="AG440" s="7723"/>
      <c r="AH440" s="7752"/>
      <c r="AI440" s="7752"/>
      <c r="AJ440" s="7714"/>
      <c r="AK440" s="7948"/>
    </row>
    <row r="441" spans="2:37">
      <c r="B441" s="7730"/>
      <c r="C441" s="7730"/>
      <c r="D441" s="7843"/>
      <c r="E441" s="7730"/>
      <c r="F441" s="7876"/>
      <c r="G441" s="7877"/>
      <c r="H441" s="7845"/>
      <c r="I441" s="7845"/>
      <c r="J441" s="7846"/>
      <c r="K441" s="7847"/>
      <c r="L441" s="7848"/>
      <c r="M441" s="7845"/>
      <c r="N441" s="7849"/>
      <c r="O441" s="7845"/>
      <c r="P441" s="7850"/>
      <c r="Q441" s="7850"/>
      <c r="R441" s="7851"/>
      <c r="S441" s="7684"/>
      <c r="T441" s="7649"/>
      <c r="U441" s="7996"/>
      <c r="V441" s="7779"/>
      <c r="W441" s="7714"/>
      <c r="X441" s="7780"/>
      <c r="Y441" s="7784"/>
      <c r="Z441" s="7717"/>
      <c r="AA441" s="7717"/>
      <c r="AB441" s="7722"/>
      <c r="AC441" s="7719"/>
      <c r="AD441" s="7720"/>
      <c r="AE441" s="7717"/>
      <c r="AF441" s="7721"/>
      <c r="AG441" s="7721"/>
      <c r="AH441" s="7752"/>
      <c r="AI441" s="7722"/>
      <c r="AJ441" s="7863"/>
      <c r="AK441" s="7948"/>
    </row>
    <row r="442" spans="2:37">
      <c r="B442" s="7852"/>
      <c r="C442" s="7852"/>
      <c r="D442" s="8259"/>
      <c r="E442" s="7852"/>
      <c r="F442" s="8058"/>
      <c r="G442" s="8272"/>
      <c r="H442" s="7855"/>
      <c r="I442" s="7855"/>
      <c r="J442" s="7856"/>
      <c r="K442" s="7857"/>
      <c r="L442" s="7858"/>
      <c r="M442" s="7855"/>
      <c r="N442" s="7859"/>
      <c r="O442" s="7855"/>
      <c r="P442" s="7860"/>
      <c r="Q442" s="7860"/>
      <c r="R442" s="7861"/>
      <c r="S442" s="7839"/>
      <c r="T442" s="7649"/>
      <c r="U442" s="8002"/>
      <c r="V442" s="7673"/>
      <c r="W442" s="7673"/>
      <c r="X442" s="7674"/>
      <c r="Y442" s="7962"/>
      <c r="Z442" s="7673"/>
      <c r="AA442" s="7673"/>
      <c r="AB442" s="7732"/>
      <c r="AC442" s="7678"/>
      <c r="AD442" s="7679"/>
      <c r="AE442" s="7673"/>
      <c r="AF442" s="7680"/>
      <c r="AG442" s="7673"/>
      <c r="AH442" s="7727"/>
      <c r="AI442" s="7727"/>
      <c r="AJ442" s="7963"/>
      <c r="AK442" s="8039"/>
    </row>
    <row r="443" spans="2:37">
      <c r="B443" s="7684"/>
      <c r="C443" s="7684"/>
      <c r="D443" s="7684"/>
      <c r="E443" s="7684"/>
      <c r="F443" s="7684"/>
      <c r="G443" s="7684"/>
      <c r="H443" s="7684"/>
      <c r="I443" s="7684"/>
      <c r="J443" s="7983"/>
      <c r="K443" s="7684"/>
      <c r="L443" s="7654"/>
      <c r="M443" s="7684"/>
      <c r="N443" s="7684"/>
      <c r="O443" s="7684"/>
      <c r="P443" s="7983"/>
      <c r="Q443" s="7983"/>
      <c r="R443" s="7684"/>
      <c r="S443" s="7839"/>
      <c r="T443" s="7649"/>
      <c r="U443" s="8196"/>
      <c r="V443" s="8197"/>
      <c r="W443" s="8198"/>
      <c r="X443" s="7883"/>
      <c r="Y443" s="8199"/>
      <c r="Z443" s="8198"/>
      <c r="AA443" s="8198"/>
      <c r="AB443" s="8200"/>
      <c r="AC443" s="7884"/>
      <c r="AD443" s="8052"/>
      <c r="AE443" s="8201"/>
      <c r="AF443" s="8053"/>
      <c r="AG443" s="8053"/>
      <c r="AH443" s="8200"/>
      <c r="AI443" s="8200"/>
      <c r="AJ443" s="7743"/>
      <c r="AK443" s="8039"/>
    </row>
    <row r="444" spans="2:37">
      <c r="B444" s="7684"/>
      <c r="C444" s="7684"/>
      <c r="D444" s="7684"/>
      <c r="E444" s="7684"/>
      <c r="F444" s="7684"/>
      <c r="G444" s="7684"/>
      <c r="H444" s="7684"/>
      <c r="I444" s="7684"/>
      <c r="J444" s="7684"/>
      <c r="K444" s="7684"/>
      <c r="L444" s="7654"/>
      <c r="M444" s="7684"/>
      <c r="N444" s="7684"/>
      <c r="O444" s="7684"/>
      <c r="P444" s="7983"/>
      <c r="Q444" s="7983"/>
      <c r="R444" s="7684"/>
      <c r="S444" s="7839"/>
      <c r="T444" s="7649"/>
      <c r="U444" s="8196"/>
      <c r="V444" s="8197"/>
      <c r="W444" s="8198"/>
      <c r="X444" s="7883"/>
      <c r="Y444" s="8199"/>
      <c r="Z444" s="8198"/>
      <c r="AA444" s="8198"/>
      <c r="AB444" s="8200"/>
      <c r="AC444" s="7884"/>
      <c r="AD444" s="8052"/>
      <c r="AE444" s="8201"/>
      <c r="AF444" s="8053"/>
      <c r="AG444" s="8053"/>
      <c r="AH444" s="8200"/>
      <c r="AI444" s="8200"/>
      <c r="AJ444" s="7743"/>
      <c r="AK444" s="8039"/>
    </row>
    <row r="445" spans="2:37">
      <c r="B445" s="7852"/>
      <c r="C445" s="7852"/>
      <c r="D445" s="7855"/>
      <c r="E445" s="7852"/>
      <c r="F445" s="8058"/>
      <c r="G445" s="7981"/>
      <c r="H445" s="7855"/>
      <c r="I445" s="7855"/>
      <c r="J445" s="7860"/>
      <c r="K445" s="7857"/>
      <c r="L445" s="7858"/>
      <c r="M445" s="7852"/>
      <c r="N445" s="7859"/>
      <c r="O445" s="7859"/>
      <c r="P445" s="7860"/>
      <c r="Q445" s="7860"/>
      <c r="R445" s="7982"/>
      <c r="S445" s="7839"/>
      <c r="T445" s="7649"/>
      <c r="U445" s="8196"/>
      <c r="V445" s="8197"/>
      <c r="W445" s="8198"/>
      <c r="X445" s="7883"/>
      <c r="Y445" s="8199"/>
      <c r="Z445" s="8198"/>
      <c r="AA445" s="8198"/>
      <c r="AB445" s="8200"/>
      <c r="AC445" s="7884"/>
      <c r="AD445" s="8052"/>
      <c r="AE445" s="8202"/>
      <c r="AF445" s="8053"/>
      <c r="AG445" s="8053"/>
      <c r="AH445" s="8200"/>
      <c r="AI445" s="8200"/>
      <c r="AJ445" s="7743"/>
      <c r="AK445" s="8039"/>
    </row>
    <row r="446" spans="2:37" ht="15" thickBot="1">
      <c r="B446" s="7852"/>
      <c r="C446" s="7852"/>
      <c r="D446" s="7852"/>
      <c r="E446" s="7852"/>
      <c r="F446" s="8058"/>
      <c r="G446" s="8272"/>
      <c r="H446" s="7855"/>
      <c r="I446" s="7855"/>
      <c r="J446" s="8237"/>
      <c r="K446" s="7857"/>
      <c r="L446" s="7858"/>
      <c r="M446" s="7852"/>
      <c r="N446" s="7861"/>
      <c r="O446" s="7861"/>
      <c r="P446" s="8237"/>
      <c r="Q446" s="8237"/>
      <c r="R446" s="7982"/>
      <c r="S446" s="7839"/>
      <c r="T446" s="7649"/>
      <c r="U446" s="8054"/>
      <c r="V446" s="7973"/>
      <c r="W446" s="7973"/>
      <c r="X446" s="7968"/>
      <c r="Y446" s="8204"/>
      <c r="Z446" s="7973"/>
      <c r="AA446" s="7973"/>
      <c r="AB446" s="8205"/>
      <c r="AC446" s="7971"/>
      <c r="AD446" s="8055"/>
      <c r="AE446" s="7828"/>
      <c r="AF446" s="8056"/>
      <c r="AG446" s="8056"/>
      <c r="AH446" s="8206"/>
      <c r="AI446" s="8206"/>
      <c r="AJ446" s="7777"/>
      <c r="AK446" s="8006"/>
    </row>
    <row r="447" spans="2:37">
      <c r="B447" s="7852"/>
      <c r="C447" s="7855"/>
      <c r="D447" s="7855"/>
      <c r="E447" s="7855"/>
      <c r="F447" s="8058"/>
      <c r="G447" s="7981"/>
      <c r="H447" s="7855"/>
      <c r="I447" s="7855"/>
      <c r="J447" s="7860"/>
      <c r="K447" s="7857"/>
      <c r="L447" s="7858"/>
      <c r="M447" s="7852"/>
      <c r="N447" s="7859"/>
      <c r="O447" s="7859"/>
      <c r="P447" s="7860"/>
      <c r="Q447" s="7860"/>
      <c r="R447" s="7982"/>
      <c r="S447" s="7684"/>
      <c r="T447" s="7649"/>
      <c r="U447" s="7684"/>
      <c r="V447" s="8018"/>
      <c r="W447" s="8018"/>
      <c r="X447" s="8019"/>
      <c r="Y447" s="8019"/>
      <c r="Z447" s="8019"/>
      <c r="AA447" s="8019"/>
      <c r="AB447" s="8019"/>
      <c r="AC447" s="8019"/>
      <c r="AD447" s="8019"/>
      <c r="AE447" s="8019"/>
      <c r="AF447" s="8019"/>
      <c r="AG447" s="8019"/>
      <c r="AH447" s="8019"/>
      <c r="AI447" s="8019"/>
      <c r="AJ447" s="8019"/>
      <c r="AK447" s="8019"/>
    </row>
    <row r="448" spans="2:37">
      <c r="B448" s="7852"/>
      <c r="C448" s="7855"/>
      <c r="D448" s="7855"/>
      <c r="E448" s="7855"/>
      <c r="F448" s="8058"/>
      <c r="G448" s="7981"/>
      <c r="H448" s="7855"/>
      <c r="I448" s="7855"/>
      <c r="J448" s="7860"/>
      <c r="K448" s="7857"/>
      <c r="L448" s="7858"/>
      <c r="M448" s="7852"/>
      <c r="N448" s="7859"/>
      <c r="O448" s="7859"/>
      <c r="P448" s="7860"/>
      <c r="Q448" s="7860"/>
      <c r="R448" s="7982"/>
      <c r="S448" s="7684"/>
      <c r="T448" s="7649"/>
      <c r="U448" s="7684"/>
      <c r="V448" s="8018"/>
      <c r="W448" s="8018"/>
      <c r="X448" s="8019"/>
      <c r="Y448" s="8019"/>
      <c r="Z448" s="8019"/>
      <c r="AA448" s="8019"/>
      <c r="AB448" s="8019"/>
      <c r="AC448" s="8019"/>
      <c r="AD448" s="8019"/>
      <c r="AE448" s="8019"/>
      <c r="AF448" s="8019"/>
      <c r="AG448" s="8019"/>
      <c r="AH448" s="8019"/>
      <c r="AI448" s="8019"/>
      <c r="AJ448" s="8019"/>
      <c r="AK448" s="8019"/>
    </row>
    <row r="449" spans="2:37" ht="18" thickBot="1">
      <c r="B449" s="7684"/>
      <c r="C449" s="7684"/>
      <c r="D449" s="7684"/>
      <c r="E449" s="7684"/>
      <c r="F449" s="7684"/>
      <c r="G449" s="7684"/>
      <c r="H449" s="7684"/>
      <c r="I449" s="7684"/>
      <c r="J449" s="7983"/>
      <c r="K449" s="7684"/>
      <c r="L449" s="7654"/>
      <c r="M449" s="7684"/>
      <c r="N449" s="7684"/>
      <c r="O449" s="7684"/>
      <c r="P449" s="7983"/>
      <c r="Q449" s="7983"/>
      <c r="R449" s="7684"/>
      <c r="S449" s="7684"/>
      <c r="T449" s="7649"/>
      <c r="U449" s="8166" t="s">
        <v>1367</v>
      </c>
      <c r="V449" s="7649"/>
      <c r="W449" s="7649"/>
      <c r="X449" s="7649"/>
      <c r="Y449" s="7655"/>
      <c r="Z449" s="7649"/>
      <c r="AA449" s="7649"/>
      <c r="AB449" s="7649"/>
      <c r="AC449" s="7649"/>
      <c r="AD449" s="7649"/>
      <c r="AE449" s="7649"/>
      <c r="AF449" s="7649"/>
      <c r="AG449" s="7649"/>
      <c r="AH449" s="8019"/>
      <c r="AI449" s="8019"/>
      <c r="AJ449" s="8019"/>
      <c r="AK449" s="8019"/>
    </row>
    <row r="450" spans="2:37">
      <c r="B450" s="7684"/>
      <c r="C450" s="7684"/>
      <c r="D450" s="7684"/>
      <c r="E450" s="7684"/>
      <c r="F450" s="7684"/>
      <c r="G450" s="7684"/>
      <c r="H450" s="7684"/>
      <c r="I450" s="7684"/>
      <c r="J450" s="7983"/>
      <c r="K450" s="7684"/>
      <c r="L450" s="7654"/>
      <c r="M450" s="7684"/>
      <c r="N450" s="7684"/>
      <c r="O450" s="7684"/>
      <c r="P450" s="7983"/>
      <c r="Q450" s="7983"/>
      <c r="R450" s="7684"/>
      <c r="S450" s="7684"/>
      <c r="T450" s="7649"/>
      <c r="U450" s="7656"/>
      <c r="V450" s="7661"/>
      <c r="W450" s="7662" t="s">
        <v>14</v>
      </c>
      <c r="X450" s="7662" t="s">
        <v>12</v>
      </c>
      <c r="Y450" s="7662"/>
      <c r="Z450" s="7662"/>
      <c r="AA450" s="7662"/>
      <c r="AB450" s="7662" t="s">
        <v>15</v>
      </c>
      <c r="AC450" s="7662" t="s">
        <v>12</v>
      </c>
      <c r="AD450" s="7662" t="s">
        <v>12</v>
      </c>
      <c r="AE450" s="7662"/>
      <c r="AF450" s="7662"/>
      <c r="AG450" s="7662"/>
      <c r="AH450" s="7662"/>
      <c r="AI450" s="7663" t="s">
        <v>0</v>
      </c>
      <c r="AJ450" s="8208"/>
      <c r="AK450" s="8208"/>
    </row>
    <row r="451" spans="2:37">
      <c r="B451" s="7684"/>
      <c r="C451" s="7684"/>
      <c r="D451" s="7684"/>
      <c r="E451" s="7684"/>
      <c r="F451" s="7684"/>
      <c r="G451" s="7684"/>
      <c r="H451" s="7684"/>
      <c r="I451" s="7684"/>
      <c r="J451" s="7983"/>
      <c r="K451" s="7684"/>
      <c r="L451" s="8276"/>
      <c r="M451" s="7684"/>
      <c r="N451" s="7684"/>
      <c r="O451" s="7684"/>
      <c r="P451" s="7983"/>
      <c r="Q451" s="7983"/>
      <c r="R451" s="7684"/>
      <c r="S451" s="7684"/>
      <c r="T451" s="7649"/>
      <c r="U451" s="7660" t="s">
        <v>4</v>
      </c>
      <c r="V451" s="7666" t="s">
        <v>18</v>
      </c>
      <c r="W451" s="7667" t="s">
        <v>19</v>
      </c>
      <c r="X451" s="7667" t="s">
        <v>19</v>
      </c>
      <c r="Y451" s="7667" t="s">
        <v>20</v>
      </c>
      <c r="Z451" s="7667" t="s">
        <v>21</v>
      </c>
      <c r="AA451" s="7667" t="s">
        <v>1559</v>
      </c>
      <c r="AB451" s="7667" t="s">
        <v>22</v>
      </c>
      <c r="AC451" s="7667" t="s">
        <v>23</v>
      </c>
      <c r="AD451" s="7667" t="s">
        <v>23</v>
      </c>
      <c r="AE451" s="7667" t="s">
        <v>24</v>
      </c>
      <c r="AF451" s="7667" t="s">
        <v>20</v>
      </c>
      <c r="AG451" s="7667" t="s">
        <v>25</v>
      </c>
      <c r="AH451" s="7667" t="s">
        <v>0</v>
      </c>
      <c r="AI451" s="7668" t="s">
        <v>1363</v>
      </c>
      <c r="AJ451" s="8209" t="s">
        <v>1388</v>
      </c>
      <c r="AK451" s="8209" t="s">
        <v>26</v>
      </c>
    </row>
    <row r="452" spans="2:37" ht="15" thickBot="1">
      <c r="B452" s="7684"/>
      <c r="C452" s="7684"/>
      <c r="D452" s="7684"/>
      <c r="E452" s="7684"/>
      <c r="F452" s="7684"/>
      <c r="G452" s="7684"/>
      <c r="H452" s="7684"/>
      <c r="I452" s="7684"/>
      <c r="J452" s="7983"/>
      <c r="K452" s="7684"/>
      <c r="L452" s="8276"/>
      <c r="M452" s="7684"/>
      <c r="N452" s="7684"/>
      <c r="O452" s="7684"/>
      <c r="P452" s="7983"/>
      <c r="Q452" s="7983"/>
      <c r="R452" s="7684"/>
      <c r="S452" s="7684"/>
      <c r="T452" s="7649"/>
      <c r="U452" s="7665"/>
      <c r="V452" s="7685"/>
      <c r="W452" s="7686" t="s">
        <v>3</v>
      </c>
      <c r="X452" s="7686" t="s">
        <v>18</v>
      </c>
      <c r="Y452" s="7686"/>
      <c r="Z452" s="7686"/>
      <c r="AA452" s="7686"/>
      <c r="AB452" s="7686" t="s">
        <v>21</v>
      </c>
      <c r="AC452" s="7686" t="s">
        <v>27</v>
      </c>
      <c r="AD452" s="7686" t="s">
        <v>28</v>
      </c>
      <c r="AE452" s="7686"/>
      <c r="AF452" s="7686"/>
      <c r="AG452" s="7686"/>
      <c r="AH452" s="7686"/>
      <c r="AI452" s="7687" t="s">
        <v>11</v>
      </c>
      <c r="AJ452" s="8210"/>
      <c r="AK452" s="8210"/>
    </row>
    <row r="453" spans="2:37">
      <c r="B453" s="7684"/>
      <c r="C453" s="7684"/>
      <c r="D453" s="7684"/>
      <c r="E453" s="7684"/>
      <c r="F453" s="7684"/>
      <c r="G453" s="7684"/>
      <c r="H453" s="7684"/>
      <c r="I453" s="7684"/>
      <c r="J453" s="7983"/>
      <c r="K453" s="7684"/>
      <c r="L453" s="8276"/>
      <c r="M453" s="7684"/>
      <c r="N453" s="7684"/>
      <c r="O453" s="7684"/>
      <c r="P453" s="7983"/>
      <c r="Q453" s="7983"/>
      <c r="R453" s="7684"/>
      <c r="S453" s="7684"/>
      <c r="T453" s="7649"/>
      <c r="U453" s="8534" t="s">
        <v>1385</v>
      </c>
      <c r="V453" s="8535">
        <v>88</v>
      </c>
      <c r="W453" s="8492" t="s">
        <v>796</v>
      </c>
      <c r="X453" s="8536">
        <v>45706</v>
      </c>
      <c r="Y453" s="8537">
        <v>20</v>
      </c>
      <c r="Z453" s="8495" t="s">
        <v>35</v>
      </c>
      <c r="AA453" s="8535">
        <f>(AF453/500)</f>
        <v>32</v>
      </c>
      <c r="AB453" s="8538">
        <v>544</v>
      </c>
      <c r="AC453" s="8497">
        <v>45748</v>
      </c>
      <c r="AD453" s="8498">
        <v>45748</v>
      </c>
      <c r="AE453" s="8492">
        <v>24618</v>
      </c>
      <c r="AF453" s="8499">
        <v>16000</v>
      </c>
      <c r="AG453" s="8500">
        <f t="shared" ref="AG453:AG458" si="73">(AF453-Y453*1000)</f>
        <v>-4000</v>
      </c>
      <c r="AH453" s="8501">
        <f t="shared" ref="AH453:AH458" si="74">(AF453*AB453/1000)</f>
        <v>8704</v>
      </c>
      <c r="AI453" s="8501">
        <f t="shared" ref="AI453:AI458" si="75">(AH453*0.05)</f>
        <v>435.20000000000005</v>
      </c>
      <c r="AJ453" s="8492">
        <v>5</v>
      </c>
      <c r="AK453" s="8061"/>
    </row>
    <row r="454" spans="2:37">
      <c r="B454" s="7684"/>
      <c r="C454" s="7684"/>
      <c r="D454" s="7684"/>
      <c r="E454" s="7684"/>
      <c r="F454" s="7684"/>
      <c r="G454" s="7684"/>
      <c r="H454" s="7684"/>
      <c r="I454" s="7684"/>
      <c r="J454" s="7983"/>
      <c r="K454" s="7684"/>
      <c r="L454" s="8276"/>
      <c r="M454" s="7684"/>
      <c r="N454" s="7684"/>
      <c r="O454" s="7684"/>
      <c r="P454" s="7983"/>
      <c r="Q454" s="7983"/>
      <c r="R454" s="7684"/>
      <c r="S454" s="7852"/>
      <c r="T454" s="7649"/>
      <c r="U454" s="8088" t="s">
        <v>1385</v>
      </c>
      <c r="V454" s="8619">
        <v>88</v>
      </c>
      <c r="W454" s="7926" t="s">
        <v>796</v>
      </c>
      <c r="X454" s="8620">
        <v>45706</v>
      </c>
      <c r="Y454" s="8621">
        <v>4</v>
      </c>
      <c r="Z454" s="7696" t="s">
        <v>35</v>
      </c>
      <c r="AA454" s="8619">
        <v>8</v>
      </c>
      <c r="AB454" s="8622">
        <v>544</v>
      </c>
      <c r="AC454" s="8623">
        <v>45748</v>
      </c>
      <c r="AD454" s="8623">
        <v>45748</v>
      </c>
      <c r="AE454" s="7926"/>
      <c r="AF454" s="8624">
        <v>4000</v>
      </c>
      <c r="AG454" s="8625">
        <f t="shared" si="73"/>
        <v>0</v>
      </c>
      <c r="AH454" s="8626">
        <f t="shared" si="74"/>
        <v>2176</v>
      </c>
      <c r="AI454" s="8626">
        <f t="shared" si="75"/>
        <v>108.80000000000001</v>
      </c>
      <c r="AJ454" s="7926">
        <v>5</v>
      </c>
      <c r="AK454" s="7938" t="s">
        <v>1565</v>
      </c>
    </row>
    <row r="455" spans="2:37">
      <c r="B455" s="7684"/>
      <c r="C455" s="7684"/>
      <c r="D455" s="7684"/>
      <c r="E455" s="7684"/>
      <c r="F455" s="7684"/>
      <c r="G455" s="7684"/>
      <c r="H455" s="7684"/>
      <c r="I455" s="7684"/>
      <c r="J455" s="7983"/>
      <c r="K455" s="7684"/>
      <c r="L455" s="7654"/>
      <c r="M455" s="7684"/>
      <c r="N455" s="7684"/>
      <c r="O455" s="7684"/>
      <c r="P455" s="7983"/>
      <c r="Q455" s="7983"/>
      <c r="R455" s="7684"/>
      <c r="S455" s="7852"/>
      <c r="T455" s="7649"/>
      <c r="U455" s="8023" t="s">
        <v>1385</v>
      </c>
      <c r="V455" s="7950">
        <v>89</v>
      </c>
      <c r="W455" s="7736" t="s">
        <v>796</v>
      </c>
      <c r="X455" s="7734">
        <v>45706</v>
      </c>
      <c r="Y455" s="8539">
        <v>20</v>
      </c>
      <c r="Z455" s="7761" t="s">
        <v>35</v>
      </c>
      <c r="AA455" s="7950">
        <f>(AF455/500)</f>
        <v>40</v>
      </c>
      <c r="AB455" s="7762">
        <v>544</v>
      </c>
      <c r="AC455" s="7746">
        <v>45782</v>
      </c>
      <c r="AD455" s="7781">
        <v>45793</v>
      </c>
      <c r="AE455" s="7736">
        <v>24875</v>
      </c>
      <c r="AF455" s="7755">
        <v>20000</v>
      </c>
      <c r="AG455" s="7878">
        <f t="shared" si="73"/>
        <v>0</v>
      </c>
      <c r="AH455" s="7756">
        <f t="shared" si="74"/>
        <v>10880</v>
      </c>
      <c r="AI455" s="7756">
        <f t="shared" si="75"/>
        <v>544</v>
      </c>
      <c r="AJ455" s="7736">
        <v>5</v>
      </c>
      <c r="AK455" s="7938"/>
    </row>
    <row r="456" spans="2:37">
      <c r="B456" s="7684"/>
      <c r="C456" s="7684"/>
      <c r="D456" s="7684"/>
      <c r="E456" s="7684"/>
      <c r="F456" s="7684"/>
      <c r="G456" s="7684"/>
      <c r="H456" s="7684"/>
      <c r="I456" s="7684"/>
      <c r="J456" s="7983"/>
      <c r="K456" s="7684"/>
      <c r="L456" s="7654"/>
      <c r="M456" s="7684"/>
      <c r="N456" s="7684"/>
      <c r="O456" s="7684"/>
      <c r="P456" s="7983"/>
      <c r="Q456" s="7983"/>
      <c r="R456" s="7684"/>
      <c r="S456" s="7852"/>
      <c r="T456" s="7649"/>
      <c r="U456" s="8023" t="s">
        <v>1385</v>
      </c>
      <c r="V456" s="7950">
        <v>90</v>
      </c>
      <c r="W456" s="7736" t="s">
        <v>36</v>
      </c>
      <c r="X456" s="7734">
        <v>45845</v>
      </c>
      <c r="Y456" s="8539">
        <v>20</v>
      </c>
      <c r="Z456" s="7761" t="s">
        <v>35</v>
      </c>
      <c r="AA456" s="7950">
        <f>(AF456/500)</f>
        <v>40</v>
      </c>
      <c r="AB456" s="7762">
        <v>571</v>
      </c>
      <c r="AC456" s="7746">
        <v>45884</v>
      </c>
      <c r="AD456" s="7781">
        <v>45891</v>
      </c>
      <c r="AE456" s="7736">
        <v>25327</v>
      </c>
      <c r="AF456" s="7755">
        <v>20000</v>
      </c>
      <c r="AG456" s="7878">
        <f t="shared" si="73"/>
        <v>0</v>
      </c>
      <c r="AH456" s="7756">
        <f t="shared" si="74"/>
        <v>11420</v>
      </c>
      <c r="AI456" s="7756">
        <f t="shared" si="75"/>
        <v>571</v>
      </c>
      <c r="AJ456" s="7736">
        <v>5</v>
      </c>
      <c r="AK456" s="8168"/>
    </row>
    <row r="457" spans="2:37">
      <c r="B457" s="7684"/>
      <c r="C457" s="7684"/>
      <c r="D457" s="7684"/>
      <c r="E457" s="7684"/>
      <c r="F457" s="7684"/>
      <c r="G457" s="7684"/>
      <c r="H457" s="7684"/>
      <c r="I457" s="7684"/>
      <c r="J457" s="7983"/>
      <c r="K457" s="7684"/>
      <c r="L457" s="7654"/>
      <c r="M457" s="7684"/>
      <c r="N457" s="7684"/>
      <c r="O457" s="7684"/>
      <c r="P457" s="7983"/>
      <c r="Q457" s="7983"/>
      <c r="R457" s="7684"/>
      <c r="S457" s="7730"/>
      <c r="T457" s="7649"/>
      <c r="U457" s="7996" t="s">
        <v>1385</v>
      </c>
      <c r="V457" s="7713">
        <v>91</v>
      </c>
      <c r="W457" s="7714" t="s">
        <v>36</v>
      </c>
      <c r="X457" s="7780">
        <v>45845</v>
      </c>
      <c r="Y457" s="7784">
        <v>20</v>
      </c>
      <c r="Z457" s="7717" t="s">
        <v>35</v>
      </c>
      <c r="AA457" s="7713">
        <f>(AF457/500)</f>
        <v>40</v>
      </c>
      <c r="AB457" s="7722">
        <v>571</v>
      </c>
      <c r="AC457" s="7719">
        <v>45915</v>
      </c>
      <c r="AD457" s="7720">
        <v>45912</v>
      </c>
      <c r="AE457" s="7714">
        <v>25457</v>
      </c>
      <c r="AF457" s="7723">
        <v>20000</v>
      </c>
      <c r="AG457" s="7721">
        <f t="shared" si="73"/>
        <v>0</v>
      </c>
      <c r="AH457" s="7752">
        <f t="shared" si="74"/>
        <v>11420</v>
      </c>
      <c r="AI457" s="7752">
        <f t="shared" si="75"/>
        <v>571</v>
      </c>
      <c r="AJ457" s="7714">
        <v>5</v>
      </c>
      <c r="AK457" s="7938"/>
    </row>
    <row r="458" spans="2:37">
      <c r="B458" s="7684"/>
      <c r="C458" s="7684"/>
      <c r="D458" s="7684"/>
      <c r="E458" s="7684"/>
      <c r="F458" s="7684"/>
      <c r="G458" s="7684"/>
      <c r="H458" s="7684"/>
      <c r="I458" s="7684"/>
      <c r="J458" s="7983"/>
      <c r="K458" s="7684"/>
      <c r="L458" s="7654"/>
      <c r="M458" s="7684"/>
      <c r="N458" s="7684"/>
      <c r="O458" s="7684"/>
      <c r="P458" s="7983"/>
      <c r="Q458" s="7983"/>
      <c r="R458" s="7684"/>
      <c r="S458" s="7730"/>
      <c r="T458" s="7649"/>
      <c r="U458" s="8083" t="s">
        <v>1385</v>
      </c>
      <c r="V458" s="8597">
        <v>92</v>
      </c>
      <c r="W458" s="7952" t="s">
        <v>36</v>
      </c>
      <c r="X458" s="8187">
        <v>45915</v>
      </c>
      <c r="Y458" s="8598">
        <v>20</v>
      </c>
      <c r="Z458" s="7676" t="s">
        <v>35</v>
      </c>
      <c r="AA458" s="8597">
        <f>(AF458/500)</f>
        <v>40</v>
      </c>
      <c r="AB458" s="7677">
        <v>571</v>
      </c>
      <c r="AC458" s="7955">
        <v>45975</v>
      </c>
      <c r="AD458" s="7958">
        <v>45975</v>
      </c>
      <c r="AE458" s="7952"/>
      <c r="AF458" s="8129">
        <v>20000</v>
      </c>
      <c r="AG458" s="7956">
        <f t="shared" si="73"/>
        <v>0</v>
      </c>
      <c r="AH458" s="7710">
        <f t="shared" si="74"/>
        <v>11420</v>
      </c>
      <c r="AI458" s="7710">
        <f t="shared" si="75"/>
        <v>571</v>
      </c>
      <c r="AJ458" s="7952">
        <v>5</v>
      </c>
      <c r="AK458" s="7938"/>
    </row>
    <row r="459" spans="2:37">
      <c r="B459" s="7684"/>
      <c r="C459" s="7684"/>
      <c r="D459" s="7684"/>
      <c r="E459" s="7684"/>
      <c r="F459" s="7684"/>
      <c r="G459" s="7684"/>
      <c r="H459" s="7684"/>
      <c r="I459" s="7684"/>
      <c r="J459" s="7983"/>
      <c r="K459" s="7684"/>
      <c r="L459" s="7654"/>
      <c r="M459" s="7684"/>
      <c r="N459" s="7684"/>
      <c r="O459" s="7684"/>
      <c r="P459" s="7983"/>
      <c r="Q459" s="7983"/>
      <c r="R459" s="7684"/>
      <c r="S459" s="7730"/>
      <c r="T459" s="7649"/>
      <c r="U459" s="8002"/>
      <c r="V459" s="8212"/>
      <c r="W459" s="7673"/>
      <c r="X459" s="8213"/>
      <c r="Y459" s="8214"/>
      <c r="Z459" s="7882"/>
      <c r="AA459" s="8212"/>
      <c r="AB459" s="7885"/>
      <c r="AC459" s="7678"/>
      <c r="AD459" s="7679"/>
      <c r="AE459" s="7673"/>
      <c r="AF459" s="7682"/>
      <c r="AG459" s="7680"/>
      <c r="AH459" s="7727"/>
      <c r="AI459" s="7727"/>
      <c r="AJ459" s="7673"/>
      <c r="AK459" s="7938"/>
    </row>
    <row r="460" spans="2:37">
      <c r="B460" s="7684"/>
      <c r="C460" s="7684"/>
      <c r="D460" s="7684"/>
      <c r="E460" s="7684"/>
      <c r="F460" s="7684"/>
      <c r="G460" s="7684"/>
      <c r="H460" s="7684"/>
      <c r="I460" s="7684"/>
      <c r="J460" s="7684"/>
      <c r="K460" s="7684"/>
      <c r="L460" s="7654"/>
      <c r="M460" s="7684"/>
      <c r="N460" s="7684"/>
      <c r="O460" s="7684"/>
      <c r="P460" s="7983"/>
      <c r="Q460" s="7983"/>
      <c r="R460" s="7684"/>
      <c r="S460" s="7684"/>
      <c r="T460" s="7649"/>
      <c r="U460" s="7996"/>
      <c r="V460" s="7899"/>
      <c r="W460" s="7714"/>
      <c r="X460" s="8215"/>
      <c r="Y460" s="8216"/>
      <c r="Z460" s="7902"/>
      <c r="AA460" s="7902"/>
      <c r="AB460" s="7907"/>
      <c r="AC460" s="7719"/>
      <c r="AD460" s="7800"/>
      <c r="AE460" s="7714"/>
      <c r="AF460" s="7723"/>
      <c r="AG460" s="7723"/>
      <c r="AH460" s="7752"/>
      <c r="AI460" s="7752"/>
      <c r="AJ460" s="441"/>
      <c r="AK460" s="7949"/>
    </row>
    <row r="461" spans="2:37">
      <c r="B461" s="7782"/>
      <c r="C461" s="7782"/>
      <c r="D461" s="7782"/>
      <c r="E461" s="7782"/>
      <c r="F461" s="7782"/>
      <c r="G461" s="7782"/>
      <c r="H461" s="7782"/>
      <c r="I461" s="7782"/>
      <c r="J461" s="7782"/>
      <c r="K461" s="7782"/>
      <c r="L461" s="7782"/>
      <c r="M461" s="7782"/>
      <c r="N461" s="7782"/>
      <c r="O461" s="7782"/>
      <c r="P461" s="7782"/>
      <c r="Q461" s="7782"/>
      <c r="R461" s="7782"/>
      <c r="S461" s="7730"/>
      <c r="T461" s="7649"/>
      <c r="U461" s="8150"/>
      <c r="V461" s="7899"/>
      <c r="W461" s="7880"/>
      <c r="X461" s="8215"/>
      <c r="Y461" s="8216"/>
      <c r="Z461" s="7902"/>
      <c r="AA461" s="7902"/>
      <c r="AB461" s="7907"/>
      <c r="AC461" s="7904"/>
      <c r="AD461" s="8326"/>
      <c r="AE461" s="7880"/>
      <c r="AF461" s="7908"/>
      <c r="AG461" s="7908"/>
      <c r="AH461" s="8327"/>
      <c r="AI461" s="8327"/>
      <c r="AJ461" s="8328"/>
      <c r="AK461" s="8039"/>
    </row>
    <row r="462" spans="2:37" ht="15" thickBot="1">
      <c r="B462" s="7653"/>
      <c r="C462" s="7653"/>
      <c r="D462" s="7650"/>
      <c r="E462" s="7650"/>
      <c r="F462" s="7650"/>
      <c r="G462" s="7650"/>
      <c r="H462" s="7650"/>
      <c r="I462" s="7650"/>
      <c r="J462" s="7650"/>
      <c r="K462" s="7650"/>
      <c r="L462" s="7650"/>
      <c r="M462" s="7650"/>
      <c r="N462" s="7650"/>
      <c r="O462" s="7650"/>
      <c r="P462" s="7650"/>
      <c r="Q462" s="7650"/>
      <c r="R462" s="7650"/>
      <c r="S462" s="7684"/>
      <c r="T462" s="7649"/>
      <c r="U462" s="8090"/>
      <c r="V462" s="7824"/>
      <c r="W462" s="7825"/>
      <c r="X462" s="7834"/>
      <c r="Y462" s="8064"/>
      <c r="Z462" s="7828"/>
      <c r="AA462" s="7828"/>
      <c r="AB462" s="7832"/>
      <c r="AC462" s="7836"/>
      <c r="AD462" s="8067"/>
      <c r="AE462" s="7825"/>
      <c r="AF462" s="7833"/>
      <c r="AG462" s="7833"/>
      <c r="AH462" s="8190"/>
      <c r="AI462" s="8190"/>
      <c r="AJ462" s="8097"/>
      <c r="AK462" s="8006"/>
    </row>
    <row r="463" spans="2:37">
      <c r="B463" s="7839"/>
      <c r="C463" s="7839"/>
      <c r="D463" s="7839"/>
      <c r="E463" s="7839"/>
      <c r="F463" s="7839"/>
      <c r="G463" s="7839"/>
      <c r="H463" s="7839"/>
      <c r="I463" s="7839"/>
      <c r="J463" s="7839"/>
      <c r="K463" s="7839"/>
      <c r="L463" s="7839"/>
      <c r="M463" s="7839"/>
      <c r="N463" s="7839"/>
      <c r="O463" s="7839"/>
      <c r="P463" s="7839"/>
      <c r="Q463" s="7839"/>
      <c r="R463" s="7839"/>
      <c r="S463" s="7782"/>
      <c r="T463" s="7649"/>
      <c r="U463" s="7845"/>
      <c r="V463" s="7843"/>
      <c r="W463" s="7730"/>
      <c r="X463" s="7876"/>
      <c r="Y463" s="8069"/>
      <c r="Z463" s="7845"/>
      <c r="AA463" s="7845"/>
      <c r="AB463" s="7850"/>
      <c r="AC463" s="7847"/>
      <c r="AD463" s="7844"/>
      <c r="AE463" s="7730"/>
      <c r="AF463" s="7851"/>
      <c r="AG463" s="7851"/>
      <c r="AH463" s="8101"/>
      <c r="AI463" s="8101"/>
      <c r="AJ463" s="8102"/>
      <c r="AK463" s="7649"/>
    </row>
    <row r="464" spans="2:37">
      <c r="B464" s="7839"/>
      <c r="C464" s="7839"/>
      <c r="D464" s="7839"/>
      <c r="E464" s="7839"/>
      <c r="F464" s="7839"/>
      <c r="G464" s="7839"/>
      <c r="H464" s="7839"/>
      <c r="I464" s="7839"/>
      <c r="J464" s="7839"/>
      <c r="K464" s="7839"/>
      <c r="L464" s="7839"/>
      <c r="M464" s="7839"/>
      <c r="N464" s="7839"/>
      <c r="O464" s="7839"/>
      <c r="P464" s="7839"/>
      <c r="Q464" s="7839"/>
      <c r="R464" s="7839"/>
      <c r="S464" s="7650"/>
      <c r="T464" s="7649"/>
      <c r="U464" s="7845"/>
      <c r="V464" s="7843"/>
      <c r="W464" s="7730"/>
      <c r="X464" s="7876"/>
      <c r="Y464" s="8069"/>
      <c r="Z464" s="7845"/>
      <c r="AA464" s="7845"/>
      <c r="AB464" s="7850"/>
      <c r="AC464" s="7847"/>
      <c r="AD464" s="7844"/>
      <c r="AE464" s="7730"/>
      <c r="AF464" s="7851"/>
      <c r="AG464" s="7851"/>
      <c r="AH464" s="8101"/>
      <c r="AI464" s="8101"/>
      <c r="AJ464" s="8102"/>
      <c r="AK464" s="7649"/>
    </row>
    <row r="465" spans="2:37" ht="15" thickBot="1">
      <c r="B465" s="7839"/>
      <c r="C465" s="7839"/>
      <c r="D465" s="7839"/>
      <c r="E465" s="7839"/>
      <c r="F465" s="7839"/>
      <c r="G465" s="7839"/>
      <c r="H465" s="7839"/>
      <c r="I465" s="7839"/>
      <c r="J465" s="7839"/>
      <c r="K465" s="7839"/>
      <c r="L465" s="7839"/>
      <c r="M465" s="7839"/>
      <c r="N465" s="7839"/>
      <c r="O465" s="7839"/>
      <c r="P465" s="7839"/>
      <c r="Q465" s="7839"/>
      <c r="R465" s="7839"/>
      <c r="S465" s="7839"/>
      <c r="T465" s="7649"/>
      <c r="U465" s="7654" t="s">
        <v>1612</v>
      </c>
      <c r="V465" s="7649" t="s">
        <v>1613</v>
      </c>
      <c r="W465" s="7649"/>
      <c r="X465" s="7649"/>
      <c r="Y465" s="7655"/>
      <c r="Z465" s="7649"/>
      <c r="AA465" s="8019"/>
      <c r="AB465" s="7649"/>
      <c r="AC465" s="7649"/>
      <c r="AD465" s="7649"/>
      <c r="AE465" s="7649"/>
      <c r="AF465" s="7649"/>
      <c r="AG465" s="7649"/>
      <c r="AH465" s="7649"/>
      <c r="AI465" s="7649"/>
      <c r="AJ465" s="7649"/>
      <c r="AK465" s="7649"/>
    </row>
    <row r="466" spans="2:37">
      <c r="B466" s="7852"/>
      <c r="C466" s="7852"/>
      <c r="D466" s="7852"/>
      <c r="E466" s="7852"/>
      <c r="F466" s="8058"/>
      <c r="G466" s="8272"/>
      <c r="H466" s="7855"/>
      <c r="I466" s="7855"/>
      <c r="J466" s="8237"/>
      <c r="K466" s="7857"/>
      <c r="L466" s="7858"/>
      <c r="M466" s="7852"/>
      <c r="N466" s="7861"/>
      <c r="O466" s="7861"/>
      <c r="P466" s="8237"/>
      <c r="Q466" s="8237"/>
      <c r="R466" s="7982"/>
      <c r="S466" s="7839"/>
      <c r="T466" s="7649"/>
      <c r="U466" s="7656"/>
      <c r="V466" s="7661"/>
      <c r="W466" s="7662" t="s">
        <v>14</v>
      </c>
      <c r="X466" s="7662" t="s">
        <v>12</v>
      </c>
      <c r="Y466" s="7662"/>
      <c r="Z466" s="7662"/>
      <c r="AA466" s="7662"/>
      <c r="AB466" s="7662" t="s">
        <v>15</v>
      </c>
      <c r="AC466" s="7662" t="s">
        <v>12</v>
      </c>
      <c r="AD466" s="7662" t="s">
        <v>12</v>
      </c>
      <c r="AE466" s="7662"/>
      <c r="AF466" s="7662"/>
      <c r="AG466" s="7662"/>
      <c r="AH466" s="7662"/>
      <c r="AI466" s="7662" t="s">
        <v>0</v>
      </c>
      <c r="AJ466" s="7663"/>
      <c r="AK466" s="7664"/>
    </row>
    <row r="467" spans="2:37">
      <c r="B467" s="7852"/>
      <c r="C467" s="7852"/>
      <c r="D467" s="7852"/>
      <c r="E467" s="7852"/>
      <c r="F467" s="8058"/>
      <c r="G467" s="8272"/>
      <c r="H467" s="7855"/>
      <c r="I467" s="7855"/>
      <c r="J467" s="8237"/>
      <c r="K467" s="7857"/>
      <c r="L467" s="7858"/>
      <c r="M467" s="7852"/>
      <c r="N467" s="7861"/>
      <c r="O467" s="7861"/>
      <c r="P467" s="8237"/>
      <c r="Q467" s="8237"/>
      <c r="R467" s="7982"/>
      <c r="S467" s="7684"/>
      <c r="T467" s="7649"/>
      <c r="U467" s="7660" t="s">
        <v>4</v>
      </c>
      <c r="V467" s="7666" t="s">
        <v>18</v>
      </c>
      <c r="W467" s="7667" t="s">
        <v>19</v>
      </c>
      <c r="X467" s="7667" t="s">
        <v>19</v>
      </c>
      <c r="Y467" s="7667" t="s">
        <v>20</v>
      </c>
      <c r="Z467" s="7667" t="s">
        <v>21</v>
      </c>
      <c r="AA467" s="7667" t="s">
        <v>1559</v>
      </c>
      <c r="AB467" s="7667" t="s">
        <v>22</v>
      </c>
      <c r="AC467" s="7667" t="s">
        <v>23</v>
      </c>
      <c r="AD467" s="7667" t="s">
        <v>23</v>
      </c>
      <c r="AE467" s="7667" t="s">
        <v>24</v>
      </c>
      <c r="AF467" s="7667" t="s">
        <v>20</v>
      </c>
      <c r="AG467" s="7667" t="s">
        <v>25</v>
      </c>
      <c r="AH467" s="7667" t="s">
        <v>0</v>
      </c>
      <c r="AI467" s="7667" t="s">
        <v>1363</v>
      </c>
      <c r="AJ467" s="7668" t="s">
        <v>1388</v>
      </c>
      <c r="AK467" s="7669" t="s">
        <v>26</v>
      </c>
    </row>
    <row r="468" spans="2:37" ht="15" thickBot="1">
      <c r="B468" s="7852"/>
      <c r="C468" s="7852"/>
      <c r="D468" s="7855"/>
      <c r="E468" s="7852"/>
      <c r="F468" s="8058"/>
      <c r="G468" s="7981"/>
      <c r="H468" s="7855"/>
      <c r="I468" s="7855"/>
      <c r="J468" s="7860"/>
      <c r="K468" s="7857"/>
      <c r="L468" s="7858"/>
      <c r="M468" s="7852"/>
      <c r="N468" s="7859"/>
      <c r="O468" s="7859"/>
      <c r="P468" s="7860"/>
      <c r="Q468" s="7860"/>
      <c r="R468" s="7982"/>
      <c r="S468" s="7684"/>
      <c r="T468" s="7649"/>
      <c r="U468" s="7665"/>
      <c r="V468" s="7685"/>
      <c r="W468" s="7686" t="s">
        <v>3</v>
      </c>
      <c r="X468" s="7686" t="s">
        <v>18</v>
      </c>
      <c r="Y468" s="7686"/>
      <c r="Z468" s="7686"/>
      <c r="AA468" s="7686"/>
      <c r="AB468" s="7686" t="s">
        <v>21</v>
      </c>
      <c r="AC468" s="7686" t="s">
        <v>27</v>
      </c>
      <c r="AD468" s="7686" t="s">
        <v>28</v>
      </c>
      <c r="AE468" s="7686"/>
      <c r="AF468" s="7686"/>
      <c r="AG468" s="7686"/>
      <c r="AH468" s="7686"/>
      <c r="AI468" s="7686" t="s">
        <v>11</v>
      </c>
      <c r="AJ468" s="7687"/>
      <c r="AK468" s="7688"/>
    </row>
    <row r="469" spans="2:37">
      <c r="B469" s="7852"/>
      <c r="C469" s="7852"/>
      <c r="D469" s="7852"/>
      <c r="E469" s="7852"/>
      <c r="F469" s="8058"/>
      <c r="G469" s="8272"/>
      <c r="H469" s="7855"/>
      <c r="I469" s="7855"/>
      <c r="J469" s="8237"/>
      <c r="K469" s="7857"/>
      <c r="L469" s="7858"/>
      <c r="M469" s="7852"/>
      <c r="N469" s="7861"/>
      <c r="O469" s="7861"/>
      <c r="P469" s="8237"/>
      <c r="Q469" s="8237"/>
      <c r="R469" s="7982"/>
      <c r="S469" s="7684"/>
      <c r="T469" s="7649"/>
      <c r="U469" s="7801" t="s">
        <v>1531</v>
      </c>
      <c r="V469" s="7803">
        <v>1</v>
      </c>
      <c r="W469" s="7803" t="s">
        <v>101</v>
      </c>
      <c r="X469" s="7804">
        <v>45477</v>
      </c>
      <c r="Y469" s="7924">
        <v>100</v>
      </c>
      <c r="Z469" s="7806" t="s">
        <v>1614</v>
      </c>
      <c r="AA469" s="7709">
        <f>(Y469*1000/500)</f>
        <v>200</v>
      </c>
      <c r="AB469" s="7914">
        <v>0</v>
      </c>
      <c r="AC469" s="7808">
        <v>45484</v>
      </c>
      <c r="AD469" s="7895">
        <v>45484</v>
      </c>
      <c r="AE469" s="7803"/>
      <c r="AF469" s="7812">
        <v>100</v>
      </c>
      <c r="AG469" s="7896">
        <v>0</v>
      </c>
      <c r="AH469" s="7915">
        <f>(AF469*AB469/1000)</f>
        <v>0</v>
      </c>
      <c r="AI469" s="7915">
        <f>(AH469*0.025)</f>
        <v>0</v>
      </c>
      <c r="AJ469" s="7812">
        <v>5</v>
      </c>
      <c r="AK469" s="8109"/>
    </row>
    <row r="470" spans="2:37">
      <c r="B470" s="7852"/>
      <c r="C470" s="7855"/>
      <c r="D470" s="7855"/>
      <c r="E470" s="7855"/>
      <c r="F470" s="8058"/>
      <c r="G470" s="7981"/>
      <c r="H470" s="7855"/>
      <c r="I470" s="7855"/>
      <c r="J470" s="7860"/>
      <c r="K470" s="7857"/>
      <c r="L470" s="7858"/>
      <c r="M470" s="7852"/>
      <c r="N470" s="7859"/>
      <c r="O470" s="7859"/>
      <c r="P470" s="7860"/>
      <c r="Q470" s="7860"/>
      <c r="R470" s="7982"/>
      <c r="S470" s="7684"/>
      <c r="T470" s="7649"/>
      <c r="U470" s="7951"/>
      <c r="V470" s="7952"/>
      <c r="W470" s="7952"/>
      <c r="X470" s="7953"/>
      <c r="Y470" s="8128"/>
      <c r="Z470" s="7676"/>
      <c r="AA470" s="7676"/>
      <c r="AB470" s="7954"/>
      <c r="AC470" s="7955"/>
      <c r="AD470" s="7958"/>
      <c r="AE470" s="7952"/>
      <c r="AF470" s="8129"/>
      <c r="AG470" s="7956"/>
      <c r="AH470" s="7710"/>
      <c r="AI470" s="7710"/>
      <c r="AJ470" s="8115"/>
      <c r="AK470" s="8111"/>
    </row>
    <row r="471" spans="2:37" ht="15" thickBot="1">
      <c r="B471" s="7852"/>
      <c r="C471" s="7855"/>
      <c r="D471" s="7855"/>
      <c r="E471" s="7855"/>
      <c r="F471" s="8058"/>
      <c r="G471" s="7981"/>
      <c r="H471" s="7855"/>
      <c r="I471" s="7855"/>
      <c r="J471" s="7860"/>
      <c r="K471" s="7857"/>
      <c r="L471" s="7858"/>
      <c r="M471" s="7852"/>
      <c r="N471" s="7859"/>
      <c r="O471" s="7859"/>
      <c r="P471" s="7860"/>
      <c r="Q471" s="7860"/>
      <c r="R471" s="7982"/>
      <c r="S471" s="7684"/>
      <c r="T471" s="7649"/>
      <c r="U471" s="8223"/>
      <c r="V471" s="8224"/>
      <c r="W471" s="8224"/>
      <c r="X471" s="8225"/>
      <c r="Y471" s="8226"/>
      <c r="Z471" s="8227"/>
      <c r="AA471" s="8227"/>
      <c r="AB471" s="8228"/>
      <c r="AC471" s="8229"/>
      <c r="AD471" s="8230"/>
      <c r="AE471" s="8224"/>
      <c r="AF471" s="8231"/>
      <c r="AG471" s="8232"/>
      <c r="AH471" s="8233"/>
      <c r="AI471" s="8233"/>
      <c r="AJ471" s="8234"/>
      <c r="AK471" s="8235"/>
    </row>
    <row r="472" spans="2:37">
      <c r="B472" s="7684"/>
      <c r="C472" s="7684"/>
      <c r="D472" s="7684"/>
      <c r="E472" s="7684"/>
      <c r="F472" s="7684"/>
      <c r="G472" s="7684"/>
      <c r="H472" s="7684"/>
      <c r="I472" s="7684"/>
      <c r="J472" s="7983"/>
      <c r="K472" s="7684"/>
      <c r="L472" s="7654"/>
      <c r="M472" s="7684"/>
      <c r="N472" s="7684"/>
      <c r="O472" s="7684"/>
      <c r="P472" s="7983"/>
      <c r="Q472" s="7983"/>
      <c r="R472" s="7684"/>
      <c r="S472" s="7684"/>
      <c r="T472" s="7649"/>
      <c r="U472" s="7852"/>
      <c r="V472" s="7852"/>
      <c r="W472" s="7852"/>
      <c r="X472" s="7853"/>
      <c r="Y472" s="8236"/>
      <c r="Z472" s="7855"/>
      <c r="AA472" s="7855"/>
      <c r="AB472" s="7856"/>
      <c r="AC472" s="7857"/>
      <c r="AD472" s="7858"/>
      <c r="AE472" s="7852"/>
      <c r="AF472" s="7861"/>
      <c r="AG472" s="7859"/>
      <c r="AH472" s="8237"/>
      <c r="AI472" s="8237"/>
      <c r="AJ472" s="8238"/>
      <c r="AK472" s="7655"/>
    </row>
    <row r="473" spans="2:37">
      <c r="B473" s="7684"/>
      <c r="C473" s="7684"/>
      <c r="D473" s="7684"/>
      <c r="E473" s="7684"/>
      <c r="F473" s="7684"/>
      <c r="G473" s="7684"/>
      <c r="H473" s="7684"/>
      <c r="I473" s="7684"/>
      <c r="J473" s="7983"/>
      <c r="K473" s="7684"/>
      <c r="L473" s="7654"/>
      <c r="M473" s="7684"/>
      <c r="N473" s="7684"/>
      <c r="O473" s="7684"/>
      <c r="P473" s="7983"/>
      <c r="Q473" s="7983"/>
      <c r="R473" s="7684"/>
      <c r="S473" s="7684"/>
      <c r="T473" s="7649"/>
      <c r="U473" s="7852"/>
      <c r="V473" s="7852"/>
      <c r="W473" s="7852"/>
      <c r="X473" s="7853"/>
      <c r="Y473" s="8236"/>
      <c r="Z473" s="7855"/>
      <c r="AA473" s="7855"/>
      <c r="AB473" s="7856"/>
      <c r="AC473" s="7857"/>
      <c r="AD473" s="7858"/>
      <c r="AE473" s="7852"/>
      <c r="AF473" s="7861"/>
      <c r="AG473" s="7859"/>
      <c r="AH473" s="8237"/>
      <c r="AI473" s="8237"/>
      <c r="AJ473" s="8238"/>
      <c r="AK473" s="7655"/>
    </row>
    <row r="474" spans="2:37" ht="15" thickBot="1">
      <c r="B474" s="7684"/>
      <c r="C474" s="7684"/>
      <c r="D474" s="7684"/>
      <c r="E474" s="7684"/>
      <c r="F474" s="7684"/>
      <c r="G474" s="7684"/>
      <c r="H474" s="7684"/>
      <c r="I474" s="7684"/>
      <c r="J474" s="7983"/>
      <c r="K474" s="7684"/>
      <c r="L474" s="7654"/>
      <c r="M474" s="7684"/>
      <c r="N474" s="7684"/>
      <c r="O474" s="7684"/>
      <c r="P474" s="7983"/>
      <c r="Q474" s="7983"/>
      <c r="R474" s="7684"/>
      <c r="S474" s="7684"/>
      <c r="T474" s="7649"/>
      <c r="U474" s="7654" t="s">
        <v>659</v>
      </c>
      <c r="V474" s="7649" t="s">
        <v>1145</v>
      </c>
      <c r="W474" s="7649"/>
      <c r="X474" s="7649"/>
      <c r="Y474" s="7655"/>
      <c r="Z474" s="7649"/>
      <c r="AA474" s="7649"/>
      <c r="AB474" s="7649"/>
      <c r="AC474" s="7649"/>
      <c r="AD474" s="7649"/>
      <c r="AE474" s="7649"/>
      <c r="AF474" s="7649"/>
      <c r="AG474" s="7649" t="s">
        <v>1233</v>
      </c>
      <c r="AH474" s="8019"/>
      <c r="AI474" s="8019"/>
      <c r="AJ474" s="8019"/>
      <c r="AK474" s="8019"/>
    </row>
    <row r="475" spans="2:37">
      <c r="B475" s="7684"/>
      <c r="C475" s="7684"/>
      <c r="D475" s="7684"/>
      <c r="E475" s="7684"/>
      <c r="F475" s="7684"/>
      <c r="G475" s="7684"/>
      <c r="H475" s="7684"/>
      <c r="I475" s="7684"/>
      <c r="J475" s="7983"/>
      <c r="K475" s="7684"/>
      <c r="L475" s="7654"/>
      <c r="M475" s="7684"/>
      <c r="N475" s="7684"/>
      <c r="O475" s="7684"/>
      <c r="P475" s="7983"/>
      <c r="Q475" s="7983"/>
      <c r="R475" s="7684"/>
      <c r="S475" s="7684"/>
      <c r="T475" s="7649"/>
      <c r="U475" s="7656"/>
      <c r="V475" s="7661"/>
      <c r="W475" s="7662" t="s">
        <v>14</v>
      </c>
      <c r="X475" s="7662" t="s">
        <v>12</v>
      </c>
      <c r="Y475" s="7662"/>
      <c r="Z475" s="7662"/>
      <c r="AA475" s="7662"/>
      <c r="AB475" s="7662" t="s">
        <v>15</v>
      </c>
      <c r="AC475" s="7662" t="s">
        <v>12</v>
      </c>
      <c r="AD475" s="7662" t="s">
        <v>12</v>
      </c>
      <c r="AE475" s="7662"/>
      <c r="AF475" s="7662"/>
      <c r="AG475" s="7662"/>
      <c r="AH475" s="7662"/>
      <c r="AI475" s="7663" t="s">
        <v>0</v>
      </c>
      <c r="AJ475" s="8208"/>
      <c r="AK475" s="8208"/>
    </row>
    <row r="476" spans="2:37">
      <c r="B476" s="7684"/>
      <c r="C476" s="7684"/>
      <c r="D476" s="7684"/>
      <c r="E476" s="7684"/>
      <c r="F476" s="7684"/>
      <c r="G476" s="7684"/>
      <c r="H476" s="7684"/>
      <c r="I476" s="7684"/>
      <c r="J476" s="7983"/>
      <c r="K476" s="7684"/>
      <c r="L476" s="7654"/>
      <c r="M476" s="7684"/>
      <c r="N476" s="7684"/>
      <c r="O476" s="7684"/>
      <c r="P476" s="7983"/>
      <c r="Q476" s="7983"/>
      <c r="R476" s="7684"/>
      <c r="S476" s="7684"/>
      <c r="T476" s="7649"/>
      <c r="U476" s="7660" t="s">
        <v>4</v>
      </c>
      <c r="V476" s="7666" t="s">
        <v>18</v>
      </c>
      <c r="W476" s="7667" t="s">
        <v>19</v>
      </c>
      <c r="X476" s="7667" t="s">
        <v>19</v>
      </c>
      <c r="Y476" s="7667" t="s">
        <v>20</v>
      </c>
      <c r="Z476" s="7667" t="s">
        <v>21</v>
      </c>
      <c r="AA476" s="7667" t="s">
        <v>1559</v>
      </c>
      <c r="AB476" s="7667" t="s">
        <v>22</v>
      </c>
      <c r="AC476" s="7667" t="s">
        <v>23</v>
      </c>
      <c r="AD476" s="7667" t="s">
        <v>23</v>
      </c>
      <c r="AE476" s="7667" t="s">
        <v>24</v>
      </c>
      <c r="AF476" s="7667" t="s">
        <v>20</v>
      </c>
      <c r="AG476" s="7667" t="s">
        <v>25</v>
      </c>
      <c r="AH476" s="7667" t="s">
        <v>0</v>
      </c>
      <c r="AI476" s="7668" t="s">
        <v>1363</v>
      </c>
      <c r="AJ476" s="8209" t="s">
        <v>1388</v>
      </c>
      <c r="AK476" s="8209" t="s">
        <v>26</v>
      </c>
    </row>
    <row r="477" spans="2:37" ht="15" thickBot="1">
      <c r="B477" s="7684"/>
      <c r="C477" s="7684"/>
      <c r="D477" s="7684"/>
      <c r="E477" s="7684"/>
      <c r="F477" s="7684"/>
      <c r="G477" s="7684"/>
      <c r="H477" s="7684"/>
      <c r="I477" s="7684"/>
      <c r="J477" s="7983"/>
      <c r="K477" s="7684"/>
      <c r="L477" s="7654"/>
      <c r="M477" s="7684"/>
      <c r="N477" s="7684"/>
      <c r="O477" s="7684"/>
      <c r="P477" s="7983"/>
      <c r="Q477" s="7983"/>
      <c r="R477" s="7684"/>
      <c r="S477" s="7684"/>
      <c r="T477" s="7649"/>
      <c r="U477" s="7665"/>
      <c r="V477" s="7685"/>
      <c r="W477" s="7686" t="s">
        <v>3</v>
      </c>
      <c r="X477" s="7686" t="s">
        <v>18</v>
      </c>
      <c r="Y477" s="7686"/>
      <c r="Z477" s="7686"/>
      <c r="AA477" s="7686"/>
      <c r="AB477" s="7686" t="s">
        <v>21</v>
      </c>
      <c r="AC477" s="7686" t="s">
        <v>27</v>
      </c>
      <c r="AD477" s="7686" t="s">
        <v>28</v>
      </c>
      <c r="AE477" s="7686"/>
      <c r="AF477" s="7686"/>
      <c r="AG477" s="7686"/>
      <c r="AH477" s="7686"/>
      <c r="AI477" s="7687" t="s">
        <v>11</v>
      </c>
      <c r="AJ477" s="8210"/>
      <c r="AK477" s="8210"/>
    </row>
    <row r="478" spans="2:37">
      <c r="B478" s="7684"/>
      <c r="C478" s="7684"/>
      <c r="D478" s="7684"/>
      <c r="E478" s="7684"/>
      <c r="F478" s="7684"/>
      <c r="G478" s="7684"/>
      <c r="H478" s="7684"/>
      <c r="I478" s="7684"/>
      <c r="J478" s="7983"/>
      <c r="K478" s="7684"/>
      <c r="L478" s="7654"/>
      <c r="M478" s="7684"/>
      <c r="N478" s="7684"/>
      <c r="O478" s="7684"/>
      <c r="P478" s="7983"/>
      <c r="Q478" s="7983"/>
      <c r="R478" s="7684"/>
      <c r="S478" s="7782"/>
      <c r="T478" s="7649"/>
      <c r="U478" s="7801"/>
      <c r="V478" s="7803"/>
      <c r="W478" s="7803"/>
      <c r="X478" s="7804"/>
      <c r="Y478" s="7913"/>
      <c r="Z478" s="7803"/>
      <c r="AA478" s="7803"/>
      <c r="AB478" s="7915"/>
      <c r="AC478" s="7808"/>
      <c r="AD478" s="7809"/>
      <c r="AE478" s="7803"/>
      <c r="AF478" s="7812"/>
      <c r="AG478" s="7803"/>
      <c r="AH478" s="7916"/>
      <c r="AI478" s="7916"/>
      <c r="AJ478" s="7812"/>
      <c r="AK478" s="8211"/>
    </row>
    <row r="479" spans="2:37">
      <c r="B479" s="7684"/>
      <c r="C479" s="7684"/>
      <c r="D479" s="7684"/>
      <c r="E479" s="7684"/>
      <c r="F479" s="7684"/>
      <c r="G479" s="7684"/>
      <c r="H479" s="7684"/>
      <c r="I479" s="7684"/>
      <c r="J479" s="7983"/>
      <c r="K479" s="7684"/>
      <c r="L479" s="7654"/>
      <c r="M479" s="7684"/>
      <c r="N479" s="7684"/>
      <c r="O479" s="7684"/>
      <c r="P479" s="7983"/>
      <c r="Q479" s="7983"/>
      <c r="R479" s="7684"/>
      <c r="S479" s="7650"/>
      <c r="T479" s="7649"/>
      <c r="U479" s="7712"/>
      <c r="V479" s="7714"/>
      <c r="W479" s="7714"/>
      <c r="X479" s="7715"/>
      <c r="Y479" s="7728"/>
      <c r="Z479" s="7714"/>
      <c r="AA479" s="7714"/>
      <c r="AB479" s="7752"/>
      <c r="AC479" s="7746"/>
      <c r="AD479" s="7745"/>
      <c r="AE479" s="7714"/>
      <c r="AF479" s="7723"/>
      <c r="AG479" s="7714"/>
      <c r="AH479" s="7722"/>
      <c r="AI479" s="7722"/>
      <c r="AJ479" s="7723"/>
      <c r="AK479" s="8240"/>
    </row>
    <row r="480" spans="2:37">
      <c r="B480" s="7684"/>
      <c r="C480" s="7684"/>
      <c r="D480" s="7684"/>
      <c r="E480" s="7684"/>
      <c r="F480" s="7684"/>
      <c r="G480" s="7684"/>
      <c r="H480" s="7684"/>
      <c r="I480" s="7684"/>
      <c r="J480" s="7983"/>
      <c r="K480" s="7684"/>
      <c r="L480" s="8276"/>
      <c r="M480" s="7684"/>
      <c r="N480" s="7684"/>
      <c r="O480" s="7684"/>
      <c r="P480" s="7983"/>
      <c r="Q480" s="7983"/>
      <c r="R480" s="7684"/>
      <c r="S480" s="7839"/>
      <c r="T480" s="7649"/>
      <c r="U480" s="7712"/>
      <c r="V480" s="7714"/>
      <c r="W480" s="7714"/>
      <c r="X480" s="7715"/>
      <c r="Y480" s="7728"/>
      <c r="Z480" s="7714"/>
      <c r="AA480" s="7714"/>
      <c r="AB480" s="7752"/>
      <c r="AC480" s="7746"/>
      <c r="AD480" s="7747"/>
      <c r="AE480" s="7714"/>
      <c r="AF480" s="7723"/>
      <c r="AG480" s="7714"/>
      <c r="AH480" s="7722"/>
      <c r="AI480" s="7722"/>
      <c r="AJ480" s="7723"/>
      <c r="AK480" s="8240"/>
    </row>
    <row r="481" spans="2:37">
      <c r="B481" s="7684"/>
      <c r="C481" s="7684"/>
      <c r="D481" s="7684"/>
      <c r="E481" s="7684"/>
      <c r="F481" s="7684"/>
      <c r="G481" s="7684"/>
      <c r="H481" s="7684"/>
      <c r="I481" s="7684"/>
      <c r="J481" s="7983"/>
      <c r="K481" s="7684"/>
      <c r="L481" s="7654"/>
      <c r="M481" s="7684"/>
      <c r="N481" s="7684"/>
      <c r="O481" s="7684"/>
      <c r="P481" s="7983"/>
      <c r="Q481" s="7983"/>
      <c r="R481" s="7684"/>
      <c r="S481" s="7839"/>
      <c r="T481" s="7649"/>
      <c r="U481" s="8151"/>
      <c r="V481" s="8152"/>
      <c r="W481" s="8152"/>
      <c r="X481" s="8241"/>
      <c r="Y481" s="8242"/>
      <c r="Z481" s="8152"/>
      <c r="AA481" s="8152"/>
      <c r="AB481" s="8243"/>
      <c r="AC481" s="8155"/>
      <c r="AD481" s="8244"/>
      <c r="AE481" s="8152"/>
      <c r="AF481" s="8245"/>
      <c r="AG481" s="8152"/>
      <c r="AH481" s="8154"/>
      <c r="AI481" s="8154"/>
      <c r="AJ481" s="8245"/>
      <c r="AK481" s="8246"/>
    </row>
    <row r="482" spans="2:37">
      <c r="B482" s="7684"/>
      <c r="C482" s="7684"/>
      <c r="D482" s="7684"/>
      <c r="E482" s="7684"/>
      <c r="F482" s="7684"/>
      <c r="G482" s="7684"/>
      <c r="H482" s="7684"/>
      <c r="I482" s="7684"/>
      <c r="J482" s="7983"/>
      <c r="K482" s="7684"/>
      <c r="L482" s="7654"/>
      <c r="M482" s="7684"/>
      <c r="N482" s="7684"/>
      <c r="O482" s="7684"/>
      <c r="P482" s="7983"/>
      <c r="Q482" s="7983"/>
      <c r="R482" s="7684"/>
      <c r="S482" s="7839"/>
      <c r="T482" s="7649"/>
      <c r="U482" s="8151"/>
      <c r="V482" s="8152"/>
      <c r="W482" s="8152"/>
      <c r="X482" s="8241"/>
      <c r="Y482" s="8242"/>
      <c r="Z482" s="8152"/>
      <c r="AA482" s="8152"/>
      <c r="AB482" s="8243"/>
      <c r="AC482" s="8155"/>
      <c r="AD482" s="8244"/>
      <c r="AE482" s="8152"/>
      <c r="AF482" s="8245"/>
      <c r="AG482" s="8245"/>
      <c r="AH482" s="8154"/>
      <c r="AI482" s="8154"/>
      <c r="AJ482" s="8245"/>
      <c r="AK482" s="8247"/>
    </row>
    <row r="483" spans="2:37">
      <c r="B483" s="7684"/>
      <c r="C483" s="7684"/>
      <c r="D483" s="7684"/>
      <c r="E483" s="7684"/>
      <c r="F483" s="7684"/>
      <c r="G483" s="7684"/>
      <c r="H483" s="7684"/>
      <c r="I483" s="7684"/>
      <c r="J483" s="7983"/>
      <c r="K483" s="7684"/>
      <c r="L483" s="7654"/>
      <c r="M483" s="7684"/>
      <c r="N483" s="7684"/>
      <c r="O483" s="7684"/>
      <c r="P483" s="7983"/>
      <c r="Q483" s="7983"/>
      <c r="R483" s="7684"/>
      <c r="S483" s="7839"/>
      <c r="T483" s="7649"/>
      <c r="U483" s="8151"/>
      <c r="V483" s="8152"/>
      <c r="W483" s="8152"/>
      <c r="X483" s="8241"/>
      <c r="Y483" s="8242"/>
      <c r="Z483" s="8152"/>
      <c r="AA483" s="8152"/>
      <c r="AB483" s="8243"/>
      <c r="AC483" s="8155"/>
      <c r="AD483" s="8244"/>
      <c r="AE483" s="8152"/>
      <c r="AF483" s="8245"/>
      <c r="AG483" s="8245"/>
      <c r="AH483" s="8154"/>
      <c r="AI483" s="8154"/>
      <c r="AJ483" s="8245"/>
      <c r="AK483" s="8247"/>
    </row>
    <row r="484" spans="2:37">
      <c r="B484" s="7684"/>
      <c r="C484" s="7684"/>
      <c r="D484" s="7684"/>
      <c r="E484" s="7684"/>
      <c r="F484" s="7684"/>
      <c r="G484" s="7684"/>
      <c r="H484" s="7684"/>
      <c r="I484" s="7684"/>
      <c r="J484" s="7983"/>
      <c r="K484" s="7684"/>
      <c r="L484" s="7654"/>
      <c r="M484" s="7684"/>
      <c r="N484" s="7684"/>
      <c r="O484" s="7684"/>
      <c r="P484" s="7983"/>
      <c r="Q484" s="7983"/>
      <c r="R484" s="7684"/>
      <c r="S484" s="7839"/>
      <c r="T484" s="7649"/>
      <c r="U484" s="8151"/>
      <c r="V484" s="8152"/>
      <c r="W484" s="8152"/>
      <c r="X484" s="8241"/>
      <c r="Y484" s="8242"/>
      <c r="Z484" s="8152"/>
      <c r="AA484" s="8152"/>
      <c r="AB484" s="8243"/>
      <c r="AC484" s="8155"/>
      <c r="AD484" s="8244"/>
      <c r="AE484" s="8152"/>
      <c r="AF484" s="8245"/>
      <c r="AG484" s="8245"/>
      <c r="AH484" s="8154"/>
      <c r="AI484" s="8154"/>
      <c r="AJ484" s="8245"/>
      <c r="AK484" s="8248"/>
    </row>
    <row r="485" spans="2:37">
      <c r="B485" s="7684"/>
      <c r="C485" s="7684"/>
      <c r="D485" s="7684"/>
      <c r="E485" s="7684"/>
      <c r="F485" s="7684"/>
      <c r="G485" s="7684"/>
      <c r="H485" s="7684"/>
      <c r="I485" s="7684"/>
      <c r="J485" s="7684"/>
      <c r="K485" s="7684"/>
      <c r="L485" s="7654"/>
      <c r="M485" s="7684"/>
      <c r="N485" s="7684"/>
      <c r="O485" s="7684"/>
      <c r="P485" s="7983"/>
      <c r="Q485" s="7983"/>
      <c r="R485" s="7684"/>
      <c r="S485" s="7839"/>
      <c r="T485" s="7649"/>
      <c r="U485" s="8151"/>
      <c r="V485" s="8152"/>
      <c r="W485" s="8152"/>
      <c r="X485" s="8241"/>
      <c r="Y485" s="8242"/>
      <c r="Z485" s="8152"/>
      <c r="AA485" s="8152"/>
      <c r="AB485" s="8243"/>
      <c r="AC485" s="8155"/>
      <c r="AD485" s="8244"/>
      <c r="AE485" s="8152"/>
      <c r="AF485" s="8245"/>
      <c r="AG485" s="8245"/>
      <c r="AH485" s="8154"/>
      <c r="AI485" s="8154"/>
      <c r="AJ485" s="8245"/>
      <c r="AK485" s="8247"/>
    </row>
    <row r="486" spans="2:37">
      <c r="B486" s="7782"/>
      <c r="C486" s="7782"/>
      <c r="D486" s="7782"/>
      <c r="E486" s="7782"/>
      <c r="F486" s="7782"/>
      <c r="G486" s="7782"/>
      <c r="H486" s="7782"/>
      <c r="I486" s="7782"/>
      <c r="J486" s="7782"/>
      <c r="K486" s="7782"/>
      <c r="L486" s="7782"/>
      <c r="M486" s="7782"/>
      <c r="N486" s="7782"/>
      <c r="O486" s="7782"/>
      <c r="P486" s="7782"/>
      <c r="Q486" s="7782"/>
      <c r="R486" s="7782"/>
      <c r="S486" s="7684"/>
      <c r="T486" s="7649"/>
      <c r="U486" s="7712"/>
      <c r="V486" s="7714"/>
      <c r="W486" s="7714"/>
      <c r="X486" s="7715"/>
      <c r="Y486" s="7728"/>
      <c r="Z486" s="7714"/>
      <c r="AA486" s="7714"/>
      <c r="AB486" s="7752"/>
      <c r="AC486" s="7746"/>
      <c r="AD486" s="7747"/>
      <c r="AE486" s="7714"/>
      <c r="AF486" s="7723"/>
      <c r="AG486" s="7723"/>
      <c r="AH486" s="7722"/>
      <c r="AI486" s="7722"/>
      <c r="AJ486" s="7723"/>
      <c r="AK486" s="8039"/>
    </row>
    <row r="487" spans="2:37">
      <c r="B487" s="7653"/>
      <c r="C487" s="7653"/>
      <c r="D487" s="7650"/>
      <c r="E487" s="7650"/>
      <c r="F487" s="7650"/>
      <c r="G487" s="7650"/>
      <c r="H487" s="7650"/>
      <c r="I487" s="7650"/>
      <c r="J487" s="7650"/>
      <c r="K487" s="7650"/>
      <c r="L487" s="7650"/>
      <c r="M487" s="7650"/>
      <c r="N487" s="7650"/>
      <c r="O487" s="7650"/>
      <c r="P487" s="7650"/>
      <c r="Q487" s="7650"/>
      <c r="R487" s="7650"/>
      <c r="S487" s="7684"/>
      <c r="T487" s="7649"/>
      <c r="U487" s="7881"/>
      <c r="V487" s="8198"/>
      <c r="W487" s="8198"/>
      <c r="X487" s="7883"/>
      <c r="Y487" s="8250"/>
      <c r="Z487" s="8198"/>
      <c r="AA487" s="8198"/>
      <c r="AB487" s="8200"/>
      <c r="AC487" s="7678"/>
      <c r="AD487" s="7797"/>
      <c r="AE487" s="8198"/>
      <c r="AF487" s="8053"/>
      <c r="AG487" s="8053"/>
      <c r="AH487" s="7885"/>
      <c r="AI487" s="7885"/>
      <c r="AJ487" s="8053"/>
      <c r="AK487" s="8039"/>
    </row>
    <row r="488" spans="2:37">
      <c r="B488" s="7839"/>
      <c r="C488" s="7839"/>
      <c r="D488" s="7839"/>
      <c r="E488" s="7839"/>
      <c r="F488" s="7839"/>
      <c r="G488" s="7839"/>
      <c r="H488" s="7839"/>
      <c r="I488" s="7839"/>
      <c r="J488" s="7839"/>
      <c r="K488" s="7839"/>
      <c r="L488" s="7839"/>
      <c r="M488" s="7839"/>
      <c r="N488" s="7839"/>
      <c r="O488" s="7839"/>
      <c r="P488" s="7839"/>
      <c r="Q488" s="7839"/>
      <c r="R488" s="7839"/>
      <c r="S488" s="7684"/>
      <c r="T488" s="7649"/>
      <c r="U488" s="7881"/>
      <c r="V488" s="8198"/>
      <c r="W488" s="8198"/>
      <c r="X488" s="7883"/>
      <c r="Y488" s="8250"/>
      <c r="Z488" s="8198"/>
      <c r="AA488" s="8198"/>
      <c r="AB488" s="8200"/>
      <c r="AC488" s="7678"/>
      <c r="AD488" s="7679"/>
      <c r="AE488" s="7673"/>
      <c r="AF488" s="8053"/>
      <c r="AG488" s="8053"/>
      <c r="AH488" s="7885"/>
      <c r="AI488" s="7885"/>
      <c r="AJ488" s="8053"/>
      <c r="AK488" s="8039"/>
    </row>
    <row r="489" spans="2:37">
      <c r="B489" s="7839"/>
      <c r="C489" s="7839"/>
      <c r="D489" s="7839"/>
      <c r="E489" s="7839"/>
      <c r="F489" s="7839"/>
      <c r="G489" s="7839"/>
      <c r="H489" s="7839"/>
      <c r="I489" s="7839"/>
      <c r="J489" s="7839"/>
      <c r="K489" s="7839"/>
      <c r="L489" s="7839"/>
      <c r="M489" s="7839"/>
      <c r="N489" s="7839"/>
      <c r="O489" s="7839"/>
      <c r="P489" s="7839"/>
      <c r="Q489" s="7839"/>
      <c r="R489" s="7839"/>
      <c r="S489" s="7983"/>
      <c r="T489" s="7649"/>
      <c r="U489" s="7881"/>
      <c r="V489" s="8198"/>
      <c r="W489" s="8198"/>
      <c r="X489" s="7883"/>
      <c r="Y489" s="8250"/>
      <c r="Z489" s="8198"/>
      <c r="AA489" s="8198"/>
      <c r="AB489" s="8200"/>
      <c r="AC489" s="8251"/>
      <c r="AD489" s="8252"/>
      <c r="AE489" s="8253"/>
      <c r="AF489" s="8053"/>
      <c r="AG489" s="8053"/>
      <c r="AH489" s="7885"/>
      <c r="AI489" s="7885"/>
      <c r="AJ489" s="8053"/>
      <c r="AK489" s="8039"/>
    </row>
    <row r="490" spans="2:37" ht="15" thickBot="1">
      <c r="B490" s="7839"/>
      <c r="C490" s="7839"/>
      <c r="D490" s="7839"/>
      <c r="E490" s="7839"/>
      <c r="F490" s="7839"/>
      <c r="G490" s="7839"/>
      <c r="H490" s="7839"/>
      <c r="I490" s="7839"/>
      <c r="J490" s="7839"/>
      <c r="K490" s="7839"/>
      <c r="L490" s="7839"/>
      <c r="M490" s="7839"/>
      <c r="N490" s="7839"/>
      <c r="O490" s="7839"/>
      <c r="P490" s="7839"/>
      <c r="Q490" s="7839"/>
      <c r="R490" s="7839"/>
      <c r="S490" s="7684"/>
      <c r="T490" s="7649"/>
      <c r="U490" s="8090"/>
      <c r="V490" s="7824"/>
      <c r="W490" s="7825"/>
      <c r="X490" s="7834"/>
      <c r="Y490" s="8064"/>
      <c r="Z490" s="7828"/>
      <c r="AA490" s="7828"/>
      <c r="AB490" s="7832"/>
      <c r="AC490" s="7830"/>
      <c r="AD490" s="8067"/>
      <c r="AE490" s="8163"/>
      <c r="AF490" s="7833"/>
      <c r="AG490" s="7833"/>
      <c r="AH490" s="8190"/>
      <c r="AI490" s="8190"/>
      <c r="AJ490" s="7777"/>
      <c r="AK490" s="8256"/>
    </row>
    <row r="491" spans="2:37">
      <c r="B491" s="7852"/>
      <c r="C491" s="7852"/>
      <c r="D491" s="7852"/>
      <c r="E491" s="7852"/>
      <c r="F491" s="8058"/>
      <c r="G491" s="8272"/>
      <c r="H491" s="7855"/>
      <c r="I491" s="7855"/>
      <c r="J491" s="8237"/>
      <c r="K491" s="7857"/>
      <c r="L491" s="7858"/>
      <c r="M491" s="7852"/>
      <c r="N491" s="7861"/>
      <c r="O491" s="7861"/>
      <c r="P491" s="8237"/>
      <c r="Q491" s="8237"/>
      <c r="R491" s="7982"/>
      <c r="S491" s="7684"/>
      <c r="T491" s="7649"/>
      <c r="U491" s="7845"/>
      <c r="V491" s="7843"/>
      <c r="W491" s="7730"/>
      <c r="X491" s="7876"/>
      <c r="Y491" s="8069"/>
      <c r="Z491" s="7845"/>
      <c r="AA491" s="7845"/>
      <c r="AB491" s="7850"/>
      <c r="AC491" s="7847"/>
      <c r="AD491" s="7844"/>
      <c r="AE491" s="8165"/>
      <c r="AF491" s="7851"/>
      <c r="AG491" s="7851"/>
      <c r="AH491" s="8101"/>
      <c r="AI491" s="8101"/>
      <c r="AJ491" s="7649"/>
      <c r="AK491" s="8102"/>
    </row>
    <row r="492" spans="2:37">
      <c r="B492" s="7852"/>
      <c r="C492" s="7852"/>
      <c r="D492" s="7852"/>
      <c r="E492" s="7852"/>
      <c r="F492" s="8058"/>
      <c r="G492" s="8272"/>
      <c r="H492" s="7855"/>
      <c r="I492" s="7855"/>
      <c r="J492" s="8237"/>
      <c r="K492" s="7857"/>
      <c r="L492" s="7858"/>
      <c r="M492" s="7852"/>
      <c r="N492" s="7861"/>
      <c r="O492" s="7861"/>
      <c r="P492" s="8237"/>
      <c r="Q492" s="8237"/>
      <c r="R492" s="7982"/>
      <c r="S492" s="7684"/>
      <c r="T492" s="7649"/>
      <c r="U492" s="7845"/>
      <c r="V492" s="7843"/>
      <c r="W492" s="7730"/>
      <c r="X492" s="7876"/>
      <c r="Y492" s="8069"/>
      <c r="Z492" s="7845"/>
      <c r="AA492" s="7845"/>
      <c r="AB492" s="7850"/>
      <c r="AC492" s="7847"/>
      <c r="AD492" s="7844"/>
      <c r="AE492" s="8165"/>
      <c r="AF492" s="7851"/>
      <c r="AG492" s="7851"/>
      <c r="AH492" s="8101"/>
      <c r="AI492" s="8101"/>
      <c r="AJ492" s="7649"/>
      <c r="AK492" s="8102"/>
    </row>
    <row r="493" spans="2:37" ht="18" thickBot="1">
      <c r="B493" s="7852"/>
      <c r="C493" s="7852"/>
      <c r="D493" s="7855"/>
      <c r="E493" s="7852"/>
      <c r="F493" s="8058"/>
      <c r="G493" s="7981"/>
      <c r="H493" s="7855"/>
      <c r="I493" s="7855"/>
      <c r="J493" s="7860"/>
      <c r="K493" s="7857"/>
      <c r="L493" s="7858"/>
      <c r="M493" s="7852"/>
      <c r="N493" s="7859"/>
      <c r="O493" s="7859"/>
      <c r="P493" s="7860"/>
      <c r="Q493" s="7860"/>
      <c r="R493" s="7982"/>
      <c r="S493" s="7684"/>
      <c r="T493" s="7649"/>
      <c r="U493" s="8166" t="s">
        <v>1463</v>
      </c>
      <c r="V493" s="8019"/>
      <c r="W493" s="8018"/>
      <c r="X493" s="8019"/>
      <c r="Y493" s="8019"/>
      <c r="Z493" s="8019"/>
      <c r="AA493" s="7840"/>
      <c r="AB493" s="8019"/>
      <c r="AC493" s="8019"/>
      <c r="AD493" s="8019"/>
      <c r="AE493" s="8019"/>
      <c r="AF493" s="8019"/>
      <c r="AG493" s="8019"/>
      <c r="AH493" s="8019"/>
      <c r="AI493" s="8019"/>
      <c r="AJ493" s="8019"/>
      <c r="AK493" s="8019"/>
    </row>
    <row r="494" spans="2:37">
      <c r="B494" s="7852"/>
      <c r="C494" s="7852"/>
      <c r="D494" s="7852"/>
      <c r="E494" s="7852"/>
      <c r="F494" s="8058"/>
      <c r="G494" s="8272"/>
      <c r="H494" s="7855"/>
      <c r="I494" s="7855"/>
      <c r="J494" s="8237"/>
      <c r="K494" s="7857"/>
      <c r="L494" s="7858"/>
      <c r="M494" s="7852"/>
      <c r="N494" s="7861"/>
      <c r="O494" s="7861"/>
      <c r="P494" s="8237"/>
      <c r="Q494" s="8237"/>
      <c r="R494" s="7982"/>
      <c r="S494" s="7684"/>
      <c r="T494" s="7649"/>
      <c r="U494" s="7656"/>
      <c r="V494" s="7661"/>
      <c r="W494" s="7662" t="s">
        <v>14</v>
      </c>
      <c r="X494" s="7662" t="s">
        <v>12</v>
      </c>
      <c r="Y494" s="7662"/>
      <c r="Z494" s="7663"/>
      <c r="AA494" s="8208"/>
      <c r="AB494" s="8257" t="s">
        <v>15</v>
      </c>
      <c r="AC494" s="7662" t="s">
        <v>12</v>
      </c>
      <c r="AD494" s="7662" t="s">
        <v>12</v>
      </c>
      <c r="AE494" s="7662"/>
      <c r="AF494" s="7662"/>
      <c r="AG494" s="7662"/>
      <c r="AH494" s="7662"/>
      <c r="AI494" s="7662" t="s">
        <v>0</v>
      </c>
      <c r="AJ494" s="7663"/>
      <c r="AK494" s="7664"/>
    </row>
    <row r="495" spans="2:37">
      <c r="B495" s="7852"/>
      <c r="C495" s="7855"/>
      <c r="D495" s="7855"/>
      <c r="E495" s="7855"/>
      <c r="F495" s="8058"/>
      <c r="G495" s="7981"/>
      <c r="H495" s="7855"/>
      <c r="I495" s="7855"/>
      <c r="J495" s="7860"/>
      <c r="K495" s="7857"/>
      <c r="L495" s="7858"/>
      <c r="M495" s="7852"/>
      <c r="N495" s="7859"/>
      <c r="O495" s="7859"/>
      <c r="P495" s="7860"/>
      <c r="Q495" s="7860"/>
      <c r="R495" s="7982"/>
      <c r="S495" s="7684"/>
      <c r="T495" s="7649"/>
      <c r="U495" s="7660" t="s">
        <v>4</v>
      </c>
      <c r="V495" s="7666" t="s">
        <v>18</v>
      </c>
      <c r="W495" s="7667" t="s">
        <v>19</v>
      </c>
      <c r="X495" s="7667" t="s">
        <v>19</v>
      </c>
      <c r="Y495" s="7667" t="s">
        <v>20</v>
      </c>
      <c r="Z495" s="7668" t="s">
        <v>21</v>
      </c>
      <c r="AA495" s="8209" t="s">
        <v>1559</v>
      </c>
      <c r="AB495" s="8258" t="s">
        <v>22</v>
      </c>
      <c r="AC495" s="7667" t="s">
        <v>23</v>
      </c>
      <c r="AD495" s="7667" t="s">
        <v>23</v>
      </c>
      <c r="AE495" s="7667" t="s">
        <v>24</v>
      </c>
      <c r="AF495" s="7667" t="s">
        <v>20</v>
      </c>
      <c r="AG495" s="7667" t="s">
        <v>25</v>
      </c>
      <c r="AH495" s="7667" t="s">
        <v>0</v>
      </c>
      <c r="AI495" s="7667" t="s">
        <v>1363</v>
      </c>
      <c r="AJ495" s="7668" t="s">
        <v>1388</v>
      </c>
      <c r="AK495" s="7669" t="s">
        <v>26</v>
      </c>
    </row>
    <row r="496" spans="2:37" ht="15" thickBot="1">
      <c r="B496" s="7852"/>
      <c r="C496" s="7855"/>
      <c r="D496" s="7855"/>
      <c r="E496" s="7855"/>
      <c r="F496" s="8058"/>
      <c r="G496" s="7981"/>
      <c r="H496" s="7855"/>
      <c r="I496" s="7855"/>
      <c r="J496" s="7860"/>
      <c r="K496" s="7857"/>
      <c r="L496" s="7858"/>
      <c r="M496" s="7852"/>
      <c r="N496" s="7859"/>
      <c r="O496" s="7859"/>
      <c r="P496" s="7860"/>
      <c r="Q496" s="7860"/>
      <c r="R496" s="7982"/>
      <c r="S496" s="7684"/>
      <c r="T496" s="7649"/>
      <c r="U496" s="7660"/>
      <c r="V496" s="7666"/>
      <c r="W496" s="7667" t="s">
        <v>3</v>
      </c>
      <c r="X496" s="7667" t="s">
        <v>18</v>
      </c>
      <c r="Y496" s="7667"/>
      <c r="Z496" s="7668"/>
      <c r="AA496" s="8209"/>
      <c r="AB496" s="8258" t="s">
        <v>21</v>
      </c>
      <c r="AC496" s="7667" t="s">
        <v>27</v>
      </c>
      <c r="AD496" s="7667" t="s">
        <v>28</v>
      </c>
      <c r="AE496" s="7667"/>
      <c r="AF496" s="7667"/>
      <c r="AG496" s="7667"/>
      <c r="AH496" s="7667"/>
      <c r="AI496" s="7667" t="s">
        <v>11</v>
      </c>
      <c r="AJ496" s="7668"/>
      <c r="AK496" s="7669"/>
    </row>
    <row r="497" spans="2:37">
      <c r="B497" s="7684"/>
      <c r="C497" s="7684"/>
      <c r="D497" s="7684"/>
      <c r="E497" s="7684"/>
      <c r="F497" s="7684"/>
      <c r="G497" s="7684"/>
      <c r="H497" s="7684"/>
      <c r="I497" s="7684"/>
      <c r="J497" s="7983"/>
      <c r="K497" s="7684"/>
      <c r="L497" s="7654"/>
      <c r="M497" s="7684"/>
      <c r="N497" s="7684"/>
      <c r="O497" s="7684"/>
      <c r="P497" s="7983"/>
      <c r="Q497" s="7983"/>
      <c r="R497" s="7684"/>
      <c r="S497" s="7684"/>
      <c r="T497" s="7649"/>
      <c r="U497" s="7992" t="s">
        <v>1774</v>
      </c>
      <c r="V497" s="7993">
        <v>39</v>
      </c>
      <c r="W497" s="7803">
        <v>930</v>
      </c>
      <c r="X497" s="7804">
        <v>45602</v>
      </c>
      <c r="Y497" s="8484">
        <v>23.2</v>
      </c>
      <c r="Z497" s="7806" t="s">
        <v>35</v>
      </c>
      <c r="AA497" s="8528">
        <f t="shared" ref="AA497:AA515" si="76">(Y497*1000/400)</f>
        <v>58</v>
      </c>
      <c r="AB497" s="7916">
        <v>1182.3</v>
      </c>
      <c r="AC497" s="7808">
        <v>45649</v>
      </c>
      <c r="AD497" s="7895">
        <v>45673</v>
      </c>
      <c r="AE497" s="7806">
        <v>24114</v>
      </c>
      <c r="AF497" s="7896">
        <v>23200</v>
      </c>
      <c r="AG497" s="7896">
        <f t="shared" ref="AG497:AG515" si="77">(AF497-Y497*1000)</f>
        <v>0</v>
      </c>
      <c r="AH497" s="7916">
        <f t="shared" ref="AH497:AH515" si="78">(AF497*AB497/1000)</f>
        <v>27429.360000000001</v>
      </c>
      <c r="AI497" s="7916">
        <f t="shared" ref="AI497:AI515" si="79">(AH497*0.05)</f>
        <v>1371.4680000000001</v>
      </c>
      <c r="AJ497" s="7812">
        <v>5</v>
      </c>
      <c r="AK497" s="8262"/>
    </row>
    <row r="498" spans="2:37">
      <c r="B498" s="7684"/>
      <c r="C498" s="7684"/>
      <c r="D498" s="7684"/>
      <c r="E498" s="7684"/>
      <c r="F498" s="7684"/>
      <c r="G498" s="7684"/>
      <c r="H498" s="7684"/>
      <c r="I498" s="7684"/>
      <c r="J498" s="7983"/>
      <c r="K498" s="7684"/>
      <c r="L498" s="7654"/>
      <c r="M498" s="7684"/>
      <c r="N498" s="7684"/>
      <c r="O498" s="7684"/>
      <c r="P498" s="7983"/>
      <c r="Q498" s="7983"/>
      <c r="R498" s="7684"/>
      <c r="S498" s="7684"/>
      <c r="T498" s="7649"/>
      <c r="U498" s="7996" t="s">
        <v>1774</v>
      </c>
      <c r="V498" s="7759">
        <v>40</v>
      </c>
      <c r="W498" s="7714">
        <v>932</v>
      </c>
      <c r="X498" s="7715">
        <v>45602</v>
      </c>
      <c r="Y498" s="7864">
        <v>23.2</v>
      </c>
      <c r="Z498" s="7761" t="s">
        <v>35</v>
      </c>
      <c r="AA498" s="7717">
        <f t="shared" si="76"/>
        <v>58</v>
      </c>
      <c r="AB498" s="7762">
        <v>1327</v>
      </c>
      <c r="AC498" s="7719">
        <v>45667</v>
      </c>
      <c r="AD498" s="7720">
        <v>45673</v>
      </c>
      <c r="AE498" s="7717">
        <v>24114</v>
      </c>
      <c r="AF498" s="7721">
        <v>23200</v>
      </c>
      <c r="AG498" s="7721">
        <f t="shared" si="77"/>
        <v>0</v>
      </c>
      <c r="AH498" s="7722">
        <f t="shared" si="78"/>
        <v>30786.400000000001</v>
      </c>
      <c r="AI498" s="7722">
        <f t="shared" si="79"/>
        <v>1539.3200000000002</v>
      </c>
      <c r="AJ498" s="7723">
        <v>5</v>
      </c>
      <c r="AK498" s="8263"/>
    </row>
    <row r="499" spans="2:37">
      <c r="B499" s="7684"/>
      <c r="C499" s="7684"/>
      <c r="D499" s="7684"/>
      <c r="E499" s="7684"/>
      <c r="F499" s="7684"/>
      <c r="G499" s="7684"/>
      <c r="H499" s="7684"/>
      <c r="I499" s="7684"/>
      <c r="J499" s="7983"/>
      <c r="K499" s="7684"/>
      <c r="L499" s="8276"/>
      <c r="M499" s="7684"/>
      <c r="N499" s="7684"/>
      <c r="O499" s="7684"/>
      <c r="P499" s="7983"/>
      <c r="Q499" s="7983"/>
      <c r="R499" s="7684"/>
      <c r="S499" s="7684"/>
      <c r="T499" s="7649"/>
      <c r="U499" s="7996" t="s">
        <v>1785</v>
      </c>
      <c r="V499" s="7759">
        <v>41</v>
      </c>
      <c r="W499" s="7714">
        <v>932</v>
      </c>
      <c r="X499" s="7715">
        <v>45602</v>
      </c>
      <c r="Y499" s="7911">
        <v>23.2</v>
      </c>
      <c r="Z499" s="7761" t="s">
        <v>35</v>
      </c>
      <c r="AA499" s="8010">
        <f t="shared" si="76"/>
        <v>58</v>
      </c>
      <c r="AB499" s="7762">
        <v>1327</v>
      </c>
      <c r="AC499" s="7719">
        <v>45681</v>
      </c>
      <c r="AD499" s="7720" t="s">
        <v>1778</v>
      </c>
      <c r="AE499" s="7717">
        <v>24298</v>
      </c>
      <c r="AF499" s="7721">
        <v>23200</v>
      </c>
      <c r="AG499" s="7721">
        <f t="shared" si="77"/>
        <v>0</v>
      </c>
      <c r="AH499" s="7722">
        <f t="shared" si="78"/>
        <v>30786.400000000001</v>
      </c>
      <c r="AI499" s="7722">
        <f t="shared" si="79"/>
        <v>1539.3200000000002</v>
      </c>
      <c r="AJ499" s="7723">
        <v>5</v>
      </c>
      <c r="AK499" s="8264"/>
    </row>
    <row r="500" spans="2:37">
      <c r="B500" s="7684"/>
      <c r="C500" s="7684"/>
      <c r="D500" s="7684"/>
      <c r="E500" s="7684"/>
      <c r="F500" s="7684"/>
      <c r="G500" s="7684"/>
      <c r="H500" s="7684"/>
      <c r="I500" s="7684"/>
      <c r="J500" s="7983"/>
      <c r="K500" s="7684"/>
      <c r="L500" s="7654"/>
      <c r="M500" s="7684"/>
      <c r="N500" s="7684"/>
      <c r="O500" s="7684"/>
      <c r="P500" s="7983"/>
      <c r="Q500" s="7983"/>
      <c r="R500" s="7684"/>
      <c r="S500" s="7684"/>
      <c r="T500" s="7649"/>
      <c r="U500" s="8023" t="s">
        <v>1774</v>
      </c>
      <c r="V500" s="7759">
        <v>44</v>
      </c>
      <c r="W500" s="7714" t="s">
        <v>796</v>
      </c>
      <c r="X500" s="7715">
        <v>45684</v>
      </c>
      <c r="Y500" s="7864">
        <v>23.2</v>
      </c>
      <c r="Z500" s="7761" t="s">
        <v>35</v>
      </c>
      <c r="AA500" s="7717">
        <f t="shared" si="76"/>
        <v>58</v>
      </c>
      <c r="AB500" s="7762">
        <v>1327</v>
      </c>
      <c r="AC500" s="7719">
        <v>45691</v>
      </c>
      <c r="AD500" s="7720">
        <v>45696</v>
      </c>
      <c r="AE500" s="7717">
        <v>24298</v>
      </c>
      <c r="AF500" s="7721">
        <v>23200</v>
      </c>
      <c r="AG500" s="7721">
        <f t="shared" si="77"/>
        <v>0</v>
      </c>
      <c r="AH500" s="7722">
        <f t="shared" si="78"/>
        <v>30786.400000000001</v>
      </c>
      <c r="AI500" s="7722">
        <f t="shared" si="79"/>
        <v>1539.3200000000002</v>
      </c>
      <c r="AJ500" s="7723">
        <v>5</v>
      </c>
      <c r="AK500" s="8264"/>
    </row>
    <row r="501" spans="2:37">
      <c r="B501" s="7684"/>
      <c r="C501" s="7684"/>
      <c r="D501" s="7684"/>
      <c r="E501" s="7684"/>
      <c r="F501" s="7684"/>
      <c r="G501" s="7684"/>
      <c r="H501" s="7684"/>
      <c r="I501" s="7684"/>
      <c r="J501" s="7983"/>
      <c r="K501" s="7684"/>
      <c r="L501" s="7654"/>
      <c r="M501" s="7684"/>
      <c r="N501" s="7684"/>
      <c r="O501" s="7684"/>
      <c r="P501" s="7983"/>
      <c r="Q501" s="7983"/>
      <c r="R501" s="7684"/>
      <c r="S501" s="7684"/>
      <c r="T501" s="7649"/>
      <c r="U501" s="8042" t="s">
        <v>1774</v>
      </c>
      <c r="V501" s="8398">
        <v>45</v>
      </c>
      <c r="W501" s="8043" t="s">
        <v>36</v>
      </c>
      <c r="X501" s="8104">
        <v>45691</v>
      </c>
      <c r="Y501" s="8399">
        <v>30</v>
      </c>
      <c r="Z501" s="8372" t="s">
        <v>35</v>
      </c>
      <c r="AA501" s="8010">
        <f t="shared" si="76"/>
        <v>75</v>
      </c>
      <c r="AB501" s="8045">
        <v>1327</v>
      </c>
      <c r="AC501" s="8046">
        <v>45712</v>
      </c>
      <c r="AD501" s="8400">
        <v>45710</v>
      </c>
      <c r="AE501" s="8047">
        <v>24391</v>
      </c>
      <c r="AF501" s="8048">
        <v>30000</v>
      </c>
      <c r="AG501" s="8048">
        <f t="shared" si="77"/>
        <v>0</v>
      </c>
      <c r="AH501" s="8049">
        <f t="shared" si="78"/>
        <v>39810</v>
      </c>
      <c r="AI501" s="8049">
        <f t="shared" si="79"/>
        <v>1990.5</v>
      </c>
      <c r="AJ501" s="8050">
        <v>5</v>
      </c>
      <c r="AK501" s="8295"/>
    </row>
    <row r="502" spans="2:37">
      <c r="B502" s="7684"/>
      <c r="C502" s="7684"/>
      <c r="D502" s="7684"/>
      <c r="E502" s="7684"/>
      <c r="F502" s="7684"/>
      <c r="G502" s="7684"/>
      <c r="H502" s="7684"/>
      <c r="I502" s="7684"/>
      <c r="J502" s="7983"/>
      <c r="K502" s="7684"/>
      <c r="L502" s="7654"/>
      <c r="M502" s="7684"/>
      <c r="N502" s="7684"/>
      <c r="O502" s="7684"/>
      <c r="P502" s="7983"/>
      <c r="Q502" s="7983"/>
      <c r="R502" s="7684"/>
      <c r="S502" s="7684"/>
      <c r="T502" s="7649"/>
      <c r="U502" s="7996" t="s">
        <v>1774</v>
      </c>
      <c r="V502" s="7759">
        <v>46</v>
      </c>
      <c r="W502" s="7714" t="s">
        <v>36</v>
      </c>
      <c r="X502" s="7715">
        <v>45691</v>
      </c>
      <c r="Y502" s="7864">
        <v>60</v>
      </c>
      <c r="Z502" s="7761" t="s">
        <v>35</v>
      </c>
      <c r="AA502" s="7717">
        <f t="shared" si="76"/>
        <v>150</v>
      </c>
      <c r="AB502" s="7762">
        <v>1327</v>
      </c>
      <c r="AC502" s="7719">
        <v>45723</v>
      </c>
      <c r="AD502" s="7720">
        <v>45733</v>
      </c>
      <c r="AE502" s="7717">
        <v>24530</v>
      </c>
      <c r="AF502" s="7721">
        <v>60000</v>
      </c>
      <c r="AG502" s="7721">
        <f t="shared" si="77"/>
        <v>0</v>
      </c>
      <c r="AH502" s="7722">
        <f t="shared" si="78"/>
        <v>79620</v>
      </c>
      <c r="AI502" s="7722">
        <f t="shared" si="79"/>
        <v>3981</v>
      </c>
      <c r="AJ502" s="7723">
        <v>5</v>
      </c>
      <c r="AK502" s="8295"/>
    </row>
    <row r="503" spans="2:37">
      <c r="B503" s="7684"/>
      <c r="C503" s="7684"/>
      <c r="D503" s="7684"/>
      <c r="E503" s="7684"/>
      <c r="F503" s="7684"/>
      <c r="G503" s="7684"/>
      <c r="H503" s="7684"/>
      <c r="I503" s="7684"/>
      <c r="J503" s="7983"/>
      <c r="K503" s="7684"/>
      <c r="L503" s="7654"/>
      <c r="M503" s="7684"/>
      <c r="N503" s="7684"/>
      <c r="O503" s="7684"/>
      <c r="P503" s="7983"/>
      <c r="Q503" s="7983"/>
      <c r="R503" s="7684"/>
      <c r="S503" s="7684"/>
      <c r="T503" s="7649"/>
      <c r="U503" s="8023" t="s">
        <v>1774</v>
      </c>
      <c r="V503" s="7759">
        <v>47</v>
      </c>
      <c r="W503" s="7714" t="s">
        <v>36</v>
      </c>
      <c r="X503" s="7715">
        <v>45691</v>
      </c>
      <c r="Y503" s="7864">
        <v>30</v>
      </c>
      <c r="Z503" s="7761" t="s">
        <v>35</v>
      </c>
      <c r="AA503" s="8010">
        <f t="shared" si="76"/>
        <v>75</v>
      </c>
      <c r="AB503" s="7762">
        <v>1327</v>
      </c>
      <c r="AC503" s="7719">
        <v>45741</v>
      </c>
      <c r="AD503" s="7720">
        <v>45748</v>
      </c>
      <c r="AE503" s="7717">
        <v>24619</v>
      </c>
      <c r="AF503" s="7721">
        <v>32160</v>
      </c>
      <c r="AG503" s="7721">
        <f t="shared" si="77"/>
        <v>2160</v>
      </c>
      <c r="AH503" s="7722">
        <f t="shared" si="78"/>
        <v>42676.32</v>
      </c>
      <c r="AI503" s="7722">
        <f t="shared" si="79"/>
        <v>2133.8160000000003</v>
      </c>
      <c r="AJ503" s="7723">
        <v>5</v>
      </c>
      <c r="AK503" s="8295"/>
    </row>
    <row r="504" spans="2:37">
      <c r="B504" s="7684"/>
      <c r="C504" s="7684"/>
      <c r="D504" s="7684"/>
      <c r="E504" s="7684"/>
      <c r="F504" s="7684"/>
      <c r="G504" s="7684"/>
      <c r="H504" s="7684"/>
      <c r="I504" s="7684"/>
      <c r="J504" s="7684"/>
      <c r="K504" s="7684"/>
      <c r="L504" s="7654"/>
      <c r="M504" s="7684"/>
      <c r="N504" s="7684"/>
      <c r="O504" s="7684"/>
      <c r="P504" s="7983"/>
      <c r="Q504" s="7983"/>
      <c r="R504" s="7684"/>
      <c r="S504" s="7782"/>
      <c r="T504" s="7649"/>
      <c r="U504" s="8023" t="s">
        <v>1774</v>
      </c>
      <c r="V504" s="7759">
        <v>48</v>
      </c>
      <c r="W504" s="7714" t="s">
        <v>36</v>
      </c>
      <c r="X504" s="7715">
        <v>45691</v>
      </c>
      <c r="Y504" s="7864">
        <v>60</v>
      </c>
      <c r="Z504" s="7761" t="s">
        <v>35</v>
      </c>
      <c r="AA504" s="7717">
        <f t="shared" si="76"/>
        <v>150</v>
      </c>
      <c r="AB504" s="7762">
        <v>1327</v>
      </c>
      <c r="AC504" s="7719">
        <v>45751</v>
      </c>
      <c r="AD504" s="7720">
        <v>45762</v>
      </c>
      <c r="AE504" s="7717">
        <v>24714</v>
      </c>
      <c r="AF504" s="7721">
        <v>50000</v>
      </c>
      <c r="AG504" s="7721">
        <f t="shared" si="77"/>
        <v>-10000</v>
      </c>
      <c r="AH504" s="7722">
        <f t="shared" si="78"/>
        <v>66350</v>
      </c>
      <c r="AI504" s="7722">
        <f t="shared" si="79"/>
        <v>3317.5</v>
      </c>
      <c r="AJ504" s="7723">
        <v>5</v>
      </c>
      <c r="AK504" s="8295"/>
    </row>
    <row r="505" spans="2:37">
      <c r="B505" s="7988"/>
      <c r="C505" s="7988"/>
      <c r="D505" s="7988"/>
      <c r="E505" s="7988"/>
      <c r="F505" s="7988"/>
      <c r="G505" s="7988"/>
      <c r="H505" s="7988"/>
      <c r="I505" s="7988"/>
      <c r="J505" s="7988"/>
      <c r="K505" s="7988"/>
      <c r="L505" s="7988"/>
      <c r="M505" s="7988"/>
      <c r="N505" s="7988"/>
      <c r="O505" s="7988"/>
      <c r="P505" s="7988"/>
      <c r="Q505" s="7988"/>
      <c r="R505" s="7988"/>
      <c r="S505" s="7650"/>
      <c r="T505" s="7649"/>
      <c r="U505" s="8023" t="s">
        <v>1774</v>
      </c>
      <c r="V505" s="8525">
        <v>48</v>
      </c>
      <c r="W505" s="7714" t="s">
        <v>36</v>
      </c>
      <c r="X505" s="7715">
        <v>45691</v>
      </c>
      <c r="Y505" s="7864">
        <v>10</v>
      </c>
      <c r="Z505" s="7761" t="s">
        <v>35</v>
      </c>
      <c r="AA505" s="8010">
        <f t="shared" si="76"/>
        <v>25</v>
      </c>
      <c r="AB505" s="7762">
        <v>1327</v>
      </c>
      <c r="AC505" s="7719">
        <v>45751</v>
      </c>
      <c r="AD505" s="7720">
        <v>45785</v>
      </c>
      <c r="AE505" s="7717">
        <v>24832</v>
      </c>
      <c r="AF505" s="7721">
        <v>10000</v>
      </c>
      <c r="AG505" s="7721">
        <f t="shared" si="77"/>
        <v>0</v>
      </c>
      <c r="AH505" s="7722">
        <f t="shared" si="78"/>
        <v>13270</v>
      </c>
      <c r="AI505" s="7722">
        <f t="shared" si="79"/>
        <v>663.5</v>
      </c>
      <c r="AJ505" s="7723">
        <v>5</v>
      </c>
      <c r="AK505" s="8295"/>
    </row>
    <row r="506" spans="2:37">
      <c r="B506" s="7653"/>
      <c r="C506" s="7653"/>
      <c r="D506" s="7650"/>
      <c r="E506" s="7650"/>
      <c r="F506" s="7650"/>
      <c r="G506" s="7650"/>
      <c r="H506" s="7650"/>
      <c r="I506" s="7650"/>
      <c r="J506" s="7650"/>
      <c r="K506" s="7650"/>
      <c r="L506" s="7650"/>
      <c r="M506" s="7650"/>
      <c r="N506" s="7650"/>
      <c r="O506" s="7650"/>
      <c r="P506" s="7650"/>
      <c r="Q506" s="7650"/>
      <c r="R506" s="7650"/>
      <c r="S506" s="7839"/>
      <c r="T506" s="7649"/>
      <c r="U506" s="8023" t="s">
        <v>1708</v>
      </c>
      <c r="V506" s="7759">
        <v>49</v>
      </c>
      <c r="W506" s="7714" t="s">
        <v>796</v>
      </c>
      <c r="X506" s="7715">
        <v>45709</v>
      </c>
      <c r="Y506" s="7911">
        <v>10</v>
      </c>
      <c r="Z506" s="7761" t="s">
        <v>35</v>
      </c>
      <c r="AA506" s="7717">
        <f t="shared" si="76"/>
        <v>25</v>
      </c>
      <c r="AB506" s="7762">
        <v>1327</v>
      </c>
      <c r="AC506" s="7719">
        <v>45723</v>
      </c>
      <c r="AD506" s="7763">
        <v>45733</v>
      </c>
      <c r="AE506" s="7717">
        <v>24530</v>
      </c>
      <c r="AF506" s="7721">
        <v>10000</v>
      </c>
      <c r="AG506" s="7721">
        <f t="shared" si="77"/>
        <v>0</v>
      </c>
      <c r="AH506" s="7722">
        <f t="shared" si="78"/>
        <v>13270</v>
      </c>
      <c r="AI506" s="7722">
        <f t="shared" si="79"/>
        <v>663.5</v>
      </c>
      <c r="AJ506" s="7723">
        <v>5</v>
      </c>
      <c r="AK506" s="8295"/>
    </row>
    <row r="507" spans="2:37">
      <c r="B507" s="7839"/>
      <c r="C507" s="7839"/>
      <c r="D507" s="7839"/>
      <c r="E507" s="7839"/>
      <c r="F507" s="7839"/>
      <c r="G507" s="7839"/>
      <c r="H507" s="7839"/>
      <c r="I507" s="7839"/>
      <c r="J507" s="7839"/>
      <c r="K507" s="7839"/>
      <c r="L507" s="7839"/>
      <c r="M507" s="7839"/>
      <c r="N507" s="7839"/>
      <c r="O507" s="7839"/>
      <c r="P507" s="7839"/>
      <c r="Q507" s="7839"/>
      <c r="R507" s="7839"/>
      <c r="S507" s="7839"/>
      <c r="T507" s="7649"/>
      <c r="U507" s="8023" t="s">
        <v>1782</v>
      </c>
      <c r="V507" s="7759">
        <v>50</v>
      </c>
      <c r="W507" s="7714" t="s">
        <v>796</v>
      </c>
      <c r="X507" s="7715">
        <v>45709</v>
      </c>
      <c r="Y507" s="7911">
        <v>10</v>
      </c>
      <c r="Z507" s="7761" t="s">
        <v>35</v>
      </c>
      <c r="AA507" s="8010">
        <f t="shared" si="76"/>
        <v>25</v>
      </c>
      <c r="AB507" s="7762">
        <v>1327</v>
      </c>
      <c r="AC507" s="7719">
        <v>45723</v>
      </c>
      <c r="AD507" s="7763">
        <v>45733</v>
      </c>
      <c r="AE507" s="7717">
        <v>24530</v>
      </c>
      <c r="AF507" s="7721">
        <v>10000</v>
      </c>
      <c r="AG507" s="7721">
        <f t="shared" si="77"/>
        <v>0</v>
      </c>
      <c r="AH507" s="7722">
        <f t="shared" si="78"/>
        <v>13270</v>
      </c>
      <c r="AI507" s="7722">
        <f t="shared" si="79"/>
        <v>663.5</v>
      </c>
      <c r="AJ507" s="7723">
        <v>5</v>
      </c>
      <c r="AK507" s="8265"/>
    </row>
    <row r="508" spans="2:37">
      <c r="B508" s="7839"/>
      <c r="C508" s="7839"/>
      <c r="D508" s="7839"/>
      <c r="E508" s="7839"/>
      <c r="F508" s="7839"/>
      <c r="G508" s="7839"/>
      <c r="H508" s="7839"/>
      <c r="I508" s="7839"/>
      <c r="J508" s="7839"/>
      <c r="K508" s="7839"/>
      <c r="L508" s="7839"/>
      <c r="M508" s="7839"/>
      <c r="N508" s="7839"/>
      <c r="O508" s="7839"/>
      <c r="P508" s="7839"/>
      <c r="Q508" s="7839"/>
      <c r="R508" s="7839"/>
      <c r="S508" s="7839"/>
      <c r="T508" s="7649"/>
      <c r="U508" s="8023" t="s">
        <v>1774</v>
      </c>
      <c r="V508" s="8525">
        <v>51</v>
      </c>
      <c r="W508" s="7714">
        <v>3961</v>
      </c>
      <c r="X508" s="7715">
        <v>45738</v>
      </c>
      <c r="Y508" s="7864">
        <v>64.8</v>
      </c>
      <c r="Z508" s="7761" t="s">
        <v>35</v>
      </c>
      <c r="AA508" s="7717">
        <f t="shared" si="76"/>
        <v>162</v>
      </c>
      <c r="AB508" s="7762">
        <v>1350</v>
      </c>
      <c r="AC508" s="7719">
        <v>45764</v>
      </c>
      <c r="AD508" s="7720">
        <v>45785</v>
      </c>
      <c r="AE508" s="7717">
        <v>24832</v>
      </c>
      <c r="AF508" s="7721">
        <v>64800</v>
      </c>
      <c r="AG508" s="7721">
        <f t="shared" si="77"/>
        <v>0</v>
      </c>
      <c r="AH508" s="7722">
        <f t="shared" si="78"/>
        <v>87480</v>
      </c>
      <c r="AI508" s="7722">
        <f t="shared" si="79"/>
        <v>4374</v>
      </c>
      <c r="AJ508" s="7723">
        <v>5</v>
      </c>
      <c r="AK508" s="8266"/>
    </row>
    <row r="509" spans="2:37">
      <c r="B509" s="7839"/>
      <c r="C509" s="7839"/>
      <c r="D509" s="7839"/>
      <c r="E509" s="7839"/>
      <c r="F509" s="7839"/>
      <c r="G509" s="7839"/>
      <c r="H509" s="7839"/>
      <c r="I509" s="7839"/>
      <c r="J509" s="7839"/>
      <c r="K509" s="7839"/>
      <c r="L509" s="7839"/>
      <c r="M509" s="7839"/>
      <c r="N509" s="7839"/>
      <c r="O509" s="7839"/>
      <c r="P509" s="7839"/>
      <c r="Q509" s="7839"/>
      <c r="R509" s="7839"/>
      <c r="S509" s="7839"/>
      <c r="T509" s="7649"/>
      <c r="U509" s="7996" t="s">
        <v>1784</v>
      </c>
      <c r="V509" s="7759">
        <v>52</v>
      </c>
      <c r="W509" s="7714" t="s">
        <v>36</v>
      </c>
      <c r="X509" s="7715">
        <v>45738</v>
      </c>
      <c r="Y509" s="7911">
        <v>14.4</v>
      </c>
      <c r="Z509" s="7761" t="s">
        <v>35</v>
      </c>
      <c r="AA509" s="8010">
        <f t="shared" si="76"/>
        <v>36</v>
      </c>
      <c r="AB509" s="7762">
        <v>1350</v>
      </c>
      <c r="AC509" s="7719">
        <v>45782</v>
      </c>
      <c r="AD509" s="7720">
        <v>45762</v>
      </c>
      <c r="AE509" s="7717">
        <v>24714</v>
      </c>
      <c r="AF509" s="7721">
        <v>14400</v>
      </c>
      <c r="AG509" s="7721">
        <f t="shared" si="77"/>
        <v>0</v>
      </c>
      <c r="AH509" s="7722">
        <f t="shared" si="78"/>
        <v>19440</v>
      </c>
      <c r="AI509" s="7722">
        <f t="shared" si="79"/>
        <v>972</v>
      </c>
      <c r="AJ509" s="7723">
        <v>5</v>
      </c>
      <c r="AK509" s="8267"/>
    </row>
    <row r="510" spans="2:37">
      <c r="B510" s="7852"/>
      <c r="C510" s="7852"/>
      <c r="D510" s="7852"/>
      <c r="E510" s="7852"/>
      <c r="F510" s="8058"/>
      <c r="G510" s="8272"/>
      <c r="H510" s="7855"/>
      <c r="I510" s="7855"/>
      <c r="J510" s="8237"/>
      <c r="K510" s="7857"/>
      <c r="L510" s="7858"/>
      <c r="M510" s="7852"/>
      <c r="N510" s="7861"/>
      <c r="O510" s="7861"/>
      <c r="P510" s="8237"/>
      <c r="Q510" s="8237"/>
      <c r="R510" s="7982"/>
      <c r="S510" s="7839"/>
      <c r="T510" s="7649"/>
      <c r="U510" s="8023" t="s">
        <v>1774</v>
      </c>
      <c r="V510" s="7759">
        <v>54</v>
      </c>
      <c r="W510" s="7714">
        <v>3960</v>
      </c>
      <c r="X510" s="7715">
        <v>45738</v>
      </c>
      <c r="Y510" s="7864">
        <v>64.8</v>
      </c>
      <c r="Z510" s="7761" t="s">
        <v>35</v>
      </c>
      <c r="AA510" s="7717">
        <f t="shared" si="76"/>
        <v>162</v>
      </c>
      <c r="AB510" s="7762">
        <v>1350</v>
      </c>
      <c r="AC510" s="7719">
        <v>45794</v>
      </c>
      <c r="AD510" s="7720">
        <v>45798</v>
      </c>
      <c r="AE510" s="7717">
        <v>24897</v>
      </c>
      <c r="AF510" s="7721">
        <v>17200</v>
      </c>
      <c r="AG510" s="7721">
        <f t="shared" si="77"/>
        <v>-47600</v>
      </c>
      <c r="AH510" s="7722">
        <f t="shared" si="78"/>
        <v>23220</v>
      </c>
      <c r="AI510" s="7722">
        <f t="shared" si="79"/>
        <v>1161</v>
      </c>
      <c r="AJ510" s="7723">
        <v>5</v>
      </c>
      <c r="AK510" s="8269"/>
    </row>
    <row r="511" spans="2:37">
      <c r="B511" s="7852"/>
      <c r="C511" s="7852"/>
      <c r="D511" s="7852"/>
      <c r="E511" s="7852"/>
      <c r="F511" s="8058"/>
      <c r="G511" s="8272"/>
      <c r="H511" s="7855"/>
      <c r="I511" s="7855"/>
      <c r="J511" s="8237"/>
      <c r="K511" s="7857"/>
      <c r="L511" s="7858"/>
      <c r="M511" s="7852"/>
      <c r="N511" s="7861"/>
      <c r="O511" s="7861"/>
      <c r="P511" s="8237"/>
      <c r="Q511" s="8237"/>
      <c r="R511" s="7982"/>
      <c r="S511" s="7684"/>
      <c r="T511" s="7649"/>
      <c r="U511" s="8666" t="s">
        <v>1774</v>
      </c>
      <c r="V511" s="7928">
        <v>54</v>
      </c>
      <c r="W511" s="7926">
        <v>3960</v>
      </c>
      <c r="X511" s="8648">
        <v>45738</v>
      </c>
      <c r="Y511" s="8649">
        <v>47.6</v>
      </c>
      <c r="Z511" s="7931" t="s">
        <v>35</v>
      </c>
      <c r="AA511" s="7696">
        <f t="shared" si="76"/>
        <v>119</v>
      </c>
      <c r="AB511" s="7932">
        <v>1350</v>
      </c>
      <c r="AC511" s="8623">
        <v>45794</v>
      </c>
      <c r="AD511" s="8623">
        <v>45794</v>
      </c>
      <c r="AE511" s="7696"/>
      <c r="AF511" s="8625">
        <v>47600</v>
      </c>
      <c r="AG511" s="8625">
        <f t="shared" si="77"/>
        <v>0</v>
      </c>
      <c r="AH511" s="8622">
        <f t="shared" si="78"/>
        <v>64260</v>
      </c>
      <c r="AI511" s="8622">
        <f t="shared" si="79"/>
        <v>3213</v>
      </c>
      <c r="AJ511" s="8624">
        <v>5</v>
      </c>
      <c r="AK511" s="8667" t="s">
        <v>1565</v>
      </c>
    </row>
    <row r="512" spans="2:37">
      <c r="B512" s="7852"/>
      <c r="C512" s="7852"/>
      <c r="D512" s="7855"/>
      <c r="E512" s="7852"/>
      <c r="F512" s="8058"/>
      <c r="G512" s="7981"/>
      <c r="H512" s="7855"/>
      <c r="I512" s="7855"/>
      <c r="J512" s="7860"/>
      <c r="K512" s="7857"/>
      <c r="L512" s="7858"/>
      <c r="M512" s="7852"/>
      <c r="N512" s="7859"/>
      <c r="O512" s="7859"/>
      <c r="P512" s="7860"/>
      <c r="Q512" s="7860"/>
      <c r="R512" s="7982"/>
      <c r="S512" s="7684"/>
      <c r="T512" s="7649"/>
      <c r="U512" s="8023" t="s">
        <v>1774</v>
      </c>
      <c r="V512" s="7759">
        <v>53</v>
      </c>
      <c r="W512" s="7714">
        <v>3963</v>
      </c>
      <c r="X512" s="7715">
        <v>45738</v>
      </c>
      <c r="Y512" s="7864">
        <v>64.8</v>
      </c>
      <c r="Z512" s="7761" t="s">
        <v>35</v>
      </c>
      <c r="AA512" s="8010">
        <f t="shared" si="76"/>
        <v>162</v>
      </c>
      <c r="AB512" s="7762">
        <v>1350</v>
      </c>
      <c r="AC512" s="7719">
        <v>45782</v>
      </c>
      <c r="AD512" s="7720">
        <v>45785</v>
      </c>
      <c r="AE512" s="7717">
        <v>24832</v>
      </c>
      <c r="AF512" s="7721">
        <v>22000</v>
      </c>
      <c r="AG512" s="7721">
        <f t="shared" si="77"/>
        <v>-42800</v>
      </c>
      <c r="AH512" s="7722">
        <f t="shared" si="78"/>
        <v>29700</v>
      </c>
      <c r="AI512" s="7722">
        <f t="shared" si="79"/>
        <v>1485</v>
      </c>
      <c r="AJ512" s="7723">
        <v>5</v>
      </c>
      <c r="AK512" s="8270"/>
    </row>
    <row r="513" spans="2:37">
      <c r="B513" s="7852"/>
      <c r="C513" s="7852"/>
      <c r="D513" s="7852"/>
      <c r="E513" s="7852"/>
      <c r="F513" s="8058"/>
      <c r="G513" s="8272"/>
      <c r="H513" s="7855"/>
      <c r="I513" s="7855"/>
      <c r="J513" s="8237"/>
      <c r="K513" s="7857"/>
      <c r="L513" s="7858"/>
      <c r="M513" s="7852"/>
      <c r="N513" s="7861"/>
      <c r="O513" s="7861"/>
      <c r="P513" s="8237"/>
      <c r="Q513" s="8237"/>
      <c r="R513" s="7982"/>
      <c r="S513" s="7684"/>
      <c r="T513" s="7649"/>
      <c r="U513" s="8023" t="s">
        <v>1774</v>
      </c>
      <c r="V513" s="7759">
        <v>53</v>
      </c>
      <c r="W513" s="7714">
        <v>3963</v>
      </c>
      <c r="X513" s="7715">
        <v>45738</v>
      </c>
      <c r="Y513" s="7864">
        <v>42.8</v>
      </c>
      <c r="Z513" s="7761" t="s">
        <v>35</v>
      </c>
      <c r="AA513" s="7717">
        <f t="shared" si="76"/>
        <v>107</v>
      </c>
      <c r="AB513" s="7762">
        <v>1350</v>
      </c>
      <c r="AC513" s="7719">
        <v>45782</v>
      </c>
      <c r="AD513" s="7720">
        <v>45798</v>
      </c>
      <c r="AE513" s="7717">
        <v>24897</v>
      </c>
      <c r="AF513" s="7721">
        <v>42800</v>
      </c>
      <c r="AG513" s="7721">
        <f t="shared" si="77"/>
        <v>0</v>
      </c>
      <c r="AH513" s="7722">
        <f t="shared" si="78"/>
        <v>57780</v>
      </c>
      <c r="AI513" s="7722">
        <f t="shared" si="79"/>
        <v>2889</v>
      </c>
      <c r="AJ513" s="7723">
        <v>5</v>
      </c>
      <c r="AK513" s="8270"/>
    </row>
    <row r="514" spans="2:37">
      <c r="B514" s="7852"/>
      <c r="C514" s="7855"/>
      <c r="D514" s="7855"/>
      <c r="E514" s="7855"/>
      <c r="F514" s="8058"/>
      <c r="G514" s="7981"/>
      <c r="H514" s="7855"/>
      <c r="I514" s="7855"/>
      <c r="J514" s="7860"/>
      <c r="K514" s="7857"/>
      <c r="L514" s="7858"/>
      <c r="M514" s="7852"/>
      <c r="N514" s="7859"/>
      <c r="O514" s="7859"/>
      <c r="P514" s="7860"/>
      <c r="Q514" s="7860"/>
      <c r="R514" s="7982"/>
      <c r="S514" s="7983"/>
      <c r="T514" s="7649"/>
      <c r="U514" s="8666" t="s">
        <v>1774</v>
      </c>
      <c r="V514" s="7928">
        <v>55</v>
      </c>
      <c r="W514" s="7926">
        <v>3961</v>
      </c>
      <c r="X514" s="8648">
        <v>45738</v>
      </c>
      <c r="Y514" s="8649">
        <v>64.8</v>
      </c>
      <c r="Z514" s="7931" t="s">
        <v>35</v>
      </c>
      <c r="AA514" s="7696">
        <f t="shared" si="76"/>
        <v>162</v>
      </c>
      <c r="AB514" s="7932">
        <v>1350</v>
      </c>
      <c r="AC514" s="8623">
        <v>45810</v>
      </c>
      <c r="AD514" s="8623">
        <v>45810</v>
      </c>
      <c r="AE514" s="7696"/>
      <c r="AF514" s="8625">
        <v>64800</v>
      </c>
      <c r="AG514" s="8625">
        <f t="shared" si="77"/>
        <v>0</v>
      </c>
      <c r="AH514" s="8622">
        <f t="shared" si="78"/>
        <v>87480</v>
      </c>
      <c r="AI514" s="8622">
        <f t="shared" si="79"/>
        <v>4374</v>
      </c>
      <c r="AJ514" s="8624">
        <v>5</v>
      </c>
      <c r="AK514" s="8668" t="s">
        <v>1565</v>
      </c>
    </row>
    <row r="515" spans="2:37">
      <c r="B515" s="7852"/>
      <c r="C515" s="7855"/>
      <c r="D515" s="7855"/>
      <c r="E515" s="7855"/>
      <c r="F515" s="8058"/>
      <c r="G515" s="7981"/>
      <c r="H515" s="7855"/>
      <c r="I515" s="7855"/>
      <c r="J515" s="7860"/>
      <c r="K515" s="7857"/>
      <c r="L515" s="7858"/>
      <c r="M515" s="7852"/>
      <c r="N515" s="7859"/>
      <c r="O515" s="7859"/>
      <c r="P515" s="7860"/>
      <c r="Q515" s="7860"/>
      <c r="R515" s="7982"/>
      <c r="S515" s="7684"/>
      <c r="T515" s="7649"/>
      <c r="U515" s="8023" t="s">
        <v>1783</v>
      </c>
      <c r="V515" s="7759">
        <v>56</v>
      </c>
      <c r="W515" s="7714" t="s">
        <v>796</v>
      </c>
      <c r="X515" s="7715">
        <v>45742</v>
      </c>
      <c r="Y515" s="7911">
        <v>10</v>
      </c>
      <c r="Z515" s="7761" t="s">
        <v>35</v>
      </c>
      <c r="AA515" s="8010">
        <f t="shared" si="76"/>
        <v>25</v>
      </c>
      <c r="AB515" s="7762">
        <v>1350</v>
      </c>
      <c r="AC515" s="7719">
        <v>45764</v>
      </c>
      <c r="AD515" s="7720">
        <v>45762</v>
      </c>
      <c r="AE515" s="7717">
        <v>24714</v>
      </c>
      <c r="AF515" s="7721">
        <v>10000</v>
      </c>
      <c r="AG515" s="7721">
        <f t="shared" si="77"/>
        <v>0</v>
      </c>
      <c r="AH515" s="7722">
        <f t="shared" si="78"/>
        <v>13500</v>
      </c>
      <c r="AI515" s="7722">
        <f t="shared" si="79"/>
        <v>675</v>
      </c>
      <c r="AJ515" s="7723">
        <v>5</v>
      </c>
      <c r="AK515" s="8270"/>
    </row>
    <row r="516" spans="2:37">
      <c r="B516" s="7684"/>
      <c r="C516" s="7684"/>
      <c r="D516" s="7684"/>
      <c r="E516" s="7684"/>
      <c r="F516" s="7684"/>
      <c r="G516" s="7684"/>
      <c r="H516" s="7684"/>
      <c r="I516" s="7684"/>
      <c r="J516" s="7983"/>
      <c r="K516" s="7684"/>
      <c r="L516" s="7654"/>
      <c r="M516" s="7684"/>
      <c r="N516" s="7684"/>
      <c r="O516" s="7684"/>
      <c r="P516" s="7983"/>
      <c r="Q516" s="7983"/>
      <c r="R516" s="7684"/>
      <c r="S516" s="7684"/>
      <c r="T516" s="7649"/>
      <c r="U516" s="7996" t="s">
        <v>1656</v>
      </c>
      <c r="V516" s="7779">
        <v>57</v>
      </c>
      <c r="W516" s="7714" t="s">
        <v>796</v>
      </c>
      <c r="X516" s="7780">
        <v>45748</v>
      </c>
      <c r="Y516" s="7784">
        <v>5</v>
      </c>
      <c r="Z516" s="7717" t="s">
        <v>35</v>
      </c>
      <c r="AA516" s="7717">
        <f>(Y516*1000/1000)</f>
        <v>5</v>
      </c>
      <c r="AB516" s="7722">
        <v>266.5</v>
      </c>
      <c r="AC516" s="7719">
        <v>45764</v>
      </c>
      <c r="AD516" s="7720">
        <v>45762</v>
      </c>
      <c r="AE516" s="7717">
        <v>24714</v>
      </c>
      <c r="AF516" s="7721">
        <v>5000</v>
      </c>
      <c r="AG516" s="7721">
        <v>0</v>
      </c>
      <c r="AH516" s="7752">
        <v>1572</v>
      </c>
      <c r="AI516" s="7722">
        <v>143.69999999999999</v>
      </c>
      <c r="AJ516" s="7714">
        <v>5</v>
      </c>
      <c r="AK516" s="8270"/>
    </row>
    <row r="517" spans="2:37">
      <c r="B517" s="7684"/>
      <c r="C517" s="7684"/>
      <c r="D517" s="7684"/>
      <c r="E517" s="7684"/>
      <c r="F517" s="7684"/>
      <c r="G517" s="7684"/>
      <c r="H517" s="7684"/>
      <c r="I517" s="7684"/>
      <c r="J517" s="7983"/>
      <c r="K517" s="7684"/>
      <c r="L517" s="7654"/>
      <c r="M517" s="7684"/>
      <c r="N517" s="7684"/>
      <c r="O517" s="7684"/>
      <c r="P517" s="7983"/>
      <c r="Q517" s="7983"/>
      <c r="R517" s="7684"/>
      <c r="S517" s="7684"/>
      <c r="T517" s="7649"/>
      <c r="U517" s="8023" t="s">
        <v>1796</v>
      </c>
      <c r="V517" s="7759">
        <v>58</v>
      </c>
      <c r="W517" s="7736" t="s">
        <v>36</v>
      </c>
      <c r="X517" s="7745">
        <v>45775</v>
      </c>
      <c r="Y517" s="8527">
        <v>12.5</v>
      </c>
      <c r="Z517" s="7761" t="s">
        <v>35</v>
      </c>
      <c r="AA517" s="7717">
        <f>(Y517*1000/200)</f>
        <v>62.5</v>
      </c>
      <c r="AB517" s="7762">
        <v>1607.4</v>
      </c>
      <c r="AC517" s="7746">
        <v>45794</v>
      </c>
      <c r="AD517" s="7720">
        <v>45798</v>
      </c>
      <c r="AE517" s="7717">
        <v>24897</v>
      </c>
      <c r="AF517" s="7878">
        <v>12500</v>
      </c>
      <c r="AG517" s="7878">
        <f>(AF517-Y517*1000)</f>
        <v>0</v>
      </c>
      <c r="AH517" s="7762">
        <f t="shared" ref="AH517:AH522" si="80">(AF517*AB517/1000)</f>
        <v>20092.5</v>
      </c>
      <c r="AI517" s="7762">
        <f>(AH517*0.05)</f>
        <v>1004.625</v>
      </c>
      <c r="AJ517" s="7755">
        <v>5</v>
      </c>
      <c r="AK517" s="8270"/>
    </row>
    <row r="518" spans="2:37">
      <c r="B518" s="7684"/>
      <c r="C518" s="7684"/>
      <c r="D518" s="7684"/>
      <c r="E518" s="7684"/>
      <c r="F518" s="7684"/>
      <c r="G518" s="7684"/>
      <c r="H518" s="7684"/>
      <c r="I518" s="7684"/>
      <c r="J518" s="7983"/>
      <c r="K518" s="7684"/>
      <c r="L518" s="8276"/>
      <c r="M518" s="7684"/>
      <c r="N518" s="7684"/>
      <c r="O518" s="7684"/>
      <c r="P518" s="7983"/>
      <c r="Q518" s="7983"/>
      <c r="R518" s="7684"/>
      <c r="S518" s="7684"/>
      <c r="T518" s="7649"/>
      <c r="U518" s="8023" t="s">
        <v>1801</v>
      </c>
      <c r="V518" s="7759">
        <v>59</v>
      </c>
      <c r="W518" s="7714">
        <v>3963</v>
      </c>
      <c r="X518" s="7715">
        <v>45776</v>
      </c>
      <c r="Y518" s="7760">
        <v>25</v>
      </c>
      <c r="Z518" s="7761" t="s">
        <v>35</v>
      </c>
      <c r="AA518" s="7902">
        <f>(Y518*1000/200)</f>
        <v>125</v>
      </c>
      <c r="AB518" s="7762">
        <v>1607.4</v>
      </c>
      <c r="AC518" s="7719">
        <v>45782</v>
      </c>
      <c r="AD518" s="7720">
        <v>45798</v>
      </c>
      <c r="AE518" s="7717">
        <v>24897</v>
      </c>
      <c r="AF518" s="7721">
        <v>25000</v>
      </c>
      <c r="AG518" s="7721">
        <f>(AF518-Y518*1000)</f>
        <v>0</v>
      </c>
      <c r="AH518" s="7722">
        <f t="shared" si="80"/>
        <v>40185</v>
      </c>
      <c r="AI518" s="7722">
        <f>(AH518*0.05)</f>
        <v>2009.25</v>
      </c>
      <c r="AJ518" s="7723">
        <v>5</v>
      </c>
      <c r="AK518" s="8270"/>
    </row>
    <row r="519" spans="2:37">
      <c r="B519" s="7684"/>
      <c r="C519" s="7684"/>
      <c r="D519" s="7684"/>
      <c r="E519" s="7684"/>
      <c r="F519" s="7684"/>
      <c r="G519" s="7684"/>
      <c r="H519" s="7684"/>
      <c r="I519" s="7684"/>
      <c r="J519" s="7983"/>
      <c r="K519" s="7684"/>
      <c r="L519" s="7654"/>
      <c r="M519" s="7684"/>
      <c r="N519" s="7684"/>
      <c r="O519" s="7684"/>
      <c r="P519" s="7983"/>
      <c r="Q519" s="7983"/>
      <c r="R519" s="7684"/>
      <c r="S519" s="7684"/>
      <c r="T519" s="7649"/>
      <c r="U519" s="8023" t="s">
        <v>1798</v>
      </c>
      <c r="V519" s="7759">
        <v>60</v>
      </c>
      <c r="W519" s="7714">
        <v>3963</v>
      </c>
      <c r="X519" s="7715">
        <v>45776</v>
      </c>
      <c r="Y519" s="7864">
        <v>10</v>
      </c>
      <c r="Z519" s="7761" t="s">
        <v>35</v>
      </c>
      <c r="AA519" s="7717">
        <f>(Y519*1000/400)</f>
        <v>25</v>
      </c>
      <c r="AB519" s="7762">
        <v>1350</v>
      </c>
      <c r="AC519" s="7719">
        <v>45782</v>
      </c>
      <c r="AD519" s="7720">
        <v>45785</v>
      </c>
      <c r="AE519" s="7717">
        <v>24832</v>
      </c>
      <c r="AF519" s="7721">
        <v>10000</v>
      </c>
      <c r="AG519" s="7721">
        <f>(AF519-Y519*1000)</f>
        <v>0</v>
      </c>
      <c r="AH519" s="7722">
        <f t="shared" si="80"/>
        <v>13500</v>
      </c>
      <c r="AI519" s="7722">
        <f>(AH519*0.05)</f>
        <v>675</v>
      </c>
      <c r="AJ519" s="7723">
        <v>5</v>
      </c>
      <c r="AK519" s="8270"/>
    </row>
    <row r="520" spans="2:37">
      <c r="B520" s="7684"/>
      <c r="C520" s="7684"/>
      <c r="D520" s="7684"/>
      <c r="E520" s="7684"/>
      <c r="F520" s="7684"/>
      <c r="G520" s="7684"/>
      <c r="H520" s="7684"/>
      <c r="I520" s="7684"/>
      <c r="J520" s="7983"/>
      <c r="K520" s="7684"/>
      <c r="L520" s="7654"/>
      <c r="M520" s="7684"/>
      <c r="N520" s="7684"/>
      <c r="O520" s="7684"/>
      <c r="P520" s="7983"/>
      <c r="Q520" s="7983"/>
      <c r="R520" s="7684"/>
      <c r="S520" s="7684"/>
      <c r="T520" s="7649"/>
      <c r="U520" s="8023" t="s">
        <v>1740</v>
      </c>
      <c r="V520" s="7759">
        <v>61</v>
      </c>
      <c r="W520" s="7714">
        <v>3960</v>
      </c>
      <c r="X520" s="7715">
        <v>45776</v>
      </c>
      <c r="Y520" s="7911">
        <v>10</v>
      </c>
      <c r="Z520" s="7761" t="s">
        <v>35</v>
      </c>
      <c r="AA520" s="8010">
        <f>(Y520*1000/400)</f>
        <v>25</v>
      </c>
      <c r="AB520" s="7762">
        <v>1350</v>
      </c>
      <c r="AC520" s="7719">
        <v>45794</v>
      </c>
      <c r="AD520" s="7720">
        <v>45798</v>
      </c>
      <c r="AE520" s="7717">
        <v>24897</v>
      </c>
      <c r="AF520" s="7721">
        <v>10000</v>
      </c>
      <c r="AG520" s="7721">
        <f>(AF520-Y520*1000)</f>
        <v>0</v>
      </c>
      <c r="AH520" s="7722">
        <f t="shared" si="80"/>
        <v>13500</v>
      </c>
      <c r="AI520" s="7722">
        <f>(AH520*0.05)</f>
        <v>675</v>
      </c>
      <c r="AJ520" s="7723">
        <v>5</v>
      </c>
      <c r="AK520" s="8270"/>
    </row>
    <row r="521" spans="2:37">
      <c r="B521" s="7684"/>
      <c r="C521" s="7684"/>
      <c r="D521" s="7684"/>
      <c r="E521" s="7684"/>
      <c r="F521" s="7684"/>
      <c r="G521" s="7684"/>
      <c r="H521" s="7684"/>
      <c r="I521" s="7684"/>
      <c r="J521" s="7983"/>
      <c r="K521" s="7684"/>
      <c r="L521" s="7654"/>
      <c r="M521" s="7684"/>
      <c r="N521" s="7684"/>
      <c r="O521" s="7684"/>
      <c r="P521" s="7983"/>
      <c r="Q521" s="7983"/>
      <c r="R521" s="7684"/>
      <c r="S521" s="7684"/>
      <c r="T521" s="7649"/>
      <c r="U521" s="7996" t="s">
        <v>1786</v>
      </c>
      <c r="V521" s="7759">
        <v>62</v>
      </c>
      <c r="W521" s="7714">
        <v>3960</v>
      </c>
      <c r="X521" s="7715">
        <v>45777</v>
      </c>
      <c r="Y521" s="7911">
        <v>10</v>
      </c>
      <c r="Z521" s="7761" t="s">
        <v>35</v>
      </c>
      <c r="AA521" s="7717">
        <f>(Y521*1000/400)</f>
        <v>25</v>
      </c>
      <c r="AB521" s="7762">
        <v>1350</v>
      </c>
      <c r="AC521" s="7719">
        <v>45794</v>
      </c>
      <c r="AD521" s="7720">
        <v>45798</v>
      </c>
      <c r="AE521" s="7717">
        <v>24897</v>
      </c>
      <c r="AF521" s="7721">
        <v>10000</v>
      </c>
      <c r="AG521" s="7721">
        <f>(AF521-Y521*1000)</f>
        <v>0</v>
      </c>
      <c r="AH521" s="7722">
        <f t="shared" si="80"/>
        <v>13500</v>
      </c>
      <c r="AI521" s="7722">
        <f>(AH521*0.05)</f>
        <v>675</v>
      </c>
      <c r="AJ521" s="7723">
        <v>5</v>
      </c>
      <c r="AK521" s="8270"/>
    </row>
    <row r="522" spans="2:37">
      <c r="B522" s="7684"/>
      <c r="C522" s="7684"/>
      <c r="D522" s="7684"/>
      <c r="E522" s="7684"/>
      <c r="F522" s="7684"/>
      <c r="G522" s="7684"/>
      <c r="H522" s="7684"/>
      <c r="I522" s="7684"/>
      <c r="J522" s="7983"/>
      <c r="K522" s="7684"/>
      <c r="L522" s="7654"/>
      <c r="M522" s="7684"/>
      <c r="N522" s="7684"/>
      <c r="O522" s="7684"/>
      <c r="P522" s="7983"/>
      <c r="Q522" s="7983"/>
      <c r="R522" s="7684"/>
      <c r="S522" s="7684"/>
      <c r="T522" s="7649"/>
      <c r="U522" s="7996" t="s">
        <v>1799</v>
      </c>
      <c r="V522" s="8526">
        <v>63</v>
      </c>
      <c r="W522" s="7714">
        <v>3963</v>
      </c>
      <c r="X522" s="7780">
        <v>45777</v>
      </c>
      <c r="Y522" s="7784">
        <v>4</v>
      </c>
      <c r="Z522" s="7717" t="s">
        <v>35</v>
      </c>
      <c r="AA522" s="8010">
        <f>(Y522*1000/400)</f>
        <v>10</v>
      </c>
      <c r="AB522" s="7722">
        <v>1080</v>
      </c>
      <c r="AC522" s="7719">
        <v>45785</v>
      </c>
      <c r="AD522" s="7720">
        <v>45785</v>
      </c>
      <c r="AE522" s="7717">
        <v>24832</v>
      </c>
      <c r="AF522" s="7721">
        <v>4000</v>
      </c>
      <c r="AG522" s="7721">
        <v>0</v>
      </c>
      <c r="AH522" s="7722">
        <f t="shared" si="80"/>
        <v>4320</v>
      </c>
      <c r="AI522" s="7722">
        <v>143.69999999999999</v>
      </c>
      <c r="AJ522" s="7714">
        <v>5</v>
      </c>
      <c r="AK522" s="8270"/>
    </row>
    <row r="523" spans="2:37">
      <c r="B523" s="7684"/>
      <c r="C523" s="7684"/>
      <c r="D523" s="7684"/>
      <c r="E523" s="7684"/>
      <c r="F523" s="7684"/>
      <c r="G523" s="7684"/>
      <c r="H523" s="7684"/>
      <c r="I523" s="7684"/>
      <c r="J523" s="7684"/>
      <c r="K523" s="7684"/>
      <c r="L523" s="7654"/>
      <c r="M523" s="7684"/>
      <c r="N523" s="7684"/>
      <c r="O523" s="7684"/>
      <c r="P523" s="7983"/>
      <c r="Q523" s="7983"/>
      <c r="R523" s="7684"/>
      <c r="S523" s="7782"/>
      <c r="T523" s="7649"/>
      <c r="U523" s="7996" t="s">
        <v>1656</v>
      </c>
      <c r="V523" s="8526">
        <v>64</v>
      </c>
      <c r="W523" s="7714">
        <v>3963</v>
      </c>
      <c r="X523" s="7780">
        <v>45779</v>
      </c>
      <c r="Y523" s="7784">
        <v>5</v>
      </c>
      <c r="Z523" s="7717" t="s">
        <v>35</v>
      </c>
      <c r="AA523" s="7717">
        <f>(Y523*1000/1000)</f>
        <v>5</v>
      </c>
      <c r="AB523" s="7722">
        <v>266.5</v>
      </c>
      <c r="AC523" s="7719">
        <v>45782</v>
      </c>
      <c r="AD523" s="7720">
        <v>45785</v>
      </c>
      <c r="AE523" s="7717">
        <v>24832</v>
      </c>
      <c r="AF523" s="7721">
        <v>5000</v>
      </c>
      <c r="AG523" s="7721">
        <v>0</v>
      </c>
      <c r="AH523" s="7752">
        <v>1572</v>
      </c>
      <c r="AI523" s="7722">
        <v>143.69999999999999</v>
      </c>
      <c r="AJ523" s="7714">
        <v>5</v>
      </c>
      <c r="AK523" s="8270"/>
    </row>
    <row r="524" spans="2:37">
      <c r="B524" s="7988"/>
      <c r="C524" s="7988"/>
      <c r="D524" s="7988"/>
      <c r="E524" s="7988"/>
      <c r="F524" s="7988"/>
      <c r="G524" s="7988"/>
      <c r="H524" s="7988"/>
      <c r="I524" s="7988"/>
      <c r="J524" s="7988"/>
      <c r="K524" s="7988"/>
      <c r="L524" s="7988"/>
      <c r="M524" s="7988"/>
      <c r="N524" s="7988"/>
      <c r="O524" s="7988"/>
      <c r="P524" s="7988"/>
      <c r="Q524" s="7988"/>
      <c r="R524" s="7988"/>
      <c r="S524" s="7650"/>
      <c r="T524" s="7649"/>
      <c r="U524" s="7996" t="s">
        <v>1819</v>
      </c>
      <c r="V524" s="7759">
        <v>65</v>
      </c>
      <c r="W524" s="7714">
        <v>4592</v>
      </c>
      <c r="X524" s="7715">
        <v>45803</v>
      </c>
      <c r="Y524" s="7864">
        <v>14.4</v>
      </c>
      <c r="Z524" s="7761" t="s">
        <v>35</v>
      </c>
      <c r="AA524" s="7717">
        <f>(Y524*1000/400)</f>
        <v>36</v>
      </c>
      <c r="AB524" s="7762">
        <v>1350</v>
      </c>
      <c r="AC524" s="7719">
        <v>45810</v>
      </c>
      <c r="AD524" s="7720">
        <v>45812</v>
      </c>
      <c r="AE524" s="7717">
        <v>24961</v>
      </c>
      <c r="AF524" s="7721">
        <v>14400</v>
      </c>
      <c r="AG524" s="7721">
        <f t="shared" ref="AG524:AG533" si="81">(AF524-Y524*1000)</f>
        <v>0</v>
      </c>
      <c r="AH524" s="7722">
        <f t="shared" ref="AH524:AH533" si="82">(AF524*AB524/1000)</f>
        <v>19440</v>
      </c>
      <c r="AI524" s="7722">
        <f>(AH524*0.05)</f>
        <v>972</v>
      </c>
      <c r="AJ524" s="7723">
        <v>5</v>
      </c>
      <c r="AK524" s="8273"/>
    </row>
    <row r="525" spans="2:37">
      <c r="B525" s="7653"/>
      <c r="C525" s="7653"/>
      <c r="D525" s="7650"/>
      <c r="E525" s="7650"/>
      <c r="F525" s="7650"/>
      <c r="G525" s="7650"/>
      <c r="H525" s="7650"/>
      <c r="I525" s="7650"/>
      <c r="J525" s="7650"/>
      <c r="K525" s="7650"/>
      <c r="L525" s="7650"/>
      <c r="M525" s="7650"/>
      <c r="N525" s="7650"/>
      <c r="O525" s="7650"/>
      <c r="P525" s="7650"/>
      <c r="Q525" s="7650"/>
      <c r="R525" s="7650"/>
      <c r="S525" s="7839"/>
      <c r="T525" s="7649"/>
      <c r="U525" s="7996" t="s">
        <v>1799</v>
      </c>
      <c r="V525" s="8526">
        <v>66</v>
      </c>
      <c r="W525" s="7714">
        <v>4592</v>
      </c>
      <c r="X525" s="7780">
        <v>45804</v>
      </c>
      <c r="Y525" s="7784">
        <v>20</v>
      </c>
      <c r="Z525" s="7717" t="s">
        <v>35</v>
      </c>
      <c r="AA525" s="7717">
        <f>(Y525*1000/800)</f>
        <v>25</v>
      </c>
      <c r="AB525" s="7722">
        <v>1080</v>
      </c>
      <c r="AC525" s="7719">
        <v>45810</v>
      </c>
      <c r="AD525" s="7720">
        <v>45812</v>
      </c>
      <c r="AE525" s="7717">
        <v>24961</v>
      </c>
      <c r="AF525" s="7721">
        <v>2700</v>
      </c>
      <c r="AG525" s="7721">
        <f t="shared" si="81"/>
        <v>-17300</v>
      </c>
      <c r="AH525" s="7722">
        <f t="shared" si="82"/>
        <v>2916</v>
      </c>
      <c r="AI525" s="7722">
        <v>143.69999999999999</v>
      </c>
      <c r="AJ525" s="7714">
        <v>5</v>
      </c>
      <c r="AK525" s="8274"/>
    </row>
    <row r="526" spans="2:37">
      <c r="B526" s="7839"/>
      <c r="C526" s="7839"/>
      <c r="D526" s="7839"/>
      <c r="E526" s="7839"/>
      <c r="F526" s="7839"/>
      <c r="G526" s="7839"/>
      <c r="H526" s="7839"/>
      <c r="I526" s="7839"/>
      <c r="J526" s="7839"/>
      <c r="K526" s="7839"/>
      <c r="L526" s="7839"/>
      <c r="M526" s="7839"/>
      <c r="N526" s="7839"/>
      <c r="O526" s="7839"/>
      <c r="P526" s="7839"/>
      <c r="Q526" s="7839"/>
      <c r="R526" s="7839"/>
      <c r="S526" s="7839"/>
      <c r="T526" s="7649"/>
      <c r="U526" s="8287" t="s">
        <v>1799</v>
      </c>
      <c r="V526" s="8568">
        <v>66</v>
      </c>
      <c r="W526" s="8043">
        <v>4592</v>
      </c>
      <c r="X526" s="8044">
        <v>45804</v>
      </c>
      <c r="Y526" s="8570">
        <v>17.3</v>
      </c>
      <c r="Z526" s="8047" t="s">
        <v>35</v>
      </c>
      <c r="AA526" s="8047">
        <f>(Y526*1000/800)</f>
        <v>21.625</v>
      </c>
      <c r="AB526" s="8049">
        <v>1080</v>
      </c>
      <c r="AC526" s="8046">
        <v>45810</v>
      </c>
      <c r="AD526" s="8400">
        <v>45822</v>
      </c>
      <c r="AE526" s="8047">
        <v>25003</v>
      </c>
      <c r="AF526" s="8048">
        <v>5760</v>
      </c>
      <c r="AG526" s="8048">
        <f t="shared" si="81"/>
        <v>-11540</v>
      </c>
      <c r="AH526" s="8049">
        <f t="shared" si="82"/>
        <v>6220.8</v>
      </c>
      <c r="AI526" s="8049">
        <v>143.69999999999999</v>
      </c>
      <c r="AJ526" s="8043">
        <v>5</v>
      </c>
      <c r="AK526" s="8274"/>
    </row>
    <row r="527" spans="2:37">
      <c r="B527" s="7839"/>
      <c r="C527" s="7839"/>
      <c r="D527" s="7839"/>
      <c r="E527" s="7839"/>
      <c r="F527" s="7839"/>
      <c r="G527" s="7839"/>
      <c r="H527" s="7839"/>
      <c r="I527" s="7839"/>
      <c r="J527" s="7839"/>
      <c r="K527" s="7839"/>
      <c r="L527" s="7839"/>
      <c r="M527" s="7839"/>
      <c r="N527" s="7839"/>
      <c r="O527" s="7839"/>
      <c r="P527" s="7839"/>
      <c r="Q527" s="7839"/>
      <c r="R527" s="7839"/>
      <c r="S527" s="7839"/>
      <c r="T527" s="7649"/>
      <c r="U527" s="7996" t="s">
        <v>1799</v>
      </c>
      <c r="V527" s="8526">
        <v>66</v>
      </c>
      <c r="W527" s="7714">
        <v>4592</v>
      </c>
      <c r="X527" s="7780">
        <v>45804</v>
      </c>
      <c r="Y527" s="7819">
        <v>11.54</v>
      </c>
      <c r="Z527" s="7717" t="s">
        <v>35</v>
      </c>
      <c r="AA527" s="7919">
        <f>(Y527*1000/800)</f>
        <v>14.425000000000001</v>
      </c>
      <c r="AB527" s="7722">
        <v>1080</v>
      </c>
      <c r="AC527" s="7719">
        <v>45810</v>
      </c>
      <c r="AD527" s="7720">
        <v>46193</v>
      </c>
      <c r="AE527" s="7717">
        <v>25020</v>
      </c>
      <c r="AF527" s="7721">
        <v>1902</v>
      </c>
      <c r="AG527" s="7721">
        <f>(AF527-Y527*1000)</f>
        <v>-9638</v>
      </c>
      <c r="AH527" s="7722">
        <f t="shared" si="82"/>
        <v>2054.16</v>
      </c>
      <c r="AI527" s="7722">
        <v>143.69999999999999</v>
      </c>
      <c r="AJ527" s="7714">
        <v>5</v>
      </c>
      <c r="AK527" s="8274"/>
    </row>
    <row r="528" spans="2:37">
      <c r="B528" s="7839"/>
      <c r="C528" s="7839"/>
      <c r="D528" s="7839"/>
      <c r="E528" s="7839"/>
      <c r="F528" s="7839"/>
      <c r="G528" s="7839"/>
      <c r="H528" s="7839"/>
      <c r="I528" s="7839"/>
      <c r="J528" s="7839"/>
      <c r="K528" s="7839"/>
      <c r="L528" s="7839"/>
      <c r="M528" s="7839"/>
      <c r="N528" s="7839"/>
      <c r="O528" s="7839"/>
      <c r="P528" s="7839"/>
      <c r="Q528" s="7839"/>
      <c r="R528" s="7839"/>
      <c r="S528" s="7839"/>
      <c r="T528" s="7649"/>
      <c r="U528" s="8023" t="s">
        <v>1799</v>
      </c>
      <c r="V528" s="7759">
        <v>66</v>
      </c>
      <c r="W528" s="7736">
        <v>4592</v>
      </c>
      <c r="X528" s="7734">
        <v>45804</v>
      </c>
      <c r="Y528" s="8608">
        <v>9.6379999999999999</v>
      </c>
      <c r="Z528" s="7761" t="s">
        <v>35</v>
      </c>
      <c r="AA528" s="8607">
        <f>(Y528*1000/800)</f>
        <v>12.047499999999999</v>
      </c>
      <c r="AB528" s="7762">
        <v>1080</v>
      </c>
      <c r="AC528" s="7746">
        <v>45810</v>
      </c>
      <c r="AD528" s="7781">
        <v>45849</v>
      </c>
      <c r="AE528" s="7761">
        <v>25112</v>
      </c>
      <c r="AF528" s="7878">
        <v>1440</v>
      </c>
      <c r="AG528" s="7878">
        <f>(AF528-Y528*1000)</f>
        <v>-8198</v>
      </c>
      <c r="AH528" s="7762">
        <f>(AF528*AB528/1000)</f>
        <v>1555.2</v>
      </c>
      <c r="AI528" s="7762">
        <v>143.69999999999999</v>
      </c>
      <c r="AJ528" s="7736">
        <v>5</v>
      </c>
      <c r="AK528" s="8274"/>
    </row>
    <row r="529" spans="2:37">
      <c r="B529" s="7852"/>
      <c r="C529" s="7852"/>
      <c r="D529" s="7852"/>
      <c r="E529" s="7852"/>
      <c r="F529" s="8058"/>
      <c r="G529" s="8272"/>
      <c r="H529" s="7855"/>
      <c r="I529" s="7855"/>
      <c r="J529" s="8237"/>
      <c r="K529" s="7857"/>
      <c r="L529" s="7858"/>
      <c r="M529" s="7852"/>
      <c r="N529" s="7861"/>
      <c r="O529" s="7861"/>
      <c r="P529" s="8237"/>
      <c r="Q529" s="8237"/>
      <c r="R529" s="7982"/>
      <c r="S529" s="7839"/>
      <c r="T529" s="7649"/>
      <c r="U529" s="8083" t="s">
        <v>1799</v>
      </c>
      <c r="V529" s="7672">
        <v>66</v>
      </c>
      <c r="W529" s="7952">
        <v>4592</v>
      </c>
      <c r="X529" s="8187">
        <v>45804</v>
      </c>
      <c r="Y529" s="8606">
        <v>8.1980000000000004</v>
      </c>
      <c r="Z529" s="7676" t="s">
        <v>35</v>
      </c>
      <c r="AA529" s="8603">
        <f>(Y529*1000/800)</f>
        <v>10.2475</v>
      </c>
      <c r="AB529" s="7677">
        <v>1080</v>
      </c>
      <c r="AC529" s="7955">
        <v>45810</v>
      </c>
      <c r="AD529" s="7958">
        <v>45810</v>
      </c>
      <c r="AE529" s="7676"/>
      <c r="AF529" s="7956">
        <v>8198</v>
      </c>
      <c r="AG529" s="7956">
        <f>(AF529-Y529*1000)</f>
        <v>0</v>
      </c>
      <c r="AH529" s="7677">
        <f>(AF529*AB529/1000)</f>
        <v>8853.84</v>
      </c>
      <c r="AI529" s="7677">
        <v>143.69999999999999</v>
      </c>
      <c r="AJ529" s="7952">
        <v>5</v>
      </c>
      <c r="AK529" s="8274"/>
    </row>
    <row r="530" spans="2:37">
      <c r="B530" s="7852"/>
      <c r="C530" s="7852"/>
      <c r="D530" s="7852"/>
      <c r="E530" s="7852"/>
      <c r="F530" s="8058"/>
      <c r="G530" s="8272"/>
      <c r="H530" s="7855"/>
      <c r="I530" s="7855"/>
      <c r="J530" s="8237"/>
      <c r="K530" s="7857"/>
      <c r="L530" s="7858"/>
      <c r="M530" s="7852"/>
      <c r="N530" s="7861"/>
      <c r="O530" s="7861"/>
      <c r="P530" s="8237"/>
      <c r="Q530" s="8237"/>
      <c r="R530" s="7982"/>
      <c r="S530" s="7684"/>
      <c r="T530" s="7649"/>
      <c r="U530" s="8287" t="s">
        <v>1788</v>
      </c>
      <c r="V530" s="8398">
        <v>67</v>
      </c>
      <c r="W530" s="8043">
        <v>4759</v>
      </c>
      <c r="X530" s="8104">
        <v>45804</v>
      </c>
      <c r="Y530" s="8399">
        <v>10</v>
      </c>
      <c r="Z530" s="8372" t="s">
        <v>35</v>
      </c>
      <c r="AA530" s="8047">
        <f t="shared" ref="AA530:AA536" si="83">(Y530*1000/400)</f>
        <v>25</v>
      </c>
      <c r="AB530" s="8045">
        <v>1350</v>
      </c>
      <c r="AC530" s="8046">
        <v>45824</v>
      </c>
      <c r="AD530" s="8400">
        <v>45822</v>
      </c>
      <c r="AE530" s="8047">
        <v>25003</v>
      </c>
      <c r="AF530" s="8048">
        <v>10000</v>
      </c>
      <c r="AG530" s="8048">
        <f t="shared" si="81"/>
        <v>0</v>
      </c>
      <c r="AH530" s="8049">
        <f t="shared" si="82"/>
        <v>13500</v>
      </c>
      <c r="AI530" s="8049">
        <f>(AH530*0.05)</f>
        <v>675</v>
      </c>
      <c r="AJ530" s="8050">
        <v>5</v>
      </c>
      <c r="AK530" s="8270"/>
    </row>
    <row r="531" spans="2:37">
      <c r="B531" s="7852"/>
      <c r="C531" s="7852"/>
      <c r="D531" s="7855"/>
      <c r="E531" s="7852"/>
      <c r="F531" s="8058"/>
      <c r="G531" s="7981"/>
      <c r="H531" s="7855"/>
      <c r="I531" s="7855"/>
      <c r="J531" s="7860"/>
      <c r="K531" s="7857"/>
      <c r="L531" s="7858"/>
      <c r="M531" s="7852"/>
      <c r="N531" s="7859"/>
      <c r="O531" s="7859"/>
      <c r="P531" s="7860"/>
      <c r="Q531" s="7860"/>
      <c r="R531" s="7982"/>
      <c r="S531" s="7684"/>
      <c r="T531" s="7649"/>
      <c r="U531" s="8042" t="s">
        <v>1798</v>
      </c>
      <c r="V531" s="8398">
        <v>68</v>
      </c>
      <c r="W531" s="8043">
        <v>4759</v>
      </c>
      <c r="X531" s="8104">
        <v>45804</v>
      </c>
      <c r="Y531" s="8399">
        <v>10</v>
      </c>
      <c r="Z531" s="8372" t="s">
        <v>35</v>
      </c>
      <c r="AA531" s="8047">
        <f t="shared" si="83"/>
        <v>25</v>
      </c>
      <c r="AB531" s="8045">
        <v>1350</v>
      </c>
      <c r="AC531" s="8046">
        <v>45824</v>
      </c>
      <c r="AD531" s="8400">
        <v>45822</v>
      </c>
      <c r="AE531" s="8047">
        <v>25003</v>
      </c>
      <c r="AF531" s="8048">
        <v>10000</v>
      </c>
      <c r="AG531" s="8048">
        <f t="shared" si="81"/>
        <v>0</v>
      </c>
      <c r="AH531" s="8049">
        <f t="shared" si="82"/>
        <v>13500</v>
      </c>
      <c r="AI531" s="8049">
        <f>(AH531*0.05)</f>
        <v>675</v>
      </c>
      <c r="AJ531" s="8050">
        <v>5</v>
      </c>
      <c r="AK531" s="8270"/>
    </row>
    <row r="532" spans="2:37">
      <c r="B532" s="7852"/>
      <c r="C532" s="7852"/>
      <c r="D532" s="7852"/>
      <c r="E532" s="7852"/>
      <c r="F532" s="8058"/>
      <c r="G532" s="8272"/>
      <c r="H532" s="7855"/>
      <c r="I532" s="7855"/>
      <c r="J532" s="8237"/>
      <c r="K532" s="7857"/>
      <c r="L532" s="7858"/>
      <c r="M532" s="7852"/>
      <c r="N532" s="7861"/>
      <c r="O532" s="7861"/>
      <c r="P532" s="8237"/>
      <c r="Q532" s="8237"/>
      <c r="R532" s="7982"/>
      <c r="S532" s="7684"/>
      <c r="T532" s="7649"/>
      <c r="U532" s="8042" t="s">
        <v>1740</v>
      </c>
      <c r="V532" s="8398">
        <v>69</v>
      </c>
      <c r="W532" s="8043">
        <v>4759</v>
      </c>
      <c r="X532" s="8104">
        <v>45804</v>
      </c>
      <c r="Y532" s="8399">
        <v>14.4</v>
      </c>
      <c r="Z532" s="8372" t="s">
        <v>35</v>
      </c>
      <c r="AA532" s="8047">
        <f t="shared" si="83"/>
        <v>36</v>
      </c>
      <c r="AB532" s="8045">
        <v>1350</v>
      </c>
      <c r="AC532" s="8046">
        <v>45824</v>
      </c>
      <c r="AD532" s="8400">
        <v>45822</v>
      </c>
      <c r="AE532" s="8047">
        <v>25003</v>
      </c>
      <c r="AF532" s="8048">
        <v>14400</v>
      </c>
      <c r="AG532" s="8048">
        <f t="shared" si="81"/>
        <v>0</v>
      </c>
      <c r="AH532" s="8049">
        <f t="shared" si="82"/>
        <v>19440</v>
      </c>
      <c r="AI532" s="8049">
        <f>(AH532*0.05)</f>
        <v>972</v>
      </c>
      <c r="AJ532" s="8050">
        <v>5</v>
      </c>
      <c r="AK532" s="7949"/>
    </row>
    <row r="533" spans="2:37">
      <c r="B533" s="7852"/>
      <c r="C533" s="7855"/>
      <c r="D533" s="7855"/>
      <c r="E533" s="7855"/>
      <c r="F533" s="8058"/>
      <c r="G533" s="7981"/>
      <c r="H533" s="7855"/>
      <c r="I533" s="7855"/>
      <c r="J533" s="7860"/>
      <c r="K533" s="7857"/>
      <c r="L533" s="7858"/>
      <c r="M533" s="7852"/>
      <c r="N533" s="7859"/>
      <c r="O533" s="7859"/>
      <c r="P533" s="7860"/>
      <c r="Q533" s="7860"/>
      <c r="R533" s="7982"/>
      <c r="S533" s="7983"/>
      <c r="T533" s="7649"/>
      <c r="U533" s="8042" t="s">
        <v>1774</v>
      </c>
      <c r="V533" s="8398">
        <v>70</v>
      </c>
      <c r="W533" s="8043">
        <v>4759</v>
      </c>
      <c r="X533" s="8104">
        <v>45810</v>
      </c>
      <c r="Y533" s="8399">
        <v>28.8</v>
      </c>
      <c r="Z533" s="8372" t="s">
        <v>35</v>
      </c>
      <c r="AA533" s="8047">
        <f t="shared" si="83"/>
        <v>72</v>
      </c>
      <c r="AB533" s="8045">
        <v>1350</v>
      </c>
      <c r="AC533" s="8107">
        <v>45824</v>
      </c>
      <c r="AD533" s="8400">
        <v>45822</v>
      </c>
      <c r="AE533" s="8047">
        <v>25003</v>
      </c>
      <c r="AF533" s="8048">
        <v>28800</v>
      </c>
      <c r="AG533" s="8048">
        <f t="shared" si="81"/>
        <v>0</v>
      </c>
      <c r="AH533" s="8049">
        <f t="shared" si="82"/>
        <v>38880</v>
      </c>
      <c r="AI533" s="8049">
        <f>(AH533*0.05)</f>
        <v>1944</v>
      </c>
      <c r="AJ533" s="8050">
        <v>5</v>
      </c>
      <c r="AK533" s="8275"/>
    </row>
    <row r="534" spans="2:37">
      <c r="B534" s="7852"/>
      <c r="C534" s="7855"/>
      <c r="D534" s="7855"/>
      <c r="E534" s="7855"/>
      <c r="F534" s="8058"/>
      <c r="G534" s="7981"/>
      <c r="H534" s="7855"/>
      <c r="I534" s="7855"/>
      <c r="J534" s="7860"/>
      <c r="K534" s="7857"/>
      <c r="L534" s="7858"/>
      <c r="M534" s="7852"/>
      <c r="N534" s="7859"/>
      <c r="O534" s="7859"/>
      <c r="P534" s="7860"/>
      <c r="Q534" s="7860"/>
      <c r="R534" s="7982"/>
      <c r="S534" s="7684"/>
      <c r="T534" s="7649"/>
      <c r="U534" s="8042" t="s">
        <v>1801</v>
      </c>
      <c r="V534" s="8568">
        <v>71</v>
      </c>
      <c r="W534" s="8043">
        <v>4759</v>
      </c>
      <c r="X534" s="8104">
        <v>45810</v>
      </c>
      <c r="Y534" s="8571">
        <v>14.4</v>
      </c>
      <c r="Z534" s="8047" t="s">
        <v>35</v>
      </c>
      <c r="AA534" s="8047">
        <f t="shared" si="83"/>
        <v>36</v>
      </c>
      <c r="AB534" s="8049">
        <v>1607.4</v>
      </c>
      <c r="AC534" s="8107">
        <v>45824</v>
      </c>
      <c r="AD534" s="8374">
        <v>45822</v>
      </c>
      <c r="AE534" s="8047">
        <v>25003</v>
      </c>
      <c r="AF534" s="8048">
        <v>7200</v>
      </c>
      <c r="AG534" s="8048">
        <v>0</v>
      </c>
      <c r="AH534" s="8108">
        <v>1572</v>
      </c>
      <c r="AI534" s="8049">
        <v>143.69999999999999</v>
      </c>
      <c r="AJ534" s="8043">
        <v>5</v>
      </c>
      <c r="AK534" s="7949"/>
    </row>
    <row r="535" spans="2:37">
      <c r="B535" s="7684"/>
      <c r="C535" s="7684"/>
      <c r="D535" s="7684"/>
      <c r="E535" s="7684"/>
      <c r="F535" s="7684"/>
      <c r="G535" s="7684"/>
      <c r="H535" s="7684"/>
      <c r="I535" s="7684"/>
      <c r="J535" s="7983"/>
      <c r="K535" s="7684"/>
      <c r="L535" s="7654"/>
      <c r="M535" s="7684"/>
      <c r="N535" s="7684"/>
      <c r="O535" s="7684"/>
      <c r="P535" s="7983"/>
      <c r="Q535" s="7983"/>
      <c r="R535" s="7684"/>
      <c r="S535" s="7684"/>
      <c r="T535" s="7649"/>
      <c r="U535" s="8023" t="s">
        <v>1801</v>
      </c>
      <c r="V535" s="8526">
        <v>71</v>
      </c>
      <c r="W535" s="7714">
        <v>4759</v>
      </c>
      <c r="X535" s="7715">
        <v>45810</v>
      </c>
      <c r="Y535" s="7819">
        <v>7.2</v>
      </c>
      <c r="Z535" s="7717" t="s">
        <v>35</v>
      </c>
      <c r="AA535" s="7717">
        <f>(Y535*1000/400)</f>
        <v>18</v>
      </c>
      <c r="AB535" s="7722">
        <v>1607.4</v>
      </c>
      <c r="AC535" s="7746">
        <v>45824</v>
      </c>
      <c r="AD535" s="7781">
        <v>45828</v>
      </c>
      <c r="AE535" s="7717">
        <v>25020</v>
      </c>
      <c r="AF535" s="7721">
        <v>7200</v>
      </c>
      <c r="AG535" s="7721">
        <v>0</v>
      </c>
      <c r="AH535" s="7752">
        <v>1572</v>
      </c>
      <c r="AI535" s="7722">
        <v>143.69999999999999</v>
      </c>
      <c r="AJ535" s="7714">
        <v>5</v>
      </c>
      <c r="AK535" s="7949"/>
    </row>
    <row r="536" spans="2:37">
      <c r="B536" s="7684"/>
      <c r="C536" s="7684"/>
      <c r="D536" s="7684"/>
      <c r="E536" s="7684"/>
      <c r="F536" s="7684"/>
      <c r="G536" s="7684"/>
      <c r="H536" s="7684"/>
      <c r="I536" s="7684"/>
      <c r="J536" s="7983"/>
      <c r="K536" s="7684"/>
      <c r="L536" s="7654"/>
      <c r="M536" s="7684"/>
      <c r="N536" s="7684"/>
      <c r="O536" s="7684"/>
      <c r="P536" s="7983"/>
      <c r="Q536" s="7983"/>
      <c r="R536" s="7684"/>
      <c r="S536" s="7684"/>
      <c r="T536" s="7649"/>
      <c r="U536" s="8042" t="s">
        <v>1796</v>
      </c>
      <c r="V536" s="8568">
        <v>72</v>
      </c>
      <c r="W536" s="8043">
        <v>4759</v>
      </c>
      <c r="X536" s="8104">
        <v>45810</v>
      </c>
      <c r="Y536" s="8487">
        <v>4.8</v>
      </c>
      <c r="Z536" s="8047" t="s">
        <v>35</v>
      </c>
      <c r="AA536" s="8047">
        <f t="shared" si="83"/>
        <v>12</v>
      </c>
      <c r="AB536" s="8049">
        <v>1607.4</v>
      </c>
      <c r="AC536" s="8107">
        <v>45824</v>
      </c>
      <c r="AD536" s="8374">
        <v>45822</v>
      </c>
      <c r="AE536" s="8047">
        <v>25003</v>
      </c>
      <c r="AF536" s="8048">
        <v>4800</v>
      </c>
      <c r="AG536" s="8048">
        <v>0</v>
      </c>
      <c r="AH536" s="8108">
        <v>1572</v>
      </c>
      <c r="AI536" s="8049">
        <v>143.69999999999999</v>
      </c>
      <c r="AJ536" s="8043">
        <v>5</v>
      </c>
      <c r="AK536" s="8572"/>
    </row>
    <row r="537" spans="2:37">
      <c r="B537" s="7684"/>
      <c r="C537" s="7684"/>
      <c r="D537" s="7684"/>
      <c r="E537" s="7684"/>
      <c r="F537" s="7684"/>
      <c r="G537" s="7684"/>
      <c r="H537" s="7684"/>
      <c r="I537" s="7684"/>
      <c r="J537" s="7983"/>
      <c r="K537" s="7684"/>
      <c r="L537" s="8276"/>
      <c r="M537" s="7684"/>
      <c r="N537" s="7684"/>
      <c r="O537" s="7684"/>
      <c r="P537" s="7983"/>
      <c r="Q537" s="7983"/>
      <c r="R537" s="7684"/>
      <c r="S537" s="7684"/>
      <c r="T537" s="7649"/>
      <c r="U537" s="7996" t="s">
        <v>1820</v>
      </c>
      <c r="V537" s="7759">
        <v>73</v>
      </c>
      <c r="W537" s="7714">
        <v>4759</v>
      </c>
      <c r="X537" s="7715">
        <v>45813</v>
      </c>
      <c r="Y537" s="7864">
        <v>14.4</v>
      </c>
      <c r="Z537" s="7761" t="s">
        <v>35</v>
      </c>
      <c r="AA537" s="7717">
        <f>(Y537*1000/400)</f>
        <v>36</v>
      </c>
      <c r="AB537" s="7762">
        <v>1350</v>
      </c>
      <c r="AC537" s="7746">
        <v>45824</v>
      </c>
      <c r="AD537" s="7781">
        <v>45828</v>
      </c>
      <c r="AE537" s="7717">
        <v>25020</v>
      </c>
      <c r="AF537" s="7721">
        <v>14400</v>
      </c>
      <c r="AG537" s="7721">
        <f t="shared" ref="AG537:AG553" si="84">(AF537-Y537*1000)</f>
        <v>0</v>
      </c>
      <c r="AH537" s="7722">
        <f t="shared" ref="AH537:AH543" si="85">(AF537*AB537/1000)</f>
        <v>19440</v>
      </c>
      <c r="AI537" s="7722">
        <f t="shared" ref="AI537:AI551" si="86">(AH537*0.05)</f>
        <v>972</v>
      </c>
      <c r="AJ537" s="7723">
        <v>5</v>
      </c>
      <c r="AK537" s="7949"/>
    </row>
    <row r="538" spans="2:37">
      <c r="B538" s="7684"/>
      <c r="C538" s="7684"/>
      <c r="D538" s="7684"/>
      <c r="E538" s="7684"/>
      <c r="F538" s="7684"/>
      <c r="G538" s="7684"/>
      <c r="H538" s="7684"/>
      <c r="I538" s="7684"/>
      <c r="J538" s="7983"/>
      <c r="K538" s="7684"/>
      <c r="L538" s="7654"/>
      <c r="M538" s="7684"/>
      <c r="N538" s="7684"/>
      <c r="O538" s="7684"/>
      <c r="P538" s="7983"/>
      <c r="Q538" s="7983"/>
      <c r="R538" s="7684"/>
      <c r="S538" s="7684"/>
      <c r="T538" s="7649"/>
      <c r="U538" s="8042" t="s">
        <v>1774</v>
      </c>
      <c r="V538" s="8398">
        <v>74</v>
      </c>
      <c r="W538" s="8043">
        <v>5416</v>
      </c>
      <c r="X538" s="8104">
        <v>45838</v>
      </c>
      <c r="Y538" s="8599">
        <v>75</v>
      </c>
      <c r="Z538" s="8372" t="s">
        <v>35</v>
      </c>
      <c r="AA538" s="8372">
        <v>187.5</v>
      </c>
      <c r="AB538" s="8045">
        <v>1350</v>
      </c>
      <c r="AC538" s="8107">
        <v>45848</v>
      </c>
      <c r="AD538" s="8374">
        <v>45849</v>
      </c>
      <c r="AE538" s="8369">
        <v>25112</v>
      </c>
      <c r="AF538" s="8048">
        <v>75000</v>
      </c>
      <c r="AG538" s="8048">
        <f t="shared" si="84"/>
        <v>0</v>
      </c>
      <c r="AH538" s="8049">
        <f t="shared" si="85"/>
        <v>101250</v>
      </c>
      <c r="AI538" s="8049">
        <f t="shared" si="86"/>
        <v>5062.5</v>
      </c>
      <c r="AJ538" s="8050">
        <v>5</v>
      </c>
      <c r="AK538" s="7949"/>
    </row>
    <row r="539" spans="2:37">
      <c r="B539" s="7684"/>
      <c r="C539" s="7684"/>
      <c r="D539" s="7684"/>
      <c r="E539" s="7684"/>
      <c r="F539" s="7684"/>
      <c r="G539" s="7684"/>
      <c r="H539" s="7684"/>
      <c r="I539" s="7684"/>
      <c r="J539" s="7983"/>
      <c r="K539" s="7684"/>
      <c r="L539" s="7654"/>
      <c r="M539" s="7684"/>
      <c r="N539" s="7684"/>
      <c r="O539" s="7684"/>
      <c r="P539" s="7983"/>
      <c r="Q539" s="7983"/>
      <c r="R539" s="7684"/>
      <c r="S539" s="7684"/>
      <c r="T539" s="7649"/>
      <c r="U539" s="8023" t="s">
        <v>1774</v>
      </c>
      <c r="V539" s="7759">
        <v>75</v>
      </c>
      <c r="W539" s="7714">
        <v>5417</v>
      </c>
      <c r="X539" s="7715">
        <v>45838</v>
      </c>
      <c r="Y539" s="7760">
        <v>75</v>
      </c>
      <c r="Z539" s="7761" t="s">
        <v>35</v>
      </c>
      <c r="AA539" s="7761">
        <v>187.5</v>
      </c>
      <c r="AB539" s="7762">
        <v>1350</v>
      </c>
      <c r="AC539" s="7746">
        <v>45859</v>
      </c>
      <c r="AD539" s="7781">
        <v>45861</v>
      </c>
      <c r="AE539" s="7736">
        <v>25175</v>
      </c>
      <c r="AF539" s="7721">
        <v>76000</v>
      </c>
      <c r="AG539" s="7721">
        <f t="shared" si="84"/>
        <v>1000</v>
      </c>
      <c r="AH539" s="7722">
        <f t="shared" si="85"/>
        <v>102600</v>
      </c>
      <c r="AI539" s="7722">
        <f t="shared" si="86"/>
        <v>5130</v>
      </c>
      <c r="AJ539" s="7723">
        <v>5</v>
      </c>
      <c r="AK539" s="8270"/>
    </row>
    <row r="540" spans="2:37">
      <c r="B540" s="7684"/>
      <c r="C540" s="7684"/>
      <c r="D540" s="7684"/>
      <c r="E540" s="7684"/>
      <c r="F540" s="7684"/>
      <c r="G540" s="7684"/>
      <c r="H540" s="7684"/>
      <c r="I540" s="7684"/>
      <c r="J540" s="7983"/>
      <c r="K540" s="7684"/>
      <c r="L540" s="7654"/>
      <c r="M540" s="7684"/>
      <c r="N540" s="7684"/>
      <c r="O540" s="7684"/>
      <c r="P540" s="7983"/>
      <c r="Q540" s="7983"/>
      <c r="R540" s="7684"/>
      <c r="S540" s="7684"/>
      <c r="T540" s="7649"/>
      <c r="U540" s="7996" t="s">
        <v>1783</v>
      </c>
      <c r="V540" s="7759">
        <v>76</v>
      </c>
      <c r="W540" s="7714">
        <v>5417</v>
      </c>
      <c r="X540" s="7715">
        <v>45841</v>
      </c>
      <c r="Y540" s="7911">
        <v>15</v>
      </c>
      <c r="Z540" s="7761" t="s">
        <v>35</v>
      </c>
      <c r="AA540" s="8010">
        <f>(Y540*1000/400)</f>
        <v>37.5</v>
      </c>
      <c r="AB540" s="7762">
        <v>1350</v>
      </c>
      <c r="AC540" s="7719">
        <v>45859</v>
      </c>
      <c r="AD540" s="7781">
        <v>45861</v>
      </c>
      <c r="AE540" s="7717">
        <v>25175</v>
      </c>
      <c r="AF540" s="7721">
        <v>15200</v>
      </c>
      <c r="AG540" s="7721">
        <f t="shared" si="84"/>
        <v>200</v>
      </c>
      <c r="AH540" s="7722">
        <f t="shared" si="85"/>
        <v>20520</v>
      </c>
      <c r="AI540" s="7722">
        <f t="shared" si="86"/>
        <v>1026</v>
      </c>
      <c r="AJ540" s="7723">
        <v>5</v>
      </c>
      <c r="AK540" s="8270"/>
    </row>
    <row r="541" spans="2:37">
      <c r="B541" s="7684"/>
      <c r="C541" s="7684"/>
      <c r="D541" s="7684"/>
      <c r="E541" s="7684"/>
      <c r="F541" s="7684"/>
      <c r="G541" s="7684"/>
      <c r="H541" s="7684"/>
      <c r="I541" s="7684"/>
      <c r="J541" s="7983"/>
      <c r="K541" s="7684"/>
      <c r="L541" s="7654"/>
      <c r="M541" s="7684"/>
      <c r="N541" s="7684"/>
      <c r="O541" s="7684"/>
      <c r="P541" s="7983"/>
      <c r="Q541" s="7983"/>
      <c r="R541" s="7684"/>
      <c r="S541" s="7684"/>
      <c r="T541" s="7649"/>
      <c r="U541" s="8610" t="s">
        <v>1819</v>
      </c>
      <c r="V541" s="7779">
        <v>77</v>
      </c>
      <c r="W541" s="7714">
        <v>5417</v>
      </c>
      <c r="X541" s="7715">
        <v>45842</v>
      </c>
      <c r="Y541" s="7864">
        <v>14.4</v>
      </c>
      <c r="Z541" s="7761" t="s">
        <v>35</v>
      </c>
      <c r="AA541" s="7717">
        <f>(Y541*1000/400)</f>
        <v>36</v>
      </c>
      <c r="AB541" s="7762">
        <v>1350</v>
      </c>
      <c r="AC541" s="7719">
        <v>45859</v>
      </c>
      <c r="AD541" s="7781">
        <v>45861</v>
      </c>
      <c r="AE541" s="7717">
        <v>25175</v>
      </c>
      <c r="AF541" s="7721">
        <v>14400</v>
      </c>
      <c r="AG541" s="7721">
        <f t="shared" si="84"/>
        <v>0</v>
      </c>
      <c r="AH541" s="7722">
        <f t="shared" si="85"/>
        <v>19440</v>
      </c>
      <c r="AI541" s="7722">
        <f t="shared" si="86"/>
        <v>972</v>
      </c>
      <c r="AJ541" s="7723">
        <v>5</v>
      </c>
      <c r="AK541" s="8270"/>
    </row>
    <row r="542" spans="2:37">
      <c r="B542" s="7684"/>
      <c r="C542" s="7684"/>
      <c r="D542" s="7684"/>
      <c r="E542" s="7684"/>
      <c r="F542" s="7684"/>
      <c r="G542" s="7684"/>
      <c r="H542" s="7684"/>
      <c r="I542" s="7684"/>
      <c r="J542" s="7684"/>
      <c r="K542" s="7684"/>
      <c r="L542" s="7654"/>
      <c r="M542" s="7684"/>
      <c r="N542" s="7684"/>
      <c r="O542" s="7684"/>
      <c r="P542" s="7983"/>
      <c r="Q542" s="7983"/>
      <c r="R542" s="7684"/>
      <c r="S542" s="7988"/>
      <c r="T542" s="7649"/>
      <c r="U542" s="8042" t="s">
        <v>1774</v>
      </c>
      <c r="V542" s="8398">
        <v>78</v>
      </c>
      <c r="W542" s="8043"/>
      <c r="X542" s="8104">
        <v>45842</v>
      </c>
      <c r="Y542" s="8599">
        <v>75</v>
      </c>
      <c r="Z542" s="8372" t="s">
        <v>35</v>
      </c>
      <c r="AA542" s="8372">
        <v>187.5</v>
      </c>
      <c r="AB542" s="8045">
        <v>1350</v>
      </c>
      <c r="AC542" s="8107">
        <v>45887</v>
      </c>
      <c r="AD542" s="8374">
        <v>45884</v>
      </c>
      <c r="AE542" s="8369">
        <v>25270</v>
      </c>
      <c r="AF542" s="8048">
        <v>76000</v>
      </c>
      <c r="AG542" s="8048">
        <f>(AF542-Y542*1000)</f>
        <v>1000</v>
      </c>
      <c r="AH542" s="8049">
        <f>(AF542*AB542/1000)</f>
        <v>102600</v>
      </c>
      <c r="AI542" s="8049">
        <f t="shared" si="86"/>
        <v>5130</v>
      </c>
      <c r="AJ542" s="8050">
        <v>5</v>
      </c>
      <c r="AK542" s="8270"/>
    </row>
    <row r="543" spans="2:37">
      <c r="B543" s="7649"/>
      <c r="C543" s="7649"/>
      <c r="D543" s="7649"/>
      <c r="E543" s="7649"/>
      <c r="F543" s="7649"/>
      <c r="G543" s="7649"/>
      <c r="H543" s="7649"/>
      <c r="I543" s="7649"/>
      <c r="J543" s="7649"/>
      <c r="K543" s="7649"/>
      <c r="L543" s="7649"/>
      <c r="M543" s="7649"/>
      <c r="N543" s="7649"/>
      <c r="O543" s="7649"/>
      <c r="P543" s="7649"/>
      <c r="Q543" s="7649"/>
      <c r="R543" s="7649"/>
      <c r="S543" s="7650"/>
      <c r="T543" s="7649"/>
      <c r="U543" s="8042" t="s">
        <v>1774</v>
      </c>
      <c r="V543" s="8398">
        <v>79</v>
      </c>
      <c r="W543" s="8043"/>
      <c r="X543" s="8104">
        <v>45842</v>
      </c>
      <c r="Y543" s="8599">
        <v>75</v>
      </c>
      <c r="Z543" s="8372" t="s">
        <v>35</v>
      </c>
      <c r="AA543" s="8372">
        <v>187.5</v>
      </c>
      <c r="AB543" s="8045">
        <v>1350</v>
      </c>
      <c r="AC543" s="8107">
        <v>45902</v>
      </c>
      <c r="AD543" s="8374">
        <v>45894</v>
      </c>
      <c r="AE543" s="8369">
        <v>25341</v>
      </c>
      <c r="AF543" s="8048">
        <v>76000</v>
      </c>
      <c r="AG543" s="8048">
        <f t="shared" si="84"/>
        <v>1000</v>
      </c>
      <c r="AH543" s="8049">
        <f t="shared" si="85"/>
        <v>102600</v>
      </c>
      <c r="AI543" s="8049">
        <f t="shared" si="86"/>
        <v>5130</v>
      </c>
      <c r="AJ543" s="8050">
        <v>5</v>
      </c>
      <c r="AK543" s="8270"/>
    </row>
    <row r="544" spans="2:37">
      <c r="B544" s="7653"/>
      <c r="C544" s="7653"/>
      <c r="D544" s="7650"/>
      <c r="E544" s="7650"/>
      <c r="F544" s="7650"/>
      <c r="G544" s="7650"/>
      <c r="H544" s="7650"/>
      <c r="I544" s="7650"/>
      <c r="J544" s="7650"/>
      <c r="K544" s="7650"/>
      <c r="L544" s="7650"/>
      <c r="M544" s="7650"/>
      <c r="N544" s="7650"/>
      <c r="O544" s="7650"/>
      <c r="P544" s="7650"/>
      <c r="Q544" s="7650"/>
      <c r="R544" s="7650"/>
      <c r="S544" s="7839"/>
      <c r="T544" s="7649"/>
      <c r="U544" s="7996" t="s">
        <v>1770</v>
      </c>
      <c r="V544" s="7717">
        <v>80</v>
      </c>
      <c r="W544" s="7714">
        <v>7209</v>
      </c>
      <c r="X544" s="7745">
        <v>45910</v>
      </c>
      <c r="Y544" s="7735">
        <v>15</v>
      </c>
      <c r="Z544" s="7717" t="s">
        <v>35</v>
      </c>
      <c r="AA544" s="7761">
        <f t="shared" ref="AA544:AA551" si="87">(Y544*1000/400)</f>
        <v>37.5</v>
      </c>
      <c r="AB544" s="7722">
        <v>1350</v>
      </c>
      <c r="AC544" s="7746">
        <v>45922</v>
      </c>
      <c r="AD544" s="7781">
        <v>45912</v>
      </c>
      <c r="AE544" s="7736">
        <v>25458</v>
      </c>
      <c r="AF544" s="7721">
        <v>15200</v>
      </c>
      <c r="AG544" s="7721">
        <f t="shared" si="84"/>
        <v>200</v>
      </c>
      <c r="AH544" s="7722">
        <f>(AB544*Y544)</f>
        <v>20250</v>
      </c>
      <c r="AI544" s="7722">
        <f t="shared" si="86"/>
        <v>1012.5</v>
      </c>
      <c r="AJ544" s="7748">
        <v>5</v>
      </c>
      <c r="AK544" s="8277"/>
    </row>
    <row r="545" spans="2:37">
      <c r="B545" s="7839"/>
      <c r="C545" s="7839"/>
      <c r="D545" s="7839"/>
      <c r="E545" s="7839"/>
      <c r="F545" s="7839"/>
      <c r="G545" s="7839"/>
      <c r="H545" s="7839"/>
      <c r="I545" s="7839"/>
      <c r="J545" s="7839"/>
      <c r="K545" s="7839"/>
      <c r="L545" s="7839"/>
      <c r="M545" s="7839"/>
      <c r="N545" s="7839"/>
      <c r="O545" s="7839"/>
      <c r="P545" s="7839"/>
      <c r="Q545" s="7839"/>
      <c r="R545" s="7839"/>
      <c r="S545" s="7839"/>
      <c r="T545" s="7649"/>
      <c r="U545" s="8023" t="s">
        <v>1798</v>
      </c>
      <c r="V545" s="7759">
        <v>81</v>
      </c>
      <c r="W545" s="7714">
        <v>7209</v>
      </c>
      <c r="X545" s="7715">
        <v>45910</v>
      </c>
      <c r="Y545" s="7760">
        <v>10</v>
      </c>
      <c r="Z545" s="7761" t="s">
        <v>35</v>
      </c>
      <c r="AA545" s="7761">
        <f t="shared" si="87"/>
        <v>25</v>
      </c>
      <c r="AB545" s="7762">
        <v>1350</v>
      </c>
      <c r="AC545" s="7719">
        <v>45922</v>
      </c>
      <c r="AD545" s="7781">
        <v>45912</v>
      </c>
      <c r="AE545" s="7736">
        <v>25458</v>
      </c>
      <c r="AF545" s="7721">
        <v>10000</v>
      </c>
      <c r="AG545" s="7721">
        <f t="shared" si="84"/>
        <v>0</v>
      </c>
      <c r="AH545" s="7722">
        <f t="shared" ref="AH545:AH551" si="88">(AF545*AB545/1000)</f>
        <v>13500</v>
      </c>
      <c r="AI545" s="7722">
        <f t="shared" si="86"/>
        <v>675</v>
      </c>
      <c r="AJ545" s="7723">
        <v>5</v>
      </c>
      <c r="AK545" s="8277"/>
    </row>
    <row r="546" spans="2:37">
      <c r="B546" s="7839"/>
      <c r="C546" s="7839"/>
      <c r="D546" s="7839"/>
      <c r="E546" s="7839"/>
      <c r="F546" s="7839"/>
      <c r="G546" s="7839"/>
      <c r="H546" s="7839"/>
      <c r="I546" s="7839"/>
      <c r="J546" s="7839"/>
      <c r="K546" s="7839"/>
      <c r="L546" s="7839"/>
      <c r="M546" s="7839"/>
      <c r="N546" s="7839"/>
      <c r="O546" s="7839"/>
      <c r="P546" s="7839"/>
      <c r="Q546" s="7839"/>
      <c r="R546" s="7839"/>
      <c r="S546" s="7839"/>
      <c r="T546" s="7649"/>
      <c r="U546" s="7996" t="s">
        <v>1783</v>
      </c>
      <c r="V546" s="7759">
        <v>82</v>
      </c>
      <c r="W546" s="7714">
        <v>7209</v>
      </c>
      <c r="X546" s="7715">
        <v>45910</v>
      </c>
      <c r="Y546" s="7760">
        <v>15</v>
      </c>
      <c r="Z546" s="7761" t="s">
        <v>35</v>
      </c>
      <c r="AA546" s="7717">
        <f t="shared" si="87"/>
        <v>37.5</v>
      </c>
      <c r="AB546" s="7762">
        <v>1350</v>
      </c>
      <c r="AC546" s="7719">
        <v>45915</v>
      </c>
      <c r="AD546" s="7781">
        <v>45912</v>
      </c>
      <c r="AE546" s="7736">
        <v>25458</v>
      </c>
      <c r="AF546" s="7721">
        <v>15200</v>
      </c>
      <c r="AG546" s="7721">
        <f t="shared" si="84"/>
        <v>200</v>
      </c>
      <c r="AH546" s="7722">
        <f t="shared" si="88"/>
        <v>20520</v>
      </c>
      <c r="AI546" s="7722">
        <f t="shared" si="86"/>
        <v>1026</v>
      </c>
      <c r="AJ546" s="7723">
        <v>5</v>
      </c>
      <c r="AK546" s="8277"/>
    </row>
    <row r="547" spans="2:37">
      <c r="B547" s="7839"/>
      <c r="C547" s="7839"/>
      <c r="D547" s="7839"/>
      <c r="E547" s="7839"/>
      <c r="F547" s="7839"/>
      <c r="G547" s="7839"/>
      <c r="H547" s="7839"/>
      <c r="I547" s="7839"/>
      <c r="J547" s="7839"/>
      <c r="K547" s="7839"/>
      <c r="L547" s="7839"/>
      <c r="M547" s="7839"/>
      <c r="N547" s="7839"/>
      <c r="O547" s="7839"/>
      <c r="P547" s="7839"/>
      <c r="Q547" s="7839"/>
      <c r="R547" s="7839"/>
      <c r="S547" s="7839"/>
      <c r="T547" s="7649"/>
      <c r="U547" s="8023" t="s">
        <v>1774</v>
      </c>
      <c r="V547" s="7759">
        <v>83</v>
      </c>
      <c r="W547" s="7714">
        <v>7209</v>
      </c>
      <c r="X547" s="7715">
        <v>45911</v>
      </c>
      <c r="Y547" s="7760">
        <v>15</v>
      </c>
      <c r="Z547" s="7761" t="s">
        <v>35</v>
      </c>
      <c r="AA547" s="7717">
        <f t="shared" si="87"/>
        <v>37.5</v>
      </c>
      <c r="AB547" s="7762">
        <v>1350</v>
      </c>
      <c r="AC547" s="7746">
        <v>45915</v>
      </c>
      <c r="AD547" s="7781">
        <v>45912</v>
      </c>
      <c r="AE547" s="7736">
        <v>25458</v>
      </c>
      <c r="AF547" s="7721">
        <v>15200</v>
      </c>
      <c r="AG547" s="7721">
        <f t="shared" si="84"/>
        <v>200</v>
      </c>
      <c r="AH547" s="7722">
        <f t="shared" si="88"/>
        <v>20520</v>
      </c>
      <c r="AI547" s="7722">
        <f t="shared" si="86"/>
        <v>1026</v>
      </c>
      <c r="AJ547" s="7723">
        <v>5</v>
      </c>
      <c r="AK547" s="8277"/>
    </row>
    <row r="548" spans="2:37">
      <c r="B548" s="7852"/>
      <c r="C548" s="7852"/>
      <c r="D548" s="7852"/>
      <c r="E548" s="7852"/>
      <c r="F548" s="8058"/>
      <c r="G548" s="8272"/>
      <c r="H548" s="7855"/>
      <c r="I548" s="7855"/>
      <c r="J548" s="8237"/>
      <c r="K548" s="7857"/>
      <c r="L548" s="7858"/>
      <c r="M548" s="7852"/>
      <c r="N548" s="7861"/>
      <c r="O548" s="7861"/>
      <c r="P548" s="8237"/>
      <c r="Q548" s="8237"/>
      <c r="R548" s="7982"/>
      <c r="S548" s="7839"/>
      <c r="T548" s="7649"/>
      <c r="U548" s="8732" t="s">
        <v>1860</v>
      </c>
      <c r="V548" s="8178">
        <v>84</v>
      </c>
      <c r="W548" s="8043"/>
      <c r="X548" s="8104">
        <v>45916</v>
      </c>
      <c r="Y548" s="8399">
        <v>10</v>
      </c>
      <c r="Z548" s="8372" t="s">
        <v>35</v>
      </c>
      <c r="AA548" s="8047">
        <f t="shared" si="87"/>
        <v>25</v>
      </c>
      <c r="AB548" s="8045">
        <v>1350</v>
      </c>
      <c r="AC548" s="8046">
        <v>45919</v>
      </c>
      <c r="AD548" s="8374">
        <v>45919</v>
      </c>
      <c r="AE548" s="8047">
        <v>25492</v>
      </c>
      <c r="AF548" s="8048">
        <v>10000</v>
      </c>
      <c r="AG548" s="8048">
        <f t="shared" si="84"/>
        <v>0</v>
      </c>
      <c r="AH548" s="8049">
        <f t="shared" si="88"/>
        <v>13500</v>
      </c>
      <c r="AI548" s="8049">
        <f t="shared" si="86"/>
        <v>675</v>
      </c>
      <c r="AJ548" s="8050">
        <v>5</v>
      </c>
      <c r="AK548" s="8277"/>
    </row>
    <row r="549" spans="2:37">
      <c r="B549" s="7852"/>
      <c r="C549" s="7852"/>
      <c r="D549" s="7852"/>
      <c r="E549" s="7852"/>
      <c r="F549" s="8058"/>
      <c r="G549" s="8272"/>
      <c r="H549" s="7855"/>
      <c r="I549" s="7855"/>
      <c r="J549" s="8237"/>
      <c r="K549" s="7857"/>
      <c r="L549" s="7858"/>
      <c r="M549" s="7852"/>
      <c r="N549" s="7861"/>
      <c r="O549" s="7861"/>
      <c r="P549" s="8237"/>
      <c r="Q549" s="8237"/>
      <c r="R549" s="7982"/>
      <c r="S549" s="7684"/>
      <c r="T549" s="7649"/>
      <c r="U549" s="7996" t="s">
        <v>1788</v>
      </c>
      <c r="V549" s="7759">
        <v>85</v>
      </c>
      <c r="W549" s="7714">
        <v>7551</v>
      </c>
      <c r="X549" s="7715">
        <v>45926</v>
      </c>
      <c r="Y549" s="7864">
        <v>10</v>
      </c>
      <c r="Z549" s="7761" t="s">
        <v>35</v>
      </c>
      <c r="AA549" s="7717">
        <f t="shared" si="87"/>
        <v>25</v>
      </c>
      <c r="AB549" s="7762">
        <v>1350</v>
      </c>
      <c r="AC549" s="7719">
        <v>45943</v>
      </c>
      <c r="AD549" s="7720">
        <v>45940</v>
      </c>
      <c r="AE549" s="7717">
        <v>25633</v>
      </c>
      <c r="AF549" s="7721">
        <v>10000</v>
      </c>
      <c r="AG549" s="7721">
        <f t="shared" si="84"/>
        <v>0</v>
      </c>
      <c r="AH549" s="7722">
        <f t="shared" si="88"/>
        <v>13500</v>
      </c>
      <c r="AI549" s="7722">
        <f t="shared" si="86"/>
        <v>675</v>
      </c>
      <c r="AJ549" s="7723">
        <v>5</v>
      </c>
      <c r="AK549" s="8277"/>
    </row>
    <row r="550" spans="2:37">
      <c r="B550" s="7852"/>
      <c r="C550" s="7852"/>
      <c r="D550" s="7855"/>
      <c r="E550" s="7852"/>
      <c r="F550" s="8058"/>
      <c r="G550" s="7981"/>
      <c r="H550" s="7855"/>
      <c r="I550" s="7855"/>
      <c r="J550" s="7860"/>
      <c r="K550" s="7857"/>
      <c r="L550" s="7858"/>
      <c r="M550" s="7852"/>
      <c r="N550" s="7859"/>
      <c r="O550" s="7859"/>
      <c r="P550" s="7860"/>
      <c r="Q550" s="7860"/>
      <c r="R550" s="7982"/>
      <c r="S550" s="7684"/>
      <c r="T550" s="7649"/>
      <c r="U550" s="8023" t="s">
        <v>1774</v>
      </c>
      <c r="V550" s="7759">
        <v>86</v>
      </c>
      <c r="W550" s="7714">
        <v>7551</v>
      </c>
      <c r="X550" s="7715">
        <v>45926</v>
      </c>
      <c r="Y550" s="7864">
        <v>57.6</v>
      </c>
      <c r="Z550" s="7761" t="s">
        <v>35</v>
      </c>
      <c r="AA550" s="7717">
        <f t="shared" si="87"/>
        <v>144</v>
      </c>
      <c r="AB550" s="7762">
        <v>1350</v>
      </c>
      <c r="AC550" s="7746">
        <v>45943</v>
      </c>
      <c r="AD550" s="7720">
        <v>45940</v>
      </c>
      <c r="AE550" s="7717">
        <v>25633</v>
      </c>
      <c r="AF550" s="7721">
        <v>58000</v>
      </c>
      <c r="AG550" s="7721">
        <f t="shared" si="84"/>
        <v>400</v>
      </c>
      <c r="AH550" s="7722">
        <f t="shared" si="88"/>
        <v>78300</v>
      </c>
      <c r="AI550" s="7722">
        <f t="shared" si="86"/>
        <v>3915</v>
      </c>
      <c r="AJ550" s="7723">
        <v>5</v>
      </c>
      <c r="AK550" s="8277"/>
    </row>
    <row r="551" spans="2:37">
      <c r="B551" s="7852"/>
      <c r="C551" s="7852"/>
      <c r="D551" s="7852"/>
      <c r="E551" s="7852"/>
      <c r="F551" s="8058"/>
      <c r="G551" s="8272"/>
      <c r="H551" s="7855"/>
      <c r="I551" s="7855"/>
      <c r="J551" s="8237"/>
      <c r="K551" s="7857"/>
      <c r="L551" s="7858"/>
      <c r="M551" s="7852"/>
      <c r="N551" s="7861"/>
      <c r="O551" s="7861"/>
      <c r="P551" s="8237"/>
      <c r="Q551" s="8237"/>
      <c r="R551" s="7982"/>
      <c r="S551" s="7684"/>
      <c r="T551" s="7649"/>
      <c r="U551" s="7996" t="s">
        <v>1783</v>
      </c>
      <c r="V551" s="7759">
        <v>87</v>
      </c>
      <c r="W551" s="7714">
        <v>7551</v>
      </c>
      <c r="X551" s="7715">
        <v>45926</v>
      </c>
      <c r="Y551" s="7864">
        <v>7.2</v>
      </c>
      <c r="Z551" s="7761" t="s">
        <v>35</v>
      </c>
      <c r="AA551" s="7717">
        <f t="shared" si="87"/>
        <v>18</v>
      </c>
      <c r="AB551" s="7762">
        <v>1350</v>
      </c>
      <c r="AC551" s="7719">
        <v>45943</v>
      </c>
      <c r="AD551" s="7720">
        <v>45940</v>
      </c>
      <c r="AE551" s="7717">
        <v>25633</v>
      </c>
      <c r="AF551" s="7721">
        <v>7200</v>
      </c>
      <c r="AG551" s="7721">
        <f t="shared" si="84"/>
        <v>0</v>
      </c>
      <c r="AH551" s="7722">
        <f t="shared" si="88"/>
        <v>9720</v>
      </c>
      <c r="AI551" s="7722">
        <f t="shared" si="86"/>
        <v>486</v>
      </c>
      <c r="AJ551" s="7723">
        <v>5</v>
      </c>
      <c r="AK551" s="8277"/>
    </row>
    <row r="552" spans="2:37">
      <c r="B552" s="7852"/>
      <c r="C552" s="7855"/>
      <c r="D552" s="7855"/>
      <c r="E552" s="7855"/>
      <c r="F552" s="8058"/>
      <c r="G552" s="7981"/>
      <c r="H552" s="7855"/>
      <c r="I552" s="7855"/>
      <c r="J552" s="7860"/>
      <c r="K552" s="7857"/>
      <c r="L552" s="7858"/>
      <c r="M552" s="7852"/>
      <c r="N552" s="7859"/>
      <c r="O552" s="7859"/>
      <c r="P552" s="7860"/>
      <c r="Q552" s="7860"/>
      <c r="R552" s="7982"/>
      <c r="S552" s="7983"/>
      <c r="T552" s="7649"/>
      <c r="U552" s="8023" t="s">
        <v>1801</v>
      </c>
      <c r="V552" s="8526">
        <v>88</v>
      </c>
      <c r="W552" s="7714">
        <v>7551</v>
      </c>
      <c r="X552" s="7715">
        <v>45926</v>
      </c>
      <c r="Y552" s="7819">
        <v>8.4</v>
      </c>
      <c r="Z552" s="7717" t="s">
        <v>35</v>
      </c>
      <c r="AA552" s="7717">
        <f>(Y552*1000/200)</f>
        <v>42</v>
      </c>
      <c r="AB552" s="7722">
        <v>1607.4</v>
      </c>
      <c r="AC552" s="7719">
        <v>45943</v>
      </c>
      <c r="AD552" s="7720">
        <v>45940</v>
      </c>
      <c r="AE552" s="7717">
        <v>25633</v>
      </c>
      <c r="AF552" s="7721">
        <v>8400</v>
      </c>
      <c r="AG552" s="7721">
        <v>0</v>
      </c>
      <c r="AH552" s="7752">
        <v>1572</v>
      </c>
      <c r="AI552" s="7722">
        <v>143.69999999999999</v>
      </c>
      <c r="AJ552" s="7714">
        <v>5</v>
      </c>
      <c r="AK552" s="8277"/>
    </row>
    <row r="553" spans="2:37">
      <c r="B553" s="7852"/>
      <c r="C553" s="7855"/>
      <c r="D553" s="7855"/>
      <c r="E553" s="7855"/>
      <c r="F553" s="8058"/>
      <c r="G553" s="7981"/>
      <c r="H553" s="7855"/>
      <c r="I553" s="7855"/>
      <c r="J553" s="7860"/>
      <c r="K553" s="7857"/>
      <c r="L553" s="7858"/>
      <c r="M553" s="7852"/>
      <c r="N553" s="7859"/>
      <c r="O553" s="7859"/>
      <c r="P553" s="7860"/>
      <c r="Q553" s="7860"/>
      <c r="R553" s="7982"/>
      <c r="S553" s="7684"/>
      <c r="T553" s="7649"/>
      <c r="U553" s="8023" t="s">
        <v>1796</v>
      </c>
      <c r="V553" s="8526">
        <v>89</v>
      </c>
      <c r="W553" s="7714">
        <v>7551</v>
      </c>
      <c r="X553" s="7715">
        <v>45926</v>
      </c>
      <c r="Y553" s="7819">
        <v>4.2</v>
      </c>
      <c r="Z553" s="7717" t="s">
        <v>35</v>
      </c>
      <c r="AA553" s="7717">
        <f>(Y553*1000/400)</f>
        <v>10.5</v>
      </c>
      <c r="AB553" s="7722">
        <v>1607.4</v>
      </c>
      <c r="AC553" s="7719">
        <v>45943</v>
      </c>
      <c r="AD553" s="7720">
        <v>45940</v>
      </c>
      <c r="AE553" s="7717">
        <v>25633</v>
      </c>
      <c r="AF553" s="7721">
        <v>4600</v>
      </c>
      <c r="AG553" s="7721">
        <f t="shared" si="84"/>
        <v>400</v>
      </c>
      <c r="AH553" s="7752">
        <v>1572</v>
      </c>
      <c r="AI553" s="7722">
        <v>143.69999999999999</v>
      </c>
      <c r="AJ553" s="7714">
        <v>5</v>
      </c>
      <c r="AK553" s="8277"/>
    </row>
    <row r="554" spans="2:37">
      <c r="B554" s="7684"/>
      <c r="C554" s="7684"/>
      <c r="D554" s="7684"/>
      <c r="E554" s="7684"/>
      <c r="F554" s="7684"/>
      <c r="G554" s="7684"/>
      <c r="H554" s="7684"/>
      <c r="I554" s="7684"/>
      <c r="J554" s="7983"/>
      <c r="K554" s="7684"/>
      <c r="L554" s="7654"/>
      <c r="M554" s="7684"/>
      <c r="N554" s="7684"/>
      <c r="O554" s="7684"/>
      <c r="P554" s="7983"/>
      <c r="Q554" s="7983"/>
      <c r="R554" s="7684"/>
      <c r="S554" s="7684"/>
      <c r="T554" s="7649"/>
      <c r="U554" s="8610" t="s">
        <v>1860</v>
      </c>
      <c r="V554" s="7779">
        <v>90</v>
      </c>
      <c r="W554" s="7714">
        <v>7551</v>
      </c>
      <c r="X554" s="7715">
        <v>45939</v>
      </c>
      <c r="Y554" s="7864">
        <v>10</v>
      </c>
      <c r="Z554" s="7761" t="s">
        <v>35</v>
      </c>
      <c r="AA554" s="7717">
        <f>(Y554*1000/400)</f>
        <v>25</v>
      </c>
      <c r="AB554" s="7762">
        <v>1350</v>
      </c>
      <c r="AC554" s="7719">
        <v>45943</v>
      </c>
      <c r="AD554" s="7720">
        <v>45940</v>
      </c>
      <c r="AE554" s="7717">
        <v>25633</v>
      </c>
      <c r="AF554" s="7721">
        <v>10000</v>
      </c>
      <c r="AG554" s="7721">
        <f>(AF554-Y554*1000)</f>
        <v>0</v>
      </c>
      <c r="AH554" s="7722">
        <f>(AF554*AB554/1000)</f>
        <v>13500</v>
      </c>
      <c r="AI554" s="7722">
        <f>(AH554*0.05)</f>
        <v>675</v>
      </c>
      <c r="AJ554" s="7723">
        <v>5</v>
      </c>
      <c r="AK554" s="8277"/>
    </row>
    <row r="555" spans="2:37">
      <c r="B555" s="7684"/>
      <c r="C555" s="7684"/>
      <c r="D555" s="7684"/>
      <c r="E555" s="7684"/>
      <c r="F555" s="7684"/>
      <c r="G555" s="7684"/>
      <c r="H555" s="7684"/>
      <c r="I555" s="7684"/>
      <c r="J555" s="7983"/>
      <c r="K555" s="7684"/>
      <c r="L555" s="7654"/>
      <c r="M555" s="7684"/>
      <c r="N555" s="7684"/>
      <c r="O555" s="7684"/>
      <c r="P555" s="7983"/>
      <c r="Q555" s="7983"/>
      <c r="R555" s="7684"/>
      <c r="S555" s="7684"/>
      <c r="T555" s="7649"/>
      <c r="U555" s="8595"/>
      <c r="V555" s="8584"/>
      <c r="W555" s="8585"/>
      <c r="X555" s="8586"/>
      <c r="Y555" s="8594"/>
      <c r="Z555" s="8583"/>
      <c r="AA555" s="8583"/>
      <c r="AB555" s="8587"/>
      <c r="AC555" s="8588"/>
      <c r="AD555" s="8589"/>
      <c r="AE555" s="8590"/>
      <c r="AF555" s="8591"/>
      <c r="AG555" s="8591"/>
      <c r="AH555" s="8592"/>
      <c r="AI555" s="8592"/>
      <c r="AJ555" s="8593"/>
      <c r="AK555" s="8277"/>
    </row>
    <row r="556" spans="2:37">
      <c r="B556" s="7684"/>
      <c r="C556" s="7684"/>
      <c r="D556" s="7684"/>
      <c r="E556" s="7684"/>
      <c r="F556" s="7684"/>
      <c r="G556" s="7684"/>
      <c r="H556" s="7684"/>
      <c r="I556" s="7684"/>
      <c r="J556" s="7983"/>
      <c r="K556" s="7684"/>
      <c r="L556" s="8276"/>
      <c r="M556" s="7684"/>
      <c r="N556" s="7684"/>
      <c r="O556" s="7684"/>
      <c r="P556" s="7983"/>
      <c r="Q556" s="7983"/>
      <c r="R556" s="7684"/>
      <c r="S556" s="7684"/>
      <c r="T556" s="7649"/>
      <c r="U556" s="8595"/>
      <c r="V556" s="8584"/>
      <c r="W556" s="8585"/>
      <c r="X556" s="8586"/>
      <c r="Y556" s="8594"/>
      <c r="Z556" s="8583"/>
      <c r="AA556" s="8583"/>
      <c r="AB556" s="8587"/>
      <c r="AC556" s="8588"/>
      <c r="AD556" s="8589"/>
      <c r="AE556" s="8590"/>
      <c r="AF556" s="8591"/>
      <c r="AG556" s="8591"/>
      <c r="AH556" s="8592"/>
      <c r="AI556" s="8592"/>
      <c r="AJ556" s="8593"/>
      <c r="AK556" s="8277"/>
    </row>
    <row r="557" spans="2:37">
      <c r="B557" s="7684"/>
      <c r="C557" s="7684"/>
      <c r="D557" s="7684"/>
      <c r="E557" s="7684"/>
      <c r="F557" s="7684"/>
      <c r="G557" s="7684"/>
      <c r="H557" s="7684"/>
      <c r="I557" s="7684"/>
      <c r="J557" s="7983"/>
      <c r="K557" s="7684"/>
      <c r="L557" s="7654"/>
      <c r="M557" s="7684"/>
      <c r="N557" s="7684"/>
      <c r="O557" s="7684"/>
      <c r="P557" s="7983"/>
      <c r="Q557" s="7983"/>
      <c r="R557" s="7684"/>
      <c r="S557" s="7684"/>
      <c r="T557" s="7649"/>
      <c r="U557" s="8595"/>
      <c r="V557" s="8584"/>
      <c r="W557" s="8585"/>
      <c r="X557" s="8586"/>
      <c r="Y557" s="8594"/>
      <c r="Z557" s="8583"/>
      <c r="AA557" s="8583"/>
      <c r="AB557" s="8587"/>
      <c r="AC557" s="8588"/>
      <c r="AD557" s="8589"/>
      <c r="AE557" s="8590"/>
      <c r="AF557" s="8591"/>
      <c r="AG557" s="8591"/>
      <c r="AH557" s="8592"/>
      <c r="AI557" s="8592"/>
      <c r="AJ557" s="8593"/>
      <c r="AK557" s="8277"/>
    </row>
    <row r="558" spans="2:37">
      <c r="B558" s="7684"/>
      <c r="C558" s="7684"/>
      <c r="D558" s="7684"/>
      <c r="E558" s="7684"/>
      <c r="F558" s="7684"/>
      <c r="G558" s="7684"/>
      <c r="H558" s="7684"/>
      <c r="I558" s="7684"/>
      <c r="J558" s="7983"/>
      <c r="K558" s="7684"/>
      <c r="L558" s="7654"/>
      <c r="M558" s="7684"/>
      <c r="N558" s="7684"/>
      <c r="O558" s="7684"/>
      <c r="P558" s="7983"/>
      <c r="Q558" s="7983"/>
      <c r="R558" s="7684"/>
      <c r="S558" s="7684"/>
      <c r="T558" s="7649"/>
      <c r="U558" s="8595"/>
      <c r="V558" s="8584"/>
      <c r="W558" s="8585"/>
      <c r="X558" s="8586"/>
      <c r="Y558" s="8594"/>
      <c r="Z558" s="8583"/>
      <c r="AA558" s="8583"/>
      <c r="AB558" s="8587"/>
      <c r="AC558" s="8588"/>
      <c r="AD558" s="8589"/>
      <c r="AE558" s="8590"/>
      <c r="AF558" s="8591"/>
      <c r="AG558" s="8591"/>
      <c r="AH558" s="8592"/>
      <c r="AI558" s="8592"/>
      <c r="AJ558" s="8593"/>
      <c r="AK558" s="8277"/>
    </row>
    <row r="559" spans="2:37">
      <c r="B559" s="7684"/>
      <c r="C559" s="7684"/>
      <c r="D559" s="7684"/>
      <c r="E559" s="7684"/>
      <c r="F559" s="7684"/>
      <c r="G559" s="7684"/>
      <c r="H559" s="7684"/>
      <c r="I559" s="7684"/>
      <c r="J559" s="7983"/>
      <c r="K559" s="7684"/>
      <c r="L559" s="7654"/>
      <c r="M559" s="7684"/>
      <c r="N559" s="7684"/>
      <c r="O559" s="7684"/>
      <c r="P559" s="7983"/>
      <c r="Q559" s="7983"/>
      <c r="R559" s="7684"/>
      <c r="S559" s="7684"/>
      <c r="T559" s="7649"/>
      <c r="U559" s="8595"/>
      <c r="V559" s="8584"/>
      <c r="W559" s="8585"/>
      <c r="X559" s="8586"/>
      <c r="Y559" s="8594"/>
      <c r="Z559" s="8583"/>
      <c r="AA559" s="8583"/>
      <c r="AB559" s="8587"/>
      <c r="AC559" s="8588"/>
      <c r="AD559" s="8589"/>
      <c r="AE559" s="8590"/>
      <c r="AF559" s="8591"/>
      <c r="AG559" s="8591"/>
      <c r="AH559" s="8592"/>
      <c r="AI559" s="8592"/>
      <c r="AJ559" s="8593"/>
      <c r="AK559" s="8277"/>
    </row>
    <row r="560" spans="2:37">
      <c r="B560" s="7684"/>
      <c r="C560" s="7684"/>
      <c r="D560" s="7684"/>
      <c r="E560" s="7684"/>
      <c r="F560" s="7684"/>
      <c r="G560" s="7684"/>
      <c r="H560" s="7684"/>
      <c r="I560" s="7684"/>
      <c r="J560" s="7983"/>
      <c r="K560" s="7684"/>
      <c r="L560" s="7654"/>
      <c r="M560" s="7684"/>
      <c r="N560" s="7684"/>
      <c r="O560" s="7684"/>
      <c r="P560" s="7983"/>
      <c r="Q560" s="7983"/>
      <c r="R560" s="7684"/>
      <c r="S560" s="7684"/>
      <c r="T560" s="7649"/>
      <c r="U560" s="8595"/>
      <c r="V560" s="8584"/>
      <c r="W560" s="8585"/>
      <c r="X560" s="8586"/>
      <c r="Y560" s="8594"/>
      <c r="Z560" s="8583"/>
      <c r="AA560" s="8583"/>
      <c r="AB560" s="8587"/>
      <c r="AC560" s="8588"/>
      <c r="AD560" s="8589"/>
      <c r="AE560" s="8590"/>
      <c r="AF560" s="8591"/>
      <c r="AG560" s="8591"/>
      <c r="AH560" s="8592"/>
      <c r="AI560" s="8592"/>
      <c r="AJ560" s="8593"/>
      <c r="AK560" s="8277"/>
    </row>
    <row r="561" spans="2:37">
      <c r="B561" s="7684"/>
      <c r="C561" s="7684"/>
      <c r="D561" s="7684"/>
      <c r="E561" s="7684"/>
      <c r="F561" s="7684"/>
      <c r="G561" s="7684"/>
      <c r="H561" s="7684"/>
      <c r="I561" s="7684"/>
      <c r="J561" s="7684"/>
      <c r="K561" s="7684"/>
      <c r="L561" s="7654"/>
      <c r="M561" s="7684"/>
      <c r="N561" s="7684"/>
      <c r="O561" s="7684"/>
      <c r="P561" s="7983"/>
      <c r="Q561" s="7983"/>
      <c r="R561" s="7684"/>
      <c r="S561" s="7988"/>
      <c r="T561" s="7649"/>
      <c r="U561" s="8595"/>
      <c r="V561" s="8584"/>
      <c r="W561" s="8585"/>
      <c r="X561" s="8586"/>
      <c r="Y561" s="8594"/>
      <c r="Z561" s="8583"/>
      <c r="AA561" s="8583"/>
      <c r="AB561" s="8587"/>
      <c r="AC561" s="8588"/>
      <c r="AD561" s="8589"/>
      <c r="AE561" s="8590"/>
      <c r="AF561" s="8591"/>
      <c r="AG561" s="8591"/>
      <c r="AH561" s="8592"/>
      <c r="AI561" s="8592"/>
      <c r="AJ561" s="8593"/>
      <c r="AK561" s="8277"/>
    </row>
    <row r="562" spans="2:37">
      <c r="B562" s="7649"/>
      <c r="C562" s="7649"/>
      <c r="D562" s="7649"/>
      <c r="E562" s="7649"/>
      <c r="F562" s="7649"/>
      <c r="G562" s="7649"/>
      <c r="H562" s="7649"/>
      <c r="I562" s="7649"/>
      <c r="J562" s="7649"/>
      <c r="K562" s="7649"/>
      <c r="L562" s="7649"/>
      <c r="M562" s="7649"/>
      <c r="N562" s="7649"/>
      <c r="O562" s="7649"/>
      <c r="P562" s="7649"/>
      <c r="Q562" s="7649"/>
      <c r="R562" s="7649"/>
      <c r="S562" s="7650"/>
      <c r="T562" s="7649"/>
      <c r="U562" s="8595"/>
      <c r="V562" s="8584"/>
      <c r="W562" s="8585"/>
      <c r="X562" s="8586"/>
      <c r="Y562" s="8594"/>
      <c r="Z562" s="8583"/>
      <c r="AA562" s="8583"/>
      <c r="AB562" s="8587"/>
      <c r="AC562" s="8588"/>
      <c r="AD562" s="8589"/>
      <c r="AE562" s="8590"/>
      <c r="AF562" s="8591"/>
      <c r="AG562" s="8591"/>
      <c r="AH562" s="8592"/>
      <c r="AI562" s="8592"/>
      <c r="AJ562" s="8593"/>
      <c r="AK562" s="8277"/>
    </row>
    <row r="563" spans="2:37" ht="15" thickBot="1">
      <c r="B563" s="7653"/>
      <c r="C563" s="7653"/>
      <c r="D563" s="7650"/>
      <c r="E563" s="7650"/>
      <c r="F563" s="7650"/>
      <c r="G563" s="7650"/>
      <c r="H563" s="7650"/>
      <c r="I563" s="7650"/>
      <c r="J563" s="7650"/>
      <c r="K563" s="7650"/>
      <c r="L563" s="7650"/>
      <c r="M563" s="7650"/>
      <c r="N563" s="7650"/>
      <c r="O563" s="7650"/>
      <c r="P563" s="7650"/>
      <c r="Q563" s="7650"/>
      <c r="R563" s="7650"/>
      <c r="S563" s="7839"/>
      <c r="T563" s="7649"/>
      <c r="U563" s="8733"/>
      <c r="V563" s="8734"/>
      <c r="W563" s="8673"/>
      <c r="X563" s="8674"/>
      <c r="Y563" s="8675"/>
      <c r="Z563" s="8735"/>
      <c r="AA563" s="8735"/>
      <c r="AB563" s="8736"/>
      <c r="AC563" s="8737"/>
      <c r="AD563" s="8738"/>
      <c r="AE563" s="8739"/>
      <c r="AF563" s="8740"/>
      <c r="AG563" s="8740"/>
      <c r="AH563" s="8694"/>
      <c r="AI563" s="8694"/>
      <c r="AJ563" s="8741"/>
      <c r="AK563" s="8742"/>
    </row>
    <row r="564" spans="2:37">
      <c r="B564" s="7839"/>
      <c r="C564" s="7839"/>
      <c r="D564" s="7839"/>
      <c r="E564" s="7839"/>
      <c r="F564" s="7839"/>
      <c r="G564" s="7839"/>
      <c r="H564" s="7839"/>
      <c r="I564" s="7839"/>
      <c r="J564" s="7839"/>
      <c r="K564" s="7839"/>
      <c r="L564" s="7839"/>
      <c r="M564" s="7839"/>
      <c r="N564" s="7839"/>
      <c r="O564" s="7839"/>
      <c r="P564" s="7839"/>
      <c r="Q564" s="7839"/>
      <c r="R564" s="7839"/>
      <c r="S564" s="7839"/>
      <c r="T564" s="7649"/>
      <c r="U564" s="8687"/>
      <c r="V564" s="8688"/>
      <c r="W564" s="8689"/>
      <c r="X564" s="8690"/>
      <c r="Y564" s="8691"/>
      <c r="Z564" s="8687"/>
      <c r="AA564" s="8687"/>
      <c r="AB564" s="8692"/>
      <c r="AC564" s="8693"/>
      <c r="AD564" s="7844"/>
      <c r="AE564" s="7845"/>
      <c r="AF564" s="7849"/>
      <c r="AG564" s="7849"/>
      <c r="AH564" s="8101"/>
      <c r="AI564" s="7850"/>
      <c r="AJ564" s="8102"/>
      <c r="AK564" s="8283"/>
    </row>
    <row r="565" spans="2:37">
      <c r="B565" s="7839"/>
      <c r="C565" s="7839"/>
      <c r="D565" s="7839"/>
      <c r="E565" s="7839"/>
      <c r="F565" s="7839"/>
      <c r="G565" s="7839"/>
      <c r="H565" s="7839"/>
      <c r="I565" s="7839"/>
      <c r="J565" s="7839"/>
      <c r="K565" s="7839"/>
      <c r="L565" s="7839"/>
      <c r="M565" s="7839"/>
      <c r="N565" s="7839"/>
      <c r="O565" s="7839"/>
      <c r="P565" s="7839"/>
      <c r="Q565" s="7839"/>
      <c r="R565" s="7839"/>
      <c r="S565" s="7839"/>
      <c r="T565" s="7649"/>
      <c r="U565" s="8687"/>
      <c r="V565" s="8688"/>
      <c r="W565" s="8689"/>
      <c r="X565" s="8690"/>
      <c r="Y565" s="8691"/>
      <c r="Z565" s="8687"/>
      <c r="AA565" s="8687"/>
      <c r="AB565" s="8692"/>
      <c r="AC565" s="8693"/>
      <c r="AD565" s="7844"/>
      <c r="AE565" s="7845"/>
      <c r="AF565" s="7849"/>
      <c r="AG565" s="7849"/>
      <c r="AH565" s="8101"/>
      <c r="AI565" s="7850"/>
      <c r="AJ565" s="8102"/>
      <c r="AK565" s="8283"/>
    </row>
    <row r="566" spans="2:37" ht="18" thickBot="1">
      <c r="B566" s="7839"/>
      <c r="C566" s="7839"/>
      <c r="D566" s="7839"/>
      <c r="E566" s="7839"/>
      <c r="F566" s="7839"/>
      <c r="G566" s="7839"/>
      <c r="H566" s="7839"/>
      <c r="I566" s="7839"/>
      <c r="J566" s="7839"/>
      <c r="K566" s="7839"/>
      <c r="L566" s="7839"/>
      <c r="M566" s="7839"/>
      <c r="N566" s="7839"/>
      <c r="O566" s="7839"/>
      <c r="P566" s="7839"/>
      <c r="Q566" s="7839"/>
      <c r="R566" s="7839"/>
      <c r="S566" s="7839"/>
      <c r="T566" s="7649"/>
      <c r="U566" s="8166" t="s">
        <v>1368</v>
      </c>
      <c r="V566" s="8018"/>
      <c r="W566" s="8018"/>
      <c r="X566" s="8019"/>
      <c r="Y566" s="8019"/>
      <c r="Z566" s="8019"/>
      <c r="AA566" s="8019"/>
      <c r="AB566" s="8019"/>
      <c r="AC566" s="8019"/>
      <c r="AD566" s="8019"/>
      <c r="AE566" s="8019"/>
      <c r="AF566" s="8019"/>
      <c r="AG566" s="8019"/>
      <c r="AH566" s="8019"/>
      <c r="AI566" s="8019"/>
      <c r="AJ566" s="8019"/>
      <c r="AK566" s="8019"/>
    </row>
    <row r="567" spans="2:37">
      <c r="B567" s="7852"/>
      <c r="C567" s="7852"/>
      <c r="D567" s="7852"/>
      <c r="E567" s="7852"/>
      <c r="F567" s="8058"/>
      <c r="G567" s="8272"/>
      <c r="H567" s="7855"/>
      <c r="I567" s="7855"/>
      <c r="J567" s="8237"/>
      <c r="K567" s="7857"/>
      <c r="L567" s="7858"/>
      <c r="M567" s="7852"/>
      <c r="N567" s="7861"/>
      <c r="O567" s="7861"/>
      <c r="P567" s="8237"/>
      <c r="Q567" s="8237"/>
      <c r="R567" s="7982"/>
      <c r="S567" s="7839"/>
      <c r="T567" s="7649"/>
      <c r="U567" s="7656"/>
      <c r="V567" s="7661"/>
      <c r="W567" s="7662" t="s">
        <v>14</v>
      </c>
      <c r="X567" s="7662" t="s">
        <v>12</v>
      </c>
      <c r="Y567" s="7662"/>
      <c r="Z567" s="7662"/>
      <c r="AA567" s="7662"/>
      <c r="AB567" s="7662" t="s">
        <v>15</v>
      </c>
      <c r="AC567" s="7662" t="s">
        <v>12</v>
      </c>
      <c r="AD567" s="7662" t="s">
        <v>12</v>
      </c>
      <c r="AE567" s="7662"/>
      <c r="AF567" s="7662"/>
      <c r="AG567" s="7662"/>
      <c r="AH567" s="7662"/>
      <c r="AI567" s="7662" t="s">
        <v>0</v>
      </c>
      <c r="AJ567" s="7663"/>
      <c r="AK567" s="7664"/>
    </row>
    <row r="568" spans="2:37">
      <c r="B568" s="7852"/>
      <c r="C568" s="7852"/>
      <c r="D568" s="7852"/>
      <c r="E568" s="7852"/>
      <c r="F568" s="8058"/>
      <c r="G568" s="8272"/>
      <c r="H568" s="7855"/>
      <c r="I568" s="7855"/>
      <c r="J568" s="8237"/>
      <c r="K568" s="7857"/>
      <c r="L568" s="7858"/>
      <c r="M568" s="7852"/>
      <c r="N568" s="7861"/>
      <c r="O568" s="7861"/>
      <c r="P568" s="8237"/>
      <c r="Q568" s="8237"/>
      <c r="R568" s="7982"/>
      <c r="S568" s="7684"/>
      <c r="T568" s="7649"/>
      <c r="U568" s="7660" t="s">
        <v>4</v>
      </c>
      <c r="V568" s="7666" t="s">
        <v>18</v>
      </c>
      <c r="W568" s="7667" t="s">
        <v>19</v>
      </c>
      <c r="X568" s="7667" t="s">
        <v>19</v>
      </c>
      <c r="Y568" s="7667" t="s">
        <v>20</v>
      </c>
      <c r="Z568" s="7667" t="s">
        <v>21</v>
      </c>
      <c r="AA568" s="7667" t="s">
        <v>1559</v>
      </c>
      <c r="AB568" s="7667" t="s">
        <v>22</v>
      </c>
      <c r="AC568" s="7667" t="s">
        <v>23</v>
      </c>
      <c r="AD568" s="7667" t="s">
        <v>23</v>
      </c>
      <c r="AE568" s="7667" t="s">
        <v>24</v>
      </c>
      <c r="AF568" s="7667" t="s">
        <v>20</v>
      </c>
      <c r="AG568" s="7667" t="s">
        <v>25</v>
      </c>
      <c r="AH568" s="7667" t="s">
        <v>0</v>
      </c>
      <c r="AI568" s="7667" t="s">
        <v>1363</v>
      </c>
      <c r="AJ568" s="7668" t="s">
        <v>1388</v>
      </c>
      <c r="AK568" s="7669" t="s">
        <v>26</v>
      </c>
    </row>
    <row r="569" spans="2:37" ht="15" thickBot="1">
      <c r="B569" s="7852"/>
      <c r="C569" s="7852"/>
      <c r="D569" s="7855"/>
      <c r="E569" s="7852"/>
      <c r="F569" s="8058"/>
      <c r="G569" s="7981"/>
      <c r="H569" s="7855"/>
      <c r="I569" s="7855"/>
      <c r="J569" s="7860"/>
      <c r="K569" s="7857"/>
      <c r="L569" s="7858"/>
      <c r="M569" s="7852"/>
      <c r="N569" s="7859"/>
      <c r="O569" s="7859"/>
      <c r="P569" s="7860"/>
      <c r="Q569" s="7860"/>
      <c r="R569" s="7982"/>
      <c r="S569" s="7684"/>
      <c r="T569" s="7649"/>
      <c r="U569" s="7665"/>
      <c r="V569" s="7685"/>
      <c r="W569" s="7686" t="s">
        <v>3</v>
      </c>
      <c r="X569" s="7686" t="s">
        <v>18</v>
      </c>
      <c r="Y569" s="7686"/>
      <c r="Z569" s="7686"/>
      <c r="AA569" s="7686"/>
      <c r="AB569" s="7686" t="s">
        <v>21</v>
      </c>
      <c r="AC569" s="7686" t="s">
        <v>27</v>
      </c>
      <c r="AD569" s="7686" t="s">
        <v>28</v>
      </c>
      <c r="AE569" s="7686"/>
      <c r="AF569" s="7686"/>
      <c r="AG569" s="7686"/>
      <c r="AH569" s="7686"/>
      <c r="AI569" s="7686" t="s">
        <v>11</v>
      </c>
      <c r="AJ569" s="7687"/>
      <c r="AK569" s="7688"/>
    </row>
    <row r="570" spans="2:37">
      <c r="B570" s="7852"/>
      <c r="C570" s="7852"/>
      <c r="D570" s="7852"/>
      <c r="E570" s="7852"/>
      <c r="F570" s="8058"/>
      <c r="G570" s="8272"/>
      <c r="H570" s="7855"/>
      <c r="I570" s="7855"/>
      <c r="J570" s="8237"/>
      <c r="K570" s="7857"/>
      <c r="L570" s="7858"/>
      <c r="M570" s="7852"/>
      <c r="N570" s="7861"/>
      <c r="O570" s="7861"/>
      <c r="P570" s="8237"/>
      <c r="Q570" s="8237"/>
      <c r="R570" s="7982"/>
      <c r="S570" s="7684"/>
      <c r="T570" s="7649"/>
      <c r="U570" s="7801" t="s">
        <v>1771</v>
      </c>
      <c r="V570" s="7993">
        <v>109</v>
      </c>
      <c r="W570" s="7803" t="s">
        <v>101</v>
      </c>
      <c r="X570" s="7939">
        <v>45622</v>
      </c>
      <c r="Y570" s="7940">
        <v>149.5</v>
      </c>
      <c r="Z570" s="7806" t="s">
        <v>35</v>
      </c>
      <c r="AA570" s="7806">
        <f t="shared" ref="AA570:AA575" si="89">(Y570*1000/500)</f>
        <v>299</v>
      </c>
      <c r="AB570" s="7916">
        <v>515</v>
      </c>
      <c r="AC570" s="7808">
        <v>45667</v>
      </c>
      <c r="AD570" s="7895">
        <v>45691</v>
      </c>
      <c r="AE570" s="7806">
        <v>24245</v>
      </c>
      <c r="AF570" s="7896">
        <v>26500</v>
      </c>
      <c r="AG570" s="7896">
        <f t="shared" ref="AG570:AG592" si="90">(AF570-Y570*1000)</f>
        <v>-123000</v>
      </c>
      <c r="AH570" s="7915">
        <f t="shared" ref="AH570:AH592" si="91">(AF570*AB570/1000)</f>
        <v>13647.5</v>
      </c>
      <c r="AI570" s="7916">
        <f t="shared" ref="AI570:AI597" si="92">(AH570*0.05)</f>
        <v>682.375</v>
      </c>
      <c r="AJ570" s="7803">
        <v>5</v>
      </c>
      <c r="AK570" s="8262"/>
    </row>
    <row r="571" spans="2:37">
      <c r="B571" s="7852"/>
      <c r="C571" s="7855"/>
      <c r="D571" s="7855"/>
      <c r="E571" s="7855"/>
      <c r="F571" s="8058"/>
      <c r="G571" s="7981"/>
      <c r="H571" s="7855"/>
      <c r="I571" s="7855"/>
      <c r="J571" s="7860"/>
      <c r="K571" s="7857"/>
      <c r="L571" s="7858"/>
      <c r="M571" s="7852"/>
      <c r="N571" s="7859"/>
      <c r="O571" s="7859"/>
      <c r="P571" s="7860"/>
      <c r="Q571" s="7860"/>
      <c r="R571" s="7982"/>
      <c r="S571" s="7983"/>
      <c r="T571" s="7649"/>
      <c r="U571" s="8176" t="s">
        <v>1771</v>
      </c>
      <c r="V571" s="8178">
        <v>109</v>
      </c>
      <c r="W571" s="8043" t="s">
        <v>101</v>
      </c>
      <c r="X571" s="8044">
        <v>45622</v>
      </c>
      <c r="Y571" s="8105">
        <v>123</v>
      </c>
      <c r="Z571" s="8047" t="s">
        <v>35</v>
      </c>
      <c r="AA571" s="7717">
        <f t="shared" si="89"/>
        <v>246</v>
      </c>
      <c r="AB571" s="8049">
        <v>515</v>
      </c>
      <c r="AC571" s="8046">
        <v>45667</v>
      </c>
      <c r="AD571" s="8400">
        <v>45721</v>
      </c>
      <c r="AE571" s="8047">
        <v>24458</v>
      </c>
      <c r="AF571" s="8048">
        <v>123000</v>
      </c>
      <c r="AG571" s="8048">
        <f t="shared" si="90"/>
        <v>0</v>
      </c>
      <c r="AH571" s="8181">
        <f t="shared" si="91"/>
        <v>63345</v>
      </c>
      <c r="AI571" s="8045">
        <f t="shared" si="92"/>
        <v>3167.25</v>
      </c>
      <c r="AJ571" s="8043">
        <v>5</v>
      </c>
      <c r="AK571" s="8284"/>
    </row>
    <row r="572" spans="2:37">
      <c r="B572" s="7852"/>
      <c r="C572" s="7855"/>
      <c r="D572" s="7855"/>
      <c r="E572" s="7855"/>
      <c r="F572" s="8058"/>
      <c r="G572" s="7981"/>
      <c r="H572" s="7855"/>
      <c r="I572" s="7855"/>
      <c r="J572" s="7860"/>
      <c r="K572" s="7857"/>
      <c r="L572" s="7858"/>
      <c r="M572" s="7852"/>
      <c r="N572" s="7859"/>
      <c r="O572" s="7859"/>
      <c r="P572" s="7860"/>
      <c r="Q572" s="7860"/>
      <c r="R572" s="7982"/>
      <c r="S572" s="7684"/>
      <c r="T572" s="7649"/>
      <c r="U572" s="7712" t="s">
        <v>1772</v>
      </c>
      <c r="V572" s="7779">
        <v>110</v>
      </c>
      <c r="W572" s="7714" t="s">
        <v>101</v>
      </c>
      <c r="X572" s="7780">
        <v>45622</v>
      </c>
      <c r="Y572" s="7784">
        <v>60</v>
      </c>
      <c r="Z572" s="7717" t="s">
        <v>35</v>
      </c>
      <c r="AA572" s="7717">
        <f t="shared" si="89"/>
        <v>120</v>
      </c>
      <c r="AB572" s="7722">
        <v>613</v>
      </c>
      <c r="AC572" s="7719">
        <v>45667</v>
      </c>
      <c r="AD572" s="7720">
        <v>45691</v>
      </c>
      <c r="AE572" s="7717">
        <v>24242</v>
      </c>
      <c r="AF572" s="7721">
        <v>67500</v>
      </c>
      <c r="AG572" s="7721">
        <f t="shared" si="90"/>
        <v>7500</v>
      </c>
      <c r="AH572" s="7752">
        <f t="shared" si="91"/>
        <v>41377.5</v>
      </c>
      <c r="AI572" s="7722">
        <f t="shared" si="92"/>
        <v>2068.875</v>
      </c>
      <c r="AJ572" s="7714">
        <v>5</v>
      </c>
      <c r="AK572" s="7922"/>
    </row>
    <row r="573" spans="2:37">
      <c r="B573" s="7684"/>
      <c r="C573" s="7684"/>
      <c r="D573" s="7684"/>
      <c r="E573" s="7684"/>
      <c r="F573" s="7684"/>
      <c r="G573" s="7684"/>
      <c r="H573" s="7684"/>
      <c r="I573" s="7684"/>
      <c r="J573" s="7983"/>
      <c r="K573" s="7684"/>
      <c r="L573" s="7654"/>
      <c r="M573" s="7684"/>
      <c r="N573" s="7684"/>
      <c r="O573" s="7684"/>
      <c r="P573" s="7983"/>
      <c r="Q573" s="7983"/>
      <c r="R573" s="7684"/>
      <c r="S573" s="7684"/>
      <c r="T573" s="7649"/>
      <c r="U573" s="7712" t="s">
        <v>1773</v>
      </c>
      <c r="V573" s="7779">
        <v>111</v>
      </c>
      <c r="W573" s="7714" t="s">
        <v>101</v>
      </c>
      <c r="X573" s="7780">
        <v>45622</v>
      </c>
      <c r="Y573" s="7784">
        <v>35</v>
      </c>
      <c r="Z573" s="7717" t="s">
        <v>35</v>
      </c>
      <c r="AA573" s="7717">
        <f t="shared" si="89"/>
        <v>70</v>
      </c>
      <c r="AB573" s="7722">
        <v>1027</v>
      </c>
      <c r="AC573" s="7719">
        <v>45667</v>
      </c>
      <c r="AD573" s="7720">
        <v>45691</v>
      </c>
      <c r="AE573" s="7717">
        <v>24242</v>
      </c>
      <c r="AF573" s="7721">
        <v>35600</v>
      </c>
      <c r="AG573" s="7721">
        <f t="shared" si="90"/>
        <v>600</v>
      </c>
      <c r="AH573" s="7752">
        <f t="shared" si="91"/>
        <v>36561.199999999997</v>
      </c>
      <c r="AI573" s="7722">
        <f t="shared" si="92"/>
        <v>1828.06</v>
      </c>
      <c r="AJ573" s="7714">
        <v>5</v>
      </c>
      <c r="AK573" s="7922"/>
    </row>
    <row r="574" spans="2:37">
      <c r="B574" s="7684"/>
      <c r="C574" s="7684"/>
      <c r="D574" s="7684"/>
      <c r="E574" s="7684"/>
      <c r="F574" s="7684"/>
      <c r="G574" s="7684"/>
      <c r="H574" s="7684"/>
      <c r="I574" s="7684"/>
      <c r="J574" s="7983"/>
      <c r="K574" s="7684"/>
      <c r="L574" s="7654"/>
      <c r="M574" s="7684"/>
      <c r="N574" s="7684"/>
      <c r="O574" s="7684"/>
      <c r="P574" s="7983"/>
      <c r="Q574" s="7983"/>
      <c r="R574" s="7684"/>
      <c r="S574" s="7684"/>
      <c r="T574" s="7649"/>
      <c r="U574" s="8176" t="s">
        <v>1773</v>
      </c>
      <c r="V574" s="8178">
        <v>112</v>
      </c>
      <c r="W574" s="8043" t="s">
        <v>101</v>
      </c>
      <c r="X574" s="8044">
        <v>45701</v>
      </c>
      <c r="Y574" s="8438">
        <v>250</v>
      </c>
      <c r="Z574" s="8047" t="s">
        <v>35</v>
      </c>
      <c r="AA574" s="7717">
        <f t="shared" si="89"/>
        <v>500</v>
      </c>
      <c r="AB574" s="8049">
        <v>1027</v>
      </c>
      <c r="AC574" s="8046">
        <v>45705</v>
      </c>
      <c r="AD574" s="8400">
        <v>45721</v>
      </c>
      <c r="AE574" s="8047">
        <v>24458</v>
      </c>
      <c r="AF574" s="8048">
        <v>100800</v>
      </c>
      <c r="AG574" s="8048">
        <f t="shared" si="90"/>
        <v>-149200</v>
      </c>
      <c r="AH574" s="8108">
        <f t="shared" si="91"/>
        <v>103521.60000000001</v>
      </c>
      <c r="AI574" s="8049">
        <f t="shared" si="92"/>
        <v>5176.0800000000008</v>
      </c>
      <c r="AJ574" s="8043">
        <v>5</v>
      </c>
      <c r="AK574" s="7798"/>
    </row>
    <row r="575" spans="2:37">
      <c r="B575" s="7684"/>
      <c r="C575" s="7684"/>
      <c r="D575" s="7684"/>
      <c r="E575" s="7684"/>
      <c r="F575" s="7684"/>
      <c r="G575" s="7684"/>
      <c r="H575" s="7684"/>
      <c r="I575" s="7684"/>
      <c r="J575" s="7983"/>
      <c r="K575" s="7684"/>
      <c r="L575" s="8276"/>
      <c r="M575" s="7684"/>
      <c r="N575" s="7684"/>
      <c r="O575" s="7684"/>
      <c r="P575" s="7983"/>
      <c r="Q575" s="7983"/>
      <c r="R575" s="7684"/>
      <c r="S575" s="7684"/>
      <c r="T575" s="7649"/>
      <c r="U575" s="8176" t="s">
        <v>1773</v>
      </c>
      <c r="V575" s="8178">
        <v>112</v>
      </c>
      <c r="W575" s="8043" t="s">
        <v>101</v>
      </c>
      <c r="X575" s="8044">
        <v>45701</v>
      </c>
      <c r="Y575" s="8487">
        <v>149.19999999999999</v>
      </c>
      <c r="Z575" s="8047" t="s">
        <v>35</v>
      </c>
      <c r="AA575" s="8531">
        <f t="shared" si="89"/>
        <v>298.39999999999998</v>
      </c>
      <c r="AB575" s="8049">
        <v>1027</v>
      </c>
      <c r="AC575" s="8046">
        <v>45705</v>
      </c>
      <c r="AD575" s="8400">
        <v>45747</v>
      </c>
      <c r="AE575" s="8047">
        <v>24606</v>
      </c>
      <c r="AF575" s="8048">
        <v>116800</v>
      </c>
      <c r="AG575" s="8048">
        <f t="shared" si="90"/>
        <v>-32400</v>
      </c>
      <c r="AH575" s="8108">
        <f t="shared" si="91"/>
        <v>119953.60000000001</v>
      </c>
      <c r="AI575" s="8049">
        <f t="shared" si="92"/>
        <v>5997.68</v>
      </c>
      <c r="AJ575" s="8043">
        <v>5</v>
      </c>
      <c r="AK575" s="7798"/>
    </row>
    <row r="576" spans="2:37">
      <c r="B576" s="7684"/>
      <c r="C576" s="7684"/>
      <c r="D576" s="7684"/>
      <c r="E576" s="7684"/>
      <c r="F576" s="7684"/>
      <c r="G576" s="7684"/>
      <c r="H576" s="7684"/>
      <c r="I576" s="7684"/>
      <c r="J576" s="7983"/>
      <c r="K576" s="7684"/>
      <c r="L576" s="7654"/>
      <c r="M576" s="7684"/>
      <c r="N576" s="7684"/>
      <c r="O576" s="7684"/>
      <c r="P576" s="7983"/>
      <c r="Q576" s="7983"/>
      <c r="R576" s="7684"/>
      <c r="S576" s="7684"/>
      <c r="T576" s="7649"/>
      <c r="U576" s="7712" t="s">
        <v>1773</v>
      </c>
      <c r="V576" s="7779">
        <v>112</v>
      </c>
      <c r="W576" s="7714" t="s">
        <v>101</v>
      </c>
      <c r="X576" s="7780">
        <v>45701</v>
      </c>
      <c r="Y576" s="7819">
        <v>32.4</v>
      </c>
      <c r="Z576" s="7717" t="s">
        <v>35</v>
      </c>
      <c r="AA576" s="7717">
        <f>(Y576*1000/400)</f>
        <v>81</v>
      </c>
      <c r="AB576" s="7722">
        <v>1027</v>
      </c>
      <c r="AC576" s="7719">
        <v>45705</v>
      </c>
      <c r="AD576" s="7720">
        <v>45775</v>
      </c>
      <c r="AE576" s="7717">
        <v>24784</v>
      </c>
      <c r="AF576" s="7721">
        <v>32400</v>
      </c>
      <c r="AG576" s="7721">
        <f t="shared" si="90"/>
        <v>0</v>
      </c>
      <c r="AH576" s="7752">
        <f t="shared" si="91"/>
        <v>33274.800000000003</v>
      </c>
      <c r="AI576" s="7722">
        <f t="shared" si="92"/>
        <v>1663.7400000000002</v>
      </c>
      <c r="AJ576" s="7714">
        <v>5</v>
      </c>
      <c r="AK576" s="7798"/>
    </row>
    <row r="577" spans="2:37">
      <c r="B577" s="7684"/>
      <c r="C577" s="7684"/>
      <c r="D577" s="7684"/>
      <c r="E577" s="7684"/>
      <c r="F577" s="7684"/>
      <c r="G577" s="7684"/>
      <c r="H577" s="7684"/>
      <c r="I577" s="7684"/>
      <c r="J577" s="7983"/>
      <c r="K577" s="7684"/>
      <c r="L577" s="7654"/>
      <c r="M577" s="7684"/>
      <c r="N577" s="7684"/>
      <c r="O577" s="7684"/>
      <c r="P577" s="7983"/>
      <c r="Q577" s="7983"/>
      <c r="R577" s="7684"/>
      <c r="S577" s="7684"/>
      <c r="T577" s="7649"/>
      <c r="U577" s="8176" t="s">
        <v>1771</v>
      </c>
      <c r="V577" s="8178">
        <v>113</v>
      </c>
      <c r="W577" s="8043" t="s">
        <v>101</v>
      </c>
      <c r="X577" s="8044">
        <v>45701</v>
      </c>
      <c r="Y577" s="8105">
        <v>150</v>
      </c>
      <c r="Z577" s="8047" t="s">
        <v>35</v>
      </c>
      <c r="AA577" s="8047">
        <f>(Y577*1000/500)</f>
        <v>300</v>
      </c>
      <c r="AB577" s="8049">
        <v>571</v>
      </c>
      <c r="AC577" s="8046">
        <v>45705</v>
      </c>
      <c r="AD577" s="8400">
        <v>45747</v>
      </c>
      <c r="AE577" s="8047">
        <v>24606</v>
      </c>
      <c r="AF577" s="8048">
        <v>166000</v>
      </c>
      <c r="AG577" s="8048">
        <f t="shared" si="90"/>
        <v>16000</v>
      </c>
      <c r="AH577" s="8181">
        <f t="shared" si="91"/>
        <v>94786</v>
      </c>
      <c r="AI577" s="8045">
        <f t="shared" si="92"/>
        <v>4739.3</v>
      </c>
      <c r="AJ577" s="8043">
        <v>5</v>
      </c>
      <c r="AK577" s="7922"/>
    </row>
    <row r="578" spans="2:37">
      <c r="B578" s="7684"/>
      <c r="C578" s="7684"/>
      <c r="D578" s="7684"/>
      <c r="E578" s="7684"/>
      <c r="F578" s="7684"/>
      <c r="G578" s="7684"/>
      <c r="H578" s="7684"/>
      <c r="I578" s="7684"/>
      <c r="J578" s="7983"/>
      <c r="K578" s="7684"/>
      <c r="L578" s="7654"/>
      <c r="M578" s="7684"/>
      <c r="N578" s="7684"/>
      <c r="O578" s="7684"/>
      <c r="P578" s="7983"/>
      <c r="Q578" s="7983"/>
      <c r="R578" s="7684"/>
      <c r="S578" s="7684"/>
      <c r="T578" s="7649"/>
      <c r="U578" s="8176" t="s">
        <v>1771</v>
      </c>
      <c r="V578" s="8178">
        <v>114</v>
      </c>
      <c r="W578" s="8043" t="s">
        <v>796</v>
      </c>
      <c r="X578" s="8044">
        <v>45717</v>
      </c>
      <c r="Y578" s="8105">
        <v>200</v>
      </c>
      <c r="Z578" s="8047" t="s">
        <v>35</v>
      </c>
      <c r="AA578" s="8047">
        <f>(Y578*1000/500)</f>
        <v>400</v>
      </c>
      <c r="AB578" s="8049">
        <v>571</v>
      </c>
      <c r="AC578" s="8046">
        <v>45741</v>
      </c>
      <c r="AD578" s="8400">
        <v>45776</v>
      </c>
      <c r="AE578" s="8047">
        <v>24787</v>
      </c>
      <c r="AF578" s="8048">
        <v>103000</v>
      </c>
      <c r="AG578" s="8048">
        <f t="shared" si="90"/>
        <v>-97000</v>
      </c>
      <c r="AH578" s="8181">
        <f t="shared" si="91"/>
        <v>58813</v>
      </c>
      <c r="AI578" s="8045">
        <f t="shared" si="92"/>
        <v>2940.65</v>
      </c>
      <c r="AJ578" s="8043">
        <v>5</v>
      </c>
      <c r="AK578" s="8285"/>
    </row>
    <row r="579" spans="2:37">
      <c r="B579" s="7684"/>
      <c r="C579" s="7684"/>
      <c r="D579" s="7684"/>
      <c r="E579" s="7684"/>
      <c r="F579" s="7684"/>
      <c r="G579" s="7684"/>
      <c r="H579" s="7684"/>
      <c r="I579" s="7684"/>
      <c r="J579" s="7983"/>
      <c r="K579" s="7684"/>
      <c r="L579" s="7654"/>
      <c r="M579" s="7684"/>
      <c r="N579" s="7684"/>
      <c r="O579" s="7684"/>
      <c r="P579" s="7983"/>
      <c r="Q579" s="7983"/>
      <c r="R579" s="7684"/>
      <c r="S579" s="7684"/>
      <c r="T579" s="7649"/>
      <c r="U579" s="7704" t="s">
        <v>1771</v>
      </c>
      <c r="V579" s="8716">
        <v>114</v>
      </c>
      <c r="W579" s="7673" t="s">
        <v>796</v>
      </c>
      <c r="X579" s="7707">
        <v>45717</v>
      </c>
      <c r="Y579" s="7962">
        <v>97</v>
      </c>
      <c r="Z579" s="7671" t="s">
        <v>35</v>
      </c>
      <c r="AA579" s="7671">
        <f>(Y579*1000/500)</f>
        <v>194</v>
      </c>
      <c r="AB579" s="7681">
        <v>571</v>
      </c>
      <c r="AC579" s="7678">
        <v>45908</v>
      </c>
      <c r="AD579" s="7679">
        <v>45908</v>
      </c>
      <c r="AE579" s="7671"/>
      <c r="AF579" s="7680">
        <v>97000</v>
      </c>
      <c r="AG579" s="7680">
        <f t="shared" si="90"/>
        <v>0</v>
      </c>
      <c r="AH579" s="7710">
        <f t="shared" si="91"/>
        <v>55387</v>
      </c>
      <c r="AI579" s="7677">
        <f>(AH579*0.05)</f>
        <v>2769.3500000000004</v>
      </c>
      <c r="AJ579" s="7673">
        <v>5</v>
      </c>
      <c r="AK579" s="8285"/>
    </row>
    <row r="580" spans="2:37">
      <c r="B580" s="7684"/>
      <c r="C580" s="7684"/>
      <c r="D580" s="7684"/>
      <c r="E580" s="7684"/>
      <c r="F580" s="7684"/>
      <c r="G580" s="7684"/>
      <c r="H580" s="7684"/>
      <c r="I580" s="7684"/>
      <c r="J580" s="7684"/>
      <c r="K580" s="7684"/>
      <c r="L580" s="7654"/>
      <c r="M580" s="7684"/>
      <c r="N580" s="7684"/>
      <c r="O580" s="7684"/>
      <c r="P580" s="7983"/>
      <c r="Q580" s="7983"/>
      <c r="R580" s="7684"/>
      <c r="S580" s="7649"/>
      <c r="T580" s="7649"/>
      <c r="U580" s="7712" t="s">
        <v>1773</v>
      </c>
      <c r="V580" s="7779">
        <v>115</v>
      </c>
      <c r="W580" s="7714" t="s">
        <v>796</v>
      </c>
      <c r="X580" s="7780">
        <v>45717</v>
      </c>
      <c r="Y580" s="7784">
        <v>300</v>
      </c>
      <c r="Z580" s="7717" t="s">
        <v>35</v>
      </c>
      <c r="AA580" s="7717">
        <v>750</v>
      </c>
      <c r="AB580" s="7722">
        <v>1027</v>
      </c>
      <c r="AC580" s="7719">
        <v>45741</v>
      </c>
      <c r="AD580" s="7720">
        <v>45776</v>
      </c>
      <c r="AE580" s="7717">
        <v>24787</v>
      </c>
      <c r="AF580" s="7721">
        <v>79600</v>
      </c>
      <c r="AG580" s="7721">
        <f t="shared" si="90"/>
        <v>-220400</v>
      </c>
      <c r="AH580" s="7752">
        <f t="shared" si="91"/>
        <v>81749.2</v>
      </c>
      <c r="AI580" s="7722">
        <f t="shared" si="92"/>
        <v>4087.46</v>
      </c>
      <c r="AJ580" s="7714">
        <v>5</v>
      </c>
      <c r="AK580" s="8285"/>
    </row>
    <row r="581" spans="2:37">
      <c r="B581" s="7649"/>
      <c r="C581" s="7649"/>
      <c r="D581" s="7649"/>
      <c r="E581" s="7649"/>
      <c r="F581" s="7649"/>
      <c r="G581" s="7649"/>
      <c r="H581" s="7649"/>
      <c r="I581" s="7649"/>
      <c r="J581" s="7649"/>
      <c r="K581" s="7649"/>
      <c r="L581" s="7649"/>
      <c r="M581" s="7649"/>
      <c r="N581" s="7649"/>
      <c r="O581" s="7649"/>
      <c r="P581" s="7649"/>
      <c r="Q581" s="7649"/>
      <c r="R581" s="7649"/>
      <c r="S581" s="7650"/>
      <c r="T581" s="7649"/>
      <c r="U581" s="7712" t="s">
        <v>1773</v>
      </c>
      <c r="V581" s="7779">
        <v>115</v>
      </c>
      <c r="W581" s="7714" t="s">
        <v>796</v>
      </c>
      <c r="X581" s="7780">
        <v>45717</v>
      </c>
      <c r="Y581" s="7819">
        <v>220.4</v>
      </c>
      <c r="Z581" s="7717" t="s">
        <v>35</v>
      </c>
      <c r="AA581" s="7717">
        <f>(Y581*1000/400)</f>
        <v>551</v>
      </c>
      <c r="AB581" s="7722">
        <v>1027</v>
      </c>
      <c r="AC581" s="7719">
        <v>45741</v>
      </c>
      <c r="AD581" s="7720">
        <v>45805</v>
      </c>
      <c r="AE581" s="7717">
        <v>24928</v>
      </c>
      <c r="AF581" s="7721">
        <v>70000</v>
      </c>
      <c r="AG581" s="7721">
        <f t="shared" si="90"/>
        <v>-150400</v>
      </c>
      <c r="AH581" s="7752">
        <f t="shared" si="91"/>
        <v>71890</v>
      </c>
      <c r="AI581" s="7722">
        <f t="shared" si="92"/>
        <v>3594.5</v>
      </c>
      <c r="AJ581" s="7714">
        <v>5</v>
      </c>
      <c r="AK581" s="8285"/>
    </row>
    <row r="582" spans="2:37">
      <c r="B582" s="7653"/>
      <c r="C582" s="7653"/>
      <c r="D582" s="7650"/>
      <c r="E582" s="7650"/>
      <c r="F582" s="7650"/>
      <c r="G582" s="7650"/>
      <c r="H582" s="7650"/>
      <c r="I582" s="7650"/>
      <c r="J582" s="7650"/>
      <c r="K582" s="7650"/>
      <c r="L582" s="7650"/>
      <c r="M582" s="7650"/>
      <c r="N582" s="7650"/>
      <c r="O582" s="7650"/>
      <c r="P582" s="7650"/>
      <c r="Q582" s="7650"/>
      <c r="R582" s="7650"/>
      <c r="S582" s="7839"/>
      <c r="T582" s="7649"/>
      <c r="U582" s="7712" t="s">
        <v>1773</v>
      </c>
      <c r="V582" s="7779">
        <v>115</v>
      </c>
      <c r="W582" s="7714" t="s">
        <v>796</v>
      </c>
      <c r="X582" s="7780">
        <v>45717</v>
      </c>
      <c r="Y582" s="7819">
        <v>150.4</v>
      </c>
      <c r="Z582" s="7717" t="s">
        <v>35</v>
      </c>
      <c r="AA582" s="7717">
        <f>(Y582*1000/400)</f>
        <v>376</v>
      </c>
      <c r="AB582" s="7722">
        <v>1027</v>
      </c>
      <c r="AC582" s="7719">
        <v>45741</v>
      </c>
      <c r="AD582" s="7720">
        <v>45806</v>
      </c>
      <c r="AE582" s="7717">
        <v>24929</v>
      </c>
      <c r="AF582" s="7721">
        <v>24400</v>
      </c>
      <c r="AG582" s="7721">
        <f t="shared" si="90"/>
        <v>-126000</v>
      </c>
      <c r="AH582" s="7752">
        <f t="shared" si="91"/>
        <v>25058.799999999999</v>
      </c>
      <c r="AI582" s="7722">
        <f t="shared" si="92"/>
        <v>1252.94</v>
      </c>
      <c r="AJ582" s="7714">
        <v>5</v>
      </c>
      <c r="AK582" s="8285"/>
    </row>
    <row r="583" spans="2:37">
      <c r="B583" s="7839"/>
      <c r="C583" s="7839"/>
      <c r="D583" s="7839"/>
      <c r="E583" s="7839"/>
      <c r="F583" s="7839"/>
      <c r="G583" s="7839"/>
      <c r="H583" s="7839"/>
      <c r="I583" s="7839"/>
      <c r="J583" s="7839"/>
      <c r="K583" s="7839"/>
      <c r="L583" s="7839"/>
      <c r="M583" s="7839"/>
      <c r="N583" s="7839"/>
      <c r="O583" s="7839"/>
      <c r="P583" s="7839"/>
      <c r="Q583" s="7839"/>
      <c r="R583" s="7839"/>
      <c r="S583" s="7839"/>
      <c r="T583" s="7649"/>
      <c r="U583" s="7712" t="s">
        <v>1773</v>
      </c>
      <c r="V583" s="8526">
        <v>115</v>
      </c>
      <c r="W583" s="7714" t="s">
        <v>796</v>
      </c>
      <c r="X583" s="7780">
        <v>45717</v>
      </c>
      <c r="Y583" s="7819">
        <v>126</v>
      </c>
      <c r="Z583" s="7717" t="s">
        <v>35</v>
      </c>
      <c r="AA583" s="7717">
        <f>(Y583*1000/400)</f>
        <v>315</v>
      </c>
      <c r="AB583" s="7722">
        <v>1027</v>
      </c>
      <c r="AC583" s="7719">
        <v>45741</v>
      </c>
      <c r="AD583" s="7720">
        <v>45806</v>
      </c>
      <c r="AE583" s="7717">
        <v>25060</v>
      </c>
      <c r="AF583" s="7721">
        <v>109200</v>
      </c>
      <c r="AG583" s="7721">
        <f t="shared" si="90"/>
        <v>-16800</v>
      </c>
      <c r="AH583" s="7752">
        <f t="shared" si="91"/>
        <v>112148.4</v>
      </c>
      <c r="AI583" s="7722">
        <f t="shared" si="92"/>
        <v>5607.42</v>
      </c>
      <c r="AJ583" s="7714">
        <v>5</v>
      </c>
      <c r="AK583" s="8285"/>
    </row>
    <row r="584" spans="2:37">
      <c r="B584" s="7839"/>
      <c r="C584" s="7839"/>
      <c r="D584" s="7839"/>
      <c r="E584" s="7839"/>
      <c r="F584" s="7839"/>
      <c r="G584" s="7839"/>
      <c r="H584" s="7839"/>
      <c r="I584" s="7839"/>
      <c r="J584" s="7839"/>
      <c r="K584" s="7839"/>
      <c r="L584" s="7839"/>
      <c r="M584" s="7839"/>
      <c r="N584" s="7839"/>
      <c r="O584" s="7839"/>
      <c r="P584" s="7839"/>
      <c r="Q584" s="7839"/>
      <c r="R584" s="7839"/>
      <c r="S584" s="7839"/>
      <c r="T584" s="7649"/>
      <c r="U584" s="7712" t="s">
        <v>1773</v>
      </c>
      <c r="V584" s="7779">
        <v>115</v>
      </c>
      <c r="W584" s="7714" t="s">
        <v>796</v>
      </c>
      <c r="X584" s="7780">
        <v>45717</v>
      </c>
      <c r="Y584" s="7819">
        <v>16.8</v>
      </c>
      <c r="Z584" s="7717" t="s">
        <v>35</v>
      </c>
      <c r="AA584" s="7717">
        <f>(Y584*1000/400)</f>
        <v>42</v>
      </c>
      <c r="AB584" s="7722">
        <v>1027</v>
      </c>
      <c r="AC584" s="7719">
        <v>45741</v>
      </c>
      <c r="AD584" s="7720">
        <v>45849</v>
      </c>
      <c r="AE584" s="7717"/>
      <c r="AF584" s="7721">
        <v>11200</v>
      </c>
      <c r="AG584" s="7721">
        <f t="shared" si="90"/>
        <v>-5600</v>
      </c>
      <c r="AH584" s="7752">
        <f t="shared" si="91"/>
        <v>11502.4</v>
      </c>
      <c r="AI584" s="7722">
        <f t="shared" si="92"/>
        <v>575.12</v>
      </c>
      <c r="AJ584" s="7714">
        <v>5</v>
      </c>
      <c r="AK584" s="8285"/>
    </row>
    <row r="585" spans="2:37">
      <c r="B585" s="7839"/>
      <c r="C585" s="7839"/>
      <c r="D585" s="7839"/>
      <c r="E585" s="7839"/>
      <c r="F585" s="7839"/>
      <c r="G585" s="7839"/>
      <c r="H585" s="7839"/>
      <c r="I585" s="7839"/>
      <c r="J585" s="7839"/>
      <c r="K585" s="7839"/>
      <c r="L585" s="7839"/>
      <c r="M585" s="7839"/>
      <c r="N585" s="7839"/>
      <c r="O585" s="7839"/>
      <c r="P585" s="7839"/>
      <c r="Q585" s="7839"/>
      <c r="R585" s="7839"/>
      <c r="S585" s="7839"/>
      <c r="T585" s="7649"/>
      <c r="U585" s="7704" t="s">
        <v>1773</v>
      </c>
      <c r="V585" s="8716">
        <v>115</v>
      </c>
      <c r="W585" s="7673" t="s">
        <v>796</v>
      </c>
      <c r="X585" s="7707">
        <v>45717</v>
      </c>
      <c r="Y585" s="8439">
        <v>5.6</v>
      </c>
      <c r="Z585" s="7671" t="s">
        <v>35</v>
      </c>
      <c r="AA585" s="7671">
        <f>(Y585*1000/400)</f>
        <v>14</v>
      </c>
      <c r="AB585" s="7681">
        <v>1027</v>
      </c>
      <c r="AC585" s="7678">
        <v>45741</v>
      </c>
      <c r="AD585" s="7679">
        <v>45806</v>
      </c>
      <c r="AE585" s="7671"/>
      <c r="AF585" s="7680">
        <v>5600</v>
      </c>
      <c r="AG585" s="7680">
        <f t="shared" si="90"/>
        <v>0</v>
      </c>
      <c r="AH585" s="7727">
        <f t="shared" si="91"/>
        <v>5751.2</v>
      </c>
      <c r="AI585" s="7681">
        <f t="shared" si="92"/>
        <v>287.56</v>
      </c>
      <c r="AJ585" s="7673">
        <v>5</v>
      </c>
      <c r="AK585" s="8285"/>
    </row>
    <row r="586" spans="2:37">
      <c r="B586" s="7852"/>
      <c r="C586" s="7852"/>
      <c r="D586" s="7852"/>
      <c r="E586" s="7852"/>
      <c r="F586" s="8058"/>
      <c r="G586" s="8272"/>
      <c r="H586" s="7855"/>
      <c r="I586" s="7855"/>
      <c r="J586" s="8237"/>
      <c r="K586" s="7857"/>
      <c r="L586" s="7858"/>
      <c r="M586" s="7852"/>
      <c r="N586" s="7861"/>
      <c r="O586" s="7861"/>
      <c r="P586" s="8237"/>
      <c r="Q586" s="8237"/>
      <c r="R586" s="7982"/>
      <c r="S586" s="7839"/>
      <c r="T586" s="7649"/>
      <c r="U586" s="7712" t="s">
        <v>1771</v>
      </c>
      <c r="V586" s="7779">
        <v>116</v>
      </c>
      <c r="W586" s="7714" t="s">
        <v>796</v>
      </c>
      <c r="X586" s="7780">
        <v>45725</v>
      </c>
      <c r="Y586" s="7751">
        <v>200</v>
      </c>
      <c r="Z586" s="7717" t="s">
        <v>35</v>
      </c>
      <c r="AA586" s="7717">
        <f>(Y586*1000/500)</f>
        <v>400</v>
      </c>
      <c r="AB586" s="7722">
        <v>582.4</v>
      </c>
      <c r="AC586" s="7719">
        <v>45762</v>
      </c>
      <c r="AD586" s="7720">
        <v>45805</v>
      </c>
      <c r="AE586" s="7717">
        <v>24928</v>
      </c>
      <c r="AF586" s="7721">
        <v>70000</v>
      </c>
      <c r="AG586" s="7721">
        <f t="shared" si="90"/>
        <v>-130000</v>
      </c>
      <c r="AH586" s="7756">
        <f t="shared" si="91"/>
        <v>40768</v>
      </c>
      <c r="AI586" s="7762">
        <f t="shared" si="92"/>
        <v>2038.4</v>
      </c>
      <c r="AJ586" s="7714">
        <v>5</v>
      </c>
      <c r="AK586" s="8285"/>
    </row>
    <row r="587" spans="2:37">
      <c r="B587" s="7852"/>
      <c r="C587" s="7852"/>
      <c r="D587" s="7852"/>
      <c r="E587" s="7852"/>
      <c r="F587" s="8058"/>
      <c r="G587" s="8272"/>
      <c r="H587" s="7855"/>
      <c r="I587" s="7855"/>
      <c r="J587" s="8237"/>
      <c r="K587" s="7857"/>
      <c r="L587" s="7858"/>
      <c r="M587" s="7852"/>
      <c r="N587" s="7861"/>
      <c r="O587" s="7861"/>
      <c r="P587" s="8237"/>
      <c r="Q587" s="8237"/>
      <c r="R587" s="7982"/>
      <c r="S587" s="7684"/>
      <c r="T587" s="7649"/>
      <c r="U587" s="7712" t="s">
        <v>1771</v>
      </c>
      <c r="V587" s="7779">
        <v>116</v>
      </c>
      <c r="W587" s="7714" t="s">
        <v>796</v>
      </c>
      <c r="X587" s="7780">
        <v>45725</v>
      </c>
      <c r="Y587" s="7751">
        <v>130</v>
      </c>
      <c r="Z587" s="7717" t="s">
        <v>35</v>
      </c>
      <c r="AA587" s="7717">
        <f>(Y587*1000/500)</f>
        <v>260</v>
      </c>
      <c r="AB587" s="7722">
        <v>582.4</v>
      </c>
      <c r="AC587" s="7719">
        <v>45762</v>
      </c>
      <c r="AD587" s="7720">
        <v>45805</v>
      </c>
      <c r="AE587" s="7717">
        <v>29929</v>
      </c>
      <c r="AF587" s="7721">
        <v>10000</v>
      </c>
      <c r="AG587" s="7721">
        <f t="shared" si="90"/>
        <v>-120000</v>
      </c>
      <c r="AH587" s="7756">
        <f t="shared" si="91"/>
        <v>5824</v>
      </c>
      <c r="AI587" s="7762">
        <f t="shared" si="92"/>
        <v>291.2</v>
      </c>
      <c r="AJ587" s="7714">
        <v>5</v>
      </c>
      <c r="AK587" s="8285"/>
    </row>
    <row r="588" spans="2:37">
      <c r="B588" s="7852"/>
      <c r="C588" s="7852"/>
      <c r="D588" s="7855"/>
      <c r="E588" s="7852"/>
      <c r="F588" s="8058"/>
      <c r="G588" s="7981"/>
      <c r="H588" s="7855"/>
      <c r="I588" s="7855"/>
      <c r="J588" s="7860"/>
      <c r="K588" s="7857"/>
      <c r="L588" s="7858"/>
      <c r="M588" s="7852"/>
      <c r="N588" s="7859"/>
      <c r="O588" s="7859"/>
      <c r="P588" s="7860"/>
      <c r="Q588" s="7860"/>
      <c r="R588" s="7982"/>
      <c r="S588" s="7684"/>
      <c r="T588" s="7649"/>
      <c r="U588" s="7712" t="s">
        <v>1771</v>
      </c>
      <c r="V588" s="8526">
        <v>116</v>
      </c>
      <c r="W588" s="7714" t="s">
        <v>796</v>
      </c>
      <c r="X588" s="7780">
        <v>45725</v>
      </c>
      <c r="Y588" s="7751">
        <v>200</v>
      </c>
      <c r="Z588" s="7717" t="s">
        <v>35</v>
      </c>
      <c r="AA588" s="7717">
        <f>(Y588*1000/500)</f>
        <v>400</v>
      </c>
      <c r="AB588" s="7722">
        <v>582.4</v>
      </c>
      <c r="AC588" s="7719">
        <v>45762</v>
      </c>
      <c r="AD588" s="7720">
        <v>45762</v>
      </c>
      <c r="AE588" s="7717">
        <v>25060</v>
      </c>
      <c r="AF588" s="7721">
        <v>109000</v>
      </c>
      <c r="AG588" s="7721">
        <f t="shared" si="90"/>
        <v>-91000</v>
      </c>
      <c r="AH588" s="7756">
        <f t="shared" si="91"/>
        <v>63481.599999999999</v>
      </c>
      <c r="AI588" s="7762">
        <f t="shared" si="92"/>
        <v>3174.08</v>
      </c>
      <c r="AJ588" s="7714">
        <v>5</v>
      </c>
      <c r="AK588" s="8285"/>
    </row>
    <row r="589" spans="2:37">
      <c r="B589" s="7852"/>
      <c r="C589" s="7852"/>
      <c r="D589" s="7852"/>
      <c r="E589" s="7852"/>
      <c r="F589" s="8058"/>
      <c r="G589" s="8272"/>
      <c r="H589" s="7855"/>
      <c r="I589" s="7855"/>
      <c r="J589" s="8237"/>
      <c r="K589" s="7857"/>
      <c r="L589" s="7858"/>
      <c r="M589" s="7852"/>
      <c r="N589" s="7861"/>
      <c r="O589" s="7861"/>
      <c r="P589" s="8237"/>
      <c r="Q589" s="8237"/>
      <c r="R589" s="7982"/>
      <c r="S589" s="7684"/>
      <c r="T589" s="7649"/>
      <c r="U589" s="8176" t="s">
        <v>1771</v>
      </c>
      <c r="V589" s="8178">
        <v>116</v>
      </c>
      <c r="W589" s="8043" t="s">
        <v>796</v>
      </c>
      <c r="X589" s="8044">
        <v>45725</v>
      </c>
      <c r="Y589" s="8105">
        <v>91</v>
      </c>
      <c r="Z589" s="8047" t="s">
        <v>35</v>
      </c>
      <c r="AA589" s="8047">
        <f>(Y589*1000/500)</f>
        <v>182</v>
      </c>
      <c r="AB589" s="8049">
        <v>582.4</v>
      </c>
      <c r="AC589" s="8046">
        <v>45762</v>
      </c>
      <c r="AD589" s="8400">
        <v>45849</v>
      </c>
      <c r="AE589" s="8047"/>
      <c r="AF589" s="8048">
        <v>68000</v>
      </c>
      <c r="AG589" s="8048">
        <f t="shared" si="90"/>
        <v>-23000</v>
      </c>
      <c r="AH589" s="8181">
        <f t="shared" si="91"/>
        <v>39603.199999999997</v>
      </c>
      <c r="AI589" s="8045">
        <f t="shared" si="92"/>
        <v>1980.1599999999999</v>
      </c>
      <c r="AJ589" s="8043">
        <v>5</v>
      </c>
      <c r="AK589" s="8285"/>
    </row>
    <row r="590" spans="2:37">
      <c r="B590" s="7852"/>
      <c r="C590" s="7855"/>
      <c r="D590" s="7855"/>
      <c r="E590" s="7855"/>
      <c r="F590" s="8058"/>
      <c r="G590" s="7981"/>
      <c r="H590" s="7855"/>
      <c r="I590" s="7855"/>
      <c r="J590" s="7860"/>
      <c r="K590" s="7857"/>
      <c r="L590" s="7858"/>
      <c r="M590" s="7852"/>
      <c r="N590" s="7859"/>
      <c r="O590" s="7859"/>
      <c r="P590" s="7860"/>
      <c r="Q590" s="7860"/>
      <c r="R590" s="7982"/>
      <c r="S590" s="7983"/>
      <c r="T590" s="7649"/>
      <c r="U590" s="7704" t="s">
        <v>1771</v>
      </c>
      <c r="V590" s="7706">
        <v>116</v>
      </c>
      <c r="W590" s="7673" t="s">
        <v>796</v>
      </c>
      <c r="X590" s="7707">
        <v>45725</v>
      </c>
      <c r="Y590" s="7962">
        <v>23</v>
      </c>
      <c r="Z590" s="7671" t="s">
        <v>35</v>
      </c>
      <c r="AA590" s="7671">
        <f>(Y590*1000/500)</f>
        <v>46</v>
      </c>
      <c r="AB590" s="7681">
        <v>582.4</v>
      </c>
      <c r="AC590" s="7678">
        <v>45908</v>
      </c>
      <c r="AD590" s="7679">
        <v>45908</v>
      </c>
      <c r="AE590" s="7671"/>
      <c r="AF590" s="7680">
        <v>23000</v>
      </c>
      <c r="AG590" s="7680">
        <f t="shared" si="90"/>
        <v>0</v>
      </c>
      <c r="AH590" s="7710">
        <f t="shared" si="91"/>
        <v>13395.2</v>
      </c>
      <c r="AI590" s="7677">
        <f t="shared" si="92"/>
        <v>669.7600000000001</v>
      </c>
      <c r="AJ590" s="7673">
        <v>5</v>
      </c>
      <c r="AK590" s="8285"/>
    </row>
    <row r="591" spans="2:37">
      <c r="B591" s="7852"/>
      <c r="C591" s="7855"/>
      <c r="D591" s="7855"/>
      <c r="E591" s="7855"/>
      <c r="F591" s="8058"/>
      <c r="G591" s="7981"/>
      <c r="H591" s="7855"/>
      <c r="I591" s="7855"/>
      <c r="J591" s="7860"/>
      <c r="K591" s="7857"/>
      <c r="L591" s="7858"/>
      <c r="M591" s="7852"/>
      <c r="N591" s="7859"/>
      <c r="O591" s="7859"/>
      <c r="P591" s="7860"/>
      <c r="Q591" s="7860"/>
      <c r="R591" s="7982"/>
      <c r="S591" s="7684"/>
      <c r="T591" s="7649"/>
      <c r="U591" s="8176" t="s">
        <v>1773</v>
      </c>
      <c r="V591" s="8178">
        <v>117</v>
      </c>
      <c r="W591" s="8043" t="s">
        <v>796</v>
      </c>
      <c r="X591" s="8044">
        <v>45725</v>
      </c>
      <c r="Y591" s="8438">
        <v>200</v>
      </c>
      <c r="Z591" s="8047" t="s">
        <v>35</v>
      </c>
      <c r="AA591" s="8047">
        <f>(Y591*1000/400)</f>
        <v>500</v>
      </c>
      <c r="AB591" s="8049">
        <v>1047.5</v>
      </c>
      <c r="AC591" s="8046">
        <v>45762</v>
      </c>
      <c r="AD591" s="8400">
        <v>45849</v>
      </c>
      <c r="AE591" s="8047"/>
      <c r="AF591" s="8048">
        <v>22400</v>
      </c>
      <c r="AG591" s="8048">
        <f t="shared" si="90"/>
        <v>-177600</v>
      </c>
      <c r="AH591" s="8108">
        <f t="shared" si="91"/>
        <v>23464</v>
      </c>
      <c r="AI591" s="8049">
        <f t="shared" si="92"/>
        <v>1173.2</v>
      </c>
      <c r="AJ591" s="8043">
        <v>5</v>
      </c>
      <c r="AK591" s="7922"/>
    </row>
    <row r="592" spans="2:37">
      <c r="B592" s="7684"/>
      <c r="C592" s="7684"/>
      <c r="D592" s="7684"/>
      <c r="E592" s="7684"/>
      <c r="F592" s="7684"/>
      <c r="G592" s="7684"/>
      <c r="H592" s="7684"/>
      <c r="I592" s="7684"/>
      <c r="J592" s="7983"/>
      <c r="K592" s="7684"/>
      <c r="L592" s="7654"/>
      <c r="M592" s="7684"/>
      <c r="N592" s="7684"/>
      <c r="O592" s="7684"/>
      <c r="P592" s="7983"/>
      <c r="Q592" s="7983"/>
      <c r="R592" s="7684"/>
      <c r="S592" s="7684"/>
      <c r="T592" s="7649"/>
      <c r="U592" s="7704" t="s">
        <v>1773</v>
      </c>
      <c r="V592" s="7706">
        <v>117</v>
      </c>
      <c r="W592" s="7673" t="s">
        <v>796</v>
      </c>
      <c r="X592" s="7707">
        <v>45725</v>
      </c>
      <c r="Y592" s="8439">
        <v>183</v>
      </c>
      <c r="Z592" s="7671" t="s">
        <v>35</v>
      </c>
      <c r="AA592" s="7671">
        <f>(Y592*1000/400)</f>
        <v>457.5</v>
      </c>
      <c r="AB592" s="7681">
        <v>1047.5</v>
      </c>
      <c r="AC592" s="7678">
        <v>45908</v>
      </c>
      <c r="AD592" s="7679">
        <v>45908</v>
      </c>
      <c r="AE592" s="7671"/>
      <c r="AF592" s="7680">
        <v>183000</v>
      </c>
      <c r="AG592" s="7680">
        <f t="shared" si="90"/>
        <v>0</v>
      </c>
      <c r="AH592" s="7727">
        <f t="shared" si="91"/>
        <v>191692.5</v>
      </c>
      <c r="AI592" s="7681">
        <f t="shared" si="92"/>
        <v>9584.625</v>
      </c>
      <c r="AJ592" s="7673">
        <v>5</v>
      </c>
      <c r="AK592" s="7922"/>
    </row>
    <row r="593" spans="2:37">
      <c r="B593" s="7684"/>
      <c r="C593" s="7684"/>
      <c r="D593" s="7684"/>
      <c r="E593" s="7684"/>
      <c r="F593" s="7684"/>
      <c r="G593" s="7684"/>
      <c r="H593" s="7684"/>
      <c r="I593" s="7684"/>
      <c r="J593" s="7983"/>
      <c r="K593" s="7684"/>
      <c r="L593" s="7654"/>
      <c r="M593" s="7684"/>
      <c r="N593" s="7684"/>
      <c r="O593" s="7684"/>
      <c r="P593" s="7983"/>
      <c r="Q593" s="7983"/>
      <c r="R593" s="7684"/>
      <c r="S593" s="7684"/>
      <c r="T593" s="7649"/>
      <c r="U593" s="7712" t="s">
        <v>1800</v>
      </c>
      <c r="V593" s="7779">
        <v>118</v>
      </c>
      <c r="W593" s="7714" t="s">
        <v>796</v>
      </c>
      <c r="X593" s="7780">
        <v>45725</v>
      </c>
      <c r="Y593" s="7784">
        <v>15</v>
      </c>
      <c r="Z593" s="7717" t="s">
        <v>35</v>
      </c>
      <c r="AA593" s="7717">
        <f>(Y593*1000/200)</f>
        <v>75</v>
      </c>
      <c r="AB593" s="7722">
        <v>1611.6</v>
      </c>
      <c r="AC593" s="7719">
        <v>45762</v>
      </c>
      <c r="AD593" s="7720">
        <v>45776</v>
      </c>
      <c r="AE593" s="7717">
        <v>24787</v>
      </c>
      <c r="AF593" s="7721">
        <v>15000</v>
      </c>
      <c r="AG593" s="7721">
        <f>(AF593-Y593*1000)</f>
        <v>0</v>
      </c>
      <c r="AH593" s="7752">
        <f>(AF593*AB593/1000)</f>
        <v>24174</v>
      </c>
      <c r="AI593" s="7722">
        <f t="shared" si="92"/>
        <v>1208.7</v>
      </c>
      <c r="AJ593" s="7714">
        <v>5</v>
      </c>
      <c r="AK593" s="7922"/>
    </row>
    <row r="594" spans="2:37">
      <c r="B594" s="7684"/>
      <c r="C594" s="7684"/>
      <c r="D594" s="7684"/>
      <c r="E594" s="7684"/>
      <c r="F594" s="7684"/>
      <c r="G594" s="7684"/>
      <c r="H594" s="7684"/>
      <c r="I594" s="7684"/>
      <c r="J594" s="7983"/>
      <c r="K594" s="7684"/>
      <c r="L594" s="8276"/>
      <c r="M594" s="7684"/>
      <c r="N594" s="7684"/>
      <c r="O594" s="7684"/>
      <c r="P594" s="7983"/>
      <c r="Q594" s="7983"/>
      <c r="R594" s="7684"/>
      <c r="S594" s="7684"/>
      <c r="T594" s="7649"/>
      <c r="U594" s="7712" t="s">
        <v>1772</v>
      </c>
      <c r="V594" s="7779">
        <v>119</v>
      </c>
      <c r="W594" s="7714" t="s">
        <v>101</v>
      </c>
      <c r="X594" s="7780">
        <v>45786</v>
      </c>
      <c r="Y594" s="7784">
        <v>30</v>
      </c>
      <c r="Z594" s="7717" t="s">
        <v>35</v>
      </c>
      <c r="AA594" s="7717">
        <v>60</v>
      </c>
      <c r="AB594" s="7722">
        <v>715.5</v>
      </c>
      <c r="AC594" s="7719">
        <v>45792</v>
      </c>
      <c r="AD594" s="7720">
        <v>45805</v>
      </c>
      <c r="AE594" s="7717">
        <v>24928</v>
      </c>
      <c r="AF594" s="7721">
        <v>30000</v>
      </c>
      <c r="AG594" s="7721">
        <f>(AF594-Y594*1000)</f>
        <v>0</v>
      </c>
      <c r="AH594" s="7752">
        <f>(AF594*AB594/1000)</f>
        <v>21465</v>
      </c>
      <c r="AI594" s="7722">
        <f t="shared" si="92"/>
        <v>1073.25</v>
      </c>
      <c r="AJ594" s="7714">
        <v>5</v>
      </c>
      <c r="AK594" s="7922"/>
    </row>
    <row r="595" spans="2:37">
      <c r="B595" s="7684"/>
      <c r="C595" s="7684"/>
      <c r="D595" s="7684"/>
      <c r="E595" s="7684"/>
      <c r="F595" s="7684"/>
      <c r="G595" s="7684"/>
      <c r="H595" s="7684"/>
      <c r="I595" s="7684"/>
      <c r="J595" s="7983"/>
      <c r="K595" s="7684"/>
      <c r="L595" s="7654"/>
      <c r="M595" s="7684"/>
      <c r="N595" s="7684"/>
      <c r="O595" s="7684"/>
      <c r="P595" s="7983"/>
      <c r="Q595" s="7983"/>
      <c r="R595" s="7684"/>
      <c r="S595" s="7684"/>
      <c r="T595" s="7649"/>
      <c r="U595" s="7704" t="s">
        <v>1771</v>
      </c>
      <c r="V595" s="7706">
        <v>120</v>
      </c>
      <c r="W595" s="7673" t="s">
        <v>796</v>
      </c>
      <c r="X595" s="7707">
        <v>45845</v>
      </c>
      <c r="Y595" s="7962">
        <v>120</v>
      </c>
      <c r="Z595" s="7671" t="s">
        <v>35</v>
      </c>
      <c r="AA595" s="7671">
        <f>(Y595*1000/500)</f>
        <v>240</v>
      </c>
      <c r="AB595" s="7681">
        <v>582.4</v>
      </c>
      <c r="AC595" s="7678">
        <v>45908</v>
      </c>
      <c r="AD595" s="7679">
        <v>45908</v>
      </c>
      <c r="AE595" s="7671"/>
      <c r="AF595" s="7680">
        <v>120000</v>
      </c>
      <c r="AG595" s="7680">
        <f>(AF595-Y595*1000)</f>
        <v>0</v>
      </c>
      <c r="AH595" s="7710">
        <f>(AF595*AB595/1000)</f>
        <v>69888</v>
      </c>
      <c r="AI595" s="7677">
        <f t="shared" si="92"/>
        <v>3494.4</v>
      </c>
      <c r="AJ595" s="7673">
        <v>5</v>
      </c>
      <c r="AK595" s="8285"/>
    </row>
    <row r="596" spans="2:37">
      <c r="B596" s="7684"/>
      <c r="C596" s="7684"/>
      <c r="D596" s="7684"/>
      <c r="E596" s="7684"/>
      <c r="F596" s="7684"/>
      <c r="G596" s="7684"/>
      <c r="H596" s="7684"/>
      <c r="I596" s="7684"/>
      <c r="J596" s="7983"/>
      <c r="K596" s="7684"/>
      <c r="L596" s="7654"/>
      <c r="M596" s="7684"/>
      <c r="N596" s="7684"/>
      <c r="O596" s="7684"/>
      <c r="P596" s="7983"/>
      <c r="Q596" s="7983"/>
      <c r="R596" s="7684"/>
      <c r="S596" s="7684"/>
      <c r="T596" s="7649"/>
      <c r="U596" s="7712" t="s">
        <v>1773</v>
      </c>
      <c r="V596" s="7779">
        <v>121</v>
      </c>
      <c r="W596" s="7714" t="s">
        <v>796</v>
      </c>
      <c r="X596" s="7780">
        <v>45845</v>
      </c>
      <c r="Y596" s="7784">
        <v>100</v>
      </c>
      <c r="Z596" s="7717" t="s">
        <v>35</v>
      </c>
      <c r="AA596" s="7717">
        <f>(Y596*1000/400)</f>
        <v>250</v>
      </c>
      <c r="AB596" s="7722">
        <v>1047.5</v>
      </c>
      <c r="AC596" s="7719">
        <v>45853</v>
      </c>
      <c r="AD596" s="7720">
        <v>45849</v>
      </c>
      <c r="AE596" s="7717">
        <v>25116</v>
      </c>
      <c r="AF596" s="7721">
        <v>22400</v>
      </c>
      <c r="AG596" s="7721">
        <f>(AF596-Y596*1000)</f>
        <v>-77600</v>
      </c>
      <c r="AH596" s="7752">
        <f>(AF596*AB596/1000)</f>
        <v>23464</v>
      </c>
      <c r="AI596" s="7722">
        <f t="shared" si="92"/>
        <v>1173.2</v>
      </c>
      <c r="AJ596" s="7714">
        <v>5</v>
      </c>
      <c r="AK596" s="8285"/>
    </row>
    <row r="597" spans="2:37">
      <c r="B597" s="7684"/>
      <c r="C597" s="7684"/>
      <c r="D597" s="7684"/>
      <c r="E597" s="7684"/>
      <c r="F597" s="7684"/>
      <c r="G597" s="7684"/>
      <c r="H597" s="7684"/>
      <c r="I597" s="7684"/>
      <c r="J597" s="7983"/>
      <c r="K597" s="7684"/>
      <c r="L597" s="7654"/>
      <c r="M597" s="7684"/>
      <c r="N597" s="7684"/>
      <c r="O597" s="7684"/>
      <c r="P597" s="7983"/>
      <c r="Q597" s="7983"/>
      <c r="R597" s="7684"/>
      <c r="S597" s="7684"/>
      <c r="T597" s="7649"/>
      <c r="U597" s="7704" t="s">
        <v>1773</v>
      </c>
      <c r="V597" s="7706">
        <v>121</v>
      </c>
      <c r="W597" s="7673" t="s">
        <v>796</v>
      </c>
      <c r="X597" s="7707">
        <v>45845</v>
      </c>
      <c r="Y597" s="8439">
        <v>77.599999999999994</v>
      </c>
      <c r="Z597" s="7671" t="s">
        <v>35</v>
      </c>
      <c r="AA597" s="7671">
        <f>(Y597*1000/400)</f>
        <v>194</v>
      </c>
      <c r="AB597" s="7681">
        <v>1047.5</v>
      </c>
      <c r="AC597" s="7678">
        <v>45908</v>
      </c>
      <c r="AD597" s="7679">
        <v>45908</v>
      </c>
      <c r="AE597" s="7671"/>
      <c r="AF597" s="7680">
        <v>77600</v>
      </c>
      <c r="AG597" s="7680">
        <f>(AF597-Y597*1000)</f>
        <v>0</v>
      </c>
      <c r="AH597" s="7727">
        <f>(AF597*AB597/1000)</f>
        <v>81286</v>
      </c>
      <c r="AI597" s="7681">
        <f t="shared" si="92"/>
        <v>4064.3</v>
      </c>
      <c r="AJ597" s="7673">
        <v>5</v>
      </c>
      <c r="AK597" s="8285"/>
    </row>
    <row r="598" spans="2:37">
      <c r="B598" s="7684"/>
      <c r="C598" s="7684"/>
      <c r="D598" s="7684"/>
      <c r="E598" s="7684"/>
      <c r="F598" s="7684"/>
      <c r="G598" s="7684"/>
      <c r="H598" s="7684"/>
      <c r="I598" s="7684"/>
      <c r="J598" s="7983"/>
      <c r="K598" s="7684"/>
      <c r="L598" s="7654"/>
      <c r="M598" s="7684"/>
      <c r="N598" s="7684"/>
      <c r="O598" s="7684"/>
      <c r="P598" s="7983"/>
      <c r="Q598" s="7983"/>
      <c r="R598" s="7684"/>
      <c r="S598" s="7684"/>
      <c r="T598" s="7649"/>
      <c r="U598" s="8321"/>
      <c r="V598" s="7743"/>
      <c r="W598" s="7743"/>
      <c r="X598" s="7743"/>
      <c r="Y598" s="7743"/>
      <c r="Z598" s="7743"/>
      <c r="AA598" s="7743"/>
      <c r="AB598" s="7743"/>
      <c r="AC598" s="7743"/>
      <c r="AD598" s="7743"/>
      <c r="AE598" s="7743"/>
      <c r="AF598" s="7743"/>
      <c r="AG598" s="7743"/>
      <c r="AH598" s="7743"/>
      <c r="AI598" s="7743"/>
      <c r="AJ598" s="7743"/>
      <c r="AK598" s="8285"/>
    </row>
    <row r="599" spans="2:37">
      <c r="B599" s="7684"/>
      <c r="C599" s="7684"/>
      <c r="D599" s="7684"/>
      <c r="E599" s="7684"/>
      <c r="F599" s="7684"/>
      <c r="G599" s="7684"/>
      <c r="H599" s="7684"/>
      <c r="I599" s="7684"/>
      <c r="J599" s="7684"/>
      <c r="K599" s="7684"/>
      <c r="L599" s="7654"/>
      <c r="M599" s="7684"/>
      <c r="N599" s="7684"/>
      <c r="O599" s="7684"/>
      <c r="P599" s="7983"/>
      <c r="Q599" s="7983"/>
      <c r="R599" s="7684"/>
      <c r="S599" s="7649"/>
      <c r="T599" s="7649"/>
      <c r="U599" s="8321"/>
      <c r="V599" s="7743"/>
      <c r="W599" s="7743"/>
      <c r="X599" s="7743"/>
      <c r="Y599" s="7743"/>
      <c r="Z599" s="7743"/>
      <c r="AA599" s="7743"/>
      <c r="AB599" s="7743"/>
      <c r="AC599" s="7743"/>
      <c r="AD599" s="7743"/>
      <c r="AE599" s="7743"/>
      <c r="AF599" s="7743"/>
      <c r="AG599" s="7743"/>
      <c r="AH599" s="7743"/>
      <c r="AI599" s="7743"/>
      <c r="AJ599" s="7743"/>
      <c r="AK599" s="8285"/>
    </row>
    <row r="600" spans="2:37">
      <c r="B600" s="7649"/>
      <c r="C600" s="7649"/>
      <c r="D600" s="7649"/>
      <c r="E600" s="7649"/>
      <c r="F600" s="7649"/>
      <c r="G600" s="7649"/>
      <c r="H600" s="7649"/>
      <c r="I600" s="7649"/>
      <c r="J600" s="7649"/>
      <c r="K600" s="7649"/>
      <c r="L600" s="7649"/>
      <c r="M600" s="7649"/>
      <c r="N600" s="7649"/>
      <c r="O600" s="7649"/>
      <c r="P600" s="7649"/>
      <c r="Q600" s="7649"/>
      <c r="R600" s="7649"/>
      <c r="S600" s="7650"/>
      <c r="T600" s="7649"/>
      <c r="U600" s="8321"/>
      <c r="V600" s="7743"/>
      <c r="W600" s="7743"/>
      <c r="X600" s="7743"/>
      <c r="Y600" s="7743"/>
      <c r="Z600" s="7743"/>
      <c r="AA600" s="7743"/>
      <c r="AB600" s="7743"/>
      <c r="AC600" s="7743"/>
      <c r="AD600" s="7743"/>
      <c r="AE600" s="7743"/>
      <c r="AF600" s="7743"/>
      <c r="AG600" s="7743"/>
      <c r="AH600" s="7743"/>
      <c r="AI600" s="7743"/>
      <c r="AJ600" s="7743"/>
      <c r="AK600" s="8285"/>
    </row>
    <row r="601" spans="2:37">
      <c r="B601" s="7653"/>
      <c r="C601" s="7653"/>
      <c r="D601" s="7650"/>
      <c r="E601" s="7650"/>
      <c r="F601" s="7650"/>
      <c r="G601" s="7650"/>
      <c r="H601" s="7650"/>
      <c r="I601" s="7650"/>
      <c r="J601" s="7650"/>
      <c r="K601" s="7650"/>
      <c r="L601" s="7650"/>
      <c r="M601" s="7650"/>
      <c r="N601" s="7650"/>
      <c r="O601" s="7650"/>
      <c r="P601" s="7650"/>
      <c r="Q601" s="7650"/>
      <c r="R601" s="7650"/>
      <c r="S601" s="7839"/>
      <c r="T601" s="7649"/>
      <c r="U601" s="8321"/>
      <c r="V601" s="7743"/>
      <c r="W601" s="7743"/>
      <c r="X601" s="7743"/>
      <c r="Y601" s="7743"/>
      <c r="Z601" s="7743"/>
      <c r="AA601" s="7743"/>
      <c r="AB601" s="7743"/>
      <c r="AC601" s="7743"/>
      <c r="AD601" s="7743"/>
      <c r="AE601" s="7743"/>
      <c r="AF601" s="7743"/>
      <c r="AG601" s="7743"/>
      <c r="AH601" s="7743"/>
      <c r="AI601" s="7743"/>
      <c r="AJ601" s="7743"/>
      <c r="AK601" s="8285"/>
    </row>
    <row r="602" spans="2:37">
      <c r="B602" s="7839"/>
      <c r="C602" s="7839"/>
      <c r="D602" s="7839"/>
      <c r="E602" s="7839"/>
      <c r="F602" s="7839"/>
      <c r="G602" s="7839"/>
      <c r="H602" s="7839"/>
      <c r="I602" s="7839"/>
      <c r="J602" s="7839"/>
      <c r="K602" s="7839"/>
      <c r="L602" s="7839"/>
      <c r="M602" s="7839"/>
      <c r="N602" s="7839"/>
      <c r="O602" s="7839"/>
      <c r="P602" s="7839"/>
      <c r="Q602" s="7839"/>
      <c r="R602" s="7839"/>
      <c r="S602" s="7839"/>
      <c r="T602" s="7649"/>
      <c r="U602" s="8321"/>
      <c r="V602" s="7743"/>
      <c r="W602" s="7743"/>
      <c r="X602" s="7743"/>
      <c r="Y602" s="7743"/>
      <c r="Z602" s="7743"/>
      <c r="AA602" s="7743"/>
      <c r="AB602" s="7743"/>
      <c r="AC602" s="7743"/>
      <c r="AD602" s="7743"/>
      <c r="AE602" s="7743"/>
      <c r="AF602" s="7743"/>
      <c r="AG602" s="7743"/>
      <c r="AH602" s="7743"/>
      <c r="AI602" s="7743"/>
      <c r="AJ602" s="7743"/>
      <c r="AK602" s="8285"/>
    </row>
    <row r="603" spans="2:37">
      <c r="B603" s="7839"/>
      <c r="C603" s="7839"/>
      <c r="D603" s="7839"/>
      <c r="E603" s="7839"/>
      <c r="F603" s="7839"/>
      <c r="G603" s="7839"/>
      <c r="H603" s="7839"/>
      <c r="I603" s="7839"/>
      <c r="J603" s="7839"/>
      <c r="K603" s="7839"/>
      <c r="L603" s="7839"/>
      <c r="M603" s="7839"/>
      <c r="N603" s="7839"/>
      <c r="O603" s="7839"/>
      <c r="P603" s="7839"/>
      <c r="Q603" s="7839"/>
      <c r="R603" s="7839"/>
      <c r="S603" s="7839"/>
      <c r="T603" s="7649"/>
      <c r="U603" s="8023"/>
      <c r="V603" s="7759"/>
      <c r="W603" s="7736"/>
      <c r="X603" s="7734"/>
      <c r="Y603" s="8037"/>
      <c r="Z603" s="7761"/>
      <c r="AA603" s="7761"/>
      <c r="AB603" s="7762"/>
      <c r="AC603" s="7746"/>
      <c r="AD603" s="7816"/>
      <c r="AE603" s="7761"/>
      <c r="AF603" s="7878"/>
      <c r="AG603" s="7878"/>
      <c r="AH603" s="7756"/>
      <c r="AI603" s="7762"/>
      <c r="AJ603" s="8021"/>
      <c r="AK603" s="8285"/>
    </row>
    <row r="604" spans="2:37">
      <c r="B604" s="7839"/>
      <c r="C604" s="7839"/>
      <c r="D604" s="7839"/>
      <c r="E604" s="7839"/>
      <c r="F604" s="7839"/>
      <c r="G604" s="7839"/>
      <c r="H604" s="7839"/>
      <c r="I604" s="7839"/>
      <c r="J604" s="7839"/>
      <c r="K604" s="7839"/>
      <c r="L604" s="7839"/>
      <c r="M604" s="7839"/>
      <c r="N604" s="7839"/>
      <c r="O604" s="7839"/>
      <c r="P604" s="7839"/>
      <c r="Q604" s="7839"/>
      <c r="R604" s="7839"/>
      <c r="S604" s="7839"/>
      <c r="T604" s="7649"/>
      <c r="U604" s="8023"/>
      <c r="V604" s="7779"/>
      <c r="W604" s="7714"/>
      <c r="X604" s="7780"/>
      <c r="Y604" s="7716"/>
      <c r="Z604" s="7717"/>
      <c r="AA604" s="7713"/>
      <c r="AB604" s="7722"/>
      <c r="AC604" s="7746"/>
      <c r="AD604" s="7816"/>
      <c r="AE604" s="7717"/>
      <c r="AF604" s="7721"/>
      <c r="AG604" s="7721"/>
      <c r="AH604" s="7756"/>
      <c r="AI604" s="7762"/>
      <c r="AJ604" s="7714"/>
      <c r="AK604" s="8285"/>
    </row>
    <row r="605" spans="2:37" ht="18" thickBot="1">
      <c r="B605" s="7852"/>
      <c r="C605" s="7852"/>
      <c r="D605" s="7852"/>
      <c r="E605" s="7852"/>
      <c r="F605" s="8058"/>
      <c r="G605" s="8272"/>
      <c r="H605" s="7855"/>
      <c r="I605" s="7855"/>
      <c r="J605" s="8237"/>
      <c r="K605" s="7857"/>
      <c r="L605" s="7858"/>
      <c r="M605" s="7852"/>
      <c r="N605" s="7861"/>
      <c r="O605" s="7861"/>
      <c r="P605" s="8237"/>
      <c r="Q605" s="8237"/>
      <c r="R605" s="7982"/>
      <c r="S605" s="7839"/>
      <c r="T605" s="7649"/>
      <c r="U605" s="8166" t="s">
        <v>1368</v>
      </c>
      <c r="V605" s="8019"/>
      <c r="W605" s="8018"/>
      <c r="X605" s="8019"/>
      <c r="Y605" s="8019"/>
      <c r="Z605" s="8019"/>
      <c r="AA605" s="7840"/>
      <c r="AB605" s="8019"/>
      <c r="AC605" s="8019"/>
      <c r="AD605" s="8156"/>
      <c r="AE605" s="8153"/>
      <c r="AF605" s="8157"/>
      <c r="AG605" s="8157"/>
      <c r="AH605" s="8158"/>
      <c r="AI605" s="8159"/>
      <c r="AJ605" s="8152"/>
      <c r="AK605" s="8286"/>
    </row>
    <row r="606" spans="2:37">
      <c r="B606" s="7852"/>
      <c r="C606" s="7852"/>
      <c r="D606" s="7852"/>
      <c r="E606" s="7852"/>
      <c r="F606" s="8058"/>
      <c r="G606" s="8272"/>
      <c r="H606" s="7855"/>
      <c r="I606" s="7855"/>
      <c r="J606" s="8237"/>
      <c r="K606" s="7857"/>
      <c r="L606" s="7858"/>
      <c r="M606" s="7852"/>
      <c r="N606" s="7861"/>
      <c r="O606" s="7861"/>
      <c r="P606" s="8237"/>
      <c r="Q606" s="8237"/>
      <c r="R606" s="7982"/>
      <c r="S606" s="7684"/>
      <c r="T606" s="7649"/>
      <c r="U606" s="7656"/>
      <c r="V606" s="7661"/>
      <c r="W606" s="7662" t="s">
        <v>14</v>
      </c>
      <c r="X606" s="7662" t="s">
        <v>12</v>
      </c>
      <c r="Y606" s="7662"/>
      <c r="Z606" s="7663"/>
      <c r="AA606" s="8208"/>
      <c r="AB606" s="8257" t="s">
        <v>15</v>
      </c>
      <c r="AC606" s="7664" t="s">
        <v>12</v>
      </c>
      <c r="AD606" s="8669"/>
      <c r="AE606" s="7717"/>
      <c r="AF606" s="7721"/>
      <c r="AG606" s="7721"/>
      <c r="AH606" s="7752"/>
      <c r="AI606" s="7722"/>
      <c r="AJ606" s="7714"/>
      <c r="AK606" s="8285"/>
    </row>
    <row r="607" spans="2:37">
      <c r="B607" s="7852"/>
      <c r="C607" s="7852"/>
      <c r="D607" s="7855"/>
      <c r="E607" s="7852"/>
      <c r="F607" s="8058"/>
      <c r="G607" s="7981"/>
      <c r="H607" s="7855"/>
      <c r="I607" s="7855"/>
      <c r="J607" s="7860"/>
      <c r="K607" s="7857"/>
      <c r="L607" s="7858"/>
      <c r="M607" s="7852"/>
      <c r="N607" s="7859"/>
      <c r="O607" s="7859"/>
      <c r="P607" s="7860"/>
      <c r="Q607" s="7860"/>
      <c r="R607" s="7982"/>
      <c r="S607" s="7684"/>
      <c r="T607" s="7649"/>
      <c r="U607" s="7660" t="s">
        <v>4</v>
      </c>
      <c r="V607" s="7666" t="s">
        <v>18</v>
      </c>
      <c r="W607" s="7667" t="s">
        <v>19</v>
      </c>
      <c r="X607" s="7667" t="s">
        <v>19</v>
      </c>
      <c r="Y607" s="7667" t="s">
        <v>20</v>
      </c>
      <c r="Z607" s="7668" t="s">
        <v>21</v>
      </c>
      <c r="AA607" s="8209" t="s">
        <v>1559</v>
      </c>
      <c r="AB607" s="8258" t="s">
        <v>22</v>
      </c>
      <c r="AC607" s="7669" t="s">
        <v>23</v>
      </c>
      <c r="AD607" s="8669"/>
      <c r="AE607" s="7717"/>
      <c r="AF607" s="7721"/>
      <c r="AG607" s="7721"/>
      <c r="AH607" s="7752"/>
      <c r="AI607" s="7722"/>
      <c r="AJ607" s="7863"/>
      <c r="AK607" s="8285"/>
    </row>
    <row r="608" spans="2:37" ht="15" thickBot="1">
      <c r="B608" s="7852"/>
      <c r="C608" s="7852"/>
      <c r="D608" s="7852"/>
      <c r="E608" s="7852"/>
      <c r="F608" s="8058"/>
      <c r="G608" s="8272"/>
      <c r="H608" s="7855"/>
      <c r="I608" s="7855"/>
      <c r="J608" s="8237"/>
      <c r="K608" s="7857"/>
      <c r="L608" s="7858"/>
      <c r="M608" s="7852"/>
      <c r="N608" s="7861"/>
      <c r="O608" s="7861"/>
      <c r="P608" s="8237"/>
      <c r="Q608" s="8237"/>
      <c r="R608" s="7982"/>
      <c r="S608" s="7684"/>
      <c r="T608" s="7649"/>
      <c r="U608" s="7665"/>
      <c r="V608" s="7685"/>
      <c r="W608" s="7686" t="s">
        <v>3</v>
      </c>
      <c r="X608" s="7686" t="s">
        <v>18</v>
      </c>
      <c r="Y608" s="7686"/>
      <c r="Z608" s="7687"/>
      <c r="AA608" s="8210"/>
      <c r="AB608" s="8671" t="s">
        <v>21</v>
      </c>
      <c r="AC608" s="7688" t="s">
        <v>27</v>
      </c>
      <c r="AD608" s="8670"/>
      <c r="AE608" s="8047"/>
      <c r="AF608" s="8048"/>
      <c r="AG608" s="8048"/>
      <c r="AH608" s="8181"/>
      <c r="AI608" s="8045"/>
      <c r="AJ608" s="8043"/>
      <c r="AK608" s="8285"/>
    </row>
    <row r="609" spans="2:37">
      <c r="B609" s="7852"/>
      <c r="C609" s="7855"/>
      <c r="D609" s="7855"/>
      <c r="E609" s="7855"/>
      <c r="F609" s="8058"/>
      <c r="G609" s="7981"/>
      <c r="H609" s="7855"/>
      <c r="I609" s="7855"/>
      <c r="J609" s="7860"/>
      <c r="K609" s="7857"/>
      <c r="L609" s="7858"/>
      <c r="M609" s="7852"/>
      <c r="N609" s="7859"/>
      <c r="O609" s="7859"/>
      <c r="P609" s="7860"/>
      <c r="Q609" s="7860"/>
      <c r="R609" s="7982"/>
      <c r="S609" s="7983"/>
      <c r="T609" s="7649"/>
      <c r="U609" s="8708" t="s">
        <v>1771</v>
      </c>
      <c r="V609" s="8072">
        <v>114</v>
      </c>
      <c r="W609" s="8073" t="s">
        <v>796</v>
      </c>
      <c r="X609" s="8660">
        <v>45717</v>
      </c>
      <c r="Y609" s="8709">
        <v>97</v>
      </c>
      <c r="Z609" s="8076" t="s">
        <v>35</v>
      </c>
      <c r="AA609" s="8076">
        <f>(Y609*1000/500)</f>
        <v>194</v>
      </c>
      <c r="AB609" s="8077">
        <v>571</v>
      </c>
      <c r="AC609" s="8710">
        <v>45908</v>
      </c>
      <c r="AD609" s="8672"/>
      <c r="AE609" s="7671"/>
      <c r="AF609" s="7680"/>
      <c r="AG609" s="7680"/>
      <c r="AH609" s="7710"/>
      <c r="AI609" s="7677"/>
      <c r="AJ609" s="7673"/>
      <c r="AK609" s="8285"/>
    </row>
    <row r="610" spans="2:37">
      <c r="B610" s="7852"/>
      <c r="C610" s="7855"/>
      <c r="D610" s="7855"/>
      <c r="E610" s="7855"/>
      <c r="F610" s="8058"/>
      <c r="G610" s="7981"/>
      <c r="H610" s="7855"/>
      <c r="I610" s="7855"/>
      <c r="J610" s="7860"/>
      <c r="K610" s="7857"/>
      <c r="L610" s="7858"/>
      <c r="M610" s="7852"/>
      <c r="N610" s="7859"/>
      <c r="O610" s="7859"/>
      <c r="P610" s="7860"/>
      <c r="Q610" s="7860"/>
      <c r="R610" s="7982"/>
      <c r="S610" s="7684"/>
      <c r="T610" s="7649"/>
      <c r="U610" s="7704" t="s">
        <v>1773</v>
      </c>
      <c r="V610" s="7706">
        <v>115</v>
      </c>
      <c r="W610" s="7673" t="s">
        <v>796</v>
      </c>
      <c r="X610" s="7707">
        <v>45717</v>
      </c>
      <c r="Y610" s="8439">
        <v>5.6</v>
      </c>
      <c r="Z610" s="7671" t="s">
        <v>35</v>
      </c>
      <c r="AA610" s="7671">
        <f>(Y610*1000/400)</f>
        <v>14</v>
      </c>
      <c r="AB610" s="7681">
        <v>1027</v>
      </c>
      <c r="AC610" s="8711">
        <v>45741</v>
      </c>
      <c r="AD610" s="8670"/>
      <c r="AE610" s="8047"/>
      <c r="AF610" s="8048"/>
      <c r="AG610" s="8048"/>
      <c r="AH610" s="8108"/>
      <c r="AI610" s="8049"/>
      <c r="AJ610" s="8043"/>
      <c r="AK610" s="8285"/>
    </row>
    <row r="611" spans="2:37">
      <c r="B611" s="7684"/>
      <c r="C611" s="7684"/>
      <c r="D611" s="7684"/>
      <c r="E611" s="7684"/>
      <c r="F611" s="7684"/>
      <c r="G611" s="7684"/>
      <c r="H611" s="7684"/>
      <c r="I611" s="7684"/>
      <c r="J611" s="7983"/>
      <c r="K611" s="7684"/>
      <c r="L611" s="7654"/>
      <c r="M611" s="7684"/>
      <c r="N611" s="7684"/>
      <c r="O611" s="7684"/>
      <c r="P611" s="7983"/>
      <c r="Q611" s="7983"/>
      <c r="R611" s="7684"/>
      <c r="S611" s="7684"/>
      <c r="T611" s="7649"/>
      <c r="U611" s="7704" t="s">
        <v>1771</v>
      </c>
      <c r="V611" s="7706">
        <v>116</v>
      </c>
      <c r="W611" s="7673" t="s">
        <v>796</v>
      </c>
      <c r="X611" s="7707">
        <v>45725</v>
      </c>
      <c r="Y611" s="7962">
        <v>23</v>
      </c>
      <c r="Z611" s="7671" t="s">
        <v>35</v>
      </c>
      <c r="AA611" s="7671">
        <f>(Y611*1000/500)</f>
        <v>46</v>
      </c>
      <c r="AB611" s="7681">
        <v>582.4</v>
      </c>
      <c r="AC611" s="8711">
        <v>45908</v>
      </c>
      <c r="AD611" s="8670"/>
      <c r="AE611" s="8047"/>
      <c r="AF611" s="8048"/>
      <c r="AG611" s="8048"/>
      <c r="AH611" s="8108"/>
      <c r="AI611" s="8049"/>
      <c r="AJ611" s="8043"/>
      <c r="AK611" s="8285"/>
    </row>
    <row r="612" spans="2:37">
      <c r="B612" s="7684"/>
      <c r="C612" s="7684"/>
      <c r="D612" s="7684"/>
      <c r="E612" s="7684"/>
      <c r="F612" s="7684"/>
      <c r="G612" s="7684"/>
      <c r="H612" s="7684"/>
      <c r="I612" s="7684"/>
      <c r="J612" s="7983"/>
      <c r="K612" s="7684"/>
      <c r="L612" s="7654"/>
      <c r="M612" s="7684"/>
      <c r="N612" s="7684"/>
      <c r="O612" s="7684"/>
      <c r="P612" s="7983"/>
      <c r="Q612" s="7983"/>
      <c r="R612" s="7684"/>
      <c r="S612" s="7684"/>
      <c r="T612" s="7649"/>
      <c r="U612" s="7704" t="s">
        <v>1773</v>
      </c>
      <c r="V612" s="7706">
        <v>117</v>
      </c>
      <c r="W612" s="7673" t="s">
        <v>796</v>
      </c>
      <c r="X612" s="7707">
        <v>45725</v>
      </c>
      <c r="Y612" s="8439">
        <v>183.2</v>
      </c>
      <c r="Z612" s="7671" t="s">
        <v>35</v>
      </c>
      <c r="AA612" s="7671">
        <f>(Y612*1000/400)</f>
        <v>458</v>
      </c>
      <c r="AB612" s="7681">
        <v>1047.5</v>
      </c>
      <c r="AC612" s="8711">
        <v>45908</v>
      </c>
      <c r="AD612" s="8704"/>
      <c r="AE612" s="7671"/>
      <c r="AF612" s="7680"/>
      <c r="AG612" s="7680"/>
      <c r="AH612" s="7727"/>
      <c r="AI612" s="7681"/>
      <c r="AJ612" s="7673"/>
      <c r="AK612" s="8264"/>
    </row>
    <row r="613" spans="2:37">
      <c r="B613" s="7684"/>
      <c r="C613" s="7684"/>
      <c r="D613" s="7684"/>
      <c r="E613" s="7684"/>
      <c r="F613" s="7684"/>
      <c r="G613" s="7684"/>
      <c r="H613" s="7684"/>
      <c r="I613" s="7684"/>
      <c r="J613" s="7983"/>
      <c r="K613" s="7684"/>
      <c r="L613" s="8276"/>
      <c r="M613" s="7684"/>
      <c r="N613" s="7684"/>
      <c r="O613" s="7684"/>
      <c r="P613" s="7983"/>
      <c r="Q613" s="7983"/>
      <c r="R613" s="7684"/>
      <c r="S613" s="7684"/>
      <c r="T613" s="7649"/>
      <c r="U613" s="7704" t="s">
        <v>1771</v>
      </c>
      <c r="V613" s="7706">
        <v>120</v>
      </c>
      <c r="W613" s="7673" t="s">
        <v>796</v>
      </c>
      <c r="X613" s="7707">
        <v>45845</v>
      </c>
      <c r="Y613" s="7962">
        <v>120</v>
      </c>
      <c r="Z613" s="7671" t="s">
        <v>35</v>
      </c>
      <c r="AA613" s="7671">
        <f>(Y613*1000/500)</f>
        <v>240</v>
      </c>
      <c r="AB613" s="7681">
        <v>582.4</v>
      </c>
      <c r="AC613" s="8711">
        <v>45908</v>
      </c>
      <c r="AD613" s="8705"/>
      <c r="AE613" s="7743"/>
      <c r="AF613" s="7743"/>
      <c r="AG613" s="7743"/>
      <c r="AH613" s="7743"/>
      <c r="AI613" s="7743"/>
      <c r="AJ613" s="7743"/>
      <c r="AK613" s="7949"/>
    </row>
    <row r="614" spans="2:37" ht="15" thickBot="1">
      <c r="B614" s="7684"/>
      <c r="C614" s="7684"/>
      <c r="D614" s="7684"/>
      <c r="E614" s="7684"/>
      <c r="F614" s="7684"/>
      <c r="G614" s="7684"/>
      <c r="H614" s="7684"/>
      <c r="I614" s="7684"/>
      <c r="J614" s="7983"/>
      <c r="K614" s="7684"/>
      <c r="L614" s="7654"/>
      <c r="M614" s="7684"/>
      <c r="N614" s="7684"/>
      <c r="O614" s="7684"/>
      <c r="P614" s="7983"/>
      <c r="Q614" s="7983"/>
      <c r="R614" s="7684"/>
      <c r="S614" s="7684"/>
      <c r="T614" s="7649"/>
      <c r="U614" s="7965" t="s">
        <v>1773</v>
      </c>
      <c r="V614" s="8712">
        <v>121</v>
      </c>
      <c r="W614" s="7973" t="s">
        <v>796</v>
      </c>
      <c r="X614" s="8713">
        <v>45845</v>
      </c>
      <c r="Y614" s="8714">
        <v>77.599999999999994</v>
      </c>
      <c r="Z614" s="7967" t="s">
        <v>35</v>
      </c>
      <c r="AA614" s="7967">
        <f>(Y614*1000/400)</f>
        <v>194</v>
      </c>
      <c r="AB614" s="7970">
        <v>1047.5</v>
      </c>
      <c r="AC614" s="8715">
        <v>45908</v>
      </c>
      <c r="AD614" s="8705"/>
      <c r="AE614" s="7743"/>
      <c r="AF614" s="7743"/>
      <c r="AG614" s="7743"/>
      <c r="AH614" s="7743"/>
      <c r="AI614" s="7743"/>
      <c r="AJ614" s="7743"/>
      <c r="AK614" s="7949"/>
    </row>
    <row r="615" spans="2:37">
      <c r="B615" s="7684"/>
      <c r="C615" s="7684"/>
      <c r="D615" s="7684"/>
      <c r="E615" s="7684"/>
      <c r="F615" s="7684"/>
      <c r="G615" s="7684"/>
      <c r="H615" s="7684"/>
      <c r="I615" s="7684"/>
      <c r="J615" s="7983"/>
      <c r="K615" s="7684"/>
      <c r="L615" s="7654"/>
      <c r="M615" s="7684"/>
      <c r="N615" s="7684"/>
      <c r="O615" s="7684"/>
      <c r="P615" s="7983"/>
      <c r="Q615" s="7983"/>
      <c r="R615" s="7684"/>
      <c r="S615" s="7684"/>
      <c r="T615" s="7649"/>
      <c r="U615" s="8706"/>
      <c r="V615" s="8707"/>
      <c r="W615" s="8707"/>
      <c r="X615" s="8707"/>
      <c r="Y615" s="8707"/>
      <c r="Z615" s="8707"/>
      <c r="AA615" s="8707"/>
      <c r="AB615" s="8707"/>
      <c r="AC615" s="8707"/>
      <c r="AD615" s="7743"/>
      <c r="AE615" s="7743"/>
      <c r="AF615" s="7743"/>
      <c r="AG615" s="7743"/>
      <c r="AH615" s="7743"/>
      <c r="AI615" s="7743"/>
      <c r="AJ615" s="7743"/>
      <c r="AK615" s="7949"/>
    </row>
    <row r="616" spans="2:37">
      <c r="B616" s="7684"/>
      <c r="C616" s="7684"/>
      <c r="D616" s="7684"/>
      <c r="E616" s="7684"/>
      <c r="F616" s="7684"/>
      <c r="G616" s="7684"/>
      <c r="H616" s="7684"/>
      <c r="I616" s="7684"/>
      <c r="J616" s="7983"/>
      <c r="K616" s="7684"/>
      <c r="L616" s="7654"/>
      <c r="M616" s="7684"/>
      <c r="N616" s="7684"/>
      <c r="O616" s="7684"/>
      <c r="P616" s="7983"/>
      <c r="Q616" s="7983"/>
      <c r="R616" s="7684"/>
      <c r="S616" s="7684"/>
      <c r="T616" s="7649"/>
      <c r="U616" s="8321"/>
      <c r="V616" s="7743"/>
      <c r="W616" s="7743"/>
      <c r="X616" s="7743"/>
      <c r="Y616" s="7743"/>
      <c r="Z616" s="7743"/>
      <c r="AA616" s="7743"/>
      <c r="AB616" s="7743"/>
      <c r="AC616" s="7743"/>
      <c r="AD616" s="7743"/>
      <c r="AE616" s="7743"/>
      <c r="AF616" s="7743"/>
      <c r="AG616" s="7743"/>
      <c r="AH616" s="7743"/>
      <c r="AI616" s="7743"/>
      <c r="AJ616" s="7743"/>
      <c r="AK616" s="7949"/>
    </row>
    <row r="617" spans="2:37">
      <c r="B617" s="7684"/>
      <c r="C617" s="7684"/>
      <c r="D617" s="7684"/>
      <c r="E617" s="7684"/>
      <c r="F617" s="7684"/>
      <c r="G617" s="7684"/>
      <c r="H617" s="7684"/>
      <c r="I617" s="7684"/>
      <c r="J617" s="7983"/>
      <c r="K617" s="7684"/>
      <c r="L617" s="7654"/>
      <c r="M617" s="7684"/>
      <c r="N617" s="7684"/>
      <c r="O617" s="7684"/>
      <c r="P617" s="7983"/>
      <c r="Q617" s="7983"/>
      <c r="R617" s="7684"/>
      <c r="S617" s="7684"/>
      <c r="T617" s="7649"/>
      <c r="U617" s="8321"/>
      <c r="V617" s="7743"/>
      <c r="W617" s="7743"/>
      <c r="X617" s="7743"/>
      <c r="Y617" s="7743"/>
      <c r="Z617" s="7743"/>
      <c r="AA617" s="7743"/>
      <c r="AB617" s="7743"/>
      <c r="AC617" s="7743"/>
      <c r="AD617" s="7743"/>
      <c r="AE617" s="7743"/>
      <c r="AF617" s="7743"/>
      <c r="AG617" s="7743"/>
      <c r="AH617" s="7743"/>
      <c r="AI617" s="7743"/>
      <c r="AJ617" s="7743"/>
      <c r="AK617" s="7949"/>
    </row>
    <row r="618" spans="2:37">
      <c r="B618" s="7684"/>
      <c r="C618" s="7684"/>
      <c r="D618" s="7684"/>
      <c r="E618" s="7684"/>
      <c r="F618" s="7684"/>
      <c r="G618" s="7684"/>
      <c r="H618" s="7684"/>
      <c r="I618" s="7684"/>
      <c r="J618" s="7684"/>
      <c r="K618" s="7684"/>
      <c r="L618" s="7654"/>
      <c r="M618" s="7684"/>
      <c r="N618" s="7684"/>
      <c r="O618" s="7684"/>
      <c r="P618" s="7983"/>
      <c r="Q618" s="7983"/>
      <c r="R618" s="7684"/>
      <c r="S618" s="7649"/>
      <c r="T618" s="7649"/>
      <c r="U618" s="8321"/>
      <c r="V618" s="7743"/>
      <c r="W618" s="7743"/>
      <c r="X618" s="7743"/>
      <c r="Y618" s="7743"/>
      <c r="Z618" s="7743"/>
      <c r="AA618" s="7743"/>
      <c r="AB618" s="7743"/>
      <c r="AC618" s="7743"/>
      <c r="AD618" s="7743"/>
      <c r="AE618" s="7743"/>
      <c r="AF618" s="7743"/>
      <c r="AG618" s="7743"/>
      <c r="AH618" s="7743"/>
      <c r="AI618" s="7743"/>
      <c r="AJ618" s="7743"/>
      <c r="AK618" s="7949"/>
    </row>
    <row r="619" spans="2:37">
      <c r="B619" s="7649"/>
      <c r="C619" s="7649"/>
      <c r="D619" s="7649"/>
      <c r="E619" s="7649"/>
      <c r="F619" s="7649"/>
      <c r="G619" s="7649"/>
      <c r="H619" s="7649"/>
      <c r="I619" s="7649"/>
      <c r="J619" s="7649"/>
      <c r="K619" s="7649"/>
      <c r="L619" s="7649"/>
      <c r="M619" s="7649"/>
      <c r="N619" s="7649"/>
      <c r="O619" s="7649"/>
      <c r="P619" s="7649"/>
      <c r="Q619" s="7649"/>
      <c r="R619" s="7649"/>
      <c r="S619" s="7650"/>
      <c r="T619" s="7649"/>
      <c r="U619" s="8321"/>
      <c r="V619" s="7743"/>
      <c r="W619" s="7743"/>
      <c r="X619" s="7743"/>
      <c r="Y619" s="7743"/>
      <c r="Z619" s="7743"/>
      <c r="AA619" s="7743"/>
      <c r="AB619" s="7743"/>
      <c r="AC619" s="7743"/>
      <c r="AD619" s="7743"/>
      <c r="AE619" s="7743"/>
      <c r="AF619" s="7743"/>
      <c r="AG619" s="7743"/>
      <c r="AH619" s="7743"/>
      <c r="AI619" s="7743"/>
      <c r="AJ619" s="7743"/>
      <c r="AK619" s="7949"/>
    </row>
    <row r="620" spans="2:37" ht="15" thickBot="1">
      <c r="B620" s="7653"/>
      <c r="C620" s="7653"/>
      <c r="D620" s="7650"/>
      <c r="E620" s="7650"/>
      <c r="F620" s="7650"/>
      <c r="G620" s="7650"/>
      <c r="H620" s="7650"/>
      <c r="I620" s="7650"/>
      <c r="J620" s="7650"/>
      <c r="K620" s="7650"/>
      <c r="L620" s="7650"/>
      <c r="M620" s="7650"/>
      <c r="N620" s="7650"/>
      <c r="O620" s="7650"/>
      <c r="P620" s="7650"/>
      <c r="Q620" s="7650"/>
      <c r="R620" s="7650"/>
      <c r="S620" s="7839"/>
      <c r="T620" s="7649"/>
      <c r="U620" s="8325"/>
      <c r="V620" s="7777"/>
      <c r="W620" s="7777"/>
      <c r="X620" s="7777"/>
      <c r="Y620" s="7777"/>
      <c r="Z620" s="7777"/>
      <c r="AA620" s="7777"/>
      <c r="AB620" s="7777"/>
      <c r="AC620" s="7777"/>
      <c r="AD620" s="7777"/>
      <c r="AE620" s="7777"/>
      <c r="AF620" s="7777"/>
      <c r="AG620" s="7777"/>
      <c r="AH620" s="7777"/>
      <c r="AI620" s="7777"/>
      <c r="AJ620" s="7777"/>
      <c r="AK620" s="8006"/>
    </row>
    <row r="621" spans="2:37">
      <c r="B621" s="7839"/>
      <c r="C621" s="7839"/>
      <c r="D621" s="7839"/>
      <c r="E621" s="7839"/>
      <c r="F621" s="7839"/>
      <c r="G621" s="7839"/>
      <c r="H621" s="7839"/>
      <c r="I621" s="7839"/>
      <c r="J621" s="7839"/>
      <c r="K621" s="7839"/>
      <c r="L621" s="7839"/>
      <c r="M621" s="7839"/>
      <c r="N621" s="7839"/>
      <c r="O621" s="7839"/>
      <c r="P621" s="7839"/>
      <c r="Q621" s="7839"/>
      <c r="R621" s="7839"/>
      <c r="S621" s="7839"/>
      <c r="T621" s="7649"/>
      <c r="U621" s="8385"/>
      <c r="V621" s="7988"/>
      <c r="W621" s="7988"/>
      <c r="X621" s="7988"/>
      <c r="Y621" s="7988"/>
      <c r="Z621" s="7988"/>
      <c r="AA621" s="7988"/>
      <c r="AB621" s="7988"/>
      <c r="AC621" s="7649"/>
      <c r="AD621" s="7988"/>
      <c r="AE621" s="7988"/>
      <c r="AF621" s="8386"/>
      <c r="AG621" s="8386"/>
      <c r="AH621" s="7988"/>
      <c r="AI621" s="7988"/>
      <c r="AJ621" s="7649"/>
      <c r="AK621" s="8387"/>
    </row>
    <row r="622" spans="2:37">
      <c r="B622" s="7839"/>
      <c r="C622" s="7839"/>
      <c r="D622" s="7839"/>
      <c r="E622" s="7839"/>
      <c r="F622" s="7839"/>
      <c r="G622" s="7839"/>
      <c r="H622" s="7839"/>
      <c r="I622" s="7839"/>
      <c r="J622" s="7839"/>
      <c r="K622" s="7839"/>
      <c r="L622" s="7839"/>
      <c r="M622" s="7839"/>
      <c r="N622" s="7839"/>
      <c r="O622" s="7839"/>
      <c r="P622" s="7839"/>
      <c r="Q622" s="7839"/>
      <c r="R622" s="7839"/>
      <c r="S622" s="7839"/>
      <c r="T622" s="7649"/>
      <c r="U622" s="8385"/>
      <c r="V622" s="7988"/>
      <c r="W622" s="7988"/>
      <c r="X622" s="7988"/>
      <c r="Y622" s="7988"/>
      <c r="Z622" s="7988"/>
      <c r="AA622" s="7988"/>
      <c r="AB622" s="7988"/>
      <c r="AC622" s="7649"/>
      <c r="AD622" s="7988"/>
      <c r="AE622" s="7988"/>
      <c r="AF622" s="8386"/>
      <c r="AG622" s="8386"/>
      <c r="AH622" s="7988"/>
      <c r="AI622" s="7988"/>
      <c r="AJ622" s="7649"/>
      <c r="AK622" s="8387"/>
    </row>
    <row r="623" spans="2:37" ht="24" thickBot="1">
      <c r="B623" s="7839"/>
      <c r="C623" s="7839"/>
      <c r="D623" s="7839"/>
      <c r="E623" s="7839"/>
      <c r="F623" s="7839"/>
      <c r="G623" s="7839"/>
      <c r="H623" s="7839"/>
      <c r="I623" s="7839"/>
      <c r="J623" s="7839"/>
      <c r="K623" s="7839"/>
      <c r="L623" s="7839"/>
      <c r="M623" s="7839"/>
      <c r="N623" s="7839"/>
      <c r="O623" s="7839"/>
      <c r="P623" s="7839"/>
      <c r="Q623" s="7839"/>
      <c r="R623" s="7839"/>
      <c r="S623" s="7839"/>
      <c r="T623" s="7649"/>
      <c r="U623" s="8388" t="s">
        <v>1453</v>
      </c>
      <c r="V623" s="8290"/>
      <c r="W623" s="8291" t="s">
        <v>1454</v>
      </c>
      <c r="X623" s="8291"/>
      <c r="Y623" s="8292"/>
      <c r="Z623" s="8291"/>
      <c r="AA623" s="8291"/>
      <c r="AB623" s="8291"/>
      <c r="AC623" s="8291"/>
      <c r="AD623" s="8291"/>
      <c r="AE623" s="8291"/>
      <c r="AF623" s="8291"/>
      <c r="AG623" s="8293"/>
      <c r="AH623" s="8294"/>
      <c r="AI623" s="8294"/>
      <c r="AJ623" s="8291"/>
      <c r="AK623" s="8387"/>
    </row>
    <row r="624" spans="2:37">
      <c r="B624" s="7852"/>
      <c r="C624" s="7852"/>
      <c r="D624" s="7852"/>
      <c r="E624" s="7852"/>
      <c r="F624" s="8058"/>
      <c r="G624" s="8272"/>
      <c r="H624" s="7855"/>
      <c r="I624" s="7855"/>
      <c r="J624" s="8237"/>
      <c r="K624" s="7857"/>
      <c r="L624" s="7858"/>
      <c r="M624" s="7852"/>
      <c r="N624" s="7861"/>
      <c r="O624" s="7861"/>
      <c r="P624" s="8237"/>
      <c r="Q624" s="8237"/>
      <c r="R624" s="7982"/>
      <c r="S624" s="7839"/>
      <c r="T624" s="7649"/>
      <c r="U624" s="7656"/>
      <c r="V624" s="7661"/>
      <c r="W624" s="7662" t="s">
        <v>14</v>
      </c>
      <c r="X624" s="7662" t="s">
        <v>12</v>
      </c>
      <c r="Y624" s="7662"/>
      <c r="Z624" s="7662"/>
      <c r="AA624" s="7662"/>
      <c r="AB624" s="7662" t="s">
        <v>15</v>
      </c>
      <c r="AC624" s="7662" t="s">
        <v>12</v>
      </c>
      <c r="AD624" s="7662" t="s">
        <v>12</v>
      </c>
      <c r="AE624" s="7662"/>
      <c r="AF624" s="7662"/>
      <c r="AG624" s="7662"/>
      <c r="AH624" s="7662"/>
      <c r="AI624" s="7662" t="s">
        <v>0</v>
      </c>
      <c r="AJ624" s="7663"/>
      <c r="AK624" s="7664"/>
    </row>
    <row r="625" spans="2:37">
      <c r="B625" s="7852"/>
      <c r="C625" s="7852"/>
      <c r="D625" s="7852"/>
      <c r="E625" s="7852"/>
      <c r="F625" s="8058"/>
      <c r="G625" s="8272"/>
      <c r="H625" s="7855"/>
      <c r="I625" s="7855"/>
      <c r="J625" s="8237"/>
      <c r="K625" s="7857"/>
      <c r="L625" s="7858"/>
      <c r="M625" s="7852"/>
      <c r="N625" s="7861"/>
      <c r="O625" s="7861"/>
      <c r="P625" s="8237"/>
      <c r="Q625" s="8237"/>
      <c r="R625" s="7982"/>
      <c r="S625" s="7684"/>
      <c r="T625" s="7649"/>
      <c r="U625" s="7660" t="s">
        <v>4</v>
      </c>
      <c r="V625" s="7666" t="s">
        <v>18</v>
      </c>
      <c r="W625" s="7667" t="s">
        <v>19</v>
      </c>
      <c r="X625" s="7667" t="s">
        <v>19</v>
      </c>
      <c r="Y625" s="7667" t="s">
        <v>20</v>
      </c>
      <c r="Z625" s="7667" t="s">
        <v>21</v>
      </c>
      <c r="AA625" s="7667" t="s">
        <v>1559</v>
      </c>
      <c r="AB625" s="7667" t="s">
        <v>22</v>
      </c>
      <c r="AC625" s="7667" t="s">
        <v>23</v>
      </c>
      <c r="AD625" s="7667" t="s">
        <v>23</v>
      </c>
      <c r="AE625" s="7667" t="s">
        <v>24</v>
      </c>
      <c r="AF625" s="7667" t="s">
        <v>20</v>
      </c>
      <c r="AG625" s="7667" t="s">
        <v>25</v>
      </c>
      <c r="AH625" s="7667" t="s">
        <v>0</v>
      </c>
      <c r="AI625" s="7667" t="s">
        <v>1363</v>
      </c>
      <c r="AJ625" s="7668" t="s">
        <v>1388</v>
      </c>
      <c r="AK625" s="7669" t="s">
        <v>26</v>
      </c>
    </row>
    <row r="626" spans="2:37" ht="15" thickBot="1">
      <c r="B626" s="7852"/>
      <c r="C626" s="7852"/>
      <c r="D626" s="7855"/>
      <c r="E626" s="7852"/>
      <c r="F626" s="8058"/>
      <c r="G626" s="7981"/>
      <c r="H626" s="7855"/>
      <c r="I626" s="7855"/>
      <c r="J626" s="7860"/>
      <c r="K626" s="7857"/>
      <c r="L626" s="7858"/>
      <c r="M626" s="7852"/>
      <c r="N626" s="7859"/>
      <c r="O626" s="7859"/>
      <c r="P626" s="7860"/>
      <c r="Q626" s="7860"/>
      <c r="R626" s="7982"/>
      <c r="S626" s="7684"/>
      <c r="T626" s="7649"/>
      <c r="U626" s="7665"/>
      <c r="V626" s="7685"/>
      <c r="W626" s="7686" t="s">
        <v>3</v>
      </c>
      <c r="X626" s="7686" t="s">
        <v>18</v>
      </c>
      <c r="Y626" s="7686"/>
      <c r="Z626" s="7686"/>
      <c r="AA626" s="7686"/>
      <c r="AB626" s="7686" t="s">
        <v>21</v>
      </c>
      <c r="AC626" s="7686" t="s">
        <v>27</v>
      </c>
      <c r="AD626" s="7686" t="s">
        <v>28</v>
      </c>
      <c r="AE626" s="7686"/>
      <c r="AF626" s="7686"/>
      <c r="AG626" s="7686"/>
      <c r="AH626" s="7686"/>
      <c r="AI626" s="7686" t="s">
        <v>11</v>
      </c>
      <c r="AJ626" s="7687"/>
      <c r="AK626" s="7688"/>
    </row>
    <row r="627" spans="2:37">
      <c r="B627" s="7852"/>
      <c r="C627" s="7852"/>
      <c r="D627" s="7852"/>
      <c r="E627" s="7852"/>
      <c r="F627" s="8058"/>
      <c r="G627" s="8272"/>
      <c r="H627" s="7855"/>
      <c r="I627" s="7855"/>
      <c r="J627" s="8237"/>
      <c r="K627" s="7857"/>
      <c r="L627" s="7858"/>
      <c r="M627" s="7852"/>
      <c r="N627" s="7861"/>
      <c r="O627" s="7861"/>
      <c r="P627" s="8237"/>
      <c r="Q627" s="8237"/>
      <c r="R627" s="7982"/>
      <c r="S627" s="7684"/>
      <c r="T627" s="7649"/>
      <c r="U627" s="7992" t="s">
        <v>1594</v>
      </c>
      <c r="V627" s="7993">
        <v>1</v>
      </c>
      <c r="W627" s="7803" t="s">
        <v>36</v>
      </c>
      <c r="X627" s="7804">
        <v>45448</v>
      </c>
      <c r="Y627" s="7994">
        <v>10</v>
      </c>
      <c r="Z627" s="7806" t="s">
        <v>35</v>
      </c>
      <c r="AA627" s="7896">
        <v>10</v>
      </c>
      <c r="AB627" s="7916">
        <v>191</v>
      </c>
      <c r="AC627" s="7808">
        <v>45453</v>
      </c>
      <c r="AD627" s="7809">
        <v>45454</v>
      </c>
      <c r="AE627" s="7806">
        <v>22742</v>
      </c>
      <c r="AF627" s="7896">
        <v>10000</v>
      </c>
      <c r="AG627" s="7896">
        <f>(AF627-Y627*1000)</f>
        <v>0</v>
      </c>
      <c r="AH627" s="7916">
        <f>(AF627*AB627/1000)</f>
        <v>1910</v>
      </c>
      <c r="AI627" s="7916">
        <f>(AH627*0.05)</f>
        <v>95.5</v>
      </c>
      <c r="AJ627" s="8022">
        <v>5</v>
      </c>
      <c r="AK627" s="8262"/>
    </row>
    <row r="628" spans="2:37">
      <c r="B628" s="7852"/>
      <c r="C628" s="7855"/>
      <c r="D628" s="7855"/>
      <c r="E628" s="7855"/>
      <c r="F628" s="8058"/>
      <c r="G628" s="7981"/>
      <c r="H628" s="7855"/>
      <c r="I628" s="7855"/>
      <c r="J628" s="7860"/>
      <c r="K628" s="7857"/>
      <c r="L628" s="7858"/>
      <c r="M628" s="7852"/>
      <c r="N628" s="7859"/>
      <c r="O628" s="7859"/>
      <c r="P628" s="7860"/>
      <c r="Q628" s="7860"/>
      <c r="R628" s="7982"/>
      <c r="S628" s="7983"/>
      <c r="T628" s="7649"/>
      <c r="U628" s="7996" t="s">
        <v>1594</v>
      </c>
      <c r="V628" s="7779">
        <v>2</v>
      </c>
      <c r="W628" s="7714" t="s">
        <v>796</v>
      </c>
      <c r="X628" s="7715">
        <v>45510</v>
      </c>
      <c r="Y628" s="7862">
        <v>20</v>
      </c>
      <c r="Z628" s="7717" t="s">
        <v>35</v>
      </c>
      <c r="AA628" s="7721">
        <v>20</v>
      </c>
      <c r="AB628" s="7722">
        <v>191</v>
      </c>
      <c r="AC628" s="7719">
        <v>45518</v>
      </c>
      <c r="AD628" s="7763">
        <v>45525</v>
      </c>
      <c r="AE628" s="7717">
        <v>23139</v>
      </c>
      <c r="AF628" s="7721">
        <v>20000</v>
      </c>
      <c r="AG628" s="7721">
        <f>(AF628-Y628*1000)</f>
        <v>0</v>
      </c>
      <c r="AH628" s="7722">
        <f>(AF628*AB628/1000)</f>
        <v>3820</v>
      </c>
      <c r="AI628" s="7722">
        <f>(AH628*0.05)</f>
        <v>191</v>
      </c>
      <c r="AJ628" s="7863">
        <v>5</v>
      </c>
      <c r="AK628" s="8264"/>
    </row>
    <row r="629" spans="2:37">
      <c r="B629" s="7852"/>
      <c r="C629" s="7855"/>
      <c r="D629" s="7855"/>
      <c r="E629" s="7855"/>
      <c r="F629" s="8058"/>
      <c r="G629" s="7981"/>
      <c r="H629" s="7855"/>
      <c r="I629" s="7855"/>
      <c r="J629" s="7860"/>
      <c r="K629" s="7857"/>
      <c r="L629" s="7858"/>
      <c r="M629" s="7852"/>
      <c r="N629" s="7859"/>
      <c r="O629" s="7859"/>
      <c r="P629" s="7860"/>
      <c r="Q629" s="7860"/>
      <c r="R629" s="7982"/>
      <c r="S629" s="7684"/>
      <c r="T629" s="7649"/>
      <c r="U629" s="7996" t="s">
        <v>1636</v>
      </c>
      <c r="V629" s="7759">
        <v>3</v>
      </c>
      <c r="W629" s="7736" t="s">
        <v>796</v>
      </c>
      <c r="X629" s="7745">
        <v>45510</v>
      </c>
      <c r="Y629" s="8037">
        <v>20</v>
      </c>
      <c r="Z629" s="7761" t="s">
        <v>35</v>
      </c>
      <c r="AA629" s="7878">
        <v>20</v>
      </c>
      <c r="AB629" s="7762">
        <v>175</v>
      </c>
      <c r="AC629" s="7719">
        <v>45518</v>
      </c>
      <c r="AD629" s="7763">
        <v>45525</v>
      </c>
      <c r="AE629" s="7761">
        <v>23139</v>
      </c>
      <c r="AF629" s="7878">
        <v>20000</v>
      </c>
      <c r="AG629" s="7878">
        <f>(AF629-Y629*1000)</f>
        <v>0</v>
      </c>
      <c r="AH629" s="7762">
        <f>(AF629*AB629/1000)</f>
        <v>3500</v>
      </c>
      <c r="AI629" s="7762">
        <f>(AH629*0.05)</f>
        <v>175</v>
      </c>
      <c r="AJ629" s="8021">
        <v>5</v>
      </c>
      <c r="AK629" s="8264"/>
    </row>
    <row r="630" spans="2:37">
      <c r="B630" s="7684"/>
      <c r="C630" s="7684"/>
      <c r="D630" s="7684"/>
      <c r="E630" s="7684"/>
      <c r="F630" s="7684"/>
      <c r="G630" s="7684"/>
      <c r="H630" s="7684"/>
      <c r="I630" s="7684"/>
      <c r="J630" s="7983"/>
      <c r="K630" s="7684"/>
      <c r="L630" s="7654"/>
      <c r="M630" s="7684"/>
      <c r="N630" s="7684"/>
      <c r="O630" s="7684"/>
      <c r="P630" s="7983"/>
      <c r="Q630" s="7983"/>
      <c r="R630" s="7684"/>
      <c r="S630" s="7684"/>
      <c r="T630" s="7649"/>
      <c r="U630" s="8002"/>
      <c r="V630" s="7672"/>
      <c r="W630" s="7952"/>
      <c r="X630" s="7953"/>
      <c r="Y630" s="8084"/>
      <c r="Z630" s="7676"/>
      <c r="AA630" s="7956"/>
      <c r="AB630" s="7677"/>
      <c r="AC630" s="7678"/>
      <c r="AD630" s="7679"/>
      <c r="AE630" s="7676"/>
      <c r="AF630" s="7956"/>
      <c r="AG630" s="7956"/>
      <c r="AH630" s="7677"/>
      <c r="AI630" s="7677"/>
      <c r="AJ630" s="8086"/>
      <c r="AK630" s="8295"/>
    </row>
    <row r="631" spans="2:37">
      <c r="B631" s="7684"/>
      <c r="C631" s="7684"/>
      <c r="D631" s="7684"/>
      <c r="E631" s="7684"/>
      <c r="F631" s="7684"/>
      <c r="G631" s="7684"/>
      <c r="H631" s="7684"/>
      <c r="I631" s="7684"/>
      <c r="J631" s="7983"/>
      <c r="K631" s="7684"/>
      <c r="L631" s="7654"/>
      <c r="M631" s="7684"/>
      <c r="N631" s="7684"/>
      <c r="O631" s="7684"/>
      <c r="P631" s="7983"/>
      <c r="Q631" s="7983"/>
      <c r="R631" s="7684"/>
      <c r="S631" s="7684"/>
      <c r="T631" s="7649"/>
      <c r="U631" s="8083"/>
      <c r="V631" s="7672"/>
      <c r="W631" s="7952"/>
      <c r="X631" s="7953"/>
      <c r="Y631" s="8084"/>
      <c r="Z631" s="7676"/>
      <c r="AA631" s="7956"/>
      <c r="AB631" s="7677"/>
      <c r="AC631" s="7955"/>
      <c r="AD631" s="7958"/>
      <c r="AE631" s="7676"/>
      <c r="AF631" s="7956"/>
      <c r="AG631" s="7956"/>
      <c r="AH631" s="7677"/>
      <c r="AI631" s="7677"/>
      <c r="AJ631" s="8086"/>
      <c r="AK631" s="8296"/>
    </row>
    <row r="632" spans="2:37">
      <c r="B632" s="7684"/>
      <c r="C632" s="7684"/>
      <c r="D632" s="7684"/>
      <c r="E632" s="7684"/>
      <c r="F632" s="7684"/>
      <c r="G632" s="7684"/>
      <c r="H632" s="7684"/>
      <c r="I632" s="7684"/>
      <c r="J632" s="7983"/>
      <c r="K632" s="7684"/>
      <c r="L632" s="8276"/>
      <c r="M632" s="7684"/>
      <c r="N632" s="7684"/>
      <c r="O632" s="7684"/>
      <c r="P632" s="7983"/>
      <c r="Q632" s="7983"/>
      <c r="R632" s="7684"/>
      <c r="S632" s="7684"/>
      <c r="T632" s="7649"/>
      <c r="U632" s="7712"/>
      <c r="V632" s="7713"/>
      <c r="W632" s="7714"/>
      <c r="X632" s="7715"/>
      <c r="Y632" s="7728"/>
      <c r="Z632" s="7717"/>
      <c r="AA632" s="7717"/>
      <c r="AB632" s="7718"/>
      <c r="AC632" s="7719"/>
      <c r="AD632" s="7720"/>
      <c r="AE632" s="7717"/>
      <c r="AF632" s="7721"/>
      <c r="AG632" s="7717"/>
      <c r="AH632" s="7722"/>
      <c r="AI632" s="7722"/>
      <c r="AJ632" s="7723"/>
      <c r="AK632" s="8284"/>
    </row>
    <row r="633" spans="2:37" ht="15" thickBot="1">
      <c r="B633" s="7684"/>
      <c r="C633" s="7684"/>
      <c r="D633" s="7684"/>
      <c r="E633" s="7684"/>
      <c r="F633" s="7684"/>
      <c r="G633" s="7684"/>
      <c r="H633" s="7684"/>
      <c r="I633" s="7684"/>
      <c r="J633" s="7983"/>
      <c r="K633" s="7684"/>
      <c r="L633" s="7654"/>
      <c r="M633" s="7684"/>
      <c r="N633" s="7684"/>
      <c r="O633" s="7684"/>
      <c r="P633" s="7983"/>
      <c r="Q633" s="7983"/>
      <c r="R633" s="7684"/>
      <c r="S633" s="7684"/>
      <c r="T633" s="7649"/>
      <c r="U633" s="8288"/>
      <c r="V633" s="8004"/>
      <c r="W633" s="8004"/>
      <c r="X633" s="8004"/>
      <c r="Y633" s="8004"/>
      <c r="Z633" s="8004"/>
      <c r="AA633" s="8004"/>
      <c r="AB633" s="8004"/>
      <c r="AC633" s="7777"/>
      <c r="AD633" s="8004"/>
      <c r="AE633" s="8004"/>
      <c r="AF633" s="8173"/>
      <c r="AG633" s="8173"/>
      <c r="AH633" s="8004"/>
      <c r="AI633" s="8004"/>
      <c r="AJ633" s="7777"/>
      <c r="AK633" s="8289"/>
    </row>
    <row r="634" spans="2:37">
      <c r="B634" s="7684"/>
      <c r="C634" s="7684"/>
      <c r="D634" s="7684"/>
      <c r="E634" s="7684"/>
      <c r="F634" s="7684"/>
      <c r="G634" s="7684"/>
      <c r="H634" s="7684"/>
      <c r="I634" s="7684"/>
      <c r="J634" s="7983"/>
      <c r="K634" s="7684"/>
      <c r="L634" s="7654"/>
      <c r="M634" s="7684"/>
      <c r="N634" s="7684"/>
      <c r="O634" s="7684"/>
      <c r="P634" s="7983"/>
      <c r="Q634" s="7983"/>
      <c r="R634" s="7684"/>
      <c r="S634" s="7684"/>
      <c r="T634" s="7649"/>
      <c r="U634" s="8385"/>
      <c r="V634" s="7988"/>
      <c r="W634" s="7988"/>
      <c r="X634" s="7988"/>
      <c r="Y634" s="7988"/>
      <c r="Z634" s="7988"/>
      <c r="AA634" s="7988"/>
      <c r="AB634" s="7988"/>
      <c r="AC634" s="7649"/>
      <c r="AD634" s="7988"/>
      <c r="AE634" s="7988"/>
      <c r="AF634" s="8386"/>
      <c r="AG634" s="8386"/>
      <c r="AH634" s="7988"/>
      <c r="AI634" s="7988"/>
      <c r="AJ634" s="7649"/>
      <c r="AK634" s="8387"/>
    </row>
    <row r="635" spans="2:37">
      <c r="B635" s="7684"/>
      <c r="C635" s="7684"/>
      <c r="D635" s="7684"/>
      <c r="E635" s="7684"/>
      <c r="F635" s="7684"/>
      <c r="G635" s="7684"/>
      <c r="H635" s="7684"/>
      <c r="I635" s="7684"/>
      <c r="J635" s="7983"/>
      <c r="K635" s="7684"/>
      <c r="L635" s="7654"/>
      <c r="M635" s="7684"/>
      <c r="N635" s="7684"/>
      <c r="O635" s="7684"/>
      <c r="P635" s="7983"/>
      <c r="Q635" s="7983"/>
      <c r="R635" s="7684"/>
      <c r="S635" s="7684"/>
      <c r="T635" s="7649"/>
      <c r="U635" s="8385"/>
      <c r="V635" s="7988"/>
      <c r="W635" s="7988"/>
      <c r="X635" s="7988"/>
      <c r="Y635" s="7988"/>
      <c r="Z635" s="7988"/>
      <c r="AA635" s="7988"/>
      <c r="AB635" s="7988"/>
      <c r="AC635" s="7649"/>
      <c r="AD635" s="7988"/>
      <c r="AE635" s="7988"/>
      <c r="AF635" s="8386"/>
      <c r="AG635" s="8386"/>
      <c r="AH635" s="7988"/>
      <c r="AI635" s="7988"/>
      <c r="AJ635" s="7649"/>
      <c r="AK635" s="8387"/>
    </row>
    <row r="636" spans="2:37" ht="24" thickBot="1">
      <c r="B636" s="7684"/>
      <c r="C636" s="7684"/>
      <c r="D636" s="7684"/>
      <c r="E636" s="7684"/>
      <c r="F636" s="7684"/>
      <c r="G636" s="7684"/>
      <c r="H636" s="7684"/>
      <c r="I636" s="7684"/>
      <c r="J636" s="7983"/>
      <c r="K636" s="7684"/>
      <c r="L636" s="7654"/>
      <c r="M636" s="7684"/>
      <c r="N636" s="7684"/>
      <c r="O636" s="7684"/>
      <c r="P636" s="7983"/>
      <c r="Q636" s="7983"/>
      <c r="R636" s="7684"/>
      <c r="S636" s="7684"/>
      <c r="T636" s="7649"/>
      <c r="U636" s="8388"/>
      <c r="V636" s="8290"/>
      <c r="W636" s="8291"/>
      <c r="X636" s="8291"/>
      <c r="Y636" s="8292"/>
      <c r="Z636" s="8291"/>
      <c r="AA636" s="8291"/>
      <c r="AB636" s="8291"/>
      <c r="AC636" s="8291"/>
      <c r="AD636" s="8294"/>
      <c r="AE636" s="8294"/>
      <c r="AF636" s="8293"/>
      <c r="AG636" s="8293"/>
      <c r="AH636" s="8294"/>
      <c r="AI636" s="8294"/>
      <c r="AJ636" s="8291"/>
      <c r="AK636" s="8389"/>
    </row>
    <row r="637" spans="2:37">
      <c r="B637" s="7684"/>
      <c r="C637" s="7684"/>
      <c r="D637" s="7684"/>
      <c r="E637" s="7684"/>
      <c r="F637" s="7684"/>
      <c r="G637" s="7684"/>
      <c r="H637" s="7684"/>
      <c r="I637" s="7684"/>
      <c r="J637" s="7684"/>
      <c r="K637" s="7684"/>
      <c r="L637" s="7654"/>
      <c r="M637" s="7684"/>
      <c r="N637" s="7684"/>
      <c r="O637" s="7684"/>
      <c r="P637" s="7983"/>
      <c r="Q637" s="7983"/>
      <c r="R637" s="7684"/>
      <c r="S637" s="7649"/>
      <c r="T637" s="7649"/>
      <c r="U637" s="7801"/>
      <c r="V637" s="7912"/>
      <c r="W637" s="7803"/>
      <c r="X637" s="7939"/>
      <c r="Y637" s="7924"/>
      <c r="Z637" s="7806"/>
      <c r="AA637" s="7806"/>
      <c r="AB637" s="7914"/>
      <c r="AC637" s="7808"/>
      <c r="AD637" s="7809"/>
      <c r="AE637" s="7806"/>
      <c r="AF637" s="7896"/>
      <c r="AG637" s="7806"/>
      <c r="AH637" s="7916"/>
      <c r="AI637" s="7916"/>
      <c r="AJ637" s="7812"/>
      <c r="AK637" s="8262"/>
    </row>
    <row r="638" spans="2:37">
      <c r="B638" s="7649"/>
      <c r="C638" s="7649"/>
      <c r="D638" s="7649"/>
      <c r="E638" s="7649"/>
      <c r="F638" s="7649"/>
      <c r="G638" s="7649"/>
      <c r="H638" s="7649"/>
      <c r="I638" s="7649"/>
      <c r="J638" s="7649"/>
      <c r="K638" s="7649"/>
      <c r="L638" s="7649"/>
      <c r="M638" s="7649"/>
      <c r="N638" s="7649"/>
      <c r="O638" s="7649"/>
      <c r="P638" s="7649"/>
      <c r="Q638" s="7649"/>
      <c r="R638" s="7649"/>
      <c r="S638" s="7650"/>
      <c r="T638" s="7649"/>
      <c r="U638" s="7704"/>
      <c r="V638" s="8212"/>
      <c r="W638" s="8198"/>
      <c r="X638" s="7883"/>
      <c r="Y638" s="8250"/>
      <c r="Z638" s="7882"/>
      <c r="AA638" s="7882"/>
      <c r="AB638" s="8297"/>
      <c r="AC638" s="7884"/>
      <c r="AD638" s="8298"/>
      <c r="AE638" s="7882"/>
      <c r="AF638" s="8299"/>
      <c r="AG638" s="7671"/>
      <c r="AH638" s="7681"/>
      <c r="AI638" s="7681"/>
      <c r="AJ638" s="8053"/>
      <c r="AK638" s="8296"/>
    </row>
    <row r="639" spans="2:37">
      <c r="B639" s="7653"/>
      <c r="C639" s="7653"/>
      <c r="D639" s="7650"/>
      <c r="E639" s="7650"/>
      <c r="F639" s="7650"/>
      <c r="G639" s="7650"/>
      <c r="H639" s="7650"/>
      <c r="I639" s="7650"/>
      <c r="J639" s="7650"/>
      <c r="K639" s="7650"/>
      <c r="L639" s="7650"/>
      <c r="M639" s="7650"/>
      <c r="N639" s="7650"/>
      <c r="O639" s="7650"/>
      <c r="P639" s="7650"/>
      <c r="Q639" s="7650"/>
      <c r="R639" s="7650"/>
      <c r="S639" s="7839"/>
      <c r="T639" s="7649"/>
      <c r="U639" s="7712"/>
      <c r="V639" s="7713"/>
      <c r="W639" s="7714"/>
      <c r="X639" s="7715"/>
      <c r="Y639" s="7728"/>
      <c r="Z639" s="7717"/>
      <c r="AA639" s="7717"/>
      <c r="AB639" s="7718"/>
      <c r="AC639" s="7719"/>
      <c r="AD639" s="7720"/>
      <c r="AE639" s="7717"/>
      <c r="AF639" s="7721"/>
      <c r="AG639" s="7717"/>
      <c r="AH639" s="7722"/>
      <c r="AI639" s="7722"/>
      <c r="AJ639" s="7723"/>
      <c r="AK639" s="8284"/>
    </row>
    <row r="640" spans="2:37" ht="15" thickBot="1">
      <c r="B640" s="7839"/>
      <c r="C640" s="7839"/>
      <c r="D640" s="7839"/>
      <c r="E640" s="7839"/>
      <c r="F640" s="7839"/>
      <c r="G640" s="7839"/>
      <c r="H640" s="7839"/>
      <c r="I640" s="7839"/>
      <c r="J640" s="7839"/>
      <c r="K640" s="7839"/>
      <c r="L640" s="7839"/>
      <c r="M640" s="7839"/>
      <c r="N640" s="7839"/>
      <c r="O640" s="7839"/>
      <c r="P640" s="7839"/>
      <c r="Q640" s="7839"/>
      <c r="R640" s="7839"/>
      <c r="S640" s="7839"/>
      <c r="T640" s="7649"/>
      <c r="U640" s="8288"/>
      <c r="V640" s="8004"/>
      <c r="W640" s="8004"/>
      <c r="X640" s="8004"/>
      <c r="Y640" s="8004"/>
      <c r="Z640" s="8004"/>
      <c r="AA640" s="8004"/>
      <c r="AB640" s="8004"/>
      <c r="AC640" s="7777"/>
      <c r="AD640" s="8004"/>
      <c r="AE640" s="8004"/>
      <c r="AF640" s="8173"/>
      <c r="AG640" s="8173"/>
      <c r="AH640" s="8004"/>
      <c r="AI640" s="8004"/>
      <c r="AJ640" s="7777"/>
      <c r="AK640" s="8289"/>
    </row>
    <row r="641" spans="2:37">
      <c r="B641" s="7839"/>
      <c r="C641" s="7839"/>
      <c r="D641" s="7839"/>
      <c r="E641" s="7839"/>
      <c r="F641" s="7839"/>
      <c r="G641" s="7839"/>
      <c r="H641" s="7839"/>
      <c r="I641" s="7839"/>
      <c r="J641" s="7839"/>
      <c r="K641" s="7839"/>
      <c r="L641" s="7839"/>
      <c r="M641" s="7839"/>
      <c r="N641" s="7839"/>
      <c r="O641" s="7839"/>
      <c r="P641" s="7839"/>
      <c r="Q641" s="7839"/>
      <c r="R641" s="7839"/>
      <c r="S641" s="7839"/>
      <c r="T641" s="7649"/>
      <c r="U641" s="8385"/>
      <c r="V641" s="7988"/>
      <c r="W641" s="7988"/>
      <c r="X641" s="7988"/>
      <c r="Y641" s="7988"/>
      <c r="Z641" s="7988"/>
      <c r="AA641" s="7988"/>
      <c r="AB641" s="7988"/>
      <c r="AC641" s="7649"/>
      <c r="AD641" s="7988"/>
      <c r="AE641" s="7988"/>
      <c r="AF641" s="8386"/>
      <c r="AG641" s="8386"/>
      <c r="AH641" s="7988"/>
      <c r="AI641" s="7988"/>
      <c r="AJ641" s="7649"/>
      <c r="AK641" s="8387"/>
    </row>
    <row r="642" spans="2:37">
      <c r="B642" s="7839"/>
      <c r="C642" s="7839"/>
      <c r="D642" s="7839"/>
      <c r="E642" s="7839"/>
      <c r="F642" s="7839"/>
      <c r="G642" s="7839"/>
      <c r="H642" s="7839"/>
      <c r="I642" s="7839"/>
      <c r="J642" s="7839"/>
      <c r="K642" s="7839"/>
      <c r="L642" s="7839"/>
      <c r="M642" s="7839"/>
      <c r="N642" s="7839"/>
      <c r="O642" s="7839"/>
      <c r="P642" s="7839"/>
      <c r="Q642" s="7839"/>
      <c r="R642" s="7839"/>
      <c r="S642" s="7839"/>
      <c r="T642" s="7649"/>
      <c r="U642" s="8385"/>
      <c r="V642" s="7988"/>
      <c r="W642" s="7988"/>
      <c r="X642" s="7988"/>
      <c r="Y642" s="7988"/>
      <c r="Z642" s="7988"/>
      <c r="AA642" s="7988"/>
      <c r="AB642" s="7988"/>
      <c r="AC642" s="7649"/>
      <c r="AD642" s="7988"/>
      <c r="AE642" s="7988"/>
      <c r="AF642" s="8386"/>
      <c r="AG642" s="8386"/>
      <c r="AH642" s="7988"/>
      <c r="AI642" s="7988"/>
      <c r="AJ642" s="7649"/>
      <c r="AK642" s="8387"/>
    </row>
    <row r="643" spans="2:37" ht="24" thickBot="1">
      <c r="B643" s="7852"/>
      <c r="C643" s="7852"/>
      <c r="D643" s="7852"/>
      <c r="E643" s="7852"/>
      <c r="F643" s="8058"/>
      <c r="G643" s="8272"/>
      <c r="H643" s="7855"/>
      <c r="I643" s="7855"/>
      <c r="J643" s="8237"/>
      <c r="K643" s="7857"/>
      <c r="L643" s="7858"/>
      <c r="M643" s="7852"/>
      <c r="N643" s="7861"/>
      <c r="O643" s="7861"/>
      <c r="P643" s="8237"/>
      <c r="Q643" s="8237"/>
      <c r="R643" s="7982"/>
      <c r="S643" s="7839"/>
      <c r="T643" s="7649"/>
      <c r="U643" s="8388" t="s">
        <v>1436</v>
      </c>
      <c r="V643" s="8290"/>
      <c r="W643" s="8291" t="s">
        <v>1437</v>
      </c>
      <c r="X643" s="8291"/>
      <c r="Y643" s="8292"/>
      <c r="Z643" s="8291"/>
      <c r="AA643" s="8291"/>
      <c r="AB643" s="8291"/>
      <c r="AC643" s="8291"/>
      <c r="AD643" s="8291"/>
      <c r="AE643" s="8291"/>
      <c r="AF643" s="8291" t="s">
        <v>739</v>
      </c>
      <c r="AG643" s="8293"/>
      <c r="AH643" s="8294"/>
      <c r="AI643" s="8294"/>
      <c r="AJ643" s="8291"/>
      <c r="AK643" s="8387"/>
    </row>
    <row r="644" spans="2:37">
      <c r="B644" s="7852"/>
      <c r="C644" s="7852"/>
      <c r="D644" s="7852"/>
      <c r="E644" s="7852"/>
      <c r="F644" s="8058"/>
      <c r="G644" s="8272"/>
      <c r="H644" s="7855"/>
      <c r="I644" s="7855"/>
      <c r="J644" s="8237"/>
      <c r="K644" s="7857"/>
      <c r="L644" s="7858"/>
      <c r="M644" s="7852"/>
      <c r="N644" s="7861"/>
      <c r="O644" s="7861"/>
      <c r="P644" s="8237"/>
      <c r="Q644" s="8237"/>
      <c r="R644" s="7982"/>
      <c r="S644" s="7684"/>
      <c r="T644" s="7649"/>
      <c r="U644" s="8491" t="s">
        <v>1610</v>
      </c>
      <c r="V644" s="8492">
        <v>10</v>
      </c>
      <c r="W644" s="8492" t="s">
        <v>796</v>
      </c>
      <c r="X644" s="8493">
        <v>45712</v>
      </c>
      <c r="Y644" s="8494">
        <v>10</v>
      </c>
      <c r="Z644" s="8495" t="s">
        <v>35</v>
      </c>
      <c r="AA644" s="8495">
        <v>20</v>
      </c>
      <c r="AB644" s="8496">
        <v>778</v>
      </c>
      <c r="AC644" s="8497">
        <v>45716</v>
      </c>
      <c r="AD644" s="8498">
        <v>45748</v>
      </c>
      <c r="AE644" s="8492">
        <v>24612</v>
      </c>
      <c r="AF644" s="8499">
        <v>3000</v>
      </c>
      <c r="AG644" s="8500">
        <f>(AF644-Y644*1000)</f>
        <v>-7000</v>
      </c>
      <c r="AH644" s="8501">
        <f>(AF644*AB644/1000)</f>
        <v>2334</v>
      </c>
      <c r="AI644" s="8501">
        <f>(AH644*0.05)</f>
        <v>116.7</v>
      </c>
      <c r="AJ644" s="8499">
        <v>5</v>
      </c>
      <c r="AK644" s="8262"/>
    </row>
    <row r="645" spans="2:37">
      <c r="B645" s="7852"/>
      <c r="C645" s="7852"/>
      <c r="D645" s="7855"/>
      <c r="E645" s="7852"/>
      <c r="F645" s="8058"/>
      <c r="G645" s="7981"/>
      <c r="H645" s="7855"/>
      <c r="I645" s="7855"/>
      <c r="J645" s="7860"/>
      <c r="K645" s="7857"/>
      <c r="L645" s="7858"/>
      <c r="M645" s="7852"/>
      <c r="N645" s="7859"/>
      <c r="O645" s="7859"/>
      <c r="P645" s="7860"/>
      <c r="Q645" s="7860"/>
      <c r="R645" s="7982"/>
      <c r="S645" s="7684"/>
      <c r="T645" s="7649"/>
      <c r="U645" s="7712" t="s">
        <v>1610</v>
      </c>
      <c r="V645" s="7736">
        <v>10</v>
      </c>
      <c r="W645" s="7736" t="s">
        <v>796</v>
      </c>
      <c r="X645" s="7745">
        <v>45712</v>
      </c>
      <c r="Y645" s="7753">
        <v>7</v>
      </c>
      <c r="Z645" s="7761" t="s">
        <v>35</v>
      </c>
      <c r="AA645" s="7761">
        <v>14</v>
      </c>
      <c r="AB645" s="7754">
        <v>778</v>
      </c>
      <c r="AC645" s="7746">
        <v>45716</v>
      </c>
      <c r="AD645" s="7781">
        <v>45769</v>
      </c>
      <c r="AE645" s="7736">
        <v>24743</v>
      </c>
      <c r="AF645" s="7755">
        <v>3500</v>
      </c>
      <c r="AG645" s="7878">
        <f>(AF645-Y645*1000)</f>
        <v>-3500</v>
      </c>
      <c r="AH645" s="7756">
        <f>(AF645*AB645/1000)</f>
        <v>2723</v>
      </c>
      <c r="AI645" s="7756">
        <f>(AH645*0.05)</f>
        <v>136.15</v>
      </c>
      <c r="AJ645" s="7755">
        <v>5</v>
      </c>
      <c r="AK645" s="8296"/>
    </row>
    <row r="646" spans="2:37">
      <c r="B646" s="7852"/>
      <c r="C646" s="7852"/>
      <c r="D646" s="7852"/>
      <c r="E646" s="7852"/>
      <c r="F646" s="8058"/>
      <c r="G646" s="8272"/>
      <c r="H646" s="7855"/>
      <c r="I646" s="7855"/>
      <c r="J646" s="8237"/>
      <c r="K646" s="7857"/>
      <c r="L646" s="7858"/>
      <c r="M646" s="7852"/>
      <c r="N646" s="7861"/>
      <c r="O646" s="7861"/>
      <c r="P646" s="8237"/>
      <c r="Q646" s="8237"/>
      <c r="R646" s="7982"/>
      <c r="S646" s="7684"/>
      <c r="T646" s="7649"/>
      <c r="U646" s="8089" t="s">
        <v>1610</v>
      </c>
      <c r="V646" s="8545">
        <v>10</v>
      </c>
      <c r="W646" s="8545" t="s">
        <v>796</v>
      </c>
      <c r="X646" s="8546">
        <v>45712</v>
      </c>
      <c r="Y646" s="8543">
        <v>3.5</v>
      </c>
      <c r="Z646" s="8029" t="s">
        <v>35</v>
      </c>
      <c r="AA646" s="8029">
        <v>7</v>
      </c>
      <c r="AB646" s="8547">
        <v>778</v>
      </c>
      <c r="AC646" s="8544">
        <v>45716</v>
      </c>
      <c r="AD646" s="8544">
        <v>45716</v>
      </c>
      <c r="AE646" s="8545"/>
      <c r="AF646" s="8548">
        <v>3500</v>
      </c>
      <c r="AG646" s="7930">
        <f>(AF646-Y646*1000)</f>
        <v>0</v>
      </c>
      <c r="AH646" s="8549">
        <f>(AF646*AB646/1000)</f>
        <v>2723</v>
      </c>
      <c r="AI646" s="8549">
        <f>(AH646*0.05)</f>
        <v>136.15</v>
      </c>
      <c r="AJ646" s="8548">
        <v>5</v>
      </c>
      <c r="AK646" s="8550" t="s">
        <v>1565</v>
      </c>
    </row>
    <row r="647" spans="2:37">
      <c r="B647" s="7852"/>
      <c r="C647" s="7855"/>
      <c r="D647" s="7855"/>
      <c r="E647" s="7855"/>
      <c r="F647" s="8058"/>
      <c r="G647" s="7981"/>
      <c r="H647" s="7855"/>
      <c r="I647" s="7855"/>
      <c r="J647" s="7860"/>
      <c r="K647" s="7857"/>
      <c r="L647" s="7858"/>
      <c r="M647" s="7852"/>
      <c r="N647" s="7859"/>
      <c r="O647" s="7859"/>
      <c r="P647" s="7860"/>
      <c r="Q647" s="7860"/>
      <c r="R647" s="7982"/>
      <c r="S647" s="7983"/>
      <c r="T647" s="7649"/>
      <c r="U647" s="7881"/>
      <c r="V647" s="7673"/>
      <c r="W647" s="7673"/>
      <c r="X647" s="7674"/>
      <c r="Y647" s="7962"/>
      <c r="Z647" s="7671"/>
      <c r="AA647" s="7671"/>
      <c r="AB647" s="7732"/>
      <c r="AC647" s="7678"/>
      <c r="AD647" s="7679"/>
      <c r="AE647" s="7673"/>
      <c r="AF647" s="7682"/>
      <c r="AG647" s="7680"/>
      <c r="AH647" s="7727"/>
      <c r="AI647" s="7727"/>
      <c r="AJ647" s="7682"/>
      <c r="AK647" s="8266"/>
    </row>
    <row r="648" spans="2:37">
      <c r="B648" s="7852"/>
      <c r="C648" s="7855"/>
      <c r="D648" s="7855"/>
      <c r="E648" s="7855"/>
      <c r="F648" s="8058"/>
      <c r="G648" s="7981"/>
      <c r="H648" s="7855"/>
      <c r="I648" s="7855"/>
      <c r="J648" s="7860"/>
      <c r="K648" s="7857"/>
      <c r="L648" s="7858"/>
      <c r="M648" s="7852"/>
      <c r="N648" s="7859"/>
      <c r="O648" s="7859"/>
      <c r="P648" s="7860"/>
      <c r="Q648" s="7860"/>
      <c r="R648" s="7982"/>
      <c r="S648" s="7684"/>
      <c r="T648" s="7649"/>
      <c r="U648" s="7881"/>
      <c r="V648" s="7673"/>
      <c r="W648" s="7673"/>
      <c r="X648" s="7674"/>
      <c r="Y648" s="7962"/>
      <c r="Z648" s="7671"/>
      <c r="AA648" s="7671"/>
      <c r="AB648" s="7732"/>
      <c r="AC648" s="7678"/>
      <c r="AD648" s="7679"/>
      <c r="AE648" s="7673"/>
      <c r="AF648" s="7682"/>
      <c r="AG648" s="7680"/>
      <c r="AH648" s="7727"/>
      <c r="AI648" s="7727"/>
      <c r="AJ648" s="7682"/>
      <c r="AK648" s="8266"/>
    </row>
    <row r="649" spans="2:37">
      <c r="B649" s="7684"/>
      <c r="C649" s="7684"/>
      <c r="D649" s="7684"/>
      <c r="E649" s="7684"/>
      <c r="F649" s="7684"/>
      <c r="G649" s="7684"/>
      <c r="H649" s="7684"/>
      <c r="I649" s="7684"/>
      <c r="J649" s="7983"/>
      <c r="K649" s="7684"/>
      <c r="L649" s="7654"/>
      <c r="M649" s="7684"/>
      <c r="N649" s="7684"/>
      <c r="O649" s="7684"/>
      <c r="P649" s="7983"/>
      <c r="Q649" s="7983"/>
      <c r="R649" s="7684"/>
      <c r="S649" s="7684"/>
      <c r="T649" s="7649"/>
      <c r="U649" s="7881"/>
      <c r="V649" s="7673"/>
      <c r="W649" s="7673"/>
      <c r="X649" s="7674"/>
      <c r="Y649" s="7962"/>
      <c r="Z649" s="7671"/>
      <c r="AA649" s="7671"/>
      <c r="AB649" s="7732"/>
      <c r="AC649" s="7678"/>
      <c r="AD649" s="7679"/>
      <c r="AE649" s="7673"/>
      <c r="AF649" s="7682"/>
      <c r="AG649" s="7680"/>
      <c r="AH649" s="7727"/>
      <c r="AI649" s="7727"/>
      <c r="AJ649" s="7682"/>
      <c r="AK649" s="8517"/>
    </row>
    <row r="650" spans="2:37">
      <c r="B650" s="5012"/>
      <c r="C650" s="5012"/>
      <c r="D650" s="5012"/>
      <c r="E650" s="5012"/>
      <c r="F650" s="5012"/>
      <c r="G650" s="5012"/>
      <c r="H650" s="5012"/>
      <c r="I650" s="5012"/>
      <c r="J650" s="6411"/>
      <c r="K650" s="5012"/>
      <c r="L650" s="90"/>
      <c r="M650" s="5012"/>
      <c r="N650" s="5012"/>
      <c r="O650" s="5012"/>
      <c r="P650" s="6411"/>
      <c r="Q650" s="6411"/>
      <c r="R650" s="5012"/>
      <c r="S650" s="7684"/>
      <c r="T650" s="7649"/>
      <c r="U650" s="7881"/>
      <c r="V650" s="8253"/>
      <c r="W650" s="8253"/>
      <c r="X650" s="8278"/>
      <c r="Y650" s="8515"/>
      <c r="Z650" s="8279"/>
      <c r="AA650" s="8279"/>
      <c r="AB650" s="8516"/>
      <c r="AC650" s="8251"/>
      <c r="AD650" s="8252"/>
      <c r="AE650" s="8253"/>
      <c r="AF650" s="8281"/>
      <c r="AG650" s="8280"/>
      <c r="AH650" s="8300"/>
      <c r="AI650" s="8300"/>
      <c r="AJ650" s="8281"/>
      <c r="AK650" s="8284"/>
    </row>
    <row r="651" spans="2:37" ht="15" thickBot="1">
      <c r="B651" s="5012"/>
      <c r="C651" s="5012"/>
      <c r="D651" s="5012"/>
      <c r="E651" s="5012"/>
      <c r="F651" s="5012"/>
      <c r="G651" s="5012"/>
      <c r="H651" s="5012"/>
      <c r="I651" s="5012"/>
      <c r="J651" s="6411"/>
      <c r="K651" s="5012"/>
      <c r="L651" s="6412"/>
      <c r="M651" s="5012"/>
      <c r="N651" s="5012"/>
      <c r="O651" s="5012"/>
      <c r="P651" s="6411"/>
      <c r="Q651" s="6411"/>
      <c r="R651" s="5012"/>
      <c r="S651" s="7684"/>
      <c r="T651" s="7649"/>
      <c r="U651" s="8288"/>
      <c r="V651" s="8004"/>
      <c r="W651" s="8004"/>
      <c r="X651" s="8004"/>
      <c r="Y651" s="8004"/>
      <c r="Z651" s="8004"/>
      <c r="AA651" s="8004"/>
      <c r="AB651" s="8004"/>
      <c r="AC651" s="7777"/>
      <c r="AD651" s="8004"/>
      <c r="AE651" s="8004"/>
      <c r="AF651" s="8173"/>
      <c r="AG651" s="8173"/>
      <c r="AH651" s="8004"/>
      <c r="AI651" s="8004"/>
      <c r="AJ651" s="7777"/>
      <c r="AK651" s="8289"/>
    </row>
    <row r="652" spans="2:37">
      <c r="B652" s="5012"/>
      <c r="C652" s="5012"/>
      <c r="D652" s="5012"/>
      <c r="E652" s="5012"/>
      <c r="F652" s="5012"/>
      <c r="G652" s="5012"/>
      <c r="H652" s="5012"/>
      <c r="I652" s="5012"/>
      <c r="J652" s="6411"/>
      <c r="K652" s="5012"/>
      <c r="L652" s="90"/>
      <c r="M652" s="5012"/>
      <c r="N652" s="5012"/>
      <c r="O652" s="5012"/>
      <c r="P652" s="6411"/>
      <c r="Q652" s="6411"/>
      <c r="R652" s="5012"/>
      <c r="S652" s="7684"/>
      <c r="T652" s="7649"/>
      <c r="U652" s="8385"/>
      <c r="V652" s="7988"/>
      <c r="W652" s="7988"/>
      <c r="X652" s="7988"/>
      <c r="Y652" s="7988"/>
      <c r="Z652" s="7988"/>
      <c r="AA652" s="7988"/>
      <c r="AB652" s="7988"/>
      <c r="AC652" s="7649"/>
      <c r="AD652" s="7988"/>
      <c r="AE652" s="7988"/>
      <c r="AF652" s="8386"/>
      <c r="AG652" s="8386"/>
      <c r="AH652" s="7988"/>
      <c r="AI652" s="7988"/>
      <c r="AJ652" s="7649"/>
      <c r="AK652" s="8387"/>
    </row>
    <row r="653" spans="2:37">
      <c r="B653" s="5012"/>
      <c r="C653" s="5012"/>
      <c r="D653" s="5012"/>
      <c r="E653" s="5012"/>
      <c r="F653" s="5012"/>
      <c r="G653" s="5012"/>
      <c r="H653" s="5012"/>
      <c r="I653" s="5012"/>
      <c r="J653" s="6411"/>
      <c r="K653" s="5012"/>
      <c r="L653" s="90"/>
      <c r="M653" s="5012"/>
      <c r="N653" s="5012"/>
      <c r="O653" s="5012"/>
      <c r="P653" s="6411"/>
      <c r="Q653" s="6411"/>
      <c r="R653" s="5012"/>
      <c r="S653" s="7684"/>
      <c r="T653" s="7649"/>
      <c r="U653" s="8390"/>
      <c r="V653" s="8018"/>
      <c r="W653" s="8018"/>
      <c r="X653" s="8019"/>
      <c r="Y653" s="8019"/>
      <c r="Z653" s="8019"/>
      <c r="AA653" s="8019"/>
      <c r="AB653" s="8019"/>
      <c r="AC653" s="8019"/>
      <c r="AD653" s="8019"/>
      <c r="AE653" s="8019"/>
      <c r="AF653" s="8019"/>
      <c r="AG653" s="8019"/>
      <c r="AH653" s="8019"/>
      <c r="AI653" s="8019"/>
      <c r="AJ653" s="8019"/>
      <c r="AK653" s="8391"/>
    </row>
    <row r="654" spans="2:37" ht="15" thickBot="1">
      <c r="B654" s="5012"/>
      <c r="C654" s="5012"/>
      <c r="D654" s="5012"/>
      <c r="E654" s="5012"/>
      <c r="F654" s="5012"/>
      <c r="G654" s="5012"/>
      <c r="H654" s="5012"/>
      <c r="I654" s="5012"/>
      <c r="J654" s="6411"/>
      <c r="K654" s="5012"/>
      <c r="L654" s="90"/>
      <c r="M654" s="5012"/>
      <c r="N654" s="5012"/>
      <c r="O654" s="5012"/>
      <c r="P654" s="6411"/>
      <c r="Q654" s="6411"/>
      <c r="R654" s="5012"/>
      <c r="S654" s="7684"/>
      <c r="T654" s="7649"/>
      <c r="U654" s="8392" t="s">
        <v>1407</v>
      </c>
      <c r="V654" s="8393" t="s">
        <v>1410</v>
      </c>
      <c r="W654" s="8018"/>
      <c r="X654" s="8019"/>
      <c r="Y654" s="8019"/>
      <c r="Z654" s="8019"/>
      <c r="AA654" s="8019"/>
      <c r="AB654" s="8019"/>
      <c r="AC654" s="8019"/>
      <c r="AD654" s="8019"/>
      <c r="AE654" s="8019"/>
      <c r="AF654" s="8019"/>
      <c r="AG654" s="8019"/>
      <c r="AH654" s="8019"/>
      <c r="AI654" s="8019"/>
      <c r="AJ654" s="8019"/>
      <c r="AK654" s="8391"/>
    </row>
    <row r="655" spans="2:37">
      <c r="B655" s="5012"/>
      <c r="C655" s="5012"/>
      <c r="D655" s="5012"/>
      <c r="E655" s="5012"/>
      <c r="F655" s="5012"/>
      <c r="G655" s="5012"/>
      <c r="H655" s="5012"/>
      <c r="I655" s="5012"/>
      <c r="J655" s="6411"/>
      <c r="K655" s="5012"/>
      <c r="L655" s="90"/>
      <c r="M655" s="5012"/>
      <c r="N655" s="5012"/>
      <c r="O655" s="5012"/>
      <c r="P655" s="6411"/>
      <c r="Q655" s="6411"/>
      <c r="R655" s="5012"/>
      <c r="S655" s="7684"/>
      <c r="T655" s="7649"/>
      <c r="U655" s="7656"/>
      <c r="V655" s="7661"/>
      <c r="W655" s="7662" t="s">
        <v>14</v>
      </c>
      <c r="X655" s="7662" t="s">
        <v>12</v>
      </c>
      <c r="Y655" s="7662"/>
      <c r="Z655" s="7662"/>
      <c r="AA655" s="7662"/>
      <c r="AB655" s="7662" t="s">
        <v>15</v>
      </c>
      <c r="AC655" s="7662" t="s">
        <v>12</v>
      </c>
      <c r="AD655" s="7662" t="s">
        <v>12</v>
      </c>
      <c r="AE655" s="7662"/>
      <c r="AF655" s="7662"/>
      <c r="AG655" s="7662"/>
      <c r="AH655" s="7662"/>
      <c r="AI655" s="7662" t="s">
        <v>0</v>
      </c>
      <c r="AJ655" s="7663"/>
      <c r="AK655" s="7664"/>
    </row>
    <row r="656" spans="2:37">
      <c r="B656" s="5012"/>
      <c r="C656" s="5012"/>
      <c r="D656" s="5012"/>
      <c r="E656" s="5012"/>
      <c r="F656" s="5012"/>
      <c r="G656" s="5012"/>
      <c r="H656" s="5012"/>
      <c r="I656" s="5012"/>
      <c r="J656" s="5012"/>
      <c r="K656" s="5012"/>
      <c r="L656" s="90"/>
      <c r="M656" s="5012"/>
      <c r="N656" s="5012"/>
      <c r="O656" s="5012"/>
      <c r="P656" s="6411"/>
      <c r="Q656" s="6411"/>
      <c r="R656" s="5012"/>
      <c r="S656" s="7649"/>
      <c r="T656" s="7649"/>
      <c r="U656" s="7660" t="s">
        <v>4</v>
      </c>
      <c r="V656" s="7666" t="s">
        <v>18</v>
      </c>
      <c r="W656" s="7667" t="s">
        <v>19</v>
      </c>
      <c r="X656" s="7667" t="s">
        <v>19</v>
      </c>
      <c r="Y656" s="7667" t="s">
        <v>20</v>
      </c>
      <c r="Z656" s="7667" t="s">
        <v>21</v>
      </c>
      <c r="AA656" s="7667" t="s">
        <v>1559</v>
      </c>
      <c r="AB656" s="7667" t="s">
        <v>22</v>
      </c>
      <c r="AC656" s="7667" t="s">
        <v>23</v>
      </c>
      <c r="AD656" s="7667" t="s">
        <v>23</v>
      </c>
      <c r="AE656" s="7667" t="s">
        <v>24</v>
      </c>
      <c r="AF656" s="7667" t="s">
        <v>20</v>
      </c>
      <c r="AG656" s="7667" t="s">
        <v>25</v>
      </c>
      <c r="AH656" s="7667" t="s">
        <v>0</v>
      </c>
      <c r="AI656" s="7667" t="s">
        <v>1363</v>
      </c>
      <c r="AJ656" s="7668" t="s">
        <v>1388</v>
      </c>
      <c r="AK656" s="7669" t="s">
        <v>26</v>
      </c>
    </row>
    <row r="657" spans="19:37" ht="15" thickBot="1">
      <c r="S657" s="7650"/>
      <c r="T657" s="7649"/>
      <c r="U657" s="7665"/>
      <c r="V657" s="7685"/>
      <c r="W657" s="7686" t="s">
        <v>3</v>
      </c>
      <c r="X657" s="7686" t="s">
        <v>18</v>
      </c>
      <c r="Y657" s="7686"/>
      <c r="Z657" s="7686"/>
      <c r="AA657" s="7686"/>
      <c r="AB657" s="7686" t="s">
        <v>21</v>
      </c>
      <c r="AC657" s="7686" t="s">
        <v>27</v>
      </c>
      <c r="AD657" s="7686" t="s">
        <v>28</v>
      </c>
      <c r="AE657" s="7686"/>
      <c r="AF657" s="7686"/>
      <c r="AG657" s="7686"/>
      <c r="AH657" s="7686"/>
      <c r="AI657" s="7686" t="s">
        <v>11</v>
      </c>
      <c r="AJ657" s="7687"/>
      <c r="AK657" s="7688"/>
    </row>
    <row r="658" spans="19:37">
      <c r="S658" s="7839"/>
      <c r="T658" s="7649"/>
      <c r="U658" s="7992"/>
      <c r="V658" s="7993"/>
      <c r="W658" s="7803"/>
      <c r="X658" s="7939"/>
      <c r="Y658" s="7896"/>
      <c r="Z658" s="7806"/>
      <c r="AA658" s="7806"/>
      <c r="AB658" s="7916"/>
      <c r="AC658" s="7808"/>
      <c r="AD658" s="7804"/>
      <c r="AE658" s="7806"/>
      <c r="AF658" s="7896"/>
      <c r="AG658" s="7896"/>
      <c r="AH658" s="7915"/>
      <c r="AI658" s="7916"/>
      <c r="AJ658" s="8301"/>
      <c r="AK658" s="7942"/>
    </row>
    <row r="659" spans="19:37">
      <c r="S659" s="7839"/>
      <c r="T659" s="7649"/>
      <c r="U659" s="7996"/>
      <c r="V659" s="7714"/>
      <c r="W659" s="7714"/>
      <c r="X659" s="7715"/>
      <c r="Y659" s="7751"/>
      <c r="Z659" s="7714"/>
      <c r="AA659" s="7714"/>
      <c r="AB659" s="7718"/>
      <c r="AC659" s="7719"/>
      <c r="AD659" s="7800"/>
      <c r="AE659" s="7714"/>
      <c r="AF659" s="7721"/>
      <c r="AG659" s="7714"/>
      <c r="AH659" s="7752"/>
      <c r="AI659" s="7752"/>
      <c r="AJ659" s="7863"/>
      <c r="AK659" s="7949"/>
    </row>
    <row r="660" spans="19:37">
      <c r="S660" s="7839"/>
      <c r="T660" s="7649"/>
      <c r="U660" s="8302"/>
      <c r="V660" s="7960"/>
      <c r="W660" s="7960"/>
      <c r="X660" s="7743"/>
      <c r="Y660" s="7743"/>
      <c r="Z660" s="7743"/>
      <c r="AA660" s="7743"/>
      <c r="AB660" s="7743"/>
      <c r="AC660" s="7743"/>
      <c r="AD660" s="7743"/>
      <c r="AE660" s="7743"/>
      <c r="AF660" s="8117"/>
      <c r="AG660" s="8117"/>
      <c r="AH660" s="7743"/>
      <c r="AI660" s="7743"/>
      <c r="AJ660" s="7743"/>
      <c r="AK660" s="7949"/>
    </row>
    <row r="661" spans="19:37">
      <c r="S661" s="7839"/>
      <c r="T661" s="7649"/>
      <c r="U661" s="8302"/>
      <c r="V661" s="7960"/>
      <c r="W661" s="7960"/>
      <c r="X661" s="7743"/>
      <c r="Y661" s="7743"/>
      <c r="Z661" s="7743"/>
      <c r="AA661" s="7743"/>
      <c r="AB661" s="7743"/>
      <c r="AC661" s="7743"/>
      <c r="AD661" s="7743"/>
      <c r="AE661" s="7743"/>
      <c r="AF661" s="8117"/>
      <c r="AG661" s="8117"/>
      <c r="AH661" s="7743"/>
      <c r="AI661" s="7743"/>
      <c r="AJ661" s="7743"/>
      <c r="AK661" s="7949"/>
    </row>
    <row r="662" spans="19:37">
      <c r="S662" s="7839"/>
      <c r="T662" s="7649"/>
      <c r="U662" s="8302"/>
      <c r="V662" s="7960"/>
      <c r="W662" s="7960"/>
      <c r="X662" s="7743"/>
      <c r="Y662" s="7743"/>
      <c r="Z662" s="7743"/>
      <c r="AA662" s="7743"/>
      <c r="AB662" s="7743"/>
      <c r="AC662" s="7743"/>
      <c r="AD662" s="7743"/>
      <c r="AE662" s="7743"/>
      <c r="AF662" s="8117"/>
      <c r="AG662" s="8117"/>
      <c r="AH662" s="7743"/>
      <c r="AI662" s="7743"/>
      <c r="AJ662" s="7743"/>
      <c r="AK662" s="7949"/>
    </row>
    <row r="663" spans="19:37">
      <c r="S663" s="7684"/>
      <c r="T663" s="7649"/>
      <c r="U663" s="8302"/>
      <c r="V663" s="7960"/>
      <c r="W663" s="7960"/>
      <c r="X663" s="7743"/>
      <c r="Y663" s="7743"/>
      <c r="Z663" s="7743"/>
      <c r="AA663" s="7743"/>
      <c r="AB663" s="7743"/>
      <c r="AC663" s="7743"/>
      <c r="AD663" s="7743"/>
      <c r="AE663" s="7743"/>
      <c r="AF663" s="8117"/>
      <c r="AG663" s="8117"/>
      <c r="AH663" s="7743"/>
      <c r="AI663" s="7743"/>
      <c r="AJ663" s="7743"/>
      <c r="AK663" s="7949"/>
    </row>
    <row r="664" spans="19:37">
      <c r="S664" s="7684"/>
      <c r="T664" s="7649"/>
      <c r="U664" s="8302"/>
      <c r="V664" s="7960"/>
      <c r="W664" s="7960"/>
      <c r="X664" s="7743"/>
      <c r="Y664" s="7743"/>
      <c r="Z664" s="7743"/>
      <c r="AA664" s="7743"/>
      <c r="AB664" s="7743"/>
      <c r="AC664" s="7743"/>
      <c r="AD664" s="7743"/>
      <c r="AE664" s="7743"/>
      <c r="AF664" s="8117"/>
      <c r="AG664" s="8117"/>
      <c r="AH664" s="7743"/>
      <c r="AI664" s="7743"/>
      <c r="AJ664" s="7743"/>
      <c r="AK664" s="7949"/>
    </row>
    <row r="665" spans="19:37">
      <c r="S665" s="7684"/>
      <c r="T665" s="7649"/>
      <c r="U665" s="8302"/>
      <c r="V665" s="7960"/>
      <c r="W665" s="7960"/>
      <c r="X665" s="7743"/>
      <c r="Y665" s="7743"/>
      <c r="Z665" s="7743"/>
      <c r="AA665" s="7743"/>
      <c r="AB665" s="7743"/>
      <c r="AC665" s="7743"/>
      <c r="AD665" s="7743"/>
      <c r="AE665" s="7743"/>
      <c r="AF665" s="8117"/>
      <c r="AG665" s="8117"/>
      <c r="AH665" s="7743"/>
      <c r="AI665" s="7743"/>
      <c r="AJ665" s="7743"/>
      <c r="AK665" s="7949"/>
    </row>
    <row r="666" spans="19:37">
      <c r="S666" s="7983"/>
      <c r="T666" s="7649"/>
      <c r="U666" s="8302"/>
      <c r="V666" s="7960"/>
      <c r="W666" s="7960"/>
      <c r="X666" s="8303"/>
      <c r="Y666" s="7743"/>
      <c r="Z666" s="7743"/>
      <c r="AA666" s="7743"/>
      <c r="AB666" s="7743"/>
      <c r="AC666" s="7743"/>
      <c r="AD666" s="7743"/>
      <c r="AE666" s="7743"/>
      <c r="AF666" s="8117"/>
      <c r="AG666" s="8117"/>
      <c r="AH666" s="7743"/>
      <c r="AI666" s="7743"/>
      <c r="AJ666" s="7743"/>
      <c r="AK666" s="7949"/>
    </row>
    <row r="667" spans="19:37">
      <c r="S667" s="7684"/>
      <c r="T667" s="7649"/>
      <c r="U667" s="8302"/>
      <c r="V667" s="7960"/>
      <c r="W667" s="7960"/>
      <c r="X667" s="7743"/>
      <c r="Y667" s="7743"/>
      <c r="Z667" s="7743"/>
      <c r="AA667" s="7743"/>
      <c r="AB667" s="7743"/>
      <c r="AC667" s="7743"/>
      <c r="AD667" s="7743"/>
      <c r="AE667" s="7743"/>
      <c r="AF667" s="8117"/>
      <c r="AG667" s="8117"/>
      <c r="AH667" s="7743"/>
      <c r="AI667" s="7743"/>
      <c r="AJ667" s="7743"/>
      <c r="AK667" s="7949"/>
    </row>
    <row r="668" spans="19:37" ht="15" thickBot="1">
      <c r="S668" s="7684"/>
      <c r="T668" s="7649"/>
      <c r="U668" s="8288"/>
      <c r="V668" s="8004"/>
      <c r="W668" s="8004"/>
      <c r="X668" s="7777"/>
      <c r="Y668" s="7777"/>
      <c r="Z668" s="7777"/>
      <c r="AA668" s="7777"/>
      <c r="AB668" s="7777"/>
      <c r="AC668" s="7777"/>
      <c r="AD668" s="7777"/>
      <c r="AE668" s="7777"/>
      <c r="AF668" s="8304"/>
      <c r="AG668" s="8304"/>
      <c r="AH668" s="7777"/>
      <c r="AI668" s="7777"/>
      <c r="AJ668" s="7777"/>
      <c r="AK668" s="8006"/>
    </row>
  </sheetData>
  <mergeCells count="5">
    <mergeCell ref="A4:A6"/>
    <mergeCell ref="B4:B6"/>
    <mergeCell ref="U253:AK253"/>
    <mergeCell ref="U254:U256"/>
    <mergeCell ref="V254:V256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38A3-7EC6-47CB-AB23-7BD8F7AF80A7}">
  <dimension ref="A1:AI254"/>
  <sheetViews>
    <sheetView zoomScale="25" zoomScaleNormal="25" workbookViewId="0">
      <selection activeCell="AY762" sqref="AY762:BN762"/>
    </sheetView>
  </sheetViews>
  <sheetFormatPr defaultRowHeight="14.4"/>
  <cols>
    <col min="5" max="5" width="9.88671875" bestFit="1" customWidth="1"/>
    <col min="9" max="9" width="10.6640625" bestFit="1" customWidth="1"/>
    <col min="10" max="10" width="9.88671875" bestFit="1" customWidth="1"/>
  </cols>
  <sheetData>
    <row r="1" spans="1:35">
      <c r="A1" s="6731"/>
      <c r="B1" s="6731"/>
      <c r="C1" s="6731"/>
      <c r="D1" s="6731"/>
      <c r="E1" s="6731"/>
      <c r="F1" s="6731"/>
      <c r="G1" s="6731"/>
      <c r="H1" s="6731"/>
      <c r="I1" s="6731"/>
      <c r="J1" s="6731"/>
      <c r="K1" s="6731"/>
      <c r="L1" s="6731"/>
      <c r="M1" s="6731"/>
      <c r="N1" s="6731"/>
      <c r="O1" s="6731"/>
      <c r="P1" s="6731"/>
      <c r="Q1" s="6731"/>
      <c r="R1" s="6731"/>
      <c r="T1" s="6731"/>
      <c r="U1" s="6731"/>
      <c r="V1" s="6731"/>
      <c r="W1" s="6731"/>
      <c r="X1" s="6731"/>
      <c r="Y1" s="6731"/>
      <c r="Z1" s="6731"/>
      <c r="AA1" s="6731"/>
      <c r="AB1" s="6731"/>
      <c r="AC1" s="6731"/>
      <c r="AD1" s="6731"/>
      <c r="AE1" s="6731"/>
      <c r="AF1" s="6731"/>
      <c r="AG1" s="6731"/>
      <c r="AH1" s="6731"/>
      <c r="AI1" s="6731"/>
    </row>
    <row r="2" spans="1:35">
      <c r="A2" s="6731"/>
      <c r="B2" s="6731"/>
      <c r="C2" s="6731"/>
      <c r="D2" s="6731"/>
      <c r="E2" s="6731"/>
      <c r="F2" s="6731"/>
      <c r="G2" s="6731"/>
      <c r="H2" s="6731"/>
      <c r="I2" s="6731"/>
      <c r="J2" s="6731"/>
      <c r="K2" s="6731"/>
      <c r="L2" s="6731"/>
      <c r="M2" s="6731"/>
      <c r="N2" s="6731"/>
      <c r="O2" s="6731"/>
      <c r="P2" s="6731"/>
      <c r="Q2" s="6731"/>
      <c r="R2" s="6731"/>
      <c r="T2" s="6731"/>
      <c r="U2" s="6731"/>
      <c r="V2" s="6731"/>
      <c r="W2" s="6731"/>
      <c r="X2" s="6731"/>
      <c r="Y2" s="6731"/>
      <c r="Z2" s="6731"/>
      <c r="AA2" s="6731"/>
      <c r="AB2" s="6731"/>
      <c r="AC2" s="6731"/>
      <c r="AD2" s="6731"/>
      <c r="AE2" s="6731"/>
      <c r="AF2" s="6731"/>
      <c r="AG2" s="6731"/>
      <c r="AH2" s="6731"/>
      <c r="AI2" s="6731"/>
    </row>
    <row r="3" spans="1:35">
      <c r="A3" s="6731"/>
      <c r="B3" s="6731"/>
      <c r="C3" s="6731"/>
      <c r="D3" s="6731"/>
      <c r="E3" s="6731"/>
      <c r="F3" s="6731"/>
      <c r="G3" s="6731"/>
      <c r="H3" s="6731"/>
      <c r="I3" s="6731"/>
      <c r="J3" s="6731"/>
      <c r="K3" s="6731"/>
      <c r="L3" s="6731"/>
      <c r="M3" s="6731"/>
      <c r="N3" s="6731"/>
      <c r="O3" s="6731"/>
      <c r="P3" s="6731"/>
      <c r="Q3" s="6731"/>
      <c r="R3" s="6731"/>
      <c r="T3" s="6731"/>
      <c r="U3" s="6731"/>
      <c r="V3" s="6731"/>
      <c r="W3" s="6731"/>
      <c r="X3" s="6731"/>
      <c r="Y3" s="6731"/>
      <c r="Z3" s="6731"/>
      <c r="AA3" s="6731"/>
      <c r="AB3" s="6731"/>
      <c r="AC3" s="6731"/>
      <c r="AD3" s="6731"/>
      <c r="AE3" s="6731"/>
      <c r="AF3" s="6731"/>
      <c r="AG3" s="6731"/>
      <c r="AH3" s="6731"/>
      <c r="AI3" s="6731"/>
    </row>
    <row r="4" spans="1:35">
      <c r="A4" s="6731"/>
      <c r="B4" s="6731"/>
      <c r="C4" s="6731"/>
      <c r="D4" s="6731"/>
      <c r="E4" s="6731"/>
      <c r="F4" s="6731"/>
      <c r="G4" s="6731"/>
      <c r="H4" s="6731"/>
      <c r="I4" s="6731"/>
      <c r="J4" s="6731"/>
      <c r="K4" s="6731"/>
      <c r="L4" s="6731"/>
      <c r="M4" s="6731"/>
      <c r="N4" s="6731"/>
      <c r="O4" s="6731"/>
      <c r="P4" s="6731"/>
      <c r="Q4" s="6731"/>
      <c r="R4" s="6731"/>
      <c r="T4" s="6731"/>
      <c r="U4" s="6731"/>
      <c r="V4" s="6731"/>
      <c r="W4" s="6731"/>
      <c r="X4" s="6731"/>
      <c r="Y4" s="6731"/>
      <c r="Z4" s="6731"/>
      <c r="AA4" s="6731"/>
      <c r="AB4" s="6731"/>
      <c r="AC4" s="6731"/>
      <c r="AD4" s="6731"/>
      <c r="AE4" s="6731"/>
      <c r="AF4" s="6731"/>
      <c r="AG4" s="6731"/>
      <c r="AH4" s="6731"/>
      <c r="AI4" s="6731"/>
    </row>
    <row r="5" spans="1:35">
      <c r="A5" s="6731"/>
      <c r="B5" s="6731"/>
      <c r="C5" s="6731"/>
      <c r="D5" s="6731"/>
      <c r="E5" s="6731"/>
      <c r="F5" s="6731"/>
      <c r="G5" s="6731"/>
      <c r="H5" s="6731"/>
      <c r="I5" s="6731"/>
      <c r="J5" s="6731"/>
      <c r="K5" s="6731"/>
      <c r="L5" s="6731"/>
      <c r="M5" s="6731"/>
      <c r="N5" s="6731"/>
      <c r="O5" s="6731"/>
      <c r="P5" s="6731"/>
      <c r="Q5" s="6731"/>
      <c r="R5" s="6731"/>
      <c r="T5" s="6731"/>
      <c r="U5" s="6731"/>
      <c r="V5" s="6731"/>
      <c r="W5" s="6731"/>
      <c r="X5" s="6731"/>
      <c r="Y5" s="6731"/>
      <c r="Z5" s="6731"/>
      <c r="AA5" s="6731"/>
      <c r="AB5" s="6731"/>
      <c r="AC5" s="6731"/>
      <c r="AD5" s="6731"/>
      <c r="AE5" s="6731"/>
      <c r="AF5" s="6731"/>
      <c r="AG5" s="6731"/>
      <c r="AH5" s="6731"/>
      <c r="AI5" s="6731"/>
    </row>
    <row r="6" spans="1:35" ht="18" thickBot="1">
      <c r="A6" s="6732" t="s">
        <v>1728</v>
      </c>
      <c r="B6" s="6733"/>
      <c r="C6" s="6734"/>
      <c r="D6" s="6734"/>
      <c r="E6" s="6734"/>
      <c r="F6" s="6734"/>
      <c r="G6" s="6734"/>
      <c r="H6" s="6734"/>
      <c r="I6" s="6734"/>
      <c r="J6" s="6734"/>
      <c r="K6" s="6734"/>
      <c r="L6" s="6734"/>
      <c r="M6" s="6734"/>
      <c r="N6" s="6734"/>
      <c r="O6" s="6734"/>
      <c r="P6" s="6734"/>
      <c r="Q6" s="6734"/>
      <c r="R6" s="6734"/>
      <c r="S6" s="4993"/>
      <c r="T6" s="7154" t="s">
        <v>1564</v>
      </c>
      <c r="U6" s="6734"/>
      <c r="V6" s="6734"/>
      <c r="W6" s="6734"/>
      <c r="X6" s="6734"/>
      <c r="Y6" s="6734"/>
      <c r="Z6" s="6734"/>
      <c r="AA6" s="6734"/>
      <c r="AB6" s="6734"/>
      <c r="AC6" s="6734"/>
      <c r="AD6" s="6734"/>
      <c r="AE6" s="6734"/>
      <c r="AF6" s="6734"/>
      <c r="AG6" s="6734"/>
      <c r="AH6" s="6734"/>
      <c r="AI6" s="6734"/>
    </row>
    <row r="7" spans="1:35">
      <c r="A7" s="6735"/>
      <c r="B7" s="6735"/>
      <c r="C7" s="6735"/>
      <c r="D7" s="6735" t="s">
        <v>14</v>
      </c>
      <c r="E7" s="6735" t="s">
        <v>12</v>
      </c>
      <c r="F7" s="6735"/>
      <c r="G7" s="6735"/>
      <c r="H7" s="6735" t="s">
        <v>15</v>
      </c>
      <c r="I7" s="6735" t="s">
        <v>12</v>
      </c>
      <c r="J7" s="6735" t="s">
        <v>12</v>
      </c>
      <c r="K7" s="6735"/>
      <c r="L7" s="6735"/>
      <c r="M7" s="6735"/>
      <c r="N7" s="6735"/>
      <c r="O7" s="6735" t="s">
        <v>0</v>
      </c>
      <c r="P7" s="6735"/>
      <c r="Q7" s="6735"/>
      <c r="R7" s="6735"/>
      <c r="S7" s="5012"/>
      <c r="T7" s="6735"/>
      <c r="U7" s="6806"/>
      <c r="V7" s="6807" t="s">
        <v>14</v>
      </c>
      <c r="W7" s="6807" t="s">
        <v>12</v>
      </c>
      <c r="X7" s="6807"/>
      <c r="Y7" s="6807"/>
      <c r="Z7" s="6807" t="s">
        <v>15</v>
      </c>
      <c r="AA7" s="6807" t="s">
        <v>12</v>
      </c>
      <c r="AB7" s="6807" t="s">
        <v>12</v>
      </c>
      <c r="AC7" s="6807"/>
      <c r="AD7" s="6807"/>
      <c r="AE7" s="6807"/>
      <c r="AF7" s="6807"/>
      <c r="AG7" s="6807" t="s">
        <v>0</v>
      </c>
      <c r="AH7" s="6808"/>
      <c r="AI7" s="6809"/>
    </row>
    <row r="8" spans="1:35">
      <c r="A8" s="6736" t="s">
        <v>3</v>
      </c>
      <c r="B8" s="6736" t="s">
        <v>4</v>
      </c>
      <c r="C8" s="6736" t="s">
        <v>18</v>
      </c>
      <c r="D8" s="6736" t="s">
        <v>19</v>
      </c>
      <c r="E8" s="6736" t="s">
        <v>19</v>
      </c>
      <c r="F8" s="6736" t="s">
        <v>20</v>
      </c>
      <c r="G8" s="6736" t="s">
        <v>21</v>
      </c>
      <c r="H8" s="6736" t="s">
        <v>22</v>
      </c>
      <c r="I8" s="6736" t="s">
        <v>23</v>
      </c>
      <c r="J8" s="6736" t="s">
        <v>23</v>
      </c>
      <c r="K8" s="6736" t="s">
        <v>1227</v>
      </c>
      <c r="L8" s="6736" t="s">
        <v>20</v>
      </c>
      <c r="M8" s="6736" t="s">
        <v>25</v>
      </c>
      <c r="N8" s="6736" t="s">
        <v>0</v>
      </c>
      <c r="O8" s="6736" t="s">
        <v>1363</v>
      </c>
      <c r="P8" s="6736"/>
      <c r="Q8" s="6736" t="s">
        <v>1526</v>
      </c>
      <c r="R8" s="6736" t="s">
        <v>26</v>
      </c>
      <c r="S8" s="5012"/>
      <c r="T8" s="6736" t="s">
        <v>4</v>
      </c>
      <c r="U8" s="6810" t="s">
        <v>18</v>
      </c>
      <c r="V8" s="6811" t="s">
        <v>19</v>
      </c>
      <c r="W8" s="6811" t="s">
        <v>19</v>
      </c>
      <c r="X8" s="6811" t="s">
        <v>20</v>
      </c>
      <c r="Y8" s="6811" t="s">
        <v>21</v>
      </c>
      <c r="Z8" s="6811" t="s">
        <v>22</v>
      </c>
      <c r="AA8" s="6811" t="s">
        <v>23</v>
      </c>
      <c r="AB8" s="6811" t="s">
        <v>23</v>
      </c>
      <c r="AC8" s="6811" t="s">
        <v>24</v>
      </c>
      <c r="AD8" s="6811" t="s">
        <v>20</v>
      </c>
      <c r="AE8" s="6811" t="s">
        <v>25</v>
      </c>
      <c r="AF8" s="6811" t="s">
        <v>0</v>
      </c>
      <c r="AG8" s="6811" t="s">
        <v>1363</v>
      </c>
      <c r="AH8" s="6812" t="s">
        <v>1388</v>
      </c>
      <c r="AI8" s="6813" t="s">
        <v>26</v>
      </c>
    </row>
    <row r="9" spans="1:35" ht="15" thickBot="1">
      <c r="A9" s="6737"/>
      <c r="B9" s="6737"/>
      <c r="C9" s="6737"/>
      <c r="D9" s="6737" t="s">
        <v>3</v>
      </c>
      <c r="E9" s="6737" t="s">
        <v>18</v>
      </c>
      <c r="F9" s="6737"/>
      <c r="G9" s="6737"/>
      <c r="H9" s="6737" t="s">
        <v>21</v>
      </c>
      <c r="I9" s="6737" t="s">
        <v>27</v>
      </c>
      <c r="J9" s="6737" t="s">
        <v>28</v>
      </c>
      <c r="K9" s="6737"/>
      <c r="L9" s="6737"/>
      <c r="M9" s="6737"/>
      <c r="N9" s="6737"/>
      <c r="O9" s="6737" t="s">
        <v>11</v>
      </c>
      <c r="P9" s="6737"/>
      <c r="Q9" s="6737"/>
      <c r="R9" s="6737"/>
      <c r="S9" s="5012"/>
      <c r="T9" s="6737"/>
      <c r="U9" s="6814"/>
      <c r="V9" s="6815" t="s">
        <v>3</v>
      </c>
      <c r="W9" s="6815" t="s">
        <v>18</v>
      </c>
      <c r="X9" s="6815"/>
      <c r="Y9" s="6815"/>
      <c r="Z9" s="6815" t="s">
        <v>21</v>
      </c>
      <c r="AA9" s="6815" t="s">
        <v>27</v>
      </c>
      <c r="AB9" s="6815" t="s">
        <v>28</v>
      </c>
      <c r="AC9" s="6815"/>
      <c r="AD9" s="6815"/>
      <c r="AE9" s="6815"/>
      <c r="AF9" s="6815"/>
      <c r="AG9" s="6815" t="s">
        <v>11</v>
      </c>
      <c r="AH9" s="6816"/>
      <c r="AI9" s="6817"/>
    </row>
    <row r="10" spans="1:35">
      <c r="A10" s="6738" t="s">
        <v>351</v>
      </c>
      <c r="B10" s="6747" t="s">
        <v>1538</v>
      </c>
      <c r="C10" s="6747">
        <v>11</v>
      </c>
      <c r="D10" s="6747" t="s">
        <v>796</v>
      </c>
      <c r="E10" s="6748">
        <v>45666</v>
      </c>
      <c r="F10" s="6747">
        <v>250</v>
      </c>
      <c r="G10" s="6747" t="s">
        <v>1539</v>
      </c>
      <c r="H10" s="6749">
        <v>12.7</v>
      </c>
      <c r="I10" s="6750">
        <v>45672</v>
      </c>
      <c r="J10" s="6748">
        <v>45671</v>
      </c>
      <c r="K10" s="7192">
        <v>359</v>
      </c>
      <c r="L10" s="6747">
        <v>256.3</v>
      </c>
      <c r="M10" s="6751">
        <f>(F10-L10)</f>
        <v>-6.3000000000000114</v>
      </c>
      <c r="N10" s="6760">
        <f>(L10*H10/1)</f>
        <v>3255.0099999999998</v>
      </c>
      <c r="O10" s="6761">
        <f>(N10*0.05)</f>
        <v>162.75049999999999</v>
      </c>
      <c r="P10" s="7177">
        <v>5</v>
      </c>
      <c r="Q10" s="6790">
        <f>(N10*0.02)</f>
        <v>65.100200000000001</v>
      </c>
      <c r="R10" s="6879" t="s">
        <v>8</v>
      </c>
      <c r="S10" s="5012"/>
      <c r="T10" s="6738"/>
      <c r="U10" s="6739"/>
      <c r="V10" s="6739"/>
      <c r="W10" s="6740"/>
      <c r="X10" s="6739"/>
      <c r="Y10" s="6739"/>
      <c r="Z10" s="6741"/>
      <c r="AA10" s="6742"/>
      <c r="AB10" s="6740"/>
      <c r="AC10" s="7193"/>
      <c r="AD10" s="6739"/>
      <c r="AE10" s="6743"/>
      <c r="AF10" s="6744"/>
      <c r="AG10" s="6745"/>
      <c r="AH10" s="7194"/>
      <c r="AI10" s="6818"/>
    </row>
    <row r="11" spans="1:35">
      <c r="A11" s="6746" t="s">
        <v>1623</v>
      </c>
      <c r="B11" s="6747" t="s">
        <v>1563</v>
      </c>
      <c r="C11" s="6747">
        <v>8</v>
      </c>
      <c r="D11" s="6747" t="s">
        <v>796</v>
      </c>
      <c r="E11" s="6748">
        <v>45680</v>
      </c>
      <c r="F11" s="6747">
        <v>121</v>
      </c>
      <c r="G11" s="6747" t="s">
        <v>1539</v>
      </c>
      <c r="H11" s="6749">
        <v>12.9</v>
      </c>
      <c r="I11" s="6750">
        <v>45685</v>
      </c>
      <c r="J11" s="6748">
        <v>45680</v>
      </c>
      <c r="K11" s="7453">
        <v>374</v>
      </c>
      <c r="L11" s="6747">
        <v>121.7</v>
      </c>
      <c r="M11" s="6751">
        <f>(F11-L11)</f>
        <v>-0.70000000000000284</v>
      </c>
      <c r="N11" s="6752">
        <f>(L11*H11/1)</f>
        <v>1569.93</v>
      </c>
      <c r="O11" s="6753">
        <f>(N11*0.05)</f>
        <v>78.496500000000012</v>
      </c>
      <c r="P11" s="7454">
        <v>5</v>
      </c>
      <c r="Q11" s="6804">
        <f>(N11*0.02)</f>
        <v>31.398600000000002</v>
      </c>
      <c r="R11" s="7220" t="s">
        <v>8</v>
      </c>
      <c r="S11" s="5012"/>
      <c r="T11" s="6746"/>
      <c r="U11" s="6747"/>
      <c r="V11" s="6747"/>
      <c r="W11" s="6748"/>
      <c r="X11" s="6747"/>
      <c r="Y11" s="6747"/>
      <c r="Z11" s="6749"/>
      <c r="AA11" s="6750"/>
      <c r="AB11" s="6748"/>
      <c r="AC11" s="7192"/>
      <c r="AD11" s="6747"/>
      <c r="AE11" s="6751"/>
      <c r="AF11" s="6760"/>
      <c r="AG11" s="6761"/>
      <c r="AH11" s="7177"/>
      <c r="AI11" s="7221"/>
    </row>
    <row r="12" spans="1:35">
      <c r="A12" s="6754" t="s">
        <v>1537</v>
      </c>
      <c r="B12" s="6747" t="s">
        <v>1563</v>
      </c>
      <c r="C12" s="6747">
        <v>4</v>
      </c>
      <c r="D12" s="6747" t="s">
        <v>796</v>
      </c>
      <c r="E12" s="6748">
        <v>45679</v>
      </c>
      <c r="F12" s="6747">
        <v>300</v>
      </c>
      <c r="G12" s="6747" t="s">
        <v>1539</v>
      </c>
      <c r="H12" s="6749">
        <v>12.2</v>
      </c>
      <c r="I12" s="6750">
        <v>45698</v>
      </c>
      <c r="J12" s="6748">
        <v>45680</v>
      </c>
      <c r="K12" s="7192">
        <v>373</v>
      </c>
      <c r="L12" s="6747">
        <v>300.5</v>
      </c>
      <c r="M12" s="6751"/>
      <c r="N12" s="6760">
        <f>(L12*H12/1)</f>
        <v>3666.1</v>
      </c>
      <c r="O12" s="6761">
        <f>(N12*0.05)</f>
        <v>183.30500000000001</v>
      </c>
      <c r="P12" s="7177">
        <v>5</v>
      </c>
      <c r="Q12" s="6790">
        <f>(N12*0.02)</f>
        <v>73.322000000000003</v>
      </c>
      <c r="R12" s="7220" t="s">
        <v>8</v>
      </c>
      <c r="S12" s="5012"/>
      <c r="T12" s="6746"/>
      <c r="U12" s="6747"/>
      <c r="V12" s="6747"/>
      <c r="W12" s="6748"/>
      <c r="X12" s="6747"/>
      <c r="Y12" s="6747"/>
      <c r="Z12" s="6749"/>
      <c r="AA12" s="6750"/>
      <c r="AB12" s="6748"/>
      <c r="AC12" s="7192"/>
      <c r="AD12" s="6747"/>
      <c r="AE12" s="6751"/>
      <c r="AF12" s="6760"/>
      <c r="AG12" s="6761"/>
      <c r="AH12" s="7177"/>
      <c r="AI12" s="7221"/>
    </row>
    <row r="13" spans="1:35">
      <c r="A13" s="6754"/>
      <c r="B13" s="6875"/>
      <c r="C13" s="6747"/>
      <c r="D13" s="6747"/>
      <c r="E13" s="6748"/>
      <c r="F13" s="6747"/>
      <c r="G13" s="6747"/>
      <c r="H13" s="6749"/>
      <c r="I13" s="6750"/>
      <c r="J13" s="6748"/>
      <c r="K13" s="7192"/>
      <c r="L13" s="6747"/>
      <c r="M13" s="6751"/>
      <c r="N13" s="6760"/>
      <c r="O13" s="6761"/>
      <c r="P13" s="7177"/>
      <c r="Q13" s="6871"/>
      <c r="R13" s="7220"/>
      <c r="S13" s="5012"/>
      <c r="T13" s="6746"/>
      <c r="U13" s="6747"/>
      <c r="V13" s="6747"/>
      <c r="W13" s="6748"/>
      <c r="X13" s="6747"/>
      <c r="Y13" s="6747"/>
      <c r="Z13" s="6749"/>
      <c r="AA13" s="6750"/>
      <c r="AB13" s="6748"/>
      <c r="AC13" s="7192"/>
      <c r="AD13" s="6747"/>
      <c r="AE13" s="6751"/>
      <c r="AF13" s="6760"/>
      <c r="AG13" s="6761"/>
      <c r="AH13" s="7177"/>
      <c r="AI13" s="7221"/>
    </row>
    <row r="14" spans="1:35">
      <c r="A14" s="6746"/>
      <c r="B14" s="6875"/>
      <c r="C14" s="6747"/>
      <c r="D14" s="6747"/>
      <c r="E14" s="6748"/>
      <c r="F14" s="6747"/>
      <c r="G14" s="6747"/>
      <c r="H14" s="6749"/>
      <c r="I14" s="6750"/>
      <c r="J14" s="6748"/>
      <c r="K14" s="6747"/>
      <c r="L14" s="6747"/>
      <c r="M14" s="6751"/>
      <c r="N14" s="6752"/>
      <c r="O14" s="6753"/>
      <c r="P14" s="6871"/>
      <c r="Q14" s="6871"/>
      <c r="R14" s="6880"/>
      <c r="S14" s="6876"/>
      <c r="T14" s="6746"/>
      <c r="U14" s="6747"/>
      <c r="V14" s="6747"/>
      <c r="W14" s="6748"/>
      <c r="X14" s="6747"/>
      <c r="Y14" s="6747"/>
      <c r="Z14" s="6749"/>
      <c r="AA14" s="6750"/>
      <c r="AB14" s="6748"/>
      <c r="AC14" s="7192"/>
      <c r="AD14" s="6747"/>
      <c r="AE14" s="6751"/>
      <c r="AF14" s="6760"/>
      <c r="AG14" s="6761"/>
      <c r="AH14" s="7177"/>
      <c r="AI14" s="6762"/>
    </row>
    <row r="15" spans="1:35">
      <c r="A15" s="6754"/>
      <c r="B15" s="7176"/>
      <c r="C15" s="6755"/>
      <c r="D15" s="6755"/>
      <c r="E15" s="6756"/>
      <c r="F15" s="6755"/>
      <c r="G15" s="6755"/>
      <c r="H15" s="6757"/>
      <c r="I15" s="6758"/>
      <c r="J15" s="6756"/>
      <c r="K15" s="6755"/>
      <c r="L15" s="6755"/>
      <c r="M15" s="6759"/>
      <c r="N15" s="6760"/>
      <c r="O15" s="6761"/>
      <c r="P15" s="6871"/>
      <c r="Q15" s="6871"/>
      <c r="R15" s="6762"/>
      <c r="S15" s="5012"/>
      <c r="T15" s="6783"/>
      <c r="U15" s="6784"/>
      <c r="V15" s="6784"/>
      <c r="W15" s="6785"/>
      <c r="X15" s="6784"/>
      <c r="Y15" s="6784"/>
      <c r="Z15" s="6784"/>
      <c r="AA15" s="6787"/>
      <c r="AB15" s="6785"/>
      <c r="AC15" s="6784"/>
      <c r="AD15" s="6784"/>
      <c r="AE15" s="6788"/>
      <c r="AF15" s="6789"/>
      <c r="AG15" s="6790"/>
      <c r="AH15" s="6820"/>
      <c r="AI15" s="6821"/>
    </row>
    <row r="16" spans="1:35">
      <c r="A16" s="6763"/>
      <c r="B16" s="6764"/>
      <c r="C16" s="6765"/>
      <c r="D16" s="6765"/>
      <c r="E16" s="6766"/>
      <c r="F16" s="6765"/>
      <c r="G16" s="6765"/>
      <c r="H16" s="6765"/>
      <c r="I16" s="6767"/>
      <c r="J16" s="6765"/>
      <c r="K16" s="6765"/>
      <c r="L16" s="6768"/>
      <c r="M16" s="6765"/>
      <c r="N16" s="6768"/>
      <c r="O16" s="6768"/>
      <c r="P16" s="6884"/>
      <c r="Q16" s="6884"/>
      <c r="R16" s="6762"/>
      <c r="S16" s="5012"/>
      <c r="T16" s="7150"/>
      <c r="U16" s="6822"/>
      <c r="V16" s="6823"/>
      <c r="W16" s="6824"/>
      <c r="X16" s="6824"/>
      <c r="Y16" s="6824"/>
      <c r="Z16" s="6824"/>
      <c r="AA16" s="6824"/>
      <c r="AB16" s="6824"/>
      <c r="AC16" s="6824"/>
      <c r="AD16" s="6824"/>
      <c r="AE16" s="6824"/>
      <c r="AF16" s="6824"/>
      <c r="AG16" s="6824"/>
      <c r="AH16" s="6825"/>
      <c r="AI16" s="6821"/>
    </row>
    <row r="17" spans="1:35">
      <c r="A17" s="6769"/>
      <c r="B17" s="6765"/>
      <c r="C17" s="6765"/>
      <c r="D17" s="6765"/>
      <c r="E17" s="6765"/>
      <c r="F17" s="6765"/>
      <c r="G17" s="6765"/>
      <c r="H17" s="6765"/>
      <c r="I17" s="6770"/>
      <c r="J17" s="6765"/>
      <c r="K17" s="6765"/>
      <c r="L17" s="6765"/>
      <c r="M17" s="6765"/>
      <c r="N17" s="6765"/>
      <c r="O17" s="6765"/>
      <c r="P17" s="6819"/>
      <c r="Q17" s="6819"/>
      <c r="R17" s="6762"/>
      <c r="S17" s="5012"/>
      <c r="T17" s="7150"/>
      <c r="U17" s="6822"/>
      <c r="V17" s="6823"/>
      <c r="W17" s="6824"/>
      <c r="X17" s="6824"/>
      <c r="Y17" s="6824"/>
      <c r="Z17" s="6824"/>
      <c r="AA17" s="6824"/>
      <c r="AB17" s="6824"/>
      <c r="AC17" s="6824"/>
      <c r="AD17" s="6824"/>
      <c r="AE17" s="6824"/>
      <c r="AF17" s="6824"/>
      <c r="AG17" s="6824"/>
      <c r="AH17" s="6825"/>
      <c r="AI17" s="6821"/>
    </row>
    <row r="18" spans="1:35">
      <c r="A18" s="6769"/>
      <c r="B18" s="6765"/>
      <c r="C18" s="6765"/>
      <c r="D18" s="6765"/>
      <c r="E18" s="6765"/>
      <c r="F18" s="6765"/>
      <c r="G18" s="6765"/>
      <c r="H18" s="6765"/>
      <c r="I18" s="6770"/>
      <c r="J18" s="6765"/>
      <c r="K18" s="6765"/>
      <c r="L18" s="6765"/>
      <c r="M18" s="6765"/>
      <c r="N18" s="6765"/>
      <c r="O18" s="6765"/>
      <c r="P18" s="6819"/>
      <c r="Q18" s="6819"/>
      <c r="R18" s="6762"/>
      <c r="S18" s="5012"/>
      <c r="T18" s="7150"/>
      <c r="U18" s="6822"/>
      <c r="V18" s="6823"/>
      <c r="W18" s="6824"/>
      <c r="X18" s="6824"/>
      <c r="Y18" s="6824"/>
      <c r="Z18" s="6824"/>
      <c r="AA18" s="6824"/>
      <c r="AB18" s="6824"/>
      <c r="AC18" s="6824"/>
      <c r="AD18" s="6824"/>
      <c r="AE18" s="6824"/>
      <c r="AF18" s="6824"/>
      <c r="AG18" s="6824"/>
      <c r="AH18" s="6825"/>
      <c r="AI18" s="6821"/>
    </row>
    <row r="19" spans="1:35">
      <c r="A19" s="6769"/>
      <c r="B19" s="6765"/>
      <c r="C19" s="6765"/>
      <c r="D19" s="6765"/>
      <c r="E19" s="6765"/>
      <c r="F19" s="6765"/>
      <c r="G19" s="6765"/>
      <c r="H19" s="6765"/>
      <c r="I19" s="6770"/>
      <c r="J19" s="6765"/>
      <c r="K19" s="6765"/>
      <c r="L19" s="6765"/>
      <c r="M19" s="6765"/>
      <c r="N19" s="6765"/>
      <c r="O19" s="6765"/>
      <c r="P19" s="6819"/>
      <c r="Q19" s="6819"/>
      <c r="R19" s="6762"/>
      <c r="S19" s="5012"/>
      <c r="T19" s="7150"/>
      <c r="U19" s="6822"/>
      <c r="V19" s="6823"/>
      <c r="W19" s="6824"/>
      <c r="X19" s="6824"/>
      <c r="Y19" s="6824"/>
      <c r="Z19" s="6824"/>
      <c r="AA19" s="6824"/>
      <c r="AB19" s="6824"/>
      <c r="AC19" s="6824"/>
      <c r="AD19" s="6824"/>
      <c r="AE19" s="6824"/>
      <c r="AF19" s="6824"/>
      <c r="AG19" s="6824"/>
      <c r="AH19" s="6825"/>
      <c r="AI19" s="6821"/>
    </row>
    <row r="20" spans="1:35">
      <c r="A20" s="6769"/>
      <c r="B20" s="6765"/>
      <c r="C20" s="6765"/>
      <c r="D20" s="6765"/>
      <c r="E20" s="6765"/>
      <c r="F20" s="6765"/>
      <c r="G20" s="6765"/>
      <c r="H20" s="6765"/>
      <c r="I20" s="6770"/>
      <c r="J20" s="6765"/>
      <c r="K20" s="6765"/>
      <c r="L20" s="6765"/>
      <c r="M20" s="6765"/>
      <c r="N20" s="6765"/>
      <c r="O20" s="6765"/>
      <c r="P20" s="6819"/>
      <c r="Q20" s="6819"/>
      <c r="R20" s="6762"/>
      <c r="S20" s="5012"/>
      <c r="T20" s="7150"/>
      <c r="U20" s="6822"/>
      <c r="V20" s="6823"/>
      <c r="W20" s="6824"/>
      <c r="X20" s="6824"/>
      <c r="Y20" s="6824"/>
      <c r="Z20" s="6824"/>
      <c r="AA20" s="6824"/>
      <c r="AB20" s="6824"/>
      <c r="AC20" s="6824"/>
      <c r="AD20" s="6824"/>
      <c r="AE20" s="6824"/>
      <c r="AF20" s="6824"/>
      <c r="AG20" s="6824"/>
      <c r="AH20" s="6825"/>
      <c r="AI20" s="6821"/>
    </row>
    <row r="21" spans="1:35">
      <c r="A21" s="6769"/>
      <c r="B21" s="6765"/>
      <c r="C21" s="6765"/>
      <c r="D21" s="6765"/>
      <c r="E21" s="6765"/>
      <c r="F21" s="6765"/>
      <c r="G21" s="6765"/>
      <c r="H21" s="6765"/>
      <c r="I21" s="6770"/>
      <c r="J21" s="6765"/>
      <c r="K21" s="6765"/>
      <c r="L21" s="6765"/>
      <c r="M21" s="6765"/>
      <c r="N21" s="6765"/>
      <c r="O21" s="6765"/>
      <c r="P21" s="6819"/>
      <c r="Q21" s="6819"/>
      <c r="R21" s="6762"/>
      <c r="S21" s="5012"/>
      <c r="T21" s="7150"/>
      <c r="U21" s="6822"/>
      <c r="V21" s="6823"/>
      <c r="W21" s="6824"/>
      <c r="X21" s="6824"/>
      <c r="Y21" s="6824"/>
      <c r="Z21" s="6824"/>
      <c r="AA21" s="6824"/>
      <c r="AB21" s="6824"/>
      <c r="AC21" s="6824"/>
      <c r="AD21" s="6824"/>
      <c r="AE21" s="6824"/>
      <c r="AF21" s="6824"/>
      <c r="AG21" s="6824"/>
      <c r="AH21" s="6825"/>
      <c r="AI21" s="6821"/>
    </row>
    <row r="22" spans="1:35">
      <c r="A22" s="6769"/>
      <c r="B22" s="6765"/>
      <c r="C22" s="6765"/>
      <c r="D22" s="6765"/>
      <c r="E22" s="6765"/>
      <c r="F22" s="6765"/>
      <c r="G22" s="6765"/>
      <c r="H22" s="6765"/>
      <c r="I22" s="6770"/>
      <c r="J22" s="6765"/>
      <c r="K22" s="6765"/>
      <c r="L22" s="6765"/>
      <c r="M22" s="6765"/>
      <c r="N22" s="6765"/>
      <c r="O22" s="6765"/>
      <c r="P22" s="6819"/>
      <c r="Q22" s="6819"/>
      <c r="R22" s="6762"/>
      <c r="S22" s="5012"/>
      <c r="T22" s="7150"/>
      <c r="U22" s="6822"/>
      <c r="V22" s="6823"/>
      <c r="W22" s="6824"/>
      <c r="X22" s="6824"/>
      <c r="Y22" s="6824"/>
      <c r="Z22" s="6824"/>
      <c r="AA22" s="6824"/>
      <c r="AB22" s="6824"/>
      <c r="AC22" s="6824"/>
      <c r="AD22" s="6824"/>
      <c r="AE22" s="6824"/>
      <c r="AF22" s="6824"/>
      <c r="AG22" s="6824"/>
      <c r="AH22" s="6825"/>
      <c r="AI22" s="6821"/>
    </row>
    <row r="23" spans="1:35">
      <c r="A23" s="6769"/>
      <c r="B23" s="6765"/>
      <c r="C23" s="6765"/>
      <c r="D23" s="6765"/>
      <c r="E23" s="6765"/>
      <c r="F23" s="6765"/>
      <c r="G23" s="6765"/>
      <c r="H23" s="6765"/>
      <c r="I23" s="6770"/>
      <c r="J23" s="6765"/>
      <c r="K23" s="6765"/>
      <c r="L23" s="6765"/>
      <c r="M23" s="6765"/>
      <c r="N23" s="6765"/>
      <c r="O23" s="6765"/>
      <c r="P23" s="6819"/>
      <c r="Q23" s="6819"/>
      <c r="R23" s="6762"/>
      <c r="S23" s="5012"/>
      <c r="T23" s="6769"/>
      <c r="U23" s="6765"/>
      <c r="V23" s="6826"/>
      <c r="W23" s="6827"/>
      <c r="X23" s="6827"/>
      <c r="Y23" s="6827"/>
      <c r="Z23" s="6827"/>
      <c r="AA23" s="6827"/>
      <c r="AB23" s="6827"/>
      <c r="AC23" s="6827"/>
      <c r="AD23" s="6827"/>
      <c r="AE23" s="6827"/>
      <c r="AF23" s="6827"/>
      <c r="AG23" s="6827"/>
      <c r="AH23" s="6828"/>
      <c r="AI23" s="6829"/>
    </row>
    <row r="24" spans="1:35">
      <c r="A24" s="6771"/>
      <c r="B24" s="6772"/>
      <c r="C24" s="6772"/>
      <c r="D24" s="6772"/>
      <c r="E24" s="6772"/>
      <c r="F24" s="6772"/>
      <c r="G24" s="6772"/>
      <c r="H24" s="6772"/>
      <c r="I24" s="6773"/>
      <c r="J24" s="6772"/>
      <c r="K24" s="6772"/>
      <c r="L24" s="6772"/>
      <c r="M24" s="6772"/>
      <c r="N24" s="6772"/>
      <c r="O24" s="6772"/>
      <c r="P24" s="6869"/>
      <c r="Q24" s="6869"/>
      <c r="R24" s="6881"/>
      <c r="S24" s="5012"/>
      <c r="T24" s="6769"/>
      <c r="U24" s="6765"/>
      <c r="V24" s="6826"/>
      <c r="W24" s="6827"/>
      <c r="X24" s="6827"/>
      <c r="Y24" s="6827"/>
      <c r="Z24" s="6827"/>
      <c r="AA24" s="6827"/>
      <c r="AB24" s="6827"/>
      <c r="AC24" s="6827"/>
      <c r="AD24" s="6827"/>
      <c r="AE24" s="6827"/>
      <c r="AF24" s="6827"/>
      <c r="AG24" s="6827"/>
      <c r="AH24" s="6828"/>
      <c r="AI24" s="6829"/>
    </row>
    <row r="25" spans="1:35">
      <c r="A25" s="6771"/>
      <c r="B25" s="6772"/>
      <c r="C25" s="6772"/>
      <c r="D25" s="6772"/>
      <c r="E25" s="6772"/>
      <c r="F25" s="6772"/>
      <c r="G25" s="6772"/>
      <c r="H25" s="6772"/>
      <c r="I25" s="6773"/>
      <c r="J25" s="6772"/>
      <c r="K25" s="6772"/>
      <c r="L25" s="6772"/>
      <c r="M25" s="6772"/>
      <c r="N25" s="6772"/>
      <c r="O25" s="6772"/>
      <c r="P25" s="6869"/>
      <c r="Q25" s="6869"/>
      <c r="R25" s="6881"/>
      <c r="S25" s="5012"/>
      <c r="T25" s="6769"/>
      <c r="U25" s="6765"/>
      <c r="V25" s="6826"/>
      <c r="W25" s="6827"/>
      <c r="X25" s="6827"/>
      <c r="Y25" s="6827"/>
      <c r="Z25" s="6827"/>
      <c r="AA25" s="6827"/>
      <c r="AB25" s="6827"/>
      <c r="AC25" s="6827"/>
      <c r="AD25" s="6827"/>
      <c r="AE25" s="6827"/>
      <c r="AF25" s="6827"/>
      <c r="AG25" s="6827"/>
      <c r="AH25" s="6828"/>
      <c r="AI25" s="6829"/>
    </row>
    <row r="26" spans="1:35" ht="15" thickBot="1">
      <c r="A26" s="6774"/>
      <c r="B26" s="6775"/>
      <c r="C26" s="6775"/>
      <c r="D26" s="6775"/>
      <c r="E26" s="6775"/>
      <c r="F26" s="6775"/>
      <c r="G26" s="6775"/>
      <c r="H26" s="6775"/>
      <c r="I26" s="6776"/>
      <c r="J26" s="6775"/>
      <c r="K26" s="6775"/>
      <c r="L26" s="6775"/>
      <c r="M26" s="6775"/>
      <c r="N26" s="6775"/>
      <c r="O26" s="6777">
        <f>SUM(O10:O25)</f>
        <v>424.55200000000002</v>
      </c>
      <c r="P26" s="6885"/>
      <c r="Q26" s="6885"/>
      <c r="R26" s="6882"/>
      <c r="S26" s="5012"/>
      <c r="T26" s="6774"/>
      <c r="U26" s="6775"/>
      <c r="V26" s="6830"/>
      <c r="W26" s="6831"/>
      <c r="X26" s="6831"/>
      <c r="Y26" s="6831"/>
      <c r="Z26" s="6831"/>
      <c r="AA26" s="6831"/>
      <c r="AB26" s="6831"/>
      <c r="AC26" s="6831"/>
      <c r="AD26" s="6831"/>
      <c r="AE26" s="6831"/>
      <c r="AF26" s="6832">
        <f>SUM(AF10:AF25)</f>
        <v>0</v>
      </c>
      <c r="AG26" s="6832">
        <f>SUM(AG10:AG25)</f>
        <v>0</v>
      </c>
      <c r="AH26" s="6833"/>
      <c r="AI26" s="6834"/>
    </row>
    <row r="27" spans="1:35">
      <c r="A27" s="6778"/>
      <c r="B27" s="6778"/>
      <c r="C27" s="6778"/>
      <c r="D27" s="6778"/>
      <c r="E27" s="6778"/>
      <c r="F27" s="6778"/>
      <c r="G27" s="6778"/>
      <c r="H27" s="6778"/>
      <c r="I27" s="6796"/>
      <c r="J27" s="6778"/>
      <c r="K27" s="6778"/>
      <c r="L27" s="6778"/>
      <c r="M27" s="6778"/>
      <c r="N27" s="6778"/>
      <c r="O27" s="6797"/>
      <c r="P27" s="6797"/>
      <c r="Q27" s="6797"/>
      <c r="R27" s="6778"/>
      <c r="S27" s="5012"/>
      <c r="T27" s="6778"/>
      <c r="U27" s="6778"/>
      <c r="V27" s="6835"/>
      <c r="W27" s="6734"/>
      <c r="X27" s="6734"/>
      <c r="Y27" s="6734"/>
      <c r="Z27" s="6734"/>
      <c r="AA27" s="6734"/>
      <c r="AB27" s="6734"/>
      <c r="AC27" s="6734"/>
      <c r="AD27" s="6734"/>
      <c r="AE27" s="6734"/>
      <c r="AF27" s="7311"/>
      <c r="AG27" s="7311"/>
      <c r="AH27" s="7311"/>
      <c r="AI27" s="6734"/>
    </row>
    <row r="28" spans="1:35">
      <c r="A28" s="6778"/>
      <c r="B28" s="6778"/>
      <c r="C28" s="6778"/>
      <c r="D28" s="6778"/>
      <c r="E28" s="6778"/>
      <c r="F28" s="6778"/>
      <c r="G28" s="6778"/>
      <c r="H28" s="6778"/>
      <c r="I28" s="6778"/>
      <c r="J28" s="6778"/>
      <c r="K28" s="6778"/>
      <c r="L28" s="6778"/>
      <c r="M28" s="6778"/>
      <c r="N28" s="6778"/>
      <c r="O28" s="6778"/>
      <c r="P28" s="6778"/>
      <c r="Q28" s="6778"/>
      <c r="R28" s="6778"/>
      <c r="S28" s="5012"/>
      <c r="T28" s="6778"/>
      <c r="U28" s="6778"/>
      <c r="V28" s="6835"/>
      <c r="W28" s="6734"/>
      <c r="X28" s="6734"/>
      <c r="Y28" s="6734"/>
      <c r="Z28" s="6734"/>
      <c r="AA28" s="6734"/>
      <c r="AB28" s="6734"/>
      <c r="AC28" s="6734"/>
      <c r="AD28" s="6734"/>
      <c r="AE28" s="6734"/>
      <c r="AF28" s="6734"/>
      <c r="AG28" s="6734"/>
      <c r="AH28" s="6734"/>
      <c r="AI28" s="6734"/>
    </row>
    <row r="29" spans="1:35">
      <c r="A29" s="6778"/>
      <c r="B29" s="6778"/>
      <c r="C29" s="6778"/>
      <c r="D29" s="6778"/>
      <c r="E29" s="6778"/>
      <c r="F29" s="6778"/>
      <c r="G29" s="6778"/>
      <c r="H29" s="6778"/>
      <c r="I29" s="6778"/>
      <c r="J29" s="6778"/>
      <c r="K29" s="6778"/>
      <c r="L29" s="6778"/>
      <c r="M29" s="6778"/>
      <c r="N29" s="6778"/>
      <c r="O29" s="6778"/>
      <c r="P29" s="6778"/>
      <c r="Q29" s="6778"/>
      <c r="R29" s="6778"/>
      <c r="S29" s="5012"/>
      <c r="T29" s="6778"/>
      <c r="U29" s="6778"/>
      <c r="V29" s="6835"/>
      <c r="W29" s="6734"/>
      <c r="X29" s="6734"/>
      <c r="Y29" s="6734"/>
      <c r="Z29" s="6734"/>
      <c r="AA29" s="6734"/>
      <c r="AB29" s="6734"/>
      <c r="AC29" s="6734"/>
      <c r="AD29" s="6734"/>
      <c r="AE29" s="6734"/>
      <c r="AF29" s="6734"/>
      <c r="AG29" s="6734"/>
      <c r="AH29" s="6734"/>
      <c r="AI29" s="6734"/>
    </row>
    <row r="30" spans="1:35" ht="18" thickBot="1">
      <c r="A30" s="6732" t="s">
        <v>1729</v>
      </c>
      <c r="B30" s="6733"/>
      <c r="C30" s="6734"/>
      <c r="D30" s="6734"/>
      <c r="E30" s="6734"/>
      <c r="F30" s="6734"/>
      <c r="G30" s="6734"/>
      <c r="H30" s="6734"/>
      <c r="I30" s="6734"/>
      <c r="J30" s="6734"/>
      <c r="K30" s="6734"/>
      <c r="L30" s="6734"/>
      <c r="M30" s="6734"/>
      <c r="N30" s="6734"/>
      <c r="O30" s="6734"/>
      <c r="P30" s="6734"/>
      <c r="Q30" s="6734"/>
      <c r="R30" s="6734"/>
      <c r="S30" s="4993"/>
      <c r="T30" s="7154" t="s">
        <v>1462</v>
      </c>
      <c r="U30" s="6778"/>
      <c r="V30" s="6835"/>
      <c r="W30" s="6734"/>
      <c r="X30" s="6734"/>
      <c r="Y30" s="6734"/>
      <c r="Z30" s="6734"/>
      <c r="AA30" s="6734"/>
      <c r="AB30" s="6734"/>
      <c r="AC30" s="6734"/>
      <c r="AD30" s="6734"/>
      <c r="AE30" s="6734"/>
      <c r="AF30" s="6734"/>
      <c r="AG30" s="6734"/>
      <c r="AH30" s="6734"/>
      <c r="AI30" s="6734"/>
    </row>
    <row r="31" spans="1:35">
      <c r="A31" s="6779"/>
      <c r="B31" s="6779"/>
      <c r="C31" s="6779"/>
      <c r="D31" s="6779" t="s">
        <v>14</v>
      </c>
      <c r="E31" s="6779" t="s">
        <v>12</v>
      </c>
      <c r="F31" s="6779"/>
      <c r="G31" s="6779"/>
      <c r="H31" s="6779" t="s">
        <v>15</v>
      </c>
      <c r="I31" s="6779" t="s">
        <v>12</v>
      </c>
      <c r="J31" s="6779" t="s">
        <v>12</v>
      </c>
      <c r="K31" s="6779"/>
      <c r="L31" s="6779"/>
      <c r="M31" s="6779"/>
      <c r="N31" s="6779"/>
      <c r="O31" s="6779" t="s">
        <v>0</v>
      </c>
      <c r="P31" s="6872"/>
      <c r="Q31" s="6872"/>
      <c r="R31" s="6779"/>
      <c r="S31" s="87"/>
      <c r="T31" s="6779"/>
      <c r="U31" s="6836"/>
      <c r="V31" s="6837" t="s">
        <v>14</v>
      </c>
      <c r="W31" s="6837" t="s">
        <v>12</v>
      </c>
      <c r="X31" s="6837"/>
      <c r="Y31" s="6837"/>
      <c r="Z31" s="6837" t="s">
        <v>15</v>
      </c>
      <c r="AA31" s="6837" t="s">
        <v>12</v>
      </c>
      <c r="AB31" s="6837" t="s">
        <v>12</v>
      </c>
      <c r="AC31" s="6837"/>
      <c r="AD31" s="6837"/>
      <c r="AE31" s="6837"/>
      <c r="AF31" s="6837"/>
      <c r="AG31" s="6837" t="s">
        <v>0</v>
      </c>
      <c r="AH31" s="6838"/>
      <c r="AI31" s="6839"/>
    </row>
    <row r="32" spans="1:35">
      <c r="A32" s="6780" t="s">
        <v>3</v>
      </c>
      <c r="B32" s="6780" t="s">
        <v>4</v>
      </c>
      <c r="C32" s="6780" t="s">
        <v>18</v>
      </c>
      <c r="D32" s="6780" t="s">
        <v>19</v>
      </c>
      <c r="E32" s="6780" t="s">
        <v>19</v>
      </c>
      <c r="F32" s="6780" t="s">
        <v>20</v>
      </c>
      <c r="G32" s="6780" t="s">
        <v>21</v>
      </c>
      <c r="H32" s="6780" t="s">
        <v>22</v>
      </c>
      <c r="I32" s="6780" t="s">
        <v>23</v>
      </c>
      <c r="J32" s="6780" t="s">
        <v>23</v>
      </c>
      <c r="K32" s="6780" t="s">
        <v>1227</v>
      </c>
      <c r="L32" s="6780" t="s">
        <v>20</v>
      </c>
      <c r="M32" s="6780" t="s">
        <v>25</v>
      </c>
      <c r="N32" s="6780" t="s">
        <v>0</v>
      </c>
      <c r="O32" s="6780" t="s">
        <v>1363</v>
      </c>
      <c r="P32" s="6868"/>
      <c r="Q32" s="6868"/>
      <c r="R32" s="6780" t="s">
        <v>26</v>
      </c>
      <c r="S32" s="87"/>
      <c r="T32" s="6780" t="s">
        <v>4</v>
      </c>
      <c r="U32" s="6840" t="s">
        <v>18</v>
      </c>
      <c r="V32" s="6841" t="s">
        <v>19</v>
      </c>
      <c r="W32" s="6841" t="s">
        <v>19</v>
      </c>
      <c r="X32" s="6841" t="s">
        <v>20</v>
      </c>
      <c r="Y32" s="6841" t="s">
        <v>21</v>
      </c>
      <c r="Z32" s="6841" t="s">
        <v>22</v>
      </c>
      <c r="AA32" s="6841" t="s">
        <v>23</v>
      </c>
      <c r="AB32" s="6841" t="s">
        <v>23</v>
      </c>
      <c r="AC32" s="6841" t="s">
        <v>24</v>
      </c>
      <c r="AD32" s="6841" t="s">
        <v>20</v>
      </c>
      <c r="AE32" s="6841" t="s">
        <v>25</v>
      </c>
      <c r="AF32" s="6841" t="s">
        <v>0</v>
      </c>
      <c r="AG32" s="6841" t="s">
        <v>1363</v>
      </c>
      <c r="AH32" s="6842"/>
      <c r="AI32" s="6843" t="s">
        <v>26</v>
      </c>
    </row>
    <row r="33" spans="1:35" ht="15" thickBot="1">
      <c r="A33" s="6780"/>
      <c r="B33" s="6780"/>
      <c r="C33" s="6780"/>
      <c r="D33" s="6780"/>
      <c r="E33" s="6780"/>
      <c r="F33" s="6780"/>
      <c r="G33" s="6780"/>
      <c r="H33" s="6780"/>
      <c r="I33" s="6780"/>
      <c r="J33" s="6780"/>
      <c r="K33" s="6780"/>
      <c r="L33" s="6780"/>
      <c r="M33" s="6780"/>
      <c r="N33" s="6780"/>
      <c r="O33" s="6780"/>
      <c r="P33" s="6868"/>
      <c r="Q33" s="6868" t="s">
        <v>1526</v>
      </c>
      <c r="R33" s="6780"/>
      <c r="S33" s="87"/>
      <c r="T33" s="6781"/>
      <c r="U33" s="6844"/>
      <c r="V33" s="6845" t="s">
        <v>3</v>
      </c>
      <c r="W33" s="6845" t="s">
        <v>18</v>
      </c>
      <c r="X33" s="6845"/>
      <c r="Y33" s="6845"/>
      <c r="Z33" s="6845" t="s">
        <v>21</v>
      </c>
      <c r="AA33" s="6845" t="s">
        <v>27</v>
      </c>
      <c r="AB33" s="6845" t="s">
        <v>28</v>
      </c>
      <c r="AC33" s="6845"/>
      <c r="AD33" s="6845"/>
      <c r="AE33" s="6845"/>
      <c r="AF33" s="6845"/>
      <c r="AG33" s="6845" t="s">
        <v>11</v>
      </c>
      <c r="AH33" s="6846"/>
      <c r="AI33" s="6847"/>
    </row>
    <row r="34" spans="1:35">
      <c r="A34" s="6780"/>
      <c r="B34" s="6780"/>
      <c r="C34" s="6780"/>
      <c r="D34" s="6780"/>
      <c r="E34" s="6780"/>
      <c r="F34" s="6780"/>
      <c r="G34" s="6780"/>
      <c r="H34" s="6780"/>
      <c r="I34" s="6780"/>
      <c r="J34" s="6780"/>
      <c r="K34" s="6780"/>
      <c r="L34" s="6780"/>
      <c r="M34" s="6780"/>
      <c r="N34" s="6780"/>
      <c r="O34" s="6780"/>
      <c r="P34" s="6868"/>
      <c r="Q34" s="6868"/>
      <c r="R34" s="6780"/>
      <c r="S34" s="87"/>
      <c r="T34" s="6738"/>
      <c r="U34" s="6739"/>
      <c r="V34" s="6739"/>
      <c r="W34" s="6740"/>
      <c r="X34" s="6739"/>
      <c r="Y34" s="6739"/>
      <c r="Z34" s="6741"/>
      <c r="AA34" s="6742"/>
      <c r="AB34" s="6740"/>
      <c r="AC34" s="7193"/>
      <c r="AD34" s="6739"/>
      <c r="AE34" s="6743"/>
      <c r="AF34" s="6744"/>
      <c r="AG34" s="6745"/>
      <c r="AH34" s="7194"/>
      <c r="AI34" s="6848"/>
    </row>
    <row r="35" spans="1:35" ht="15" thickBot="1">
      <c r="A35" s="6781"/>
      <c r="B35" s="6781"/>
      <c r="C35" s="6781"/>
      <c r="D35" s="6781" t="s">
        <v>3</v>
      </c>
      <c r="E35" s="6781" t="s">
        <v>18</v>
      </c>
      <c r="F35" s="6781"/>
      <c r="G35" s="6781"/>
      <c r="H35" s="6781" t="s">
        <v>21</v>
      </c>
      <c r="I35" s="6781" t="s">
        <v>27</v>
      </c>
      <c r="J35" s="6781" t="s">
        <v>28</v>
      </c>
      <c r="K35" s="6781"/>
      <c r="L35" s="6781"/>
      <c r="M35" s="6781"/>
      <c r="N35" s="6781"/>
      <c r="O35" s="6781" t="s">
        <v>11</v>
      </c>
      <c r="P35" s="6873"/>
      <c r="Q35" s="6873"/>
      <c r="R35" s="6781"/>
      <c r="S35" s="87"/>
      <c r="T35" s="6746"/>
      <c r="U35" s="6747"/>
      <c r="V35" s="6747"/>
      <c r="W35" s="6748"/>
      <c r="X35" s="6747"/>
      <c r="Y35" s="6747"/>
      <c r="Z35" s="6749"/>
      <c r="AA35" s="6750"/>
      <c r="AB35" s="6748"/>
      <c r="AC35" s="6747"/>
      <c r="AD35" s="6747"/>
      <c r="AE35" s="6751"/>
      <c r="AF35" s="6752"/>
      <c r="AG35" s="6753"/>
      <c r="AH35" s="6849"/>
      <c r="AI35" s="6850"/>
    </row>
    <row r="36" spans="1:35">
      <c r="A36" s="8410" t="s">
        <v>351</v>
      </c>
      <c r="B36" s="8411" t="s">
        <v>1538</v>
      </c>
      <c r="C36" s="8411">
        <v>12</v>
      </c>
      <c r="D36" s="8411" t="s">
        <v>796</v>
      </c>
      <c r="E36" s="8412">
        <v>45714</v>
      </c>
      <c r="F36" s="8411">
        <v>250</v>
      </c>
      <c r="G36" s="8411" t="s">
        <v>1539</v>
      </c>
      <c r="H36" s="8413">
        <v>12.7</v>
      </c>
      <c r="I36" s="8414">
        <v>45721</v>
      </c>
      <c r="J36" s="8412">
        <v>45715</v>
      </c>
      <c r="K36" s="8415">
        <v>416</v>
      </c>
      <c r="L36" s="8411">
        <v>253.6</v>
      </c>
      <c r="M36" s="8416">
        <f>(F36-L36)</f>
        <v>-3.5999999999999943</v>
      </c>
      <c r="N36" s="8417">
        <f>(L36*H36/1)</f>
        <v>3220.72</v>
      </c>
      <c r="O36" s="8418">
        <f>(N36*0.05)</f>
        <v>161.036</v>
      </c>
      <c r="P36" s="8419">
        <v>5</v>
      </c>
      <c r="Q36" s="8368">
        <f>(N36*0.02)</f>
        <v>64.414400000000001</v>
      </c>
      <c r="R36" s="6879" t="s">
        <v>8</v>
      </c>
      <c r="S36" s="5012"/>
      <c r="T36" s="7151"/>
      <c r="U36" s="6851"/>
      <c r="V36" s="6852"/>
      <c r="W36" s="6853"/>
      <c r="X36" s="6853"/>
      <c r="Y36" s="6853"/>
      <c r="Z36" s="6853"/>
      <c r="AA36" s="6853"/>
      <c r="AB36" s="6853"/>
      <c r="AC36" s="6853"/>
      <c r="AD36" s="6853"/>
      <c r="AE36" s="6853"/>
      <c r="AF36" s="6853"/>
      <c r="AG36" s="6853"/>
      <c r="AH36" s="6854"/>
      <c r="AI36" s="6850"/>
    </row>
    <row r="37" spans="1:35">
      <c r="A37" s="6783"/>
      <c r="B37" s="6791"/>
      <c r="C37" s="6791"/>
      <c r="D37" s="6791"/>
      <c r="E37" s="6798"/>
      <c r="F37" s="6791"/>
      <c r="G37" s="6791"/>
      <c r="H37" s="7553"/>
      <c r="I37" s="7554"/>
      <c r="J37" s="6798"/>
      <c r="K37" s="7555"/>
      <c r="L37" s="6791"/>
      <c r="M37" s="6803"/>
      <c r="N37" s="6800"/>
      <c r="O37" s="6804"/>
      <c r="P37" s="6887"/>
      <c r="Q37" s="5339"/>
      <c r="R37" s="6762"/>
      <c r="S37" s="5012"/>
      <c r="T37" s="6769"/>
      <c r="U37" s="6765"/>
      <c r="V37" s="6826"/>
      <c r="W37" s="6827"/>
      <c r="X37" s="6827"/>
      <c r="Y37" s="6827"/>
      <c r="Z37" s="6827"/>
      <c r="AA37" s="6827"/>
      <c r="AB37" s="6827"/>
      <c r="AC37" s="6827"/>
      <c r="AD37" s="6827"/>
      <c r="AE37" s="6827"/>
      <c r="AF37" s="6827"/>
      <c r="AG37" s="6827"/>
      <c r="AH37" s="6828"/>
      <c r="AI37" s="6829"/>
    </row>
    <row r="38" spans="1:35">
      <c r="A38" s="6769"/>
      <c r="B38" s="6765"/>
      <c r="C38" s="6765"/>
      <c r="D38" s="6765"/>
      <c r="E38" s="6765"/>
      <c r="F38" s="6765"/>
      <c r="G38" s="6765"/>
      <c r="H38" s="6765"/>
      <c r="I38" s="6770"/>
      <c r="J38" s="6765"/>
      <c r="K38" s="6765"/>
      <c r="L38" s="6765"/>
      <c r="M38" s="6765"/>
      <c r="N38" s="6765"/>
      <c r="O38" s="6765"/>
      <c r="P38" s="6819"/>
      <c r="Q38" s="6819"/>
      <c r="R38" s="6762"/>
      <c r="S38" s="5012"/>
      <c r="T38" s="6769"/>
      <c r="U38" s="6765"/>
      <c r="V38" s="6826"/>
      <c r="W38" s="6827"/>
      <c r="X38" s="6827"/>
      <c r="Y38" s="6827"/>
      <c r="Z38" s="6827"/>
      <c r="AA38" s="6827"/>
      <c r="AB38" s="6827"/>
      <c r="AC38" s="6827"/>
      <c r="AD38" s="6827"/>
      <c r="AE38" s="6827"/>
      <c r="AF38" s="6827"/>
      <c r="AG38" s="6827"/>
      <c r="AH38" s="6828"/>
      <c r="AI38" s="6829"/>
    </row>
    <row r="39" spans="1:35">
      <c r="A39" s="6763"/>
      <c r="B39" s="6764"/>
      <c r="C39" s="6765"/>
      <c r="D39" s="6765"/>
      <c r="E39" s="6766"/>
      <c r="F39" s="6765"/>
      <c r="G39" s="6765"/>
      <c r="H39" s="6765"/>
      <c r="I39" s="6767"/>
      <c r="J39" s="6765"/>
      <c r="K39" s="6765"/>
      <c r="L39" s="6768"/>
      <c r="M39" s="6765"/>
      <c r="N39" s="6768"/>
      <c r="O39" s="6768"/>
      <c r="P39" s="6884"/>
      <c r="Q39" s="6884"/>
      <c r="R39" s="6762"/>
      <c r="S39" s="5012"/>
      <c r="T39" s="6769"/>
      <c r="U39" s="6765"/>
      <c r="V39" s="6826"/>
      <c r="W39" s="6827"/>
      <c r="X39" s="6827"/>
      <c r="Y39" s="6827"/>
      <c r="Z39" s="6827"/>
      <c r="AA39" s="6827"/>
      <c r="AB39" s="6827"/>
      <c r="AC39" s="6827"/>
      <c r="AD39" s="6827"/>
      <c r="AE39" s="6827"/>
      <c r="AF39" s="6827"/>
      <c r="AG39" s="6827"/>
      <c r="AH39" s="6828"/>
      <c r="AI39" s="6829"/>
    </row>
    <row r="40" spans="1:35">
      <c r="A40" s="6769"/>
      <c r="B40" s="6765"/>
      <c r="C40" s="6765"/>
      <c r="D40" s="6765"/>
      <c r="E40" s="6765"/>
      <c r="F40" s="6765"/>
      <c r="G40" s="6765"/>
      <c r="H40" s="6765"/>
      <c r="I40" s="6770"/>
      <c r="J40" s="6765"/>
      <c r="K40" s="6765"/>
      <c r="L40" s="6765"/>
      <c r="M40" s="6765"/>
      <c r="N40" s="6765"/>
      <c r="O40" s="6765"/>
      <c r="P40" s="6819"/>
      <c r="Q40" s="6819"/>
      <c r="R40" s="6762"/>
      <c r="S40" s="5012"/>
      <c r="T40" s="7152"/>
      <c r="U40" s="6824"/>
      <c r="V40" s="6824"/>
      <c r="W40" s="6824"/>
      <c r="X40" s="6824"/>
      <c r="Y40" s="6824"/>
      <c r="Z40" s="6824"/>
      <c r="AA40" s="6824"/>
      <c r="AB40" s="6824"/>
      <c r="AC40" s="6824"/>
      <c r="AD40" s="6824"/>
      <c r="AE40" s="6824"/>
      <c r="AF40" s="6824"/>
      <c r="AG40" s="6824"/>
      <c r="AH40" s="6825"/>
      <c r="AI40" s="6821"/>
    </row>
    <row r="41" spans="1:35">
      <c r="A41" s="6769"/>
      <c r="B41" s="6765"/>
      <c r="C41" s="6765"/>
      <c r="D41" s="6765"/>
      <c r="E41" s="6765"/>
      <c r="F41" s="6765"/>
      <c r="G41" s="6765"/>
      <c r="H41" s="6765"/>
      <c r="I41" s="6770"/>
      <c r="J41" s="6765"/>
      <c r="K41" s="6765"/>
      <c r="L41" s="6765"/>
      <c r="M41" s="6765"/>
      <c r="N41" s="6765"/>
      <c r="O41" s="6765"/>
      <c r="P41" s="6819"/>
      <c r="Q41" s="6819"/>
      <c r="R41" s="6762"/>
      <c r="S41" s="5012"/>
      <c r="T41" s="7152"/>
      <c r="U41" s="6824"/>
      <c r="V41" s="6824"/>
      <c r="W41" s="6824"/>
      <c r="X41" s="6824"/>
      <c r="Y41" s="6824"/>
      <c r="Z41" s="6824"/>
      <c r="AA41" s="6824"/>
      <c r="AB41" s="6824"/>
      <c r="AC41" s="6824"/>
      <c r="AD41" s="6824"/>
      <c r="AE41" s="6824"/>
      <c r="AF41" s="6824"/>
      <c r="AG41" s="6824"/>
      <c r="AH41" s="6825"/>
      <c r="AI41" s="6821"/>
    </row>
    <row r="42" spans="1:35">
      <c r="A42" s="6769"/>
      <c r="B42" s="6765"/>
      <c r="C42" s="6765"/>
      <c r="D42" s="6765"/>
      <c r="E42" s="6765"/>
      <c r="F42" s="6765"/>
      <c r="G42" s="6765"/>
      <c r="H42" s="6765"/>
      <c r="I42" s="6770"/>
      <c r="J42" s="6765"/>
      <c r="K42" s="6765"/>
      <c r="L42" s="6765"/>
      <c r="M42" s="6765"/>
      <c r="N42" s="6765"/>
      <c r="O42" s="6765"/>
      <c r="P42" s="6819"/>
      <c r="Q42" s="6819"/>
      <c r="R42" s="6762"/>
      <c r="S42" s="5012"/>
      <c r="T42" s="7152"/>
      <c r="U42" s="6824"/>
      <c r="V42" s="6824"/>
      <c r="W42" s="6824"/>
      <c r="X42" s="6824"/>
      <c r="Y42" s="6824"/>
      <c r="Z42" s="6824"/>
      <c r="AA42" s="6824"/>
      <c r="AB42" s="6824"/>
      <c r="AC42" s="6824"/>
      <c r="AD42" s="6824"/>
      <c r="AE42" s="6824"/>
      <c r="AF42" s="6824"/>
      <c r="AG42" s="6824"/>
      <c r="AH42" s="6825"/>
      <c r="AI42" s="6821"/>
    </row>
    <row r="43" spans="1:35">
      <c r="A43" s="6769"/>
      <c r="B43" s="6765"/>
      <c r="C43" s="6765"/>
      <c r="D43" s="6765"/>
      <c r="E43" s="6765"/>
      <c r="F43" s="6765"/>
      <c r="G43" s="6765"/>
      <c r="H43" s="6765"/>
      <c r="I43" s="6770"/>
      <c r="J43" s="6765"/>
      <c r="K43" s="6765"/>
      <c r="L43" s="6765"/>
      <c r="M43" s="6765"/>
      <c r="N43" s="6765"/>
      <c r="O43" s="6765"/>
      <c r="P43" s="6819"/>
      <c r="Q43" s="6819"/>
      <c r="R43" s="6762"/>
      <c r="S43" s="5012"/>
      <c r="T43" s="7152"/>
      <c r="U43" s="6824"/>
      <c r="V43" s="6824"/>
      <c r="W43" s="6824"/>
      <c r="X43" s="6824"/>
      <c r="Y43" s="6824"/>
      <c r="Z43" s="6824"/>
      <c r="AA43" s="6824"/>
      <c r="AB43" s="6824"/>
      <c r="AC43" s="6824"/>
      <c r="AD43" s="6824"/>
      <c r="AE43" s="6824"/>
      <c r="AF43" s="6824"/>
      <c r="AG43" s="6824"/>
      <c r="AH43" s="6825"/>
      <c r="AI43" s="6821"/>
    </row>
    <row r="44" spans="1:35">
      <c r="A44" s="6769"/>
      <c r="B44" s="6765"/>
      <c r="C44" s="6765"/>
      <c r="D44" s="6765"/>
      <c r="E44" s="6765"/>
      <c r="F44" s="6765"/>
      <c r="G44" s="6765"/>
      <c r="H44" s="6765"/>
      <c r="I44" s="6770"/>
      <c r="J44" s="6765"/>
      <c r="K44" s="6765"/>
      <c r="L44" s="6765"/>
      <c r="M44" s="6765"/>
      <c r="N44" s="6765"/>
      <c r="O44" s="6765"/>
      <c r="P44" s="6819"/>
      <c r="Q44" s="6819"/>
      <c r="R44" s="6762"/>
      <c r="S44" s="5012"/>
      <c r="T44" s="7152"/>
      <c r="U44" s="6824"/>
      <c r="V44" s="6824"/>
      <c r="W44" s="6824"/>
      <c r="X44" s="6824"/>
      <c r="Y44" s="6824"/>
      <c r="Z44" s="6824"/>
      <c r="AA44" s="6824"/>
      <c r="AB44" s="6824"/>
      <c r="AC44" s="6824"/>
      <c r="AD44" s="6824"/>
      <c r="AE44" s="6824"/>
      <c r="AF44" s="6824"/>
      <c r="AG44" s="6824"/>
      <c r="AH44" s="6825"/>
      <c r="AI44" s="6821"/>
    </row>
    <row r="45" spans="1:35" ht="15" thickBot="1">
      <c r="A45" s="6771"/>
      <c r="B45" s="6772"/>
      <c r="C45" s="6772"/>
      <c r="D45" s="6772"/>
      <c r="E45" s="6772"/>
      <c r="F45" s="6772"/>
      <c r="G45" s="6772"/>
      <c r="H45" s="6772"/>
      <c r="I45" s="6773"/>
      <c r="J45" s="6772"/>
      <c r="K45" s="6772"/>
      <c r="L45" s="6772"/>
      <c r="M45" s="6772"/>
      <c r="N45" s="6772"/>
      <c r="O45" s="6772"/>
      <c r="P45" s="6869"/>
      <c r="Q45" s="6869"/>
      <c r="R45" s="6881"/>
      <c r="S45" s="5012"/>
      <c r="T45" s="7153"/>
      <c r="U45" s="6855"/>
      <c r="V45" s="6855"/>
      <c r="W45" s="6855"/>
      <c r="X45" s="6855"/>
      <c r="Y45" s="6855"/>
      <c r="Z45" s="6855"/>
      <c r="AA45" s="6855"/>
      <c r="AB45" s="6855"/>
      <c r="AC45" s="6855"/>
      <c r="AD45" s="6855"/>
      <c r="AE45" s="6855"/>
      <c r="AF45" s="6855"/>
      <c r="AG45" s="6855"/>
      <c r="AH45" s="6856"/>
      <c r="AI45" s="6857"/>
    </row>
    <row r="46" spans="1:35" ht="15" thickBot="1">
      <c r="A46" s="6774"/>
      <c r="B46" s="6775"/>
      <c r="C46" s="6775"/>
      <c r="D46" s="6775"/>
      <c r="E46" s="6775"/>
      <c r="F46" s="6775"/>
      <c r="G46" s="6775"/>
      <c r="H46" s="6775"/>
      <c r="I46" s="6776"/>
      <c r="J46" s="6775"/>
      <c r="K46" s="6775"/>
      <c r="L46" s="6775"/>
      <c r="M46" s="6775"/>
      <c r="N46" s="6775"/>
      <c r="O46" s="6777">
        <f>SUM(O35:O45)</f>
        <v>161.036</v>
      </c>
      <c r="P46" s="6885"/>
      <c r="Q46" s="6885"/>
      <c r="R46" s="6882"/>
      <c r="S46" s="5012"/>
      <c r="T46" s="6731"/>
      <c r="U46" s="6731"/>
      <c r="V46" s="6731"/>
      <c r="W46" s="6731"/>
      <c r="X46" s="6731"/>
      <c r="Y46" s="6731"/>
      <c r="Z46" s="6731"/>
      <c r="AA46" s="6731"/>
      <c r="AB46" s="6731"/>
      <c r="AC46" s="6731"/>
      <c r="AD46" s="6731"/>
      <c r="AE46" s="6731"/>
      <c r="AF46" s="6731"/>
      <c r="AG46" s="6731"/>
      <c r="AH46" s="6731"/>
      <c r="AI46" s="6731"/>
    </row>
    <row r="47" spans="1:35">
      <c r="A47" s="6778"/>
      <c r="B47" s="6778"/>
      <c r="C47" s="6778"/>
      <c r="D47" s="6778"/>
      <c r="E47" s="6778"/>
      <c r="F47" s="6778"/>
      <c r="G47" s="6778"/>
      <c r="H47" s="6778"/>
      <c r="I47" s="6778"/>
      <c r="J47" s="6778"/>
      <c r="K47" s="6778"/>
      <c r="L47" s="6778"/>
      <c r="M47" s="6778"/>
      <c r="N47" s="6778"/>
      <c r="O47" s="6778"/>
      <c r="P47" s="6778"/>
      <c r="Q47" s="6778"/>
      <c r="R47" s="6778"/>
      <c r="S47" s="5012"/>
      <c r="T47" s="6731"/>
      <c r="U47" s="6731"/>
      <c r="V47" s="6731"/>
      <c r="W47" s="6731"/>
      <c r="X47" s="6731"/>
      <c r="Y47" s="6731"/>
      <c r="Z47" s="6731"/>
      <c r="AA47" s="6731"/>
      <c r="AB47" s="6731"/>
      <c r="AC47" s="6731"/>
      <c r="AD47" s="6731"/>
      <c r="AE47" s="6731"/>
      <c r="AF47" s="6731"/>
      <c r="AG47" s="6731"/>
      <c r="AH47" s="6731"/>
      <c r="AI47" s="6731"/>
    </row>
    <row r="48" spans="1:35">
      <c r="A48" s="6778"/>
      <c r="B48" s="6778"/>
      <c r="C48" s="6778"/>
      <c r="D48" s="6778"/>
      <c r="E48" s="6778"/>
      <c r="F48" s="6778"/>
      <c r="G48" s="6778"/>
      <c r="H48" s="6778"/>
      <c r="I48" s="6778"/>
      <c r="J48" s="6778"/>
      <c r="K48" s="6778"/>
      <c r="L48" s="6778"/>
      <c r="M48" s="6778"/>
      <c r="N48" s="6778"/>
      <c r="O48" s="6778"/>
      <c r="P48" s="6778"/>
      <c r="Q48" s="6778"/>
      <c r="R48" s="6778"/>
      <c r="S48" s="5012"/>
      <c r="T48" s="6731"/>
      <c r="U48" s="6731"/>
      <c r="V48" s="6731"/>
      <c r="W48" s="6731"/>
      <c r="X48" s="6731"/>
      <c r="Y48" s="6731"/>
      <c r="Z48" s="6731"/>
      <c r="AA48" s="6731"/>
      <c r="AB48" s="6731"/>
      <c r="AC48" s="6731"/>
      <c r="AD48" s="6731"/>
      <c r="AE48" s="6731"/>
      <c r="AF48" s="6731"/>
      <c r="AG48" s="6731"/>
      <c r="AH48" s="6731"/>
      <c r="AI48" s="6731"/>
    </row>
    <row r="49" spans="1:35" ht="18" thickBot="1">
      <c r="A49" s="6732" t="s">
        <v>1730</v>
      </c>
      <c r="B49" s="6733"/>
      <c r="C49" s="6734"/>
      <c r="D49" s="6734"/>
      <c r="E49" s="6734"/>
      <c r="F49" s="6734"/>
      <c r="G49" s="6734"/>
      <c r="H49" s="6734"/>
      <c r="I49" s="6734"/>
      <c r="J49" s="6734"/>
      <c r="K49" s="6734"/>
      <c r="L49" s="6734"/>
      <c r="M49" s="6734"/>
      <c r="N49" s="6734"/>
      <c r="O49" s="6734"/>
      <c r="P49" s="6734"/>
      <c r="Q49" s="6734"/>
      <c r="R49" s="6734"/>
      <c r="S49" s="4993"/>
      <c r="T49" s="6805"/>
      <c r="U49" s="7154" t="s">
        <v>351</v>
      </c>
      <c r="V49" s="6835"/>
      <c r="W49" s="6734"/>
      <c r="X49" s="6734"/>
      <c r="Y49" s="6734"/>
      <c r="Z49" s="6734"/>
      <c r="AA49" s="6734"/>
      <c r="AB49" s="6734"/>
      <c r="AC49" s="6734"/>
      <c r="AD49" s="6734"/>
      <c r="AE49" s="6734"/>
      <c r="AF49" s="6734"/>
      <c r="AG49" s="6734"/>
      <c r="AH49" s="6734"/>
      <c r="AI49" s="6734"/>
    </row>
    <row r="50" spans="1:35">
      <c r="A50" s="6779"/>
      <c r="B50" s="6779"/>
      <c r="C50" s="6779"/>
      <c r="D50" s="6779" t="s">
        <v>14</v>
      </c>
      <c r="E50" s="6779" t="s">
        <v>12</v>
      </c>
      <c r="F50" s="6779"/>
      <c r="G50" s="6779"/>
      <c r="H50" s="6779" t="s">
        <v>15</v>
      </c>
      <c r="I50" s="6779" t="s">
        <v>12</v>
      </c>
      <c r="J50" s="6779" t="s">
        <v>12</v>
      </c>
      <c r="K50" s="6779"/>
      <c r="L50" s="6779"/>
      <c r="M50" s="6779"/>
      <c r="N50" s="6779"/>
      <c r="O50" s="6779" t="s">
        <v>0</v>
      </c>
      <c r="P50" s="6872"/>
      <c r="Q50" s="6872"/>
      <c r="R50" s="6779"/>
      <c r="S50" s="87"/>
      <c r="T50" s="6779"/>
      <c r="U50" s="6836"/>
      <c r="V50" s="6837" t="s">
        <v>14</v>
      </c>
      <c r="W50" s="6837" t="s">
        <v>12</v>
      </c>
      <c r="X50" s="6837"/>
      <c r="Y50" s="6837"/>
      <c r="Z50" s="6837" t="s">
        <v>15</v>
      </c>
      <c r="AA50" s="6837" t="s">
        <v>12</v>
      </c>
      <c r="AB50" s="6837" t="s">
        <v>12</v>
      </c>
      <c r="AC50" s="6837"/>
      <c r="AD50" s="6837"/>
      <c r="AE50" s="6837"/>
      <c r="AF50" s="6837"/>
      <c r="AG50" s="6837" t="s">
        <v>0</v>
      </c>
      <c r="AH50" s="6838"/>
      <c r="AI50" s="6839"/>
    </row>
    <row r="51" spans="1:35">
      <c r="A51" s="6780" t="s">
        <v>3</v>
      </c>
      <c r="B51" s="6780" t="s">
        <v>4</v>
      </c>
      <c r="C51" s="6780" t="s">
        <v>18</v>
      </c>
      <c r="D51" s="6780" t="s">
        <v>19</v>
      </c>
      <c r="E51" s="6780" t="s">
        <v>19</v>
      </c>
      <c r="F51" s="6780" t="s">
        <v>20</v>
      </c>
      <c r="G51" s="6780" t="s">
        <v>21</v>
      </c>
      <c r="H51" s="6780" t="s">
        <v>22</v>
      </c>
      <c r="I51" s="6780" t="s">
        <v>23</v>
      </c>
      <c r="J51" s="6780" t="s">
        <v>23</v>
      </c>
      <c r="K51" s="6780" t="s">
        <v>1227</v>
      </c>
      <c r="L51" s="6780" t="s">
        <v>20</v>
      </c>
      <c r="M51" s="6780" t="s">
        <v>25</v>
      </c>
      <c r="N51" s="6780" t="s">
        <v>0</v>
      </c>
      <c r="O51" s="6780" t="s">
        <v>1363</v>
      </c>
      <c r="P51" s="6868"/>
      <c r="Q51" s="6868" t="s">
        <v>1526</v>
      </c>
      <c r="R51" s="6780" t="s">
        <v>26</v>
      </c>
      <c r="S51" s="87"/>
      <c r="T51" s="6780" t="s">
        <v>4</v>
      </c>
      <c r="U51" s="6840" t="s">
        <v>18</v>
      </c>
      <c r="V51" s="6841" t="s">
        <v>19</v>
      </c>
      <c r="W51" s="6841" t="s">
        <v>19</v>
      </c>
      <c r="X51" s="6841" t="s">
        <v>20</v>
      </c>
      <c r="Y51" s="6841" t="s">
        <v>21</v>
      </c>
      <c r="Z51" s="6841" t="s">
        <v>22</v>
      </c>
      <c r="AA51" s="6841" t="s">
        <v>23</v>
      </c>
      <c r="AB51" s="6841" t="s">
        <v>23</v>
      </c>
      <c r="AC51" s="6841" t="s">
        <v>24</v>
      </c>
      <c r="AD51" s="6841" t="s">
        <v>20</v>
      </c>
      <c r="AE51" s="6841" t="s">
        <v>25</v>
      </c>
      <c r="AF51" s="6841" t="s">
        <v>0</v>
      </c>
      <c r="AG51" s="6841" t="s">
        <v>1363</v>
      </c>
      <c r="AH51" s="6842"/>
      <c r="AI51" s="6843" t="s">
        <v>26</v>
      </c>
    </row>
    <row r="52" spans="1:35" ht="15" thickBot="1">
      <c r="A52" s="6781"/>
      <c r="B52" s="6781"/>
      <c r="C52" s="6781"/>
      <c r="D52" s="6781" t="s">
        <v>3</v>
      </c>
      <c r="E52" s="6781" t="s">
        <v>18</v>
      </c>
      <c r="F52" s="6781"/>
      <c r="G52" s="6781"/>
      <c r="H52" s="6781" t="s">
        <v>21</v>
      </c>
      <c r="I52" s="6781" t="s">
        <v>27</v>
      </c>
      <c r="J52" s="6781" t="s">
        <v>28</v>
      </c>
      <c r="K52" s="6781"/>
      <c r="L52" s="6781"/>
      <c r="M52" s="6781"/>
      <c r="N52" s="6781"/>
      <c r="O52" s="6781" t="s">
        <v>11</v>
      </c>
      <c r="P52" s="6873"/>
      <c r="Q52" s="6873"/>
      <c r="R52" s="6781"/>
      <c r="S52" s="87"/>
      <c r="T52" s="6781"/>
      <c r="U52" s="6844"/>
      <c r="V52" s="6845" t="s">
        <v>3</v>
      </c>
      <c r="W52" s="6845" t="s">
        <v>18</v>
      </c>
      <c r="X52" s="6845"/>
      <c r="Y52" s="6845"/>
      <c r="Z52" s="6845" t="s">
        <v>21</v>
      </c>
      <c r="AA52" s="6845" t="s">
        <v>27</v>
      </c>
      <c r="AB52" s="6845" t="s">
        <v>28</v>
      </c>
      <c r="AC52" s="6845"/>
      <c r="AD52" s="6845"/>
      <c r="AE52" s="6845"/>
      <c r="AF52" s="6845"/>
      <c r="AG52" s="6845" t="s">
        <v>11</v>
      </c>
      <c r="AH52" s="6846"/>
      <c r="AI52" s="6847"/>
    </row>
    <row r="53" spans="1:35">
      <c r="A53" s="6782"/>
      <c r="B53" s="6791"/>
      <c r="C53" s="6791"/>
      <c r="D53" s="6791"/>
      <c r="E53" s="6798"/>
      <c r="F53" s="6791"/>
      <c r="G53" s="6791"/>
      <c r="H53" s="7553"/>
      <c r="I53" s="7554"/>
      <c r="J53" s="6798"/>
      <c r="K53" s="8408"/>
      <c r="L53" s="6791"/>
      <c r="M53" s="6803"/>
      <c r="N53" s="6789"/>
      <c r="O53" s="6790"/>
      <c r="P53" s="8409"/>
      <c r="Q53" s="6761"/>
      <c r="R53" s="6879"/>
      <c r="S53" s="5012"/>
      <c r="T53" s="6738" t="s">
        <v>1538</v>
      </c>
      <c r="U53" s="6739">
        <v>11</v>
      </c>
      <c r="V53" s="6739" t="s">
        <v>796</v>
      </c>
      <c r="W53" s="6740">
        <v>45666</v>
      </c>
      <c r="X53" s="6739">
        <v>250</v>
      </c>
      <c r="Y53" s="6739" t="s">
        <v>1539</v>
      </c>
      <c r="Z53" s="6741">
        <v>12.7</v>
      </c>
      <c r="AA53" s="6742">
        <v>45672</v>
      </c>
      <c r="AB53" s="6740">
        <v>45671</v>
      </c>
      <c r="AC53" s="7193">
        <v>359</v>
      </c>
      <c r="AD53" s="6739">
        <v>256.3</v>
      </c>
      <c r="AE53" s="6743">
        <f>(X53-AD53)</f>
        <v>-6.3000000000000114</v>
      </c>
      <c r="AF53" s="6744">
        <f>(AD53*Z53/1)</f>
        <v>3255.0099999999998</v>
      </c>
      <c r="AG53" s="6745">
        <f>(AF53*0.05)</f>
        <v>162.75049999999999</v>
      </c>
      <c r="AH53" s="7194">
        <v>5</v>
      </c>
      <c r="AI53" s="6818"/>
    </row>
    <row r="54" spans="1:35">
      <c r="A54" s="7287"/>
      <c r="B54" s="6747"/>
      <c r="C54" s="6747"/>
      <c r="D54" s="6747"/>
      <c r="E54" s="6748"/>
      <c r="F54" s="6747"/>
      <c r="G54" s="6747"/>
      <c r="H54" s="6749"/>
      <c r="I54" s="6750"/>
      <c r="J54" s="6748"/>
      <c r="K54" s="7192"/>
      <c r="L54" s="6747"/>
      <c r="M54" s="6751"/>
      <c r="N54" s="6760"/>
      <c r="O54" s="6761"/>
      <c r="P54" s="7177"/>
      <c r="Q54" s="6761"/>
      <c r="R54" s="6762"/>
      <c r="S54" s="5012"/>
      <c r="T54" s="8420" t="s">
        <v>1538</v>
      </c>
      <c r="U54" s="8411">
        <v>12</v>
      </c>
      <c r="V54" s="8411" t="s">
        <v>796</v>
      </c>
      <c r="W54" s="8412">
        <v>45714</v>
      </c>
      <c r="X54" s="8411">
        <v>250</v>
      </c>
      <c r="Y54" s="8411" t="s">
        <v>1539</v>
      </c>
      <c r="Z54" s="8413">
        <v>12.7</v>
      </c>
      <c r="AA54" s="8414">
        <v>45721</v>
      </c>
      <c r="AB54" s="8412">
        <v>45715</v>
      </c>
      <c r="AC54" s="8415">
        <v>416</v>
      </c>
      <c r="AD54" s="8411">
        <v>253.6</v>
      </c>
      <c r="AE54" s="8416">
        <f>(X54-AD54)</f>
        <v>-3.5999999999999943</v>
      </c>
      <c r="AF54" s="8417">
        <f>(AD54*Z54/1)</f>
        <v>3220.72</v>
      </c>
      <c r="AG54" s="8418">
        <f>(AF54*0.05)</f>
        <v>161.036</v>
      </c>
      <c r="AH54" s="8419">
        <v>5</v>
      </c>
      <c r="AI54" s="7221"/>
    </row>
    <row r="55" spans="1:35">
      <c r="A55" s="6769"/>
      <c r="B55" s="6765"/>
      <c r="C55" s="6765"/>
      <c r="D55" s="6765"/>
      <c r="E55" s="6765"/>
      <c r="F55" s="6765"/>
      <c r="G55" s="6765"/>
      <c r="H55" s="6765"/>
      <c r="I55" s="6770"/>
      <c r="J55" s="6765"/>
      <c r="K55" s="6765"/>
      <c r="L55" s="6765"/>
      <c r="M55" s="6765"/>
      <c r="N55" s="6765"/>
      <c r="O55" s="6765"/>
      <c r="P55" s="6819"/>
      <c r="Q55" s="6819"/>
      <c r="R55" s="6762"/>
      <c r="S55" s="5012"/>
      <c r="T55" s="8420" t="s">
        <v>1538</v>
      </c>
      <c r="U55" s="8411">
        <v>13</v>
      </c>
      <c r="V55" s="8411" t="s">
        <v>796</v>
      </c>
      <c r="W55" s="8412">
        <v>45782</v>
      </c>
      <c r="X55" s="8411">
        <v>250</v>
      </c>
      <c r="Y55" s="8411" t="s">
        <v>1539</v>
      </c>
      <c r="Z55" s="8413">
        <v>12.7</v>
      </c>
      <c r="AA55" s="8414">
        <v>45786</v>
      </c>
      <c r="AB55" s="8412">
        <v>45783</v>
      </c>
      <c r="AC55" s="8415">
        <v>486</v>
      </c>
      <c r="AD55" s="8411">
        <v>249.2</v>
      </c>
      <c r="AE55" s="8416">
        <f>(X55-AD55)</f>
        <v>0.80000000000001137</v>
      </c>
      <c r="AF55" s="8417">
        <f>(AD55*Z55/1)</f>
        <v>3164.8399999999997</v>
      </c>
      <c r="AG55" s="8418">
        <f>(AF55*0.05)</f>
        <v>158.24199999999999</v>
      </c>
      <c r="AH55" s="8419">
        <v>5</v>
      </c>
      <c r="AI55" s="6762"/>
    </row>
    <row r="56" spans="1:35">
      <c r="A56" s="6763"/>
      <c r="B56" s="6764"/>
      <c r="C56" s="6765"/>
      <c r="D56" s="6765"/>
      <c r="E56" s="6766"/>
      <c r="F56" s="6765"/>
      <c r="G56" s="6765"/>
      <c r="H56" s="6765"/>
      <c r="I56" s="6767"/>
      <c r="J56" s="6765"/>
      <c r="K56" s="6765"/>
      <c r="L56" s="6768"/>
      <c r="M56" s="6765"/>
      <c r="N56" s="6768"/>
      <c r="O56" s="6768"/>
      <c r="P56" s="6884"/>
      <c r="Q56" s="6884"/>
      <c r="R56" s="6762"/>
      <c r="S56" s="5012"/>
      <c r="T56" s="6746"/>
      <c r="U56" s="6747"/>
      <c r="V56" s="6747"/>
      <c r="W56" s="6748"/>
      <c r="X56" s="6747"/>
      <c r="Y56" s="6747"/>
      <c r="Z56" s="6749"/>
      <c r="AA56" s="6750"/>
      <c r="AB56" s="6748"/>
      <c r="AC56" s="7192"/>
      <c r="AD56" s="6747"/>
      <c r="AE56" s="6751"/>
      <c r="AF56" s="6760"/>
      <c r="AG56" s="6761"/>
      <c r="AH56" s="7177"/>
      <c r="AI56" s="6880"/>
    </row>
    <row r="57" spans="1:35">
      <c r="A57" s="6769"/>
      <c r="B57" s="6765"/>
      <c r="C57" s="6765"/>
      <c r="D57" s="6765"/>
      <c r="E57" s="6765"/>
      <c r="F57" s="6765"/>
      <c r="G57" s="6765"/>
      <c r="H57" s="6765"/>
      <c r="I57" s="6770"/>
      <c r="J57" s="6765"/>
      <c r="K57" s="6765"/>
      <c r="L57" s="6765"/>
      <c r="M57" s="6765"/>
      <c r="N57" s="6765"/>
      <c r="O57" s="6765"/>
      <c r="P57" s="6819"/>
      <c r="Q57" s="6819"/>
      <c r="R57" s="6762"/>
      <c r="S57" s="5012"/>
      <c r="T57" s="6746"/>
      <c r="U57" s="6747"/>
      <c r="V57" s="6747"/>
      <c r="W57" s="6748"/>
      <c r="X57" s="6747"/>
      <c r="Y57" s="6747"/>
      <c r="Z57" s="6749"/>
      <c r="AA57" s="6750"/>
      <c r="AB57" s="6748"/>
      <c r="AC57" s="7192"/>
      <c r="AD57" s="6747"/>
      <c r="AE57" s="6751"/>
      <c r="AF57" s="6760"/>
      <c r="AG57" s="6761"/>
      <c r="AH57" s="7177"/>
      <c r="AI57" s="6829"/>
    </row>
    <row r="58" spans="1:35">
      <c r="A58" s="6769"/>
      <c r="B58" s="6765"/>
      <c r="C58" s="6765"/>
      <c r="D58" s="6765"/>
      <c r="E58" s="6765"/>
      <c r="F58" s="6765"/>
      <c r="G58" s="6765"/>
      <c r="H58" s="6765"/>
      <c r="I58" s="6770"/>
      <c r="J58" s="6765"/>
      <c r="K58" s="6765"/>
      <c r="L58" s="6765"/>
      <c r="M58" s="6765"/>
      <c r="N58" s="6765"/>
      <c r="O58" s="6765"/>
      <c r="P58" s="6819"/>
      <c r="Q58" s="6819"/>
      <c r="R58" s="6762"/>
      <c r="S58" s="5012"/>
      <c r="T58" s="6746"/>
      <c r="U58" s="6747"/>
      <c r="V58" s="6747"/>
      <c r="W58" s="6748"/>
      <c r="X58" s="6747"/>
      <c r="Y58" s="6747"/>
      <c r="Z58" s="6749"/>
      <c r="AA58" s="6750"/>
      <c r="AB58" s="6748"/>
      <c r="AC58" s="7192"/>
      <c r="AD58" s="6747"/>
      <c r="AE58" s="6751"/>
      <c r="AF58" s="6760"/>
      <c r="AG58" s="6761"/>
      <c r="AH58" s="7177"/>
      <c r="AI58" s="6829"/>
    </row>
    <row r="59" spans="1:35">
      <c r="A59" s="6769"/>
      <c r="B59" s="6765"/>
      <c r="C59" s="6765"/>
      <c r="D59" s="6765"/>
      <c r="E59" s="6765"/>
      <c r="F59" s="6765"/>
      <c r="G59" s="6765"/>
      <c r="H59" s="6765"/>
      <c r="I59" s="6770"/>
      <c r="J59" s="6765"/>
      <c r="K59" s="6765"/>
      <c r="L59" s="6765"/>
      <c r="M59" s="6765"/>
      <c r="N59" s="6765"/>
      <c r="O59" s="6765"/>
      <c r="P59" s="6819"/>
      <c r="Q59" s="6819"/>
      <c r="R59" s="6762"/>
      <c r="S59" s="5012"/>
      <c r="T59" s="6746"/>
      <c r="U59" s="6747"/>
      <c r="V59" s="6747"/>
      <c r="W59" s="6748"/>
      <c r="X59" s="6747"/>
      <c r="Y59" s="6747"/>
      <c r="Z59" s="6749"/>
      <c r="AA59" s="6750"/>
      <c r="AB59" s="6748"/>
      <c r="AC59" s="7192"/>
      <c r="AD59" s="6747"/>
      <c r="AE59" s="6751"/>
      <c r="AF59" s="6760"/>
      <c r="AG59" s="6761"/>
      <c r="AH59" s="7177"/>
      <c r="AI59" s="6829"/>
    </row>
    <row r="60" spans="1:35">
      <c r="A60" s="6769"/>
      <c r="B60" s="6765"/>
      <c r="C60" s="6765"/>
      <c r="D60" s="6765"/>
      <c r="E60" s="6765"/>
      <c r="F60" s="6765"/>
      <c r="G60" s="6765"/>
      <c r="H60" s="6765"/>
      <c r="I60" s="6770"/>
      <c r="J60" s="6765"/>
      <c r="K60" s="6765"/>
      <c r="L60" s="6765"/>
      <c r="M60" s="6765"/>
      <c r="N60" s="6765"/>
      <c r="O60" s="6765"/>
      <c r="P60" s="6819"/>
      <c r="Q60" s="6819"/>
      <c r="R60" s="6762"/>
      <c r="S60" s="5012"/>
      <c r="T60" s="6746"/>
      <c r="U60" s="6747"/>
      <c r="V60" s="6747"/>
      <c r="W60" s="6748"/>
      <c r="X60" s="6747"/>
      <c r="Y60" s="6747"/>
      <c r="Z60" s="6749"/>
      <c r="AA60" s="6750"/>
      <c r="AB60" s="6748"/>
      <c r="AC60" s="7192"/>
      <c r="AD60" s="6747"/>
      <c r="AE60" s="6751"/>
      <c r="AF60" s="6760"/>
      <c r="AG60" s="6761"/>
      <c r="AH60" s="7177"/>
      <c r="AI60" s="6829"/>
    </row>
    <row r="61" spans="1:35">
      <c r="A61" s="6769"/>
      <c r="B61" s="6765"/>
      <c r="C61" s="6765"/>
      <c r="D61" s="6765"/>
      <c r="E61" s="6765"/>
      <c r="F61" s="6765"/>
      <c r="G61" s="6765"/>
      <c r="H61" s="6765"/>
      <c r="I61" s="6770"/>
      <c r="J61" s="6765"/>
      <c r="K61" s="6765"/>
      <c r="L61" s="6765"/>
      <c r="M61" s="6765"/>
      <c r="N61" s="6765"/>
      <c r="O61" s="6765"/>
      <c r="P61" s="6819"/>
      <c r="Q61" s="6819"/>
      <c r="R61" s="6762"/>
      <c r="S61" s="5012"/>
      <c r="T61" s="6769"/>
      <c r="U61" s="6765"/>
      <c r="V61" s="6826"/>
      <c r="W61" s="6827"/>
      <c r="X61" s="6827"/>
      <c r="Y61" s="6827"/>
      <c r="Z61" s="6827"/>
      <c r="AA61" s="6827"/>
      <c r="AB61" s="6827"/>
      <c r="AC61" s="6827"/>
      <c r="AD61" s="6827"/>
      <c r="AE61" s="6827"/>
      <c r="AF61" s="6827"/>
      <c r="AG61" s="6827"/>
      <c r="AH61" s="6827"/>
      <c r="AI61" s="6829"/>
    </row>
    <row r="62" spans="1:35">
      <c r="A62" s="6771"/>
      <c r="B62" s="6772"/>
      <c r="C62" s="6772"/>
      <c r="D62" s="6772"/>
      <c r="E62" s="6772"/>
      <c r="F62" s="6772"/>
      <c r="G62" s="6772"/>
      <c r="H62" s="6772"/>
      <c r="I62" s="6773"/>
      <c r="J62" s="6772"/>
      <c r="K62" s="6772"/>
      <c r="L62" s="6772"/>
      <c r="M62" s="6772"/>
      <c r="N62" s="6772"/>
      <c r="O62" s="6772"/>
      <c r="P62" s="6869"/>
      <c r="Q62" s="6869"/>
      <c r="R62" s="6881"/>
      <c r="S62" s="5012"/>
      <c r="T62" s="6769"/>
      <c r="U62" s="6765"/>
      <c r="V62" s="6826"/>
      <c r="W62" s="6827"/>
      <c r="X62" s="6827"/>
      <c r="Y62" s="6827"/>
      <c r="Z62" s="6827"/>
      <c r="AA62" s="6827"/>
      <c r="AB62" s="6827"/>
      <c r="AC62" s="6827"/>
      <c r="AD62" s="6827"/>
      <c r="AE62" s="6827"/>
      <c r="AF62" s="6827"/>
      <c r="AG62" s="6827"/>
      <c r="AH62" s="6827"/>
      <c r="AI62" s="6829"/>
    </row>
    <row r="63" spans="1:35" ht="15" thickBot="1">
      <c r="A63" s="6771"/>
      <c r="B63" s="6772"/>
      <c r="C63" s="6772"/>
      <c r="D63" s="6772"/>
      <c r="E63" s="6772"/>
      <c r="F63" s="6772"/>
      <c r="G63" s="6772"/>
      <c r="H63" s="6772"/>
      <c r="I63" s="6773"/>
      <c r="J63" s="6772"/>
      <c r="K63" s="6772"/>
      <c r="L63" s="6772"/>
      <c r="M63" s="6772"/>
      <c r="N63" s="6772"/>
      <c r="O63" s="6772"/>
      <c r="P63" s="6869"/>
      <c r="Q63" s="6869"/>
      <c r="R63" s="6881"/>
      <c r="S63" s="5012"/>
      <c r="T63" s="6774"/>
      <c r="U63" s="6775"/>
      <c r="V63" s="6830"/>
      <c r="W63" s="6831"/>
      <c r="X63" s="6831"/>
      <c r="Y63" s="6831"/>
      <c r="Z63" s="6831"/>
      <c r="AA63" s="6831"/>
      <c r="AB63" s="6831"/>
      <c r="AC63" s="6831"/>
      <c r="AD63" s="6831"/>
      <c r="AE63" s="6831"/>
      <c r="AF63" s="6831"/>
      <c r="AG63" s="6831"/>
      <c r="AH63" s="6831"/>
      <c r="AI63" s="6834"/>
    </row>
    <row r="64" spans="1:35" ht="15" thickBot="1">
      <c r="A64" s="6774"/>
      <c r="B64" s="6775"/>
      <c r="C64" s="6775"/>
      <c r="D64" s="6775"/>
      <c r="E64" s="6775"/>
      <c r="F64" s="6775"/>
      <c r="G64" s="6775"/>
      <c r="H64" s="6775"/>
      <c r="I64" s="6776"/>
      <c r="J64" s="6775"/>
      <c r="K64" s="6775"/>
      <c r="L64" s="6775"/>
      <c r="M64" s="6775"/>
      <c r="N64" s="6775"/>
      <c r="O64" s="6777">
        <f>SUM(O53:O63)</f>
        <v>0</v>
      </c>
      <c r="P64" s="6885"/>
      <c r="Q64" s="6885"/>
      <c r="R64" s="6882"/>
      <c r="S64" s="5012"/>
      <c r="T64" s="6778"/>
      <c r="U64" s="6778"/>
      <c r="V64" s="6835"/>
      <c r="W64" s="6734"/>
      <c r="X64" s="6734"/>
      <c r="Y64" s="6734"/>
      <c r="Z64" s="6734"/>
      <c r="AA64" s="6734"/>
      <c r="AB64" s="6734"/>
      <c r="AC64" s="6734"/>
      <c r="AD64" s="6734"/>
      <c r="AE64" s="6734"/>
      <c r="AF64" s="6734"/>
      <c r="AG64" s="6734"/>
      <c r="AH64" s="6734"/>
      <c r="AI64" s="6734"/>
    </row>
    <row r="65" spans="1:35">
      <c r="A65" s="6778"/>
      <c r="B65" s="6778"/>
      <c r="C65" s="6778"/>
      <c r="D65" s="6778"/>
      <c r="E65" s="6778"/>
      <c r="F65" s="6778"/>
      <c r="G65" s="6778"/>
      <c r="H65" s="6778"/>
      <c r="I65" s="6778"/>
      <c r="J65" s="6778"/>
      <c r="K65" s="6778"/>
      <c r="L65" s="6778"/>
      <c r="M65" s="6778"/>
      <c r="N65" s="6778"/>
      <c r="O65" s="6778"/>
      <c r="P65" s="6778"/>
      <c r="Q65" s="6778"/>
      <c r="R65" s="6778"/>
      <c r="S65" s="5012"/>
      <c r="T65" s="6778"/>
      <c r="U65" s="6778"/>
      <c r="V65" s="6835"/>
      <c r="W65" s="6734"/>
      <c r="X65" s="6734"/>
      <c r="Y65" s="6734"/>
      <c r="Z65" s="6734"/>
      <c r="AA65" s="6734"/>
      <c r="AB65" s="6734"/>
      <c r="AC65" s="6734"/>
      <c r="AD65" s="6734"/>
      <c r="AE65" s="6734"/>
      <c r="AF65" s="6734"/>
      <c r="AG65" s="6734"/>
      <c r="AH65" s="6734"/>
      <c r="AI65" s="6734"/>
    </row>
    <row r="66" spans="1:35" ht="18" thickBot="1">
      <c r="A66" s="6778"/>
      <c r="B66" s="6778"/>
      <c r="C66" s="6778"/>
      <c r="D66" s="6778"/>
      <c r="E66" s="6778"/>
      <c r="F66" s="6778"/>
      <c r="G66" s="6778"/>
      <c r="H66" s="6778"/>
      <c r="I66" s="6778"/>
      <c r="J66" s="6778"/>
      <c r="K66" s="6778"/>
      <c r="L66" s="6778"/>
      <c r="M66" s="6778"/>
      <c r="N66" s="6778"/>
      <c r="O66" s="6778"/>
      <c r="P66" s="6778"/>
      <c r="Q66" s="6778"/>
      <c r="R66" s="6778"/>
      <c r="S66" s="5012"/>
      <c r="T66" s="6805"/>
      <c r="U66" s="7154" t="s">
        <v>1537</v>
      </c>
      <c r="V66" s="6835"/>
      <c r="W66" s="6734"/>
      <c r="X66" s="6734"/>
      <c r="Y66" s="6734"/>
      <c r="Z66" s="6734"/>
      <c r="AA66" s="6734"/>
      <c r="AB66" s="6734"/>
      <c r="AC66" s="6734"/>
      <c r="AD66" s="6734"/>
      <c r="AE66" s="6734"/>
      <c r="AF66" s="6734"/>
      <c r="AG66" s="6734"/>
      <c r="AH66" s="6734"/>
      <c r="AI66" s="6734"/>
    </row>
    <row r="67" spans="1:35" ht="16.2" thickBot="1">
      <c r="A67" s="6732" t="s">
        <v>1731</v>
      </c>
      <c r="B67" s="6733"/>
      <c r="C67" s="6734"/>
      <c r="D67" s="6734"/>
      <c r="E67" s="6734"/>
      <c r="F67" s="6734"/>
      <c r="G67" s="6734"/>
      <c r="H67" s="6734"/>
      <c r="I67" s="6734"/>
      <c r="J67" s="6734"/>
      <c r="K67" s="6734"/>
      <c r="L67" s="6734"/>
      <c r="M67" s="6734"/>
      <c r="N67" s="6734"/>
      <c r="O67" s="6734"/>
      <c r="P67" s="6734"/>
      <c r="Q67" s="6734"/>
      <c r="R67" s="6734"/>
      <c r="S67" s="4993"/>
      <c r="T67" s="6779"/>
      <c r="U67" s="6836"/>
      <c r="V67" s="6837" t="s">
        <v>14</v>
      </c>
      <c r="W67" s="6837" t="s">
        <v>12</v>
      </c>
      <c r="X67" s="6837"/>
      <c r="Y67" s="6837"/>
      <c r="Z67" s="6837" t="s">
        <v>15</v>
      </c>
      <c r="AA67" s="6837" t="s">
        <v>12</v>
      </c>
      <c r="AB67" s="6837" t="s">
        <v>12</v>
      </c>
      <c r="AC67" s="6837"/>
      <c r="AD67" s="6837"/>
      <c r="AE67" s="6837"/>
      <c r="AF67" s="6837"/>
      <c r="AG67" s="6837" t="s">
        <v>0</v>
      </c>
      <c r="AH67" s="6838"/>
      <c r="AI67" s="6839"/>
    </row>
    <row r="68" spans="1:35">
      <c r="A68" s="6779"/>
      <c r="B68" s="6779"/>
      <c r="C68" s="6779"/>
      <c r="D68" s="6779" t="s">
        <v>14</v>
      </c>
      <c r="E68" s="6779" t="s">
        <v>12</v>
      </c>
      <c r="F68" s="6779"/>
      <c r="G68" s="6779"/>
      <c r="H68" s="6779" t="s">
        <v>15</v>
      </c>
      <c r="I68" s="6779" t="s">
        <v>12</v>
      </c>
      <c r="J68" s="6779" t="s">
        <v>12</v>
      </c>
      <c r="K68" s="6779"/>
      <c r="L68" s="6779"/>
      <c r="M68" s="6779"/>
      <c r="N68" s="6779"/>
      <c r="O68" s="6779" t="s">
        <v>0</v>
      </c>
      <c r="P68" s="6872"/>
      <c r="Q68" s="6872"/>
      <c r="R68" s="6779"/>
      <c r="S68" s="87"/>
      <c r="T68" s="6780" t="s">
        <v>4</v>
      </c>
      <c r="U68" s="6840" t="s">
        <v>18</v>
      </c>
      <c r="V68" s="6841" t="s">
        <v>19</v>
      </c>
      <c r="W68" s="6841" t="s">
        <v>19</v>
      </c>
      <c r="X68" s="6841" t="s">
        <v>20</v>
      </c>
      <c r="Y68" s="6841" t="s">
        <v>21</v>
      </c>
      <c r="Z68" s="6841" t="s">
        <v>22</v>
      </c>
      <c r="AA68" s="6841" t="s">
        <v>23</v>
      </c>
      <c r="AB68" s="6841" t="s">
        <v>23</v>
      </c>
      <c r="AC68" s="6841" t="s">
        <v>24</v>
      </c>
      <c r="AD68" s="6841" t="s">
        <v>20</v>
      </c>
      <c r="AE68" s="6841" t="s">
        <v>25</v>
      </c>
      <c r="AF68" s="6841" t="s">
        <v>0</v>
      </c>
      <c r="AG68" s="6841" t="s">
        <v>1363</v>
      </c>
      <c r="AH68" s="6842"/>
      <c r="AI68" s="6843" t="s">
        <v>26</v>
      </c>
    </row>
    <row r="69" spans="1:35" ht="15" thickBot="1">
      <c r="A69" s="6780" t="s">
        <v>3</v>
      </c>
      <c r="B69" s="6780" t="s">
        <v>4</v>
      </c>
      <c r="C69" s="6780" t="s">
        <v>18</v>
      </c>
      <c r="D69" s="6780" t="s">
        <v>19</v>
      </c>
      <c r="E69" s="6780" t="s">
        <v>19</v>
      </c>
      <c r="F69" s="6780" t="s">
        <v>20</v>
      </c>
      <c r="G69" s="6780" t="s">
        <v>21</v>
      </c>
      <c r="H69" s="6780" t="s">
        <v>22</v>
      </c>
      <c r="I69" s="6780" t="s">
        <v>23</v>
      </c>
      <c r="J69" s="6780" t="s">
        <v>23</v>
      </c>
      <c r="K69" s="6780" t="s">
        <v>1227</v>
      </c>
      <c r="L69" s="6780" t="s">
        <v>20</v>
      </c>
      <c r="M69" s="6780" t="s">
        <v>25</v>
      </c>
      <c r="N69" s="6780" t="s">
        <v>0</v>
      </c>
      <c r="O69" s="6780" t="s">
        <v>1363</v>
      </c>
      <c r="P69" s="6886" t="s">
        <v>1388</v>
      </c>
      <c r="Q69" s="6868" t="s">
        <v>1526</v>
      </c>
      <c r="R69" s="6780" t="s">
        <v>26</v>
      </c>
      <c r="S69" s="87"/>
      <c r="T69" s="6781"/>
      <c r="U69" s="6844"/>
      <c r="V69" s="6845" t="s">
        <v>3</v>
      </c>
      <c r="W69" s="6845" t="s">
        <v>18</v>
      </c>
      <c r="X69" s="6845"/>
      <c r="Y69" s="6845"/>
      <c r="Z69" s="6845" t="s">
        <v>21</v>
      </c>
      <c r="AA69" s="6845" t="s">
        <v>27</v>
      </c>
      <c r="AB69" s="6845" t="s">
        <v>28</v>
      </c>
      <c r="AC69" s="6845"/>
      <c r="AD69" s="6845"/>
      <c r="AE69" s="6845"/>
      <c r="AF69" s="6845"/>
      <c r="AG69" s="6845" t="s">
        <v>11</v>
      </c>
      <c r="AH69" s="6846"/>
      <c r="AI69" s="6847"/>
    </row>
    <row r="70" spans="1:35" ht="15" thickBot="1">
      <c r="A70" s="6781"/>
      <c r="B70" s="6781"/>
      <c r="C70" s="6781"/>
      <c r="D70" s="6781" t="s">
        <v>3</v>
      </c>
      <c r="E70" s="6781" t="s">
        <v>18</v>
      </c>
      <c r="F70" s="6781"/>
      <c r="G70" s="6781"/>
      <c r="H70" s="6781" t="s">
        <v>21</v>
      </c>
      <c r="I70" s="6781" t="s">
        <v>27</v>
      </c>
      <c r="J70" s="6781" t="s">
        <v>28</v>
      </c>
      <c r="K70" s="6781"/>
      <c r="L70" s="6781"/>
      <c r="M70" s="6781"/>
      <c r="N70" s="6781"/>
      <c r="O70" s="6781" t="s">
        <v>11</v>
      </c>
      <c r="P70" s="6873"/>
      <c r="Q70" s="6873"/>
      <c r="R70" s="6781"/>
      <c r="S70" s="87"/>
      <c r="T70" s="6738" t="s">
        <v>1563</v>
      </c>
      <c r="U70" s="6739">
        <v>4</v>
      </c>
      <c r="V70" s="6739" t="s">
        <v>796</v>
      </c>
      <c r="W70" s="6740">
        <v>45679</v>
      </c>
      <c r="X70" s="6739">
        <v>300</v>
      </c>
      <c r="Y70" s="6739" t="s">
        <v>1539</v>
      </c>
      <c r="Z70" s="6741">
        <v>12.2</v>
      </c>
      <c r="AA70" s="6742">
        <v>45698</v>
      </c>
      <c r="AB70" s="6740">
        <v>45680</v>
      </c>
      <c r="AC70" s="7193">
        <v>373</v>
      </c>
      <c r="AD70" s="6739">
        <v>300.5</v>
      </c>
      <c r="AE70" s="6743"/>
      <c r="AF70" s="6744">
        <f>(AD70*Z70/1)</f>
        <v>3666.1</v>
      </c>
      <c r="AG70" s="6745">
        <f>(AF70*0.05)</f>
        <v>183.30500000000001</v>
      </c>
      <c r="AH70" s="7194">
        <v>5</v>
      </c>
      <c r="AI70" s="6848"/>
    </row>
    <row r="71" spans="1:35">
      <c r="A71" s="6746" t="s">
        <v>1623</v>
      </c>
      <c r="B71" s="6747" t="s">
        <v>1563</v>
      </c>
      <c r="C71" s="6747">
        <v>9</v>
      </c>
      <c r="D71" s="6747" t="s">
        <v>796</v>
      </c>
      <c r="E71" s="6748">
        <v>45757</v>
      </c>
      <c r="F71" s="6747">
        <v>120</v>
      </c>
      <c r="G71" s="6747" t="s">
        <v>1539</v>
      </c>
      <c r="H71" s="6749">
        <v>12.9</v>
      </c>
      <c r="I71" s="6750">
        <v>45764</v>
      </c>
      <c r="J71" s="6748">
        <v>45758</v>
      </c>
      <c r="K71" s="7453">
        <v>456</v>
      </c>
      <c r="L71" s="6747">
        <v>120.9</v>
      </c>
      <c r="M71" s="6751">
        <f>(F71-L71)</f>
        <v>-0.90000000000000568</v>
      </c>
      <c r="N71" s="6752">
        <f>(L71*H71/1)</f>
        <v>1559.6100000000001</v>
      </c>
      <c r="O71" s="6753">
        <f>(N71*0.05)</f>
        <v>77.980500000000006</v>
      </c>
      <c r="P71" s="7454">
        <v>5</v>
      </c>
      <c r="Q71" s="7490">
        <f>(N71*0.02)</f>
        <v>31.192200000000003</v>
      </c>
      <c r="R71" s="7318" t="s">
        <v>8</v>
      </c>
      <c r="S71" s="6407"/>
      <c r="T71" s="6746"/>
      <c r="U71" s="6747"/>
      <c r="V71" s="6747"/>
      <c r="W71" s="6748"/>
      <c r="X71" s="6747"/>
      <c r="Y71" s="6747"/>
      <c r="Z71" s="6749"/>
      <c r="AA71" s="6750"/>
      <c r="AB71" s="6748"/>
      <c r="AC71" s="7192"/>
      <c r="AD71" s="6747"/>
      <c r="AE71" s="6751"/>
      <c r="AF71" s="6760"/>
      <c r="AG71" s="6761"/>
      <c r="AH71" s="7177"/>
      <c r="AI71" s="6829"/>
    </row>
    <row r="72" spans="1:35">
      <c r="A72" s="7287"/>
      <c r="B72" s="6747"/>
      <c r="C72" s="6747"/>
      <c r="D72" s="6747"/>
      <c r="E72" s="6748"/>
      <c r="F72" s="6747"/>
      <c r="G72" s="6747"/>
      <c r="H72" s="6749"/>
      <c r="I72" s="6750"/>
      <c r="J72" s="6748"/>
      <c r="K72" s="7192"/>
      <c r="L72" s="6747"/>
      <c r="M72" s="6751"/>
      <c r="N72" s="6760"/>
      <c r="O72" s="6761"/>
      <c r="P72" s="7177"/>
      <c r="Q72" s="6761"/>
      <c r="R72" s="7319"/>
      <c r="S72" s="6410"/>
      <c r="T72" s="6783"/>
      <c r="U72" s="6784"/>
      <c r="V72" s="6784"/>
      <c r="W72" s="6785"/>
      <c r="X72" s="6784"/>
      <c r="Y72" s="6784"/>
      <c r="Z72" s="6786"/>
      <c r="AA72" s="6787"/>
      <c r="AB72" s="6785"/>
      <c r="AC72" s="6784"/>
      <c r="AD72" s="6784"/>
      <c r="AE72" s="6788"/>
      <c r="AF72" s="6789"/>
      <c r="AG72" s="6790"/>
      <c r="AH72" s="6827"/>
      <c r="AI72" s="6829"/>
    </row>
    <row r="73" spans="1:35">
      <c r="A73" s="7287"/>
      <c r="B73" s="6747"/>
      <c r="C73" s="6747"/>
      <c r="D73" s="6747"/>
      <c r="E73" s="6748"/>
      <c r="F73" s="6747"/>
      <c r="G73" s="6747"/>
      <c r="H73" s="6749"/>
      <c r="I73" s="6750"/>
      <c r="J73" s="6748"/>
      <c r="K73" s="7192"/>
      <c r="L73" s="6747"/>
      <c r="M73" s="6751"/>
      <c r="N73" s="6760"/>
      <c r="O73" s="6761"/>
      <c r="P73" s="7177"/>
      <c r="Q73" s="6761"/>
      <c r="R73" s="6762"/>
      <c r="S73" s="5012"/>
      <c r="T73" s="6769"/>
      <c r="U73" s="6765"/>
      <c r="V73" s="6826"/>
      <c r="W73" s="6827"/>
      <c r="X73" s="6827"/>
      <c r="Y73" s="6827"/>
      <c r="Z73" s="6827"/>
      <c r="AA73" s="6827"/>
      <c r="AB73" s="6827"/>
      <c r="AC73" s="6827"/>
      <c r="AD73" s="6827"/>
      <c r="AE73" s="6827"/>
      <c r="AF73" s="6827"/>
      <c r="AG73" s="6827"/>
      <c r="AH73" s="6827"/>
      <c r="AI73" s="6829"/>
    </row>
    <row r="74" spans="1:35">
      <c r="A74" s="6754"/>
      <c r="B74" s="6747"/>
      <c r="C74" s="6747"/>
      <c r="D74" s="6747"/>
      <c r="E74" s="6748"/>
      <c r="F74" s="6747"/>
      <c r="G74" s="6747"/>
      <c r="H74" s="6749"/>
      <c r="I74" s="6750"/>
      <c r="J74" s="6748"/>
      <c r="K74" s="7192"/>
      <c r="L74" s="6747"/>
      <c r="M74" s="6751"/>
      <c r="N74" s="6760"/>
      <c r="O74" s="6761"/>
      <c r="P74" s="7177"/>
      <c r="Q74" s="6761"/>
      <c r="R74" s="6762"/>
      <c r="S74" s="5012"/>
      <c r="T74" s="6769"/>
      <c r="U74" s="6765"/>
      <c r="V74" s="6826"/>
      <c r="W74" s="6827"/>
      <c r="X74" s="6827"/>
      <c r="Y74" s="6827"/>
      <c r="Z74" s="6827"/>
      <c r="AA74" s="6827"/>
      <c r="AB74" s="6827"/>
      <c r="AC74" s="6827"/>
      <c r="AD74" s="6827"/>
      <c r="AE74" s="6827"/>
      <c r="AF74" s="6827"/>
      <c r="AG74" s="6827"/>
      <c r="AH74" s="6827"/>
      <c r="AI74" s="6829"/>
    </row>
    <row r="75" spans="1:35">
      <c r="A75" s="6754"/>
      <c r="B75" s="6747"/>
      <c r="C75" s="6747"/>
      <c r="D75" s="6747"/>
      <c r="E75" s="6748"/>
      <c r="F75" s="6747"/>
      <c r="G75" s="6747"/>
      <c r="H75" s="6749"/>
      <c r="I75" s="6750"/>
      <c r="J75" s="6748"/>
      <c r="K75" s="7192"/>
      <c r="L75" s="6747"/>
      <c r="M75" s="6751"/>
      <c r="N75" s="6760"/>
      <c r="O75" s="6761"/>
      <c r="P75" s="7177"/>
      <c r="Q75" s="6761"/>
      <c r="R75" s="6762"/>
      <c r="S75" s="5012"/>
      <c r="T75" s="6769"/>
      <c r="U75" s="6765"/>
      <c r="V75" s="6826"/>
      <c r="W75" s="6827"/>
      <c r="X75" s="6827"/>
      <c r="Y75" s="6827"/>
      <c r="Z75" s="6827"/>
      <c r="AA75" s="6827"/>
      <c r="AB75" s="6827"/>
      <c r="AC75" s="6827"/>
      <c r="AD75" s="6827"/>
      <c r="AE75" s="6827"/>
      <c r="AF75" s="6827"/>
      <c r="AG75" s="6827"/>
      <c r="AH75" s="6827"/>
      <c r="AI75" s="6829"/>
    </row>
    <row r="76" spans="1:35">
      <c r="A76" s="6769"/>
      <c r="B76" s="6765"/>
      <c r="C76" s="6765"/>
      <c r="D76" s="6765"/>
      <c r="E76" s="6765"/>
      <c r="F76" s="6765"/>
      <c r="G76" s="6765"/>
      <c r="H76" s="6765"/>
      <c r="I76" s="6770"/>
      <c r="J76" s="6765"/>
      <c r="K76" s="6765"/>
      <c r="L76" s="6765"/>
      <c r="M76" s="6765"/>
      <c r="N76" s="6765"/>
      <c r="O76" s="6765"/>
      <c r="P76" s="6819"/>
      <c r="Q76" s="6819"/>
      <c r="R76" s="6762"/>
      <c r="S76" s="5012"/>
      <c r="T76" s="6769"/>
      <c r="U76" s="6765"/>
      <c r="V76" s="6826"/>
      <c r="W76" s="6827"/>
      <c r="X76" s="6827"/>
      <c r="Y76" s="6827"/>
      <c r="Z76" s="6827"/>
      <c r="AA76" s="6827"/>
      <c r="AB76" s="6827"/>
      <c r="AC76" s="6827"/>
      <c r="AD76" s="6827"/>
      <c r="AE76" s="6827"/>
      <c r="AF76" s="6827"/>
      <c r="AG76" s="6827"/>
      <c r="AH76" s="6827"/>
      <c r="AI76" s="6829"/>
    </row>
    <row r="77" spans="1:35" ht="15" thickBot="1">
      <c r="A77" s="6769"/>
      <c r="B77" s="6765"/>
      <c r="C77" s="6765"/>
      <c r="D77" s="6765"/>
      <c r="E77" s="6765"/>
      <c r="F77" s="6765"/>
      <c r="G77" s="6765"/>
      <c r="H77" s="6765"/>
      <c r="I77" s="6770"/>
      <c r="J77" s="6765"/>
      <c r="K77" s="6765"/>
      <c r="L77" s="6765"/>
      <c r="M77" s="6765"/>
      <c r="N77" s="6765"/>
      <c r="O77" s="6765"/>
      <c r="P77" s="6819"/>
      <c r="Q77" s="6819"/>
      <c r="R77" s="6762"/>
      <c r="S77" s="5012"/>
      <c r="T77" s="6774"/>
      <c r="U77" s="6775"/>
      <c r="V77" s="6830"/>
      <c r="W77" s="6831"/>
      <c r="X77" s="6831"/>
      <c r="Y77" s="6831"/>
      <c r="Z77" s="6831"/>
      <c r="AA77" s="6831"/>
      <c r="AB77" s="6831"/>
      <c r="AC77" s="6831"/>
      <c r="AD77" s="6831"/>
      <c r="AE77" s="6831"/>
      <c r="AF77" s="6831"/>
      <c r="AG77" s="6831"/>
      <c r="AH77" s="6831"/>
      <c r="AI77" s="6834"/>
    </row>
    <row r="78" spans="1:35">
      <c r="A78" s="6769"/>
      <c r="B78" s="6765"/>
      <c r="C78" s="6765"/>
      <c r="D78" s="6765"/>
      <c r="E78" s="6765"/>
      <c r="F78" s="6765"/>
      <c r="G78" s="6765"/>
      <c r="H78" s="6765"/>
      <c r="I78" s="6770"/>
      <c r="J78" s="6765"/>
      <c r="K78" s="6765"/>
      <c r="L78" s="6765"/>
      <c r="M78" s="6765"/>
      <c r="N78" s="6765"/>
      <c r="O78" s="6765"/>
      <c r="P78" s="6819"/>
      <c r="Q78" s="6819"/>
      <c r="R78" s="6762"/>
      <c r="S78" s="5012"/>
      <c r="T78" s="6778"/>
      <c r="U78" s="6778"/>
      <c r="V78" s="6835"/>
      <c r="W78" s="6734"/>
      <c r="X78" s="6734"/>
      <c r="Y78" s="6734"/>
      <c r="Z78" s="6734"/>
      <c r="AA78" s="6734"/>
      <c r="AB78" s="6734"/>
      <c r="AC78" s="6734"/>
      <c r="AD78" s="6734"/>
      <c r="AE78" s="6734"/>
      <c r="AF78" s="6734"/>
      <c r="AG78" s="6734"/>
      <c r="AH78" s="6734"/>
      <c r="AI78" s="6734"/>
    </row>
    <row r="79" spans="1:35">
      <c r="A79" s="6769"/>
      <c r="B79" s="6765"/>
      <c r="C79" s="6765"/>
      <c r="D79" s="6765"/>
      <c r="E79" s="6765"/>
      <c r="F79" s="6765"/>
      <c r="G79" s="6765"/>
      <c r="H79" s="6765"/>
      <c r="I79" s="6770"/>
      <c r="J79" s="6765"/>
      <c r="K79" s="6765"/>
      <c r="L79" s="6765"/>
      <c r="M79" s="6765"/>
      <c r="N79" s="6765"/>
      <c r="O79" s="6765"/>
      <c r="P79" s="6819"/>
      <c r="Q79" s="6819"/>
      <c r="R79" s="6762"/>
      <c r="S79" s="5012"/>
      <c r="T79" s="6778"/>
      <c r="U79" s="6778"/>
      <c r="V79" s="6835"/>
      <c r="W79" s="6734"/>
      <c r="X79" s="6734"/>
      <c r="Y79" s="6734"/>
      <c r="Z79" s="6734"/>
      <c r="AA79" s="6734"/>
      <c r="AB79" s="6734"/>
      <c r="AC79" s="6734"/>
      <c r="AD79" s="6734"/>
      <c r="AE79" s="6734"/>
      <c r="AF79" s="6734"/>
      <c r="AG79" s="6734"/>
      <c r="AH79" s="6734"/>
      <c r="AI79" s="6734"/>
    </row>
    <row r="80" spans="1:35" ht="18.600000000000001" thickBot="1">
      <c r="A80" s="6769"/>
      <c r="B80" s="6765"/>
      <c r="C80" s="6765"/>
      <c r="D80" s="6765"/>
      <c r="E80" s="6765"/>
      <c r="F80" s="6765"/>
      <c r="G80" s="6765"/>
      <c r="H80" s="6765"/>
      <c r="I80" s="6770"/>
      <c r="J80" s="6765"/>
      <c r="K80" s="6765"/>
      <c r="L80" s="6765"/>
      <c r="M80" s="6765"/>
      <c r="N80" s="6765"/>
      <c r="O80" s="6765"/>
      <c r="P80" s="6819"/>
      <c r="Q80" s="6819"/>
      <c r="R80" s="6762"/>
      <c r="S80" s="5012"/>
      <c r="T80" s="7154" t="s">
        <v>1627</v>
      </c>
      <c r="U80" s="7154"/>
      <c r="V80" s="7401" t="s">
        <v>1628</v>
      </c>
      <c r="W80" s="7401"/>
      <c r="X80" s="7401"/>
      <c r="Y80" s="7402"/>
      <c r="Z80" s="6734"/>
      <c r="AA80" s="6734"/>
      <c r="AB80" s="6734"/>
      <c r="AC80" s="6734"/>
      <c r="AD80" s="6734"/>
      <c r="AE80" s="6734"/>
      <c r="AF80" s="6734"/>
      <c r="AG80" s="6734"/>
      <c r="AH80" s="6734"/>
      <c r="AI80" s="6734"/>
    </row>
    <row r="81" spans="1:35">
      <c r="A81" s="6771"/>
      <c r="B81" s="6772"/>
      <c r="C81" s="6772"/>
      <c r="D81" s="6772"/>
      <c r="E81" s="6772"/>
      <c r="F81" s="6772"/>
      <c r="G81" s="6772"/>
      <c r="H81" s="6772"/>
      <c r="I81" s="6773"/>
      <c r="J81" s="6772"/>
      <c r="K81" s="6772"/>
      <c r="L81" s="6772"/>
      <c r="M81" s="6772"/>
      <c r="N81" s="6772"/>
      <c r="O81" s="6772"/>
      <c r="P81" s="6869"/>
      <c r="Q81" s="6869"/>
      <c r="R81" s="6881"/>
      <c r="S81" s="5012"/>
      <c r="T81" s="6779"/>
      <c r="U81" s="6836"/>
      <c r="V81" s="6837" t="s">
        <v>14</v>
      </c>
      <c r="W81" s="6837" t="s">
        <v>12</v>
      </c>
      <c r="X81" s="6837"/>
      <c r="Y81" s="6837"/>
      <c r="Z81" s="6837" t="s">
        <v>15</v>
      </c>
      <c r="AA81" s="6837" t="s">
        <v>12</v>
      </c>
      <c r="AB81" s="6837" t="s">
        <v>12</v>
      </c>
      <c r="AC81" s="6837"/>
      <c r="AD81" s="6837"/>
      <c r="AE81" s="6837"/>
      <c r="AF81" s="6837"/>
      <c r="AG81" s="6837" t="s">
        <v>0</v>
      </c>
      <c r="AH81" s="6838"/>
      <c r="AI81" s="6839"/>
    </row>
    <row r="82" spans="1:35">
      <c r="A82" s="6771"/>
      <c r="B82" s="6772"/>
      <c r="C82" s="6772"/>
      <c r="D82" s="6772"/>
      <c r="E82" s="6772"/>
      <c r="F82" s="6772"/>
      <c r="G82" s="6772"/>
      <c r="H82" s="6772"/>
      <c r="I82" s="6773"/>
      <c r="J82" s="6772"/>
      <c r="K82" s="6772"/>
      <c r="L82" s="6772"/>
      <c r="M82" s="6772"/>
      <c r="N82" s="6772"/>
      <c r="O82" s="6772"/>
      <c r="P82" s="6869"/>
      <c r="Q82" s="6869"/>
      <c r="R82" s="6881"/>
      <c r="S82" s="5012"/>
      <c r="T82" s="6780"/>
      <c r="U82" s="6840"/>
      <c r="V82" s="6841"/>
      <c r="W82" s="6841"/>
      <c r="X82" s="6841"/>
      <c r="Y82" s="6841"/>
      <c r="Z82" s="6841"/>
      <c r="AA82" s="6841"/>
      <c r="AB82" s="6841"/>
      <c r="AC82" s="6841"/>
      <c r="AD82" s="6841"/>
      <c r="AE82" s="6841"/>
      <c r="AF82" s="6841"/>
      <c r="AG82" s="6841"/>
      <c r="AH82" s="6842"/>
      <c r="AI82" s="6843"/>
    </row>
    <row r="83" spans="1:35">
      <c r="A83" s="6771"/>
      <c r="B83" s="6772"/>
      <c r="C83" s="6772"/>
      <c r="D83" s="6772"/>
      <c r="E83" s="6772"/>
      <c r="F83" s="6772"/>
      <c r="G83" s="6772"/>
      <c r="H83" s="6772"/>
      <c r="I83" s="6773"/>
      <c r="J83" s="6772"/>
      <c r="K83" s="6772"/>
      <c r="L83" s="6772"/>
      <c r="M83" s="6772"/>
      <c r="N83" s="6772"/>
      <c r="O83" s="6772"/>
      <c r="P83" s="6869"/>
      <c r="Q83" s="6869"/>
      <c r="R83" s="6881"/>
      <c r="S83" s="5012"/>
      <c r="T83" s="6780"/>
      <c r="U83" s="6840"/>
      <c r="V83" s="6841"/>
      <c r="W83" s="6841"/>
      <c r="X83" s="6841"/>
      <c r="Y83" s="6841"/>
      <c r="Z83" s="6841"/>
      <c r="AA83" s="6841"/>
      <c r="AB83" s="6841"/>
      <c r="AC83" s="6841"/>
      <c r="AD83" s="6841"/>
      <c r="AE83" s="6841"/>
      <c r="AF83" s="6841"/>
      <c r="AG83" s="6841"/>
      <c r="AH83" s="6842"/>
      <c r="AI83" s="6843"/>
    </row>
    <row r="84" spans="1:35">
      <c r="A84" s="6771"/>
      <c r="B84" s="6772"/>
      <c r="C84" s="6772"/>
      <c r="D84" s="6772"/>
      <c r="E84" s="6772"/>
      <c r="F84" s="6772"/>
      <c r="G84" s="6772"/>
      <c r="H84" s="6772"/>
      <c r="I84" s="6773"/>
      <c r="J84" s="6772"/>
      <c r="K84" s="6772"/>
      <c r="L84" s="6772"/>
      <c r="M84" s="6772"/>
      <c r="N84" s="6772"/>
      <c r="O84" s="6772"/>
      <c r="P84" s="6869"/>
      <c r="Q84" s="6869"/>
      <c r="R84" s="6881"/>
      <c r="S84" s="5012"/>
      <c r="T84" s="6780" t="s">
        <v>4</v>
      </c>
      <c r="U84" s="6840" t="s">
        <v>18</v>
      </c>
      <c r="V84" s="6841" t="s">
        <v>19</v>
      </c>
      <c r="W84" s="6841" t="s">
        <v>19</v>
      </c>
      <c r="X84" s="6841" t="s">
        <v>20</v>
      </c>
      <c r="Y84" s="6841" t="s">
        <v>21</v>
      </c>
      <c r="Z84" s="6841" t="s">
        <v>22</v>
      </c>
      <c r="AA84" s="6841" t="s">
        <v>23</v>
      </c>
      <c r="AB84" s="6841" t="s">
        <v>23</v>
      </c>
      <c r="AC84" s="6841" t="s">
        <v>24</v>
      </c>
      <c r="AD84" s="6841" t="s">
        <v>20</v>
      </c>
      <c r="AE84" s="6841" t="s">
        <v>25</v>
      </c>
      <c r="AF84" s="6841" t="s">
        <v>0</v>
      </c>
      <c r="AG84" s="6841" t="s">
        <v>1363</v>
      </c>
      <c r="AH84" s="6842"/>
      <c r="AI84" s="6843" t="s">
        <v>26</v>
      </c>
    </row>
    <row r="85" spans="1:35" ht="15" thickBot="1">
      <c r="A85" s="6774"/>
      <c r="B85" s="6775"/>
      <c r="C85" s="6775"/>
      <c r="D85" s="6775"/>
      <c r="E85" s="6775"/>
      <c r="F85" s="6775"/>
      <c r="G85" s="6775"/>
      <c r="H85" s="6775"/>
      <c r="I85" s="6776"/>
      <c r="J85" s="6775"/>
      <c r="K85" s="6775"/>
      <c r="L85" s="6775"/>
      <c r="M85" s="6775"/>
      <c r="N85" s="6775"/>
      <c r="O85" s="6777">
        <f>SUM(O71:O84)</f>
        <v>77.980500000000006</v>
      </c>
      <c r="P85" s="6885"/>
      <c r="Q85" s="6777">
        <f>SUM(Q71:Q84)</f>
        <v>31.192200000000003</v>
      </c>
      <c r="R85" s="6882"/>
      <c r="S85" s="5012"/>
      <c r="T85" s="6781"/>
      <c r="U85" s="6844"/>
      <c r="V85" s="6845" t="s">
        <v>3</v>
      </c>
      <c r="W85" s="6845" t="s">
        <v>18</v>
      </c>
      <c r="X85" s="6845"/>
      <c r="Y85" s="6845"/>
      <c r="Z85" s="6845" t="s">
        <v>21</v>
      </c>
      <c r="AA85" s="6845" t="s">
        <v>27</v>
      </c>
      <c r="AB85" s="6845" t="s">
        <v>28</v>
      </c>
      <c r="AC85" s="6845"/>
      <c r="AD85" s="6845"/>
      <c r="AE85" s="6845"/>
      <c r="AF85" s="6845"/>
      <c r="AG85" s="6845" t="s">
        <v>11</v>
      </c>
      <c r="AH85" s="6846"/>
      <c r="AI85" s="6847"/>
    </row>
    <row r="86" spans="1:35">
      <c r="A86" s="6778"/>
      <c r="B86" s="6778"/>
      <c r="C86" s="6778"/>
      <c r="D86" s="6778"/>
      <c r="E86" s="6778"/>
      <c r="F86" s="6778"/>
      <c r="G86" s="6778"/>
      <c r="H86" s="6778"/>
      <c r="I86" s="6778"/>
      <c r="J86" s="6778"/>
      <c r="K86" s="6778"/>
      <c r="L86" s="6778"/>
      <c r="M86" s="6778"/>
      <c r="N86" s="6778"/>
      <c r="O86" s="6778"/>
      <c r="P86" s="6778"/>
      <c r="Q86" s="6778"/>
      <c r="R86" s="6778"/>
      <c r="S86" s="5012"/>
      <c r="T86" s="6754"/>
      <c r="U86" s="6755"/>
      <c r="V86" s="6755"/>
      <c r="W86" s="6756"/>
      <c r="X86" s="6755"/>
      <c r="Y86" s="6755"/>
      <c r="Z86" s="6757"/>
      <c r="AA86" s="6758"/>
      <c r="AB86" s="6756"/>
      <c r="AC86" s="7192"/>
      <c r="AD86" s="6755"/>
      <c r="AE86" s="6759"/>
      <c r="AF86" s="6760"/>
      <c r="AG86" s="6761"/>
      <c r="AH86" s="7177"/>
      <c r="AI86" s="6848"/>
    </row>
    <row r="87" spans="1:35">
      <c r="A87" s="6778"/>
      <c r="B87" s="6778"/>
      <c r="C87" s="6778"/>
      <c r="D87" s="6778"/>
      <c r="E87" s="6778"/>
      <c r="F87" s="6778"/>
      <c r="G87" s="6778"/>
      <c r="H87" s="6778"/>
      <c r="I87" s="6778"/>
      <c r="J87" s="6778"/>
      <c r="K87" s="6778"/>
      <c r="L87" s="6778"/>
      <c r="M87" s="6778"/>
      <c r="N87" s="6778"/>
      <c r="O87" s="6778"/>
      <c r="P87" s="6778"/>
      <c r="Q87" s="6778"/>
      <c r="R87" s="6778"/>
      <c r="S87" s="5012"/>
      <c r="T87" s="6769"/>
      <c r="U87" s="6765"/>
      <c r="V87" s="6826"/>
      <c r="W87" s="6827"/>
      <c r="X87" s="6827"/>
      <c r="Y87" s="6827"/>
      <c r="Z87" s="6827"/>
      <c r="AA87" s="6827"/>
      <c r="AB87" s="6827"/>
      <c r="AC87" s="6827"/>
      <c r="AD87" s="6827"/>
      <c r="AE87" s="6827"/>
      <c r="AF87" s="6827"/>
      <c r="AG87" s="6827"/>
      <c r="AH87" s="6827"/>
      <c r="AI87" s="6829"/>
    </row>
    <row r="88" spans="1:35" ht="16.2" thickBot="1">
      <c r="A88" s="6732" t="s">
        <v>1732</v>
      </c>
      <c r="B88" s="6733"/>
      <c r="C88" s="6734"/>
      <c r="D88" s="6734"/>
      <c r="E88" s="6734"/>
      <c r="F88" s="6734"/>
      <c r="G88" s="6734"/>
      <c r="H88" s="6734"/>
      <c r="I88" s="6734"/>
      <c r="J88" s="6734"/>
      <c r="K88" s="6734"/>
      <c r="L88" s="6734"/>
      <c r="M88" s="6734"/>
      <c r="N88" s="6734"/>
      <c r="O88" s="6734"/>
      <c r="P88" s="6734"/>
      <c r="Q88" s="6734"/>
      <c r="R88" s="6734"/>
      <c r="S88" s="4993"/>
      <c r="T88" s="6769"/>
      <c r="U88" s="6765"/>
      <c r="V88" s="6826"/>
      <c r="W88" s="6827"/>
      <c r="X88" s="6827"/>
      <c r="Y88" s="6827"/>
      <c r="Z88" s="6827"/>
      <c r="AA88" s="6827"/>
      <c r="AB88" s="6827"/>
      <c r="AC88" s="6827"/>
      <c r="AD88" s="6827"/>
      <c r="AE88" s="6827"/>
      <c r="AF88" s="6827"/>
      <c r="AG88" s="6827"/>
      <c r="AH88" s="6827"/>
      <c r="AI88" s="6829"/>
    </row>
    <row r="89" spans="1:35">
      <c r="A89" s="6779"/>
      <c r="B89" s="6779"/>
      <c r="C89" s="6779"/>
      <c r="D89" s="6779" t="s">
        <v>14</v>
      </c>
      <c r="E89" s="6779" t="s">
        <v>12</v>
      </c>
      <c r="F89" s="6779"/>
      <c r="G89" s="6779"/>
      <c r="H89" s="6779" t="s">
        <v>15</v>
      </c>
      <c r="I89" s="6779" t="s">
        <v>12</v>
      </c>
      <c r="J89" s="6779" t="s">
        <v>12</v>
      </c>
      <c r="K89" s="6779"/>
      <c r="L89" s="6779"/>
      <c r="M89" s="6779"/>
      <c r="N89" s="6779"/>
      <c r="O89" s="6779" t="s">
        <v>0</v>
      </c>
      <c r="P89" s="6872"/>
      <c r="Q89" s="6872"/>
      <c r="R89" s="6779"/>
      <c r="S89" s="87"/>
      <c r="T89" s="6769"/>
      <c r="U89" s="6765"/>
      <c r="V89" s="6826"/>
      <c r="W89" s="6827"/>
      <c r="X89" s="6827"/>
      <c r="Y89" s="6827"/>
      <c r="Z89" s="6827"/>
      <c r="AA89" s="6827"/>
      <c r="AB89" s="6827"/>
      <c r="AC89" s="6827"/>
      <c r="AD89" s="6827"/>
      <c r="AE89" s="6827"/>
      <c r="AF89" s="6827"/>
      <c r="AG89" s="6827"/>
      <c r="AH89" s="6827"/>
      <c r="AI89" s="6829"/>
    </row>
    <row r="90" spans="1:35">
      <c r="A90" s="6780" t="s">
        <v>3</v>
      </c>
      <c r="B90" s="6780" t="s">
        <v>4</v>
      </c>
      <c r="C90" s="6780" t="s">
        <v>18</v>
      </c>
      <c r="D90" s="6780" t="s">
        <v>19</v>
      </c>
      <c r="E90" s="6780" t="s">
        <v>19</v>
      </c>
      <c r="F90" s="6780" t="s">
        <v>20</v>
      </c>
      <c r="G90" s="6780" t="s">
        <v>21</v>
      </c>
      <c r="H90" s="6780" t="s">
        <v>22</v>
      </c>
      <c r="I90" s="6780" t="s">
        <v>23</v>
      </c>
      <c r="J90" s="6780" t="s">
        <v>23</v>
      </c>
      <c r="K90" s="6780" t="s">
        <v>1227</v>
      </c>
      <c r="L90" s="6780" t="s">
        <v>20</v>
      </c>
      <c r="M90" s="6780" t="s">
        <v>25</v>
      </c>
      <c r="N90" s="6780" t="s">
        <v>0</v>
      </c>
      <c r="O90" s="6780" t="s">
        <v>1363</v>
      </c>
      <c r="P90" s="6886" t="s">
        <v>1388</v>
      </c>
      <c r="Q90" s="6868" t="s">
        <v>1526</v>
      </c>
      <c r="R90" s="6780" t="s">
        <v>26</v>
      </c>
      <c r="S90" s="87"/>
      <c r="T90" s="6769"/>
      <c r="U90" s="6765"/>
      <c r="V90" s="6826"/>
      <c r="W90" s="6827"/>
      <c r="X90" s="6827"/>
      <c r="Y90" s="6827"/>
      <c r="Z90" s="6827"/>
      <c r="AA90" s="6827"/>
      <c r="AB90" s="6827"/>
      <c r="AC90" s="6827"/>
      <c r="AD90" s="6827"/>
      <c r="AE90" s="6827"/>
      <c r="AF90" s="6827"/>
      <c r="AG90" s="6827"/>
      <c r="AH90" s="6827"/>
      <c r="AI90" s="6829"/>
    </row>
    <row r="91" spans="1:35" ht="15" thickBot="1">
      <c r="A91" s="6781"/>
      <c r="B91" s="6781"/>
      <c r="C91" s="6781"/>
      <c r="D91" s="6781" t="s">
        <v>3</v>
      </c>
      <c r="E91" s="6781" t="s">
        <v>18</v>
      </c>
      <c r="F91" s="6781"/>
      <c r="G91" s="6781"/>
      <c r="H91" s="6781" t="s">
        <v>21</v>
      </c>
      <c r="I91" s="6781" t="s">
        <v>27</v>
      </c>
      <c r="J91" s="6781" t="s">
        <v>28</v>
      </c>
      <c r="K91" s="6781"/>
      <c r="L91" s="6781"/>
      <c r="M91" s="6781"/>
      <c r="N91" s="6781"/>
      <c r="O91" s="6781" t="s">
        <v>11</v>
      </c>
      <c r="P91" s="6873"/>
      <c r="Q91" s="6873"/>
      <c r="R91" s="6781"/>
      <c r="S91" s="87"/>
      <c r="T91" s="6769"/>
      <c r="U91" s="6765"/>
      <c r="V91" s="6826"/>
      <c r="W91" s="6827"/>
      <c r="X91" s="6827"/>
      <c r="Y91" s="6827"/>
      <c r="Z91" s="6827"/>
      <c r="AA91" s="6827"/>
      <c r="AB91" s="6827"/>
      <c r="AC91" s="6827"/>
      <c r="AD91" s="6827"/>
      <c r="AE91" s="6827"/>
      <c r="AF91" s="6827"/>
      <c r="AG91" s="6827"/>
      <c r="AH91" s="6827"/>
      <c r="AI91" s="6829"/>
    </row>
    <row r="92" spans="1:35">
      <c r="A92" s="8410" t="s">
        <v>351</v>
      </c>
      <c r="B92" s="8411" t="s">
        <v>1538</v>
      </c>
      <c r="C92" s="8411">
        <v>13</v>
      </c>
      <c r="D92" s="8411" t="s">
        <v>796</v>
      </c>
      <c r="E92" s="8412">
        <v>45782</v>
      </c>
      <c r="F92" s="8411">
        <v>250</v>
      </c>
      <c r="G92" s="8411" t="s">
        <v>1539</v>
      </c>
      <c r="H92" s="8413">
        <v>12.7</v>
      </c>
      <c r="I92" s="8414">
        <v>45786</v>
      </c>
      <c r="J92" s="8412">
        <v>45783</v>
      </c>
      <c r="K92" s="8415">
        <v>486</v>
      </c>
      <c r="L92" s="8411">
        <v>249.2</v>
      </c>
      <c r="M92" s="8416">
        <f>(F92-L92)</f>
        <v>0.80000000000001137</v>
      </c>
      <c r="N92" s="8417">
        <f>(L92*H92/1)</f>
        <v>3164.8399999999997</v>
      </c>
      <c r="O92" s="8418">
        <f>(N92*0.05)</f>
        <v>158.24199999999999</v>
      </c>
      <c r="P92" s="8419">
        <v>5</v>
      </c>
      <c r="Q92" s="8368">
        <f>(N92*0.02)</f>
        <v>63.296799999999998</v>
      </c>
      <c r="R92" s="7318" t="s">
        <v>8</v>
      </c>
      <c r="S92" s="6407"/>
      <c r="T92" s="6769"/>
      <c r="U92" s="6765"/>
      <c r="V92" s="6826"/>
      <c r="W92" s="6827"/>
      <c r="X92" s="6827"/>
      <c r="Y92" s="6827"/>
      <c r="Z92" s="6827"/>
      <c r="AA92" s="6827"/>
      <c r="AB92" s="6827"/>
      <c r="AC92" s="6827"/>
      <c r="AD92" s="6827"/>
      <c r="AE92" s="6827"/>
      <c r="AF92" s="6827"/>
      <c r="AG92" s="6827"/>
      <c r="AH92" s="6827"/>
      <c r="AI92" s="6829"/>
    </row>
    <row r="93" spans="1:35" ht="15" thickBot="1">
      <c r="A93" s="6746" t="s">
        <v>1623</v>
      </c>
      <c r="B93" s="6747" t="s">
        <v>1563</v>
      </c>
      <c r="C93" s="6747">
        <v>10</v>
      </c>
      <c r="D93" s="6747" t="s">
        <v>796</v>
      </c>
      <c r="E93" s="6748">
        <v>45784</v>
      </c>
      <c r="F93" s="6747">
        <v>120</v>
      </c>
      <c r="G93" s="6747" t="s">
        <v>1539</v>
      </c>
      <c r="H93" s="6749">
        <v>12.9</v>
      </c>
      <c r="I93" s="6750">
        <v>45791</v>
      </c>
      <c r="J93" s="6748">
        <v>45785</v>
      </c>
      <c r="K93" s="7453">
        <v>489</v>
      </c>
      <c r="L93" s="6747">
        <v>120.7</v>
      </c>
      <c r="M93" s="6751">
        <f>(F93-L93)</f>
        <v>-0.70000000000000284</v>
      </c>
      <c r="N93" s="6752">
        <f>(L93*H93/1)</f>
        <v>1557.03</v>
      </c>
      <c r="O93" s="6753">
        <f>(N93*0.05)</f>
        <v>77.851500000000001</v>
      </c>
      <c r="P93" s="7454">
        <v>5</v>
      </c>
      <c r="Q93" s="7490">
        <f>(N93*0.02)</f>
        <v>31.140599999999999</v>
      </c>
      <c r="R93" s="6762" t="s">
        <v>8</v>
      </c>
      <c r="S93" s="5012"/>
      <c r="T93" s="6774"/>
      <c r="U93" s="6775"/>
      <c r="V93" s="6830"/>
      <c r="W93" s="6831"/>
      <c r="X93" s="6831"/>
      <c r="Y93" s="6831"/>
      <c r="Z93" s="6831"/>
      <c r="AA93" s="6831"/>
      <c r="AB93" s="6831"/>
      <c r="AC93" s="6831"/>
      <c r="AD93" s="6831"/>
      <c r="AE93" s="6831"/>
      <c r="AF93" s="6831"/>
      <c r="AG93" s="6831"/>
      <c r="AH93" s="6831"/>
      <c r="AI93" s="6834"/>
    </row>
    <row r="94" spans="1:35">
      <c r="A94" s="6769"/>
      <c r="B94" s="6765"/>
      <c r="C94" s="6765"/>
      <c r="D94" s="6765"/>
      <c r="E94" s="6765"/>
      <c r="F94" s="6765"/>
      <c r="G94" s="6765"/>
      <c r="H94" s="6765"/>
      <c r="I94" s="6770"/>
      <c r="J94" s="6765"/>
      <c r="K94" s="6765"/>
      <c r="L94" s="6765"/>
      <c r="M94" s="6765"/>
      <c r="N94" s="6765"/>
      <c r="O94" s="6765"/>
      <c r="P94" s="6819"/>
      <c r="Q94" s="6819"/>
      <c r="R94" s="6762"/>
      <c r="S94" s="5012"/>
      <c r="T94" s="6778"/>
      <c r="U94" s="6778"/>
      <c r="V94" s="6835"/>
      <c r="W94" s="6734"/>
      <c r="X94" s="6734"/>
      <c r="Y94" s="6734"/>
      <c r="Z94" s="6734"/>
      <c r="AA94" s="6734"/>
      <c r="AB94" s="6734"/>
      <c r="AC94" s="6734"/>
      <c r="AD94" s="6734"/>
      <c r="AE94" s="6734"/>
      <c r="AF94" s="6734"/>
      <c r="AG94" s="6734"/>
      <c r="AH94" s="6734"/>
      <c r="AI94" s="6734"/>
    </row>
    <row r="95" spans="1:35">
      <c r="A95" s="6763"/>
      <c r="B95" s="6764"/>
      <c r="C95" s="6765"/>
      <c r="D95" s="6765"/>
      <c r="E95" s="6766"/>
      <c r="F95" s="6765"/>
      <c r="G95" s="6765"/>
      <c r="H95" s="6765"/>
      <c r="I95" s="6767"/>
      <c r="J95" s="6765"/>
      <c r="K95" s="6765"/>
      <c r="L95" s="6768"/>
      <c r="M95" s="6765"/>
      <c r="N95" s="6768"/>
      <c r="O95" s="6768"/>
      <c r="P95" s="6884"/>
      <c r="Q95" s="6884"/>
      <c r="R95" s="6762"/>
      <c r="S95" s="5012"/>
      <c r="T95" s="6778"/>
      <c r="U95" s="6778"/>
      <c r="V95" s="6835"/>
      <c r="W95" s="6734"/>
      <c r="X95" s="6734"/>
      <c r="Y95" s="6734"/>
      <c r="Z95" s="6734"/>
      <c r="AA95" s="6734"/>
      <c r="AB95" s="6734"/>
      <c r="AC95" s="6734"/>
      <c r="AD95" s="6734"/>
      <c r="AE95" s="6734"/>
      <c r="AF95" s="6734"/>
      <c r="AG95" s="6734"/>
      <c r="AH95" s="6734"/>
      <c r="AI95" s="6734"/>
    </row>
    <row r="96" spans="1:35" ht="18" thickBot="1">
      <c r="A96" s="6769"/>
      <c r="B96" s="6765"/>
      <c r="C96" s="6765"/>
      <c r="D96" s="6765"/>
      <c r="E96" s="6765"/>
      <c r="F96" s="6765"/>
      <c r="G96" s="6765"/>
      <c r="H96" s="6765"/>
      <c r="I96" s="6770"/>
      <c r="J96" s="6765"/>
      <c r="K96" s="6765"/>
      <c r="L96" s="6765"/>
      <c r="M96" s="6765"/>
      <c r="N96" s="6765"/>
      <c r="O96" s="6765"/>
      <c r="P96" s="6819"/>
      <c r="Q96" s="6819"/>
      <c r="R96" s="6762"/>
      <c r="S96" s="5012"/>
      <c r="T96" s="6796"/>
      <c r="U96" s="7154" t="s">
        <v>1624</v>
      </c>
      <c r="V96" s="6835"/>
      <c r="W96" s="6734"/>
      <c r="X96" s="6734"/>
      <c r="Y96" s="6734"/>
      <c r="Z96" s="6734"/>
      <c r="AA96" s="6734"/>
      <c r="AB96" s="6734"/>
      <c r="AC96" s="6734"/>
      <c r="AD96" s="6734"/>
      <c r="AE96" s="6734"/>
      <c r="AF96" s="6734"/>
      <c r="AG96" s="6734"/>
      <c r="AH96" s="6734"/>
      <c r="AI96" s="6734"/>
    </row>
    <row r="97" spans="1:35">
      <c r="A97" s="6769"/>
      <c r="B97" s="6765"/>
      <c r="C97" s="6765"/>
      <c r="D97" s="6765"/>
      <c r="E97" s="6765"/>
      <c r="F97" s="6765"/>
      <c r="G97" s="6765"/>
      <c r="H97" s="6765"/>
      <c r="I97" s="6770"/>
      <c r="J97" s="6765"/>
      <c r="K97" s="6765"/>
      <c r="L97" s="6765"/>
      <c r="M97" s="6765"/>
      <c r="N97" s="6765"/>
      <c r="O97" s="6765"/>
      <c r="P97" s="6819"/>
      <c r="Q97" s="6819"/>
      <c r="R97" s="6762"/>
      <c r="S97" s="5012"/>
      <c r="T97" s="6779"/>
      <c r="U97" s="6836"/>
      <c r="V97" s="6837" t="s">
        <v>14</v>
      </c>
      <c r="W97" s="6837" t="s">
        <v>12</v>
      </c>
      <c r="X97" s="6837"/>
      <c r="Y97" s="6837"/>
      <c r="Z97" s="6837" t="s">
        <v>15</v>
      </c>
      <c r="AA97" s="6837" t="s">
        <v>12</v>
      </c>
      <c r="AB97" s="6837" t="s">
        <v>12</v>
      </c>
      <c r="AC97" s="6837"/>
      <c r="AD97" s="6837"/>
      <c r="AE97" s="6837"/>
      <c r="AF97" s="6837"/>
      <c r="AG97" s="6837" t="s">
        <v>0</v>
      </c>
      <c r="AH97" s="6838"/>
      <c r="AI97" s="6839"/>
    </row>
    <row r="98" spans="1:35">
      <c r="A98" s="6769"/>
      <c r="B98" s="6765"/>
      <c r="C98" s="6765"/>
      <c r="D98" s="6765"/>
      <c r="E98" s="6765"/>
      <c r="F98" s="6765"/>
      <c r="G98" s="6765"/>
      <c r="H98" s="6765"/>
      <c r="I98" s="6770"/>
      <c r="J98" s="6765"/>
      <c r="K98" s="6765"/>
      <c r="L98" s="6765"/>
      <c r="M98" s="6765"/>
      <c r="N98" s="6765"/>
      <c r="O98" s="6765"/>
      <c r="P98" s="6819"/>
      <c r="Q98" s="6819"/>
      <c r="R98" s="6762"/>
      <c r="S98" s="5012"/>
      <c r="T98" s="6780"/>
      <c r="U98" s="6840"/>
      <c r="V98" s="6841"/>
      <c r="W98" s="6841"/>
      <c r="X98" s="6841"/>
      <c r="Y98" s="6841"/>
      <c r="Z98" s="6841"/>
      <c r="AA98" s="6841"/>
      <c r="AB98" s="6841"/>
      <c r="AC98" s="6841"/>
      <c r="AD98" s="6841"/>
      <c r="AE98" s="6841"/>
      <c r="AF98" s="6841"/>
      <c r="AG98" s="6841"/>
      <c r="AH98" s="6842"/>
      <c r="AI98" s="6843"/>
    </row>
    <row r="99" spans="1:35">
      <c r="A99" s="6769"/>
      <c r="B99" s="6765"/>
      <c r="C99" s="6765"/>
      <c r="D99" s="6765"/>
      <c r="E99" s="6765"/>
      <c r="F99" s="6765"/>
      <c r="G99" s="6765"/>
      <c r="H99" s="6765"/>
      <c r="I99" s="6770"/>
      <c r="J99" s="6765"/>
      <c r="K99" s="6765"/>
      <c r="L99" s="6765"/>
      <c r="M99" s="6765"/>
      <c r="N99" s="6765"/>
      <c r="O99" s="6765"/>
      <c r="P99" s="6819"/>
      <c r="Q99" s="6819"/>
      <c r="R99" s="6762"/>
      <c r="S99" s="5012"/>
      <c r="T99" s="6780"/>
      <c r="U99" s="6840"/>
      <c r="V99" s="6841"/>
      <c r="W99" s="6841"/>
      <c r="X99" s="6841"/>
      <c r="Y99" s="6841"/>
      <c r="Z99" s="6841"/>
      <c r="AA99" s="6841"/>
      <c r="AB99" s="6841"/>
      <c r="AC99" s="6841"/>
      <c r="AD99" s="6841"/>
      <c r="AE99" s="6841"/>
      <c r="AF99" s="6841"/>
      <c r="AG99" s="6841"/>
      <c r="AH99" s="6842"/>
      <c r="AI99" s="6843"/>
    </row>
    <row r="100" spans="1:35">
      <c r="A100" s="6769"/>
      <c r="B100" s="6765"/>
      <c r="C100" s="6765"/>
      <c r="D100" s="6765"/>
      <c r="E100" s="6765"/>
      <c r="F100" s="6765"/>
      <c r="G100" s="6765"/>
      <c r="H100" s="6765"/>
      <c r="I100" s="6770"/>
      <c r="J100" s="6765"/>
      <c r="K100" s="6765"/>
      <c r="L100" s="6765"/>
      <c r="M100" s="6765"/>
      <c r="N100" s="6765"/>
      <c r="O100" s="6765"/>
      <c r="P100" s="6819"/>
      <c r="Q100" s="6819"/>
      <c r="R100" s="6762"/>
      <c r="S100" s="5012"/>
      <c r="T100" s="6780" t="s">
        <v>4</v>
      </c>
      <c r="U100" s="6840" t="s">
        <v>18</v>
      </c>
      <c r="V100" s="6841" t="s">
        <v>19</v>
      </c>
      <c r="W100" s="6841" t="s">
        <v>19</v>
      </c>
      <c r="X100" s="6841" t="s">
        <v>20</v>
      </c>
      <c r="Y100" s="6841" t="s">
        <v>21</v>
      </c>
      <c r="Z100" s="6841" t="s">
        <v>22</v>
      </c>
      <c r="AA100" s="6841" t="s">
        <v>23</v>
      </c>
      <c r="AB100" s="6841" t="s">
        <v>23</v>
      </c>
      <c r="AC100" s="6841" t="s">
        <v>24</v>
      </c>
      <c r="AD100" s="6841" t="s">
        <v>20</v>
      </c>
      <c r="AE100" s="6841" t="s">
        <v>25</v>
      </c>
      <c r="AF100" s="6841" t="s">
        <v>0</v>
      </c>
      <c r="AG100" s="6841" t="s">
        <v>1363</v>
      </c>
      <c r="AH100" s="6842"/>
      <c r="AI100" s="6843" t="s">
        <v>26</v>
      </c>
    </row>
    <row r="101" spans="1:35" ht="15" thickBot="1">
      <c r="A101" s="6771"/>
      <c r="B101" s="6772"/>
      <c r="C101" s="6772"/>
      <c r="D101" s="6772"/>
      <c r="E101" s="6772"/>
      <c r="F101" s="6772"/>
      <c r="G101" s="6772"/>
      <c r="H101" s="6772"/>
      <c r="I101" s="6773"/>
      <c r="J101" s="6772"/>
      <c r="K101" s="6772"/>
      <c r="L101" s="6772"/>
      <c r="M101" s="6772"/>
      <c r="N101" s="6772"/>
      <c r="O101" s="6772"/>
      <c r="P101" s="6869"/>
      <c r="Q101" s="6869"/>
      <c r="R101" s="6881"/>
      <c r="S101" s="5012"/>
      <c r="T101" s="6781"/>
      <c r="U101" s="6844"/>
      <c r="V101" s="6845" t="s">
        <v>3</v>
      </c>
      <c r="W101" s="6845" t="s">
        <v>18</v>
      </c>
      <c r="X101" s="6845"/>
      <c r="Y101" s="6845"/>
      <c r="Z101" s="6845" t="s">
        <v>21</v>
      </c>
      <c r="AA101" s="6845" t="s">
        <v>27</v>
      </c>
      <c r="AB101" s="6845" t="s">
        <v>28</v>
      </c>
      <c r="AC101" s="6845"/>
      <c r="AD101" s="6845"/>
      <c r="AE101" s="6845"/>
      <c r="AF101" s="6845"/>
      <c r="AG101" s="6845" t="s">
        <v>11</v>
      </c>
      <c r="AH101" s="6846"/>
      <c r="AI101" s="6847"/>
    </row>
    <row r="102" spans="1:35">
      <c r="A102" s="6771"/>
      <c r="B102" s="6772"/>
      <c r="C102" s="6772"/>
      <c r="D102" s="6772"/>
      <c r="E102" s="6772"/>
      <c r="F102" s="6772"/>
      <c r="G102" s="6772"/>
      <c r="H102" s="6772"/>
      <c r="I102" s="6773"/>
      <c r="J102" s="6772"/>
      <c r="K102" s="6772"/>
      <c r="L102" s="6772"/>
      <c r="M102" s="6772"/>
      <c r="N102" s="6772"/>
      <c r="O102" s="6772"/>
      <c r="P102" s="6869"/>
      <c r="Q102" s="6869"/>
      <c r="R102" s="6881"/>
      <c r="S102" s="5012"/>
      <c r="T102" s="6738" t="s">
        <v>1563</v>
      </c>
      <c r="U102" s="6739">
        <v>8</v>
      </c>
      <c r="V102" s="6739" t="s">
        <v>796</v>
      </c>
      <c r="W102" s="6740">
        <v>45680</v>
      </c>
      <c r="X102" s="6739">
        <v>121</v>
      </c>
      <c r="Y102" s="6739" t="s">
        <v>1539</v>
      </c>
      <c r="Z102" s="6741">
        <v>12.9</v>
      </c>
      <c r="AA102" s="6742">
        <v>45685</v>
      </c>
      <c r="AB102" s="6740">
        <v>45680</v>
      </c>
      <c r="AC102" s="7193">
        <v>374</v>
      </c>
      <c r="AD102" s="6739">
        <v>121.7</v>
      </c>
      <c r="AE102" s="6743">
        <f>(X102-AD102)</f>
        <v>-0.70000000000000284</v>
      </c>
      <c r="AF102" s="6744">
        <f>(AD102*Z102/1)</f>
        <v>1569.93</v>
      </c>
      <c r="AG102" s="6745">
        <f>(AF102*0.05)</f>
        <v>78.496500000000012</v>
      </c>
      <c r="AH102" s="7194">
        <v>5</v>
      </c>
      <c r="AI102" s="6848"/>
    </row>
    <row r="103" spans="1:35" ht="15" thickBot="1">
      <c r="A103" s="6774"/>
      <c r="B103" s="6775"/>
      <c r="C103" s="6775"/>
      <c r="D103" s="6775"/>
      <c r="E103" s="6775"/>
      <c r="F103" s="6775"/>
      <c r="G103" s="6775"/>
      <c r="H103" s="6775"/>
      <c r="I103" s="6776"/>
      <c r="J103" s="6775"/>
      <c r="K103" s="6775"/>
      <c r="L103" s="6775"/>
      <c r="M103" s="6775"/>
      <c r="N103" s="6777">
        <f>SUM(N92:N102)</f>
        <v>4721.87</v>
      </c>
      <c r="O103" s="6777">
        <f>SUM(O92:O102)</f>
        <v>236.09350000000001</v>
      </c>
      <c r="P103" s="6885"/>
      <c r="Q103" s="6885"/>
      <c r="R103" s="6882"/>
      <c r="S103" s="5012"/>
      <c r="T103" s="6746" t="s">
        <v>1563</v>
      </c>
      <c r="U103" s="6747">
        <v>9</v>
      </c>
      <c r="V103" s="6747" t="s">
        <v>796</v>
      </c>
      <c r="W103" s="6748">
        <v>45757</v>
      </c>
      <c r="X103" s="6747">
        <v>120</v>
      </c>
      <c r="Y103" s="6747" t="s">
        <v>1539</v>
      </c>
      <c r="Z103" s="6749">
        <v>12.9</v>
      </c>
      <c r="AA103" s="6750">
        <v>45764</v>
      </c>
      <c r="AB103" s="6748">
        <v>45758</v>
      </c>
      <c r="AC103" s="7453">
        <v>456</v>
      </c>
      <c r="AD103" s="6747">
        <v>120.9</v>
      </c>
      <c r="AE103" s="6751">
        <f>(X103-AD103)</f>
        <v>-0.90000000000000568</v>
      </c>
      <c r="AF103" s="6752">
        <f>(AD103*Z103/1)</f>
        <v>1559.6100000000001</v>
      </c>
      <c r="AG103" s="6753">
        <f>(AF103*0.05)</f>
        <v>77.980500000000006</v>
      </c>
      <c r="AH103" s="7454">
        <v>5</v>
      </c>
      <c r="AI103" s="6829"/>
    </row>
    <row r="104" spans="1:35">
      <c r="A104" s="6778"/>
      <c r="B104" s="6778"/>
      <c r="C104" s="6778"/>
      <c r="D104" s="6778"/>
      <c r="E104" s="6778"/>
      <c r="F104" s="6778"/>
      <c r="G104" s="6778"/>
      <c r="H104" s="6778"/>
      <c r="I104" s="6778"/>
      <c r="J104" s="6778"/>
      <c r="K104" s="6778"/>
      <c r="L104" s="6778"/>
      <c r="M104" s="6778"/>
      <c r="N104" s="6778"/>
      <c r="O104" s="6778"/>
      <c r="P104" s="6778"/>
      <c r="Q104" s="6778"/>
      <c r="R104" s="6778"/>
      <c r="S104" s="5012"/>
      <c r="T104" s="6746" t="s">
        <v>1563</v>
      </c>
      <c r="U104" s="6747">
        <v>10</v>
      </c>
      <c r="V104" s="6747" t="s">
        <v>796</v>
      </c>
      <c r="W104" s="6748">
        <v>45784</v>
      </c>
      <c r="X104" s="6747">
        <v>120</v>
      </c>
      <c r="Y104" s="6747" t="s">
        <v>1539</v>
      </c>
      <c r="Z104" s="6749">
        <v>12.9</v>
      </c>
      <c r="AA104" s="6750">
        <v>45791</v>
      </c>
      <c r="AB104" s="6748">
        <v>45785</v>
      </c>
      <c r="AC104" s="7453">
        <v>489</v>
      </c>
      <c r="AD104" s="6747">
        <v>120.7</v>
      </c>
      <c r="AE104" s="6751">
        <f>(X104-AD104)</f>
        <v>-0.70000000000000284</v>
      </c>
      <c r="AF104" s="6752">
        <f>(AD104*Z104/1)</f>
        <v>1557.03</v>
      </c>
      <c r="AG104" s="6753">
        <f>(AF104*0.05)</f>
        <v>77.851500000000001</v>
      </c>
      <c r="AH104" s="7454">
        <v>5</v>
      </c>
      <c r="AI104" s="6829"/>
    </row>
    <row r="105" spans="1:35">
      <c r="A105" s="6778"/>
      <c r="B105" s="6778"/>
      <c r="C105" s="6778"/>
      <c r="D105" s="6778"/>
      <c r="E105" s="6778"/>
      <c r="F105" s="6778"/>
      <c r="G105" s="6778"/>
      <c r="H105" s="6778"/>
      <c r="I105" s="6778"/>
      <c r="J105" s="6778"/>
      <c r="K105" s="6778"/>
      <c r="L105" s="6778"/>
      <c r="M105" s="6778"/>
      <c r="N105" s="6778"/>
      <c r="O105" s="6778"/>
      <c r="P105" s="6778"/>
      <c r="Q105" s="6778"/>
      <c r="R105" s="6778"/>
      <c r="S105" s="5012"/>
      <c r="T105" s="6746"/>
      <c r="U105" s="6747"/>
      <c r="V105" s="6747"/>
      <c r="W105" s="6748"/>
      <c r="X105" s="6747"/>
      <c r="Y105" s="6747"/>
      <c r="Z105" s="6749"/>
      <c r="AA105" s="6750"/>
      <c r="AB105" s="6748"/>
      <c r="AC105" s="7453"/>
      <c r="AD105" s="6747"/>
      <c r="AE105" s="6751"/>
      <c r="AF105" s="6752"/>
      <c r="AG105" s="6753"/>
      <c r="AH105" s="7454"/>
      <c r="AI105" s="6829"/>
    </row>
    <row r="106" spans="1:35" ht="16.2" thickBot="1">
      <c r="A106" s="6732" t="s">
        <v>1733</v>
      </c>
      <c r="B106" s="6733"/>
      <c r="C106" s="6734"/>
      <c r="D106" s="6734"/>
      <c r="E106" s="6734"/>
      <c r="F106" s="6734"/>
      <c r="G106" s="6734"/>
      <c r="H106" s="6734"/>
      <c r="I106" s="6734"/>
      <c r="J106" s="6734"/>
      <c r="K106" s="6734"/>
      <c r="L106" s="6734"/>
      <c r="M106" s="6734"/>
      <c r="N106" s="6734"/>
      <c r="O106" s="6734"/>
      <c r="P106" s="6734"/>
      <c r="Q106" s="6734"/>
      <c r="R106" s="6734"/>
      <c r="S106" s="4993"/>
      <c r="T106" s="6746"/>
      <c r="U106" s="6747"/>
      <c r="V106" s="6747"/>
      <c r="W106" s="6748"/>
      <c r="X106" s="6747"/>
      <c r="Y106" s="6747"/>
      <c r="Z106" s="6749"/>
      <c r="AA106" s="6750"/>
      <c r="AB106" s="6748"/>
      <c r="AC106" s="7453"/>
      <c r="AD106" s="6747"/>
      <c r="AE106" s="6751"/>
      <c r="AF106" s="6752"/>
      <c r="AG106" s="6753"/>
      <c r="AH106" s="7454"/>
      <c r="AI106" s="6829"/>
    </row>
    <row r="107" spans="1:35">
      <c r="A107" s="6779"/>
      <c r="B107" s="6779"/>
      <c r="C107" s="6779"/>
      <c r="D107" s="6779" t="s">
        <v>14</v>
      </c>
      <c r="E107" s="6779" t="s">
        <v>12</v>
      </c>
      <c r="F107" s="6779"/>
      <c r="G107" s="6779"/>
      <c r="H107" s="6779" t="s">
        <v>15</v>
      </c>
      <c r="I107" s="6779" t="s">
        <v>12</v>
      </c>
      <c r="J107" s="6779" t="s">
        <v>12</v>
      </c>
      <c r="K107" s="6779"/>
      <c r="L107" s="6779"/>
      <c r="M107" s="6779"/>
      <c r="N107" s="6779"/>
      <c r="O107" s="6779" t="s">
        <v>0</v>
      </c>
      <c r="P107" s="6872"/>
      <c r="Q107" s="6872"/>
      <c r="R107" s="6779"/>
      <c r="S107" s="87"/>
      <c r="T107" s="7556"/>
      <c r="U107" s="6791"/>
      <c r="V107" s="6791"/>
      <c r="W107" s="6798"/>
      <c r="X107" s="6791"/>
      <c r="Y107" s="6791"/>
      <c r="Z107" s="7553"/>
      <c r="AA107" s="7554"/>
      <c r="AB107" s="6798"/>
      <c r="AC107" s="7555"/>
      <c r="AD107" s="6791"/>
      <c r="AE107" s="6803"/>
      <c r="AF107" s="6800"/>
      <c r="AG107" s="6804"/>
      <c r="AH107" s="6887"/>
      <c r="AI107" s="6821"/>
    </row>
    <row r="108" spans="1:35">
      <c r="A108" s="6780" t="s">
        <v>3</v>
      </c>
      <c r="B108" s="6780" t="s">
        <v>4</v>
      </c>
      <c r="C108" s="6780" t="s">
        <v>18</v>
      </c>
      <c r="D108" s="6780" t="s">
        <v>19</v>
      </c>
      <c r="E108" s="6780" t="s">
        <v>19</v>
      </c>
      <c r="F108" s="6780" t="s">
        <v>20</v>
      </c>
      <c r="G108" s="6780" t="s">
        <v>21</v>
      </c>
      <c r="H108" s="6780" t="s">
        <v>22</v>
      </c>
      <c r="I108" s="6780" t="s">
        <v>23</v>
      </c>
      <c r="J108" s="6780" t="s">
        <v>23</v>
      </c>
      <c r="K108" s="6780" t="s">
        <v>1227</v>
      </c>
      <c r="L108" s="6780" t="s">
        <v>20</v>
      </c>
      <c r="M108" s="6780" t="s">
        <v>25</v>
      </c>
      <c r="N108" s="6780" t="s">
        <v>0</v>
      </c>
      <c r="O108" s="6780" t="s">
        <v>1363</v>
      </c>
      <c r="P108" s="6868"/>
      <c r="Q108" s="6868" t="s">
        <v>1526</v>
      </c>
      <c r="R108" s="6780" t="s">
        <v>26</v>
      </c>
      <c r="S108" s="87"/>
      <c r="T108" s="6769"/>
      <c r="U108" s="6765"/>
      <c r="V108" s="6826"/>
      <c r="W108" s="6827"/>
      <c r="X108" s="6827"/>
      <c r="Y108" s="6827"/>
      <c r="Z108" s="6827"/>
      <c r="AA108" s="6827"/>
      <c r="AB108" s="6827"/>
      <c r="AC108" s="6827"/>
      <c r="AD108" s="6827"/>
      <c r="AE108" s="6827"/>
      <c r="AF108" s="6827"/>
      <c r="AG108" s="6827"/>
      <c r="AH108" s="6827"/>
      <c r="AI108" s="6829"/>
    </row>
    <row r="109" spans="1:35" ht="15" thickBot="1">
      <c r="A109" s="6781"/>
      <c r="B109" s="6781"/>
      <c r="C109" s="6781"/>
      <c r="D109" s="6781" t="s">
        <v>3</v>
      </c>
      <c r="E109" s="6781" t="s">
        <v>18</v>
      </c>
      <c r="F109" s="6781"/>
      <c r="G109" s="6781"/>
      <c r="H109" s="6781" t="s">
        <v>21</v>
      </c>
      <c r="I109" s="6781" t="s">
        <v>27</v>
      </c>
      <c r="J109" s="6781" t="s">
        <v>28</v>
      </c>
      <c r="K109" s="6781"/>
      <c r="L109" s="6781"/>
      <c r="M109" s="6781"/>
      <c r="N109" s="6781"/>
      <c r="O109" s="6781" t="s">
        <v>11</v>
      </c>
      <c r="P109" s="6873"/>
      <c r="Q109" s="6873"/>
      <c r="R109" s="6781"/>
      <c r="S109" s="87"/>
      <c r="T109" s="6774"/>
      <c r="U109" s="6775"/>
      <c r="V109" s="6830"/>
      <c r="W109" s="6831"/>
      <c r="X109" s="6831"/>
      <c r="Y109" s="6831"/>
      <c r="Z109" s="6831"/>
      <c r="AA109" s="6831"/>
      <c r="AB109" s="6831"/>
      <c r="AC109" s="6831"/>
      <c r="AD109" s="6831"/>
      <c r="AE109" s="6831"/>
      <c r="AF109" s="6831"/>
      <c r="AG109" s="6831"/>
      <c r="AH109" s="6831"/>
      <c r="AI109" s="6834"/>
    </row>
    <row r="110" spans="1:35">
      <c r="A110" s="6754"/>
      <c r="B110" s="6747"/>
      <c r="C110" s="6747"/>
      <c r="D110" s="6747"/>
      <c r="E110" s="6748"/>
      <c r="F110" s="6747"/>
      <c r="G110" s="6747"/>
      <c r="H110" s="6749"/>
      <c r="I110" s="6750"/>
      <c r="J110" s="6748"/>
      <c r="K110" s="7192"/>
      <c r="L110" s="6747"/>
      <c r="M110" s="6751"/>
      <c r="N110" s="6760"/>
      <c r="O110" s="6761"/>
      <c r="P110" s="7177"/>
      <c r="Q110" s="6761"/>
      <c r="R110" s="6879"/>
      <c r="S110" s="5012"/>
      <c r="T110" s="6778"/>
      <c r="U110" s="6778"/>
      <c r="V110" s="6835"/>
      <c r="W110" s="6734"/>
      <c r="X110" s="6734"/>
      <c r="Y110" s="6734"/>
      <c r="Z110" s="6734"/>
      <c r="AA110" s="6734"/>
      <c r="AB110" s="6734"/>
      <c r="AC110" s="6734"/>
      <c r="AD110" s="6734"/>
      <c r="AE110" s="6734"/>
      <c r="AF110" s="6734"/>
      <c r="AG110" s="6734"/>
      <c r="AH110" s="6734"/>
      <c r="AI110" s="6734"/>
    </row>
    <row r="111" spans="1:35">
      <c r="A111" s="6769"/>
      <c r="B111" s="6765"/>
      <c r="C111" s="6765"/>
      <c r="D111" s="6765"/>
      <c r="E111" s="6765"/>
      <c r="F111" s="6765"/>
      <c r="G111" s="6765"/>
      <c r="H111" s="6765"/>
      <c r="I111" s="6770"/>
      <c r="J111" s="6765"/>
      <c r="K111" s="6765"/>
      <c r="L111" s="6765"/>
      <c r="M111" s="6765"/>
      <c r="N111" s="6765"/>
      <c r="O111" s="6765"/>
      <c r="P111" s="6819"/>
      <c r="Q111" s="6819"/>
      <c r="R111" s="6762"/>
      <c r="S111" s="5012"/>
      <c r="T111" s="6778"/>
      <c r="U111" s="6778"/>
      <c r="V111" s="6835"/>
      <c r="W111" s="6734"/>
      <c r="X111" s="6734"/>
      <c r="Y111" s="6734"/>
      <c r="Z111" s="6734"/>
      <c r="AA111" s="6734"/>
      <c r="AB111" s="6734"/>
      <c r="AC111" s="6734"/>
      <c r="AD111" s="6734"/>
      <c r="AE111" s="6734"/>
      <c r="AF111" s="6734"/>
      <c r="AG111" s="6734"/>
      <c r="AH111" s="6734"/>
      <c r="AI111" s="6734"/>
    </row>
    <row r="112" spans="1:35" ht="15" thickBot="1">
      <c r="A112" s="6769"/>
      <c r="B112" s="6765"/>
      <c r="C112" s="6765"/>
      <c r="D112" s="6765"/>
      <c r="E112" s="6765"/>
      <c r="F112" s="6765"/>
      <c r="G112" s="6765"/>
      <c r="H112" s="6765"/>
      <c r="I112" s="6770"/>
      <c r="J112" s="6765"/>
      <c r="K112" s="6765"/>
      <c r="L112" s="6765"/>
      <c r="M112" s="6765"/>
      <c r="N112" s="6765"/>
      <c r="O112" s="6765"/>
      <c r="P112" s="6819"/>
      <c r="Q112" s="6819"/>
      <c r="R112" s="6762"/>
      <c r="S112" s="5012"/>
      <c r="T112" s="6796"/>
      <c r="U112" s="6731"/>
      <c r="V112" s="6731"/>
      <c r="W112" s="6731"/>
      <c r="X112" s="7400"/>
      <c r="Y112" s="6731"/>
      <c r="Z112" s="6734"/>
      <c r="AA112" s="6734"/>
      <c r="AB112" s="6734"/>
      <c r="AC112" s="6734"/>
      <c r="AD112" s="6734"/>
      <c r="AE112" s="6734"/>
      <c r="AF112" s="6734"/>
      <c r="AG112" s="6734"/>
      <c r="AH112" s="6734"/>
      <c r="AI112" s="6734"/>
    </row>
    <row r="113" spans="1:35">
      <c r="A113" s="6763"/>
      <c r="B113" s="6764"/>
      <c r="C113" s="6765"/>
      <c r="D113" s="6765"/>
      <c r="E113" s="6766"/>
      <c r="F113" s="6765"/>
      <c r="G113" s="6765"/>
      <c r="H113" s="6765"/>
      <c r="I113" s="6767"/>
      <c r="J113" s="6765"/>
      <c r="K113" s="6765"/>
      <c r="L113" s="6768"/>
      <c r="M113" s="6765"/>
      <c r="N113" s="6768"/>
      <c r="O113" s="6768"/>
      <c r="P113" s="6884"/>
      <c r="Q113" s="6884"/>
      <c r="R113" s="6762"/>
      <c r="S113" s="5012"/>
      <c r="T113" s="6779"/>
      <c r="U113" s="6836"/>
      <c r="V113" s="6837" t="s">
        <v>14</v>
      </c>
      <c r="W113" s="6837" t="s">
        <v>12</v>
      </c>
      <c r="X113" s="6837"/>
      <c r="Y113" s="6837"/>
      <c r="Z113" s="6837" t="s">
        <v>15</v>
      </c>
      <c r="AA113" s="6837" t="s">
        <v>12</v>
      </c>
      <c r="AB113" s="6837" t="s">
        <v>12</v>
      </c>
      <c r="AC113" s="6837"/>
      <c r="AD113" s="6837"/>
      <c r="AE113" s="6837"/>
      <c r="AF113" s="6837"/>
      <c r="AG113" s="6837" t="s">
        <v>0</v>
      </c>
      <c r="AH113" s="6838"/>
      <c r="AI113" s="6839"/>
    </row>
    <row r="114" spans="1:35">
      <c r="A114" s="6769"/>
      <c r="B114" s="6765"/>
      <c r="C114" s="6765"/>
      <c r="D114" s="6765"/>
      <c r="E114" s="6765"/>
      <c r="F114" s="6765"/>
      <c r="G114" s="6765"/>
      <c r="H114" s="6765"/>
      <c r="I114" s="6770"/>
      <c r="J114" s="6765"/>
      <c r="K114" s="6765"/>
      <c r="L114" s="6765"/>
      <c r="M114" s="6765"/>
      <c r="N114" s="6765"/>
      <c r="O114" s="6765"/>
      <c r="P114" s="6819"/>
      <c r="Q114" s="6819"/>
      <c r="R114" s="6762"/>
      <c r="S114" s="5012"/>
      <c r="T114" s="6780" t="s">
        <v>4</v>
      </c>
      <c r="U114" s="6840" t="s">
        <v>18</v>
      </c>
      <c r="V114" s="6841" t="s">
        <v>19</v>
      </c>
      <c r="W114" s="6841" t="s">
        <v>19</v>
      </c>
      <c r="X114" s="6841" t="s">
        <v>20</v>
      </c>
      <c r="Y114" s="6841" t="s">
        <v>21</v>
      </c>
      <c r="Z114" s="6841" t="s">
        <v>22</v>
      </c>
      <c r="AA114" s="6841" t="s">
        <v>23</v>
      </c>
      <c r="AB114" s="6841" t="s">
        <v>23</v>
      </c>
      <c r="AC114" s="6841" t="s">
        <v>24</v>
      </c>
      <c r="AD114" s="6841" t="s">
        <v>20</v>
      </c>
      <c r="AE114" s="6841" t="s">
        <v>25</v>
      </c>
      <c r="AF114" s="6841" t="s">
        <v>0</v>
      </c>
      <c r="AG114" s="6841" t="s">
        <v>1363</v>
      </c>
      <c r="AH114" s="6842"/>
      <c r="AI114" s="6843" t="s">
        <v>26</v>
      </c>
    </row>
    <row r="115" spans="1:35" ht="15" thickBot="1">
      <c r="A115" s="6769"/>
      <c r="B115" s="6765"/>
      <c r="C115" s="6765"/>
      <c r="D115" s="6765"/>
      <c r="E115" s="6765"/>
      <c r="F115" s="6765"/>
      <c r="G115" s="6765"/>
      <c r="H115" s="6765"/>
      <c r="I115" s="6770"/>
      <c r="J115" s="6765"/>
      <c r="K115" s="6765"/>
      <c r="L115" s="6765"/>
      <c r="M115" s="6765"/>
      <c r="N115" s="6765"/>
      <c r="O115" s="6765"/>
      <c r="P115" s="6819"/>
      <c r="Q115" s="6819"/>
      <c r="R115" s="6762"/>
      <c r="S115" s="5012"/>
      <c r="T115" s="6781"/>
      <c r="U115" s="6844"/>
      <c r="V115" s="6845" t="s">
        <v>3</v>
      </c>
      <c r="W115" s="6845" t="s">
        <v>18</v>
      </c>
      <c r="X115" s="6845"/>
      <c r="Y115" s="6845"/>
      <c r="Z115" s="6845" t="s">
        <v>21</v>
      </c>
      <c r="AA115" s="6845" t="s">
        <v>27</v>
      </c>
      <c r="AB115" s="6845" t="s">
        <v>28</v>
      </c>
      <c r="AC115" s="6845"/>
      <c r="AD115" s="6845"/>
      <c r="AE115" s="6845"/>
      <c r="AF115" s="6845"/>
      <c r="AG115" s="6845" t="s">
        <v>11</v>
      </c>
      <c r="AH115" s="6846"/>
      <c r="AI115" s="6847"/>
    </row>
    <row r="116" spans="1:35">
      <c r="A116" s="6769"/>
      <c r="B116" s="6765"/>
      <c r="C116" s="6765"/>
      <c r="D116" s="6765"/>
      <c r="E116" s="6765"/>
      <c r="F116" s="6765"/>
      <c r="G116" s="6765"/>
      <c r="H116" s="6765"/>
      <c r="I116" s="6770"/>
      <c r="J116" s="6765"/>
      <c r="K116" s="6765"/>
      <c r="L116" s="6765"/>
      <c r="M116" s="6765"/>
      <c r="N116" s="6765"/>
      <c r="O116" s="6765"/>
      <c r="P116" s="6819"/>
      <c r="Q116" s="6819"/>
      <c r="R116" s="6762"/>
      <c r="S116" s="5012"/>
      <c r="T116" s="6769"/>
      <c r="U116" s="6765"/>
      <c r="V116" s="6826"/>
      <c r="W116" s="6827"/>
      <c r="X116" s="6827"/>
      <c r="Y116" s="6827"/>
      <c r="Z116" s="6827"/>
      <c r="AA116" s="6827"/>
      <c r="AB116" s="6827"/>
      <c r="AC116" s="6827"/>
      <c r="AD116" s="6827"/>
      <c r="AE116" s="6827"/>
      <c r="AF116" s="6827"/>
      <c r="AG116" s="6827"/>
      <c r="AH116" s="6827"/>
      <c r="AI116" s="6829"/>
    </row>
    <row r="117" spans="1:35">
      <c r="A117" s="6769"/>
      <c r="B117" s="6765"/>
      <c r="C117" s="6765"/>
      <c r="D117" s="6765"/>
      <c r="E117" s="6765"/>
      <c r="F117" s="6765"/>
      <c r="G117" s="6765"/>
      <c r="H117" s="6765"/>
      <c r="I117" s="6770"/>
      <c r="J117" s="6765"/>
      <c r="K117" s="6765"/>
      <c r="L117" s="6765"/>
      <c r="M117" s="6765"/>
      <c r="N117" s="6765"/>
      <c r="O117" s="6765"/>
      <c r="P117" s="6819"/>
      <c r="Q117" s="6819"/>
      <c r="R117" s="6762"/>
      <c r="S117" s="5012"/>
      <c r="T117" s="6769"/>
      <c r="U117" s="6765"/>
      <c r="V117" s="6826"/>
      <c r="W117" s="6827"/>
      <c r="X117" s="6827"/>
      <c r="Y117" s="6827"/>
      <c r="Z117" s="6827"/>
      <c r="AA117" s="6827"/>
      <c r="AB117" s="6827"/>
      <c r="AC117" s="6827"/>
      <c r="AD117" s="6827"/>
      <c r="AE117" s="6827"/>
      <c r="AF117" s="6827"/>
      <c r="AG117" s="6827"/>
      <c r="AH117" s="6827"/>
      <c r="AI117" s="6829"/>
    </row>
    <row r="118" spans="1:35">
      <c r="A118" s="6769"/>
      <c r="B118" s="6765"/>
      <c r="C118" s="6765"/>
      <c r="D118" s="6765"/>
      <c r="E118" s="6765"/>
      <c r="F118" s="6765"/>
      <c r="G118" s="6765"/>
      <c r="H118" s="6765"/>
      <c r="I118" s="6770"/>
      <c r="J118" s="6765"/>
      <c r="K118" s="6765"/>
      <c r="L118" s="6765"/>
      <c r="M118" s="6765"/>
      <c r="N118" s="6765"/>
      <c r="O118" s="6765"/>
      <c r="P118" s="6819"/>
      <c r="Q118" s="6819"/>
      <c r="R118" s="6762"/>
      <c r="S118" s="5012"/>
      <c r="T118" s="6769"/>
      <c r="U118" s="6765"/>
      <c r="V118" s="6826"/>
      <c r="W118" s="6827"/>
      <c r="X118" s="6827"/>
      <c r="Y118" s="6827"/>
      <c r="Z118" s="6827"/>
      <c r="AA118" s="6827"/>
      <c r="AB118" s="6827"/>
      <c r="AC118" s="6827"/>
      <c r="AD118" s="6827"/>
      <c r="AE118" s="6827"/>
      <c r="AF118" s="6827"/>
      <c r="AG118" s="6827"/>
      <c r="AH118" s="6827"/>
      <c r="AI118" s="6829"/>
    </row>
    <row r="119" spans="1:35">
      <c r="A119" s="6769"/>
      <c r="B119" s="6765"/>
      <c r="C119" s="6765"/>
      <c r="D119" s="6765"/>
      <c r="E119" s="6765"/>
      <c r="F119" s="6765"/>
      <c r="G119" s="6765"/>
      <c r="H119" s="6765"/>
      <c r="I119" s="6770"/>
      <c r="J119" s="6765"/>
      <c r="K119" s="6765"/>
      <c r="L119" s="6765"/>
      <c r="M119" s="6765"/>
      <c r="N119" s="6765"/>
      <c r="O119" s="6765"/>
      <c r="P119" s="6819"/>
      <c r="Q119" s="6819"/>
      <c r="R119" s="6762"/>
      <c r="S119" s="5012"/>
      <c r="T119" s="6769"/>
      <c r="U119" s="6765"/>
      <c r="V119" s="6826"/>
      <c r="W119" s="6827"/>
      <c r="X119" s="6827"/>
      <c r="Y119" s="6827"/>
      <c r="Z119" s="6827"/>
      <c r="AA119" s="6827"/>
      <c r="AB119" s="6827"/>
      <c r="AC119" s="6827"/>
      <c r="AD119" s="6827"/>
      <c r="AE119" s="6827"/>
      <c r="AF119" s="6827"/>
      <c r="AG119" s="6827"/>
      <c r="AH119" s="6827"/>
      <c r="AI119" s="6829"/>
    </row>
    <row r="120" spans="1:35">
      <c r="A120" s="6771"/>
      <c r="B120" s="6772"/>
      <c r="C120" s="6772"/>
      <c r="D120" s="6772"/>
      <c r="E120" s="6772"/>
      <c r="F120" s="6772"/>
      <c r="G120" s="6772"/>
      <c r="H120" s="6772"/>
      <c r="I120" s="6773"/>
      <c r="J120" s="6772"/>
      <c r="K120" s="6772"/>
      <c r="L120" s="6772"/>
      <c r="M120" s="6772"/>
      <c r="N120" s="6772"/>
      <c r="O120" s="6772"/>
      <c r="P120" s="6869"/>
      <c r="Q120" s="6869"/>
      <c r="R120" s="6881"/>
      <c r="S120" s="5012"/>
      <c r="T120" s="6769"/>
      <c r="U120" s="6765"/>
      <c r="V120" s="6826"/>
      <c r="W120" s="6827"/>
      <c r="X120" s="6827"/>
      <c r="Y120" s="6827"/>
      <c r="Z120" s="6827"/>
      <c r="AA120" s="6827"/>
      <c r="AB120" s="6827"/>
      <c r="AC120" s="6827"/>
      <c r="AD120" s="6827"/>
      <c r="AE120" s="6827"/>
      <c r="AF120" s="6827"/>
      <c r="AG120" s="6827"/>
      <c r="AH120" s="6827"/>
      <c r="AI120" s="6829"/>
    </row>
    <row r="121" spans="1:35">
      <c r="A121" s="6771"/>
      <c r="B121" s="6772"/>
      <c r="C121" s="6772"/>
      <c r="D121" s="6772"/>
      <c r="E121" s="6772"/>
      <c r="F121" s="6772"/>
      <c r="G121" s="6772"/>
      <c r="H121" s="6772"/>
      <c r="I121" s="6773"/>
      <c r="J121" s="6772"/>
      <c r="K121" s="6772"/>
      <c r="L121" s="6772"/>
      <c r="M121" s="6772"/>
      <c r="N121" s="6772"/>
      <c r="O121" s="6772"/>
      <c r="P121" s="6869"/>
      <c r="Q121" s="6869"/>
      <c r="R121" s="6881"/>
      <c r="S121" s="5012"/>
      <c r="T121" s="6769"/>
      <c r="U121" s="6765"/>
      <c r="V121" s="6826"/>
      <c r="W121" s="6827"/>
      <c r="X121" s="6827"/>
      <c r="Y121" s="6827"/>
      <c r="Z121" s="6827"/>
      <c r="AA121" s="6827"/>
      <c r="AB121" s="6827"/>
      <c r="AC121" s="6827"/>
      <c r="AD121" s="6827"/>
      <c r="AE121" s="6827"/>
      <c r="AF121" s="6827"/>
      <c r="AG121" s="6827"/>
      <c r="AH121" s="6827"/>
      <c r="AI121" s="6829"/>
    </row>
    <row r="122" spans="1:35">
      <c r="A122" s="6771"/>
      <c r="B122" s="6772"/>
      <c r="C122" s="6772"/>
      <c r="D122" s="6772"/>
      <c r="E122" s="6772"/>
      <c r="F122" s="6772"/>
      <c r="G122" s="6772"/>
      <c r="H122" s="6772"/>
      <c r="I122" s="6773"/>
      <c r="J122" s="6772"/>
      <c r="K122" s="6772"/>
      <c r="L122" s="6772"/>
      <c r="M122" s="6772"/>
      <c r="N122" s="6772"/>
      <c r="O122" s="6772"/>
      <c r="P122" s="6869"/>
      <c r="Q122" s="6869"/>
      <c r="R122" s="6881"/>
      <c r="S122" s="5012"/>
      <c r="T122" s="6769"/>
      <c r="U122" s="6765"/>
      <c r="V122" s="6826"/>
      <c r="W122" s="6827"/>
      <c r="X122" s="6827"/>
      <c r="Y122" s="6827"/>
      <c r="Z122" s="6827"/>
      <c r="AA122" s="6827"/>
      <c r="AB122" s="6827"/>
      <c r="AC122" s="6827"/>
      <c r="AD122" s="6827"/>
      <c r="AE122" s="6827"/>
      <c r="AF122" s="6827"/>
      <c r="AG122" s="6827"/>
      <c r="AH122" s="6827"/>
      <c r="AI122" s="6829"/>
    </row>
    <row r="123" spans="1:35" ht="15" thickBot="1">
      <c r="A123" s="6774"/>
      <c r="B123" s="6775"/>
      <c r="C123" s="6775"/>
      <c r="D123" s="6775"/>
      <c r="E123" s="6775"/>
      <c r="F123" s="6775"/>
      <c r="G123" s="6775"/>
      <c r="H123" s="6775"/>
      <c r="I123" s="6776"/>
      <c r="J123" s="6775"/>
      <c r="K123" s="6775"/>
      <c r="L123" s="6775"/>
      <c r="M123" s="6775"/>
      <c r="N123" s="6775"/>
      <c r="O123" s="6777">
        <f>SUM(O110:O122)</f>
        <v>0</v>
      </c>
      <c r="P123" s="6885"/>
      <c r="Q123" s="6885"/>
      <c r="R123" s="6882"/>
      <c r="S123" s="5012"/>
      <c r="T123" s="6774"/>
      <c r="U123" s="6775"/>
      <c r="V123" s="6830"/>
      <c r="W123" s="6831"/>
      <c r="X123" s="6831"/>
      <c r="Y123" s="6831"/>
      <c r="Z123" s="6831"/>
      <c r="AA123" s="6831"/>
      <c r="AB123" s="6831"/>
      <c r="AC123" s="6831"/>
      <c r="AD123" s="6831"/>
      <c r="AE123" s="6831"/>
      <c r="AF123" s="6831"/>
      <c r="AG123" s="6831"/>
      <c r="AH123" s="6831"/>
      <c r="AI123" s="6834"/>
    </row>
    <row r="124" spans="1:35">
      <c r="A124" s="6778"/>
      <c r="B124" s="6778"/>
      <c r="C124" s="6778"/>
      <c r="D124" s="6778"/>
      <c r="E124" s="6778"/>
      <c r="F124" s="6778"/>
      <c r="G124" s="6778"/>
      <c r="H124" s="6778"/>
      <c r="I124" s="6796"/>
      <c r="J124" s="6778"/>
      <c r="K124" s="6778"/>
      <c r="L124" s="6778"/>
      <c r="M124" s="6778"/>
      <c r="N124" s="6778"/>
      <c r="O124" s="6797"/>
      <c r="P124" s="6797"/>
      <c r="Q124" s="6797"/>
      <c r="R124" s="6778"/>
      <c r="S124" s="5012"/>
      <c r="T124" s="6778"/>
      <c r="U124" s="6778"/>
      <c r="V124" s="6835"/>
      <c r="W124" s="6734"/>
      <c r="X124" s="6734"/>
      <c r="Y124" s="6734"/>
      <c r="Z124" s="6734"/>
      <c r="AA124" s="6734"/>
      <c r="AB124" s="6734"/>
      <c r="AC124" s="6734"/>
      <c r="AD124" s="6734"/>
      <c r="AE124" s="6734"/>
      <c r="AF124" s="6734"/>
      <c r="AG124" s="6734"/>
      <c r="AH124" s="6734"/>
      <c r="AI124" s="6734"/>
    </row>
    <row r="125" spans="1:35">
      <c r="A125" s="6778"/>
      <c r="B125" s="6778"/>
      <c r="C125" s="6778"/>
      <c r="D125" s="6778"/>
      <c r="E125" s="6778"/>
      <c r="F125" s="6778"/>
      <c r="G125" s="6778"/>
      <c r="H125" s="6778"/>
      <c r="I125" s="6796"/>
      <c r="J125" s="6778"/>
      <c r="K125" s="6778"/>
      <c r="L125" s="6778"/>
      <c r="M125" s="6778"/>
      <c r="N125" s="6778"/>
      <c r="O125" s="6797"/>
      <c r="P125" s="6797"/>
      <c r="Q125" s="6797"/>
      <c r="R125" s="6778"/>
      <c r="S125" s="5012"/>
      <c r="T125" s="6731"/>
      <c r="U125" s="6731"/>
      <c r="V125" s="6731"/>
      <c r="W125" s="6731"/>
      <c r="X125" s="6731"/>
      <c r="Y125" s="6731"/>
      <c r="Z125" s="6731"/>
      <c r="AA125" s="6731"/>
      <c r="AB125" s="6731"/>
      <c r="AC125" s="6731"/>
      <c r="AD125" s="6731"/>
      <c r="AE125" s="6731"/>
      <c r="AF125" s="6731"/>
      <c r="AG125" s="6731"/>
      <c r="AH125" s="6731"/>
      <c r="AI125" s="6731"/>
    </row>
    <row r="126" spans="1:35" ht="15.6">
      <c r="A126" s="6732" t="s">
        <v>1734</v>
      </c>
      <c r="B126" s="6733"/>
      <c r="C126" s="6734"/>
      <c r="D126" s="6734"/>
      <c r="E126" s="6734"/>
      <c r="F126" s="6734"/>
      <c r="G126" s="6734"/>
      <c r="H126" s="6734"/>
      <c r="I126" s="6734"/>
      <c r="J126" s="6734"/>
      <c r="K126" s="6734"/>
      <c r="L126" s="6734"/>
      <c r="M126" s="6734"/>
      <c r="N126" s="6734"/>
      <c r="O126" s="6734"/>
      <c r="P126" s="6734"/>
      <c r="Q126" s="6734"/>
      <c r="R126" s="6734"/>
      <c r="S126" s="4993"/>
      <c r="T126" s="6731"/>
      <c r="U126" s="6731"/>
      <c r="V126" s="6731"/>
      <c r="W126" s="6731"/>
      <c r="X126" s="6731"/>
      <c r="Y126" s="6731"/>
      <c r="Z126" s="6731"/>
      <c r="AA126" s="6731"/>
      <c r="AB126" s="6731"/>
      <c r="AC126" s="6731"/>
      <c r="AD126" s="6731"/>
      <c r="AE126" s="6731"/>
      <c r="AF126" s="6731"/>
      <c r="AG126" s="6731"/>
      <c r="AH126" s="6731"/>
      <c r="AI126" s="6731"/>
    </row>
    <row r="127" spans="1:35" ht="16.2" thickBot="1">
      <c r="A127" s="6732"/>
      <c r="B127" s="6733"/>
      <c r="C127" s="6734"/>
      <c r="D127" s="6734"/>
      <c r="E127" s="6734"/>
      <c r="F127" s="6734"/>
      <c r="G127" s="6734"/>
      <c r="H127" s="6734"/>
      <c r="I127" s="6734"/>
      <c r="J127" s="6734"/>
      <c r="K127" s="6734"/>
      <c r="L127" s="6734"/>
      <c r="M127" s="6734"/>
      <c r="N127" s="6734"/>
      <c r="O127" s="6734"/>
      <c r="P127" s="6734"/>
      <c r="Q127" s="6734"/>
      <c r="R127" s="6734"/>
      <c r="S127" s="4993"/>
      <c r="T127" s="6731"/>
      <c r="U127" s="6731"/>
      <c r="V127" s="6731"/>
      <c r="W127" s="6731"/>
      <c r="X127" s="6731"/>
      <c r="Y127" s="6731"/>
      <c r="Z127" s="6731"/>
      <c r="AA127" s="6731"/>
      <c r="AB127" s="6731"/>
      <c r="AC127" s="6731"/>
      <c r="AD127" s="6731"/>
      <c r="AE127" s="6731"/>
      <c r="AF127" s="6731"/>
      <c r="AG127" s="6731"/>
      <c r="AH127" s="6731"/>
      <c r="AI127" s="6731"/>
    </row>
    <row r="128" spans="1:35">
      <c r="A128" s="6779"/>
      <c r="B128" s="6779"/>
      <c r="C128" s="6779"/>
      <c r="D128" s="6779" t="s">
        <v>14</v>
      </c>
      <c r="E128" s="6779" t="s">
        <v>12</v>
      </c>
      <c r="F128" s="6779"/>
      <c r="G128" s="6779"/>
      <c r="H128" s="6779" t="s">
        <v>15</v>
      </c>
      <c r="I128" s="6779" t="s">
        <v>12</v>
      </c>
      <c r="J128" s="6779" t="s">
        <v>12</v>
      </c>
      <c r="K128" s="6779"/>
      <c r="L128" s="6779"/>
      <c r="M128" s="6779"/>
      <c r="N128" s="6779"/>
      <c r="O128" s="6779" t="s">
        <v>0</v>
      </c>
      <c r="P128" s="6872"/>
      <c r="Q128" s="6872"/>
      <c r="R128" s="6779"/>
      <c r="S128" s="87"/>
      <c r="T128" s="6731"/>
      <c r="U128" s="6731"/>
      <c r="V128" s="6731"/>
      <c r="W128" s="6731"/>
      <c r="X128" s="6731"/>
      <c r="Y128" s="6731"/>
      <c r="Z128" s="6731"/>
      <c r="AA128" s="6731"/>
      <c r="AB128" s="6731"/>
      <c r="AC128" s="6731"/>
      <c r="AD128" s="6731"/>
      <c r="AE128" s="6731"/>
      <c r="AF128" s="6731"/>
      <c r="AG128" s="6731"/>
      <c r="AH128" s="6731"/>
      <c r="AI128" s="6731"/>
    </row>
    <row r="129" spans="1:35">
      <c r="A129" s="6780" t="s">
        <v>3</v>
      </c>
      <c r="B129" s="6780" t="s">
        <v>4</v>
      </c>
      <c r="C129" s="6780" t="s">
        <v>18</v>
      </c>
      <c r="D129" s="6780" t="s">
        <v>19</v>
      </c>
      <c r="E129" s="6780" t="s">
        <v>19</v>
      </c>
      <c r="F129" s="6780" t="s">
        <v>20</v>
      </c>
      <c r="G129" s="6780" t="s">
        <v>21</v>
      </c>
      <c r="H129" s="6780" t="s">
        <v>22</v>
      </c>
      <c r="I129" s="6780" t="s">
        <v>23</v>
      </c>
      <c r="J129" s="6780" t="s">
        <v>23</v>
      </c>
      <c r="K129" s="6780" t="s">
        <v>1227</v>
      </c>
      <c r="L129" s="6780" t="s">
        <v>20</v>
      </c>
      <c r="M129" s="6780" t="s">
        <v>25</v>
      </c>
      <c r="N129" s="6780" t="s">
        <v>0</v>
      </c>
      <c r="O129" s="6780" t="s">
        <v>1363</v>
      </c>
      <c r="P129" s="6868"/>
      <c r="Q129" s="6868" t="s">
        <v>1526</v>
      </c>
      <c r="R129" s="6780" t="s">
        <v>26</v>
      </c>
      <c r="S129" s="87"/>
      <c r="T129" s="6731"/>
      <c r="U129" s="6731"/>
      <c r="V129" s="6731"/>
      <c r="W129" s="6731"/>
      <c r="X129" s="6731"/>
      <c r="Y129" s="6731"/>
      <c r="Z129" s="6731"/>
      <c r="AA129" s="6731"/>
      <c r="AB129" s="6731"/>
      <c r="AC129" s="6731"/>
      <c r="AD129" s="6731"/>
      <c r="AE129" s="6731"/>
      <c r="AF129" s="6731"/>
      <c r="AG129" s="6731"/>
      <c r="AH129" s="6731"/>
      <c r="AI129" s="6731"/>
    </row>
    <row r="130" spans="1:35" ht="15" thickBot="1">
      <c r="A130" s="6781"/>
      <c r="B130" s="6781"/>
      <c r="C130" s="6781"/>
      <c r="D130" s="6781" t="s">
        <v>3</v>
      </c>
      <c r="E130" s="6781" t="s">
        <v>18</v>
      </c>
      <c r="F130" s="6781"/>
      <c r="G130" s="6781"/>
      <c r="H130" s="6781" t="s">
        <v>21</v>
      </c>
      <c r="I130" s="6781" t="s">
        <v>27</v>
      </c>
      <c r="J130" s="6781" t="s">
        <v>28</v>
      </c>
      <c r="K130" s="6781"/>
      <c r="L130" s="6781"/>
      <c r="M130" s="6781"/>
      <c r="N130" s="6781"/>
      <c r="O130" s="6781" t="s">
        <v>11</v>
      </c>
      <c r="P130" s="6873"/>
      <c r="Q130" s="6873"/>
      <c r="R130" s="6781"/>
      <c r="S130" s="87"/>
      <c r="T130" s="6731"/>
      <c r="U130" s="6731"/>
      <c r="V130" s="6731"/>
      <c r="W130" s="6731"/>
      <c r="X130" s="6731"/>
      <c r="Y130" s="6731"/>
      <c r="Z130" s="6731"/>
      <c r="AA130" s="6731"/>
      <c r="AB130" s="6731"/>
      <c r="AC130" s="6731"/>
      <c r="AD130" s="6731"/>
      <c r="AE130" s="6731"/>
      <c r="AF130" s="6731"/>
      <c r="AG130" s="6731"/>
      <c r="AH130" s="6731"/>
      <c r="AI130" s="6731"/>
    </row>
    <row r="131" spans="1:35">
      <c r="A131" s="6754"/>
      <c r="B131" s="6739"/>
      <c r="C131" s="6739"/>
      <c r="D131" s="6739"/>
      <c r="E131" s="6740"/>
      <c r="F131" s="6739"/>
      <c r="G131" s="6739"/>
      <c r="H131" s="6741"/>
      <c r="I131" s="6742"/>
      <c r="J131" s="6740"/>
      <c r="K131" s="7193"/>
      <c r="L131" s="6739"/>
      <c r="M131" s="6743"/>
      <c r="N131" s="6744"/>
      <c r="O131" s="6745"/>
      <c r="P131" s="7194"/>
      <c r="Q131" s="6745"/>
      <c r="R131" s="6879"/>
      <c r="S131" s="5012"/>
      <c r="T131" s="6731"/>
      <c r="U131" s="6731"/>
      <c r="V131" s="6731"/>
      <c r="W131" s="6731"/>
      <c r="X131" s="6731"/>
      <c r="Y131" s="6731"/>
      <c r="Z131" s="6731"/>
      <c r="AA131" s="6731"/>
      <c r="AB131" s="6731"/>
      <c r="AC131" s="6731"/>
      <c r="AD131" s="6731"/>
      <c r="AE131" s="6731"/>
      <c r="AF131" s="6731"/>
      <c r="AG131" s="6731"/>
      <c r="AH131" s="6731"/>
      <c r="AI131" s="6731"/>
    </row>
    <row r="132" spans="1:35">
      <c r="A132" s="6746"/>
      <c r="B132" s="6754"/>
      <c r="C132" s="6755"/>
      <c r="D132" s="6755"/>
      <c r="E132" s="6756"/>
      <c r="F132" s="6755"/>
      <c r="G132" s="6755"/>
      <c r="H132" s="6757"/>
      <c r="I132" s="6758"/>
      <c r="J132" s="6756"/>
      <c r="K132" s="7192"/>
      <c r="L132" s="6755"/>
      <c r="M132" s="6759"/>
      <c r="N132" s="6760"/>
      <c r="O132" s="6761"/>
      <c r="P132" s="7177"/>
      <c r="Q132" s="6761"/>
      <c r="R132" s="6762"/>
      <c r="S132" s="5012"/>
      <c r="T132" s="6731"/>
      <c r="U132" s="6731"/>
      <c r="V132" s="6731"/>
      <c r="W132" s="6731"/>
      <c r="X132" s="6731"/>
      <c r="Y132" s="6731"/>
      <c r="Z132" s="6731"/>
      <c r="AA132" s="6731"/>
      <c r="AB132" s="6731"/>
      <c r="AC132" s="6731"/>
      <c r="AD132" s="6731"/>
      <c r="AE132" s="6731"/>
      <c r="AF132" s="6731"/>
      <c r="AG132" s="6731"/>
      <c r="AH132" s="6731"/>
      <c r="AI132" s="6731"/>
    </row>
    <row r="133" spans="1:35">
      <c r="A133" s="6769"/>
      <c r="B133" s="6765"/>
      <c r="C133" s="6765"/>
      <c r="D133" s="6765"/>
      <c r="E133" s="6765"/>
      <c r="F133" s="6765"/>
      <c r="G133" s="6765"/>
      <c r="H133" s="6765"/>
      <c r="I133" s="6770"/>
      <c r="J133" s="6765"/>
      <c r="K133" s="6765"/>
      <c r="L133" s="6765"/>
      <c r="M133" s="6765"/>
      <c r="N133" s="6765"/>
      <c r="O133" s="6765"/>
      <c r="P133" s="6819"/>
      <c r="Q133" s="6819"/>
      <c r="R133" s="6762"/>
      <c r="S133" s="5012"/>
      <c r="T133" s="6731"/>
      <c r="U133" s="6731"/>
      <c r="V133" s="6731"/>
      <c r="W133" s="6731"/>
      <c r="X133" s="6731"/>
      <c r="Y133" s="6731"/>
      <c r="Z133" s="6731"/>
      <c r="AA133" s="6731"/>
      <c r="AB133" s="6731"/>
      <c r="AC133" s="6731"/>
      <c r="AD133" s="6731"/>
      <c r="AE133" s="6731"/>
      <c r="AF133" s="6731"/>
      <c r="AG133" s="6731"/>
      <c r="AH133" s="6731"/>
      <c r="AI133" s="6731"/>
    </row>
    <row r="134" spans="1:35">
      <c r="A134" s="6763"/>
      <c r="B134" s="6764"/>
      <c r="C134" s="6765"/>
      <c r="D134" s="6765"/>
      <c r="E134" s="6766"/>
      <c r="F134" s="6765"/>
      <c r="G134" s="6765"/>
      <c r="H134" s="6765"/>
      <c r="I134" s="6767"/>
      <c r="J134" s="6765"/>
      <c r="K134" s="6765"/>
      <c r="L134" s="6768"/>
      <c r="M134" s="6765"/>
      <c r="N134" s="6768"/>
      <c r="O134" s="6768"/>
      <c r="P134" s="6884"/>
      <c r="Q134" s="6884"/>
      <c r="R134" s="6762"/>
      <c r="S134" s="5012"/>
      <c r="T134" s="6731"/>
      <c r="U134" s="6731"/>
      <c r="V134" s="6731"/>
      <c r="W134" s="6731"/>
      <c r="X134" s="6731"/>
      <c r="Y134" s="6731"/>
      <c r="Z134" s="6731"/>
      <c r="AA134" s="6731"/>
      <c r="AB134" s="6731"/>
      <c r="AC134" s="6731"/>
      <c r="AD134" s="6731"/>
      <c r="AE134" s="6731"/>
      <c r="AF134" s="6731"/>
      <c r="AG134" s="6731"/>
      <c r="AH134" s="6731"/>
      <c r="AI134" s="6731"/>
    </row>
    <row r="135" spans="1:35">
      <c r="A135" s="6769"/>
      <c r="B135" s="6765"/>
      <c r="C135" s="6765"/>
      <c r="D135" s="6765"/>
      <c r="E135" s="6765"/>
      <c r="F135" s="6765"/>
      <c r="G135" s="6765"/>
      <c r="H135" s="6765"/>
      <c r="I135" s="6770"/>
      <c r="J135" s="6765"/>
      <c r="K135" s="6765"/>
      <c r="L135" s="6765"/>
      <c r="M135" s="6765"/>
      <c r="N135" s="6765"/>
      <c r="O135" s="6765"/>
      <c r="P135" s="6819"/>
      <c r="Q135" s="6819"/>
      <c r="R135" s="6762"/>
      <c r="S135" s="5012"/>
      <c r="T135" s="6731"/>
      <c r="U135" s="6731"/>
      <c r="V135" s="6731"/>
      <c r="W135" s="6731"/>
      <c r="X135" s="6731"/>
      <c r="Y135" s="6731"/>
      <c r="Z135" s="6731"/>
      <c r="AA135" s="6731"/>
      <c r="AB135" s="6731"/>
      <c r="AC135" s="6731"/>
      <c r="AD135" s="6731"/>
      <c r="AE135" s="6731"/>
      <c r="AF135" s="6731"/>
      <c r="AG135" s="6731"/>
      <c r="AH135" s="6731"/>
      <c r="AI135" s="6731"/>
    </row>
    <row r="136" spans="1:35">
      <c r="A136" s="6769"/>
      <c r="B136" s="6765"/>
      <c r="C136" s="6765"/>
      <c r="D136" s="6765"/>
      <c r="E136" s="6765"/>
      <c r="F136" s="6765"/>
      <c r="G136" s="6765"/>
      <c r="H136" s="6765"/>
      <c r="I136" s="6770"/>
      <c r="J136" s="6765"/>
      <c r="K136" s="6765"/>
      <c r="L136" s="6765"/>
      <c r="M136" s="6765"/>
      <c r="N136" s="6765"/>
      <c r="O136" s="6765"/>
      <c r="P136" s="6819"/>
      <c r="Q136" s="6819"/>
      <c r="R136" s="6762"/>
      <c r="S136" s="5012"/>
      <c r="T136" s="6731"/>
      <c r="U136" s="6731"/>
      <c r="V136" s="6731"/>
      <c r="W136" s="6731"/>
      <c r="X136" s="6731"/>
      <c r="Y136" s="6731"/>
      <c r="Z136" s="6731"/>
      <c r="AA136" s="6731"/>
      <c r="AB136" s="6731"/>
      <c r="AC136" s="6731"/>
      <c r="AD136" s="6731"/>
      <c r="AE136" s="6731"/>
      <c r="AF136" s="6731"/>
      <c r="AG136" s="6731"/>
      <c r="AH136" s="6731"/>
      <c r="AI136" s="6731"/>
    </row>
    <row r="137" spans="1:35">
      <c r="A137" s="6769"/>
      <c r="B137" s="6765"/>
      <c r="C137" s="6765"/>
      <c r="D137" s="6765"/>
      <c r="E137" s="6765"/>
      <c r="F137" s="6765"/>
      <c r="G137" s="6765"/>
      <c r="H137" s="6765"/>
      <c r="I137" s="6770"/>
      <c r="J137" s="6765"/>
      <c r="K137" s="6765"/>
      <c r="L137" s="6765"/>
      <c r="M137" s="6765"/>
      <c r="N137" s="6765"/>
      <c r="O137" s="6765"/>
      <c r="P137" s="6819"/>
      <c r="Q137" s="6819"/>
      <c r="R137" s="6762"/>
      <c r="S137" s="5012"/>
      <c r="T137" s="6731"/>
      <c r="U137" s="6731"/>
      <c r="V137" s="6731"/>
      <c r="W137" s="6731"/>
      <c r="X137" s="6731"/>
      <c r="Y137" s="6731"/>
      <c r="Z137" s="6731"/>
      <c r="AA137" s="6731"/>
      <c r="AB137" s="6731"/>
      <c r="AC137" s="6731"/>
      <c r="AD137" s="6731"/>
      <c r="AE137" s="6731"/>
      <c r="AF137" s="6731"/>
      <c r="AG137" s="6731"/>
      <c r="AH137" s="6731"/>
      <c r="AI137" s="6731"/>
    </row>
    <row r="138" spans="1:35">
      <c r="A138" s="6769"/>
      <c r="B138" s="6765"/>
      <c r="C138" s="6765"/>
      <c r="D138" s="6765"/>
      <c r="E138" s="6765"/>
      <c r="F138" s="6765"/>
      <c r="G138" s="6765"/>
      <c r="H138" s="6765"/>
      <c r="I138" s="6770"/>
      <c r="J138" s="6765"/>
      <c r="K138" s="6765"/>
      <c r="L138" s="6765"/>
      <c r="M138" s="6765"/>
      <c r="N138" s="6765"/>
      <c r="O138" s="6765"/>
      <c r="P138" s="6819"/>
      <c r="Q138" s="6819"/>
      <c r="R138" s="6762"/>
      <c r="S138" s="5012"/>
      <c r="T138" s="6731"/>
      <c r="U138" s="6731"/>
      <c r="V138" s="6731"/>
      <c r="W138" s="6731"/>
      <c r="X138" s="6731"/>
      <c r="Y138" s="6731"/>
      <c r="Z138" s="6731"/>
      <c r="AA138" s="6731"/>
      <c r="AB138" s="6731"/>
      <c r="AC138" s="6731"/>
      <c r="AD138" s="6731"/>
      <c r="AE138" s="6731"/>
      <c r="AF138" s="6731"/>
      <c r="AG138" s="6731"/>
      <c r="AH138" s="6731"/>
      <c r="AI138" s="6731"/>
    </row>
    <row r="139" spans="1:35">
      <c r="A139" s="6769"/>
      <c r="B139" s="6765"/>
      <c r="C139" s="6765"/>
      <c r="D139" s="6765"/>
      <c r="E139" s="6765"/>
      <c r="F139" s="6765"/>
      <c r="G139" s="6765"/>
      <c r="H139" s="6765"/>
      <c r="I139" s="6770"/>
      <c r="J139" s="6765"/>
      <c r="K139" s="6765"/>
      <c r="L139" s="6765"/>
      <c r="M139" s="6765"/>
      <c r="N139" s="6765"/>
      <c r="O139" s="6765"/>
      <c r="P139" s="6819"/>
      <c r="Q139" s="6819"/>
      <c r="R139" s="6762"/>
      <c r="S139" s="5012"/>
      <c r="T139" s="6731"/>
      <c r="U139" s="6731"/>
      <c r="V139" s="6731"/>
      <c r="W139" s="6731"/>
      <c r="X139" s="6731"/>
      <c r="Y139" s="6731"/>
      <c r="Z139" s="6731"/>
      <c r="AA139" s="6731"/>
      <c r="AB139" s="6731"/>
      <c r="AC139" s="6731"/>
      <c r="AD139" s="6731"/>
      <c r="AE139" s="6731"/>
      <c r="AF139" s="6731"/>
      <c r="AG139" s="6731"/>
      <c r="AH139" s="6731"/>
      <c r="AI139" s="6731"/>
    </row>
    <row r="140" spans="1:35">
      <c r="A140" s="6769"/>
      <c r="B140" s="6765"/>
      <c r="C140" s="6765"/>
      <c r="D140" s="6765"/>
      <c r="E140" s="6765"/>
      <c r="F140" s="6765"/>
      <c r="G140" s="6765"/>
      <c r="H140" s="6765"/>
      <c r="I140" s="6770"/>
      <c r="J140" s="6765"/>
      <c r="K140" s="6765"/>
      <c r="L140" s="6765"/>
      <c r="M140" s="6765"/>
      <c r="N140" s="6765"/>
      <c r="O140" s="6765"/>
      <c r="P140" s="6819"/>
      <c r="Q140" s="6819"/>
      <c r="R140" s="6762"/>
      <c r="S140" s="5012"/>
      <c r="T140" s="6731"/>
      <c r="U140" s="6731"/>
      <c r="V140" s="6731"/>
      <c r="W140" s="6731"/>
      <c r="X140" s="6731"/>
      <c r="Y140" s="6731"/>
      <c r="Z140" s="6731"/>
      <c r="AA140" s="6731"/>
      <c r="AB140" s="6731"/>
      <c r="AC140" s="6731"/>
      <c r="AD140" s="6731"/>
      <c r="AE140" s="6731"/>
      <c r="AF140" s="6731"/>
      <c r="AG140" s="6731"/>
      <c r="AH140" s="6731"/>
      <c r="AI140" s="6731"/>
    </row>
    <row r="141" spans="1:35">
      <c r="A141" s="6769"/>
      <c r="B141" s="6765"/>
      <c r="C141" s="6765"/>
      <c r="D141" s="6765"/>
      <c r="E141" s="6765"/>
      <c r="F141" s="6765"/>
      <c r="G141" s="6765"/>
      <c r="H141" s="6765"/>
      <c r="I141" s="6770"/>
      <c r="J141" s="6765"/>
      <c r="K141" s="6765"/>
      <c r="L141" s="6765"/>
      <c r="M141" s="6765"/>
      <c r="N141" s="6765"/>
      <c r="O141" s="6765"/>
      <c r="P141" s="6819"/>
      <c r="Q141" s="6819"/>
      <c r="R141" s="6762"/>
      <c r="S141" s="5012"/>
      <c r="T141" s="6731"/>
      <c r="U141" s="6731"/>
      <c r="V141" s="6731"/>
      <c r="W141" s="6731"/>
      <c r="X141" s="6731"/>
      <c r="Y141" s="6731"/>
      <c r="Z141" s="6731"/>
      <c r="AA141" s="6731"/>
      <c r="AB141" s="6731"/>
      <c r="AC141" s="6731"/>
      <c r="AD141" s="6731"/>
      <c r="AE141" s="6731"/>
      <c r="AF141" s="6731"/>
      <c r="AG141" s="6731"/>
      <c r="AH141" s="6731"/>
      <c r="AI141" s="6731"/>
    </row>
    <row r="142" spans="1:35">
      <c r="A142" s="6769"/>
      <c r="B142" s="6765"/>
      <c r="C142" s="6765"/>
      <c r="D142" s="6765"/>
      <c r="E142" s="6765"/>
      <c r="F142" s="6765"/>
      <c r="G142" s="6765"/>
      <c r="H142" s="6765"/>
      <c r="I142" s="6770"/>
      <c r="J142" s="6765"/>
      <c r="K142" s="6765"/>
      <c r="L142" s="6765"/>
      <c r="M142" s="6765"/>
      <c r="N142" s="6765"/>
      <c r="O142" s="6765"/>
      <c r="P142" s="6819"/>
      <c r="Q142" s="6819"/>
      <c r="R142" s="6762"/>
      <c r="S142" s="5012"/>
      <c r="T142" s="6731"/>
      <c r="U142" s="6731"/>
      <c r="V142" s="6731"/>
      <c r="W142" s="6731"/>
      <c r="X142" s="6731"/>
      <c r="Y142" s="6731"/>
      <c r="Z142" s="6731"/>
      <c r="AA142" s="6731"/>
      <c r="AB142" s="6731"/>
      <c r="AC142" s="6731"/>
      <c r="AD142" s="6731"/>
      <c r="AE142" s="6731"/>
      <c r="AF142" s="6731"/>
      <c r="AG142" s="6731"/>
      <c r="AH142" s="6731"/>
      <c r="AI142" s="6731"/>
    </row>
    <row r="143" spans="1:35">
      <c r="A143" s="6769"/>
      <c r="B143" s="6765"/>
      <c r="C143" s="6765"/>
      <c r="D143" s="6765"/>
      <c r="E143" s="6765"/>
      <c r="F143" s="6765"/>
      <c r="G143" s="6765"/>
      <c r="H143" s="6765"/>
      <c r="I143" s="6770"/>
      <c r="J143" s="6765"/>
      <c r="K143" s="6765"/>
      <c r="L143" s="6765"/>
      <c r="M143" s="6765"/>
      <c r="N143" s="6765"/>
      <c r="O143" s="6765"/>
      <c r="P143" s="6819"/>
      <c r="Q143" s="6819"/>
      <c r="R143" s="6762"/>
      <c r="S143" s="5012"/>
      <c r="T143" s="6731"/>
      <c r="U143" s="6731"/>
      <c r="V143" s="6731"/>
      <c r="W143" s="6731"/>
      <c r="X143" s="6731"/>
      <c r="Y143" s="6731"/>
      <c r="Z143" s="6731"/>
      <c r="AA143" s="6731"/>
      <c r="AB143" s="6731"/>
      <c r="AC143" s="6731"/>
      <c r="AD143" s="6731"/>
      <c r="AE143" s="6731"/>
      <c r="AF143" s="6731"/>
      <c r="AG143" s="6731"/>
      <c r="AH143" s="6731"/>
      <c r="AI143" s="6731"/>
    </row>
    <row r="144" spans="1:35">
      <c r="A144" s="6769"/>
      <c r="B144" s="6765"/>
      <c r="C144" s="6765"/>
      <c r="D144" s="6765"/>
      <c r="E144" s="6765"/>
      <c r="F144" s="6765"/>
      <c r="G144" s="6765"/>
      <c r="H144" s="6765"/>
      <c r="I144" s="6770"/>
      <c r="J144" s="6765"/>
      <c r="K144" s="6765"/>
      <c r="L144" s="6765"/>
      <c r="M144" s="6765"/>
      <c r="N144" s="6765"/>
      <c r="O144" s="6765"/>
      <c r="P144" s="6819"/>
      <c r="Q144" s="6819"/>
      <c r="R144" s="6762"/>
      <c r="S144" s="5012"/>
      <c r="T144" s="6731"/>
      <c r="U144" s="6731"/>
      <c r="V144" s="6731"/>
      <c r="W144" s="6731"/>
      <c r="X144" s="6731"/>
      <c r="Y144" s="6731"/>
      <c r="Z144" s="6731"/>
      <c r="AA144" s="6731"/>
      <c r="AB144" s="6731"/>
      <c r="AC144" s="6731"/>
      <c r="AD144" s="6731"/>
      <c r="AE144" s="6731"/>
      <c r="AF144" s="6731"/>
      <c r="AG144" s="6731"/>
      <c r="AH144" s="6731"/>
      <c r="AI144" s="6731"/>
    </row>
    <row r="145" spans="1:35">
      <c r="A145" s="6769"/>
      <c r="B145" s="6765"/>
      <c r="C145" s="6765"/>
      <c r="D145" s="6765"/>
      <c r="E145" s="6765"/>
      <c r="F145" s="6765"/>
      <c r="G145" s="6765"/>
      <c r="H145" s="6765"/>
      <c r="I145" s="6770"/>
      <c r="J145" s="6765"/>
      <c r="K145" s="6765"/>
      <c r="L145" s="6765"/>
      <c r="M145" s="6765"/>
      <c r="N145" s="6765"/>
      <c r="O145" s="6765"/>
      <c r="P145" s="6819"/>
      <c r="Q145" s="6819"/>
      <c r="R145" s="6762"/>
      <c r="S145" s="5012"/>
      <c r="T145" s="6731"/>
      <c r="U145" s="6731"/>
      <c r="V145" s="6731"/>
      <c r="W145" s="6731"/>
      <c r="X145" s="6731"/>
      <c r="Y145" s="6731"/>
      <c r="Z145" s="6731"/>
      <c r="AA145" s="6731"/>
      <c r="AB145" s="6731"/>
      <c r="AC145" s="6731"/>
      <c r="AD145" s="6731"/>
      <c r="AE145" s="6731"/>
      <c r="AF145" s="6731"/>
      <c r="AG145" s="6731"/>
      <c r="AH145" s="6731"/>
      <c r="AI145" s="6731"/>
    </row>
    <row r="146" spans="1:35">
      <c r="A146" s="6771"/>
      <c r="B146" s="6772"/>
      <c r="C146" s="6772"/>
      <c r="D146" s="6772"/>
      <c r="E146" s="6772"/>
      <c r="F146" s="6772"/>
      <c r="G146" s="6772"/>
      <c r="H146" s="6772"/>
      <c r="I146" s="6773"/>
      <c r="J146" s="6772"/>
      <c r="K146" s="6772"/>
      <c r="L146" s="6772"/>
      <c r="M146" s="6772"/>
      <c r="N146" s="6772"/>
      <c r="O146" s="6772"/>
      <c r="P146" s="6869"/>
      <c r="Q146" s="6869"/>
      <c r="R146" s="6881"/>
      <c r="S146" s="5012"/>
      <c r="T146" s="6731"/>
      <c r="U146" s="6731"/>
      <c r="V146" s="6731"/>
      <c r="W146" s="6731"/>
      <c r="X146" s="6731"/>
      <c r="Y146" s="6731"/>
      <c r="Z146" s="6731"/>
      <c r="AA146" s="6731"/>
      <c r="AB146" s="6731"/>
      <c r="AC146" s="6731"/>
      <c r="AD146" s="6731"/>
      <c r="AE146" s="6731"/>
      <c r="AF146" s="6731"/>
      <c r="AG146" s="6731"/>
      <c r="AH146" s="6731"/>
      <c r="AI146" s="6731"/>
    </row>
    <row r="147" spans="1:35">
      <c r="A147" s="6771"/>
      <c r="B147" s="6772"/>
      <c r="C147" s="6772"/>
      <c r="D147" s="6772"/>
      <c r="E147" s="6772"/>
      <c r="F147" s="6772"/>
      <c r="G147" s="6772"/>
      <c r="H147" s="6772"/>
      <c r="I147" s="6773"/>
      <c r="J147" s="6772"/>
      <c r="K147" s="6772"/>
      <c r="L147" s="6772"/>
      <c r="M147" s="6772"/>
      <c r="N147" s="6772"/>
      <c r="O147" s="6772"/>
      <c r="P147" s="6869"/>
      <c r="Q147" s="6869"/>
      <c r="R147" s="6881"/>
      <c r="S147" s="5012"/>
      <c r="T147" s="6731"/>
      <c r="U147" s="6731"/>
      <c r="V147" s="6731"/>
      <c r="W147" s="6731"/>
      <c r="X147" s="6731"/>
      <c r="Y147" s="6731"/>
      <c r="Z147" s="6731"/>
      <c r="AA147" s="6731"/>
      <c r="AB147" s="6731"/>
      <c r="AC147" s="6731"/>
      <c r="AD147" s="6731"/>
      <c r="AE147" s="6731"/>
      <c r="AF147" s="6731"/>
      <c r="AG147" s="6731"/>
      <c r="AH147" s="6731"/>
      <c r="AI147" s="6731"/>
    </row>
    <row r="148" spans="1:35" ht="15" thickBot="1">
      <c r="A148" s="6774"/>
      <c r="B148" s="6775"/>
      <c r="C148" s="6775"/>
      <c r="D148" s="6775"/>
      <c r="E148" s="6775"/>
      <c r="F148" s="6775"/>
      <c r="G148" s="6775"/>
      <c r="H148" s="6775"/>
      <c r="I148" s="6776"/>
      <c r="J148" s="6775"/>
      <c r="K148" s="6775"/>
      <c r="L148" s="6775"/>
      <c r="M148" s="6775"/>
      <c r="N148" s="6775"/>
      <c r="O148" s="6777">
        <f>SUM(O131:O147)</f>
        <v>0</v>
      </c>
      <c r="P148" s="6885"/>
      <c r="Q148" s="6885"/>
      <c r="R148" s="6882"/>
      <c r="S148" s="5012"/>
      <c r="T148" s="6731"/>
      <c r="U148" s="6731"/>
      <c r="V148" s="6731"/>
      <c r="W148" s="6731"/>
      <c r="X148" s="6731"/>
      <c r="Y148" s="6731"/>
      <c r="Z148" s="6731"/>
      <c r="AA148" s="6731"/>
      <c r="AB148" s="6731"/>
      <c r="AC148" s="6731"/>
      <c r="AD148" s="6731"/>
      <c r="AE148" s="6731"/>
      <c r="AF148" s="6731"/>
      <c r="AG148" s="6731"/>
      <c r="AH148" s="6731"/>
      <c r="AI148" s="6731"/>
    </row>
    <row r="149" spans="1:35">
      <c r="A149" s="6778"/>
      <c r="B149" s="6778"/>
      <c r="C149" s="6778"/>
      <c r="D149" s="6778"/>
      <c r="E149" s="6778"/>
      <c r="F149" s="6778"/>
      <c r="G149" s="6778"/>
      <c r="H149" s="6778"/>
      <c r="I149" s="6796"/>
      <c r="J149" s="6778"/>
      <c r="K149" s="6778"/>
      <c r="L149" s="6778"/>
      <c r="M149" s="6778"/>
      <c r="N149" s="6778"/>
      <c r="O149" s="6797"/>
      <c r="P149" s="6797"/>
      <c r="Q149" s="6797"/>
      <c r="R149" s="6778"/>
      <c r="S149" s="5012"/>
      <c r="T149" s="6731"/>
      <c r="U149" s="6731"/>
      <c r="V149" s="6731"/>
      <c r="W149" s="6731"/>
      <c r="X149" s="6731"/>
      <c r="Y149" s="6731"/>
      <c r="Z149" s="6731"/>
      <c r="AA149" s="6731"/>
      <c r="AB149" s="6731"/>
      <c r="AC149" s="6731"/>
      <c r="AD149" s="6731"/>
      <c r="AE149" s="6731"/>
      <c r="AF149" s="6731"/>
      <c r="AG149" s="6731"/>
      <c r="AH149" s="6731"/>
      <c r="AI149" s="6731"/>
    </row>
    <row r="150" spans="1:35">
      <c r="A150" s="6778"/>
      <c r="B150" s="6778"/>
      <c r="C150" s="6778"/>
      <c r="D150" s="6778"/>
      <c r="E150" s="6778"/>
      <c r="F150" s="6778"/>
      <c r="G150" s="6778"/>
      <c r="H150" s="6778"/>
      <c r="I150" s="6796"/>
      <c r="J150" s="6778"/>
      <c r="K150" s="6778"/>
      <c r="L150" s="6778"/>
      <c r="M150" s="6778"/>
      <c r="N150" s="6778"/>
      <c r="O150" s="6797"/>
      <c r="P150" s="6797"/>
      <c r="Q150" s="6797"/>
      <c r="R150" s="6778"/>
      <c r="S150" s="5012"/>
      <c r="T150" s="6731"/>
      <c r="U150" s="6731"/>
      <c r="V150" s="6731"/>
      <c r="W150" s="6731"/>
      <c r="X150" s="6731"/>
      <c r="Y150" s="6731"/>
      <c r="Z150" s="6731"/>
      <c r="AA150" s="6731"/>
      <c r="AB150" s="6731"/>
      <c r="AC150" s="6731"/>
      <c r="AD150" s="6731"/>
      <c r="AE150" s="6731"/>
      <c r="AF150" s="6731"/>
      <c r="AG150" s="6731"/>
      <c r="AH150" s="6731"/>
      <c r="AI150" s="6731"/>
    </row>
    <row r="151" spans="1:35" ht="16.2" thickBot="1">
      <c r="A151" s="6732" t="s">
        <v>1735</v>
      </c>
      <c r="B151" s="6733"/>
      <c r="C151" s="6734"/>
      <c r="D151" s="6734"/>
      <c r="E151" s="6734"/>
      <c r="F151" s="6734"/>
      <c r="G151" s="6734"/>
      <c r="H151" s="6734"/>
      <c r="I151" s="6734"/>
      <c r="J151" s="6734"/>
      <c r="K151" s="6734"/>
      <c r="L151" s="6734"/>
      <c r="M151" s="6734"/>
      <c r="N151" s="6734"/>
      <c r="O151" s="6734"/>
      <c r="P151" s="6734"/>
      <c r="Q151" s="6734"/>
      <c r="R151" s="6734"/>
      <c r="S151" s="4993"/>
      <c r="T151" s="6731"/>
      <c r="U151" s="6731"/>
      <c r="V151" s="6731"/>
      <c r="W151" s="6731"/>
      <c r="X151" s="6731"/>
      <c r="Y151" s="6731"/>
      <c r="Z151" s="6731"/>
      <c r="AA151" s="6731"/>
      <c r="AB151" s="6731"/>
      <c r="AC151" s="6731"/>
      <c r="AD151" s="6731"/>
      <c r="AE151" s="6731"/>
      <c r="AF151" s="6731"/>
      <c r="AG151" s="6731"/>
      <c r="AH151" s="6731"/>
      <c r="AI151" s="6731"/>
    </row>
    <row r="152" spans="1:35">
      <c r="A152" s="6779"/>
      <c r="B152" s="6779"/>
      <c r="C152" s="6779"/>
      <c r="D152" s="6779" t="s">
        <v>14</v>
      </c>
      <c r="E152" s="6779" t="s">
        <v>12</v>
      </c>
      <c r="F152" s="6779"/>
      <c r="G152" s="6779"/>
      <c r="H152" s="6779" t="s">
        <v>15</v>
      </c>
      <c r="I152" s="6779" t="s">
        <v>12</v>
      </c>
      <c r="J152" s="6779" t="s">
        <v>12</v>
      </c>
      <c r="K152" s="6779"/>
      <c r="L152" s="6779"/>
      <c r="M152" s="6779"/>
      <c r="N152" s="6779"/>
      <c r="O152" s="6779" t="s">
        <v>0</v>
      </c>
      <c r="P152" s="6872"/>
      <c r="Q152" s="6872"/>
      <c r="R152" s="6779"/>
      <c r="S152" s="87"/>
      <c r="T152" s="6731"/>
      <c r="U152" s="6731"/>
      <c r="V152" s="6731"/>
      <c r="W152" s="6731"/>
      <c r="X152" s="6731"/>
      <c r="Y152" s="6731"/>
      <c r="Z152" s="6731"/>
      <c r="AA152" s="6731"/>
      <c r="AB152" s="6731"/>
      <c r="AC152" s="6731"/>
      <c r="AD152" s="6731"/>
      <c r="AE152" s="6731"/>
      <c r="AF152" s="6731"/>
      <c r="AG152" s="6731"/>
      <c r="AH152" s="6731"/>
      <c r="AI152" s="6731"/>
    </row>
    <row r="153" spans="1:35">
      <c r="A153" s="6780" t="s">
        <v>3</v>
      </c>
      <c r="B153" s="6780" t="s">
        <v>4</v>
      </c>
      <c r="C153" s="6780" t="s">
        <v>18</v>
      </c>
      <c r="D153" s="6780" t="s">
        <v>19</v>
      </c>
      <c r="E153" s="6780" t="s">
        <v>19</v>
      </c>
      <c r="F153" s="6780" t="s">
        <v>20</v>
      </c>
      <c r="G153" s="6780" t="s">
        <v>21</v>
      </c>
      <c r="H153" s="6780" t="s">
        <v>22</v>
      </c>
      <c r="I153" s="6780" t="s">
        <v>23</v>
      </c>
      <c r="J153" s="6780" t="s">
        <v>23</v>
      </c>
      <c r="K153" s="6780" t="s">
        <v>1227</v>
      </c>
      <c r="L153" s="6780" t="s">
        <v>20</v>
      </c>
      <c r="M153" s="6780" t="s">
        <v>25</v>
      </c>
      <c r="N153" s="6780" t="s">
        <v>0</v>
      </c>
      <c r="O153" s="6780" t="s">
        <v>1363</v>
      </c>
      <c r="P153" s="6868"/>
      <c r="Q153" s="6868" t="s">
        <v>1526</v>
      </c>
      <c r="R153" s="6780" t="s">
        <v>26</v>
      </c>
      <c r="S153" s="87"/>
      <c r="T153" s="6731"/>
      <c r="U153" s="6731"/>
      <c r="V153" s="6731"/>
      <c r="W153" s="6731"/>
      <c r="X153" s="6731"/>
      <c r="Y153" s="6731"/>
      <c r="Z153" s="6731"/>
      <c r="AA153" s="6731"/>
      <c r="AB153" s="6731"/>
      <c r="AC153" s="6731"/>
      <c r="AD153" s="6731"/>
      <c r="AE153" s="6731"/>
      <c r="AF153" s="6731"/>
      <c r="AG153" s="6731"/>
      <c r="AH153" s="6731"/>
      <c r="AI153" s="6731"/>
    </row>
    <row r="154" spans="1:35" ht="15" thickBot="1">
      <c r="A154" s="6781"/>
      <c r="B154" s="6781"/>
      <c r="C154" s="6781"/>
      <c r="D154" s="6781" t="s">
        <v>3</v>
      </c>
      <c r="E154" s="6781" t="s">
        <v>18</v>
      </c>
      <c r="F154" s="6781"/>
      <c r="G154" s="6781"/>
      <c r="H154" s="6781" t="s">
        <v>21</v>
      </c>
      <c r="I154" s="6781" t="s">
        <v>27</v>
      </c>
      <c r="J154" s="6781" t="s">
        <v>28</v>
      </c>
      <c r="K154" s="6781"/>
      <c r="L154" s="6781"/>
      <c r="M154" s="6781"/>
      <c r="N154" s="6781"/>
      <c r="O154" s="6781" t="s">
        <v>11</v>
      </c>
      <c r="P154" s="6873"/>
      <c r="Q154" s="6873"/>
      <c r="R154" s="6781"/>
      <c r="S154" s="87"/>
      <c r="T154" s="6731"/>
      <c r="U154" s="6731"/>
      <c r="V154" s="6731"/>
      <c r="W154" s="6731"/>
      <c r="X154" s="6731"/>
      <c r="Y154" s="6731"/>
      <c r="Z154" s="6731"/>
      <c r="AA154" s="6731"/>
      <c r="AB154" s="6731"/>
      <c r="AC154" s="6731"/>
      <c r="AD154" s="6731"/>
      <c r="AE154" s="6731"/>
      <c r="AF154" s="6731"/>
      <c r="AG154" s="6731"/>
      <c r="AH154" s="6731"/>
      <c r="AI154" s="6731"/>
    </row>
    <row r="155" spans="1:35">
      <c r="A155" s="6754"/>
      <c r="B155" s="6746"/>
      <c r="C155" s="6747"/>
      <c r="D155" s="6747"/>
      <c r="E155" s="6748"/>
      <c r="F155" s="6747"/>
      <c r="G155" s="6747"/>
      <c r="H155" s="6749"/>
      <c r="I155" s="6750"/>
      <c r="J155" s="6748"/>
      <c r="K155" s="7192"/>
      <c r="L155" s="6747"/>
      <c r="M155" s="6751"/>
      <c r="N155" s="6760"/>
      <c r="O155" s="6761"/>
      <c r="P155" s="7177"/>
      <c r="Q155" s="6761"/>
      <c r="R155" s="6879"/>
      <c r="S155" s="5012"/>
      <c r="T155" s="6731"/>
      <c r="U155" s="6731"/>
      <c r="V155" s="6731"/>
      <c r="W155" s="6731"/>
      <c r="X155" s="6731"/>
      <c r="Y155" s="6731"/>
      <c r="Z155" s="6731"/>
      <c r="AA155" s="6731"/>
      <c r="AB155" s="6731"/>
      <c r="AC155" s="6731"/>
      <c r="AD155" s="6731"/>
      <c r="AE155" s="6731"/>
      <c r="AF155" s="6731"/>
      <c r="AG155" s="6731"/>
      <c r="AH155" s="6731"/>
      <c r="AI155" s="6731"/>
    </row>
    <row r="156" spans="1:35">
      <c r="A156" s="6769"/>
      <c r="B156" s="6765"/>
      <c r="C156" s="6765"/>
      <c r="D156" s="6765"/>
      <c r="E156" s="6765"/>
      <c r="F156" s="6765"/>
      <c r="G156" s="6765"/>
      <c r="H156" s="6765"/>
      <c r="I156" s="6770"/>
      <c r="J156" s="6765"/>
      <c r="K156" s="6765"/>
      <c r="L156" s="6765"/>
      <c r="M156" s="6765"/>
      <c r="N156" s="6765"/>
      <c r="O156" s="6765"/>
      <c r="P156" s="6819"/>
      <c r="Q156" s="6819"/>
      <c r="R156" s="6762"/>
      <c r="S156" s="5012"/>
      <c r="T156" s="6731"/>
      <c r="U156" s="6731"/>
      <c r="V156" s="6731"/>
      <c r="W156" s="6731"/>
      <c r="X156" s="6731"/>
      <c r="Y156" s="6731"/>
      <c r="Z156" s="6731"/>
      <c r="AA156" s="6731"/>
      <c r="AB156" s="6731"/>
      <c r="AC156" s="6731"/>
      <c r="AD156" s="6731"/>
      <c r="AE156" s="6731"/>
      <c r="AF156" s="6731"/>
      <c r="AG156" s="6731"/>
      <c r="AH156" s="6731"/>
      <c r="AI156" s="6731"/>
    </row>
    <row r="157" spans="1:35">
      <c r="A157" s="6769"/>
      <c r="B157" s="6765"/>
      <c r="C157" s="6765"/>
      <c r="D157" s="6765"/>
      <c r="E157" s="6765"/>
      <c r="F157" s="6765"/>
      <c r="G157" s="6765"/>
      <c r="H157" s="6765"/>
      <c r="I157" s="6770"/>
      <c r="J157" s="6765"/>
      <c r="K157" s="6765"/>
      <c r="L157" s="6765"/>
      <c r="M157" s="6765"/>
      <c r="N157" s="6765"/>
      <c r="O157" s="6765"/>
      <c r="P157" s="6819"/>
      <c r="Q157" s="6819"/>
      <c r="R157" s="6762"/>
      <c r="S157" s="5012"/>
      <c r="T157" s="6731"/>
      <c r="U157" s="6731"/>
      <c r="V157" s="6731"/>
      <c r="W157" s="6731"/>
      <c r="X157" s="6731"/>
      <c r="Y157" s="6731"/>
      <c r="Z157" s="6731"/>
      <c r="AA157" s="6731"/>
      <c r="AB157" s="6731"/>
      <c r="AC157" s="6731"/>
      <c r="AD157" s="6731"/>
      <c r="AE157" s="6731"/>
      <c r="AF157" s="6731"/>
      <c r="AG157" s="6731"/>
      <c r="AH157" s="6731"/>
      <c r="AI157" s="6731"/>
    </row>
    <row r="158" spans="1:35">
      <c r="A158" s="6763"/>
      <c r="B158" s="6764"/>
      <c r="C158" s="6765"/>
      <c r="D158" s="6765"/>
      <c r="E158" s="6766"/>
      <c r="F158" s="6765"/>
      <c r="G158" s="6765"/>
      <c r="H158" s="6765"/>
      <c r="I158" s="6767"/>
      <c r="J158" s="6765"/>
      <c r="K158" s="6765"/>
      <c r="L158" s="6768"/>
      <c r="M158" s="6765"/>
      <c r="N158" s="6768"/>
      <c r="O158" s="6768"/>
      <c r="P158" s="6884"/>
      <c r="Q158" s="6884"/>
      <c r="R158" s="6762"/>
      <c r="S158" s="5012"/>
      <c r="T158" s="6731"/>
      <c r="U158" s="6731"/>
      <c r="V158" s="6731"/>
      <c r="W158" s="6731"/>
      <c r="X158" s="6731"/>
      <c r="Y158" s="6731"/>
      <c r="Z158" s="6731"/>
      <c r="AA158" s="6731"/>
      <c r="AB158" s="6731"/>
      <c r="AC158" s="6731"/>
      <c r="AD158" s="6731"/>
      <c r="AE158" s="6731"/>
      <c r="AF158" s="6731"/>
      <c r="AG158" s="6731"/>
      <c r="AH158" s="6731"/>
      <c r="AI158" s="6731"/>
    </row>
    <row r="159" spans="1:35">
      <c r="A159" s="6769"/>
      <c r="B159" s="6765"/>
      <c r="C159" s="6765"/>
      <c r="D159" s="6765"/>
      <c r="E159" s="6765"/>
      <c r="F159" s="6765"/>
      <c r="G159" s="6765"/>
      <c r="H159" s="6765"/>
      <c r="I159" s="6770"/>
      <c r="J159" s="6765"/>
      <c r="K159" s="6765"/>
      <c r="L159" s="6765"/>
      <c r="M159" s="6765"/>
      <c r="N159" s="6765"/>
      <c r="O159" s="6765"/>
      <c r="P159" s="6819"/>
      <c r="Q159" s="6819"/>
      <c r="R159" s="6762"/>
      <c r="S159" s="5012"/>
      <c r="T159" s="6731"/>
      <c r="U159" s="6731"/>
      <c r="V159" s="6731"/>
      <c r="W159" s="6731"/>
      <c r="X159" s="6731"/>
      <c r="Y159" s="6731"/>
      <c r="Z159" s="6731"/>
      <c r="AA159" s="6731"/>
      <c r="AB159" s="6731"/>
      <c r="AC159" s="6731"/>
      <c r="AD159" s="6731"/>
      <c r="AE159" s="6731"/>
      <c r="AF159" s="6731"/>
      <c r="AG159" s="6731"/>
      <c r="AH159" s="6731"/>
      <c r="AI159" s="6731"/>
    </row>
    <row r="160" spans="1:35">
      <c r="A160" s="6769"/>
      <c r="B160" s="6765"/>
      <c r="C160" s="6765"/>
      <c r="D160" s="6765"/>
      <c r="E160" s="6765"/>
      <c r="F160" s="6765"/>
      <c r="G160" s="6765"/>
      <c r="H160" s="6765"/>
      <c r="I160" s="6770"/>
      <c r="J160" s="6765"/>
      <c r="K160" s="6765"/>
      <c r="L160" s="6765"/>
      <c r="M160" s="6765"/>
      <c r="N160" s="6765"/>
      <c r="O160" s="6765"/>
      <c r="P160" s="6819"/>
      <c r="Q160" s="6819"/>
      <c r="R160" s="6762"/>
      <c r="S160" s="5012"/>
      <c r="T160" s="6731"/>
      <c r="U160" s="6731"/>
      <c r="V160" s="6731"/>
      <c r="W160" s="6731"/>
      <c r="X160" s="6731"/>
      <c r="Y160" s="6731"/>
      <c r="Z160" s="6731"/>
      <c r="AA160" s="6731"/>
      <c r="AB160" s="6731"/>
      <c r="AC160" s="6731"/>
      <c r="AD160" s="6731"/>
      <c r="AE160" s="6731"/>
      <c r="AF160" s="6731"/>
      <c r="AG160" s="6731"/>
      <c r="AH160" s="6731"/>
      <c r="AI160" s="6731"/>
    </row>
    <row r="161" spans="1:35">
      <c r="A161" s="6769"/>
      <c r="B161" s="6765"/>
      <c r="C161" s="6765"/>
      <c r="D161" s="6765"/>
      <c r="E161" s="6765"/>
      <c r="F161" s="6765"/>
      <c r="G161" s="6765"/>
      <c r="H161" s="6765"/>
      <c r="I161" s="6770"/>
      <c r="J161" s="6765"/>
      <c r="K161" s="6765"/>
      <c r="L161" s="6765"/>
      <c r="M161" s="6765"/>
      <c r="N161" s="6765"/>
      <c r="O161" s="6765"/>
      <c r="P161" s="6819"/>
      <c r="Q161" s="6819"/>
      <c r="R161" s="6762"/>
      <c r="S161" s="5012"/>
      <c r="T161" s="6731"/>
      <c r="U161" s="6731"/>
      <c r="V161" s="6731"/>
      <c r="W161" s="6731"/>
      <c r="X161" s="6731"/>
      <c r="Y161" s="6731"/>
      <c r="Z161" s="6731"/>
      <c r="AA161" s="6731"/>
      <c r="AB161" s="6731"/>
      <c r="AC161" s="6731"/>
      <c r="AD161" s="6731"/>
      <c r="AE161" s="6731"/>
      <c r="AF161" s="6731"/>
      <c r="AG161" s="6731"/>
      <c r="AH161" s="6731"/>
      <c r="AI161" s="6731"/>
    </row>
    <row r="162" spans="1:35">
      <c r="A162" s="6769"/>
      <c r="B162" s="6765"/>
      <c r="C162" s="6765"/>
      <c r="D162" s="6765"/>
      <c r="E162" s="6765"/>
      <c r="F162" s="6765"/>
      <c r="G162" s="6765"/>
      <c r="H162" s="6765"/>
      <c r="I162" s="6770"/>
      <c r="J162" s="6765"/>
      <c r="K162" s="6765"/>
      <c r="L162" s="6765"/>
      <c r="M162" s="6765"/>
      <c r="N162" s="6765"/>
      <c r="O162" s="6765"/>
      <c r="P162" s="6819"/>
      <c r="Q162" s="6819"/>
      <c r="R162" s="6762"/>
      <c r="S162" s="5012"/>
      <c r="T162" s="6731"/>
      <c r="U162" s="6731"/>
      <c r="V162" s="6731"/>
      <c r="W162" s="6731"/>
      <c r="X162" s="6731"/>
      <c r="Y162" s="6731"/>
      <c r="Z162" s="6731"/>
      <c r="AA162" s="6731"/>
      <c r="AB162" s="6731"/>
      <c r="AC162" s="6731"/>
      <c r="AD162" s="6731"/>
      <c r="AE162" s="6731"/>
      <c r="AF162" s="6731"/>
      <c r="AG162" s="6731"/>
      <c r="AH162" s="6731"/>
      <c r="AI162" s="6731"/>
    </row>
    <row r="163" spans="1:35">
      <c r="A163" s="6769"/>
      <c r="B163" s="6765"/>
      <c r="C163" s="6765"/>
      <c r="D163" s="6765"/>
      <c r="E163" s="6765"/>
      <c r="F163" s="6765"/>
      <c r="G163" s="6765"/>
      <c r="H163" s="6765"/>
      <c r="I163" s="6770"/>
      <c r="J163" s="6765"/>
      <c r="K163" s="6765"/>
      <c r="L163" s="6765"/>
      <c r="M163" s="6765"/>
      <c r="N163" s="6765"/>
      <c r="O163" s="6765"/>
      <c r="P163" s="6819"/>
      <c r="Q163" s="6819"/>
      <c r="R163" s="6762"/>
      <c r="S163" s="5012"/>
      <c r="T163" s="6731"/>
      <c r="U163" s="6731"/>
      <c r="V163" s="6731"/>
      <c r="W163" s="6731"/>
      <c r="X163" s="6731"/>
      <c r="Y163" s="6731"/>
      <c r="Z163" s="6731"/>
      <c r="AA163" s="6731"/>
      <c r="AB163" s="6731"/>
      <c r="AC163" s="6731"/>
      <c r="AD163" s="6731"/>
      <c r="AE163" s="6731"/>
      <c r="AF163" s="6731"/>
      <c r="AG163" s="6731"/>
      <c r="AH163" s="6731"/>
      <c r="AI163" s="6731"/>
    </row>
    <row r="164" spans="1:35">
      <c r="A164" s="6771"/>
      <c r="B164" s="6772"/>
      <c r="C164" s="6772"/>
      <c r="D164" s="6772"/>
      <c r="E164" s="6772"/>
      <c r="F164" s="6772"/>
      <c r="G164" s="6772"/>
      <c r="H164" s="6772"/>
      <c r="I164" s="6773"/>
      <c r="J164" s="6772"/>
      <c r="K164" s="6772"/>
      <c r="L164" s="6772"/>
      <c r="M164" s="6772"/>
      <c r="N164" s="6772"/>
      <c r="O164" s="6772"/>
      <c r="P164" s="6869"/>
      <c r="Q164" s="6869"/>
      <c r="R164" s="6881"/>
      <c r="S164" s="5012"/>
      <c r="T164" s="6731"/>
      <c r="U164" s="6731"/>
      <c r="V164" s="6731"/>
      <c r="W164" s="6731"/>
      <c r="X164" s="6731"/>
      <c r="Y164" s="6731"/>
      <c r="Z164" s="6731"/>
      <c r="AA164" s="6731"/>
      <c r="AB164" s="6731"/>
      <c r="AC164" s="6731"/>
      <c r="AD164" s="6731"/>
      <c r="AE164" s="6731"/>
      <c r="AF164" s="6731"/>
      <c r="AG164" s="6731"/>
      <c r="AH164" s="6731"/>
      <c r="AI164" s="6731"/>
    </row>
    <row r="165" spans="1:35">
      <c r="A165" s="6771"/>
      <c r="B165" s="6772"/>
      <c r="C165" s="6772"/>
      <c r="D165" s="6772"/>
      <c r="E165" s="6772"/>
      <c r="F165" s="6772"/>
      <c r="G165" s="6772"/>
      <c r="H165" s="6772"/>
      <c r="I165" s="6773"/>
      <c r="J165" s="6772"/>
      <c r="K165" s="6772"/>
      <c r="L165" s="6772"/>
      <c r="M165" s="6772"/>
      <c r="N165" s="6772"/>
      <c r="O165" s="6772"/>
      <c r="P165" s="6869"/>
      <c r="Q165" s="6869"/>
      <c r="R165" s="6881"/>
      <c r="S165" s="5012"/>
      <c r="T165" s="6731"/>
      <c r="U165" s="6731"/>
      <c r="V165" s="6731"/>
      <c r="W165" s="6731"/>
      <c r="X165" s="6731"/>
      <c r="Y165" s="6731"/>
      <c r="Z165" s="6731"/>
      <c r="AA165" s="6731"/>
      <c r="AB165" s="6731"/>
      <c r="AC165" s="6731"/>
      <c r="AD165" s="6731"/>
      <c r="AE165" s="6731"/>
      <c r="AF165" s="6731"/>
      <c r="AG165" s="6731"/>
      <c r="AH165" s="6731"/>
      <c r="AI165" s="6731"/>
    </row>
    <row r="166" spans="1:35" ht="15" thickBot="1">
      <c r="A166" s="6774"/>
      <c r="B166" s="6775"/>
      <c r="C166" s="6775"/>
      <c r="D166" s="6775"/>
      <c r="E166" s="6775"/>
      <c r="F166" s="6775"/>
      <c r="G166" s="6775"/>
      <c r="H166" s="6775"/>
      <c r="I166" s="6776"/>
      <c r="J166" s="6775"/>
      <c r="K166" s="6775"/>
      <c r="L166" s="6775"/>
      <c r="M166" s="6775"/>
      <c r="N166" s="6775"/>
      <c r="O166" s="6777">
        <f>SUM(O155:O165)</f>
        <v>0</v>
      </c>
      <c r="P166" s="6885"/>
      <c r="Q166" s="6885"/>
      <c r="R166" s="6882"/>
      <c r="S166" s="5012"/>
      <c r="T166" s="6731"/>
      <c r="U166" s="6731"/>
      <c r="V166" s="6731"/>
      <c r="W166" s="6731"/>
      <c r="X166" s="6731"/>
      <c r="Y166" s="6731"/>
      <c r="Z166" s="6731"/>
      <c r="AA166" s="6731"/>
      <c r="AB166" s="6731"/>
      <c r="AC166" s="6731"/>
      <c r="AD166" s="6731"/>
      <c r="AE166" s="6731"/>
      <c r="AF166" s="6731"/>
      <c r="AG166" s="6731"/>
      <c r="AH166" s="6731"/>
      <c r="AI166" s="6731"/>
    </row>
    <row r="167" spans="1:35">
      <c r="A167" s="6778"/>
      <c r="B167" s="6778"/>
      <c r="C167" s="6778"/>
      <c r="D167" s="6778"/>
      <c r="E167" s="6778"/>
      <c r="F167" s="6778"/>
      <c r="G167" s="6778"/>
      <c r="H167" s="6778"/>
      <c r="I167" s="6796"/>
      <c r="J167" s="6778"/>
      <c r="K167" s="6778"/>
      <c r="L167" s="6778"/>
      <c r="M167" s="6778"/>
      <c r="N167" s="6778"/>
      <c r="O167" s="6797"/>
      <c r="P167" s="6797"/>
      <c r="Q167" s="6797"/>
      <c r="R167" s="6778"/>
      <c r="S167" s="5012"/>
      <c r="T167" s="6731"/>
      <c r="U167" s="6731"/>
      <c r="V167" s="6731"/>
      <c r="W167" s="6731"/>
      <c r="X167" s="6731"/>
      <c r="Y167" s="6731"/>
      <c r="Z167" s="6731"/>
      <c r="AA167" s="6731"/>
      <c r="AB167" s="6731"/>
      <c r="AC167" s="6731"/>
      <c r="AD167" s="6731"/>
      <c r="AE167" s="6731"/>
      <c r="AF167" s="6731"/>
      <c r="AG167" s="6731"/>
      <c r="AH167" s="6731"/>
      <c r="AI167" s="6731"/>
    </row>
    <row r="168" spans="1:35">
      <c r="A168" s="6778"/>
      <c r="B168" s="6778"/>
      <c r="C168" s="6778"/>
      <c r="D168" s="6778"/>
      <c r="E168" s="6778"/>
      <c r="F168" s="6778"/>
      <c r="G168" s="6778"/>
      <c r="H168" s="6778"/>
      <c r="I168" s="6796"/>
      <c r="J168" s="6778"/>
      <c r="K168" s="6778"/>
      <c r="L168" s="6778"/>
      <c r="M168" s="6778"/>
      <c r="N168" s="6778"/>
      <c r="O168" s="6797"/>
      <c r="P168" s="6797"/>
      <c r="Q168" s="6797"/>
      <c r="R168" s="6778"/>
      <c r="S168" s="5012"/>
      <c r="T168" s="6731"/>
      <c r="U168" s="6731"/>
      <c r="V168" s="6731"/>
      <c r="W168" s="6731"/>
      <c r="X168" s="6731"/>
      <c r="Y168" s="6731"/>
      <c r="Z168" s="6731"/>
      <c r="AA168" s="6731"/>
      <c r="AB168" s="6731"/>
      <c r="AC168" s="6731"/>
      <c r="AD168" s="6731"/>
      <c r="AE168" s="6731"/>
      <c r="AF168" s="6731"/>
      <c r="AG168" s="6731"/>
      <c r="AH168" s="6731"/>
      <c r="AI168" s="6731"/>
    </row>
    <row r="169" spans="1:35" ht="16.2" thickBot="1">
      <c r="A169" s="6732" t="s">
        <v>1736</v>
      </c>
      <c r="B169" s="6733"/>
      <c r="C169" s="6734"/>
      <c r="D169" s="6734"/>
      <c r="E169" s="6734"/>
      <c r="F169" s="6734"/>
      <c r="G169" s="6734"/>
      <c r="H169" s="6734"/>
      <c r="I169" s="6734"/>
      <c r="J169" s="6734"/>
      <c r="K169" s="6734"/>
      <c r="L169" s="6734"/>
      <c r="M169" s="6734"/>
      <c r="N169" s="6734"/>
      <c r="O169" s="6734"/>
      <c r="P169" s="6734"/>
      <c r="Q169" s="6734"/>
      <c r="R169" s="6734"/>
      <c r="S169" s="4993"/>
      <c r="T169" s="6731"/>
      <c r="U169" s="6731"/>
      <c r="V169" s="6731"/>
      <c r="W169" s="6731"/>
      <c r="X169" s="6731"/>
      <c r="Y169" s="6731"/>
      <c r="Z169" s="6731"/>
      <c r="AA169" s="6731"/>
      <c r="AB169" s="6731"/>
      <c r="AC169" s="6731"/>
      <c r="AD169" s="6731"/>
      <c r="AE169" s="6731"/>
      <c r="AF169" s="6731"/>
      <c r="AG169" s="6731"/>
      <c r="AH169" s="6731"/>
      <c r="AI169" s="6731"/>
    </row>
    <row r="170" spans="1:35">
      <c r="A170" s="6779"/>
      <c r="B170" s="6779"/>
      <c r="C170" s="6779"/>
      <c r="D170" s="6779" t="s">
        <v>14</v>
      </c>
      <c r="E170" s="6779" t="s">
        <v>12</v>
      </c>
      <c r="F170" s="6779"/>
      <c r="G170" s="6779"/>
      <c r="H170" s="6779" t="s">
        <v>15</v>
      </c>
      <c r="I170" s="6779" t="s">
        <v>12</v>
      </c>
      <c r="J170" s="6779" t="s">
        <v>12</v>
      </c>
      <c r="K170" s="6779"/>
      <c r="L170" s="6779"/>
      <c r="M170" s="6779"/>
      <c r="N170" s="6779"/>
      <c r="O170" s="6779" t="s">
        <v>0</v>
      </c>
      <c r="P170" s="6872"/>
      <c r="Q170" s="6872"/>
      <c r="R170" s="6779"/>
      <c r="S170" s="87"/>
      <c r="T170" s="6731"/>
      <c r="U170" s="6731"/>
      <c r="V170" s="6731"/>
      <c r="W170" s="6731"/>
      <c r="X170" s="6731"/>
      <c r="Y170" s="6731"/>
      <c r="Z170" s="6731"/>
      <c r="AA170" s="6731"/>
      <c r="AB170" s="6731"/>
      <c r="AC170" s="6731"/>
      <c r="AD170" s="6731"/>
      <c r="AE170" s="6731"/>
      <c r="AF170" s="6731"/>
      <c r="AG170" s="6731"/>
      <c r="AH170" s="6731"/>
      <c r="AI170" s="6731"/>
    </row>
    <row r="171" spans="1:35">
      <c r="A171" s="6780" t="s">
        <v>3</v>
      </c>
      <c r="B171" s="6780" t="s">
        <v>4</v>
      </c>
      <c r="C171" s="6780" t="s">
        <v>18</v>
      </c>
      <c r="D171" s="6780" t="s">
        <v>19</v>
      </c>
      <c r="E171" s="6780" t="s">
        <v>19</v>
      </c>
      <c r="F171" s="6780" t="s">
        <v>20</v>
      </c>
      <c r="G171" s="6780" t="s">
        <v>21</v>
      </c>
      <c r="H171" s="6780" t="s">
        <v>22</v>
      </c>
      <c r="I171" s="6780" t="s">
        <v>23</v>
      </c>
      <c r="J171" s="6780" t="s">
        <v>23</v>
      </c>
      <c r="K171" s="6780" t="s">
        <v>1227</v>
      </c>
      <c r="L171" s="6780" t="s">
        <v>20</v>
      </c>
      <c r="M171" s="6780" t="s">
        <v>25</v>
      </c>
      <c r="N171" s="6780" t="s">
        <v>0</v>
      </c>
      <c r="O171" s="6780" t="s">
        <v>1363</v>
      </c>
      <c r="P171" s="6868"/>
      <c r="Q171" s="6868" t="s">
        <v>1526</v>
      </c>
      <c r="R171" s="6780" t="s">
        <v>26</v>
      </c>
      <c r="S171" s="87"/>
      <c r="T171" s="6731"/>
      <c r="U171" s="6731"/>
      <c r="V171" s="6731"/>
      <c r="W171" s="6731"/>
      <c r="X171" s="6731"/>
      <c r="Y171" s="6731"/>
      <c r="Z171" s="6731"/>
      <c r="AA171" s="6731"/>
      <c r="AB171" s="6731"/>
      <c r="AC171" s="6731"/>
      <c r="AD171" s="6731"/>
      <c r="AE171" s="6731"/>
      <c r="AF171" s="6731"/>
      <c r="AG171" s="6731"/>
      <c r="AH171" s="6731"/>
      <c r="AI171" s="6731"/>
    </row>
    <row r="172" spans="1:35" ht="15" thickBot="1">
      <c r="A172" s="6781"/>
      <c r="B172" s="6781"/>
      <c r="C172" s="6781"/>
      <c r="D172" s="6781" t="s">
        <v>3</v>
      </c>
      <c r="E172" s="6781" t="s">
        <v>18</v>
      </c>
      <c r="F172" s="6781"/>
      <c r="G172" s="6781"/>
      <c r="H172" s="6781" t="s">
        <v>21</v>
      </c>
      <c r="I172" s="6781" t="s">
        <v>27</v>
      </c>
      <c r="J172" s="6781" t="s">
        <v>28</v>
      </c>
      <c r="K172" s="6781"/>
      <c r="L172" s="6781"/>
      <c r="M172" s="6781"/>
      <c r="N172" s="6781"/>
      <c r="O172" s="6781" t="s">
        <v>11</v>
      </c>
      <c r="P172" s="6873"/>
      <c r="Q172" s="6873"/>
      <c r="R172" s="6781"/>
      <c r="S172" s="87"/>
      <c r="T172" s="6731"/>
      <c r="U172" s="6731"/>
      <c r="V172" s="6731"/>
      <c r="W172" s="6731"/>
      <c r="X172" s="6731"/>
      <c r="Y172" s="6731"/>
      <c r="Z172" s="6731"/>
      <c r="AA172" s="6731"/>
      <c r="AB172" s="6731"/>
      <c r="AC172" s="6731"/>
      <c r="AD172" s="6731"/>
      <c r="AE172" s="6731"/>
      <c r="AF172" s="6731"/>
      <c r="AG172" s="6731"/>
      <c r="AH172" s="6731"/>
      <c r="AI172" s="6731"/>
    </row>
    <row r="173" spans="1:35">
      <c r="A173" s="7287"/>
      <c r="B173" s="6739"/>
      <c r="C173" s="6739"/>
      <c r="D173" s="6739"/>
      <c r="E173" s="6740"/>
      <c r="F173" s="6739"/>
      <c r="G173" s="6739"/>
      <c r="H173" s="6741"/>
      <c r="I173" s="6742"/>
      <c r="J173" s="6740"/>
      <c r="K173" s="7193"/>
      <c r="L173" s="6739"/>
      <c r="M173" s="6743"/>
      <c r="N173" s="6744"/>
      <c r="O173" s="6745"/>
      <c r="P173" s="7194"/>
      <c r="Q173" s="6745"/>
      <c r="R173" s="6879"/>
      <c r="S173" s="5012"/>
      <c r="T173" s="6731"/>
      <c r="U173" s="6731"/>
      <c r="V173" s="6731"/>
      <c r="W173" s="6731"/>
      <c r="X173" s="6731"/>
      <c r="Y173" s="6731"/>
      <c r="Z173" s="6731"/>
      <c r="AA173" s="6731"/>
      <c r="AB173" s="6731"/>
      <c r="AC173" s="6731"/>
      <c r="AD173" s="6731"/>
      <c r="AE173" s="6731"/>
      <c r="AF173" s="6731"/>
      <c r="AG173" s="6731"/>
      <c r="AH173" s="6731"/>
      <c r="AI173" s="6731"/>
    </row>
    <row r="174" spans="1:35">
      <c r="A174" s="6754"/>
      <c r="B174" s="6747"/>
      <c r="C174" s="6747"/>
      <c r="D174" s="6747"/>
      <c r="E174" s="6748"/>
      <c r="F174" s="6747"/>
      <c r="G174" s="6747"/>
      <c r="H174" s="6749"/>
      <c r="I174" s="6750"/>
      <c r="J174" s="6748"/>
      <c r="K174" s="7453"/>
      <c r="L174" s="6747"/>
      <c r="M174" s="6751"/>
      <c r="N174" s="6752"/>
      <c r="O174" s="6753"/>
      <c r="P174" s="7454"/>
      <c r="Q174" s="6753"/>
      <c r="R174" s="6762"/>
      <c r="S174" s="5012"/>
      <c r="T174" s="6731"/>
      <c r="U174" s="6731"/>
      <c r="V174" s="6731"/>
      <c r="W174" s="6731"/>
      <c r="X174" s="6731"/>
      <c r="Y174" s="6731"/>
      <c r="Z174" s="6731"/>
      <c r="AA174" s="6731"/>
      <c r="AB174" s="6731"/>
      <c r="AC174" s="6731"/>
      <c r="AD174" s="6731"/>
      <c r="AE174" s="6731"/>
      <c r="AF174" s="6731"/>
      <c r="AG174" s="6731"/>
      <c r="AH174" s="6731"/>
      <c r="AI174" s="6731"/>
    </row>
    <row r="175" spans="1:35">
      <c r="A175" s="6754"/>
      <c r="B175" s="6755"/>
      <c r="C175" s="6755"/>
      <c r="D175" s="6755"/>
      <c r="E175" s="6756"/>
      <c r="F175" s="6755"/>
      <c r="G175" s="6755"/>
      <c r="H175" s="6757"/>
      <c r="I175" s="6758"/>
      <c r="J175" s="6756"/>
      <c r="K175" s="7192"/>
      <c r="L175" s="6755"/>
      <c r="M175" s="6759"/>
      <c r="N175" s="6760"/>
      <c r="O175" s="6761"/>
      <c r="P175" s="7177"/>
      <c r="Q175" s="6761"/>
      <c r="R175" s="6762"/>
      <c r="S175" s="5012"/>
      <c r="T175" s="6731"/>
      <c r="U175" s="6731"/>
      <c r="V175" s="6731"/>
      <c r="W175" s="6731"/>
      <c r="X175" s="6731"/>
      <c r="Y175" s="6731"/>
      <c r="Z175" s="6731"/>
      <c r="AA175" s="6731"/>
      <c r="AB175" s="6731"/>
      <c r="AC175" s="6731"/>
      <c r="AD175" s="6731"/>
      <c r="AE175" s="6731"/>
      <c r="AF175" s="6731"/>
      <c r="AG175" s="6731"/>
      <c r="AH175" s="6731"/>
      <c r="AI175" s="6731"/>
    </row>
    <row r="176" spans="1:35">
      <c r="A176" s="6763"/>
      <c r="B176" s="6764"/>
      <c r="C176" s="6765"/>
      <c r="D176" s="6765"/>
      <c r="E176" s="6766"/>
      <c r="F176" s="6765"/>
      <c r="G176" s="6765"/>
      <c r="H176" s="6765"/>
      <c r="I176" s="6767"/>
      <c r="J176" s="6765"/>
      <c r="K176" s="6765"/>
      <c r="L176" s="6768"/>
      <c r="M176" s="6765"/>
      <c r="N176" s="6768"/>
      <c r="O176" s="6768"/>
      <c r="P176" s="6884"/>
      <c r="Q176" s="6884"/>
      <c r="R176" s="6762"/>
      <c r="S176" s="5012"/>
      <c r="T176" s="6731"/>
      <c r="U176" s="6731"/>
      <c r="V176" s="6731"/>
      <c r="W176" s="6731"/>
      <c r="X176" s="6731"/>
      <c r="Y176" s="6731"/>
      <c r="Z176" s="6731"/>
      <c r="AA176" s="6731"/>
      <c r="AB176" s="6731"/>
      <c r="AC176" s="6731"/>
      <c r="AD176" s="6731"/>
      <c r="AE176" s="6731"/>
      <c r="AF176" s="6731"/>
      <c r="AG176" s="6731"/>
      <c r="AH176" s="6731"/>
      <c r="AI176" s="6731"/>
    </row>
    <row r="177" spans="1:35">
      <c r="A177" s="6769"/>
      <c r="B177" s="6765"/>
      <c r="C177" s="6765"/>
      <c r="D177" s="6765"/>
      <c r="E177" s="6765"/>
      <c r="F177" s="6765"/>
      <c r="G177" s="6765"/>
      <c r="H177" s="6765"/>
      <c r="I177" s="6770"/>
      <c r="J177" s="6765"/>
      <c r="K177" s="6765"/>
      <c r="L177" s="6765"/>
      <c r="M177" s="6765"/>
      <c r="N177" s="6765"/>
      <c r="O177" s="6765"/>
      <c r="P177" s="6819"/>
      <c r="Q177" s="6819"/>
      <c r="R177" s="6762"/>
      <c r="S177" s="5012"/>
      <c r="T177" s="6731"/>
      <c r="U177" s="6731"/>
      <c r="V177" s="6731"/>
      <c r="W177" s="6731"/>
      <c r="X177" s="6731"/>
      <c r="Y177" s="6731"/>
      <c r="Z177" s="6731"/>
      <c r="AA177" s="6731"/>
      <c r="AB177" s="6731"/>
      <c r="AC177" s="6731"/>
      <c r="AD177" s="6731"/>
      <c r="AE177" s="6731"/>
      <c r="AF177" s="6731"/>
      <c r="AG177" s="6731"/>
      <c r="AH177" s="6731"/>
      <c r="AI177" s="6731"/>
    </row>
    <row r="178" spans="1:35">
      <c r="A178" s="6769"/>
      <c r="B178" s="6765"/>
      <c r="C178" s="6765"/>
      <c r="D178" s="6765"/>
      <c r="E178" s="6765"/>
      <c r="F178" s="6765"/>
      <c r="G178" s="6765"/>
      <c r="H178" s="6765"/>
      <c r="I178" s="6770"/>
      <c r="J178" s="6765"/>
      <c r="K178" s="6765"/>
      <c r="L178" s="6765"/>
      <c r="M178" s="6765"/>
      <c r="N178" s="6765"/>
      <c r="O178" s="6765"/>
      <c r="P178" s="6819"/>
      <c r="Q178" s="6819"/>
      <c r="R178" s="6762"/>
      <c r="S178" s="5012"/>
      <c r="T178" s="6731"/>
      <c r="U178" s="6731"/>
      <c r="V178" s="6731"/>
      <c r="W178" s="6731"/>
      <c r="X178" s="6731"/>
      <c r="Y178" s="6731"/>
      <c r="Z178" s="6731"/>
      <c r="AA178" s="6731"/>
      <c r="AB178" s="6731"/>
      <c r="AC178" s="6731"/>
      <c r="AD178" s="6731"/>
      <c r="AE178" s="6731"/>
      <c r="AF178" s="6731"/>
      <c r="AG178" s="6731"/>
      <c r="AH178" s="6731"/>
      <c r="AI178" s="6731"/>
    </row>
    <row r="179" spans="1:35">
      <c r="A179" s="6769"/>
      <c r="B179" s="6765"/>
      <c r="C179" s="6765"/>
      <c r="D179" s="6765"/>
      <c r="E179" s="6765"/>
      <c r="F179" s="6765"/>
      <c r="G179" s="6765"/>
      <c r="H179" s="6765"/>
      <c r="I179" s="6770"/>
      <c r="J179" s="6765"/>
      <c r="K179" s="6765"/>
      <c r="L179" s="6765"/>
      <c r="M179" s="6765"/>
      <c r="N179" s="6765"/>
      <c r="O179" s="6765"/>
      <c r="P179" s="6819"/>
      <c r="Q179" s="6819"/>
      <c r="R179" s="6762"/>
      <c r="S179" s="5012"/>
      <c r="T179" s="6731"/>
      <c r="U179" s="6731"/>
      <c r="V179" s="6731"/>
      <c r="W179" s="6731"/>
      <c r="X179" s="6731"/>
      <c r="Y179" s="6731"/>
      <c r="Z179" s="6731"/>
      <c r="AA179" s="6731"/>
      <c r="AB179" s="6731"/>
      <c r="AC179" s="6731"/>
      <c r="AD179" s="6731"/>
      <c r="AE179" s="6731"/>
      <c r="AF179" s="6731"/>
      <c r="AG179" s="6731"/>
      <c r="AH179" s="6731"/>
      <c r="AI179" s="6731"/>
    </row>
    <row r="180" spans="1:35">
      <c r="A180" s="6769"/>
      <c r="B180" s="6765"/>
      <c r="C180" s="6765"/>
      <c r="D180" s="6765"/>
      <c r="E180" s="6765"/>
      <c r="F180" s="6765"/>
      <c r="G180" s="6765"/>
      <c r="H180" s="6765"/>
      <c r="I180" s="6770"/>
      <c r="J180" s="6765"/>
      <c r="K180" s="6765"/>
      <c r="L180" s="6765"/>
      <c r="M180" s="6765"/>
      <c r="N180" s="6765"/>
      <c r="O180" s="6765"/>
      <c r="P180" s="6819"/>
      <c r="Q180" s="6819"/>
      <c r="R180" s="6762"/>
      <c r="S180" s="5012"/>
      <c r="T180" s="6731"/>
      <c r="U180" s="6731"/>
      <c r="V180" s="6731"/>
      <c r="W180" s="6731"/>
      <c r="X180" s="6731"/>
      <c r="Y180" s="6731"/>
      <c r="Z180" s="6731"/>
      <c r="AA180" s="6731"/>
      <c r="AB180" s="6731"/>
      <c r="AC180" s="6731"/>
      <c r="AD180" s="6731"/>
      <c r="AE180" s="6731"/>
      <c r="AF180" s="6731"/>
      <c r="AG180" s="6731"/>
      <c r="AH180" s="6731"/>
      <c r="AI180" s="6731"/>
    </row>
    <row r="181" spans="1:35">
      <c r="A181" s="6769"/>
      <c r="B181" s="6765"/>
      <c r="C181" s="6765"/>
      <c r="D181" s="6765"/>
      <c r="E181" s="6765"/>
      <c r="F181" s="6765"/>
      <c r="G181" s="6765"/>
      <c r="H181" s="6765"/>
      <c r="I181" s="6770"/>
      <c r="J181" s="6765"/>
      <c r="K181" s="6765"/>
      <c r="L181" s="6765"/>
      <c r="M181" s="6765"/>
      <c r="N181" s="6765"/>
      <c r="O181" s="6765"/>
      <c r="P181" s="6819"/>
      <c r="Q181" s="6819"/>
      <c r="R181" s="6762"/>
      <c r="S181" s="5012"/>
      <c r="T181" s="6731"/>
      <c r="U181" s="6731"/>
      <c r="V181" s="6731"/>
      <c r="W181" s="6731"/>
      <c r="X181" s="6731"/>
      <c r="Y181" s="6731"/>
      <c r="Z181" s="6731"/>
      <c r="AA181" s="6731"/>
      <c r="AB181" s="6731"/>
      <c r="AC181" s="6731"/>
      <c r="AD181" s="6731"/>
      <c r="AE181" s="6731"/>
      <c r="AF181" s="6731"/>
      <c r="AG181" s="6731"/>
      <c r="AH181" s="6731"/>
      <c r="AI181" s="6731"/>
    </row>
    <row r="182" spans="1:35">
      <c r="A182" s="6771"/>
      <c r="B182" s="6772"/>
      <c r="C182" s="6772"/>
      <c r="D182" s="6772"/>
      <c r="E182" s="6772"/>
      <c r="F182" s="6772"/>
      <c r="G182" s="6772"/>
      <c r="H182" s="6772"/>
      <c r="I182" s="6773"/>
      <c r="J182" s="6772"/>
      <c r="K182" s="6772"/>
      <c r="L182" s="6772"/>
      <c r="M182" s="6772"/>
      <c r="N182" s="6772"/>
      <c r="O182" s="6772"/>
      <c r="P182" s="6869"/>
      <c r="Q182" s="6869"/>
      <c r="R182" s="6881"/>
      <c r="S182" s="5012"/>
      <c r="T182" s="6731"/>
      <c r="U182" s="6731"/>
      <c r="V182" s="6731"/>
      <c r="W182" s="6731"/>
      <c r="X182" s="6731"/>
      <c r="Y182" s="6731"/>
      <c r="Z182" s="6731"/>
      <c r="AA182" s="6731"/>
      <c r="AB182" s="6731"/>
      <c r="AC182" s="6731"/>
      <c r="AD182" s="6731"/>
      <c r="AE182" s="6731"/>
      <c r="AF182" s="6731"/>
      <c r="AG182" s="6731"/>
      <c r="AH182" s="6731"/>
      <c r="AI182" s="6731"/>
    </row>
    <row r="183" spans="1:35">
      <c r="A183" s="6771"/>
      <c r="B183" s="6772"/>
      <c r="C183" s="6772"/>
      <c r="D183" s="6772"/>
      <c r="E183" s="6772"/>
      <c r="F183" s="6772"/>
      <c r="G183" s="6772"/>
      <c r="H183" s="6772"/>
      <c r="I183" s="6773"/>
      <c r="J183" s="6772"/>
      <c r="K183" s="6772"/>
      <c r="L183" s="6772"/>
      <c r="M183" s="6772"/>
      <c r="N183" s="6772"/>
      <c r="O183" s="6772"/>
      <c r="P183" s="6869"/>
      <c r="Q183" s="6869"/>
      <c r="R183" s="6881"/>
      <c r="S183" s="5012"/>
      <c r="T183" s="6731"/>
      <c r="U183" s="6731"/>
      <c r="V183" s="6731"/>
      <c r="W183" s="6731"/>
      <c r="X183" s="6731"/>
      <c r="Y183" s="6731"/>
      <c r="Z183" s="6731"/>
      <c r="AA183" s="6731"/>
      <c r="AB183" s="6731"/>
      <c r="AC183" s="6731"/>
      <c r="AD183" s="6731"/>
      <c r="AE183" s="6731"/>
      <c r="AF183" s="6731"/>
      <c r="AG183" s="6731"/>
      <c r="AH183" s="6731"/>
      <c r="AI183" s="6731"/>
    </row>
    <row r="184" spans="1:35" ht="15" thickBot="1">
      <c r="A184" s="6774"/>
      <c r="B184" s="6775"/>
      <c r="C184" s="6775"/>
      <c r="D184" s="6775"/>
      <c r="E184" s="6775"/>
      <c r="F184" s="6775"/>
      <c r="G184" s="6775"/>
      <c r="H184" s="6775"/>
      <c r="I184" s="6776"/>
      <c r="J184" s="6775"/>
      <c r="K184" s="6775"/>
      <c r="L184" s="6775"/>
      <c r="M184" s="6775"/>
      <c r="N184" s="6775"/>
      <c r="O184" s="6777">
        <f>SUM(O173:O183)</f>
        <v>0</v>
      </c>
      <c r="P184" s="6885"/>
      <c r="Q184" s="6885"/>
      <c r="R184" s="6882"/>
      <c r="S184" s="5012"/>
      <c r="T184" s="6731"/>
      <c r="U184" s="6731"/>
      <c r="V184" s="6731"/>
      <c r="W184" s="6731"/>
      <c r="X184" s="6731"/>
      <c r="Y184" s="6731"/>
      <c r="Z184" s="6731"/>
      <c r="AA184" s="6731"/>
      <c r="AB184" s="6731"/>
      <c r="AC184" s="6731"/>
      <c r="AD184" s="6731"/>
      <c r="AE184" s="6731"/>
      <c r="AF184" s="6731"/>
      <c r="AG184" s="6731"/>
      <c r="AH184" s="6731"/>
      <c r="AI184" s="6731"/>
    </row>
    <row r="185" spans="1:35">
      <c r="A185" s="6778"/>
      <c r="B185" s="6778"/>
      <c r="C185" s="6778"/>
      <c r="D185" s="6778"/>
      <c r="E185" s="6778"/>
      <c r="F185" s="6778"/>
      <c r="G185" s="6778"/>
      <c r="H185" s="6778"/>
      <c r="I185" s="6796"/>
      <c r="J185" s="6778"/>
      <c r="K185" s="6778"/>
      <c r="L185" s="6778"/>
      <c r="M185" s="6778"/>
      <c r="N185" s="6778"/>
      <c r="O185" s="6797"/>
      <c r="P185" s="6797"/>
      <c r="Q185" s="6797"/>
      <c r="R185" s="6778"/>
      <c r="S185" s="5012"/>
      <c r="T185" s="6731"/>
      <c r="U185" s="6731"/>
      <c r="V185" s="6731"/>
      <c r="W185" s="6731"/>
      <c r="X185" s="6731"/>
      <c r="Y185" s="6731"/>
      <c r="Z185" s="6731"/>
      <c r="AA185" s="6731"/>
      <c r="AB185" s="6731"/>
      <c r="AC185" s="6731"/>
      <c r="AD185" s="6731"/>
      <c r="AE185" s="6731"/>
      <c r="AF185" s="6731"/>
      <c r="AG185" s="6731"/>
      <c r="AH185" s="6731"/>
      <c r="AI185" s="6731"/>
    </row>
    <row r="186" spans="1:35">
      <c r="A186" s="6778"/>
      <c r="B186" s="6778"/>
      <c r="C186" s="6778"/>
      <c r="D186" s="6778"/>
      <c r="E186" s="6778"/>
      <c r="F186" s="6778"/>
      <c r="G186" s="6778"/>
      <c r="H186" s="6778"/>
      <c r="I186" s="6796"/>
      <c r="J186" s="6778"/>
      <c r="K186" s="6778"/>
      <c r="L186" s="6778"/>
      <c r="M186" s="6778"/>
      <c r="N186" s="6778"/>
      <c r="O186" s="6797"/>
      <c r="P186" s="6797"/>
      <c r="Q186" s="6797"/>
      <c r="R186" s="6778"/>
      <c r="S186" s="5012"/>
      <c r="T186" s="6731"/>
      <c r="U186" s="6731"/>
      <c r="V186" s="6731"/>
      <c r="W186" s="6731"/>
      <c r="X186" s="6731"/>
      <c r="Y186" s="6731"/>
      <c r="Z186" s="6731"/>
      <c r="AA186" s="6731"/>
      <c r="AB186" s="6731"/>
      <c r="AC186" s="6731"/>
      <c r="AD186" s="6731"/>
      <c r="AE186" s="6731"/>
      <c r="AF186" s="6731"/>
      <c r="AG186" s="6731"/>
      <c r="AH186" s="6731"/>
      <c r="AI186" s="6731"/>
    </row>
    <row r="187" spans="1:35" ht="16.2" thickBot="1">
      <c r="A187" s="6732" t="s">
        <v>1737</v>
      </c>
      <c r="B187" s="6733"/>
      <c r="C187" s="6734"/>
      <c r="D187" s="6734"/>
      <c r="E187" s="6734"/>
      <c r="F187" s="6734"/>
      <c r="G187" s="6734"/>
      <c r="H187" s="6734"/>
      <c r="I187" s="6734"/>
      <c r="J187" s="6734"/>
      <c r="K187" s="6734"/>
      <c r="L187" s="6734"/>
      <c r="M187" s="6734"/>
      <c r="N187" s="6734"/>
      <c r="O187" s="6734"/>
      <c r="P187" s="6734"/>
      <c r="Q187" s="6734"/>
      <c r="R187" s="6734"/>
      <c r="S187" s="4993"/>
      <c r="T187" s="6731"/>
      <c r="U187" s="6731"/>
      <c r="V187" s="6731"/>
      <c r="W187" s="6731"/>
      <c r="X187" s="6731"/>
      <c r="Y187" s="6731"/>
      <c r="Z187" s="6731"/>
      <c r="AA187" s="6731"/>
      <c r="AB187" s="6731"/>
      <c r="AC187" s="6731"/>
      <c r="AD187" s="6731"/>
      <c r="AE187" s="6731"/>
      <c r="AF187" s="6731"/>
      <c r="AG187" s="6731"/>
      <c r="AH187" s="6731"/>
      <c r="AI187" s="6731"/>
    </row>
    <row r="188" spans="1:35">
      <c r="A188" s="6779"/>
      <c r="B188" s="6779"/>
      <c r="C188" s="6779"/>
      <c r="D188" s="6779" t="s">
        <v>14</v>
      </c>
      <c r="E188" s="6779" t="s">
        <v>12</v>
      </c>
      <c r="F188" s="6779"/>
      <c r="G188" s="6779"/>
      <c r="H188" s="6779" t="s">
        <v>15</v>
      </c>
      <c r="I188" s="6779" t="s">
        <v>12</v>
      </c>
      <c r="J188" s="6779" t="s">
        <v>12</v>
      </c>
      <c r="K188" s="6779"/>
      <c r="L188" s="6779"/>
      <c r="M188" s="6779"/>
      <c r="N188" s="6779"/>
      <c r="O188" s="6779" t="s">
        <v>0</v>
      </c>
      <c r="P188" s="6872"/>
      <c r="Q188" s="6872"/>
      <c r="R188" s="6779"/>
      <c r="S188" s="87"/>
      <c r="T188" s="6731"/>
      <c r="U188" s="6731"/>
      <c r="V188" s="6731"/>
      <c r="W188" s="6731"/>
      <c r="X188" s="6731"/>
      <c r="Y188" s="6731"/>
      <c r="Z188" s="6731"/>
      <c r="AA188" s="6731"/>
      <c r="AB188" s="6731"/>
      <c r="AC188" s="6731"/>
      <c r="AD188" s="6731"/>
      <c r="AE188" s="6731"/>
      <c r="AF188" s="6731"/>
      <c r="AG188" s="6731"/>
      <c r="AH188" s="6731"/>
      <c r="AI188" s="6731"/>
    </row>
    <row r="189" spans="1:35">
      <c r="A189" s="6780" t="s">
        <v>3</v>
      </c>
      <c r="B189" s="6780" t="s">
        <v>4</v>
      </c>
      <c r="C189" s="6780" t="s">
        <v>18</v>
      </c>
      <c r="D189" s="6780" t="s">
        <v>19</v>
      </c>
      <c r="E189" s="6780" t="s">
        <v>19</v>
      </c>
      <c r="F189" s="6780" t="s">
        <v>20</v>
      </c>
      <c r="G189" s="6780" t="s">
        <v>21</v>
      </c>
      <c r="H189" s="6780" t="s">
        <v>22</v>
      </c>
      <c r="I189" s="6780" t="s">
        <v>23</v>
      </c>
      <c r="J189" s="6780" t="s">
        <v>23</v>
      </c>
      <c r="K189" s="6780" t="s">
        <v>1227</v>
      </c>
      <c r="L189" s="6780" t="s">
        <v>20</v>
      </c>
      <c r="M189" s="6780" t="s">
        <v>25</v>
      </c>
      <c r="N189" s="6780" t="s">
        <v>0</v>
      </c>
      <c r="O189" s="6780" t="s">
        <v>1363</v>
      </c>
      <c r="P189" s="6868"/>
      <c r="Q189" s="6868" t="s">
        <v>1526</v>
      </c>
      <c r="R189" s="6780" t="s">
        <v>26</v>
      </c>
      <c r="S189" s="87"/>
      <c r="T189" s="6731"/>
      <c r="U189" s="6731"/>
      <c r="V189" s="6731"/>
      <c r="W189" s="6731"/>
      <c r="X189" s="6731"/>
      <c r="Y189" s="6731"/>
      <c r="Z189" s="6731"/>
      <c r="AA189" s="6731"/>
      <c r="AB189" s="6731"/>
      <c r="AC189" s="6731"/>
      <c r="AD189" s="6731"/>
      <c r="AE189" s="6731"/>
      <c r="AF189" s="6731"/>
      <c r="AG189" s="6731"/>
      <c r="AH189" s="6731"/>
      <c r="AI189" s="6731"/>
    </row>
    <row r="190" spans="1:35" ht="15" thickBot="1">
      <c r="A190" s="6781"/>
      <c r="B190" s="6781"/>
      <c r="C190" s="6781"/>
      <c r="D190" s="6781" t="s">
        <v>3</v>
      </c>
      <c r="E190" s="6781" t="s">
        <v>18</v>
      </c>
      <c r="F190" s="6781"/>
      <c r="G190" s="6781"/>
      <c r="H190" s="6781" t="s">
        <v>21</v>
      </c>
      <c r="I190" s="6781" t="s">
        <v>27</v>
      </c>
      <c r="J190" s="6781" t="s">
        <v>28</v>
      </c>
      <c r="K190" s="6781"/>
      <c r="L190" s="6781"/>
      <c r="M190" s="6781"/>
      <c r="N190" s="6781"/>
      <c r="O190" s="6781" t="s">
        <v>11</v>
      </c>
      <c r="P190" s="6873"/>
      <c r="Q190" s="6873"/>
      <c r="R190" s="6781"/>
      <c r="S190" s="87"/>
      <c r="T190" s="6731"/>
      <c r="U190" s="6731"/>
      <c r="V190" s="6731"/>
      <c r="W190" s="6731"/>
      <c r="X190" s="6731"/>
      <c r="Y190" s="6731"/>
      <c r="Z190" s="6731"/>
      <c r="AA190" s="6731"/>
      <c r="AB190" s="6731"/>
      <c r="AC190" s="6731"/>
      <c r="AD190" s="6731"/>
      <c r="AE190" s="6731"/>
      <c r="AF190" s="6731"/>
      <c r="AG190" s="6731"/>
      <c r="AH190" s="6731"/>
      <c r="AI190" s="6731"/>
    </row>
    <row r="191" spans="1:35">
      <c r="A191" s="6754"/>
      <c r="B191" s="6746"/>
      <c r="C191" s="6747"/>
      <c r="D191" s="6747"/>
      <c r="E191" s="6748"/>
      <c r="F191" s="6747"/>
      <c r="G191" s="6747"/>
      <c r="H191" s="6749"/>
      <c r="I191" s="6750"/>
      <c r="J191" s="6748"/>
      <c r="K191" s="7192"/>
      <c r="L191" s="6747"/>
      <c r="M191" s="6751"/>
      <c r="N191" s="6760"/>
      <c r="O191" s="6761"/>
      <c r="P191" s="7177"/>
      <c r="Q191" s="6753"/>
      <c r="R191" s="6879"/>
      <c r="S191" s="5012"/>
      <c r="T191" s="6731"/>
      <c r="U191" s="6731"/>
      <c r="V191" s="6731"/>
      <c r="W191" s="6731"/>
      <c r="X191" s="6731"/>
      <c r="Y191" s="6731"/>
      <c r="Z191" s="6731"/>
      <c r="AA191" s="6731"/>
      <c r="AB191" s="6731"/>
      <c r="AC191" s="6731"/>
      <c r="AD191" s="6731"/>
      <c r="AE191" s="6731"/>
      <c r="AF191" s="6731"/>
      <c r="AG191" s="6731"/>
      <c r="AH191" s="6731"/>
      <c r="AI191" s="6731"/>
    </row>
    <row r="192" spans="1:35">
      <c r="A192" s="6754"/>
      <c r="B192" s="6747"/>
      <c r="C192" s="6747"/>
      <c r="D192" s="6747"/>
      <c r="E192" s="6748"/>
      <c r="F192" s="6747"/>
      <c r="G192" s="6747"/>
      <c r="H192" s="6749"/>
      <c r="I192" s="6750"/>
      <c r="J192" s="6748"/>
      <c r="K192" s="7453"/>
      <c r="L192" s="6747"/>
      <c r="M192" s="6751"/>
      <c r="N192" s="6752"/>
      <c r="O192" s="6753"/>
      <c r="P192" s="7454"/>
      <c r="Q192" s="6753"/>
      <c r="R192" s="6762"/>
      <c r="S192" s="5012"/>
      <c r="T192" s="6731"/>
      <c r="U192" s="6731"/>
      <c r="V192" s="6731"/>
      <c r="W192" s="6731"/>
      <c r="X192" s="6731"/>
      <c r="Y192" s="6731"/>
      <c r="Z192" s="6731"/>
      <c r="AA192" s="6731"/>
      <c r="AB192" s="6731"/>
      <c r="AC192" s="6731"/>
      <c r="AD192" s="6731"/>
      <c r="AE192" s="6731"/>
      <c r="AF192" s="6731"/>
      <c r="AG192" s="6731"/>
      <c r="AH192" s="6731"/>
      <c r="AI192" s="6731"/>
    </row>
    <row r="193" spans="1:35">
      <c r="A193" s="6769"/>
      <c r="B193" s="6765"/>
      <c r="C193" s="6765"/>
      <c r="D193" s="6765"/>
      <c r="E193" s="6765"/>
      <c r="F193" s="6765"/>
      <c r="G193" s="6765"/>
      <c r="H193" s="6765"/>
      <c r="I193" s="6770"/>
      <c r="J193" s="6765"/>
      <c r="K193" s="6765"/>
      <c r="L193" s="6765"/>
      <c r="M193" s="6765"/>
      <c r="N193" s="6765"/>
      <c r="O193" s="6765"/>
      <c r="P193" s="6819"/>
      <c r="Q193" s="6819"/>
      <c r="R193" s="6762"/>
      <c r="S193" s="5012"/>
      <c r="T193" s="6731"/>
      <c r="U193" s="6731"/>
      <c r="V193" s="6731"/>
      <c r="W193" s="6731"/>
      <c r="X193" s="6731"/>
      <c r="Y193" s="6731"/>
      <c r="Z193" s="6731"/>
      <c r="AA193" s="6731"/>
      <c r="AB193" s="6731"/>
      <c r="AC193" s="6731"/>
      <c r="AD193" s="6731"/>
      <c r="AE193" s="6731"/>
      <c r="AF193" s="6731"/>
      <c r="AG193" s="6731"/>
      <c r="AH193" s="6731"/>
      <c r="AI193" s="6731"/>
    </row>
    <row r="194" spans="1:35">
      <c r="A194" s="6763"/>
      <c r="B194" s="6764"/>
      <c r="C194" s="6765"/>
      <c r="D194" s="6765"/>
      <c r="E194" s="6766"/>
      <c r="F194" s="6765"/>
      <c r="G194" s="6765"/>
      <c r="H194" s="6765"/>
      <c r="I194" s="6767"/>
      <c r="J194" s="6765"/>
      <c r="K194" s="6765"/>
      <c r="L194" s="6768"/>
      <c r="M194" s="6765"/>
      <c r="N194" s="6768"/>
      <c r="O194" s="6768"/>
      <c r="P194" s="6884"/>
      <c r="Q194" s="6884"/>
      <c r="R194" s="6762"/>
      <c r="S194" s="5012"/>
      <c r="T194" s="6731"/>
      <c r="U194" s="6731"/>
      <c r="V194" s="6731"/>
      <c r="W194" s="6731"/>
      <c r="X194" s="6731"/>
      <c r="Y194" s="6731"/>
      <c r="Z194" s="6731"/>
      <c r="AA194" s="6731"/>
      <c r="AB194" s="6731"/>
      <c r="AC194" s="6731"/>
      <c r="AD194" s="6731"/>
      <c r="AE194" s="6731"/>
      <c r="AF194" s="6731"/>
      <c r="AG194" s="6731"/>
      <c r="AH194" s="6731"/>
      <c r="AI194" s="6731"/>
    </row>
    <row r="195" spans="1:35">
      <c r="A195" s="6769"/>
      <c r="B195" s="6765"/>
      <c r="C195" s="6765"/>
      <c r="D195" s="6765"/>
      <c r="E195" s="6765"/>
      <c r="F195" s="6765"/>
      <c r="G195" s="6765"/>
      <c r="H195" s="6765"/>
      <c r="I195" s="6770"/>
      <c r="J195" s="6765"/>
      <c r="K195" s="6765"/>
      <c r="L195" s="6765"/>
      <c r="M195" s="6765"/>
      <c r="N195" s="6765"/>
      <c r="O195" s="6765"/>
      <c r="P195" s="6819"/>
      <c r="Q195" s="6819"/>
      <c r="R195" s="6762"/>
      <c r="S195" s="5012"/>
      <c r="T195" s="6731"/>
      <c r="U195" s="6731"/>
      <c r="V195" s="6731"/>
      <c r="W195" s="6731"/>
      <c r="X195" s="6731"/>
      <c r="Y195" s="6731"/>
      <c r="Z195" s="6731"/>
      <c r="AA195" s="6731"/>
      <c r="AB195" s="6731"/>
      <c r="AC195" s="6731"/>
      <c r="AD195" s="6731"/>
      <c r="AE195" s="6731"/>
      <c r="AF195" s="6731"/>
      <c r="AG195" s="6731"/>
      <c r="AH195" s="6731"/>
      <c r="AI195" s="6731"/>
    </row>
    <row r="196" spans="1:35">
      <c r="A196" s="6769"/>
      <c r="B196" s="6765"/>
      <c r="C196" s="6765"/>
      <c r="D196" s="6765"/>
      <c r="E196" s="6765"/>
      <c r="F196" s="6765"/>
      <c r="G196" s="6765"/>
      <c r="H196" s="6765"/>
      <c r="I196" s="6770"/>
      <c r="J196" s="6765"/>
      <c r="K196" s="6765"/>
      <c r="L196" s="6765"/>
      <c r="M196" s="6765"/>
      <c r="N196" s="6765"/>
      <c r="O196" s="6765"/>
      <c r="P196" s="6819"/>
      <c r="Q196" s="6819"/>
      <c r="R196" s="6762"/>
      <c r="S196" s="5012"/>
      <c r="T196" s="6731"/>
      <c r="U196" s="6731"/>
      <c r="V196" s="6731"/>
      <c r="W196" s="6731"/>
      <c r="X196" s="6731"/>
      <c r="Y196" s="6731"/>
      <c r="Z196" s="6731"/>
      <c r="AA196" s="6731"/>
      <c r="AB196" s="6731"/>
      <c r="AC196" s="6731"/>
      <c r="AD196" s="6731"/>
      <c r="AE196" s="6731"/>
      <c r="AF196" s="6731"/>
      <c r="AG196" s="6731"/>
      <c r="AH196" s="6731"/>
      <c r="AI196" s="6731"/>
    </row>
    <row r="197" spans="1:35">
      <c r="A197" s="6769"/>
      <c r="B197" s="6765"/>
      <c r="C197" s="6765"/>
      <c r="D197" s="6765"/>
      <c r="E197" s="6765"/>
      <c r="F197" s="6765"/>
      <c r="G197" s="6765"/>
      <c r="H197" s="6765"/>
      <c r="I197" s="6770"/>
      <c r="J197" s="6765"/>
      <c r="K197" s="6765"/>
      <c r="L197" s="6765"/>
      <c r="M197" s="6765"/>
      <c r="N197" s="6765"/>
      <c r="O197" s="6765"/>
      <c r="P197" s="6819"/>
      <c r="Q197" s="6819"/>
      <c r="R197" s="6762"/>
      <c r="S197" s="5012"/>
      <c r="T197" s="6731"/>
      <c r="U197" s="6731"/>
      <c r="V197" s="6731"/>
      <c r="W197" s="6731"/>
      <c r="X197" s="6731"/>
      <c r="Y197" s="6731"/>
      <c r="Z197" s="6731"/>
      <c r="AA197" s="6731"/>
      <c r="AB197" s="6731"/>
      <c r="AC197" s="6731"/>
      <c r="AD197" s="6731"/>
      <c r="AE197" s="6731"/>
      <c r="AF197" s="6731"/>
      <c r="AG197" s="6731"/>
      <c r="AH197" s="6731"/>
      <c r="AI197" s="6731"/>
    </row>
    <row r="198" spans="1:35">
      <c r="A198" s="6769"/>
      <c r="B198" s="6765"/>
      <c r="C198" s="6765"/>
      <c r="D198" s="6765"/>
      <c r="E198" s="6765"/>
      <c r="F198" s="6765"/>
      <c r="G198" s="6765"/>
      <c r="H198" s="6765"/>
      <c r="I198" s="6770"/>
      <c r="J198" s="6765"/>
      <c r="K198" s="6765"/>
      <c r="L198" s="6765"/>
      <c r="M198" s="6765"/>
      <c r="N198" s="6765"/>
      <c r="O198" s="6765"/>
      <c r="P198" s="6819"/>
      <c r="Q198" s="6819"/>
      <c r="R198" s="6762"/>
      <c r="S198" s="5012"/>
      <c r="T198" s="6731"/>
      <c r="U198" s="6731"/>
      <c r="V198" s="6731"/>
      <c r="W198" s="6731"/>
      <c r="X198" s="6731"/>
      <c r="Y198" s="6731"/>
      <c r="Z198" s="6731"/>
      <c r="AA198" s="6731"/>
      <c r="AB198" s="6731"/>
      <c r="AC198" s="6731"/>
      <c r="AD198" s="6731"/>
      <c r="AE198" s="6731"/>
      <c r="AF198" s="6731"/>
      <c r="AG198" s="6731"/>
      <c r="AH198" s="6731"/>
      <c r="AI198" s="6731"/>
    </row>
    <row r="199" spans="1:35">
      <c r="A199" s="6769"/>
      <c r="B199" s="6765"/>
      <c r="C199" s="6765"/>
      <c r="D199" s="6765"/>
      <c r="E199" s="6765"/>
      <c r="F199" s="6765"/>
      <c r="G199" s="6765"/>
      <c r="H199" s="6765"/>
      <c r="I199" s="6770"/>
      <c r="J199" s="6765"/>
      <c r="K199" s="6765"/>
      <c r="L199" s="6765"/>
      <c r="M199" s="6765"/>
      <c r="N199" s="6765"/>
      <c r="O199" s="6765"/>
      <c r="P199" s="6819"/>
      <c r="Q199" s="6819"/>
      <c r="R199" s="6762"/>
      <c r="S199" s="5012"/>
      <c r="T199" s="6731"/>
      <c r="U199" s="6731"/>
      <c r="V199" s="6731"/>
      <c r="W199" s="6731"/>
      <c r="X199" s="6731"/>
      <c r="Y199" s="6731"/>
      <c r="Z199" s="6731"/>
      <c r="AA199" s="6731"/>
      <c r="AB199" s="6731"/>
      <c r="AC199" s="6731"/>
      <c r="AD199" s="6731"/>
      <c r="AE199" s="6731"/>
      <c r="AF199" s="6731"/>
      <c r="AG199" s="6731"/>
      <c r="AH199" s="6731"/>
      <c r="AI199" s="6731"/>
    </row>
    <row r="200" spans="1:35">
      <c r="A200" s="6771"/>
      <c r="B200" s="6772"/>
      <c r="C200" s="6772"/>
      <c r="D200" s="6772"/>
      <c r="E200" s="6772"/>
      <c r="F200" s="6772"/>
      <c r="G200" s="6772"/>
      <c r="H200" s="6772"/>
      <c r="I200" s="6773"/>
      <c r="J200" s="6772"/>
      <c r="K200" s="6772"/>
      <c r="L200" s="6772"/>
      <c r="M200" s="6772"/>
      <c r="N200" s="6772"/>
      <c r="O200" s="6772"/>
      <c r="P200" s="6869"/>
      <c r="Q200" s="6869"/>
      <c r="R200" s="6881"/>
      <c r="S200" s="5012"/>
      <c r="T200" s="6731"/>
      <c r="U200" s="6731"/>
      <c r="V200" s="6731"/>
      <c r="W200" s="6731"/>
      <c r="X200" s="6731"/>
      <c r="Y200" s="6731"/>
      <c r="Z200" s="6731"/>
      <c r="AA200" s="6731"/>
      <c r="AB200" s="6731"/>
      <c r="AC200" s="6731"/>
      <c r="AD200" s="6731"/>
      <c r="AE200" s="6731"/>
      <c r="AF200" s="6731"/>
      <c r="AG200" s="6731"/>
      <c r="AH200" s="6731"/>
      <c r="AI200" s="6731"/>
    </row>
    <row r="201" spans="1:35">
      <c r="A201" s="6771"/>
      <c r="B201" s="6772"/>
      <c r="C201" s="6772"/>
      <c r="D201" s="6772"/>
      <c r="E201" s="6772"/>
      <c r="F201" s="6772"/>
      <c r="G201" s="6772"/>
      <c r="H201" s="6772"/>
      <c r="I201" s="6773"/>
      <c r="J201" s="6772"/>
      <c r="K201" s="6772"/>
      <c r="L201" s="6772"/>
      <c r="M201" s="6772"/>
      <c r="N201" s="6772"/>
      <c r="O201" s="6772"/>
      <c r="P201" s="6869"/>
      <c r="Q201" s="6869"/>
      <c r="R201" s="6881"/>
      <c r="S201" s="5012"/>
      <c r="T201" s="6731"/>
      <c r="U201" s="6731"/>
      <c r="V201" s="6731"/>
      <c r="W201" s="6731"/>
      <c r="X201" s="6731"/>
      <c r="Y201" s="6731"/>
      <c r="Z201" s="6731"/>
      <c r="AA201" s="6731"/>
      <c r="AB201" s="6731"/>
      <c r="AC201" s="6731"/>
      <c r="AD201" s="6731"/>
      <c r="AE201" s="6731"/>
      <c r="AF201" s="6731"/>
      <c r="AG201" s="6731"/>
      <c r="AH201" s="6731"/>
      <c r="AI201" s="6731"/>
    </row>
    <row r="202" spans="1:35" ht="15" thickBot="1">
      <c r="A202" s="6774"/>
      <c r="B202" s="6775"/>
      <c r="C202" s="6775"/>
      <c r="D202" s="6775"/>
      <c r="E202" s="6775"/>
      <c r="F202" s="6775"/>
      <c r="G202" s="6775"/>
      <c r="H202" s="6775"/>
      <c r="I202" s="6776"/>
      <c r="J202" s="6775"/>
      <c r="K202" s="6775"/>
      <c r="L202" s="6775"/>
      <c r="M202" s="6775"/>
      <c r="N202" s="6775"/>
      <c r="O202" s="6777">
        <f>SUM(O191:O201)</f>
        <v>0</v>
      </c>
      <c r="P202" s="6885"/>
      <c r="Q202" s="6885"/>
      <c r="R202" s="6882"/>
      <c r="S202" s="5012"/>
      <c r="T202" s="6731"/>
      <c r="U202" s="6731"/>
      <c r="V202" s="6731"/>
      <c r="W202" s="6731"/>
      <c r="X202" s="6731"/>
      <c r="Y202" s="6731"/>
      <c r="Z202" s="6731"/>
      <c r="AA202" s="6731"/>
      <c r="AB202" s="6731"/>
      <c r="AC202" s="6731"/>
      <c r="AD202" s="6731"/>
      <c r="AE202" s="6731"/>
      <c r="AF202" s="6731"/>
      <c r="AG202" s="6731"/>
      <c r="AH202" s="6731"/>
      <c r="AI202" s="6731"/>
    </row>
    <row r="203" spans="1:35">
      <c r="A203" s="6778"/>
      <c r="B203" s="6778"/>
      <c r="C203" s="6778"/>
      <c r="D203" s="6778"/>
      <c r="E203" s="6778"/>
      <c r="F203" s="6778"/>
      <c r="G203" s="6778"/>
      <c r="H203" s="6778"/>
      <c r="I203" s="6796"/>
      <c r="J203" s="6778"/>
      <c r="K203" s="6778"/>
      <c r="L203" s="6778"/>
      <c r="M203" s="6778"/>
      <c r="N203" s="6778"/>
      <c r="O203" s="6797"/>
      <c r="P203" s="6797"/>
      <c r="Q203" s="6797"/>
      <c r="R203" s="6778"/>
      <c r="S203" s="5012"/>
      <c r="T203" s="6731"/>
      <c r="U203" s="6731"/>
      <c r="V203" s="6731"/>
      <c r="W203" s="6731"/>
      <c r="X203" s="6731"/>
      <c r="Y203" s="6731"/>
      <c r="Z203" s="6731"/>
      <c r="AA203" s="6731"/>
      <c r="AB203" s="6731"/>
      <c r="AC203" s="6731"/>
      <c r="AD203" s="6731"/>
      <c r="AE203" s="6731"/>
      <c r="AF203" s="6731"/>
      <c r="AG203" s="6731"/>
      <c r="AH203" s="6731"/>
      <c r="AI203" s="6731"/>
    </row>
    <row r="204" spans="1:35">
      <c r="A204" s="6778"/>
      <c r="B204" s="6778"/>
      <c r="C204" s="6778"/>
      <c r="D204" s="6778"/>
      <c r="E204" s="6778"/>
      <c r="F204" s="6778"/>
      <c r="G204" s="6778"/>
      <c r="H204" s="6778"/>
      <c r="I204" s="6796"/>
      <c r="J204" s="6778"/>
      <c r="K204" s="6778"/>
      <c r="L204" s="6778"/>
      <c r="M204" s="6778"/>
      <c r="N204" s="6778"/>
      <c r="O204" s="6797"/>
      <c r="P204" s="6797"/>
      <c r="Q204" s="6797"/>
      <c r="R204" s="6778"/>
      <c r="S204" s="5012"/>
      <c r="T204" s="6731"/>
      <c r="U204" s="6731"/>
      <c r="V204" s="6731"/>
      <c r="W204" s="6731"/>
      <c r="X204" s="6731"/>
      <c r="Y204" s="6731"/>
      <c r="Z204" s="6731"/>
      <c r="AA204" s="6731"/>
      <c r="AB204" s="6731"/>
      <c r="AC204" s="6731"/>
      <c r="AD204" s="6731"/>
      <c r="AE204" s="6731"/>
      <c r="AF204" s="6731"/>
      <c r="AG204" s="6731"/>
      <c r="AH204" s="6731"/>
      <c r="AI204" s="6731"/>
    </row>
    <row r="205" spans="1:35" ht="16.2" thickBot="1">
      <c r="A205" s="6732" t="s">
        <v>1738</v>
      </c>
      <c r="B205" s="6733"/>
      <c r="C205" s="6734"/>
      <c r="D205" s="6734"/>
      <c r="E205" s="6734"/>
      <c r="F205" s="6734"/>
      <c r="G205" s="6734"/>
      <c r="H205" s="6734"/>
      <c r="I205" s="6734"/>
      <c r="J205" s="6734"/>
      <c r="K205" s="6734"/>
      <c r="L205" s="6734"/>
      <c r="M205" s="6734"/>
      <c r="N205" s="6734"/>
      <c r="O205" s="6734"/>
      <c r="P205" s="6734"/>
      <c r="Q205" s="6734"/>
      <c r="R205" s="6734"/>
      <c r="S205" s="4993"/>
      <c r="T205" s="6731"/>
      <c r="U205" s="6731"/>
      <c r="V205" s="6731"/>
      <c r="W205" s="6731"/>
      <c r="X205" s="6731"/>
      <c r="Y205" s="6731"/>
      <c r="Z205" s="6731"/>
      <c r="AA205" s="6731"/>
      <c r="AB205" s="6731"/>
      <c r="AC205" s="6731"/>
      <c r="AD205" s="6731"/>
      <c r="AE205" s="6731"/>
      <c r="AF205" s="6731"/>
      <c r="AG205" s="6731"/>
      <c r="AH205" s="6731"/>
      <c r="AI205" s="6731"/>
    </row>
    <row r="206" spans="1:35">
      <c r="A206" s="6779"/>
      <c r="B206" s="6779"/>
      <c r="C206" s="6779"/>
      <c r="D206" s="6779" t="s">
        <v>14</v>
      </c>
      <c r="E206" s="6779" t="s">
        <v>12</v>
      </c>
      <c r="F206" s="6779"/>
      <c r="G206" s="6779"/>
      <c r="H206" s="6779" t="s">
        <v>15</v>
      </c>
      <c r="I206" s="6779" t="s">
        <v>12</v>
      </c>
      <c r="J206" s="6779" t="s">
        <v>12</v>
      </c>
      <c r="K206" s="6779"/>
      <c r="L206" s="6779"/>
      <c r="M206" s="6779"/>
      <c r="N206" s="6779"/>
      <c r="O206" s="6779" t="s">
        <v>0</v>
      </c>
      <c r="P206" s="6872"/>
      <c r="Q206" s="6872"/>
      <c r="R206" s="6779"/>
      <c r="S206" s="87"/>
      <c r="T206" s="6731"/>
      <c r="U206" s="6731"/>
      <c r="V206" s="6731"/>
      <c r="W206" s="6731"/>
      <c r="X206" s="6731"/>
      <c r="Y206" s="6731"/>
      <c r="Z206" s="6731"/>
      <c r="AA206" s="6731"/>
      <c r="AB206" s="6731"/>
      <c r="AC206" s="6731"/>
      <c r="AD206" s="6731"/>
      <c r="AE206" s="6731"/>
      <c r="AF206" s="6731"/>
      <c r="AG206" s="6731"/>
      <c r="AH206" s="6731"/>
      <c r="AI206" s="6731"/>
    </row>
    <row r="207" spans="1:35">
      <c r="A207" s="6780"/>
      <c r="B207" s="6780"/>
      <c r="C207" s="6780"/>
      <c r="D207" s="6780"/>
      <c r="E207" s="6780"/>
      <c r="F207" s="6780"/>
      <c r="G207" s="6780"/>
      <c r="H207" s="6780"/>
      <c r="I207" s="6780"/>
      <c r="J207" s="6780"/>
      <c r="K207" s="6780"/>
      <c r="L207" s="6780"/>
      <c r="M207" s="6780"/>
      <c r="N207" s="6780"/>
      <c r="O207" s="6780"/>
      <c r="P207" s="6868"/>
      <c r="Q207" s="6868"/>
      <c r="R207" s="6780"/>
      <c r="S207" s="87"/>
      <c r="T207" s="6731"/>
      <c r="U207" s="6731"/>
      <c r="V207" s="6731"/>
      <c r="W207" s="6731"/>
      <c r="X207" s="6731"/>
      <c r="Y207" s="6731"/>
      <c r="Z207" s="6731"/>
      <c r="AA207" s="6731"/>
      <c r="AB207" s="6731"/>
      <c r="AC207" s="6731"/>
      <c r="AD207" s="6731"/>
      <c r="AE207" s="6731"/>
      <c r="AF207" s="6731"/>
      <c r="AG207" s="6731"/>
      <c r="AH207" s="6731"/>
      <c r="AI207" s="6731"/>
    </row>
    <row r="208" spans="1:35">
      <c r="A208" s="6780" t="s">
        <v>3</v>
      </c>
      <c r="B208" s="6780" t="s">
        <v>4</v>
      </c>
      <c r="C208" s="6780" t="s">
        <v>18</v>
      </c>
      <c r="D208" s="6780" t="s">
        <v>19</v>
      </c>
      <c r="E208" s="6780" t="s">
        <v>19</v>
      </c>
      <c r="F208" s="6780" t="s">
        <v>20</v>
      </c>
      <c r="G208" s="6780" t="s">
        <v>21</v>
      </c>
      <c r="H208" s="6780" t="s">
        <v>22</v>
      </c>
      <c r="I208" s="6780" t="s">
        <v>23</v>
      </c>
      <c r="J208" s="6780" t="s">
        <v>23</v>
      </c>
      <c r="K208" s="6780" t="s">
        <v>1227</v>
      </c>
      <c r="L208" s="6780" t="s">
        <v>20</v>
      </c>
      <c r="M208" s="6780" t="s">
        <v>25</v>
      </c>
      <c r="N208" s="6780" t="s">
        <v>0</v>
      </c>
      <c r="O208" s="6780" t="s">
        <v>1363</v>
      </c>
      <c r="P208" s="6868"/>
      <c r="Q208" s="6868" t="s">
        <v>1526</v>
      </c>
      <c r="R208" s="6780" t="s">
        <v>26</v>
      </c>
      <c r="S208" s="87"/>
      <c r="T208" s="6731"/>
      <c r="U208" s="6731"/>
      <c r="V208" s="6731"/>
      <c r="W208" s="6731"/>
      <c r="X208" s="6731"/>
      <c r="Y208" s="6731"/>
      <c r="Z208" s="6731"/>
      <c r="AA208" s="6731"/>
      <c r="AB208" s="6731"/>
      <c r="AC208" s="6731"/>
      <c r="AD208" s="6731"/>
      <c r="AE208" s="6731"/>
      <c r="AF208" s="6731"/>
      <c r="AG208" s="6731"/>
      <c r="AH208" s="6731"/>
      <c r="AI208" s="6731"/>
    </row>
    <row r="209" spans="1:35" ht="15" thickBot="1">
      <c r="A209" s="6781"/>
      <c r="B209" s="6781"/>
      <c r="C209" s="6781"/>
      <c r="D209" s="6781" t="s">
        <v>3</v>
      </c>
      <c r="E209" s="6781" t="s">
        <v>18</v>
      </c>
      <c r="F209" s="6781"/>
      <c r="G209" s="6781"/>
      <c r="H209" s="6781" t="s">
        <v>21</v>
      </c>
      <c r="I209" s="6781" t="s">
        <v>27</v>
      </c>
      <c r="J209" s="6781" t="s">
        <v>28</v>
      </c>
      <c r="K209" s="6781"/>
      <c r="L209" s="6781"/>
      <c r="M209" s="6781"/>
      <c r="N209" s="6781"/>
      <c r="O209" s="6781" t="s">
        <v>11</v>
      </c>
      <c r="P209" s="6873"/>
      <c r="Q209" s="6873"/>
      <c r="R209" s="6781"/>
      <c r="S209" s="87"/>
      <c r="T209" s="6731"/>
      <c r="U209" s="6731"/>
      <c r="V209" s="6731"/>
      <c r="W209" s="6731"/>
      <c r="X209" s="6731"/>
      <c r="Y209" s="6731"/>
      <c r="Z209" s="6731"/>
      <c r="AA209" s="6731"/>
      <c r="AB209" s="6731"/>
      <c r="AC209" s="6731"/>
      <c r="AD209" s="6731"/>
      <c r="AE209" s="6731"/>
      <c r="AF209" s="6731"/>
      <c r="AG209" s="6731"/>
      <c r="AH209" s="6731"/>
      <c r="AI209" s="6731"/>
    </row>
    <row r="210" spans="1:35">
      <c r="A210" s="6754"/>
      <c r="B210" s="6747"/>
      <c r="C210" s="6747"/>
      <c r="D210" s="6747"/>
      <c r="E210" s="6748"/>
      <c r="F210" s="6747"/>
      <c r="G210" s="6747"/>
      <c r="H210" s="6749"/>
      <c r="I210" s="6750"/>
      <c r="J210" s="6748"/>
      <c r="K210" s="7453"/>
      <c r="L210" s="6747"/>
      <c r="M210" s="6751"/>
      <c r="N210" s="6752"/>
      <c r="O210" s="6753"/>
      <c r="P210" s="7454"/>
      <c r="Q210" s="6804"/>
      <c r="R210" s="6879"/>
      <c r="S210" s="5012"/>
      <c r="T210" s="6731"/>
      <c r="U210" s="6731"/>
      <c r="V210" s="6731"/>
      <c r="W210" s="6731"/>
      <c r="X210" s="6731"/>
      <c r="Y210" s="6731"/>
      <c r="Z210" s="6731"/>
      <c r="AA210" s="6731"/>
      <c r="AB210" s="6731"/>
      <c r="AC210" s="6731"/>
      <c r="AD210" s="6731"/>
      <c r="AE210" s="6731"/>
      <c r="AF210" s="6731"/>
      <c r="AG210" s="6731"/>
      <c r="AH210" s="6731"/>
      <c r="AI210" s="6731"/>
    </row>
    <row r="211" spans="1:35">
      <c r="A211" s="7287"/>
      <c r="B211" s="6747"/>
      <c r="C211" s="6747"/>
      <c r="D211" s="6747"/>
      <c r="E211" s="6748"/>
      <c r="F211" s="6747"/>
      <c r="G211" s="6747"/>
      <c r="H211" s="6749"/>
      <c r="I211" s="6750"/>
      <c r="J211" s="6748"/>
      <c r="K211" s="7192"/>
      <c r="L211" s="6747"/>
      <c r="M211" s="6751"/>
      <c r="N211" s="6760"/>
      <c r="O211" s="6761"/>
      <c r="P211" s="7177"/>
      <c r="Q211" s="6804"/>
      <c r="R211" s="6762"/>
      <c r="S211" s="5012"/>
      <c r="T211" s="6731"/>
      <c r="U211" s="6731"/>
      <c r="V211" s="6731"/>
      <c r="W211" s="6731"/>
      <c r="X211" s="6731"/>
      <c r="Y211" s="6731"/>
      <c r="Z211" s="6731"/>
      <c r="AA211" s="6731"/>
      <c r="AB211" s="6731"/>
      <c r="AC211" s="6731"/>
      <c r="AD211" s="6731"/>
      <c r="AE211" s="6731"/>
      <c r="AF211" s="6731"/>
      <c r="AG211" s="6731"/>
      <c r="AH211" s="6731"/>
      <c r="AI211" s="6731"/>
    </row>
    <row r="212" spans="1:35">
      <c r="A212" s="6769"/>
      <c r="B212" s="6765"/>
      <c r="C212" s="6765"/>
      <c r="D212" s="6765"/>
      <c r="E212" s="6765"/>
      <c r="F212" s="6765"/>
      <c r="G212" s="6765"/>
      <c r="H212" s="6765"/>
      <c r="I212" s="6770"/>
      <c r="J212" s="6765"/>
      <c r="K212" s="6765"/>
      <c r="L212" s="6765"/>
      <c r="M212" s="6765"/>
      <c r="N212" s="6765"/>
      <c r="O212" s="6765"/>
      <c r="P212" s="6819"/>
      <c r="Q212" s="6819"/>
      <c r="R212" s="6762"/>
      <c r="S212" s="5012"/>
      <c r="T212" s="6731"/>
      <c r="U212" s="6731"/>
      <c r="V212" s="6731"/>
      <c r="W212" s="6731"/>
      <c r="X212" s="6731"/>
      <c r="Y212" s="6731"/>
      <c r="Z212" s="6731"/>
      <c r="AA212" s="6731"/>
      <c r="AB212" s="6731"/>
      <c r="AC212" s="6731"/>
      <c r="AD212" s="6731"/>
      <c r="AE212" s="6731"/>
      <c r="AF212" s="6731"/>
      <c r="AG212" s="6731"/>
      <c r="AH212" s="6731"/>
      <c r="AI212" s="6731"/>
    </row>
    <row r="213" spans="1:35">
      <c r="A213" s="6763"/>
      <c r="B213" s="6764"/>
      <c r="C213" s="6765"/>
      <c r="D213" s="6765"/>
      <c r="E213" s="6766"/>
      <c r="F213" s="6765"/>
      <c r="G213" s="6765"/>
      <c r="H213" s="6765"/>
      <c r="I213" s="6767"/>
      <c r="J213" s="6765"/>
      <c r="K213" s="6765"/>
      <c r="L213" s="6768"/>
      <c r="M213" s="6765"/>
      <c r="N213" s="6768"/>
      <c r="O213" s="6768"/>
      <c r="P213" s="6884"/>
      <c r="Q213" s="6884"/>
      <c r="R213" s="6762"/>
      <c r="S213" s="5012"/>
      <c r="T213" s="6731"/>
      <c r="U213" s="6731"/>
      <c r="V213" s="6731"/>
      <c r="W213" s="6731"/>
      <c r="X213" s="6731"/>
      <c r="Y213" s="6731"/>
      <c r="Z213" s="6731"/>
      <c r="AA213" s="6731"/>
      <c r="AB213" s="6731"/>
      <c r="AC213" s="6731"/>
      <c r="AD213" s="6731"/>
      <c r="AE213" s="6731"/>
      <c r="AF213" s="6731"/>
      <c r="AG213" s="6731"/>
      <c r="AH213" s="6731"/>
      <c r="AI213" s="6731"/>
    </row>
    <row r="214" spans="1:35">
      <c r="A214" s="6769"/>
      <c r="B214" s="6765"/>
      <c r="C214" s="6765"/>
      <c r="D214" s="6765"/>
      <c r="E214" s="6765"/>
      <c r="F214" s="6765"/>
      <c r="G214" s="6765"/>
      <c r="H214" s="6765"/>
      <c r="I214" s="6770"/>
      <c r="J214" s="6765"/>
      <c r="K214" s="6765"/>
      <c r="L214" s="6765"/>
      <c r="M214" s="6765"/>
      <c r="N214" s="6765"/>
      <c r="O214" s="6765"/>
      <c r="P214" s="6819"/>
      <c r="Q214" s="6819"/>
      <c r="R214" s="6762"/>
      <c r="S214" s="5012"/>
      <c r="T214" s="6731"/>
      <c r="U214" s="6731"/>
      <c r="V214" s="6731"/>
      <c r="W214" s="6731"/>
      <c r="X214" s="6731"/>
      <c r="Y214" s="6731"/>
      <c r="Z214" s="6731"/>
      <c r="AA214" s="6731"/>
      <c r="AB214" s="6731"/>
      <c r="AC214" s="6731"/>
      <c r="AD214" s="6731"/>
      <c r="AE214" s="6731"/>
      <c r="AF214" s="6731"/>
      <c r="AG214" s="6731"/>
      <c r="AH214" s="6731"/>
      <c r="AI214" s="6731"/>
    </row>
    <row r="215" spans="1:35">
      <c r="A215" s="6769"/>
      <c r="B215" s="6765"/>
      <c r="C215" s="6765"/>
      <c r="D215" s="6765"/>
      <c r="E215" s="6765"/>
      <c r="F215" s="6765"/>
      <c r="G215" s="6765"/>
      <c r="H215" s="6765"/>
      <c r="I215" s="6770"/>
      <c r="J215" s="6765"/>
      <c r="K215" s="6765"/>
      <c r="L215" s="6765"/>
      <c r="M215" s="6765"/>
      <c r="N215" s="6765"/>
      <c r="O215" s="6765"/>
      <c r="P215" s="6819"/>
      <c r="Q215" s="6819"/>
      <c r="R215" s="6762"/>
      <c r="S215" s="5012"/>
      <c r="T215" s="6731"/>
      <c r="U215" s="6731"/>
      <c r="V215" s="6731"/>
      <c r="W215" s="6731"/>
      <c r="X215" s="6731"/>
      <c r="Y215" s="6731"/>
      <c r="Z215" s="6731"/>
      <c r="AA215" s="6731"/>
      <c r="AB215" s="6731"/>
      <c r="AC215" s="6731"/>
      <c r="AD215" s="6731"/>
      <c r="AE215" s="6731"/>
      <c r="AF215" s="6731"/>
      <c r="AG215" s="6731"/>
      <c r="AH215" s="6731"/>
      <c r="AI215" s="6731"/>
    </row>
    <row r="216" spans="1:35">
      <c r="A216" s="6769"/>
      <c r="B216" s="6765"/>
      <c r="C216" s="6765"/>
      <c r="D216" s="6765"/>
      <c r="E216" s="6765"/>
      <c r="F216" s="6765"/>
      <c r="G216" s="6765"/>
      <c r="H216" s="6765"/>
      <c r="I216" s="6770"/>
      <c r="J216" s="6765"/>
      <c r="K216" s="6765"/>
      <c r="L216" s="6765"/>
      <c r="M216" s="6765"/>
      <c r="N216" s="6765"/>
      <c r="O216" s="6765"/>
      <c r="P216" s="6819"/>
      <c r="Q216" s="6819"/>
      <c r="R216" s="6762"/>
      <c r="S216" s="5012"/>
      <c r="T216" s="6731"/>
      <c r="U216" s="6731"/>
      <c r="V216" s="6731"/>
      <c r="W216" s="6731"/>
      <c r="X216" s="6731"/>
      <c r="Y216" s="6731"/>
      <c r="Z216" s="6731"/>
      <c r="AA216" s="6731"/>
      <c r="AB216" s="6731"/>
      <c r="AC216" s="6731"/>
      <c r="AD216" s="6731"/>
      <c r="AE216" s="6731"/>
      <c r="AF216" s="6731"/>
      <c r="AG216" s="6731"/>
      <c r="AH216" s="6731"/>
      <c r="AI216" s="6731"/>
    </row>
    <row r="217" spans="1:35">
      <c r="A217" s="6769"/>
      <c r="B217" s="6765"/>
      <c r="C217" s="6765"/>
      <c r="D217" s="6765"/>
      <c r="E217" s="6765"/>
      <c r="F217" s="6765"/>
      <c r="G217" s="6765"/>
      <c r="H217" s="6765"/>
      <c r="I217" s="6770"/>
      <c r="J217" s="6765"/>
      <c r="K217" s="6765"/>
      <c r="L217" s="6765"/>
      <c r="M217" s="6765"/>
      <c r="N217" s="6765"/>
      <c r="O217" s="6765"/>
      <c r="P217" s="6819"/>
      <c r="Q217" s="6819"/>
      <c r="R217" s="6762"/>
      <c r="S217" s="5012"/>
      <c r="T217" s="6731"/>
      <c r="U217" s="6731"/>
      <c r="V217" s="6731"/>
      <c r="W217" s="6731"/>
      <c r="X217" s="6731"/>
      <c r="Y217" s="6731"/>
      <c r="Z217" s="6731"/>
      <c r="AA217" s="6731"/>
      <c r="AB217" s="6731"/>
      <c r="AC217" s="6731"/>
      <c r="AD217" s="6731"/>
      <c r="AE217" s="6731"/>
      <c r="AF217" s="6731"/>
      <c r="AG217" s="6731"/>
      <c r="AH217" s="6731"/>
      <c r="AI217" s="6731"/>
    </row>
    <row r="218" spans="1:35">
      <c r="A218" s="6769"/>
      <c r="B218" s="6765"/>
      <c r="C218" s="6765"/>
      <c r="D218" s="6765"/>
      <c r="E218" s="6765"/>
      <c r="F218" s="6765"/>
      <c r="G218" s="6765"/>
      <c r="H218" s="6765"/>
      <c r="I218" s="6770"/>
      <c r="J218" s="6765"/>
      <c r="K218" s="6765"/>
      <c r="L218" s="6765"/>
      <c r="M218" s="6765"/>
      <c r="N218" s="6765"/>
      <c r="O218" s="6765"/>
      <c r="P218" s="6819"/>
      <c r="Q218" s="6819"/>
      <c r="R218" s="6762"/>
      <c r="S218" s="5012"/>
      <c r="T218" s="6731"/>
      <c r="U218" s="6731"/>
      <c r="V218" s="6731"/>
      <c r="W218" s="6731"/>
      <c r="X218" s="6731"/>
      <c r="Y218" s="6731"/>
      <c r="Z218" s="6731"/>
      <c r="AA218" s="6731"/>
      <c r="AB218" s="6731"/>
      <c r="AC218" s="6731"/>
      <c r="AD218" s="6731"/>
      <c r="AE218" s="6731"/>
      <c r="AF218" s="6731"/>
      <c r="AG218" s="6731"/>
      <c r="AH218" s="6731"/>
      <c r="AI218" s="6731"/>
    </row>
    <row r="219" spans="1:35">
      <c r="A219" s="6771"/>
      <c r="B219" s="6772"/>
      <c r="C219" s="6772"/>
      <c r="D219" s="6772"/>
      <c r="E219" s="6772"/>
      <c r="F219" s="6772"/>
      <c r="G219" s="6772"/>
      <c r="H219" s="6772"/>
      <c r="I219" s="6773"/>
      <c r="J219" s="6772"/>
      <c r="K219" s="6772"/>
      <c r="L219" s="6772"/>
      <c r="M219" s="6772"/>
      <c r="N219" s="6772"/>
      <c r="O219" s="6772"/>
      <c r="P219" s="6869"/>
      <c r="Q219" s="6869"/>
      <c r="R219" s="6881"/>
      <c r="S219" s="5012"/>
      <c r="T219" s="6731"/>
      <c r="U219" s="6731"/>
      <c r="V219" s="6731"/>
      <c r="W219" s="6731"/>
      <c r="X219" s="6731"/>
      <c r="Y219" s="6731"/>
      <c r="Z219" s="6731"/>
      <c r="AA219" s="6731"/>
      <c r="AB219" s="6731"/>
      <c r="AC219" s="6731"/>
      <c r="AD219" s="6731"/>
      <c r="AE219" s="6731"/>
      <c r="AF219" s="6731"/>
      <c r="AG219" s="6731"/>
      <c r="AH219" s="6731"/>
      <c r="AI219" s="6731"/>
    </row>
    <row r="220" spans="1:35">
      <c r="A220" s="6771"/>
      <c r="B220" s="6772"/>
      <c r="C220" s="6772"/>
      <c r="D220" s="6772"/>
      <c r="E220" s="6772"/>
      <c r="F220" s="6772"/>
      <c r="G220" s="6772"/>
      <c r="H220" s="6772"/>
      <c r="I220" s="6773"/>
      <c r="J220" s="6772"/>
      <c r="K220" s="6772"/>
      <c r="L220" s="6772"/>
      <c r="M220" s="6772"/>
      <c r="N220" s="6772"/>
      <c r="O220" s="6772"/>
      <c r="P220" s="6869"/>
      <c r="Q220" s="6869"/>
      <c r="R220" s="6881"/>
      <c r="S220" s="5012"/>
      <c r="T220" s="6731"/>
      <c r="U220" s="6731"/>
      <c r="V220" s="6731"/>
      <c r="W220" s="6731"/>
      <c r="X220" s="6731"/>
      <c r="Y220" s="6731"/>
      <c r="Z220" s="6731"/>
      <c r="AA220" s="6731"/>
      <c r="AB220" s="6731"/>
      <c r="AC220" s="6731"/>
      <c r="AD220" s="6731"/>
      <c r="AE220" s="6731"/>
      <c r="AF220" s="6731"/>
      <c r="AG220" s="6731"/>
      <c r="AH220" s="6731"/>
      <c r="AI220" s="6731"/>
    </row>
    <row r="221" spans="1:35" ht="15" thickBot="1">
      <c r="A221" s="6774"/>
      <c r="B221" s="6775"/>
      <c r="C221" s="6775"/>
      <c r="D221" s="6775"/>
      <c r="E221" s="6775"/>
      <c r="F221" s="6775"/>
      <c r="G221" s="6775"/>
      <c r="H221" s="6775"/>
      <c r="I221" s="6776"/>
      <c r="J221" s="6775"/>
      <c r="K221" s="6775"/>
      <c r="L221" s="6775"/>
      <c r="M221" s="6775"/>
      <c r="N221" s="6775"/>
      <c r="O221" s="6777">
        <f>SUM(O210:O220)</f>
        <v>0</v>
      </c>
      <c r="P221" s="6885"/>
      <c r="Q221" s="6885"/>
      <c r="R221" s="6882"/>
      <c r="S221" s="5012"/>
      <c r="T221" s="6731"/>
      <c r="U221" s="6731"/>
      <c r="V221" s="6731"/>
      <c r="W221" s="6731"/>
      <c r="X221" s="6731"/>
      <c r="Y221" s="6731"/>
      <c r="Z221" s="6731"/>
      <c r="AA221" s="6731"/>
      <c r="AB221" s="6731"/>
      <c r="AC221" s="6731"/>
      <c r="AD221" s="6731"/>
      <c r="AE221" s="6731"/>
      <c r="AF221" s="6731"/>
      <c r="AG221" s="6731"/>
      <c r="AH221" s="6731"/>
      <c r="AI221" s="6731"/>
    </row>
    <row r="222" spans="1:35">
      <c r="A222" s="6778"/>
      <c r="B222" s="6778"/>
      <c r="C222" s="6778"/>
      <c r="D222" s="6778"/>
      <c r="E222" s="6778"/>
      <c r="F222" s="6778"/>
      <c r="G222" s="6778"/>
      <c r="H222" s="6778"/>
      <c r="I222" s="6796"/>
      <c r="J222" s="6778"/>
      <c r="K222" s="6778"/>
      <c r="L222" s="6778"/>
      <c r="M222" s="6778"/>
      <c r="N222" s="6778"/>
      <c r="O222" s="6797"/>
      <c r="P222" s="6797"/>
      <c r="Q222" s="6797"/>
      <c r="R222" s="6778"/>
      <c r="S222" s="5012"/>
      <c r="T222" s="6731"/>
      <c r="U222" s="6731"/>
      <c r="V222" s="6731"/>
      <c r="W222" s="6731"/>
      <c r="X222" s="6731"/>
      <c r="Y222" s="6731"/>
      <c r="Z222" s="6731"/>
      <c r="AA222" s="6731"/>
      <c r="AB222" s="6731"/>
      <c r="AC222" s="6731"/>
      <c r="AD222" s="6731"/>
      <c r="AE222" s="6731"/>
      <c r="AF222" s="6731"/>
      <c r="AG222" s="6731"/>
      <c r="AH222" s="6731"/>
      <c r="AI222" s="6731"/>
    </row>
    <row r="223" spans="1:35">
      <c r="A223" s="6778"/>
      <c r="B223" s="6778"/>
      <c r="C223" s="6778"/>
      <c r="D223" s="6778"/>
      <c r="E223" s="6778"/>
      <c r="F223" s="6778"/>
      <c r="G223" s="6778"/>
      <c r="H223" s="6778"/>
      <c r="I223" s="6796"/>
      <c r="J223" s="6778"/>
      <c r="K223" s="6778"/>
      <c r="L223" s="6778"/>
      <c r="M223" s="6778"/>
      <c r="N223" s="6778"/>
      <c r="O223" s="6797"/>
      <c r="P223" s="6797"/>
      <c r="Q223" s="6797"/>
      <c r="R223" s="6778"/>
      <c r="S223" s="5012"/>
      <c r="T223" s="6731"/>
      <c r="U223" s="6731"/>
      <c r="V223" s="6731"/>
      <c r="W223" s="6731"/>
      <c r="X223" s="6731"/>
      <c r="Y223" s="6731"/>
      <c r="Z223" s="6731"/>
      <c r="AA223" s="6731"/>
      <c r="AB223" s="6731"/>
      <c r="AC223" s="6731"/>
      <c r="AD223" s="6731"/>
      <c r="AE223" s="6731"/>
      <c r="AF223" s="6731"/>
      <c r="AG223" s="6731"/>
      <c r="AH223" s="6731"/>
      <c r="AI223" s="6731"/>
    </row>
    <row r="224" spans="1:35" ht="16.2" thickBot="1">
      <c r="A224" s="6732" t="s">
        <v>1739</v>
      </c>
      <c r="B224" s="6733"/>
      <c r="C224" s="6734"/>
      <c r="D224" s="6734"/>
      <c r="E224" s="6734"/>
      <c r="F224" s="6734"/>
      <c r="G224" s="6734"/>
      <c r="H224" s="6734"/>
      <c r="I224" s="6734"/>
      <c r="J224" s="6734"/>
      <c r="K224" s="6734"/>
      <c r="L224" s="6734"/>
      <c r="M224" s="6734"/>
      <c r="N224" s="6734"/>
      <c r="O224" s="6734"/>
      <c r="P224" s="6734"/>
      <c r="Q224" s="6734"/>
      <c r="R224" s="6734"/>
      <c r="S224" s="4993"/>
      <c r="T224" s="6731"/>
      <c r="U224" s="6731"/>
      <c r="V224" s="6731"/>
      <c r="W224" s="6731"/>
      <c r="X224" s="6731"/>
      <c r="Y224" s="6731"/>
      <c r="Z224" s="6731"/>
      <c r="AA224" s="6731"/>
      <c r="AB224" s="6731"/>
      <c r="AC224" s="6731"/>
      <c r="AD224" s="6731"/>
      <c r="AE224" s="6731"/>
      <c r="AF224" s="6731"/>
      <c r="AG224" s="6731"/>
      <c r="AH224" s="6731"/>
      <c r="AI224" s="6731"/>
    </row>
    <row r="225" spans="1:35">
      <c r="A225" s="6779"/>
      <c r="B225" s="6779"/>
      <c r="C225" s="6779"/>
      <c r="D225" s="6779" t="s">
        <v>14</v>
      </c>
      <c r="E225" s="6779" t="s">
        <v>12</v>
      </c>
      <c r="F225" s="6779"/>
      <c r="G225" s="6779"/>
      <c r="H225" s="6779" t="s">
        <v>15</v>
      </c>
      <c r="I225" s="6779" t="s">
        <v>12</v>
      </c>
      <c r="J225" s="6779" t="s">
        <v>12</v>
      </c>
      <c r="K225" s="6779"/>
      <c r="L225" s="6779"/>
      <c r="M225" s="6779"/>
      <c r="N225" s="6779"/>
      <c r="O225" s="6779" t="s">
        <v>0</v>
      </c>
      <c r="P225" s="6872"/>
      <c r="Q225" s="6872"/>
      <c r="R225" s="6779"/>
      <c r="S225" s="87"/>
      <c r="T225" s="6731"/>
      <c r="U225" s="6731"/>
      <c r="V225" s="6731"/>
      <c r="W225" s="6731"/>
      <c r="X225" s="6731"/>
      <c r="Y225" s="6731"/>
      <c r="Z225" s="6731"/>
      <c r="AA225" s="6731"/>
      <c r="AB225" s="6731"/>
      <c r="AC225" s="6731"/>
      <c r="AD225" s="6731"/>
      <c r="AE225" s="6731"/>
      <c r="AF225" s="6731"/>
      <c r="AG225" s="6731"/>
      <c r="AH225" s="6731"/>
      <c r="AI225" s="6731"/>
    </row>
    <row r="226" spans="1:35">
      <c r="A226" s="6780" t="s">
        <v>3</v>
      </c>
      <c r="B226" s="6780" t="s">
        <v>4</v>
      </c>
      <c r="C226" s="6780" t="s">
        <v>18</v>
      </c>
      <c r="D226" s="6780" t="s">
        <v>19</v>
      </c>
      <c r="E226" s="6780" t="s">
        <v>19</v>
      </c>
      <c r="F226" s="6780" t="s">
        <v>20</v>
      </c>
      <c r="G226" s="6780" t="s">
        <v>21</v>
      </c>
      <c r="H226" s="6780" t="s">
        <v>22</v>
      </c>
      <c r="I226" s="6780" t="s">
        <v>23</v>
      </c>
      <c r="J226" s="6780" t="s">
        <v>23</v>
      </c>
      <c r="K226" s="6780" t="s">
        <v>1227</v>
      </c>
      <c r="L226" s="6780" t="s">
        <v>20</v>
      </c>
      <c r="M226" s="6780" t="s">
        <v>25</v>
      </c>
      <c r="N226" s="6780" t="s">
        <v>0</v>
      </c>
      <c r="O226" s="6780" t="s">
        <v>1363</v>
      </c>
      <c r="P226" s="6868"/>
      <c r="Q226" s="6868" t="s">
        <v>1526</v>
      </c>
      <c r="R226" s="6780" t="s">
        <v>26</v>
      </c>
      <c r="S226" s="87"/>
      <c r="T226" s="6731"/>
      <c r="U226" s="6731"/>
      <c r="V226" s="6731"/>
      <c r="W226" s="6731"/>
      <c r="X226" s="6731"/>
      <c r="Y226" s="6731"/>
      <c r="Z226" s="6731"/>
      <c r="AA226" s="6731"/>
      <c r="AB226" s="6731"/>
      <c r="AC226" s="6731"/>
      <c r="AD226" s="6731"/>
      <c r="AE226" s="6731"/>
      <c r="AF226" s="6731"/>
      <c r="AG226" s="6731"/>
      <c r="AH226" s="6731"/>
      <c r="AI226" s="6731"/>
    </row>
    <row r="227" spans="1:35" ht="15" thickBot="1">
      <c r="A227" s="6781"/>
      <c r="B227" s="6781"/>
      <c r="C227" s="6781"/>
      <c r="D227" s="6781" t="s">
        <v>3</v>
      </c>
      <c r="E227" s="6781" t="s">
        <v>18</v>
      </c>
      <c r="F227" s="6781"/>
      <c r="G227" s="6781"/>
      <c r="H227" s="6781" t="s">
        <v>21</v>
      </c>
      <c r="I227" s="6781" t="s">
        <v>27</v>
      </c>
      <c r="J227" s="6781" t="s">
        <v>28</v>
      </c>
      <c r="K227" s="6781"/>
      <c r="L227" s="6781"/>
      <c r="M227" s="6781"/>
      <c r="N227" s="6781"/>
      <c r="O227" s="6781" t="s">
        <v>11</v>
      </c>
      <c r="P227" s="6873"/>
      <c r="Q227" s="6873"/>
      <c r="R227" s="6781"/>
      <c r="S227" s="87"/>
      <c r="T227" s="6731"/>
      <c r="U227" s="6731"/>
      <c r="V227" s="6731"/>
      <c r="W227" s="6731"/>
      <c r="X227" s="6731"/>
      <c r="Y227" s="6731"/>
      <c r="Z227" s="6731"/>
      <c r="AA227" s="6731"/>
      <c r="AB227" s="6731"/>
      <c r="AC227" s="6731"/>
      <c r="AD227" s="6731"/>
      <c r="AE227" s="6731"/>
      <c r="AF227" s="6731"/>
      <c r="AG227" s="6731"/>
      <c r="AH227" s="6731"/>
      <c r="AI227" s="6731"/>
    </row>
    <row r="228" spans="1:35">
      <c r="A228" s="6782"/>
      <c r="B228" s="6792"/>
      <c r="C228" s="6792"/>
      <c r="D228" s="6792"/>
      <c r="E228" s="6793"/>
      <c r="F228" s="6792"/>
      <c r="G228" s="6792"/>
      <c r="H228" s="6792"/>
      <c r="I228" s="6794"/>
      <c r="J228" s="6793"/>
      <c r="K228" s="6792"/>
      <c r="L228" s="6792"/>
      <c r="M228" s="6795"/>
      <c r="N228" s="6795"/>
      <c r="O228" s="6795"/>
      <c r="P228" s="6870"/>
      <c r="Q228" s="6870"/>
      <c r="R228" s="6879"/>
      <c r="S228" s="5012"/>
      <c r="T228" s="6731"/>
      <c r="U228" s="6731"/>
      <c r="V228" s="6731"/>
      <c r="W228" s="6731"/>
      <c r="X228" s="6731"/>
      <c r="Y228" s="6731"/>
      <c r="Z228" s="6731"/>
      <c r="AA228" s="6731"/>
      <c r="AB228" s="6731"/>
      <c r="AC228" s="6731"/>
      <c r="AD228" s="6731"/>
      <c r="AE228" s="6731"/>
      <c r="AF228" s="6731"/>
      <c r="AG228" s="6731"/>
      <c r="AH228" s="6731"/>
      <c r="AI228" s="6731"/>
    </row>
    <row r="229" spans="1:35">
      <c r="A229" s="6783"/>
      <c r="B229" s="6791"/>
      <c r="C229" s="6791"/>
      <c r="D229" s="6791"/>
      <c r="E229" s="6798"/>
      <c r="F229" s="6791"/>
      <c r="G229" s="6791"/>
      <c r="H229" s="7553"/>
      <c r="I229" s="7554"/>
      <c r="J229" s="6798"/>
      <c r="K229" s="7555"/>
      <c r="L229" s="6791"/>
      <c r="M229" s="6803"/>
      <c r="N229" s="6800"/>
      <c r="O229" s="6804"/>
      <c r="P229" s="6887"/>
      <c r="Q229" s="6804"/>
      <c r="R229" s="6762"/>
      <c r="S229" s="5012"/>
      <c r="T229" s="6731"/>
      <c r="U229" s="6731"/>
      <c r="V229" s="6731"/>
      <c r="W229" s="6731"/>
      <c r="X229" s="6731"/>
      <c r="Y229" s="6731"/>
      <c r="Z229" s="6731"/>
      <c r="AA229" s="6731"/>
      <c r="AB229" s="6731"/>
      <c r="AC229" s="6731"/>
      <c r="AD229" s="6731"/>
      <c r="AE229" s="6731"/>
      <c r="AF229" s="6731"/>
      <c r="AG229" s="6731"/>
      <c r="AH229" s="6731"/>
      <c r="AI229" s="6731"/>
    </row>
    <row r="230" spans="1:35">
      <c r="A230" s="6769"/>
      <c r="B230" s="6765"/>
      <c r="C230" s="6765"/>
      <c r="D230" s="6765"/>
      <c r="E230" s="6765"/>
      <c r="F230" s="6765"/>
      <c r="G230" s="6765"/>
      <c r="H230" s="6765"/>
      <c r="I230" s="6770"/>
      <c r="J230" s="6765"/>
      <c r="K230" s="6765"/>
      <c r="L230" s="6765"/>
      <c r="M230" s="6765"/>
      <c r="N230" s="6765"/>
      <c r="O230" s="6765"/>
      <c r="P230" s="6819"/>
      <c r="Q230" s="6819"/>
      <c r="R230" s="6762"/>
      <c r="S230" s="5012"/>
      <c r="T230" s="6731"/>
      <c r="U230" s="6731"/>
      <c r="V230" s="6731"/>
      <c r="W230" s="6731"/>
      <c r="X230" s="6731"/>
      <c r="Y230" s="6731"/>
      <c r="Z230" s="6731"/>
      <c r="AA230" s="6731"/>
      <c r="AB230" s="6731"/>
      <c r="AC230" s="6731"/>
      <c r="AD230" s="6731"/>
      <c r="AE230" s="6731"/>
      <c r="AF230" s="6731"/>
      <c r="AG230" s="6731"/>
      <c r="AH230" s="6731"/>
      <c r="AI230" s="6731"/>
    </row>
    <row r="231" spans="1:35">
      <c r="A231" s="6763"/>
      <c r="B231" s="6764"/>
      <c r="C231" s="6765"/>
      <c r="D231" s="6765"/>
      <c r="E231" s="6766"/>
      <c r="F231" s="6765"/>
      <c r="G231" s="6765"/>
      <c r="H231" s="6765"/>
      <c r="I231" s="6767"/>
      <c r="J231" s="6765"/>
      <c r="K231" s="6765"/>
      <c r="L231" s="6768"/>
      <c r="M231" s="6765"/>
      <c r="N231" s="6768"/>
      <c r="O231" s="6768"/>
      <c r="P231" s="6884"/>
      <c r="Q231" s="6884"/>
      <c r="R231" s="6762"/>
      <c r="S231" s="5012"/>
      <c r="T231" s="6731"/>
      <c r="U231" s="6731"/>
      <c r="V231" s="6731"/>
      <c r="W231" s="6731"/>
      <c r="X231" s="6731"/>
      <c r="Y231" s="6731"/>
      <c r="Z231" s="6731"/>
      <c r="AA231" s="6731"/>
      <c r="AB231" s="6731"/>
      <c r="AC231" s="6731"/>
      <c r="AD231" s="6731"/>
      <c r="AE231" s="6731"/>
      <c r="AF231" s="6731"/>
      <c r="AG231" s="6731"/>
      <c r="AH231" s="6731"/>
      <c r="AI231" s="6731"/>
    </row>
    <row r="232" spans="1:35">
      <c r="A232" s="6769"/>
      <c r="B232" s="6765"/>
      <c r="C232" s="6765"/>
      <c r="D232" s="6765"/>
      <c r="E232" s="6765"/>
      <c r="F232" s="6765"/>
      <c r="G232" s="6765"/>
      <c r="H232" s="6765"/>
      <c r="I232" s="6770"/>
      <c r="J232" s="6765"/>
      <c r="K232" s="6765"/>
      <c r="L232" s="6765"/>
      <c r="M232" s="6765"/>
      <c r="N232" s="6765"/>
      <c r="O232" s="6765"/>
      <c r="P232" s="6819"/>
      <c r="Q232" s="6819"/>
      <c r="R232" s="6762"/>
      <c r="S232" s="5012"/>
      <c r="T232" s="6731"/>
      <c r="U232" s="6731"/>
      <c r="V232" s="6731"/>
      <c r="W232" s="6731"/>
      <c r="X232" s="6731"/>
      <c r="Y232" s="6731"/>
      <c r="Z232" s="6731"/>
      <c r="AA232" s="6731"/>
      <c r="AB232" s="6731"/>
      <c r="AC232" s="6731"/>
      <c r="AD232" s="6731"/>
      <c r="AE232" s="6731"/>
      <c r="AF232" s="6731"/>
      <c r="AG232" s="6731"/>
      <c r="AH232" s="6731"/>
      <c r="AI232" s="6731"/>
    </row>
    <row r="233" spans="1:35">
      <c r="A233" s="6769"/>
      <c r="B233" s="6765"/>
      <c r="C233" s="6765"/>
      <c r="D233" s="6765"/>
      <c r="E233" s="6765"/>
      <c r="F233" s="6765"/>
      <c r="G233" s="6765"/>
      <c r="H233" s="6765"/>
      <c r="I233" s="6770"/>
      <c r="J233" s="6765"/>
      <c r="K233" s="6765"/>
      <c r="L233" s="6765"/>
      <c r="M233" s="6765"/>
      <c r="N233" s="6765"/>
      <c r="O233" s="6765"/>
      <c r="P233" s="6819"/>
      <c r="Q233" s="6819"/>
      <c r="R233" s="6762"/>
      <c r="S233" s="5012"/>
      <c r="T233" s="6731"/>
      <c r="U233" s="6731"/>
      <c r="V233" s="6731"/>
      <c r="W233" s="6731"/>
      <c r="X233" s="6731"/>
      <c r="Y233" s="6731"/>
      <c r="Z233" s="6731"/>
      <c r="AA233" s="6731"/>
      <c r="AB233" s="6731"/>
      <c r="AC233" s="6731"/>
      <c r="AD233" s="6731"/>
      <c r="AE233" s="6731"/>
      <c r="AF233" s="6731"/>
      <c r="AG233" s="6731"/>
      <c r="AH233" s="6731"/>
      <c r="AI233" s="6731"/>
    </row>
    <row r="234" spans="1:35">
      <c r="A234" s="6769"/>
      <c r="B234" s="6765"/>
      <c r="C234" s="6765"/>
      <c r="D234" s="6765"/>
      <c r="E234" s="6765"/>
      <c r="F234" s="6765"/>
      <c r="G234" s="6765"/>
      <c r="H234" s="6765"/>
      <c r="I234" s="6770"/>
      <c r="J234" s="6765"/>
      <c r="K234" s="6765"/>
      <c r="L234" s="6765"/>
      <c r="M234" s="6765"/>
      <c r="N234" s="6765"/>
      <c r="O234" s="6765"/>
      <c r="P234" s="6819"/>
      <c r="Q234" s="6819"/>
      <c r="R234" s="6762"/>
      <c r="S234" s="5012"/>
      <c r="T234" s="6731"/>
      <c r="U234" s="6731"/>
      <c r="V234" s="6731"/>
      <c r="W234" s="6731"/>
      <c r="X234" s="6731"/>
      <c r="Y234" s="6731"/>
      <c r="Z234" s="6731"/>
      <c r="AA234" s="6731"/>
      <c r="AB234" s="6731"/>
      <c r="AC234" s="6731"/>
      <c r="AD234" s="6731"/>
      <c r="AE234" s="6731"/>
      <c r="AF234" s="6731"/>
      <c r="AG234" s="6731"/>
      <c r="AH234" s="6731"/>
      <c r="AI234" s="6731"/>
    </row>
    <row r="235" spans="1:35">
      <c r="A235" s="6769"/>
      <c r="B235" s="6765"/>
      <c r="C235" s="6765"/>
      <c r="D235" s="6765"/>
      <c r="E235" s="6765"/>
      <c r="F235" s="6765"/>
      <c r="G235" s="6765"/>
      <c r="H235" s="6765"/>
      <c r="I235" s="6770"/>
      <c r="J235" s="6765"/>
      <c r="K235" s="6765"/>
      <c r="L235" s="6765"/>
      <c r="M235" s="6765"/>
      <c r="N235" s="6765"/>
      <c r="O235" s="6765"/>
      <c r="P235" s="6819"/>
      <c r="Q235" s="6819"/>
      <c r="R235" s="6762"/>
      <c r="S235" s="5012"/>
      <c r="T235" s="6731"/>
      <c r="U235" s="6731"/>
      <c r="V235" s="6731"/>
      <c r="W235" s="6731"/>
      <c r="X235" s="6731"/>
      <c r="Y235" s="6731"/>
      <c r="Z235" s="6731"/>
      <c r="AA235" s="6731"/>
      <c r="AB235" s="6731"/>
      <c r="AC235" s="6731"/>
      <c r="AD235" s="6731"/>
      <c r="AE235" s="6731"/>
      <c r="AF235" s="6731"/>
      <c r="AG235" s="6731"/>
      <c r="AH235" s="6731"/>
      <c r="AI235" s="6731"/>
    </row>
    <row r="236" spans="1:35">
      <c r="A236" s="6769"/>
      <c r="B236" s="6765"/>
      <c r="C236" s="6765"/>
      <c r="D236" s="6765"/>
      <c r="E236" s="6765"/>
      <c r="F236" s="6765"/>
      <c r="G236" s="6765"/>
      <c r="H236" s="6765"/>
      <c r="I236" s="6770"/>
      <c r="J236" s="6765"/>
      <c r="K236" s="6765"/>
      <c r="L236" s="6765"/>
      <c r="M236" s="6765"/>
      <c r="N236" s="6765"/>
      <c r="O236" s="6765"/>
      <c r="P236" s="6819"/>
      <c r="Q236" s="6819"/>
      <c r="R236" s="6762"/>
      <c r="S236" s="5012"/>
      <c r="T236" s="6731"/>
      <c r="U236" s="6731"/>
      <c r="V236" s="6731"/>
      <c r="W236" s="6731"/>
      <c r="X236" s="6731"/>
      <c r="Y236" s="6731"/>
      <c r="Z236" s="6731"/>
      <c r="AA236" s="6731"/>
      <c r="AB236" s="6731"/>
      <c r="AC236" s="6731"/>
      <c r="AD236" s="6731"/>
      <c r="AE236" s="6731"/>
      <c r="AF236" s="6731"/>
      <c r="AG236" s="6731"/>
      <c r="AH236" s="6731"/>
      <c r="AI236" s="6731"/>
    </row>
    <row r="237" spans="1:35">
      <c r="A237" s="6771"/>
      <c r="B237" s="6772"/>
      <c r="C237" s="6772"/>
      <c r="D237" s="6772"/>
      <c r="E237" s="6772"/>
      <c r="F237" s="6772"/>
      <c r="G237" s="6772"/>
      <c r="H237" s="6772"/>
      <c r="I237" s="6773"/>
      <c r="J237" s="6772"/>
      <c r="K237" s="6772"/>
      <c r="L237" s="6772"/>
      <c r="M237" s="6772"/>
      <c r="N237" s="6772"/>
      <c r="O237" s="6772"/>
      <c r="P237" s="6869"/>
      <c r="Q237" s="6869"/>
      <c r="R237" s="6881"/>
      <c r="S237" s="5012"/>
      <c r="T237" s="6731"/>
      <c r="U237" s="6731"/>
      <c r="V237" s="6731"/>
      <c r="W237" s="6731"/>
      <c r="X237" s="6731"/>
      <c r="Y237" s="6731"/>
      <c r="Z237" s="6731"/>
      <c r="AA237" s="6731"/>
      <c r="AB237" s="6731"/>
      <c r="AC237" s="6731"/>
      <c r="AD237" s="6731"/>
      <c r="AE237" s="6731"/>
      <c r="AF237" s="6731"/>
      <c r="AG237" s="6731"/>
      <c r="AH237" s="6731"/>
      <c r="AI237" s="6731"/>
    </row>
    <row r="238" spans="1:35">
      <c r="A238" s="6771"/>
      <c r="B238" s="6772"/>
      <c r="C238" s="6772"/>
      <c r="D238" s="6772"/>
      <c r="E238" s="6772"/>
      <c r="F238" s="6772"/>
      <c r="G238" s="6772"/>
      <c r="H238" s="6772"/>
      <c r="I238" s="6773"/>
      <c r="J238" s="6772"/>
      <c r="K238" s="6772"/>
      <c r="L238" s="6772"/>
      <c r="M238" s="6772"/>
      <c r="N238" s="6772"/>
      <c r="O238" s="6772"/>
      <c r="P238" s="6869"/>
      <c r="Q238" s="6869"/>
      <c r="R238" s="6881"/>
      <c r="S238" s="5012"/>
      <c r="T238" s="6731"/>
      <c r="U238" s="6731"/>
      <c r="V238" s="6731"/>
      <c r="W238" s="6731"/>
      <c r="X238" s="6731"/>
      <c r="Y238" s="6731"/>
      <c r="Z238" s="6731"/>
      <c r="AA238" s="6731"/>
      <c r="AB238" s="6731"/>
      <c r="AC238" s="6731"/>
      <c r="AD238" s="6731"/>
      <c r="AE238" s="6731"/>
      <c r="AF238" s="6731"/>
      <c r="AG238" s="6731"/>
      <c r="AH238" s="6731"/>
      <c r="AI238" s="6731"/>
    </row>
    <row r="239" spans="1:35" ht="15" thickBot="1">
      <c r="A239" s="6774"/>
      <c r="B239" s="6775"/>
      <c r="C239" s="6775"/>
      <c r="D239" s="6775"/>
      <c r="E239" s="6775"/>
      <c r="F239" s="6775"/>
      <c r="G239" s="6775"/>
      <c r="H239" s="6775"/>
      <c r="I239" s="6776"/>
      <c r="J239" s="6775"/>
      <c r="K239" s="6775"/>
      <c r="L239" s="6775"/>
      <c r="M239" s="6775"/>
      <c r="N239" s="6775"/>
      <c r="O239" s="6777">
        <f>SUM(O228:O238)</f>
        <v>0</v>
      </c>
      <c r="P239" s="6885"/>
      <c r="Q239" s="6885"/>
      <c r="R239" s="6882"/>
      <c r="S239" s="5012"/>
      <c r="T239" s="6731"/>
      <c r="U239" s="6731"/>
      <c r="V239" s="6731"/>
      <c r="W239" s="6731"/>
      <c r="X239" s="6731"/>
      <c r="Y239" s="6731"/>
      <c r="Z239" s="6731"/>
      <c r="AA239" s="6731"/>
      <c r="AB239" s="6731"/>
      <c r="AC239" s="6731"/>
      <c r="AD239" s="6731"/>
      <c r="AE239" s="6731"/>
      <c r="AF239" s="6731"/>
      <c r="AG239" s="6731"/>
      <c r="AH239" s="6731"/>
      <c r="AI239" s="6731"/>
    </row>
    <row r="240" spans="1:35">
      <c r="T240" s="6731"/>
      <c r="U240" s="6731"/>
      <c r="V240" s="6731"/>
      <c r="W240" s="6731"/>
      <c r="X240" s="6731"/>
      <c r="Y240" s="6731"/>
      <c r="Z240" s="6731"/>
      <c r="AA240" s="6731"/>
      <c r="AB240" s="6731"/>
      <c r="AC240" s="6731"/>
      <c r="AD240" s="6731"/>
      <c r="AE240" s="6731"/>
      <c r="AF240" s="6731"/>
      <c r="AG240" s="6731"/>
      <c r="AH240" s="6731"/>
      <c r="AI240" s="6731"/>
    </row>
    <row r="241" spans="20:35">
      <c r="T241" s="6731"/>
      <c r="U241" s="6731"/>
      <c r="V241" s="6731"/>
      <c r="W241" s="6731"/>
      <c r="X241" s="6731"/>
      <c r="Y241" s="6731"/>
      <c r="Z241" s="6731"/>
      <c r="AA241" s="6731"/>
      <c r="AB241" s="6731"/>
      <c r="AC241" s="6731"/>
      <c r="AD241" s="6731"/>
      <c r="AE241" s="6731"/>
      <c r="AF241" s="6731"/>
      <c r="AG241" s="6731"/>
      <c r="AH241" s="6731"/>
      <c r="AI241" s="6731"/>
    </row>
    <row r="242" spans="20:35">
      <c r="T242" s="6731"/>
      <c r="U242" s="6731"/>
      <c r="V242" s="6731"/>
      <c r="W242" s="6731"/>
      <c r="X242" s="6731"/>
      <c r="Y242" s="6731"/>
      <c r="Z242" s="6731"/>
      <c r="AA242" s="6731"/>
      <c r="AB242" s="6731"/>
      <c r="AC242" s="6731"/>
      <c r="AD242" s="6731"/>
      <c r="AE242" s="6731"/>
      <c r="AF242" s="6731"/>
      <c r="AG242" s="6731"/>
      <c r="AH242" s="6731"/>
      <c r="AI242" s="6731"/>
    </row>
    <row r="243" spans="20:35">
      <c r="T243" s="6731"/>
      <c r="U243" s="6731"/>
      <c r="V243" s="6731"/>
      <c r="W243" s="6731"/>
      <c r="X243" s="6731"/>
      <c r="Y243" s="6731"/>
      <c r="Z243" s="6731"/>
      <c r="AA243" s="6731"/>
      <c r="AB243" s="6731"/>
      <c r="AC243" s="6731"/>
      <c r="AD243" s="6731"/>
      <c r="AE243" s="6731"/>
      <c r="AF243" s="6731"/>
      <c r="AG243" s="6731"/>
      <c r="AH243" s="6731"/>
      <c r="AI243" s="6731"/>
    </row>
    <row r="244" spans="20:35">
      <c r="T244" s="6731"/>
      <c r="U244" s="6731"/>
      <c r="V244" s="6731"/>
      <c r="W244" s="6731"/>
      <c r="X244" s="6731"/>
      <c r="Y244" s="6731"/>
      <c r="Z244" s="6731"/>
      <c r="AA244" s="6731"/>
      <c r="AB244" s="6731"/>
      <c r="AC244" s="6731"/>
      <c r="AD244" s="6731"/>
      <c r="AE244" s="6731"/>
      <c r="AF244" s="6731"/>
      <c r="AG244" s="6731"/>
      <c r="AH244" s="6731"/>
      <c r="AI244" s="6731"/>
    </row>
    <row r="245" spans="20:35">
      <c r="T245" s="6731"/>
      <c r="U245" s="6731"/>
      <c r="V245" s="6731"/>
      <c r="W245" s="6731"/>
      <c r="X245" s="6731"/>
      <c r="Y245" s="6731"/>
      <c r="Z245" s="6731"/>
      <c r="AA245" s="6731"/>
      <c r="AB245" s="6731"/>
      <c r="AC245" s="6731"/>
      <c r="AD245" s="6731"/>
      <c r="AE245" s="6731"/>
      <c r="AF245" s="6731"/>
      <c r="AG245" s="6731"/>
      <c r="AH245" s="6731"/>
      <c r="AI245" s="6731"/>
    </row>
    <row r="246" spans="20:35">
      <c r="T246" s="6731"/>
      <c r="U246" s="6731"/>
      <c r="V246" s="6731"/>
      <c r="W246" s="6731"/>
      <c r="X246" s="6731"/>
      <c r="Y246" s="6731"/>
      <c r="Z246" s="6731"/>
      <c r="AA246" s="6731"/>
      <c r="AB246" s="6731"/>
      <c r="AC246" s="6731"/>
      <c r="AD246" s="6731"/>
      <c r="AE246" s="6731"/>
      <c r="AF246" s="6731"/>
      <c r="AG246" s="6731"/>
      <c r="AH246" s="6731"/>
      <c r="AI246" s="6731"/>
    </row>
    <row r="247" spans="20:35">
      <c r="T247" s="6731"/>
      <c r="U247" s="6731"/>
      <c r="V247" s="6731"/>
      <c r="W247" s="6731"/>
      <c r="X247" s="6731"/>
      <c r="Y247" s="6731"/>
      <c r="Z247" s="6731"/>
      <c r="AA247" s="6731"/>
      <c r="AB247" s="6731"/>
      <c r="AC247" s="6731"/>
      <c r="AD247" s="6731"/>
      <c r="AE247" s="6731"/>
      <c r="AF247" s="6731"/>
      <c r="AG247" s="6731"/>
      <c r="AH247" s="6731"/>
      <c r="AI247" s="6731"/>
    </row>
    <row r="248" spans="20:35">
      <c r="T248" s="6731"/>
      <c r="U248" s="6731"/>
      <c r="V248" s="6731"/>
      <c r="W248" s="6731"/>
      <c r="X248" s="6731"/>
      <c r="Y248" s="6731"/>
      <c r="Z248" s="6731"/>
      <c r="AA248" s="6731"/>
      <c r="AB248" s="6731"/>
      <c r="AC248" s="6731"/>
      <c r="AD248" s="6731"/>
      <c r="AE248" s="6731"/>
      <c r="AF248" s="6731"/>
      <c r="AG248" s="6731"/>
      <c r="AH248" s="6731"/>
      <c r="AI248" s="6731"/>
    </row>
    <row r="249" spans="20:35">
      <c r="T249" s="6731"/>
      <c r="U249" s="6731"/>
      <c r="V249" s="6731"/>
      <c r="W249" s="6731"/>
      <c r="X249" s="6731"/>
      <c r="Y249" s="6731"/>
      <c r="Z249" s="6731"/>
      <c r="AA249" s="6731"/>
      <c r="AB249" s="6731"/>
      <c r="AC249" s="6731"/>
      <c r="AD249" s="6731"/>
      <c r="AE249" s="6731"/>
      <c r="AF249" s="6731"/>
      <c r="AG249" s="6731"/>
      <c r="AH249" s="6731"/>
      <c r="AI249" s="6731"/>
    </row>
    <row r="250" spans="20:35">
      <c r="T250" s="6731"/>
      <c r="U250" s="6731"/>
      <c r="V250" s="6731"/>
      <c r="W250" s="6731"/>
      <c r="X250" s="6731"/>
      <c r="Y250" s="6731"/>
      <c r="Z250" s="6731"/>
      <c r="AA250" s="6731"/>
      <c r="AB250" s="6731"/>
      <c r="AC250" s="6731"/>
      <c r="AD250" s="6731"/>
      <c r="AE250" s="6731"/>
      <c r="AF250" s="6731"/>
      <c r="AG250" s="6731"/>
      <c r="AH250" s="6731"/>
      <c r="AI250" s="6731"/>
    </row>
    <row r="251" spans="20:35">
      <c r="T251" s="6731"/>
      <c r="U251" s="6731"/>
      <c r="V251" s="6731"/>
      <c r="W251" s="6731"/>
      <c r="X251" s="6731"/>
      <c r="Y251" s="6731"/>
      <c r="Z251" s="6731"/>
      <c r="AA251" s="6731"/>
      <c r="AB251" s="6731"/>
      <c r="AC251" s="6731"/>
      <c r="AD251" s="6731"/>
      <c r="AE251" s="6731"/>
      <c r="AF251" s="6731"/>
      <c r="AG251" s="6731"/>
      <c r="AH251" s="6731"/>
      <c r="AI251" s="6731"/>
    </row>
    <row r="252" spans="20:35">
      <c r="T252" s="6731"/>
      <c r="U252" s="6731"/>
      <c r="V252" s="6731"/>
      <c r="W252" s="6731"/>
      <c r="X252" s="6731"/>
      <c r="Y252" s="6731"/>
      <c r="Z252" s="6731"/>
      <c r="AA252" s="6731"/>
      <c r="AB252" s="6731"/>
      <c r="AC252" s="6731"/>
      <c r="AD252" s="6731"/>
      <c r="AE252" s="6731"/>
      <c r="AF252" s="6731"/>
      <c r="AG252" s="6731"/>
      <c r="AH252" s="6731"/>
      <c r="AI252" s="6731"/>
    </row>
    <row r="253" spans="20:35">
      <c r="T253" s="6731"/>
      <c r="U253" s="6731"/>
      <c r="V253" s="6731"/>
      <c r="W253" s="6731"/>
      <c r="X253" s="6731"/>
      <c r="Y253" s="6731"/>
      <c r="Z253" s="6731"/>
      <c r="AA253" s="6731"/>
      <c r="AB253" s="6731"/>
      <c r="AC253" s="6731"/>
      <c r="AD253" s="6731"/>
      <c r="AE253" s="6731"/>
      <c r="AF253" s="6731"/>
      <c r="AG253" s="6731"/>
      <c r="AH253" s="6731"/>
      <c r="AI253" s="6731"/>
    </row>
    <row r="254" spans="20:35">
      <c r="T254" s="6731"/>
      <c r="U254" s="6731"/>
      <c r="V254" s="6731"/>
      <c r="W254" s="6731"/>
      <c r="X254" s="6731"/>
      <c r="Y254" s="6731"/>
      <c r="Z254" s="6731"/>
      <c r="AA254" s="6731"/>
      <c r="AB254" s="6731"/>
      <c r="AC254" s="6731"/>
      <c r="AD254" s="6731"/>
      <c r="AE254" s="6731"/>
      <c r="AF254" s="6731"/>
      <c r="AG254" s="6731"/>
      <c r="AH254" s="6731"/>
      <c r="AI254" s="6731"/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5D4D-FC00-4DF9-B897-35D0E9486F4F}">
  <dimension ref="A1:AI232"/>
  <sheetViews>
    <sheetView zoomScale="25" zoomScaleNormal="25" workbookViewId="0">
      <selection activeCell="AY762" sqref="AY762:BN762"/>
    </sheetView>
  </sheetViews>
  <sheetFormatPr defaultRowHeight="14.4"/>
  <cols>
    <col min="5" max="5" width="9.88671875" bestFit="1" customWidth="1"/>
    <col min="9" max="9" width="10.6640625" bestFit="1" customWidth="1"/>
    <col min="10" max="10" width="9.88671875" bestFit="1" customWidth="1"/>
  </cols>
  <sheetData>
    <row r="1" spans="1:35">
      <c r="A1" s="6514"/>
      <c r="B1" s="6514"/>
      <c r="C1" s="6514"/>
      <c r="D1" s="6514"/>
      <c r="E1" s="6514"/>
      <c r="F1" s="6514"/>
      <c r="G1" s="6514"/>
      <c r="H1" s="6514"/>
      <c r="I1" s="6514"/>
      <c r="J1" s="6514"/>
      <c r="K1" s="6514"/>
      <c r="L1" s="6514"/>
      <c r="M1" s="6514"/>
      <c r="N1" s="6514"/>
      <c r="O1" s="6514"/>
      <c r="P1" s="6514"/>
      <c r="Q1" s="6514"/>
      <c r="R1" s="6514"/>
      <c r="S1" s="6514"/>
      <c r="T1" s="6514"/>
      <c r="U1" s="6514"/>
      <c r="V1" s="6514"/>
      <c r="W1" s="6514"/>
      <c r="X1" s="6514"/>
      <c r="Y1" s="6514"/>
      <c r="Z1" s="6514"/>
      <c r="AA1" s="6514"/>
      <c r="AB1" s="6514"/>
      <c r="AC1" s="6514"/>
      <c r="AD1" s="6514"/>
      <c r="AE1" s="6514"/>
      <c r="AF1" s="6514"/>
      <c r="AG1" s="6514"/>
      <c r="AH1" s="6514"/>
      <c r="AI1" s="6514"/>
    </row>
    <row r="2" spans="1:35">
      <c r="A2" s="6514"/>
      <c r="B2" s="6514"/>
      <c r="C2" s="6514"/>
      <c r="D2" s="6514"/>
      <c r="E2" s="6514"/>
      <c r="F2" s="6514"/>
      <c r="G2" s="6514"/>
      <c r="H2" s="6514"/>
      <c r="I2" s="6514"/>
      <c r="J2" s="6514"/>
      <c r="K2" s="6514"/>
      <c r="L2" s="6514"/>
      <c r="M2" s="6514"/>
      <c r="N2" s="6514"/>
      <c r="O2" s="6514"/>
      <c r="P2" s="6514"/>
      <c r="Q2" s="6514"/>
      <c r="R2" s="6514"/>
      <c r="S2" s="6514"/>
      <c r="T2" s="6514"/>
      <c r="U2" s="6514"/>
      <c r="V2" s="6514"/>
      <c r="W2" s="6514"/>
      <c r="X2" s="6514"/>
      <c r="Y2" s="6514"/>
      <c r="Z2" s="6514"/>
      <c r="AA2" s="6514"/>
      <c r="AB2" s="6514"/>
      <c r="AC2" s="6514"/>
      <c r="AD2" s="6514"/>
      <c r="AE2" s="6514"/>
      <c r="AF2" s="6514"/>
      <c r="AG2" s="6514"/>
      <c r="AH2" s="6514"/>
      <c r="AI2" s="6514"/>
    </row>
    <row r="3" spans="1:35">
      <c r="A3" s="6514"/>
      <c r="B3" s="6514"/>
      <c r="C3" s="6514"/>
      <c r="D3" s="6514"/>
      <c r="E3" s="6514"/>
      <c r="F3" s="6514"/>
      <c r="G3" s="6514"/>
      <c r="H3" s="6514"/>
      <c r="I3" s="6514"/>
      <c r="J3" s="6514"/>
      <c r="K3" s="6514"/>
      <c r="L3" s="6514"/>
      <c r="M3" s="6514"/>
      <c r="N3" s="6514"/>
      <c r="O3" s="6514"/>
      <c r="P3" s="6514"/>
      <c r="Q3" s="6514"/>
      <c r="R3" s="6514"/>
      <c r="S3" s="6514"/>
      <c r="T3" s="6514"/>
      <c r="U3" s="6514"/>
      <c r="V3" s="6514"/>
      <c r="W3" s="6514"/>
      <c r="X3" s="6514"/>
      <c r="Y3" s="6514"/>
      <c r="Z3" s="6514"/>
      <c r="AA3" s="6514"/>
      <c r="AB3" s="6514"/>
      <c r="AC3" s="6514"/>
      <c r="AD3" s="6514"/>
      <c r="AE3" s="6514"/>
      <c r="AF3" s="6514"/>
      <c r="AG3" s="6514"/>
      <c r="AH3" s="6514"/>
      <c r="AI3" s="6514"/>
    </row>
    <row r="4" spans="1:35">
      <c r="A4" s="6514"/>
      <c r="B4" s="6514"/>
      <c r="C4" s="6514"/>
      <c r="D4" s="6514"/>
      <c r="E4" s="6514"/>
      <c r="F4" s="6514"/>
      <c r="G4" s="6514"/>
      <c r="H4" s="6514"/>
      <c r="I4" s="6514"/>
      <c r="J4" s="6514"/>
      <c r="K4" s="6514"/>
      <c r="L4" s="6514"/>
      <c r="M4" s="6514"/>
      <c r="N4" s="6514"/>
      <c r="O4" s="6514"/>
      <c r="P4" s="6514"/>
      <c r="Q4" s="6514"/>
      <c r="R4" s="6514"/>
      <c r="S4" s="6514"/>
      <c r="T4" s="6514"/>
      <c r="U4" s="6514"/>
      <c r="V4" s="6514"/>
      <c r="W4" s="6514"/>
      <c r="X4" s="6514"/>
      <c r="Y4" s="6514"/>
      <c r="Z4" s="6514"/>
      <c r="AA4" s="6514"/>
      <c r="AB4" s="6514"/>
      <c r="AC4" s="6514"/>
      <c r="AD4" s="6514"/>
      <c r="AE4" s="6514"/>
      <c r="AF4" s="6514"/>
      <c r="AG4" s="6514"/>
      <c r="AH4" s="6514"/>
      <c r="AI4" s="6514"/>
    </row>
    <row r="5" spans="1:35">
      <c r="A5" s="6514"/>
      <c r="B5" s="6514"/>
      <c r="C5" s="6514"/>
      <c r="D5" s="6514"/>
      <c r="E5" s="6514"/>
      <c r="F5" s="6514"/>
      <c r="G5" s="6514"/>
      <c r="H5" s="6514"/>
      <c r="I5" s="6514"/>
      <c r="J5" s="6514"/>
      <c r="K5" s="6514"/>
      <c r="L5" s="6514"/>
      <c r="M5" s="6514"/>
      <c r="N5" s="6514"/>
      <c r="O5" s="6514"/>
      <c r="P5" s="6514"/>
      <c r="Q5" s="6514"/>
      <c r="R5" s="6514"/>
      <c r="S5" s="6514"/>
      <c r="T5" s="6514"/>
      <c r="U5" s="6514"/>
      <c r="V5" s="6514"/>
      <c r="W5" s="6514"/>
      <c r="X5" s="6514"/>
      <c r="Y5" s="6514"/>
      <c r="Z5" s="6514"/>
      <c r="AA5" s="6514"/>
      <c r="AB5" s="6514"/>
      <c r="AC5" s="6514"/>
      <c r="AD5" s="6514"/>
      <c r="AE5" s="6514"/>
      <c r="AF5" s="6514"/>
      <c r="AG5" s="6514"/>
      <c r="AH5" s="6514"/>
      <c r="AI5" s="6514"/>
    </row>
    <row r="6" spans="1:35" ht="16.2" thickBot="1">
      <c r="A6" s="6515" t="s">
        <v>1716</v>
      </c>
      <c r="B6" s="6516"/>
      <c r="C6" s="6517"/>
      <c r="D6" s="6517"/>
      <c r="E6" s="6517"/>
      <c r="F6" s="6517"/>
      <c r="G6" s="6517"/>
      <c r="H6" s="6517"/>
      <c r="I6" s="6517"/>
      <c r="J6" s="6517"/>
      <c r="K6" s="6517"/>
      <c r="L6" s="6517"/>
      <c r="M6" s="6517"/>
      <c r="N6" s="6517"/>
      <c r="O6" s="6517"/>
      <c r="P6" s="6517"/>
      <c r="Q6" s="6517"/>
      <c r="R6" s="6517"/>
      <c r="S6" s="6517"/>
      <c r="T6" s="6518" t="s">
        <v>1462</v>
      </c>
      <c r="U6" s="6517"/>
      <c r="V6" s="6517"/>
      <c r="W6" s="6517"/>
      <c r="X6" s="6517"/>
      <c r="Y6" s="6517"/>
      <c r="Z6" s="6517"/>
      <c r="AA6" s="6517"/>
      <c r="AB6" s="6517"/>
      <c r="AC6" s="6517"/>
      <c r="AD6" s="6517"/>
      <c r="AE6" s="6517"/>
      <c r="AF6" s="6517"/>
      <c r="AG6" s="6517"/>
      <c r="AH6" s="6517"/>
      <c r="AI6" s="6517"/>
    </row>
    <row r="7" spans="1:35">
      <c r="A7" s="6519"/>
      <c r="B7" s="6519"/>
      <c r="C7" s="6519"/>
      <c r="D7" s="6519" t="s">
        <v>14</v>
      </c>
      <c r="E7" s="6519" t="s">
        <v>12</v>
      </c>
      <c r="F7" s="6519"/>
      <c r="G7" s="6519"/>
      <c r="H7" s="6519" t="s">
        <v>15</v>
      </c>
      <c r="I7" s="6519" t="s">
        <v>12</v>
      </c>
      <c r="J7" s="6519" t="s">
        <v>12</v>
      </c>
      <c r="K7" s="6519"/>
      <c r="L7" s="6519"/>
      <c r="M7" s="6519"/>
      <c r="N7" s="6519"/>
      <c r="O7" s="6519" t="s">
        <v>0</v>
      </c>
      <c r="P7" s="6519"/>
      <c r="Q7" s="6519"/>
      <c r="R7" s="6519"/>
      <c r="S7" s="6520"/>
      <c r="T7" s="6519"/>
      <c r="U7" s="6521"/>
      <c r="V7" s="6522" t="s">
        <v>14</v>
      </c>
      <c r="W7" s="6522" t="s">
        <v>12</v>
      </c>
      <c r="X7" s="6522"/>
      <c r="Y7" s="6522"/>
      <c r="Z7" s="6522" t="s">
        <v>15</v>
      </c>
      <c r="AA7" s="6522" t="s">
        <v>12</v>
      </c>
      <c r="AB7" s="6522" t="s">
        <v>12</v>
      </c>
      <c r="AC7" s="6522"/>
      <c r="AD7" s="6522"/>
      <c r="AE7" s="6522"/>
      <c r="AF7" s="6522"/>
      <c r="AG7" s="6522" t="s">
        <v>0</v>
      </c>
      <c r="AH7" s="6673"/>
      <c r="AI7" s="6673"/>
    </row>
    <row r="8" spans="1:35">
      <c r="A8" s="6523" t="s">
        <v>3</v>
      </c>
      <c r="B8" s="6523" t="s">
        <v>4</v>
      </c>
      <c r="C8" s="6523" t="s">
        <v>18</v>
      </c>
      <c r="D8" s="6523" t="s">
        <v>19</v>
      </c>
      <c r="E8" s="6523" t="s">
        <v>19</v>
      </c>
      <c r="F8" s="6523" t="s">
        <v>20</v>
      </c>
      <c r="G8" s="6523" t="s">
        <v>21</v>
      </c>
      <c r="H8" s="6523" t="s">
        <v>22</v>
      </c>
      <c r="I8" s="6523" t="s">
        <v>23</v>
      </c>
      <c r="J8" s="6523" t="s">
        <v>23</v>
      </c>
      <c r="K8" s="6523" t="s">
        <v>1227</v>
      </c>
      <c r="L8" s="6523" t="s">
        <v>20</v>
      </c>
      <c r="M8" s="6523" t="s">
        <v>25</v>
      </c>
      <c r="N8" s="6523" t="s">
        <v>0</v>
      </c>
      <c r="O8" s="6523" t="s">
        <v>1363</v>
      </c>
      <c r="P8" s="6523" t="s">
        <v>1388</v>
      </c>
      <c r="Q8" s="6523" t="s">
        <v>1526</v>
      </c>
      <c r="R8" s="6523" t="s">
        <v>26</v>
      </c>
      <c r="S8" s="6520"/>
      <c r="T8" s="6523" t="s">
        <v>4</v>
      </c>
      <c r="U8" s="6524" t="s">
        <v>18</v>
      </c>
      <c r="V8" s="6525" t="s">
        <v>19</v>
      </c>
      <c r="W8" s="6525" t="s">
        <v>19</v>
      </c>
      <c r="X8" s="6525" t="s">
        <v>20</v>
      </c>
      <c r="Y8" s="6525" t="s">
        <v>21</v>
      </c>
      <c r="Z8" s="6525" t="s">
        <v>22</v>
      </c>
      <c r="AA8" s="6525" t="s">
        <v>23</v>
      </c>
      <c r="AB8" s="6525" t="s">
        <v>23</v>
      </c>
      <c r="AC8" s="6525" t="s">
        <v>24</v>
      </c>
      <c r="AD8" s="6525" t="s">
        <v>20</v>
      </c>
      <c r="AE8" s="6525" t="s">
        <v>25</v>
      </c>
      <c r="AF8" s="6525" t="s">
        <v>0</v>
      </c>
      <c r="AG8" s="6525" t="s">
        <v>1363</v>
      </c>
      <c r="AH8" s="6674" t="s">
        <v>1388</v>
      </c>
      <c r="AI8" s="6674" t="s">
        <v>26</v>
      </c>
    </row>
    <row r="9" spans="1:35" ht="15" thickBot="1">
      <c r="A9" s="6526"/>
      <c r="B9" s="6526"/>
      <c r="C9" s="6526"/>
      <c r="D9" s="6526" t="s">
        <v>3</v>
      </c>
      <c r="E9" s="6526" t="s">
        <v>18</v>
      </c>
      <c r="F9" s="6526"/>
      <c r="G9" s="6526"/>
      <c r="H9" s="6526" t="s">
        <v>21</v>
      </c>
      <c r="I9" s="6526" t="s">
        <v>27</v>
      </c>
      <c r="J9" s="6526" t="s">
        <v>28</v>
      </c>
      <c r="K9" s="6526"/>
      <c r="L9" s="6526"/>
      <c r="M9" s="6526"/>
      <c r="N9" s="6526"/>
      <c r="O9" s="6526" t="s">
        <v>11</v>
      </c>
      <c r="P9" s="6526"/>
      <c r="Q9" s="6526"/>
      <c r="R9" s="6526"/>
      <c r="S9" s="6520"/>
      <c r="T9" s="6526"/>
      <c r="U9" s="6527"/>
      <c r="V9" s="6528" t="s">
        <v>3</v>
      </c>
      <c r="W9" s="6528" t="s">
        <v>18</v>
      </c>
      <c r="X9" s="6528"/>
      <c r="Y9" s="6528"/>
      <c r="Z9" s="6528" t="s">
        <v>21</v>
      </c>
      <c r="AA9" s="6528" t="s">
        <v>27</v>
      </c>
      <c r="AB9" s="6528" t="s">
        <v>28</v>
      </c>
      <c r="AC9" s="6528"/>
      <c r="AD9" s="6528"/>
      <c r="AE9" s="6528"/>
      <c r="AF9" s="6528"/>
      <c r="AG9" s="6528" t="s">
        <v>11</v>
      </c>
      <c r="AH9" s="6675"/>
      <c r="AI9" s="6675"/>
    </row>
    <row r="10" spans="1:35">
      <c r="A10" s="6935" t="s">
        <v>1553</v>
      </c>
      <c r="B10" s="6631" t="s">
        <v>1554</v>
      </c>
      <c r="C10" s="6648">
        <v>14</v>
      </c>
      <c r="D10" s="6648">
        <v>311005</v>
      </c>
      <c r="E10" s="6649">
        <v>45665</v>
      </c>
      <c r="F10" s="6648">
        <v>500</v>
      </c>
      <c r="G10" s="6648" t="s">
        <v>1539</v>
      </c>
      <c r="H10" s="6650">
        <v>12.5</v>
      </c>
      <c r="I10" s="6651">
        <v>45672</v>
      </c>
      <c r="J10" s="6649">
        <v>45671</v>
      </c>
      <c r="K10" s="6648">
        <v>4313</v>
      </c>
      <c r="L10" s="6648">
        <v>496</v>
      </c>
      <c r="M10" s="6652">
        <f>(F10-L10)</f>
        <v>4</v>
      </c>
      <c r="N10" s="6653">
        <f>H10*L10/1</f>
        <v>6200</v>
      </c>
      <c r="O10" s="6654">
        <f>(N10*0.05)</f>
        <v>310</v>
      </c>
      <c r="P10" s="6685">
        <v>5</v>
      </c>
      <c r="Q10" s="6654">
        <f>(N10*0.02)</f>
        <v>124</v>
      </c>
      <c r="R10" s="6530" t="s">
        <v>8</v>
      </c>
      <c r="S10" s="6520"/>
      <c r="T10" s="6647"/>
      <c r="U10" s="6648"/>
      <c r="V10" s="6648"/>
      <c r="W10" s="6649"/>
      <c r="X10" s="6648"/>
      <c r="Y10" s="6648"/>
      <c r="Z10" s="6650"/>
      <c r="AA10" s="6651"/>
      <c r="AB10" s="6649"/>
      <c r="AC10" s="6648"/>
      <c r="AD10" s="6648"/>
      <c r="AE10" s="6652"/>
      <c r="AF10" s="6653"/>
      <c r="AG10" s="6654"/>
      <c r="AH10" s="6685"/>
      <c r="AI10" s="6877"/>
    </row>
    <row r="11" spans="1:35">
      <c r="A11" s="7229"/>
      <c r="B11" s="6648"/>
      <c r="C11" s="6648"/>
      <c r="D11" s="6648"/>
      <c r="E11" s="6649"/>
      <c r="F11" s="6648"/>
      <c r="G11" s="6648"/>
      <c r="H11" s="6650"/>
      <c r="I11" s="6651"/>
      <c r="J11" s="6649"/>
      <c r="K11" s="6648"/>
      <c r="L11" s="6648"/>
      <c r="M11" s="6652"/>
      <c r="N11" s="6653"/>
      <c r="O11" s="6654"/>
      <c r="P11" s="6685"/>
      <c r="Q11" s="6685"/>
      <c r="R11" s="7219"/>
      <c r="S11" s="6520"/>
      <c r="T11" s="6647"/>
      <c r="U11" s="6648"/>
      <c r="V11" s="6648"/>
      <c r="W11" s="6649"/>
      <c r="X11" s="6648"/>
      <c r="Y11" s="6648"/>
      <c r="Z11" s="6650"/>
      <c r="AA11" s="6651"/>
      <c r="AB11" s="6649"/>
      <c r="AC11" s="6648"/>
      <c r="AD11" s="6648"/>
      <c r="AE11" s="6652"/>
      <c r="AF11" s="6653"/>
      <c r="AG11" s="6654"/>
      <c r="AH11" s="6685"/>
      <c r="AI11" s="7149"/>
    </row>
    <row r="12" spans="1:35">
      <c r="A12" s="7229"/>
      <c r="B12" s="6648"/>
      <c r="C12" s="6648"/>
      <c r="D12" s="6648"/>
      <c r="E12" s="6649"/>
      <c r="F12" s="6648"/>
      <c r="G12" s="6648"/>
      <c r="H12" s="6650"/>
      <c r="I12" s="6651"/>
      <c r="J12" s="6649"/>
      <c r="K12" s="6648"/>
      <c r="L12" s="6648"/>
      <c r="M12" s="6652"/>
      <c r="N12" s="6653"/>
      <c r="O12" s="6654"/>
      <c r="P12" s="6685"/>
      <c r="Q12" s="6685"/>
      <c r="R12" s="7219"/>
      <c r="S12" s="6520"/>
      <c r="T12" s="6647"/>
      <c r="U12" s="6648"/>
      <c r="V12" s="6648"/>
      <c r="W12" s="6649"/>
      <c r="X12" s="6648"/>
      <c r="Y12" s="6648"/>
      <c r="Z12" s="6650"/>
      <c r="AA12" s="6651"/>
      <c r="AB12" s="6649"/>
      <c r="AC12" s="6648"/>
      <c r="AD12" s="6648"/>
      <c r="AE12" s="6652"/>
      <c r="AF12" s="6653"/>
      <c r="AG12" s="6654"/>
      <c r="AH12" s="6685"/>
      <c r="AI12" s="7149"/>
    </row>
    <row r="13" spans="1:35">
      <c r="A13" s="7229"/>
      <c r="B13" s="6648"/>
      <c r="C13" s="6648"/>
      <c r="D13" s="6648"/>
      <c r="E13" s="6649"/>
      <c r="F13" s="6648"/>
      <c r="G13" s="6648"/>
      <c r="H13" s="6650"/>
      <c r="I13" s="6651"/>
      <c r="J13" s="6649"/>
      <c r="K13" s="6648"/>
      <c r="L13" s="6648"/>
      <c r="M13" s="6652"/>
      <c r="N13" s="6653"/>
      <c r="O13" s="6654"/>
      <c r="P13" s="6685"/>
      <c r="Q13" s="6685"/>
      <c r="R13" s="7219"/>
      <c r="S13" s="6520"/>
      <c r="T13" s="6647"/>
      <c r="U13" s="6648"/>
      <c r="V13" s="6648"/>
      <c r="W13" s="6649"/>
      <c r="X13" s="6648"/>
      <c r="Y13" s="6648"/>
      <c r="Z13" s="6650"/>
      <c r="AA13" s="6651"/>
      <c r="AB13" s="6649"/>
      <c r="AC13" s="6648"/>
      <c r="AD13" s="6648"/>
      <c r="AE13" s="6652"/>
      <c r="AF13" s="6653"/>
      <c r="AG13" s="6654"/>
      <c r="AH13" s="6685"/>
      <c r="AI13" s="7149"/>
    </row>
    <row r="14" spans="1:35">
      <c r="A14" s="6935"/>
      <c r="B14" s="6631"/>
      <c r="C14" s="6631"/>
      <c r="D14" s="6631"/>
      <c r="E14" s="6632"/>
      <c r="F14" s="6631"/>
      <c r="G14" s="6631"/>
      <c r="H14" s="6633"/>
      <c r="I14" s="6634"/>
      <c r="J14" s="6632"/>
      <c r="K14" s="6631"/>
      <c r="L14" s="6631"/>
      <c r="M14" s="6635"/>
      <c r="N14" s="6636"/>
      <c r="O14" s="6637"/>
      <c r="P14" s="6685"/>
      <c r="Q14" s="6685"/>
      <c r="R14" s="6638"/>
      <c r="S14" s="6514"/>
      <c r="T14" s="6647"/>
      <c r="U14" s="6648"/>
      <c r="V14" s="6648"/>
      <c r="W14" s="6649"/>
      <c r="X14" s="6648"/>
      <c r="Y14" s="6648"/>
      <c r="Z14" s="6650"/>
      <c r="AA14" s="6651"/>
      <c r="AB14" s="6649"/>
      <c r="AC14" s="6648"/>
      <c r="AD14" s="6648"/>
      <c r="AE14" s="6652"/>
      <c r="AF14" s="6653"/>
      <c r="AG14" s="6654"/>
      <c r="AH14" s="6685"/>
      <c r="AI14" s="6676"/>
    </row>
    <row r="15" spans="1:35">
      <c r="A15" s="7229"/>
      <c r="B15" s="6648"/>
      <c r="C15" s="6648"/>
      <c r="D15" s="6648"/>
      <c r="E15" s="6649"/>
      <c r="F15" s="6648"/>
      <c r="G15" s="6648"/>
      <c r="H15" s="6650"/>
      <c r="I15" s="6651"/>
      <c r="J15" s="6649"/>
      <c r="K15" s="6648"/>
      <c r="L15" s="6648"/>
      <c r="M15" s="6652"/>
      <c r="N15" s="6653"/>
      <c r="O15" s="6654"/>
      <c r="P15" s="6685"/>
      <c r="Q15" s="6685"/>
      <c r="R15" s="6638"/>
      <c r="S15" s="6520"/>
      <c r="T15" s="6539"/>
      <c r="U15" s="6540"/>
      <c r="V15" s="6540"/>
      <c r="W15" s="6541"/>
      <c r="X15" s="6540"/>
      <c r="Y15" s="6540"/>
      <c r="Z15" s="6540"/>
      <c r="AA15" s="6542"/>
      <c r="AB15" s="6541"/>
      <c r="AC15" s="6540"/>
      <c r="AD15" s="6540"/>
      <c r="AE15" s="6543"/>
      <c r="AF15" s="6544"/>
      <c r="AG15" s="6545"/>
      <c r="AH15" s="6677"/>
      <c r="AI15" s="6678"/>
    </row>
    <row r="16" spans="1:35">
      <c r="A16" s="7230"/>
      <c r="B16" s="6547"/>
      <c r="C16" s="6536"/>
      <c r="D16" s="6536"/>
      <c r="E16" s="6548"/>
      <c r="F16" s="6536"/>
      <c r="G16" s="6536"/>
      <c r="H16" s="6536"/>
      <c r="I16" s="6549"/>
      <c r="J16" s="6536"/>
      <c r="K16" s="6536"/>
      <c r="L16" s="6550"/>
      <c r="M16" s="6536"/>
      <c r="N16" s="6550"/>
      <c r="O16" s="6550"/>
      <c r="P16" s="6898"/>
      <c r="Q16" s="6898"/>
      <c r="R16" s="6538"/>
      <c r="S16" s="6520"/>
      <c r="T16" s="6551"/>
      <c r="U16" s="6552"/>
      <c r="V16" s="6553"/>
      <c r="W16" s="6554"/>
      <c r="X16" s="6554"/>
      <c r="Y16" s="6554"/>
      <c r="Z16" s="6554"/>
      <c r="AA16" s="6554"/>
      <c r="AB16" s="6554"/>
      <c r="AC16" s="6554"/>
      <c r="AD16" s="6554"/>
      <c r="AE16" s="6554"/>
      <c r="AF16" s="6554"/>
      <c r="AG16" s="6554"/>
      <c r="AH16" s="6678"/>
      <c r="AI16" s="6678"/>
    </row>
    <row r="17" spans="1:35">
      <c r="A17" s="6535"/>
      <c r="B17" s="6536"/>
      <c r="C17" s="6536"/>
      <c r="D17" s="6536"/>
      <c r="E17" s="6536"/>
      <c r="F17" s="6536"/>
      <c r="G17" s="6536"/>
      <c r="H17" s="6536"/>
      <c r="I17" s="6537"/>
      <c r="J17" s="6536"/>
      <c r="K17" s="6536"/>
      <c r="L17" s="6536"/>
      <c r="M17" s="6536"/>
      <c r="N17" s="6536"/>
      <c r="O17" s="6536"/>
      <c r="P17" s="6676"/>
      <c r="Q17" s="6676"/>
      <c r="R17" s="6538"/>
      <c r="S17" s="6520"/>
      <c r="T17" s="6551"/>
      <c r="U17" s="6552"/>
      <c r="V17" s="6553"/>
      <c r="W17" s="6554"/>
      <c r="X17" s="6554"/>
      <c r="Y17" s="6554"/>
      <c r="Z17" s="6554"/>
      <c r="AA17" s="6554"/>
      <c r="AB17" s="6554"/>
      <c r="AC17" s="6554"/>
      <c r="AD17" s="6554"/>
      <c r="AE17" s="6554"/>
      <c r="AF17" s="6554"/>
      <c r="AG17" s="6554"/>
      <c r="AH17" s="6678"/>
      <c r="AI17" s="6678"/>
    </row>
    <row r="18" spans="1:35">
      <c r="A18" s="6535"/>
      <c r="B18" s="6536"/>
      <c r="C18" s="6536"/>
      <c r="D18" s="6536"/>
      <c r="E18" s="6536"/>
      <c r="F18" s="6536"/>
      <c r="G18" s="6536"/>
      <c r="H18" s="6536"/>
      <c r="I18" s="6537"/>
      <c r="J18" s="6536"/>
      <c r="K18" s="6536"/>
      <c r="L18" s="6536"/>
      <c r="M18" s="6536"/>
      <c r="N18" s="6536"/>
      <c r="O18" s="6536"/>
      <c r="P18" s="6676"/>
      <c r="Q18" s="6676"/>
      <c r="R18" s="6538"/>
      <c r="S18" s="6520"/>
      <c r="T18" s="6551"/>
      <c r="U18" s="6552"/>
      <c r="V18" s="6553"/>
      <c r="W18" s="6554"/>
      <c r="X18" s="6554"/>
      <c r="Y18" s="6554"/>
      <c r="Z18" s="6554"/>
      <c r="AA18" s="6554"/>
      <c r="AB18" s="6554"/>
      <c r="AC18" s="6554"/>
      <c r="AD18" s="6554"/>
      <c r="AE18" s="6554"/>
      <c r="AF18" s="6554"/>
      <c r="AG18" s="6554"/>
      <c r="AH18" s="6678"/>
      <c r="AI18" s="6678"/>
    </row>
    <row r="19" spans="1:35">
      <c r="A19" s="6535"/>
      <c r="B19" s="6536"/>
      <c r="C19" s="6536"/>
      <c r="D19" s="6536"/>
      <c r="E19" s="6536"/>
      <c r="F19" s="6536"/>
      <c r="G19" s="6536"/>
      <c r="H19" s="6536"/>
      <c r="I19" s="6537"/>
      <c r="J19" s="6536"/>
      <c r="K19" s="6536"/>
      <c r="L19" s="6536"/>
      <c r="M19" s="6536"/>
      <c r="N19" s="6536"/>
      <c r="O19" s="6536"/>
      <c r="P19" s="6676"/>
      <c r="Q19" s="6676"/>
      <c r="R19" s="6538"/>
      <c r="S19" s="6520"/>
      <c r="T19" s="6535"/>
      <c r="U19" s="6536"/>
      <c r="V19" s="6555"/>
      <c r="W19" s="6556"/>
      <c r="X19" s="6556"/>
      <c r="Y19" s="6556"/>
      <c r="Z19" s="6556"/>
      <c r="AA19" s="6556"/>
      <c r="AB19" s="6556"/>
      <c r="AC19" s="6556"/>
      <c r="AD19" s="6556"/>
      <c r="AE19" s="6556"/>
      <c r="AF19" s="6556"/>
      <c r="AG19" s="6556"/>
      <c r="AH19" s="6679"/>
      <c r="AI19" s="6679"/>
    </row>
    <row r="20" spans="1:35">
      <c r="A20" s="6535"/>
      <c r="B20" s="6536"/>
      <c r="C20" s="6536"/>
      <c r="D20" s="6536"/>
      <c r="E20" s="6536"/>
      <c r="F20" s="6536"/>
      <c r="G20" s="6536"/>
      <c r="H20" s="6536"/>
      <c r="I20" s="6537"/>
      <c r="J20" s="6536"/>
      <c r="K20" s="6536"/>
      <c r="L20" s="6536"/>
      <c r="M20" s="6536"/>
      <c r="N20" s="6536"/>
      <c r="O20" s="6536"/>
      <c r="P20" s="6676"/>
      <c r="Q20" s="6676"/>
      <c r="R20" s="6538"/>
      <c r="S20" s="6520"/>
      <c r="T20" s="6535"/>
      <c r="U20" s="6536"/>
      <c r="V20" s="6555"/>
      <c r="W20" s="6556"/>
      <c r="X20" s="6556"/>
      <c r="Y20" s="6556"/>
      <c r="Z20" s="6556"/>
      <c r="AA20" s="6556"/>
      <c r="AB20" s="6556"/>
      <c r="AC20" s="6556"/>
      <c r="AD20" s="6556"/>
      <c r="AE20" s="6556"/>
      <c r="AF20" s="6556"/>
      <c r="AG20" s="6556"/>
      <c r="AH20" s="6679"/>
      <c r="AI20" s="6679"/>
    </row>
    <row r="21" spans="1:35">
      <c r="A21" s="6535"/>
      <c r="B21" s="6536"/>
      <c r="C21" s="6536"/>
      <c r="D21" s="6536"/>
      <c r="E21" s="6536"/>
      <c r="F21" s="6536"/>
      <c r="G21" s="6536"/>
      <c r="H21" s="6536"/>
      <c r="I21" s="6537"/>
      <c r="J21" s="6536"/>
      <c r="K21" s="6536"/>
      <c r="L21" s="6536"/>
      <c r="M21" s="6536"/>
      <c r="N21" s="6536"/>
      <c r="O21" s="6536"/>
      <c r="P21" s="6676"/>
      <c r="Q21" s="6676"/>
      <c r="R21" s="6538"/>
      <c r="S21" s="6520"/>
      <c r="T21" s="6535"/>
      <c r="U21" s="6536"/>
      <c r="V21" s="6555"/>
      <c r="W21" s="6556"/>
      <c r="X21" s="6556"/>
      <c r="Y21" s="6556"/>
      <c r="Z21" s="6556"/>
      <c r="AA21" s="6556"/>
      <c r="AB21" s="6556"/>
      <c r="AC21" s="6556"/>
      <c r="AD21" s="6556"/>
      <c r="AE21" s="6556"/>
      <c r="AF21" s="6556"/>
      <c r="AG21" s="6556"/>
      <c r="AH21" s="6679"/>
      <c r="AI21" s="6679"/>
    </row>
    <row r="22" spans="1:35">
      <c r="A22" s="6535"/>
      <c r="B22" s="6536"/>
      <c r="C22" s="6536"/>
      <c r="D22" s="6536"/>
      <c r="E22" s="6536"/>
      <c r="F22" s="6536"/>
      <c r="G22" s="6536"/>
      <c r="H22" s="6536"/>
      <c r="I22" s="6537"/>
      <c r="J22" s="6536"/>
      <c r="K22" s="6536"/>
      <c r="L22" s="6536"/>
      <c r="M22" s="6536"/>
      <c r="N22" s="6536"/>
      <c r="O22" s="6536"/>
      <c r="P22" s="6676"/>
      <c r="Q22" s="6676"/>
      <c r="R22" s="6538"/>
      <c r="S22" s="6520"/>
      <c r="T22" s="6535"/>
      <c r="U22" s="6536"/>
      <c r="V22" s="6555"/>
      <c r="W22" s="6556"/>
      <c r="X22" s="6556"/>
      <c r="Y22" s="6556"/>
      <c r="Z22" s="6556"/>
      <c r="AA22" s="6556"/>
      <c r="AB22" s="6556"/>
      <c r="AC22" s="6556"/>
      <c r="AD22" s="6556"/>
      <c r="AE22" s="6556"/>
      <c r="AF22" s="6556"/>
      <c r="AG22" s="6556"/>
      <c r="AH22" s="6679"/>
      <c r="AI22" s="6679"/>
    </row>
    <row r="23" spans="1:35">
      <c r="A23" s="6535"/>
      <c r="B23" s="6536"/>
      <c r="C23" s="6536"/>
      <c r="D23" s="6536"/>
      <c r="E23" s="6536"/>
      <c r="F23" s="6536"/>
      <c r="G23" s="6536"/>
      <c r="H23" s="6536"/>
      <c r="I23" s="6537"/>
      <c r="J23" s="6536"/>
      <c r="K23" s="6536"/>
      <c r="L23" s="6536"/>
      <c r="M23" s="6536"/>
      <c r="N23" s="6536"/>
      <c r="O23" s="6536"/>
      <c r="P23" s="6676"/>
      <c r="Q23" s="6676"/>
      <c r="R23" s="6538"/>
      <c r="S23" s="6520"/>
      <c r="T23" s="6535"/>
      <c r="U23" s="6536"/>
      <c r="V23" s="6555"/>
      <c r="W23" s="6556"/>
      <c r="X23" s="6556"/>
      <c r="Y23" s="6556"/>
      <c r="Z23" s="6556"/>
      <c r="AA23" s="6556"/>
      <c r="AB23" s="6556"/>
      <c r="AC23" s="6556"/>
      <c r="AD23" s="6556"/>
      <c r="AE23" s="6556"/>
      <c r="AF23" s="6556"/>
      <c r="AG23" s="6556"/>
      <c r="AH23" s="6679"/>
      <c r="AI23" s="6679"/>
    </row>
    <row r="24" spans="1:35" ht="15" thickBot="1">
      <c r="A24" s="6557"/>
      <c r="B24" s="6558"/>
      <c r="C24" s="6558"/>
      <c r="D24" s="6558"/>
      <c r="E24" s="6558"/>
      <c r="F24" s="6558"/>
      <c r="G24" s="6558"/>
      <c r="H24" s="6558"/>
      <c r="I24" s="6559"/>
      <c r="J24" s="6558"/>
      <c r="K24" s="6558"/>
      <c r="L24" s="6558"/>
      <c r="M24" s="6558"/>
      <c r="N24" s="6558"/>
      <c r="O24" s="6558"/>
      <c r="P24" s="6899"/>
      <c r="Q24" s="6899"/>
      <c r="R24" s="6560"/>
      <c r="S24" s="6520"/>
      <c r="T24" s="6561"/>
      <c r="U24" s="6562"/>
      <c r="V24" s="6563"/>
      <c r="W24" s="6564"/>
      <c r="X24" s="6564"/>
      <c r="Y24" s="6564"/>
      <c r="Z24" s="6564"/>
      <c r="AA24" s="6564"/>
      <c r="AB24" s="6564"/>
      <c r="AC24" s="6564"/>
      <c r="AD24" s="6564"/>
      <c r="AE24" s="6564"/>
      <c r="AF24" s="6565">
        <f>SUM(AF10:AF23)</f>
        <v>0</v>
      </c>
      <c r="AG24" s="6565">
        <f>SUM(AG10:AG23)</f>
        <v>0</v>
      </c>
      <c r="AH24" s="6680"/>
      <c r="AI24" s="6878"/>
    </row>
    <row r="25" spans="1:35">
      <c r="A25" s="6557"/>
      <c r="B25" s="6558"/>
      <c r="C25" s="6558"/>
      <c r="D25" s="6558"/>
      <c r="E25" s="6558"/>
      <c r="F25" s="6558"/>
      <c r="G25" s="6558"/>
      <c r="H25" s="6558"/>
      <c r="I25" s="6559"/>
      <c r="J25" s="6558"/>
      <c r="K25" s="6558"/>
      <c r="L25" s="6558"/>
      <c r="M25" s="6558"/>
      <c r="N25" s="6558"/>
      <c r="O25" s="6558"/>
      <c r="P25" s="6899"/>
      <c r="Q25" s="6899"/>
      <c r="R25" s="6560"/>
      <c r="S25" s="6520"/>
      <c r="T25" s="6520"/>
      <c r="U25" s="6520"/>
      <c r="V25" s="6566"/>
      <c r="W25" s="6517"/>
      <c r="X25" s="6517"/>
      <c r="Y25" s="6517"/>
      <c r="Z25" s="6517"/>
      <c r="AA25" s="6517"/>
      <c r="AB25" s="6517"/>
      <c r="AC25" s="6517"/>
      <c r="AD25" s="6517"/>
      <c r="AE25" s="6517"/>
      <c r="AF25" s="6517"/>
      <c r="AG25" s="6517"/>
      <c r="AH25" s="6517"/>
      <c r="AI25" s="6517"/>
    </row>
    <row r="26" spans="1:35" ht="15" thickBot="1">
      <c r="A26" s="6561"/>
      <c r="B26" s="6562"/>
      <c r="C26" s="6562"/>
      <c r="D26" s="6562"/>
      <c r="E26" s="6562"/>
      <c r="F26" s="6562"/>
      <c r="G26" s="6562"/>
      <c r="H26" s="6562"/>
      <c r="I26" s="6567"/>
      <c r="J26" s="6562"/>
      <c r="K26" s="6562"/>
      <c r="L26" s="6562"/>
      <c r="M26" s="6562"/>
      <c r="N26" s="6562"/>
      <c r="O26" s="6655">
        <f>SUM(O10:O25)</f>
        <v>310</v>
      </c>
      <c r="P26" s="6900"/>
      <c r="Q26" s="6900"/>
      <c r="R26" s="6568"/>
      <c r="S26" s="6520"/>
      <c r="T26" s="6520"/>
      <c r="U26" s="6520"/>
      <c r="V26" s="6566"/>
      <c r="W26" s="6517"/>
      <c r="X26" s="6517"/>
      <c r="Y26" s="6517"/>
      <c r="Z26" s="6517"/>
      <c r="AA26" s="6517"/>
      <c r="AB26" s="6517"/>
      <c r="AC26" s="6517"/>
      <c r="AD26" s="6517"/>
      <c r="AE26" s="6517"/>
      <c r="AF26" s="6517"/>
      <c r="AG26" s="6517"/>
      <c r="AH26" s="6517"/>
      <c r="AI26" s="6517"/>
    </row>
    <row r="27" spans="1:35">
      <c r="A27" s="6520"/>
      <c r="B27" s="6520"/>
      <c r="C27" s="6520"/>
      <c r="D27" s="6520"/>
      <c r="E27" s="6520"/>
      <c r="F27" s="6520"/>
      <c r="G27" s="6520"/>
      <c r="H27" s="6520"/>
      <c r="I27" s="6569"/>
      <c r="J27" s="6520"/>
      <c r="K27" s="6520"/>
      <c r="L27" s="6520"/>
      <c r="M27" s="6520"/>
      <c r="N27" s="6520"/>
      <c r="O27" s="6710"/>
      <c r="P27" s="6710"/>
      <c r="Q27" s="6710"/>
      <c r="R27" s="6520"/>
      <c r="S27" s="6520"/>
      <c r="T27" s="6520"/>
      <c r="U27" s="6520"/>
      <c r="V27" s="6566"/>
      <c r="W27" s="6517"/>
      <c r="X27" s="6517"/>
      <c r="Y27" s="6517"/>
      <c r="Z27" s="6517"/>
      <c r="AA27" s="6517"/>
      <c r="AB27" s="6517"/>
      <c r="AC27" s="6517"/>
      <c r="AD27" s="6517"/>
      <c r="AE27" s="6517"/>
      <c r="AF27" s="6517"/>
      <c r="AG27" s="6517"/>
      <c r="AH27" s="6517"/>
      <c r="AI27" s="6517"/>
    </row>
    <row r="28" spans="1:35" ht="16.2" thickBot="1">
      <c r="A28" s="6520"/>
      <c r="B28" s="6520"/>
      <c r="C28" s="6520"/>
      <c r="D28" s="6520"/>
      <c r="E28" s="6520"/>
      <c r="F28" s="6520"/>
      <c r="G28" s="6520"/>
      <c r="H28" s="6520"/>
      <c r="I28" s="6520"/>
      <c r="J28" s="6520"/>
      <c r="K28" s="6520"/>
      <c r="L28" s="6520"/>
      <c r="M28" s="6520"/>
      <c r="N28" s="6520"/>
      <c r="O28" s="6520"/>
      <c r="P28" s="6520"/>
      <c r="Q28" s="6520"/>
      <c r="R28" s="6520"/>
      <c r="S28" s="6520"/>
      <c r="T28" s="6518" t="s">
        <v>1461</v>
      </c>
      <c r="U28" s="6520"/>
      <c r="V28" s="6566"/>
      <c r="W28" s="6517"/>
      <c r="X28" s="6517"/>
      <c r="Y28" s="6517"/>
      <c r="Z28" s="6517"/>
      <c r="AA28" s="6517"/>
      <c r="AB28" s="6517"/>
      <c r="AC28" s="6517"/>
      <c r="AD28" s="6517"/>
      <c r="AE28" s="6517"/>
      <c r="AF28" s="6517"/>
      <c r="AG28" s="6517"/>
      <c r="AH28" s="6517"/>
      <c r="AI28" s="6517"/>
    </row>
    <row r="29" spans="1:35">
      <c r="A29" s="6520"/>
      <c r="B29" s="6520"/>
      <c r="C29" s="6520"/>
      <c r="D29" s="6520"/>
      <c r="E29" s="6520"/>
      <c r="F29" s="6520"/>
      <c r="G29" s="6520"/>
      <c r="H29" s="6520"/>
      <c r="I29" s="6520"/>
      <c r="J29" s="6520"/>
      <c r="K29" s="6520"/>
      <c r="L29" s="6520"/>
      <c r="M29" s="6520"/>
      <c r="N29" s="6520"/>
      <c r="O29" s="6520"/>
      <c r="P29" s="6520"/>
      <c r="Q29" s="6520"/>
      <c r="R29" s="6520"/>
      <c r="S29" s="6520"/>
      <c r="T29" s="6570"/>
      <c r="U29" s="6571"/>
      <c r="V29" s="6572" t="s">
        <v>14</v>
      </c>
      <c r="W29" s="6572" t="s">
        <v>12</v>
      </c>
      <c r="X29" s="6572"/>
      <c r="Y29" s="6572"/>
      <c r="Z29" s="6572" t="s">
        <v>15</v>
      </c>
      <c r="AA29" s="6572" t="s">
        <v>12</v>
      </c>
      <c r="AB29" s="6572" t="s">
        <v>12</v>
      </c>
      <c r="AC29" s="6572"/>
      <c r="AD29" s="6572"/>
      <c r="AE29" s="6572"/>
      <c r="AF29" s="6572"/>
      <c r="AG29" s="6572" t="s">
        <v>0</v>
      </c>
      <c r="AH29" s="6681"/>
      <c r="AI29" s="6970"/>
    </row>
    <row r="30" spans="1:35" ht="16.2" thickBot="1">
      <c r="A30" s="6515" t="s">
        <v>1717</v>
      </c>
      <c r="B30" s="6516"/>
      <c r="C30" s="6517"/>
      <c r="D30" s="6517"/>
      <c r="E30" s="6517"/>
      <c r="F30" s="6517"/>
      <c r="G30" s="6517"/>
      <c r="H30" s="6517"/>
      <c r="I30" s="6517"/>
      <c r="J30" s="6517"/>
      <c r="K30" s="6517"/>
      <c r="L30" s="6517"/>
      <c r="M30" s="6517"/>
      <c r="N30" s="6517"/>
      <c r="O30" s="6517"/>
      <c r="P30" s="6517"/>
      <c r="Q30" s="6517"/>
      <c r="R30" s="6517"/>
      <c r="S30" s="6520"/>
      <c r="T30" s="6573" t="s">
        <v>4</v>
      </c>
      <c r="U30" s="6574" t="s">
        <v>18</v>
      </c>
      <c r="V30" s="6575" t="s">
        <v>19</v>
      </c>
      <c r="W30" s="6575" t="s">
        <v>19</v>
      </c>
      <c r="X30" s="6575" t="s">
        <v>20</v>
      </c>
      <c r="Y30" s="6575" t="s">
        <v>21</v>
      </c>
      <c r="Z30" s="6575" t="s">
        <v>22</v>
      </c>
      <c r="AA30" s="6575" t="s">
        <v>23</v>
      </c>
      <c r="AB30" s="6575" t="s">
        <v>23</v>
      </c>
      <c r="AC30" s="6575" t="s">
        <v>24</v>
      </c>
      <c r="AD30" s="6575" t="s">
        <v>20</v>
      </c>
      <c r="AE30" s="6575" t="s">
        <v>25</v>
      </c>
      <c r="AF30" s="6575" t="s">
        <v>0</v>
      </c>
      <c r="AG30" s="6575" t="s">
        <v>1363</v>
      </c>
      <c r="AH30" s="6682"/>
      <c r="AI30" s="6971" t="s">
        <v>26</v>
      </c>
    </row>
    <row r="31" spans="1:35" ht="15" thickBot="1">
      <c r="A31" s="6570"/>
      <c r="B31" s="6570"/>
      <c r="C31" s="6570"/>
      <c r="D31" s="6570" t="s">
        <v>14</v>
      </c>
      <c r="E31" s="6570" t="s">
        <v>12</v>
      </c>
      <c r="F31" s="6570"/>
      <c r="G31" s="6570"/>
      <c r="H31" s="6570" t="s">
        <v>15</v>
      </c>
      <c r="I31" s="6570" t="s">
        <v>12</v>
      </c>
      <c r="J31" s="6570" t="s">
        <v>12</v>
      </c>
      <c r="K31" s="6570"/>
      <c r="L31" s="6570"/>
      <c r="M31" s="6570"/>
      <c r="N31" s="6570"/>
      <c r="O31" s="6570" t="s">
        <v>0</v>
      </c>
      <c r="P31" s="6570"/>
      <c r="Q31" s="6570"/>
      <c r="R31" s="6570"/>
      <c r="S31" s="6520"/>
      <c r="T31" s="6576"/>
      <c r="U31" s="6577"/>
      <c r="V31" s="6578" t="s">
        <v>3</v>
      </c>
      <c r="W31" s="6578" t="s">
        <v>18</v>
      </c>
      <c r="X31" s="6578"/>
      <c r="Y31" s="6578"/>
      <c r="Z31" s="6578" t="s">
        <v>21</v>
      </c>
      <c r="AA31" s="6578" t="s">
        <v>27</v>
      </c>
      <c r="AB31" s="6578" t="s">
        <v>28</v>
      </c>
      <c r="AC31" s="6578"/>
      <c r="AD31" s="6578"/>
      <c r="AE31" s="6578"/>
      <c r="AF31" s="6578"/>
      <c r="AG31" s="6578" t="s">
        <v>11</v>
      </c>
      <c r="AH31" s="6683"/>
      <c r="AI31" s="6972"/>
    </row>
    <row r="32" spans="1:35">
      <c r="A32" s="6573" t="s">
        <v>3</v>
      </c>
      <c r="B32" s="6573" t="s">
        <v>4</v>
      </c>
      <c r="C32" s="6573" t="s">
        <v>18</v>
      </c>
      <c r="D32" s="6573" t="s">
        <v>19</v>
      </c>
      <c r="E32" s="6573" t="s">
        <v>19</v>
      </c>
      <c r="F32" s="6573" t="s">
        <v>20</v>
      </c>
      <c r="G32" s="6573" t="s">
        <v>21</v>
      </c>
      <c r="H32" s="6573" t="s">
        <v>22</v>
      </c>
      <c r="I32" s="6573" t="s">
        <v>23</v>
      </c>
      <c r="J32" s="6573" t="s">
        <v>23</v>
      </c>
      <c r="K32" s="6573" t="s">
        <v>1227</v>
      </c>
      <c r="L32" s="6573" t="s">
        <v>20</v>
      </c>
      <c r="M32" s="6573" t="s">
        <v>25</v>
      </c>
      <c r="N32" s="6573" t="s">
        <v>0</v>
      </c>
      <c r="O32" s="6573" t="s">
        <v>1363</v>
      </c>
      <c r="P32" s="6573" t="s">
        <v>1388</v>
      </c>
      <c r="Q32" s="6523" t="s">
        <v>1526</v>
      </c>
      <c r="R32" s="6573" t="s">
        <v>26</v>
      </c>
      <c r="S32" s="6520"/>
      <c r="T32" s="6630"/>
      <c r="U32" s="6631"/>
      <c r="V32" s="6631"/>
      <c r="W32" s="6632"/>
      <c r="X32" s="6631"/>
      <c r="Y32" s="6631"/>
      <c r="Z32" s="6633"/>
      <c r="AA32" s="6634"/>
      <c r="AB32" s="6632"/>
      <c r="AC32" s="6631"/>
      <c r="AD32" s="6631"/>
      <c r="AE32" s="6635"/>
      <c r="AF32" s="6636"/>
      <c r="AG32" s="6637"/>
      <c r="AH32" s="6685"/>
      <c r="AI32" s="7084"/>
    </row>
    <row r="33" spans="1:35" ht="15" thickBot="1">
      <c r="A33" s="6576"/>
      <c r="B33" s="6576"/>
      <c r="C33" s="6576"/>
      <c r="D33" s="6576" t="s">
        <v>3</v>
      </c>
      <c r="E33" s="6576" t="s">
        <v>18</v>
      </c>
      <c r="F33" s="6576"/>
      <c r="G33" s="6576"/>
      <c r="H33" s="6576" t="s">
        <v>21</v>
      </c>
      <c r="I33" s="6576" t="s">
        <v>27</v>
      </c>
      <c r="J33" s="6576" t="s">
        <v>28</v>
      </c>
      <c r="K33" s="6576"/>
      <c r="L33" s="6576"/>
      <c r="M33" s="6576"/>
      <c r="N33" s="6576"/>
      <c r="O33" s="6576" t="s">
        <v>11</v>
      </c>
      <c r="P33" s="6576"/>
      <c r="Q33" s="6576"/>
      <c r="R33" s="6576"/>
      <c r="S33" s="6520"/>
      <c r="T33" s="6630"/>
      <c r="U33" s="6631"/>
      <c r="V33" s="6631"/>
      <c r="W33" s="6632"/>
      <c r="X33" s="6631"/>
      <c r="Y33" s="6631"/>
      <c r="Z33" s="6633"/>
      <c r="AA33" s="6634"/>
      <c r="AB33" s="6632"/>
      <c r="AC33" s="6631"/>
      <c r="AD33" s="6631"/>
      <c r="AE33" s="6635"/>
      <c r="AF33" s="6636"/>
      <c r="AG33" s="6637"/>
      <c r="AH33" s="6728"/>
      <c r="AI33" s="7119"/>
    </row>
    <row r="34" spans="1:35">
      <c r="A34" s="6935" t="s">
        <v>1779</v>
      </c>
      <c r="B34" s="6631" t="s">
        <v>1554</v>
      </c>
      <c r="C34" s="6648">
        <v>4</v>
      </c>
      <c r="D34" s="6648">
        <v>987</v>
      </c>
      <c r="E34" s="6649">
        <v>45707</v>
      </c>
      <c r="F34" s="6648">
        <v>500</v>
      </c>
      <c r="G34" s="6648" t="s">
        <v>1539</v>
      </c>
      <c r="H34" s="6650">
        <v>12.5</v>
      </c>
      <c r="I34" s="6651">
        <v>45713</v>
      </c>
      <c r="J34" s="6649">
        <v>45713</v>
      </c>
      <c r="K34" s="6648">
        <v>4509</v>
      </c>
      <c r="L34" s="6648">
        <v>506</v>
      </c>
      <c r="M34" s="6652">
        <f>(F34-L34)</f>
        <v>-6</v>
      </c>
      <c r="N34" s="6653">
        <f>H34*L34/1</f>
        <v>6325</v>
      </c>
      <c r="O34" s="6654">
        <f>(N34*0.05)</f>
        <v>316.25</v>
      </c>
      <c r="P34" s="6685">
        <v>5</v>
      </c>
      <c r="Q34" s="6545">
        <f>(N34*0.02)</f>
        <v>126.5</v>
      </c>
      <c r="R34" s="6638" t="s">
        <v>8</v>
      </c>
      <c r="S34" s="6520"/>
      <c r="T34" s="6630"/>
      <c r="U34" s="6631"/>
      <c r="V34" s="6631"/>
      <c r="W34" s="6632"/>
      <c r="X34" s="6631"/>
      <c r="Y34" s="6631"/>
      <c r="Z34" s="6633"/>
      <c r="AA34" s="6634"/>
      <c r="AB34" s="6632"/>
      <c r="AC34" s="6631"/>
      <c r="AD34" s="6631"/>
      <c r="AE34" s="6635"/>
      <c r="AF34" s="6636"/>
      <c r="AG34" s="6637"/>
      <c r="AH34" s="6728"/>
      <c r="AI34" s="7120"/>
    </row>
    <row r="35" spans="1:35">
      <c r="A35" s="6935"/>
      <c r="B35" s="6631"/>
      <c r="C35" s="6648"/>
      <c r="D35" s="6648"/>
      <c r="E35" s="6649"/>
      <c r="F35" s="6648"/>
      <c r="G35" s="6648"/>
      <c r="H35" s="6650"/>
      <c r="I35" s="6651"/>
      <c r="J35" s="6649"/>
      <c r="K35" s="6648"/>
      <c r="L35" s="6648"/>
      <c r="M35" s="6652"/>
      <c r="N35" s="6653"/>
      <c r="O35" s="6654"/>
      <c r="P35" s="6685"/>
      <c r="Q35" s="6654"/>
      <c r="R35" s="6538"/>
      <c r="S35" s="6520"/>
      <c r="T35" s="6630"/>
      <c r="U35" s="6631"/>
      <c r="V35" s="6631"/>
      <c r="W35" s="6632"/>
      <c r="X35" s="6631"/>
      <c r="Y35" s="6631"/>
      <c r="Z35" s="6633"/>
      <c r="AA35" s="6634"/>
      <c r="AB35" s="6632"/>
      <c r="AC35" s="6631"/>
      <c r="AD35" s="6631"/>
      <c r="AE35" s="6635"/>
      <c r="AF35" s="6636"/>
      <c r="AG35" s="6637"/>
      <c r="AH35" s="6937"/>
      <c r="AI35" s="7085"/>
    </row>
    <row r="36" spans="1:35">
      <c r="A36" s="6935"/>
      <c r="B36" s="6648"/>
      <c r="C36" s="6648"/>
      <c r="D36" s="6648"/>
      <c r="E36" s="6649"/>
      <c r="F36" s="6648"/>
      <c r="G36" s="6648"/>
      <c r="H36" s="6650"/>
      <c r="I36" s="6651"/>
      <c r="J36" s="6649"/>
      <c r="K36" s="6648"/>
      <c r="L36" s="6648"/>
      <c r="M36" s="6652"/>
      <c r="N36" s="6653"/>
      <c r="O36" s="6654"/>
      <c r="P36" s="6685"/>
      <c r="Q36" s="6654"/>
      <c r="R36" s="6538"/>
      <c r="S36" s="6520"/>
      <c r="T36" s="6631"/>
      <c r="U36" s="6631"/>
      <c r="V36" s="6631"/>
      <c r="W36" s="6632"/>
      <c r="X36" s="6631"/>
      <c r="Y36" s="6631"/>
      <c r="Z36" s="6633"/>
      <c r="AA36" s="6634"/>
      <c r="AB36" s="6632"/>
      <c r="AC36" s="6648"/>
      <c r="AD36" s="6631"/>
      <c r="AE36" s="6635"/>
      <c r="AF36" s="6636"/>
      <c r="AG36" s="6637"/>
      <c r="AH36" s="6937"/>
      <c r="AI36" s="7085"/>
    </row>
    <row r="37" spans="1:35">
      <c r="A37" s="6546"/>
      <c r="B37" s="6547"/>
      <c r="C37" s="6536"/>
      <c r="D37" s="6536"/>
      <c r="E37" s="6548"/>
      <c r="F37" s="6536"/>
      <c r="G37" s="6536"/>
      <c r="H37" s="6536"/>
      <c r="I37" s="6549"/>
      <c r="J37" s="6536"/>
      <c r="K37" s="6536"/>
      <c r="L37" s="6550"/>
      <c r="M37" s="6536"/>
      <c r="N37" s="6550"/>
      <c r="O37" s="6550"/>
      <c r="P37" s="6898"/>
      <c r="Q37" s="6898"/>
      <c r="R37" s="6538"/>
      <c r="S37" s="6520"/>
      <c r="T37" s="6535"/>
      <c r="U37" s="6536"/>
      <c r="V37" s="6555"/>
      <c r="W37" s="6556"/>
      <c r="X37" s="6556"/>
      <c r="Y37" s="6556"/>
      <c r="Z37" s="6556"/>
      <c r="AA37" s="6556"/>
      <c r="AB37" s="6556"/>
      <c r="AC37" s="6556"/>
      <c r="AD37" s="6556"/>
      <c r="AE37" s="6556"/>
      <c r="AF37" s="6556"/>
      <c r="AG37" s="6556"/>
      <c r="AH37" s="6679"/>
      <c r="AI37" s="7085"/>
    </row>
    <row r="38" spans="1:35">
      <c r="A38" s="6535"/>
      <c r="B38" s="6536"/>
      <c r="C38" s="6536"/>
      <c r="D38" s="6536"/>
      <c r="E38" s="6536"/>
      <c r="F38" s="6536"/>
      <c r="G38" s="6536"/>
      <c r="H38" s="6536"/>
      <c r="I38" s="6537"/>
      <c r="J38" s="6536"/>
      <c r="K38" s="6536"/>
      <c r="L38" s="6536"/>
      <c r="M38" s="6536"/>
      <c r="N38" s="6536"/>
      <c r="O38" s="6536"/>
      <c r="P38" s="6676"/>
      <c r="Q38" s="6676"/>
      <c r="R38" s="6538"/>
      <c r="S38" s="6520"/>
      <c r="T38" s="6603"/>
      <c r="U38" s="6554"/>
      <c r="V38" s="6554"/>
      <c r="W38" s="6554"/>
      <c r="X38" s="6554"/>
      <c r="Y38" s="6554"/>
      <c r="Z38" s="6554"/>
      <c r="AA38" s="6554"/>
      <c r="AB38" s="6554"/>
      <c r="AC38" s="6554"/>
      <c r="AD38" s="6554"/>
      <c r="AE38" s="6554"/>
      <c r="AF38" s="6554"/>
      <c r="AG38" s="6554"/>
      <c r="AH38" s="6678"/>
      <c r="AI38" s="7121"/>
    </row>
    <row r="39" spans="1:35">
      <c r="A39" s="6535"/>
      <c r="B39" s="6536"/>
      <c r="C39" s="6536"/>
      <c r="D39" s="6536"/>
      <c r="E39" s="6536"/>
      <c r="F39" s="6536"/>
      <c r="G39" s="6536"/>
      <c r="H39" s="6536"/>
      <c r="I39" s="6537"/>
      <c r="J39" s="6536"/>
      <c r="K39" s="6536"/>
      <c r="L39" s="6536"/>
      <c r="M39" s="6536"/>
      <c r="N39" s="6536"/>
      <c r="O39" s="6536"/>
      <c r="P39" s="6676"/>
      <c r="Q39" s="6676"/>
      <c r="R39" s="6538"/>
      <c r="S39" s="6520"/>
      <c r="T39" s="6603"/>
      <c r="U39" s="6554"/>
      <c r="V39" s="6554"/>
      <c r="W39" s="6554"/>
      <c r="X39" s="6554"/>
      <c r="Y39" s="6554"/>
      <c r="Z39" s="6554"/>
      <c r="AA39" s="6554"/>
      <c r="AB39" s="6554"/>
      <c r="AC39" s="6554"/>
      <c r="AD39" s="6554"/>
      <c r="AE39" s="6554"/>
      <c r="AF39" s="6554"/>
      <c r="AG39" s="6554"/>
      <c r="AH39" s="6678"/>
      <c r="AI39" s="7121"/>
    </row>
    <row r="40" spans="1:35">
      <c r="A40" s="6535"/>
      <c r="B40" s="6536"/>
      <c r="C40" s="6536"/>
      <c r="D40" s="6536"/>
      <c r="E40" s="6536"/>
      <c r="F40" s="6536"/>
      <c r="G40" s="6536"/>
      <c r="H40" s="6536"/>
      <c r="I40" s="6537"/>
      <c r="J40" s="6536"/>
      <c r="K40" s="6536"/>
      <c r="L40" s="6536"/>
      <c r="M40" s="6536"/>
      <c r="N40" s="6536"/>
      <c r="O40" s="6536"/>
      <c r="P40" s="6676"/>
      <c r="Q40" s="6676"/>
      <c r="R40" s="6538"/>
      <c r="S40" s="6520"/>
      <c r="T40" s="6603"/>
      <c r="U40" s="6554"/>
      <c r="V40" s="6554"/>
      <c r="W40" s="6554"/>
      <c r="X40" s="6554"/>
      <c r="Y40" s="6554"/>
      <c r="Z40" s="6554"/>
      <c r="AA40" s="6554"/>
      <c r="AB40" s="6554"/>
      <c r="AC40" s="6554"/>
      <c r="AD40" s="6554"/>
      <c r="AE40" s="6554"/>
      <c r="AF40" s="6554"/>
      <c r="AG40" s="6554"/>
      <c r="AH40" s="6678"/>
      <c r="AI40" s="7121"/>
    </row>
    <row r="41" spans="1:35">
      <c r="A41" s="6535"/>
      <c r="B41" s="6536"/>
      <c r="C41" s="6536"/>
      <c r="D41" s="6536"/>
      <c r="E41" s="6536"/>
      <c r="F41" s="6536"/>
      <c r="G41" s="6536"/>
      <c r="H41" s="6536"/>
      <c r="I41" s="6537"/>
      <c r="J41" s="6536"/>
      <c r="K41" s="6536"/>
      <c r="L41" s="6536"/>
      <c r="M41" s="6536"/>
      <c r="N41" s="6536"/>
      <c r="O41" s="6536"/>
      <c r="P41" s="6676"/>
      <c r="Q41" s="6676"/>
      <c r="R41" s="6538"/>
      <c r="S41" s="6520"/>
      <c r="T41" s="6603"/>
      <c r="U41" s="6554"/>
      <c r="V41" s="6554"/>
      <c r="W41" s="6554"/>
      <c r="X41" s="6554"/>
      <c r="Y41" s="6554"/>
      <c r="Z41" s="6554"/>
      <c r="AA41" s="6554"/>
      <c r="AB41" s="6554"/>
      <c r="AC41" s="6554"/>
      <c r="AD41" s="6554"/>
      <c r="AE41" s="6554"/>
      <c r="AF41" s="6554"/>
      <c r="AG41" s="6554"/>
      <c r="AH41" s="6678"/>
      <c r="AI41" s="7121"/>
    </row>
    <row r="42" spans="1:35">
      <c r="A42" s="6535"/>
      <c r="B42" s="6536"/>
      <c r="C42" s="6536"/>
      <c r="D42" s="6536"/>
      <c r="E42" s="6536"/>
      <c r="F42" s="6536"/>
      <c r="G42" s="6536"/>
      <c r="H42" s="6536"/>
      <c r="I42" s="6537"/>
      <c r="J42" s="6536"/>
      <c r="K42" s="6536"/>
      <c r="L42" s="6536"/>
      <c r="M42" s="6536"/>
      <c r="N42" s="6536"/>
      <c r="O42" s="6536"/>
      <c r="P42" s="6676"/>
      <c r="Q42" s="6676"/>
      <c r="R42" s="6538"/>
      <c r="S42" s="6520"/>
      <c r="T42" s="6603"/>
      <c r="U42" s="6554"/>
      <c r="V42" s="6554"/>
      <c r="W42" s="6554"/>
      <c r="X42" s="6554"/>
      <c r="Y42" s="6554"/>
      <c r="Z42" s="6554"/>
      <c r="AA42" s="6554"/>
      <c r="AB42" s="6554"/>
      <c r="AC42" s="6554"/>
      <c r="AD42" s="6554"/>
      <c r="AE42" s="6554"/>
      <c r="AF42" s="6554"/>
      <c r="AG42" s="6554"/>
      <c r="AH42" s="6678"/>
      <c r="AI42" s="7121"/>
    </row>
    <row r="43" spans="1:35" ht="15" thickBot="1">
      <c r="A43" s="6557"/>
      <c r="B43" s="6558"/>
      <c r="C43" s="6558"/>
      <c r="D43" s="6558"/>
      <c r="E43" s="6558"/>
      <c r="F43" s="6558"/>
      <c r="G43" s="6558"/>
      <c r="H43" s="6558"/>
      <c r="I43" s="6559"/>
      <c r="J43" s="6558"/>
      <c r="K43" s="6558"/>
      <c r="L43" s="6558"/>
      <c r="M43" s="6558"/>
      <c r="N43" s="6558"/>
      <c r="O43" s="6558"/>
      <c r="P43" s="6899"/>
      <c r="Q43" s="6899"/>
      <c r="R43" s="6560"/>
      <c r="S43" s="6520"/>
      <c r="T43" s="6604"/>
      <c r="U43" s="6605"/>
      <c r="V43" s="6605"/>
      <c r="W43" s="6605"/>
      <c r="X43" s="6605"/>
      <c r="Y43" s="6605"/>
      <c r="Z43" s="6605"/>
      <c r="AA43" s="6605"/>
      <c r="AB43" s="6605"/>
      <c r="AC43" s="6605"/>
      <c r="AD43" s="6605"/>
      <c r="AE43" s="6605"/>
      <c r="AF43" s="6605"/>
      <c r="AG43" s="6605"/>
      <c r="AH43" s="6684"/>
      <c r="AI43" s="7122"/>
    </row>
    <row r="44" spans="1:35" ht="15" thickBot="1">
      <c r="A44" s="6561"/>
      <c r="B44" s="6562"/>
      <c r="C44" s="6562"/>
      <c r="D44" s="6562"/>
      <c r="E44" s="6562"/>
      <c r="F44" s="6562"/>
      <c r="G44" s="6562"/>
      <c r="H44" s="6562"/>
      <c r="I44" s="6567"/>
      <c r="J44" s="6562"/>
      <c r="K44" s="6562"/>
      <c r="L44" s="6562"/>
      <c r="M44" s="6562"/>
      <c r="N44" s="6562"/>
      <c r="O44" s="6655">
        <f>SUM(O33:O43)</f>
        <v>316.25</v>
      </c>
      <c r="P44" s="6900"/>
      <c r="Q44" s="6655">
        <f>SUM(Q33:Q43)</f>
        <v>126.5</v>
      </c>
      <c r="R44" s="6568"/>
      <c r="S44" s="6520"/>
      <c r="T44" s="6514"/>
      <c r="U44" s="6514"/>
      <c r="V44" s="6514"/>
      <c r="W44" s="6514"/>
      <c r="X44" s="6514"/>
      <c r="Y44" s="6514"/>
      <c r="Z44" s="6514"/>
      <c r="AA44" s="6514"/>
      <c r="AB44" s="6514"/>
      <c r="AC44" s="6514"/>
      <c r="AD44" s="6514"/>
      <c r="AE44" s="6514"/>
      <c r="AF44" s="6514"/>
      <c r="AG44" s="6514"/>
      <c r="AH44" s="6514"/>
      <c r="AI44" s="6514"/>
    </row>
    <row r="45" spans="1:35">
      <c r="A45" s="6520"/>
      <c r="B45" s="6520"/>
      <c r="C45" s="6520"/>
      <c r="D45" s="6520"/>
      <c r="E45" s="6520"/>
      <c r="F45" s="6520"/>
      <c r="G45" s="6520"/>
      <c r="H45" s="6520"/>
      <c r="I45" s="6520"/>
      <c r="J45" s="6520"/>
      <c r="K45" s="6520"/>
      <c r="L45" s="6520"/>
      <c r="M45" s="6520"/>
      <c r="N45" s="6520"/>
      <c r="O45" s="6520"/>
      <c r="P45" s="6520"/>
      <c r="Q45" s="6520"/>
      <c r="R45" s="6520"/>
      <c r="S45" s="6520"/>
      <c r="T45" s="6514"/>
      <c r="U45" s="6514"/>
      <c r="V45" s="6514"/>
      <c r="W45" s="6514"/>
      <c r="X45" s="6514"/>
      <c r="Y45" s="6514"/>
      <c r="Z45" s="6514"/>
      <c r="AA45" s="6514"/>
      <c r="AB45" s="6514"/>
      <c r="AC45" s="6514"/>
      <c r="AD45" s="6514"/>
      <c r="AE45" s="6514"/>
      <c r="AF45" s="6514"/>
      <c r="AG45" s="6514"/>
      <c r="AH45" s="6514"/>
      <c r="AI45" s="6514"/>
    </row>
    <row r="46" spans="1:35">
      <c r="A46" s="6520"/>
      <c r="B46" s="6520"/>
      <c r="C46" s="6520"/>
      <c r="D46" s="6520"/>
      <c r="E46" s="6520"/>
      <c r="F46" s="6520"/>
      <c r="G46" s="6520"/>
      <c r="H46" s="6520"/>
      <c r="I46" s="6520"/>
      <c r="J46" s="6520"/>
      <c r="K46" s="6520"/>
      <c r="L46" s="6520"/>
      <c r="M46" s="6520"/>
      <c r="N46" s="6520"/>
      <c r="O46" s="6520"/>
      <c r="P46" s="6520"/>
      <c r="Q46" s="6520"/>
      <c r="R46" s="6520"/>
      <c r="S46" s="6520"/>
      <c r="T46" s="6514"/>
      <c r="U46" s="6514"/>
      <c r="V46" s="6514"/>
      <c r="W46" s="6514"/>
      <c r="X46" s="6514"/>
      <c r="Y46" s="6514"/>
      <c r="Z46" s="6514"/>
      <c r="AA46" s="6514"/>
      <c r="AB46" s="6514"/>
      <c r="AC46" s="6514"/>
      <c r="AD46" s="6514"/>
      <c r="AE46" s="6514"/>
      <c r="AF46" s="6514"/>
      <c r="AG46" s="6514"/>
      <c r="AH46" s="6514"/>
      <c r="AI46" s="6514"/>
    </row>
    <row r="47" spans="1:35" ht="16.2" thickBot="1">
      <c r="A47" s="6515" t="s">
        <v>1718</v>
      </c>
      <c r="B47" s="6516"/>
      <c r="C47" s="6517"/>
      <c r="D47" s="6517"/>
      <c r="E47" s="6517"/>
      <c r="F47" s="6517"/>
      <c r="G47" s="6517"/>
      <c r="H47" s="6517"/>
      <c r="I47" s="6517"/>
      <c r="J47" s="6517"/>
      <c r="K47" s="6517"/>
      <c r="L47" s="6517"/>
      <c r="M47" s="6517"/>
      <c r="N47" s="6517"/>
      <c r="O47" s="6517"/>
      <c r="P47" s="6517"/>
      <c r="Q47" s="6517"/>
      <c r="R47" s="6517"/>
      <c r="S47" s="6520"/>
      <c r="T47" s="6518" t="s">
        <v>1458</v>
      </c>
      <c r="U47" s="6520"/>
      <c r="V47" s="6566"/>
      <c r="W47" s="6517"/>
      <c r="X47" s="6517"/>
      <c r="Y47" s="6517"/>
      <c r="Z47" s="6517"/>
      <c r="AA47" s="6517"/>
      <c r="AB47" s="6517"/>
      <c r="AC47" s="6517"/>
      <c r="AD47" s="6517"/>
      <c r="AE47" s="6517"/>
      <c r="AF47" s="6517"/>
      <c r="AG47" s="6517"/>
      <c r="AH47" s="6517"/>
      <c r="AI47" s="6517"/>
    </row>
    <row r="48" spans="1:35">
      <c r="A48" s="6570"/>
      <c r="B48" s="6570"/>
      <c r="C48" s="6570"/>
      <c r="D48" s="6570" t="s">
        <v>14</v>
      </c>
      <c r="E48" s="6570" t="s">
        <v>12</v>
      </c>
      <c r="F48" s="6570"/>
      <c r="G48" s="6570"/>
      <c r="H48" s="6570" t="s">
        <v>15</v>
      </c>
      <c r="I48" s="6570" t="s">
        <v>12</v>
      </c>
      <c r="J48" s="6570" t="s">
        <v>12</v>
      </c>
      <c r="K48" s="6570"/>
      <c r="L48" s="6570"/>
      <c r="M48" s="6570"/>
      <c r="N48" s="6570"/>
      <c r="O48" s="6570" t="s">
        <v>0</v>
      </c>
      <c r="P48" s="6570"/>
      <c r="Q48" s="6570"/>
      <c r="R48" s="6570"/>
      <c r="S48" s="6520"/>
      <c r="T48" s="6570"/>
      <c r="U48" s="6571"/>
      <c r="V48" s="6572" t="s">
        <v>14</v>
      </c>
      <c r="W48" s="6572" t="s">
        <v>12</v>
      </c>
      <c r="X48" s="6572"/>
      <c r="Y48" s="6572"/>
      <c r="Z48" s="6572" t="s">
        <v>15</v>
      </c>
      <c r="AA48" s="6572" t="s">
        <v>12</v>
      </c>
      <c r="AB48" s="6572" t="s">
        <v>12</v>
      </c>
      <c r="AC48" s="6572"/>
      <c r="AD48" s="6572"/>
      <c r="AE48" s="6572"/>
      <c r="AF48" s="6572"/>
      <c r="AG48" s="6572" t="s">
        <v>0</v>
      </c>
      <c r="AH48" s="6681"/>
      <c r="AI48" s="6970"/>
    </row>
    <row r="49" spans="1:35">
      <c r="A49" s="6573" t="s">
        <v>3</v>
      </c>
      <c r="B49" s="6573" t="s">
        <v>4</v>
      </c>
      <c r="C49" s="6573" t="s">
        <v>18</v>
      </c>
      <c r="D49" s="6573" t="s">
        <v>19</v>
      </c>
      <c r="E49" s="6573" t="s">
        <v>19</v>
      </c>
      <c r="F49" s="6573" t="s">
        <v>20</v>
      </c>
      <c r="G49" s="6573" t="s">
        <v>21</v>
      </c>
      <c r="H49" s="6573" t="s">
        <v>22</v>
      </c>
      <c r="I49" s="6573" t="s">
        <v>23</v>
      </c>
      <c r="J49" s="6573" t="s">
        <v>23</v>
      </c>
      <c r="K49" s="6573" t="s">
        <v>1227</v>
      </c>
      <c r="L49" s="6573" t="s">
        <v>20</v>
      </c>
      <c r="M49" s="6573" t="s">
        <v>25</v>
      </c>
      <c r="N49" s="6573" t="s">
        <v>0</v>
      </c>
      <c r="O49" s="6573" t="s">
        <v>1363</v>
      </c>
      <c r="P49" s="6573" t="s">
        <v>1388</v>
      </c>
      <c r="Q49" s="6523" t="s">
        <v>1526</v>
      </c>
      <c r="R49" s="6573" t="s">
        <v>26</v>
      </c>
      <c r="S49" s="6520"/>
      <c r="T49" s="6573" t="s">
        <v>4</v>
      </c>
      <c r="U49" s="6574" t="s">
        <v>18</v>
      </c>
      <c r="V49" s="6575" t="s">
        <v>19</v>
      </c>
      <c r="W49" s="6575" t="s">
        <v>19</v>
      </c>
      <c r="X49" s="6575" t="s">
        <v>20</v>
      </c>
      <c r="Y49" s="6575" t="s">
        <v>21</v>
      </c>
      <c r="Z49" s="6575" t="s">
        <v>22</v>
      </c>
      <c r="AA49" s="6575" t="s">
        <v>23</v>
      </c>
      <c r="AB49" s="6575" t="s">
        <v>23</v>
      </c>
      <c r="AC49" s="6575" t="s">
        <v>24</v>
      </c>
      <c r="AD49" s="6575" t="s">
        <v>20</v>
      </c>
      <c r="AE49" s="6575" t="s">
        <v>25</v>
      </c>
      <c r="AF49" s="6575" t="s">
        <v>0</v>
      </c>
      <c r="AG49" s="6575" t="s">
        <v>1363</v>
      </c>
      <c r="AH49" s="6682"/>
      <c r="AI49" s="6971" t="s">
        <v>26</v>
      </c>
    </row>
    <row r="50" spans="1:35" ht="15" thickBot="1">
      <c r="A50" s="6576"/>
      <c r="B50" s="6576"/>
      <c r="C50" s="6576"/>
      <c r="D50" s="6576" t="s">
        <v>3</v>
      </c>
      <c r="E50" s="6576" t="s">
        <v>18</v>
      </c>
      <c r="F50" s="6576"/>
      <c r="G50" s="6576"/>
      <c r="H50" s="6576" t="s">
        <v>21</v>
      </c>
      <c r="I50" s="6576" t="s">
        <v>27</v>
      </c>
      <c r="J50" s="6576" t="s">
        <v>28</v>
      </c>
      <c r="K50" s="6576"/>
      <c r="L50" s="6576"/>
      <c r="M50" s="6576"/>
      <c r="N50" s="6576"/>
      <c r="O50" s="6576" t="s">
        <v>11</v>
      </c>
      <c r="P50" s="6576"/>
      <c r="Q50" s="6576"/>
      <c r="R50" s="6576"/>
      <c r="S50" s="6520"/>
      <c r="T50" s="6576"/>
      <c r="U50" s="6577"/>
      <c r="V50" s="6578" t="s">
        <v>3</v>
      </c>
      <c r="W50" s="6578" t="s">
        <v>18</v>
      </c>
      <c r="X50" s="6578"/>
      <c r="Y50" s="6578"/>
      <c r="Z50" s="6578" t="s">
        <v>21</v>
      </c>
      <c r="AA50" s="6578" t="s">
        <v>27</v>
      </c>
      <c r="AB50" s="6578" t="s">
        <v>28</v>
      </c>
      <c r="AC50" s="6578"/>
      <c r="AD50" s="6578"/>
      <c r="AE50" s="6578"/>
      <c r="AF50" s="6578"/>
      <c r="AG50" s="6578" t="s">
        <v>11</v>
      </c>
      <c r="AH50" s="6683"/>
      <c r="AI50" s="6972"/>
    </row>
    <row r="51" spans="1:35">
      <c r="A51" s="6935"/>
      <c r="B51" s="6631"/>
      <c r="C51" s="6648"/>
      <c r="D51" s="6648"/>
      <c r="E51" s="6649"/>
      <c r="F51" s="6648"/>
      <c r="G51" s="6648"/>
      <c r="H51" s="6650"/>
      <c r="I51" s="6651"/>
      <c r="J51" s="6649"/>
      <c r="K51" s="6648"/>
      <c r="L51" s="6648"/>
      <c r="M51" s="6652"/>
      <c r="N51" s="6653"/>
      <c r="O51" s="6654"/>
      <c r="P51" s="6685"/>
      <c r="Q51" s="6654"/>
      <c r="R51" s="6530"/>
      <c r="S51" s="6520"/>
      <c r="T51" s="6639" t="s">
        <v>1554</v>
      </c>
      <c r="U51" s="6640">
        <v>14</v>
      </c>
      <c r="V51" s="6640">
        <v>311005</v>
      </c>
      <c r="W51" s="6641">
        <v>45665</v>
      </c>
      <c r="X51" s="6640">
        <v>500</v>
      </c>
      <c r="Y51" s="6640" t="s">
        <v>1539</v>
      </c>
      <c r="Z51" s="6642">
        <v>12.5</v>
      </c>
      <c r="AA51" s="6643">
        <v>45672</v>
      </c>
      <c r="AB51" s="6641">
        <v>45671</v>
      </c>
      <c r="AC51" s="6640">
        <v>4313</v>
      </c>
      <c r="AD51" s="6640">
        <v>496</v>
      </c>
      <c r="AE51" s="6644">
        <f>(X51-AD51)</f>
        <v>4</v>
      </c>
      <c r="AF51" s="6645">
        <f>Z51*AD51/1</f>
        <v>6200</v>
      </c>
      <c r="AG51" s="6646">
        <f>(AF51*0.05)</f>
        <v>310</v>
      </c>
      <c r="AH51" s="6902">
        <v>5</v>
      </c>
      <c r="AI51" s="8355"/>
    </row>
    <row r="52" spans="1:35">
      <c r="A52" s="7147"/>
      <c r="B52" s="6719"/>
      <c r="C52" s="6540"/>
      <c r="D52" s="6540"/>
      <c r="E52" s="6541"/>
      <c r="F52" s="6540"/>
      <c r="G52" s="6540"/>
      <c r="H52" s="7148"/>
      <c r="I52" s="6542"/>
      <c r="J52" s="6541"/>
      <c r="K52" s="6540"/>
      <c r="L52" s="6540"/>
      <c r="M52" s="6543"/>
      <c r="N52" s="6544"/>
      <c r="O52" s="6545"/>
      <c r="P52" s="7149"/>
      <c r="Q52" s="6545"/>
      <c r="R52" s="6538"/>
      <c r="S52" s="6520"/>
      <c r="T52" s="6630" t="s">
        <v>1554</v>
      </c>
      <c r="U52" s="6648">
        <v>15</v>
      </c>
      <c r="V52" s="6648">
        <v>310343</v>
      </c>
      <c r="W52" s="6649">
        <v>45774</v>
      </c>
      <c r="X52" s="6648">
        <v>500</v>
      </c>
      <c r="Y52" s="6648" t="s">
        <v>1539</v>
      </c>
      <c r="Z52" s="6650">
        <v>12.5</v>
      </c>
      <c r="AA52" s="6651">
        <v>45779</v>
      </c>
      <c r="AB52" s="6649">
        <v>45782</v>
      </c>
      <c r="AC52" s="6648">
        <v>4825</v>
      </c>
      <c r="AD52" s="6648">
        <v>546.4</v>
      </c>
      <c r="AE52" s="6652">
        <f>(X52-AD52)</f>
        <v>-46.399999999999977</v>
      </c>
      <c r="AF52" s="6653">
        <f>Z52*AD52/1</f>
        <v>6830</v>
      </c>
      <c r="AG52" s="6654">
        <f>(AF52*0.05)</f>
        <v>341.5</v>
      </c>
      <c r="AH52" s="6685">
        <v>5</v>
      </c>
      <c r="AI52" s="6974"/>
    </row>
    <row r="53" spans="1:35">
      <c r="A53" s="6535"/>
      <c r="B53" s="6536"/>
      <c r="C53" s="6536"/>
      <c r="D53" s="6536"/>
      <c r="E53" s="6536"/>
      <c r="F53" s="6536"/>
      <c r="G53" s="6536"/>
      <c r="H53" s="6536"/>
      <c r="I53" s="6537"/>
      <c r="J53" s="6536"/>
      <c r="K53" s="6536"/>
      <c r="L53" s="6536"/>
      <c r="M53" s="6536"/>
      <c r="N53" s="6536"/>
      <c r="O53" s="6536"/>
      <c r="P53" s="6676"/>
      <c r="Q53" s="6676"/>
      <c r="R53" s="6538"/>
      <c r="S53" s="6520"/>
      <c r="T53" s="6647" t="s">
        <v>1554</v>
      </c>
      <c r="U53" s="6648">
        <v>16</v>
      </c>
      <c r="V53" s="6648">
        <v>310428</v>
      </c>
      <c r="W53" s="6649">
        <v>45785</v>
      </c>
      <c r="X53" s="6648">
        <v>500</v>
      </c>
      <c r="Y53" s="6648" t="s">
        <v>1539</v>
      </c>
      <c r="Z53" s="6650">
        <v>12.5</v>
      </c>
      <c r="AA53" s="6651">
        <v>45793</v>
      </c>
      <c r="AB53" s="6649">
        <v>45792</v>
      </c>
      <c r="AC53" s="6648">
        <v>4881</v>
      </c>
      <c r="AD53" s="6650">
        <v>510.7</v>
      </c>
      <c r="AE53" s="6652">
        <f>(X53-AD53)</f>
        <v>-10.699999999999989</v>
      </c>
      <c r="AF53" s="6653">
        <f>Z53*AD53/1</f>
        <v>6383.75</v>
      </c>
      <c r="AG53" s="6654">
        <f>(AF53*0.05)</f>
        <v>319.1875</v>
      </c>
      <c r="AH53" s="6685">
        <v>5</v>
      </c>
      <c r="AI53" s="6974"/>
    </row>
    <row r="54" spans="1:35">
      <c r="A54" s="6546"/>
      <c r="B54" s="6547"/>
      <c r="C54" s="6536"/>
      <c r="D54" s="6536"/>
      <c r="E54" s="6548"/>
      <c r="F54" s="6536"/>
      <c r="G54" s="6536"/>
      <c r="H54" s="6536"/>
      <c r="I54" s="6549"/>
      <c r="J54" s="6536"/>
      <c r="K54" s="6536"/>
      <c r="L54" s="6550"/>
      <c r="M54" s="6536"/>
      <c r="N54" s="6550"/>
      <c r="O54" s="6550"/>
      <c r="P54" s="6898"/>
      <c r="Q54" s="6898"/>
      <c r="R54" s="6538"/>
      <c r="S54" s="6520"/>
      <c r="T54" s="6647" t="s">
        <v>1554</v>
      </c>
      <c r="U54" s="8720">
        <v>17</v>
      </c>
      <c r="V54" s="6648">
        <v>311317</v>
      </c>
      <c r="W54" s="6649">
        <v>45883</v>
      </c>
      <c r="X54" s="6648">
        <v>500</v>
      </c>
      <c r="Y54" s="6648" t="s">
        <v>1539</v>
      </c>
      <c r="Z54" s="6650">
        <v>13</v>
      </c>
      <c r="AA54" s="6651">
        <v>45887</v>
      </c>
      <c r="AB54" s="6649">
        <v>45890</v>
      </c>
      <c r="AC54" s="6648">
        <v>5380</v>
      </c>
      <c r="AD54" s="6650">
        <v>494</v>
      </c>
      <c r="AE54" s="6652">
        <f>(X54-AD54)</f>
        <v>6</v>
      </c>
      <c r="AF54" s="6653">
        <f>Z54*AD54/1</f>
        <v>6422</v>
      </c>
      <c r="AG54" s="6654">
        <f>(AF54*0.12)</f>
        <v>770.64</v>
      </c>
      <c r="AH54" s="8721">
        <v>12</v>
      </c>
      <c r="AI54" s="6974"/>
    </row>
    <row r="55" spans="1:35">
      <c r="A55" s="6535"/>
      <c r="B55" s="6536"/>
      <c r="C55" s="6536"/>
      <c r="D55" s="6536"/>
      <c r="E55" s="6536"/>
      <c r="F55" s="6536"/>
      <c r="G55" s="6536"/>
      <c r="H55" s="6536"/>
      <c r="I55" s="6537"/>
      <c r="J55" s="6536"/>
      <c r="K55" s="6536"/>
      <c r="L55" s="6536"/>
      <c r="M55" s="6536"/>
      <c r="N55" s="6536"/>
      <c r="O55" s="6536"/>
      <c r="P55" s="6676"/>
      <c r="Q55" s="6676"/>
      <c r="R55" s="6538"/>
      <c r="S55" s="6520"/>
      <c r="T55" s="6630"/>
      <c r="U55" s="6648"/>
      <c r="V55" s="6648"/>
      <c r="W55" s="6649"/>
      <c r="X55" s="6648"/>
      <c r="Y55" s="6648"/>
      <c r="Z55" s="6650"/>
      <c r="AA55" s="6651"/>
      <c r="AB55" s="6649"/>
      <c r="AC55" s="6648"/>
      <c r="AD55" s="6648"/>
      <c r="AE55" s="6652"/>
      <c r="AF55" s="6653"/>
      <c r="AG55" s="6654"/>
      <c r="AH55" s="6685"/>
      <c r="AI55" s="6974"/>
    </row>
    <row r="56" spans="1:35">
      <c r="A56" s="6535"/>
      <c r="B56" s="6536"/>
      <c r="C56" s="6536"/>
      <c r="D56" s="6536"/>
      <c r="E56" s="6536"/>
      <c r="F56" s="6536"/>
      <c r="G56" s="6536"/>
      <c r="H56" s="6536"/>
      <c r="I56" s="6537"/>
      <c r="J56" s="6536"/>
      <c r="K56" s="6536"/>
      <c r="L56" s="6536"/>
      <c r="M56" s="6536"/>
      <c r="N56" s="6536"/>
      <c r="O56" s="6536"/>
      <c r="P56" s="6676"/>
      <c r="Q56" s="6676"/>
      <c r="R56" s="6538"/>
      <c r="S56" s="6520"/>
      <c r="T56" s="6630"/>
      <c r="U56" s="6648"/>
      <c r="V56" s="6648"/>
      <c r="W56" s="6649"/>
      <c r="X56" s="6648"/>
      <c r="Y56" s="6648"/>
      <c r="Z56" s="6650"/>
      <c r="AA56" s="6651"/>
      <c r="AB56" s="6649"/>
      <c r="AC56" s="6648"/>
      <c r="AD56" s="6648"/>
      <c r="AE56" s="6652"/>
      <c r="AF56" s="6653"/>
      <c r="AG56" s="6654"/>
      <c r="AH56" s="6685"/>
      <c r="AI56" s="7425"/>
    </row>
    <row r="57" spans="1:35">
      <c r="A57" s="6535"/>
      <c r="B57" s="6536"/>
      <c r="C57" s="6536"/>
      <c r="D57" s="6536"/>
      <c r="E57" s="6536"/>
      <c r="F57" s="6536"/>
      <c r="G57" s="6536"/>
      <c r="H57" s="6536"/>
      <c r="I57" s="6537"/>
      <c r="J57" s="6536"/>
      <c r="K57" s="6536"/>
      <c r="L57" s="6536"/>
      <c r="M57" s="6536"/>
      <c r="N57" s="6536"/>
      <c r="O57" s="6536"/>
      <c r="P57" s="6676"/>
      <c r="Q57" s="6676"/>
      <c r="R57" s="6538"/>
      <c r="S57" s="6520"/>
      <c r="T57" s="6535"/>
      <c r="U57" s="6536"/>
      <c r="V57" s="6555"/>
      <c r="W57" s="6556"/>
      <c r="X57" s="6556"/>
      <c r="Y57" s="6556"/>
      <c r="Z57" s="6556"/>
      <c r="AA57" s="6556"/>
      <c r="AB57" s="6556"/>
      <c r="AC57" s="6556"/>
      <c r="AD57" s="6556"/>
      <c r="AE57" s="6556"/>
      <c r="AF57" s="6556"/>
      <c r="AG57" s="6556"/>
      <c r="AH57" s="6556"/>
      <c r="AI57" s="6974"/>
    </row>
    <row r="58" spans="1:35">
      <c r="A58" s="6535"/>
      <c r="B58" s="6536"/>
      <c r="C58" s="6536"/>
      <c r="D58" s="6536"/>
      <c r="E58" s="6536"/>
      <c r="F58" s="6536"/>
      <c r="G58" s="6536"/>
      <c r="H58" s="6536"/>
      <c r="I58" s="6537"/>
      <c r="J58" s="6536"/>
      <c r="K58" s="6536"/>
      <c r="L58" s="6536"/>
      <c r="M58" s="6536"/>
      <c r="N58" s="6536"/>
      <c r="O58" s="6536"/>
      <c r="P58" s="6676"/>
      <c r="Q58" s="6676"/>
      <c r="R58" s="6538"/>
      <c r="S58" s="6520"/>
      <c r="T58" s="6535"/>
      <c r="U58" s="6536"/>
      <c r="V58" s="6555"/>
      <c r="W58" s="6556"/>
      <c r="X58" s="6556"/>
      <c r="Y58" s="6556"/>
      <c r="Z58" s="6556"/>
      <c r="AA58" s="6556"/>
      <c r="AB58" s="6556"/>
      <c r="AC58" s="6556"/>
      <c r="AD58" s="6556"/>
      <c r="AE58" s="6556"/>
      <c r="AF58" s="6556"/>
      <c r="AG58" s="6556"/>
      <c r="AH58" s="6556"/>
      <c r="AI58" s="6974"/>
    </row>
    <row r="59" spans="1:35">
      <c r="A59" s="6535"/>
      <c r="B59" s="6536"/>
      <c r="C59" s="6536"/>
      <c r="D59" s="6536"/>
      <c r="E59" s="6536"/>
      <c r="F59" s="6536"/>
      <c r="G59" s="6536"/>
      <c r="H59" s="6536"/>
      <c r="I59" s="6537"/>
      <c r="J59" s="6536"/>
      <c r="K59" s="6536"/>
      <c r="L59" s="6536"/>
      <c r="M59" s="6536"/>
      <c r="N59" s="6536"/>
      <c r="O59" s="6536"/>
      <c r="P59" s="6676"/>
      <c r="Q59" s="6676"/>
      <c r="R59" s="6538"/>
      <c r="S59" s="6520"/>
      <c r="T59" s="6535"/>
      <c r="U59" s="6536"/>
      <c r="V59" s="6555"/>
      <c r="W59" s="6556"/>
      <c r="X59" s="6556"/>
      <c r="Y59" s="6556"/>
      <c r="Z59" s="6556"/>
      <c r="AA59" s="6556"/>
      <c r="AB59" s="6556"/>
      <c r="AC59" s="6556"/>
      <c r="AD59" s="6556"/>
      <c r="AE59" s="6556"/>
      <c r="AF59" s="6556"/>
      <c r="AG59" s="6556"/>
      <c r="AH59" s="6556"/>
      <c r="AI59" s="6974"/>
    </row>
    <row r="60" spans="1:35">
      <c r="A60" s="6557"/>
      <c r="B60" s="6558"/>
      <c r="C60" s="6558"/>
      <c r="D60" s="6558"/>
      <c r="E60" s="6558"/>
      <c r="F60" s="6558"/>
      <c r="G60" s="6558"/>
      <c r="H60" s="6558"/>
      <c r="I60" s="6559"/>
      <c r="J60" s="6558"/>
      <c r="K60" s="6558"/>
      <c r="L60" s="6558"/>
      <c r="M60" s="6558"/>
      <c r="N60" s="6558"/>
      <c r="O60" s="6558"/>
      <c r="P60" s="6899"/>
      <c r="Q60" s="6899"/>
      <c r="R60" s="6560"/>
      <c r="S60" s="6520"/>
      <c r="T60" s="6535"/>
      <c r="U60" s="6536"/>
      <c r="V60" s="6555"/>
      <c r="W60" s="6556"/>
      <c r="X60" s="6556"/>
      <c r="Y60" s="6556"/>
      <c r="Z60" s="6556"/>
      <c r="AA60" s="6556"/>
      <c r="AB60" s="6556"/>
      <c r="AC60" s="6556"/>
      <c r="AD60" s="6556"/>
      <c r="AE60" s="6556"/>
      <c r="AF60" s="6556"/>
      <c r="AG60" s="6556"/>
      <c r="AH60" s="6556"/>
      <c r="AI60" s="6974"/>
    </row>
    <row r="61" spans="1:35" ht="15" thickBot="1">
      <c r="A61" s="6557"/>
      <c r="B61" s="6558"/>
      <c r="C61" s="6558"/>
      <c r="D61" s="6558"/>
      <c r="E61" s="6558"/>
      <c r="F61" s="6558"/>
      <c r="G61" s="6558"/>
      <c r="H61" s="6558"/>
      <c r="I61" s="6559"/>
      <c r="J61" s="6558"/>
      <c r="K61" s="6558"/>
      <c r="L61" s="6558"/>
      <c r="M61" s="6558"/>
      <c r="N61" s="6558"/>
      <c r="O61" s="6558"/>
      <c r="P61" s="6899"/>
      <c r="Q61" s="6899"/>
      <c r="R61" s="6560"/>
      <c r="S61" s="6520"/>
      <c r="T61" s="6561"/>
      <c r="U61" s="6562"/>
      <c r="V61" s="6563"/>
      <c r="W61" s="6564"/>
      <c r="X61" s="6564"/>
      <c r="Y61" s="6564"/>
      <c r="Z61" s="6564"/>
      <c r="AA61" s="6564"/>
      <c r="AB61" s="6564"/>
      <c r="AC61" s="6564"/>
      <c r="AD61" s="6564"/>
      <c r="AE61" s="6564"/>
      <c r="AF61" s="6564"/>
      <c r="AG61" s="6564"/>
      <c r="AH61" s="6564"/>
      <c r="AI61" s="6975"/>
    </row>
    <row r="62" spans="1:35" ht="15" thickBot="1">
      <c r="A62" s="6561"/>
      <c r="B62" s="6562"/>
      <c r="C62" s="6562"/>
      <c r="D62" s="6562"/>
      <c r="E62" s="6562"/>
      <c r="F62" s="6562"/>
      <c r="G62" s="6562"/>
      <c r="H62" s="6562"/>
      <c r="I62" s="6567"/>
      <c r="J62" s="6562"/>
      <c r="K62" s="6562"/>
      <c r="L62" s="6562"/>
      <c r="M62" s="6562"/>
      <c r="N62" s="6562"/>
      <c r="O62" s="6655">
        <f>SUM(O51:O61)</f>
        <v>0</v>
      </c>
      <c r="P62" s="6900"/>
      <c r="Q62" s="6900"/>
      <c r="R62" s="6568"/>
      <c r="S62" s="6520"/>
      <c r="T62" s="6520"/>
      <c r="U62" s="6520"/>
      <c r="V62" s="6566"/>
      <c r="W62" s="6517"/>
      <c r="X62" s="6517"/>
      <c r="Y62" s="6517"/>
      <c r="Z62" s="6517"/>
      <c r="AA62" s="6517"/>
      <c r="AB62" s="6517"/>
      <c r="AC62" s="6517"/>
      <c r="AD62" s="6517"/>
      <c r="AE62" s="6517"/>
      <c r="AF62" s="6517"/>
      <c r="AG62" s="6517"/>
      <c r="AH62" s="6517"/>
      <c r="AI62" s="6517"/>
    </row>
    <row r="63" spans="1:35">
      <c r="A63" s="6520"/>
      <c r="B63" s="6520"/>
      <c r="C63" s="6520"/>
      <c r="D63" s="6520"/>
      <c r="E63" s="6520"/>
      <c r="F63" s="6520"/>
      <c r="G63" s="6520"/>
      <c r="H63" s="6520"/>
      <c r="I63" s="6520"/>
      <c r="J63" s="6520"/>
      <c r="K63" s="6520"/>
      <c r="L63" s="6520"/>
      <c r="M63" s="6520"/>
      <c r="N63" s="6520"/>
      <c r="O63" s="6520"/>
      <c r="P63" s="6520"/>
      <c r="Q63" s="6520"/>
      <c r="R63" s="6520"/>
      <c r="S63" s="6520"/>
      <c r="T63" s="6520"/>
      <c r="U63" s="6520"/>
      <c r="V63" s="6566"/>
      <c r="W63" s="6517"/>
      <c r="X63" s="6517"/>
      <c r="Y63" s="6517"/>
      <c r="Z63" s="6517"/>
      <c r="AA63" s="6517"/>
      <c r="AB63" s="6517"/>
      <c r="AC63" s="6517"/>
      <c r="AD63" s="6517"/>
      <c r="AE63" s="6517"/>
      <c r="AF63" s="6517"/>
      <c r="AG63" s="6517"/>
      <c r="AH63" s="6517"/>
      <c r="AI63" s="6517"/>
    </row>
    <row r="64" spans="1:35" ht="16.2" thickBot="1">
      <c r="A64" s="6520"/>
      <c r="B64" s="6520"/>
      <c r="C64" s="6520"/>
      <c r="D64" s="6520"/>
      <c r="E64" s="6520"/>
      <c r="F64" s="6520"/>
      <c r="G64" s="6520"/>
      <c r="H64" s="6520"/>
      <c r="I64" s="6520"/>
      <c r="J64" s="6520"/>
      <c r="K64" s="6520"/>
      <c r="L64" s="6520"/>
      <c r="M64" s="6520"/>
      <c r="N64" s="6520"/>
      <c r="O64" s="6520"/>
      <c r="P64" s="6520"/>
      <c r="Q64" s="6520"/>
      <c r="R64" s="6520"/>
      <c r="S64" s="6520"/>
      <c r="T64" s="6518" t="s">
        <v>1460</v>
      </c>
      <c r="U64" s="6520"/>
      <c r="V64" s="6566"/>
      <c r="W64" s="6517"/>
      <c r="X64" s="6517"/>
      <c r="Y64" s="6517"/>
      <c r="Z64" s="6517"/>
      <c r="AA64" s="6517"/>
      <c r="AB64" s="6517"/>
      <c r="AC64" s="6517"/>
      <c r="AD64" s="6517"/>
      <c r="AE64" s="6517"/>
      <c r="AF64" s="6517"/>
      <c r="AG64" s="6517"/>
      <c r="AH64" s="6517"/>
      <c r="AI64" s="6517"/>
    </row>
    <row r="65" spans="1:35" ht="16.2" thickBot="1">
      <c r="A65" s="6515" t="s">
        <v>1719</v>
      </c>
      <c r="B65" s="6516"/>
      <c r="C65" s="6517"/>
      <c r="D65" s="6517"/>
      <c r="E65" s="6517"/>
      <c r="F65" s="6517"/>
      <c r="G65" s="6517"/>
      <c r="H65" s="6517"/>
      <c r="I65" s="6517"/>
      <c r="J65" s="6517"/>
      <c r="K65" s="6517"/>
      <c r="L65" s="6517"/>
      <c r="M65" s="6517"/>
      <c r="N65" s="6517"/>
      <c r="O65" s="6517"/>
      <c r="P65" s="6517"/>
      <c r="Q65" s="6517"/>
      <c r="R65" s="6517"/>
      <c r="S65" s="6520"/>
      <c r="T65" s="7088"/>
      <c r="U65" s="7089"/>
      <c r="V65" s="7090" t="s">
        <v>14</v>
      </c>
      <c r="W65" s="7090" t="s">
        <v>12</v>
      </c>
      <c r="X65" s="7090"/>
      <c r="Y65" s="7090"/>
      <c r="Z65" s="7090" t="s">
        <v>15</v>
      </c>
      <c r="AA65" s="7090" t="s">
        <v>12</v>
      </c>
      <c r="AB65" s="7090" t="s">
        <v>12</v>
      </c>
      <c r="AC65" s="7090"/>
      <c r="AD65" s="7090"/>
      <c r="AE65" s="7090"/>
      <c r="AF65" s="7090"/>
      <c r="AG65" s="7090" t="s">
        <v>0</v>
      </c>
      <c r="AH65" s="7091"/>
      <c r="AI65" s="7092"/>
    </row>
    <row r="66" spans="1:35">
      <c r="A66" s="6570"/>
      <c r="B66" s="6570"/>
      <c r="C66" s="6570"/>
      <c r="D66" s="6570" t="s">
        <v>14</v>
      </c>
      <c r="E66" s="6570" t="s">
        <v>12</v>
      </c>
      <c r="F66" s="6570"/>
      <c r="G66" s="6570"/>
      <c r="H66" s="6570" t="s">
        <v>15</v>
      </c>
      <c r="I66" s="6570" t="s">
        <v>12</v>
      </c>
      <c r="J66" s="6570" t="s">
        <v>12</v>
      </c>
      <c r="K66" s="6570"/>
      <c r="L66" s="6570"/>
      <c r="M66" s="6570"/>
      <c r="N66" s="6570"/>
      <c r="O66" s="6570" t="s">
        <v>0</v>
      </c>
      <c r="P66" s="6570"/>
      <c r="Q66" s="6570"/>
      <c r="R66" s="6570"/>
      <c r="S66" s="6520"/>
      <c r="T66" s="7093" t="s">
        <v>4</v>
      </c>
      <c r="U66" s="7094" t="s">
        <v>18</v>
      </c>
      <c r="V66" s="7095" t="s">
        <v>19</v>
      </c>
      <c r="W66" s="7095" t="s">
        <v>19</v>
      </c>
      <c r="X66" s="7095" t="s">
        <v>20</v>
      </c>
      <c r="Y66" s="7095" t="s">
        <v>21</v>
      </c>
      <c r="Z66" s="7095" t="s">
        <v>22</v>
      </c>
      <c r="AA66" s="7095" t="s">
        <v>23</v>
      </c>
      <c r="AB66" s="7095" t="s">
        <v>23</v>
      </c>
      <c r="AC66" s="7095" t="s">
        <v>24</v>
      </c>
      <c r="AD66" s="7095" t="s">
        <v>20</v>
      </c>
      <c r="AE66" s="7095" t="s">
        <v>25</v>
      </c>
      <c r="AF66" s="7095" t="s">
        <v>0</v>
      </c>
      <c r="AG66" s="7095" t="s">
        <v>1363</v>
      </c>
      <c r="AH66" s="7096"/>
      <c r="AI66" s="7097" t="s">
        <v>26</v>
      </c>
    </row>
    <row r="67" spans="1:35" ht="15" thickBot="1">
      <c r="A67" s="6573" t="s">
        <v>3</v>
      </c>
      <c r="B67" s="6573" t="s">
        <v>4</v>
      </c>
      <c r="C67" s="6573" t="s">
        <v>18</v>
      </c>
      <c r="D67" s="6573" t="s">
        <v>19</v>
      </c>
      <c r="E67" s="6573" t="s">
        <v>19</v>
      </c>
      <c r="F67" s="6573" t="s">
        <v>20</v>
      </c>
      <c r="G67" s="6573" t="s">
        <v>21</v>
      </c>
      <c r="H67" s="6573" t="s">
        <v>22</v>
      </c>
      <c r="I67" s="6573" t="s">
        <v>23</v>
      </c>
      <c r="J67" s="6573" t="s">
        <v>23</v>
      </c>
      <c r="K67" s="6573" t="s">
        <v>1227</v>
      </c>
      <c r="L67" s="6573" t="s">
        <v>20</v>
      </c>
      <c r="M67" s="6573" t="s">
        <v>25</v>
      </c>
      <c r="N67" s="6573" t="s">
        <v>0</v>
      </c>
      <c r="O67" s="6573" t="s">
        <v>1363</v>
      </c>
      <c r="P67" s="6573" t="s">
        <v>1388</v>
      </c>
      <c r="Q67" s="6523" t="s">
        <v>1526</v>
      </c>
      <c r="R67" s="6573" t="s">
        <v>26</v>
      </c>
      <c r="S67" s="6520"/>
      <c r="T67" s="7098"/>
      <c r="U67" s="7099"/>
      <c r="V67" s="7100" t="s">
        <v>3</v>
      </c>
      <c r="W67" s="7100" t="s">
        <v>18</v>
      </c>
      <c r="X67" s="7100"/>
      <c r="Y67" s="7100"/>
      <c r="Z67" s="7100" t="s">
        <v>21</v>
      </c>
      <c r="AA67" s="7100" t="s">
        <v>27</v>
      </c>
      <c r="AB67" s="7100" t="s">
        <v>28</v>
      </c>
      <c r="AC67" s="7100"/>
      <c r="AD67" s="7100"/>
      <c r="AE67" s="7100"/>
      <c r="AF67" s="7100"/>
      <c r="AG67" s="7100" t="s">
        <v>11</v>
      </c>
      <c r="AH67" s="7101"/>
      <c r="AI67" s="7102"/>
    </row>
    <row r="68" spans="1:35" ht="15" thickBot="1">
      <c r="A68" s="6576"/>
      <c r="B68" s="6576"/>
      <c r="C68" s="6576"/>
      <c r="D68" s="6576" t="s">
        <v>3</v>
      </c>
      <c r="E68" s="6576" t="s">
        <v>18</v>
      </c>
      <c r="F68" s="6576"/>
      <c r="G68" s="6576"/>
      <c r="H68" s="6576" t="s">
        <v>21</v>
      </c>
      <c r="I68" s="6576" t="s">
        <v>27</v>
      </c>
      <c r="J68" s="6576" t="s">
        <v>28</v>
      </c>
      <c r="K68" s="6576"/>
      <c r="L68" s="6576"/>
      <c r="M68" s="6576"/>
      <c r="N68" s="6576"/>
      <c r="O68" s="6576" t="s">
        <v>11</v>
      </c>
      <c r="P68" s="6576"/>
      <c r="Q68" s="6576"/>
      <c r="R68" s="6576"/>
      <c r="S68" s="6520"/>
      <c r="T68" s="6639"/>
      <c r="U68" s="6640"/>
      <c r="V68" s="6640"/>
      <c r="W68" s="6641"/>
      <c r="X68" s="6640"/>
      <c r="Y68" s="6640"/>
      <c r="Z68" s="6642"/>
      <c r="AA68" s="6643"/>
      <c r="AB68" s="6641"/>
      <c r="AC68" s="6640"/>
      <c r="AD68" s="6640"/>
      <c r="AE68" s="6644"/>
      <c r="AF68" s="6645"/>
      <c r="AG68" s="6646"/>
      <c r="AH68" s="6902"/>
      <c r="AI68" s="7103"/>
    </row>
    <row r="69" spans="1:35">
      <c r="A69" s="6935" t="s">
        <v>1779</v>
      </c>
      <c r="B69" s="6631" t="s">
        <v>1554</v>
      </c>
      <c r="C69" s="6648">
        <v>4</v>
      </c>
      <c r="D69" s="6648">
        <v>987</v>
      </c>
      <c r="E69" s="6649">
        <v>45707</v>
      </c>
      <c r="F69" s="6648">
        <v>500</v>
      </c>
      <c r="G69" s="6648" t="s">
        <v>1539</v>
      </c>
      <c r="H69" s="6650">
        <v>0</v>
      </c>
      <c r="I69" s="6651">
        <v>45713</v>
      </c>
      <c r="J69" s="6649">
        <v>45764</v>
      </c>
      <c r="K69" s="6648">
        <v>4756</v>
      </c>
      <c r="L69" s="6648">
        <v>312.10000000000002</v>
      </c>
      <c r="M69" s="6652">
        <f>(F69-L69)</f>
        <v>187.89999999999998</v>
      </c>
      <c r="N69" s="6653">
        <f>H69*L69/1</f>
        <v>0</v>
      </c>
      <c r="O69" s="6654">
        <f>(N69*0.05)</f>
        <v>0</v>
      </c>
      <c r="P69" s="6685">
        <v>5</v>
      </c>
      <c r="Q69" s="8519">
        <f>(N69*0.02)</f>
        <v>0</v>
      </c>
      <c r="R69" s="6530" t="s">
        <v>1797</v>
      </c>
      <c r="S69" s="6520"/>
      <c r="T69" s="6647"/>
      <c r="U69" s="6648"/>
      <c r="V69" s="6648"/>
      <c r="W69" s="6649"/>
      <c r="X69" s="6648"/>
      <c r="Y69" s="6648"/>
      <c r="Z69" s="6650"/>
      <c r="AA69" s="6651"/>
      <c r="AB69" s="6649"/>
      <c r="AC69" s="6648"/>
      <c r="AD69" s="6648"/>
      <c r="AE69" s="6652"/>
      <c r="AF69" s="6653"/>
      <c r="AG69" s="6654"/>
      <c r="AH69" s="6685"/>
      <c r="AI69" s="6638"/>
    </row>
    <row r="70" spans="1:35">
      <c r="A70" s="7229"/>
      <c r="B70" s="6631"/>
      <c r="C70" s="6648"/>
      <c r="D70" s="6648"/>
      <c r="E70" s="6649"/>
      <c r="F70" s="6648"/>
      <c r="G70" s="6648"/>
      <c r="H70" s="6650"/>
      <c r="I70" s="6651"/>
      <c r="J70" s="6649"/>
      <c r="K70" s="6648"/>
      <c r="L70" s="6648"/>
      <c r="M70" s="6652"/>
      <c r="N70" s="6653"/>
      <c r="O70" s="6654"/>
      <c r="P70" s="6685"/>
      <c r="Q70" s="6685"/>
      <c r="R70" s="6730" t="s">
        <v>1793</v>
      </c>
      <c r="S70" s="6520"/>
      <c r="T70" s="6630"/>
      <c r="U70" s="6648"/>
      <c r="V70" s="6648"/>
      <c r="W70" s="6649"/>
      <c r="X70" s="6648"/>
      <c r="Y70" s="6648"/>
      <c r="Z70" s="6650"/>
      <c r="AA70" s="6651"/>
      <c r="AB70" s="6649"/>
      <c r="AC70" s="6648"/>
      <c r="AD70" s="6648"/>
      <c r="AE70" s="6652"/>
      <c r="AF70" s="6653"/>
      <c r="AG70" s="6654"/>
      <c r="AH70" s="6685"/>
      <c r="AI70" s="7112"/>
    </row>
    <row r="71" spans="1:35">
      <c r="A71" s="6935" t="s">
        <v>1779</v>
      </c>
      <c r="B71" s="6631" t="s">
        <v>1554</v>
      </c>
      <c r="C71" s="6648">
        <v>4</v>
      </c>
      <c r="D71" s="6648">
        <v>987</v>
      </c>
      <c r="E71" s="6649">
        <v>45707</v>
      </c>
      <c r="F71" s="6648">
        <v>310</v>
      </c>
      <c r="G71" s="6648" t="s">
        <v>1539</v>
      </c>
      <c r="H71" s="6650">
        <v>0</v>
      </c>
      <c r="I71" s="6651">
        <v>45713</v>
      </c>
      <c r="J71" s="6649">
        <v>45776</v>
      </c>
      <c r="K71" s="6648">
        <v>4806</v>
      </c>
      <c r="L71" s="6648">
        <v>292</v>
      </c>
      <c r="M71" s="6652">
        <f>(F71-L71)</f>
        <v>18</v>
      </c>
      <c r="N71" s="6653">
        <f>H71*L71/1</f>
        <v>0</v>
      </c>
      <c r="O71" s="6654">
        <f>(N71*0.05)</f>
        <v>0</v>
      </c>
      <c r="P71" s="6685">
        <v>5</v>
      </c>
      <c r="Q71" s="8519">
        <f>(N71*0.02)</f>
        <v>0</v>
      </c>
      <c r="R71" s="6538" t="s">
        <v>8</v>
      </c>
      <c r="S71" s="6520"/>
      <c r="T71" s="7104"/>
      <c r="U71" s="7105"/>
      <c r="V71" s="7105"/>
      <c r="W71" s="7106"/>
      <c r="X71" s="7105"/>
      <c r="Y71" s="7105"/>
      <c r="Z71" s="7107"/>
      <c r="AA71" s="7108"/>
      <c r="AB71" s="7106"/>
      <c r="AC71" s="7105"/>
      <c r="AD71" s="7105"/>
      <c r="AE71" s="7109"/>
      <c r="AF71" s="7110"/>
      <c r="AG71" s="7111"/>
      <c r="AH71" s="7137"/>
      <c r="AI71" s="7112"/>
    </row>
    <row r="72" spans="1:35">
      <c r="A72" s="6546"/>
      <c r="B72" s="6547"/>
      <c r="C72" s="6536"/>
      <c r="D72" s="6536"/>
      <c r="E72" s="6548"/>
      <c r="F72" s="6536"/>
      <c r="G72" s="6536"/>
      <c r="H72" s="6536"/>
      <c r="I72" s="6549"/>
      <c r="J72" s="6536"/>
      <c r="K72" s="6536"/>
      <c r="L72" s="6550"/>
      <c r="M72" s="6536"/>
      <c r="N72" s="6550"/>
      <c r="O72" s="6550"/>
      <c r="P72" s="6898"/>
      <c r="Q72" s="6898"/>
      <c r="R72" s="6538"/>
      <c r="S72" s="6520"/>
      <c r="T72" s="7104"/>
      <c r="U72" s="7105"/>
      <c r="V72" s="7105"/>
      <c r="W72" s="7106"/>
      <c r="X72" s="7105"/>
      <c r="Y72" s="7105"/>
      <c r="Z72" s="7107"/>
      <c r="AA72" s="7108"/>
      <c r="AB72" s="7106"/>
      <c r="AC72" s="7105"/>
      <c r="AD72" s="7105"/>
      <c r="AE72" s="7109"/>
      <c r="AF72" s="7110"/>
      <c r="AG72" s="7111"/>
      <c r="AH72" s="7113"/>
      <c r="AI72" s="7112"/>
    </row>
    <row r="73" spans="1:35">
      <c r="A73" s="6546"/>
      <c r="B73" s="6547"/>
      <c r="C73" s="6536"/>
      <c r="D73" s="6536"/>
      <c r="E73" s="6548"/>
      <c r="F73" s="6536"/>
      <c r="G73" s="6536"/>
      <c r="H73" s="6536"/>
      <c r="I73" s="6549"/>
      <c r="J73" s="6536"/>
      <c r="K73" s="6536"/>
      <c r="L73" s="6550"/>
      <c r="M73" s="6536"/>
      <c r="N73" s="6550"/>
      <c r="O73" s="6550"/>
      <c r="P73" s="6898"/>
      <c r="Q73" s="6898"/>
      <c r="R73" s="6538"/>
      <c r="S73" s="6520"/>
      <c r="T73" s="7127"/>
      <c r="U73" s="7128"/>
      <c r="V73" s="7128"/>
      <c r="W73" s="7129"/>
      <c r="X73" s="7128"/>
      <c r="Y73" s="7128"/>
      <c r="Z73" s="7130"/>
      <c r="AA73" s="7131"/>
      <c r="AB73" s="7129"/>
      <c r="AC73" s="7128"/>
      <c r="AD73" s="7128"/>
      <c r="AE73" s="7132"/>
      <c r="AF73" s="7133"/>
      <c r="AG73" s="7134"/>
      <c r="AH73" s="7135"/>
      <c r="AI73" s="7136"/>
    </row>
    <row r="74" spans="1:35">
      <c r="A74" s="6535"/>
      <c r="B74" s="6536"/>
      <c r="C74" s="6536"/>
      <c r="D74" s="6536"/>
      <c r="E74" s="6536"/>
      <c r="F74" s="6536"/>
      <c r="G74" s="6536"/>
      <c r="H74" s="6536"/>
      <c r="I74" s="6537"/>
      <c r="J74" s="6536"/>
      <c r="K74" s="6536"/>
      <c r="L74" s="6536"/>
      <c r="M74" s="6536"/>
      <c r="N74" s="6536"/>
      <c r="O74" s="6536"/>
      <c r="P74" s="6676"/>
      <c r="Q74" s="6676"/>
      <c r="R74" s="6538"/>
      <c r="S74" s="6520"/>
      <c r="T74" s="6647"/>
      <c r="U74" s="6648"/>
      <c r="V74" s="6648"/>
      <c r="W74" s="6649"/>
      <c r="X74" s="6648"/>
      <c r="Y74" s="6648"/>
      <c r="Z74" s="6650"/>
      <c r="AA74" s="6651"/>
      <c r="AB74" s="6649"/>
      <c r="AC74" s="6648"/>
      <c r="AD74" s="6648"/>
      <c r="AE74" s="6652"/>
      <c r="AF74" s="6653"/>
      <c r="AG74" s="6654"/>
      <c r="AH74" s="6685"/>
      <c r="AI74" s="7112"/>
    </row>
    <row r="75" spans="1:35" ht="15" thickBot="1">
      <c r="A75" s="6535"/>
      <c r="B75" s="6536"/>
      <c r="C75" s="6536"/>
      <c r="D75" s="6536"/>
      <c r="E75" s="6536"/>
      <c r="F75" s="6536"/>
      <c r="G75" s="6536"/>
      <c r="H75" s="6536"/>
      <c r="I75" s="6537"/>
      <c r="J75" s="6536"/>
      <c r="K75" s="6536"/>
      <c r="L75" s="6536"/>
      <c r="M75" s="6536"/>
      <c r="N75" s="6536"/>
      <c r="O75" s="6536"/>
      <c r="P75" s="6676"/>
      <c r="Q75" s="6676"/>
      <c r="R75" s="6538"/>
      <c r="S75" s="6520"/>
      <c r="T75" s="7114"/>
      <c r="U75" s="7115"/>
      <c r="V75" s="7116"/>
      <c r="W75" s="7117"/>
      <c r="X75" s="7117"/>
      <c r="Y75" s="7117"/>
      <c r="Z75" s="7117"/>
      <c r="AA75" s="7117"/>
      <c r="AB75" s="7117"/>
      <c r="AC75" s="7117"/>
      <c r="AD75" s="7117"/>
      <c r="AE75" s="7117"/>
      <c r="AF75" s="7117"/>
      <c r="AG75" s="7117"/>
      <c r="AH75" s="7117"/>
      <c r="AI75" s="7118"/>
    </row>
    <row r="76" spans="1:35">
      <c r="A76" s="6535"/>
      <c r="B76" s="6536"/>
      <c r="C76" s="6536"/>
      <c r="D76" s="6536"/>
      <c r="E76" s="6536"/>
      <c r="F76" s="6536"/>
      <c r="G76" s="6536"/>
      <c r="H76" s="6536"/>
      <c r="I76" s="6537"/>
      <c r="J76" s="6536"/>
      <c r="K76" s="6536"/>
      <c r="L76" s="6536"/>
      <c r="M76" s="6536"/>
      <c r="N76" s="6536"/>
      <c r="O76" s="6536"/>
      <c r="P76" s="6676"/>
      <c r="Q76" s="6676"/>
      <c r="R76" s="6538"/>
      <c r="S76" s="6520"/>
      <c r="T76" s="6520"/>
      <c r="U76" s="6520"/>
      <c r="V76" s="6566"/>
      <c r="W76" s="6517"/>
      <c r="X76" s="6517"/>
      <c r="Y76" s="6517"/>
      <c r="Z76" s="6517"/>
      <c r="AA76" s="6517"/>
      <c r="AB76" s="6517"/>
      <c r="AC76" s="6517"/>
      <c r="AD76" s="6517"/>
      <c r="AE76" s="6517"/>
      <c r="AF76" s="6517"/>
      <c r="AG76" s="6517"/>
      <c r="AH76" s="6517"/>
      <c r="AI76" s="6517"/>
    </row>
    <row r="77" spans="1:35">
      <c r="A77" s="6535"/>
      <c r="B77" s="6536"/>
      <c r="C77" s="6536"/>
      <c r="D77" s="6536"/>
      <c r="E77" s="6536"/>
      <c r="F77" s="6536"/>
      <c r="G77" s="6536"/>
      <c r="H77" s="6536"/>
      <c r="I77" s="6537"/>
      <c r="J77" s="6536"/>
      <c r="K77" s="6536"/>
      <c r="L77" s="6536"/>
      <c r="M77" s="6536"/>
      <c r="N77" s="6536"/>
      <c r="O77" s="6536"/>
      <c r="P77" s="6676"/>
      <c r="Q77" s="6676"/>
      <c r="R77" s="6538"/>
      <c r="S77" s="6520"/>
      <c r="T77" s="7087"/>
      <c r="U77" s="6520"/>
      <c r="V77" s="6566"/>
      <c r="W77" s="6517"/>
      <c r="X77" s="6517"/>
      <c r="Y77" s="6517"/>
      <c r="Z77" s="6517"/>
      <c r="AA77" s="6517"/>
      <c r="AB77" s="6517"/>
      <c r="AC77" s="6517"/>
      <c r="AD77" s="6517"/>
      <c r="AE77" s="6517"/>
      <c r="AF77" s="6517"/>
      <c r="AG77" s="6517"/>
      <c r="AH77" s="6517"/>
      <c r="AI77" s="6517"/>
    </row>
    <row r="78" spans="1:35" ht="15" thickBot="1">
      <c r="A78" s="6561"/>
      <c r="B78" s="6562"/>
      <c r="C78" s="6562"/>
      <c r="D78" s="6562"/>
      <c r="E78" s="6562"/>
      <c r="F78" s="6562"/>
      <c r="G78" s="6562"/>
      <c r="H78" s="6562"/>
      <c r="I78" s="6567"/>
      <c r="J78" s="6562"/>
      <c r="K78" s="6562"/>
      <c r="L78" s="6562"/>
      <c r="M78" s="6562"/>
      <c r="N78" s="6655">
        <f>SUM(N69:N77)</f>
        <v>0</v>
      </c>
      <c r="O78" s="6655">
        <f>SUM(O69:O77)</f>
        <v>0</v>
      </c>
      <c r="P78" s="6903"/>
      <c r="Q78" s="6903"/>
      <c r="R78" s="6568"/>
      <c r="S78" s="6520"/>
      <c r="T78" s="6520"/>
      <c r="U78" s="6520"/>
      <c r="V78" s="6566"/>
      <c r="W78" s="6517"/>
      <c r="X78" s="6517"/>
      <c r="Y78" s="6517"/>
      <c r="Z78" s="6517"/>
      <c r="AA78" s="6517"/>
      <c r="AB78" s="6517"/>
      <c r="AC78" s="6517"/>
      <c r="AD78" s="6517"/>
      <c r="AE78" s="6517"/>
      <c r="AF78" s="6517"/>
      <c r="AG78" s="6517"/>
      <c r="AH78" s="6517"/>
      <c r="AI78" s="6517"/>
    </row>
    <row r="79" spans="1:35" ht="16.2" thickBot="1">
      <c r="A79" s="6520"/>
      <c r="B79" s="6520"/>
      <c r="C79" s="6520"/>
      <c r="D79" s="6520"/>
      <c r="E79" s="6520"/>
      <c r="F79" s="6520"/>
      <c r="G79" s="6520"/>
      <c r="H79" s="6520"/>
      <c r="I79" s="6569"/>
      <c r="J79" s="6520"/>
      <c r="K79" s="6520"/>
      <c r="L79" s="6520"/>
      <c r="M79" s="6520"/>
      <c r="N79" s="6520"/>
      <c r="O79" s="6520"/>
      <c r="P79" s="6520"/>
      <c r="Q79" s="6520"/>
      <c r="R79" s="6520"/>
      <c r="S79" s="6520"/>
      <c r="T79" s="6518" t="s">
        <v>1855</v>
      </c>
      <c r="U79" s="6520"/>
      <c r="V79" s="6566"/>
      <c r="W79" s="6517"/>
      <c r="X79" s="6517"/>
      <c r="Y79" s="6517"/>
      <c r="Z79" s="6517"/>
      <c r="AA79" s="6517"/>
      <c r="AB79" s="6517"/>
      <c r="AC79" s="6517"/>
      <c r="AD79" s="6517"/>
      <c r="AE79" s="6517"/>
      <c r="AF79" s="6517"/>
      <c r="AG79" s="6517"/>
      <c r="AH79" s="6517"/>
      <c r="AI79" s="6517"/>
    </row>
    <row r="80" spans="1:35" ht="16.2" thickBot="1">
      <c r="A80" s="6515" t="s">
        <v>1720</v>
      </c>
      <c r="B80" s="6516"/>
      <c r="C80" s="6517"/>
      <c r="D80" s="6517"/>
      <c r="E80" s="6517"/>
      <c r="F80" s="6517"/>
      <c r="G80" s="6517"/>
      <c r="H80" s="6517"/>
      <c r="I80" s="6517"/>
      <c r="J80" s="6517"/>
      <c r="K80" s="6517"/>
      <c r="L80" s="6517"/>
      <c r="M80" s="6517"/>
      <c r="N80" s="6517"/>
      <c r="O80" s="6517"/>
      <c r="P80" s="6517"/>
      <c r="Q80" s="6517"/>
      <c r="R80" s="6517"/>
      <c r="S80" s="6520"/>
      <c r="T80" s="7088"/>
      <c r="U80" s="7089"/>
      <c r="V80" s="7090" t="s">
        <v>14</v>
      </c>
      <c r="W80" s="7090" t="s">
        <v>12</v>
      </c>
      <c r="X80" s="7090"/>
      <c r="Y80" s="7090"/>
      <c r="Z80" s="7090" t="s">
        <v>15</v>
      </c>
      <c r="AA80" s="7090" t="s">
        <v>12</v>
      </c>
      <c r="AB80" s="7090" t="s">
        <v>12</v>
      </c>
      <c r="AC80" s="7090"/>
      <c r="AD80" s="7090"/>
      <c r="AE80" s="7090"/>
      <c r="AF80" s="7090"/>
      <c r="AG80" s="7090" t="s">
        <v>0</v>
      </c>
      <c r="AH80" s="7091"/>
      <c r="AI80" s="7092"/>
    </row>
    <row r="81" spans="1:35">
      <c r="A81" s="6570"/>
      <c r="B81" s="6570"/>
      <c r="C81" s="6570"/>
      <c r="D81" s="6570" t="s">
        <v>14</v>
      </c>
      <c r="E81" s="6570" t="s">
        <v>12</v>
      </c>
      <c r="F81" s="6570"/>
      <c r="G81" s="6570"/>
      <c r="H81" s="6570" t="s">
        <v>15</v>
      </c>
      <c r="I81" s="6570" t="s">
        <v>12</v>
      </c>
      <c r="J81" s="6570" t="s">
        <v>12</v>
      </c>
      <c r="K81" s="6570"/>
      <c r="L81" s="6570"/>
      <c r="M81" s="6570"/>
      <c r="N81" s="6570"/>
      <c r="O81" s="6570" t="s">
        <v>0</v>
      </c>
      <c r="P81" s="6570"/>
      <c r="Q81" s="6570"/>
      <c r="R81" s="6570"/>
      <c r="S81" s="6520"/>
      <c r="T81" s="7093" t="s">
        <v>4</v>
      </c>
      <c r="U81" s="7094" t="s">
        <v>18</v>
      </c>
      <c r="V81" s="7095" t="s">
        <v>19</v>
      </c>
      <c r="W81" s="7095" t="s">
        <v>19</v>
      </c>
      <c r="X81" s="7095" t="s">
        <v>20</v>
      </c>
      <c r="Y81" s="7095" t="s">
        <v>21</v>
      </c>
      <c r="Z81" s="7095" t="s">
        <v>22</v>
      </c>
      <c r="AA81" s="7095" t="s">
        <v>23</v>
      </c>
      <c r="AB81" s="7095" t="s">
        <v>23</v>
      </c>
      <c r="AC81" s="7095" t="s">
        <v>24</v>
      </c>
      <c r="AD81" s="7095" t="s">
        <v>20</v>
      </c>
      <c r="AE81" s="7095" t="s">
        <v>25</v>
      </c>
      <c r="AF81" s="7095" t="s">
        <v>0</v>
      </c>
      <c r="AG81" s="7095" t="s">
        <v>1363</v>
      </c>
      <c r="AH81" s="7096"/>
      <c r="AI81" s="7097" t="s">
        <v>26</v>
      </c>
    </row>
    <row r="82" spans="1:35" ht="15" thickBot="1">
      <c r="A82" s="6573" t="s">
        <v>3</v>
      </c>
      <c r="B82" s="6573" t="s">
        <v>4</v>
      </c>
      <c r="C82" s="6573" t="s">
        <v>18</v>
      </c>
      <c r="D82" s="6573" t="s">
        <v>19</v>
      </c>
      <c r="E82" s="6573" t="s">
        <v>19</v>
      </c>
      <c r="F82" s="6573" t="s">
        <v>20</v>
      </c>
      <c r="G82" s="6573" t="s">
        <v>21</v>
      </c>
      <c r="H82" s="6573" t="s">
        <v>22</v>
      </c>
      <c r="I82" s="6573" t="s">
        <v>23</v>
      </c>
      <c r="J82" s="6573" t="s">
        <v>23</v>
      </c>
      <c r="K82" s="6573" t="s">
        <v>1227</v>
      </c>
      <c r="L82" s="6573" t="s">
        <v>20</v>
      </c>
      <c r="M82" s="6573" t="s">
        <v>25</v>
      </c>
      <c r="N82" s="6573" t="s">
        <v>0</v>
      </c>
      <c r="O82" s="6573" t="s">
        <v>1363</v>
      </c>
      <c r="P82" s="6573" t="s">
        <v>1388</v>
      </c>
      <c r="Q82" s="6573"/>
      <c r="R82" s="6573" t="s">
        <v>26</v>
      </c>
      <c r="S82" s="6520"/>
      <c r="T82" s="7098"/>
      <c r="U82" s="7099"/>
      <c r="V82" s="7100" t="s">
        <v>3</v>
      </c>
      <c r="W82" s="7100" t="s">
        <v>18</v>
      </c>
      <c r="X82" s="7100"/>
      <c r="Y82" s="7100"/>
      <c r="Z82" s="7100" t="s">
        <v>21</v>
      </c>
      <c r="AA82" s="7100" t="s">
        <v>27</v>
      </c>
      <c r="AB82" s="7100" t="s">
        <v>28</v>
      </c>
      <c r="AC82" s="7100"/>
      <c r="AD82" s="7100"/>
      <c r="AE82" s="7100"/>
      <c r="AF82" s="7100"/>
      <c r="AG82" s="7100" t="s">
        <v>11</v>
      </c>
      <c r="AH82" s="7101"/>
      <c r="AI82" s="7102"/>
    </row>
    <row r="83" spans="1:35">
      <c r="A83" s="6573"/>
      <c r="B83" s="6573"/>
      <c r="C83" s="6573"/>
      <c r="D83" s="6573"/>
      <c r="E83" s="6573"/>
      <c r="F83" s="6573"/>
      <c r="G83" s="6573"/>
      <c r="H83" s="6573"/>
      <c r="I83" s="6573"/>
      <c r="J83" s="6573"/>
      <c r="K83" s="6573"/>
      <c r="L83" s="6573"/>
      <c r="M83" s="6573"/>
      <c r="N83" s="6573"/>
      <c r="O83" s="6573"/>
      <c r="P83" s="6573"/>
      <c r="Q83" s="6523" t="s">
        <v>1526</v>
      </c>
      <c r="R83" s="6573"/>
      <c r="S83" s="6520"/>
      <c r="T83" s="7138"/>
      <c r="U83" s="7139"/>
      <c r="V83" s="7139"/>
      <c r="W83" s="7139"/>
      <c r="X83" s="7139"/>
      <c r="Y83" s="7139"/>
      <c r="Z83" s="7139"/>
      <c r="AA83" s="7139"/>
      <c r="AB83" s="7139"/>
      <c r="AC83" s="7139"/>
      <c r="AD83" s="7139"/>
      <c r="AE83" s="7139"/>
      <c r="AF83" s="7139"/>
      <c r="AG83" s="7139"/>
      <c r="AH83" s="7139"/>
      <c r="AI83" s="7140"/>
    </row>
    <row r="84" spans="1:35" ht="15" thickBot="1">
      <c r="A84" s="6573"/>
      <c r="B84" s="6573"/>
      <c r="C84" s="6573"/>
      <c r="D84" s="6573"/>
      <c r="E84" s="6573"/>
      <c r="F84" s="6573"/>
      <c r="G84" s="6573"/>
      <c r="H84" s="6573"/>
      <c r="I84" s="6573"/>
      <c r="J84" s="6573"/>
      <c r="K84" s="6573"/>
      <c r="L84" s="6573"/>
      <c r="M84" s="6573"/>
      <c r="N84" s="6573"/>
      <c r="O84" s="6573"/>
      <c r="P84" s="6573"/>
      <c r="Q84" s="6573"/>
      <c r="R84" s="6573"/>
      <c r="S84" s="6520"/>
      <c r="T84" s="7138"/>
      <c r="U84" s="7139"/>
      <c r="V84" s="7139"/>
      <c r="W84" s="7139"/>
      <c r="X84" s="7139"/>
      <c r="Y84" s="7139"/>
      <c r="Z84" s="7139"/>
      <c r="AA84" s="7139"/>
      <c r="AB84" s="7139"/>
      <c r="AC84" s="7139"/>
      <c r="AD84" s="7139"/>
      <c r="AE84" s="7139"/>
      <c r="AF84" s="7139"/>
      <c r="AG84" s="7139"/>
      <c r="AH84" s="7139"/>
      <c r="AI84" s="7140"/>
    </row>
    <row r="85" spans="1:35" ht="15" thickBot="1">
      <c r="A85" s="6576"/>
      <c r="B85" s="6576"/>
      <c r="C85" s="6576"/>
      <c r="D85" s="6576" t="s">
        <v>3</v>
      </c>
      <c r="E85" s="6576" t="s">
        <v>18</v>
      </c>
      <c r="F85" s="6576"/>
      <c r="G85" s="6576"/>
      <c r="H85" s="6576" t="s">
        <v>21</v>
      </c>
      <c r="I85" s="6576" t="s">
        <v>27</v>
      </c>
      <c r="J85" s="6576" t="s">
        <v>28</v>
      </c>
      <c r="K85" s="6576"/>
      <c r="L85" s="6576"/>
      <c r="M85" s="6576"/>
      <c r="N85" s="6576"/>
      <c r="O85" s="6576" t="s">
        <v>11</v>
      </c>
      <c r="P85" s="6576"/>
      <c r="Q85" s="6576"/>
      <c r="R85" s="6576"/>
      <c r="S85" s="6520"/>
      <c r="T85" s="6630" t="s">
        <v>1554</v>
      </c>
      <c r="U85" s="8722">
        <v>1</v>
      </c>
      <c r="V85" s="6631">
        <v>320</v>
      </c>
      <c r="W85" s="6632">
        <v>45904</v>
      </c>
      <c r="X85" s="6631">
        <v>160</v>
      </c>
      <c r="Y85" s="6631" t="s">
        <v>1539</v>
      </c>
      <c r="Z85" s="6633">
        <v>13</v>
      </c>
      <c r="AA85" s="6634">
        <v>45911</v>
      </c>
      <c r="AB85" s="6632">
        <v>45911</v>
      </c>
      <c r="AC85" s="6631">
        <v>5508</v>
      </c>
      <c r="AD85" s="6631">
        <v>170.25</v>
      </c>
      <c r="AE85" s="6635">
        <f>(X85-AD85)</f>
        <v>-10.25</v>
      </c>
      <c r="AF85" s="6645">
        <f>Z85*AD85/1</f>
        <v>2213.25</v>
      </c>
      <c r="AG85" s="6646">
        <f>(AF85*0.12)</f>
        <v>265.58999999999997</v>
      </c>
      <c r="AH85" s="8723">
        <v>12</v>
      </c>
      <c r="AI85" s="7084"/>
    </row>
    <row r="86" spans="1:35">
      <c r="A86" s="8523" t="s">
        <v>1553</v>
      </c>
      <c r="B86" s="6640" t="s">
        <v>1554</v>
      </c>
      <c r="C86" s="6640">
        <v>15</v>
      </c>
      <c r="D86" s="6640">
        <v>310343</v>
      </c>
      <c r="E86" s="6641">
        <v>45774</v>
      </c>
      <c r="F86" s="6640">
        <v>500</v>
      </c>
      <c r="G86" s="6640" t="s">
        <v>1539</v>
      </c>
      <c r="H86" s="6642">
        <v>12.5</v>
      </c>
      <c r="I86" s="6643">
        <v>45779</v>
      </c>
      <c r="J86" s="6641">
        <v>45782</v>
      </c>
      <c r="K86" s="6640">
        <v>4825</v>
      </c>
      <c r="L86" s="6642">
        <v>546.4</v>
      </c>
      <c r="M86" s="6644">
        <f>(F86-L86)</f>
        <v>-46.399999999999977</v>
      </c>
      <c r="N86" s="6645">
        <f>H86*L86/1</f>
        <v>6830</v>
      </c>
      <c r="O86" s="6646">
        <f>(N86*0.05)</f>
        <v>341.5</v>
      </c>
      <c r="P86" s="6902">
        <v>5</v>
      </c>
      <c r="Q86" s="6646">
        <f>(N86*0.02)</f>
        <v>136.6</v>
      </c>
      <c r="R86" s="6897" t="s">
        <v>8</v>
      </c>
      <c r="S86" s="6520"/>
      <c r="T86" s="6535"/>
      <c r="U86" s="6536"/>
      <c r="V86" s="6555"/>
      <c r="W86" s="6556"/>
      <c r="X86" s="6556"/>
      <c r="Y86" s="6556"/>
      <c r="Z86" s="6556"/>
      <c r="AA86" s="6556"/>
      <c r="AB86" s="6556"/>
      <c r="AC86" s="6556"/>
      <c r="AD86" s="6556"/>
      <c r="AE86" s="6556"/>
      <c r="AF86" s="6556"/>
      <c r="AG86" s="6556"/>
      <c r="AH86" s="6556"/>
      <c r="AI86" s="7085"/>
    </row>
    <row r="87" spans="1:35">
      <c r="A87" s="6935"/>
      <c r="B87" s="6648"/>
      <c r="C87" s="6648"/>
      <c r="D87" s="6648"/>
      <c r="E87" s="6649"/>
      <c r="F87" s="6648"/>
      <c r="G87" s="6648"/>
      <c r="H87" s="6650"/>
      <c r="I87" s="6651"/>
      <c r="J87" s="6649"/>
      <c r="K87" s="6648"/>
      <c r="L87" s="6648"/>
      <c r="M87" s="6652"/>
      <c r="N87" s="6653"/>
      <c r="O87" s="6654"/>
      <c r="P87" s="6685"/>
      <c r="Q87" s="6685"/>
      <c r="R87" s="6936"/>
      <c r="S87" s="6520"/>
      <c r="T87" s="6535"/>
      <c r="U87" s="6536"/>
      <c r="V87" s="6555"/>
      <c r="W87" s="6556"/>
      <c r="X87" s="6556"/>
      <c r="Y87" s="6556"/>
      <c r="Z87" s="6556"/>
      <c r="AA87" s="6556"/>
      <c r="AB87" s="6556"/>
      <c r="AC87" s="6556"/>
      <c r="AD87" s="6556"/>
      <c r="AE87" s="6556"/>
      <c r="AF87" s="6556"/>
      <c r="AG87" s="6556"/>
      <c r="AH87" s="6556"/>
      <c r="AI87" s="7085"/>
    </row>
    <row r="88" spans="1:35">
      <c r="A88" s="6935" t="s">
        <v>1779</v>
      </c>
      <c r="B88" s="6631" t="s">
        <v>1554</v>
      </c>
      <c r="C88" s="6648">
        <v>4</v>
      </c>
      <c r="D88" s="6648">
        <v>987</v>
      </c>
      <c r="E88" s="6649">
        <v>45707</v>
      </c>
      <c r="F88" s="6648">
        <v>310</v>
      </c>
      <c r="G88" s="6648" t="s">
        <v>1539</v>
      </c>
      <c r="H88" s="6650">
        <v>0</v>
      </c>
      <c r="I88" s="6651">
        <v>45783</v>
      </c>
      <c r="J88" s="6649">
        <v>45783</v>
      </c>
      <c r="K88" s="6648">
        <v>4835</v>
      </c>
      <c r="L88" s="6648">
        <v>312.10000000000002</v>
      </c>
      <c r="M88" s="6652">
        <f>(F88-L88)</f>
        <v>-2.1000000000000227</v>
      </c>
      <c r="N88" s="6653">
        <f>H88*L88/1</f>
        <v>0</v>
      </c>
      <c r="O88" s="6654">
        <f>(N88*0.05)</f>
        <v>0</v>
      </c>
      <c r="P88" s="6685">
        <v>5</v>
      </c>
      <c r="Q88" s="8519">
        <f>(N88*0.02)</f>
        <v>0</v>
      </c>
      <c r="R88" s="6936"/>
      <c r="S88" s="6520"/>
      <c r="T88" s="6535"/>
      <c r="U88" s="6536"/>
      <c r="V88" s="6555"/>
      <c r="W88" s="6556"/>
      <c r="X88" s="6556"/>
      <c r="Y88" s="6556"/>
      <c r="Z88" s="6556"/>
      <c r="AA88" s="6556"/>
      <c r="AB88" s="6556"/>
      <c r="AC88" s="6556"/>
      <c r="AD88" s="6556"/>
      <c r="AE88" s="6556"/>
      <c r="AF88" s="6556"/>
      <c r="AG88" s="6556"/>
      <c r="AH88" s="6556"/>
      <c r="AI88" s="7085"/>
    </row>
    <row r="89" spans="1:35">
      <c r="A89" s="6630"/>
      <c r="B89" s="8529"/>
      <c r="C89" s="6631"/>
      <c r="D89" s="6631"/>
      <c r="E89" s="6632"/>
      <c r="F89" s="6631"/>
      <c r="G89" s="6631"/>
      <c r="H89" s="6633"/>
      <c r="I89" s="6634"/>
      <c r="J89" s="6632"/>
      <c r="K89" s="6631"/>
      <c r="L89" s="6631"/>
      <c r="M89" s="6635"/>
      <c r="N89" s="6636"/>
      <c r="O89" s="6637"/>
      <c r="P89" s="6937"/>
      <c r="Q89" s="8530"/>
      <c r="R89" s="6936"/>
      <c r="S89" s="6520"/>
      <c r="T89" s="6535"/>
      <c r="U89" s="6536"/>
      <c r="V89" s="6555"/>
      <c r="W89" s="6556"/>
      <c r="X89" s="6556"/>
      <c r="Y89" s="6556"/>
      <c r="Z89" s="6556"/>
      <c r="AA89" s="6556"/>
      <c r="AB89" s="6556"/>
      <c r="AC89" s="6556"/>
      <c r="AD89" s="6556"/>
      <c r="AE89" s="6556"/>
      <c r="AF89" s="6556"/>
      <c r="AG89" s="6556"/>
      <c r="AH89" s="6556"/>
      <c r="AI89" s="7085"/>
    </row>
    <row r="90" spans="1:35">
      <c r="A90" s="7229" t="s">
        <v>1553</v>
      </c>
      <c r="B90" s="6648" t="s">
        <v>1554</v>
      </c>
      <c r="C90" s="6648">
        <v>16</v>
      </c>
      <c r="D90" s="6648">
        <v>310428</v>
      </c>
      <c r="E90" s="6649">
        <v>45785</v>
      </c>
      <c r="F90" s="6648">
        <v>500</v>
      </c>
      <c r="G90" s="6648" t="s">
        <v>1539</v>
      </c>
      <c r="H90" s="6650">
        <v>12.5</v>
      </c>
      <c r="I90" s="6651">
        <v>45793</v>
      </c>
      <c r="J90" s="6649">
        <v>45792</v>
      </c>
      <c r="K90" s="6648">
        <v>4881</v>
      </c>
      <c r="L90" s="6650">
        <v>510.7</v>
      </c>
      <c r="M90" s="6652">
        <f>(F90-L90)</f>
        <v>-10.699999999999989</v>
      </c>
      <c r="N90" s="6653">
        <f>H90*L90/1</f>
        <v>6383.75</v>
      </c>
      <c r="O90" s="6654">
        <f>(N90*0.05)</f>
        <v>319.1875</v>
      </c>
      <c r="P90" s="6685">
        <v>5</v>
      </c>
      <c r="Q90" s="6654">
        <f>(N90*0.02)</f>
        <v>127.675</v>
      </c>
      <c r="R90" s="6730" t="s">
        <v>8</v>
      </c>
      <c r="S90" s="6520"/>
      <c r="T90" s="6535"/>
      <c r="U90" s="6536"/>
      <c r="V90" s="6555"/>
      <c r="W90" s="6556"/>
      <c r="X90" s="6556"/>
      <c r="Y90" s="6556"/>
      <c r="Z90" s="6556"/>
      <c r="AA90" s="6556"/>
      <c r="AB90" s="6556"/>
      <c r="AC90" s="6556"/>
      <c r="AD90" s="6556"/>
      <c r="AE90" s="6556"/>
      <c r="AF90" s="6556"/>
      <c r="AG90" s="6556"/>
      <c r="AH90" s="6556"/>
      <c r="AI90" s="7085"/>
    </row>
    <row r="91" spans="1:35">
      <c r="A91" s="6535"/>
      <c r="B91" s="6536"/>
      <c r="C91" s="6536"/>
      <c r="D91" s="6536"/>
      <c r="E91" s="6536"/>
      <c r="F91" s="6536"/>
      <c r="G91" s="6536"/>
      <c r="H91" s="6536"/>
      <c r="I91" s="6537"/>
      <c r="J91" s="6536"/>
      <c r="K91" s="6536"/>
      <c r="L91" s="6536"/>
      <c r="M91" s="6536"/>
      <c r="N91" s="6536"/>
      <c r="O91" s="6536"/>
      <c r="P91" s="6676"/>
      <c r="Q91" s="6676"/>
      <c r="R91" s="6538"/>
      <c r="S91" s="6520"/>
      <c r="T91" s="6535"/>
      <c r="U91" s="6536"/>
      <c r="V91" s="6555"/>
      <c r="W91" s="6556"/>
      <c r="X91" s="6556"/>
      <c r="Y91" s="6556"/>
      <c r="Z91" s="6556"/>
      <c r="AA91" s="6556"/>
      <c r="AB91" s="6556"/>
      <c r="AC91" s="6556"/>
      <c r="AD91" s="6556"/>
      <c r="AE91" s="6556"/>
      <c r="AF91" s="6556"/>
      <c r="AG91" s="6556"/>
      <c r="AH91" s="6556"/>
      <c r="AI91" s="7085"/>
    </row>
    <row r="92" spans="1:35" ht="15" thickBot="1">
      <c r="A92" s="6535"/>
      <c r="B92" s="6536"/>
      <c r="C92" s="6536"/>
      <c r="D92" s="6536"/>
      <c r="E92" s="6536"/>
      <c r="F92" s="6536"/>
      <c r="G92" s="6536"/>
      <c r="H92" s="6536"/>
      <c r="I92" s="6537"/>
      <c r="J92" s="6536"/>
      <c r="K92" s="6536"/>
      <c r="L92" s="6536"/>
      <c r="M92" s="6536"/>
      <c r="N92" s="6536"/>
      <c r="O92" s="6536"/>
      <c r="P92" s="6676"/>
      <c r="Q92" s="6676"/>
      <c r="R92" s="6538"/>
      <c r="S92" s="6520"/>
      <c r="T92" s="6561"/>
      <c r="U92" s="6562"/>
      <c r="V92" s="6563"/>
      <c r="W92" s="6564"/>
      <c r="X92" s="6564"/>
      <c r="Y92" s="6564"/>
      <c r="Z92" s="6564"/>
      <c r="AA92" s="6564"/>
      <c r="AB92" s="6564"/>
      <c r="AC92" s="6564"/>
      <c r="AD92" s="6564"/>
      <c r="AE92" s="6564"/>
      <c r="AF92" s="6564"/>
      <c r="AG92" s="6564"/>
      <c r="AH92" s="6564"/>
      <c r="AI92" s="7086"/>
    </row>
    <row r="93" spans="1:35">
      <c r="A93" s="6535"/>
      <c r="B93" s="6536"/>
      <c r="C93" s="6536"/>
      <c r="D93" s="6536"/>
      <c r="E93" s="6536"/>
      <c r="F93" s="6536"/>
      <c r="G93" s="6536"/>
      <c r="H93" s="6536"/>
      <c r="I93" s="6537"/>
      <c r="J93" s="6536"/>
      <c r="K93" s="6536"/>
      <c r="L93" s="6536"/>
      <c r="M93" s="6536"/>
      <c r="N93" s="6536"/>
      <c r="O93" s="6536"/>
      <c r="P93" s="6676"/>
      <c r="Q93" s="6676"/>
      <c r="R93" s="6538"/>
      <c r="S93" s="6520"/>
      <c r="T93" s="6520"/>
      <c r="U93" s="6520"/>
      <c r="V93" s="6566"/>
      <c r="W93" s="6517"/>
      <c r="X93" s="6517"/>
      <c r="Y93" s="6517"/>
      <c r="Z93" s="6517"/>
      <c r="AA93" s="6517"/>
      <c r="AB93" s="6517"/>
      <c r="AC93" s="6517"/>
      <c r="AD93" s="6517"/>
      <c r="AE93" s="6517"/>
      <c r="AF93" s="6517"/>
      <c r="AG93" s="6517"/>
      <c r="AH93" s="6517"/>
      <c r="AI93" s="6517"/>
    </row>
    <row r="94" spans="1:35">
      <c r="A94" s="6535"/>
      <c r="B94" s="6536"/>
      <c r="C94" s="6536"/>
      <c r="D94" s="6536"/>
      <c r="E94" s="6536"/>
      <c r="F94" s="6536"/>
      <c r="G94" s="6536"/>
      <c r="H94" s="6536"/>
      <c r="I94" s="6537"/>
      <c r="J94" s="6536"/>
      <c r="K94" s="6536"/>
      <c r="L94" s="6536"/>
      <c r="M94" s="6536"/>
      <c r="N94" s="6536"/>
      <c r="O94" s="6536"/>
      <c r="P94" s="6676"/>
      <c r="Q94" s="6676"/>
      <c r="R94" s="6538"/>
      <c r="S94" s="6520"/>
      <c r="T94" s="6520"/>
      <c r="U94" s="6520"/>
      <c r="V94" s="6566"/>
      <c r="W94" s="6517"/>
      <c r="X94" s="6517"/>
      <c r="Y94" s="6517"/>
      <c r="Z94" s="6517"/>
      <c r="AA94" s="6517"/>
      <c r="AB94" s="6517"/>
      <c r="AC94" s="6517"/>
      <c r="AD94" s="6517"/>
      <c r="AE94" s="6517"/>
      <c r="AF94" s="6517"/>
      <c r="AG94" s="6517"/>
      <c r="AH94" s="6517"/>
      <c r="AI94" s="6517"/>
    </row>
    <row r="95" spans="1:35" ht="16.2" thickBot="1">
      <c r="A95" s="6557"/>
      <c r="B95" s="6558"/>
      <c r="C95" s="6558"/>
      <c r="D95" s="6558"/>
      <c r="E95" s="6558"/>
      <c r="F95" s="6558"/>
      <c r="G95" s="6558"/>
      <c r="H95" s="6558"/>
      <c r="I95" s="6559"/>
      <c r="J95" s="6558"/>
      <c r="K95" s="6558"/>
      <c r="L95" s="6558"/>
      <c r="M95" s="6558"/>
      <c r="N95" s="6558"/>
      <c r="O95" s="6558"/>
      <c r="P95" s="6899"/>
      <c r="Q95" s="6899"/>
      <c r="R95" s="6560"/>
      <c r="S95" s="6520"/>
      <c r="T95" s="6518" t="s">
        <v>1619</v>
      </c>
      <c r="U95" s="6520"/>
      <c r="V95" s="6566"/>
      <c r="W95" s="6517"/>
      <c r="X95" s="6517"/>
      <c r="Y95" s="6517"/>
      <c r="Z95" s="6517"/>
      <c r="AA95" s="6517"/>
      <c r="AB95" s="6517"/>
      <c r="AC95" s="6517"/>
      <c r="AD95" s="6517"/>
      <c r="AE95" s="6517"/>
      <c r="AF95" s="6517"/>
      <c r="AG95" s="6517"/>
      <c r="AH95" s="6517"/>
      <c r="AI95" s="6517"/>
    </row>
    <row r="96" spans="1:35">
      <c r="A96" s="6557"/>
      <c r="B96" s="6558"/>
      <c r="C96" s="6558"/>
      <c r="D96" s="6558"/>
      <c r="E96" s="6558"/>
      <c r="F96" s="6558"/>
      <c r="G96" s="6558"/>
      <c r="H96" s="6558"/>
      <c r="I96" s="6559"/>
      <c r="J96" s="6558"/>
      <c r="K96" s="6558"/>
      <c r="L96" s="6558"/>
      <c r="M96" s="6558"/>
      <c r="N96" s="6558"/>
      <c r="O96" s="6558"/>
      <c r="P96" s="6899"/>
      <c r="Q96" s="6899"/>
      <c r="R96" s="6560"/>
      <c r="S96" s="6520"/>
      <c r="T96" s="6570"/>
      <c r="U96" s="6571"/>
      <c r="V96" s="6572" t="s">
        <v>14</v>
      </c>
      <c r="W96" s="6572" t="s">
        <v>12</v>
      </c>
      <c r="X96" s="6572"/>
      <c r="Y96" s="6572"/>
      <c r="Z96" s="6572" t="s">
        <v>15</v>
      </c>
      <c r="AA96" s="6572" t="s">
        <v>12</v>
      </c>
      <c r="AB96" s="6572" t="s">
        <v>12</v>
      </c>
      <c r="AC96" s="6572"/>
      <c r="AD96" s="6572"/>
      <c r="AE96" s="6572"/>
      <c r="AF96" s="6572"/>
      <c r="AG96" s="6572" t="s">
        <v>0</v>
      </c>
      <c r="AH96" s="6681"/>
      <c r="AI96" s="6681"/>
    </row>
    <row r="97" spans="1:35" ht="15" thickBot="1">
      <c r="A97" s="6561"/>
      <c r="B97" s="6562"/>
      <c r="C97" s="6562"/>
      <c r="D97" s="6562"/>
      <c r="E97" s="6562"/>
      <c r="F97" s="6562"/>
      <c r="G97" s="6562"/>
      <c r="H97" s="6562"/>
      <c r="I97" s="6567"/>
      <c r="J97" s="6562"/>
      <c r="K97" s="6562"/>
      <c r="L97" s="6562"/>
      <c r="M97" s="6562"/>
      <c r="N97" s="6562"/>
      <c r="O97" s="6655">
        <f>SUM(O86:O96)</f>
        <v>660.6875</v>
      </c>
      <c r="P97" s="6900"/>
      <c r="Q97" s="6900"/>
      <c r="R97" s="6568"/>
      <c r="S97" s="6520"/>
      <c r="T97" s="6573" t="s">
        <v>4</v>
      </c>
      <c r="U97" s="6574" t="s">
        <v>18</v>
      </c>
      <c r="V97" s="6575" t="s">
        <v>19</v>
      </c>
      <c r="W97" s="6575" t="s">
        <v>19</v>
      </c>
      <c r="X97" s="6575" t="s">
        <v>20</v>
      </c>
      <c r="Y97" s="6575" t="s">
        <v>21</v>
      </c>
      <c r="Z97" s="6575" t="s">
        <v>22</v>
      </c>
      <c r="AA97" s="6575" t="s">
        <v>23</v>
      </c>
      <c r="AB97" s="6575" t="s">
        <v>23</v>
      </c>
      <c r="AC97" s="6575" t="s">
        <v>24</v>
      </c>
      <c r="AD97" s="6575" t="s">
        <v>20</v>
      </c>
      <c r="AE97" s="6575" t="s">
        <v>25</v>
      </c>
      <c r="AF97" s="6575" t="s">
        <v>0</v>
      </c>
      <c r="AG97" s="6575" t="s">
        <v>1363</v>
      </c>
      <c r="AH97" s="6682"/>
      <c r="AI97" s="6682" t="s">
        <v>26</v>
      </c>
    </row>
    <row r="98" spans="1:35" ht="15" thickBot="1">
      <c r="A98" s="6520"/>
      <c r="B98" s="6520"/>
      <c r="C98" s="6520"/>
      <c r="D98" s="6520"/>
      <c r="E98" s="6520"/>
      <c r="F98" s="6520"/>
      <c r="G98" s="6520"/>
      <c r="H98" s="6520"/>
      <c r="I98" s="6520"/>
      <c r="J98" s="6520"/>
      <c r="K98" s="6520"/>
      <c r="L98" s="6520"/>
      <c r="M98" s="6520"/>
      <c r="N98" s="6520"/>
      <c r="O98" s="6520"/>
      <c r="P98" s="6520"/>
      <c r="Q98" s="6520"/>
      <c r="R98" s="6520"/>
      <c r="S98" s="6520"/>
      <c r="T98" s="6576"/>
      <c r="U98" s="6577"/>
      <c r="V98" s="6578" t="s">
        <v>3</v>
      </c>
      <c r="W98" s="6578" t="s">
        <v>18</v>
      </c>
      <c r="X98" s="6578"/>
      <c r="Y98" s="6578"/>
      <c r="Z98" s="6578" t="s">
        <v>21</v>
      </c>
      <c r="AA98" s="6578" t="s">
        <v>27</v>
      </c>
      <c r="AB98" s="6578" t="s">
        <v>28</v>
      </c>
      <c r="AC98" s="6578"/>
      <c r="AD98" s="6578"/>
      <c r="AE98" s="6578"/>
      <c r="AF98" s="6578"/>
      <c r="AG98" s="6578" t="s">
        <v>11</v>
      </c>
      <c r="AH98" s="6683"/>
      <c r="AI98" s="6683"/>
    </row>
    <row r="99" spans="1:35">
      <c r="A99" s="6520"/>
      <c r="B99" s="6520"/>
      <c r="C99" s="6520"/>
      <c r="D99" s="6520"/>
      <c r="E99" s="6520"/>
      <c r="F99" s="6520"/>
      <c r="G99" s="6520"/>
      <c r="H99" s="6520"/>
      <c r="I99" s="6520"/>
      <c r="J99" s="6520"/>
      <c r="K99" s="6520"/>
      <c r="L99" s="6520"/>
      <c r="M99" s="6520"/>
      <c r="N99" s="6520"/>
      <c r="O99" s="6520"/>
      <c r="P99" s="6520"/>
      <c r="Q99" s="6520"/>
      <c r="R99" s="6520"/>
      <c r="S99" s="6520"/>
      <c r="T99" s="6639" t="s">
        <v>1554</v>
      </c>
      <c r="U99" s="6640">
        <v>4</v>
      </c>
      <c r="V99" s="6640">
        <v>987</v>
      </c>
      <c r="W99" s="6641">
        <v>45707</v>
      </c>
      <c r="X99" s="6640">
        <v>500</v>
      </c>
      <c r="Y99" s="6640" t="s">
        <v>1539</v>
      </c>
      <c r="Z99" s="6642">
        <v>12.5</v>
      </c>
      <c r="AA99" s="6643">
        <v>45713</v>
      </c>
      <c r="AB99" s="6641">
        <v>45713</v>
      </c>
      <c r="AC99" s="6640">
        <v>4509</v>
      </c>
      <c r="AD99" s="6640">
        <v>506</v>
      </c>
      <c r="AE99" s="6644">
        <f t="shared" ref="AE99:AE104" si="0">(X99-AD99)</f>
        <v>-6</v>
      </c>
      <c r="AF99" s="6645">
        <f t="shared" ref="AF99:AF104" si="1">Z99*AD99/1</f>
        <v>6325</v>
      </c>
      <c r="AG99" s="6646">
        <f t="shared" ref="AG99:AG104" si="2">(AF99*0.05)</f>
        <v>316.25</v>
      </c>
      <c r="AH99" s="6902">
        <v>5</v>
      </c>
      <c r="AI99" s="7084"/>
    </row>
    <row r="100" spans="1:35" ht="16.2" thickBot="1">
      <c r="A100" s="6515" t="s">
        <v>1721</v>
      </c>
      <c r="B100" s="6516"/>
      <c r="C100" s="6517"/>
      <c r="D100" s="6517"/>
      <c r="E100" s="6517"/>
      <c r="F100" s="6517"/>
      <c r="G100" s="6517"/>
      <c r="H100" s="6517"/>
      <c r="I100" s="6517"/>
      <c r="J100" s="6517"/>
      <c r="K100" s="6517"/>
      <c r="L100" s="6517"/>
      <c r="M100" s="6517"/>
      <c r="N100" s="6517"/>
      <c r="O100" s="6517"/>
      <c r="P100" s="6517"/>
      <c r="Q100" s="6517"/>
      <c r="R100" s="6517"/>
      <c r="S100" s="6520"/>
      <c r="T100" s="6630" t="s">
        <v>1554</v>
      </c>
      <c r="U100" s="6648">
        <v>4</v>
      </c>
      <c r="V100" s="6648">
        <v>987</v>
      </c>
      <c r="W100" s="6649">
        <v>45707</v>
      </c>
      <c r="X100" s="6648">
        <v>500</v>
      </c>
      <c r="Y100" s="6648" t="s">
        <v>1539</v>
      </c>
      <c r="Z100" s="6650">
        <v>0</v>
      </c>
      <c r="AA100" s="6651">
        <v>45713</v>
      </c>
      <c r="AB100" s="6649">
        <v>45764</v>
      </c>
      <c r="AC100" s="6648">
        <v>4756</v>
      </c>
      <c r="AD100" s="6648">
        <v>312.10000000000002</v>
      </c>
      <c r="AE100" s="6652">
        <f t="shared" si="0"/>
        <v>187.89999999999998</v>
      </c>
      <c r="AF100" s="6653">
        <f t="shared" si="1"/>
        <v>0</v>
      </c>
      <c r="AG100" s="6654">
        <f t="shared" si="2"/>
        <v>0</v>
      </c>
      <c r="AH100" s="6685">
        <v>5</v>
      </c>
      <c r="AI100" s="7425" t="s">
        <v>1794</v>
      </c>
    </row>
    <row r="101" spans="1:35">
      <c r="A101" s="6570"/>
      <c r="B101" s="6570"/>
      <c r="C101" s="6570"/>
      <c r="D101" s="6570" t="s">
        <v>14</v>
      </c>
      <c r="E101" s="6570" t="s">
        <v>12</v>
      </c>
      <c r="F101" s="6570"/>
      <c r="G101" s="6570"/>
      <c r="H101" s="6570" t="s">
        <v>15</v>
      </c>
      <c r="I101" s="6570" t="s">
        <v>12</v>
      </c>
      <c r="J101" s="6570" t="s">
        <v>12</v>
      </c>
      <c r="K101" s="6570"/>
      <c r="L101" s="6570"/>
      <c r="M101" s="6570"/>
      <c r="N101" s="6570"/>
      <c r="O101" s="6570" t="s">
        <v>0</v>
      </c>
      <c r="P101" s="6570"/>
      <c r="Q101" s="6570"/>
      <c r="R101" s="6570"/>
      <c r="S101" s="6520"/>
      <c r="T101" s="6630" t="s">
        <v>1554</v>
      </c>
      <c r="U101" s="6648">
        <v>4</v>
      </c>
      <c r="V101" s="6648">
        <v>987</v>
      </c>
      <c r="W101" s="6649">
        <v>45707</v>
      </c>
      <c r="X101" s="6648">
        <v>310</v>
      </c>
      <c r="Y101" s="6648" t="s">
        <v>1539</v>
      </c>
      <c r="Z101" s="6650">
        <v>0</v>
      </c>
      <c r="AA101" s="6651">
        <v>45713</v>
      </c>
      <c r="AB101" s="6649">
        <v>45776</v>
      </c>
      <c r="AC101" s="6648">
        <v>4806</v>
      </c>
      <c r="AD101" s="6648">
        <v>292</v>
      </c>
      <c r="AE101" s="6652">
        <f t="shared" si="0"/>
        <v>18</v>
      </c>
      <c r="AF101" s="6653">
        <f t="shared" si="1"/>
        <v>0</v>
      </c>
      <c r="AG101" s="6654">
        <f t="shared" si="2"/>
        <v>0</v>
      </c>
      <c r="AH101" s="6685">
        <v>5</v>
      </c>
      <c r="AI101" s="7425" t="s">
        <v>1794</v>
      </c>
    </row>
    <row r="102" spans="1:35">
      <c r="A102" s="6573" t="s">
        <v>3</v>
      </c>
      <c r="B102" s="6573" t="s">
        <v>4</v>
      </c>
      <c r="C102" s="6573" t="s">
        <v>18</v>
      </c>
      <c r="D102" s="6573" t="s">
        <v>19</v>
      </c>
      <c r="E102" s="6573" t="s">
        <v>19</v>
      </c>
      <c r="F102" s="6573" t="s">
        <v>20</v>
      </c>
      <c r="G102" s="6573" t="s">
        <v>21</v>
      </c>
      <c r="H102" s="6573" t="s">
        <v>22</v>
      </c>
      <c r="I102" s="6573" t="s">
        <v>23</v>
      </c>
      <c r="J102" s="6573" t="s">
        <v>23</v>
      </c>
      <c r="K102" s="6573" t="s">
        <v>1227</v>
      </c>
      <c r="L102" s="6573" t="s">
        <v>20</v>
      </c>
      <c r="M102" s="6573" t="s">
        <v>25</v>
      </c>
      <c r="N102" s="6573" t="s">
        <v>0</v>
      </c>
      <c r="O102" s="6573" t="s">
        <v>1363</v>
      </c>
      <c r="P102" s="6573" t="s">
        <v>1388</v>
      </c>
      <c r="Q102" s="6523" t="s">
        <v>1526</v>
      </c>
      <c r="R102" s="6573" t="s">
        <v>26</v>
      </c>
      <c r="S102" s="6520"/>
      <c r="T102" s="6630" t="s">
        <v>1554</v>
      </c>
      <c r="U102" s="6648">
        <v>4</v>
      </c>
      <c r="V102" s="6648">
        <v>987</v>
      </c>
      <c r="W102" s="6649">
        <v>45707</v>
      </c>
      <c r="X102" s="6648">
        <v>310</v>
      </c>
      <c r="Y102" s="6648" t="s">
        <v>1539</v>
      </c>
      <c r="Z102" s="6650">
        <v>0</v>
      </c>
      <c r="AA102" s="6651">
        <v>45783</v>
      </c>
      <c r="AB102" s="6649">
        <v>45783</v>
      </c>
      <c r="AC102" s="6648">
        <v>4835</v>
      </c>
      <c r="AD102" s="6648">
        <v>312.10000000000002</v>
      </c>
      <c r="AE102" s="6652">
        <f t="shared" si="0"/>
        <v>-2.1000000000000227</v>
      </c>
      <c r="AF102" s="6653">
        <f t="shared" si="1"/>
        <v>0</v>
      </c>
      <c r="AG102" s="6654">
        <f t="shared" si="2"/>
        <v>0</v>
      </c>
      <c r="AH102" s="6685">
        <v>5</v>
      </c>
      <c r="AI102" s="7085"/>
    </row>
    <row r="103" spans="1:35" ht="15" thickBot="1">
      <c r="A103" s="6576"/>
      <c r="B103" s="6576"/>
      <c r="C103" s="6576"/>
      <c r="D103" s="6576" t="s">
        <v>3</v>
      </c>
      <c r="E103" s="6576" t="s">
        <v>18</v>
      </c>
      <c r="F103" s="6576"/>
      <c r="G103" s="6576"/>
      <c r="H103" s="6576" t="s">
        <v>21</v>
      </c>
      <c r="I103" s="6576" t="s">
        <v>27</v>
      </c>
      <c r="J103" s="6576" t="s">
        <v>28</v>
      </c>
      <c r="K103" s="6576"/>
      <c r="L103" s="6576"/>
      <c r="M103" s="6576"/>
      <c r="N103" s="6576"/>
      <c r="O103" s="6576" t="s">
        <v>11</v>
      </c>
      <c r="P103" s="6576"/>
      <c r="Q103" s="6576"/>
      <c r="R103" s="6576"/>
      <c r="S103" s="6520"/>
      <c r="T103" s="8563" t="s">
        <v>1554</v>
      </c>
      <c r="U103" s="8556">
        <v>5</v>
      </c>
      <c r="V103" s="8556">
        <v>1471</v>
      </c>
      <c r="W103" s="8557">
        <v>45812</v>
      </c>
      <c r="X103" s="8556">
        <v>1000</v>
      </c>
      <c r="Y103" s="8556" t="s">
        <v>1539</v>
      </c>
      <c r="Z103" s="8558">
        <v>12.5</v>
      </c>
      <c r="AA103" s="8559">
        <v>45818</v>
      </c>
      <c r="AB103" s="8557">
        <v>45818</v>
      </c>
      <c r="AC103" s="8556">
        <v>5001</v>
      </c>
      <c r="AD103" s="8556">
        <v>1000</v>
      </c>
      <c r="AE103" s="8560">
        <f t="shared" si="0"/>
        <v>0</v>
      </c>
      <c r="AF103" s="8561">
        <f t="shared" si="1"/>
        <v>12500</v>
      </c>
      <c r="AG103" s="8519">
        <f t="shared" si="2"/>
        <v>625</v>
      </c>
      <c r="AH103" s="8562">
        <v>5</v>
      </c>
      <c r="AI103" s="7085"/>
    </row>
    <row r="104" spans="1:35">
      <c r="A104" s="8554" t="s">
        <v>1779</v>
      </c>
      <c r="B104" s="8555" t="s">
        <v>1554</v>
      </c>
      <c r="C104" s="8556">
        <v>5</v>
      </c>
      <c r="D104" s="8556">
        <v>1471</v>
      </c>
      <c r="E104" s="8557">
        <v>45812</v>
      </c>
      <c r="F104" s="8556">
        <v>1000</v>
      </c>
      <c r="G104" s="8556" t="s">
        <v>1539</v>
      </c>
      <c r="H104" s="8558">
        <v>12.5</v>
      </c>
      <c r="I104" s="8559">
        <v>45818</v>
      </c>
      <c r="J104" s="8557">
        <v>45818</v>
      </c>
      <c r="K104" s="8556">
        <v>5001</v>
      </c>
      <c r="L104" s="8556">
        <v>1000</v>
      </c>
      <c r="M104" s="8560">
        <f>(F104-L104)</f>
        <v>0</v>
      </c>
      <c r="N104" s="8561">
        <f>H104*L104/1</f>
        <v>12500</v>
      </c>
      <c r="O104" s="8519">
        <f>(N104*0.05)</f>
        <v>625</v>
      </c>
      <c r="P104" s="8562">
        <v>5</v>
      </c>
      <c r="Q104" s="6545">
        <f>(N104*0.02)</f>
        <v>250</v>
      </c>
      <c r="R104" s="6530" t="s">
        <v>8</v>
      </c>
      <c r="S104" s="6520"/>
      <c r="T104" s="8563" t="s">
        <v>1554</v>
      </c>
      <c r="U104" s="8556">
        <v>6</v>
      </c>
      <c r="V104" s="8556">
        <v>1671</v>
      </c>
      <c r="W104" s="8557">
        <v>45855</v>
      </c>
      <c r="X104" s="8556">
        <v>1000</v>
      </c>
      <c r="Y104" s="8556" t="s">
        <v>1539</v>
      </c>
      <c r="Z104" s="8558">
        <v>12.5</v>
      </c>
      <c r="AA104" s="8559">
        <v>45863</v>
      </c>
      <c r="AB104" s="8557">
        <v>45867</v>
      </c>
      <c r="AC104" s="8556">
        <v>5239</v>
      </c>
      <c r="AD104" s="8556">
        <v>991</v>
      </c>
      <c r="AE104" s="8560">
        <f t="shared" si="0"/>
        <v>9</v>
      </c>
      <c r="AF104" s="8561">
        <f t="shared" si="1"/>
        <v>12387.5</v>
      </c>
      <c r="AG104" s="8519">
        <f t="shared" si="2"/>
        <v>619.375</v>
      </c>
      <c r="AH104" s="6556">
        <v>5</v>
      </c>
      <c r="AI104" s="7085"/>
    </row>
    <row r="105" spans="1:35">
      <c r="A105" s="6535"/>
      <c r="B105" s="6536"/>
      <c r="C105" s="6536"/>
      <c r="D105" s="6536"/>
      <c r="E105" s="6536"/>
      <c r="F105" s="6536"/>
      <c r="G105" s="6536"/>
      <c r="H105" s="6536"/>
      <c r="I105" s="6537"/>
      <c r="J105" s="6536"/>
      <c r="K105" s="6536"/>
      <c r="L105" s="6536"/>
      <c r="M105" s="6536"/>
      <c r="N105" s="6536"/>
      <c r="O105" s="6536"/>
      <c r="P105" s="6676"/>
      <c r="Q105" s="6676"/>
      <c r="R105" s="6538"/>
      <c r="S105" s="6520"/>
      <c r="T105" s="8563" t="s">
        <v>1554</v>
      </c>
      <c r="U105" s="8556">
        <v>7</v>
      </c>
      <c r="V105" s="8556">
        <v>1963</v>
      </c>
      <c r="W105" s="8557">
        <v>45919</v>
      </c>
      <c r="X105" s="8556">
        <v>500</v>
      </c>
      <c r="Y105" s="8556" t="s">
        <v>1539</v>
      </c>
      <c r="Z105" s="8558">
        <v>13</v>
      </c>
      <c r="AA105" s="8559">
        <v>45925</v>
      </c>
      <c r="AB105" s="8557">
        <v>45937</v>
      </c>
      <c r="AC105" s="8556">
        <v>5688</v>
      </c>
      <c r="AD105" s="8556">
        <v>501.1</v>
      </c>
      <c r="AE105" s="8560">
        <f>(X105-AD105)</f>
        <v>-1.1000000000000227</v>
      </c>
      <c r="AF105" s="8561">
        <f>Z105*AD105/1</f>
        <v>6514.3</v>
      </c>
      <c r="AG105" s="8519">
        <f>(AF105*0.12)</f>
        <v>781.71600000000001</v>
      </c>
      <c r="AH105" s="8562">
        <v>12</v>
      </c>
      <c r="AI105" s="7425"/>
    </row>
    <row r="106" spans="1:35">
      <c r="A106" s="6535"/>
      <c r="B106" s="6536"/>
      <c r="C106" s="6536"/>
      <c r="D106" s="6536"/>
      <c r="E106" s="6536"/>
      <c r="F106" s="6536"/>
      <c r="G106" s="6536"/>
      <c r="H106" s="6536"/>
      <c r="I106" s="6537"/>
      <c r="J106" s="6536"/>
      <c r="K106" s="6536"/>
      <c r="L106" s="6536"/>
      <c r="M106" s="6536"/>
      <c r="N106" s="6536"/>
      <c r="O106" s="6536"/>
      <c r="P106" s="6676"/>
      <c r="Q106" s="6676"/>
      <c r="R106" s="6538"/>
      <c r="S106" s="6520"/>
      <c r="T106" s="6535"/>
      <c r="U106" s="6536"/>
      <c r="V106" s="6555"/>
      <c r="W106" s="6556"/>
      <c r="X106" s="6556"/>
      <c r="Y106" s="6556"/>
      <c r="Z106" s="6556"/>
      <c r="AA106" s="6556"/>
      <c r="AB106" s="6556"/>
      <c r="AC106" s="6556"/>
      <c r="AD106" s="6556"/>
      <c r="AE106" s="6556"/>
      <c r="AF106" s="6556"/>
      <c r="AG106" s="6556"/>
      <c r="AH106" s="6556"/>
      <c r="AI106" s="7085"/>
    </row>
    <row r="107" spans="1:35" ht="15" thickBot="1">
      <c r="A107" s="6546"/>
      <c r="B107" s="6547"/>
      <c r="C107" s="6536"/>
      <c r="D107" s="6536"/>
      <c r="E107" s="6548"/>
      <c r="F107" s="6536"/>
      <c r="G107" s="6536"/>
      <c r="H107" s="6536"/>
      <c r="I107" s="6549"/>
      <c r="J107" s="6536"/>
      <c r="K107" s="6536"/>
      <c r="L107" s="6550"/>
      <c r="M107" s="6536"/>
      <c r="N107" s="6550"/>
      <c r="O107" s="6550"/>
      <c r="P107" s="6898"/>
      <c r="Q107" s="6898"/>
      <c r="R107" s="6538"/>
      <c r="S107" s="6520"/>
      <c r="T107" s="6561"/>
      <c r="U107" s="6562"/>
      <c r="V107" s="6563"/>
      <c r="W107" s="6564"/>
      <c r="X107" s="6564"/>
      <c r="Y107" s="6564"/>
      <c r="Z107" s="6564"/>
      <c r="AA107" s="6564"/>
      <c r="AB107" s="6564"/>
      <c r="AC107" s="6564"/>
      <c r="AD107" s="6564"/>
      <c r="AE107" s="6564"/>
      <c r="AF107" s="6564"/>
      <c r="AG107" s="6564"/>
      <c r="AH107" s="6564"/>
      <c r="AI107" s="7086"/>
    </row>
    <row r="108" spans="1:35">
      <c r="A108" s="6535"/>
      <c r="B108" s="6536"/>
      <c r="C108" s="6536"/>
      <c r="D108" s="6536"/>
      <c r="E108" s="6536"/>
      <c r="F108" s="6536"/>
      <c r="G108" s="6536"/>
      <c r="H108" s="6536"/>
      <c r="I108" s="6537"/>
      <c r="J108" s="6536"/>
      <c r="K108" s="6536"/>
      <c r="L108" s="6536"/>
      <c r="M108" s="6536"/>
      <c r="N108" s="6536"/>
      <c r="O108" s="6536"/>
      <c r="P108" s="6676"/>
      <c r="Q108" s="6676"/>
      <c r="R108" s="6538"/>
      <c r="T108" s="6520"/>
      <c r="U108" s="6520"/>
      <c r="V108" s="6566"/>
      <c r="W108" s="6517"/>
      <c r="X108" s="6517"/>
      <c r="Y108" s="6517"/>
      <c r="Z108" s="6517"/>
      <c r="AA108" s="6517"/>
      <c r="AB108" s="6517"/>
      <c r="AC108" s="6517"/>
      <c r="AD108" s="6517"/>
      <c r="AE108" s="6517"/>
      <c r="AF108" s="6517"/>
      <c r="AG108" s="6517"/>
      <c r="AH108" s="6517"/>
      <c r="AI108" s="6517"/>
    </row>
    <row r="109" spans="1:35">
      <c r="A109" s="6535"/>
      <c r="B109" s="6536"/>
      <c r="C109" s="6536"/>
      <c r="D109" s="6536"/>
      <c r="E109" s="6536"/>
      <c r="F109" s="6536"/>
      <c r="G109" s="6536"/>
      <c r="H109" s="6536"/>
      <c r="I109" s="6537"/>
      <c r="J109" s="6536"/>
      <c r="K109" s="6536"/>
      <c r="L109" s="6536"/>
      <c r="M109" s="6536"/>
      <c r="N109" s="6536"/>
      <c r="O109" s="6536"/>
      <c r="P109" s="6676"/>
      <c r="Q109" s="6676"/>
      <c r="R109" s="6538"/>
    </row>
    <row r="110" spans="1:35">
      <c r="A110" s="6535"/>
      <c r="B110" s="6536"/>
      <c r="C110" s="6536"/>
      <c r="D110" s="6536"/>
      <c r="E110" s="6536"/>
      <c r="F110" s="6536"/>
      <c r="G110" s="6536"/>
      <c r="H110" s="6536"/>
      <c r="I110" s="6537"/>
      <c r="J110" s="6536"/>
      <c r="K110" s="6536"/>
      <c r="L110" s="6536"/>
      <c r="M110" s="6536"/>
      <c r="N110" s="6536"/>
      <c r="O110" s="6536"/>
      <c r="P110" s="6676"/>
      <c r="Q110" s="6676"/>
      <c r="R110" s="6538"/>
    </row>
    <row r="111" spans="1:35">
      <c r="A111" s="6535"/>
      <c r="B111" s="6536"/>
      <c r="C111" s="6536"/>
      <c r="D111" s="6536"/>
      <c r="E111" s="6536"/>
      <c r="F111" s="6536"/>
      <c r="G111" s="6536"/>
      <c r="H111" s="6536"/>
      <c r="I111" s="6537"/>
      <c r="J111" s="6536"/>
      <c r="K111" s="6536"/>
      <c r="L111" s="6536"/>
      <c r="M111" s="6536"/>
      <c r="N111" s="6536"/>
      <c r="O111" s="6536"/>
      <c r="P111" s="6676"/>
      <c r="Q111" s="6676"/>
      <c r="R111" s="6538"/>
    </row>
    <row r="112" spans="1:35">
      <c r="A112" s="6535"/>
      <c r="B112" s="6536"/>
      <c r="C112" s="6536"/>
      <c r="D112" s="6536"/>
      <c r="E112" s="6536"/>
      <c r="F112" s="6536"/>
      <c r="G112" s="6536"/>
      <c r="H112" s="6536"/>
      <c r="I112" s="6537"/>
      <c r="J112" s="6536"/>
      <c r="K112" s="6536"/>
      <c r="L112" s="6536"/>
      <c r="M112" s="6536"/>
      <c r="N112" s="6536"/>
      <c r="O112" s="6536"/>
      <c r="P112" s="6676"/>
      <c r="Q112" s="6676"/>
      <c r="R112" s="6538"/>
    </row>
    <row r="113" spans="1:18">
      <c r="A113" s="6535"/>
      <c r="B113" s="6536"/>
      <c r="C113" s="6536"/>
      <c r="D113" s="6536"/>
      <c r="E113" s="6536"/>
      <c r="F113" s="6536"/>
      <c r="G113" s="6536"/>
      <c r="H113" s="6536"/>
      <c r="I113" s="6537"/>
      <c r="J113" s="6536"/>
      <c r="K113" s="6536"/>
      <c r="L113" s="6536"/>
      <c r="M113" s="6536"/>
      <c r="N113" s="6536"/>
      <c r="O113" s="6536"/>
      <c r="P113" s="6676"/>
      <c r="Q113" s="6676"/>
      <c r="R113" s="6538"/>
    </row>
    <row r="114" spans="1:18">
      <c r="A114" s="6557"/>
      <c r="B114" s="6558"/>
      <c r="C114" s="6558"/>
      <c r="D114" s="6558"/>
      <c r="E114" s="6558"/>
      <c r="F114" s="6558"/>
      <c r="G114" s="6558"/>
      <c r="H114" s="6558"/>
      <c r="I114" s="6559"/>
      <c r="J114" s="6558"/>
      <c r="K114" s="6558"/>
      <c r="L114" s="6558"/>
      <c r="M114" s="6558"/>
      <c r="N114" s="6558"/>
      <c r="O114" s="6558"/>
      <c r="P114" s="6899"/>
      <c r="Q114" s="6899"/>
      <c r="R114" s="6560"/>
    </row>
    <row r="115" spans="1:18">
      <c r="A115" s="6557"/>
      <c r="B115" s="6558"/>
      <c r="C115" s="6558"/>
      <c r="D115" s="6558"/>
      <c r="E115" s="6558"/>
      <c r="F115" s="6558"/>
      <c r="G115" s="6558"/>
      <c r="H115" s="6558"/>
      <c r="I115" s="6559"/>
      <c r="J115" s="6558"/>
      <c r="K115" s="6558"/>
      <c r="L115" s="6558"/>
      <c r="M115" s="6558"/>
      <c r="N115" s="6558"/>
      <c r="O115" s="6558"/>
      <c r="P115" s="6899"/>
      <c r="Q115" s="6899"/>
      <c r="R115" s="6560"/>
    </row>
    <row r="116" spans="1:18">
      <c r="A116" s="6557"/>
      <c r="B116" s="6558"/>
      <c r="C116" s="6558"/>
      <c r="D116" s="6558"/>
      <c r="E116" s="6558"/>
      <c r="F116" s="6558"/>
      <c r="G116" s="6558"/>
      <c r="H116" s="6558"/>
      <c r="I116" s="6559"/>
      <c r="J116" s="6558"/>
      <c r="K116" s="6558"/>
      <c r="L116" s="6558"/>
      <c r="M116" s="6558"/>
      <c r="N116" s="6558"/>
      <c r="O116" s="6558"/>
      <c r="P116" s="6899"/>
      <c r="Q116" s="6899"/>
      <c r="R116" s="6560"/>
    </row>
    <row r="117" spans="1:18" ht="15" thickBot="1">
      <c r="A117" s="6561"/>
      <c r="B117" s="6562"/>
      <c r="C117" s="6562"/>
      <c r="D117" s="6562"/>
      <c r="E117" s="6562"/>
      <c r="F117" s="6562"/>
      <c r="G117" s="6562"/>
      <c r="H117" s="6562"/>
      <c r="I117" s="6567"/>
      <c r="J117" s="6562"/>
      <c r="K117" s="6562"/>
      <c r="L117" s="6562"/>
      <c r="M117" s="6562"/>
      <c r="N117" s="6562"/>
      <c r="O117" s="6655">
        <f>SUM(O104:O116)</f>
        <v>625</v>
      </c>
      <c r="P117" s="6900"/>
      <c r="Q117" s="6900"/>
      <c r="R117" s="6568"/>
    </row>
    <row r="118" spans="1:18">
      <c r="A118" s="6520"/>
      <c r="B118" s="6520"/>
      <c r="C118" s="6520"/>
      <c r="D118" s="6520"/>
      <c r="E118" s="6520"/>
      <c r="F118" s="6520"/>
      <c r="G118" s="6520"/>
      <c r="H118" s="6520"/>
      <c r="I118" s="6569"/>
      <c r="J118" s="6520"/>
      <c r="K118" s="6520"/>
      <c r="L118" s="6520"/>
      <c r="M118" s="6520"/>
      <c r="N118" s="6520"/>
      <c r="O118" s="6710"/>
      <c r="P118" s="6710"/>
      <c r="Q118" s="6710"/>
      <c r="R118" s="6520"/>
    </row>
    <row r="119" spans="1:18">
      <c r="A119" s="6520"/>
      <c r="B119" s="6520"/>
      <c r="C119" s="6520"/>
      <c r="D119" s="6520"/>
      <c r="E119" s="6520"/>
      <c r="F119" s="6520"/>
      <c r="G119" s="6520"/>
      <c r="H119" s="6520"/>
      <c r="I119" s="6569"/>
      <c r="J119" s="6520"/>
      <c r="K119" s="6520"/>
      <c r="L119" s="6520"/>
      <c r="M119" s="6520"/>
      <c r="N119" s="6520"/>
      <c r="O119" s="6710"/>
      <c r="P119" s="6710"/>
      <c r="Q119" s="6710"/>
      <c r="R119" s="6520"/>
    </row>
    <row r="120" spans="1:18" ht="15.6">
      <c r="A120" s="6515" t="s">
        <v>1722</v>
      </c>
      <c r="B120" s="6516"/>
      <c r="C120" s="6517"/>
      <c r="D120" s="6517"/>
      <c r="E120" s="6517"/>
      <c r="F120" s="6517"/>
      <c r="G120" s="6517"/>
      <c r="H120" s="6517"/>
      <c r="I120" s="6517"/>
      <c r="J120" s="6517"/>
      <c r="K120" s="6517"/>
      <c r="L120" s="6517"/>
      <c r="M120" s="6517"/>
      <c r="N120" s="6517"/>
      <c r="O120" s="6517"/>
      <c r="P120" s="6517"/>
      <c r="Q120" s="6517"/>
      <c r="R120" s="6517"/>
    </row>
    <row r="121" spans="1:18" ht="16.2" thickBot="1">
      <c r="A121" s="6515"/>
      <c r="B121" s="6516"/>
      <c r="C121" s="6517"/>
      <c r="D121" s="6517"/>
      <c r="E121" s="6517"/>
      <c r="F121" s="6517"/>
      <c r="G121" s="6517"/>
      <c r="H121" s="6517"/>
      <c r="I121" s="6517"/>
      <c r="J121" s="6517"/>
      <c r="K121" s="6517"/>
      <c r="L121" s="6517"/>
      <c r="M121" s="6517"/>
      <c r="N121" s="6517"/>
      <c r="O121" s="6517"/>
      <c r="P121" s="6517"/>
      <c r="Q121" s="6517"/>
      <c r="R121" s="6517"/>
    </row>
    <row r="122" spans="1:18">
      <c r="A122" s="6570"/>
      <c r="B122" s="6570"/>
      <c r="C122" s="6570"/>
      <c r="D122" s="6570" t="s">
        <v>14</v>
      </c>
      <c r="E122" s="6570" t="s">
        <v>12</v>
      </c>
      <c r="F122" s="6570"/>
      <c r="G122" s="6570"/>
      <c r="H122" s="6570" t="s">
        <v>15</v>
      </c>
      <c r="I122" s="6570" t="s">
        <v>12</v>
      </c>
      <c r="J122" s="6570" t="s">
        <v>12</v>
      </c>
      <c r="K122" s="6570"/>
      <c r="L122" s="6570"/>
      <c r="M122" s="6570"/>
      <c r="N122" s="6570"/>
      <c r="O122" s="6570" t="s">
        <v>0</v>
      </c>
      <c r="P122" s="6570"/>
      <c r="Q122" s="6570"/>
      <c r="R122" s="6570"/>
    </row>
    <row r="123" spans="1:18">
      <c r="A123" s="6573" t="s">
        <v>3</v>
      </c>
      <c r="B123" s="6573" t="s">
        <v>4</v>
      </c>
      <c r="C123" s="6573" t="s">
        <v>18</v>
      </c>
      <c r="D123" s="6573" t="s">
        <v>19</v>
      </c>
      <c r="E123" s="6573" t="s">
        <v>19</v>
      </c>
      <c r="F123" s="6573" t="s">
        <v>20</v>
      </c>
      <c r="G123" s="6573" t="s">
        <v>21</v>
      </c>
      <c r="H123" s="6573" t="s">
        <v>22</v>
      </c>
      <c r="I123" s="6573" t="s">
        <v>23</v>
      </c>
      <c r="J123" s="6573" t="s">
        <v>23</v>
      </c>
      <c r="K123" s="6573" t="s">
        <v>1227</v>
      </c>
      <c r="L123" s="6573" t="s">
        <v>20</v>
      </c>
      <c r="M123" s="6573" t="s">
        <v>25</v>
      </c>
      <c r="N123" s="6573" t="s">
        <v>0</v>
      </c>
      <c r="O123" s="6573" t="s">
        <v>1363</v>
      </c>
      <c r="P123" s="6573" t="s">
        <v>1388</v>
      </c>
      <c r="Q123" s="6523" t="s">
        <v>1526</v>
      </c>
      <c r="R123" s="6573" t="s">
        <v>26</v>
      </c>
    </row>
    <row r="124" spans="1:18" ht="15" thickBot="1">
      <c r="A124" s="6576"/>
      <c r="B124" s="6576"/>
      <c r="C124" s="6576"/>
      <c r="D124" s="6576" t="s">
        <v>3</v>
      </c>
      <c r="E124" s="6576" t="s">
        <v>18</v>
      </c>
      <c r="F124" s="6576"/>
      <c r="G124" s="6576"/>
      <c r="H124" s="6576" t="s">
        <v>21</v>
      </c>
      <c r="I124" s="6576" t="s">
        <v>27</v>
      </c>
      <c r="J124" s="6576" t="s">
        <v>28</v>
      </c>
      <c r="K124" s="6576"/>
      <c r="L124" s="6576"/>
      <c r="M124" s="6576"/>
      <c r="N124" s="6576"/>
      <c r="O124" s="6576" t="s">
        <v>11</v>
      </c>
      <c r="P124" s="6576"/>
      <c r="Q124" s="6576"/>
      <c r="R124" s="6576"/>
    </row>
    <row r="125" spans="1:18">
      <c r="A125" s="8554" t="s">
        <v>1779</v>
      </c>
      <c r="B125" s="8555" t="s">
        <v>1554</v>
      </c>
      <c r="C125" s="8556">
        <v>6</v>
      </c>
      <c r="D125" s="8556">
        <v>1671</v>
      </c>
      <c r="E125" s="8557">
        <v>45855</v>
      </c>
      <c r="F125" s="8556">
        <v>1000</v>
      </c>
      <c r="G125" s="8556" t="s">
        <v>1539</v>
      </c>
      <c r="H125" s="8558">
        <v>12.5</v>
      </c>
      <c r="I125" s="8559">
        <v>45863</v>
      </c>
      <c r="J125" s="8557">
        <v>45867</v>
      </c>
      <c r="K125" s="8556">
        <v>5239</v>
      </c>
      <c r="L125" s="8556">
        <v>991</v>
      </c>
      <c r="M125" s="8560">
        <f>(F125-L125)</f>
        <v>9</v>
      </c>
      <c r="N125" s="8561">
        <f>H125*L125/1</f>
        <v>12387.5</v>
      </c>
      <c r="O125" s="8519">
        <f>(N125*0.05)</f>
        <v>619.375</v>
      </c>
      <c r="P125" s="8562">
        <v>5</v>
      </c>
      <c r="Q125" s="6545">
        <f>(N125*0.02)</f>
        <v>247.75</v>
      </c>
      <c r="R125" s="6530" t="s">
        <v>8</v>
      </c>
    </row>
    <row r="126" spans="1:18">
      <c r="A126" s="6935"/>
      <c r="B126" s="6631"/>
      <c r="C126" s="6648"/>
      <c r="D126" s="6648"/>
      <c r="E126" s="6649"/>
      <c r="F126" s="6648"/>
      <c r="G126" s="6648"/>
      <c r="H126" s="6650"/>
      <c r="I126" s="6651"/>
      <c r="J126" s="6649"/>
      <c r="K126" s="6648"/>
      <c r="L126" s="6648"/>
      <c r="M126" s="6652"/>
      <c r="N126" s="6653"/>
      <c r="O126" s="6654"/>
      <c r="P126" s="6685"/>
      <c r="Q126" s="6654"/>
      <c r="R126" s="6538"/>
    </row>
    <row r="127" spans="1:18">
      <c r="A127" s="6535"/>
      <c r="B127" s="6536"/>
      <c r="C127" s="6536"/>
      <c r="D127" s="6536"/>
      <c r="E127" s="6536"/>
      <c r="F127" s="6536"/>
      <c r="G127" s="6536"/>
      <c r="H127" s="6536"/>
      <c r="I127" s="6537"/>
      <c r="J127" s="6536"/>
      <c r="K127" s="6536"/>
      <c r="L127" s="6536"/>
      <c r="M127" s="6536"/>
      <c r="N127" s="6536"/>
      <c r="O127" s="6536"/>
      <c r="P127" s="6676"/>
      <c r="Q127" s="6676"/>
      <c r="R127" s="6538"/>
    </row>
    <row r="128" spans="1:18">
      <c r="A128" s="6546"/>
      <c r="B128" s="6547"/>
      <c r="C128" s="6536"/>
      <c r="D128" s="6536"/>
      <c r="E128" s="6548"/>
      <c r="F128" s="6536"/>
      <c r="G128" s="6536"/>
      <c r="H128" s="6536"/>
      <c r="I128" s="6549"/>
      <c r="J128" s="6536"/>
      <c r="K128" s="6536"/>
      <c r="L128" s="6550"/>
      <c r="M128" s="6536"/>
      <c r="N128" s="6550"/>
      <c r="O128" s="6550"/>
      <c r="P128" s="6898"/>
      <c r="Q128" s="6898"/>
      <c r="R128" s="6538"/>
    </row>
    <row r="129" spans="1:18">
      <c r="A129" s="6535"/>
      <c r="B129" s="6536"/>
      <c r="C129" s="6536"/>
      <c r="D129" s="6536"/>
      <c r="E129" s="6536"/>
      <c r="F129" s="6536"/>
      <c r="G129" s="6536"/>
      <c r="H129" s="6536"/>
      <c r="I129" s="6537"/>
      <c r="J129" s="6536"/>
      <c r="K129" s="6536"/>
      <c r="L129" s="6536"/>
      <c r="M129" s="6536"/>
      <c r="N129" s="6536"/>
      <c r="O129" s="6536"/>
      <c r="P129" s="6676"/>
      <c r="Q129" s="6676"/>
      <c r="R129" s="6538"/>
    </row>
    <row r="130" spans="1:18">
      <c r="A130" s="6535"/>
      <c r="B130" s="6536"/>
      <c r="C130" s="6536"/>
      <c r="D130" s="6536"/>
      <c r="E130" s="6536"/>
      <c r="F130" s="6536"/>
      <c r="G130" s="6536"/>
      <c r="H130" s="6536"/>
      <c r="I130" s="6537"/>
      <c r="J130" s="6536"/>
      <c r="K130" s="6536"/>
      <c r="L130" s="6536"/>
      <c r="M130" s="6536"/>
      <c r="N130" s="6536"/>
      <c r="O130" s="6536"/>
      <c r="P130" s="6676"/>
      <c r="Q130" s="6676"/>
      <c r="R130" s="6538"/>
    </row>
    <row r="131" spans="1:18">
      <c r="A131" s="6535"/>
      <c r="B131" s="6536"/>
      <c r="C131" s="6536"/>
      <c r="D131" s="6536"/>
      <c r="E131" s="6536"/>
      <c r="F131" s="6536"/>
      <c r="G131" s="6536"/>
      <c r="H131" s="6536"/>
      <c r="I131" s="6537"/>
      <c r="J131" s="6536"/>
      <c r="K131" s="6536"/>
      <c r="L131" s="6536"/>
      <c r="M131" s="6536"/>
      <c r="N131" s="6536"/>
      <c r="O131" s="6536"/>
      <c r="P131" s="6676"/>
      <c r="Q131" s="6676"/>
      <c r="R131" s="6538"/>
    </row>
    <row r="132" spans="1:18">
      <c r="A132" s="6535"/>
      <c r="B132" s="6536"/>
      <c r="C132" s="6536"/>
      <c r="D132" s="6536"/>
      <c r="E132" s="6536"/>
      <c r="F132" s="6536"/>
      <c r="G132" s="6536"/>
      <c r="H132" s="6536"/>
      <c r="I132" s="6537"/>
      <c r="J132" s="6536"/>
      <c r="K132" s="6536"/>
      <c r="L132" s="6536"/>
      <c r="M132" s="6536"/>
      <c r="N132" s="6536"/>
      <c r="O132" s="6536"/>
      <c r="P132" s="6676"/>
      <c r="Q132" s="6676"/>
      <c r="R132" s="6538"/>
    </row>
    <row r="133" spans="1:18">
      <c r="A133" s="6535"/>
      <c r="B133" s="6536"/>
      <c r="C133" s="6536"/>
      <c r="D133" s="6536"/>
      <c r="E133" s="6536"/>
      <c r="F133" s="6536"/>
      <c r="G133" s="6536"/>
      <c r="H133" s="6536"/>
      <c r="I133" s="6537"/>
      <c r="J133" s="6536"/>
      <c r="K133" s="6536"/>
      <c r="L133" s="6536"/>
      <c r="M133" s="6536"/>
      <c r="N133" s="6536"/>
      <c r="O133" s="6536"/>
      <c r="P133" s="6676"/>
      <c r="Q133" s="6676"/>
      <c r="R133" s="6538"/>
    </row>
    <row r="134" spans="1:18">
      <c r="A134" s="6535"/>
      <c r="B134" s="6536"/>
      <c r="C134" s="6536"/>
      <c r="D134" s="6536"/>
      <c r="E134" s="6536"/>
      <c r="F134" s="6536"/>
      <c r="G134" s="6536"/>
      <c r="H134" s="6536"/>
      <c r="I134" s="6537"/>
      <c r="J134" s="6536"/>
      <c r="K134" s="6536"/>
      <c r="L134" s="6536"/>
      <c r="M134" s="6536"/>
      <c r="N134" s="6536"/>
      <c r="O134" s="6536"/>
      <c r="P134" s="6676"/>
      <c r="Q134" s="6676"/>
      <c r="R134" s="6538"/>
    </row>
    <row r="135" spans="1:18">
      <c r="A135" s="6535"/>
      <c r="B135" s="6536"/>
      <c r="C135" s="6536"/>
      <c r="D135" s="6536"/>
      <c r="E135" s="6536"/>
      <c r="F135" s="6536"/>
      <c r="G135" s="6536"/>
      <c r="H135" s="6536"/>
      <c r="I135" s="6537"/>
      <c r="J135" s="6536"/>
      <c r="K135" s="6536"/>
      <c r="L135" s="6536"/>
      <c r="M135" s="6536"/>
      <c r="N135" s="6536"/>
      <c r="O135" s="6536"/>
      <c r="P135" s="6676"/>
      <c r="Q135" s="6676"/>
      <c r="R135" s="6538"/>
    </row>
    <row r="136" spans="1:18">
      <c r="A136" s="6535"/>
      <c r="B136" s="6536"/>
      <c r="C136" s="6536"/>
      <c r="D136" s="6536"/>
      <c r="E136" s="6536"/>
      <c r="F136" s="6536"/>
      <c r="G136" s="6536"/>
      <c r="H136" s="6536"/>
      <c r="I136" s="6537"/>
      <c r="J136" s="6536"/>
      <c r="K136" s="6536"/>
      <c r="L136" s="6536"/>
      <c r="M136" s="6536"/>
      <c r="N136" s="6536"/>
      <c r="O136" s="6536"/>
      <c r="P136" s="6676"/>
      <c r="Q136" s="6676"/>
      <c r="R136" s="6538"/>
    </row>
    <row r="137" spans="1:18">
      <c r="A137" s="6535"/>
      <c r="B137" s="6536"/>
      <c r="C137" s="6536"/>
      <c r="D137" s="6536"/>
      <c r="E137" s="6536"/>
      <c r="F137" s="6536"/>
      <c r="G137" s="6536"/>
      <c r="H137" s="6536"/>
      <c r="I137" s="6537"/>
      <c r="J137" s="6536"/>
      <c r="K137" s="6536"/>
      <c r="L137" s="6536"/>
      <c r="M137" s="6536"/>
      <c r="N137" s="6536"/>
      <c r="O137" s="6536"/>
      <c r="P137" s="6676"/>
      <c r="Q137" s="6676"/>
      <c r="R137" s="6538"/>
    </row>
    <row r="138" spans="1:18">
      <c r="A138" s="6535"/>
      <c r="B138" s="6536"/>
      <c r="C138" s="6536"/>
      <c r="D138" s="6536"/>
      <c r="E138" s="6536"/>
      <c r="F138" s="6536"/>
      <c r="G138" s="6536"/>
      <c r="H138" s="6536"/>
      <c r="I138" s="6537"/>
      <c r="J138" s="6536"/>
      <c r="K138" s="6536"/>
      <c r="L138" s="6536"/>
      <c r="M138" s="6536"/>
      <c r="N138" s="6536"/>
      <c r="O138" s="6536"/>
      <c r="P138" s="6676"/>
      <c r="Q138" s="6676"/>
      <c r="R138" s="6538"/>
    </row>
    <row r="139" spans="1:18">
      <c r="A139" s="6535"/>
      <c r="B139" s="6536"/>
      <c r="C139" s="6536"/>
      <c r="D139" s="6536"/>
      <c r="E139" s="6536"/>
      <c r="F139" s="6536"/>
      <c r="G139" s="6536"/>
      <c r="H139" s="6536"/>
      <c r="I139" s="6537"/>
      <c r="J139" s="6536"/>
      <c r="K139" s="6536"/>
      <c r="L139" s="6536"/>
      <c r="M139" s="6536"/>
      <c r="N139" s="6536"/>
      <c r="O139" s="6536"/>
      <c r="P139" s="6676"/>
      <c r="Q139" s="6676"/>
      <c r="R139" s="6538"/>
    </row>
    <row r="140" spans="1:18">
      <c r="A140" s="6557"/>
      <c r="B140" s="6558"/>
      <c r="C140" s="6558"/>
      <c r="D140" s="6558"/>
      <c r="E140" s="6558"/>
      <c r="F140" s="6558"/>
      <c r="G140" s="6558"/>
      <c r="H140" s="6558"/>
      <c r="I140" s="6559"/>
      <c r="J140" s="6558"/>
      <c r="K140" s="6558"/>
      <c r="L140" s="6558"/>
      <c r="M140" s="6558"/>
      <c r="N140" s="6558"/>
      <c r="O140" s="6558"/>
      <c r="P140" s="6899"/>
      <c r="Q140" s="6899"/>
      <c r="R140" s="6560"/>
    </row>
    <row r="141" spans="1:18">
      <c r="A141" s="6557"/>
      <c r="B141" s="6558"/>
      <c r="C141" s="6558"/>
      <c r="D141" s="6558"/>
      <c r="E141" s="6558"/>
      <c r="F141" s="6558"/>
      <c r="G141" s="6558"/>
      <c r="H141" s="6558"/>
      <c r="I141" s="6559"/>
      <c r="J141" s="6558"/>
      <c r="K141" s="6558"/>
      <c r="L141" s="6558"/>
      <c r="M141" s="6558"/>
      <c r="N141" s="6558"/>
      <c r="O141" s="6558"/>
      <c r="P141" s="6899"/>
      <c r="Q141" s="6899"/>
      <c r="R141" s="6560"/>
    </row>
    <row r="142" spans="1:18" ht="15" thickBot="1">
      <c r="A142" s="6561"/>
      <c r="B142" s="6562"/>
      <c r="C142" s="6562"/>
      <c r="D142" s="6562"/>
      <c r="E142" s="6562"/>
      <c r="F142" s="6562"/>
      <c r="G142" s="6562"/>
      <c r="H142" s="6562"/>
      <c r="I142" s="6567"/>
      <c r="J142" s="6562"/>
      <c r="K142" s="6562"/>
      <c r="L142" s="6562"/>
      <c r="M142" s="6562"/>
      <c r="N142" s="6562"/>
      <c r="O142" s="6655">
        <f>SUM(O125:O141)</f>
        <v>619.375</v>
      </c>
      <c r="P142" s="6900"/>
      <c r="Q142" s="6900"/>
      <c r="R142" s="6568"/>
    </row>
    <row r="143" spans="1:18">
      <c r="A143" s="6520"/>
      <c r="B143" s="6520"/>
      <c r="C143" s="6520"/>
      <c r="D143" s="6520"/>
      <c r="E143" s="6520"/>
      <c r="F143" s="6520"/>
      <c r="G143" s="6520"/>
      <c r="H143" s="6520"/>
      <c r="I143" s="6569"/>
      <c r="J143" s="6520"/>
      <c r="K143" s="6520"/>
      <c r="L143" s="6520"/>
      <c r="M143" s="6520"/>
      <c r="N143" s="6520"/>
      <c r="O143" s="6710"/>
      <c r="P143" s="6710"/>
      <c r="Q143" s="6710"/>
      <c r="R143" s="6520"/>
    </row>
    <row r="144" spans="1:18">
      <c r="A144" s="6520"/>
      <c r="B144" s="6520"/>
      <c r="C144" s="6520"/>
      <c r="D144" s="6520"/>
      <c r="E144" s="6520"/>
      <c r="F144" s="6520"/>
      <c r="G144" s="6520"/>
      <c r="H144" s="6520"/>
      <c r="I144" s="6569"/>
      <c r="J144" s="6520"/>
      <c r="K144" s="6520"/>
      <c r="L144" s="6520"/>
      <c r="M144" s="6520"/>
      <c r="N144" s="6520"/>
      <c r="O144" s="6710"/>
      <c r="P144" s="6710"/>
      <c r="Q144" s="6710"/>
      <c r="R144" s="6520"/>
    </row>
    <row r="145" spans="1:18" ht="16.2" thickBot="1">
      <c r="A145" s="6515" t="s">
        <v>1723</v>
      </c>
      <c r="B145" s="6516"/>
      <c r="C145" s="6517"/>
      <c r="D145" s="6517"/>
      <c r="E145" s="6517"/>
      <c r="F145" s="6517"/>
      <c r="G145" s="6517"/>
      <c r="H145" s="6517"/>
      <c r="I145" s="6517"/>
      <c r="J145" s="6517"/>
      <c r="K145" s="6517"/>
      <c r="L145" s="6517"/>
      <c r="M145" s="6517"/>
      <c r="N145" s="6517"/>
      <c r="O145" s="6517"/>
      <c r="P145" s="6517"/>
      <c r="Q145" s="6517"/>
      <c r="R145" s="6517"/>
    </row>
    <row r="146" spans="1:18">
      <c r="A146" s="6570"/>
      <c r="B146" s="6570"/>
      <c r="C146" s="6570"/>
      <c r="D146" s="6570" t="s">
        <v>14</v>
      </c>
      <c r="E146" s="6570" t="s">
        <v>12</v>
      </c>
      <c r="F146" s="6570"/>
      <c r="G146" s="6570"/>
      <c r="H146" s="6570" t="s">
        <v>15</v>
      </c>
      <c r="I146" s="6570" t="s">
        <v>12</v>
      </c>
      <c r="J146" s="6570" t="s">
        <v>12</v>
      </c>
      <c r="K146" s="6570"/>
      <c r="L146" s="6570"/>
      <c r="M146" s="6570"/>
      <c r="N146" s="6570"/>
      <c r="O146" s="6570" t="s">
        <v>0</v>
      </c>
      <c r="P146" s="6570"/>
      <c r="Q146" s="6570"/>
      <c r="R146" s="6570"/>
    </row>
    <row r="147" spans="1:18">
      <c r="A147" s="6573" t="s">
        <v>3</v>
      </c>
      <c r="B147" s="6573" t="s">
        <v>4</v>
      </c>
      <c r="C147" s="6573" t="s">
        <v>18</v>
      </c>
      <c r="D147" s="6573" t="s">
        <v>19</v>
      </c>
      <c r="E147" s="6573" t="s">
        <v>19</v>
      </c>
      <c r="F147" s="6573" t="s">
        <v>20</v>
      </c>
      <c r="G147" s="6573" t="s">
        <v>21</v>
      </c>
      <c r="H147" s="6573" t="s">
        <v>22</v>
      </c>
      <c r="I147" s="6573" t="s">
        <v>23</v>
      </c>
      <c r="J147" s="6573" t="s">
        <v>23</v>
      </c>
      <c r="K147" s="6573" t="s">
        <v>1227</v>
      </c>
      <c r="L147" s="6573" t="s">
        <v>20</v>
      </c>
      <c r="M147" s="6573" t="s">
        <v>25</v>
      </c>
      <c r="N147" s="6573" t="s">
        <v>0</v>
      </c>
      <c r="O147" s="6573" t="s">
        <v>1363</v>
      </c>
      <c r="P147" s="6573" t="s">
        <v>1388</v>
      </c>
      <c r="Q147" s="6523" t="s">
        <v>1526</v>
      </c>
      <c r="R147" s="6573" t="s">
        <v>26</v>
      </c>
    </row>
    <row r="148" spans="1:18" ht="15" thickBot="1">
      <c r="A148" s="6576"/>
      <c r="B148" s="6576"/>
      <c r="C148" s="6576"/>
      <c r="D148" s="6576" t="s">
        <v>3</v>
      </c>
      <c r="E148" s="6576" t="s">
        <v>18</v>
      </c>
      <c r="F148" s="6576"/>
      <c r="G148" s="6576"/>
      <c r="H148" s="6576" t="s">
        <v>21</v>
      </c>
      <c r="I148" s="6576" t="s">
        <v>27</v>
      </c>
      <c r="J148" s="6576" t="s">
        <v>28</v>
      </c>
      <c r="K148" s="6576"/>
      <c r="L148" s="6576"/>
      <c r="M148" s="6576"/>
      <c r="N148" s="6576"/>
      <c r="O148" s="6576" t="s">
        <v>11</v>
      </c>
      <c r="P148" s="6576"/>
      <c r="Q148" s="6576"/>
      <c r="R148" s="6576"/>
    </row>
    <row r="149" spans="1:18">
      <c r="A149" s="8729" t="s">
        <v>1553</v>
      </c>
      <c r="B149" s="6648" t="s">
        <v>1554</v>
      </c>
      <c r="C149" s="6648">
        <v>17</v>
      </c>
      <c r="D149" s="6648">
        <v>311317</v>
      </c>
      <c r="E149" s="6649">
        <v>45883</v>
      </c>
      <c r="F149" s="6648">
        <v>500</v>
      </c>
      <c r="G149" s="6648" t="s">
        <v>1539</v>
      </c>
      <c r="H149" s="6650">
        <v>13</v>
      </c>
      <c r="I149" s="6651">
        <v>45887</v>
      </c>
      <c r="J149" s="6649">
        <v>45890</v>
      </c>
      <c r="K149" s="6648">
        <v>5380</v>
      </c>
      <c r="L149" s="6650">
        <v>494</v>
      </c>
      <c r="M149" s="6652">
        <f>(F149-L149)</f>
        <v>6</v>
      </c>
      <c r="N149" s="6653">
        <f>H149*L149/1</f>
        <v>6422</v>
      </c>
      <c r="O149" s="6654">
        <f>(N149*0.12)</f>
        <v>770.64</v>
      </c>
      <c r="P149" s="6685">
        <v>12</v>
      </c>
      <c r="Q149" s="6545">
        <f>(N149*0.09)</f>
        <v>577.98</v>
      </c>
      <c r="R149" s="6530" t="s">
        <v>8</v>
      </c>
    </row>
    <row r="150" spans="1:18">
      <c r="A150" s="7464"/>
      <c r="B150" s="7465"/>
      <c r="C150" s="7466"/>
      <c r="D150" s="7466"/>
      <c r="E150" s="7467"/>
      <c r="F150" s="7466"/>
      <c r="G150" s="7466"/>
      <c r="H150" s="7468"/>
      <c r="I150" s="7469"/>
      <c r="J150" s="7467"/>
      <c r="K150" s="7466"/>
      <c r="L150" s="7466"/>
      <c r="M150" s="7470"/>
      <c r="N150" s="7471"/>
      <c r="O150" s="7472"/>
      <c r="P150" s="7473"/>
      <c r="Q150" s="7472"/>
      <c r="R150" s="7474"/>
    </row>
    <row r="151" spans="1:18">
      <c r="A151" s="6535"/>
      <c r="B151" s="6536"/>
      <c r="C151" s="6536"/>
      <c r="D151" s="6536"/>
      <c r="E151" s="6536"/>
      <c r="F151" s="6536"/>
      <c r="G151" s="6536"/>
      <c r="H151" s="6536"/>
      <c r="I151" s="6537"/>
      <c r="J151" s="6536"/>
      <c r="K151" s="6536"/>
      <c r="L151" s="6536"/>
      <c r="M151" s="6536"/>
      <c r="N151" s="6536"/>
      <c r="O151" s="6536"/>
      <c r="P151" s="6676"/>
      <c r="Q151" s="6676"/>
      <c r="R151" s="6538"/>
    </row>
    <row r="152" spans="1:18">
      <c r="A152" s="6546"/>
      <c r="B152" s="6547"/>
      <c r="C152" s="6536"/>
      <c r="D152" s="6536"/>
      <c r="E152" s="6548"/>
      <c r="F152" s="6536"/>
      <c r="G152" s="6536"/>
      <c r="H152" s="6536"/>
      <c r="I152" s="6549"/>
      <c r="J152" s="6536"/>
      <c r="K152" s="6536"/>
      <c r="L152" s="6550"/>
      <c r="M152" s="6536"/>
      <c r="N152" s="6550"/>
      <c r="O152" s="6550"/>
      <c r="P152" s="6898"/>
      <c r="Q152" s="6898"/>
      <c r="R152" s="6538"/>
    </row>
    <row r="153" spans="1:18">
      <c r="A153" s="6535"/>
      <c r="B153" s="6536"/>
      <c r="C153" s="6536"/>
      <c r="D153" s="6536"/>
      <c r="E153" s="6536"/>
      <c r="F153" s="6536"/>
      <c r="G153" s="6536"/>
      <c r="H153" s="6536"/>
      <c r="I153" s="6537"/>
      <c r="J153" s="6536"/>
      <c r="K153" s="6536"/>
      <c r="L153" s="6536"/>
      <c r="M153" s="6536"/>
      <c r="N153" s="6536"/>
      <c r="O153" s="6536"/>
      <c r="P153" s="6676"/>
      <c r="Q153" s="6676"/>
      <c r="R153" s="6538"/>
    </row>
    <row r="154" spans="1:18">
      <c r="A154" s="6535"/>
      <c r="B154" s="6536"/>
      <c r="C154" s="6536"/>
      <c r="D154" s="6536"/>
      <c r="E154" s="6536"/>
      <c r="F154" s="6536"/>
      <c r="G154" s="6536"/>
      <c r="H154" s="6536"/>
      <c r="I154" s="6537"/>
      <c r="J154" s="6536"/>
      <c r="K154" s="6536"/>
      <c r="L154" s="6536"/>
      <c r="M154" s="6536"/>
      <c r="N154" s="6536"/>
      <c r="O154" s="6536"/>
      <c r="P154" s="6676"/>
      <c r="Q154" s="6676"/>
      <c r="R154" s="6538"/>
    </row>
    <row r="155" spans="1:18">
      <c r="A155" s="6535"/>
      <c r="B155" s="6536"/>
      <c r="C155" s="6536"/>
      <c r="D155" s="6536"/>
      <c r="E155" s="6536"/>
      <c r="F155" s="6536"/>
      <c r="G155" s="6536"/>
      <c r="H155" s="6536"/>
      <c r="I155" s="6537"/>
      <c r="J155" s="6536"/>
      <c r="K155" s="6536"/>
      <c r="L155" s="6536"/>
      <c r="M155" s="6536"/>
      <c r="N155" s="6536"/>
      <c r="O155" s="6536"/>
      <c r="P155" s="6676"/>
      <c r="Q155" s="6676"/>
      <c r="R155" s="6538"/>
    </row>
    <row r="156" spans="1:18">
      <c r="A156" s="6535"/>
      <c r="B156" s="6536"/>
      <c r="C156" s="6536"/>
      <c r="D156" s="6536"/>
      <c r="E156" s="6536"/>
      <c r="F156" s="6536"/>
      <c r="G156" s="6536"/>
      <c r="H156" s="6536"/>
      <c r="I156" s="6537"/>
      <c r="J156" s="6536"/>
      <c r="K156" s="6536"/>
      <c r="L156" s="6536"/>
      <c r="M156" s="6536"/>
      <c r="N156" s="6536"/>
      <c r="O156" s="6536"/>
      <c r="P156" s="6676"/>
      <c r="Q156" s="6676"/>
      <c r="R156" s="6538"/>
    </row>
    <row r="157" spans="1:18">
      <c r="A157" s="6535"/>
      <c r="B157" s="6536"/>
      <c r="C157" s="6536"/>
      <c r="D157" s="6536"/>
      <c r="E157" s="6536"/>
      <c r="F157" s="6536"/>
      <c r="G157" s="6536"/>
      <c r="H157" s="6536"/>
      <c r="I157" s="6537"/>
      <c r="J157" s="6536"/>
      <c r="K157" s="6536"/>
      <c r="L157" s="6536"/>
      <c r="M157" s="6536"/>
      <c r="N157" s="6536"/>
      <c r="O157" s="6536"/>
      <c r="P157" s="6676"/>
      <c r="Q157" s="6676"/>
      <c r="R157" s="6538"/>
    </row>
    <row r="158" spans="1:18">
      <c r="A158" s="6557"/>
      <c r="B158" s="6558"/>
      <c r="C158" s="6558"/>
      <c r="D158" s="6558"/>
      <c r="E158" s="6558"/>
      <c r="F158" s="6558"/>
      <c r="G158" s="6558"/>
      <c r="H158" s="6558"/>
      <c r="I158" s="6559"/>
      <c r="J158" s="6558"/>
      <c r="K158" s="6558"/>
      <c r="L158" s="6558"/>
      <c r="M158" s="6558"/>
      <c r="N158" s="6558"/>
      <c r="O158" s="6558"/>
      <c r="P158" s="6899"/>
      <c r="Q158" s="6899"/>
      <c r="R158" s="6560"/>
    </row>
    <row r="159" spans="1:18">
      <c r="A159" s="6557"/>
      <c r="B159" s="6558"/>
      <c r="C159" s="6558"/>
      <c r="D159" s="6558"/>
      <c r="E159" s="6558"/>
      <c r="F159" s="6558"/>
      <c r="G159" s="6558"/>
      <c r="H159" s="6558"/>
      <c r="I159" s="6559"/>
      <c r="J159" s="6558"/>
      <c r="K159" s="6558"/>
      <c r="L159" s="6558"/>
      <c r="M159" s="6558"/>
      <c r="N159" s="6558"/>
      <c r="O159" s="6558"/>
      <c r="P159" s="6899"/>
      <c r="Q159" s="6899"/>
      <c r="R159" s="6560"/>
    </row>
    <row r="160" spans="1:18" ht="15" thickBot="1">
      <c r="A160" s="6561"/>
      <c r="B160" s="6562"/>
      <c r="C160" s="6562"/>
      <c r="D160" s="6562"/>
      <c r="E160" s="6562"/>
      <c r="F160" s="6562"/>
      <c r="G160" s="6562"/>
      <c r="H160" s="6562"/>
      <c r="I160" s="6567"/>
      <c r="J160" s="6562"/>
      <c r="K160" s="6562"/>
      <c r="L160" s="6562"/>
      <c r="M160" s="6562"/>
      <c r="N160" s="6562"/>
      <c r="O160" s="6655">
        <f>SUM(O149:O159)</f>
        <v>770.64</v>
      </c>
      <c r="P160" s="6900"/>
      <c r="Q160" s="6900"/>
      <c r="R160" s="6568"/>
    </row>
    <row r="161" spans="1:18">
      <c r="A161" s="6520"/>
      <c r="B161" s="6520"/>
      <c r="C161" s="6520"/>
      <c r="D161" s="6520"/>
      <c r="E161" s="6520"/>
      <c r="F161" s="6520"/>
      <c r="G161" s="6520"/>
      <c r="H161" s="6520"/>
      <c r="I161" s="6569"/>
      <c r="J161" s="6520"/>
      <c r="K161" s="6520"/>
      <c r="L161" s="6520"/>
      <c r="M161" s="6520"/>
      <c r="N161" s="6520"/>
      <c r="O161" s="6710"/>
      <c r="P161" s="6710"/>
      <c r="Q161" s="6710"/>
      <c r="R161" s="6520"/>
    </row>
    <row r="162" spans="1:18">
      <c r="A162" s="6520"/>
      <c r="B162" s="6520"/>
      <c r="C162" s="6520"/>
      <c r="D162" s="6520"/>
      <c r="E162" s="6520"/>
      <c r="F162" s="6520"/>
      <c r="G162" s="6520"/>
      <c r="H162" s="6520"/>
      <c r="I162" s="6569"/>
      <c r="J162" s="6520"/>
      <c r="K162" s="6520"/>
      <c r="L162" s="6520"/>
      <c r="M162" s="6520"/>
      <c r="N162" s="6520"/>
      <c r="O162" s="6710"/>
      <c r="P162" s="6710"/>
      <c r="Q162" s="6710"/>
      <c r="R162" s="6520"/>
    </row>
    <row r="163" spans="1:18" ht="16.2" thickBot="1">
      <c r="A163" s="6515" t="s">
        <v>1724</v>
      </c>
      <c r="B163" s="6516"/>
      <c r="C163" s="6517"/>
      <c r="D163" s="6517"/>
      <c r="E163" s="6517"/>
      <c r="F163" s="6517"/>
      <c r="G163" s="6517"/>
      <c r="H163" s="6517"/>
      <c r="I163" s="6517"/>
      <c r="J163" s="6517"/>
      <c r="K163" s="6517"/>
      <c r="L163" s="6517"/>
      <c r="M163" s="6517"/>
      <c r="N163" s="6517"/>
      <c r="O163" s="6517"/>
      <c r="P163" s="6517"/>
      <c r="Q163" s="6517"/>
      <c r="R163" s="6517"/>
    </row>
    <row r="164" spans="1:18">
      <c r="A164" s="6570"/>
      <c r="B164" s="6570"/>
      <c r="C164" s="6570"/>
      <c r="D164" s="6570" t="s">
        <v>14</v>
      </c>
      <c r="E164" s="6570" t="s">
        <v>12</v>
      </c>
      <c r="F164" s="6570"/>
      <c r="G164" s="6570"/>
      <c r="H164" s="6570" t="s">
        <v>15</v>
      </c>
      <c r="I164" s="6570" t="s">
        <v>12</v>
      </c>
      <c r="J164" s="6570" t="s">
        <v>12</v>
      </c>
      <c r="K164" s="6570"/>
      <c r="L164" s="6570"/>
      <c r="M164" s="6570"/>
      <c r="N164" s="6570"/>
      <c r="O164" s="6570" t="s">
        <v>0</v>
      </c>
      <c r="P164" s="6570"/>
      <c r="Q164" s="6570"/>
      <c r="R164" s="6570"/>
    </row>
    <row r="165" spans="1:18">
      <c r="A165" s="6573" t="s">
        <v>3</v>
      </c>
      <c r="B165" s="6573" t="s">
        <v>4</v>
      </c>
      <c r="C165" s="6573" t="s">
        <v>18</v>
      </c>
      <c r="D165" s="6573" t="s">
        <v>19</v>
      </c>
      <c r="E165" s="6573" t="s">
        <v>19</v>
      </c>
      <c r="F165" s="6573" t="s">
        <v>20</v>
      </c>
      <c r="G165" s="6573" t="s">
        <v>21</v>
      </c>
      <c r="H165" s="6573" t="s">
        <v>22</v>
      </c>
      <c r="I165" s="6573" t="s">
        <v>23</v>
      </c>
      <c r="J165" s="6573" t="s">
        <v>23</v>
      </c>
      <c r="K165" s="6573" t="s">
        <v>1227</v>
      </c>
      <c r="L165" s="6573" t="s">
        <v>20</v>
      </c>
      <c r="M165" s="6573" t="s">
        <v>25</v>
      </c>
      <c r="N165" s="6573" t="s">
        <v>0</v>
      </c>
      <c r="O165" s="6573" t="s">
        <v>1363</v>
      </c>
      <c r="P165" s="6573" t="s">
        <v>1388</v>
      </c>
      <c r="Q165" s="6523" t="s">
        <v>1526</v>
      </c>
      <c r="R165" s="6573" t="s">
        <v>26</v>
      </c>
    </row>
    <row r="166" spans="1:18" ht="15" thickBot="1">
      <c r="A166" s="6576"/>
      <c r="B166" s="6576"/>
      <c r="C166" s="6576"/>
      <c r="D166" s="6576" t="s">
        <v>3</v>
      </c>
      <c r="E166" s="6576" t="s">
        <v>18</v>
      </c>
      <c r="F166" s="6576"/>
      <c r="G166" s="6576"/>
      <c r="H166" s="6576" t="s">
        <v>21</v>
      </c>
      <c r="I166" s="6576" t="s">
        <v>27</v>
      </c>
      <c r="J166" s="6576" t="s">
        <v>28</v>
      </c>
      <c r="K166" s="6576"/>
      <c r="L166" s="6576"/>
      <c r="M166" s="6576"/>
      <c r="N166" s="6576"/>
      <c r="O166" s="6576" t="s">
        <v>11</v>
      </c>
      <c r="P166" s="6576"/>
      <c r="Q166" s="6576"/>
      <c r="R166" s="6576"/>
    </row>
    <row r="167" spans="1:18">
      <c r="A167" s="8729" t="s">
        <v>1854</v>
      </c>
      <c r="B167" s="6648" t="s">
        <v>1554</v>
      </c>
      <c r="C167" s="6648">
        <v>1</v>
      </c>
      <c r="D167" s="6648">
        <v>320</v>
      </c>
      <c r="E167" s="6649">
        <v>45904</v>
      </c>
      <c r="F167" s="6648">
        <v>160</v>
      </c>
      <c r="G167" s="6648" t="s">
        <v>1539</v>
      </c>
      <c r="H167" s="6650">
        <v>13</v>
      </c>
      <c r="I167" s="6651">
        <v>45911</v>
      </c>
      <c r="J167" s="6649">
        <v>45911</v>
      </c>
      <c r="K167" s="6648">
        <v>5508</v>
      </c>
      <c r="L167" s="6650">
        <v>170.25</v>
      </c>
      <c r="M167" s="6652">
        <f>(F167-L167)</f>
        <v>-10.25</v>
      </c>
      <c r="N167" s="6653">
        <f>H167*L167/1</f>
        <v>2213.25</v>
      </c>
      <c r="O167" s="6654">
        <f>(N167*0.12)</f>
        <v>265.58999999999997</v>
      </c>
      <c r="P167" s="6685">
        <v>12</v>
      </c>
      <c r="Q167" s="6545">
        <f>(N167*0.09)</f>
        <v>199.1925</v>
      </c>
      <c r="R167" s="6530" t="s">
        <v>8</v>
      </c>
    </row>
    <row r="168" spans="1:18">
      <c r="A168" s="8747" t="s">
        <v>1779</v>
      </c>
      <c r="B168" s="8555" t="s">
        <v>1554</v>
      </c>
      <c r="C168" s="8556">
        <v>7</v>
      </c>
      <c r="D168" s="8556">
        <v>1963</v>
      </c>
      <c r="E168" s="8557">
        <v>45919</v>
      </c>
      <c r="F168" s="8556">
        <v>500</v>
      </c>
      <c r="G168" s="8556" t="s">
        <v>1539</v>
      </c>
      <c r="H168" s="8558">
        <v>13</v>
      </c>
      <c r="I168" s="8559">
        <v>45925</v>
      </c>
      <c r="J168" s="8557">
        <v>45937</v>
      </c>
      <c r="K168" s="8556">
        <v>5688</v>
      </c>
      <c r="L168" s="8556">
        <v>501.1</v>
      </c>
      <c r="M168" s="8560">
        <f>(F168-L168)</f>
        <v>-1.1000000000000227</v>
      </c>
      <c r="N168" s="8561">
        <f>H168*L168/1</f>
        <v>6514.3</v>
      </c>
      <c r="O168" s="8519">
        <f>(N168*0.12)</f>
        <v>781.71600000000001</v>
      </c>
      <c r="P168" s="8562">
        <v>12</v>
      </c>
      <c r="Q168" s="6545">
        <f>(N168*0.09)</f>
        <v>586.28700000000003</v>
      </c>
      <c r="R168" s="6538"/>
    </row>
    <row r="169" spans="1:18">
      <c r="A169" s="6535"/>
      <c r="B169" s="6536"/>
      <c r="C169" s="6536"/>
      <c r="D169" s="6536"/>
      <c r="E169" s="6536"/>
      <c r="F169" s="6536"/>
      <c r="G169" s="6536"/>
      <c r="H169" s="6536"/>
      <c r="I169" s="6537"/>
      <c r="J169" s="6536"/>
      <c r="K169" s="6536"/>
      <c r="L169" s="6536"/>
      <c r="M169" s="6536"/>
      <c r="N169" s="6536"/>
      <c r="O169" s="6536"/>
      <c r="P169" s="6676"/>
      <c r="Q169" s="6676"/>
      <c r="R169" s="6538"/>
    </row>
    <row r="170" spans="1:18">
      <c r="A170" s="6546"/>
      <c r="B170" s="6547"/>
      <c r="C170" s="6536"/>
      <c r="D170" s="6536"/>
      <c r="E170" s="6548"/>
      <c r="F170" s="6536"/>
      <c r="G170" s="6536"/>
      <c r="H170" s="6536"/>
      <c r="I170" s="6549"/>
      <c r="J170" s="6536"/>
      <c r="K170" s="6536"/>
      <c r="L170" s="6550"/>
      <c r="M170" s="6536"/>
      <c r="N170" s="6550"/>
      <c r="O170" s="6550"/>
      <c r="P170" s="6898"/>
      <c r="Q170" s="6898"/>
      <c r="R170" s="6538"/>
    </row>
    <row r="171" spans="1:18">
      <c r="A171" s="6535"/>
      <c r="B171" s="6536"/>
      <c r="C171" s="6536"/>
      <c r="D171" s="6536"/>
      <c r="E171" s="6536"/>
      <c r="F171" s="6536"/>
      <c r="G171" s="6536"/>
      <c r="H171" s="6536"/>
      <c r="I171" s="6537"/>
      <c r="J171" s="6536"/>
      <c r="K171" s="6536"/>
      <c r="L171" s="6536"/>
      <c r="M171" s="6536"/>
      <c r="N171" s="6536"/>
      <c r="O171" s="6536"/>
      <c r="P171" s="6676"/>
      <c r="Q171" s="6676"/>
      <c r="R171" s="6538"/>
    </row>
    <row r="172" spans="1:18">
      <c r="A172" s="6535"/>
      <c r="B172" s="6536"/>
      <c r="C172" s="6536"/>
      <c r="D172" s="6536"/>
      <c r="E172" s="6536"/>
      <c r="F172" s="6536"/>
      <c r="G172" s="6536"/>
      <c r="H172" s="6536"/>
      <c r="I172" s="6537"/>
      <c r="J172" s="6536"/>
      <c r="K172" s="6536"/>
      <c r="L172" s="6536"/>
      <c r="M172" s="6536"/>
      <c r="N172" s="6536"/>
      <c r="O172" s="6536"/>
      <c r="P172" s="6676"/>
      <c r="Q172" s="6676"/>
      <c r="R172" s="6538"/>
    </row>
    <row r="173" spans="1:18">
      <c r="A173" s="6535"/>
      <c r="B173" s="6536"/>
      <c r="C173" s="6536"/>
      <c r="D173" s="6536"/>
      <c r="E173" s="6536"/>
      <c r="F173" s="6536"/>
      <c r="G173" s="6536"/>
      <c r="H173" s="6536"/>
      <c r="I173" s="6537"/>
      <c r="J173" s="6536"/>
      <c r="K173" s="6536"/>
      <c r="L173" s="6536"/>
      <c r="M173" s="6536"/>
      <c r="N173" s="6536"/>
      <c r="O173" s="6536"/>
      <c r="P173" s="6676"/>
      <c r="Q173" s="6676"/>
      <c r="R173" s="6538"/>
    </row>
    <row r="174" spans="1:18">
      <c r="A174" s="6535"/>
      <c r="B174" s="6536"/>
      <c r="C174" s="6536"/>
      <c r="D174" s="6536"/>
      <c r="E174" s="6536"/>
      <c r="F174" s="6536"/>
      <c r="G174" s="6536"/>
      <c r="H174" s="6536"/>
      <c r="I174" s="6537"/>
      <c r="J174" s="6536"/>
      <c r="K174" s="6536"/>
      <c r="L174" s="6536"/>
      <c r="M174" s="6536"/>
      <c r="N174" s="6536"/>
      <c r="O174" s="6536"/>
      <c r="P174" s="6676"/>
      <c r="Q174" s="6676"/>
      <c r="R174" s="6538"/>
    </row>
    <row r="175" spans="1:18">
      <c r="A175" s="6535"/>
      <c r="B175" s="6536"/>
      <c r="C175" s="6536"/>
      <c r="D175" s="6536"/>
      <c r="E175" s="6536"/>
      <c r="F175" s="6536"/>
      <c r="G175" s="6536"/>
      <c r="H175" s="6536"/>
      <c r="I175" s="6537"/>
      <c r="J175" s="6536"/>
      <c r="K175" s="6536"/>
      <c r="L175" s="6536"/>
      <c r="M175" s="6536"/>
      <c r="N175" s="6536"/>
      <c r="O175" s="6536"/>
      <c r="P175" s="6676"/>
      <c r="Q175" s="6676"/>
      <c r="R175" s="6538"/>
    </row>
    <row r="176" spans="1:18">
      <c r="A176" s="6557"/>
      <c r="B176" s="6558"/>
      <c r="C176" s="6558"/>
      <c r="D176" s="6558"/>
      <c r="E176" s="6558"/>
      <c r="F176" s="6558"/>
      <c r="G176" s="6558"/>
      <c r="H176" s="6558"/>
      <c r="I176" s="6559"/>
      <c r="J176" s="6558"/>
      <c r="K176" s="6558"/>
      <c r="L176" s="6558"/>
      <c r="M176" s="6558"/>
      <c r="N176" s="6558"/>
      <c r="O176" s="6558"/>
      <c r="P176" s="6899"/>
      <c r="Q176" s="6899"/>
      <c r="R176" s="6560"/>
    </row>
    <row r="177" spans="1:18">
      <c r="A177" s="6557"/>
      <c r="B177" s="6558"/>
      <c r="C177" s="6558"/>
      <c r="D177" s="6558"/>
      <c r="E177" s="6558"/>
      <c r="F177" s="6558"/>
      <c r="G177" s="6558"/>
      <c r="H177" s="6558"/>
      <c r="I177" s="6559"/>
      <c r="J177" s="6558"/>
      <c r="K177" s="6558"/>
      <c r="L177" s="6558"/>
      <c r="M177" s="6558"/>
      <c r="N177" s="6558"/>
      <c r="O177" s="6558"/>
      <c r="P177" s="6899"/>
      <c r="Q177" s="6899"/>
      <c r="R177" s="6560"/>
    </row>
    <row r="178" spans="1:18" ht="15" thickBot="1">
      <c r="A178" s="6561"/>
      <c r="B178" s="6562"/>
      <c r="C178" s="6562"/>
      <c r="D178" s="6562"/>
      <c r="E178" s="6562"/>
      <c r="F178" s="6562"/>
      <c r="G178" s="6562"/>
      <c r="H178" s="6562"/>
      <c r="I178" s="6567"/>
      <c r="J178" s="6562"/>
      <c r="K178" s="6562"/>
      <c r="L178" s="6562"/>
      <c r="M178" s="6562"/>
      <c r="N178" s="6562"/>
      <c r="O178" s="6655">
        <f>SUM(O167:O177)</f>
        <v>1047.306</v>
      </c>
      <c r="P178" s="6900"/>
      <c r="Q178" s="6900"/>
      <c r="R178" s="6568"/>
    </row>
    <row r="179" spans="1:18">
      <c r="A179" s="6520"/>
      <c r="B179" s="6520"/>
      <c r="C179" s="6520"/>
      <c r="D179" s="6520"/>
      <c r="E179" s="6520"/>
      <c r="F179" s="6520"/>
      <c r="G179" s="6520"/>
      <c r="H179" s="6520"/>
      <c r="I179" s="6569"/>
      <c r="J179" s="6520"/>
      <c r="K179" s="6520"/>
      <c r="L179" s="6520"/>
      <c r="M179" s="6520"/>
      <c r="N179" s="6520"/>
      <c r="O179" s="6710"/>
      <c r="P179" s="6710"/>
      <c r="Q179" s="6710"/>
      <c r="R179" s="6520"/>
    </row>
    <row r="180" spans="1:18">
      <c r="A180" s="6520"/>
      <c r="B180" s="6520"/>
      <c r="C180" s="6520"/>
      <c r="D180" s="6520"/>
      <c r="E180" s="6520"/>
      <c r="F180" s="6520"/>
      <c r="G180" s="6520"/>
      <c r="H180" s="6520"/>
      <c r="I180" s="6569"/>
      <c r="J180" s="6520"/>
      <c r="K180" s="6520"/>
      <c r="L180" s="6520"/>
      <c r="M180" s="6520"/>
      <c r="N180" s="6520"/>
      <c r="O180" s="6710"/>
      <c r="P180" s="6710"/>
      <c r="Q180" s="6710"/>
      <c r="R180" s="6520"/>
    </row>
    <row r="181" spans="1:18" ht="16.2" thickBot="1">
      <c r="A181" s="6515" t="s">
        <v>1725</v>
      </c>
      <c r="B181" s="6516"/>
      <c r="C181" s="6517"/>
      <c r="D181" s="6517"/>
      <c r="E181" s="6517"/>
      <c r="F181" s="6517"/>
      <c r="G181" s="6517"/>
      <c r="H181" s="6517"/>
      <c r="I181" s="6517"/>
      <c r="J181" s="6517"/>
      <c r="K181" s="6517"/>
      <c r="L181" s="6517"/>
      <c r="M181" s="6517"/>
      <c r="N181" s="6517"/>
      <c r="O181" s="6517"/>
      <c r="P181" s="6517"/>
      <c r="Q181" s="6517"/>
      <c r="R181" s="6517"/>
    </row>
    <row r="182" spans="1:18">
      <c r="A182" s="6570"/>
      <c r="B182" s="6570"/>
      <c r="C182" s="6570"/>
      <c r="D182" s="6570" t="s">
        <v>14</v>
      </c>
      <c r="E182" s="6570" t="s">
        <v>12</v>
      </c>
      <c r="F182" s="6570"/>
      <c r="G182" s="6570"/>
      <c r="H182" s="6570" t="s">
        <v>15</v>
      </c>
      <c r="I182" s="6570" t="s">
        <v>12</v>
      </c>
      <c r="J182" s="6570" t="s">
        <v>12</v>
      </c>
      <c r="K182" s="6570"/>
      <c r="L182" s="6570"/>
      <c r="M182" s="6570"/>
      <c r="N182" s="6570"/>
      <c r="O182" s="6570" t="s">
        <v>0</v>
      </c>
      <c r="P182" s="6570"/>
      <c r="Q182" s="6570"/>
      <c r="R182" s="6570"/>
    </row>
    <row r="183" spans="1:18">
      <c r="A183" s="6573" t="s">
        <v>3</v>
      </c>
      <c r="B183" s="6573" t="s">
        <v>4</v>
      </c>
      <c r="C183" s="6573" t="s">
        <v>18</v>
      </c>
      <c r="D183" s="6573" t="s">
        <v>19</v>
      </c>
      <c r="E183" s="6573" t="s">
        <v>19</v>
      </c>
      <c r="F183" s="6573" t="s">
        <v>20</v>
      </c>
      <c r="G183" s="6573" t="s">
        <v>21</v>
      </c>
      <c r="H183" s="6573" t="s">
        <v>22</v>
      </c>
      <c r="I183" s="6573" t="s">
        <v>23</v>
      </c>
      <c r="J183" s="6573" t="s">
        <v>23</v>
      </c>
      <c r="K183" s="6573" t="s">
        <v>1227</v>
      </c>
      <c r="L183" s="6573" t="s">
        <v>20</v>
      </c>
      <c r="M183" s="6573" t="s">
        <v>25</v>
      </c>
      <c r="N183" s="6573" t="s">
        <v>0</v>
      </c>
      <c r="O183" s="6573" t="s">
        <v>1363</v>
      </c>
      <c r="P183" s="6573" t="s">
        <v>1388</v>
      </c>
      <c r="Q183" s="6523" t="s">
        <v>1526</v>
      </c>
      <c r="R183" s="6573" t="s">
        <v>26</v>
      </c>
    </row>
    <row r="184" spans="1:18" ht="15" thickBot="1">
      <c r="A184" s="6576"/>
      <c r="B184" s="6576"/>
      <c r="C184" s="6576"/>
      <c r="D184" s="6576" t="s">
        <v>3</v>
      </c>
      <c r="E184" s="6576" t="s">
        <v>18</v>
      </c>
      <c r="F184" s="6576"/>
      <c r="G184" s="6576"/>
      <c r="H184" s="6576" t="s">
        <v>21</v>
      </c>
      <c r="I184" s="6576" t="s">
        <v>27</v>
      </c>
      <c r="J184" s="6576" t="s">
        <v>28</v>
      </c>
      <c r="K184" s="6576"/>
      <c r="L184" s="6576"/>
      <c r="M184" s="6576"/>
      <c r="N184" s="6576"/>
      <c r="O184" s="6576" t="s">
        <v>11</v>
      </c>
      <c r="P184" s="6576"/>
      <c r="Q184" s="6576"/>
      <c r="R184" s="6576"/>
    </row>
    <row r="185" spans="1:18">
      <c r="A185" s="6935"/>
      <c r="B185" s="6631"/>
      <c r="C185" s="6648"/>
      <c r="D185" s="6648"/>
      <c r="E185" s="6649"/>
      <c r="F185" s="6648"/>
      <c r="G185" s="6648"/>
      <c r="H185" s="6650"/>
      <c r="I185" s="6651"/>
      <c r="J185" s="6649"/>
      <c r="K185" s="6648"/>
      <c r="L185" s="6648"/>
      <c r="M185" s="6652"/>
      <c r="N185" s="6653"/>
      <c r="O185" s="6654"/>
      <c r="P185" s="6685"/>
      <c r="Q185" s="6654"/>
      <c r="R185" s="6530"/>
    </row>
    <row r="186" spans="1:18">
      <c r="A186" s="6935"/>
      <c r="B186" s="6631"/>
      <c r="C186" s="6648"/>
      <c r="D186" s="6648"/>
      <c r="E186" s="6649"/>
      <c r="F186" s="6648"/>
      <c r="G186" s="6648"/>
      <c r="H186" s="6650"/>
      <c r="I186" s="6651"/>
      <c r="J186" s="6649"/>
      <c r="K186" s="6648"/>
      <c r="L186" s="6648"/>
      <c r="M186" s="6652"/>
      <c r="N186" s="6653"/>
      <c r="O186" s="6654"/>
      <c r="P186" s="6685"/>
      <c r="Q186" s="6654"/>
      <c r="R186" s="6538"/>
    </row>
    <row r="187" spans="1:18">
      <c r="A187" s="6535"/>
      <c r="B187" s="6536"/>
      <c r="C187" s="6536"/>
      <c r="D187" s="6536"/>
      <c r="E187" s="6536"/>
      <c r="F187" s="6536"/>
      <c r="G187" s="6536"/>
      <c r="H187" s="6536"/>
      <c r="I187" s="6537"/>
      <c r="J187" s="6536"/>
      <c r="K187" s="6536"/>
      <c r="L187" s="6536"/>
      <c r="M187" s="6536"/>
      <c r="N187" s="6536"/>
      <c r="O187" s="6536"/>
      <c r="P187" s="6676"/>
      <c r="Q187" s="6676"/>
      <c r="R187" s="6538"/>
    </row>
    <row r="188" spans="1:18">
      <c r="A188" s="6546"/>
      <c r="B188" s="6547"/>
      <c r="C188" s="6536"/>
      <c r="D188" s="6536"/>
      <c r="E188" s="6548"/>
      <c r="F188" s="6536"/>
      <c r="G188" s="6536"/>
      <c r="H188" s="6536"/>
      <c r="I188" s="6549"/>
      <c r="J188" s="6536"/>
      <c r="K188" s="6536"/>
      <c r="L188" s="6550"/>
      <c r="M188" s="6536"/>
      <c r="N188" s="6550"/>
      <c r="O188" s="6550"/>
      <c r="P188" s="6898"/>
      <c r="Q188" s="6898"/>
      <c r="R188" s="6538"/>
    </row>
    <row r="189" spans="1:18">
      <c r="A189" s="6535"/>
      <c r="B189" s="6536"/>
      <c r="C189" s="6536"/>
      <c r="D189" s="6536"/>
      <c r="E189" s="6536"/>
      <c r="F189" s="6536"/>
      <c r="G189" s="6536"/>
      <c r="H189" s="6536"/>
      <c r="I189" s="6537"/>
      <c r="J189" s="6536"/>
      <c r="K189" s="6536"/>
      <c r="L189" s="6536"/>
      <c r="M189" s="6536"/>
      <c r="N189" s="6536"/>
      <c r="O189" s="6536"/>
      <c r="P189" s="6676"/>
      <c r="Q189" s="6676"/>
      <c r="R189" s="6538"/>
    </row>
    <row r="190" spans="1:18">
      <c r="A190" s="6535"/>
      <c r="B190" s="6536"/>
      <c r="C190" s="6536"/>
      <c r="D190" s="6536"/>
      <c r="E190" s="6536"/>
      <c r="F190" s="6536"/>
      <c r="G190" s="6536"/>
      <c r="H190" s="6536"/>
      <c r="I190" s="6537"/>
      <c r="J190" s="6536"/>
      <c r="K190" s="6536"/>
      <c r="L190" s="6536"/>
      <c r="M190" s="6536"/>
      <c r="N190" s="6536"/>
      <c r="O190" s="6536"/>
      <c r="P190" s="6676"/>
      <c r="Q190" s="6676"/>
      <c r="R190" s="6538"/>
    </row>
    <row r="191" spans="1:18">
      <c r="A191" s="6535"/>
      <c r="B191" s="6536"/>
      <c r="C191" s="6536"/>
      <c r="D191" s="6536"/>
      <c r="E191" s="6536"/>
      <c r="F191" s="6536"/>
      <c r="G191" s="6536"/>
      <c r="H191" s="6536"/>
      <c r="I191" s="6537"/>
      <c r="J191" s="6536"/>
      <c r="K191" s="6536"/>
      <c r="L191" s="6536"/>
      <c r="M191" s="6536"/>
      <c r="N191" s="6536"/>
      <c r="O191" s="6536"/>
      <c r="P191" s="6676"/>
      <c r="Q191" s="6676"/>
      <c r="R191" s="6538"/>
    </row>
    <row r="192" spans="1:18">
      <c r="A192" s="6535"/>
      <c r="B192" s="6536"/>
      <c r="C192" s="6536"/>
      <c r="D192" s="6536"/>
      <c r="E192" s="6536"/>
      <c r="F192" s="6536"/>
      <c r="G192" s="6536"/>
      <c r="H192" s="6536"/>
      <c r="I192" s="6537"/>
      <c r="J192" s="6536"/>
      <c r="K192" s="6536"/>
      <c r="L192" s="6536"/>
      <c r="M192" s="6536"/>
      <c r="N192" s="6536"/>
      <c r="O192" s="6536"/>
      <c r="P192" s="6676"/>
      <c r="Q192" s="6676"/>
      <c r="R192" s="6538"/>
    </row>
    <row r="193" spans="1:18">
      <c r="A193" s="6535"/>
      <c r="B193" s="6536"/>
      <c r="C193" s="6536"/>
      <c r="D193" s="6536"/>
      <c r="E193" s="6536"/>
      <c r="F193" s="6536"/>
      <c r="G193" s="6536"/>
      <c r="H193" s="6536"/>
      <c r="I193" s="6537"/>
      <c r="J193" s="6536"/>
      <c r="K193" s="6536"/>
      <c r="L193" s="6536"/>
      <c r="M193" s="6536"/>
      <c r="N193" s="6536"/>
      <c r="O193" s="6536"/>
      <c r="P193" s="6676"/>
      <c r="Q193" s="6676"/>
      <c r="R193" s="6538"/>
    </row>
    <row r="194" spans="1:18">
      <c r="A194" s="6557"/>
      <c r="B194" s="6558"/>
      <c r="C194" s="6558"/>
      <c r="D194" s="6558"/>
      <c r="E194" s="6558"/>
      <c r="F194" s="6558"/>
      <c r="G194" s="6558"/>
      <c r="H194" s="6558"/>
      <c r="I194" s="6559"/>
      <c r="J194" s="6558"/>
      <c r="K194" s="6558"/>
      <c r="L194" s="6558"/>
      <c r="M194" s="6558"/>
      <c r="N194" s="6558"/>
      <c r="O194" s="6558"/>
      <c r="P194" s="6899"/>
      <c r="Q194" s="6899"/>
      <c r="R194" s="6560"/>
    </row>
    <row r="195" spans="1:18">
      <c r="A195" s="6557"/>
      <c r="B195" s="6558"/>
      <c r="C195" s="6558"/>
      <c r="D195" s="6558"/>
      <c r="E195" s="6558"/>
      <c r="F195" s="6558"/>
      <c r="G195" s="6558"/>
      <c r="H195" s="6558"/>
      <c r="I195" s="6559"/>
      <c r="J195" s="6558"/>
      <c r="K195" s="6558"/>
      <c r="L195" s="6558"/>
      <c r="M195" s="6558"/>
      <c r="N195" s="6558"/>
      <c r="O195" s="6558"/>
      <c r="P195" s="6899"/>
      <c r="Q195" s="6899"/>
      <c r="R195" s="6560"/>
    </row>
    <row r="196" spans="1:18" ht="15" thickBot="1">
      <c r="A196" s="6561"/>
      <c r="B196" s="6562"/>
      <c r="C196" s="6562"/>
      <c r="D196" s="6562"/>
      <c r="E196" s="6562"/>
      <c r="F196" s="6562"/>
      <c r="G196" s="6562"/>
      <c r="H196" s="6562"/>
      <c r="I196" s="6567"/>
      <c r="J196" s="6562"/>
      <c r="K196" s="6562"/>
      <c r="L196" s="6562"/>
      <c r="M196" s="6562"/>
      <c r="N196" s="6562"/>
      <c r="O196" s="6655">
        <f>SUM(O185:O195)</f>
        <v>0</v>
      </c>
      <c r="P196" s="6900"/>
      <c r="Q196" s="6900"/>
      <c r="R196" s="6568"/>
    </row>
    <row r="197" spans="1:18">
      <c r="A197" s="6520"/>
      <c r="B197" s="6520"/>
      <c r="C197" s="6520"/>
      <c r="D197" s="6520"/>
      <c r="E197" s="6520"/>
      <c r="F197" s="6520"/>
      <c r="G197" s="6520"/>
      <c r="H197" s="6520"/>
      <c r="I197" s="6569"/>
      <c r="J197" s="6520"/>
      <c r="K197" s="6520"/>
      <c r="L197" s="6520"/>
      <c r="M197" s="6520"/>
      <c r="N197" s="6520"/>
      <c r="O197" s="6710"/>
      <c r="P197" s="6710"/>
      <c r="Q197" s="6710"/>
      <c r="R197" s="6520"/>
    </row>
    <row r="198" spans="1:18">
      <c r="A198" s="6520"/>
      <c r="B198" s="6520"/>
      <c r="C198" s="6520"/>
      <c r="D198" s="6520"/>
      <c r="E198" s="6520"/>
      <c r="F198" s="6520"/>
      <c r="G198" s="6520"/>
      <c r="H198" s="6520"/>
      <c r="I198" s="6569"/>
      <c r="J198" s="6520"/>
      <c r="K198" s="6520"/>
      <c r="L198" s="6520"/>
      <c r="M198" s="6520"/>
      <c r="N198" s="6520"/>
      <c r="O198" s="6710"/>
      <c r="P198" s="6710"/>
      <c r="Q198" s="6710"/>
      <c r="R198" s="6520"/>
    </row>
    <row r="199" spans="1:18" ht="16.2" thickBot="1">
      <c r="A199" s="6515" t="s">
        <v>1726</v>
      </c>
      <c r="B199" s="6516"/>
      <c r="C199" s="6517"/>
      <c r="D199" s="6517"/>
      <c r="E199" s="6517"/>
      <c r="F199" s="6517"/>
      <c r="G199" s="6517"/>
      <c r="H199" s="6517"/>
      <c r="I199" s="6517"/>
      <c r="J199" s="6517"/>
      <c r="K199" s="6517"/>
      <c r="L199" s="6517"/>
      <c r="M199" s="6517"/>
      <c r="N199" s="6517"/>
      <c r="O199" s="6517"/>
      <c r="P199" s="6517"/>
      <c r="Q199" s="6517"/>
      <c r="R199" s="6517"/>
    </row>
    <row r="200" spans="1:18">
      <c r="A200" s="6570"/>
      <c r="B200" s="6570"/>
      <c r="C200" s="6570"/>
      <c r="D200" s="6570" t="s">
        <v>14</v>
      </c>
      <c r="E200" s="6570" t="s">
        <v>12</v>
      </c>
      <c r="F200" s="6570"/>
      <c r="G200" s="6570"/>
      <c r="H200" s="6570" t="s">
        <v>15</v>
      </c>
      <c r="I200" s="6570" t="s">
        <v>12</v>
      </c>
      <c r="J200" s="6570" t="s">
        <v>12</v>
      </c>
      <c r="K200" s="6570"/>
      <c r="L200" s="6570"/>
      <c r="M200" s="6570"/>
      <c r="N200" s="6570"/>
      <c r="O200" s="6570" t="s">
        <v>0</v>
      </c>
      <c r="P200" s="6570"/>
      <c r="Q200" s="6570"/>
      <c r="R200" s="6570"/>
    </row>
    <row r="201" spans="1:18">
      <c r="A201" s="6573" t="s">
        <v>3</v>
      </c>
      <c r="B201" s="6573" t="s">
        <v>4</v>
      </c>
      <c r="C201" s="6573" t="s">
        <v>18</v>
      </c>
      <c r="D201" s="6573" t="s">
        <v>19</v>
      </c>
      <c r="E201" s="6573" t="s">
        <v>19</v>
      </c>
      <c r="F201" s="6573" t="s">
        <v>20</v>
      </c>
      <c r="G201" s="6573" t="s">
        <v>21</v>
      </c>
      <c r="H201" s="6573" t="s">
        <v>22</v>
      </c>
      <c r="I201" s="6573" t="s">
        <v>23</v>
      </c>
      <c r="J201" s="6573" t="s">
        <v>23</v>
      </c>
      <c r="K201" s="6573" t="s">
        <v>1227</v>
      </c>
      <c r="L201" s="6573" t="s">
        <v>20</v>
      </c>
      <c r="M201" s="6573" t="s">
        <v>25</v>
      </c>
      <c r="N201" s="6573" t="s">
        <v>0</v>
      </c>
      <c r="O201" s="6573" t="s">
        <v>1363</v>
      </c>
      <c r="P201" s="6573" t="s">
        <v>1388</v>
      </c>
      <c r="Q201" s="6523" t="s">
        <v>1526</v>
      </c>
      <c r="R201" s="6573" t="s">
        <v>26</v>
      </c>
    </row>
    <row r="202" spans="1:18" ht="15" thickBot="1">
      <c r="A202" s="6576"/>
      <c r="B202" s="6576"/>
      <c r="C202" s="6576"/>
      <c r="D202" s="6576" t="s">
        <v>3</v>
      </c>
      <c r="E202" s="6576" t="s">
        <v>18</v>
      </c>
      <c r="F202" s="6576"/>
      <c r="G202" s="6576"/>
      <c r="H202" s="6576" t="s">
        <v>21</v>
      </c>
      <c r="I202" s="6576" t="s">
        <v>27</v>
      </c>
      <c r="J202" s="6576" t="s">
        <v>28</v>
      </c>
      <c r="K202" s="6576"/>
      <c r="L202" s="6576"/>
      <c r="M202" s="6576"/>
      <c r="N202" s="6576"/>
      <c r="O202" s="6576" t="s">
        <v>11</v>
      </c>
      <c r="P202" s="6576"/>
      <c r="Q202" s="6576"/>
      <c r="R202" s="6576"/>
    </row>
    <row r="203" spans="1:18">
      <c r="A203" s="6935"/>
      <c r="B203" s="6631"/>
      <c r="C203" s="6648"/>
      <c r="D203" s="6648"/>
      <c r="E203" s="6649"/>
      <c r="F203" s="6648"/>
      <c r="G203" s="6648"/>
      <c r="H203" s="6650"/>
      <c r="I203" s="6651"/>
      <c r="J203" s="6649"/>
      <c r="K203" s="6648"/>
      <c r="L203" s="6648"/>
      <c r="M203" s="6652"/>
      <c r="N203" s="6653"/>
      <c r="O203" s="6654"/>
      <c r="P203" s="6685"/>
      <c r="Q203" s="6654"/>
      <c r="R203" s="6530"/>
    </row>
    <row r="204" spans="1:18">
      <c r="A204" s="6535"/>
      <c r="B204" s="6536"/>
      <c r="C204" s="6536"/>
      <c r="D204" s="6536"/>
      <c r="E204" s="6536"/>
      <c r="F204" s="6536"/>
      <c r="G204" s="6536"/>
      <c r="H204" s="6536"/>
      <c r="I204" s="6537"/>
      <c r="J204" s="6536"/>
      <c r="K204" s="6536"/>
      <c r="L204" s="6536"/>
      <c r="M204" s="6536"/>
      <c r="N204" s="6536"/>
      <c r="O204" s="6536"/>
      <c r="P204" s="6676"/>
      <c r="Q204" s="6676"/>
      <c r="R204" s="6538"/>
    </row>
    <row r="205" spans="1:18">
      <c r="A205" s="6535"/>
      <c r="B205" s="6536"/>
      <c r="C205" s="6536"/>
      <c r="D205" s="6536"/>
      <c r="E205" s="6536"/>
      <c r="F205" s="6536"/>
      <c r="G205" s="6536"/>
      <c r="H205" s="6536"/>
      <c r="I205" s="6537"/>
      <c r="J205" s="6536"/>
      <c r="K205" s="6536"/>
      <c r="L205" s="6536"/>
      <c r="M205" s="6536"/>
      <c r="N205" s="6536"/>
      <c r="O205" s="6536"/>
      <c r="P205" s="6676"/>
      <c r="Q205" s="6676"/>
      <c r="R205" s="6538"/>
    </row>
    <row r="206" spans="1:18">
      <c r="A206" s="6546"/>
      <c r="B206" s="6547"/>
      <c r="C206" s="6536"/>
      <c r="D206" s="6536"/>
      <c r="E206" s="6548"/>
      <c r="F206" s="6536"/>
      <c r="G206" s="6536"/>
      <c r="H206" s="6536"/>
      <c r="I206" s="6549"/>
      <c r="J206" s="6536"/>
      <c r="K206" s="6536"/>
      <c r="L206" s="6550"/>
      <c r="M206" s="6536"/>
      <c r="N206" s="6550"/>
      <c r="O206" s="6550"/>
      <c r="P206" s="6898"/>
      <c r="Q206" s="6898"/>
      <c r="R206" s="6538"/>
    </row>
    <row r="207" spans="1:18">
      <c r="A207" s="6535"/>
      <c r="B207" s="6536"/>
      <c r="C207" s="6536"/>
      <c r="D207" s="6536"/>
      <c r="E207" s="6536"/>
      <c r="F207" s="6536"/>
      <c r="G207" s="6536"/>
      <c r="H207" s="6536"/>
      <c r="I207" s="6537"/>
      <c r="J207" s="6536"/>
      <c r="K207" s="6536"/>
      <c r="L207" s="6536"/>
      <c r="M207" s="6536"/>
      <c r="N207" s="6536"/>
      <c r="O207" s="6536"/>
      <c r="P207" s="6676"/>
      <c r="Q207" s="6676"/>
      <c r="R207" s="6538"/>
    </row>
    <row r="208" spans="1:18">
      <c r="A208" s="6535"/>
      <c r="B208" s="6536"/>
      <c r="C208" s="6536"/>
      <c r="D208" s="6536"/>
      <c r="E208" s="6536"/>
      <c r="F208" s="6536"/>
      <c r="G208" s="6536"/>
      <c r="H208" s="6536"/>
      <c r="I208" s="6537"/>
      <c r="J208" s="6536"/>
      <c r="K208" s="6536"/>
      <c r="L208" s="6536"/>
      <c r="M208" s="6536"/>
      <c r="N208" s="6536"/>
      <c r="O208" s="6536"/>
      <c r="P208" s="6676"/>
      <c r="Q208" s="6676"/>
      <c r="R208" s="6538"/>
    </row>
    <row r="209" spans="1:18">
      <c r="A209" s="6535"/>
      <c r="B209" s="6536"/>
      <c r="C209" s="6536"/>
      <c r="D209" s="6536"/>
      <c r="E209" s="6536"/>
      <c r="F209" s="6536"/>
      <c r="G209" s="6536"/>
      <c r="H209" s="6536"/>
      <c r="I209" s="6537"/>
      <c r="J209" s="6536"/>
      <c r="K209" s="6536"/>
      <c r="L209" s="6536"/>
      <c r="M209" s="6536"/>
      <c r="N209" s="6536"/>
      <c r="O209" s="6536"/>
      <c r="P209" s="6676"/>
      <c r="Q209" s="6676"/>
      <c r="R209" s="6538"/>
    </row>
    <row r="210" spans="1:18">
      <c r="A210" s="6535"/>
      <c r="B210" s="6536"/>
      <c r="C210" s="6536"/>
      <c r="D210" s="6536"/>
      <c r="E210" s="6536"/>
      <c r="F210" s="6536"/>
      <c r="G210" s="6536"/>
      <c r="H210" s="6536"/>
      <c r="I210" s="6537"/>
      <c r="J210" s="6536"/>
      <c r="K210" s="6536"/>
      <c r="L210" s="6536"/>
      <c r="M210" s="6536"/>
      <c r="N210" s="6536"/>
      <c r="O210" s="6536"/>
      <c r="P210" s="6676"/>
      <c r="Q210" s="6676"/>
      <c r="R210" s="6538"/>
    </row>
    <row r="211" spans="1:18">
      <c r="A211" s="6535"/>
      <c r="B211" s="6536"/>
      <c r="C211" s="6536"/>
      <c r="D211" s="6536"/>
      <c r="E211" s="6536"/>
      <c r="F211" s="6536"/>
      <c r="G211" s="6536"/>
      <c r="H211" s="6536"/>
      <c r="I211" s="6537"/>
      <c r="J211" s="6536"/>
      <c r="K211" s="6536"/>
      <c r="L211" s="6536"/>
      <c r="M211" s="6536"/>
      <c r="N211" s="6536"/>
      <c r="O211" s="6536"/>
      <c r="P211" s="6676"/>
      <c r="Q211" s="6676"/>
      <c r="R211" s="6538"/>
    </row>
    <row r="212" spans="1:18">
      <c r="A212" s="6557"/>
      <c r="B212" s="6558"/>
      <c r="C212" s="6558"/>
      <c r="D212" s="6558"/>
      <c r="E212" s="6558"/>
      <c r="F212" s="6558"/>
      <c r="G212" s="6558"/>
      <c r="H212" s="6558"/>
      <c r="I212" s="6559"/>
      <c r="J212" s="6558"/>
      <c r="K212" s="6558"/>
      <c r="L212" s="6558"/>
      <c r="M212" s="6558"/>
      <c r="N212" s="6558"/>
      <c r="O212" s="6558"/>
      <c r="P212" s="6899"/>
      <c r="Q212" s="6899"/>
      <c r="R212" s="6560"/>
    </row>
    <row r="213" spans="1:18">
      <c r="A213" s="6557"/>
      <c r="B213" s="6558"/>
      <c r="C213" s="6558"/>
      <c r="D213" s="6558"/>
      <c r="E213" s="6558"/>
      <c r="F213" s="6558"/>
      <c r="G213" s="6558"/>
      <c r="H213" s="6558"/>
      <c r="I213" s="6559"/>
      <c r="J213" s="6558"/>
      <c r="K213" s="6558"/>
      <c r="L213" s="6558"/>
      <c r="M213" s="6558"/>
      <c r="N213" s="6558"/>
      <c r="O213" s="6558"/>
      <c r="P213" s="6899"/>
      <c r="Q213" s="6899"/>
      <c r="R213" s="6560"/>
    </row>
    <row r="214" spans="1:18" ht="15" thickBot="1">
      <c r="A214" s="6561"/>
      <c r="B214" s="6562"/>
      <c r="C214" s="6562"/>
      <c r="D214" s="6562"/>
      <c r="E214" s="6562"/>
      <c r="F214" s="6562"/>
      <c r="G214" s="6562"/>
      <c r="H214" s="6562"/>
      <c r="I214" s="6567"/>
      <c r="J214" s="6562"/>
      <c r="K214" s="6562"/>
      <c r="L214" s="6562"/>
      <c r="M214" s="6562"/>
      <c r="N214" s="6562"/>
      <c r="O214" s="6655">
        <f>SUM(O203:O213)</f>
        <v>0</v>
      </c>
      <c r="P214" s="6900"/>
      <c r="Q214" s="6900"/>
      <c r="R214" s="6568"/>
    </row>
    <row r="215" spans="1:18">
      <c r="A215" s="6520"/>
      <c r="B215" s="6520"/>
      <c r="C215" s="6520"/>
      <c r="D215" s="6520"/>
      <c r="E215" s="6520"/>
      <c r="F215" s="6520"/>
      <c r="G215" s="6520"/>
      <c r="H215" s="6520"/>
      <c r="I215" s="6569"/>
      <c r="J215" s="6520"/>
      <c r="K215" s="6520"/>
      <c r="L215" s="6520"/>
      <c r="M215" s="6520"/>
      <c r="N215" s="6520"/>
      <c r="O215" s="6710"/>
      <c r="P215" s="6710"/>
      <c r="Q215" s="6710"/>
      <c r="R215" s="6520"/>
    </row>
    <row r="216" spans="1:18">
      <c r="A216" s="6520"/>
      <c r="B216" s="6520"/>
      <c r="C216" s="6520"/>
      <c r="D216" s="6520"/>
      <c r="E216" s="6520"/>
      <c r="F216" s="6520"/>
      <c r="G216" s="6520"/>
      <c r="H216" s="6520"/>
      <c r="I216" s="6569"/>
      <c r="J216" s="6520"/>
      <c r="K216" s="6520"/>
      <c r="L216" s="6520"/>
      <c r="M216" s="6520"/>
      <c r="N216" s="6520"/>
      <c r="O216" s="6710"/>
      <c r="P216" s="6710"/>
      <c r="Q216" s="6710"/>
      <c r="R216" s="6520"/>
    </row>
    <row r="217" spans="1:18" ht="16.2" thickBot="1">
      <c r="A217" s="6515" t="s">
        <v>1727</v>
      </c>
      <c r="B217" s="6516"/>
      <c r="C217" s="6517"/>
      <c r="D217" s="6517"/>
      <c r="E217" s="6517"/>
      <c r="F217" s="6517"/>
      <c r="G217" s="6517"/>
      <c r="H217" s="6517"/>
      <c r="I217" s="6517"/>
      <c r="J217" s="6517"/>
      <c r="K217" s="6517"/>
      <c r="L217" s="6517"/>
      <c r="M217" s="6517"/>
      <c r="N217" s="6517"/>
      <c r="O217" s="6517"/>
      <c r="P217" s="6517"/>
      <c r="Q217" s="6517"/>
      <c r="R217" s="6517"/>
    </row>
    <row r="218" spans="1:18">
      <c r="A218" s="6570"/>
      <c r="B218" s="6570"/>
      <c r="C218" s="6570"/>
      <c r="D218" s="6570" t="s">
        <v>14</v>
      </c>
      <c r="E218" s="6570" t="s">
        <v>12</v>
      </c>
      <c r="F218" s="6570"/>
      <c r="G218" s="6570"/>
      <c r="H218" s="6570" t="s">
        <v>15</v>
      </c>
      <c r="I218" s="6570" t="s">
        <v>12</v>
      </c>
      <c r="J218" s="6570" t="s">
        <v>12</v>
      </c>
      <c r="K218" s="6570"/>
      <c r="L218" s="6570"/>
      <c r="M218" s="6570"/>
      <c r="N218" s="6570"/>
      <c r="O218" s="6570" t="s">
        <v>0</v>
      </c>
      <c r="P218" s="6570"/>
      <c r="Q218" s="6570"/>
      <c r="R218" s="6570"/>
    </row>
    <row r="219" spans="1:18">
      <c r="A219" s="6573" t="s">
        <v>3</v>
      </c>
      <c r="B219" s="6573" t="s">
        <v>4</v>
      </c>
      <c r="C219" s="6573" t="s">
        <v>18</v>
      </c>
      <c r="D219" s="6573" t="s">
        <v>19</v>
      </c>
      <c r="E219" s="6573" t="s">
        <v>19</v>
      </c>
      <c r="F219" s="6573" t="s">
        <v>20</v>
      </c>
      <c r="G219" s="6573" t="s">
        <v>21</v>
      </c>
      <c r="H219" s="6573" t="s">
        <v>22</v>
      </c>
      <c r="I219" s="6573" t="s">
        <v>23</v>
      </c>
      <c r="J219" s="6573" t="s">
        <v>23</v>
      </c>
      <c r="K219" s="6573" t="s">
        <v>1227</v>
      </c>
      <c r="L219" s="6573" t="s">
        <v>20</v>
      </c>
      <c r="M219" s="6573" t="s">
        <v>25</v>
      </c>
      <c r="N219" s="6573" t="s">
        <v>0</v>
      </c>
      <c r="O219" s="6573" t="s">
        <v>1363</v>
      </c>
      <c r="P219" s="6573" t="s">
        <v>1388</v>
      </c>
      <c r="Q219" s="6523" t="s">
        <v>1526</v>
      </c>
      <c r="R219" s="6573" t="s">
        <v>26</v>
      </c>
    </row>
    <row r="220" spans="1:18" ht="15" thickBot="1">
      <c r="A220" s="6576"/>
      <c r="B220" s="6576"/>
      <c r="C220" s="6576"/>
      <c r="D220" s="6576" t="s">
        <v>3</v>
      </c>
      <c r="E220" s="6576" t="s">
        <v>18</v>
      </c>
      <c r="F220" s="6576"/>
      <c r="G220" s="6576"/>
      <c r="H220" s="6576" t="s">
        <v>21</v>
      </c>
      <c r="I220" s="6576" t="s">
        <v>27</v>
      </c>
      <c r="J220" s="6576" t="s">
        <v>28</v>
      </c>
      <c r="K220" s="6576"/>
      <c r="L220" s="6576"/>
      <c r="M220" s="6576"/>
      <c r="N220" s="6576"/>
      <c r="O220" s="6576" t="s">
        <v>11</v>
      </c>
      <c r="P220" s="6576"/>
      <c r="Q220" s="6576"/>
      <c r="R220" s="6576"/>
    </row>
    <row r="221" spans="1:18">
      <c r="A221" s="6531"/>
      <c r="B221" s="6532"/>
      <c r="C221" s="6532"/>
      <c r="D221" s="6532"/>
      <c r="E221" s="6533"/>
      <c r="F221" s="6532"/>
      <c r="G221" s="6532"/>
      <c r="H221" s="6532"/>
      <c r="I221" s="6534"/>
      <c r="J221" s="6533"/>
      <c r="K221" s="6532"/>
      <c r="L221" s="6532"/>
      <c r="M221" s="6529"/>
      <c r="N221" s="6529"/>
      <c r="O221" s="6529"/>
      <c r="P221" s="6901"/>
      <c r="Q221" s="6901"/>
      <c r="R221" s="6530"/>
    </row>
    <row r="222" spans="1:18">
      <c r="A222" s="6535"/>
      <c r="B222" s="6536"/>
      <c r="C222" s="6536"/>
      <c r="D222" s="6536"/>
      <c r="E222" s="6536"/>
      <c r="F222" s="6536"/>
      <c r="G222" s="6536"/>
      <c r="H222" s="6536"/>
      <c r="I222" s="6537"/>
      <c r="J222" s="6536"/>
      <c r="K222" s="6536"/>
      <c r="L222" s="6536"/>
      <c r="M222" s="6536"/>
      <c r="N222" s="6536"/>
      <c r="O222" s="6536"/>
      <c r="P222" s="6676"/>
      <c r="Q222" s="6676"/>
      <c r="R222" s="6538"/>
    </row>
    <row r="223" spans="1:18">
      <c r="A223" s="6535"/>
      <c r="B223" s="6536"/>
      <c r="C223" s="6536"/>
      <c r="D223" s="6536"/>
      <c r="E223" s="6536"/>
      <c r="F223" s="6536"/>
      <c r="G223" s="6536"/>
      <c r="H223" s="6536"/>
      <c r="I223" s="6537"/>
      <c r="J223" s="6536"/>
      <c r="K223" s="6536"/>
      <c r="L223" s="6536"/>
      <c r="M223" s="6536"/>
      <c r="N223" s="6536"/>
      <c r="O223" s="6536"/>
      <c r="P223" s="6676"/>
      <c r="Q223" s="6676"/>
      <c r="R223" s="6538"/>
    </row>
    <row r="224" spans="1:18">
      <c r="A224" s="6546"/>
      <c r="B224" s="6547"/>
      <c r="C224" s="6536"/>
      <c r="D224" s="6536"/>
      <c r="E224" s="6548"/>
      <c r="F224" s="6536"/>
      <c r="G224" s="6536"/>
      <c r="H224" s="6536"/>
      <c r="I224" s="6549"/>
      <c r="J224" s="6536"/>
      <c r="K224" s="6536"/>
      <c r="L224" s="6550"/>
      <c r="M224" s="6536"/>
      <c r="N224" s="6550"/>
      <c r="O224" s="6550"/>
      <c r="P224" s="6898"/>
      <c r="Q224" s="6898"/>
      <c r="R224" s="6538"/>
    </row>
    <row r="225" spans="1:18">
      <c r="A225" s="6535"/>
      <c r="B225" s="6536"/>
      <c r="C225" s="6536"/>
      <c r="D225" s="6536"/>
      <c r="E225" s="6536"/>
      <c r="F225" s="6536"/>
      <c r="G225" s="6536"/>
      <c r="H225" s="6536"/>
      <c r="I225" s="6537"/>
      <c r="J225" s="6536"/>
      <c r="K225" s="6536"/>
      <c r="L225" s="6536"/>
      <c r="M225" s="6536"/>
      <c r="N225" s="6536"/>
      <c r="O225" s="6536"/>
      <c r="P225" s="6676"/>
      <c r="Q225" s="6676"/>
      <c r="R225" s="6538"/>
    </row>
    <row r="226" spans="1:18">
      <c r="A226" s="6535"/>
      <c r="B226" s="6536"/>
      <c r="C226" s="6536"/>
      <c r="D226" s="6536"/>
      <c r="E226" s="6536"/>
      <c r="F226" s="6536"/>
      <c r="G226" s="6536"/>
      <c r="H226" s="6536"/>
      <c r="I226" s="6537"/>
      <c r="J226" s="6536"/>
      <c r="K226" s="6536"/>
      <c r="L226" s="6536"/>
      <c r="M226" s="6536"/>
      <c r="N226" s="6536"/>
      <c r="O226" s="6536"/>
      <c r="P226" s="6676"/>
      <c r="Q226" s="6676"/>
      <c r="R226" s="6538"/>
    </row>
    <row r="227" spans="1:18">
      <c r="A227" s="6535"/>
      <c r="B227" s="6536"/>
      <c r="C227" s="6536"/>
      <c r="D227" s="6536"/>
      <c r="E227" s="6536"/>
      <c r="F227" s="6536"/>
      <c r="G227" s="6536"/>
      <c r="H227" s="6536"/>
      <c r="I227" s="6537"/>
      <c r="J227" s="6536"/>
      <c r="K227" s="6536"/>
      <c r="L227" s="6536"/>
      <c r="M227" s="6536"/>
      <c r="N227" s="6536"/>
      <c r="O227" s="6536"/>
      <c r="P227" s="6676"/>
      <c r="Q227" s="6676"/>
      <c r="R227" s="6538"/>
    </row>
    <row r="228" spans="1:18">
      <c r="A228" s="6535"/>
      <c r="B228" s="6536"/>
      <c r="C228" s="6536"/>
      <c r="D228" s="6536"/>
      <c r="E228" s="6536"/>
      <c r="F228" s="6536"/>
      <c r="G228" s="6536"/>
      <c r="H228" s="6536"/>
      <c r="I228" s="6537"/>
      <c r="J228" s="6536"/>
      <c r="K228" s="6536"/>
      <c r="L228" s="6536"/>
      <c r="M228" s="6536"/>
      <c r="N228" s="6536"/>
      <c r="O228" s="6536"/>
      <c r="P228" s="6676"/>
      <c r="Q228" s="6676"/>
      <c r="R228" s="6538"/>
    </row>
    <row r="229" spans="1:18">
      <c r="A229" s="6535"/>
      <c r="B229" s="6536"/>
      <c r="C229" s="6536"/>
      <c r="D229" s="6536"/>
      <c r="E229" s="6536"/>
      <c r="F229" s="6536"/>
      <c r="G229" s="6536"/>
      <c r="H229" s="6536"/>
      <c r="I229" s="6537"/>
      <c r="J229" s="6536"/>
      <c r="K229" s="6536"/>
      <c r="L229" s="6536"/>
      <c r="M229" s="6536"/>
      <c r="N229" s="6536"/>
      <c r="O229" s="6536"/>
      <c r="P229" s="6676"/>
      <c r="Q229" s="6676"/>
      <c r="R229" s="6538"/>
    </row>
    <row r="230" spans="1:18">
      <c r="A230" s="6557"/>
      <c r="B230" s="6558"/>
      <c r="C230" s="6558"/>
      <c r="D230" s="6558"/>
      <c r="E230" s="6558"/>
      <c r="F230" s="6558"/>
      <c r="G230" s="6558"/>
      <c r="H230" s="6558"/>
      <c r="I230" s="6559"/>
      <c r="J230" s="6558"/>
      <c r="K230" s="6558"/>
      <c r="L230" s="6558"/>
      <c r="M230" s="6558"/>
      <c r="N230" s="6558"/>
      <c r="O230" s="6558"/>
      <c r="P230" s="6899"/>
      <c r="Q230" s="6899"/>
      <c r="R230" s="6560"/>
    </row>
    <row r="231" spans="1:18">
      <c r="A231" s="6557"/>
      <c r="B231" s="6558"/>
      <c r="C231" s="6558"/>
      <c r="D231" s="6558"/>
      <c r="E231" s="6558"/>
      <c r="F231" s="6558"/>
      <c r="G231" s="6558"/>
      <c r="H231" s="6558"/>
      <c r="I231" s="6559"/>
      <c r="J231" s="6558"/>
      <c r="K231" s="6558"/>
      <c r="L231" s="6558"/>
      <c r="M231" s="6558"/>
      <c r="N231" s="6558"/>
      <c r="O231" s="6558"/>
      <c r="P231" s="6899"/>
      <c r="Q231" s="6899"/>
      <c r="R231" s="6560"/>
    </row>
    <row r="232" spans="1:18" ht="15" thickBot="1">
      <c r="A232" s="6561"/>
      <c r="B232" s="6562"/>
      <c r="C232" s="6562"/>
      <c r="D232" s="6562"/>
      <c r="E232" s="6562"/>
      <c r="F232" s="6562"/>
      <c r="G232" s="6562"/>
      <c r="H232" s="6562"/>
      <c r="I232" s="6567"/>
      <c r="J232" s="6562"/>
      <c r="K232" s="6562"/>
      <c r="L232" s="6562"/>
      <c r="M232" s="6562"/>
      <c r="N232" s="6562"/>
      <c r="O232" s="6655">
        <f>SUM(O221:O231)</f>
        <v>0</v>
      </c>
      <c r="P232" s="6900"/>
      <c r="Q232" s="6900"/>
      <c r="R232" s="6568"/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98E2-BD4D-438F-BF8D-A3635D6550A9}">
  <dimension ref="A1:AH248"/>
  <sheetViews>
    <sheetView zoomScale="25" zoomScaleNormal="25" workbookViewId="0">
      <selection activeCell="AY762" sqref="AY762:BN762"/>
    </sheetView>
  </sheetViews>
  <sheetFormatPr defaultRowHeight="14.4"/>
  <sheetData>
    <row r="1" spans="1:34">
      <c r="A1" s="2248"/>
      <c r="B1" s="2248"/>
      <c r="C1" s="2248"/>
      <c r="D1" s="2248"/>
      <c r="E1" s="2248"/>
      <c r="F1" s="2248"/>
      <c r="G1" s="2248"/>
      <c r="H1" s="2248"/>
      <c r="I1" s="2248"/>
      <c r="J1" s="2248"/>
      <c r="K1" s="2248"/>
      <c r="L1" s="2248"/>
      <c r="M1" s="2248"/>
      <c r="N1" s="2248"/>
      <c r="O1" s="2248"/>
      <c r="P1" s="2248"/>
      <c r="Q1" s="2248"/>
      <c r="R1" s="2248"/>
      <c r="S1" s="2248"/>
      <c r="T1" s="2248"/>
      <c r="U1" s="2248"/>
      <c r="V1" s="2248"/>
      <c r="W1" s="2248"/>
      <c r="X1" s="2248"/>
      <c r="Y1" s="2248"/>
      <c r="Z1" s="2248"/>
      <c r="AA1" s="2248"/>
      <c r="AB1" s="2248"/>
      <c r="AC1" s="2248"/>
      <c r="AD1" s="2248"/>
      <c r="AE1" s="2248"/>
      <c r="AF1" s="2248"/>
      <c r="AG1" s="2248"/>
      <c r="AH1" s="2248"/>
    </row>
    <row r="2" spans="1:34">
      <c r="A2" s="2248"/>
      <c r="B2" s="2248"/>
      <c r="C2" s="2248"/>
      <c r="D2" s="2248"/>
      <c r="E2" s="2248"/>
      <c r="F2" s="2248"/>
      <c r="G2" s="2248"/>
      <c r="H2" s="2248"/>
      <c r="I2" s="2248"/>
      <c r="J2" s="2248"/>
      <c r="K2" s="2248"/>
      <c r="L2" s="2248"/>
      <c r="M2" s="2248"/>
      <c r="N2" s="2248"/>
      <c r="O2" s="2248"/>
      <c r="P2" s="2248"/>
      <c r="Q2" s="2248"/>
      <c r="R2" s="2248"/>
      <c r="S2" s="2248"/>
      <c r="T2" s="2248"/>
      <c r="U2" s="2248"/>
      <c r="V2" s="2248"/>
      <c r="W2" s="2248"/>
      <c r="X2" s="2248"/>
      <c r="Y2" s="2248"/>
      <c r="Z2" s="2248"/>
      <c r="AA2" s="2248"/>
      <c r="AB2" s="2248"/>
      <c r="AC2" s="2248"/>
      <c r="AD2" s="2248"/>
      <c r="AE2" s="2248"/>
      <c r="AF2" s="2248"/>
      <c r="AG2" s="2248"/>
      <c r="AH2" s="2248"/>
    </row>
    <row r="3" spans="1:34">
      <c r="A3" s="2248"/>
      <c r="B3" s="2248"/>
      <c r="C3" s="2248"/>
      <c r="D3" s="2248"/>
      <c r="E3" s="2248"/>
      <c r="F3" s="2248"/>
      <c r="G3" s="2248"/>
      <c r="H3" s="2248"/>
      <c r="I3" s="2248"/>
      <c r="J3" s="2248"/>
      <c r="K3" s="2248"/>
      <c r="L3" s="2248"/>
      <c r="M3" s="2248"/>
      <c r="N3" s="2248"/>
      <c r="O3" s="2248"/>
      <c r="P3" s="2248"/>
      <c r="Q3" s="2248"/>
      <c r="R3" s="2248"/>
      <c r="S3" s="2248"/>
      <c r="T3" s="2248"/>
      <c r="U3" s="2248"/>
      <c r="V3" s="2248"/>
      <c r="W3" s="2248"/>
      <c r="X3" s="2248"/>
      <c r="Y3" s="2248"/>
      <c r="Z3" s="2248"/>
      <c r="AA3" s="2248"/>
      <c r="AB3" s="2248"/>
      <c r="AC3" s="2248"/>
      <c r="AD3" s="2248"/>
      <c r="AE3" s="2248"/>
      <c r="AF3" s="2248"/>
      <c r="AG3" s="2248"/>
      <c r="AH3" s="2248"/>
    </row>
    <row r="4" spans="1:34">
      <c r="A4" s="2248"/>
      <c r="B4" s="2248"/>
      <c r="C4" s="2248"/>
      <c r="D4" s="2248"/>
      <c r="E4" s="2248"/>
      <c r="F4" s="2248"/>
      <c r="G4" s="2248"/>
      <c r="H4" s="2248"/>
      <c r="I4" s="2248"/>
      <c r="J4" s="2248"/>
      <c r="K4" s="2248"/>
      <c r="L4" s="2248"/>
      <c r="M4" s="2248"/>
      <c r="N4" s="2248"/>
      <c r="O4" s="2248"/>
      <c r="P4" s="2248"/>
      <c r="Q4" s="2248"/>
      <c r="R4" s="2248"/>
      <c r="S4" s="2248"/>
      <c r="T4" s="2248"/>
      <c r="U4" s="2248"/>
      <c r="V4" s="2248"/>
      <c r="W4" s="2248"/>
      <c r="X4" s="2248"/>
      <c r="Y4" s="2248"/>
      <c r="Z4" s="2248"/>
      <c r="AA4" s="2248"/>
      <c r="AB4" s="2248"/>
      <c r="AC4" s="2248"/>
      <c r="AD4" s="2248"/>
      <c r="AE4" s="2248"/>
      <c r="AF4" s="2248"/>
      <c r="AG4" s="2248"/>
      <c r="AH4" s="2248"/>
    </row>
    <row r="5" spans="1:34">
      <c r="A5" s="2248"/>
      <c r="B5" s="2248"/>
      <c r="C5" s="2248"/>
      <c r="D5" s="2248"/>
      <c r="E5" s="2248"/>
      <c r="F5" s="2248"/>
      <c r="G5" s="2248"/>
      <c r="H5" s="2248"/>
      <c r="I5" s="2248"/>
      <c r="J5" s="2248"/>
      <c r="K5" s="2248"/>
      <c r="L5" s="2248"/>
      <c r="M5" s="2248"/>
      <c r="N5" s="2248"/>
      <c r="O5" s="2248"/>
      <c r="P5" s="2248"/>
      <c r="Q5" s="2248"/>
      <c r="R5" s="2248"/>
      <c r="S5" s="2248"/>
      <c r="T5" s="2248"/>
      <c r="U5" s="2248"/>
      <c r="V5" s="2248"/>
      <c r="W5" s="2248"/>
      <c r="X5" s="2248"/>
      <c r="Y5" s="2248"/>
      <c r="Z5" s="2248"/>
      <c r="AA5" s="2248"/>
      <c r="AB5" s="2248"/>
      <c r="AC5" s="2248"/>
      <c r="AD5" s="2248"/>
      <c r="AE5" s="2248"/>
      <c r="AF5" s="2248"/>
      <c r="AG5" s="2248"/>
      <c r="AH5" s="2248"/>
    </row>
    <row r="6" spans="1:34" ht="16.2" thickBot="1">
      <c r="A6" s="6326" t="s">
        <v>1514</v>
      </c>
      <c r="B6" s="5103"/>
      <c r="C6" s="5104"/>
      <c r="D6" s="5104"/>
      <c r="E6" s="5104"/>
      <c r="F6" s="5104"/>
      <c r="G6" s="5104"/>
      <c r="H6" s="5104"/>
      <c r="I6" s="5104"/>
      <c r="J6" s="5104"/>
      <c r="K6" s="5104"/>
      <c r="L6" s="5104"/>
      <c r="M6" s="5104"/>
      <c r="N6" s="5104"/>
      <c r="O6" s="5104"/>
      <c r="P6" s="5104"/>
      <c r="Q6" s="5104"/>
      <c r="R6" s="5104"/>
      <c r="S6" s="6338" t="s">
        <v>1456</v>
      </c>
      <c r="T6" s="5104"/>
      <c r="U6" s="5104"/>
      <c r="V6" s="5104"/>
      <c r="W6" s="5104"/>
      <c r="X6" s="5104"/>
      <c r="Y6" s="5104"/>
      <c r="Z6" s="5104"/>
      <c r="AA6" s="5104"/>
      <c r="AB6" s="5104"/>
      <c r="AC6" s="5104"/>
      <c r="AD6" s="5104"/>
      <c r="AE6" s="5104"/>
      <c r="AF6" s="5104"/>
      <c r="AG6" s="5104"/>
      <c r="AH6" s="5104"/>
    </row>
    <row r="7" spans="1:34">
      <c r="A7" s="5185"/>
      <c r="B7" s="5185"/>
      <c r="C7" s="5185"/>
      <c r="D7" s="5185" t="s">
        <v>14</v>
      </c>
      <c r="E7" s="5185" t="s">
        <v>12</v>
      </c>
      <c r="F7" s="5185"/>
      <c r="G7" s="5185"/>
      <c r="H7" s="5185" t="s">
        <v>15</v>
      </c>
      <c r="I7" s="5185" t="s">
        <v>12</v>
      </c>
      <c r="J7" s="5185" t="s">
        <v>12</v>
      </c>
      <c r="K7" s="5185"/>
      <c r="L7" s="5185"/>
      <c r="M7" s="5185"/>
      <c r="N7" s="5185"/>
      <c r="O7" s="5185" t="s">
        <v>0</v>
      </c>
      <c r="P7" s="5185"/>
      <c r="Q7" s="5185"/>
      <c r="R7" s="5122"/>
      <c r="S7" s="5185"/>
      <c r="T7" s="5186"/>
      <c r="U7" s="5187" t="s">
        <v>14</v>
      </c>
      <c r="V7" s="5187" t="s">
        <v>12</v>
      </c>
      <c r="W7" s="5187"/>
      <c r="X7" s="5187"/>
      <c r="Y7" s="5187" t="s">
        <v>15</v>
      </c>
      <c r="Z7" s="5187" t="s">
        <v>12</v>
      </c>
      <c r="AA7" s="5187" t="s">
        <v>12</v>
      </c>
      <c r="AB7" s="5187"/>
      <c r="AC7" s="5187"/>
      <c r="AD7" s="5187"/>
      <c r="AE7" s="5187"/>
      <c r="AF7" s="5187" t="s">
        <v>0</v>
      </c>
      <c r="AG7" s="5188"/>
      <c r="AH7" s="5189"/>
    </row>
    <row r="8" spans="1:34">
      <c r="A8" s="5190" t="s">
        <v>3</v>
      </c>
      <c r="B8" s="5190" t="s">
        <v>4</v>
      </c>
      <c r="C8" s="5190" t="s">
        <v>18</v>
      </c>
      <c r="D8" s="5190" t="s">
        <v>19</v>
      </c>
      <c r="E8" s="5190" t="s">
        <v>19</v>
      </c>
      <c r="F8" s="5190" t="s">
        <v>20</v>
      </c>
      <c r="G8" s="5190" t="s">
        <v>21</v>
      </c>
      <c r="H8" s="5190" t="s">
        <v>22</v>
      </c>
      <c r="I8" s="5190" t="s">
        <v>23</v>
      </c>
      <c r="J8" s="5190" t="s">
        <v>23</v>
      </c>
      <c r="K8" s="5190" t="s">
        <v>1227</v>
      </c>
      <c r="L8" s="5190" t="s">
        <v>20</v>
      </c>
      <c r="M8" s="5190" t="s">
        <v>25</v>
      </c>
      <c r="N8" s="5190" t="s">
        <v>0</v>
      </c>
      <c r="O8" s="5190" t="s">
        <v>1363</v>
      </c>
      <c r="P8" s="5190"/>
      <c r="Q8" s="5190" t="s">
        <v>26</v>
      </c>
      <c r="R8" s="5122"/>
      <c r="S8" s="5190" t="s">
        <v>4</v>
      </c>
      <c r="T8" s="5191" t="s">
        <v>18</v>
      </c>
      <c r="U8" s="5192" t="s">
        <v>19</v>
      </c>
      <c r="V8" s="5192" t="s">
        <v>19</v>
      </c>
      <c r="W8" s="5192" t="s">
        <v>20</v>
      </c>
      <c r="X8" s="5192" t="s">
        <v>21</v>
      </c>
      <c r="Y8" s="5192" t="s">
        <v>22</v>
      </c>
      <c r="Z8" s="5192" t="s">
        <v>23</v>
      </c>
      <c r="AA8" s="5192" t="s">
        <v>23</v>
      </c>
      <c r="AB8" s="5192" t="s">
        <v>24</v>
      </c>
      <c r="AC8" s="5192" t="s">
        <v>20</v>
      </c>
      <c r="AD8" s="5192" t="s">
        <v>25</v>
      </c>
      <c r="AE8" s="5192" t="s">
        <v>0</v>
      </c>
      <c r="AF8" s="5192" t="s">
        <v>1363</v>
      </c>
      <c r="AG8" s="5193" t="s">
        <v>1388</v>
      </c>
      <c r="AH8" s="5194" t="s">
        <v>26</v>
      </c>
    </row>
    <row r="9" spans="1:34" ht="15" thickBot="1">
      <c r="A9" s="5195"/>
      <c r="B9" s="5195"/>
      <c r="C9" s="5195"/>
      <c r="D9" s="5195" t="s">
        <v>3</v>
      </c>
      <c r="E9" s="5195" t="s">
        <v>18</v>
      </c>
      <c r="F9" s="5195"/>
      <c r="G9" s="5195"/>
      <c r="H9" s="5195" t="s">
        <v>21</v>
      </c>
      <c r="I9" s="5195" t="s">
        <v>27</v>
      </c>
      <c r="J9" s="5195" t="s">
        <v>28</v>
      </c>
      <c r="K9" s="5195"/>
      <c r="L9" s="5195"/>
      <c r="M9" s="5195"/>
      <c r="N9" s="5195"/>
      <c r="O9" s="5195" t="s">
        <v>11</v>
      </c>
      <c r="P9" s="5195"/>
      <c r="Q9" s="5195"/>
      <c r="R9" s="5122"/>
      <c r="S9" s="5195"/>
      <c r="T9" s="5196"/>
      <c r="U9" s="5197" t="s">
        <v>3</v>
      </c>
      <c r="V9" s="5197" t="s">
        <v>18</v>
      </c>
      <c r="W9" s="5197"/>
      <c r="X9" s="5197"/>
      <c r="Y9" s="5197" t="s">
        <v>21</v>
      </c>
      <c r="Z9" s="5197" t="s">
        <v>27</v>
      </c>
      <c r="AA9" s="5197" t="s">
        <v>28</v>
      </c>
      <c r="AB9" s="5197"/>
      <c r="AC9" s="5197"/>
      <c r="AD9" s="5197"/>
      <c r="AE9" s="5197"/>
      <c r="AF9" s="5197" t="s">
        <v>11</v>
      </c>
      <c r="AG9" s="5198"/>
      <c r="AH9" s="5199"/>
    </row>
    <row r="10" spans="1:34">
      <c r="A10" s="5118"/>
      <c r="B10" s="5119"/>
      <c r="C10" s="5119"/>
      <c r="D10" s="5119"/>
      <c r="E10" s="5119"/>
      <c r="F10" s="5119"/>
      <c r="G10" s="5119"/>
      <c r="H10" s="5119"/>
      <c r="I10" s="5120"/>
      <c r="J10" s="5119"/>
      <c r="K10" s="5119"/>
      <c r="L10" s="5119"/>
      <c r="M10" s="5119"/>
      <c r="N10" s="5119"/>
      <c r="O10" s="5119"/>
      <c r="P10" s="6964"/>
      <c r="Q10" s="5121"/>
      <c r="R10" s="5122"/>
      <c r="S10" s="5472"/>
      <c r="T10" s="5387"/>
      <c r="U10" s="5387"/>
      <c r="V10" s="5388"/>
      <c r="W10" s="5387"/>
      <c r="X10" s="5387"/>
      <c r="Y10" s="5387"/>
      <c r="Z10" s="6507"/>
      <c r="AA10" s="5388"/>
      <c r="AB10" s="5387"/>
      <c r="AC10" s="5387"/>
      <c r="AD10" s="6508"/>
      <c r="AE10" s="5390"/>
      <c r="AF10" s="5393"/>
      <c r="AG10" s="7034"/>
      <c r="AH10" s="7081"/>
    </row>
    <row r="11" spans="1:34">
      <c r="A11" s="7289"/>
      <c r="B11" s="6351"/>
      <c r="C11" s="6351"/>
      <c r="D11" s="6351"/>
      <c r="E11" s="6351"/>
      <c r="F11" s="6351"/>
      <c r="G11" s="6351"/>
      <c r="H11" s="6351"/>
      <c r="I11" s="7214"/>
      <c r="J11" s="6351"/>
      <c r="K11" s="6351"/>
      <c r="L11" s="6351"/>
      <c r="M11" s="6351"/>
      <c r="N11" s="6351"/>
      <c r="O11" s="6351"/>
      <c r="P11" s="7215"/>
      <c r="Q11" s="7216"/>
      <c r="R11" s="5122"/>
      <c r="S11" s="6595"/>
      <c r="T11" s="6598"/>
      <c r="U11" s="6598"/>
      <c r="V11" s="6597"/>
      <c r="W11" s="6598"/>
      <c r="X11" s="6598"/>
      <c r="Y11" s="6598"/>
      <c r="Z11" s="6599"/>
      <c r="AA11" s="6597"/>
      <c r="AB11" s="6598"/>
      <c r="AC11" s="6598"/>
      <c r="AD11" s="6858"/>
      <c r="AE11" s="6600"/>
      <c r="AF11" s="6859"/>
      <c r="AG11" s="7217"/>
      <c r="AH11" s="7218"/>
    </row>
    <row r="12" spans="1:34">
      <c r="A12" s="7289"/>
      <c r="B12" s="6351"/>
      <c r="C12" s="6351"/>
      <c r="D12" s="6351"/>
      <c r="E12" s="6351"/>
      <c r="F12" s="6351"/>
      <c r="G12" s="6351"/>
      <c r="H12" s="6351"/>
      <c r="I12" s="7214"/>
      <c r="J12" s="6351"/>
      <c r="K12" s="6351"/>
      <c r="L12" s="6351"/>
      <c r="M12" s="6351"/>
      <c r="N12" s="6351"/>
      <c r="O12" s="6351"/>
      <c r="P12" s="7215"/>
      <c r="Q12" s="7216"/>
      <c r="R12" s="5122"/>
      <c r="S12" s="6595"/>
      <c r="T12" s="6598"/>
      <c r="U12" s="6598"/>
      <c r="V12" s="6597"/>
      <c r="W12" s="6598"/>
      <c r="X12" s="6598"/>
      <c r="Y12" s="6598"/>
      <c r="Z12" s="6599"/>
      <c r="AA12" s="6597"/>
      <c r="AB12" s="6598"/>
      <c r="AC12" s="6598"/>
      <c r="AD12" s="6858"/>
      <c r="AE12" s="6600"/>
      <c r="AF12" s="6859"/>
      <c r="AG12" s="7217"/>
      <c r="AH12" s="7218"/>
    </row>
    <row r="13" spans="1:34">
      <c r="A13" s="7228"/>
      <c r="B13" s="5124"/>
      <c r="C13" s="6351"/>
      <c r="D13" s="6351"/>
      <c r="E13" s="6351"/>
      <c r="F13" s="6351"/>
      <c r="G13" s="6351"/>
      <c r="H13" s="6351"/>
      <c r="I13" s="7214"/>
      <c r="J13" s="6351"/>
      <c r="K13" s="6351"/>
      <c r="L13" s="6351"/>
      <c r="M13" s="6351"/>
      <c r="N13" s="6351"/>
      <c r="O13" s="6351"/>
      <c r="P13" s="7215"/>
      <c r="Q13" s="7216"/>
      <c r="R13" s="5122"/>
      <c r="S13" s="6595"/>
      <c r="T13" s="6598"/>
      <c r="U13" s="6598"/>
      <c r="V13" s="6597"/>
      <c r="W13" s="6598"/>
      <c r="X13" s="6598"/>
      <c r="Y13" s="6598"/>
      <c r="Z13" s="6599"/>
      <c r="AA13" s="6597"/>
      <c r="AB13" s="6598"/>
      <c r="AC13" s="6598"/>
      <c r="AD13" s="6858"/>
      <c r="AE13" s="6600"/>
      <c r="AF13" s="6859"/>
      <c r="AG13" s="7217"/>
      <c r="AH13" s="7218"/>
    </row>
    <row r="14" spans="1:34">
      <c r="A14" s="7227"/>
      <c r="B14" s="6349"/>
      <c r="C14" s="6349"/>
      <c r="D14" s="5127"/>
      <c r="E14" s="2557"/>
      <c r="F14" s="2557"/>
      <c r="G14" s="2557"/>
      <c r="H14" s="2557"/>
      <c r="I14" s="2557"/>
      <c r="J14" s="2557"/>
      <c r="K14" s="2557"/>
      <c r="L14" s="2557"/>
      <c r="M14" s="2557"/>
      <c r="N14" s="2557"/>
      <c r="O14" s="6967"/>
      <c r="P14" s="6861"/>
      <c r="Q14" s="2523"/>
      <c r="R14" s="2248"/>
      <c r="S14" s="6595"/>
      <c r="T14" s="6598"/>
      <c r="U14" s="6598"/>
      <c r="V14" s="6597"/>
      <c r="W14" s="6598"/>
      <c r="X14" s="6598"/>
      <c r="Y14" s="6598"/>
      <c r="Z14" s="6599"/>
      <c r="AA14" s="6597"/>
      <c r="AB14" s="6598"/>
      <c r="AC14" s="6598"/>
      <c r="AD14" s="6858"/>
      <c r="AE14" s="6600"/>
      <c r="AF14" s="5453"/>
      <c r="AG14" s="7035"/>
      <c r="AH14" s="5126"/>
    </row>
    <row r="15" spans="1:34">
      <c r="A15" s="5123"/>
      <c r="B15" s="5124"/>
      <c r="C15" s="5124"/>
      <c r="D15" s="5124"/>
      <c r="E15" s="5124"/>
      <c r="F15" s="5124"/>
      <c r="G15" s="5124"/>
      <c r="H15" s="5124"/>
      <c r="I15" s="5125"/>
      <c r="J15" s="5124"/>
      <c r="K15" s="5124"/>
      <c r="L15" s="5124"/>
      <c r="M15" s="5124"/>
      <c r="N15" s="5124"/>
      <c r="O15" s="5124"/>
      <c r="P15" s="5416"/>
      <c r="Q15" s="5126"/>
      <c r="R15" s="5122"/>
      <c r="S15" s="6595"/>
      <c r="T15" s="6598"/>
      <c r="U15" s="6598"/>
      <c r="V15" s="6597"/>
      <c r="W15" s="6598"/>
      <c r="X15" s="6598"/>
      <c r="Y15" s="6598"/>
      <c r="Z15" s="6599"/>
      <c r="AA15" s="6597"/>
      <c r="AB15" s="6598"/>
      <c r="AC15" s="6598"/>
      <c r="AD15" s="6858"/>
      <c r="AE15" s="6600"/>
      <c r="AF15" s="6859"/>
      <c r="AG15" s="7035"/>
      <c r="AH15" s="7082"/>
    </row>
    <row r="16" spans="1:34">
      <c r="A16" s="5128"/>
      <c r="B16" s="5129"/>
      <c r="C16" s="5124"/>
      <c r="D16" s="5124"/>
      <c r="E16" s="5130"/>
      <c r="F16" s="5124"/>
      <c r="G16" s="5124"/>
      <c r="H16" s="5124"/>
      <c r="I16" s="5131"/>
      <c r="J16" s="5124"/>
      <c r="K16" s="5124"/>
      <c r="L16" s="5132"/>
      <c r="M16" s="5124"/>
      <c r="N16" s="5132"/>
      <c r="O16" s="5132"/>
      <c r="P16" s="5417"/>
      <c r="Q16" s="5126"/>
      <c r="R16" s="5122"/>
      <c r="S16" s="7047"/>
      <c r="T16" s="7048"/>
      <c r="U16" s="7048"/>
      <c r="V16" s="7049"/>
      <c r="W16" s="7048"/>
      <c r="X16" s="7048"/>
      <c r="Y16" s="7048"/>
      <c r="Z16" s="7050"/>
      <c r="AA16" s="7049"/>
      <c r="AB16" s="7048"/>
      <c r="AC16" s="7048"/>
      <c r="AD16" s="7051"/>
      <c r="AE16" s="6600"/>
      <c r="AF16" s="6284"/>
      <c r="AG16" s="7053"/>
      <c r="AH16" s="7054"/>
    </row>
    <row r="17" spans="1:34">
      <c r="A17" s="5123"/>
      <c r="B17" s="5124"/>
      <c r="C17" s="5124"/>
      <c r="D17" s="5124"/>
      <c r="E17" s="5124"/>
      <c r="F17" s="5124"/>
      <c r="G17" s="5124"/>
      <c r="H17" s="5124"/>
      <c r="I17" s="5125"/>
      <c r="J17" s="5124"/>
      <c r="K17" s="5124"/>
      <c r="L17" s="5124"/>
      <c r="M17" s="5124"/>
      <c r="N17" s="5124"/>
      <c r="O17" s="5124"/>
      <c r="P17" s="5416"/>
      <c r="Q17" s="5126"/>
      <c r="R17" s="5122"/>
      <c r="S17" s="6595"/>
      <c r="T17" s="6598"/>
      <c r="U17" s="6598"/>
      <c r="V17" s="6597"/>
      <c r="W17" s="6598"/>
      <c r="X17" s="6598"/>
      <c r="Y17" s="6598"/>
      <c r="Z17" s="6599"/>
      <c r="AA17" s="6597"/>
      <c r="AB17" s="6598"/>
      <c r="AC17" s="6598"/>
      <c r="AD17" s="6858"/>
      <c r="AE17" s="6600"/>
      <c r="AF17" s="5453"/>
      <c r="AG17" s="7035"/>
      <c r="AH17" s="7174"/>
    </row>
    <row r="18" spans="1:34">
      <c r="A18" s="5123"/>
      <c r="B18" s="5124"/>
      <c r="C18" s="5124"/>
      <c r="D18" s="5124"/>
      <c r="E18" s="5124"/>
      <c r="F18" s="5124"/>
      <c r="G18" s="5124"/>
      <c r="H18" s="5124"/>
      <c r="I18" s="5125"/>
      <c r="J18" s="5124"/>
      <c r="K18" s="5124"/>
      <c r="L18" s="5124"/>
      <c r="M18" s="5124"/>
      <c r="N18" s="5124"/>
      <c r="O18" s="5124"/>
      <c r="P18" s="5416"/>
      <c r="Q18" s="5126"/>
      <c r="R18" s="5122"/>
      <c r="S18" s="6595"/>
      <c r="T18" s="6598"/>
      <c r="U18" s="6598"/>
      <c r="V18" s="6597"/>
      <c r="W18" s="6598"/>
      <c r="X18" s="6598"/>
      <c r="Y18" s="6598"/>
      <c r="Z18" s="6599"/>
      <c r="AA18" s="6597"/>
      <c r="AB18" s="6598"/>
      <c r="AC18" s="6598"/>
      <c r="AD18" s="6858"/>
      <c r="AE18" s="6600"/>
      <c r="AF18" s="5453"/>
      <c r="AG18" s="7035"/>
      <c r="AH18" s="7125"/>
    </row>
    <row r="19" spans="1:34">
      <c r="A19" s="5123"/>
      <c r="B19" s="5124"/>
      <c r="C19" s="5124"/>
      <c r="D19" s="5124"/>
      <c r="E19" s="5124"/>
      <c r="F19" s="5124"/>
      <c r="G19" s="5124"/>
      <c r="H19" s="5124"/>
      <c r="I19" s="5125"/>
      <c r="J19" s="5124"/>
      <c r="K19" s="5124"/>
      <c r="L19" s="5124"/>
      <c r="M19" s="5124"/>
      <c r="N19" s="5124"/>
      <c r="O19" s="5124"/>
      <c r="P19" s="5416"/>
      <c r="Q19" s="5126"/>
      <c r="R19" s="5122"/>
      <c r="S19" s="6595"/>
      <c r="T19" s="6598"/>
      <c r="U19" s="6598"/>
      <c r="V19" s="6597"/>
      <c r="W19" s="6598"/>
      <c r="X19" s="6598"/>
      <c r="Y19" s="6598"/>
      <c r="Z19" s="6599"/>
      <c r="AA19" s="6597"/>
      <c r="AB19" s="6598"/>
      <c r="AC19" s="6598"/>
      <c r="AD19" s="6858"/>
      <c r="AE19" s="6600"/>
      <c r="AF19" s="6859"/>
      <c r="AG19" s="7035"/>
      <c r="AH19" s="7082"/>
    </row>
    <row r="20" spans="1:34">
      <c r="A20" s="5123"/>
      <c r="B20" s="5124"/>
      <c r="C20" s="5124"/>
      <c r="D20" s="5124"/>
      <c r="E20" s="5124"/>
      <c r="F20" s="5124"/>
      <c r="G20" s="5124"/>
      <c r="H20" s="5124"/>
      <c r="I20" s="5125"/>
      <c r="J20" s="5124"/>
      <c r="K20" s="5124"/>
      <c r="L20" s="5124"/>
      <c r="M20" s="5124"/>
      <c r="N20" s="5124"/>
      <c r="O20" s="5124"/>
      <c r="P20" s="5416"/>
      <c r="Q20" s="5126"/>
      <c r="R20" s="5122"/>
      <c r="S20" s="6595"/>
      <c r="T20" s="6598"/>
      <c r="U20" s="6598"/>
      <c r="V20" s="6597"/>
      <c r="W20" s="6598"/>
      <c r="X20" s="6598"/>
      <c r="Y20" s="6598"/>
      <c r="Z20" s="6599"/>
      <c r="AA20" s="6597"/>
      <c r="AB20" s="7123"/>
      <c r="AC20" s="6598"/>
      <c r="AD20" s="6858"/>
      <c r="AE20" s="6600"/>
      <c r="AF20" s="5453"/>
      <c r="AG20" s="7035"/>
      <c r="AH20" s="5415"/>
    </row>
    <row r="21" spans="1:34">
      <c r="A21" s="5123"/>
      <c r="B21" s="5124"/>
      <c r="C21" s="5124"/>
      <c r="D21" s="5124"/>
      <c r="E21" s="5124"/>
      <c r="F21" s="5124"/>
      <c r="G21" s="5124"/>
      <c r="H21" s="5124"/>
      <c r="I21" s="5125"/>
      <c r="J21" s="5124"/>
      <c r="K21" s="5124"/>
      <c r="L21" s="5124"/>
      <c r="M21" s="5124"/>
      <c r="N21" s="5124"/>
      <c r="O21" s="5124"/>
      <c r="P21" s="5416"/>
      <c r="Q21" s="5126"/>
      <c r="R21" s="5122"/>
      <c r="S21" s="6595"/>
      <c r="T21" s="6598"/>
      <c r="U21" s="6598"/>
      <c r="V21" s="6597"/>
      <c r="W21" s="6598"/>
      <c r="X21" s="6598"/>
      <c r="Y21" s="6598"/>
      <c r="Z21" s="6599"/>
      <c r="AA21" s="6597"/>
      <c r="AB21" s="7123"/>
      <c r="AC21" s="6598"/>
      <c r="AD21" s="6858"/>
      <c r="AE21" s="6600"/>
      <c r="AF21" s="5453"/>
      <c r="AG21" s="7035"/>
      <c r="AH21" s="5415"/>
    </row>
    <row r="22" spans="1:34">
      <c r="A22" s="5123"/>
      <c r="B22" s="5124"/>
      <c r="C22" s="5124"/>
      <c r="D22" s="5124"/>
      <c r="E22" s="5124"/>
      <c r="F22" s="5124"/>
      <c r="G22" s="5124"/>
      <c r="H22" s="5124"/>
      <c r="I22" s="5125"/>
      <c r="J22" s="5124"/>
      <c r="K22" s="5124"/>
      <c r="L22" s="5124"/>
      <c r="M22" s="5124"/>
      <c r="N22" s="5124"/>
      <c r="O22" s="5124"/>
      <c r="P22" s="5416"/>
      <c r="Q22" s="5126"/>
      <c r="R22" s="5122"/>
      <c r="S22" s="7060"/>
      <c r="T22" s="5445"/>
      <c r="U22" s="5445"/>
      <c r="V22" s="5446"/>
      <c r="W22" s="5445"/>
      <c r="X22" s="5445"/>
      <c r="Y22" s="5445"/>
      <c r="Z22" s="7061"/>
      <c r="AA22" s="5446"/>
      <c r="AB22" s="5445"/>
      <c r="AC22" s="5445"/>
      <c r="AD22" s="7062"/>
      <c r="AE22" s="6600"/>
      <c r="AF22" s="5453"/>
      <c r="AG22" s="7063"/>
      <c r="AH22" s="7124"/>
    </row>
    <row r="23" spans="1:34">
      <c r="A23" s="5123"/>
      <c r="B23" s="5124"/>
      <c r="C23" s="5124"/>
      <c r="D23" s="5124"/>
      <c r="E23" s="5124"/>
      <c r="F23" s="5124"/>
      <c r="G23" s="5124"/>
      <c r="H23" s="5124"/>
      <c r="I23" s="5125"/>
      <c r="J23" s="5124"/>
      <c r="K23" s="5124"/>
      <c r="L23" s="5124"/>
      <c r="M23" s="5124"/>
      <c r="N23" s="5124"/>
      <c r="O23" s="5124"/>
      <c r="P23" s="5416"/>
      <c r="Q23" s="5126"/>
      <c r="R23" s="5122"/>
      <c r="S23" s="6595"/>
      <c r="T23" s="6598"/>
      <c r="U23" s="6598"/>
      <c r="V23" s="6597"/>
      <c r="W23" s="6598"/>
      <c r="X23" s="6598"/>
      <c r="Y23" s="6598"/>
      <c r="Z23" s="6599"/>
      <c r="AA23" s="6597"/>
      <c r="AB23" s="6598"/>
      <c r="AC23" s="6598"/>
      <c r="AD23" s="6858"/>
      <c r="AE23" s="6600"/>
      <c r="AF23" s="6859"/>
      <c r="AG23" s="6867"/>
      <c r="AH23" s="5415"/>
    </row>
    <row r="24" spans="1:34">
      <c r="A24" s="5135"/>
      <c r="B24" s="5136"/>
      <c r="C24" s="5136"/>
      <c r="D24" s="5136"/>
      <c r="E24" s="5136"/>
      <c r="F24" s="5136"/>
      <c r="G24" s="5136"/>
      <c r="H24" s="5136"/>
      <c r="I24" s="5137"/>
      <c r="J24" s="5136"/>
      <c r="K24" s="5136"/>
      <c r="L24" s="5136"/>
      <c r="M24" s="5136"/>
      <c r="N24" s="5136"/>
      <c r="O24" s="5136"/>
      <c r="P24" s="5418"/>
      <c r="Q24" s="5138"/>
      <c r="R24" s="5122"/>
      <c r="S24" s="7060"/>
      <c r="T24" s="5445"/>
      <c r="U24" s="5445"/>
      <c r="V24" s="5446"/>
      <c r="W24" s="5445"/>
      <c r="X24" s="5445"/>
      <c r="Y24" s="5445"/>
      <c r="Z24" s="7061"/>
      <c r="AA24" s="5446"/>
      <c r="AB24" s="7083"/>
      <c r="AC24" s="5445"/>
      <c r="AD24" s="7062"/>
      <c r="AE24" s="6600"/>
      <c r="AF24" s="5453"/>
      <c r="AG24" s="7063"/>
      <c r="AH24" s="5415"/>
    </row>
    <row r="25" spans="1:34">
      <c r="A25" s="5135"/>
      <c r="B25" s="5136"/>
      <c r="C25" s="5136"/>
      <c r="D25" s="5136"/>
      <c r="E25" s="5136"/>
      <c r="F25" s="5136"/>
      <c r="G25" s="5136"/>
      <c r="H25" s="5136"/>
      <c r="I25" s="5137"/>
      <c r="J25" s="5136"/>
      <c r="K25" s="5136"/>
      <c r="L25" s="5136"/>
      <c r="M25" s="5136"/>
      <c r="N25" s="5136"/>
      <c r="O25" s="5136"/>
      <c r="P25" s="5418"/>
      <c r="Q25" s="5138"/>
      <c r="R25" s="5122"/>
      <c r="S25" s="6595"/>
      <c r="T25" s="6598"/>
      <c r="U25" s="6598"/>
      <c r="V25" s="6597"/>
      <c r="W25" s="6598"/>
      <c r="X25" s="6598"/>
      <c r="Y25" s="6598"/>
      <c r="Z25" s="6599"/>
      <c r="AA25" s="6597"/>
      <c r="AB25" s="6598"/>
      <c r="AC25" s="6598"/>
      <c r="AD25" s="6858"/>
      <c r="AE25" s="6600"/>
      <c r="AF25" s="6859"/>
      <c r="AG25" s="6867"/>
      <c r="AH25" s="5415"/>
    </row>
    <row r="26" spans="1:34" ht="15" thickBot="1">
      <c r="A26" s="5140"/>
      <c r="B26" s="5141"/>
      <c r="C26" s="5141"/>
      <c r="D26" s="5141"/>
      <c r="E26" s="5141"/>
      <c r="F26" s="5141"/>
      <c r="G26" s="5141"/>
      <c r="H26" s="5141"/>
      <c r="I26" s="5142"/>
      <c r="J26" s="5141"/>
      <c r="K26" s="5141"/>
      <c r="L26" s="5141"/>
      <c r="M26" s="5141"/>
      <c r="N26" s="5141"/>
      <c r="O26" s="5141"/>
      <c r="P26" s="5420"/>
      <c r="Q26" s="5143"/>
      <c r="R26" s="5122"/>
      <c r="S26" s="6327"/>
      <c r="T26" s="6328"/>
      <c r="U26" s="6328"/>
      <c r="V26" s="6329"/>
      <c r="W26" s="6328"/>
      <c r="X26" s="6328"/>
      <c r="Y26" s="6328"/>
      <c r="Z26" s="6332"/>
      <c r="AA26" s="6329"/>
      <c r="AB26" s="6328"/>
      <c r="AC26" s="6328"/>
      <c r="AD26" s="6334"/>
      <c r="AE26" s="6333"/>
      <c r="AF26" s="6354"/>
      <c r="AG26" s="7059"/>
      <c r="AH26" s="5415"/>
    </row>
    <row r="27" spans="1:34">
      <c r="A27" s="5122"/>
      <c r="B27" s="5122"/>
      <c r="C27" s="5122"/>
      <c r="D27" s="5122"/>
      <c r="E27" s="5122"/>
      <c r="F27" s="5122"/>
      <c r="G27" s="5122"/>
      <c r="H27" s="5122"/>
      <c r="I27" s="5105"/>
      <c r="J27" s="5122"/>
      <c r="K27" s="5122"/>
      <c r="L27" s="5122"/>
      <c r="M27" s="5122"/>
      <c r="N27" s="5122"/>
      <c r="O27" s="5122"/>
      <c r="P27" s="5122"/>
      <c r="Q27" s="5122"/>
      <c r="R27" s="5122"/>
      <c r="S27" s="6327"/>
      <c r="T27" s="6328"/>
      <c r="U27" s="6328"/>
      <c r="V27" s="6329"/>
      <c r="W27" s="6328"/>
      <c r="X27" s="6328"/>
      <c r="Y27" s="6328"/>
      <c r="Z27" s="6332"/>
      <c r="AA27" s="6329"/>
      <c r="AB27" s="6328"/>
      <c r="AC27" s="6328"/>
      <c r="AD27" s="6334"/>
      <c r="AE27" s="6333"/>
      <c r="AF27" s="6354"/>
      <c r="AG27" s="7059"/>
      <c r="AH27" s="5415"/>
    </row>
    <row r="28" spans="1:34">
      <c r="A28" s="5122"/>
      <c r="B28" s="5122"/>
      <c r="C28" s="5122"/>
      <c r="D28" s="5122"/>
      <c r="E28" s="5122"/>
      <c r="F28" s="5122"/>
      <c r="G28" s="5122"/>
      <c r="H28" s="5122"/>
      <c r="I28" s="5122"/>
      <c r="J28" s="5122"/>
      <c r="K28" s="5122"/>
      <c r="L28" s="5122"/>
      <c r="M28" s="5122"/>
      <c r="N28" s="5122"/>
      <c r="O28" s="5122"/>
      <c r="P28" s="5122"/>
      <c r="Q28" s="5122"/>
      <c r="R28" s="5122"/>
      <c r="S28" s="6327"/>
      <c r="T28" s="6328"/>
      <c r="U28" s="6328"/>
      <c r="V28" s="6329"/>
      <c r="W28" s="6328"/>
      <c r="X28" s="6328"/>
      <c r="Y28" s="6328"/>
      <c r="Z28" s="6332"/>
      <c r="AA28" s="6329"/>
      <c r="AB28" s="6328"/>
      <c r="AC28" s="6328"/>
      <c r="AD28" s="6334"/>
      <c r="AE28" s="6333"/>
      <c r="AF28" s="6354"/>
      <c r="AG28" s="7059"/>
      <c r="AH28" s="5415"/>
    </row>
    <row r="29" spans="1:34">
      <c r="A29" s="5122"/>
      <c r="B29" s="5122"/>
      <c r="C29" s="5122"/>
      <c r="D29" s="5122"/>
      <c r="E29" s="5122"/>
      <c r="F29" s="5122"/>
      <c r="G29" s="5122"/>
      <c r="H29" s="5122"/>
      <c r="I29" s="5122"/>
      <c r="J29" s="5122"/>
      <c r="K29" s="5122"/>
      <c r="L29" s="5122"/>
      <c r="M29" s="5122"/>
      <c r="N29" s="5122"/>
      <c r="O29" s="5122"/>
      <c r="P29" s="5122"/>
      <c r="Q29" s="5122"/>
      <c r="R29" s="5122"/>
      <c r="S29" s="6327"/>
      <c r="T29" s="6328"/>
      <c r="U29" s="6328"/>
      <c r="V29" s="6329"/>
      <c r="W29" s="6328"/>
      <c r="X29" s="6328"/>
      <c r="Y29" s="6328"/>
      <c r="Z29" s="6332"/>
      <c r="AA29" s="6329"/>
      <c r="AB29" s="6328"/>
      <c r="AC29" s="6328"/>
      <c r="AD29" s="6334"/>
      <c r="AE29" s="6333"/>
      <c r="AF29" s="6354"/>
      <c r="AG29" s="7059"/>
      <c r="AH29" s="5415"/>
    </row>
    <row r="30" spans="1:34" ht="16.2" thickBot="1">
      <c r="A30" s="6326" t="s">
        <v>1515</v>
      </c>
      <c r="B30" s="5103"/>
      <c r="C30" s="5104"/>
      <c r="D30" s="5104"/>
      <c r="E30" s="5104"/>
      <c r="F30" s="5104"/>
      <c r="G30" s="5104"/>
      <c r="H30" s="5104"/>
      <c r="I30" s="5104"/>
      <c r="J30" s="5104"/>
      <c r="K30" s="5104"/>
      <c r="L30" s="5104"/>
      <c r="M30" s="5104"/>
      <c r="N30" s="5104"/>
      <c r="O30" s="5104"/>
      <c r="P30" s="5104"/>
      <c r="Q30" s="5104"/>
      <c r="R30" s="5122"/>
      <c r="S30" s="6327"/>
      <c r="T30" s="6328"/>
      <c r="U30" s="6328"/>
      <c r="V30" s="6329"/>
      <c r="W30" s="6328"/>
      <c r="X30" s="6328"/>
      <c r="Y30" s="6328"/>
      <c r="Z30" s="6332"/>
      <c r="AA30" s="6329"/>
      <c r="AB30" s="6328"/>
      <c r="AC30" s="6328"/>
      <c r="AD30" s="6334"/>
      <c r="AE30" s="6333"/>
      <c r="AF30" s="6354"/>
      <c r="AG30" s="7059"/>
      <c r="AH30" s="5415"/>
    </row>
    <row r="31" spans="1:34">
      <c r="A31" s="5106"/>
      <c r="B31" s="5106"/>
      <c r="C31" s="5106"/>
      <c r="D31" s="5106" t="s">
        <v>14</v>
      </c>
      <c r="E31" s="5106" t="s">
        <v>12</v>
      </c>
      <c r="F31" s="5106"/>
      <c r="G31" s="5106"/>
      <c r="H31" s="5106" t="s">
        <v>15</v>
      </c>
      <c r="I31" s="5106" t="s">
        <v>12</v>
      </c>
      <c r="J31" s="5106" t="s">
        <v>12</v>
      </c>
      <c r="K31" s="5106"/>
      <c r="L31" s="5106"/>
      <c r="M31" s="5106"/>
      <c r="N31" s="5106"/>
      <c r="O31" s="5106" t="s">
        <v>0</v>
      </c>
      <c r="P31" s="5106"/>
      <c r="Q31" s="5106"/>
      <c r="R31" s="5122"/>
      <c r="S31" s="6327"/>
      <c r="T31" s="6328"/>
      <c r="U31" s="6328"/>
      <c r="V31" s="6329"/>
      <c r="W31" s="6328"/>
      <c r="X31" s="6328"/>
      <c r="Y31" s="6328"/>
      <c r="Z31" s="6332"/>
      <c r="AA31" s="6329"/>
      <c r="AB31" s="6328"/>
      <c r="AC31" s="6328"/>
      <c r="AD31" s="6334"/>
      <c r="AE31" s="6333"/>
      <c r="AF31" s="6354"/>
      <c r="AG31" s="7059"/>
      <c r="AH31" s="5415"/>
    </row>
    <row r="32" spans="1:34">
      <c r="A32" s="5110" t="s">
        <v>3</v>
      </c>
      <c r="B32" s="5110" t="s">
        <v>4</v>
      </c>
      <c r="C32" s="5110" t="s">
        <v>18</v>
      </c>
      <c r="D32" s="5110" t="s">
        <v>19</v>
      </c>
      <c r="E32" s="5110" t="s">
        <v>19</v>
      </c>
      <c r="F32" s="5110" t="s">
        <v>20</v>
      </c>
      <c r="G32" s="5110" t="s">
        <v>21</v>
      </c>
      <c r="H32" s="5110" t="s">
        <v>22</v>
      </c>
      <c r="I32" s="5110" t="s">
        <v>23</v>
      </c>
      <c r="J32" s="5110" t="s">
        <v>23</v>
      </c>
      <c r="K32" s="5110" t="s">
        <v>1227</v>
      </c>
      <c r="L32" s="5110" t="s">
        <v>20</v>
      </c>
      <c r="M32" s="5110" t="s">
        <v>25</v>
      </c>
      <c r="N32" s="5110" t="s">
        <v>0</v>
      </c>
      <c r="O32" s="5110" t="s">
        <v>1363</v>
      </c>
      <c r="P32" s="5110"/>
      <c r="Q32" s="5110" t="s">
        <v>26</v>
      </c>
      <c r="R32" s="5122"/>
      <c r="S32" s="6327"/>
      <c r="T32" s="6328"/>
      <c r="U32" s="6328"/>
      <c r="V32" s="6329"/>
      <c r="W32" s="6328"/>
      <c r="X32" s="6328"/>
      <c r="Y32" s="6328"/>
      <c r="Z32" s="6332"/>
      <c r="AA32" s="6329"/>
      <c r="AB32" s="6328"/>
      <c r="AC32" s="6328"/>
      <c r="AD32" s="6334"/>
      <c r="AE32" s="6333"/>
      <c r="AF32" s="6354"/>
      <c r="AG32" s="7059"/>
      <c r="AH32" s="5415"/>
    </row>
    <row r="33" spans="1:34">
      <c r="A33" s="5110"/>
      <c r="B33" s="5110"/>
      <c r="C33" s="5110"/>
      <c r="D33" s="5110"/>
      <c r="E33" s="5110"/>
      <c r="F33" s="5110"/>
      <c r="G33" s="5110"/>
      <c r="H33" s="5110"/>
      <c r="I33" s="5110"/>
      <c r="J33" s="5110"/>
      <c r="K33" s="5110"/>
      <c r="L33" s="5110"/>
      <c r="M33" s="5110"/>
      <c r="N33" s="5110"/>
      <c r="O33" s="5110"/>
      <c r="P33" s="5110"/>
      <c r="Q33" s="5110"/>
      <c r="R33" s="5122"/>
      <c r="S33" s="6327"/>
      <c r="T33" s="6328"/>
      <c r="U33" s="6328"/>
      <c r="V33" s="6329"/>
      <c r="W33" s="6328"/>
      <c r="X33" s="6328"/>
      <c r="Y33" s="6328"/>
      <c r="Z33" s="6332"/>
      <c r="AA33" s="6329"/>
      <c r="AB33" s="6328"/>
      <c r="AC33" s="6328"/>
      <c r="AD33" s="6334"/>
      <c r="AE33" s="6333"/>
      <c r="AF33" s="6354"/>
      <c r="AG33" s="7059"/>
      <c r="AH33" s="5415"/>
    </row>
    <row r="34" spans="1:34">
      <c r="A34" s="5110"/>
      <c r="B34" s="5110"/>
      <c r="C34" s="5110"/>
      <c r="D34" s="5110"/>
      <c r="E34" s="5110"/>
      <c r="F34" s="5110"/>
      <c r="G34" s="5110"/>
      <c r="H34" s="5110"/>
      <c r="I34" s="5110"/>
      <c r="J34" s="5110"/>
      <c r="K34" s="5110"/>
      <c r="L34" s="5110"/>
      <c r="M34" s="5110"/>
      <c r="N34" s="5110"/>
      <c r="O34" s="5110"/>
      <c r="P34" s="5110"/>
      <c r="Q34" s="5110"/>
      <c r="R34" s="5122"/>
      <c r="S34" s="6327"/>
      <c r="T34" s="6328"/>
      <c r="U34" s="6328"/>
      <c r="V34" s="6329"/>
      <c r="W34" s="6328"/>
      <c r="X34" s="6328"/>
      <c r="Y34" s="6328"/>
      <c r="Z34" s="6332"/>
      <c r="AA34" s="6329"/>
      <c r="AB34" s="6328"/>
      <c r="AC34" s="6328"/>
      <c r="AD34" s="6334"/>
      <c r="AE34" s="6333"/>
      <c r="AF34" s="6354"/>
      <c r="AG34" s="7023"/>
      <c r="AH34" s="5415"/>
    </row>
    <row r="35" spans="1:34" ht="15" thickBot="1">
      <c r="A35" s="5114"/>
      <c r="B35" s="5114"/>
      <c r="C35" s="5114"/>
      <c r="D35" s="5114" t="s">
        <v>3</v>
      </c>
      <c r="E35" s="5114" t="s">
        <v>18</v>
      </c>
      <c r="F35" s="5114"/>
      <c r="G35" s="5114"/>
      <c r="H35" s="5114" t="s">
        <v>21</v>
      </c>
      <c r="I35" s="5114" t="s">
        <v>27</v>
      </c>
      <c r="J35" s="5114" t="s">
        <v>28</v>
      </c>
      <c r="K35" s="5114"/>
      <c r="L35" s="5114"/>
      <c r="M35" s="5114"/>
      <c r="N35" s="5114"/>
      <c r="O35" s="5114" t="s">
        <v>11</v>
      </c>
      <c r="P35" s="5114"/>
      <c r="Q35" s="5114"/>
      <c r="R35" s="5122"/>
      <c r="S35" s="5123"/>
      <c r="T35" s="5124"/>
      <c r="U35" s="5133"/>
      <c r="V35" s="5134"/>
      <c r="W35" s="5134"/>
      <c r="X35" s="6328"/>
      <c r="Y35" s="5134"/>
      <c r="Z35" s="5134"/>
      <c r="AA35" s="5134"/>
      <c r="AB35" s="5134"/>
      <c r="AC35" s="5134"/>
      <c r="AD35" s="5134"/>
      <c r="AE35" s="5134"/>
      <c r="AF35" s="5134"/>
      <c r="AG35" s="6867"/>
      <c r="AH35" s="5415"/>
    </row>
    <row r="36" spans="1:34" ht="15" thickBot="1">
      <c r="A36" s="5118"/>
      <c r="B36" s="5119"/>
      <c r="C36" s="5119"/>
      <c r="D36" s="5119"/>
      <c r="E36" s="5119"/>
      <c r="F36" s="5119"/>
      <c r="G36" s="5119"/>
      <c r="H36" s="5119"/>
      <c r="I36" s="5120"/>
      <c r="J36" s="5119"/>
      <c r="K36" s="5119"/>
      <c r="L36" s="5119"/>
      <c r="M36" s="5119"/>
      <c r="N36" s="5119"/>
      <c r="O36" s="5119"/>
      <c r="P36" s="6964"/>
      <c r="Q36" s="5121"/>
      <c r="R36" s="5122"/>
      <c r="S36" s="5140"/>
      <c r="T36" s="5141"/>
      <c r="U36" s="5183"/>
      <c r="V36" s="5184"/>
      <c r="W36" s="5184"/>
      <c r="X36" s="5184"/>
      <c r="Y36" s="5184"/>
      <c r="Z36" s="5184"/>
      <c r="AA36" s="5184"/>
      <c r="AB36" s="5184"/>
      <c r="AC36" s="5184"/>
      <c r="AD36" s="5184"/>
      <c r="AE36" s="6350">
        <f>SUM(AE10:AE35)</f>
        <v>0</v>
      </c>
      <c r="AF36" s="6350">
        <f>SUM(AF10:AF35)</f>
        <v>0</v>
      </c>
      <c r="AG36" s="6863"/>
      <c r="AH36" s="5491"/>
    </row>
    <row r="37" spans="1:34">
      <c r="A37" s="6595"/>
      <c r="B37" s="6598"/>
      <c r="C37" s="6598"/>
      <c r="D37" s="6598"/>
      <c r="E37" s="6597"/>
      <c r="F37" s="6598"/>
      <c r="G37" s="6598"/>
      <c r="H37" s="6598"/>
      <c r="I37" s="6599"/>
      <c r="J37" s="6597"/>
      <c r="K37" s="6598"/>
      <c r="L37" s="6598"/>
      <c r="M37" s="6858"/>
      <c r="N37" s="6600"/>
      <c r="O37" s="6859"/>
      <c r="P37" s="6965"/>
      <c r="Q37" s="5126"/>
      <c r="R37" s="5122"/>
      <c r="S37" s="5122"/>
      <c r="T37" s="5122"/>
      <c r="U37" s="5139"/>
      <c r="V37" s="5104"/>
      <c r="W37" s="5104"/>
      <c r="X37" s="5104"/>
      <c r="Y37" s="5104"/>
      <c r="Z37" s="5104"/>
      <c r="AA37" s="5104"/>
      <c r="AB37" s="5104"/>
      <c r="AC37" s="5104"/>
      <c r="AD37" s="5104"/>
      <c r="AE37" s="5104"/>
      <c r="AF37" s="5104"/>
      <c r="AG37" s="5104"/>
      <c r="AH37" s="5104"/>
    </row>
    <row r="38" spans="1:34">
      <c r="A38" s="5123"/>
      <c r="B38" s="5124"/>
      <c r="C38" s="5124"/>
      <c r="D38" s="5124"/>
      <c r="E38" s="5124"/>
      <c r="F38" s="5124"/>
      <c r="G38" s="5124"/>
      <c r="H38" s="5124"/>
      <c r="I38" s="5125"/>
      <c r="J38" s="5124"/>
      <c r="K38" s="5124"/>
      <c r="L38" s="5124"/>
      <c r="M38" s="5124"/>
      <c r="N38" s="5124"/>
      <c r="O38" s="5124"/>
      <c r="P38" s="5416"/>
      <c r="Q38" s="5126"/>
      <c r="R38" s="5122"/>
      <c r="S38" s="5122"/>
      <c r="T38" s="5122"/>
      <c r="U38" s="5139"/>
      <c r="V38" s="5104"/>
      <c r="W38" s="5104"/>
      <c r="X38" s="5104"/>
      <c r="Y38" s="5104"/>
      <c r="Z38" s="5104"/>
      <c r="AA38" s="5104"/>
      <c r="AB38" s="5104"/>
      <c r="AC38" s="5104"/>
      <c r="AD38" s="5104"/>
      <c r="AE38" s="5104"/>
      <c r="AF38" s="5104"/>
      <c r="AG38" s="5104"/>
      <c r="AH38" s="5104"/>
    </row>
    <row r="39" spans="1:34" ht="15" thickBot="1">
      <c r="A39" s="5128"/>
      <c r="B39" s="5129"/>
      <c r="C39" s="5124"/>
      <c r="D39" s="5124"/>
      <c r="E39" s="5130"/>
      <c r="F39" s="5124"/>
      <c r="G39" s="5124"/>
      <c r="H39" s="5124"/>
      <c r="I39" s="5131"/>
      <c r="J39" s="5124"/>
      <c r="K39" s="5124"/>
      <c r="L39" s="5132"/>
      <c r="M39" s="5124"/>
      <c r="N39" s="5132"/>
      <c r="O39" s="5132"/>
      <c r="P39" s="5417"/>
      <c r="Q39" s="5126"/>
      <c r="R39" s="5122"/>
      <c r="S39" s="5105" t="s">
        <v>78</v>
      </c>
      <c r="T39" s="5122"/>
      <c r="U39" s="5139"/>
      <c r="V39" s="5104"/>
      <c r="W39" s="5104"/>
      <c r="X39" s="5104"/>
      <c r="Y39" s="5104"/>
      <c r="Z39" s="5104"/>
      <c r="AA39" s="5104"/>
      <c r="AB39" s="5104"/>
      <c r="AC39" s="5104"/>
      <c r="AD39" s="5104"/>
      <c r="AE39" s="5104"/>
      <c r="AF39" s="5104"/>
      <c r="AG39" s="5104"/>
      <c r="AH39" s="5104"/>
    </row>
    <row r="40" spans="1:34">
      <c r="A40" s="5123"/>
      <c r="B40" s="5124"/>
      <c r="C40" s="5124"/>
      <c r="D40" s="5124"/>
      <c r="E40" s="5124"/>
      <c r="F40" s="5124"/>
      <c r="G40" s="5124"/>
      <c r="H40" s="5124"/>
      <c r="I40" s="5125"/>
      <c r="J40" s="5124"/>
      <c r="K40" s="5124"/>
      <c r="L40" s="5124"/>
      <c r="M40" s="5124"/>
      <c r="N40" s="5124"/>
      <c r="O40" s="5124"/>
      <c r="P40" s="5416"/>
      <c r="Q40" s="5126"/>
      <c r="R40" s="5122"/>
      <c r="S40" s="5106"/>
      <c r="T40" s="5107"/>
      <c r="U40" s="5108" t="s">
        <v>14</v>
      </c>
      <c r="V40" s="5108" t="s">
        <v>12</v>
      </c>
      <c r="W40" s="5108"/>
      <c r="X40" s="5108"/>
      <c r="Y40" s="5108" t="s">
        <v>15</v>
      </c>
      <c r="Z40" s="5108" t="s">
        <v>12</v>
      </c>
      <c r="AA40" s="5108" t="s">
        <v>12</v>
      </c>
      <c r="AB40" s="5108"/>
      <c r="AC40" s="5108"/>
      <c r="AD40" s="5108"/>
      <c r="AE40" s="5108"/>
      <c r="AF40" s="5108" t="s">
        <v>0</v>
      </c>
      <c r="AG40" s="5180"/>
      <c r="AH40" s="5109"/>
    </row>
    <row r="41" spans="1:34">
      <c r="A41" s="5123"/>
      <c r="B41" s="5124"/>
      <c r="C41" s="5124"/>
      <c r="D41" s="5124"/>
      <c r="E41" s="5124"/>
      <c r="F41" s="5124"/>
      <c r="G41" s="5124"/>
      <c r="H41" s="5124"/>
      <c r="I41" s="5125"/>
      <c r="J41" s="5124"/>
      <c r="K41" s="5124"/>
      <c r="L41" s="5124"/>
      <c r="M41" s="5124"/>
      <c r="N41" s="5124"/>
      <c r="O41" s="5124"/>
      <c r="P41" s="5416"/>
      <c r="Q41" s="5126"/>
      <c r="R41" s="5122"/>
      <c r="S41" s="5110" t="s">
        <v>4</v>
      </c>
      <c r="T41" s="5111" t="s">
        <v>18</v>
      </c>
      <c r="U41" s="5112" t="s">
        <v>19</v>
      </c>
      <c r="V41" s="5112" t="s">
        <v>19</v>
      </c>
      <c r="W41" s="5112" t="s">
        <v>20</v>
      </c>
      <c r="X41" s="5112" t="s">
        <v>21</v>
      </c>
      <c r="Y41" s="5112" t="s">
        <v>22</v>
      </c>
      <c r="Z41" s="5112" t="s">
        <v>23</v>
      </c>
      <c r="AA41" s="5112" t="s">
        <v>23</v>
      </c>
      <c r="AB41" s="5112" t="s">
        <v>24</v>
      </c>
      <c r="AC41" s="5112" t="s">
        <v>20</v>
      </c>
      <c r="AD41" s="5112" t="s">
        <v>25</v>
      </c>
      <c r="AE41" s="5112" t="s">
        <v>0</v>
      </c>
      <c r="AF41" s="5112" t="s">
        <v>1363</v>
      </c>
      <c r="AG41" s="5181"/>
      <c r="AH41" s="5113" t="s">
        <v>26</v>
      </c>
    </row>
    <row r="42" spans="1:34" ht="15" thickBot="1">
      <c r="A42" s="5123"/>
      <c r="B42" s="5124"/>
      <c r="C42" s="5124"/>
      <c r="D42" s="5124"/>
      <c r="E42" s="5124"/>
      <c r="F42" s="5124"/>
      <c r="G42" s="5124"/>
      <c r="H42" s="5124"/>
      <c r="I42" s="5125"/>
      <c r="J42" s="5124"/>
      <c r="K42" s="5124"/>
      <c r="L42" s="5124"/>
      <c r="M42" s="5124"/>
      <c r="N42" s="5124"/>
      <c r="O42" s="5124"/>
      <c r="P42" s="5416"/>
      <c r="Q42" s="5126"/>
      <c r="R42" s="5122"/>
      <c r="S42" s="5114"/>
      <c r="T42" s="5115"/>
      <c r="U42" s="5116" t="s">
        <v>3</v>
      </c>
      <c r="V42" s="5116" t="s">
        <v>18</v>
      </c>
      <c r="W42" s="5116"/>
      <c r="X42" s="5116"/>
      <c r="Y42" s="5116" t="s">
        <v>21</v>
      </c>
      <c r="Z42" s="5116" t="s">
        <v>27</v>
      </c>
      <c r="AA42" s="5116" t="s">
        <v>28</v>
      </c>
      <c r="AB42" s="5116"/>
      <c r="AC42" s="5116"/>
      <c r="AD42" s="5116"/>
      <c r="AE42" s="5116"/>
      <c r="AF42" s="5116" t="s">
        <v>11</v>
      </c>
      <c r="AG42" s="5182"/>
      <c r="AH42" s="5117"/>
    </row>
    <row r="43" spans="1:34">
      <c r="A43" s="5123"/>
      <c r="B43" s="5124"/>
      <c r="C43" s="5124"/>
      <c r="D43" s="5124"/>
      <c r="E43" s="5124"/>
      <c r="F43" s="5124"/>
      <c r="G43" s="5124"/>
      <c r="H43" s="5124"/>
      <c r="I43" s="5125"/>
      <c r="J43" s="5124" t="s">
        <v>111</v>
      </c>
      <c r="K43" s="5124"/>
      <c r="L43" s="5124"/>
      <c r="M43" s="5124"/>
      <c r="N43" s="5124"/>
      <c r="O43" s="5124"/>
      <c r="P43" s="5416"/>
      <c r="Q43" s="5126"/>
      <c r="R43" s="5122"/>
      <c r="S43" s="5118"/>
      <c r="T43" s="5119"/>
      <c r="U43" s="5487"/>
      <c r="V43" s="5488"/>
      <c r="W43" s="5488"/>
      <c r="X43" s="5488"/>
      <c r="Y43" s="5488"/>
      <c r="Z43" s="5488"/>
      <c r="AA43" s="5488"/>
      <c r="AB43" s="5488"/>
      <c r="AC43" s="5488"/>
      <c r="AD43" s="5488"/>
      <c r="AE43" s="5488"/>
      <c r="AF43" s="5488"/>
      <c r="AG43" s="6864"/>
      <c r="AH43" s="5489"/>
    </row>
    <row r="44" spans="1:34">
      <c r="A44" s="5123"/>
      <c r="B44" s="5124"/>
      <c r="C44" s="5124"/>
      <c r="D44" s="5124"/>
      <c r="E44" s="5124"/>
      <c r="F44" s="5124"/>
      <c r="G44" s="5124"/>
      <c r="H44" s="5124"/>
      <c r="I44" s="5125"/>
      <c r="J44" s="5124"/>
      <c r="K44" s="5124"/>
      <c r="L44" s="5124"/>
      <c r="M44" s="5124"/>
      <c r="N44" s="5124"/>
      <c r="O44" s="5124"/>
      <c r="P44" s="5416"/>
      <c r="Q44" s="5126"/>
      <c r="R44" s="5122"/>
      <c r="S44" s="6708"/>
      <c r="T44" s="6351"/>
      <c r="U44" s="6352"/>
      <c r="V44" s="6353"/>
      <c r="W44" s="6353"/>
      <c r="X44" s="6353"/>
      <c r="Y44" s="6353"/>
      <c r="Z44" s="6353"/>
      <c r="AA44" s="6353"/>
      <c r="AB44" s="6353"/>
      <c r="AC44" s="6353"/>
      <c r="AD44" s="6353"/>
      <c r="AE44" s="6353"/>
      <c r="AF44" s="6353"/>
      <c r="AG44" s="6865"/>
      <c r="AH44" s="6709"/>
    </row>
    <row r="45" spans="1:34">
      <c r="A45" s="5135"/>
      <c r="B45" s="5136"/>
      <c r="C45" s="5136"/>
      <c r="D45" s="5136"/>
      <c r="E45" s="5136"/>
      <c r="F45" s="5136"/>
      <c r="G45" s="5136"/>
      <c r="H45" s="5136"/>
      <c r="I45" s="5137"/>
      <c r="J45" s="5136"/>
      <c r="K45" s="5136"/>
      <c r="L45" s="5136"/>
      <c r="M45" s="5136"/>
      <c r="N45" s="5136"/>
      <c r="O45" s="5136"/>
      <c r="P45" s="5418"/>
      <c r="Q45" s="5138"/>
      <c r="R45" s="5122"/>
      <c r="S45" s="6708"/>
      <c r="T45" s="6351"/>
      <c r="U45" s="6352"/>
      <c r="V45" s="6353"/>
      <c r="W45" s="6353"/>
      <c r="X45" s="6353"/>
      <c r="Y45" s="6353"/>
      <c r="Z45" s="6353"/>
      <c r="AA45" s="6353"/>
      <c r="AB45" s="6353"/>
      <c r="AC45" s="6353"/>
      <c r="AD45" s="6353"/>
      <c r="AE45" s="6353"/>
      <c r="AF45" s="6353"/>
      <c r="AG45" s="6865"/>
      <c r="AH45" s="6709"/>
    </row>
    <row r="46" spans="1:34">
      <c r="A46" s="5135"/>
      <c r="B46" s="5136"/>
      <c r="C46" s="5136"/>
      <c r="D46" s="5136"/>
      <c r="E46" s="5136"/>
      <c r="F46" s="5136"/>
      <c r="G46" s="5136"/>
      <c r="H46" s="5136"/>
      <c r="I46" s="5137"/>
      <c r="J46" s="5136"/>
      <c r="K46" s="5136"/>
      <c r="L46" s="5136"/>
      <c r="M46" s="5136"/>
      <c r="N46" s="5136"/>
      <c r="O46" s="5136"/>
      <c r="P46" s="5418"/>
      <c r="Q46" s="5138"/>
      <c r="R46" s="5122"/>
      <c r="S46" s="5123"/>
      <c r="T46" s="5124"/>
      <c r="U46" s="5133"/>
      <c r="V46" s="5134"/>
      <c r="W46" s="5134"/>
      <c r="X46" s="5134"/>
      <c r="Y46" s="5134"/>
      <c r="Z46" s="5134"/>
      <c r="AA46" s="5134"/>
      <c r="AB46" s="5134"/>
      <c r="AC46" s="5134"/>
      <c r="AD46" s="5134"/>
      <c r="AE46" s="5134"/>
      <c r="AF46" s="5134"/>
      <c r="AG46" s="6862"/>
      <c r="AH46" s="5415"/>
    </row>
    <row r="47" spans="1:34">
      <c r="A47" s="5135"/>
      <c r="B47" s="5136"/>
      <c r="C47" s="5136"/>
      <c r="D47" s="5136"/>
      <c r="E47" s="5136"/>
      <c r="F47" s="5136"/>
      <c r="G47" s="5136"/>
      <c r="H47" s="5136"/>
      <c r="I47" s="5137"/>
      <c r="J47" s="5136"/>
      <c r="K47" s="5136"/>
      <c r="L47" s="5136"/>
      <c r="M47" s="5136"/>
      <c r="N47" s="5136"/>
      <c r="O47" s="5136"/>
      <c r="P47" s="5418"/>
      <c r="Q47" s="5138"/>
      <c r="R47" s="5122"/>
      <c r="S47" s="5123"/>
      <c r="T47" s="5124"/>
      <c r="U47" s="5133"/>
      <c r="V47" s="5134"/>
      <c r="W47" s="5134"/>
      <c r="X47" s="5134"/>
      <c r="Y47" s="5134"/>
      <c r="Z47" s="5134"/>
      <c r="AA47" s="5134"/>
      <c r="AB47" s="5134"/>
      <c r="AC47" s="5134"/>
      <c r="AD47" s="5134"/>
      <c r="AE47" s="5134"/>
      <c r="AF47" s="5134"/>
      <c r="AG47" s="6862"/>
      <c r="AH47" s="5415"/>
    </row>
    <row r="48" spans="1:34" ht="15" thickBot="1">
      <c r="A48" s="5140"/>
      <c r="B48" s="5141"/>
      <c r="C48" s="5141"/>
      <c r="D48" s="5141"/>
      <c r="E48" s="5141"/>
      <c r="F48" s="5141"/>
      <c r="G48" s="5141"/>
      <c r="H48" s="5141"/>
      <c r="I48" s="5142"/>
      <c r="J48" s="5141"/>
      <c r="K48" s="5141"/>
      <c r="L48" s="5141"/>
      <c r="M48" s="5141"/>
      <c r="N48" s="5141"/>
      <c r="O48" s="5141"/>
      <c r="P48" s="5420"/>
      <c r="Q48" s="5143"/>
      <c r="R48" s="5122"/>
      <c r="S48" s="5123"/>
      <c r="T48" s="5124"/>
      <c r="U48" s="5133"/>
      <c r="V48" s="5134"/>
      <c r="W48" s="5134"/>
      <c r="X48" s="5134"/>
      <c r="Y48" s="5134"/>
      <c r="Z48" s="5134"/>
      <c r="AA48" s="5134"/>
      <c r="AB48" s="5134"/>
      <c r="AC48" s="5134"/>
      <c r="AD48" s="5134"/>
      <c r="AE48" s="5134"/>
      <c r="AF48" s="5134"/>
      <c r="AG48" s="6862"/>
      <c r="AH48" s="5415"/>
    </row>
    <row r="49" spans="1:34">
      <c r="A49" s="5122"/>
      <c r="B49" s="5122"/>
      <c r="C49" s="5122"/>
      <c r="D49" s="5122"/>
      <c r="E49" s="5122"/>
      <c r="F49" s="5122"/>
      <c r="G49" s="5122"/>
      <c r="H49" s="5122"/>
      <c r="I49" s="5122"/>
      <c r="J49" s="5122"/>
      <c r="K49" s="5122"/>
      <c r="L49" s="5122"/>
      <c r="M49" s="5122"/>
      <c r="N49" s="5122"/>
      <c r="O49" s="5122"/>
      <c r="P49" s="5122"/>
      <c r="Q49" s="5122"/>
      <c r="R49" s="5122"/>
      <c r="S49" s="2556"/>
      <c r="T49" s="2557"/>
      <c r="U49" s="2557"/>
      <c r="V49" s="2557"/>
      <c r="W49" s="2557"/>
      <c r="X49" s="2557"/>
      <c r="Y49" s="2557"/>
      <c r="Z49" s="2557"/>
      <c r="AA49" s="2557"/>
      <c r="AB49" s="2557"/>
      <c r="AC49" s="2557"/>
      <c r="AD49" s="2557"/>
      <c r="AE49" s="2557"/>
      <c r="AF49" s="2557"/>
      <c r="AG49" s="6861"/>
      <c r="AH49" s="2523"/>
    </row>
    <row r="50" spans="1:34">
      <c r="A50" s="5122"/>
      <c r="B50" s="5122"/>
      <c r="C50" s="5122"/>
      <c r="D50" s="5122"/>
      <c r="E50" s="5122"/>
      <c r="F50" s="5122"/>
      <c r="G50" s="5122"/>
      <c r="H50" s="5122"/>
      <c r="I50" s="5122"/>
      <c r="J50" s="5122"/>
      <c r="K50" s="5122"/>
      <c r="L50" s="5122"/>
      <c r="M50" s="5122"/>
      <c r="N50" s="5122"/>
      <c r="O50" s="5122"/>
      <c r="P50" s="5122"/>
      <c r="Q50" s="5122"/>
      <c r="R50" s="5122"/>
      <c r="S50" s="2556"/>
      <c r="T50" s="2557"/>
      <c r="U50" s="2557"/>
      <c r="V50" s="2557"/>
      <c r="W50" s="2557"/>
      <c r="X50" s="2557"/>
      <c r="Y50" s="2557"/>
      <c r="Z50" s="2557"/>
      <c r="AA50" s="2557"/>
      <c r="AB50" s="2557"/>
      <c r="AC50" s="2557"/>
      <c r="AD50" s="2557"/>
      <c r="AE50" s="2557"/>
      <c r="AF50" s="2557"/>
      <c r="AG50" s="6861"/>
      <c r="AH50" s="2523"/>
    </row>
    <row r="51" spans="1:34" ht="16.2" thickBot="1">
      <c r="A51" s="6326" t="s">
        <v>1516</v>
      </c>
      <c r="B51" s="5103"/>
      <c r="C51" s="5104"/>
      <c r="D51" s="5104"/>
      <c r="E51" s="5104"/>
      <c r="F51" s="5104"/>
      <c r="G51" s="5104"/>
      <c r="H51" s="5104"/>
      <c r="I51" s="5104"/>
      <c r="J51" s="5104"/>
      <c r="K51" s="5104"/>
      <c r="L51" s="5104"/>
      <c r="M51" s="5104"/>
      <c r="N51" s="5104"/>
      <c r="O51" s="5104"/>
      <c r="P51" s="5104"/>
      <c r="Q51" s="5104"/>
      <c r="R51" s="5122"/>
      <c r="S51" s="2556"/>
      <c r="T51" s="2557"/>
      <c r="U51" s="2557"/>
      <c r="V51" s="2557"/>
      <c r="W51" s="2557"/>
      <c r="X51" s="2557"/>
      <c r="Y51" s="2557"/>
      <c r="Z51" s="2557"/>
      <c r="AA51" s="2557"/>
      <c r="AB51" s="2557"/>
      <c r="AC51" s="2557"/>
      <c r="AD51" s="2557"/>
      <c r="AE51" s="2557"/>
      <c r="AF51" s="2557"/>
      <c r="AG51" s="6861"/>
      <c r="AH51" s="2523"/>
    </row>
    <row r="52" spans="1:34">
      <c r="A52" s="5106"/>
      <c r="B52" s="5106"/>
      <c r="C52" s="5106"/>
      <c r="D52" s="5106" t="s">
        <v>14</v>
      </c>
      <c r="E52" s="5106" t="s">
        <v>12</v>
      </c>
      <c r="F52" s="5106"/>
      <c r="G52" s="5106"/>
      <c r="H52" s="5106" t="s">
        <v>15</v>
      </c>
      <c r="I52" s="5106" t="s">
        <v>12</v>
      </c>
      <c r="J52" s="5106" t="s">
        <v>12</v>
      </c>
      <c r="K52" s="5106"/>
      <c r="L52" s="5106"/>
      <c r="M52" s="5106"/>
      <c r="N52" s="5106"/>
      <c r="O52" s="5106" t="s">
        <v>0</v>
      </c>
      <c r="P52" s="5106"/>
      <c r="Q52" s="5106"/>
      <c r="R52" s="5122"/>
      <c r="S52" s="2556"/>
      <c r="T52" s="2557"/>
      <c r="U52" s="2557"/>
      <c r="V52" s="2557"/>
      <c r="W52" s="2557"/>
      <c r="X52" s="2557"/>
      <c r="Y52" s="2557"/>
      <c r="Z52" s="2557"/>
      <c r="AA52" s="2557"/>
      <c r="AB52" s="2557"/>
      <c r="AC52" s="2557"/>
      <c r="AD52" s="2557"/>
      <c r="AE52" s="2557"/>
      <c r="AF52" s="2557"/>
      <c r="AG52" s="6861"/>
      <c r="AH52" s="2523"/>
    </row>
    <row r="53" spans="1:34">
      <c r="A53" s="5110" t="s">
        <v>3</v>
      </c>
      <c r="B53" s="5110" t="s">
        <v>4</v>
      </c>
      <c r="C53" s="5110" t="s">
        <v>18</v>
      </c>
      <c r="D53" s="5110" t="s">
        <v>19</v>
      </c>
      <c r="E53" s="5110" t="s">
        <v>19</v>
      </c>
      <c r="F53" s="5110" t="s">
        <v>20</v>
      </c>
      <c r="G53" s="5110" t="s">
        <v>21</v>
      </c>
      <c r="H53" s="5110" t="s">
        <v>22</v>
      </c>
      <c r="I53" s="5110" t="s">
        <v>23</v>
      </c>
      <c r="J53" s="5110" t="s">
        <v>23</v>
      </c>
      <c r="K53" s="5110" t="s">
        <v>1227</v>
      </c>
      <c r="L53" s="5110" t="s">
        <v>20</v>
      </c>
      <c r="M53" s="5110" t="s">
        <v>25</v>
      </c>
      <c r="N53" s="5110" t="s">
        <v>0</v>
      </c>
      <c r="O53" s="5110" t="s">
        <v>1363</v>
      </c>
      <c r="P53" s="5110"/>
      <c r="Q53" s="5110" t="s">
        <v>26</v>
      </c>
      <c r="R53" s="5122"/>
      <c r="S53" s="2556"/>
      <c r="T53" s="2557"/>
      <c r="U53" s="2557"/>
      <c r="V53" s="2557"/>
      <c r="W53" s="2557"/>
      <c r="X53" s="2557"/>
      <c r="Y53" s="2557"/>
      <c r="Z53" s="2557"/>
      <c r="AA53" s="2557"/>
      <c r="AB53" s="2557"/>
      <c r="AC53" s="2557"/>
      <c r="AD53" s="2557"/>
      <c r="AE53" s="2557"/>
      <c r="AF53" s="2557"/>
      <c r="AG53" s="6861"/>
      <c r="AH53" s="2523"/>
    </row>
    <row r="54" spans="1:34" ht="15" thickBot="1">
      <c r="A54" s="5114"/>
      <c r="B54" s="5114"/>
      <c r="C54" s="5114"/>
      <c r="D54" s="5114" t="s">
        <v>3</v>
      </c>
      <c r="E54" s="5114" t="s">
        <v>18</v>
      </c>
      <c r="F54" s="5114"/>
      <c r="G54" s="5114"/>
      <c r="H54" s="5114" t="s">
        <v>21</v>
      </c>
      <c r="I54" s="5114" t="s">
        <v>27</v>
      </c>
      <c r="J54" s="5114" t="s">
        <v>28</v>
      </c>
      <c r="K54" s="5114"/>
      <c r="L54" s="5114"/>
      <c r="M54" s="5114"/>
      <c r="N54" s="5114"/>
      <c r="O54" s="5114" t="s">
        <v>11</v>
      </c>
      <c r="P54" s="5114"/>
      <c r="Q54" s="5114"/>
      <c r="R54" s="5122"/>
      <c r="S54" s="2559"/>
      <c r="T54" s="2560"/>
      <c r="U54" s="2560"/>
      <c r="V54" s="2560"/>
      <c r="W54" s="2560"/>
      <c r="X54" s="2560"/>
      <c r="Y54" s="2560"/>
      <c r="Z54" s="2560"/>
      <c r="AA54" s="2560"/>
      <c r="AB54" s="2560"/>
      <c r="AC54" s="2560"/>
      <c r="AD54" s="2560"/>
      <c r="AE54" s="2560"/>
      <c r="AF54" s="2560"/>
      <c r="AG54" s="6866"/>
      <c r="AH54" s="2562"/>
    </row>
    <row r="55" spans="1:34">
      <c r="A55" s="5472" t="s">
        <v>629</v>
      </c>
      <c r="B55" s="5387" t="s">
        <v>1455</v>
      </c>
      <c r="C55" s="5387">
        <v>2</v>
      </c>
      <c r="D55" s="5387">
        <v>82087</v>
      </c>
      <c r="E55" s="5388">
        <v>44965</v>
      </c>
      <c r="F55" s="5387">
        <v>20</v>
      </c>
      <c r="G55" s="5387" t="s">
        <v>35</v>
      </c>
      <c r="H55" s="5387">
        <v>118.02</v>
      </c>
      <c r="I55" s="6507">
        <v>44967</v>
      </c>
      <c r="J55" s="5388">
        <v>44986</v>
      </c>
      <c r="K55" s="5387">
        <v>110998</v>
      </c>
      <c r="L55" s="5387">
        <v>20</v>
      </c>
      <c r="M55" s="6508">
        <f>(F55-L55)</f>
        <v>0</v>
      </c>
      <c r="N55" s="5390">
        <f>(F55*H55/1)</f>
        <v>2360.4</v>
      </c>
      <c r="O55" s="5393">
        <f>(N55*0.015)</f>
        <v>35.405999999999999</v>
      </c>
      <c r="P55" s="6985">
        <v>1.395</v>
      </c>
      <c r="Q55" s="5121" t="s">
        <v>8</v>
      </c>
      <c r="R55" s="5122"/>
      <c r="S55" s="2248"/>
      <c r="T55" s="2248"/>
      <c r="U55" s="2248"/>
      <c r="V55" s="2248"/>
      <c r="W55" s="2248"/>
      <c r="X55" s="2248"/>
      <c r="Y55" s="2248"/>
      <c r="Z55" s="2248"/>
      <c r="AA55" s="2248"/>
      <c r="AB55" s="2248"/>
      <c r="AC55" s="2248"/>
      <c r="AD55" s="2248"/>
      <c r="AE55" s="2248"/>
      <c r="AF55" s="2248"/>
      <c r="AG55" s="2248"/>
      <c r="AH55" s="2248"/>
    </row>
    <row r="56" spans="1:34">
      <c r="A56" s="5123"/>
      <c r="B56" s="5124"/>
      <c r="C56" s="5124"/>
      <c r="D56" s="5124"/>
      <c r="E56" s="5124"/>
      <c r="F56" s="5124"/>
      <c r="G56" s="5124"/>
      <c r="H56" s="5124"/>
      <c r="I56" s="5125"/>
      <c r="J56" s="5124"/>
      <c r="K56" s="5124"/>
      <c r="L56" s="5124"/>
      <c r="M56" s="5124"/>
      <c r="N56" s="5124"/>
      <c r="O56" s="5124"/>
      <c r="P56" s="5416"/>
      <c r="Q56" s="5126"/>
      <c r="R56" s="5122"/>
      <c r="S56" s="2248"/>
      <c r="T56" s="2248"/>
      <c r="U56" s="2248"/>
      <c r="V56" s="2248"/>
      <c r="W56" s="2248"/>
      <c r="X56" s="2248"/>
      <c r="Y56" s="2248"/>
      <c r="Z56" s="2248"/>
      <c r="AA56" s="2248"/>
      <c r="AB56" s="2248"/>
      <c r="AC56" s="2248"/>
      <c r="AD56" s="2248"/>
      <c r="AE56" s="2248"/>
      <c r="AF56" s="2248"/>
      <c r="AG56" s="2248"/>
      <c r="AH56" s="2248"/>
    </row>
    <row r="57" spans="1:34">
      <c r="A57" s="5123"/>
      <c r="B57" s="5124"/>
      <c r="C57" s="5124"/>
      <c r="D57" s="5124"/>
      <c r="E57" s="5124"/>
      <c r="F57" s="5124"/>
      <c r="G57" s="5124"/>
      <c r="H57" s="5124"/>
      <c r="I57" s="5125"/>
      <c r="J57" s="5124"/>
      <c r="K57" s="5124"/>
      <c r="L57" s="5124"/>
      <c r="M57" s="5124"/>
      <c r="N57" s="5124"/>
      <c r="O57" s="5124"/>
      <c r="P57" s="5416"/>
      <c r="Q57" s="5126"/>
      <c r="R57" s="5122"/>
      <c r="S57" s="2248"/>
      <c r="T57" s="2248"/>
      <c r="U57" s="2248"/>
      <c r="V57" s="2248"/>
      <c r="W57" s="2248"/>
      <c r="X57" s="2248"/>
      <c r="Y57" s="2248"/>
      <c r="Z57" s="2248"/>
      <c r="AA57" s="2248"/>
      <c r="AB57" s="2248"/>
      <c r="AC57" s="2248"/>
      <c r="AD57" s="2248"/>
      <c r="AE57" s="2248"/>
      <c r="AF57" s="2248"/>
      <c r="AG57" s="2248"/>
      <c r="AH57" s="2248"/>
    </row>
    <row r="58" spans="1:34" ht="15" thickBot="1">
      <c r="A58" s="5128"/>
      <c r="B58" s="5129"/>
      <c r="C58" s="5124"/>
      <c r="D58" s="5124"/>
      <c r="E58" s="5130"/>
      <c r="F58" s="5124"/>
      <c r="G58" s="5124"/>
      <c r="H58" s="5124"/>
      <c r="I58" s="5131"/>
      <c r="J58" s="5124"/>
      <c r="K58" s="5124"/>
      <c r="L58" s="5132"/>
      <c r="M58" s="5124"/>
      <c r="N58" s="5132"/>
      <c r="O58" s="5132"/>
      <c r="P58" s="5417"/>
      <c r="Q58" s="5126"/>
      <c r="R58" s="5122"/>
      <c r="S58" s="5144"/>
      <c r="T58" s="5145"/>
      <c r="U58" s="5146"/>
      <c r="V58" s="5147"/>
      <c r="W58" s="5147"/>
      <c r="X58" s="5147"/>
      <c r="Y58" s="5147"/>
      <c r="Z58" s="5147"/>
      <c r="AA58" s="5147"/>
      <c r="AB58" s="5147"/>
      <c r="AC58" s="5147"/>
      <c r="AD58" s="5147"/>
      <c r="AE58" s="5147"/>
      <c r="AF58" s="5147"/>
      <c r="AG58" s="5147"/>
      <c r="AH58" s="5147"/>
    </row>
    <row r="59" spans="1:34">
      <c r="A59" s="5123"/>
      <c r="B59" s="5124"/>
      <c r="C59" s="5124"/>
      <c r="D59" s="5124"/>
      <c r="E59" s="5124"/>
      <c r="F59" s="5124"/>
      <c r="G59" s="5124"/>
      <c r="H59" s="5124"/>
      <c r="I59" s="5125"/>
      <c r="J59" s="5124"/>
      <c r="K59" s="5124"/>
      <c r="L59" s="5124"/>
      <c r="M59" s="5124"/>
      <c r="N59" s="5124"/>
      <c r="O59" s="5124"/>
      <c r="P59" s="5416"/>
      <c r="Q59" s="5126"/>
      <c r="R59" s="5122"/>
      <c r="S59" s="5106"/>
      <c r="T59" s="5107"/>
      <c r="U59" s="5108" t="s">
        <v>14</v>
      </c>
      <c r="V59" s="5108" t="s">
        <v>12</v>
      </c>
      <c r="W59" s="5108"/>
      <c r="X59" s="5108"/>
      <c r="Y59" s="5108" t="s">
        <v>15</v>
      </c>
      <c r="Z59" s="5108" t="s">
        <v>12</v>
      </c>
      <c r="AA59" s="5108" t="s">
        <v>12</v>
      </c>
      <c r="AB59" s="5108"/>
      <c r="AC59" s="5108"/>
      <c r="AD59" s="5108"/>
      <c r="AE59" s="5108"/>
      <c r="AF59" s="5108" t="s">
        <v>0</v>
      </c>
      <c r="AG59" s="5180"/>
      <c r="AH59" s="5109"/>
    </row>
    <row r="60" spans="1:34">
      <c r="A60" s="5123"/>
      <c r="B60" s="5124"/>
      <c r="C60" s="5124"/>
      <c r="D60" s="5124"/>
      <c r="E60" s="5124"/>
      <c r="F60" s="5124"/>
      <c r="G60" s="5124"/>
      <c r="H60" s="5124"/>
      <c r="I60" s="5125"/>
      <c r="J60" s="5124"/>
      <c r="K60" s="5124"/>
      <c r="L60" s="5124"/>
      <c r="M60" s="5124"/>
      <c r="N60" s="5124"/>
      <c r="O60" s="5124"/>
      <c r="P60" s="5416"/>
      <c r="Q60" s="5126"/>
      <c r="R60" s="5122"/>
      <c r="S60" s="5110" t="s">
        <v>4</v>
      </c>
      <c r="T60" s="5111" t="s">
        <v>18</v>
      </c>
      <c r="U60" s="5112" t="s">
        <v>19</v>
      </c>
      <c r="V60" s="5112" t="s">
        <v>19</v>
      </c>
      <c r="W60" s="5112" t="s">
        <v>20</v>
      </c>
      <c r="X60" s="5112" t="s">
        <v>21</v>
      </c>
      <c r="Y60" s="5112" t="s">
        <v>22</v>
      </c>
      <c r="Z60" s="5112" t="s">
        <v>23</v>
      </c>
      <c r="AA60" s="5112" t="s">
        <v>23</v>
      </c>
      <c r="AB60" s="5112" t="s">
        <v>24</v>
      </c>
      <c r="AC60" s="5112" t="s">
        <v>20</v>
      </c>
      <c r="AD60" s="5112" t="s">
        <v>25</v>
      </c>
      <c r="AE60" s="5112" t="s">
        <v>0</v>
      </c>
      <c r="AF60" s="5112" t="s">
        <v>1363</v>
      </c>
      <c r="AG60" s="5181"/>
      <c r="AH60" s="5113" t="s">
        <v>26</v>
      </c>
    </row>
    <row r="61" spans="1:34" ht="15" thickBot="1">
      <c r="A61" s="5123"/>
      <c r="B61" s="5124"/>
      <c r="C61" s="5124"/>
      <c r="D61" s="5124"/>
      <c r="E61" s="5124"/>
      <c r="F61" s="5124"/>
      <c r="G61" s="5124"/>
      <c r="H61" s="5124"/>
      <c r="I61" s="5125"/>
      <c r="J61" s="5124"/>
      <c r="K61" s="5124"/>
      <c r="L61" s="5124"/>
      <c r="M61" s="5124"/>
      <c r="N61" s="5124"/>
      <c r="O61" s="5124"/>
      <c r="P61" s="5416"/>
      <c r="Q61" s="5126"/>
      <c r="R61" s="5122"/>
      <c r="S61" s="5114"/>
      <c r="T61" s="5115"/>
      <c r="U61" s="5116" t="s">
        <v>3</v>
      </c>
      <c r="V61" s="5116" t="s">
        <v>18</v>
      </c>
      <c r="W61" s="5116"/>
      <c r="X61" s="5116"/>
      <c r="Y61" s="5116" t="s">
        <v>21</v>
      </c>
      <c r="Z61" s="5116" t="s">
        <v>27</v>
      </c>
      <c r="AA61" s="5116" t="s">
        <v>28</v>
      </c>
      <c r="AB61" s="5116"/>
      <c r="AC61" s="5116"/>
      <c r="AD61" s="5116"/>
      <c r="AE61" s="5116"/>
      <c r="AF61" s="5116" t="s">
        <v>11</v>
      </c>
      <c r="AG61" s="5182"/>
      <c r="AH61" s="5117"/>
    </row>
    <row r="62" spans="1:34">
      <c r="A62" s="5123"/>
      <c r="B62" s="5124"/>
      <c r="C62" s="5124"/>
      <c r="D62" s="5124"/>
      <c r="E62" s="5124"/>
      <c r="F62" s="5124"/>
      <c r="G62" s="5124"/>
      <c r="H62" s="5124"/>
      <c r="I62" s="5125"/>
      <c r="J62" s="5124"/>
      <c r="K62" s="5124"/>
      <c r="L62" s="5124"/>
      <c r="M62" s="5124"/>
      <c r="N62" s="5124"/>
      <c r="O62" s="5124"/>
      <c r="P62" s="5416"/>
      <c r="Q62" s="5126"/>
      <c r="R62" s="5122"/>
      <c r="S62" s="5118"/>
      <c r="T62" s="5119"/>
      <c r="U62" s="5487"/>
      <c r="V62" s="5488"/>
      <c r="W62" s="5488"/>
      <c r="X62" s="5488"/>
      <c r="Y62" s="5488"/>
      <c r="Z62" s="5488"/>
      <c r="AA62" s="5488"/>
      <c r="AB62" s="5488"/>
      <c r="AC62" s="5488"/>
      <c r="AD62" s="5488"/>
      <c r="AE62" s="5488"/>
      <c r="AF62" s="5488"/>
      <c r="AG62" s="5488"/>
      <c r="AH62" s="5489"/>
    </row>
    <row r="63" spans="1:34">
      <c r="A63" s="5123"/>
      <c r="B63" s="5124"/>
      <c r="C63" s="5124"/>
      <c r="D63" s="5124"/>
      <c r="E63" s="5124"/>
      <c r="F63" s="5124"/>
      <c r="G63" s="5124"/>
      <c r="H63" s="5124"/>
      <c r="I63" s="5125"/>
      <c r="J63" s="5124"/>
      <c r="K63" s="5124"/>
      <c r="L63" s="5124"/>
      <c r="M63" s="5124"/>
      <c r="N63" s="5124"/>
      <c r="O63" s="5124"/>
      <c r="P63" s="5416"/>
      <c r="Q63" s="5126"/>
      <c r="R63" s="5122"/>
      <c r="S63" s="5123"/>
      <c r="T63" s="5124"/>
      <c r="U63" s="5133"/>
      <c r="V63" s="5134"/>
      <c r="W63" s="5134"/>
      <c r="X63" s="5134"/>
      <c r="Y63" s="5134"/>
      <c r="Z63" s="5134"/>
      <c r="AA63" s="5134"/>
      <c r="AB63" s="5134"/>
      <c r="AC63" s="5134"/>
      <c r="AD63" s="5134"/>
      <c r="AE63" s="5134"/>
      <c r="AF63" s="5134"/>
      <c r="AG63" s="5134"/>
      <c r="AH63" s="5415"/>
    </row>
    <row r="64" spans="1:34">
      <c r="A64" s="5135"/>
      <c r="B64" s="5136"/>
      <c r="C64" s="5136"/>
      <c r="D64" s="5136"/>
      <c r="E64" s="5136"/>
      <c r="F64" s="5136"/>
      <c r="G64" s="5136"/>
      <c r="H64" s="5136"/>
      <c r="I64" s="5137"/>
      <c r="J64" s="5136"/>
      <c r="K64" s="5136"/>
      <c r="L64" s="5136"/>
      <c r="M64" s="5136"/>
      <c r="N64" s="5136"/>
      <c r="O64" s="5136"/>
      <c r="P64" s="5418"/>
      <c r="Q64" s="5138"/>
      <c r="R64" s="5122"/>
      <c r="S64" s="5123"/>
      <c r="T64" s="5124"/>
      <c r="U64" s="5133"/>
      <c r="V64" s="5134"/>
      <c r="W64" s="5134"/>
      <c r="X64" s="5134"/>
      <c r="Y64" s="5134"/>
      <c r="Z64" s="5134"/>
      <c r="AA64" s="5134"/>
      <c r="AB64" s="5134"/>
      <c r="AC64" s="5134"/>
      <c r="AD64" s="5134"/>
      <c r="AE64" s="5134"/>
      <c r="AF64" s="5134"/>
      <c r="AG64" s="5134"/>
      <c r="AH64" s="5415"/>
    </row>
    <row r="65" spans="1:34">
      <c r="A65" s="5135"/>
      <c r="B65" s="5136"/>
      <c r="C65" s="5136"/>
      <c r="D65" s="5136"/>
      <c r="E65" s="5136"/>
      <c r="F65" s="5136"/>
      <c r="G65" s="5136"/>
      <c r="H65" s="5136"/>
      <c r="I65" s="5137"/>
      <c r="J65" s="5136"/>
      <c r="K65" s="5136"/>
      <c r="L65" s="5136"/>
      <c r="M65" s="5136"/>
      <c r="N65" s="5136"/>
      <c r="O65" s="5136"/>
      <c r="P65" s="5418"/>
      <c r="Q65" s="5138"/>
      <c r="R65" s="5122"/>
      <c r="S65" s="5123"/>
      <c r="T65" s="5124"/>
      <c r="U65" s="5133"/>
      <c r="V65" s="5134"/>
      <c r="W65" s="5134"/>
      <c r="X65" s="5134"/>
      <c r="Y65" s="5134"/>
      <c r="Z65" s="5134"/>
      <c r="AA65" s="5134"/>
      <c r="AB65" s="5134"/>
      <c r="AC65" s="5134"/>
      <c r="AD65" s="5134"/>
      <c r="AE65" s="5134"/>
      <c r="AF65" s="5134"/>
      <c r="AG65" s="5134"/>
      <c r="AH65" s="5415"/>
    </row>
    <row r="66" spans="1:34" ht="15" thickBot="1">
      <c r="A66" s="5140"/>
      <c r="B66" s="5141"/>
      <c r="C66" s="5141"/>
      <c r="D66" s="5141"/>
      <c r="E66" s="5141"/>
      <c r="F66" s="5141"/>
      <c r="G66" s="5141"/>
      <c r="H66" s="5141"/>
      <c r="I66" s="5142"/>
      <c r="J66" s="5141"/>
      <c r="K66" s="5141"/>
      <c r="L66" s="5141"/>
      <c r="M66" s="5141"/>
      <c r="N66" s="5203">
        <f>SUM(N55:N65)</f>
        <v>2360.4</v>
      </c>
      <c r="O66" s="5203">
        <f>SUM(O55:O65)</f>
        <v>35.405999999999999</v>
      </c>
      <c r="P66" s="5419"/>
      <c r="Q66" s="5143"/>
      <c r="R66" s="5122"/>
      <c r="S66" s="5123"/>
      <c r="T66" s="5124"/>
      <c r="U66" s="5133"/>
      <c r="V66" s="5134"/>
      <c r="W66" s="5134"/>
      <c r="X66" s="5134"/>
      <c r="Y66" s="5134"/>
      <c r="Z66" s="5134"/>
      <c r="AA66" s="5134"/>
      <c r="AB66" s="5134"/>
      <c r="AC66" s="5134"/>
      <c r="AD66" s="5134"/>
      <c r="AE66" s="5134"/>
      <c r="AF66" s="5134"/>
      <c r="AG66" s="5134"/>
      <c r="AH66" s="5415"/>
    </row>
    <row r="67" spans="1:34">
      <c r="A67" s="5122"/>
      <c r="B67" s="5122"/>
      <c r="C67" s="5122"/>
      <c r="D67" s="5122"/>
      <c r="E67" s="5122"/>
      <c r="F67" s="5122"/>
      <c r="G67" s="5122"/>
      <c r="H67" s="5122"/>
      <c r="I67" s="5122"/>
      <c r="J67" s="5122"/>
      <c r="K67" s="5122"/>
      <c r="L67" s="5122"/>
      <c r="M67" s="5122"/>
      <c r="N67" s="5122"/>
      <c r="O67" s="5122"/>
      <c r="P67" s="5122"/>
      <c r="Q67" s="5122"/>
      <c r="R67" s="5122"/>
      <c r="S67" s="5123"/>
      <c r="T67" s="5124"/>
      <c r="U67" s="5133"/>
      <c r="V67" s="5134"/>
      <c r="W67" s="5134"/>
      <c r="X67" s="5134"/>
      <c r="Y67" s="5134"/>
      <c r="Z67" s="5134"/>
      <c r="AA67" s="5134"/>
      <c r="AB67" s="5134"/>
      <c r="AC67" s="5134"/>
      <c r="AD67" s="5134"/>
      <c r="AE67" s="5134"/>
      <c r="AF67" s="5134"/>
      <c r="AG67" s="5134"/>
      <c r="AH67" s="5415"/>
    </row>
    <row r="68" spans="1:34">
      <c r="A68" s="5122"/>
      <c r="B68" s="5122"/>
      <c r="C68" s="5122"/>
      <c r="D68" s="5122"/>
      <c r="E68" s="5122"/>
      <c r="F68" s="5122"/>
      <c r="G68" s="5122"/>
      <c r="H68" s="5122"/>
      <c r="I68" s="5122"/>
      <c r="J68" s="5122"/>
      <c r="K68" s="5122"/>
      <c r="L68" s="5122"/>
      <c r="M68" s="5122"/>
      <c r="N68" s="5122"/>
      <c r="O68" s="5122"/>
      <c r="P68" s="5122"/>
      <c r="Q68" s="5122"/>
      <c r="R68" s="5122"/>
      <c r="S68" s="5123"/>
      <c r="T68" s="5124"/>
      <c r="U68" s="5133"/>
      <c r="V68" s="5134"/>
      <c r="W68" s="5134"/>
      <c r="X68" s="5134"/>
      <c r="Y68" s="5134"/>
      <c r="Z68" s="5134"/>
      <c r="AA68" s="5134"/>
      <c r="AB68" s="5134"/>
      <c r="AC68" s="5134"/>
      <c r="AD68" s="5134"/>
      <c r="AE68" s="5134"/>
      <c r="AF68" s="5134"/>
      <c r="AG68" s="5134"/>
      <c r="AH68" s="5415"/>
    </row>
    <row r="69" spans="1:34" ht="16.2" thickBot="1">
      <c r="A69" s="6326" t="s">
        <v>1517</v>
      </c>
      <c r="B69" s="5103"/>
      <c r="C69" s="5104"/>
      <c r="D69" s="5104"/>
      <c r="E69" s="5104"/>
      <c r="F69" s="5104"/>
      <c r="G69" s="5104"/>
      <c r="H69" s="5104"/>
      <c r="I69" s="5104"/>
      <c r="J69" s="5104"/>
      <c r="K69" s="5104"/>
      <c r="L69" s="5104"/>
      <c r="M69" s="5104"/>
      <c r="N69" s="5104"/>
      <c r="O69" s="5104"/>
      <c r="P69" s="5104"/>
      <c r="Q69" s="5104"/>
      <c r="R69" s="5122"/>
      <c r="S69" s="5123"/>
      <c r="T69" s="5124"/>
      <c r="U69" s="5133"/>
      <c r="V69" s="5134"/>
      <c r="W69" s="5134"/>
      <c r="X69" s="5134"/>
      <c r="Y69" s="5134"/>
      <c r="Z69" s="5134"/>
      <c r="AA69" s="5134"/>
      <c r="AB69" s="5134"/>
      <c r="AC69" s="5134"/>
      <c r="AD69" s="5134"/>
      <c r="AE69" s="5134"/>
      <c r="AF69" s="5134"/>
      <c r="AG69" s="5134"/>
      <c r="AH69" s="5415"/>
    </row>
    <row r="70" spans="1:34">
      <c r="A70" s="5106"/>
      <c r="B70" s="5106"/>
      <c r="C70" s="5106"/>
      <c r="D70" s="5106" t="s">
        <v>14</v>
      </c>
      <c r="E70" s="5106" t="s">
        <v>12</v>
      </c>
      <c r="F70" s="5106"/>
      <c r="G70" s="5106"/>
      <c r="H70" s="5106" t="s">
        <v>15</v>
      </c>
      <c r="I70" s="5106" t="s">
        <v>12</v>
      </c>
      <c r="J70" s="5106" t="s">
        <v>12</v>
      </c>
      <c r="K70" s="5106"/>
      <c r="L70" s="5106"/>
      <c r="M70" s="5106"/>
      <c r="N70" s="5106"/>
      <c r="O70" s="5106" t="s">
        <v>0</v>
      </c>
      <c r="P70" s="5106"/>
      <c r="Q70" s="5106"/>
      <c r="R70" s="5122"/>
      <c r="S70" s="5123"/>
      <c r="T70" s="5124"/>
      <c r="U70" s="5133"/>
      <c r="V70" s="5134"/>
      <c r="W70" s="5134"/>
      <c r="X70" s="5134"/>
      <c r="Y70" s="5134"/>
      <c r="Z70" s="5134"/>
      <c r="AA70" s="5134"/>
      <c r="AB70" s="5134"/>
      <c r="AC70" s="5134"/>
      <c r="AD70" s="5134"/>
      <c r="AE70" s="5134"/>
      <c r="AF70" s="5134"/>
      <c r="AG70" s="5134"/>
      <c r="AH70" s="5415"/>
    </row>
    <row r="71" spans="1:34">
      <c r="A71" s="5110" t="s">
        <v>3</v>
      </c>
      <c r="B71" s="5110" t="s">
        <v>4</v>
      </c>
      <c r="C71" s="5110" t="s">
        <v>18</v>
      </c>
      <c r="D71" s="5110" t="s">
        <v>19</v>
      </c>
      <c r="E71" s="5110" t="s">
        <v>19</v>
      </c>
      <c r="F71" s="5110" t="s">
        <v>20</v>
      </c>
      <c r="G71" s="5110" t="s">
        <v>21</v>
      </c>
      <c r="H71" s="5110" t="s">
        <v>22</v>
      </c>
      <c r="I71" s="5110" t="s">
        <v>23</v>
      </c>
      <c r="J71" s="5110" t="s">
        <v>23</v>
      </c>
      <c r="K71" s="5110" t="s">
        <v>1227</v>
      </c>
      <c r="L71" s="5110" t="s">
        <v>20</v>
      </c>
      <c r="M71" s="5110" t="s">
        <v>25</v>
      </c>
      <c r="N71" s="5110" t="s">
        <v>0</v>
      </c>
      <c r="O71" s="5110" t="s">
        <v>1363</v>
      </c>
      <c r="P71" s="5110"/>
      <c r="Q71" s="5110" t="s">
        <v>26</v>
      </c>
      <c r="R71" s="5122"/>
      <c r="S71" s="5123"/>
      <c r="T71" s="5124"/>
      <c r="U71" s="5133"/>
      <c r="V71" s="5134"/>
      <c r="W71" s="5134"/>
      <c r="X71" s="5134"/>
      <c r="Y71" s="5134"/>
      <c r="Z71" s="5134"/>
      <c r="AA71" s="5134"/>
      <c r="AB71" s="5134"/>
      <c r="AC71" s="5134"/>
      <c r="AD71" s="5134"/>
      <c r="AE71" s="5134"/>
      <c r="AF71" s="5134"/>
      <c r="AG71" s="5134"/>
      <c r="AH71" s="5415"/>
    </row>
    <row r="72" spans="1:34" ht="15" thickBot="1">
      <c r="A72" s="5114"/>
      <c r="B72" s="5114"/>
      <c r="C72" s="5114"/>
      <c r="D72" s="5114" t="s">
        <v>3</v>
      </c>
      <c r="E72" s="5114" t="s">
        <v>18</v>
      </c>
      <c r="F72" s="5114"/>
      <c r="G72" s="5114"/>
      <c r="H72" s="5114" t="s">
        <v>21</v>
      </c>
      <c r="I72" s="5114" t="s">
        <v>27</v>
      </c>
      <c r="J72" s="5114" t="s">
        <v>28</v>
      </c>
      <c r="K72" s="5114"/>
      <c r="L72" s="5114"/>
      <c r="M72" s="5114"/>
      <c r="N72" s="5114"/>
      <c r="O72" s="5114" t="s">
        <v>11</v>
      </c>
      <c r="P72" s="5114"/>
      <c r="Q72" s="5114"/>
      <c r="R72" s="5122"/>
      <c r="S72" s="5140"/>
      <c r="T72" s="5141"/>
      <c r="U72" s="5183"/>
      <c r="V72" s="5184"/>
      <c r="W72" s="5184"/>
      <c r="X72" s="5184"/>
      <c r="Y72" s="5184"/>
      <c r="Z72" s="5184"/>
      <c r="AA72" s="5184"/>
      <c r="AB72" s="5184"/>
      <c r="AC72" s="5184"/>
      <c r="AD72" s="5184"/>
      <c r="AE72" s="5184"/>
      <c r="AF72" s="5184"/>
      <c r="AG72" s="5184"/>
      <c r="AH72" s="5491"/>
    </row>
    <row r="73" spans="1:34">
      <c r="A73" s="5472"/>
      <c r="B73" s="6595"/>
      <c r="C73" s="6598"/>
      <c r="D73" s="6598"/>
      <c r="E73" s="6597"/>
      <c r="F73" s="6598"/>
      <c r="G73" s="6598"/>
      <c r="H73" s="6598"/>
      <c r="I73" s="6599"/>
      <c r="J73" s="6597"/>
      <c r="K73" s="6598"/>
      <c r="L73" s="6598"/>
      <c r="M73" s="6858"/>
      <c r="N73" s="6600"/>
      <c r="O73" s="6859"/>
      <c r="P73" s="6985"/>
      <c r="Q73" s="5121"/>
      <c r="R73" s="5122"/>
      <c r="S73" s="5122"/>
      <c r="T73" s="5122"/>
      <c r="U73" s="5139"/>
      <c r="V73" s="5104"/>
      <c r="W73" s="5104"/>
      <c r="X73" s="5104"/>
      <c r="Y73" s="5104"/>
      <c r="Z73" s="5104"/>
      <c r="AA73" s="5104"/>
      <c r="AB73" s="5104"/>
      <c r="AC73" s="5104"/>
      <c r="AD73" s="5104"/>
      <c r="AE73" s="5104"/>
      <c r="AF73" s="5104"/>
      <c r="AG73" s="5104"/>
      <c r="AH73" s="5104"/>
    </row>
    <row r="74" spans="1:34">
      <c r="A74" s="6335"/>
      <c r="B74" s="6327"/>
      <c r="C74" s="6328"/>
      <c r="D74" s="6328"/>
      <c r="E74" s="6329"/>
      <c r="F74" s="6328"/>
      <c r="G74" s="6328"/>
      <c r="H74" s="6328"/>
      <c r="I74" s="6332"/>
      <c r="J74" s="6329"/>
      <c r="K74" s="6328"/>
      <c r="L74" s="6328"/>
      <c r="M74" s="6334"/>
      <c r="N74" s="6333"/>
      <c r="O74" s="6354"/>
      <c r="P74" s="7023"/>
      <c r="Q74" s="5126"/>
      <c r="R74" s="5122"/>
      <c r="S74" s="5122"/>
      <c r="T74" s="5122"/>
      <c r="U74" s="5139"/>
      <c r="V74" s="5104"/>
      <c r="W74" s="5104"/>
      <c r="X74" s="5104"/>
      <c r="Y74" s="5104"/>
      <c r="Z74" s="5104"/>
      <c r="AA74" s="5104"/>
      <c r="AB74" s="5104"/>
      <c r="AC74" s="5104"/>
      <c r="AD74" s="5104"/>
      <c r="AE74" s="5104"/>
      <c r="AF74" s="5104"/>
      <c r="AG74" s="5104"/>
      <c r="AH74" s="5104"/>
    </row>
    <row r="75" spans="1:34" ht="15" thickBot="1">
      <c r="A75" s="6335"/>
      <c r="B75" s="5124"/>
      <c r="C75" s="5124"/>
      <c r="D75" s="5124"/>
      <c r="E75" s="5124"/>
      <c r="F75" s="5124"/>
      <c r="G75" s="5124"/>
      <c r="H75" s="5124"/>
      <c r="I75" s="5125"/>
      <c r="J75" s="5124"/>
      <c r="K75" s="5124"/>
      <c r="L75" s="5124"/>
      <c r="M75" s="5124"/>
      <c r="N75" s="5124"/>
      <c r="O75" s="5124"/>
      <c r="P75" s="5416"/>
      <c r="Q75" s="5126"/>
      <c r="R75" s="5122"/>
      <c r="S75" s="5105"/>
      <c r="T75" s="5122"/>
      <c r="U75" s="5139"/>
      <c r="V75" s="5104"/>
      <c r="W75" s="5104"/>
      <c r="X75" s="5104"/>
      <c r="Y75" s="5104"/>
      <c r="Z75" s="5104"/>
      <c r="AA75" s="5104"/>
      <c r="AB75" s="5104"/>
      <c r="AC75" s="5104"/>
      <c r="AD75" s="5104"/>
      <c r="AE75" s="5104"/>
      <c r="AF75" s="5104"/>
      <c r="AG75" s="5104"/>
      <c r="AH75" s="5104"/>
    </row>
    <row r="76" spans="1:34">
      <c r="A76" s="5128"/>
      <c r="B76" s="5129"/>
      <c r="C76" s="5124"/>
      <c r="D76" s="5124"/>
      <c r="E76" s="5130"/>
      <c r="F76" s="5124"/>
      <c r="G76" s="5124"/>
      <c r="H76" s="5124"/>
      <c r="I76" s="5131"/>
      <c r="J76" s="5124"/>
      <c r="K76" s="5124"/>
      <c r="L76" s="5132"/>
      <c r="M76" s="5124"/>
      <c r="N76" s="5132"/>
      <c r="O76" s="5132"/>
      <c r="P76" s="5417"/>
      <c r="Q76" s="5126"/>
      <c r="R76" s="5122"/>
      <c r="S76" s="5106"/>
      <c r="T76" s="5107"/>
      <c r="U76" s="5108" t="s">
        <v>14</v>
      </c>
      <c r="V76" s="5108" t="s">
        <v>12</v>
      </c>
      <c r="W76" s="5108"/>
      <c r="X76" s="5108"/>
      <c r="Y76" s="5108" t="s">
        <v>15</v>
      </c>
      <c r="Z76" s="5108" t="s">
        <v>12</v>
      </c>
      <c r="AA76" s="5108" t="s">
        <v>12</v>
      </c>
      <c r="AB76" s="5108"/>
      <c r="AC76" s="5108"/>
      <c r="AD76" s="5108"/>
      <c r="AE76" s="5108"/>
      <c r="AF76" s="5108" t="s">
        <v>0</v>
      </c>
      <c r="AG76" s="5180"/>
      <c r="AH76" s="5109"/>
    </row>
    <row r="77" spans="1:34">
      <c r="A77" s="5128"/>
      <c r="B77" s="5129"/>
      <c r="C77" s="5124"/>
      <c r="D77" s="5124"/>
      <c r="E77" s="5130"/>
      <c r="F77" s="5124"/>
      <c r="G77" s="5124"/>
      <c r="H77" s="5124"/>
      <c r="I77" s="5131"/>
      <c r="J77" s="5124"/>
      <c r="K77" s="5124"/>
      <c r="L77" s="5132"/>
      <c r="M77" s="5124"/>
      <c r="N77" s="5132"/>
      <c r="O77" s="5132"/>
      <c r="P77" s="5417"/>
      <c r="Q77" s="5126"/>
      <c r="R77" s="5122"/>
      <c r="S77" s="5110" t="s">
        <v>4</v>
      </c>
      <c r="T77" s="5111" t="s">
        <v>18</v>
      </c>
      <c r="U77" s="5112" t="s">
        <v>19</v>
      </c>
      <c r="V77" s="5112" t="s">
        <v>19</v>
      </c>
      <c r="W77" s="5112" t="s">
        <v>20</v>
      </c>
      <c r="X77" s="5112" t="s">
        <v>21</v>
      </c>
      <c r="Y77" s="5112" t="s">
        <v>22</v>
      </c>
      <c r="Z77" s="5112" t="s">
        <v>23</v>
      </c>
      <c r="AA77" s="5112" t="s">
        <v>23</v>
      </c>
      <c r="AB77" s="5112" t="s">
        <v>24</v>
      </c>
      <c r="AC77" s="5112" t="s">
        <v>20</v>
      </c>
      <c r="AD77" s="5112" t="s">
        <v>25</v>
      </c>
      <c r="AE77" s="5112" t="s">
        <v>0</v>
      </c>
      <c r="AF77" s="5112" t="s">
        <v>1363</v>
      </c>
      <c r="AG77" s="5181"/>
      <c r="AH77" s="5113" t="s">
        <v>26</v>
      </c>
    </row>
    <row r="78" spans="1:34" ht="15" thickBot="1">
      <c r="A78" s="5123"/>
      <c r="B78" s="5124"/>
      <c r="C78" s="5124"/>
      <c r="D78" s="5124"/>
      <c r="E78" s="5124"/>
      <c r="F78" s="5124"/>
      <c r="G78" s="5124"/>
      <c r="H78" s="5124"/>
      <c r="I78" s="5125"/>
      <c r="J78" s="5124"/>
      <c r="K78" s="5124"/>
      <c r="L78" s="5124"/>
      <c r="M78" s="5124"/>
      <c r="N78" s="5124"/>
      <c r="O78" s="5124"/>
      <c r="P78" s="5416"/>
      <c r="Q78" s="5126"/>
      <c r="R78" s="5122"/>
      <c r="S78" s="5114"/>
      <c r="T78" s="5115"/>
      <c r="U78" s="5116" t="s">
        <v>3</v>
      </c>
      <c r="V78" s="5116" t="s">
        <v>18</v>
      </c>
      <c r="W78" s="5116"/>
      <c r="X78" s="5116"/>
      <c r="Y78" s="5116" t="s">
        <v>21</v>
      </c>
      <c r="Z78" s="5116" t="s">
        <v>27</v>
      </c>
      <c r="AA78" s="5116" t="s">
        <v>28</v>
      </c>
      <c r="AB78" s="5116"/>
      <c r="AC78" s="5116"/>
      <c r="AD78" s="5116"/>
      <c r="AE78" s="5116"/>
      <c r="AF78" s="5116" t="s">
        <v>11</v>
      </c>
      <c r="AG78" s="5182"/>
      <c r="AH78" s="5117"/>
    </row>
    <row r="79" spans="1:34">
      <c r="A79" s="5123"/>
      <c r="B79" s="5124"/>
      <c r="C79" s="5124"/>
      <c r="D79" s="5124"/>
      <c r="E79" s="5124"/>
      <c r="F79" s="5124"/>
      <c r="G79" s="5124"/>
      <c r="H79" s="5124"/>
      <c r="I79" s="5125"/>
      <c r="J79" s="5124"/>
      <c r="K79" s="5124"/>
      <c r="L79" s="5124"/>
      <c r="M79" s="5124"/>
      <c r="N79" s="5124"/>
      <c r="O79" s="5124"/>
      <c r="P79" s="5416"/>
      <c r="Q79" s="5126"/>
      <c r="R79" s="5122"/>
      <c r="S79" s="5118"/>
      <c r="T79" s="5119"/>
      <c r="U79" s="5487"/>
      <c r="V79" s="5488"/>
      <c r="W79" s="5488"/>
      <c r="X79" s="5488"/>
      <c r="Y79" s="5488"/>
      <c r="Z79" s="5488"/>
      <c r="AA79" s="5488"/>
      <c r="AB79" s="5488"/>
      <c r="AC79" s="5488"/>
      <c r="AD79" s="5488"/>
      <c r="AE79" s="5488"/>
      <c r="AF79" s="5488"/>
      <c r="AG79" s="5488"/>
      <c r="AH79" s="5489"/>
    </row>
    <row r="80" spans="1:34">
      <c r="A80" s="5123"/>
      <c r="B80" s="5124"/>
      <c r="C80" s="5124"/>
      <c r="D80" s="5124"/>
      <c r="E80" s="5124"/>
      <c r="F80" s="5124"/>
      <c r="G80" s="5124"/>
      <c r="H80" s="5124"/>
      <c r="I80" s="5125"/>
      <c r="J80" s="5124"/>
      <c r="K80" s="5124"/>
      <c r="L80" s="5124"/>
      <c r="M80" s="5124"/>
      <c r="N80" s="5124"/>
      <c r="O80" s="5124"/>
      <c r="P80" s="5416"/>
      <c r="Q80" s="5126"/>
      <c r="R80" s="5122"/>
      <c r="S80" s="5123"/>
      <c r="T80" s="5124"/>
      <c r="U80" s="5133"/>
      <c r="V80" s="5134"/>
      <c r="W80" s="5134"/>
      <c r="X80" s="5134"/>
      <c r="Y80" s="5134"/>
      <c r="Z80" s="5134"/>
      <c r="AA80" s="5134"/>
      <c r="AB80" s="5134"/>
      <c r="AC80" s="5134"/>
      <c r="AD80" s="5134"/>
      <c r="AE80" s="5134"/>
      <c r="AF80" s="5134"/>
      <c r="AG80" s="5134"/>
      <c r="AH80" s="5415"/>
    </row>
    <row r="81" spans="1:34">
      <c r="A81" s="5123"/>
      <c r="B81" s="5124"/>
      <c r="C81" s="5124"/>
      <c r="D81" s="5124"/>
      <c r="E81" s="5124"/>
      <c r="F81" s="5124"/>
      <c r="G81" s="5124"/>
      <c r="H81" s="5124"/>
      <c r="I81" s="5125"/>
      <c r="J81" s="5124"/>
      <c r="K81" s="5124"/>
      <c r="L81" s="5124"/>
      <c r="M81" s="5124"/>
      <c r="N81" s="5124"/>
      <c r="O81" s="5124"/>
      <c r="P81" s="5416"/>
      <c r="Q81" s="5126"/>
      <c r="R81" s="5122"/>
      <c r="S81" s="5123"/>
      <c r="T81" s="5124"/>
      <c r="U81" s="5133"/>
      <c r="V81" s="5134"/>
      <c r="W81" s="5134"/>
      <c r="X81" s="5134"/>
      <c r="Y81" s="5134"/>
      <c r="Z81" s="5134"/>
      <c r="AA81" s="5134"/>
      <c r="AB81" s="5134"/>
      <c r="AC81" s="5134"/>
      <c r="AD81" s="5134"/>
      <c r="AE81" s="5134"/>
      <c r="AF81" s="5134"/>
      <c r="AG81" s="5134"/>
      <c r="AH81" s="5415"/>
    </row>
    <row r="82" spans="1:34">
      <c r="A82" s="5123"/>
      <c r="B82" s="5124"/>
      <c r="C82" s="5124"/>
      <c r="D82" s="5124"/>
      <c r="E82" s="5124"/>
      <c r="F82" s="5124"/>
      <c r="G82" s="5124"/>
      <c r="H82" s="5124"/>
      <c r="I82" s="5125"/>
      <c r="J82" s="5124"/>
      <c r="K82" s="5124"/>
      <c r="L82" s="5124"/>
      <c r="M82" s="5124"/>
      <c r="N82" s="5124"/>
      <c r="O82" s="5124"/>
      <c r="P82" s="5416"/>
      <c r="Q82" s="5126"/>
      <c r="R82" s="5122"/>
      <c r="S82" s="5123"/>
      <c r="T82" s="5124"/>
      <c r="U82" s="5133"/>
      <c r="V82" s="5134"/>
      <c r="W82" s="5134"/>
      <c r="X82" s="5134"/>
      <c r="Y82" s="5134"/>
      <c r="Z82" s="5134"/>
      <c r="AA82" s="5134"/>
      <c r="AB82" s="5134"/>
      <c r="AC82" s="5134"/>
      <c r="AD82" s="5134"/>
      <c r="AE82" s="5134"/>
      <c r="AF82" s="5134"/>
      <c r="AG82" s="5134"/>
      <c r="AH82" s="5415"/>
    </row>
    <row r="83" spans="1:34">
      <c r="A83" s="5135"/>
      <c r="B83" s="5136"/>
      <c r="C83" s="5136"/>
      <c r="D83" s="5136"/>
      <c r="E83" s="5136"/>
      <c r="F83" s="5136"/>
      <c r="G83" s="5136"/>
      <c r="H83" s="5136"/>
      <c r="I83" s="5137"/>
      <c r="J83" s="5136"/>
      <c r="K83" s="5136"/>
      <c r="L83" s="5136"/>
      <c r="M83" s="5136"/>
      <c r="N83" s="5136"/>
      <c r="O83" s="5136"/>
      <c r="P83" s="5418"/>
      <c r="Q83" s="5138"/>
      <c r="R83" s="5122"/>
      <c r="S83" s="5123"/>
      <c r="T83" s="5124"/>
      <c r="U83" s="5133"/>
      <c r="V83" s="5134"/>
      <c r="W83" s="5134"/>
      <c r="X83" s="5134"/>
      <c r="Y83" s="5134"/>
      <c r="Z83" s="5134"/>
      <c r="AA83" s="5134"/>
      <c r="AB83" s="5134"/>
      <c r="AC83" s="5134"/>
      <c r="AD83" s="5134"/>
      <c r="AE83" s="5134"/>
      <c r="AF83" s="5134"/>
      <c r="AG83" s="5134"/>
      <c r="AH83" s="5415"/>
    </row>
    <row r="84" spans="1:34">
      <c r="A84" s="5135"/>
      <c r="B84" s="5136"/>
      <c r="C84" s="5136"/>
      <c r="D84" s="5136"/>
      <c r="E84" s="5136"/>
      <c r="F84" s="5136"/>
      <c r="G84" s="5136"/>
      <c r="H84" s="5136"/>
      <c r="I84" s="5137"/>
      <c r="J84" s="5136"/>
      <c r="K84" s="5136"/>
      <c r="L84" s="5136"/>
      <c r="M84" s="5136"/>
      <c r="N84" s="5136"/>
      <c r="O84" s="5136"/>
      <c r="P84" s="5418"/>
      <c r="Q84" s="5138"/>
      <c r="R84" s="5122"/>
      <c r="S84" s="5123"/>
      <c r="T84" s="5124"/>
      <c r="U84" s="5133"/>
      <c r="V84" s="5134"/>
      <c r="W84" s="5134"/>
      <c r="X84" s="5134"/>
      <c r="Y84" s="5134"/>
      <c r="Z84" s="5134"/>
      <c r="AA84" s="5134"/>
      <c r="AB84" s="5134"/>
      <c r="AC84" s="5134"/>
      <c r="AD84" s="5134"/>
      <c r="AE84" s="5134"/>
      <c r="AF84" s="5134"/>
      <c r="AG84" s="5134"/>
      <c r="AH84" s="5415"/>
    </row>
    <row r="85" spans="1:34">
      <c r="A85" s="5135"/>
      <c r="B85" s="5136"/>
      <c r="C85" s="5136"/>
      <c r="D85" s="5136"/>
      <c r="E85" s="5136"/>
      <c r="F85" s="5136"/>
      <c r="G85" s="5136"/>
      <c r="H85" s="5136"/>
      <c r="I85" s="5137"/>
      <c r="J85" s="5136"/>
      <c r="K85" s="5136"/>
      <c r="L85" s="5136"/>
      <c r="M85" s="5136"/>
      <c r="N85" s="5136"/>
      <c r="O85" s="5136"/>
      <c r="P85" s="5418"/>
      <c r="Q85" s="5138"/>
      <c r="R85" s="5122"/>
      <c r="S85" s="5123"/>
      <c r="T85" s="5124"/>
      <c r="U85" s="5133"/>
      <c r="V85" s="5134"/>
      <c r="W85" s="5134"/>
      <c r="X85" s="5134"/>
      <c r="Y85" s="5134"/>
      <c r="Z85" s="5134"/>
      <c r="AA85" s="5134"/>
      <c r="AB85" s="5134"/>
      <c r="AC85" s="5134"/>
      <c r="AD85" s="5134"/>
      <c r="AE85" s="5134"/>
      <c r="AF85" s="5134"/>
      <c r="AG85" s="5134"/>
      <c r="AH85" s="5415"/>
    </row>
    <row r="86" spans="1:34">
      <c r="A86" s="5135"/>
      <c r="B86" s="5136"/>
      <c r="C86" s="5136"/>
      <c r="D86" s="5136"/>
      <c r="E86" s="5136"/>
      <c r="F86" s="5136"/>
      <c r="G86" s="5136"/>
      <c r="H86" s="5136"/>
      <c r="I86" s="5137"/>
      <c r="J86" s="5136"/>
      <c r="K86" s="5136"/>
      <c r="L86" s="5136"/>
      <c r="M86" s="5136"/>
      <c r="N86" s="5136"/>
      <c r="O86" s="5136"/>
      <c r="P86" s="5418"/>
      <c r="Q86" s="5138"/>
      <c r="R86" s="5122"/>
      <c r="S86" s="5123"/>
      <c r="T86" s="5124"/>
      <c r="U86" s="5133"/>
      <c r="V86" s="5134"/>
      <c r="W86" s="5134"/>
      <c r="X86" s="5134"/>
      <c r="Y86" s="5134"/>
      <c r="Z86" s="5134"/>
      <c r="AA86" s="5134"/>
      <c r="AB86" s="5134"/>
      <c r="AC86" s="5134"/>
      <c r="AD86" s="5134"/>
      <c r="AE86" s="5134"/>
      <c r="AF86" s="5134"/>
      <c r="AG86" s="5134"/>
      <c r="AH86" s="5415"/>
    </row>
    <row r="87" spans="1:34" ht="15" thickBot="1">
      <c r="A87" s="5140"/>
      <c r="B87" s="5141"/>
      <c r="C87" s="5141"/>
      <c r="D87" s="5141"/>
      <c r="E87" s="5141"/>
      <c r="F87" s="5141"/>
      <c r="G87" s="5141"/>
      <c r="H87" s="5141"/>
      <c r="I87" s="5142"/>
      <c r="J87" s="5141"/>
      <c r="K87" s="5141"/>
      <c r="L87" s="5141"/>
      <c r="M87" s="5141"/>
      <c r="N87" s="5203">
        <f>SUM(N73:N86)</f>
        <v>0</v>
      </c>
      <c r="O87" s="5203">
        <f>SUM(O73:O86)</f>
        <v>0</v>
      </c>
      <c r="P87" s="5419"/>
      <c r="Q87" s="5143"/>
      <c r="R87" s="5122"/>
      <c r="S87" s="5123"/>
      <c r="T87" s="5124"/>
      <c r="U87" s="5133"/>
      <c r="V87" s="5134"/>
      <c r="W87" s="5134"/>
      <c r="X87" s="5134"/>
      <c r="Y87" s="5134"/>
      <c r="Z87" s="5134"/>
      <c r="AA87" s="5134"/>
      <c r="AB87" s="5134"/>
      <c r="AC87" s="5134"/>
      <c r="AD87" s="5134"/>
      <c r="AE87" s="5134"/>
      <c r="AF87" s="5134"/>
      <c r="AG87" s="5134"/>
      <c r="AH87" s="5415"/>
    </row>
    <row r="88" spans="1:34">
      <c r="A88" s="5122"/>
      <c r="B88" s="5122"/>
      <c r="C88" s="5122"/>
      <c r="D88" s="5122"/>
      <c r="E88" s="5122"/>
      <c r="F88" s="5122"/>
      <c r="G88" s="5122"/>
      <c r="H88" s="5122"/>
      <c r="I88" s="5122"/>
      <c r="J88" s="5122"/>
      <c r="K88" s="5122"/>
      <c r="L88" s="5122"/>
      <c r="M88" s="5122"/>
      <c r="N88" s="5122"/>
      <c r="O88" s="5122"/>
      <c r="P88" s="5122"/>
      <c r="Q88" s="5122"/>
      <c r="R88" s="5122"/>
      <c r="S88" s="5123"/>
      <c r="T88" s="5124"/>
      <c r="U88" s="5133"/>
      <c r="V88" s="5134"/>
      <c r="W88" s="5134"/>
      <c r="X88" s="5134"/>
      <c r="Y88" s="5134"/>
      <c r="Z88" s="5134"/>
      <c r="AA88" s="5134"/>
      <c r="AB88" s="5134"/>
      <c r="AC88" s="5134"/>
      <c r="AD88" s="5134"/>
      <c r="AE88" s="5134"/>
      <c r="AF88" s="5134"/>
      <c r="AG88" s="5134"/>
      <c r="AH88" s="5415"/>
    </row>
    <row r="89" spans="1:34" ht="15" thickBot="1">
      <c r="A89" s="5122"/>
      <c r="B89" s="5122"/>
      <c r="C89" s="5122"/>
      <c r="D89" s="5122"/>
      <c r="E89" s="5122"/>
      <c r="F89" s="5122"/>
      <c r="G89" s="5122"/>
      <c r="H89" s="5122"/>
      <c r="I89" s="5122"/>
      <c r="J89" s="5122"/>
      <c r="K89" s="5122"/>
      <c r="L89" s="5122"/>
      <c r="M89" s="5122"/>
      <c r="N89" s="5122"/>
      <c r="O89" s="5122"/>
      <c r="P89" s="5122"/>
      <c r="Q89" s="5122"/>
      <c r="R89" s="5122"/>
      <c r="S89" s="5492"/>
      <c r="T89" s="5493"/>
      <c r="U89" s="5494"/>
      <c r="V89" s="5495"/>
      <c r="W89" s="5495"/>
      <c r="X89" s="5495"/>
      <c r="Y89" s="5495"/>
      <c r="Z89" s="5495"/>
      <c r="AA89" s="5495"/>
      <c r="AB89" s="5495"/>
      <c r="AC89" s="5495"/>
      <c r="AD89" s="5495"/>
      <c r="AE89" s="5495"/>
      <c r="AF89" s="5495"/>
      <c r="AG89" s="5495"/>
      <c r="AH89" s="5496"/>
    </row>
    <row r="90" spans="1:34" ht="16.2" thickBot="1">
      <c r="A90" s="6326" t="s">
        <v>1518</v>
      </c>
      <c r="B90" s="5103"/>
      <c r="C90" s="5104"/>
      <c r="D90" s="5104"/>
      <c r="E90" s="5104"/>
      <c r="F90" s="5104"/>
      <c r="G90" s="5104"/>
      <c r="H90" s="5104"/>
      <c r="I90" s="5104"/>
      <c r="J90" s="5104"/>
      <c r="K90" s="5104"/>
      <c r="L90" s="5104"/>
      <c r="M90" s="5104"/>
      <c r="N90" s="5104"/>
      <c r="O90" s="5104"/>
      <c r="P90" s="5104"/>
      <c r="Q90" s="5104"/>
      <c r="R90" s="5122"/>
      <c r="S90" s="5122"/>
      <c r="T90" s="5122"/>
      <c r="U90" s="5139"/>
      <c r="V90" s="5104"/>
      <c r="W90" s="5104"/>
      <c r="X90" s="5104"/>
      <c r="Y90" s="5104"/>
      <c r="Z90" s="5104"/>
      <c r="AA90" s="5104"/>
      <c r="AB90" s="5104"/>
      <c r="AC90" s="5104"/>
      <c r="AD90" s="5104"/>
      <c r="AE90" s="5104"/>
      <c r="AF90" s="5104"/>
      <c r="AG90" s="5104"/>
      <c r="AH90" s="5104"/>
    </row>
    <row r="91" spans="1:34">
      <c r="A91" s="5106"/>
      <c r="B91" s="5106"/>
      <c r="C91" s="5106"/>
      <c r="D91" s="5106" t="s">
        <v>14</v>
      </c>
      <c r="E91" s="5106" t="s">
        <v>12</v>
      </c>
      <c r="F91" s="5106"/>
      <c r="G91" s="5106"/>
      <c r="H91" s="5106" t="s">
        <v>15</v>
      </c>
      <c r="I91" s="5106" t="s">
        <v>12</v>
      </c>
      <c r="J91" s="5106" t="s">
        <v>12</v>
      </c>
      <c r="K91" s="5106"/>
      <c r="L91" s="5106"/>
      <c r="M91" s="5106"/>
      <c r="N91" s="5106"/>
      <c r="O91" s="5106" t="s">
        <v>0</v>
      </c>
      <c r="P91" s="5106"/>
      <c r="Q91" s="5106"/>
      <c r="R91" s="5122"/>
      <c r="S91" s="5122"/>
      <c r="T91" s="5122"/>
      <c r="U91" s="5139"/>
      <c r="V91" s="5104"/>
      <c r="W91" s="5104"/>
      <c r="X91" s="5104"/>
      <c r="Y91" s="5104"/>
      <c r="Z91" s="5104"/>
      <c r="AA91" s="5104"/>
      <c r="AB91" s="5104"/>
      <c r="AC91" s="5104"/>
      <c r="AD91" s="5104"/>
      <c r="AE91" s="5104"/>
      <c r="AF91" s="5104"/>
      <c r="AG91" s="5104"/>
      <c r="AH91" s="5104"/>
    </row>
    <row r="92" spans="1:34" ht="15" thickBot="1">
      <c r="A92" s="5110" t="s">
        <v>3</v>
      </c>
      <c r="B92" s="5110" t="s">
        <v>4</v>
      </c>
      <c r="C92" s="5110" t="s">
        <v>18</v>
      </c>
      <c r="D92" s="5110" t="s">
        <v>19</v>
      </c>
      <c r="E92" s="5110" t="s">
        <v>19</v>
      </c>
      <c r="F92" s="5110" t="s">
        <v>20</v>
      </c>
      <c r="G92" s="5110" t="s">
        <v>21</v>
      </c>
      <c r="H92" s="5110" t="s">
        <v>22</v>
      </c>
      <c r="I92" s="5110" t="s">
        <v>23</v>
      </c>
      <c r="J92" s="5110" t="s">
        <v>23</v>
      </c>
      <c r="K92" s="5110" t="s">
        <v>1227</v>
      </c>
      <c r="L92" s="5110" t="s">
        <v>20</v>
      </c>
      <c r="M92" s="5110" t="s">
        <v>25</v>
      </c>
      <c r="N92" s="5110" t="s">
        <v>0</v>
      </c>
      <c r="O92" s="5110" t="s">
        <v>1363</v>
      </c>
      <c r="P92" s="5110"/>
      <c r="Q92" s="5110" t="s">
        <v>26</v>
      </c>
      <c r="R92" s="5122"/>
      <c r="S92" s="5105"/>
      <c r="T92" s="5122"/>
      <c r="U92" s="5139"/>
      <c r="V92" s="5104"/>
      <c r="W92" s="5104"/>
      <c r="X92" s="5104"/>
      <c r="Y92" s="5104"/>
      <c r="Z92" s="5104"/>
      <c r="AA92" s="5104"/>
      <c r="AB92" s="5104"/>
      <c r="AC92" s="5104"/>
      <c r="AD92" s="5104"/>
      <c r="AE92" s="5104"/>
      <c r="AF92" s="5104"/>
      <c r="AG92" s="5104"/>
      <c r="AH92" s="5104"/>
    </row>
    <row r="93" spans="1:34" ht="15" thickBot="1">
      <c r="A93" s="5114"/>
      <c r="B93" s="5114"/>
      <c r="C93" s="5114"/>
      <c r="D93" s="5114" t="s">
        <v>3</v>
      </c>
      <c r="E93" s="5114" t="s">
        <v>18</v>
      </c>
      <c r="F93" s="5114"/>
      <c r="G93" s="5114"/>
      <c r="H93" s="5114" t="s">
        <v>21</v>
      </c>
      <c r="I93" s="5114" t="s">
        <v>27</v>
      </c>
      <c r="J93" s="5114" t="s">
        <v>28</v>
      </c>
      <c r="K93" s="5114"/>
      <c r="L93" s="5114"/>
      <c r="M93" s="5114"/>
      <c r="N93" s="5114"/>
      <c r="O93" s="5114" t="s">
        <v>11</v>
      </c>
      <c r="P93" s="5114"/>
      <c r="Q93" s="5114"/>
      <c r="R93" s="5122"/>
      <c r="S93" s="5106"/>
      <c r="T93" s="5107"/>
      <c r="U93" s="5108" t="s">
        <v>14</v>
      </c>
      <c r="V93" s="5108" t="s">
        <v>12</v>
      </c>
      <c r="W93" s="5108"/>
      <c r="X93" s="5108"/>
      <c r="Y93" s="5108" t="s">
        <v>15</v>
      </c>
      <c r="Z93" s="5108" t="s">
        <v>12</v>
      </c>
      <c r="AA93" s="5108" t="s">
        <v>12</v>
      </c>
      <c r="AB93" s="5108"/>
      <c r="AC93" s="5108"/>
      <c r="AD93" s="5108"/>
      <c r="AE93" s="5108"/>
      <c r="AF93" s="5108" t="s">
        <v>0</v>
      </c>
      <c r="AG93" s="5180"/>
      <c r="AH93" s="5109"/>
    </row>
    <row r="94" spans="1:34">
      <c r="A94" s="6335"/>
      <c r="B94" s="6327"/>
      <c r="C94" s="6328"/>
      <c r="D94" s="6328"/>
      <c r="E94" s="6329"/>
      <c r="F94" s="6328"/>
      <c r="G94" s="6328"/>
      <c r="H94" s="6328"/>
      <c r="I94" s="6332"/>
      <c r="J94" s="6329"/>
      <c r="K94" s="6328"/>
      <c r="L94" s="6328"/>
      <c r="M94" s="6334"/>
      <c r="N94" s="6333"/>
      <c r="O94" s="6859"/>
      <c r="P94" s="6966"/>
      <c r="Q94" s="5121"/>
      <c r="R94" s="5122"/>
      <c r="S94" s="5110" t="s">
        <v>4</v>
      </c>
      <c r="T94" s="5111" t="s">
        <v>18</v>
      </c>
      <c r="U94" s="5112" t="s">
        <v>19</v>
      </c>
      <c r="V94" s="5112" t="s">
        <v>19</v>
      </c>
      <c r="W94" s="5112" t="s">
        <v>20</v>
      </c>
      <c r="X94" s="5112" t="s">
        <v>21</v>
      </c>
      <c r="Y94" s="5112" t="s">
        <v>22</v>
      </c>
      <c r="Z94" s="5112" t="s">
        <v>23</v>
      </c>
      <c r="AA94" s="5112" t="s">
        <v>23</v>
      </c>
      <c r="AB94" s="5112" t="s">
        <v>24</v>
      </c>
      <c r="AC94" s="5112" t="s">
        <v>20</v>
      </c>
      <c r="AD94" s="5112" t="s">
        <v>25</v>
      </c>
      <c r="AE94" s="5112" t="s">
        <v>0</v>
      </c>
      <c r="AF94" s="5112" t="s">
        <v>1363</v>
      </c>
      <c r="AG94" s="5181"/>
      <c r="AH94" s="5113" t="s">
        <v>26</v>
      </c>
    </row>
    <row r="95" spans="1:34" ht="15" thickBot="1">
      <c r="A95" s="5123"/>
      <c r="B95" s="5124"/>
      <c r="C95" s="5124"/>
      <c r="D95" s="5124"/>
      <c r="E95" s="5124"/>
      <c r="F95" s="5124"/>
      <c r="G95" s="5124"/>
      <c r="H95" s="5124"/>
      <c r="I95" s="5125"/>
      <c r="J95" s="5124"/>
      <c r="K95" s="5124"/>
      <c r="L95" s="5124"/>
      <c r="M95" s="5124"/>
      <c r="N95" s="5124"/>
      <c r="O95" s="5124"/>
      <c r="P95" s="5416"/>
      <c r="Q95" s="5126"/>
      <c r="R95" s="5122"/>
      <c r="S95" s="5114"/>
      <c r="T95" s="5115"/>
      <c r="U95" s="5116" t="s">
        <v>3</v>
      </c>
      <c r="V95" s="5116" t="s">
        <v>18</v>
      </c>
      <c r="W95" s="5116"/>
      <c r="X95" s="5116"/>
      <c r="Y95" s="5116" t="s">
        <v>21</v>
      </c>
      <c r="Z95" s="5116" t="s">
        <v>27</v>
      </c>
      <c r="AA95" s="5116" t="s">
        <v>28</v>
      </c>
      <c r="AB95" s="5116"/>
      <c r="AC95" s="5116"/>
      <c r="AD95" s="5116"/>
      <c r="AE95" s="5116"/>
      <c r="AF95" s="5116" t="s">
        <v>11</v>
      </c>
      <c r="AG95" s="5182"/>
      <c r="AH95" s="5117"/>
    </row>
    <row r="96" spans="1:34">
      <c r="A96" s="5123"/>
      <c r="B96" s="5124"/>
      <c r="C96" s="5124"/>
      <c r="D96" s="5124"/>
      <c r="E96" s="5124"/>
      <c r="F96" s="5124"/>
      <c r="G96" s="5124"/>
      <c r="H96" s="5124"/>
      <c r="I96" s="5125"/>
      <c r="J96" s="5124"/>
      <c r="K96" s="5124"/>
      <c r="L96" s="5124"/>
      <c r="M96" s="5124"/>
      <c r="N96" s="5124"/>
      <c r="O96" s="5124"/>
      <c r="P96" s="5416"/>
      <c r="Q96" s="5126"/>
      <c r="R96" s="5122"/>
      <c r="S96" s="5118"/>
      <c r="T96" s="5119"/>
      <c r="U96" s="5487"/>
      <c r="V96" s="5488"/>
      <c r="W96" s="5488"/>
      <c r="X96" s="5488"/>
      <c r="Y96" s="5488"/>
      <c r="Z96" s="5488"/>
      <c r="AA96" s="5488"/>
      <c r="AB96" s="5488"/>
      <c r="AC96" s="5488"/>
      <c r="AD96" s="5488"/>
      <c r="AE96" s="5488"/>
      <c r="AF96" s="5488"/>
      <c r="AG96" s="5488"/>
      <c r="AH96" s="5489"/>
    </row>
    <row r="97" spans="1:34">
      <c r="A97" s="5128"/>
      <c r="B97" s="5129"/>
      <c r="C97" s="5124"/>
      <c r="D97" s="5124"/>
      <c r="E97" s="5130"/>
      <c r="F97" s="5124"/>
      <c r="G97" s="5124"/>
      <c r="H97" s="5124"/>
      <c r="I97" s="5131"/>
      <c r="J97" s="5124"/>
      <c r="K97" s="5124"/>
      <c r="L97" s="5132"/>
      <c r="M97" s="5124"/>
      <c r="N97" s="5132"/>
      <c r="O97" s="5132"/>
      <c r="P97" s="5417"/>
      <c r="Q97" s="5126"/>
      <c r="R97" s="5122"/>
      <c r="S97" s="5123"/>
      <c r="T97" s="5124"/>
      <c r="U97" s="5133"/>
      <c r="V97" s="5134"/>
      <c r="W97" s="5134"/>
      <c r="X97" s="5134"/>
      <c r="Y97" s="5134"/>
      <c r="Z97" s="5134"/>
      <c r="AA97" s="5134"/>
      <c r="AB97" s="5134"/>
      <c r="AC97" s="5134"/>
      <c r="AD97" s="5134"/>
      <c r="AE97" s="5134"/>
      <c r="AF97" s="5134"/>
      <c r="AG97" s="5134"/>
      <c r="AH97" s="5415"/>
    </row>
    <row r="98" spans="1:34">
      <c r="A98" s="5123"/>
      <c r="B98" s="5124"/>
      <c r="C98" s="5124"/>
      <c r="D98" s="5124"/>
      <c r="E98" s="5124"/>
      <c r="F98" s="5124"/>
      <c r="G98" s="5124"/>
      <c r="H98" s="5124"/>
      <c r="I98" s="5125"/>
      <c r="J98" s="5124"/>
      <c r="K98" s="5124"/>
      <c r="L98" s="5124"/>
      <c r="M98" s="5124"/>
      <c r="N98" s="5124"/>
      <c r="O98" s="5124"/>
      <c r="P98" s="5416"/>
      <c r="Q98" s="5126"/>
      <c r="R98" s="5122"/>
      <c r="S98" s="5123"/>
      <c r="T98" s="5124"/>
      <c r="U98" s="5133"/>
      <c r="V98" s="5134"/>
      <c r="W98" s="5134"/>
      <c r="X98" s="5134"/>
      <c r="Y98" s="5134"/>
      <c r="Z98" s="5134"/>
      <c r="AA98" s="5134"/>
      <c r="AB98" s="5134"/>
      <c r="AC98" s="5134"/>
      <c r="AD98" s="5134"/>
      <c r="AE98" s="5134"/>
      <c r="AF98" s="5134"/>
      <c r="AG98" s="5134"/>
      <c r="AH98" s="5415"/>
    </row>
    <row r="99" spans="1:34">
      <c r="A99" s="5123"/>
      <c r="B99" s="5124"/>
      <c r="C99" s="5124"/>
      <c r="D99" s="5124"/>
      <c r="E99" s="5124"/>
      <c r="F99" s="5124"/>
      <c r="G99" s="5124"/>
      <c r="H99" s="5124"/>
      <c r="I99" s="5125"/>
      <c r="J99" s="5124"/>
      <c r="K99" s="5124"/>
      <c r="L99" s="5124"/>
      <c r="M99" s="5124"/>
      <c r="N99" s="5124"/>
      <c r="O99" s="5124"/>
      <c r="P99" s="5416"/>
      <c r="Q99" s="5126"/>
      <c r="R99" s="5122"/>
      <c r="S99" s="5123"/>
      <c r="T99" s="5124"/>
      <c r="U99" s="5133"/>
      <c r="V99" s="5134"/>
      <c r="W99" s="5134"/>
      <c r="X99" s="5134"/>
      <c r="Y99" s="5134"/>
      <c r="Z99" s="5134"/>
      <c r="AA99" s="5134"/>
      <c r="AB99" s="5134"/>
      <c r="AC99" s="5134"/>
      <c r="AD99" s="5134"/>
      <c r="AE99" s="5134"/>
      <c r="AF99" s="5134"/>
      <c r="AG99" s="5134"/>
      <c r="AH99" s="5415"/>
    </row>
    <row r="100" spans="1:34">
      <c r="A100" s="5123"/>
      <c r="B100" s="5124"/>
      <c r="C100" s="5124"/>
      <c r="D100" s="5124"/>
      <c r="E100" s="5124"/>
      <c r="F100" s="5124"/>
      <c r="G100" s="5124"/>
      <c r="H100" s="5124"/>
      <c r="I100" s="5125"/>
      <c r="J100" s="5124"/>
      <c r="K100" s="5124"/>
      <c r="L100" s="5124"/>
      <c r="M100" s="5124"/>
      <c r="N100" s="5124"/>
      <c r="O100" s="5124"/>
      <c r="P100" s="5416"/>
      <c r="Q100" s="5126"/>
      <c r="R100" s="5122"/>
      <c r="S100" s="5123"/>
      <c r="T100" s="5124"/>
      <c r="U100" s="5133"/>
      <c r="V100" s="5134"/>
      <c r="W100" s="5134"/>
      <c r="X100" s="5134"/>
      <c r="Y100" s="5134"/>
      <c r="Z100" s="5134"/>
      <c r="AA100" s="5134"/>
      <c r="AB100" s="5134"/>
      <c r="AC100" s="5134"/>
      <c r="AD100" s="5134"/>
      <c r="AE100" s="5134"/>
      <c r="AF100" s="5134"/>
      <c r="AG100" s="5134"/>
      <c r="AH100" s="5415"/>
    </row>
    <row r="101" spans="1:34">
      <c r="A101" s="5123"/>
      <c r="B101" s="5124"/>
      <c r="C101" s="5124"/>
      <c r="D101" s="5124"/>
      <c r="E101" s="5124"/>
      <c r="F101" s="5124"/>
      <c r="G101" s="5124"/>
      <c r="H101" s="5124"/>
      <c r="I101" s="5125"/>
      <c r="J101" s="5124"/>
      <c r="K101" s="5124"/>
      <c r="L101" s="5124"/>
      <c r="M101" s="5124"/>
      <c r="N101" s="5124"/>
      <c r="O101" s="5124"/>
      <c r="P101" s="5416"/>
      <c r="Q101" s="5126"/>
      <c r="R101" s="5122"/>
      <c r="S101" s="5123"/>
      <c r="T101" s="5124"/>
      <c r="U101" s="5133"/>
      <c r="V101" s="5134"/>
      <c r="W101" s="5134"/>
      <c r="X101" s="5134"/>
      <c r="Y101" s="5134"/>
      <c r="Z101" s="5134"/>
      <c r="AA101" s="5134"/>
      <c r="AB101" s="5134"/>
      <c r="AC101" s="5134"/>
      <c r="AD101" s="5134"/>
      <c r="AE101" s="5134"/>
      <c r="AF101" s="5134"/>
      <c r="AG101" s="5134"/>
      <c r="AH101" s="5415"/>
    </row>
    <row r="102" spans="1:34">
      <c r="A102" s="5123"/>
      <c r="B102" s="5124"/>
      <c r="C102" s="5124"/>
      <c r="D102" s="5124"/>
      <c r="E102" s="5124"/>
      <c r="F102" s="5124"/>
      <c r="G102" s="5124"/>
      <c r="H102" s="5124"/>
      <c r="I102" s="5125"/>
      <c r="J102" s="5124"/>
      <c r="K102" s="5124"/>
      <c r="L102" s="5124"/>
      <c r="M102" s="5124"/>
      <c r="N102" s="5124"/>
      <c r="O102" s="5124"/>
      <c r="P102" s="5416"/>
      <c r="Q102" s="5126"/>
      <c r="R102" s="5122"/>
      <c r="S102" s="5123"/>
      <c r="T102" s="5124"/>
      <c r="U102" s="5133"/>
      <c r="V102" s="5134"/>
      <c r="W102" s="5134"/>
      <c r="X102" s="5134"/>
      <c r="Y102" s="5134"/>
      <c r="Z102" s="5134"/>
      <c r="AA102" s="5134"/>
      <c r="AB102" s="5134"/>
      <c r="AC102" s="5134"/>
      <c r="AD102" s="5134"/>
      <c r="AE102" s="5134"/>
      <c r="AF102" s="5134"/>
      <c r="AG102" s="5134"/>
      <c r="AH102" s="5415"/>
    </row>
    <row r="103" spans="1:34" ht="15" thickBot="1">
      <c r="A103" s="5135"/>
      <c r="B103" s="5136"/>
      <c r="C103" s="5136"/>
      <c r="D103" s="5136"/>
      <c r="E103" s="5136"/>
      <c r="F103" s="5136"/>
      <c r="G103" s="5136"/>
      <c r="H103" s="5136"/>
      <c r="I103" s="5137"/>
      <c r="J103" s="5136"/>
      <c r="K103" s="5136"/>
      <c r="L103" s="5136"/>
      <c r="M103" s="5136"/>
      <c r="N103" s="5136"/>
      <c r="O103" s="5136"/>
      <c r="P103" s="5418"/>
      <c r="Q103" s="5138"/>
      <c r="R103" s="5122"/>
      <c r="S103" s="5140"/>
      <c r="T103" s="5141"/>
      <c r="U103" s="5183"/>
      <c r="V103" s="5184"/>
      <c r="W103" s="5184"/>
      <c r="X103" s="5184"/>
      <c r="Y103" s="5184"/>
      <c r="Z103" s="5184"/>
      <c r="AA103" s="5184"/>
      <c r="AB103" s="5184"/>
      <c r="AC103" s="5184"/>
      <c r="AD103" s="5184"/>
      <c r="AE103" s="5184"/>
      <c r="AF103" s="5184"/>
      <c r="AG103" s="5184"/>
      <c r="AH103" s="5491"/>
    </row>
    <row r="104" spans="1:34">
      <c r="A104" s="5135"/>
      <c r="B104" s="5136"/>
      <c r="C104" s="5136"/>
      <c r="D104" s="5136"/>
      <c r="E104" s="5136"/>
      <c r="F104" s="5136"/>
      <c r="G104" s="5136"/>
      <c r="H104" s="5136"/>
      <c r="I104" s="5137"/>
      <c r="J104" s="5136"/>
      <c r="K104" s="5136"/>
      <c r="L104" s="5136"/>
      <c r="M104" s="5136"/>
      <c r="N104" s="5136"/>
      <c r="O104" s="5136"/>
      <c r="P104" s="5418"/>
      <c r="Q104" s="5138"/>
      <c r="R104" s="5122"/>
      <c r="S104" s="5122"/>
      <c r="T104" s="5122"/>
      <c r="U104" s="5139"/>
      <c r="V104" s="5104"/>
      <c r="W104" s="5104"/>
      <c r="X104" s="5104"/>
      <c r="Y104" s="5104"/>
      <c r="Z104" s="5104"/>
      <c r="AA104" s="5104"/>
      <c r="AB104" s="5104"/>
      <c r="AC104" s="5104"/>
      <c r="AD104" s="5104"/>
      <c r="AE104" s="5104"/>
      <c r="AF104" s="5104"/>
      <c r="AG104" s="5104"/>
      <c r="AH104" s="5104"/>
    </row>
    <row r="105" spans="1:34" ht="15" thickBot="1">
      <c r="A105" s="5140"/>
      <c r="B105" s="5141"/>
      <c r="C105" s="5141"/>
      <c r="D105" s="5141"/>
      <c r="E105" s="5141"/>
      <c r="F105" s="5141"/>
      <c r="G105" s="5141"/>
      <c r="H105" s="5141"/>
      <c r="I105" s="5142"/>
      <c r="J105" s="5141"/>
      <c r="K105" s="5141"/>
      <c r="L105" s="5141"/>
      <c r="M105" s="5141"/>
      <c r="N105" s="5141"/>
      <c r="O105" s="5203"/>
      <c r="P105" s="5420"/>
      <c r="Q105" s="5143"/>
      <c r="R105" s="5122"/>
      <c r="S105" s="5122"/>
      <c r="T105" s="5122"/>
      <c r="U105" s="5139"/>
      <c r="V105" s="5104"/>
      <c r="W105" s="5104"/>
      <c r="X105" s="5104"/>
      <c r="Y105" s="5104"/>
      <c r="Z105" s="5104"/>
      <c r="AA105" s="5104"/>
      <c r="AB105" s="5104"/>
      <c r="AC105" s="5104"/>
      <c r="AD105" s="5104"/>
      <c r="AE105" s="5104"/>
      <c r="AF105" s="5104"/>
      <c r="AG105" s="5104"/>
      <c r="AH105" s="5104"/>
    </row>
    <row r="106" spans="1:34" ht="15" thickBot="1">
      <c r="A106" s="5122"/>
      <c r="B106" s="5122"/>
      <c r="C106" s="5122"/>
      <c r="D106" s="5122"/>
      <c r="E106" s="5122"/>
      <c r="F106" s="5122"/>
      <c r="G106" s="5122"/>
      <c r="H106" s="5122"/>
      <c r="I106" s="5122"/>
      <c r="J106" s="5122"/>
      <c r="K106" s="5122"/>
      <c r="L106" s="5122"/>
      <c r="M106" s="5122"/>
      <c r="N106" s="5122"/>
      <c r="O106" s="5122"/>
      <c r="P106" s="5122"/>
      <c r="Q106" s="5122"/>
      <c r="R106" s="5122"/>
      <c r="S106" s="5105"/>
      <c r="T106" s="5122"/>
      <c r="U106" s="5139"/>
      <c r="V106" s="5104"/>
      <c r="W106" s="5104"/>
      <c r="X106" s="5104"/>
      <c r="Y106" s="5104"/>
      <c r="Z106" s="5104"/>
      <c r="AA106" s="5104"/>
      <c r="AB106" s="5104"/>
      <c r="AC106" s="5104"/>
      <c r="AD106" s="5104"/>
      <c r="AE106" s="5104"/>
      <c r="AF106" s="5104"/>
      <c r="AG106" s="5104"/>
      <c r="AH106" s="5104"/>
    </row>
    <row r="107" spans="1:34">
      <c r="A107" s="5122"/>
      <c r="B107" s="5122"/>
      <c r="C107" s="5122"/>
      <c r="D107" s="5122"/>
      <c r="E107" s="5122"/>
      <c r="F107" s="5122"/>
      <c r="G107" s="5122"/>
      <c r="H107" s="5122"/>
      <c r="I107" s="5122"/>
      <c r="J107" s="5122"/>
      <c r="K107" s="5122"/>
      <c r="L107" s="5122"/>
      <c r="M107" s="5122"/>
      <c r="N107" s="5122"/>
      <c r="O107" s="5122"/>
      <c r="P107" s="5122"/>
      <c r="Q107" s="5122"/>
      <c r="R107" s="5122"/>
      <c r="S107" s="5106"/>
      <c r="T107" s="5107"/>
      <c r="U107" s="5108" t="s">
        <v>14</v>
      </c>
      <c r="V107" s="5108" t="s">
        <v>12</v>
      </c>
      <c r="W107" s="5108"/>
      <c r="X107" s="5108"/>
      <c r="Y107" s="5108" t="s">
        <v>15</v>
      </c>
      <c r="Z107" s="5108" t="s">
        <v>12</v>
      </c>
      <c r="AA107" s="5108" t="s">
        <v>12</v>
      </c>
      <c r="AB107" s="5108"/>
      <c r="AC107" s="5108"/>
      <c r="AD107" s="5108"/>
      <c r="AE107" s="5108"/>
      <c r="AF107" s="5108" t="s">
        <v>0</v>
      </c>
      <c r="AG107" s="5180"/>
      <c r="AH107" s="5109"/>
    </row>
    <row r="108" spans="1:34" ht="16.2" thickBot="1">
      <c r="A108" s="6326" t="s">
        <v>1519</v>
      </c>
      <c r="B108" s="5103"/>
      <c r="C108" s="5104"/>
      <c r="D108" s="5104"/>
      <c r="E108" s="5104"/>
      <c r="F108" s="5104"/>
      <c r="G108" s="5104"/>
      <c r="H108" s="5104"/>
      <c r="I108" s="5104"/>
      <c r="J108" s="5104"/>
      <c r="K108" s="5104"/>
      <c r="L108" s="5104"/>
      <c r="M108" s="5104"/>
      <c r="N108" s="5104"/>
      <c r="O108" s="5104"/>
      <c r="P108" s="5104"/>
      <c r="Q108" s="5104"/>
      <c r="S108" s="5110" t="s">
        <v>4</v>
      </c>
      <c r="T108" s="5111" t="s">
        <v>18</v>
      </c>
      <c r="U108" s="5112" t="s">
        <v>19</v>
      </c>
      <c r="V108" s="5112" t="s">
        <v>19</v>
      </c>
      <c r="W108" s="5112" t="s">
        <v>20</v>
      </c>
      <c r="X108" s="5112" t="s">
        <v>21</v>
      </c>
      <c r="Y108" s="5112" t="s">
        <v>22</v>
      </c>
      <c r="Z108" s="5112" t="s">
        <v>23</v>
      </c>
      <c r="AA108" s="5112" t="s">
        <v>23</v>
      </c>
      <c r="AB108" s="5112" t="s">
        <v>24</v>
      </c>
      <c r="AC108" s="5112" t="s">
        <v>20</v>
      </c>
      <c r="AD108" s="5112" t="s">
        <v>25</v>
      </c>
      <c r="AE108" s="5112" t="s">
        <v>0</v>
      </c>
      <c r="AF108" s="5112" t="s">
        <v>1363</v>
      </c>
      <c r="AG108" s="5181"/>
      <c r="AH108" s="5113" t="s">
        <v>26</v>
      </c>
    </row>
    <row r="109" spans="1:34" ht="15" thickBot="1">
      <c r="A109" s="5106"/>
      <c r="B109" s="5106"/>
      <c r="C109" s="5106"/>
      <c r="D109" s="5106" t="s">
        <v>14</v>
      </c>
      <c r="E109" s="5106" t="s">
        <v>12</v>
      </c>
      <c r="F109" s="5106"/>
      <c r="G109" s="5106"/>
      <c r="H109" s="5106" t="s">
        <v>15</v>
      </c>
      <c r="I109" s="5106" t="s">
        <v>12</v>
      </c>
      <c r="J109" s="5106" t="s">
        <v>12</v>
      </c>
      <c r="K109" s="5106"/>
      <c r="L109" s="5106"/>
      <c r="M109" s="5106"/>
      <c r="N109" s="5106"/>
      <c r="O109" s="5106" t="s">
        <v>0</v>
      </c>
      <c r="P109" s="5106"/>
      <c r="Q109" s="5106"/>
      <c r="S109" s="5114"/>
      <c r="T109" s="5115"/>
      <c r="U109" s="5116" t="s">
        <v>3</v>
      </c>
      <c r="V109" s="5116" t="s">
        <v>18</v>
      </c>
      <c r="W109" s="5116"/>
      <c r="X109" s="5116"/>
      <c r="Y109" s="5116" t="s">
        <v>21</v>
      </c>
      <c r="Z109" s="5116" t="s">
        <v>27</v>
      </c>
      <c r="AA109" s="5116" t="s">
        <v>28</v>
      </c>
      <c r="AB109" s="5116"/>
      <c r="AC109" s="5116"/>
      <c r="AD109" s="5116"/>
      <c r="AE109" s="5116"/>
      <c r="AF109" s="5116" t="s">
        <v>11</v>
      </c>
      <c r="AG109" s="5182"/>
      <c r="AH109" s="5117"/>
    </row>
    <row r="110" spans="1:34">
      <c r="A110" s="5110" t="s">
        <v>3</v>
      </c>
      <c r="B110" s="5110" t="s">
        <v>4</v>
      </c>
      <c r="C110" s="5110" t="s">
        <v>18</v>
      </c>
      <c r="D110" s="5110" t="s">
        <v>19</v>
      </c>
      <c r="E110" s="5110" t="s">
        <v>19</v>
      </c>
      <c r="F110" s="5110" t="s">
        <v>20</v>
      </c>
      <c r="G110" s="5110" t="s">
        <v>21</v>
      </c>
      <c r="H110" s="5110" t="s">
        <v>22</v>
      </c>
      <c r="I110" s="5110" t="s">
        <v>23</v>
      </c>
      <c r="J110" s="5110" t="s">
        <v>23</v>
      </c>
      <c r="K110" s="5110" t="s">
        <v>1227</v>
      </c>
      <c r="L110" s="5110" t="s">
        <v>20</v>
      </c>
      <c r="M110" s="5110" t="s">
        <v>25</v>
      </c>
      <c r="N110" s="5110" t="s">
        <v>0</v>
      </c>
      <c r="O110" s="5110" t="s">
        <v>1363</v>
      </c>
      <c r="P110" s="5110"/>
      <c r="Q110" s="5110" t="s">
        <v>26</v>
      </c>
      <c r="S110" s="5118"/>
      <c r="T110" s="5119"/>
      <c r="U110" s="5487"/>
      <c r="V110" s="5488"/>
      <c r="W110" s="5488"/>
      <c r="X110" s="5488"/>
      <c r="Y110" s="5488"/>
      <c r="Z110" s="5488"/>
      <c r="AA110" s="5488"/>
      <c r="AB110" s="5488"/>
      <c r="AC110" s="5488"/>
      <c r="AD110" s="5488"/>
      <c r="AE110" s="5488"/>
      <c r="AF110" s="5488"/>
      <c r="AG110" s="5488"/>
      <c r="AH110" s="5489"/>
    </row>
    <row r="111" spans="1:34" ht="15" thickBot="1">
      <c r="A111" s="5114"/>
      <c r="B111" s="5114"/>
      <c r="C111" s="5114"/>
      <c r="D111" s="5114" t="s">
        <v>3</v>
      </c>
      <c r="E111" s="5114" t="s">
        <v>18</v>
      </c>
      <c r="F111" s="5114"/>
      <c r="G111" s="5114"/>
      <c r="H111" s="5114" t="s">
        <v>21</v>
      </c>
      <c r="I111" s="5114" t="s">
        <v>27</v>
      </c>
      <c r="J111" s="5114" t="s">
        <v>28</v>
      </c>
      <c r="K111" s="5114"/>
      <c r="L111" s="5114"/>
      <c r="M111" s="5114"/>
      <c r="N111" s="5114"/>
      <c r="O111" s="5114" t="s">
        <v>11</v>
      </c>
      <c r="P111" s="5114"/>
      <c r="Q111" s="5114"/>
      <c r="S111" s="5123"/>
      <c r="T111" s="5124"/>
      <c r="U111" s="5133"/>
      <c r="V111" s="5134"/>
      <c r="W111" s="5134"/>
      <c r="X111" s="5134"/>
      <c r="Y111" s="5134"/>
      <c r="Z111" s="5134"/>
      <c r="AA111" s="5134"/>
      <c r="AB111" s="5134"/>
      <c r="AC111" s="5134"/>
      <c r="AD111" s="5134"/>
      <c r="AE111" s="5134"/>
      <c r="AF111" s="5134"/>
      <c r="AG111" s="5134"/>
      <c r="AH111" s="5415"/>
    </row>
    <row r="112" spans="1:34">
      <c r="A112" s="7055"/>
      <c r="B112" s="7047"/>
      <c r="C112" s="7048"/>
      <c r="D112" s="7048"/>
      <c r="E112" s="7049"/>
      <c r="F112" s="7048"/>
      <c r="G112" s="7048"/>
      <c r="H112" s="7048"/>
      <c r="I112" s="7050"/>
      <c r="J112" s="7049"/>
      <c r="K112" s="7048"/>
      <c r="L112" s="7048"/>
      <c r="M112" s="7051"/>
      <c r="N112" s="7052"/>
      <c r="O112" s="7056"/>
      <c r="P112" s="7057"/>
      <c r="Q112" s="7058"/>
      <c r="S112" s="5123"/>
      <c r="T112" s="5124"/>
      <c r="U112" s="5133"/>
      <c r="V112" s="5134"/>
      <c r="W112" s="5134"/>
      <c r="X112" s="5134"/>
      <c r="Y112" s="5134"/>
      <c r="Z112" s="5134"/>
      <c r="AA112" s="5134"/>
      <c r="AB112" s="5134"/>
      <c r="AC112" s="5134"/>
      <c r="AD112" s="5134"/>
      <c r="AE112" s="5134"/>
      <c r="AF112" s="5134"/>
      <c r="AG112" s="5134"/>
      <c r="AH112" s="5415"/>
    </row>
    <row r="113" spans="1:34">
      <c r="A113" s="6335"/>
      <c r="B113" s="6327"/>
      <c r="C113" s="6328"/>
      <c r="D113" s="6328"/>
      <c r="E113" s="6329"/>
      <c r="F113" s="6328"/>
      <c r="G113" s="6328"/>
      <c r="H113" s="6328"/>
      <c r="I113" s="6332"/>
      <c r="J113" s="6329"/>
      <c r="K113" s="6328"/>
      <c r="L113" s="6328"/>
      <c r="M113" s="6334"/>
      <c r="N113" s="6333"/>
      <c r="O113" s="6354"/>
      <c r="P113" s="7023"/>
      <c r="Q113" s="5126"/>
      <c r="S113" s="5123"/>
      <c r="T113" s="5124"/>
      <c r="U113" s="5133"/>
      <c r="V113" s="5134"/>
      <c r="W113" s="5134"/>
      <c r="X113" s="5134"/>
      <c r="Y113" s="5134"/>
      <c r="Z113" s="5134"/>
      <c r="AA113" s="5134"/>
      <c r="AB113" s="5134"/>
      <c r="AC113" s="5134"/>
      <c r="AD113" s="5134"/>
      <c r="AE113" s="5134"/>
      <c r="AF113" s="5134"/>
      <c r="AG113" s="5134"/>
      <c r="AH113" s="5415"/>
    </row>
    <row r="114" spans="1:34">
      <c r="A114" s="6335"/>
      <c r="B114" s="6327"/>
      <c r="C114" s="6328"/>
      <c r="D114" s="6328"/>
      <c r="E114" s="6329"/>
      <c r="F114" s="6328"/>
      <c r="G114" s="6328"/>
      <c r="H114" s="6328"/>
      <c r="I114" s="6332"/>
      <c r="J114" s="6329"/>
      <c r="K114" s="6328"/>
      <c r="L114" s="6328"/>
      <c r="M114" s="6334"/>
      <c r="N114" s="6333"/>
      <c r="O114" s="6354"/>
      <c r="P114" s="7023"/>
      <c r="Q114" s="5126"/>
      <c r="S114" s="5123"/>
      <c r="T114" s="5124"/>
      <c r="U114" s="5133"/>
      <c r="V114" s="5134"/>
      <c r="W114" s="5134"/>
      <c r="X114" s="5134"/>
      <c r="Y114" s="5134"/>
      <c r="Z114" s="5134"/>
      <c r="AA114" s="5134"/>
      <c r="AB114" s="5134"/>
      <c r="AC114" s="5134"/>
      <c r="AD114" s="5134"/>
      <c r="AE114" s="5134"/>
      <c r="AF114" s="5134"/>
      <c r="AG114" s="5134"/>
      <c r="AH114" s="5415"/>
    </row>
    <row r="115" spans="1:34">
      <c r="A115" s="5128"/>
      <c r="B115" s="5129"/>
      <c r="C115" s="5124"/>
      <c r="D115" s="5124"/>
      <c r="E115" s="5130"/>
      <c r="F115" s="5124"/>
      <c r="G115" s="6896"/>
      <c r="H115" s="5124"/>
      <c r="I115" s="5131"/>
      <c r="J115" s="5124"/>
      <c r="K115" s="5124"/>
      <c r="L115" s="5132"/>
      <c r="M115" s="5124"/>
      <c r="N115" s="5132"/>
      <c r="O115" s="5132"/>
      <c r="P115" s="5417"/>
      <c r="Q115" s="5126"/>
      <c r="S115" s="5123"/>
      <c r="T115" s="5124"/>
      <c r="U115" s="5133"/>
      <c r="V115" s="5134"/>
      <c r="W115" s="5134"/>
      <c r="X115" s="5134"/>
      <c r="Y115" s="5134"/>
      <c r="Z115" s="5134"/>
      <c r="AA115" s="5134"/>
      <c r="AB115" s="5134"/>
      <c r="AC115" s="5134"/>
      <c r="AD115" s="5134"/>
      <c r="AE115" s="5134"/>
      <c r="AF115" s="5134"/>
      <c r="AG115" s="5134"/>
      <c r="AH115" s="5415"/>
    </row>
    <row r="116" spans="1:34">
      <c r="A116" s="5123"/>
      <c r="B116" s="5124"/>
      <c r="C116" s="5124"/>
      <c r="D116" s="5124"/>
      <c r="E116" s="5124"/>
      <c r="F116" s="5124"/>
      <c r="G116" s="5124"/>
      <c r="H116" s="5124"/>
      <c r="I116" s="5125"/>
      <c r="J116" s="5124"/>
      <c r="K116" s="5124"/>
      <c r="L116" s="5124"/>
      <c r="M116" s="5124"/>
      <c r="N116" s="5124"/>
      <c r="O116" s="5124"/>
      <c r="P116" s="5416"/>
      <c r="Q116" s="5126"/>
      <c r="S116" s="5123"/>
      <c r="T116" s="5124"/>
      <c r="U116" s="5133"/>
      <c r="V116" s="5134"/>
      <c r="W116" s="5134"/>
      <c r="X116" s="5134"/>
      <c r="Y116" s="5134"/>
      <c r="Z116" s="5134"/>
      <c r="AA116" s="5134"/>
      <c r="AB116" s="5134"/>
      <c r="AC116" s="5134"/>
      <c r="AD116" s="5134"/>
      <c r="AE116" s="5134"/>
      <c r="AF116" s="5134"/>
      <c r="AG116" s="5134"/>
      <c r="AH116" s="5415"/>
    </row>
    <row r="117" spans="1:34" ht="15" thickBot="1">
      <c r="A117" s="5123"/>
      <c r="B117" s="5124"/>
      <c r="C117" s="5124"/>
      <c r="D117" s="5124"/>
      <c r="E117" s="5124"/>
      <c r="F117" s="5124"/>
      <c r="G117" s="5124"/>
      <c r="H117" s="5124"/>
      <c r="I117" s="5125"/>
      <c r="J117" s="5124"/>
      <c r="K117" s="5124"/>
      <c r="L117" s="5124"/>
      <c r="M117" s="5124"/>
      <c r="N117" s="5124"/>
      <c r="O117" s="5124"/>
      <c r="P117" s="5416"/>
      <c r="Q117" s="5126"/>
      <c r="S117" s="5140"/>
      <c r="T117" s="5141"/>
      <c r="U117" s="5183"/>
      <c r="V117" s="5184"/>
      <c r="W117" s="5184"/>
      <c r="X117" s="5184"/>
      <c r="Y117" s="5184"/>
      <c r="Z117" s="5184"/>
      <c r="AA117" s="5184"/>
      <c r="AB117" s="5184"/>
      <c r="AC117" s="5184"/>
      <c r="AD117" s="5184"/>
      <c r="AE117" s="5184"/>
      <c r="AF117" s="5184"/>
      <c r="AG117" s="5184"/>
      <c r="AH117" s="5491"/>
    </row>
    <row r="118" spans="1:34">
      <c r="A118" s="5123"/>
      <c r="B118" s="5124"/>
      <c r="C118" s="5124"/>
      <c r="D118" s="5124"/>
      <c r="E118" s="5124"/>
      <c r="F118" s="5124"/>
      <c r="G118" s="5124"/>
      <c r="H118" s="5124"/>
      <c r="I118" s="5125"/>
      <c r="J118" s="5124"/>
      <c r="K118" s="5124"/>
      <c r="L118" s="5124"/>
      <c r="M118" s="5124"/>
      <c r="N118" s="5124"/>
      <c r="O118" s="5124"/>
      <c r="P118" s="5416"/>
      <c r="Q118" s="5126"/>
      <c r="S118" s="5122"/>
      <c r="T118" s="5122"/>
      <c r="U118" s="5139"/>
      <c r="V118" s="5104"/>
      <c r="W118" s="5104"/>
      <c r="X118" s="5104"/>
      <c r="Y118" s="5104"/>
      <c r="Z118" s="5104"/>
      <c r="AA118" s="5104"/>
      <c r="AB118" s="5104"/>
      <c r="AC118" s="5104"/>
      <c r="AD118" s="5104"/>
      <c r="AE118" s="5104"/>
      <c r="AF118" s="5104"/>
      <c r="AG118" s="5104"/>
      <c r="AH118" s="5104"/>
    </row>
    <row r="119" spans="1:34">
      <c r="A119" s="5123"/>
      <c r="B119" s="5124"/>
      <c r="C119" s="5124"/>
      <c r="D119" s="5124"/>
      <c r="E119" s="5124"/>
      <c r="F119" s="5124"/>
      <c r="G119" s="5124"/>
      <c r="H119" s="5124"/>
      <c r="I119" s="5125"/>
      <c r="J119" s="5124"/>
      <c r="K119" s="5124"/>
      <c r="L119" s="5124"/>
      <c r="M119" s="5124"/>
      <c r="N119" s="5124"/>
      <c r="O119" s="5124"/>
      <c r="P119" s="5416"/>
      <c r="Q119" s="5126"/>
    </row>
    <row r="120" spans="1:34">
      <c r="A120" s="5123"/>
      <c r="B120" s="5124"/>
      <c r="C120" s="5124"/>
      <c r="D120" s="5124"/>
      <c r="E120" s="5124"/>
      <c r="F120" s="5124"/>
      <c r="G120" s="5124"/>
      <c r="H120" s="5124"/>
      <c r="I120" s="5125"/>
      <c r="J120" s="5124"/>
      <c r="K120" s="5124"/>
      <c r="L120" s="5124"/>
      <c r="M120" s="5124"/>
      <c r="N120" s="5124"/>
      <c r="O120" s="5124"/>
      <c r="P120" s="5416"/>
      <c r="Q120" s="5126"/>
    </row>
    <row r="121" spans="1:34">
      <c r="A121" s="5135"/>
      <c r="B121" s="5136"/>
      <c r="C121" s="5136"/>
      <c r="D121" s="5136"/>
      <c r="E121" s="5136"/>
      <c r="F121" s="5136"/>
      <c r="G121" s="5136"/>
      <c r="H121" s="5136"/>
      <c r="I121" s="5137"/>
      <c r="J121" s="5136"/>
      <c r="K121" s="5136"/>
      <c r="L121" s="5136"/>
      <c r="M121" s="5136"/>
      <c r="N121" s="5136"/>
      <c r="O121" s="5136"/>
      <c r="P121" s="5418"/>
      <c r="Q121" s="5138"/>
    </row>
    <row r="122" spans="1:34">
      <c r="A122" s="5135"/>
      <c r="B122" s="5136"/>
      <c r="C122" s="5136"/>
      <c r="D122" s="5136"/>
      <c r="E122" s="5136"/>
      <c r="F122" s="5136"/>
      <c r="G122" s="5136"/>
      <c r="H122" s="5136"/>
      <c r="I122" s="5137"/>
      <c r="J122" s="5136"/>
      <c r="K122" s="5136"/>
      <c r="L122" s="5136"/>
      <c r="M122" s="5136"/>
      <c r="N122" s="5136"/>
      <c r="O122" s="5136"/>
      <c r="P122" s="5418"/>
      <c r="Q122" s="5138"/>
    </row>
    <row r="123" spans="1:34" ht="15" thickBot="1">
      <c r="A123" s="5140"/>
      <c r="B123" s="5141"/>
      <c r="C123" s="5141"/>
      <c r="D123" s="5141"/>
      <c r="E123" s="5141"/>
      <c r="F123" s="5141"/>
      <c r="G123" s="5141"/>
      <c r="H123" s="5141"/>
      <c r="I123" s="5142"/>
      <c r="J123" s="5141"/>
      <c r="K123" s="5141"/>
      <c r="L123" s="5141"/>
      <c r="M123" s="5141"/>
      <c r="N123" s="5203">
        <f>SUM(N112:N122)</f>
        <v>0</v>
      </c>
      <c r="O123" s="5203">
        <f>SUM(O112:O122)</f>
        <v>0</v>
      </c>
      <c r="P123" s="5419"/>
      <c r="Q123" s="5143"/>
    </row>
    <row r="124" spans="1:34">
      <c r="A124" s="2248"/>
      <c r="B124" s="2248"/>
      <c r="C124" s="2248"/>
      <c r="D124" s="2248"/>
      <c r="E124" s="2248"/>
      <c r="F124" s="2248"/>
      <c r="G124" s="2248"/>
      <c r="H124" s="2248"/>
      <c r="I124" s="2248"/>
      <c r="J124" s="2248"/>
      <c r="K124" s="2248"/>
      <c r="L124" s="2248"/>
      <c r="M124" s="2248"/>
      <c r="N124" s="2248"/>
      <c r="O124" s="2248"/>
      <c r="P124" s="2248"/>
      <c r="Q124" s="2248"/>
    </row>
    <row r="125" spans="1:34">
      <c r="A125" s="2248"/>
      <c r="B125" s="2248"/>
      <c r="C125" s="2248"/>
      <c r="D125" s="2248"/>
      <c r="E125" s="2248"/>
      <c r="F125" s="2248"/>
      <c r="G125" s="2248"/>
      <c r="H125" s="2248"/>
      <c r="I125" s="2248"/>
      <c r="J125" s="2248"/>
      <c r="K125" s="2248"/>
      <c r="L125" s="2248"/>
      <c r="M125" s="2248"/>
      <c r="N125" s="2248"/>
      <c r="O125" s="2248"/>
      <c r="P125" s="2248"/>
      <c r="Q125" s="2248"/>
    </row>
    <row r="126" spans="1:34" ht="16.2" thickBot="1">
      <c r="A126" s="6326" t="s">
        <v>1520</v>
      </c>
      <c r="B126" s="5103"/>
      <c r="C126" s="5104"/>
      <c r="D126" s="5104"/>
      <c r="E126" s="5104"/>
      <c r="F126" s="5104"/>
      <c r="G126" s="5104"/>
      <c r="H126" s="5104"/>
      <c r="I126" s="5104"/>
      <c r="J126" s="5104"/>
      <c r="K126" s="5104"/>
      <c r="L126" s="5104"/>
      <c r="M126" s="5104"/>
      <c r="N126" s="5104"/>
      <c r="O126" s="5104"/>
      <c r="P126" s="5104"/>
      <c r="Q126" s="5104"/>
    </row>
    <row r="127" spans="1:34">
      <c r="A127" s="5106"/>
      <c r="B127" s="5106"/>
      <c r="C127" s="5106"/>
      <c r="D127" s="5106" t="s">
        <v>14</v>
      </c>
      <c r="E127" s="5106" t="s">
        <v>12</v>
      </c>
      <c r="F127" s="5106"/>
      <c r="G127" s="5106"/>
      <c r="H127" s="5106" t="s">
        <v>15</v>
      </c>
      <c r="I127" s="5106" t="s">
        <v>12</v>
      </c>
      <c r="J127" s="5106" t="s">
        <v>12</v>
      </c>
      <c r="K127" s="5106"/>
      <c r="L127" s="5106"/>
      <c r="M127" s="5106"/>
      <c r="N127" s="5106"/>
      <c r="O127" s="5106" t="s">
        <v>0</v>
      </c>
      <c r="P127" s="5106"/>
      <c r="Q127" s="5106"/>
    </row>
    <row r="128" spans="1:34">
      <c r="A128" s="5110" t="s">
        <v>3</v>
      </c>
      <c r="B128" s="5110" t="s">
        <v>4</v>
      </c>
      <c r="C128" s="5110" t="s">
        <v>18</v>
      </c>
      <c r="D128" s="5110" t="s">
        <v>19</v>
      </c>
      <c r="E128" s="5110" t="s">
        <v>19</v>
      </c>
      <c r="F128" s="5110" t="s">
        <v>20</v>
      </c>
      <c r="G128" s="5110" t="s">
        <v>21</v>
      </c>
      <c r="H128" s="5110" t="s">
        <v>22</v>
      </c>
      <c r="I128" s="5110" t="s">
        <v>23</v>
      </c>
      <c r="J128" s="5110" t="s">
        <v>23</v>
      </c>
      <c r="K128" s="5110" t="s">
        <v>1227</v>
      </c>
      <c r="L128" s="5110" t="s">
        <v>20</v>
      </c>
      <c r="M128" s="5110" t="s">
        <v>25</v>
      </c>
      <c r="N128" s="5110" t="s">
        <v>0</v>
      </c>
      <c r="O128" s="5110" t="s">
        <v>1363</v>
      </c>
      <c r="P128" s="5110"/>
      <c r="Q128" s="5110" t="s">
        <v>26</v>
      </c>
    </row>
    <row r="129" spans="1:17" ht="15" thickBot="1">
      <c r="A129" s="5114"/>
      <c r="B129" s="5114"/>
      <c r="C129" s="5114"/>
      <c r="D129" s="5114" t="s">
        <v>3</v>
      </c>
      <c r="E129" s="5114" t="s">
        <v>18</v>
      </c>
      <c r="F129" s="5114"/>
      <c r="G129" s="5114"/>
      <c r="H129" s="5114" t="s">
        <v>21</v>
      </c>
      <c r="I129" s="5114" t="s">
        <v>27</v>
      </c>
      <c r="J129" s="5114" t="s">
        <v>28</v>
      </c>
      <c r="K129" s="5114"/>
      <c r="L129" s="5114"/>
      <c r="M129" s="5114"/>
      <c r="N129" s="5114"/>
      <c r="O129" s="5114" t="s">
        <v>11</v>
      </c>
      <c r="P129" s="5114"/>
      <c r="Q129" s="5114"/>
    </row>
    <row r="130" spans="1:17">
      <c r="A130" s="7065"/>
      <c r="B130" s="7171"/>
      <c r="C130" s="6328"/>
      <c r="D130" s="6328"/>
      <c r="E130" s="6329"/>
      <c r="F130" s="6328"/>
      <c r="G130" s="6328"/>
      <c r="H130" s="6328"/>
      <c r="I130" s="6332"/>
      <c r="J130" s="6329"/>
      <c r="K130" s="6328"/>
      <c r="L130" s="6328"/>
      <c r="M130" s="6334"/>
      <c r="N130" s="6333"/>
      <c r="O130" s="6354"/>
      <c r="P130" s="7023"/>
      <c r="Q130" s="5121"/>
    </row>
    <row r="131" spans="1:17">
      <c r="A131" s="6335"/>
      <c r="B131" s="7171"/>
      <c r="C131" s="6328"/>
      <c r="D131" s="6328"/>
      <c r="E131" s="6329"/>
      <c r="F131" s="6328"/>
      <c r="G131" s="6328"/>
      <c r="H131" s="6328"/>
      <c r="I131" s="6332"/>
      <c r="J131" s="6329"/>
      <c r="K131" s="6328"/>
      <c r="L131" s="6328"/>
      <c r="M131" s="6334"/>
      <c r="N131" s="6333"/>
      <c r="O131" s="6354"/>
      <c r="P131" s="7023"/>
      <c r="Q131" s="5126"/>
    </row>
    <row r="132" spans="1:17">
      <c r="A132" s="5123"/>
      <c r="B132" s="5124"/>
      <c r="C132" s="5124"/>
      <c r="D132" s="5124"/>
      <c r="E132" s="5124"/>
      <c r="F132" s="5124"/>
      <c r="G132" s="5124"/>
      <c r="H132" s="5124"/>
      <c r="I132" s="5125"/>
      <c r="J132" s="5124"/>
      <c r="K132" s="5124"/>
      <c r="L132" s="5124"/>
      <c r="M132" s="5124"/>
      <c r="N132" s="5124"/>
      <c r="O132" s="5132"/>
      <c r="P132" s="5416"/>
      <c r="Q132" s="5126"/>
    </row>
    <row r="133" spans="1:17">
      <c r="A133" s="5128"/>
      <c r="B133" s="5129"/>
      <c r="C133" s="5124"/>
      <c r="D133" s="5124"/>
      <c r="E133" s="5130"/>
      <c r="F133" s="5124"/>
      <c r="G133" s="5124"/>
      <c r="H133" s="5124"/>
      <c r="I133" s="5131"/>
      <c r="J133" s="5124"/>
      <c r="K133" s="5124"/>
      <c r="L133" s="5132"/>
      <c r="M133" s="5124"/>
      <c r="N133" s="5132"/>
      <c r="O133" s="5132"/>
      <c r="P133" s="5417"/>
      <c r="Q133" s="5126"/>
    </row>
    <row r="134" spans="1:17">
      <c r="A134" s="5123"/>
      <c r="B134" s="5124"/>
      <c r="C134" s="5124"/>
      <c r="D134" s="5124"/>
      <c r="E134" s="5124"/>
      <c r="F134" s="5124"/>
      <c r="G134" s="5124"/>
      <c r="H134" s="5124"/>
      <c r="I134" s="5125"/>
      <c r="J134" s="5124"/>
      <c r="K134" s="5124"/>
      <c r="L134" s="5124"/>
      <c r="M134" s="5124"/>
      <c r="N134" s="5124"/>
      <c r="O134" s="5132"/>
      <c r="P134" s="5416"/>
      <c r="Q134" s="5126"/>
    </row>
    <row r="135" spans="1:17">
      <c r="A135" s="5123"/>
      <c r="B135" s="5124"/>
      <c r="C135" s="5124"/>
      <c r="D135" s="5124"/>
      <c r="E135" s="5124"/>
      <c r="F135" s="5124"/>
      <c r="G135" s="5124"/>
      <c r="H135" s="5124"/>
      <c r="I135" s="5125"/>
      <c r="J135" s="5124"/>
      <c r="K135" s="5124"/>
      <c r="L135" s="5124"/>
      <c r="M135" s="5124"/>
      <c r="N135" s="5124"/>
      <c r="O135" s="5132"/>
      <c r="P135" s="5416"/>
      <c r="Q135" s="5126"/>
    </row>
    <row r="136" spans="1:17">
      <c r="A136" s="5123"/>
      <c r="B136" s="5124"/>
      <c r="C136" s="5124"/>
      <c r="D136" s="5124"/>
      <c r="E136" s="5124"/>
      <c r="F136" s="5124"/>
      <c r="G136" s="5124"/>
      <c r="H136" s="5124"/>
      <c r="I136" s="5125"/>
      <c r="J136" s="5124"/>
      <c r="K136" s="5124"/>
      <c r="L136" s="5124"/>
      <c r="M136" s="5124"/>
      <c r="N136" s="5124"/>
      <c r="O136" s="5132"/>
      <c r="P136" s="5416"/>
      <c r="Q136" s="5126"/>
    </row>
    <row r="137" spans="1:17">
      <c r="A137" s="5123"/>
      <c r="B137" s="5124"/>
      <c r="C137" s="5124"/>
      <c r="D137" s="5124"/>
      <c r="E137" s="5124"/>
      <c r="F137" s="5124"/>
      <c r="G137" s="5124"/>
      <c r="H137" s="5124"/>
      <c r="I137" s="5125"/>
      <c r="J137" s="5124"/>
      <c r="K137" s="5124"/>
      <c r="L137" s="5124"/>
      <c r="M137" s="5124"/>
      <c r="N137" s="5124"/>
      <c r="O137" s="5132"/>
      <c r="P137" s="5416"/>
      <c r="Q137" s="5126"/>
    </row>
    <row r="138" spans="1:17">
      <c r="A138" s="5123"/>
      <c r="B138" s="5124"/>
      <c r="C138" s="5124"/>
      <c r="D138" s="5124"/>
      <c r="E138" s="5124"/>
      <c r="F138" s="5124"/>
      <c r="G138" s="5124"/>
      <c r="H138" s="5124"/>
      <c r="I138" s="5125"/>
      <c r="J138" s="5124"/>
      <c r="K138" s="5124"/>
      <c r="L138" s="5124"/>
      <c r="M138" s="5124"/>
      <c r="N138" s="5124"/>
      <c r="O138" s="5132"/>
      <c r="P138" s="5416"/>
      <c r="Q138" s="5126"/>
    </row>
    <row r="139" spans="1:17">
      <c r="A139" s="5135"/>
      <c r="B139" s="5136"/>
      <c r="C139" s="5136"/>
      <c r="D139" s="5136"/>
      <c r="E139" s="5136"/>
      <c r="F139" s="5136"/>
      <c r="G139" s="5136"/>
      <c r="H139" s="5136"/>
      <c r="I139" s="5137"/>
      <c r="J139" s="5136"/>
      <c r="K139" s="5136"/>
      <c r="L139" s="5136"/>
      <c r="M139" s="5136"/>
      <c r="N139" s="5136"/>
      <c r="O139" s="7064"/>
      <c r="P139" s="5418"/>
      <c r="Q139" s="5138"/>
    </row>
    <row r="140" spans="1:17">
      <c r="A140" s="5135"/>
      <c r="B140" s="5136"/>
      <c r="C140" s="5136"/>
      <c r="D140" s="5136"/>
      <c r="E140" s="5136"/>
      <c r="F140" s="5136"/>
      <c r="G140" s="5136"/>
      <c r="H140" s="5136"/>
      <c r="I140" s="5137"/>
      <c r="J140" s="5136"/>
      <c r="K140" s="5136"/>
      <c r="L140" s="5136"/>
      <c r="M140" s="5136"/>
      <c r="N140" s="5136"/>
      <c r="O140" s="7064"/>
      <c r="P140" s="5418"/>
      <c r="Q140" s="5138"/>
    </row>
    <row r="141" spans="1:17" ht="15" thickBot="1">
      <c r="A141" s="5140"/>
      <c r="B141" s="5141"/>
      <c r="C141" s="5141"/>
      <c r="D141" s="5141"/>
      <c r="E141" s="5141"/>
      <c r="F141" s="5141"/>
      <c r="G141" s="5141"/>
      <c r="H141" s="5141"/>
      <c r="I141" s="5142"/>
      <c r="J141" s="5141"/>
      <c r="K141" s="5141"/>
      <c r="L141" s="5141"/>
      <c r="M141" s="5141"/>
      <c r="N141" s="5203">
        <f>SUM(N130:N140)</f>
        <v>0</v>
      </c>
      <c r="O141" s="5203">
        <f>SUM(O130:O140)</f>
        <v>0</v>
      </c>
      <c r="P141" s="5419"/>
      <c r="Q141" s="5143"/>
    </row>
    <row r="142" spans="1:17">
      <c r="A142" s="2248"/>
      <c r="B142" s="2248"/>
      <c r="C142" s="2248"/>
      <c r="D142" s="2248"/>
      <c r="E142" s="2248"/>
      <c r="F142" s="2248"/>
      <c r="G142" s="2248"/>
      <c r="H142" s="2248"/>
      <c r="I142" s="2248"/>
      <c r="J142" s="2248"/>
      <c r="K142" s="2248"/>
      <c r="L142" s="2248"/>
      <c r="M142" s="2248"/>
      <c r="N142" s="2248"/>
      <c r="O142" s="2248"/>
      <c r="P142" s="2248"/>
      <c r="Q142" s="2248"/>
    </row>
    <row r="143" spans="1:17">
      <c r="A143" s="2248"/>
      <c r="B143" s="2248"/>
      <c r="C143" s="2248"/>
      <c r="D143" s="2248"/>
      <c r="E143" s="2248"/>
      <c r="F143" s="2248"/>
      <c r="G143" s="2248"/>
      <c r="H143" s="2248"/>
      <c r="I143" s="2248"/>
      <c r="J143" s="2248"/>
      <c r="K143" s="2248"/>
      <c r="L143" s="2248"/>
      <c r="M143" s="2248"/>
      <c r="N143" s="2248"/>
      <c r="O143" s="2248"/>
      <c r="P143" s="2248"/>
      <c r="Q143" s="2248"/>
    </row>
    <row r="144" spans="1:17" ht="16.2" thickBot="1">
      <c r="A144" s="6326" t="s">
        <v>1521</v>
      </c>
      <c r="B144" s="5103"/>
      <c r="C144" s="5104"/>
      <c r="D144" s="5104"/>
      <c r="E144" s="5104"/>
      <c r="F144" s="5104"/>
      <c r="G144" s="5104"/>
      <c r="H144" s="5104"/>
      <c r="I144" s="5104"/>
      <c r="J144" s="5104"/>
      <c r="K144" s="5104"/>
      <c r="L144" s="5104"/>
      <c r="M144" s="5104"/>
      <c r="N144" s="5104"/>
      <c r="O144" s="5104"/>
      <c r="P144" s="5104"/>
      <c r="Q144" s="5104"/>
    </row>
    <row r="145" spans="1:17">
      <c r="A145" s="5106"/>
      <c r="B145" s="5106"/>
      <c r="C145" s="5106"/>
      <c r="D145" s="5106" t="s">
        <v>14</v>
      </c>
      <c r="E145" s="5106" t="s">
        <v>12</v>
      </c>
      <c r="F145" s="5106"/>
      <c r="G145" s="5106"/>
      <c r="H145" s="5106" t="s">
        <v>15</v>
      </c>
      <c r="I145" s="5106" t="s">
        <v>12</v>
      </c>
      <c r="J145" s="5106" t="s">
        <v>12</v>
      </c>
      <c r="K145" s="5106"/>
      <c r="L145" s="5106"/>
      <c r="M145" s="5106"/>
      <c r="N145" s="5106"/>
      <c r="O145" s="5106" t="s">
        <v>0</v>
      </c>
      <c r="P145" s="5106"/>
      <c r="Q145" s="5106"/>
    </row>
    <row r="146" spans="1:17">
      <c r="A146" s="5110" t="s">
        <v>3</v>
      </c>
      <c r="B146" s="5110" t="s">
        <v>4</v>
      </c>
      <c r="C146" s="5110" t="s">
        <v>18</v>
      </c>
      <c r="D146" s="5110" t="s">
        <v>19</v>
      </c>
      <c r="E146" s="5110" t="s">
        <v>19</v>
      </c>
      <c r="F146" s="5110" t="s">
        <v>20</v>
      </c>
      <c r="G146" s="5110" t="s">
        <v>21</v>
      </c>
      <c r="H146" s="5110" t="s">
        <v>22</v>
      </c>
      <c r="I146" s="5110" t="s">
        <v>23</v>
      </c>
      <c r="J146" s="5110" t="s">
        <v>23</v>
      </c>
      <c r="K146" s="5110" t="s">
        <v>1227</v>
      </c>
      <c r="L146" s="5110" t="s">
        <v>20</v>
      </c>
      <c r="M146" s="5110" t="s">
        <v>25</v>
      </c>
      <c r="N146" s="5110" t="s">
        <v>0</v>
      </c>
      <c r="O146" s="5110" t="s">
        <v>1363</v>
      </c>
      <c r="P146" s="5110"/>
      <c r="Q146" s="5110" t="s">
        <v>26</v>
      </c>
    </row>
    <row r="147" spans="1:17" ht="15" thickBot="1">
      <c r="A147" s="5114"/>
      <c r="B147" s="5114"/>
      <c r="C147" s="5114"/>
      <c r="D147" s="5114" t="s">
        <v>3</v>
      </c>
      <c r="E147" s="5114" t="s">
        <v>18</v>
      </c>
      <c r="F147" s="5114"/>
      <c r="G147" s="5114"/>
      <c r="H147" s="5114" t="s">
        <v>21</v>
      </c>
      <c r="I147" s="5114" t="s">
        <v>27</v>
      </c>
      <c r="J147" s="5114" t="s">
        <v>28</v>
      </c>
      <c r="K147" s="5114"/>
      <c r="L147" s="5114"/>
      <c r="M147" s="5114"/>
      <c r="N147" s="5114"/>
      <c r="O147" s="5114" t="s">
        <v>11</v>
      </c>
      <c r="P147" s="5114"/>
      <c r="Q147" s="5114"/>
    </row>
    <row r="148" spans="1:17">
      <c r="A148" s="7065"/>
      <c r="B148" s="6339"/>
      <c r="C148" s="6339"/>
      <c r="D148" s="6339"/>
      <c r="E148" s="6340"/>
      <c r="F148" s="6339"/>
      <c r="G148" s="6339"/>
      <c r="H148" s="6339"/>
      <c r="I148" s="6343"/>
      <c r="J148" s="6340"/>
      <c r="K148" s="6339"/>
      <c r="L148" s="6339"/>
      <c r="M148" s="5119"/>
      <c r="N148" s="5119"/>
      <c r="O148" s="7066"/>
      <c r="P148" s="6964"/>
      <c r="Q148" s="5121"/>
    </row>
    <row r="149" spans="1:17">
      <c r="A149" s="5123"/>
      <c r="B149" s="5124"/>
      <c r="C149" s="5124"/>
      <c r="D149" s="5124"/>
      <c r="E149" s="5124"/>
      <c r="F149" s="5124"/>
      <c r="G149" s="5124"/>
      <c r="H149" s="5124"/>
      <c r="I149" s="5125"/>
      <c r="J149" s="5124"/>
      <c r="K149" s="5124"/>
      <c r="L149" s="5124"/>
      <c r="M149" s="5124"/>
      <c r="N149" s="5124"/>
      <c r="O149" s="5132"/>
      <c r="P149" s="5416"/>
      <c r="Q149" s="5126"/>
    </row>
    <row r="150" spans="1:17">
      <c r="A150" s="5123"/>
      <c r="B150" s="5124"/>
      <c r="C150" s="5124"/>
      <c r="D150" s="5124"/>
      <c r="E150" s="5124"/>
      <c r="F150" s="5124"/>
      <c r="G150" s="5124"/>
      <c r="H150" s="5124"/>
      <c r="I150" s="5125"/>
      <c r="J150" s="5124"/>
      <c r="K150" s="5124"/>
      <c r="L150" s="5124"/>
      <c r="M150" s="5124"/>
      <c r="N150" s="5124"/>
      <c r="O150" s="5132"/>
      <c r="P150" s="5416"/>
      <c r="Q150" s="5126"/>
    </row>
    <row r="151" spans="1:17">
      <c r="A151" s="5128"/>
      <c r="B151" s="5129"/>
      <c r="C151" s="5124"/>
      <c r="D151" s="5124"/>
      <c r="E151" s="5130"/>
      <c r="F151" s="5124"/>
      <c r="G151" s="5124"/>
      <c r="H151" s="5124"/>
      <c r="I151" s="5131"/>
      <c r="J151" s="5124"/>
      <c r="K151" s="5124"/>
      <c r="L151" s="5132"/>
      <c r="M151" s="5124"/>
      <c r="N151" s="5132"/>
      <c r="O151" s="5132"/>
      <c r="P151" s="5417"/>
      <c r="Q151" s="5126"/>
    </row>
    <row r="152" spans="1:17">
      <c r="A152" s="5123"/>
      <c r="B152" s="5124"/>
      <c r="C152" s="5124"/>
      <c r="D152" s="5124"/>
      <c r="E152" s="5124"/>
      <c r="F152" s="5124"/>
      <c r="G152" s="5124"/>
      <c r="H152" s="5124"/>
      <c r="I152" s="5125"/>
      <c r="J152" s="5124"/>
      <c r="K152" s="5124"/>
      <c r="L152" s="5124"/>
      <c r="M152" s="5124"/>
      <c r="N152" s="5124"/>
      <c r="O152" s="5132"/>
      <c r="P152" s="5416"/>
      <c r="Q152" s="5126"/>
    </row>
    <row r="153" spans="1:17">
      <c r="A153" s="5123"/>
      <c r="B153" s="5124"/>
      <c r="C153" s="5124"/>
      <c r="D153" s="5124"/>
      <c r="E153" s="5124"/>
      <c r="F153" s="5124"/>
      <c r="G153" s="5124"/>
      <c r="H153" s="5124"/>
      <c r="I153" s="5125"/>
      <c r="J153" s="5124"/>
      <c r="K153" s="5124"/>
      <c r="L153" s="5124"/>
      <c r="M153" s="5124"/>
      <c r="N153" s="5124"/>
      <c r="O153" s="5132"/>
      <c r="P153" s="5416"/>
      <c r="Q153" s="5126"/>
    </row>
    <row r="154" spans="1:17">
      <c r="A154" s="5123"/>
      <c r="B154" s="5124"/>
      <c r="C154" s="5124"/>
      <c r="D154" s="5124"/>
      <c r="E154" s="5124"/>
      <c r="F154" s="5124"/>
      <c r="G154" s="5124"/>
      <c r="H154" s="5124"/>
      <c r="I154" s="5125"/>
      <c r="J154" s="5124"/>
      <c r="K154" s="5124"/>
      <c r="L154" s="5124"/>
      <c r="M154" s="5124"/>
      <c r="N154" s="5124"/>
      <c r="O154" s="5132"/>
      <c r="P154" s="5416"/>
      <c r="Q154" s="5126"/>
    </row>
    <row r="155" spans="1:17">
      <c r="A155" s="5123"/>
      <c r="B155" s="5124"/>
      <c r="C155" s="5124"/>
      <c r="D155" s="5124"/>
      <c r="E155" s="5124"/>
      <c r="F155" s="5124"/>
      <c r="G155" s="5124"/>
      <c r="H155" s="5124"/>
      <c r="I155" s="5125"/>
      <c r="J155" s="5124"/>
      <c r="K155" s="5124"/>
      <c r="L155" s="5124"/>
      <c r="M155" s="5124"/>
      <c r="N155" s="5124"/>
      <c r="O155" s="5132"/>
      <c r="P155" s="5416"/>
      <c r="Q155" s="5126"/>
    </row>
    <row r="156" spans="1:17">
      <c r="A156" s="5123"/>
      <c r="B156" s="5124"/>
      <c r="C156" s="5124"/>
      <c r="D156" s="5124"/>
      <c r="E156" s="5124"/>
      <c r="F156" s="5124"/>
      <c r="G156" s="5124"/>
      <c r="H156" s="5124"/>
      <c r="I156" s="5125"/>
      <c r="J156" s="5124"/>
      <c r="K156" s="5124"/>
      <c r="L156" s="5124"/>
      <c r="M156" s="5124"/>
      <c r="N156" s="5124"/>
      <c r="O156" s="5132"/>
      <c r="P156" s="5416"/>
      <c r="Q156" s="5126"/>
    </row>
    <row r="157" spans="1:17">
      <c r="A157" s="5135"/>
      <c r="B157" s="5136"/>
      <c r="C157" s="5136"/>
      <c r="D157" s="5136"/>
      <c r="E157" s="5136"/>
      <c r="F157" s="5136"/>
      <c r="G157" s="5136"/>
      <c r="H157" s="5136"/>
      <c r="I157" s="5137"/>
      <c r="J157" s="5136"/>
      <c r="K157" s="5136"/>
      <c r="L157" s="5136"/>
      <c r="M157" s="5136"/>
      <c r="N157" s="5136"/>
      <c r="O157" s="7064"/>
      <c r="P157" s="5418"/>
      <c r="Q157" s="5138"/>
    </row>
    <row r="158" spans="1:17">
      <c r="A158" s="5135"/>
      <c r="B158" s="5136"/>
      <c r="C158" s="5136"/>
      <c r="D158" s="5136"/>
      <c r="E158" s="5136"/>
      <c r="F158" s="5136"/>
      <c r="G158" s="5136"/>
      <c r="H158" s="5136"/>
      <c r="I158" s="5137"/>
      <c r="J158" s="5136"/>
      <c r="K158" s="5136"/>
      <c r="L158" s="5136"/>
      <c r="M158" s="5136"/>
      <c r="N158" s="5136"/>
      <c r="O158" s="7064"/>
      <c r="P158" s="5418"/>
      <c r="Q158" s="5138"/>
    </row>
    <row r="159" spans="1:17" ht="15" thickBot="1">
      <c r="A159" s="5140"/>
      <c r="B159" s="5141"/>
      <c r="C159" s="5141"/>
      <c r="D159" s="5141"/>
      <c r="E159" s="5141"/>
      <c r="F159" s="5141"/>
      <c r="G159" s="5141"/>
      <c r="H159" s="5141"/>
      <c r="I159" s="5142"/>
      <c r="J159" s="5141"/>
      <c r="K159" s="5141"/>
      <c r="L159" s="5141"/>
      <c r="M159" s="5141"/>
      <c r="N159" s="5141"/>
      <c r="O159" s="5203"/>
      <c r="P159" s="5420"/>
      <c r="Q159" s="5143"/>
    </row>
    <row r="160" spans="1:17">
      <c r="A160" s="2248"/>
      <c r="B160" s="2248"/>
      <c r="C160" s="2248"/>
      <c r="D160" s="2248"/>
      <c r="E160" s="2248"/>
      <c r="F160" s="2248"/>
      <c r="G160" s="2248"/>
      <c r="H160" s="2248"/>
      <c r="I160" s="2248"/>
      <c r="J160" s="2248"/>
      <c r="K160" s="2248"/>
      <c r="L160" s="2248"/>
      <c r="M160" s="2248"/>
      <c r="N160" s="2248"/>
      <c r="O160" s="2248"/>
      <c r="P160" s="2248"/>
      <c r="Q160" s="2248"/>
    </row>
    <row r="161" spans="1:17">
      <c r="A161" s="2248"/>
      <c r="B161" s="2248"/>
      <c r="C161" s="2248"/>
      <c r="D161" s="2248"/>
      <c r="E161" s="2248"/>
      <c r="F161" s="2248"/>
      <c r="G161" s="2248"/>
      <c r="H161" s="2248"/>
      <c r="I161" s="2248"/>
      <c r="J161" s="2248"/>
      <c r="K161" s="2248"/>
      <c r="L161" s="2248"/>
      <c r="M161" s="2248"/>
      <c r="N161" s="2248"/>
      <c r="O161" s="2248"/>
      <c r="P161" s="2248"/>
      <c r="Q161" s="2248"/>
    </row>
    <row r="162" spans="1:17" ht="16.2" thickBot="1">
      <c r="A162" s="6326" t="s">
        <v>1522</v>
      </c>
      <c r="B162" s="5103"/>
      <c r="C162" s="5104"/>
      <c r="D162" s="5104"/>
      <c r="E162" s="5104"/>
      <c r="F162" s="5104"/>
      <c r="G162" s="5104"/>
      <c r="H162" s="5104"/>
      <c r="I162" s="5104"/>
      <c r="J162" s="5104"/>
      <c r="K162" s="5104"/>
      <c r="L162" s="5104"/>
      <c r="M162" s="5104"/>
      <c r="N162" s="5104"/>
      <c r="O162" s="5104"/>
      <c r="P162" s="5104"/>
      <c r="Q162" s="5104"/>
    </row>
    <row r="163" spans="1:17">
      <c r="A163" s="5106"/>
      <c r="B163" s="5106"/>
      <c r="C163" s="5106"/>
      <c r="D163" s="5106" t="s">
        <v>14</v>
      </c>
      <c r="E163" s="5106" t="s">
        <v>12</v>
      </c>
      <c r="F163" s="5106"/>
      <c r="G163" s="5106"/>
      <c r="H163" s="5106" t="s">
        <v>15</v>
      </c>
      <c r="I163" s="5106" t="s">
        <v>12</v>
      </c>
      <c r="J163" s="5106" t="s">
        <v>12</v>
      </c>
      <c r="K163" s="5106"/>
      <c r="L163" s="5106"/>
      <c r="M163" s="5106"/>
      <c r="N163" s="5106"/>
      <c r="O163" s="5106" t="s">
        <v>0</v>
      </c>
      <c r="P163" s="5106"/>
      <c r="Q163" s="5106"/>
    </row>
    <row r="164" spans="1:17">
      <c r="A164" s="5110" t="s">
        <v>3</v>
      </c>
      <c r="B164" s="5110" t="s">
        <v>4</v>
      </c>
      <c r="C164" s="5110" t="s">
        <v>18</v>
      </c>
      <c r="D164" s="5110" t="s">
        <v>19</v>
      </c>
      <c r="E164" s="5110" t="s">
        <v>19</v>
      </c>
      <c r="F164" s="5110" t="s">
        <v>20</v>
      </c>
      <c r="G164" s="5110" t="s">
        <v>21</v>
      </c>
      <c r="H164" s="5110" t="s">
        <v>22</v>
      </c>
      <c r="I164" s="5110" t="s">
        <v>23</v>
      </c>
      <c r="J164" s="5110" t="s">
        <v>23</v>
      </c>
      <c r="K164" s="5110" t="s">
        <v>1227</v>
      </c>
      <c r="L164" s="5110" t="s">
        <v>20</v>
      </c>
      <c r="M164" s="5110" t="s">
        <v>25</v>
      </c>
      <c r="N164" s="5110" t="s">
        <v>0</v>
      </c>
      <c r="O164" s="5110" t="s">
        <v>1363</v>
      </c>
      <c r="P164" s="5110"/>
      <c r="Q164" s="5110" t="s">
        <v>26</v>
      </c>
    </row>
    <row r="165" spans="1:17" ht="15" thickBot="1">
      <c r="A165" s="5114"/>
      <c r="B165" s="5114"/>
      <c r="C165" s="5114"/>
      <c r="D165" s="5114" t="s">
        <v>3</v>
      </c>
      <c r="E165" s="5114" t="s">
        <v>18</v>
      </c>
      <c r="F165" s="5114"/>
      <c r="G165" s="5114"/>
      <c r="H165" s="5114" t="s">
        <v>21</v>
      </c>
      <c r="I165" s="5114" t="s">
        <v>27</v>
      </c>
      <c r="J165" s="5114" t="s">
        <v>28</v>
      </c>
      <c r="K165" s="5114"/>
      <c r="L165" s="5114"/>
      <c r="M165" s="5114"/>
      <c r="N165" s="5114"/>
      <c r="O165" s="5114" t="s">
        <v>11</v>
      </c>
      <c r="P165" s="5114"/>
      <c r="Q165" s="5114"/>
    </row>
    <row r="166" spans="1:17">
      <c r="A166" s="5472"/>
      <c r="B166" s="7172"/>
      <c r="C166" s="6598"/>
      <c r="D166" s="6598"/>
      <c r="E166" s="6597"/>
      <c r="F166" s="6598"/>
      <c r="G166" s="6598"/>
      <c r="H166" s="6598"/>
      <c r="I166" s="6599"/>
      <c r="J166" s="6597"/>
      <c r="K166" s="6598"/>
      <c r="L166" s="6598"/>
      <c r="M166" s="6858"/>
      <c r="N166" s="6600"/>
      <c r="O166" s="6859"/>
      <c r="P166" s="6867"/>
      <c r="Q166" s="5415"/>
    </row>
    <row r="167" spans="1:17">
      <c r="A167" s="7060"/>
      <c r="B167" s="7173"/>
      <c r="C167" s="5445"/>
      <c r="D167" s="5445"/>
      <c r="E167" s="5446"/>
      <c r="F167" s="5445"/>
      <c r="G167" s="5445"/>
      <c r="H167" s="5445"/>
      <c r="I167" s="7061"/>
      <c r="J167" s="5446"/>
      <c r="K167" s="5445"/>
      <c r="L167" s="5445"/>
      <c r="M167" s="7062"/>
      <c r="N167" s="5452"/>
      <c r="O167" s="5453"/>
      <c r="P167" s="7063"/>
      <c r="Q167" s="5415"/>
    </row>
    <row r="168" spans="1:17">
      <c r="A168" s="6335"/>
      <c r="B168" s="7171"/>
      <c r="C168" s="6328"/>
      <c r="D168" s="6328"/>
      <c r="E168" s="6329"/>
      <c r="F168" s="6328"/>
      <c r="G168" s="6328"/>
      <c r="H168" s="6328"/>
      <c r="I168" s="6332"/>
      <c r="J168" s="6329"/>
      <c r="K168" s="6328"/>
      <c r="L168" s="6328"/>
      <c r="M168" s="6334"/>
      <c r="N168" s="6333"/>
      <c r="O168" s="6354"/>
      <c r="P168" s="7059"/>
      <c r="Q168" s="5415"/>
    </row>
    <row r="169" spans="1:17">
      <c r="A169" s="6335"/>
      <c r="B169" s="7171"/>
      <c r="C169" s="6328"/>
      <c r="D169" s="6328"/>
      <c r="E169" s="6329"/>
      <c r="F169" s="6328"/>
      <c r="G169" s="6328"/>
      <c r="H169" s="6328"/>
      <c r="I169" s="6332"/>
      <c r="J169" s="6329"/>
      <c r="K169" s="6328"/>
      <c r="L169" s="6328"/>
      <c r="M169" s="6334"/>
      <c r="N169" s="6333"/>
      <c r="O169" s="6354"/>
      <c r="P169" s="7059"/>
      <c r="Q169" s="5126"/>
    </row>
    <row r="170" spans="1:17">
      <c r="A170" s="5123"/>
      <c r="B170" s="5124"/>
      <c r="C170" s="5124"/>
      <c r="D170" s="5124"/>
      <c r="E170" s="5124"/>
      <c r="F170" s="5124"/>
      <c r="G170" s="5124"/>
      <c r="H170" s="5124"/>
      <c r="I170" s="5125"/>
      <c r="J170" s="5124"/>
      <c r="K170" s="5124"/>
      <c r="L170" s="5124"/>
      <c r="M170" s="5124"/>
      <c r="N170" s="5124"/>
      <c r="O170" s="5132"/>
      <c r="P170" s="5416"/>
      <c r="Q170" s="5126"/>
    </row>
    <row r="171" spans="1:17">
      <c r="A171" s="5123"/>
      <c r="B171" s="5124"/>
      <c r="C171" s="5124"/>
      <c r="D171" s="5124"/>
      <c r="E171" s="5124"/>
      <c r="F171" s="5124"/>
      <c r="G171" s="5124"/>
      <c r="H171" s="5124"/>
      <c r="I171" s="5125"/>
      <c r="J171" s="5124"/>
      <c r="K171" s="5124"/>
      <c r="L171" s="5124"/>
      <c r="M171" s="5124"/>
      <c r="N171" s="5124"/>
      <c r="O171" s="5132"/>
      <c r="P171" s="5416"/>
      <c r="Q171" s="5126"/>
    </row>
    <row r="172" spans="1:17">
      <c r="A172" s="5123"/>
      <c r="B172" s="5124"/>
      <c r="C172" s="5124"/>
      <c r="D172" s="5124"/>
      <c r="E172" s="5124"/>
      <c r="F172" s="5124"/>
      <c r="G172" s="5124"/>
      <c r="H172" s="5124"/>
      <c r="I172" s="5125"/>
      <c r="J172" s="5124"/>
      <c r="K172" s="5124"/>
      <c r="L172" s="5124"/>
      <c r="M172" s="5124"/>
      <c r="N172" s="5124"/>
      <c r="O172" s="5132"/>
      <c r="P172" s="5416"/>
      <c r="Q172" s="5126"/>
    </row>
    <row r="173" spans="1:17">
      <c r="A173" s="5135"/>
      <c r="B173" s="5136"/>
      <c r="C173" s="5136"/>
      <c r="D173" s="5136"/>
      <c r="E173" s="5136"/>
      <c r="F173" s="5136"/>
      <c r="G173" s="5136"/>
      <c r="H173" s="5136"/>
      <c r="I173" s="5137"/>
      <c r="J173" s="5136"/>
      <c r="K173" s="5136"/>
      <c r="L173" s="5136"/>
      <c r="M173" s="5136"/>
      <c r="N173" s="5136"/>
      <c r="O173" s="7064"/>
      <c r="P173" s="5418"/>
      <c r="Q173" s="5138"/>
    </row>
    <row r="174" spans="1:17">
      <c r="A174" s="5135"/>
      <c r="B174" s="5136"/>
      <c r="C174" s="5136"/>
      <c r="D174" s="5136"/>
      <c r="E174" s="5136"/>
      <c r="F174" s="5136"/>
      <c r="G174" s="5136"/>
      <c r="H174" s="5136"/>
      <c r="I174" s="5137"/>
      <c r="J174" s="5136"/>
      <c r="K174" s="5136"/>
      <c r="L174" s="5136"/>
      <c r="M174" s="5136"/>
      <c r="N174" s="5136"/>
      <c r="O174" s="7064"/>
      <c r="P174" s="5418"/>
      <c r="Q174" s="5138"/>
    </row>
    <row r="175" spans="1:17" ht="15" thickBot="1">
      <c r="A175" s="5140"/>
      <c r="B175" s="5141"/>
      <c r="C175" s="5141"/>
      <c r="D175" s="5141"/>
      <c r="E175" s="5141"/>
      <c r="F175" s="5141"/>
      <c r="G175" s="5141"/>
      <c r="H175" s="5141"/>
      <c r="I175" s="5142"/>
      <c r="J175" s="5141"/>
      <c r="K175" s="5141"/>
      <c r="L175" s="5141"/>
      <c r="M175" s="5141"/>
      <c r="N175" s="5141"/>
      <c r="O175" s="5203"/>
      <c r="P175" s="5420"/>
      <c r="Q175" s="5143"/>
    </row>
    <row r="176" spans="1:17">
      <c r="A176" s="2248"/>
      <c r="B176" s="2248"/>
      <c r="C176" s="2248"/>
      <c r="D176" s="2248"/>
      <c r="E176" s="2248"/>
      <c r="F176" s="2248"/>
      <c r="G176" s="2248"/>
      <c r="H176" s="2248"/>
      <c r="I176" s="2248"/>
      <c r="J176" s="2248"/>
      <c r="K176" s="2248"/>
      <c r="L176" s="2248"/>
      <c r="M176" s="2248"/>
      <c r="N176" s="2248"/>
      <c r="O176" s="2248"/>
      <c r="P176" s="2248"/>
      <c r="Q176" s="2248"/>
    </row>
    <row r="177" spans="1:17">
      <c r="A177" s="2248"/>
      <c r="B177" s="2248"/>
      <c r="C177" s="2248"/>
      <c r="D177" s="2248"/>
      <c r="E177" s="2248"/>
      <c r="F177" s="2248"/>
      <c r="G177" s="2248"/>
      <c r="H177" s="2248"/>
      <c r="I177" s="2248"/>
      <c r="J177" s="2248"/>
      <c r="K177" s="2248"/>
      <c r="L177" s="2248"/>
      <c r="M177" s="2248"/>
      <c r="N177" s="2248"/>
      <c r="O177" s="2248"/>
      <c r="P177" s="2248"/>
      <c r="Q177" s="2248"/>
    </row>
    <row r="178" spans="1:17" ht="16.2" thickBot="1">
      <c r="A178" s="6326" t="s">
        <v>1523</v>
      </c>
      <c r="B178" s="5103"/>
      <c r="C178" s="5104"/>
      <c r="D178" s="5104"/>
      <c r="E178" s="5104"/>
      <c r="F178" s="5104"/>
      <c r="G178" s="5104"/>
      <c r="H178" s="5104"/>
      <c r="I178" s="5104"/>
      <c r="J178" s="5104"/>
      <c r="K178" s="5104"/>
      <c r="L178" s="5104"/>
      <c r="M178" s="5104"/>
      <c r="N178" s="5104"/>
      <c r="O178" s="5104"/>
      <c r="P178" s="5104"/>
      <c r="Q178" s="5104"/>
    </row>
    <row r="179" spans="1:17">
      <c r="A179" s="5106"/>
      <c r="B179" s="5106"/>
      <c r="C179" s="5106"/>
      <c r="D179" s="5106" t="s">
        <v>14</v>
      </c>
      <c r="E179" s="5106" t="s">
        <v>12</v>
      </c>
      <c r="F179" s="5106"/>
      <c r="G179" s="5106"/>
      <c r="H179" s="5106" t="s">
        <v>15</v>
      </c>
      <c r="I179" s="5106" t="s">
        <v>12</v>
      </c>
      <c r="J179" s="5106" t="s">
        <v>12</v>
      </c>
      <c r="K179" s="5106"/>
      <c r="L179" s="5106"/>
      <c r="M179" s="5106"/>
      <c r="N179" s="5106"/>
      <c r="O179" s="5106" t="s">
        <v>0</v>
      </c>
      <c r="P179" s="5106"/>
      <c r="Q179" s="5106"/>
    </row>
    <row r="180" spans="1:17">
      <c r="A180" s="5110" t="s">
        <v>3</v>
      </c>
      <c r="B180" s="5110" t="s">
        <v>4</v>
      </c>
      <c r="C180" s="5110" t="s">
        <v>18</v>
      </c>
      <c r="D180" s="5110" t="s">
        <v>19</v>
      </c>
      <c r="E180" s="5110" t="s">
        <v>19</v>
      </c>
      <c r="F180" s="5110" t="s">
        <v>20</v>
      </c>
      <c r="G180" s="5110" t="s">
        <v>21</v>
      </c>
      <c r="H180" s="5110" t="s">
        <v>22</v>
      </c>
      <c r="I180" s="5110" t="s">
        <v>23</v>
      </c>
      <c r="J180" s="5110" t="s">
        <v>23</v>
      </c>
      <c r="K180" s="5110" t="s">
        <v>1227</v>
      </c>
      <c r="L180" s="5110" t="s">
        <v>20</v>
      </c>
      <c r="M180" s="5110" t="s">
        <v>25</v>
      </c>
      <c r="N180" s="5110" t="s">
        <v>0</v>
      </c>
      <c r="O180" s="5110" t="s">
        <v>1363</v>
      </c>
      <c r="P180" s="5110"/>
      <c r="Q180" s="5110" t="s">
        <v>26</v>
      </c>
    </row>
    <row r="181" spans="1:17" ht="15" thickBot="1">
      <c r="A181" s="5114"/>
      <c r="B181" s="5114"/>
      <c r="C181" s="5114"/>
      <c r="D181" s="5114" t="s">
        <v>3</v>
      </c>
      <c r="E181" s="5114" t="s">
        <v>18</v>
      </c>
      <c r="F181" s="5114"/>
      <c r="G181" s="5114"/>
      <c r="H181" s="5114" t="s">
        <v>21</v>
      </c>
      <c r="I181" s="5114" t="s">
        <v>27</v>
      </c>
      <c r="J181" s="5114" t="s">
        <v>28</v>
      </c>
      <c r="K181" s="5114"/>
      <c r="L181" s="5114"/>
      <c r="M181" s="5114"/>
      <c r="N181" s="5114"/>
      <c r="O181" s="5114" t="s">
        <v>11</v>
      </c>
      <c r="P181" s="5114"/>
      <c r="Q181" s="5114"/>
    </row>
    <row r="182" spans="1:17">
      <c r="A182" s="7065"/>
      <c r="B182" s="7171"/>
      <c r="C182" s="6328"/>
      <c r="D182" s="6328"/>
      <c r="E182" s="6329"/>
      <c r="F182" s="6328"/>
      <c r="G182" s="6328"/>
      <c r="H182" s="6328"/>
      <c r="I182" s="6332"/>
      <c r="J182" s="6329"/>
      <c r="K182" s="6328"/>
      <c r="L182" s="6328"/>
      <c r="M182" s="6334"/>
      <c r="N182" s="6333"/>
      <c r="O182" s="6354"/>
      <c r="P182" s="7059"/>
      <c r="Q182" s="5121"/>
    </row>
    <row r="183" spans="1:17">
      <c r="A183" s="6335"/>
      <c r="B183" s="7171"/>
      <c r="C183" s="6328"/>
      <c r="D183" s="6328"/>
      <c r="E183" s="6329"/>
      <c r="F183" s="6328"/>
      <c r="G183" s="6328"/>
      <c r="H183" s="6328"/>
      <c r="I183" s="6332"/>
      <c r="J183" s="6329"/>
      <c r="K183" s="6328"/>
      <c r="L183" s="6328"/>
      <c r="M183" s="6334"/>
      <c r="N183" s="6333"/>
      <c r="O183" s="6354"/>
      <c r="P183" s="7059"/>
      <c r="Q183" s="5126"/>
    </row>
    <row r="184" spans="1:17">
      <c r="A184" s="5123"/>
      <c r="B184" s="5124"/>
      <c r="C184" s="5124"/>
      <c r="D184" s="5124"/>
      <c r="E184" s="5124"/>
      <c r="F184" s="5124"/>
      <c r="G184" s="5124"/>
      <c r="H184" s="5124"/>
      <c r="I184" s="5125"/>
      <c r="J184" s="5124"/>
      <c r="K184" s="5124"/>
      <c r="L184" s="5124"/>
      <c r="M184" s="5124"/>
      <c r="N184" s="5124"/>
      <c r="O184" s="5132"/>
      <c r="P184" s="5416"/>
      <c r="Q184" s="5126"/>
    </row>
    <row r="185" spans="1:17">
      <c r="A185" s="5128"/>
      <c r="B185" s="5129"/>
      <c r="C185" s="5124"/>
      <c r="D185" s="5124"/>
      <c r="E185" s="5130"/>
      <c r="F185" s="5124"/>
      <c r="G185" s="5124"/>
      <c r="H185" s="5124"/>
      <c r="I185" s="5131"/>
      <c r="J185" s="5124"/>
      <c r="K185" s="5124"/>
      <c r="L185" s="5132"/>
      <c r="M185" s="5124"/>
      <c r="N185" s="5132"/>
      <c r="O185" s="5132"/>
      <c r="P185" s="5417"/>
      <c r="Q185" s="5126"/>
    </row>
    <row r="186" spans="1:17">
      <c r="A186" s="5123"/>
      <c r="B186" s="5124"/>
      <c r="C186" s="5124"/>
      <c r="D186" s="5124"/>
      <c r="E186" s="5124"/>
      <c r="F186" s="5124"/>
      <c r="G186" s="5124"/>
      <c r="H186" s="5124"/>
      <c r="I186" s="5125"/>
      <c r="J186" s="5124"/>
      <c r="K186" s="5124"/>
      <c r="L186" s="5124"/>
      <c r="M186" s="5124"/>
      <c r="N186" s="5124"/>
      <c r="O186" s="5132"/>
      <c r="P186" s="5416"/>
      <c r="Q186" s="5126"/>
    </row>
    <row r="187" spans="1:17">
      <c r="A187" s="5123"/>
      <c r="B187" s="5124"/>
      <c r="C187" s="5124"/>
      <c r="D187" s="5124"/>
      <c r="E187" s="5124"/>
      <c r="F187" s="5124"/>
      <c r="G187" s="5124"/>
      <c r="H187" s="5124"/>
      <c r="I187" s="5125"/>
      <c r="J187" s="5124"/>
      <c r="K187" s="5124"/>
      <c r="L187" s="5124"/>
      <c r="M187" s="5124"/>
      <c r="N187" s="5124"/>
      <c r="O187" s="5132"/>
      <c r="P187" s="5416"/>
      <c r="Q187" s="5126"/>
    </row>
    <row r="188" spans="1:17">
      <c r="A188" s="5123"/>
      <c r="B188" s="5124"/>
      <c r="C188" s="5124"/>
      <c r="D188" s="5124"/>
      <c r="E188" s="5124"/>
      <c r="F188" s="5124"/>
      <c r="G188" s="5124"/>
      <c r="H188" s="5124"/>
      <c r="I188" s="5125"/>
      <c r="J188" s="5124"/>
      <c r="K188" s="5124"/>
      <c r="L188" s="5124"/>
      <c r="M188" s="5124"/>
      <c r="N188" s="5124"/>
      <c r="O188" s="5132"/>
      <c r="P188" s="5416"/>
      <c r="Q188" s="5126"/>
    </row>
    <row r="189" spans="1:17">
      <c r="A189" s="5123"/>
      <c r="B189" s="5124"/>
      <c r="C189" s="5124"/>
      <c r="D189" s="5124"/>
      <c r="E189" s="5124"/>
      <c r="F189" s="5124"/>
      <c r="G189" s="5124"/>
      <c r="H189" s="5124"/>
      <c r="I189" s="5125"/>
      <c r="J189" s="5124"/>
      <c r="K189" s="5124"/>
      <c r="L189" s="5124"/>
      <c r="M189" s="5124"/>
      <c r="N189" s="5124"/>
      <c r="O189" s="5132"/>
      <c r="P189" s="5416"/>
      <c r="Q189" s="5126"/>
    </row>
    <row r="190" spans="1:17">
      <c r="A190" s="5123"/>
      <c r="B190" s="5124"/>
      <c r="C190" s="5124"/>
      <c r="D190" s="5124"/>
      <c r="E190" s="5124"/>
      <c r="F190" s="5124"/>
      <c r="G190" s="5124"/>
      <c r="H190" s="5124"/>
      <c r="I190" s="5125"/>
      <c r="J190" s="5124"/>
      <c r="K190" s="5124"/>
      <c r="L190" s="5124"/>
      <c r="M190" s="5124"/>
      <c r="N190" s="5124"/>
      <c r="O190" s="5132"/>
      <c r="P190" s="5416"/>
      <c r="Q190" s="5126"/>
    </row>
    <row r="191" spans="1:17">
      <c r="A191" s="5135"/>
      <c r="B191" s="5136"/>
      <c r="C191" s="5136"/>
      <c r="D191" s="5136"/>
      <c r="E191" s="5136"/>
      <c r="F191" s="5136"/>
      <c r="G191" s="5136"/>
      <c r="H191" s="5136"/>
      <c r="I191" s="5137"/>
      <c r="J191" s="5136"/>
      <c r="K191" s="5136"/>
      <c r="L191" s="5136"/>
      <c r="M191" s="5136"/>
      <c r="N191" s="5136"/>
      <c r="O191" s="7064"/>
      <c r="P191" s="5418"/>
      <c r="Q191" s="5138"/>
    </row>
    <row r="192" spans="1:17">
      <c r="A192" s="5135"/>
      <c r="B192" s="5136"/>
      <c r="C192" s="5136"/>
      <c r="D192" s="5136"/>
      <c r="E192" s="5136"/>
      <c r="F192" s="5136"/>
      <c r="G192" s="5136"/>
      <c r="H192" s="5136"/>
      <c r="I192" s="5137"/>
      <c r="J192" s="5136"/>
      <c r="K192" s="5136"/>
      <c r="L192" s="5136"/>
      <c r="M192" s="5136"/>
      <c r="N192" s="5136"/>
      <c r="O192" s="7064"/>
      <c r="P192" s="5418"/>
      <c r="Q192" s="5138"/>
    </row>
    <row r="193" spans="1:17" ht="15" thickBot="1">
      <c r="A193" s="5140"/>
      <c r="B193" s="5141"/>
      <c r="C193" s="5141"/>
      <c r="D193" s="5141"/>
      <c r="E193" s="5141"/>
      <c r="F193" s="5141"/>
      <c r="G193" s="5141"/>
      <c r="H193" s="5141"/>
      <c r="I193" s="5142"/>
      <c r="J193" s="5141"/>
      <c r="K193" s="5141"/>
      <c r="L193" s="5141"/>
      <c r="M193" s="5141"/>
      <c r="N193" s="5141"/>
      <c r="O193" s="5203"/>
      <c r="P193" s="5420"/>
      <c r="Q193" s="5143"/>
    </row>
    <row r="194" spans="1:17">
      <c r="A194" s="2248"/>
      <c r="B194" s="2248"/>
      <c r="C194" s="2248"/>
      <c r="D194" s="2248"/>
      <c r="E194" s="2248"/>
      <c r="F194" s="2248"/>
      <c r="G194" s="2248"/>
      <c r="H194" s="2248"/>
      <c r="I194" s="2248"/>
      <c r="J194" s="2248"/>
      <c r="K194" s="2248"/>
      <c r="L194" s="2248"/>
      <c r="M194" s="2248"/>
      <c r="N194" s="2248"/>
      <c r="O194" s="2248"/>
      <c r="P194" s="2248"/>
      <c r="Q194" s="2248"/>
    </row>
    <row r="195" spans="1:17">
      <c r="A195" s="2248"/>
      <c r="B195" s="2248"/>
      <c r="C195" s="2248"/>
      <c r="D195" s="2248"/>
      <c r="E195" s="2248"/>
      <c r="F195" s="2248"/>
      <c r="G195" s="2248"/>
      <c r="H195" s="2248"/>
      <c r="I195" s="2248"/>
      <c r="J195" s="2248"/>
      <c r="K195" s="2248"/>
      <c r="L195" s="2248"/>
      <c r="M195" s="2248"/>
      <c r="N195" s="2248"/>
      <c r="O195" s="2248"/>
      <c r="P195" s="2248"/>
      <c r="Q195" s="2248"/>
    </row>
    <row r="196" spans="1:17" ht="16.2" thickBot="1">
      <c r="A196" s="6326" t="s">
        <v>1524</v>
      </c>
      <c r="B196" s="5103"/>
      <c r="C196" s="5104"/>
      <c r="D196" s="5104"/>
      <c r="E196" s="5104"/>
      <c r="F196" s="5104"/>
      <c r="G196" s="5104"/>
      <c r="H196" s="5104"/>
      <c r="I196" s="5104"/>
      <c r="J196" s="5104"/>
      <c r="K196" s="5104"/>
      <c r="L196" s="5104"/>
      <c r="M196" s="5104"/>
      <c r="N196" s="5104"/>
      <c r="O196" s="5104"/>
      <c r="P196" s="5104"/>
      <c r="Q196" s="5104"/>
    </row>
    <row r="197" spans="1:17">
      <c r="A197" s="5106"/>
      <c r="B197" s="5106"/>
      <c r="C197" s="5106"/>
      <c r="D197" s="5106" t="s">
        <v>14</v>
      </c>
      <c r="E197" s="5106" t="s">
        <v>12</v>
      </c>
      <c r="F197" s="5106"/>
      <c r="G197" s="5106"/>
      <c r="H197" s="5106" t="s">
        <v>15</v>
      </c>
      <c r="I197" s="5106" t="s">
        <v>12</v>
      </c>
      <c r="J197" s="5106" t="s">
        <v>12</v>
      </c>
      <c r="K197" s="5106"/>
      <c r="L197" s="5106"/>
      <c r="M197" s="5106"/>
      <c r="N197" s="5106"/>
      <c r="O197" s="5106" t="s">
        <v>0</v>
      </c>
      <c r="P197" s="5106"/>
      <c r="Q197" s="5106"/>
    </row>
    <row r="198" spans="1:17">
      <c r="A198" s="5110" t="s">
        <v>3</v>
      </c>
      <c r="B198" s="5110" t="s">
        <v>4</v>
      </c>
      <c r="C198" s="5110" t="s">
        <v>18</v>
      </c>
      <c r="D198" s="5110" t="s">
        <v>19</v>
      </c>
      <c r="E198" s="5110" t="s">
        <v>19</v>
      </c>
      <c r="F198" s="5110" t="s">
        <v>20</v>
      </c>
      <c r="G198" s="5110" t="s">
        <v>21</v>
      </c>
      <c r="H198" s="5110" t="s">
        <v>22</v>
      </c>
      <c r="I198" s="5110" t="s">
        <v>23</v>
      </c>
      <c r="J198" s="5110" t="s">
        <v>23</v>
      </c>
      <c r="K198" s="5110" t="s">
        <v>1227</v>
      </c>
      <c r="L198" s="5110" t="s">
        <v>20</v>
      </c>
      <c r="M198" s="5110" t="s">
        <v>25</v>
      </c>
      <c r="N198" s="5110" t="s">
        <v>0</v>
      </c>
      <c r="O198" s="5110" t="s">
        <v>1363</v>
      </c>
      <c r="P198" s="5110"/>
      <c r="Q198" s="5110" t="s">
        <v>26</v>
      </c>
    </row>
    <row r="199" spans="1:17" ht="15" thickBot="1">
      <c r="A199" s="5114"/>
      <c r="B199" s="5114"/>
      <c r="C199" s="5114"/>
      <c r="D199" s="5114" t="s">
        <v>3</v>
      </c>
      <c r="E199" s="5114" t="s">
        <v>18</v>
      </c>
      <c r="F199" s="5114"/>
      <c r="G199" s="5114"/>
      <c r="H199" s="5114" t="s">
        <v>21</v>
      </c>
      <c r="I199" s="5114" t="s">
        <v>27</v>
      </c>
      <c r="J199" s="5114" t="s">
        <v>28</v>
      </c>
      <c r="K199" s="5114"/>
      <c r="L199" s="5114"/>
      <c r="M199" s="5114"/>
      <c r="N199" s="5114"/>
      <c r="O199" s="5114" t="s">
        <v>11</v>
      </c>
      <c r="P199" s="5114"/>
      <c r="Q199" s="5114"/>
    </row>
    <row r="200" spans="1:17">
      <c r="A200" s="7065"/>
      <c r="B200" s="7171"/>
      <c r="C200" s="6328"/>
      <c r="D200" s="6328"/>
      <c r="E200" s="6329"/>
      <c r="F200" s="6328"/>
      <c r="G200" s="6328"/>
      <c r="H200" s="6328"/>
      <c r="I200" s="6332"/>
      <c r="J200" s="6329"/>
      <c r="K200" s="6328"/>
      <c r="L200" s="6328"/>
      <c r="M200" s="6334"/>
      <c r="N200" s="6333"/>
      <c r="O200" s="6354"/>
      <c r="P200" s="7059"/>
      <c r="Q200" s="5121"/>
    </row>
    <row r="201" spans="1:17">
      <c r="A201" s="5123"/>
      <c r="B201" s="5124"/>
      <c r="C201" s="5124"/>
      <c r="D201" s="5124"/>
      <c r="E201" s="5124"/>
      <c r="F201" s="5124"/>
      <c r="G201" s="5124"/>
      <c r="H201" s="5124"/>
      <c r="I201" s="5125"/>
      <c r="J201" s="5124"/>
      <c r="K201" s="5124"/>
      <c r="L201" s="5124"/>
      <c r="M201" s="5124"/>
      <c r="N201" s="5124"/>
      <c r="O201" s="5132"/>
      <c r="P201" s="5416"/>
      <c r="Q201" s="5126"/>
    </row>
    <row r="202" spans="1:17">
      <c r="A202" s="5123"/>
      <c r="B202" s="5124"/>
      <c r="C202" s="5124"/>
      <c r="D202" s="5124"/>
      <c r="E202" s="5124"/>
      <c r="F202" s="5124"/>
      <c r="G202" s="5124"/>
      <c r="H202" s="5124"/>
      <c r="I202" s="5125"/>
      <c r="J202" s="5124"/>
      <c r="K202" s="5124"/>
      <c r="L202" s="5124"/>
      <c r="M202" s="5124"/>
      <c r="N202" s="5124"/>
      <c r="O202" s="5132"/>
      <c r="P202" s="5416"/>
      <c r="Q202" s="5126"/>
    </row>
    <row r="203" spans="1:17">
      <c r="A203" s="5128"/>
      <c r="B203" s="5129"/>
      <c r="C203" s="5124"/>
      <c r="D203" s="5124"/>
      <c r="E203" s="5130"/>
      <c r="F203" s="5124"/>
      <c r="G203" s="5124"/>
      <c r="H203" s="5124"/>
      <c r="I203" s="5131"/>
      <c r="J203" s="5124"/>
      <c r="K203" s="5124"/>
      <c r="L203" s="5132"/>
      <c r="M203" s="5124"/>
      <c r="N203" s="5132"/>
      <c r="O203" s="5132"/>
      <c r="P203" s="5417"/>
      <c r="Q203" s="5126"/>
    </row>
    <row r="204" spans="1:17">
      <c r="A204" s="5123"/>
      <c r="B204" s="5124"/>
      <c r="C204" s="5124"/>
      <c r="D204" s="5124"/>
      <c r="E204" s="5124"/>
      <c r="F204" s="5124"/>
      <c r="G204" s="5124"/>
      <c r="H204" s="5124"/>
      <c r="I204" s="5125"/>
      <c r="J204" s="5124"/>
      <c r="K204" s="5124"/>
      <c r="L204" s="5124"/>
      <c r="M204" s="5124"/>
      <c r="N204" s="5124"/>
      <c r="O204" s="5132"/>
      <c r="P204" s="5416"/>
      <c r="Q204" s="5126"/>
    </row>
    <row r="205" spans="1:17">
      <c r="A205" s="5123"/>
      <c r="B205" s="5124"/>
      <c r="C205" s="5124"/>
      <c r="D205" s="5124"/>
      <c r="E205" s="5124"/>
      <c r="F205" s="5124"/>
      <c r="G205" s="5124"/>
      <c r="H205" s="5124"/>
      <c r="I205" s="5125"/>
      <c r="J205" s="5124"/>
      <c r="K205" s="5124"/>
      <c r="L205" s="5124"/>
      <c r="M205" s="5124"/>
      <c r="N205" s="5124"/>
      <c r="O205" s="5132"/>
      <c r="P205" s="5416"/>
      <c r="Q205" s="5126"/>
    </row>
    <row r="206" spans="1:17">
      <c r="A206" s="5123"/>
      <c r="B206" s="5124"/>
      <c r="C206" s="5124"/>
      <c r="D206" s="5124"/>
      <c r="E206" s="5124"/>
      <c r="F206" s="5124"/>
      <c r="G206" s="5124"/>
      <c r="H206" s="5124"/>
      <c r="I206" s="5125"/>
      <c r="J206" s="5124"/>
      <c r="K206" s="5124"/>
      <c r="L206" s="5124"/>
      <c r="M206" s="5124"/>
      <c r="N206" s="5124"/>
      <c r="O206" s="5132"/>
      <c r="P206" s="5416"/>
      <c r="Q206" s="5126"/>
    </row>
    <row r="207" spans="1:17">
      <c r="A207" s="5123"/>
      <c r="B207" s="5124"/>
      <c r="C207" s="5124"/>
      <c r="D207" s="5124"/>
      <c r="E207" s="5124"/>
      <c r="F207" s="5124"/>
      <c r="G207" s="5124"/>
      <c r="H207" s="5124"/>
      <c r="I207" s="5125"/>
      <c r="J207" s="5124"/>
      <c r="K207" s="5124"/>
      <c r="L207" s="5124"/>
      <c r="M207" s="5124"/>
      <c r="N207" s="5124"/>
      <c r="O207" s="5132"/>
      <c r="P207" s="5416"/>
      <c r="Q207" s="5126"/>
    </row>
    <row r="208" spans="1:17">
      <c r="A208" s="5123"/>
      <c r="B208" s="5124"/>
      <c r="C208" s="5124"/>
      <c r="D208" s="5124"/>
      <c r="E208" s="5124"/>
      <c r="F208" s="5124"/>
      <c r="G208" s="5124"/>
      <c r="H208" s="5124"/>
      <c r="I208" s="5125"/>
      <c r="J208" s="5124"/>
      <c r="K208" s="5124"/>
      <c r="L208" s="5124"/>
      <c r="M208" s="5124"/>
      <c r="N208" s="5124"/>
      <c r="O208" s="5132"/>
      <c r="P208" s="5416"/>
      <c r="Q208" s="5126"/>
    </row>
    <row r="209" spans="1:17">
      <c r="A209" s="5123"/>
      <c r="B209" s="5124"/>
      <c r="C209" s="5124"/>
      <c r="D209" s="5124"/>
      <c r="E209" s="5124"/>
      <c r="F209" s="5124"/>
      <c r="G209" s="5124"/>
      <c r="H209" s="5124"/>
      <c r="I209" s="5125"/>
      <c r="J209" s="5124"/>
      <c r="K209" s="5124"/>
      <c r="L209" s="5124"/>
      <c r="M209" s="5124"/>
      <c r="N209" s="5124"/>
      <c r="O209" s="5132"/>
      <c r="P209" s="5416"/>
      <c r="Q209" s="5126"/>
    </row>
    <row r="210" spans="1:17">
      <c r="A210" s="5135"/>
      <c r="B210" s="5136"/>
      <c r="C210" s="5136"/>
      <c r="D210" s="5136"/>
      <c r="E210" s="5136"/>
      <c r="F210" s="5136"/>
      <c r="G210" s="5136"/>
      <c r="H210" s="5136"/>
      <c r="I210" s="5137"/>
      <c r="J210" s="5136"/>
      <c r="K210" s="5136"/>
      <c r="L210" s="5136"/>
      <c r="M210" s="5136"/>
      <c r="N210" s="5136"/>
      <c r="O210" s="7064"/>
      <c r="P210" s="5418"/>
      <c r="Q210" s="5138"/>
    </row>
    <row r="211" spans="1:17">
      <c r="A211" s="5135"/>
      <c r="B211" s="5136"/>
      <c r="C211" s="5136"/>
      <c r="D211" s="5136"/>
      <c r="E211" s="5136"/>
      <c r="F211" s="5136"/>
      <c r="G211" s="5136"/>
      <c r="H211" s="5136"/>
      <c r="I211" s="5137"/>
      <c r="J211" s="5136"/>
      <c r="K211" s="5136"/>
      <c r="L211" s="5136"/>
      <c r="M211" s="5136"/>
      <c r="N211" s="5136"/>
      <c r="O211" s="7064"/>
      <c r="P211" s="5418"/>
      <c r="Q211" s="5138"/>
    </row>
    <row r="212" spans="1:17" ht="15" thickBot="1">
      <c r="A212" s="5140"/>
      <c r="B212" s="5141"/>
      <c r="C212" s="5141"/>
      <c r="D212" s="5141"/>
      <c r="E212" s="5141"/>
      <c r="F212" s="5141"/>
      <c r="G212" s="5141"/>
      <c r="H212" s="5141"/>
      <c r="I212" s="5142"/>
      <c r="J212" s="5141"/>
      <c r="K212" s="5141"/>
      <c r="L212" s="5141"/>
      <c r="M212" s="5141"/>
      <c r="N212" s="5141"/>
      <c r="O212" s="5203"/>
      <c r="P212" s="5420"/>
      <c r="Q212" s="5143"/>
    </row>
    <row r="213" spans="1:17">
      <c r="A213" s="2248"/>
      <c r="B213" s="2248"/>
      <c r="C213" s="2248"/>
      <c r="D213" s="2248"/>
      <c r="E213" s="2248"/>
      <c r="F213" s="2248"/>
      <c r="G213" s="2248"/>
      <c r="H213" s="2248"/>
      <c r="I213" s="2248"/>
      <c r="J213" s="2248"/>
      <c r="K213" s="2248"/>
      <c r="L213" s="2248"/>
      <c r="M213" s="2248"/>
      <c r="N213" s="2248"/>
      <c r="O213" s="2248"/>
      <c r="P213" s="2248"/>
      <c r="Q213" s="2248"/>
    </row>
    <row r="214" spans="1:17">
      <c r="A214" s="2248"/>
      <c r="B214" s="2248"/>
      <c r="C214" s="2248"/>
      <c r="D214" s="2248"/>
      <c r="E214" s="2248"/>
      <c r="F214" s="2248"/>
      <c r="G214" s="2248"/>
      <c r="H214" s="2248"/>
      <c r="I214" s="2248"/>
      <c r="J214" s="2248"/>
      <c r="K214" s="2248"/>
      <c r="L214" s="2248"/>
      <c r="M214" s="2248"/>
      <c r="N214" s="2248"/>
      <c r="O214" s="2248"/>
      <c r="P214" s="2248"/>
      <c r="Q214" s="2248"/>
    </row>
    <row r="215" spans="1:17" ht="16.2" thickBot="1">
      <c r="A215" s="6326" t="s">
        <v>1525</v>
      </c>
      <c r="B215" s="5103"/>
      <c r="C215" s="5104"/>
      <c r="D215" s="5104"/>
      <c r="E215" s="5104"/>
      <c r="F215" s="5104"/>
      <c r="G215" s="5104"/>
      <c r="H215" s="5104"/>
      <c r="I215" s="5104"/>
      <c r="J215" s="5104"/>
      <c r="K215" s="5104"/>
      <c r="L215" s="5104"/>
      <c r="M215" s="5104"/>
      <c r="N215" s="5104"/>
      <c r="O215" s="5104"/>
      <c r="P215" s="5104"/>
      <c r="Q215" s="5104"/>
    </row>
    <row r="216" spans="1:17">
      <c r="A216" s="5106"/>
      <c r="B216" s="5106"/>
      <c r="C216" s="5106"/>
      <c r="D216" s="5106" t="s">
        <v>14</v>
      </c>
      <c r="E216" s="5106" t="s">
        <v>12</v>
      </c>
      <c r="F216" s="5106"/>
      <c r="G216" s="5106"/>
      <c r="H216" s="5106" t="s">
        <v>15</v>
      </c>
      <c r="I216" s="5106" t="s">
        <v>12</v>
      </c>
      <c r="J216" s="5106" t="s">
        <v>12</v>
      </c>
      <c r="K216" s="5106"/>
      <c r="L216" s="5106"/>
      <c r="M216" s="5106"/>
      <c r="N216" s="5106"/>
      <c r="O216" s="5106" t="s">
        <v>0</v>
      </c>
      <c r="P216" s="5106"/>
      <c r="Q216" s="5106"/>
    </row>
    <row r="217" spans="1:17">
      <c r="A217" s="5110" t="s">
        <v>3</v>
      </c>
      <c r="B217" s="5110" t="s">
        <v>4</v>
      </c>
      <c r="C217" s="5110" t="s">
        <v>18</v>
      </c>
      <c r="D217" s="5110" t="s">
        <v>19</v>
      </c>
      <c r="E217" s="5110" t="s">
        <v>19</v>
      </c>
      <c r="F217" s="5110" t="s">
        <v>20</v>
      </c>
      <c r="G217" s="5110" t="s">
        <v>21</v>
      </c>
      <c r="H217" s="5110" t="s">
        <v>22</v>
      </c>
      <c r="I217" s="5110" t="s">
        <v>23</v>
      </c>
      <c r="J217" s="5110" t="s">
        <v>23</v>
      </c>
      <c r="K217" s="5110" t="s">
        <v>1227</v>
      </c>
      <c r="L217" s="5110" t="s">
        <v>20</v>
      </c>
      <c r="M217" s="5110" t="s">
        <v>25</v>
      </c>
      <c r="N217" s="5110" t="s">
        <v>0</v>
      </c>
      <c r="O217" s="5110" t="s">
        <v>1363</v>
      </c>
      <c r="P217" s="5110"/>
      <c r="Q217" s="5110" t="s">
        <v>26</v>
      </c>
    </row>
    <row r="218" spans="1:17" ht="15" thickBot="1">
      <c r="A218" s="5114"/>
      <c r="B218" s="5114"/>
      <c r="C218" s="5114"/>
      <c r="D218" s="5114" t="s">
        <v>3</v>
      </c>
      <c r="E218" s="5114" t="s">
        <v>18</v>
      </c>
      <c r="F218" s="5114"/>
      <c r="G218" s="5114"/>
      <c r="H218" s="5114" t="s">
        <v>21</v>
      </c>
      <c r="I218" s="5114" t="s">
        <v>27</v>
      </c>
      <c r="J218" s="5114" t="s">
        <v>28</v>
      </c>
      <c r="K218" s="5114"/>
      <c r="L218" s="5114"/>
      <c r="M218" s="5114"/>
      <c r="N218" s="5114"/>
      <c r="O218" s="5114" t="s">
        <v>11</v>
      </c>
      <c r="P218" s="5114"/>
      <c r="Q218" s="5114"/>
    </row>
    <row r="219" spans="1:17">
      <c r="A219" s="7065"/>
      <c r="B219" s="6339"/>
      <c r="C219" s="6339"/>
      <c r="D219" s="6339"/>
      <c r="E219" s="6340"/>
      <c r="F219" s="6339"/>
      <c r="G219" s="6339"/>
      <c r="H219" s="6339"/>
      <c r="I219" s="6343"/>
      <c r="J219" s="6340"/>
      <c r="K219" s="6339"/>
      <c r="L219" s="6339"/>
      <c r="M219" s="5119"/>
      <c r="N219" s="5119"/>
      <c r="O219" s="5119"/>
      <c r="P219" s="6964"/>
      <c r="Q219" s="5121"/>
    </row>
    <row r="220" spans="1:17">
      <c r="A220" s="5123"/>
      <c r="B220" s="5124"/>
      <c r="C220" s="5124"/>
      <c r="D220" s="5124"/>
      <c r="E220" s="5124"/>
      <c r="F220" s="5124"/>
      <c r="G220" s="5124"/>
      <c r="H220" s="5124"/>
      <c r="I220" s="5125"/>
      <c r="J220" s="5124"/>
      <c r="K220" s="5124"/>
      <c r="L220" s="5124"/>
      <c r="M220" s="5124"/>
      <c r="N220" s="5124"/>
      <c r="O220" s="5124"/>
      <c r="P220" s="5416"/>
      <c r="Q220" s="5126"/>
    </row>
    <row r="221" spans="1:17">
      <c r="A221" s="5123"/>
      <c r="B221" s="5124"/>
      <c r="C221" s="5124"/>
      <c r="D221" s="5124"/>
      <c r="E221" s="5124"/>
      <c r="F221" s="5124"/>
      <c r="G221" s="5124"/>
      <c r="H221" s="5124"/>
      <c r="I221" s="5125"/>
      <c r="J221" s="5124"/>
      <c r="K221" s="5124"/>
      <c r="L221" s="5124"/>
      <c r="M221" s="5124"/>
      <c r="N221" s="5124"/>
      <c r="O221" s="5124"/>
      <c r="P221" s="5416"/>
      <c r="Q221" s="5126"/>
    </row>
    <row r="222" spans="1:17">
      <c r="A222" s="5128"/>
      <c r="B222" s="5129"/>
      <c r="C222" s="5124"/>
      <c r="D222" s="5124"/>
      <c r="E222" s="5130"/>
      <c r="F222" s="5124"/>
      <c r="G222" s="5124"/>
      <c r="H222" s="5124"/>
      <c r="I222" s="5131"/>
      <c r="J222" s="5124"/>
      <c r="K222" s="5124"/>
      <c r="L222" s="5132"/>
      <c r="M222" s="5124"/>
      <c r="N222" s="5132"/>
      <c r="O222" s="5132"/>
      <c r="P222" s="5417"/>
      <c r="Q222" s="5126"/>
    </row>
    <row r="223" spans="1:17">
      <c r="A223" s="5123"/>
      <c r="B223" s="5124"/>
      <c r="C223" s="5124"/>
      <c r="D223" s="5124"/>
      <c r="E223" s="5124"/>
      <c r="F223" s="5124"/>
      <c r="G223" s="5124"/>
      <c r="H223" s="5124"/>
      <c r="I223" s="5125"/>
      <c r="J223" s="5124"/>
      <c r="K223" s="5124"/>
      <c r="L223" s="5124"/>
      <c r="M223" s="5124"/>
      <c r="N223" s="5124"/>
      <c r="O223" s="5124"/>
      <c r="P223" s="5416"/>
      <c r="Q223" s="5126"/>
    </row>
    <row r="224" spans="1:17">
      <c r="A224" s="5123"/>
      <c r="B224" s="5124"/>
      <c r="C224" s="5124"/>
      <c r="D224" s="5124"/>
      <c r="E224" s="5124"/>
      <c r="F224" s="5124"/>
      <c r="G224" s="5124"/>
      <c r="H224" s="5124"/>
      <c r="I224" s="5125"/>
      <c r="J224" s="5124"/>
      <c r="K224" s="5124"/>
      <c r="L224" s="5124"/>
      <c r="M224" s="5124"/>
      <c r="N224" s="5124"/>
      <c r="O224" s="5124"/>
      <c r="P224" s="5416"/>
      <c r="Q224" s="5126"/>
    </row>
    <row r="225" spans="1:17">
      <c r="A225" s="5123"/>
      <c r="B225" s="5124"/>
      <c r="C225" s="5124"/>
      <c r="D225" s="5124"/>
      <c r="E225" s="5124"/>
      <c r="F225" s="5124"/>
      <c r="G225" s="5124"/>
      <c r="H225" s="5124"/>
      <c r="I225" s="5125"/>
      <c r="J225" s="5124"/>
      <c r="K225" s="5124"/>
      <c r="L225" s="5124"/>
      <c r="M225" s="5124"/>
      <c r="N225" s="5124"/>
      <c r="O225" s="5124"/>
      <c r="P225" s="5416"/>
      <c r="Q225" s="5126"/>
    </row>
    <row r="226" spans="1:17">
      <c r="A226" s="5123"/>
      <c r="B226" s="5124"/>
      <c r="C226" s="5124"/>
      <c r="D226" s="5124"/>
      <c r="E226" s="5124"/>
      <c r="F226" s="5124"/>
      <c r="G226" s="5124"/>
      <c r="H226" s="5124"/>
      <c r="I226" s="5125"/>
      <c r="J226" s="5124"/>
      <c r="K226" s="5124"/>
      <c r="L226" s="5124"/>
      <c r="M226" s="5124"/>
      <c r="N226" s="5124"/>
      <c r="O226" s="5124"/>
      <c r="P226" s="5416"/>
      <c r="Q226" s="5126"/>
    </row>
    <row r="227" spans="1:17">
      <c r="A227" s="5123"/>
      <c r="B227" s="5124"/>
      <c r="C227" s="5124"/>
      <c r="D227" s="5124"/>
      <c r="E227" s="5124"/>
      <c r="F227" s="5124"/>
      <c r="G227" s="5124"/>
      <c r="H227" s="5124"/>
      <c r="I227" s="5125"/>
      <c r="J227" s="5124"/>
      <c r="K227" s="5124"/>
      <c r="L227" s="5124"/>
      <c r="M227" s="5124"/>
      <c r="N227" s="5124"/>
      <c r="O227" s="5124"/>
      <c r="P227" s="5416"/>
      <c r="Q227" s="5126"/>
    </row>
    <row r="228" spans="1:17">
      <c r="A228" s="5135"/>
      <c r="B228" s="5136"/>
      <c r="C228" s="5136"/>
      <c r="D228" s="5136"/>
      <c r="E228" s="5136"/>
      <c r="F228" s="5136"/>
      <c r="G228" s="5136"/>
      <c r="H228" s="5136"/>
      <c r="I228" s="5137"/>
      <c r="J228" s="5136"/>
      <c r="K228" s="5136"/>
      <c r="L228" s="5136"/>
      <c r="M228" s="5136"/>
      <c r="N228" s="5136"/>
      <c r="O228" s="5136"/>
      <c r="P228" s="5418"/>
      <c r="Q228" s="5138"/>
    </row>
    <row r="229" spans="1:17">
      <c r="A229" s="5135"/>
      <c r="B229" s="5136"/>
      <c r="C229" s="5136"/>
      <c r="D229" s="5136"/>
      <c r="E229" s="5136"/>
      <c r="F229" s="5136"/>
      <c r="G229" s="5136"/>
      <c r="H229" s="5136"/>
      <c r="I229" s="5137"/>
      <c r="J229" s="5136"/>
      <c r="K229" s="5136"/>
      <c r="L229" s="5136"/>
      <c r="M229" s="5136"/>
      <c r="N229" s="5136"/>
      <c r="O229" s="5136"/>
      <c r="P229" s="5418"/>
      <c r="Q229" s="5138"/>
    </row>
    <row r="230" spans="1:17" ht="15" thickBot="1">
      <c r="A230" s="5140"/>
      <c r="B230" s="5141"/>
      <c r="C230" s="5141"/>
      <c r="D230" s="5141"/>
      <c r="E230" s="5141"/>
      <c r="F230" s="5141"/>
      <c r="G230" s="5141"/>
      <c r="H230" s="5141"/>
      <c r="I230" s="5142"/>
      <c r="J230" s="5141"/>
      <c r="K230" s="5141"/>
      <c r="L230" s="5141"/>
      <c r="M230" s="5141"/>
      <c r="N230" s="5141"/>
      <c r="O230" s="5141"/>
      <c r="P230" s="5420"/>
      <c r="Q230" s="5143"/>
    </row>
    <row r="233" spans="1:17" ht="15.6">
      <c r="A233" s="4722"/>
      <c r="B233" s="4995"/>
      <c r="C233" s="4993"/>
      <c r="D233" s="4993"/>
      <c r="E233" s="4993"/>
      <c r="F233" s="4993"/>
      <c r="G233" s="4993"/>
      <c r="H233" s="4993"/>
      <c r="I233" s="4993"/>
      <c r="J233" s="4993"/>
      <c r="K233" s="4993"/>
      <c r="L233" s="4993"/>
      <c r="M233" s="4993"/>
      <c r="N233" s="4993"/>
      <c r="O233" s="4993"/>
      <c r="P233" s="4993"/>
      <c r="Q233" s="4993"/>
    </row>
    <row r="234" spans="1:17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</row>
    <row r="235" spans="1:17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</row>
    <row r="236" spans="1:17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</row>
    <row r="237" spans="1:17">
      <c r="A237" s="6404"/>
      <c r="B237" s="6404"/>
      <c r="C237" s="6404"/>
      <c r="D237" s="6404"/>
      <c r="E237" s="6883"/>
      <c r="F237" s="6404"/>
      <c r="G237" s="6404"/>
      <c r="H237" s="6404"/>
      <c r="I237" s="4091"/>
      <c r="J237" s="6883"/>
      <c r="K237" s="6404"/>
      <c r="L237" s="6404"/>
      <c r="M237" s="5012"/>
      <c r="N237" s="5012"/>
      <c r="O237" s="5012"/>
      <c r="P237" s="5012"/>
      <c r="Q237" s="5012"/>
    </row>
    <row r="238" spans="1:17">
      <c r="A238" s="5012"/>
      <c r="B238" s="5012"/>
      <c r="C238" s="5012"/>
      <c r="D238" s="5012"/>
      <c r="E238" s="5012"/>
      <c r="F238" s="5012"/>
      <c r="G238" s="5012"/>
      <c r="H238" s="5012"/>
      <c r="I238" s="90"/>
      <c r="J238" s="5012"/>
      <c r="K238" s="5012"/>
      <c r="L238" s="5012"/>
      <c r="M238" s="5012"/>
      <c r="N238" s="5012"/>
      <c r="O238" s="5012"/>
      <c r="P238" s="5012"/>
      <c r="Q238" s="5012"/>
    </row>
    <row r="239" spans="1:17">
      <c r="A239" s="5012"/>
      <c r="B239" s="5012"/>
      <c r="C239" s="5012"/>
      <c r="D239" s="5012"/>
      <c r="E239" s="5012"/>
      <c r="F239" s="5012"/>
      <c r="G239" s="5012"/>
      <c r="H239" s="5012"/>
      <c r="I239" s="90"/>
      <c r="J239" s="5012"/>
      <c r="K239" s="5012"/>
      <c r="L239" s="5012"/>
      <c r="M239" s="5012"/>
      <c r="N239" s="5012"/>
      <c r="O239" s="5012"/>
      <c r="P239" s="5012"/>
      <c r="Q239" s="5012"/>
    </row>
    <row r="240" spans="1:17">
      <c r="A240" s="87"/>
      <c r="B240" s="87"/>
      <c r="C240" s="5012"/>
      <c r="D240" s="5012"/>
      <c r="E240" s="6505"/>
      <c r="F240" s="5012"/>
      <c r="G240" s="5012"/>
      <c r="H240" s="5012"/>
      <c r="I240" s="6412"/>
      <c r="J240" s="5012"/>
      <c r="K240" s="5012"/>
      <c r="L240" s="6411"/>
      <c r="M240" s="5012"/>
      <c r="N240" s="6411"/>
      <c r="O240" s="6411"/>
      <c r="P240" s="6411"/>
      <c r="Q240" s="5012"/>
    </row>
    <row r="241" spans="1:17">
      <c r="A241" s="5012"/>
      <c r="B241" s="5012"/>
      <c r="C241" s="5012"/>
      <c r="D241" s="5012"/>
      <c r="E241" s="5012"/>
      <c r="F241" s="5012"/>
      <c r="G241" s="5012"/>
      <c r="H241" s="5012"/>
      <c r="I241" s="90"/>
      <c r="J241" s="5012"/>
      <c r="K241" s="5012"/>
      <c r="L241" s="5012"/>
      <c r="M241" s="5012"/>
      <c r="N241" s="5012"/>
      <c r="O241" s="5012"/>
      <c r="P241" s="5012"/>
      <c r="Q241" s="5012"/>
    </row>
    <row r="242" spans="1:17">
      <c r="A242" s="5012"/>
      <c r="B242" s="5012"/>
      <c r="C242" s="5012"/>
      <c r="D242" s="5012"/>
      <c r="E242" s="5012"/>
      <c r="F242" s="5012"/>
      <c r="G242" s="5012"/>
      <c r="H242" s="5012"/>
      <c r="I242" s="90"/>
      <c r="J242" s="5012"/>
      <c r="K242" s="5012"/>
      <c r="L242" s="5012"/>
      <c r="M242" s="5012"/>
      <c r="N242" s="5012"/>
      <c r="O242" s="5012"/>
      <c r="P242" s="5012"/>
      <c r="Q242" s="5012"/>
    </row>
    <row r="243" spans="1:17">
      <c r="A243" s="5012"/>
      <c r="B243" s="5012"/>
      <c r="C243" s="5012"/>
      <c r="D243" s="5012"/>
      <c r="E243" s="5012"/>
      <c r="F243" s="5012"/>
      <c r="G243" s="5012"/>
      <c r="H243" s="5012"/>
      <c r="I243" s="90"/>
      <c r="J243" s="5012"/>
      <c r="K243" s="5012"/>
      <c r="L243" s="5012"/>
      <c r="M243" s="5012"/>
      <c r="N243" s="5012"/>
      <c r="O243" s="5012"/>
      <c r="P243" s="5012"/>
      <c r="Q243" s="5012"/>
    </row>
    <row r="244" spans="1:17">
      <c r="A244" s="5012"/>
      <c r="B244" s="5012"/>
      <c r="C244" s="5012"/>
      <c r="D244" s="5012"/>
      <c r="E244" s="5012"/>
      <c r="F244" s="5012"/>
      <c r="G244" s="5012"/>
      <c r="H244" s="5012"/>
      <c r="I244" s="90"/>
      <c r="J244" s="5012"/>
      <c r="K244" s="5012"/>
      <c r="L244" s="5012"/>
      <c r="M244" s="5012"/>
      <c r="N244" s="5012"/>
      <c r="O244" s="5012"/>
      <c r="P244" s="5012"/>
      <c r="Q244" s="5012"/>
    </row>
    <row r="245" spans="1:17">
      <c r="A245" s="5012"/>
      <c r="B245" s="5012"/>
      <c r="C245" s="5012"/>
      <c r="D245" s="5012"/>
      <c r="E245" s="5012"/>
      <c r="F245" s="5012"/>
      <c r="G245" s="5012"/>
      <c r="H245" s="5012"/>
      <c r="I245" s="90"/>
      <c r="J245" s="5012"/>
      <c r="K245" s="5012"/>
      <c r="L245" s="5012"/>
      <c r="M245" s="5012"/>
      <c r="N245" s="5012"/>
      <c r="O245" s="5012"/>
      <c r="P245" s="5012"/>
      <c r="Q245" s="5012"/>
    </row>
    <row r="246" spans="1:17">
      <c r="A246" s="5012"/>
      <c r="B246" s="5012"/>
      <c r="C246" s="5012"/>
      <c r="D246" s="5012"/>
      <c r="E246" s="5012"/>
      <c r="F246" s="5012"/>
      <c r="G246" s="5012"/>
      <c r="H246" s="5012"/>
      <c r="I246" s="90"/>
      <c r="J246" s="5012"/>
      <c r="K246" s="5012"/>
      <c r="L246" s="5012"/>
      <c r="M246" s="5012"/>
      <c r="N246" s="5012"/>
      <c r="O246" s="5012"/>
      <c r="P246" s="5012"/>
      <c r="Q246" s="5012"/>
    </row>
    <row r="247" spans="1:17">
      <c r="A247" s="5012"/>
      <c r="B247" s="5012"/>
      <c r="C247" s="5012"/>
      <c r="D247" s="5012"/>
      <c r="E247" s="5012"/>
      <c r="F247" s="5012"/>
      <c r="G247" s="5012"/>
      <c r="H247" s="5012"/>
      <c r="I247" s="90"/>
      <c r="J247" s="5012"/>
      <c r="K247" s="5012"/>
      <c r="L247" s="5012"/>
      <c r="M247" s="5012"/>
      <c r="N247" s="5012"/>
      <c r="O247" s="5012"/>
      <c r="P247" s="5012"/>
      <c r="Q247" s="5012"/>
    </row>
    <row r="248" spans="1:17">
      <c r="A248" s="5012"/>
      <c r="B248" s="5012"/>
      <c r="C248" s="5012"/>
      <c r="D248" s="5012"/>
      <c r="E248" s="5012"/>
      <c r="F248" s="5012"/>
      <c r="G248" s="5012"/>
      <c r="H248" s="5012"/>
      <c r="I248" s="90"/>
      <c r="J248" s="5012"/>
      <c r="K248" s="5012"/>
      <c r="L248" s="5012"/>
      <c r="M248" s="5012"/>
      <c r="N248" s="5012"/>
      <c r="O248" s="5012"/>
      <c r="P248" s="5012"/>
      <c r="Q248" s="5012"/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E5E7-C952-4061-8C9B-DBD8C7D647F9}">
  <dimension ref="A4:AH269"/>
  <sheetViews>
    <sheetView zoomScale="25" zoomScaleNormal="25" workbookViewId="0">
      <selection activeCell="AY762" sqref="AY762:BN762"/>
    </sheetView>
  </sheetViews>
  <sheetFormatPr defaultRowHeight="14.4"/>
  <cols>
    <col min="5" max="5" width="9.88671875" bestFit="1" customWidth="1"/>
    <col min="9" max="9" width="10.6640625" bestFit="1" customWidth="1"/>
    <col min="10" max="10" width="9.88671875" bestFit="1" customWidth="1"/>
  </cols>
  <sheetData>
    <row r="4" spans="1:34" ht="36.6">
      <c r="Q4" s="5395"/>
    </row>
    <row r="6" spans="1:34" ht="18" thickBot="1">
      <c r="A6" s="8362" t="s">
        <v>1753</v>
      </c>
      <c r="B6" s="4995"/>
      <c r="C6" s="4993"/>
      <c r="D6" s="4993"/>
      <c r="E6" s="4993"/>
      <c r="F6" s="4993"/>
      <c r="G6" s="4993"/>
      <c r="H6" s="4993"/>
      <c r="I6" s="4993"/>
      <c r="J6" s="4993"/>
      <c r="K6" s="4993"/>
      <c r="L6" s="4993"/>
      <c r="M6" s="4993"/>
      <c r="N6" s="4993"/>
      <c r="O6" s="4993"/>
      <c r="P6" s="4993"/>
      <c r="Q6" s="4993"/>
      <c r="R6" s="4993"/>
      <c r="S6" s="7557" t="s">
        <v>591</v>
      </c>
      <c r="T6" s="4993"/>
      <c r="U6" s="4993"/>
      <c r="V6" s="4993"/>
      <c r="W6" s="4993"/>
      <c r="X6" s="4993"/>
      <c r="Y6" s="4993"/>
      <c r="Z6" s="4993"/>
      <c r="AA6" s="4993"/>
      <c r="AB6" s="4993"/>
      <c r="AC6" s="4993"/>
      <c r="AD6" s="4993"/>
      <c r="AE6" s="4993"/>
      <c r="AF6" s="4993"/>
      <c r="AG6" s="4993"/>
      <c r="AH6" s="4993"/>
    </row>
    <row r="7" spans="1:34">
      <c r="A7" s="5213"/>
      <c r="B7" s="5213"/>
      <c r="C7" s="5213"/>
      <c r="D7" s="5213" t="s">
        <v>14</v>
      </c>
      <c r="E7" s="5213" t="s">
        <v>12</v>
      </c>
      <c r="F7" s="5213"/>
      <c r="G7" s="5213"/>
      <c r="H7" s="5213" t="s">
        <v>15</v>
      </c>
      <c r="I7" s="5213" t="s">
        <v>12</v>
      </c>
      <c r="J7" s="5213" t="s">
        <v>12</v>
      </c>
      <c r="K7" s="5213"/>
      <c r="L7" s="5213"/>
      <c r="M7" s="5213"/>
      <c r="N7" s="5213"/>
      <c r="O7" s="5213" t="s">
        <v>0</v>
      </c>
      <c r="P7" s="5213"/>
      <c r="Q7" s="5213"/>
      <c r="R7" s="5012"/>
      <c r="S7" s="5213"/>
      <c r="T7" s="5214"/>
      <c r="U7" s="5215" t="s">
        <v>14</v>
      </c>
      <c r="V7" s="5215" t="s">
        <v>12</v>
      </c>
      <c r="W7" s="5215"/>
      <c r="X7" s="5215"/>
      <c r="Y7" s="5215" t="s">
        <v>15</v>
      </c>
      <c r="Z7" s="5215" t="s">
        <v>12</v>
      </c>
      <c r="AA7" s="5215" t="s">
        <v>12</v>
      </c>
      <c r="AB7" s="5215"/>
      <c r="AC7" s="5215"/>
      <c r="AD7" s="5215"/>
      <c r="AE7" s="5215"/>
      <c r="AF7" s="5215" t="s">
        <v>0</v>
      </c>
      <c r="AG7" s="5377"/>
      <c r="AH7" s="5216"/>
    </row>
    <row r="8" spans="1:34">
      <c r="A8" s="5218" t="s">
        <v>3</v>
      </c>
      <c r="B8" s="5218" t="s">
        <v>4</v>
      </c>
      <c r="C8" s="5218" t="s">
        <v>18</v>
      </c>
      <c r="D8" s="5218" t="s">
        <v>19</v>
      </c>
      <c r="E8" s="5218" t="s">
        <v>19</v>
      </c>
      <c r="F8" s="5218" t="s">
        <v>20</v>
      </c>
      <c r="G8" s="5218" t="s">
        <v>21</v>
      </c>
      <c r="H8" s="5218" t="s">
        <v>22</v>
      </c>
      <c r="I8" s="5218" t="s">
        <v>23</v>
      </c>
      <c r="J8" s="5218" t="s">
        <v>23</v>
      </c>
      <c r="K8" s="5218" t="s">
        <v>1227</v>
      </c>
      <c r="L8" s="5218" t="s">
        <v>20</v>
      </c>
      <c r="M8" s="5218" t="s">
        <v>25</v>
      </c>
      <c r="N8" s="5218" t="s">
        <v>0</v>
      </c>
      <c r="O8" s="5218" t="s">
        <v>1363</v>
      </c>
      <c r="P8" s="5218" t="s">
        <v>1388</v>
      </c>
      <c r="Q8" s="5218" t="s">
        <v>26</v>
      </c>
      <c r="R8" s="5012"/>
      <c r="S8" s="5218" t="s">
        <v>4</v>
      </c>
      <c r="T8" s="5219" t="s">
        <v>18</v>
      </c>
      <c r="U8" s="5220" t="s">
        <v>19</v>
      </c>
      <c r="V8" s="5220" t="s">
        <v>19</v>
      </c>
      <c r="W8" s="5220" t="s">
        <v>20</v>
      </c>
      <c r="X8" s="5220" t="s">
        <v>21</v>
      </c>
      <c r="Y8" s="5220" t="s">
        <v>22</v>
      </c>
      <c r="Z8" s="5220" t="s">
        <v>23</v>
      </c>
      <c r="AA8" s="5220" t="s">
        <v>23</v>
      </c>
      <c r="AB8" s="5220" t="s">
        <v>24</v>
      </c>
      <c r="AC8" s="5220" t="s">
        <v>20</v>
      </c>
      <c r="AD8" s="5220" t="s">
        <v>25</v>
      </c>
      <c r="AE8" s="5220" t="s">
        <v>0</v>
      </c>
      <c r="AF8" s="5220" t="s">
        <v>1363</v>
      </c>
      <c r="AG8" s="5378" t="s">
        <v>1388</v>
      </c>
      <c r="AH8" s="5221" t="s">
        <v>26</v>
      </c>
    </row>
    <row r="9" spans="1:34" ht="15" thickBot="1">
      <c r="A9" s="5223"/>
      <c r="B9" s="5223"/>
      <c r="C9" s="5223"/>
      <c r="D9" s="5223" t="s">
        <v>3</v>
      </c>
      <c r="E9" s="5223" t="s">
        <v>18</v>
      </c>
      <c r="F9" s="5223"/>
      <c r="G9" s="5223"/>
      <c r="H9" s="5223" t="s">
        <v>21</v>
      </c>
      <c r="I9" s="5223" t="s">
        <v>27</v>
      </c>
      <c r="J9" s="5223" t="s">
        <v>28</v>
      </c>
      <c r="K9" s="5223"/>
      <c r="L9" s="5223"/>
      <c r="M9" s="5223"/>
      <c r="N9" s="5223"/>
      <c r="O9" s="5223" t="s">
        <v>11</v>
      </c>
      <c r="P9" s="5223"/>
      <c r="Q9" s="5223"/>
      <c r="R9" s="5012"/>
      <c r="S9" s="5223"/>
      <c r="T9" s="5224"/>
      <c r="U9" s="5225" t="s">
        <v>3</v>
      </c>
      <c r="V9" s="5225" t="s">
        <v>18</v>
      </c>
      <c r="W9" s="5225"/>
      <c r="X9" s="5225"/>
      <c r="Y9" s="5225" t="s">
        <v>21</v>
      </c>
      <c r="Z9" s="5225" t="s">
        <v>27</v>
      </c>
      <c r="AA9" s="5225" t="s">
        <v>28</v>
      </c>
      <c r="AB9" s="5225"/>
      <c r="AC9" s="5225"/>
      <c r="AD9" s="5225"/>
      <c r="AE9" s="5225"/>
      <c r="AF9" s="5225" t="s">
        <v>11</v>
      </c>
      <c r="AG9" s="5379"/>
      <c r="AH9" s="5226"/>
    </row>
    <row r="10" spans="1:34">
      <c r="A10" s="8440" t="s">
        <v>1537</v>
      </c>
      <c r="B10" s="8441" t="s">
        <v>1558</v>
      </c>
      <c r="C10" s="8441">
        <v>14</v>
      </c>
      <c r="D10" s="8441" t="s">
        <v>36</v>
      </c>
      <c r="E10" s="8449">
        <v>45643</v>
      </c>
      <c r="F10" s="8450">
        <v>100</v>
      </c>
      <c r="G10" s="8441" t="s">
        <v>35</v>
      </c>
      <c r="H10" s="8468">
        <v>95.82</v>
      </c>
      <c r="I10" s="8451">
        <v>45664</v>
      </c>
      <c r="J10" s="8449">
        <v>45673</v>
      </c>
      <c r="K10" s="8441">
        <v>41222</v>
      </c>
      <c r="L10" s="8452">
        <v>100010</v>
      </c>
      <c r="M10" s="8452">
        <f>(F10*1000-L10)</f>
        <v>-10</v>
      </c>
      <c r="N10" s="8453">
        <f>(H10*L10/1000)</f>
        <v>9582.9581999999991</v>
      </c>
      <c r="O10" s="8469">
        <f>(N10*0.04)</f>
        <v>383.31832799999995</v>
      </c>
      <c r="P10" s="8452">
        <v>4</v>
      </c>
      <c r="Q10" s="8470" t="s">
        <v>8</v>
      </c>
      <c r="R10" s="5012"/>
      <c r="S10" s="8448" t="s">
        <v>1534</v>
      </c>
      <c r="T10" s="8441">
        <v>26</v>
      </c>
      <c r="U10" s="8441" t="s">
        <v>101</v>
      </c>
      <c r="V10" s="8449">
        <v>45715</v>
      </c>
      <c r="W10" s="8450">
        <v>100</v>
      </c>
      <c r="X10" s="8441" t="s">
        <v>35</v>
      </c>
      <c r="Y10" s="8441">
        <v>105.25</v>
      </c>
      <c r="Z10" s="8451">
        <v>45728</v>
      </c>
      <c r="AA10" s="8449">
        <v>45726</v>
      </c>
      <c r="AB10" s="8441">
        <v>41462</v>
      </c>
      <c r="AC10" s="8452">
        <v>106980</v>
      </c>
      <c r="AD10" s="8452">
        <v>0</v>
      </c>
      <c r="AE10" s="8453">
        <f>(Y10*AC10/1000)</f>
        <v>11259.645</v>
      </c>
      <c r="AF10" s="8453">
        <f>(AE10*0.04)</f>
        <v>450.38580000000002</v>
      </c>
      <c r="AG10" s="8452">
        <v>4</v>
      </c>
      <c r="AH10" s="5373"/>
    </row>
    <row r="11" spans="1:34">
      <c r="A11" s="8471" t="s">
        <v>1537</v>
      </c>
      <c r="B11" s="8472" t="s">
        <v>1661</v>
      </c>
      <c r="C11" s="8472">
        <v>15</v>
      </c>
      <c r="D11" s="8472" t="s">
        <v>36</v>
      </c>
      <c r="E11" s="8473">
        <v>45643</v>
      </c>
      <c r="F11" s="8474">
        <v>100</v>
      </c>
      <c r="G11" s="8472" t="s">
        <v>35</v>
      </c>
      <c r="H11" s="8472">
        <v>92.84</v>
      </c>
      <c r="I11" s="4344">
        <v>45664</v>
      </c>
      <c r="J11" s="8473">
        <v>45673</v>
      </c>
      <c r="K11" s="8472">
        <v>41222</v>
      </c>
      <c r="L11" s="8475">
        <v>101140</v>
      </c>
      <c r="M11" s="8472">
        <f>(F11*1000-L11)</f>
        <v>-1140</v>
      </c>
      <c r="N11" s="8447">
        <f>(H11*L11/1000)</f>
        <v>9389.8375999999989</v>
      </c>
      <c r="O11" s="8447">
        <f>(N11*0.04)</f>
        <v>375.59350399999994</v>
      </c>
      <c r="P11" s="8472">
        <v>4</v>
      </c>
      <c r="Q11" s="8476" t="s">
        <v>8</v>
      </c>
      <c r="R11" s="5012"/>
      <c r="S11" s="8518" t="s">
        <v>1534</v>
      </c>
      <c r="T11" s="8442">
        <v>27</v>
      </c>
      <c r="U11" s="8442" t="s">
        <v>101</v>
      </c>
      <c r="V11" s="8443">
        <v>45803</v>
      </c>
      <c r="W11" s="8444">
        <v>100</v>
      </c>
      <c r="X11" s="8442" t="s">
        <v>35</v>
      </c>
      <c r="Y11" s="8442">
        <v>104.58</v>
      </c>
      <c r="Z11" s="8445">
        <v>45820</v>
      </c>
      <c r="AA11" s="8443">
        <v>45818</v>
      </c>
      <c r="AB11" s="8442">
        <v>41933</v>
      </c>
      <c r="AC11" s="8446">
        <v>100000</v>
      </c>
      <c r="AD11" s="8446">
        <v>0</v>
      </c>
      <c r="AE11" s="8564">
        <f>(Y11*AC11/1000)</f>
        <v>10458</v>
      </c>
      <c r="AF11" s="8564">
        <f>(AE11*0.04)</f>
        <v>418.32</v>
      </c>
      <c r="AG11" s="8446">
        <v>4</v>
      </c>
      <c r="AH11" s="7275"/>
    </row>
    <row r="12" spans="1:34">
      <c r="A12" s="5469"/>
      <c r="B12" s="6370"/>
      <c r="C12" s="5459"/>
      <c r="D12" s="5459"/>
      <c r="E12" s="5460"/>
      <c r="F12" s="4227"/>
      <c r="G12" s="5459"/>
      <c r="H12" s="5459"/>
      <c r="I12" s="5461"/>
      <c r="J12" s="5460"/>
      <c r="K12" s="5459"/>
      <c r="L12" s="5462"/>
      <c r="M12" s="5462"/>
      <c r="N12" s="5463"/>
      <c r="O12" s="5464"/>
      <c r="P12" s="5462"/>
      <c r="Q12" s="7320"/>
      <c r="R12" s="5012"/>
      <c r="S12" s="6369" t="s">
        <v>1534</v>
      </c>
      <c r="T12" s="5459">
        <v>28</v>
      </c>
      <c r="U12" s="5459" t="s">
        <v>101</v>
      </c>
      <c r="V12" s="5460">
        <v>45916</v>
      </c>
      <c r="W12" s="4227">
        <v>100</v>
      </c>
      <c r="X12" s="5459" t="s">
        <v>35</v>
      </c>
      <c r="Y12" s="5459">
        <v>104.58</v>
      </c>
      <c r="Z12" s="5461">
        <v>45929</v>
      </c>
      <c r="AA12" s="5460">
        <v>45936</v>
      </c>
      <c r="AB12" s="5459">
        <v>42577</v>
      </c>
      <c r="AC12" s="5462">
        <v>106400</v>
      </c>
      <c r="AD12" s="5462">
        <v>0</v>
      </c>
      <c r="AE12" s="5463">
        <f>(Y12*AC12/1000)</f>
        <v>11127.312</v>
      </c>
      <c r="AF12" s="5463">
        <f>(AE12*0.04)</f>
        <v>445.09248000000002</v>
      </c>
      <c r="AG12" s="5462">
        <v>4</v>
      </c>
      <c r="AH12" s="7275"/>
    </row>
    <row r="13" spans="1:34">
      <c r="A13" s="5469"/>
      <c r="B13" s="5459"/>
      <c r="C13" s="5459"/>
      <c r="D13" s="5459"/>
      <c r="E13" s="5460"/>
      <c r="F13" s="4227"/>
      <c r="G13" s="5459"/>
      <c r="H13" s="5459"/>
      <c r="I13" s="5461"/>
      <c r="J13" s="5460"/>
      <c r="K13" s="5459"/>
      <c r="L13" s="5462"/>
      <c r="M13" s="5462"/>
      <c r="N13" s="5463"/>
      <c r="O13" s="5464"/>
      <c r="P13" s="5462"/>
      <c r="Q13" s="7286"/>
      <c r="R13" s="5012"/>
      <c r="S13" s="6441"/>
      <c r="T13" s="5365"/>
      <c r="U13" s="5365"/>
      <c r="V13" s="5366"/>
      <c r="W13" s="5367"/>
      <c r="X13" s="5365"/>
      <c r="Y13" s="5365"/>
      <c r="Z13" s="5368"/>
      <c r="AA13" s="5366"/>
      <c r="AB13" s="5365"/>
      <c r="AC13" s="5369"/>
      <c r="AD13" s="5369"/>
      <c r="AE13" s="6464"/>
      <c r="AF13" s="6464"/>
      <c r="AG13" s="5369"/>
      <c r="AH13" s="7275"/>
    </row>
    <row r="14" spans="1:34">
      <c r="A14" s="7267"/>
      <c r="B14" s="7268"/>
      <c r="C14" s="7268"/>
      <c r="D14" s="7268"/>
      <c r="E14" s="7269"/>
      <c r="F14" s="7270"/>
      <c r="G14" s="7268"/>
      <c r="H14" s="7268"/>
      <c r="I14" s="7271"/>
      <c r="J14" s="7269"/>
      <c r="K14" s="7268"/>
      <c r="L14" s="7272"/>
      <c r="M14" s="7272"/>
      <c r="N14" s="7273"/>
      <c r="O14" s="7274"/>
      <c r="P14" s="7272"/>
      <c r="Q14" s="7275"/>
      <c r="R14" s="5012"/>
      <c r="S14" s="5458"/>
      <c r="T14" s="5459"/>
      <c r="U14" s="5459"/>
      <c r="V14" s="5460"/>
      <c r="W14" s="4227"/>
      <c r="X14" s="5459"/>
      <c r="Y14" s="5459"/>
      <c r="Z14" s="5461"/>
      <c r="AA14" s="5460"/>
      <c r="AB14" s="5459"/>
      <c r="AC14" s="5462"/>
      <c r="AD14" s="5462"/>
      <c r="AE14" s="5463"/>
      <c r="AF14" s="5464"/>
      <c r="AG14" s="5462"/>
      <c r="AH14" s="7073"/>
    </row>
    <row r="15" spans="1:34">
      <c r="A15" s="7276"/>
      <c r="B15" s="7277"/>
      <c r="C15" s="7268"/>
      <c r="D15" s="7268"/>
      <c r="E15" s="7269"/>
      <c r="F15" s="7270"/>
      <c r="G15" s="7268"/>
      <c r="H15" s="7268"/>
      <c r="I15" s="7271"/>
      <c r="J15" s="7269"/>
      <c r="K15" s="7268"/>
      <c r="L15" s="7272"/>
      <c r="M15" s="7272"/>
      <c r="N15" s="7273"/>
      <c r="O15" s="7274"/>
      <c r="P15" s="7272"/>
      <c r="Q15" s="7275"/>
      <c r="R15" s="5012"/>
      <c r="S15" s="7279"/>
      <c r="T15" s="7268"/>
      <c r="U15" s="7268"/>
      <c r="V15" s="7269"/>
      <c r="W15" s="7270"/>
      <c r="X15" s="7268"/>
      <c r="Y15" s="7268"/>
      <c r="Z15" s="7271"/>
      <c r="AA15" s="7269"/>
      <c r="AB15" s="7268"/>
      <c r="AC15" s="7272"/>
      <c r="AD15" s="7272"/>
      <c r="AE15" s="7273"/>
      <c r="AF15" s="7274"/>
      <c r="AG15" s="7272"/>
      <c r="AH15" s="7275"/>
    </row>
    <row r="16" spans="1:34">
      <c r="A16" s="7267"/>
      <c r="B16" s="7277"/>
      <c r="C16" s="7268"/>
      <c r="D16" s="7268"/>
      <c r="E16" s="7269"/>
      <c r="F16" s="7270"/>
      <c r="G16" s="7268"/>
      <c r="H16" s="7268"/>
      <c r="I16" s="7271"/>
      <c r="J16" s="7269"/>
      <c r="K16" s="7268"/>
      <c r="L16" s="7272"/>
      <c r="M16" s="7272"/>
      <c r="N16" s="7273"/>
      <c r="O16" s="7274"/>
      <c r="P16" s="7272"/>
      <c r="Q16" s="7275"/>
      <c r="R16" s="5012"/>
      <c r="S16" s="8421"/>
      <c r="T16" s="8422"/>
      <c r="U16" s="8422"/>
      <c r="V16" s="8423"/>
      <c r="W16" s="8424"/>
      <c r="X16" s="8422"/>
      <c r="Y16" s="8422"/>
      <c r="Z16" s="8425"/>
      <c r="AA16" s="8423"/>
      <c r="AB16" s="8422"/>
      <c r="AC16" s="8426"/>
      <c r="AD16" s="8426"/>
      <c r="AE16" s="8427"/>
      <c r="AF16" s="8428"/>
      <c r="AG16" s="8426"/>
      <c r="AH16" s="1118"/>
    </row>
    <row r="17" spans="1:34">
      <c r="A17" s="6369"/>
      <c r="B17" s="7170"/>
      <c r="C17" s="5459"/>
      <c r="D17" s="5459"/>
      <c r="E17" s="5460"/>
      <c r="F17" s="4227"/>
      <c r="G17" s="5459"/>
      <c r="H17" s="5459"/>
      <c r="I17" s="5461"/>
      <c r="J17" s="5460"/>
      <c r="K17" s="5459"/>
      <c r="L17" s="5462"/>
      <c r="M17" s="5462"/>
      <c r="N17" s="5463"/>
      <c r="O17" s="5464"/>
      <c r="P17" s="5462"/>
      <c r="Q17" s="7073"/>
      <c r="R17" s="5012"/>
      <c r="S17" s="8421"/>
      <c r="T17" s="8422"/>
      <c r="U17" s="8422"/>
      <c r="V17" s="8423"/>
      <c r="W17" s="8424"/>
      <c r="X17" s="8422"/>
      <c r="Y17" s="8422"/>
      <c r="Z17" s="8425"/>
      <c r="AA17" s="8423"/>
      <c r="AB17" s="8422"/>
      <c r="AC17" s="8426"/>
      <c r="AD17" s="8426"/>
      <c r="AE17" s="8427"/>
      <c r="AF17" s="8428"/>
      <c r="AG17" s="8426"/>
      <c r="AH17" s="1118"/>
    </row>
    <row r="18" spans="1:34">
      <c r="A18" s="7267"/>
      <c r="B18" s="7277"/>
      <c r="C18" s="7268"/>
      <c r="D18" s="7268"/>
      <c r="E18" s="7269"/>
      <c r="F18" s="7270"/>
      <c r="G18" s="7268"/>
      <c r="H18" s="7268"/>
      <c r="I18" s="7271"/>
      <c r="J18" s="7269"/>
      <c r="K18" s="7268"/>
      <c r="L18" s="7272"/>
      <c r="M18" s="7272"/>
      <c r="N18" s="7273"/>
      <c r="O18" s="7274"/>
      <c r="P18" s="7272"/>
      <c r="Q18" s="7275"/>
      <c r="R18" s="5012"/>
      <c r="S18" s="8421"/>
      <c r="T18" s="8422"/>
      <c r="U18" s="8422"/>
      <c r="V18" s="8423"/>
      <c r="W18" s="8424"/>
      <c r="X18" s="8422"/>
      <c r="Y18" s="8422"/>
      <c r="Z18" s="8425"/>
      <c r="AA18" s="8423"/>
      <c r="AB18" s="8422"/>
      <c r="AC18" s="8426"/>
      <c r="AD18" s="8426"/>
      <c r="AE18" s="8427"/>
      <c r="AF18" s="8428"/>
      <c r="AG18" s="8426"/>
      <c r="AH18" s="1118"/>
    </row>
    <row r="19" spans="1:34">
      <c r="A19" s="5025"/>
      <c r="B19" s="5013"/>
      <c r="C19" s="5013"/>
      <c r="D19" s="5013"/>
      <c r="E19" s="5013"/>
      <c r="F19" s="5035"/>
      <c r="G19" s="5013"/>
      <c r="H19" s="5013"/>
      <c r="I19" s="5035"/>
      <c r="J19" s="5013"/>
      <c r="K19" s="5013"/>
      <c r="L19" s="5013"/>
      <c r="M19" s="5013"/>
      <c r="N19" s="5013"/>
      <c r="O19" s="5013"/>
      <c r="P19" s="5353"/>
      <c r="Q19" s="7275"/>
      <c r="R19" s="5012"/>
      <c r="S19" s="8421"/>
      <c r="T19" s="8422"/>
      <c r="U19" s="8422"/>
      <c r="V19" s="8423"/>
      <c r="W19" s="8424"/>
      <c r="X19" s="8422"/>
      <c r="Y19" s="8422"/>
      <c r="Z19" s="8425"/>
      <c r="AA19" s="8423"/>
      <c r="AB19" s="8422"/>
      <c r="AC19" s="8426"/>
      <c r="AD19" s="8426"/>
      <c r="AE19" s="8427"/>
      <c r="AF19" s="8428"/>
      <c r="AG19" s="8426"/>
      <c r="AH19" s="1118"/>
    </row>
    <row r="20" spans="1:34">
      <c r="A20" s="5025"/>
      <c r="B20" s="5013"/>
      <c r="C20" s="5013"/>
      <c r="D20" s="5013"/>
      <c r="E20" s="5013"/>
      <c r="F20" s="5035"/>
      <c r="G20" s="5013"/>
      <c r="H20" s="5013"/>
      <c r="I20" s="5035"/>
      <c r="J20" s="5013"/>
      <c r="K20" s="5013"/>
      <c r="L20" s="5013"/>
      <c r="M20" s="5013"/>
      <c r="N20" s="5013"/>
      <c r="O20" s="5013"/>
      <c r="P20" s="5353"/>
      <c r="Q20" s="5026"/>
      <c r="R20" s="5012"/>
      <c r="S20" s="6369"/>
      <c r="T20" s="5459"/>
      <c r="U20" s="5459"/>
      <c r="V20" s="5460"/>
      <c r="W20" s="4227"/>
      <c r="X20" s="5459"/>
      <c r="Y20" s="5459"/>
      <c r="Z20" s="5461"/>
      <c r="AA20" s="5460"/>
      <c r="AB20" s="5459"/>
      <c r="AC20" s="5462"/>
      <c r="AD20" s="5462"/>
      <c r="AE20" s="5463"/>
      <c r="AF20" s="5464"/>
      <c r="AG20" s="5462"/>
      <c r="AH20" s="6457"/>
    </row>
    <row r="21" spans="1:34">
      <c r="A21" s="5025"/>
      <c r="B21" s="5013"/>
      <c r="C21" s="5013"/>
      <c r="D21" s="5013"/>
      <c r="E21" s="5013"/>
      <c r="F21" s="5035"/>
      <c r="G21" s="5013"/>
      <c r="H21" s="5013"/>
      <c r="I21" s="5035"/>
      <c r="J21" s="5013"/>
      <c r="K21" s="5013"/>
      <c r="L21" s="5013"/>
      <c r="M21" s="5013"/>
      <c r="N21" s="5013"/>
      <c r="O21" s="5013"/>
      <c r="P21" s="5353"/>
      <c r="Q21" s="5026"/>
      <c r="R21" s="5012"/>
      <c r="S21" s="5458"/>
      <c r="T21" s="5459"/>
      <c r="U21" s="5459"/>
      <c r="V21" s="5460"/>
      <c r="W21" s="4227"/>
      <c r="X21" s="5459"/>
      <c r="Y21" s="5459"/>
      <c r="Z21" s="5461"/>
      <c r="AA21" s="5460"/>
      <c r="AB21" s="5459"/>
      <c r="AC21" s="5462"/>
      <c r="AD21" s="5462"/>
      <c r="AE21" s="5463"/>
      <c r="AF21" s="5464"/>
      <c r="AG21" s="5462"/>
      <c r="AH21" s="6457"/>
    </row>
    <row r="22" spans="1:34">
      <c r="A22" s="5025"/>
      <c r="B22" s="5013"/>
      <c r="C22" s="5013"/>
      <c r="D22" s="5013"/>
      <c r="E22" s="5013"/>
      <c r="F22" s="5035"/>
      <c r="G22" s="5013"/>
      <c r="H22" s="5013"/>
      <c r="I22" s="5035"/>
      <c r="J22" s="5013"/>
      <c r="K22" s="5013"/>
      <c r="L22" s="5013"/>
      <c r="M22" s="5013"/>
      <c r="N22" s="5013"/>
      <c r="O22" s="5013"/>
      <c r="P22" s="5353"/>
      <c r="Q22" s="5026"/>
      <c r="R22" s="5012"/>
      <c r="S22" s="8429"/>
      <c r="T22" s="8430"/>
      <c r="U22" s="8430"/>
      <c r="V22" s="8431"/>
      <c r="W22" s="8432"/>
      <c r="X22" s="8430"/>
      <c r="Y22" s="8430"/>
      <c r="Z22" s="8433"/>
      <c r="AA22" s="8431"/>
      <c r="AB22" s="8430"/>
      <c r="AC22" s="8434"/>
      <c r="AD22" s="8434"/>
      <c r="AE22" s="8435"/>
      <c r="AF22" s="8436"/>
      <c r="AG22" s="8434"/>
      <c r="AH22" s="6457"/>
    </row>
    <row r="23" spans="1:34">
      <c r="A23" s="5031"/>
      <c r="B23" s="5032"/>
      <c r="C23" s="5032"/>
      <c r="D23" s="5032"/>
      <c r="E23" s="5032"/>
      <c r="F23" s="5036"/>
      <c r="G23" s="5032"/>
      <c r="H23" s="5032"/>
      <c r="I23" s="5036"/>
      <c r="J23" s="5032"/>
      <c r="K23" s="5032"/>
      <c r="L23" s="5032"/>
      <c r="M23" s="5032"/>
      <c r="N23" s="5032"/>
      <c r="O23" s="5032"/>
      <c r="P23" s="5354"/>
      <c r="Q23" s="5033"/>
      <c r="R23" s="5012"/>
      <c r="S23" s="7278"/>
      <c r="T23" s="7268"/>
      <c r="U23" s="7268"/>
      <c r="V23" s="7269"/>
      <c r="W23" s="7270"/>
      <c r="X23" s="7268"/>
      <c r="Y23" s="7268"/>
      <c r="Z23" s="7271"/>
      <c r="AA23" s="7269"/>
      <c r="AB23" s="7268"/>
      <c r="AC23" s="7272"/>
      <c r="AD23" s="7272"/>
      <c r="AE23" s="7273"/>
      <c r="AF23" s="7274"/>
      <c r="AG23" s="7272"/>
      <c r="AH23" s="6458"/>
    </row>
    <row r="24" spans="1:34">
      <c r="A24" s="5031"/>
      <c r="B24" s="5032"/>
      <c r="C24" s="5032"/>
      <c r="D24" s="5032"/>
      <c r="E24" s="5032"/>
      <c r="F24" s="5036"/>
      <c r="G24" s="5032"/>
      <c r="H24" s="5032"/>
      <c r="I24" s="5036"/>
      <c r="J24" s="5032"/>
      <c r="K24" s="5032"/>
      <c r="L24" s="5032"/>
      <c r="M24" s="5032"/>
      <c r="N24" s="5032"/>
      <c r="O24" s="5032"/>
      <c r="P24" s="5354"/>
      <c r="Q24" s="5033"/>
      <c r="R24" s="5012"/>
      <c r="S24" s="6440"/>
      <c r="T24" s="6461"/>
      <c r="U24" s="6461"/>
      <c r="V24" s="6462"/>
      <c r="W24" s="4618"/>
      <c r="X24" s="6461"/>
      <c r="Y24" s="6461"/>
      <c r="Z24" s="4231"/>
      <c r="AA24" s="6462"/>
      <c r="AB24" s="6461"/>
      <c r="AC24" s="6463"/>
      <c r="AD24" s="6463"/>
      <c r="AE24" s="6464"/>
      <c r="AF24" s="6465"/>
      <c r="AG24" s="6463"/>
      <c r="AH24" s="6455"/>
    </row>
    <row r="25" spans="1:34" ht="15" thickBot="1">
      <c r="A25" s="5028"/>
      <c r="B25" s="5029"/>
      <c r="C25" s="5029"/>
      <c r="D25" s="5029"/>
      <c r="E25" s="5029"/>
      <c r="F25" s="5037"/>
      <c r="G25" s="5029"/>
      <c r="H25" s="5029"/>
      <c r="I25" s="5037"/>
      <c r="J25" s="5029"/>
      <c r="K25" s="5029"/>
      <c r="L25" s="5029"/>
      <c r="M25" s="5029"/>
      <c r="N25" s="5372">
        <f>SUM(N10:N24)</f>
        <v>18972.7958</v>
      </c>
      <c r="O25" s="5372">
        <f>SUM(O10:O24)</f>
        <v>758.91183199999989</v>
      </c>
      <c r="P25" s="5355"/>
      <c r="Q25" s="5030"/>
      <c r="R25" s="5012"/>
      <c r="S25" s="6440"/>
      <c r="T25" s="6461"/>
      <c r="U25" s="6461"/>
      <c r="V25" s="6462"/>
      <c r="W25" s="4618"/>
      <c r="X25" s="6461"/>
      <c r="Y25" s="6461"/>
      <c r="Z25" s="4231"/>
      <c r="AA25" s="6462"/>
      <c r="AB25" s="6461"/>
      <c r="AC25" s="6463"/>
      <c r="AD25" s="6463"/>
      <c r="AE25" s="6464"/>
      <c r="AF25" s="6465"/>
      <c r="AG25" s="6463"/>
      <c r="AH25" s="6455"/>
    </row>
    <row r="26" spans="1:34">
      <c r="A26" s="5012"/>
      <c r="B26" s="5012"/>
      <c r="C26" s="5012"/>
      <c r="D26" s="5012"/>
      <c r="E26" s="5012"/>
      <c r="F26" s="5012"/>
      <c r="G26" s="5012"/>
      <c r="H26" s="5012"/>
      <c r="I26" s="5012"/>
      <c r="J26" s="5012"/>
      <c r="K26" s="5012"/>
      <c r="L26" s="5012"/>
      <c r="M26" s="5012"/>
      <c r="N26" s="5012"/>
      <c r="O26" s="5012"/>
      <c r="P26" s="5012"/>
      <c r="Q26" s="5012"/>
      <c r="R26" s="5012"/>
      <c r="S26" s="6440"/>
      <c r="T26" s="6461"/>
      <c r="U26" s="6461"/>
      <c r="V26" s="6462"/>
      <c r="W26" s="4618"/>
      <c r="X26" s="6461"/>
      <c r="Y26" s="6461"/>
      <c r="Z26" s="4231"/>
      <c r="AA26" s="6462"/>
      <c r="AB26" s="6461"/>
      <c r="AC26" s="6463"/>
      <c r="AD26" s="6463"/>
      <c r="AE26" s="6464"/>
      <c r="AF26" s="6465"/>
      <c r="AG26" s="6463"/>
      <c r="AH26" s="6455"/>
    </row>
    <row r="27" spans="1:34">
      <c r="A27" s="5012"/>
      <c r="B27" s="5012"/>
      <c r="C27" s="5012"/>
      <c r="D27" s="5012"/>
      <c r="E27" s="5012"/>
      <c r="F27" s="5012"/>
      <c r="G27" s="5012"/>
      <c r="H27" s="5012"/>
      <c r="I27" s="5012"/>
      <c r="J27" s="5012"/>
      <c r="K27" s="5012"/>
      <c r="L27" s="5012"/>
      <c r="M27" s="5012"/>
      <c r="N27" s="5012"/>
      <c r="O27" s="5012"/>
      <c r="P27" s="5012"/>
      <c r="Q27" s="5012"/>
      <c r="R27" s="5012"/>
      <c r="S27" s="6446"/>
      <c r="T27" s="6447"/>
      <c r="U27" s="6447"/>
      <c r="V27" s="6448"/>
      <c r="W27" s="6449"/>
      <c r="X27" s="6447"/>
      <c r="Y27" s="6447"/>
      <c r="Z27" s="6450"/>
      <c r="AA27" s="6448"/>
      <c r="AB27" s="6447"/>
      <c r="AC27" s="6451"/>
      <c r="AD27" s="6451"/>
      <c r="AE27" s="6452"/>
      <c r="AF27" s="6453"/>
      <c r="AG27" s="6454"/>
      <c r="AH27" s="6455"/>
    </row>
    <row r="28" spans="1:34" ht="15" thickBot="1">
      <c r="A28" s="5012"/>
      <c r="B28" s="5012"/>
      <c r="C28" s="5012"/>
      <c r="D28" s="5012"/>
      <c r="E28" s="5012"/>
      <c r="F28" s="5012"/>
      <c r="G28" s="5012"/>
      <c r="H28" s="5012"/>
      <c r="I28" s="5012"/>
      <c r="J28" s="5012"/>
      <c r="K28" s="5012"/>
      <c r="L28" s="5012"/>
      <c r="M28" s="5012"/>
      <c r="N28" s="5012"/>
      <c r="O28" s="5012"/>
      <c r="P28" s="5012"/>
      <c r="Q28" s="5012"/>
      <c r="R28" s="5012"/>
      <c r="S28" s="5028"/>
      <c r="T28" s="5029"/>
      <c r="U28" s="5374"/>
      <c r="V28" s="5375"/>
      <c r="W28" s="5375"/>
      <c r="X28" s="5375"/>
      <c r="Y28" s="5375"/>
      <c r="Z28" s="5375"/>
      <c r="AA28" s="5375"/>
      <c r="AB28" s="5375"/>
      <c r="AC28" s="5375"/>
      <c r="AD28" s="5375"/>
      <c r="AE28" s="5375"/>
      <c r="AF28" s="5375"/>
      <c r="AG28" s="5381"/>
      <c r="AH28" s="5376"/>
    </row>
    <row r="29" spans="1:34" ht="18" thickBot="1">
      <c r="A29" s="8362" t="s">
        <v>1754</v>
      </c>
      <c r="B29" s="4995"/>
      <c r="C29" s="4993"/>
      <c r="D29" s="4993"/>
      <c r="E29" s="4993"/>
      <c r="F29" s="4993"/>
      <c r="G29" s="4993"/>
      <c r="H29" s="4993"/>
      <c r="I29" s="4993"/>
      <c r="J29" s="4993"/>
      <c r="K29" s="4993"/>
      <c r="L29" s="4993"/>
      <c r="M29" s="4993"/>
      <c r="N29" s="4993"/>
      <c r="O29" s="4993"/>
      <c r="P29" s="4993"/>
      <c r="Q29" s="4993"/>
      <c r="R29" s="5012"/>
      <c r="S29" s="5012"/>
      <c r="T29" s="5012"/>
      <c r="U29" s="4994"/>
      <c r="V29" s="4993"/>
      <c r="W29" s="4993"/>
      <c r="X29" s="4993"/>
      <c r="Y29" s="4993"/>
      <c r="Z29" s="4993"/>
      <c r="AA29" s="4993"/>
      <c r="AB29" s="4993"/>
      <c r="AC29" s="4993"/>
      <c r="AD29" s="4993"/>
      <c r="AE29" s="4993"/>
      <c r="AF29" s="4993"/>
      <c r="AG29" s="4993"/>
      <c r="AH29" s="4993"/>
    </row>
    <row r="30" spans="1:34">
      <c r="A30" s="5016"/>
      <c r="B30" s="5016"/>
      <c r="C30" s="5016"/>
      <c r="D30" s="5016" t="s">
        <v>14</v>
      </c>
      <c r="E30" s="5016" t="s">
        <v>12</v>
      </c>
      <c r="F30" s="5016"/>
      <c r="G30" s="5016"/>
      <c r="H30" s="5016" t="s">
        <v>15</v>
      </c>
      <c r="I30" s="5016" t="s">
        <v>12</v>
      </c>
      <c r="J30" s="5016" t="s">
        <v>12</v>
      </c>
      <c r="K30" s="5016"/>
      <c r="L30" s="5016"/>
      <c r="M30" s="5016"/>
      <c r="N30" s="5016"/>
      <c r="O30" s="5016" t="s">
        <v>0</v>
      </c>
      <c r="P30" s="5016"/>
      <c r="Q30" s="5016"/>
      <c r="R30" s="5012"/>
      <c r="S30" s="5012"/>
      <c r="T30" s="5012"/>
      <c r="U30" s="4994"/>
      <c r="V30" s="4993"/>
      <c r="W30" s="4993"/>
      <c r="X30" s="4993"/>
      <c r="Y30" s="4993"/>
      <c r="Z30" s="4993"/>
      <c r="AA30" s="4993"/>
      <c r="AB30" s="4993"/>
      <c r="AC30" s="4993"/>
      <c r="AD30" s="4993"/>
      <c r="AE30" s="4993"/>
      <c r="AF30" s="4993"/>
      <c r="AG30" s="4993"/>
      <c r="AH30" s="4993"/>
    </row>
    <row r="31" spans="1:34" ht="18" thickBot="1">
      <c r="A31" s="5017" t="s">
        <v>3</v>
      </c>
      <c r="B31" s="5017" t="s">
        <v>4</v>
      </c>
      <c r="C31" s="5017" t="s">
        <v>18</v>
      </c>
      <c r="D31" s="5017" t="s">
        <v>19</v>
      </c>
      <c r="E31" s="5017" t="s">
        <v>19</v>
      </c>
      <c r="F31" s="5017" t="s">
        <v>20</v>
      </c>
      <c r="G31" s="5017" t="s">
        <v>21</v>
      </c>
      <c r="H31" s="5017" t="s">
        <v>22</v>
      </c>
      <c r="I31" s="5017" t="s">
        <v>23</v>
      </c>
      <c r="J31" s="5017" t="s">
        <v>23</v>
      </c>
      <c r="K31" s="5017" t="s">
        <v>1227</v>
      </c>
      <c r="L31" s="5017" t="s">
        <v>20</v>
      </c>
      <c r="M31" s="5017" t="s">
        <v>25</v>
      </c>
      <c r="N31" s="5017" t="s">
        <v>0</v>
      </c>
      <c r="O31" s="5017" t="s">
        <v>1363</v>
      </c>
      <c r="P31" s="5017" t="s">
        <v>1388</v>
      </c>
      <c r="Q31" s="5017" t="s">
        <v>26</v>
      </c>
      <c r="R31" s="5012"/>
      <c r="S31" s="7557" t="s">
        <v>1463</v>
      </c>
      <c r="T31" s="5012"/>
      <c r="U31" s="4994"/>
      <c r="V31" s="4993"/>
      <c r="W31" s="4993"/>
      <c r="X31" s="4993"/>
      <c r="Y31" s="4993"/>
      <c r="Z31" s="4993"/>
      <c r="AA31" s="4993"/>
      <c r="AB31" s="4993"/>
      <c r="AC31" s="4993"/>
      <c r="AD31" s="4993"/>
      <c r="AE31" s="4993"/>
      <c r="AF31" s="4993"/>
      <c r="AG31" s="4993"/>
      <c r="AH31" s="4993"/>
    </row>
    <row r="32" spans="1:34" ht="15" thickBot="1">
      <c r="A32" s="5018"/>
      <c r="B32" s="5018"/>
      <c r="C32" s="5018"/>
      <c r="D32" s="5018" t="s">
        <v>3</v>
      </c>
      <c r="E32" s="5018" t="s">
        <v>18</v>
      </c>
      <c r="F32" s="5018"/>
      <c r="G32" s="5018"/>
      <c r="H32" s="5018" t="s">
        <v>21</v>
      </c>
      <c r="I32" s="5018" t="s">
        <v>27</v>
      </c>
      <c r="J32" s="5018" t="s">
        <v>28</v>
      </c>
      <c r="K32" s="5018"/>
      <c r="L32" s="5018"/>
      <c r="M32" s="5018"/>
      <c r="N32" s="5018"/>
      <c r="O32" s="5018" t="s">
        <v>11</v>
      </c>
      <c r="P32" s="5018"/>
      <c r="Q32" s="5018"/>
      <c r="R32" s="5012"/>
      <c r="S32" s="5016"/>
      <c r="T32" s="5042"/>
      <c r="U32" s="5038" t="s">
        <v>14</v>
      </c>
      <c r="V32" s="5038" t="s">
        <v>12</v>
      </c>
      <c r="W32" s="5038"/>
      <c r="X32" s="5038"/>
      <c r="Y32" s="5038" t="s">
        <v>15</v>
      </c>
      <c r="Z32" s="5038" t="s">
        <v>12</v>
      </c>
      <c r="AA32" s="5038" t="s">
        <v>12</v>
      </c>
      <c r="AB32" s="5038"/>
      <c r="AC32" s="5038"/>
      <c r="AD32" s="5038"/>
      <c r="AE32" s="5038"/>
      <c r="AF32" s="5038" t="s">
        <v>0</v>
      </c>
      <c r="AG32" s="5382"/>
      <c r="AH32" s="5039"/>
    </row>
    <row r="33" spans="1:34">
      <c r="A33" s="5434"/>
      <c r="B33" s="5435"/>
      <c r="C33" s="5435"/>
      <c r="D33" s="5435"/>
      <c r="E33" s="5436"/>
      <c r="F33" s="5437"/>
      <c r="G33" s="5435"/>
      <c r="H33" s="5435"/>
      <c r="I33" s="5438"/>
      <c r="J33" s="5436"/>
      <c r="K33" s="5435"/>
      <c r="L33" s="5439"/>
      <c r="M33" s="5439"/>
      <c r="N33" s="5440"/>
      <c r="O33" s="5441"/>
      <c r="P33" s="5439"/>
      <c r="Q33" s="5024"/>
      <c r="R33" s="5012"/>
      <c r="S33" s="5017" t="s">
        <v>4</v>
      </c>
      <c r="T33" s="5043" t="s">
        <v>18</v>
      </c>
      <c r="U33" s="5040" t="s">
        <v>19</v>
      </c>
      <c r="V33" s="5040" t="s">
        <v>19</v>
      </c>
      <c r="W33" s="5040" t="s">
        <v>20</v>
      </c>
      <c r="X33" s="5040" t="s">
        <v>21</v>
      </c>
      <c r="Y33" s="5040" t="s">
        <v>22</v>
      </c>
      <c r="Z33" s="5040" t="s">
        <v>23</v>
      </c>
      <c r="AA33" s="5040" t="s">
        <v>23</v>
      </c>
      <c r="AB33" s="5040" t="s">
        <v>24</v>
      </c>
      <c r="AC33" s="5040" t="s">
        <v>20</v>
      </c>
      <c r="AD33" s="5040" t="s">
        <v>25</v>
      </c>
      <c r="AE33" s="5040" t="s">
        <v>0</v>
      </c>
      <c r="AF33" s="5040" t="s">
        <v>1363</v>
      </c>
      <c r="AG33" s="5383"/>
      <c r="AH33" s="5041" t="s">
        <v>26</v>
      </c>
    </row>
    <row r="34" spans="1:34" ht="15" thickBot="1">
      <c r="A34" s="5469"/>
      <c r="B34" s="5459"/>
      <c r="C34" s="5459"/>
      <c r="D34" s="5459"/>
      <c r="E34" s="5460"/>
      <c r="F34" s="4227"/>
      <c r="G34" s="5459"/>
      <c r="H34" s="5459"/>
      <c r="I34" s="5461"/>
      <c r="J34" s="5460"/>
      <c r="K34" s="5459"/>
      <c r="L34" s="5462"/>
      <c r="M34" s="5462"/>
      <c r="N34" s="5463"/>
      <c r="O34" s="5464"/>
      <c r="P34" s="5462"/>
      <c r="Q34" s="6918"/>
      <c r="R34" s="5012"/>
      <c r="S34" s="5018"/>
      <c r="T34" s="5044"/>
      <c r="U34" s="5045" t="s">
        <v>3</v>
      </c>
      <c r="V34" s="5045" t="s">
        <v>18</v>
      </c>
      <c r="W34" s="5045"/>
      <c r="X34" s="5045"/>
      <c r="Y34" s="5045" t="s">
        <v>21</v>
      </c>
      <c r="Z34" s="5045" t="s">
        <v>27</v>
      </c>
      <c r="AA34" s="5045" t="s">
        <v>28</v>
      </c>
      <c r="AB34" s="5045"/>
      <c r="AC34" s="5045"/>
      <c r="AD34" s="5045"/>
      <c r="AE34" s="5045"/>
      <c r="AF34" s="5045" t="s">
        <v>11</v>
      </c>
      <c r="AG34" s="5384"/>
      <c r="AH34" s="5046"/>
    </row>
    <row r="35" spans="1:34">
      <c r="A35" s="5025"/>
      <c r="B35" s="5013"/>
      <c r="C35" s="5013"/>
      <c r="D35" s="5013"/>
      <c r="E35" s="5013"/>
      <c r="F35" s="5013"/>
      <c r="G35" s="5013"/>
      <c r="H35" s="5013"/>
      <c r="I35" s="5035"/>
      <c r="J35" s="5013"/>
      <c r="K35" s="5013"/>
      <c r="L35" s="5013"/>
      <c r="M35" s="5013"/>
      <c r="N35" s="5013"/>
      <c r="O35" s="5013"/>
      <c r="P35" s="5348"/>
      <c r="Q35" s="5026"/>
      <c r="R35" s="5012"/>
      <c r="S35" s="8448" t="s">
        <v>1826</v>
      </c>
      <c r="T35" s="8441">
        <v>14</v>
      </c>
      <c r="U35" s="8441" t="s">
        <v>36</v>
      </c>
      <c r="V35" s="8449">
        <v>45643</v>
      </c>
      <c r="W35" s="8450">
        <v>100</v>
      </c>
      <c r="X35" s="8441" t="s">
        <v>35</v>
      </c>
      <c r="Y35" s="8468">
        <v>95.82</v>
      </c>
      <c r="Z35" s="8451">
        <v>45664</v>
      </c>
      <c r="AA35" s="8449">
        <v>45673</v>
      </c>
      <c r="AB35" s="8441">
        <v>41222</v>
      </c>
      <c r="AC35" s="8452">
        <v>100010</v>
      </c>
      <c r="AD35" s="8452">
        <f t="shared" ref="AD35:AD48" si="0">(W35*1000-AC35)</f>
        <v>-10</v>
      </c>
      <c r="AE35" s="8453">
        <f t="shared" ref="AE35:AE48" si="1">(Y35*AC35/1000)</f>
        <v>9582.9581999999991</v>
      </c>
      <c r="AF35" s="8469">
        <f t="shared" ref="AF35:AF48" si="2">(AE35*0.04)</f>
        <v>383.31832799999995</v>
      </c>
      <c r="AG35" s="8452">
        <v>4</v>
      </c>
      <c r="AH35" s="8470" t="s">
        <v>1536</v>
      </c>
    </row>
    <row r="36" spans="1:34">
      <c r="A36" s="5027"/>
      <c r="B36" s="5014"/>
      <c r="C36" s="5013"/>
      <c r="D36" s="5013"/>
      <c r="E36" s="5019"/>
      <c r="F36" s="5013"/>
      <c r="G36" s="5013"/>
      <c r="H36" s="5013"/>
      <c r="I36" s="5021"/>
      <c r="J36" s="5013"/>
      <c r="K36" s="5013"/>
      <c r="L36" s="5020"/>
      <c r="M36" s="5013"/>
      <c r="N36" s="5020"/>
      <c r="O36" s="5020"/>
      <c r="P36" s="5349"/>
      <c r="Q36" s="5026"/>
      <c r="R36" s="5012"/>
      <c r="S36" s="8477" t="s">
        <v>1825</v>
      </c>
      <c r="T36" s="8472">
        <v>15</v>
      </c>
      <c r="U36" s="8472" t="s">
        <v>36</v>
      </c>
      <c r="V36" s="8473">
        <v>45643</v>
      </c>
      <c r="W36" s="8474">
        <v>100</v>
      </c>
      <c r="X36" s="8472" t="s">
        <v>35</v>
      </c>
      <c r="Y36" s="8472">
        <v>92.84</v>
      </c>
      <c r="Z36" s="4344">
        <v>45664</v>
      </c>
      <c r="AA36" s="8473">
        <v>45673</v>
      </c>
      <c r="AB36" s="8472">
        <v>41222</v>
      </c>
      <c r="AC36" s="8475">
        <v>101140</v>
      </c>
      <c r="AD36" s="8472">
        <f t="shared" si="0"/>
        <v>-1140</v>
      </c>
      <c r="AE36" s="8447">
        <f t="shared" si="1"/>
        <v>9389.8375999999989</v>
      </c>
      <c r="AF36" s="8447">
        <f t="shared" si="2"/>
        <v>375.59350399999994</v>
      </c>
      <c r="AG36" s="8472">
        <v>4</v>
      </c>
      <c r="AH36" s="8476" t="s">
        <v>1536</v>
      </c>
    </row>
    <row r="37" spans="1:34">
      <c r="A37" s="5025"/>
      <c r="B37" s="5013"/>
      <c r="C37" s="5013"/>
      <c r="D37" s="5013"/>
      <c r="E37" s="5013"/>
      <c r="F37" s="5013"/>
      <c r="G37" s="5013"/>
      <c r="H37" s="5013"/>
      <c r="I37" s="5035"/>
      <c r="J37" s="5013"/>
      <c r="K37" s="5013"/>
      <c r="L37" s="5013"/>
      <c r="M37" s="5013"/>
      <c r="N37" s="5013"/>
      <c r="O37" s="5013"/>
      <c r="P37" s="5348"/>
      <c r="Q37" s="5026"/>
      <c r="R37" s="5012"/>
      <c r="S37" s="8518" t="s">
        <v>1827</v>
      </c>
      <c r="T37" s="8472">
        <v>16</v>
      </c>
      <c r="U37" s="8472">
        <v>3787</v>
      </c>
      <c r="V37" s="8473">
        <v>45749</v>
      </c>
      <c r="W37" s="8474">
        <v>200</v>
      </c>
      <c r="X37" s="8472" t="s">
        <v>35</v>
      </c>
      <c r="Y37" s="8472">
        <v>89.45</v>
      </c>
      <c r="Z37" s="4344">
        <v>45763</v>
      </c>
      <c r="AA37" s="8473">
        <v>45769</v>
      </c>
      <c r="AB37" s="8472">
        <v>41652</v>
      </c>
      <c r="AC37" s="8475">
        <v>205000</v>
      </c>
      <c r="AD37" s="8472">
        <f t="shared" si="0"/>
        <v>-5000</v>
      </c>
      <c r="AE37" s="8447">
        <f t="shared" si="1"/>
        <v>18337.25</v>
      </c>
      <c r="AF37" s="8447">
        <f t="shared" si="2"/>
        <v>733.49</v>
      </c>
      <c r="AG37" s="8472">
        <v>4</v>
      </c>
      <c r="AH37" s="8476" t="s">
        <v>1536</v>
      </c>
    </row>
    <row r="38" spans="1:34">
      <c r="A38" s="5025"/>
      <c r="B38" s="5013"/>
      <c r="C38" s="5013"/>
      <c r="D38" s="5013"/>
      <c r="E38" s="5013"/>
      <c r="F38" s="5013"/>
      <c r="G38" s="5013"/>
      <c r="H38" s="5013"/>
      <c r="I38" s="5035"/>
      <c r="J38" s="5013"/>
      <c r="K38" s="5013"/>
      <c r="L38" s="5013"/>
      <c r="M38" s="5013"/>
      <c r="N38" s="5013"/>
      <c r="O38" s="5013"/>
      <c r="P38" s="5348"/>
      <c r="Q38" s="5026"/>
      <c r="R38" s="5012"/>
      <c r="S38" s="6369" t="s">
        <v>1828</v>
      </c>
      <c r="T38" s="6370">
        <v>17</v>
      </c>
      <c r="U38" s="6370">
        <v>3839</v>
      </c>
      <c r="V38" s="6371">
        <v>45751</v>
      </c>
      <c r="W38" s="4208">
        <v>100</v>
      </c>
      <c r="X38" s="6370" t="s">
        <v>35</v>
      </c>
      <c r="Y38" s="6370">
        <v>152.96</v>
      </c>
      <c r="Z38" s="4230">
        <v>45763</v>
      </c>
      <c r="AA38" s="6371">
        <v>45772</v>
      </c>
      <c r="AB38" s="6370">
        <v>41684</v>
      </c>
      <c r="AC38" s="7493">
        <v>111650</v>
      </c>
      <c r="AD38" s="6370">
        <f t="shared" si="0"/>
        <v>-11650</v>
      </c>
      <c r="AE38" s="6373">
        <f t="shared" si="1"/>
        <v>17077.984</v>
      </c>
      <c r="AF38" s="6373">
        <f t="shared" si="2"/>
        <v>683.11936000000003</v>
      </c>
      <c r="AG38" s="6370">
        <v>4</v>
      </c>
      <c r="AH38" s="7073" t="s">
        <v>1536</v>
      </c>
    </row>
    <row r="39" spans="1:34">
      <c r="A39" s="5025"/>
      <c r="B39" s="5013"/>
      <c r="C39" s="5013"/>
      <c r="D39" s="5013"/>
      <c r="E39" s="5013"/>
      <c r="F39" s="5013"/>
      <c r="G39" s="5013"/>
      <c r="H39" s="5013"/>
      <c r="I39" s="5035"/>
      <c r="J39" s="5013"/>
      <c r="K39" s="5013"/>
      <c r="L39" s="5013"/>
      <c r="M39" s="5013"/>
      <c r="N39" s="5013"/>
      <c r="O39" s="5013"/>
      <c r="P39" s="5348"/>
      <c r="Q39" s="5026"/>
      <c r="R39" s="5012"/>
      <c r="S39" s="6369" t="s">
        <v>1829</v>
      </c>
      <c r="T39" s="6370">
        <v>18</v>
      </c>
      <c r="U39" s="6370">
        <v>3840</v>
      </c>
      <c r="V39" s="6371">
        <v>45775</v>
      </c>
      <c r="W39" s="4208">
        <v>100</v>
      </c>
      <c r="X39" s="6370" t="s">
        <v>35</v>
      </c>
      <c r="Y39" s="6370">
        <v>152.96</v>
      </c>
      <c r="Z39" s="4230">
        <v>45789</v>
      </c>
      <c r="AA39" s="6371">
        <v>45789</v>
      </c>
      <c r="AB39" s="6370">
        <v>41764</v>
      </c>
      <c r="AC39" s="7493">
        <v>111180</v>
      </c>
      <c r="AD39" s="6370">
        <f t="shared" si="0"/>
        <v>-11180</v>
      </c>
      <c r="AE39" s="6373">
        <f t="shared" si="1"/>
        <v>17006.092800000002</v>
      </c>
      <c r="AF39" s="6373">
        <f t="shared" si="2"/>
        <v>680.24371200000007</v>
      </c>
      <c r="AG39" s="6370">
        <v>4</v>
      </c>
      <c r="AH39" s="6939" t="s">
        <v>1536</v>
      </c>
    </row>
    <row r="40" spans="1:34">
      <c r="A40" s="5025"/>
      <c r="B40" s="5013"/>
      <c r="C40" s="5013"/>
      <c r="D40" s="5013"/>
      <c r="E40" s="5013"/>
      <c r="F40" s="5013"/>
      <c r="G40" s="5013"/>
      <c r="H40" s="5013"/>
      <c r="I40" s="5035"/>
      <c r="J40" s="5013"/>
      <c r="K40" s="5013"/>
      <c r="L40" s="5013"/>
      <c r="M40" s="5013"/>
      <c r="N40" s="5013"/>
      <c r="O40" s="5013"/>
      <c r="P40" s="5348"/>
      <c r="Q40" s="5026"/>
      <c r="R40" s="5012"/>
      <c r="S40" s="8477" t="s">
        <v>1830</v>
      </c>
      <c r="T40" s="8472">
        <v>19</v>
      </c>
      <c r="U40" s="8472">
        <v>4136</v>
      </c>
      <c r="V40" s="8473">
        <v>45784</v>
      </c>
      <c r="W40" s="8474">
        <v>50</v>
      </c>
      <c r="X40" s="8472" t="s">
        <v>35</v>
      </c>
      <c r="Y40" s="8472">
        <v>126.04</v>
      </c>
      <c r="Z40" s="4344">
        <v>45803</v>
      </c>
      <c r="AA40" s="8473">
        <v>45800</v>
      </c>
      <c r="AB40" s="8472">
        <v>41840</v>
      </c>
      <c r="AC40" s="8475">
        <v>52500</v>
      </c>
      <c r="AD40" s="8472">
        <f t="shared" si="0"/>
        <v>-2500</v>
      </c>
      <c r="AE40" s="8447">
        <f t="shared" si="1"/>
        <v>6617.1</v>
      </c>
      <c r="AF40" s="8447">
        <f t="shared" si="2"/>
        <v>264.68400000000003</v>
      </c>
      <c r="AG40" s="8472">
        <v>4</v>
      </c>
      <c r="AH40" s="8542" t="s">
        <v>1536</v>
      </c>
    </row>
    <row r="41" spans="1:34">
      <c r="A41" s="5025"/>
      <c r="B41" s="5013"/>
      <c r="C41" s="5013"/>
      <c r="D41" s="5013"/>
      <c r="E41" s="5013"/>
      <c r="F41" s="5013"/>
      <c r="G41" s="5013"/>
      <c r="H41" s="5013"/>
      <c r="I41" s="5035"/>
      <c r="J41" s="5013"/>
      <c r="K41" s="5013"/>
      <c r="L41" s="5013"/>
      <c r="M41" s="5013"/>
      <c r="N41" s="5013"/>
      <c r="O41" s="5013"/>
      <c r="P41" s="5348"/>
      <c r="Q41" s="5026"/>
      <c r="R41" s="5012"/>
      <c r="S41" s="8477" t="s">
        <v>1831</v>
      </c>
      <c r="T41" s="8472">
        <v>20</v>
      </c>
      <c r="U41" s="8472">
        <v>4470</v>
      </c>
      <c r="V41" s="8473">
        <v>45799</v>
      </c>
      <c r="W41" s="8474">
        <v>50</v>
      </c>
      <c r="X41" s="8472" t="s">
        <v>35</v>
      </c>
      <c r="Y41" s="8472">
        <v>126.04</v>
      </c>
      <c r="Z41" s="4344">
        <v>45818</v>
      </c>
      <c r="AA41" s="8473">
        <v>45824</v>
      </c>
      <c r="AB41" s="8472">
        <v>41970</v>
      </c>
      <c r="AC41" s="8475">
        <v>56000</v>
      </c>
      <c r="AD41" s="8472">
        <f t="shared" si="0"/>
        <v>-6000</v>
      </c>
      <c r="AE41" s="8447">
        <f t="shared" si="1"/>
        <v>7058.24</v>
      </c>
      <c r="AF41" s="8447">
        <f t="shared" si="2"/>
        <v>282.32959999999997</v>
      </c>
      <c r="AG41" s="8472">
        <v>4</v>
      </c>
      <c r="AH41" s="8476" t="s">
        <v>1536</v>
      </c>
    </row>
    <row r="42" spans="1:34">
      <c r="A42" s="5031"/>
      <c r="B42" s="5032"/>
      <c r="C42" s="5032"/>
      <c r="D42" s="5032"/>
      <c r="E42" s="5032"/>
      <c r="F42" s="5032"/>
      <c r="G42" s="5032"/>
      <c r="H42" s="5032"/>
      <c r="I42" s="5036"/>
      <c r="J42" s="5032"/>
      <c r="K42" s="5032"/>
      <c r="L42" s="5032"/>
      <c r="M42" s="5032"/>
      <c r="N42" s="5032"/>
      <c r="O42" s="5032"/>
      <c r="P42" s="5350"/>
      <c r="Q42" s="5033"/>
      <c r="R42" s="5012"/>
      <c r="S42" s="5458" t="s">
        <v>1834</v>
      </c>
      <c r="T42" s="6370">
        <v>21</v>
      </c>
      <c r="U42" s="6370">
        <v>4820</v>
      </c>
      <c r="V42" s="6371">
        <v>45813</v>
      </c>
      <c r="W42" s="4208">
        <v>200</v>
      </c>
      <c r="X42" s="6370" t="s">
        <v>35</v>
      </c>
      <c r="Y42" s="6370">
        <v>89.45</v>
      </c>
      <c r="Z42" s="4230">
        <v>45828</v>
      </c>
      <c r="AA42" s="6371">
        <v>45841</v>
      </c>
      <c r="AB42" s="6370">
        <v>42073</v>
      </c>
      <c r="AC42" s="7493">
        <v>200000</v>
      </c>
      <c r="AD42" s="6370">
        <f t="shared" si="0"/>
        <v>0</v>
      </c>
      <c r="AE42" s="6373">
        <f t="shared" si="1"/>
        <v>17890</v>
      </c>
      <c r="AF42" s="6373">
        <f t="shared" si="2"/>
        <v>715.6</v>
      </c>
      <c r="AG42" s="6370">
        <v>4</v>
      </c>
      <c r="AH42" s="6918" t="s">
        <v>1840</v>
      </c>
    </row>
    <row r="43" spans="1:34">
      <c r="A43" s="5031"/>
      <c r="B43" s="5032"/>
      <c r="C43" s="5032"/>
      <c r="D43" s="5032"/>
      <c r="E43" s="5032"/>
      <c r="F43" s="5032"/>
      <c r="G43" s="5032"/>
      <c r="H43" s="5032"/>
      <c r="I43" s="5036"/>
      <c r="J43" s="5032"/>
      <c r="K43" s="5032"/>
      <c r="L43" s="5032"/>
      <c r="M43" s="5032"/>
      <c r="N43" s="5032"/>
      <c r="O43" s="5032"/>
      <c r="P43" s="5350"/>
      <c r="Q43" s="5033"/>
      <c r="R43" s="5012"/>
      <c r="S43" s="8696" t="s">
        <v>1832</v>
      </c>
      <c r="T43" s="8422">
        <v>22</v>
      </c>
      <c r="U43" s="8422">
        <v>4844</v>
      </c>
      <c r="V43" s="8423">
        <v>45820</v>
      </c>
      <c r="W43" s="8697">
        <v>30</v>
      </c>
      <c r="X43" s="8698" t="s">
        <v>35</v>
      </c>
      <c r="Y43" s="8698">
        <v>113.69</v>
      </c>
      <c r="Z43" s="8699">
        <v>45828</v>
      </c>
      <c r="AA43" s="8700">
        <v>45828</v>
      </c>
      <c r="AB43" s="8698">
        <v>42443</v>
      </c>
      <c r="AC43" s="8701">
        <v>30000</v>
      </c>
      <c r="AD43" s="8698">
        <f t="shared" si="0"/>
        <v>0</v>
      </c>
      <c r="AE43" s="8702">
        <f t="shared" si="1"/>
        <v>3410.7</v>
      </c>
      <c r="AF43" s="8702">
        <f t="shared" si="2"/>
        <v>136.428</v>
      </c>
      <c r="AG43" s="8698">
        <v>4</v>
      </c>
      <c r="AH43" s="8703" t="s">
        <v>1844</v>
      </c>
    </row>
    <row r="44" spans="1:34">
      <c r="A44" s="5031"/>
      <c r="B44" s="5032"/>
      <c r="C44" s="5032"/>
      <c r="D44" s="5032"/>
      <c r="E44" s="5032"/>
      <c r="F44" s="5032"/>
      <c r="G44" s="5032"/>
      <c r="H44" s="5032"/>
      <c r="I44" s="5036"/>
      <c r="J44" s="5032"/>
      <c r="K44" s="5032"/>
      <c r="L44" s="5032"/>
      <c r="M44" s="5032"/>
      <c r="N44" s="5032"/>
      <c r="O44" s="5032"/>
      <c r="P44" s="5350"/>
      <c r="Q44" s="5033"/>
      <c r="R44" s="5012"/>
      <c r="S44" s="8518" t="s">
        <v>1834</v>
      </c>
      <c r="T44" s="8472">
        <v>23</v>
      </c>
      <c r="U44" s="8472">
        <v>5415</v>
      </c>
      <c r="V44" s="8473">
        <v>45840</v>
      </c>
      <c r="W44" s="8474">
        <v>400</v>
      </c>
      <c r="X44" s="8472" t="s">
        <v>35</v>
      </c>
      <c r="Y44" s="8472">
        <v>88.61</v>
      </c>
      <c r="Z44" s="4344">
        <v>45861</v>
      </c>
      <c r="AA44" s="8473">
        <v>45859</v>
      </c>
      <c r="AB44" s="8472">
        <v>42165</v>
      </c>
      <c r="AC44" s="8475">
        <v>449090</v>
      </c>
      <c r="AD44" s="8472">
        <f t="shared" si="0"/>
        <v>-49090</v>
      </c>
      <c r="AE44" s="8447">
        <f t="shared" si="1"/>
        <v>39793.8649</v>
      </c>
      <c r="AF44" s="8447">
        <f t="shared" si="2"/>
        <v>1591.754596</v>
      </c>
      <c r="AG44" s="8472">
        <v>4</v>
      </c>
      <c r="AH44" s="8476" t="s">
        <v>1536</v>
      </c>
    </row>
    <row r="45" spans="1:34" ht="15" thickBot="1">
      <c r="A45" s="5028"/>
      <c r="B45" s="5029"/>
      <c r="C45" s="5029"/>
      <c r="D45" s="5029"/>
      <c r="E45" s="5029"/>
      <c r="F45" s="5029"/>
      <c r="G45" s="5029"/>
      <c r="H45" s="5029"/>
      <c r="I45" s="5037"/>
      <c r="J45" s="5029"/>
      <c r="K45" s="5029"/>
      <c r="L45" s="5029"/>
      <c r="M45" s="5029"/>
      <c r="N45" s="5372">
        <f>SUM(N33:N44)</f>
        <v>0</v>
      </c>
      <c r="O45" s="5372">
        <f>SUM(O33:O44)</f>
        <v>0</v>
      </c>
      <c r="P45" s="5351"/>
      <c r="Q45" s="5030"/>
      <c r="R45" s="5012"/>
      <c r="S45" s="8477" t="s">
        <v>1832</v>
      </c>
      <c r="T45" s="8442">
        <v>24</v>
      </c>
      <c r="U45" s="8442"/>
      <c r="V45" s="8443">
        <v>45841</v>
      </c>
      <c r="W45" s="8444">
        <v>15</v>
      </c>
      <c r="X45" s="8472" t="s">
        <v>35</v>
      </c>
      <c r="Y45" s="8472">
        <v>126.62</v>
      </c>
      <c r="Z45" s="4344">
        <v>45854</v>
      </c>
      <c r="AA45" s="8473">
        <v>45856</v>
      </c>
      <c r="AB45" s="8472">
        <v>42159</v>
      </c>
      <c r="AC45" s="8475">
        <v>16500</v>
      </c>
      <c r="AD45" s="8472">
        <f t="shared" si="0"/>
        <v>-1500</v>
      </c>
      <c r="AE45" s="8447">
        <f t="shared" si="1"/>
        <v>2089.23</v>
      </c>
      <c r="AF45" s="8447">
        <f t="shared" si="2"/>
        <v>83.569200000000009</v>
      </c>
      <c r="AG45" s="8472">
        <v>4</v>
      </c>
      <c r="AH45" s="8476" t="s">
        <v>1536</v>
      </c>
    </row>
    <row r="46" spans="1:34">
      <c r="A46" s="5012"/>
      <c r="B46" s="5012"/>
      <c r="C46" s="5012"/>
      <c r="D46" s="5012"/>
      <c r="E46" s="5012"/>
      <c r="F46" s="5012"/>
      <c r="G46" s="5012"/>
      <c r="H46" s="5012"/>
      <c r="I46" s="5012"/>
      <c r="J46" s="5012"/>
      <c r="K46" s="5012"/>
      <c r="L46" s="5012"/>
      <c r="M46" s="5012"/>
      <c r="N46" s="5012"/>
      <c r="O46" s="5012"/>
      <c r="P46" s="5012"/>
      <c r="Q46" s="5012"/>
      <c r="R46" s="5012"/>
      <c r="S46" s="6369" t="s">
        <v>1850</v>
      </c>
      <c r="T46" s="5459">
        <v>25</v>
      </c>
      <c r="U46" s="5459">
        <v>6378</v>
      </c>
      <c r="V46" s="5460">
        <v>45881</v>
      </c>
      <c r="W46" s="4227">
        <v>200</v>
      </c>
      <c r="X46" s="6370" t="s">
        <v>35</v>
      </c>
      <c r="Y46" s="6370">
        <v>379.25</v>
      </c>
      <c r="Z46" s="4230">
        <v>45901</v>
      </c>
      <c r="AA46" s="6371">
        <v>45931</v>
      </c>
      <c r="AB46" s="6370">
        <v>42555</v>
      </c>
      <c r="AC46" s="7493">
        <v>9810</v>
      </c>
      <c r="AD46" s="6370">
        <f t="shared" si="0"/>
        <v>190190</v>
      </c>
      <c r="AE46" s="6373">
        <f t="shared" si="1"/>
        <v>3720.4425000000001</v>
      </c>
      <c r="AF46" s="6373">
        <f t="shared" si="2"/>
        <v>148.8177</v>
      </c>
      <c r="AG46" s="6370">
        <v>4</v>
      </c>
      <c r="AH46" s="8503" t="s">
        <v>1851</v>
      </c>
    </row>
    <row r="47" spans="1:34">
      <c r="A47" s="5012"/>
      <c r="B47" s="5012"/>
      <c r="C47" s="5012"/>
      <c r="D47" s="5012"/>
      <c r="E47" s="5012"/>
      <c r="F47" s="5012"/>
      <c r="G47" s="5012"/>
      <c r="H47" s="5012"/>
      <c r="I47" s="5012"/>
      <c r="J47" s="5012"/>
      <c r="K47" s="5012"/>
      <c r="L47" s="5012"/>
      <c r="M47" s="5012"/>
      <c r="N47" s="5012"/>
      <c r="O47" s="5012"/>
      <c r="P47" s="5012"/>
      <c r="Q47" s="5012"/>
      <c r="R47" s="5012"/>
      <c r="S47" s="6440" t="s">
        <v>1850</v>
      </c>
      <c r="T47" s="5365">
        <v>25</v>
      </c>
      <c r="U47" s="5365">
        <v>6378</v>
      </c>
      <c r="V47" s="5366">
        <v>45881</v>
      </c>
      <c r="W47" s="5367">
        <v>190.19</v>
      </c>
      <c r="X47" s="6461" t="s">
        <v>35</v>
      </c>
      <c r="Y47" s="6461">
        <v>379.25</v>
      </c>
      <c r="Z47" s="4231">
        <v>45901</v>
      </c>
      <c r="AA47" s="6462">
        <v>45901</v>
      </c>
      <c r="AB47" s="6461"/>
      <c r="AC47" s="8361">
        <v>190190</v>
      </c>
      <c r="AD47" s="6461">
        <f t="shared" si="0"/>
        <v>0</v>
      </c>
      <c r="AE47" s="6464">
        <f t="shared" si="1"/>
        <v>72129.557499999995</v>
      </c>
      <c r="AF47" s="6464">
        <f t="shared" si="2"/>
        <v>2885.1822999999999</v>
      </c>
      <c r="AG47" s="6461">
        <v>4</v>
      </c>
      <c r="AH47" s="8503"/>
    </row>
    <row r="48" spans="1:34" ht="18" thickBot="1">
      <c r="A48" s="8362" t="s">
        <v>1755</v>
      </c>
      <c r="B48" s="4995"/>
      <c r="C48" s="4993"/>
      <c r="D48" s="4993"/>
      <c r="E48" s="4993"/>
      <c r="F48" s="4993"/>
      <c r="G48" s="4993"/>
      <c r="H48" s="4993"/>
      <c r="I48" s="4993"/>
      <c r="J48" s="4993"/>
      <c r="K48" s="4993"/>
      <c r="L48" s="4993"/>
      <c r="M48" s="4993"/>
      <c r="N48" s="4993"/>
      <c r="O48" s="4993"/>
      <c r="P48" s="4993"/>
      <c r="Q48" s="4993"/>
      <c r="R48" s="5012"/>
      <c r="S48" s="6369" t="s">
        <v>1849</v>
      </c>
      <c r="T48" s="5459">
        <v>26</v>
      </c>
      <c r="U48" s="5459">
        <v>6781</v>
      </c>
      <c r="V48" s="5460">
        <v>45896</v>
      </c>
      <c r="W48" s="4227">
        <v>20</v>
      </c>
      <c r="X48" s="6370" t="s">
        <v>35</v>
      </c>
      <c r="Y48" s="6370">
        <v>193.68</v>
      </c>
      <c r="Z48" s="4230">
        <v>45911</v>
      </c>
      <c r="AA48" s="6371">
        <v>45912</v>
      </c>
      <c r="AB48" s="6370">
        <v>42460</v>
      </c>
      <c r="AC48" s="7493">
        <v>22500</v>
      </c>
      <c r="AD48" s="6370">
        <f t="shared" si="0"/>
        <v>-2500</v>
      </c>
      <c r="AE48" s="6373">
        <f t="shared" si="1"/>
        <v>4357.8</v>
      </c>
      <c r="AF48" s="6373">
        <f t="shared" si="2"/>
        <v>174.31200000000001</v>
      </c>
      <c r="AG48" s="6370">
        <v>4</v>
      </c>
      <c r="AH48" s="8503"/>
    </row>
    <row r="49" spans="1:34">
      <c r="A49" s="5016"/>
      <c r="B49" s="5016"/>
      <c r="C49" s="5016"/>
      <c r="D49" s="5016" t="s">
        <v>14</v>
      </c>
      <c r="E49" s="5016" t="s">
        <v>12</v>
      </c>
      <c r="F49" s="5016"/>
      <c r="G49" s="5016"/>
      <c r="H49" s="5016" t="s">
        <v>15</v>
      </c>
      <c r="I49" s="5016" t="s">
        <v>12</v>
      </c>
      <c r="J49" s="5016" t="s">
        <v>12</v>
      </c>
      <c r="K49" s="5016"/>
      <c r="L49" s="5016"/>
      <c r="M49" s="5016"/>
      <c r="N49" s="5016"/>
      <c r="O49" s="5016" t="s">
        <v>0</v>
      </c>
      <c r="P49" s="5016"/>
      <c r="Q49" s="5016"/>
      <c r="R49" s="5012"/>
      <c r="S49" s="6369"/>
      <c r="T49" s="5459"/>
      <c r="U49" s="5459"/>
      <c r="V49" s="5460"/>
      <c r="W49" s="4227"/>
      <c r="X49" s="6370"/>
      <c r="Y49" s="6370"/>
      <c r="Z49" s="4230"/>
      <c r="AA49" s="6371"/>
      <c r="AB49" s="6370"/>
      <c r="AC49" s="7493"/>
      <c r="AD49" s="6370"/>
      <c r="AE49" s="6373"/>
      <c r="AF49" s="6373"/>
      <c r="AG49" s="6370"/>
      <c r="AH49" s="8503"/>
    </row>
    <row r="50" spans="1:34">
      <c r="A50" s="5017" t="s">
        <v>3</v>
      </c>
      <c r="B50" s="5017" t="s">
        <v>4</v>
      </c>
      <c r="C50" s="5017" t="s">
        <v>18</v>
      </c>
      <c r="D50" s="5017" t="s">
        <v>19</v>
      </c>
      <c r="E50" s="5017" t="s">
        <v>19</v>
      </c>
      <c r="F50" s="5017" t="s">
        <v>20</v>
      </c>
      <c r="G50" s="5017" t="s">
        <v>21</v>
      </c>
      <c r="H50" s="5017" t="s">
        <v>22</v>
      </c>
      <c r="I50" s="5017" t="s">
        <v>23</v>
      </c>
      <c r="J50" s="5017" t="s">
        <v>23</v>
      </c>
      <c r="K50" s="5017" t="s">
        <v>1227</v>
      </c>
      <c r="L50" s="5017" t="s">
        <v>20</v>
      </c>
      <c r="M50" s="5017" t="s">
        <v>25</v>
      </c>
      <c r="N50" s="5017" t="s">
        <v>0</v>
      </c>
      <c r="O50" s="5017" t="s">
        <v>1363</v>
      </c>
      <c r="P50" s="5017"/>
      <c r="Q50" s="5017" t="s">
        <v>26</v>
      </c>
      <c r="R50" s="5012"/>
      <c r="S50" s="6369"/>
      <c r="T50" s="5459"/>
      <c r="U50" s="5459"/>
      <c r="V50" s="5460"/>
      <c r="W50" s="4227"/>
      <c r="X50" s="6370"/>
      <c r="Y50" s="6370"/>
      <c r="Z50" s="4230"/>
      <c r="AA50" s="6371"/>
      <c r="AB50" s="6370"/>
      <c r="AC50" s="7493"/>
      <c r="AD50" s="6370"/>
      <c r="AE50" s="6373"/>
      <c r="AF50" s="6373"/>
      <c r="AG50" s="6370"/>
      <c r="AH50" s="8503"/>
    </row>
    <row r="51" spans="1:34" ht="15" thickBot="1">
      <c r="A51" s="5018"/>
      <c r="B51" s="5018"/>
      <c r="C51" s="5018"/>
      <c r="D51" s="5018" t="s">
        <v>3</v>
      </c>
      <c r="E51" s="5018" t="s">
        <v>18</v>
      </c>
      <c r="F51" s="5018"/>
      <c r="G51" s="5018"/>
      <c r="H51" s="5018" t="s">
        <v>21</v>
      </c>
      <c r="I51" s="5018" t="s">
        <v>27</v>
      </c>
      <c r="J51" s="5018" t="s">
        <v>28</v>
      </c>
      <c r="K51" s="5018"/>
      <c r="L51" s="5018"/>
      <c r="M51" s="5018"/>
      <c r="N51" s="5018"/>
      <c r="O51" s="5018" t="s">
        <v>11</v>
      </c>
      <c r="P51" s="5018"/>
      <c r="Q51" s="5018"/>
      <c r="R51" s="5012"/>
      <c r="S51" s="6369"/>
      <c r="T51" s="5459"/>
      <c r="U51" s="5459"/>
      <c r="V51" s="5460"/>
      <c r="W51" s="4227"/>
      <c r="X51" s="6370"/>
      <c r="Y51" s="6370"/>
      <c r="Z51" s="4230"/>
      <c r="AA51" s="6371"/>
      <c r="AB51" s="6370"/>
      <c r="AC51" s="7493"/>
      <c r="AD51" s="6370"/>
      <c r="AE51" s="6373"/>
      <c r="AF51" s="6373"/>
      <c r="AG51" s="6370"/>
      <c r="AH51" s="8503"/>
    </row>
    <row r="52" spans="1:34">
      <c r="A52" s="8440" t="s">
        <v>591</v>
      </c>
      <c r="B52" s="8441" t="s">
        <v>1534</v>
      </c>
      <c r="C52" s="8442">
        <v>26</v>
      </c>
      <c r="D52" s="8442" t="s">
        <v>101</v>
      </c>
      <c r="E52" s="8443">
        <v>45715</v>
      </c>
      <c r="F52" s="8444">
        <v>100</v>
      </c>
      <c r="G52" s="8442" t="s">
        <v>35</v>
      </c>
      <c r="H52" s="8442">
        <v>105.25</v>
      </c>
      <c r="I52" s="8445">
        <v>45728</v>
      </c>
      <c r="J52" s="8443">
        <v>45726</v>
      </c>
      <c r="K52" s="8442">
        <v>41462</v>
      </c>
      <c r="L52" s="8446">
        <v>106980</v>
      </c>
      <c r="M52" s="8446">
        <v>0</v>
      </c>
      <c r="N52" s="8447">
        <f>(H52*L52/1000)</f>
        <v>11259.645</v>
      </c>
      <c r="O52" s="8447">
        <f>(N52*0.04)</f>
        <v>450.38580000000002</v>
      </c>
      <c r="P52" s="8446">
        <v>4</v>
      </c>
      <c r="Q52" s="5024" t="s">
        <v>8</v>
      </c>
      <c r="R52" s="5012"/>
      <c r="S52" s="338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339"/>
    </row>
    <row r="53" spans="1:34" ht="15" thickBot="1">
      <c r="A53" s="6441"/>
      <c r="B53" s="6440"/>
      <c r="C53" s="6461"/>
      <c r="D53" s="6461"/>
      <c r="E53" s="6462"/>
      <c r="F53" s="4618"/>
      <c r="G53" s="6461"/>
      <c r="H53" s="6461"/>
      <c r="I53" s="4231"/>
      <c r="J53" s="6462"/>
      <c r="K53" s="6461"/>
      <c r="L53" s="8361"/>
      <c r="M53" s="6461"/>
      <c r="N53" s="6464"/>
      <c r="O53" s="6464"/>
      <c r="P53" s="6461"/>
      <c r="Q53" s="5026"/>
      <c r="R53" s="5012"/>
      <c r="S53" s="325"/>
      <c r="T53" s="326"/>
      <c r="U53" s="326"/>
      <c r="V53" s="326"/>
      <c r="W53" s="326"/>
      <c r="X53" s="326"/>
      <c r="Y53" s="326"/>
      <c r="Z53" s="326"/>
      <c r="AA53" s="326"/>
      <c r="AB53" s="326"/>
      <c r="AC53" s="326"/>
      <c r="AD53" s="326"/>
      <c r="AE53" s="326"/>
      <c r="AF53" s="326"/>
      <c r="AG53" s="326"/>
      <c r="AH53" s="327"/>
    </row>
    <row r="54" spans="1:34">
      <c r="A54" s="5025"/>
      <c r="B54" s="5013"/>
      <c r="C54" s="5013"/>
      <c r="D54" s="5013"/>
      <c r="E54" s="5013"/>
      <c r="F54" s="5013"/>
      <c r="G54" s="5013"/>
      <c r="H54" s="5013"/>
      <c r="I54" s="5035"/>
      <c r="J54" s="5013"/>
      <c r="K54" s="5013"/>
      <c r="L54" s="5013"/>
      <c r="M54" s="5013"/>
      <c r="N54" s="5013"/>
      <c r="O54" s="5013"/>
      <c r="P54" s="5348"/>
      <c r="Q54" s="5026"/>
      <c r="R54" s="5012"/>
    </row>
    <row r="55" spans="1:34">
      <c r="A55" s="5027"/>
      <c r="B55" s="5014"/>
      <c r="C55" s="5013"/>
      <c r="D55" s="5013"/>
      <c r="E55" s="5019"/>
      <c r="F55" s="5013"/>
      <c r="G55" s="5013"/>
      <c r="H55" s="5013"/>
      <c r="I55" s="5021"/>
      <c r="J55" s="5013"/>
      <c r="K55" s="5013"/>
      <c r="L55" s="5020"/>
      <c r="M55" s="5013"/>
      <c r="N55" s="5020"/>
      <c r="O55" s="5020"/>
      <c r="P55" s="5349"/>
      <c r="Q55" s="5026"/>
      <c r="R55" s="5012"/>
    </row>
    <row r="56" spans="1:34" ht="15" thickBot="1">
      <c r="A56" s="5025"/>
      <c r="B56" s="5013"/>
      <c r="C56" s="5013"/>
      <c r="D56" s="5013"/>
      <c r="E56" s="5013"/>
      <c r="F56" s="5013"/>
      <c r="G56" s="5013"/>
      <c r="H56" s="5013"/>
      <c r="I56" s="5035"/>
      <c r="J56" s="5013"/>
      <c r="K56" s="5013"/>
      <c r="L56" s="5013"/>
      <c r="M56" s="5013"/>
      <c r="N56" s="5013"/>
      <c r="O56" s="5013"/>
      <c r="P56" s="5348"/>
      <c r="Q56" s="5026"/>
      <c r="R56" s="5012"/>
      <c r="S56" s="5054"/>
      <c r="T56" s="5051"/>
      <c r="U56" s="5052"/>
      <c r="V56" s="5053"/>
      <c r="W56" s="5053"/>
      <c r="X56" s="5053"/>
      <c r="Y56" s="5053"/>
      <c r="Z56" s="5053"/>
      <c r="AA56" s="5053"/>
      <c r="AB56" s="5053"/>
      <c r="AC56" s="5053"/>
      <c r="AD56" s="5053"/>
      <c r="AE56" s="5053"/>
      <c r="AF56" s="5053"/>
      <c r="AG56" s="5053"/>
      <c r="AH56" s="5053"/>
    </row>
    <row r="57" spans="1:34">
      <c r="A57" s="5025"/>
      <c r="B57" s="5013"/>
      <c r="C57" s="5013"/>
      <c r="D57" s="5013"/>
      <c r="E57" s="5013"/>
      <c r="F57" s="5013"/>
      <c r="G57" s="5013"/>
      <c r="H57" s="5013"/>
      <c r="I57" s="5035"/>
      <c r="J57" s="5013"/>
      <c r="K57" s="5013"/>
      <c r="L57" s="5013"/>
      <c r="M57" s="5013"/>
      <c r="N57" s="5013"/>
      <c r="O57" s="5013"/>
      <c r="P57" s="5348"/>
      <c r="Q57" s="5026"/>
      <c r="R57" s="5012"/>
      <c r="S57" s="5016"/>
      <c r="T57" s="5042"/>
      <c r="U57" s="5038" t="s">
        <v>14</v>
      </c>
      <c r="V57" s="5038" t="s">
        <v>12</v>
      </c>
      <c r="W57" s="5038"/>
      <c r="X57" s="5038"/>
      <c r="Y57" s="5038" t="s">
        <v>15</v>
      </c>
      <c r="Z57" s="5038" t="s">
        <v>12</v>
      </c>
      <c r="AA57" s="5038" t="s">
        <v>12</v>
      </c>
      <c r="AB57" s="5038"/>
      <c r="AC57" s="5038"/>
      <c r="AD57" s="5038"/>
      <c r="AE57" s="5038"/>
      <c r="AF57" s="5038" t="s">
        <v>0</v>
      </c>
      <c r="AG57" s="5382"/>
      <c r="AH57" s="5039"/>
    </row>
    <row r="58" spans="1:34">
      <c r="A58" s="5025"/>
      <c r="B58" s="5013"/>
      <c r="C58" s="5013"/>
      <c r="D58" s="5013"/>
      <c r="E58" s="5013"/>
      <c r="F58" s="5013"/>
      <c r="G58" s="5013"/>
      <c r="H58" s="5013"/>
      <c r="I58" s="5035"/>
      <c r="J58" s="5013"/>
      <c r="K58" s="5013"/>
      <c r="L58" s="5013"/>
      <c r="M58" s="5013"/>
      <c r="N58" s="5013"/>
      <c r="O58" s="5013"/>
      <c r="P58" s="5348"/>
      <c r="Q58" s="5026"/>
      <c r="R58" s="5012"/>
      <c r="S58" s="5017" t="s">
        <v>4</v>
      </c>
      <c r="T58" s="5043" t="s">
        <v>18</v>
      </c>
      <c r="U58" s="5040" t="s">
        <v>19</v>
      </c>
      <c r="V58" s="5040" t="s">
        <v>19</v>
      </c>
      <c r="W58" s="5040" t="s">
        <v>20</v>
      </c>
      <c r="X58" s="5040" t="s">
        <v>21</v>
      </c>
      <c r="Y58" s="5040" t="s">
        <v>22</v>
      </c>
      <c r="Z58" s="5040" t="s">
        <v>23</v>
      </c>
      <c r="AA58" s="5040" t="s">
        <v>23</v>
      </c>
      <c r="AB58" s="5040" t="s">
        <v>24</v>
      </c>
      <c r="AC58" s="5040" t="s">
        <v>20</v>
      </c>
      <c r="AD58" s="5040" t="s">
        <v>25</v>
      </c>
      <c r="AE58" s="5040" t="s">
        <v>0</v>
      </c>
      <c r="AF58" s="5040" t="s">
        <v>1363</v>
      </c>
      <c r="AG58" s="5383"/>
      <c r="AH58" s="5041" t="s">
        <v>26</v>
      </c>
    </row>
    <row r="59" spans="1:34" ht="15" thickBot="1">
      <c r="A59" s="5025"/>
      <c r="B59" s="5013"/>
      <c r="C59" s="5013"/>
      <c r="D59" s="5013"/>
      <c r="E59" s="5013"/>
      <c r="F59" s="5013"/>
      <c r="G59" s="5013"/>
      <c r="H59" s="5013"/>
      <c r="I59" s="5035"/>
      <c r="J59" s="5013"/>
      <c r="K59" s="5013"/>
      <c r="L59" s="5013"/>
      <c r="M59" s="5013"/>
      <c r="N59" s="5013"/>
      <c r="O59" s="5013"/>
      <c r="P59" s="5348"/>
      <c r="Q59" s="5026"/>
      <c r="R59" s="5012"/>
      <c r="S59" s="5018"/>
      <c r="T59" s="5044"/>
      <c r="U59" s="5045" t="s">
        <v>3</v>
      </c>
      <c r="V59" s="5045" t="s">
        <v>18</v>
      </c>
      <c r="W59" s="5045"/>
      <c r="X59" s="5045"/>
      <c r="Y59" s="5045" t="s">
        <v>21</v>
      </c>
      <c r="Z59" s="5045" t="s">
        <v>27</v>
      </c>
      <c r="AA59" s="5045" t="s">
        <v>28</v>
      </c>
      <c r="AB59" s="5045"/>
      <c r="AC59" s="5045"/>
      <c r="AD59" s="5045"/>
      <c r="AE59" s="5045"/>
      <c r="AF59" s="5045" t="s">
        <v>11</v>
      </c>
      <c r="AG59" s="5384"/>
      <c r="AH59" s="5046"/>
    </row>
    <row r="60" spans="1:34">
      <c r="A60" s="5025"/>
      <c r="B60" s="5013"/>
      <c r="C60" s="5013"/>
      <c r="D60" s="5013"/>
      <c r="E60" s="5013"/>
      <c r="F60" s="5013"/>
      <c r="G60" s="5013"/>
      <c r="H60" s="5013"/>
      <c r="I60" s="5035"/>
      <c r="J60" s="5013"/>
      <c r="K60" s="5013"/>
      <c r="L60" s="5013"/>
      <c r="M60" s="5013"/>
      <c r="N60" s="5013"/>
      <c r="O60" s="5013"/>
      <c r="P60" s="5348"/>
      <c r="Q60" s="5026"/>
      <c r="R60" s="5012"/>
      <c r="S60" s="5022"/>
      <c r="T60" s="5023"/>
      <c r="U60" s="6923"/>
      <c r="V60" s="5000"/>
      <c r="W60" s="5000"/>
      <c r="X60" s="5000"/>
      <c r="Y60" s="5000"/>
      <c r="Z60" s="5000"/>
      <c r="AA60" s="5000"/>
      <c r="AB60" s="5000"/>
      <c r="AC60" s="5000"/>
      <c r="AD60" s="5000"/>
      <c r="AE60" s="5000"/>
      <c r="AF60" s="5000"/>
      <c r="AG60" s="5000"/>
      <c r="AH60" s="5005"/>
    </row>
    <row r="61" spans="1:34">
      <c r="A61" s="5031"/>
      <c r="B61" s="5032"/>
      <c r="C61" s="5032"/>
      <c r="D61" s="5032"/>
      <c r="E61" s="5032"/>
      <c r="F61" s="5032"/>
      <c r="G61" s="5032"/>
      <c r="H61" s="5032"/>
      <c r="I61" s="5036"/>
      <c r="J61" s="5032"/>
      <c r="K61" s="5032"/>
      <c r="L61" s="5032"/>
      <c r="M61" s="5032"/>
      <c r="N61" s="5032"/>
      <c r="O61" s="5032"/>
      <c r="P61" s="5350"/>
      <c r="Q61" s="5033"/>
      <c r="R61" s="5012"/>
      <c r="S61" s="5025"/>
      <c r="T61" s="5013"/>
      <c r="U61" s="5048"/>
      <c r="V61" s="5003"/>
      <c r="W61" s="5003"/>
      <c r="X61" s="5003"/>
      <c r="Y61" s="5003"/>
      <c r="Z61" s="5003"/>
      <c r="AA61" s="5003"/>
      <c r="AB61" s="5003"/>
      <c r="AC61" s="5003"/>
      <c r="AD61" s="5003"/>
      <c r="AE61" s="5003"/>
      <c r="AF61" s="5003"/>
      <c r="AG61" s="5003"/>
      <c r="AH61" s="1118"/>
    </row>
    <row r="62" spans="1:34">
      <c r="A62" s="5031"/>
      <c r="B62" s="5032"/>
      <c r="C62" s="5032"/>
      <c r="D62" s="5032"/>
      <c r="E62" s="5032"/>
      <c r="F62" s="5032"/>
      <c r="G62" s="5032"/>
      <c r="H62" s="5032"/>
      <c r="I62" s="5036"/>
      <c r="J62" s="5032"/>
      <c r="K62" s="5032"/>
      <c r="L62" s="5032"/>
      <c r="M62" s="5032"/>
      <c r="N62" s="5032"/>
      <c r="O62" s="5032"/>
      <c r="P62" s="5350"/>
      <c r="Q62" s="5033"/>
      <c r="R62" s="5012"/>
      <c r="S62" s="5025"/>
      <c r="T62" s="5013"/>
      <c r="U62" s="5048"/>
      <c r="V62" s="5003"/>
      <c r="W62" s="5003"/>
      <c r="X62" s="5003"/>
      <c r="Y62" s="5003"/>
      <c r="Z62" s="5003"/>
      <c r="AA62" s="5003"/>
      <c r="AB62" s="5003"/>
      <c r="AC62" s="5003"/>
      <c r="AD62" s="5003"/>
      <c r="AE62" s="5003"/>
      <c r="AF62" s="5003"/>
      <c r="AG62" s="5003"/>
      <c r="AH62" s="1118"/>
    </row>
    <row r="63" spans="1:34" ht="15" thickBot="1">
      <c r="A63" s="5028"/>
      <c r="B63" s="5029"/>
      <c r="C63" s="5029"/>
      <c r="D63" s="5029"/>
      <c r="E63" s="5029"/>
      <c r="F63" s="5029"/>
      <c r="G63" s="5029"/>
      <c r="H63" s="5029"/>
      <c r="I63" s="5037"/>
      <c r="J63" s="5029"/>
      <c r="K63" s="5029"/>
      <c r="L63" s="5029"/>
      <c r="M63" s="5029"/>
      <c r="N63" s="5372">
        <f>SUM(N52:N62)</f>
        <v>11259.645</v>
      </c>
      <c r="O63" s="5372">
        <f>SUM(O52:O62)</f>
        <v>450.38580000000002</v>
      </c>
      <c r="P63" s="5351"/>
      <c r="Q63" s="5030"/>
      <c r="R63" s="5012"/>
      <c r="S63" s="5025"/>
      <c r="T63" s="5013"/>
      <c r="U63" s="5048"/>
      <c r="V63" s="5003"/>
      <c r="W63" s="5003"/>
      <c r="X63" s="5003"/>
      <c r="Y63" s="5003"/>
      <c r="Z63" s="5003"/>
      <c r="AA63" s="5003"/>
      <c r="AB63" s="5003"/>
      <c r="AC63" s="5003"/>
      <c r="AD63" s="5003"/>
      <c r="AE63" s="5003"/>
      <c r="AF63" s="5003"/>
      <c r="AG63" s="5003"/>
      <c r="AH63" s="1118"/>
    </row>
    <row r="64" spans="1:34">
      <c r="A64" s="5012"/>
      <c r="B64" s="5012"/>
      <c r="C64" s="5012"/>
      <c r="D64" s="5012"/>
      <c r="E64" s="5012"/>
      <c r="F64" s="5012"/>
      <c r="G64" s="5012"/>
      <c r="H64" s="5012"/>
      <c r="I64" s="5012"/>
      <c r="J64" s="5012"/>
      <c r="K64" s="5012"/>
      <c r="L64" s="5012"/>
      <c r="M64" s="5012"/>
      <c r="N64" s="5012"/>
      <c r="O64" s="5012"/>
      <c r="P64" s="5012"/>
      <c r="Q64" s="5012"/>
      <c r="R64" s="5012"/>
      <c r="S64" s="5025"/>
      <c r="T64" s="5013"/>
      <c r="U64" s="5048"/>
      <c r="V64" s="5003"/>
      <c r="W64" s="5003"/>
      <c r="X64" s="5003"/>
      <c r="Y64" s="5003"/>
      <c r="Z64" s="5003"/>
      <c r="AA64" s="5003"/>
      <c r="AB64" s="5003"/>
      <c r="AC64" s="5003"/>
      <c r="AD64" s="5003"/>
      <c r="AE64" s="5003"/>
      <c r="AF64" s="5003"/>
      <c r="AG64" s="5003"/>
      <c r="AH64" s="1118"/>
    </row>
    <row r="65" spans="1:34">
      <c r="A65" s="5012"/>
      <c r="B65" s="5012"/>
      <c r="C65" s="5012"/>
      <c r="D65" s="5012"/>
      <c r="E65" s="5012"/>
      <c r="F65" s="5012"/>
      <c r="G65" s="5012"/>
      <c r="H65" s="5012"/>
      <c r="I65" s="5012"/>
      <c r="J65" s="5012"/>
      <c r="K65" s="5012"/>
      <c r="L65" s="5012"/>
      <c r="M65" s="5012"/>
      <c r="N65" s="5012"/>
      <c r="O65" s="5012"/>
      <c r="P65" s="5012"/>
      <c r="Q65" s="5012"/>
      <c r="R65" s="5012"/>
      <c r="S65" s="5025"/>
      <c r="T65" s="5013"/>
      <c r="U65" s="5048"/>
      <c r="V65" s="5003"/>
      <c r="W65" s="5003"/>
      <c r="X65" s="5003"/>
      <c r="Y65" s="5003"/>
      <c r="Z65" s="5003"/>
      <c r="AA65" s="5003"/>
      <c r="AB65" s="5003"/>
      <c r="AC65" s="5003"/>
      <c r="AD65" s="5003"/>
      <c r="AE65" s="5003"/>
      <c r="AF65" s="5003"/>
      <c r="AG65" s="5003"/>
      <c r="AH65" s="1118"/>
    </row>
    <row r="66" spans="1:34" ht="18" thickBot="1">
      <c r="A66" s="8362" t="s">
        <v>1756</v>
      </c>
      <c r="B66" s="4995"/>
      <c r="C66" s="4993"/>
      <c r="D66" s="4993"/>
      <c r="E66" s="4993"/>
      <c r="F66" s="4993"/>
      <c r="G66" s="4993"/>
      <c r="H66" s="4993"/>
      <c r="I66" s="4993"/>
      <c r="J66" s="4993"/>
      <c r="K66" s="4993"/>
      <c r="L66" s="4993"/>
      <c r="M66" s="4993"/>
      <c r="N66" s="4993"/>
      <c r="O66" s="4993"/>
      <c r="P66" s="4993"/>
      <c r="Q66" s="4993"/>
      <c r="R66" s="5012"/>
      <c r="S66" s="5025"/>
      <c r="T66" s="5013"/>
      <c r="U66" s="5048"/>
      <c r="V66" s="5003"/>
      <c r="W66" s="5003"/>
      <c r="X66" s="5003"/>
      <c r="Y66" s="5003"/>
      <c r="Z66" s="5003"/>
      <c r="AA66" s="5003"/>
      <c r="AB66" s="5003"/>
      <c r="AC66" s="5003"/>
      <c r="AD66" s="5003"/>
      <c r="AE66" s="5003"/>
      <c r="AF66" s="5003"/>
      <c r="AG66" s="5003"/>
      <c r="AH66" s="1118"/>
    </row>
    <row r="67" spans="1:34">
      <c r="A67" s="5016"/>
      <c r="B67" s="5016"/>
      <c r="C67" s="5016"/>
      <c r="D67" s="5016" t="s">
        <v>14</v>
      </c>
      <c r="E67" s="5016" t="s">
        <v>12</v>
      </c>
      <c r="F67" s="5016"/>
      <c r="G67" s="5016"/>
      <c r="H67" s="5016" t="s">
        <v>15</v>
      </c>
      <c r="I67" s="5016" t="s">
        <v>12</v>
      </c>
      <c r="J67" s="5016" t="s">
        <v>12</v>
      </c>
      <c r="K67" s="5016"/>
      <c r="L67" s="5016"/>
      <c r="M67" s="5016"/>
      <c r="N67" s="5016"/>
      <c r="O67" s="5016" t="s">
        <v>0</v>
      </c>
      <c r="P67" s="5016"/>
      <c r="Q67" s="5016"/>
      <c r="R67" s="5012"/>
      <c r="S67" s="5025"/>
      <c r="T67" s="5013"/>
      <c r="U67" s="5048"/>
      <c r="V67" s="5003"/>
      <c r="W67" s="5003"/>
      <c r="X67" s="5003"/>
      <c r="Y67" s="5003"/>
      <c r="Z67" s="5003"/>
      <c r="AA67" s="5003"/>
      <c r="AB67" s="5003"/>
      <c r="AC67" s="5003"/>
      <c r="AD67" s="5003"/>
      <c r="AE67" s="5003"/>
      <c r="AF67" s="5003"/>
      <c r="AG67" s="5003"/>
      <c r="AH67" s="1118"/>
    </row>
    <row r="68" spans="1:34">
      <c r="A68" s="5017" t="s">
        <v>3</v>
      </c>
      <c r="B68" s="5017" t="s">
        <v>4</v>
      </c>
      <c r="C68" s="5017" t="s">
        <v>18</v>
      </c>
      <c r="D68" s="5017" t="s">
        <v>19</v>
      </c>
      <c r="E68" s="5017" t="s">
        <v>19</v>
      </c>
      <c r="F68" s="5017" t="s">
        <v>20</v>
      </c>
      <c r="G68" s="5017" t="s">
        <v>21</v>
      </c>
      <c r="H68" s="5017" t="s">
        <v>22</v>
      </c>
      <c r="I68" s="5017" t="s">
        <v>23</v>
      </c>
      <c r="J68" s="5017" t="s">
        <v>23</v>
      </c>
      <c r="K68" s="5017" t="s">
        <v>1227</v>
      </c>
      <c r="L68" s="5017" t="s">
        <v>20</v>
      </c>
      <c r="M68" s="5017" t="s">
        <v>25</v>
      </c>
      <c r="N68" s="5017" t="s">
        <v>0</v>
      </c>
      <c r="O68" s="5017" t="s">
        <v>1363</v>
      </c>
      <c r="P68" s="5017"/>
      <c r="Q68" s="5017" t="s">
        <v>26</v>
      </c>
      <c r="R68" s="5012"/>
      <c r="S68" s="5025"/>
      <c r="T68" s="5013"/>
      <c r="U68" s="5048"/>
      <c r="V68" s="5003"/>
      <c r="W68" s="5003"/>
      <c r="X68" s="5003"/>
      <c r="Y68" s="5003"/>
      <c r="Z68" s="5003"/>
      <c r="AA68" s="5003"/>
      <c r="AB68" s="5003"/>
      <c r="AC68" s="5003"/>
      <c r="AD68" s="5003"/>
      <c r="AE68" s="5003"/>
      <c r="AF68" s="5003"/>
      <c r="AG68" s="5003"/>
      <c r="AH68" s="1118"/>
    </row>
    <row r="69" spans="1:34" ht="15" thickBot="1">
      <c r="A69" s="5018"/>
      <c r="B69" s="5018"/>
      <c r="C69" s="5018"/>
      <c r="D69" s="5018" t="s">
        <v>3</v>
      </c>
      <c r="E69" s="5018" t="s">
        <v>18</v>
      </c>
      <c r="F69" s="5018"/>
      <c r="G69" s="5018"/>
      <c r="H69" s="5018" t="s">
        <v>21</v>
      </c>
      <c r="I69" s="5018" t="s">
        <v>27</v>
      </c>
      <c r="J69" s="5018" t="s">
        <v>28</v>
      </c>
      <c r="K69" s="5018"/>
      <c r="L69" s="5018"/>
      <c r="M69" s="5018"/>
      <c r="N69" s="5018"/>
      <c r="O69" s="5018" t="s">
        <v>11</v>
      </c>
      <c r="P69" s="5018"/>
      <c r="Q69" s="5018"/>
      <c r="R69" s="5012"/>
      <c r="S69" s="5025"/>
      <c r="T69" s="5013"/>
      <c r="U69" s="5048"/>
      <c r="V69" s="5003"/>
      <c r="W69" s="5003"/>
      <c r="X69" s="5003"/>
      <c r="Y69" s="5003"/>
      <c r="Z69" s="5003"/>
      <c r="AA69" s="5003"/>
      <c r="AB69" s="5003"/>
      <c r="AC69" s="5003"/>
      <c r="AD69" s="5003"/>
      <c r="AE69" s="5003"/>
      <c r="AF69" s="5003"/>
      <c r="AG69" s="5003"/>
      <c r="AH69" s="1118"/>
    </row>
    <row r="70" spans="1:34" ht="15" thickBot="1">
      <c r="A70" s="8471" t="s">
        <v>1543</v>
      </c>
      <c r="B70" s="8441" t="s">
        <v>1787</v>
      </c>
      <c r="C70" s="8472">
        <v>16</v>
      </c>
      <c r="D70" s="8472">
        <v>3787</v>
      </c>
      <c r="E70" s="8473">
        <v>45749</v>
      </c>
      <c r="F70" s="8474">
        <v>200</v>
      </c>
      <c r="G70" s="8472" t="s">
        <v>35</v>
      </c>
      <c r="H70" s="8472">
        <v>89.45</v>
      </c>
      <c r="I70" s="4344">
        <v>45763</v>
      </c>
      <c r="J70" s="8473">
        <v>45769</v>
      </c>
      <c r="K70" s="8472">
        <v>41652</v>
      </c>
      <c r="L70" s="8475">
        <v>205000</v>
      </c>
      <c r="M70" s="8472">
        <f>(F70*1000-L70)</f>
        <v>-5000</v>
      </c>
      <c r="N70" s="8447">
        <f>(H70*L70/1000)</f>
        <v>18337.25</v>
      </c>
      <c r="O70" s="8447">
        <f>(N70*0.04)</f>
        <v>733.49</v>
      </c>
      <c r="P70" s="8472">
        <v>4</v>
      </c>
      <c r="Q70" s="7073" t="s">
        <v>8</v>
      </c>
      <c r="R70" s="5012"/>
      <c r="S70" s="5028"/>
      <c r="T70" s="5029"/>
      <c r="U70" s="5374"/>
      <c r="V70" s="5375"/>
      <c r="W70" s="5375"/>
      <c r="X70" s="5375"/>
      <c r="Y70" s="5375"/>
      <c r="Z70" s="5375"/>
      <c r="AA70" s="5375"/>
      <c r="AB70" s="5375"/>
      <c r="AC70" s="5375"/>
      <c r="AD70" s="5375"/>
      <c r="AE70" s="5375"/>
      <c r="AF70" s="5375"/>
      <c r="AG70" s="5375"/>
      <c r="AH70" s="5376"/>
    </row>
    <row r="71" spans="1:34">
      <c r="A71" s="5469" t="s">
        <v>1543</v>
      </c>
      <c r="B71" s="6370" t="s">
        <v>1789</v>
      </c>
      <c r="C71" s="6370">
        <v>17</v>
      </c>
      <c r="D71" s="6370">
        <v>3839</v>
      </c>
      <c r="E71" s="6371">
        <v>45751</v>
      </c>
      <c r="F71" s="4208">
        <v>100</v>
      </c>
      <c r="G71" s="6370" t="s">
        <v>35</v>
      </c>
      <c r="H71" s="6370">
        <v>152.96</v>
      </c>
      <c r="I71" s="4230">
        <v>45763</v>
      </c>
      <c r="J71" s="6371">
        <v>45772</v>
      </c>
      <c r="K71" s="6370">
        <v>41684</v>
      </c>
      <c r="L71" s="7493">
        <v>111650</v>
      </c>
      <c r="M71" s="6370">
        <f>(F71*1000-L71)</f>
        <v>-11650</v>
      </c>
      <c r="N71" s="6373">
        <f>(H71*L71/1000)</f>
        <v>17077.984</v>
      </c>
      <c r="O71" s="6373">
        <f>(N71*0.04)</f>
        <v>683.11936000000003</v>
      </c>
      <c r="P71" s="6370">
        <v>4</v>
      </c>
      <c r="Q71" s="7073" t="s">
        <v>8</v>
      </c>
      <c r="R71" s="5012"/>
      <c r="S71" s="5012"/>
      <c r="T71" s="5012"/>
      <c r="U71" s="4994"/>
      <c r="V71" s="4993"/>
      <c r="W71" s="4993"/>
      <c r="X71" s="4993"/>
      <c r="Y71" s="4993"/>
      <c r="Z71" s="4993"/>
      <c r="AA71" s="4993"/>
      <c r="AB71" s="4993"/>
      <c r="AC71" s="4993"/>
      <c r="AD71" s="4993"/>
      <c r="AE71" s="4993"/>
      <c r="AF71" s="4993"/>
      <c r="AG71" s="4993"/>
      <c r="AH71" s="4993"/>
    </row>
    <row r="72" spans="1:34">
      <c r="A72" s="5025"/>
      <c r="B72" s="5013"/>
      <c r="C72" s="5013"/>
      <c r="D72" s="5013"/>
      <c r="E72" s="5013"/>
      <c r="F72" s="5013"/>
      <c r="G72" s="5013"/>
      <c r="H72" s="5013"/>
      <c r="I72" s="5035"/>
      <c r="J72" s="5013"/>
      <c r="K72" s="5013"/>
      <c r="L72" s="5013"/>
      <c r="M72" s="5013"/>
      <c r="N72" s="5013"/>
      <c r="O72" s="5013"/>
      <c r="P72" s="5348"/>
      <c r="Q72" s="5026"/>
      <c r="R72" s="5012"/>
      <c r="S72" s="5012"/>
      <c r="T72" s="5012"/>
      <c r="U72" s="4994"/>
      <c r="V72" s="4993"/>
      <c r="W72" s="4993"/>
      <c r="X72" s="4993"/>
      <c r="Y72" s="4993"/>
      <c r="Z72" s="4993"/>
      <c r="AA72" s="4993"/>
      <c r="AB72" s="4993"/>
      <c r="AC72" s="4993"/>
      <c r="AD72" s="4993"/>
      <c r="AE72" s="4993"/>
      <c r="AF72" s="4993"/>
      <c r="AG72" s="4993"/>
      <c r="AH72" s="4993"/>
    </row>
    <row r="73" spans="1:34" ht="15" thickBot="1">
      <c r="A73" s="5027"/>
      <c r="B73" s="5014"/>
      <c r="C73" s="5013"/>
      <c r="D73" s="5013"/>
      <c r="E73" s="5019"/>
      <c r="F73" s="5013"/>
      <c r="G73" s="5013"/>
      <c r="H73" s="5013"/>
      <c r="I73" s="5021"/>
      <c r="J73" s="5013"/>
      <c r="K73" s="5013"/>
      <c r="L73" s="5020"/>
      <c r="M73" s="5013"/>
      <c r="N73" s="5020"/>
      <c r="O73" s="5020"/>
      <c r="P73" s="5349"/>
      <c r="Q73" s="5026"/>
      <c r="R73" s="5012"/>
      <c r="S73" s="90"/>
      <c r="T73" s="5012"/>
      <c r="U73" s="4994"/>
      <c r="V73" s="4993"/>
      <c r="W73" s="4993"/>
      <c r="X73" s="4993"/>
      <c r="Y73" s="4993"/>
      <c r="Z73" s="4993"/>
      <c r="AA73" s="4993"/>
      <c r="AB73" s="4993"/>
      <c r="AC73" s="4993"/>
      <c r="AD73" s="4993"/>
      <c r="AE73" s="4993"/>
      <c r="AF73" s="4993"/>
      <c r="AG73" s="4993"/>
      <c r="AH73" s="4993"/>
    </row>
    <row r="74" spans="1:34">
      <c r="A74" s="5027"/>
      <c r="B74" s="5014"/>
      <c r="C74" s="5013"/>
      <c r="D74" s="5013"/>
      <c r="E74" s="5019"/>
      <c r="F74" s="5013"/>
      <c r="G74" s="5013"/>
      <c r="H74" s="5013"/>
      <c r="I74" s="5021"/>
      <c r="J74" s="5013"/>
      <c r="K74" s="5013"/>
      <c r="L74" s="5020"/>
      <c r="M74" s="5013"/>
      <c r="N74" s="5020"/>
      <c r="O74" s="5020"/>
      <c r="P74" s="5349"/>
      <c r="Q74" s="5026"/>
      <c r="R74" s="5012"/>
      <c r="S74" s="5016"/>
      <c r="T74" s="5042"/>
      <c r="U74" s="5038" t="s">
        <v>14</v>
      </c>
      <c r="V74" s="5038" t="s">
        <v>12</v>
      </c>
      <c r="W74" s="5038"/>
      <c r="X74" s="5038"/>
      <c r="Y74" s="5038" t="s">
        <v>15</v>
      </c>
      <c r="Z74" s="5038" t="s">
        <v>12</v>
      </c>
      <c r="AA74" s="5038" t="s">
        <v>12</v>
      </c>
      <c r="AB74" s="5038"/>
      <c r="AC74" s="5038"/>
      <c r="AD74" s="5038"/>
      <c r="AE74" s="5038"/>
      <c r="AF74" s="5038" t="s">
        <v>0</v>
      </c>
      <c r="AG74" s="5382"/>
      <c r="AH74" s="5039"/>
    </row>
    <row r="75" spans="1:34">
      <c r="A75" s="5025"/>
      <c r="B75" s="5013"/>
      <c r="C75" s="5013"/>
      <c r="D75" s="5013"/>
      <c r="E75" s="5013"/>
      <c r="F75" s="5013"/>
      <c r="G75" s="5013"/>
      <c r="H75" s="5013"/>
      <c r="I75" s="5035"/>
      <c r="J75" s="5013"/>
      <c r="K75" s="5013"/>
      <c r="L75" s="5013"/>
      <c r="M75" s="5013"/>
      <c r="N75" s="5013"/>
      <c r="O75" s="5013"/>
      <c r="P75" s="5348"/>
      <c r="Q75" s="5026"/>
      <c r="R75" s="5012"/>
      <c r="S75" s="5017" t="s">
        <v>4</v>
      </c>
      <c r="T75" s="5043" t="s">
        <v>18</v>
      </c>
      <c r="U75" s="5040" t="s">
        <v>19</v>
      </c>
      <c r="V75" s="5040" t="s">
        <v>19</v>
      </c>
      <c r="W75" s="5040" t="s">
        <v>20</v>
      </c>
      <c r="X75" s="5040" t="s">
        <v>21</v>
      </c>
      <c r="Y75" s="5040" t="s">
        <v>22</v>
      </c>
      <c r="Z75" s="5040" t="s">
        <v>23</v>
      </c>
      <c r="AA75" s="5040" t="s">
        <v>23</v>
      </c>
      <c r="AB75" s="5040" t="s">
        <v>24</v>
      </c>
      <c r="AC75" s="5040" t="s">
        <v>20</v>
      </c>
      <c r="AD75" s="5040" t="s">
        <v>25</v>
      </c>
      <c r="AE75" s="5040" t="s">
        <v>0</v>
      </c>
      <c r="AF75" s="5040" t="s">
        <v>1363</v>
      </c>
      <c r="AG75" s="5383"/>
      <c r="AH75" s="5041" t="s">
        <v>26</v>
      </c>
    </row>
    <row r="76" spans="1:34" ht="15" thickBot="1">
      <c r="A76" s="5025"/>
      <c r="B76" s="5013"/>
      <c r="C76" s="5013"/>
      <c r="D76" s="5013"/>
      <c r="E76" s="5013"/>
      <c r="F76" s="5013"/>
      <c r="G76" s="5013"/>
      <c r="H76" s="5013"/>
      <c r="I76" s="5035"/>
      <c r="J76" s="5013"/>
      <c r="K76" s="5013"/>
      <c r="L76" s="5013"/>
      <c r="M76" s="5013"/>
      <c r="N76" s="5013"/>
      <c r="O76" s="5013"/>
      <c r="P76" s="5348"/>
      <c r="Q76" s="5026"/>
      <c r="R76" s="5012"/>
      <c r="S76" s="5018"/>
      <c r="T76" s="5044"/>
      <c r="U76" s="5045" t="s">
        <v>3</v>
      </c>
      <c r="V76" s="5045" t="s">
        <v>18</v>
      </c>
      <c r="W76" s="5045"/>
      <c r="X76" s="5045"/>
      <c r="Y76" s="5045" t="s">
        <v>21</v>
      </c>
      <c r="Z76" s="5045" t="s">
        <v>27</v>
      </c>
      <c r="AA76" s="5045" t="s">
        <v>28</v>
      </c>
      <c r="AB76" s="5045"/>
      <c r="AC76" s="5045"/>
      <c r="AD76" s="5045"/>
      <c r="AE76" s="5045"/>
      <c r="AF76" s="5045" t="s">
        <v>11</v>
      </c>
      <c r="AG76" s="5384"/>
      <c r="AH76" s="5046"/>
    </row>
    <row r="77" spans="1:34">
      <c r="A77" s="5025"/>
      <c r="B77" s="5013"/>
      <c r="C77" s="5013"/>
      <c r="D77" s="5013"/>
      <c r="E77" s="5013"/>
      <c r="F77" s="5013"/>
      <c r="G77" s="5013"/>
      <c r="H77" s="5013"/>
      <c r="I77" s="5035"/>
      <c r="J77" s="5013"/>
      <c r="K77" s="5013"/>
      <c r="L77" s="5013"/>
      <c r="M77" s="5013"/>
      <c r="N77" s="5013"/>
      <c r="O77" s="5013"/>
      <c r="P77" s="5348"/>
      <c r="Q77" s="5026"/>
      <c r="R77" s="5012"/>
      <c r="S77" s="5022"/>
      <c r="T77" s="5023"/>
      <c r="U77" s="6923"/>
      <c r="V77" s="5000"/>
      <c r="W77" s="5000"/>
      <c r="X77" s="5000"/>
      <c r="Y77" s="5000"/>
      <c r="Z77" s="5000"/>
      <c r="AA77" s="5000"/>
      <c r="AB77" s="5000"/>
      <c r="AC77" s="5000"/>
      <c r="AD77" s="5000"/>
      <c r="AE77" s="5000"/>
      <c r="AF77" s="5000"/>
      <c r="AG77" s="5000"/>
      <c r="AH77" s="5005"/>
    </row>
    <row r="78" spans="1:34">
      <c r="A78" s="5025"/>
      <c r="B78" s="5013"/>
      <c r="C78" s="5013"/>
      <c r="D78" s="5013"/>
      <c r="E78" s="5013"/>
      <c r="F78" s="5013"/>
      <c r="G78" s="5013"/>
      <c r="H78" s="5013"/>
      <c r="I78" s="5035"/>
      <c r="J78" s="5013"/>
      <c r="K78" s="5013"/>
      <c r="L78" s="5013"/>
      <c r="M78" s="5013"/>
      <c r="N78" s="5013"/>
      <c r="O78" s="5013"/>
      <c r="P78" s="5348"/>
      <c r="Q78" s="5026"/>
      <c r="R78" s="5012"/>
      <c r="S78" s="5025"/>
      <c r="T78" s="5013"/>
      <c r="U78" s="5048"/>
      <c r="V78" s="5003"/>
      <c r="W78" s="5003"/>
      <c r="X78" s="5003"/>
      <c r="Y78" s="5003"/>
      <c r="Z78" s="5003"/>
      <c r="AA78" s="5003"/>
      <c r="AB78" s="5003"/>
      <c r="AC78" s="5003"/>
      <c r="AD78" s="5003"/>
      <c r="AE78" s="5003"/>
      <c r="AF78" s="5003"/>
      <c r="AG78" s="5003"/>
      <c r="AH78" s="1118"/>
    </row>
    <row r="79" spans="1:34">
      <c r="A79" s="5025"/>
      <c r="B79" s="5013"/>
      <c r="C79" s="5013"/>
      <c r="D79" s="5013"/>
      <c r="E79" s="5013"/>
      <c r="F79" s="5013"/>
      <c r="G79" s="5013"/>
      <c r="H79" s="5013"/>
      <c r="I79" s="5035"/>
      <c r="J79" s="5013"/>
      <c r="K79" s="5013"/>
      <c r="L79" s="5013"/>
      <c r="M79" s="5013"/>
      <c r="N79" s="5013"/>
      <c r="O79" s="5013"/>
      <c r="P79" s="5348"/>
      <c r="Q79" s="5026"/>
      <c r="R79" s="5012"/>
      <c r="S79" s="5025"/>
      <c r="T79" s="5013"/>
      <c r="U79" s="5048"/>
      <c r="V79" s="5003"/>
      <c r="W79" s="5003"/>
      <c r="X79" s="5003"/>
      <c r="Y79" s="5003"/>
      <c r="Z79" s="5003"/>
      <c r="AA79" s="5003"/>
      <c r="AB79" s="5003"/>
      <c r="AC79" s="5003"/>
      <c r="AD79" s="5003"/>
      <c r="AE79" s="5003"/>
      <c r="AF79" s="5003"/>
      <c r="AG79" s="5003"/>
      <c r="AH79" s="1118"/>
    </row>
    <row r="80" spans="1:34">
      <c r="A80" s="5031"/>
      <c r="B80" s="5032"/>
      <c r="C80" s="5032"/>
      <c r="D80" s="5032"/>
      <c r="E80" s="5032"/>
      <c r="F80" s="5032"/>
      <c r="G80" s="5032"/>
      <c r="H80" s="5032"/>
      <c r="I80" s="5036"/>
      <c r="J80" s="5032"/>
      <c r="K80" s="5032"/>
      <c r="L80" s="5032"/>
      <c r="M80" s="5032"/>
      <c r="N80" s="5032"/>
      <c r="O80" s="5032"/>
      <c r="P80" s="5350"/>
      <c r="Q80" s="5033"/>
      <c r="R80" s="5012"/>
      <c r="S80" s="5025"/>
      <c r="T80" s="5013"/>
      <c r="U80" s="5048"/>
      <c r="V80" s="5003"/>
      <c r="W80" s="5003"/>
      <c r="X80" s="5003"/>
      <c r="Y80" s="5003"/>
      <c r="Z80" s="5003"/>
      <c r="AA80" s="5003"/>
      <c r="AB80" s="5003"/>
      <c r="AC80" s="5003"/>
      <c r="AD80" s="5003"/>
      <c r="AE80" s="5003"/>
      <c r="AF80" s="5003"/>
      <c r="AG80" s="5003"/>
      <c r="AH80" s="1118"/>
    </row>
    <row r="81" spans="1:34">
      <c r="A81" s="5031"/>
      <c r="B81" s="5032"/>
      <c r="C81" s="5032"/>
      <c r="D81" s="5032"/>
      <c r="E81" s="5032"/>
      <c r="F81" s="5032"/>
      <c r="G81" s="5032"/>
      <c r="H81" s="5032"/>
      <c r="I81" s="5036"/>
      <c r="J81" s="5032"/>
      <c r="K81" s="5032"/>
      <c r="L81" s="5032"/>
      <c r="M81" s="5032"/>
      <c r="N81" s="5032"/>
      <c r="O81" s="5032"/>
      <c r="P81" s="5350"/>
      <c r="Q81" s="5033"/>
      <c r="R81" s="5012"/>
      <c r="S81" s="5025"/>
      <c r="T81" s="5013"/>
      <c r="U81" s="5048"/>
      <c r="V81" s="5003"/>
      <c r="W81" s="5003"/>
      <c r="X81" s="5003"/>
      <c r="Y81" s="5003"/>
      <c r="Z81" s="5003"/>
      <c r="AA81" s="5003"/>
      <c r="AB81" s="5003"/>
      <c r="AC81" s="5003"/>
      <c r="AD81" s="5003"/>
      <c r="AE81" s="5003"/>
      <c r="AF81" s="5003"/>
      <c r="AG81" s="5003"/>
      <c r="AH81" s="1118"/>
    </row>
    <row r="82" spans="1:34">
      <c r="A82" s="5031"/>
      <c r="B82" s="5032"/>
      <c r="C82" s="5032"/>
      <c r="D82" s="5032"/>
      <c r="E82" s="5032"/>
      <c r="F82" s="5032"/>
      <c r="G82" s="5032"/>
      <c r="H82" s="5032"/>
      <c r="I82" s="5036"/>
      <c r="J82" s="5032"/>
      <c r="K82" s="5032"/>
      <c r="L82" s="5032"/>
      <c r="M82" s="5032"/>
      <c r="N82" s="5032"/>
      <c r="O82" s="5032"/>
      <c r="P82" s="5350"/>
      <c r="Q82" s="5033"/>
      <c r="R82" s="5012"/>
      <c r="S82" s="5025"/>
      <c r="T82" s="5013"/>
      <c r="U82" s="5048"/>
      <c r="V82" s="5003"/>
      <c r="W82" s="5003"/>
      <c r="X82" s="5003"/>
      <c r="Y82" s="5003"/>
      <c r="Z82" s="5003"/>
      <c r="AA82" s="5003"/>
      <c r="AB82" s="5003"/>
      <c r="AC82" s="5003"/>
      <c r="AD82" s="5003"/>
      <c r="AE82" s="5003"/>
      <c r="AF82" s="5003"/>
      <c r="AG82" s="5003"/>
      <c r="AH82" s="1118"/>
    </row>
    <row r="83" spans="1:34">
      <c r="A83" s="5031"/>
      <c r="B83" s="5032"/>
      <c r="C83" s="5032"/>
      <c r="D83" s="5032"/>
      <c r="E83" s="5032"/>
      <c r="F83" s="5032"/>
      <c r="G83" s="5032"/>
      <c r="H83" s="5032"/>
      <c r="I83" s="5036"/>
      <c r="J83" s="5032"/>
      <c r="K83" s="5032"/>
      <c r="L83" s="5032"/>
      <c r="M83" s="5032"/>
      <c r="N83" s="5032"/>
      <c r="O83" s="5032"/>
      <c r="P83" s="5350"/>
      <c r="Q83" s="5033"/>
      <c r="R83" s="5012"/>
      <c r="S83" s="5025"/>
      <c r="T83" s="5013"/>
      <c r="U83" s="5048"/>
      <c r="V83" s="5003"/>
      <c r="W83" s="5003"/>
      <c r="X83" s="5003"/>
      <c r="Y83" s="5003"/>
      <c r="Z83" s="5003"/>
      <c r="AA83" s="5003"/>
      <c r="AB83" s="5003"/>
      <c r="AC83" s="5003"/>
      <c r="AD83" s="5003"/>
      <c r="AE83" s="5003"/>
      <c r="AF83" s="5003"/>
      <c r="AG83" s="5003"/>
      <c r="AH83" s="1118"/>
    </row>
    <row r="84" spans="1:34" ht="15" thickBot="1">
      <c r="A84" s="5028"/>
      <c r="B84" s="5029"/>
      <c r="C84" s="5029"/>
      <c r="D84" s="5029"/>
      <c r="E84" s="5029"/>
      <c r="F84" s="5029"/>
      <c r="G84" s="5029"/>
      <c r="H84" s="5029"/>
      <c r="I84" s="5037"/>
      <c r="J84" s="5029"/>
      <c r="K84" s="5029"/>
      <c r="L84" s="5029"/>
      <c r="M84" s="5029"/>
      <c r="N84" s="5372">
        <f>SUM(N70:N83)</f>
        <v>35415.233999999997</v>
      </c>
      <c r="O84" s="5372">
        <f>SUM(O70:O83)</f>
        <v>1416.6093599999999</v>
      </c>
      <c r="P84" s="5351"/>
      <c r="Q84" s="5030"/>
      <c r="R84" s="5012"/>
      <c r="S84" s="5028"/>
      <c r="T84" s="5029"/>
      <c r="U84" s="5374"/>
      <c r="V84" s="5375"/>
      <c r="W84" s="5375"/>
      <c r="X84" s="5375"/>
      <c r="Y84" s="5375"/>
      <c r="Z84" s="5375"/>
      <c r="AA84" s="5375"/>
      <c r="AB84" s="5375"/>
      <c r="AC84" s="5375"/>
      <c r="AD84" s="5375"/>
      <c r="AE84" s="5375"/>
      <c r="AF84" s="5375"/>
      <c r="AG84" s="5375"/>
      <c r="AH84" s="5376"/>
    </row>
    <row r="85" spans="1:34">
      <c r="A85" s="5012"/>
      <c r="B85" s="5012"/>
      <c r="C85" s="5012"/>
      <c r="D85" s="5012"/>
      <c r="E85" s="5012"/>
      <c r="F85" s="5012"/>
      <c r="G85" s="5012"/>
      <c r="H85" s="5012"/>
      <c r="I85" s="5012"/>
      <c r="J85" s="5012"/>
      <c r="K85" s="5012"/>
      <c r="L85" s="5012"/>
      <c r="M85" s="5012"/>
      <c r="N85" s="5012"/>
      <c r="O85" s="5012"/>
      <c r="P85" s="5012"/>
      <c r="Q85" s="5012"/>
      <c r="R85" s="5012"/>
      <c r="S85" s="5012"/>
      <c r="T85" s="5012"/>
      <c r="U85" s="4994"/>
      <c r="V85" s="4993"/>
      <c r="W85" s="4993"/>
      <c r="X85" s="4993"/>
      <c r="Y85" s="4993"/>
      <c r="Z85" s="4993"/>
      <c r="AA85" s="4993"/>
      <c r="AB85" s="4993"/>
      <c r="AC85" s="4993"/>
      <c r="AD85" s="4993"/>
      <c r="AE85" s="4993"/>
      <c r="AF85" s="4993"/>
      <c r="AG85" s="4993"/>
      <c r="AH85" s="4993"/>
    </row>
    <row r="86" spans="1:34">
      <c r="A86" s="5012"/>
      <c r="B86" s="5012"/>
      <c r="C86" s="5012"/>
      <c r="D86" s="5012"/>
      <c r="E86" s="5012"/>
      <c r="F86" s="5012"/>
      <c r="G86" s="5012"/>
      <c r="H86" s="5012"/>
      <c r="I86" s="5012"/>
      <c r="J86" s="5012"/>
      <c r="K86" s="5012"/>
      <c r="L86" s="5012"/>
      <c r="M86" s="5012"/>
      <c r="N86" s="5012"/>
      <c r="O86" s="5012"/>
      <c r="P86" s="5012"/>
      <c r="Q86" s="5012"/>
      <c r="R86" s="5012"/>
      <c r="S86" s="5012"/>
      <c r="T86" s="5012"/>
      <c r="U86" s="4994"/>
      <c r="V86" s="4993"/>
      <c r="W86" s="4993"/>
      <c r="X86" s="4993"/>
      <c r="Y86" s="4993"/>
      <c r="Z86" s="4993"/>
      <c r="AA86" s="4993"/>
      <c r="AB86" s="4993"/>
      <c r="AC86" s="4993"/>
      <c r="AD86" s="4993"/>
      <c r="AE86" s="4993"/>
      <c r="AF86" s="4993"/>
      <c r="AG86" s="4993"/>
      <c r="AH86" s="4993"/>
    </row>
    <row r="87" spans="1:34" ht="18" thickBot="1">
      <c r="A87" s="8362" t="s">
        <v>1757</v>
      </c>
      <c r="B87" s="4995"/>
      <c r="C87" s="4993"/>
      <c r="D87" s="4993"/>
      <c r="E87" s="4993"/>
      <c r="F87" s="4993"/>
      <c r="G87" s="4993"/>
      <c r="H87" s="4993"/>
      <c r="I87" s="4993"/>
      <c r="J87" s="4993"/>
      <c r="K87" s="4993"/>
      <c r="L87" s="4993"/>
      <c r="M87" s="4993"/>
      <c r="N87" s="4993"/>
      <c r="O87" s="4993"/>
      <c r="P87" s="4993"/>
      <c r="Q87" s="4993"/>
      <c r="R87" s="5012"/>
      <c r="S87" s="5012"/>
      <c r="T87" s="5012"/>
      <c r="U87" s="4994"/>
      <c r="V87" s="4993"/>
      <c r="W87" s="4993"/>
      <c r="X87" s="4993"/>
      <c r="Y87" s="4993"/>
      <c r="Z87" s="4993"/>
      <c r="AA87" s="4993"/>
      <c r="AB87" s="4993"/>
      <c r="AC87" s="4993"/>
      <c r="AD87" s="4993"/>
      <c r="AE87" s="4993"/>
      <c r="AF87" s="4993"/>
      <c r="AG87" s="4993"/>
      <c r="AH87" s="4993"/>
    </row>
    <row r="88" spans="1:34">
      <c r="A88" s="5016"/>
      <c r="B88" s="5016"/>
      <c r="C88" s="5016"/>
      <c r="D88" s="5016" t="s">
        <v>14</v>
      </c>
      <c r="E88" s="5016" t="s">
        <v>12</v>
      </c>
      <c r="F88" s="5016"/>
      <c r="G88" s="5016"/>
      <c r="H88" s="5016" t="s">
        <v>15</v>
      </c>
      <c r="I88" s="5016" t="s">
        <v>12</v>
      </c>
      <c r="J88" s="5016" t="s">
        <v>12</v>
      </c>
      <c r="K88" s="5016"/>
      <c r="L88" s="5016"/>
      <c r="M88" s="5016"/>
      <c r="N88" s="5016"/>
      <c r="O88" s="5016" t="s">
        <v>0</v>
      </c>
      <c r="P88" s="5016"/>
      <c r="Q88" s="5016"/>
      <c r="R88" s="5012"/>
      <c r="S88" s="5012"/>
      <c r="T88" s="5012"/>
      <c r="U88" s="4994"/>
      <c r="V88" s="4993"/>
      <c r="W88" s="4993"/>
      <c r="X88" s="4993"/>
      <c r="Y88" s="4993"/>
      <c r="Z88" s="4993"/>
      <c r="AA88" s="4993"/>
      <c r="AB88" s="4993"/>
      <c r="AC88" s="4993"/>
      <c r="AD88" s="4993"/>
      <c r="AE88" s="4993"/>
      <c r="AF88" s="4993"/>
      <c r="AG88" s="4993"/>
      <c r="AH88" s="4993"/>
    </row>
    <row r="89" spans="1:34">
      <c r="A89" s="5017" t="s">
        <v>3</v>
      </c>
      <c r="B89" s="5017" t="s">
        <v>4</v>
      </c>
      <c r="C89" s="5017" t="s">
        <v>18</v>
      </c>
      <c r="D89" s="5017" t="s">
        <v>19</v>
      </c>
      <c r="E89" s="5017" t="s">
        <v>19</v>
      </c>
      <c r="F89" s="5017" t="s">
        <v>20</v>
      </c>
      <c r="G89" s="5017" t="s">
        <v>21</v>
      </c>
      <c r="H89" s="5017" t="s">
        <v>22</v>
      </c>
      <c r="I89" s="5017" t="s">
        <v>23</v>
      </c>
      <c r="J89" s="5017" t="s">
        <v>23</v>
      </c>
      <c r="K89" s="5017" t="s">
        <v>1227</v>
      </c>
      <c r="L89" s="5017" t="s">
        <v>20</v>
      </c>
      <c r="M89" s="5017" t="s">
        <v>25</v>
      </c>
      <c r="N89" s="5017" t="s">
        <v>0</v>
      </c>
      <c r="O89" s="5017" t="s">
        <v>1363</v>
      </c>
      <c r="P89" s="5017"/>
      <c r="Q89" s="5017" t="s">
        <v>26</v>
      </c>
      <c r="R89" s="5012"/>
      <c r="S89" s="5012"/>
      <c r="T89" s="5012"/>
      <c r="U89" s="4994"/>
      <c r="V89" s="4993"/>
      <c r="W89" s="4993"/>
      <c r="X89" s="4993"/>
      <c r="Y89" s="4993"/>
      <c r="Z89" s="4993"/>
      <c r="AA89" s="4993"/>
      <c r="AB89" s="4993"/>
      <c r="AC89" s="4993"/>
      <c r="AD89" s="4993"/>
      <c r="AE89" s="4993"/>
      <c r="AF89" s="4993"/>
      <c r="AG89" s="4993"/>
      <c r="AH89" s="4993"/>
    </row>
    <row r="90" spans="1:34" ht="15" thickBot="1">
      <c r="A90" s="5018"/>
      <c r="B90" s="5018"/>
      <c r="C90" s="5018"/>
      <c r="D90" s="5018" t="s">
        <v>3</v>
      </c>
      <c r="E90" s="5018" t="s">
        <v>18</v>
      </c>
      <c r="F90" s="5018"/>
      <c r="G90" s="5018"/>
      <c r="H90" s="5018" t="s">
        <v>21</v>
      </c>
      <c r="I90" s="5018" t="s">
        <v>27</v>
      </c>
      <c r="J90" s="5018" t="s">
        <v>28</v>
      </c>
      <c r="K90" s="5018"/>
      <c r="L90" s="5018"/>
      <c r="M90" s="5018"/>
      <c r="N90" s="5018"/>
      <c r="O90" s="5018" t="s">
        <v>11</v>
      </c>
      <c r="P90" s="5018"/>
      <c r="Q90" s="5018"/>
      <c r="R90" s="5012"/>
      <c r="S90" s="90"/>
      <c r="T90" s="5012"/>
      <c r="U90" s="4994"/>
      <c r="V90" s="4993"/>
      <c r="W90" s="4993"/>
      <c r="X90" s="4993"/>
      <c r="Y90" s="4993"/>
      <c r="Z90" s="4993"/>
      <c r="AA90" s="4993"/>
      <c r="AB90" s="4993"/>
      <c r="AC90" s="4993"/>
      <c r="AD90" s="4993"/>
      <c r="AE90" s="4993"/>
      <c r="AF90" s="4993"/>
      <c r="AG90" s="4993"/>
      <c r="AH90" s="4993"/>
    </row>
    <row r="91" spans="1:34">
      <c r="A91" s="5469" t="s">
        <v>1543</v>
      </c>
      <c r="B91" s="6370" t="s">
        <v>1795</v>
      </c>
      <c r="C91" s="6370">
        <v>18</v>
      </c>
      <c r="D91" s="6370">
        <v>3840</v>
      </c>
      <c r="E91" s="6371">
        <v>45775</v>
      </c>
      <c r="F91" s="4208">
        <v>100</v>
      </c>
      <c r="G91" s="6370" t="s">
        <v>35</v>
      </c>
      <c r="H91" s="6370">
        <v>152.96</v>
      </c>
      <c r="I91" s="4230">
        <v>45789</v>
      </c>
      <c r="J91" s="6371">
        <v>45789</v>
      </c>
      <c r="K91" s="6370">
        <v>41764</v>
      </c>
      <c r="L91" s="6373">
        <v>111180</v>
      </c>
      <c r="M91" s="6370">
        <f>(F91*1000-L91)</f>
        <v>-11180</v>
      </c>
      <c r="N91" s="6373">
        <f>(H91*L91/1000)</f>
        <v>17006.092800000002</v>
      </c>
      <c r="O91" s="6373">
        <f>(N91*0.04)</f>
        <v>680.24371200000007</v>
      </c>
      <c r="P91" s="6370">
        <v>4</v>
      </c>
      <c r="Q91" s="6271" t="s">
        <v>8</v>
      </c>
      <c r="R91" s="5012"/>
      <c r="S91" s="5016"/>
      <c r="T91" s="5042"/>
      <c r="U91" s="5038" t="s">
        <v>14</v>
      </c>
      <c r="V91" s="5038" t="s">
        <v>12</v>
      </c>
      <c r="W91" s="5038"/>
      <c r="X91" s="5038"/>
      <c r="Y91" s="5038" t="s">
        <v>15</v>
      </c>
      <c r="Z91" s="5038" t="s">
        <v>12</v>
      </c>
      <c r="AA91" s="5038" t="s">
        <v>12</v>
      </c>
      <c r="AB91" s="5038"/>
      <c r="AC91" s="5038"/>
      <c r="AD91" s="5038"/>
      <c r="AE91" s="5038"/>
      <c r="AF91" s="5038" t="s">
        <v>0</v>
      </c>
      <c r="AG91" s="5382"/>
      <c r="AH91" s="5039"/>
    </row>
    <row r="92" spans="1:34">
      <c r="A92" s="8471" t="s">
        <v>1543</v>
      </c>
      <c r="B92" s="8472" t="s">
        <v>1802</v>
      </c>
      <c r="C92" s="8472">
        <v>19</v>
      </c>
      <c r="D92" s="8472">
        <v>4136</v>
      </c>
      <c r="E92" s="8473">
        <v>45784</v>
      </c>
      <c r="F92" s="8474">
        <v>50</v>
      </c>
      <c r="G92" s="8472" t="s">
        <v>35</v>
      </c>
      <c r="H92" s="8472">
        <v>126.04</v>
      </c>
      <c r="I92" s="4344">
        <v>45803</v>
      </c>
      <c r="J92" s="8473">
        <v>45800</v>
      </c>
      <c r="K92" s="8472">
        <v>41840</v>
      </c>
      <c r="L92" s="8447">
        <v>52500</v>
      </c>
      <c r="M92" s="8472">
        <f>(F92*1000-L92)</f>
        <v>-2500</v>
      </c>
      <c r="N92" s="8447">
        <f>(H92*L92/1000)</f>
        <v>6617.1</v>
      </c>
      <c r="O92" s="8447">
        <f>(N92*0.04)</f>
        <v>264.68400000000003</v>
      </c>
      <c r="P92" s="8472">
        <v>4</v>
      </c>
      <c r="Q92" s="8476" t="s">
        <v>8</v>
      </c>
      <c r="R92" s="5012"/>
      <c r="S92" s="5017" t="s">
        <v>4</v>
      </c>
      <c r="T92" s="5043" t="s">
        <v>18</v>
      </c>
      <c r="U92" s="5040" t="s">
        <v>19</v>
      </c>
      <c r="V92" s="5040" t="s">
        <v>19</v>
      </c>
      <c r="W92" s="5040" t="s">
        <v>20</v>
      </c>
      <c r="X92" s="5040" t="s">
        <v>21</v>
      </c>
      <c r="Y92" s="5040" t="s">
        <v>22</v>
      </c>
      <c r="Z92" s="5040" t="s">
        <v>23</v>
      </c>
      <c r="AA92" s="5040" t="s">
        <v>23</v>
      </c>
      <c r="AB92" s="5040" t="s">
        <v>24</v>
      </c>
      <c r="AC92" s="5040" t="s">
        <v>20</v>
      </c>
      <c r="AD92" s="5040" t="s">
        <v>25</v>
      </c>
      <c r="AE92" s="5040" t="s">
        <v>0</v>
      </c>
      <c r="AF92" s="5040" t="s">
        <v>1363</v>
      </c>
      <c r="AG92" s="5383"/>
      <c r="AH92" s="5041" t="s">
        <v>26</v>
      </c>
    </row>
    <row r="93" spans="1:34" ht="15" thickBot="1">
      <c r="A93" s="7525"/>
      <c r="B93" s="6461"/>
      <c r="C93" s="6461"/>
      <c r="D93" s="6461"/>
      <c r="E93" s="6462"/>
      <c r="F93" s="4618"/>
      <c r="G93" s="6461"/>
      <c r="H93" s="6461"/>
      <c r="I93" s="4231"/>
      <c r="J93" s="6462"/>
      <c r="K93" s="6461"/>
      <c r="L93" s="6464"/>
      <c r="M93" s="6461"/>
      <c r="N93" s="6464"/>
      <c r="O93" s="6464"/>
      <c r="P93" s="6461"/>
      <c r="Q93" s="6939"/>
      <c r="R93" s="5012"/>
      <c r="S93" s="5018"/>
      <c r="T93" s="5044"/>
      <c r="U93" s="5045" t="s">
        <v>3</v>
      </c>
      <c r="V93" s="5045" t="s">
        <v>18</v>
      </c>
      <c r="W93" s="5045"/>
      <c r="X93" s="5045"/>
      <c r="Y93" s="5045" t="s">
        <v>21</v>
      </c>
      <c r="Z93" s="5045" t="s">
        <v>27</v>
      </c>
      <c r="AA93" s="5045" t="s">
        <v>28</v>
      </c>
      <c r="AB93" s="5045"/>
      <c r="AC93" s="5045"/>
      <c r="AD93" s="5045"/>
      <c r="AE93" s="5045"/>
      <c r="AF93" s="5045" t="s">
        <v>11</v>
      </c>
      <c r="AG93" s="5384"/>
      <c r="AH93" s="5046"/>
    </row>
    <row r="94" spans="1:34">
      <c r="A94" s="5027"/>
      <c r="B94" s="5014"/>
      <c r="C94" s="5013"/>
      <c r="D94" s="5013"/>
      <c r="E94" s="5019"/>
      <c r="F94" s="5013"/>
      <c r="G94" s="5013"/>
      <c r="H94" s="5013"/>
      <c r="I94" s="5021"/>
      <c r="J94" s="5013"/>
      <c r="K94" s="5013"/>
      <c r="L94" s="5020"/>
      <c r="M94" s="5013"/>
      <c r="N94" s="5020"/>
      <c r="O94" s="5020"/>
      <c r="P94" s="5349"/>
      <c r="Q94" s="5026"/>
      <c r="R94" s="5012"/>
      <c r="S94" s="5022"/>
      <c r="T94" s="5023"/>
      <c r="U94" s="6923"/>
      <c r="V94" s="5000"/>
      <c r="W94" s="5000"/>
      <c r="X94" s="5000"/>
      <c r="Y94" s="5000"/>
      <c r="Z94" s="5000"/>
      <c r="AA94" s="5000"/>
      <c r="AB94" s="5000"/>
      <c r="AC94" s="5000"/>
      <c r="AD94" s="5000"/>
      <c r="AE94" s="5000"/>
      <c r="AF94" s="5000"/>
      <c r="AG94" s="5000"/>
      <c r="AH94" s="5005"/>
    </row>
    <row r="95" spans="1:34">
      <c r="A95" s="5025"/>
      <c r="B95" s="5013"/>
      <c r="C95" s="5013"/>
      <c r="D95" s="5013"/>
      <c r="E95" s="5013"/>
      <c r="F95" s="5013"/>
      <c r="G95" s="5013"/>
      <c r="H95" s="5013"/>
      <c r="I95" s="5035"/>
      <c r="J95" s="5013"/>
      <c r="K95" s="5013"/>
      <c r="L95" s="5013"/>
      <c r="M95" s="5013"/>
      <c r="N95" s="5013"/>
      <c r="O95" s="5013"/>
      <c r="P95" s="5348"/>
      <c r="Q95" s="5026"/>
      <c r="R95" s="5012"/>
      <c r="S95" s="5025"/>
      <c r="T95" s="5013"/>
      <c r="U95" s="5048"/>
      <c r="V95" s="5003"/>
      <c r="W95" s="5003"/>
      <c r="X95" s="5003"/>
      <c r="Y95" s="5003"/>
      <c r="Z95" s="5003"/>
      <c r="AA95" s="5003"/>
      <c r="AB95" s="5003"/>
      <c r="AC95" s="5003"/>
      <c r="AD95" s="5003"/>
      <c r="AE95" s="5003"/>
      <c r="AF95" s="5003"/>
      <c r="AG95" s="5003"/>
      <c r="AH95" s="1118"/>
    </row>
    <row r="96" spans="1:34">
      <c r="A96" s="5025"/>
      <c r="B96" s="5013"/>
      <c r="C96" s="5013"/>
      <c r="D96" s="5013"/>
      <c r="E96" s="5013"/>
      <c r="F96" s="5013"/>
      <c r="G96" s="5013"/>
      <c r="H96" s="5013"/>
      <c r="I96" s="5035"/>
      <c r="J96" s="5013"/>
      <c r="K96" s="5013"/>
      <c r="L96" s="5013"/>
      <c r="M96" s="5013"/>
      <c r="N96" s="5013"/>
      <c r="O96" s="5013"/>
      <c r="P96" s="5348"/>
      <c r="Q96" s="5026"/>
      <c r="R96" s="5012"/>
      <c r="S96" s="5025"/>
      <c r="T96" s="5013"/>
      <c r="U96" s="5048"/>
      <c r="V96" s="5003"/>
      <c r="W96" s="5003"/>
      <c r="X96" s="5003"/>
      <c r="Y96" s="5003"/>
      <c r="Z96" s="5003"/>
      <c r="AA96" s="5003"/>
      <c r="AB96" s="5003"/>
      <c r="AC96" s="5003"/>
      <c r="AD96" s="5003"/>
      <c r="AE96" s="5003"/>
      <c r="AF96" s="5003"/>
      <c r="AG96" s="5003"/>
      <c r="AH96" s="1118"/>
    </row>
    <row r="97" spans="1:34">
      <c r="A97" s="5025"/>
      <c r="B97" s="5013"/>
      <c r="C97" s="5013"/>
      <c r="D97" s="5013"/>
      <c r="E97" s="5013"/>
      <c r="F97" s="5013"/>
      <c r="G97" s="5013"/>
      <c r="H97" s="5013"/>
      <c r="I97" s="5035"/>
      <c r="J97" s="5013"/>
      <c r="K97" s="5013"/>
      <c r="L97" s="5013"/>
      <c r="M97" s="5013"/>
      <c r="N97" s="5013"/>
      <c r="O97" s="5013"/>
      <c r="P97" s="5348"/>
      <c r="Q97" s="5026"/>
      <c r="R97" s="5012"/>
      <c r="S97" s="5025"/>
      <c r="T97" s="5013"/>
      <c r="U97" s="5048"/>
      <c r="V97" s="5003"/>
      <c r="W97" s="5003"/>
      <c r="X97" s="5003"/>
      <c r="Y97" s="5003"/>
      <c r="Z97" s="5003"/>
      <c r="AA97" s="5003"/>
      <c r="AB97" s="5003"/>
      <c r="AC97" s="5003"/>
      <c r="AD97" s="5003"/>
      <c r="AE97" s="5003"/>
      <c r="AF97" s="5003"/>
      <c r="AG97" s="5003"/>
      <c r="AH97" s="1118"/>
    </row>
    <row r="98" spans="1:34">
      <c r="A98" s="5025"/>
      <c r="B98" s="5013"/>
      <c r="C98" s="5013"/>
      <c r="D98" s="5013"/>
      <c r="E98" s="5013"/>
      <c r="F98" s="5013"/>
      <c r="G98" s="5013"/>
      <c r="H98" s="5013"/>
      <c r="I98" s="5035"/>
      <c r="J98" s="5013"/>
      <c r="K98" s="5013"/>
      <c r="L98" s="5013"/>
      <c r="M98" s="5013"/>
      <c r="N98" s="5013"/>
      <c r="O98" s="5013"/>
      <c r="P98" s="5348"/>
      <c r="Q98" s="5026"/>
      <c r="R98" s="5012"/>
      <c r="S98" s="5025"/>
      <c r="T98" s="5013"/>
      <c r="U98" s="5048"/>
      <c r="V98" s="5003"/>
      <c r="W98" s="5003"/>
      <c r="X98" s="5003"/>
      <c r="Y98" s="5003"/>
      <c r="Z98" s="5003"/>
      <c r="AA98" s="5003"/>
      <c r="AB98" s="5003"/>
      <c r="AC98" s="5003"/>
      <c r="AD98" s="5003"/>
      <c r="AE98" s="5003"/>
      <c r="AF98" s="5003"/>
      <c r="AG98" s="5003"/>
      <c r="AH98" s="1118"/>
    </row>
    <row r="99" spans="1:34">
      <c r="A99" s="5025"/>
      <c r="B99" s="5013"/>
      <c r="C99" s="5013"/>
      <c r="D99" s="5013"/>
      <c r="E99" s="5013"/>
      <c r="F99" s="5013"/>
      <c r="G99" s="5013"/>
      <c r="H99" s="5013"/>
      <c r="I99" s="5035"/>
      <c r="J99" s="5013"/>
      <c r="K99" s="5013"/>
      <c r="L99" s="5013"/>
      <c r="M99" s="5013"/>
      <c r="N99" s="5013"/>
      <c r="O99" s="5013"/>
      <c r="P99" s="5348"/>
      <c r="Q99" s="5026"/>
      <c r="R99" s="5012"/>
      <c r="S99" s="5025"/>
      <c r="T99" s="5013"/>
      <c r="U99" s="5048"/>
      <c r="V99" s="5003"/>
      <c r="W99" s="5003"/>
      <c r="X99" s="5003"/>
      <c r="Y99" s="5003"/>
      <c r="Z99" s="5003"/>
      <c r="AA99" s="5003"/>
      <c r="AB99" s="5003"/>
      <c r="AC99" s="5003"/>
      <c r="AD99" s="5003"/>
      <c r="AE99" s="5003"/>
      <c r="AF99" s="5003"/>
      <c r="AG99" s="5003"/>
      <c r="AH99" s="1118"/>
    </row>
    <row r="100" spans="1:34">
      <c r="A100" s="5031"/>
      <c r="B100" s="5032"/>
      <c r="C100" s="5032"/>
      <c r="D100" s="5032"/>
      <c r="E100" s="5032"/>
      <c r="F100" s="5032"/>
      <c r="G100" s="5032"/>
      <c r="H100" s="5032"/>
      <c r="I100" s="5036"/>
      <c r="J100" s="5032"/>
      <c r="K100" s="5032"/>
      <c r="L100" s="5032"/>
      <c r="M100" s="5032"/>
      <c r="N100" s="5032"/>
      <c r="O100" s="5032"/>
      <c r="P100" s="5350"/>
      <c r="Q100" s="5033"/>
      <c r="R100" s="5012"/>
      <c r="S100" s="5025"/>
      <c r="T100" s="5013"/>
      <c r="U100" s="5048"/>
      <c r="V100" s="5003"/>
      <c r="W100" s="5003"/>
      <c r="X100" s="5003"/>
      <c r="Y100" s="5003"/>
      <c r="Z100" s="5003"/>
      <c r="AA100" s="5003"/>
      <c r="AB100" s="5003"/>
      <c r="AC100" s="5003"/>
      <c r="AD100" s="5003"/>
      <c r="AE100" s="5003"/>
      <c r="AF100" s="5003"/>
      <c r="AG100" s="5003"/>
      <c r="AH100" s="1118"/>
    </row>
    <row r="101" spans="1:34" ht="15" thickBot="1">
      <c r="A101" s="5031"/>
      <c r="B101" s="5032"/>
      <c r="C101" s="5032"/>
      <c r="D101" s="5032"/>
      <c r="E101" s="5032"/>
      <c r="F101" s="5032"/>
      <c r="G101" s="5032"/>
      <c r="H101" s="5032"/>
      <c r="I101" s="5036"/>
      <c r="J101" s="5032"/>
      <c r="K101" s="5032"/>
      <c r="L101" s="5032"/>
      <c r="M101" s="5032"/>
      <c r="N101" s="5032"/>
      <c r="O101" s="5032"/>
      <c r="P101" s="5350"/>
      <c r="Q101" s="5033"/>
      <c r="R101" s="5012"/>
      <c r="S101" s="5028"/>
      <c r="T101" s="5029"/>
      <c r="U101" s="5374"/>
      <c r="V101" s="5375"/>
      <c r="W101" s="5375"/>
      <c r="X101" s="5375"/>
      <c r="Y101" s="5375"/>
      <c r="Z101" s="5375"/>
      <c r="AA101" s="5375"/>
      <c r="AB101" s="5375"/>
      <c r="AC101" s="5375"/>
      <c r="AD101" s="5375"/>
      <c r="AE101" s="5375"/>
      <c r="AF101" s="5375"/>
      <c r="AG101" s="5375"/>
      <c r="AH101" s="5376"/>
    </row>
    <row r="102" spans="1:34" ht="15" thickBot="1">
      <c r="A102" s="5028"/>
      <c r="B102" s="5029"/>
      <c r="C102" s="5029"/>
      <c r="D102" s="5029"/>
      <c r="E102" s="5029"/>
      <c r="F102" s="5029"/>
      <c r="G102" s="5029"/>
      <c r="H102" s="5029"/>
      <c r="I102" s="5037"/>
      <c r="J102" s="5029"/>
      <c r="K102" s="5029"/>
      <c r="L102" s="5029"/>
      <c r="M102" s="5029"/>
      <c r="N102" s="5372">
        <f>SUM(N91:N101)</f>
        <v>23623.192800000004</v>
      </c>
      <c r="O102" s="5372">
        <f>SUM(O91:O101)</f>
        <v>944.92771200000016</v>
      </c>
      <c r="P102" s="5351"/>
      <c r="Q102" s="5030"/>
      <c r="R102" s="5012"/>
      <c r="S102" s="5012"/>
      <c r="T102" s="5012"/>
      <c r="U102" s="4994"/>
      <c r="V102" s="4993"/>
      <c r="W102" s="4993"/>
      <c r="X102" s="4993"/>
      <c r="Y102" s="4993"/>
      <c r="Z102" s="4993"/>
      <c r="AA102" s="4993"/>
      <c r="AB102" s="4993"/>
      <c r="AC102" s="4993"/>
      <c r="AD102" s="4993"/>
      <c r="AE102" s="4993"/>
      <c r="AF102" s="4993"/>
      <c r="AG102" s="4993"/>
      <c r="AH102" s="4993"/>
    </row>
    <row r="103" spans="1:34">
      <c r="A103" s="5012"/>
      <c r="B103" s="5012"/>
      <c r="C103" s="5012"/>
      <c r="D103" s="5012"/>
      <c r="E103" s="5012"/>
      <c r="F103" s="5012"/>
      <c r="G103" s="5012"/>
      <c r="H103" s="5012"/>
      <c r="I103" s="5012"/>
      <c r="J103" s="5012"/>
      <c r="K103" s="5012"/>
      <c r="L103" s="5012"/>
      <c r="M103" s="5012"/>
      <c r="N103" s="5012"/>
      <c r="O103" s="5012"/>
      <c r="P103" s="5012"/>
      <c r="Q103" s="5012"/>
      <c r="R103" s="5012"/>
      <c r="S103" s="5012"/>
      <c r="T103" s="5012"/>
      <c r="U103" s="4994"/>
      <c r="V103" s="4993"/>
      <c r="W103" s="4993"/>
      <c r="X103" s="4993"/>
      <c r="Y103" s="4993"/>
      <c r="Z103" s="4993"/>
      <c r="AA103" s="4993"/>
      <c r="AB103" s="4993"/>
      <c r="AC103" s="4993"/>
      <c r="AD103" s="4993"/>
      <c r="AE103" s="4993"/>
      <c r="AF103" s="4993"/>
      <c r="AG103" s="4993"/>
      <c r="AH103" s="4993"/>
    </row>
    <row r="104" spans="1:34" ht="18" thickBot="1">
      <c r="A104" s="8362" t="s">
        <v>1758</v>
      </c>
      <c r="B104" s="4995"/>
      <c r="C104" s="4993"/>
      <c r="D104" s="4993"/>
      <c r="E104" s="4993"/>
      <c r="F104" s="4993"/>
      <c r="G104" s="4993"/>
      <c r="H104" s="4993"/>
      <c r="I104" s="4993"/>
      <c r="J104" s="4993"/>
      <c r="K104" s="4993"/>
      <c r="L104" s="4993"/>
      <c r="M104" s="4993"/>
      <c r="N104" s="4993"/>
      <c r="O104" s="4993"/>
      <c r="P104" s="4993"/>
      <c r="Q104" s="4993"/>
      <c r="R104" s="5012"/>
      <c r="S104" s="90"/>
      <c r="T104" s="5012"/>
      <c r="U104" s="4994"/>
      <c r="V104" s="4993"/>
      <c r="W104" s="4993"/>
      <c r="X104" s="4993"/>
      <c r="Y104" s="4993"/>
      <c r="Z104" s="4993"/>
      <c r="AA104" s="4993"/>
      <c r="AB104" s="4993"/>
      <c r="AC104" s="4993"/>
      <c r="AD104" s="4993"/>
      <c r="AE104" s="4993"/>
      <c r="AF104" s="4993"/>
      <c r="AG104" s="4993"/>
      <c r="AH104" s="4993"/>
    </row>
    <row r="105" spans="1:34">
      <c r="A105" s="5016"/>
      <c r="B105" s="5016"/>
      <c r="C105" s="5016"/>
      <c r="D105" s="5016" t="s">
        <v>14</v>
      </c>
      <c r="E105" s="5016" t="s">
        <v>12</v>
      </c>
      <c r="F105" s="5016"/>
      <c r="G105" s="5016"/>
      <c r="H105" s="5016" t="s">
        <v>15</v>
      </c>
      <c r="I105" s="5016" t="s">
        <v>12</v>
      </c>
      <c r="J105" s="5016" t="s">
        <v>12</v>
      </c>
      <c r="K105" s="5016"/>
      <c r="L105" s="5016"/>
      <c r="M105" s="5016"/>
      <c r="N105" s="5016"/>
      <c r="O105" s="5016" t="s">
        <v>0</v>
      </c>
      <c r="P105" s="5016"/>
      <c r="Q105" s="5016"/>
      <c r="R105" s="5012"/>
      <c r="S105" s="5016"/>
      <c r="T105" s="5042"/>
      <c r="U105" s="5038" t="s">
        <v>14</v>
      </c>
      <c r="V105" s="5038" t="s">
        <v>12</v>
      </c>
      <c r="W105" s="5038"/>
      <c r="X105" s="5038"/>
      <c r="Y105" s="5038" t="s">
        <v>15</v>
      </c>
      <c r="Z105" s="5038" t="s">
        <v>12</v>
      </c>
      <c r="AA105" s="5038" t="s">
        <v>12</v>
      </c>
      <c r="AB105" s="5038"/>
      <c r="AC105" s="5038"/>
      <c r="AD105" s="5038"/>
      <c r="AE105" s="5038"/>
      <c r="AF105" s="5038" t="s">
        <v>0</v>
      </c>
      <c r="AG105" s="5382"/>
      <c r="AH105" s="5039"/>
    </row>
    <row r="106" spans="1:34">
      <c r="A106" s="5017" t="s">
        <v>3</v>
      </c>
      <c r="B106" s="5017" t="s">
        <v>4</v>
      </c>
      <c r="C106" s="5017" t="s">
        <v>18</v>
      </c>
      <c r="D106" s="5017" t="s">
        <v>19</v>
      </c>
      <c r="E106" s="5017" t="s">
        <v>19</v>
      </c>
      <c r="F106" s="5017" t="s">
        <v>20</v>
      </c>
      <c r="G106" s="5017" t="s">
        <v>21</v>
      </c>
      <c r="H106" s="5017" t="s">
        <v>22</v>
      </c>
      <c r="I106" s="5017" t="s">
        <v>23</v>
      </c>
      <c r="J106" s="5017" t="s">
        <v>23</v>
      </c>
      <c r="K106" s="5017" t="s">
        <v>1227</v>
      </c>
      <c r="L106" s="5017" t="s">
        <v>20</v>
      </c>
      <c r="M106" s="5017" t="s">
        <v>25</v>
      </c>
      <c r="N106" s="5017" t="s">
        <v>0</v>
      </c>
      <c r="O106" s="5017" t="s">
        <v>1363</v>
      </c>
      <c r="P106" s="5017"/>
      <c r="Q106" s="5017" t="s">
        <v>26</v>
      </c>
      <c r="R106" s="5012"/>
      <c r="S106" s="5017" t="s">
        <v>4</v>
      </c>
      <c r="T106" s="5043" t="s">
        <v>18</v>
      </c>
      <c r="U106" s="5040" t="s">
        <v>19</v>
      </c>
      <c r="V106" s="5040" t="s">
        <v>19</v>
      </c>
      <c r="W106" s="5040" t="s">
        <v>20</v>
      </c>
      <c r="X106" s="5040" t="s">
        <v>21</v>
      </c>
      <c r="Y106" s="5040" t="s">
        <v>22</v>
      </c>
      <c r="Z106" s="5040" t="s">
        <v>23</v>
      </c>
      <c r="AA106" s="5040" t="s">
        <v>23</v>
      </c>
      <c r="AB106" s="5040" t="s">
        <v>24</v>
      </c>
      <c r="AC106" s="5040" t="s">
        <v>20</v>
      </c>
      <c r="AD106" s="5040" t="s">
        <v>25</v>
      </c>
      <c r="AE106" s="5040" t="s">
        <v>0</v>
      </c>
      <c r="AF106" s="5040" t="s">
        <v>1363</v>
      </c>
      <c r="AG106" s="5383"/>
      <c r="AH106" s="5041" t="s">
        <v>26</v>
      </c>
    </row>
    <row r="107" spans="1:34" ht="15" thickBot="1">
      <c r="A107" s="5018"/>
      <c r="B107" s="5018"/>
      <c r="C107" s="5018"/>
      <c r="D107" s="5018" t="s">
        <v>3</v>
      </c>
      <c r="E107" s="5018" t="s">
        <v>18</v>
      </c>
      <c r="F107" s="5018"/>
      <c r="G107" s="5018"/>
      <c r="H107" s="5018" t="s">
        <v>21</v>
      </c>
      <c r="I107" s="5018" t="s">
        <v>27</v>
      </c>
      <c r="J107" s="5018" t="s">
        <v>28</v>
      </c>
      <c r="K107" s="5018"/>
      <c r="L107" s="5018"/>
      <c r="M107" s="5018"/>
      <c r="N107" s="5018"/>
      <c r="O107" s="5018" t="s">
        <v>11</v>
      </c>
      <c r="P107" s="5018"/>
      <c r="Q107" s="5018"/>
      <c r="R107" s="5012"/>
      <c r="S107" s="5018"/>
      <c r="T107" s="5044"/>
      <c r="U107" s="5045" t="s">
        <v>3</v>
      </c>
      <c r="V107" s="5045" t="s">
        <v>18</v>
      </c>
      <c r="W107" s="5045"/>
      <c r="X107" s="5045"/>
      <c r="Y107" s="5045" t="s">
        <v>21</v>
      </c>
      <c r="Z107" s="5045" t="s">
        <v>27</v>
      </c>
      <c r="AA107" s="5045" t="s">
        <v>28</v>
      </c>
      <c r="AB107" s="5045"/>
      <c r="AC107" s="5045"/>
      <c r="AD107" s="5045"/>
      <c r="AE107" s="5045"/>
      <c r="AF107" s="5045" t="s">
        <v>11</v>
      </c>
      <c r="AG107" s="5384"/>
      <c r="AH107" s="5046"/>
    </row>
    <row r="108" spans="1:34">
      <c r="A108" s="8565" t="s">
        <v>1543</v>
      </c>
      <c r="B108" s="8441" t="s">
        <v>1817</v>
      </c>
      <c r="C108" s="8472">
        <v>20</v>
      </c>
      <c r="D108" s="8472">
        <v>4470</v>
      </c>
      <c r="E108" s="8473">
        <v>45799</v>
      </c>
      <c r="F108" s="8474">
        <v>50</v>
      </c>
      <c r="G108" s="8472" t="s">
        <v>35</v>
      </c>
      <c r="H108" s="8472">
        <v>126.04</v>
      </c>
      <c r="I108" s="4344">
        <v>45818</v>
      </c>
      <c r="J108" s="8473">
        <v>45824</v>
      </c>
      <c r="K108" s="8472">
        <v>41976</v>
      </c>
      <c r="L108" s="8475">
        <v>56000</v>
      </c>
      <c r="M108" s="8472">
        <f>(F108*1000-L108)</f>
        <v>-6000</v>
      </c>
      <c r="N108" s="8447">
        <f>(H108*L108/1000)</f>
        <v>7058.24</v>
      </c>
      <c r="O108" s="8447">
        <f>(N108*0.04)</f>
        <v>282.32959999999997</v>
      </c>
      <c r="P108" s="8472">
        <v>4</v>
      </c>
      <c r="Q108" s="6271" t="s">
        <v>8</v>
      </c>
      <c r="R108" s="4994"/>
      <c r="S108" s="5022"/>
      <c r="T108" s="5023"/>
      <c r="U108" s="6923"/>
      <c r="V108" s="5000"/>
      <c r="W108" s="5000"/>
      <c r="X108" s="5000"/>
      <c r="Y108" s="5000"/>
      <c r="Z108" s="5000"/>
      <c r="AA108" s="5000"/>
      <c r="AB108" s="5000"/>
      <c r="AC108" s="5000"/>
      <c r="AD108" s="5000"/>
      <c r="AE108" s="5000"/>
      <c r="AF108" s="5000"/>
      <c r="AG108" s="5000"/>
      <c r="AH108" s="5005"/>
    </row>
    <row r="109" spans="1:34">
      <c r="A109" s="8565" t="s">
        <v>591</v>
      </c>
      <c r="B109" s="8472" t="s">
        <v>1534</v>
      </c>
      <c r="C109" s="8442">
        <v>27</v>
      </c>
      <c r="D109" s="8442" t="s">
        <v>101</v>
      </c>
      <c r="E109" s="8443">
        <v>45803</v>
      </c>
      <c r="F109" s="8444">
        <v>100</v>
      </c>
      <c r="G109" s="8442" t="s">
        <v>35</v>
      </c>
      <c r="H109" s="8442">
        <v>104.58</v>
      </c>
      <c r="I109" s="8445">
        <v>45820</v>
      </c>
      <c r="J109" s="8443">
        <v>45818</v>
      </c>
      <c r="K109" s="8442">
        <v>41933</v>
      </c>
      <c r="L109" s="8446">
        <v>100000</v>
      </c>
      <c r="M109" s="8446">
        <v>0</v>
      </c>
      <c r="N109" s="8564">
        <f>(H109*L109/1000)</f>
        <v>10458</v>
      </c>
      <c r="O109" s="8564">
        <f>(N109*0.04)</f>
        <v>418.32</v>
      </c>
      <c r="P109" s="8446">
        <v>4</v>
      </c>
      <c r="Q109" s="5026" t="s">
        <v>8</v>
      </c>
      <c r="R109" s="4994"/>
      <c r="S109" s="5025"/>
      <c r="T109" s="5013"/>
      <c r="U109" s="5048"/>
      <c r="V109" s="5003"/>
      <c r="W109" s="5003"/>
      <c r="X109" s="5003"/>
      <c r="Y109" s="5003"/>
      <c r="Z109" s="5003"/>
      <c r="AA109" s="5003"/>
      <c r="AB109" s="5003"/>
      <c r="AC109" s="5003"/>
      <c r="AD109" s="5003"/>
      <c r="AE109" s="5003"/>
      <c r="AF109" s="5003"/>
      <c r="AG109" s="5003"/>
      <c r="AH109" s="1118"/>
    </row>
    <row r="110" spans="1:34">
      <c r="A110" s="8677" t="s">
        <v>1543</v>
      </c>
      <c r="B110" s="8678" t="s">
        <v>1832</v>
      </c>
      <c r="C110" s="8679">
        <v>22</v>
      </c>
      <c r="D110" s="8679">
        <v>4844</v>
      </c>
      <c r="E110" s="8680">
        <v>45820</v>
      </c>
      <c r="F110" s="8424">
        <v>30</v>
      </c>
      <c r="G110" s="8678" t="s">
        <v>35</v>
      </c>
      <c r="H110" s="8678">
        <v>113.69</v>
      </c>
      <c r="I110" s="8681">
        <v>45828</v>
      </c>
      <c r="J110" s="8682">
        <v>45828</v>
      </c>
      <c r="K110" s="8678"/>
      <c r="L110" s="8683">
        <v>30000</v>
      </c>
      <c r="M110" s="8678">
        <f>(F110*1000-L110)</f>
        <v>0</v>
      </c>
      <c r="N110" s="8684">
        <f>(H110*L110/1000)</f>
        <v>3410.7</v>
      </c>
      <c r="O110" s="8684">
        <f>(N110*0.04)</f>
        <v>136.428</v>
      </c>
      <c r="P110" s="8678">
        <v>4</v>
      </c>
      <c r="Q110" s="8685" t="s">
        <v>1844</v>
      </c>
      <c r="R110" s="4994"/>
      <c r="S110" s="5025"/>
      <c r="T110" s="5013"/>
      <c r="U110" s="5048"/>
      <c r="V110" s="5003"/>
      <c r="W110" s="5003"/>
      <c r="X110" s="5003"/>
      <c r="Y110" s="5003"/>
      <c r="Z110" s="5003"/>
      <c r="AA110" s="5003"/>
      <c r="AB110" s="5003"/>
      <c r="AC110" s="5003"/>
      <c r="AD110" s="5003"/>
      <c r="AE110" s="5003"/>
      <c r="AF110" s="5003"/>
      <c r="AG110" s="5003"/>
      <c r="AH110" s="1118"/>
    </row>
    <row r="111" spans="1:34">
      <c r="A111" s="7526"/>
      <c r="B111" s="6461"/>
      <c r="C111" s="5365"/>
      <c r="D111" s="5365"/>
      <c r="E111" s="5366"/>
      <c r="F111" s="5367"/>
      <c r="G111" s="6461"/>
      <c r="H111" s="6461"/>
      <c r="I111" s="4231"/>
      <c r="J111" s="6462"/>
      <c r="K111" s="6461"/>
      <c r="L111" s="8361"/>
      <c r="M111" s="6461"/>
      <c r="N111" s="6464"/>
      <c r="O111" s="6464"/>
      <c r="P111" s="6461"/>
      <c r="Q111" s="5026"/>
      <c r="R111" s="4994"/>
      <c r="S111" s="6924"/>
      <c r="T111" s="4449"/>
      <c r="U111" s="4449"/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339"/>
    </row>
    <row r="112" spans="1:34">
      <c r="A112" s="7526"/>
      <c r="B112" s="6461"/>
      <c r="C112" s="5365"/>
      <c r="D112" s="5365"/>
      <c r="E112" s="5366"/>
      <c r="F112" s="5367"/>
      <c r="G112" s="5365"/>
      <c r="H112" s="5365"/>
      <c r="I112" s="5368"/>
      <c r="J112" s="5366"/>
      <c r="K112" s="5365"/>
      <c r="L112" s="5369"/>
      <c r="M112" s="5369"/>
      <c r="N112" s="5370"/>
      <c r="O112" s="5370"/>
      <c r="P112" s="8551"/>
      <c r="Q112" s="5026"/>
      <c r="R112" s="4994"/>
      <c r="S112" s="6924"/>
      <c r="T112" s="4449"/>
      <c r="U112" s="4449"/>
      <c r="V112" s="182"/>
      <c r="W112" s="182"/>
      <c r="X112" s="182"/>
      <c r="Y112" s="182"/>
      <c r="Z112" s="182"/>
      <c r="AA112" s="182"/>
      <c r="AB112" s="182"/>
      <c r="AC112" s="182"/>
      <c r="AD112" s="182"/>
      <c r="AE112" s="182"/>
      <c r="AF112" s="182"/>
      <c r="AG112" s="182"/>
      <c r="AH112" s="339"/>
    </row>
    <row r="113" spans="1:34">
      <c r="A113" s="5025"/>
      <c r="B113" s="5013"/>
      <c r="C113" s="5013"/>
      <c r="D113" s="5013"/>
      <c r="E113" s="5013"/>
      <c r="F113" s="5013"/>
      <c r="G113" s="5013"/>
      <c r="H113" s="5013"/>
      <c r="I113" s="5035"/>
      <c r="J113" s="5013"/>
      <c r="K113" s="5013"/>
      <c r="L113" s="5013"/>
      <c r="M113" s="5013"/>
      <c r="N113" s="5020"/>
      <c r="O113" s="5013"/>
      <c r="P113" s="5348"/>
      <c r="Q113" s="5026"/>
      <c r="R113" s="4994"/>
      <c r="S113" s="6924"/>
      <c r="T113" s="4449"/>
      <c r="U113" s="4449"/>
      <c r="V113" s="182"/>
      <c r="W113" s="182"/>
      <c r="X113" s="182"/>
      <c r="Y113" s="182"/>
      <c r="Z113" s="182"/>
      <c r="AA113" s="182"/>
      <c r="AB113" s="182"/>
      <c r="AC113" s="182"/>
      <c r="AD113" s="182"/>
      <c r="AE113" s="182"/>
      <c r="AF113" s="182"/>
      <c r="AG113" s="182"/>
      <c r="AH113" s="339"/>
    </row>
    <row r="114" spans="1:34" ht="15" thickBot="1">
      <c r="A114" s="6911"/>
      <c r="B114" s="479"/>
      <c r="C114" s="5029"/>
      <c r="D114" s="5029"/>
      <c r="E114" s="6912"/>
      <c r="F114" s="5029"/>
      <c r="G114" s="5029"/>
      <c r="H114" s="5029"/>
      <c r="I114" s="6913"/>
      <c r="J114" s="5029"/>
      <c r="K114" s="5029"/>
      <c r="L114" s="5372"/>
      <c r="M114" s="5029"/>
      <c r="N114" s="5372">
        <f>SUM(N108,N113)</f>
        <v>7058.24</v>
      </c>
      <c r="O114" s="5372">
        <f>SUM(O108,O113)</f>
        <v>282.32959999999997</v>
      </c>
      <c r="P114" s="6914"/>
      <c r="Q114" s="5030"/>
      <c r="R114" s="4994"/>
      <c r="S114" s="6924"/>
      <c r="T114" s="4449"/>
      <c r="U114" s="4449"/>
      <c r="V114" s="182"/>
      <c r="W114" s="182"/>
      <c r="X114" s="182"/>
      <c r="Y114" s="182"/>
      <c r="Z114" s="182"/>
      <c r="AA114" s="182"/>
      <c r="AB114" s="182"/>
      <c r="AC114" s="182"/>
      <c r="AD114" s="182"/>
      <c r="AE114" s="182"/>
      <c r="AF114" s="182"/>
      <c r="AG114" s="182"/>
      <c r="AH114" s="339"/>
    </row>
    <row r="115" spans="1:34">
      <c r="A115" s="87"/>
      <c r="B115" s="87"/>
      <c r="C115" s="5012"/>
      <c r="D115" s="5012"/>
      <c r="E115" s="6505"/>
      <c r="F115" s="5012"/>
      <c r="G115" s="5012"/>
      <c r="H115" s="5012"/>
      <c r="I115" s="6412"/>
      <c r="J115" s="5012"/>
      <c r="K115" s="5012"/>
      <c r="L115" s="6411"/>
      <c r="M115" s="5012"/>
      <c r="N115" s="6411"/>
      <c r="O115" s="6411"/>
      <c r="P115" s="6411"/>
      <c r="Q115" s="5012"/>
      <c r="R115" s="4994"/>
      <c r="S115" s="6924"/>
      <c r="T115" s="4449"/>
      <c r="U115" s="4449"/>
      <c r="V115" s="182"/>
      <c r="W115" s="182"/>
      <c r="X115" s="182"/>
      <c r="Y115" s="182"/>
      <c r="Z115" s="182"/>
      <c r="AA115" s="182"/>
      <c r="AB115" s="182"/>
      <c r="AC115" s="182"/>
      <c r="AD115" s="182"/>
      <c r="AE115" s="182"/>
      <c r="AF115" s="182"/>
      <c r="AG115" s="182"/>
      <c r="AH115" s="339"/>
    </row>
    <row r="116" spans="1:34" ht="15" thickBot="1">
      <c r="C116" s="4993"/>
      <c r="D116" s="4993"/>
      <c r="E116" s="4993"/>
      <c r="F116" s="4993"/>
      <c r="G116" s="4993"/>
      <c r="H116" s="4993"/>
      <c r="I116" s="4993"/>
      <c r="J116" s="4993"/>
      <c r="K116" s="4993"/>
      <c r="L116" s="4993"/>
      <c r="M116" s="4993"/>
      <c r="N116" s="4993"/>
      <c r="O116" s="4993"/>
      <c r="P116" s="4993"/>
      <c r="Q116" s="4993"/>
      <c r="R116" s="4994"/>
      <c r="S116" s="6925"/>
      <c r="T116" s="4450"/>
      <c r="U116" s="4450"/>
      <c r="V116" s="326"/>
      <c r="W116" s="326"/>
      <c r="X116" s="326"/>
      <c r="Y116" s="326"/>
      <c r="Z116" s="326"/>
      <c r="AA116" s="326"/>
      <c r="AB116" s="326"/>
      <c r="AC116" s="326"/>
      <c r="AD116" s="326"/>
      <c r="AE116" s="326"/>
      <c r="AF116" s="326"/>
      <c r="AG116" s="326"/>
      <c r="AH116" s="327"/>
    </row>
    <row r="117" spans="1:34" ht="18" thickBot="1">
      <c r="A117" s="8362" t="s">
        <v>1759</v>
      </c>
      <c r="B117" s="4995"/>
      <c r="C117" s="4993"/>
      <c r="D117" s="4993"/>
      <c r="E117" s="4993"/>
      <c r="F117" s="4993"/>
      <c r="G117" s="4993"/>
      <c r="H117" s="4993"/>
      <c r="I117" s="4993"/>
      <c r="J117" s="4993"/>
      <c r="K117" s="4993"/>
      <c r="L117" s="4993"/>
      <c r="M117" s="4993"/>
      <c r="N117" s="4993"/>
      <c r="O117" s="4993"/>
      <c r="P117" s="4993"/>
      <c r="Q117" s="4993"/>
      <c r="R117" s="4994"/>
      <c r="S117" s="1181"/>
      <c r="T117" s="1181"/>
      <c r="U117" s="1181"/>
    </row>
    <row r="118" spans="1:34">
      <c r="A118" s="5016"/>
      <c r="B118" s="5016"/>
      <c r="C118" s="5016"/>
      <c r="D118" s="5016" t="s">
        <v>14</v>
      </c>
      <c r="E118" s="5016" t="s">
        <v>12</v>
      </c>
      <c r="F118" s="5016"/>
      <c r="G118" s="5016"/>
      <c r="H118" s="5016" t="s">
        <v>15</v>
      </c>
      <c r="I118" s="5016" t="s">
        <v>12</v>
      </c>
      <c r="J118" s="5016" t="s">
        <v>12</v>
      </c>
      <c r="K118" s="5016"/>
      <c r="L118" s="5016"/>
      <c r="M118" s="5016"/>
      <c r="N118" s="5016"/>
      <c r="O118" s="5016" t="s">
        <v>0</v>
      </c>
      <c r="P118" s="5016"/>
      <c r="Q118" s="5016"/>
      <c r="R118" s="4994"/>
      <c r="S118" s="1181"/>
      <c r="T118" s="1181"/>
      <c r="U118" s="1181"/>
    </row>
    <row r="119" spans="1:34">
      <c r="A119" s="5017" t="s">
        <v>3</v>
      </c>
      <c r="B119" s="5017" t="s">
        <v>4</v>
      </c>
      <c r="C119" s="5017" t="s">
        <v>18</v>
      </c>
      <c r="D119" s="5017" t="s">
        <v>19</v>
      </c>
      <c r="E119" s="5017" t="s">
        <v>19</v>
      </c>
      <c r="F119" s="5017" t="s">
        <v>20</v>
      </c>
      <c r="G119" s="5017" t="s">
        <v>21</v>
      </c>
      <c r="H119" s="5017" t="s">
        <v>22</v>
      </c>
      <c r="I119" s="5017" t="s">
        <v>23</v>
      </c>
      <c r="J119" s="5017" t="s">
        <v>23</v>
      </c>
      <c r="K119" s="5017" t="s">
        <v>1227</v>
      </c>
      <c r="L119" s="5017" t="s">
        <v>20</v>
      </c>
      <c r="M119" s="5017" t="s">
        <v>25</v>
      </c>
      <c r="N119" s="5017" t="s">
        <v>0</v>
      </c>
      <c r="O119" s="5017" t="s">
        <v>1363</v>
      </c>
      <c r="P119" s="5017"/>
      <c r="Q119" s="5017" t="s">
        <v>26</v>
      </c>
      <c r="R119" s="4994"/>
      <c r="S119" s="90"/>
      <c r="T119" s="1181"/>
      <c r="U119" s="1181"/>
    </row>
    <row r="120" spans="1:34" ht="15" thickBot="1">
      <c r="A120" s="5018"/>
      <c r="B120" s="5018"/>
      <c r="C120" s="5018"/>
      <c r="D120" s="5018" t="s">
        <v>3</v>
      </c>
      <c r="E120" s="5018" t="s">
        <v>18</v>
      </c>
      <c r="F120" s="5018"/>
      <c r="G120" s="5018"/>
      <c r="H120" s="5018" t="s">
        <v>21</v>
      </c>
      <c r="I120" s="5018" t="s">
        <v>27</v>
      </c>
      <c r="J120" s="5018" t="s">
        <v>28</v>
      </c>
      <c r="K120" s="5018"/>
      <c r="L120" s="5018"/>
      <c r="M120" s="5018"/>
      <c r="N120" s="5018"/>
      <c r="O120" s="5018" t="s">
        <v>11</v>
      </c>
      <c r="P120" s="5018"/>
      <c r="Q120" s="5018"/>
      <c r="R120" s="4994"/>
      <c r="S120" s="90"/>
      <c r="T120" s="1181"/>
      <c r="U120" s="1181"/>
    </row>
    <row r="121" spans="1:34">
      <c r="A121" s="5469" t="s">
        <v>1543</v>
      </c>
      <c r="B121" s="5459" t="s">
        <v>1834</v>
      </c>
      <c r="C121" s="6370">
        <v>21</v>
      </c>
      <c r="D121" s="6370">
        <v>4820</v>
      </c>
      <c r="E121" s="6371">
        <v>45813</v>
      </c>
      <c r="F121" s="4208">
        <v>200</v>
      </c>
      <c r="G121" s="6370" t="s">
        <v>35</v>
      </c>
      <c r="H121" s="6370">
        <v>89.45</v>
      </c>
      <c r="I121" s="4230">
        <v>45828</v>
      </c>
      <c r="J121" s="6371">
        <v>45841</v>
      </c>
      <c r="K121" s="6370">
        <v>42073</v>
      </c>
      <c r="L121" s="7493">
        <v>200000</v>
      </c>
      <c r="M121" s="6370">
        <f>(F121*1000-L121)</f>
        <v>0</v>
      </c>
      <c r="N121" s="6373">
        <f>(H121*L121/1000)</f>
        <v>17890</v>
      </c>
      <c r="O121" s="6373">
        <f>(N121*0.04)</f>
        <v>715.6</v>
      </c>
      <c r="P121" s="6370">
        <v>4</v>
      </c>
      <c r="Q121" s="5024" t="s">
        <v>8</v>
      </c>
      <c r="R121" s="4994"/>
      <c r="S121" s="5016"/>
      <c r="T121" s="5042"/>
      <c r="U121" s="5038" t="s">
        <v>14</v>
      </c>
      <c r="V121" s="5038" t="s">
        <v>12</v>
      </c>
      <c r="W121" s="5038"/>
      <c r="X121" s="5038"/>
      <c r="Y121" s="5038" t="s">
        <v>15</v>
      </c>
      <c r="Z121" s="5038" t="s">
        <v>12</v>
      </c>
      <c r="AA121" s="5038" t="s">
        <v>12</v>
      </c>
      <c r="AB121" s="5038"/>
      <c r="AC121" s="5038"/>
      <c r="AD121" s="5038"/>
      <c r="AE121" s="5038"/>
      <c r="AF121" s="5038" t="s">
        <v>0</v>
      </c>
      <c r="AG121" s="5382"/>
      <c r="AH121" s="5039"/>
    </row>
    <row r="122" spans="1:34">
      <c r="A122" s="8471" t="s">
        <v>1543</v>
      </c>
      <c r="B122" s="8442" t="s">
        <v>1834</v>
      </c>
      <c r="C122" s="8472">
        <v>23</v>
      </c>
      <c r="D122" s="8472">
        <v>5415</v>
      </c>
      <c r="E122" s="8473">
        <v>45840</v>
      </c>
      <c r="F122" s="8474">
        <v>400</v>
      </c>
      <c r="G122" s="8472" t="s">
        <v>35</v>
      </c>
      <c r="H122" s="8472">
        <v>88.61</v>
      </c>
      <c r="I122" s="4344">
        <v>45861</v>
      </c>
      <c r="J122" s="8473">
        <v>45859</v>
      </c>
      <c r="K122" s="8472">
        <v>42165</v>
      </c>
      <c r="L122" s="8475">
        <v>449090</v>
      </c>
      <c r="M122" s="8472">
        <f>(F122*1000-L122)</f>
        <v>-49090</v>
      </c>
      <c r="N122" s="8447">
        <f>(H122*L122/1000)</f>
        <v>39793.8649</v>
      </c>
      <c r="O122" s="8447">
        <f>(N122*0.04)</f>
        <v>1591.754596</v>
      </c>
      <c r="P122" s="8472">
        <v>4</v>
      </c>
      <c r="Q122" s="8596"/>
      <c r="R122" s="4994"/>
      <c r="S122" s="5017" t="s">
        <v>4</v>
      </c>
      <c r="T122" s="5043" t="s">
        <v>18</v>
      </c>
      <c r="U122" s="5040" t="s">
        <v>19</v>
      </c>
      <c r="V122" s="5040" t="s">
        <v>19</v>
      </c>
      <c r="W122" s="5040" t="s">
        <v>20</v>
      </c>
      <c r="X122" s="5040" t="s">
        <v>21</v>
      </c>
      <c r="Y122" s="5040" t="s">
        <v>22</v>
      </c>
      <c r="Z122" s="5040" t="s">
        <v>23</v>
      </c>
      <c r="AA122" s="5040" t="s">
        <v>23</v>
      </c>
      <c r="AB122" s="5040" t="s">
        <v>24</v>
      </c>
      <c r="AC122" s="5040" t="s">
        <v>20</v>
      </c>
      <c r="AD122" s="5040" t="s">
        <v>25</v>
      </c>
      <c r="AE122" s="5040" t="s">
        <v>0</v>
      </c>
      <c r="AF122" s="5040" t="s">
        <v>1363</v>
      </c>
      <c r="AG122" s="5383"/>
      <c r="AH122" s="5041" t="s">
        <v>26</v>
      </c>
    </row>
    <row r="123" spans="1:34" ht="15" thickBot="1">
      <c r="A123" s="8471" t="s">
        <v>1543</v>
      </c>
      <c r="B123" s="8472" t="s">
        <v>1832</v>
      </c>
      <c r="C123" s="8442">
        <v>24</v>
      </c>
      <c r="D123" s="8442"/>
      <c r="E123" s="8443">
        <v>45841</v>
      </c>
      <c r="F123" s="8444">
        <v>15</v>
      </c>
      <c r="G123" s="8472" t="s">
        <v>35</v>
      </c>
      <c r="H123" s="8472">
        <v>126.62</v>
      </c>
      <c r="I123" s="4344">
        <v>45854</v>
      </c>
      <c r="J123" s="8473">
        <v>45856</v>
      </c>
      <c r="K123" s="8472">
        <v>42159</v>
      </c>
      <c r="L123" s="8475">
        <v>16500</v>
      </c>
      <c r="M123" s="8472">
        <f>(F123*1000-L123)</f>
        <v>-1500</v>
      </c>
      <c r="N123" s="8447">
        <f>(H123*L123/1000)</f>
        <v>2089.23</v>
      </c>
      <c r="O123" s="8447">
        <f>(N123*0.04)</f>
        <v>83.569200000000009</v>
      </c>
      <c r="P123" s="8472">
        <v>4</v>
      </c>
      <c r="Q123" s="7350"/>
      <c r="R123" s="4994"/>
      <c r="S123" s="5017"/>
      <c r="T123" s="5043"/>
      <c r="U123" s="5040" t="s">
        <v>3</v>
      </c>
      <c r="V123" s="5040" t="s">
        <v>18</v>
      </c>
      <c r="W123" s="5040"/>
      <c r="X123" s="5040"/>
      <c r="Y123" s="5040" t="s">
        <v>21</v>
      </c>
      <c r="Z123" s="5040" t="s">
        <v>27</v>
      </c>
      <c r="AA123" s="5040" t="s">
        <v>28</v>
      </c>
      <c r="AB123" s="5040"/>
      <c r="AC123" s="5040"/>
      <c r="AD123" s="5040"/>
      <c r="AE123" s="5040"/>
      <c r="AF123" s="5040" t="s">
        <v>11</v>
      </c>
      <c r="AG123" s="5383"/>
      <c r="AH123" s="5041"/>
    </row>
    <row r="124" spans="1:34">
      <c r="A124" s="5025"/>
      <c r="B124" s="5013"/>
      <c r="C124" s="5013"/>
      <c r="D124" s="5013"/>
      <c r="E124" s="5013"/>
      <c r="F124" s="5013"/>
      <c r="G124" s="5013"/>
      <c r="H124" s="5013"/>
      <c r="I124" s="5035"/>
      <c r="J124" s="5013"/>
      <c r="K124" s="5013"/>
      <c r="L124" s="5013"/>
      <c r="M124" s="5013"/>
      <c r="N124" s="5020"/>
      <c r="O124" s="5013"/>
      <c r="P124" s="5348"/>
      <c r="Q124" s="5026"/>
      <c r="R124" s="4994"/>
      <c r="S124" s="6919"/>
      <c r="T124" s="6926"/>
      <c r="U124" s="6926"/>
      <c r="V124" s="6926"/>
      <c r="W124" s="6926"/>
      <c r="X124" s="6926"/>
      <c r="Y124" s="6926"/>
      <c r="Z124" s="6926"/>
      <c r="AA124" s="6926"/>
      <c r="AB124" s="6926"/>
      <c r="AC124" s="6926"/>
      <c r="AD124" s="6926"/>
      <c r="AE124" s="6926"/>
      <c r="AF124" s="6926"/>
      <c r="AG124" s="6926"/>
      <c r="AH124" s="6927"/>
    </row>
    <row r="125" spans="1:34">
      <c r="A125" s="5025"/>
      <c r="B125" s="5013"/>
      <c r="C125" s="5013"/>
      <c r="D125" s="5013"/>
      <c r="E125" s="5013"/>
      <c r="F125" s="5013"/>
      <c r="G125" s="5013"/>
      <c r="H125" s="5013"/>
      <c r="I125" s="5035"/>
      <c r="J125" s="5013"/>
      <c r="K125" s="5013"/>
      <c r="L125" s="5013"/>
      <c r="M125" s="5013"/>
      <c r="N125" s="5020"/>
      <c r="O125" s="5013"/>
      <c r="P125" s="5348"/>
      <c r="Q125" s="5026"/>
      <c r="R125" s="4994"/>
      <c r="S125" s="6924"/>
      <c r="T125" s="4449"/>
      <c r="U125" s="4449"/>
      <c r="V125" s="182"/>
      <c r="W125" s="182"/>
      <c r="X125" s="182"/>
      <c r="Y125" s="182"/>
      <c r="Z125" s="182"/>
      <c r="AA125" s="182"/>
      <c r="AB125" s="182"/>
      <c r="AC125" s="182"/>
      <c r="AD125" s="182"/>
      <c r="AE125" s="182"/>
      <c r="AF125" s="182"/>
      <c r="AG125" s="182"/>
      <c r="AH125" s="339"/>
    </row>
    <row r="126" spans="1:34" ht="15" thickBot="1">
      <c r="A126" s="6911"/>
      <c r="B126" s="479"/>
      <c r="C126" s="5029"/>
      <c r="D126" s="5029"/>
      <c r="E126" s="6912"/>
      <c r="F126" s="5029"/>
      <c r="G126" s="5029"/>
      <c r="H126" s="5029"/>
      <c r="I126" s="6913"/>
      <c r="J126" s="5029"/>
      <c r="K126" s="5029"/>
      <c r="L126" s="5372"/>
      <c r="M126" s="5029"/>
      <c r="N126" s="5372">
        <f>SUM(N122,N125)</f>
        <v>39793.8649</v>
      </c>
      <c r="O126" s="5372">
        <v>0</v>
      </c>
      <c r="P126" s="6914"/>
      <c r="Q126" s="5030"/>
      <c r="R126" s="4994"/>
      <c r="S126" s="6924"/>
      <c r="T126" s="4449"/>
      <c r="U126" s="4449"/>
      <c r="V126" s="182"/>
      <c r="W126" s="182"/>
      <c r="X126" s="182"/>
      <c r="Y126" s="182"/>
      <c r="Z126" s="182"/>
      <c r="AA126" s="182"/>
      <c r="AB126" s="182"/>
      <c r="AC126" s="182"/>
      <c r="AD126" s="182"/>
      <c r="AE126" s="182"/>
      <c r="AF126" s="182"/>
      <c r="AG126" s="182"/>
      <c r="AH126" s="339"/>
    </row>
    <row r="127" spans="1:34">
      <c r="A127" s="4994"/>
      <c r="B127" s="4994"/>
      <c r="C127" s="4994"/>
      <c r="D127" s="4994"/>
      <c r="E127" s="4994"/>
      <c r="F127" s="4994"/>
      <c r="G127" s="4994"/>
      <c r="H127" s="4994"/>
      <c r="I127" s="4994"/>
      <c r="J127" s="4994"/>
      <c r="K127" s="4994"/>
      <c r="L127" s="4994"/>
      <c r="M127" s="4994"/>
      <c r="N127" s="4994"/>
      <c r="O127" s="4994"/>
      <c r="P127" s="4994"/>
      <c r="Q127" s="4994"/>
      <c r="R127" s="4994"/>
      <c r="S127" s="6924"/>
      <c r="T127" s="4449"/>
      <c r="U127" s="4449"/>
      <c r="V127" s="182"/>
      <c r="W127" s="182"/>
      <c r="X127" s="182"/>
      <c r="Y127" s="182"/>
      <c r="Z127" s="182"/>
      <c r="AA127" s="182"/>
      <c r="AB127" s="182"/>
      <c r="AC127" s="182"/>
      <c r="AD127" s="182"/>
      <c r="AE127" s="182"/>
      <c r="AF127" s="182"/>
      <c r="AG127" s="182"/>
      <c r="AH127" s="339"/>
    </row>
    <row r="128" spans="1:34">
      <c r="A128" s="4994"/>
      <c r="B128" s="4994"/>
      <c r="C128" s="4994"/>
      <c r="D128" s="4994"/>
      <c r="E128" s="4994"/>
      <c r="F128" s="4994"/>
      <c r="G128" s="4994"/>
      <c r="H128" s="4994"/>
      <c r="I128" s="4994"/>
      <c r="J128" s="4994"/>
      <c r="K128" s="4994"/>
      <c r="L128" s="4994"/>
      <c r="M128" s="4994"/>
      <c r="N128" s="4994"/>
      <c r="O128" s="4994"/>
      <c r="P128" s="4994"/>
      <c r="Q128" s="4994"/>
      <c r="R128" s="4994"/>
      <c r="S128" s="6924"/>
      <c r="T128" s="4449"/>
      <c r="U128" s="4449"/>
      <c r="V128" s="182"/>
      <c r="W128" s="182"/>
      <c r="X128" s="182"/>
      <c r="Y128" s="182"/>
      <c r="Z128" s="182"/>
      <c r="AA128" s="182"/>
      <c r="AB128" s="182"/>
      <c r="AC128" s="182"/>
      <c r="AD128" s="182"/>
      <c r="AE128" s="182"/>
      <c r="AF128" s="182"/>
      <c r="AG128" s="182"/>
      <c r="AH128" s="339"/>
    </row>
    <row r="129" spans="1:34" ht="18" thickBot="1">
      <c r="A129" s="8362" t="s">
        <v>1760</v>
      </c>
      <c r="B129" s="4995"/>
      <c r="C129" s="4993"/>
      <c r="D129" s="4993"/>
      <c r="E129" s="4993"/>
      <c r="F129" s="4993"/>
      <c r="G129" s="4993"/>
      <c r="H129" s="4993"/>
      <c r="I129" s="4993"/>
      <c r="J129" s="4993"/>
      <c r="K129" s="4993"/>
      <c r="L129" s="4993"/>
      <c r="M129" s="4993"/>
      <c r="N129" s="4993"/>
      <c r="O129" s="4993"/>
      <c r="P129" s="4993"/>
      <c r="Q129" s="4993"/>
      <c r="R129" s="4994"/>
      <c r="S129" s="6924"/>
      <c r="T129" s="4449"/>
      <c r="U129" s="4449"/>
      <c r="V129" s="182"/>
      <c r="W129" s="182"/>
      <c r="X129" s="182"/>
      <c r="Y129" s="182"/>
      <c r="Z129" s="182"/>
      <c r="AA129" s="182"/>
      <c r="AB129" s="182"/>
      <c r="AC129" s="182"/>
      <c r="AD129" s="182"/>
      <c r="AE129" s="182"/>
      <c r="AF129" s="182"/>
      <c r="AG129" s="182"/>
      <c r="AH129" s="339"/>
    </row>
    <row r="130" spans="1:34">
      <c r="A130" s="5016"/>
      <c r="B130" s="5016"/>
      <c r="C130" s="5016"/>
      <c r="D130" s="5016" t="s">
        <v>14</v>
      </c>
      <c r="E130" s="5016" t="s">
        <v>12</v>
      </c>
      <c r="F130" s="5016"/>
      <c r="G130" s="5016"/>
      <c r="H130" s="5016" t="s">
        <v>15</v>
      </c>
      <c r="I130" s="5016" t="s">
        <v>12</v>
      </c>
      <c r="J130" s="5016" t="s">
        <v>12</v>
      </c>
      <c r="K130" s="5016"/>
      <c r="L130" s="5016"/>
      <c r="M130" s="5016"/>
      <c r="N130" s="5016"/>
      <c r="O130" s="5016" t="s">
        <v>0</v>
      </c>
      <c r="P130" s="5016"/>
      <c r="Q130" s="5016"/>
      <c r="R130" s="4994"/>
      <c r="S130" s="6924"/>
      <c r="T130" s="4449"/>
      <c r="U130" s="4449"/>
      <c r="V130" s="182"/>
      <c r="W130" s="182"/>
      <c r="X130" s="182"/>
      <c r="Y130" s="182"/>
      <c r="Z130" s="182"/>
      <c r="AA130" s="182"/>
      <c r="AB130" s="182"/>
      <c r="AC130" s="182"/>
      <c r="AD130" s="182"/>
      <c r="AE130" s="182"/>
      <c r="AF130" s="182"/>
      <c r="AG130" s="182"/>
      <c r="AH130" s="339"/>
    </row>
    <row r="131" spans="1:34">
      <c r="A131" s="5017" t="s">
        <v>3</v>
      </c>
      <c r="B131" s="5017" t="s">
        <v>4</v>
      </c>
      <c r="C131" s="5017" t="s">
        <v>18</v>
      </c>
      <c r="D131" s="5017" t="s">
        <v>19</v>
      </c>
      <c r="E131" s="5017" t="s">
        <v>19</v>
      </c>
      <c r="F131" s="5017" t="s">
        <v>20</v>
      </c>
      <c r="G131" s="5017" t="s">
        <v>21</v>
      </c>
      <c r="H131" s="5017" t="s">
        <v>22</v>
      </c>
      <c r="I131" s="5017" t="s">
        <v>23</v>
      </c>
      <c r="J131" s="5017" t="s">
        <v>23</v>
      </c>
      <c r="K131" s="5017" t="s">
        <v>1227</v>
      </c>
      <c r="L131" s="5017" t="s">
        <v>20</v>
      </c>
      <c r="M131" s="5017" t="s">
        <v>25</v>
      </c>
      <c r="N131" s="5017" t="s">
        <v>0</v>
      </c>
      <c r="O131" s="5017" t="s">
        <v>1363</v>
      </c>
      <c r="P131" s="5017"/>
      <c r="Q131" s="5017" t="s">
        <v>26</v>
      </c>
      <c r="R131" s="4994"/>
      <c r="S131" s="6924"/>
      <c r="T131" s="4449"/>
      <c r="U131" s="4449"/>
      <c r="V131" s="182"/>
      <c r="W131" s="182"/>
      <c r="X131" s="182"/>
      <c r="Y131" s="182"/>
      <c r="Z131" s="182"/>
      <c r="AA131" s="182"/>
      <c r="AB131" s="182"/>
      <c r="AC131" s="182"/>
      <c r="AD131" s="182"/>
      <c r="AE131" s="182"/>
      <c r="AF131" s="182"/>
      <c r="AG131" s="182"/>
      <c r="AH131" s="339"/>
    </row>
    <row r="132" spans="1:34" ht="15" thickBot="1">
      <c r="A132" s="5018"/>
      <c r="B132" s="5018"/>
      <c r="C132" s="5018"/>
      <c r="D132" s="5018" t="s">
        <v>3</v>
      </c>
      <c r="E132" s="5018" t="s">
        <v>18</v>
      </c>
      <c r="F132" s="5018"/>
      <c r="G132" s="5018"/>
      <c r="H132" s="5018" t="s">
        <v>21</v>
      </c>
      <c r="I132" s="5018" t="s">
        <v>27</v>
      </c>
      <c r="J132" s="5018" t="s">
        <v>28</v>
      </c>
      <c r="K132" s="5018"/>
      <c r="L132" s="5018"/>
      <c r="M132" s="5018"/>
      <c r="N132" s="5018"/>
      <c r="O132" s="5018" t="s">
        <v>11</v>
      </c>
      <c r="P132" s="5018"/>
      <c r="Q132" s="5018"/>
      <c r="R132" s="4994"/>
      <c r="S132" s="6924"/>
      <c r="T132" s="4449"/>
      <c r="U132" s="4449"/>
      <c r="V132" s="182"/>
      <c r="W132" s="182"/>
      <c r="X132" s="182"/>
      <c r="Y132" s="182"/>
      <c r="Z132" s="182"/>
      <c r="AA132" s="182"/>
      <c r="AB132" s="182"/>
      <c r="AC132" s="182"/>
      <c r="AD132" s="182"/>
      <c r="AE132" s="182"/>
      <c r="AF132" s="182"/>
      <c r="AG132" s="182"/>
      <c r="AH132" s="339"/>
    </row>
    <row r="133" spans="1:34">
      <c r="A133" s="5469"/>
      <c r="B133" s="5458"/>
      <c r="C133" s="5459"/>
      <c r="D133" s="5459"/>
      <c r="E133" s="5460"/>
      <c r="F133" s="4227"/>
      <c r="G133" s="5459"/>
      <c r="H133" s="5459"/>
      <c r="I133" s="5461"/>
      <c r="J133" s="5460"/>
      <c r="K133" s="5459"/>
      <c r="L133" s="5462"/>
      <c r="M133" s="5462"/>
      <c r="N133" s="5463"/>
      <c r="O133" s="5464"/>
      <c r="P133" s="5462"/>
      <c r="Q133" s="6271"/>
      <c r="R133" s="4994"/>
      <c r="S133" s="6924"/>
      <c r="T133" s="4449"/>
      <c r="U133" s="4449"/>
      <c r="V133" s="182"/>
      <c r="W133" s="182"/>
      <c r="X133" s="182"/>
      <c r="Y133" s="182"/>
      <c r="Z133" s="182"/>
      <c r="AA133" s="182"/>
      <c r="AB133" s="182"/>
      <c r="AC133" s="182"/>
      <c r="AD133" s="182"/>
      <c r="AE133" s="182"/>
      <c r="AF133" s="182"/>
      <c r="AG133" s="182"/>
      <c r="AH133" s="339"/>
    </row>
    <row r="134" spans="1:34">
      <c r="A134" s="6441"/>
      <c r="B134" s="5365"/>
      <c r="C134" s="5365"/>
      <c r="D134" s="5365"/>
      <c r="E134" s="5366"/>
      <c r="F134" s="5367"/>
      <c r="G134" s="5365"/>
      <c r="H134" s="5365"/>
      <c r="I134" s="5368"/>
      <c r="J134" s="5366"/>
      <c r="K134" s="5365"/>
      <c r="L134" s="5369"/>
      <c r="M134" s="5369"/>
      <c r="N134" s="5370"/>
      <c r="O134" s="5371"/>
      <c r="P134" s="5369"/>
      <c r="Q134" s="5026"/>
      <c r="R134" s="4994"/>
      <c r="S134" s="6924"/>
      <c r="T134" s="4449"/>
      <c r="U134" s="4449"/>
      <c r="V134" s="182"/>
      <c r="W134" s="182"/>
      <c r="X134" s="182"/>
      <c r="Y134" s="182"/>
      <c r="Z134" s="182"/>
      <c r="AA134" s="182"/>
      <c r="AB134" s="182"/>
      <c r="AC134" s="182"/>
      <c r="AD134" s="182"/>
      <c r="AE134" s="182"/>
      <c r="AF134" s="182"/>
      <c r="AG134" s="182"/>
      <c r="AH134" s="339"/>
    </row>
    <row r="135" spans="1:34">
      <c r="A135" s="5025"/>
      <c r="B135" s="5013"/>
      <c r="C135" s="5013"/>
      <c r="D135" s="5013"/>
      <c r="E135" s="5013"/>
      <c r="F135" s="5013"/>
      <c r="G135" s="5013"/>
      <c r="H135" s="5013"/>
      <c r="I135" s="5035"/>
      <c r="J135" s="5013"/>
      <c r="K135" s="5013"/>
      <c r="L135" s="5013"/>
      <c r="M135" s="5013"/>
      <c r="N135" s="5013"/>
      <c r="O135" s="5013"/>
      <c r="P135" s="5348"/>
      <c r="Q135" s="5026"/>
      <c r="R135" s="4994"/>
      <c r="S135" s="6924"/>
      <c r="T135" s="4449"/>
      <c r="U135" s="4449"/>
      <c r="V135" s="182"/>
      <c r="W135" s="182"/>
      <c r="X135" s="182"/>
      <c r="Y135" s="182"/>
      <c r="Z135" s="182"/>
      <c r="AA135" s="182"/>
      <c r="AB135" s="182"/>
      <c r="AC135" s="182"/>
      <c r="AD135" s="182"/>
      <c r="AE135" s="182"/>
      <c r="AF135" s="182"/>
      <c r="AG135" s="182"/>
      <c r="AH135" s="339"/>
    </row>
    <row r="136" spans="1:34" ht="15" thickBot="1">
      <c r="A136" s="5027"/>
      <c r="B136" s="5014"/>
      <c r="C136" s="5013"/>
      <c r="D136" s="5013"/>
      <c r="E136" s="5019"/>
      <c r="F136" s="5013"/>
      <c r="G136" s="5013"/>
      <c r="H136" s="5013"/>
      <c r="I136" s="5021"/>
      <c r="J136" s="5013"/>
      <c r="K136" s="5013"/>
      <c r="L136" s="5020"/>
      <c r="M136" s="5013"/>
      <c r="N136" s="5020"/>
      <c r="O136" s="5020"/>
      <c r="P136" s="5349"/>
      <c r="Q136" s="5026"/>
      <c r="R136" s="4994"/>
      <c r="S136" s="6925"/>
      <c r="T136" s="4450"/>
      <c r="U136" s="4450"/>
      <c r="V136" s="326"/>
      <c r="W136" s="326"/>
      <c r="X136" s="326"/>
      <c r="Y136" s="326"/>
      <c r="Z136" s="326"/>
      <c r="AA136" s="326"/>
      <c r="AB136" s="326"/>
      <c r="AC136" s="326"/>
      <c r="AD136" s="326"/>
      <c r="AE136" s="326"/>
      <c r="AF136" s="326"/>
      <c r="AG136" s="326"/>
      <c r="AH136" s="327"/>
    </row>
    <row r="137" spans="1:34">
      <c r="A137" s="5025"/>
      <c r="B137" s="5013"/>
      <c r="C137" s="5013"/>
      <c r="D137" s="5013"/>
      <c r="E137" s="5013"/>
      <c r="F137" s="5013"/>
      <c r="G137" s="5013"/>
      <c r="H137" s="5013"/>
      <c r="I137" s="5035"/>
      <c r="J137" s="5013"/>
      <c r="K137" s="5013"/>
      <c r="L137" s="5013"/>
      <c r="M137" s="5013"/>
      <c r="N137" s="5013"/>
      <c r="O137" s="5013"/>
      <c r="P137" s="5348"/>
      <c r="Q137" s="5026"/>
      <c r="R137" s="4994"/>
      <c r="S137" s="4153"/>
      <c r="T137" s="4153"/>
      <c r="U137" s="4153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</row>
    <row r="138" spans="1:34">
      <c r="A138" s="5025"/>
      <c r="B138" s="5013"/>
      <c r="C138" s="5013"/>
      <c r="D138" s="5013"/>
      <c r="E138" s="5013"/>
      <c r="F138" s="5013"/>
      <c r="G138" s="5013"/>
      <c r="H138" s="5013"/>
      <c r="I138" s="5035"/>
      <c r="J138" s="5013"/>
      <c r="K138" s="5013"/>
      <c r="L138" s="5013"/>
      <c r="M138" s="5013"/>
      <c r="N138" s="5013"/>
      <c r="O138" s="5013"/>
      <c r="P138" s="5348"/>
      <c r="Q138" s="5026"/>
      <c r="R138" s="4994"/>
      <c r="S138" s="4153"/>
      <c r="T138" s="4153"/>
      <c r="U138" s="4153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</row>
    <row r="139" spans="1:34" ht="15" thickBot="1">
      <c r="A139" s="5025"/>
      <c r="B139" s="5013"/>
      <c r="C139" s="5013"/>
      <c r="D139" s="5013"/>
      <c r="E139" s="5013"/>
      <c r="F139" s="5013"/>
      <c r="G139" s="5013"/>
      <c r="H139" s="5013"/>
      <c r="I139" s="5035"/>
      <c r="J139" s="5013"/>
      <c r="K139" s="5013"/>
      <c r="L139" s="5013"/>
      <c r="M139" s="5013"/>
      <c r="N139" s="5013"/>
      <c r="O139" s="5013"/>
      <c r="P139" s="5348"/>
      <c r="Q139" s="5026"/>
      <c r="R139" s="4994"/>
      <c r="S139" s="90"/>
      <c r="T139" s="1181"/>
      <c r="U139" s="1181"/>
    </row>
    <row r="140" spans="1:34">
      <c r="A140" s="5025"/>
      <c r="B140" s="5013"/>
      <c r="C140" s="5013"/>
      <c r="D140" s="5013"/>
      <c r="E140" s="5013"/>
      <c r="F140" s="5013"/>
      <c r="G140" s="5013"/>
      <c r="H140" s="5013"/>
      <c r="I140" s="5035"/>
      <c r="J140" s="5013"/>
      <c r="K140" s="5013"/>
      <c r="L140" s="5013"/>
      <c r="M140" s="5013"/>
      <c r="N140" s="5013"/>
      <c r="O140" s="5013"/>
      <c r="P140" s="5348"/>
      <c r="Q140" s="5026"/>
      <c r="R140" s="4994"/>
      <c r="S140" s="5016"/>
      <c r="T140" s="5042"/>
      <c r="U140" s="5038" t="s">
        <v>14</v>
      </c>
      <c r="V140" s="5038" t="s">
        <v>12</v>
      </c>
      <c r="W140" s="5038"/>
      <c r="X140" s="5038"/>
      <c r="Y140" s="5038" t="s">
        <v>15</v>
      </c>
      <c r="Z140" s="5038" t="s">
        <v>12</v>
      </c>
      <c r="AA140" s="5038" t="s">
        <v>12</v>
      </c>
      <c r="AB140" s="5038"/>
      <c r="AC140" s="5038"/>
      <c r="AD140" s="5038"/>
      <c r="AE140" s="5038"/>
      <c r="AF140" s="5038" t="s">
        <v>0</v>
      </c>
      <c r="AG140" s="5382"/>
      <c r="AH140" s="5039"/>
    </row>
    <row r="141" spans="1:34">
      <c r="A141" s="5025"/>
      <c r="B141" s="5013"/>
      <c r="C141" s="5013"/>
      <c r="D141" s="5013"/>
      <c r="E141" s="5013"/>
      <c r="F141" s="5013"/>
      <c r="G141" s="5013"/>
      <c r="H141" s="5013"/>
      <c r="I141" s="5035"/>
      <c r="J141" s="5013"/>
      <c r="K141" s="5013"/>
      <c r="L141" s="5013"/>
      <c r="M141" s="5013"/>
      <c r="N141" s="5013"/>
      <c r="O141" s="5013"/>
      <c r="P141" s="5348"/>
      <c r="Q141" s="5026"/>
      <c r="R141" s="4994"/>
      <c r="S141" s="5017" t="s">
        <v>4</v>
      </c>
      <c r="T141" s="5043" t="s">
        <v>18</v>
      </c>
      <c r="U141" s="5040" t="s">
        <v>19</v>
      </c>
      <c r="V141" s="5040" t="s">
        <v>19</v>
      </c>
      <c r="W141" s="5040" t="s">
        <v>20</v>
      </c>
      <c r="X141" s="5040" t="s">
        <v>21</v>
      </c>
      <c r="Y141" s="5040" t="s">
        <v>22</v>
      </c>
      <c r="Z141" s="5040" t="s">
        <v>23</v>
      </c>
      <c r="AA141" s="5040" t="s">
        <v>23</v>
      </c>
      <c r="AB141" s="5040" t="s">
        <v>24</v>
      </c>
      <c r="AC141" s="5040" t="s">
        <v>20</v>
      </c>
      <c r="AD141" s="5040" t="s">
        <v>25</v>
      </c>
      <c r="AE141" s="5040" t="s">
        <v>0</v>
      </c>
      <c r="AF141" s="5040" t="s">
        <v>1363</v>
      </c>
      <c r="AG141" s="5383"/>
      <c r="AH141" s="5041" t="s">
        <v>26</v>
      </c>
    </row>
    <row r="142" spans="1:34" ht="15" thickBot="1">
      <c r="A142" s="5025"/>
      <c r="B142" s="5013"/>
      <c r="C142" s="5013"/>
      <c r="D142" s="5013"/>
      <c r="E142" s="5013"/>
      <c r="F142" s="5013"/>
      <c r="G142" s="5013"/>
      <c r="H142" s="5013"/>
      <c r="I142" s="5035"/>
      <c r="J142" s="5013"/>
      <c r="K142" s="5013"/>
      <c r="L142" s="5013"/>
      <c r="M142" s="5013"/>
      <c r="N142" s="5013"/>
      <c r="O142" s="5013"/>
      <c r="P142" s="5348"/>
      <c r="Q142" s="5026"/>
      <c r="R142" s="4994"/>
      <c r="S142" s="5018"/>
      <c r="T142" s="5044"/>
      <c r="U142" s="5045" t="s">
        <v>3</v>
      </c>
      <c r="V142" s="5045" t="s">
        <v>18</v>
      </c>
      <c r="W142" s="5045"/>
      <c r="X142" s="5045"/>
      <c r="Y142" s="5045" t="s">
        <v>21</v>
      </c>
      <c r="Z142" s="5045" t="s">
        <v>27</v>
      </c>
      <c r="AA142" s="5045" t="s">
        <v>28</v>
      </c>
      <c r="AB142" s="5045"/>
      <c r="AC142" s="5045"/>
      <c r="AD142" s="5045"/>
      <c r="AE142" s="5045"/>
      <c r="AF142" s="5045" t="s">
        <v>11</v>
      </c>
      <c r="AG142" s="5384"/>
      <c r="AH142" s="5046"/>
    </row>
    <row r="143" spans="1:34">
      <c r="A143" s="5025"/>
      <c r="B143" s="5013"/>
      <c r="C143" s="5013"/>
      <c r="D143" s="5013"/>
      <c r="E143" s="5013"/>
      <c r="F143" s="5013"/>
      <c r="G143" s="5013"/>
      <c r="H143" s="5013"/>
      <c r="I143" s="5035"/>
      <c r="J143" s="5013"/>
      <c r="K143" s="5013"/>
      <c r="L143" s="5013"/>
      <c r="M143" s="5013"/>
      <c r="N143" s="5013"/>
      <c r="O143" s="5013"/>
      <c r="P143" s="5348"/>
      <c r="Q143" s="5026"/>
      <c r="R143" s="4994"/>
      <c r="S143" s="6928"/>
      <c r="T143" s="6929"/>
      <c r="U143" s="6929"/>
      <c r="V143" s="6930"/>
      <c r="W143" s="6930"/>
      <c r="X143" s="6930"/>
      <c r="Y143" s="6930"/>
      <c r="Z143" s="6930"/>
      <c r="AA143" s="6930"/>
      <c r="AB143" s="6930"/>
      <c r="AC143" s="6930"/>
      <c r="AD143" s="6930"/>
      <c r="AE143" s="6930"/>
      <c r="AF143" s="6930"/>
      <c r="AG143" s="6930"/>
      <c r="AH143" s="471"/>
    </row>
    <row r="144" spans="1:34">
      <c r="A144" s="5025"/>
      <c r="B144" s="5013"/>
      <c r="C144" s="5013"/>
      <c r="D144" s="5013"/>
      <c r="E144" s="5013"/>
      <c r="F144" s="5013"/>
      <c r="G144" s="5013"/>
      <c r="H144" s="5013"/>
      <c r="I144" s="5035"/>
      <c r="J144" s="5013"/>
      <c r="K144" s="5013"/>
      <c r="L144" s="5013"/>
      <c r="M144" s="5013"/>
      <c r="N144" s="5013"/>
      <c r="O144" s="5013"/>
      <c r="P144" s="5348"/>
      <c r="Q144" s="5026"/>
      <c r="R144" s="4994"/>
      <c r="S144" s="6924"/>
      <c r="T144" s="4449"/>
      <c r="U144" s="4449"/>
      <c r="V144" s="182"/>
      <c r="W144" s="182"/>
      <c r="X144" s="182"/>
      <c r="Y144" s="182"/>
      <c r="Z144" s="182"/>
      <c r="AA144" s="182"/>
      <c r="AB144" s="182"/>
      <c r="AC144" s="182"/>
      <c r="AD144" s="182"/>
      <c r="AE144" s="182"/>
      <c r="AF144" s="182"/>
      <c r="AG144" s="182"/>
      <c r="AH144" s="339"/>
    </row>
    <row r="145" spans="1:34">
      <c r="A145" s="5025"/>
      <c r="B145" s="5013"/>
      <c r="C145" s="5013"/>
      <c r="D145" s="5013"/>
      <c r="E145" s="5013"/>
      <c r="F145" s="5013"/>
      <c r="G145" s="5013"/>
      <c r="H145" s="5013"/>
      <c r="I145" s="5035"/>
      <c r="J145" s="5013"/>
      <c r="K145" s="5013"/>
      <c r="L145" s="5013"/>
      <c r="M145" s="5013"/>
      <c r="N145" s="5013"/>
      <c r="O145" s="5013"/>
      <c r="P145" s="5348"/>
      <c r="Q145" s="5026"/>
      <c r="R145" s="4994"/>
      <c r="S145" s="6924"/>
      <c r="T145" s="4449"/>
      <c r="U145" s="4449"/>
      <c r="V145" s="182"/>
      <c r="W145" s="182"/>
      <c r="X145" s="182"/>
      <c r="Y145" s="182"/>
      <c r="Z145" s="182"/>
      <c r="AA145" s="182"/>
      <c r="AB145" s="182"/>
      <c r="AC145" s="182"/>
      <c r="AD145" s="182"/>
      <c r="AE145" s="182"/>
      <c r="AF145" s="182"/>
      <c r="AG145" s="182"/>
      <c r="AH145" s="339"/>
    </row>
    <row r="146" spans="1:34">
      <c r="A146" s="5025"/>
      <c r="B146" s="5013"/>
      <c r="C146" s="5013"/>
      <c r="D146" s="5013"/>
      <c r="E146" s="5013"/>
      <c r="F146" s="5013"/>
      <c r="G146" s="5013"/>
      <c r="H146" s="5013"/>
      <c r="I146" s="5035"/>
      <c r="J146" s="5013"/>
      <c r="K146" s="5013"/>
      <c r="L146" s="5013"/>
      <c r="M146" s="5013"/>
      <c r="N146" s="5013"/>
      <c r="O146" s="5013"/>
      <c r="P146" s="5348"/>
      <c r="Q146" s="5026"/>
      <c r="R146" s="4994"/>
      <c r="S146" s="6924"/>
      <c r="T146" s="4449"/>
      <c r="U146" s="4449"/>
      <c r="V146" s="182"/>
      <c r="W146" s="182"/>
      <c r="X146" s="182"/>
      <c r="Y146" s="182"/>
      <c r="Z146" s="182"/>
      <c r="AA146" s="182"/>
      <c r="AB146" s="182"/>
      <c r="AC146" s="182"/>
      <c r="AD146" s="182"/>
      <c r="AE146" s="182"/>
      <c r="AF146" s="182"/>
      <c r="AG146" s="182"/>
      <c r="AH146" s="339"/>
    </row>
    <row r="147" spans="1:34">
      <c r="A147" s="5025"/>
      <c r="B147" s="5013"/>
      <c r="C147" s="5013"/>
      <c r="D147" s="5013"/>
      <c r="E147" s="5013"/>
      <c r="F147" s="5013"/>
      <c r="G147" s="5013"/>
      <c r="H147" s="5013"/>
      <c r="I147" s="5035"/>
      <c r="J147" s="5013"/>
      <c r="K147" s="5013"/>
      <c r="L147" s="5013"/>
      <c r="M147" s="5013"/>
      <c r="N147" s="5013"/>
      <c r="O147" s="5013"/>
      <c r="P147" s="5348"/>
      <c r="Q147" s="5026"/>
      <c r="R147" s="4994"/>
      <c r="S147" s="6924"/>
      <c r="T147" s="4449"/>
      <c r="U147" s="4449"/>
      <c r="V147" s="182"/>
      <c r="W147" s="182"/>
      <c r="X147" s="182"/>
      <c r="Y147" s="182"/>
      <c r="Z147" s="182"/>
      <c r="AA147" s="182"/>
      <c r="AB147" s="182"/>
      <c r="AC147" s="182"/>
      <c r="AD147" s="182"/>
      <c r="AE147" s="182"/>
      <c r="AF147" s="182"/>
      <c r="AG147" s="182"/>
      <c r="AH147" s="339"/>
    </row>
    <row r="148" spans="1:34">
      <c r="A148" s="5031"/>
      <c r="B148" s="5032"/>
      <c r="C148" s="5032"/>
      <c r="D148" s="5032"/>
      <c r="E148" s="5032"/>
      <c r="F148" s="5032"/>
      <c r="G148" s="5032"/>
      <c r="H148" s="5032"/>
      <c r="I148" s="5036"/>
      <c r="J148" s="5032"/>
      <c r="K148" s="5032"/>
      <c r="L148" s="5032"/>
      <c r="M148" s="5032"/>
      <c r="N148" s="5032"/>
      <c r="O148" s="5032"/>
      <c r="P148" s="5350"/>
      <c r="Q148" s="5033"/>
      <c r="R148" s="4994"/>
      <c r="S148" s="6924"/>
      <c r="T148" s="4449"/>
      <c r="U148" s="4449"/>
      <c r="V148" s="182"/>
      <c r="W148" s="182"/>
      <c r="X148" s="182"/>
      <c r="Y148" s="182"/>
      <c r="Z148" s="182"/>
      <c r="AA148" s="182"/>
      <c r="AB148" s="182"/>
      <c r="AC148" s="182"/>
      <c r="AD148" s="182"/>
      <c r="AE148" s="182"/>
      <c r="AF148" s="182"/>
      <c r="AG148" s="182"/>
      <c r="AH148" s="339"/>
    </row>
    <row r="149" spans="1:34">
      <c r="A149" s="5031"/>
      <c r="B149" s="5032"/>
      <c r="C149" s="5032"/>
      <c r="D149" s="5032"/>
      <c r="E149" s="5032"/>
      <c r="F149" s="5032"/>
      <c r="G149" s="5032"/>
      <c r="H149" s="5032"/>
      <c r="I149" s="5036"/>
      <c r="J149" s="5032"/>
      <c r="K149" s="5032"/>
      <c r="L149" s="5032"/>
      <c r="M149" s="5032"/>
      <c r="N149" s="5032"/>
      <c r="O149" s="5032"/>
      <c r="P149" s="5350"/>
      <c r="Q149" s="5033"/>
      <c r="R149" s="4994"/>
      <c r="S149" s="6924"/>
      <c r="T149" s="4449"/>
      <c r="U149" s="4449"/>
      <c r="V149" s="182"/>
      <c r="W149" s="182"/>
      <c r="X149" s="182"/>
      <c r="Y149" s="182"/>
      <c r="Z149" s="182"/>
      <c r="AA149" s="182"/>
      <c r="AB149" s="182"/>
      <c r="AC149" s="182"/>
      <c r="AD149" s="182"/>
      <c r="AE149" s="182"/>
      <c r="AF149" s="182"/>
      <c r="AG149" s="182"/>
      <c r="AH149" s="339"/>
    </row>
    <row r="150" spans="1:34" ht="15" thickBot="1">
      <c r="A150" s="5028"/>
      <c r="B150" s="5029"/>
      <c r="C150" s="5029"/>
      <c r="D150" s="5029"/>
      <c r="E150" s="5029"/>
      <c r="F150" s="5029"/>
      <c r="G150" s="5029"/>
      <c r="H150" s="5029"/>
      <c r="I150" s="5037"/>
      <c r="J150" s="5029"/>
      <c r="K150" s="5029"/>
      <c r="L150" s="5029"/>
      <c r="M150" s="5029"/>
      <c r="N150" s="5372">
        <f>SUM(N133:N149)</f>
        <v>0</v>
      </c>
      <c r="O150" s="5372">
        <f>SUM(O133:O149)</f>
        <v>0</v>
      </c>
      <c r="P150" s="5351"/>
      <c r="Q150" s="5030"/>
      <c r="R150" s="4994"/>
      <c r="S150" s="6924"/>
      <c r="T150" s="4449"/>
      <c r="U150" s="4449"/>
      <c r="V150" s="182"/>
      <c r="W150" s="182"/>
      <c r="X150" s="182"/>
      <c r="Y150" s="182"/>
      <c r="Z150" s="182"/>
      <c r="AA150" s="182"/>
      <c r="AB150" s="182"/>
      <c r="AC150" s="182"/>
      <c r="AD150" s="182"/>
      <c r="AE150" s="182"/>
      <c r="AF150" s="182"/>
      <c r="AG150" s="182"/>
      <c r="AH150" s="339"/>
    </row>
    <row r="151" spans="1:34">
      <c r="A151" s="4994"/>
      <c r="B151" s="4994"/>
      <c r="C151" s="4994"/>
      <c r="D151" s="4994"/>
      <c r="E151" s="4994"/>
      <c r="F151" s="4994"/>
      <c r="G151" s="4994"/>
      <c r="H151" s="4994"/>
      <c r="I151" s="4994"/>
      <c r="J151" s="4994"/>
      <c r="K151" s="4994"/>
      <c r="L151" s="4994"/>
      <c r="M151" s="4994"/>
      <c r="N151" s="4994"/>
      <c r="O151" s="4994"/>
      <c r="P151" s="4994"/>
      <c r="Q151" s="4994"/>
      <c r="R151" s="4994"/>
      <c r="S151" s="6924"/>
      <c r="T151" s="4449"/>
      <c r="U151" s="4449"/>
      <c r="V151" s="182"/>
      <c r="W151" s="182"/>
      <c r="X151" s="182"/>
      <c r="Y151" s="182"/>
      <c r="Z151" s="182"/>
      <c r="AA151" s="182"/>
      <c r="AB151" s="182"/>
      <c r="AC151" s="182"/>
      <c r="AD151" s="182"/>
      <c r="AE151" s="182"/>
      <c r="AF151" s="182"/>
      <c r="AG151" s="182"/>
      <c r="AH151" s="339"/>
    </row>
    <row r="152" spans="1:34">
      <c r="A152" s="4994"/>
      <c r="B152" s="4994"/>
      <c r="C152" s="4994"/>
      <c r="D152" s="4994"/>
      <c r="E152" s="4994"/>
      <c r="F152" s="4994"/>
      <c r="G152" s="4994"/>
      <c r="H152" s="4994"/>
      <c r="I152" s="4994"/>
      <c r="J152" s="4994"/>
      <c r="K152" s="4994"/>
      <c r="L152" s="4994"/>
      <c r="M152" s="4994"/>
      <c r="N152" s="4994"/>
      <c r="O152" s="4994"/>
      <c r="P152" s="4994"/>
      <c r="Q152" s="4994"/>
      <c r="R152" s="4994"/>
      <c r="S152" s="6924"/>
      <c r="T152" s="4449"/>
      <c r="U152" s="4449"/>
      <c r="V152" s="182"/>
      <c r="W152" s="182"/>
      <c r="X152" s="182"/>
      <c r="Y152" s="182"/>
      <c r="Z152" s="182"/>
      <c r="AA152" s="182"/>
      <c r="AB152" s="182"/>
      <c r="AC152" s="182"/>
      <c r="AD152" s="182"/>
      <c r="AE152" s="182"/>
      <c r="AF152" s="182"/>
      <c r="AG152" s="182"/>
      <c r="AH152" s="339"/>
    </row>
    <row r="153" spans="1:34" ht="18" thickBot="1">
      <c r="A153" s="8362" t="s">
        <v>1761</v>
      </c>
      <c r="B153" s="4995"/>
      <c r="C153" s="4993"/>
      <c r="D153" s="4993"/>
      <c r="E153" s="4993"/>
      <c r="F153" s="4993"/>
      <c r="G153" s="4993"/>
      <c r="H153" s="4993"/>
      <c r="I153" s="4993"/>
      <c r="J153" s="4993"/>
      <c r="K153" s="4993"/>
      <c r="L153" s="4993"/>
      <c r="M153" s="4993"/>
      <c r="N153" s="4993"/>
      <c r="O153" s="4993"/>
      <c r="P153" s="4993"/>
      <c r="Q153" s="4993"/>
      <c r="R153" s="4994"/>
      <c r="S153" s="6925"/>
      <c r="T153" s="4450"/>
      <c r="U153" s="4450"/>
      <c r="V153" s="326"/>
      <c r="W153" s="326"/>
      <c r="X153" s="326"/>
      <c r="Y153" s="326"/>
      <c r="Z153" s="326"/>
      <c r="AA153" s="326"/>
      <c r="AB153" s="326"/>
      <c r="AC153" s="326"/>
      <c r="AD153" s="326"/>
      <c r="AE153" s="326"/>
      <c r="AF153" s="326"/>
      <c r="AG153" s="326"/>
      <c r="AH153" s="327"/>
    </row>
    <row r="154" spans="1:34">
      <c r="A154" s="5016"/>
      <c r="B154" s="5016"/>
      <c r="C154" s="5016"/>
      <c r="D154" s="5016" t="s">
        <v>14</v>
      </c>
      <c r="E154" s="5016" t="s">
        <v>12</v>
      </c>
      <c r="F154" s="5016"/>
      <c r="G154" s="5016"/>
      <c r="H154" s="5016" t="s">
        <v>15</v>
      </c>
      <c r="I154" s="5016" t="s">
        <v>12</v>
      </c>
      <c r="J154" s="5016" t="s">
        <v>12</v>
      </c>
      <c r="K154" s="5016"/>
      <c r="L154" s="5016"/>
      <c r="M154" s="5016"/>
      <c r="N154" s="5016"/>
      <c r="O154" s="5016" t="s">
        <v>0</v>
      </c>
      <c r="P154" s="5016"/>
      <c r="Q154" s="5016"/>
      <c r="R154" s="4994"/>
      <c r="S154" s="4153"/>
      <c r="T154" s="4153"/>
      <c r="U154" s="4153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</row>
    <row r="155" spans="1:34">
      <c r="A155" s="5017" t="s">
        <v>3</v>
      </c>
      <c r="B155" s="5017" t="s">
        <v>4</v>
      </c>
      <c r="C155" s="5017" t="s">
        <v>18</v>
      </c>
      <c r="D155" s="5017" t="s">
        <v>19</v>
      </c>
      <c r="E155" s="5017" t="s">
        <v>19</v>
      </c>
      <c r="F155" s="5017" t="s">
        <v>20</v>
      </c>
      <c r="G155" s="5017" t="s">
        <v>21</v>
      </c>
      <c r="H155" s="5017" t="s">
        <v>22</v>
      </c>
      <c r="I155" s="5017" t="s">
        <v>23</v>
      </c>
      <c r="J155" s="5017" t="s">
        <v>23</v>
      </c>
      <c r="K155" s="5017" t="s">
        <v>1227</v>
      </c>
      <c r="L155" s="5017" t="s">
        <v>20</v>
      </c>
      <c r="M155" s="5017" t="s">
        <v>25</v>
      </c>
      <c r="N155" s="5017" t="s">
        <v>0</v>
      </c>
      <c r="O155" s="5017" t="s">
        <v>1363</v>
      </c>
      <c r="P155" s="5017"/>
      <c r="Q155" s="5017" t="s">
        <v>26</v>
      </c>
      <c r="R155" s="4994"/>
      <c r="S155" s="4153"/>
      <c r="T155" s="4153"/>
      <c r="U155" s="4153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</row>
    <row r="156" spans="1:34" ht="15" thickBot="1">
      <c r="A156" s="5018"/>
      <c r="B156" s="5018"/>
      <c r="C156" s="5018"/>
      <c r="D156" s="5018" t="s">
        <v>3</v>
      </c>
      <c r="E156" s="5018" t="s">
        <v>18</v>
      </c>
      <c r="F156" s="5018"/>
      <c r="G156" s="5018"/>
      <c r="H156" s="5018" t="s">
        <v>21</v>
      </c>
      <c r="I156" s="5018" t="s">
        <v>27</v>
      </c>
      <c r="J156" s="5018" t="s">
        <v>28</v>
      </c>
      <c r="K156" s="5018"/>
      <c r="L156" s="5018"/>
      <c r="M156" s="5018"/>
      <c r="N156" s="5018"/>
      <c r="O156" s="5018" t="s">
        <v>11</v>
      </c>
      <c r="P156" s="5018"/>
      <c r="Q156" s="5018"/>
      <c r="R156" s="4994"/>
      <c r="S156" s="90"/>
      <c r="T156" s="4153"/>
      <c r="U156" s="4153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</row>
    <row r="157" spans="1:34">
      <c r="A157" s="5469" t="s">
        <v>1543</v>
      </c>
      <c r="B157" s="6370" t="s">
        <v>1849</v>
      </c>
      <c r="C157" s="5459">
        <v>26</v>
      </c>
      <c r="D157" s="5459">
        <v>6781</v>
      </c>
      <c r="E157" s="5460">
        <v>45896</v>
      </c>
      <c r="F157" s="4227">
        <v>20</v>
      </c>
      <c r="G157" s="6370" t="s">
        <v>35</v>
      </c>
      <c r="H157" s="6370">
        <v>193.68</v>
      </c>
      <c r="I157" s="4230">
        <v>45911</v>
      </c>
      <c r="J157" s="6371">
        <v>45912</v>
      </c>
      <c r="K157" s="6370">
        <v>42460</v>
      </c>
      <c r="L157" s="7493">
        <v>22500</v>
      </c>
      <c r="M157" s="6370">
        <f>(F157*1000-L157)</f>
        <v>-2500</v>
      </c>
      <c r="N157" s="6373">
        <f>(H157*L157/1000)</f>
        <v>4357.8</v>
      </c>
      <c r="O157" s="6373">
        <f>(N157*0.04)</f>
        <v>174.31200000000001</v>
      </c>
      <c r="P157" s="6370">
        <v>4</v>
      </c>
      <c r="Q157" s="5024"/>
      <c r="R157" s="4994"/>
      <c r="S157" s="5016"/>
      <c r="T157" s="5042"/>
      <c r="U157" s="5038" t="s">
        <v>14</v>
      </c>
      <c r="V157" s="5038" t="s">
        <v>12</v>
      </c>
      <c r="W157" s="5038"/>
      <c r="X157" s="5038"/>
      <c r="Y157" s="5038" t="s">
        <v>15</v>
      </c>
      <c r="Z157" s="5038" t="s">
        <v>12</v>
      </c>
      <c r="AA157" s="5038" t="s">
        <v>12</v>
      </c>
      <c r="AB157" s="5038"/>
      <c r="AC157" s="5038"/>
      <c r="AD157" s="5038"/>
      <c r="AE157" s="5038"/>
      <c r="AF157" s="5038" t="s">
        <v>0</v>
      </c>
      <c r="AG157" s="5382"/>
      <c r="AH157" s="5039"/>
    </row>
    <row r="158" spans="1:34">
      <c r="A158" s="5364"/>
      <c r="B158" s="6461"/>
      <c r="C158" s="5365"/>
      <c r="D158" s="5365"/>
      <c r="E158" s="5366"/>
      <c r="F158" s="5367"/>
      <c r="G158" s="6461"/>
      <c r="H158" s="6461"/>
      <c r="I158" s="4231"/>
      <c r="J158" s="6462"/>
      <c r="K158" s="6461"/>
      <c r="L158" s="8361"/>
      <c r="M158" s="6461"/>
      <c r="N158" s="6464"/>
      <c r="O158" s="6464"/>
      <c r="P158" s="6461"/>
      <c r="Q158" s="6918"/>
      <c r="R158" s="4994"/>
      <c r="S158" s="5017" t="s">
        <v>4</v>
      </c>
      <c r="T158" s="5043" t="s">
        <v>18</v>
      </c>
      <c r="U158" s="5040" t="s">
        <v>19</v>
      </c>
      <c r="V158" s="5040" t="s">
        <v>19</v>
      </c>
      <c r="W158" s="5040" t="s">
        <v>20</v>
      </c>
      <c r="X158" s="5040" t="s">
        <v>21</v>
      </c>
      <c r="Y158" s="5040" t="s">
        <v>22</v>
      </c>
      <c r="Z158" s="5040" t="s">
        <v>23</v>
      </c>
      <c r="AA158" s="5040" t="s">
        <v>23</v>
      </c>
      <c r="AB158" s="5040" t="s">
        <v>24</v>
      </c>
      <c r="AC158" s="5040" t="s">
        <v>20</v>
      </c>
      <c r="AD158" s="5040" t="s">
        <v>25</v>
      </c>
      <c r="AE158" s="5040" t="s">
        <v>0</v>
      </c>
      <c r="AF158" s="5040" t="s">
        <v>1363</v>
      </c>
      <c r="AG158" s="5383"/>
      <c r="AH158" s="5041" t="s">
        <v>26</v>
      </c>
    </row>
    <row r="159" spans="1:34" ht="15" thickBot="1">
      <c r="A159" s="5469"/>
      <c r="B159" s="6370"/>
      <c r="C159" s="5459"/>
      <c r="D159" s="5459"/>
      <c r="E159" s="5460"/>
      <c r="F159" s="4227"/>
      <c r="G159" s="6370"/>
      <c r="H159" s="6370"/>
      <c r="I159" s="4230"/>
      <c r="J159" s="6371"/>
      <c r="K159" s="6370"/>
      <c r="L159" s="7493"/>
      <c r="M159" s="6370"/>
      <c r="N159" s="6373"/>
      <c r="O159" s="6373"/>
      <c r="P159" s="6370"/>
      <c r="Q159" s="5026"/>
      <c r="R159" s="4994"/>
      <c r="S159" s="5018"/>
      <c r="T159" s="5044"/>
      <c r="U159" s="5045" t="s">
        <v>3</v>
      </c>
      <c r="V159" s="5045" t="s">
        <v>18</v>
      </c>
      <c r="W159" s="5045"/>
      <c r="X159" s="5045"/>
      <c r="Y159" s="5045" t="s">
        <v>21</v>
      </c>
      <c r="Z159" s="5045" t="s">
        <v>27</v>
      </c>
      <c r="AA159" s="5045" t="s">
        <v>28</v>
      </c>
      <c r="AB159" s="5045"/>
      <c r="AC159" s="5045"/>
      <c r="AD159" s="5045"/>
      <c r="AE159" s="5045"/>
      <c r="AF159" s="5045" t="s">
        <v>11</v>
      </c>
      <c r="AG159" s="5384"/>
      <c r="AH159" s="5046"/>
    </row>
    <row r="160" spans="1:34">
      <c r="A160" s="7526"/>
      <c r="B160" s="6461"/>
      <c r="C160" s="5365"/>
      <c r="D160" s="5365"/>
      <c r="E160" s="5366"/>
      <c r="F160" s="5367"/>
      <c r="G160" s="5365"/>
      <c r="H160" s="5365"/>
      <c r="I160" s="5368"/>
      <c r="J160" s="5366"/>
      <c r="K160" s="5365"/>
      <c r="L160" s="5369"/>
      <c r="M160" s="5369"/>
      <c r="N160" s="5370"/>
      <c r="O160" s="5370"/>
      <c r="P160" s="5369"/>
      <c r="Q160" s="5026"/>
      <c r="R160" s="4994"/>
      <c r="S160" s="6928"/>
      <c r="T160" s="6929"/>
      <c r="U160" s="6929"/>
      <c r="V160" s="6930"/>
      <c r="W160" s="6930"/>
      <c r="X160" s="6930"/>
      <c r="Y160" s="6930"/>
      <c r="Z160" s="6930"/>
      <c r="AA160" s="6930"/>
      <c r="AB160" s="6930"/>
      <c r="AC160" s="6930"/>
      <c r="AD160" s="6930"/>
      <c r="AE160" s="6930"/>
      <c r="AF160" s="6930"/>
      <c r="AG160" s="6930"/>
      <c r="AH160" s="471"/>
    </row>
    <row r="161" spans="1:34">
      <c r="A161" s="5027"/>
      <c r="B161" s="5014"/>
      <c r="C161" s="5013"/>
      <c r="D161" s="5013"/>
      <c r="E161" s="5019"/>
      <c r="F161" s="5013"/>
      <c r="G161" s="5013"/>
      <c r="H161" s="5013"/>
      <c r="I161" s="5021"/>
      <c r="J161" s="5013"/>
      <c r="K161" s="5013"/>
      <c r="L161" s="5020"/>
      <c r="M161" s="5013"/>
      <c r="N161" s="5020"/>
      <c r="O161" s="5020"/>
      <c r="P161" s="5349"/>
      <c r="Q161" s="5026"/>
      <c r="R161" s="4994"/>
      <c r="S161" s="6924"/>
      <c r="T161" s="4449"/>
      <c r="U161" s="4449"/>
      <c r="V161" s="182"/>
      <c r="W161" s="182"/>
      <c r="X161" s="182"/>
      <c r="Y161" s="182"/>
      <c r="Z161" s="182"/>
      <c r="AA161" s="182"/>
      <c r="AB161" s="182"/>
      <c r="AC161" s="182"/>
      <c r="AD161" s="182"/>
      <c r="AE161" s="182"/>
      <c r="AF161" s="182"/>
      <c r="AG161" s="182"/>
      <c r="AH161" s="339"/>
    </row>
    <row r="162" spans="1:34">
      <c r="A162" s="5025"/>
      <c r="B162" s="5013"/>
      <c r="C162" s="5013"/>
      <c r="D162" s="5013"/>
      <c r="E162" s="5013"/>
      <c r="F162" s="5013"/>
      <c r="G162" s="5013"/>
      <c r="H162" s="5013"/>
      <c r="I162" s="5035"/>
      <c r="J162" s="5013"/>
      <c r="K162" s="5013"/>
      <c r="L162" s="5013"/>
      <c r="M162" s="5013"/>
      <c r="N162" s="5013"/>
      <c r="O162" s="5013"/>
      <c r="P162" s="5348"/>
      <c r="Q162" s="5026"/>
      <c r="R162" s="4994"/>
      <c r="S162" s="6924"/>
      <c r="T162" s="4449"/>
      <c r="U162" s="4449"/>
      <c r="V162" s="182"/>
      <c r="W162" s="182"/>
      <c r="X162" s="182"/>
      <c r="Y162" s="182"/>
      <c r="Z162" s="182"/>
      <c r="AA162" s="182"/>
      <c r="AB162" s="182"/>
      <c r="AC162" s="182"/>
      <c r="AD162" s="182"/>
      <c r="AE162" s="182"/>
      <c r="AF162" s="182"/>
      <c r="AG162" s="182"/>
      <c r="AH162" s="339"/>
    </row>
    <row r="163" spans="1:34">
      <c r="A163" s="5025"/>
      <c r="B163" s="5013"/>
      <c r="C163" s="5013"/>
      <c r="D163" s="5013"/>
      <c r="E163" s="5013"/>
      <c r="F163" s="5013"/>
      <c r="G163" s="5013"/>
      <c r="H163" s="5013"/>
      <c r="I163" s="5035"/>
      <c r="J163" s="5013"/>
      <c r="K163" s="5013"/>
      <c r="L163" s="5013"/>
      <c r="M163" s="5013"/>
      <c r="N163" s="5013"/>
      <c r="O163" s="5013"/>
      <c r="P163" s="5348"/>
      <c r="Q163" s="5026"/>
      <c r="R163" s="4994"/>
      <c r="S163" s="6924"/>
      <c r="T163" s="4449"/>
      <c r="U163" s="4449"/>
      <c r="V163" s="182"/>
      <c r="W163" s="182"/>
      <c r="X163" s="182"/>
      <c r="Y163" s="182"/>
      <c r="Z163" s="182"/>
      <c r="AA163" s="182"/>
      <c r="AB163" s="182"/>
      <c r="AC163" s="182"/>
      <c r="AD163" s="182"/>
      <c r="AE163" s="182"/>
      <c r="AF163" s="182"/>
      <c r="AG163" s="182"/>
      <c r="AH163" s="339"/>
    </row>
    <row r="164" spans="1:34">
      <c r="A164" s="5025"/>
      <c r="B164" s="5013"/>
      <c r="C164" s="5013"/>
      <c r="D164" s="5013"/>
      <c r="E164" s="5013"/>
      <c r="F164" s="5013"/>
      <c r="G164" s="5013"/>
      <c r="H164" s="5013"/>
      <c r="I164" s="5035"/>
      <c r="J164" s="5013"/>
      <c r="K164" s="5013"/>
      <c r="L164" s="5013"/>
      <c r="M164" s="5013"/>
      <c r="N164" s="5013"/>
      <c r="O164" s="5013"/>
      <c r="P164" s="5348"/>
      <c r="Q164" s="5026"/>
      <c r="R164" s="4994"/>
      <c r="S164" s="6924"/>
      <c r="T164" s="4449"/>
      <c r="U164" s="4449"/>
      <c r="V164" s="182"/>
      <c r="W164" s="182"/>
      <c r="X164" s="182"/>
      <c r="Y164" s="182"/>
      <c r="Z164" s="182"/>
      <c r="AA164" s="182"/>
      <c r="AB164" s="182"/>
      <c r="AC164" s="182"/>
      <c r="AD164" s="182"/>
      <c r="AE164" s="182"/>
      <c r="AF164" s="182"/>
      <c r="AG164" s="182"/>
      <c r="AH164" s="339"/>
    </row>
    <row r="165" spans="1:34">
      <c r="A165" s="5025"/>
      <c r="B165" s="5013"/>
      <c r="C165" s="5013"/>
      <c r="D165" s="5013"/>
      <c r="E165" s="5013"/>
      <c r="F165" s="5013"/>
      <c r="G165" s="5013"/>
      <c r="H165" s="5013"/>
      <c r="I165" s="5035"/>
      <c r="J165" s="5013"/>
      <c r="K165" s="5013"/>
      <c r="L165" s="5013"/>
      <c r="M165" s="5013"/>
      <c r="N165" s="5013"/>
      <c r="O165" s="5013"/>
      <c r="P165" s="5348"/>
      <c r="Q165" s="5026"/>
      <c r="R165" s="4994"/>
      <c r="S165" s="6924"/>
      <c r="T165" s="4449"/>
      <c r="U165" s="4449"/>
      <c r="V165" s="182"/>
      <c r="W165" s="182"/>
      <c r="X165" s="182"/>
      <c r="Y165" s="182"/>
      <c r="Z165" s="182"/>
      <c r="AA165" s="182"/>
      <c r="AB165" s="182"/>
      <c r="AC165" s="182"/>
      <c r="AD165" s="182"/>
      <c r="AE165" s="182"/>
      <c r="AF165" s="182"/>
      <c r="AG165" s="182"/>
      <c r="AH165" s="339"/>
    </row>
    <row r="166" spans="1:34">
      <c r="A166" s="5025"/>
      <c r="B166" s="5013"/>
      <c r="C166" s="5013"/>
      <c r="D166" s="5013"/>
      <c r="E166" s="5013"/>
      <c r="F166" s="5013"/>
      <c r="G166" s="5013"/>
      <c r="H166" s="5013"/>
      <c r="I166" s="5035"/>
      <c r="J166" s="5013"/>
      <c r="K166" s="5013"/>
      <c r="L166" s="5013"/>
      <c r="M166" s="5013"/>
      <c r="N166" s="5013"/>
      <c r="O166" s="5013"/>
      <c r="P166" s="5348"/>
      <c r="Q166" s="5026"/>
      <c r="R166" s="4994"/>
      <c r="S166" s="6924"/>
      <c r="T166" s="4449"/>
      <c r="U166" s="4449"/>
      <c r="V166" s="182"/>
      <c r="W166" s="182"/>
      <c r="X166" s="182"/>
      <c r="Y166" s="182"/>
      <c r="Z166" s="182"/>
      <c r="AA166" s="182"/>
      <c r="AB166" s="182"/>
      <c r="AC166" s="182"/>
      <c r="AD166" s="182"/>
      <c r="AE166" s="182"/>
      <c r="AF166" s="182"/>
      <c r="AG166" s="182"/>
      <c r="AH166" s="339"/>
    </row>
    <row r="167" spans="1:34">
      <c r="A167" s="5031"/>
      <c r="B167" s="5032"/>
      <c r="C167" s="5032"/>
      <c r="D167" s="5032"/>
      <c r="E167" s="5032"/>
      <c r="F167" s="5032"/>
      <c r="G167" s="5032"/>
      <c r="H167" s="5032"/>
      <c r="I167" s="5036"/>
      <c r="J167" s="5032"/>
      <c r="K167" s="5032"/>
      <c r="L167" s="5032"/>
      <c r="M167" s="5032"/>
      <c r="N167" s="5032"/>
      <c r="O167" s="5032"/>
      <c r="P167" s="5350"/>
      <c r="Q167" s="5033"/>
      <c r="R167" s="4994"/>
      <c r="S167" s="6924"/>
      <c r="T167" s="4449"/>
      <c r="U167" s="4449"/>
      <c r="V167" s="182"/>
      <c r="W167" s="182"/>
      <c r="X167" s="182"/>
      <c r="Y167" s="182"/>
      <c r="Z167" s="182"/>
      <c r="AA167" s="182"/>
      <c r="AB167" s="182"/>
      <c r="AC167" s="182"/>
      <c r="AD167" s="182"/>
      <c r="AE167" s="182"/>
      <c r="AF167" s="182"/>
      <c r="AG167" s="182"/>
      <c r="AH167" s="339"/>
    </row>
    <row r="168" spans="1:34">
      <c r="A168" s="5031"/>
      <c r="B168" s="5032"/>
      <c r="C168" s="5032"/>
      <c r="D168" s="5032"/>
      <c r="E168" s="5032"/>
      <c r="F168" s="5032"/>
      <c r="G168" s="5032"/>
      <c r="H168" s="5032"/>
      <c r="I168" s="5036"/>
      <c r="J168" s="5032"/>
      <c r="K168" s="5032"/>
      <c r="L168" s="5032"/>
      <c r="M168" s="5032"/>
      <c r="N168" s="5032"/>
      <c r="O168" s="5032"/>
      <c r="P168" s="5350"/>
      <c r="Q168" s="5033"/>
      <c r="R168" s="4994"/>
      <c r="S168" s="6924"/>
      <c r="T168" s="4449"/>
      <c r="U168" s="4449"/>
      <c r="V168" s="182"/>
      <c r="W168" s="182"/>
      <c r="X168" s="182"/>
      <c r="Y168" s="182"/>
      <c r="Z168" s="182"/>
      <c r="AA168" s="182"/>
      <c r="AB168" s="182"/>
      <c r="AC168" s="182"/>
      <c r="AD168" s="182"/>
      <c r="AE168" s="182"/>
      <c r="AF168" s="182"/>
      <c r="AG168" s="182"/>
      <c r="AH168" s="339"/>
    </row>
    <row r="169" spans="1:34" ht="15" thickBot="1">
      <c r="A169" s="5028"/>
      <c r="B169" s="5029"/>
      <c r="C169" s="5029"/>
      <c r="D169" s="5029"/>
      <c r="E169" s="5029"/>
      <c r="F169" s="5029"/>
      <c r="G169" s="5029"/>
      <c r="H169" s="5029"/>
      <c r="I169" s="5037"/>
      <c r="J169" s="5029"/>
      <c r="K169" s="5029"/>
      <c r="L169" s="5029"/>
      <c r="M169" s="5029"/>
      <c r="N169" s="5372">
        <f>SUM(N157:N168)</f>
        <v>4357.8</v>
      </c>
      <c r="O169" s="5372">
        <f>SUM(O157:O168)</f>
        <v>174.31200000000001</v>
      </c>
      <c r="P169" s="5351"/>
      <c r="Q169" s="5030"/>
      <c r="R169" s="4994"/>
      <c r="S169" s="6924"/>
      <c r="T169" s="4449"/>
      <c r="U169" s="4449"/>
      <c r="V169" s="182"/>
      <c r="W169" s="182"/>
      <c r="X169" s="182"/>
      <c r="Y169" s="182"/>
      <c r="Z169" s="182"/>
      <c r="AA169" s="182"/>
      <c r="AB169" s="182"/>
      <c r="AC169" s="182"/>
      <c r="AD169" s="182"/>
      <c r="AE169" s="182"/>
      <c r="AF169" s="182"/>
      <c r="AG169" s="182"/>
      <c r="AH169" s="339"/>
    </row>
    <row r="170" spans="1:34">
      <c r="A170" s="4994"/>
      <c r="B170" s="4994"/>
      <c r="C170" s="4994"/>
      <c r="D170" s="4994"/>
      <c r="E170" s="4994"/>
      <c r="F170" s="4994"/>
      <c r="G170" s="4994"/>
      <c r="H170" s="4994"/>
      <c r="I170" s="4994"/>
      <c r="J170" s="4994"/>
      <c r="K170" s="4994"/>
      <c r="L170" s="4994"/>
      <c r="M170" s="4994"/>
      <c r="N170" s="4994"/>
      <c r="O170" s="4994"/>
      <c r="P170" s="4994"/>
      <c r="Q170" s="4994"/>
      <c r="R170" s="4994"/>
      <c r="S170" s="6924"/>
      <c r="T170" s="4449"/>
      <c r="U170" s="4449"/>
      <c r="V170" s="182"/>
      <c r="W170" s="182"/>
      <c r="X170" s="182"/>
      <c r="Y170" s="182"/>
      <c r="Z170" s="182"/>
      <c r="AA170" s="182"/>
      <c r="AB170" s="182"/>
      <c r="AC170" s="182"/>
      <c r="AD170" s="182"/>
      <c r="AE170" s="182"/>
      <c r="AF170" s="182"/>
      <c r="AG170" s="182"/>
      <c r="AH170" s="339"/>
    </row>
    <row r="171" spans="1:34">
      <c r="A171" s="4994"/>
      <c r="B171" s="4994"/>
      <c r="C171" s="4994"/>
      <c r="D171" s="4994"/>
      <c r="E171" s="4994"/>
      <c r="F171" s="4994"/>
      <c r="G171" s="4994"/>
      <c r="H171" s="4994"/>
      <c r="I171" s="4994"/>
      <c r="J171" s="4994"/>
      <c r="K171" s="4994"/>
      <c r="L171" s="4994"/>
      <c r="M171" s="4994"/>
      <c r="N171" s="4994"/>
      <c r="O171" s="4994"/>
      <c r="P171" s="4994"/>
      <c r="Q171" s="4994"/>
      <c r="R171" s="4994"/>
      <c r="S171" s="6924"/>
      <c r="T171" s="4449"/>
      <c r="U171" s="4449"/>
      <c r="V171" s="182"/>
      <c r="W171" s="182"/>
      <c r="X171" s="182"/>
      <c r="Y171" s="182"/>
      <c r="Z171" s="182"/>
      <c r="AA171" s="182"/>
      <c r="AB171" s="182"/>
      <c r="AC171" s="182"/>
      <c r="AD171" s="182"/>
      <c r="AE171" s="182"/>
      <c r="AF171" s="182"/>
      <c r="AG171" s="182"/>
      <c r="AH171" s="339"/>
    </row>
    <row r="172" spans="1:34" ht="18" thickBot="1">
      <c r="A172" s="8362" t="s">
        <v>1762</v>
      </c>
      <c r="B172" s="4995"/>
      <c r="C172" s="4993"/>
      <c r="D172" s="4993"/>
      <c r="E172" s="4993"/>
      <c r="F172" s="4993"/>
      <c r="G172" s="4993"/>
      <c r="H172" s="4993"/>
      <c r="I172" s="4993"/>
      <c r="J172" s="4993"/>
      <c r="K172" s="4993"/>
      <c r="L172" s="4993"/>
      <c r="M172" s="4993"/>
      <c r="N172" s="4993"/>
      <c r="O172" s="4993"/>
      <c r="P172" s="4993"/>
      <c r="Q172" s="4993"/>
      <c r="R172" s="4994"/>
      <c r="S172" s="6925"/>
      <c r="T172" s="4450"/>
      <c r="U172" s="4450"/>
      <c r="V172" s="326"/>
      <c r="W172" s="326"/>
      <c r="X172" s="326"/>
      <c r="Y172" s="326"/>
      <c r="Z172" s="326"/>
      <c r="AA172" s="326"/>
      <c r="AB172" s="326"/>
      <c r="AC172" s="326"/>
      <c r="AD172" s="326"/>
      <c r="AE172" s="326"/>
      <c r="AF172" s="326"/>
      <c r="AG172" s="326"/>
      <c r="AH172" s="327"/>
    </row>
    <row r="173" spans="1:34">
      <c r="A173" s="5016"/>
      <c r="B173" s="5016"/>
      <c r="C173" s="5016"/>
      <c r="D173" s="5016" t="s">
        <v>14</v>
      </c>
      <c r="E173" s="5016" t="s">
        <v>12</v>
      </c>
      <c r="F173" s="5016"/>
      <c r="G173" s="5016"/>
      <c r="H173" s="5016" t="s">
        <v>15</v>
      </c>
      <c r="I173" s="5016" t="s">
        <v>12</v>
      </c>
      <c r="J173" s="5016" t="s">
        <v>12</v>
      </c>
      <c r="K173" s="5016"/>
      <c r="L173" s="5016"/>
      <c r="M173" s="5016"/>
      <c r="N173" s="5016"/>
      <c r="O173" s="5016" t="s">
        <v>0</v>
      </c>
      <c r="P173" s="5016"/>
      <c r="Q173" s="5016"/>
      <c r="R173" s="4994"/>
      <c r="S173" s="4153"/>
      <c r="T173" s="4153"/>
      <c r="U173" s="4153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</row>
    <row r="174" spans="1:34">
      <c r="A174" s="5017" t="s">
        <v>3</v>
      </c>
      <c r="B174" s="5017" t="s">
        <v>4</v>
      </c>
      <c r="C174" s="5017" t="s">
        <v>18</v>
      </c>
      <c r="D174" s="5017" t="s">
        <v>19</v>
      </c>
      <c r="E174" s="5017" t="s">
        <v>19</v>
      </c>
      <c r="F174" s="5017" t="s">
        <v>20</v>
      </c>
      <c r="G174" s="5017" t="s">
        <v>21</v>
      </c>
      <c r="H174" s="5017" t="s">
        <v>22</v>
      </c>
      <c r="I174" s="5017" t="s">
        <v>23</v>
      </c>
      <c r="J174" s="5017" t="s">
        <v>23</v>
      </c>
      <c r="K174" s="5017" t="s">
        <v>1227</v>
      </c>
      <c r="L174" s="5017" t="s">
        <v>20</v>
      </c>
      <c r="M174" s="5017" t="s">
        <v>25</v>
      </c>
      <c r="N174" s="5017" t="s">
        <v>0</v>
      </c>
      <c r="O174" s="5017" t="s">
        <v>1363</v>
      </c>
      <c r="P174" s="5017"/>
      <c r="Q174" s="5017" t="s">
        <v>26</v>
      </c>
      <c r="R174" s="4994"/>
      <c r="S174" s="4153"/>
      <c r="T174" s="4153"/>
      <c r="U174" s="4153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</row>
    <row r="175" spans="1:34" ht="15" thickBot="1">
      <c r="A175" s="5018"/>
      <c r="B175" s="5018"/>
      <c r="C175" s="5018"/>
      <c r="D175" s="5018" t="s">
        <v>3</v>
      </c>
      <c r="E175" s="5018" t="s">
        <v>18</v>
      </c>
      <c r="F175" s="5018"/>
      <c r="G175" s="5018"/>
      <c r="H175" s="5018" t="s">
        <v>21</v>
      </c>
      <c r="I175" s="5018" t="s">
        <v>27</v>
      </c>
      <c r="J175" s="5018" t="s">
        <v>28</v>
      </c>
      <c r="K175" s="5018"/>
      <c r="L175" s="5018"/>
      <c r="M175" s="5018"/>
      <c r="N175" s="5018"/>
      <c r="O175" s="5018" t="s">
        <v>11</v>
      </c>
      <c r="P175" s="5018"/>
      <c r="Q175" s="5018"/>
      <c r="R175" s="4994"/>
      <c r="S175" s="90"/>
      <c r="T175" s="4153"/>
      <c r="U175" s="4153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</row>
    <row r="176" spans="1:34">
      <c r="A176" s="5469" t="s">
        <v>1543</v>
      </c>
      <c r="B176" s="6370" t="s">
        <v>1850</v>
      </c>
      <c r="C176" s="5459">
        <v>25</v>
      </c>
      <c r="D176" s="5459">
        <v>6378</v>
      </c>
      <c r="E176" s="5460">
        <v>45881</v>
      </c>
      <c r="F176" s="4227">
        <v>200</v>
      </c>
      <c r="G176" s="6370" t="s">
        <v>35</v>
      </c>
      <c r="H176" s="6370">
        <v>379.25</v>
      </c>
      <c r="I176" s="4230">
        <v>45901</v>
      </c>
      <c r="J176" s="6371">
        <v>45931</v>
      </c>
      <c r="K176" s="6370">
        <v>42555</v>
      </c>
      <c r="L176" s="7493">
        <v>9810</v>
      </c>
      <c r="M176" s="6370">
        <f>(F176*1000-L176)</f>
        <v>190190</v>
      </c>
      <c r="N176" s="6373">
        <f>(H176*L176/1000)</f>
        <v>3720.4425000000001</v>
      </c>
      <c r="O176" s="6373">
        <f>(N176*0.04)</f>
        <v>148.8177</v>
      </c>
      <c r="P176" s="6370">
        <v>4</v>
      </c>
      <c r="Q176" s="8748" t="s">
        <v>1865</v>
      </c>
      <c r="R176" s="4994"/>
      <c r="S176" s="5016"/>
      <c r="T176" s="5042"/>
      <c r="U176" s="5038" t="s">
        <v>14</v>
      </c>
      <c r="V176" s="5038" t="s">
        <v>12</v>
      </c>
      <c r="W176" s="5038"/>
      <c r="X176" s="5038"/>
      <c r="Y176" s="5038" t="s">
        <v>15</v>
      </c>
      <c r="Z176" s="5038" t="s">
        <v>12</v>
      </c>
      <c r="AA176" s="5038" t="s">
        <v>12</v>
      </c>
      <c r="AB176" s="5038"/>
      <c r="AC176" s="5038"/>
      <c r="AD176" s="5038"/>
      <c r="AE176" s="5038"/>
      <c r="AF176" s="5038" t="s">
        <v>0</v>
      </c>
      <c r="AG176" s="5382"/>
      <c r="AH176" s="5039"/>
    </row>
    <row r="177" spans="1:34">
      <c r="A177" s="5364" t="s">
        <v>1543</v>
      </c>
      <c r="B177" s="6461" t="s">
        <v>1850</v>
      </c>
      <c r="C177" s="5365">
        <v>25</v>
      </c>
      <c r="D177" s="5365">
        <v>6378</v>
      </c>
      <c r="E177" s="5366">
        <v>45881</v>
      </c>
      <c r="F177" s="5367">
        <v>190.19</v>
      </c>
      <c r="G177" s="6461" t="s">
        <v>35</v>
      </c>
      <c r="H177" s="6461">
        <v>379.25</v>
      </c>
      <c r="I177" s="4231">
        <v>45901</v>
      </c>
      <c r="J177" s="6462">
        <v>45901</v>
      </c>
      <c r="K177" s="6461"/>
      <c r="L177" s="8361">
        <v>190190</v>
      </c>
      <c r="M177" s="6461">
        <f>(F177*1000-L177)</f>
        <v>0</v>
      </c>
      <c r="N177" s="6464">
        <f>(H177*L177/1000)</f>
        <v>72129.557499999995</v>
      </c>
      <c r="O177" s="6464">
        <f>(N177*0.04)</f>
        <v>2885.1822999999999</v>
      </c>
      <c r="P177" s="6461">
        <v>4</v>
      </c>
      <c r="Q177" s="6456"/>
      <c r="R177" s="4994"/>
      <c r="S177" s="5017" t="s">
        <v>4</v>
      </c>
      <c r="T177" s="5043" t="s">
        <v>18</v>
      </c>
      <c r="U177" s="5040" t="s">
        <v>19</v>
      </c>
      <c r="V177" s="5040" t="s">
        <v>19</v>
      </c>
      <c r="W177" s="5040" t="s">
        <v>20</v>
      </c>
      <c r="X177" s="5040" t="s">
        <v>21</v>
      </c>
      <c r="Y177" s="5040" t="s">
        <v>22</v>
      </c>
      <c r="Z177" s="5040" t="s">
        <v>23</v>
      </c>
      <c r="AA177" s="5040" t="s">
        <v>23</v>
      </c>
      <c r="AB177" s="5040" t="s">
        <v>24</v>
      </c>
      <c r="AC177" s="5040" t="s">
        <v>20</v>
      </c>
      <c r="AD177" s="5040" t="s">
        <v>25</v>
      </c>
      <c r="AE177" s="5040" t="s">
        <v>0</v>
      </c>
      <c r="AF177" s="5040" t="s">
        <v>1363</v>
      </c>
      <c r="AG177" s="5383"/>
      <c r="AH177" s="5041" t="s">
        <v>26</v>
      </c>
    </row>
    <row r="178" spans="1:34" ht="15" thickBot="1">
      <c r="A178" s="7525" t="s">
        <v>591</v>
      </c>
      <c r="B178" s="6370" t="s">
        <v>1534</v>
      </c>
      <c r="C178" s="5459">
        <v>28</v>
      </c>
      <c r="D178" s="5459" t="s">
        <v>101</v>
      </c>
      <c r="E178" s="5460">
        <v>45916</v>
      </c>
      <c r="F178" s="4227">
        <v>100</v>
      </c>
      <c r="G178" s="5459" t="s">
        <v>35</v>
      </c>
      <c r="H178" s="5459">
        <v>104.58</v>
      </c>
      <c r="I178" s="5461">
        <v>45929</v>
      </c>
      <c r="J178" s="5460">
        <v>45936</v>
      </c>
      <c r="K178" s="5459">
        <v>42577</v>
      </c>
      <c r="L178" s="5462">
        <v>106400</v>
      </c>
      <c r="M178" s="5462">
        <v>0</v>
      </c>
      <c r="N178" s="5463">
        <f>(H178*L178/1000)</f>
        <v>11127.312</v>
      </c>
      <c r="O178" s="5463">
        <f>(N178*0.04)</f>
        <v>445.09248000000002</v>
      </c>
      <c r="P178" s="5462">
        <v>4</v>
      </c>
      <c r="Q178" s="6442"/>
      <c r="R178" s="4994"/>
      <c r="S178" s="5018"/>
      <c r="T178" s="5044"/>
      <c r="U178" s="5045" t="s">
        <v>3</v>
      </c>
      <c r="V178" s="5045" t="s">
        <v>18</v>
      </c>
      <c r="W178" s="5045"/>
      <c r="X178" s="5045"/>
      <c r="Y178" s="5045" t="s">
        <v>21</v>
      </c>
      <c r="Z178" s="5045" t="s">
        <v>27</v>
      </c>
      <c r="AA178" s="5045" t="s">
        <v>28</v>
      </c>
      <c r="AB178" s="5045"/>
      <c r="AC178" s="5045"/>
      <c r="AD178" s="5045"/>
      <c r="AE178" s="5045"/>
      <c r="AF178" s="5045" t="s">
        <v>11</v>
      </c>
      <c r="AG178" s="5384"/>
      <c r="AH178" s="5046"/>
    </row>
    <row r="179" spans="1:34">
      <c r="A179" s="5469"/>
      <c r="B179" s="5459"/>
      <c r="C179" s="5459"/>
      <c r="D179" s="5459"/>
      <c r="E179" s="5460"/>
      <c r="F179" s="4227"/>
      <c r="G179" s="5459"/>
      <c r="H179" s="5459"/>
      <c r="I179" s="5461"/>
      <c r="J179" s="5460"/>
      <c r="K179" s="5459"/>
      <c r="L179" s="5462"/>
      <c r="M179" s="5462"/>
      <c r="N179" s="5463"/>
      <c r="O179" s="5464"/>
      <c r="P179" s="5462"/>
      <c r="Q179" s="6442"/>
      <c r="R179" s="4994"/>
      <c r="S179" s="6931"/>
      <c r="T179" s="6929"/>
      <c r="U179" s="6929"/>
      <c r="V179" s="6930"/>
      <c r="W179" s="6930"/>
      <c r="X179" s="6930"/>
      <c r="Y179" s="6930"/>
      <c r="Z179" s="6930"/>
      <c r="AA179" s="6930"/>
      <c r="AB179" s="6930"/>
      <c r="AC179" s="6930"/>
      <c r="AD179" s="6930"/>
      <c r="AE179" s="6930"/>
      <c r="AF179" s="6930"/>
      <c r="AG179" s="6930"/>
      <c r="AH179" s="471"/>
    </row>
    <row r="180" spans="1:34">
      <c r="A180" s="6440"/>
      <c r="B180" s="7169"/>
      <c r="C180" s="5365"/>
      <c r="D180" s="5365"/>
      <c r="E180" s="5366"/>
      <c r="F180" s="5367"/>
      <c r="G180" s="5365"/>
      <c r="H180" s="5365"/>
      <c r="I180" s="5368"/>
      <c r="J180" s="5366"/>
      <c r="K180" s="5365"/>
      <c r="L180" s="5369"/>
      <c r="M180" s="5369"/>
      <c r="N180" s="5370"/>
      <c r="O180" s="5371"/>
      <c r="P180" s="5369"/>
      <c r="Q180" s="5026"/>
      <c r="R180" s="4994"/>
      <c r="S180" s="6932"/>
      <c r="T180" s="4449"/>
      <c r="U180" s="4449"/>
      <c r="V180" s="182"/>
      <c r="W180" s="182"/>
      <c r="X180" s="182"/>
      <c r="Y180" s="182"/>
      <c r="Z180" s="182"/>
      <c r="AA180" s="182"/>
      <c r="AB180" s="182"/>
      <c r="AC180" s="182"/>
      <c r="AD180" s="182"/>
      <c r="AE180" s="182"/>
      <c r="AF180" s="182"/>
      <c r="AG180" s="182"/>
      <c r="AH180" s="339"/>
    </row>
    <row r="181" spans="1:34">
      <c r="A181" s="5364"/>
      <c r="B181" s="5365"/>
      <c r="C181" s="5365"/>
      <c r="D181" s="5365"/>
      <c r="E181" s="5366"/>
      <c r="F181" s="5367"/>
      <c r="G181" s="5365"/>
      <c r="H181" s="5365"/>
      <c r="I181" s="5368"/>
      <c r="J181" s="5366"/>
      <c r="K181" s="5365"/>
      <c r="L181" s="5369"/>
      <c r="M181" s="5369"/>
      <c r="N181" s="5370"/>
      <c r="O181" s="5371"/>
      <c r="P181" s="5369"/>
      <c r="Q181" s="5026"/>
      <c r="R181" s="4994"/>
      <c r="S181" s="6932"/>
      <c r="T181" s="4449"/>
      <c r="U181" s="4449"/>
      <c r="V181" s="182"/>
      <c r="W181" s="182"/>
      <c r="X181" s="182"/>
      <c r="Y181" s="182"/>
      <c r="Z181" s="182"/>
      <c r="AA181" s="182"/>
      <c r="AB181" s="182"/>
      <c r="AC181" s="182"/>
      <c r="AD181" s="182"/>
      <c r="AE181" s="182"/>
      <c r="AF181" s="182"/>
      <c r="AG181" s="182"/>
      <c r="AH181" s="339"/>
    </row>
    <row r="182" spans="1:34">
      <c r="A182" s="5025"/>
      <c r="B182" s="5013"/>
      <c r="C182" s="5013"/>
      <c r="D182" s="5013"/>
      <c r="E182" s="5013"/>
      <c r="F182" s="5013"/>
      <c r="G182" s="5013"/>
      <c r="H182" s="5013"/>
      <c r="I182" s="5035"/>
      <c r="J182" s="5013"/>
      <c r="K182" s="5013"/>
      <c r="L182" s="5013"/>
      <c r="M182" s="5013"/>
      <c r="N182" s="5013"/>
      <c r="O182" s="5013"/>
      <c r="P182" s="5348"/>
      <c r="Q182" s="5026"/>
      <c r="R182" s="4994"/>
      <c r="S182" s="6932"/>
      <c r="T182" s="4449"/>
      <c r="U182" s="4449"/>
      <c r="V182" s="182"/>
      <c r="W182" s="182"/>
      <c r="X182" s="182"/>
      <c r="Y182" s="182"/>
      <c r="Z182" s="182"/>
      <c r="AA182" s="182"/>
      <c r="AB182" s="182"/>
      <c r="AC182" s="182"/>
      <c r="AD182" s="182"/>
      <c r="AE182" s="182"/>
      <c r="AF182" s="182"/>
      <c r="AG182" s="182"/>
      <c r="AH182" s="339"/>
    </row>
    <row r="183" spans="1:34">
      <c r="A183" s="5025"/>
      <c r="B183" s="5013"/>
      <c r="C183" s="5013"/>
      <c r="D183" s="5013"/>
      <c r="E183" s="5013"/>
      <c r="F183" s="5013"/>
      <c r="G183" s="5013"/>
      <c r="H183" s="5013"/>
      <c r="I183" s="5035"/>
      <c r="J183" s="5013"/>
      <c r="K183" s="5013"/>
      <c r="L183" s="5013"/>
      <c r="M183" s="5013"/>
      <c r="N183" s="5013"/>
      <c r="O183" s="5013"/>
      <c r="P183" s="5348"/>
      <c r="Q183" s="5026"/>
      <c r="R183" s="4994"/>
      <c r="S183" s="6932"/>
      <c r="T183" s="4449"/>
      <c r="U183" s="4449"/>
      <c r="V183" s="182"/>
      <c r="W183" s="182"/>
      <c r="X183" s="182"/>
      <c r="Y183" s="182"/>
      <c r="Z183" s="182"/>
      <c r="AA183" s="182"/>
      <c r="AB183" s="182"/>
      <c r="AC183" s="182"/>
      <c r="AD183" s="182"/>
      <c r="AE183" s="182"/>
      <c r="AF183" s="182"/>
      <c r="AG183" s="182"/>
      <c r="AH183" s="339"/>
    </row>
    <row r="184" spans="1:34">
      <c r="A184" s="5025"/>
      <c r="B184" s="5013"/>
      <c r="C184" s="5013"/>
      <c r="D184" s="5013"/>
      <c r="E184" s="5013"/>
      <c r="F184" s="5013"/>
      <c r="G184" s="5013"/>
      <c r="H184" s="5013"/>
      <c r="I184" s="5035"/>
      <c r="J184" s="5013"/>
      <c r="K184" s="5013"/>
      <c r="L184" s="5013"/>
      <c r="M184" s="5013"/>
      <c r="N184" s="5013"/>
      <c r="O184" s="5013"/>
      <c r="P184" s="5348"/>
      <c r="Q184" s="5026"/>
      <c r="R184" s="4994"/>
      <c r="S184" s="6932"/>
      <c r="T184" s="4449"/>
      <c r="U184" s="4449"/>
      <c r="V184" s="182"/>
      <c r="W184" s="182"/>
      <c r="X184" s="182"/>
      <c r="Y184" s="182"/>
      <c r="Z184" s="182"/>
      <c r="AA184" s="182"/>
      <c r="AB184" s="182"/>
      <c r="AC184" s="182"/>
      <c r="AD184" s="182"/>
      <c r="AE184" s="182"/>
      <c r="AF184" s="182"/>
      <c r="AG184" s="182"/>
      <c r="AH184" s="339"/>
    </row>
    <row r="185" spans="1:34">
      <c r="A185" s="5025"/>
      <c r="B185" s="5013"/>
      <c r="C185" s="5013"/>
      <c r="D185" s="5013"/>
      <c r="E185" s="5013"/>
      <c r="F185" s="5013"/>
      <c r="G185" s="5013"/>
      <c r="H185" s="5013"/>
      <c r="I185" s="5035"/>
      <c r="J185" s="5013"/>
      <c r="K185" s="5013"/>
      <c r="L185" s="5013"/>
      <c r="M185" s="5013"/>
      <c r="N185" s="5013"/>
      <c r="O185" s="5013"/>
      <c r="P185" s="5348"/>
      <c r="Q185" s="5026"/>
      <c r="R185" s="4994"/>
      <c r="S185" s="6932"/>
      <c r="T185" s="4449"/>
      <c r="U185" s="4449"/>
      <c r="V185" s="182"/>
      <c r="W185" s="182"/>
      <c r="X185" s="182"/>
      <c r="Y185" s="182"/>
      <c r="Z185" s="182"/>
      <c r="AA185" s="182"/>
      <c r="AB185" s="182"/>
      <c r="AC185" s="182"/>
      <c r="AD185" s="182"/>
      <c r="AE185" s="182"/>
      <c r="AF185" s="182"/>
      <c r="AG185" s="182"/>
      <c r="AH185" s="339"/>
    </row>
    <row r="186" spans="1:34">
      <c r="A186" s="5031"/>
      <c r="B186" s="5032"/>
      <c r="C186" s="5032"/>
      <c r="D186" s="5032"/>
      <c r="E186" s="5032"/>
      <c r="F186" s="5032"/>
      <c r="G186" s="5032"/>
      <c r="H186" s="5032"/>
      <c r="I186" s="5036"/>
      <c r="J186" s="5032"/>
      <c r="K186" s="5032"/>
      <c r="L186" s="5032"/>
      <c r="M186" s="5032"/>
      <c r="N186" s="5032"/>
      <c r="O186" s="5032"/>
      <c r="P186" s="5350"/>
      <c r="Q186" s="5033"/>
      <c r="R186" s="4994"/>
      <c r="S186" s="6932"/>
      <c r="T186" s="4449"/>
      <c r="U186" s="4449"/>
      <c r="V186" s="182"/>
      <c r="W186" s="182"/>
      <c r="X186" s="182"/>
      <c r="Y186" s="182"/>
      <c r="Z186" s="182"/>
      <c r="AA186" s="182"/>
      <c r="AB186" s="182"/>
      <c r="AC186" s="182"/>
      <c r="AD186" s="182"/>
      <c r="AE186" s="182"/>
      <c r="AF186" s="182"/>
      <c r="AG186" s="182"/>
      <c r="AH186" s="339"/>
    </row>
    <row r="187" spans="1:34">
      <c r="A187" s="5031"/>
      <c r="B187" s="5032"/>
      <c r="C187" s="5032"/>
      <c r="D187" s="5032"/>
      <c r="E187" s="5032"/>
      <c r="F187" s="5032"/>
      <c r="G187" s="5032"/>
      <c r="H187" s="5032"/>
      <c r="I187" s="5036"/>
      <c r="J187" s="5032"/>
      <c r="K187" s="5032"/>
      <c r="L187" s="5032"/>
      <c r="M187" s="5032"/>
      <c r="N187" s="5032"/>
      <c r="O187" s="5032"/>
      <c r="P187" s="5350"/>
      <c r="Q187" s="5033"/>
      <c r="R187" s="4994"/>
      <c r="S187" s="6932"/>
      <c r="T187" s="4449"/>
      <c r="U187" s="4449"/>
      <c r="V187" s="182"/>
      <c r="W187" s="182"/>
      <c r="X187" s="182"/>
      <c r="Y187" s="182"/>
      <c r="Z187" s="182"/>
      <c r="AA187" s="182"/>
      <c r="AB187" s="182"/>
      <c r="AC187" s="182"/>
      <c r="AD187" s="182"/>
      <c r="AE187" s="182"/>
      <c r="AF187" s="182"/>
      <c r="AG187" s="182"/>
      <c r="AH187" s="339"/>
    </row>
    <row r="188" spans="1:34" ht="15" thickBot="1">
      <c r="A188" s="5028"/>
      <c r="B188" s="5029"/>
      <c r="C188" s="5029"/>
      <c r="D188" s="5029"/>
      <c r="E188" s="5029"/>
      <c r="F188" s="5029"/>
      <c r="G188" s="5029"/>
      <c r="H188" s="5029"/>
      <c r="I188" s="5037"/>
      <c r="J188" s="5029"/>
      <c r="K188" s="5029"/>
      <c r="L188" s="5029"/>
      <c r="M188" s="5029"/>
      <c r="N188" s="5372">
        <f>SUM(N176:N187)</f>
        <v>86977.312000000005</v>
      </c>
      <c r="O188" s="5372">
        <f>SUM(O177:O187)</f>
        <v>3330.2747799999997</v>
      </c>
      <c r="P188" s="5351"/>
      <c r="Q188" s="5030"/>
      <c r="R188" s="4994"/>
      <c r="S188" s="6932"/>
      <c r="T188" s="4449"/>
      <c r="U188" s="4449"/>
      <c r="V188" s="182"/>
      <c r="W188" s="182"/>
      <c r="X188" s="182"/>
      <c r="Y188" s="182"/>
      <c r="Z188" s="182"/>
      <c r="AA188" s="182"/>
      <c r="AB188" s="182"/>
      <c r="AC188" s="182"/>
      <c r="AD188" s="182"/>
      <c r="AE188" s="182"/>
      <c r="AF188" s="182"/>
      <c r="AG188" s="182"/>
      <c r="AH188" s="339"/>
    </row>
    <row r="189" spans="1:34" ht="15" thickBot="1">
      <c r="A189" s="4994"/>
      <c r="B189" s="4994"/>
      <c r="C189" s="4994"/>
      <c r="D189" s="4994"/>
      <c r="E189" s="4994"/>
      <c r="F189" s="4994"/>
      <c r="G189" s="4994"/>
      <c r="H189" s="4994"/>
      <c r="I189" s="4994"/>
      <c r="J189" s="4994"/>
      <c r="K189" s="4994"/>
      <c r="L189" s="4994"/>
      <c r="M189" s="4994"/>
      <c r="N189" s="4994"/>
      <c r="O189" s="4994"/>
      <c r="P189" s="4994"/>
      <c r="Q189" s="4994"/>
      <c r="R189" s="4994"/>
      <c r="S189" s="6933"/>
      <c r="T189" s="4450"/>
      <c r="U189" s="4450"/>
      <c r="V189" s="326"/>
      <c r="W189" s="326"/>
      <c r="X189" s="326"/>
      <c r="Y189" s="326"/>
      <c r="Z189" s="326"/>
      <c r="AA189" s="326"/>
      <c r="AB189" s="326"/>
      <c r="AC189" s="326"/>
      <c r="AD189" s="326"/>
      <c r="AE189" s="326"/>
      <c r="AF189" s="326"/>
      <c r="AG189" s="326"/>
      <c r="AH189" s="327"/>
    </row>
    <row r="190" spans="1:34">
      <c r="A190" s="4994"/>
      <c r="B190" s="4994"/>
      <c r="C190" s="4994"/>
      <c r="D190" s="4994"/>
      <c r="E190" s="4994"/>
      <c r="F190" s="4994"/>
      <c r="G190" s="4994"/>
      <c r="H190" s="4994"/>
      <c r="I190" s="4994"/>
      <c r="J190" s="4994"/>
      <c r="K190" s="4994"/>
      <c r="L190" s="4994"/>
      <c r="M190" s="4994"/>
      <c r="N190" s="4994"/>
      <c r="O190" s="4994"/>
      <c r="P190" s="4994"/>
      <c r="Q190" s="4994"/>
      <c r="R190" s="4994"/>
      <c r="S190" s="5012"/>
      <c r="T190" s="4153"/>
      <c r="U190" s="4153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</row>
    <row r="191" spans="1:34" ht="18" thickBot="1">
      <c r="A191" s="8362" t="s">
        <v>1512</v>
      </c>
      <c r="B191" s="4995"/>
      <c r="C191" s="4993"/>
      <c r="D191" s="4993"/>
      <c r="E191" s="4993"/>
      <c r="F191" s="4993"/>
      <c r="G191" s="4993"/>
      <c r="H191" s="4993"/>
      <c r="I191" s="4993"/>
      <c r="J191" s="4993"/>
      <c r="K191" s="4993"/>
      <c r="L191" s="4993"/>
      <c r="M191" s="4993"/>
      <c r="N191" s="4993"/>
      <c r="O191" s="4993"/>
      <c r="P191" s="4993"/>
      <c r="Q191" s="4993"/>
      <c r="R191" s="4994"/>
      <c r="S191" s="5012"/>
      <c r="T191" s="4153"/>
      <c r="U191" s="4153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</row>
    <row r="192" spans="1:34" ht="15" thickBot="1">
      <c r="A192" s="5016"/>
      <c r="B192" s="5016"/>
      <c r="C192" s="5016"/>
      <c r="D192" s="5016" t="s">
        <v>14</v>
      </c>
      <c r="E192" s="5016" t="s">
        <v>12</v>
      </c>
      <c r="F192" s="5016"/>
      <c r="G192" s="5016"/>
      <c r="H192" s="5016" t="s">
        <v>15</v>
      </c>
      <c r="I192" s="5016" t="s">
        <v>12</v>
      </c>
      <c r="J192" s="5016" t="s">
        <v>12</v>
      </c>
      <c r="K192" s="5016"/>
      <c r="L192" s="5016"/>
      <c r="M192" s="5016"/>
      <c r="N192" s="5016"/>
      <c r="O192" s="5016" t="s">
        <v>0</v>
      </c>
      <c r="P192" s="5016"/>
      <c r="Q192" s="5016"/>
      <c r="R192" s="4994"/>
      <c r="S192" s="90"/>
      <c r="T192" s="4153"/>
      <c r="U192" s="4153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</row>
    <row r="193" spans="1:34">
      <c r="A193" s="5017" t="s">
        <v>3</v>
      </c>
      <c r="B193" s="5017" t="s">
        <v>4</v>
      </c>
      <c r="C193" s="5017" t="s">
        <v>18</v>
      </c>
      <c r="D193" s="5017" t="s">
        <v>19</v>
      </c>
      <c r="E193" s="5017" t="s">
        <v>19</v>
      </c>
      <c r="F193" s="5017" t="s">
        <v>20</v>
      </c>
      <c r="G193" s="5017" t="s">
        <v>21</v>
      </c>
      <c r="H193" s="5017" t="s">
        <v>22</v>
      </c>
      <c r="I193" s="5017" t="s">
        <v>23</v>
      </c>
      <c r="J193" s="5017" t="s">
        <v>23</v>
      </c>
      <c r="K193" s="5017" t="s">
        <v>1227</v>
      </c>
      <c r="L193" s="5017" t="s">
        <v>20</v>
      </c>
      <c r="M193" s="5017" t="s">
        <v>25</v>
      </c>
      <c r="N193" s="5017" t="s">
        <v>0</v>
      </c>
      <c r="O193" s="5017" t="s">
        <v>1363</v>
      </c>
      <c r="P193" s="5017"/>
      <c r="Q193" s="5017" t="s">
        <v>26</v>
      </c>
      <c r="R193" s="4994"/>
      <c r="S193" s="5016"/>
      <c r="T193" s="5042"/>
      <c r="U193" s="5038" t="s">
        <v>14</v>
      </c>
      <c r="V193" s="5038" t="s">
        <v>12</v>
      </c>
      <c r="W193" s="5038"/>
      <c r="X193" s="5038"/>
      <c r="Y193" s="5038" t="s">
        <v>15</v>
      </c>
      <c r="Z193" s="5038" t="s">
        <v>12</v>
      </c>
      <c r="AA193" s="5038" t="s">
        <v>12</v>
      </c>
      <c r="AB193" s="5038"/>
      <c r="AC193" s="5038"/>
      <c r="AD193" s="5038"/>
      <c r="AE193" s="5038"/>
      <c r="AF193" s="5038" t="s">
        <v>0</v>
      </c>
      <c r="AG193" s="5382"/>
      <c r="AH193" s="5039"/>
    </row>
    <row r="194" spans="1:34" ht="15" thickBot="1">
      <c r="A194" s="5018"/>
      <c r="B194" s="5018"/>
      <c r="C194" s="5018"/>
      <c r="D194" s="5018" t="s">
        <v>3</v>
      </c>
      <c r="E194" s="5018" t="s">
        <v>18</v>
      </c>
      <c r="F194" s="5018"/>
      <c r="G194" s="5018"/>
      <c r="H194" s="5018" t="s">
        <v>21</v>
      </c>
      <c r="I194" s="5018" t="s">
        <v>27</v>
      </c>
      <c r="J194" s="5018" t="s">
        <v>28</v>
      </c>
      <c r="K194" s="5018"/>
      <c r="L194" s="5018"/>
      <c r="M194" s="5018"/>
      <c r="N194" s="5018"/>
      <c r="O194" s="5018" t="s">
        <v>11</v>
      </c>
      <c r="P194" s="5018"/>
      <c r="Q194" s="5018"/>
      <c r="R194" s="4994"/>
      <c r="S194" s="5017" t="s">
        <v>4</v>
      </c>
      <c r="T194" s="5043" t="s">
        <v>18</v>
      </c>
      <c r="U194" s="5040" t="s">
        <v>19</v>
      </c>
      <c r="V194" s="5040" t="s">
        <v>19</v>
      </c>
      <c r="W194" s="5040" t="s">
        <v>20</v>
      </c>
      <c r="X194" s="5040" t="s">
        <v>21</v>
      </c>
      <c r="Y194" s="5040" t="s">
        <v>22</v>
      </c>
      <c r="Z194" s="5040" t="s">
        <v>23</v>
      </c>
      <c r="AA194" s="5040" t="s">
        <v>23</v>
      </c>
      <c r="AB194" s="5040" t="s">
        <v>24</v>
      </c>
      <c r="AC194" s="5040" t="s">
        <v>20</v>
      </c>
      <c r="AD194" s="5040" t="s">
        <v>25</v>
      </c>
      <c r="AE194" s="5040" t="s">
        <v>0</v>
      </c>
      <c r="AF194" s="5040" t="s">
        <v>1363</v>
      </c>
      <c r="AG194" s="5383"/>
      <c r="AH194" s="5041" t="s">
        <v>26</v>
      </c>
    </row>
    <row r="195" spans="1:34" ht="15" thickBot="1">
      <c r="A195" s="5434"/>
      <c r="B195" s="5435"/>
      <c r="C195" s="5459"/>
      <c r="D195" s="5459"/>
      <c r="E195" s="5460"/>
      <c r="F195" s="4227"/>
      <c r="G195" s="5459"/>
      <c r="H195" s="5459"/>
      <c r="I195" s="5461"/>
      <c r="J195" s="5460"/>
      <c r="K195" s="5459"/>
      <c r="L195" s="5462"/>
      <c r="M195" s="5462"/>
      <c r="N195" s="5463"/>
      <c r="O195" s="5464"/>
      <c r="P195" s="5462"/>
      <c r="Q195" s="5024"/>
      <c r="R195" s="4994"/>
      <c r="S195" s="5018"/>
      <c r="T195" s="5044"/>
      <c r="U195" s="5045" t="s">
        <v>3</v>
      </c>
      <c r="V195" s="5045" t="s">
        <v>18</v>
      </c>
      <c r="W195" s="5045"/>
      <c r="X195" s="5045"/>
      <c r="Y195" s="5045" t="s">
        <v>21</v>
      </c>
      <c r="Z195" s="5045" t="s">
        <v>27</v>
      </c>
      <c r="AA195" s="5045" t="s">
        <v>28</v>
      </c>
      <c r="AB195" s="5045"/>
      <c r="AC195" s="5045"/>
      <c r="AD195" s="5045"/>
      <c r="AE195" s="5045"/>
      <c r="AF195" s="5045" t="s">
        <v>11</v>
      </c>
      <c r="AG195" s="5384"/>
      <c r="AH195" s="5046"/>
    </row>
    <row r="196" spans="1:34">
      <c r="A196" s="5469"/>
      <c r="B196" s="6370"/>
      <c r="C196" s="5459"/>
      <c r="D196" s="5459"/>
      <c r="E196" s="5460"/>
      <c r="F196" s="4227"/>
      <c r="G196" s="5459"/>
      <c r="H196" s="5459"/>
      <c r="I196" s="5461"/>
      <c r="J196" s="5460"/>
      <c r="K196" s="5459"/>
      <c r="L196" s="5462"/>
      <c r="M196" s="5462"/>
      <c r="N196" s="5463"/>
      <c r="O196" s="5464"/>
      <c r="P196" s="5462"/>
      <c r="Q196" s="6456"/>
      <c r="R196" s="4994"/>
      <c r="S196" s="6931"/>
      <c r="T196" s="6929"/>
      <c r="U196" s="6929"/>
      <c r="V196" s="6930"/>
      <c r="W196" s="6930"/>
      <c r="X196" s="6930"/>
      <c r="Y196" s="6930"/>
      <c r="Z196" s="6930"/>
      <c r="AA196" s="6930"/>
      <c r="AB196" s="6930"/>
      <c r="AC196" s="6930"/>
      <c r="AD196" s="6930"/>
      <c r="AE196" s="6930"/>
      <c r="AF196" s="6930"/>
      <c r="AG196" s="6930"/>
      <c r="AH196" s="471"/>
    </row>
    <row r="197" spans="1:34">
      <c r="A197" s="7525"/>
      <c r="B197" s="5459"/>
      <c r="C197" s="5459"/>
      <c r="D197" s="5459"/>
      <c r="E197" s="5460"/>
      <c r="F197" s="4227"/>
      <c r="G197" s="5459"/>
      <c r="H197" s="5459"/>
      <c r="I197" s="5461"/>
      <c r="J197" s="5460"/>
      <c r="K197" s="5459"/>
      <c r="L197" s="6372"/>
      <c r="M197" s="6372"/>
      <c r="N197" s="5463"/>
      <c r="O197" s="5464"/>
      <c r="P197" s="5462"/>
      <c r="Q197" s="6456"/>
      <c r="R197" s="4994"/>
      <c r="S197" s="6932"/>
      <c r="T197" s="4449"/>
      <c r="U197" s="4449"/>
      <c r="V197" s="182"/>
      <c r="W197" s="182"/>
      <c r="X197" s="182"/>
      <c r="Y197" s="182"/>
      <c r="Z197" s="182"/>
      <c r="AA197" s="182"/>
      <c r="AB197" s="182"/>
      <c r="AC197" s="182"/>
      <c r="AD197" s="182"/>
      <c r="AE197" s="182"/>
      <c r="AF197" s="182"/>
      <c r="AG197" s="182"/>
      <c r="AH197" s="339"/>
    </row>
    <row r="198" spans="1:34">
      <c r="A198" s="7526"/>
      <c r="B198" s="5365"/>
      <c r="C198" s="5365"/>
      <c r="D198" s="5365"/>
      <c r="E198" s="5366"/>
      <c r="F198" s="5367"/>
      <c r="G198" s="5365"/>
      <c r="H198" s="5365"/>
      <c r="I198" s="5368"/>
      <c r="J198" s="5366"/>
      <c r="K198" s="5365"/>
      <c r="L198" s="5369"/>
      <c r="M198" s="5369"/>
      <c r="N198" s="5370"/>
      <c r="O198" s="5371"/>
      <c r="P198" s="5369"/>
      <c r="Q198" s="6442"/>
      <c r="R198" s="4994"/>
      <c r="S198" s="6932"/>
      <c r="T198" s="4449"/>
      <c r="U198" s="4449"/>
      <c r="V198" s="182"/>
      <c r="W198" s="182"/>
      <c r="X198" s="182"/>
      <c r="Y198" s="182"/>
      <c r="Z198" s="182"/>
      <c r="AA198" s="182"/>
      <c r="AB198" s="182"/>
      <c r="AC198" s="182"/>
      <c r="AD198" s="182"/>
      <c r="AE198" s="182"/>
      <c r="AF198" s="182"/>
      <c r="AG198" s="182"/>
      <c r="AH198" s="339"/>
    </row>
    <row r="199" spans="1:34">
      <c r="A199" s="5025"/>
      <c r="B199" s="5013"/>
      <c r="C199" s="5013"/>
      <c r="D199" s="5013"/>
      <c r="E199" s="5013"/>
      <c r="F199" s="5013"/>
      <c r="G199" s="5013"/>
      <c r="H199" s="5013"/>
      <c r="I199" s="5035"/>
      <c r="J199" s="5013"/>
      <c r="K199" s="5013"/>
      <c r="L199" s="5013"/>
      <c r="M199" s="5013"/>
      <c r="N199" s="5013"/>
      <c r="O199" s="5013"/>
      <c r="P199" s="5348"/>
      <c r="Q199" s="5026"/>
      <c r="R199" s="4994"/>
      <c r="S199" s="6932"/>
      <c r="T199" s="4449"/>
      <c r="U199" s="4449"/>
      <c r="V199" s="182"/>
      <c r="W199" s="182"/>
      <c r="X199" s="182"/>
      <c r="Y199" s="182"/>
      <c r="Z199" s="182"/>
      <c r="AA199" s="182"/>
      <c r="AB199" s="182"/>
      <c r="AC199" s="182"/>
      <c r="AD199" s="182"/>
      <c r="AE199" s="182"/>
      <c r="AF199" s="182"/>
      <c r="AG199" s="182"/>
      <c r="AH199" s="339"/>
    </row>
    <row r="200" spans="1:34">
      <c r="A200" s="5025"/>
      <c r="B200" s="5013"/>
      <c r="C200" s="5013"/>
      <c r="D200" s="5013"/>
      <c r="E200" s="5013"/>
      <c r="F200" s="5013"/>
      <c r="G200" s="5013"/>
      <c r="H200" s="5013"/>
      <c r="I200" s="5035"/>
      <c r="J200" s="5013"/>
      <c r="K200" s="5013"/>
      <c r="L200" s="5013"/>
      <c r="M200" s="5013"/>
      <c r="N200" s="5013"/>
      <c r="O200" s="5013"/>
      <c r="P200" s="5348"/>
      <c r="Q200" s="5026"/>
      <c r="R200" s="4994"/>
      <c r="S200" s="6932"/>
      <c r="T200" s="4449"/>
      <c r="U200" s="4449"/>
      <c r="V200" s="182"/>
      <c r="W200" s="182"/>
      <c r="X200" s="182"/>
      <c r="Y200" s="182"/>
      <c r="Z200" s="182"/>
      <c r="AA200" s="182"/>
      <c r="AB200" s="182"/>
      <c r="AC200" s="182"/>
      <c r="AD200" s="182"/>
      <c r="AE200" s="182"/>
      <c r="AF200" s="182"/>
      <c r="AG200" s="182"/>
      <c r="AH200" s="339"/>
    </row>
    <row r="201" spans="1:34">
      <c r="A201" s="5025"/>
      <c r="B201" s="5013"/>
      <c r="C201" s="5013"/>
      <c r="D201" s="5013"/>
      <c r="E201" s="5013"/>
      <c r="F201" s="5013"/>
      <c r="G201" s="5013"/>
      <c r="H201" s="5013"/>
      <c r="I201" s="5035"/>
      <c r="J201" s="5013"/>
      <c r="K201" s="5013"/>
      <c r="L201" s="5013"/>
      <c r="M201" s="5013"/>
      <c r="N201" s="5013"/>
      <c r="O201" s="5013"/>
      <c r="P201" s="5348"/>
      <c r="Q201" s="5026"/>
      <c r="R201" s="4994"/>
      <c r="S201" s="6932"/>
      <c r="T201" s="4449"/>
      <c r="U201" s="4449"/>
      <c r="V201" s="182"/>
      <c r="W201" s="182"/>
      <c r="X201" s="182"/>
      <c r="Y201" s="182"/>
      <c r="Z201" s="182"/>
      <c r="AA201" s="182"/>
      <c r="AB201" s="182"/>
      <c r="AC201" s="182"/>
      <c r="AD201" s="182"/>
      <c r="AE201" s="182"/>
      <c r="AF201" s="182"/>
      <c r="AG201" s="182"/>
      <c r="AH201" s="339"/>
    </row>
    <row r="202" spans="1:34">
      <c r="A202" s="5025"/>
      <c r="B202" s="5013"/>
      <c r="C202" s="5013"/>
      <c r="D202" s="5013"/>
      <c r="E202" s="5013"/>
      <c r="F202" s="5013"/>
      <c r="G202" s="5013"/>
      <c r="H202" s="5013"/>
      <c r="I202" s="5035"/>
      <c r="J202" s="5013"/>
      <c r="K202" s="5013"/>
      <c r="L202" s="5013"/>
      <c r="M202" s="5013"/>
      <c r="N202" s="5013"/>
      <c r="O202" s="5013"/>
      <c r="P202" s="5348"/>
      <c r="Q202" s="5026"/>
      <c r="R202" s="4994"/>
      <c r="S202" s="6932"/>
      <c r="T202" s="4449"/>
      <c r="U202" s="4449"/>
      <c r="V202" s="182"/>
      <c r="W202" s="182"/>
      <c r="X202" s="182"/>
      <c r="Y202" s="182"/>
      <c r="Z202" s="182"/>
      <c r="AA202" s="182"/>
      <c r="AB202" s="182"/>
      <c r="AC202" s="182"/>
      <c r="AD202" s="182"/>
      <c r="AE202" s="182"/>
      <c r="AF202" s="182"/>
      <c r="AG202" s="182"/>
      <c r="AH202" s="339"/>
    </row>
    <row r="203" spans="1:34">
      <c r="A203" s="5025"/>
      <c r="B203" s="5013"/>
      <c r="C203" s="5013"/>
      <c r="D203" s="5013"/>
      <c r="E203" s="5013"/>
      <c r="F203" s="5013"/>
      <c r="G203" s="5013"/>
      <c r="H203" s="5013"/>
      <c r="I203" s="5035"/>
      <c r="J203" s="5013"/>
      <c r="K203" s="5013"/>
      <c r="L203" s="5013"/>
      <c r="M203" s="5013"/>
      <c r="N203" s="5013"/>
      <c r="O203" s="5013"/>
      <c r="P203" s="5348"/>
      <c r="Q203" s="5026"/>
      <c r="R203" s="4994"/>
      <c r="S203" s="6932"/>
      <c r="T203" s="4449"/>
      <c r="U203" s="4449"/>
      <c r="V203" s="182"/>
      <c r="W203" s="182"/>
      <c r="X203" s="182"/>
      <c r="Y203" s="182"/>
      <c r="Z203" s="182"/>
      <c r="AA203" s="182"/>
      <c r="AB203" s="182"/>
      <c r="AC203" s="182"/>
      <c r="AD203" s="182"/>
      <c r="AE203" s="182"/>
      <c r="AF203" s="182"/>
      <c r="AG203" s="182"/>
      <c r="AH203" s="339"/>
    </row>
    <row r="204" spans="1:34">
      <c r="A204" s="5031"/>
      <c r="B204" s="5032"/>
      <c r="C204" s="5032"/>
      <c r="D204" s="5032"/>
      <c r="E204" s="5032"/>
      <c r="F204" s="5032"/>
      <c r="G204" s="5032"/>
      <c r="H204" s="5032"/>
      <c r="I204" s="5036"/>
      <c r="J204" s="5032"/>
      <c r="K204" s="5032"/>
      <c r="L204" s="5032"/>
      <c r="M204" s="5032"/>
      <c r="N204" s="5032"/>
      <c r="O204" s="5032"/>
      <c r="P204" s="5350"/>
      <c r="Q204" s="5033"/>
      <c r="R204" s="4994"/>
      <c r="S204" s="6932"/>
      <c r="T204" s="4449"/>
      <c r="U204" s="4449"/>
      <c r="V204" s="182"/>
      <c r="W204" s="182"/>
      <c r="X204" s="182"/>
      <c r="Y204" s="182"/>
      <c r="Z204" s="182"/>
      <c r="AA204" s="182"/>
      <c r="AB204" s="182"/>
      <c r="AC204" s="182"/>
      <c r="AD204" s="182"/>
      <c r="AE204" s="182"/>
      <c r="AF204" s="182"/>
      <c r="AG204" s="182"/>
      <c r="AH204" s="339"/>
    </row>
    <row r="205" spans="1:34">
      <c r="A205" s="5031"/>
      <c r="B205" s="5032"/>
      <c r="C205" s="5032"/>
      <c r="D205" s="5032"/>
      <c r="E205" s="5032"/>
      <c r="F205" s="5032"/>
      <c r="G205" s="5032"/>
      <c r="H205" s="5032"/>
      <c r="I205" s="5036"/>
      <c r="J205" s="5032"/>
      <c r="K205" s="5032"/>
      <c r="L205" s="5032"/>
      <c r="M205" s="5032"/>
      <c r="N205" s="5032"/>
      <c r="O205" s="5032"/>
      <c r="P205" s="5350"/>
      <c r="Q205" s="5033"/>
      <c r="R205" s="4994"/>
      <c r="S205" s="6932"/>
      <c r="T205" s="4449"/>
      <c r="U205" s="4449"/>
      <c r="V205" s="182"/>
      <c r="W205" s="182"/>
      <c r="X205" s="182"/>
      <c r="Y205" s="182"/>
      <c r="Z205" s="182"/>
      <c r="AA205" s="182"/>
      <c r="AB205" s="182"/>
      <c r="AC205" s="182"/>
      <c r="AD205" s="182"/>
      <c r="AE205" s="182"/>
      <c r="AF205" s="182"/>
      <c r="AG205" s="182"/>
      <c r="AH205" s="339"/>
    </row>
    <row r="206" spans="1:34" ht="15" thickBot="1">
      <c r="A206" s="5028"/>
      <c r="B206" s="5029"/>
      <c r="C206" s="5029"/>
      <c r="D206" s="5029"/>
      <c r="E206" s="5029"/>
      <c r="F206" s="5029"/>
      <c r="G206" s="5029"/>
      <c r="H206" s="5029"/>
      <c r="I206" s="5037"/>
      <c r="J206" s="5029"/>
      <c r="K206" s="5029"/>
      <c r="L206" s="5029"/>
      <c r="M206" s="5029"/>
      <c r="N206" s="5372">
        <f>SUM(N195:N205)</f>
        <v>0</v>
      </c>
      <c r="O206" s="5372">
        <f>SUM(O195:O205)</f>
        <v>0</v>
      </c>
      <c r="P206" s="5351"/>
      <c r="Q206" s="5030"/>
      <c r="R206" s="4994"/>
      <c r="S206" s="6932"/>
      <c r="T206" s="4449"/>
      <c r="U206" s="4449"/>
      <c r="V206" s="182"/>
      <c r="W206" s="182"/>
      <c r="X206" s="182"/>
      <c r="Y206" s="182"/>
      <c r="Z206" s="182"/>
      <c r="AA206" s="182"/>
      <c r="AB206" s="182"/>
      <c r="AC206" s="182"/>
      <c r="AD206" s="182"/>
      <c r="AE206" s="182"/>
      <c r="AF206" s="182"/>
      <c r="AG206" s="182"/>
      <c r="AH206" s="339"/>
    </row>
    <row r="207" spans="1:34" ht="15" thickBot="1">
      <c r="A207" s="5012"/>
      <c r="B207" s="5012"/>
      <c r="C207" s="5012"/>
      <c r="D207" s="5012"/>
      <c r="E207" s="5012"/>
      <c r="F207" s="5012"/>
      <c r="G207" s="5012"/>
      <c r="H207" s="5012"/>
      <c r="I207" s="90"/>
      <c r="J207" s="5012"/>
      <c r="K207" s="5012"/>
      <c r="L207" s="5012"/>
      <c r="M207" s="5012"/>
      <c r="N207" s="6411"/>
      <c r="O207" s="6411"/>
      <c r="P207" s="5012"/>
      <c r="Q207" s="5012"/>
      <c r="R207" s="4994"/>
      <c r="S207" s="6933"/>
      <c r="T207" s="4450"/>
      <c r="U207" s="4450"/>
      <c r="V207" s="326"/>
      <c r="W207" s="326"/>
      <c r="X207" s="326"/>
      <c r="Y207" s="326"/>
      <c r="Z207" s="326"/>
      <c r="AA207" s="326"/>
      <c r="AB207" s="326"/>
      <c r="AC207" s="326"/>
      <c r="AD207" s="326"/>
      <c r="AE207" s="326"/>
      <c r="AF207" s="326"/>
      <c r="AG207" s="326"/>
      <c r="AH207" s="327"/>
    </row>
    <row r="208" spans="1:34">
      <c r="A208" s="4994"/>
      <c r="B208" s="4994"/>
      <c r="C208" s="4994"/>
      <c r="D208" s="4994"/>
      <c r="E208" s="4994"/>
      <c r="F208" s="4994"/>
      <c r="G208" s="4994"/>
      <c r="H208" s="4994"/>
      <c r="I208" s="4994"/>
      <c r="J208" s="4994"/>
      <c r="K208" s="4994"/>
      <c r="L208" s="4994"/>
      <c r="M208" s="4994"/>
      <c r="N208" s="4994"/>
      <c r="O208" s="4994"/>
      <c r="P208" s="4994"/>
      <c r="Q208" s="4994"/>
      <c r="R208" s="4994"/>
      <c r="S208" s="5012"/>
      <c r="T208" s="4153"/>
      <c r="U208" s="4153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</row>
    <row r="209" spans="1:34">
      <c r="A209" s="4994"/>
      <c r="B209" s="4994"/>
      <c r="C209" s="4994"/>
      <c r="D209" s="4994"/>
      <c r="E209" s="4994"/>
      <c r="F209" s="4994"/>
      <c r="G209" s="4994"/>
      <c r="H209" s="4994"/>
      <c r="I209" s="4994"/>
      <c r="J209" s="4994"/>
      <c r="K209" s="4994"/>
      <c r="L209" s="4994"/>
      <c r="M209" s="4994"/>
      <c r="N209" s="4994"/>
      <c r="O209" s="4994"/>
      <c r="P209" s="4994"/>
      <c r="Q209" s="4994"/>
      <c r="R209" s="4994"/>
      <c r="S209" s="5012"/>
      <c r="T209" s="4153"/>
      <c r="U209" s="4153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</row>
    <row r="210" spans="1:34" ht="18" thickBot="1">
      <c r="A210" s="8362" t="s">
        <v>1763</v>
      </c>
      <c r="B210" s="4995"/>
      <c r="C210" s="4993"/>
      <c r="D210" s="4993"/>
      <c r="E210" s="4993"/>
      <c r="F210" s="4993"/>
      <c r="G210" s="4993"/>
      <c r="H210" s="4993"/>
      <c r="I210" s="4993"/>
      <c r="J210" s="4993"/>
      <c r="K210" s="4993"/>
      <c r="L210" s="4993"/>
      <c r="M210" s="4993"/>
      <c r="N210" s="4993"/>
      <c r="O210" s="4993"/>
      <c r="P210" s="4993"/>
      <c r="Q210" s="4993"/>
      <c r="R210" s="4994"/>
      <c r="S210" s="90"/>
      <c r="T210" s="4153"/>
      <c r="U210" s="4153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</row>
    <row r="211" spans="1:34">
      <c r="A211" s="5016"/>
      <c r="B211" s="5016"/>
      <c r="C211" s="5016"/>
      <c r="D211" s="5016" t="s">
        <v>14</v>
      </c>
      <c r="E211" s="5016" t="s">
        <v>12</v>
      </c>
      <c r="F211" s="5016"/>
      <c r="G211" s="5016"/>
      <c r="H211" s="5016" t="s">
        <v>15</v>
      </c>
      <c r="I211" s="5016" t="s">
        <v>12</v>
      </c>
      <c r="J211" s="5016" t="s">
        <v>12</v>
      </c>
      <c r="K211" s="5016"/>
      <c r="L211" s="5016"/>
      <c r="M211" s="5016"/>
      <c r="N211" s="5016"/>
      <c r="O211" s="5016" t="s">
        <v>0</v>
      </c>
      <c r="P211" s="5016"/>
      <c r="Q211" s="5016"/>
      <c r="R211" s="4994"/>
      <c r="S211" s="5016"/>
      <c r="T211" s="5042"/>
      <c r="U211" s="5038" t="s">
        <v>14</v>
      </c>
      <c r="V211" s="5038" t="s">
        <v>12</v>
      </c>
      <c r="W211" s="5038"/>
      <c r="X211" s="5038"/>
      <c r="Y211" s="5038" t="s">
        <v>15</v>
      </c>
      <c r="Z211" s="5038" t="s">
        <v>12</v>
      </c>
      <c r="AA211" s="5038" t="s">
        <v>12</v>
      </c>
      <c r="AB211" s="5038"/>
      <c r="AC211" s="5038"/>
      <c r="AD211" s="5038"/>
      <c r="AE211" s="5038"/>
      <c r="AF211" s="5038" t="s">
        <v>0</v>
      </c>
      <c r="AG211" s="5382"/>
      <c r="AH211" s="5039"/>
    </row>
    <row r="212" spans="1:34">
      <c r="A212" s="5017" t="s">
        <v>3</v>
      </c>
      <c r="B212" s="5017" t="s">
        <v>4</v>
      </c>
      <c r="C212" s="5017" t="s">
        <v>18</v>
      </c>
      <c r="D212" s="5017" t="s">
        <v>19</v>
      </c>
      <c r="E212" s="5017" t="s">
        <v>19</v>
      </c>
      <c r="F212" s="5017" t="s">
        <v>20</v>
      </c>
      <c r="G212" s="5017" t="s">
        <v>21</v>
      </c>
      <c r="H212" s="5017" t="s">
        <v>22</v>
      </c>
      <c r="I212" s="5017" t="s">
        <v>23</v>
      </c>
      <c r="J212" s="5017" t="s">
        <v>23</v>
      </c>
      <c r="K212" s="5017" t="s">
        <v>1227</v>
      </c>
      <c r="L212" s="5017" t="s">
        <v>20</v>
      </c>
      <c r="M212" s="5017" t="s">
        <v>25</v>
      </c>
      <c r="N212" s="5017" t="s">
        <v>0</v>
      </c>
      <c r="O212" s="5017" t="s">
        <v>1363</v>
      </c>
      <c r="P212" s="5017"/>
      <c r="Q212" s="5017" t="s">
        <v>26</v>
      </c>
      <c r="R212" s="4994"/>
      <c r="S212" s="5017" t="s">
        <v>4</v>
      </c>
      <c r="T212" s="5043" t="s">
        <v>18</v>
      </c>
      <c r="U212" s="5040" t="s">
        <v>19</v>
      </c>
      <c r="V212" s="5040" t="s">
        <v>19</v>
      </c>
      <c r="W212" s="5040" t="s">
        <v>20</v>
      </c>
      <c r="X212" s="5040" t="s">
        <v>21</v>
      </c>
      <c r="Y212" s="5040" t="s">
        <v>22</v>
      </c>
      <c r="Z212" s="5040" t="s">
        <v>23</v>
      </c>
      <c r="AA212" s="5040" t="s">
        <v>23</v>
      </c>
      <c r="AB212" s="5040" t="s">
        <v>24</v>
      </c>
      <c r="AC212" s="5040" t="s">
        <v>20</v>
      </c>
      <c r="AD212" s="5040" t="s">
        <v>25</v>
      </c>
      <c r="AE212" s="5040" t="s">
        <v>0</v>
      </c>
      <c r="AF212" s="5040" t="s">
        <v>1363</v>
      </c>
      <c r="AG212" s="5383"/>
      <c r="AH212" s="5041" t="s">
        <v>26</v>
      </c>
    </row>
    <row r="213" spans="1:34" ht="15" thickBot="1">
      <c r="A213" s="5018"/>
      <c r="B213" s="5018"/>
      <c r="C213" s="5018"/>
      <c r="D213" s="5018" t="s">
        <v>3</v>
      </c>
      <c r="E213" s="5018" t="s">
        <v>18</v>
      </c>
      <c r="F213" s="5018"/>
      <c r="G213" s="5018"/>
      <c r="H213" s="5018" t="s">
        <v>21</v>
      </c>
      <c r="I213" s="5018" t="s">
        <v>27</v>
      </c>
      <c r="J213" s="5018" t="s">
        <v>28</v>
      </c>
      <c r="K213" s="5018"/>
      <c r="L213" s="5018"/>
      <c r="M213" s="5018"/>
      <c r="N213" s="5018"/>
      <c r="O213" s="5018" t="s">
        <v>11</v>
      </c>
      <c r="P213" s="5018"/>
      <c r="Q213" s="5018"/>
      <c r="R213" s="4994"/>
      <c r="S213" s="5018"/>
      <c r="T213" s="5044"/>
      <c r="U213" s="5045" t="s">
        <v>3</v>
      </c>
      <c r="V213" s="5045" t="s">
        <v>18</v>
      </c>
      <c r="W213" s="5045"/>
      <c r="X213" s="5045"/>
      <c r="Y213" s="5045" t="s">
        <v>21</v>
      </c>
      <c r="Z213" s="5045" t="s">
        <v>27</v>
      </c>
      <c r="AA213" s="5045" t="s">
        <v>28</v>
      </c>
      <c r="AB213" s="5045"/>
      <c r="AC213" s="5045"/>
      <c r="AD213" s="5045"/>
      <c r="AE213" s="5045"/>
      <c r="AF213" s="5045" t="s">
        <v>11</v>
      </c>
      <c r="AG213" s="5384"/>
      <c r="AH213" s="5046"/>
    </row>
    <row r="214" spans="1:34">
      <c r="A214" s="5022"/>
      <c r="B214" s="5023"/>
      <c r="C214" s="5023"/>
      <c r="D214" s="5023"/>
      <c r="E214" s="5023"/>
      <c r="F214" s="5023"/>
      <c r="G214" s="5023"/>
      <c r="H214" s="5023"/>
      <c r="I214" s="5034"/>
      <c r="J214" s="5023"/>
      <c r="K214" s="5023"/>
      <c r="L214" s="5023"/>
      <c r="M214" s="5023"/>
      <c r="N214" s="6920"/>
      <c r="O214" s="6920"/>
      <c r="P214" s="5352"/>
      <c r="Q214" s="5024"/>
      <c r="R214" s="4994"/>
      <c r="S214" s="6931"/>
      <c r="T214" s="6929"/>
      <c r="U214" s="6929"/>
      <c r="V214" s="6930"/>
      <c r="W214" s="6930"/>
      <c r="X214" s="6930"/>
      <c r="Y214" s="6930"/>
      <c r="Z214" s="6930"/>
      <c r="AA214" s="6930"/>
      <c r="AB214" s="6930"/>
      <c r="AC214" s="6930"/>
      <c r="AD214" s="6930"/>
      <c r="AE214" s="6930"/>
      <c r="AF214" s="6930"/>
      <c r="AG214" s="6930"/>
      <c r="AH214" s="471"/>
    </row>
    <row r="215" spans="1:34">
      <c r="A215" s="5025"/>
      <c r="B215" s="5013"/>
      <c r="C215" s="5013"/>
      <c r="D215" s="5013"/>
      <c r="E215" s="5013"/>
      <c r="F215" s="5013"/>
      <c r="G215" s="5013"/>
      <c r="H215" s="5013"/>
      <c r="I215" s="5035"/>
      <c r="J215" s="5013"/>
      <c r="K215" s="5013"/>
      <c r="L215" s="5013"/>
      <c r="M215" s="5013"/>
      <c r="N215" s="5020"/>
      <c r="O215" s="5020"/>
      <c r="P215" s="5348"/>
      <c r="Q215" s="5026"/>
      <c r="R215" s="4994"/>
      <c r="S215" s="6932"/>
      <c r="T215" s="4449"/>
      <c r="U215" s="4449"/>
      <c r="V215" s="182"/>
      <c r="W215" s="182"/>
      <c r="X215" s="182"/>
      <c r="Y215" s="182"/>
      <c r="Z215" s="182"/>
      <c r="AA215" s="182"/>
      <c r="AB215" s="182"/>
      <c r="AC215" s="182"/>
      <c r="AD215" s="182"/>
      <c r="AE215" s="182"/>
      <c r="AF215" s="182"/>
      <c r="AG215" s="182"/>
      <c r="AH215" s="339"/>
    </row>
    <row r="216" spans="1:34">
      <c r="A216" s="5025"/>
      <c r="B216" s="5013"/>
      <c r="C216" s="5013"/>
      <c r="D216" s="5013"/>
      <c r="E216" s="5013"/>
      <c r="F216" s="5013"/>
      <c r="G216" s="5013"/>
      <c r="H216" s="5013"/>
      <c r="I216" s="5035"/>
      <c r="J216" s="5013"/>
      <c r="K216" s="5013"/>
      <c r="L216" s="5013"/>
      <c r="M216" s="5013"/>
      <c r="N216" s="5020"/>
      <c r="O216" s="5020"/>
      <c r="P216" s="5348"/>
      <c r="Q216" s="5026"/>
      <c r="R216" s="4994"/>
      <c r="S216" s="6932"/>
      <c r="T216" s="4449"/>
      <c r="U216" s="4449"/>
      <c r="V216" s="182"/>
      <c r="W216" s="182"/>
      <c r="X216" s="182"/>
      <c r="Y216" s="182"/>
      <c r="Z216" s="182"/>
      <c r="AA216" s="182"/>
      <c r="AB216" s="182"/>
      <c r="AC216" s="182"/>
      <c r="AD216" s="182"/>
      <c r="AE216" s="182"/>
      <c r="AF216" s="182"/>
      <c r="AG216" s="182"/>
      <c r="AH216" s="339"/>
    </row>
    <row r="217" spans="1:34">
      <c r="A217" s="5027"/>
      <c r="B217" s="5014"/>
      <c r="C217" s="5013"/>
      <c r="D217" s="5013"/>
      <c r="E217" s="5019"/>
      <c r="F217" s="5013"/>
      <c r="G217" s="5013"/>
      <c r="H217" s="5013"/>
      <c r="I217" s="5021"/>
      <c r="J217" s="5013"/>
      <c r="K217" s="5013"/>
      <c r="L217" s="5020"/>
      <c r="M217" s="5013"/>
      <c r="N217" s="5020"/>
      <c r="O217" s="5020"/>
      <c r="P217" s="5349"/>
      <c r="Q217" s="5026"/>
      <c r="R217" s="4994"/>
      <c r="S217" s="6932"/>
      <c r="T217" s="4449"/>
      <c r="U217" s="4449"/>
      <c r="V217" s="182"/>
      <c r="W217" s="182"/>
      <c r="X217" s="182"/>
      <c r="Y217" s="182"/>
      <c r="Z217" s="182"/>
      <c r="AA217" s="182"/>
      <c r="AB217" s="182"/>
      <c r="AC217" s="182"/>
      <c r="AD217" s="182"/>
      <c r="AE217" s="182"/>
      <c r="AF217" s="182"/>
      <c r="AG217" s="182"/>
      <c r="AH217" s="339"/>
    </row>
    <row r="218" spans="1:34">
      <c r="A218" s="5025"/>
      <c r="B218" s="5013"/>
      <c r="C218" s="5013"/>
      <c r="D218" s="5013"/>
      <c r="E218" s="5013"/>
      <c r="F218" s="5013"/>
      <c r="G218" s="5013"/>
      <c r="H218" s="5013"/>
      <c r="I218" s="5035"/>
      <c r="J218" s="5013"/>
      <c r="K218" s="5013"/>
      <c r="L218" s="5013"/>
      <c r="M218" s="5013"/>
      <c r="N218" s="5020"/>
      <c r="O218" s="5020"/>
      <c r="P218" s="5348"/>
      <c r="Q218" s="5026"/>
      <c r="R218" s="4994"/>
      <c r="S218" s="6932"/>
      <c r="T218" s="4449"/>
      <c r="U218" s="4449"/>
      <c r="V218" s="182"/>
      <c r="W218" s="182"/>
      <c r="X218" s="182"/>
      <c r="Y218" s="182"/>
      <c r="Z218" s="182"/>
      <c r="AA218" s="182"/>
      <c r="AB218" s="182"/>
      <c r="AC218" s="182"/>
      <c r="AD218" s="182"/>
      <c r="AE218" s="182"/>
      <c r="AF218" s="182"/>
      <c r="AG218" s="182"/>
      <c r="AH218" s="339"/>
    </row>
    <row r="219" spans="1:34">
      <c r="A219" s="5025"/>
      <c r="B219" s="5013"/>
      <c r="C219" s="5013"/>
      <c r="D219" s="5013"/>
      <c r="E219" s="5013"/>
      <c r="F219" s="5013"/>
      <c r="G219" s="5013"/>
      <c r="H219" s="5013"/>
      <c r="I219" s="5035"/>
      <c r="J219" s="5013"/>
      <c r="K219" s="5013"/>
      <c r="L219" s="5013"/>
      <c r="M219" s="5013"/>
      <c r="N219" s="5020"/>
      <c r="O219" s="5020"/>
      <c r="P219" s="5348"/>
      <c r="Q219" s="5026"/>
      <c r="R219" s="4994"/>
      <c r="S219" s="6932"/>
      <c r="T219" s="4449"/>
      <c r="U219" s="4449"/>
      <c r="V219" s="182"/>
      <c r="W219" s="182"/>
      <c r="X219" s="182"/>
      <c r="Y219" s="182"/>
      <c r="Z219" s="182"/>
      <c r="AA219" s="182"/>
      <c r="AB219" s="182"/>
      <c r="AC219" s="182"/>
      <c r="AD219" s="182"/>
      <c r="AE219" s="182"/>
      <c r="AF219" s="182"/>
      <c r="AG219" s="182"/>
      <c r="AH219" s="339"/>
    </row>
    <row r="220" spans="1:34">
      <c r="A220" s="5025"/>
      <c r="B220" s="5013"/>
      <c r="C220" s="5013"/>
      <c r="D220" s="5013"/>
      <c r="E220" s="5013"/>
      <c r="F220" s="5013"/>
      <c r="G220" s="5013"/>
      <c r="H220" s="5013"/>
      <c r="I220" s="5021"/>
      <c r="J220" s="5013"/>
      <c r="K220" s="5013"/>
      <c r="L220" s="5013"/>
      <c r="M220" s="5013"/>
      <c r="N220" s="5020"/>
      <c r="O220" s="5020"/>
      <c r="P220" s="5348"/>
      <c r="Q220" s="5026"/>
      <c r="R220" s="4994"/>
      <c r="S220" s="6932"/>
      <c r="T220" s="4449"/>
      <c r="U220" s="4449"/>
      <c r="V220" s="182"/>
      <c r="W220" s="182"/>
      <c r="X220" s="182"/>
      <c r="Y220" s="182"/>
      <c r="Z220" s="182"/>
      <c r="AA220" s="182"/>
      <c r="AB220" s="182"/>
      <c r="AC220" s="182"/>
      <c r="AD220" s="182"/>
      <c r="AE220" s="182"/>
      <c r="AF220" s="182"/>
      <c r="AG220" s="182"/>
      <c r="AH220" s="339"/>
    </row>
    <row r="221" spans="1:34">
      <c r="A221" s="5025"/>
      <c r="B221" s="5013"/>
      <c r="C221" s="5013"/>
      <c r="D221" s="5013"/>
      <c r="E221" s="5013"/>
      <c r="F221" s="5013"/>
      <c r="G221" s="5013"/>
      <c r="H221" s="5013"/>
      <c r="I221" s="5035"/>
      <c r="J221" s="5013"/>
      <c r="K221" s="5013"/>
      <c r="L221" s="5013"/>
      <c r="M221" s="5013"/>
      <c r="N221" s="5020"/>
      <c r="O221" s="5020"/>
      <c r="P221" s="5348"/>
      <c r="Q221" s="5026"/>
      <c r="R221" s="4994"/>
      <c r="S221" s="6932"/>
      <c r="T221" s="4449"/>
      <c r="U221" s="4449"/>
      <c r="V221" s="182"/>
      <c r="W221" s="182"/>
      <c r="X221" s="182"/>
      <c r="Y221" s="182"/>
      <c r="Z221" s="182"/>
      <c r="AA221" s="182"/>
      <c r="AB221" s="182"/>
      <c r="AC221" s="182"/>
      <c r="AD221" s="182"/>
      <c r="AE221" s="182"/>
      <c r="AF221" s="182"/>
      <c r="AG221" s="182"/>
      <c r="AH221" s="339"/>
    </row>
    <row r="222" spans="1:34">
      <c r="A222" s="5025"/>
      <c r="B222" s="5013"/>
      <c r="C222" s="5013"/>
      <c r="D222" s="5013"/>
      <c r="E222" s="5013"/>
      <c r="F222" s="5013"/>
      <c r="G222" s="5013"/>
      <c r="H222" s="5013"/>
      <c r="I222" s="5035"/>
      <c r="J222" s="5013"/>
      <c r="K222" s="5013"/>
      <c r="L222" s="5013"/>
      <c r="M222" s="5013"/>
      <c r="N222" s="5020"/>
      <c r="O222" s="5020"/>
      <c r="P222" s="5348"/>
      <c r="Q222" s="5026"/>
      <c r="R222" s="4994"/>
      <c r="S222" s="6932"/>
      <c r="T222" s="4449"/>
      <c r="U222" s="4449"/>
      <c r="V222" s="182"/>
      <c r="W222" s="182"/>
      <c r="X222" s="182"/>
      <c r="Y222" s="182"/>
      <c r="Z222" s="182"/>
      <c r="AA222" s="182"/>
      <c r="AB222" s="182"/>
      <c r="AC222" s="182"/>
      <c r="AD222" s="182"/>
      <c r="AE222" s="182"/>
      <c r="AF222" s="182"/>
      <c r="AG222" s="182"/>
      <c r="AH222" s="339"/>
    </row>
    <row r="223" spans="1:34">
      <c r="A223" s="5031"/>
      <c r="B223" s="5032"/>
      <c r="C223" s="5032"/>
      <c r="D223" s="5032"/>
      <c r="E223" s="5032"/>
      <c r="F223" s="5032"/>
      <c r="G223" s="5032"/>
      <c r="H223" s="5032"/>
      <c r="I223" s="5036"/>
      <c r="J223" s="5032"/>
      <c r="K223" s="5032"/>
      <c r="L223" s="5032"/>
      <c r="M223" s="5032"/>
      <c r="N223" s="6922"/>
      <c r="O223" s="6922"/>
      <c r="P223" s="5350"/>
      <c r="Q223" s="5033"/>
      <c r="R223" s="4994"/>
      <c r="S223" s="6932"/>
      <c r="T223" s="4449"/>
      <c r="U223" s="4449"/>
      <c r="V223" s="182"/>
      <c r="W223" s="182"/>
      <c r="X223" s="182"/>
      <c r="Y223" s="182"/>
      <c r="Z223" s="182"/>
      <c r="AA223" s="182"/>
      <c r="AB223" s="182"/>
      <c r="AC223" s="182"/>
      <c r="AD223" s="182"/>
      <c r="AE223" s="182"/>
      <c r="AF223" s="182"/>
      <c r="AG223" s="182"/>
      <c r="AH223" s="339"/>
    </row>
    <row r="224" spans="1:34" ht="15" thickBot="1">
      <c r="A224" s="5031"/>
      <c r="B224" s="5032"/>
      <c r="C224" s="5032"/>
      <c r="D224" s="5032"/>
      <c r="E224" s="5032"/>
      <c r="F224" s="5032"/>
      <c r="G224" s="5032"/>
      <c r="H224" s="5032"/>
      <c r="I224" s="5036"/>
      <c r="J224" s="5032"/>
      <c r="K224" s="5032"/>
      <c r="L224" s="5032"/>
      <c r="M224" s="5032"/>
      <c r="N224" s="6922"/>
      <c r="O224" s="6922"/>
      <c r="P224" s="5350"/>
      <c r="Q224" s="5033"/>
      <c r="R224" s="4994"/>
      <c r="S224" s="6933"/>
      <c r="T224" s="4450"/>
      <c r="U224" s="4450"/>
      <c r="V224" s="326"/>
      <c r="W224" s="326"/>
      <c r="X224" s="326"/>
      <c r="Y224" s="326"/>
      <c r="Z224" s="326"/>
      <c r="AA224" s="326"/>
      <c r="AB224" s="326"/>
      <c r="AC224" s="326"/>
      <c r="AD224" s="326"/>
      <c r="AE224" s="326"/>
      <c r="AF224" s="326"/>
      <c r="AG224" s="326"/>
      <c r="AH224" s="327"/>
    </row>
    <row r="225" spans="1:34" ht="15" thickBot="1">
      <c r="A225" s="5028"/>
      <c r="B225" s="5029"/>
      <c r="C225" s="5029"/>
      <c r="D225" s="5029"/>
      <c r="E225" s="5029"/>
      <c r="F225" s="5029"/>
      <c r="G225" s="5029"/>
      <c r="H225" s="5029"/>
      <c r="I225" s="5037"/>
      <c r="J225" s="5029"/>
      <c r="K225" s="5029"/>
      <c r="L225" s="5029"/>
      <c r="M225" s="5029"/>
      <c r="N225" s="5372">
        <f>SUM(N214,N224)</f>
        <v>0</v>
      </c>
      <c r="O225" s="5372">
        <f>SUM(O214:O224)</f>
        <v>0</v>
      </c>
      <c r="P225" s="5351"/>
      <c r="Q225" s="5030"/>
      <c r="R225" s="4994"/>
      <c r="S225" s="5012"/>
      <c r="T225" s="4153"/>
      <c r="U225" s="4153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</row>
    <row r="226" spans="1:34">
      <c r="A226" s="4994"/>
      <c r="B226" s="4994"/>
      <c r="C226" s="4994"/>
      <c r="D226" s="4994"/>
      <c r="E226" s="4994"/>
      <c r="F226" s="4994"/>
      <c r="G226" s="4994"/>
      <c r="H226" s="4994"/>
      <c r="I226" s="4994"/>
      <c r="J226" s="4994"/>
      <c r="K226" s="4994"/>
      <c r="L226" s="4994"/>
      <c r="M226" s="4994"/>
      <c r="N226" s="4994"/>
      <c r="O226" s="4994"/>
      <c r="P226" s="4994"/>
      <c r="Q226" s="4994"/>
      <c r="R226" s="4994"/>
      <c r="S226" s="5012"/>
      <c r="T226" s="4153"/>
      <c r="U226" s="4153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</row>
    <row r="227" spans="1:34" ht="15" thickBot="1">
      <c r="A227" s="4994"/>
      <c r="B227" s="4994"/>
      <c r="C227" s="4994"/>
      <c r="D227" s="4994"/>
      <c r="E227" s="4994"/>
      <c r="F227" s="4994"/>
      <c r="G227" s="4994"/>
      <c r="H227" s="4994"/>
      <c r="I227" s="4994"/>
      <c r="J227" s="4994"/>
      <c r="K227" s="4994"/>
      <c r="L227" s="4994"/>
      <c r="M227" s="4994"/>
      <c r="N227" s="4994"/>
      <c r="O227" s="4994"/>
      <c r="P227" s="4994"/>
      <c r="Q227" s="4994"/>
      <c r="R227" s="4994"/>
      <c r="S227" s="90"/>
      <c r="T227" s="4153"/>
      <c r="U227" s="4153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</row>
    <row r="228" spans="1:34">
      <c r="A228" s="4994"/>
      <c r="B228" s="4994"/>
      <c r="C228" s="4994"/>
      <c r="D228" s="4994"/>
      <c r="E228" s="4994"/>
      <c r="F228" s="4994"/>
      <c r="G228" s="4994"/>
      <c r="H228" s="4994"/>
      <c r="I228" s="4994"/>
      <c r="J228" s="4994"/>
      <c r="K228" s="4994"/>
      <c r="L228" s="4994"/>
      <c r="M228" s="4994"/>
      <c r="N228" s="4994"/>
      <c r="O228" s="4994"/>
      <c r="P228" s="4994"/>
      <c r="Q228" s="4994"/>
      <c r="R228" s="4994"/>
      <c r="S228" s="5016"/>
      <c r="T228" s="5042"/>
      <c r="U228" s="5038" t="s">
        <v>14</v>
      </c>
      <c r="V228" s="5038" t="s">
        <v>12</v>
      </c>
      <c r="W228" s="5038"/>
      <c r="X228" s="5038"/>
      <c r="Y228" s="5038" t="s">
        <v>15</v>
      </c>
      <c r="Z228" s="5038" t="s">
        <v>12</v>
      </c>
      <c r="AA228" s="5038" t="s">
        <v>12</v>
      </c>
      <c r="AB228" s="5038"/>
      <c r="AC228" s="5038"/>
      <c r="AD228" s="5038"/>
      <c r="AE228" s="5038"/>
      <c r="AF228" s="5038" t="s">
        <v>0</v>
      </c>
      <c r="AG228" s="5382"/>
      <c r="AH228" s="5039"/>
    </row>
    <row r="229" spans="1:34">
      <c r="A229" s="4994"/>
      <c r="B229" s="4994"/>
      <c r="C229" s="4994"/>
      <c r="D229" s="4994"/>
      <c r="E229" s="4994"/>
      <c r="F229" s="4994"/>
      <c r="G229" s="4994"/>
      <c r="H229" s="4994"/>
      <c r="I229" s="4994"/>
      <c r="J229" s="4994"/>
      <c r="K229" s="4994"/>
      <c r="L229" s="4994"/>
      <c r="M229" s="4994"/>
      <c r="N229" s="4994"/>
      <c r="O229" s="4994"/>
      <c r="P229" s="4994"/>
      <c r="Q229" s="4994"/>
      <c r="R229" s="4994"/>
      <c r="S229" s="5017" t="s">
        <v>4</v>
      </c>
      <c r="T229" s="5043" t="s">
        <v>18</v>
      </c>
      <c r="U229" s="5040" t="s">
        <v>19</v>
      </c>
      <c r="V229" s="5040" t="s">
        <v>19</v>
      </c>
      <c r="W229" s="5040" t="s">
        <v>20</v>
      </c>
      <c r="X229" s="5040" t="s">
        <v>21</v>
      </c>
      <c r="Y229" s="5040" t="s">
        <v>22</v>
      </c>
      <c r="Z229" s="5040" t="s">
        <v>23</v>
      </c>
      <c r="AA229" s="5040" t="s">
        <v>23</v>
      </c>
      <c r="AB229" s="5040" t="s">
        <v>24</v>
      </c>
      <c r="AC229" s="5040" t="s">
        <v>20</v>
      </c>
      <c r="AD229" s="5040" t="s">
        <v>25</v>
      </c>
      <c r="AE229" s="5040" t="s">
        <v>0</v>
      </c>
      <c r="AF229" s="5040" t="s">
        <v>1363</v>
      </c>
      <c r="AG229" s="5383"/>
      <c r="AH229" s="5041" t="s">
        <v>26</v>
      </c>
    </row>
    <row r="230" spans="1:34" ht="15" thickBot="1">
      <c r="A230" s="4994"/>
      <c r="B230" s="4994"/>
      <c r="C230" s="4994"/>
      <c r="D230" s="4994"/>
      <c r="E230" s="4994"/>
      <c r="F230" s="4994"/>
      <c r="G230" s="4994"/>
      <c r="H230" s="4994"/>
      <c r="I230" s="4994"/>
      <c r="J230" s="4994"/>
      <c r="K230" s="4994"/>
      <c r="L230" s="4994"/>
      <c r="M230" s="4994"/>
      <c r="N230" s="4994"/>
      <c r="O230" s="4994"/>
      <c r="P230" s="4994"/>
      <c r="Q230" s="4994"/>
      <c r="R230" s="4994"/>
      <c r="S230" s="5018"/>
      <c r="T230" s="5044"/>
      <c r="U230" s="5045" t="s">
        <v>3</v>
      </c>
      <c r="V230" s="5045" t="s">
        <v>18</v>
      </c>
      <c r="W230" s="5045"/>
      <c r="X230" s="5045"/>
      <c r="Y230" s="5045" t="s">
        <v>21</v>
      </c>
      <c r="Z230" s="5045" t="s">
        <v>27</v>
      </c>
      <c r="AA230" s="5045" t="s">
        <v>28</v>
      </c>
      <c r="AB230" s="5045"/>
      <c r="AC230" s="5045"/>
      <c r="AD230" s="5045"/>
      <c r="AE230" s="5045"/>
      <c r="AF230" s="5045" t="s">
        <v>11</v>
      </c>
      <c r="AG230" s="5384"/>
      <c r="AH230" s="5046"/>
    </row>
    <row r="231" spans="1:34">
      <c r="A231" s="4994"/>
      <c r="B231" s="4994"/>
      <c r="C231" s="4994"/>
      <c r="D231" s="4994"/>
      <c r="E231" s="4994"/>
      <c r="F231" s="4994"/>
      <c r="G231" s="4994"/>
      <c r="H231" s="4994"/>
      <c r="I231" s="4994"/>
      <c r="J231" s="4994"/>
      <c r="K231" s="4994"/>
      <c r="L231" s="4994"/>
      <c r="M231" s="4994"/>
      <c r="N231" s="4994"/>
      <c r="O231" s="4994"/>
      <c r="P231" s="4994"/>
      <c r="Q231" s="4994"/>
      <c r="R231" s="4994"/>
      <c r="S231" s="6931"/>
      <c r="T231" s="6929"/>
      <c r="U231" s="6929"/>
      <c r="V231" s="6930"/>
      <c r="W231" s="6930"/>
      <c r="X231" s="6930"/>
      <c r="Y231" s="6930"/>
      <c r="Z231" s="6930"/>
      <c r="AA231" s="6930"/>
      <c r="AB231" s="6930"/>
      <c r="AC231" s="6930"/>
      <c r="AD231" s="6930"/>
      <c r="AE231" s="6930"/>
      <c r="AF231" s="6930"/>
      <c r="AG231" s="6930"/>
      <c r="AH231" s="471"/>
    </row>
    <row r="232" spans="1:34">
      <c r="A232" s="4994"/>
      <c r="B232" s="4994"/>
      <c r="C232" s="4994"/>
      <c r="D232" s="4994"/>
      <c r="E232" s="4994"/>
      <c r="F232" s="4994"/>
      <c r="G232" s="4994"/>
      <c r="H232" s="4994"/>
      <c r="I232" s="4994"/>
      <c r="J232" s="4994"/>
      <c r="K232" s="4994"/>
      <c r="L232" s="4994"/>
      <c r="M232" s="4994"/>
      <c r="N232" s="4994"/>
      <c r="O232" s="4994"/>
      <c r="P232" s="4994"/>
      <c r="Q232" s="4994"/>
      <c r="R232" s="4994"/>
      <c r="S232" s="6932"/>
      <c r="T232" s="4449"/>
      <c r="U232" s="4449"/>
      <c r="V232" s="182"/>
      <c r="W232" s="182"/>
      <c r="X232" s="182"/>
      <c r="Y232" s="182"/>
      <c r="Z232" s="182"/>
      <c r="AA232" s="182"/>
      <c r="AB232" s="182"/>
      <c r="AC232" s="182"/>
      <c r="AD232" s="182"/>
      <c r="AE232" s="182"/>
      <c r="AF232" s="182"/>
      <c r="AG232" s="182"/>
      <c r="AH232" s="339"/>
    </row>
    <row r="233" spans="1:34">
      <c r="A233" s="4994"/>
      <c r="B233" s="4994"/>
      <c r="C233" s="4994"/>
      <c r="D233" s="4994"/>
      <c r="E233" s="4994"/>
      <c r="F233" s="4994"/>
      <c r="G233" s="4994"/>
      <c r="H233" s="4994"/>
      <c r="I233" s="4994"/>
      <c r="J233" s="4994"/>
      <c r="K233" s="4994"/>
      <c r="L233" s="4994"/>
      <c r="M233" s="4994"/>
      <c r="N233" s="4994"/>
      <c r="O233" s="4994"/>
      <c r="P233" s="4994"/>
      <c r="Q233" s="4994"/>
      <c r="R233" s="4994"/>
      <c r="S233" s="6932"/>
      <c r="T233" s="4449"/>
      <c r="U233" s="4449"/>
      <c r="V233" s="182"/>
      <c r="W233" s="182"/>
      <c r="X233" s="182"/>
      <c r="Y233" s="182"/>
      <c r="Z233" s="182"/>
      <c r="AA233" s="182"/>
      <c r="AB233" s="182"/>
      <c r="AC233" s="182"/>
      <c r="AD233" s="182"/>
      <c r="AE233" s="182"/>
      <c r="AF233" s="182"/>
      <c r="AG233" s="182"/>
      <c r="AH233" s="339"/>
    </row>
    <row r="234" spans="1:34">
      <c r="A234" s="4994"/>
      <c r="B234" s="4994"/>
      <c r="C234" s="4994"/>
      <c r="D234" s="4994"/>
      <c r="E234" s="4994"/>
      <c r="F234" s="4994"/>
      <c r="G234" s="4994"/>
      <c r="H234" s="4994"/>
      <c r="I234" s="4994"/>
      <c r="J234" s="4994"/>
      <c r="K234" s="4994"/>
      <c r="L234" s="4994"/>
      <c r="M234" s="4994"/>
      <c r="N234" s="4994"/>
      <c r="O234" s="4994"/>
      <c r="P234" s="4994"/>
      <c r="Q234" s="4994"/>
      <c r="R234" s="4994"/>
      <c r="S234" s="6932"/>
      <c r="T234" s="4449"/>
      <c r="U234" s="4449"/>
      <c r="V234" s="182"/>
      <c r="W234" s="182"/>
      <c r="X234" s="182"/>
      <c r="Y234" s="182"/>
      <c r="Z234" s="182"/>
      <c r="AA234" s="182"/>
      <c r="AB234" s="182"/>
      <c r="AC234" s="182"/>
      <c r="AD234" s="182"/>
      <c r="AE234" s="182"/>
      <c r="AF234" s="182"/>
      <c r="AG234" s="182"/>
      <c r="AH234" s="339"/>
    </row>
    <row r="235" spans="1:34">
      <c r="A235" s="4994"/>
      <c r="B235" s="4994"/>
      <c r="C235" s="4994"/>
      <c r="D235" s="4994"/>
      <c r="E235" s="4994"/>
      <c r="F235" s="4994"/>
      <c r="G235" s="4994"/>
      <c r="H235" s="4994"/>
      <c r="I235" s="4994"/>
      <c r="J235" s="4994"/>
      <c r="K235" s="4994"/>
      <c r="L235" s="4994"/>
      <c r="M235" s="4994"/>
      <c r="N235" s="4994"/>
      <c r="O235" s="4994"/>
      <c r="P235" s="4994"/>
      <c r="Q235" s="4994"/>
      <c r="R235" s="4994"/>
      <c r="S235" s="6932"/>
      <c r="T235" s="4449"/>
      <c r="U235" s="4449"/>
      <c r="V235" s="182"/>
      <c r="W235" s="182"/>
      <c r="X235" s="182"/>
      <c r="Y235" s="182"/>
      <c r="Z235" s="182"/>
      <c r="AA235" s="182"/>
      <c r="AB235" s="182"/>
      <c r="AC235" s="182"/>
      <c r="AD235" s="182"/>
      <c r="AE235" s="182"/>
      <c r="AF235" s="182"/>
      <c r="AG235" s="182"/>
      <c r="AH235" s="339"/>
    </row>
    <row r="236" spans="1:34">
      <c r="A236" s="4994"/>
      <c r="B236" s="4994"/>
      <c r="C236" s="4994"/>
      <c r="D236" s="4994"/>
      <c r="E236" s="4994"/>
      <c r="F236" s="4994"/>
      <c r="G236" s="4994"/>
      <c r="H236" s="4994"/>
      <c r="I236" s="4994"/>
      <c r="J236" s="4994"/>
      <c r="K236" s="4994"/>
      <c r="L236" s="4994"/>
      <c r="M236" s="4994"/>
      <c r="N236" s="4994"/>
      <c r="O236" s="4994"/>
      <c r="P236" s="4994"/>
      <c r="Q236" s="4994"/>
      <c r="R236" s="4994"/>
      <c r="S236" s="6932"/>
      <c r="T236" s="4449"/>
      <c r="U236" s="4449"/>
      <c r="V236" s="182"/>
      <c r="W236" s="182"/>
      <c r="X236" s="182"/>
      <c r="Y236" s="182"/>
      <c r="Z236" s="182"/>
      <c r="AA236" s="182"/>
      <c r="AB236" s="182"/>
      <c r="AC236" s="182"/>
      <c r="AD236" s="182"/>
      <c r="AE236" s="182"/>
      <c r="AF236" s="182"/>
      <c r="AG236" s="182"/>
      <c r="AH236" s="339"/>
    </row>
    <row r="237" spans="1:34">
      <c r="A237" s="4994"/>
      <c r="B237" s="4994"/>
      <c r="C237" s="4994"/>
      <c r="D237" s="4994"/>
      <c r="E237" s="4994"/>
      <c r="F237" s="4994"/>
      <c r="G237" s="4994"/>
      <c r="H237" s="4994"/>
      <c r="I237" s="4994"/>
      <c r="J237" s="4994"/>
      <c r="K237" s="4994"/>
      <c r="L237" s="4994"/>
      <c r="M237" s="4994"/>
      <c r="N237" s="4994"/>
      <c r="O237" s="4994"/>
      <c r="P237" s="4994"/>
      <c r="Q237" s="4994"/>
      <c r="R237" s="4994"/>
      <c r="S237" s="6932"/>
      <c r="T237" s="4449"/>
      <c r="U237" s="4449"/>
      <c r="V237" s="182"/>
      <c r="W237" s="182"/>
      <c r="X237" s="182"/>
      <c r="Y237" s="182"/>
      <c r="Z237" s="182"/>
      <c r="AA237" s="182"/>
      <c r="AB237" s="182"/>
      <c r="AC237" s="182"/>
      <c r="AD237" s="182"/>
      <c r="AE237" s="182"/>
      <c r="AF237" s="182"/>
      <c r="AG237" s="182"/>
      <c r="AH237" s="339"/>
    </row>
    <row r="238" spans="1:34">
      <c r="A238" s="4994"/>
      <c r="B238" s="4994"/>
      <c r="C238" s="4994"/>
      <c r="D238" s="4994"/>
      <c r="E238" s="4994"/>
      <c r="F238" s="4994"/>
      <c r="G238" s="4994"/>
      <c r="H238" s="4994"/>
      <c r="I238" s="4994"/>
      <c r="J238" s="4994"/>
      <c r="K238" s="4994"/>
      <c r="L238" s="4994"/>
      <c r="M238" s="4994"/>
      <c r="N238" s="4994"/>
      <c r="O238" s="4994"/>
      <c r="P238" s="4994"/>
      <c r="Q238" s="4994"/>
      <c r="R238" s="4994"/>
      <c r="S238" s="6932"/>
      <c r="T238" s="4449"/>
      <c r="U238" s="4449"/>
      <c r="V238" s="182"/>
      <c r="W238" s="182"/>
      <c r="X238" s="182"/>
      <c r="Y238" s="182"/>
      <c r="Z238" s="182"/>
      <c r="AA238" s="182"/>
      <c r="AB238" s="182"/>
      <c r="AC238" s="182"/>
      <c r="AD238" s="182"/>
      <c r="AE238" s="182"/>
      <c r="AF238" s="182"/>
      <c r="AG238" s="182"/>
      <c r="AH238" s="339"/>
    </row>
    <row r="239" spans="1:34">
      <c r="A239" s="4994"/>
      <c r="B239" s="4994"/>
      <c r="C239" s="4994"/>
      <c r="D239" s="4994"/>
      <c r="E239" s="4994"/>
      <c r="F239" s="4994"/>
      <c r="G239" s="4994"/>
      <c r="H239" s="4994"/>
      <c r="I239" s="4994"/>
      <c r="J239" s="4994"/>
      <c r="K239" s="4994"/>
      <c r="L239" s="4994"/>
      <c r="M239" s="4994"/>
      <c r="N239" s="4994"/>
      <c r="O239" s="4994"/>
      <c r="P239" s="4994"/>
      <c r="Q239" s="4994"/>
      <c r="R239" s="4994"/>
      <c r="S239" s="6932"/>
      <c r="T239" s="4449"/>
      <c r="U239" s="4449"/>
      <c r="V239" s="182"/>
      <c r="W239" s="182"/>
      <c r="X239" s="182"/>
      <c r="Y239" s="182"/>
      <c r="Z239" s="182"/>
      <c r="AA239" s="182"/>
      <c r="AB239" s="182"/>
      <c r="AC239" s="182"/>
      <c r="AD239" s="182"/>
      <c r="AE239" s="182"/>
      <c r="AF239" s="182"/>
      <c r="AG239" s="182"/>
      <c r="AH239" s="339"/>
    </row>
    <row r="240" spans="1:34">
      <c r="A240" s="4994"/>
      <c r="B240" s="4994"/>
      <c r="C240" s="4994"/>
      <c r="D240" s="4994"/>
      <c r="E240" s="4994"/>
      <c r="F240" s="4994"/>
      <c r="G240" s="4994"/>
      <c r="H240" s="4994"/>
      <c r="I240" s="4994"/>
      <c r="J240" s="4994"/>
      <c r="K240" s="4994"/>
      <c r="L240" s="4994"/>
      <c r="M240" s="4994"/>
      <c r="N240" s="4994"/>
      <c r="O240" s="4994"/>
      <c r="P240" s="4994"/>
      <c r="Q240" s="4994"/>
      <c r="R240" s="4994"/>
      <c r="S240" s="6932"/>
      <c r="T240" s="4449"/>
      <c r="U240" s="4449"/>
      <c r="V240" s="182"/>
      <c r="W240" s="182"/>
      <c r="X240" s="182"/>
      <c r="Y240" s="182"/>
      <c r="Z240" s="182"/>
      <c r="AA240" s="182"/>
      <c r="AB240" s="182"/>
      <c r="AC240" s="182"/>
      <c r="AD240" s="182"/>
      <c r="AE240" s="182"/>
      <c r="AF240" s="182"/>
      <c r="AG240" s="182"/>
      <c r="AH240" s="339"/>
    </row>
    <row r="241" spans="1:34">
      <c r="A241" s="4994"/>
      <c r="B241" s="4994"/>
      <c r="C241" s="4994"/>
      <c r="D241" s="4994"/>
      <c r="E241" s="4994"/>
      <c r="F241" s="4994"/>
      <c r="G241" s="4994"/>
      <c r="H241" s="4994"/>
      <c r="I241" s="4994"/>
      <c r="J241" s="4994"/>
      <c r="K241" s="4994"/>
      <c r="L241" s="4994"/>
      <c r="M241" s="4994"/>
      <c r="N241" s="4994"/>
      <c r="O241" s="4994"/>
      <c r="P241" s="4994"/>
      <c r="Q241" s="4994"/>
      <c r="R241" s="4994"/>
      <c r="S241" s="6932"/>
      <c r="T241" s="4449"/>
      <c r="U241" s="4449"/>
      <c r="V241" s="182"/>
      <c r="W241" s="182"/>
      <c r="X241" s="182"/>
      <c r="Y241" s="182"/>
      <c r="Z241" s="182"/>
      <c r="AA241" s="182"/>
      <c r="AB241" s="182"/>
      <c r="AC241" s="182"/>
      <c r="AD241" s="182"/>
      <c r="AE241" s="182"/>
      <c r="AF241" s="182"/>
      <c r="AG241" s="182"/>
      <c r="AH241" s="339"/>
    </row>
    <row r="242" spans="1:34">
      <c r="A242" s="4994"/>
      <c r="B242" s="4994"/>
      <c r="C242" s="4994"/>
      <c r="D242" s="4994"/>
      <c r="E242" s="4994"/>
      <c r="F242" s="4994"/>
      <c r="G242" s="4994"/>
      <c r="H242" s="4994"/>
      <c r="I242" s="4994"/>
      <c r="J242" s="4994"/>
      <c r="K242" s="4994"/>
      <c r="L242" s="4994"/>
      <c r="M242" s="4994"/>
      <c r="N242" s="4994"/>
      <c r="O242" s="4994"/>
      <c r="P242" s="4994"/>
      <c r="Q242" s="4994"/>
      <c r="R242" s="4994"/>
      <c r="S242" s="6932"/>
      <c r="T242" s="4449"/>
      <c r="U242" s="4449"/>
      <c r="V242" s="182"/>
      <c r="W242" s="182"/>
      <c r="X242" s="182"/>
      <c r="Y242" s="182"/>
      <c r="Z242" s="182"/>
      <c r="AA242" s="182"/>
      <c r="AB242" s="182"/>
      <c r="AC242" s="182"/>
      <c r="AD242" s="182"/>
      <c r="AE242" s="182"/>
      <c r="AF242" s="182"/>
      <c r="AG242" s="182"/>
      <c r="AH242" s="339"/>
    </row>
    <row r="243" spans="1:34" ht="15" thickBot="1">
      <c r="A243" s="4994"/>
      <c r="B243" s="4994"/>
      <c r="C243" s="4994"/>
      <c r="D243" s="4994"/>
      <c r="E243" s="4994"/>
      <c r="F243" s="4994"/>
      <c r="G243" s="4994"/>
      <c r="H243" s="4994"/>
      <c r="I243" s="4994"/>
      <c r="J243" s="4994"/>
      <c r="K243" s="4994"/>
      <c r="L243" s="4994"/>
      <c r="M243" s="4994"/>
      <c r="N243" s="4994"/>
      <c r="O243" s="4994"/>
      <c r="P243" s="4994"/>
      <c r="Q243" s="4994"/>
      <c r="R243" s="4994"/>
      <c r="S243" s="6933"/>
      <c r="T243" s="4450"/>
      <c r="U243" s="4450"/>
      <c r="V243" s="326"/>
      <c r="W243" s="326"/>
      <c r="X243" s="326"/>
      <c r="Y243" s="326"/>
      <c r="Z243" s="326"/>
      <c r="AA243" s="326"/>
      <c r="AB243" s="326"/>
      <c r="AC243" s="326"/>
      <c r="AD243" s="326"/>
      <c r="AE243" s="326"/>
      <c r="AF243" s="326"/>
      <c r="AG243" s="326"/>
      <c r="AH243" s="327"/>
    </row>
    <row r="244" spans="1:34">
      <c r="A244" s="4994"/>
      <c r="B244" s="4994"/>
      <c r="C244" s="4994"/>
      <c r="D244" s="4994"/>
      <c r="E244" s="4994"/>
      <c r="F244" s="4994"/>
      <c r="G244" s="4994"/>
      <c r="H244" s="4994"/>
      <c r="I244" s="4994"/>
      <c r="J244" s="4994"/>
      <c r="K244" s="4994"/>
      <c r="L244" s="4994"/>
      <c r="M244" s="4994"/>
      <c r="N244" s="4994"/>
      <c r="O244" s="4994"/>
      <c r="P244" s="4994"/>
      <c r="Q244" s="4994"/>
      <c r="R244" s="4994"/>
      <c r="S244" s="5012"/>
      <c r="T244" s="4153"/>
      <c r="U244" s="4153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</row>
    <row r="245" spans="1:34">
      <c r="A245" s="4994"/>
      <c r="B245" s="4994"/>
      <c r="C245" s="4994"/>
      <c r="D245" s="4994"/>
      <c r="E245" s="4994"/>
      <c r="F245" s="4994"/>
      <c r="G245" s="4994"/>
      <c r="H245" s="4994"/>
      <c r="I245" s="4994"/>
      <c r="J245" s="4994"/>
      <c r="K245" s="4994"/>
      <c r="L245" s="4994"/>
      <c r="M245" s="4994"/>
      <c r="N245" s="4994"/>
      <c r="O245" s="4994"/>
      <c r="P245" s="4994"/>
      <c r="Q245" s="4994"/>
      <c r="R245" s="4994"/>
      <c r="S245" s="5012"/>
      <c r="T245" s="4153"/>
      <c r="U245" s="4153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</row>
    <row r="246" spans="1:34" ht="15" thickBot="1">
      <c r="A246" s="4994"/>
      <c r="B246" s="4994"/>
      <c r="C246" s="4994"/>
      <c r="D246" s="4994"/>
      <c r="E246" s="4994"/>
      <c r="F246" s="4994"/>
      <c r="G246" s="4994"/>
      <c r="H246" s="4994"/>
      <c r="I246" s="4994"/>
      <c r="J246" s="4994"/>
      <c r="K246" s="4994"/>
      <c r="L246" s="4994"/>
      <c r="M246" s="4994"/>
      <c r="N246" s="4994"/>
      <c r="O246" s="4994"/>
      <c r="P246" s="4994"/>
      <c r="Q246" s="4994"/>
      <c r="R246" s="4994"/>
      <c r="S246" s="5012"/>
      <c r="T246" s="4153"/>
      <c r="U246" s="4153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</row>
    <row r="247" spans="1:34">
      <c r="A247" s="4994"/>
      <c r="B247" s="4994"/>
      <c r="C247" s="4994"/>
      <c r="D247" s="4994"/>
      <c r="E247" s="4994"/>
      <c r="F247" s="4994"/>
      <c r="G247" s="4994"/>
      <c r="H247" s="4994"/>
      <c r="I247" s="4994"/>
      <c r="J247" s="4994"/>
      <c r="K247" s="4994"/>
      <c r="L247" s="4994"/>
      <c r="M247" s="4994"/>
      <c r="N247" s="4994"/>
      <c r="O247" s="4994"/>
      <c r="P247" s="4994"/>
      <c r="Q247" s="4994"/>
      <c r="R247" s="4994"/>
      <c r="S247" s="5016"/>
      <c r="T247" s="5042"/>
      <c r="U247" s="5038" t="s">
        <v>14</v>
      </c>
      <c r="V247" s="5038" t="s">
        <v>12</v>
      </c>
      <c r="W247" s="5038"/>
      <c r="X247" s="5038"/>
      <c r="Y247" s="5038" t="s">
        <v>15</v>
      </c>
      <c r="Z247" s="5038" t="s">
        <v>12</v>
      </c>
      <c r="AA247" s="5038" t="s">
        <v>12</v>
      </c>
      <c r="AB247" s="5038"/>
      <c r="AC247" s="5038"/>
      <c r="AD247" s="5038"/>
      <c r="AE247" s="5038"/>
      <c r="AF247" s="5038" t="s">
        <v>0</v>
      </c>
      <c r="AG247" s="5382"/>
      <c r="AH247" s="5039"/>
    </row>
    <row r="248" spans="1:34">
      <c r="A248" s="4994"/>
      <c r="B248" s="4994"/>
      <c r="C248" s="4994"/>
      <c r="D248" s="4994"/>
      <c r="E248" s="4994"/>
      <c r="F248" s="4994"/>
      <c r="G248" s="4994"/>
      <c r="H248" s="4994"/>
      <c r="I248" s="4994"/>
      <c r="J248" s="4994"/>
      <c r="K248" s="4994"/>
      <c r="L248" s="4994"/>
      <c r="M248" s="4994"/>
      <c r="N248" s="4994"/>
      <c r="O248" s="4994"/>
      <c r="P248" s="4994"/>
      <c r="Q248" s="4994"/>
      <c r="R248" s="4994"/>
      <c r="S248" s="5017" t="s">
        <v>4</v>
      </c>
      <c r="T248" s="5043" t="s">
        <v>18</v>
      </c>
      <c r="U248" s="5040" t="s">
        <v>19</v>
      </c>
      <c r="V248" s="5040" t="s">
        <v>19</v>
      </c>
      <c r="W248" s="5040" t="s">
        <v>20</v>
      </c>
      <c r="X248" s="5040" t="s">
        <v>21</v>
      </c>
      <c r="Y248" s="5040" t="s">
        <v>22</v>
      </c>
      <c r="Z248" s="5040" t="s">
        <v>23</v>
      </c>
      <c r="AA248" s="5040" t="s">
        <v>23</v>
      </c>
      <c r="AB248" s="5040" t="s">
        <v>24</v>
      </c>
      <c r="AC248" s="5040" t="s">
        <v>20</v>
      </c>
      <c r="AD248" s="5040" t="s">
        <v>25</v>
      </c>
      <c r="AE248" s="5040" t="s">
        <v>0</v>
      </c>
      <c r="AF248" s="5040" t="s">
        <v>1363</v>
      </c>
      <c r="AG248" s="5383"/>
      <c r="AH248" s="5041" t="s">
        <v>26</v>
      </c>
    </row>
    <row r="249" spans="1:34" ht="15" thickBot="1">
      <c r="A249" s="4994"/>
      <c r="B249" s="4994"/>
      <c r="C249" s="4994"/>
      <c r="D249" s="4994"/>
      <c r="E249" s="4994"/>
      <c r="F249" s="4994"/>
      <c r="G249" s="4994"/>
      <c r="H249" s="4994"/>
      <c r="I249" s="4994"/>
      <c r="J249" s="4994"/>
      <c r="K249" s="4994"/>
      <c r="L249" s="4994"/>
      <c r="M249" s="4994"/>
      <c r="N249" s="4994"/>
      <c r="O249" s="4994"/>
      <c r="P249" s="4994"/>
      <c r="Q249" s="4994"/>
      <c r="R249" s="4994"/>
      <c r="S249" s="5018"/>
      <c r="T249" s="5044"/>
      <c r="U249" s="5045" t="s">
        <v>3</v>
      </c>
      <c r="V249" s="5045" t="s">
        <v>18</v>
      </c>
      <c r="W249" s="5045"/>
      <c r="X249" s="5045"/>
      <c r="Y249" s="5045" t="s">
        <v>21</v>
      </c>
      <c r="Z249" s="5045" t="s">
        <v>27</v>
      </c>
      <c r="AA249" s="5045" t="s">
        <v>28</v>
      </c>
      <c r="AB249" s="5045"/>
      <c r="AC249" s="5045"/>
      <c r="AD249" s="5045"/>
      <c r="AE249" s="5045"/>
      <c r="AF249" s="5045" t="s">
        <v>11</v>
      </c>
      <c r="AG249" s="5384"/>
      <c r="AH249" s="5046"/>
    </row>
    <row r="250" spans="1:34">
      <c r="A250" s="4994"/>
      <c r="B250" s="4994"/>
      <c r="C250" s="4994"/>
      <c r="D250" s="4994"/>
      <c r="E250" s="4994"/>
      <c r="F250" s="4994"/>
      <c r="G250" s="4994"/>
      <c r="H250" s="4994"/>
      <c r="I250" s="4994"/>
      <c r="J250" s="4994"/>
      <c r="K250" s="4994"/>
      <c r="L250" s="4994"/>
      <c r="M250" s="4994"/>
      <c r="N250" s="4994"/>
      <c r="O250" s="4994"/>
      <c r="P250" s="4994"/>
      <c r="Q250" s="4994"/>
      <c r="R250" s="4994"/>
      <c r="S250" s="6931"/>
      <c r="T250" s="6929"/>
      <c r="U250" s="6929"/>
      <c r="V250" s="6930"/>
      <c r="W250" s="6930"/>
      <c r="X250" s="6930"/>
      <c r="Y250" s="6930"/>
      <c r="Z250" s="6930"/>
      <c r="AA250" s="6930"/>
      <c r="AB250" s="6930"/>
      <c r="AC250" s="6930"/>
      <c r="AD250" s="6930"/>
      <c r="AE250" s="6930"/>
      <c r="AF250" s="6930"/>
      <c r="AG250" s="6930"/>
      <c r="AH250" s="471"/>
    </row>
    <row r="251" spans="1:34">
      <c r="A251" s="4994"/>
      <c r="B251" s="4994"/>
      <c r="C251" s="4994"/>
      <c r="D251" s="4994"/>
      <c r="E251" s="4994"/>
      <c r="F251" s="4994"/>
      <c r="G251" s="4994"/>
      <c r="H251" s="4994"/>
      <c r="I251" s="4994"/>
      <c r="J251" s="4994"/>
      <c r="K251" s="4994"/>
      <c r="L251" s="4994"/>
      <c r="M251" s="4994"/>
      <c r="N251" s="4994"/>
      <c r="O251" s="4994"/>
      <c r="P251" s="4994"/>
      <c r="Q251" s="4994"/>
      <c r="R251" s="4994"/>
      <c r="S251" s="6932"/>
      <c r="T251" s="4449"/>
      <c r="U251" s="4449"/>
      <c r="V251" s="182"/>
      <c r="W251" s="182"/>
      <c r="X251" s="182"/>
      <c r="Y251" s="182"/>
      <c r="Z251" s="182"/>
      <c r="AA251" s="182"/>
      <c r="AB251" s="182"/>
      <c r="AC251" s="182"/>
      <c r="AD251" s="182"/>
      <c r="AE251" s="182"/>
      <c r="AF251" s="182"/>
      <c r="AG251" s="182"/>
      <c r="AH251" s="339"/>
    </row>
    <row r="252" spans="1:34">
      <c r="A252" s="4994"/>
      <c r="B252" s="4994"/>
      <c r="C252" s="4994"/>
      <c r="D252" s="4994"/>
      <c r="E252" s="4994"/>
      <c r="F252" s="4994"/>
      <c r="G252" s="4994"/>
      <c r="H252" s="4994"/>
      <c r="I252" s="4994"/>
      <c r="J252" s="4994"/>
      <c r="K252" s="4994"/>
      <c r="L252" s="4994"/>
      <c r="M252" s="4994"/>
      <c r="N252" s="4994"/>
      <c r="O252" s="4994"/>
      <c r="P252" s="4994"/>
      <c r="Q252" s="4994"/>
      <c r="R252" s="4994"/>
      <c r="S252" s="6932"/>
      <c r="T252" s="4449"/>
      <c r="U252" s="4449"/>
      <c r="V252" s="182"/>
      <c r="W252" s="182"/>
      <c r="X252" s="182"/>
      <c r="Y252" s="182"/>
      <c r="Z252" s="182"/>
      <c r="AA252" s="182"/>
      <c r="AB252" s="182"/>
      <c r="AC252" s="182"/>
      <c r="AD252" s="182"/>
      <c r="AE252" s="182"/>
      <c r="AF252" s="182"/>
      <c r="AG252" s="182"/>
      <c r="AH252" s="339"/>
    </row>
    <row r="253" spans="1:34">
      <c r="A253" s="4994"/>
      <c r="B253" s="4994"/>
      <c r="C253" s="4994"/>
      <c r="D253" s="4994"/>
      <c r="E253" s="4994"/>
      <c r="F253" s="4994"/>
      <c r="G253" s="4994"/>
      <c r="H253" s="4994"/>
      <c r="I253" s="4994"/>
      <c r="J253" s="4994"/>
      <c r="K253" s="4994"/>
      <c r="L253" s="4994"/>
      <c r="M253" s="4994"/>
      <c r="N253" s="4994"/>
      <c r="O253" s="4994"/>
      <c r="P253" s="4994"/>
      <c r="Q253" s="4994"/>
      <c r="R253" s="4994"/>
      <c r="S253" s="6932"/>
      <c r="T253" s="4449"/>
      <c r="U253" s="4449"/>
      <c r="V253" s="182"/>
      <c r="W253" s="182"/>
      <c r="X253" s="182"/>
      <c r="Y253" s="182"/>
      <c r="Z253" s="182"/>
      <c r="AA253" s="182"/>
      <c r="AB253" s="182"/>
      <c r="AC253" s="182"/>
      <c r="AD253" s="182"/>
      <c r="AE253" s="182"/>
      <c r="AF253" s="182"/>
      <c r="AG253" s="182"/>
      <c r="AH253" s="339"/>
    </row>
    <row r="254" spans="1:34">
      <c r="A254" s="4994"/>
      <c r="B254" s="4994"/>
      <c r="C254" s="4994"/>
      <c r="D254" s="4994"/>
      <c r="E254" s="4994"/>
      <c r="F254" s="4994"/>
      <c r="G254" s="4994"/>
      <c r="H254" s="4994"/>
      <c r="I254" s="4994"/>
      <c r="J254" s="4994"/>
      <c r="K254" s="4994"/>
      <c r="L254" s="4994"/>
      <c r="M254" s="4994"/>
      <c r="N254" s="4994"/>
      <c r="O254" s="4994"/>
      <c r="P254" s="4994"/>
      <c r="Q254" s="4994"/>
      <c r="R254" s="4994"/>
      <c r="S254" s="6932"/>
      <c r="T254" s="4449"/>
      <c r="U254" s="4449"/>
      <c r="V254" s="182"/>
      <c r="W254" s="182"/>
      <c r="X254" s="182"/>
      <c r="Y254" s="182"/>
      <c r="Z254" s="182"/>
      <c r="AA254" s="182"/>
      <c r="AB254" s="182"/>
      <c r="AC254" s="182"/>
      <c r="AD254" s="182"/>
      <c r="AE254" s="182"/>
      <c r="AF254" s="182"/>
      <c r="AG254" s="182"/>
      <c r="AH254" s="339"/>
    </row>
    <row r="255" spans="1:34">
      <c r="A255" s="4994"/>
      <c r="B255" s="4994"/>
      <c r="C255" s="4994"/>
      <c r="D255" s="4994"/>
      <c r="E255" s="4994"/>
      <c r="F255" s="4994"/>
      <c r="G255" s="4994"/>
      <c r="H255" s="4994"/>
      <c r="I255" s="4994"/>
      <c r="J255" s="4994"/>
      <c r="K255" s="4994"/>
      <c r="L255" s="4994"/>
      <c r="M255" s="4994"/>
      <c r="N255" s="4994"/>
      <c r="O255" s="4994"/>
      <c r="P255" s="4994"/>
      <c r="Q255" s="4994"/>
      <c r="R255" s="4994"/>
      <c r="S255" s="6932"/>
      <c r="T255" s="4449"/>
      <c r="U255" s="4449"/>
      <c r="V255" s="182"/>
      <c r="W255" s="182"/>
      <c r="X255" s="182"/>
      <c r="Y255" s="182"/>
      <c r="Z255" s="182"/>
      <c r="AA255" s="182"/>
      <c r="AB255" s="182"/>
      <c r="AC255" s="182"/>
      <c r="AD255" s="182"/>
      <c r="AE255" s="182"/>
      <c r="AF255" s="182"/>
      <c r="AG255" s="182"/>
      <c r="AH255" s="339"/>
    </row>
    <row r="256" spans="1:34">
      <c r="A256" s="4994"/>
      <c r="B256" s="4994"/>
      <c r="C256" s="4994"/>
      <c r="D256" s="4994"/>
      <c r="E256" s="4994"/>
      <c r="F256" s="4994"/>
      <c r="G256" s="4994"/>
      <c r="H256" s="4994"/>
      <c r="I256" s="4994"/>
      <c r="J256" s="4994"/>
      <c r="K256" s="4994"/>
      <c r="L256" s="4994"/>
      <c r="M256" s="4994"/>
      <c r="N256" s="4994"/>
      <c r="O256" s="4994"/>
      <c r="P256" s="4994"/>
      <c r="Q256" s="4994"/>
      <c r="R256" s="4994"/>
      <c r="S256" s="6932"/>
      <c r="T256" s="4449"/>
      <c r="U256" s="4449"/>
      <c r="V256" s="182"/>
      <c r="W256" s="182"/>
      <c r="X256" s="182"/>
      <c r="Y256" s="182"/>
      <c r="Z256" s="182"/>
      <c r="AA256" s="182"/>
      <c r="AB256" s="182"/>
      <c r="AC256" s="182"/>
      <c r="AD256" s="182"/>
      <c r="AE256" s="182"/>
      <c r="AF256" s="182"/>
      <c r="AG256" s="182"/>
      <c r="AH256" s="339"/>
    </row>
    <row r="257" spans="1:34">
      <c r="A257" s="4994"/>
      <c r="B257" s="4994"/>
      <c r="C257" s="4994"/>
      <c r="D257" s="4994"/>
      <c r="E257" s="4994"/>
      <c r="F257" s="4994"/>
      <c r="G257" s="4994"/>
      <c r="H257" s="4994"/>
      <c r="I257" s="4994"/>
      <c r="J257" s="4994"/>
      <c r="K257" s="4994"/>
      <c r="L257" s="4994"/>
      <c r="M257" s="4994"/>
      <c r="N257" s="4994"/>
      <c r="O257" s="4994"/>
      <c r="P257" s="4994"/>
      <c r="Q257" s="4994"/>
      <c r="R257" s="4994"/>
      <c r="S257" s="6932"/>
      <c r="T257" s="4449"/>
      <c r="U257" s="4449"/>
      <c r="V257" s="182"/>
      <c r="W257" s="182"/>
      <c r="X257" s="182"/>
      <c r="Y257" s="182"/>
      <c r="Z257" s="182"/>
      <c r="AA257" s="182"/>
      <c r="AB257" s="182"/>
      <c r="AC257" s="182"/>
      <c r="AD257" s="182"/>
      <c r="AE257" s="182"/>
      <c r="AF257" s="182"/>
      <c r="AG257" s="182"/>
      <c r="AH257" s="339"/>
    </row>
    <row r="258" spans="1:34">
      <c r="A258" s="4994"/>
      <c r="B258" s="4994"/>
      <c r="C258" s="4994"/>
      <c r="D258" s="4994"/>
      <c r="E258" s="4994"/>
      <c r="F258" s="4994"/>
      <c r="G258" s="4994"/>
      <c r="H258" s="4994"/>
      <c r="I258" s="4994"/>
      <c r="J258" s="4994"/>
      <c r="K258" s="4994"/>
      <c r="L258" s="4994"/>
      <c r="M258" s="4994"/>
      <c r="N258" s="4994"/>
      <c r="O258" s="4994"/>
      <c r="P258" s="4994"/>
      <c r="Q258" s="4994"/>
      <c r="R258" s="4994"/>
      <c r="S258" s="6932"/>
      <c r="T258" s="4449"/>
      <c r="U258" s="4449"/>
      <c r="V258" s="182"/>
      <c r="W258" s="182"/>
      <c r="X258" s="182"/>
      <c r="Y258" s="182"/>
      <c r="Z258" s="182"/>
      <c r="AA258" s="182"/>
      <c r="AB258" s="182"/>
      <c r="AC258" s="182"/>
      <c r="AD258" s="182"/>
      <c r="AE258" s="182"/>
      <c r="AF258" s="182"/>
      <c r="AG258" s="182"/>
      <c r="AH258" s="339"/>
    </row>
    <row r="259" spans="1:34">
      <c r="A259" s="4994"/>
      <c r="B259" s="4994"/>
      <c r="C259" s="4994"/>
      <c r="D259" s="4994"/>
      <c r="E259" s="4994"/>
      <c r="F259" s="4994"/>
      <c r="G259" s="4994"/>
      <c r="H259" s="4994"/>
      <c r="I259" s="4994"/>
      <c r="J259" s="4994"/>
      <c r="K259" s="4994"/>
      <c r="L259" s="4994"/>
      <c r="M259" s="4994"/>
      <c r="N259" s="4994"/>
      <c r="O259" s="4994"/>
      <c r="P259" s="4994"/>
      <c r="Q259" s="4994"/>
      <c r="R259" s="4994"/>
      <c r="S259" s="6932"/>
      <c r="T259" s="4449"/>
      <c r="U259" s="4449"/>
      <c r="V259" s="182"/>
      <c r="W259" s="182"/>
      <c r="X259" s="182"/>
      <c r="Y259" s="182"/>
      <c r="Z259" s="182"/>
      <c r="AA259" s="182"/>
      <c r="AB259" s="182"/>
      <c r="AC259" s="182"/>
      <c r="AD259" s="182"/>
      <c r="AE259" s="182"/>
      <c r="AF259" s="182"/>
      <c r="AG259" s="182"/>
      <c r="AH259" s="339"/>
    </row>
    <row r="260" spans="1:34">
      <c r="A260" s="4994"/>
      <c r="B260" s="4994"/>
      <c r="C260" s="4994"/>
      <c r="D260" s="4994"/>
      <c r="E260" s="4994"/>
      <c r="F260" s="4994"/>
      <c r="G260" s="4994"/>
      <c r="H260" s="4994"/>
      <c r="I260" s="4994"/>
      <c r="J260" s="4994"/>
      <c r="K260" s="4994"/>
      <c r="L260" s="4994"/>
      <c r="M260" s="4994"/>
      <c r="N260" s="4994"/>
      <c r="O260" s="4994"/>
      <c r="P260" s="4994"/>
      <c r="Q260" s="4994"/>
      <c r="R260" s="4994"/>
      <c r="S260" s="6932"/>
      <c r="T260" s="4449"/>
      <c r="U260" s="4449"/>
      <c r="V260" s="182"/>
      <c r="W260" s="182"/>
      <c r="X260" s="182"/>
      <c r="Y260" s="182"/>
      <c r="Z260" s="182"/>
      <c r="AA260" s="182"/>
      <c r="AB260" s="182"/>
      <c r="AC260" s="182"/>
      <c r="AD260" s="182"/>
      <c r="AE260" s="182"/>
      <c r="AF260" s="182"/>
      <c r="AG260" s="182"/>
      <c r="AH260" s="339"/>
    </row>
    <row r="261" spans="1:34">
      <c r="A261" s="4994"/>
      <c r="B261" s="4994"/>
      <c r="C261" s="4994"/>
      <c r="D261" s="4994"/>
      <c r="E261" s="4994"/>
      <c r="F261" s="4994"/>
      <c r="G261" s="4994"/>
      <c r="H261" s="4994"/>
      <c r="I261" s="4994"/>
      <c r="J261" s="4994"/>
      <c r="K261" s="4994"/>
      <c r="L261" s="4994"/>
      <c r="M261" s="4994"/>
      <c r="N261" s="4994"/>
      <c r="O261" s="4994"/>
      <c r="P261" s="4994"/>
      <c r="Q261" s="4994"/>
      <c r="S261" s="5025"/>
      <c r="T261" s="5047"/>
      <c r="U261" s="5047"/>
      <c r="V261" s="1556"/>
      <c r="W261" s="1556"/>
      <c r="X261" s="1556"/>
      <c r="Y261" s="1556"/>
      <c r="Z261" s="1556"/>
      <c r="AA261" s="1556"/>
      <c r="AB261" s="1556"/>
      <c r="AC261" s="1556"/>
      <c r="AD261" s="1556"/>
      <c r="AE261" s="1556"/>
      <c r="AF261" s="1556"/>
      <c r="AG261" s="1556"/>
      <c r="AH261" s="314"/>
    </row>
    <row r="262" spans="1:34" ht="15" thickBot="1">
      <c r="A262" s="4994"/>
      <c r="B262" s="4994"/>
      <c r="C262" s="4994"/>
      <c r="D262" s="4994"/>
      <c r="E262" s="4994"/>
      <c r="F262" s="4994"/>
      <c r="G262" s="4994"/>
      <c r="H262" s="4994"/>
      <c r="I262" s="4994"/>
      <c r="J262" s="4994"/>
      <c r="K262" s="4994"/>
      <c r="L262" s="4994"/>
      <c r="M262" s="4994"/>
      <c r="N262" s="4994"/>
      <c r="O262" s="4994"/>
      <c r="P262" s="4994"/>
      <c r="Q262" s="4994"/>
      <c r="S262" s="6933"/>
      <c r="T262" s="4450"/>
      <c r="U262" s="4450"/>
      <c r="V262" s="326"/>
      <c r="W262" s="326"/>
      <c r="X262" s="326"/>
      <c r="Y262" s="326"/>
      <c r="Z262" s="326"/>
      <c r="AA262" s="326"/>
      <c r="AB262" s="326"/>
      <c r="AC262" s="326"/>
      <c r="AD262" s="326"/>
      <c r="AE262" s="326"/>
      <c r="AF262" s="326"/>
      <c r="AG262" s="326"/>
      <c r="AH262" s="327"/>
    </row>
    <row r="263" spans="1:34">
      <c r="A263" s="4994"/>
      <c r="B263" s="4994"/>
      <c r="C263" s="4994"/>
      <c r="D263" s="4994"/>
      <c r="E263" s="4994"/>
      <c r="F263" s="4994"/>
      <c r="G263" s="4994"/>
      <c r="H263" s="4994"/>
      <c r="I263" s="4994"/>
      <c r="J263" s="4994"/>
      <c r="K263" s="4994"/>
      <c r="L263" s="4994"/>
      <c r="M263" s="4994"/>
      <c r="N263" s="4994"/>
      <c r="O263" s="4994"/>
      <c r="P263" s="4994"/>
      <c r="Q263" s="4994"/>
      <c r="S263" s="5012"/>
      <c r="T263" s="4153"/>
      <c r="U263" s="4153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</row>
    <row r="264" spans="1:34">
      <c r="A264" s="4994"/>
      <c r="B264" s="4994"/>
      <c r="C264" s="4994"/>
      <c r="D264" s="4994"/>
      <c r="E264" s="4994"/>
      <c r="F264" s="4994"/>
      <c r="G264" s="4994"/>
      <c r="H264" s="4994"/>
      <c r="I264" s="4994"/>
      <c r="J264" s="4994"/>
      <c r="K264" s="4994"/>
      <c r="L264" s="4994"/>
      <c r="M264" s="4994"/>
      <c r="N264" s="4994"/>
      <c r="O264" s="4994"/>
      <c r="P264" s="4994"/>
      <c r="Q264" s="4994"/>
    </row>
    <row r="265" spans="1:34">
      <c r="A265" s="4994"/>
      <c r="B265" s="4994"/>
      <c r="C265" s="4994"/>
      <c r="D265" s="4994"/>
      <c r="E265" s="4994"/>
      <c r="F265" s="4994"/>
      <c r="G265" s="4994"/>
      <c r="H265" s="4994"/>
      <c r="I265" s="4994"/>
      <c r="J265" s="4994"/>
      <c r="K265" s="4994"/>
      <c r="L265" s="4994"/>
      <c r="M265" s="4994"/>
      <c r="N265" s="4994"/>
      <c r="O265" s="4994"/>
      <c r="P265" s="4994"/>
      <c r="Q265" s="4994"/>
    </row>
    <row r="266" spans="1:34">
      <c r="A266" s="4994"/>
      <c r="B266" s="4994"/>
      <c r="C266" s="4994"/>
      <c r="D266" s="4994"/>
      <c r="E266" s="4994"/>
      <c r="F266" s="4994"/>
      <c r="G266" s="4994"/>
      <c r="H266" s="4994"/>
      <c r="I266" s="4994"/>
      <c r="J266" s="4994"/>
      <c r="K266" s="4994"/>
      <c r="L266" s="4994"/>
      <c r="M266" s="4994"/>
      <c r="N266" s="4994"/>
      <c r="O266" s="4994"/>
      <c r="P266" s="4994"/>
      <c r="Q266" s="4994"/>
    </row>
    <row r="267" spans="1:34">
      <c r="A267" s="4994"/>
      <c r="B267" s="4994"/>
      <c r="C267" s="4994"/>
      <c r="D267" s="4994"/>
      <c r="E267" s="4994"/>
      <c r="F267" s="4994"/>
      <c r="G267" s="4994"/>
      <c r="H267" s="4994"/>
      <c r="I267" s="4994"/>
      <c r="J267" s="4994"/>
      <c r="K267" s="4994"/>
      <c r="L267" s="4994"/>
      <c r="M267" s="4994"/>
      <c r="N267" s="4994"/>
      <c r="O267" s="4994"/>
      <c r="P267" s="4994"/>
      <c r="Q267" s="4994"/>
    </row>
    <row r="268" spans="1:34">
      <c r="A268" s="4994"/>
      <c r="B268" s="4994"/>
      <c r="C268" s="4994"/>
      <c r="D268" s="4994"/>
      <c r="E268" s="4994"/>
      <c r="F268" s="4994"/>
      <c r="G268" s="4994"/>
      <c r="H268" s="4994"/>
      <c r="I268" s="4994"/>
      <c r="J268" s="4994"/>
      <c r="K268" s="4994"/>
      <c r="L268" s="4994"/>
      <c r="M268" s="4994"/>
      <c r="N268" s="4994"/>
      <c r="O268" s="4994"/>
      <c r="P268" s="4994"/>
      <c r="Q268" s="4994"/>
    </row>
    <row r="269" spans="1:34">
      <c r="A269" s="4994"/>
      <c r="B269" s="4994"/>
      <c r="C269" s="4994"/>
      <c r="D269" s="4994"/>
      <c r="E269" s="4994"/>
      <c r="F269" s="4994"/>
      <c r="G269" s="4994"/>
      <c r="H269" s="4994"/>
      <c r="I269" s="4994"/>
      <c r="J269" s="4994"/>
      <c r="K269" s="4994"/>
      <c r="L269" s="4994"/>
      <c r="M269" s="4994"/>
      <c r="N269" s="4994"/>
      <c r="O269" s="4994"/>
      <c r="P269" s="4994"/>
      <c r="Q269" s="4994"/>
    </row>
  </sheetData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ABBC-4A3C-4638-A462-F6C6639C7778}">
  <dimension ref="A1:AH250"/>
  <sheetViews>
    <sheetView topLeftCell="A93" zoomScale="25" zoomScaleNormal="25" workbookViewId="0">
      <selection activeCell="AY762" sqref="AY762:BN762"/>
    </sheetView>
  </sheetViews>
  <sheetFormatPr defaultRowHeight="14.4"/>
  <sheetData>
    <row r="1" spans="1:34">
      <c r="A1" s="2248"/>
      <c r="B1" s="2248"/>
      <c r="C1" s="2248"/>
      <c r="D1" s="2248"/>
      <c r="E1" s="2248"/>
      <c r="F1" s="2248"/>
      <c r="G1" s="2248"/>
      <c r="H1" s="2248"/>
      <c r="I1" s="2248"/>
      <c r="J1" s="2248"/>
      <c r="K1" s="2248"/>
      <c r="L1" s="2248"/>
      <c r="M1" s="2248"/>
      <c r="N1" s="2248"/>
      <c r="O1" s="2248"/>
      <c r="P1" s="2248"/>
      <c r="Q1" s="2248"/>
      <c r="R1" s="2248"/>
      <c r="S1" s="2248"/>
      <c r="T1" s="2248"/>
      <c r="U1" s="2248"/>
      <c r="V1" s="2248"/>
      <c r="W1" s="2248"/>
      <c r="X1" s="2248"/>
      <c r="Y1" s="2248"/>
      <c r="Z1" s="2248"/>
      <c r="AA1" s="2248"/>
      <c r="AB1" s="2248"/>
      <c r="AC1" s="2248"/>
      <c r="AD1" s="2248"/>
      <c r="AE1" s="2248"/>
      <c r="AF1" s="2248"/>
      <c r="AG1" s="2248"/>
      <c r="AH1" s="2248"/>
    </row>
    <row r="2" spans="1:34">
      <c r="A2" s="2248"/>
      <c r="B2" s="2248"/>
      <c r="C2" s="2248"/>
      <c r="D2" s="2248"/>
      <c r="E2" s="2248"/>
      <c r="F2" s="2248"/>
      <c r="G2" s="2248"/>
      <c r="H2" s="2248"/>
      <c r="I2" s="2248"/>
      <c r="J2" s="2248"/>
      <c r="K2" s="2248"/>
      <c r="L2" s="2248"/>
      <c r="M2" s="2248"/>
      <c r="N2" s="2248"/>
      <c r="O2" s="2248"/>
      <c r="P2" s="2248"/>
      <c r="Q2" s="2248"/>
      <c r="R2" s="2248"/>
      <c r="S2" s="2248"/>
      <c r="T2" s="2248"/>
      <c r="U2" s="2248"/>
      <c r="V2" s="2248"/>
      <c r="W2" s="2248"/>
      <c r="X2" s="2248"/>
      <c r="Y2" s="2248"/>
      <c r="Z2" s="2248"/>
      <c r="AA2" s="2248"/>
      <c r="AB2" s="2248"/>
      <c r="AC2" s="2248"/>
      <c r="AD2" s="2248"/>
      <c r="AE2" s="2248"/>
      <c r="AF2" s="2248"/>
      <c r="AG2" s="2248"/>
      <c r="AH2" s="2248"/>
    </row>
    <row r="3" spans="1:34">
      <c r="A3" s="2248"/>
      <c r="B3" s="2248"/>
      <c r="C3" s="2248"/>
      <c r="D3" s="2248"/>
      <c r="E3" s="2248"/>
      <c r="F3" s="2248"/>
      <c r="G3" s="2248"/>
      <c r="H3" s="2248"/>
      <c r="I3" s="2248"/>
      <c r="J3" s="2248"/>
      <c r="K3" s="2248"/>
      <c r="L3" s="2248"/>
      <c r="M3" s="2248"/>
      <c r="N3" s="2248"/>
      <c r="O3" s="2248"/>
      <c r="P3" s="2248"/>
      <c r="Q3" s="2248"/>
      <c r="R3" s="2248"/>
      <c r="S3" s="2248"/>
      <c r="T3" s="2248"/>
      <c r="U3" s="2248"/>
      <c r="V3" s="2248"/>
      <c r="W3" s="2248"/>
      <c r="X3" s="2248"/>
      <c r="Y3" s="2248"/>
      <c r="Z3" s="2248"/>
      <c r="AA3" s="2248"/>
      <c r="AB3" s="2248"/>
      <c r="AC3" s="2248"/>
      <c r="AD3" s="2248"/>
      <c r="AE3" s="2248"/>
      <c r="AF3" s="2248"/>
      <c r="AG3" s="2248"/>
      <c r="AH3" s="2248"/>
    </row>
    <row r="4" spans="1:34" ht="36.6">
      <c r="A4" s="2248"/>
      <c r="B4" s="2248"/>
      <c r="C4" s="2248"/>
      <c r="D4" s="2248"/>
      <c r="E4" s="2248"/>
      <c r="F4" s="2248"/>
      <c r="G4" s="2248"/>
      <c r="H4" s="2248"/>
      <c r="I4" s="2248"/>
      <c r="J4" s="2248"/>
      <c r="K4" s="2248"/>
      <c r="L4" s="2248"/>
      <c r="M4" s="2248"/>
      <c r="N4" s="2248"/>
      <c r="O4" s="2248"/>
      <c r="P4" s="2248"/>
      <c r="Q4" s="5386"/>
      <c r="R4" s="2248"/>
      <c r="S4" s="2248"/>
      <c r="T4" s="2248"/>
      <c r="U4" s="2248"/>
      <c r="V4" s="2248"/>
      <c r="W4" s="2248"/>
      <c r="X4" s="2248"/>
      <c r="Y4" s="2248"/>
      <c r="Z4" s="2248"/>
      <c r="AA4" s="2248"/>
      <c r="AB4" s="2248"/>
      <c r="AC4" s="2248"/>
      <c r="AD4" s="2248"/>
      <c r="AE4" s="2248"/>
      <c r="AF4" s="2248"/>
      <c r="AG4" s="2248"/>
      <c r="AH4" s="2248"/>
    </row>
    <row r="5" spans="1:34">
      <c r="A5" s="2248"/>
      <c r="B5" s="2248"/>
      <c r="C5" s="2248"/>
      <c r="D5" s="2248"/>
      <c r="E5" s="2248"/>
      <c r="F5" s="2248"/>
      <c r="G5" s="2248"/>
      <c r="H5" s="2248"/>
      <c r="I5" s="2248"/>
      <c r="J5" s="2248"/>
      <c r="K5" s="2248"/>
      <c r="L5" s="2248"/>
      <c r="M5" s="2248"/>
      <c r="N5" s="2248"/>
      <c r="O5" s="2248"/>
      <c r="P5" s="2248"/>
      <c r="Q5" s="2248"/>
      <c r="R5" s="2248"/>
      <c r="S5" s="2248"/>
      <c r="T5" s="2248"/>
      <c r="U5" s="2248"/>
      <c r="V5" s="2248"/>
      <c r="W5" s="2248"/>
      <c r="X5" s="2248"/>
      <c r="Y5" s="2248"/>
      <c r="Z5" s="2248"/>
      <c r="AA5" s="2248"/>
      <c r="AB5" s="2248"/>
      <c r="AC5" s="2248"/>
      <c r="AD5" s="2248"/>
      <c r="AE5" s="2248"/>
      <c r="AF5" s="2248"/>
      <c r="AG5" s="2248"/>
      <c r="AH5" s="2248"/>
    </row>
    <row r="6" spans="1:34" ht="15" thickBot="1">
      <c r="A6" s="5103" t="s">
        <v>1803</v>
      </c>
      <c r="B6" s="5103"/>
      <c r="C6" s="5104"/>
      <c r="D6" s="5104"/>
      <c r="E6" s="5104"/>
      <c r="F6" s="5104"/>
      <c r="G6" s="5104"/>
      <c r="H6" s="5104"/>
      <c r="I6" s="5104"/>
      <c r="J6" s="5104"/>
      <c r="K6" s="5104"/>
      <c r="L6" s="5104"/>
      <c r="M6" s="5104"/>
      <c r="N6" s="5104"/>
      <c r="O6" s="5104"/>
      <c r="P6" s="5104"/>
      <c r="Q6" s="5104"/>
      <c r="R6" s="5104"/>
      <c r="S6" s="5234" t="s">
        <v>845</v>
      </c>
      <c r="T6" s="2248" t="s">
        <v>1275</v>
      </c>
      <c r="U6" s="2248"/>
      <c r="V6" s="2248"/>
      <c r="W6" s="2489"/>
      <c r="X6" s="5104"/>
      <c r="Y6" s="5104"/>
      <c r="Z6" s="5104"/>
      <c r="AA6" s="5104"/>
      <c r="AB6" s="5104"/>
      <c r="AC6" s="5104"/>
      <c r="AD6" s="5104"/>
      <c r="AE6" s="5104"/>
      <c r="AF6" s="5104"/>
      <c r="AG6" s="5104"/>
      <c r="AH6" s="5104"/>
    </row>
    <row r="7" spans="1:34">
      <c r="A7" s="5185"/>
      <c r="B7" s="5185"/>
      <c r="C7" s="5185"/>
      <c r="D7" s="5185" t="s">
        <v>14</v>
      </c>
      <c r="E7" s="5185" t="s">
        <v>12</v>
      </c>
      <c r="F7" s="5185"/>
      <c r="G7" s="5185"/>
      <c r="H7" s="5185" t="s">
        <v>15</v>
      </c>
      <c r="I7" s="5185" t="s">
        <v>12</v>
      </c>
      <c r="J7" s="5185" t="s">
        <v>12</v>
      </c>
      <c r="K7" s="5185"/>
      <c r="L7" s="5185"/>
      <c r="M7" s="5185"/>
      <c r="N7" s="5185"/>
      <c r="O7" s="5185" t="s">
        <v>0</v>
      </c>
      <c r="P7" s="5185"/>
      <c r="Q7" s="5185"/>
      <c r="R7" s="5122"/>
      <c r="S7" s="5185"/>
      <c r="T7" s="5186"/>
      <c r="U7" s="5187" t="s">
        <v>14</v>
      </c>
      <c r="V7" s="5187" t="s">
        <v>12</v>
      </c>
      <c r="W7" s="5187"/>
      <c r="X7" s="5187"/>
      <c r="Y7" s="5187" t="s">
        <v>15</v>
      </c>
      <c r="Z7" s="5187" t="s">
        <v>12</v>
      </c>
      <c r="AA7" s="5187" t="s">
        <v>12</v>
      </c>
      <c r="AB7" s="5187"/>
      <c r="AC7" s="5187"/>
      <c r="AD7" s="5187"/>
      <c r="AE7" s="5187"/>
      <c r="AF7" s="5187" t="s">
        <v>0</v>
      </c>
      <c r="AG7" s="5188"/>
      <c r="AH7" s="5189"/>
    </row>
    <row r="8" spans="1:34">
      <c r="A8" s="5190" t="s">
        <v>3</v>
      </c>
      <c r="B8" s="5190" t="s">
        <v>4</v>
      </c>
      <c r="C8" s="5190" t="s">
        <v>18</v>
      </c>
      <c r="D8" s="5190" t="s">
        <v>19</v>
      </c>
      <c r="E8" s="5190" t="s">
        <v>19</v>
      </c>
      <c r="F8" s="5190" t="s">
        <v>20</v>
      </c>
      <c r="G8" s="5190" t="s">
        <v>21</v>
      </c>
      <c r="H8" s="5190" t="s">
        <v>22</v>
      </c>
      <c r="I8" s="5190" t="s">
        <v>23</v>
      </c>
      <c r="J8" s="5190" t="s">
        <v>23</v>
      </c>
      <c r="K8" s="5190" t="s">
        <v>1227</v>
      </c>
      <c r="L8" s="5190" t="s">
        <v>20</v>
      </c>
      <c r="M8" s="5190" t="s">
        <v>25</v>
      </c>
      <c r="N8" s="5190" t="s">
        <v>0</v>
      </c>
      <c r="O8" s="5190" t="s">
        <v>1363</v>
      </c>
      <c r="P8" s="6698" t="s">
        <v>1388</v>
      </c>
      <c r="Q8" s="5190" t="s">
        <v>26</v>
      </c>
      <c r="R8" s="5122"/>
      <c r="S8" s="5190" t="s">
        <v>4</v>
      </c>
      <c r="T8" s="5191" t="s">
        <v>18</v>
      </c>
      <c r="U8" s="5192" t="s">
        <v>19</v>
      </c>
      <c r="V8" s="5192" t="s">
        <v>19</v>
      </c>
      <c r="W8" s="5192" t="s">
        <v>20</v>
      </c>
      <c r="X8" s="5192" t="s">
        <v>21</v>
      </c>
      <c r="Y8" s="5192" t="s">
        <v>22</v>
      </c>
      <c r="Z8" s="5192" t="s">
        <v>23</v>
      </c>
      <c r="AA8" s="5192" t="s">
        <v>23</v>
      </c>
      <c r="AB8" s="5192" t="s">
        <v>24</v>
      </c>
      <c r="AC8" s="5192" t="s">
        <v>20</v>
      </c>
      <c r="AD8" s="5192" t="s">
        <v>25</v>
      </c>
      <c r="AE8" s="5192" t="s">
        <v>0</v>
      </c>
      <c r="AF8" s="5192" t="s">
        <v>1363</v>
      </c>
      <c r="AG8" s="5193" t="s">
        <v>1388</v>
      </c>
      <c r="AH8" s="5194" t="s">
        <v>26</v>
      </c>
    </row>
    <row r="9" spans="1:34" ht="15" thickBot="1">
      <c r="A9" s="5195"/>
      <c r="B9" s="5195"/>
      <c r="C9" s="5195"/>
      <c r="D9" s="5195" t="s">
        <v>3</v>
      </c>
      <c r="E9" s="5195" t="s">
        <v>18</v>
      </c>
      <c r="F9" s="5195"/>
      <c r="G9" s="5195"/>
      <c r="H9" s="5195" t="s">
        <v>21</v>
      </c>
      <c r="I9" s="5195" t="s">
        <v>27</v>
      </c>
      <c r="J9" s="5195" t="s">
        <v>28</v>
      </c>
      <c r="K9" s="5195"/>
      <c r="L9" s="5195"/>
      <c r="M9" s="5195"/>
      <c r="N9" s="5195"/>
      <c r="O9" s="5195" t="s">
        <v>11</v>
      </c>
      <c r="P9" s="5195"/>
      <c r="Q9" s="5195"/>
      <c r="R9" s="5122"/>
      <c r="S9" s="5195"/>
      <c r="T9" s="5196"/>
      <c r="U9" s="5197" t="s">
        <v>3</v>
      </c>
      <c r="V9" s="5197" t="s">
        <v>18</v>
      </c>
      <c r="W9" s="5197"/>
      <c r="X9" s="5197"/>
      <c r="Y9" s="5197" t="s">
        <v>21</v>
      </c>
      <c r="Z9" s="5197" t="s">
        <v>27</v>
      </c>
      <c r="AA9" s="5197" t="s">
        <v>28</v>
      </c>
      <c r="AB9" s="5197"/>
      <c r="AC9" s="5197"/>
      <c r="AD9" s="5197"/>
      <c r="AE9" s="5197"/>
      <c r="AF9" s="5197" t="s">
        <v>11</v>
      </c>
      <c r="AG9" s="5198"/>
      <c r="AH9" s="5199"/>
    </row>
    <row r="10" spans="1:34">
      <c r="A10" s="5236"/>
      <c r="B10" s="5235"/>
      <c r="C10" s="5387"/>
      <c r="D10" s="5387"/>
      <c r="E10" s="5388"/>
      <c r="F10" s="5389"/>
      <c r="G10" s="5387"/>
      <c r="H10" s="5390"/>
      <c r="I10" s="5391"/>
      <c r="J10" s="5388"/>
      <c r="K10" s="5387"/>
      <c r="L10" s="5392"/>
      <c r="M10" s="5392"/>
      <c r="N10" s="5390"/>
      <c r="O10" s="5393"/>
      <c r="P10" s="5422"/>
      <c r="Q10" s="7126"/>
      <c r="R10" s="5122"/>
      <c r="S10" s="5425"/>
      <c r="T10" s="5387"/>
      <c r="U10" s="5387"/>
      <c r="V10" s="5388"/>
      <c r="W10" s="5389"/>
      <c r="X10" s="5387"/>
      <c r="Y10" s="5410"/>
      <c r="Z10" s="5391"/>
      <c r="AA10" s="5411"/>
      <c r="AB10" s="5387"/>
      <c r="AC10" s="5392"/>
      <c r="AD10" s="5392"/>
      <c r="AE10" s="5390"/>
      <c r="AF10" s="5393"/>
      <c r="AG10" s="5392"/>
      <c r="AH10" s="7285"/>
    </row>
    <row r="11" spans="1:34">
      <c r="A11" s="5454"/>
      <c r="B11" s="7288"/>
      <c r="C11" s="6598"/>
      <c r="D11" s="6598"/>
      <c r="E11" s="6597"/>
      <c r="F11" s="7209"/>
      <c r="G11" s="6598"/>
      <c r="H11" s="6600"/>
      <c r="I11" s="7210"/>
      <c r="J11" s="6597"/>
      <c r="K11" s="6598"/>
      <c r="L11" s="7212"/>
      <c r="M11" s="7212"/>
      <c r="N11" s="6600"/>
      <c r="O11" s="6965"/>
      <c r="P11" s="7213"/>
      <c r="Q11" s="7207"/>
      <c r="R11" s="5122"/>
      <c r="S11" s="7208"/>
      <c r="T11" s="6598"/>
      <c r="U11" s="6598"/>
      <c r="V11" s="6597"/>
      <c r="W11" s="7209"/>
      <c r="X11" s="6598"/>
      <c r="Y11" s="6601"/>
      <c r="Z11" s="7210"/>
      <c r="AA11" s="7211"/>
      <c r="AB11" s="6598"/>
      <c r="AC11" s="7212"/>
      <c r="AD11" s="7212"/>
      <c r="AE11" s="6600"/>
      <c r="AF11" s="6859"/>
      <c r="AG11" s="7213"/>
      <c r="AH11" s="7284"/>
    </row>
    <row r="12" spans="1:34">
      <c r="A12" s="5454"/>
      <c r="B12" s="7288"/>
      <c r="C12" s="6598"/>
      <c r="D12" s="6598"/>
      <c r="E12" s="6597"/>
      <c r="F12" s="7209"/>
      <c r="G12" s="6598"/>
      <c r="H12" s="6600"/>
      <c r="I12" s="7210"/>
      <c r="J12" s="6597"/>
      <c r="K12" s="6598"/>
      <c r="L12" s="7212"/>
      <c r="M12" s="7212"/>
      <c r="N12" s="6600"/>
      <c r="O12" s="6965"/>
      <c r="P12" s="7213"/>
      <c r="Q12" s="7207"/>
      <c r="R12" s="5122"/>
      <c r="S12" s="7208"/>
      <c r="T12" s="6598"/>
      <c r="U12" s="6598"/>
      <c r="V12" s="6597"/>
      <c r="W12" s="7209"/>
      <c r="X12" s="6598"/>
      <c r="Y12" s="6601"/>
      <c r="Z12" s="7210"/>
      <c r="AA12" s="7211"/>
      <c r="AB12" s="6598"/>
      <c r="AC12" s="7212"/>
      <c r="AD12" s="7212"/>
      <c r="AE12" s="6600"/>
      <c r="AF12" s="6859"/>
      <c r="AG12" s="7213"/>
      <c r="AH12" s="7284"/>
    </row>
    <row r="13" spans="1:34">
      <c r="A13" s="7201"/>
      <c r="B13" s="7202"/>
      <c r="C13" s="6328"/>
      <c r="D13" s="6328"/>
      <c r="E13" s="6329"/>
      <c r="F13" s="7203"/>
      <c r="G13" s="6328"/>
      <c r="H13" s="6333"/>
      <c r="I13" s="7204"/>
      <c r="J13" s="6329"/>
      <c r="K13" s="6328"/>
      <c r="L13" s="7205"/>
      <c r="M13" s="7205"/>
      <c r="N13" s="6333"/>
      <c r="O13" s="6966"/>
      <c r="P13" s="7206"/>
      <c r="Q13" s="7207"/>
      <c r="R13" s="5122"/>
      <c r="S13" s="7208"/>
      <c r="T13" s="6598"/>
      <c r="U13" s="6598"/>
      <c r="V13" s="6597"/>
      <c r="W13" s="7209"/>
      <c r="X13" s="6598"/>
      <c r="Y13" s="6601"/>
      <c r="Z13" s="7210"/>
      <c r="AA13" s="7211"/>
      <c r="AB13" s="6598"/>
      <c r="AC13" s="7212"/>
      <c r="AD13" s="7212"/>
      <c r="AE13" s="6600"/>
      <c r="AF13" s="6859"/>
      <c r="AG13" s="7213"/>
      <c r="AH13" s="7284"/>
    </row>
    <row r="14" spans="1:34">
      <c r="A14" s="6595"/>
      <c r="B14" s="5445"/>
      <c r="C14" s="6596"/>
      <c r="D14" s="6597"/>
      <c r="E14" s="6598"/>
      <c r="F14" s="6598"/>
      <c r="G14" s="6598"/>
      <c r="H14" s="6599"/>
      <c r="I14" s="6597"/>
      <c r="J14" s="6598"/>
      <c r="K14" s="6600"/>
      <c r="L14" s="6600"/>
      <c r="M14" s="6600"/>
      <c r="N14" s="6601"/>
      <c r="O14" s="6602"/>
      <c r="P14" s="5416"/>
      <c r="Q14" s="3664"/>
      <c r="R14" s="5122"/>
      <c r="S14" s="5123"/>
      <c r="T14" s="5124"/>
      <c r="U14" s="5124"/>
      <c r="V14" s="5124"/>
      <c r="W14" s="5124"/>
      <c r="X14" s="5124"/>
      <c r="Y14" s="5124"/>
      <c r="Z14" s="5125"/>
      <c r="AA14" s="5124"/>
      <c r="AB14" s="5124"/>
      <c r="AC14" s="5124"/>
      <c r="AD14" s="5124"/>
      <c r="AE14" s="5124"/>
      <c r="AF14" s="5124"/>
      <c r="AG14" s="5416"/>
      <c r="AH14" s="5126"/>
    </row>
    <row r="15" spans="1:34">
      <c r="A15" s="5123"/>
      <c r="B15" s="5124"/>
      <c r="C15" s="5124"/>
      <c r="D15" s="5124"/>
      <c r="E15" s="5124"/>
      <c r="F15" s="5124"/>
      <c r="G15" s="5124"/>
      <c r="H15" s="5124"/>
      <c r="I15" s="5125"/>
      <c r="J15" s="5124"/>
      <c r="K15" s="5124"/>
      <c r="L15" s="5124"/>
      <c r="M15" s="5124"/>
      <c r="N15" s="5124"/>
      <c r="O15" s="5124"/>
      <c r="P15" s="5416"/>
      <c r="Q15" s="5126"/>
      <c r="R15" s="5122"/>
      <c r="S15" s="5456"/>
      <c r="T15" s="5445"/>
      <c r="U15" s="5445"/>
      <c r="V15" s="5446"/>
      <c r="W15" s="5447"/>
      <c r="X15" s="5445"/>
      <c r="Y15" s="5448"/>
      <c r="Z15" s="5449"/>
      <c r="AA15" s="5450"/>
      <c r="AB15" s="5445"/>
      <c r="AC15" s="5451"/>
      <c r="AD15" s="5451"/>
      <c r="AE15" s="5452"/>
      <c r="AF15" s="5453"/>
      <c r="AG15" s="5451"/>
      <c r="AH15" s="5200"/>
    </row>
    <row r="16" spans="1:34">
      <c r="A16" s="5128"/>
      <c r="B16" s="5129"/>
      <c r="C16" s="5124"/>
      <c r="D16" s="5124"/>
      <c r="E16" s="5130"/>
      <c r="F16" s="5124"/>
      <c r="G16" s="5124"/>
      <c r="H16" s="5124"/>
      <c r="I16" s="5131"/>
      <c r="J16" s="5124"/>
      <c r="K16" s="5124"/>
      <c r="L16" s="5132"/>
      <c r="M16" s="5124"/>
      <c r="N16" s="5132"/>
      <c r="O16" s="5132"/>
      <c r="P16" s="5417"/>
      <c r="Q16" s="5126"/>
      <c r="R16" s="5122"/>
      <c r="S16" s="5456"/>
      <c r="T16" s="5445"/>
      <c r="U16" s="5445"/>
      <c r="V16" s="5446"/>
      <c r="W16" s="5447"/>
      <c r="X16" s="5445"/>
      <c r="Y16" s="5448"/>
      <c r="Z16" s="5449"/>
      <c r="AA16" s="5450"/>
      <c r="AB16" s="5445"/>
      <c r="AC16" s="5451"/>
      <c r="AD16" s="5451"/>
      <c r="AE16" s="5452"/>
      <c r="AF16" s="5453"/>
      <c r="AG16" s="5451"/>
      <c r="AH16" s="5200"/>
    </row>
    <row r="17" spans="1:34">
      <c r="A17" s="5123"/>
      <c r="B17" s="5124"/>
      <c r="C17" s="5124"/>
      <c r="D17" s="5124"/>
      <c r="E17" s="5124"/>
      <c r="F17" s="5124"/>
      <c r="G17" s="5124"/>
      <c r="H17" s="5124"/>
      <c r="I17" s="5125"/>
      <c r="J17" s="5124"/>
      <c r="K17" s="5124"/>
      <c r="L17" s="5124"/>
      <c r="M17" s="5124"/>
      <c r="N17" s="5124"/>
      <c r="O17" s="5124"/>
      <c r="P17" s="5416"/>
      <c r="Q17" s="5126"/>
      <c r="R17" s="5122"/>
      <c r="S17" s="5456"/>
      <c r="T17" s="5445"/>
      <c r="U17" s="5445"/>
      <c r="V17" s="5446"/>
      <c r="W17" s="5447"/>
      <c r="X17" s="5445"/>
      <c r="Y17" s="5448"/>
      <c r="Z17" s="5449"/>
      <c r="AA17" s="5450"/>
      <c r="AB17" s="5445"/>
      <c r="AC17" s="5451"/>
      <c r="AD17" s="5451"/>
      <c r="AE17" s="5452"/>
      <c r="AF17" s="5453"/>
      <c r="AG17" s="5455"/>
      <c r="AH17" s="5200"/>
    </row>
    <row r="18" spans="1:34">
      <c r="A18" s="5123"/>
      <c r="B18" s="5124"/>
      <c r="C18" s="5124"/>
      <c r="D18" s="5124"/>
      <c r="E18" s="5124"/>
      <c r="F18" s="5124"/>
      <c r="G18" s="5124"/>
      <c r="H18" s="5124"/>
      <c r="I18" s="5125"/>
      <c r="J18" s="5124"/>
      <c r="K18" s="5124"/>
      <c r="L18" s="5124"/>
      <c r="M18" s="5124"/>
      <c r="N18" s="5124"/>
      <c r="O18" s="5124"/>
      <c r="P18" s="5416"/>
      <c r="Q18" s="5126"/>
      <c r="R18" s="5122"/>
      <c r="S18" s="5456"/>
      <c r="T18" s="5445"/>
      <c r="U18" s="5445"/>
      <c r="V18" s="5446"/>
      <c r="W18" s="5447"/>
      <c r="X18" s="5445"/>
      <c r="Y18" s="5448"/>
      <c r="Z18" s="5449"/>
      <c r="AA18" s="5450"/>
      <c r="AB18" s="5445"/>
      <c r="AC18" s="5451"/>
      <c r="AD18" s="5451"/>
      <c r="AE18" s="5452"/>
      <c r="AF18" s="5453"/>
      <c r="AG18" s="5451"/>
      <c r="AH18" s="5200"/>
    </row>
    <row r="19" spans="1:34">
      <c r="A19" s="5123"/>
      <c r="B19" s="5124"/>
      <c r="C19" s="5124"/>
      <c r="D19" s="5124"/>
      <c r="E19" s="5124"/>
      <c r="F19" s="5124"/>
      <c r="G19" s="5124"/>
      <c r="H19" s="5124"/>
      <c r="I19" s="5125"/>
      <c r="J19" s="5124"/>
      <c r="K19" s="5124"/>
      <c r="L19" s="5124"/>
      <c r="M19" s="5124"/>
      <c r="N19" s="5124"/>
      <c r="O19" s="5124"/>
      <c r="P19" s="5416"/>
      <c r="Q19" s="5126"/>
      <c r="R19" s="5122"/>
      <c r="S19" s="5456"/>
      <c r="T19" s="5445"/>
      <c r="U19" s="5445"/>
      <c r="V19" s="5446"/>
      <c r="W19" s="5447"/>
      <c r="X19" s="5445"/>
      <c r="Y19" s="5448"/>
      <c r="Z19" s="5449"/>
      <c r="AA19" s="5450"/>
      <c r="AB19" s="5445"/>
      <c r="AC19" s="5451"/>
      <c r="AD19" s="5451"/>
      <c r="AE19" s="5452"/>
      <c r="AF19" s="5453"/>
      <c r="AG19" s="5451"/>
      <c r="AH19" s="5200"/>
    </row>
    <row r="20" spans="1:34">
      <c r="A20" s="5123"/>
      <c r="B20" s="5124"/>
      <c r="C20" s="5124"/>
      <c r="D20" s="5124"/>
      <c r="E20" s="5124"/>
      <c r="F20" s="5124"/>
      <c r="G20" s="5124"/>
      <c r="H20" s="5124"/>
      <c r="I20" s="5125"/>
      <c r="J20" s="5124"/>
      <c r="K20" s="5124"/>
      <c r="L20" s="5124"/>
      <c r="M20" s="5124"/>
      <c r="N20" s="5124"/>
      <c r="O20" s="5124"/>
      <c r="P20" s="5416"/>
      <c r="Q20" s="5126"/>
      <c r="R20" s="5122"/>
      <c r="S20" s="5456"/>
      <c r="T20" s="5445"/>
      <c r="U20" s="5445"/>
      <c r="V20" s="5446"/>
      <c r="W20" s="5447"/>
      <c r="X20" s="5445"/>
      <c r="Y20" s="5448"/>
      <c r="Z20" s="5449"/>
      <c r="AA20" s="5450"/>
      <c r="AB20" s="5445"/>
      <c r="AC20" s="5451"/>
      <c r="AD20" s="5451"/>
      <c r="AE20" s="5452"/>
      <c r="AF20" s="5453"/>
      <c r="AG20" s="5451"/>
      <c r="AH20" s="5201"/>
    </row>
    <row r="21" spans="1:34">
      <c r="A21" s="5123"/>
      <c r="B21" s="5124"/>
      <c r="C21" s="5124"/>
      <c r="D21" s="5124"/>
      <c r="E21" s="5124"/>
      <c r="F21" s="5124"/>
      <c r="G21" s="5124"/>
      <c r="H21" s="5124"/>
      <c r="I21" s="5125"/>
      <c r="J21" s="5124"/>
      <c r="K21" s="5124"/>
      <c r="L21" s="5124"/>
      <c r="M21" s="5124"/>
      <c r="N21" s="5124"/>
      <c r="O21" s="5124"/>
      <c r="P21" s="5416"/>
      <c r="Q21" s="5126"/>
      <c r="R21" s="5122"/>
      <c r="S21" s="5456"/>
      <c r="T21" s="5445"/>
      <c r="U21" s="5445"/>
      <c r="V21" s="5446"/>
      <c r="W21" s="5447"/>
      <c r="X21" s="5445"/>
      <c r="Y21" s="5448"/>
      <c r="Z21" s="5449"/>
      <c r="AA21" s="5450"/>
      <c r="AB21" s="5445"/>
      <c r="AC21" s="5451"/>
      <c r="AD21" s="5451"/>
      <c r="AE21" s="5452"/>
      <c r="AF21" s="5453"/>
      <c r="AG21" s="5451"/>
      <c r="AH21" s="5201"/>
    </row>
    <row r="22" spans="1:34">
      <c r="A22" s="5123"/>
      <c r="B22" s="5124"/>
      <c r="C22" s="5124"/>
      <c r="D22" s="5124"/>
      <c r="E22" s="5124"/>
      <c r="F22" s="5124"/>
      <c r="G22" s="5124"/>
      <c r="H22" s="5124"/>
      <c r="I22" s="5125"/>
      <c r="J22" s="5124"/>
      <c r="K22" s="5124"/>
      <c r="L22" s="5124"/>
      <c r="M22" s="5124"/>
      <c r="N22" s="5124"/>
      <c r="O22" s="5124"/>
      <c r="P22" s="5416"/>
      <c r="Q22" s="5126"/>
      <c r="R22" s="5122"/>
      <c r="S22" s="5456"/>
      <c r="T22" s="5445"/>
      <c r="U22" s="5445"/>
      <c r="V22" s="5446"/>
      <c r="W22" s="5447"/>
      <c r="X22" s="5445"/>
      <c r="Y22" s="5448"/>
      <c r="Z22" s="5449"/>
      <c r="AA22" s="5450"/>
      <c r="AB22" s="5445"/>
      <c r="AC22" s="5451"/>
      <c r="AD22" s="5451"/>
      <c r="AE22" s="5452"/>
      <c r="AF22" s="5453"/>
      <c r="AG22" s="5451"/>
      <c r="AH22" s="5201"/>
    </row>
    <row r="23" spans="1:34">
      <c r="A23" s="5123"/>
      <c r="B23" s="5124"/>
      <c r="C23" s="5124"/>
      <c r="D23" s="5124"/>
      <c r="E23" s="5124"/>
      <c r="F23" s="5124"/>
      <c r="G23" s="5124"/>
      <c r="H23" s="5124"/>
      <c r="I23" s="5125"/>
      <c r="J23" s="5124"/>
      <c r="K23" s="5124"/>
      <c r="L23" s="5124"/>
      <c r="M23" s="5124"/>
      <c r="N23" s="5124"/>
      <c r="O23" s="5124"/>
      <c r="P23" s="5416"/>
      <c r="Q23" s="5126"/>
      <c r="R23" s="5122"/>
      <c r="S23" s="6286"/>
      <c r="T23" s="6276"/>
      <c r="U23" s="6276"/>
      <c r="V23" s="6277"/>
      <c r="W23" s="6278"/>
      <c r="X23" s="6276"/>
      <c r="Y23" s="6279"/>
      <c r="Z23" s="6280"/>
      <c r="AA23" s="6281"/>
      <c r="AB23" s="6276"/>
      <c r="AC23" s="6282"/>
      <c r="AD23" s="6282"/>
      <c r="AE23" s="6283"/>
      <c r="AF23" s="6284"/>
      <c r="AG23" s="6282"/>
      <c r="AH23" s="6287"/>
    </row>
    <row r="24" spans="1:34">
      <c r="A24" s="5135"/>
      <c r="B24" s="5136"/>
      <c r="C24" s="5136"/>
      <c r="D24" s="5136"/>
      <c r="E24" s="5136"/>
      <c r="F24" s="5136"/>
      <c r="G24" s="5136"/>
      <c r="H24" s="5136"/>
      <c r="I24" s="5137"/>
      <c r="J24" s="5136"/>
      <c r="K24" s="5136"/>
      <c r="L24" s="5136"/>
      <c r="M24" s="5136"/>
      <c r="N24" s="5136"/>
      <c r="O24" s="5136"/>
      <c r="P24" s="5418"/>
      <c r="Q24" s="5138"/>
      <c r="R24" s="5122"/>
      <c r="S24" s="5456"/>
      <c r="T24" s="5445"/>
      <c r="U24" s="5445"/>
      <c r="V24" s="5446"/>
      <c r="W24" s="5447"/>
      <c r="X24" s="5445"/>
      <c r="Y24" s="5448"/>
      <c r="Z24" s="5449"/>
      <c r="AA24" s="5450"/>
      <c r="AB24" s="5445"/>
      <c r="AC24" s="5451"/>
      <c r="AD24" s="5451"/>
      <c r="AE24" s="5452"/>
      <c r="AF24" s="5453"/>
      <c r="AG24" s="5451"/>
      <c r="AH24" s="5201"/>
    </row>
    <row r="25" spans="1:34">
      <c r="A25" s="5135"/>
      <c r="B25" s="5136"/>
      <c r="C25" s="5136"/>
      <c r="D25" s="5136"/>
      <c r="E25" s="5136"/>
      <c r="F25" s="5136"/>
      <c r="G25" s="5136"/>
      <c r="H25" s="5136"/>
      <c r="I25" s="5137"/>
      <c r="J25" s="5136"/>
      <c r="K25" s="5136"/>
      <c r="L25" s="5136"/>
      <c r="M25" s="5136"/>
      <c r="N25" s="5136"/>
      <c r="O25" s="5136"/>
      <c r="P25" s="5418"/>
      <c r="Q25" s="5138"/>
      <c r="R25" s="5122"/>
      <c r="S25" s="5456"/>
      <c r="T25" s="5445"/>
      <c r="U25" s="5445"/>
      <c r="V25" s="5446"/>
      <c r="W25" s="5447"/>
      <c r="X25" s="5445"/>
      <c r="Y25" s="5448"/>
      <c r="Z25" s="5449"/>
      <c r="AA25" s="5450"/>
      <c r="AB25" s="5445"/>
      <c r="AC25" s="5451"/>
      <c r="AD25" s="5451"/>
      <c r="AE25" s="5452"/>
      <c r="AF25" s="5453"/>
      <c r="AG25" s="6295"/>
      <c r="AH25" s="5498"/>
    </row>
    <row r="26" spans="1:34" ht="15" thickBot="1">
      <c r="A26" s="5140"/>
      <c r="B26" s="5141"/>
      <c r="C26" s="5141"/>
      <c r="D26" s="5141"/>
      <c r="E26" s="5141"/>
      <c r="F26" s="5141"/>
      <c r="G26" s="5141"/>
      <c r="H26" s="5141"/>
      <c r="I26" s="5142"/>
      <c r="J26" s="5141"/>
      <c r="K26" s="5141"/>
      <c r="L26" s="5141"/>
      <c r="M26" s="5141"/>
      <c r="N26" s="5203">
        <f>SUM(N10:N25)</f>
        <v>0</v>
      </c>
      <c r="O26" s="5203">
        <f>SUM(O10:O25)</f>
        <v>0</v>
      </c>
      <c r="P26" s="5419"/>
      <c r="Q26" s="5143"/>
      <c r="R26" s="5122"/>
      <c r="S26" s="5456"/>
      <c r="T26" s="5445"/>
      <c r="U26" s="5445"/>
      <c r="V26" s="5446"/>
      <c r="W26" s="5447"/>
      <c r="X26" s="5445"/>
      <c r="Y26" s="5448"/>
      <c r="Z26" s="5449"/>
      <c r="AA26" s="5450"/>
      <c r="AB26" s="5445"/>
      <c r="AC26" s="5451"/>
      <c r="AD26" s="5451"/>
      <c r="AE26" s="5452"/>
      <c r="AF26" s="5453"/>
      <c r="AG26" s="5451"/>
      <c r="AH26" s="5498"/>
    </row>
    <row r="27" spans="1:34">
      <c r="A27" s="5122"/>
      <c r="B27" s="5122"/>
      <c r="C27" s="5122"/>
      <c r="D27" s="5122"/>
      <c r="E27" s="5122"/>
      <c r="F27" s="5122"/>
      <c r="G27" s="5122"/>
      <c r="H27" s="5122"/>
      <c r="I27" s="5105"/>
      <c r="J27" s="5122"/>
      <c r="K27" s="5122"/>
      <c r="L27" s="5122"/>
      <c r="M27" s="5122"/>
      <c r="N27" s="6504"/>
      <c r="O27" s="6504"/>
      <c r="P27" s="6504"/>
      <c r="Q27" s="5122"/>
      <c r="R27" s="5122"/>
      <c r="S27" s="5456"/>
      <c r="T27" s="5445"/>
      <c r="U27" s="5445"/>
      <c r="V27" s="5446"/>
      <c r="W27" s="5447"/>
      <c r="X27" s="5445"/>
      <c r="Y27" s="5448"/>
      <c r="Z27" s="5449"/>
      <c r="AA27" s="5450"/>
      <c r="AB27" s="5445"/>
      <c r="AC27" s="5451"/>
      <c r="AD27" s="5451"/>
      <c r="AE27" s="5452"/>
      <c r="AF27" s="5453"/>
      <c r="AG27" s="5451"/>
      <c r="AH27" s="5498"/>
    </row>
    <row r="28" spans="1:34">
      <c r="A28" s="5122"/>
      <c r="B28" s="5122"/>
      <c r="C28" s="5122"/>
      <c r="D28" s="5122"/>
      <c r="E28" s="5122"/>
      <c r="F28" s="5122"/>
      <c r="G28" s="5122"/>
      <c r="H28" s="5122"/>
      <c r="I28" s="5122"/>
      <c r="J28" s="5122"/>
      <c r="K28" s="5122"/>
      <c r="L28" s="5122"/>
      <c r="M28" s="5122"/>
      <c r="N28" s="5122"/>
      <c r="O28" s="5122"/>
      <c r="P28" s="5122"/>
      <c r="Q28" s="5122"/>
      <c r="R28" s="5122"/>
      <c r="S28" s="5456"/>
      <c r="T28" s="5445"/>
      <c r="U28" s="5445"/>
      <c r="V28" s="5446"/>
      <c r="W28" s="5447"/>
      <c r="X28" s="5445"/>
      <c r="Y28" s="5448"/>
      <c r="Z28" s="5449"/>
      <c r="AA28" s="5450"/>
      <c r="AB28" s="5445"/>
      <c r="AC28" s="5451"/>
      <c r="AD28" s="5451"/>
      <c r="AE28" s="5452"/>
      <c r="AF28" s="5453"/>
      <c r="AG28" s="5451"/>
      <c r="AH28" s="5498"/>
    </row>
    <row r="29" spans="1:34">
      <c r="A29" s="5122"/>
      <c r="B29" s="5122"/>
      <c r="C29" s="5122"/>
      <c r="D29" s="5122"/>
      <c r="E29" s="5122"/>
      <c r="F29" s="5122"/>
      <c r="G29" s="5122"/>
      <c r="H29" s="5122"/>
      <c r="I29" s="5122"/>
      <c r="J29" s="5122"/>
      <c r="K29" s="5122"/>
      <c r="L29" s="5122"/>
      <c r="M29" s="5122"/>
      <c r="N29" s="5122"/>
      <c r="O29" s="5122"/>
      <c r="P29" s="5122"/>
      <c r="Q29" s="5122"/>
      <c r="R29" s="5122"/>
      <c r="S29" s="5456"/>
      <c r="T29" s="5445"/>
      <c r="U29" s="5445"/>
      <c r="V29" s="5446"/>
      <c r="W29" s="5447"/>
      <c r="X29" s="5445"/>
      <c r="Y29" s="5448"/>
      <c r="Z29" s="5449"/>
      <c r="AA29" s="5450"/>
      <c r="AB29" s="5445"/>
      <c r="AC29" s="5451"/>
      <c r="AD29" s="5451"/>
      <c r="AE29" s="5452"/>
      <c r="AF29" s="5453"/>
      <c r="AG29" s="5451"/>
      <c r="AH29" s="5498"/>
    </row>
    <row r="30" spans="1:34" ht="15" thickBot="1">
      <c r="A30" s="5103" t="s">
        <v>1804</v>
      </c>
      <c r="B30" s="5103"/>
      <c r="C30" s="5104"/>
      <c r="D30" s="5104"/>
      <c r="E30" s="5104"/>
      <c r="F30" s="5104"/>
      <c r="G30" s="5104"/>
      <c r="H30" s="5104"/>
      <c r="I30" s="5104"/>
      <c r="J30" s="5104"/>
      <c r="K30" s="5104"/>
      <c r="L30" s="5104"/>
      <c r="M30" s="5104"/>
      <c r="N30" s="5104"/>
      <c r="O30" s="5104"/>
      <c r="P30" s="5104"/>
      <c r="Q30" s="5104"/>
      <c r="R30" s="5122"/>
      <c r="S30" s="5456"/>
      <c r="T30" s="5445"/>
      <c r="U30" s="5445"/>
      <c r="V30" s="5446"/>
      <c r="W30" s="5447"/>
      <c r="X30" s="5445"/>
      <c r="Y30" s="5448"/>
      <c r="Z30" s="5449"/>
      <c r="AA30" s="5450"/>
      <c r="AB30" s="5445"/>
      <c r="AC30" s="5451"/>
      <c r="AD30" s="5451"/>
      <c r="AE30" s="5452"/>
      <c r="AF30" s="5453"/>
      <c r="AG30" s="5451"/>
      <c r="AH30" s="5498"/>
    </row>
    <row r="31" spans="1:34">
      <c r="A31" s="5106"/>
      <c r="B31" s="5106"/>
      <c r="C31" s="5106"/>
      <c r="D31" s="5106" t="s">
        <v>14</v>
      </c>
      <c r="E31" s="5106" t="s">
        <v>12</v>
      </c>
      <c r="F31" s="5106"/>
      <c r="G31" s="5106"/>
      <c r="H31" s="5106" t="s">
        <v>15</v>
      </c>
      <c r="I31" s="5106" t="s">
        <v>12</v>
      </c>
      <c r="J31" s="5106" t="s">
        <v>12</v>
      </c>
      <c r="K31" s="5106"/>
      <c r="L31" s="5106"/>
      <c r="M31" s="5106"/>
      <c r="N31" s="5106"/>
      <c r="O31" s="5106" t="s">
        <v>0</v>
      </c>
      <c r="P31" s="5106"/>
      <c r="Q31" s="5106"/>
      <c r="R31" s="5122"/>
      <c r="S31" s="5414"/>
      <c r="T31" s="5408"/>
      <c r="U31" s="5408"/>
      <c r="V31" s="6299"/>
      <c r="W31" s="6499"/>
      <c r="X31" s="5408"/>
      <c r="Y31" s="6300"/>
      <c r="Z31" s="6500"/>
      <c r="AA31" s="6501"/>
      <c r="AB31" s="5408"/>
      <c r="AC31" s="6502"/>
      <c r="AD31" s="6502"/>
      <c r="AE31" s="5409"/>
      <c r="AF31" s="6503"/>
      <c r="AG31" s="6502"/>
      <c r="AH31" s="5498"/>
    </row>
    <row r="32" spans="1:34">
      <c r="A32" s="5110" t="s">
        <v>3</v>
      </c>
      <c r="B32" s="5110" t="s">
        <v>4</v>
      </c>
      <c r="C32" s="5110" t="s">
        <v>18</v>
      </c>
      <c r="D32" s="5110" t="s">
        <v>19</v>
      </c>
      <c r="E32" s="5110" t="s">
        <v>19</v>
      </c>
      <c r="F32" s="5110" t="s">
        <v>20</v>
      </c>
      <c r="G32" s="5110" t="s">
        <v>21</v>
      </c>
      <c r="H32" s="5110" t="s">
        <v>22</v>
      </c>
      <c r="I32" s="5110" t="s">
        <v>23</v>
      </c>
      <c r="J32" s="5110" t="s">
        <v>23</v>
      </c>
      <c r="K32" s="5110" t="s">
        <v>1227</v>
      </c>
      <c r="L32" s="5110" t="s">
        <v>20</v>
      </c>
      <c r="M32" s="5110" t="s">
        <v>25</v>
      </c>
      <c r="N32" s="5110" t="s">
        <v>0</v>
      </c>
      <c r="O32" s="5110" t="s">
        <v>1363</v>
      </c>
      <c r="P32" s="5110" t="s">
        <v>1388</v>
      </c>
      <c r="Q32" s="5110" t="s">
        <v>26</v>
      </c>
      <c r="R32" s="5122"/>
      <c r="S32" s="5414"/>
      <c r="T32" s="5408"/>
      <c r="U32" s="5408"/>
      <c r="V32" s="6299"/>
      <c r="W32" s="6499"/>
      <c r="X32" s="5408"/>
      <c r="Y32" s="6300"/>
      <c r="Z32" s="6500"/>
      <c r="AA32" s="6501"/>
      <c r="AB32" s="5408"/>
      <c r="AC32" s="6502"/>
      <c r="AD32" s="6502"/>
      <c r="AE32" s="5409"/>
      <c r="AF32" s="6503"/>
      <c r="AG32" s="6502"/>
      <c r="AH32" s="5498"/>
    </row>
    <row r="33" spans="1:34">
      <c r="A33" s="5110"/>
      <c r="B33" s="5110"/>
      <c r="C33" s="5110"/>
      <c r="D33" s="5110"/>
      <c r="E33" s="5110"/>
      <c r="F33" s="5110"/>
      <c r="G33" s="5110"/>
      <c r="H33" s="5110"/>
      <c r="I33" s="5110"/>
      <c r="J33" s="5110"/>
      <c r="K33" s="5110"/>
      <c r="L33" s="5110"/>
      <c r="M33" s="5110"/>
      <c r="N33" s="5110"/>
      <c r="O33" s="5110"/>
      <c r="P33" s="5110"/>
      <c r="Q33" s="5110"/>
      <c r="R33" s="5122"/>
      <c r="S33" s="5414"/>
      <c r="T33" s="5408"/>
      <c r="U33" s="5408"/>
      <c r="V33" s="6299"/>
      <c r="W33" s="6499"/>
      <c r="X33" s="5408"/>
      <c r="Y33" s="6300"/>
      <c r="Z33" s="6500"/>
      <c r="AA33" s="6501"/>
      <c r="AB33" s="5408"/>
      <c r="AC33" s="6502"/>
      <c r="AD33" s="6502"/>
      <c r="AE33" s="5409"/>
      <c r="AF33" s="6503"/>
      <c r="AG33" s="6502"/>
      <c r="AH33" s="5498"/>
    </row>
    <row r="34" spans="1:34">
      <c r="A34" s="5110"/>
      <c r="B34" s="5110"/>
      <c r="C34" s="5110"/>
      <c r="D34" s="5110"/>
      <c r="E34" s="5110"/>
      <c r="F34" s="5110"/>
      <c r="G34" s="5110"/>
      <c r="H34" s="5110"/>
      <c r="I34" s="5110"/>
      <c r="J34" s="5110"/>
      <c r="K34" s="5110"/>
      <c r="L34" s="5110"/>
      <c r="M34" s="5110"/>
      <c r="N34" s="5110"/>
      <c r="O34" s="5110"/>
      <c r="P34" s="5110"/>
      <c r="Q34" s="5110"/>
      <c r="R34" s="5122"/>
      <c r="S34" s="5414"/>
      <c r="T34" s="5408"/>
      <c r="U34" s="5408"/>
      <c r="V34" s="6299"/>
      <c r="W34" s="6499"/>
      <c r="X34" s="5408"/>
      <c r="Y34" s="6300"/>
      <c r="Z34" s="6500"/>
      <c r="AA34" s="6501"/>
      <c r="AB34" s="5408"/>
      <c r="AC34" s="6502"/>
      <c r="AD34" s="6502"/>
      <c r="AE34" s="5409"/>
      <c r="AF34" s="6503"/>
      <c r="AG34" s="6502"/>
      <c r="AH34" s="5498"/>
    </row>
    <row r="35" spans="1:34" ht="15" thickBot="1">
      <c r="A35" s="5114"/>
      <c r="B35" s="5114"/>
      <c r="C35" s="5114"/>
      <c r="D35" s="5114" t="s">
        <v>3</v>
      </c>
      <c r="E35" s="5114" t="s">
        <v>18</v>
      </c>
      <c r="F35" s="5114"/>
      <c r="G35" s="5114"/>
      <c r="H35" s="5114" t="s">
        <v>21</v>
      </c>
      <c r="I35" s="5114" t="s">
        <v>27</v>
      </c>
      <c r="J35" s="5114" t="s">
        <v>28</v>
      </c>
      <c r="K35" s="5114"/>
      <c r="L35" s="5114"/>
      <c r="M35" s="5114"/>
      <c r="N35" s="5114"/>
      <c r="O35" s="5114" t="s">
        <v>11</v>
      </c>
      <c r="P35" s="5114"/>
      <c r="Q35" s="5114"/>
      <c r="R35" s="5122"/>
      <c r="S35" s="5123"/>
      <c r="T35" s="5124"/>
      <c r="U35" s="5133"/>
      <c r="V35" s="5133"/>
      <c r="W35" s="5202"/>
      <c r="X35" s="5133"/>
      <c r="Y35" s="5133"/>
      <c r="Z35" s="5134"/>
      <c r="AA35" s="5133"/>
      <c r="AB35" s="5133"/>
      <c r="AC35" s="5133"/>
      <c r="AD35" s="5133"/>
      <c r="AE35" s="5133"/>
      <c r="AF35" s="5133"/>
      <c r="AG35" s="5133"/>
      <c r="AH35" s="5201"/>
    </row>
    <row r="36" spans="1:34" ht="15" thickBot="1">
      <c r="A36" s="7163"/>
      <c r="B36" s="7164"/>
      <c r="C36" s="6339"/>
      <c r="D36" s="6339"/>
      <c r="E36" s="6340"/>
      <c r="F36" s="7165"/>
      <c r="G36" s="6339"/>
      <c r="H36" s="6344"/>
      <c r="I36" s="7166"/>
      <c r="J36" s="6340"/>
      <c r="K36" s="6339"/>
      <c r="L36" s="7167"/>
      <c r="M36" s="7167"/>
      <c r="N36" s="6344"/>
      <c r="O36" s="6346"/>
      <c r="P36" s="7168"/>
      <c r="Q36" s="5121"/>
      <c r="R36" s="5122"/>
      <c r="S36" s="5499"/>
      <c r="T36" s="5500"/>
      <c r="U36" s="5501"/>
      <c r="V36" s="5501"/>
      <c r="W36" s="5502"/>
      <c r="X36" s="5501"/>
      <c r="Y36" s="5501"/>
      <c r="Z36" s="5503"/>
      <c r="AA36" s="5501"/>
      <c r="AB36" s="5501"/>
      <c r="AC36" s="5501"/>
      <c r="AD36" s="5501"/>
      <c r="AE36" s="5501"/>
      <c r="AF36" s="5501"/>
      <c r="AG36" s="5501"/>
      <c r="AH36" s="5504"/>
    </row>
    <row r="37" spans="1:34">
      <c r="A37" s="5454"/>
      <c r="B37" s="5444"/>
      <c r="C37" s="5445"/>
      <c r="D37" s="5445"/>
      <c r="E37" s="5446"/>
      <c r="F37" s="5447"/>
      <c r="G37" s="5445"/>
      <c r="H37" s="5452"/>
      <c r="I37" s="5449"/>
      <c r="J37" s="5446"/>
      <c r="K37" s="5445"/>
      <c r="L37" s="5451"/>
      <c r="M37" s="5451"/>
      <c r="N37" s="5452"/>
      <c r="O37" s="5453"/>
      <c r="P37" s="5451"/>
      <c r="Q37" s="6214"/>
      <c r="R37" s="3350"/>
      <c r="S37" s="5122"/>
      <c r="T37" s="5122"/>
      <c r="U37" s="5139"/>
      <c r="V37" s="5104"/>
      <c r="W37" s="5104"/>
      <c r="X37" s="5104"/>
      <c r="Y37" s="5104"/>
      <c r="Z37" s="5104"/>
      <c r="AA37" s="5104"/>
      <c r="AB37" s="5104"/>
      <c r="AC37" s="5104"/>
      <c r="AD37" s="5104"/>
      <c r="AE37" s="5104"/>
      <c r="AF37" s="5104"/>
      <c r="AG37" s="5104"/>
      <c r="AH37" s="5104"/>
    </row>
    <row r="38" spans="1:34" ht="15" thickBot="1">
      <c r="A38" s="5443"/>
      <c r="B38" s="5444"/>
      <c r="C38" s="5445"/>
      <c r="D38" s="5445"/>
      <c r="E38" s="5446"/>
      <c r="F38" s="5447"/>
      <c r="G38" s="5445"/>
      <c r="H38" s="5448"/>
      <c r="I38" s="5449"/>
      <c r="J38" s="5450"/>
      <c r="K38" s="5445"/>
      <c r="L38" s="5451"/>
      <c r="M38" s="5451"/>
      <c r="N38" s="5452"/>
      <c r="O38" s="5453"/>
      <c r="P38" s="5451"/>
      <c r="Q38" s="5126"/>
      <c r="R38" s="5122"/>
      <c r="S38" s="5105" t="s">
        <v>204</v>
      </c>
      <c r="T38" s="5122"/>
      <c r="U38" s="5139"/>
      <c r="V38" s="5104"/>
      <c r="W38" s="5104"/>
      <c r="X38" s="5104"/>
      <c r="Y38" s="5104"/>
      <c r="Z38" s="5104"/>
      <c r="AA38" s="5104"/>
      <c r="AB38" s="5104"/>
      <c r="AC38" s="5104"/>
      <c r="AD38" s="5104"/>
      <c r="AE38" s="5104"/>
      <c r="AF38" s="5104"/>
      <c r="AG38" s="5104"/>
      <c r="AH38" s="5104"/>
    </row>
    <row r="39" spans="1:34">
      <c r="A39" s="5443"/>
      <c r="B39" s="5444"/>
      <c r="C39" s="5445"/>
      <c r="D39" s="5445"/>
      <c r="E39" s="5446"/>
      <c r="F39" s="5447"/>
      <c r="G39" s="5445"/>
      <c r="H39" s="5448"/>
      <c r="I39" s="5449"/>
      <c r="J39" s="5450"/>
      <c r="K39" s="5445"/>
      <c r="L39" s="5451"/>
      <c r="M39" s="5451"/>
      <c r="N39" s="5452"/>
      <c r="O39" s="5453"/>
      <c r="P39" s="5451"/>
      <c r="Q39" s="5126"/>
      <c r="R39" s="5122"/>
      <c r="S39" s="5106"/>
      <c r="T39" s="5107"/>
      <c r="U39" s="5108" t="s">
        <v>14</v>
      </c>
      <c r="V39" s="5108" t="s">
        <v>12</v>
      </c>
      <c r="W39" s="5108"/>
      <c r="X39" s="5108"/>
      <c r="Y39" s="5108" t="s">
        <v>15</v>
      </c>
      <c r="Z39" s="5108" t="s">
        <v>12</v>
      </c>
      <c r="AA39" s="5108" t="s">
        <v>12</v>
      </c>
      <c r="AB39" s="5108"/>
      <c r="AC39" s="5108"/>
      <c r="AD39" s="5108"/>
      <c r="AE39" s="5108"/>
      <c r="AF39" s="5108" t="s">
        <v>0</v>
      </c>
      <c r="AG39" s="5180"/>
      <c r="AH39" s="5109"/>
    </row>
    <row r="40" spans="1:34">
      <c r="A40" s="5443"/>
      <c r="B40" s="5444"/>
      <c r="C40" s="5445"/>
      <c r="D40" s="5445"/>
      <c r="E40" s="5446"/>
      <c r="F40" s="5447"/>
      <c r="G40" s="5445"/>
      <c r="H40" s="5448"/>
      <c r="I40" s="5449"/>
      <c r="J40" s="5450"/>
      <c r="K40" s="5445"/>
      <c r="L40" s="5451"/>
      <c r="M40" s="5451"/>
      <c r="N40" s="5452"/>
      <c r="O40" s="5453"/>
      <c r="P40" s="5451"/>
      <c r="Q40" s="5126"/>
      <c r="R40" s="5122"/>
      <c r="S40" s="5110" t="s">
        <v>4</v>
      </c>
      <c r="T40" s="5111" t="s">
        <v>18</v>
      </c>
      <c r="U40" s="5112" t="s">
        <v>19</v>
      </c>
      <c r="V40" s="5112" t="s">
        <v>19</v>
      </c>
      <c r="W40" s="5112" t="s">
        <v>20</v>
      </c>
      <c r="X40" s="5112" t="s">
        <v>21</v>
      </c>
      <c r="Y40" s="5112" t="s">
        <v>22</v>
      </c>
      <c r="Z40" s="5112" t="s">
        <v>23</v>
      </c>
      <c r="AA40" s="5112" t="s">
        <v>23</v>
      </c>
      <c r="AB40" s="5112" t="s">
        <v>24</v>
      </c>
      <c r="AC40" s="5112" t="s">
        <v>20</v>
      </c>
      <c r="AD40" s="5112" t="s">
        <v>25</v>
      </c>
      <c r="AE40" s="5112" t="s">
        <v>0</v>
      </c>
      <c r="AF40" s="5112" t="s">
        <v>1363</v>
      </c>
      <c r="AG40" s="5181"/>
      <c r="AH40" s="5113" t="s">
        <v>26</v>
      </c>
    </row>
    <row r="41" spans="1:34" ht="15" thickBot="1">
      <c r="A41" s="5123"/>
      <c r="B41" s="5124"/>
      <c r="C41" s="5124"/>
      <c r="D41" s="5124"/>
      <c r="E41" s="5124"/>
      <c r="F41" s="5124"/>
      <c r="G41" s="5124"/>
      <c r="H41" s="5124"/>
      <c r="I41" s="5125"/>
      <c r="J41" s="5124"/>
      <c r="K41" s="5124"/>
      <c r="L41" s="5124"/>
      <c r="M41" s="5124"/>
      <c r="N41" s="5124"/>
      <c r="O41" s="5124"/>
      <c r="P41" s="5423"/>
      <c r="Q41" s="5126"/>
      <c r="R41" s="5122"/>
      <c r="S41" s="5114"/>
      <c r="T41" s="5115"/>
      <c r="U41" s="5116" t="s">
        <v>3</v>
      </c>
      <c r="V41" s="5116" t="s">
        <v>18</v>
      </c>
      <c r="W41" s="5116"/>
      <c r="X41" s="5116"/>
      <c r="Y41" s="5116" t="s">
        <v>21</v>
      </c>
      <c r="Z41" s="5116" t="s">
        <v>27</v>
      </c>
      <c r="AA41" s="5116" t="s">
        <v>28</v>
      </c>
      <c r="AB41" s="5116"/>
      <c r="AC41" s="5116"/>
      <c r="AD41" s="5116"/>
      <c r="AE41" s="5116"/>
      <c r="AF41" s="5116" t="s">
        <v>11</v>
      </c>
      <c r="AG41" s="5182"/>
      <c r="AH41" s="5117"/>
    </row>
    <row r="42" spans="1:34">
      <c r="A42" s="5123"/>
      <c r="B42" s="5124"/>
      <c r="C42" s="5124"/>
      <c r="D42" s="5124"/>
      <c r="E42" s="5124"/>
      <c r="F42" s="5124"/>
      <c r="G42" s="5124"/>
      <c r="H42" s="5124"/>
      <c r="I42" s="5125"/>
      <c r="J42" s="5124"/>
      <c r="K42" s="5124"/>
      <c r="L42" s="5124"/>
      <c r="M42" s="5124"/>
      <c r="N42" s="5124"/>
      <c r="O42" s="5124"/>
      <c r="P42" s="5423"/>
      <c r="Q42" s="5126"/>
      <c r="R42" s="5122"/>
      <c r="S42" s="5412"/>
      <c r="T42" s="5387"/>
      <c r="U42" s="5387"/>
      <c r="V42" s="5388"/>
      <c r="W42" s="5389"/>
      <c r="X42" s="5387"/>
      <c r="Y42" s="5390"/>
      <c r="Z42" s="5391"/>
      <c r="AA42" s="5388"/>
      <c r="AB42" s="5387"/>
      <c r="AC42" s="5392"/>
      <c r="AD42" s="5392"/>
      <c r="AE42" s="5390"/>
      <c r="AF42" s="5393"/>
      <c r="AG42" s="5392"/>
      <c r="AH42" s="5413"/>
    </row>
    <row r="43" spans="1:34">
      <c r="A43" s="5123"/>
      <c r="B43" s="5124"/>
      <c r="C43" s="5124"/>
      <c r="D43" s="5124"/>
      <c r="E43" s="5124"/>
      <c r="F43" s="5124"/>
      <c r="G43" s="5124"/>
      <c r="H43" s="5124"/>
      <c r="I43" s="5125"/>
      <c r="J43" s="5124"/>
      <c r="K43" s="5124"/>
      <c r="L43" s="5124"/>
      <c r="M43" s="5124"/>
      <c r="N43" s="5124"/>
      <c r="O43" s="5124"/>
      <c r="P43" s="5423"/>
      <c r="Q43" s="5126"/>
      <c r="R43" s="5122"/>
      <c r="S43" s="7421" t="s">
        <v>105</v>
      </c>
      <c r="T43" s="6328">
        <v>184</v>
      </c>
      <c r="U43" s="6328">
        <v>35581</v>
      </c>
      <c r="V43" s="6329">
        <v>45796</v>
      </c>
      <c r="W43" s="7203">
        <v>40</v>
      </c>
      <c r="X43" s="6328" t="s">
        <v>35</v>
      </c>
      <c r="Y43" s="6333">
        <v>1316.4</v>
      </c>
      <c r="Z43" s="7204">
        <v>45807</v>
      </c>
      <c r="AA43" s="6329">
        <v>45807</v>
      </c>
      <c r="AB43" s="6328"/>
      <c r="AC43" s="7205">
        <v>40000</v>
      </c>
      <c r="AD43" s="7205">
        <f>(W43*1000-AC43)</f>
        <v>0</v>
      </c>
      <c r="AE43" s="6333">
        <v>52656</v>
      </c>
      <c r="AF43" s="6354">
        <f>(AE43*0.03)</f>
        <v>1579.6799999999998</v>
      </c>
      <c r="AG43" s="7206">
        <v>3</v>
      </c>
      <c r="AH43" s="7040"/>
    </row>
    <row r="44" spans="1:34">
      <c r="A44" s="5123"/>
      <c r="B44" s="5124"/>
      <c r="C44" s="5124"/>
      <c r="D44" s="5124"/>
      <c r="E44" s="5124"/>
      <c r="F44" s="5124"/>
      <c r="G44" s="5124"/>
      <c r="H44" s="5124"/>
      <c r="I44" s="5125"/>
      <c r="J44" s="5124"/>
      <c r="K44" s="5124"/>
      <c r="L44" s="5124"/>
      <c r="M44" s="5124"/>
      <c r="N44" s="5124"/>
      <c r="O44" s="5124"/>
      <c r="P44" s="5423"/>
      <c r="Q44" s="5126"/>
      <c r="R44" s="5122"/>
      <c r="S44" s="5414" t="s">
        <v>105</v>
      </c>
      <c r="T44" s="6328">
        <v>185</v>
      </c>
      <c r="U44" s="6328">
        <v>36335</v>
      </c>
      <c r="V44" s="6329">
        <v>45877</v>
      </c>
      <c r="W44" s="7203">
        <v>36</v>
      </c>
      <c r="X44" s="6328" t="s">
        <v>35</v>
      </c>
      <c r="Y44" s="6333">
        <v>1316.4</v>
      </c>
      <c r="Z44" s="7204">
        <v>45897</v>
      </c>
      <c r="AA44" s="6329">
        <v>45897</v>
      </c>
      <c r="AB44" s="6328"/>
      <c r="AC44" s="7205">
        <v>36000</v>
      </c>
      <c r="AD44" s="7205">
        <f>(W44*1000-AC44)</f>
        <v>0</v>
      </c>
      <c r="AE44" s="6333">
        <v>52656</v>
      </c>
      <c r="AF44" s="6354">
        <f>(AE44*0.03)</f>
        <v>1579.6799999999998</v>
      </c>
      <c r="AG44" s="7206">
        <v>3</v>
      </c>
      <c r="AH44" s="7302"/>
    </row>
    <row r="45" spans="1:34">
      <c r="A45" s="5135"/>
      <c r="B45" s="5136"/>
      <c r="C45" s="5136"/>
      <c r="D45" s="5136"/>
      <c r="E45" s="5136"/>
      <c r="F45" s="5136"/>
      <c r="G45" s="5136"/>
      <c r="H45" s="5136"/>
      <c r="I45" s="5137"/>
      <c r="J45" s="5136"/>
      <c r="K45" s="5136"/>
      <c r="L45" s="5136"/>
      <c r="M45" s="5136"/>
      <c r="N45" s="5136"/>
      <c r="O45" s="5136"/>
      <c r="P45" s="5424"/>
      <c r="Q45" s="5138"/>
      <c r="R45" s="5122"/>
      <c r="S45" s="7303"/>
      <c r="T45" s="6598"/>
      <c r="U45" s="6598"/>
      <c r="V45" s="6597"/>
      <c r="W45" s="7209"/>
      <c r="X45" s="6598"/>
      <c r="Y45" s="6600"/>
      <c r="Z45" s="7210"/>
      <c r="AA45" s="6597"/>
      <c r="AB45" s="6598"/>
      <c r="AC45" s="7212"/>
      <c r="AD45" s="7212"/>
      <c r="AE45" s="6600"/>
      <c r="AF45" s="6859"/>
      <c r="AG45" s="7213"/>
      <c r="AH45" s="7040"/>
    </row>
    <row r="46" spans="1:34">
      <c r="A46" s="5135"/>
      <c r="B46" s="5136"/>
      <c r="C46" s="5136"/>
      <c r="D46" s="5136"/>
      <c r="E46" s="5136"/>
      <c r="F46" s="5136"/>
      <c r="G46" s="5136"/>
      <c r="H46" s="5136"/>
      <c r="I46" s="5137"/>
      <c r="J46" s="5136"/>
      <c r="K46" s="5136"/>
      <c r="L46" s="5136"/>
      <c r="M46" s="5136"/>
      <c r="N46" s="5136"/>
      <c r="O46" s="5136"/>
      <c r="P46" s="5424"/>
      <c r="Q46" s="5138"/>
      <c r="R46" s="5122"/>
      <c r="S46" s="7303"/>
      <c r="T46" s="6598"/>
      <c r="U46" s="6598"/>
      <c r="V46" s="6597"/>
      <c r="W46" s="7209"/>
      <c r="X46" s="6598"/>
      <c r="Y46" s="6600"/>
      <c r="Z46" s="7210"/>
      <c r="AA46" s="6597"/>
      <c r="AB46" s="6598"/>
      <c r="AC46" s="7212"/>
      <c r="AD46" s="7212"/>
      <c r="AE46" s="6600"/>
      <c r="AF46" s="6859"/>
      <c r="AG46" s="7213"/>
      <c r="AH46" s="7041"/>
    </row>
    <row r="47" spans="1:34">
      <c r="A47" s="5135"/>
      <c r="B47" s="5136"/>
      <c r="C47" s="5136"/>
      <c r="D47" s="5136"/>
      <c r="E47" s="5136"/>
      <c r="F47" s="5136"/>
      <c r="G47" s="5136"/>
      <c r="H47" s="5136"/>
      <c r="I47" s="5137"/>
      <c r="J47" s="5136"/>
      <c r="K47" s="5136"/>
      <c r="L47" s="5136"/>
      <c r="M47" s="5136"/>
      <c r="N47" s="5136"/>
      <c r="O47" s="5136"/>
      <c r="P47" s="5424"/>
      <c r="Q47" s="5138"/>
      <c r="R47" s="5122"/>
      <c r="S47" s="7303"/>
      <c r="T47" s="6598"/>
      <c r="U47" s="6598"/>
      <c r="V47" s="6597"/>
      <c r="W47" s="7209"/>
      <c r="X47" s="6598"/>
      <c r="Y47" s="6600"/>
      <c r="Z47" s="7210"/>
      <c r="AA47" s="6597"/>
      <c r="AB47" s="6598"/>
      <c r="AC47" s="7212"/>
      <c r="AD47" s="7212"/>
      <c r="AE47" s="6600"/>
      <c r="AF47" s="6859"/>
      <c r="AG47" s="7213"/>
      <c r="AH47" s="7042"/>
    </row>
    <row r="48" spans="1:34" ht="15" thickBot="1">
      <c r="A48" s="5140"/>
      <c r="B48" s="5141"/>
      <c r="C48" s="5141"/>
      <c r="D48" s="5141"/>
      <c r="E48" s="5141"/>
      <c r="F48" s="5141"/>
      <c r="G48" s="5141"/>
      <c r="H48" s="5141"/>
      <c r="I48" s="5142"/>
      <c r="J48" s="5141"/>
      <c r="K48" s="5141"/>
      <c r="L48" s="5141"/>
      <c r="M48" s="5141"/>
      <c r="N48" s="5203">
        <f>SUM(N36:N47)</f>
        <v>0</v>
      </c>
      <c r="O48" s="5203">
        <f>SUM(O36:O47)</f>
        <v>0</v>
      </c>
      <c r="P48" s="5419"/>
      <c r="Q48" s="5143"/>
      <c r="R48" s="5122"/>
      <c r="S48" s="7303"/>
      <c r="T48" s="6598"/>
      <c r="U48" s="6598"/>
      <c r="V48" s="6597"/>
      <c r="W48" s="7209"/>
      <c r="X48" s="6598"/>
      <c r="Y48" s="6600"/>
      <c r="Z48" s="7210"/>
      <c r="AA48" s="6597"/>
      <c r="AB48" s="6598"/>
      <c r="AC48" s="7212"/>
      <c r="AD48" s="7212"/>
      <c r="AE48" s="6600"/>
      <c r="AF48" s="6859"/>
      <c r="AG48" s="7213"/>
      <c r="AH48" s="7042"/>
    </row>
    <row r="49" spans="1:34">
      <c r="A49" s="5122"/>
      <c r="B49" s="5122"/>
      <c r="C49" s="5122"/>
      <c r="D49" s="5122"/>
      <c r="E49" s="5122"/>
      <c r="F49" s="5122"/>
      <c r="G49" s="5122"/>
      <c r="H49" s="5122"/>
      <c r="I49" s="5122"/>
      <c r="J49" s="5122"/>
      <c r="K49" s="5122"/>
      <c r="L49" s="5122"/>
      <c r="M49" s="5122"/>
      <c r="N49" s="5122"/>
      <c r="O49" s="5122"/>
      <c r="P49" s="5122"/>
      <c r="Q49" s="5122"/>
      <c r="R49" s="5122"/>
      <c r="S49" s="7303"/>
      <c r="T49" s="6598"/>
      <c r="U49" s="6598"/>
      <c r="V49" s="6597"/>
      <c r="W49" s="7209"/>
      <c r="X49" s="6598"/>
      <c r="Y49" s="6600"/>
      <c r="Z49" s="7210"/>
      <c r="AA49" s="6597"/>
      <c r="AB49" s="6598"/>
      <c r="AC49" s="7212"/>
      <c r="AD49" s="7212"/>
      <c r="AE49" s="6600"/>
      <c r="AF49" s="6859"/>
      <c r="AG49" s="7213"/>
      <c r="AH49" s="7042"/>
    </row>
    <row r="50" spans="1:34">
      <c r="A50" s="5122"/>
      <c r="B50" s="5122"/>
      <c r="C50" s="5122"/>
      <c r="D50" s="5122"/>
      <c r="E50" s="5122"/>
      <c r="F50" s="5122"/>
      <c r="G50" s="5122"/>
      <c r="H50" s="5122"/>
      <c r="I50" s="5122"/>
      <c r="J50" s="5122"/>
      <c r="K50" s="5122"/>
      <c r="L50" s="5122"/>
      <c r="M50" s="5122"/>
      <c r="N50" s="5122"/>
      <c r="O50" s="5122"/>
      <c r="P50" s="5122"/>
      <c r="Q50" s="5122"/>
      <c r="R50" s="5122"/>
      <c r="S50" s="7303"/>
      <c r="T50" s="6598"/>
      <c r="U50" s="6598"/>
      <c r="V50" s="6597"/>
      <c r="W50" s="7209"/>
      <c r="X50" s="6598"/>
      <c r="Y50" s="6600"/>
      <c r="Z50" s="7210"/>
      <c r="AA50" s="6597"/>
      <c r="AB50" s="6598"/>
      <c r="AC50" s="7212"/>
      <c r="AD50" s="7212"/>
      <c r="AE50" s="6600"/>
      <c r="AF50" s="6859"/>
      <c r="AG50" s="7213"/>
      <c r="AH50" s="7043"/>
    </row>
    <row r="51" spans="1:34" ht="15" thickBot="1">
      <c r="A51" s="5103" t="s">
        <v>1805</v>
      </c>
      <c r="B51" s="5103"/>
      <c r="C51" s="5104"/>
      <c r="D51" s="5104"/>
      <c r="E51" s="5104"/>
      <c r="F51" s="5104"/>
      <c r="G51" s="5104"/>
      <c r="H51" s="5104"/>
      <c r="I51" s="5104"/>
      <c r="J51" s="5104"/>
      <c r="K51" s="5104"/>
      <c r="L51" s="5104"/>
      <c r="M51" s="5104"/>
      <c r="N51" s="5104"/>
      <c r="O51" s="5104"/>
      <c r="P51" s="5104"/>
      <c r="Q51" s="5104"/>
      <c r="R51" s="5122"/>
      <c r="S51" s="7421"/>
      <c r="T51" s="6328"/>
      <c r="U51" s="6328"/>
      <c r="V51" s="6329"/>
      <c r="W51" s="7203"/>
      <c r="X51" s="6328"/>
      <c r="Y51" s="6333"/>
      <c r="Z51" s="7204"/>
      <c r="AA51" s="6329"/>
      <c r="AB51" s="6328"/>
      <c r="AC51" s="7205"/>
      <c r="AD51" s="7205"/>
      <c r="AE51" s="6333"/>
      <c r="AF51" s="6354"/>
      <c r="AG51" s="7206"/>
      <c r="AH51" s="7043"/>
    </row>
    <row r="52" spans="1:34">
      <c r="A52" s="5106"/>
      <c r="B52" s="5106"/>
      <c r="C52" s="5106"/>
      <c r="D52" s="5106" t="s">
        <v>14</v>
      </c>
      <c r="E52" s="5106" t="s">
        <v>12</v>
      </c>
      <c r="F52" s="5106"/>
      <c r="G52" s="5106"/>
      <c r="H52" s="5106" t="s">
        <v>15</v>
      </c>
      <c r="I52" s="5106" t="s">
        <v>12</v>
      </c>
      <c r="J52" s="5106" t="s">
        <v>12</v>
      </c>
      <c r="K52" s="5106"/>
      <c r="L52" s="5106"/>
      <c r="M52" s="5106"/>
      <c r="N52" s="5106"/>
      <c r="O52" s="5106" t="s">
        <v>0</v>
      </c>
      <c r="P52" s="5106"/>
      <c r="Q52" s="5106"/>
      <c r="R52" s="5122"/>
      <c r="S52" s="7421"/>
      <c r="T52" s="6328"/>
      <c r="U52" s="6328"/>
      <c r="V52" s="6329"/>
      <c r="W52" s="7203"/>
      <c r="X52" s="6328"/>
      <c r="Y52" s="6333"/>
      <c r="Z52" s="7204"/>
      <c r="AA52" s="6329"/>
      <c r="AB52" s="6328"/>
      <c r="AC52" s="7205"/>
      <c r="AD52" s="7205"/>
      <c r="AE52" s="6333"/>
      <c r="AF52" s="6354"/>
      <c r="AG52" s="7206"/>
      <c r="AH52" s="7042"/>
    </row>
    <row r="53" spans="1:34">
      <c r="A53" s="5110" t="s">
        <v>3</v>
      </c>
      <c r="B53" s="5110" t="s">
        <v>4</v>
      </c>
      <c r="C53" s="5110" t="s">
        <v>18</v>
      </c>
      <c r="D53" s="5110" t="s">
        <v>19</v>
      </c>
      <c r="E53" s="5110" t="s">
        <v>19</v>
      </c>
      <c r="F53" s="5110" t="s">
        <v>20</v>
      </c>
      <c r="G53" s="5110" t="s">
        <v>21</v>
      </c>
      <c r="H53" s="5110" t="s">
        <v>22</v>
      </c>
      <c r="I53" s="5110" t="s">
        <v>23</v>
      </c>
      <c r="J53" s="5110" t="s">
        <v>23</v>
      </c>
      <c r="K53" s="5110" t="s">
        <v>1227</v>
      </c>
      <c r="L53" s="5110" t="s">
        <v>20</v>
      </c>
      <c r="M53" s="5110" t="s">
        <v>25</v>
      </c>
      <c r="N53" s="5110" t="s">
        <v>0</v>
      </c>
      <c r="O53" s="5110" t="s">
        <v>1363</v>
      </c>
      <c r="P53" s="5110" t="s">
        <v>1388</v>
      </c>
      <c r="Q53" s="5110" t="s">
        <v>26</v>
      </c>
      <c r="R53" s="5122"/>
      <c r="S53" s="7421"/>
      <c r="T53" s="6328"/>
      <c r="U53" s="6328"/>
      <c r="V53" s="6329"/>
      <c r="W53" s="7203"/>
      <c r="X53" s="6328"/>
      <c r="Y53" s="6333"/>
      <c r="Z53" s="7204"/>
      <c r="AA53" s="6329"/>
      <c r="AB53" s="6328"/>
      <c r="AC53" s="7205"/>
      <c r="AD53" s="7205"/>
      <c r="AE53" s="6333"/>
      <c r="AF53" s="6354"/>
      <c r="AG53" s="7206"/>
      <c r="AH53" s="7042"/>
    </row>
    <row r="54" spans="1:34" ht="15" thickBot="1">
      <c r="A54" s="5114"/>
      <c r="B54" s="5114"/>
      <c r="C54" s="5114"/>
      <c r="D54" s="5114" t="s">
        <v>3</v>
      </c>
      <c r="E54" s="5114" t="s">
        <v>18</v>
      </c>
      <c r="F54" s="5114"/>
      <c r="G54" s="5114"/>
      <c r="H54" s="5114" t="s">
        <v>21</v>
      </c>
      <c r="I54" s="5114" t="s">
        <v>27</v>
      </c>
      <c r="J54" s="5114" t="s">
        <v>28</v>
      </c>
      <c r="K54" s="5114"/>
      <c r="L54" s="5114"/>
      <c r="M54" s="5114"/>
      <c r="N54" s="5114"/>
      <c r="O54" s="5114" t="s">
        <v>11</v>
      </c>
      <c r="P54" s="5114"/>
      <c r="Q54" s="5114"/>
      <c r="R54" s="5122"/>
      <c r="S54" s="5456"/>
      <c r="T54" s="5445"/>
      <c r="U54" s="5473"/>
      <c r="V54" s="5474"/>
      <c r="W54" s="5475"/>
      <c r="X54" s="5473"/>
      <c r="Y54" s="5476"/>
      <c r="Z54" s="5477"/>
      <c r="AA54" s="5474"/>
      <c r="AB54" s="5473"/>
      <c r="AC54" s="5478"/>
      <c r="AD54" s="5478"/>
      <c r="AE54" s="5452"/>
      <c r="AF54" s="5479"/>
      <c r="AG54" s="5478"/>
      <c r="AH54" s="7042"/>
    </row>
    <row r="55" spans="1:34">
      <c r="A55" s="5236"/>
      <c r="B55" s="5235"/>
      <c r="C55" s="5387"/>
      <c r="D55" s="5387"/>
      <c r="E55" s="5388"/>
      <c r="F55" s="5389"/>
      <c r="G55" s="5387"/>
      <c r="H55" s="5390"/>
      <c r="I55" s="5391"/>
      <c r="J55" s="5388"/>
      <c r="K55" s="5387"/>
      <c r="L55" s="5392"/>
      <c r="M55" s="5392"/>
      <c r="N55" s="5390"/>
      <c r="O55" s="5393"/>
      <c r="P55" s="5422"/>
      <c r="Q55" s="7266"/>
      <c r="R55" s="5122"/>
      <c r="S55" s="2556"/>
      <c r="T55" s="6967"/>
      <c r="U55" s="2557"/>
      <c r="V55" s="2557"/>
      <c r="W55" s="2557"/>
      <c r="X55" s="2557"/>
      <c r="Y55" s="2557"/>
      <c r="Z55" s="2557"/>
      <c r="AA55" s="2557"/>
      <c r="AB55" s="8394"/>
      <c r="AC55" s="2557"/>
      <c r="AD55" s="2557"/>
      <c r="AE55" s="2557"/>
      <c r="AF55" s="2557"/>
      <c r="AG55" s="2557"/>
      <c r="AH55" s="7042"/>
    </row>
    <row r="56" spans="1:34">
      <c r="A56" s="7201"/>
      <c r="B56" s="7202"/>
      <c r="C56" s="6328"/>
      <c r="D56" s="6328"/>
      <c r="E56" s="6329"/>
      <c r="F56" s="7203"/>
      <c r="G56" s="6328"/>
      <c r="H56" s="6333"/>
      <c r="I56" s="7204"/>
      <c r="J56" s="6329"/>
      <c r="K56" s="6328"/>
      <c r="L56" s="7205"/>
      <c r="M56" s="7205"/>
      <c r="N56" s="6333"/>
      <c r="O56" s="6354"/>
      <c r="P56" s="7206"/>
      <c r="Q56" s="7265"/>
      <c r="R56" s="5122"/>
      <c r="S56" s="2556"/>
      <c r="T56" s="6967"/>
      <c r="U56" s="2557"/>
      <c r="V56" s="2557"/>
      <c r="W56" s="2557"/>
      <c r="X56" s="2557"/>
      <c r="Y56" s="2557"/>
      <c r="Z56" s="2557"/>
      <c r="AA56" s="2557"/>
      <c r="AB56" s="8394"/>
      <c r="AC56" s="2557"/>
      <c r="AD56" s="2557"/>
      <c r="AE56" s="2557"/>
      <c r="AF56" s="2557"/>
      <c r="AG56" s="2557"/>
      <c r="AH56" s="7042"/>
    </row>
    <row r="57" spans="1:34" ht="15" thickBot="1">
      <c r="A57" s="5443"/>
      <c r="B57" s="5444"/>
      <c r="C57" s="5445"/>
      <c r="D57" s="5445"/>
      <c r="E57" s="5446"/>
      <c r="F57" s="5447"/>
      <c r="G57" s="5445"/>
      <c r="H57" s="5448"/>
      <c r="I57" s="5449"/>
      <c r="J57" s="5450"/>
      <c r="K57" s="5445"/>
      <c r="L57" s="5451"/>
      <c r="M57" s="5451"/>
      <c r="N57" s="5452"/>
      <c r="O57" s="5453"/>
      <c r="P57" s="5455"/>
      <c r="Q57" s="5126"/>
      <c r="R57" s="5122"/>
      <c r="S57" s="2559"/>
      <c r="T57" s="8401"/>
      <c r="U57" s="2560"/>
      <c r="V57" s="2560"/>
      <c r="W57" s="2560"/>
      <c r="X57" s="2560"/>
      <c r="Y57" s="2560"/>
      <c r="Z57" s="2560"/>
      <c r="AA57" s="2560"/>
      <c r="AB57" s="8395"/>
      <c r="AC57" s="2560"/>
      <c r="AD57" s="2560"/>
      <c r="AE57" s="2560"/>
      <c r="AF57" s="2560"/>
      <c r="AG57" s="2560"/>
      <c r="AH57" s="4410"/>
    </row>
    <row r="58" spans="1:34">
      <c r="A58" s="5443"/>
      <c r="B58" s="5444"/>
      <c r="C58" s="5445"/>
      <c r="D58" s="5445"/>
      <c r="E58" s="5446"/>
      <c r="F58" s="5447"/>
      <c r="G58" s="5445"/>
      <c r="H58" s="5448"/>
      <c r="I58" s="5449"/>
      <c r="J58" s="5450"/>
      <c r="K58" s="5445"/>
      <c r="L58" s="5451"/>
      <c r="M58" s="5451"/>
      <c r="N58" s="5452"/>
      <c r="O58" s="5453"/>
      <c r="P58" s="5455"/>
      <c r="Q58" s="5126"/>
      <c r="R58" s="5122"/>
      <c r="S58" s="2248"/>
      <c r="T58" s="2248"/>
      <c r="U58" s="2248"/>
      <c r="V58" s="2248"/>
      <c r="W58" s="2248"/>
      <c r="X58" s="2248"/>
      <c r="Y58" s="2248"/>
      <c r="Z58" s="2248"/>
      <c r="AA58" s="2248"/>
      <c r="AB58" s="2248"/>
      <c r="AC58" s="2248"/>
      <c r="AD58" s="2248"/>
      <c r="AE58" s="2248"/>
      <c r="AF58" s="2248"/>
      <c r="AG58" s="2248"/>
      <c r="AH58" s="2248"/>
    </row>
    <row r="59" spans="1:34" ht="15" thickBot="1">
      <c r="A59" s="5123"/>
      <c r="B59" s="5124"/>
      <c r="C59" s="5124"/>
      <c r="D59" s="5124"/>
      <c r="E59" s="5124"/>
      <c r="F59" s="5124"/>
      <c r="G59" s="5124"/>
      <c r="H59" s="5124"/>
      <c r="I59" s="5125"/>
      <c r="J59" s="5124"/>
      <c r="K59" s="5124"/>
      <c r="L59" s="5124"/>
      <c r="M59" s="5124"/>
      <c r="N59" s="5124"/>
      <c r="O59" s="5124"/>
      <c r="P59" s="5416"/>
      <c r="Q59" s="5126"/>
      <c r="R59" s="5122"/>
      <c r="S59" s="5144"/>
      <c r="T59" s="5145"/>
      <c r="U59" s="5146"/>
      <c r="V59" s="5147"/>
      <c r="W59" s="5147"/>
      <c r="X59" s="5147"/>
      <c r="Y59" s="5147"/>
      <c r="Z59" s="5147"/>
      <c r="AA59" s="5147"/>
      <c r="AB59" s="5147"/>
      <c r="AC59" s="5147"/>
      <c r="AD59" s="5147"/>
      <c r="AE59" s="5147"/>
      <c r="AF59" s="5147"/>
      <c r="AG59" s="5147"/>
      <c r="AH59" s="5147"/>
    </row>
    <row r="60" spans="1:34">
      <c r="A60" s="5123"/>
      <c r="B60" s="5124"/>
      <c r="C60" s="5124"/>
      <c r="D60" s="5124"/>
      <c r="E60" s="5124"/>
      <c r="F60" s="5124"/>
      <c r="G60" s="5124"/>
      <c r="H60" s="5124"/>
      <c r="I60" s="5125"/>
      <c r="J60" s="5124"/>
      <c r="K60" s="5124"/>
      <c r="L60" s="5124"/>
      <c r="M60" s="5124"/>
      <c r="N60" s="5124"/>
      <c r="O60" s="5124"/>
      <c r="P60" s="5416"/>
      <c r="Q60" s="5126"/>
      <c r="R60" s="5122"/>
      <c r="S60" s="5106"/>
      <c r="T60" s="5107"/>
      <c r="U60" s="5108" t="s">
        <v>14</v>
      </c>
      <c r="V60" s="5108" t="s">
        <v>12</v>
      </c>
      <c r="W60" s="5108"/>
      <c r="X60" s="5108"/>
      <c r="Y60" s="5108" t="s">
        <v>15</v>
      </c>
      <c r="Z60" s="5108" t="s">
        <v>12</v>
      </c>
      <c r="AA60" s="5108" t="s">
        <v>12</v>
      </c>
      <c r="AB60" s="5108"/>
      <c r="AC60" s="5108"/>
      <c r="AD60" s="5108"/>
      <c r="AE60" s="5108"/>
      <c r="AF60" s="5108" t="s">
        <v>0</v>
      </c>
      <c r="AG60" s="5180"/>
      <c r="AH60" s="5109"/>
    </row>
    <row r="61" spans="1:34">
      <c r="A61" s="5426"/>
      <c r="B61" s="5465"/>
      <c r="C61" s="5427"/>
      <c r="D61" s="5427"/>
      <c r="E61" s="5428"/>
      <c r="F61" s="5429"/>
      <c r="G61" s="5427"/>
      <c r="H61" s="5430"/>
      <c r="I61" s="5431"/>
      <c r="J61" s="5428"/>
      <c r="K61" s="5427"/>
      <c r="L61" s="5432"/>
      <c r="M61" s="5432"/>
      <c r="N61" s="5430"/>
      <c r="O61" s="5433"/>
      <c r="P61" s="5432"/>
      <c r="Q61" s="5126"/>
      <c r="R61" s="5122"/>
      <c r="S61" s="5110" t="s">
        <v>4</v>
      </c>
      <c r="T61" s="5111" t="s">
        <v>18</v>
      </c>
      <c r="U61" s="5112" t="s">
        <v>19</v>
      </c>
      <c r="V61" s="5112" t="s">
        <v>19</v>
      </c>
      <c r="W61" s="5112" t="s">
        <v>20</v>
      </c>
      <c r="X61" s="5112" t="s">
        <v>21</v>
      </c>
      <c r="Y61" s="5112" t="s">
        <v>22</v>
      </c>
      <c r="Z61" s="5112" t="s">
        <v>23</v>
      </c>
      <c r="AA61" s="5112" t="s">
        <v>23</v>
      </c>
      <c r="AB61" s="5112" t="s">
        <v>24</v>
      </c>
      <c r="AC61" s="5112" t="s">
        <v>20</v>
      </c>
      <c r="AD61" s="5112" t="s">
        <v>25</v>
      </c>
      <c r="AE61" s="5112" t="s">
        <v>0</v>
      </c>
      <c r="AF61" s="5112" t="s">
        <v>1363</v>
      </c>
      <c r="AG61" s="5181"/>
      <c r="AH61" s="5113" t="s">
        <v>26</v>
      </c>
    </row>
    <row r="62" spans="1:34" ht="15" thickBot="1">
      <c r="A62" s="5123"/>
      <c r="B62" s="5124"/>
      <c r="C62" s="5124"/>
      <c r="D62" s="5124"/>
      <c r="E62" s="5124"/>
      <c r="F62" s="5124"/>
      <c r="G62" s="5124"/>
      <c r="H62" s="5124"/>
      <c r="I62" s="5125"/>
      <c r="J62" s="5124"/>
      <c r="K62" s="5124"/>
      <c r="L62" s="5124"/>
      <c r="M62" s="5124"/>
      <c r="N62" s="5124"/>
      <c r="O62" s="5124"/>
      <c r="P62" s="5416"/>
      <c r="Q62" s="5126"/>
      <c r="R62" s="5122"/>
      <c r="S62" s="5114"/>
      <c r="T62" s="5115"/>
      <c r="U62" s="5116" t="s">
        <v>3</v>
      </c>
      <c r="V62" s="5116" t="s">
        <v>18</v>
      </c>
      <c r="W62" s="5116"/>
      <c r="X62" s="5116"/>
      <c r="Y62" s="5116" t="s">
        <v>21</v>
      </c>
      <c r="Z62" s="5116" t="s">
        <v>27</v>
      </c>
      <c r="AA62" s="5116" t="s">
        <v>28</v>
      </c>
      <c r="AB62" s="5116"/>
      <c r="AC62" s="5116"/>
      <c r="AD62" s="5116"/>
      <c r="AE62" s="5116"/>
      <c r="AF62" s="5116" t="s">
        <v>11</v>
      </c>
      <c r="AG62" s="5182"/>
      <c r="AH62" s="5117"/>
    </row>
    <row r="63" spans="1:34">
      <c r="A63" s="5123"/>
      <c r="B63" s="5124"/>
      <c r="C63" s="5124"/>
      <c r="D63" s="5124"/>
      <c r="E63" s="5124"/>
      <c r="F63" s="5124"/>
      <c r="G63" s="5124"/>
      <c r="H63" s="5124"/>
      <c r="I63" s="5125"/>
      <c r="J63" s="5124"/>
      <c r="K63" s="5124"/>
      <c r="L63" s="5124"/>
      <c r="M63" s="5124"/>
      <c r="N63" s="5124"/>
      <c r="O63" s="5124"/>
      <c r="P63" s="5416"/>
      <c r="Q63" s="5126"/>
      <c r="R63" s="5122"/>
      <c r="S63" s="5118"/>
      <c r="T63" s="5119"/>
      <c r="U63" s="5487"/>
      <c r="V63" s="5488"/>
      <c r="W63" s="5488"/>
      <c r="X63" s="5488"/>
      <c r="Y63" s="5488"/>
      <c r="Z63" s="5488"/>
      <c r="AA63" s="5488"/>
      <c r="AB63" s="5488"/>
      <c r="AC63" s="5488"/>
      <c r="AD63" s="5488"/>
      <c r="AE63" s="5488"/>
      <c r="AF63" s="5488"/>
      <c r="AG63" s="5488"/>
      <c r="AH63" s="5489"/>
    </row>
    <row r="64" spans="1:34">
      <c r="A64" s="5135"/>
      <c r="B64" s="5136"/>
      <c r="C64" s="5136"/>
      <c r="D64" s="5136"/>
      <c r="E64" s="5136"/>
      <c r="F64" s="5136"/>
      <c r="G64" s="5136"/>
      <c r="H64" s="5136"/>
      <c r="I64" s="5137"/>
      <c r="J64" s="5136"/>
      <c r="K64" s="5136"/>
      <c r="L64" s="5136"/>
      <c r="M64" s="5136"/>
      <c r="N64" s="5136"/>
      <c r="O64" s="5136"/>
      <c r="P64" s="5418"/>
      <c r="Q64" s="5138"/>
      <c r="R64" s="5122"/>
      <c r="S64" s="5123"/>
      <c r="T64" s="5124"/>
      <c r="U64" s="5133"/>
      <c r="V64" s="5134"/>
      <c r="W64" s="5134"/>
      <c r="X64" s="5134"/>
      <c r="Y64" s="5134"/>
      <c r="Z64" s="5134"/>
      <c r="AA64" s="5134"/>
      <c r="AB64" s="5134"/>
      <c r="AC64" s="5134"/>
      <c r="AD64" s="5134"/>
      <c r="AE64" s="5134"/>
      <c r="AF64" s="5134"/>
      <c r="AG64" s="5134"/>
      <c r="AH64" s="5415"/>
    </row>
    <row r="65" spans="1:34">
      <c r="A65" s="5135"/>
      <c r="B65" s="5136"/>
      <c r="C65" s="5136"/>
      <c r="D65" s="5136"/>
      <c r="E65" s="5136"/>
      <c r="F65" s="5136"/>
      <c r="G65" s="5136"/>
      <c r="H65" s="5136"/>
      <c r="I65" s="5137"/>
      <c r="J65" s="5136"/>
      <c r="K65" s="5136"/>
      <c r="L65" s="5136"/>
      <c r="M65" s="5136"/>
      <c r="N65" s="5136"/>
      <c r="O65" s="5136"/>
      <c r="P65" s="5418"/>
      <c r="Q65" s="5138"/>
      <c r="R65" s="5122"/>
      <c r="S65" s="5123"/>
      <c r="T65" s="5124"/>
      <c r="U65" s="5133"/>
      <c r="V65" s="5134"/>
      <c r="W65" s="5134"/>
      <c r="X65" s="5134"/>
      <c r="Y65" s="5134"/>
      <c r="Z65" s="5134"/>
      <c r="AA65" s="5134"/>
      <c r="AB65" s="5134"/>
      <c r="AC65" s="5134"/>
      <c r="AD65" s="5134"/>
      <c r="AE65" s="5134"/>
      <c r="AF65" s="5134"/>
      <c r="AG65" s="5134"/>
      <c r="AH65" s="5415"/>
    </row>
    <row r="66" spans="1:34" ht="15" thickBot="1">
      <c r="A66" s="5140"/>
      <c r="B66" s="5141"/>
      <c r="C66" s="5141"/>
      <c r="D66" s="5141"/>
      <c r="E66" s="5141"/>
      <c r="F66" s="5141"/>
      <c r="G66" s="5141"/>
      <c r="H66" s="5141"/>
      <c r="I66" s="5142"/>
      <c r="J66" s="5141"/>
      <c r="K66" s="5141"/>
      <c r="L66" s="5141"/>
      <c r="M66" s="5141"/>
      <c r="N66" s="5203">
        <f>SUM(N55:N65)</f>
        <v>0</v>
      </c>
      <c r="O66" s="5203">
        <f>SUM(O55:O65)</f>
        <v>0</v>
      </c>
      <c r="P66" s="5420"/>
      <c r="Q66" s="5143"/>
      <c r="R66" s="5122"/>
      <c r="S66" s="5123"/>
      <c r="T66" s="5124"/>
      <c r="U66" s="5133"/>
      <c r="V66" s="5134"/>
      <c r="W66" s="5134"/>
      <c r="X66" s="5134"/>
      <c r="Y66" s="5134"/>
      <c r="Z66" s="5134"/>
      <c r="AA66" s="5134"/>
      <c r="AB66" s="5134"/>
      <c r="AC66" s="5134"/>
      <c r="AD66" s="5134"/>
      <c r="AE66" s="5134"/>
      <c r="AF66" s="5134"/>
      <c r="AG66" s="5134"/>
      <c r="AH66" s="5415"/>
    </row>
    <row r="67" spans="1:34">
      <c r="A67" s="5122"/>
      <c r="B67" s="5122"/>
      <c r="C67" s="5122"/>
      <c r="D67" s="5122"/>
      <c r="E67" s="5122"/>
      <c r="F67" s="5122"/>
      <c r="G67" s="5122"/>
      <c r="H67" s="5122"/>
      <c r="I67" s="5122"/>
      <c r="J67" s="5122"/>
      <c r="K67" s="5122"/>
      <c r="L67" s="5122"/>
      <c r="M67" s="5122"/>
      <c r="N67" s="5122"/>
      <c r="O67" s="5122"/>
      <c r="P67" s="5122"/>
      <c r="Q67" s="5122"/>
      <c r="R67" s="5122"/>
      <c r="S67" s="5123"/>
      <c r="T67" s="5124"/>
      <c r="U67" s="5133"/>
      <c r="V67" s="5134"/>
      <c r="W67" s="5134"/>
      <c r="X67" s="5134"/>
      <c r="Y67" s="5134"/>
      <c r="Z67" s="5134"/>
      <c r="AA67" s="5134"/>
      <c r="AB67" s="5134"/>
      <c r="AC67" s="5134"/>
      <c r="AD67" s="5134"/>
      <c r="AE67" s="5134"/>
      <c r="AF67" s="5134"/>
      <c r="AG67" s="5134"/>
      <c r="AH67" s="5415"/>
    </row>
    <row r="68" spans="1:34">
      <c r="A68" s="5122"/>
      <c r="B68" s="5122"/>
      <c r="C68" s="5122"/>
      <c r="D68" s="5122"/>
      <c r="E68" s="5122"/>
      <c r="F68" s="5122"/>
      <c r="G68" s="5122"/>
      <c r="H68" s="5122"/>
      <c r="I68" s="5122"/>
      <c r="J68" s="5122"/>
      <c r="K68" s="5122"/>
      <c r="L68" s="5122"/>
      <c r="M68" s="5122"/>
      <c r="N68" s="5122"/>
      <c r="O68" s="5122"/>
      <c r="P68" s="5122"/>
      <c r="Q68" s="5122"/>
      <c r="R68" s="5122"/>
      <c r="S68" s="5123"/>
      <c r="T68" s="5124"/>
      <c r="U68" s="5133"/>
      <c r="V68" s="5134"/>
      <c r="W68" s="5134"/>
      <c r="X68" s="5134"/>
      <c r="Y68" s="5134"/>
      <c r="Z68" s="5134"/>
      <c r="AA68" s="5134"/>
      <c r="AB68" s="5134"/>
      <c r="AC68" s="5134"/>
      <c r="AD68" s="5134"/>
      <c r="AE68" s="5134"/>
      <c r="AF68" s="5134"/>
      <c r="AG68" s="5134"/>
      <c r="AH68" s="5415"/>
    </row>
    <row r="69" spans="1:34" ht="15" thickBot="1">
      <c r="A69" s="5103" t="s">
        <v>1806</v>
      </c>
      <c r="B69" s="5103"/>
      <c r="C69" s="5104"/>
      <c r="D69" s="5104"/>
      <c r="E69" s="5104"/>
      <c r="F69" s="5104"/>
      <c r="G69" s="5104"/>
      <c r="H69" s="5104"/>
      <c r="I69" s="5104"/>
      <c r="J69" s="5104"/>
      <c r="K69" s="5104"/>
      <c r="L69" s="5104"/>
      <c r="M69" s="5104"/>
      <c r="N69" s="5104"/>
      <c r="O69" s="5104"/>
      <c r="P69" s="5104"/>
      <c r="Q69" s="5104"/>
      <c r="R69" s="5122"/>
      <c r="S69" s="5123"/>
      <c r="T69" s="5124"/>
      <c r="U69" s="5133"/>
      <c r="V69" s="5134"/>
      <c r="W69" s="5134"/>
      <c r="X69" s="5134"/>
      <c r="Y69" s="5134"/>
      <c r="Z69" s="5134"/>
      <c r="AA69" s="5134"/>
      <c r="AB69" s="5134"/>
      <c r="AC69" s="5134"/>
      <c r="AD69" s="5134"/>
      <c r="AE69" s="5134"/>
      <c r="AF69" s="5134"/>
      <c r="AG69" s="5134"/>
      <c r="AH69" s="5415"/>
    </row>
    <row r="70" spans="1:34">
      <c r="A70" s="5106"/>
      <c r="B70" s="5106"/>
      <c r="C70" s="5106"/>
      <c r="D70" s="5106" t="s">
        <v>14</v>
      </c>
      <c r="E70" s="5106" t="s">
        <v>12</v>
      </c>
      <c r="F70" s="5106"/>
      <c r="G70" s="5106"/>
      <c r="H70" s="5106" t="s">
        <v>15</v>
      </c>
      <c r="I70" s="5106" t="s">
        <v>12</v>
      </c>
      <c r="J70" s="5106" t="s">
        <v>12</v>
      </c>
      <c r="K70" s="5106"/>
      <c r="L70" s="5106"/>
      <c r="M70" s="5106"/>
      <c r="N70" s="5106"/>
      <c r="O70" s="5106" t="s">
        <v>0</v>
      </c>
      <c r="P70" s="5106"/>
      <c r="Q70" s="5106"/>
      <c r="R70" s="5122"/>
      <c r="S70" s="5123"/>
      <c r="T70" s="5124"/>
      <c r="U70" s="5133"/>
      <c r="V70" s="5134"/>
      <c r="W70" s="5134"/>
      <c r="X70" s="5134"/>
      <c r="Y70" s="5134"/>
      <c r="Z70" s="5134"/>
      <c r="AA70" s="5134"/>
      <c r="AB70" s="5134"/>
      <c r="AC70" s="5134"/>
      <c r="AD70" s="5134"/>
      <c r="AE70" s="5134"/>
      <c r="AF70" s="5134"/>
      <c r="AG70" s="5134"/>
      <c r="AH70" s="5415"/>
    </row>
    <row r="71" spans="1:34">
      <c r="A71" s="5110" t="s">
        <v>3</v>
      </c>
      <c r="B71" s="5110" t="s">
        <v>4</v>
      </c>
      <c r="C71" s="5110" t="s">
        <v>18</v>
      </c>
      <c r="D71" s="5110" t="s">
        <v>19</v>
      </c>
      <c r="E71" s="5110" t="s">
        <v>19</v>
      </c>
      <c r="F71" s="5110" t="s">
        <v>20</v>
      </c>
      <c r="G71" s="5110" t="s">
        <v>21</v>
      </c>
      <c r="H71" s="5110" t="s">
        <v>22</v>
      </c>
      <c r="I71" s="5110" t="s">
        <v>23</v>
      </c>
      <c r="J71" s="5110" t="s">
        <v>23</v>
      </c>
      <c r="K71" s="5110" t="s">
        <v>1227</v>
      </c>
      <c r="L71" s="5110" t="s">
        <v>20</v>
      </c>
      <c r="M71" s="5110" t="s">
        <v>25</v>
      </c>
      <c r="N71" s="5110" t="s">
        <v>0</v>
      </c>
      <c r="O71" s="5110" t="s">
        <v>1363</v>
      </c>
      <c r="P71" s="5110" t="s">
        <v>1388</v>
      </c>
      <c r="Q71" s="5110" t="s">
        <v>26</v>
      </c>
      <c r="R71" s="5122"/>
      <c r="S71" s="5123"/>
      <c r="T71" s="5124"/>
      <c r="U71" s="5133"/>
      <c r="V71" s="5134"/>
      <c r="W71" s="5134"/>
      <c r="X71" s="5134"/>
      <c r="Y71" s="5134"/>
      <c r="Z71" s="5134"/>
      <c r="AA71" s="5134"/>
      <c r="AB71" s="5134"/>
      <c r="AC71" s="5134"/>
      <c r="AD71" s="5134"/>
      <c r="AE71" s="5134"/>
      <c r="AF71" s="5134"/>
      <c r="AG71" s="5134"/>
      <c r="AH71" s="5415"/>
    </row>
    <row r="72" spans="1:34" ht="15" thickBot="1">
      <c r="A72" s="5114"/>
      <c r="B72" s="5114"/>
      <c r="C72" s="5114"/>
      <c r="D72" s="5114" t="s">
        <v>3</v>
      </c>
      <c r="E72" s="5114" t="s">
        <v>18</v>
      </c>
      <c r="F72" s="5114"/>
      <c r="G72" s="5114"/>
      <c r="H72" s="5114" t="s">
        <v>21</v>
      </c>
      <c r="I72" s="5114" t="s">
        <v>27</v>
      </c>
      <c r="J72" s="5114" t="s">
        <v>28</v>
      </c>
      <c r="K72" s="5114"/>
      <c r="L72" s="5114"/>
      <c r="M72" s="5114"/>
      <c r="N72" s="5114"/>
      <c r="O72" s="5114" t="s">
        <v>11</v>
      </c>
      <c r="P72" s="5114"/>
      <c r="Q72" s="5114"/>
      <c r="R72" s="5122"/>
      <c r="S72" s="5123"/>
      <c r="T72" s="5124"/>
      <c r="U72" s="5133"/>
      <c r="V72" s="5134"/>
      <c r="W72" s="5134"/>
      <c r="X72" s="5134"/>
      <c r="Y72" s="5134"/>
      <c r="Z72" s="5134"/>
      <c r="AA72" s="5134"/>
      <c r="AB72" s="5134"/>
      <c r="AC72" s="5134"/>
      <c r="AD72" s="5134"/>
      <c r="AE72" s="5134"/>
      <c r="AF72" s="5134"/>
      <c r="AG72" s="5134"/>
      <c r="AH72" s="5415"/>
    </row>
    <row r="73" spans="1:34" ht="15" thickBot="1">
      <c r="A73" s="5454"/>
      <c r="B73" s="7288"/>
      <c r="C73" s="6598"/>
      <c r="D73" s="6598"/>
      <c r="E73" s="6597"/>
      <c r="F73" s="7209"/>
      <c r="G73" s="6598"/>
      <c r="H73" s="6600"/>
      <c r="I73" s="7210"/>
      <c r="J73" s="6597"/>
      <c r="K73" s="6598"/>
      <c r="L73" s="7212"/>
      <c r="M73" s="7212"/>
      <c r="N73" s="6600"/>
      <c r="O73" s="6859"/>
      <c r="P73" s="7213"/>
      <c r="Q73" s="7302"/>
      <c r="R73" s="5122"/>
      <c r="S73" s="5140"/>
      <c r="T73" s="5141"/>
      <c r="U73" s="5183"/>
      <c r="V73" s="5184"/>
      <c r="W73" s="5184"/>
      <c r="X73" s="5184"/>
      <c r="Y73" s="5184"/>
      <c r="Z73" s="5184"/>
      <c r="AA73" s="5184"/>
      <c r="AB73" s="5184"/>
      <c r="AC73" s="5184"/>
      <c r="AD73" s="5184"/>
      <c r="AE73" s="5184"/>
      <c r="AF73" s="5184"/>
      <c r="AG73" s="5184"/>
      <c r="AH73" s="5491"/>
    </row>
    <row r="74" spans="1:34">
      <c r="A74" s="5443"/>
      <c r="B74" s="5444"/>
      <c r="C74" s="5445"/>
      <c r="D74" s="5445"/>
      <c r="E74" s="5446"/>
      <c r="F74" s="5447"/>
      <c r="G74" s="5445"/>
      <c r="H74" s="5448"/>
      <c r="I74" s="5449"/>
      <c r="J74" s="5450"/>
      <c r="K74" s="5445"/>
      <c r="L74" s="5451"/>
      <c r="M74" s="5451"/>
      <c r="N74" s="5452"/>
      <c r="O74" s="5453"/>
      <c r="P74" s="5451"/>
      <c r="Q74" s="5126"/>
      <c r="R74" s="5122"/>
      <c r="S74" s="5122"/>
      <c r="T74" s="5122"/>
      <c r="U74" s="5139"/>
      <c r="V74" s="5104"/>
      <c r="W74" s="5104"/>
      <c r="X74" s="5104"/>
      <c r="Y74" s="5104"/>
      <c r="Z74" s="5104"/>
      <c r="AA74" s="5104"/>
      <c r="AB74" s="5104"/>
      <c r="AC74" s="5104"/>
      <c r="AD74" s="5104"/>
      <c r="AE74" s="5104"/>
      <c r="AF74" s="5104"/>
      <c r="AG74" s="5104"/>
      <c r="AH74" s="5104"/>
    </row>
    <row r="75" spans="1:34">
      <c r="A75" s="5123"/>
      <c r="B75" s="5124"/>
      <c r="C75" s="5124"/>
      <c r="D75" s="5124"/>
      <c r="E75" s="5124"/>
      <c r="F75" s="5124"/>
      <c r="G75" s="5124"/>
      <c r="H75" s="5124"/>
      <c r="I75" s="5125"/>
      <c r="J75" s="5124"/>
      <c r="K75" s="5124"/>
      <c r="L75" s="5124"/>
      <c r="M75" s="5124"/>
      <c r="N75" s="5124"/>
      <c r="O75" s="5124"/>
      <c r="P75" s="5416"/>
      <c r="Q75" s="5126"/>
      <c r="R75" s="5122"/>
      <c r="S75" s="5122"/>
      <c r="T75" s="5122"/>
      <c r="U75" s="5139"/>
      <c r="V75" s="5104"/>
      <c r="W75" s="5104"/>
      <c r="X75" s="5104"/>
      <c r="Y75" s="5104"/>
      <c r="Z75" s="5104"/>
      <c r="AA75" s="5104"/>
      <c r="AB75" s="5104"/>
      <c r="AC75" s="5104"/>
      <c r="AD75" s="5104"/>
      <c r="AE75" s="5104"/>
      <c r="AF75" s="5104"/>
      <c r="AG75" s="5104"/>
      <c r="AH75" s="5104"/>
    </row>
    <row r="76" spans="1:34" ht="15" thickBot="1">
      <c r="A76" s="5128"/>
      <c r="B76" s="5129"/>
      <c r="C76" s="5124"/>
      <c r="D76" s="5124"/>
      <c r="E76" s="5130"/>
      <c r="F76" s="5124"/>
      <c r="G76" s="5124"/>
      <c r="H76" s="5124"/>
      <c r="I76" s="5131"/>
      <c r="J76" s="5124"/>
      <c r="K76" s="5124"/>
      <c r="L76" s="5132"/>
      <c r="M76" s="5124"/>
      <c r="N76" s="5132"/>
      <c r="O76" s="5132"/>
      <c r="P76" s="5417"/>
      <c r="Q76" s="5126"/>
      <c r="R76" s="5122"/>
      <c r="S76" s="5105"/>
      <c r="T76" s="5122"/>
      <c r="U76" s="5139"/>
      <c r="V76" s="5104"/>
      <c r="W76" s="5104"/>
      <c r="X76" s="5104"/>
      <c r="Y76" s="5104"/>
      <c r="Z76" s="5104"/>
      <c r="AA76" s="5104"/>
      <c r="AB76" s="5104"/>
      <c r="AC76" s="5104"/>
      <c r="AD76" s="5104"/>
      <c r="AE76" s="5104"/>
      <c r="AF76" s="5104"/>
      <c r="AG76" s="5104"/>
      <c r="AH76" s="5104"/>
    </row>
    <row r="77" spans="1:34">
      <c r="A77" s="5128"/>
      <c r="B77" s="5129"/>
      <c r="C77" s="5124"/>
      <c r="D77" s="5124"/>
      <c r="E77" s="5130"/>
      <c r="F77" s="5124"/>
      <c r="G77" s="5124"/>
      <c r="H77" s="5124"/>
      <c r="I77" s="5131"/>
      <c r="J77" s="5124"/>
      <c r="K77" s="5124"/>
      <c r="L77" s="5132"/>
      <c r="M77" s="5124"/>
      <c r="N77" s="5132"/>
      <c r="O77" s="5132"/>
      <c r="P77" s="5417"/>
      <c r="Q77" s="5126"/>
      <c r="R77" s="5122"/>
      <c r="S77" s="5106"/>
      <c r="T77" s="5107"/>
      <c r="U77" s="5108" t="s">
        <v>14</v>
      </c>
      <c r="V77" s="5108" t="s">
        <v>12</v>
      </c>
      <c r="W77" s="5108"/>
      <c r="X77" s="5108"/>
      <c r="Y77" s="5108" t="s">
        <v>15</v>
      </c>
      <c r="Z77" s="5108" t="s">
        <v>12</v>
      </c>
      <c r="AA77" s="5108" t="s">
        <v>12</v>
      </c>
      <c r="AB77" s="5108"/>
      <c r="AC77" s="5108"/>
      <c r="AD77" s="5108"/>
      <c r="AE77" s="5108"/>
      <c r="AF77" s="5108" t="s">
        <v>0</v>
      </c>
      <c r="AG77" s="5180"/>
      <c r="AH77" s="5109"/>
    </row>
    <row r="78" spans="1:34">
      <c r="A78" s="5123"/>
      <c r="B78" s="5124"/>
      <c r="C78" s="5124"/>
      <c r="D78" s="5124"/>
      <c r="E78" s="5124"/>
      <c r="F78" s="5124"/>
      <c r="G78" s="5124"/>
      <c r="H78" s="5124"/>
      <c r="I78" s="5125"/>
      <c r="J78" s="5124"/>
      <c r="K78" s="5124"/>
      <c r="L78" s="5124"/>
      <c r="M78" s="5124"/>
      <c r="N78" s="5124"/>
      <c r="O78" s="5124"/>
      <c r="P78" s="5416"/>
      <c r="Q78" s="5126"/>
      <c r="R78" s="5122"/>
      <c r="S78" s="5110" t="s">
        <v>4</v>
      </c>
      <c r="T78" s="5111" t="s">
        <v>18</v>
      </c>
      <c r="U78" s="5112" t="s">
        <v>19</v>
      </c>
      <c r="V78" s="5112" t="s">
        <v>19</v>
      </c>
      <c r="W78" s="5112" t="s">
        <v>20</v>
      </c>
      <c r="X78" s="5112" t="s">
        <v>21</v>
      </c>
      <c r="Y78" s="5112" t="s">
        <v>22</v>
      </c>
      <c r="Z78" s="5112" t="s">
        <v>23</v>
      </c>
      <c r="AA78" s="5112" t="s">
        <v>23</v>
      </c>
      <c r="AB78" s="5112" t="s">
        <v>24</v>
      </c>
      <c r="AC78" s="5112" t="s">
        <v>20</v>
      </c>
      <c r="AD78" s="5112" t="s">
        <v>25</v>
      </c>
      <c r="AE78" s="5112" t="s">
        <v>0</v>
      </c>
      <c r="AF78" s="5112" t="s">
        <v>1363</v>
      </c>
      <c r="AG78" s="5181"/>
      <c r="AH78" s="5113" t="s">
        <v>26</v>
      </c>
    </row>
    <row r="79" spans="1:34" ht="15" thickBot="1">
      <c r="A79" s="5123"/>
      <c r="B79" s="5124"/>
      <c r="C79" s="5124"/>
      <c r="D79" s="5124"/>
      <c r="E79" s="5124"/>
      <c r="F79" s="5124"/>
      <c r="G79" s="5124"/>
      <c r="H79" s="5124"/>
      <c r="I79" s="5125"/>
      <c r="J79" s="5124"/>
      <c r="K79" s="5124"/>
      <c r="L79" s="5124"/>
      <c r="M79" s="5124"/>
      <c r="N79" s="5124"/>
      <c r="O79" s="5124"/>
      <c r="P79" s="5416"/>
      <c r="Q79" s="5126"/>
      <c r="R79" s="5122"/>
      <c r="S79" s="5114"/>
      <c r="T79" s="5115"/>
      <c r="U79" s="5116" t="s">
        <v>3</v>
      </c>
      <c r="V79" s="5116" t="s">
        <v>18</v>
      </c>
      <c r="W79" s="5116"/>
      <c r="X79" s="5116"/>
      <c r="Y79" s="5116" t="s">
        <v>21</v>
      </c>
      <c r="Z79" s="5116" t="s">
        <v>27</v>
      </c>
      <c r="AA79" s="5116" t="s">
        <v>28</v>
      </c>
      <c r="AB79" s="5116"/>
      <c r="AC79" s="5116"/>
      <c r="AD79" s="5116"/>
      <c r="AE79" s="5116"/>
      <c r="AF79" s="5116" t="s">
        <v>11</v>
      </c>
      <c r="AG79" s="5182"/>
      <c r="AH79" s="5117"/>
    </row>
    <row r="80" spans="1:34">
      <c r="A80" s="5123"/>
      <c r="B80" s="5124"/>
      <c r="C80" s="5124"/>
      <c r="D80" s="5124"/>
      <c r="E80" s="5124"/>
      <c r="F80" s="5124"/>
      <c r="G80" s="5124"/>
      <c r="H80" s="5124"/>
      <c r="I80" s="5125"/>
      <c r="J80" s="5124"/>
      <c r="K80" s="5124"/>
      <c r="L80" s="5124"/>
      <c r="M80" s="5124"/>
      <c r="N80" s="5124"/>
      <c r="O80" s="5124"/>
      <c r="P80" s="5416"/>
      <c r="Q80" s="5126"/>
      <c r="R80" s="5122"/>
      <c r="S80" s="5118"/>
      <c r="T80" s="5119"/>
      <c r="U80" s="5487"/>
      <c r="V80" s="5488"/>
      <c r="W80" s="5488"/>
      <c r="X80" s="5488"/>
      <c r="Y80" s="5488"/>
      <c r="Z80" s="5488"/>
      <c r="AA80" s="5488"/>
      <c r="AB80" s="5488"/>
      <c r="AC80" s="5488"/>
      <c r="AD80" s="5488"/>
      <c r="AE80" s="5488"/>
      <c r="AF80" s="5488"/>
      <c r="AG80" s="5488"/>
      <c r="AH80" s="5489"/>
    </row>
    <row r="81" spans="1:34">
      <c r="A81" s="5123"/>
      <c r="B81" s="5124"/>
      <c r="C81" s="5124"/>
      <c r="D81" s="5124"/>
      <c r="E81" s="5124"/>
      <c r="F81" s="5124"/>
      <c r="G81" s="5124"/>
      <c r="H81" s="5124"/>
      <c r="I81" s="5125"/>
      <c r="J81" s="5124"/>
      <c r="K81" s="5124"/>
      <c r="L81" s="5124"/>
      <c r="M81" s="5124"/>
      <c r="N81" s="5124"/>
      <c r="O81" s="5124"/>
      <c r="P81" s="5416"/>
      <c r="Q81" s="5126"/>
      <c r="R81" s="5122"/>
      <c r="S81" s="5123"/>
      <c r="T81" s="5124"/>
      <c r="U81" s="5133"/>
      <c r="V81" s="5134"/>
      <c r="W81" s="5134"/>
      <c r="X81" s="5134"/>
      <c r="Y81" s="5134"/>
      <c r="Z81" s="5134"/>
      <c r="AA81" s="5134"/>
      <c r="AB81" s="5134"/>
      <c r="AC81" s="5134"/>
      <c r="AD81" s="5134"/>
      <c r="AE81" s="5134"/>
      <c r="AF81" s="5134"/>
      <c r="AG81" s="5134"/>
      <c r="AH81" s="5415"/>
    </row>
    <row r="82" spans="1:34">
      <c r="A82" s="5123"/>
      <c r="B82" s="5124"/>
      <c r="C82" s="5124"/>
      <c r="D82" s="5124"/>
      <c r="E82" s="5124"/>
      <c r="F82" s="5124"/>
      <c r="G82" s="5124"/>
      <c r="H82" s="5124"/>
      <c r="I82" s="5125"/>
      <c r="J82" s="5124"/>
      <c r="K82" s="5124"/>
      <c r="L82" s="5124"/>
      <c r="M82" s="5124"/>
      <c r="N82" s="5124"/>
      <c r="O82" s="5124"/>
      <c r="P82" s="5416"/>
      <c r="Q82" s="5126"/>
      <c r="R82" s="5122"/>
      <c r="S82" s="5123"/>
      <c r="T82" s="5124"/>
      <c r="U82" s="5133"/>
      <c r="V82" s="5134"/>
      <c r="W82" s="5134"/>
      <c r="X82" s="5134"/>
      <c r="Y82" s="5134"/>
      <c r="Z82" s="5134"/>
      <c r="AA82" s="5134"/>
      <c r="AB82" s="5134"/>
      <c r="AC82" s="5134"/>
      <c r="AD82" s="5134"/>
      <c r="AE82" s="5134"/>
      <c r="AF82" s="5134"/>
      <c r="AG82" s="5134"/>
      <c r="AH82" s="5415"/>
    </row>
    <row r="83" spans="1:34">
      <c r="A83" s="5135"/>
      <c r="B83" s="5136"/>
      <c r="C83" s="5136"/>
      <c r="D83" s="5136"/>
      <c r="E83" s="5136"/>
      <c r="F83" s="5136"/>
      <c r="G83" s="5136"/>
      <c r="H83" s="5136"/>
      <c r="I83" s="5137"/>
      <c r="J83" s="5136"/>
      <c r="K83" s="5136"/>
      <c r="L83" s="5136"/>
      <c r="M83" s="5136"/>
      <c r="N83" s="5136"/>
      <c r="O83" s="5136"/>
      <c r="P83" s="5418"/>
      <c r="Q83" s="5138"/>
      <c r="R83" s="5122"/>
      <c r="S83" s="5123"/>
      <c r="T83" s="5124"/>
      <c r="U83" s="5133"/>
      <c r="V83" s="5134"/>
      <c r="W83" s="5134"/>
      <c r="X83" s="5134"/>
      <c r="Y83" s="5134"/>
      <c r="Z83" s="5134"/>
      <c r="AA83" s="5134"/>
      <c r="AB83" s="5134"/>
      <c r="AC83" s="5134"/>
      <c r="AD83" s="5134"/>
      <c r="AE83" s="5134"/>
      <c r="AF83" s="5134"/>
      <c r="AG83" s="5134"/>
      <c r="AH83" s="5415"/>
    </row>
    <row r="84" spans="1:34">
      <c r="A84" s="5135"/>
      <c r="B84" s="5136"/>
      <c r="C84" s="5136"/>
      <c r="D84" s="5136"/>
      <c r="E84" s="5136"/>
      <c r="F84" s="5136"/>
      <c r="G84" s="5136"/>
      <c r="H84" s="5136"/>
      <c r="I84" s="5137"/>
      <c r="J84" s="5136"/>
      <c r="K84" s="5136"/>
      <c r="L84" s="5136"/>
      <c r="M84" s="5136"/>
      <c r="N84" s="5136"/>
      <c r="O84" s="5136"/>
      <c r="P84" s="5418"/>
      <c r="Q84" s="5138"/>
      <c r="R84" s="5122"/>
      <c r="S84" s="5123"/>
      <c r="T84" s="5124"/>
      <c r="U84" s="5133"/>
      <c r="V84" s="5134"/>
      <c r="W84" s="5134"/>
      <c r="X84" s="5134"/>
      <c r="Y84" s="5134"/>
      <c r="Z84" s="5134"/>
      <c r="AA84" s="5134"/>
      <c r="AB84" s="5134"/>
      <c r="AC84" s="5134"/>
      <c r="AD84" s="5134"/>
      <c r="AE84" s="5134"/>
      <c r="AF84" s="5134"/>
      <c r="AG84" s="5134"/>
      <c r="AH84" s="5415"/>
    </row>
    <row r="85" spans="1:34">
      <c r="A85" s="5135"/>
      <c r="B85" s="5136"/>
      <c r="C85" s="5136"/>
      <c r="D85" s="5136"/>
      <c r="E85" s="5136"/>
      <c r="F85" s="5136"/>
      <c r="G85" s="5136"/>
      <c r="H85" s="5136"/>
      <c r="I85" s="5137"/>
      <c r="J85" s="5136"/>
      <c r="K85" s="5136"/>
      <c r="L85" s="5136"/>
      <c r="M85" s="5136"/>
      <c r="N85" s="5136"/>
      <c r="O85" s="5136"/>
      <c r="P85" s="5418"/>
      <c r="Q85" s="5138"/>
      <c r="R85" s="5122"/>
      <c r="S85" s="5123"/>
      <c r="T85" s="5124"/>
      <c r="U85" s="5133"/>
      <c r="V85" s="5134"/>
      <c r="W85" s="5134"/>
      <c r="X85" s="5134"/>
      <c r="Y85" s="5134"/>
      <c r="Z85" s="5134"/>
      <c r="AA85" s="5134"/>
      <c r="AB85" s="5134"/>
      <c r="AC85" s="5134"/>
      <c r="AD85" s="5134"/>
      <c r="AE85" s="5134"/>
      <c r="AF85" s="5134"/>
      <c r="AG85" s="5134"/>
      <c r="AH85" s="5415"/>
    </row>
    <row r="86" spans="1:34">
      <c r="A86" s="5135"/>
      <c r="B86" s="5136"/>
      <c r="C86" s="5136"/>
      <c r="D86" s="5136"/>
      <c r="E86" s="5136"/>
      <c r="F86" s="5136"/>
      <c r="G86" s="5136"/>
      <c r="H86" s="5136"/>
      <c r="I86" s="5137"/>
      <c r="J86" s="5136"/>
      <c r="K86" s="5136"/>
      <c r="L86" s="5136"/>
      <c r="M86" s="5136"/>
      <c r="N86" s="5136"/>
      <c r="O86" s="5136"/>
      <c r="P86" s="5418"/>
      <c r="Q86" s="5138"/>
      <c r="R86" s="5122"/>
      <c r="S86" s="5123"/>
      <c r="T86" s="5124"/>
      <c r="U86" s="5133"/>
      <c r="V86" s="5134"/>
      <c r="W86" s="5134"/>
      <c r="X86" s="5134"/>
      <c r="Y86" s="5134"/>
      <c r="Z86" s="5134"/>
      <c r="AA86" s="5134"/>
      <c r="AB86" s="5134"/>
      <c r="AC86" s="5134"/>
      <c r="AD86" s="5134"/>
      <c r="AE86" s="5134"/>
      <c r="AF86" s="5134"/>
      <c r="AG86" s="5134"/>
      <c r="AH86" s="5415"/>
    </row>
    <row r="87" spans="1:34" ht="15" thickBot="1">
      <c r="A87" s="5140"/>
      <c r="B87" s="5141"/>
      <c r="C87" s="5141"/>
      <c r="D87" s="5141"/>
      <c r="E87" s="5141"/>
      <c r="F87" s="5141"/>
      <c r="G87" s="5141"/>
      <c r="H87" s="5141"/>
      <c r="I87" s="5142"/>
      <c r="J87" s="5141"/>
      <c r="K87" s="5141"/>
      <c r="L87" s="5141"/>
      <c r="M87" s="5141"/>
      <c r="N87" s="5203">
        <f>SUM(N73:N86)</f>
        <v>0</v>
      </c>
      <c r="O87" s="5203">
        <f>SUM(O73:O86)</f>
        <v>0</v>
      </c>
      <c r="P87" s="5420"/>
      <c r="Q87" s="5143"/>
      <c r="R87" s="5122"/>
      <c r="S87" s="5123"/>
      <c r="T87" s="5124"/>
      <c r="U87" s="5133"/>
      <c r="V87" s="5134"/>
      <c r="W87" s="5134"/>
      <c r="X87" s="5134"/>
      <c r="Y87" s="5134"/>
      <c r="Z87" s="5134"/>
      <c r="AA87" s="5134"/>
      <c r="AB87" s="5134"/>
      <c r="AC87" s="5134"/>
      <c r="AD87" s="5134"/>
      <c r="AE87" s="5134"/>
      <c r="AF87" s="5134"/>
      <c r="AG87" s="5134"/>
      <c r="AH87" s="5415"/>
    </row>
    <row r="88" spans="1:34">
      <c r="A88" s="5122"/>
      <c r="B88" s="5122"/>
      <c r="C88" s="5122"/>
      <c r="D88" s="5122"/>
      <c r="E88" s="5122"/>
      <c r="F88" s="5122"/>
      <c r="G88" s="5122"/>
      <c r="H88" s="5122"/>
      <c r="I88" s="5122"/>
      <c r="J88" s="5122"/>
      <c r="K88" s="5122"/>
      <c r="L88" s="5122"/>
      <c r="M88" s="5122"/>
      <c r="N88" s="5122"/>
      <c r="O88" s="5122"/>
      <c r="P88" s="5122"/>
      <c r="Q88" s="5122"/>
      <c r="R88" s="5122"/>
      <c r="S88" s="5123"/>
      <c r="T88" s="5124"/>
      <c r="U88" s="5133"/>
      <c r="V88" s="5134"/>
      <c r="W88" s="5134"/>
      <c r="X88" s="5134"/>
      <c r="Y88" s="5134"/>
      <c r="Z88" s="5134"/>
      <c r="AA88" s="5134"/>
      <c r="AB88" s="5134"/>
      <c r="AC88" s="5134"/>
      <c r="AD88" s="5134"/>
      <c r="AE88" s="5134"/>
      <c r="AF88" s="5134"/>
      <c r="AG88" s="5134"/>
      <c r="AH88" s="5415"/>
    </row>
    <row r="89" spans="1:34">
      <c r="A89" s="5122"/>
      <c r="B89" s="5122"/>
      <c r="C89" s="5122"/>
      <c r="D89" s="5122"/>
      <c r="E89" s="5122"/>
      <c r="F89" s="5122"/>
      <c r="G89" s="5122"/>
      <c r="H89" s="5122"/>
      <c r="I89" s="5122"/>
      <c r="J89" s="5122"/>
      <c r="K89" s="5122"/>
      <c r="L89" s="5122"/>
      <c r="M89" s="5122"/>
      <c r="N89" s="5122"/>
      <c r="O89" s="5122"/>
      <c r="P89" s="5122"/>
      <c r="Q89" s="5122"/>
      <c r="R89" s="5122"/>
      <c r="S89" s="5123"/>
      <c r="T89" s="5124"/>
      <c r="U89" s="5133"/>
      <c r="V89" s="5134"/>
      <c r="W89" s="5134"/>
      <c r="X89" s="5134"/>
      <c r="Y89" s="5134"/>
      <c r="Z89" s="5134"/>
      <c r="AA89" s="5134"/>
      <c r="AB89" s="5134"/>
      <c r="AC89" s="5134"/>
      <c r="AD89" s="5134"/>
      <c r="AE89" s="5134"/>
      <c r="AF89" s="5134"/>
      <c r="AG89" s="5134"/>
      <c r="AH89" s="5415"/>
    </row>
    <row r="90" spans="1:34" ht="15" thickBot="1">
      <c r="A90" s="5103" t="s">
        <v>1807</v>
      </c>
      <c r="B90" s="5103"/>
      <c r="C90" s="5104"/>
      <c r="D90" s="5104"/>
      <c r="E90" s="5104"/>
      <c r="F90" s="5104"/>
      <c r="G90" s="5104"/>
      <c r="H90" s="5104"/>
      <c r="I90" s="5104"/>
      <c r="J90" s="5104"/>
      <c r="K90" s="5104"/>
      <c r="L90" s="5104"/>
      <c r="M90" s="5104"/>
      <c r="N90" s="5104"/>
      <c r="O90" s="5104"/>
      <c r="P90" s="5104"/>
      <c r="Q90" s="5104"/>
      <c r="R90" s="5122"/>
      <c r="S90" s="5140"/>
      <c r="T90" s="5141"/>
      <c r="U90" s="5183"/>
      <c r="V90" s="5184"/>
      <c r="W90" s="5184"/>
      <c r="X90" s="5184"/>
      <c r="Y90" s="5184"/>
      <c r="Z90" s="5184"/>
      <c r="AA90" s="5184"/>
      <c r="AB90" s="5184"/>
      <c r="AC90" s="5184"/>
      <c r="AD90" s="5184"/>
      <c r="AE90" s="5184"/>
      <c r="AF90" s="5184"/>
      <c r="AG90" s="5184"/>
      <c r="AH90" s="5491"/>
    </row>
    <row r="91" spans="1:34">
      <c r="A91" s="5106"/>
      <c r="B91" s="5106"/>
      <c r="C91" s="5106"/>
      <c r="D91" s="5106" t="s">
        <v>14</v>
      </c>
      <c r="E91" s="5106" t="s">
        <v>12</v>
      </c>
      <c r="F91" s="5106"/>
      <c r="G91" s="5106"/>
      <c r="H91" s="5106" t="s">
        <v>15</v>
      </c>
      <c r="I91" s="5106" t="s">
        <v>12</v>
      </c>
      <c r="J91" s="5106" t="s">
        <v>12</v>
      </c>
      <c r="K91" s="5106"/>
      <c r="L91" s="5106"/>
      <c r="M91" s="5106"/>
      <c r="N91" s="5106"/>
      <c r="O91" s="5106" t="s">
        <v>0</v>
      </c>
      <c r="P91" s="5106"/>
      <c r="Q91" s="5106"/>
      <c r="R91" s="5122"/>
      <c r="S91" s="5122"/>
      <c r="T91" s="5122"/>
      <c r="U91" s="5139"/>
      <c r="V91" s="5104"/>
      <c r="W91" s="5104"/>
      <c r="X91" s="5104"/>
      <c r="Y91" s="5104"/>
      <c r="Z91" s="5104"/>
      <c r="AA91" s="5104"/>
      <c r="AB91" s="5104"/>
      <c r="AC91" s="5104"/>
      <c r="AD91" s="5104"/>
      <c r="AE91" s="5104"/>
      <c r="AF91" s="5104"/>
      <c r="AG91" s="5104"/>
      <c r="AH91" s="5104"/>
    </row>
    <row r="92" spans="1:34">
      <c r="A92" s="5110" t="s">
        <v>3</v>
      </c>
      <c r="B92" s="5110" t="s">
        <v>4</v>
      </c>
      <c r="C92" s="5110" t="s">
        <v>18</v>
      </c>
      <c r="D92" s="5110" t="s">
        <v>19</v>
      </c>
      <c r="E92" s="5110" t="s">
        <v>19</v>
      </c>
      <c r="F92" s="5110" t="s">
        <v>20</v>
      </c>
      <c r="G92" s="5110" t="s">
        <v>21</v>
      </c>
      <c r="H92" s="5110" t="s">
        <v>22</v>
      </c>
      <c r="I92" s="5110" t="s">
        <v>23</v>
      </c>
      <c r="J92" s="5110" t="s">
        <v>23</v>
      </c>
      <c r="K92" s="5110" t="s">
        <v>1227</v>
      </c>
      <c r="L92" s="5110" t="s">
        <v>20</v>
      </c>
      <c r="M92" s="5110" t="s">
        <v>25</v>
      </c>
      <c r="N92" s="5110" t="s">
        <v>0</v>
      </c>
      <c r="O92" s="5110" t="s">
        <v>1363</v>
      </c>
      <c r="P92" s="5110" t="s">
        <v>1388</v>
      </c>
      <c r="Q92" s="5110" t="s">
        <v>26</v>
      </c>
      <c r="R92" s="5122"/>
      <c r="S92" s="5122"/>
      <c r="T92" s="5122"/>
      <c r="U92" s="5139"/>
      <c r="V92" s="5104"/>
      <c r="W92" s="5104"/>
      <c r="X92" s="5104"/>
      <c r="Y92" s="5104"/>
      <c r="Z92" s="5104"/>
      <c r="AA92" s="5104"/>
      <c r="AB92" s="5104"/>
      <c r="AC92" s="5104"/>
      <c r="AD92" s="5104"/>
      <c r="AE92" s="5104"/>
      <c r="AF92" s="5104"/>
      <c r="AG92" s="5104"/>
      <c r="AH92" s="5104"/>
    </row>
    <row r="93" spans="1:34" ht="15" thickBot="1">
      <c r="A93" s="5114"/>
      <c r="B93" s="5114"/>
      <c r="C93" s="5114"/>
      <c r="D93" s="5114" t="s">
        <v>3</v>
      </c>
      <c r="E93" s="5114" t="s">
        <v>18</v>
      </c>
      <c r="F93" s="5114"/>
      <c r="G93" s="5114"/>
      <c r="H93" s="5114" t="s">
        <v>21</v>
      </c>
      <c r="I93" s="5114" t="s">
        <v>27</v>
      </c>
      <c r="J93" s="5114" t="s">
        <v>28</v>
      </c>
      <c r="K93" s="5114"/>
      <c r="L93" s="5114"/>
      <c r="M93" s="5114"/>
      <c r="N93" s="5114"/>
      <c r="O93" s="5114" t="s">
        <v>11</v>
      </c>
      <c r="P93" s="5114"/>
      <c r="Q93" s="5114"/>
      <c r="R93" s="5122"/>
      <c r="S93" s="5105"/>
      <c r="T93" s="5122"/>
      <c r="U93" s="5139"/>
      <c r="V93" s="5104"/>
      <c r="W93" s="5104"/>
      <c r="X93" s="5104"/>
      <c r="Y93" s="5104"/>
      <c r="Z93" s="5104"/>
      <c r="AA93" s="5104"/>
      <c r="AB93" s="5104"/>
      <c r="AC93" s="5104"/>
      <c r="AD93" s="5104"/>
      <c r="AE93" s="5104"/>
      <c r="AF93" s="5104"/>
      <c r="AG93" s="5104"/>
      <c r="AH93" s="5104"/>
    </row>
    <row r="94" spans="1:34">
      <c r="A94" s="5236"/>
      <c r="B94" s="5235"/>
      <c r="C94" s="5387"/>
      <c r="D94" s="5387"/>
      <c r="E94" s="5388"/>
      <c r="F94" s="5389"/>
      <c r="G94" s="5387"/>
      <c r="H94" s="5390"/>
      <c r="I94" s="5391"/>
      <c r="J94" s="5388"/>
      <c r="K94" s="5387"/>
      <c r="L94" s="5392"/>
      <c r="M94" s="5392"/>
      <c r="N94" s="5390"/>
      <c r="O94" s="5393"/>
      <c r="P94" s="5422"/>
      <c r="Q94" s="5121"/>
      <c r="R94" s="5122"/>
      <c r="S94" s="5106"/>
      <c r="T94" s="5107"/>
      <c r="U94" s="5108" t="s">
        <v>14</v>
      </c>
      <c r="V94" s="5108" t="s">
        <v>12</v>
      </c>
      <c r="W94" s="5108"/>
      <c r="X94" s="5108"/>
      <c r="Y94" s="5108" t="s">
        <v>15</v>
      </c>
      <c r="Z94" s="5108" t="s">
        <v>12</v>
      </c>
      <c r="AA94" s="5108" t="s">
        <v>12</v>
      </c>
      <c r="AB94" s="5108"/>
      <c r="AC94" s="5108"/>
      <c r="AD94" s="5108"/>
      <c r="AE94" s="5108"/>
      <c r="AF94" s="5108" t="s">
        <v>0</v>
      </c>
      <c r="AG94" s="5180"/>
      <c r="AH94" s="5109"/>
    </row>
    <row r="95" spans="1:34">
      <c r="A95" s="7201" t="s">
        <v>204</v>
      </c>
      <c r="B95" s="6498" t="s">
        <v>105</v>
      </c>
      <c r="C95" s="6328">
        <v>184</v>
      </c>
      <c r="D95" s="6328">
        <v>35581</v>
      </c>
      <c r="E95" s="6329">
        <v>45796</v>
      </c>
      <c r="F95" s="7203">
        <v>40</v>
      </c>
      <c r="G95" s="6328" t="s">
        <v>35</v>
      </c>
      <c r="H95" s="6333">
        <v>1316.4</v>
      </c>
      <c r="I95" s="7204">
        <v>45807</v>
      </c>
      <c r="J95" s="6329">
        <v>45807</v>
      </c>
      <c r="K95" s="6328"/>
      <c r="L95" s="7205">
        <v>40000</v>
      </c>
      <c r="M95" s="7205">
        <f>(F95*1000-L95)</f>
        <v>0</v>
      </c>
      <c r="N95" s="6333">
        <v>52656</v>
      </c>
      <c r="O95" s="6354">
        <f>(N95*0.03)</f>
        <v>1579.6799999999998</v>
      </c>
      <c r="P95" s="7206">
        <v>3</v>
      </c>
      <c r="Q95" s="5126"/>
      <c r="R95" s="5122"/>
      <c r="S95" s="5110" t="s">
        <v>4</v>
      </c>
      <c r="T95" s="5111" t="s">
        <v>18</v>
      </c>
      <c r="U95" s="5112" t="s">
        <v>19</v>
      </c>
      <c r="V95" s="5112" t="s">
        <v>19</v>
      </c>
      <c r="W95" s="5112" t="s">
        <v>20</v>
      </c>
      <c r="X95" s="5112" t="s">
        <v>21</v>
      </c>
      <c r="Y95" s="5112" t="s">
        <v>22</v>
      </c>
      <c r="Z95" s="5112" t="s">
        <v>23</v>
      </c>
      <c r="AA95" s="5112" t="s">
        <v>23</v>
      </c>
      <c r="AB95" s="5112" t="s">
        <v>24</v>
      </c>
      <c r="AC95" s="5112" t="s">
        <v>20</v>
      </c>
      <c r="AD95" s="5112" t="s">
        <v>25</v>
      </c>
      <c r="AE95" s="5112" t="s">
        <v>0</v>
      </c>
      <c r="AF95" s="5112" t="s">
        <v>1363</v>
      </c>
      <c r="AG95" s="5181"/>
      <c r="AH95" s="5113" t="s">
        <v>26</v>
      </c>
    </row>
    <row r="96" spans="1:34" ht="15" thickBot="1">
      <c r="A96" s="5443"/>
      <c r="B96" s="5444"/>
      <c r="C96" s="5445"/>
      <c r="D96" s="5473"/>
      <c r="E96" s="5474"/>
      <c r="F96" s="5475"/>
      <c r="G96" s="5473"/>
      <c r="H96" s="5476"/>
      <c r="I96" s="5477"/>
      <c r="J96" s="5474"/>
      <c r="K96" s="5473"/>
      <c r="L96" s="5478"/>
      <c r="M96" s="5478"/>
      <c r="N96" s="5452"/>
      <c r="O96" s="5479"/>
      <c r="P96" s="5478"/>
      <c r="Q96" s="5126"/>
      <c r="R96" s="5122"/>
      <c r="S96" s="5114"/>
      <c r="T96" s="5115"/>
      <c r="U96" s="5116" t="s">
        <v>3</v>
      </c>
      <c r="V96" s="5116" t="s">
        <v>18</v>
      </c>
      <c r="W96" s="5116"/>
      <c r="X96" s="5116"/>
      <c r="Y96" s="5116" t="s">
        <v>21</v>
      </c>
      <c r="Z96" s="5116" t="s">
        <v>27</v>
      </c>
      <c r="AA96" s="5116" t="s">
        <v>28</v>
      </c>
      <c r="AB96" s="5116"/>
      <c r="AC96" s="5116"/>
      <c r="AD96" s="5116"/>
      <c r="AE96" s="5116"/>
      <c r="AF96" s="5116" t="s">
        <v>11</v>
      </c>
      <c r="AG96" s="5182"/>
      <c r="AH96" s="5117"/>
    </row>
    <row r="97" spans="1:34">
      <c r="A97" s="5443"/>
      <c r="B97" s="5444"/>
      <c r="C97" s="5445"/>
      <c r="D97" s="5473"/>
      <c r="E97" s="5474"/>
      <c r="F97" s="5475"/>
      <c r="G97" s="5473"/>
      <c r="H97" s="5476"/>
      <c r="I97" s="5477"/>
      <c r="J97" s="5474"/>
      <c r="K97" s="5473"/>
      <c r="L97" s="5478"/>
      <c r="M97" s="5478"/>
      <c r="N97" s="5452"/>
      <c r="O97" s="5479"/>
      <c r="P97" s="5478"/>
      <c r="Q97" s="5126"/>
      <c r="R97" s="5122"/>
      <c r="S97" s="5118"/>
      <c r="T97" s="5119"/>
      <c r="U97" s="5487"/>
      <c r="V97" s="5488"/>
      <c r="W97" s="5488"/>
      <c r="X97" s="5488"/>
      <c r="Y97" s="5488"/>
      <c r="Z97" s="5488"/>
      <c r="AA97" s="5488"/>
      <c r="AB97" s="5488"/>
      <c r="AC97" s="5488"/>
      <c r="AD97" s="5488"/>
      <c r="AE97" s="5488"/>
      <c r="AF97" s="5488"/>
      <c r="AG97" s="5488"/>
      <c r="AH97" s="5489"/>
    </row>
    <row r="98" spans="1:34">
      <c r="A98" s="5123"/>
      <c r="B98" s="5124"/>
      <c r="C98" s="5124"/>
      <c r="D98" s="5124"/>
      <c r="E98" s="5124"/>
      <c r="F98" s="5124"/>
      <c r="G98" s="5124"/>
      <c r="H98" s="5124"/>
      <c r="I98" s="5125"/>
      <c r="J98" s="5124"/>
      <c r="K98" s="5124"/>
      <c r="L98" s="5124"/>
      <c r="M98" s="5124"/>
      <c r="N98" s="5124"/>
      <c r="O98" s="5124"/>
      <c r="P98" s="5416"/>
      <c r="Q98" s="5126"/>
      <c r="R98" s="5122"/>
      <c r="S98" s="5123"/>
      <c r="T98" s="5124"/>
      <c r="U98" s="5133"/>
      <c r="V98" s="5134"/>
      <c r="W98" s="5134"/>
      <c r="X98" s="5134"/>
      <c r="Y98" s="5134"/>
      <c r="Z98" s="5134"/>
      <c r="AA98" s="5134"/>
      <c r="AB98" s="5134"/>
      <c r="AC98" s="5134"/>
      <c r="AD98" s="5134"/>
      <c r="AE98" s="5134"/>
      <c r="AF98" s="5134"/>
      <c r="AG98" s="5134"/>
      <c r="AH98" s="5415"/>
    </row>
    <row r="99" spans="1:34">
      <c r="A99" s="5123"/>
      <c r="B99" s="5124"/>
      <c r="C99" s="5124"/>
      <c r="D99" s="5124"/>
      <c r="E99" s="5124"/>
      <c r="F99" s="5124"/>
      <c r="G99" s="5124"/>
      <c r="H99" s="5124"/>
      <c r="I99" s="5125"/>
      <c r="J99" s="5124"/>
      <c r="K99" s="5124"/>
      <c r="L99" s="5124"/>
      <c r="M99" s="5124"/>
      <c r="N99" s="5124"/>
      <c r="O99" s="5124"/>
      <c r="P99" s="5416"/>
      <c r="Q99" s="5126"/>
      <c r="R99" s="5122"/>
      <c r="S99" s="5123"/>
      <c r="T99" s="5124"/>
      <c r="U99" s="5133"/>
      <c r="V99" s="5134"/>
      <c r="W99" s="5134"/>
      <c r="X99" s="5134"/>
      <c r="Y99" s="5134"/>
      <c r="Z99" s="5134"/>
      <c r="AA99" s="5134"/>
      <c r="AB99" s="5134"/>
      <c r="AC99" s="5134"/>
      <c r="AD99" s="5134"/>
      <c r="AE99" s="5134"/>
      <c r="AF99" s="5134"/>
      <c r="AG99" s="5134"/>
      <c r="AH99" s="5415"/>
    </row>
    <row r="100" spans="1:34">
      <c r="A100" s="5123"/>
      <c r="B100" s="5124"/>
      <c r="C100" s="5124"/>
      <c r="D100" s="5124"/>
      <c r="E100" s="5124"/>
      <c r="F100" s="5124"/>
      <c r="G100" s="5124"/>
      <c r="H100" s="5124"/>
      <c r="I100" s="5125"/>
      <c r="J100" s="5124"/>
      <c r="K100" s="5124"/>
      <c r="L100" s="5124"/>
      <c r="M100" s="5124"/>
      <c r="N100" s="5124"/>
      <c r="O100" s="5124"/>
      <c r="P100" s="5416"/>
      <c r="Q100" s="5126"/>
      <c r="R100" s="5122"/>
      <c r="S100" s="5123"/>
      <c r="T100" s="5124"/>
      <c r="U100" s="5133"/>
      <c r="V100" s="5134"/>
      <c r="W100" s="5134"/>
      <c r="X100" s="5134"/>
      <c r="Y100" s="5134"/>
      <c r="Z100" s="5134"/>
      <c r="AA100" s="5134"/>
      <c r="AB100" s="5134"/>
      <c r="AC100" s="5134"/>
      <c r="AD100" s="5134"/>
      <c r="AE100" s="5134"/>
      <c r="AF100" s="5134"/>
      <c r="AG100" s="5134"/>
      <c r="AH100" s="5415"/>
    </row>
    <row r="101" spans="1:34">
      <c r="A101" s="5123"/>
      <c r="B101" s="5124"/>
      <c r="C101" s="5124"/>
      <c r="D101" s="5124"/>
      <c r="E101" s="5124"/>
      <c r="F101" s="5124"/>
      <c r="G101" s="5124"/>
      <c r="H101" s="5124"/>
      <c r="I101" s="5125"/>
      <c r="J101" s="5124"/>
      <c r="K101" s="5124"/>
      <c r="L101" s="5124"/>
      <c r="M101" s="5124"/>
      <c r="N101" s="5124"/>
      <c r="O101" s="5124"/>
      <c r="P101" s="5416"/>
      <c r="Q101" s="5126"/>
      <c r="R101" s="5122"/>
      <c r="S101" s="5123"/>
      <c r="T101" s="5124"/>
      <c r="U101" s="5133"/>
      <c r="V101" s="5134"/>
      <c r="W101" s="5134"/>
      <c r="X101" s="5134"/>
      <c r="Y101" s="5134"/>
      <c r="Z101" s="5134"/>
      <c r="AA101" s="5134"/>
      <c r="AB101" s="5134"/>
      <c r="AC101" s="5134"/>
      <c r="AD101" s="5134"/>
      <c r="AE101" s="5134"/>
      <c r="AF101" s="5134"/>
      <c r="AG101" s="5134"/>
      <c r="AH101" s="5415"/>
    </row>
    <row r="102" spans="1:34">
      <c r="A102" s="5123"/>
      <c r="B102" s="5124"/>
      <c r="C102" s="5124"/>
      <c r="D102" s="5124"/>
      <c r="E102" s="5124"/>
      <c r="F102" s="5124"/>
      <c r="G102" s="5124"/>
      <c r="H102" s="5124"/>
      <c r="I102" s="5125"/>
      <c r="J102" s="5124"/>
      <c r="K102" s="5124"/>
      <c r="L102" s="5124"/>
      <c r="M102" s="5124"/>
      <c r="N102" s="5124"/>
      <c r="O102" s="5124"/>
      <c r="P102" s="5416"/>
      <c r="Q102" s="5126"/>
      <c r="R102" s="5122"/>
      <c r="S102" s="5123"/>
      <c r="T102" s="5124"/>
      <c r="U102" s="5133"/>
      <c r="V102" s="5134"/>
      <c r="W102" s="5134"/>
      <c r="X102" s="5134"/>
      <c r="Y102" s="5134"/>
      <c r="Z102" s="5134"/>
      <c r="AA102" s="5134"/>
      <c r="AB102" s="5134"/>
      <c r="AC102" s="5134"/>
      <c r="AD102" s="5134"/>
      <c r="AE102" s="5134"/>
      <c r="AF102" s="5134"/>
      <c r="AG102" s="5134"/>
      <c r="AH102" s="5415"/>
    </row>
    <row r="103" spans="1:34">
      <c r="A103" s="5135"/>
      <c r="B103" s="5136"/>
      <c r="C103" s="5136"/>
      <c r="D103" s="5136"/>
      <c r="E103" s="5136"/>
      <c r="F103" s="5136"/>
      <c r="G103" s="5136"/>
      <c r="H103" s="5136"/>
      <c r="I103" s="5137"/>
      <c r="J103" s="5136"/>
      <c r="K103" s="5136"/>
      <c r="L103" s="5136"/>
      <c r="M103" s="5136"/>
      <c r="N103" s="5136"/>
      <c r="O103" s="5136"/>
      <c r="P103" s="5418"/>
      <c r="Q103" s="5138"/>
      <c r="R103" s="5122"/>
      <c r="S103" s="5123"/>
      <c r="T103" s="5124"/>
      <c r="U103" s="5133"/>
      <c r="V103" s="5134"/>
      <c r="W103" s="5134"/>
      <c r="X103" s="5134"/>
      <c r="Y103" s="5134"/>
      <c r="Z103" s="5134"/>
      <c r="AA103" s="5134"/>
      <c r="AB103" s="5134"/>
      <c r="AC103" s="5134"/>
      <c r="AD103" s="5134"/>
      <c r="AE103" s="5134"/>
      <c r="AF103" s="5134"/>
      <c r="AG103" s="5134"/>
      <c r="AH103" s="5415"/>
    </row>
    <row r="104" spans="1:34">
      <c r="A104" s="5135"/>
      <c r="B104" s="5136"/>
      <c r="C104" s="5136"/>
      <c r="D104" s="5136"/>
      <c r="E104" s="5136"/>
      <c r="F104" s="5136"/>
      <c r="G104" s="5136"/>
      <c r="H104" s="5136"/>
      <c r="I104" s="5137"/>
      <c r="J104" s="5136"/>
      <c r="K104" s="5136"/>
      <c r="L104" s="5136"/>
      <c r="M104" s="5136"/>
      <c r="N104" s="5136"/>
      <c r="O104" s="5136"/>
      <c r="P104" s="5418"/>
      <c r="Q104" s="5138"/>
      <c r="R104" s="5122"/>
      <c r="S104" s="5123"/>
      <c r="T104" s="5124"/>
      <c r="U104" s="5133"/>
      <c r="V104" s="5134"/>
      <c r="W104" s="5134"/>
      <c r="X104" s="5134"/>
      <c r="Y104" s="5134"/>
      <c r="Z104" s="5134"/>
      <c r="AA104" s="5134"/>
      <c r="AB104" s="5134"/>
      <c r="AC104" s="5134"/>
      <c r="AD104" s="5134"/>
      <c r="AE104" s="5134"/>
      <c r="AF104" s="5134"/>
      <c r="AG104" s="5134"/>
      <c r="AH104" s="5415"/>
    </row>
    <row r="105" spans="1:34" ht="15" thickBot="1">
      <c r="A105" s="5140"/>
      <c r="B105" s="5141"/>
      <c r="C105" s="5141"/>
      <c r="D105" s="5141"/>
      <c r="E105" s="5141"/>
      <c r="F105" s="5141"/>
      <c r="G105" s="5141"/>
      <c r="H105" s="5141"/>
      <c r="I105" s="5142"/>
      <c r="J105" s="5141"/>
      <c r="K105" s="5141"/>
      <c r="L105" s="5141"/>
      <c r="M105" s="5141"/>
      <c r="N105" s="5203">
        <f>SUM(N94:N104)</f>
        <v>52656</v>
      </c>
      <c r="O105" s="5203">
        <f>SUM(O94:O104)</f>
        <v>1579.6799999999998</v>
      </c>
      <c r="P105" s="5420"/>
      <c r="Q105" s="5143"/>
      <c r="R105" s="5122"/>
      <c r="S105" s="5140"/>
      <c r="T105" s="5141"/>
      <c r="U105" s="5183"/>
      <c r="V105" s="5184"/>
      <c r="W105" s="5184"/>
      <c r="X105" s="5184"/>
      <c r="Y105" s="5184"/>
      <c r="Z105" s="5184"/>
      <c r="AA105" s="5184"/>
      <c r="AB105" s="5184"/>
      <c r="AC105" s="5184"/>
      <c r="AD105" s="5184"/>
      <c r="AE105" s="5184"/>
      <c r="AF105" s="5184"/>
      <c r="AG105" s="5184"/>
      <c r="AH105" s="5491"/>
    </row>
    <row r="106" spans="1:34">
      <c r="A106" s="5122"/>
      <c r="B106" s="5122"/>
      <c r="C106" s="5122"/>
      <c r="D106" s="5122"/>
      <c r="E106" s="5122"/>
      <c r="F106" s="5122"/>
      <c r="G106" s="5122"/>
      <c r="H106" s="5122"/>
      <c r="I106" s="5105"/>
      <c r="J106" s="5122"/>
      <c r="K106" s="5122"/>
      <c r="L106" s="5122"/>
      <c r="M106" s="5122"/>
      <c r="N106" s="6504"/>
      <c r="O106" s="6504"/>
      <c r="P106" s="5122"/>
      <c r="Q106" s="5122"/>
      <c r="R106" s="5122"/>
      <c r="S106" s="5122"/>
      <c r="T106" s="5122"/>
      <c r="U106" s="5139"/>
      <c r="V106" s="5104"/>
      <c r="W106" s="5104"/>
      <c r="X106" s="5104"/>
      <c r="Y106" s="5104"/>
      <c r="Z106" s="5104"/>
      <c r="AA106" s="5104"/>
      <c r="AB106" s="5104"/>
      <c r="AC106" s="5104"/>
      <c r="AD106" s="5104"/>
      <c r="AE106" s="5104"/>
      <c r="AF106" s="5104"/>
      <c r="AG106" s="5104"/>
      <c r="AH106" s="5104"/>
    </row>
    <row r="107" spans="1:34" ht="15" thickBot="1">
      <c r="A107" s="5103" t="s">
        <v>1808</v>
      </c>
      <c r="B107" s="5103"/>
      <c r="C107" s="5104"/>
      <c r="D107" s="5104"/>
      <c r="E107" s="5104"/>
      <c r="F107" s="5104"/>
      <c r="G107" s="5104"/>
      <c r="H107" s="5104"/>
      <c r="I107" s="5104"/>
      <c r="J107" s="5104"/>
      <c r="K107" s="5104"/>
      <c r="L107" s="5104"/>
      <c r="M107" s="5104"/>
      <c r="N107" s="5104"/>
      <c r="O107" s="5104"/>
      <c r="P107" s="5104"/>
      <c r="Q107" s="5104"/>
      <c r="R107" s="5122"/>
      <c r="S107" s="5105"/>
      <c r="T107" s="5122"/>
      <c r="U107" s="5139"/>
      <c r="V107" s="5104"/>
      <c r="W107" s="5104"/>
      <c r="X107" s="5104"/>
      <c r="Y107" s="5104"/>
      <c r="Z107" s="5104"/>
      <c r="AA107" s="5104"/>
      <c r="AB107" s="5104"/>
      <c r="AC107" s="5104"/>
      <c r="AD107" s="5104"/>
      <c r="AE107" s="5104"/>
      <c r="AF107" s="5104"/>
      <c r="AG107" s="5104"/>
      <c r="AH107" s="5104"/>
    </row>
    <row r="108" spans="1:34">
      <c r="A108" s="5106"/>
      <c r="B108" s="5106"/>
      <c r="C108" s="5106"/>
      <c r="D108" s="5106" t="s">
        <v>14</v>
      </c>
      <c r="E108" s="5106" t="s">
        <v>12</v>
      </c>
      <c r="F108" s="5106"/>
      <c r="G108" s="5106"/>
      <c r="H108" s="5106" t="s">
        <v>15</v>
      </c>
      <c r="I108" s="5106" t="s">
        <v>12</v>
      </c>
      <c r="J108" s="5106" t="s">
        <v>12</v>
      </c>
      <c r="K108" s="5106"/>
      <c r="L108" s="5106"/>
      <c r="M108" s="5106"/>
      <c r="N108" s="5106"/>
      <c r="O108" s="5106" t="s">
        <v>0</v>
      </c>
      <c r="P108" s="5106"/>
      <c r="Q108" s="5106"/>
      <c r="R108" s="5139"/>
      <c r="S108" s="5106"/>
      <c r="T108" s="5107"/>
      <c r="U108" s="5108" t="s">
        <v>14</v>
      </c>
      <c r="V108" s="5108" t="s">
        <v>12</v>
      </c>
      <c r="W108" s="5108"/>
      <c r="X108" s="5108"/>
      <c r="Y108" s="5108" t="s">
        <v>15</v>
      </c>
      <c r="Z108" s="5108" t="s">
        <v>12</v>
      </c>
      <c r="AA108" s="5108" t="s">
        <v>12</v>
      </c>
      <c r="AB108" s="5108"/>
      <c r="AC108" s="5108"/>
      <c r="AD108" s="5108"/>
      <c r="AE108" s="5108"/>
      <c r="AF108" s="5108" t="s">
        <v>0</v>
      </c>
      <c r="AG108" s="5180"/>
      <c r="AH108" s="5109"/>
    </row>
    <row r="109" spans="1:34">
      <c r="A109" s="5110" t="s">
        <v>3</v>
      </c>
      <c r="B109" s="5110" t="s">
        <v>4</v>
      </c>
      <c r="C109" s="5110" t="s">
        <v>18</v>
      </c>
      <c r="D109" s="5110" t="s">
        <v>19</v>
      </c>
      <c r="E109" s="5110" t="s">
        <v>19</v>
      </c>
      <c r="F109" s="5110" t="s">
        <v>20</v>
      </c>
      <c r="G109" s="5110" t="s">
        <v>21</v>
      </c>
      <c r="H109" s="5110" t="s">
        <v>22</v>
      </c>
      <c r="I109" s="5110" t="s">
        <v>23</v>
      </c>
      <c r="J109" s="5110" t="s">
        <v>23</v>
      </c>
      <c r="K109" s="5110" t="s">
        <v>1227</v>
      </c>
      <c r="L109" s="5110" t="s">
        <v>20</v>
      </c>
      <c r="M109" s="5110" t="s">
        <v>25</v>
      </c>
      <c r="N109" s="5110" t="s">
        <v>0</v>
      </c>
      <c r="O109" s="5110" t="s">
        <v>1363</v>
      </c>
      <c r="P109" s="5110" t="s">
        <v>1388</v>
      </c>
      <c r="Q109" s="5110" t="s">
        <v>26</v>
      </c>
      <c r="R109" s="5139"/>
      <c r="S109" s="5110" t="s">
        <v>4</v>
      </c>
      <c r="T109" s="5111" t="s">
        <v>18</v>
      </c>
      <c r="U109" s="5112" t="s">
        <v>19</v>
      </c>
      <c r="V109" s="5112" t="s">
        <v>19</v>
      </c>
      <c r="W109" s="5112" t="s">
        <v>20</v>
      </c>
      <c r="X109" s="5112" t="s">
        <v>21</v>
      </c>
      <c r="Y109" s="5112" t="s">
        <v>22</v>
      </c>
      <c r="Z109" s="5112" t="s">
        <v>23</v>
      </c>
      <c r="AA109" s="5112" t="s">
        <v>23</v>
      </c>
      <c r="AB109" s="5112" t="s">
        <v>24</v>
      </c>
      <c r="AC109" s="5112" t="s">
        <v>20</v>
      </c>
      <c r="AD109" s="5112" t="s">
        <v>25</v>
      </c>
      <c r="AE109" s="5112" t="s">
        <v>0</v>
      </c>
      <c r="AF109" s="5112" t="s">
        <v>1363</v>
      </c>
      <c r="AG109" s="5181"/>
      <c r="AH109" s="5113" t="s">
        <v>26</v>
      </c>
    </row>
    <row r="110" spans="1:34" ht="15" thickBot="1">
      <c r="A110" s="5114"/>
      <c r="B110" s="5114"/>
      <c r="C110" s="5114"/>
      <c r="D110" s="5114" t="s">
        <v>3</v>
      </c>
      <c r="E110" s="5114" t="s">
        <v>18</v>
      </c>
      <c r="F110" s="5114"/>
      <c r="G110" s="5114"/>
      <c r="H110" s="5114" t="s">
        <v>21</v>
      </c>
      <c r="I110" s="5114" t="s">
        <v>27</v>
      </c>
      <c r="J110" s="5114" t="s">
        <v>28</v>
      </c>
      <c r="K110" s="5114"/>
      <c r="L110" s="5114"/>
      <c r="M110" s="5114"/>
      <c r="N110" s="5114"/>
      <c r="O110" s="5114" t="s">
        <v>11</v>
      </c>
      <c r="P110" s="5114"/>
      <c r="Q110" s="5114"/>
      <c r="R110" s="5139"/>
      <c r="S110" s="5114"/>
      <c r="T110" s="5115"/>
      <c r="U110" s="5116" t="s">
        <v>3</v>
      </c>
      <c r="V110" s="5116" t="s">
        <v>18</v>
      </c>
      <c r="W110" s="5116"/>
      <c r="X110" s="5116"/>
      <c r="Y110" s="5116" t="s">
        <v>21</v>
      </c>
      <c r="Z110" s="5116" t="s">
        <v>27</v>
      </c>
      <c r="AA110" s="5116" t="s">
        <v>28</v>
      </c>
      <c r="AB110" s="5116"/>
      <c r="AC110" s="5116"/>
      <c r="AD110" s="5116"/>
      <c r="AE110" s="5116"/>
      <c r="AF110" s="5116" t="s">
        <v>11</v>
      </c>
      <c r="AG110" s="5182"/>
      <c r="AH110" s="5117"/>
    </row>
    <row r="111" spans="1:34">
      <c r="A111" s="5454"/>
      <c r="B111" s="7288"/>
      <c r="C111" s="6598"/>
      <c r="D111" s="6598"/>
      <c r="E111" s="6597"/>
      <c r="F111" s="7209"/>
      <c r="G111" s="6598"/>
      <c r="H111" s="6600"/>
      <c r="I111" s="7210"/>
      <c r="J111" s="6597"/>
      <c r="K111" s="6598"/>
      <c r="L111" s="7212"/>
      <c r="M111" s="7212"/>
      <c r="N111" s="6600"/>
      <c r="O111" s="6859"/>
      <c r="P111" s="7213"/>
      <c r="Q111" s="5121"/>
      <c r="R111" s="5139"/>
      <c r="S111" s="5480"/>
      <c r="T111" s="5481"/>
      <c r="U111" s="5481"/>
      <c r="V111" s="5482"/>
      <c r="W111" s="5482"/>
      <c r="X111" s="5482"/>
      <c r="Y111" s="5482"/>
      <c r="Z111" s="5482"/>
      <c r="AA111" s="5482"/>
      <c r="AB111" s="5482"/>
      <c r="AC111" s="5482"/>
      <c r="AD111" s="5482"/>
      <c r="AE111" s="5482"/>
      <c r="AF111" s="5482"/>
      <c r="AG111" s="5482"/>
      <c r="AH111" s="5483"/>
    </row>
    <row r="112" spans="1:34">
      <c r="A112" s="5454"/>
      <c r="B112" s="7288"/>
      <c r="C112" s="6598"/>
      <c r="D112" s="6598"/>
      <c r="E112" s="6597"/>
      <c r="F112" s="7209"/>
      <c r="G112" s="6598"/>
      <c r="H112" s="6600"/>
      <c r="I112" s="7210"/>
      <c r="J112" s="6597"/>
      <c r="K112" s="6598"/>
      <c r="L112" s="7212"/>
      <c r="M112" s="7212"/>
      <c r="N112" s="6600"/>
      <c r="O112" s="6859"/>
      <c r="P112" s="7213"/>
      <c r="Q112" s="5126"/>
      <c r="R112" s="5139"/>
      <c r="S112" s="5484"/>
      <c r="T112" s="5127"/>
      <c r="U112" s="5127"/>
      <c r="V112" s="2557"/>
      <c r="W112" s="2557"/>
      <c r="X112" s="2557"/>
      <c r="Y112" s="2557"/>
      <c r="Z112" s="2557"/>
      <c r="AA112" s="2557"/>
      <c r="AB112" s="2557"/>
      <c r="AC112" s="2557"/>
      <c r="AD112" s="2557"/>
      <c r="AE112" s="2557"/>
      <c r="AF112" s="2557"/>
      <c r="AG112" s="2557"/>
      <c r="AH112" s="2523"/>
    </row>
    <row r="113" spans="1:34">
      <c r="A113" s="5123"/>
      <c r="B113" s="5124"/>
      <c r="C113" s="5124"/>
      <c r="D113" s="5124"/>
      <c r="E113" s="5124"/>
      <c r="F113" s="5124"/>
      <c r="G113" s="5124"/>
      <c r="H113" s="5124"/>
      <c r="I113" s="5125"/>
      <c r="J113" s="5124"/>
      <c r="K113" s="5124"/>
      <c r="L113" s="5124"/>
      <c r="M113" s="5124"/>
      <c r="N113" s="5124"/>
      <c r="O113" s="5124"/>
      <c r="P113" s="5416"/>
      <c r="Q113" s="5126"/>
      <c r="R113" s="5139"/>
      <c r="S113" s="5484"/>
      <c r="T113" s="5127"/>
      <c r="U113" s="5127"/>
      <c r="V113" s="2557"/>
      <c r="W113" s="2557"/>
      <c r="X113" s="2557"/>
      <c r="Y113" s="2557"/>
      <c r="Z113" s="2557"/>
      <c r="AA113" s="2557"/>
      <c r="AB113" s="2557"/>
      <c r="AC113" s="2557"/>
      <c r="AD113" s="2557"/>
      <c r="AE113" s="2557"/>
      <c r="AF113" s="2557"/>
      <c r="AG113" s="2557"/>
      <c r="AH113" s="2523"/>
    </row>
    <row r="114" spans="1:34">
      <c r="A114" s="5135"/>
      <c r="B114" s="5136"/>
      <c r="C114" s="5136"/>
      <c r="D114" s="5136"/>
      <c r="E114" s="5136"/>
      <c r="F114" s="5136"/>
      <c r="G114" s="5136"/>
      <c r="H114" s="5136"/>
      <c r="I114" s="5137"/>
      <c r="J114" s="5136"/>
      <c r="K114" s="5136"/>
      <c r="L114" s="5136"/>
      <c r="M114" s="5136"/>
      <c r="N114" s="5136"/>
      <c r="O114" s="5136"/>
      <c r="P114" s="5418"/>
      <c r="Q114" s="5138"/>
      <c r="R114" s="5139"/>
      <c r="S114" s="5484"/>
      <c r="T114" s="5127"/>
      <c r="U114" s="5127"/>
      <c r="V114" s="2557"/>
      <c r="W114" s="2557"/>
      <c r="X114" s="2557"/>
      <c r="Y114" s="2557"/>
      <c r="Z114" s="2557"/>
      <c r="AA114" s="2557"/>
      <c r="AB114" s="2557"/>
      <c r="AC114" s="2557"/>
      <c r="AD114" s="2557"/>
      <c r="AE114" s="2557"/>
      <c r="AF114" s="2557"/>
      <c r="AG114" s="2557"/>
      <c r="AH114" s="2523"/>
    </row>
    <row r="115" spans="1:34">
      <c r="A115" s="5135"/>
      <c r="B115" s="5136"/>
      <c r="C115" s="5136"/>
      <c r="D115" s="5136"/>
      <c r="E115" s="5136"/>
      <c r="F115" s="5136"/>
      <c r="G115" s="5136"/>
      <c r="H115" s="5136"/>
      <c r="I115" s="5137"/>
      <c r="J115" s="5136"/>
      <c r="K115" s="5136"/>
      <c r="L115" s="5136"/>
      <c r="M115" s="5136"/>
      <c r="N115" s="5136"/>
      <c r="O115" s="5136"/>
      <c r="P115" s="5418"/>
      <c r="Q115" s="5138"/>
      <c r="R115" s="5139"/>
      <c r="S115" s="5484"/>
      <c r="T115" s="5127"/>
      <c r="U115" s="5127"/>
      <c r="V115" s="2557"/>
      <c r="W115" s="2557"/>
      <c r="X115" s="2557"/>
      <c r="Y115" s="2557"/>
      <c r="Z115" s="2557"/>
      <c r="AA115" s="2557"/>
      <c r="AB115" s="2557"/>
      <c r="AC115" s="2557"/>
      <c r="AD115" s="2557"/>
      <c r="AE115" s="2557"/>
      <c r="AF115" s="2557"/>
      <c r="AG115" s="2557"/>
      <c r="AH115" s="2523"/>
    </row>
    <row r="116" spans="1:34" ht="15" thickBot="1">
      <c r="A116" s="5140"/>
      <c r="B116" s="5141"/>
      <c r="C116" s="5141"/>
      <c r="D116" s="5141"/>
      <c r="E116" s="5141"/>
      <c r="F116" s="5141"/>
      <c r="G116" s="5141"/>
      <c r="H116" s="5141"/>
      <c r="I116" s="5142"/>
      <c r="J116" s="5141"/>
      <c r="K116" s="5141"/>
      <c r="L116" s="5141"/>
      <c r="M116" s="5141"/>
      <c r="N116" s="5203">
        <f>SUM(N110:N115)</f>
        <v>0</v>
      </c>
      <c r="O116" s="5203">
        <f>SUM(O111:O115)</f>
        <v>0</v>
      </c>
      <c r="P116" s="5420"/>
      <c r="Q116" s="5143"/>
      <c r="R116" s="5139"/>
      <c r="S116" s="5484"/>
      <c r="T116" s="5127"/>
      <c r="U116" s="5127"/>
      <c r="V116" s="2557"/>
      <c r="W116" s="2557"/>
      <c r="X116" s="2557"/>
      <c r="Y116" s="2557"/>
      <c r="Z116" s="2557"/>
      <c r="AA116" s="2557"/>
      <c r="AB116" s="2557"/>
      <c r="AC116" s="2557"/>
      <c r="AD116" s="2557"/>
      <c r="AE116" s="2557"/>
      <c r="AF116" s="2557"/>
      <c r="AG116" s="2557"/>
      <c r="AH116" s="2523"/>
    </row>
    <row r="117" spans="1:34">
      <c r="A117" s="5122"/>
      <c r="B117" s="5122"/>
      <c r="C117" s="5122"/>
      <c r="D117" s="5122"/>
      <c r="E117" s="5122"/>
      <c r="F117" s="5122"/>
      <c r="G117" s="5122"/>
      <c r="H117" s="5122"/>
      <c r="I117" s="5105"/>
      <c r="J117" s="5122"/>
      <c r="K117" s="5122"/>
      <c r="L117" s="5122"/>
      <c r="M117" s="5122"/>
      <c r="N117" s="6504"/>
      <c r="O117" s="6504"/>
      <c r="P117" s="5122"/>
      <c r="Q117" s="5122"/>
      <c r="R117" s="5139"/>
      <c r="S117" s="5484"/>
      <c r="T117" s="5127"/>
      <c r="U117" s="5127"/>
      <c r="V117" s="2557"/>
      <c r="W117" s="2557"/>
      <c r="X117" s="2557"/>
      <c r="Y117" s="2557"/>
      <c r="Z117" s="2557"/>
      <c r="AA117" s="2557"/>
      <c r="AB117" s="2557"/>
      <c r="AC117" s="2557"/>
      <c r="AD117" s="2557"/>
      <c r="AE117" s="2557"/>
      <c r="AF117" s="2557"/>
      <c r="AG117" s="2557"/>
      <c r="AH117" s="2523"/>
    </row>
    <row r="118" spans="1:34">
      <c r="A118" s="5122"/>
      <c r="B118" s="5122"/>
      <c r="C118" s="5122"/>
      <c r="D118" s="5122"/>
      <c r="E118" s="5122"/>
      <c r="F118" s="5122"/>
      <c r="G118" s="5122"/>
      <c r="H118" s="5122"/>
      <c r="I118" s="5105"/>
      <c r="J118" s="5122"/>
      <c r="K118" s="5122"/>
      <c r="L118" s="5122"/>
      <c r="M118" s="5122"/>
      <c r="N118" s="6504"/>
      <c r="O118" s="6504"/>
      <c r="P118" s="5122"/>
      <c r="Q118" s="5122"/>
      <c r="R118" s="5139"/>
      <c r="S118" s="5484"/>
      <c r="T118" s="5127"/>
      <c r="U118" s="5127"/>
      <c r="V118" s="2557"/>
      <c r="W118" s="2557"/>
      <c r="X118" s="2557"/>
      <c r="Y118" s="2557"/>
      <c r="Z118" s="2557"/>
      <c r="AA118" s="2557"/>
      <c r="AB118" s="2557"/>
      <c r="AC118" s="2557"/>
      <c r="AD118" s="2557"/>
      <c r="AE118" s="2557"/>
      <c r="AF118" s="2557"/>
      <c r="AG118" s="2557"/>
      <c r="AH118" s="2523"/>
    </row>
    <row r="119" spans="1:34" ht="15" thickBot="1">
      <c r="A119" s="5103" t="s">
        <v>1809</v>
      </c>
      <c r="B119" s="5103"/>
      <c r="C119" s="5104"/>
      <c r="D119" s="5104"/>
      <c r="E119" s="5104"/>
      <c r="F119" s="5104"/>
      <c r="G119" s="5104"/>
      <c r="H119" s="5104"/>
      <c r="I119" s="5104"/>
      <c r="J119" s="5104"/>
      <c r="K119" s="5104"/>
      <c r="L119" s="5104"/>
      <c r="M119" s="5104"/>
      <c r="N119" s="5104"/>
      <c r="O119" s="5104"/>
      <c r="P119" s="5104"/>
      <c r="Q119" s="5104"/>
      <c r="R119" s="5139"/>
      <c r="S119" s="5485"/>
      <c r="T119" s="5486"/>
      <c r="U119" s="5486"/>
      <c r="V119" s="2560"/>
      <c r="W119" s="2560"/>
      <c r="X119" s="2560"/>
      <c r="Y119" s="2560"/>
      <c r="Z119" s="2560"/>
      <c r="AA119" s="2560"/>
      <c r="AB119" s="2560"/>
      <c r="AC119" s="2560"/>
      <c r="AD119" s="2560"/>
      <c r="AE119" s="2560"/>
      <c r="AF119" s="2560"/>
      <c r="AG119" s="2560"/>
      <c r="AH119" s="2562"/>
    </row>
    <row r="120" spans="1:34">
      <c r="A120" s="5106"/>
      <c r="B120" s="5106"/>
      <c r="C120" s="5106"/>
      <c r="D120" s="5106" t="s">
        <v>14</v>
      </c>
      <c r="E120" s="5106" t="s">
        <v>12</v>
      </c>
      <c r="F120" s="5106"/>
      <c r="G120" s="5106"/>
      <c r="H120" s="5106" t="s">
        <v>15</v>
      </c>
      <c r="I120" s="5106" t="s">
        <v>12</v>
      </c>
      <c r="J120" s="5106" t="s">
        <v>12</v>
      </c>
      <c r="K120" s="5106"/>
      <c r="L120" s="5106"/>
      <c r="M120" s="5106"/>
      <c r="N120" s="5106"/>
      <c r="O120" s="5106" t="s">
        <v>0</v>
      </c>
      <c r="P120" s="5106"/>
      <c r="Q120" s="5106"/>
      <c r="R120" s="5139"/>
      <c r="S120" s="5148"/>
      <c r="T120" s="5148"/>
      <c r="U120" s="5148"/>
      <c r="V120" s="2248"/>
      <c r="W120" s="2248"/>
      <c r="X120" s="2248"/>
      <c r="Y120" s="2248"/>
      <c r="Z120" s="2248"/>
      <c r="AA120" s="2248"/>
      <c r="AB120" s="2248"/>
      <c r="AC120" s="2248"/>
      <c r="AD120" s="2248"/>
      <c r="AE120" s="2248"/>
      <c r="AF120" s="2248"/>
      <c r="AG120" s="2248"/>
      <c r="AH120" s="2248"/>
    </row>
    <row r="121" spans="1:34">
      <c r="A121" s="5110"/>
      <c r="B121" s="5110"/>
      <c r="C121" s="5110"/>
      <c r="D121" s="5110"/>
      <c r="E121" s="5110"/>
      <c r="F121" s="5110"/>
      <c r="G121" s="5110"/>
      <c r="H121" s="5110"/>
      <c r="I121" s="5110"/>
      <c r="J121" s="5110"/>
      <c r="K121" s="5110"/>
      <c r="L121" s="5110"/>
      <c r="M121" s="5110"/>
      <c r="N121" s="5110"/>
      <c r="O121" s="5110"/>
      <c r="P121" s="5110"/>
      <c r="Q121" s="5110"/>
      <c r="R121" s="5139"/>
      <c r="S121" s="5148"/>
      <c r="T121" s="5148"/>
      <c r="U121" s="5148"/>
      <c r="V121" s="2248"/>
      <c r="W121" s="2248"/>
      <c r="X121" s="2248"/>
      <c r="Y121" s="2248"/>
      <c r="Z121" s="2248"/>
      <c r="AA121" s="2248"/>
      <c r="AB121" s="2248"/>
      <c r="AC121" s="2248"/>
      <c r="AD121" s="2248"/>
      <c r="AE121" s="2248"/>
      <c r="AF121" s="2248"/>
      <c r="AG121" s="2248"/>
      <c r="AH121" s="2248"/>
    </row>
    <row r="122" spans="1:34">
      <c r="A122" s="5110" t="s">
        <v>3</v>
      </c>
      <c r="B122" s="5110" t="s">
        <v>4</v>
      </c>
      <c r="C122" s="5110" t="s">
        <v>18</v>
      </c>
      <c r="D122" s="5110" t="s">
        <v>19</v>
      </c>
      <c r="E122" s="5110" t="s">
        <v>19</v>
      </c>
      <c r="F122" s="5110" t="s">
        <v>20</v>
      </c>
      <c r="G122" s="5110" t="s">
        <v>21</v>
      </c>
      <c r="H122" s="5110" t="s">
        <v>22</v>
      </c>
      <c r="I122" s="5110" t="s">
        <v>23</v>
      </c>
      <c r="J122" s="5110" t="s">
        <v>23</v>
      </c>
      <c r="K122" s="5110" t="s">
        <v>1227</v>
      </c>
      <c r="L122" s="5110" t="s">
        <v>20</v>
      </c>
      <c r="M122" s="5110" t="s">
        <v>25</v>
      </c>
      <c r="N122" s="5110" t="s">
        <v>0</v>
      </c>
      <c r="O122" s="5110" t="s">
        <v>1363</v>
      </c>
      <c r="P122" s="5110" t="s">
        <v>1388</v>
      </c>
      <c r="Q122" s="5110" t="s">
        <v>26</v>
      </c>
      <c r="R122" s="5139"/>
      <c r="S122" s="5148"/>
      <c r="T122" s="5148"/>
      <c r="U122" s="5148"/>
      <c r="V122" s="2248"/>
      <c r="W122" s="2248"/>
      <c r="X122" s="2248"/>
      <c r="Y122" s="2248"/>
      <c r="Z122" s="2248"/>
      <c r="AA122" s="2248"/>
      <c r="AB122" s="2248"/>
      <c r="AC122" s="2248"/>
      <c r="AD122" s="2248"/>
      <c r="AE122" s="2248"/>
      <c r="AF122" s="2248"/>
      <c r="AG122" s="2248"/>
      <c r="AH122" s="2248"/>
    </row>
    <row r="123" spans="1:34" ht="15" thickBot="1">
      <c r="A123" s="5114"/>
      <c r="B123" s="5114"/>
      <c r="C123" s="5114"/>
      <c r="D123" s="5114" t="s">
        <v>3</v>
      </c>
      <c r="E123" s="5114" t="s">
        <v>18</v>
      </c>
      <c r="F123" s="5114"/>
      <c r="G123" s="5114"/>
      <c r="H123" s="5114" t="s">
        <v>21</v>
      </c>
      <c r="I123" s="5114" t="s">
        <v>27</v>
      </c>
      <c r="J123" s="5114" t="s">
        <v>28</v>
      </c>
      <c r="K123" s="5114"/>
      <c r="L123" s="5114"/>
      <c r="M123" s="5114"/>
      <c r="N123" s="5114"/>
      <c r="O123" s="5114" t="s">
        <v>11</v>
      </c>
      <c r="P123" s="5114"/>
      <c r="Q123" s="5114"/>
      <c r="R123" s="5139"/>
      <c r="S123" s="5105"/>
      <c r="T123" s="5148"/>
      <c r="U123" s="5148"/>
      <c r="V123" s="2248"/>
      <c r="W123" s="2248"/>
      <c r="X123" s="2248"/>
      <c r="Y123" s="2248"/>
      <c r="Z123" s="2248"/>
      <c r="AA123" s="2248"/>
      <c r="AB123" s="2248"/>
      <c r="AC123" s="2248"/>
      <c r="AD123" s="2248"/>
      <c r="AE123" s="2248"/>
      <c r="AF123" s="2248"/>
      <c r="AG123" s="2248"/>
      <c r="AH123" s="2248"/>
    </row>
    <row r="124" spans="1:34">
      <c r="A124" s="5454"/>
      <c r="B124" s="7288"/>
      <c r="C124" s="6598"/>
      <c r="D124" s="6598"/>
      <c r="E124" s="6597"/>
      <c r="F124" s="7209"/>
      <c r="G124" s="6598"/>
      <c r="H124" s="6600"/>
      <c r="I124" s="7210"/>
      <c r="J124" s="6597"/>
      <c r="K124" s="6598"/>
      <c r="L124" s="7212"/>
      <c r="M124" s="7212"/>
      <c r="N124" s="6600"/>
      <c r="O124" s="6859"/>
      <c r="P124" s="7213"/>
      <c r="Q124" s="5121"/>
      <c r="R124" s="5139"/>
      <c r="S124" s="5106"/>
      <c r="T124" s="5107"/>
      <c r="U124" s="5108" t="s">
        <v>14</v>
      </c>
      <c r="V124" s="5108" t="s">
        <v>12</v>
      </c>
      <c r="W124" s="5108"/>
      <c r="X124" s="5108"/>
      <c r="Y124" s="5108" t="s">
        <v>15</v>
      </c>
      <c r="Z124" s="5108" t="s">
        <v>12</v>
      </c>
      <c r="AA124" s="5108" t="s">
        <v>12</v>
      </c>
      <c r="AB124" s="5108"/>
      <c r="AC124" s="5108"/>
      <c r="AD124" s="5108"/>
      <c r="AE124" s="5108"/>
      <c r="AF124" s="5108" t="s">
        <v>0</v>
      </c>
      <c r="AG124" s="5180"/>
      <c r="AH124" s="5109"/>
    </row>
    <row r="125" spans="1:34">
      <c r="A125" s="5443"/>
      <c r="B125" s="5444"/>
      <c r="C125" s="5445"/>
      <c r="D125" s="5473"/>
      <c r="E125" s="5474"/>
      <c r="F125" s="5475"/>
      <c r="G125" s="5473"/>
      <c r="H125" s="5476"/>
      <c r="I125" s="5477"/>
      <c r="J125" s="5474"/>
      <c r="K125" s="5473"/>
      <c r="L125" s="5478"/>
      <c r="M125" s="5478"/>
      <c r="N125" s="5452"/>
      <c r="O125" s="5479"/>
      <c r="P125" s="5478"/>
      <c r="Q125" s="5126"/>
      <c r="R125" s="5139"/>
      <c r="S125" s="5110" t="s">
        <v>4</v>
      </c>
      <c r="T125" s="5111" t="s">
        <v>18</v>
      </c>
      <c r="U125" s="5112" t="s">
        <v>19</v>
      </c>
      <c r="V125" s="5112" t="s">
        <v>19</v>
      </c>
      <c r="W125" s="5112" t="s">
        <v>20</v>
      </c>
      <c r="X125" s="5112" t="s">
        <v>21</v>
      </c>
      <c r="Y125" s="5112" t="s">
        <v>22</v>
      </c>
      <c r="Z125" s="5112" t="s">
        <v>23</v>
      </c>
      <c r="AA125" s="5112" t="s">
        <v>23</v>
      </c>
      <c r="AB125" s="5112" t="s">
        <v>24</v>
      </c>
      <c r="AC125" s="5112" t="s">
        <v>20</v>
      </c>
      <c r="AD125" s="5112" t="s">
        <v>25</v>
      </c>
      <c r="AE125" s="5112" t="s">
        <v>0</v>
      </c>
      <c r="AF125" s="5112" t="s">
        <v>1363</v>
      </c>
      <c r="AG125" s="5181"/>
      <c r="AH125" s="5113" t="s">
        <v>26</v>
      </c>
    </row>
    <row r="126" spans="1:34" ht="15" thickBot="1">
      <c r="A126" s="5123"/>
      <c r="B126" s="5124"/>
      <c r="C126" s="5124"/>
      <c r="D126" s="5124"/>
      <c r="E126" s="5124"/>
      <c r="F126" s="5124"/>
      <c r="G126" s="5124"/>
      <c r="H126" s="5124"/>
      <c r="I126" s="5125"/>
      <c r="J126" s="5124"/>
      <c r="K126" s="5124"/>
      <c r="L126" s="5124"/>
      <c r="M126" s="5124"/>
      <c r="N126" s="5124"/>
      <c r="O126" s="5124"/>
      <c r="P126" s="5416"/>
      <c r="Q126" s="5126"/>
      <c r="R126" s="5139"/>
      <c r="S126" s="5114"/>
      <c r="T126" s="5115"/>
      <c r="U126" s="5116" t="s">
        <v>3</v>
      </c>
      <c r="V126" s="5116" t="s">
        <v>18</v>
      </c>
      <c r="W126" s="5116"/>
      <c r="X126" s="5116"/>
      <c r="Y126" s="5116" t="s">
        <v>21</v>
      </c>
      <c r="Z126" s="5116" t="s">
        <v>27</v>
      </c>
      <c r="AA126" s="5116" t="s">
        <v>28</v>
      </c>
      <c r="AB126" s="5116"/>
      <c r="AC126" s="5116"/>
      <c r="AD126" s="5116"/>
      <c r="AE126" s="5116"/>
      <c r="AF126" s="5116" t="s">
        <v>11</v>
      </c>
      <c r="AG126" s="5182"/>
      <c r="AH126" s="5117"/>
    </row>
    <row r="127" spans="1:34">
      <c r="A127" s="5135"/>
      <c r="B127" s="5136"/>
      <c r="C127" s="5136"/>
      <c r="D127" s="5136"/>
      <c r="E127" s="5136"/>
      <c r="F127" s="5136"/>
      <c r="G127" s="5136"/>
      <c r="H127" s="5136"/>
      <c r="I127" s="5137"/>
      <c r="J127" s="5136"/>
      <c r="K127" s="5136"/>
      <c r="L127" s="5136"/>
      <c r="M127" s="5136"/>
      <c r="N127" s="5136"/>
      <c r="O127" s="5136"/>
      <c r="P127" s="5418"/>
      <c r="Q127" s="5138"/>
      <c r="R127" s="5139"/>
      <c r="S127" s="5480"/>
      <c r="T127" s="5481"/>
      <c r="U127" s="5481"/>
      <c r="V127" s="5482"/>
      <c r="W127" s="5482"/>
      <c r="X127" s="5482"/>
      <c r="Y127" s="5482"/>
      <c r="Z127" s="5482"/>
      <c r="AA127" s="5482"/>
      <c r="AB127" s="5482"/>
      <c r="AC127" s="5482"/>
      <c r="AD127" s="5482"/>
      <c r="AE127" s="5482"/>
      <c r="AF127" s="5482"/>
      <c r="AG127" s="5482"/>
      <c r="AH127" s="5483"/>
    </row>
    <row r="128" spans="1:34">
      <c r="A128" s="5135"/>
      <c r="B128" s="5136"/>
      <c r="C128" s="5136"/>
      <c r="D128" s="5136"/>
      <c r="E128" s="5136"/>
      <c r="F128" s="5136"/>
      <c r="G128" s="5136"/>
      <c r="H128" s="5136"/>
      <c r="I128" s="5137"/>
      <c r="J128" s="5136"/>
      <c r="K128" s="5136"/>
      <c r="L128" s="5136"/>
      <c r="M128" s="5136"/>
      <c r="N128" s="5136"/>
      <c r="O128" s="5136"/>
      <c r="P128" s="5418"/>
      <c r="Q128" s="5138"/>
      <c r="R128" s="5139"/>
      <c r="S128" s="5484"/>
      <c r="T128" s="5127"/>
      <c r="U128" s="5127"/>
      <c r="V128" s="2557"/>
      <c r="W128" s="2557"/>
      <c r="X128" s="2557"/>
      <c r="Y128" s="2557"/>
      <c r="Z128" s="2557"/>
      <c r="AA128" s="2557"/>
      <c r="AB128" s="2557"/>
      <c r="AC128" s="2557"/>
      <c r="AD128" s="2557"/>
      <c r="AE128" s="2557"/>
      <c r="AF128" s="2557"/>
      <c r="AG128" s="2557"/>
      <c r="AH128" s="2523"/>
    </row>
    <row r="129" spans="1:34">
      <c r="A129" s="5135"/>
      <c r="B129" s="5136"/>
      <c r="C129" s="5136"/>
      <c r="D129" s="5136"/>
      <c r="E129" s="5136"/>
      <c r="F129" s="5136"/>
      <c r="G129" s="5136"/>
      <c r="H129" s="5136"/>
      <c r="I129" s="5137"/>
      <c r="J129" s="5136"/>
      <c r="K129" s="5136"/>
      <c r="L129" s="5136"/>
      <c r="M129" s="5136"/>
      <c r="N129" s="5136"/>
      <c r="O129" s="5136"/>
      <c r="P129" s="5418"/>
      <c r="Q129" s="5138"/>
      <c r="R129" s="5139"/>
      <c r="S129" s="5484"/>
      <c r="T129" s="5127"/>
      <c r="U129" s="5127"/>
      <c r="V129" s="2557"/>
      <c r="W129" s="2557"/>
      <c r="X129" s="2557"/>
      <c r="Y129" s="2557"/>
      <c r="Z129" s="2557"/>
      <c r="AA129" s="2557"/>
      <c r="AB129" s="2557"/>
      <c r="AC129" s="2557"/>
      <c r="AD129" s="2557"/>
      <c r="AE129" s="2557"/>
      <c r="AF129" s="2557"/>
      <c r="AG129" s="2557"/>
      <c r="AH129" s="2523"/>
    </row>
    <row r="130" spans="1:34" ht="15" thickBot="1">
      <c r="A130" s="5140"/>
      <c r="B130" s="5141"/>
      <c r="C130" s="5141"/>
      <c r="D130" s="5141"/>
      <c r="E130" s="5141"/>
      <c r="F130" s="5141"/>
      <c r="G130" s="5141"/>
      <c r="H130" s="5141"/>
      <c r="I130" s="5142"/>
      <c r="J130" s="5141"/>
      <c r="K130" s="5141"/>
      <c r="L130" s="5141"/>
      <c r="M130" s="5141"/>
      <c r="N130" s="5203">
        <f>SUM(N123:N129)</f>
        <v>0</v>
      </c>
      <c r="O130" s="5203">
        <f>SUM(O124:O129)</f>
        <v>0</v>
      </c>
      <c r="P130" s="5420"/>
      <c r="Q130" s="5143"/>
      <c r="R130" s="5139"/>
      <c r="S130" s="5484"/>
      <c r="T130" s="5127"/>
      <c r="U130" s="5127"/>
      <c r="V130" s="2557"/>
      <c r="W130" s="2557"/>
      <c r="X130" s="2557"/>
      <c r="Y130" s="2557"/>
      <c r="Z130" s="2557"/>
      <c r="AA130" s="2557"/>
      <c r="AB130" s="2557"/>
      <c r="AC130" s="2557"/>
      <c r="AD130" s="2557"/>
      <c r="AE130" s="2557"/>
      <c r="AF130" s="2557"/>
      <c r="AG130" s="2557"/>
      <c r="AH130" s="2523"/>
    </row>
    <row r="131" spans="1:34">
      <c r="A131" s="5139"/>
      <c r="B131" s="5139"/>
      <c r="C131" s="5139"/>
      <c r="D131" s="5139"/>
      <c r="E131" s="5139"/>
      <c r="F131" s="5139"/>
      <c r="G131" s="5139"/>
      <c r="H131" s="5139"/>
      <c r="I131" s="5139"/>
      <c r="J131" s="5139"/>
      <c r="K131" s="5139"/>
      <c r="L131" s="5139"/>
      <c r="M131" s="5139"/>
      <c r="N131" s="5139"/>
      <c r="O131" s="5139"/>
      <c r="P131" s="5139"/>
      <c r="Q131" s="5139"/>
      <c r="R131" s="5139"/>
      <c r="S131" s="5484"/>
      <c r="T131" s="5127"/>
      <c r="U131" s="5127"/>
      <c r="V131" s="2557"/>
      <c r="W131" s="2557"/>
      <c r="X131" s="2557"/>
      <c r="Y131" s="2557"/>
      <c r="Z131" s="2557"/>
      <c r="AA131" s="2557"/>
      <c r="AB131" s="2557"/>
      <c r="AC131" s="2557"/>
      <c r="AD131" s="2557"/>
      <c r="AE131" s="2557"/>
      <c r="AF131" s="2557"/>
      <c r="AG131" s="2557"/>
      <c r="AH131" s="2523"/>
    </row>
    <row r="132" spans="1:34" ht="15" thickBot="1">
      <c r="A132" s="5103" t="s">
        <v>1810</v>
      </c>
      <c r="B132" s="5103"/>
      <c r="C132" s="5104"/>
      <c r="D132" s="5104"/>
      <c r="E132" s="5104"/>
      <c r="F132" s="5104"/>
      <c r="G132" s="5104"/>
      <c r="H132" s="5104"/>
      <c r="I132" s="5104"/>
      <c r="J132" s="5104"/>
      <c r="K132" s="5104"/>
      <c r="L132" s="5104"/>
      <c r="M132" s="5104"/>
      <c r="N132" s="5104"/>
      <c r="O132" s="5104"/>
      <c r="P132" s="5104"/>
      <c r="Q132" s="5104"/>
      <c r="R132" s="5139"/>
      <c r="S132" s="5484"/>
      <c r="T132" s="5127"/>
      <c r="U132" s="5127"/>
      <c r="V132" s="2557"/>
      <c r="W132" s="2557"/>
      <c r="X132" s="2557"/>
      <c r="Y132" s="2557"/>
      <c r="Z132" s="2557"/>
      <c r="AA132" s="2557"/>
      <c r="AB132" s="2557"/>
      <c r="AC132" s="2557"/>
      <c r="AD132" s="2557"/>
      <c r="AE132" s="2557"/>
      <c r="AF132" s="2557"/>
      <c r="AG132" s="2557"/>
      <c r="AH132" s="2523"/>
    </row>
    <row r="133" spans="1:34">
      <c r="A133" s="5106"/>
      <c r="B133" s="5106"/>
      <c r="C133" s="5106"/>
      <c r="D133" s="5106" t="s">
        <v>14</v>
      </c>
      <c r="E133" s="5106" t="s">
        <v>12</v>
      </c>
      <c r="F133" s="5106"/>
      <c r="G133" s="5106"/>
      <c r="H133" s="5106" t="s">
        <v>15</v>
      </c>
      <c r="I133" s="5106" t="s">
        <v>12</v>
      </c>
      <c r="J133" s="5106" t="s">
        <v>12</v>
      </c>
      <c r="K133" s="5106"/>
      <c r="L133" s="5106"/>
      <c r="M133" s="5106"/>
      <c r="N133" s="5106"/>
      <c r="O133" s="5106" t="s">
        <v>0</v>
      </c>
      <c r="P133" s="5106"/>
      <c r="Q133" s="5106"/>
      <c r="R133" s="5139"/>
      <c r="S133" s="5484"/>
      <c r="T133" s="5127"/>
      <c r="U133" s="5127"/>
      <c r="V133" s="2557"/>
      <c r="W133" s="2557"/>
      <c r="X133" s="2557"/>
      <c r="Y133" s="2557"/>
      <c r="Z133" s="2557"/>
      <c r="AA133" s="2557"/>
      <c r="AB133" s="2557"/>
      <c r="AC133" s="2557"/>
      <c r="AD133" s="2557"/>
      <c r="AE133" s="2557"/>
      <c r="AF133" s="2557"/>
      <c r="AG133" s="2557"/>
      <c r="AH133" s="2523"/>
    </row>
    <row r="134" spans="1:34">
      <c r="A134" s="5110" t="s">
        <v>3</v>
      </c>
      <c r="B134" s="5110" t="s">
        <v>4</v>
      </c>
      <c r="C134" s="5110" t="s">
        <v>18</v>
      </c>
      <c r="D134" s="5110" t="s">
        <v>19</v>
      </c>
      <c r="E134" s="5110" t="s">
        <v>19</v>
      </c>
      <c r="F134" s="5110" t="s">
        <v>20</v>
      </c>
      <c r="G134" s="5110" t="s">
        <v>21</v>
      </c>
      <c r="H134" s="5110" t="s">
        <v>22</v>
      </c>
      <c r="I134" s="5110" t="s">
        <v>23</v>
      </c>
      <c r="J134" s="5110" t="s">
        <v>23</v>
      </c>
      <c r="K134" s="5110" t="s">
        <v>1227</v>
      </c>
      <c r="L134" s="5110" t="s">
        <v>20</v>
      </c>
      <c r="M134" s="5110" t="s">
        <v>25</v>
      </c>
      <c r="N134" s="5110" t="s">
        <v>0</v>
      </c>
      <c r="O134" s="5110" t="s">
        <v>1363</v>
      </c>
      <c r="P134" s="5110" t="s">
        <v>1388</v>
      </c>
      <c r="Q134" s="5110" t="s">
        <v>26</v>
      </c>
      <c r="R134" s="5139"/>
      <c r="S134" s="5484"/>
      <c r="T134" s="5127"/>
      <c r="U134" s="5127"/>
      <c r="V134" s="2557"/>
      <c r="W134" s="2557"/>
      <c r="X134" s="2557"/>
      <c r="Y134" s="2557"/>
      <c r="Z134" s="2557"/>
      <c r="AA134" s="2557"/>
      <c r="AB134" s="2557"/>
      <c r="AC134" s="2557"/>
      <c r="AD134" s="2557"/>
      <c r="AE134" s="2557"/>
      <c r="AF134" s="2557"/>
      <c r="AG134" s="2557"/>
      <c r="AH134" s="2523"/>
    </row>
    <row r="135" spans="1:34" ht="15" thickBot="1">
      <c r="A135" s="5114"/>
      <c r="B135" s="5114"/>
      <c r="C135" s="5114"/>
      <c r="D135" s="5114" t="s">
        <v>3</v>
      </c>
      <c r="E135" s="5114" t="s">
        <v>18</v>
      </c>
      <c r="F135" s="5114"/>
      <c r="G135" s="5114"/>
      <c r="H135" s="5114" t="s">
        <v>21</v>
      </c>
      <c r="I135" s="5114" t="s">
        <v>27</v>
      </c>
      <c r="J135" s="5114" t="s">
        <v>28</v>
      </c>
      <c r="K135" s="5114"/>
      <c r="L135" s="5114"/>
      <c r="M135" s="5114"/>
      <c r="N135" s="5114"/>
      <c r="O135" s="5114" t="s">
        <v>11</v>
      </c>
      <c r="P135" s="5114"/>
      <c r="Q135" s="5114"/>
      <c r="R135" s="5139"/>
      <c r="S135" s="5484"/>
      <c r="T135" s="5127"/>
      <c r="U135" s="5127"/>
      <c r="V135" s="2557"/>
      <c r="W135" s="2557"/>
      <c r="X135" s="2557"/>
      <c r="Y135" s="2557"/>
      <c r="Z135" s="2557"/>
      <c r="AA135" s="2557"/>
      <c r="AB135" s="2557"/>
      <c r="AC135" s="2557"/>
      <c r="AD135" s="2557"/>
      <c r="AE135" s="2557"/>
      <c r="AF135" s="2557"/>
      <c r="AG135" s="2557"/>
      <c r="AH135" s="2523"/>
    </row>
    <row r="136" spans="1:34">
      <c r="A136" s="7201" t="s">
        <v>204</v>
      </c>
      <c r="B136" s="6498" t="s">
        <v>105</v>
      </c>
      <c r="C136" s="6328">
        <v>185</v>
      </c>
      <c r="D136" s="6328">
        <v>36335</v>
      </c>
      <c r="E136" s="6329">
        <v>45877</v>
      </c>
      <c r="F136" s="7203">
        <v>36</v>
      </c>
      <c r="G136" s="6328" t="s">
        <v>35</v>
      </c>
      <c r="H136" s="6333">
        <v>1316.4</v>
      </c>
      <c r="I136" s="7204">
        <v>45897</v>
      </c>
      <c r="J136" s="6329">
        <v>45897</v>
      </c>
      <c r="K136" s="6328"/>
      <c r="L136" s="7205">
        <v>36000</v>
      </c>
      <c r="M136" s="7205">
        <f>(F136*1000-L136)</f>
        <v>0</v>
      </c>
      <c r="N136" s="6333">
        <v>52656</v>
      </c>
      <c r="O136" s="6354">
        <f>(N136*0.03)</f>
        <v>1579.6799999999998</v>
      </c>
      <c r="P136" s="7206">
        <v>3</v>
      </c>
      <c r="Q136" s="5121"/>
      <c r="R136" s="5139"/>
      <c r="S136" s="5484"/>
      <c r="T136" s="5127"/>
      <c r="U136" s="5127"/>
      <c r="V136" s="2557"/>
      <c r="W136" s="2557"/>
      <c r="X136" s="2557"/>
      <c r="Y136" s="2557"/>
      <c r="Z136" s="2557"/>
      <c r="AA136" s="2557"/>
      <c r="AB136" s="2557"/>
      <c r="AC136" s="2557"/>
      <c r="AD136" s="2557"/>
      <c r="AE136" s="2557"/>
      <c r="AF136" s="2557"/>
      <c r="AG136" s="2557"/>
      <c r="AH136" s="2523"/>
    </row>
    <row r="137" spans="1:34">
      <c r="A137" s="5123"/>
      <c r="B137" s="5124"/>
      <c r="C137" s="5124"/>
      <c r="D137" s="5124"/>
      <c r="E137" s="5124"/>
      <c r="F137" s="5124"/>
      <c r="G137" s="5124"/>
      <c r="H137" s="5124"/>
      <c r="I137" s="5125"/>
      <c r="J137" s="5124"/>
      <c r="K137" s="5124"/>
      <c r="L137" s="5124"/>
      <c r="M137" s="5124"/>
      <c r="N137" s="5124"/>
      <c r="O137" s="5124"/>
      <c r="P137" s="5416"/>
      <c r="Q137" s="5126"/>
      <c r="R137" s="5139"/>
      <c r="S137" s="5484"/>
      <c r="T137" s="5127"/>
      <c r="U137" s="5127"/>
      <c r="V137" s="2557"/>
      <c r="W137" s="2557"/>
      <c r="X137" s="2557"/>
      <c r="Y137" s="2557"/>
      <c r="Z137" s="2557"/>
      <c r="AA137" s="2557"/>
      <c r="AB137" s="2557"/>
      <c r="AC137" s="2557"/>
      <c r="AD137" s="2557"/>
      <c r="AE137" s="2557"/>
      <c r="AF137" s="2557"/>
      <c r="AG137" s="2557"/>
      <c r="AH137" s="2523"/>
    </row>
    <row r="138" spans="1:34">
      <c r="A138" s="5123"/>
      <c r="B138" s="5124"/>
      <c r="C138" s="5124"/>
      <c r="D138" s="5124"/>
      <c r="E138" s="5124"/>
      <c r="F138" s="5124"/>
      <c r="G138" s="5124"/>
      <c r="H138" s="5124"/>
      <c r="I138" s="5125"/>
      <c r="J138" s="5124"/>
      <c r="K138" s="5124"/>
      <c r="L138" s="5124"/>
      <c r="M138" s="5124"/>
      <c r="N138" s="5124"/>
      <c r="O138" s="5124"/>
      <c r="P138" s="5416"/>
      <c r="Q138" s="5126"/>
      <c r="R138" s="5139"/>
      <c r="S138" s="5484"/>
      <c r="T138" s="5127"/>
      <c r="U138" s="5127"/>
      <c r="V138" s="2557"/>
      <c r="W138" s="2557"/>
      <c r="X138" s="2557"/>
      <c r="Y138" s="2557"/>
      <c r="Z138" s="2557"/>
      <c r="AA138" s="2557"/>
      <c r="AB138" s="2557"/>
      <c r="AC138" s="2557"/>
      <c r="AD138" s="2557"/>
      <c r="AE138" s="2557"/>
      <c r="AF138" s="2557"/>
      <c r="AG138" s="2557"/>
      <c r="AH138" s="2523"/>
    </row>
    <row r="139" spans="1:34">
      <c r="A139" s="5123"/>
      <c r="B139" s="5124"/>
      <c r="C139" s="5124"/>
      <c r="D139" s="5124"/>
      <c r="E139" s="5124"/>
      <c r="F139" s="5124"/>
      <c r="G139" s="5124"/>
      <c r="H139" s="5124"/>
      <c r="I139" s="5125"/>
      <c r="J139" s="5124"/>
      <c r="K139" s="5124"/>
      <c r="L139" s="5124"/>
      <c r="M139" s="5124"/>
      <c r="N139" s="5124"/>
      <c r="O139" s="5124"/>
      <c r="P139" s="5416"/>
      <c r="Q139" s="5126"/>
      <c r="R139" s="5139"/>
      <c r="S139" s="5484"/>
      <c r="T139" s="5127"/>
      <c r="U139" s="5127"/>
      <c r="V139" s="2557"/>
      <c r="W139" s="2557"/>
      <c r="X139" s="2557"/>
      <c r="Y139" s="2557"/>
      <c r="Z139" s="2557"/>
      <c r="AA139" s="2557"/>
      <c r="AB139" s="2557"/>
      <c r="AC139" s="2557"/>
      <c r="AD139" s="2557"/>
      <c r="AE139" s="2557"/>
      <c r="AF139" s="2557"/>
      <c r="AG139" s="2557"/>
      <c r="AH139" s="2523"/>
    </row>
    <row r="140" spans="1:34">
      <c r="A140" s="5123"/>
      <c r="B140" s="5124"/>
      <c r="C140" s="5124"/>
      <c r="D140" s="5124"/>
      <c r="E140" s="5124"/>
      <c r="F140" s="5124"/>
      <c r="G140" s="5124"/>
      <c r="H140" s="5124"/>
      <c r="I140" s="5125"/>
      <c r="J140" s="5124"/>
      <c r="K140" s="5124"/>
      <c r="L140" s="5124"/>
      <c r="M140" s="5124"/>
      <c r="N140" s="5124"/>
      <c r="O140" s="5124"/>
      <c r="P140" s="5416"/>
      <c r="Q140" s="5126"/>
      <c r="R140" s="5139"/>
      <c r="S140" s="5484"/>
      <c r="T140" s="5127"/>
      <c r="U140" s="5127"/>
      <c r="V140" s="2557"/>
      <c r="W140" s="2557"/>
      <c r="X140" s="2557"/>
      <c r="Y140" s="2557"/>
      <c r="Z140" s="2557"/>
      <c r="AA140" s="2557"/>
      <c r="AB140" s="2557"/>
      <c r="AC140" s="2557"/>
      <c r="AD140" s="2557"/>
      <c r="AE140" s="2557"/>
      <c r="AF140" s="2557"/>
      <c r="AG140" s="2557"/>
      <c r="AH140" s="2523"/>
    </row>
    <row r="141" spans="1:34">
      <c r="A141" s="5123"/>
      <c r="B141" s="5124"/>
      <c r="C141" s="5124"/>
      <c r="D141" s="5124"/>
      <c r="E141" s="5124"/>
      <c r="F141" s="5124"/>
      <c r="G141" s="5124"/>
      <c r="H141" s="5124"/>
      <c r="I141" s="5125"/>
      <c r="J141" s="5124"/>
      <c r="K141" s="5124"/>
      <c r="L141" s="5124"/>
      <c r="M141" s="5124"/>
      <c r="N141" s="5124"/>
      <c r="O141" s="5124"/>
      <c r="P141" s="5416"/>
      <c r="Q141" s="5126"/>
      <c r="R141" s="5139"/>
      <c r="S141" s="5484"/>
      <c r="T141" s="5127"/>
      <c r="U141" s="5127"/>
      <c r="V141" s="2557"/>
      <c r="W141" s="2557"/>
      <c r="X141" s="2557"/>
      <c r="Y141" s="2557"/>
      <c r="Z141" s="2557"/>
      <c r="AA141" s="2557"/>
      <c r="AB141" s="2557"/>
      <c r="AC141" s="2557"/>
      <c r="AD141" s="2557"/>
      <c r="AE141" s="2557"/>
      <c r="AF141" s="2557"/>
      <c r="AG141" s="2557"/>
      <c r="AH141" s="2523"/>
    </row>
    <row r="142" spans="1:34">
      <c r="A142" s="5123"/>
      <c r="B142" s="5124"/>
      <c r="C142" s="5124"/>
      <c r="D142" s="5124"/>
      <c r="E142" s="5124"/>
      <c r="F142" s="5124"/>
      <c r="G142" s="5124"/>
      <c r="H142" s="5124"/>
      <c r="I142" s="5125"/>
      <c r="J142" s="5124"/>
      <c r="K142" s="5124"/>
      <c r="L142" s="5124"/>
      <c r="M142" s="5124"/>
      <c r="N142" s="5124"/>
      <c r="O142" s="5124"/>
      <c r="P142" s="5416"/>
      <c r="Q142" s="5126"/>
      <c r="R142" s="5139"/>
      <c r="S142" s="5484"/>
      <c r="T142" s="5127"/>
      <c r="U142" s="5127"/>
      <c r="V142" s="2557"/>
      <c r="W142" s="2557"/>
      <c r="X142" s="2557"/>
      <c r="Y142" s="2557"/>
      <c r="Z142" s="2557"/>
      <c r="AA142" s="2557"/>
      <c r="AB142" s="2557"/>
      <c r="AC142" s="2557"/>
      <c r="AD142" s="2557"/>
      <c r="AE142" s="2557"/>
      <c r="AF142" s="2557"/>
      <c r="AG142" s="2557"/>
      <c r="AH142" s="2523"/>
    </row>
    <row r="143" spans="1:34" ht="15" thickBot="1">
      <c r="A143" s="5123"/>
      <c r="B143" s="5124"/>
      <c r="C143" s="5124"/>
      <c r="D143" s="5124"/>
      <c r="E143" s="5124"/>
      <c r="F143" s="5124"/>
      <c r="G143" s="5124"/>
      <c r="H143" s="5124"/>
      <c r="I143" s="5125"/>
      <c r="J143" s="5124"/>
      <c r="K143" s="5124"/>
      <c r="L143" s="5124"/>
      <c r="M143" s="5124"/>
      <c r="N143" s="5124"/>
      <c r="O143" s="5124"/>
      <c r="P143" s="5416"/>
      <c r="Q143" s="5126"/>
      <c r="R143" s="5139"/>
      <c r="S143" s="5485"/>
      <c r="T143" s="5486"/>
      <c r="U143" s="5486"/>
      <c r="V143" s="2560"/>
      <c r="W143" s="2560"/>
      <c r="X143" s="2560"/>
      <c r="Y143" s="2560"/>
      <c r="Z143" s="2560"/>
      <c r="AA143" s="2560"/>
      <c r="AB143" s="2560"/>
      <c r="AC143" s="2560"/>
      <c r="AD143" s="2560"/>
      <c r="AE143" s="2560"/>
      <c r="AF143" s="2560"/>
      <c r="AG143" s="2560"/>
      <c r="AH143" s="2562"/>
    </row>
    <row r="144" spans="1:34">
      <c r="A144" s="5123"/>
      <c r="B144" s="5124"/>
      <c r="C144" s="5124"/>
      <c r="D144" s="5124"/>
      <c r="E144" s="5124"/>
      <c r="F144" s="5124"/>
      <c r="G144" s="5124"/>
      <c r="H144" s="5124"/>
      <c r="I144" s="5125"/>
      <c r="J144" s="5124"/>
      <c r="K144" s="5124"/>
      <c r="L144" s="5124"/>
      <c r="M144" s="5124"/>
      <c r="N144" s="5124"/>
      <c r="O144" s="5124"/>
      <c r="P144" s="5416"/>
      <c r="Q144" s="5126"/>
      <c r="R144" s="5139"/>
      <c r="S144" s="5149"/>
      <c r="T144" s="5149"/>
      <c r="U144" s="5149"/>
      <c r="V144" s="5150"/>
      <c r="W144" s="5150"/>
      <c r="X144" s="5150"/>
      <c r="Y144" s="5150"/>
      <c r="Z144" s="5150"/>
      <c r="AA144" s="5150"/>
      <c r="AB144" s="5150"/>
      <c r="AC144" s="5150"/>
      <c r="AD144" s="5150"/>
      <c r="AE144" s="5150"/>
      <c r="AF144" s="5150"/>
      <c r="AG144" s="5150"/>
      <c r="AH144" s="5150"/>
    </row>
    <row r="145" spans="1:34">
      <c r="A145" s="5128"/>
      <c r="B145" s="5129"/>
      <c r="C145" s="5124"/>
      <c r="D145" s="5124"/>
      <c r="E145" s="5130"/>
      <c r="F145" s="5124"/>
      <c r="G145" s="5124"/>
      <c r="H145" s="5124"/>
      <c r="I145" s="5131"/>
      <c r="J145" s="5124"/>
      <c r="K145" s="5124"/>
      <c r="L145" s="5132"/>
      <c r="M145" s="5124"/>
      <c r="N145" s="5132"/>
      <c r="O145" s="5132"/>
      <c r="P145" s="5417"/>
      <c r="Q145" s="5126"/>
      <c r="R145" s="5139"/>
      <c r="S145" s="5149"/>
      <c r="T145" s="5149"/>
      <c r="U145" s="5149"/>
      <c r="V145" s="5150"/>
      <c r="W145" s="5150"/>
      <c r="X145" s="5150"/>
      <c r="Y145" s="5150"/>
      <c r="Z145" s="5150"/>
      <c r="AA145" s="5150"/>
      <c r="AB145" s="5150"/>
      <c r="AC145" s="5150"/>
      <c r="AD145" s="5150"/>
      <c r="AE145" s="5150"/>
      <c r="AF145" s="5150"/>
      <c r="AG145" s="5150"/>
      <c r="AH145" s="5150"/>
    </row>
    <row r="146" spans="1:34" ht="15" thickBot="1">
      <c r="A146" s="5123"/>
      <c r="B146" s="5124"/>
      <c r="C146" s="5124"/>
      <c r="D146" s="5124"/>
      <c r="E146" s="5124"/>
      <c r="F146" s="5124"/>
      <c r="G146" s="5124"/>
      <c r="H146" s="5124"/>
      <c r="I146" s="5125"/>
      <c r="J146" s="5124"/>
      <c r="K146" s="5124"/>
      <c r="L146" s="5124"/>
      <c r="M146" s="5124"/>
      <c r="N146" s="5124"/>
      <c r="O146" s="5124"/>
      <c r="P146" s="5416"/>
      <c r="Q146" s="5126"/>
      <c r="R146" s="5139"/>
      <c r="S146" s="5105"/>
      <c r="T146" s="5148"/>
      <c r="U146" s="5148"/>
      <c r="V146" s="2248"/>
      <c r="W146" s="2248"/>
      <c r="X146" s="2248"/>
      <c r="Y146" s="2248"/>
      <c r="Z146" s="2248"/>
      <c r="AA146" s="2248"/>
      <c r="AB146" s="2248"/>
      <c r="AC146" s="2248"/>
      <c r="AD146" s="2248"/>
      <c r="AE146" s="2248"/>
      <c r="AF146" s="2248"/>
      <c r="AG146" s="2248"/>
      <c r="AH146" s="2248"/>
    </row>
    <row r="147" spans="1:34">
      <c r="A147" s="5123"/>
      <c r="B147" s="5124"/>
      <c r="C147" s="5124"/>
      <c r="D147" s="5124"/>
      <c r="E147" s="5124"/>
      <c r="F147" s="5124"/>
      <c r="G147" s="5124"/>
      <c r="H147" s="5124"/>
      <c r="I147" s="5125"/>
      <c r="J147" s="5124"/>
      <c r="K147" s="5124"/>
      <c r="L147" s="5124"/>
      <c r="M147" s="5124"/>
      <c r="N147" s="5124"/>
      <c r="O147" s="5124"/>
      <c r="P147" s="5416"/>
      <c r="Q147" s="5126"/>
      <c r="R147" s="5139"/>
      <c r="S147" s="5106"/>
      <c r="T147" s="5107"/>
      <c r="U147" s="5108" t="s">
        <v>14</v>
      </c>
      <c r="V147" s="5108" t="s">
        <v>12</v>
      </c>
      <c r="W147" s="5108"/>
      <c r="X147" s="5108"/>
      <c r="Y147" s="5108" t="s">
        <v>15</v>
      </c>
      <c r="Z147" s="5108" t="s">
        <v>12</v>
      </c>
      <c r="AA147" s="5108" t="s">
        <v>12</v>
      </c>
      <c r="AB147" s="5108"/>
      <c r="AC147" s="5108"/>
      <c r="AD147" s="5108"/>
      <c r="AE147" s="5108"/>
      <c r="AF147" s="5108" t="s">
        <v>0</v>
      </c>
      <c r="AG147" s="5180"/>
      <c r="AH147" s="5109"/>
    </row>
    <row r="148" spans="1:34">
      <c r="A148" s="5123"/>
      <c r="B148" s="5124"/>
      <c r="C148" s="5124"/>
      <c r="D148" s="5124"/>
      <c r="E148" s="5124"/>
      <c r="F148" s="5124"/>
      <c r="G148" s="5124"/>
      <c r="H148" s="5124"/>
      <c r="I148" s="5125"/>
      <c r="J148" s="5124"/>
      <c r="K148" s="5124"/>
      <c r="L148" s="5124"/>
      <c r="M148" s="5124"/>
      <c r="N148" s="5124"/>
      <c r="O148" s="5124"/>
      <c r="P148" s="5416"/>
      <c r="Q148" s="5126"/>
      <c r="R148" s="5139"/>
      <c r="S148" s="5110" t="s">
        <v>4</v>
      </c>
      <c r="T148" s="5111" t="s">
        <v>18</v>
      </c>
      <c r="U148" s="5112" t="s">
        <v>19</v>
      </c>
      <c r="V148" s="5112" t="s">
        <v>19</v>
      </c>
      <c r="W148" s="5112" t="s">
        <v>20</v>
      </c>
      <c r="X148" s="5112" t="s">
        <v>21</v>
      </c>
      <c r="Y148" s="5112" t="s">
        <v>22</v>
      </c>
      <c r="Z148" s="5112" t="s">
        <v>23</v>
      </c>
      <c r="AA148" s="5112" t="s">
        <v>23</v>
      </c>
      <c r="AB148" s="5112" t="s">
        <v>24</v>
      </c>
      <c r="AC148" s="5112" t="s">
        <v>20</v>
      </c>
      <c r="AD148" s="5112" t="s">
        <v>25</v>
      </c>
      <c r="AE148" s="5112" t="s">
        <v>0</v>
      </c>
      <c r="AF148" s="5112" t="s">
        <v>1363</v>
      </c>
      <c r="AG148" s="5181"/>
      <c r="AH148" s="5113" t="s">
        <v>26</v>
      </c>
    </row>
    <row r="149" spans="1:34" ht="15" thickBot="1">
      <c r="A149" s="5123"/>
      <c r="B149" s="5124"/>
      <c r="C149" s="5124"/>
      <c r="D149" s="5124"/>
      <c r="E149" s="5124"/>
      <c r="F149" s="5124"/>
      <c r="G149" s="5124"/>
      <c r="H149" s="5124"/>
      <c r="I149" s="5125"/>
      <c r="J149" s="5124"/>
      <c r="K149" s="5124"/>
      <c r="L149" s="5124"/>
      <c r="M149" s="5124"/>
      <c r="N149" s="5124"/>
      <c r="O149" s="5124"/>
      <c r="P149" s="5416"/>
      <c r="Q149" s="5126"/>
      <c r="R149" s="5139"/>
      <c r="S149" s="5114"/>
      <c r="T149" s="5115"/>
      <c r="U149" s="5116" t="s">
        <v>3</v>
      </c>
      <c r="V149" s="5116" t="s">
        <v>18</v>
      </c>
      <c r="W149" s="5116"/>
      <c r="X149" s="5116"/>
      <c r="Y149" s="5116" t="s">
        <v>21</v>
      </c>
      <c r="Z149" s="5116" t="s">
        <v>27</v>
      </c>
      <c r="AA149" s="5116" t="s">
        <v>28</v>
      </c>
      <c r="AB149" s="5116"/>
      <c r="AC149" s="5116"/>
      <c r="AD149" s="5116"/>
      <c r="AE149" s="5116"/>
      <c r="AF149" s="5116" t="s">
        <v>11</v>
      </c>
      <c r="AG149" s="5182"/>
      <c r="AH149" s="5117"/>
    </row>
    <row r="150" spans="1:34">
      <c r="A150" s="5123"/>
      <c r="B150" s="5124"/>
      <c r="C150" s="5124"/>
      <c r="D150" s="5124"/>
      <c r="E150" s="5124"/>
      <c r="F150" s="5124"/>
      <c r="G150" s="5124"/>
      <c r="H150" s="5124"/>
      <c r="I150" s="5125"/>
      <c r="J150" s="5124"/>
      <c r="K150" s="5124"/>
      <c r="L150" s="5124"/>
      <c r="M150" s="5124"/>
      <c r="N150" s="5124"/>
      <c r="O150" s="5124"/>
      <c r="P150" s="5416"/>
      <c r="Q150" s="5126"/>
      <c r="R150" s="5139"/>
      <c r="S150" s="5480"/>
      <c r="T150" s="5481"/>
      <c r="U150" s="5481"/>
      <c r="V150" s="5482"/>
      <c r="W150" s="5482"/>
      <c r="X150" s="5482"/>
      <c r="Y150" s="5482"/>
      <c r="Z150" s="5482"/>
      <c r="AA150" s="5482"/>
      <c r="AB150" s="5482"/>
      <c r="AC150" s="5482"/>
      <c r="AD150" s="5482"/>
      <c r="AE150" s="5482"/>
      <c r="AF150" s="5482"/>
      <c r="AG150" s="5482"/>
      <c r="AH150" s="5483"/>
    </row>
    <row r="151" spans="1:34">
      <c r="A151" s="5135"/>
      <c r="B151" s="5136"/>
      <c r="C151" s="5136"/>
      <c r="D151" s="5136"/>
      <c r="E151" s="5136"/>
      <c r="F151" s="5136"/>
      <c r="G151" s="5136"/>
      <c r="H151" s="5136"/>
      <c r="I151" s="5137"/>
      <c r="J151" s="5136"/>
      <c r="K151" s="5136"/>
      <c r="L151" s="5136"/>
      <c r="M151" s="5136"/>
      <c r="N151" s="5136"/>
      <c r="O151" s="5136"/>
      <c r="P151" s="5418"/>
      <c r="Q151" s="5138"/>
      <c r="R151" s="5139"/>
      <c r="S151" s="5484"/>
      <c r="T151" s="5127"/>
      <c r="U151" s="5127"/>
      <c r="V151" s="2557"/>
      <c r="W151" s="2557"/>
      <c r="X151" s="2557"/>
      <c r="Y151" s="2557"/>
      <c r="Z151" s="2557"/>
      <c r="AA151" s="2557"/>
      <c r="AB151" s="2557"/>
      <c r="AC151" s="2557"/>
      <c r="AD151" s="2557"/>
      <c r="AE151" s="2557"/>
      <c r="AF151" s="2557"/>
      <c r="AG151" s="2557"/>
      <c r="AH151" s="2523"/>
    </row>
    <row r="152" spans="1:34">
      <c r="A152" s="5135"/>
      <c r="B152" s="5136"/>
      <c r="C152" s="5136"/>
      <c r="D152" s="5136"/>
      <c r="E152" s="5136"/>
      <c r="F152" s="5136"/>
      <c r="G152" s="5136"/>
      <c r="H152" s="5136"/>
      <c r="I152" s="5137"/>
      <c r="J152" s="5136"/>
      <c r="K152" s="5136"/>
      <c r="L152" s="5136"/>
      <c r="M152" s="5136"/>
      <c r="N152" s="5136"/>
      <c r="O152" s="5136"/>
      <c r="P152" s="5418"/>
      <c r="Q152" s="5138"/>
      <c r="R152" s="5139"/>
      <c r="S152" s="5484"/>
      <c r="T152" s="5127"/>
      <c r="U152" s="5127"/>
      <c r="V152" s="2557"/>
      <c r="W152" s="2557"/>
      <c r="X152" s="2557"/>
      <c r="Y152" s="2557"/>
      <c r="Z152" s="2557"/>
      <c r="AA152" s="2557"/>
      <c r="AB152" s="2557"/>
      <c r="AC152" s="2557"/>
      <c r="AD152" s="2557"/>
      <c r="AE152" s="2557"/>
      <c r="AF152" s="2557"/>
      <c r="AG152" s="2557"/>
      <c r="AH152" s="2523"/>
    </row>
    <row r="153" spans="1:34" ht="15" thickBot="1">
      <c r="A153" s="5140"/>
      <c r="B153" s="5141"/>
      <c r="C153" s="5141"/>
      <c r="D153" s="5141"/>
      <c r="E153" s="5141"/>
      <c r="F153" s="5141"/>
      <c r="G153" s="5141"/>
      <c r="H153" s="5141"/>
      <c r="I153" s="5142"/>
      <c r="J153" s="5141"/>
      <c r="K153" s="5141"/>
      <c r="L153" s="5141"/>
      <c r="M153" s="5141"/>
      <c r="N153" s="5203">
        <f>SUM(N136:N152)</f>
        <v>52656</v>
      </c>
      <c r="O153" s="5203">
        <f>SUM(O136:O152)</f>
        <v>1579.6799999999998</v>
      </c>
      <c r="P153" s="5420"/>
      <c r="Q153" s="5143"/>
      <c r="R153" s="5139"/>
      <c r="S153" s="5484"/>
      <c r="T153" s="5127"/>
      <c r="U153" s="5127"/>
      <c r="V153" s="2557"/>
      <c r="W153" s="2557"/>
      <c r="X153" s="2557"/>
      <c r="Y153" s="2557"/>
      <c r="Z153" s="2557"/>
      <c r="AA153" s="2557"/>
      <c r="AB153" s="2557"/>
      <c r="AC153" s="2557"/>
      <c r="AD153" s="2557"/>
      <c r="AE153" s="2557"/>
      <c r="AF153" s="2557"/>
      <c r="AG153" s="2557"/>
      <c r="AH153" s="2523"/>
    </row>
    <row r="154" spans="1:34">
      <c r="A154" s="5139"/>
      <c r="B154" s="5139"/>
      <c r="C154" s="5139"/>
      <c r="D154" s="5139"/>
      <c r="E154" s="5139"/>
      <c r="F154" s="5139"/>
      <c r="G154" s="5139"/>
      <c r="H154" s="5139"/>
      <c r="I154" s="5139"/>
      <c r="J154" s="5139"/>
      <c r="K154" s="5139"/>
      <c r="L154" s="5139"/>
      <c r="M154" s="5139"/>
      <c r="N154" s="5139"/>
      <c r="O154" s="5139"/>
      <c r="P154" s="5139"/>
      <c r="Q154" s="5139"/>
      <c r="R154" s="5139"/>
      <c r="S154" s="5484"/>
      <c r="T154" s="5127"/>
      <c r="U154" s="5127"/>
      <c r="V154" s="2557"/>
      <c r="W154" s="2557"/>
      <c r="X154" s="2557"/>
      <c r="Y154" s="2557"/>
      <c r="Z154" s="2557"/>
      <c r="AA154" s="2557"/>
      <c r="AB154" s="2557"/>
      <c r="AC154" s="2557"/>
      <c r="AD154" s="2557"/>
      <c r="AE154" s="2557"/>
      <c r="AF154" s="2557"/>
      <c r="AG154" s="2557"/>
      <c r="AH154" s="2523"/>
    </row>
    <row r="155" spans="1:34">
      <c r="A155" s="5139"/>
      <c r="B155" s="5139"/>
      <c r="C155" s="5139"/>
      <c r="D155" s="5139"/>
      <c r="E155" s="5139"/>
      <c r="F155" s="5139"/>
      <c r="G155" s="5139"/>
      <c r="H155" s="5139"/>
      <c r="I155" s="5139"/>
      <c r="J155" s="5139"/>
      <c r="K155" s="5139"/>
      <c r="L155" s="5139"/>
      <c r="M155" s="5139"/>
      <c r="N155" s="5139"/>
      <c r="O155" s="5139"/>
      <c r="P155" s="5139"/>
      <c r="Q155" s="5139"/>
      <c r="R155" s="5139"/>
      <c r="S155" s="5484"/>
      <c r="T155" s="5127"/>
      <c r="U155" s="5127"/>
      <c r="V155" s="2557"/>
      <c r="W155" s="2557"/>
      <c r="X155" s="2557"/>
      <c r="Y155" s="2557"/>
      <c r="Z155" s="2557"/>
      <c r="AA155" s="2557"/>
      <c r="AB155" s="2557"/>
      <c r="AC155" s="2557"/>
      <c r="AD155" s="2557"/>
      <c r="AE155" s="2557"/>
      <c r="AF155" s="2557"/>
      <c r="AG155" s="2557"/>
      <c r="AH155" s="2523"/>
    </row>
    <row r="156" spans="1:34" ht="15" thickBot="1">
      <c r="A156" s="5103" t="s">
        <v>1811</v>
      </c>
      <c r="B156" s="5103"/>
      <c r="C156" s="5104"/>
      <c r="D156" s="5104"/>
      <c r="E156" s="5104"/>
      <c r="F156" s="5104"/>
      <c r="G156" s="5104"/>
      <c r="H156" s="5104"/>
      <c r="I156" s="5104"/>
      <c r="J156" s="5104"/>
      <c r="K156" s="5104"/>
      <c r="L156" s="5104"/>
      <c r="M156" s="5104"/>
      <c r="N156" s="5104"/>
      <c r="O156" s="5104"/>
      <c r="P156" s="5104"/>
      <c r="Q156" s="5104"/>
      <c r="R156" s="5139"/>
      <c r="S156" s="5484"/>
      <c r="T156" s="5127"/>
      <c r="U156" s="5127"/>
      <c r="V156" s="2557"/>
      <c r="W156" s="2557"/>
      <c r="X156" s="2557"/>
      <c r="Y156" s="2557"/>
      <c r="Z156" s="2557"/>
      <c r="AA156" s="2557"/>
      <c r="AB156" s="2557"/>
      <c r="AC156" s="2557"/>
      <c r="AD156" s="2557"/>
      <c r="AE156" s="2557"/>
      <c r="AF156" s="2557"/>
      <c r="AG156" s="2557"/>
      <c r="AH156" s="2523"/>
    </row>
    <row r="157" spans="1:34">
      <c r="A157" s="5106"/>
      <c r="B157" s="5106"/>
      <c r="C157" s="5106"/>
      <c r="D157" s="5106" t="s">
        <v>14</v>
      </c>
      <c r="E157" s="5106" t="s">
        <v>12</v>
      </c>
      <c r="F157" s="5106"/>
      <c r="G157" s="5106"/>
      <c r="H157" s="5106" t="s">
        <v>15</v>
      </c>
      <c r="I157" s="5106" t="s">
        <v>12</v>
      </c>
      <c r="J157" s="5106" t="s">
        <v>12</v>
      </c>
      <c r="K157" s="5106"/>
      <c r="L157" s="5106"/>
      <c r="M157" s="5106"/>
      <c r="N157" s="5106"/>
      <c r="O157" s="5106" t="s">
        <v>0</v>
      </c>
      <c r="P157" s="5106"/>
      <c r="Q157" s="5106"/>
      <c r="R157" s="5139"/>
      <c r="S157" s="5484"/>
      <c r="T157" s="5127"/>
      <c r="U157" s="5127"/>
      <c r="V157" s="2557"/>
      <c r="W157" s="2557"/>
      <c r="X157" s="2557"/>
      <c r="Y157" s="2557"/>
      <c r="Z157" s="2557"/>
      <c r="AA157" s="2557"/>
      <c r="AB157" s="2557"/>
      <c r="AC157" s="2557"/>
      <c r="AD157" s="2557"/>
      <c r="AE157" s="2557"/>
      <c r="AF157" s="2557"/>
      <c r="AG157" s="2557"/>
      <c r="AH157" s="2523"/>
    </row>
    <row r="158" spans="1:34">
      <c r="A158" s="5110" t="s">
        <v>3</v>
      </c>
      <c r="B158" s="5110" t="s">
        <v>4</v>
      </c>
      <c r="C158" s="5110" t="s">
        <v>18</v>
      </c>
      <c r="D158" s="5110" t="s">
        <v>19</v>
      </c>
      <c r="E158" s="5110" t="s">
        <v>19</v>
      </c>
      <c r="F158" s="5110" t="s">
        <v>20</v>
      </c>
      <c r="G158" s="5110" t="s">
        <v>21</v>
      </c>
      <c r="H158" s="5110" t="s">
        <v>22</v>
      </c>
      <c r="I158" s="5110" t="s">
        <v>23</v>
      </c>
      <c r="J158" s="5110" t="s">
        <v>23</v>
      </c>
      <c r="K158" s="5110" t="s">
        <v>1227</v>
      </c>
      <c r="L158" s="5110" t="s">
        <v>20</v>
      </c>
      <c r="M158" s="5110" t="s">
        <v>25</v>
      </c>
      <c r="N158" s="5110" t="s">
        <v>0</v>
      </c>
      <c r="O158" s="5110" t="s">
        <v>1363</v>
      </c>
      <c r="P158" s="5110" t="s">
        <v>1388</v>
      </c>
      <c r="Q158" s="5110" t="s">
        <v>26</v>
      </c>
      <c r="R158" s="5139"/>
      <c r="S158" s="5484"/>
      <c r="T158" s="5127"/>
      <c r="U158" s="5127"/>
      <c r="V158" s="2557"/>
      <c r="W158" s="2557"/>
      <c r="X158" s="2557"/>
      <c r="Y158" s="2557"/>
      <c r="Z158" s="2557"/>
      <c r="AA158" s="2557"/>
      <c r="AB158" s="2557"/>
      <c r="AC158" s="2557"/>
      <c r="AD158" s="2557"/>
      <c r="AE158" s="2557"/>
      <c r="AF158" s="2557"/>
      <c r="AG158" s="2557"/>
      <c r="AH158" s="2523"/>
    </row>
    <row r="159" spans="1:34" ht="15" thickBot="1">
      <c r="A159" s="5114"/>
      <c r="B159" s="5114"/>
      <c r="C159" s="5114"/>
      <c r="D159" s="5114" t="s">
        <v>3</v>
      </c>
      <c r="E159" s="5114" t="s">
        <v>18</v>
      </c>
      <c r="F159" s="5114"/>
      <c r="G159" s="5114"/>
      <c r="H159" s="5114" t="s">
        <v>21</v>
      </c>
      <c r="I159" s="5114" t="s">
        <v>27</v>
      </c>
      <c r="J159" s="5114" t="s">
        <v>28</v>
      </c>
      <c r="K159" s="5114"/>
      <c r="L159" s="5114"/>
      <c r="M159" s="5114"/>
      <c r="N159" s="5114"/>
      <c r="O159" s="5114" t="s">
        <v>11</v>
      </c>
      <c r="P159" s="5114"/>
      <c r="Q159" s="5114"/>
      <c r="R159" s="5139"/>
      <c r="S159" s="5484"/>
      <c r="T159" s="5127"/>
      <c r="U159" s="5127"/>
      <c r="V159" s="2557"/>
      <c r="W159" s="2557"/>
      <c r="X159" s="2557"/>
      <c r="Y159" s="2557"/>
      <c r="Z159" s="2557"/>
      <c r="AA159" s="2557"/>
      <c r="AB159" s="2557"/>
      <c r="AC159" s="2557"/>
      <c r="AD159" s="2557"/>
      <c r="AE159" s="2557"/>
      <c r="AF159" s="2557"/>
      <c r="AG159" s="2557"/>
      <c r="AH159" s="2523"/>
    </row>
    <row r="160" spans="1:34" ht="15" thickBot="1">
      <c r="A160" s="5443"/>
      <c r="B160" s="5456"/>
      <c r="C160" s="5445"/>
      <c r="D160" s="5445"/>
      <c r="E160" s="5446"/>
      <c r="F160" s="5447"/>
      <c r="G160" s="5445"/>
      <c r="H160" s="5452"/>
      <c r="I160" s="5449"/>
      <c r="J160" s="5446"/>
      <c r="K160" s="5445"/>
      <c r="L160" s="5451"/>
      <c r="M160" s="5451"/>
      <c r="N160" s="6600"/>
      <c r="O160" s="5453"/>
      <c r="P160" s="5451"/>
      <c r="Q160" s="5121"/>
      <c r="R160" s="5139"/>
      <c r="S160" s="5485"/>
      <c r="T160" s="5486"/>
      <c r="U160" s="5486"/>
      <c r="V160" s="2560"/>
      <c r="W160" s="2560"/>
      <c r="X160" s="2560"/>
      <c r="Y160" s="2560"/>
      <c r="Z160" s="2560"/>
      <c r="AA160" s="2560"/>
      <c r="AB160" s="2560"/>
      <c r="AC160" s="2560"/>
      <c r="AD160" s="2560"/>
      <c r="AE160" s="2560"/>
      <c r="AF160" s="2560"/>
      <c r="AG160" s="2560"/>
      <c r="AH160" s="2562"/>
    </row>
    <row r="161" spans="1:34">
      <c r="A161" s="5123"/>
      <c r="B161" s="5124"/>
      <c r="C161" s="5124"/>
      <c r="D161" s="5124"/>
      <c r="E161" s="5124"/>
      <c r="F161" s="5124"/>
      <c r="G161" s="5124"/>
      <c r="H161" s="5124"/>
      <c r="I161" s="5125"/>
      <c r="J161" s="5124"/>
      <c r="K161" s="5124"/>
      <c r="L161" s="5124"/>
      <c r="M161" s="5124"/>
      <c r="N161" s="5124"/>
      <c r="O161" s="5124"/>
      <c r="P161" s="5416"/>
      <c r="Q161" s="5126"/>
      <c r="R161" s="5139"/>
      <c r="S161" s="5149"/>
      <c r="T161" s="5149"/>
      <c r="U161" s="5149"/>
      <c r="V161" s="5150"/>
      <c r="W161" s="5150"/>
      <c r="X161" s="5150"/>
      <c r="Y161" s="5150"/>
      <c r="Z161" s="5150"/>
      <c r="AA161" s="5150"/>
      <c r="AB161" s="5150"/>
      <c r="AC161" s="5150"/>
      <c r="AD161" s="5150"/>
      <c r="AE161" s="5150"/>
      <c r="AF161" s="5150"/>
      <c r="AG161" s="5150"/>
      <c r="AH161" s="5150"/>
    </row>
    <row r="162" spans="1:34">
      <c r="A162" s="5123"/>
      <c r="B162" s="5124"/>
      <c r="C162" s="5124"/>
      <c r="D162" s="5124"/>
      <c r="E162" s="5124"/>
      <c r="F162" s="5124"/>
      <c r="G162" s="5124"/>
      <c r="H162" s="5124"/>
      <c r="I162" s="5125"/>
      <c r="J162" s="5124"/>
      <c r="K162" s="5124"/>
      <c r="L162" s="5124"/>
      <c r="M162" s="5124"/>
      <c r="N162" s="5124"/>
      <c r="O162" s="5124"/>
      <c r="P162" s="5416"/>
      <c r="Q162" s="5126"/>
      <c r="R162" s="5139"/>
      <c r="S162" s="5149"/>
      <c r="T162" s="5149"/>
      <c r="U162" s="5149"/>
      <c r="V162" s="5150"/>
      <c r="W162" s="5150"/>
      <c r="X162" s="5150"/>
      <c r="Y162" s="5150"/>
      <c r="Z162" s="5150"/>
      <c r="AA162" s="5150"/>
      <c r="AB162" s="5150"/>
      <c r="AC162" s="5150"/>
      <c r="AD162" s="5150"/>
      <c r="AE162" s="5150"/>
      <c r="AF162" s="5150"/>
      <c r="AG162" s="5150"/>
      <c r="AH162" s="5150"/>
    </row>
    <row r="163" spans="1:34" ht="15" thickBot="1">
      <c r="A163" s="5128"/>
      <c r="B163" s="5129"/>
      <c r="C163" s="5124"/>
      <c r="D163" s="5124"/>
      <c r="E163" s="5130"/>
      <c r="F163" s="5124"/>
      <c r="G163" s="5124"/>
      <c r="H163" s="5124"/>
      <c r="I163" s="5131"/>
      <c r="J163" s="5124"/>
      <c r="K163" s="5124"/>
      <c r="L163" s="5132"/>
      <c r="M163" s="5124"/>
      <c r="N163" s="5132"/>
      <c r="O163" s="5132"/>
      <c r="P163" s="5417"/>
      <c r="Q163" s="5126"/>
      <c r="R163" s="5139"/>
      <c r="S163" s="5105"/>
      <c r="T163" s="5149"/>
      <c r="U163" s="5149"/>
      <c r="V163" s="5150"/>
      <c r="W163" s="5150"/>
      <c r="X163" s="5150"/>
      <c r="Y163" s="5150"/>
      <c r="Z163" s="5150"/>
      <c r="AA163" s="5150"/>
      <c r="AB163" s="5150"/>
      <c r="AC163" s="5150"/>
      <c r="AD163" s="5150"/>
      <c r="AE163" s="5150"/>
      <c r="AF163" s="5150"/>
      <c r="AG163" s="5150"/>
      <c r="AH163" s="5150"/>
    </row>
    <row r="164" spans="1:34">
      <c r="A164" s="5123"/>
      <c r="B164" s="5124"/>
      <c r="C164" s="5124"/>
      <c r="D164" s="5124"/>
      <c r="E164" s="5124"/>
      <c r="F164" s="5124"/>
      <c r="G164" s="5124"/>
      <c r="H164" s="5124"/>
      <c r="I164" s="5125"/>
      <c r="J164" s="5124"/>
      <c r="K164" s="5124"/>
      <c r="L164" s="5124"/>
      <c r="M164" s="5124"/>
      <c r="N164" s="5124"/>
      <c r="O164" s="5124"/>
      <c r="P164" s="5416"/>
      <c r="Q164" s="5126"/>
      <c r="R164" s="5139"/>
      <c r="S164" s="5106"/>
      <c r="T164" s="5107"/>
      <c r="U164" s="5108" t="s">
        <v>14</v>
      </c>
      <c r="V164" s="5108" t="s">
        <v>12</v>
      </c>
      <c r="W164" s="5108"/>
      <c r="X164" s="5108"/>
      <c r="Y164" s="5108" t="s">
        <v>15</v>
      </c>
      <c r="Z164" s="5108" t="s">
        <v>12</v>
      </c>
      <c r="AA164" s="5108" t="s">
        <v>12</v>
      </c>
      <c r="AB164" s="5108"/>
      <c r="AC164" s="5108"/>
      <c r="AD164" s="5108"/>
      <c r="AE164" s="5108"/>
      <c r="AF164" s="5108" t="s">
        <v>0</v>
      </c>
      <c r="AG164" s="5180"/>
      <c r="AH164" s="5109"/>
    </row>
    <row r="165" spans="1:34">
      <c r="A165" s="5123"/>
      <c r="B165" s="5124"/>
      <c r="C165" s="5124"/>
      <c r="D165" s="5124"/>
      <c r="E165" s="5124"/>
      <c r="F165" s="5124"/>
      <c r="G165" s="5124"/>
      <c r="H165" s="5124"/>
      <c r="I165" s="5125"/>
      <c r="J165" s="5124"/>
      <c r="K165" s="5124"/>
      <c r="L165" s="5124"/>
      <c r="M165" s="5124"/>
      <c r="N165" s="5124"/>
      <c r="O165" s="5124"/>
      <c r="P165" s="5416"/>
      <c r="Q165" s="5126"/>
      <c r="R165" s="5139"/>
      <c r="S165" s="5110" t="s">
        <v>4</v>
      </c>
      <c r="T165" s="5111" t="s">
        <v>18</v>
      </c>
      <c r="U165" s="5112" t="s">
        <v>19</v>
      </c>
      <c r="V165" s="5112" t="s">
        <v>19</v>
      </c>
      <c r="W165" s="5112" t="s">
        <v>20</v>
      </c>
      <c r="X165" s="5112" t="s">
        <v>21</v>
      </c>
      <c r="Y165" s="5112" t="s">
        <v>22</v>
      </c>
      <c r="Z165" s="5112" t="s">
        <v>23</v>
      </c>
      <c r="AA165" s="5112" t="s">
        <v>23</v>
      </c>
      <c r="AB165" s="5112" t="s">
        <v>24</v>
      </c>
      <c r="AC165" s="5112" t="s">
        <v>20</v>
      </c>
      <c r="AD165" s="5112" t="s">
        <v>25</v>
      </c>
      <c r="AE165" s="5112" t="s">
        <v>0</v>
      </c>
      <c r="AF165" s="5112" t="s">
        <v>1363</v>
      </c>
      <c r="AG165" s="5181"/>
      <c r="AH165" s="5113" t="s">
        <v>26</v>
      </c>
    </row>
    <row r="166" spans="1:34" ht="15" thickBot="1">
      <c r="A166" s="5123"/>
      <c r="B166" s="5124"/>
      <c r="C166" s="5124"/>
      <c r="D166" s="5124"/>
      <c r="E166" s="5124"/>
      <c r="F166" s="5124"/>
      <c r="G166" s="5124"/>
      <c r="H166" s="5124"/>
      <c r="I166" s="5125"/>
      <c r="J166" s="5124"/>
      <c r="K166" s="5124"/>
      <c r="L166" s="5124"/>
      <c r="M166" s="5124"/>
      <c r="N166" s="5124"/>
      <c r="O166" s="5124"/>
      <c r="P166" s="5416"/>
      <c r="Q166" s="5126"/>
      <c r="R166" s="5139"/>
      <c r="S166" s="5114"/>
      <c r="T166" s="5115"/>
      <c r="U166" s="5116" t="s">
        <v>3</v>
      </c>
      <c r="V166" s="5116" t="s">
        <v>18</v>
      </c>
      <c r="W166" s="5116"/>
      <c r="X166" s="5116"/>
      <c r="Y166" s="5116" t="s">
        <v>21</v>
      </c>
      <c r="Z166" s="5116" t="s">
        <v>27</v>
      </c>
      <c r="AA166" s="5116" t="s">
        <v>28</v>
      </c>
      <c r="AB166" s="5116"/>
      <c r="AC166" s="5116"/>
      <c r="AD166" s="5116"/>
      <c r="AE166" s="5116"/>
      <c r="AF166" s="5116" t="s">
        <v>11</v>
      </c>
      <c r="AG166" s="5182"/>
      <c r="AH166" s="5117"/>
    </row>
    <row r="167" spans="1:34">
      <c r="A167" s="5123"/>
      <c r="B167" s="5124"/>
      <c r="C167" s="5124"/>
      <c r="D167" s="5124"/>
      <c r="E167" s="5124"/>
      <c r="F167" s="5124"/>
      <c r="G167" s="5124"/>
      <c r="H167" s="5124"/>
      <c r="I167" s="5125"/>
      <c r="J167" s="5124"/>
      <c r="K167" s="5124"/>
      <c r="L167" s="5124"/>
      <c r="M167" s="5124"/>
      <c r="N167" s="5124"/>
      <c r="O167" s="5124"/>
      <c r="P167" s="5416"/>
      <c r="Q167" s="5126"/>
      <c r="R167" s="5139"/>
      <c r="S167" s="5480"/>
      <c r="T167" s="5481"/>
      <c r="U167" s="5481"/>
      <c r="V167" s="5482"/>
      <c r="W167" s="5482"/>
      <c r="X167" s="5482"/>
      <c r="Y167" s="5482"/>
      <c r="Z167" s="5482"/>
      <c r="AA167" s="5482"/>
      <c r="AB167" s="5482"/>
      <c r="AC167" s="5482"/>
      <c r="AD167" s="5482"/>
      <c r="AE167" s="5482"/>
      <c r="AF167" s="5482"/>
      <c r="AG167" s="5482"/>
      <c r="AH167" s="5483"/>
    </row>
    <row r="168" spans="1:34">
      <c r="A168" s="5123"/>
      <c r="B168" s="5124"/>
      <c r="C168" s="5124"/>
      <c r="D168" s="5124"/>
      <c r="E168" s="5124"/>
      <c r="F168" s="5124"/>
      <c r="G168" s="5124"/>
      <c r="H168" s="5124"/>
      <c r="I168" s="5125"/>
      <c r="J168" s="5124"/>
      <c r="K168" s="5124"/>
      <c r="L168" s="5124"/>
      <c r="M168" s="5124"/>
      <c r="N168" s="5124"/>
      <c r="O168" s="5124"/>
      <c r="P168" s="5416"/>
      <c r="Q168" s="5126"/>
      <c r="R168" s="5139"/>
      <c r="S168" s="5484"/>
      <c r="T168" s="5127"/>
      <c r="U168" s="5127"/>
      <c r="V168" s="2557"/>
      <c r="W168" s="2557"/>
      <c r="X168" s="2557"/>
      <c r="Y168" s="2557"/>
      <c r="Z168" s="2557"/>
      <c r="AA168" s="2557"/>
      <c r="AB168" s="2557"/>
      <c r="AC168" s="2557"/>
      <c r="AD168" s="2557"/>
      <c r="AE168" s="2557"/>
      <c r="AF168" s="2557"/>
      <c r="AG168" s="2557"/>
      <c r="AH168" s="2523"/>
    </row>
    <row r="169" spans="1:34">
      <c r="A169" s="5135"/>
      <c r="B169" s="5136"/>
      <c r="C169" s="5136"/>
      <c r="D169" s="5136"/>
      <c r="E169" s="5136"/>
      <c r="F169" s="5136"/>
      <c r="G169" s="5136"/>
      <c r="H169" s="5136"/>
      <c r="I169" s="5137"/>
      <c r="J169" s="5136"/>
      <c r="K169" s="5136"/>
      <c r="L169" s="5136"/>
      <c r="M169" s="5136"/>
      <c r="N169" s="5136"/>
      <c r="O169" s="5136"/>
      <c r="P169" s="5418"/>
      <c r="Q169" s="5138"/>
      <c r="R169" s="5139"/>
      <c r="S169" s="5484"/>
      <c r="T169" s="5127"/>
      <c r="U169" s="5127"/>
      <c r="V169" s="2557"/>
      <c r="W169" s="2557"/>
      <c r="X169" s="2557"/>
      <c r="Y169" s="2557"/>
      <c r="Z169" s="2557"/>
      <c r="AA169" s="2557"/>
      <c r="AB169" s="2557"/>
      <c r="AC169" s="2557"/>
      <c r="AD169" s="2557"/>
      <c r="AE169" s="2557"/>
      <c r="AF169" s="2557"/>
      <c r="AG169" s="2557"/>
      <c r="AH169" s="2523"/>
    </row>
    <row r="170" spans="1:34">
      <c r="A170" s="5135"/>
      <c r="B170" s="5136"/>
      <c r="C170" s="5136"/>
      <c r="D170" s="5136"/>
      <c r="E170" s="5136"/>
      <c r="F170" s="5136"/>
      <c r="G170" s="5136"/>
      <c r="H170" s="5136"/>
      <c r="I170" s="5137"/>
      <c r="J170" s="5136"/>
      <c r="K170" s="5136"/>
      <c r="L170" s="5136"/>
      <c r="M170" s="5136"/>
      <c r="N170" s="5136"/>
      <c r="O170" s="5136"/>
      <c r="P170" s="5418"/>
      <c r="Q170" s="5138"/>
      <c r="R170" s="5139"/>
      <c r="S170" s="5484"/>
      <c r="T170" s="5127"/>
      <c r="U170" s="5127"/>
      <c r="V170" s="2557"/>
      <c r="W170" s="2557"/>
      <c r="X170" s="2557"/>
      <c r="Y170" s="2557"/>
      <c r="Z170" s="2557"/>
      <c r="AA170" s="2557"/>
      <c r="AB170" s="2557"/>
      <c r="AC170" s="2557"/>
      <c r="AD170" s="2557"/>
      <c r="AE170" s="2557"/>
      <c r="AF170" s="2557"/>
      <c r="AG170" s="2557"/>
      <c r="AH170" s="2523"/>
    </row>
    <row r="171" spans="1:34" ht="15" thickBot="1">
      <c r="A171" s="5140"/>
      <c r="B171" s="5141"/>
      <c r="C171" s="5141"/>
      <c r="D171" s="5141"/>
      <c r="E171" s="5141"/>
      <c r="F171" s="5141"/>
      <c r="G171" s="5141"/>
      <c r="H171" s="5141"/>
      <c r="I171" s="5142"/>
      <c r="J171" s="5141"/>
      <c r="K171" s="5141"/>
      <c r="L171" s="5141"/>
      <c r="M171" s="5141"/>
      <c r="N171" s="5203">
        <f>SUM(N160:N170)</f>
        <v>0</v>
      </c>
      <c r="O171" s="5203">
        <f>SUM(O160:O170)</f>
        <v>0</v>
      </c>
      <c r="P171" s="5420"/>
      <c r="Q171" s="5143"/>
      <c r="R171" s="5139"/>
      <c r="S171" s="5484"/>
      <c r="T171" s="5127"/>
      <c r="U171" s="5127"/>
      <c r="V171" s="2557"/>
      <c r="W171" s="2557"/>
      <c r="X171" s="2557"/>
      <c r="Y171" s="2557"/>
      <c r="Z171" s="2557"/>
      <c r="AA171" s="2557"/>
      <c r="AB171" s="2557"/>
      <c r="AC171" s="2557"/>
      <c r="AD171" s="2557"/>
      <c r="AE171" s="2557"/>
      <c r="AF171" s="2557"/>
      <c r="AG171" s="2557"/>
      <c r="AH171" s="2523"/>
    </row>
    <row r="172" spans="1:34">
      <c r="A172" s="5139"/>
      <c r="B172" s="5139"/>
      <c r="C172" s="5139"/>
      <c r="D172" s="5139"/>
      <c r="E172" s="5139"/>
      <c r="F172" s="5139"/>
      <c r="G172" s="5139"/>
      <c r="H172" s="5139"/>
      <c r="I172" s="5139"/>
      <c r="J172" s="5139"/>
      <c r="K172" s="5139"/>
      <c r="L172" s="5139"/>
      <c r="M172" s="5139"/>
      <c r="N172" s="5139"/>
      <c r="O172" s="5139"/>
      <c r="P172" s="5139"/>
      <c r="Q172" s="5139"/>
      <c r="R172" s="5139"/>
      <c r="S172" s="5484"/>
      <c r="T172" s="5127"/>
      <c r="U172" s="5127"/>
      <c r="V172" s="2557"/>
      <c r="W172" s="2557"/>
      <c r="X172" s="2557"/>
      <c r="Y172" s="2557"/>
      <c r="Z172" s="2557"/>
      <c r="AA172" s="2557"/>
      <c r="AB172" s="2557"/>
      <c r="AC172" s="2557"/>
      <c r="AD172" s="2557"/>
      <c r="AE172" s="2557"/>
      <c r="AF172" s="2557"/>
      <c r="AG172" s="2557"/>
      <c r="AH172" s="2523"/>
    </row>
    <row r="173" spans="1:34">
      <c r="A173" s="5139"/>
      <c r="B173" s="5139"/>
      <c r="C173" s="5139"/>
      <c r="D173" s="5139"/>
      <c r="E173" s="5139"/>
      <c r="F173" s="5139"/>
      <c r="G173" s="5139"/>
      <c r="H173" s="5139"/>
      <c r="I173" s="5139"/>
      <c r="J173" s="5139"/>
      <c r="K173" s="5139"/>
      <c r="L173" s="5139"/>
      <c r="M173" s="5139"/>
      <c r="N173" s="5139"/>
      <c r="O173" s="5139"/>
      <c r="P173" s="5139"/>
      <c r="Q173" s="5139"/>
      <c r="R173" s="5139"/>
      <c r="S173" s="5484"/>
      <c r="T173" s="5127"/>
      <c r="U173" s="5127"/>
      <c r="V173" s="2557"/>
      <c r="W173" s="2557"/>
      <c r="X173" s="2557"/>
      <c r="Y173" s="2557"/>
      <c r="Z173" s="2557"/>
      <c r="AA173" s="2557"/>
      <c r="AB173" s="2557"/>
      <c r="AC173" s="2557"/>
      <c r="AD173" s="2557"/>
      <c r="AE173" s="2557"/>
      <c r="AF173" s="2557"/>
      <c r="AG173" s="2557"/>
      <c r="AH173" s="2523"/>
    </row>
    <row r="174" spans="1:34" ht="15" thickBot="1">
      <c r="A174" s="5103" t="s">
        <v>1812</v>
      </c>
      <c r="B174" s="5103"/>
      <c r="C174" s="5104"/>
      <c r="D174" s="5104"/>
      <c r="E174" s="5104"/>
      <c r="F174" s="5104"/>
      <c r="G174" s="5104"/>
      <c r="H174" s="5104"/>
      <c r="I174" s="5104"/>
      <c r="J174" s="5104"/>
      <c r="K174" s="5104"/>
      <c r="L174" s="5104"/>
      <c r="M174" s="5104"/>
      <c r="N174" s="5104"/>
      <c r="O174" s="5104"/>
      <c r="P174" s="5104"/>
      <c r="Q174" s="5104"/>
      <c r="R174" s="5139"/>
      <c r="S174" s="5484"/>
      <c r="T174" s="5127"/>
      <c r="U174" s="5127"/>
      <c r="V174" s="2557"/>
      <c r="W174" s="2557"/>
      <c r="X174" s="2557"/>
      <c r="Y174" s="2557"/>
      <c r="Z174" s="2557"/>
      <c r="AA174" s="2557"/>
      <c r="AB174" s="2557"/>
      <c r="AC174" s="2557"/>
      <c r="AD174" s="2557"/>
      <c r="AE174" s="2557"/>
      <c r="AF174" s="2557"/>
      <c r="AG174" s="2557"/>
      <c r="AH174" s="2523"/>
    </row>
    <row r="175" spans="1:34">
      <c r="A175" s="5106"/>
      <c r="B175" s="5106"/>
      <c r="C175" s="5106"/>
      <c r="D175" s="5106" t="s">
        <v>14</v>
      </c>
      <c r="E175" s="5106" t="s">
        <v>12</v>
      </c>
      <c r="F175" s="5106"/>
      <c r="G175" s="5106"/>
      <c r="H175" s="5106" t="s">
        <v>15</v>
      </c>
      <c r="I175" s="5106" t="s">
        <v>12</v>
      </c>
      <c r="J175" s="5106" t="s">
        <v>12</v>
      </c>
      <c r="K175" s="5106"/>
      <c r="L175" s="5106"/>
      <c r="M175" s="5106"/>
      <c r="N175" s="5106"/>
      <c r="O175" s="5106" t="s">
        <v>0</v>
      </c>
      <c r="P175" s="5106"/>
      <c r="Q175" s="5106"/>
      <c r="R175" s="5139"/>
      <c r="S175" s="5484"/>
      <c r="T175" s="5127"/>
      <c r="U175" s="5127"/>
      <c r="V175" s="2557"/>
      <c r="W175" s="2557"/>
      <c r="X175" s="2557"/>
      <c r="Y175" s="2557"/>
      <c r="Z175" s="2557"/>
      <c r="AA175" s="2557"/>
      <c r="AB175" s="2557"/>
      <c r="AC175" s="2557"/>
      <c r="AD175" s="2557"/>
      <c r="AE175" s="2557"/>
      <c r="AF175" s="2557"/>
      <c r="AG175" s="2557"/>
      <c r="AH175" s="2523"/>
    </row>
    <row r="176" spans="1:34">
      <c r="A176" s="5110"/>
      <c r="B176" s="5110"/>
      <c r="C176" s="5110"/>
      <c r="D176" s="5110"/>
      <c r="E176" s="5110"/>
      <c r="F176" s="5110"/>
      <c r="G176" s="5110"/>
      <c r="H176" s="5110"/>
      <c r="I176" s="5110"/>
      <c r="J176" s="5110"/>
      <c r="K176" s="5110"/>
      <c r="L176" s="5110"/>
      <c r="M176" s="5110"/>
      <c r="N176" s="5110"/>
      <c r="O176" s="5110"/>
      <c r="P176" s="5110"/>
      <c r="Q176" s="5110"/>
      <c r="R176" s="5139"/>
      <c r="S176" s="5484"/>
      <c r="T176" s="5127"/>
      <c r="U176" s="5127"/>
      <c r="V176" s="2557"/>
      <c r="W176" s="2557"/>
      <c r="X176" s="2557"/>
      <c r="Y176" s="2557"/>
      <c r="Z176" s="2557"/>
      <c r="AA176" s="2557"/>
      <c r="AB176" s="2557"/>
      <c r="AC176" s="2557"/>
      <c r="AD176" s="2557"/>
      <c r="AE176" s="2557"/>
      <c r="AF176" s="2557"/>
      <c r="AG176" s="2557"/>
      <c r="AH176" s="2523"/>
    </row>
    <row r="177" spans="1:34">
      <c r="A177" s="5110"/>
      <c r="B177" s="5110"/>
      <c r="C177" s="5110"/>
      <c r="D177" s="5110"/>
      <c r="E177" s="5110"/>
      <c r="F177" s="5110"/>
      <c r="G177" s="5110"/>
      <c r="H177" s="5110"/>
      <c r="I177" s="5110"/>
      <c r="J177" s="5110"/>
      <c r="K177" s="5110"/>
      <c r="L177" s="5110"/>
      <c r="M177" s="5110"/>
      <c r="N177" s="5110"/>
      <c r="O177" s="5110"/>
      <c r="P177" s="5110"/>
      <c r="Q177" s="5110"/>
      <c r="R177" s="5139"/>
      <c r="S177" s="5484"/>
      <c r="T177" s="5127"/>
      <c r="U177" s="5127"/>
      <c r="V177" s="2557"/>
      <c r="W177" s="2557"/>
      <c r="X177" s="2557"/>
      <c r="Y177" s="2557"/>
      <c r="Z177" s="2557"/>
      <c r="AA177" s="2557"/>
      <c r="AB177" s="2557"/>
      <c r="AC177" s="2557"/>
      <c r="AD177" s="2557"/>
      <c r="AE177" s="2557"/>
      <c r="AF177" s="2557"/>
      <c r="AG177" s="2557"/>
      <c r="AH177" s="2523"/>
    </row>
    <row r="178" spans="1:34">
      <c r="A178" s="5110" t="s">
        <v>3</v>
      </c>
      <c r="B178" s="5110" t="s">
        <v>4</v>
      </c>
      <c r="C178" s="5110" t="s">
        <v>18</v>
      </c>
      <c r="D178" s="5110" t="s">
        <v>19</v>
      </c>
      <c r="E178" s="5110" t="s">
        <v>19</v>
      </c>
      <c r="F178" s="5110" t="s">
        <v>20</v>
      </c>
      <c r="G178" s="5110" t="s">
        <v>21</v>
      </c>
      <c r="H178" s="5110" t="s">
        <v>22</v>
      </c>
      <c r="I178" s="5110" t="s">
        <v>23</v>
      </c>
      <c r="J178" s="5110" t="s">
        <v>23</v>
      </c>
      <c r="K178" s="5110" t="s">
        <v>1227</v>
      </c>
      <c r="L178" s="5110" t="s">
        <v>20</v>
      </c>
      <c r="M178" s="5110" t="s">
        <v>25</v>
      </c>
      <c r="N178" s="5110" t="s">
        <v>0</v>
      </c>
      <c r="O178" s="5110" t="s">
        <v>1363</v>
      </c>
      <c r="P178" s="5110" t="s">
        <v>1388</v>
      </c>
      <c r="Q178" s="5110" t="s">
        <v>26</v>
      </c>
      <c r="R178" s="5139"/>
      <c r="S178" s="5484"/>
      <c r="T178" s="5127"/>
      <c r="U178" s="5127"/>
      <c r="V178" s="2557"/>
      <c r="W178" s="2557"/>
      <c r="X178" s="2557"/>
      <c r="Y178" s="2557"/>
      <c r="Z178" s="2557"/>
      <c r="AA178" s="2557"/>
      <c r="AB178" s="2557"/>
      <c r="AC178" s="2557"/>
      <c r="AD178" s="2557"/>
      <c r="AE178" s="2557"/>
      <c r="AF178" s="2557"/>
      <c r="AG178" s="2557"/>
      <c r="AH178" s="2523"/>
    </row>
    <row r="179" spans="1:34" ht="15" thickBot="1">
      <c r="A179" s="5114"/>
      <c r="B179" s="5114"/>
      <c r="C179" s="5114"/>
      <c r="D179" s="5114" t="s">
        <v>3</v>
      </c>
      <c r="E179" s="5114" t="s">
        <v>18</v>
      </c>
      <c r="F179" s="5114"/>
      <c r="G179" s="5114"/>
      <c r="H179" s="5114" t="s">
        <v>21</v>
      </c>
      <c r="I179" s="5114" t="s">
        <v>27</v>
      </c>
      <c r="J179" s="5114" t="s">
        <v>28</v>
      </c>
      <c r="K179" s="5114"/>
      <c r="L179" s="5114"/>
      <c r="M179" s="5114"/>
      <c r="N179" s="5114"/>
      <c r="O179" s="5114" t="s">
        <v>11</v>
      </c>
      <c r="P179" s="5114"/>
      <c r="Q179" s="5114"/>
      <c r="R179" s="5139"/>
      <c r="S179" s="5485"/>
      <c r="T179" s="5486"/>
      <c r="U179" s="5486"/>
      <c r="V179" s="2560"/>
      <c r="W179" s="2560"/>
      <c r="X179" s="2560"/>
      <c r="Y179" s="2560"/>
      <c r="Z179" s="2560"/>
      <c r="AA179" s="2560"/>
      <c r="AB179" s="2560"/>
      <c r="AC179" s="2560"/>
      <c r="AD179" s="2560"/>
      <c r="AE179" s="2560"/>
      <c r="AF179" s="2560"/>
      <c r="AG179" s="2560"/>
      <c r="AH179" s="2562"/>
    </row>
    <row r="180" spans="1:34">
      <c r="A180" s="6497"/>
      <c r="B180" s="5414"/>
      <c r="C180" s="5408"/>
      <c r="D180" s="5408"/>
      <c r="E180" s="6299"/>
      <c r="F180" s="6499"/>
      <c r="G180" s="5408"/>
      <c r="H180" s="5409"/>
      <c r="I180" s="6500"/>
      <c r="J180" s="6299"/>
      <c r="K180" s="5408"/>
      <c r="L180" s="6502"/>
      <c r="M180" s="6502"/>
      <c r="N180" s="6333"/>
      <c r="O180" s="6503"/>
      <c r="P180" s="6502"/>
      <c r="Q180" s="5121"/>
      <c r="R180" s="5139"/>
      <c r="S180" s="5149"/>
      <c r="T180" s="5149"/>
      <c r="U180" s="5149"/>
      <c r="V180" s="5150"/>
      <c r="W180" s="5150"/>
      <c r="X180" s="5150"/>
      <c r="Y180" s="5150"/>
      <c r="Z180" s="5150"/>
      <c r="AA180" s="5150"/>
      <c r="AB180" s="5150"/>
      <c r="AC180" s="5150"/>
      <c r="AD180" s="5150"/>
      <c r="AE180" s="5150"/>
      <c r="AF180" s="5150"/>
      <c r="AG180" s="5150"/>
      <c r="AH180" s="5150"/>
    </row>
    <row r="181" spans="1:34">
      <c r="A181" s="5123"/>
      <c r="B181" s="5124"/>
      <c r="C181" s="5124"/>
      <c r="D181" s="5124"/>
      <c r="E181" s="5124"/>
      <c r="F181" s="5124"/>
      <c r="G181" s="5124"/>
      <c r="H181" s="5124"/>
      <c r="I181" s="5125"/>
      <c r="J181" s="5124"/>
      <c r="K181" s="5124"/>
      <c r="L181" s="5124"/>
      <c r="M181" s="5124"/>
      <c r="N181" s="5124"/>
      <c r="O181" s="5124"/>
      <c r="P181" s="5416"/>
      <c r="Q181" s="5126"/>
      <c r="R181" s="5139"/>
      <c r="S181" s="5149"/>
      <c r="T181" s="5149"/>
      <c r="U181" s="5149"/>
      <c r="V181" s="5150"/>
      <c r="W181" s="5150"/>
      <c r="X181" s="5150"/>
      <c r="Y181" s="5150"/>
      <c r="Z181" s="5150"/>
      <c r="AA181" s="5150"/>
      <c r="AB181" s="5150"/>
      <c r="AC181" s="5150"/>
      <c r="AD181" s="5150"/>
      <c r="AE181" s="5150"/>
      <c r="AF181" s="5150"/>
      <c r="AG181" s="5150"/>
      <c r="AH181" s="5150"/>
    </row>
    <row r="182" spans="1:34" ht="15" thickBot="1">
      <c r="A182" s="5123"/>
      <c r="B182" s="5124"/>
      <c r="C182" s="5124"/>
      <c r="D182" s="5124"/>
      <c r="E182" s="5124"/>
      <c r="F182" s="5124"/>
      <c r="G182" s="5124"/>
      <c r="H182" s="5124"/>
      <c r="I182" s="5125"/>
      <c r="J182" s="5124"/>
      <c r="K182" s="5124"/>
      <c r="L182" s="5124"/>
      <c r="M182" s="5124"/>
      <c r="N182" s="5124"/>
      <c r="O182" s="5124"/>
      <c r="P182" s="5416"/>
      <c r="Q182" s="5126"/>
      <c r="R182" s="5139"/>
      <c r="S182" s="5105"/>
      <c r="T182" s="5149"/>
      <c r="U182" s="5149"/>
      <c r="V182" s="5150"/>
      <c r="W182" s="5150"/>
      <c r="X182" s="5150"/>
      <c r="Y182" s="5150"/>
      <c r="Z182" s="5150"/>
      <c r="AA182" s="5150"/>
      <c r="AB182" s="5150"/>
      <c r="AC182" s="5150"/>
      <c r="AD182" s="5150"/>
      <c r="AE182" s="5150"/>
      <c r="AF182" s="5150"/>
      <c r="AG182" s="5150"/>
      <c r="AH182" s="5150"/>
    </row>
    <row r="183" spans="1:34">
      <c r="A183" s="5128"/>
      <c r="B183" s="5129"/>
      <c r="C183" s="5124"/>
      <c r="D183" s="5124"/>
      <c r="E183" s="5130"/>
      <c r="F183" s="5124"/>
      <c r="G183" s="5124"/>
      <c r="H183" s="5124"/>
      <c r="I183" s="5131"/>
      <c r="J183" s="5124"/>
      <c r="K183" s="5124"/>
      <c r="L183" s="5132"/>
      <c r="M183" s="5124"/>
      <c r="N183" s="5132"/>
      <c r="O183" s="5132"/>
      <c r="P183" s="5417"/>
      <c r="Q183" s="5126"/>
      <c r="R183" s="5139"/>
      <c r="S183" s="5106"/>
      <c r="T183" s="5107"/>
      <c r="U183" s="5108" t="s">
        <v>14</v>
      </c>
      <c r="V183" s="5108" t="s">
        <v>12</v>
      </c>
      <c r="W183" s="5108"/>
      <c r="X183" s="5108"/>
      <c r="Y183" s="5108" t="s">
        <v>15</v>
      </c>
      <c r="Z183" s="5108" t="s">
        <v>12</v>
      </c>
      <c r="AA183" s="5108" t="s">
        <v>12</v>
      </c>
      <c r="AB183" s="5108"/>
      <c r="AC183" s="5108"/>
      <c r="AD183" s="5108"/>
      <c r="AE183" s="5108"/>
      <c r="AF183" s="5108" t="s">
        <v>0</v>
      </c>
      <c r="AG183" s="5180"/>
      <c r="AH183" s="5109"/>
    </row>
    <row r="184" spans="1:34">
      <c r="A184" s="5123"/>
      <c r="B184" s="5124"/>
      <c r="C184" s="5124"/>
      <c r="D184" s="5124"/>
      <c r="E184" s="5124"/>
      <c r="F184" s="5124"/>
      <c r="G184" s="5124"/>
      <c r="H184" s="5124"/>
      <c r="I184" s="5125"/>
      <c r="J184" s="5124"/>
      <c r="K184" s="5124"/>
      <c r="L184" s="5124"/>
      <c r="M184" s="5124"/>
      <c r="N184" s="5124"/>
      <c r="O184" s="5124"/>
      <c r="P184" s="5416"/>
      <c r="Q184" s="5126"/>
      <c r="R184" s="5139"/>
      <c r="S184" s="5110" t="s">
        <v>4</v>
      </c>
      <c r="T184" s="5111" t="s">
        <v>18</v>
      </c>
      <c r="U184" s="5112" t="s">
        <v>19</v>
      </c>
      <c r="V184" s="5112" t="s">
        <v>19</v>
      </c>
      <c r="W184" s="5112" t="s">
        <v>20</v>
      </c>
      <c r="X184" s="5112" t="s">
        <v>21</v>
      </c>
      <c r="Y184" s="5112" t="s">
        <v>22</v>
      </c>
      <c r="Z184" s="5112" t="s">
        <v>23</v>
      </c>
      <c r="AA184" s="5112" t="s">
        <v>23</v>
      </c>
      <c r="AB184" s="5112" t="s">
        <v>24</v>
      </c>
      <c r="AC184" s="5112" t="s">
        <v>20</v>
      </c>
      <c r="AD184" s="5112" t="s">
        <v>25</v>
      </c>
      <c r="AE184" s="5112" t="s">
        <v>0</v>
      </c>
      <c r="AF184" s="5112" t="s">
        <v>1363</v>
      </c>
      <c r="AG184" s="5181"/>
      <c r="AH184" s="5113" t="s">
        <v>26</v>
      </c>
    </row>
    <row r="185" spans="1:34" ht="15" thickBot="1">
      <c r="A185" s="5123"/>
      <c r="B185" s="5124"/>
      <c r="C185" s="5124"/>
      <c r="D185" s="5124"/>
      <c r="E185" s="5124"/>
      <c r="F185" s="5124"/>
      <c r="G185" s="5124"/>
      <c r="H185" s="5124"/>
      <c r="I185" s="5125"/>
      <c r="J185" s="5124"/>
      <c r="K185" s="5124"/>
      <c r="L185" s="5124"/>
      <c r="M185" s="5124"/>
      <c r="N185" s="5124"/>
      <c r="O185" s="5124"/>
      <c r="P185" s="5416"/>
      <c r="Q185" s="5126"/>
      <c r="R185" s="5139"/>
      <c r="S185" s="5114"/>
      <c r="T185" s="5115"/>
      <c r="U185" s="5116" t="s">
        <v>3</v>
      </c>
      <c r="V185" s="5116" t="s">
        <v>18</v>
      </c>
      <c r="W185" s="5116"/>
      <c r="X185" s="5116"/>
      <c r="Y185" s="5116" t="s">
        <v>21</v>
      </c>
      <c r="Z185" s="5116" t="s">
        <v>27</v>
      </c>
      <c r="AA185" s="5116" t="s">
        <v>28</v>
      </c>
      <c r="AB185" s="5116"/>
      <c r="AC185" s="5116"/>
      <c r="AD185" s="5116"/>
      <c r="AE185" s="5116"/>
      <c r="AF185" s="5116" t="s">
        <v>11</v>
      </c>
      <c r="AG185" s="5182"/>
      <c r="AH185" s="5117"/>
    </row>
    <row r="186" spans="1:34">
      <c r="A186" s="5123"/>
      <c r="B186" s="5124"/>
      <c r="C186" s="5124"/>
      <c r="D186" s="5124"/>
      <c r="E186" s="5124"/>
      <c r="F186" s="5124"/>
      <c r="G186" s="5124"/>
      <c r="H186" s="5124"/>
      <c r="I186" s="5125"/>
      <c r="J186" s="5124"/>
      <c r="K186" s="5124"/>
      <c r="L186" s="5124"/>
      <c r="M186" s="5124"/>
      <c r="N186" s="5124"/>
      <c r="O186" s="5124"/>
      <c r="P186" s="5416"/>
      <c r="Q186" s="5126"/>
      <c r="R186" s="5139"/>
      <c r="S186" s="6908"/>
      <c r="T186" s="5481"/>
      <c r="U186" s="5481"/>
      <c r="V186" s="5482"/>
      <c r="W186" s="5482"/>
      <c r="X186" s="5482"/>
      <c r="Y186" s="5482"/>
      <c r="Z186" s="5482"/>
      <c r="AA186" s="5482"/>
      <c r="AB186" s="5482"/>
      <c r="AC186" s="5482"/>
      <c r="AD186" s="5482"/>
      <c r="AE186" s="5482"/>
      <c r="AF186" s="5482"/>
      <c r="AG186" s="5482"/>
      <c r="AH186" s="5483"/>
    </row>
    <row r="187" spans="1:34">
      <c r="A187" s="5123"/>
      <c r="B187" s="5124"/>
      <c r="C187" s="5124"/>
      <c r="D187" s="5124"/>
      <c r="E187" s="5124"/>
      <c r="F187" s="5124"/>
      <c r="G187" s="5124"/>
      <c r="H187" s="5124"/>
      <c r="I187" s="5125"/>
      <c r="J187" s="5124"/>
      <c r="K187" s="5124"/>
      <c r="L187" s="5124"/>
      <c r="M187" s="5124"/>
      <c r="N187" s="5124"/>
      <c r="O187" s="5124"/>
      <c r="P187" s="5416"/>
      <c r="Q187" s="5126"/>
      <c r="R187" s="5139"/>
      <c r="S187" s="6909"/>
      <c r="T187" s="5127"/>
      <c r="U187" s="5127"/>
      <c r="V187" s="2557"/>
      <c r="W187" s="2557"/>
      <c r="X187" s="2557"/>
      <c r="Y187" s="2557"/>
      <c r="Z187" s="2557"/>
      <c r="AA187" s="2557"/>
      <c r="AB187" s="2557"/>
      <c r="AC187" s="2557"/>
      <c r="AD187" s="2557"/>
      <c r="AE187" s="2557"/>
      <c r="AF187" s="2557"/>
      <c r="AG187" s="2557"/>
      <c r="AH187" s="2523"/>
    </row>
    <row r="188" spans="1:34">
      <c r="A188" s="5123"/>
      <c r="B188" s="5124"/>
      <c r="C188" s="5124"/>
      <c r="D188" s="5124"/>
      <c r="E188" s="5124"/>
      <c r="F188" s="5124"/>
      <c r="G188" s="5124"/>
      <c r="H188" s="5124"/>
      <c r="I188" s="5125"/>
      <c r="J188" s="5124"/>
      <c r="K188" s="5124"/>
      <c r="L188" s="5124"/>
      <c r="M188" s="5124"/>
      <c r="N188" s="5124"/>
      <c r="O188" s="5124"/>
      <c r="P188" s="5416"/>
      <c r="Q188" s="5126"/>
      <c r="R188" s="5139"/>
      <c r="S188" s="6909"/>
      <c r="T188" s="5127"/>
      <c r="U188" s="5127"/>
      <c r="V188" s="2557"/>
      <c r="W188" s="2557"/>
      <c r="X188" s="2557"/>
      <c r="Y188" s="2557"/>
      <c r="Z188" s="2557"/>
      <c r="AA188" s="2557"/>
      <c r="AB188" s="2557"/>
      <c r="AC188" s="2557"/>
      <c r="AD188" s="2557"/>
      <c r="AE188" s="2557"/>
      <c r="AF188" s="2557"/>
      <c r="AG188" s="2557"/>
      <c r="AH188" s="2523"/>
    </row>
    <row r="189" spans="1:34">
      <c r="A189" s="5135"/>
      <c r="B189" s="5136"/>
      <c r="C189" s="5136"/>
      <c r="D189" s="5136"/>
      <c r="E189" s="5136"/>
      <c r="F189" s="5136"/>
      <c r="G189" s="5136"/>
      <c r="H189" s="5136"/>
      <c r="I189" s="5137"/>
      <c r="J189" s="5136"/>
      <c r="K189" s="5136"/>
      <c r="L189" s="5136"/>
      <c r="M189" s="5136"/>
      <c r="N189" s="5136"/>
      <c r="O189" s="5136"/>
      <c r="P189" s="5418"/>
      <c r="Q189" s="5138"/>
      <c r="R189" s="5139"/>
      <c r="S189" s="6909"/>
      <c r="T189" s="5127"/>
      <c r="U189" s="5127"/>
      <c r="V189" s="2557"/>
      <c r="W189" s="2557"/>
      <c r="X189" s="2557"/>
      <c r="Y189" s="2557"/>
      <c r="Z189" s="2557"/>
      <c r="AA189" s="2557"/>
      <c r="AB189" s="2557"/>
      <c r="AC189" s="2557"/>
      <c r="AD189" s="2557"/>
      <c r="AE189" s="2557"/>
      <c r="AF189" s="2557"/>
      <c r="AG189" s="2557"/>
      <c r="AH189" s="2523"/>
    </row>
    <row r="190" spans="1:34">
      <c r="A190" s="5135"/>
      <c r="B190" s="5136"/>
      <c r="C190" s="5136"/>
      <c r="D190" s="5136"/>
      <c r="E190" s="5136"/>
      <c r="F190" s="5136"/>
      <c r="G190" s="5136"/>
      <c r="H190" s="5136"/>
      <c r="I190" s="5137"/>
      <c r="J190" s="5136"/>
      <c r="K190" s="5136"/>
      <c r="L190" s="5136"/>
      <c r="M190" s="5136"/>
      <c r="N190" s="5136"/>
      <c r="O190" s="5136"/>
      <c r="P190" s="5418"/>
      <c r="Q190" s="5138"/>
      <c r="R190" s="5139"/>
      <c r="S190" s="6909"/>
      <c r="T190" s="5127"/>
      <c r="U190" s="5127"/>
      <c r="V190" s="2557"/>
      <c r="W190" s="2557"/>
      <c r="X190" s="2557"/>
      <c r="Y190" s="2557"/>
      <c r="Z190" s="2557"/>
      <c r="AA190" s="2557"/>
      <c r="AB190" s="2557"/>
      <c r="AC190" s="2557"/>
      <c r="AD190" s="2557"/>
      <c r="AE190" s="2557"/>
      <c r="AF190" s="2557"/>
      <c r="AG190" s="2557"/>
      <c r="AH190" s="2523"/>
    </row>
    <row r="191" spans="1:34" ht="15" thickBot="1">
      <c r="A191" s="5140"/>
      <c r="B191" s="5141"/>
      <c r="C191" s="5141"/>
      <c r="D191" s="5141"/>
      <c r="E191" s="5141"/>
      <c r="F191" s="5141"/>
      <c r="G191" s="5141"/>
      <c r="H191" s="5141"/>
      <c r="I191" s="5142"/>
      <c r="J191" s="5141"/>
      <c r="K191" s="5141"/>
      <c r="L191" s="5141"/>
      <c r="M191" s="5141"/>
      <c r="N191" s="5203">
        <f>SUM(N180:N190)</f>
        <v>0</v>
      </c>
      <c r="O191" s="5203">
        <f>SUM(O180:O190)</f>
        <v>0</v>
      </c>
      <c r="P191" s="5420"/>
      <c r="Q191" s="5143"/>
      <c r="R191" s="5139"/>
      <c r="S191" s="6909"/>
      <c r="T191" s="5127"/>
      <c r="U191" s="5127"/>
      <c r="V191" s="2557"/>
      <c r="W191" s="2557"/>
      <c r="X191" s="2557"/>
      <c r="Y191" s="2557"/>
      <c r="Z191" s="2557"/>
      <c r="AA191" s="2557"/>
      <c r="AB191" s="2557"/>
      <c r="AC191" s="2557"/>
      <c r="AD191" s="2557"/>
      <c r="AE191" s="2557"/>
      <c r="AF191" s="2557"/>
      <c r="AG191" s="2557"/>
      <c r="AH191" s="2523"/>
    </row>
    <row r="192" spans="1:34">
      <c r="A192" s="5139"/>
      <c r="B192" s="5139"/>
      <c r="C192" s="5139"/>
      <c r="D192" s="5139"/>
      <c r="E192" s="5139"/>
      <c r="F192" s="5139"/>
      <c r="G192" s="5139"/>
      <c r="H192" s="5139"/>
      <c r="I192" s="5139"/>
      <c r="J192" s="5139"/>
      <c r="K192" s="5139"/>
      <c r="L192" s="5139"/>
      <c r="M192" s="5139"/>
      <c r="N192" s="5139"/>
      <c r="O192" s="5139"/>
      <c r="P192" s="5139"/>
      <c r="Q192" s="5139"/>
      <c r="R192" s="5139"/>
      <c r="S192" s="6909"/>
      <c r="T192" s="5127"/>
      <c r="U192" s="5127"/>
      <c r="V192" s="2557"/>
      <c r="W192" s="2557"/>
      <c r="X192" s="2557"/>
      <c r="Y192" s="2557"/>
      <c r="Z192" s="2557"/>
      <c r="AA192" s="2557"/>
      <c r="AB192" s="2557"/>
      <c r="AC192" s="2557"/>
      <c r="AD192" s="2557"/>
      <c r="AE192" s="2557"/>
      <c r="AF192" s="2557"/>
      <c r="AG192" s="2557"/>
      <c r="AH192" s="2523"/>
    </row>
    <row r="193" spans="1:34">
      <c r="A193" s="5139"/>
      <c r="B193" s="5139"/>
      <c r="C193" s="5139"/>
      <c r="D193" s="5139"/>
      <c r="E193" s="5139"/>
      <c r="F193" s="5139"/>
      <c r="G193" s="5139"/>
      <c r="H193" s="5139"/>
      <c r="I193" s="5139"/>
      <c r="J193" s="5139"/>
      <c r="K193" s="5139"/>
      <c r="L193" s="5139"/>
      <c r="M193" s="5139"/>
      <c r="N193" s="5139"/>
      <c r="O193" s="5139"/>
      <c r="P193" s="5139"/>
      <c r="Q193" s="5139"/>
      <c r="R193" s="5139"/>
      <c r="S193" s="6909"/>
      <c r="T193" s="5127"/>
      <c r="U193" s="5127"/>
      <c r="V193" s="2557"/>
      <c r="W193" s="2557"/>
      <c r="X193" s="2557"/>
      <c r="Y193" s="2557"/>
      <c r="Z193" s="2557"/>
      <c r="AA193" s="2557"/>
      <c r="AB193" s="2557"/>
      <c r="AC193" s="2557"/>
      <c r="AD193" s="2557"/>
      <c r="AE193" s="2557"/>
      <c r="AF193" s="2557"/>
      <c r="AG193" s="2557"/>
      <c r="AH193" s="2523"/>
    </row>
    <row r="194" spans="1:34" ht="15" thickBot="1">
      <c r="A194" s="5103" t="s">
        <v>1813</v>
      </c>
      <c r="B194" s="5103"/>
      <c r="C194" s="5104"/>
      <c r="D194" s="5104"/>
      <c r="E194" s="5104"/>
      <c r="F194" s="5104"/>
      <c r="G194" s="5104"/>
      <c r="H194" s="5104"/>
      <c r="I194" s="5104"/>
      <c r="J194" s="5104"/>
      <c r="K194" s="5104"/>
      <c r="L194" s="5104"/>
      <c r="M194" s="5104"/>
      <c r="N194" s="5104"/>
      <c r="O194" s="5104"/>
      <c r="P194" s="5104"/>
      <c r="Q194" s="5104"/>
      <c r="R194" s="5139"/>
      <c r="S194" s="6909"/>
      <c r="T194" s="5127"/>
      <c r="U194" s="5127"/>
      <c r="V194" s="2557"/>
      <c r="W194" s="2557"/>
      <c r="X194" s="2557"/>
      <c r="Y194" s="2557"/>
      <c r="Z194" s="2557"/>
      <c r="AA194" s="2557"/>
      <c r="AB194" s="2557"/>
      <c r="AC194" s="2557"/>
      <c r="AD194" s="2557"/>
      <c r="AE194" s="2557"/>
      <c r="AF194" s="2557"/>
      <c r="AG194" s="2557"/>
      <c r="AH194" s="2523"/>
    </row>
    <row r="195" spans="1:34">
      <c r="A195" s="5106"/>
      <c r="B195" s="5106"/>
      <c r="C195" s="5106"/>
      <c r="D195" s="5106" t="s">
        <v>14</v>
      </c>
      <c r="E195" s="5106" t="s">
        <v>12</v>
      </c>
      <c r="F195" s="5106"/>
      <c r="G195" s="5106"/>
      <c r="H195" s="5106" t="s">
        <v>15</v>
      </c>
      <c r="I195" s="5106" t="s">
        <v>12</v>
      </c>
      <c r="J195" s="5106" t="s">
        <v>12</v>
      </c>
      <c r="K195" s="5106"/>
      <c r="L195" s="5106"/>
      <c r="M195" s="5106"/>
      <c r="N195" s="5106"/>
      <c r="O195" s="5106" t="s">
        <v>0</v>
      </c>
      <c r="P195" s="5106"/>
      <c r="Q195" s="5106"/>
      <c r="R195" s="5139"/>
      <c r="S195" s="6909"/>
      <c r="T195" s="5127"/>
      <c r="U195" s="5127"/>
      <c r="V195" s="2557"/>
      <c r="W195" s="2557"/>
      <c r="X195" s="2557"/>
      <c r="Y195" s="2557"/>
      <c r="Z195" s="2557"/>
      <c r="AA195" s="2557"/>
      <c r="AB195" s="2557"/>
      <c r="AC195" s="2557"/>
      <c r="AD195" s="2557"/>
      <c r="AE195" s="2557"/>
      <c r="AF195" s="2557"/>
      <c r="AG195" s="2557"/>
      <c r="AH195" s="2523"/>
    </row>
    <row r="196" spans="1:34" ht="15" thickBot="1">
      <c r="A196" s="5110" t="s">
        <v>3</v>
      </c>
      <c r="B196" s="5110" t="s">
        <v>4</v>
      </c>
      <c r="C196" s="5110" t="s">
        <v>18</v>
      </c>
      <c r="D196" s="5110" t="s">
        <v>19</v>
      </c>
      <c r="E196" s="5110" t="s">
        <v>19</v>
      </c>
      <c r="F196" s="5110" t="s">
        <v>20</v>
      </c>
      <c r="G196" s="5110" t="s">
        <v>21</v>
      </c>
      <c r="H196" s="5110" t="s">
        <v>22</v>
      </c>
      <c r="I196" s="5110" t="s">
        <v>23</v>
      </c>
      <c r="J196" s="5110" t="s">
        <v>23</v>
      </c>
      <c r="K196" s="5110" t="s">
        <v>1227</v>
      </c>
      <c r="L196" s="5110" t="s">
        <v>20</v>
      </c>
      <c r="M196" s="5110" t="s">
        <v>25</v>
      </c>
      <c r="N196" s="5110" t="s">
        <v>0</v>
      </c>
      <c r="O196" s="5110" t="s">
        <v>1363</v>
      </c>
      <c r="P196" s="5110" t="s">
        <v>1388</v>
      </c>
      <c r="Q196" s="5110" t="s">
        <v>26</v>
      </c>
      <c r="R196" s="5139"/>
      <c r="S196" s="6910"/>
      <c r="T196" s="5486"/>
      <c r="U196" s="5486"/>
      <c r="V196" s="2560"/>
      <c r="W196" s="2560"/>
      <c r="X196" s="2560"/>
      <c r="Y196" s="2560"/>
      <c r="Z196" s="2560"/>
      <c r="AA196" s="2560"/>
      <c r="AB196" s="2560"/>
      <c r="AC196" s="2560"/>
      <c r="AD196" s="2560"/>
      <c r="AE196" s="2560"/>
      <c r="AF196" s="2560"/>
      <c r="AG196" s="2560"/>
      <c r="AH196" s="2562"/>
    </row>
    <row r="197" spans="1:34" ht="15" thickBot="1">
      <c r="A197" s="5114"/>
      <c r="B197" s="5114"/>
      <c r="C197" s="5114"/>
      <c r="D197" s="5114" t="s">
        <v>3</v>
      </c>
      <c r="E197" s="5114" t="s">
        <v>18</v>
      </c>
      <c r="F197" s="5114"/>
      <c r="G197" s="5114"/>
      <c r="H197" s="5114" t="s">
        <v>21</v>
      </c>
      <c r="I197" s="5114" t="s">
        <v>27</v>
      </c>
      <c r="J197" s="5114" t="s">
        <v>28</v>
      </c>
      <c r="K197" s="5114"/>
      <c r="L197" s="5114"/>
      <c r="M197" s="5114"/>
      <c r="N197" s="5114"/>
      <c r="O197" s="5114" t="s">
        <v>11</v>
      </c>
      <c r="P197" s="5114"/>
      <c r="Q197" s="5114"/>
      <c r="R197" s="5139"/>
      <c r="S197" s="5122"/>
      <c r="T197" s="5149"/>
      <c r="U197" s="5149"/>
      <c r="V197" s="5150"/>
      <c r="W197" s="5150"/>
      <c r="X197" s="5150"/>
      <c r="Y197" s="5150"/>
      <c r="Z197" s="5150"/>
      <c r="AA197" s="5150"/>
      <c r="AB197" s="5150"/>
      <c r="AC197" s="5150"/>
      <c r="AD197" s="5150"/>
      <c r="AE197" s="5150"/>
      <c r="AF197" s="5150"/>
      <c r="AG197" s="5150"/>
      <c r="AH197" s="5150"/>
    </row>
    <row r="198" spans="1:34">
      <c r="A198" s="7201"/>
      <c r="B198" s="7202"/>
      <c r="C198" s="6328"/>
      <c r="D198" s="6328"/>
      <c r="E198" s="6329"/>
      <c r="F198" s="7203"/>
      <c r="G198" s="6328"/>
      <c r="H198" s="6333"/>
      <c r="I198" s="7204"/>
      <c r="J198" s="6329"/>
      <c r="K198" s="6328"/>
      <c r="L198" s="7205"/>
      <c r="M198" s="7205"/>
      <c r="N198" s="6333"/>
      <c r="O198" s="6354"/>
      <c r="P198" s="7206"/>
      <c r="Q198" s="5121"/>
      <c r="R198" s="5139"/>
      <c r="S198" s="5122"/>
      <c r="T198" s="5149"/>
      <c r="U198" s="5149"/>
      <c r="V198" s="5150"/>
      <c r="W198" s="5150"/>
      <c r="X198" s="5150"/>
      <c r="Y198" s="5150"/>
      <c r="Z198" s="5150"/>
      <c r="AA198" s="5150"/>
      <c r="AB198" s="5150"/>
      <c r="AC198" s="5150"/>
      <c r="AD198" s="5150"/>
      <c r="AE198" s="5150"/>
      <c r="AF198" s="5150"/>
      <c r="AG198" s="5150"/>
      <c r="AH198" s="5150"/>
    </row>
    <row r="199" spans="1:34" ht="15" thickBot="1">
      <c r="A199" s="5443"/>
      <c r="B199" s="5444"/>
      <c r="C199" s="5445"/>
      <c r="D199" s="5445"/>
      <c r="E199" s="5446"/>
      <c r="F199" s="5447"/>
      <c r="G199" s="5445"/>
      <c r="H199" s="5448"/>
      <c r="I199" s="5449"/>
      <c r="J199" s="5450"/>
      <c r="K199" s="5445"/>
      <c r="L199" s="5451"/>
      <c r="M199" s="5451"/>
      <c r="N199" s="5452"/>
      <c r="O199" s="5453"/>
      <c r="P199" s="5451"/>
      <c r="Q199" s="5126"/>
      <c r="R199" s="5139"/>
      <c r="S199" s="5105"/>
      <c r="T199" s="5149"/>
      <c r="U199" s="5149"/>
      <c r="V199" s="5150"/>
      <c r="W199" s="5150"/>
      <c r="X199" s="5150"/>
      <c r="Y199" s="5150"/>
      <c r="Z199" s="5150"/>
      <c r="AA199" s="5150"/>
      <c r="AB199" s="5150"/>
      <c r="AC199" s="5150"/>
      <c r="AD199" s="5150"/>
      <c r="AE199" s="5150"/>
      <c r="AF199" s="5150"/>
      <c r="AG199" s="5150"/>
      <c r="AH199" s="5150"/>
    </row>
    <row r="200" spans="1:34">
      <c r="A200" s="5123"/>
      <c r="B200" s="5124"/>
      <c r="C200" s="5124"/>
      <c r="D200" s="5124"/>
      <c r="E200" s="5124"/>
      <c r="F200" s="5124"/>
      <c r="G200" s="5124"/>
      <c r="H200" s="5124"/>
      <c r="I200" s="5125"/>
      <c r="J200" s="5124"/>
      <c r="K200" s="5124"/>
      <c r="L200" s="5124"/>
      <c r="M200" s="5124"/>
      <c r="N200" s="5124"/>
      <c r="O200" s="5124"/>
      <c r="P200" s="5416"/>
      <c r="Q200" s="5126"/>
      <c r="R200" s="5139"/>
      <c r="S200" s="5106"/>
      <c r="T200" s="5107"/>
      <c r="U200" s="5108" t="s">
        <v>14</v>
      </c>
      <c r="V200" s="5108" t="s">
        <v>12</v>
      </c>
      <c r="W200" s="5108"/>
      <c r="X200" s="5108"/>
      <c r="Y200" s="5108" t="s">
        <v>15</v>
      </c>
      <c r="Z200" s="5108" t="s">
        <v>12</v>
      </c>
      <c r="AA200" s="5108" t="s">
        <v>12</v>
      </c>
      <c r="AB200" s="5108"/>
      <c r="AC200" s="5108"/>
      <c r="AD200" s="5108"/>
      <c r="AE200" s="5108"/>
      <c r="AF200" s="5108" t="s">
        <v>0</v>
      </c>
      <c r="AG200" s="5180"/>
      <c r="AH200" s="5109"/>
    </row>
    <row r="201" spans="1:34">
      <c r="A201" s="5128"/>
      <c r="B201" s="5129"/>
      <c r="C201" s="5124"/>
      <c r="D201" s="5124"/>
      <c r="E201" s="5130"/>
      <c r="F201" s="5124"/>
      <c r="G201" s="5124"/>
      <c r="H201" s="5124"/>
      <c r="I201" s="5131"/>
      <c r="J201" s="5124"/>
      <c r="K201" s="5124"/>
      <c r="L201" s="5132"/>
      <c r="M201" s="5124"/>
      <c r="N201" s="5132"/>
      <c r="O201" s="5132"/>
      <c r="P201" s="5417"/>
      <c r="Q201" s="5126"/>
      <c r="R201" s="5139"/>
      <c r="S201" s="5110" t="s">
        <v>4</v>
      </c>
      <c r="T201" s="5111" t="s">
        <v>18</v>
      </c>
      <c r="U201" s="5112" t="s">
        <v>19</v>
      </c>
      <c r="V201" s="5112" t="s">
        <v>19</v>
      </c>
      <c r="W201" s="5112" t="s">
        <v>20</v>
      </c>
      <c r="X201" s="5112" t="s">
        <v>21</v>
      </c>
      <c r="Y201" s="5112" t="s">
        <v>22</v>
      </c>
      <c r="Z201" s="5112" t="s">
        <v>23</v>
      </c>
      <c r="AA201" s="5112" t="s">
        <v>23</v>
      </c>
      <c r="AB201" s="5112" t="s">
        <v>24</v>
      </c>
      <c r="AC201" s="5112" t="s">
        <v>20</v>
      </c>
      <c r="AD201" s="5112" t="s">
        <v>25</v>
      </c>
      <c r="AE201" s="5112" t="s">
        <v>0</v>
      </c>
      <c r="AF201" s="5112" t="s">
        <v>1363</v>
      </c>
      <c r="AG201" s="5181"/>
      <c r="AH201" s="5113" t="s">
        <v>26</v>
      </c>
    </row>
    <row r="202" spans="1:34" ht="15" thickBot="1">
      <c r="A202" s="5123"/>
      <c r="B202" s="5124"/>
      <c r="C202" s="5124"/>
      <c r="D202" s="5124"/>
      <c r="E202" s="5124"/>
      <c r="F202" s="5124"/>
      <c r="G202" s="5124"/>
      <c r="H202" s="5124"/>
      <c r="I202" s="5125"/>
      <c r="J202" s="5124"/>
      <c r="K202" s="5124"/>
      <c r="L202" s="5124"/>
      <c r="M202" s="5124"/>
      <c r="N202" s="5124"/>
      <c r="O202" s="5124"/>
      <c r="P202" s="5416"/>
      <c r="Q202" s="5126"/>
      <c r="R202" s="5139"/>
      <c r="S202" s="5114"/>
      <c r="T202" s="5115"/>
      <c r="U202" s="5116" t="s">
        <v>3</v>
      </c>
      <c r="V202" s="5116" t="s">
        <v>18</v>
      </c>
      <c r="W202" s="5116"/>
      <c r="X202" s="5116"/>
      <c r="Y202" s="5116" t="s">
        <v>21</v>
      </c>
      <c r="Z202" s="5116" t="s">
        <v>27</v>
      </c>
      <c r="AA202" s="5116" t="s">
        <v>28</v>
      </c>
      <c r="AB202" s="5116"/>
      <c r="AC202" s="5116"/>
      <c r="AD202" s="5116"/>
      <c r="AE202" s="5116"/>
      <c r="AF202" s="5116" t="s">
        <v>11</v>
      </c>
      <c r="AG202" s="5182"/>
      <c r="AH202" s="5117"/>
    </row>
    <row r="203" spans="1:34">
      <c r="A203" s="5123"/>
      <c r="B203" s="5124"/>
      <c r="C203" s="5124"/>
      <c r="D203" s="5124"/>
      <c r="E203" s="5124"/>
      <c r="F203" s="5124"/>
      <c r="G203" s="5124"/>
      <c r="H203" s="5124"/>
      <c r="I203" s="5125"/>
      <c r="J203" s="5124"/>
      <c r="K203" s="5124"/>
      <c r="L203" s="5124"/>
      <c r="M203" s="5124"/>
      <c r="N203" s="5124"/>
      <c r="O203" s="5124"/>
      <c r="P203" s="5416"/>
      <c r="Q203" s="5126"/>
      <c r="R203" s="5139"/>
      <c r="S203" s="6908"/>
      <c r="T203" s="5481"/>
      <c r="U203" s="5481"/>
      <c r="V203" s="5482"/>
      <c r="W203" s="5482"/>
      <c r="X203" s="5482"/>
      <c r="Y203" s="5482"/>
      <c r="Z203" s="5482"/>
      <c r="AA203" s="5482"/>
      <c r="AB203" s="5482"/>
      <c r="AC203" s="5482"/>
      <c r="AD203" s="5482"/>
      <c r="AE203" s="5482"/>
      <c r="AF203" s="5482"/>
      <c r="AG203" s="5482"/>
      <c r="AH203" s="5483"/>
    </row>
    <row r="204" spans="1:34">
      <c r="A204" s="5123"/>
      <c r="B204" s="5124"/>
      <c r="C204" s="5124"/>
      <c r="D204" s="5124"/>
      <c r="E204" s="5124"/>
      <c r="F204" s="5124"/>
      <c r="G204" s="5124"/>
      <c r="H204" s="5124"/>
      <c r="I204" s="5125"/>
      <c r="J204" s="5124"/>
      <c r="K204" s="5124"/>
      <c r="L204" s="5124"/>
      <c r="M204" s="5124"/>
      <c r="N204" s="5124"/>
      <c r="O204" s="5124"/>
      <c r="P204" s="5416"/>
      <c r="Q204" s="5126"/>
      <c r="R204" s="5139"/>
      <c r="S204" s="6909"/>
      <c r="T204" s="5127"/>
      <c r="U204" s="5127"/>
      <c r="V204" s="2557"/>
      <c r="W204" s="2557"/>
      <c r="X204" s="2557"/>
      <c r="Y204" s="2557"/>
      <c r="Z204" s="2557"/>
      <c r="AA204" s="2557"/>
      <c r="AB204" s="2557"/>
      <c r="AC204" s="2557"/>
      <c r="AD204" s="2557"/>
      <c r="AE204" s="2557"/>
      <c r="AF204" s="2557"/>
      <c r="AG204" s="2557"/>
      <c r="AH204" s="2523"/>
    </row>
    <row r="205" spans="1:34">
      <c r="A205" s="5123"/>
      <c r="B205" s="5124"/>
      <c r="C205" s="5124"/>
      <c r="D205" s="5124"/>
      <c r="E205" s="5124"/>
      <c r="F205" s="5124"/>
      <c r="G205" s="5124"/>
      <c r="H205" s="5124"/>
      <c r="I205" s="5125"/>
      <c r="J205" s="5124"/>
      <c r="K205" s="5124"/>
      <c r="L205" s="5124"/>
      <c r="M205" s="5124"/>
      <c r="N205" s="5124"/>
      <c r="O205" s="5124"/>
      <c r="P205" s="5416"/>
      <c r="Q205" s="5126"/>
      <c r="R205" s="5139"/>
      <c r="S205" s="6909"/>
      <c r="T205" s="5127"/>
      <c r="U205" s="5127"/>
      <c r="V205" s="2557"/>
      <c r="W205" s="2557"/>
      <c r="X205" s="2557"/>
      <c r="Y205" s="2557"/>
      <c r="Z205" s="2557"/>
      <c r="AA205" s="2557"/>
      <c r="AB205" s="2557"/>
      <c r="AC205" s="2557"/>
      <c r="AD205" s="2557"/>
      <c r="AE205" s="2557"/>
      <c r="AF205" s="2557"/>
      <c r="AG205" s="2557"/>
      <c r="AH205" s="2523"/>
    </row>
    <row r="206" spans="1:34">
      <c r="A206" s="5123"/>
      <c r="B206" s="5124"/>
      <c r="C206" s="5124"/>
      <c r="D206" s="5124"/>
      <c r="E206" s="5124"/>
      <c r="F206" s="5124"/>
      <c r="G206" s="5124"/>
      <c r="H206" s="5124"/>
      <c r="I206" s="5125"/>
      <c r="J206" s="5124"/>
      <c r="K206" s="5124"/>
      <c r="L206" s="5124"/>
      <c r="M206" s="5124"/>
      <c r="N206" s="5124"/>
      <c r="O206" s="5124"/>
      <c r="P206" s="5416"/>
      <c r="Q206" s="5126"/>
      <c r="R206" s="5139"/>
      <c r="S206" s="6909"/>
      <c r="T206" s="5127"/>
      <c r="U206" s="5127"/>
      <c r="V206" s="2557"/>
      <c r="W206" s="2557"/>
      <c r="X206" s="2557"/>
      <c r="Y206" s="2557"/>
      <c r="Z206" s="2557"/>
      <c r="AA206" s="2557"/>
      <c r="AB206" s="2557"/>
      <c r="AC206" s="2557"/>
      <c r="AD206" s="2557"/>
      <c r="AE206" s="2557"/>
      <c r="AF206" s="2557"/>
      <c r="AG206" s="2557"/>
      <c r="AH206" s="2523"/>
    </row>
    <row r="207" spans="1:34">
      <c r="A207" s="5135"/>
      <c r="B207" s="5136"/>
      <c r="C207" s="5136"/>
      <c r="D207" s="5136"/>
      <c r="E207" s="5136"/>
      <c r="F207" s="5136"/>
      <c r="G207" s="5136"/>
      <c r="H207" s="5136"/>
      <c r="I207" s="5137"/>
      <c r="J207" s="5136"/>
      <c r="K207" s="5136"/>
      <c r="L207" s="5136"/>
      <c r="M207" s="5136"/>
      <c r="N207" s="5136"/>
      <c r="O207" s="5136"/>
      <c r="P207" s="5418"/>
      <c r="Q207" s="5138"/>
      <c r="R207" s="5139"/>
      <c r="S207" s="6909"/>
      <c r="T207" s="5127"/>
      <c r="U207" s="5127"/>
      <c r="V207" s="2557"/>
      <c r="W207" s="2557"/>
      <c r="X207" s="2557"/>
      <c r="Y207" s="2557"/>
      <c r="Z207" s="2557"/>
      <c r="AA207" s="2557"/>
      <c r="AB207" s="2557"/>
      <c r="AC207" s="2557"/>
      <c r="AD207" s="2557"/>
      <c r="AE207" s="2557"/>
      <c r="AF207" s="2557"/>
      <c r="AG207" s="2557"/>
      <c r="AH207" s="2523"/>
    </row>
    <row r="208" spans="1:34">
      <c r="A208" s="5135"/>
      <c r="B208" s="5136"/>
      <c r="C208" s="5136"/>
      <c r="D208" s="5136"/>
      <c r="E208" s="5136"/>
      <c r="F208" s="5136"/>
      <c r="G208" s="5136"/>
      <c r="H208" s="5136"/>
      <c r="I208" s="5137"/>
      <c r="J208" s="5136"/>
      <c r="K208" s="5136"/>
      <c r="L208" s="5136"/>
      <c r="M208" s="5136"/>
      <c r="N208" s="5136"/>
      <c r="O208" s="5136"/>
      <c r="P208" s="5418"/>
      <c r="Q208" s="5138"/>
      <c r="R208" s="5139"/>
      <c r="S208" s="6909"/>
      <c r="T208" s="5127"/>
      <c r="U208" s="5127"/>
      <c r="V208" s="2557"/>
      <c r="W208" s="2557"/>
      <c r="X208" s="2557"/>
      <c r="Y208" s="2557"/>
      <c r="Z208" s="2557"/>
      <c r="AA208" s="2557"/>
      <c r="AB208" s="2557"/>
      <c r="AC208" s="2557"/>
      <c r="AD208" s="2557"/>
      <c r="AE208" s="2557"/>
      <c r="AF208" s="2557"/>
      <c r="AG208" s="2557"/>
      <c r="AH208" s="2523"/>
    </row>
    <row r="209" spans="1:34">
      <c r="A209" s="5135"/>
      <c r="B209" s="5136"/>
      <c r="C209" s="5136"/>
      <c r="D209" s="5136"/>
      <c r="E209" s="5136"/>
      <c r="F209" s="5136"/>
      <c r="G209" s="5136"/>
      <c r="H209" s="5136"/>
      <c r="I209" s="5137"/>
      <c r="J209" s="5136"/>
      <c r="K209" s="5136"/>
      <c r="L209" s="5136"/>
      <c r="M209" s="5136"/>
      <c r="N209" s="5136"/>
      <c r="O209" s="5136"/>
      <c r="P209" s="5418"/>
      <c r="Q209" s="5138"/>
      <c r="R209" s="5139"/>
      <c r="S209" s="6909"/>
      <c r="T209" s="5127"/>
      <c r="U209" s="5127"/>
      <c r="V209" s="2557"/>
      <c r="W209" s="2557"/>
      <c r="X209" s="2557"/>
      <c r="Y209" s="2557"/>
      <c r="Z209" s="2557"/>
      <c r="AA209" s="2557"/>
      <c r="AB209" s="2557"/>
      <c r="AC209" s="2557"/>
      <c r="AD209" s="2557"/>
      <c r="AE209" s="2557"/>
      <c r="AF209" s="2557"/>
      <c r="AG209" s="2557"/>
      <c r="AH209" s="2523"/>
    </row>
    <row r="210" spans="1:34" ht="15" thickBot="1">
      <c r="A210" s="5140"/>
      <c r="B210" s="5141"/>
      <c r="C210" s="5141"/>
      <c r="D210" s="5141"/>
      <c r="E210" s="5141"/>
      <c r="F210" s="5141"/>
      <c r="G210" s="5141"/>
      <c r="H210" s="5141"/>
      <c r="I210" s="5142"/>
      <c r="J210" s="5141"/>
      <c r="K210" s="5141"/>
      <c r="L210" s="5141"/>
      <c r="M210" s="5141"/>
      <c r="N210" s="5203">
        <f>SUM(N198:N209)</f>
        <v>0</v>
      </c>
      <c r="O210" s="5203">
        <f>SUM(O198:O209)</f>
        <v>0</v>
      </c>
      <c r="P210" s="5420"/>
      <c r="Q210" s="5143"/>
      <c r="R210" s="5139"/>
      <c r="S210" s="6909"/>
      <c r="T210" s="5127"/>
      <c r="U210" s="5127"/>
      <c r="V210" s="2557"/>
      <c r="W210" s="2557"/>
      <c r="X210" s="2557"/>
      <c r="Y210" s="2557"/>
      <c r="Z210" s="2557"/>
      <c r="AA210" s="2557"/>
      <c r="AB210" s="2557"/>
      <c r="AC210" s="2557"/>
      <c r="AD210" s="2557"/>
      <c r="AE210" s="2557"/>
      <c r="AF210" s="2557"/>
      <c r="AG210" s="2557"/>
      <c r="AH210" s="2523"/>
    </row>
    <row r="211" spans="1:34">
      <c r="A211" s="5139"/>
      <c r="B211" s="5139"/>
      <c r="C211" s="5139"/>
      <c r="D211" s="5139"/>
      <c r="E211" s="5139"/>
      <c r="F211" s="5139"/>
      <c r="G211" s="5139"/>
      <c r="H211" s="5139"/>
      <c r="I211" s="5139"/>
      <c r="J211" s="5139"/>
      <c r="K211" s="5139"/>
      <c r="L211" s="5139"/>
      <c r="M211" s="5139"/>
      <c r="N211" s="5139"/>
      <c r="O211" s="5139"/>
      <c r="P211" s="5139"/>
      <c r="Q211" s="5139"/>
      <c r="R211" s="5139"/>
      <c r="S211" s="6909"/>
      <c r="T211" s="5127"/>
      <c r="U211" s="5127"/>
      <c r="V211" s="2557"/>
      <c r="W211" s="2557"/>
      <c r="X211" s="2557"/>
      <c r="Y211" s="2557"/>
      <c r="Z211" s="2557"/>
      <c r="AA211" s="2557"/>
      <c r="AB211" s="2557"/>
      <c r="AC211" s="2557"/>
      <c r="AD211" s="2557"/>
      <c r="AE211" s="2557"/>
      <c r="AF211" s="2557"/>
      <c r="AG211" s="2557"/>
      <c r="AH211" s="2523"/>
    </row>
    <row r="212" spans="1:34">
      <c r="A212" s="5139"/>
      <c r="B212" s="5139"/>
      <c r="C212" s="5139"/>
      <c r="D212" s="5139"/>
      <c r="E212" s="5139"/>
      <c r="F212" s="5139"/>
      <c r="G212" s="5139"/>
      <c r="H212" s="5139"/>
      <c r="I212" s="5139"/>
      <c r="J212" s="5139"/>
      <c r="K212" s="5139"/>
      <c r="L212" s="5139"/>
      <c r="M212" s="5139"/>
      <c r="N212" s="5139"/>
      <c r="O212" s="5139"/>
      <c r="P212" s="5139"/>
      <c r="Q212" s="5139"/>
      <c r="R212" s="5139"/>
      <c r="S212" s="6909"/>
      <c r="T212" s="5127"/>
      <c r="U212" s="5127"/>
      <c r="V212" s="2557"/>
      <c r="W212" s="2557"/>
      <c r="X212" s="2557"/>
      <c r="Y212" s="2557"/>
      <c r="Z212" s="2557"/>
      <c r="AA212" s="2557"/>
      <c r="AB212" s="2557"/>
      <c r="AC212" s="2557"/>
      <c r="AD212" s="2557"/>
      <c r="AE212" s="2557"/>
      <c r="AF212" s="2557"/>
      <c r="AG212" s="2557"/>
      <c r="AH212" s="2523"/>
    </row>
    <row r="213" spans="1:34" ht="15" thickBot="1">
      <c r="A213" s="5103" t="s">
        <v>1814</v>
      </c>
      <c r="B213" s="5103"/>
      <c r="C213" s="5104"/>
      <c r="D213" s="5104"/>
      <c r="E213" s="5104"/>
      <c r="F213" s="5104"/>
      <c r="G213" s="5104"/>
      <c r="H213" s="5104"/>
      <c r="I213" s="5104"/>
      <c r="J213" s="5104"/>
      <c r="K213" s="5104"/>
      <c r="L213" s="5104"/>
      <c r="M213" s="5104"/>
      <c r="N213" s="5104"/>
      <c r="O213" s="5104"/>
      <c r="P213" s="5104"/>
      <c r="Q213" s="5104"/>
      <c r="R213" s="5139"/>
      <c r="S213" s="6909"/>
      <c r="T213" s="5127"/>
      <c r="U213" s="5127"/>
      <c r="V213" s="2557"/>
      <c r="W213" s="2557"/>
      <c r="X213" s="2557"/>
      <c r="Y213" s="2557"/>
      <c r="Z213" s="2557"/>
      <c r="AA213" s="2557"/>
      <c r="AB213" s="2557"/>
      <c r="AC213" s="2557"/>
      <c r="AD213" s="2557"/>
      <c r="AE213" s="2557"/>
      <c r="AF213" s="2557"/>
      <c r="AG213" s="2557"/>
      <c r="AH213" s="2523"/>
    </row>
    <row r="214" spans="1:34" ht="15" thickBot="1">
      <c r="A214" s="5106"/>
      <c r="B214" s="5106"/>
      <c r="C214" s="5106"/>
      <c r="D214" s="5106" t="s">
        <v>14</v>
      </c>
      <c r="E214" s="5106" t="s">
        <v>12</v>
      </c>
      <c r="F214" s="5106"/>
      <c r="G214" s="5106"/>
      <c r="H214" s="5106" t="s">
        <v>15</v>
      </c>
      <c r="I214" s="5106" t="s">
        <v>12</v>
      </c>
      <c r="J214" s="5106" t="s">
        <v>12</v>
      </c>
      <c r="K214" s="5106"/>
      <c r="L214" s="5106"/>
      <c r="M214" s="5106"/>
      <c r="N214" s="5106"/>
      <c r="O214" s="5106" t="s">
        <v>0</v>
      </c>
      <c r="P214" s="5106"/>
      <c r="Q214" s="5106"/>
      <c r="R214" s="5139"/>
      <c r="S214" s="6910"/>
      <c r="T214" s="5486"/>
      <c r="U214" s="5486"/>
      <c r="V214" s="2560"/>
      <c r="W214" s="2560"/>
      <c r="X214" s="2560"/>
      <c r="Y214" s="2560"/>
      <c r="Z214" s="2560"/>
      <c r="AA214" s="2560"/>
      <c r="AB214" s="2560"/>
      <c r="AC214" s="2560"/>
      <c r="AD214" s="2560"/>
      <c r="AE214" s="2560"/>
      <c r="AF214" s="2560"/>
      <c r="AG214" s="2560"/>
      <c r="AH214" s="2562"/>
    </row>
    <row r="215" spans="1:34">
      <c r="A215" s="5110" t="s">
        <v>3</v>
      </c>
      <c r="B215" s="5110" t="s">
        <v>4</v>
      </c>
      <c r="C215" s="5110" t="s">
        <v>18</v>
      </c>
      <c r="D215" s="5110" t="s">
        <v>19</v>
      </c>
      <c r="E215" s="5110" t="s">
        <v>19</v>
      </c>
      <c r="F215" s="5110" t="s">
        <v>20</v>
      </c>
      <c r="G215" s="5110" t="s">
        <v>21</v>
      </c>
      <c r="H215" s="5110" t="s">
        <v>22</v>
      </c>
      <c r="I215" s="5110" t="s">
        <v>23</v>
      </c>
      <c r="J215" s="5110" t="s">
        <v>23</v>
      </c>
      <c r="K215" s="5110" t="s">
        <v>1227</v>
      </c>
      <c r="L215" s="5110" t="s">
        <v>20</v>
      </c>
      <c r="M215" s="5110" t="s">
        <v>25</v>
      </c>
      <c r="N215" s="5110" t="s">
        <v>0</v>
      </c>
      <c r="O215" s="5110" t="s">
        <v>1363</v>
      </c>
      <c r="P215" s="5110" t="s">
        <v>1388</v>
      </c>
      <c r="Q215" s="5110" t="s">
        <v>26</v>
      </c>
      <c r="R215" s="5139"/>
      <c r="S215" s="5122"/>
      <c r="T215" s="5149"/>
      <c r="U215" s="5149"/>
      <c r="V215" s="5150"/>
      <c r="W215" s="5150"/>
      <c r="X215" s="5150"/>
      <c r="Y215" s="5150"/>
      <c r="Z215" s="5150"/>
      <c r="AA215" s="5150"/>
      <c r="AB215" s="5150"/>
      <c r="AC215" s="5150"/>
      <c r="AD215" s="5150"/>
      <c r="AE215" s="5150"/>
      <c r="AF215" s="5150"/>
      <c r="AG215" s="5150"/>
      <c r="AH215" s="5150"/>
    </row>
    <row r="216" spans="1:34" ht="15" thickBot="1">
      <c r="A216" s="5114"/>
      <c r="B216" s="5114"/>
      <c r="C216" s="5114"/>
      <c r="D216" s="5114" t="s">
        <v>3</v>
      </c>
      <c r="E216" s="5114" t="s">
        <v>18</v>
      </c>
      <c r="F216" s="5114"/>
      <c r="G216" s="5114"/>
      <c r="H216" s="5114" t="s">
        <v>21</v>
      </c>
      <c r="I216" s="5114" t="s">
        <v>27</v>
      </c>
      <c r="J216" s="5114" t="s">
        <v>28</v>
      </c>
      <c r="K216" s="5114"/>
      <c r="L216" s="5114"/>
      <c r="M216" s="5114"/>
      <c r="N216" s="5114"/>
      <c r="O216" s="5114" t="s">
        <v>11</v>
      </c>
      <c r="P216" s="5114"/>
      <c r="Q216" s="5114"/>
      <c r="R216" s="5139"/>
      <c r="S216" s="5122"/>
      <c r="T216" s="5149"/>
      <c r="U216" s="5149"/>
      <c r="V216" s="5150"/>
      <c r="W216" s="5150"/>
      <c r="X216" s="5150"/>
      <c r="Y216" s="5150"/>
      <c r="Z216" s="5150"/>
      <c r="AA216" s="5150"/>
      <c r="AB216" s="5150"/>
      <c r="AC216" s="5150"/>
      <c r="AD216" s="5150"/>
      <c r="AE216" s="5150"/>
      <c r="AF216" s="5150"/>
      <c r="AG216" s="5150"/>
      <c r="AH216" s="5150"/>
    </row>
    <row r="217" spans="1:34" ht="15" thickBot="1">
      <c r="A217" s="7201"/>
      <c r="B217" s="7202"/>
      <c r="C217" s="6328"/>
      <c r="D217" s="6328"/>
      <c r="E217" s="6329"/>
      <c r="F217" s="7203"/>
      <c r="G217" s="6328"/>
      <c r="H217" s="6333"/>
      <c r="I217" s="7204"/>
      <c r="J217" s="6329"/>
      <c r="K217" s="6328"/>
      <c r="L217" s="7205"/>
      <c r="M217" s="7205"/>
      <c r="N217" s="6333"/>
      <c r="O217" s="6354"/>
      <c r="P217" s="7206"/>
      <c r="Q217" s="5121"/>
      <c r="R217" s="5139"/>
      <c r="S217" s="5105"/>
      <c r="T217" s="5149"/>
      <c r="U217" s="5149"/>
      <c r="V217" s="5150"/>
      <c r="W217" s="5150"/>
      <c r="X217" s="5150"/>
      <c r="Y217" s="5150"/>
      <c r="Z217" s="5150"/>
      <c r="AA217" s="5150"/>
      <c r="AB217" s="5150"/>
      <c r="AC217" s="5150"/>
      <c r="AD217" s="5150"/>
      <c r="AE217" s="5150"/>
      <c r="AF217" s="5150"/>
      <c r="AG217" s="5150"/>
      <c r="AH217" s="5150"/>
    </row>
    <row r="218" spans="1:34">
      <c r="A218" s="6497"/>
      <c r="B218" s="6498"/>
      <c r="C218" s="5408"/>
      <c r="D218" s="5408"/>
      <c r="E218" s="6299"/>
      <c r="F218" s="6499"/>
      <c r="G218" s="5408"/>
      <c r="H218" s="6300"/>
      <c r="I218" s="6500"/>
      <c r="J218" s="6501"/>
      <c r="K218" s="5408"/>
      <c r="L218" s="6502"/>
      <c r="M218" s="6502"/>
      <c r="N218" s="5409"/>
      <c r="O218" s="6503"/>
      <c r="P218" s="6502"/>
      <c r="Q218" s="5126"/>
      <c r="R218" s="5139"/>
      <c r="S218" s="5106"/>
      <c r="T218" s="5107"/>
      <c r="U218" s="5108" t="s">
        <v>14</v>
      </c>
      <c r="V218" s="5108" t="s">
        <v>12</v>
      </c>
      <c r="W218" s="5108"/>
      <c r="X218" s="5108"/>
      <c r="Y218" s="5108" t="s">
        <v>15</v>
      </c>
      <c r="Z218" s="5108" t="s">
        <v>12</v>
      </c>
      <c r="AA218" s="5108" t="s">
        <v>12</v>
      </c>
      <c r="AB218" s="5108"/>
      <c r="AC218" s="5108"/>
      <c r="AD218" s="5108"/>
      <c r="AE218" s="5108"/>
      <c r="AF218" s="5108" t="s">
        <v>0</v>
      </c>
      <c r="AG218" s="5180"/>
      <c r="AH218" s="5109"/>
    </row>
    <row r="219" spans="1:34">
      <c r="A219" s="5123"/>
      <c r="B219" s="5124"/>
      <c r="C219" s="5124"/>
      <c r="D219" s="5124"/>
      <c r="E219" s="5124"/>
      <c r="F219" s="5124"/>
      <c r="G219" s="5124"/>
      <c r="H219" s="5124"/>
      <c r="I219" s="5125"/>
      <c r="J219" s="5124"/>
      <c r="K219" s="5124"/>
      <c r="L219" s="5124"/>
      <c r="M219" s="5124"/>
      <c r="N219" s="5124"/>
      <c r="O219" s="5124"/>
      <c r="P219" s="5416"/>
      <c r="Q219" s="5126"/>
      <c r="R219" s="5139"/>
      <c r="S219" s="5110" t="s">
        <v>4</v>
      </c>
      <c r="T219" s="5111" t="s">
        <v>18</v>
      </c>
      <c r="U219" s="5112" t="s">
        <v>19</v>
      </c>
      <c r="V219" s="5112" t="s">
        <v>19</v>
      </c>
      <c r="W219" s="5112" t="s">
        <v>20</v>
      </c>
      <c r="X219" s="5112" t="s">
        <v>21</v>
      </c>
      <c r="Y219" s="5112" t="s">
        <v>22</v>
      </c>
      <c r="Z219" s="5112" t="s">
        <v>23</v>
      </c>
      <c r="AA219" s="5112" t="s">
        <v>23</v>
      </c>
      <c r="AB219" s="5112" t="s">
        <v>24</v>
      </c>
      <c r="AC219" s="5112" t="s">
        <v>20</v>
      </c>
      <c r="AD219" s="5112" t="s">
        <v>25</v>
      </c>
      <c r="AE219" s="5112" t="s">
        <v>0</v>
      </c>
      <c r="AF219" s="5112" t="s">
        <v>1363</v>
      </c>
      <c r="AG219" s="5181"/>
      <c r="AH219" s="5113" t="s">
        <v>26</v>
      </c>
    </row>
    <row r="220" spans="1:34" ht="15" thickBot="1">
      <c r="A220" s="5128"/>
      <c r="B220" s="5129"/>
      <c r="C220" s="5124"/>
      <c r="D220" s="5124"/>
      <c r="E220" s="5130"/>
      <c r="F220" s="5124"/>
      <c r="G220" s="5124"/>
      <c r="H220" s="5124"/>
      <c r="I220" s="5131"/>
      <c r="J220" s="5124"/>
      <c r="K220" s="5124"/>
      <c r="L220" s="5132"/>
      <c r="M220" s="5124"/>
      <c r="N220" s="5132"/>
      <c r="O220" s="5132"/>
      <c r="P220" s="5417"/>
      <c r="Q220" s="5126"/>
      <c r="R220" s="5139"/>
      <c r="S220" s="5114"/>
      <c r="T220" s="5115"/>
      <c r="U220" s="5116" t="s">
        <v>3</v>
      </c>
      <c r="V220" s="5116" t="s">
        <v>18</v>
      </c>
      <c r="W220" s="5116"/>
      <c r="X220" s="5116"/>
      <c r="Y220" s="5116" t="s">
        <v>21</v>
      </c>
      <c r="Z220" s="5116" t="s">
        <v>27</v>
      </c>
      <c r="AA220" s="5116" t="s">
        <v>28</v>
      </c>
      <c r="AB220" s="5116"/>
      <c r="AC220" s="5116"/>
      <c r="AD220" s="5116"/>
      <c r="AE220" s="5116"/>
      <c r="AF220" s="5116" t="s">
        <v>11</v>
      </c>
      <c r="AG220" s="5182"/>
      <c r="AH220" s="5117"/>
    </row>
    <row r="221" spans="1:34">
      <c r="A221" s="5123"/>
      <c r="B221" s="5124"/>
      <c r="C221" s="5124"/>
      <c r="D221" s="5124"/>
      <c r="E221" s="5124"/>
      <c r="F221" s="5124"/>
      <c r="G221" s="5124"/>
      <c r="H221" s="5124"/>
      <c r="I221" s="5125"/>
      <c r="J221" s="5124"/>
      <c r="K221" s="5124"/>
      <c r="L221" s="5124"/>
      <c r="M221" s="5124"/>
      <c r="N221" s="5124"/>
      <c r="O221" s="5124"/>
      <c r="P221" s="5416"/>
      <c r="Q221" s="5126"/>
      <c r="R221" s="5139"/>
      <c r="S221" s="6908"/>
      <c r="T221" s="5481"/>
      <c r="U221" s="5481"/>
      <c r="V221" s="5482"/>
      <c r="W221" s="5482"/>
      <c r="X221" s="5482"/>
      <c r="Y221" s="5482"/>
      <c r="Z221" s="5482"/>
      <c r="AA221" s="5482"/>
      <c r="AB221" s="5482"/>
      <c r="AC221" s="5482"/>
      <c r="AD221" s="5482"/>
      <c r="AE221" s="5482"/>
      <c r="AF221" s="5482"/>
      <c r="AG221" s="5482"/>
      <c r="AH221" s="5483"/>
    </row>
    <row r="222" spans="1:34">
      <c r="A222" s="5123"/>
      <c r="B222" s="5124"/>
      <c r="C222" s="5124"/>
      <c r="D222" s="5124"/>
      <c r="E222" s="5124"/>
      <c r="F222" s="5124"/>
      <c r="G222" s="5124"/>
      <c r="H222" s="5124"/>
      <c r="I222" s="5125"/>
      <c r="J222" s="5124"/>
      <c r="K222" s="5124"/>
      <c r="L222" s="5124"/>
      <c r="M222" s="5124"/>
      <c r="N222" s="5124"/>
      <c r="O222" s="5124"/>
      <c r="P222" s="5416"/>
      <c r="Q222" s="5126"/>
      <c r="R222" s="5139"/>
      <c r="S222" s="6909"/>
      <c r="T222" s="5127"/>
      <c r="U222" s="5127"/>
      <c r="V222" s="2557"/>
      <c r="W222" s="2557"/>
      <c r="X222" s="2557"/>
      <c r="Y222" s="2557"/>
      <c r="Z222" s="2557"/>
      <c r="AA222" s="2557"/>
      <c r="AB222" s="2557"/>
      <c r="AC222" s="2557"/>
      <c r="AD222" s="2557"/>
      <c r="AE222" s="2557"/>
      <c r="AF222" s="2557"/>
      <c r="AG222" s="2557"/>
      <c r="AH222" s="2523"/>
    </row>
    <row r="223" spans="1:34">
      <c r="A223" s="5123"/>
      <c r="B223" s="5124"/>
      <c r="C223" s="5124"/>
      <c r="D223" s="5124"/>
      <c r="E223" s="5124"/>
      <c r="F223" s="5124"/>
      <c r="G223" s="5124"/>
      <c r="H223" s="5124"/>
      <c r="I223" s="5131"/>
      <c r="J223" s="5124"/>
      <c r="K223" s="5124"/>
      <c r="L223" s="5124"/>
      <c r="M223" s="5124"/>
      <c r="N223" s="5124"/>
      <c r="O223" s="5124"/>
      <c r="P223" s="5416"/>
      <c r="Q223" s="5126"/>
      <c r="R223" s="5139"/>
      <c r="S223" s="6909"/>
      <c r="T223" s="5127"/>
      <c r="U223" s="5127"/>
      <c r="V223" s="2557"/>
      <c r="W223" s="2557"/>
      <c r="X223" s="2557"/>
      <c r="Y223" s="2557"/>
      <c r="Z223" s="2557"/>
      <c r="AA223" s="2557"/>
      <c r="AB223" s="2557"/>
      <c r="AC223" s="2557"/>
      <c r="AD223" s="2557"/>
      <c r="AE223" s="2557"/>
      <c r="AF223" s="2557"/>
      <c r="AG223" s="2557"/>
      <c r="AH223" s="2523"/>
    </row>
    <row r="224" spans="1:34">
      <c r="A224" s="5123"/>
      <c r="B224" s="5124"/>
      <c r="C224" s="5124"/>
      <c r="D224" s="5124"/>
      <c r="E224" s="5124"/>
      <c r="F224" s="5124"/>
      <c r="G224" s="5124"/>
      <c r="H224" s="5124"/>
      <c r="I224" s="5125"/>
      <c r="J224" s="5124"/>
      <c r="K224" s="5124"/>
      <c r="L224" s="5124"/>
      <c r="M224" s="5124"/>
      <c r="N224" s="5124"/>
      <c r="O224" s="5124"/>
      <c r="P224" s="5416"/>
      <c r="Q224" s="5126"/>
      <c r="R224" s="5139"/>
      <c r="S224" s="6909"/>
      <c r="T224" s="5127"/>
      <c r="U224" s="5127"/>
      <c r="V224" s="2557"/>
      <c r="W224" s="2557"/>
      <c r="X224" s="2557"/>
      <c r="Y224" s="2557"/>
      <c r="Z224" s="2557"/>
      <c r="AA224" s="2557"/>
      <c r="AB224" s="2557"/>
      <c r="AC224" s="2557"/>
      <c r="AD224" s="2557"/>
      <c r="AE224" s="2557"/>
      <c r="AF224" s="2557"/>
      <c r="AG224" s="2557"/>
      <c r="AH224" s="2523"/>
    </row>
    <row r="225" spans="1:34">
      <c r="A225" s="5123"/>
      <c r="B225" s="5124"/>
      <c r="C225" s="5124"/>
      <c r="D225" s="5124"/>
      <c r="E225" s="5124"/>
      <c r="F225" s="5124"/>
      <c r="G225" s="5124"/>
      <c r="H225" s="5124"/>
      <c r="I225" s="5125"/>
      <c r="J225" s="5124"/>
      <c r="K225" s="5124"/>
      <c r="L225" s="5124"/>
      <c r="M225" s="5124"/>
      <c r="N225" s="5124"/>
      <c r="O225" s="5124"/>
      <c r="P225" s="5416"/>
      <c r="Q225" s="5126"/>
      <c r="R225" s="5139"/>
      <c r="S225" s="6909"/>
      <c r="T225" s="5127"/>
      <c r="U225" s="5127"/>
      <c r="V225" s="2557"/>
      <c r="W225" s="2557"/>
      <c r="X225" s="2557"/>
      <c r="Y225" s="2557"/>
      <c r="Z225" s="2557"/>
      <c r="AA225" s="2557"/>
      <c r="AB225" s="2557"/>
      <c r="AC225" s="2557"/>
      <c r="AD225" s="2557"/>
      <c r="AE225" s="2557"/>
      <c r="AF225" s="2557"/>
      <c r="AG225" s="2557"/>
      <c r="AH225" s="2523"/>
    </row>
    <row r="226" spans="1:34">
      <c r="A226" s="5135"/>
      <c r="B226" s="5136"/>
      <c r="C226" s="5136"/>
      <c r="D226" s="5136"/>
      <c r="E226" s="5136"/>
      <c r="F226" s="5136"/>
      <c r="G226" s="5136"/>
      <c r="H226" s="5136"/>
      <c r="I226" s="5137"/>
      <c r="J226" s="5136"/>
      <c r="K226" s="5136"/>
      <c r="L226" s="5136"/>
      <c r="M226" s="5136"/>
      <c r="N226" s="5136"/>
      <c r="O226" s="5136"/>
      <c r="P226" s="5418"/>
      <c r="Q226" s="5138"/>
      <c r="R226" s="5139"/>
      <c r="S226" s="6909"/>
      <c r="T226" s="5127"/>
      <c r="U226" s="5127"/>
      <c r="V226" s="2557"/>
      <c r="W226" s="2557"/>
      <c r="X226" s="2557"/>
      <c r="Y226" s="2557"/>
      <c r="Z226" s="2557"/>
      <c r="AA226" s="2557"/>
      <c r="AB226" s="2557"/>
      <c r="AC226" s="2557"/>
      <c r="AD226" s="2557"/>
      <c r="AE226" s="2557"/>
      <c r="AF226" s="2557"/>
      <c r="AG226" s="2557"/>
      <c r="AH226" s="2523"/>
    </row>
    <row r="227" spans="1:34">
      <c r="A227" s="5135"/>
      <c r="B227" s="5136"/>
      <c r="C227" s="5136"/>
      <c r="D227" s="5136"/>
      <c r="E227" s="5136"/>
      <c r="F227" s="5136"/>
      <c r="G227" s="5136"/>
      <c r="H227" s="5136"/>
      <c r="I227" s="5137"/>
      <c r="J227" s="5136"/>
      <c r="K227" s="5136"/>
      <c r="L227" s="5136"/>
      <c r="M227" s="5136"/>
      <c r="N227" s="5136"/>
      <c r="O227" s="5136"/>
      <c r="P227" s="5418"/>
      <c r="Q227" s="5138"/>
      <c r="R227" s="5139"/>
      <c r="S227" s="6909"/>
      <c r="T227" s="5127"/>
      <c r="U227" s="5127"/>
      <c r="V227" s="2557"/>
      <c r="W227" s="2557"/>
      <c r="X227" s="2557"/>
      <c r="Y227" s="2557"/>
      <c r="Z227" s="2557"/>
      <c r="AA227" s="2557"/>
      <c r="AB227" s="2557"/>
      <c r="AC227" s="2557"/>
      <c r="AD227" s="2557"/>
      <c r="AE227" s="2557"/>
      <c r="AF227" s="2557"/>
      <c r="AG227" s="2557"/>
      <c r="AH227" s="2523"/>
    </row>
    <row r="228" spans="1:34" ht="15" thickBot="1">
      <c r="A228" s="5140"/>
      <c r="B228" s="5141"/>
      <c r="C228" s="5141"/>
      <c r="D228" s="5141"/>
      <c r="E228" s="5141"/>
      <c r="F228" s="5141"/>
      <c r="G228" s="5141"/>
      <c r="H228" s="5141"/>
      <c r="I228" s="5142"/>
      <c r="J228" s="5141"/>
      <c r="K228" s="5141"/>
      <c r="L228" s="5141"/>
      <c r="M228" s="5141"/>
      <c r="N228" s="5203">
        <f>SUM(N217:N227)</f>
        <v>0</v>
      </c>
      <c r="O228" s="5203">
        <f>SUM(O217:O227)</f>
        <v>0</v>
      </c>
      <c r="P228" s="5420"/>
      <c r="Q228" s="5143"/>
      <c r="R228" s="5139"/>
      <c r="S228" s="6909"/>
      <c r="T228" s="5127"/>
      <c r="U228" s="5127"/>
      <c r="V228" s="2557"/>
      <c r="W228" s="2557"/>
      <c r="X228" s="2557"/>
      <c r="Y228" s="2557"/>
      <c r="Z228" s="2557"/>
      <c r="AA228" s="2557"/>
      <c r="AB228" s="2557"/>
      <c r="AC228" s="2557"/>
      <c r="AD228" s="2557"/>
      <c r="AE228" s="2557"/>
      <c r="AF228" s="2557"/>
      <c r="AG228" s="2557"/>
      <c r="AH228" s="2523"/>
    </row>
    <row r="229" spans="1:34">
      <c r="A229" s="5139"/>
      <c r="B229" s="5139"/>
      <c r="C229" s="5139"/>
      <c r="D229" s="5139"/>
      <c r="E229" s="5139"/>
      <c r="F229" s="5139"/>
      <c r="G229" s="5139"/>
      <c r="H229" s="5139"/>
      <c r="I229" s="5139"/>
      <c r="J229" s="5139"/>
      <c r="K229" s="5139"/>
      <c r="L229" s="5139"/>
      <c r="M229" s="5139"/>
      <c r="N229" s="5139"/>
      <c r="O229" s="5139"/>
      <c r="P229" s="5139"/>
      <c r="Q229" s="5139"/>
      <c r="R229" s="5139"/>
      <c r="S229" s="6909"/>
      <c r="T229" s="5127"/>
      <c r="U229" s="5127"/>
      <c r="V229" s="2557"/>
      <c r="W229" s="2557"/>
      <c r="X229" s="2557"/>
      <c r="Y229" s="2557"/>
      <c r="Z229" s="2557"/>
      <c r="AA229" s="2557"/>
      <c r="AB229" s="2557"/>
      <c r="AC229" s="2557"/>
      <c r="AD229" s="2557"/>
      <c r="AE229" s="2557"/>
      <c r="AF229" s="2557"/>
      <c r="AG229" s="2557"/>
      <c r="AH229" s="2523"/>
    </row>
    <row r="230" spans="1:34">
      <c r="A230" s="5139"/>
      <c r="B230" s="5139"/>
      <c r="C230" s="5139"/>
      <c r="D230" s="5139"/>
      <c r="E230" s="5139"/>
      <c r="F230" s="5139"/>
      <c r="G230" s="5139"/>
      <c r="H230" s="5139"/>
      <c r="I230" s="5139"/>
      <c r="J230" s="5139"/>
      <c r="K230" s="5139"/>
      <c r="L230" s="5139"/>
      <c r="M230" s="5139"/>
      <c r="N230" s="5139"/>
      <c r="O230" s="5139"/>
      <c r="P230" s="5139"/>
      <c r="Q230" s="5139"/>
      <c r="R230" s="5139"/>
      <c r="S230" s="6909"/>
      <c r="T230" s="5127"/>
      <c r="U230" s="5127"/>
      <c r="V230" s="2557"/>
      <c r="W230" s="2557"/>
      <c r="X230" s="2557"/>
      <c r="Y230" s="2557"/>
      <c r="Z230" s="2557"/>
      <c r="AA230" s="2557"/>
      <c r="AB230" s="2557"/>
      <c r="AC230" s="2557"/>
      <c r="AD230" s="2557"/>
      <c r="AE230" s="2557"/>
      <c r="AF230" s="2557"/>
      <c r="AG230" s="2557"/>
      <c r="AH230" s="2523"/>
    </row>
    <row r="231" spans="1:34" ht="15" thickBot="1">
      <c r="A231" s="5139"/>
      <c r="B231" s="5139"/>
      <c r="C231" s="5139"/>
      <c r="D231" s="5139"/>
      <c r="E231" s="5139"/>
      <c r="F231" s="5139"/>
      <c r="G231" s="5139"/>
      <c r="H231" s="5139"/>
      <c r="I231" s="5139"/>
      <c r="J231" s="5139"/>
      <c r="K231" s="5139"/>
      <c r="L231" s="5139"/>
      <c r="M231" s="5139"/>
      <c r="N231" s="5139"/>
      <c r="O231" s="5139"/>
      <c r="P231" s="5139"/>
      <c r="Q231" s="5139"/>
      <c r="R231" s="5139"/>
      <c r="S231" s="6910"/>
      <c r="T231" s="5486"/>
      <c r="U231" s="5486"/>
      <c r="V231" s="2560"/>
      <c r="W231" s="2560"/>
      <c r="X231" s="2560"/>
      <c r="Y231" s="2560"/>
      <c r="Z231" s="2560"/>
      <c r="AA231" s="2560"/>
      <c r="AB231" s="2560"/>
      <c r="AC231" s="2560"/>
      <c r="AD231" s="2560"/>
      <c r="AE231" s="2560"/>
      <c r="AF231" s="2560"/>
      <c r="AG231" s="2560"/>
      <c r="AH231" s="2562"/>
    </row>
    <row r="232" spans="1:34">
      <c r="A232" s="5139"/>
      <c r="B232" s="5139"/>
      <c r="C232" s="5139"/>
      <c r="D232" s="5139"/>
      <c r="E232" s="5139"/>
      <c r="F232" s="5139"/>
      <c r="G232" s="5139"/>
      <c r="H232" s="5139"/>
      <c r="I232" s="5139"/>
      <c r="J232" s="5139"/>
      <c r="K232" s="5139"/>
      <c r="L232" s="5139"/>
      <c r="M232" s="5139"/>
      <c r="N232" s="5139"/>
      <c r="O232" s="5139"/>
      <c r="P232" s="5139"/>
      <c r="Q232" s="5139"/>
      <c r="R232" s="5139"/>
      <c r="S232" s="5122"/>
      <c r="T232" s="5149"/>
      <c r="U232" s="5149"/>
      <c r="V232" s="5150"/>
      <c r="W232" s="5150"/>
      <c r="X232" s="5150"/>
      <c r="Y232" s="5150"/>
      <c r="Z232" s="5150"/>
      <c r="AA232" s="5150"/>
      <c r="AB232" s="5150"/>
      <c r="AC232" s="5150"/>
      <c r="AD232" s="5150"/>
      <c r="AE232" s="5150"/>
      <c r="AF232" s="5150"/>
      <c r="AG232" s="5150"/>
      <c r="AH232" s="5150"/>
    </row>
    <row r="233" spans="1:34">
      <c r="A233" s="5139"/>
      <c r="B233" s="5139"/>
      <c r="C233" s="5139"/>
      <c r="D233" s="5139"/>
      <c r="E233" s="5139"/>
      <c r="F233" s="5139"/>
      <c r="G233" s="5139"/>
      <c r="H233" s="5139"/>
      <c r="I233" s="5139"/>
      <c r="J233" s="5139"/>
      <c r="K233" s="5139"/>
      <c r="L233" s="5139"/>
      <c r="M233" s="5139"/>
      <c r="N233" s="5139"/>
      <c r="O233" s="5139"/>
      <c r="P233" s="5139"/>
      <c r="Q233" s="5139"/>
      <c r="R233" s="5139"/>
      <c r="S233" s="5122"/>
      <c r="T233" s="5149"/>
      <c r="U233" s="5149"/>
      <c r="V233" s="5150"/>
      <c r="W233" s="5150"/>
      <c r="X233" s="5150"/>
      <c r="Y233" s="5150"/>
      <c r="Z233" s="5150"/>
      <c r="AA233" s="5150"/>
      <c r="AB233" s="5150"/>
      <c r="AC233" s="5150"/>
      <c r="AD233" s="5150"/>
      <c r="AE233" s="5150"/>
      <c r="AF233" s="5150"/>
      <c r="AG233" s="5150"/>
      <c r="AH233" s="5150"/>
    </row>
    <row r="234" spans="1:34">
      <c r="A234" s="5139"/>
      <c r="B234" s="5139"/>
      <c r="C234" s="5139"/>
      <c r="D234" s="5139"/>
      <c r="E234" s="5139"/>
      <c r="F234" s="5139"/>
      <c r="G234" s="5139"/>
      <c r="H234" s="5139"/>
      <c r="I234" s="5139"/>
      <c r="J234" s="5139"/>
      <c r="K234" s="5139"/>
      <c r="L234" s="5139"/>
      <c r="M234" s="5139"/>
      <c r="N234" s="5139"/>
      <c r="O234" s="5139"/>
      <c r="P234" s="5139"/>
      <c r="Q234" s="5139"/>
      <c r="R234" s="5139"/>
      <c r="S234" s="5105"/>
      <c r="T234" s="5149"/>
      <c r="U234" s="5149"/>
      <c r="V234" s="5150"/>
      <c r="W234" s="5150"/>
      <c r="X234" s="5150"/>
      <c r="Y234" s="5150"/>
      <c r="Z234" s="5150"/>
      <c r="AA234" s="5150"/>
      <c r="AB234" s="5150"/>
      <c r="AC234" s="5150"/>
      <c r="AD234" s="5150"/>
      <c r="AE234" s="5150"/>
      <c r="AF234" s="5150"/>
      <c r="AG234" s="5150"/>
      <c r="AH234" s="5150"/>
    </row>
    <row r="235" spans="1:34">
      <c r="A235" s="5139"/>
      <c r="B235" s="5139"/>
      <c r="C235" s="5139"/>
      <c r="D235" s="5139"/>
      <c r="E235" s="5139"/>
      <c r="F235" s="5139"/>
      <c r="G235" s="5139"/>
      <c r="H235" s="5139"/>
      <c r="I235" s="5139"/>
      <c r="J235" s="5139"/>
      <c r="K235" s="5139"/>
      <c r="L235" s="5139"/>
      <c r="M235" s="5139"/>
      <c r="N235" s="5139"/>
      <c r="O235" s="5139"/>
      <c r="P235" s="5139"/>
      <c r="Q235" s="5139"/>
      <c r="R235" s="5139"/>
      <c r="S235" s="6583"/>
      <c r="T235" s="6584"/>
      <c r="U235" s="6584"/>
      <c r="V235" s="6584"/>
      <c r="W235" s="6584"/>
      <c r="X235" s="6584"/>
      <c r="Y235" s="6584"/>
      <c r="Z235" s="6584"/>
      <c r="AA235" s="6584"/>
      <c r="AB235" s="6584"/>
      <c r="AC235" s="6584"/>
      <c r="AD235" s="6584"/>
      <c r="AE235" s="6584"/>
      <c r="AF235" s="6584"/>
      <c r="AG235" s="6584"/>
      <c r="AH235" s="6584"/>
    </row>
    <row r="236" spans="1:34">
      <c r="A236" s="5139"/>
      <c r="B236" s="5139"/>
      <c r="C236" s="5139"/>
      <c r="D236" s="5139"/>
      <c r="E236" s="5139"/>
      <c r="F236" s="5139"/>
      <c r="G236" s="5139"/>
      <c r="H236" s="5139"/>
      <c r="I236" s="5139"/>
      <c r="J236" s="5139"/>
      <c r="K236" s="5139"/>
      <c r="L236" s="5139"/>
      <c r="M236" s="5139"/>
      <c r="N236" s="5139"/>
      <c r="O236" s="5139"/>
      <c r="P236" s="5139"/>
      <c r="Q236" s="5139"/>
      <c r="R236" s="5139"/>
      <c r="S236" s="6583"/>
      <c r="T236" s="6584"/>
      <c r="U236" s="6584"/>
      <c r="V236" s="6584"/>
      <c r="W236" s="6584"/>
      <c r="X236" s="6584"/>
      <c r="Y236" s="6584"/>
      <c r="Z236" s="6584"/>
      <c r="AA236" s="6584"/>
      <c r="AB236" s="6584"/>
      <c r="AC236" s="6584"/>
      <c r="AD236" s="6584"/>
      <c r="AE236" s="6584"/>
      <c r="AF236" s="6584"/>
      <c r="AG236" s="6584"/>
      <c r="AH236" s="6584"/>
    </row>
    <row r="237" spans="1:34">
      <c r="A237" s="5139"/>
      <c r="B237" s="5139"/>
      <c r="C237" s="5139"/>
      <c r="D237" s="5139"/>
      <c r="E237" s="5139"/>
      <c r="F237" s="5139"/>
      <c r="G237" s="5139"/>
      <c r="H237" s="5139"/>
      <c r="I237" s="5139"/>
      <c r="J237" s="5139"/>
      <c r="K237" s="5139"/>
      <c r="L237" s="5139"/>
      <c r="M237" s="5139"/>
      <c r="N237" s="5139"/>
      <c r="O237" s="5139"/>
      <c r="P237" s="5139"/>
      <c r="Q237" s="5139"/>
      <c r="R237" s="5139"/>
      <c r="S237" s="6583"/>
      <c r="T237" s="6584"/>
      <c r="U237" s="6584"/>
      <c r="V237" s="6584"/>
      <c r="W237" s="6584"/>
      <c r="X237" s="6584"/>
      <c r="Y237" s="6584"/>
      <c r="Z237" s="6584"/>
      <c r="AA237" s="6584"/>
      <c r="AB237" s="6584"/>
      <c r="AC237" s="6584"/>
      <c r="AD237" s="6584"/>
      <c r="AE237" s="6584"/>
      <c r="AF237" s="6584"/>
      <c r="AG237" s="6584"/>
      <c r="AH237" s="6584"/>
    </row>
    <row r="238" spans="1:34">
      <c r="A238" s="5139"/>
      <c r="B238" s="5139"/>
      <c r="C238" s="5139"/>
      <c r="D238" s="5139"/>
      <c r="E238" s="5139"/>
      <c r="F238" s="5139"/>
      <c r="G238" s="5139"/>
      <c r="H238" s="5139"/>
      <c r="I238" s="5139"/>
      <c r="J238" s="5139"/>
      <c r="K238" s="5139"/>
      <c r="L238" s="5139"/>
      <c r="M238" s="5139"/>
      <c r="N238" s="5139"/>
      <c r="O238" s="5139"/>
      <c r="P238" s="5139"/>
      <c r="Q238" s="5139"/>
      <c r="R238" s="5139"/>
      <c r="S238" s="5139"/>
      <c r="T238" s="5148"/>
      <c r="U238" s="5148"/>
      <c r="V238" s="2248"/>
      <c r="W238" s="2248"/>
      <c r="X238" s="2248"/>
      <c r="Y238" s="2248"/>
      <c r="Z238" s="2248"/>
      <c r="AA238" s="2248"/>
      <c r="AB238" s="2248"/>
      <c r="AC238" s="2248"/>
      <c r="AD238" s="2248"/>
      <c r="AE238" s="2248"/>
      <c r="AF238" s="2248"/>
      <c r="AG238" s="2248"/>
      <c r="AH238" s="2248"/>
    </row>
    <row r="239" spans="1:34">
      <c r="A239" s="5139"/>
      <c r="B239" s="5139"/>
      <c r="C239" s="5139"/>
      <c r="D239" s="5139"/>
      <c r="E239" s="5139"/>
      <c r="F239" s="5139"/>
      <c r="G239" s="5139"/>
      <c r="H239" s="5139"/>
      <c r="I239" s="5139"/>
      <c r="J239" s="5139"/>
      <c r="K239" s="5139"/>
      <c r="L239" s="5139"/>
      <c r="M239" s="5139"/>
      <c r="N239" s="5139"/>
      <c r="O239" s="5139"/>
      <c r="P239" s="5139"/>
      <c r="Q239" s="5139"/>
      <c r="R239" s="5139"/>
      <c r="S239" s="5139"/>
      <c r="T239" s="5148"/>
      <c r="U239" s="5148"/>
      <c r="V239" s="2248"/>
      <c r="W239" s="2248"/>
      <c r="X239" s="2248"/>
      <c r="Y239" s="2248"/>
      <c r="Z239" s="2248"/>
      <c r="AA239" s="2248"/>
      <c r="AB239" s="2248"/>
      <c r="AC239" s="2248"/>
      <c r="AD239" s="2248"/>
      <c r="AE239" s="2248"/>
      <c r="AF239" s="2248"/>
      <c r="AG239" s="2248"/>
      <c r="AH239" s="2248"/>
    </row>
    <row r="240" spans="1:34">
      <c r="A240" s="5139"/>
      <c r="B240" s="5139"/>
      <c r="C240" s="5139"/>
      <c r="D240" s="5139"/>
      <c r="E240" s="5139"/>
      <c r="F240" s="5139"/>
      <c r="G240" s="5139"/>
      <c r="H240" s="5139"/>
      <c r="I240" s="5139"/>
      <c r="J240" s="5139"/>
      <c r="K240" s="5139"/>
      <c r="L240" s="5139"/>
      <c r="M240" s="5139"/>
      <c r="N240" s="5139"/>
      <c r="O240" s="5139"/>
      <c r="P240" s="5139"/>
      <c r="Q240" s="5139"/>
      <c r="R240" s="5139"/>
      <c r="S240" s="5139"/>
      <c r="T240" s="5148"/>
      <c r="U240" s="5148"/>
      <c r="V240" s="2248"/>
      <c r="W240" s="2248"/>
      <c r="X240" s="2248"/>
      <c r="Y240" s="2248"/>
      <c r="Z240" s="2248"/>
      <c r="AA240" s="2248"/>
      <c r="AB240" s="2248"/>
      <c r="AC240" s="2248"/>
      <c r="AD240" s="2248"/>
      <c r="AE240" s="2248"/>
      <c r="AF240" s="2248"/>
      <c r="AG240" s="2248"/>
      <c r="AH240" s="2248"/>
    </row>
    <row r="241" spans="1:34">
      <c r="A241" s="5139"/>
      <c r="B241" s="5139"/>
      <c r="C241" s="5139"/>
      <c r="D241" s="5139"/>
      <c r="E241" s="5139"/>
      <c r="F241" s="5139"/>
      <c r="G241" s="5139"/>
      <c r="H241" s="5139"/>
      <c r="I241" s="5139"/>
      <c r="J241" s="5139"/>
      <c r="K241" s="5139"/>
      <c r="L241" s="5139"/>
      <c r="M241" s="5139"/>
      <c r="N241" s="5139"/>
      <c r="O241" s="5139"/>
      <c r="P241" s="5139"/>
      <c r="Q241" s="5139"/>
      <c r="R241" s="5139"/>
      <c r="S241" s="5139"/>
      <c r="T241" s="5148"/>
      <c r="U241" s="5148"/>
      <c r="V241" s="2248"/>
      <c r="W241" s="2248"/>
      <c r="X241" s="2248"/>
      <c r="Y241" s="2248"/>
      <c r="Z241" s="2248"/>
      <c r="AA241" s="2248"/>
      <c r="AB241" s="2248"/>
      <c r="AC241" s="2248"/>
      <c r="AD241" s="2248"/>
      <c r="AE241" s="2248"/>
      <c r="AF241" s="2248"/>
      <c r="AG241" s="2248"/>
      <c r="AH241" s="2248"/>
    </row>
    <row r="242" spans="1:34">
      <c r="A242" s="5139"/>
      <c r="B242" s="5139"/>
      <c r="C242" s="5139"/>
      <c r="D242" s="5139"/>
      <c r="E242" s="5139"/>
      <c r="F242" s="5139"/>
      <c r="G242" s="5139"/>
      <c r="H242" s="5139"/>
      <c r="I242" s="5139"/>
      <c r="J242" s="5139"/>
      <c r="K242" s="5139"/>
      <c r="L242" s="5139"/>
      <c r="M242" s="5139"/>
      <c r="N242" s="5139"/>
      <c r="O242" s="5139"/>
      <c r="P242" s="5139"/>
      <c r="Q242" s="5139"/>
      <c r="R242" s="5139"/>
      <c r="S242" s="5139"/>
      <c r="T242" s="5148"/>
      <c r="U242" s="5148"/>
      <c r="V242" s="2248"/>
      <c r="W242" s="2248"/>
      <c r="X242" s="2248"/>
      <c r="Y242" s="2248"/>
      <c r="Z242" s="2248"/>
      <c r="AA242" s="2248"/>
      <c r="AB242" s="2248"/>
      <c r="AC242" s="2248"/>
      <c r="AD242" s="2248"/>
      <c r="AE242" s="2248"/>
      <c r="AF242" s="2248"/>
      <c r="AG242" s="2248"/>
      <c r="AH242" s="2248"/>
    </row>
    <row r="243" spans="1:34">
      <c r="A243" s="5139"/>
      <c r="B243" s="5139"/>
      <c r="C243" s="5139"/>
      <c r="D243" s="5139"/>
      <c r="E243" s="5139"/>
      <c r="F243" s="5139"/>
      <c r="G243" s="5139"/>
      <c r="H243" s="5139"/>
      <c r="I243" s="5139"/>
      <c r="J243" s="5139"/>
      <c r="K243" s="5139"/>
      <c r="L243" s="5139"/>
      <c r="M243" s="5139"/>
      <c r="N243" s="5139"/>
      <c r="O243" s="5139"/>
      <c r="P243" s="5139"/>
      <c r="Q243" s="5139"/>
      <c r="R243" s="5139"/>
      <c r="S243" s="5139"/>
      <c r="T243" s="5148"/>
      <c r="U243" s="5148"/>
      <c r="V243" s="2248"/>
      <c r="W243" s="2248"/>
      <c r="X243" s="2248"/>
      <c r="Y243" s="2248"/>
      <c r="Z243" s="2248"/>
      <c r="AA243" s="2248"/>
      <c r="AB243" s="2248"/>
      <c r="AC243" s="2248"/>
      <c r="AD243" s="2248"/>
      <c r="AE243" s="2248"/>
      <c r="AF243" s="2248"/>
      <c r="AG243" s="2248"/>
      <c r="AH243" s="2248"/>
    </row>
    <row r="244" spans="1:34">
      <c r="A244" s="5139"/>
      <c r="B244" s="5139"/>
      <c r="C244" s="5139"/>
      <c r="D244" s="5139"/>
      <c r="E244" s="5139"/>
      <c r="F244" s="5139"/>
      <c r="G244" s="5139"/>
      <c r="H244" s="5139"/>
      <c r="I244" s="5139"/>
      <c r="J244" s="5139"/>
      <c r="K244" s="5139"/>
      <c r="L244" s="5139"/>
      <c r="M244" s="5139"/>
      <c r="N244" s="5139"/>
      <c r="O244" s="5139"/>
      <c r="P244" s="5139"/>
      <c r="Q244" s="5139"/>
      <c r="R244" s="5139"/>
      <c r="S244" s="5139"/>
      <c r="T244" s="5148"/>
      <c r="U244" s="5148"/>
      <c r="V244" s="2248"/>
      <c r="W244" s="2248"/>
      <c r="X244" s="2248"/>
      <c r="Y244" s="2248"/>
      <c r="Z244" s="2248"/>
      <c r="AA244" s="2248"/>
      <c r="AB244" s="2248"/>
      <c r="AC244" s="2248"/>
      <c r="AD244" s="2248"/>
      <c r="AE244" s="2248"/>
      <c r="AF244" s="2248"/>
      <c r="AG244" s="2248"/>
      <c r="AH244" s="2248"/>
    </row>
    <row r="245" spans="1:34">
      <c r="A245" s="5139"/>
      <c r="B245" s="5139"/>
      <c r="C245" s="5139"/>
      <c r="D245" s="5139"/>
      <c r="E245" s="5139"/>
      <c r="F245" s="5139"/>
      <c r="G245" s="5139"/>
      <c r="H245" s="5139"/>
      <c r="I245" s="5139"/>
      <c r="J245" s="5139"/>
      <c r="K245" s="5139"/>
      <c r="L245" s="5139"/>
      <c r="M245" s="5139"/>
      <c r="N245" s="5139"/>
      <c r="O245" s="5139"/>
      <c r="P245" s="5139"/>
      <c r="Q245" s="5139"/>
      <c r="R245" s="5139"/>
      <c r="S245" s="5139"/>
      <c r="T245" s="5148"/>
      <c r="U245" s="5148"/>
      <c r="V245" s="2248"/>
      <c r="W245" s="2248"/>
      <c r="X245" s="2248"/>
      <c r="Y245" s="2248"/>
      <c r="Z245" s="2248"/>
      <c r="AA245" s="2248"/>
      <c r="AB245" s="2248"/>
      <c r="AC245" s="2248"/>
      <c r="AD245" s="2248"/>
      <c r="AE245" s="2248"/>
      <c r="AF245" s="2248"/>
      <c r="AG245" s="2248"/>
      <c r="AH245" s="2248"/>
    </row>
    <row r="246" spans="1:34">
      <c r="A246" s="5139"/>
      <c r="B246" s="5139"/>
      <c r="C246" s="5139"/>
      <c r="D246" s="5139"/>
      <c r="E246" s="5139"/>
      <c r="F246" s="5139"/>
      <c r="G246" s="5139"/>
      <c r="H246" s="5139"/>
      <c r="I246" s="5139"/>
      <c r="J246" s="5139"/>
      <c r="K246" s="5139"/>
      <c r="L246" s="5139"/>
      <c r="M246" s="5139"/>
      <c r="N246" s="5139"/>
      <c r="O246" s="5139"/>
      <c r="P246" s="5139"/>
      <c r="Q246" s="5139"/>
      <c r="R246" s="5139"/>
      <c r="S246" s="5139"/>
      <c r="T246" s="5148"/>
      <c r="U246" s="5148"/>
      <c r="V246" s="2248"/>
      <c r="W246" s="2248"/>
      <c r="X246" s="2248"/>
      <c r="Y246" s="2248"/>
      <c r="Z246" s="2248"/>
      <c r="AA246" s="2248"/>
      <c r="AB246" s="2248"/>
      <c r="AC246" s="2248"/>
      <c r="AD246" s="2248"/>
      <c r="AE246" s="2248"/>
      <c r="AF246" s="2248"/>
      <c r="AG246" s="2248"/>
      <c r="AH246" s="2248"/>
    </row>
    <row r="247" spans="1:34">
      <c r="A247" s="5139"/>
      <c r="B247" s="5139"/>
      <c r="C247" s="5139"/>
      <c r="D247" s="5139"/>
      <c r="E247" s="5139"/>
      <c r="F247" s="5139"/>
      <c r="G247" s="5139"/>
      <c r="H247" s="5139"/>
      <c r="I247" s="5139"/>
      <c r="J247" s="5139"/>
      <c r="K247" s="5139"/>
      <c r="L247" s="5139"/>
      <c r="M247" s="5139"/>
      <c r="N247" s="5139"/>
      <c r="O247" s="5139"/>
      <c r="P247" s="5139"/>
      <c r="Q247" s="5139"/>
      <c r="R247" s="5139"/>
      <c r="S247" s="5139"/>
      <c r="T247" s="5148"/>
      <c r="U247" s="5148"/>
      <c r="V247" s="2248"/>
      <c r="W247" s="2248"/>
      <c r="X247" s="2248"/>
      <c r="Y247" s="2248"/>
      <c r="Z247" s="2248"/>
      <c r="AA247" s="2248"/>
      <c r="AB247" s="2248"/>
      <c r="AC247" s="2248"/>
      <c r="AD247" s="2248"/>
      <c r="AE247" s="2248"/>
      <c r="AF247" s="2248"/>
      <c r="AG247" s="2248"/>
      <c r="AH247" s="2248"/>
    </row>
    <row r="248" spans="1:34">
      <c r="A248" s="5139"/>
      <c r="B248" s="5139"/>
      <c r="C248" s="5139"/>
      <c r="D248" s="5139"/>
      <c r="E248" s="5139"/>
      <c r="F248" s="5139"/>
      <c r="G248" s="5139"/>
      <c r="H248" s="5139"/>
      <c r="I248" s="5139"/>
      <c r="J248" s="5139"/>
      <c r="K248" s="5139"/>
      <c r="L248" s="5139"/>
      <c r="M248" s="5139"/>
      <c r="N248" s="5139"/>
      <c r="O248" s="5139"/>
      <c r="P248" s="5139"/>
      <c r="Q248" s="5139"/>
      <c r="R248" s="5139"/>
      <c r="S248" s="5139"/>
      <c r="T248" s="5148"/>
      <c r="U248" s="5148"/>
      <c r="V248" s="2248"/>
      <c r="W248" s="2248"/>
      <c r="X248" s="2248"/>
      <c r="Y248" s="2248"/>
      <c r="Z248" s="2248"/>
      <c r="AA248" s="2248"/>
      <c r="AB248" s="2248"/>
      <c r="AC248" s="2248"/>
      <c r="AD248" s="2248"/>
      <c r="AE248" s="2248"/>
      <c r="AF248" s="2248"/>
      <c r="AG248" s="2248"/>
      <c r="AH248" s="2248"/>
    </row>
    <row r="249" spans="1:34">
      <c r="A249" s="5139"/>
      <c r="B249" s="5139"/>
      <c r="C249" s="5139"/>
      <c r="D249" s="5139"/>
      <c r="E249" s="5139"/>
      <c r="F249" s="5139"/>
      <c r="G249" s="5139"/>
      <c r="H249" s="5139"/>
      <c r="I249" s="5139"/>
      <c r="J249" s="5139"/>
      <c r="K249" s="5139"/>
      <c r="L249" s="5139"/>
      <c r="M249" s="5139"/>
      <c r="N249" s="5139"/>
      <c r="O249" s="5139"/>
      <c r="P249" s="5139"/>
      <c r="Q249" s="5139"/>
      <c r="R249" s="5139"/>
      <c r="S249" s="5139"/>
      <c r="T249" s="5148"/>
      <c r="U249" s="5148"/>
      <c r="V249" s="2248"/>
      <c r="W249" s="2248"/>
      <c r="X249" s="2248"/>
      <c r="Y249" s="2248"/>
      <c r="Z249" s="2248"/>
      <c r="AA249" s="2248"/>
      <c r="AB249" s="2248"/>
      <c r="AC249" s="2248"/>
      <c r="AD249" s="2248"/>
      <c r="AE249" s="2248"/>
      <c r="AF249" s="2248"/>
      <c r="AG249" s="2248"/>
      <c r="AH249" s="2248"/>
    </row>
    <row r="250" spans="1:34">
      <c r="A250" s="5139"/>
      <c r="B250" s="5139"/>
      <c r="C250" s="5139"/>
      <c r="D250" s="5139"/>
      <c r="E250" s="5139"/>
      <c r="F250" s="5139"/>
      <c r="G250" s="5139"/>
      <c r="H250" s="5139"/>
      <c r="I250" s="5139"/>
      <c r="J250" s="5139"/>
      <c r="K250" s="5139"/>
      <c r="L250" s="5139"/>
      <c r="M250" s="5139"/>
      <c r="N250" s="5139"/>
      <c r="O250" s="5139"/>
      <c r="P250" s="5139"/>
      <c r="Q250" s="5139"/>
      <c r="R250" s="5139"/>
      <c r="S250" s="5139"/>
      <c r="T250" s="5148"/>
      <c r="U250" s="5148"/>
      <c r="V250" s="2248"/>
      <c r="W250" s="2248"/>
      <c r="X250" s="2248"/>
      <c r="Y250" s="2248"/>
      <c r="Z250" s="2248"/>
      <c r="AA250" s="2248"/>
      <c r="AB250" s="2248"/>
      <c r="AC250" s="2248"/>
      <c r="AD250" s="2248"/>
      <c r="AE250" s="2248"/>
      <c r="AF250" s="2248"/>
      <c r="AG250" s="2248"/>
      <c r="AH250" s="2248"/>
    </row>
  </sheetData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217B-3923-4061-BFE8-D8E2C48E13BE}">
  <dimension ref="A1:AH314"/>
  <sheetViews>
    <sheetView topLeftCell="A205" zoomScale="25" zoomScaleNormal="25" workbookViewId="0">
      <selection activeCell="AY762" sqref="AY762:BN762"/>
    </sheetView>
  </sheetViews>
  <sheetFormatPr defaultRowHeight="14.4"/>
  <sheetData>
    <row r="1" spans="1:34">
      <c r="A1" s="5056"/>
      <c r="B1" s="5056"/>
      <c r="C1" s="5056"/>
      <c r="D1" s="5056"/>
      <c r="E1" s="5056"/>
      <c r="F1" s="5056"/>
      <c r="G1" s="5056"/>
      <c r="H1" s="5056"/>
      <c r="I1" s="5056"/>
      <c r="J1" s="5056"/>
      <c r="K1" s="5056"/>
      <c r="L1" s="5056"/>
      <c r="M1" s="5056"/>
      <c r="N1" s="5056"/>
      <c r="O1" s="5056"/>
      <c r="P1" s="5056"/>
      <c r="Q1" s="5056"/>
      <c r="R1" s="5056"/>
      <c r="S1" s="5056"/>
      <c r="T1" s="5056"/>
      <c r="U1" s="5056"/>
      <c r="V1" s="5056"/>
      <c r="W1" s="5056"/>
      <c r="X1" s="5056"/>
      <c r="Y1" s="5056"/>
      <c r="Z1" s="5056"/>
      <c r="AA1" s="5056"/>
      <c r="AB1" s="5056"/>
      <c r="AC1" s="5056"/>
      <c r="AD1" s="5056"/>
      <c r="AE1" s="5056"/>
      <c r="AF1" s="5056"/>
      <c r="AG1" s="5056"/>
      <c r="AH1" s="5056"/>
    </row>
    <row r="2" spans="1:34">
      <c r="A2" s="5056"/>
      <c r="B2" s="5056"/>
      <c r="C2" s="5056"/>
      <c r="D2" s="5056"/>
      <c r="E2" s="5056"/>
      <c r="F2" s="5056"/>
      <c r="G2" s="5056"/>
      <c r="H2" s="5056"/>
      <c r="I2" s="5056"/>
      <c r="J2" s="5056"/>
      <c r="K2" s="5056"/>
      <c r="L2" s="5056"/>
      <c r="M2" s="5056"/>
      <c r="N2" s="5056"/>
      <c r="O2" s="5056"/>
      <c r="P2" s="5056"/>
      <c r="Q2" s="5056"/>
      <c r="R2" s="5056"/>
      <c r="S2" s="5056"/>
      <c r="T2" s="5056"/>
      <c r="U2" s="5056"/>
      <c r="V2" s="5056"/>
      <c r="W2" s="5056"/>
      <c r="X2" s="5056"/>
      <c r="Y2" s="5056"/>
      <c r="Z2" s="5056"/>
      <c r="AA2" s="5056"/>
      <c r="AB2" s="5056"/>
      <c r="AC2" s="5056"/>
      <c r="AD2" s="5056"/>
      <c r="AE2" s="5056"/>
      <c r="AF2" s="5056"/>
      <c r="AG2" s="5056"/>
      <c r="AH2" s="5056"/>
    </row>
    <row r="3" spans="1:34">
      <c r="A3" s="5056"/>
      <c r="B3" s="5056"/>
      <c r="C3" s="5056"/>
      <c r="D3" s="5056"/>
      <c r="E3" s="5056"/>
      <c r="F3" s="5056"/>
      <c r="G3" s="5056"/>
      <c r="H3" s="5056"/>
      <c r="I3" s="5056"/>
      <c r="J3" s="5056"/>
      <c r="K3" s="5056"/>
      <c r="L3" s="5056"/>
      <c r="M3" s="5056"/>
      <c r="N3" s="5056"/>
      <c r="O3" s="5056"/>
      <c r="P3" s="5056"/>
      <c r="Q3" s="5056"/>
      <c r="R3" s="5056"/>
      <c r="S3" s="5056"/>
      <c r="T3" s="5056"/>
      <c r="U3" s="5056"/>
      <c r="V3" s="5056"/>
      <c r="W3" s="5056"/>
      <c r="X3" s="5056"/>
      <c r="Y3" s="5056"/>
      <c r="Z3" s="5056"/>
      <c r="AA3" s="5056"/>
      <c r="AB3" s="5056"/>
      <c r="AC3" s="5056"/>
      <c r="AD3" s="5056"/>
      <c r="AE3" s="5056"/>
      <c r="AF3" s="5056"/>
      <c r="AG3" s="5056"/>
      <c r="AH3" s="5056"/>
    </row>
    <row r="4" spans="1:34" ht="36.6">
      <c r="A4" s="5056"/>
      <c r="B4" s="5056"/>
      <c r="C4" s="5056"/>
      <c r="D4" s="5056"/>
      <c r="E4" s="5056"/>
      <c r="F4" s="5056"/>
      <c r="G4" s="5056"/>
      <c r="H4" s="5056"/>
      <c r="I4" s="5056"/>
      <c r="J4" s="5056"/>
      <c r="K4" s="5056"/>
      <c r="L4" s="5056"/>
      <c r="M4" s="5056"/>
      <c r="N4" s="5056"/>
      <c r="O4" s="5056"/>
      <c r="P4" s="5056"/>
      <c r="Q4" s="5385"/>
      <c r="R4" s="5056"/>
      <c r="S4" s="5056"/>
      <c r="T4" s="5056"/>
      <c r="U4" s="5056"/>
      <c r="V4" s="5056"/>
      <c r="W4" s="5056"/>
      <c r="X4" s="5056"/>
      <c r="Y4" s="5056"/>
      <c r="Z4" s="5056"/>
      <c r="AA4" s="5056"/>
      <c r="AB4" s="5056"/>
      <c r="AC4" s="5056"/>
      <c r="AD4" s="5056"/>
      <c r="AE4" s="5056"/>
      <c r="AF4" s="5056"/>
      <c r="AG4" s="5056"/>
      <c r="AH4" s="5056"/>
    </row>
    <row r="5" spans="1:34">
      <c r="A5" s="5056"/>
      <c r="B5" s="5056"/>
      <c r="C5" s="5056"/>
      <c r="D5" s="5056"/>
      <c r="E5" s="5056"/>
      <c r="F5" s="5056"/>
      <c r="G5" s="5056"/>
      <c r="H5" s="5056"/>
      <c r="I5" s="5056"/>
      <c r="J5" s="5056"/>
      <c r="K5" s="5056"/>
      <c r="L5" s="5056"/>
      <c r="M5" s="5056"/>
      <c r="N5" s="5056"/>
      <c r="O5" s="5056"/>
      <c r="P5" s="5056"/>
      <c r="Q5" s="5056"/>
      <c r="R5" s="5056"/>
      <c r="S5" s="5056"/>
      <c r="T5" s="5056"/>
      <c r="U5" s="5056"/>
      <c r="V5" s="5056"/>
      <c r="W5" s="5056"/>
      <c r="X5" s="5056"/>
      <c r="Y5" s="5056"/>
      <c r="Z5" s="5056"/>
      <c r="AA5" s="5056"/>
      <c r="AB5" s="5056"/>
      <c r="AC5" s="5056"/>
      <c r="AD5" s="5056"/>
      <c r="AE5" s="5056"/>
      <c r="AF5" s="5056"/>
      <c r="AG5" s="5056"/>
      <c r="AH5" s="5056"/>
    </row>
    <row r="6" spans="1:34" ht="18" thickBot="1">
      <c r="A6" s="8358" t="s">
        <v>1741</v>
      </c>
      <c r="B6" s="5057"/>
      <c r="C6" s="5058"/>
      <c r="D6" s="5058"/>
      <c r="E6" s="5058"/>
      <c r="F6" s="5058"/>
      <c r="G6" s="5058"/>
      <c r="H6" s="5058"/>
      <c r="I6" s="5058"/>
      <c r="J6" s="5058"/>
      <c r="K6" s="5058"/>
      <c r="L6" s="5058"/>
      <c r="M6" s="5058"/>
      <c r="N6" s="5058"/>
      <c r="O6" s="5058"/>
      <c r="P6" s="5058"/>
      <c r="Q6" s="5058"/>
      <c r="R6" s="5058"/>
      <c r="S6" s="8363" t="s">
        <v>1658</v>
      </c>
      <c r="T6" s="5058"/>
      <c r="U6" s="5467"/>
      <c r="V6" s="5467"/>
      <c r="W6" s="5467"/>
      <c r="X6" s="5058"/>
      <c r="Y6" s="5058"/>
      <c r="Z6" s="5058"/>
      <c r="AA6" s="5058"/>
      <c r="AB6" s="5058"/>
      <c r="AC6" s="5058"/>
      <c r="AD6" s="5058"/>
      <c r="AE6" s="5058"/>
      <c r="AF6" s="5058"/>
      <c r="AG6" s="5058"/>
      <c r="AH6" s="5058"/>
    </row>
    <row r="7" spans="1:34">
      <c r="A7" s="5212"/>
      <c r="B7" s="5212"/>
      <c r="C7" s="5212"/>
      <c r="D7" s="5212" t="s">
        <v>14</v>
      </c>
      <c r="E7" s="5212" t="s">
        <v>12</v>
      </c>
      <c r="F7" s="5212"/>
      <c r="G7" s="5212"/>
      <c r="H7" s="5212" t="s">
        <v>15</v>
      </c>
      <c r="I7" s="5212" t="s">
        <v>12</v>
      </c>
      <c r="J7" s="5212" t="s">
        <v>12</v>
      </c>
      <c r="K7" s="5212"/>
      <c r="L7" s="5212"/>
      <c r="M7" s="5212"/>
      <c r="N7" s="5212"/>
      <c r="O7" s="5212" t="s">
        <v>0</v>
      </c>
      <c r="P7" s="5212"/>
      <c r="Q7" s="5212"/>
      <c r="R7" s="5082"/>
      <c r="S7" s="5159"/>
      <c r="T7" s="5084"/>
      <c r="U7" s="5085" t="s">
        <v>14</v>
      </c>
      <c r="V7" s="5085" t="s">
        <v>12</v>
      </c>
      <c r="W7" s="5085"/>
      <c r="X7" s="5085"/>
      <c r="Y7" s="5085" t="s">
        <v>15</v>
      </c>
      <c r="Z7" s="5085" t="s">
        <v>12</v>
      </c>
      <c r="AA7" s="5085" t="s">
        <v>12</v>
      </c>
      <c r="AB7" s="5085"/>
      <c r="AC7" s="5085"/>
      <c r="AD7" s="5085"/>
      <c r="AE7" s="5085"/>
      <c r="AF7" s="5085" t="s">
        <v>0</v>
      </c>
      <c r="AG7" s="6466"/>
      <c r="AH7" s="5086"/>
    </row>
    <row r="8" spans="1:34">
      <c r="A8" s="5217" t="s">
        <v>3</v>
      </c>
      <c r="B8" s="5217" t="s">
        <v>4</v>
      </c>
      <c r="C8" s="5217" t="s">
        <v>18</v>
      </c>
      <c r="D8" s="5217" t="s">
        <v>19</v>
      </c>
      <c r="E8" s="5217" t="s">
        <v>19</v>
      </c>
      <c r="F8" s="5217" t="s">
        <v>20</v>
      </c>
      <c r="G8" s="5217" t="s">
        <v>21</v>
      </c>
      <c r="H8" s="5217" t="s">
        <v>22</v>
      </c>
      <c r="I8" s="5217" t="s">
        <v>23</v>
      </c>
      <c r="J8" s="5217" t="s">
        <v>23</v>
      </c>
      <c r="K8" s="5217" t="s">
        <v>1227</v>
      </c>
      <c r="L8" s="5217" t="s">
        <v>20</v>
      </c>
      <c r="M8" s="5217" t="s">
        <v>25</v>
      </c>
      <c r="N8" s="5217" t="s">
        <v>0</v>
      </c>
      <c r="O8" s="5217" t="s">
        <v>1363</v>
      </c>
      <c r="P8" s="6697" t="s">
        <v>1388</v>
      </c>
      <c r="Q8" s="5217" t="s">
        <v>26</v>
      </c>
      <c r="R8" s="5082"/>
      <c r="S8" s="5160" t="s">
        <v>4</v>
      </c>
      <c r="T8" s="5087" t="s">
        <v>18</v>
      </c>
      <c r="U8" s="5088" t="s">
        <v>19</v>
      </c>
      <c r="V8" s="5088" t="s">
        <v>19</v>
      </c>
      <c r="W8" s="5088" t="s">
        <v>20</v>
      </c>
      <c r="X8" s="5088" t="s">
        <v>21</v>
      </c>
      <c r="Y8" s="5088" t="s">
        <v>22</v>
      </c>
      <c r="Z8" s="5088" t="s">
        <v>23</v>
      </c>
      <c r="AA8" s="5088" t="s">
        <v>23</v>
      </c>
      <c r="AB8" s="5088" t="s">
        <v>24</v>
      </c>
      <c r="AC8" s="5088" t="s">
        <v>20</v>
      </c>
      <c r="AD8" s="5088" t="s">
        <v>25</v>
      </c>
      <c r="AE8" s="5088" t="s">
        <v>0</v>
      </c>
      <c r="AF8" s="5088" t="s">
        <v>1363</v>
      </c>
      <c r="AG8" s="6467" t="s">
        <v>1388</v>
      </c>
      <c r="AH8" s="5089" t="s">
        <v>26</v>
      </c>
    </row>
    <row r="9" spans="1:34" ht="15" thickBot="1">
      <c r="A9" s="5222"/>
      <c r="B9" s="5222"/>
      <c r="C9" s="5222"/>
      <c r="D9" s="5222" t="s">
        <v>3</v>
      </c>
      <c r="E9" s="5222" t="s">
        <v>18</v>
      </c>
      <c r="F9" s="5222"/>
      <c r="G9" s="5222"/>
      <c r="H9" s="5222" t="s">
        <v>21</v>
      </c>
      <c r="I9" s="5222" t="s">
        <v>27</v>
      </c>
      <c r="J9" s="5222" t="s">
        <v>28</v>
      </c>
      <c r="K9" s="5222"/>
      <c r="L9" s="5222"/>
      <c r="M9" s="5222"/>
      <c r="N9" s="5222"/>
      <c r="O9" s="5222" t="s">
        <v>11</v>
      </c>
      <c r="P9" s="5222"/>
      <c r="Q9" s="5222"/>
      <c r="R9" s="5082"/>
      <c r="S9" s="5161"/>
      <c r="T9" s="5090"/>
      <c r="U9" s="5091" t="s">
        <v>3</v>
      </c>
      <c r="V9" s="5091" t="s">
        <v>18</v>
      </c>
      <c r="W9" s="5091"/>
      <c r="X9" s="5091"/>
      <c r="Y9" s="5091" t="s">
        <v>21</v>
      </c>
      <c r="Z9" s="5091" t="s">
        <v>27</v>
      </c>
      <c r="AA9" s="5091" t="s">
        <v>28</v>
      </c>
      <c r="AB9" s="5091"/>
      <c r="AC9" s="5091"/>
      <c r="AD9" s="5091"/>
      <c r="AE9" s="5091"/>
      <c r="AF9" s="5091" t="s">
        <v>11</v>
      </c>
      <c r="AG9" s="6468"/>
      <c r="AH9" s="5092"/>
    </row>
    <row r="10" spans="1:34">
      <c r="A10" s="5171"/>
      <c r="B10" s="5254"/>
      <c r="C10" s="5253"/>
      <c r="D10" s="5254"/>
      <c r="E10" s="5255"/>
      <c r="F10" s="5256"/>
      <c r="G10" s="5254"/>
      <c r="H10" s="5257"/>
      <c r="I10" s="5397"/>
      <c r="J10" s="6307"/>
      <c r="K10" s="5398"/>
      <c r="L10" s="5257"/>
      <c r="M10" s="5246"/>
      <c r="N10" s="5250"/>
      <c r="O10" s="5257"/>
      <c r="P10" s="7141"/>
      <c r="Q10" s="5064"/>
      <c r="R10" s="5082"/>
      <c r="S10" s="5311"/>
      <c r="T10" s="5312"/>
      <c r="U10" s="5313"/>
      <c r="V10" s="5314"/>
      <c r="W10" s="5315"/>
      <c r="X10" s="5313"/>
      <c r="Y10" s="5316"/>
      <c r="Z10" s="6585"/>
      <c r="AA10" s="5314"/>
      <c r="AB10" s="5238"/>
      <c r="AC10" s="5242"/>
      <c r="AD10" s="5242"/>
      <c r="AE10" s="5242"/>
      <c r="AF10" s="5242"/>
      <c r="AG10" s="5400"/>
      <c r="AH10" s="5400"/>
    </row>
    <row r="11" spans="1:34">
      <c r="A11" s="5171"/>
      <c r="B11" s="5254"/>
      <c r="C11" s="5253"/>
      <c r="D11" s="5254"/>
      <c r="E11" s="5255"/>
      <c r="F11" s="5256"/>
      <c r="G11" s="5254"/>
      <c r="H11" s="5257"/>
      <c r="I11" s="5397"/>
      <c r="J11" s="6307"/>
      <c r="K11" s="5398"/>
      <c r="L11" s="5257"/>
      <c r="M11" s="5246"/>
      <c r="N11" s="5250"/>
      <c r="O11" s="5257"/>
      <c r="P11" s="7141"/>
      <c r="Q11" s="6704"/>
      <c r="R11" s="5082"/>
      <c r="S11" s="7337"/>
      <c r="T11" s="7325"/>
      <c r="U11" s="7326"/>
      <c r="V11" s="7327"/>
      <c r="W11" s="7328"/>
      <c r="X11" s="7326"/>
      <c r="Y11" s="7329"/>
      <c r="Z11" s="7330"/>
      <c r="AA11" s="7331"/>
      <c r="AB11" s="7332"/>
      <c r="AC11" s="7329"/>
      <c r="AD11" s="7333"/>
      <c r="AE11" s="7334"/>
      <c r="AF11" s="7329"/>
      <c r="AG11" s="7335"/>
      <c r="AH11" s="7336"/>
    </row>
    <row r="12" spans="1:34">
      <c r="A12" s="5171"/>
      <c r="B12" s="5254"/>
      <c r="C12" s="5253"/>
      <c r="D12" s="5254"/>
      <c r="E12" s="5255"/>
      <c r="F12" s="5256"/>
      <c r="G12" s="5254"/>
      <c r="H12" s="5257"/>
      <c r="I12" s="5397"/>
      <c r="J12" s="6307"/>
      <c r="K12" s="5398"/>
      <c r="L12" s="5257"/>
      <c r="M12" s="5246"/>
      <c r="N12" s="5250"/>
      <c r="O12" s="5257"/>
      <c r="P12" s="7141"/>
      <c r="Q12" s="6704"/>
      <c r="R12" s="5082"/>
      <c r="S12" s="7338"/>
      <c r="T12" s="7325"/>
      <c r="U12" s="7326"/>
      <c r="V12" s="7327"/>
      <c r="W12" s="7328"/>
      <c r="X12" s="7326"/>
      <c r="Y12" s="7329"/>
      <c r="Z12" s="7330"/>
      <c r="AA12" s="7331"/>
      <c r="AB12" s="7332"/>
      <c r="AC12" s="7329"/>
      <c r="AD12" s="7333"/>
      <c r="AE12" s="7334"/>
      <c r="AF12" s="7329"/>
      <c r="AG12" s="7335"/>
      <c r="AH12" s="7336"/>
    </row>
    <row r="13" spans="1:34">
      <c r="A13" s="5920"/>
      <c r="B13" s="5321"/>
      <c r="C13" s="5320"/>
      <c r="D13" s="5321"/>
      <c r="E13" s="5322"/>
      <c r="F13" s="5323"/>
      <c r="G13" s="5321"/>
      <c r="H13" s="5324"/>
      <c r="I13" s="5346"/>
      <c r="J13" s="6703"/>
      <c r="K13" s="5325"/>
      <c r="L13" s="5324"/>
      <c r="M13" s="5326"/>
      <c r="N13" s="5342"/>
      <c r="O13" s="5324"/>
      <c r="P13" s="5326"/>
      <c r="Q13" s="6704"/>
      <c r="R13" s="5082"/>
      <c r="S13" s="6629"/>
      <c r="T13" s="5253"/>
      <c r="U13" s="5254"/>
      <c r="V13" s="5255"/>
      <c r="W13" s="5256"/>
      <c r="X13" s="5254"/>
      <c r="Y13" s="5257"/>
      <c r="Z13" s="5397"/>
      <c r="AA13" s="6307"/>
      <c r="AB13" s="5398"/>
      <c r="AC13" s="5257"/>
      <c r="AD13" s="5246"/>
      <c r="AE13" s="5250"/>
      <c r="AF13" s="5257"/>
      <c r="AG13" s="7141"/>
      <c r="AH13" s="6197"/>
    </row>
    <row r="14" spans="1:34">
      <c r="A14" s="5171"/>
      <c r="B14" s="5254"/>
      <c r="C14" s="5253"/>
      <c r="D14" s="5254"/>
      <c r="E14" s="5255"/>
      <c r="F14" s="5256"/>
      <c r="G14" s="5254"/>
      <c r="H14" s="5257"/>
      <c r="I14" s="5397"/>
      <c r="J14" s="6307"/>
      <c r="K14" s="5398"/>
      <c r="L14" s="5257"/>
      <c r="M14" s="5246"/>
      <c r="N14" s="5250"/>
      <c r="O14" s="5257"/>
      <c r="P14" s="6479"/>
      <c r="Q14" s="5903"/>
      <c r="R14" s="5056"/>
      <c r="S14" s="6718"/>
      <c r="T14" s="5253"/>
      <c r="U14" s="5254"/>
      <c r="V14" s="5255"/>
      <c r="W14" s="5256"/>
      <c r="X14" s="5254"/>
      <c r="Y14" s="5257"/>
      <c r="Z14" s="5397"/>
      <c r="AA14" s="6307"/>
      <c r="AB14" s="5398"/>
      <c r="AC14" s="5257"/>
      <c r="AD14" s="5246"/>
      <c r="AE14" s="5250"/>
      <c r="AF14" s="5257"/>
      <c r="AG14" s="7141"/>
      <c r="AH14" s="5068"/>
    </row>
    <row r="15" spans="1:34">
      <c r="A15" s="5171"/>
      <c r="B15" s="5252"/>
      <c r="C15" s="5253"/>
      <c r="D15" s="5254"/>
      <c r="E15" s="5255"/>
      <c r="F15" s="5256"/>
      <c r="G15" s="5254"/>
      <c r="H15" s="5257"/>
      <c r="I15" s="5258"/>
      <c r="J15" s="5255"/>
      <c r="K15" s="5245"/>
      <c r="L15" s="5250"/>
      <c r="M15" s="5250"/>
      <c r="N15" s="5250"/>
      <c r="O15" s="5250"/>
      <c r="P15" s="7079"/>
      <c r="Q15" s="5903"/>
      <c r="R15" s="5082"/>
      <c r="S15" s="8360" t="s">
        <v>1572</v>
      </c>
      <c r="T15" s="6986">
        <v>4</v>
      </c>
      <c r="U15" s="6990" t="s">
        <v>101</v>
      </c>
      <c r="V15" s="6988">
        <v>45575</v>
      </c>
      <c r="W15" s="6989">
        <v>20</v>
      </c>
      <c r="X15" s="6990" t="s">
        <v>544</v>
      </c>
      <c r="Y15" s="6991">
        <v>83.8</v>
      </c>
      <c r="Z15" s="6992">
        <v>45596</v>
      </c>
      <c r="AA15" s="6993">
        <v>45588</v>
      </c>
      <c r="AB15" s="6994">
        <v>76305</v>
      </c>
      <c r="AC15" s="6991">
        <v>22</v>
      </c>
      <c r="AD15" s="6995">
        <v>0</v>
      </c>
      <c r="AE15" s="6996">
        <f>(Y15*AC15)</f>
        <v>1843.6</v>
      </c>
      <c r="AF15" s="6991">
        <f>(AE15*0.05)</f>
        <v>92.18</v>
      </c>
      <c r="AG15" s="8357">
        <v>5</v>
      </c>
      <c r="AH15" s="7011"/>
    </row>
    <row r="16" spans="1:34" ht="15" thickBot="1">
      <c r="A16" s="5396"/>
      <c r="B16" s="5330"/>
      <c r="C16" s="5253"/>
      <c r="D16" s="5254"/>
      <c r="E16" s="5255"/>
      <c r="F16" s="5256"/>
      <c r="G16" s="5254"/>
      <c r="H16" s="5257"/>
      <c r="I16" s="5397"/>
      <c r="J16" s="5255"/>
      <c r="K16" s="5398"/>
      <c r="L16" s="5257"/>
      <c r="M16" s="5246"/>
      <c r="N16" s="5250"/>
      <c r="O16" s="5257"/>
      <c r="P16" s="6470"/>
      <c r="Q16" s="5068"/>
      <c r="R16" s="5082"/>
      <c r="S16" s="8356" t="s">
        <v>1573</v>
      </c>
      <c r="T16" s="6986">
        <v>4</v>
      </c>
      <c r="U16" s="6990" t="s">
        <v>101</v>
      </c>
      <c r="V16" s="6988">
        <v>45575</v>
      </c>
      <c r="W16" s="6989">
        <v>20</v>
      </c>
      <c r="X16" s="6990" t="s">
        <v>544</v>
      </c>
      <c r="Y16" s="6991">
        <v>88.51</v>
      </c>
      <c r="Z16" s="6992">
        <v>45596</v>
      </c>
      <c r="AA16" s="6993">
        <v>45588</v>
      </c>
      <c r="AB16" s="6994">
        <v>76305</v>
      </c>
      <c r="AC16" s="6991">
        <v>20</v>
      </c>
      <c r="AD16" s="6995">
        <v>0</v>
      </c>
      <c r="AE16" s="6996">
        <f>(Y16*AC16)</f>
        <v>1770.2</v>
      </c>
      <c r="AF16" s="6991">
        <f>(AE16*0.05)</f>
        <v>88.51</v>
      </c>
      <c r="AG16" s="8357">
        <v>5</v>
      </c>
      <c r="AH16" s="7296"/>
    </row>
    <row r="17" spans="1:34">
      <c r="A17" s="5171"/>
      <c r="B17" s="5254"/>
      <c r="C17" s="5253"/>
      <c r="D17" s="5254"/>
      <c r="E17" s="5255"/>
      <c r="F17" s="5256"/>
      <c r="G17" s="5254"/>
      <c r="H17" s="5257"/>
      <c r="I17" s="5399"/>
      <c r="J17" s="5255"/>
      <c r="K17" s="5398"/>
      <c r="L17" s="5257"/>
      <c r="M17" s="5246"/>
      <c r="N17" s="5250"/>
      <c r="O17" s="5257"/>
      <c r="P17" s="6470"/>
      <c r="Q17" s="6197"/>
      <c r="R17" s="5082"/>
      <c r="S17" s="6613"/>
      <c r="T17" s="6613"/>
      <c r="U17" s="7459"/>
      <c r="V17" s="7460"/>
      <c r="W17" s="6613"/>
      <c r="X17" s="6613"/>
      <c r="Y17" s="6613"/>
      <c r="Z17" s="7461"/>
      <c r="AA17" s="7460"/>
      <c r="AB17" s="6613"/>
      <c r="AC17" s="6614"/>
      <c r="AD17" s="6614"/>
      <c r="AE17" s="6614"/>
      <c r="AF17" s="6614"/>
      <c r="AG17" s="6614"/>
      <c r="AH17" s="6613"/>
    </row>
    <row r="18" spans="1:34" ht="18" thickBot="1">
      <c r="A18" s="5341"/>
      <c r="B18" s="5320"/>
      <c r="C18" s="5336"/>
      <c r="D18" s="5337"/>
      <c r="E18" s="5338"/>
      <c r="F18" s="5336"/>
      <c r="G18" s="5339"/>
      <c r="H18" s="5340"/>
      <c r="I18" s="5337"/>
      <c r="J18" s="5336"/>
      <c r="K18" s="5339"/>
      <c r="L18" s="5326"/>
      <c r="M18" s="5335"/>
      <c r="N18" s="5339"/>
      <c r="O18" s="5073"/>
      <c r="P18" s="6690"/>
      <c r="Q18" s="5068"/>
      <c r="R18" s="5082"/>
      <c r="S18" s="8363" t="s">
        <v>1271</v>
      </c>
      <c r="T18" s="5058" t="s">
        <v>1274</v>
      </c>
      <c r="U18" s="5467"/>
      <c r="V18" s="5467"/>
      <c r="W18" s="5467"/>
      <c r="X18" s="5058"/>
      <c r="Y18" s="5058"/>
      <c r="Z18" s="5058"/>
      <c r="AA18" s="5058"/>
      <c r="AB18" s="5058"/>
      <c r="AC18" s="5058"/>
      <c r="AD18" s="5058"/>
      <c r="AE18" s="5058"/>
      <c r="AF18" s="5058"/>
      <c r="AG18" s="5058"/>
      <c r="AH18" s="5058"/>
    </row>
    <row r="19" spans="1:34">
      <c r="A19" s="5065"/>
      <c r="B19" s="5066"/>
      <c r="C19" s="5066"/>
      <c r="D19" s="5066"/>
      <c r="E19" s="5066"/>
      <c r="F19" s="5066"/>
      <c r="G19" s="5066"/>
      <c r="H19" s="5066"/>
      <c r="I19" s="5067"/>
      <c r="J19" s="5066"/>
      <c r="K19" s="5176"/>
      <c r="L19" s="5066"/>
      <c r="M19" s="5066"/>
      <c r="N19" s="5066"/>
      <c r="O19" s="5073"/>
      <c r="P19" s="6690"/>
      <c r="Q19" s="5068"/>
      <c r="R19" s="5082"/>
      <c r="S19" s="5159"/>
      <c r="T19" s="5084"/>
      <c r="U19" s="5085" t="s">
        <v>14</v>
      </c>
      <c r="V19" s="5085" t="s">
        <v>12</v>
      </c>
      <c r="W19" s="5085"/>
      <c r="X19" s="5085"/>
      <c r="Y19" s="5085" t="s">
        <v>15</v>
      </c>
      <c r="Z19" s="5085" t="s">
        <v>12</v>
      </c>
      <c r="AA19" s="5085" t="s">
        <v>12</v>
      </c>
      <c r="AB19" s="5085"/>
      <c r="AC19" s="5085"/>
      <c r="AD19" s="5085"/>
      <c r="AE19" s="5085"/>
      <c r="AF19" s="5085" t="s">
        <v>0</v>
      </c>
      <c r="AG19" s="6466"/>
      <c r="AH19" s="5086"/>
    </row>
    <row r="20" spans="1:34">
      <c r="A20" s="5065"/>
      <c r="B20" s="5066"/>
      <c r="C20" s="5066"/>
      <c r="D20" s="5066"/>
      <c r="E20" s="5066"/>
      <c r="F20" s="5066"/>
      <c r="G20" s="5066"/>
      <c r="H20" s="5066"/>
      <c r="I20" s="5067"/>
      <c r="J20" s="5066"/>
      <c r="K20" s="5176"/>
      <c r="L20" s="5066"/>
      <c r="M20" s="5066"/>
      <c r="N20" s="5066"/>
      <c r="O20" s="5073"/>
      <c r="P20" s="6690"/>
      <c r="Q20" s="5068"/>
      <c r="R20" s="5082"/>
      <c r="S20" s="5160" t="s">
        <v>4</v>
      </c>
      <c r="T20" s="5087" t="s">
        <v>18</v>
      </c>
      <c r="U20" s="5088" t="s">
        <v>19</v>
      </c>
      <c r="V20" s="5088" t="s">
        <v>19</v>
      </c>
      <c r="W20" s="5088" t="s">
        <v>20</v>
      </c>
      <c r="X20" s="5088" t="s">
        <v>21</v>
      </c>
      <c r="Y20" s="5088" t="s">
        <v>22</v>
      </c>
      <c r="Z20" s="5088" t="s">
        <v>23</v>
      </c>
      <c r="AA20" s="5088" t="s">
        <v>23</v>
      </c>
      <c r="AB20" s="5088" t="s">
        <v>24</v>
      </c>
      <c r="AC20" s="5088" t="s">
        <v>20</v>
      </c>
      <c r="AD20" s="5088" t="s">
        <v>25</v>
      </c>
      <c r="AE20" s="5088" t="s">
        <v>0</v>
      </c>
      <c r="AF20" s="5088" t="s">
        <v>1363</v>
      </c>
      <c r="AG20" s="6467" t="s">
        <v>1388</v>
      </c>
      <c r="AH20" s="5089" t="s">
        <v>26</v>
      </c>
    </row>
    <row r="21" spans="1:34" ht="15" thickBot="1">
      <c r="A21" s="5065"/>
      <c r="B21" s="5066"/>
      <c r="C21" s="5066"/>
      <c r="D21" s="5066"/>
      <c r="E21" s="5066"/>
      <c r="F21" s="5066"/>
      <c r="G21" s="5066"/>
      <c r="H21" s="5066"/>
      <c r="I21" s="5067"/>
      <c r="J21" s="5066"/>
      <c r="K21" s="5176"/>
      <c r="L21" s="5066"/>
      <c r="M21" s="5066"/>
      <c r="N21" s="5066"/>
      <c r="O21" s="5073"/>
      <c r="P21" s="6690"/>
      <c r="Q21" s="5068"/>
      <c r="R21" s="5082"/>
      <c r="S21" s="5161"/>
      <c r="T21" s="5090"/>
      <c r="U21" s="5091" t="s">
        <v>3</v>
      </c>
      <c r="V21" s="5091" t="s">
        <v>18</v>
      </c>
      <c r="W21" s="5091"/>
      <c r="X21" s="5091"/>
      <c r="Y21" s="5091" t="s">
        <v>21</v>
      </c>
      <c r="Z21" s="5091" t="s">
        <v>27</v>
      </c>
      <c r="AA21" s="5091" t="s">
        <v>28</v>
      </c>
      <c r="AB21" s="5091"/>
      <c r="AC21" s="5091"/>
      <c r="AD21" s="5091"/>
      <c r="AE21" s="5091"/>
      <c r="AF21" s="5091" t="s">
        <v>11</v>
      </c>
      <c r="AG21" s="6468"/>
      <c r="AH21" s="5092"/>
    </row>
    <row r="22" spans="1:34">
      <c r="A22" s="5065"/>
      <c r="B22" s="5066"/>
      <c r="C22" s="5066"/>
      <c r="D22" s="5066"/>
      <c r="E22" s="5066"/>
      <c r="F22" s="5066"/>
      <c r="G22" s="5066"/>
      <c r="H22" s="5066"/>
      <c r="I22" s="5067"/>
      <c r="J22" s="5066"/>
      <c r="K22" s="5176"/>
      <c r="L22" s="5066"/>
      <c r="M22" s="5066"/>
      <c r="N22" s="5066"/>
      <c r="O22" s="5073"/>
      <c r="P22" s="6690"/>
      <c r="Q22" s="5068"/>
      <c r="R22" s="5082"/>
      <c r="S22" s="5466"/>
      <c r="T22" s="5312"/>
      <c r="U22" s="5313"/>
      <c r="V22" s="5314"/>
      <c r="W22" s="5315"/>
      <c r="X22" s="5313"/>
      <c r="Y22" s="5316"/>
      <c r="Z22" s="5347"/>
      <c r="AA22" s="6705"/>
      <c r="AB22" s="5317"/>
      <c r="AC22" s="5316"/>
      <c r="AD22" s="5238"/>
      <c r="AE22" s="5242"/>
      <c r="AF22" s="5316"/>
      <c r="AG22" s="7236"/>
      <c r="AH22" s="5400"/>
    </row>
    <row r="23" spans="1:34">
      <c r="A23" s="5065"/>
      <c r="B23" s="5066"/>
      <c r="C23" s="5066"/>
      <c r="D23" s="5066"/>
      <c r="E23" s="5066"/>
      <c r="F23" s="5066"/>
      <c r="G23" s="5066"/>
      <c r="H23" s="5066"/>
      <c r="I23" s="5067"/>
      <c r="J23" s="5066"/>
      <c r="K23" s="5066"/>
      <c r="L23" s="5066"/>
      <c r="M23" s="5066"/>
      <c r="N23" s="5066"/>
      <c r="O23" s="5073"/>
      <c r="P23" s="6690"/>
      <c r="Q23" s="5068"/>
      <c r="R23" s="5082"/>
      <c r="S23" s="6718"/>
      <c r="T23" s="5253"/>
      <c r="U23" s="5254"/>
      <c r="V23" s="5255"/>
      <c r="W23" s="5256"/>
      <c r="X23" s="5254"/>
      <c r="Y23" s="5257"/>
      <c r="Z23" s="5397"/>
      <c r="AA23" s="6307"/>
      <c r="AB23" s="5398"/>
      <c r="AC23" s="5257"/>
      <c r="AD23" s="5246"/>
      <c r="AE23" s="5250"/>
      <c r="AF23" s="5257"/>
      <c r="AG23" s="7141"/>
      <c r="AH23" s="6197"/>
    </row>
    <row r="24" spans="1:34">
      <c r="A24" s="5074"/>
      <c r="B24" s="5075"/>
      <c r="C24" s="5075"/>
      <c r="D24" s="5075"/>
      <c r="E24" s="5075"/>
      <c r="F24" s="5075"/>
      <c r="G24" s="5075"/>
      <c r="H24" s="5075"/>
      <c r="I24" s="5076"/>
      <c r="J24" s="5075"/>
      <c r="K24" s="5075"/>
      <c r="L24" s="5075"/>
      <c r="M24" s="5075"/>
      <c r="N24" s="5075"/>
      <c r="O24" s="5259"/>
      <c r="P24" s="6691"/>
      <c r="Q24" s="5077"/>
      <c r="R24" s="5082"/>
      <c r="S24" s="6718"/>
      <c r="T24" s="5253"/>
      <c r="U24" s="5254"/>
      <c r="V24" s="5255"/>
      <c r="W24" s="5256"/>
      <c r="X24" s="5254"/>
      <c r="Y24" s="5257"/>
      <c r="Z24" s="5397"/>
      <c r="AA24" s="6307"/>
      <c r="AB24" s="5398"/>
      <c r="AC24" s="5257"/>
      <c r="AD24" s="5246"/>
      <c r="AE24" s="5250"/>
      <c r="AF24" s="5257"/>
      <c r="AG24" s="7141"/>
      <c r="AH24" s="6197"/>
    </row>
    <row r="25" spans="1:34">
      <c r="A25" s="5074"/>
      <c r="B25" s="5075"/>
      <c r="C25" s="5075"/>
      <c r="D25" s="5075"/>
      <c r="E25" s="5075"/>
      <c r="F25" s="5075"/>
      <c r="G25" s="5075"/>
      <c r="H25" s="5075"/>
      <c r="I25" s="5076"/>
      <c r="J25" s="5075"/>
      <c r="K25" s="5075"/>
      <c r="L25" s="5075"/>
      <c r="M25" s="5075"/>
      <c r="N25" s="5075"/>
      <c r="O25" s="5259"/>
      <c r="P25" s="6691"/>
      <c r="Q25" s="5077"/>
      <c r="R25" s="5082"/>
      <c r="S25" s="6718"/>
      <c r="T25" s="5253"/>
      <c r="U25" s="5254"/>
      <c r="V25" s="5255"/>
      <c r="W25" s="5256"/>
      <c r="X25" s="5254"/>
      <c r="Y25" s="5257"/>
      <c r="Z25" s="5397"/>
      <c r="AA25" s="6307"/>
      <c r="AB25" s="5398"/>
      <c r="AC25" s="5257"/>
      <c r="AD25" s="5246"/>
      <c r="AE25" s="5250"/>
      <c r="AF25" s="5257"/>
      <c r="AG25" s="7141"/>
      <c r="AH25" s="6197"/>
    </row>
    <row r="26" spans="1:34" ht="15" thickBot="1">
      <c r="A26" s="5078"/>
      <c r="B26" s="5079"/>
      <c r="C26" s="5079"/>
      <c r="D26" s="5079"/>
      <c r="E26" s="5079"/>
      <c r="F26" s="5079"/>
      <c r="G26" s="5079"/>
      <c r="H26" s="5079"/>
      <c r="I26" s="5080"/>
      <c r="J26" s="5079"/>
      <c r="K26" s="5079"/>
      <c r="L26" s="5079"/>
      <c r="M26" s="5079"/>
      <c r="N26" s="5177">
        <f>SUM(N10:N25)</f>
        <v>0</v>
      </c>
      <c r="O26" s="5177">
        <f>SUM(O10:O25)</f>
        <v>0</v>
      </c>
      <c r="P26" s="6692"/>
      <c r="Q26" s="5081"/>
      <c r="R26" s="5082"/>
      <c r="S26" s="6718"/>
      <c r="T26" s="5253"/>
      <c r="U26" s="5254"/>
      <c r="V26" s="5255"/>
      <c r="W26" s="5256"/>
      <c r="X26" s="5254"/>
      <c r="Y26" s="5257"/>
      <c r="Z26" s="5397"/>
      <c r="AA26" s="6307"/>
      <c r="AB26" s="5398"/>
      <c r="AC26" s="5257"/>
      <c r="AD26" s="5246"/>
      <c r="AE26" s="5250"/>
      <c r="AF26" s="5257"/>
      <c r="AG26" s="7141"/>
      <c r="AH26" s="5068"/>
    </row>
    <row r="27" spans="1:34">
      <c r="A27" s="5082"/>
      <c r="B27" s="5082"/>
      <c r="C27" s="5082"/>
      <c r="D27" s="5082"/>
      <c r="E27" s="5082"/>
      <c r="F27" s="5082"/>
      <c r="G27" s="5082"/>
      <c r="H27" s="5082"/>
      <c r="I27" s="5158"/>
      <c r="J27" s="5082"/>
      <c r="K27" s="5082"/>
      <c r="L27" s="5082"/>
      <c r="M27" s="5082"/>
      <c r="N27" s="6487"/>
      <c r="O27" s="6487"/>
      <c r="P27" s="6487"/>
      <c r="Q27" s="5082"/>
      <c r="R27" s="5082"/>
      <c r="S27" s="6718"/>
      <c r="T27" s="5253"/>
      <c r="U27" s="5254"/>
      <c r="V27" s="5255"/>
      <c r="W27" s="5256"/>
      <c r="X27" s="5254"/>
      <c r="Y27" s="5257"/>
      <c r="Z27" s="5397"/>
      <c r="AA27" s="6307"/>
      <c r="AB27" s="5398"/>
      <c r="AC27" s="5257"/>
      <c r="AD27" s="5246"/>
      <c r="AE27" s="5250"/>
      <c r="AF27" s="5257"/>
      <c r="AG27" s="7141"/>
      <c r="AH27" s="7011"/>
    </row>
    <row r="28" spans="1:34">
      <c r="A28" s="5082"/>
      <c r="B28" s="5082"/>
      <c r="C28" s="5082"/>
      <c r="D28" s="5082"/>
      <c r="E28" s="5082"/>
      <c r="F28" s="5082"/>
      <c r="G28" s="5082"/>
      <c r="H28" s="5082"/>
      <c r="I28" s="5082"/>
      <c r="J28" s="5082"/>
      <c r="K28" s="5082"/>
      <c r="L28" s="5082"/>
      <c r="M28" s="5082"/>
      <c r="N28" s="5082"/>
      <c r="O28" s="5082"/>
      <c r="P28" s="5082"/>
      <c r="Q28" s="5082"/>
      <c r="R28" s="5082"/>
      <c r="S28" s="6718"/>
      <c r="T28" s="5253"/>
      <c r="U28" s="5254"/>
      <c r="V28" s="5255"/>
      <c r="W28" s="5256"/>
      <c r="X28" s="5254"/>
      <c r="Y28" s="5257"/>
      <c r="Z28" s="5397"/>
      <c r="AA28" s="6307"/>
      <c r="AB28" s="5398"/>
      <c r="AC28" s="5257"/>
      <c r="AD28" s="5246"/>
      <c r="AE28" s="5250"/>
      <c r="AF28" s="5257"/>
      <c r="AG28" s="7141"/>
      <c r="AH28" s="7011"/>
    </row>
    <row r="29" spans="1:34">
      <c r="A29" s="5082"/>
      <c r="B29" s="5082"/>
      <c r="C29" s="5082"/>
      <c r="D29" s="5082"/>
      <c r="E29" s="5082"/>
      <c r="F29" s="5082"/>
      <c r="G29" s="5082"/>
      <c r="H29" s="5082"/>
      <c r="I29" s="5082"/>
      <c r="J29" s="5082"/>
      <c r="K29" s="5082"/>
      <c r="L29" s="5082"/>
      <c r="M29" s="5082"/>
      <c r="N29" s="5082"/>
      <c r="O29" s="5082"/>
      <c r="P29" s="5082"/>
      <c r="Q29" s="5082"/>
      <c r="R29" s="5082"/>
      <c r="S29" s="6718"/>
      <c r="T29" s="5253"/>
      <c r="U29" s="5254"/>
      <c r="V29" s="5255"/>
      <c r="W29" s="5256"/>
      <c r="X29" s="5254"/>
      <c r="Y29" s="5257"/>
      <c r="Z29" s="5397"/>
      <c r="AA29" s="6307"/>
      <c r="AB29" s="5398"/>
      <c r="AC29" s="5257"/>
      <c r="AD29" s="5246"/>
      <c r="AE29" s="5250"/>
      <c r="AF29" s="5257"/>
      <c r="AG29" s="7141"/>
      <c r="AH29" s="7011"/>
    </row>
    <row r="30" spans="1:34" ht="18" thickBot="1">
      <c r="A30" s="8358" t="s">
        <v>1742</v>
      </c>
      <c r="B30" s="5057"/>
      <c r="C30" s="5058"/>
      <c r="D30" s="5058"/>
      <c r="E30" s="5058"/>
      <c r="F30" s="5058"/>
      <c r="G30" s="5058"/>
      <c r="H30" s="5058"/>
      <c r="I30" s="5058"/>
      <c r="J30" s="5058"/>
      <c r="K30" s="5058"/>
      <c r="L30" s="5058"/>
      <c r="M30" s="5058"/>
      <c r="N30" s="5058"/>
      <c r="O30" s="5058"/>
      <c r="P30" s="5058"/>
      <c r="Q30" s="5058"/>
      <c r="R30" s="5082"/>
      <c r="S30" s="6718"/>
      <c r="T30" s="5253"/>
      <c r="U30" s="5254"/>
      <c r="V30" s="5255"/>
      <c r="W30" s="5256"/>
      <c r="X30" s="5254"/>
      <c r="Y30" s="5257"/>
      <c r="Z30" s="5397"/>
      <c r="AA30" s="6307"/>
      <c r="AB30" s="5398"/>
      <c r="AC30" s="5257"/>
      <c r="AD30" s="5246"/>
      <c r="AE30" s="5250"/>
      <c r="AF30" s="5257"/>
      <c r="AG30" s="7141"/>
      <c r="AH30" s="7011"/>
    </row>
    <row r="31" spans="1:34">
      <c r="A31" s="5059"/>
      <c r="B31" s="5059"/>
      <c r="C31" s="5059"/>
      <c r="D31" s="5059" t="s">
        <v>14</v>
      </c>
      <c r="E31" s="5059" t="s">
        <v>12</v>
      </c>
      <c r="F31" s="5059"/>
      <c r="G31" s="5059"/>
      <c r="H31" s="5059" t="s">
        <v>15</v>
      </c>
      <c r="I31" s="5059" t="s">
        <v>12</v>
      </c>
      <c r="J31" s="5059" t="s">
        <v>12</v>
      </c>
      <c r="K31" s="5059"/>
      <c r="L31" s="5059"/>
      <c r="M31" s="5059"/>
      <c r="N31" s="5059"/>
      <c r="O31" s="5059" t="s">
        <v>0</v>
      </c>
      <c r="P31" s="5059"/>
      <c r="Q31" s="5059"/>
      <c r="R31" s="5082"/>
      <c r="S31" s="6718"/>
      <c r="T31" s="5253"/>
      <c r="U31" s="5254"/>
      <c r="V31" s="5255"/>
      <c r="W31" s="5256"/>
      <c r="X31" s="5254"/>
      <c r="Y31" s="5257"/>
      <c r="Z31" s="5397"/>
      <c r="AA31" s="6307"/>
      <c r="AB31" s="5398"/>
      <c r="AC31" s="5257"/>
      <c r="AD31" s="5246"/>
      <c r="AE31" s="5250"/>
      <c r="AF31" s="5257"/>
      <c r="AG31" s="7141"/>
      <c r="AH31" s="7011"/>
    </row>
    <row r="32" spans="1:34">
      <c r="A32" s="5060" t="s">
        <v>3</v>
      </c>
      <c r="B32" s="5060" t="s">
        <v>4</v>
      </c>
      <c r="C32" s="5060" t="s">
        <v>18</v>
      </c>
      <c r="D32" s="5060" t="s">
        <v>19</v>
      </c>
      <c r="E32" s="5060" t="s">
        <v>19</v>
      </c>
      <c r="F32" s="5060" t="s">
        <v>20</v>
      </c>
      <c r="G32" s="5060" t="s">
        <v>21</v>
      </c>
      <c r="H32" s="5060" t="s">
        <v>22</v>
      </c>
      <c r="I32" s="5060" t="s">
        <v>23</v>
      </c>
      <c r="J32" s="5060" t="s">
        <v>23</v>
      </c>
      <c r="K32" s="5060" t="s">
        <v>1227</v>
      </c>
      <c r="L32" s="5060" t="s">
        <v>20</v>
      </c>
      <c r="M32" s="5060" t="s">
        <v>25</v>
      </c>
      <c r="N32" s="5060" t="s">
        <v>0</v>
      </c>
      <c r="O32" s="5060" t="s">
        <v>1363</v>
      </c>
      <c r="P32" s="6697" t="s">
        <v>1388</v>
      </c>
      <c r="Q32" s="5060" t="s">
        <v>26</v>
      </c>
      <c r="R32" s="5082"/>
      <c r="S32" s="7158"/>
      <c r="T32" s="5320"/>
      <c r="U32" s="5321"/>
      <c r="V32" s="5322"/>
      <c r="W32" s="5323"/>
      <c r="X32" s="5321"/>
      <c r="Y32" s="5324"/>
      <c r="Z32" s="5346"/>
      <c r="AA32" s="6703"/>
      <c r="AB32" s="5325"/>
      <c r="AC32" s="5324"/>
      <c r="AD32" s="5326"/>
      <c r="AE32" s="5342"/>
      <c r="AF32" s="5324"/>
      <c r="AG32" s="7157"/>
      <c r="AH32" s="7011"/>
    </row>
    <row r="33" spans="1:34" ht="15" thickBot="1">
      <c r="A33" s="5061"/>
      <c r="B33" s="5061"/>
      <c r="C33" s="5061"/>
      <c r="D33" s="5061" t="s">
        <v>3</v>
      </c>
      <c r="E33" s="5061" t="s">
        <v>18</v>
      </c>
      <c r="F33" s="5061"/>
      <c r="G33" s="5061"/>
      <c r="H33" s="5061" t="s">
        <v>21</v>
      </c>
      <c r="I33" s="5061" t="s">
        <v>27</v>
      </c>
      <c r="J33" s="5061" t="s">
        <v>28</v>
      </c>
      <c r="K33" s="5061"/>
      <c r="L33" s="5061"/>
      <c r="M33" s="5061"/>
      <c r="N33" s="5061"/>
      <c r="O33" s="5061" t="s">
        <v>11</v>
      </c>
      <c r="P33" s="5061"/>
      <c r="Q33" s="5061"/>
      <c r="R33" s="5082"/>
      <c r="S33" s="7158"/>
      <c r="T33" s="5320"/>
      <c r="U33" s="5321"/>
      <c r="V33" s="5322"/>
      <c r="W33" s="5323"/>
      <c r="X33" s="5321"/>
      <c r="Y33" s="5324"/>
      <c r="Z33" s="5346"/>
      <c r="AA33" s="6703"/>
      <c r="AB33" s="5325"/>
      <c r="AC33" s="5324"/>
      <c r="AD33" s="5326"/>
      <c r="AE33" s="5342"/>
      <c r="AF33" s="5324"/>
      <c r="AG33" s="7157"/>
      <c r="AH33" s="7011"/>
    </row>
    <row r="34" spans="1:34">
      <c r="A34" s="5171"/>
      <c r="B34" s="5254"/>
      <c r="C34" s="5253"/>
      <c r="D34" s="5254"/>
      <c r="E34" s="5255"/>
      <c r="F34" s="5256"/>
      <c r="G34" s="5254"/>
      <c r="H34" s="5257"/>
      <c r="I34" s="5397"/>
      <c r="J34" s="6307"/>
      <c r="K34" s="5398"/>
      <c r="L34" s="5257"/>
      <c r="M34" s="5246"/>
      <c r="N34" s="5250"/>
      <c r="O34" s="5257"/>
      <c r="P34" s="7141"/>
      <c r="Q34" s="5400"/>
      <c r="R34" s="5082"/>
      <c r="S34" s="7158"/>
      <c r="T34" s="5320"/>
      <c r="U34" s="5321"/>
      <c r="V34" s="5322"/>
      <c r="W34" s="5323"/>
      <c r="X34" s="5321"/>
      <c r="Y34" s="5324"/>
      <c r="Z34" s="5346"/>
      <c r="AA34" s="6703"/>
      <c r="AB34" s="5325"/>
      <c r="AC34" s="5324"/>
      <c r="AD34" s="5326"/>
      <c r="AE34" s="5342"/>
      <c r="AF34" s="5324"/>
      <c r="AG34" s="7157"/>
      <c r="AH34" s="7011"/>
    </row>
    <row r="35" spans="1:34">
      <c r="A35" s="5171"/>
      <c r="B35" s="5252"/>
      <c r="C35" s="5253"/>
      <c r="D35" s="6954"/>
      <c r="E35" s="5255"/>
      <c r="F35" s="5256"/>
      <c r="G35" s="5254"/>
      <c r="H35" s="5257"/>
      <c r="I35" s="5258"/>
      <c r="J35" s="5255"/>
      <c r="K35" s="5245"/>
      <c r="L35" s="5250"/>
      <c r="M35" s="5250"/>
      <c r="N35" s="5250"/>
      <c r="O35" s="5250"/>
      <c r="P35" s="7080"/>
      <c r="Q35" s="6257"/>
      <c r="R35" s="5082"/>
      <c r="S35" s="6718"/>
      <c r="T35" s="5253"/>
      <c r="U35" s="5254"/>
      <c r="V35" s="5255"/>
      <c r="W35" s="5256"/>
      <c r="X35" s="5254"/>
      <c r="Y35" s="5257"/>
      <c r="Z35" s="5397"/>
      <c r="AA35" s="6307"/>
      <c r="AB35" s="5398"/>
      <c r="AC35" s="5257"/>
      <c r="AD35" s="5246"/>
      <c r="AE35" s="5250"/>
      <c r="AF35" s="5257"/>
      <c r="AG35" s="7141"/>
      <c r="AH35" s="7011"/>
    </row>
    <row r="36" spans="1:34">
      <c r="A36" s="5171"/>
      <c r="B36" s="5254"/>
      <c r="C36" s="5253"/>
      <c r="D36" s="5254"/>
      <c r="E36" s="5255"/>
      <c r="F36" s="5256"/>
      <c r="G36" s="5254"/>
      <c r="H36" s="5257"/>
      <c r="I36" s="5397"/>
      <c r="J36" s="6307"/>
      <c r="K36" s="5398"/>
      <c r="L36" s="5257"/>
      <c r="M36" s="5246"/>
      <c r="N36" s="5250"/>
      <c r="O36" s="5257"/>
      <c r="P36" s="6479"/>
      <c r="Q36" s="6704"/>
      <c r="R36" s="5082"/>
      <c r="S36" s="8356" t="s">
        <v>1597</v>
      </c>
      <c r="T36" s="6986">
        <v>23</v>
      </c>
      <c r="U36" s="6990">
        <v>4500058267</v>
      </c>
      <c r="V36" s="6988">
        <v>45470</v>
      </c>
      <c r="W36" s="6989">
        <v>100</v>
      </c>
      <c r="X36" s="6990" t="s">
        <v>96</v>
      </c>
      <c r="Y36" s="6991">
        <v>15.65</v>
      </c>
      <c r="Z36" s="6992">
        <v>45491</v>
      </c>
      <c r="AA36" s="6993">
        <v>45478</v>
      </c>
      <c r="AB36" s="6994">
        <v>74830</v>
      </c>
      <c r="AC36" s="6991">
        <v>110.72</v>
      </c>
      <c r="AD36" s="6995">
        <v>0</v>
      </c>
      <c r="AE36" s="6996">
        <f>(Y36*AC36)</f>
        <v>1732.768</v>
      </c>
      <c r="AF36" s="6991">
        <f>(AE36*0.05)</f>
        <v>86.638400000000004</v>
      </c>
      <c r="AG36" s="8357">
        <v>5</v>
      </c>
      <c r="AH36" s="7011"/>
    </row>
    <row r="37" spans="1:34">
      <c r="A37" s="5171"/>
      <c r="B37" s="5254"/>
      <c r="C37" s="5253"/>
      <c r="D37" s="5254"/>
      <c r="E37" s="5255"/>
      <c r="F37" s="5256"/>
      <c r="G37" s="5254"/>
      <c r="H37" s="5257"/>
      <c r="I37" s="5397"/>
      <c r="J37" s="6307"/>
      <c r="K37" s="5398"/>
      <c r="L37" s="5257"/>
      <c r="M37" s="5246"/>
      <c r="N37" s="5250"/>
      <c r="O37" s="5257"/>
      <c r="P37" s="6694"/>
      <c r="Q37" s="5068"/>
      <c r="R37" s="5082"/>
      <c r="S37" s="8356" t="s">
        <v>1598</v>
      </c>
      <c r="T37" s="6986">
        <v>25</v>
      </c>
      <c r="U37" s="6990">
        <v>4500058267</v>
      </c>
      <c r="V37" s="6988">
        <v>45470</v>
      </c>
      <c r="W37" s="6989">
        <v>100</v>
      </c>
      <c r="X37" s="6990" t="s">
        <v>96</v>
      </c>
      <c r="Y37" s="6991">
        <v>15.65</v>
      </c>
      <c r="Z37" s="6992">
        <v>45491</v>
      </c>
      <c r="AA37" s="6993">
        <v>45478</v>
      </c>
      <c r="AB37" s="6994">
        <v>74830</v>
      </c>
      <c r="AC37" s="6991">
        <v>104.53</v>
      </c>
      <c r="AD37" s="6995">
        <v>0</v>
      </c>
      <c r="AE37" s="6996">
        <f>(Y37*AC37)</f>
        <v>1635.8945000000001</v>
      </c>
      <c r="AF37" s="6991">
        <f>(AE37*0.05)</f>
        <v>81.794725000000014</v>
      </c>
      <c r="AG37" s="8357">
        <v>5</v>
      </c>
      <c r="AH37" s="7011"/>
    </row>
    <row r="38" spans="1:34" ht="15" thickBot="1">
      <c r="A38" s="5065"/>
      <c r="B38" s="5066"/>
      <c r="C38" s="5066"/>
      <c r="D38" s="5066"/>
      <c r="E38" s="5066"/>
      <c r="F38" s="5066"/>
      <c r="G38" s="5066"/>
      <c r="H38" s="5066"/>
      <c r="I38" s="5067"/>
      <c r="J38" s="5066"/>
      <c r="K38" s="5066"/>
      <c r="L38" s="5066"/>
      <c r="M38" s="5066"/>
      <c r="N38" s="5066"/>
      <c r="O38" s="5066"/>
      <c r="P38" s="6694"/>
      <c r="Q38" s="5068"/>
      <c r="R38" s="5082"/>
      <c r="S38" s="7290"/>
      <c r="T38" s="7293"/>
      <c r="U38" s="7291"/>
      <c r="V38" s="7292"/>
      <c r="W38" s="7293"/>
      <c r="X38" s="7293"/>
      <c r="Y38" s="7293"/>
      <c r="Z38" s="7294"/>
      <c r="AA38" s="7292"/>
      <c r="AB38" s="7293"/>
      <c r="AC38" s="5913"/>
      <c r="AD38" s="5913"/>
      <c r="AE38" s="5913"/>
      <c r="AF38" s="5913"/>
      <c r="AG38" s="7295"/>
      <c r="AH38" s="7312"/>
    </row>
    <row r="39" spans="1:34">
      <c r="A39" s="5065"/>
      <c r="B39" s="5066"/>
      <c r="C39" s="5066"/>
      <c r="D39" s="5066"/>
      <c r="E39" s="5066"/>
      <c r="F39" s="5066"/>
      <c r="G39" s="5066"/>
      <c r="H39" s="5066"/>
      <c r="I39" s="5067"/>
      <c r="J39" s="5066"/>
      <c r="K39" s="5066"/>
      <c r="L39" s="5066"/>
      <c r="M39" s="5066"/>
      <c r="N39" s="5066"/>
      <c r="O39" s="5066"/>
      <c r="P39" s="6694"/>
      <c r="Q39" s="5068"/>
      <c r="R39" s="5082"/>
      <c r="S39" s="6613"/>
      <c r="T39" s="6613"/>
      <c r="U39" s="7459"/>
      <c r="V39" s="7460"/>
      <c r="W39" s="6613"/>
      <c r="X39" s="6613"/>
      <c r="Y39" s="6613"/>
      <c r="Z39" s="7461"/>
      <c r="AA39" s="7460"/>
      <c r="AB39" s="6613"/>
      <c r="AC39" s="6614"/>
      <c r="AD39" s="6614"/>
      <c r="AE39" s="6614"/>
      <c r="AF39" s="6614"/>
      <c r="AG39" s="6614"/>
      <c r="AH39" s="6613"/>
    </row>
    <row r="40" spans="1:34" ht="18" thickBot="1">
      <c r="A40" s="5065"/>
      <c r="B40" s="5066"/>
      <c r="C40" s="5066"/>
      <c r="D40" s="5066"/>
      <c r="E40" s="5066"/>
      <c r="F40" s="5066"/>
      <c r="G40" s="5066"/>
      <c r="H40" s="5066"/>
      <c r="I40" s="5067"/>
      <c r="J40" s="5066"/>
      <c r="K40" s="5066"/>
      <c r="L40" s="5066"/>
      <c r="M40" s="5066"/>
      <c r="N40" s="5066"/>
      <c r="O40" s="5066"/>
      <c r="P40" s="6694"/>
      <c r="Q40" s="5068"/>
      <c r="R40" s="5082"/>
      <c r="S40" s="8363" t="s">
        <v>1413</v>
      </c>
      <c r="T40" s="5058" t="s">
        <v>1414</v>
      </c>
      <c r="U40" s="5099"/>
      <c r="V40" s="5099"/>
      <c r="W40" s="5098"/>
      <c r="X40" s="5098"/>
      <c r="Y40" s="5098"/>
      <c r="Z40" s="5098"/>
      <c r="AA40" s="5098"/>
      <c r="AB40" s="5345"/>
      <c r="AC40" s="5099"/>
      <c r="AD40" s="5099"/>
      <c r="AE40" s="5099"/>
      <c r="AF40" s="5099"/>
      <c r="AG40" s="5099"/>
      <c r="AH40" s="5099"/>
    </row>
    <row r="41" spans="1:34">
      <c r="A41" s="5065"/>
      <c r="B41" s="5066"/>
      <c r="C41" s="5066"/>
      <c r="D41" s="5066"/>
      <c r="E41" s="5066"/>
      <c r="F41" s="5066"/>
      <c r="G41" s="5066"/>
      <c r="H41" s="5066"/>
      <c r="I41" s="5067"/>
      <c r="J41" s="5066"/>
      <c r="K41" s="5066"/>
      <c r="L41" s="5066"/>
      <c r="M41" s="5066"/>
      <c r="N41" s="5066"/>
      <c r="O41" s="5066"/>
      <c r="P41" s="6694"/>
      <c r="Q41" s="5068"/>
      <c r="R41" s="5082"/>
      <c r="S41" s="5228"/>
      <c r="T41" s="5084"/>
      <c r="U41" s="5085" t="s">
        <v>14</v>
      </c>
      <c r="V41" s="5085" t="s">
        <v>12</v>
      </c>
      <c r="W41" s="5085"/>
      <c r="X41" s="5085"/>
      <c r="Y41" s="5085" t="s">
        <v>15</v>
      </c>
      <c r="Z41" s="5085" t="s">
        <v>12</v>
      </c>
      <c r="AA41" s="5085" t="s">
        <v>12</v>
      </c>
      <c r="AB41" s="5085"/>
      <c r="AC41" s="5085"/>
      <c r="AD41" s="5085"/>
      <c r="AE41" s="5085"/>
      <c r="AF41" s="5085" t="s">
        <v>0</v>
      </c>
      <c r="AG41" s="6466"/>
      <c r="AH41" s="5086"/>
    </row>
    <row r="42" spans="1:34">
      <c r="A42" s="5065"/>
      <c r="B42" s="5066"/>
      <c r="C42" s="5066"/>
      <c r="D42" s="5066"/>
      <c r="E42" s="5066"/>
      <c r="F42" s="5066"/>
      <c r="G42" s="5066"/>
      <c r="H42" s="5066"/>
      <c r="I42" s="5067"/>
      <c r="J42" s="5066"/>
      <c r="K42" s="5066"/>
      <c r="L42" s="5066"/>
      <c r="M42" s="5066"/>
      <c r="N42" s="5066"/>
      <c r="O42" s="5066"/>
      <c r="P42" s="6694"/>
      <c r="Q42" s="5068"/>
      <c r="R42" s="5082"/>
      <c r="S42" s="5229" t="s">
        <v>4</v>
      </c>
      <c r="T42" s="5087" t="s">
        <v>18</v>
      </c>
      <c r="U42" s="5088" t="s">
        <v>19</v>
      </c>
      <c r="V42" s="5088" t="s">
        <v>19</v>
      </c>
      <c r="W42" s="5088" t="s">
        <v>20</v>
      </c>
      <c r="X42" s="5088" t="s">
        <v>21</v>
      </c>
      <c r="Y42" s="5088" t="s">
        <v>22</v>
      </c>
      <c r="Z42" s="5088" t="s">
        <v>23</v>
      </c>
      <c r="AA42" s="5088" t="s">
        <v>23</v>
      </c>
      <c r="AB42" s="5088" t="s">
        <v>24</v>
      </c>
      <c r="AC42" s="5088" t="s">
        <v>20</v>
      </c>
      <c r="AD42" s="5088" t="s">
        <v>25</v>
      </c>
      <c r="AE42" s="5088" t="s">
        <v>0</v>
      </c>
      <c r="AF42" s="5088" t="s">
        <v>1363</v>
      </c>
      <c r="AG42" s="6467" t="s">
        <v>1388</v>
      </c>
      <c r="AH42" s="5089" t="s">
        <v>26</v>
      </c>
    </row>
    <row r="43" spans="1:34" ht="15" thickBot="1">
      <c r="A43" s="5074"/>
      <c r="B43" s="5075"/>
      <c r="C43" s="5075"/>
      <c r="D43" s="5075"/>
      <c r="E43" s="5075"/>
      <c r="F43" s="5075"/>
      <c r="G43" s="5075"/>
      <c r="H43" s="5075"/>
      <c r="I43" s="5076"/>
      <c r="J43" s="5075"/>
      <c r="K43" s="5075"/>
      <c r="L43" s="5075"/>
      <c r="M43" s="5075"/>
      <c r="N43" s="5075"/>
      <c r="O43" s="5075"/>
      <c r="P43" s="6695"/>
      <c r="Q43" s="5077"/>
      <c r="R43" s="5082"/>
      <c r="S43" s="5230"/>
      <c r="T43" s="5090"/>
      <c r="U43" s="5091" t="s">
        <v>3</v>
      </c>
      <c r="V43" s="5091" t="s">
        <v>18</v>
      </c>
      <c r="W43" s="5091"/>
      <c r="X43" s="5091"/>
      <c r="Y43" s="5091" t="s">
        <v>21</v>
      </c>
      <c r="Z43" s="5091" t="s">
        <v>27</v>
      </c>
      <c r="AA43" s="5091" t="s">
        <v>28</v>
      </c>
      <c r="AB43" s="5091"/>
      <c r="AC43" s="5091"/>
      <c r="AD43" s="5091"/>
      <c r="AE43" s="5091"/>
      <c r="AF43" s="5091" t="s">
        <v>11</v>
      </c>
      <c r="AG43" s="6468"/>
      <c r="AH43" s="5092"/>
    </row>
    <row r="44" spans="1:34">
      <c r="A44" s="5074"/>
      <c r="B44" s="5075"/>
      <c r="C44" s="5075"/>
      <c r="D44" s="5075"/>
      <c r="E44" s="5075"/>
      <c r="F44" s="5075"/>
      <c r="G44" s="5075"/>
      <c r="H44" s="5075"/>
      <c r="I44" s="5076"/>
      <c r="J44" s="5075"/>
      <c r="K44" s="5075"/>
      <c r="L44" s="5075"/>
      <c r="M44" s="5075"/>
      <c r="N44" s="5075"/>
      <c r="O44" s="5075"/>
      <c r="P44" s="6695"/>
      <c r="Q44" s="5077"/>
      <c r="R44" s="5082"/>
      <c r="S44" s="5062"/>
      <c r="T44" s="5063"/>
      <c r="U44" s="5063"/>
      <c r="V44" s="5914"/>
      <c r="W44" s="5063"/>
      <c r="X44" s="5313"/>
      <c r="Y44" s="5316"/>
      <c r="Z44" s="5915"/>
      <c r="AA44" s="5314"/>
      <c r="AB44" s="5317"/>
      <c r="AC44" s="5316"/>
      <c r="AD44" s="5242"/>
      <c r="AE44" s="5242"/>
      <c r="AF44" s="5316"/>
      <c r="AG44" s="6469"/>
      <c r="AH44" s="5064"/>
    </row>
    <row r="45" spans="1:34">
      <c r="A45" s="5074"/>
      <c r="B45" s="5075"/>
      <c r="C45" s="5075"/>
      <c r="D45" s="5075"/>
      <c r="E45" s="5075"/>
      <c r="F45" s="5075"/>
      <c r="G45" s="5075"/>
      <c r="H45" s="5075"/>
      <c r="I45" s="5076"/>
      <c r="J45" s="5075"/>
      <c r="K45" s="5075"/>
      <c r="L45" s="5075"/>
      <c r="M45" s="5075"/>
      <c r="N45" s="5075"/>
      <c r="O45" s="5075"/>
      <c r="P45" s="6695"/>
      <c r="Q45" s="5077"/>
      <c r="R45" s="5082"/>
      <c r="S45" s="7158"/>
      <c r="T45" s="5320"/>
      <c r="U45" s="5321"/>
      <c r="V45" s="5322"/>
      <c r="W45" s="5323"/>
      <c r="X45" s="5321"/>
      <c r="Y45" s="5324"/>
      <c r="Z45" s="5346"/>
      <c r="AA45" s="6703"/>
      <c r="AB45" s="5325"/>
      <c r="AC45" s="5324"/>
      <c r="AD45" s="5326"/>
      <c r="AE45" s="5342"/>
      <c r="AF45" s="5324"/>
      <c r="AG45" s="7157"/>
      <c r="AH45" s="5068"/>
    </row>
    <row r="46" spans="1:34" ht="15" thickBot="1">
      <c r="A46" s="5078"/>
      <c r="B46" s="5079"/>
      <c r="C46" s="5079"/>
      <c r="D46" s="5079"/>
      <c r="E46" s="5079"/>
      <c r="F46" s="5079"/>
      <c r="G46" s="5079"/>
      <c r="H46" s="5079"/>
      <c r="I46" s="5080"/>
      <c r="J46" s="5079"/>
      <c r="K46" s="5079"/>
      <c r="L46" s="5079"/>
      <c r="M46" s="5079"/>
      <c r="N46" s="5177">
        <f>SUM(N34:N45)</f>
        <v>0</v>
      </c>
      <c r="O46" s="5177">
        <f>SUM(O34:O45)</f>
        <v>0</v>
      </c>
      <c r="P46" s="6692"/>
      <c r="Q46" s="5081"/>
      <c r="R46" s="5082"/>
      <c r="S46" s="7158"/>
      <c r="T46" s="5320"/>
      <c r="U46" s="5321"/>
      <c r="V46" s="5322"/>
      <c r="W46" s="5323"/>
      <c r="X46" s="5321"/>
      <c r="Y46" s="5324"/>
      <c r="Z46" s="5346"/>
      <c r="AA46" s="6703"/>
      <c r="AB46" s="5325"/>
      <c r="AC46" s="5324"/>
      <c r="AD46" s="5326"/>
      <c r="AE46" s="5342"/>
      <c r="AF46" s="5324"/>
      <c r="AG46" s="7157"/>
      <c r="AH46" s="5068"/>
    </row>
    <row r="47" spans="1:34">
      <c r="A47" s="5082"/>
      <c r="B47" s="5082"/>
      <c r="C47" s="5082"/>
      <c r="D47" s="5082"/>
      <c r="E47" s="5082"/>
      <c r="F47" s="5082"/>
      <c r="G47" s="5082"/>
      <c r="H47" s="5082"/>
      <c r="I47" s="5082"/>
      <c r="J47" s="5082"/>
      <c r="K47" s="5082"/>
      <c r="L47" s="5082"/>
      <c r="M47" s="5082"/>
      <c r="N47" s="5082"/>
      <c r="O47" s="5082"/>
      <c r="P47" s="5082"/>
      <c r="Q47" s="5082"/>
      <c r="R47" s="5082"/>
      <c r="S47" s="7158"/>
      <c r="T47" s="5320"/>
      <c r="U47" s="5321"/>
      <c r="V47" s="5322"/>
      <c r="W47" s="5323"/>
      <c r="X47" s="5321"/>
      <c r="Y47" s="5324"/>
      <c r="Z47" s="5346"/>
      <c r="AA47" s="6703"/>
      <c r="AB47" s="5325"/>
      <c r="AC47" s="5324"/>
      <c r="AD47" s="5326"/>
      <c r="AE47" s="5342"/>
      <c r="AF47" s="5324"/>
      <c r="AG47" s="7157"/>
      <c r="AH47" s="5068"/>
    </row>
    <row r="48" spans="1:34">
      <c r="A48" s="5082"/>
      <c r="B48" s="5082"/>
      <c r="C48" s="5082"/>
      <c r="D48" s="5082"/>
      <c r="E48" s="5082"/>
      <c r="F48" s="5082"/>
      <c r="G48" s="5082"/>
      <c r="H48" s="5082"/>
      <c r="I48" s="5082"/>
      <c r="J48" s="5082"/>
      <c r="K48" s="5082"/>
      <c r="L48" s="5082"/>
      <c r="M48" s="5082"/>
      <c r="N48" s="5082"/>
      <c r="O48" s="5082"/>
      <c r="P48" s="5082"/>
      <c r="Q48" s="5082"/>
      <c r="R48" s="5082"/>
      <c r="S48" s="7158"/>
      <c r="T48" s="5320"/>
      <c r="U48" s="5321"/>
      <c r="V48" s="5322"/>
      <c r="W48" s="5323"/>
      <c r="X48" s="5321"/>
      <c r="Y48" s="5324"/>
      <c r="Z48" s="5346"/>
      <c r="AA48" s="6703"/>
      <c r="AB48" s="5325"/>
      <c r="AC48" s="5324"/>
      <c r="AD48" s="5326"/>
      <c r="AE48" s="5342"/>
      <c r="AF48" s="5324"/>
      <c r="AG48" s="7157"/>
      <c r="AH48" s="5167"/>
    </row>
    <row r="49" spans="1:34" ht="18" thickBot="1">
      <c r="A49" s="8358" t="s">
        <v>1743</v>
      </c>
      <c r="B49" s="5057"/>
      <c r="C49" s="5058"/>
      <c r="D49" s="5058"/>
      <c r="E49" s="5058"/>
      <c r="F49" s="5058"/>
      <c r="G49" s="5058"/>
      <c r="H49" s="5058"/>
      <c r="I49" s="5058"/>
      <c r="J49" s="5058"/>
      <c r="K49" s="5058"/>
      <c r="L49" s="5058"/>
      <c r="M49" s="5058"/>
      <c r="N49" s="5058"/>
      <c r="O49" s="5058"/>
      <c r="P49" s="5058"/>
      <c r="Q49" s="5058"/>
      <c r="R49" s="5082"/>
      <c r="S49" s="5904"/>
      <c r="T49" s="5905"/>
      <c r="U49" s="5906"/>
      <c r="V49" s="5907"/>
      <c r="W49" s="5908"/>
      <c r="X49" s="5906"/>
      <c r="Y49" s="5909"/>
      <c r="Z49" s="5910"/>
      <c r="AA49" s="5907"/>
      <c r="AB49" s="5911"/>
      <c r="AC49" s="5909"/>
      <c r="AD49" s="5912"/>
      <c r="AE49" s="5913"/>
      <c r="AF49" s="5909"/>
      <c r="AG49" s="6471"/>
      <c r="AH49" s="5170"/>
    </row>
    <row r="50" spans="1:34">
      <c r="A50" s="5059"/>
      <c r="B50" s="5059"/>
      <c r="C50" s="5059"/>
      <c r="D50" s="5059" t="s">
        <v>14</v>
      </c>
      <c r="E50" s="5059" t="s">
        <v>12</v>
      </c>
      <c r="F50" s="5059"/>
      <c r="G50" s="5059"/>
      <c r="H50" s="5059" t="s">
        <v>15</v>
      </c>
      <c r="I50" s="5059" t="s">
        <v>12</v>
      </c>
      <c r="J50" s="5059" t="s">
        <v>12</v>
      </c>
      <c r="K50" s="5059"/>
      <c r="L50" s="5059"/>
      <c r="M50" s="5059"/>
      <c r="N50" s="5059"/>
      <c r="O50" s="5059" t="s">
        <v>0</v>
      </c>
      <c r="P50" s="5059"/>
      <c r="Q50" s="5059"/>
      <c r="R50" s="5082"/>
      <c r="S50" s="6607"/>
      <c r="T50" s="6608"/>
      <c r="U50" s="6607"/>
      <c r="V50" s="6609"/>
      <c r="W50" s="6610"/>
      <c r="X50" s="6607"/>
      <c r="Y50" s="6611"/>
      <c r="Z50" s="6612"/>
      <c r="AA50" s="6609"/>
      <c r="AB50" s="6607"/>
      <c r="AC50" s="6611"/>
      <c r="AD50" s="6613"/>
      <c r="AE50" s="6614"/>
      <c r="AF50" s="6611"/>
      <c r="AG50" s="6611"/>
      <c r="AH50" s="5058"/>
    </row>
    <row r="51" spans="1:34" ht="18" thickBot="1">
      <c r="A51" s="5060" t="s">
        <v>3</v>
      </c>
      <c r="B51" s="5060" t="s">
        <v>4</v>
      </c>
      <c r="C51" s="5060" t="s">
        <v>18</v>
      </c>
      <c r="D51" s="5060" t="s">
        <v>19</v>
      </c>
      <c r="E51" s="5060" t="s">
        <v>19</v>
      </c>
      <c r="F51" s="5060" t="s">
        <v>20</v>
      </c>
      <c r="G51" s="5060" t="s">
        <v>21</v>
      </c>
      <c r="H51" s="5060" t="s">
        <v>22</v>
      </c>
      <c r="I51" s="5060" t="s">
        <v>23</v>
      </c>
      <c r="J51" s="5060" t="s">
        <v>23</v>
      </c>
      <c r="K51" s="5060" t="s">
        <v>1227</v>
      </c>
      <c r="L51" s="5060" t="s">
        <v>20</v>
      </c>
      <c r="M51" s="5060" t="s">
        <v>25</v>
      </c>
      <c r="N51" s="5060" t="s">
        <v>0</v>
      </c>
      <c r="O51" s="5060" t="s">
        <v>1363</v>
      </c>
      <c r="P51" s="6697" t="s">
        <v>1388</v>
      </c>
      <c r="Q51" s="5060" t="s">
        <v>26</v>
      </c>
      <c r="R51" s="5082"/>
      <c r="S51" s="8363" t="s">
        <v>351</v>
      </c>
      <c r="T51" s="5083" t="s">
        <v>1466</v>
      </c>
      <c r="U51" s="5098"/>
      <c r="V51" s="5098"/>
      <c r="W51" s="5098"/>
      <c r="X51" s="5098"/>
      <c r="Y51" s="5098"/>
      <c r="Z51" s="5098"/>
      <c r="AA51" s="5098"/>
      <c r="AB51" s="5345"/>
      <c r="AC51" s="5099"/>
      <c r="AD51" s="5099"/>
      <c r="AE51" s="5099"/>
      <c r="AF51" s="5099"/>
      <c r="AG51" s="5099"/>
      <c r="AH51" s="5099"/>
    </row>
    <row r="52" spans="1:34" ht="15" thickBot="1">
      <c r="A52" s="5061"/>
      <c r="B52" s="5061"/>
      <c r="C52" s="5061"/>
      <c r="D52" s="5061" t="s">
        <v>3</v>
      </c>
      <c r="E52" s="5061" t="s">
        <v>18</v>
      </c>
      <c r="F52" s="5061"/>
      <c r="G52" s="5061"/>
      <c r="H52" s="5061" t="s">
        <v>21</v>
      </c>
      <c r="I52" s="5061" t="s">
        <v>27</v>
      </c>
      <c r="J52" s="5061" t="s">
        <v>28</v>
      </c>
      <c r="K52" s="5061"/>
      <c r="L52" s="5061"/>
      <c r="M52" s="5061"/>
      <c r="N52" s="5061"/>
      <c r="O52" s="5061" t="s">
        <v>11</v>
      </c>
      <c r="P52" s="5061"/>
      <c r="Q52" s="5061"/>
      <c r="R52" s="5082"/>
      <c r="S52" s="5228"/>
      <c r="T52" s="5084"/>
      <c r="U52" s="5085" t="s">
        <v>14</v>
      </c>
      <c r="V52" s="5085" t="s">
        <v>12</v>
      </c>
      <c r="W52" s="5085"/>
      <c r="X52" s="5085"/>
      <c r="Y52" s="5085" t="s">
        <v>15</v>
      </c>
      <c r="Z52" s="5085" t="s">
        <v>12</v>
      </c>
      <c r="AA52" s="5085" t="s">
        <v>12</v>
      </c>
      <c r="AB52" s="5085"/>
      <c r="AC52" s="5085"/>
      <c r="AD52" s="5085"/>
      <c r="AE52" s="5085"/>
      <c r="AF52" s="5085" t="s">
        <v>0</v>
      </c>
      <c r="AG52" s="6466"/>
      <c r="AH52" s="5086"/>
    </row>
    <row r="53" spans="1:34">
      <c r="A53" s="8454" t="s">
        <v>726</v>
      </c>
      <c r="B53" s="8455" t="s">
        <v>1394</v>
      </c>
      <c r="C53" s="6945">
        <v>74</v>
      </c>
      <c r="D53" s="6944">
        <v>140542</v>
      </c>
      <c r="E53" s="6946">
        <v>45734</v>
      </c>
      <c r="F53" s="6947">
        <v>2000</v>
      </c>
      <c r="G53" s="6944" t="s">
        <v>96</v>
      </c>
      <c r="H53" s="6948">
        <v>17.309999999999999</v>
      </c>
      <c r="I53" s="6949">
        <v>45737</v>
      </c>
      <c r="J53" s="6950">
        <v>45730</v>
      </c>
      <c r="K53" s="6951">
        <v>77807</v>
      </c>
      <c r="L53" s="6948">
        <v>2002.53</v>
      </c>
      <c r="M53" s="6952">
        <v>0</v>
      </c>
      <c r="N53" s="6953">
        <f>(H53*L53)</f>
        <v>34663.794299999994</v>
      </c>
      <c r="O53" s="6948">
        <f>(N53*0.05)</f>
        <v>1733.1897149999998</v>
      </c>
      <c r="P53" s="8456">
        <v>5</v>
      </c>
      <c r="Q53" s="6704" t="s">
        <v>8</v>
      </c>
      <c r="R53" s="5082"/>
      <c r="S53" s="5229" t="s">
        <v>4</v>
      </c>
      <c r="T53" s="5087" t="s">
        <v>18</v>
      </c>
      <c r="U53" s="5088" t="s">
        <v>19</v>
      </c>
      <c r="V53" s="5088" t="s">
        <v>19</v>
      </c>
      <c r="W53" s="5088" t="s">
        <v>20</v>
      </c>
      <c r="X53" s="5088" t="s">
        <v>21</v>
      </c>
      <c r="Y53" s="5088" t="s">
        <v>22</v>
      </c>
      <c r="Z53" s="5088" t="s">
        <v>23</v>
      </c>
      <c r="AA53" s="5088" t="s">
        <v>23</v>
      </c>
      <c r="AB53" s="5088" t="s">
        <v>24</v>
      </c>
      <c r="AC53" s="5088" t="s">
        <v>20</v>
      </c>
      <c r="AD53" s="5088" t="s">
        <v>25</v>
      </c>
      <c r="AE53" s="5088" t="s">
        <v>0</v>
      </c>
      <c r="AF53" s="5088" t="s">
        <v>1363</v>
      </c>
      <c r="AG53" s="6467" t="s">
        <v>1388</v>
      </c>
      <c r="AH53" s="5089" t="s">
        <v>26</v>
      </c>
    </row>
    <row r="54" spans="1:34" ht="15" thickBot="1">
      <c r="A54" s="8454" t="s">
        <v>726</v>
      </c>
      <c r="B54" s="6944" t="s">
        <v>1394</v>
      </c>
      <c r="C54" s="6945">
        <v>75</v>
      </c>
      <c r="D54" s="6944">
        <v>140543</v>
      </c>
      <c r="E54" s="6946">
        <v>45734</v>
      </c>
      <c r="F54" s="6947">
        <v>2000</v>
      </c>
      <c r="G54" s="6944" t="s">
        <v>96</v>
      </c>
      <c r="H54" s="6948">
        <v>17.309999999999999</v>
      </c>
      <c r="I54" s="6949">
        <v>45748</v>
      </c>
      <c r="J54" s="6950">
        <v>45735</v>
      </c>
      <c r="K54" s="6951">
        <v>77836</v>
      </c>
      <c r="L54" s="6948">
        <v>1975.66</v>
      </c>
      <c r="M54" s="6952">
        <v>0</v>
      </c>
      <c r="N54" s="6953">
        <f>(H54*L54)</f>
        <v>34198.674599999998</v>
      </c>
      <c r="O54" s="6948">
        <f>(N54*0.05)</f>
        <v>1709.93373</v>
      </c>
      <c r="P54" s="8456">
        <v>5</v>
      </c>
      <c r="Q54" s="6257" t="s">
        <v>8</v>
      </c>
      <c r="R54" s="5082"/>
      <c r="S54" s="5230"/>
      <c r="T54" s="5090"/>
      <c r="U54" s="5091" t="s">
        <v>3</v>
      </c>
      <c r="V54" s="5091" t="s">
        <v>18</v>
      </c>
      <c r="W54" s="5091"/>
      <c r="X54" s="5091"/>
      <c r="Y54" s="5091" t="s">
        <v>21</v>
      </c>
      <c r="Z54" s="5091" t="s">
        <v>27</v>
      </c>
      <c r="AA54" s="5091" t="s">
        <v>28</v>
      </c>
      <c r="AB54" s="5091"/>
      <c r="AC54" s="5091"/>
      <c r="AD54" s="5091"/>
      <c r="AE54" s="5091"/>
      <c r="AF54" s="5091" t="s">
        <v>11</v>
      </c>
      <c r="AG54" s="6468"/>
      <c r="AH54" s="5092"/>
    </row>
    <row r="55" spans="1:34">
      <c r="A55" s="5920"/>
      <c r="B55" s="5321"/>
      <c r="C55" s="5320"/>
      <c r="D55" s="5321"/>
      <c r="E55" s="5322"/>
      <c r="F55" s="5323"/>
      <c r="G55" s="5321"/>
      <c r="H55" s="5324"/>
      <c r="I55" s="5346"/>
      <c r="J55" s="6703"/>
      <c r="K55" s="5325"/>
      <c r="L55" s="5324"/>
      <c r="M55" s="5326"/>
      <c r="N55" s="5342"/>
      <c r="O55" s="5324"/>
      <c r="P55" s="7283"/>
      <c r="Q55" s="6704"/>
      <c r="R55" s="5082"/>
      <c r="S55" s="6998"/>
      <c r="T55" s="6999"/>
      <c r="U55" s="7000"/>
      <c r="V55" s="7001"/>
      <c r="W55" s="7002"/>
      <c r="X55" s="7000"/>
      <c r="Y55" s="7003"/>
      <c r="Z55" s="7004"/>
      <c r="AA55" s="7001"/>
      <c r="AB55" s="7005"/>
      <c r="AC55" s="7006"/>
      <c r="AD55" s="7006"/>
      <c r="AE55" s="7006"/>
      <c r="AF55" s="7006"/>
      <c r="AG55" s="7007"/>
      <c r="AH55" s="7008"/>
    </row>
    <row r="56" spans="1:34">
      <c r="A56" s="5171"/>
      <c r="B56" s="5254"/>
      <c r="C56" s="5253"/>
      <c r="D56" s="5254"/>
      <c r="E56" s="5255"/>
      <c r="F56" s="5256"/>
      <c r="G56" s="5254"/>
      <c r="H56" s="5257"/>
      <c r="I56" s="5397"/>
      <c r="J56" s="6307"/>
      <c r="K56" s="5398"/>
      <c r="L56" s="5257"/>
      <c r="M56" s="5246"/>
      <c r="N56" s="5250"/>
      <c r="O56" s="5257"/>
      <c r="P56" s="6479"/>
      <c r="Q56" s="6197"/>
      <c r="R56" s="5082"/>
      <c r="S56" s="7074"/>
      <c r="T56" s="7075"/>
      <c r="U56" s="6990"/>
      <c r="V56" s="6988"/>
      <c r="W56" s="6989"/>
      <c r="X56" s="6990"/>
      <c r="Y56" s="6991"/>
      <c r="Z56" s="7076"/>
      <c r="AA56" s="6988"/>
      <c r="AB56" s="7077"/>
      <c r="AC56" s="6996"/>
      <c r="AD56" s="6996"/>
      <c r="AE56" s="6996"/>
      <c r="AF56" s="6996"/>
      <c r="AG56" s="7078"/>
      <c r="AH56" s="6997"/>
    </row>
    <row r="57" spans="1:34">
      <c r="A57" s="5065"/>
      <c r="B57" s="5066"/>
      <c r="C57" s="5066"/>
      <c r="D57" s="5066"/>
      <c r="E57" s="5066"/>
      <c r="F57" s="5066"/>
      <c r="G57" s="5066"/>
      <c r="H57" s="5066"/>
      <c r="I57" s="5067"/>
      <c r="J57" s="5066"/>
      <c r="K57" s="5066"/>
      <c r="L57" s="5066"/>
      <c r="M57" s="5066"/>
      <c r="N57" s="5066"/>
      <c r="O57" s="5066"/>
      <c r="P57" s="6694"/>
      <c r="Q57" s="5068"/>
      <c r="R57" s="5082"/>
      <c r="S57" s="5401"/>
      <c r="T57" s="5253"/>
      <c r="U57" s="5254"/>
      <c r="V57" s="5255"/>
      <c r="W57" s="5256"/>
      <c r="X57" s="5254"/>
      <c r="Y57" s="5257"/>
      <c r="Z57" s="5258"/>
      <c r="AA57" s="5255"/>
      <c r="AB57" s="5245"/>
      <c r="AC57" s="5250"/>
      <c r="AD57" s="5250"/>
      <c r="AE57" s="5250"/>
      <c r="AF57" s="5250"/>
      <c r="AG57" s="6479"/>
      <c r="AH57" s="5327"/>
    </row>
    <row r="58" spans="1:34">
      <c r="A58" s="5065"/>
      <c r="B58" s="5066"/>
      <c r="C58" s="5066"/>
      <c r="D58" s="5066"/>
      <c r="E58" s="5066"/>
      <c r="F58" s="5066"/>
      <c r="G58" s="5066"/>
      <c r="H58" s="5066"/>
      <c r="I58" s="5067"/>
      <c r="J58" s="5066"/>
      <c r="K58" s="5066"/>
      <c r="L58" s="5066"/>
      <c r="M58" s="5066"/>
      <c r="N58" s="5066"/>
      <c r="O58" s="5066"/>
      <c r="P58" s="6694"/>
      <c r="Q58" s="5068"/>
      <c r="R58" s="5082"/>
      <c r="S58" s="5401"/>
      <c r="T58" s="5253"/>
      <c r="U58" s="5254"/>
      <c r="V58" s="5255"/>
      <c r="W58" s="5256"/>
      <c r="X58" s="5254"/>
      <c r="Y58" s="5257"/>
      <c r="Z58" s="5397"/>
      <c r="AA58" s="5255"/>
      <c r="AB58" s="5398"/>
      <c r="AC58" s="5257"/>
      <c r="AD58" s="5250"/>
      <c r="AE58" s="5250"/>
      <c r="AF58" s="5257"/>
      <c r="AG58" s="6479"/>
      <c r="AH58" s="5167"/>
    </row>
    <row r="59" spans="1:34">
      <c r="A59" s="5065"/>
      <c r="B59" s="5066"/>
      <c r="C59" s="5066"/>
      <c r="D59" s="5066"/>
      <c r="E59" s="5066"/>
      <c r="F59" s="5066"/>
      <c r="G59" s="5066"/>
      <c r="H59" s="5066"/>
      <c r="I59" s="5067"/>
      <c r="J59" s="5066"/>
      <c r="K59" s="5066"/>
      <c r="L59" s="5066"/>
      <c r="M59" s="5066"/>
      <c r="N59" s="5066"/>
      <c r="O59" s="5066"/>
      <c r="P59" s="6694"/>
      <c r="Q59" s="5068"/>
      <c r="R59" s="5082"/>
      <c r="S59" s="5401"/>
      <c r="T59" s="5253"/>
      <c r="U59" s="5254"/>
      <c r="V59" s="5255"/>
      <c r="W59" s="5256"/>
      <c r="X59" s="5254"/>
      <c r="Y59" s="5257"/>
      <c r="Z59" s="5397"/>
      <c r="AA59" s="5255"/>
      <c r="AB59" s="5398"/>
      <c r="AC59" s="5257"/>
      <c r="AD59" s="5250"/>
      <c r="AE59" s="5250"/>
      <c r="AF59" s="5257"/>
      <c r="AG59" s="6479"/>
      <c r="AH59" s="5167"/>
    </row>
    <row r="60" spans="1:34">
      <c r="A60" s="5065"/>
      <c r="B60" s="5066"/>
      <c r="C60" s="5066"/>
      <c r="D60" s="5066"/>
      <c r="E60" s="5066"/>
      <c r="F60" s="5066"/>
      <c r="G60" s="5066"/>
      <c r="H60" s="5066"/>
      <c r="I60" s="5067"/>
      <c r="J60" s="5066"/>
      <c r="K60" s="5066"/>
      <c r="L60" s="5066"/>
      <c r="M60" s="5066"/>
      <c r="N60" s="5066"/>
      <c r="O60" s="5066"/>
      <c r="P60" s="6694"/>
      <c r="Q60" s="5068"/>
      <c r="R60" s="5082"/>
      <c r="S60" s="5401"/>
      <c r="T60" s="5253"/>
      <c r="U60" s="5254"/>
      <c r="V60" s="5255"/>
      <c r="W60" s="5256"/>
      <c r="X60" s="5254"/>
      <c r="Y60" s="5257"/>
      <c r="Z60" s="5397"/>
      <c r="AA60" s="5255"/>
      <c r="AB60" s="5398"/>
      <c r="AC60" s="5257"/>
      <c r="AD60" s="5250"/>
      <c r="AE60" s="5250"/>
      <c r="AF60" s="5257"/>
      <c r="AG60" s="6479"/>
      <c r="AH60" s="5167"/>
    </row>
    <row r="61" spans="1:34">
      <c r="A61" s="5065"/>
      <c r="B61" s="5066"/>
      <c r="C61" s="5066"/>
      <c r="D61" s="5066"/>
      <c r="E61" s="5066"/>
      <c r="F61" s="5066"/>
      <c r="G61" s="5066"/>
      <c r="H61" s="5066"/>
      <c r="I61" s="5067"/>
      <c r="J61" s="5066"/>
      <c r="K61" s="5066"/>
      <c r="L61" s="5066"/>
      <c r="M61" s="5066"/>
      <c r="N61" s="5066"/>
      <c r="O61" s="5066"/>
      <c r="P61" s="6694"/>
      <c r="Q61" s="5068"/>
      <c r="R61" s="5082"/>
      <c r="S61" s="5401"/>
      <c r="T61" s="5253"/>
      <c r="U61" s="5254"/>
      <c r="V61" s="5255"/>
      <c r="W61" s="5256"/>
      <c r="X61" s="5254"/>
      <c r="Y61" s="5257"/>
      <c r="Z61" s="5397"/>
      <c r="AA61" s="5255"/>
      <c r="AB61" s="5398"/>
      <c r="AC61" s="5257"/>
      <c r="AD61" s="5250"/>
      <c r="AE61" s="5250"/>
      <c r="AF61" s="5257"/>
      <c r="AG61" s="6479"/>
      <c r="AH61" s="5167"/>
    </row>
    <row r="62" spans="1:34">
      <c r="A62" s="5074"/>
      <c r="B62" s="5075"/>
      <c r="C62" s="5075"/>
      <c r="D62" s="5075"/>
      <c r="E62" s="5075"/>
      <c r="F62" s="5075"/>
      <c r="G62" s="5075"/>
      <c r="H62" s="5075"/>
      <c r="I62" s="5076"/>
      <c r="J62" s="5075"/>
      <c r="K62" s="5075"/>
      <c r="L62" s="5075"/>
      <c r="M62" s="5075"/>
      <c r="N62" s="5075"/>
      <c r="O62" s="5075"/>
      <c r="P62" s="6695"/>
      <c r="Q62" s="5077"/>
      <c r="R62" s="5082"/>
      <c r="S62" s="5401"/>
      <c r="T62" s="5253"/>
      <c r="U62" s="5254"/>
      <c r="V62" s="5255"/>
      <c r="W62" s="5256"/>
      <c r="X62" s="5254"/>
      <c r="Y62" s="5257"/>
      <c r="Z62" s="5397"/>
      <c r="AA62" s="5255"/>
      <c r="AB62" s="5398"/>
      <c r="AC62" s="5257"/>
      <c r="AD62" s="5250"/>
      <c r="AE62" s="5250"/>
      <c r="AF62" s="5257"/>
      <c r="AG62" s="6479"/>
      <c r="AH62" s="5167"/>
    </row>
    <row r="63" spans="1:34">
      <c r="A63" s="5074"/>
      <c r="B63" s="5075"/>
      <c r="C63" s="5075"/>
      <c r="D63" s="5075"/>
      <c r="E63" s="5075"/>
      <c r="F63" s="5075"/>
      <c r="G63" s="5075"/>
      <c r="H63" s="5075"/>
      <c r="I63" s="5076"/>
      <c r="J63" s="5075"/>
      <c r="K63" s="5075"/>
      <c r="L63" s="5075"/>
      <c r="M63" s="5075"/>
      <c r="N63" s="5075"/>
      <c r="O63" s="5075"/>
      <c r="P63" s="6695"/>
      <c r="Q63" s="5077"/>
      <c r="R63" s="5082"/>
      <c r="S63" s="5401"/>
      <c r="T63" s="5253"/>
      <c r="U63" s="5254"/>
      <c r="V63" s="5255"/>
      <c r="W63" s="5256"/>
      <c r="X63" s="5254"/>
      <c r="Y63" s="5257"/>
      <c r="Z63" s="5397"/>
      <c r="AA63" s="5255"/>
      <c r="AB63" s="5398"/>
      <c r="AC63" s="5257"/>
      <c r="AD63" s="5250"/>
      <c r="AE63" s="5250"/>
      <c r="AF63" s="5257"/>
      <c r="AG63" s="6479"/>
      <c r="AH63" s="6439"/>
    </row>
    <row r="64" spans="1:34" ht="15" thickBot="1">
      <c r="A64" s="5078"/>
      <c r="B64" s="5079"/>
      <c r="C64" s="5079"/>
      <c r="D64" s="5079"/>
      <c r="E64" s="5079"/>
      <c r="F64" s="5079"/>
      <c r="G64" s="5079"/>
      <c r="H64" s="5079"/>
      <c r="I64" s="5080"/>
      <c r="J64" s="5079"/>
      <c r="K64" s="5079"/>
      <c r="L64" s="5079"/>
      <c r="M64" s="5079"/>
      <c r="N64" s="5177">
        <f>SUM(N53:N63)</f>
        <v>68862.468899999993</v>
      </c>
      <c r="O64" s="5177">
        <f>SUM(O53:O63)</f>
        <v>3443.1234449999997</v>
      </c>
      <c r="P64" s="6692"/>
      <c r="Q64" s="5081"/>
      <c r="R64" s="5082"/>
      <c r="S64" s="5231"/>
      <c r="T64" s="5066"/>
      <c r="U64" s="5096"/>
      <c r="V64" s="5097"/>
      <c r="W64" s="5097"/>
      <c r="X64" s="5097"/>
      <c r="Y64" s="5097"/>
      <c r="Z64" s="5097"/>
      <c r="AA64" s="5097"/>
      <c r="AB64" s="5097"/>
      <c r="AC64" s="5097"/>
      <c r="AD64" s="5250"/>
      <c r="AE64" s="5097"/>
      <c r="AF64" s="5097"/>
      <c r="AG64" s="6472"/>
      <c r="AH64" s="5167"/>
    </row>
    <row r="65" spans="1:34">
      <c r="A65" s="5082"/>
      <c r="B65" s="5082"/>
      <c r="C65" s="5082"/>
      <c r="D65" s="5082"/>
      <c r="E65" s="5082"/>
      <c r="F65" s="5082"/>
      <c r="G65" s="5082"/>
      <c r="H65" s="5082"/>
      <c r="I65" s="5082"/>
      <c r="J65" s="5082"/>
      <c r="K65" s="5082"/>
      <c r="L65" s="5082"/>
      <c r="M65" s="5082"/>
      <c r="N65" s="5082"/>
      <c r="O65" s="5082"/>
      <c r="P65" s="5082"/>
      <c r="Q65" s="5082"/>
      <c r="R65" s="5082"/>
      <c r="S65" s="5232"/>
      <c r="T65" s="5066"/>
      <c r="U65" s="5096"/>
      <c r="V65" s="5097"/>
      <c r="W65" s="5097"/>
      <c r="X65" s="5097"/>
      <c r="Y65" s="5097"/>
      <c r="Z65" s="5097"/>
      <c r="AA65" s="5097"/>
      <c r="AB65" s="5097"/>
      <c r="AC65" s="5097"/>
      <c r="AD65" s="5250"/>
      <c r="AE65" s="5097"/>
      <c r="AF65" s="5097"/>
      <c r="AG65" s="6472"/>
      <c r="AH65" s="5167"/>
    </row>
    <row r="66" spans="1:34" ht="15" thickBot="1">
      <c r="A66" s="5082"/>
      <c r="B66" s="5082"/>
      <c r="C66" s="5082"/>
      <c r="D66" s="5082"/>
      <c r="E66" s="5082"/>
      <c r="F66" s="5082"/>
      <c r="G66" s="5082"/>
      <c r="H66" s="5082"/>
      <c r="I66" s="5082"/>
      <c r="J66" s="5082"/>
      <c r="K66" s="5082"/>
      <c r="L66" s="5082"/>
      <c r="M66" s="5082"/>
      <c r="N66" s="5082"/>
      <c r="O66" s="5082"/>
      <c r="P66" s="5082"/>
      <c r="Q66" s="5082"/>
      <c r="R66" s="5082"/>
      <c r="S66" s="5233"/>
      <c r="T66" s="5079"/>
      <c r="U66" s="5168"/>
      <c r="V66" s="5169"/>
      <c r="W66" s="5169"/>
      <c r="X66" s="5169"/>
      <c r="Y66" s="5169"/>
      <c r="Z66" s="5169"/>
      <c r="AA66" s="5169"/>
      <c r="AB66" s="5169"/>
      <c r="AC66" s="5169"/>
      <c r="AD66" s="5913"/>
      <c r="AE66" s="5169"/>
      <c r="AF66" s="5169"/>
      <c r="AG66" s="6473"/>
      <c r="AH66" s="5170"/>
    </row>
    <row r="67" spans="1:34" ht="18" thickBot="1">
      <c r="A67" s="8358" t="s">
        <v>1744</v>
      </c>
      <c r="B67" s="5057"/>
      <c r="C67" s="5058"/>
      <c r="D67" s="5058"/>
      <c r="E67" s="5058"/>
      <c r="F67" s="5058"/>
      <c r="G67" s="5058"/>
      <c r="H67" s="5058"/>
      <c r="I67" s="5058"/>
      <c r="J67" s="5058"/>
      <c r="K67" s="5058"/>
      <c r="L67" s="5058"/>
      <c r="M67" s="5058"/>
      <c r="N67" s="5058"/>
      <c r="O67" s="5058"/>
      <c r="P67" s="5058"/>
      <c r="Q67" s="5058"/>
      <c r="R67" s="5082"/>
      <c r="S67" s="5227"/>
      <c r="T67" s="5082"/>
      <c r="U67" s="5083"/>
      <c r="V67" s="5058"/>
      <c r="W67" s="5058"/>
      <c r="X67" s="5058"/>
      <c r="Y67" s="5058"/>
      <c r="Z67" s="5058"/>
      <c r="AA67" s="5058"/>
      <c r="AB67" s="5058"/>
      <c r="AC67" s="5058"/>
      <c r="AD67" s="5058"/>
      <c r="AE67" s="5058"/>
      <c r="AF67" s="5058"/>
      <c r="AG67" s="5058"/>
      <c r="AH67" s="5058"/>
    </row>
    <row r="68" spans="1:34" ht="18" thickBot="1">
      <c r="A68" s="5059"/>
      <c r="B68" s="5059"/>
      <c r="C68" s="5059"/>
      <c r="D68" s="5059" t="s">
        <v>14</v>
      </c>
      <c r="E68" s="5059" t="s">
        <v>12</v>
      </c>
      <c r="F68" s="5059"/>
      <c r="G68" s="5059"/>
      <c r="H68" s="5059" t="s">
        <v>15</v>
      </c>
      <c r="I68" s="5059" t="s">
        <v>12</v>
      </c>
      <c r="J68" s="5059" t="s">
        <v>12</v>
      </c>
      <c r="K68" s="5059"/>
      <c r="L68" s="5059"/>
      <c r="M68" s="5059"/>
      <c r="N68" s="5059"/>
      <c r="O68" s="5059" t="s">
        <v>0</v>
      </c>
      <c r="P68" s="5059"/>
      <c r="Q68" s="5059"/>
      <c r="R68" s="5082"/>
      <c r="S68" s="8363" t="s">
        <v>726</v>
      </c>
      <c r="T68" s="5083" t="s">
        <v>1396</v>
      </c>
      <c r="U68" s="5098"/>
      <c r="V68" s="5098"/>
      <c r="W68" s="5098"/>
      <c r="X68" s="5098" t="s">
        <v>1397</v>
      </c>
      <c r="Y68" s="5098"/>
      <c r="Z68" s="5098"/>
      <c r="AA68" s="5098"/>
      <c r="AB68" s="5345"/>
      <c r="AC68" s="5099" t="s">
        <v>1452</v>
      </c>
      <c r="AD68" s="5099"/>
      <c r="AE68" s="5099"/>
      <c r="AF68" s="5099"/>
      <c r="AG68" s="5099"/>
      <c r="AH68" s="5099"/>
    </row>
    <row r="69" spans="1:34">
      <c r="A69" s="5060" t="s">
        <v>3</v>
      </c>
      <c r="B69" s="5060" t="s">
        <v>4</v>
      </c>
      <c r="C69" s="5060" t="s">
        <v>18</v>
      </c>
      <c r="D69" s="5060" t="s">
        <v>19</v>
      </c>
      <c r="E69" s="5060" t="s">
        <v>19</v>
      </c>
      <c r="F69" s="5060" t="s">
        <v>20</v>
      </c>
      <c r="G69" s="5060" t="s">
        <v>21</v>
      </c>
      <c r="H69" s="5060" t="s">
        <v>22</v>
      </c>
      <c r="I69" s="5060" t="s">
        <v>23</v>
      </c>
      <c r="J69" s="5060" t="s">
        <v>23</v>
      </c>
      <c r="K69" s="5060" t="s">
        <v>1227</v>
      </c>
      <c r="L69" s="5060" t="s">
        <v>20</v>
      </c>
      <c r="M69" s="5060" t="s">
        <v>25</v>
      </c>
      <c r="N69" s="5060" t="s">
        <v>0</v>
      </c>
      <c r="O69" s="5060" t="s">
        <v>1363</v>
      </c>
      <c r="P69" s="6697" t="s">
        <v>1388</v>
      </c>
      <c r="Q69" s="5060" t="s">
        <v>26</v>
      </c>
      <c r="R69" s="5082"/>
      <c r="S69" s="5228"/>
      <c r="T69" s="5084"/>
      <c r="U69" s="5085" t="s">
        <v>14</v>
      </c>
      <c r="V69" s="5085" t="s">
        <v>12</v>
      </c>
      <c r="W69" s="5085"/>
      <c r="X69" s="5085"/>
      <c r="Y69" s="5085" t="s">
        <v>15</v>
      </c>
      <c r="Z69" s="5085" t="s">
        <v>12</v>
      </c>
      <c r="AA69" s="5085" t="s">
        <v>12</v>
      </c>
      <c r="AB69" s="5085"/>
      <c r="AC69" s="5085"/>
      <c r="AD69" s="5085"/>
      <c r="AE69" s="5085"/>
      <c r="AF69" s="5085" t="s">
        <v>0</v>
      </c>
      <c r="AG69" s="6466"/>
      <c r="AH69" s="5086"/>
    </row>
    <row r="70" spans="1:34" ht="15" thickBot="1">
      <c r="A70" s="5061"/>
      <c r="B70" s="5061"/>
      <c r="C70" s="5061"/>
      <c r="D70" s="5061" t="s">
        <v>3</v>
      </c>
      <c r="E70" s="5061" t="s">
        <v>18</v>
      </c>
      <c r="F70" s="5061"/>
      <c r="G70" s="5061"/>
      <c r="H70" s="5061" t="s">
        <v>21</v>
      </c>
      <c r="I70" s="5061" t="s">
        <v>27</v>
      </c>
      <c r="J70" s="5061" t="s">
        <v>28</v>
      </c>
      <c r="K70" s="5061"/>
      <c r="L70" s="5061"/>
      <c r="M70" s="5061"/>
      <c r="N70" s="5061"/>
      <c r="O70" s="5061" t="s">
        <v>11</v>
      </c>
      <c r="P70" s="5061"/>
      <c r="Q70" s="5061"/>
      <c r="R70" s="5082"/>
      <c r="S70" s="5229" t="s">
        <v>4</v>
      </c>
      <c r="T70" s="5087" t="s">
        <v>18</v>
      </c>
      <c r="U70" s="5088" t="s">
        <v>19</v>
      </c>
      <c r="V70" s="5088" t="s">
        <v>19</v>
      </c>
      <c r="W70" s="5088" t="s">
        <v>20</v>
      </c>
      <c r="X70" s="5088" t="s">
        <v>21</v>
      </c>
      <c r="Y70" s="5088" t="s">
        <v>22</v>
      </c>
      <c r="Z70" s="5088" t="s">
        <v>23</v>
      </c>
      <c r="AA70" s="5088" t="s">
        <v>23</v>
      </c>
      <c r="AB70" s="5088" t="s">
        <v>24</v>
      </c>
      <c r="AC70" s="5088" t="s">
        <v>20</v>
      </c>
      <c r="AD70" s="5088" t="s">
        <v>25</v>
      </c>
      <c r="AE70" s="5088" t="s">
        <v>0</v>
      </c>
      <c r="AF70" s="5088" t="s">
        <v>1363</v>
      </c>
      <c r="AG70" s="6467"/>
      <c r="AH70" s="5089" t="s">
        <v>26</v>
      </c>
    </row>
    <row r="71" spans="1:34" ht="15" thickBot="1">
      <c r="A71" s="8507"/>
      <c r="B71" s="8455"/>
      <c r="C71" s="8458"/>
      <c r="D71" s="8455"/>
      <c r="E71" s="8459"/>
      <c r="F71" s="8460"/>
      <c r="G71" s="8455"/>
      <c r="H71" s="8461"/>
      <c r="I71" s="8462"/>
      <c r="J71" s="8463"/>
      <c r="K71" s="8464"/>
      <c r="L71" s="8461"/>
      <c r="M71" s="8465"/>
      <c r="N71" s="8466"/>
      <c r="O71" s="8461"/>
      <c r="P71" s="8467"/>
      <c r="Q71" s="5064"/>
      <c r="R71" s="5082"/>
      <c r="S71" s="5230"/>
      <c r="T71" s="5090"/>
      <c r="U71" s="5091" t="s">
        <v>3</v>
      </c>
      <c r="V71" s="5091" t="s">
        <v>18</v>
      </c>
      <c r="W71" s="5091"/>
      <c r="X71" s="5091"/>
      <c r="Y71" s="5091" t="s">
        <v>21</v>
      </c>
      <c r="Z71" s="5091" t="s">
        <v>27</v>
      </c>
      <c r="AA71" s="5091" t="s">
        <v>28</v>
      </c>
      <c r="AB71" s="5091"/>
      <c r="AC71" s="5091"/>
      <c r="AD71" s="5091"/>
      <c r="AE71" s="5091"/>
      <c r="AF71" s="5091" t="s">
        <v>11</v>
      </c>
      <c r="AG71" s="6468"/>
      <c r="AH71" s="5092"/>
    </row>
    <row r="72" spans="1:34">
      <c r="A72" s="8454" t="s">
        <v>1781</v>
      </c>
      <c r="B72" s="8506" t="s">
        <v>1780</v>
      </c>
      <c r="C72" s="6945">
        <v>1</v>
      </c>
      <c r="D72" s="6944">
        <v>1479</v>
      </c>
      <c r="E72" s="6946">
        <v>45742</v>
      </c>
      <c r="F72" s="6947">
        <v>200</v>
      </c>
      <c r="G72" s="6944" t="s">
        <v>96</v>
      </c>
      <c r="H72" s="6948">
        <v>19.39</v>
      </c>
      <c r="I72" s="6949">
        <v>45759</v>
      </c>
      <c r="J72" s="6950">
        <v>45756</v>
      </c>
      <c r="K72" s="6951">
        <v>78122</v>
      </c>
      <c r="L72" s="6948">
        <v>210</v>
      </c>
      <c r="M72" s="6952">
        <v>0</v>
      </c>
      <c r="N72" s="6953">
        <f>(H72*L72)</f>
        <v>4071.9</v>
      </c>
      <c r="O72" s="6948">
        <f>(N72*0.05)</f>
        <v>203.59500000000003</v>
      </c>
      <c r="P72" s="8456">
        <v>5</v>
      </c>
      <c r="Q72" s="8488" t="s">
        <v>1833</v>
      </c>
      <c r="R72" s="5082"/>
      <c r="S72" s="8457" t="s">
        <v>1394</v>
      </c>
      <c r="T72" s="8458">
        <v>74</v>
      </c>
      <c r="U72" s="8455">
        <v>140542</v>
      </c>
      <c r="V72" s="8459">
        <v>45734</v>
      </c>
      <c r="W72" s="8460">
        <v>2000</v>
      </c>
      <c r="X72" s="8455" t="s">
        <v>96</v>
      </c>
      <c r="Y72" s="8461">
        <v>17.309999999999999</v>
      </c>
      <c r="Z72" s="8462">
        <v>45737</v>
      </c>
      <c r="AA72" s="8463">
        <v>45730</v>
      </c>
      <c r="AB72" s="8464">
        <v>77807</v>
      </c>
      <c r="AC72" s="8461">
        <v>2002.53</v>
      </c>
      <c r="AD72" s="8465">
        <v>0</v>
      </c>
      <c r="AE72" s="8466">
        <f t="shared" ref="AE72:AE77" si="0">(Y72*AC72)</f>
        <v>34663.794299999994</v>
      </c>
      <c r="AF72" s="8461">
        <f t="shared" ref="AF72:AF77" si="1">(AE72*0.05)</f>
        <v>1733.1897149999998</v>
      </c>
      <c r="AG72" s="8467">
        <v>5</v>
      </c>
      <c r="AH72" s="5272"/>
    </row>
    <row r="73" spans="1:34">
      <c r="A73" s="8454" t="s">
        <v>726</v>
      </c>
      <c r="B73" s="6944" t="s">
        <v>1394</v>
      </c>
      <c r="C73" s="6945">
        <v>73</v>
      </c>
      <c r="D73" s="6944">
        <v>140541</v>
      </c>
      <c r="E73" s="6946">
        <v>45734</v>
      </c>
      <c r="F73" s="6947">
        <v>2500</v>
      </c>
      <c r="G73" s="6944" t="s">
        <v>96</v>
      </c>
      <c r="H73" s="6948">
        <v>17.309999999999999</v>
      </c>
      <c r="I73" s="6949">
        <v>45778</v>
      </c>
      <c r="J73" s="6950">
        <v>45757</v>
      </c>
      <c r="K73" s="6951">
        <v>78138</v>
      </c>
      <c r="L73" s="6948">
        <v>2609.64</v>
      </c>
      <c r="M73" s="6952">
        <v>0</v>
      </c>
      <c r="N73" s="6953">
        <f>(H73*L73)</f>
        <v>45172.868399999992</v>
      </c>
      <c r="O73" s="6948">
        <f>(N73*0.05)</f>
        <v>2258.6434199999999</v>
      </c>
      <c r="P73" s="8456">
        <v>5</v>
      </c>
      <c r="Q73" s="6257" t="s">
        <v>8</v>
      </c>
      <c r="R73" s="5082"/>
      <c r="S73" s="6976" t="s">
        <v>1394</v>
      </c>
      <c r="T73" s="6945">
        <v>75</v>
      </c>
      <c r="U73" s="6944">
        <v>140543</v>
      </c>
      <c r="V73" s="6946">
        <v>45734</v>
      </c>
      <c r="W73" s="6947">
        <v>2000</v>
      </c>
      <c r="X73" s="6944" t="s">
        <v>96</v>
      </c>
      <c r="Y73" s="6948">
        <v>17.309999999999999</v>
      </c>
      <c r="Z73" s="6949">
        <v>45748</v>
      </c>
      <c r="AA73" s="6950">
        <v>45735</v>
      </c>
      <c r="AB73" s="6951">
        <v>77836</v>
      </c>
      <c r="AC73" s="6948">
        <v>1975.66</v>
      </c>
      <c r="AD73" s="6952">
        <v>0</v>
      </c>
      <c r="AE73" s="6953">
        <f t="shared" si="0"/>
        <v>34198.674599999998</v>
      </c>
      <c r="AF73" s="6948">
        <f t="shared" si="1"/>
        <v>1709.93373</v>
      </c>
      <c r="AG73" s="8456">
        <v>5</v>
      </c>
      <c r="AH73" s="5167"/>
    </row>
    <row r="74" spans="1:34">
      <c r="A74" s="6261"/>
      <c r="B74" s="5330"/>
      <c r="C74" s="5253"/>
      <c r="D74" s="5254"/>
      <c r="E74" s="5255"/>
      <c r="F74" s="5256"/>
      <c r="G74" s="5254"/>
      <c r="H74" s="5257"/>
      <c r="I74" s="5397"/>
      <c r="J74" s="6307"/>
      <c r="K74" s="5398"/>
      <c r="L74" s="5257"/>
      <c r="M74" s="5246"/>
      <c r="N74" s="5250"/>
      <c r="O74" s="5257"/>
      <c r="P74" s="7141"/>
      <c r="Q74" s="5068"/>
      <c r="R74" s="5082"/>
      <c r="S74" s="6976" t="s">
        <v>1394</v>
      </c>
      <c r="T74" s="6945">
        <v>73</v>
      </c>
      <c r="U74" s="6944">
        <v>140541</v>
      </c>
      <c r="V74" s="6946">
        <v>45734</v>
      </c>
      <c r="W74" s="6947">
        <v>2500</v>
      </c>
      <c r="X74" s="6944" t="s">
        <v>96</v>
      </c>
      <c r="Y74" s="6948">
        <v>17.309999999999999</v>
      </c>
      <c r="Z74" s="6949">
        <v>45778</v>
      </c>
      <c r="AA74" s="6950">
        <v>45757</v>
      </c>
      <c r="AB74" s="6951">
        <v>78138</v>
      </c>
      <c r="AC74" s="6948">
        <v>2609.64</v>
      </c>
      <c r="AD74" s="6952">
        <v>0</v>
      </c>
      <c r="AE74" s="6953">
        <f t="shared" si="0"/>
        <v>45172.868399999992</v>
      </c>
      <c r="AF74" s="6948">
        <f t="shared" si="1"/>
        <v>2258.6434199999999</v>
      </c>
      <c r="AG74" s="8456">
        <v>5</v>
      </c>
      <c r="AH74" s="6439"/>
    </row>
    <row r="75" spans="1:34">
      <c r="A75" s="5065"/>
      <c r="B75" s="5066"/>
      <c r="C75" s="5066"/>
      <c r="D75" s="5066"/>
      <c r="E75" s="5066"/>
      <c r="F75" s="5066"/>
      <c r="G75" s="5066"/>
      <c r="H75" s="5066"/>
      <c r="I75" s="5067"/>
      <c r="J75" s="5066"/>
      <c r="K75" s="5066"/>
      <c r="L75" s="5066"/>
      <c r="M75" s="5066"/>
      <c r="N75" s="5066"/>
      <c r="O75" s="5066"/>
      <c r="P75" s="6694"/>
      <c r="Q75" s="5068"/>
      <c r="R75" s="5082"/>
      <c r="S75" s="6976" t="s">
        <v>1394</v>
      </c>
      <c r="T75" s="6945">
        <v>76</v>
      </c>
      <c r="U75" s="6944">
        <v>144460</v>
      </c>
      <c r="V75" s="6946">
        <v>45846</v>
      </c>
      <c r="W75" s="6947">
        <v>2000</v>
      </c>
      <c r="X75" s="6944" t="s">
        <v>96</v>
      </c>
      <c r="Y75" s="6948">
        <v>18.350000000000001</v>
      </c>
      <c r="Z75" s="6949">
        <v>45846</v>
      </c>
      <c r="AA75" s="6950">
        <v>45855</v>
      </c>
      <c r="AB75" s="6951">
        <v>79132</v>
      </c>
      <c r="AC75" s="6948">
        <v>2067.7399999999998</v>
      </c>
      <c r="AD75" s="6952">
        <v>0</v>
      </c>
      <c r="AE75" s="6953">
        <f t="shared" si="0"/>
        <v>37943.029000000002</v>
      </c>
      <c r="AF75" s="6948">
        <f t="shared" si="1"/>
        <v>1897.1514500000003</v>
      </c>
      <c r="AG75" s="8456">
        <v>5</v>
      </c>
      <c r="AH75" s="5167"/>
    </row>
    <row r="76" spans="1:34">
      <c r="A76" s="5065"/>
      <c r="B76" s="5066"/>
      <c r="C76" s="5066"/>
      <c r="D76" s="5066"/>
      <c r="E76" s="5066"/>
      <c r="F76" s="5066"/>
      <c r="G76" s="5066"/>
      <c r="H76" s="5066"/>
      <c r="I76" s="5067"/>
      <c r="J76" s="5066"/>
      <c r="K76" s="5066"/>
      <c r="L76" s="5066"/>
      <c r="M76" s="5066"/>
      <c r="N76" s="5066"/>
      <c r="O76" s="5066"/>
      <c r="P76" s="6694"/>
      <c r="Q76" s="5068"/>
      <c r="R76" s="5082"/>
      <c r="S76" s="6976" t="s">
        <v>1394</v>
      </c>
      <c r="T76" s="6945">
        <v>77</v>
      </c>
      <c r="U76" s="6944">
        <v>144723</v>
      </c>
      <c r="V76" s="6946">
        <v>45854</v>
      </c>
      <c r="W76" s="6947">
        <v>2000</v>
      </c>
      <c r="X76" s="6944" t="s">
        <v>96</v>
      </c>
      <c r="Y76" s="6948">
        <v>18.350000000000001</v>
      </c>
      <c r="Z76" s="6949">
        <v>45876</v>
      </c>
      <c r="AA76" s="6950">
        <v>45869</v>
      </c>
      <c r="AB76" s="6951">
        <v>79248</v>
      </c>
      <c r="AC76" s="6948">
        <v>2179.4299999999998</v>
      </c>
      <c r="AD76" s="6952">
        <v>0</v>
      </c>
      <c r="AE76" s="6953">
        <f t="shared" si="0"/>
        <v>39992.540500000003</v>
      </c>
      <c r="AF76" s="6948">
        <f t="shared" si="1"/>
        <v>1999.6270250000002</v>
      </c>
      <c r="AG76" s="8456">
        <v>5</v>
      </c>
      <c r="AH76" s="5167"/>
    </row>
    <row r="77" spans="1:34">
      <c r="A77" s="5065"/>
      <c r="B77" s="5066"/>
      <c r="C77" s="5066"/>
      <c r="D77" s="5066"/>
      <c r="E77" s="5066"/>
      <c r="F77" s="5066"/>
      <c r="G77" s="5066"/>
      <c r="H77" s="5066"/>
      <c r="I77" s="5067"/>
      <c r="J77" s="5066"/>
      <c r="K77" s="5066"/>
      <c r="L77" s="5066"/>
      <c r="M77" s="5066"/>
      <c r="N77" s="5066"/>
      <c r="O77" s="5066"/>
      <c r="P77" s="6694"/>
      <c r="Q77" s="5068"/>
      <c r="R77" s="5082"/>
      <c r="S77" s="6718" t="s">
        <v>1394</v>
      </c>
      <c r="T77" s="5253">
        <v>78</v>
      </c>
      <c r="U77" s="5254">
        <v>145352</v>
      </c>
      <c r="V77" s="5255">
        <v>45870</v>
      </c>
      <c r="W77" s="5256">
        <v>2000</v>
      </c>
      <c r="X77" s="5254" t="s">
        <v>96</v>
      </c>
      <c r="Y77" s="5257">
        <v>18.350000000000001</v>
      </c>
      <c r="Z77" s="5397">
        <v>45915</v>
      </c>
      <c r="AA77" s="6307">
        <v>45890</v>
      </c>
      <c r="AB77" s="5398">
        <v>79451</v>
      </c>
      <c r="AC77" s="5257">
        <v>2078.1799999999998</v>
      </c>
      <c r="AD77" s="5246">
        <v>0</v>
      </c>
      <c r="AE77" s="5250">
        <f t="shared" si="0"/>
        <v>38134.603000000003</v>
      </c>
      <c r="AF77" s="5257">
        <f t="shared" si="1"/>
        <v>1906.7301500000003</v>
      </c>
      <c r="AG77" s="7141">
        <v>5</v>
      </c>
      <c r="AH77" s="5167"/>
    </row>
    <row r="78" spans="1:34">
      <c r="A78" s="5074"/>
      <c r="B78" s="5075"/>
      <c r="C78" s="5075"/>
      <c r="D78" s="5075"/>
      <c r="E78" s="5075"/>
      <c r="F78" s="5075"/>
      <c r="G78" s="5075"/>
      <c r="H78" s="5075"/>
      <c r="I78" s="5076"/>
      <c r="J78" s="5075"/>
      <c r="K78" s="5075"/>
      <c r="L78" s="5075"/>
      <c r="M78" s="5075"/>
      <c r="N78" s="5075"/>
      <c r="O78" s="5075"/>
      <c r="P78" s="6695"/>
      <c r="Q78" s="5077"/>
      <c r="R78" s="5082"/>
      <c r="S78" s="6718"/>
      <c r="T78" s="5253"/>
      <c r="U78" s="5254"/>
      <c r="V78" s="5255"/>
      <c r="W78" s="5256"/>
      <c r="X78" s="5254"/>
      <c r="Y78" s="5257"/>
      <c r="Z78" s="5397"/>
      <c r="AA78" s="6307"/>
      <c r="AB78" s="5398"/>
      <c r="AC78" s="5257"/>
      <c r="AD78" s="5246"/>
      <c r="AE78" s="5250"/>
      <c r="AF78" s="5257"/>
      <c r="AG78" s="7141"/>
      <c r="AH78" s="5167"/>
    </row>
    <row r="79" spans="1:34">
      <c r="A79" s="5074"/>
      <c r="B79" s="5075"/>
      <c r="C79" s="5075"/>
      <c r="D79" s="5075"/>
      <c r="E79" s="5075"/>
      <c r="F79" s="5075"/>
      <c r="G79" s="5075"/>
      <c r="H79" s="5075"/>
      <c r="I79" s="5076"/>
      <c r="J79" s="5075"/>
      <c r="K79" s="5075"/>
      <c r="L79" s="5075"/>
      <c r="M79" s="5075"/>
      <c r="N79" s="5075"/>
      <c r="O79" s="5075"/>
      <c r="P79" s="6695"/>
      <c r="Q79" s="5077"/>
      <c r="R79" s="5082"/>
      <c r="S79" s="6629"/>
      <c r="T79" s="5253"/>
      <c r="U79" s="5330"/>
      <c r="V79" s="5331"/>
      <c r="W79" s="7392"/>
      <c r="X79" s="5330"/>
      <c r="Y79" s="5333"/>
      <c r="Z79" s="7393"/>
      <c r="AA79" s="7394"/>
      <c r="AB79" s="5252"/>
      <c r="AC79" s="5333"/>
      <c r="AD79" s="5246"/>
      <c r="AE79" s="5335"/>
      <c r="AF79" s="5333"/>
      <c r="AG79" s="5246"/>
      <c r="AH79" s="5167"/>
    </row>
    <row r="80" spans="1:34" ht="15" thickBot="1">
      <c r="A80" s="5078"/>
      <c r="B80" s="5079"/>
      <c r="C80" s="5079"/>
      <c r="D80" s="5079"/>
      <c r="E80" s="5079"/>
      <c r="F80" s="5079"/>
      <c r="G80" s="5079"/>
      <c r="H80" s="5079"/>
      <c r="I80" s="5080"/>
      <c r="J80" s="5079"/>
      <c r="K80" s="5079"/>
      <c r="L80" s="5079"/>
      <c r="M80" s="5079"/>
      <c r="N80" s="5177">
        <f>SUM(N72:N79)</f>
        <v>49244.768399999994</v>
      </c>
      <c r="O80" s="5177">
        <f>SUM(O72:O79)</f>
        <v>2462.2384199999997</v>
      </c>
      <c r="P80" s="6692"/>
      <c r="Q80" s="5081"/>
      <c r="R80" s="5082"/>
      <c r="S80" s="6718"/>
      <c r="T80" s="5253"/>
      <c r="U80" s="5254"/>
      <c r="V80" s="5255"/>
      <c r="W80" s="5256"/>
      <c r="X80" s="5254"/>
      <c r="Y80" s="5257"/>
      <c r="Z80" s="5397"/>
      <c r="AA80" s="6307"/>
      <c r="AB80" s="5398"/>
      <c r="AC80" s="5257"/>
      <c r="AD80" s="5246"/>
      <c r="AE80" s="5250"/>
      <c r="AF80" s="5257"/>
      <c r="AG80" s="7141"/>
      <c r="AH80" s="6955"/>
    </row>
    <row r="81" spans="1:34">
      <c r="A81" s="5082"/>
      <c r="B81" s="5082"/>
      <c r="C81" s="5082"/>
      <c r="D81" s="5082"/>
      <c r="E81" s="5082"/>
      <c r="F81" s="5082"/>
      <c r="G81" s="5082"/>
      <c r="H81" s="5082"/>
      <c r="I81" s="5082"/>
      <c r="J81" s="5082"/>
      <c r="K81" s="5082"/>
      <c r="L81" s="5082"/>
      <c r="M81" s="5082"/>
      <c r="N81" s="5082"/>
      <c r="O81" s="5082"/>
      <c r="P81" s="5082"/>
      <c r="Q81" s="5082"/>
      <c r="R81" s="5082"/>
      <c r="S81" s="6629"/>
      <c r="T81" s="5253"/>
      <c r="U81" s="5254"/>
      <c r="V81" s="5255"/>
      <c r="W81" s="5256"/>
      <c r="X81" s="5254"/>
      <c r="Y81" s="5257"/>
      <c r="Z81" s="5397"/>
      <c r="AA81" s="6307"/>
      <c r="AB81" s="5398"/>
      <c r="AC81" s="5257"/>
      <c r="AD81" s="5246"/>
      <c r="AE81" s="5250"/>
      <c r="AF81" s="5257"/>
      <c r="AG81" s="7141"/>
      <c r="AH81" s="5167"/>
    </row>
    <row r="82" spans="1:34">
      <c r="A82" s="5082"/>
      <c r="B82" s="5082"/>
      <c r="C82" s="5082"/>
      <c r="D82" s="5082"/>
      <c r="E82" s="5082"/>
      <c r="F82" s="5082"/>
      <c r="G82" s="5082"/>
      <c r="H82" s="5082"/>
      <c r="I82" s="5082"/>
      <c r="J82" s="5082"/>
      <c r="K82" s="5082"/>
      <c r="L82" s="5082"/>
      <c r="M82" s="5082"/>
      <c r="N82" s="5082"/>
      <c r="O82" s="5082"/>
      <c r="P82" s="5082"/>
      <c r="Q82" s="5082"/>
      <c r="R82" s="5082"/>
      <c r="S82" s="6629"/>
      <c r="T82" s="5253"/>
      <c r="U82" s="5254"/>
      <c r="V82" s="5255"/>
      <c r="W82" s="5256"/>
      <c r="X82" s="5254"/>
      <c r="Y82" s="5257"/>
      <c r="Z82" s="5397"/>
      <c r="AA82" s="6307"/>
      <c r="AB82" s="5398"/>
      <c r="AC82" s="5257"/>
      <c r="AD82" s="5246"/>
      <c r="AE82" s="5250"/>
      <c r="AF82" s="5257"/>
      <c r="AG82" s="7141"/>
      <c r="AH82" s="5167"/>
    </row>
    <row r="83" spans="1:34">
      <c r="A83" s="5082"/>
      <c r="B83" s="5082"/>
      <c r="C83" s="5082"/>
      <c r="D83" s="5082"/>
      <c r="E83" s="5082"/>
      <c r="F83" s="5082"/>
      <c r="G83" s="5082"/>
      <c r="H83" s="5082"/>
      <c r="I83" s="5082"/>
      <c r="J83" s="5082"/>
      <c r="K83" s="5082"/>
      <c r="L83" s="5082"/>
      <c r="M83" s="5082"/>
      <c r="N83" s="5082"/>
      <c r="O83" s="5082"/>
      <c r="P83" s="5082"/>
      <c r="Q83" s="5082"/>
      <c r="R83" s="5082"/>
      <c r="S83" s="6629"/>
      <c r="T83" s="5253"/>
      <c r="U83" s="5254"/>
      <c r="V83" s="5255"/>
      <c r="W83" s="5256"/>
      <c r="X83" s="5254"/>
      <c r="Y83" s="5257"/>
      <c r="Z83" s="5397"/>
      <c r="AA83" s="6307"/>
      <c r="AB83" s="5398"/>
      <c r="AC83" s="5257"/>
      <c r="AD83" s="5246"/>
      <c r="AE83" s="5250"/>
      <c r="AF83" s="5257"/>
      <c r="AG83" s="7141"/>
      <c r="AH83" s="5167"/>
    </row>
    <row r="84" spans="1:34">
      <c r="A84" s="5082"/>
      <c r="B84" s="5082"/>
      <c r="C84" s="5082"/>
      <c r="D84" s="5082"/>
      <c r="E84" s="5082"/>
      <c r="F84" s="5082"/>
      <c r="G84" s="5082"/>
      <c r="H84" s="5082"/>
      <c r="I84" s="5082"/>
      <c r="J84" s="5082"/>
      <c r="K84" s="5082"/>
      <c r="L84" s="5082"/>
      <c r="M84" s="5082"/>
      <c r="N84" s="5082"/>
      <c r="O84" s="5082"/>
      <c r="P84" s="5082"/>
      <c r="Q84" s="5082"/>
      <c r="R84" s="5082"/>
      <c r="S84" s="6718"/>
      <c r="T84" s="5253"/>
      <c r="U84" s="5254"/>
      <c r="V84" s="5255"/>
      <c r="W84" s="5256"/>
      <c r="X84" s="5254"/>
      <c r="Y84" s="5257"/>
      <c r="Z84" s="5397"/>
      <c r="AA84" s="6307"/>
      <c r="AB84" s="5398"/>
      <c r="AC84" s="5257"/>
      <c r="AD84" s="5246"/>
      <c r="AE84" s="5250"/>
      <c r="AF84" s="5257"/>
      <c r="AG84" s="7141"/>
      <c r="AH84" s="5167"/>
    </row>
    <row r="85" spans="1:34" ht="18" thickBot="1">
      <c r="A85" s="8358" t="s">
        <v>1745</v>
      </c>
      <c r="B85" s="5057"/>
      <c r="C85" s="5058"/>
      <c r="D85" s="5058"/>
      <c r="E85" s="5058"/>
      <c r="F85" s="5058"/>
      <c r="G85" s="5058"/>
      <c r="H85" s="5058"/>
      <c r="I85" s="5058"/>
      <c r="J85" s="5058"/>
      <c r="K85" s="5058"/>
      <c r="L85" s="5058"/>
      <c r="M85" s="5058"/>
      <c r="N85" s="5058"/>
      <c r="O85" s="5058"/>
      <c r="P85" s="5058"/>
      <c r="Q85" s="5058"/>
      <c r="R85" s="5082"/>
      <c r="S85" s="6718"/>
      <c r="T85" s="5253"/>
      <c r="U85" s="5254"/>
      <c r="V85" s="5255"/>
      <c r="W85" s="5256"/>
      <c r="X85" s="5254"/>
      <c r="Y85" s="5257"/>
      <c r="Z85" s="5397"/>
      <c r="AA85" s="6307"/>
      <c r="AB85" s="5398"/>
      <c r="AC85" s="5257"/>
      <c r="AD85" s="5246"/>
      <c r="AE85" s="5250"/>
      <c r="AF85" s="5257"/>
      <c r="AG85" s="7141"/>
      <c r="AH85" s="5167"/>
    </row>
    <row r="86" spans="1:34">
      <c r="A86" s="5059"/>
      <c r="B86" s="5059"/>
      <c r="C86" s="5059"/>
      <c r="D86" s="5059" t="s">
        <v>14</v>
      </c>
      <c r="E86" s="5059" t="s">
        <v>12</v>
      </c>
      <c r="F86" s="5059"/>
      <c r="G86" s="5059"/>
      <c r="H86" s="5059" t="s">
        <v>15</v>
      </c>
      <c r="I86" s="5059" t="s">
        <v>12</v>
      </c>
      <c r="J86" s="5059" t="s">
        <v>12</v>
      </c>
      <c r="K86" s="5059"/>
      <c r="L86" s="5059"/>
      <c r="M86" s="5059"/>
      <c r="N86" s="5059"/>
      <c r="O86" s="5059" t="s">
        <v>0</v>
      </c>
      <c r="P86" s="5059"/>
      <c r="Q86" s="5059"/>
      <c r="R86" s="5082"/>
      <c r="S86" s="8356"/>
      <c r="T86" s="6986"/>
      <c r="U86" s="6990"/>
      <c r="V86" s="6988"/>
      <c r="W86" s="6989"/>
      <c r="X86" s="6990"/>
      <c r="Y86" s="6991"/>
      <c r="Z86" s="6992"/>
      <c r="AA86" s="6993"/>
      <c r="AB86" s="6994"/>
      <c r="AC86" s="6991"/>
      <c r="AD86" s="6995"/>
      <c r="AE86" s="6996"/>
      <c r="AF86" s="6991"/>
      <c r="AG86" s="8357"/>
      <c r="AH86" s="5167"/>
    </row>
    <row r="87" spans="1:34">
      <c r="A87" s="5060" t="s">
        <v>3</v>
      </c>
      <c r="B87" s="5060" t="s">
        <v>4</v>
      </c>
      <c r="C87" s="5060" t="s">
        <v>18</v>
      </c>
      <c r="D87" s="5060" t="s">
        <v>19</v>
      </c>
      <c r="E87" s="5060" t="s">
        <v>19</v>
      </c>
      <c r="F87" s="5060" t="s">
        <v>20</v>
      </c>
      <c r="G87" s="5060" t="s">
        <v>21</v>
      </c>
      <c r="H87" s="5060" t="s">
        <v>22</v>
      </c>
      <c r="I87" s="5060" t="s">
        <v>23</v>
      </c>
      <c r="J87" s="5060" t="s">
        <v>23</v>
      </c>
      <c r="K87" s="5060" t="s">
        <v>1227</v>
      </c>
      <c r="L87" s="5060" t="s">
        <v>20</v>
      </c>
      <c r="M87" s="5060" t="s">
        <v>25</v>
      </c>
      <c r="N87" s="5060" t="s">
        <v>0</v>
      </c>
      <c r="O87" s="5060" t="s">
        <v>1363</v>
      </c>
      <c r="P87" s="6697" t="s">
        <v>1388</v>
      </c>
      <c r="Q87" s="5060" t="s">
        <v>26</v>
      </c>
      <c r="R87" s="5082"/>
      <c r="S87" s="7158"/>
      <c r="T87" s="5320"/>
      <c r="U87" s="5321"/>
      <c r="V87" s="5322"/>
      <c r="W87" s="5323"/>
      <c r="X87" s="5321"/>
      <c r="Y87" s="5324"/>
      <c r="Z87" s="5346"/>
      <c r="AA87" s="6703"/>
      <c r="AB87" s="5325"/>
      <c r="AC87" s="5324"/>
      <c r="AD87" s="5326"/>
      <c r="AE87" s="5342"/>
      <c r="AF87" s="5324"/>
      <c r="AG87" s="7157"/>
      <c r="AH87" s="5167"/>
    </row>
    <row r="88" spans="1:34" ht="15" thickBot="1">
      <c r="A88" s="5061"/>
      <c r="B88" s="5061"/>
      <c r="C88" s="5061"/>
      <c r="D88" s="5061" t="s">
        <v>3</v>
      </c>
      <c r="E88" s="5061" t="s">
        <v>18</v>
      </c>
      <c r="F88" s="5061"/>
      <c r="G88" s="5061"/>
      <c r="H88" s="5061" t="s">
        <v>21</v>
      </c>
      <c r="I88" s="5061" t="s">
        <v>27</v>
      </c>
      <c r="J88" s="5061" t="s">
        <v>28</v>
      </c>
      <c r="K88" s="5061"/>
      <c r="L88" s="5061"/>
      <c r="M88" s="5061"/>
      <c r="N88" s="5061"/>
      <c r="O88" s="5061" t="s">
        <v>11</v>
      </c>
      <c r="P88" s="5061"/>
      <c r="Q88" s="5061"/>
      <c r="R88" s="5082"/>
      <c r="S88" s="7158"/>
      <c r="T88" s="5320"/>
      <c r="U88" s="5321"/>
      <c r="V88" s="5322"/>
      <c r="W88" s="5323"/>
      <c r="X88" s="5321"/>
      <c r="Y88" s="5324"/>
      <c r="Z88" s="5346"/>
      <c r="AA88" s="6703"/>
      <c r="AB88" s="5325"/>
      <c r="AC88" s="5324"/>
      <c r="AD88" s="5326"/>
      <c r="AE88" s="5342"/>
      <c r="AF88" s="5324"/>
      <c r="AG88" s="7157"/>
      <c r="AH88" s="5167"/>
    </row>
    <row r="89" spans="1:34">
      <c r="A89" s="8454"/>
      <c r="B89" s="8455"/>
      <c r="C89" s="6945"/>
      <c r="D89" s="6944"/>
      <c r="E89" s="6946"/>
      <c r="F89" s="6947"/>
      <c r="G89" s="6944"/>
      <c r="H89" s="6948"/>
      <c r="I89" s="6949"/>
      <c r="J89" s="6950"/>
      <c r="K89" s="6951"/>
      <c r="L89" s="6948"/>
      <c r="M89" s="6952"/>
      <c r="N89" s="6953"/>
      <c r="O89" s="6948"/>
      <c r="P89" s="8456"/>
      <c r="Q89" s="5400"/>
      <c r="R89" s="5082"/>
      <c r="S89" s="5341"/>
      <c r="T89" s="5320"/>
      <c r="U89" s="5336"/>
      <c r="V89" s="5337"/>
      <c r="W89" s="6956"/>
      <c r="X89" s="5336"/>
      <c r="Y89" s="5339"/>
      <c r="Z89" s="6957"/>
      <c r="AA89" s="6958"/>
      <c r="AB89" s="6606"/>
      <c r="AC89" s="5339"/>
      <c r="AD89" s="5326"/>
      <c r="AE89" s="6486"/>
      <c r="AF89" s="5339"/>
      <c r="AG89" s="6472"/>
      <c r="AH89" s="5167"/>
    </row>
    <row r="90" spans="1:34" ht="15" thickBot="1">
      <c r="A90" s="5171"/>
      <c r="B90" s="5254"/>
      <c r="C90" s="5253"/>
      <c r="D90" s="5254"/>
      <c r="E90" s="5255"/>
      <c r="F90" s="5256"/>
      <c r="G90" s="5254"/>
      <c r="H90" s="5257"/>
      <c r="I90" s="5397"/>
      <c r="J90" s="6307"/>
      <c r="K90" s="5398"/>
      <c r="L90" s="5257"/>
      <c r="M90" s="5246"/>
      <c r="N90" s="5250"/>
      <c r="O90" s="5257"/>
      <c r="P90" s="7141"/>
      <c r="Q90" s="6197"/>
      <c r="R90" s="5082"/>
      <c r="S90" s="5233"/>
      <c r="T90" s="6959"/>
      <c r="U90" s="6960"/>
      <c r="V90" s="6961"/>
      <c r="W90" s="6961"/>
      <c r="X90" s="6961"/>
      <c r="Y90" s="6961"/>
      <c r="Z90" s="6961"/>
      <c r="AA90" s="6961"/>
      <c r="AB90" s="6961"/>
      <c r="AC90" s="6961"/>
      <c r="AD90" s="6961"/>
      <c r="AE90" s="6961"/>
      <c r="AF90" s="6961"/>
      <c r="AG90" s="6962"/>
      <c r="AH90" s="6963"/>
    </row>
    <row r="91" spans="1:34">
      <c r="A91" s="5171"/>
      <c r="B91" s="5254"/>
      <c r="C91" s="5253"/>
      <c r="D91" s="5254"/>
      <c r="E91" s="5255"/>
      <c r="F91" s="5256"/>
      <c r="G91" s="5254"/>
      <c r="H91" s="5257"/>
      <c r="I91" s="5397"/>
      <c r="J91" s="6307"/>
      <c r="K91" s="5398"/>
      <c r="L91" s="5257"/>
      <c r="M91" s="5246"/>
      <c r="N91" s="5250"/>
      <c r="O91" s="5257"/>
      <c r="P91" s="7141"/>
      <c r="Q91" s="6197"/>
      <c r="R91" s="5082"/>
      <c r="S91" s="5227"/>
      <c r="T91" s="5082"/>
      <c r="U91" s="5083"/>
      <c r="V91" s="5058"/>
      <c r="W91" s="5058"/>
      <c r="X91" s="5058"/>
      <c r="Y91" s="5058"/>
      <c r="Z91" s="5058"/>
      <c r="AA91" s="5058"/>
      <c r="AB91" s="5058"/>
      <c r="AC91" s="5058"/>
      <c r="AD91" s="5058"/>
      <c r="AE91" s="5058"/>
      <c r="AF91" s="5058"/>
      <c r="AG91" s="5058"/>
      <c r="AH91" s="5058"/>
    </row>
    <row r="92" spans="1:34" ht="18" thickBot="1">
      <c r="A92" s="5171"/>
      <c r="B92" s="5254"/>
      <c r="C92" s="5253"/>
      <c r="D92" s="5254"/>
      <c r="E92" s="5255"/>
      <c r="F92" s="5256"/>
      <c r="G92" s="5254"/>
      <c r="H92" s="5257"/>
      <c r="I92" s="5397"/>
      <c r="J92" s="6307"/>
      <c r="K92" s="5398"/>
      <c r="L92" s="5257"/>
      <c r="M92" s="5246"/>
      <c r="N92" s="5250"/>
      <c r="O92" s="5257"/>
      <c r="P92" s="7141"/>
      <c r="Q92" s="6197"/>
      <c r="R92" s="5082"/>
      <c r="S92" s="8363" t="s">
        <v>656</v>
      </c>
      <c r="T92" s="5056" t="s">
        <v>1395</v>
      </c>
      <c r="U92" s="5098"/>
      <c r="V92" s="5099"/>
      <c r="W92" s="5099"/>
      <c r="X92" s="5099"/>
      <c r="Y92" s="5099"/>
      <c r="Z92" s="5099"/>
      <c r="AA92" s="5058"/>
      <c r="AB92" s="5058"/>
      <c r="AC92" s="5058"/>
      <c r="AD92" s="5058"/>
      <c r="AE92" s="5058"/>
      <c r="AF92" s="5058"/>
      <c r="AG92" s="5058"/>
      <c r="AH92" s="5058"/>
    </row>
    <row r="93" spans="1:34">
      <c r="A93" s="5171"/>
      <c r="B93" s="5254"/>
      <c r="C93" s="5253"/>
      <c r="D93" s="5254"/>
      <c r="E93" s="5255"/>
      <c r="F93" s="5256"/>
      <c r="G93" s="5254"/>
      <c r="H93" s="5257"/>
      <c r="I93" s="5397"/>
      <c r="J93" s="6307"/>
      <c r="K93" s="5398"/>
      <c r="L93" s="5257"/>
      <c r="M93" s="5246"/>
      <c r="N93" s="5250"/>
      <c r="O93" s="5257"/>
      <c r="P93" s="7141"/>
      <c r="Q93" s="5068"/>
      <c r="R93" s="5082"/>
      <c r="S93" s="5262"/>
      <c r="T93" s="5084"/>
      <c r="U93" s="5085" t="s">
        <v>14</v>
      </c>
      <c r="V93" s="5085" t="s">
        <v>12</v>
      </c>
      <c r="W93" s="5085"/>
      <c r="X93" s="5085"/>
      <c r="Y93" s="5085" t="s">
        <v>15</v>
      </c>
      <c r="Z93" s="5085" t="s">
        <v>12</v>
      </c>
      <c r="AA93" s="5085" t="s">
        <v>12</v>
      </c>
      <c r="AB93" s="5085"/>
      <c r="AC93" s="5085"/>
      <c r="AD93" s="5085"/>
      <c r="AE93" s="5085"/>
      <c r="AF93" s="5085" t="s">
        <v>0</v>
      </c>
      <c r="AG93" s="6466"/>
      <c r="AH93" s="5086"/>
    </row>
    <row r="94" spans="1:34">
      <c r="A94" s="7323"/>
      <c r="B94" s="7324"/>
      <c r="C94" s="7325"/>
      <c r="D94" s="7326"/>
      <c r="E94" s="7327"/>
      <c r="F94" s="7328"/>
      <c r="G94" s="7326"/>
      <c r="H94" s="7329"/>
      <c r="I94" s="7330"/>
      <c r="J94" s="7331"/>
      <c r="K94" s="7332"/>
      <c r="L94" s="7329"/>
      <c r="M94" s="7333"/>
      <c r="N94" s="7334"/>
      <c r="O94" s="7329"/>
      <c r="P94" s="7335"/>
      <c r="Q94" s="7336"/>
      <c r="R94" s="5082"/>
      <c r="S94" s="5263" t="s">
        <v>4</v>
      </c>
      <c r="T94" s="5087" t="s">
        <v>18</v>
      </c>
      <c r="U94" s="5088" t="s">
        <v>19</v>
      </c>
      <c r="V94" s="5088" t="s">
        <v>19</v>
      </c>
      <c r="W94" s="5088" t="s">
        <v>20</v>
      </c>
      <c r="X94" s="5088" t="s">
        <v>21</v>
      </c>
      <c r="Y94" s="5088" t="s">
        <v>22</v>
      </c>
      <c r="Z94" s="5088" t="s">
        <v>23</v>
      </c>
      <c r="AA94" s="5088" t="s">
        <v>23</v>
      </c>
      <c r="AB94" s="5088" t="s">
        <v>24</v>
      </c>
      <c r="AC94" s="5088" t="s">
        <v>20</v>
      </c>
      <c r="AD94" s="5088" t="s">
        <v>25</v>
      </c>
      <c r="AE94" s="5088" t="s">
        <v>0</v>
      </c>
      <c r="AF94" s="5088" t="s">
        <v>1363</v>
      </c>
      <c r="AG94" s="6467"/>
      <c r="AH94" s="5089" t="s">
        <v>26</v>
      </c>
    </row>
    <row r="95" spans="1:34" ht="15" thickBot="1">
      <c r="A95" s="7323"/>
      <c r="B95" s="7326"/>
      <c r="C95" s="7325"/>
      <c r="D95" s="7326"/>
      <c r="E95" s="7327"/>
      <c r="F95" s="7328"/>
      <c r="G95" s="7326"/>
      <c r="H95" s="7329"/>
      <c r="I95" s="7330"/>
      <c r="J95" s="7331"/>
      <c r="K95" s="7332"/>
      <c r="L95" s="7329"/>
      <c r="M95" s="7333"/>
      <c r="N95" s="7334"/>
      <c r="O95" s="7329"/>
      <c r="P95" s="7335"/>
      <c r="Q95" s="7336"/>
      <c r="R95" s="5082"/>
      <c r="S95" s="5264"/>
      <c r="T95" s="5090"/>
      <c r="U95" s="5091" t="s">
        <v>3</v>
      </c>
      <c r="V95" s="5091" t="s">
        <v>18</v>
      </c>
      <c r="W95" s="5091"/>
      <c r="X95" s="5091"/>
      <c r="Y95" s="5091" t="s">
        <v>21</v>
      </c>
      <c r="Z95" s="5091" t="s">
        <v>27</v>
      </c>
      <c r="AA95" s="5091" t="s">
        <v>28</v>
      </c>
      <c r="AB95" s="5091"/>
      <c r="AC95" s="5091"/>
      <c r="AD95" s="5091"/>
      <c r="AE95" s="5091"/>
      <c r="AF95" s="5091" t="s">
        <v>11</v>
      </c>
      <c r="AG95" s="6468"/>
      <c r="AH95" s="5092"/>
    </row>
    <row r="96" spans="1:34">
      <c r="A96" s="6261"/>
      <c r="B96" s="5330"/>
      <c r="C96" s="5253"/>
      <c r="D96" s="5254"/>
      <c r="E96" s="5255"/>
      <c r="F96" s="5256"/>
      <c r="G96" s="5254"/>
      <c r="H96" s="5257"/>
      <c r="I96" s="5397"/>
      <c r="J96" s="6307"/>
      <c r="K96" s="5398"/>
      <c r="L96" s="5257"/>
      <c r="M96" s="5246"/>
      <c r="N96" s="5250"/>
      <c r="O96" s="5257"/>
      <c r="P96" s="7141"/>
      <c r="Q96" s="5068"/>
      <c r="R96" s="5082"/>
      <c r="S96" s="5466"/>
      <c r="T96" s="5312"/>
      <c r="U96" s="5313"/>
      <c r="V96" s="5314"/>
      <c r="W96" s="5315"/>
      <c r="X96" s="5313"/>
      <c r="Y96" s="5316"/>
      <c r="Z96" s="5347"/>
      <c r="AA96" s="5314"/>
      <c r="AB96" s="5317"/>
      <c r="AC96" s="5316"/>
      <c r="AD96" s="5242"/>
      <c r="AE96" s="5242"/>
      <c r="AF96" s="5316"/>
      <c r="AG96" s="6469"/>
      <c r="AH96" s="5064"/>
    </row>
    <row r="97" spans="1:34">
      <c r="A97" s="5069"/>
      <c r="B97" s="5070"/>
      <c r="C97" s="5066"/>
      <c r="D97" s="5066"/>
      <c r="E97" s="5071"/>
      <c r="F97" s="5066"/>
      <c r="G97" s="5066"/>
      <c r="H97" s="5066"/>
      <c r="I97" s="5072"/>
      <c r="J97" s="5066"/>
      <c r="K97" s="5066"/>
      <c r="L97" s="5073"/>
      <c r="M97" s="5066"/>
      <c r="N97" s="5073"/>
      <c r="O97" s="5073"/>
      <c r="P97" s="6690"/>
      <c r="Q97" s="5068"/>
      <c r="R97" s="5082"/>
      <c r="S97" s="6629"/>
      <c r="T97" s="5253"/>
      <c r="U97" s="5254"/>
      <c r="V97" s="5255"/>
      <c r="W97" s="5256"/>
      <c r="X97" s="5254"/>
      <c r="Y97" s="5257"/>
      <c r="Z97" s="5397"/>
      <c r="AA97" s="5255"/>
      <c r="AB97" s="5398"/>
      <c r="AC97" s="5257"/>
      <c r="AD97" s="6310"/>
      <c r="AE97" s="5250"/>
      <c r="AF97" s="5257"/>
      <c r="AG97" s="6470"/>
      <c r="AH97" s="5167"/>
    </row>
    <row r="98" spans="1:34">
      <c r="A98" s="5065"/>
      <c r="B98" s="5066"/>
      <c r="C98" s="5066"/>
      <c r="D98" s="5066"/>
      <c r="E98" s="5066"/>
      <c r="F98" s="5066"/>
      <c r="G98" s="5066"/>
      <c r="H98" s="5066"/>
      <c r="I98" s="5067"/>
      <c r="J98" s="5066"/>
      <c r="K98" s="5066"/>
      <c r="L98" s="5066"/>
      <c r="M98" s="5066"/>
      <c r="N98" s="5066"/>
      <c r="O98" s="5073"/>
      <c r="P98" s="6690"/>
      <c r="Q98" s="5068"/>
      <c r="R98" s="5082"/>
      <c r="S98" s="5231"/>
      <c r="T98" s="5066"/>
      <c r="U98" s="5096"/>
      <c r="V98" s="5097"/>
      <c r="W98" s="5097"/>
      <c r="X98" s="5097"/>
      <c r="Y98" s="5097"/>
      <c r="Z98" s="5097"/>
      <c r="AA98" s="5097"/>
      <c r="AB98" s="5097"/>
      <c r="AC98" s="5097"/>
      <c r="AD98" s="5250"/>
      <c r="AE98" s="5097"/>
      <c r="AF98" s="5097"/>
      <c r="AG98" s="6472"/>
      <c r="AH98" s="5167"/>
    </row>
    <row r="99" spans="1:34" ht="15" thickBot="1">
      <c r="A99" s="5078"/>
      <c r="B99" s="5079"/>
      <c r="C99" s="5079"/>
      <c r="D99" s="5079"/>
      <c r="E99" s="5079"/>
      <c r="F99" s="5079"/>
      <c r="G99" s="5079"/>
      <c r="H99" s="5079"/>
      <c r="I99" s="5080"/>
      <c r="J99" s="5079"/>
      <c r="K99" s="5079"/>
      <c r="L99" s="5079"/>
      <c r="M99" s="5079"/>
      <c r="N99" s="5177">
        <f>SUM(N90:N98)</f>
        <v>0</v>
      </c>
      <c r="O99" s="5177">
        <f>SUM(O90:O98)</f>
        <v>0</v>
      </c>
      <c r="P99" s="6692"/>
      <c r="Q99" s="5081"/>
      <c r="R99" s="5082"/>
      <c r="S99" s="5231"/>
      <c r="T99" s="5066"/>
      <c r="U99" s="5096"/>
      <c r="V99" s="5097"/>
      <c r="W99" s="5097"/>
      <c r="X99" s="5097"/>
      <c r="Y99" s="5097"/>
      <c r="Z99" s="5097"/>
      <c r="AA99" s="5097"/>
      <c r="AB99" s="5097"/>
      <c r="AC99" s="5097"/>
      <c r="AD99" s="5250"/>
      <c r="AE99" s="5097"/>
      <c r="AF99" s="5097"/>
      <c r="AG99" s="6472"/>
      <c r="AH99" s="5167"/>
    </row>
    <row r="100" spans="1:34">
      <c r="A100" s="5082"/>
      <c r="B100" s="5082"/>
      <c r="C100" s="5082"/>
      <c r="D100" s="5082"/>
      <c r="E100" s="5082"/>
      <c r="F100" s="5082"/>
      <c r="G100" s="5082"/>
      <c r="H100" s="5082"/>
      <c r="I100" s="5158"/>
      <c r="J100" s="5082"/>
      <c r="K100" s="5082"/>
      <c r="L100" s="5082"/>
      <c r="M100" s="5082"/>
      <c r="N100" s="5082"/>
      <c r="O100" s="6487"/>
      <c r="P100" s="6487"/>
      <c r="Q100" s="5082"/>
      <c r="R100" s="5082"/>
      <c r="S100" s="5231"/>
      <c r="T100" s="5066"/>
      <c r="U100" s="5096"/>
      <c r="V100" s="5097"/>
      <c r="W100" s="5097"/>
      <c r="X100" s="5097"/>
      <c r="Y100" s="5097"/>
      <c r="Z100" s="5097"/>
      <c r="AA100" s="5097"/>
      <c r="AB100" s="5097"/>
      <c r="AC100" s="5097"/>
      <c r="AD100" s="5250"/>
      <c r="AE100" s="5097"/>
      <c r="AF100" s="5097"/>
      <c r="AG100" s="6472"/>
      <c r="AH100" s="5167"/>
    </row>
    <row r="101" spans="1:34">
      <c r="A101" s="5082"/>
      <c r="B101" s="5082"/>
      <c r="C101" s="5082"/>
      <c r="D101" s="5082"/>
      <c r="E101" s="5082"/>
      <c r="F101" s="5082"/>
      <c r="G101" s="5082"/>
      <c r="H101" s="5082"/>
      <c r="I101" s="5158"/>
      <c r="J101" s="5082"/>
      <c r="K101" s="5082"/>
      <c r="L101" s="5082"/>
      <c r="M101" s="5082"/>
      <c r="N101" s="5082"/>
      <c r="O101" s="6487"/>
      <c r="P101" s="6487"/>
      <c r="Q101" s="5082"/>
      <c r="R101" s="5082"/>
      <c r="S101" s="5231"/>
      <c r="T101" s="5066"/>
      <c r="U101" s="5096"/>
      <c r="V101" s="5097"/>
      <c r="W101" s="5097"/>
      <c r="X101" s="5097"/>
      <c r="Y101" s="5097"/>
      <c r="Z101" s="5097"/>
      <c r="AA101" s="5097"/>
      <c r="AB101" s="5097"/>
      <c r="AC101" s="5097"/>
      <c r="AD101" s="5250"/>
      <c r="AE101" s="5097"/>
      <c r="AF101" s="5097"/>
      <c r="AG101" s="6472"/>
      <c r="AH101" s="5167"/>
    </row>
    <row r="102" spans="1:34" ht="18" thickBot="1">
      <c r="A102" s="8358" t="s">
        <v>1746</v>
      </c>
      <c r="B102" s="5057"/>
      <c r="C102" s="5058"/>
      <c r="D102" s="5058"/>
      <c r="E102" s="5058"/>
      <c r="F102" s="5058"/>
      <c r="G102" s="5058"/>
      <c r="H102" s="5058"/>
      <c r="I102" s="5058"/>
      <c r="J102" s="5058"/>
      <c r="K102" s="5058"/>
      <c r="L102" s="5058"/>
      <c r="M102" s="5058"/>
      <c r="N102" s="5058"/>
      <c r="O102" s="5058"/>
      <c r="P102" s="5058"/>
      <c r="Q102" s="5058"/>
      <c r="R102" s="5082"/>
      <c r="S102" s="5231"/>
      <c r="T102" s="5066"/>
      <c r="U102" s="5096"/>
      <c r="V102" s="5097"/>
      <c r="W102" s="5097"/>
      <c r="X102" s="5097"/>
      <c r="Y102" s="5097"/>
      <c r="Z102" s="5097"/>
      <c r="AA102" s="5097"/>
      <c r="AB102" s="5097"/>
      <c r="AC102" s="5097"/>
      <c r="AD102" s="5250"/>
      <c r="AE102" s="5097"/>
      <c r="AF102" s="5097"/>
      <c r="AG102" s="6472"/>
      <c r="AH102" s="5167"/>
    </row>
    <row r="103" spans="1:34">
      <c r="A103" s="5059"/>
      <c r="B103" s="5059"/>
      <c r="C103" s="5059"/>
      <c r="D103" s="5059" t="s">
        <v>14</v>
      </c>
      <c r="E103" s="5059" t="s">
        <v>12</v>
      </c>
      <c r="F103" s="5059"/>
      <c r="G103" s="5059"/>
      <c r="H103" s="5059" t="s">
        <v>15</v>
      </c>
      <c r="I103" s="5059" t="s">
        <v>12</v>
      </c>
      <c r="J103" s="5059" t="s">
        <v>12</v>
      </c>
      <c r="K103" s="5059"/>
      <c r="L103" s="5059"/>
      <c r="M103" s="5059"/>
      <c r="N103" s="5059"/>
      <c r="O103" s="5059" t="s">
        <v>0</v>
      </c>
      <c r="P103" s="5059"/>
      <c r="Q103" s="5059"/>
      <c r="R103" s="5082"/>
      <c r="S103" s="5231"/>
      <c r="T103" s="5066"/>
      <c r="U103" s="5096"/>
      <c r="V103" s="5097"/>
      <c r="W103" s="5097"/>
      <c r="X103" s="5097"/>
      <c r="Y103" s="5097"/>
      <c r="Z103" s="5097"/>
      <c r="AA103" s="5097"/>
      <c r="AB103" s="5097"/>
      <c r="AC103" s="5097"/>
      <c r="AD103" s="5250"/>
      <c r="AE103" s="5097"/>
      <c r="AF103" s="5097"/>
      <c r="AG103" s="6472"/>
      <c r="AH103" s="5167"/>
    </row>
    <row r="104" spans="1:34" ht="15" thickBot="1">
      <c r="A104" s="5060" t="s">
        <v>3</v>
      </c>
      <c r="B104" s="5060" t="s">
        <v>4</v>
      </c>
      <c r="C104" s="5060" t="s">
        <v>18</v>
      </c>
      <c r="D104" s="5060" t="s">
        <v>19</v>
      </c>
      <c r="E104" s="5060" t="s">
        <v>19</v>
      </c>
      <c r="F104" s="5060" t="s">
        <v>20</v>
      </c>
      <c r="G104" s="5060" t="s">
        <v>21</v>
      </c>
      <c r="H104" s="5060" t="s">
        <v>22</v>
      </c>
      <c r="I104" s="5060" t="s">
        <v>23</v>
      </c>
      <c r="J104" s="5060" t="s">
        <v>23</v>
      </c>
      <c r="K104" s="5060" t="s">
        <v>1227</v>
      </c>
      <c r="L104" s="5060" t="s">
        <v>20</v>
      </c>
      <c r="M104" s="5060" t="s">
        <v>25</v>
      </c>
      <c r="N104" s="5060" t="s">
        <v>0</v>
      </c>
      <c r="O104" s="5060" t="s">
        <v>1363</v>
      </c>
      <c r="P104" s="6697" t="s">
        <v>1388</v>
      </c>
      <c r="Q104" s="5060" t="s">
        <v>26</v>
      </c>
      <c r="R104" s="5082"/>
      <c r="S104" s="5233"/>
      <c r="T104" s="5079"/>
      <c r="U104" s="5168"/>
      <c r="V104" s="5169"/>
      <c r="W104" s="5169"/>
      <c r="X104" s="5169"/>
      <c r="Y104" s="5169"/>
      <c r="Z104" s="5169"/>
      <c r="AA104" s="5169"/>
      <c r="AB104" s="5169"/>
      <c r="AC104" s="5169"/>
      <c r="AD104" s="5169"/>
      <c r="AE104" s="5169"/>
      <c r="AF104" s="5169"/>
      <c r="AG104" s="6473"/>
      <c r="AH104" s="5170"/>
    </row>
    <row r="105" spans="1:34" ht="15" thickBot="1">
      <c r="A105" s="5061"/>
      <c r="B105" s="5061"/>
      <c r="C105" s="5061"/>
      <c r="D105" s="5061" t="s">
        <v>3</v>
      </c>
      <c r="E105" s="5061" t="s">
        <v>18</v>
      </c>
      <c r="F105" s="5061"/>
      <c r="G105" s="5061"/>
      <c r="H105" s="5061" t="s">
        <v>21</v>
      </c>
      <c r="I105" s="5061" t="s">
        <v>27</v>
      </c>
      <c r="J105" s="5061" t="s">
        <v>28</v>
      </c>
      <c r="K105" s="5061"/>
      <c r="L105" s="5061"/>
      <c r="M105" s="5061"/>
      <c r="N105" s="5061"/>
      <c r="O105" s="5061" t="s">
        <v>11</v>
      </c>
      <c r="P105" s="5061"/>
      <c r="Q105" s="5061"/>
      <c r="R105" s="5082"/>
      <c r="S105" s="5227"/>
      <c r="T105" s="5082"/>
      <c r="U105" s="5083"/>
      <c r="V105" s="5058"/>
      <c r="W105" s="5058"/>
      <c r="X105" s="5058"/>
      <c r="Y105" s="5058"/>
      <c r="Z105" s="5058"/>
      <c r="AA105" s="5058"/>
      <c r="AB105" s="5058"/>
      <c r="AC105" s="5058"/>
      <c r="AD105" s="5058"/>
      <c r="AE105" s="5058"/>
      <c r="AF105" s="5058"/>
      <c r="AG105" s="5058"/>
      <c r="AH105" s="5058"/>
    </row>
    <row r="106" spans="1:34">
      <c r="A106" s="5171"/>
      <c r="B106" s="5313"/>
      <c r="C106" s="5253"/>
      <c r="D106" s="5254"/>
      <c r="E106" s="5255"/>
      <c r="F106" s="5256"/>
      <c r="G106" s="5254"/>
      <c r="H106" s="5257"/>
      <c r="I106" s="5397"/>
      <c r="J106" s="6307"/>
      <c r="K106" s="5398"/>
      <c r="L106" s="5257"/>
      <c r="M106" s="5246"/>
      <c r="N106" s="5250"/>
      <c r="O106" s="5257"/>
      <c r="P106" s="6479"/>
      <c r="Q106" s="5400"/>
      <c r="R106" s="5082"/>
      <c r="S106" s="5227"/>
      <c r="T106" s="5082"/>
      <c r="U106" s="5083"/>
      <c r="V106" s="5058"/>
      <c r="W106" s="5058"/>
      <c r="X106" s="5058"/>
      <c r="Y106" s="5058"/>
      <c r="Z106" s="5058"/>
      <c r="AA106" s="5058"/>
      <c r="AB106" s="5058"/>
      <c r="AC106" s="5058"/>
      <c r="AD106" s="5058"/>
      <c r="AE106" s="5058"/>
      <c r="AF106" s="5058"/>
      <c r="AG106" s="5058"/>
      <c r="AH106" s="5058"/>
    </row>
    <row r="107" spans="1:34" ht="18" thickBot="1">
      <c r="A107" s="6261"/>
      <c r="B107" s="5254"/>
      <c r="C107" s="5253"/>
      <c r="D107" s="5254"/>
      <c r="E107" s="5255"/>
      <c r="F107" s="5256"/>
      <c r="G107" s="5254"/>
      <c r="H107" s="5257"/>
      <c r="I107" s="5397"/>
      <c r="J107" s="6307"/>
      <c r="K107" s="5398"/>
      <c r="L107" s="5257"/>
      <c r="M107" s="5246"/>
      <c r="N107" s="5250"/>
      <c r="O107" s="5257"/>
      <c r="P107" s="7141"/>
      <c r="Q107" s="6257"/>
      <c r="R107" s="5082"/>
      <c r="S107" s="8364" t="s">
        <v>156</v>
      </c>
      <c r="T107" s="5310" t="s">
        <v>1398</v>
      </c>
      <c r="U107" s="5083"/>
      <c r="V107" s="5058"/>
      <c r="W107" s="5058"/>
      <c r="X107" s="5058"/>
      <c r="Y107" s="5058"/>
      <c r="Z107" s="5058"/>
      <c r="AA107" s="5058"/>
      <c r="AB107" s="5058"/>
      <c r="AC107" s="5058"/>
      <c r="AD107" s="5058"/>
      <c r="AE107" s="5058"/>
      <c r="AF107" s="5058"/>
      <c r="AG107" s="5058"/>
      <c r="AH107" s="5058"/>
    </row>
    <row r="108" spans="1:34">
      <c r="A108" s="5069"/>
      <c r="B108" s="5070"/>
      <c r="C108" s="5066"/>
      <c r="D108" s="5066"/>
      <c r="E108" s="5071"/>
      <c r="F108" s="5066"/>
      <c r="G108" s="5066"/>
      <c r="H108" s="5066"/>
      <c r="I108" s="5072"/>
      <c r="J108" s="5066"/>
      <c r="K108" s="5066"/>
      <c r="L108" s="5073"/>
      <c r="M108" s="5066"/>
      <c r="N108" s="5073"/>
      <c r="O108" s="5073"/>
      <c r="P108" s="6690"/>
      <c r="Q108" s="5068"/>
      <c r="R108" s="5083"/>
      <c r="S108" s="5262"/>
      <c r="T108" s="5084"/>
      <c r="U108" s="5085" t="s">
        <v>14</v>
      </c>
      <c r="V108" s="5085" t="s">
        <v>12</v>
      </c>
      <c r="W108" s="5085"/>
      <c r="X108" s="5085"/>
      <c r="Y108" s="5085" t="s">
        <v>15</v>
      </c>
      <c r="Z108" s="5085" t="s">
        <v>12</v>
      </c>
      <c r="AA108" s="5085" t="s">
        <v>12</v>
      </c>
      <c r="AB108" s="5085"/>
      <c r="AC108" s="5085"/>
      <c r="AD108" s="5085"/>
      <c r="AE108" s="5085"/>
      <c r="AF108" s="5085" t="s">
        <v>0</v>
      </c>
      <c r="AG108" s="6466"/>
      <c r="AH108" s="5086"/>
    </row>
    <row r="109" spans="1:34">
      <c r="A109" s="5069"/>
      <c r="B109" s="5070"/>
      <c r="C109" s="5066"/>
      <c r="D109" s="5066"/>
      <c r="E109" s="5071"/>
      <c r="F109" s="5066"/>
      <c r="G109" s="5066"/>
      <c r="H109" s="5066"/>
      <c r="I109" s="5072"/>
      <c r="J109" s="5066"/>
      <c r="K109" s="5066"/>
      <c r="L109" s="5073"/>
      <c r="M109" s="5066"/>
      <c r="N109" s="5073"/>
      <c r="O109" s="5073"/>
      <c r="P109" s="6690"/>
      <c r="Q109" s="5068"/>
      <c r="R109" s="5083"/>
      <c r="S109" s="5263" t="s">
        <v>4</v>
      </c>
      <c r="T109" s="5087" t="s">
        <v>18</v>
      </c>
      <c r="U109" s="5088" t="s">
        <v>19</v>
      </c>
      <c r="V109" s="5088" t="s">
        <v>19</v>
      </c>
      <c r="W109" s="5088" t="s">
        <v>20</v>
      </c>
      <c r="X109" s="5088" t="s">
        <v>21</v>
      </c>
      <c r="Y109" s="5088" t="s">
        <v>22</v>
      </c>
      <c r="Z109" s="5088" t="s">
        <v>23</v>
      </c>
      <c r="AA109" s="5088" t="s">
        <v>23</v>
      </c>
      <c r="AB109" s="5088" t="s">
        <v>24</v>
      </c>
      <c r="AC109" s="5088" t="s">
        <v>20</v>
      </c>
      <c r="AD109" s="5088" t="s">
        <v>25</v>
      </c>
      <c r="AE109" s="5088" t="s">
        <v>0</v>
      </c>
      <c r="AF109" s="5088" t="s">
        <v>1363</v>
      </c>
      <c r="AG109" s="6467" t="s">
        <v>1388</v>
      </c>
      <c r="AH109" s="5089" t="s">
        <v>26</v>
      </c>
    </row>
    <row r="110" spans="1:34" ht="15" thickBot="1">
      <c r="A110" s="5065"/>
      <c r="B110" s="5066"/>
      <c r="C110" s="5066"/>
      <c r="D110" s="5066"/>
      <c r="E110" s="5066"/>
      <c r="F110" s="5066"/>
      <c r="G110" s="5066"/>
      <c r="H110" s="5066"/>
      <c r="I110" s="5067"/>
      <c r="J110" s="5066"/>
      <c r="K110" s="5066"/>
      <c r="L110" s="5066"/>
      <c r="M110" s="5066"/>
      <c r="N110" s="5066"/>
      <c r="O110" s="5073"/>
      <c r="P110" s="6690"/>
      <c r="Q110" s="5068"/>
      <c r="R110" s="5083"/>
      <c r="S110" s="5264"/>
      <c r="T110" s="5090"/>
      <c r="U110" s="5091" t="s">
        <v>3</v>
      </c>
      <c r="V110" s="5091" t="s">
        <v>18</v>
      </c>
      <c r="W110" s="5091"/>
      <c r="X110" s="5091"/>
      <c r="Y110" s="5091" t="s">
        <v>21</v>
      </c>
      <c r="Z110" s="5091" t="s">
        <v>27</v>
      </c>
      <c r="AA110" s="5091" t="s">
        <v>28</v>
      </c>
      <c r="AB110" s="5091"/>
      <c r="AC110" s="5091"/>
      <c r="AD110" s="5091"/>
      <c r="AE110" s="5091"/>
      <c r="AF110" s="5091" t="s">
        <v>11</v>
      </c>
      <c r="AG110" s="6468"/>
      <c r="AH110" s="5092"/>
    </row>
    <row r="111" spans="1:34" ht="15" thickBot="1">
      <c r="A111" s="5078"/>
      <c r="B111" s="5079"/>
      <c r="C111" s="5079"/>
      <c r="D111" s="5079"/>
      <c r="E111" s="5079"/>
      <c r="F111" s="5079"/>
      <c r="G111" s="5079"/>
      <c r="H111" s="5079"/>
      <c r="I111" s="5080"/>
      <c r="J111" s="5079"/>
      <c r="K111" s="5079"/>
      <c r="L111" s="5079"/>
      <c r="M111" s="5079"/>
      <c r="N111" s="5177">
        <f>SUM(N106:N110)</f>
        <v>0</v>
      </c>
      <c r="O111" s="5177">
        <f>SUM(O106:O110)</f>
        <v>0</v>
      </c>
      <c r="P111" s="6692"/>
      <c r="Q111" s="5081"/>
      <c r="R111" s="5083"/>
      <c r="S111" s="5466"/>
      <c r="T111" s="5312"/>
      <c r="U111" s="5313"/>
      <c r="V111" s="5314"/>
      <c r="W111" s="5315"/>
      <c r="X111" s="5313"/>
      <c r="Y111" s="5316"/>
      <c r="Z111" s="5347"/>
      <c r="AA111" s="6705"/>
      <c r="AB111" s="5317"/>
      <c r="AC111" s="5316"/>
      <c r="AD111" s="5238"/>
      <c r="AE111" s="5242"/>
      <c r="AF111" s="5316"/>
      <c r="AG111" s="6478"/>
      <c r="AH111" s="5272"/>
    </row>
    <row r="112" spans="1:34">
      <c r="A112" s="5082"/>
      <c r="B112" s="5082"/>
      <c r="C112" s="5082"/>
      <c r="D112" s="5082"/>
      <c r="E112" s="5082"/>
      <c r="F112" s="5082"/>
      <c r="G112" s="5082"/>
      <c r="H112" s="5082"/>
      <c r="I112" s="5158"/>
      <c r="J112" s="5082"/>
      <c r="K112" s="5082"/>
      <c r="L112" s="5082"/>
      <c r="M112" s="5082"/>
      <c r="N112" s="5082"/>
      <c r="O112" s="5082"/>
      <c r="P112" s="5082"/>
      <c r="Q112" s="5082"/>
      <c r="R112" s="5083"/>
      <c r="S112" s="6718"/>
      <c r="T112" s="7200"/>
      <c r="U112" s="5254"/>
      <c r="V112" s="5255"/>
      <c r="W112" s="5256"/>
      <c r="X112" s="5254"/>
      <c r="Y112" s="5257"/>
      <c r="Z112" s="5397"/>
      <c r="AA112" s="6307"/>
      <c r="AB112" s="5398"/>
      <c r="AC112" s="5257"/>
      <c r="AD112" s="5245"/>
      <c r="AE112" s="5250"/>
      <c r="AF112" s="5257"/>
      <c r="AG112" s="6479"/>
      <c r="AH112" s="5167"/>
    </row>
    <row r="113" spans="1:34">
      <c r="A113" s="5082"/>
      <c r="B113" s="5082"/>
      <c r="C113" s="5082"/>
      <c r="D113" s="5082"/>
      <c r="E113" s="5082"/>
      <c r="F113" s="5082"/>
      <c r="G113" s="5082"/>
      <c r="H113" s="5082"/>
      <c r="I113" s="5158"/>
      <c r="J113" s="5082"/>
      <c r="K113" s="5082"/>
      <c r="L113" s="5082"/>
      <c r="M113" s="5082"/>
      <c r="N113" s="5082"/>
      <c r="O113" s="5082"/>
      <c r="P113" s="5082"/>
      <c r="Q113" s="5082"/>
      <c r="R113" s="5083"/>
      <c r="S113" s="6718"/>
      <c r="T113" s="7200"/>
      <c r="U113" s="5254"/>
      <c r="V113" s="5255"/>
      <c r="W113" s="5256"/>
      <c r="X113" s="5254"/>
      <c r="Y113" s="5257"/>
      <c r="Z113" s="5397"/>
      <c r="AA113" s="6307"/>
      <c r="AB113" s="5398"/>
      <c r="AC113" s="5257"/>
      <c r="AD113" s="5245"/>
      <c r="AE113" s="5250"/>
      <c r="AF113" s="5257"/>
      <c r="AG113" s="6479"/>
      <c r="AH113" s="5167"/>
    </row>
    <row r="114" spans="1:34" ht="18" thickBot="1">
      <c r="A114" s="8358" t="s">
        <v>1752</v>
      </c>
      <c r="B114" s="5057"/>
      <c r="C114" s="5082"/>
      <c r="D114" s="5082"/>
      <c r="E114" s="5082"/>
      <c r="F114" s="5082"/>
      <c r="G114" s="5082"/>
      <c r="H114" s="5082"/>
      <c r="I114" s="5158"/>
      <c r="J114" s="5082"/>
      <c r="K114" s="5082"/>
      <c r="L114" s="5082"/>
      <c r="M114" s="5082"/>
      <c r="N114" s="6487"/>
      <c r="O114" s="6487"/>
      <c r="P114" s="6487"/>
      <c r="Q114" s="5082"/>
      <c r="R114" s="5083"/>
      <c r="S114" s="5273"/>
      <c r="T114" s="5066"/>
      <c r="U114" s="5096"/>
      <c r="V114" s="5097"/>
      <c r="W114" s="5097"/>
      <c r="X114" s="5097"/>
      <c r="Y114" s="5097"/>
      <c r="Z114" s="5097"/>
      <c r="AA114" s="5097"/>
      <c r="AB114" s="5097"/>
      <c r="AC114" s="5097"/>
      <c r="AD114" s="5250"/>
      <c r="AE114" s="5097"/>
      <c r="AF114" s="5056"/>
      <c r="AG114" s="6472"/>
      <c r="AH114" s="5167"/>
    </row>
    <row r="115" spans="1:34">
      <c r="A115" s="5059"/>
      <c r="B115" s="5059"/>
      <c r="C115" s="5059"/>
      <c r="D115" s="5059" t="s">
        <v>14</v>
      </c>
      <c r="E115" s="5059" t="s">
        <v>12</v>
      </c>
      <c r="F115" s="5059"/>
      <c r="G115" s="5059"/>
      <c r="H115" s="5059" t="s">
        <v>15</v>
      </c>
      <c r="I115" s="5059" t="s">
        <v>12</v>
      </c>
      <c r="J115" s="5059" t="s">
        <v>12</v>
      </c>
      <c r="K115" s="5059"/>
      <c r="L115" s="5059"/>
      <c r="M115" s="5059"/>
      <c r="N115" s="5059"/>
      <c r="O115" s="5059" t="s">
        <v>0</v>
      </c>
      <c r="P115" s="5059"/>
      <c r="Q115" s="5059"/>
      <c r="R115" s="5083"/>
      <c r="S115" s="5231"/>
      <c r="T115" s="5066"/>
      <c r="U115" s="5096"/>
      <c r="V115" s="5097"/>
      <c r="W115" s="5097"/>
      <c r="X115" s="5097"/>
      <c r="Y115" s="5097"/>
      <c r="Z115" s="5097"/>
      <c r="AA115" s="5097"/>
      <c r="AB115" s="5097"/>
      <c r="AC115" s="5097"/>
      <c r="AD115" s="5250"/>
      <c r="AE115" s="5097"/>
      <c r="AF115" s="5097"/>
      <c r="AG115" s="6472"/>
      <c r="AH115" s="5167"/>
    </row>
    <row r="116" spans="1:34">
      <c r="A116" s="5060" t="s">
        <v>3</v>
      </c>
      <c r="B116" s="5060" t="s">
        <v>4</v>
      </c>
      <c r="C116" s="5060" t="s">
        <v>18</v>
      </c>
      <c r="D116" s="5060" t="s">
        <v>19</v>
      </c>
      <c r="E116" s="5060" t="s">
        <v>19</v>
      </c>
      <c r="F116" s="5060" t="s">
        <v>20</v>
      </c>
      <c r="G116" s="5060" t="s">
        <v>21</v>
      </c>
      <c r="H116" s="5060" t="s">
        <v>22</v>
      </c>
      <c r="I116" s="5060" t="s">
        <v>23</v>
      </c>
      <c r="J116" s="5060" t="s">
        <v>23</v>
      </c>
      <c r="K116" s="5060" t="s">
        <v>1227</v>
      </c>
      <c r="L116" s="5060" t="s">
        <v>20</v>
      </c>
      <c r="M116" s="5060" t="s">
        <v>25</v>
      </c>
      <c r="N116" s="5060" t="s">
        <v>0</v>
      </c>
      <c r="O116" s="5060" t="s">
        <v>1363</v>
      </c>
      <c r="P116" s="6697" t="s">
        <v>1388</v>
      </c>
      <c r="Q116" s="5060" t="s">
        <v>26</v>
      </c>
      <c r="R116" s="5083"/>
      <c r="S116" s="5231"/>
      <c r="T116" s="5066"/>
      <c r="U116" s="5096"/>
      <c r="V116" s="5097"/>
      <c r="W116" s="5097"/>
      <c r="X116" s="5097"/>
      <c r="Y116" s="5097"/>
      <c r="Z116" s="5097"/>
      <c r="AA116" s="5097"/>
      <c r="AB116" s="5097"/>
      <c r="AC116" s="5097"/>
      <c r="AD116" s="5250"/>
      <c r="AE116" s="5097"/>
      <c r="AF116" s="5097"/>
      <c r="AG116" s="6472"/>
      <c r="AH116" s="5167"/>
    </row>
    <row r="117" spans="1:34" ht="15" thickBot="1">
      <c r="A117" s="5061"/>
      <c r="B117" s="5061"/>
      <c r="C117" s="5061"/>
      <c r="D117" s="5061" t="s">
        <v>3</v>
      </c>
      <c r="E117" s="5061" t="s">
        <v>18</v>
      </c>
      <c r="F117" s="5061"/>
      <c r="G117" s="5061"/>
      <c r="H117" s="5061" t="s">
        <v>21</v>
      </c>
      <c r="I117" s="5061" t="s">
        <v>27</v>
      </c>
      <c r="J117" s="5061" t="s">
        <v>28</v>
      </c>
      <c r="K117" s="5061"/>
      <c r="L117" s="5061"/>
      <c r="M117" s="5061"/>
      <c r="N117" s="5061"/>
      <c r="O117" s="5061" t="s">
        <v>11</v>
      </c>
      <c r="P117" s="5061"/>
      <c r="Q117" s="5061"/>
      <c r="R117" s="5083"/>
      <c r="S117" s="8356" t="s">
        <v>1399</v>
      </c>
      <c r="T117" s="7075">
        <v>10</v>
      </c>
      <c r="U117" s="6990" t="s">
        <v>1665</v>
      </c>
      <c r="V117" s="6988">
        <v>45600</v>
      </c>
      <c r="W117" s="6989">
        <v>500</v>
      </c>
      <c r="X117" s="6990" t="s">
        <v>96</v>
      </c>
      <c r="Y117" s="6991">
        <v>17.91</v>
      </c>
      <c r="Z117" s="6992">
        <v>45602</v>
      </c>
      <c r="AA117" s="6993">
        <v>45617</v>
      </c>
      <c r="AB117" s="6994">
        <v>76606</v>
      </c>
      <c r="AC117" s="6991">
        <v>507.8</v>
      </c>
      <c r="AD117" s="7077">
        <v>0</v>
      </c>
      <c r="AE117" s="6996">
        <f>(Y117*AC117)</f>
        <v>9094.6980000000003</v>
      </c>
      <c r="AF117" s="6991">
        <f>(AE117*0.05)</f>
        <v>454.73490000000004</v>
      </c>
      <c r="AG117" s="7078">
        <v>5</v>
      </c>
      <c r="AH117" s="5167"/>
    </row>
    <row r="118" spans="1:34" ht="15" thickBot="1">
      <c r="A118" s="8454" t="s">
        <v>726</v>
      </c>
      <c r="B118" s="6944" t="s">
        <v>1394</v>
      </c>
      <c r="C118" s="6945">
        <v>76</v>
      </c>
      <c r="D118" s="6944">
        <v>144460</v>
      </c>
      <c r="E118" s="6946">
        <v>45846</v>
      </c>
      <c r="F118" s="6947">
        <v>2000</v>
      </c>
      <c r="G118" s="6944" t="s">
        <v>96</v>
      </c>
      <c r="H118" s="6948">
        <v>18.350000000000001</v>
      </c>
      <c r="I118" s="6949">
        <v>45846</v>
      </c>
      <c r="J118" s="6950">
        <v>45855</v>
      </c>
      <c r="K118" s="6951">
        <v>79132</v>
      </c>
      <c r="L118" s="6948">
        <v>2067.7399999999998</v>
      </c>
      <c r="M118" s="6952">
        <v>0</v>
      </c>
      <c r="N118" s="6953">
        <f>(H118*L118)</f>
        <v>37943.029000000002</v>
      </c>
      <c r="O118" s="6948">
        <f>(N118*0.05)</f>
        <v>1897.1514500000003</v>
      </c>
      <c r="P118" s="8456">
        <v>5</v>
      </c>
      <c r="Q118" s="7022" t="s">
        <v>8</v>
      </c>
      <c r="R118" s="5083"/>
      <c r="S118" s="5275"/>
      <c r="T118" s="5079"/>
      <c r="U118" s="5168"/>
      <c r="V118" s="5169"/>
      <c r="W118" s="5169"/>
      <c r="X118" s="5169"/>
      <c r="Y118" s="5169"/>
      <c r="Z118" s="5169"/>
      <c r="AA118" s="5169"/>
      <c r="AB118" s="5169"/>
      <c r="AC118" s="5169"/>
      <c r="AD118" s="5169"/>
      <c r="AE118" s="5169"/>
      <c r="AF118" s="5169"/>
      <c r="AG118" s="6473"/>
      <c r="AH118" s="5170"/>
    </row>
    <row r="119" spans="1:34">
      <c r="A119" s="8454" t="s">
        <v>726</v>
      </c>
      <c r="B119" s="6944" t="s">
        <v>1394</v>
      </c>
      <c r="C119" s="6945">
        <v>77</v>
      </c>
      <c r="D119" s="6944">
        <v>144723</v>
      </c>
      <c r="E119" s="6946">
        <v>45854</v>
      </c>
      <c r="F119" s="6947">
        <v>2000</v>
      </c>
      <c r="G119" s="6944" t="s">
        <v>96</v>
      </c>
      <c r="H119" s="6948">
        <v>18.350000000000001</v>
      </c>
      <c r="I119" s="6949">
        <v>45876</v>
      </c>
      <c r="J119" s="6950">
        <v>45869</v>
      </c>
      <c r="K119" s="6951">
        <v>79248</v>
      </c>
      <c r="L119" s="6948">
        <v>2179.4299999999998</v>
      </c>
      <c r="M119" s="6952">
        <v>0</v>
      </c>
      <c r="N119" s="6953">
        <f>(H119*L119)</f>
        <v>39992.540500000003</v>
      </c>
      <c r="O119" s="6948">
        <f>(N119*0.05)</f>
        <v>1999.6270250000002</v>
      </c>
      <c r="P119" s="8456">
        <v>5</v>
      </c>
      <c r="Q119" s="6197" t="s">
        <v>8</v>
      </c>
      <c r="R119" s="5083"/>
      <c r="S119" s="5058"/>
      <c r="T119" s="5082"/>
      <c r="U119" s="5083"/>
      <c r="V119" s="5058"/>
      <c r="W119" s="5058"/>
      <c r="X119" s="5058"/>
      <c r="Y119" s="5058"/>
      <c r="Z119" s="5058"/>
      <c r="AA119" s="5058"/>
      <c r="AB119" s="5058"/>
      <c r="AC119" s="5058"/>
      <c r="AD119" s="5058"/>
      <c r="AE119" s="5058"/>
      <c r="AF119" s="5058"/>
      <c r="AG119" s="5058"/>
      <c r="AH119" s="5058"/>
    </row>
    <row r="120" spans="1:34">
      <c r="A120" s="5171"/>
      <c r="B120" s="5254"/>
      <c r="C120" s="5253"/>
      <c r="D120" s="5254"/>
      <c r="E120" s="5255"/>
      <c r="F120" s="5256"/>
      <c r="G120" s="5254"/>
      <c r="H120" s="5257"/>
      <c r="I120" s="5397"/>
      <c r="J120" s="6307"/>
      <c r="K120" s="5398"/>
      <c r="L120" s="5257"/>
      <c r="M120" s="5246"/>
      <c r="N120" s="5250"/>
      <c r="O120" s="5257"/>
      <c r="P120" s="7141"/>
      <c r="Q120" s="6197"/>
      <c r="R120" s="5083"/>
      <c r="S120" s="5058"/>
      <c r="T120" s="5082"/>
      <c r="U120" s="5083"/>
      <c r="V120" s="5058"/>
      <c r="W120" s="5058"/>
      <c r="X120" s="5058"/>
      <c r="Y120" s="5058"/>
      <c r="Z120" s="5058"/>
      <c r="AA120" s="5058"/>
      <c r="AB120" s="5058"/>
      <c r="AC120" s="5058"/>
      <c r="AD120" s="5058"/>
      <c r="AE120" s="5058"/>
      <c r="AF120" s="5058"/>
      <c r="AG120" s="5058"/>
      <c r="AH120" s="5058"/>
    </row>
    <row r="121" spans="1:34" ht="18" thickBot="1">
      <c r="A121" s="5171"/>
      <c r="B121" s="5254"/>
      <c r="C121" s="5253"/>
      <c r="D121" s="5254"/>
      <c r="E121" s="5255"/>
      <c r="F121" s="5256"/>
      <c r="G121" s="5254"/>
      <c r="H121" s="5257"/>
      <c r="I121" s="5397"/>
      <c r="J121" s="6307"/>
      <c r="K121" s="5398"/>
      <c r="L121" s="5257"/>
      <c r="M121" s="5246"/>
      <c r="N121" s="5250"/>
      <c r="O121" s="5257"/>
      <c r="P121" s="7141"/>
      <c r="Q121" s="6197"/>
      <c r="R121" s="5083"/>
      <c r="S121" s="8364" t="s">
        <v>1459</v>
      </c>
      <c r="T121" s="5082"/>
      <c r="U121" s="5083"/>
      <c r="V121" s="5058"/>
      <c r="W121" s="5058"/>
      <c r="X121" s="5058"/>
      <c r="Y121" s="5058"/>
      <c r="Z121" s="5058"/>
      <c r="AA121" s="5058"/>
      <c r="AB121" s="5058"/>
      <c r="AC121" s="5058"/>
      <c r="AD121" s="5058"/>
      <c r="AE121" s="5058"/>
      <c r="AF121" s="5058"/>
      <c r="AG121" s="5058"/>
      <c r="AH121" s="5058"/>
    </row>
    <row r="122" spans="1:34">
      <c r="A122" s="6261"/>
      <c r="B122" s="5330"/>
      <c r="C122" s="5253"/>
      <c r="D122" s="5330"/>
      <c r="E122" s="5331"/>
      <c r="F122" s="7392"/>
      <c r="G122" s="5330"/>
      <c r="H122" s="5333"/>
      <c r="I122" s="7393"/>
      <c r="J122" s="7394"/>
      <c r="K122" s="5252"/>
      <c r="L122" s="5333"/>
      <c r="M122" s="5246"/>
      <c r="N122" s="5335"/>
      <c r="O122" s="5333"/>
      <c r="P122" s="5246"/>
      <c r="Q122" s="6257"/>
      <c r="R122" s="5083"/>
      <c r="S122" s="5262"/>
      <c r="T122" s="5084"/>
      <c r="U122" s="5085" t="s">
        <v>14</v>
      </c>
      <c r="V122" s="5085" t="s">
        <v>12</v>
      </c>
      <c r="W122" s="5085"/>
      <c r="X122" s="5085"/>
      <c r="Y122" s="5085" t="s">
        <v>15</v>
      </c>
      <c r="Z122" s="5085" t="s">
        <v>12</v>
      </c>
      <c r="AA122" s="5085" t="s">
        <v>12</v>
      </c>
      <c r="AB122" s="5085"/>
      <c r="AC122" s="5085"/>
      <c r="AD122" s="5085"/>
      <c r="AE122" s="5085"/>
      <c r="AF122" s="5085" t="s">
        <v>0</v>
      </c>
      <c r="AG122" s="6466"/>
      <c r="AH122" s="5086"/>
    </row>
    <row r="123" spans="1:34">
      <c r="A123" s="5171"/>
      <c r="B123" s="7406"/>
      <c r="C123" s="7200"/>
      <c r="D123" s="5254"/>
      <c r="E123" s="5255"/>
      <c r="F123" s="5256"/>
      <c r="G123" s="5254"/>
      <c r="H123" s="5257"/>
      <c r="I123" s="5397"/>
      <c r="J123" s="6307"/>
      <c r="K123" s="5398"/>
      <c r="L123" s="5257"/>
      <c r="M123" s="5245"/>
      <c r="N123" s="5250"/>
      <c r="O123" s="5257"/>
      <c r="P123" s="6479"/>
      <c r="Q123" s="5068"/>
      <c r="R123" s="5083"/>
      <c r="S123" s="5263" t="s">
        <v>4</v>
      </c>
      <c r="T123" s="5087" t="s">
        <v>18</v>
      </c>
      <c r="U123" s="5088" t="s">
        <v>19</v>
      </c>
      <c r="V123" s="5088" t="s">
        <v>19</v>
      </c>
      <c r="W123" s="5088" t="s">
        <v>20</v>
      </c>
      <c r="X123" s="5088" t="s">
        <v>21</v>
      </c>
      <c r="Y123" s="5088" t="s">
        <v>22</v>
      </c>
      <c r="Z123" s="5088" t="s">
        <v>23</v>
      </c>
      <c r="AA123" s="5088" t="s">
        <v>23</v>
      </c>
      <c r="AB123" s="5088" t="s">
        <v>24</v>
      </c>
      <c r="AC123" s="5088" t="s">
        <v>20</v>
      </c>
      <c r="AD123" s="5088" t="s">
        <v>25</v>
      </c>
      <c r="AE123" s="5088" t="s">
        <v>0</v>
      </c>
      <c r="AF123" s="5088" t="s">
        <v>1363</v>
      </c>
      <c r="AG123" s="6467"/>
      <c r="AH123" s="5089" t="s">
        <v>26</v>
      </c>
    </row>
    <row r="124" spans="1:34" ht="15" thickBot="1">
      <c r="A124" s="6261"/>
      <c r="B124" s="5330"/>
      <c r="C124" s="5253"/>
      <c r="D124" s="5254"/>
      <c r="E124" s="5255"/>
      <c r="F124" s="5256"/>
      <c r="G124" s="5254"/>
      <c r="H124" s="5257"/>
      <c r="I124" s="5397"/>
      <c r="J124" s="6307"/>
      <c r="K124" s="5398"/>
      <c r="L124" s="5257"/>
      <c r="M124" s="5246"/>
      <c r="N124" s="5250"/>
      <c r="O124" s="5257"/>
      <c r="P124" s="7141"/>
      <c r="Q124" s="6197"/>
      <c r="R124" s="5083"/>
      <c r="S124" s="5264"/>
      <c r="T124" s="5090"/>
      <c r="U124" s="5091" t="s">
        <v>3</v>
      </c>
      <c r="V124" s="5091" t="s">
        <v>18</v>
      </c>
      <c r="W124" s="5091"/>
      <c r="X124" s="5091"/>
      <c r="Y124" s="5091" t="s">
        <v>21</v>
      </c>
      <c r="Z124" s="5091" t="s">
        <v>27</v>
      </c>
      <c r="AA124" s="5091" t="s">
        <v>28</v>
      </c>
      <c r="AB124" s="5091"/>
      <c r="AC124" s="5091"/>
      <c r="AD124" s="5091"/>
      <c r="AE124" s="5091"/>
      <c r="AF124" s="5091" t="s">
        <v>11</v>
      </c>
      <c r="AG124" s="6468"/>
      <c r="AH124" s="5092"/>
    </row>
    <row r="125" spans="1:34">
      <c r="A125" s="5920"/>
      <c r="B125" s="5336"/>
      <c r="C125" s="5320"/>
      <c r="D125" s="5336"/>
      <c r="E125" s="5337"/>
      <c r="F125" s="6956"/>
      <c r="G125" s="5336"/>
      <c r="H125" s="5339"/>
      <c r="I125" s="6957"/>
      <c r="J125" s="6958"/>
      <c r="K125" s="6606"/>
      <c r="L125" s="5339"/>
      <c r="M125" s="5326"/>
      <c r="N125" s="6486"/>
      <c r="O125" s="5339"/>
      <c r="P125" s="6695"/>
      <c r="Q125" s="5077"/>
      <c r="R125" s="5083"/>
      <c r="S125" s="5311"/>
      <c r="T125" s="5312"/>
      <c r="U125" s="5313"/>
      <c r="V125" s="5314"/>
      <c r="W125" s="5315"/>
      <c r="X125" s="5313"/>
      <c r="Y125" s="5316"/>
      <c r="Z125" s="6585"/>
      <c r="AA125" s="5314"/>
      <c r="AB125" s="5238"/>
      <c r="AC125" s="5242"/>
      <c r="AD125" s="5242"/>
      <c r="AE125" s="5242"/>
      <c r="AF125" s="5242"/>
      <c r="AG125" s="6478"/>
      <c r="AH125" s="5272"/>
    </row>
    <row r="126" spans="1:34">
      <c r="A126" s="7018"/>
      <c r="B126" s="7012"/>
      <c r="C126" s="7019"/>
      <c r="D126" s="7012"/>
      <c r="E126" s="7013"/>
      <c r="F126" s="6906"/>
      <c r="G126" s="7012"/>
      <c r="H126" s="7014"/>
      <c r="I126" s="7015"/>
      <c r="J126" s="7016"/>
      <c r="K126" s="6905"/>
      <c r="L126" s="7014"/>
      <c r="M126" s="7020"/>
      <c r="N126" s="7017"/>
      <c r="O126" s="7014"/>
      <c r="P126" s="6695"/>
      <c r="Q126" s="5077"/>
      <c r="R126" s="5083"/>
      <c r="S126" s="5401"/>
      <c r="T126" s="5253"/>
      <c r="U126" s="5254"/>
      <c r="V126" s="5255"/>
      <c r="W126" s="5256"/>
      <c r="X126" s="5254"/>
      <c r="Y126" s="5257"/>
      <c r="Z126" s="5258"/>
      <c r="AA126" s="5255"/>
      <c r="AB126" s="5245"/>
      <c r="AC126" s="5250"/>
      <c r="AD126" s="5250"/>
      <c r="AE126" s="5250"/>
      <c r="AF126" s="5250"/>
      <c r="AG126" s="6588"/>
      <c r="AH126" s="6716"/>
    </row>
    <row r="127" spans="1:34" ht="15" thickBot="1">
      <c r="A127" s="5078"/>
      <c r="B127" s="5079"/>
      <c r="C127" s="5079"/>
      <c r="D127" s="5079"/>
      <c r="E127" s="5079"/>
      <c r="F127" s="5079"/>
      <c r="G127" s="5079"/>
      <c r="H127" s="5079"/>
      <c r="I127" s="5080"/>
      <c r="J127" s="5079"/>
      <c r="K127" s="5079"/>
      <c r="L127" s="5079"/>
      <c r="M127" s="5079"/>
      <c r="N127" s="5177">
        <f>SUM(N118:N126)</f>
        <v>77935.569500000012</v>
      </c>
      <c r="O127" s="5177">
        <f>SUM(O118:O126)</f>
        <v>3896.7784750000005</v>
      </c>
      <c r="P127" s="6696"/>
      <c r="Q127" s="5081"/>
      <c r="R127" s="5083"/>
      <c r="S127" s="5401"/>
      <c r="T127" s="5253"/>
      <c r="U127" s="5254"/>
      <c r="V127" s="5255"/>
      <c r="W127" s="5256"/>
      <c r="X127" s="5254"/>
      <c r="Y127" s="5257"/>
      <c r="Z127" s="5258"/>
      <c r="AA127" s="5255"/>
      <c r="AB127" s="5245"/>
      <c r="AC127" s="5250"/>
      <c r="AD127" s="5250"/>
      <c r="AE127" s="5250"/>
      <c r="AF127" s="5250"/>
      <c r="AG127" s="6588"/>
      <c r="AH127" s="5167"/>
    </row>
    <row r="128" spans="1:34">
      <c r="A128" s="5082"/>
      <c r="B128" s="5082"/>
      <c r="C128" s="5082"/>
      <c r="D128" s="5082"/>
      <c r="E128" s="5082"/>
      <c r="F128" s="5082"/>
      <c r="G128" s="5082"/>
      <c r="H128" s="5082"/>
      <c r="I128" s="5158"/>
      <c r="J128" s="5082"/>
      <c r="K128" s="5082"/>
      <c r="L128" s="5082"/>
      <c r="M128" s="5082"/>
      <c r="N128" s="5082"/>
      <c r="O128" s="5082"/>
      <c r="P128" s="5082"/>
      <c r="Q128" s="5082"/>
      <c r="R128" s="5083"/>
      <c r="S128" s="5280"/>
      <c r="T128" s="5094"/>
      <c r="U128" s="5094"/>
      <c r="V128" s="5095"/>
      <c r="W128" s="5095"/>
      <c r="X128" s="5095"/>
      <c r="Y128" s="5095"/>
      <c r="Z128" s="5095"/>
      <c r="AA128" s="5095"/>
      <c r="AB128" s="5095"/>
      <c r="AC128" s="5095"/>
      <c r="AD128" s="5095"/>
      <c r="AE128" s="5095"/>
      <c r="AF128" s="5095"/>
      <c r="AG128" s="6475"/>
      <c r="AH128" s="5166"/>
    </row>
    <row r="129" spans="1:34">
      <c r="A129" s="5082"/>
      <c r="B129" s="5082"/>
      <c r="C129" s="5082"/>
      <c r="D129" s="5082"/>
      <c r="E129" s="5082"/>
      <c r="F129" s="5082"/>
      <c r="G129" s="5082"/>
      <c r="H129" s="5082"/>
      <c r="I129" s="5158"/>
      <c r="J129" s="5082"/>
      <c r="K129" s="5082"/>
      <c r="L129" s="5082"/>
      <c r="M129" s="5082"/>
      <c r="N129" s="5082"/>
      <c r="O129" s="5082"/>
      <c r="P129" s="5082"/>
      <c r="Q129" s="5082"/>
      <c r="R129" s="5083"/>
      <c r="S129" s="5280"/>
      <c r="T129" s="5094"/>
      <c r="U129" s="5094"/>
      <c r="V129" s="5095"/>
      <c r="W129" s="5095"/>
      <c r="X129" s="5095"/>
      <c r="Y129" s="5095"/>
      <c r="Z129" s="5095"/>
      <c r="AA129" s="5095"/>
      <c r="AB129" s="5095"/>
      <c r="AC129" s="5095"/>
      <c r="AD129" s="5095"/>
      <c r="AE129" s="5095"/>
      <c r="AF129" s="5095"/>
      <c r="AG129" s="6475"/>
      <c r="AH129" s="5166"/>
    </row>
    <row r="130" spans="1:34">
      <c r="A130" s="5082"/>
      <c r="B130" s="5082"/>
      <c r="C130" s="5082"/>
      <c r="D130" s="5082"/>
      <c r="E130" s="5082"/>
      <c r="F130" s="5082"/>
      <c r="G130" s="5082"/>
      <c r="H130" s="5082"/>
      <c r="I130" s="5158"/>
      <c r="J130" s="5082"/>
      <c r="K130" s="5082"/>
      <c r="L130" s="5082"/>
      <c r="M130" s="5082"/>
      <c r="N130" s="5082"/>
      <c r="O130" s="5082"/>
      <c r="P130" s="5082"/>
      <c r="Q130" s="5082"/>
      <c r="R130" s="5083"/>
      <c r="S130" s="5280"/>
      <c r="T130" s="5094"/>
      <c r="U130" s="5094"/>
      <c r="V130" s="5095"/>
      <c r="W130" s="5095"/>
      <c r="X130" s="5095"/>
      <c r="Y130" s="5095"/>
      <c r="Z130" s="5095"/>
      <c r="AA130" s="5095"/>
      <c r="AB130" s="5095"/>
      <c r="AC130" s="5095"/>
      <c r="AD130" s="5095"/>
      <c r="AE130" s="5095"/>
      <c r="AF130" s="5095"/>
      <c r="AG130" s="6475"/>
      <c r="AH130" s="5166"/>
    </row>
    <row r="131" spans="1:34" ht="18" thickBot="1">
      <c r="A131" s="8358" t="s">
        <v>1751</v>
      </c>
      <c r="B131" s="5057"/>
      <c r="C131" s="5058"/>
      <c r="D131" s="5058"/>
      <c r="E131" s="5058"/>
      <c r="F131" s="5058"/>
      <c r="G131" s="5058"/>
      <c r="H131" s="5058"/>
      <c r="I131" s="5058"/>
      <c r="J131" s="5058"/>
      <c r="K131" s="5058"/>
      <c r="L131" s="5058"/>
      <c r="M131" s="5058"/>
      <c r="N131" s="5058"/>
      <c r="O131" s="5058"/>
      <c r="P131" s="5058"/>
      <c r="Q131" s="5058"/>
      <c r="R131" s="5083"/>
      <c r="S131" s="5280"/>
      <c r="T131" s="5094"/>
      <c r="U131" s="5094"/>
      <c r="V131" s="5095"/>
      <c r="W131" s="5095"/>
      <c r="X131" s="5095"/>
      <c r="Y131" s="5095"/>
      <c r="Z131" s="5095"/>
      <c r="AA131" s="5095"/>
      <c r="AB131" s="5095"/>
      <c r="AC131" s="5095"/>
      <c r="AD131" s="5095"/>
      <c r="AE131" s="5095"/>
      <c r="AF131" s="5095"/>
      <c r="AG131" s="6475"/>
      <c r="AH131" s="5166"/>
    </row>
    <row r="132" spans="1:34">
      <c r="A132" s="5059"/>
      <c r="B132" s="5059"/>
      <c r="C132" s="5059"/>
      <c r="D132" s="5059" t="s">
        <v>14</v>
      </c>
      <c r="E132" s="5059" t="s">
        <v>12</v>
      </c>
      <c r="F132" s="5059"/>
      <c r="G132" s="5059"/>
      <c r="H132" s="5059" t="s">
        <v>15</v>
      </c>
      <c r="I132" s="5059" t="s">
        <v>12</v>
      </c>
      <c r="J132" s="5059" t="s">
        <v>12</v>
      </c>
      <c r="K132" s="5059"/>
      <c r="L132" s="5059"/>
      <c r="M132" s="5059"/>
      <c r="N132" s="5059"/>
      <c r="O132" s="5059" t="s">
        <v>0</v>
      </c>
      <c r="P132" s="5059"/>
      <c r="Q132" s="5059"/>
      <c r="R132" s="5083"/>
      <c r="S132" s="5280"/>
      <c r="T132" s="5094"/>
      <c r="U132" s="5094"/>
      <c r="V132" s="5095"/>
      <c r="W132" s="5095"/>
      <c r="X132" s="5095"/>
      <c r="Y132" s="5095"/>
      <c r="Z132" s="5095"/>
      <c r="AA132" s="5095"/>
      <c r="AB132" s="5095"/>
      <c r="AC132" s="5095"/>
      <c r="AD132" s="5095"/>
      <c r="AE132" s="5095"/>
      <c r="AF132" s="5095"/>
      <c r="AG132" s="6475"/>
      <c r="AH132" s="5166"/>
    </row>
    <row r="133" spans="1:34">
      <c r="A133" s="5060" t="s">
        <v>3</v>
      </c>
      <c r="B133" s="5060" t="s">
        <v>4</v>
      </c>
      <c r="C133" s="5060" t="s">
        <v>18</v>
      </c>
      <c r="D133" s="5060" t="s">
        <v>19</v>
      </c>
      <c r="E133" s="5060" t="s">
        <v>19</v>
      </c>
      <c r="F133" s="5060" t="s">
        <v>20</v>
      </c>
      <c r="G133" s="5060" t="s">
        <v>21</v>
      </c>
      <c r="H133" s="5060" t="s">
        <v>22</v>
      </c>
      <c r="I133" s="5060" t="s">
        <v>23</v>
      </c>
      <c r="J133" s="5060" t="s">
        <v>23</v>
      </c>
      <c r="K133" s="5060" t="s">
        <v>1227</v>
      </c>
      <c r="L133" s="5060" t="s">
        <v>20</v>
      </c>
      <c r="M133" s="5060" t="s">
        <v>25</v>
      </c>
      <c r="N133" s="5060" t="s">
        <v>0</v>
      </c>
      <c r="O133" s="5060" t="s">
        <v>1363</v>
      </c>
      <c r="P133" s="6697" t="s">
        <v>1388</v>
      </c>
      <c r="Q133" s="5060" t="s">
        <v>26</v>
      </c>
      <c r="R133" s="5083"/>
      <c r="S133" s="5280"/>
      <c r="T133" s="5094"/>
      <c r="U133" s="5094"/>
      <c r="V133" s="5095"/>
      <c r="W133" s="5095"/>
      <c r="X133" s="5095"/>
      <c r="Y133" s="5095"/>
      <c r="Z133" s="5095"/>
      <c r="AA133" s="5095"/>
      <c r="AB133" s="5095"/>
      <c r="AC133" s="5095"/>
      <c r="AD133" s="5095"/>
      <c r="AE133" s="5095"/>
      <c r="AF133" s="5095"/>
      <c r="AG133" s="6475"/>
      <c r="AH133" s="5166"/>
    </row>
    <row r="134" spans="1:34" ht="15" thickBot="1">
      <c r="A134" s="5061"/>
      <c r="B134" s="5061"/>
      <c r="C134" s="5061"/>
      <c r="D134" s="5061" t="s">
        <v>3</v>
      </c>
      <c r="E134" s="5061" t="s">
        <v>18</v>
      </c>
      <c r="F134" s="5061"/>
      <c r="G134" s="5061"/>
      <c r="H134" s="5061" t="s">
        <v>21</v>
      </c>
      <c r="I134" s="5061" t="s">
        <v>27</v>
      </c>
      <c r="J134" s="5061" t="s">
        <v>28</v>
      </c>
      <c r="K134" s="5061"/>
      <c r="L134" s="5061"/>
      <c r="M134" s="5061"/>
      <c r="N134" s="5061"/>
      <c r="O134" s="5061" t="s">
        <v>11</v>
      </c>
      <c r="P134" s="5061"/>
      <c r="Q134" s="5061"/>
      <c r="R134" s="5083"/>
      <c r="S134" s="5280"/>
      <c r="T134" s="5094"/>
      <c r="U134" s="5094"/>
      <c r="V134" s="5095"/>
      <c r="W134" s="5095"/>
      <c r="X134" s="5095"/>
      <c r="Y134" s="5095"/>
      <c r="Z134" s="5095"/>
      <c r="AA134" s="5095"/>
      <c r="AB134" s="5095"/>
      <c r="AC134" s="5095"/>
      <c r="AD134" s="5095"/>
      <c r="AE134" s="5095"/>
      <c r="AF134" s="5095"/>
      <c r="AG134" s="6475"/>
      <c r="AH134" s="5166"/>
    </row>
    <row r="135" spans="1:34">
      <c r="A135" s="6261" t="s">
        <v>1843</v>
      </c>
      <c r="B135" s="5313" t="s">
        <v>1780</v>
      </c>
      <c r="C135" s="5253">
        <v>2</v>
      </c>
      <c r="D135" s="5254">
        <v>1886</v>
      </c>
      <c r="E135" s="5255">
        <v>45876</v>
      </c>
      <c r="F135" s="5256">
        <v>300</v>
      </c>
      <c r="G135" s="5254" t="s">
        <v>96</v>
      </c>
      <c r="H135" s="5257">
        <v>19.95</v>
      </c>
      <c r="I135" s="5397">
        <v>45889</v>
      </c>
      <c r="J135" s="6307">
        <v>45884</v>
      </c>
      <c r="K135" s="5398">
        <v>79400</v>
      </c>
      <c r="L135" s="5257">
        <v>298.02999999999997</v>
      </c>
      <c r="M135" s="5246">
        <v>0</v>
      </c>
      <c r="N135" s="5250">
        <f>(H135*L135)</f>
        <v>5945.6984999999995</v>
      </c>
      <c r="O135" s="5257">
        <f>(N135*0.05)</f>
        <v>297.28492499999999</v>
      </c>
      <c r="P135" s="7141">
        <v>5</v>
      </c>
      <c r="Q135" s="5064" t="s">
        <v>8</v>
      </c>
      <c r="R135" s="5083"/>
      <c r="S135" s="5280"/>
      <c r="T135" s="5094"/>
      <c r="U135" s="5094"/>
      <c r="V135" s="5095"/>
      <c r="W135" s="5095"/>
      <c r="X135" s="5095"/>
      <c r="Y135" s="5095"/>
      <c r="Z135" s="5095"/>
      <c r="AA135" s="5095"/>
      <c r="AB135" s="5095"/>
      <c r="AC135" s="5095"/>
      <c r="AD135" s="5095"/>
      <c r="AE135" s="5095"/>
      <c r="AF135" s="5095"/>
      <c r="AG135" s="6475"/>
      <c r="AH135" s="5166"/>
    </row>
    <row r="136" spans="1:34">
      <c r="A136" s="6261" t="s">
        <v>1845</v>
      </c>
      <c r="B136" s="5254" t="s">
        <v>1846</v>
      </c>
      <c r="C136" s="5253">
        <v>1</v>
      </c>
      <c r="D136" s="5254" t="s">
        <v>101</v>
      </c>
      <c r="E136" s="5255">
        <v>45888</v>
      </c>
      <c r="F136" s="5256">
        <v>20</v>
      </c>
      <c r="G136" s="5254" t="s">
        <v>96</v>
      </c>
      <c r="H136" s="5257">
        <v>71.989999999999995</v>
      </c>
      <c r="I136" s="5397">
        <v>45894</v>
      </c>
      <c r="J136" s="6307">
        <v>45895</v>
      </c>
      <c r="K136" s="5398">
        <v>79499</v>
      </c>
      <c r="L136" s="5257">
        <v>23</v>
      </c>
      <c r="M136" s="5246">
        <v>0</v>
      </c>
      <c r="N136" s="5250">
        <f>(H136*L136)</f>
        <v>1655.77</v>
      </c>
      <c r="O136" s="5257">
        <f>(N136*0.05)</f>
        <v>82.788499999999999</v>
      </c>
      <c r="P136" s="7141">
        <v>5</v>
      </c>
      <c r="Q136" s="5068" t="s">
        <v>8</v>
      </c>
      <c r="R136" s="5083"/>
      <c r="S136" s="5280"/>
      <c r="T136" s="5094"/>
      <c r="U136" s="5094"/>
      <c r="V136" s="5095"/>
      <c r="W136" s="5095"/>
      <c r="X136" s="5095"/>
      <c r="Y136" s="5095"/>
      <c r="Z136" s="5095"/>
      <c r="AA136" s="5095"/>
      <c r="AB136" s="5095"/>
      <c r="AC136" s="5095"/>
      <c r="AD136" s="5095"/>
      <c r="AE136" s="5095"/>
      <c r="AF136" s="5095"/>
      <c r="AG136" s="6475"/>
      <c r="AH136" s="5166"/>
    </row>
    <row r="137" spans="1:34">
      <c r="A137" s="6261" t="s">
        <v>726</v>
      </c>
      <c r="B137" s="5330" t="s">
        <v>1394</v>
      </c>
      <c r="C137" s="5253">
        <v>78</v>
      </c>
      <c r="D137" s="5254">
        <v>145352</v>
      </c>
      <c r="E137" s="5255">
        <v>45870</v>
      </c>
      <c r="F137" s="5256">
        <v>2000</v>
      </c>
      <c r="G137" s="5254" t="s">
        <v>96</v>
      </c>
      <c r="H137" s="5257">
        <v>18.350000000000001</v>
      </c>
      <c r="I137" s="5397">
        <v>45915</v>
      </c>
      <c r="J137" s="6307">
        <v>45890</v>
      </c>
      <c r="K137" s="5398">
        <v>79451</v>
      </c>
      <c r="L137" s="5257">
        <v>2078.1799999999998</v>
      </c>
      <c r="M137" s="5246">
        <v>0</v>
      </c>
      <c r="N137" s="5250">
        <f>(H137*L137)</f>
        <v>38134.603000000003</v>
      </c>
      <c r="O137" s="5257">
        <f>(N137*0.05)</f>
        <v>1906.7301500000003</v>
      </c>
      <c r="P137" s="7141">
        <v>5</v>
      </c>
      <c r="Q137" s="5068" t="s">
        <v>8</v>
      </c>
      <c r="R137" s="5083"/>
      <c r="S137" s="5280"/>
      <c r="T137" s="5094"/>
      <c r="U137" s="5094"/>
      <c r="V137" s="5095"/>
      <c r="W137" s="5095"/>
      <c r="X137" s="5095"/>
      <c r="Y137" s="5095"/>
      <c r="Z137" s="5095"/>
      <c r="AA137" s="5095"/>
      <c r="AB137" s="5095"/>
      <c r="AC137" s="5095"/>
      <c r="AD137" s="5095"/>
      <c r="AE137" s="5095"/>
      <c r="AF137" s="5095"/>
      <c r="AG137" s="6475"/>
      <c r="AH137" s="5166"/>
    </row>
    <row r="138" spans="1:34">
      <c r="A138" s="6261"/>
      <c r="B138" s="5330"/>
      <c r="C138" s="5253"/>
      <c r="D138" s="5254"/>
      <c r="E138" s="5255"/>
      <c r="F138" s="5256"/>
      <c r="G138" s="5254"/>
      <c r="H138" s="5257"/>
      <c r="I138" s="5397"/>
      <c r="J138" s="6307"/>
      <c r="K138" s="5398"/>
      <c r="L138" s="5257"/>
      <c r="M138" s="5246"/>
      <c r="N138" s="5250"/>
      <c r="O138" s="5257"/>
      <c r="P138" s="7141"/>
      <c r="Q138" s="5068"/>
      <c r="R138" s="5083"/>
      <c r="S138" s="5280"/>
      <c r="T138" s="5094"/>
      <c r="U138" s="5094"/>
      <c r="V138" s="5095"/>
      <c r="W138" s="5095"/>
      <c r="X138" s="5095"/>
      <c r="Y138" s="5095"/>
      <c r="Z138" s="5095"/>
      <c r="AA138" s="5095"/>
      <c r="AB138" s="5095"/>
      <c r="AC138" s="5095"/>
      <c r="AD138" s="5095"/>
      <c r="AE138" s="5095"/>
      <c r="AF138" s="5095"/>
      <c r="AG138" s="6475"/>
      <c r="AH138" s="5166"/>
    </row>
    <row r="139" spans="1:34" ht="15" thickBot="1">
      <c r="A139" s="5065"/>
      <c r="B139" s="5066"/>
      <c r="C139" s="5066"/>
      <c r="D139" s="5066"/>
      <c r="E139" s="5066"/>
      <c r="F139" s="5066"/>
      <c r="G139" s="5066"/>
      <c r="H139" s="5066"/>
      <c r="I139" s="5067"/>
      <c r="J139" s="5066"/>
      <c r="K139" s="5066"/>
      <c r="L139" s="5066"/>
      <c r="M139" s="5066"/>
      <c r="N139" s="5066"/>
      <c r="O139" s="5066"/>
      <c r="P139" s="6694"/>
      <c r="Q139" s="5068"/>
      <c r="R139" s="5083"/>
      <c r="S139" s="5233"/>
      <c r="T139" s="5282"/>
      <c r="U139" s="5282"/>
      <c r="V139" s="5283"/>
      <c r="W139" s="5283"/>
      <c r="X139" s="5283"/>
      <c r="Y139" s="5283"/>
      <c r="Z139" s="5283"/>
      <c r="AA139" s="5283"/>
      <c r="AB139" s="5283"/>
      <c r="AC139" s="5283"/>
      <c r="AD139" s="5283"/>
      <c r="AE139" s="5283"/>
      <c r="AF139" s="5283"/>
      <c r="AG139" s="6476"/>
      <c r="AH139" s="5284"/>
    </row>
    <row r="140" spans="1:34">
      <c r="A140" s="5065"/>
      <c r="B140" s="5066"/>
      <c r="C140" s="5066"/>
      <c r="D140" s="5066"/>
      <c r="E140" s="5066"/>
      <c r="F140" s="5066"/>
      <c r="G140" s="5066"/>
      <c r="H140" s="5066"/>
      <c r="I140" s="5067"/>
      <c r="J140" s="5066"/>
      <c r="K140" s="5066"/>
      <c r="L140" s="5066"/>
      <c r="M140" s="5066"/>
      <c r="N140" s="5066"/>
      <c r="O140" s="5066"/>
      <c r="P140" s="6694"/>
      <c r="Q140" s="5068"/>
      <c r="R140" s="5083"/>
      <c r="S140" s="5267"/>
      <c r="T140" s="5101"/>
      <c r="U140" s="5101"/>
      <c r="V140" s="5102"/>
      <c r="W140" s="5102"/>
      <c r="X140" s="5102"/>
      <c r="Y140" s="5102"/>
      <c r="Z140" s="5102"/>
      <c r="AA140" s="5102"/>
      <c r="AB140" s="5102"/>
      <c r="AC140" s="5102"/>
      <c r="AD140" s="5102"/>
      <c r="AE140" s="5102"/>
      <c r="AF140" s="5102"/>
      <c r="AG140" s="5102"/>
      <c r="AH140" s="5102"/>
    </row>
    <row r="141" spans="1:34">
      <c r="A141" s="5065"/>
      <c r="B141" s="5066"/>
      <c r="C141" s="5066"/>
      <c r="D141" s="5066"/>
      <c r="E141" s="5066"/>
      <c r="F141" s="5066"/>
      <c r="G141" s="5066"/>
      <c r="H141" s="5066"/>
      <c r="I141" s="5067"/>
      <c r="J141" s="5066"/>
      <c r="K141" s="5066"/>
      <c r="L141" s="5066"/>
      <c r="M141" s="5066"/>
      <c r="N141" s="5066"/>
      <c r="O141" s="5066"/>
      <c r="P141" s="6694"/>
      <c r="Q141" s="5068"/>
      <c r="R141" s="5083"/>
      <c r="S141" s="5227"/>
      <c r="T141" s="5101"/>
      <c r="U141" s="5101"/>
      <c r="V141" s="5102"/>
      <c r="W141" s="5102"/>
      <c r="X141" s="5102"/>
      <c r="Y141" s="5102"/>
      <c r="Z141" s="5102"/>
      <c r="AA141" s="5102"/>
      <c r="AB141" s="5102"/>
      <c r="AC141" s="5102"/>
      <c r="AD141" s="5102"/>
      <c r="AE141" s="5102"/>
      <c r="AF141" s="5102"/>
      <c r="AG141" s="5102"/>
      <c r="AH141" s="5102"/>
    </row>
    <row r="142" spans="1:34" ht="18" thickBot="1">
      <c r="A142" s="5065"/>
      <c r="B142" s="5066"/>
      <c r="C142" s="5066"/>
      <c r="D142" s="5066"/>
      <c r="E142" s="5066"/>
      <c r="F142" s="5066"/>
      <c r="G142" s="5066"/>
      <c r="H142" s="5066"/>
      <c r="I142" s="5067"/>
      <c r="J142" s="5066"/>
      <c r="K142" s="5066"/>
      <c r="L142" s="5066"/>
      <c r="M142" s="5066"/>
      <c r="N142" s="5066"/>
      <c r="O142" s="5066"/>
      <c r="P142" s="6694"/>
      <c r="Q142" s="5068"/>
      <c r="R142" s="5083"/>
      <c r="S142" s="8364" t="s">
        <v>966</v>
      </c>
      <c r="T142" s="5082"/>
      <c r="U142" s="5083"/>
      <c r="V142" s="5058"/>
      <c r="W142" s="5056"/>
      <c r="X142" s="5056"/>
      <c r="Y142" s="5056"/>
      <c r="Z142" s="5056"/>
      <c r="AA142" s="5056"/>
      <c r="AB142" s="5056"/>
      <c r="AC142" s="5056"/>
      <c r="AD142" s="5056"/>
      <c r="AE142" s="5056"/>
      <c r="AF142" s="5056"/>
      <c r="AG142" s="5056"/>
      <c r="AH142" s="5056"/>
    </row>
    <row r="143" spans="1:34">
      <c r="A143" s="5065"/>
      <c r="B143" s="5066"/>
      <c r="C143" s="5066"/>
      <c r="D143" s="5066"/>
      <c r="E143" s="5066"/>
      <c r="F143" s="5066"/>
      <c r="G143" s="5066"/>
      <c r="H143" s="5066"/>
      <c r="I143" s="5067"/>
      <c r="J143" s="5066"/>
      <c r="K143" s="5066"/>
      <c r="L143" s="5066"/>
      <c r="M143" s="5066"/>
      <c r="N143" s="5066"/>
      <c r="O143" s="5066"/>
      <c r="P143" s="6694"/>
      <c r="Q143" s="5068"/>
      <c r="R143" s="5083"/>
      <c r="S143" s="5262"/>
      <c r="T143" s="5084"/>
      <c r="U143" s="5085" t="s">
        <v>14</v>
      </c>
      <c r="V143" s="5085" t="s">
        <v>12</v>
      </c>
      <c r="W143" s="5085"/>
      <c r="X143" s="5085"/>
      <c r="Y143" s="5085" t="s">
        <v>15</v>
      </c>
      <c r="Z143" s="5085" t="s">
        <v>12</v>
      </c>
      <c r="AA143" s="5085" t="s">
        <v>12</v>
      </c>
      <c r="AB143" s="5085"/>
      <c r="AC143" s="5085"/>
      <c r="AD143" s="5085"/>
      <c r="AE143" s="5085"/>
      <c r="AF143" s="5085" t="s">
        <v>0</v>
      </c>
      <c r="AG143" s="6466"/>
      <c r="AH143" s="5086"/>
    </row>
    <row r="144" spans="1:34">
      <c r="A144" s="5065"/>
      <c r="B144" s="5066"/>
      <c r="C144" s="5066"/>
      <c r="D144" s="5066"/>
      <c r="E144" s="5066"/>
      <c r="F144" s="5066"/>
      <c r="G144" s="5066"/>
      <c r="H144" s="5066"/>
      <c r="I144" s="5067"/>
      <c r="J144" s="5066"/>
      <c r="K144" s="5066"/>
      <c r="L144" s="5066"/>
      <c r="M144" s="5066"/>
      <c r="N144" s="5066"/>
      <c r="O144" s="5066"/>
      <c r="P144" s="6694"/>
      <c r="Q144" s="5068"/>
      <c r="R144" s="5083"/>
      <c r="S144" s="5263" t="s">
        <v>4</v>
      </c>
      <c r="T144" s="5087" t="s">
        <v>18</v>
      </c>
      <c r="U144" s="5088" t="s">
        <v>19</v>
      </c>
      <c r="V144" s="5088" t="s">
        <v>19</v>
      </c>
      <c r="W144" s="5088" t="s">
        <v>20</v>
      </c>
      <c r="X144" s="5088" t="s">
        <v>21</v>
      </c>
      <c r="Y144" s="5088" t="s">
        <v>22</v>
      </c>
      <c r="Z144" s="5088" t="s">
        <v>23</v>
      </c>
      <c r="AA144" s="5088" t="s">
        <v>23</v>
      </c>
      <c r="AB144" s="5088" t="s">
        <v>24</v>
      </c>
      <c r="AC144" s="5088" t="s">
        <v>20</v>
      </c>
      <c r="AD144" s="5088" t="s">
        <v>25</v>
      </c>
      <c r="AE144" s="5088" t="s">
        <v>0</v>
      </c>
      <c r="AF144" s="5088" t="s">
        <v>1363</v>
      </c>
      <c r="AG144" s="6467"/>
      <c r="AH144" s="5089" t="s">
        <v>26</v>
      </c>
    </row>
    <row r="145" spans="1:34" ht="15" thickBot="1">
      <c r="A145" s="5065"/>
      <c r="B145" s="5066"/>
      <c r="C145" s="5066"/>
      <c r="D145" s="5066"/>
      <c r="E145" s="5066"/>
      <c r="F145" s="5066"/>
      <c r="G145" s="5066"/>
      <c r="H145" s="5066"/>
      <c r="I145" s="5067"/>
      <c r="J145" s="5066"/>
      <c r="K145" s="5066"/>
      <c r="L145" s="5066"/>
      <c r="M145" s="5066"/>
      <c r="N145" s="5066"/>
      <c r="O145" s="5066"/>
      <c r="P145" s="6694"/>
      <c r="Q145" s="5068"/>
      <c r="R145" s="5083"/>
      <c r="S145" s="5264"/>
      <c r="T145" s="5090"/>
      <c r="U145" s="5091" t="s">
        <v>3</v>
      </c>
      <c r="V145" s="5091" t="s">
        <v>18</v>
      </c>
      <c r="W145" s="5091"/>
      <c r="X145" s="5091"/>
      <c r="Y145" s="5091" t="s">
        <v>21</v>
      </c>
      <c r="Z145" s="5091" t="s">
        <v>27</v>
      </c>
      <c r="AA145" s="5091" t="s">
        <v>28</v>
      </c>
      <c r="AB145" s="5091"/>
      <c r="AC145" s="5091"/>
      <c r="AD145" s="5091"/>
      <c r="AE145" s="5091"/>
      <c r="AF145" s="5091" t="s">
        <v>11</v>
      </c>
      <c r="AG145" s="6468"/>
      <c r="AH145" s="5092"/>
    </row>
    <row r="146" spans="1:34">
      <c r="A146" s="5065"/>
      <c r="B146" s="5066"/>
      <c r="C146" s="5066"/>
      <c r="D146" s="5066"/>
      <c r="E146" s="5066"/>
      <c r="F146" s="5066"/>
      <c r="G146" s="5066"/>
      <c r="H146" s="5066"/>
      <c r="I146" s="5067"/>
      <c r="J146" s="5066"/>
      <c r="K146" s="5066"/>
      <c r="L146" s="5066"/>
      <c r="M146" s="5066"/>
      <c r="N146" s="5066"/>
      <c r="O146" s="5066"/>
      <c r="P146" s="6694"/>
      <c r="Q146" s="5068"/>
      <c r="R146" s="5083"/>
      <c r="S146" s="5277"/>
      <c r="T146" s="5163"/>
      <c r="U146" s="5163"/>
      <c r="V146" s="5164"/>
      <c r="W146" s="5164"/>
      <c r="X146" s="5164"/>
      <c r="Y146" s="5164"/>
      <c r="Z146" s="5164"/>
      <c r="AA146" s="5164"/>
      <c r="AB146" s="5164"/>
      <c r="AC146" s="5164"/>
      <c r="AD146" s="5164"/>
      <c r="AE146" s="5164"/>
      <c r="AF146" s="5164"/>
      <c r="AG146" s="6474"/>
      <c r="AH146" s="5165"/>
    </row>
    <row r="147" spans="1:34">
      <c r="A147" s="5065"/>
      <c r="B147" s="5066"/>
      <c r="C147" s="5066"/>
      <c r="D147" s="5066"/>
      <c r="E147" s="5066"/>
      <c r="F147" s="5066"/>
      <c r="G147" s="5066"/>
      <c r="H147" s="5066"/>
      <c r="I147" s="5067"/>
      <c r="J147" s="5066"/>
      <c r="K147" s="5066"/>
      <c r="L147" s="5066"/>
      <c r="M147" s="5066"/>
      <c r="N147" s="5066"/>
      <c r="O147" s="5066"/>
      <c r="P147" s="6694"/>
      <c r="Q147" s="5068"/>
      <c r="R147" s="5083"/>
      <c r="S147" s="5278"/>
      <c r="T147" s="5094"/>
      <c r="U147" s="5094"/>
      <c r="V147" s="5095"/>
      <c r="W147" s="5095"/>
      <c r="X147" s="5095"/>
      <c r="Y147" s="5095"/>
      <c r="Z147" s="5095"/>
      <c r="AA147" s="5095"/>
      <c r="AB147" s="5095"/>
      <c r="AC147" s="5095"/>
      <c r="AD147" s="5095"/>
      <c r="AE147" s="5095"/>
      <c r="AF147" s="5095"/>
      <c r="AG147" s="6475"/>
      <c r="AH147" s="5166"/>
    </row>
    <row r="148" spans="1:34">
      <c r="A148" s="5065"/>
      <c r="B148" s="5066"/>
      <c r="C148" s="5066"/>
      <c r="D148" s="5066"/>
      <c r="E148" s="5066"/>
      <c r="F148" s="5066"/>
      <c r="G148" s="5066"/>
      <c r="H148" s="5066"/>
      <c r="I148" s="5067"/>
      <c r="J148" s="5066"/>
      <c r="K148" s="5066"/>
      <c r="L148" s="5066"/>
      <c r="M148" s="5066"/>
      <c r="N148" s="5066"/>
      <c r="O148" s="5066"/>
      <c r="P148" s="6694"/>
      <c r="Q148" s="5068"/>
      <c r="R148" s="5083"/>
      <c r="S148" s="5278"/>
      <c r="T148" s="5094"/>
      <c r="U148" s="5094"/>
      <c r="V148" s="5095"/>
      <c r="W148" s="5095"/>
      <c r="X148" s="5095"/>
      <c r="Y148" s="5095"/>
      <c r="Z148" s="5095"/>
      <c r="AA148" s="5095"/>
      <c r="AB148" s="5095"/>
      <c r="AC148" s="5095"/>
      <c r="AD148" s="5095"/>
      <c r="AE148" s="5095"/>
      <c r="AF148" s="5095"/>
      <c r="AG148" s="6475"/>
      <c r="AH148" s="5166"/>
    </row>
    <row r="149" spans="1:34">
      <c r="A149" s="5065"/>
      <c r="B149" s="5066"/>
      <c r="C149" s="5066"/>
      <c r="D149" s="5066"/>
      <c r="E149" s="5066"/>
      <c r="F149" s="5066"/>
      <c r="G149" s="5066"/>
      <c r="H149" s="5066"/>
      <c r="I149" s="5067"/>
      <c r="J149" s="5066"/>
      <c r="K149" s="5066"/>
      <c r="L149" s="5066"/>
      <c r="M149" s="5066"/>
      <c r="N149" s="5066"/>
      <c r="O149" s="5066"/>
      <c r="P149" s="6694"/>
      <c r="Q149" s="5068"/>
      <c r="R149" s="5083"/>
      <c r="S149" s="5278"/>
      <c r="T149" s="5094"/>
      <c r="U149" s="5094"/>
      <c r="V149" s="5095"/>
      <c r="W149" s="5095"/>
      <c r="X149" s="5095"/>
      <c r="Y149" s="5095"/>
      <c r="Z149" s="5095"/>
      <c r="AA149" s="5095"/>
      <c r="AB149" s="5095"/>
      <c r="AC149" s="5095"/>
      <c r="AD149" s="5095"/>
      <c r="AE149" s="5095"/>
      <c r="AF149" s="5095"/>
      <c r="AG149" s="6475"/>
      <c r="AH149" s="5166"/>
    </row>
    <row r="150" spans="1:34">
      <c r="A150" s="5074"/>
      <c r="B150" s="5075"/>
      <c r="C150" s="5075"/>
      <c r="D150" s="5075"/>
      <c r="E150" s="5075"/>
      <c r="F150" s="5075"/>
      <c r="G150" s="5075"/>
      <c r="H150" s="5075"/>
      <c r="I150" s="5076"/>
      <c r="J150" s="5075"/>
      <c r="K150" s="5075"/>
      <c r="L150" s="5075"/>
      <c r="M150" s="5075"/>
      <c r="N150" s="5075"/>
      <c r="O150" s="5075"/>
      <c r="P150" s="6695"/>
      <c r="Q150" s="5077"/>
      <c r="R150" s="5083"/>
      <c r="S150" s="5278"/>
      <c r="T150" s="5094"/>
      <c r="U150" s="5094"/>
      <c r="V150" s="5095"/>
      <c r="W150" s="5095"/>
      <c r="X150" s="5095"/>
      <c r="Y150" s="5095"/>
      <c r="Z150" s="5095"/>
      <c r="AA150" s="5095"/>
      <c r="AB150" s="5095"/>
      <c r="AC150" s="5095"/>
      <c r="AD150" s="5095"/>
      <c r="AE150" s="5095"/>
      <c r="AF150" s="5095"/>
      <c r="AG150" s="6475"/>
      <c r="AH150" s="5166"/>
    </row>
    <row r="151" spans="1:34">
      <c r="A151" s="5074"/>
      <c r="B151" s="5075"/>
      <c r="C151" s="5075"/>
      <c r="D151" s="5075"/>
      <c r="E151" s="5075"/>
      <c r="F151" s="5075"/>
      <c r="G151" s="5075"/>
      <c r="H151" s="5075"/>
      <c r="I151" s="5076"/>
      <c r="J151" s="5075"/>
      <c r="K151" s="5075"/>
      <c r="L151" s="5075"/>
      <c r="M151" s="5075"/>
      <c r="N151" s="5075"/>
      <c r="O151" s="5075"/>
      <c r="P151" s="6695"/>
      <c r="Q151" s="5077"/>
      <c r="R151" s="5083"/>
      <c r="S151" s="5278"/>
      <c r="T151" s="5094"/>
      <c r="U151" s="5094"/>
      <c r="V151" s="5095"/>
      <c r="W151" s="5095"/>
      <c r="X151" s="5095"/>
      <c r="Y151" s="5095"/>
      <c r="Z151" s="5095"/>
      <c r="AA151" s="5095"/>
      <c r="AB151" s="5095"/>
      <c r="AC151" s="5095"/>
      <c r="AD151" s="5095"/>
      <c r="AE151" s="5095"/>
      <c r="AF151" s="5095"/>
      <c r="AG151" s="6475"/>
      <c r="AH151" s="5166"/>
    </row>
    <row r="152" spans="1:34" ht="15" thickBot="1">
      <c r="A152" s="5078"/>
      <c r="B152" s="5079"/>
      <c r="C152" s="5079"/>
      <c r="D152" s="5079"/>
      <c r="E152" s="5079"/>
      <c r="F152" s="5079"/>
      <c r="G152" s="5079"/>
      <c r="H152" s="5079"/>
      <c r="I152" s="5080"/>
      <c r="J152" s="5079"/>
      <c r="K152" s="5079"/>
      <c r="L152" s="5079"/>
      <c r="M152" s="5079"/>
      <c r="N152" s="5177">
        <f>SUM(N135:N151)</f>
        <v>45736.071500000005</v>
      </c>
      <c r="O152" s="5177">
        <f>SUM(O135:O151)</f>
        <v>2286.8035750000004</v>
      </c>
      <c r="P152" s="6692"/>
      <c r="Q152" s="5081"/>
      <c r="R152" s="5083"/>
      <c r="S152" s="5278"/>
      <c r="T152" s="5094"/>
      <c r="U152" s="5094"/>
      <c r="V152" s="5095"/>
      <c r="W152" s="5095"/>
      <c r="X152" s="5095"/>
      <c r="Y152" s="5095"/>
      <c r="Z152" s="5095"/>
      <c r="AA152" s="5095"/>
      <c r="AB152" s="5095"/>
      <c r="AC152" s="5095"/>
      <c r="AD152" s="5095"/>
      <c r="AE152" s="5095"/>
      <c r="AF152" s="5095"/>
      <c r="AG152" s="6475"/>
      <c r="AH152" s="5166"/>
    </row>
    <row r="153" spans="1:34">
      <c r="A153" s="5083"/>
      <c r="B153" s="5083"/>
      <c r="C153" s="5083"/>
      <c r="D153" s="5083"/>
      <c r="E153" s="5083"/>
      <c r="F153" s="5083"/>
      <c r="G153" s="5083"/>
      <c r="H153" s="5083"/>
      <c r="I153" s="5083"/>
      <c r="J153" s="5083"/>
      <c r="K153" s="5083"/>
      <c r="L153" s="5083"/>
      <c r="M153" s="5083"/>
      <c r="N153" s="5083"/>
      <c r="O153" s="5083"/>
      <c r="P153" s="5083"/>
      <c r="Q153" s="5083"/>
      <c r="R153" s="5083"/>
      <c r="S153" s="5278"/>
      <c r="T153" s="5094"/>
      <c r="U153" s="5094"/>
      <c r="V153" s="5095"/>
      <c r="W153" s="5095"/>
      <c r="X153" s="5095"/>
      <c r="Y153" s="5095"/>
      <c r="Z153" s="5095"/>
      <c r="AA153" s="5095"/>
      <c r="AB153" s="5095"/>
      <c r="AC153" s="5095"/>
      <c r="AD153" s="5095"/>
      <c r="AE153" s="5095"/>
      <c r="AF153" s="5095"/>
      <c r="AG153" s="6475"/>
      <c r="AH153" s="5166"/>
    </row>
    <row r="154" spans="1:34">
      <c r="A154" s="5083"/>
      <c r="B154" s="5083"/>
      <c r="C154" s="5083"/>
      <c r="D154" s="5083"/>
      <c r="E154" s="5083"/>
      <c r="F154" s="5083"/>
      <c r="G154" s="5083"/>
      <c r="H154" s="5083"/>
      <c r="I154" s="5083"/>
      <c r="J154" s="5083"/>
      <c r="K154" s="5083"/>
      <c r="L154" s="5083"/>
      <c r="M154" s="5083"/>
      <c r="N154" s="5083"/>
      <c r="O154" s="5083"/>
      <c r="P154" s="5083"/>
      <c r="Q154" s="5083"/>
      <c r="R154" s="5083"/>
      <c r="S154" s="5232"/>
      <c r="T154" s="5094"/>
      <c r="U154" s="5094"/>
      <c r="V154" s="5095"/>
      <c r="W154" s="5095"/>
      <c r="X154" s="5095"/>
      <c r="Y154" s="5095"/>
      <c r="Z154" s="5095"/>
      <c r="AA154" s="5095"/>
      <c r="AB154" s="5095"/>
      <c r="AC154" s="5095"/>
      <c r="AD154" s="5095"/>
      <c r="AE154" s="5095"/>
      <c r="AF154" s="5095"/>
      <c r="AG154" s="6475"/>
      <c r="AH154" s="5166"/>
    </row>
    <row r="155" spans="1:34" ht="18" thickBot="1">
      <c r="A155" s="8358" t="s">
        <v>1750</v>
      </c>
      <c r="B155" s="5057"/>
      <c r="C155" s="5058"/>
      <c r="D155" s="5058"/>
      <c r="E155" s="5058"/>
      <c r="F155" s="5058"/>
      <c r="G155" s="5058"/>
      <c r="H155" s="5058"/>
      <c r="I155" s="5058"/>
      <c r="J155" s="5058"/>
      <c r="K155" s="5058"/>
      <c r="L155" s="5058"/>
      <c r="M155" s="5058"/>
      <c r="N155" s="5058"/>
      <c r="O155" s="5058"/>
      <c r="P155" s="5058"/>
      <c r="Q155" s="5058"/>
      <c r="R155" s="5083"/>
      <c r="S155" s="5278"/>
      <c r="T155" s="5094"/>
      <c r="U155" s="5094"/>
      <c r="V155" s="5095"/>
      <c r="W155" s="5095"/>
      <c r="X155" s="5095"/>
      <c r="Y155" s="5095"/>
      <c r="Z155" s="5095"/>
      <c r="AA155" s="5095"/>
      <c r="AB155" s="5095"/>
      <c r="AC155" s="5095"/>
      <c r="AD155" s="5095"/>
      <c r="AE155" s="5095"/>
      <c r="AF155" s="5095"/>
      <c r="AG155" s="6475"/>
      <c r="AH155" s="5166"/>
    </row>
    <row r="156" spans="1:34">
      <c r="A156" s="5059"/>
      <c r="B156" s="5059"/>
      <c r="C156" s="5059"/>
      <c r="D156" s="5059" t="s">
        <v>14</v>
      </c>
      <c r="E156" s="5059" t="s">
        <v>12</v>
      </c>
      <c r="F156" s="5059"/>
      <c r="G156" s="5059"/>
      <c r="H156" s="5059" t="s">
        <v>15</v>
      </c>
      <c r="I156" s="5059" t="s">
        <v>12</v>
      </c>
      <c r="J156" s="5059" t="s">
        <v>12</v>
      </c>
      <c r="K156" s="5059"/>
      <c r="L156" s="5059"/>
      <c r="M156" s="5059"/>
      <c r="N156" s="5059"/>
      <c r="O156" s="5059" t="s">
        <v>0</v>
      </c>
      <c r="P156" s="5059"/>
      <c r="Q156" s="5059"/>
      <c r="R156" s="5083"/>
      <c r="S156" s="5280"/>
      <c r="T156" s="5094"/>
      <c r="U156" s="5094"/>
      <c r="V156" s="5095"/>
      <c r="W156" s="5095"/>
      <c r="X156" s="5095"/>
      <c r="Y156" s="5095"/>
      <c r="Z156" s="5095"/>
      <c r="AA156" s="5095"/>
      <c r="AB156" s="5095"/>
      <c r="AC156" s="5095"/>
      <c r="AD156" s="5095"/>
      <c r="AE156" s="5095"/>
      <c r="AF156" s="5095"/>
      <c r="AG156" s="6475"/>
      <c r="AH156" s="5166"/>
    </row>
    <row r="157" spans="1:34">
      <c r="A157" s="5060" t="s">
        <v>3</v>
      </c>
      <c r="B157" s="5060" t="s">
        <v>4</v>
      </c>
      <c r="C157" s="5060" t="s">
        <v>18</v>
      </c>
      <c r="D157" s="5060" t="s">
        <v>19</v>
      </c>
      <c r="E157" s="5060" t="s">
        <v>19</v>
      </c>
      <c r="F157" s="5060" t="s">
        <v>20</v>
      </c>
      <c r="G157" s="5060" t="s">
        <v>21</v>
      </c>
      <c r="H157" s="5060" t="s">
        <v>22</v>
      </c>
      <c r="I157" s="5060" t="s">
        <v>23</v>
      </c>
      <c r="J157" s="5060" t="s">
        <v>23</v>
      </c>
      <c r="K157" s="5060" t="s">
        <v>1227</v>
      </c>
      <c r="L157" s="5060" t="s">
        <v>20</v>
      </c>
      <c r="M157" s="5060" t="s">
        <v>25</v>
      </c>
      <c r="N157" s="5060" t="s">
        <v>0</v>
      </c>
      <c r="O157" s="5060" t="s">
        <v>1363</v>
      </c>
      <c r="P157" s="6697" t="s">
        <v>1388</v>
      </c>
      <c r="Q157" s="5060" t="s">
        <v>26</v>
      </c>
      <c r="R157" s="5083"/>
      <c r="S157" s="5280"/>
      <c r="T157" s="5094"/>
      <c r="U157" s="5094"/>
      <c r="V157" s="5095"/>
      <c r="W157" s="5095"/>
      <c r="X157" s="5095"/>
      <c r="Y157" s="5095"/>
      <c r="Z157" s="5095"/>
      <c r="AA157" s="5095"/>
      <c r="AB157" s="5095"/>
      <c r="AC157" s="5095"/>
      <c r="AD157" s="5095"/>
      <c r="AE157" s="5095"/>
      <c r="AF157" s="5095"/>
      <c r="AG157" s="6475"/>
      <c r="AH157" s="5166"/>
    </row>
    <row r="158" spans="1:34" ht="15" thickBot="1">
      <c r="A158" s="5061"/>
      <c r="B158" s="5061"/>
      <c r="C158" s="5061"/>
      <c r="D158" s="5061" t="s">
        <v>3</v>
      </c>
      <c r="E158" s="5061" t="s">
        <v>18</v>
      </c>
      <c r="F158" s="5061"/>
      <c r="G158" s="5061"/>
      <c r="H158" s="5061" t="s">
        <v>21</v>
      </c>
      <c r="I158" s="5061" t="s">
        <v>27</v>
      </c>
      <c r="J158" s="5061" t="s">
        <v>28</v>
      </c>
      <c r="K158" s="5061"/>
      <c r="L158" s="5061"/>
      <c r="M158" s="5061"/>
      <c r="N158" s="5061"/>
      <c r="O158" s="5061" t="s">
        <v>11</v>
      </c>
      <c r="P158" s="5061"/>
      <c r="Q158" s="5061"/>
      <c r="R158" s="5083"/>
      <c r="S158" s="5278"/>
      <c r="T158" s="5094"/>
      <c r="U158" s="5094"/>
      <c r="V158" s="5095"/>
      <c r="W158" s="5095"/>
      <c r="X158" s="5095"/>
      <c r="Y158" s="5095"/>
      <c r="Z158" s="5095"/>
      <c r="AA158" s="5095"/>
      <c r="AB158" s="5095"/>
      <c r="AC158" s="5095"/>
      <c r="AD158" s="5095"/>
      <c r="AE158" s="5095"/>
      <c r="AF158" s="5095"/>
      <c r="AG158" s="6475"/>
      <c r="AH158" s="5166"/>
    </row>
    <row r="159" spans="1:34" ht="15" thickBot="1">
      <c r="A159" s="8454" t="s">
        <v>1843</v>
      </c>
      <c r="B159" s="8746" t="s">
        <v>1780</v>
      </c>
      <c r="C159" s="6945">
        <v>3</v>
      </c>
      <c r="D159" s="6944">
        <v>1971</v>
      </c>
      <c r="E159" s="6946">
        <v>45902</v>
      </c>
      <c r="F159" s="6947">
        <v>300</v>
      </c>
      <c r="G159" s="6944" t="s">
        <v>96</v>
      </c>
      <c r="H159" s="6948">
        <v>19.95</v>
      </c>
      <c r="I159" s="6949">
        <v>45922</v>
      </c>
      <c r="J159" s="6950">
        <v>45910</v>
      </c>
      <c r="K159" s="6951">
        <v>79632</v>
      </c>
      <c r="L159" s="6948">
        <v>303.31</v>
      </c>
      <c r="M159" s="6952">
        <v>0</v>
      </c>
      <c r="N159" s="6953">
        <f>(H159*L159)</f>
        <v>6051.0344999999998</v>
      </c>
      <c r="O159" s="6948">
        <f>(N159*0.05)</f>
        <v>302.55172499999998</v>
      </c>
      <c r="P159" s="8456">
        <v>5</v>
      </c>
      <c r="Q159" s="5064"/>
      <c r="R159" s="5083"/>
      <c r="S159" s="5278"/>
      <c r="T159" s="5094"/>
      <c r="U159" s="5094"/>
      <c r="V159" s="5095"/>
      <c r="W159" s="5095"/>
      <c r="X159" s="5095"/>
      <c r="Y159" s="5095"/>
      <c r="Z159" s="5095"/>
      <c r="AA159" s="5095"/>
      <c r="AB159" s="5095"/>
      <c r="AC159" s="5095"/>
      <c r="AD159" s="5095"/>
      <c r="AE159" s="5095"/>
      <c r="AF159" s="5095"/>
      <c r="AG159" s="6475"/>
      <c r="AH159" s="5166"/>
    </row>
    <row r="160" spans="1:34">
      <c r="A160" s="8730" t="s">
        <v>1856</v>
      </c>
      <c r="B160" s="6944" t="s">
        <v>1858</v>
      </c>
      <c r="C160" s="6945">
        <v>1</v>
      </c>
      <c r="D160" s="6944"/>
      <c r="E160" s="6946">
        <v>45905</v>
      </c>
      <c r="F160" s="6947">
        <v>100</v>
      </c>
      <c r="G160" s="6944" t="s">
        <v>544</v>
      </c>
      <c r="H160" s="6948">
        <v>53.47</v>
      </c>
      <c r="I160" s="6949">
        <v>45911</v>
      </c>
      <c r="J160" s="6950">
        <v>45911</v>
      </c>
      <c r="K160" s="6951">
        <v>79654</v>
      </c>
      <c r="L160" s="6948">
        <v>104</v>
      </c>
      <c r="M160" s="6952">
        <v>0</v>
      </c>
      <c r="N160" s="6953">
        <f>(H160*L160)</f>
        <v>5560.88</v>
      </c>
      <c r="O160" s="6948">
        <f>(N160*0.05)</f>
        <v>278.04400000000004</v>
      </c>
      <c r="P160" s="8456">
        <v>5</v>
      </c>
      <c r="Q160" s="5064"/>
      <c r="R160" s="5083"/>
      <c r="S160" s="5278"/>
      <c r="T160" s="5094"/>
      <c r="U160" s="5094"/>
      <c r="V160" s="5095"/>
      <c r="W160" s="5095"/>
      <c r="X160" s="5095"/>
      <c r="Y160" s="5095"/>
      <c r="Z160" s="5095"/>
      <c r="AA160" s="5095"/>
      <c r="AB160" s="5095"/>
      <c r="AC160" s="5095"/>
      <c r="AD160" s="5095"/>
      <c r="AE160" s="5095"/>
      <c r="AF160" s="5095"/>
      <c r="AG160" s="6475"/>
      <c r="AH160" s="5166"/>
    </row>
    <row r="161" spans="1:34">
      <c r="A161" s="5065"/>
      <c r="B161" s="5066"/>
      <c r="C161" s="5066"/>
      <c r="D161" s="5066"/>
      <c r="E161" s="5066"/>
      <c r="F161" s="5066"/>
      <c r="G161" s="5066"/>
      <c r="H161" s="5066"/>
      <c r="I161" s="5067"/>
      <c r="J161" s="5066"/>
      <c r="K161" s="5066"/>
      <c r="L161" s="5066"/>
      <c r="M161" s="5066"/>
      <c r="N161" s="5066"/>
      <c r="O161" s="5066"/>
      <c r="P161" s="6694"/>
      <c r="Q161" s="5068"/>
      <c r="R161" s="5083"/>
      <c r="S161" s="5278"/>
      <c r="T161" s="5094"/>
      <c r="U161" s="5094"/>
      <c r="V161" s="5095"/>
      <c r="W161" s="5095"/>
      <c r="X161" s="5095"/>
      <c r="Y161" s="5095"/>
      <c r="Z161" s="5095"/>
      <c r="AA161" s="5095"/>
      <c r="AB161" s="5095"/>
      <c r="AC161" s="5095"/>
      <c r="AD161" s="5095"/>
      <c r="AE161" s="5095"/>
      <c r="AF161" s="5095"/>
      <c r="AG161" s="6475"/>
      <c r="AH161" s="5166"/>
    </row>
    <row r="162" spans="1:34" ht="15" thickBot="1">
      <c r="A162" s="5069"/>
      <c r="B162" s="5070"/>
      <c r="C162" s="5066"/>
      <c r="D162" s="5066"/>
      <c r="E162" s="5071"/>
      <c r="F162" s="5066"/>
      <c r="G162" s="5066"/>
      <c r="H162" s="5066"/>
      <c r="I162" s="5072"/>
      <c r="J162" s="5066"/>
      <c r="K162" s="5066"/>
      <c r="L162" s="5073"/>
      <c r="M162" s="5066"/>
      <c r="N162" s="5073"/>
      <c r="O162" s="5073"/>
      <c r="P162" s="6690"/>
      <c r="Q162" s="5068"/>
      <c r="R162" s="5083"/>
      <c r="S162" s="5285"/>
      <c r="T162" s="5282"/>
      <c r="U162" s="5282"/>
      <c r="V162" s="5283"/>
      <c r="W162" s="5283"/>
      <c r="X162" s="5283"/>
      <c r="Y162" s="5283"/>
      <c r="Z162" s="5283"/>
      <c r="AA162" s="5283"/>
      <c r="AB162" s="5283"/>
      <c r="AC162" s="5283"/>
      <c r="AD162" s="5283"/>
      <c r="AE162" s="5283"/>
      <c r="AF162" s="5283"/>
      <c r="AG162" s="6476"/>
      <c r="AH162" s="5284"/>
    </row>
    <row r="163" spans="1:34">
      <c r="A163" s="5065"/>
      <c r="B163" s="5066"/>
      <c r="C163" s="5066"/>
      <c r="D163" s="5066"/>
      <c r="E163" s="5066"/>
      <c r="F163" s="5066"/>
      <c r="G163" s="5066"/>
      <c r="H163" s="5066"/>
      <c r="I163" s="5067"/>
      <c r="J163" s="5066"/>
      <c r="K163" s="5066"/>
      <c r="L163" s="5066"/>
      <c r="M163" s="5066"/>
      <c r="N163" s="5066"/>
      <c r="O163" s="5066"/>
      <c r="P163" s="6694"/>
      <c r="Q163" s="5068"/>
      <c r="R163" s="5083"/>
      <c r="S163" s="5227"/>
      <c r="T163" s="5101"/>
      <c r="U163" s="5101"/>
      <c r="V163" s="5102"/>
      <c r="W163" s="5102"/>
      <c r="X163" s="5102"/>
      <c r="Y163" s="5102"/>
      <c r="Z163" s="5102"/>
      <c r="AA163" s="5102"/>
      <c r="AB163" s="5102"/>
      <c r="AC163" s="5102"/>
      <c r="AD163" s="5102"/>
      <c r="AE163" s="5102"/>
      <c r="AF163" s="5102"/>
      <c r="AG163" s="5102"/>
      <c r="AH163" s="5102"/>
    </row>
    <row r="164" spans="1:34" ht="18" thickBot="1">
      <c r="A164" s="5065"/>
      <c r="B164" s="5066"/>
      <c r="C164" s="5066"/>
      <c r="D164" s="5066"/>
      <c r="E164" s="5066"/>
      <c r="F164" s="5066"/>
      <c r="G164" s="5066"/>
      <c r="H164" s="5066"/>
      <c r="I164" s="5067"/>
      <c r="J164" s="5066"/>
      <c r="K164" s="5066"/>
      <c r="L164" s="5066"/>
      <c r="M164" s="5066"/>
      <c r="N164" s="5066"/>
      <c r="O164" s="5066"/>
      <c r="P164" s="6694"/>
      <c r="Q164" s="5068"/>
      <c r="R164" s="5083"/>
      <c r="S164" s="8718" t="s">
        <v>1853</v>
      </c>
      <c r="T164" s="5101"/>
      <c r="U164" s="5101"/>
      <c r="V164" s="5102" t="s">
        <v>1857</v>
      </c>
      <c r="W164" s="5102"/>
      <c r="X164" s="5102"/>
      <c r="Y164" s="5102"/>
      <c r="Z164" s="5102"/>
      <c r="AA164" s="5102"/>
      <c r="AB164" s="5102"/>
      <c r="AC164" s="5102"/>
      <c r="AD164" s="5102"/>
      <c r="AE164" s="5102"/>
      <c r="AF164" s="5102"/>
      <c r="AG164" s="5102"/>
      <c r="AH164" s="5102"/>
    </row>
    <row r="165" spans="1:34">
      <c r="A165" s="5065"/>
      <c r="B165" s="5066"/>
      <c r="C165" s="5066"/>
      <c r="D165" s="5066"/>
      <c r="E165" s="5066"/>
      <c r="F165" s="5066"/>
      <c r="G165" s="5066"/>
      <c r="H165" s="5066"/>
      <c r="I165" s="5067"/>
      <c r="J165" s="5066"/>
      <c r="K165" s="5066"/>
      <c r="L165" s="5066"/>
      <c r="M165" s="5066"/>
      <c r="N165" s="5066"/>
      <c r="O165" s="5066"/>
      <c r="P165" s="6694"/>
      <c r="Q165" s="5068"/>
      <c r="R165" s="5083"/>
      <c r="S165" s="5262"/>
      <c r="T165" s="5084"/>
      <c r="U165" s="5085" t="s">
        <v>14</v>
      </c>
      <c r="V165" s="5085" t="s">
        <v>12</v>
      </c>
      <c r="W165" s="5085"/>
      <c r="X165" s="5085"/>
      <c r="Y165" s="5085" t="s">
        <v>15</v>
      </c>
      <c r="Z165" s="5085" t="s">
        <v>12</v>
      </c>
      <c r="AA165" s="5085" t="s">
        <v>12</v>
      </c>
      <c r="AB165" s="5085"/>
      <c r="AC165" s="5085"/>
      <c r="AD165" s="5085"/>
      <c r="AE165" s="5085"/>
      <c r="AF165" s="5085" t="s">
        <v>0</v>
      </c>
      <c r="AG165" s="6466"/>
      <c r="AH165" s="5086"/>
    </row>
    <row r="166" spans="1:34">
      <c r="A166" s="5065"/>
      <c r="B166" s="5066"/>
      <c r="C166" s="5066"/>
      <c r="D166" s="5066"/>
      <c r="E166" s="5066"/>
      <c r="F166" s="5066"/>
      <c r="G166" s="5066"/>
      <c r="H166" s="5066"/>
      <c r="I166" s="5067"/>
      <c r="J166" s="5066"/>
      <c r="K166" s="5066"/>
      <c r="L166" s="5066"/>
      <c r="M166" s="5066"/>
      <c r="N166" s="5066"/>
      <c r="O166" s="5066"/>
      <c r="P166" s="6694"/>
      <c r="Q166" s="5068"/>
      <c r="R166" s="5083"/>
      <c r="S166" s="5263" t="s">
        <v>4</v>
      </c>
      <c r="T166" s="5087" t="s">
        <v>18</v>
      </c>
      <c r="U166" s="5088" t="s">
        <v>19</v>
      </c>
      <c r="V166" s="5088" t="s">
        <v>19</v>
      </c>
      <c r="W166" s="5088" t="s">
        <v>20</v>
      </c>
      <c r="X166" s="5088" t="s">
        <v>21</v>
      </c>
      <c r="Y166" s="5088" t="s">
        <v>22</v>
      </c>
      <c r="Z166" s="5088" t="s">
        <v>23</v>
      </c>
      <c r="AA166" s="5088" t="s">
        <v>23</v>
      </c>
      <c r="AB166" s="5088" t="s">
        <v>24</v>
      </c>
      <c r="AC166" s="5088" t="s">
        <v>20</v>
      </c>
      <c r="AD166" s="5088" t="s">
        <v>25</v>
      </c>
      <c r="AE166" s="5088" t="s">
        <v>0</v>
      </c>
      <c r="AF166" s="5088" t="s">
        <v>1363</v>
      </c>
      <c r="AG166" s="6467"/>
      <c r="AH166" s="5089" t="s">
        <v>26</v>
      </c>
    </row>
    <row r="167" spans="1:34" ht="15" thickBot="1">
      <c r="A167" s="5065"/>
      <c r="B167" s="5066"/>
      <c r="C167" s="5066"/>
      <c r="D167" s="5066"/>
      <c r="E167" s="5066"/>
      <c r="F167" s="5066"/>
      <c r="G167" s="5066"/>
      <c r="H167" s="5066"/>
      <c r="I167" s="5067"/>
      <c r="J167" s="5066"/>
      <c r="K167" s="5066"/>
      <c r="L167" s="5066"/>
      <c r="M167" s="5066"/>
      <c r="N167" s="5066"/>
      <c r="O167" s="5066"/>
      <c r="P167" s="6694"/>
      <c r="Q167" s="5068"/>
      <c r="R167" s="5083"/>
      <c r="S167" s="5264"/>
      <c r="T167" s="5090"/>
      <c r="U167" s="5091" t="s">
        <v>3</v>
      </c>
      <c r="V167" s="5091" t="s">
        <v>18</v>
      </c>
      <c r="W167" s="5091"/>
      <c r="X167" s="5091"/>
      <c r="Y167" s="5091" t="s">
        <v>21</v>
      </c>
      <c r="Z167" s="5091" t="s">
        <v>27</v>
      </c>
      <c r="AA167" s="5091" t="s">
        <v>28</v>
      </c>
      <c r="AB167" s="5091"/>
      <c r="AC167" s="5091"/>
      <c r="AD167" s="5091"/>
      <c r="AE167" s="5091"/>
      <c r="AF167" s="5091" t="s">
        <v>11</v>
      </c>
      <c r="AG167" s="6468"/>
      <c r="AH167" s="5092"/>
    </row>
    <row r="168" spans="1:34">
      <c r="A168" s="5074"/>
      <c r="B168" s="5075"/>
      <c r="C168" s="5075"/>
      <c r="D168" s="5075"/>
      <c r="E168" s="5075"/>
      <c r="F168" s="5075"/>
      <c r="G168" s="5075"/>
      <c r="H168" s="5075"/>
      <c r="I168" s="5076"/>
      <c r="J168" s="5075"/>
      <c r="K168" s="5075"/>
      <c r="L168" s="5075"/>
      <c r="M168" s="5075"/>
      <c r="N168" s="5075"/>
      <c r="O168" s="5075"/>
      <c r="P168" s="6695"/>
      <c r="Q168" s="5077"/>
      <c r="R168" s="5083"/>
      <c r="S168" s="8457" t="s">
        <v>1858</v>
      </c>
      <c r="T168" s="8458">
        <v>1</v>
      </c>
      <c r="U168" s="8455"/>
      <c r="V168" s="8459">
        <v>45905</v>
      </c>
      <c r="W168" s="8460">
        <v>100</v>
      </c>
      <c r="X168" s="8455" t="s">
        <v>544</v>
      </c>
      <c r="Y168" s="8461">
        <v>53.47</v>
      </c>
      <c r="Z168" s="8462">
        <v>45911</v>
      </c>
      <c r="AA168" s="8463">
        <v>45911</v>
      </c>
      <c r="AB168" s="8464">
        <v>79654</v>
      </c>
      <c r="AC168" s="8461">
        <v>104</v>
      </c>
      <c r="AD168" s="8465">
        <v>0</v>
      </c>
      <c r="AE168" s="8466">
        <f>(Y168*AC168)</f>
        <v>5560.88</v>
      </c>
      <c r="AF168" s="8461">
        <f>(AE168*0.05)</f>
        <v>278.04400000000004</v>
      </c>
      <c r="AG168" s="8467">
        <v>5</v>
      </c>
      <c r="AH168" s="5165"/>
    </row>
    <row r="169" spans="1:34">
      <c r="A169" s="5074"/>
      <c r="B169" s="5075"/>
      <c r="C169" s="5075"/>
      <c r="D169" s="5075"/>
      <c r="E169" s="5075"/>
      <c r="F169" s="5075"/>
      <c r="G169" s="5075"/>
      <c r="H169" s="5075"/>
      <c r="I169" s="5076"/>
      <c r="J169" s="5075"/>
      <c r="K169" s="5075"/>
      <c r="L169" s="5075"/>
      <c r="M169" s="5075"/>
      <c r="N169" s="5075"/>
      <c r="O169" s="5075"/>
      <c r="P169" s="6695"/>
      <c r="Q169" s="5077"/>
      <c r="R169" s="5083"/>
      <c r="S169" s="5274"/>
      <c r="T169" s="5094"/>
      <c r="U169" s="5094"/>
      <c r="V169" s="5095"/>
      <c r="W169" s="5095"/>
      <c r="X169" s="5095"/>
      <c r="Y169" s="5095"/>
      <c r="Z169" s="5095"/>
      <c r="AA169" s="5095"/>
      <c r="AB169" s="5095"/>
      <c r="AC169" s="5095"/>
      <c r="AD169" s="5095"/>
      <c r="AE169" s="5095"/>
      <c r="AF169" s="5095"/>
      <c r="AG169" s="6475"/>
      <c r="AH169" s="5166"/>
    </row>
    <row r="170" spans="1:34" ht="15" thickBot="1">
      <c r="A170" s="5078"/>
      <c r="B170" s="5079"/>
      <c r="C170" s="5079"/>
      <c r="D170" s="5079"/>
      <c r="E170" s="5079"/>
      <c r="F170" s="5079"/>
      <c r="G170" s="5079"/>
      <c r="H170" s="5079"/>
      <c r="I170" s="5080"/>
      <c r="J170" s="5079"/>
      <c r="K170" s="5079"/>
      <c r="L170" s="5079"/>
      <c r="M170" s="5079"/>
      <c r="N170" s="5177">
        <f>SUM(N159:N169)</f>
        <v>11611.914499999999</v>
      </c>
      <c r="O170" s="5177">
        <f>SUM(O159:O169)</f>
        <v>580.59572500000002</v>
      </c>
      <c r="P170" s="6692"/>
      <c r="Q170" s="5081"/>
      <c r="R170" s="5083"/>
      <c r="S170" s="5274"/>
      <c r="T170" s="5094"/>
      <c r="U170" s="5094"/>
      <c r="V170" s="5095"/>
      <c r="W170" s="5095"/>
      <c r="X170" s="5095"/>
      <c r="Y170" s="5095"/>
      <c r="Z170" s="5095"/>
      <c r="AA170" s="5095"/>
      <c r="AB170" s="5095"/>
      <c r="AC170" s="5095"/>
      <c r="AD170" s="5095"/>
      <c r="AE170" s="5095"/>
      <c r="AF170" s="5095"/>
      <c r="AG170" s="6475"/>
      <c r="AH170" s="5166"/>
    </row>
    <row r="171" spans="1:34">
      <c r="A171" s="5083"/>
      <c r="B171" s="5083"/>
      <c r="C171" s="5083"/>
      <c r="D171" s="5083"/>
      <c r="E171" s="5083"/>
      <c r="F171" s="5083"/>
      <c r="G171" s="5083"/>
      <c r="H171" s="5083"/>
      <c r="I171" s="5083"/>
      <c r="J171" s="5083"/>
      <c r="K171" s="5083"/>
      <c r="L171" s="5083"/>
      <c r="M171" s="5083"/>
      <c r="N171" s="5083"/>
      <c r="O171" s="5083"/>
      <c r="P171" s="5083"/>
      <c r="Q171" s="5083"/>
      <c r="R171" s="5083"/>
      <c r="S171" s="5274"/>
      <c r="T171" s="5094"/>
      <c r="U171" s="5094"/>
      <c r="V171" s="5095"/>
      <c r="W171" s="5095"/>
      <c r="X171" s="5095"/>
      <c r="Y171" s="5095"/>
      <c r="Z171" s="5095"/>
      <c r="AA171" s="5095"/>
      <c r="AB171" s="5095"/>
      <c r="AC171" s="5095"/>
      <c r="AD171" s="5095"/>
      <c r="AE171" s="5095"/>
      <c r="AF171" s="5095"/>
      <c r="AG171" s="6475"/>
      <c r="AH171" s="5166"/>
    </row>
    <row r="172" spans="1:34">
      <c r="A172" s="5083"/>
      <c r="B172" s="5083"/>
      <c r="C172" s="5083"/>
      <c r="D172" s="5083"/>
      <c r="E172" s="5083"/>
      <c r="F172" s="5083"/>
      <c r="G172" s="5083"/>
      <c r="H172" s="5083"/>
      <c r="I172" s="5083"/>
      <c r="J172" s="5083"/>
      <c r="K172" s="5083"/>
      <c r="L172" s="5083"/>
      <c r="M172" s="5083"/>
      <c r="N172" s="5083"/>
      <c r="O172" s="5083"/>
      <c r="P172" s="5083"/>
      <c r="Q172" s="5083"/>
      <c r="R172" s="5083"/>
      <c r="S172" s="5274"/>
      <c r="T172" s="5094"/>
      <c r="U172" s="5094"/>
      <c r="V172" s="5095"/>
      <c r="W172" s="5095"/>
      <c r="X172" s="5095"/>
      <c r="Y172" s="5095"/>
      <c r="Z172" s="5095"/>
      <c r="AA172" s="5095"/>
      <c r="AB172" s="5095"/>
      <c r="AC172" s="5095"/>
      <c r="AD172" s="5095"/>
      <c r="AE172" s="5095"/>
      <c r="AF172" s="5095"/>
      <c r="AG172" s="6475"/>
      <c r="AH172" s="5166"/>
    </row>
    <row r="173" spans="1:34" ht="18" thickBot="1">
      <c r="A173" s="8358" t="s">
        <v>1749</v>
      </c>
      <c r="B173" s="5057"/>
      <c r="C173" s="5058"/>
      <c r="D173" s="5058"/>
      <c r="E173" s="5058"/>
      <c r="F173" s="5058"/>
      <c r="G173" s="5058"/>
      <c r="H173" s="5058"/>
      <c r="I173" s="5058"/>
      <c r="J173" s="5058"/>
      <c r="K173" s="5058"/>
      <c r="L173" s="5058"/>
      <c r="M173" s="5058"/>
      <c r="N173" s="5058"/>
      <c r="O173" s="5058"/>
      <c r="P173" s="5058"/>
      <c r="Q173" s="5058"/>
      <c r="R173" s="5083"/>
      <c r="S173" s="5300"/>
      <c r="T173" s="5094"/>
      <c r="U173" s="5094"/>
      <c r="V173" s="5095"/>
      <c r="W173" s="5095"/>
      <c r="X173" s="5095"/>
      <c r="Y173" s="5095"/>
      <c r="Z173" s="5095"/>
      <c r="AA173" s="5095"/>
      <c r="AB173" s="5095"/>
      <c r="AC173" s="5095"/>
      <c r="AD173" s="5095"/>
      <c r="AE173" s="5095"/>
      <c r="AF173" s="5095"/>
      <c r="AG173" s="6475"/>
      <c r="AH173" s="5166"/>
    </row>
    <row r="174" spans="1:34">
      <c r="A174" s="5059"/>
      <c r="B174" s="5059"/>
      <c r="C174" s="5059"/>
      <c r="D174" s="5059" t="s">
        <v>14</v>
      </c>
      <c r="E174" s="5059" t="s">
        <v>12</v>
      </c>
      <c r="F174" s="5059"/>
      <c r="G174" s="5059"/>
      <c r="H174" s="5059" t="s">
        <v>15</v>
      </c>
      <c r="I174" s="5059" t="s">
        <v>12</v>
      </c>
      <c r="J174" s="5059" t="s">
        <v>12</v>
      </c>
      <c r="K174" s="5059"/>
      <c r="L174" s="5059"/>
      <c r="M174" s="5059"/>
      <c r="N174" s="5059"/>
      <c r="O174" s="5059" t="s">
        <v>0</v>
      </c>
      <c r="P174" s="5059"/>
      <c r="Q174" s="5059"/>
      <c r="R174" s="5083"/>
      <c r="S174" s="5274"/>
      <c r="T174" s="5294"/>
      <c r="U174" s="5094"/>
      <c r="V174" s="5095"/>
      <c r="W174" s="5095"/>
      <c r="X174" s="5095"/>
      <c r="Y174" s="5095"/>
      <c r="Z174" s="5095"/>
      <c r="AA174" s="5095"/>
      <c r="AB174" s="5095"/>
      <c r="AC174" s="5095"/>
      <c r="AD174" s="5095"/>
      <c r="AE174" s="5095"/>
      <c r="AF174" s="5095"/>
      <c r="AG174" s="6475"/>
      <c r="AH174" s="5166"/>
    </row>
    <row r="175" spans="1:34">
      <c r="A175" s="5060" t="s">
        <v>3</v>
      </c>
      <c r="B175" s="5060" t="s">
        <v>4</v>
      </c>
      <c r="C175" s="5060" t="s">
        <v>18</v>
      </c>
      <c r="D175" s="5060" t="s">
        <v>19</v>
      </c>
      <c r="E175" s="5060" t="s">
        <v>19</v>
      </c>
      <c r="F175" s="5060" t="s">
        <v>20</v>
      </c>
      <c r="G175" s="5060" t="s">
        <v>21</v>
      </c>
      <c r="H175" s="5060" t="s">
        <v>22</v>
      </c>
      <c r="I175" s="5060" t="s">
        <v>23</v>
      </c>
      <c r="J175" s="5060" t="s">
        <v>23</v>
      </c>
      <c r="K175" s="5060" t="s">
        <v>1227</v>
      </c>
      <c r="L175" s="5060" t="s">
        <v>20</v>
      </c>
      <c r="M175" s="5060" t="s">
        <v>25</v>
      </c>
      <c r="N175" s="5060" t="s">
        <v>0</v>
      </c>
      <c r="O175" s="5060" t="s">
        <v>1363</v>
      </c>
      <c r="P175" s="6697" t="s">
        <v>1388</v>
      </c>
      <c r="Q175" s="5060" t="s">
        <v>26</v>
      </c>
      <c r="R175" s="5083"/>
      <c r="S175" s="5306"/>
      <c r="T175" s="5294"/>
      <c r="U175" s="5094"/>
      <c r="V175" s="5095"/>
      <c r="W175" s="5095"/>
      <c r="X175" s="5095"/>
      <c r="Y175" s="5095"/>
      <c r="Z175" s="5095"/>
      <c r="AA175" s="5095"/>
      <c r="AB175" s="5095"/>
      <c r="AC175" s="5095"/>
      <c r="AD175" s="5095"/>
      <c r="AE175" s="5095"/>
      <c r="AF175" s="5095"/>
      <c r="AG175" s="6475"/>
      <c r="AH175" s="5166"/>
    </row>
    <row r="176" spans="1:34" ht="15" thickBot="1">
      <c r="A176" s="5061"/>
      <c r="B176" s="5061"/>
      <c r="C176" s="5061"/>
      <c r="D176" s="5061" t="s">
        <v>3</v>
      </c>
      <c r="E176" s="5061" t="s">
        <v>18</v>
      </c>
      <c r="F176" s="5061"/>
      <c r="G176" s="5061"/>
      <c r="H176" s="5061" t="s">
        <v>21</v>
      </c>
      <c r="I176" s="5061" t="s">
        <v>27</v>
      </c>
      <c r="J176" s="5061" t="s">
        <v>28</v>
      </c>
      <c r="K176" s="5061"/>
      <c r="L176" s="5061"/>
      <c r="M176" s="5061"/>
      <c r="N176" s="5061"/>
      <c r="O176" s="5061" t="s">
        <v>11</v>
      </c>
      <c r="P176" s="5061"/>
      <c r="Q176" s="5061"/>
      <c r="R176" s="5083"/>
      <c r="S176" s="5286"/>
      <c r="T176" s="5294"/>
      <c r="U176" s="5094"/>
      <c r="V176" s="5095"/>
      <c r="W176" s="5095"/>
      <c r="X176" s="5095"/>
      <c r="Y176" s="5095"/>
      <c r="Z176" s="5095"/>
      <c r="AA176" s="5095"/>
      <c r="AB176" s="5095"/>
      <c r="AC176" s="5095"/>
      <c r="AD176" s="5095"/>
      <c r="AE176" s="5095"/>
      <c r="AF176" s="5095"/>
      <c r="AG176" s="6475"/>
      <c r="AH176" s="5166"/>
    </row>
    <row r="177" spans="1:34">
      <c r="A177" s="7399" t="s">
        <v>1843</v>
      </c>
      <c r="B177" s="8717" t="s">
        <v>1780</v>
      </c>
      <c r="C177" s="5320">
        <v>4</v>
      </c>
      <c r="D177" s="5321">
        <v>2098</v>
      </c>
      <c r="E177" s="5322">
        <v>45933</v>
      </c>
      <c r="F177" s="5323">
        <v>300</v>
      </c>
      <c r="G177" s="5321" t="s">
        <v>96</v>
      </c>
      <c r="H177" s="5324">
        <v>19.95</v>
      </c>
      <c r="I177" s="5346">
        <v>45952</v>
      </c>
      <c r="J177" s="6703">
        <v>45952</v>
      </c>
      <c r="K177" s="5325"/>
      <c r="L177" s="5324">
        <v>300</v>
      </c>
      <c r="M177" s="5326">
        <v>0</v>
      </c>
      <c r="N177" s="5342">
        <f>(H177*L177)</f>
        <v>5985</v>
      </c>
      <c r="O177" s="5324">
        <f>(N177*0.05)</f>
        <v>299.25</v>
      </c>
      <c r="P177" s="7157">
        <v>5</v>
      </c>
      <c r="Q177" s="5064"/>
      <c r="R177" s="5083"/>
      <c r="S177" s="5305"/>
      <c r="T177" s="5294"/>
      <c r="U177" s="5094"/>
      <c r="V177" s="5095"/>
      <c r="W177" s="5095"/>
      <c r="X177" s="5095"/>
      <c r="Y177" s="5095"/>
      <c r="Z177" s="5095"/>
      <c r="AA177" s="5095"/>
      <c r="AB177" s="5095"/>
      <c r="AC177" s="5095"/>
      <c r="AD177" s="5095"/>
      <c r="AE177" s="5095"/>
      <c r="AF177" s="5095"/>
      <c r="AG177" s="6475"/>
      <c r="AH177" s="5166"/>
    </row>
    <row r="178" spans="1:34" ht="15" thickBot="1">
      <c r="A178" s="6261"/>
      <c r="B178" s="5330"/>
      <c r="C178" s="5253"/>
      <c r="D178" s="5254"/>
      <c r="E178" s="5255"/>
      <c r="F178" s="5256"/>
      <c r="G178" s="5254"/>
      <c r="H178" s="5257"/>
      <c r="I178" s="5397"/>
      <c r="J178" s="6307"/>
      <c r="K178" s="5398"/>
      <c r="L178" s="5257"/>
      <c r="M178" s="5246"/>
      <c r="N178" s="5250"/>
      <c r="O178" s="5257"/>
      <c r="P178" s="7141"/>
      <c r="Q178" s="5068"/>
      <c r="R178" s="5083"/>
      <c r="S178" s="5308"/>
      <c r="T178" s="5303"/>
      <c r="U178" s="5282"/>
      <c r="V178" s="5283"/>
      <c r="W178" s="5283"/>
      <c r="X178" s="5283"/>
      <c r="Y178" s="5283"/>
      <c r="Z178" s="5283"/>
      <c r="AA178" s="5283"/>
      <c r="AB178" s="5283"/>
      <c r="AC178" s="5283"/>
      <c r="AD178" s="5283"/>
      <c r="AE178" s="5283"/>
      <c r="AF178" s="5283"/>
      <c r="AG178" s="6476"/>
      <c r="AH178" s="5284"/>
    </row>
    <row r="179" spans="1:34">
      <c r="A179" s="6261"/>
      <c r="B179" s="5254"/>
      <c r="C179" s="5253"/>
      <c r="D179" s="5254"/>
      <c r="E179" s="5255"/>
      <c r="F179" s="5256"/>
      <c r="G179" s="5254"/>
      <c r="H179" s="5257"/>
      <c r="I179" s="5397"/>
      <c r="J179" s="6307"/>
      <c r="K179" s="5398"/>
      <c r="L179" s="5257"/>
      <c r="M179" s="5246"/>
      <c r="N179" s="5250"/>
      <c r="O179" s="5257"/>
      <c r="P179" s="7141"/>
      <c r="Q179" s="5068"/>
      <c r="R179" s="5083"/>
      <c r="S179" s="5227"/>
      <c r="T179" s="5101"/>
      <c r="U179" s="5101"/>
      <c r="V179" s="5102"/>
      <c r="W179" s="5102"/>
      <c r="X179" s="5102"/>
      <c r="Y179" s="5102"/>
      <c r="Z179" s="5102"/>
      <c r="AA179" s="5102"/>
      <c r="AB179" s="5102"/>
      <c r="AC179" s="5102"/>
      <c r="AD179" s="5102"/>
      <c r="AE179" s="5102"/>
      <c r="AF179" s="5102"/>
      <c r="AG179" s="5102"/>
      <c r="AH179" s="5102"/>
    </row>
    <row r="180" spans="1:34" ht="18" thickBot="1">
      <c r="A180" s="6261"/>
      <c r="B180" s="5254"/>
      <c r="C180" s="5253"/>
      <c r="D180" s="5254"/>
      <c r="E180" s="5255"/>
      <c r="F180" s="5256"/>
      <c r="G180" s="5254"/>
      <c r="H180" s="5257"/>
      <c r="I180" s="5397"/>
      <c r="J180" s="6307"/>
      <c r="K180" s="5398"/>
      <c r="L180" s="5257"/>
      <c r="M180" s="5246"/>
      <c r="N180" s="5250"/>
      <c r="O180" s="5257"/>
      <c r="P180" s="7141"/>
      <c r="Q180" s="5068"/>
      <c r="R180" s="5083"/>
      <c r="S180" s="8365" t="s">
        <v>329</v>
      </c>
      <c r="T180" s="5082"/>
      <c r="U180" s="5083" t="s">
        <v>1415</v>
      </c>
      <c r="V180" s="5058"/>
      <c r="W180" s="5102"/>
      <c r="X180" s="5102"/>
      <c r="Y180" s="5102"/>
      <c r="Z180" s="5102"/>
      <c r="AA180" s="5102"/>
      <c r="AB180" s="5102"/>
      <c r="AC180" s="5102"/>
      <c r="AD180" s="5102"/>
      <c r="AE180" s="5102"/>
      <c r="AF180" s="5102"/>
      <c r="AG180" s="5102"/>
      <c r="AH180" s="5102"/>
    </row>
    <row r="181" spans="1:34">
      <c r="A181" s="5065"/>
      <c r="B181" s="5066"/>
      <c r="C181" s="5066"/>
      <c r="D181" s="5066"/>
      <c r="E181" s="5066"/>
      <c r="F181" s="5066"/>
      <c r="G181" s="5066"/>
      <c r="H181" s="5066"/>
      <c r="I181" s="5067"/>
      <c r="J181" s="5066"/>
      <c r="K181" s="5066"/>
      <c r="L181" s="5066"/>
      <c r="M181" s="5066"/>
      <c r="N181" s="5066"/>
      <c r="O181" s="5066"/>
      <c r="P181" s="6694"/>
      <c r="Q181" s="5068"/>
      <c r="R181" s="5083"/>
      <c r="S181" s="5262"/>
      <c r="T181" s="5084"/>
      <c r="U181" s="5085" t="s">
        <v>14</v>
      </c>
      <c r="V181" s="5085" t="s">
        <v>12</v>
      </c>
      <c r="W181" s="5085"/>
      <c r="X181" s="5085"/>
      <c r="Y181" s="5085" t="s">
        <v>15</v>
      </c>
      <c r="Z181" s="5085" t="s">
        <v>12</v>
      </c>
      <c r="AA181" s="5085" t="s">
        <v>12</v>
      </c>
      <c r="AB181" s="5085"/>
      <c r="AC181" s="5085"/>
      <c r="AD181" s="5085"/>
      <c r="AE181" s="5085"/>
      <c r="AF181" s="5085" t="s">
        <v>0</v>
      </c>
      <c r="AG181" s="6466"/>
      <c r="AH181" s="5086"/>
    </row>
    <row r="182" spans="1:34">
      <c r="A182" s="5065"/>
      <c r="B182" s="5066"/>
      <c r="C182" s="5066"/>
      <c r="D182" s="5066"/>
      <c r="E182" s="5066"/>
      <c r="F182" s="5066"/>
      <c r="G182" s="5066"/>
      <c r="H182" s="5066"/>
      <c r="I182" s="5067"/>
      <c r="J182" s="5066"/>
      <c r="K182" s="5066"/>
      <c r="L182" s="5066"/>
      <c r="M182" s="5066"/>
      <c r="N182" s="5066"/>
      <c r="O182" s="5066"/>
      <c r="P182" s="6694"/>
      <c r="Q182" s="5068"/>
      <c r="R182" s="5083"/>
      <c r="S182" s="5263" t="s">
        <v>4</v>
      </c>
      <c r="T182" s="5087" t="s">
        <v>18</v>
      </c>
      <c r="U182" s="5088" t="s">
        <v>19</v>
      </c>
      <c r="V182" s="5088" t="s">
        <v>19</v>
      </c>
      <c r="W182" s="5088" t="s">
        <v>20</v>
      </c>
      <c r="X182" s="5088" t="s">
        <v>21</v>
      </c>
      <c r="Y182" s="5088" t="s">
        <v>22</v>
      </c>
      <c r="Z182" s="5088" t="s">
        <v>23</v>
      </c>
      <c r="AA182" s="5088" t="s">
        <v>23</v>
      </c>
      <c r="AB182" s="5088" t="s">
        <v>24</v>
      </c>
      <c r="AC182" s="5088" t="s">
        <v>20</v>
      </c>
      <c r="AD182" s="5088" t="s">
        <v>25</v>
      </c>
      <c r="AE182" s="5088" t="s">
        <v>0</v>
      </c>
      <c r="AF182" s="5088" t="s">
        <v>1363</v>
      </c>
      <c r="AG182" s="6467"/>
      <c r="AH182" s="5089" t="s">
        <v>26</v>
      </c>
    </row>
    <row r="183" spans="1:34" ht="15" thickBot="1">
      <c r="A183" s="5065"/>
      <c r="B183" s="5066"/>
      <c r="C183" s="5066"/>
      <c r="D183" s="5066"/>
      <c r="E183" s="5066"/>
      <c r="F183" s="5066"/>
      <c r="G183" s="5066"/>
      <c r="H183" s="5066"/>
      <c r="I183" s="5067"/>
      <c r="J183" s="5066"/>
      <c r="K183" s="5066"/>
      <c r="L183" s="5066"/>
      <c r="M183" s="5066"/>
      <c r="N183" s="5066"/>
      <c r="O183" s="5066"/>
      <c r="P183" s="6694"/>
      <c r="Q183" s="5068"/>
      <c r="R183" s="5083"/>
      <c r="S183" s="5276"/>
      <c r="T183" s="5087"/>
      <c r="U183" s="5088" t="s">
        <v>3</v>
      </c>
      <c r="V183" s="5088" t="s">
        <v>18</v>
      </c>
      <c r="W183" s="5088"/>
      <c r="X183" s="5088"/>
      <c r="Y183" s="5088" t="s">
        <v>21</v>
      </c>
      <c r="Z183" s="5088" t="s">
        <v>27</v>
      </c>
      <c r="AA183" s="5088" t="s">
        <v>28</v>
      </c>
      <c r="AB183" s="5088"/>
      <c r="AC183" s="5088"/>
      <c r="AD183" s="5088"/>
      <c r="AE183" s="5088"/>
      <c r="AF183" s="5088" t="s">
        <v>11</v>
      </c>
      <c r="AG183" s="6467"/>
      <c r="AH183" s="5089"/>
    </row>
    <row r="184" spans="1:34">
      <c r="A184" s="5065"/>
      <c r="B184" s="5066"/>
      <c r="C184" s="5066"/>
      <c r="D184" s="5066"/>
      <c r="E184" s="5066"/>
      <c r="F184" s="5066"/>
      <c r="G184" s="5066"/>
      <c r="H184" s="5066"/>
      <c r="I184" s="5067"/>
      <c r="J184" s="5066"/>
      <c r="K184" s="5066"/>
      <c r="L184" s="5066"/>
      <c r="M184" s="5066"/>
      <c r="N184" s="5066"/>
      <c r="O184" s="5066"/>
      <c r="P184" s="6694"/>
      <c r="Q184" s="5068"/>
      <c r="R184" s="5083"/>
      <c r="S184" s="5271"/>
      <c r="T184" s="5293"/>
      <c r="U184" s="5163"/>
      <c r="V184" s="5164"/>
      <c r="W184" s="5164"/>
      <c r="X184" s="5164"/>
      <c r="Y184" s="5164"/>
      <c r="Z184" s="5164"/>
      <c r="AA184" s="5164"/>
      <c r="AB184" s="5164"/>
      <c r="AC184" s="5164"/>
      <c r="AD184" s="5164"/>
      <c r="AE184" s="5164"/>
      <c r="AF184" s="5164"/>
      <c r="AG184" s="6474"/>
      <c r="AH184" s="5165"/>
    </row>
    <row r="185" spans="1:34">
      <c r="A185" s="5065"/>
      <c r="B185" s="5066"/>
      <c r="C185" s="5066"/>
      <c r="D185" s="5066"/>
      <c r="E185" s="5066"/>
      <c r="F185" s="5066"/>
      <c r="G185" s="5066"/>
      <c r="H185" s="5066"/>
      <c r="I185" s="5067"/>
      <c r="J185" s="5066"/>
      <c r="K185" s="5066"/>
      <c r="L185" s="5066"/>
      <c r="M185" s="5066"/>
      <c r="N185" s="5066"/>
      <c r="O185" s="5066"/>
      <c r="P185" s="6694"/>
      <c r="Q185" s="5068"/>
      <c r="R185" s="5083"/>
      <c r="S185" s="5232"/>
      <c r="T185" s="5294"/>
      <c r="U185" s="5094"/>
      <c r="V185" s="5095"/>
      <c r="W185" s="5095"/>
      <c r="X185" s="5095"/>
      <c r="Y185" s="5095"/>
      <c r="Z185" s="5095"/>
      <c r="AA185" s="5095"/>
      <c r="AB185" s="5095"/>
      <c r="AC185" s="5095"/>
      <c r="AD185" s="5095"/>
      <c r="AE185" s="5095"/>
      <c r="AF185" s="5095"/>
      <c r="AG185" s="6475"/>
      <c r="AH185" s="5166"/>
    </row>
    <row r="186" spans="1:34">
      <c r="A186" s="5074"/>
      <c r="B186" s="5075"/>
      <c r="C186" s="5075"/>
      <c r="D186" s="5075"/>
      <c r="E186" s="5075"/>
      <c r="F186" s="5075"/>
      <c r="G186" s="5075"/>
      <c r="H186" s="5075"/>
      <c r="I186" s="5076"/>
      <c r="J186" s="5075"/>
      <c r="K186" s="5075"/>
      <c r="L186" s="5075"/>
      <c r="M186" s="5075"/>
      <c r="N186" s="5075"/>
      <c r="O186" s="5075"/>
      <c r="P186" s="6695"/>
      <c r="Q186" s="5077"/>
      <c r="R186" s="5083"/>
      <c r="S186" s="5232"/>
      <c r="T186" s="5294"/>
      <c r="U186" s="5094"/>
      <c r="V186" s="5095"/>
      <c r="W186" s="5095"/>
      <c r="X186" s="5095"/>
      <c r="Y186" s="5095"/>
      <c r="Z186" s="5095"/>
      <c r="AA186" s="5095"/>
      <c r="AB186" s="5095"/>
      <c r="AC186" s="5095"/>
      <c r="AD186" s="5095"/>
      <c r="AE186" s="5095"/>
      <c r="AF186" s="5095"/>
      <c r="AG186" s="6475"/>
      <c r="AH186" s="5166"/>
    </row>
    <row r="187" spans="1:34">
      <c r="A187" s="5074"/>
      <c r="B187" s="5075"/>
      <c r="C187" s="5075"/>
      <c r="D187" s="5075"/>
      <c r="E187" s="5075"/>
      <c r="F187" s="5075"/>
      <c r="G187" s="5075"/>
      <c r="H187" s="5075"/>
      <c r="I187" s="5076"/>
      <c r="J187" s="5075"/>
      <c r="K187" s="5075"/>
      <c r="L187" s="5075"/>
      <c r="M187" s="5075"/>
      <c r="N187" s="5075"/>
      <c r="O187" s="5075"/>
      <c r="P187" s="6695"/>
      <c r="Q187" s="5077"/>
      <c r="R187" s="5083"/>
      <c r="S187" s="5274"/>
      <c r="T187" s="5294"/>
      <c r="U187" s="5094"/>
      <c r="V187" s="5095"/>
      <c r="W187" s="5095"/>
      <c r="X187" s="5095"/>
      <c r="Y187" s="5095"/>
      <c r="Z187" s="5095"/>
      <c r="AA187" s="5095"/>
      <c r="AB187" s="5095"/>
      <c r="AC187" s="5095"/>
      <c r="AD187" s="5095"/>
      <c r="AE187" s="5095"/>
      <c r="AF187" s="5095"/>
      <c r="AG187" s="6475"/>
      <c r="AH187" s="5166"/>
    </row>
    <row r="188" spans="1:34" ht="15" thickBot="1">
      <c r="A188" s="5078"/>
      <c r="B188" s="5079"/>
      <c r="C188" s="5079"/>
      <c r="D188" s="5079"/>
      <c r="E188" s="5079"/>
      <c r="F188" s="5079"/>
      <c r="G188" s="5079"/>
      <c r="H188" s="5079"/>
      <c r="I188" s="5080"/>
      <c r="J188" s="5079"/>
      <c r="K188" s="5079"/>
      <c r="L188" s="5079"/>
      <c r="M188" s="5079"/>
      <c r="N188" s="5177">
        <f>SUM(N177:N187)</f>
        <v>5985</v>
      </c>
      <c r="O188" s="5177">
        <f>SUM(O177:O187)</f>
        <v>299.25</v>
      </c>
      <c r="P188" s="6696"/>
      <c r="Q188" s="5081"/>
      <c r="R188" s="5083"/>
      <c r="S188" s="5274"/>
      <c r="T188" s="5294"/>
      <c r="U188" s="5094"/>
      <c r="V188" s="5095"/>
      <c r="W188" s="5095"/>
      <c r="X188" s="5095"/>
      <c r="Y188" s="5095"/>
      <c r="Z188" s="5095"/>
      <c r="AA188" s="5095"/>
      <c r="AB188" s="5095"/>
      <c r="AC188" s="5095"/>
      <c r="AD188" s="5095"/>
      <c r="AE188" s="5095"/>
      <c r="AF188" s="5095"/>
      <c r="AG188" s="6475"/>
      <c r="AH188" s="5166"/>
    </row>
    <row r="189" spans="1:34">
      <c r="A189" s="5083"/>
      <c r="B189" s="5083"/>
      <c r="C189" s="5083"/>
      <c r="D189" s="5083"/>
      <c r="E189" s="5083"/>
      <c r="F189" s="5083"/>
      <c r="G189" s="5083"/>
      <c r="H189" s="5083"/>
      <c r="I189" s="5083"/>
      <c r="J189" s="5083"/>
      <c r="K189" s="5083"/>
      <c r="L189" s="5083"/>
      <c r="M189" s="5083"/>
      <c r="N189" s="5083"/>
      <c r="O189" s="5083"/>
      <c r="P189" s="5083"/>
      <c r="Q189" s="5083"/>
      <c r="R189" s="5083"/>
      <c r="S189" s="5306"/>
      <c r="T189" s="5294"/>
      <c r="U189" s="5094"/>
      <c r="V189" s="5095"/>
      <c r="W189" s="5095"/>
      <c r="X189" s="5095"/>
      <c r="Y189" s="5095"/>
      <c r="Z189" s="5095"/>
      <c r="AA189" s="5095"/>
      <c r="AB189" s="5095"/>
      <c r="AC189" s="5095"/>
      <c r="AD189" s="5095"/>
      <c r="AE189" s="5095"/>
      <c r="AF189" s="5095"/>
      <c r="AG189" s="6475"/>
      <c r="AH189" s="5166"/>
    </row>
    <row r="190" spans="1:34">
      <c r="A190" s="5083"/>
      <c r="B190" s="5083"/>
      <c r="C190" s="5083"/>
      <c r="D190" s="5083"/>
      <c r="E190" s="5083"/>
      <c r="F190" s="5083"/>
      <c r="G190" s="5083"/>
      <c r="H190" s="5083"/>
      <c r="I190" s="5083"/>
      <c r="J190" s="5083"/>
      <c r="K190" s="5083"/>
      <c r="L190" s="5083"/>
      <c r="M190" s="5083"/>
      <c r="N190" s="5083"/>
      <c r="O190" s="5083"/>
      <c r="P190" s="5083"/>
      <c r="Q190" s="5083"/>
      <c r="R190" s="5083"/>
      <c r="S190" s="5286"/>
      <c r="T190" s="5294"/>
      <c r="U190" s="5094"/>
      <c r="V190" s="5095"/>
      <c r="W190" s="5095"/>
      <c r="X190" s="5095"/>
      <c r="Y190" s="5095"/>
      <c r="Z190" s="5095"/>
      <c r="AA190" s="5095"/>
      <c r="AB190" s="5095"/>
      <c r="AC190" s="5095"/>
      <c r="AD190" s="5095"/>
      <c r="AE190" s="5095"/>
      <c r="AF190" s="5095"/>
      <c r="AG190" s="6475"/>
      <c r="AH190" s="5166"/>
    </row>
    <row r="191" spans="1:34" ht="18" thickBot="1">
      <c r="A191" s="8358" t="s">
        <v>1748</v>
      </c>
      <c r="B191" s="5057"/>
      <c r="C191" s="5058"/>
      <c r="D191" s="5058"/>
      <c r="E191" s="5058"/>
      <c r="F191" s="5058"/>
      <c r="G191" s="5058"/>
      <c r="H191" s="5058"/>
      <c r="I191" s="5058"/>
      <c r="J191" s="5058"/>
      <c r="K191" s="5058"/>
      <c r="L191" s="5058"/>
      <c r="M191" s="5058"/>
      <c r="N191" s="5058"/>
      <c r="O191" s="5058"/>
      <c r="P191" s="5058"/>
      <c r="Q191" s="5058"/>
      <c r="R191" s="5083"/>
      <c r="S191" s="5305"/>
      <c r="T191" s="5294"/>
      <c r="U191" s="5094"/>
      <c r="V191" s="5095"/>
      <c r="W191" s="5095"/>
      <c r="X191" s="5095"/>
      <c r="Y191" s="5095"/>
      <c r="Z191" s="5095"/>
      <c r="AA191" s="5095"/>
      <c r="AB191" s="5095"/>
      <c r="AC191" s="5095"/>
      <c r="AD191" s="5095"/>
      <c r="AE191" s="5095"/>
      <c r="AF191" s="5095"/>
      <c r="AG191" s="6475"/>
      <c r="AH191" s="5166"/>
    </row>
    <row r="192" spans="1:34">
      <c r="A192" s="5059"/>
      <c r="B192" s="5059"/>
      <c r="C192" s="5059"/>
      <c r="D192" s="5059" t="s">
        <v>14</v>
      </c>
      <c r="E192" s="5059" t="s">
        <v>12</v>
      </c>
      <c r="F192" s="5059"/>
      <c r="G192" s="5059"/>
      <c r="H192" s="5059" t="s">
        <v>15</v>
      </c>
      <c r="I192" s="5059" t="s">
        <v>12</v>
      </c>
      <c r="J192" s="5059" t="s">
        <v>12</v>
      </c>
      <c r="K192" s="5059"/>
      <c r="L192" s="5059"/>
      <c r="M192" s="5059"/>
      <c r="N192" s="5059"/>
      <c r="O192" s="5059" t="s">
        <v>0</v>
      </c>
      <c r="P192" s="5059"/>
      <c r="Q192" s="5059"/>
      <c r="R192" s="5083"/>
      <c r="S192" s="5286"/>
      <c r="T192" s="5294"/>
      <c r="U192" s="5094"/>
      <c r="V192" s="5095"/>
      <c r="W192" s="5095"/>
      <c r="X192" s="5095"/>
      <c r="Y192" s="5095"/>
      <c r="Z192" s="5095"/>
      <c r="AA192" s="5095"/>
      <c r="AB192" s="5095"/>
      <c r="AC192" s="5095"/>
      <c r="AD192" s="5095"/>
      <c r="AE192" s="5095"/>
      <c r="AF192" s="5095"/>
      <c r="AG192" s="6475"/>
      <c r="AH192" s="5166"/>
    </row>
    <row r="193" spans="1:34">
      <c r="A193" s="5060" t="s">
        <v>3</v>
      </c>
      <c r="B193" s="5060" t="s">
        <v>4</v>
      </c>
      <c r="C193" s="5060" t="s">
        <v>18</v>
      </c>
      <c r="D193" s="5060" t="s">
        <v>19</v>
      </c>
      <c r="E193" s="5060" t="s">
        <v>19</v>
      </c>
      <c r="F193" s="5060" t="s">
        <v>20</v>
      </c>
      <c r="G193" s="5060" t="s">
        <v>21</v>
      </c>
      <c r="H193" s="5060" t="s">
        <v>22</v>
      </c>
      <c r="I193" s="5060" t="s">
        <v>23</v>
      </c>
      <c r="J193" s="5060" t="s">
        <v>23</v>
      </c>
      <c r="K193" s="5060" t="s">
        <v>1227</v>
      </c>
      <c r="L193" s="5060" t="s">
        <v>20</v>
      </c>
      <c r="M193" s="5060" t="s">
        <v>25</v>
      </c>
      <c r="N193" s="5060" t="s">
        <v>0</v>
      </c>
      <c r="O193" s="5060" t="s">
        <v>1363</v>
      </c>
      <c r="P193" s="6697" t="s">
        <v>1388</v>
      </c>
      <c r="Q193" s="5060" t="s">
        <v>26</v>
      </c>
      <c r="R193" s="5083"/>
      <c r="S193" s="5232"/>
      <c r="T193" s="5294"/>
      <c r="U193" s="5094"/>
      <c r="V193" s="5095"/>
      <c r="W193" s="5095"/>
      <c r="X193" s="5095"/>
      <c r="Y193" s="5095"/>
      <c r="Z193" s="5095"/>
      <c r="AA193" s="5095"/>
      <c r="AB193" s="5095"/>
      <c r="AC193" s="5095"/>
      <c r="AD193" s="5095"/>
      <c r="AE193" s="5095"/>
      <c r="AF193" s="5095"/>
      <c r="AG193" s="6475"/>
      <c r="AH193" s="5166"/>
    </row>
    <row r="194" spans="1:34" ht="15" thickBot="1">
      <c r="A194" s="5061"/>
      <c r="B194" s="5061"/>
      <c r="C194" s="5061"/>
      <c r="D194" s="5061" t="s">
        <v>3</v>
      </c>
      <c r="E194" s="5061" t="s">
        <v>18</v>
      </c>
      <c r="F194" s="5061"/>
      <c r="G194" s="5061"/>
      <c r="H194" s="5061" t="s">
        <v>21</v>
      </c>
      <c r="I194" s="5061" t="s">
        <v>27</v>
      </c>
      <c r="J194" s="5061" t="s">
        <v>28</v>
      </c>
      <c r="K194" s="5061"/>
      <c r="L194" s="5061"/>
      <c r="M194" s="5061"/>
      <c r="N194" s="5061"/>
      <c r="O194" s="5061" t="s">
        <v>11</v>
      </c>
      <c r="P194" s="5061"/>
      <c r="Q194" s="5061"/>
      <c r="R194" s="5083"/>
      <c r="S194" s="5233"/>
      <c r="T194" s="5282"/>
      <c r="U194" s="5282"/>
      <c r="V194" s="5283"/>
      <c r="W194" s="5283"/>
      <c r="X194" s="5283"/>
      <c r="Y194" s="5283"/>
      <c r="Z194" s="5283"/>
      <c r="AA194" s="5283"/>
      <c r="AB194" s="5283"/>
      <c r="AC194" s="5283"/>
      <c r="AD194" s="5283"/>
      <c r="AE194" s="5283"/>
      <c r="AF194" s="5283"/>
      <c r="AG194" s="6476"/>
      <c r="AH194" s="5284"/>
    </row>
    <row r="195" spans="1:34">
      <c r="A195" s="6261"/>
      <c r="B195" s="5313"/>
      <c r="C195" s="5253"/>
      <c r="D195" s="5254"/>
      <c r="E195" s="5255"/>
      <c r="F195" s="5256"/>
      <c r="G195" s="5254"/>
      <c r="H195" s="5257"/>
      <c r="I195" s="5397"/>
      <c r="J195" s="6307"/>
      <c r="K195" s="5398"/>
      <c r="L195" s="5257"/>
      <c r="M195" s="5246"/>
      <c r="N195" s="5250"/>
      <c r="O195" s="5257"/>
      <c r="P195" s="7141"/>
      <c r="Q195" s="5400"/>
      <c r="R195" s="5083"/>
      <c r="S195" s="5227"/>
      <c r="T195" s="5101"/>
      <c r="U195" s="5101"/>
      <c r="V195" s="5102"/>
      <c r="W195" s="5102"/>
      <c r="X195" s="5102"/>
      <c r="Y195" s="5102"/>
      <c r="Z195" s="5102"/>
      <c r="AA195" s="5102"/>
      <c r="AB195" s="5102"/>
      <c r="AC195" s="5102"/>
      <c r="AD195" s="5102"/>
      <c r="AE195" s="5102"/>
      <c r="AF195" s="5102"/>
      <c r="AG195" s="5102"/>
      <c r="AH195" s="5102"/>
    </row>
    <row r="196" spans="1:34" ht="18" thickBot="1">
      <c r="A196" s="5171"/>
      <c r="B196" s="7406"/>
      <c r="C196" s="7200"/>
      <c r="D196" s="5254"/>
      <c r="E196" s="5255"/>
      <c r="F196" s="5256"/>
      <c r="G196" s="5254"/>
      <c r="H196" s="5257"/>
      <c r="I196" s="5397"/>
      <c r="J196" s="6307"/>
      <c r="K196" s="5398"/>
      <c r="L196" s="5257"/>
      <c r="M196" s="5245"/>
      <c r="N196" s="5250"/>
      <c r="O196" s="5257"/>
      <c r="P196" s="6479"/>
      <c r="Q196" s="5068"/>
      <c r="R196" s="5083"/>
      <c r="S196" s="8365" t="s">
        <v>1781</v>
      </c>
      <c r="T196" s="5101"/>
      <c r="U196" s="5101"/>
      <c r="V196" s="5102"/>
      <c r="W196" s="5102"/>
      <c r="X196" s="5082" t="s">
        <v>1862</v>
      </c>
      <c r="Y196" s="5102"/>
      <c r="Z196" s="5102"/>
      <c r="AA196" s="5102"/>
      <c r="AB196" s="5102"/>
      <c r="AC196" s="5102"/>
      <c r="AD196" s="5102"/>
      <c r="AE196" s="5102"/>
      <c r="AF196" s="5102"/>
      <c r="AG196" s="5102"/>
      <c r="AH196" s="5102"/>
    </row>
    <row r="197" spans="1:34">
      <c r="A197" s="5065"/>
      <c r="B197" s="5066"/>
      <c r="C197" s="5066"/>
      <c r="D197" s="5066"/>
      <c r="E197" s="5066"/>
      <c r="F197" s="5066"/>
      <c r="G197" s="5066"/>
      <c r="H197" s="5066"/>
      <c r="I197" s="5067"/>
      <c r="J197" s="5066"/>
      <c r="K197" s="5066"/>
      <c r="L197" s="5066"/>
      <c r="M197" s="5066"/>
      <c r="N197" s="5066"/>
      <c r="O197" s="5066"/>
      <c r="P197" s="6694"/>
      <c r="Q197" s="5068"/>
      <c r="R197" s="5083"/>
      <c r="S197" s="5262"/>
      <c r="T197" s="5084"/>
      <c r="U197" s="5085" t="s">
        <v>14</v>
      </c>
      <c r="V197" s="5085" t="s">
        <v>12</v>
      </c>
      <c r="W197" s="5085"/>
      <c r="X197" s="5085"/>
      <c r="Y197" s="5085" t="s">
        <v>15</v>
      </c>
      <c r="Z197" s="5085" t="s">
        <v>12</v>
      </c>
      <c r="AA197" s="5085" t="s">
        <v>12</v>
      </c>
      <c r="AB197" s="5085"/>
      <c r="AC197" s="5085"/>
      <c r="AD197" s="5085"/>
      <c r="AE197" s="5085"/>
      <c r="AF197" s="5085" t="s">
        <v>0</v>
      </c>
      <c r="AG197" s="6466"/>
      <c r="AH197" s="5086"/>
    </row>
    <row r="198" spans="1:34">
      <c r="A198" s="5069"/>
      <c r="B198" s="5070"/>
      <c r="C198" s="5066"/>
      <c r="D198" s="5066"/>
      <c r="E198" s="5071"/>
      <c r="F198" s="5066"/>
      <c r="G198" s="5066"/>
      <c r="H198" s="5066"/>
      <c r="I198" s="5072"/>
      <c r="J198" s="5066"/>
      <c r="K198" s="5066"/>
      <c r="L198" s="5073"/>
      <c r="M198" s="5066"/>
      <c r="N198" s="5073"/>
      <c r="O198" s="5073"/>
      <c r="P198" s="6690"/>
      <c r="Q198" s="5068"/>
      <c r="R198" s="5083"/>
      <c r="S198" s="5263" t="s">
        <v>4</v>
      </c>
      <c r="T198" s="5087" t="s">
        <v>18</v>
      </c>
      <c r="U198" s="5088" t="s">
        <v>19</v>
      </c>
      <c r="V198" s="5088" t="s">
        <v>19</v>
      </c>
      <c r="W198" s="5088" t="s">
        <v>20</v>
      </c>
      <c r="X198" s="5088" t="s">
        <v>21</v>
      </c>
      <c r="Y198" s="5088" t="s">
        <v>22</v>
      </c>
      <c r="Z198" s="5088" t="s">
        <v>23</v>
      </c>
      <c r="AA198" s="5088" t="s">
        <v>23</v>
      </c>
      <c r="AB198" s="5088" t="s">
        <v>24</v>
      </c>
      <c r="AC198" s="5088" t="s">
        <v>20</v>
      </c>
      <c r="AD198" s="5088" t="s">
        <v>25</v>
      </c>
      <c r="AE198" s="5088" t="s">
        <v>0</v>
      </c>
      <c r="AF198" s="5088" t="s">
        <v>1363</v>
      </c>
      <c r="AG198" s="6467" t="s">
        <v>1388</v>
      </c>
      <c r="AH198" s="5089" t="s">
        <v>26</v>
      </c>
    </row>
    <row r="199" spans="1:34" ht="15" thickBot="1">
      <c r="A199" s="5065"/>
      <c r="B199" s="5066"/>
      <c r="C199" s="5066"/>
      <c r="D199" s="5066"/>
      <c r="E199" s="5066"/>
      <c r="F199" s="5066"/>
      <c r="G199" s="5066"/>
      <c r="H199" s="5066"/>
      <c r="I199" s="5067"/>
      <c r="J199" s="5066"/>
      <c r="K199" s="5066"/>
      <c r="L199" s="5066"/>
      <c r="M199" s="5066"/>
      <c r="N199" s="5066"/>
      <c r="O199" s="5066"/>
      <c r="P199" s="6694"/>
      <c r="Q199" s="5068"/>
      <c r="R199" s="5083"/>
      <c r="S199" s="5276"/>
      <c r="T199" s="5087"/>
      <c r="U199" s="5088" t="s">
        <v>3</v>
      </c>
      <c r="V199" s="5088" t="s">
        <v>18</v>
      </c>
      <c r="W199" s="5088"/>
      <c r="X199" s="5088"/>
      <c r="Y199" s="5088" t="s">
        <v>21</v>
      </c>
      <c r="Z199" s="5088" t="s">
        <v>27</v>
      </c>
      <c r="AA199" s="5088" t="s">
        <v>28</v>
      </c>
      <c r="AB199" s="5088"/>
      <c r="AC199" s="5088"/>
      <c r="AD199" s="5088"/>
      <c r="AE199" s="5088"/>
      <c r="AF199" s="5088" t="s">
        <v>11</v>
      </c>
      <c r="AG199" s="6467"/>
      <c r="AH199" s="5089"/>
    </row>
    <row r="200" spans="1:34">
      <c r="A200" s="5065"/>
      <c r="B200" s="5066"/>
      <c r="C200" s="5066"/>
      <c r="D200" s="5066"/>
      <c r="E200" s="5066"/>
      <c r="F200" s="5066"/>
      <c r="G200" s="5066"/>
      <c r="H200" s="5066"/>
      <c r="I200" s="5067"/>
      <c r="J200" s="5066"/>
      <c r="K200" s="5066"/>
      <c r="L200" s="5066"/>
      <c r="M200" s="5066"/>
      <c r="N200" s="5066"/>
      <c r="O200" s="5066"/>
      <c r="P200" s="6694"/>
      <c r="Q200" s="5068"/>
      <c r="R200" s="5083"/>
      <c r="S200" s="5290"/>
      <c r="T200" s="5293"/>
      <c r="U200" s="5163"/>
      <c r="V200" s="5164"/>
      <c r="W200" s="5164"/>
      <c r="X200" s="5164"/>
      <c r="Y200" s="5164"/>
      <c r="Z200" s="5164"/>
      <c r="AA200" s="5164"/>
      <c r="AB200" s="5164"/>
      <c r="AC200" s="5164"/>
      <c r="AD200" s="5164"/>
      <c r="AE200" s="5164"/>
      <c r="AF200" s="5164"/>
      <c r="AG200" s="6474"/>
      <c r="AH200" s="5165"/>
    </row>
    <row r="201" spans="1:34">
      <c r="A201" s="5065"/>
      <c r="B201" s="5066"/>
      <c r="C201" s="5066"/>
      <c r="D201" s="5066"/>
      <c r="E201" s="5066"/>
      <c r="F201" s="5066"/>
      <c r="G201" s="5066"/>
      <c r="H201" s="5066"/>
      <c r="I201" s="5067"/>
      <c r="J201" s="5066"/>
      <c r="K201" s="5066"/>
      <c r="L201" s="5066"/>
      <c r="M201" s="5066"/>
      <c r="N201" s="5066"/>
      <c r="O201" s="5066"/>
      <c r="P201" s="6694"/>
      <c r="Q201" s="5068"/>
      <c r="R201" s="5083"/>
      <c r="S201" s="6976" t="s">
        <v>1780</v>
      </c>
      <c r="T201" s="6945">
        <v>1</v>
      </c>
      <c r="U201" s="6944">
        <v>1479</v>
      </c>
      <c r="V201" s="6946">
        <v>45742</v>
      </c>
      <c r="W201" s="6947">
        <v>200</v>
      </c>
      <c r="X201" s="6944" t="s">
        <v>96</v>
      </c>
      <c r="Y201" s="6948">
        <v>19.39</v>
      </c>
      <c r="Z201" s="6949">
        <v>45759</v>
      </c>
      <c r="AA201" s="6950">
        <v>45756</v>
      </c>
      <c r="AB201" s="6951">
        <v>78122</v>
      </c>
      <c r="AC201" s="6948">
        <v>210</v>
      </c>
      <c r="AD201" s="6952">
        <v>0</v>
      </c>
      <c r="AE201" s="6953">
        <f>(Y201*AC201)</f>
        <v>4071.9</v>
      </c>
      <c r="AF201" s="6948">
        <f>(AE201*0.05)</f>
        <v>203.59500000000003</v>
      </c>
      <c r="AG201" s="8456">
        <v>5</v>
      </c>
      <c r="AH201" s="8483" t="s">
        <v>1841</v>
      </c>
    </row>
    <row r="202" spans="1:34">
      <c r="A202" s="5065"/>
      <c r="B202" s="5066"/>
      <c r="C202" s="5066"/>
      <c r="D202" s="5066"/>
      <c r="E202" s="5066"/>
      <c r="F202" s="5066"/>
      <c r="G202" s="5066"/>
      <c r="H202" s="5066"/>
      <c r="I202" s="5067"/>
      <c r="J202" s="5066"/>
      <c r="K202" s="5066"/>
      <c r="L202" s="5066"/>
      <c r="M202" s="5066"/>
      <c r="N202" s="5066"/>
      <c r="O202" s="5066"/>
      <c r="P202" s="6694"/>
      <c r="Q202" s="5068"/>
      <c r="R202" s="5083"/>
      <c r="S202" s="6629" t="s">
        <v>1780</v>
      </c>
      <c r="T202" s="5253">
        <v>2</v>
      </c>
      <c r="U202" s="5254">
        <v>1886</v>
      </c>
      <c r="V202" s="5255">
        <v>45876</v>
      </c>
      <c r="W202" s="5256">
        <v>300</v>
      </c>
      <c r="X202" s="5254" t="s">
        <v>96</v>
      </c>
      <c r="Y202" s="5257">
        <v>19.95</v>
      </c>
      <c r="Z202" s="5397">
        <v>45889</v>
      </c>
      <c r="AA202" s="6307">
        <v>45884</v>
      </c>
      <c r="AB202" s="5398">
        <v>79400</v>
      </c>
      <c r="AC202" s="5257">
        <v>298.02999999999997</v>
      </c>
      <c r="AD202" s="5246">
        <v>0</v>
      </c>
      <c r="AE202" s="5250">
        <f>(Y202*AC202)</f>
        <v>5945.6984999999995</v>
      </c>
      <c r="AF202" s="5257">
        <f>(AE202*0.05)</f>
        <v>297.28492499999999</v>
      </c>
      <c r="AG202" s="7141">
        <v>5</v>
      </c>
      <c r="AH202" s="8749" t="s">
        <v>1866</v>
      </c>
    </row>
    <row r="203" spans="1:34">
      <c r="A203" s="5065"/>
      <c r="B203" s="5066"/>
      <c r="C203" s="5066"/>
      <c r="D203" s="5066"/>
      <c r="E203" s="5066"/>
      <c r="F203" s="5066"/>
      <c r="G203" s="5066"/>
      <c r="H203" s="5066"/>
      <c r="I203" s="5067"/>
      <c r="J203" s="5066"/>
      <c r="K203" s="5066"/>
      <c r="L203" s="5066"/>
      <c r="M203" s="5066"/>
      <c r="N203" s="5066"/>
      <c r="O203" s="5066"/>
      <c r="P203" s="6694"/>
      <c r="Q203" s="5068"/>
      <c r="R203" s="5083"/>
      <c r="S203" s="8746" t="s">
        <v>1780</v>
      </c>
      <c r="T203" s="6945">
        <v>3</v>
      </c>
      <c r="U203" s="6944">
        <v>1971</v>
      </c>
      <c r="V203" s="6946">
        <v>45902</v>
      </c>
      <c r="W203" s="6947">
        <v>300</v>
      </c>
      <c r="X203" s="6944" t="s">
        <v>96</v>
      </c>
      <c r="Y203" s="6948">
        <v>19.95</v>
      </c>
      <c r="Z203" s="6949">
        <v>45922</v>
      </c>
      <c r="AA203" s="6950">
        <v>45910</v>
      </c>
      <c r="AB203" s="6951">
        <v>79632</v>
      </c>
      <c r="AC203" s="6948">
        <v>303.31</v>
      </c>
      <c r="AD203" s="6952">
        <v>0</v>
      </c>
      <c r="AE203" s="6953">
        <f>(Y203*AC203)</f>
        <v>6051.0344999999998</v>
      </c>
      <c r="AF203" s="6948">
        <f>(AE203*0.05)</f>
        <v>302.55172499999998</v>
      </c>
      <c r="AG203" s="8456">
        <v>5</v>
      </c>
      <c r="AH203" s="8676" t="s">
        <v>1863</v>
      </c>
    </row>
    <row r="204" spans="1:34">
      <c r="A204" s="5074"/>
      <c r="B204" s="5075"/>
      <c r="C204" s="5075"/>
      <c r="D204" s="5075"/>
      <c r="E204" s="5075"/>
      <c r="F204" s="5075"/>
      <c r="G204" s="5075"/>
      <c r="H204" s="5075"/>
      <c r="I204" s="5076"/>
      <c r="J204" s="5075"/>
      <c r="K204" s="5075"/>
      <c r="L204" s="5075"/>
      <c r="M204" s="5075"/>
      <c r="N204" s="5075"/>
      <c r="O204" s="5075"/>
      <c r="P204" s="6695"/>
      <c r="Q204" s="5077"/>
      <c r="R204" s="5083"/>
      <c r="S204" s="7158" t="s">
        <v>1780</v>
      </c>
      <c r="T204" s="5320">
        <v>4</v>
      </c>
      <c r="U204" s="5321">
        <v>2098</v>
      </c>
      <c r="V204" s="5322">
        <v>45933</v>
      </c>
      <c r="W204" s="5323">
        <v>300</v>
      </c>
      <c r="X204" s="5321" t="s">
        <v>96</v>
      </c>
      <c r="Y204" s="5324">
        <v>19.95</v>
      </c>
      <c r="Z204" s="5346">
        <v>45952</v>
      </c>
      <c r="AA204" s="6703">
        <v>45952</v>
      </c>
      <c r="AB204" s="5325"/>
      <c r="AC204" s="5324">
        <v>300</v>
      </c>
      <c r="AD204" s="5326">
        <v>0</v>
      </c>
      <c r="AE204" s="5342">
        <f>(Y204*AC204)</f>
        <v>5985</v>
      </c>
      <c r="AF204" s="5324">
        <f>(AE204*0.05)</f>
        <v>299.25</v>
      </c>
      <c r="AG204" s="7157">
        <v>5</v>
      </c>
      <c r="AH204" s="8676" t="s">
        <v>1842</v>
      </c>
    </row>
    <row r="205" spans="1:34">
      <c r="A205" s="5074"/>
      <c r="B205" s="5075"/>
      <c r="C205" s="5075"/>
      <c r="D205" s="5075"/>
      <c r="E205" s="5075"/>
      <c r="F205" s="5075"/>
      <c r="G205" s="5075"/>
      <c r="H205" s="5075"/>
      <c r="I205" s="5076"/>
      <c r="J205" s="5075"/>
      <c r="K205" s="5075"/>
      <c r="L205" s="5075"/>
      <c r="M205" s="5075"/>
      <c r="N205" s="5075"/>
      <c r="O205" s="5075"/>
      <c r="P205" s="6695"/>
      <c r="Q205" s="5077"/>
      <c r="R205" s="5083"/>
      <c r="S205" s="5286"/>
      <c r="T205" s="5294"/>
      <c r="U205" s="5094"/>
      <c r="V205" s="5095"/>
      <c r="W205" s="5095"/>
      <c r="X205" s="5095"/>
      <c r="Y205" s="5095"/>
      <c r="Z205" s="5095"/>
      <c r="AA205" s="5095"/>
      <c r="AB205" s="5095"/>
      <c r="AC205" s="5095"/>
      <c r="AD205" s="5095"/>
      <c r="AE205" s="5095"/>
      <c r="AF205" s="5095"/>
      <c r="AG205" s="6475"/>
      <c r="AH205" s="5166"/>
    </row>
    <row r="206" spans="1:34" ht="15" thickBot="1">
      <c r="A206" s="5078"/>
      <c r="B206" s="5079"/>
      <c r="C206" s="5079"/>
      <c r="D206" s="5079"/>
      <c r="E206" s="5079"/>
      <c r="F206" s="5079"/>
      <c r="G206" s="5079"/>
      <c r="H206" s="5079"/>
      <c r="I206" s="5080"/>
      <c r="J206" s="5079"/>
      <c r="K206" s="5079"/>
      <c r="L206" s="5079"/>
      <c r="M206" s="5079"/>
      <c r="N206" s="5177">
        <f>SUM(N195:N205)</f>
        <v>0</v>
      </c>
      <c r="O206" s="5177">
        <f>SUM(O195:O205)</f>
        <v>0</v>
      </c>
      <c r="P206" s="6692"/>
      <c r="Q206" s="5081"/>
      <c r="R206" s="5083"/>
      <c r="S206" s="5296"/>
      <c r="T206" s="5294"/>
      <c r="U206" s="5094"/>
      <c r="V206" s="5095"/>
      <c r="W206" s="5095"/>
      <c r="X206" s="5095"/>
      <c r="Y206" s="5095"/>
      <c r="Z206" s="5095"/>
      <c r="AA206" s="5095"/>
      <c r="AB206" s="5095"/>
      <c r="AC206" s="5095"/>
      <c r="AD206" s="5095"/>
      <c r="AE206" s="5095"/>
      <c r="AF206" s="5095"/>
      <c r="AG206" s="6475"/>
      <c r="AH206" s="5166"/>
    </row>
    <row r="207" spans="1:34">
      <c r="A207" s="5083"/>
      <c r="B207" s="5083"/>
      <c r="C207" s="5083"/>
      <c r="D207" s="5083"/>
      <c r="E207" s="5083"/>
      <c r="F207" s="5083"/>
      <c r="G207" s="5083"/>
      <c r="H207" s="5083"/>
      <c r="I207" s="5083"/>
      <c r="J207" s="5083"/>
      <c r="K207" s="5083"/>
      <c r="L207" s="5083"/>
      <c r="M207" s="5083"/>
      <c r="N207" s="5083"/>
      <c r="O207" s="5083"/>
      <c r="P207" s="5083"/>
      <c r="Q207" s="5083"/>
      <c r="R207" s="5083"/>
      <c r="S207" s="5291"/>
      <c r="T207" s="5294"/>
      <c r="U207" s="5094"/>
      <c r="V207" s="5095"/>
      <c r="W207" s="5095"/>
      <c r="X207" s="5095"/>
      <c r="Y207" s="5095"/>
      <c r="Z207" s="5095"/>
      <c r="AA207" s="5095"/>
      <c r="AB207" s="5095"/>
      <c r="AC207" s="5095"/>
      <c r="AD207" s="5095"/>
      <c r="AE207" s="5095"/>
      <c r="AF207" s="5095"/>
      <c r="AG207" s="6475"/>
      <c r="AH207" s="5166"/>
    </row>
    <row r="208" spans="1:34">
      <c r="A208" s="5083"/>
      <c r="B208" s="5083"/>
      <c r="C208" s="5083"/>
      <c r="D208" s="5083"/>
      <c r="E208" s="5083"/>
      <c r="F208" s="5083"/>
      <c r="G208" s="5083"/>
      <c r="H208" s="5083"/>
      <c r="I208" s="5083"/>
      <c r="J208" s="5083"/>
      <c r="K208" s="5083"/>
      <c r="L208" s="5083"/>
      <c r="M208" s="5083"/>
      <c r="N208" s="5083"/>
      <c r="O208" s="5083"/>
      <c r="P208" s="5083"/>
      <c r="Q208" s="5083"/>
      <c r="R208" s="5083"/>
      <c r="S208" s="5291"/>
      <c r="T208" s="5294"/>
      <c r="U208" s="5094"/>
      <c r="V208" s="5095"/>
      <c r="W208" s="5095"/>
      <c r="X208" s="5095"/>
      <c r="Y208" s="5095"/>
      <c r="Z208" s="5095"/>
      <c r="AA208" s="5095"/>
      <c r="AB208" s="5095"/>
      <c r="AC208" s="5095"/>
      <c r="AD208" s="5095"/>
      <c r="AE208" s="5095"/>
      <c r="AF208" s="5095"/>
      <c r="AG208" s="6475"/>
      <c r="AH208" s="5166"/>
    </row>
    <row r="209" spans="1:34">
      <c r="A209" s="5083"/>
      <c r="B209" s="5083"/>
      <c r="C209" s="5083"/>
      <c r="D209" s="5083"/>
      <c r="E209" s="5083"/>
      <c r="F209" s="5083"/>
      <c r="G209" s="5083"/>
      <c r="H209" s="5083"/>
      <c r="I209" s="5083"/>
      <c r="J209" s="5083"/>
      <c r="K209" s="5083"/>
      <c r="L209" s="5083"/>
      <c r="M209" s="5083"/>
      <c r="N209" s="5083"/>
      <c r="O209" s="5083"/>
      <c r="P209" s="5083"/>
      <c r="Q209" s="5083"/>
      <c r="R209" s="5083"/>
      <c r="S209" s="5291"/>
      <c r="T209" s="5294"/>
      <c r="U209" s="5094"/>
      <c r="V209" s="5095"/>
      <c r="W209" s="5095"/>
      <c r="X209" s="5095"/>
      <c r="Y209" s="5095"/>
      <c r="Z209" s="5095"/>
      <c r="AA209" s="5095"/>
      <c r="AB209" s="5095"/>
      <c r="AC209" s="5095"/>
      <c r="AD209" s="5095"/>
      <c r="AE209" s="5095"/>
      <c r="AF209" s="5095"/>
      <c r="AG209" s="6475"/>
      <c r="AH209" s="5166"/>
    </row>
    <row r="210" spans="1:34" ht="18" thickBot="1">
      <c r="A210" s="8358" t="s">
        <v>1747</v>
      </c>
      <c r="B210" s="5057"/>
      <c r="C210" s="5058"/>
      <c r="D210" s="5058"/>
      <c r="E210" s="5058"/>
      <c r="F210" s="5058"/>
      <c r="G210" s="5058"/>
      <c r="H210" s="5058"/>
      <c r="I210" s="5058"/>
      <c r="J210" s="5058"/>
      <c r="K210" s="5058"/>
      <c r="L210" s="5058"/>
      <c r="M210" s="5058"/>
      <c r="N210" s="5058"/>
      <c r="O210" s="5058"/>
      <c r="P210" s="5058"/>
      <c r="Q210" s="5058"/>
      <c r="R210" s="5083"/>
      <c r="S210" s="5307"/>
      <c r="T210" s="5303"/>
      <c r="U210" s="5282"/>
      <c r="V210" s="5283"/>
      <c r="W210" s="5283"/>
      <c r="X210" s="5283"/>
      <c r="Y210" s="5283"/>
      <c r="Z210" s="5283"/>
      <c r="AA210" s="5283"/>
      <c r="AB210" s="5283"/>
      <c r="AC210" s="5283"/>
      <c r="AD210" s="5283"/>
      <c r="AE210" s="5283"/>
      <c r="AF210" s="5283"/>
      <c r="AG210" s="6476"/>
      <c r="AH210" s="5284"/>
    </row>
    <row r="211" spans="1:34">
      <c r="A211" s="5059"/>
      <c r="B211" s="5059"/>
      <c r="C211" s="5059"/>
      <c r="D211" s="5059" t="s">
        <v>14</v>
      </c>
      <c r="E211" s="5059" t="s">
        <v>12</v>
      </c>
      <c r="F211" s="5059"/>
      <c r="G211" s="5059"/>
      <c r="H211" s="5059" t="s">
        <v>15</v>
      </c>
      <c r="I211" s="5059" t="s">
        <v>12</v>
      </c>
      <c r="J211" s="5059" t="s">
        <v>12</v>
      </c>
      <c r="K211" s="5059"/>
      <c r="L211" s="5059"/>
      <c r="M211" s="5059"/>
      <c r="N211" s="5059"/>
      <c r="O211" s="5059" t="s">
        <v>0</v>
      </c>
      <c r="P211" s="5059"/>
      <c r="Q211" s="5059"/>
      <c r="R211" s="5083"/>
      <c r="S211" s="5227"/>
      <c r="T211" s="5101"/>
      <c r="U211" s="5101"/>
      <c r="V211" s="5102"/>
      <c r="W211" s="5102"/>
      <c r="X211" s="5102"/>
      <c r="Y211" s="5102"/>
      <c r="Z211" s="5102"/>
      <c r="AA211" s="5102"/>
      <c r="AB211" s="5102"/>
      <c r="AC211" s="5102"/>
      <c r="AD211" s="5102"/>
      <c r="AE211" s="5102"/>
      <c r="AF211" s="5102"/>
      <c r="AG211" s="5102"/>
      <c r="AH211" s="5102"/>
    </row>
    <row r="212" spans="1:34">
      <c r="A212" s="5060" t="s">
        <v>3</v>
      </c>
      <c r="B212" s="5060" t="s">
        <v>4</v>
      </c>
      <c r="C212" s="5060" t="s">
        <v>18</v>
      </c>
      <c r="D212" s="5060" t="s">
        <v>19</v>
      </c>
      <c r="E212" s="5060" t="s">
        <v>19</v>
      </c>
      <c r="F212" s="5060" t="s">
        <v>20</v>
      </c>
      <c r="G212" s="5060" t="s">
        <v>21</v>
      </c>
      <c r="H212" s="5060" t="s">
        <v>22</v>
      </c>
      <c r="I212" s="5060" t="s">
        <v>23</v>
      </c>
      <c r="J212" s="5060" t="s">
        <v>23</v>
      </c>
      <c r="K212" s="5060" t="s">
        <v>1227</v>
      </c>
      <c r="L212" s="5060" t="s">
        <v>20</v>
      </c>
      <c r="M212" s="5060" t="s">
        <v>25</v>
      </c>
      <c r="N212" s="5060" t="s">
        <v>0</v>
      </c>
      <c r="O212" s="5060" t="s">
        <v>1363</v>
      </c>
      <c r="P212" s="6697" t="s">
        <v>1388</v>
      </c>
      <c r="Q212" s="5060" t="s">
        <v>26</v>
      </c>
      <c r="R212" s="5083"/>
      <c r="S212" s="5227"/>
      <c r="T212" s="5101"/>
      <c r="U212" s="5101"/>
      <c r="V212" s="5102"/>
      <c r="W212" s="5102"/>
      <c r="X212" s="5102"/>
      <c r="Y212" s="5102"/>
      <c r="Z212" s="5102"/>
      <c r="AA212" s="5102"/>
      <c r="AB212" s="5102"/>
      <c r="AC212" s="5102"/>
      <c r="AD212" s="5102"/>
      <c r="AE212" s="5102"/>
      <c r="AF212" s="5102"/>
      <c r="AG212" s="5102"/>
      <c r="AH212" s="5102"/>
    </row>
    <row r="213" spans="1:34" ht="18" thickBot="1">
      <c r="A213" s="5061"/>
      <c r="B213" s="5061"/>
      <c r="C213" s="5061"/>
      <c r="D213" s="5061" t="s">
        <v>3</v>
      </c>
      <c r="E213" s="5061" t="s">
        <v>18</v>
      </c>
      <c r="F213" s="5061"/>
      <c r="G213" s="5061"/>
      <c r="H213" s="5061" t="s">
        <v>21</v>
      </c>
      <c r="I213" s="5061" t="s">
        <v>27</v>
      </c>
      <c r="J213" s="5061" t="s">
        <v>28</v>
      </c>
      <c r="K213" s="5061"/>
      <c r="L213" s="5061"/>
      <c r="M213" s="5061"/>
      <c r="N213" s="5061"/>
      <c r="O213" s="5061" t="s">
        <v>11</v>
      </c>
      <c r="P213" s="5061"/>
      <c r="Q213" s="5061"/>
      <c r="R213" s="5083"/>
      <c r="S213" s="8364" t="s">
        <v>1845</v>
      </c>
      <c r="T213" s="5101" t="s">
        <v>1847</v>
      </c>
      <c r="U213" s="5082" t="s">
        <v>1848</v>
      </c>
      <c r="V213" s="5102"/>
      <c r="W213" s="5102"/>
      <c r="X213" s="5102"/>
      <c r="Y213" s="5102"/>
      <c r="Z213" s="5102"/>
      <c r="AA213" s="5102"/>
      <c r="AB213" s="5102"/>
      <c r="AC213" s="5102"/>
      <c r="AD213" s="5102"/>
      <c r="AE213" s="5102"/>
      <c r="AF213" s="5102"/>
      <c r="AG213" s="5102"/>
      <c r="AH213" s="5102"/>
    </row>
    <row r="214" spans="1:34">
      <c r="A214" s="6483"/>
      <c r="B214" s="5326"/>
      <c r="C214" s="5326"/>
      <c r="D214" s="6484"/>
      <c r="E214" s="6485"/>
      <c r="F214" s="5326"/>
      <c r="G214" s="5326"/>
      <c r="H214" s="5326"/>
      <c r="I214" s="6491"/>
      <c r="J214" s="6485"/>
      <c r="K214" s="5326"/>
      <c r="L214" s="6486"/>
      <c r="M214" s="6486"/>
      <c r="N214" s="6486"/>
      <c r="O214" s="6486"/>
      <c r="P214" s="6693"/>
      <c r="Q214" s="5064"/>
      <c r="R214" s="5083"/>
      <c r="S214" s="5262"/>
      <c r="T214" s="5084"/>
      <c r="U214" s="5085" t="s">
        <v>14</v>
      </c>
      <c r="V214" s="5085" t="s">
        <v>12</v>
      </c>
      <c r="W214" s="5085"/>
      <c r="X214" s="5085"/>
      <c r="Y214" s="5085" t="s">
        <v>15</v>
      </c>
      <c r="Z214" s="5085" t="s">
        <v>12</v>
      </c>
      <c r="AA214" s="5085" t="s">
        <v>12</v>
      </c>
      <c r="AB214" s="5085"/>
      <c r="AC214" s="5085"/>
      <c r="AD214" s="5085"/>
      <c r="AE214" s="5085"/>
      <c r="AF214" s="5085" t="s">
        <v>0</v>
      </c>
      <c r="AG214" s="6466"/>
      <c r="AH214" s="5086"/>
    </row>
    <row r="215" spans="1:34">
      <c r="A215" s="7399"/>
      <c r="B215" s="5321"/>
      <c r="C215" s="5320"/>
      <c r="D215" s="5321"/>
      <c r="E215" s="5322"/>
      <c r="F215" s="5323"/>
      <c r="G215" s="5321"/>
      <c r="H215" s="5324"/>
      <c r="I215" s="5346"/>
      <c r="J215" s="6703"/>
      <c r="K215" s="5325"/>
      <c r="L215" s="5324"/>
      <c r="M215" s="5326"/>
      <c r="N215" s="5342"/>
      <c r="O215" s="5324"/>
      <c r="P215" s="7157"/>
      <c r="Q215" s="5068"/>
      <c r="R215" s="5083"/>
      <c r="S215" s="5263" t="s">
        <v>4</v>
      </c>
      <c r="T215" s="5087" t="s">
        <v>18</v>
      </c>
      <c r="U215" s="5088" t="s">
        <v>19</v>
      </c>
      <c r="V215" s="5088" t="s">
        <v>19</v>
      </c>
      <c r="W215" s="5088" t="s">
        <v>20</v>
      </c>
      <c r="X215" s="5088" t="s">
        <v>21</v>
      </c>
      <c r="Y215" s="5088" t="s">
        <v>22</v>
      </c>
      <c r="Z215" s="5088" t="s">
        <v>23</v>
      </c>
      <c r="AA215" s="5088" t="s">
        <v>23</v>
      </c>
      <c r="AB215" s="5088" t="s">
        <v>24</v>
      </c>
      <c r="AC215" s="5088" t="s">
        <v>20</v>
      </c>
      <c r="AD215" s="5088" t="s">
        <v>25</v>
      </c>
      <c r="AE215" s="5088" t="s">
        <v>0</v>
      </c>
      <c r="AF215" s="5088" t="s">
        <v>1363</v>
      </c>
      <c r="AG215" s="6467"/>
      <c r="AH215" s="5089" t="s">
        <v>26</v>
      </c>
    </row>
    <row r="216" spans="1:34" ht="15" thickBot="1">
      <c r="A216" s="5065"/>
      <c r="B216" s="5066"/>
      <c r="C216" s="5066"/>
      <c r="D216" s="5066"/>
      <c r="E216" s="5066"/>
      <c r="F216" s="5066"/>
      <c r="G216" s="5066"/>
      <c r="H216" s="5066"/>
      <c r="I216" s="5067"/>
      <c r="J216" s="5066"/>
      <c r="K216" s="5066"/>
      <c r="L216" s="5066"/>
      <c r="M216" s="5066"/>
      <c r="N216" s="5066"/>
      <c r="O216" s="5066"/>
      <c r="P216" s="6694"/>
      <c r="Q216" s="5068"/>
      <c r="R216" s="5083"/>
      <c r="S216" s="5264"/>
      <c r="T216" s="5090"/>
      <c r="U216" s="5091" t="s">
        <v>3</v>
      </c>
      <c r="V216" s="5091" t="s">
        <v>18</v>
      </c>
      <c r="W216" s="5091"/>
      <c r="X216" s="5091"/>
      <c r="Y216" s="5091" t="s">
        <v>21</v>
      </c>
      <c r="Z216" s="5091" t="s">
        <v>27</v>
      </c>
      <c r="AA216" s="5091" t="s">
        <v>28</v>
      </c>
      <c r="AB216" s="5091"/>
      <c r="AC216" s="5091"/>
      <c r="AD216" s="5091"/>
      <c r="AE216" s="5091"/>
      <c r="AF216" s="5091" t="s">
        <v>11</v>
      </c>
      <c r="AG216" s="6468"/>
      <c r="AH216" s="5092"/>
    </row>
    <row r="217" spans="1:34">
      <c r="A217" s="5069"/>
      <c r="B217" s="5070"/>
      <c r="C217" s="5066"/>
      <c r="D217" s="5066"/>
      <c r="E217" s="5071"/>
      <c r="F217" s="5066"/>
      <c r="G217" s="5066"/>
      <c r="H217" s="5066"/>
      <c r="I217" s="5072"/>
      <c r="J217" s="5066"/>
      <c r="K217" s="5066"/>
      <c r="L217" s="5073"/>
      <c r="M217" s="5066"/>
      <c r="N217" s="5073"/>
      <c r="O217" s="5073"/>
      <c r="P217" s="6690"/>
      <c r="Q217" s="5068"/>
      <c r="R217" s="5083"/>
      <c r="S217" s="5466" t="s">
        <v>1846</v>
      </c>
      <c r="T217" s="5312">
        <v>1</v>
      </c>
      <c r="U217" s="5313" t="s">
        <v>101</v>
      </c>
      <c r="V217" s="5314">
        <v>45888</v>
      </c>
      <c r="W217" s="5315">
        <v>20</v>
      </c>
      <c r="X217" s="5313" t="s">
        <v>96</v>
      </c>
      <c r="Y217" s="5316">
        <v>71.989999999999995</v>
      </c>
      <c r="Z217" s="5347">
        <v>45894</v>
      </c>
      <c r="AA217" s="6705">
        <v>45895</v>
      </c>
      <c r="AB217" s="5317">
        <v>79499</v>
      </c>
      <c r="AC217" s="5316">
        <v>23</v>
      </c>
      <c r="AD217" s="5238">
        <v>0</v>
      </c>
      <c r="AE217" s="5242">
        <f>(Y217*AC217)</f>
        <v>1655.77</v>
      </c>
      <c r="AF217" s="5316">
        <f>(AE217*0.05)</f>
        <v>82.788499999999999</v>
      </c>
      <c r="AG217" s="7236">
        <v>5</v>
      </c>
      <c r="AH217" s="5400"/>
    </row>
    <row r="218" spans="1:34">
      <c r="A218" s="5065"/>
      <c r="B218" s="5066"/>
      <c r="C218" s="5066"/>
      <c r="D218" s="5066"/>
      <c r="E218" s="5066"/>
      <c r="F218" s="5066"/>
      <c r="G218" s="5066"/>
      <c r="H218" s="5066"/>
      <c r="I218" s="5067"/>
      <c r="J218" s="5066"/>
      <c r="K218" s="5066"/>
      <c r="L218" s="5066"/>
      <c r="M218" s="5066"/>
      <c r="N218" s="5066"/>
      <c r="O218" s="5066"/>
      <c r="P218" s="6694"/>
      <c r="Q218" s="5068"/>
      <c r="R218" s="5083"/>
      <c r="S218" s="6718"/>
      <c r="T218" s="5253"/>
      <c r="U218" s="5254"/>
      <c r="V218" s="5255"/>
      <c r="W218" s="5256"/>
      <c r="X218" s="5254"/>
      <c r="Y218" s="5257"/>
      <c r="Z218" s="5397"/>
      <c r="AA218" s="6307"/>
      <c r="AB218" s="5398"/>
      <c r="AC218" s="5257"/>
      <c r="AD218" s="5246"/>
      <c r="AE218" s="5250"/>
      <c r="AF218" s="5257"/>
      <c r="AG218" s="6479"/>
      <c r="AH218" s="5166"/>
    </row>
    <row r="219" spans="1:34">
      <c r="A219" s="5065"/>
      <c r="B219" s="5066"/>
      <c r="C219" s="5066"/>
      <c r="D219" s="5066"/>
      <c r="E219" s="5066"/>
      <c r="F219" s="5066"/>
      <c r="G219" s="5066"/>
      <c r="H219" s="5066"/>
      <c r="I219" s="5067"/>
      <c r="J219" s="5066"/>
      <c r="K219" s="5066"/>
      <c r="L219" s="5066"/>
      <c r="M219" s="5066"/>
      <c r="N219" s="5066"/>
      <c r="O219" s="5066"/>
      <c r="P219" s="6694"/>
      <c r="Q219" s="5068"/>
      <c r="R219" s="5083"/>
      <c r="S219" s="6629"/>
      <c r="T219" s="5253"/>
      <c r="U219" s="5254"/>
      <c r="V219" s="5255"/>
      <c r="W219" s="5256"/>
      <c r="X219" s="5254"/>
      <c r="Y219" s="5257"/>
      <c r="Z219" s="5397"/>
      <c r="AA219" s="6307"/>
      <c r="AB219" s="5398"/>
      <c r="AC219" s="5257"/>
      <c r="AD219" s="5246"/>
      <c r="AE219" s="5250"/>
      <c r="AF219" s="5257"/>
      <c r="AG219" s="6479"/>
      <c r="AH219" s="5166"/>
    </row>
    <row r="220" spans="1:34">
      <c r="A220" s="5065"/>
      <c r="B220" s="5066"/>
      <c r="C220" s="5066"/>
      <c r="D220" s="5066"/>
      <c r="E220" s="5066"/>
      <c r="F220" s="5066"/>
      <c r="G220" s="5066"/>
      <c r="H220" s="5066"/>
      <c r="I220" s="5072"/>
      <c r="J220" s="5066"/>
      <c r="K220" s="5066"/>
      <c r="L220" s="5066"/>
      <c r="M220" s="5066"/>
      <c r="N220" s="5066"/>
      <c r="O220" s="5066"/>
      <c r="P220" s="6694"/>
      <c r="Q220" s="5068"/>
      <c r="R220" s="5083"/>
      <c r="S220" s="6718"/>
      <c r="T220" s="5253"/>
      <c r="U220" s="5254"/>
      <c r="V220" s="5255"/>
      <c r="W220" s="5256"/>
      <c r="X220" s="5254"/>
      <c r="Y220" s="5257"/>
      <c r="Z220" s="5397"/>
      <c r="AA220" s="6307"/>
      <c r="AB220" s="5398"/>
      <c r="AC220" s="5257"/>
      <c r="AD220" s="5246"/>
      <c r="AE220" s="5250"/>
      <c r="AF220" s="5257"/>
      <c r="AG220" s="6479"/>
      <c r="AH220" s="5166"/>
    </row>
    <row r="221" spans="1:34">
      <c r="A221" s="5065"/>
      <c r="B221" s="5066"/>
      <c r="C221" s="5066"/>
      <c r="D221" s="5066"/>
      <c r="E221" s="5066"/>
      <c r="F221" s="5066"/>
      <c r="G221" s="5066"/>
      <c r="H221" s="5066"/>
      <c r="I221" s="5067"/>
      <c r="J221" s="5066"/>
      <c r="K221" s="5066"/>
      <c r="L221" s="5066"/>
      <c r="M221" s="5066"/>
      <c r="N221" s="5066"/>
      <c r="O221" s="5066"/>
      <c r="P221" s="6694"/>
      <c r="Q221" s="5068"/>
      <c r="R221" s="5083"/>
      <c r="S221" s="7475"/>
      <c r="T221" s="7476"/>
      <c r="U221" s="7477"/>
      <c r="V221" s="7478"/>
      <c r="W221" s="7479"/>
      <c r="X221" s="7477"/>
      <c r="Y221" s="7480"/>
      <c r="Z221" s="7481"/>
      <c r="AA221" s="7482"/>
      <c r="AB221" s="7483"/>
      <c r="AC221" s="7480"/>
      <c r="AD221" s="7484"/>
      <c r="AE221" s="7485"/>
      <c r="AF221" s="7480"/>
      <c r="AG221" s="7486"/>
      <c r="AH221" s="7487"/>
    </row>
    <row r="222" spans="1:34">
      <c r="A222" s="5065"/>
      <c r="B222" s="5066"/>
      <c r="C222" s="5066"/>
      <c r="D222" s="5066"/>
      <c r="E222" s="5066"/>
      <c r="F222" s="5066"/>
      <c r="G222" s="5066"/>
      <c r="H222" s="5066"/>
      <c r="I222" s="5067"/>
      <c r="J222" s="5066"/>
      <c r="K222" s="5066"/>
      <c r="L222" s="5066"/>
      <c r="M222" s="5066"/>
      <c r="N222" s="5066"/>
      <c r="O222" s="5066"/>
      <c r="P222" s="6694"/>
      <c r="Q222" s="5068"/>
      <c r="R222" s="5083"/>
      <c r="S222" s="5287"/>
      <c r="T222" s="5094"/>
      <c r="U222" s="5094"/>
      <c r="V222" s="5095"/>
      <c r="W222" s="5095"/>
      <c r="X222" s="5095"/>
      <c r="Y222" s="5095"/>
      <c r="Z222" s="5095"/>
      <c r="AA222" s="5095"/>
      <c r="AB222" s="5095"/>
      <c r="AC222" s="5095"/>
      <c r="AD222" s="5095"/>
      <c r="AE222" s="5095"/>
      <c r="AF222" s="5095"/>
      <c r="AG222" s="6475"/>
      <c r="AH222" s="5166"/>
    </row>
    <row r="223" spans="1:34">
      <c r="A223" s="5074"/>
      <c r="B223" s="5075"/>
      <c r="C223" s="5075"/>
      <c r="D223" s="5075"/>
      <c r="E223" s="5075"/>
      <c r="F223" s="5075"/>
      <c r="G223" s="5075"/>
      <c r="H223" s="5075"/>
      <c r="I223" s="5076"/>
      <c r="J223" s="5075"/>
      <c r="K223" s="5075"/>
      <c r="L223" s="5075"/>
      <c r="M223" s="5075"/>
      <c r="N223" s="5075"/>
      <c r="O223" s="5075"/>
      <c r="P223" s="6695"/>
      <c r="Q223" s="5077"/>
      <c r="R223" s="5083"/>
      <c r="S223" s="5288"/>
      <c r="T223" s="5094"/>
      <c r="U223" s="5094"/>
      <c r="V223" s="5095"/>
      <c r="W223" s="5095"/>
      <c r="X223" s="5095"/>
      <c r="Y223" s="5095"/>
      <c r="Z223" s="5095"/>
      <c r="AA223" s="5095"/>
      <c r="AB223" s="5095"/>
      <c r="AC223" s="5095"/>
      <c r="AD223" s="5095"/>
      <c r="AE223" s="5095"/>
      <c r="AF223" s="5095"/>
      <c r="AG223" s="6475"/>
      <c r="AH223" s="5166"/>
    </row>
    <row r="224" spans="1:34">
      <c r="A224" s="5074"/>
      <c r="B224" s="5075"/>
      <c r="C224" s="5075"/>
      <c r="D224" s="5075"/>
      <c r="E224" s="5075"/>
      <c r="F224" s="5075"/>
      <c r="G224" s="5075"/>
      <c r="H224" s="5075"/>
      <c r="I224" s="5076"/>
      <c r="J224" s="5075"/>
      <c r="K224" s="5075"/>
      <c r="L224" s="5075"/>
      <c r="M224" s="5075"/>
      <c r="N224" s="5075"/>
      <c r="O224" s="5075"/>
      <c r="P224" s="6695"/>
      <c r="Q224" s="5077"/>
      <c r="R224" s="5083"/>
      <c r="S224" s="5288"/>
      <c r="T224" s="5094"/>
      <c r="U224" s="5094"/>
      <c r="V224" s="5095"/>
      <c r="W224" s="5095"/>
      <c r="X224" s="5095"/>
      <c r="Y224" s="5095"/>
      <c r="Z224" s="5095"/>
      <c r="AA224" s="5095"/>
      <c r="AB224" s="5095"/>
      <c r="AC224" s="5095"/>
      <c r="AD224" s="5095"/>
      <c r="AE224" s="5095"/>
      <c r="AF224" s="5095"/>
      <c r="AG224" s="6475"/>
      <c r="AH224" s="5166"/>
    </row>
    <row r="225" spans="1:34" ht="15" thickBot="1">
      <c r="A225" s="5078"/>
      <c r="B225" s="5079"/>
      <c r="C225" s="5079"/>
      <c r="D225" s="5079"/>
      <c r="E225" s="5079"/>
      <c r="F225" s="5079"/>
      <c r="G225" s="5079"/>
      <c r="H225" s="5079"/>
      <c r="I225" s="5080"/>
      <c r="J225" s="5079"/>
      <c r="K225" s="5079"/>
      <c r="L225" s="5079"/>
      <c r="M225" s="5079"/>
      <c r="N225" s="5079"/>
      <c r="O225" s="5079"/>
      <c r="P225" s="6696"/>
      <c r="Q225" s="5081"/>
      <c r="R225" s="5083"/>
      <c r="S225" s="5288"/>
      <c r="T225" s="5094"/>
      <c r="U225" s="5094"/>
      <c r="V225" s="5095"/>
      <c r="W225" s="5095"/>
      <c r="X225" s="5095"/>
      <c r="Y225" s="5095"/>
      <c r="Z225" s="5095"/>
      <c r="AA225" s="5095"/>
      <c r="AB225" s="5095"/>
      <c r="AC225" s="5095"/>
      <c r="AD225" s="5095"/>
      <c r="AE225" s="5095"/>
      <c r="AF225" s="5095"/>
      <c r="AG225" s="6475"/>
      <c r="AH225" s="5166"/>
    </row>
    <row r="226" spans="1:34">
      <c r="A226" s="4994"/>
      <c r="B226" s="4994"/>
      <c r="C226" s="4994"/>
      <c r="D226" s="4994"/>
      <c r="E226" s="4994"/>
      <c r="F226" s="4994"/>
      <c r="G226" s="4994"/>
      <c r="H226" s="4994"/>
      <c r="I226" s="4994"/>
      <c r="J226" s="4994"/>
      <c r="K226" s="4994"/>
      <c r="L226" s="4994"/>
      <c r="M226" s="4994"/>
      <c r="N226" s="4994"/>
      <c r="O226" s="4994"/>
      <c r="P226" s="4994"/>
      <c r="Q226" s="4994"/>
      <c r="R226" s="5083"/>
      <c r="S226" s="5288"/>
      <c r="T226" s="5094"/>
      <c r="U226" s="5094"/>
      <c r="V226" s="5095"/>
      <c r="W226" s="5095"/>
      <c r="X226" s="5095"/>
      <c r="Y226" s="5095"/>
      <c r="Z226" s="5095"/>
      <c r="AA226" s="5095"/>
      <c r="AB226" s="5095"/>
      <c r="AC226" s="5095"/>
      <c r="AD226" s="5095"/>
      <c r="AE226" s="5095"/>
      <c r="AF226" s="5095"/>
      <c r="AG226" s="6475"/>
      <c r="AH226" s="5166"/>
    </row>
    <row r="227" spans="1:34">
      <c r="A227" s="4994"/>
      <c r="B227" s="4994"/>
      <c r="C227" s="4994"/>
      <c r="D227" s="4994"/>
      <c r="E227" s="4994"/>
      <c r="F227" s="4994"/>
      <c r="G227" s="4994"/>
      <c r="H227" s="4994"/>
      <c r="I227" s="4994"/>
      <c r="J227" s="4994"/>
      <c r="K227" s="4994"/>
      <c r="L227" s="4994"/>
      <c r="M227" s="4994"/>
      <c r="N227" s="4994"/>
      <c r="O227" s="4994"/>
      <c r="P227" s="4994"/>
      <c r="Q227" s="4994"/>
      <c r="R227" s="5083"/>
      <c r="S227" s="8695"/>
      <c r="T227" s="7476"/>
      <c r="U227" s="7477"/>
      <c r="V227" s="7478"/>
      <c r="W227" s="7479"/>
      <c r="X227" s="7477"/>
      <c r="Y227" s="7480"/>
      <c r="Z227" s="7481"/>
      <c r="AA227" s="7482"/>
      <c r="AB227" s="7483"/>
      <c r="AC227" s="7480"/>
      <c r="AD227" s="7484"/>
      <c r="AE227" s="7485"/>
      <c r="AF227" s="7480"/>
      <c r="AG227" s="7486"/>
      <c r="AH227" s="7487"/>
    </row>
    <row r="228" spans="1:34" ht="15" thickBot="1">
      <c r="A228" s="4994"/>
      <c r="B228" s="4994"/>
      <c r="C228" s="4994"/>
      <c r="D228" s="4994"/>
      <c r="E228" s="4994"/>
      <c r="F228" s="4994"/>
      <c r="G228" s="4994"/>
      <c r="H228" s="4994"/>
      <c r="I228" s="4994"/>
      <c r="J228" s="4994"/>
      <c r="K228" s="4994"/>
      <c r="L228" s="4994"/>
      <c r="M228" s="4994"/>
      <c r="N228" s="4994"/>
      <c r="O228" s="4994"/>
      <c r="P228" s="4994"/>
      <c r="Q228" s="4994"/>
      <c r="R228" s="5083"/>
      <c r="S228" s="5289"/>
      <c r="T228" s="5282"/>
      <c r="U228" s="5282"/>
      <c r="V228" s="5283"/>
      <c r="W228" s="5283"/>
      <c r="X228" s="5283"/>
      <c r="Y228" s="5283"/>
      <c r="Z228" s="5283"/>
      <c r="AA228" s="5283"/>
      <c r="AB228" s="5283"/>
      <c r="AC228" s="5283"/>
      <c r="AD228" s="5283"/>
      <c r="AE228" s="5283"/>
      <c r="AF228" s="5283"/>
      <c r="AG228" s="6476"/>
      <c r="AH228" s="5284"/>
    </row>
    <row r="229" spans="1:34">
      <c r="A229" s="4994"/>
      <c r="B229" s="4994"/>
      <c r="C229" s="4994"/>
      <c r="D229" s="4994"/>
      <c r="E229" s="4994"/>
      <c r="F229" s="4994"/>
      <c r="G229" s="4994"/>
      <c r="H229" s="4994"/>
      <c r="I229" s="4994"/>
      <c r="J229" s="4994"/>
      <c r="K229" s="4994"/>
      <c r="L229" s="4994"/>
      <c r="M229" s="4994"/>
      <c r="N229" s="4994"/>
      <c r="O229" s="4994"/>
      <c r="P229" s="4994"/>
      <c r="Q229" s="4994"/>
      <c r="R229" s="5083"/>
      <c r="S229" s="5268"/>
      <c r="T229" s="5101"/>
      <c r="U229" s="5101"/>
      <c r="V229" s="5102"/>
      <c r="W229" s="5102"/>
      <c r="X229" s="5102"/>
      <c r="Y229" s="5102"/>
      <c r="Z229" s="5102"/>
      <c r="AA229" s="5102"/>
      <c r="AB229" s="5102"/>
      <c r="AC229" s="5102"/>
      <c r="AD229" s="5102"/>
      <c r="AE229" s="5102"/>
      <c r="AF229" s="5102"/>
      <c r="AG229" s="5102"/>
      <c r="AH229" s="5102"/>
    </row>
    <row r="230" spans="1:34">
      <c r="A230" s="4994"/>
      <c r="B230" s="4994"/>
      <c r="C230" s="4994"/>
      <c r="D230" s="4994"/>
      <c r="E230" s="4994"/>
      <c r="F230" s="4994"/>
      <c r="G230" s="4994"/>
      <c r="H230" s="4994"/>
      <c r="I230" s="4994"/>
      <c r="J230" s="4994"/>
      <c r="K230" s="4994"/>
      <c r="L230" s="4994"/>
      <c r="M230" s="4994"/>
      <c r="N230" s="4994"/>
      <c r="O230" s="4994"/>
      <c r="P230" s="4994"/>
      <c r="Q230" s="4994"/>
      <c r="R230" s="5083"/>
      <c r="S230" s="5268"/>
      <c r="T230" s="5101"/>
      <c r="U230" s="5101"/>
      <c r="V230" s="5102"/>
      <c r="W230" s="5102"/>
      <c r="X230" s="5102"/>
      <c r="Y230" s="5102"/>
      <c r="Z230" s="5102"/>
      <c r="AA230" s="5102"/>
      <c r="AB230" s="5102"/>
      <c r="AC230" s="5102"/>
      <c r="AD230" s="5102"/>
      <c r="AE230" s="5102"/>
      <c r="AF230" s="5102"/>
      <c r="AG230" s="5102"/>
      <c r="AH230" s="5102"/>
    </row>
    <row r="231" spans="1:34" ht="18" thickBot="1">
      <c r="A231" s="4994"/>
      <c r="B231" s="4994"/>
      <c r="C231" s="4994"/>
      <c r="D231" s="4994"/>
      <c r="E231" s="4994"/>
      <c r="F231" s="4994"/>
      <c r="G231" s="4994"/>
      <c r="H231" s="4994"/>
      <c r="I231" s="4994"/>
      <c r="J231" s="4994"/>
      <c r="K231" s="4994"/>
      <c r="L231" s="4994"/>
      <c r="M231" s="4994"/>
      <c r="N231" s="4994"/>
      <c r="O231" s="4994"/>
      <c r="P231" s="4994"/>
      <c r="Q231" s="4994"/>
      <c r="R231" s="5083"/>
      <c r="S231" s="8364" t="s">
        <v>1569</v>
      </c>
      <c r="T231" s="8719" t="s">
        <v>1570</v>
      </c>
      <c r="U231" s="5082"/>
      <c r="V231" s="5102"/>
      <c r="W231" s="5102"/>
      <c r="X231" s="5102"/>
      <c r="Y231" s="5102"/>
      <c r="Z231" s="5102"/>
      <c r="AA231" s="5102"/>
      <c r="AB231" s="5102"/>
      <c r="AC231" s="5102"/>
      <c r="AD231" s="5102"/>
      <c r="AE231" s="5102"/>
      <c r="AF231" s="5102"/>
      <c r="AG231" s="5102"/>
      <c r="AH231" s="5102"/>
    </row>
    <row r="232" spans="1:34">
      <c r="A232" s="4994"/>
      <c r="B232" s="4994"/>
      <c r="C232" s="4994"/>
      <c r="D232" s="4994"/>
      <c r="E232" s="4994"/>
      <c r="F232" s="4994"/>
      <c r="G232" s="4994"/>
      <c r="H232" s="4994"/>
      <c r="I232" s="4994"/>
      <c r="J232" s="4994"/>
      <c r="K232" s="4994"/>
      <c r="L232" s="4994"/>
      <c r="M232" s="4994"/>
      <c r="N232" s="4994"/>
      <c r="O232" s="4994"/>
      <c r="P232" s="4994"/>
      <c r="Q232" s="4994"/>
      <c r="R232" s="5083"/>
      <c r="S232" s="5262"/>
      <c r="T232" s="5084"/>
      <c r="U232" s="5085" t="s">
        <v>14</v>
      </c>
      <c r="V232" s="5085" t="s">
        <v>12</v>
      </c>
      <c r="W232" s="5085"/>
      <c r="X232" s="5085"/>
      <c r="Y232" s="5085" t="s">
        <v>15</v>
      </c>
      <c r="Z232" s="5085" t="s">
        <v>12</v>
      </c>
      <c r="AA232" s="5085" t="s">
        <v>12</v>
      </c>
      <c r="AB232" s="5085"/>
      <c r="AC232" s="5085"/>
      <c r="AD232" s="5085"/>
      <c r="AE232" s="5085"/>
      <c r="AF232" s="5085" t="s">
        <v>0</v>
      </c>
      <c r="AG232" s="6466"/>
      <c r="AH232" s="5086"/>
    </row>
    <row r="233" spans="1:34">
      <c r="A233" s="4994"/>
      <c r="B233" s="4994"/>
      <c r="C233" s="4994"/>
      <c r="D233" s="4994"/>
      <c r="E233" s="4994"/>
      <c r="F233" s="4994"/>
      <c r="G233" s="4994"/>
      <c r="H233" s="4994"/>
      <c r="I233" s="4994"/>
      <c r="J233" s="4994"/>
      <c r="K233" s="4994"/>
      <c r="L233" s="4994"/>
      <c r="M233" s="4994"/>
      <c r="N233" s="4994"/>
      <c r="O233" s="4994"/>
      <c r="P233" s="4994"/>
      <c r="Q233" s="4994"/>
      <c r="R233" s="5083"/>
      <c r="S233" s="5263" t="s">
        <v>4</v>
      </c>
      <c r="T233" s="5087" t="s">
        <v>18</v>
      </c>
      <c r="U233" s="5088" t="s">
        <v>19</v>
      </c>
      <c r="V233" s="5088" t="s">
        <v>19</v>
      </c>
      <c r="W233" s="5088" t="s">
        <v>20</v>
      </c>
      <c r="X233" s="5088" t="s">
        <v>21</v>
      </c>
      <c r="Y233" s="5088" t="s">
        <v>22</v>
      </c>
      <c r="Z233" s="5088" t="s">
        <v>23</v>
      </c>
      <c r="AA233" s="5088" t="s">
        <v>23</v>
      </c>
      <c r="AB233" s="5088" t="s">
        <v>24</v>
      </c>
      <c r="AC233" s="5088" t="s">
        <v>20</v>
      </c>
      <c r="AD233" s="5088" t="s">
        <v>25</v>
      </c>
      <c r="AE233" s="5088" t="s">
        <v>0</v>
      </c>
      <c r="AF233" s="5088" t="s">
        <v>1363</v>
      </c>
      <c r="AG233" s="6467"/>
      <c r="AH233" s="5089" t="s">
        <v>26</v>
      </c>
    </row>
    <row r="234" spans="1:34" ht="15" thickBot="1">
      <c r="A234" s="4994"/>
      <c r="B234" s="4994"/>
      <c r="C234" s="4994"/>
      <c r="D234" s="4994"/>
      <c r="E234" s="4994"/>
      <c r="F234" s="4994"/>
      <c r="G234" s="4994"/>
      <c r="H234" s="4994"/>
      <c r="I234" s="4994"/>
      <c r="J234" s="4994"/>
      <c r="K234" s="4994"/>
      <c r="L234" s="4994"/>
      <c r="M234" s="4994"/>
      <c r="N234" s="4994"/>
      <c r="O234" s="4994"/>
      <c r="P234" s="4994"/>
      <c r="Q234" s="4994"/>
      <c r="R234" s="5083"/>
      <c r="S234" s="5276"/>
      <c r="T234" s="5087"/>
      <c r="U234" s="5088" t="s">
        <v>3</v>
      </c>
      <c r="V234" s="5088" t="s">
        <v>18</v>
      </c>
      <c r="W234" s="5088"/>
      <c r="X234" s="5088"/>
      <c r="Y234" s="5088" t="s">
        <v>21</v>
      </c>
      <c r="Z234" s="5088" t="s">
        <v>27</v>
      </c>
      <c r="AA234" s="5088" t="s">
        <v>28</v>
      </c>
      <c r="AB234" s="5088"/>
      <c r="AC234" s="5088"/>
      <c r="AD234" s="5088"/>
      <c r="AE234" s="5088"/>
      <c r="AF234" s="5088" t="s">
        <v>11</v>
      </c>
      <c r="AG234" s="6467"/>
      <c r="AH234" s="5089"/>
    </row>
    <row r="235" spans="1:34">
      <c r="A235" s="4994"/>
      <c r="B235" s="4994"/>
      <c r="C235" s="4994"/>
      <c r="D235" s="4994"/>
      <c r="E235" s="4994"/>
      <c r="F235" s="4994"/>
      <c r="G235" s="4994"/>
      <c r="H235" s="4994"/>
      <c r="I235" s="4994"/>
      <c r="J235" s="4994"/>
      <c r="K235" s="4994"/>
      <c r="L235" s="4994"/>
      <c r="M235" s="4994"/>
      <c r="N235" s="4994"/>
      <c r="O235" s="4994"/>
      <c r="P235" s="4994"/>
      <c r="Q235" s="4994"/>
      <c r="R235" s="5083"/>
      <c r="S235" s="5290"/>
      <c r="T235" s="5293"/>
      <c r="U235" s="5163"/>
      <c r="V235" s="5164"/>
      <c r="W235" s="5164"/>
      <c r="X235" s="5164"/>
      <c r="Y235" s="5164"/>
      <c r="Z235" s="5164"/>
      <c r="AA235" s="5164"/>
      <c r="AB235" s="5164"/>
      <c r="AC235" s="5164"/>
      <c r="AD235" s="5164"/>
      <c r="AE235" s="5164"/>
      <c r="AF235" s="5164"/>
      <c r="AG235" s="6474"/>
      <c r="AH235" s="5165"/>
    </row>
    <row r="236" spans="1:34">
      <c r="A236" s="4994"/>
      <c r="B236" s="4994"/>
      <c r="C236" s="4994"/>
      <c r="D236" s="4994"/>
      <c r="E236" s="4994"/>
      <c r="F236" s="4994"/>
      <c r="G236" s="4994"/>
      <c r="H236" s="4994"/>
      <c r="I236" s="4994"/>
      <c r="J236" s="4994"/>
      <c r="K236" s="4994"/>
      <c r="L236" s="4994"/>
      <c r="M236" s="4994"/>
      <c r="N236" s="4994"/>
      <c r="O236" s="4994"/>
      <c r="P236" s="4994"/>
      <c r="Q236" s="4994"/>
      <c r="R236" s="5083"/>
      <c r="S236" s="8356"/>
      <c r="T236" s="6986"/>
      <c r="U236" s="6990"/>
      <c r="V236" s="6988"/>
      <c r="W236" s="6989"/>
      <c r="X236" s="6990"/>
      <c r="Y236" s="6991"/>
      <c r="Z236" s="6992"/>
      <c r="AA236" s="6993"/>
      <c r="AB236" s="6994"/>
      <c r="AC236" s="6991"/>
      <c r="AD236" s="6995"/>
      <c r="AE236" s="6996"/>
      <c r="AF236" s="6991"/>
      <c r="AG236" s="8357"/>
      <c r="AH236" s="5166"/>
    </row>
    <row r="237" spans="1:34">
      <c r="A237" s="4994"/>
      <c r="B237" s="4994"/>
      <c r="C237" s="4994"/>
      <c r="D237" s="4994"/>
      <c r="E237" s="4994"/>
      <c r="F237" s="4994"/>
      <c r="G237" s="4994"/>
      <c r="H237" s="4994"/>
      <c r="I237" s="4994"/>
      <c r="J237" s="4994"/>
      <c r="K237" s="4994"/>
      <c r="L237" s="4994"/>
      <c r="M237" s="4994"/>
      <c r="N237" s="4994"/>
      <c r="O237" s="4994"/>
      <c r="P237" s="4994"/>
      <c r="Q237" s="4994"/>
      <c r="R237" s="5083"/>
      <c r="S237" s="5306"/>
      <c r="T237" s="5294"/>
      <c r="U237" s="5094"/>
      <c r="V237" s="5095"/>
      <c r="W237" s="5095"/>
      <c r="X237" s="5095"/>
      <c r="Y237" s="5095"/>
      <c r="Z237" s="5095"/>
      <c r="AA237" s="5095"/>
      <c r="AB237" s="5095"/>
      <c r="AC237" s="5095"/>
      <c r="AD237" s="5095"/>
      <c r="AE237" s="5095"/>
      <c r="AF237" s="5095"/>
      <c r="AG237" s="6475"/>
      <c r="AH237" s="5166"/>
    </row>
    <row r="238" spans="1:34">
      <c r="A238" s="4994"/>
      <c r="B238" s="4994"/>
      <c r="C238" s="4994"/>
      <c r="D238" s="4994"/>
      <c r="E238" s="4994"/>
      <c r="F238" s="4994"/>
      <c r="G238" s="4994"/>
      <c r="H238" s="4994"/>
      <c r="I238" s="4994"/>
      <c r="J238" s="4994"/>
      <c r="K238" s="4994"/>
      <c r="L238" s="4994"/>
      <c r="M238" s="4994"/>
      <c r="N238" s="4994"/>
      <c r="O238" s="4994"/>
      <c r="P238" s="4994"/>
      <c r="Q238" s="4994"/>
      <c r="R238" s="5083"/>
      <c r="S238" s="5286"/>
      <c r="T238" s="5294"/>
      <c r="U238" s="5094"/>
      <c r="V238" s="5095"/>
      <c r="W238" s="5095"/>
      <c r="X238" s="5095"/>
      <c r="Y238" s="5095"/>
      <c r="Z238" s="5095"/>
      <c r="AA238" s="5095"/>
      <c r="AB238" s="5095"/>
      <c r="AC238" s="5095"/>
      <c r="AD238" s="5095"/>
      <c r="AE238" s="5095"/>
      <c r="AF238" s="5095"/>
      <c r="AG238" s="6475"/>
      <c r="AH238" s="5166"/>
    </row>
    <row r="239" spans="1:34">
      <c r="A239" s="4994"/>
      <c r="B239" s="4994"/>
      <c r="C239" s="4994"/>
      <c r="D239" s="4994"/>
      <c r="E239" s="4994"/>
      <c r="F239" s="4994"/>
      <c r="G239" s="4994"/>
      <c r="H239" s="4994"/>
      <c r="I239" s="4994"/>
      <c r="J239" s="4994"/>
      <c r="K239" s="4994"/>
      <c r="L239" s="4994"/>
      <c r="M239" s="4994"/>
      <c r="N239" s="4994"/>
      <c r="O239" s="4994"/>
      <c r="P239" s="4994"/>
      <c r="Q239" s="4994"/>
      <c r="R239" s="5083"/>
      <c r="S239" s="5305"/>
      <c r="T239" s="5294"/>
      <c r="U239" s="5094"/>
      <c r="V239" s="5095"/>
      <c r="W239" s="5095"/>
      <c r="X239" s="5095"/>
      <c r="Y239" s="5095"/>
      <c r="Z239" s="5095"/>
      <c r="AA239" s="5095"/>
      <c r="AB239" s="5095"/>
      <c r="AC239" s="5095"/>
      <c r="AD239" s="5095"/>
      <c r="AE239" s="5095"/>
      <c r="AF239" s="5095"/>
      <c r="AG239" s="6475"/>
      <c r="AH239" s="5166"/>
    </row>
    <row r="240" spans="1:34">
      <c r="A240" s="4994"/>
      <c r="B240" s="4994"/>
      <c r="C240" s="4994"/>
      <c r="D240" s="4994"/>
      <c r="E240" s="4994"/>
      <c r="F240" s="4994"/>
      <c r="G240" s="4994"/>
      <c r="H240" s="4994"/>
      <c r="I240" s="4994"/>
      <c r="J240" s="4994"/>
      <c r="K240" s="4994"/>
      <c r="L240" s="4994"/>
      <c r="M240" s="4994"/>
      <c r="N240" s="4994"/>
      <c r="O240" s="4994"/>
      <c r="P240" s="4994"/>
      <c r="Q240" s="4994"/>
      <c r="R240" s="5083"/>
      <c r="S240" s="5286"/>
      <c r="T240" s="5294"/>
      <c r="U240" s="5094"/>
      <c r="V240" s="5095"/>
      <c r="W240" s="5095"/>
      <c r="X240" s="5095"/>
      <c r="Y240" s="5095"/>
      <c r="Z240" s="5095"/>
      <c r="AA240" s="5095"/>
      <c r="AB240" s="5095"/>
      <c r="AC240" s="5095"/>
      <c r="AD240" s="5095"/>
      <c r="AE240" s="5095"/>
      <c r="AF240" s="5095"/>
      <c r="AG240" s="6475"/>
      <c r="AH240" s="5166"/>
    </row>
    <row r="241" spans="1:34">
      <c r="A241" s="87"/>
      <c r="B241" s="87"/>
      <c r="C241" s="5012"/>
      <c r="D241" s="5012"/>
      <c r="E241" s="6505"/>
      <c r="F241" s="5012"/>
      <c r="G241" s="5012"/>
      <c r="H241" s="5012"/>
      <c r="I241" s="6412"/>
      <c r="J241" s="5012"/>
      <c r="K241" s="5012"/>
      <c r="L241" s="6411"/>
      <c r="M241" s="5012"/>
      <c r="N241" s="6411"/>
      <c r="O241" s="6411"/>
      <c r="P241" s="6411"/>
      <c r="Q241" s="5012"/>
      <c r="R241" s="5083"/>
      <c r="S241" s="5296"/>
      <c r="T241" s="5294"/>
      <c r="U241" s="5094"/>
      <c r="V241" s="5095"/>
      <c r="W241" s="5095"/>
      <c r="X241" s="5095"/>
      <c r="Y241" s="5095"/>
      <c r="Z241" s="5095"/>
      <c r="AA241" s="5095"/>
      <c r="AB241" s="5095"/>
      <c r="AC241" s="5095"/>
      <c r="AD241" s="5095"/>
      <c r="AE241" s="5095"/>
      <c r="AF241" s="5095"/>
      <c r="AG241" s="6475"/>
      <c r="AH241" s="5166"/>
    </row>
    <row r="242" spans="1:34">
      <c r="A242" s="5012"/>
      <c r="B242" s="5012"/>
      <c r="C242" s="5012"/>
      <c r="D242" s="5012"/>
      <c r="E242" s="5012"/>
      <c r="F242" s="5012"/>
      <c r="G242" s="5012"/>
      <c r="H242" s="5012"/>
      <c r="I242" s="90"/>
      <c r="J242" s="5012"/>
      <c r="K242" s="5012"/>
      <c r="L242" s="5012"/>
      <c r="M242" s="5012"/>
      <c r="N242" s="5012"/>
      <c r="O242" s="5012"/>
      <c r="P242" s="5012"/>
      <c r="Q242" s="5012"/>
      <c r="R242" s="5083"/>
      <c r="S242" s="5291"/>
      <c r="T242" s="5294"/>
      <c r="U242" s="5094"/>
      <c r="V242" s="5095"/>
      <c r="W242" s="5095"/>
      <c r="X242" s="5095"/>
      <c r="Y242" s="5095"/>
      <c r="Z242" s="5095"/>
      <c r="AA242" s="5095"/>
      <c r="AB242" s="5095"/>
      <c r="AC242" s="5095"/>
      <c r="AD242" s="5095"/>
      <c r="AE242" s="5095"/>
      <c r="AF242" s="5095"/>
      <c r="AG242" s="6475"/>
      <c r="AH242" s="5166"/>
    </row>
    <row r="243" spans="1:34">
      <c r="A243" s="5012"/>
      <c r="B243" s="5012"/>
      <c r="C243" s="5012"/>
      <c r="D243" s="5012"/>
      <c r="E243" s="5012"/>
      <c r="F243" s="5012"/>
      <c r="G243" s="5012"/>
      <c r="H243" s="5012"/>
      <c r="I243" s="90"/>
      <c r="J243" s="5012"/>
      <c r="K243" s="5012"/>
      <c r="L243" s="5012"/>
      <c r="M243" s="5012"/>
      <c r="N243" s="5012"/>
      <c r="O243" s="5012"/>
      <c r="P243" s="5012"/>
      <c r="Q243" s="5012"/>
      <c r="R243" s="5083"/>
      <c r="S243" s="5291"/>
      <c r="T243" s="5294"/>
      <c r="U243" s="5094"/>
      <c r="V243" s="5095"/>
      <c r="W243" s="5095"/>
      <c r="X243" s="5095"/>
      <c r="Y243" s="5095"/>
      <c r="Z243" s="5095"/>
      <c r="AA243" s="5095"/>
      <c r="AB243" s="5095"/>
      <c r="AC243" s="5095"/>
      <c r="AD243" s="5095"/>
      <c r="AE243" s="5095"/>
      <c r="AF243" s="5095"/>
      <c r="AG243" s="6475"/>
      <c r="AH243" s="5166"/>
    </row>
    <row r="244" spans="1:34">
      <c r="A244" s="5012"/>
      <c r="B244" s="5012"/>
      <c r="C244" s="5012"/>
      <c r="D244" s="5012"/>
      <c r="E244" s="5012"/>
      <c r="F244" s="5012"/>
      <c r="G244" s="5012"/>
      <c r="H244" s="5012"/>
      <c r="I244" s="6412"/>
      <c r="J244" s="5012"/>
      <c r="K244" s="5012"/>
      <c r="L244" s="5012"/>
      <c r="M244" s="5012"/>
      <c r="N244" s="5012"/>
      <c r="O244" s="5012"/>
      <c r="P244" s="5012"/>
      <c r="Q244" s="5012"/>
      <c r="R244" s="5083"/>
      <c r="S244" s="8695" t="s">
        <v>1634</v>
      </c>
      <c r="T244" s="7476">
        <v>5</v>
      </c>
      <c r="U244" s="7477" t="s">
        <v>796</v>
      </c>
      <c r="V244" s="7478">
        <v>45505</v>
      </c>
      <c r="W244" s="7479">
        <v>400</v>
      </c>
      <c r="X244" s="7477" t="s">
        <v>96</v>
      </c>
      <c r="Y244" s="7480">
        <v>17.2</v>
      </c>
      <c r="Z244" s="7481">
        <v>45534</v>
      </c>
      <c r="AA244" s="7482">
        <v>45534</v>
      </c>
      <c r="AB244" s="7483"/>
      <c r="AC244" s="7480">
        <v>400</v>
      </c>
      <c r="AD244" s="7484">
        <v>0</v>
      </c>
      <c r="AE244" s="7485">
        <f>(Y244*AC244)</f>
        <v>6880</v>
      </c>
      <c r="AF244" s="7480">
        <f>(AE244*0.05)</f>
        <v>344</v>
      </c>
      <c r="AG244" s="7486">
        <v>5</v>
      </c>
      <c r="AH244" s="7487" t="s">
        <v>88</v>
      </c>
    </row>
    <row r="245" spans="1:34" ht="15" thickBot="1">
      <c r="A245" s="5012"/>
      <c r="B245" s="5012"/>
      <c r="C245" s="5012"/>
      <c r="D245" s="5012"/>
      <c r="E245" s="5012"/>
      <c r="F245" s="5012"/>
      <c r="G245" s="5012"/>
      <c r="H245" s="5012"/>
      <c r="I245" s="90"/>
      <c r="J245" s="5012"/>
      <c r="K245" s="5012"/>
      <c r="L245" s="5012"/>
      <c r="M245" s="5012"/>
      <c r="N245" s="5012"/>
      <c r="O245" s="5012"/>
      <c r="P245" s="5012"/>
      <c r="Q245" s="5012"/>
      <c r="R245" s="5083"/>
      <c r="S245" s="5307"/>
      <c r="T245" s="5303"/>
      <c r="U245" s="5282"/>
      <c r="V245" s="5283"/>
      <c r="W245" s="5283"/>
      <c r="X245" s="5283"/>
      <c r="Y245" s="5283"/>
      <c r="Z245" s="5283"/>
      <c r="AA245" s="5283"/>
      <c r="AB245" s="5283"/>
      <c r="AC245" s="5283"/>
      <c r="AD245" s="5283"/>
      <c r="AE245" s="5283"/>
      <c r="AF245" s="5283"/>
      <c r="AG245" s="6476"/>
      <c r="AH245" s="5284"/>
    </row>
    <row r="246" spans="1:34">
      <c r="A246" s="5012"/>
      <c r="B246" s="5012"/>
      <c r="C246" s="5012"/>
      <c r="D246" s="5012"/>
      <c r="E246" s="5012"/>
      <c r="F246" s="5012"/>
      <c r="G246" s="5012"/>
      <c r="H246" s="5012"/>
      <c r="I246" s="90"/>
      <c r="J246" s="5012"/>
      <c r="K246" s="5012"/>
      <c r="L246" s="5012"/>
      <c r="M246" s="5012"/>
      <c r="N246" s="5012"/>
      <c r="O246" s="5012"/>
      <c r="P246" s="5012"/>
      <c r="Q246" s="5012"/>
      <c r="R246" s="5083"/>
      <c r="S246" s="5162"/>
      <c r="T246" s="5101"/>
      <c r="U246" s="5101"/>
      <c r="V246" s="5102"/>
      <c r="W246" s="5102"/>
      <c r="X246" s="5102"/>
      <c r="Y246" s="5102"/>
      <c r="Z246" s="5102"/>
      <c r="AA246" s="5102"/>
      <c r="AB246" s="5102"/>
      <c r="AC246" s="5102"/>
      <c r="AD246" s="5102"/>
      <c r="AE246" s="5102"/>
      <c r="AF246" s="5102"/>
      <c r="AG246" s="5102"/>
      <c r="AH246" s="5102"/>
    </row>
    <row r="247" spans="1:34">
      <c r="A247" s="5012"/>
      <c r="B247" s="5012"/>
      <c r="C247" s="5012"/>
      <c r="D247" s="5012"/>
      <c r="E247" s="5012"/>
      <c r="F247" s="5012"/>
      <c r="G247" s="5012"/>
      <c r="H247" s="5012"/>
      <c r="I247" s="90"/>
      <c r="J247" s="5012"/>
      <c r="K247" s="5012"/>
      <c r="L247" s="5012"/>
      <c r="M247" s="5012"/>
      <c r="N247" s="5012"/>
      <c r="O247" s="5012"/>
      <c r="P247" s="5012"/>
      <c r="Q247" s="5012"/>
      <c r="R247" s="5083"/>
      <c r="S247" s="5269"/>
      <c r="T247" s="5101"/>
      <c r="U247" s="5101"/>
      <c r="V247" s="5102"/>
      <c r="W247" s="5102"/>
      <c r="X247" s="5102"/>
      <c r="Y247" s="5102"/>
      <c r="Z247" s="5102"/>
      <c r="AA247" s="5102"/>
      <c r="AB247" s="5102"/>
      <c r="AC247" s="5102"/>
      <c r="AD247" s="5102"/>
      <c r="AE247" s="5102"/>
      <c r="AF247" s="5102"/>
      <c r="AG247" s="5102"/>
      <c r="AH247" s="5102"/>
    </row>
    <row r="248" spans="1:34" ht="18" thickBot="1">
      <c r="A248" s="5012"/>
      <c r="B248" s="5012"/>
      <c r="C248" s="5012"/>
      <c r="D248" s="5012"/>
      <c r="E248" s="5012"/>
      <c r="F248" s="5012"/>
      <c r="G248" s="5012"/>
      <c r="H248" s="5012"/>
      <c r="I248" s="90"/>
      <c r="J248" s="5012"/>
      <c r="K248" s="5012"/>
      <c r="L248" s="5012"/>
      <c r="M248" s="5012"/>
      <c r="N248" s="5012"/>
      <c r="O248" s="5012"/>
      <c r="P248" s="5012"/>
      <c r="Q248" s="5012"/>
      <c r="R248" s="5083"/>
      <c r="S248" s="8718"/>
      <c r="T248" s="5101"/>
      <c r="U248" s="5101"/>
      <c r="V248" s="5102"/>
      <c r="W248" s="5102"/>
      <c r="X248" s="5102"/>
      <c r="Y248" s="5102"/>
      <c r="Z248" s="5102"/>
      <c r="AA248" s="5102"/>
      <c r="AB248" s="5102"/>
      <c r="AC248" s="5102"/>
      <c r="AD248" s="5102"/>
      <c r="AE248" s="5102"/>
      <c r="AF248" s="5102"/>
      <c r="AG248" s="5102"/>
      <c r="AH248" s="5102"/>
    </row>
    <row r="249" spans="1:34">
      <c r="A249" s="5012"/>
      <c r="B249" s="5012"/>
      <c r="C249" s="5012"/>
      <c r="D249" s="5012"/>
      <c r="E249" s="5012"/>
      <c r="F249" s="5012"/>
      <c r="G249" s="5012"/>
      <c r="H249" s="5012"/>
      <c r="I249" s="90"/>
      <c r="J249" s="5012"/>
      <c r="K249" s="5012"/>
      <c r="L249" s="5012"/>
      <c r="M249" s="5012"/>
      <c r="N249" s="5012"/>
      <c r="O249" s="5012"/>
      <c r="P249" s="5012"/>
      <c r="Q249" s="5012"/>
      <c r="R249" s="5083"/>
      <c r="S249" s="5262"/>
      <c r="T249" s="5084"/>
      <c r="U249" s="5085" t="s">
        <v>14</v>
      </c>
      <c r="V249" s="5085" t="s">
        <v>12</v>
      </c>
      <c r="W249" s="5085"/>
      <c r="X249" s="5085"/>
      <c r="Y249" s="5085" t="s">
        <v>15</v>
      </c>
      <c r="Z249" s="5085" t="s">
        <v>12</v>
      </c>
      <c r="AA249" s="5085" t="s">
        <v>12</v>
      </c>
      <c r="AB249" s="5085"/>
      <c r="AC249" s="5085"/>
      <c r="AD249" s="5085"/>
      <c r="AE249" s="5085"/>
      <c r="AF249" s="5085" t="s">
        <v>0</v>
      </c>
      <c r="AG249" s="6466"/>
      <c r="AH249" s="5086"/>
    </row>
    <row r="250" spans="1:34">
      <c r="A250" s="4994"/>
      <c r="B250" s="4994"/>
      <c r="C250" s="4994"/>
      <c r="D250" s="4994"/>
      <c r="E250" s="4994"/>
      <c r="F250" s="4994"/>
      <c r="G250" s="4994"/>
      <c r="H250" s="4994"/>
      <c r="I250" s="4994"/>
      <c r="J250" s="4994"/>
      <c r="K250" s="4994"/>
      <c r="L250" s="4994"/>
      <c r="M250" s="4994"/>
      <c r="N250" s="4994"/>
      <c r="O250" s="4994"/>
      <c r="P250" s="4994"/>
      <c r="Q250" s="4994"/>
      <c r="R250" s="5083"/>
      <c r="S250" s="5263" t="s">
        <v>4</v>
      </c>
      <c r="T250" s="5087" t="s">
        <v>18</v>
      </c>
      <c r="U250" s="5088" t="s">
        <v>19</v>
      </c>
      <c r="V250" s="5088" t="s">
        <v>19</v>
      </c>
      <c r="W250" s="5088" t="s">
        <v>20</v>
      </c>
      <c r="X250" s="5088" t="s">
        <v>21</v>
      </c>
      <c r="Y250" s="5088" t="s">
        <v>22</v>
      </c>
      <c r="Z250" s="5088" t="s">
        <v>23</v>
      </c>
      <c r="AA250" s="5088" t="s">
        <v>23</v>
      </c>
      <c r="AB250" s="5088" t="s">
        <v>24</v>
      </c>
      <c r="AC250" s="5088" t="s">
        <v>20</v>
      </c>
      <c r="AD250" s="5088" t="s">
        <v>25</v>
      </c>
      <c r="AE250" s="5088" t="s">
        <v>0</v>
      </c>
      <c r="AF250" s="5088" t="s">
        <v>1363</v>
      </c>
      <c r="AG250" s="6467"/>
      <c r="AH250" s="5089" t="s">
        <v>26</v>
      </c>
    </row>
    <row r="251" spans="1:34" ht="15" thickBot="1">
      <c r="A251" s="4994"/>
      <c r="B251" s="4994"/>
      <c r="C251" s="4994"/>
      <c r="D251" s="4994"/>
      <c r="E251" s="4994"/>
      <c r="F251" s="4994"/>
      <c r="G251" s="4994"/>
      <c r="H251" s="4994"/>
      <c r="I251" s="4994"/>
      <c r="J251" s="4994"/>
      <c r="K251" s="4994"/>
      <c r="L251" s="4994"/>
      <c r="M251" s="4994"/>
      <c r="N251" s="4994"/>
      <c r="O251" s="4994"/>
      <c r="P251" s="4994"/>
      <c r="Q251" s="4994"/>
      <c r="R251" s="5083"/>
      <c r="S251" s="5264"/>
      <c r="T251" s="5090"/>
      <c r="U251" s="5091" t="s">
        <v>3</v>
      </c>
      <c r="V251" s="5091" t="s">
        <v>18</v>
      </c>
      <c r="W251" s="5091"/>
      <c r="X251" s="5091"/>
      <c r="Y251" s="5091" t="s">
        <v>21</v>
      </c>
      <c r="Z251" s="5091" t="s">
        <v>27</v>
      </c>
      <c r="AA251" s="5091" t="s">
        <v>28</v>
      </c>
      <c r="AB251" s="5091"/>
      <c r="AC251" s="5091"/>
      <c r="AD251" s="5091"/>
      <c r="AE251" s="5091"/>
      <c r="AF251" s="5091" t="s">
        <v>11</v>
      </c>
      <c r="AG251" s="6468"/>
      <c r="AH251" s="5092"/>
    </row>
    <row r="252" spans="1:34">
      <c r="A252" s="4994"/>
      <c r="B252" s="4994"/>
      <c r="C252" s="4994"/>
      <c r="D252" s="4994"/>
      <c r="E252" s="4994"/>
      <c r="F252" s="4994"/>
      <c r="G252" s="4994"/>
      <c r="H252" s="4994"/>
      <c r="I252" s="4994"/>
      <c r="J252" s="4994"/>
      <c r="K252" s="4994"/>
      <c r="L252" s="4994"/>
      <c r="M252" s="4994"/>
      <c r="N252" s="4994"/>
      <c r="O252" s="4994"/>
      <c r="P252" s="4994"/>
      <c r="Q252" s="4994"/>
      <c r="R252" s="5083"/>
      <c r="S252" s="5290"/>
      <c r="T252" s="5163"/>
      <c r="U252" s="5163"/>
      <c r="V252" s="5164"/>
      <c r="W252" s="5164"/>
      <c r="X252" s="5164"/>
      <c r="Y252" s="5164"/>
      <c r="Z252" s="5164"/>
      <c r="AA252" s="5164"/>
      <c r="AB252" s="5164"/>
      <c r="AC252" s="5164"/>
      <c r="AD252" s="5164"/>
      <c r="AE252" s="5164"/>
      <c r="AF252" s="5164"/>
      <c r="AG252" s="6474"/>
      <c r="AH252" s="5165"/>
    </row>
    <row r="253" spans="1:34">
      <c r="A253" s="4994"/>
      <c r="B253" s="4994"/>
      <c r="C253" s="4994"/>
      <c r="D253" s="4994"/>
      <c r="E253" s="4994"/>
      <c r="F253" s="4994"/>
      <c r="G253" s="4994"/>
      <c r="H253" s="4994"/>
      <c r="I253" s="4994"/>
      <c r="J253" s="4994"/>
      <c r="K253" s="4994"/>
      <c r="L253" s="4994"/>
      <c r="M253" s="4994"/>
      <c r="N253" s="4994"/>
      <c r="O253" s="4994"/>
      <c r="P253" s="4994"/>
      <c r="Q253" s="4994"/>
      <c r="R253" s="5083"/>
      <c r="S253" s="5274"/>
      <c r="T253" s="5094"/>
      <c r="U253" s="5094"/>
      <c r="V253" s="5095"/>
      <c r="W253" s="5095"/>
      <c r="X253" s="5095"/>
      <c r="Y253" s="5095"/>
      <c r="Z253" s="5095"/>
      <c r="AA253" s="5095"/>
      <c r="AB253" s="5095"/>
      <c r="AC253" s="5095"/>
      <c r="AD253" s="5095"/>
      <c r="AE253" s="5095"/>
      <c r="AF253" s="5095"/>
      <c r="AG253" s="6475"/>
      <c r="AH253" s="5166"/>
    </row>
    <row r="254" spans="1:34">
      <c r="A254" s="4994"/>
      <c r="B254" s="4994"/>
      <c r="C254" s="4994"/>
      <c r="D254" s="4994"/>
      <c r="E254" s="4994"/>
      <c r="F254" s="4994"/>
      <c r="G254" s="4994"/>
      <c r="H254" s="4994"/>
      <c r="I254" s="4994"/>
      <c r="J254" s="4994"/>
      <c r="K254" s="4994"/>
      <c r="L254" s="4994"/>
      <c r="M254" s="4994"/>
      <c r="N254" s="4994"/>
      <c r="O254" s="4994"/>
      <c r="P254" s="4994"/>
      <c r="Q254" s="4994"/>
      <c r="R254" s="5083"/>
      <c r="S254" s="5274"/>
      <c r="T254" s="5094"/>
      <c r="U254" s="5094"/>
      <c r="V254" s="5095"/>
      <c r="W254" s="5095"/>
      <c r="X254" s="5095"/>
      <c r="Y254" s="5095"/>
      <c r="Z254" s="5095"/>
      <c r="AA254" s="5095"/>
      <c r="AB254" s="5095"/>
      <c r="AC254" s="5095"/>
      <c r="AD254" s="5095"/>
      <c r="AE254" s="5095"/>
      <c r="AF254" s="5095"/>
      <c r="AG254" s="6475"/>
      <c r="AH254" s="5166"/>
    </row>
    <row r="255" spans="1:34">
      <c r="A255" s="4994"/>
      <c r="B255" s="4994"/>
      <c r="C255" s="4994"/>
      <c r="D255" s="4994"/>
      <c r="E255" s="4994"/>
      <c r="F255" s="4994"/>
      <c r="G255" s="4994"/>
      <c r="H255" s="4994"/>
      <c r="I255" s="4994"/>
      <c r="J255" s="4994"/>
      <c r="K255" s="4994"/>
      <c r="L255" s="4994"/>
      <c r="M255" s="4994"/>
      <c r="N255" s="4994"/>
      <c r="O255" s="4994"/>
      <c r="P255" s="4994"/>
      <c r="Q255" s="4994"/>
      <c r="R255" s="5083"/>
      <c r="S255" s="5274"/>
      <c r="T255" s="5094"/>
      <c r="U255" s="5094"/>
      <c r="V255" s="5095"/>
      <c r="W255" s="5095"/>
      <c r="X255" s="5095"/>
      <c r="Y255" s="5095"/>
      <c r="Z255" s="5095"/>
      <c r="AA255" s="5095"/>
      <c r="AB255" s="5095"/>
      <c r="AC255" s="5095"/>
      <c r="AD255" s="5095"/>
      <c r="AE255" s="5095"/>
      <c r="AF255" s="5095"/>
      <c r="AG255" s="6475"/>
      <c r="AH255" s="5166"/>
    </row>
    <row r="256" spans="1:34">
      <c r="A256" s="4994"/>
      <c r="B256" s="4994"/>
      <c r="C256" s="4994"/>
      <c r="D256" s="4994"/>
      <c r="E256" s="4994"/>
      <c r="F256" s="4994"/>
      <c r="G256" s="4994"/>
      <c r="H256" s="4994"/>
      <c r="I256" s="4994"/>
      <c r="J256" s="4994"/>
      <c r="K256" s="4994"/>
      <c r="L256" s="4994"/>
      <c r="M256" s="4994"/>
      <c r="N256" s="4994"/>
      <c r="O256" s="4994"/>
      <c r="P256" s="4994"/>
      <c r="Q256" s="4994"/>
      <c r="R256" s="5083"/>
      <c r="S256" s="5274"/>
      <c r="T256" s="5094"/>
      <c r="U256" s="5094"/>
      <c r="V256" s="5095"/>
      <c r="W256" s="5095"/>
      <c r="X256" s="5095"/>
      <c r="Y256" s="5095"/>
      <c r="Z256" s="5095"/>
      <c r="AA256" s="5095"/>
      <c r="AB256" s="5095"/>
      <c r="AC256" s="5095"/>
      <c r="AD256" s="5095"/>
      <c r="AE256" s="5095"/>
      <c r="AF256" s="5095"/>
      <c r="AG256" s="6475"/>
      <c r="AH256" s="5166"/>
    </row>
    <row r="257" spans="1:34">
      <c r="A257" s="4994"/>
      <c r="B257" s="4994"/>
      <c r="C257" s="4994"/>
      <c r="D257" s="4994"/>
      <c r="E257" s="4994"/>
      <c r="F257" s="4994"/>
      <c r="G257" s="4994"/>
      <c r="H257" s="4994"/>
      <c r="I257" s="4994"/>
      <c r="J257" s="4994"/>
      <c r="K257" s="4994"/>
      <c r="L257" s="4994"/>
      <c r="M257" s="4994"/>
      <c r="N257" s="4994"/>
      <c r="O257" s="4994"/>
      <c r="P257" s="4994"/>
      <c r="Q257" s="4994"/>
      <c r="R257" s="5083"/>
      <c r="S257" s="5300"/>
      <c r="T257" s="5094"/>
      <c r="U257" s="5094"/>
      <c r="V257" s="5095"/>
      <c r="W257" s="5095"/>
      <c r="X257" s="5095"/>
      <c r="Y257" s="5095"/>
      <c r="Z257" s="5095"/>
      <c r="AA257" s="5095"/>
      <c r="AB257" s="5095"/>
      <c r="AC257" s="5095"/>
      <c r="AD257" s="5095"/>
      <c r="AE257" s="5095"/>
      <c r="AF257" s="5095"/>
      <c r="AG257" s="6475"/>
      <c r="AH257" s="5166"/>
    </row>
    <row r="258" spans="1:34">
      <c r="A258" s="4994"/>
      <c r="B258" s="4994"/>
      <c r="C258" s="4994"/>
      <c r="D258" s="4994"/>
      <c r="E258" s="4994"/>
      <c r="F258" s="4994"/>
      <c r="G258" s="4994"/>
      <c r="H258" s="4994"/>
      <c r="I258" s="4994"/>
      <c r="J258" s="4994"/>
      <c r="K258" s="4994"/>
      <c r="L258" s="4994"/>
      <c r="M258" s="4994"/>
      <c r="N258" s="4994"/>
      <c r="O258" s="4994"/>
      <c r="P258" s="4994"/>
      <c r="Q258" s="4994"/>
      <c r="R258" s="4994"/>
      <c r="S258" s="5274"/>
      <c r="T258" s="5294"/>
      <c r="U258" s="5094"/>
      <c r="V258" s="5095"/>
      <c r="W258" s="5095"/>
      <c r="X258" s="5095"/>
      <c r="Y258" s="5095"/>
      <c r="Z258" s="5095"/>
      <c r="AA258" s="5095"/>
      <c r="AB258" s="5095"/>
      <c r="AC258" s="5095"/>
      <c r="AD258" s="5095"/>
      <c r="AE258" s="5095"/>
      <c r="AF258" s="5095"/>
      <c r="AG258" s="6475"/>
      <c r="AH258" s="5166"/>
    </row>
    <row r="259" spans="1:34">
      <c r="A259" s="4994"/>
      <c r="B259" s="4994"/>
      <c r="C259" s="4994"/>
      <c r="D259" s="4994"/>
      <c r="E259" s="4994"/>
      <c r="F259" s="4994"/>
      <c r="G259" s="4994"/>
      <c r="H259" s="4994"/>
      <c r="I259" s="4994"/>
      <c r="J259" s="4994"/>
      <c r="K259" s="4994"/>
      <c r="L259" s="4994"/>
      <c r="M259" s="4994"/>
      <c r="N259" s="4994"/>
      <c r="O259" s="4994"/>
      <c r="P259" s="4994"/>
      <c r="Q259" s="4994"/>
      <c r="S259" s="5306"/>
      <c r="T259" s="5294"/>
      <c r="U259" s="5094"/>
      <c r="V259" s="5095"/>
      <c r="W259" s="5095"/>
      <c r="X259" s="5095"/>
      <c r="Y259" s="5095"/>
      <c r="Z259" s="5095"/>
      <c r="AA259" s="5095"/>
      <c r="AB259" s="5095"/>
      <c r="AC259" s="5095"/>
      <c r="AD259" s="5095"/>
      <c r="AE259" s="5095"/>
      <c r="AF259" s="5095"/>
      <c r="AG259" s="6475"/>
      <c r="AH259" s="5166"/>
    </row>
    <row r="260" spans="1:34">
      <c r="A260" s="4994"/>
      <c r="B260" s="4994"/>
      <c r="C260" s="4994"/>
      <c r="D260" s="4994"/>
      <c r="E260" s="4994"/>
      <c r="F260" s="4994"/>
      <c r="G260" s="4994"/>
      <c r="H260" s="4994"/>
      <c r="I260" s="4994"/>
      <c r="J260" s="4994"/>
      <c r="K260" s="4994"/>
      <c r="L260" s="4994"/>
      <c r="M260" s="4994"/>
      <c r="N260" s="4994"/>
      <c r="O260" s="4994"/>
      <c r="P260" s="4994"/>
      <c r="Q260" s="4994"/>
      <c r="S260" s="5286"/>
      <c r="T260" s="5294"/>
      <c r="U260" s="5094"/>
      <c r="V260" s="5095"/>
      <c r="W260" s="5095"/>
      <c r="X260" s="5095"/>
      <c r="Y260" s="5095"/>
      <c r="Z260" s="5095"/>
      <c r="AA260" s="5095"/>
      <c r="AB260" s="5095"/>
      <c r="AC260" s="5095"/>
      <c r="AD260" s="5095"/>
      <c r="AE260" s="5095"/>
      <c r="AF260" s="5095"/>
      <c r="AG260" s="6475"/>
      <c r="AH260" s="5166"/>
    </row>
    <row r="261" spans="1:34">
      <c r="A261" s="4994"/>
      <c r="B261" s="4994"/>
      <c r="C261" s="4994"/>
      <c r="D261" s="4994"/>
      <c r="E261" s="4994"/>
      <c r="F261" s="4994"/>
      <c r="G261" s="4994"/>
      <c r="H261" s="4994"/>
      <c r="I261" s="4994"/>
      <c r="J261" s="4994"/>
      <c r="K261" s="4994"/>
      <c r="L261" s="4994"/>
      <c r="M261" s="4994"/>
      <c r="N261" s="4994"/>
      <c r="O261" s="4994"/>
      <c r="P261" s="4994"/>
      <c r="Q261" s="4994"/>
      <c r="S261" s="5305"/>
      <c r="T261" s="5294"/>
      <c r="U261" s="5094"/>
      <c r="V261" s="5095"/>
      <c r="W261" s="5095"/>
      <c r="X261" s="5095"/>
      <c r="Y261" s="5095"/>
      <c r="Z261" s="5095"/>
      <c r="AA261" s="5095"/>
      <c r="AB261" s="5095"/>
      <c r="AC261" s="5095"/>
      <c r="AD261" s="5095"/>
      <c r="AE261" s="5095"/>
      <c r="AF261" s="5095"/>
      <c r="AG261" s="6475"/>
      <c r="AH261" s="5166"/>
    </row>
    <row r="262" spans="1:34" ht="15" thickBot="1">
      <c r="A262" s="4994"/>
      <c r="B262" s="4994"/>
      <c r="C262" s="4994"/>
      <c r="D262" s="4994"/>
      <c r="E262" s="4994"/>
      <c r="F262" s="4994"/>
      <c r="G262" s="4994"/>
      <c r="H262" s="4994"/>
      <c r="I262" s="4994"/>
      <c r="J262" s="4994"/>
      <c r="K262" s="4994"/>
      <c r="L262" s="4994"/>
      <c r="M262" s="4994"/>
      <c r="N262" s="4994"/>
      <c r="O262" s="4994"/>
      <c r="P262" s="4994"/>
      <c r="Q262" s="4994"/>
      <c r="S262" s="5308"/>
      <c r="T262" s="5303"/>
      <c r="U262" s="5282"/>
      <c r="V262" s="5283"/>
      <c r="W262" s="5283"/>
      <c r="X262" s="5283"/>
      <c r="Y262" s="5283"/>
      <c r="Z262" s="5283"/>
      <c r="AA262" s="5283"/>
      <c r="AB262" s="5283"/>
      <c r="AC262" s="5283"/>
      <c r="AD262" s="5283"/>
      <c r="AE262" s="5283"/>
      <c r="AF262" s="5283"/>
      <c r="AG262" s="6476"/>
      <c r="AH262" s="5284"/>
    </row>
    <row r="263" spans="1:34">
      <c r="A263" s="4994"/>
      <c r="B263" s="4994"/>
      <c r="C263" s="4994"/>
      <c r="D263" s="4994"/>
      <c r="E263" s="4994"/>
      <c r="F263" s="4994"/>
      <c r="G263" s="4994"/>
      <c r="H263" s="4994"/>
      <c r="I263" s="4994"/>
      <c r="J263" s="4994"/>
      <c r="K263" s="4994"/>
      <c r="L263" s="4994"/>
      <c r="M263" s="4994"/>
      <c r="N263" s="4994"/>
      <c r="O263" s="4994"/>
      <c r="P263" s="4994"/>
      <c r="Q263" s="4994"/>
      <c r="S263" s="5270"/>
      <c r="T263" s="5101"/>
      <c r="U263" s="5101"/>
      <c r="V263" s="5102"/>
      <c r="W263" s="5102"/>
      <c r="X263" s="5102"/>
      <c r="Y263" s="5102"/>
      <c r="Z263" s="5102"/>
      <c r="AA263" s="5102"/>
      <c r="AB263" s="5102"/>
      <c r="AC263" s="5102"/>
      <c r="AD263" s="5102"/>
      <c r="AE263" s="5102"/>
      <c r="AF263" s="5102"/>
      <c r="AG263" s="5102"/>
      <c r="AH263" s="5102"/>
    </row>
    <row r="264" spans="1:34">
      <c r="A264" s="4994"/>
      <c r="B264" s="4994"/>
      <c r="C264" s="4994"/>
      <c r="D264" s="4994"/>
      <c r="E264" s="4994"/>
      <c r="F264" s="4994"/>
      <c r="G264" s="4994"/>
      <c r="H264" s="4994"/>
      <c r="I264" s="4994"/>
      <c r="J264" s="4994"/>
      <c r="K264" s="4994"/>
      <c r="L264" s="4994"/>
      <c r="M264" s="4994"/>
      <c r="N264" s="4994"/>
      <c r="O264" s="4994"/>
      <c r="P264" s="4994"/>
      <c r="Q264" s="4994"/>
      <c r="S264" s="5162"/>
      <c r="T264" s="5101"/>
      <c r="U264" s="5101"/>
      <c r="V264" s="5102"/>
      <c r="W264" s="5102"/>
      <c r="X264" s="5102"/>
      <c r="Y264" s="5102"/>
      <c r="Z264" s="5102"/>
      <c r="AA264" s="5102"/>
      <c r="AB264" s="5102"/>
      <c r="AC264" s="5102"/>
      <c r="AD264" s="5102"/>
      <c r="AE264" s="5102"/>
      <c r="AF264" s="5102"/>
      <c r="AG264" s="5102"/>
      <c r="AH264" s="5102"/>
    </row>
    <row r="265" spans="1:34" ht="15" thickBot="1">
      <c r="S265" s="5162"/>
      <c r="T265" s="5101"/>
      <c r="U265" s="5101"/>
      <c r="V265" s="5102"/>
      <c r="W265" s="5102"/>
      <c r="X265" s="5102"/>
      <c r="Y265" s="5102"/>
      <c r="Z265" s="5102"/>
      <c r="AA265" s="5102"/>
      <c r="AB265" s="5102"/>
      <c r="AC265" s="5102"/>
      <c r="AD265" s="5102"/>
      <c r="AE265" s="5102"/>
      <c r="AF265" s="5102"/>
      <c r="AG265" s="5102"/>
      <c r="AH265" s="5102"/>
    </row>
    <row r="266" spans="1:34">
      <c r="S266" s="5262"/>
      <c r="T266" s="5084"/>
      <c r="U266" s="5085" t="s">
        <v>14</v>
      </c>
      <c r="V266" s="5085" t="s">
        <v>12</v>
      </c>
      <c r="W266" s="5085"/>
      <c r="X266" s="5085"/>
      <c r="Y266" s="5085" t="s">
        <v>15</v>
      </c>
      <c r="Z266" s="5085" t="s">
        <v>12</v>
      </c>
      <c r="AA266" s="5085" t="s">
        <v>12</v>
      </c>
      <c r="AB266" s="5085"/>
      <c r="AC266" s="5085"/>
      <c r="AD266" s="5085"/>
      <c r="AE266" s="5085"/>
      <c r="AF266" s="5085" t="s">
        <v>0</v>
      </c>
      <c r="AG266" s="6466"/>
      <c r="AH266" s="5086"/>
    </row>
    <row r="267" spans="1:34">
      <c r="S267" s="5263" t="s">
        <v>4</v>
      </c>
      <c r="T267" s="5087" t="s">
        <v>18</v>
      </c>
      <c r="U267" s="5088" t="s">
        <v>19</v>
      </c>
      <c r="V267" s="5088" t="s">
        <v>19</v>
      </c>
      <c r="W267" s="5088" t="s">
        <v>20</v>
      </c>
      <c r="X267" s="5088" t="s">
        <v>21</v>
      </c>
      <c r="Y267" s="5088" t="s">
        <v>22</v>
      </c>
      <c r="Z267" s="5088" t="s">
        <v>23</v>
      </c>
      <c r="AA267" s="5088" t="s">
        <v>23</v>
      </c>
      <c r="AB267" s="5088" t="s">
        <v>24</v>
      </c>
      <c r="AC267" s="5088" t="s">
        <v>20</v>
      </c>
      <c r="AD267" s="5088" t="s">
        <v>25</v>
      </c>
      <c r="AE267" s="5088" t="s">
        <v>0</v>
      </c>
      <c r="AF267" s="5088" t="s">
        <v>1363</v>
      </c>
      <c r="AG267" s="6467"/>
      <c r="AH267" s="5089" t="s">
        <v>26</v>
      </c>
    </row>
    <row r="268" spans="1:34" ht="15" thickBot="1">
      <c r="S268" s="5276"/>
      <c r="T268" s="5087"/>
      <c r="U268" s="5088" t="s">
        <v>3</v>
      </c>
      <c r="V268" s="5088" t="s">
        <v>18</v>
      </c>
      <c r="W268" s="5088"/>
      <c r="X268" s="5088"/>
      <c r="Y268" s="5088" t="s">
        <v>21</v>
      </c>
      <c r="Z268" s="5088" t="s">
        <v>27</v>
      </c>
      <c r="AA268" s="5088" t="s">
        <v>28</v>
      </c>
      <c r="AB268" s="5088"/>
      <c r="AC268" s="5088"/>
      <c r="AD268" s="5088"/>
      <c r="AE268" s="5088"/>
      <c r="AF268" s="5088" t="s">
        <v>11</v>
      </c>
      <c r="AG268" s="6467"/>
      <c r="AH268" s="5089"/>
    </row>
    <row r="269" spans="1:34">
      <c r="S269" s="5295"/>
      <c r="T269" s="5163"/>
      <c r="U269" s="5163"/>
      <c r="V269" s="5164"/>
      <c r="W269" s="5164"/>
      <c r="X269" s="5164"/>
      <c r="Y269" s="5164"/>
      <c r="Z269" s="5164"/>
      <c r="AA269" s="5164"/>
      <c r="AB269" s="5164"/>
      <c r="AC269" s="5164"/>
      <c r="AD269" s="5164"/>
      <c r="AE269" s="5164"/>
      <c r="AF269" s="5164"/>
      <c r="AG269" s="6474"/>
      <c r="AH269" s="5165"/>
    </row>
    <row r="270" spans="1:34">
      <c r="S270" s="5286"/>
      <c r="T270" s="5094"/>
      <c r="U270" s="5094"/>
      <c r="V270" s="5095"/>
      <c r="W270" s="5095"/>
      <c r="X270" s="5095"/>
      <c r="Y270" s="5095"/>
      <c r="Z270" s="5095"/>
      <c r="AA270" s="5095"/>
      <c r="AB270" s="5095"/>
      <c r="AC270" s="5095"/>
      <c r="AD270" s="5095"/>
      <c r="AE270" s="5095"/>
      <c r="AF270" s="5095"/>
      <c r="AG270" s="6475"/>
      <c r="AH270" s="5166"/>
    </row>
    <row r="271" spans="1:34">
      <c r="S271" s="5296"/>
      <c r="T271" s="5094"/>
      <c r="U271" s="5094"/>
      <c r="V271" s="5095"/>
      <c r="W271" s="5095"/>
      <c r="X271" s="5095"/>
      <c r="Y271" s="5095"/>
      <c r="Z271" s="5095"/>
      <c r="AA271" s="5095"/>
      <c r="AB271" s="5095"/>
      <c r="AC271" s="5095"/>
      <c r="AD271" s="5095"/>
      <c r="AE271" s="5095"/>
      <c r="AF271" s="5095"/>
      <c r="AG271" s="6475"/>
      <c r="AH271" s="5166"/>
    </row>
    <row r="272" spans="1:34">
      <c r="S272" s="5291"/>
      <c r="T272" s="5094"/>
      <c r="U272" s="5094"/>
      <c r="V272" s="5095"/>
      <c r="W272" s="5095"/>
      <c r="X272" s="5095"/>
      <c r="Y272" s="5095"/>
      <c r="Z272" s="5095"/>
      <c r="AA272" s="5095"/>
      <c r="AB272" s="5095"/>
      <c r="AC272" s="5095"/>
      <c r="AD272" s="5095"/>
      <c r="AE272" s="5095"/>
      <c r="AF272" s="5095"/>
      <c r="AG272" s="6475"/>
      <c r="AH272" s="5166"/>
    </row>
    <row r="273" spans="19:34">
      <c r="S273" s="5291"/>
      <c r="T273" s="5094"/>
      <c r="U273" s="5094"/>
      <c r="V273" s="5095"/>
      <c r="W273" s="5095"/>
      <c r="X273" s="5095"/>
      <c r="Y273" s="5095"/>
      <c r="Z273" s="5095"/>
      <c r="AA273" s="5095"/>
      <c r="AB273" s="5095"/>
      <c r="AC273" s="5095"/>
      <c r="AD273" s="5095"/>
      <c r="AE273" s="5095"/>
      <c r="AF273" s="5095"/>
      <c r="AG273" s="6475"/>
      <c r="AH273" s="5166"/>
    </row>
    <row r="274" spans="19:34">
      <c r="S274" s="5274"/>
      <c r="T274" s="5094"/>
      <c r="U274" s="5094"/>
      <c r="V274" s="5095"/>
      <c r="W274" s="5095"/>
      <c r="X274" s="5095"/>
      <c r="Y274" s="5095"/>
      <c r="Z274" s="5095"/>
      <c r="AA274" s="5095"/>
      <c r="AB274" s="5095"/>
      <c r="AC274" s="5095"/>
      <c r="AD274" s="5095"/>
      <c r="AE274" s="5095"/>
      <c r="AF274" s="5095"/>
      <c r="AG274" s="6475"/>
      <c r="AH274" s="5166"/>
    </row>
    <row r="275" spans="19:34">
      <c r="S275" s="5274"/>
      <c r="T275" s="5094"/>
      <c r="U275" s="5094"/>
      <c r="V275" s="5095"/>
      <c r="W275" s="5095"/>
      <c r="X275" s="5095"/>
      <c r="Y275" s="5095"/>
      <c r="Z275" s="5095"/>
      <c r="AA275" s="5095"/>
      <c r="AB275" s="5095"/>
      <c r="AC275" s="5095"/>
      <c r="AD275" s="5095"/>
      <c r="AE275" s="5095"/>
      <c r="AF275" s="5095"/>
      <c r="AG275" s="6475"/>
      <c r="AH275" s="5166"/>
    </row>
    <row r="276" spans="19:34">
      <c r="S276" s="5274"/>
      <c r="T276" s="5094"/>
      <c r="U276" s="5094"/>
      <c r="V276" s="5095"/>
      <c r="W276" s="5095"/>
      <c r="X276" s="5095"/>
      <c r="Y276" s="5095"/>
      <c r="Z276" s="5095"/>
      <c r="AA276" s="5095"/>
      <c r="AB276" s="5095"/>
      <c r="AC276" s="5095"/>
      <c r="AD276" s="5095"/>
      <c r="AE276" s="5095"/>
      <c r="AF276" s="5095"/>
      <c r="AG276" s="6475"/>
      <c r="AH276" s="5166"/>
    </row>
    <row r="277" spans="19:34">
      <c r="S277" s="5274"/>
      <c r="T277" s="5094"/>
      <c r="U277" s="5094"/>
      <c r="V277" s="5095"/>
      <c r="W277" s="5095"/>
      <c r="X277" s="5095"/>
      <c r="Y277" s="5095"/>
      <c r="Z277" s="5095"/>
      <c r="AA277" s="5095"/>
      <c r="AB277" s="5095"/>
      <c r="AC277" s="5095"/>
      <c r="AD277" s="5095"/>
      <c r="AE277" s="5095"/>
      <c r="AF277" s="5095"/>
      <c r="AG277" s="6475"/>
      <c r="AH277" s="5166"/>
    </row>
    <row r="278" spans="19:34">
      <c r="S278" s="5274"/>
      <c r="T278" s="5094"/>
      <c r="U278" s="5094"/>
      <c r="V278" s="5095"/>
      <c r="W278" s="5095"/>
      <c r="X278" s="5095"/>
      <c r="Y278" s="5095"/>
      <c r="Z278" s="5095"/>
      <c r="AA278" s="5095"/>
      <c r="AB278" s="5095"/>
      <c r="AC278" s="5095"/>
      <c r="AD278" s="5095"/>
      <c r="AE278" s="5095"/>
      <c r="AF278" s="5095"/>
      <c r="AG278" s="6475"/>
      <c r="AH278" s="5166"/>
    </row>
    <row r="279" spans="19:34">
      <c r="S279" s="5274"/>
      <c r="T279" s="5094"/>
      <c r="U279" s="5094"/>
      <c r="V279" s="5095"/>
      <c r="W279" s="5095"/>
      <c r="X279" s="5095"/>
      <c r="Y279" s="5095"/>
      <c r="Z279" s="5095"/>
      <c r="AA279" s="5095"/>
      <c r="AB279" s="5095"/>
      <c r="AC279" s="5095"/>
      <c r="AD279" s="5095"/>
      <c r="AE279" s="5095"/>
      <c r="AF279" s="5095"/>
      <c r="AG279" s="6475"/>
      <c r="AH279" s="5166"/>
    </row>
    <row r="280" spans="19:34">
      <c r="S280" s="5274"/>
      <c r="T280" s="5094"/>
      <c r="U280" s="5094"/>
      <c r="V280" s="5095"/>
      <c r="W280" s="5095"/>
      <c r="X280" s="5095"/>
      <c r="Y280" s="5095"/>
      <c r="Z280" s="5095"/>
      <c r="AA280" s="5095"/>
      <c r="AB280" s="5095"/>
      <c r="AC280" s="5095"/>
      <c r="AD280" s="5095"/>
      <c r="AE280" s="5095"/>
      <c r="AF280" s="5095"/>
      <c r="AG280" s="6475"/>
      <c r="AH280" s="5166"/>
    </row>
    <row r="281" spans="19:34" ht="15" thickBot="1">
      <c r="S281" s="5292"/>
      <c r="T281" s="5297"/>
      <c r="U281" s="5297"/>
      <c r="V281" s="5298"/>
      <c r="W281" s="5298"/>
      <c r="X281" s="5298"/>
      <c r="Y281" s="5298"/>
      <c r="Z281" s="5298"/>
      <c r="AA281" s="5298"/>
      <c r="AB281" s="5298"/>
      <c r="AC281" s="5298"/>
      <c r="AD281" s="5298"/>
      <c r="AE281" s="5298"/>
      <c r="AF281" s="5298"/>
      <c r="AG281" s="6477"/>
      <c r="AH281" s="5299"/>
    </row>
    <row r="282" spans="19:34">
      <c r="S282" s="5162"/>
      <c r="T282" s="5101"/>
      <c r="U282" s="5101"/>
      <c r="V282" s="5102"/>
      <c r="W282" s="5102"/>
      <c r="X282" s="5102"/>
      <c r="Y282" s="5102"/>
      <c r="Z282" s="5102"/>
      <c r="AA282" s="5102"/>
      <c r="AB282" s="5102"/>
      <c r="AC282" s="5102"/>
      <c r="AD282" s="5102"/>
      <c r="AE282" s="5102"/>
      <c r="AF282" s="5102"/>
      <c r="AG282" s="5102"/>
      <c r="AH282" s="5102"/>
    </row>
    <row r="283" spans="19:34" ht="15" thickBot="1">
      <c r="S283" s="5162"/>
      <c r="T283" s="5101"/>
      <c r="U283" s="5101"/>
      <c r="V283" s="5102"/>
      <c r="W283" s="5102"/>
      <c r="X283" s="5102"/>
      <c r="Y283" s="5102"/>
      <c r="Z283" s="5102"/>
      <c r="AA283" s="5102"/>
      <c r="AB283" s="5102"/>
      <c r="AC283" s="5102"/>
      <c r="AD283" s="5102"/>
      <c r="AE283" s="5102"/>
      <c r="AF283" s="5102"/>
      <c r="AG283" s="5102"/>
      <c r="AH283" s="5102"/>
    </row>
    <row r="284" spans="19:34">
      <c r="S284" s="5262"/>
      <c r="T284" s="5084"/>
      <c r="U284" s="5085" t="s">
        <v>14</v>
      </c>
      <c r="V284" s="5085" t="s">
        <v>12</v>
      </c>
      <c r="W284" s="5085"/>
      <c r="X284" s="5085"/>
      <c r="Y284" s="5085" t="s">
        <v>15</v>
      </c>
      <c r="Z284" s="5085" t="s">
        <v>12</v>
      </c>
      <c r="AA284" s="5085" t="s">
        <v>12</v>
      </c>
      <c r="AB284" s="5085"/>
      <c r="AC284" s="5085"/>
      <c r="AD284" s="5085"/>
      <c r="AE284" s="5085"/>
      <c r="AF284" s="5085" t="s">
        <v>0</v>
      </c>
      <c r="AG284" s="6466"/>
      <c r="AH284" s="5086"/>
    </row>
    <row r="285" spans="19:34">
      <c r="S285" s="5276"/>
      <c r="T285" s="5087"/>
      <c r="U285" s="5088"/>
      <c r="V285" s="5088"/>
      <c r="W285" s="5088"/>
      <c r="X285" s="5088"/>
      <c r="Y285" s="5088"/>
      <c r="Z285" s="5088"/>
      <c r="AA285" s="5088"/>
      <c r="AB285" s="5088"/>
      <c r="AC285" s="5088"/>
      <c r="AD285" s="5088"/>
      <c r="AE285" s="5088"/>
      <c r="AF285" s="5088"/>
      <c r="AG285" s="6467"/>
      <c r="AH285" s="5089"/>
    </row>
    <row r="286" spans="19:34">
      <c r="S286" s="5276"/>
      <c r="T286" s="5087"/>
      <c r="U286" s="5088"/>
      <c r="V286" s="5088"/>
      <c r="W286" s="5088"/>
      <c r="X286" s="5088"/>
      <c r="Y286" s="5088"/>
      <c r="Z286" s="5088"/>
      <c r="AA286" s="5088"/>
      <c r="AB286" s="5088"/>
      <c r="AC286" s="5088"/>
      <c r="AD286" s="5088"/>
      <c r="AE286" s="5088"/>
      <c r="AF286" s="5088"/>
      <c r="AG286" s="6467"/>
      <c r="AH286" s="5089"/>
    </row>
    <row r="287" spans="19:34">
      <c r="S287" s="5276"/>
      <c r="T287" s="5087"/>
      <c r="U287" s="5088"/>
      <c r="V287" s="5088"/>
      <c r="W287" s="5088"/>
      <c r="X287" s="5088"/>
      <c r="Y287" s="5088"/>
      <c r="Z287" s="5088"/>
      <c r="AA287" s="5088"/>
      <c r="AB287" s="5088"/>
      <c r="AC287" s="5088"/>
      <c r="AD287" s="5088"/>
      <c r="AE287" s="5088"/>
      <c r="AF287" s="5088"/>
      <c r="AG287" s="6467"/>
      <c r="AH287" s="5089"/>
    </row>
    <row r="288" spans="19:34">
      <c r="S288" s="5263" t="s">
        <v>4</v>
      </c>
      <c r="T288" s="5087" t="s">
        <v>18</v>
      </c>
      <c r="U288" s="5088" t="s">
        <v>19</v>
      </c>
      <c r="V288" s="5088" t="s">
        <v>19</v>
      </c>
      <c r="W288" s="5088" t="s">
        <v>20</v>
      </c>
      <c r="X288" s="5088" t="s">
        <v>21</v>
      </c>
      <c r="Y288" s="5088" t="s">
        <v>22</v>
      </c>
      <c r="Z288" s="5088" t="s">
        <v>23</v>
      </c>
      <c r="AA288" s="5088" t="s">
        <v>23</v>
      </c>
      <c r="AB288" s="5088" t="s">
        <v>24</v>
      </c>
      <c r="AC288" s="5088" t="s">
        <v>20</v>
      </c>
      <c r="AD288" s="5088" t="s">
        <v>25</v>
      </c>
      <c r="AE288" s="5088" t="s">
        <v>0</v>
      </c>
      <c r="AF288" s="5088" t="s">
        <v>1363</v>
      </c>
      <c r="AG288" s="6467"/>
      <c r="AH288" s="5089" t="s">
        <v>26</v>
      </c>
    </row>
    <row r="289" spans="19:34" ht="15" thickBot="1">
      <c r="S289" s="5276"/>
      <c r="T289" s="5087"/>
      <c r="U289" s="5088" t="s">
        <v>3</v>
      </c>
      <c r="V289" s="5088" t="s">
        <v>18</v>
      </c>
      <c r="W289" s="5088"/>
      <c r="X289" s="5088"/>
      <c r="Y289" s="5088" t="s">
        <v>21</v>
      </c>
      <c r="Z289" s="5088" t="s">
        <v>27</v>
      </c>
      <c r="AA289" s="5088" t="s">
        <v>28</v>
      </c>
      <c r="AB289" s="5088"/>
      <c r="AC289" s="5088"/>
      <c r="AD289" s="5088"/>
      <c r="AE289" s="5088"/>
      <c r="AF289" s="5088" t="s">
        <v>11</v>
      </c>
      <c r="AG289" s="6467"/>
      <c r="AH289" s="5089"/>
    </row>
    <row r="290" spans="19:34">
      <c r="S290" s="5295"/>
      <c r="T290" s="5293"/>
      <c r="U290" s="5163"/>
      <c r="V290" s="5164"/>
      <c r="W290" s="5164"/>
      <c r="X290" s="5164"/>
      <c r="Y290" s="5164"/>
      <c r="Z290" s="5164"/>
      <c r="AA290" s="5164"/>
      <c r="AB290" s="5164"/>
      <c r="AC290" s="5164"/>
      <c r="AD290" s="5164"/>
      <c r="AE290" s="5164"/>
      <c r="AF290" s="5164"/>
      <c r="AG290" s="6474"/>
      <c r="AH290" s="5165"/>
    </row>
    <row r="291" spans="19:34">
      <c r="S291" s="5286"/>
      <c r="T291" s="5294"/>
      <c r="U291" s="5094"/>
      <c r="V291" s="5095"/>
      <c r="W291" s="5095"/>
      <c r="X291" s="5095"/>
      <c r="Y291" s="5095"/>
      <c r="Z291" s="5095"/>
      <c r="AA291" s="5095"/>
      <c r="AB291" s="5095"/>
      <c r="AC291" s="5095"/>
      <c r="AD291" s="5095"/>
      <c r="AE291" s="5095"/>
      <c r="AF291" s="5095"/>
      <c r="AG291" s="6475"/>
      <c r="AH291" s="5166"/>
    </row>
    <row r="292" spans="19:34">
      <c r="S292" s="5296"/>
      <c r="T292" s="5294"/>
      <c r="U292" s="5094"/>
      <c r="V292" s="5095"/>
      <c r="W292" s="5095"/>
      <c r="X292" s="5095"/>
      <c r="Y292" s="5095"/>
      <c r="Z292" s="5095"/>
      <c r="AA292" s="5095"/>
      <c r="AB292" s="5095"/>
      <c r="AC292" s="5095"/>
      <c r="AD292" s="5095"/>
      <c r="AE292" s="5095"/>
      <c r="AF292" s="5095"/>
      <c r="AG292" s="6475"/>
      <c r="AH292" s="5166"/>
    </row>
    <row r="293" spans="19:34">
      <c r="S293" s="5291"/>
      <c r="T293" s="5294"/>
      <c r="U293" s="5094"/>
      <c r="V293" s="5095"/>
      <c r="W293" s="5095"/>
      <c r="X293" s="5095"/>
      <c r="Y293" s="5095"/>
      <c r="Z293" s="5095"/>
      <c r="AA293" s="5095"/>
      <c r="AB293" s="5095"/>
      <c r="AC293" s="5095"/>
      <c r="AD293" s="5095"/>
      <c r="AE293" s="5095"/>
      <c r="AF293" s="5095"/>
      <c r="AG293" s="6475"/>
      <c r="AH293" s="5166"/>
    </row>
    <row r="294" spans="19:34">
      <c r="S294" s="5291"/>
      <c r="T294" s="5294"/>
      <c r="U294" s="5094"/>
      <c r="V294" s="5095"/>
      <c r="W294" s="5095"/>
      <c r="X294" s="5095"/>
      <c r="Y294" s="5095"/>
      <c r="Z294" s="5095"/>
      <c r="AA294" s="5095"/>
      <c r="AB294" s="5095"/>
      <c r="AC294" s="5095"/>
      <c r="AD294" s="5095"/>
      <c r="AE294" s="5095"/>
      <c r="AF294" s="5095"/>
      <c r="AG294" s="6475"/>
      <c r="AH294" s="5166"/>
    </row>
    <row r="295" spans="19:34">
      <c r="S295" s="5274"/>
      <c r="T295" s="5094"/>
      <c r="U295" s="5094"/>
      <c r="V295" s="5095"/>
      <c r="W295" s="5095"/>
      <c r="X295" s="5095"/>
      <c r="Y295" s="5095"/>
      <c r="Z295" s="5095"/>
      <c r="AA295" s="5095"/>
      <c r="AB295" s="5095"/>
      <c r="AC295" s="5095"/>
      <c r="AD295" s="5095"/>
      <c r="AE295" s="5095"/>
      <c r="AF295" s="5095"/>
      <c r="AG295" s="6475"/>
      <c r="AH295" s="5166"/>
    </row>
    <row r="296" spans="19:34">
      <c r="S296" s="5274"/>
      <c r="T296" s="5094"/>
      <c r="U296" s="5094"/>
      <c r="V296" s="5095"/>
      <c r="W296" s="5095"/>
      <c r="X296" s="5095"/>
      <c r="Y296" s="5095"/>
      <c r="Z296" s="5095"/>
      <c r="AA296" s="5095"/>
      <c r="AB296" s="5095"/>
      <c r="AC296" s="5095"/>
      <c r="AD296" s="5095"/>
      <c r="AE296" s="5095"/>
      <c r="AF296" s="5095"/>
      <c r="AG296" s="6475"/>
      <c r="AH296" s="5166"/>
    </row>
    <row r="297" spans="19:34">
      <c r="S297" s="5274"/>
      <c r="T297" s="5094"/>
      <c r="U297" s="5094"/>
      <c r="V297" s="5095"/>
      <c r="W297" s="5095"/>
      <c r="X297" s="5095"/>
      <c r="Y297" s="5095"/>
      <c r="Z297" s="5095"/>
      <c r="AA297" s="5095"/>
      <c r="AB297" s="5095"/>
      <c r="AC297" s="5095"/>
      <c r="AD297" s="5095"/>
      <c r="AE297" s="5095"/>
      <c r="AF297" s="5095"/>
      <c r="AG297" s="6475"/>
      <c r="AH297" s="5166"/>
    </row>
    <row r="298" spans="19:34">
      <c r="S298" s="5274"/>
      <c r="T298" s="5094"/>
      <c r="U298" s="5094"/>
      <c r="V298" s="5095"/>
      <c r="W298" s="5095"/>
      <c r="X298" s="5095"/>
      <c r="Y298" s="5095"/>
      <c r="Z298" s="5095"/>
      <c r="AA298" s="5095"/>
      <c r="AB298" s="5095"/>
      <c r="AC298" s="5095"/>
      <c r="AD298" s="5095"/>
      <c r="AE298" s="5095"/>
      <c r="AF298" s="5095"/>
      <c r="AG298" s="6475"/>
      <c r="AH298" s="5166"/>
    </row>
    <row r="299" spans="19:34">
      <c r="S299" s="5274"/>
      <c r="T299" s="5094"/>
      <c r="U299" s="5094"/>
      <c r="V299" s="5095"/>
      <c r="W299" s="5095"/>
      <c r="X299" s="5095"/>
      <c r="Y299" s="5095"/>
      <c r="Z299" s="5095"/>
      <c r="AA299" s="5095"/>
      <c r="AB299" s="5095"/>
      <c r="AC299" s="5095"/>
      <c r="AD299" s="5095"/>
      <c r="AE299" s="5095"/>
      <c r="AF299" s="5095"/>
      <c r="AG299" s="6475"/>
      <c r="AH299" s="5166"/>
    </row>
    <row r="300" spans="19:34" ht="15" thickBot="1">
      <c r="S300" s="5292"/>
      <c r="T300" s="5282"/>
      <c r="U300" s="5282"/>
      <c r="V300" s="5283"/>
      <c r="W300" s="5283"/>
      <c r="X300" s="5283"/>
      <c r="Y300" s="5283"/>
      <c r="Z300" s="5283"/>
      <c r="AA300" s="5283"/>
      <c r="AB300" s="5283"/>
      <c r="AC300" s="5283"/>
      <c r="AD300" s="5283"/>
      <c r="AE300" s="5283"/>
      <c r="AF300" s="5283"/>
      <c r="AG300" s="6476"/>
      <c r="AH300" s="5284"/>
    </row>
    <row r="301" spans="19:34" ht="23.4">
      <c r="S301" s="808"/>
      <c r="W301" s="2"/>
    </row>
    <row r="302" spans="19:34">
      <c r="S302" s="2605"/>
      <c r="T302" s="2605"/>
      <c r="U302" s="1775"/>
      <c r="V302" s="1775"/>
      <c r="W302" s="1775"/>
      <c r="X302" s="2605"/>
      <c r="Y302" s="1775"/>
      <c r="Z302" s="1775"/>
      <c r="AA302" s="1775"/>
    </row>
    <row r="303" spans="19:34">
      <c r="S303" s="1775"/>
      <c r="T303" s="1775"/>
      <c r="U303" s="1775"/>
      <c r="V303" s="1775"/>
      <c r="W303" s="1775"/>
      <c r="X303" s="1775"/>
      <c r="Y303" s="1775"/>
      <c r="Z303" s="1775"/>
      <c r="AA303" s="1775"/>
    </row>
    <row r="304" spans="19:34">
      <c r="S304" s="2605"/>
      <c r="T304" s="2605"/>
      <c r="U304" s="1775"/>
      <c r="V304" s="1775"/>
      <c r="W304" s="1775"/>
      <c r="X304" s="2605"/>
      <c r="Y304" s="1775"/>
      <c r="Z304" s="1775"/>
      <c r="AA304" s="1775"/>
    </row>
    <row r="305" spans="19:27">
      <c r="S305" s="881"/>
      <c r="T305" s="881"/>
      <c r="U305" s="881"/>
      <c r="V305" s="884"/>
      <c r="W305" s="881"/>
      <c r="X305" s="875"/>
      <c r="Y305" s="1480"/>
      <c r="Z305" s="881"/>
      <c r="AA305" s="4092"/>
    </row>
    <row r="306" spans="19:27">
      <c r="S306" s="881"/>
      <c r="T306" s="4144"/>
      <c r="U306" s="881"/>
      <c r="V306" s="884"/>
      <c r="W306" s="881"/>
      <c r="X306" s="875"/>
      <c r="Y306" s="1480"/>
      <c r="Z306" s="881"/>
      <c r="AA306" s="4092"/>
    </row>
    <row r="307" spans="19:27">
      <c r="S307" s="875"/>
      <c r="T307" s="881"/>
      <c r="U307" s="881"/>
      <c r="V307" s="884"/>
      <c r="W307" s="1543"/>
      <c r="X307" s="875"/>
      <c r="Y307" s="1480"/>
      <c r="Z307" s="882"/>
      <c r="AA307" s="4092"/>
    </row>
    <row r="308" spans="19:27">
      <c r="S308" s="881"/>
      <c r="T308" s="881"/>
      <c r="U308" s="881"/>
      <c r="V308" s="884"/>
      <c r="W308" s="1543"/>
      <c r="X308" s="875"/>
      <c r="Y308" s="1480"/>
      <c r="Z308" s="882"/>
      <c r="AA308" s="4092"/>
    </row>
    <row r="309" spans="19:27">
      <c r="S309" s="881"/>
      <c r="T309" s="881"/>
      <c r="U309" s="881"/>
      <c r="V309" s="884"/>
      <c r="W309" s="1543"/>
      <c r="X309" s="875"/>
      <c r="Y309" s="1480"/>
      <c r="Z309" s="882"/>
      <c r="AA309" s="4092"/>
    </row>
    <row r="310" spans="19:27">
      <c r="S310" s="881"/>
      <c r="T310" s="881"/>
      <c r="U310" s="881"/>
      <c r="V310" s="884"/>
      <c r="W310" s="1543"/>
      <c r="X310" s="875"/>
      <c r="Y310" s="1480"/>
      <c r="Z310" s="882"/>
      <c r="AA310" s="4092"/>
    </row>
    <row r="311" spans="19:27">
      <c r="S311" s="881"/>
      <c r="T311" s="881"/>
      <c r="U311" s="881"/>
      <c r="V311" s="884"/>
      <c r="W311" s="1543"/>
      <c r="X311" s="875"/>
      <c r="Y311" s="1480"/>
      <c r="Z311" s="882"/>
      <c r="AA311" s="4092"/>
    </row>
    <row r="312" spans="19:27">
      <c r="S312" s="881"/>
      <c r="T312" s="881"/>
      <c r="U312" s="881"/>
      <c r="V312" s="884"/>
      <c r="W312" s="1543"/>
      <c r="X312" s="875"/>
      <c r="Y312" s="1480"/>
      <c r="Z312" s="882"/>
      <c r="AA312" s="4092"/>
    </row>
    <row r="313" spans="19:27">
      <c r="S313" s="875"/>
      <c r="T313" s="881"/>
      <c r="U313" s="881"/>
      <c r="V313" s="884"/>
      <c r="W313" s="1543"/>
      <c r="X313" s="875"/>
      <c r="Y313" s="1480"/>
      <c r="Z313" s="882"/>
      <c r="AA313" s="4092"/>
    </row>
    <row r="314" spans="19:27">
      <c r="S314" s="875"/>
      <c r="T314" s="881"/>
      <c r="U314" s="881"/>
      <c r="V314" s="884"/>
      <c r="W314" s="1543"/>
      <c r="X314" s="875"/>
      <c r="Y314" s="1480"/>
      <c r="Z314" s="882"/>
      <c r="AA314" s="4092"/>
    </row>
  </sheetData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FDA3B-7C95-44EC-9ED6-C956A7F276C5}">
  <dimension ref="A1:AK668"/>
  <sheetViews>
    <sheetView zoomScale="25" zoomScaleNormal="25" workbookViewId="0">
      <selection activeCell="AY762" sqref="AY762:BN762"/>
    </sheetView>
  </sheetViews>
  <sheetFormatPr defaultRowHeight="14.4"/>
  <cols>
    <col min="2" max="2" width="41.77734375" bestFit="1" customWidth="1"/>
    <col min="3" max="3" width="72.33203125" bestFit="1" customWidth="1"/>
    <col min="6" max="6" width="9.88671875" bestFit="1" customWidth="1"/>
    <col min="11" max="12" width="11" bestFit="1" customWidth="1"/>
    <col min="16" max="16" width="9.88671875" bestFit="1" customWidth="1"/>
    <col min="17" max="17" width="9.5546875" bestFit="1" customWidth="1"/>
    <col min="19" max="19" width="18.6640625" bestFit="1" customWidth="1"/>
    <col min="20" max="20" width="5" customWidth="1"/>
    <col min="21" max="21" width="68.21875" customWidth="1"/>
    <col min="24" max="24" width="9.88671875" bestFit="1" customWidth="1"/>
    <col min="29" max="30" width="10.6640625" bestFit="1" customWidth="1"/>
  </cols>
  <sheetData>
    <row r="1" spans="1:37" ht="35.4">
      <c r="B1" s="7650"/>
      <c r="C1" s="7650"/>
      <c r="D1" s="7650"/>
      <c r="E1" s="7650"/>
      <c r="F1" s="7650"/>
      <c r="G1" s="7650"/>
      <c r="H1" s="7650"/>
      <c r="I1" s="7650"/>
      <c r="J1" s="7650"/>
      <c r="K1" s="7650"/>
      <c r="L1" s="7650"/>
      <c r="M1" s="7650"/>
      <c r="N1" s="7650"/>
      <c r="O1" s="7650"/>
      <c r="P1" s="7650"/>
      <c r="Q1" s="7651"/>
      <c r="R1" s="7650"/>
      <c r="S1" s="7650"/>
      <c r="T1" s="7650"/>
      <c r="U1" s="7649"/>
      <c r="V1" s="7649"/>
      <c r="W1" s="7649"/>
      <c r="X1" s="7649"/>
      <c r="Y1" s="7649"/>
      <c r="Z1" s="7649"/>
      <c r="AA1" s="7649"/>
      <c r="AB1" s="7649"/>
      <c r="AC1" s="7649"/>
      <c r="AD1" s="7649"/>
      <c r="AE1" s="7649"/>
      <c r="AF1" s="7649"/>
      <c r="AG1" s="7649"/>
      <c r="AH1" s="7649"/>
      <c r="AI1" s="7649"/>
      <c r="AJ1" s="7649"/>
      <c r="AK1" s="7649"/>
    </row>
    <row r="2" spans="1:37">
      <c r="B2" s="7650"/>
      <c r="C2" s="7650"/>
      <c r="D2" s="7650"/>
      <c r="E2" s="7650"/>
      <c r="F2" s="7650"/>
      <c r="G2" s="7650"/>
      <c r="H2" s="7650"/>
      <c r="I2" s="7650"/>
      <c r="J2" s="7650"/>
      <c r="K2" s="7650"/>
      <c r="L2" s="7650"/>
      <c r="M2" s="7650"/>
      <c r="N2" s="7650"/>
      <c r="O2" s="7650"/>
      <c r="P2" s="7650"/>
      <c r="Q2" s="7650"/>
      <c r="R2" s="7650"/>
      <c r="S2" s="7650"/>
      <c r="T2" s="7650"/>
      <c r="U2" s="7649"/>
      <c r="V2" s="7649"/>
      <c r="W2" s="7649"/>
      <c r="X2" s="7649"/>
      <c r="Y2" s="7649"/>
      <c r="Z2" s="7649"/>
      <c r="AA2" s="7649"/>
      <c r="AB2" s="7649"/>
      <c r="AC2" s="7649"/>
      <c r="AD2" s="7649"/>
      <c r="AE2" s="7649"/>
      <c r="AF2" s="7649"/>
      <c r="AG2" s="7649"/>
      <c r="AH2" s="7649"/>
      <c r="AI2" s="7649"/>
      <c r="AJ2" s="7649"/>
      <c r="AK2" s="7649"/>
    </row>
    <row r="3" spans="1:37" ht="18" thickBot="1">
      <c r="B3" s="7652" t="s">
        <v>1667</v>
      </c>
      <c r="C3" s="7653"/>
      <c r="D3" s="7650"/>
      <c r="E3" s="7650"/>
      <c r="F3" s="7650"/>
      <c r="G3" s="7650"/>
      <c r="H3" s="7650"/>
      <c r="I3" s="7650"/>
      <c r="J3" s="7650"/>
      <c r="K3" s="7650"/>
      <c r="L3" s="7650"/>
      <c r="M3" s="7650"/>
      <c r="N3" s="7650"/>
      <c r="O3" s="7650"/>
      <c r="P3" s="7650"/>
      <c r="Q3" s="7650"/>
      <c r="R3" s="7650"/>
      <c r="S3" s="7650"/>
      <c r="T3" s="7650"/>
      <c r="U3" s="7654"/>
      <c r="V3" s="7655"/>
      <c r="W3" s="7649"/>
      <c r="X3" s="7649"/>
      <c r="Y3" s="7650"/>
      <c r="Z3" s="7650"/>
      <c r="AA3" s="7650"/>
      <c r="AB3" s="7650"/>
      <c r="AC3" s="7650"/>
      <c r="AD3" s="7650"/>
      <c r="AE3" s="7650"/>
      <c r="AF3" s="7650"/>
      <c r="AG3" s="7650"/>
      <c r="AH3" s="7650"/>
      <c r="AI3" s="7650"/>
      <c r="AJ3" s="7650"/>
      <c r="AK3" s="7650"/>
    </row>
    <row r="4" spans="1:37" ht="15" thickBot="1">
      <c r="A4" s="8751"/>
      <c r="B4" s="8751" t="s">
        <v>3</v>
      </c>
      <c r="C4" s="7656"/>
      <c r="D4" s="7656"/>
      <c r="E4" s="7656" t="s">
        <v>14</v>
      </c>
      <c r="F4" s="7656" t="s">
        <v>12</v>
      </c>
      <c r="G4" s="7656"/>
      <c r="H4" s="7656"/>
      <c r="I4" s="7656"/>
      <c r="J4" s="7656" t="s">
        <v>15</v>
      </c>
      <c r="K4" s="7656" t="s">
        <v>12</v>
      </c>
      <c r="L4" s="7656" t="s">
        <v>12</v>
      </c>
      <c r="M4" s="7656"/>
      <c r="N4" s="7656"/>
      <c r="O4" s="7656"/>
      <c r="P4" s="7656"/>
      <c r="Q4" s="7656" t="s">
        <v>0</v>
      </c>
      <c r="R4" s="7656"/>
      <c r="S4" s="7656"/>
      <c r="T4" s="7657"/>
      <c r="U4" s="7658" t="s">
        <v>351</v>
      </c>
      <c r="V4" s="7649" t="s">
        <v>413</v>
      </c>
      <c r="W4" s="7649"/>
      <c r="X4" s="7649"/>
      <c r="Y4" s="7655"/>
      <c r="Z4" s="7649"/>
      <c r="AA4" s="7649"/>
      <c r="AB4" s="7659"/>
      <c r="AC4" s="7659"/>
      <c r="AD4" s="7659"/>
      <c r="AE4" s="7659"/>
      <c r="AF4" s="7659"/>
      <c r="AG4" s="7659"/>
      <c r="AH4" s="7659"/>
      <c r="AI4" s="7659"/>
      <c r="AJ4" s="7659"/>
      <c r="AK4" s="7659"/>
    </row>
    <row r="5" spans="1:37">
      <c r="A5" s="8752"/>
      <c r="B5" s="8752"/>
      <c r="C5" s="7660" t="s">
        <v>4</v>
      </c>
      <c r="D5" s="7660" t="s">
        <v>18</v>
      </c>
      <c r="E5" s="7660" t="s">
        <v>19</v>
      </c>
      <c r="F5" s="7660" t="s">
        <v>19</v>
      </c>
      <c r="G5" s="7660" t="s">
        <v>20</v>
      </c>
      <c r="H5" s="7660" t="s">
        <v>21</v>
      </c>
      <c r="I5" s="7660" t="s">
        <v>1559</v>
      </c>
      <c r="J5" s="7660" t="s">
        <v>22</v>
      </c>
      <c r="K5" s="7660" t="s">
        <v>23</v>
      </c>
      <c r="L5" s="7660" t="s">
        <v>23</v>
      </c>
      <c r="M5" s="7660" t="s">
        <v>1227</v>
      </c>
      <c r="N5" s="7660" t="s">
        <v>20</v>
      </c>
      <c r="O5" s="7660" t="s">
        <v>25</v>
      </c>
      <c r="P5" s="7660" t="s">
        <v>0</v>
      </c>
      <c r="Q5" s="7660" t="s">
        <v>1363</v>
      </c>
      <c r="R5" s="7660" t="s">
        <v>1388</v>
      </c>
      <c r="S5" s="7660" t="s">
        <v>26</v>
      </c>
      <c r="T5" s="7657"/>
      <c r="U5" s="7656"/>
      <c r="V5" s="7661"/>
      <c r="W5" s="7662" t="s">
        <v>14</v>
      </c>
      <c r="X5" s="7662" t="s">
        <v>12</v>
      </c>
      <c r="Y5" s="7662"/>
      <c r="Z5" s="7662"/>
      <c r="AA5" s="7662"/>
      <c r="AB5" s="7662" t="s">
        <v>15</v>
      </c>
      <c r="AC5" s="7662" t="s">
        <v>12</v>
      </c>
      <c r="AD5" s="7662" t="s">
        <v>12</v>
      </c>
      <c r="AE5" s="7662"/>
      <c r="AF5" s="7662"/>
      <c r="AG5" s="7662"/>
      <c r="AH5" s="7662"/>
      <c r="AI5" s="7662" t="s">
        <v>0</v>
      </c>
      <c r="AJ5" s="7663"/>
      <c r="AK5" s="7664"/>
    </row>
    <row r="6" spans="1:37" ht="15" thickBot="1">
      <c r="A6" s="8753"/>
      <c r="B6" s="8753"/>
      <c r="C6" s="7665"/>
      <c r="D6" s="7665"/>
      <c r="E6" s="7665" t="s">
        <v>3</v>
      </c>
      <c r="F6" s="7665" t="s">
        <v>18</v>
      </c>
      <c r="G6" s="7665"/>
      <c r="H6" s="7665"/>
      <c r="I6" s="7665"/>
      <c r="J6" s="7665" t="s">
        <v>21</v>
      </c>
      <c r="K6" s="7665" t="s">
        <v>27</v>
      </c>
      <c r="L6" s="7665" t="s">
        <v>28</v>
      </c>
      <c r="M6" s="7665"/>
      <c r="N6" s="7665"/>
      <c r="O6" s="7665"/>
      <c r="P6" s="7665"/>
      <c r="Q6" s="7665" t="s">
        <v>11</v>
      </c>
      <c r="R6" s="7665"/>
      <c r="S6" s="7665"/>
      <c r="T6" s="7657"/>
      <c r="U6" s="7660" t="s">
        <v>4</v>
      </c>
      <c r="V6" s="7666" t="s">
        <v>18</v>
      </c>
      <c r="W6" s="7667" t="s">
        <v>19</v>
      </c>
      <c r="X6" s="7667" t="s">
        <v>19</v>
      </c>
      <c r="Y6" s="7667" t="s">
        <v>20</v>
      </c>
      <c r="Z6" s="7667" t="s">
        <v>21</v>
      </c>
      <c r="AA6" s="7667" t="s">
        <v>1559</v>
      </c>
      <c r="AB6" s="7667" t="s">
        <v>22</v>
      </c>
      <c r="AC6" s="7667" t="s">
        <v>23</v>
      </c>
      <c r="AD6" s="7667" t="s">
        <v>23</v>
      </c>
      <c r="AE6" s="7667" t="s">
        <v>24</v>
      </c>
      <c r="AF6" s="7667" t="s">
        <v>20</v>
      </c>
      <c r="AG6" s="7667" t="s">
        <v>25</v>
      </c>
      <c r="AH6" s="7667" t="s">
        <v>0</v>
      </c>
      <c r="AI6" s="7667" t="s">
        <v>1363</v>
      </c>
      <c r="AJ6" s="7668" t="s">
        <v>1388</v>
      </c>
      <c r="AK6" s="7669" t="s">
        <v>26</v>
      </c>
    </row>
    <row r="7" spans="1:37" ht="15" thickBot="1">
      <c r="B7" s="7712" t="s">
        <v>941</v>
      </c>
      <c r="C7" s="7714" t="s">
        <v>1771</v>
      </c>
      <c r="D7" s="7779">
        <v>102</v>
      </c>
      <c r="E7" s="7714" t="s">
        <v>1545</v>
      </c>
      <c r="F7" s="7780">
        <v>45582</v>
      </c>
      <c r="G7" s="7751">
        <v>56</v>
      </c>
      <c r="H7" s="7717" t="s">
        <v>35</v>
      </c>
      <c r="I7" s="7713">
        <v>112</v>
      </c>
      <c r="J7" s="7722">
        <v>515</v>
      </c>
      <c r="K7" s="7746">
        <v>45593</v>
      </c>
      <c r="L7" s="7781">
        <v>45664</v>
      </c>
      <c r="M7" s="7717">
        <v>24028</v>
      </c>
      <c r="N7" s="7721">
        <v>56000</v>
      </c>
      <c r="O7" s="7721">
        <f t="shared" ref="O7:O22" si="0">(N7-G7*1000)</f>
        <v>0</v>
      </c>
      <c r="P7" s="7756">
        <f>(N7*J7/1000)</f>
        <v>28840</v>
      </c>
      <c r="Q7" s="7762">
        <f t="shared" ref="Q7:Q13" si="1">(P7*0.05)</f>
        <v>1442</v>
      </c>
      <c r="R7" s="7714">
        <v>5</v>
      </c>
      <c r="S7" s="7989" t="s">
        <v>8</v>
      </c>
      <c r="T7" s="7684"/>
      <c r="U7" s="7665"/>
      <c r="V7" s="7685"/>
      <c r="W7" s="7686" t="s">
        <v>3</v>
      </c>
      <c r="X7" s="7686" t="s">
        <v>18</v>
      </c>
      <c r="Y7" s="7686"/>
      <c r="Z7" s="7686"/>
      <c r="AA7" s="7686"/>
      <c r="AB7" s="7686" t="s">
        <v>21</v>
      </c>
      <c r="AC7" s="7686" t="s">
        <v>27</v>
      </c>
      <c r="AD7" s="7686" t="s">
        <v>28</v>
      </c>
      <c r="AE7" s="7686"/>
      <c r="AF7" s="7686"/>
      <c r="AG7" s="7686"/>
      <c r="AH7" s="7686"/>
      <c r="AI7" s="7686" t="s">
        <v>11</v>
      </c>
      <c r="AJ7" s="7687"/>
      <c r="AK7" s="7688"/>
    </row>
    <row r="8" spans="1:37">
      <c r="B8" s="7712" t="s">
        <v>941</v>
      </c>
      <c r="C8" s="7714" t="s">
        <v>1771</v>
      </c>
      <c r="D8" s="7779">
        <v>106</v>
      </c>
      <c r="E8" s="7714" t="s">
        <v>101</v>
      </c>
      <c r="F8" s="7780">
        <v>45622</v>
      </c>
      <c r="G8" s="7751">
        <v>200</v>
      </c>
      <c r="H8" s="7717" t="s">
        <v>35</v>
      </c>
      <c r="I8" s="7713">
        <v>400</v>
      </c>
      <c r="J8" s="7722">
        <v>515</v>
      </c>
      <c r="K8" s="7746">
        <v>45639</v>
      </c>
      <c r="L8" s="7781">
        <v>45664</v>
      </c>
      <c r="M8" s="7717">
        <v>24028</v>
      </c>
      <c r="N8" s="7721">
        <v>119000</v>
      </c>
      <c r="O8" s="7721">
        <f t="shared" si="0"/>
        <v>-81000</v>
      </c>
      <c r="P8" s="7756">
        <f>(N8*J8/1000)</f>
        <v>61285</v>
      </c>
      <c r="Q8" s="7762">
        <f t="shared" si="1"/>
        <v>3064.25</v>
      </c>
      <c r="R8" s="7714">
        <v>5</v>
      </c>
      <c r="S8" s="7990" t="s">
        <v>8</v>
      </c>
      <c r="T8" s="7684"/>
      <c r="U8" s="7690"/>
      <c r="V8" s="7691"/>
      <c r="W8" s="7692"/>
      <c r="X8" s="7693"/>
      <c r="Y8" s="7694"/>
      <c r="Z8" s="7695"/>
      <c r="AA8" s="7696"/>
      <c r="AB8" s="7697"/>
      <c r="AC8" s="7698"/>
      <c r="AD8" s="7699"/>
      <c r="AE8" s="7695"/>
      <c r="AF8" s="7700"/>
      <c r="AG8" s="7695"/>
      <c r="AH8" s="7701"/>
      <c r="AI8" s="7701"/>
      <c r="AJ8" s="7702"/>
      <c r="AK8" s="7703"/>
    </row>
    <row r="9" spans="1:37">
      <c r="B9" s="7712" t="s">
        <v>941</v>
      </c>
      <c r="C9" s="7714" t="s">
        <v>1772</v>
      </c>
      <c r="D9" s="7779">
        <v>107</v>
      </c>
      <c r="E9" s="7714" t="s">
        <v>101</v>
      </c>
      <c r="F9" s="7780">
        <v>45622</v>
      </c>
      <c r="G9" s="7784">
        <v>60</v>
      </c>
      <c r="H9" s="7717" t="s">
        <v>35</v>
      </c>
      <c r="I9" s="7717">
        <v>120</v>
      </c>
      <c r="J9" s="7722">
        <v>613</v>
      </c>
      <c r="K9" s="7746">
        <v>45639</v>
      </c>
      <c r="L9" s="7781">
        <v>45664</v>
      </c>
      <c r="M9" s="7717">
        <v>24028</v>
      </c>
      <c r="N9" s="7721">
        <v>64000</v>
      </c>
      <c r="O9" s="7721">
        <f t="shared" si="0"/>
        <v>4000</v>
      </c>
      <c r="P9" s="7752">
        <f t="shared" ref="P9:P14" si="2">(N9*J9/1000)</f>
        <v>39232</v>
      </c>
      <c r="Q9" s="7722">
        <f t="shared" si="1"/>
        <v>1961.6000000000001</v>
      </c>
      <c r="R9" s="7714">
        <v>5</v>
      </c>
      <c r="S9" s="7990" t="s">
        <v>8</v>
      </c>
      <c r="T9" s="7684"/>
      <c r="U9" s="7712"/>
      <c r="V9" s="7713"/>
      <c r="W9" s="7714"/>
      <c r="X9" s="7715"/>
      <c r="Y9" s="7716"/>
      <c r="Z9" s="7717"/>
      <c r="AA9" s="7717"/>
      <c r="AB9" s="7718"/>
      <c r="AC9" s="7719"/>
      <c r="AD9" s="7720"/>
      <c r="AE9" s="7717"/>
      <c r="AF9" s="7721"/>
      <c r="AG9" s="7717"/>
      <c r="AH9" s="7722"/>
      <c r="AI9" s="7722"/>
      <c r="AJ9" s="7723"/>
      <c r="AK9" s="7724"/>
    </row>
    <row r="10" spans="1:37">
      <c r="B10" s="7909" t="s">
        <v>941</v>
      </c>
      <c r="C10" s="7714" t="s">
        <v>1773</v>
      </c>
      <c r="D10" s="7779">
        <v>108</v>
      </c>
      <c r="E10" s="7714" t="s">
        <v>101</v>
      </c>
      <c r="F10" s="7780">
        <v>45622</v>
      </c>
      <c r="G10" s="7784">
        <v>35</v>
      </c>
      <c r="H10" s="7717" t="s">
        <v>35</v>
      </c>
      <c r="I10" s="7717">
        <v>87.5</v>
      </c>
      <c r="J10" s="7722">
        <v>1027</v>
      </c>
      <c r="K10" s="7746">
        <v>45639</v>
      </c>
      <c r="L10" s="7781">
        <v>45664</v>
      </c>
      <c r="M10" s="7717">
        <v>24028</v>
      </c>
      <c r="N10" s="7721">
        <v>33000</v>
      </c>
      <c r="O10" s="7721">
        <f t="shared" si="0"/>
        <v>-2000</v>
      </c>
      <c r="P10" s="7752">
        <f t="shared" si="2"/>
        <v>33891</v>
      </c>
      <c r="Q10" s="7722">
        <f t="shared" si="1"/>
        <v>1694.5500000000002</v>
      </c>
      <c r="R10" s="7714">
        <v>5</v>
      </c>
      <c r="S10" s="7990" t="s">
        <v>8</v>
      </c>
      <c r="T10" s="7684"/>
      <c r="U10" s="7712"/>
      <c r="V10" s="7713"/>
      <c r="W10" s="7714"/>
      <c r="X10" s="7715"/>
      <c r="Y10" s="7728"/>
      <c r="Z10" s="7717"/>
      <c r="AA10" s="7717"/>
      <c r="AB10" s="7718"/>
      <c r="AC10" s="7719"/>
      <c r="AD10" s="7715"/>
      <c r="AE10" s="7717"/>
      <c r="AF10" s="7721"/>
      <c r="AG10" s="7717"/>
      <c r="AH10" s="7722"/>
      <c r="AI10" s="7722"/>
      <c r="AJ10" s="7723"/>
      <c r="AK10" s="7724"/>
    </row>
    <row r="11" spans="1:37">
      <c r="B11" s="7750" t="s">
        <v>1543</v>
      </c>
      <c r="C11" s="7717" t="s">
        <v>1774</v>
      </c>
      <c r="D11" s="7759">
        <v>39</v>
      </c>
      <c r="E11" s="7714">
        <v>930</v>
      </c>
      <c r="F11" s="7715">
        <v>45602</v>
      </c>
      <c r="G11" s="7864">
        <v>23.2</v>
      </c>
      <c r="H11" s="7761" t="s">
        <v>35</v>
      </c>
      <c r="I11" s="7761">
        <v>58</v>
      </c>
      <c r="J11" s="7762">
        <v>1182.3</v>
      </c>
      <c r="K11" s="7719">
        <v>45649</v>
      </c>
      <c r="L11" s="7720">
        <v>45673</v>
      </c>
      <c r="M11" s="7717">
        <v>24114</v>
      </c>
      <c r="N11" s="7721">
        <v>23200</v>
      </c>
      <c r="O11" s="7721">
        <f t="shared" si="0"/>
        <v>0</v>
      </c>
      <c r="P11" s="7722">
        <f t="shared" si="2"/>
        <v>27429.360000000001</v>
      </c>
      <c r="Q11" s="7722">
        <f t="shared" si="1"/>
        <v>1371.4680000000001</v>
      </c>
      <c r="R11" s="7723">
        <v>5</v>
      </c>
      <c r="S11" s="7990" t="s">
        <v>8</v>
      </c>
      <c r="T11" s="7730"/>
      <c r="U11" s="7704"/>
      <c r="V11" s="7709"/>
      <c r="W11" s="7673"/>
      <c r="X11" s="7674"/>
      <c r="Y11" s="7731"/>
      <c r="Z11" s="7671"/>
      <c r="AA11" s="7671"/>
      <c r="AB11" s="7732"/>
      <c r="AC11" s="7678"/>
      <c r="AD11" s="7679"/>
      <c r="AE11" s="7671"/>
      <c r="AF11" s="7680"/>
      <c r="AG11" s="7671"/>
      <c r="AH11" s="7681"/>
      <c r="AI11" s="7681"/>
      <c r="AJ11" s="7682"/>
      <c r="AK11" s="7724"/>
    </row>
    <row r="12" spans="1:37">
      <c r="B12" s="7750" t="s">
        <v>1543</v>
      </c>
      <c r="C12" s="7717" t="s">
        <v>1774</v>
      </c>
      <c r="D12" s="7759">
        <v>40</v>
      </c>
      <c r="E12" s="7714">
        <v>932</v>
      </c>
      <c r="F12" s="7715">
        <v>45602</v>
      </c>
      <c r="G12" s="7864">
        <v>23.2</v>
      </c>
      <c r="H12" s="7761" t="s">
        <v>35</v>
      </c>
      <c r="I12" s="7761">
        <v>58</v>
      </c>
      <c r="J12" s="7762">
        <v>1327</v>
      </c>
      <c r="K12" s="7719">
        <v>45667</v>
      </c>
      <c r="L12" s="7720">
        <v>45673</v>
      </c>
      <c r="M12" s="7717">
        <v>24114</v>
      </c>
      <c r="N12" s="7721">
        <v>23200</v>
      </c>
      <c r="O12" s="7721">
        <f t="shared" si="0"/>
        <v>0</v>
      </c>
      <c r="P12" s="7722">
        <f t="shared" si="2"/>
        <v>30786.400000000001</v>
      </c>
      <c r="Q12" s="7722">
        <f t="shared" si="1"/>
        <v>1539.3200000000002</v>
      </c>
      <c r="R12" s="7723">
        <v>5</v>
      </c>
      <c r="S12" s="7990" t="s">
        <v>8</v>
      </c>
      <c r="T12" s="7684"/>
      <c r="U12" s="7738"/>
      <c r="V12" s="7739"/>
      <c r="W12" s="7740"/>
      <c r="X12" s="7741"/>
      <c r="Y12" s="7741"/>
      <c r="Z12" s="7741"/>
      <c r="AA12" s="7741"/>
      <c r="AB12" s="7741"/>
      <c r="AC12" s="7741"/>
      <c r="AD12" s="7741"/>
      <c r="AE12" s="7741"/>
      <c r="AF12" s="7742"/>
      <c r="AG12" s="7742"/>
      <c r="AH12" s="7741"/>
      <c r="AI12" s="7741"/>
      <c r="AJ12" s="7743"/>
      <c r="AK12" s="7724"/>
    </row>
    <row r="13" spans="1:37">
      <c r="B13" s="7750" t="s">
        <v>1715</v>
      </c>
      <c r="C13" s="7717" t="s">
        <v>1776</v>
      </c>
      <c r="D13" s="7714">
        <v>13</v>
      </c>
      <c r="E13" s="7714" t="s">
        <v>1545</v>
      </c>
      <c r="F13" s="7745">
        <v>45559</v>
      </c>
      <c r="G13" s="7728">
        <v>150</v>
      </c>
      <c r="H13" s="7717" t="s">
        <v>35</v>
      </c>
      <c r="I13" s="7717">
        <v>150</v>
      </c>
      <c r="J13" s="7718">
        <v>147</v>
      </c>
      <c r="K13" s="7746">
        <v>45589</v>
      </c>
      <c r="L13" s="7781">
        <v>45570</v>
      </c>
      <c r="M13" s="7736">
        <v>23435</v>
      </c>
      <c r="N13" s="7723">
        <v>150000</v>
      </c>
      <c r="O13" s="7721">
        <f t="shared" si="0"/>
        <v>0</v>
      </c>
      <c r="P13" s="7752">
        <f t="shared" si="2"/>
        <v>22050</v>
      </c>
      <c r="Q13" s="7752">
        <f t="shared" si="1"/>
        <v>1102.5</v>
      </c>
      <c r="R13" s="8113">
        <v>2.5</v>
      </c>
      <c r="S13" s="7990" t="s">
        <v>8</v>
      </c>
      <c r="T13" s="7684"/>
      <c r="U13" s="7738"/>
      <c r="V13" s="7739"/>
      <c r="W13" s="7740"/>
      <c r="X13" s="7741"/>
      <c r="Y13" s="7741"/>
      <c r="Z13" s="7741"/>
      <c r="AA13" s="7741"/>
      <c r="AB13" s="7741"/>
      <c r="AC13" s="7741"/>
      <c r="AD13" s="7741"/>
      <c r="AE13" s="7741"/>
      <c r="AF13" s="7742"/>
      <c r="AG13" s="7742"/>
      <c r="AH13" s="7741"/>
      <c r="AI13" s="7741"/>
      <c r="AJ13" s="7743"/>
      <c r="AK13" s="7724"/>
    </row>
    <row r="14" spans="1:37">
      <c r="B14" s="7750" t="s">
        <v>1715</v>
      </c>
      <c r="C14" s="7717" t="s">
        <v>1775</v>
      </c>
      <c r="D14" s="7714">
        <v>17</v>
      </c>
      <c r="E14" s="7714" t="s">
        <v>1545</v>
      </c>
      <c r="F14" s="7745">
        <v>45559</v>
      </c>
      <c r="G14" s="7728">
        <v>500</v>
      </c>
      <c r="H14" s="7717" t="s">
        <v>35</v>
      </c>
      <c r="I14" s="7717">
        <f>(G14)</f>
        <v>500</v>
      </c>
      <c r="J14" s="7718">
        <v>159</v>
      </c>
      <c r="K14" s="7746">
        <v>45670</v>
      </c>
      <c r="L14" s="7781">
        <v>45673</v>
      </c>
      <c r="M14" s="7736">
        <v>24113</v>
      </c>
      <c r="N14" s="7723">
        <v>300000</v>
      </c>
      <c r="O14" s="7721">
        <f t="shared" si="0"/>
        <v>-200000</v>
      </c>
      <c r="P14" s="7752">
        <f t="shared" si="2"/>
        <v>47700</v>
      </c>
      <c r="Q14" s="7752">
        <f>(P14*0.025)</f>
        <v>1192.5</v>
      </c>
      <c r="R14" s="8113">
        <v>2.5</v>
      </c>
      <c r="S14" s="7689" t="s">
        <v>8</v>
      </c>
      <c r="T14" s="7684"/>
      <c r="U14" s="7738"/>
      <c r="V14" s="7739"/>
      <c r="W14" s="7740"/>
      <c r="X14" s="7741"/>
      <c r="Y14" s="7741"/>
      <c r="Z14" s="7741"/>
      <c r="AA14" s="7741"/>
      <c r="AB14" s="7741"/>
      <c r="AC14" s="7741"/>
      <c r="AD14" s="7741"/>
      <c r="AE14" s="7741"/>
      <c r="AF14" s="7742"/>
      <c r="AG14" s="7742"/>
      <c r="AH14" s="7741"/>
      <c r="AI14" s="7741"/>
      <c r="AJ14" s="7743"/>
      <c r="AK14" s="7724"/>
    </row>
    <row r="15" spans="1:37">
      <c r="B15" s="7750" t="s">
        <v>792</v>
      </c>
      <c r="C15" s="7717" t="s">
        <v>1770</v>
      </c>
      <c r="D15" s="7717">
        <v>496</v>
      </c>
      <c r="E15" s="7714" t="s">
        <v>36</v>
      </c>
      <c r="F15" s="7745">
        <v>45618</v>
      </c>
      <c r="G15" s="7735">
        <v>17.600000000000001</v>
      </c>
      <c r="H15" s="7717" t="s">
        <v>35</v>
      </c>
      <c r="I15" s="7717">
        <v>44</v>
      </c>
      <c r="J15" s="7722">
        <v>1328</v>
      </c>
      <c r="K15" s="7746">
        <v>45625</v>
      </c>
      <c r="L15" s="7781">
        <v>45660</v>
      </c>
      <c r="M15" s="7736">
        <v>24004</v>
      </c>
      <c r="N15" s="7721">
        <v>17600</v>
      </c>
      <c r="O15" s="7721">
        <f t="shared" si="0"/>
        <v>0</v>
      </c>
      <c r="P15" s="7722">
        <f>(J15*G15)</f>
        <v>23372.800000000003</v>
      </c>
      <c r="Q15" s="7722">
        <f t="shared" ref="Q15:Q22" si="3">(P15*0.05)</f>
        <v>1168.6400000000001</v>
      </c>
      <c r="R15" s="7748">
        <v>5</v>
      </c>
      <c r="S15" s="7689" t="s">
        <v>8</v>
      </c>
      <c r="T15" s="7684"/>
      <c r="U15" s="7738"/>
      <c r="V15" s="7739"/>
      <c r="W15" s="7740"/>
      <c r="X15" s="7741"/>
      <c r="Y15" s="7741"/>
      <c r="Z15" s="7741"/>
      <c r="AA15" s="7741"/>
      <c r="AB15" s="7741"/>
      <c r="AC15" s="7741"/>
      <c r="AD15" s="7741"/>
      <c r="AE15" s="7741"/>
      <c r="AF15" s="7742"/>
      <c r="AG15" s="7742"/>
      <c r="AH15" s="7741"/>
      <c r="AI15" s="7741"/>
      <c r="AJ15" s="7743"/>
      <c r="AK15" s="7724"/>
    </row>
    <row r="16" spans="1:37">
      <c r="B16" s="7750" t="s">
        <v>792</v>
      </c>
      <c r="C16" s="7714" t="s">
        <v>1764</v>
      </c>
      <c r="D16" s="7714">
        <v>498</v>
      </c>
      <c r="E16" s="7714" t="s">
        <v>36</v>
      </c>
      <c r="F16" s="7745">
        <v>45637</v>
      </c>
      <c r="G16" s="7751">
        <v>105</v>
      </c>
      <c r="H16" s="7717" t="s">
        <v>35</v>
      </c>
      <c r="I16" s="7717">
        <v>210</v>
      </c>
      <c r="J16" s="7718">
        <v>544</v>
      </c>
      <c r="K16" s="7746">
        <v>45644</v>
      </c>
      <c r="L16" s="7781">
        <v>45660</v>
      </c>
      <c r="M16" s="7736">
        <v>24004</v>
      </c>
      <c r="N16" s="7723">
        <v>105000</v>
      </c>
      <c r="O16" s="7721">
        <f t="shared" si="0"/>
        <v>0</v>
      </c>
      <c r="P16" s="7752">
        <f t="shared" ref="P16:P22" si="4">(N16*J16/1000)</f>
        <v>57120</v>
      </c>
      <c r="Q16" s="7752">
        <f t="shared" si="3"/>
        <v>2856</v>
      </c>
      <c r="R16" s="7723">
        <v>5</v>
      </c>
      <c r="S16" s="7689" t="s">
        <v>8</v>
      </c>
      <c r="T16" s="7684"/>
      <c r="U16" s="7738"/>
      <c r="V16" s="7739"/>
      <c r="W16" s="7740"/>
      <c r="X16" s="7741"/>
      <c r="Y16" s="7741"/>
      <c r="Z16" s="7741"/>
      <c r="AA16" s="7741"/>
      <c r="AB16" s="7741"/>
      <c r="AC16" s="7741"/>
      <c r="AD16" s="7741"/>
      <c r="AE16" s="7741"/>
      <c r="AF16" s="7742"/>
      <c r="AG16" s="7742"/>
      <c r="AH16" s="7741"/>
      <c r="AI16" s="7741"/>
      <c r="AJ16" s="7743"/>
      <c r="AK16" s="7724"/>
    </row>
    <row r="17" spans="2:37">
      <c r="B17" s="8103" t="s">
        <v>792</v>
      </c>
      <c r="C17" s="8043" t="s">
        <v>1766</v>
      </c>
      <c r="D17" s="8369">
        <v>503</v>
      </c>
      <c r="E17" s="8043" t="s">
        <v>36</v>
      </c>
      <c r="F17" s="8370">
        <v>45672</v>
      </c>
      <c r="G17" s="8371">
        <v>16</v>
      </c>
      <c r="H17" s="8372" t="s">
        <v>35</v>
      </c>
      <c r="I17" s="8372">
        <v>32</v>
      </c>
      <c r="J17" s="8373">
        <v>615</v>
      </c>
      <c r="K17" s="8107">
        <v>45681</v>
      </c>
      <c r="L17" s="8374">
        <v>45681</v>
      </c>
      <c r="M17" s="8369">
        <v>24166</v>
      </c>
      <c r="N17" s="8375">
        <v>16000</v>
      </c>
      <c r="O17" s="8048">
        <f t="shared" si="0"/>
        <v>0</v>
      </c>
      <c r="P17" s="8181">
        <f t="shared" si="4"/>
        <v>9840</v>
      </c>
      <c r="Q17" s="8181">
        <f t="shared" si="3"/>
        <v>492</v>
      </c>
      <c r="R17" s="8050">
        <v>5</v>
      </c>
      <c r="S17" s="7689" t="s">
        <v>8</v>
      </c>
      <c r="T17" s="7684"/>
      <c r="U17" s="7738"/>
      <c r="V17" s="7739"/>
      <c r="W17" s="7740"/>
      <c r="X17" s="7741"/>
      <c r="Y17" s="7741"/>
      <c r="Z17" s="7741"/>
      <c r="AA17" s="7741"/>
      <c r="AB17" s="7741"/>
      <c r="AC17" s="7741"/>
      <c r="AD17" s="7741"/>
      <c r="AE17" s="7741"/>
      <c r="AF17" s="7742"/>
      <c r="AG17" s="7742"/>
      <c r="AH17" s="7741"/>
      <c r="AI17" s="7741"/>
      <c r="AJ17" s="7743"/>
      <c r="AK17" s="7724"/>
    </row>
    <row r="18" spans="2:37">
      <c r="B18" s="8103" t="s">
        <v>792</v>
      </c>
      <c r="C18" s="8043" t="s">
        <v>1764</v>
      </c>
      <c r="D18" s="8043">
        <v>504</v>
      </c>
      <c r="E18" s="8043" t="s">
        <v>36</v>
      </c>
      <c r="F18" s="8370">
        <v>45672</v>
      </c>
      <c r="G18" s="8105">
        <v>270</v>
      </c>
      <c r="H18" s="8047" t="s">
        <v>35</v>
      </c>
      <c r="I18" s="8047">
        <f>(G18*1000/500)</f>
        <v>540</v>
      </c>
      <c r="J18" s="8106">
        <v>544</v>
      </c>
      <c r="K18" s="8107">
        <v>45681</v>
      </c>
      <c r="L18" s="8374">
        <v>45681</v>
      </c>
      <c r="M18" s="8369">
        <v>24166</v>
      </c>
      <c r="N18" s="8050">
        <v>221000</v>
      </c>
      <c r="O18" s="8048">
        <f t="shared" si="0"/>
        <v>-49000</v>
      </c>
      <c r="P18" s="8108">
        <f t="shared" si="4"/>
        <v>120224</v>
      </c>
      <c r="Q18" s="8108">
        <f t="shared" si="3"/>
        <v>6011.2000000000007</v>
      </c>
      <c r="R18" s="8050">
        <v>5</v>
      </c>
      <c r="S18" s="7711" t="s">
        <v>8</v>
      </c>
      <c r="T18" s="7684"/>
      <c r="U18" s="8342" t="s">
        <v>811</v>
      </c>
      <c r="V18" s="8343">
        <v>25</v>
      </c>
      <c r="W18" s="7714" t="s">
        <v>796</v>
      </c>
      <c r="X18" s="7790">
        <v>45336</v>
      </c>
      <c r="Y18" s="8337">
        <v>15</v>
      </c>
      <c r="Z18" s="8323" t="s">
        <v>35</v>
      </c>
      <c r="AA18" s="7931">
        <f>(AF18/1000)</f>
        <v>15</v>
      </c>
      <c r="AB18" s="8332">
        <v>411</v>
      </c>
      <c r="AC18" s="7792">
        <v>45341</v>
      </c>
      <c r="AD18" s="8336">
        <v>45341</v>
      </c>
      <c r="AE18" s="8323"/>
      <c r="AF18" s="8333">
        <v>15000</v>
      </c>
      <c r="AG18" s="8323">
        <f>(AF18-Y18*1000)</f>
        <v>0</v>
      </c>
      <c r="AH18" s="8324">
        <f>(AF18*AB18/1000)</f>
        <v>6165</v>
      </c>
      <c r="AI18" s="8324">
        <f>(AH18*0.05)</f>
        <v>308.25</v>
      </c>
      <c r="AJ18" s="8334">
        <v>5</v>
      </c>
      <c r="AK18" s="7770"/>
    </row>
    <row r="19" spans="2:37">
      <c r="B19" s="8103" t="s">
        <v>792</v>
      </c>
      <c r="C19" s="8043" t="s">
        <v>1765</v>
      </c>
      <c r="D19" s="8376">
        <v>505</v>
      </c>
      <c r="E19" s="8043" t="s">
        <v>36</v>
      </c>
      <c r="F19" s="8370">
        <v>45672</v>
      </c>
      <c r="G19" s="8377">
        <v>4</v>
      </c>
      <c r="H19" s="8047" t="s">
        <v>35</v>
      </c>
      <c r="I19" s="8047">
        <v>8</v>
      </c>
      <c r="J19" s="8378">
        <v>655</v>
      </c>
      <c r="K19" s="8107">
        <v>45681</v>
      </c>
      <c r="L19" s="8374">
        <v>45681</v>
      </c>
      <c r="M19" s="8369">
        <v>24166</v>
      </c>
      <c r="N19" s="8379">
        <v>4000</v>
      </c>
      <c r="O19" s="8048">
        <f t="shared" si="0"/>
        <v>0</v>
      </c>
      <c r="P19" s="8380">
        <f t="shared" si="4"/>
        <v>2620</v>
      </c>
      <c r="Q19" s="8380">
        <f t="shared" si="3"/>
        <v>131</v>
      </c>
      <c r="R19" s="8050">
        <v>5</v>
      </c>
      <c r="S19" s="7711" t="s">
        <v>8</v>
      </c>
      <c r="T19" s="7684"/>
      <c r="U19" s="7764"/>
      <c r="V19" s="7765"/>
      <c r="W19" s="7766"/>
      <c r="X19" s="7767"/>
      <c r="Y19" s="7767"/>
      <c r="Z19" s="7767"/>
      <c r="AA19" s="7767"/>
      <c r="AB19" s="7767"/>
      <c r="AC19" s="7767"/>
      <c r="AD19" s="7767"/>
      <c r="AE19" s="7767"/>
      <c r="AF19" s="7768"/>
      <c r="AG19" s="7768"/>
      <c r="AH19" s="7767"/>
      <c r="AI19" s="7767"/>
      <c r="AJ19" s="7769"/>
      <c r="AK19" s="7770"/>
    </row>
    <row r="20" spans="2:37" ht="15" thickBot="1">
      <c r="B20" s="8103" t="s">
        <v>792</v>
      </c>
      <c r="C20" s="8381" t="s">
        <v>1769</v>
      </c>
      <c r="D20" s="8047">
        <v>506</v>
      </c>
      <c r="E20" s="8043" t="s">
        <v>36</v>
      </c>
      <c r="F20" s="8370">
        <v>45672</v>
      </c>
      <c r="G20" s="8382">
        <v>32</v>
      </c>
      <c r="H20" s="8047" t="s">
        <v>35</v>
      </c>
      <c r="I20" s="8047">
        <v>80</v>
      </c>
      <c r="J20" s="8049">
        <v>1328</v>
      </c>
      <c r="K20" s="8107">
        <v>45681</v>
      </c>
      <c r="L20" s="8374">
        <v>45681</v>
      </c>
      <c r="M20" s="8369">
        <v>24166</v>
      </c>
      <c r="N20" s="8048">
        <v>32000</v>
      </c>
      <c r="O20" s="8048">
        <f t="shared" si="0"/>
        <v>0</v>
      </c>
      <c r="P20" s="8049">
        <f t="shared" si="4"/>
        <v>42496</v>
      </c>
      <c r="Q20" s="8049">
        <f t="shared" si="3"/>
        <v>2124.8000000000002</v>
      </c>
      <c r="R20" s="8383">
        <v>5</v>
      </c>
      <c r="S20" s="7711" t="s">
        <v>8</v>
      </c>
      <c r="T20" s="7684"/>
      <c r="U20" s="7772"/>
      <c r="V20" s="7773"/>
      <c r="W20" s="7774"/>
      <c r="X20" s="7775"/>
      <c r="Y20" s="7775"/>
      <c r="Z20" s="7775"/>
      <c r="AA20" s="7775"/>
      <c r="AB20" s="7775"/>
      <c r="AC20" s="7775"/>
      <c r="AD20" s="7775"/>
      <c r="AE20" s="7775"/>
      <c r="AF20" s="7776"/>
      <c r="AG20" s="7776"/>
      <c r="AH20" s="7775"/>
      <c r="AI20" s="7775"/>
      <c r="AJ20" s="7777"/>
      <c r="AK20" s="7778"/>
    </row>
    <row r="21" spans="2:37">
      <c r="B21" s="8103" t="s">
        <v>792</v>
      </c>
      <c r="C21" s="8043" t="s">
        <v>1767</v>
      </c>
      <c r="D21" s="8043">
        <v>507</v>
      </c>
      <c r="E21" s="8043" t="s">
        <v>36</v>
      </c>
      <c r="F21" s="8370">
        <v>45672</v>
      </c>
      <c r="G21" s="8105">
        <v>45</v>
      </c>
      <c r="H21" s="8047" t="s">
        <v>35</v>
      </c>
      <c r="I21" s="8112">
        <f>(G21*1000/500)</f>
        <v>90</v>
      </c>
      <c r="J21" s="8106">
        <v>427</v>
      </c>
      <c r="K21" s="8107">
        <v>45681</v>
      </c>
      <c r="L21" s="8374">
        <v>45681</v>
      </c>
      <c r="M21" s="8369">
        <v>24166</v>
      </c>
      <c r="N21" s="8050">
        <v>45000</v>
      </c>
      <c r="O21" s="8048">
        <f t="shared" si="0"/>
        <v>0</v>
      </c>
      <c r="P21" s="8108">
        <f t="shared" si="4"/>
        <v>19215</v>
      </c>
      <c r="Q21" s="8108">
        <f t="shared" si="3"/>
        <v>960.75</v>
      </c>
      <c r="R21" s="8050">
        <v>5</v>
      </c>
      <c r="S21" s="7711" t="s">
        <v>8</v>
      </c>
      <c r="T21" s="7684"/>
      <c r="U21" s="7684"/>
      <c r="V21" s="7684"/>
      <c r="W21" s="7782"/>
      <c r="X21" s="7650"/>
      <c r="Y21" s="7650"/>
      <c r="Z21" s="7650"/>
      <c r="AA21" s="7650"/>
      <c r="AB21" s="7650"/>
      <c r="AC21" s="7650"/>
      <c r="AD21" s="7650"/>
      <c r="AE21" s="7650"/>
      <c r="AF21" s="7783"/>
      <c r="AG21" s="7783"/>
      <c r="AH21" s="7650"/>
      <c r="AI21" s="7650"/>
      <c r="AJ21" s="7649"/>
      <c r="AK21" s="7650"/>
    </row>
    <row r="22" spans="2:37">
      <c r="B22" s="8103" t="s">
        <v>792</v>
      </c>
      <c r="C22" s="8047" t="s">
        <v>1768</v>
      </c>
      <c r="D22" s="8047">
        <v>508</v>
      </c>
      <c r="E22" s="8043" t="s">
        <v>36</v>
      </c>
      <c r="F22" s="8370">
        <v>45672</v>
      </c>
      <c r="G22" s="8382">
        <v>2</v>
      </c>
      <c r="H22" s="8047" t="s">
        <v>35</v>
      </c>
      <c r="I22" s="8047">
        <v>5</v>
      </c>
      <c r="J22" s="8049">
        <v>1328</v>
      </c>
      <c r="K22" s="8107">
        <v>45681</v>
      </c>
      <c r="L22" s="8374">
        <v>45681</v>
      </c>
      <c r="M22" s="8369">
        <v>24166</v>
      </c>
      <c r="N22" s="8048">
        <v>2000</v>
      </c>
      <c r="O22" s="8048">
        <f t="shared" si="0"/>
        <v>0</v>
      </c>
      <c r="P22" s="8049">
        <f t="shared" si="4"/>
        <v>2656</v>
      </c>
      <c r="Q22" s="8049">
        <f t="shared" si="3"/>
        <v>132.80000000000001</v>
      </c>
      <c r="R22" s="8383">
        <v>5</v>
      </c>
      <c r="S22" s="7711" t="s">
        <v>8</v>
      </c>
      <c r="T22" s="7684"/>
      <c r="U22" s="7684"/>
      <c r="V22" s="7684"/>
      <c r="W22" s="7782"/>
      <c r="X22" s="7650"/>
      <c r="Y22" s="7650"/>
      <c r="Z22" s="7650"/>
      <c r="AA22" s="7650"/>
      <c r="AB22" s="7650"/>
      <c r="AC22" s="7650"/>
      <c r="AD22" s="7650"/>
      <c r="AE22" s="7650"/>
      <c r="AF22" s="7650"/>
      <c r="AG22" s="7650"/>
      <c r="AH22" s="7650"/>
      <c r="AI22" s="7650"/>
      <c r="AJ22" s="7650"/>
      <c r="AK22" s="7650"/>
    </row>
    <row r="23" spans="2:37" ht="15" thickBot="1">
      <c r="B23" s="7750"/>
      <c r="C23" s="7714"/>
      <c r="D23" s="7717"/>
      <c r="E23" s="7714"/>
      <c r="F23" s="7745"/>
      <c r="G23" s="7735"/>
      <c r="H23" s="7717"/>
      <c r="I23" s="7717"/>
      <c r="J23" s="7785"/>
      <c r="K23" s="7746"/>
      <c r="L23" s="7781"/>
      <c r="M23" s="7736"/>
      <c r="N23" s="7721"/>
      <c r="O23" s="7721"/>
      <c r="P23" s="7722"/>
      <c r="Q23" s="7722"/>
      <c r="R23" s="7723"/>
      <c r="S23" s="7948"/>
      <c r="T23" s="7684"/>
      <c r="U23" s="7654" t="s">
        <v>1365</v>
      </c>
      <c r="V23" s="7649" t="s">
        <v>392</v>
      </c>
      <c r="W23" s="7649"/>
      <c r="X23" s="7649"/>
      <c r="Y23" s="7786"/>
      <c r="Z23" s="7649"/>
      <c r="AA23" s="7649"/>
      <c r="AB23" s="7649"/>
      <c r="AC23" s="7650"/>
      <c r="AD23" s="7650"/>
      <c r="AE23" s="7650"/>
      <c r="AF23" s="7650"/>
      <c r="AG23" s="7650"/>
      <c r="AH23" s="7650"/>
      <c r="AI23" s="7650"/>
      <c r="AJ23" s="7650"/>
      <c r="AK23" s="7650"/>
    </row>
    <row r="24" spans="2:37">
      <c r="B24" s="7712"/>
      <c r="C24" s="7733"/>
      <c r="D24" s="7761"/>
      <c r="E24" s="7761"/>
      <c r="F24" s="7734"/>
      <c r="G24" s="7822"/>
      <c r="H24" s="7761"/>
      <c r="I24" s="7761"/>
      <c r="J24" s="7762"/>
      <c r="K24" s="7719"/>
      <c r="L24" s="7800"/>
      <c r="M24" s="7717"/>
      <c r="N24" s="7721"/>
      <c r="O24" s="7717"/>
      <c r="P24" s="7722"/>
      <c r="Q24" s="7722"/>
      <c r="R24" s="7723"/>
      <c r="S24" s="7749"/>
      <c r="T24" s="7684"/>
      <c r="U24" s="7656"/>
      <c r="V24" s="7661"/>
      <c r="W24" s="7662" t="s">
        <v>14</v>
      </c>
      <c r="X24" s="7662" t="s">
        <v>12</v>
      </c>
      <c r="Y24" s="7662"/>
      <c r="Z24" s="7662"/>
      <c r="AA24" s="7662"/>
      <c r="AB24" s="7662" t="s">
        <v>15</v>
      </c>
      <c r="AC24" s="7662" t="s">
        <v>12</v>
      </c>
      <c r="AD24" s="7662" t="s">
        <v>12</v>
      </c>
      <c r="AE24" s="7662"/>
      <c r="AF24" s="7662"/>
      <c r="AG24" s="7662"/>
      <c r="AH24" s="7662"/>
      <c r="AI24" s="7662" t="s">
        <v>0</v>
      </c>
      <c r="AJ24" s="7663"/>
      <c r="AK24" s="7664"/>
    </row>
    <row r="25" spans="2:37" ht="15" thickBot="1">
      <c r="B25" s="7823"/>
      <c r="C25" s="7828"/>
      <c r="D25" s="7828"/>
      <c r="E25" s="7828"/>
      <c r="F25" s="7834"/>
      <c r="G25" s="7835"/>
      <c r="H25" s="7828"/>
      <c r="I25" s="7828"/>
      <c r="J25" s="7832"/>
      <c r="K25" s="7836"/>
      <c r="L25" s="7826"/>
      <c r="M25" s="7828"/>
      <c r="N25" s="7831"/>
      <c r="O25" s="7828"/>
      <c r="P25" s="7832">
        <f>SUM(P7:P24)</f>
        <v>568757.56000000006</v>
      </c>
      <c r="Q25" s="7832">
        <f>(P25*0.05)</f>
        <v>28437.878000000004</v>
      </c>
      <c r="R25" s="7833"/>
      <c r="S25" s="7837"/>
      <c r="T25" s="7684"/>
      <c r="U25" s="7660" t="s">
        <v>4</v>
      </c>
      <c r="V25" s="7666" t="s">
        <v>18</v>
      </c>
      <c r="W25" s="7667" t="s">
        <v>19</v>
      </c>
      <c r="X25" s="7667" t="s">
        <v>19</v>
      </c>
      <c r="Y25" s="7667" t="s">
        <v>20</v>
      </c>
      <c r="Z25" s="7667" t="s">
        <v>21</v>
      </c>
      <c r="AA25" s="7667" t="s">
        <v>1559</v>
      </c>
      <c r="AB25" s="7667" t="s">
        <v>22</v>
      </c>
      <c r="AC25" s="7667" t="s">
        <v>23</v>
      </c>
      <c r="AD25" s="7667" t="s">
        <v>23</v>
      </c>
      <c r="AE25" s="7667" t="s">
        <v>24</v>
      </c>
      <c r="AF25" s="7667" t="s">
        <v>20</v>
      </c>
      <c r="AG25" s="7667" t="s">
        <v>25</v>
      </c>
      <c r="AH25" s="7667" t="s">
        <v>0</v>
      </c>
      <c r="AI25" s="7667" t="s">
        <v>1363</v>
      </c>
      <c r="AJ25" s="7668" t="s">
        <v>1388</v>
      </c>
      <c r="AK25" s="7669" t="s">
        <v>26</v>
      </c>
    </row>
    <row r="26" spans="2:37" ht="15" thickBot="1">
      <c r="B26" s="7684"/>
      <c r="C26" s="7684"/>
      <c r="D26" s="7684"/>
      <c r="E26" s="7684"/>
      <c r="F26" s="7684"/>
      <c r="G26" s="7684"/>
      <c r="H26" s="7684"/>
      <c r="I26" s="7684"/>
      <c r="J26" s="7684"/>
      <c r="K26" s="7684"/>
      <c r="L26" s="7684"/>
      <c r="M26" s="7684"/>
      <c r="N26" s="7684"/>
      <c r="O26" s="7684"/>
      <c r="P26" s="7684"/>
      <c r="Q26" s="7684"/>
      <c r="R26" s="7684"/>
      <c r="S26" s="7684"/>
      <c r="T26" s="7684"/>
      <c r="U26" s="7665"/>
      <c r="V26" s="7685"/>
      <c r="W26" s="7686" t="s">
        <v>3</v>
      </c>
      <c r="X26" s="7686" t="s">
        <v>18</v>
      </c>
      <c r="Y26" s="7686"/>
      <c r="Z26" s="7686"/>
      <c r="AA26" s="7686"/>
      <c r="AB26" s="7686" t="s">
        <v>21</v>
      </c>
      <c r="AC26" s="7686" t="s">
        <v>27</v>
      </c>
      <c r="AD26" s="7686" t="s">
        <v>28</v>
      </c>
      <c r="AE26" s="7686"/>
      <c r="AF26" s="7686"/>
      <c r="AG26" s="7686"/>
      <c r="AH26" s="7686"/>
      <c r="AI26" s="7686" t="s">
        <v>11</v>
      </c>
      <c r="AJ26" s="7687"/>
      <c r="AK26" s="7688"/>
    </row>
    <row r="27" spans="2:37" ht="18" thickBot="1">
      <c r="B27" s="7652" t="s">
        <v>1680</v>
      </c>
      <c r="C27" s="7652"/>
      <c r="D27" s="7650"/>
      <c r="E27" s="7650"/>
      <c r="F27" s="7650"/>
      <c r="G27" s="7650"/>
      <c r="H27" s="7650"/>
      <c r="I27" s="7650"/>
      <c r="J27" s="7650"/>
      <c r="K27" s="7650"/>
      <c r="L27" s="7650"/>
      <c r="M27" s="7650"/>
      <c r="N27" s="7650"/>
      <c r="O27" s="7650"/>
      <c r="P27" s="7650"/>
      <c r="Q27" s="7650"/>
      <c r="R27" s="7650"/>
      <c r="S27" s="7650"/>
      <c r="T27" s="7684"/>
      <c r="U27" s="7801"/>
      <c r="V27" s="7802"/>
      <c r="W27" s="7803"/>
      <c r="X27" s="7804"/>
      <c r="Y27" s="7805"/>
      <c r="Z27" s="7806"/>
      <c r="AA27" s="7806"/>
      <c r="AB27" s="7807"/>
      <c r="AC27" s="7808"/>
      <c r="AD27" s="7809"/>
      <c r="AE27" s="7803"/>
      <c r="AF27" s="7810"/>
      <c r="AG27" s="7810"/>
      <c r="AH27" s="7811"/>
      <c r="AI27" s="7811"/>
      <c r="AJ27" s="7812"/>
      <c r="AK27" s="7703"/>
    </row>
    <row r="28" spans="2:37">
      <c r="B28" s="7656"/>
      <c r="C28" s="7656"/>
      <c r="D28" s="7656"/>
      <c r="E28" s="7656" t="s">
        <v>14</v>
      </c>
      <c r="F28" s="7656" t="s">
        <v>12</v>
      </c>
      <c r="G28" s="7656"/>
      <c r="H28" s="7656"/>
      <c r="I28" s="7656"/>
      <c r="J28" s="7656" t="s">
        <v>15</v>
      </c>
      <c r="K28" s="7656" t="s">
        <v>12</v>
      </c>
      <c r="L28" s="7656" t="s">
        <v>12</v>
      </c>
      <c r="M28" s="7656"/>
      <c r="N28" s="7656"/>
      <c r="O28" s="7656"/>
      <c r="P28" s="7656"/>
      <c r="Q28" s="7656" t="s">
        <v>0</v>
      </c>
      <c r="R28" s="7656"/>
      <c r="S28" s="7656"/>
      <c r="T28" s="7684"/>
      <c r="U28" s="7712"/>
      <c r="V28" s="7813"/>
      <c r="W28" s="7714"/>
      <c r="X28" s="7745"/>
      <c r="Y28" s="7814"/>
      <c r="Z28" s="7717"/>
      <c r="AA28" s="7717"/>
      <c r="AB28" s="7815"/>
      <c r="AC28" s="7746"/>
      <c r="AD28" s="7816"/>
      <c r="AE28" s="7736"/>
      <c r="AF28" s="7817"/>
      <c r="AG28" s="7817"/>
      <c r="AH28" s="7818"/>
      <c r="AI28" s="7818"/>
      <c r="AJ28" s="7723"/>
      <c r="AK28" s="7724"/>
    </row>
    <row r="29" spans="2:37">
      <c r="B29" s="7660" t="s">
        <v>3</v>
      </c>
      <c r="C29" s="7660" t="s">
        <v>4</v>
      </c>
      <c r="D29" s="7660" t="s">
        <v>18</v>
      </c>
      <c r="E29" s="7660" t="s">
        <v>19</v>
      </c>
      <c r="F29" s="7660" t="s">
        <v>19</v>
      </c>
      <c r="G29" s="7660" t="s">
        <v>20</v>
      </c>
      <c r="H29" s="7660" t="s">
        <v>21</v>
      </c>
      <c r="I29" s="7660" t="s">
        <v>1559</v>
      </c>
      <c r="J29" s="7660" t="s">
        <v>22</v>
      </c>
      <c r="K29" s="7660" t="s">
        <v>23</v>
      </c>
      <c r="L29" s="7660" t="s">
        <v>23</v>
      </c>
      <c r="M29" s="7660" t="s">
        <v>1227</v>
      </c>
      <c r="N29" s="7660" t="s">
        <v>20</v>
      </c>
      <c r="O29" s="7660" t="s">
        <v>25</v>
      </c>
      <c r="P29" s="7660" t="s">
        <v>0</v>
      </c>
      <c r="Q29" s="7660" t="s">
        <v>1363</v>
      </c>
      <c r="R29" s="7660" t="s">
        <v>1388</v>
      </c>
      <c r="S29" s="7660" t="s">
        <v>26</v>
      </c>
      <c r="T29" s="7684"/>
      <c r="U29" s="7712"/>
      <c r="V29" s="7713"/>
      <c r="W29" s="7714"/>
      <c r="X29" s="7780"/>
      <c r="Y29" s="7751"/>
      <c r="Z29" s="7717"/>
      <c r="AA29" s="7717"/>
      <c r="AB29" s="7718"/>
      <c r="AC29" s="7746"/>
      <c r="AD29" s="7816"/>
      <c r="AE29" s="7717"/>
      <c r="AF29" s="7721"/>
      <c r="AG29" s="7717"/>
      <c r="AH29" s="7722"/>
      <c r="AI29" s="7722"/>
      <c r="AJ29" s="7723"/>
      <c r="AK29" s="7820"/>
    </row>
    <row r="30" spans="2:37" ht="15" thickBot="1">
      <c r="B30" s="7665"/>
      <c r="C30" s="7665"/>
      <c r="D30" s="7665"/>
      <c r="E30" s="7665" t="s">
        <v>3</v>
      </c>
      <c r="F30" s="7665" t="s">
        <v>18</v>
      </c>
      <c r="G30" s="7665"/>
      <c r="H30" s="7665"/>
      <c r="I30" s="7665"/>
      <c r="J30" s="7665" t="s">
        <v>21</v>
      </c>
      <c r="K30" s="7665" t="s">
        <v>27</v>
      </c>
      <c r="L30" s="7665" t="s">
        <v>28</v>
      </c>
      <c r="M30" s="7665"/>
      <c r="N30" s="7665"/>
      <c r="O30" s="7665"/>
      <c r="P30" s="7665"/>
      <c r="Q30" s="7665" t="s">
        <v>11</v>
      </c>
      <c r="R30" s="7665"/>
      <c r="S30" s="7665"/>
      <c r="T30" s="7684"/>
      <c r="U30" s="7712"/>
      <c r="V30" s="7813"/>
      <c r="W30" s="7714"/>
      <c r="X30" s="7745"/>
      <c r="Y30" s="7814"/>
      <c r="Z30" s="7717"/>
      <c r="AA30" s="7717"/>
      <c r="AB30" s="7815"/>
      <c r="AC30" s="7719"/>
      <c r="AD30" s="7763"/>
      <c r="AE30" s="7736"/>
      <c r="AF30" s="7817"/>
      <c r="AG30" s="7817"/>
      <c r="AH30" s="7722"/>
      <c r="AI30" s="7722"/>
      <c r="AJ30" s="7723"/>
      <c r="AK30" s="7820"/>
    </row>
    <row r="31" spans="2:37">
      <c r="B31" s="8485" t="s">
        <v>1543</v>
      </c>
      <c r="C31" s="7806" t="s">
        <v>1774</v>
      </c>
      <c r="D31" s="7993">
        <v>41</v>
      </c>
      <c r="E31" s="7803">
        <v>932</v>
      </c>
      <c r="F31" s="7804">
        <v>45602</v>
      </c>
      <c r="G31" s="8484">
        <v>23.2</v>
      </c>
      <c r="H31" s="7806" t="s">
        <v>35</v>
      </c>
      <c r="I31" s="7806">
        <v>58</v>
      </c>
      <c r="J31" s="7916">
        <v>1327</v>
      </c>
      <c r="K31" s="7808">
        <v>45681</v>
      </c>
      <c r="L31" s="7895">
        <v>45696</v>
      </c>
      <c r="M31" s="7806">
        <v>24298</v>
      </c>
      <c r="N31" s="7896">
        <v>23200</v>
      </c>
      <c r="O31" s="7896">
        <f t="shared" ref="O31:O49" si="5">(N31-G31*1000)</f>
        <v>0</v>
      </c>
      <c r="P31" s="7916">
        <f t="shared" ref="P31:P36" si="6">(N31*J31/1000)</f>
        <v>30786.400000000001</v>
      </c>
      <c r="Q31" s="7916">
        <f>(P31*0.05)</f>
        <v>1539.3200000000002</v>
      </c>
      <c r="R31" s="7812">
        <v>5</v>
      </c>
      <c r="S31" s="8486" t="s">
        <v>8</v>
      </c>
      <c r="T31" s="7684"/>
      <c r="U31" s="7712"/>
      <c r="V31" s="7713"/>
      <c r="W31" s="7714"/>
      <c r="X31" s="7780"/>
      <c r="Y31" s="7751"/>
      <c r="Z31" s="7717"/>
      <c r="AA31" s="7717"/>
      <c r="AB31" s="7718"/>
      <c r="AC31" s="7719"/>
      <c r="AD31" s="7763"/>
      <c r="AE31" s="7717"/>
      <c r="AF31" s="7721"/>
      <c r="AG31" s="7717"/>
      <c r="AH31" s="7722"/>
      <c r="AI31" s="7722"/>
      <c r="AJ31" s="7723"/>
      <c r="AK31" s="7724"/>
    </row>
    <row r="32" spans="2:37">
      <c r="B32" s="7750" t="s">
        <v>1543</v>
      </c>
      <c r="C32" s="7761" t="s">
        <v>1774</v>
      </c>
      <c r="D32" s="7759">
        <v>44</v>
      </c>
      <c r="E32" s="7714" t="s">
        <v>796</v>
      </c>
      <c r="F32" s="7715">
        <v>45684</v>
      </c>
      <c r="G32" s="7864">
        <v>23.2</v>
      </c>
      <c r="H32" s="7761" t="s">
        <v>35</v>
      </c>
      <c r="I32" s="7761">
        <v>58</v>
      </c>
      <c r="J32" s="7762">
        <v>1327</v>
      </c>
      <c r="K32" s="7719">
        <v>45691</v>
      </c>
      <c r="L32" s="7720">
        <v>45696</v>
      </c>
      <c r="M32" s="7717">
        <v>24298</v>
      </c>
      <c r="N32" s="7721">
        <v>23200</v>
      </c>
      <c r="O32" s="7721">
        <f t="shared" si="5"/>
        <v>0</v>
      </c>
      <c r="P32" s="7722">
        <f t="shared" si="6"/>
        <v>30786.400000000001</v>
      </c>
      <c r="Q32" s="7722">
        <f>(P32*0.05)</f>
        <v>1539.3200000000002</v>
      </c>
      <c r="R32" s="7723">
        <v>5</v>
      </c>
      <c r="S32" s="7711" t="s">
        <v>8</v>
      </c>
      <c r="T32" s="7684"/>
      <c r="U32" s="7712"/>
      <c r="V32" s="7713"/>
      <c r="W32" s="7714"/>
      <c r="X32" s="7715"/>
      <c r="Y32" s="7751"/>
      <c r="Z32" s="7717"/>
      <c r="AA32" s="7717"/>
      <c r="AB32" s="7718"/>
      <c r="AC32" s="7719"/>
      <c r="AD32" s="7715"/>
      <c r="AE32" s="7717"/>
      <c r="AF32" s="7721"/>
      <c r="AG32" s="7717"/>
      <c r="AH32" s="7722"/>
      <c r="AI32" s="7722"/>
      <c r="AJ32" s="7723"/>
      <c r="AK32" s="7820"/>
    </row>
    <row r="33" spans="2:37">
      <c r="B33" s="7750" t="s">
        <v>1715</v>
      </c>
      <c r="C33" s="7714" t="s">
        <v>1777</v>
      </c>
      <c r="D33" s="7714">
        <v>18</v>
      </c>
      <c r="E33" s="7714" t="s">
        <v>1545</v>
      </c>
      <c r="F33" s="7745">
        <v>45685</v>
      </c>
      <c r="G33" s="8110">
        <v>300</v>
      </c>
      <c r="H33" s="7717" t="s">
        <v>35</v>
      </c>
      <c r="I33" s="7717">
        <v>600</v>
      </c>
      <c r="J33" s="7718">
        <v>398</v>
      </c>
      <c r="K33" s="7746">
        <v>45691</v>
      </c>
      <c r="L33" s="7781">
        <v>45710</v>
      </c>
      <c r="M33" s="7736">
        <v>24393</v>
      </c>
      <c r="N33" s="7723">
        <v>85000</v>
      </c>
      <c r="O33" s="7721">
        <f t="shared" si="5"/>
        <v>-215000</v>
      </c>
      <c r="P33" s="7752">
        <f t="shared" si="6"/>
        <v>33830</v>
      </c>
      <c r="Q33" s="7752">
        <f>(P33*0.025)</f>
        <v>845.75</v>
      </c>
      <c r="R33" s="8113">
        <v>2.5</v>
      </c>
      <c r="S33" s="7749" t="s">
        <v>8</v>
      </c>
      <c r="T33" s="7684"/>
      <c r="U33" s="7712"/>
      <c r="V33" s="7713"/>
      <c r="W33" s="7714"/>
      <c r="X33" s="7715"/>
      <c r="Y33" s="7751"/>
      <c r="Z33" s="7717"/>
      <c r="AA33" s="7717"/>
      <c r="AB33" s="7718"/>
      <c r="AC33" s="7719"/>
      <c r="AD33" s="7715"/>
      <c r="AE33" s="7717"/>
      <c r="AF33" s="7721"/>
      <c r="AG33" s="7717"/>
      <c r="AH33" s="7722"/>
      <c r="AI33" s="7722"/>
      <c r="AJ33" s="7723"/>
      <c r="AK33" s="7820"/>
    </row>
    <row r="34" spans="2:37">
      <c r="B34" s="7712" t="s">
        <v>941</v>
      </c>
      <c r="C34" s="7714" t="s">
        <v>1771</v>
      </c>
      <c r="D34" s="7779">
        <v>109</v>
      </c>
      <c r="E34" s="7714" t="s">
        <v>101</v>
      </c>
      <c r="F34" s="7780">
        <v>45622</v>
      </c>
      <c r="G34" s="7751">
        <v>149.5</v>
      </c>
      <c r="H34" s="7717" t="s">
        <v>35</v>
      </c>
      <c r="I34" s="7713">
        <v>299</v>
      </c>
      <c r="J34" s="7722">
        <v>515</v>
      </c>
      <c r="K34" s="7719">
        <v>45667</v>
      </c>
      <c r="L34" s="7720">
        <v>45691</v>
      </c>
      <c r="M34" s="7717">
        <v>24245</v>
      </c>
      <c r="N34" s="7721">
        <v>26500</v>
      </c>
      <c r="O34" s="7721">
        <f t="shared" si="5"/>
        <v>-123000</v>
      </c>
      <c r="P34" s="7756">
        <f t="shared" si="6"/>
        <v>13647.5</v>
      </c>
      <c r="Q34" s="7762">
        <f>(P34*0.05)</f>
        <v>682.375</v>
      </c>
      <c r="R34" s="7714">
        <v>5</v>
      </c>
      <c r="S34" s="7749" t="s">
        <v>8</v>
      </c>
      <c r="T34" s="7684"/>
      <c r="U34" s="7712"/>
      <c r="V34" s="7713"/>
      <c r="W34" s="7714"/>
      <c r="X34" s="7715"/>
      <c r="Y34" s="7751"/>
      <c r="Z34" s="7717"/>
      <c r="AA34" s="7717"/>
      <c r="AB34" s="7718"/>
      <c r="AC34" s="7719"/>
      <c r="AD34" s="7715"/>
      <c r="AE34" s="7717"/>
      <c r="AF34" s="7721"/>
      <c r="AG34" s="7717"/>
      <c r="AH34" s="7722"/>
      <c r="AI34" s="7722"/>
      <c r="AJ34" s="7723"/>
      <c r="AK34" s="7820"/>
    </row>
    <row r="35" spans="2:37">
      <c r="B35" s="7712" t="s">
        <v>941</v>
      </c>
      <c r="C35" s="7714" t="s">
        <v>1772</v>
      </c>
      <c r="D35" s="7779">
        <v>110</v>
      </c>
      <c r="E35" s="7714" t="s">
        <v>101</v>
      </c>
      <c r="F35" s="7780">
        <v>45622</v>
      </c>
      <c r="G35" s="7784">
        <v>60</v>
      </c>
      <c r="H35" s="7717" t="s">
        <v>35</v>
      </c>
      <c r="I35" s="7717">
        <v>120</v>
      </c>
      <c r="J35" s="7722">
        <v>613</v>
      </c>
      <c r="K35" s="7719">
        <v>45667</v>
      </c>
      <c r="L35" s="7720">
        <v>45691</v>
      </c>
      <c r="M35" s="7717">
        <v>24242</v>
      </c>
      <c r="N35" s="7721">
        <v>67500</v>
      </c>
      <c r="O35" s="7721">
        <f t="shared" si="5"/>
        <v>7500</v>
      </c>
      <c r="P35" s="7752">
        <f t="shared" si="6"/>
        <v>41377.5</v>
      </c>
      <c r="Q35" s="7722">
        <f>(P35*0.05)</f>
        <v>2068.875</v>
      </c>
      <c r="R35" s="7714">
        <v>5</v>
      </c>
      <c r="S35" s="7749" t="s">
        <v>8</v>
      </c>
      <c r="T35" s="7684"/>
      <c r="U35" s="7712"/>
      <c r="V35" s="7713"/>
      <c r="W35" s="7714"/>
      <c r="X35" s="7715"/>
      <c r="Y35" s="7751"/>
      <c r="Z35" s="7717"/>
      <c r="AA35" s="7717"/>
      <c r="AB35" s="7718"/>
      <c r="AC35" s="7719"/>
      <c r="AD35" s="7715"/>
      <c r="AE35" s="7717"/>
      <c r="AF35" s="7721"/>
      <c r="AG35" s="7717"/>
      <c r="AH35" s="7722"/>
      <c r="AI35" s="7722"/>
      <c r="AJ35" s="7723"/>
      <c r="AK35" s="7724"/>
    </row>
    <row r="36" spans="2:37">
      <c r="B36" s="7909" t="s">
        <v>941</v>
      </c>
      <c r="C36" s="7714" t="s">
        <v>1773</v>
      </c>
      <c r="D36" s="7779">
        <v>111</v>
      </c>
      <c r="E36" s="7714" t="s">
        <v>101</v>
      </c>
      <c r="F36" s="7780">
        <v>45622</v>
      </c>
      <c r="G36" s="7784">
        <v>35</v>
      </c>
      <c r="H36" s="7717" t="s">
        <v>35</v>
      </c>
      <c r="I36" s="7717">
        <v>87.5</v>
      </c>
      <c r="J36" s="7722">
        <v>1027</v>
      </c>
      <c r="K36" s="7719">
        <v>45667</v>
      </c>
      <c r="L36" s="7720">
        <v>45691</v>
      </c>
      <c r="M36" s="7717">
        <v>24242</v>
      </c>
      <c r="N36" s="7721">
        <v>35600</v>
      </c>
      <c r="O36" s="7721">
        <f t="shared" si="5"/>
        <v>600</v>
      </c>
      <c r="P36" s="7752">
        <f t="shared" si="6"/>
        <v>36561.199999999997</v>
      </c>
      <c r="Q36" s="7722">
        <f>(P36*0.05)</f>
        <v>1828.06</v>
      </c>
      <c r="R36" s="7714">
        <v>5</v>
      </c>
      <c r="S36" s="7749" t="s">
        <v>8</v>
      </c>
      <c r="T36" s="7684"/>
      <c r="U36" s="7865" t="s">
        <v>1714</v>
      </c>
      <c r="V36" s="8338">
        <v>84</v>
      </c>
      <c r="W36" s="7789" t="s">
        <v>101</v>
      </c>
      <c r="X36" s="7790">
        <v>45363</v>
      </c>
      <c r="Y36" s="8349">
        <v>10</v>
      </c>
      <c r="Z36" s="7788" t="s">
        <v>35</v>
      </c>
      <c r="AA36" s="7788">
        <f>(AF36/1000)</f>
        <v>10</v>
      </c>
      <c r="AB36" s="8339">
        <v>400</v>
      </c>
      <c r="AC36" s="7870">
        <v>45376</v>
      </c>
      <c r="AD36" s="8142">
        <v>45370</v>
      </c>
      <c r="AE36" s="7794">
        <v>22414</v>
      </c>
      <c r="AF36" s="8340">
        <v>10000</v>
      </c>
      <c r="AG36" s="8340">
        <v>0</v>
      </c>
      <c r="AH36" s="7791">
        <f>(AF36*AB36/1000)</f>
        <v>4000</v>
      </c>
      <c r="AI36" s="7791">
        <f>(AH36*0.05)</f>
        <v>200</v>
      </c>
      <c r="AJ36" s="7872">
        <v>5</v>
      </c>
      <c r="AK36" s="7821"/>
    </row>
    <row r="37" spans="2:37">
      <c r="B37" s="7750" t="s">
        <v>1222</v>
      </c>
      <c r="C37" s="7717" t="s">
        <v>1547</v>
      </c>
      <c r="D37" s="7779">
        <v>12</v>
      </c>
      <c r="E37" s="7714" t="s">
        <v>796</v>
      </c>
      <c r="F37" s="7780">
        <v>45681</v>
      </c>
      <c r="G37" s="7721">
        <v>20</v>
      </c>
      <c r="H37" s="7717" t="s">
        <v>35</v>
      </c>
      <c r="I37" s="7717">
        <v>50</v>
      </c>
      <c r="J37" s="7722">
        <v>1027</v>
      </c>
      <c r="K37" s="7719">
        <v>45698</v>
      </c>
      <c r="L37" s="7720">
        <v>45695</v>
      </c>
      <c r="M37" s="7717">
        <v>24295</v>
      </c>
      <c r="N37" s="7721">
        <v>20000</v>
      </c>
      <c r="O37" s="7721">
        <f t="shared" si="5"/>
        <v>0</v>
      </c>
      <c r="P37" s="7752">
        <f>(N37*J37/1000)</f>
        <v>20540</v>
      </c>
      <c r="Q37" s="7722">
        <f>(P37*0.05)</f>
        <v>1027</v>
      </c>
      <c r="R37" s="7714">
        <v>5</v>
      </c>
      <c r="S37" s="7749" t="s">
        <v>8</v>
      </c>
      <c r="T37" s="7684"/>
      <c r="U37" s="7865" t="s">
        <v>1713</v>
      </c>
      <c r="V37" s="7866">
        <v>85</v>
      </c>
      <c r="W37" s="7789" t="s">
        <v>101</v>
      </c>
      <c r="X37" s="7999">
        <v>45363</v>
      </c>
      <c r="Y37" s="8135">
        <v>5</v>
      </c>
      <c r="Z37" s="7788" t="s">
        <v>35</v>
      </c>
      <c r="AA37" s="7788">
        <f>(AF37/1000)</f>
        <v>5</v>
      </c>
      <c r="AB37" s="7869">
        <v>400</v>
      </c>
      <c r="AC37" s="7870">
        <v>45376</v>
      </c>
      <c r="AD37" s="8142">
        <v>45370</v>
      </c>
      <c r="AE37" s="7788">
        <v>22414</v>
      </c>
      <c r="AF37" s="7795">
        <v>5000</v>
      </c>
      <c r="AG37" s="7788">
        <f>(AF37-Y37*1000)</f>
        <v>0</v>
      </c>
      <c r="AH37" s="7791">
        <f>(AF37*AB37/1000)</f>
        <v>2000</v>
      </c>
      <c r="AI37" s="7791">
        <f>(AH37*0.05)</f>
        <v>100</v>
      </c>
      <c r="AJ37" s="7872">
        <v>5</v>
      </c>
      <c r="AK37" s="7821"/>
    </row>
    <row r="38" spans="2:37" ht="15" thickBot="1">
      <c r="B38" s="7750" t="s">
        <v>629</v>
      </c>
      <c r="C38" s="7717" t="s">
        <v>1541</v>
      </c>
      <c r="D38" s="7779">
        <v>440</v>
      </c>
      <c r="E38" s="7714">
        <v>7107</v>
      </c>
      <c r="F38" s="7780">
        <v>45687</v>
      </c>
      <c r="G38" s="7721">
        <v>16</v>
      </c>
      <c r="H38" s="7717" t="s">
        <v>35</v>
      </c>
      <c r="I38" s="7717">
        <v>16</v>
      </c>
      <c r="J38" s="7722">
        <v>275.10000000000002</v>
      </c>
      <c r="K38" s="7719">
        <v>45336</v>
      </c>
      <c r="L38" s="7720">
        <v>45698</v>
      </c>
      <c r="M38" s="7717">
        <v>24309</v>
      </c>
      <c r="N38" s="7721">
        <v>16000</v>
      </c>
      <c r="O38" s="7721">
        <f t="shared" si="5"/>
        <v>0</v>
      </c>
      <c r="P38" s="7752">
        <v>5290</v>
      </c>
      <c r="Q38" s="7722">
        <v>264.5</v>
      </c>
      <c r="R38" s="7863">
        <v>5</v>
      </c>
      <c r="S38" s="7737" t="s">
        <v>8</v>
      </c>
      <c r="T38" s="7684"/>
      <c r="U38" s="7823"/>
      <c r="V38" s="7824"/>
      <c r="W38" s="7825"/>
      <c r="X38" s="7826"/>
      <c r="Y38" s="7827"/>
      <c r="Z38" s="7828"/>
      <c r="AA38" s="7828"/>
      <c r="AB38" s="7829"/>
      <c r="AC38" s="7830"/>
      <c r="AD38" s="7826"/>
      <c r="AE38" s="7828"/>
      <c r="AF38" s="7831"/>
      <c r="AG38" s="7828"/>
      <c r="AH38" s="7832"/>
      <c r="AI38" s="7832"/>
      <c r="AJ38" s="7833"/>
      <c r="AK38" s="7778"/>
    </row>
    <row r="39" spans="2:37">
      <c r="B39" s="7750" t="s">
        <v>1543</v>
      </c>
      <c r="C39" s="8047" t="s">
        <v>1774</v>
      </c>
      <c r="D39" s="8398">
        <v>45</v>
      </c>
      <c r="E39" s="8043" t="s">
        <v>36</v>
      </c>
      <c r="F39" s="8104">
        <v>45691</v>
      </c>
      <c r="G39" s="8399">
        <v>30</v>
      </c>
      <c r="H39" s="8372" t="s">
        <v>35</v>
      </c>
      <c r="I39" s="8372">
        <v>75</v>
      </c>
      <c r="J39" s="8045">
        <v>1327</v>
      </c>
      <c r="K39" s="8046">
        <v>45712</v>
      </c>
      <c r="L39" s="8400">
        <v>45710</v>
      </c>
      <c r="M39" s="8047">
        <v>24391</v>
      </c>
      <c r="N39" s="8048">
        <v>30000</v>
      </c>
      <c r="O39" s="8048">
        <f t="shared" si="5"/>
        <v>0</v>
      </c>
      <c r="P39" s="8049">
        <f t="shared" ref="P39:P49" si="7">(N39*J39/1000)</f>
        <v>39810</v>
      </c>
      <c r="Q39" s="8049">
        <f>(P39*0.05)</f>
        <v>1990.5</v>
      </c>
      <c r="R39" s="8050">
        <v>5</v>
      </c>
      <c r="S39" s="7737" t="s">
        <v>8</v>
      </c>
      <c r="T39" s="7684"/>
      <c r="U39" s="7649"/>
      <c r="V39" s="7649"/>
      <c r="W39" s="7649"/>
      <c r="X39" s="7649"/>
      <c r="Y39" s="7649"/>
      <c r="Z39" s="7649"/>
      <c r="AA39" s="7649"/>
      <c r="AB39" s="7649"/>
      <c r="AC39" s="7649"/>
      <c r="AD39" s="7649"/>
      <c r="AE39" s="7649"/>
      <c r="AF39" s="7838"/>
      <c r="AG39" s="7838"/>
      <c r="AH39" s="7649"/>
      <c r="AI39" s="7649"/>
      <c r="AJ39" s="7649"/>
      <c r="AK39" s="7649"/>
    </row>
    <row r="40" spans="2:37">
      <c r="B40" s="7925" t="s">
        <v>1635</v>
      </c>
      <c r="C40" s="7714" t="s">
        <v>1531</v>
      </c>
      <c r="D40" s="7714">
        <v>6</v>
      </c>
      <c r="E40" s="7715" t="s">
        <v>101</v>
      </c>
      <c r="F40" s="7745">
        <v>45674</v>
      </c>
      <c r="G40" s="7716">
        <v>60</v>
      </c>
      <c r="H40" s="7717" t="s">
        <v>35</v>
      </c>
      <c r="I40" s="7713">
        <v>120</v>
      </c>
      <c r="J40" s="7718">
        <v>427</v>
      </c>
      <c r="K40" s="7746">
        <v>45720</v>
      </c>
      <c r="L40" s="7747">
        <v>45692</v>
      </c>
      <c r="M40" s="7736">
        <v>24302</v>
      </c>
      <c r="N40" s="7723">
        <v>21500</v>
      </c>
      <c r="O40" s="7721">
        <f t="shared" si="5"/>
        <v>-38500</v>
      </c>
      <c r="P40" s="7752">
        <f t="shared" si="7"/>
        <v>9180.5</v>
      </c>
      <c r="Q40" s="7752">
        <f>(P40*0.05)</f>
        <v>459.02500000000003</v>
      </c>
      <c r="R40" s="7723">
        <v>5</v>
      </c>
      <c r="S40" s="7757" t="s">
        <v>8</v>
      </c>
      <c r="T40" s="7684"/>
      <c r="U40" s="7649"/>
      <c r="V40" s="7649"/>
      <c r="W40" s="7649"/>
      <c r="X40" s="7649"/>
      <c r="Y40" s="7649"/>
      <c r="Z40" s="7649"/>
      <c r="AA40" s="7649"/>
      <c r="AB40" s="7649"/>
      <c r="AC40" s="7649"/>
      <c r="AD40" s="7649"/>
      <c r="AE40" s="7649"/>
      <c r="AF40" s="7838"/>
      <c r="AG40" s="7838"/>
      <c r="AH40" s="7649"/>
      <c r="AI40" s="7649"/>
      <c r="AJ40" s="7649"/>
      <c r="AK40" s="7649"/>
    </row>
    <row r="41" spans="2:37" ht="15" thickBot="1">
      <c r="B41" s="7750" t="s">
        <v>1715</v>
      </c>
      <c r="C41" s="7717" t="s">
        <v>1709</v>
      </c>
      <c r="D41" s="7714">
        <v>14</v>
      </c>
      <c r="E41" s="7714" t="s">
        <v>1545</v>
      </c>
      <c r="F41" s="7745">
        <v>45559</v>
      </c>
      <c r="G41" s="7728">
        <v>200</v>
      </c>
      <c r="H41" s="7717" t="s">
        <v>35</v>
      </c>
      <c r="I41" s="7717">
        <v>200</v>
      </c>
      <c r="J41" s="7718">
        <v>182.7</v>
      </c>
      <c r="K41" s="7746">
        <v>45589</v>
      </c>
      <c r="L41" s="7781">
        <v>45589</v>
      </c>
      <c r="M41" s="7736">
        <v>24305</v>
      </c>
      <c r="N41" s="7723">
        <v>77000</v>
      </c>
      <c r="O41" s="7721">
        <f t="shared" si="5"/>
        <v>-123000</v>
      </c>
      <c r="P41" s="7752">
        <f t="shared" si="7"/>
        <v>14067.9</v>
      </c>
      <c r="Q41" s="7752">
        <f>(P41*0.025)</f>
        <v>351.69749999999999</v>
      </c>
      <c r="R41" s="8113">
        <v>2.5</v>
      </c>
      <c r="S41" s="7749" t="s">
        <v>8</v>
      </c>
      <c r="T41" s="7684"/>
      <c r="U41" s="7654" t="s">
        <v>1620</v>
      </c>
      <c r="V41" s="7649" t="s">
        <v>1622</v>
      </c>
      <c r="W41" s="7649"/>
      <c r="X41" s="7649"/>
      <c r="Y41" s="7786"/>
      <c r="Z41" s="7649"/>
      <c r="AA41" s="7649"/>
      <c r="AB41" s="7649"/>
      <c r="AC41" s="7650"/>
      <c r="AD41" s="7650"/>
      <c r="AE41" s="7650"/>
      <c r="AF41" s="7650"/>
      <c r="AG41" s="7650"/>
      <c r="AH41" s="7650"/>
      <c r="AI41" s="7650"/>
      <c r="AJ41" s="7650"/>
      <c r="AK41" s="7650"/>
    </row>
    <row r="42" spans="2:37">
      <c r="B42" s="7750" t="s">
        <v>1715</v>
      </c>
      <c r="C42" s="7717" t="s">
        <v>1710</v>
      </c>
      <c r="D42" s="7714">
        <v>15</v>
      </c>
      <c r="E42" s="7714" t="s">
        <v>796</v>
      </c>
      <c r="F42" s="7745">
        <v>45559</v>
      </c>
      <c r="G42" s="7714">
        <v>200</v>
      </c>
      <c r="H42" s="7717" t="s">
        <v>35</v>
      </c>
      <c r="I42" s="7717">
        <v>200</v>
      </c>
      <c r="J42" s="7718">
        <v>147</v>
      </c>
      <c r="K42" s="7746">
        <v>45589</v>
      </c>
      <c r="L42" s="7781">
        <v>45698</v>
      </c>
      <c r="M42" s="7736">
        <v>24305</v>
      </c>
      <c r="N42" s="7723">
        <v>200000</v>
      </c>
      <c r="O42" s="7721">
        <f t="shared" si="5"/>
        <v>0</v>
      </c>
      <c r="P42" s="7752">
        <f t="shared" si="7"/>
        <v>29400</v>
      </c>
      <c r="Q42" s="7752">
        <f>(P42*0.05)</f>
        <v>1470</v>
      </c>
      <c r="R42" s="8113">
        <v>2.5</v>
      </c>
      <c r="S42" s="7749" t="s">
        <v>8</v>
      </c>
      <c r="T42" s="7684"/>
      <c r="U42" s="7656"/>
      <c r="V42" s="7661"/>
      <c r="W42" s="7662" t="s">
        <v>14</v>
      </c>
      <c r="X42" s="7662" t="s">
        <v>12</v>
      </c>
      <c r="Y42" s="7662"/>
      <c r="Z42" s="7662"/>
      <c r="AA42" s="7662"/>
      <c r="AB42" s="7662" t="s">
        <v>15</v>
      </c>
      <c r="AC42" s="7662" t="s">
        <v>12</v>
      </c>
      <c r="AD42" s="7662" t="s">
        <v>12</v>
      </c>
      <c r="AE42" s="7662"/>
      <c r="AF42" s="7662"/>
      <c r="AG42" s="7662"/>
      <c r="AH42" s="7662"/>
      <c r="AI42" s="7662" t="s">
        <v>0</v>
      </c>
      <c r="AJ42" s="7663"/>
      <c r="AK42" s="7664"/>
    </row>
    <row r="43" spans="2:37">
      <c r="B43" s="7750" t="s">
        <v>1715</v>
      </c>
      <c r="C43" s="7717" t="s">
        <v>1712</v>
      </c>
      <c r="D43" s="7714">
        <v>17</v>
      </c>
      <c r="E43" s="7714" t="s">
        <v>1545</v>
      </c>
      <c r="F43" s="7745">
        <v>45559</v>
      </c>
      <c r="G43" s="7728">
        <v>200</v>
      </c>
      <c r="H43" s="7717" t="s">
        <v>35</v>
      </c>
      <c r="I43" s="7717">
        <f>(G43)</f>
        <v>200</v>
      </c>
      <c r="J43" s="7718">
        <v>159</v>
      </c>
      <c r="K43" s="7746">
        <v>45670</v>
      </c>
      <c r="L43" s="7781">
        <v>45696</v>
      </c>
      <c r="M43" s="7736">
        <v>24300</v>
      </c>
      <c r="N43" s="7723">
        <v>200000</v>
      </c>
      <c r="O43" s="7721">
        <f t="shared" si="5"/>
        <v>0</v>
      </c>
      <c r="P43" s="7752">
        <f t="shared" si="7"/>
        <v>31800</v>
      </c>
      <c r="Q43" s="7752">
        <f>(P43*0.025)</f>
        <v>795</v>
      </c>
      <c r="R43" s="8113">
        <v>2.5</v>
      </c>
      <c r="S43" s="7873" t="s">
        <v>8</v>
      </c>
      <c r="T43" s="7684"/>
      <c r="U43" s="7660" t="s">
        <v>4</v>
      </c>
      <c r="V43" s="7666" t="s">
        <v>18</v>
      </c>
      <c r="W43" s="7667" t="s">
        <v>19</v>
      </c>
      <c r="X43" s="7667" t="s">
        <v>19</v>
      </c>
      <c r="Y43" s="7667" t="s">
        <v>20</v>
      </c>
      <c r="Z43" s="7667" t="s">
        <v>21</v>
      </c>
      <c r="AA43" s="7667" t="s">
        <v>1559</v>
      </c>
      <c r="AB43" s="7667" t="s">
        <v>22</v>
      </c>
      <c r="AC43" s="7667" t="s">
        <v>23</v>
      </c>
      <c r="AD43" s="7667" t="s">
        <v>23</v>
      </c>
      <c r="AE43" s="7667" t="s">
        <v>24</v>
      </c>
      <c r="AF43" s="7667" t="s">
        <v>20</v>
      </c>
      <c r="AG43" s="7667" t="s">
        <v>25</v>
      </c>
      <c r="AH43" s="7667" t="s">
        <v>0</v>
      </c>
      <c r="AI43" s="7667" t="s">
        <v>1363</v>
      </c>
      <c r="AJ43" s="7668" t="s">
        <v>1388</v>
      </c>
      <c r="AK43" s="7669" t="s">
        <v>26</v>
      </c>
    </row>
    <row r="44" spans="2:37" ht="15" thickBot="1">
      <c r="B44" s="7750" t="s">
        <v>792</v>
      </c>
      <c r="C44" s="7714" t="s">
        <v>1764</v>
      </c>
      <c r="D44" s="7714">
        <v>504</v>
      </c>
      <c r="E44" s="7714" t="s">
        <v>36</v>
      </c>
      <c r="F44" s="7745">
        <v>45672</v>
      </c>
      <c r="G44" s="7751">
        <v>49</v>
      </c>
      <c r="H44" s="7717" t="s">
        <v>35</v>
      </c>
      <c r="I44" s="7717">
        <f>(G44*1000/500)</f>
        <v>98</v>
      </c>
      <c r="J44" s="7718">
        <v>544</v>
      </c>
      <c r="K44" s="7746">
        <v>45681</v>
      </c>
      <c r="L44" s="7781">
        <v>45696</v>
      </c>
      <c r="M44" s="7736">
        <v>24299</v>
      </c>
      <c r="N44" s="7723">
        <v>50000</v>
      </c>
      <c r="O44" s="7721">
        <f t="shared" si="5"/>
        <v>1000</v>
      </c>
      <c r="P44" s="7752">
        <f t="shared" si="7"/>
        <v>27200</v>
      </c>
      <c r="Q44" s="7752">
        <f t="shared" ref="Q44:Q49" si="8">(P44*0.05)</f>
        <v>1360</v>
      </c>
      <c r="R44" s="7723">
        <v>5</v>
      </c>
      <c r="S44" s="8168" t="s">
        <v>8</v>
      </c>
      <c r="T44" s="7684"/>
      <c r="U44" s="7665"/>
      <c r="V44" s="7685"/>
      <c r="W44" s="7686" t="s">
        <v>3</v>
      </c>
      <c r="X44" s="7686" t="s">
        <v>18</v>
      </c>
      <c r="Y44" s="7686"/>
      <c r="Z44" s="7686"/>
      <c r="AA44" s="7686"/>
      <c r="AB44" s="7686" t="s">
        <v>21</v>
      </c>
      <c r="AC44" s="7686" t="s">
        <v>27</v>
      </c>
      <c r="AD44" s="7686" t="s">
        <v>28</v>
      </c>
      <c r="AE44" s="7686"/>
      <c r="AF44" s="7686"/>
      <c r="AG44" s="7686"/>
      <c r="AH44" s="7686"/>
      <c r="AI44" s="7686" t="s">
        <v>11</v>
      </c>
      <c r="AJ44" s="7687"/>
      <c r="AK44" s="7688"/>
    </row>
    <row r="45" spans="2:37">
      <c r="B45" s="7750" t="s">
        <v>792</v>
      </c>
      <c r="C45" s="7714" t="s">
        <v>1766</v>
      </c>
      <c r="D45" s="7736">
        <v>509</v>
      </c>
      <c r="E45" s="7714" t="s">
        <v>36</v>
      </c>
      <c r="F45" s="7745">
        <v>45694</v>
      </c>
      <c r="G45" s="7753">
        <v>12.5</v>
      </c>
      <c r="H45" s="7761" t="s">
        <v>35</v>
      </c>
      <c r="I45" s="7761">
        <v>25</v>
      </c>
      <c r="J45" s="7754">
        <v>615</v>
      </c>
      <c r="K45" s="7746">
        <v>45699</v>
      </c>
      <c r="L45" s="7781">
        <v>45710</v>
      </c>
      <c r="M45" s="7736">
        <v>24391</v>
      </c>
      <c r="N45" s="7755">
        <v>12500</v>
      </c>
      <c r="O45" s="7721">
        <f t="shared" si="5"/>
        <v>0</v>
      </c>
      <c r="P45" s="7756">
        <f t="shared" si="7"/>
        <v>7687.5</v>
      </c>
      <c r="Q45" s="7756">
        <f t="shared" si="8"/>
        <v>384.375</v>
      </c>
      <c r="R45" s="7723">
        <v>5</v>
      </c>
      <c r="S45" s="7874" t="s">
        <v>8</v>
      </c>
      <c r="T45" s="7684"/>
      <c r="U45" s="7801"/>
      <c r="V45" s="7802"/>
      <c r="W45" s="7803"/>
      <c r="X45" s="7804"/>
      <c r="Y45" s="7894"/>
      <c r="Z45" s="7806"/>
      <c r="AA45" s="7806"/>
      <c r="AB45" s="7807"/>
      <c r="AC45" s="7808"/>
      <c r="AD45" s="7895"/>
      <c r="AE45" s="7803"/>
      <c r="AF45" s="7810"/>
      <c r="AG45" s="7896"/>
      <c r="AH45" s="7811"/>
      <c r="AI45" s="7811"/>
      <c r="AJ45" s="7812"/>
      <c r="AK45" s="7897"/>
    </row>
    <row r="46" spans="2:37">
      <c r="B46" s="7750" t="s">
        <v>792</v>
      </c>
      <c r="C46" s="7714" t="s">
        <v>1764</v>
      </c>
      <c r="D46" s="7714">
        <v>510</v>
      </c>
      <c r="E46" s="7714" t="s">
        <v>36</v>
      </c>
      <c r="F46" s="7745">
        <v>45694</v>
      </c>
      <c r="G46" s="7751">
        <v>150</v>
      </c>
      <c r="H46" s="7717" t="s">
        <v>35</v>
      </c>
      <c r="I46" s="7717">
        <v>300</v>
      </c>
      <c r="J46" s="7718">
        <v>544</v>
      </c>
      <c r="K46" s="7746">
        <v>45699</v>
      </c>
      <c r="L46" s="7781">
        <v>45710</v>
      </c>
      <c r="M46" s="7736">
        <v>24391</v>
      </c>
      <c r="N46" s="7723">
        <v>150000</v>
      </c>
      <c r="O46" s="7721">
        <f t="shared" si="5"/>
        <v>0</v>
      </c>
      <c r="P46" s="7752">
        <f t="shared" si="7"/>
        <v>81600</v>
      </c>
      <c r="Q46" s="7752">
        <f t="shared" si="8"/>
        <v>4080</v>
      </c>
      <c r="R46" s="7723">
        <v>5</v>
      </c>
      <c r="S46" s="7711" t="s">
        <v>8</v>
      </c>
      <c r="T46" s="7684"/>
      <c r="U46" s="7712"/>
      <c r="V46" s="7713"/>
      <c r="W46" s="7714"/>
      <c r="X46" s="7715"/>
      <c r="Y46" s="7751"/>
      <c r="Z46" s="7717"/>
      <c r="AA46" s="7717"/>
      <c r="AB46" s="7718"/>
      <c r="AC46" s="7719"/>
      <c r="AD46" s="7763"/>
      <c r="AE46" s="7717"/>
      <c r="AF46" s="7717"/>
      <c r="AG46" s="7717"/>
      <c r="AH46" s="7722"/>
      <c r="AI46" s="7722"/>
      <c r="AJ46" s="7723"/>
      <c r="AK46" s="7770"/>
    </row>
    <row r="47" spans="2:37">
      <c r="B47" s="7750" t="s">
        <v>792</v>
      </c>
      <c r="C47" s="7714" t="s">
        <v>1765</v>
      </c>
      <c r="D47" s="7813">
        <v>511</v>
      </c>
      <c r="E47" s="7714" t="s">
        <v>36</v>
      </c>
      <c r="F47" s="7745">
        <v>45694</v>
      </c>
      <c r="G47" s="7814">
        <v>1</v>
      </c>
      <c r="H47" s="7717" t="s">
        <v>35</v>
      </c>
      <c r="I47" s="7717">
        <v>2</v>
      </c>
      <c r="J47" s="7815">
        <v>655</v>
      </c>
      <c r="K47" s="7746">
        <v>45699</v>
      </c>
      <c r="L47" s="7781">
        <v>45710</v>
      </c>
      <c r="M47" s="7736">
        <v>24391</v>
      </c>
      <c r="N47" s="7817">
        <v>1000</v>
      </c>
      <c r="O47" s="7721">
        <f t="shared" si="5"/>
        <v>0</v>
      </c>
      <c r="P47" s="7818">
        <f t="shared" si="7"/>
        <v>655</v>
      </c>
      <c r="Q47" s="7818">
        <f t="shared" si="8"/>
        <v>32.75</v>
      </c>
      <c r="R47" s="7723">
        <v>5</v>
      </c>
      <c r="S47" s="7711" t="s">
        <v>8</v>
      </c>
      <c r="T47" s="7684"/>
      <c r="U47" s="7712"/>
      <c r="V47" s="7713"/>
      <c r="W47" s="7714"/>
      <c r="X47" s="7715"/>
      <c r="Y47" s="7751"/>
      <c r="Z47" s="7717"/>
      <c r="AA47" s="7717"/>
      <c r="AB47" s="7718"/>
      <c r="AC47" s="7719"/>
      <c r="AD47" s="7763"/>
      <c r="AE47" s="7717"/>
      <c r="AF47" s="7721"/>
      <c r="AG47" s="7717"/>
      <c r="AH47" s="7722"/>
      <c r="AI47" s="7722"/>
      <c r="AJ47" s="7723"/>
      <c r="AK47" s="7770"/>
    </row>
    <row r="48" spans="2:37">
      <c r="B48" s="7750" t="s">
        <v>792</v>
      </c>
      <c r="C48" s="7714" t="s">
        <v>1767</v>
      </c>
      <c r="D48" s="7714">
        <v>512</v>
      </c>
      <c r="E48" s="7714" t="s">
        <v>36</v>
      </c>
      <c r="F48" s="7745">
        <v>45694</v>
      </c>
      <c r="G48" s="7751">
        <v>15</v>
      </c>
      <c r="H48" s="7717" t="s">
        <v>35</v>
      </c>
      <c r="I48" s="7713">
        <f>(G48*1000/500)</f>
        <v>30</v>
      </c>
      <c r="J48" s="7718">
        <v>427</v>
      </c>
      <c r="K48" s="7746">
        <v>45699</v>
      </c>
      <c r="L48" s="7781">
        <v>45710</v>
      </c>
      <c r="M48" s="7736">
        <v>24391</v>
      </c>
      <c r="N48" s="7723">
        <v>15000</v>
      </c>
      <c r="O48" s="7721">
        <f t="shared" si="5"/>
        <v>0</v>
      </c>
      <c r="P48" s="7752">
        <f t="shared" si="7"/>
        <v>6405</v>
      </c>
      <c r="Q48" s="7752">
        <f t="shared" si="8"/>
        <v>320.25</v>
      </c>
      <c r="R48" s="7723">
        <v>5</v>
      </c>
      <c r="S48" s="8140" t="s">
        <v>8</v>
      </c>
      <c r="T48" s="7684"/>
      <c r="U48" s="7898"/>
      <c r="V48" s="7899"/>
      <c r="W48" s="7880"/>
      <c r="X48" s="7900"/>
      <c r="Y48" s="7901"/>
      <c r="Z48" s="7902"/>
      <c r="AA48" s="7902"/>
      <c r="AB48" s="7903"/>
      <c r="AC48" s="7904"/>
      <c r="AD48" s="7905"/>
      <c r="AE48" s="7902"/>
      <c r="AF48" s="7906"/>
      <c r="AG48" s="7902"/>
      <c r="AH48" s="7907"/>
      <c r="AI48" s="7907"/>
      <c r="AJ48" s="7908"/>
      <c r="AK48" s="7770"/>
    </row>
    <row r="49" spans="2:37">
      <c r="B49" s="7750" t="s">
        <v>792</v>
      </c>
      <c r="C49" s="7717" t="s">
        <v>1768</v>
      </c>
      <c r="D49" s="7717">
        <v>513</v>
      </c>
      <c r="E49" s="7714" t="s">
        <v>36</v>
      </c>
      <c r="F49" s="7745">
        <v>45694</v>
      </c>
      <c r="G49" s="7735">
        <v>8</v>
      </c>
      <c r="H49" s="7717" t="s">
        <v>35</v>
      </c>
      <c r="I49" s="7717">
        <v>20</v>
      </c>
      <c r="J49" s="7722">
        <v>1328</v>
      </c>
      <c r="K49" s="7746">
        <v>45699</v>
      </c>
      <c r="L49" s="7781">
        <v>45710</v>
      </c>
      <c r="M49" s="7736">
        <v>24391</v>
      </c>
      <c r="N49" s="7721">
        <v>8000</v>
      </c>
      <c r="O49" s="7721">
        <f t="shared" si="5"/>
        <v>0</v>
      </c>
      <c r="P49" s="7722">
        <f t="shared" si="7"/>
        <v>10624</v>
      </c>
      <c r="Q49" s="7722">
        <f t="shared" si="8"/>
        <v>531.20000000000005</v>
      </c>
      <c r="R49" s="7748">
        <v>5</v>
      </c>
      <c r="S49" s="7711" t="s">
        <v>8</v>
      </c>
      <c r="T49" s="7684"/>
      <c r="U49" s="7712"/>
      <c r="V49" s="7713"/>
      <c r="W49" s="7714"/>
      <c r="X49" s="7715"/>
      <c r="Y49" s="7751"/>
      <c r="Z49" s="7717"/>
      <c r="AA49" s="7717"/>
      <c r="AB49" s="7718"/>
      <c r="AC49" s="7719"/>
      <c r="AD49" s="7763"/>
      <c r="AE49" s="7717"/>
      <c r="AF49" s="7721"/>
      <c r="AG49" s="7717"/>
      <c r="AH49" s="7722"/>
      <c r="AI49" s="7722"/>
      <c r="AJ49" s="7723"/>
      <c r="AK49" s="7770"/>
    </row>
    <row r="50" spans="2:37">
      <c r="B50" s="7670"/>
      <c r="C50" s="7673"/>
      <c r="D50" s="7673"/>
      <c r="E50" s="7673"/>
      <c r="F50" s="7953"/>
      <c r="G50" s="7962"/>
      <c r="H50" s="7671"/>
      <c r="I50" s="7671"/>
      <c r="J50" s="7732"/>
      <c r="K50" s="7955"/>
      <c r="L50" s="7958"/>
      <c r="M50" s="7952"/>
      <c r="N50" s="7682"/>
      <c r="O50" s="7680"/>
      <c r="P50" s="7727"/>
      <c r="Q50" s="7727"/>
      <c r="R50" s="7682"/>
      <c r="S50" s="7749"/>
      <c r="T50" s="7684"/>
      <c r="U50" s="8342" t="s">
        <v>1621</v>
      </c>
      <c r="V50" s="8344">
        <v>4</v>
      </c>
      <c r="W50" s="7794" t="s">
        <v>796</v>
      </c>
      <c r="X50" s="7790">
        <v>45483</v>
      </c>
      <c r="Y50" s="8345">
        <v>10</v>
      </c>
      <c r="Z50" s="8323" t="s">
        <v>35</v>
      </c>
      <c r="AA50" s="8323">
        <v>10</v>
      </c>
      <c r="AB50" s="8346">
        <v>350</v>
      </c>
      <c r="AC50" s="7792">
        <v>45484</v>
      </c>
      <c r="AD50" s="8336">
        <v>45483</v>
      </c>
      <c r="AE50" s="7794">
        <v>22877</v>
      </c>
      <c r="AF50" s="8347">
        <v>10000</v>
      </c>
      <c r="AG50" s="8333">
        <f>(AF50-Y50*1000)</f>
        <v>0</v>
      </c>
      <c r="AH50" s="8348">
        <v>7600</v>
      </c>
      <c r="AI50" s="8348">
        <v>380</v>
      </c>
      <c r="AJ50" s="8334">
        <v>5</v>
      </c>
      <c r="AK50" s="7770"/>
    </row>
    <row r="51" spans="2:37" ht="15" thickBot="1">
      <c r="B51" s="7670"/>
      <c r="C51" s="7673"/>
      <c r="D51" s="8402"/>
      <c r="E51" s="7673"/>
      <c r="F51" s="7953"/>
      <c r="G51" s="8403"/>
      <c r="H51" s="7671"/>
      <c r="I51" s="7671"/>
      <c r="J51" s="8404"/>
      <c r="K51" s="7955"/>
      <c r="L51" s="7958"/>
      <c r="M51" s="7952"/>
      <c r="N51" s="8405"/>
      <c r="O51" s="7680"/>
      <c r="P51" s="8406"/>
      <c r="Q51" s="8406"/>
      <c r="R51" s="7682"/>
      <c r="S51" s="7749"/>
      <c r="T51" s="7684"/>
      <c r="U51" s="7772"/>
      <c r="V51" s="7773"/>
      <c r="W51" s="7774"/>
      <c r="X51" s="7775"/>
      <c r="Y51" s="7775"/>
      <c r="Z51" s="7775"/>
      <c r="AA51" s="7775"/>
      <c r="AB51" s="7775"/>
      <c r="AC51" s="7775"/>
      <c r="AD51" s="7775"/>
      <c r="AE51" s="7775"/>
      <c r="AF51" s="7776"/>
      <c r="AG51" s="7776"/>
      <c r="AH51" s="7775"/>
      <c r="AI51" s="7775"/>
      <c r="AJ51" s="7777"/>
      <c r="AK51" s="7778"/>
    </row>
    <row r="52" spans="2:37" ht="15" thickBot="1">
      <c r="B52" s="7889"/>
      <c r="C52" s="7890"/>
      <c r="D52" s="7890"/>
      <c r="E52" s="7890"/>
      <c r="F52" s="7890"/>
      <c r="G52" s="7890"/>
      <c r="H52" s="7890"/>
      <c r="I52" s="7890"/>
      <c r="J52" s="7890"/>
      <c r="K52" s="7890"/>
      <c r="L52" s="7891"/>
      <c r="M52" s="7890"/>
      <c r="N52" s="7890"/>
      <c r="O52" s="7890"/>
      <c r="P52" s="7892">
        <f>SUM(P31:P51)</f>
        <v>471248.9</v>
      </c>
      <c r="Q52" s="7892">
        <f>SUM(Q31:Q51)</f>
        <v>21569.997500000001</v>
      </c>
      <c r="R52" s="7890"/>
      <c r="S52" s="8146"/>
      <c r="T52" s="7684"/>
      <c r="U52" s="7684"/>
      <c r="V52" s="7684"/>
      <c r="W52" s="7782"/>
      <c r="X52" s="7650"/>
      <c r="Y52" s="7650"/>
      <c r="Z52" s="7650"/>
      <c r="AA52" s="7650"/>
      <c r="AB52" s="7650"/>
      <c r="AC52" s="7650"/>
      <c r="AD52" s="7650"/>
      <c r="AE52" s="7650"/>
      <c r="AF52" s="7650"/>
      <c r="AG52" s="7650"/>
      <c r="AH52" s="7650"/>
      <c r="AI52" s="7650"/>
      <c r="AJ52" s="7650"/>
      <c r="AK52" s="7650"/>
    </row>
    <row r="53" spans="2:37">
      <c r="B53" s="7684"/>
      <c r="C53" s="7684"/>
      <c r="D53" s="7684"/>
      <c r="E53" s="7684"/>
      <c r="F53" s="7684"/>
      <c r="G53" s="7684"/>
      <c r="H53" s="7684"/>
      <c r="I53" s="7684"/>
      <c r="J53" s="7684"/>
      <c r="K53" s="7684"/>
      <c r="L53" s="7684"/>
      <c r="M53" s="7684"/>
      <c r="N53" s="7684"/>
      <c r="O53" s="7684"/>
      <c r="P53" s="7684"/>
      <c r="Q53" s="7684"/>
      <c r="R53" s="7684"/>
      <c r="S53" s="7684"/>
      <c r="T53" s="7684"/>
      <c r="U53" s="7684"/>
      <c r="V53" s="7684"/>
      <c r="W53" s="7782"/>
      <c r="X53" s="7650"/>
      <c r="Y53" s="7650"/>
      <c r="Z53" s="7650"/>
      <c r="AA53" s="7650"/>
      <c r="AB53" s="7650"/>
      <c r="AC53" s="7650"/>
      <c r="AD53" s="7650"/>
      <c r="AE53" s="7650"/>
      <c r="AF53" s="7650"/>
      <c r="AG53" s="7650"/>
      <c r="AH53" s="7650"/>
      <c r="AI53" s="7650"/>
      <c r="AJ53" s="7650"/>
      <c r="AK53" s="7650"/>
    </row>
    <row r="54" spans="2:37" ht="18" thickBot="1">
      <c r="B54" s="7652" t="s">
        <v>1681</v>
      </c>
      <c r="C54" s="7652"/>
      <c r="D54" s="7650"/>
      <c r="E54" s="7650"/>
      <c r="F54" s="7650"/>
      <c r="G54" s="7650"/>
      <c r="H54" s="7650"/>
      <c r="I54" s="7650"/>
      <c r="J54" s="7650"/>
      <c r="K54" s="7650"/>
      <c r="L54" s="7650"/>
      <c r="M54" s="7650"/>
      <c r="N54" s="7650"/>
      <c r="O54" s="7650"/>
      <c r="P54" s="7650"/>
      <c r="Q54" s="7650"/>
      <c r="R54" s="7650"/>
      <c r="S54" s="7650"/>
      <c r="T54" s="7684"/>
      <c r="U54" s="7654" t="s">
        <v>1392</v>
      </c>
      <c r="V54" s="7684"/>
      <c r="W54" s="7910" t="s">
        <v>1393</v>
      </c>
      <c r="X54" s="7650"/>
      <c r="Y54" s="7650"/>
      <c r="Z54" s="7650"/>
      <c r="AA54" s="7650"/>
      <c r="AB54" s="7650"/>
      <c r="AC54" s="7650"/>
      <c r="AD54" s="7650"/>
      <c r="AE54" s="7650"/>
      <c r="AF54" s="7650"/>
      <c r="AG54" s="7650"/>
      <c r="AH54" s="7650"/>
      <c r="AI54" s="7650"/>
      <c r="AJ54" s="7650"/>
      <c r="AK54" s="7650"/>
    </row>
    <row r="55" spans="2:37">
      <c r="B55" s="7656"/>
      <c r="C55" s="7656"/>
      <c r="D55" s="7656"/>
      <c r="E55" s="7656" t="s">
        <v>14</v>
      </c>
      <c r="F55" s="7656" t="s">
        <v>12</v>
      </c>
      <c r="G55" s="7656"/>
      <c r="H55" s="7656"/>
      <c r="I55" s="7656"/>
      <c r="J55" s="7656" t="s">
        <v>15</v>
      </c>
      <c r="K55" s="7656" t="s">
        <v>12</v>
      </c>
      <c r="L55" s="7656" t="s">
        <v>12</v>
      </c>
      <c r="M55" s="7656"/>
      <c r="N55" s="7656"/>
      <c r="O55" s="7656"/>
      <c r="P55" s="7656"/>
      <c r="Q55" s="7656" t="s">
        <v>0</v>
      </c>
      <c r="R55" s="7656"/>
      <c r="S55" s="7656"/>
      <c r="T55" s="7684"/>
      <c r="U55" s="7656"/>
      <c r="V55" s="7661"/>
      <c r="W55" s="7662" t="s">
        <v>14</v>
      </c>
      <c r="X55" s="7662" t="s">
        <v>12</v>
      </c>
      <c r="Y55" s="7662"/>
      <c r="Z55" s="7662"/>
      <c r="AA55" s="7662"/>
      <c r="AB55" s="7662" t="s">
        <v>15</v>
      </c>
      <c r="AC55" s="7662" t="s">
        <v>12</v>
      </c>
      <c r="AD55" s="7662" t="s">
        <v>12</v>
      </c>
      <c r="AE55" s="7662"/>
      <c r="AF55" s="7662"/>
      <c r="AG55" s="7662"/>
      <c r="AH55" s="7662"/>
      <c r="AI55" s="7662" t="s">
        <v>0</v>
      </c>
      <c r="AJ55" s="7663"/>
      <c r="AK55" s="7664"/>
    </row>
    <row r="56" spans="2:37">
      <c r="B56" s="7660" t="s">
        <v>3</v>
      </c>
      <c r="C56" s="7660" t="s">
        <v>4</v>
      </c>
      <c r="D56" s="7660" t="s">
        <v>18</v>
      </c>
      <c r="E56" s="7660" t="s">
        <v>19</v>
      </c>
      <c r="F56" s="7660" t="s">
        <v>19</v>
      </c>
      <c r="G56" s="7660" t="s">
        <v>20</v>
      </c>
      <c r="H56" s="7660" t="s">
        <v>21</v>
      </c>
      <c r="I56" s="7660" t="s">
        <v>1559</v>
      </c>
      <c r="J56" s="7660" t="s">
        <v>22</v>
      </c>
      <c r="K56" s="7660" t="s">
        <v>23</v>
      </c>
      <c r="L56" s="7660" t="s">
        <v>23</v>
      </c>
      <c r="M56" s="7660" t="s">
        <v>1227</v>
      </c>
      <c r="N56" s="7660" t="s">
        <v>20</v>
      </c>
      <c r="O56" s="7660" t="s">
        <v>25</v>
      </c>
      <c r="P56" s="7660" t="s">
        <v>0</v>
      </c>
      <c r="Q56" s="7660" t="s">
        <v>1363</v>
      </c>
      <c r="R56" s="7660" t="s">
        <v>1388</v>
      </c>
      <c r="S56" s="7660" t="s">
        <v>26</v>
      </c>
      <c r="T56" s="7684"/>
      <c r="U56" s="7660" t="s">
        <v>4</v>
      </c>
      <c r="V56" s="7666" t="s">
        <v>18</v>
      </c>
      <c r="W56" s="7667" t="s">
        <v>19</v>
      </c>
      <c r="X56" s="7667" t="s">
        <v>19</v>
      </c>
      <c r="Y56" s="7667" t="s">
        <v>20</v>
      </c>
      <c r="Z56" s="7667" t="s">
        <v>21</v>
      </c>
      <c r="AA56" s="7667" t="s">
        <v>1559</v>
      </c>
      <c r="AB56" s="7667" t="s">
        <v>22</v>
      </c>
      <c r="AC56" s="7667" t="s">
        <v>23</v>
      </c>
      <c r="AD56" s="7667" t="s">
        <v>23</v>
      </c>
      <c r="AE56" s="7667" t="s">
        <v>24</v>
      </c>
      <c r="AF56" s="7667" t="s">
        <v>20</v>
      </c>
      <c r="AG56" s="7667" t="s">
        <v>25</v>
      </c>
      <c r="AH56" s="7667" t="s">
        <v>0</v>
      </c>
      <c r="AI56" s="7667" t="s">
        <v>1363</v>
      </c>
      <c r="AJ56" s="7668" t="s">
        <v>1388</v>
      </c>
      <c r="AK56" s="7669" t="s">
        <v>26</v>
      </c>
    </row>
    <row r="57" spans="2:37" ht="15" thickBot="1">
      <c r="B57" s="7665"/>
      <c r="C57" s="7665"/>
      <c r="D57" s="7665"/>
      <c r="E57" s="7665" t="s">
        <v>3</v>
      </c>
      <c r="F57" s="7665" t="s">
        <v>18</v>
      </c>
      <c r="G57" s="7665"/>
      <c r="H57" s="7665"/>
      <c r="I57" s="7665"/>
      <c r="J57" s="7665" t="s">
        <v>21</v>
      </c>
      <c r="K57" s="7665" t="s">
        <v>27</v>
      </c>
      <c r="L57" s="7665" t="s">
        <v>28</v>
      </c>
      <c r="M57" s="7665"/>
      <c r="N57" s="7665"/>
      <c r="O57" s="7665"/>
      <c r="P57" s="7665"/>
      <c r="Q57" s="7665" t="s">
        <v>11</v>
      </c>
      <c r="R57" s="7665"/>
      <c r="S57" s="7665"/>
      <c r="T57" s="7684"/>
      <c r="U57" s="7665"/>
      <c r="V57" s="7685"/>
      <c r="W57" s="7686" t="s">
        <v>3</v>
      </c>
      <c r="X57" s="7686" t="s">
        <v>18</v>
      </c>
      <c r="Y57" s="7686"/>
      <c r="Z57" s="7686"/>
      <c r="AA57" s="7686"/>
      <c r="AB57" s="7686" t="s">
        <v>21</v>
      </c>
      <c r="AC57" s="7686" t="s">
        <v>27</v>
      </c>
      <c r="AD57" s="7686" t="s">
        <v>28</v>
      </c>
      <c r="AE57" s="7686"/>
      <c r="AF57" s="7686"/>
      <c r="AG57" s="7686"/>
      <c r="AH57" s="7686"/>
      <c r="AI57" s="7686" t="s">
        <v>11</v>
      </c>
      <c r="AJ57" s="7687"/>
      <c r="AK57" s="7688"/>
    </row>
    <row r="58" spans="2:37">
      <c r="B58" s="8481" t="s">
        <v>1635</v>
      </c>
      <c r="C58" s="7692" t="s">
        <v>1531</v>
      </c>
      <c r="D58" s="7794">
        <v>6</v>
      </c>
      <c r="E58" s="7790" t="s">
        <v>101</v>
      </c>
      <c r="F58" s="7790">
        <v>45674</v>
      </c>
      <c r="G58" s="8337">
        <v>38.5</v>
      </c>
      <c r="H58" s="8323" t="s">
        <v>35</v>
      </c>
      <c r="I58" s="7788">
        <f>(G58*1000/500)</f>
        <v>77</v>
      </c>
      <c r="J58" s="8332">
        <v>0</v>
      </c>
      <c r="K58" s="7792">
        <v>45720</v>
      </c>
      <c r="L58" s="7793">
        <v>45720</v>
      </c>
      <c r="M58" s="7794"/>
      <c r="N58" s="8334">
        <v>38500</v>
      </c>
      <c r="O58" s="8333">
        <f t="shared" ref="O58:O64" si="9">(N58-G58*1000)</f>
        <v>0</v>
      </c>
      <c r="P58" s="8335">
        <f t="shared" ref="P58:P64" si="10">(N58*J58/1000)</f>
        <v>0</v>
      </c>
      <c r="Q58" s="8335">
        <v>0</v>
      </c>
      <c r="R58" s="8334">
        <v>5</v>
      </c>
      <c r="S58" s="8480" t="s">
        <v>88</v>
      </c>
      <c r="T58" s="7684"/>
      <c r="U58" s="7801"/>
      <c r="V58" s="7912"/>
      <c r="W58" s="7714"/>
      <c r="X58" s="7804"/>
      <c r="Y58" s="7913"/>
      <c r="Z58" s="7806"/>
      <c r="AA58" s="7806"/>
      <c r="AB58" s="7914"/>
      <c r="AC58" s="7808"/>
      <c r="AD58" s="7804"/>
      <c r="AE58" s="7806"/>
      <c r="AF58" s="7896"/>
      <c r="AG58" s="7896"/>
      <c r="AH58" s="7915"/>
      <c r="AI58" s="7916"/>
      <c r="AJ58" s="7803"/>
      <c r="AK58" s="7917"/>
    </row>
    <row r="59" spans="2:37">
      <c r="B59" s="7750" t="s">
        <v>1543</v>
      </c>
      <c r="C59" s="7717" t="s">
        <v>1774</v>
      </c>
      <c r="D59" s="7759">
        <v>46</v>
      </c>
      <c r="E59" s="7714" t="s">
        <v>36</v>
      </c>
      <c r="F59" s="7715">
        <v>45691</v>
      </c>
      <c r="G59" s="7864">
        <v>60</v>
      </c>
      <c r="H59" s="7761" t="s">
        <v>35</v>
      </c>
      <c r="I59" s="7761">
        <v>120</v>
      </c>
      <c r="J59" s="7762">
        <v>1327</v>
      </c>
      <c r="K59" s="7719">
        <v>45723</v>
      </c>
      <c r="L59" s="7720">
        <v>45733</v>
      </c>
      <c r="M59" s="7717">
        <v>24530</v>
      </c>
      <c r="N59" s="7721">
        <v>60000</v>
      </c>
      <c r="O59" s="7721">
        <f t="shared" si="9"/>
        <v>0</v>
      </c>
      <c r="P59" s="7722">
        <f t="shared" si="10"/>
        <v>79620</v>
      </c>
      <c r="Q59" s="7722">
        <f t="shared" ref="Q59:Q71" si="11">(P59*0.05)</f>
        <v>3981</v>
      </c>
      <c r="R59" s="7723">
        <v>5</v>
      </c>
      <c r="S59" s="7749" t="s">
        <v>8</v>
      </c>
      <c r="T59" s="7684"/>
      <c r="U59" s="7738"/>
      <c r="V59" s="7739"/>
      <c r="W59" s="7740"/>
      <c r="X59" s="7741"/>
      <c r="Y59" s="7741"/>
      <c r="Z59" s="7741"/>
      <c r="AA59" s="7741"/>
      <c r="AB59" s="7741"/>
      <c r="AC59" s="7741"/>
      <c r="AD59" s="7741"/>
      <c r="AE59" s="7741"/>
      <c r="AF59" s="7918"/>
      <c r="AG59" s="7918"/>
      <c r="AH59" s="7741"/>
      <c r="AI59" s="7741"/>
      <c r="AJ59" s="7743"/>
      <c r="AK59" s="7724"/>
    </row>
    <row r="60" spans="2:37">
      <c r="B60" s="7750" t="s">
        <v>1543</v>
      </c>
      <c r="C60" s="7717" t="s">
        <v>1708</v>
      </c>
      <c r="D60" s="7759">
        <v>49</v>
      </c>
      <c r="E60" s="7714" t="s">
        <v>796</v>
      </c>
      <c r="F60" s="7715">
        <v>45709</v>
      </c>
      <c r="G60" s="7911">
        <v>10</v>
      </c>
      <c r="H60" s="7761" t="s">
        <v>35</v>
      </c>
      <c r="I60" s="7761">
        <v>25</v>
      </c>
      <c r="J60" s="7762">
        <v>1327</v>
      </c>
      <c r="K60" s="7719">
        <v>45723</v>
      </c>
      <c r="L60" s="7763">
        <v>45733</v>
      </c>
      <c r="M60" s="7717">
        <v>24530</v>
      </c>
      <c r="N60" s="7721">
        <v>10000</v>
      </c>
      <c r="O60" s="7721">
        <f t="shared" si="9"/>
        <v>0</v>
      </c>
      <c r="P60" s="7722">
        <f t="shared" si="10"/>
        <v>13270</v>
      </c>
      <c r="Q60" s="7722">
        <f t="shared" si="11"/>
        <v>663.5</v>
      </c>
      <c r="R60" s="7723">
        <v>5</v>
      </c>
      <c r="S60" s="7749" t="s">
        <v>8</v>
      </c>
      <c r="T60" s="7684"/>
      <c r="U60" s="7738"/>
      <c r="V60" s="7739"/>
      <c r="W60" s="7740"/>
      <c r="X60" s="7741"/>
      <c r="Y60" s="7741"/>
      <c r="Z60" s="7741"/>
      <c r="AA60" s="7741"/>
      <c r="AB60" s="7741"/>
      <c r="AC60" s="7741"/>
      <c r="AD60" s="7741"/>
      <c r="AE60" s="7741"/>
      <c r="AF60" s="7918"/>
      <c r="AG60" s="7918"/>
      <c r="AH60" s="7741"/>
      <c r="AI60" s="7741"/>
      <c r="AJ60" s="7743"/>
      <c r="AK60" s="7724"/>
    </row>
    <row r="61" spans="2:37">
      <c r="B61" s="7750" t="s">
        <v>1543</v>
      </c>
      <c r="C61" s="7761" t="s">
        <v>1740</v>
      </c>
      <c r="D61" s="7759">
        <v>50</v>
      </c>
      <c r="E61" s="7714" t="s">
        <v>796</v>
      </c>
      <c r="F61" s="7715">
        <v>45709</v>
      </c>
      <c r="G61" s="7911">
        <v>10</v>
      </c>
      <c r="H61" s="7761" t="s">
        <v>35</v>
      </c>
      <c r="I61" s="7761">
        <v>25</v>
      </c>
      <c r="J61" s="7762">
        <v>1327</v>
      </c>
      <c r="K61" s="7719">
        <v>45723</v>
      </c>
      <c r="L61" s="7763">
        <v>45733</v>
      </c>
      <c r="M61" s="7717">
        <v>24530</v>
      </c>
      <c r="N61" s="7721">
        <v>10000</v>
      </c>
      <c r="O61" s="7721">
        <f t="shared" si="9"/>
        <v>0</v>
      </c>
      <c r="P61" s="7722">
        <f t="shared" si="10"/>
        <v>13270</v>
      </c>
      <c r="Q61" s="7722">
        <f t="shared" si="11"/>
        <v>663.5</v>
      </c>
      <c r="R61" s="7723">
        <v>5</v>
      </c>
      <c r="S61" s="7749" t="s">
        <v>8</v>
      </c>
      <c r="T61" s="7684"/>
      <c r="U61" s="7738"/>
      <c r="V61" s="7739"/>
      <c r="W61" s="7740"/>
      <c r="X61" s="7741"/>
      <c r="Y61" s="7741"/>
      <c r="Z61" s="7741"/>
      <c r="AA61" s="7741"/>
      <c r="AB61" s="7741"/>
      <c r="AC61" s="7741"/>
      <c r="AD61" s="7741"/>
      <c r="AE61" s="7741"/>
      <c r="AF61" s="7918"/>
      <c r="AG61" s="7918"/>
      <c r="AH61" s="7741"/>
      <c r="AI61" s="7741"/>
      <c r="AJ61" s="7743"/>
      <c r="AK61" s="7724"/>
    </row>
    <row r="62" spans="2:37">
      <c r="B62" s="8176" t="s">
        <v>941</v>
      </c>
      <c r="C62" s="8043" t="s">
        <v>1771</v>
      </c>
      <c r="D62" s="8178">
        <v>109</v>
      </c>
      <c r="E62" s="8043" t="s">
        <v>101</v>
      </c>
      <c r="F62" s="8044">
        <v>45622</v>
      </c>
      <c r="G62" s="8105">
        <v>123</v>
      </c>
      <c r="H62" s="8047" t="s">
        <v>35</v>
      </c>
      <c r="I62" s="8112">
        <v>246</v>
      </c>
      <c r="J62" s="8049">
        <v>515</v>
      </c>
      <c r="K62" s="8046">
        <v>45667</v>
      </c>
      <c r="L62" s="8400">
        <v>45721</v>
      </c>
      <c r="M62" s="8047">
        <v>24458</v>
      </c>
      <c r="N62" s="8048">
        <v>123000</v>
      </c>
      <c r="O62" s="8048">
        <f t="shared" si="9"/>
        <v>0</v>
      </c>
      <c r="P62" s="8181">
        <f t="shared" si="10"/>
        <v>63345</v>
      </c>
      <c r="Q62" s="8045">
        <f t="shared" si="11"/>
        <v>3167.25</v>
      </c>
      <c r="R62" s="8043">
        <v>5</v>
      </c>
      <c r="S62" s="7749" t="s">
        <v>8</v>
      </c>
      <c r="T62" s="7684"/>
      <c r="U62" s="7738"/>
      <c r="V62" s="7739"/>
      <c r="W62" s="7740"/>
      <c r="X62" s="7741"/>
      <c r="Y62" s="7741"/>
      <c r="Z62" s="7741"/>
      <c r="AA62" s="7741"/>
      <c r="AB62" s="7741"/>
      <c r="AC62" s="7741"/>
      <c r="AD62" s="7741"/>
      <c r="AE62" s="7741"/>
      <c r="AF62" s="7918"/>
      <c r="AG62" s="7918"/>
      <c r="AH62" s="7741"/>
      <c r="AI62" s="7741"/>
      <c r="AJ62" s="7743"/>
      <c r="AK62" s="7724"/>
    </row>
    <row r="63" spans="2:37">
      <c r="B63" s="8176" t="s">
        <v>941</v>
      </c>
      <c r="C63" s="8043" t="s">
        <v>1773</v>
      </c>
      <c r="D63" s="8178">
        <v>112</v>
      </c>
      <c r="E63" s="8043" t="s">
        <v>101</v>
      </c>
      <c r="F63" s="8044">
        <v>45701</v>
      </c>
      <c r="G63" s="8438">
        <v>250</v>
      </c>
      <c r="H63" s="8047" t="s">
        <v>35</v>
      </c>
      <c r="I63" s="8047">
        <v>625</v>
      </c>
      <c r="J63" s="8049">
        <v>1027</v>
      </c>
      <c r="K63" s="8046">
        <v>45705</v>
      </c>
      <c r="L63" s="8400">
        <v>45721</v>
      </c>
      <c r="M63" s="8047">
        <v>24458</v>
      </c>
      <c r="N63" s="8048">
        <v>100800</v>
      </c>
      <c r="O63" s="8048">
        <f t="shared" si="9"/>
        <v>-149200</v>
      </c>
      <c r="P63" s="8108">
        <f t="shared" si="10"/>
        <v>103521.60000000001</v>
      </c>
      <c r="Q63" s="8049">
        <f t="shared" si="11"/>
        <v>5176.0800000000008</v>
      </c>
      <c r="R63" s="8043">
        <v>5</v>
      </c>
      <c r="S63" s="7749" t="s">
        <v>8</v>
      </c>
      <c r="T63" s="7684"/>
      <c r="U63" s="7738"/>
      <c r="V63" s="7739"/>
      <c r="W63" s="7740"/>
      <c r="X63" s="7741"/>
      <c r="Y63" s="7741"/>
      <c r="Z63" s="7741"/>
      <c r="AA63" s="7741"/>
      <c r="AB63" s="7741"/>
      <c r="AC63" s="7741"/>
      <c r="AD63" s="7741"/>
      <c r="AE63" s="7741"/>
      <c r="AF63" s="7918"/>
      <c r="AG63" s="7918"/>
      <c r="AH63" s="7741"/>
      <c r="AI63" s="7741"/>
      <c r="AJ63" s="7743"/>
      <c r="AK63" s="7724"/>
    </row>
    <row r="64" spans="2:37">
      <c r="B64" s="8185" t="s">
        <v>941</v>
      </c>
      <c r="C64" s="8043" t="s">
        <v>1773</v>
      </c>
      <c r="D64" s="8178">
        <v>112</v>
      </c>
      <c r="E64" s="8043" t="s">
        <v>101</v>
      </c>
      <c r="F64" s="8044">
        <v>45701</v>
      </c>
      <c r="G64" s="8487">
        <v>149.19999999999999</v>
      </c>
      <c r="H64" s="8047" t="s">
        <v>35</v>
      </c>
      <c r="I64" s="8047">
        <v>373</v>
      </c>
      <c r="J64" s="8049">
        <v>1027</v>
      </c>
      <c r="K64" s="8046">
        <v>45705</v>
      </c>
      <c r="L64" s="8400">
        <v>45747</v>
      </c>
      <c r="M64" s="8047">
        <v>24606</v>
      </c>
      <c r="N64" s="8048">
        <v>116800</v>
      </c>
      <c r="O64" s="8048">
        <f t="shared" si="9"/>
        <v>-32400</v>
      </c>
      <c r="P64" s="8108">
        <f t="shared" si="10"/>
        <v>119953.60000000001</v>
      </c>
      <c r="Q64" s="8049">
        <f t="shared" si="11"/>
        <v>5997.68</v>
      </c>
      <c r="R64" s="8043">
        <v>5</v>
      </c>
      <c r="S64" s="7749" t="s">
        <v>8</v>
      </c>
      <c r="T64" s="7684"/>
      <c r="U64" s="7738"/>
      <c r="V64" s="7739"/>
      <c r="W64" s="7740"/>
      <c r="X64" s="7741"/>
      <c r="Y64" s="7741"/>
      <c r="Z64" s="7741"/>
      <c r="AA64" s="7741"/>
      <c r="AB64" s="7741"/>
      <c r="AC64" s="7741"/>
      <c r="AD64" s="7741"/>
      <c r="AE64" s="7741"/>
      <c r="AF64" s="7918"/>
      <c r="AG64" s="7918"/>
      <c r="AH64" s="7741"/>
      <c r="AI64" s="7741"/>
      <c r="AJ64" s="7743"/>
      <c r="AK64" s="7724"/>
    </row>
    <row r="65" spans="2:37">
      <c r="B65" s="8176" t="s">
        <v>941</v>
      </c>
      <c r="C65" s="8043" t="s">
        <v>1771</v>
      </c>
      <c r="D65" s="8178">
        <v>113</v>
      </c>
      <c r="E65" s="8043" t="s">
        <v>101</v>
      </c>
      <c r="F65" s="8044">
        <v>45701</v>
      </c>
      <c r="G65" s="8105">
        <v>150</v>
      </c>
      <c r="H65" s="8047" t="s">
        <v>35</v>
      </c>
      <c r="I65" s="8112">
        <v>300</v>
      </c>
      <c r="J65" s="8049">
        <v>571</v>
      </c>
      <c r="K65" s="8046">
        <v>45705</v>
      </c>
      <c r="L65" s="8400">
        <v>45747</v>
      </c>
      <c r="M65" s="8047">
        <v>24606</v>
      </c>
      <c r="N65" s="8048">
        <v>166000</v>
      </c>
      <c r="O65" s="8048">
        <f>(N65-G65*1000)</f>
        <v>16000</v>
      </c>
      <c r="P65" s="8181">
        <f>(N65*J65/1000)</f>
        <v>94786</v>
      </c>
      <c r="Q65" s="8045">
        <f t="shared" si="11"/>
        <v>4739.3</v>
      </c>
      <c r="R65" s="8043">
        <v>5</v>
      </c>
      <c r="S65" s="7749" t="s">
        <v>8</v>
      </c>
      <c r="T65" s="7684"/>
      <c r="U65" s="7764"/>
      <c r="V65" s="7765"/>
      <c r="W65" s="7766"/>
      <c r="X65" s="7767"/>
      <c r="Y65" s="7767"/>
      <c r="Z65" s="7767"/>
      <c r="AA65" s="7767"/>
      <c r="AB65" s="7767"/>
      <c r="AC65" s="7767"/>
      <c r="AD65" s="7767"/>
      <c r="AE65" s="7767"/>
      <c r="AF65" s="7920"/>
      <c r="AG65" s="7920"/>
      <c r="AH65" s="7767"/>
      <c r="AI65" s="7767"/>
      <c r="AJ65" s="7769"/>
      <c r="AK65" s="7770"/>
    </row>
    <row r="66" spans="2:37">
      <c r="B66" s="8103" t="s">
        <v>792</v>
      </c>
      <c r="C66" s="8043" t="s">
        <v>1766</v>
      </c>
      <c r="D66" s="8369">
        <v>514</v>
      </c>
      <c r="E66" s="8043" t="s">
        <v>36</v>
      </c>
      <c r="F66" s="8370">
        <v>45709</v>
      </c>
      <c r="G66" s="8371">
        <v>16</v>
      </c>
      <c r="H66" s="8372" t="s">
        <v>35</v>
      </c>
      <c r="I66" s="8372">
        <v>32</v>
      </c>
      <c r="J66" s="8373">
        <v>615</v>
      </c>
      <c r="K66" s="8107">
        <v>45716</v>
      </c>
      <c r="L66" s="8374">
        <v>45725</v>
      </c>
      <c r="M66" s="8369">
        <v>24494</v>
      </c>
      <c r="N66" s="8375">
        <v>16000</v>
      </c>
      <c r="O66" s="8048">
        <f t="shared" ref="O66:O76" si="12">(N66-G66*1000)</f>
        <v>0</v>
      </c>
      <c r="P66" s="8181">
        <f t="shared" ref="P66:P76" si="13">(N66*J66/1000)</f>
        <v>9840</v>
      </c>
      <c r="Q66" s="8181">
        <f t="shared" si="11"/>
        <v>492</v>
      </c>
      <c r="R66" s="8050">
        <v>5</v>
      </c>
      <c r="S66" s="7749" t="s">
        <v>8</v>
      </c>
      <c r="T66" s="7684"/>
      <c r="U66" s="7764"/>
      <c r="V66" s="7765"/>
      <c r="W66" s="7766"/>
      <c r="X66" s="7767"/>
      <c r="Y66" s="7767"/>
      <c r="Z66" s="7767"/>
      <c r="AA66" s="7767"/>
      <c r="AB66" s="7767"/>
      <c r="AC66" s="7767"/>
      <c r="AD66" s="7767"/>
      <c r="AE66" s="7767"/>
      <c r="AF66" s="7920"/>
      <c r="AG66" s="7920"/>
      <c r="AH66" s="7767"/>
      <c r="AI66" s="7767"/>
      <c r="AJ66" s="7769"/>
      <c r="AK66" s="7770"/>
    </row>
    <row r="67" spans="2:37" ht="15" thickBot="1">
      <c r="B67" s="8103" t="s">
        <v>792</v>
      </c>
      <c r="C67" s="8043" t="s">
        <v>1764</v>
      </c>
      <c r="D67" s="8043">
        <v>515</v>
      </c>
      <c r="E67" s="8043" t="s">
        <v>36</v>
      </c>
      <c r="F67" s="8370">
        <v>45709</v>
      </c>
      <c r="G67" s="8105">
        <v>260</v>
      </c>
      <c r="H67" s="8047" t="s">
        <v>35</v>
      </c>
      <c r="I67" s="8047">
        <v>520</v>
      </c>
      <c r="J67" s="8106">
        <v>544</v>
      </c>
      <c r="K67" s="8107">
        <v>45716</v>
      </c>
      <c r="L67" s="8374">
        <v>45725</v>
      </c>
      <c r="M67" s="8369">
        <v>24494</v>
      </c>
      <c r="N67" s="8050">
        <v>172500</v>
      </c>
      <c r="O67" s="8048">
        <f t="shared" si="12"/>
        <v>-87500</v>
      </c>
      <c r="P67" s="8108">
        <f t="shared" si="13"/>
        <v>93840</v>
      </c>
      <c r="Q67" s="8108">
        <f t="shared" si="11"/>
        <v>4692</v>
      </c>
      <c r="R67" s="8050">
        <v>5</v>
      </c>
      <c r="S67" s="7749" t="s">
        <v>8</v>
      </c>
      <c r="T67" s="7684"/>
      <c r="U67" s="7772"/>
      <c r="V67" s="7773"/>
      <c r="W67" s="7774"/>
      <c r="X67" s="7775"/>
      <c r="Y67" s="7775"/>
      <c r="Z67" s="7775"/>
      <c r="AA67" s="7775"/>
      <c r="AB67" s="7775"/>
      <c r="AC67" s="7775"/>
      <c r="AD67" s="7775"/>
      <c r="AE67" s="7775"/>
      <c r="AF67" s="7921"/>
      <c r="AG67" s="7921"/>
      <c r="AH67" s="7775"/>
      <c r="AI67" s="7775"/>
      <c r="AJ67" s="7777"/>
      <c r="AK67" s="7778"/>
    </row>
    <row r="68" spans="2:37">
      <c r="B68" s="8103" t="s">
        <v>792</v>
      </c>
      <c r="C68" s="8043" t="s">
        <v>1765</v>
      </c>
      <c r="D68" s="8376">
        <v>516</v>
      </c>
      <c r="E68" s="8043" t="s">
        <v>36</v>
      </c>
      <c r="F68" s="8370">
        <v>45709</v>
      </c>
      <c r="G68" s="8377">
        <v>4</v>
      </c>
      <c r="H68" s="8047" t="s">
        <v>35</v>
      </c>
      <c r="I68" s="8047">
        <v>8</v>
      </c>
      <c r="J68" s="8378">
        <v>655</v>
      </c>
      <c r="K68" s="8107">
        <v>45716</v>
      </c>
      <c r="L68" s="8374">
        <v>45725</v>
      </c>
      <c r="M68" s="8369">
        <v>24494</v>
      </c>
      <c r="N68" s="8379">
        <v>4000</v>
      </c>
      <c r="O68" s="8048">
        <f t="shared" si="12"/>
        <v>0</v>
      </c>
      <c r="P68" s="8380">
        <f t="shared" si="13"/>
        <v>2620</v>
      </c>
      <c r="Q68" s="8380">
        <f t="shared" si="11"/>
        <v>131</v>
      </c>
      <c r="R68" s="8050">
        <v>5</v>
      </c>
      <c r="S68" s="7749" t="s">
        <v>8</v>
      </c>
      <c r="T68" s="7684"/>
      <c r="U68" s="7684"/>
      <c r="V68" s="7684"/>
      <c r="W68" s="7782"/>
      <c r="X68" s="7650"/>
      <c r="Y68" s="7650"/>
      <c r="Z68" s="7650"/>
      <c r="AA68" s="7650"/>
      <c r="AB68" s="7650"/>
      <c r="AC68" s="7650"/>
      <c r="AD68" s="7650"/>
      <c r="AE68" s="7650"/>
      <c r="AF68" s="7783"/>
      <c r="AG68" s="7783"/>
      <c r="AH68" s="7650"/>
      <c r="AI68" s="7650"/>
      <c r="AJ68" s="7649"/>
      <c r="AK68" s="7650"/>
    </row>
    <row r="69" spans="2:37">
      <c r="B69" s="8103" t="s">
        <v>792</v>
      </c>
      <c r="C69" s="8381" t="s">
        <v>1769</v>
      </c>
      <c r="D69" s="8047">
        <v>517</v>
      </c>
      <c r="E69" s="8043" t="s">
        <v>36</v>
      </c>
      <c r="F69" s="8370">
        <v>45709</v>
      </c>
      <c r="G69" s="8382">
        <v>40</v>
      </c>
      <c r="H69" s="8047" t="s">
        <v>35</v>
      </c>
      <c r="I69" s="8047">
        <v>100</v>
      </c>
      <c r="J69" s="8049">
        <v>1328</v>
      </c>
      <c r="K69" s="8107">
        <v>45716</v>
      </c>
      <c r="L69" s="8374">
        <v>45725</v>
      </c>
      <c r="M69" s="8369">
        <v>24494</v>
      </c>
      <c r="N69" s="8048">
        <v>40000</v>
      </c>
      <c r="O69" s="8048">
        <f t="shared" si="12"/>
        <v>0</v>
      </c>
      <c r="P69" s="8049">
        <f t="shared" si="13"/>
        <v>53120</v>
      </c>
      <c r="Q69" s="8049">
        <f t="shared" si="11"/>
        <v>2656</v>
      </c>
      <c r="R69" s="8383">
        <v>5</v>
      </c>
      <c r="S69" s="7749" t="s">
        <v>8</v>
      </c>
      <c r="T69" s="7684"/>
      <c r="U69" s="7684"/>
      <c r="V69" s="7684"/>
      <c r="W69" s="7782"/>
      <c r="X69" s="7650"/>
      <c r="Y69" s="7650"/>
      <c r="Z69" s="7650"/>
      <c r="AA69" s="7650"/>
      <c r="AB69" s="7650"/>
      <c r="AC69" s="7650"/>
      <c r="AD69" s="7650"/>
      <c r="AE69" s="7650"/>
      <c r="AF69" s="7783"/>
      <c r="AG69" s="7783"/>
      <c r="AH69" s="7650"/>
      <c r="AI69" s="7650"/>
      <c r="AJ69" s="7649"/>
      <c r="AK69" s="7650"/>
    </row>
    <row r="70" spans="2:37" ht="15" thickBot="1">
      <c r="B70" s="8103" t="s">
        <v>792</v>
      </c>
      <c r="C70" s="8043" t="s">
        <v>1767</v>
      </c>
      <c r="D70" s="8043">
        <v>518</v>
      </c>
      <c r="E70" s="8043" t="s">
        <v>36</v>
      </c>
      <c r="F70" s="8370">
        <v>45709</v>
      </c>
      <c r="G70" s="8105">
        <v>24</v>
      </c>
      <c r="H70" s="8047" t="s">
        <v>35</v>
      </c>
      <c r="I70" s="8112">
        <f>(G70*1000/500)</f>
        <v>48</v>
      </c>
      <c r="J70" s="8106">
        <v>427</v>
      </c>
      <c r="K70" s="8107">
        <v>45716</v>
      </c>
      <c r="L70" s="8374">
        <v>45725</v>
      </c>
      <c r="M70" s="8369">
        <v>24494</v>
      </c>
      <c r="N70" s="8050">
        <v>24000</v>
      </c>
      <c r="O70" s="8048">
        <f t="shared" si="12"/>
        <v>0</v>
      </c>
      <c r="P70" s="8108">
        <f t="shared" si="13"/>
        <v>10248</v>
      </c>
      <c r="Q70" s="8108">
        <f t="shared" si="11"/>
        <v>512.4</v>
      </c>
      <c r="R70" s="8050">
        <v>5</v>
      </c>
      <c r="S70" s="7749" t="s">
        <v>8</v>
      </c>
      <c r="T70" s="7684"/>
      <c r="U70" s="7654" t="s">
        <v>1642</v>
      </c>
      <c r="V70" s="7684"/>
      <c r="W70" s="7910" t="s">
        <v>1643</v>
      </c>
      <c r="X70" s="7650"/>
      <c r="Y70" s="7650"/>
      <c r="Z70" s="7650"/>
      <c r="AA70" s="7650"/>
      <c r="AB70" s="7650"/>
      <c r="AC70" s="7650"/>
      <c r="AD70" s="7650"/>
      <c r="AE70" s="7650"/>
      <c r="AF70" s="7650"/>
      <c r="AG70" s="7650"/>
      <c r="AH70" s="7650"/>
      <c r="AI70" s="7650"/>
      <c r="AJ70" s="7650"/>
      <c r="AK70" s="7650"/>
    </row>
    <row r="71" spans="2:37">
      <c r="B71" s="8103" t="s">
        <v>792</v>
      </c>
      <c r="C71" s="8047" t="s">
        <v>1768</v>
      </c>
      <c r="D71" s="8047">
        <v>519</v>
      </c>
      <c r="E71" s="8043" t="s">
        <v>36</v>
      </c>
      <c r="F71" s="8104">
        <v>45709</v>
      </c>
      <c r="G71" s="8382">
        <v>10</v>
      </c>
      <c r="H71" s="8047" t="s">
        <v>35</v>
      </c>
      <c r="I71" s="8047">
        <v>25</v>
      </c>
      <c r="J71" s="8049">
        <v>1328</v>
      </c>
      <c r="K71" s="8046">
        <v>45716</v>
      </c>
      <c r="L71" s="8374">
        <v>45725</v>
      </c>
      <c r="M71" s="8369">
        <v>24494</v>
      </c>
      <c r="N71" s="8048">
        <v>3200</v>
      </c>
      <c r="O71" s="8048">
        <f t="shared" si="12"/>
        <v>-6800</v>
      </c>
      <c r="P71" s="8049">
        <f t="shared" si="13"/>
        <v>4249.6000000000004</v>
      </c>
      <c r="Q71" s="8049">
        <f t="shared" si="11"/>
        <v>212.48000000000002</v>
      </c>
      <c r="R71" s="8383">
        <v>5</v>
      </c>
      <c r="S71" s="7749" t="s">
        <v>8</v>
      </c>
      <c r="T71" s="7684"/>
      <c r="U71" s="7656"/>
      <c r="V71" s="7661"/>
      <c r="W71" s="7662" t="s">
        <v>14</v>
      </c>
      <c r="X71" s="7662" t="s">
        <v>12</v>
      </c>
      <c r="Y71" s="7662"/>
      <c r="Z71" s="7662"/>
      <c r="AA71" s="7662"/>
      <c r="AB71" s="7662" t="s">
        <v>15</v>
      </c>
      <c r="AC71" s="7662" t="s">
        <v>12</v>
      </c>
      <c r="AD71" s="7662" t="s">
        <v>12</v>
      </c>
      <c r="AE71" s="7662"/>
      <c r="AF71" s="7662"/>
      <c r="AG71" s="7662"/>
      <c r="AH71" s="7662"/>
      <c r="AI71" s="7662" t="s">
        <v>0</v>
      </c>
      <c r="AJ71" s="7663"/>
      <c r="AK71" s="7664"/>
    </row>
    <row r="72" spans="2:37">
      <c r="B72" s="7750" t="s">
        <v>1715</v>
      </c>
      <c r="C72" s="7714" t="s">
        <v>1777</v>
      </c>
      <c r="D72" s="7714">
        <v>18</v>
      </c>
      <c r="E72" s="7714" t="s">
        <v>1545</v>
      </c>
      <c r="F72" s="7745">
        <v>45685</v>
      </c>
      <c r="G72" s="8110">
        <v>215</v>
      </c>
      <c r="H72" s="7717" t="s">
        <v>35</v>
      </c>
      <c r="I72" s="7717">
        <v>430</v>
      </c>
      <c r="J72" s="7718">
        <v>398</v>
      </c>
      <c r="K72" s="7746">
        <v>45691</v>
      </c>
      <c r="L72" s="7781">
        <v>45691</v>
      </c>
      <c r="M72" s="7736">
        <v>24495</v>
      </c>
      <c r="N72" s="7723">
        <v>67000</v>
      </c>
      <c r="O72" s="7721">
        <f t="shared" si="12"/>
        <v>-148000</v>
      </c>
      <c r="P72" s="7752">
        <f t="shared" si="13"/>
        <v>26666</v>
      </c>
      <c r="Q72" s="7752">
        <f>(P72*0.025)</f>
        <v>666.65000000000009</v>
      </c>
      <c r="R72" s="8113">
        <v>2.5</v>
      </c>
      <c r="S72" s="7749" t="s">
        <v>8</v>
      </c>
      <c r="T72" s="7684"/>
      <c r="U72" s="7660" t="s">
        <v>4</v>
      </c>
      <c r="V72" s="7666" t="s">
        <v>18</v>
      </c>
      <c r="W72" s="7667" t="s">
        <v>19</v>
      </c>
      <c r="X72" s="7667" t="s">
        <v>19</v>
      </c>
      <c r="Y72" s="7667" t="s">
        <v>20</v>
      </c>
      <c r="Z72" s="7667" t="s">
        <v>21</v>
      </c>
      <c r="AA72" s="7667" t="s">
        <v>1559</v>
      </c>
      <c r="AB72" s="7667" t="s">
        <v>22</v>
      </c>
      <c r="AC72" s="7667" t="s">
        <v>23</v>
      </c>
      <c r="AD72" s="7667" t="s">
        <v>23</v>
      </c>
      <c r="AE72" s="7667" t="s">
        <v>24</v>
      </c>
      <c r="AF72" s="7667" t="s">
        <v>20</v>
      </c>
      <c r="AG72" s="7667" t="s">
        <v>25</v>
      </c>
      <c r="AH72" s="7667" t="s">
        <v>0</v>
      </c>
      <c r="AI72" s="7667" t="s">
        <v>1363</v>
      </c>
      <c r="AJ72" s="7668" t="s">
        <v>1388</v>
      </c>
      <c r="AK72" s="7669" t="s">
        <v>26</v>
      </c>
    </row>
    <row r="73" spans="2:37" ht="15" thickBot="1">
      <c r="B73" s="8482" t="s">
        <v>1635</v>
      </c>
      <c r="C73" s="7789" t="s">
        <v>1531</v>
      </c>
      <c r="D73" s="7789">
        <v>7</v>
      </c>
      <c r="E73" s="7867" t="s">
        <v>101</v>
      </c>
      <c r="F73" s="7790">
        <v>45699</v>
      </c>
      <c r="G73" s="7868">
        <v>39</v>
      </c>
      <c r="H73" s="7788" t="s">
        <v>35</v>
      </c>
      <c r="I73" s="7788">
        <f>(G73*1000/500)</f>
        <v>78</v>
      </c>
      <c r="J73" s="7869">
        <v>0</v>
      </c>
      <c r="K73" s="7792">
        <v>45720</v>
      </c>
      <c r="L73" s="7793">
        <v>45720</v>
      </c>
      <c r="M73" s="7794"/>
      <c r="N73" s="7872">
        <v>39000</v>
      </c>
      <c r="O73" s="7795">
        <f t="shared" si="12"/>
        <v>0</v>
      </c>
      <c r="P73" s="7875">
        <f t="shared" si="13"/>
        <v>0</v>
      </c>
      <c r="Q73" s="7875">
        <v>0</v>
      </c>
      <c r="R73" s="7872">
        <v>5</v>
      </c>
      <c r="S73" s="8480" t="s">
        <v>88</v>
      </c>
      <c r="T73" s="7684"/>
      <c r="U73" s="7665"/>
      <c r="V73" s="7685"/>
      <c r="W73" s="7686" t="s">
        <v>3</v>
      </c>
      <c r="X73" s="7686" t="s">
        <v>18</v>
      </c>
      <c r="Y73" s="7686"/>
      <c r="Z73" s="7686"/>
      <c r="AA73" s="7686"/>
      <c r="AB73" s="7686" t="s">
        <v>21</v>
      </c>
      <c r="AC73" s="7686" t="s">
        <v>27</v>
      </c>
      <c r="AD73" s="7686" t="s">
        <v>28</v>
      </c>
      <c r="AE73" s="7686"/>
      <c r="AF73" s="7686"/>
      <c r="AG73" s="7686"/>
      <c r="AH73" s="7686"/>
      <c r="AI73" s="7686" t="s">
        <v>11</v>
      </c>
      <c r="AJ73" s="7687"/>
      <c r="AK73" s="7688"/>
    </row>
    <row r="74" spans="2:37">
      <c r="B74" s="7750" t="s">
        <v>792</v>
      </c>
      <c r="C74" s="7714" t="s">
        <v>1764</v>
      </c>
      <c r="D74" s="7714">
        <v>515</v>
      </c>
      <c r="E74" s="7714" t="s">
        <v>36</v>
      </c>
      <c r="F74" s="7745">
        <v>45709</v>
      </c>
      <c r="G74" s="7751">
        <v>87.5</v>
      </c>
      <c r="H74" s="7717" t="s">
        <v>35</v>
      </c>
      <c r="I74" s="7717">
        <v>175</v>
      </c>
      <c r="J74" s="7718">
        <v>544</v>
      </c>
      <c r="K74" s="7746">
        <v>45716</v>
      </c>
      <c r="L74" s="7781">
        <v>45733</v>
      </c>
      <c r="M74" s="7736">
        <v>24528</v>
      </c>
      <c r="N74" s="7723">
        <v>82500</v>
      </c>
      <c r="O74" s="7721">
        <f t="shared" si="12"/>
        <v>-5000</v>
      </c>
      <c r="P74" s="7752">
        <f t="shared" si="13"/>
        <v>44880</v>
      </c>
      <c r="Q74" s="7752">
        <f>(P74*0.05)</f>
        <v>2244</v>
      </c>
      <c r="R74" s="7723">
        <v>5</v>
      </c>
      <c r="S74" s="8581" t="s">
        <v>8</v>
      </c>
      <c r="T74" s="7684"/>
      <c r="U74" s="7771" t="s">
        <v>1621</v>
      </c>
      <c r="V74" s="8574">
        <v>2</v>
      </c>
      <c r="W74" s="7736" t="s">
        <v>796</v>
      </c>
      <c r="X74" s="7745">
        <v>45912</v>
      </c>
      <c r="Y74" s="8575">
        <v>25</v>
      </c>
      <c r="Z74" s="7761" t="s">
        <v>35</v>
      </c>
      <c r="AA74" s="7761">
        <v>25</v>
      </c>
      <c r="AB74" s="8576">
        <v>462</v>
      </c>
      <c r="AC74" s="7746">
        <v>45915</v>
      </c>
      <c r="AD74" s="7781">
        <v>45912</v>
      </c>
      <c r="AE74" s="7736">
        <v>25455</v>
      </c>
      <c r="AF74" s="8726">
        <v>25000</v>
      </c>
      <c r="AG74" s="7878">
        <f>(AF74-Y74*1000)</f>
        <v>0</v>
      </c>
      <c r="AH74" s="8727">
        <v>7600</v>
      </c>
      <c r="AI74" s="8727">
        <v>380</v>
      </c>
      <c r="AJ74" s="7755">
        <v>5</v>
      </c>
      <c r="AK74" s="7917"/>
    </row>
    <row r="75" spans="2:37">
      <c r="B75" s="7750" t="s">
        <v>792</v>
      </c>
      <c r="C75" s="7717" t="s">
        <v>1768</v>
      </c>
      <c r="D75" s="7717">
        <v>519</v>
      </c>
      <c r="E75" s="7714" t="s">
        <v>36</v>
      </c>
      <c r="F75" s="7715">
        <v>45709</v>
      </c>
      <c r="G75" s="7735">
        <v>6.8</v>
      </c>
      <c r="H75" s="7717" t="s">
        <v>35</v>
      </c>
      <c r="I75" s="7717">
        <v>3</v>
      </c>
      <c r="J75" s="7722">
        <v>1328</v>
      </c>
      <c r="K75" s="7719">
        <v>45716</v>
      </c>
      <c r="L75" s="7781">
        <v>45733</v>
      </c>
      <c r="M75" s="7736">
        <v>24528</v>
      </c>
      <c r="N75" s="7721">
        <v>6800</v>
      </c>
      <c r="O75" s="7721">
        <f t="shared" si="12"/>
        <v>0</v>
      </c>
      <c r="P75" s="7722">
        <f t="shared" si="13"/>
        <v>9030.4</v>
      </c>
      <c r="Q75" s="7722">
        <f>(P75*0.05)</f>
        <v>451.52</v>
      </c>
      <c r="R75" s="7748">
        <v>5</v>
      </c>
      <c r="S75" s="8581" t="s">
        <v>8</v>
      </c>
      <c r="T75" s="7684"/>
      <c r="U75" s="7738"/>
      <c r="V75" s="7739"/>
      <c r="W75" s="7740"/>
      <c r="X75" s="7741"/>
      <c r="Y75" s="7741"/>
      <c r="Z75" s="7741"/>
      <c r="AA75" s="7741"/>
      <c r="AB75" s="7741"/>
      <c r="AC75" s="7741"/>
      <c r="AD75" s="7741"/>
      <c r="AE75" s="7741"/>
      <c r="AF75" s="7918"/>
      <c r="AG75" s="7918"/>
      <c r="AH75" s="7741"/>
      <c r="AI75" s="7741"/>
      <c r="AJ75" s="7743"/>
      <c r="AK75" s="7724"/>
    </row>
    <row r="76" spans="2:37">
      <c r="B76" s="8103" t="s">
        <v>1715</v>
      </c>
      <c r="C76" s="8043" t="s">
        <v>1777</v>
      </c>
      <c r="D76" s="8043">
        <v>18</v>
      </c>
      <c r="E76" s="8043" t="s">
        <v>1545</v>
      </c>
      <c r="F76" s="8370">
        <v>45685</v>
      </c>
      <c r="G76" s="8478">
        <v>148</v>
      </c>
      <c r="H76" s="8047" t="s">
        <v>35</v>
      </c>
      <c r="I76" s="8047">
        <v>296</v>
      </c>
      <c r="J76" s="8106">
        <v>398</v>
      </c>
      <c r="K76" s="8107">
        <v>45691</v>
      </c>
      <c r="L76" s="8374">
        <v>45734</v>
      </c>
      <c r="M76" s="8369">
        <v>24537</v>
      </c>
      <c r="N76" s="8050">
        <v>95500</v>
      </c>
      <c r="O76" s="8048">
        <f t="shared" si="12"/>
        <v>-52500</v>
      </c>
      <c r="P76" s="8108">
        <f t="shared" si="13"/>
        <v>38009</v>
      </c>
      <c r="Q76" s="8108">
        <f>(P76*0.025)</f>
        <v>950.22500000000002</v>
      </c>
      <c r="R76" s="8479">
        <v>2.5</v>
      </c>
      <c r="S76" s="7873" t="s">
        <v>8</v>
      </c>
      <c r="T76" s="7684"/>
      <c r="U76" s="7738"/>
      <c r="V76" s="7739"/>
      <c r="W76" s="7740"/>
      <c r="X76" s="7741"/>
      <c r="Y76" s="7741"/>
      <c r="Z76" s="7741"/>
      <c r="AA76" s="7741"/>
      <c r="AB76" s="7741"/>
      <c r="AC76" s="7741"/>
      <c r="AD76" s="7741"/>
      <c r="AE76" s="7741"/>
      <c r="AF76" s="7918"/>
      <c r="AG76" s="7918"/>
      <c r="AH76" s="7741"/>
      <c r="AI76" s="7741"/>
      <c r="AJ76" s="7743"/>
      <c r="AK76" s="7724"/>
    </row>
    <row r="77" spans="2:37">
      <c r="B77" s="7670"/>
      <c r="C77" s="7671"/>
      <c r="D77" s="7706"/>
      <c r="E77" s="7673"/>
      <c r="F77" s="7707"/>
      <c r="G77" s="7680"/>
      <c r="H77" s="7671"/>
      <c r="I77" s="7671"/>
      <c r="J77" s="7681"/>
      <c r="K77" s="7678"/>
      <c r="L77" s="7679"/>
      <c r="M77" s="7671"/>
      <c r="N77" s="7680"/>
      <c r="O77" s="7680"/>
      <c r="P77" s="7727"/>
      <c r="Q77" s="7681"/>
      <c r="R77" s="7673"/>
      <c r="S77" s="7749"/>
      <c r="T77" s="7684"/>
      <c r="U77" s="7738"/>
      <c r="V77" s="7739"/>
      <c r="W77" s="7740"/>
      <c r="X77" s="7741"/>
      <c r="Y77" s="7741"/>
      <c r="Z77" s="7741"/>
      <c r="AA77" s="7741"/>
      <c r="AB77" s="7741"/>
      <c r="AC77" s="7741"/>
      <c r="AD77" s="7741"/>
      <c r="AE77" s="7741"/>
      <c r="AF77" s="7918"/>
      <c r="AG77" s="7918"/>
      <c r="AH77" s="7741"/>
      <c r="AI77" s="7741"/>
      <c r="AJ77" s="7743"/>
      <c r="AK77" s="7724"/>
    </row>
    <row r="78" spans="2:37">
      <c r="B78" s="7704"/>
      <c r="C78" s="7725"/>
      <c r="D78" s="7671"/>
      <c r="E78" s="7671"/>
      <c r="F78" s="7953"/>
      <c r="G78" s="7957"/>
      <c r="H78" s="7671"/>
      <c r="I78" s="7671"/>
      <c r="J78" s="7681"/>
      <c r="K78" s="7955"/>
      <c r="L78" s="7958"/>
      <c r="M78" s="7952"/>
      <c r="N78" s="7680"/>
      <c r="O78" s="7680"/>
      <c r="P78" s="7681"/>
      <c r="Q78" s="7681"/>
      <c r="R78" s="7964"/>
      <c r="S78" s="7874"/>
      <c r="T78" s="7684"/>
      <c r="U78" s="7738"/>
      <c r="V78" s="7739"/>
      <c r="W78" s="7740"/>
      <c r="X78" s="7741"/>
      <c r="Y78" s="7741"/>
      <c r="Z78" s="7741"/>
      <c r="AA78" s="7741"/>
      <c r="AB78" s="7741"/>
      <c r="AC78" s="7741"/>
      <c r="AD78" s="7741"/>
      <c r="AE78" s="7741"/>
      <c r="AF78" s="7918"/>
      <c r="AG78" s="7918"/>
      <c r="AH78" s="7741"/>
      <c r="AI78" s="7741"/>
      <c r="AJ78" s="7743"/>
      <c r="AK78" s="7724"/>
    </row>
    <row r="79" spans="2:37" ht="15" thickBot="1">
      <c r="B79" s="7965"/>
      <c r="C79" s="7966"/>
      <c r="D79" s="7967"/>
      <c r="E79" s="7967"/>
      <c r="F79" s="7968"/>
      <c r="G79" s="7969"/>
      <c r="H79" s="7967"/>
      <c r="I79" s="7967"/>
      <c r="J79" s="7970"/>
      <c r="K79" s="7971"/>
      <c r="L79" s="7972"/>
      <c r="M79" s="7973"/>
      <c r="N79" s="7974"/>
      <c r="O79" s="7974"/>
      <c r="P79" s="7975">
        <f>SUM(P59:P78)</f>
        <v>780269.2</v>
      </c>
      <c r="Q79" s="7975">
        <f>SUM(Q58:Q78)</f>
        <v>37396.584999999999</v>
      </c>
      <c r="R79" s="7976"/>
      <c r="S79" s="7977"/>
      <c r="T79" s="7684"/>
      <c r="U79" s="7738"/>
      <c r="V79" s="7739"/>
      <c r="W79" s="7740"/>
      <c r="X79" s="7741"/>
      <c r="Y79" s="7741"/>
      <c r="Z79" s="7741"/>
      <c r="AA79" s="7741"/>
      <c r="AB79" s="7741"/>
      <c r="AC79" s="7741"/>
      <c r="AD79" s="7741"/>
      <c r="AE79" s="7741"/>
      <c r="AF79" s="7918"/>
      <c r="AG79" s="7918"/>
      <c r="AH79" s="7741"/>
      <c r="AI79" s="7741"/>
      <c r="AJ79" s="7743"/>
      <c r="AK79" s="7724"/>
    </row>
    <row r="80" spans="2:37">
      <c r="B80" s="7852"/>
      <c r="C80" s="7855"/>
      <c r="D80" s="7855"/>
      <c r="E80" s="7855"/>
      <c r="F80" s="7853"/>
      <c r="G80" s="7981"/>
      <c r="H80" s="7855"/>
      <c r="I80" s="7855"/>
      <c r="J80" s="7860"/>
      <c r="K80" s="7857"/>
      <c r="L80" s="7853"/>
      <c r="M80" s="7852"/>
      <c r="N80" s="7859"/>
      <c r="O80" s="7859"/>
      <c r="P80" s="7860"/>
      <c r="Q80" s="7860"/>
      <c r="R80" s="7982"/>
      <c r="S80" s="7983"/>
      <c r="T80" s="7684"/>
      <c r="U80" s="7738"/>
      <c r="V80" s="7739"/>
      <c r="W80" s="7740"/>
      <c r="X80" s="7741"/>
      <c r="Y80" s="7741"/>
      <c r="Z80" s="7741"/>
      <c r="AA80" s="7741"/>
      <c r="AB80" s="7741"/>
      <c r="AC80" s="7741"/>
      <c r="AD80" s="7741"/>
      <c r="AE80" s="7741"/>
      <c r="AF80" s="7918"/>
      <c r="AG80" s="7918"/>
      <c r="AH80" s="7741"/>
      <c r="AI80" s="7741"/>
      <c r="AJ80" s="7743"/>
      <c r="AK80" s="7724"/>
    </row>
    <row r="81" spans="2:37" ht="18" thickBot="1">
      <c r="B81" s="7652" t="s">
        <v>1682</v>
      </c>
      <c r="C81" s="7984"/>
      <c r="D81" s="7650"/>
      <c r="E81" s="7650"/>
      <c r="F81" s="7650"/>
      <c r="G81" s="7650"/>
      <c r="H81" s="7650"/>
      <c r="I81" s="7650"/>
      <c r="J81" s="7650"/>
      <c r="K81" s="7650"/>
      <c r="L81" s="7650"/>
      <c r="M81" s="7650"/>
      <c r="N81" s="7650"/>
      <c r="O81" s="7650"/>
      <c r="P81" s="7650"/>
      <c r="Q81" s="7650"/>
      <c r="R81" s="7650"/>
      <c r="S81" s="7650"/>
      <c r="T81" s="7684"/>
      <c r="U81" s="8342"/>
      <c r="V81" s="8344"/>
      <c r="W81" s="7794"/>
      <c r="X81" s="7790"/>
      <c r="Y81" s="8345"/>
      <c r="Z81" s="8323"/>
      <c r="AA81" s="8323"/>
      <c r="AB81" s="8346"/>
      <c r="AC81" s="7792"/>
      <c r="AD81" s="8336"/>
      <c r="AE81" s="7794"/>
      <c r="AF81" s="8347"/>
      <c r="AG81" s="8333"/>
      <c r="AH81" s="8348"/>
      <c r="AI81" s="8348"/>
      <c r="AJ81" s="8334"/>
      <c r="AK81" s="7770"/>
    </row>
    <row r="82" spans="2:37">
      <c r="B82" s="7656"/>
      <c r="C82" s="7656"/>
      <c r="D82" s="7656"/>
      <c r="E82" s="7656" t="s">
        <v>14</v>
      </c>
      <c r="F82" s="7656" t="s">
        <v>12</v>
      </c>
      <c r="G82" s="7656"/>
      <c r="H82" s="7656"/>
      <c r="I82" s="7656"/>
      <c r="J82" s="7656" t="s">
        <v>15</v>
      </c>
      <c r="K82" s="7656" t="s">
        <v>12</v>
      </c>
      <c r="L82" s="7656" t="s">
        <v>12</v>
      </c>
      <c r="M82" s="7656"/>
      <c r="N82" s="7656"/>
      <c r="O82" s="7656"/>
      <c r="P82" s="7656"/>
      <c r="Q82" s="7656" t="s">
        <v>0</v>
      </c>
      <c r="R82" s="7656"/>
      <c r="S82" s="7656"/>
      <c r="T82" s="7684"/>
      <c r="U82" s="7764"/>
      <c r="V82" s="7765"/>
      <c r="W82" s="7766"/>
      <c r="X82" s="7767"/>
      <c r="Y82" s="7767"/>
      <c r="Z82" s="7767"/>
      <c r="AA82" s="7767"/>
      <c r="AB82" s="7767"/>
      <c r="AC82" s="7767"/>
      <c r="AD82" s="7767"/>
      <c r="AE82" s="7767"/>
      <c r="AF82" s="7920"/>
      <c r="AG82" s="7920"/>
      <c r="AH82" s="7767"/>
      <c r="AI82" s="7767"/>
      <c r="AJ82" s="7769"/>
      <c r="AK82" s="7770"/>
    </row>
    <row r="83" spans="2:37" ht="15" thickBot="1">
      <c r="B83" s="7660" t="s">
        <v>3</v>
      </c>
      <c r="C83" s="7660" t="s">
        <v>4</v>
      </c>
      <c r="D83" s="7660" t="s">
        <v>18</v>
      </c>
      <c r="E83" s="7660" t="s">
        <v>19</v>
      </c>
      <c r="F83" s="7660" t="s">
        <v>19</v>
      </c>
      <c r="G83" s="7660" t="s">
        <v>20</v>
      </c>
      <c r="H83" s="7660" t="s">
        <v>21</v>
      </c>
      <c r="I83" s="7660" t="s">
        <v>1559</v>
      </c>
      <c r="J83" s="7660" t="s">
        <v>22</v>
      </c>
      <c r="K83" s="7660" t="s">
        <v>23</v>
      </c>
      <c r="L83" s="7660" t="s">
        <v>23</v>
      </c>
      <c r="M83" s="7660" t="s">
        <v>1227</v>
      </c>
      <c r="N83" s="7660" t="s">
        <v>20</v>
      </c>
      <c r="O83" s="7660" t="s">
        <v>25</v>
      </c>
      <c r="P83" s="7660" t="s">
        <v>0</v>
      </c>
      <c r="Q83" s="7660" t="s">
        <v>1363</v>
      </c>
      <c r="R83" s="7660" t="s">
        <v>1388</v>
      </c>
      <c r="S83" s="7660" t="s">
        <v>26</v>
      </c>
      <c r="T83" s="7684"/>
      <c r="U83" s="7772"/>
      <c r="V83" s="7773"/>
      <c r="W83" s="7774"/>
      <c r="X83" s="7775"/>
      <c r="Y83" s="7775"/>
      <c r="Z83" s="7775"/>
      <c r="AA83" s="7775"/>
      <c r="AB83" s="7775"/>
      <c r="AC83" s="7775"/>
      <c r="AD83" s="7775"/>
      <c r="AE83" s="7775"/>
      <c r="AF83" s="7921"/>
      <c r="AG83" s="7921"/>
      <c r="AH83" s="7775"/>
      <c r="AI83" s="7775"/>
      <c r="AJ83" s="7777"/>
      <c r="AK83" s="7778"/>
    </row>
    <row r="84" spans="2:37" ht="15" thickBot="1">
      <c r="B84" s="7665"/>
      <c r="C84" s="7665"/>
      <c r="D84" s="7665"/>
      <c r="E84" s="7665" t="s">
        <v>3</v>
      </c>
      <c r="F84" s="7665" t="s">
        <v>18</v>
      </c>
      <c r="G84" s="7665"/>
      <c r="H84" s="7665"/>
      <c r="I84" s="7665"/>
      <c r="J84" s="7665" t="s">
        <v>21</v>
      </c>
      <c r="K84" s="7665" t="s">
        <v>27</v>
      </c>
      <c r="L84" s="7665" t="s">
        <v>28</v>
      </c>
      <c r="M84" s="7665"/>
      <c r="N84" s="7665"/>
      <c r="O84" s="7665"/>
      <c r="P84" s="7665"/>
      <c r="Q84" s="7665" t="s">
        <v>11</v>
      </c>
      <c r="R84" s="7665"/>
      <c r="S84" s="7665"/>
      <c r="T84" s="7684"/>
      <c r="U84" s="7684"/>
      <c r="V84" s="7684"/>
      <c r="W84" s="7782"/>
      <c r="X84" s="7650"/>
      <c r="Y84" s="7650"/>
      <c r="Z84" s="7650"/>
      <c r="AA84" s="7650"/>
      <c r="AB84" s="7650"/>
      <c r="AC84" s="7650"/>
      <c r="AD84" s="7650"/>
      <c r="AE84" s="7650"/>
      <c r="AF84" s="7783"/>
      <c r="AG84" s="7783"/>
      <c r="AH84" s="7650"/>
      <c r="AI84" s="7650"/>
      <c r="AJ84" s="7649"/>
      <c r="AK84" s="7650"/>
    </row>
    <row r="85" spans="2:37">
      <c r="B85" s="8485" t="s">
        <v>1543</v>
      </c>
      <c r="C85" s="7806" t="s">
        <v>1774</v>
      </c>
      <c r="D85" s="7993">
        <v>48</v>
      </c>
      <c r="E85" s="7803" t="s">
        <v>36</v>
      </c>
      <c r="F85" s="7804">
        <v>45691</v>
      </c>
      <c r="G85" s="8484">
        <v>60</v>
      </c>
      <c r="H85" s="7806" t="s">
        <v>35</v>
      </c>
      <c r="I85" s="7806">
        <v>150</v>
      </c>
      <c r="J85" s="7916">
        <v>1327</v>
      </c>
      <c r="K85" s="7808">
        <v>45751</v>
      </c>
      <c r="L85" s="7895">
        <v>45762</v>
      </c>
      <c r="M85" s="7806">
        <v>24714</v>
      </c>
      <c r="N85" s="7896">
        <v>50000</v>
      </c>
      <c r="O85" s="7896">
        <f>(N85-G85*1000)</f>
        <v>-10000</v>
      </c>
      <c r="P85" s="7916">
        <f>(N85*J85/1000)</f>
        <v>66350</v>
      </c>
      <c r="Q85" s="7916">
        <f>(P85*0.05)</f>
        <v>3317.5</v>
      </c>
      <c r="R85" s="7812">
        <v>5</v>
      </c>
      <c r="S85" s="7989" t="s">
        <v>8</v>
      </c>
      <c r="T85" s="7684"/>
      <c r="U85" s="7684"/>
      <c r="V85" s="7684"/>
      <c r="W85" s="7782"/>
      <c r="X85" s="7650"/>
      <c r="Y85" s="7650"/>
      <c r="Z85" s="7650"/>
      <c r="AA85" s="7650"/>
      <c r="AB85" s="7650"/>
      <c r="AC85" s="7650"/>
      <c r="AD85" s="7650"/>
      <c r="AE85" s="7650"/>
      <c r="AF85" s="7783"/>
      <c r="AG85" s="7783"/>
      <c r="AH85" s="7650"/>
      <c r="AI85" s="7650"/>
      <c r="AJ85" s="7649"/>
      <c r="AK85" s="7650"/>
    </row>
    <row r="86" spans="2:37" ht="18" thickBot="1">
      <c r="B86" s="8176" t="s">
        <v>522</v>
      </c>
      <c r="C86" s="8047" t="s">
        <v>1385</v>
      </c>
      <c r="D86" s="8112">
        <v>88</v>
      </c>
      <c r="E86" s="8043" t="s">
        <v>796</v>
      </c>
      <c r="F86" s="8044">
        <v>45706</v>
      </c>
      <c r="G86" s="8599">
        <v>20</v>
      </c>
      <c r="H86" s="8047" t="s">
        <v>35</v>
      </c>
      <c r="I86" s="8112">
        <f>(N86/500)</f>
        <v>32</v>
      </c>
      <c r="J86" s="8049">
        <v>544</v>
      </c>
      <c r="K86" s="8046">
        <v>45748</v>
      </c>
      <c r="L86" s="8400">
        <v>45748</v>
      </c>
      <c r="M86" s="8043">
        <v>24618</v>
      </c>
      <c r="N86" s="8050">
        <v>16000</v>
      </c>
      <c r="O86" s="8048">
        <f>(N86-G86*1000)</f>
        <v>-4000</v>
      </c>
      <c r="P86" s="8108">
        <f>(N86*J86/1000)</f>
        <v>8704</v>
      </c>
      <c r="Q86" s="8108">
        <f>(P86*0.05)</f>
        <v>435.20000000000005</v>
      </c>
      <c r="R86" s="8043">
        <v>5</v>
      </c>
      <c r="S86" s="7990" t="s">
        <v>8</v>
      </c>
      <c r="T86" s="7684"/>
      <c r="U86" s="8166" t="s">
        <v>1652</v>
      </c>
      <c r="V86" s="7684"/>
      <c r="W86" s="7910" t="s">
        <v>1653</v>
      </c>
      <c r="X86" s="7650"/>
      <c r="Y86" s="7650"/>
      <c r="Z86" s="7650"/>
      <c r="AA86" s="7650"/>
      <c r="AB86" s="7650"/>
      <c r="AC86" s="7650"/>
      <c r="AD86" s="7650"/>
      <c r="AE86" s="7650"/>
      <c r="AF86" s="7650"/>
      <c r="AG86" s="7650"/>
      <c r="AH86" s="7650"/>
      <c r="AI86" s="7650"/>
      <c r="AJ86" s="7650"/>
      <c r="AK86" s="7650"/>
    </row>
    <row r="87" spans="2:37">
      <c r="B87" s="7750" t="s">
        <v>1543</v>
      </c>
      <c r="C87" s="7717" t="s">
        <v>1786</v>
      </c>
      <c r="D87" s="7759">
        <v>56</v>
      </c>
      <c r="E87" s="7714" t="s">
        <v>796</v>
      </c>
      <c r="F87" s="7715">
        <v>45742</v>
      </c>
      <c r="G87" s="7911">
        <v>10</v>
      </c>
      <c r="H87" s="7761" t="s">
        <v>35</v>
      </c>
      <c r="I87" s="7761">
        <v>25</v>
      </c>
      <c r="J87" s="7762">
        <v>1350</v>
      </c>
      <c r="K87" s="7719">
        <v>45764</v>
      </c>
      <c r="L87" s="7763">
        <v>45762</v>
      </c>
      <c r="M87" s="7717">
        <v>24714</v>
      </c>
      <c r="N87" s="7721">
        <v>10000</v>
      </c>
      <c r="O87" s="7721">
        <f>(N87-G87*1000)</f>
        <v>0</v>
      </c>
      <c r="P87" s="7722">
        <f>(N87*J87/1000)</f>
        <v>13500</v>
      </c>
      <c r="Q87" s="7722">
        <f>(P87*0.05)</f>
        <v>675</v>
      </c>
      <c r="R87" s="7723">
        <v>5</v>
      </c>
      <c r="S87" s="7873" t="s">
        <v>8</v>
      </c>
      <c r="T87" s="7684"/>
      <c r="U87" s="7656"/>
      <c r="V87" s="7661"/>
      <c r="W87" s="7662" t="s">
        <v>14</v>
      </c>
      <c r="X87" s="7662" t="s">
        <v>12</v>
      </c>
      <c r="Y87" s="7662"/>
      <c r="Z87" s="7662"/>
      <c r="AA87" s="7662"/>
      <c r="AB87" s="7662" t="s">
        <v>15</v>
      </c>
      <c r="AC87" s="7662" t="s">
        <v>12</v>
      </c>
      <c r="AD87" s="7662" t="s">
        <v>12</v>
      </c>
      <c r="AE87" s="7662"/>
      <c r="AF87" s="7662"/>
      <c r="AG87" s="7662"/>
      <c r="AH87" s="7662"/>
      <c r="AI87" s="7662" t="s">
        <v>0</v>
      </c>
      <c r="AJ87" s="7663"/>
      <c r="AK87" s="7664"/>
    </row>
    <row r="88" spans="2:37">
      <c r="B88" s="7787" t="s">
        <v>1715</v>
      </c>
      <c r="C88" s="7788" t="s">
        <v>1709</v>
      </c>
      <c r="D88" s="7789">
        <v>14</v>
      </c>
      <c r="E88" s="7789" t="s">
        <v>1545</v>
      </c>
      <c r="F88" s="7790">
        <v>45559</v>
      </c>
      <c r="G88" s="8508">
        <v>123</v>
      </c>
      <c r="H88" s="7788" t="s">
        <v>35</v>
      </c>
      <c r="I88" s="7788">
        <v>123</v>
      </c>
      <c r="J88" s="7869">
        <v>0</v>
      </c>
      <c r="K88" s="7792">
        <v>45589</v>
      </c>
      <c r="L88" s="8336">
        <v>45589</v>
      </c>
      <c r="M88" s="7794"/>
      <c r="N88" s="7872">
        <v>123000</v>
      </c>
      <c r="O88" s="7795">
        <f>(N88-G88*1000)</f>
        <v>0</v>
      </c>
      <c r="P88" s="7875">
        <v>0</v>
      </c>
      <c r="Q88" s="7875">
        <v>0</v>
      </c>
      <c r="R88" s="8341">
        <v>2.5</v>
      </c>
      <c r="S88" s="8509" t="s">
        <v>1790</v>
      </c>
      <c r="T88" s="7684"/>
      <c r="U88" s="7660" t="s">
        <v>4</v>
      </c>
      <c r="V88" s="7666" t="s">
        <v>18</v>
      </c>
      <c r="W88" s="7667" t="s">
        <v>19</v>
      </c>
      <c r="X88" s="7667" t="s">
        <v>19</v>
      </c>
      <c r="Y88" s="7667" t="s">
        <v>20</v>
      </c>
      <c r="Z88" s="7667" t="s">
        <v>21</v>
      </c>
      <c r="AA88" s="7667" t="s">
        <v>1559</v>
      </c>
      <c r="AB88" s="7667" t="s">
        <v>22</v>
      </c>
      <c r="AC88" s="7667" t="s">
        <v>23</v>
      </c>
      <c r="AD88" s="7667" t="s">
        <v>23</v>
      </c>
      <c r="AE88" s="7667" t="s">
        <v>24</v>
      </c>
      <c r="AF88" s="7667" t="s">
        <v>20</v>
      </c>
      <c r="AG88" s="7667" t="s">
        <v>25</v>
      </c>
      <c r="AH88" s="7667" t="s">
        <v>0</v>
      </c>
      <c r="AI88" s="7667" t="s">
        <v>1363</v>
      </c>
      <c r="AJ88" s="7668" t="s">
        <v>1388</v>
      </c>
      <c r="AK88" s="7669" t="s">
        <v>26</v>
      </c>
    </row>
    <row r="89" spans="2:37" ht="15" thickBot="1">
      <c r="B89" s="7750" t="s">
        <v>1715</v>
      </c>
      <c r="C89" s="7714" t="s">
        <v>1777</v>
      </c>
      <c r="D89" s="7714">
        <v>19</v>
      </c>
      <c r="E89" s="7714" t="s">
        <v>1545</v>
      </c>
      <c r="F89" s="7745">
        <v>45707</v>
      </c>
      <c r="G89" s="8110">
        <v>300</v>
      </c>
      <c r="H89" s="7717" t="s">
        <v>35</v>
      </c>
      <c r="I89" s="7717">
        <v>600</v>
      </c>
      <c r="J89" s="7718">
        <v>398</v>
      </c>
      <c r="K89" s="7746">
        <v>45734</v>
      </c>
      <c r="L89" s="7781">
        <v>45748</v>
      </c>
      <c r="M89" s="7736">
        <v>24614</v>
      </c>
      <c r="N89" s="7723">
        <v>150000</v>
      </c>
      <c r="O89" s="7721">
        <f t="shared" ref="O89:O104" si="14">(N89-G89*1000)</f>
        <v>-150000</v>
      </c>
      <c r="P89" s="7752">
        <f t="shared" ref="P89:P104" si="15">(N89*J89/1000)</f>
        <v>59700</v>
      </c>
      <c r="Q89" s="7752">
        <f>(P89*0.025)</f>
        <v>1492.5</v>
      </c>
      <c r="R89" s="8113">
        <v>2.5</v>
      </c>
      <c r="S89" s="7757" t="s">
        <v>8</v>
      </c>
      <c r="T89" s="7684"/>
      <c r="U89" s="7665"/>
      <c r="V89" s="7685"/>
      <c r="W89" s="7686" t="s">
        <v>3</v>
      </c>
      <c r="X89" s="7686" t="s">
        <v>18</v>
      </c>
      <c r="Y89" s="7686"/>
      <c r="Z89" s="7686"/>
      <c r="AA89" s="7686"/>
      <c r="AB89" s="7686" t="s">
        <v>21</v>
      </c>
      <c r="AC89" s="7686" t="s">
        <v>27</v>
      </c>
      <c r="AD89" s="7686" t="s">
        <v>28</v>
      </c>
      <c r="AE89" s="7686"/>
      <c r="AF89" s="7686"/>
      <c r="AG89" s="7686"/>
      <c r="AH89" s="7686"/>
      <c r="AI89" s="7686" t="s">
        <v>11</v>
      </c>
      <c r="AJ89" s="7687"/>
      <c r="AK89" s="7688"/>
    </row>
    <row r="90" spans="2:37">
      <c r="B90" s="7750" t="s">
        <v>1715</v>
      </c>
      <c r="C90" s="7714" t="s">
        <v>1777</v>
      </c>
      <c r="D90" s="7714">
        <v>19</v>
      </c>
      <c r="E90" s="7714" t="s">
        <v>1545</v>
      </c>
      <c r="F90" s="7745">
        <v>45707</v>
      </c>
      <c r="G90" s="8110">
        <v>150</v>
      </c>
      <c r="H90" s="7717" t="s">
        <v>35</v>
      </c>
      <c r="I90" s="7717">
        <v>300</v>
      </c>
      <c r="J90" s="7718">
        <v>398</v>
      </c>
      <c r="K90" s="7746">
        <v>45734</v>
      </c>
      <c r="L90" s="7781">
        <v>45772</v>
      </c>
      <c r="M90" s="7736">
        <v>24769</v>
      </c>
      <c r="N90" s="7723">
        <v>150000</v>
      </c>
      <c r="O90" s="7721">
        <f>(N90-G90*1000)</f>
        <v>0</v>
      </c>
      <c r="P90" s="7752">
        <f>(N90*J90/1000)</f>
        <v>59700</v>
      </c>
      <c r="Q90" s="7752">
        <f>(P90*0.025)</f>
        <v>1492.5</v>
      </c>
      <c r="R90" s="8113">
        <v>2.5</v>
      </c>
      <c r="S90" s="7757" t="s">
        <v>8</v>
      </c>
      <c r="T90" s="7684"/>
      <c r="U90" s="7801"/>
      <c r="V90" s="7803"/>
      <c r="W90" s="7803"/>
      <c r="X90" s="7804"/>
      <c r="Y90" s="7924"/>
      <c r="Z90" s="7806"/>
      <c r="AA90" s="7912"/>
      <c r="AB90" s="7914"/>
      <c r="AC90" s="7808"/>
      <c r="AD90" s="7809"/>
      <c r="AE90" s="7803"/>
      <c r="AF90" s="7812"/>
      <c r="AG90" s="7896"/>
      <c r="AH90" s="7915"/>
      <c r="AI90" s="7915"/>
      <c r="AJ90" s="7812"/>
      <c r="AK90" s="7917"/>
    </row>
    <row r="91" spans="2:37">
      <c r="B91" s="8103" t="s">
        <v>1222</v>
      </c>
      <c r="C91" s="8047" t="s">
        <v>1547</v>
      </c>
      <c r="D91" s="8178">
        <v>13</v>
      </c>
      <c r="E91" s="8043" t="s">
        <v>101</v>
      </c>
      <c r="F91" s="8044">
        <v>45734</v>
      </c>
      <c r="G91" s="8048">
        <v>20</v>
      </c>
      <c r="H91" s="8047" t="s">
        <v>35</v>
      </c>
      <c r="I91" s="8047">
        <v>50</v>
      </c>
      <c r="J91" s="8049">
        <v>1078</v>
      </c>
      <c r="K91" s="8046">
        <v>45741</v>
      </c>
      <c r="L91" s="8400">
        <v>45748</v>
      </c>
      <c r="M91" s="8047">
        <v>24621</v>
      </c>
      <c r="N91" s="8048">
        <v>20000</v>
      </c>
      <c r="O91" s="8048">
        <f t="shared" si="14"/>
        <v>0</v>
      </c>
      <c r="P91" s="8108">
        <f t="shared" si="15"/>
        <v>21560</v>
      </c>
      <c r="Q91" s="8049">
        <f>(P91*0.05)</f>
        <v>1078</v>
      </c>
      <c r="R91" s="8043">
        <v>5</v>
      </c>
      <c r="S91" s="7749" t="s">
        <v>8</v>
      </c>
      <c r="T91" s="7684"/>
      <c r="U91" s="7738"/>
      <c r="V91" s="7739"/>
      <c r="W91" s="7740"/>
      <c r="X91" s="7741"/>
      <c r="Y91" s="7741"/>
      <c r="Z91" s="7741"/>
      <c r="AA91" s="7741"/>
      <c r="AB91" s="7741"/>
      <c r="AC91" s="7741"/>
      <c r="AD91" s="7741"/>
      <c r="AE91" s="7741"/>
      <c r="AF91" s="7918"/>
      <c r="AG91" s="7918"/>
      <c r="AH91" s="7741"/>
      <c r="AI91" s="7741"/>
      <c r="AJ91" s="7743"/>
      <c r="AK91" s="7724"/>
    </row>
    <row r="92" spans="2:37">
      <c r="B92" s="8103" t="s">
        <v>1222</v>
      </c>
      <c r="C92" s="8047" t="s">
        <v>1669</v>
      </c>
      <c r="D92" s="8178">
        <v>14</v>
      </c>
      <c r="E92" s="8043" t="s">
        <v>101</v>
      </c>
      <c r="F92" s="8044">
        <v>45734</v>
      </c>
      <c r="G92" s="8048">
        <v>10</v>
      </c>
      <c r="H92" s="8047" t="s">
        <v>35</v>
      </c>
      <c r="I92" s="8047">
        <v>20</v>
      </c>
      <c r="J92" s="8049">
        <v>544</v>
      </c>
      <c r="K92" s="8046">
        <v>45741</v>
      </c>
      <c r="L92" s="8400">
        <v>45748</v>
      </c>
      <c r="M92" s="8047">
        <v>24621</v>
      </c>
      <c r="N92" s="8048">
        <v>10000</v>
      </c>
      <c r="O92" s="8048">
        <f t="shared" si="14"/>
        <v>0</v>
      </c>
      <c r="P92" s="8108">
        <f t="shared" si="15"/>
        <v>5440</v>
      </c>
      <c r="Q92" s="8049">
        <f>(P92*0.05)</f>
        <v>272</v>
      </c>
      <c r="R92" s="8043">
        <v>5</v>
      </c>
      <c r="S92" s="7874" t="s">
        <v>8</v>
      </c>
      <c r="T92" s="7684"/>
      <c r="U92" s="7738"/>
      <c r="V92" s="7739"/>
      <c r="W92" s="7740"/>
      <c r="X92" s="7741"/>
      <c r="Y92" s="7741"/>
      <c r="Z92" s="7741"/>
      <c r="AA92" s="7741"/>
      <c r="AB92" s="7741"/>
      <c r="AC92" s="7741"/>
      <c r="AD92" s="7741"/>
      <c r="AE92" s="7741"/>
      <c r="AF92" s="7918"/>
      <c r="AG92" s="7918"/>
      <c r="AH92" s="7741"/>
      <c r="AI92" s="7741"/>
      <c r="AJ92" s="7743"/>
      <c r="AK92" s="7724"/>
    </row>
    <row r="93" spans="2:37">
      <c r="B93" s="7750" t="s">
        <v>1715</v>
      </c>
      <c r="C93" s="7714" t="s">
        <v>1777</v>
      </c>
      <c r="D93" s="7714">
        <v>18</v>
      </c>
      <c r="E93" s="7714" t="s">
        <v>1545</v>
      </c>
      <c r="F93" s="7745">
        <v>45685</v>
      </c>
      <c r="G93" s="8110">
        <v>52.5</v>
      </c>
      <c r="H93" s="7717" t="s">
        <v>35</v>
      </c>
      <c r="I93" s="7717">
        <v>105</v>
      </c>
      <c r="J93" s="7718">
        <v>398</v>
      </c>
      <c r="K93" s="7746">
        <v>45691</v>
      </c>
      <c r="L93" s="7781">
        <v>45748</v>
      </c>
      <c r="M93" s="7736">
        <v>24614</v>
      </c>
      <c r="N93" s="7723">
        <v>52500</v>
      </c>
      <c r="O93" s="7721">
        <f t="shared" si="14"/>
        <v>0</v>
      </c>
      <c r="P93" s="7752">
        <f t="shared" si="15"/>
        <v>20895</v>
      </c>
      <c r="Q93" s="7752">
        <f>(P93*0.025)</f>
        <v>522.375</v>
      </c>
      <c r="R93" s="8113">
        <v>2.5</v>
      </c>
      <c r="S93" s="7873" t="s">
        <v>8</v>
      </c>
      <c r="T93" s="7684"/>
      <c r="U93" s="8342" t="s">
        <v>1531</v>
      </c>
      <c r="V93" s="7794">
        <v>1</v>
      </c>
      <c r="W93" s="7714" t="s">
        <v>796</v>
      </c>
      <c r="X93" s="7790">
        <v>45568</v>
      </c>
      <c r="Y93" s="8337">
        <v>10</v>
      </c>
      <c r="Z93" s="8323" t="s">
        <v>35</v>
      </c>
      <c r="AA93" s="7709">
        <f>(Y93*1000/500)</f>
        <v>20</v>
      </c>
      <c r="AB93" s="8332">
        <v>358.5</v>
      </c>
      <c r="AC93" s="7792">
        <v>45575</v>
      </c>
      <c r="AD93" s="7793">
        <v>45570</v>
      </c>
      <c r="AE93" s="7794">
        <v>23433</v>
      </c>
      <c r="AF93" s="8334">
        <v>10000</v>
      </c>
      <c r="AG93" s="8333">
        <f>(AF93-Y93*1000)</f>
        <v>0</v>
      </c>
      <c r="AH93" s="8335">
        <f>(AF93*AB93/1000)</f>
        <v>3585</v>
      </c>
      <c r="AI93" s="8335">
        <f>(AH93*0.05)</f>
        <v>179.25</v>
      </c>
      <c r="AJ93" s="8334">
        <v>5</v>
      </c>
      <c r="AK93" s="7724"/>
    </row>
    <row r="94" spans="2:37">
      <c r="B94" s="8103" t="s">
        <v>792</v>
      </c>
      <c r="C94" s="8043" t="s">
        <v>1766</v>
      </c>
      <c r="D94" s="8369">
        <v>520</v>
      </c>
      <c r="E94" s="8043" t="s">
        <v>36</v>
      </c>
      <c r="F94" s="8370">
        <v>45738</v>
      </c>
      <c r="G94" s="8614">
        <v>20</v>
      </c>
      <c r="H94" s="8372" t="s">
        <v>35</v>
      </c>
      <c r="I94" s="8372">
        <v>40</v>
      </c>
      <c r="J94" s="8373">
        <v>615</v>
      </c>
      <c r="K94" s="8107">
        <v>45747</v>
      </c>
      <c r="L94" s="8374">
        <v>45756</v>
      </c>
      <c r="M94" s="8369">
        <v>24688</v>
      </c>
      <c r="N94" s="8375">
        <v>17000</v>
      </c>
      <c r="O94" s="8048">
        <f t="shared" si="14"/>
        <v>-3000</v>
      </c>
      <c r="P94" s="8181">
        <f t="shared" si="15"/>
        <v>10455</v>
      </c>
      <c r="Q94" s="8181">
        <f t="shared" ref="Q94:Q101" si="16">(P94*0.05)</f>
        <v>522.75</v>
      </c>
      <c r="R94" s="8050">
        <v>5</v>
      </c>
      <c r="S94" s="8140" t="s">
        <v>8</v>
      </c>
      <c r="T94" s="7684"/>
      <c r="U94" s="7738"/>
      <c r="V94" s="7739"/>
      <c r="W94" s="7740"/>
      <c r="X94" s="7741"/>
      <c r="Y94" s="7741"/>
      <c r="Z94" s="7741"/>
      <c r="AA94" s="7741"/>
      <c r="AB94" s="7741"/>
      <c r="AC94" s="7741"/>
      <c r="AD94" s="7741"/>
      <c r="AE94" s="7741"/>
      <c r="AF94" s="7918"/>
      <c r="AG94" s="7918"/>
      <c r="AH94" s="7741"/>
      <c r="AI94" s="7741"/>
      <c r="AJ94" s="7743"/>
      <c r="AK94" s="7724"/>
    </row>
    <row r="95" spans="2:37" ht="15" thickBot="1">
      <c r="B95" s="7750" t="s">
        <v>792</v>
      </c>
      <c r="C95" s="7714" t="s">
        <v>1766</v>
      </c>
      <c r="D95" s="7736">
        <v>520</v>
      </c>
      <c r="E95" s="7714" t="s">
        <v>36</v>
      </c>
      <c r="F95" s="7745">
        <v>45738</v>
      </c>
      <c r="G95" s="8615">
        <v>3</v>
      </c>
      <c r="H95" s="7761" t="s">
        <v>35</v>
      </c>
      <c r="I95" s="7761">
        <v>6</v>
      </c>
      <c r="J95" s="7754">
        <v>615</v>
      </c>
      <c r="K95" s="7746">
        <v>45747</v>
      </c>
      <c r="L95" s="7781">
        <v>45762</v>
      </c>
      <c r="M95" s="7736">
        <v>24716</v>
      </c>
      <c r="N95" s="7755">
        <v>3000</v>
      </c>
      <c r="O95" s="7721">
        <f>(N95-G95*1000)</f>
        <v>0</v>
      </c>
      <c r="P95" s="7756">
        <f>(N95*J95/1000)</f>
        <v>1845</v>
      </c>
      <c r="Q95" s="7756">
        <f>(P95*0.05)</f>
        <v>92.25</v>
      </c>
      <c r="R95" s="7723">
        <v>5</v>
      </c>
      <c r="S95" s="8140" t="s">
        <v>8</v>
      </c>
      <c r="T95" s="7684"/>
      <c r="U95" s="7772"/>
      <c r="V95" s="7773"/>
      <c r="W95" s="7774"/>
      <c r="X95" s="7775"/>
      <c r="Y95" s="7775"/>
      <c r="Z95" s="7775"/>
      <c r="AA95" s="7775"/>
      <c r="AB95" s="7775"/>
      <c r="AC95" s="7775"/>
      <c r="AD95" s="7775"/>
      <c r="AE95" s="7775"/>
      <c r="AF95" s="7921"/>
      <c r="AG95" s="7921"/>
      <c r="AH95" s="7775"/>
      <c r="AI95" s="7775"/>
      <c r="AJ95" s="7777"/>
      <c r="AK95" s="7778"/>
    </row>
    <row r="96" spans="2:37">
      <c r="B96" s="8103" t="s">
        <v>792</v>
      </c>
      <c r="C96" s="8043" t="s">
        <v>1764</v>
      </c>
      <c r="D96" s="8043">
        <v>521</v>
      </c>
      <c r="E96" s="8043" t="s">
        <v>36</v>
      </c>
      <c r="F96" s="8370">
        <v>45738</v>
      </c>
      <c r="G96" s="8567">
        <v>270</v>
      </c>
      <c r="H96" s="8047" t="s">
        <v>35</v>
      </c>
      <c r="I96" s="8047">
        <v>540</v>
      </c>
      <c r="J96" s="8106">
        <v>544</v>
      </c>
      <c r="K96" s="8107">
        <v>45747</v>
      </c>
      <c r="L96" s="8374">
        <v>45756</v>
      </c>
      <c r="M96" s="8369">
        <v>24688</v>
      </c>
      <c r="N96" s="8050">
        <v>120000</v>
      </c>
      <c r="O96" s="8048">
        <f t="shared" si="14"/>
        <v>-150000</v>
      </c>
      <c r="P96" s="8108">
        <f t="shared" si="15"/>
        <v>65280</v>
      </c>
      <c r="Q96" s="8108">
        <f t="shared" si="16"/>
        <v>3264</v>
      </c>
      <c r="R96" s="8050">
        <v>5</v>
      </c>
      <c r="S96" s="8140" t="s">
        <v>8</v>
      </c>
      <c r="T96" s="7684"/>
      <c r="U96" s="7684"/>
      <c r="V96" s="7684"/>
      <c r="W96" s="7782"/>
      <c r="X96" s="7650"/>
      <c r="Y96" s="7650"/>
      <c r="Z96" s="7650"/>
      <c r="AA96" s="7650"/>
      <c r="AB96" s="7650"/>
      <c r="AC96" s="7650"/>
      <c r="AD96" s="7650"/>
      <c r="AE96" s="7650"/>
      <c r="AF96" s="7783"/>
      <c r="AG96" s="7783"/>
      <c r="AH96" s="7650"/>
      <c r="AI96" s="7650"/>
      <c r="AJ96" s="7649"/>
      <c r="AK96" s="7650"/>
    </row>
    <row r="97" spans="2:37">
      <c r="B97" s="7750" t="s">
        <v>792</v>
      </c>
      <c r="C97" s="7714" t="s">
        <v>1764</v>
      </c>
      <c r="D97" s="7714">
        <v>521</v>
      </c>
      <c r="E97" s="7714" t="s">
        <v>36</v>
      </c>
      <c r="F97" s="7745">
        <v>45738</v>
      </c>
      <c r="G97" s="7728">
        <v>150</v>
      </c>
      <c r="H97" s="7717" t="s">
        <v>35</v>
      </c>
      <c r="I97" s="7717">
        <v>300</v>
      </c>
      <c r="J97" s="7718">
        <v>544</v>
      </c>
      <c r="K97" s="7746">
        <v>45747</v>
      </c>
      <c r="L97" s="7781">
        <v>45762</v>
      </c>
      <c r="M97" s="7736">
        <v>24716</v>
      </c>
      <c r="N97" s="7723">
        <v>150000</v>
      </c>
      <c r="O97" s="7721">
        <f>(N97-G97*1000)</f>
        <v>0</v>
      </c>
      <c r="P97" s="7752">
        <f>(N97*J97/1000)</f>
        <v>81600</v>
      </c>
      <c r="Q97" s="7752">
        <f>(P97*0.05)</f>
        <v>4080</v>
      </c>
      <c r="R97" s="7723">
        <v>5</v>
      </c>
      <c r="S97" s="7749" t="s">
        <v>8</v>
      </c>
      <c r="T97" s="7684"/>
      <c r="U97" s="7684"/>
      <c r="V97" s="7684"/>
      <c r="W97" s="7782"/>
      <c r="X97" s="7650"/>
      <c r="Y97" s="7650"/>
      <c r="Z97" s="7650"/>
      <c r="AA97" s="7650"/>
      <c r="AB97" s="7650"/>
      <c r="AC97" s="7650"/>
      <c r="AD97" s="7650"/>
      <c r="AE97" s="7650"/>
      <c r="AF97" s="7650"/>
      <c r="AG97" s="7650"/>
      <c r="AH97" s="7650"/>
      <c r="AI97" s="7650"/>
      <c r="AJ97" s="7650"/>
      <c r="AK97" s="7650"/>
    </row>
    <row r="98" spans="2:37" ht="15" thickBot="1">
      <c r="B98" s="8103" t="s">
        <v>792</v>
      </c>
      <c r="C98" s="8043" t="s">
        <v>1765</v>
      </c>
      <c r="D98" s="8376">
        <v>522</v>
      </c>
      <c r="E98" s="8043" t="s">
        <v>36</v>
      </c>
      <c r="F98" s="8370">
        <v>45738</v>
      </c>
      <c r="G98" s="8616">
        <v>3</v>
      </c>
      <c r="H98" s="8047" t="s">
        <v>35</v>
      </c>
      <c r="I98" s="8047">
        <v>6</v>
      </c>
      <c r="J98" s="8378">
        <v>655</v>
      </c>
      <c r="K98" s="8107">
        <v>45747</v>
      </c>
      <c r="L98" s="8374">
        <v>45747</v>
      </c>
      <c r="M98" s="8369"/>
      <c r="N98" s="8379">
        <v>3000</v>
      </c>
      <c r="O98" s="8048">
        <f t="shared" si="14"/>
        <v>0</v>
      </c>
      <c r="P98" s="8380">
        <f t="shared" si="15"/>
        <v>1965</v>
      </c>
      <c r="Q98" s="8380">
        <f t="shared" si="16"/>
        <v>98.25</v>
      </c>
      <c r="R98" s="8050">
        <v>5</v>
      </c>
      <c r="S98" s="7749"/>
      <c r="T98" s="7684"/>
      <c r="U98" s="7654" t="s">
        <v>1324</v>
      </c>
      <c r="V98" s="7684"/>
      <c r="W98" s="7782" t="s">
        <v>1457</v>
      </c>
      <c r="X98" s="7650"/>
      <c r="Y98" s="7650"/>
      <c r="Z98" s="7650"/>
      <c r="AA98" s="7650"/>
      <c r="AB98" s="7650"/>
      <c r="AC98" s="7650"/>
      <c r="AD98" s="7650"/>
      <c r="AE98" s="7650"/>
      <c r="AF98" s="7650"/>
      <c r="AG98" s="7650"/>
      <c r="AH98" s="7650"/>
      <c r="AI98" s="7650"/>
      <c r="AJ98" s="7650"/>
      <c r="AK98" s="7650"/>
    </row>
    <row r="99" spans="2:37">
      <c r="B99" s="8103" t="s">
        <v>792</v>
      </c>
      <c r="C99" s="8047" t="s">
        <v>1769</v>
      </c>
      <c r="D99" s="8047">
        <v>523</v>
      </c>
      <c r="E99" s="8043" t="s">
        <v>36</v>
      </c>
      <c r="F99" s="8370">
        <v>45738</v>
      </c>
      <c r="G99" s="8617">
        <v>25</v>
      </c>
      <c r="H99" s="8047" t="s">
        <v>35</v>
      </c>
      <c r="I99" s="8047">
        <v>62.5</v>
      </c>
      <c r="J99" s="8049">
        <v>1328</v>
      </c>
      <c r="K99" s="8107">
        <v>45747</v>
      </c>
      <c r="L99" s="8374">
        <v>45756</v>
      </c>
      <c r="M99" s="8369">
        <v>24688</v>
      </c>
      <c r="N99" s="8048">
        <v>25000</v>
      </c>
      <c r="O99" s="8048">
        <f t="shared" si="14"/>
        <v>0</v>
      </c>
      <c r="P99" s="8049">
        <f t="shared" si="15"/>
        <v>33200</v>
      </c>
      <c r="Q99" s="8049">
        <f t="shared" si="16"/>
        <v>1660</v>
      </c>
      <c r="R99" s="8383">
        <v>5</v>
      </c>
      <c r="S99" s="7749" t="s">
        <v>8</v>
      </c>
      <c r="T99" s="7684"/>
      <c r="U99" s="7656"/>
      <c r="V99" s="7661"/>
      <c r="W99" s="7662" t="s">
        <v>14</v>
      </c>
      <c r="X99" s="7662" t="s">
        <v>12</v>
      </c>
      <c r="Y99" s="7662"/>
      <c r="Z99" s="7662"/>
      <c r="AA99" s="7662"/>
      <c r="AB99" s="7662" t="s">
        <v>15</v>
      </c>
      <c r="AC99" s="7662" t="s">
        <v>12</v>
      </c>
      <c r="AD99" s="7662" t="s">
        <v>12</v>
      </c>
      <c r="AE99" s="7662"/>
      <c r="AF99" s="7662"/>
      <c r="AG99" s="7662"/>
      <c r="AH99" s="7662"/>
      <c r="AI99" s="7662" t="s">
        <v>0</v>
      </c>
      <c r="AJ99" s="7663"/>
      <c r="AK99" s="7664"/>
    </row>
    <row r="100" spans="2:37">
      <c r="B100" s="8103" t="s">
        <v>792</v>
      </c>
      <c r="C100" s="8043" t="s">
        <v>1767</v>
      </c>
      <c r="D100" s="8043">
        <v>524</v>
      </c>
      <c r="E100" s="8043" t="s">
        <v>36</v>
      </c>
      <c r="F100" s="8370">
        <v>45738</v>
      </c>
      <c r="G100" s="8567">
        <v>25</v>
      </c>
      <c r="H100" s="8047" t="s">
        <v>35</v>
      </c>
      <c r="I100" s="8112">
        <f>(G100*1000/500)</f>
        <v>50</v>
      </c>
      <c r="J100" s="8106">
        <v>427</v>
      </c>
      <c r="K100" s="8107">
        <v>45747</v>
      </c>
      <c r="L100" s="8374">
        <v>45756</v>
      </c>
      <c r="M100" s="8369">
        <v>24688</v>
      </c>
      <c r="N100" s="8050">
        <v>25000</v>
      </c>
      <c r="O100" s="8048">
        <f t="shared" si="14"/>
        <v>0</v>
      </c>
      <c r="P100" s="8108">
        <f t="shared" si="15"/>
        <v>10675</v>
      </c>
      <c r="Q100" s="8108">
        <f t="shared" si="16"/>
        <v>533.75</v>
      </c>
      <c r="R100" s="8050">
        <v>5</v>
      </c>
      <c r="S100" s="7874" t="s">
        <v>8</v>
      </c>
      <c r="T100" s="7684"/>
      <c r="U100" s="7660" t="s">
        <v>4</v>
      </c>
      <c r="V100" s="7666" t="s">
        <v>18</v>
      </c>
      <c r="W100" s="7667" t="s">
        <v>19</v>
      </c>
      <c r="X100" s="7667" t="s">
        <v>19</v>
      </c>
      <c r="Y100" s="7667" t="s">
        <v>20</v>
      </c>
      <c r="Z100" s="7667" t="s">
        <v>21</v>
      </c>
      <c r="AA100" s="7667" t="s">
        <v>1559</v>
      </c>
      <c r="AB100" s="7667" t="s">
        <v>22</v>
      </c>
      <c r="AC100" s="7667" t="s">
        <v>23</v>
      </c>
      <c r="AD100" s="7667" t="s">
        <v>23</v>
      </c>
      <c r="AE100" s="7667" t="s">
        <v>24</v>
      </c>
      <c r="AF100" s="7667" t="s">
        <v>20</v>
      </c>
      <c r="AG100" s="7667" t="s">
        <v>25</v>
      </c>
      <c r="AH100" s="7667" t="s">
        <v>0</v>
      </c>
      <c r="AI100" s="7667" t="s">
        <v>1363</v>
      </c>
      <c r="AJ100" s="7668" t="s">
        <v>1388</v>
      </c>
      <c r="AK100" s="7669" t="s">
        <v>26</v>
      </c>
    </row>
    <row r="101" spans="2:37" ht="15" thickBot="1">
      <c r="B101" s="8103" t="s">
        <v>792</v>
      </c>
      <c r="C101" s="8047" t="s">
        <v>1768</v>
      </c>
      <c r="D101" s="8047">
        <v>525</v>
      </c>
      <c r="E101" s="8043" t="s">
        <v>36</v>
      </c>
      <c r="F101" s="8370">
        <v>45738</v>
      </c>
      <c r="G101" s="8617">
        <v>10</v>
      </c>
      <c r="H101" s="8047" t="s">
        <v>35</v>
      </c>
      <c r="I101" s="8047">
        <v>25</v>
      </c>
      <c r="J101" s="8049">
        <v>1328</v>
      </c>
      <c r="K101" s="8107">
        <v>45747</v>
      </c>
      <c r="L101" s="8374">
        <v>45756</v>
      </c>
      <c r="M101" s="8369">
        <v>24688</v>
      </c>
      <c r="N101" s="8048">
        <v>10500</v>
      </c>
      <c r="O101" s="8048">
        <f t="shared" si="14"/>
        <v>500</v>
      </c>
      <c r="P101" s="8049">
        <f t="shared" si="15"/>
        <v>13944</v>
      </c>
      <c r="Q101" s="8049">
        <f t="shared" si="16"/>
        <v>697.2</v>
      </c>
      <c r="R101" s="8383">
        <v>5</v>
      </c>
      <c r="S101" s="7874" t="s">
        <v>8</v>
      </c>
      <c r="T101" s="7684"/>
      <c r="U101" s="7665"/>
      <c r="V101" s="7685"/>
      <c r="W101" s="7686" t="s">
        <v>3</v>
      </c>
      <c r="X101" s="7686" t="s">
        <v>18</v>
      </c>
      <c r="Y101" s="7686"/>
      <c r="Z101" s="7686"/>
      <c r="AA101" s="7686"/>
      <c r="AB101" s="7686" t="s">
        <v>21</v>
      </c>
      <c r="AC101" s="7686" t="s">
        <v>27</v>
      </c>
      <c r="AD101" s="7686" t="s">
        <v>28</v>
      </c>
      <c r="AE101" s="7686"/>
      <c r="AF101" s="7686"/>
      <c r="AG101" s="7686"/>
      <c r="AH101" s="7686"/>
      <c r="AI101" s="7686" t="s">
        <v>11</v>
      </c>
      <c r="AJ101" s="7687"/>
      <c r="AK101" s="7688"/>
    </row>
    <row r="102" spans="2:37">
      <c r="B102" s="8489" t="s">
        <v>1436</v>
      </c>
      <c r="C102" s="8043" t="s">
        <v>1610</v>
      </c>
      <c r="D102" s="8369">
        <v>10</v>
      </c>
      <c r="E102" s="8369" t="s">
        <v>796</v>
      </c>
      <c r="F102" s="8370">
        <v>45712</v>
      </c>
      <c r="G102" s="8614">
        <v>10</v>
      </c>
      <c r="H102" s="8372" t="s">
        <v>35</v>
      </c>
      <c r="I102" s="8372">
        <v>20</v>
      </c>
      <c r="J102" s="8373">
        <v>778</v>
      </c>
      <c r="K102" s="8107">
        <v>45716</v>
      </c>
      <c r="L102" s="8374">
        <v>45748</v>
      </c>
      <c r="M102" s="8369">
        <v>24612</v>
      </c>
      <c r="N102" s="8375">
        <v>3000</v>
      </c>
      <c r="O102" s="8490">
        <f t="shared" si="14"/>
        <v>-7000</v>
      </c>
      <c r="P102" s="8181">
        <f t="shared" si="15"/>
        <v>2334</v>
      </c>
      <c r="Q102" s="8181">
        <f>(P102*0.05)</f>
        <v>116.7</v>
      </c>
      <c r="R102" s="8375">
        <v>5</v>
      </c>
      <c r="S102" s="7873" t="s">
        <v>8</v>
      </c>
      <c r="T102" s="7684"/>
      <c r="U102" s="7801"/>
      <c r="V102" s="7912"/>
      <c r="W102" s="7803"/>
      <c r="X102" s="7939"/>
      <c r="Y102" s="7940"/>
      <c r="Z102" s="7806"/>
      <c r="AA102" s="7806"/>
      <c r="AB102" s="7914"/>
      <c r="AC102" s="7808"/>
      <c r="AD102" s="7941"/>
      <c r="AE102" s="7806"/>
      <c r="AF102" s="7896"/>
      <c r="AG102" s="7806"/>
      <c r="AH102" s="7916"/>
      <c r="AI102" s="7916"/>
      <c r="AJ102" s="7812"/>
      <c r="AK102" s="7942"/>
    </row>
    <row r="103" spans="2:37">
      <c r="B103" s="7879" t="s">
        <v>1436</v>
      </c>
      <c r="C103" s="7714" t="s">
        <v>1610</v>
      </c>
      <c r="D103" s="7736">
        <v>10</v>
      </c>
      <c r="E103" s="7736" t="s">
        <v>796</v>
      </c>
      <c r="F103" s="7745">
        <v>45712</v>
      </c>
      <c r="G103" s="8615">
        <v>7</v>
      </c>
      <c r="H103" s="7761" t="s">
        <v>35</v>
      </c>
      <c r="I103" s="7761">
        <v>14</v>
      </c>
      <c r="J103" s="7754">
        <v>778</v>
      </c>
      <c r="K103" s="7746">
        <v>45716</v>
      </c>
      <c r="L103" s="7781">
        <v>45769</v>
      </c>
      <c r="M103" s="7736">
        <v>24743</v>
      </c>
      <c r="N103" s="7755">
        <v>3500</v>
      </c>
      <c r="O103" s="7878">
        <f>(N103-G103*1000)</f>
        <v>-3500</v>
      </c>
      <c r="P103" s="7756">
        <f>(N103*J103/1000)</f>
        <v>2723</v>
      </c>
      <c r="Q103" s="7756">
        <f>(P103*0.05)</f>
        <v>136.15</v>
      </c>
      <c r="R103" s="7755">
        <v>5</v>
      </c>
      <c r="S103" s="7873" t="s">
        <v>8</v>
      </c>
      <c r="T103" s="7684"/>
      <c r="U103" s="7712"/>
      <c r="V103" s="7713"/>
      <c r="W103" s="7714"/>
      <c r="X103" s="7780"/>
      <c r="Y103" s="7751"/>
      <c r="Z103" s="7717"/>
      <c r="AA103" s="7717"/>
      <c r="AB103" s="7718"/>
      <c r="AC103" s="7719"/>
      <c r="AD103" s="7800"/>
      <c r="AE103" s="7717"/>
      <c r="AF103" s="7721"/>
      <c r="AG103" s="7717"/>
      <c r="AH103" s="7722"/>
      <c r="AI103" s="7722"/>
      <c r="AJ103" s="7723"/>
      <c r="AK103" s="7943"/>
    </row>
    <row r="104" spans="2:37">
      <c r="B104" s="7750" t="s">
        <v>1543</v>
      </c>
      <c r="C104" s="7761" t="s">
        <v>1774</v>
      </c>
      <c r="D104" s="7759">
        <v>47</v>
      </c>
      <c r="E104" s="7714" t="s">
        <v>36</v>
      </c>
      <c r="F104" s="7715">
        <v>45691</v>
      </c>
      <c r="G104" s="7864">
        <v>30</v>
      </c>
      <c r="H104" s="7761" t="s">
        <v>35</v>
      </c>
      <c r="I104" s="7761">
        <v>75</v>
      </c>
      <c r="J104" s="7762">
        <v>1327</v>
      </c>
      <c r="K104" s="7719">
        <v>45741</v>
      </c>
      <c r="L104" s="7720">
        <v>45748</v>
      </c>
      <c r="M104" s="7717">
        <v>24619</v>
      </c>
      <c r="N104" s="7721">
        <v>32160</v>
      </c>
      <c r="O104" s="7721">
        <f t="shared" si="14"/>
        <v>2160</v>
      </c>
      <c r="P104" s="7722">
        <f t="shared" si="15"/>
        <v>42676.32</v>
      </c>
      <c r="Q104" s="7722">
        <f>(P104*0.05)</f>
        <v>2133.8160000000003</v>
      </c>
      <c r="R104" s="7723">
        <v>5</v>
      </c>
      <c r="S104" s="7749" t="s">
        <v>8</v>
      </c>
      <c r="T104" s="7684"/>
      <c r="U104" s="7712"/>
      <c r="V104" s="7713"/>
      <c r="W104" s="7714"/>
      <c r="X104" s="7944"/>
      <c r="Y104" s="7751"/>
      <c r="Z104" s="7842"/>
      <c r="AA104" s="7842"/>
      <c r="AB104" s="7945"/>
      <c r="AC104" s="7719"/>
      <c r="AD104" s="7720"/>
      <c r="AE104" s="7842"/>
      <c r="AF104" s="7862"/>
      <c r="AG104" s="7842"/>
      <c r="AH104" s="7946"/>
      <c r="AI104" s="7946"/>
      <c r="AJ104" s="7947"/>
      <c r="AK104" s="7948"/>
    </row>
    <row r="105" spans="2:37">
      <c r="B105" s="7750" t="s">
        <v>1543</v>
      </c>
      <c r="C105" s="7717" t="s">
        <v>1656</v>
      </c>
      <c r="D105" s="7779">
        <v>57</v>
      </c>
      <c r="E105" s="7714" t="s">
        <v>796</v>
      </c>
      <c r="F105" s="7780">
        <v>45748</v>
      </c>
      <c r="G105" s="7760">
        <v>5</v>
      </c>
      <c r="H105" s="7717" t="s">
        <v>35</v>
      </c>
      <c r="I105" s="7717">
        <v>5</v>
      </c>
      <c r="J105" s="7722">
        <v>266.5</v>
      </c>
      <c r="K105" s="7719">
        <v>45764</v>
      </c>
      <c r="L105" s="7720">
        <v>45762</v>
      </c>
      <c r="M105" s="7717">
        <v>24714</v>
      </c>
      <c r="N105" s="7721">
        <v>5000</v>
      </c>
      <c r="O105" s="7721">
        <v>0</v>
      </c>
      <c r="P105" s="7752">
        <v>1572</v>
      </c>
      <c r="Q105" s="7722">
        <v>143.69999999999999</v>
      </c>
      <c r="R105" s="7714">
        <v>5</v>
      </c>
      <c r="S105" s="7873" t="s">
        <v>8</v>
      </c>
      <c r="T105" s="7782"/>
      <c r="U105" s="7959"/>
      <c r="V105" s="7960"/>
      <c r="W105" s="7960"/>
      <c r="X105" s="7743"/>
      <c r="Y105" s="7743"/>
      <c r="Z105" s="7743"/>
      <c r="AA105" s="7743"/>
      <c r="AB105" s="7743"/>
      <c r="AC105" s="7743"/>
      <c r="AD105" s="7743"/>
      <c r="AE105" s="7743"/>
      <c r="AF105" s="7961"/>
      <c r="AG105" s="7961"/>
      <c r="AH105" s="7743"/>
      <c r="AI105" s="7743"/>
      <c r="AJ105" s="7743"/>
      <c r="AK105" s="7949"/>
    </row>
    <row r="106" spans="2:37">
      <c r="B106" s="7750" t="s">
        <v>1543</v>
      </c>
      <c r="C106" s="7717" t="s">
        <v>1788</v>
      </c>
      <c r="D106" s="7759">
        <v>52</v>
      </c>
      <c r="E106" s="7714" t="s">
        <v>36</v>
      </c>
      <c r="F106" s="7715">
        <v>45738</v>
      </c>
      <c r="G106" s="7911">
        <v>14.4</v>
      </c>
      <c r="H106" s="7761" t="s">
        <v>35</v>
      </c>
      <c r="I106" s="7761">
        <v>36</v>
      </c>
      <c r="J106" s="7762">
        <v>1350</v>
      </c>
      <c r="K106" s="7719">
        <v>45764</v>
      </c>
      <c r="L106" s="7720">
        <v>45762</v>
      </c>
      <c r="M106" s="7717">
        <v>24714</v>
      </c>
      <c r="N106" s="7721">
        <v>14400</v>
      </c>
      <c r="O106" s="7721">
        <f>(N106-G106*1000)</f>
        <v>0</v>
      </c>
      <c r="P106" s="7722">
        <f>(N106*J106/1000)</f>
        <v>19440</v>
      </c>
      <c r="Q106" s="7722">
        <f>(P106*0.05)</f>
        <v>972</v>
      </c>
      <c r="R106" s="7723">
        <v>5</v>
      </c>
      <c r="S106" s="7874" t="s">
        <v>8</v>
      </c>
      <c r="T106" s="7782"/>
      <c r="U106" s="7959"/>
      <c r="V106" s="7960"/>
      <c r="W106" s="7960"/>
      <c r="X106" s="7743"/>
      <c r="Y106" s="7743"/>
      <c r="Z106" s="7743"/>
      <c r="AA106" s="7743"/>
      <c r="AB106" s="7743"/>
      <c r="AC106" s="7743"/>
      <c r="AD106" s="7743"/>
      <c r="AE106" s="7743"/>
      <c r="AF106" s="7961"/>
      <c r="AG106" s="7961"/>
      <c r="AH106" s="7743"/>
      <c r="AI106" s="7743"/>
      <c r="AJ106" s="7743"/>
      <c r="AK106" s="7949"/>
    </row>
    <row r="107" spans="2:37">
      <c r="B107" s="7750" t="s">
        <v>792</v>
      </c>
      <c r="C107" s="7714" t="s">
        <v>1766</v>
      </c>
      <c r="D107" s="7736">
        <v>526</v>
      </c>
      <c r="E107" s="7714" t="s">
        <v>101</v>
      </c>
      <c r="F107" s="7745">
        <v>45756</v>
      </c>
      <c r="G107" s="8615">
        <v>12.5</v>
      </c>
      <c r="H107" s="7761" t="s">
        <v>35</v>
      </c>
      <c r="I107" s="7761">
        <v>25</v>
      </c>
      <c r="J107" s="7754">
        <v>615</v>
      </c>
      <c r="K107" s="7746">
        <v>45763</v>
      </c>
      <c r="L107" s="7781">
        <v>45762</v>
      </c>
      <c r="M107" s="7736">
        <v>24716</v>
      </c>
      <c r="N107" s="7755">
        <v>25000</v>
      </c>
      <c r="O107" s="7721">
        <f t="shared" ref="O107:O126" si="17">(N107-G107*1000)</f>
        <v>12500</v>
      </c>
      <c r="P107" s="7756">
        <f t="shared" ref="P107:P121" si="18">(N107*J107/1000)</f>
        <v>15375</v>
      </c>
      <c r="Q107" s="7756">
        <f t="shared" ref="Q107:Q126" si="19">(P107*0.05)</f>
        <v>768.75</v>
      </c>
      <c r="R107" s="7723">
        <v>5</v>
      </c>
      <c r="S107" s="7873" t="s">
        <v>8</v>
      </c>
      <c r="T107" s="7782"/>
      <c r="U107" s="7978"/>
      <c r="V107" s="7979"/>
      <c r="W107" s="7979"/>
      <c r="X107" s="7979"/>
      <c r="Y107" s="7979"/>
      <c r="Z107" s="7979"/>
      <c r="AA107" s="7979"/>
      <c r="AB107" s="7979"/>
      <c r="AC107" s="7979"/>
      <c r="AD107" s="7979"/>
      <c r="AE107" s="7979"/>
      <c r="AF107" s="7979"/>
      <c r="AG107" s="7979"/>
      <c r="AH107" s="7979"/>
      <c r="AI107" s="7979"/>
      <c r="AJ107" s="7979"/>
      <c r="AK107" s="7980"/>
    </row>
    <row r="108" spans="2:37">
      <c r="B108" s="7750" t="s">
        <v>792</v>
      </c>
      <c r="C108" s="7714" t="s">
        <v>1764</v>
      </c>
      <c r="D108" s="7714">
        <v>527</v>
      </c>
      <c r="E108" s="7714" t="s">
        <v>101</v>
      </c>
      <c r="F108" s="7745">
        <v>45756</v>
      </c>
      <c r="G108" s="7728">
        <v>100</v>
      </c>
      <c r="H108" s="7717" t="s">
        <v>35</v>
      </c>
      <c r="I108" s="7717">
        <v>200</v>
      </c>
      <c r="J108" s="7718">
        <v>544</v>
      </c>
      <c r="K108" s="7746">
        <v>45763</v>
      </c>
      <c r="L108" s="7781">
        <v>45762</v>
      </c>
      <c r="M108" s="7736">
        <v>24716</v>
      </c>
      <c r="N108" s="7723">
        <v>25000</v>
      </c>
      <c r="O108" s="7721">
        <f t="shared" si="17"/>
        <v>-75000</v>
      </c>
      <c r="P108" s="7752">
        <f t="shared" si="18"/>
        <v>13600</v>
      </c>
      <c r="Q108" s="7752">
        <f t="shared" si="19"/>
        <v>680</v>
      </c>
      <c r="R108" s="7723">
        <v>5</v>
      </c>
      <c r="S108" s="8582" t="s">
        <v>8</v>
      </c>
      <c r="T108" s="7782"/>
      <c r="U108" s="7978"/>
      <c r="V108" s="7979"/>
      <c r="W108" s="7979"/>
      <c r="X108" s="7979"/>
      <c r="Y108" s="7979"/>
      <c r="Z108" s="7979"/>
      <c r="AA108" s="7979"/>
      <c r="AB108" s="7979"/>
      <c r="AC108" s="7979"/>
      <c r="AD108" s="7979"/>
      <c r="AE108" s="7979"/>
      <c r="AF108" s="7979"/>
      <c r="AG108" s="7979"/>
      <c r="AH108" s="7979"/>
      <c r="AI108" s="7979"/>
      <c r="AJ108" s="7979"/>
      <c r="AK108" s="7980"/>
    </row>
    <row r="109" spans="2:37" ht="15" thickBot="1">
      <c r="B109" s="7787" t="s">
        <v>792</v>
      </c>
      <c r="C109" s="7789" t="s">
        <v>1764</v>
      </c>
      <c r="D109" s="7789">
        <v>527</v>
      </c>
      <c r="E109" s="7789" t="s">
        <v>101</v>
      </c>
      <c r="F109" s="7790">
        <v>45756</v>
      </c>
      <c r="G109" s="7789">
        <v>75</v>
      </c>
      <c r="H109" s="7788" t="s">
        <v>35</v>
      </c>
      <c r="I109" s="7788">
        <v>150</v>
      </c>
      <c r="J109" s="7869">
        <v>0</v>
      </c>
      <c r="K109" s="8336">
        <v>45763</v>
      </c>
      <c r="L109" s="8336">
        <v>45763</v>
      </c>
      <c r="M109" s="7794"/>
      <c r="N109" s="7872">
        <v>75000</v>
      </c>
      <c r="O109" s="7795">
        <f>(N109-G109*1000)</f>
        <v>0</v>
      </c>
      <c r="P109" s="7875">
        <f>(N109*J109/1000)</f>
        <v>0</v>
      </c>
      <c r="Q109" s="7875">
        <f>(P109*0.05)</f>
        <v>0</v>
      </c>
      <c r="R109" s="7872">
        <v>5</v>
      </c>
      <c r="S109" s="8509" t="s">
        <v>1790</v>
      </c>
      <c r="T109" s="7782"/>
      <c r="U109" s="7985"/>
      <c r="V109" s="7986"/>
      <c r="W109" s="7986"/>
      <c r="X109" s="7986"/>
      <c r="Y109" s="7986"/>
      <c r="Z109" s="7986"/>
      <c r="AA109" s="7986"/>
      <c r="AB109" s="7986"/>
      <c r="AC109" s="7986"/>
      <c r="AD109" s="7986"/>
      <c r="AE109" s="7986"/>
      <c r="AF109" s="7986"/>
      <c r="AG109" s="7986"/>
      <c r="AH109" s="7986"/>
      <c r="AI109" s="7986"/>
      <c r="AJ109" s="7986"/>
      <c r="AK109" s="7987"/>
    </row>
    <row r="110" spans="2:37">
      <c r="B110" s="8103" t="s">
        <v>792</v>
      </c>
      <c r="C110" s="8043" t="s">
        <v>1765</v>
      </c>
      <c r="D110" s="8376">
        <v>528</v>
      </c>
      <c r="E110" s="8043" t="s">
        <v>101</v>
      </c>
      <c r="F110" s="8370">
        <v>45756</v>
      </c>
      <c r="G110" s="8616">
        <v>3</v>
      </c>
      <c r="H110" s="8047" t="s">
        <v>35</v>
      </c>
      <c r="I110" s="8047">
        <v>6</v>
      </c>
      <c r="J110" s="8378">
        <v>655</v>
      </c>
      <c r="K110" s="8107">
        <v>45763</v>
      </c>
      <c r="L110" s="8374">
        <v>45756</v>
      </c>
      <c r="M110" s="8369">
        <v>24688</v>
      </c>
      <c r="N110" s="8379">
        <v>2000</v>
      </c>
      <c r="O110" s="8048">
        <f t="shared" si="17"/>
        <v>-1000</v>
      </c>
      <c r="P110" s="8380">
        <f t="shared" si="18"/>
        <v>1310</v>
      </c>
      <c r="Q110" s="8380">
        <f t="shared" si="19"/>
        <v>65.5</v>
      </c>
      <c r="R110" s="8050">
        <v>5</v>
      </c>
      <c r="S110" s="7749" t="s">
        <v>8</v>
      </c>
      <c r="T110" s="7782"/>
      <c r="U110" s="7839"/>
      <c r="V110" s="7840"/>
      <c r="W110" s="7840"/>
      <c r="X110" s="7840"/>
      <c r="Y110" s="7840"/>
      <c r="Z110" s="7840"/>
      <c r="AA110" s="7840"/>
      <c r="AB110" s="7840"/>
      <c r="AC110" s="7840"/>
      <c r="AD110" s="7840"/>
      <c r="AE110" s="7840"/>
      <c r="AF110" s="7840"/>
      <c r="AG110" s="7840"/>
      <c r="AH110" s="7840"/>
      <c r="AI110" s="7840"/>
      <c r="AJ110" s="7840"/>
      <c r="AK110" s="7840"/>
    </row>
    <row r="111" spans="2:37" ht="15" thickBot="1">
      <c r="B111" s="7787" t="s">
        <v>792</v>
      </c>
      <c r="C111" s="7789" t="s">
        <v>1765</v>
      </c>
      <c r="D111" s="8338">
        <v>528</v>
      </c>
      <c r="E111" s="7789" t="s">
        <v>101</v>
      </c>
      <c r="F111" s="7790">
        <v>45756</v>
      </c>
      <c r="G111" s="8338">
        <v>1</v>
      </c>
      <c r="H111" s="7788" t="s">
        <v>35</v>
      </c>
      <c r="I111" s="7788">
        <v>2</v>
      </c>
      <c r="J111" s="8339">
        <v>0</v>
      </c>
      <c r="K111" s="8336">
        <v>45763</v>
      </c>
      <c r="L111" s="8336">
        <v>45763</v>
      </c>
      <c r="M111" s="7794"/>
      <c r="N111" s="8340">
        <v>1000</v>
      </c>
      <c r="O111" s="7795">
        <f>(N111-G111*1000)</f>
        <v>0</v>
      </c>
      <c r="P111" s="8611">
        <f>(N111*J111/1000)</f>
        <v>0</v>
      </c>
      <c r="Q111" s="8611">
        <f>(P111*0.05)</f>
        <v>0</v>
      </c>
      <c r="R111" s="7872">
        <v>5</v>
      </c>
      <c r="S111" s="8509" t="s">
        <v>1790</v>
      </c>
      <c r="T111" s="7782"/>
      <c r="U111" s="7654" t="s">
        <v>1822</v>
      </c>
      <c r="V111" s="7684"/>
      <c r="W111" s="7782" t="s">
        <v>1823</v>
      </c>
      <c r="X111" s="7650"/>
      <c r="Y111" s="7650"/>
      <c r="Z111" s="7650"/>
      <c r="AA111" s="7650"/>
      <c r="AB111" s="7650"/>
      <c r="AC111" s="7650"/>
      <c r="AD111" s="7650"/>
      <c r="AE111" s="7650"/>
      <c r="AF111" s="7650"/>
      <c r="AG111" s="7650"/>
      <c r="AH111" s="7650"/>
      <c r="AI111" s="7650"/>
      <c r="AJ111" s="7650"/>
      <c r="AK111" s="7650"/>
    </row>
    <row r="112" spans="2:37">
      <c r="B112" s="7750" t="s">
        <v>792</v>
      </c>
      <c r="C112" s="7714" t="s">
        <v>1767</v>
      </c>
      <c r="D112" s="7717">
        <v>529</v>
      </c>
      <c r="E112" s="7714" t="s">
        <v>101</v>
      </c>
      <c r="F112" s="7745">
        <v>45756</v>
      </c>
      <c r="G112" s="8175">
        <v>5</v>
      </c>
      <c r="H112" s="7717">
        <v>10</v>
      </c>
      <c r="I112" s="7717">
        <v>10</v>
      </c>
      <c r="J112" s="7722">
        <v>1328</v>
      </c>
      <c r="K112" s="7746">
        <v>45763</v>
      </c>
      <c r="L112" s="7781">
        <v>45762</v>
      </c>
      <c r="M112" s="7736">
        <v>24716</v>
      </c>
      <c r="N112" s="7721">
        <v>5000</v>
      </c>
      <c r="O112" s="7721">
        <f t="shared" si="17"/>
        <v>0</v>
      </c>
      <c r="P112" s="7722">
        <f t="shared" si="18"/>
        <v>6640</v>
      </c>
      <c r="Q112" s="7722">
        <f t="shared" si="19"/>
        <v>332</v>
      </c>
      <c r="R112" s="7748">
        <v>5</v>
      </c>
      <c r="S112" s="7711" t="s">
        <v>8</v>
      </c>
      <c r="T112" s="7782"/>
      <c r="U112" s="7656"/>
      <c r="V112" s="7661"/>
      <c r="W112" s="7662" t="s">
        <v>14</v>
      </c>
      <c r="X112" s="7662" t="s">
        <v>12</v>
      </c>
      <c r="Y112" s="7662"/>
      <c r="Z112" s="7662"/>
      <c r="AA112" s="7662"/>
      <c r="AB112" s="7662" t="s">
        <v>15</v>
      </c>
      <c r="AC112" s="7662" t="s">
        <v>12</v>
      </c>
      <c r="AD112" s="7662" t="s">
        <v>12</v>
      </c>
      <c r="AE112" s="7662"/>
      <c r="AF112" s="7662"/>
      <c r="AG112" s="7662"/>
      <c r="AH112" s="7662"/>
      <c r="AI112" s="7662" t="s">
        <v>0</v>
      </c>
      <c r="AJ112" s="7663"/>
      <c r="AK112" s="7664"/>
    </row>
    <row r="113" spans="2:37">
      <c r="B113" s="8103" t="s">
        <v>792</v>
      </c>
      <c r="C113" s="8047" t="s">
        <v>1769</v>
      </c>
      <c r="D113" s="8043">
        <v>530</v>
      </c>
      <c r="E113" s="8043" t="s">
        <v>101</v>
      </c>
      <c r="F113" s="8370">
        <v>45756</v>
      </c>
      <c r="G113" s="8567">
        <v>25</v>
      </c>
      <c r="H113" s="8047" t="s">
        <v>35</v>
      </c>
      <c r="I113" s="8505">
        <v>62.5</v>
      </c>
      <c r="J113" s="8106">
        <v>427</v>
      </c>
      <c r="K113" s="8612">
        <v>45763</v>
      </c>
      <c r="L113" s="8180">
        <v>45756</v>
      </c>
      <c r="M113" s="8369">
        <v>24688</v>
      </c>
      <c r="N113" s="8050">
        <v>7400</v>
      </c>
      <c r="O113" s="8048">
        <f t="shared" si="17"/>
        <v>-17600</v>
      </c>
      <c r="P113" s="8108">
        <f t="shared" si="18"/>
        <v>3159.8</v>
      </c>
      <c r="Q113" s="8108">
        <f t="shared" si="19"/>
        <v>157.99</v>
      </c>
      <c r="R113" s="8050">
        <v>5</v>
      </c>
      <c r="S113" s="7749" t="s">
        <v>8</v>
      </c>
      <c r="T113" s="7782"/>
      <c r="U113" s="7660" t="s">
        <v>4</v>
      </c>
      <c r="V113" s="7666" t="s">
        <v>18</v>
      </c>
      <c r="W113" s="7667" t="s">
        <v>19</v>
      </c>
      <c r="X113" s="7667" t="s">
        <v>19</v>
      </c>
      <c r="Y113" s="7667" t="s">
        <v>20</v>
      </c>
      <c r="Z113" s="7667" t="s">
        <v>21</v>
      </c>
      <c r="AA113" s="7667" t="s">
        <v>1559</v>
      </c>
      <c r="AB113" s="7667" t="s">
        <v>22</v>
      </c>
      <c r="AC113" s="7667" t="s">
        <v>23</v>
      </c>
      <c r="AD113" s="7667" t="s">
        <v>23</v>
      </c>
      <c r="AE113" s="7667" t="s">
        <v>24</v>
      </c>
      <c r="AF113" s="7667" t="s">
        <v>20</v>
      </c>
      <c r="AG113" s="7667" t="s">
        <v>25</v>
      </c>
      <c r="AH113" s="7667" t="s">
        <v>0</v>
      </c>
      <c r="AI113" s="7667" t="s">
        <v>1363</v>
      </c>
      <c r="AJ113" s="7668" t="s">
        <v>1388</v>
      </c>
      <c r="AK113" s="7669" t="s">
        <v>26</v>
      </c>
    </row>
    <row r="114" spans="2:37" ht="15" thickBot="1">
      <c r="B114" s="7787" t="s">
        <v>792</v>
      </c>
      <c r="C114" s="7788" t="s">
        <v>1769</v>
      </c>
      <c r="D114" s="7789">
        <v>530</v>
      </c>
      <c r="E114" s="7789" t="s">
        <v>101</v>
      </c>
      <c r="F114" s="7790">
        <v>45756</v>
      </c>
      <c r="G114" s="7789">
        <v>17.600000000000001</v>
      </c>
      <c r="H114" s="7788" t="s">
        <v>35</v>
      </c>
      <c r="I114" s="7866">
        <f>(N114/500)</f>
        <v>35.200000000000003</v>
      </c>
      <c r="J114" s="7869">
        <v>0</v>
      </c>
      <c r="K114" s="8613">
        <v>45763</v>
      </c>
      <c r="L114" s="8613">
        <v>45763</v>
      </c>
      <c r="M114" s="7794"/>
      <c r="N114" s="7872">
        <v>17600</v>
      </c>
      <c r="O114" s="7795">
        <f>(N114-G114*1000)</f>
        <v>0</v>
      </c>
      <c r="P114" s="7875">
        <f>(N114*J114/1000)</f>
        <v>0</v>
      </c>
      <c r="Q114" s="7875">
        <f>(P114*0.05)</f>
        <v>0</v>
      </c>
      <c r="R114" s="7872">
        <v>5</v>
      </c>
      <c r="S114" s="8509" t="s">
        <v>1790</v>
      </c>
      <c r="T114" s="7782"/>
      <c r="U114" s="7665"/>
      <c r="V114" s="7685"/>
      <c r="W114" s="7686" t="s">
        <v>3</v>
      </c>
      <c r="X114" s="7686" t="s">
        <v>18</v>
      </c>
      <c r="Y114" s="7686"/>
      <c r="Z114" s="7686"/>
      <c r="AA114" s="7686"/>
      <c r="AB114" s="7686" t="s">
        <v>21</v>
      </c>
      <c r="AC114" s="7686" t="s">
        <v>27</v>
      </c>
      <c r="AD114" s="7686" t="s">
        <v>28</v>
      </c>
      <c r="AE114" s="7686"/>
      <c r="AF114" s="7686"/>
      <c r="AG114" s="7686"/>
      <c r="AH114" s="7686"/>
      <c r="AI114" s="7686" t="s">
        <v>11</v>
      </c>
      <c r="AJ114" s="7687"/>
      <c r="AK114" s="7688"/>
    </row>
    <row r="115" spans="2:37">
      <c r="B115" s="7750" t="s">
        <v>792</v>
      </c>
      <c r="C115" s="7717" t="s">
        <v>1768</v>
      </c>
      <c r="D115" s="7717">
        <v>531</v>
      </c>
      <c r="E115" s="7714" t="s">
        <v>101</v>
      </c>
      <c r="F115" s="7745">
        <v>45756</v>
      </c>
      <c r="G115" s="8175">
        <v>5</v>
      </c>
      <c r="H115" s="7717" t="s">
        <v>35</v>
      </c>
      <c r="I115" s="7717">
        <v>12.5</v>
      </c>
      <c r="J115" s="7722">
        <v>1328</v>
      </c>
      <c r="K115" s="7746">
        <v>45763</v>
      </c>
      <c r="L115" s="7781">
        <v>45762</v>
      </c>
      <c r="M115" s="7736">
        <v>24716</v>
      </c>
      <c r="N115" s="7721">
        <v>5200</v>
      </c>
      <c r="O115" s="7721">
        <f t="shared" si="17"/>
        <v>200</v>
      </c>
      <c r="P115" s="7722">
        <f t="shared" si="18"/>
        <v>6905.6</v>
      </c>
      <c r="Q115" s="7722">
        <f t="shared" si="19"/>
        <v>345.28000000000003</v>
      </c>
      <c r="R115" s="7748">
        <v>5</v>
      </c>
      <c r="S115" s="7749" t="s">
        <v>8</v>
      </c>
      <c r="T115" s="7782"/>
      <c r="U115" s="7801"/>
      <c r="V115" s="7912"/>
      <c r="W115" s="7803"/>
      <c r="X115" s="7939"/>
      <c r="Y115" s="7940"/>
      <c r="Z115" s="7806"/>
      <c r="AA115" s="7806"/>
      <c r="AB115" s="7914"/>
      <c r="AC115" s="7808"/>
      <c r="AD115" s="7941"/>
      <c r="AE115" s="7806"/>
      <c r="AF115" s="7896"/>
      <c r="AG115" s="7806"/>
      <c r="AH115" s="7916"/>
      <c r="AI115" s="7916"/>
      <c r="AJ115" s="7812"/>
      <c r="AK115" s="7942"/>
    </row>
    <row r="116" spans="2:37">
      <c r="B116" s="8103" t="s">
        <v>792</v>
      </c>
      <c r="C116" s="8043" t="s">
        <v>1766</v>
      </c>
      <c r="D116" s="8369">
        <v>532</v>
      </c>
      <c r="E116" s="8043" t="s">
        <v>101</v>
      </c>
      <c r="F116" s="8370">
        <v>45756</v>
      </c>
      <c r="G116" s="8614">
        <v>10</v>
      </c>
      <c r="H116" s="8372" t="s">
        <v>35</v>
      </c>
      <c r="I116" s="8372">
        <v>20</v>
      </c>
      <c r="J116" s="8373">
        <v>615</v>
      </c>
      <c r="K116" s="8107">
        <v>45777</v>
      </c>
      <c r="L116" s="8374">
        <v>45776</v>
      </c>
      <c r="M116" s="8369">
        <v>24784</v>
      </c>
      <c r="N116" s="8375">
        <v>10000</v>
      </c>
      <c r="O116" s="8048">
        <f t="shared" si="17"/>
        <v>0</v>
      </c>
      <c r="P116" s="8181">
        <f t="shared" si="18"/>
        <v>6150</v>
      </c>
      <c r="Q116" s="8181">
        <f t="shared" si="19"/>
        <v>307.5</v>
      </c>
      <c r="R116" s="8050">
        <v>5</v>
      </c>
      <c r="S116" s="7749" t="s">
        <v>8</v>
      </c>
      <c r="T116" s="7782"/>
      <c r="U116" s="7712" t="s">
        <v>1824</v>
      </c>
      <c r="V116" s="8574">
        <v>19</v>
      </c>
      <c r="W116" s="7736" t="s">
        <v>796</v>
      </c>
      <c r="X116" s="7745">
        <v>45818</v>
      </c>
      <c r="Y116" s="8575">
        <v>10</v>
      </c>
      <c r="Z116" s="7761" t="s">
        <v>35</v>
      </c>
      <c r="AA116" s="7761">
        <v>10</v>
      </c>
      <c r="AB116" s="8576">
        <v>409.5</v>
      </c>
      <c r="AC116" s="7746">
        <v>45831</v>
      </c>
      <c r="AD116" s="7781">
        <v>45819</v>
      </c>
      <c r="AE116" s="7736">
        <v>24982</v>
      </c>
      <c r="AF116" s="7755">
        <v>10000</v>
      </c>
      <c r="AG116" s="7878">
        <f>(AF116-Y116*1000)</f>
        <v>0</v>
      </c>
      <c r="AH116" s="7756">
        <f>(AF116*AB116/1000)</f>
        <v>4095</v>
      </c>
      <c r="AI116" s="7756">
        <f>(AH116*0.05)</f>
        <v>204.75</v>
      </c>
      <c r="AJ116" s="7755">
        <v>5</v>
      </c>
      <c r="AK116" s="7943"/>
    </row>
    <row r="117" spans="2:37">
      <c r="B117" s="8103" t="s">
        <v>792</v>
      </c>
      <c r="C117" s="8043" t="s">
        <v>1764</v>
      </c>
      <c r="D117" s="8043">
        <v>533</v>
      </c>
      <c r="E117" s="8043" t="s">
        <v>101</v>
      </c>
      <c r="F117" s="8370">
        <v>45756</v>
      </c>
      <c r="G117" s="8567">
        <v>200</v>
      </c>
      <c r="H117" s="8047" t="s">
        <v>35</v>
      </c>
      <c r="I117" s="8047">
        <v>400</v>
      </c>
      <c r="J117" s="8106">
        <v>544</v>
      </c>
      <c r="K117" s="8107">
        <v>45777</v>
      </c>
      <c r="L117" s="8374">
        <v>45776</v>
      </c>
      <c r="M117" s="8369">
        <v>24784</v>
      </c>
      <c r="N117" s="8050">
        <v>200000</v>
      </c>
      <c r="O117" s="8048">
        <f t="shared" si="17"/>
        <v>0</v>
      </c>
      <c r="P117" s="8108">
        <f t="shared" si="18"/>
        <v>108800</v>
      </c>
      <c r="Q117" s="8108">
        <f t="shared" si="19"/>
        <v>5440</v>
      </c>
      <c r="R117" s="8050">
        <v>5</v>
      </c>
      <c r="S117" s="7749" t="s">
        <v>8</v>
      </c>
      <c r="T117" s="7782"/>
      <c r="U117" s="7712"/>
      <c r="V117" s="7713"/>
      <c r="W117" s="7714"/>
      <c r="X117" s="7944"/>
      <c r="Y117" s="7751"/>
      <c r="Z117" s="7842"/>
      <c r="AA117" s="7842"/>
      <c r="AB117" s="7945"/>
      <c r="AC117" s="7719"/>
      <c r="AD117" s="7720"/>
      <c r="AE117" s="7842"/>
      <c r="AF117" s="7862"/>
      <c r="AG117" s="7842"/>
      <c r="AH117" s="7946"/>
      <c r="AI117" s="7946"/>
      <c r="AJ117" s="7947"/>
      <c r="AK117" s="7948"/>
    </row>
    <row r="118" spans="2:37">
      <c r="B118" s="8103" t="s">
        <v>792</v>
      </c>
      <c r="C118" s="8043" t="s">
        <v>1765</v>
      </c>
      <c r="D118" s="8376">
        <v>534</v>
      </c>
      <c r="E118" s="8043" t="s">
        <v>101</v>
      </c>
      <c r="F118" s="8370">
        <v>45756</v>
      </c>
      <c r="G118" s="8616">
        <v>1</v>
      </c>
      <c r="H118" s="8047" t="s">
        <v>35</v>
      </c>
      <c r="I118" s="8047">
        <v>2</v>
      </c>
      <c r="J118" s="8378">
        <v>655</v>
      </c>
      <c r="K118" s="8107">
        <v>45777</v>
      </c>
      <c r="L118" s="8374">
        <v>45776</v>
      </c>
      <c r="M118" s="8369">
        <v>24784</v>
      </c>
      <c r="N118" s="8379">
        <v>1000</v>
      </c>
      <c r="O118" s="8048">
        <f t="shared" si="17"/>
        <v>0</v>
      </c>
      <c r="P118" s="8380">
        <f t="shared" si="18"/>
        <v>655</v>
      </c>
      <c r="Q118" s="8380">
        <f t="shared" si="19"/>
        <v>32.75</v>
      </c>
      <c r="R118" s="8050">
        <v>5</v>
      </c>
      <c r="S118" s="7749" t="s">
        <v>8</v>
      </c>
      <c r="T118" s="7782"/>
      <c r="U118" s="7959"/>
      <c r="V118" s="7960"/>
      <c r="W118" s="7960"/>
      <c r="X118" s="7743"/>
      <c r="Y118" s="7743"/>
      <c r="Z118" s="7743"/>
      <c r="AA118" s="7743"/>
      <c r="AB118" s="7743"/>
      <c r="AC118" s="7743"/>
      <c r="AD118" s="7743"/>
      <c r="AE118" s="7743"/>
      <c r="AF118" s="7961"/>
      <c r="AG118" s="7961"/>
      <c r="AH118" s="7743"/>
      <c r="AI118" s="7743"/>
      <c r="AJ118" s="7743"/>
      <c r="AK118" s="7949"/>
    </row>
    <row r="119" spans="2:37">
      <c r="B119" s="8103" t="s">
        <v>792</v>
      </c>
      <c r="C119" s="8043" t="s">
        <v>1767</v>
      </c>
      <c r="D119" s="8047">
        <v>535</v>
      </c>
      <c r="E119" s="8043" t="s">
        <v>101</v>
      </c>
      <c r="F119" s="8370">
        <v>45756</v>
      </c>
      <c r="G119" s="8617">
        <v>22</v>
      </c>
      <c r="H119" s="8047" t="s">
        <v>35</v>
      </c>
      <c r="I119" s="8047">
        <v>44</v>
      </c>
      <c r="J119" s="8049">
        <v>1328</v>
      </c>
      <c r="K119" s="8107">
        <v>45777</v>
      </c>
      <c r="L119" s="8374">
        <v>45776</v>
      </c>
      <c r="M119" s="8369">
        <v>24784</v>
      </c>
      <c r="N119" s="8048">
        <v>22000</v>
      </c>
      <c r="O119" s="8048">
        <f t="shared" si="17"/>
        <v>0</v>
      </c>
      <c r="P119" s="8049">
        <f t="shared" si="18"/>
        <v>29216</v>
      </c>
      <c r="Q119" s="8049">
        <f t="shared" si="19"/>
        <v>1460.8000000000002</v>
      </c>
      <c r="R119" s="8383">
        <v>5</v>
      </c>
      <c r="S119" s="7749" t="s">
        <v>8</v>
      </c>
      <c r="T119" s="7782"/>
      <c r="U119" s="7959"/>
      <c r="V119" s="7960"/>
      <c r="W119" s="7960"/>
      <c r="X119" s="7743"/>
      <c r="Y119" s="7743"/>
      <c r="Z119" s="7743"/>
      <c r="AA119" s="7743"/>
      <c r="AB119" s="7743"/>
      <c r="AC119" s="7743"/>
      <c r="AD119" s="7743"/>
      <c r="AE119" s="7743"/>
      <c r="AF119" s="7961"/>
      <c r="AG119" s="7961"/>
      <c r="AH119" s="7743"/>
      <c r="AI119" s="7743"/>
      <c r="AJ119" s="7743"/>
      <c r="AK119" s="7949"/>
    </row>
    <row r="120" spans="2:37">
      <c r="B120" s="8103" t="s">
        <v>792</v>
      </c>
      <c r="C120" s="8047" t="s">
        <v>1769</v>
      </c>
      <c r="D120" s="8043">
        <v>536</v>
      </c>
      <c r="E120" s="8043" t="s">
        <v>101</v>
      </c>
      <c r="F120" s="8370">
        <v>45756</v>
      </c>
      <c r="G120" s="8567">
        <v>45</v>
      </c>
      <c r="H120" s="8047" t="s">
        <v>35</v>
      </c>
      <c r="I120" s="8505">
        <v>112.5</v>
      </c>
      <c r="J120" s="8106">
        <v>427</v>
      </c>
      <c r="K120" s="8107">
        <v>45777</v>
      </c>
      <c r="L120" s="8374">
        <v>45776</v>
      </c>
      <c r="M120" s="8369">
        <v>24784</v>
      </c>
      <c r="N120" s="8050">
        <v>45200</v>
      </c>
      <c r="O120" s="8048">
        <f t="shared" si="17"/>
        <v>200</v>
      </c>
      <c r="P120" s="8108">
        <f t="shared" si="18"/>
        <v>19300.400000000001</v>
      </c>
      <c r="Q120" s="8108">
        <f t="shared" si="19"/>
        <v>965.0200000000001</v>
      </c>
      <c r="R120" s="8050">
        <v>5</v>
      </c>
      <c r="S120" s="7749" t="s">
        <v>8</v>
      </c>
      <c r="T120" s="7782"/>
      <c r="U120" s="7978"/>
      <c r="V120" s="7979"/>
      <c r="W120" s="7979"/>
      <c r="X120" s="7979"/>
      <c r="Y120" s="7979"/>
      <c r="Z120" s="7979"/>
      <c r="AA120" s="7979"/>
      <c r="AB120" s="7979"/>
      <c r="AC120" s="7979"/>
      <c r="AD120" s="7979"/>
      <c r="AE120" s="7979"/>
      <c r="AF120" s="7979"/>
      <c r="AG120" s="7979"/>
      <c r="AH120" s="7979"/>
      <c r="AI120" s="7979"/>
      <c r="AJ120" s="7979"/>
      <c r="AK120" s="7980"/>
    </row>
    <row r="121" spans="2:37">
      <c r="B121" s="8103" t="s">
        <v>792</v>
      </c>
      <c r="C121" s="8047" t="s">
        <v>1768</v>
      </c>
      <c r="D121" s="8047">
        <v>537</v>
      </c>
      <c r="E121" s="8043" t="s">
        <v>101</v>
      </c>
      <c r="F121" s="8370">
        <v>45756</v>
      </c>
      <c r="G121" s="8617">
        <v>10</v>
      </c>
      <c r="H121" s="8047" t="s">
        <v>35</v>
      </c>
      <c r="I121" s="8047">
        <v>25</v>
      </c>
      <c r="J121" s="8049">
        <v>1328</v>
      </c>
      <c r="K121" s="8107">
        <v>45777</v>
      </c>
      <c r="L121" s="8374">
        <v>45776</v>
      </c>
      <c r="M121" s="8369">
        <v>24784</v>
      </c>
      <c r="N121" s="8048">
        <v>10000</v>
      </c>
      <c r="O121" s="8048">
        <f t="shared" si="17"/>
        <v>0</v>
      </c>
      <c r="P121" s="8049">
        <f t="shared" si="18"/>
        <v>13280</v>
      </c>
      <c r="Q121" s="8049">
        <f t="shared" si="19"/>
        <v>664</v>
      </c>
      <c r="R121" s="8383">
        <v>5</v>
      </c>
      <c r="S121" s="7749" t="s">
        <v>8</v>
      </c>
      <c r="T121" s="7782"/>
      <c r="U121" s="7978"/>
      <c r="V121" s="7979"/>
      <c r="W121" s="7979"/>
      <c r="X121" s="7979"/>
      <c r="Y121" s="7979"/>
      <c r="Z121" s="7979"/>
      <c r="AA121" s="7979"/>
      <c r="AB121" s="7979"/>
      <c r="AC121" s="7979"/>
      <c r="AD121" s="7979"/>
      <c r="AE121" s="7979"/>
      <c r="AF121" s="7979"/>
      <c r="AG121" s="7979"/>
      <c r="AH121" s="7979"/>
      <c r="AI121" s="7979"/>
      <c r="AJ121" s="7979"/>
      <c r="AK121" s="7980"/>
    </row>
    <row r="122" spans="2:37" ht="15" thickBot="1">
      <c r="B122" s="8103" t="s">
        <v>792</v>
      </c>
      <c r="C122" s="8047" t="s">
        <v>1770</v>
      </c>
      <c r="D122" s="8047">
        <v>538</v>
      </c>
      <c r="E122" s="8043" t="s">
        <v>101</v>
      </c>
      <c r="F122" s="8370">
        <v>45756</v>
      </c>
      <c r="G122" s="8617">
        <v>6</v>
      </c>
      <c r="H122" s="8047" t="s">
        <v>35</v>
      </c>
      <c r="I122" s="8047">
        <v>15</v>
      </c>
      <c r="J122" s="8049">
        <v>1328</v>
      </c>
      <c r="K122" s="8107">
        <v>45777</v>
      </c>
      <c r="L122" s="8374">
        <v>45776</v>
      </c>
      <c r="M122" s="8369">
        <v>24784</v>
      </c>
      <c r="N122" s="8048">
        <v>6000</v>
      </c>
      <c r="O122" s="8048">
        <f t="shared" si="17"/>
        <v>0</v>
      </c>
      <c r="P122" s="8049">
        <f>(J122*G122)</f>
        <v>7968</v>
      </c>
      <c r="Q122" s="8049">
        <f t="shared" si="19"/>
        <v>398.40000000000003</v>
      </c>
      <c r="R122" s="8383">
        <v>5</v>
      </c>
      <c r="S122" s="7749" t="s">
        <v>8</v>
      </c>
      <c r="T122" s="7782"/>
      <c r="U122" s="7985"/>
      <c r="V122" s="7986"/>
      <c r="W122" s="7986"/>
      <c r="X122" s="7986"/>
      <c r="Y122" s="7986"/>
      <c r="Z122" s="7986"/>
      <c r="AA122" s="7986"/>
      <c r="AB122" s="7986"/>
      <c r="AC122" s="7986"/>
      <c r="AD122" s="7986"/>
      <c r="AE122" s="7986"/>
      <c r="AF122" s="7986"/>
      <c r="AG122" s="7986"/>
      <c r="AH122" s="7986"/>
      <c r="AI122" s="7986"/>
      <c r="AJ122" s="7986"/>
      <c r="AK122" s="7987"/>
    </row>
    <row r="123" spans="2:37">
      <c r="B123" s="7909" t="s">
        <v>941</v>
      </c>
      <c r="C123" s="7714" t="s">
        <v>1773</v>
      </c>
      <c r="D123" s="7779">
        <v>112</v>
      </c>
      <c r="E123" s="7714" t="s">
        <v>101</v>
      </c>
      <c r="F123" s="7780">
        <v>45701</v>
      </c>
      <c r="G123" s="7864">
        <v>32.4</v>
      </c>
      <c r="H123" s="7717" t="s">
        <v>35</v>
      </c>
      <c r="I123" s="7717">
        <v>64.8</v>
      </c>
      <c r="J123" s="7722">
        <v>1027</v>
      </c>
      <c r="K123" s="7719">
        <v>45705</v>
      </c>
      <c r="L123" s="7720">
        <v>45775</v>
      </c>
      <c r="M123" s="7717">
        <v>24787</v>
      </c>
      <c r="N123" s="7721">
        <v>32400</v>
      </c>
      <c r="O123" s="7721">
        <f t="shared" si="17"/>
        <v>0</v>
      </c>
      <c r="P123" s="7752">
        <f>(N123*J123/1000)</f>
        <v>33274.800000000003</v>
      </c>
      <c r="Q123" s="7722">
        <f t="shared" si="19"/>
        <v>1663.7400000000002</v>
      </c>
      <c r="R123" s="7714">
        <v>5</v>
      </c>
      <c r="S123" s="7749" t="s">
        <v>8</v>
      </c>
      <c r="T123" s="7782"/>
      <c r="U123" s="7839"/>
      <c r="V123" s="7840"/>
      <c r="W123" s="7840"/>
      <c r="X123" s="7840"/>
      <c r="Y123" s="7840"/>
      <c r="Z123" s="7840"/>
      <c r="AA123" s="7840"/>
      <c r="AB123" s="7840"/>
      <c r="AC123" s="7840"/>
      <c r="AD123" s="7840"/>
      <c r="AE123" s="7840"/>
      <c r="AF123" s="7840"/>
      <c r="AG123" s="7840"/>
      <c r="AH123" s="7840"/>
      <c r="AI123" s="7840"/>
      <c r="AJ123" s="7840"/>
      <c r="AK123" s="7840"/>
    </row>
    <row r="124" spans="2:37" ht="18" thickBot="1">
      <c r="B124" s="7712" t="s">
        <v>941</v>
      </c>
      <c r="C124" s="7714" t="s">
        <v>1773</v>
      </c>
      <c r="D124" s="7779">
        <v>115</v>
      </c>
      <c r="E124" s="7714" t="s">
        <v>796</v>
      </c>
      <c r="F124" s="7780">
        <v>45717</v>
      </c>
      <c r="G124" s="7760">
        <v>300</v>
      </c>
      <c r="H124" s="7717" t="s">
        <v>35</v>
      </c>
      <c r="I124" s="7717">
        <v>750</v>
      </c>
      <c r="J124" s="7722">
        <v>1027</v>
      </c>
      <c r="K124" s="7719">
        <v>45741</v>
      </c>
      <c r="L124" s="7720">
        <v>45776</v>
      </c>
      <c r="M124" s="7717">
        <v>24787</v>
      </c>
      <c r="N124" s="7721">
        <v>79600</v>
      </c>
      <c r="O124" s="7721">
        <f t="shared" si="17"/>
        <v>-220400</v>
      </c>
      <c r="P124" s="7752">
        <f>(N124*J124/1000)</f>
        <v>81749.2</v>
      </c>
      <c r="Q124" s="7722">
        <f t="shared" si="19"/>
        <v>4087.46</v>
      </c>
      <c r="R124" s="7714">
        <v>5</v>
      </c>
      <c r="S124" s="7749" t="s">
        <v>8</v>
      </c>
      <c r="T124" s="7782"/>
      <c r="U124" s="8166" t="s">
        <v>1816</v>
      </c>
      <c r="V124" s="7988"/>
      <c r="W124" s="7988"/>
      <c r="X124" s="7649"/>
      <c r="Y124" s="7649"/>
      <c r="Z124" s="7649"/>
      <c r="AA124" s="7649"/>
      <c r="AB124" s="7649"/>
      <c r="AC124" s="7649"/>
      <c r="AD124" s="7649"/>
      <c r="AE124" s="7649"/>
      <c r="AF124" s="7649"/>
      <c r="AG124" s="7649"/>
      <c r="AH124" s="7649"/>
      <c r="AI124" s="7649"/>
      <c r="AJ124" s="7649"/>
      <c r="AK124" s="7649"/>
    </row>
    <row r="125" spans="2:37">
      <c r="B125" s="8176" t="s">
        <v>941</v>
      </c>
      <c r="C125" s="8043" t="s">
        <v>1771</v>
      </c>
      <c r="D125" s="8178">
        <v>114</v>
      </c>
      <c r="E125" s="8043" t="s">
        <v>796</v>
      </c>
      <c r="F125" s="8044">
        <v>45717</v>
      </c>
      <c r="G125" s="8567">
        <v>200</v>
      </c>
      <c r="H125" s="8047" t="s">
        <v>35</v>
      </c>
      <c r="I125" s="8047">
        <f>(G125*1000/500)</f>
        <v>400</v>
      </c>
      <c r="J125" s="8049">
        <v>571</v>
      </c>
      <c r="K125" s="8046">
        <v>45741</v>
      </c>
      <c r="L125" s="8400">
        <v>45776</v>
      </c>
      <c r="M125" s="8047">
        <v>24787</v>
      </c>
      <c r="N125" s="8048">
        <v>103000</v>
      </c>
      <c r="O125" s="8048">
        <f t="shared" si="17"/>
        <v>-97000</v>
      </c>
      <c r="P125" s="8181">
        <f>(N125*J125/1000)</f>
        <v>58813</v>
      </c>
      <c r="Q125" s="8045">
        <f t="shared" si="19"/>
        <v>2940.65</v>
      </c>
      <c r="R125" s="8043">
        <v>5</v>
      </c>
      <c r="S125" s="7749" t="s">
        <v>8</v>
      </c>
      <c r="T125" s="7782"/>
      <c r="U125" s="7656"/>
      <c r="V125" s="7661"/>
      <c r="W125" s="7662" t="s">
        <v>14</v>
      </c>
      <c r="X125" s="7662" t="s">
        <v>12</v>
      </c>
      <c r="Y125" s="7662"/>
      <c r="Z125" s="7662"/>
      <c r="AA125" s="7662"/>
      <c r="AB125" s="7662" t="s">
        <v>15</v>
      </c>
      <c r="AC125" s="7662" t="s">
        <v>12</v>
      </c>
      <c r="AD125" s="7662" t="s">
        <v>12</v>
      </c>
      <c r="AE125" s="7662"/>
      <c r="AF125" s="7662"/>
      <c r="AG125" s="7662"/>
      <c r="AH125" s="7662"/>
      <c r="AI125" s="7662" t="s">
        <v>0</v>
      </c>
      <c r="AJ125" s="7663"/>
      <c r="AK125" s="7664"/>
    </row>
    <row r="126" spans="2:37">
      <c r="B126" s="7712" t="s">
        <v>941</v>
      </c>
      <c r="C126" s="7714" t="s">
        <v>1800</v>
      </c>
      <c r="D126" s="7779">
        <v>118</v>
      </c>
      <c r="E126" s="7714" t="s">
        <v>796</v>
      </c>
      <c r="F126" s="7780">
        <v>45725</v>
      </c>
      <c r="G126" s="7760">
        <v>15</v>
      </c>
      <c r="H126" s="7717" t="s">
        <v>35</v>
      </c>
      <c r="I126" s="7717">
        <f>(G126*1000/200)</f>
        <v>75</v>
      </c>
      <c r="J126" s="7722">
        <v>1611.6</v>
      </c>
      <c r="K126" s="7719">
        <v>45762</v>
      </c>
      <c r="L126" s="7720">
        <v>45776</v>
      </c>
      <c r="M126" s="7717">
        <v>24787</v>
      </c>
      <c r="N126" s="7721">
        <v>15000</v>
      </c>
      <c r="O126" s="7721">
        <f t="shared" si="17"/>
        <v>0</v>
      </c>
      <c r="P126" s="7752">
        <f>(N126*J126/1000)</f>
        <v>24174</v>
      </c>
      <c r="Q126" s="7722">
        <f t="shared" si="19"/>
        <v>1208.7</v>
      </c>
      <c r="R126" s="7714">
        <v>5</v>
      </c>
      <c r="S126" s="7749" t="s">
        <v>8</v>
      </c>
      <c r="T126" s="7782"/>
      <c r="U126" s="7660" t="s">
        <v>4</v>
      </c>
      <c r="V126" s="7666" t="s">
        <v>18</v>
      </c>
      <c r="W126" s="7667" t="s">
        <v>19</v>
      </c>
      <c r="X126" s="7667" t="s">
        <v>19</v>
      </c>
      <c r="Y126" s="7667" t="s">
        <v>20</v>
      </c>
      <c r="Z126" s="7667" t="s">
        <v>21</v>
      </c>
      <c r="AA126" s="7667" t="s">
        <v>1559</v>
      </c>
      <c r="AB126" s="7667" t="s">
        <v>22</v>
      </c>
      <c r="AC126" s="7667" t="s">
        <v>23</v>
      </c>
      <c r="AD126" s="7667" t="s">
        <v>23</v>
      </c>
      <c r="AE126" s="7667" t="s">
        <v>24</v>
      </c>
      <c r="AF126" s="7667" t="s">
        <v>20</v>
      </c>
      <c r="AG126" s="7667" t="s">
        <v>25</v>
      </c>
      <c r="AH126" s="7667" t="s">
        <v>0</v>
      </c>
      <c r="AI126" s="7667" t="s">
        <v>1363</v>
      </c>
      <c r="AJ126" s="7668" t="s">
        <v>1388</v>
      </c>
      <c r="AK126" s="7669" t="s">
        <v>26</v>
      </c>
    </row>
    <row r="127" spans="2:37" ht="15" thickBot="1">
      <c r="B127" s="7712"/>
      <c r="C127" s="7714"/>
      <c r="D127" s="7779"/>
      <c r="E127" s="7714"/>
      <c r="F127" s="7780"/>
      <c r="G127" s="7760"/>
      <c r="H127" s="7717"/>
      <c r="I127" s="7717"/>
      <c r="J127" s="7722"/>
      <c r="K127" s="8524"/>
      <c r="L127" s="7763"/>
      <c r="M127" s="7717"/>
      <c r="N127" s="7721"/>
      <c r="O127" s="7721"/>
      <c r="P127" s="7752"/>
      <c r="Q127" s="7722"/>
      <c r="R127" s="7714"/>
      <c r="S127" s="7711"/>
      <c r="T127" s="7782"/>
      <c r="U127" s="7660"/>
      <c r="V127" s="7666"/>
      <c r="W127" s="7667" t="s">
        <v>3</v>
      </c>
      <c r="X127" s="7667" t="s">
        <v>18</v>
      </c>
      <c r="Y127" s="7667"/>
      <c r="Z127" s="7667"/>
      <c r="AA127" s="7667"/>
      <c r="AB127" s="7667" t="s">
        <v>21</v>
      </c>
      <c r="AC127" s="7667" t="s">
        <v>27</v>
      </c>
      <c r="AD127" s="7667" t="s">
        <v>28</v>
      </c>
      <c r="AE127" s="7667"/>
      <c r="AF127" s="7667"/>
      <c r="AG127" s="7667"/>
      <c r="AH127" s="7667"/>
      <c r="AI127" s="7667" t="s">
        <v>11</v>
      </c>
      <c r="AJ127" s="7668"/>
      <c r="AK127" s="7669"/>
    </row>
    <row r="128" spans="2:37">
      <c r="B128" s="7712"/>
      <c r="C128" s="7714"/>
      <c r="D128" s="7779"/>
      <c r="E128" s="7714"/>
      <c r="F128" s="7780"/>
      <c r="G128" s="7760"/>
      <c r="H128" s="7717"/>
      <c r="I128" s="7717"/>
      <c r="J128" s="7722"/>
      <c r="K128" s="8524"/>
      <c r="L128" s="7763"/>
      <c r="M128" s="7717"/>
      <c r="N128" s="7721"/>
      <c r="O128" s="7721"/>
      <c r="P128" s="7752"/>
      <c r="Q128" s="7722"/>
      <c r="R128" s="7714"/>
      <c r="S128" s="7711"/>
      <c r="T128" s="7782"/>
      <c r="U128" s="7992" t="s">
        <v>1669</v>
      </c>
      <c r="V128" s="7993">
        <v>1</v>
      </c>
      <c r="W128" s="7803" t="s">
        <v>36</v>
      </c>
      <c r="X128" s="7939">
        <v>45800</v>
      </c>
      <c r="Y128" s="7896">
        <v>45</v>
      </c>
      <c r="Z128" s="7806" t="s">
        <v>35</v>
      </c>
      <c r="AA128" s="7806">
        <f>(Y128*1000/500)</f>
        <v>90</v>
      </c>
      <c r="AB128" s="7916">
        <v>526.20000000000005</v>
      </c>
      <c r="AC128" s="7808">
        <v>45805</v>
      </c>
      <c r="AD128" s="7895">
        <v>45806</v>
      </c>
      <c r="AE128" s="7806">
        <v>24932</v>
      </c>
      <c r="AF128" s="7896">
        <v>45000</v>
      </c>
      <c r="AG128" s="7896">
        <f t="shared" ref="AG128:AG144" si="20">(AF128-Y128*1000)</f>
        <v>0</v>
      </c>
      <c r="AH128" s="7915">
        <f t="shared" ref="AH128:AH144" si="21">(AF128*AB128/1000)</f>
        <v>23679.000000000004</v>
      </c>
      <c r="AI128" s="7916">
        <f t="shared" ref="AI128:AI144" si="22">(AH128*0.05)</f>
        <v>1183.9500000000003</v>
      </c>
      <c r="AJ128" s="7803">
        <v>5</v>
      </c>
      <c r="AK128" s="7995" t="s">
        <v>1821</v>
      </c>
    </row>
    <row r="129" spans="2:37" ht="15" thickBot="1">
      <c r="B129" s="7889"/>
      <c r="C129" s="7890"/>
      <c r="D129" s="7890"/>
      <c r="E129" s="7890"/>
      <c r="F129" s="7890"/>
      <c r="G129" s="7890"/>
      <c r="H129" s="7890"/>
      <c r="I129" s="7890"/>
      <c r="J129" s="7890"/>
      <c r="K129" s="7890"/>
      <c r="L129" s="7891"/>
      <c r="M129" s="7890"/>
      <c r="N129" s="7890"/>
      <c r="O129" s="7890"/>
      <c r="P129" s="7892">
        <f>SUM(P85:P124)</f>
        <v>890942.12000000011</v>
      </c>
      <c r="Q129" s="7892">
        <f>SUM(Q85:Q124)</f>
        <v>41104.830999999998</v>
      </c>
      <c r="R129" s="7890"/>
      <c r="S129" s="8504"/>
      <c r="T129" s="7782"/>
      <c r="U129" s="7996" t="s">
        <v>1547</v>
      </c>
      <c r="V129" s="7779">
        <v>2</v>
      </c>
      <c r="W129" s="7714" t="s">
        <v>36</v>
      </c>
      <c r="X129" s="7780">
        <v>45800</v>
      </c>
      <c r="Y129" s="7911">
        <v>25.2</v>
      </c>
      <c r="Z129" s="7717" t="s">
        <v>35</v>
      </c>
      <c r="AA129" s="7717">
        <f>(Y129*1000/400)</f>
        <v>63</v>
      </c>
      <c r="AB129" s="7722">
        <v>993.4</v>
      </c>
      <c r="AC129" s="7719">
        <v>45805</v>
      </c>
      <c r="AD129" s="7720">
        <v>45806</v>
      </c>
      <c r="AE129" s="7717">
        <v>24932</v>
      </c>
      <c r="AF129" s="7721">
        <v>25200</v>
      </c>
      <c r="AG129" s="7721">
        <f t="shared" si="20"/>
        <v>0</v>
      </c>
      <c r="AH129" s="7752">
        <f t="shared" si="21"/>
        <v>25033.68</v>
      </c>
      <c r="AI129" s="7722">
        <f t="shared" si="22"/>
        <v>1251.6840000000002</v>
      </c>
      <c r="AJ129" s="7714">
        <v>5</v>
      </c>
      <c r="AK129" s="7980"/>
    </row>
    <row r="130" spans="2:37">
      <c r="B130" s="7684"/>
      <c r="C130" s="7684"/>
      <c r="D130" s="7684"/>
      <c r="E130" s="7684"/>
      <c r="F130" s="7684"/>
      <c r="G130" s="7684"/>
      <c r="H130" s="7684"/>
      <c r="I130" s="7684"/>
      <c r="J130" s="7684"/>
      <c r="K130" s="7684"/>
      <c r="L130" s="7684"/>
      <c r="M130" s="7684"/>
      <c r="N130" s="7684"/>
      <c r="O130" s="7684"/>
      <c r="P130" s="7684"/>
      <c r="Q130" s="7684"/>
      <c r="R130" s="7684"/>
      <c r="S130" s="7684"/>
      <c r="T130" s="7782"/>
      <c r="U130" s="8287" t="s">
        <v>1669</v>
      </c>
      <c r="V130" s="8398">
        <v>3</v>
      </c>
      <c r="W130" s="8369" t="s">
        <v>36</v>
      </c>
      <c r="X130" s="8566">
        <v>45817</v>
      </c>
      <c r="Y130" s="8490">
        <v>90</v>
      </c>
      <c r="Z130" s="8372" t="s">
        <v>35</v>
      </c>
      <c r="AA130" s="8372">
        <f>(Y130*1000/500)</f>
        <v>180</v>
      </c>
      <c r="AB130" s="8045">
        <v>526.20000000000005</v>
      </c>
      <c r="AC130" s="8107">
        <v>45821</v>
      </c>
      <c r="AD130" s="8374">
        <v>45820</v>
      </c>
      <c r="AE130" s="8372">
        <v>24993</v>
      </c>
      <c r="AF130" s="8490">
        <v>90000</v>
      </c>
      <c r="AG130" s="8490">
        <f t="shared" si="20"/>
        <v>0</v>
      </c>
      <c r="AH130" s="8181">
        <f t="shared" si="21"/>
        <v>47358.000000000007</v>
      </c>
      <c r="AI130" s="8045">
        <f t="shared" si="22"/>
        <v>2367.9000000000005</v>
      </c>
      <c r="AJ130" s="8369">
        <v>5</v>
      </c>
      <c r="AK130" s="7949"/>
    </row>
    <row r="131" spans="2:37" ht="18" thickBot="1">
      <c r="B131" s="7652" t="s">
        <v>1683</v>
      </c>
      <c r="C131" s="7653"/>
      <c r="D131" s="7650"/>
      <c r="E131" s="7650"/>
      <c r="F131" s="7650"/>
      <c r="G131" s="7650"/>
      <c r="H131" s="7650"/>
      <c r="I131" s="7650"/>
      <c r="J131" s="7650"/>
      <c r="K131" s="7650"/>
      <c r="L131" s="7650"/>
      <c r="M131" s="7650"/>
      <c r="N131" s="7650"/>
      <c r="O131" s="7650"/>
      <c r="P131" s="7650"/>
      <c r="Q131" s="7650"/>
      <c r="R131" s="7650"/>
      <c r="S131" s="7650"/>
      <c r="T131" s="7782"/>
      <c r="U131" s="8287" t="s">
        <v>1838</v>
      </c>
      <c r="V131" s="8398">
        <v>4</v>
      </c>
      <c r="W131" s="8369" t="s">
        <v>796</v>
      </c>
      <c r="X131" s="8566">
        <v>45835</v>
      </c>
      <c r="Y131" s="8490">
        <v>50</v>
      </c>
      <c r="Z131" s="8372" t="s">
        <v>35</v>
      </c>
      <c r="AA131" s="8372">
        <f>(Y131*1000/500)</f>
        <v>100</v>
      </c>
      <c r="AB131" s="8045">
        <v>526.20000000000005</v>
      </c>
      <c r="AC131" s="8107">
        <v>45835</v>
      </c>
      <c r="AD131" s="8374">
        <v>45834</v>
      </c>
      <c r="AE131" s="8372">
        <v>25050</v>
      </c>
      <c r="AF131" s="8490">
        <v>50000</v>
      </c>
      <c r="AG131" s="8490">
        <f t="shared" si="20"/>
        <v>0</v>
      </c>
      <c r="AH131" s="8181">
        <f t="shared" si="21"/>
        <v>26310.000000000004</v>
      </c>
      <c r="AI131" s="8045">
        <f t="shared" si="22"/>
        <v>1315.5000000000002</v>
      </c>
      <c r="AJ131" s="8369">
        <v>5</v>
      </c>
      <c r="AK131" s="8001"/>
    </row>
    <row r="132" spans="2:37">
      <c r="B132" s="7656"/>
      <c r="C132" s="7656"/>
      <c r="D132" s="7656"/>
      <c r="E132" s="7656" t="s">
        <v>14</v>
      </c>
      <c r="F132" s="7656" t="s">
        <v>12</v>
      </c>
      <c r="G132" s="7656"/>
      <c r="H132" s="7656"/>
      <c r="I132" s="7656"/>
      <c r="J132" s="7656" t="s">
        <v>15</v>
      </c>
      <c r="K132" s="7656" t="s">
        <v>12</v>
      </c>
      <c r="L132" s="7656" t="s">
        <v>12</v>
      </c>
      <c r="M132" s="7656"/>
      <c r="N132" s="7656"/>
      <c r="O132" s="7656"/>
      <c r="P132" s="7656"/>
      <c r="Q132" s="7656" t="s">
        <v>0</v>
      </c>
      <c r="R132" s="7656"/>
      <c r="S132" s="7656"/>
      <c r="T132" s="7782"/>
      <c r="U132" s="8287" t="s">
        <v>1838</v>
      </c>
      <c r="V132" s="8398">
        <v>5</v>
      </c>
      <c r="W132" s="8369" t="s">
        <v>796</v>
      </c>
      <c r="X132" s="8566">
        <v>45864</v>
      </c>
      <c r="Y132" s="8490">
        <v>50</v>
      </c>
      <c r="Z132" s="8372" t="s">
        <v>35</v>
      </c>
      <c r="AA132" s="8372">
        <f>(Y132*1000/500)</f>
        <v>100</v>
      </c>
      <c r="AB132" s="8045">
        <v>526.20000000000005</v>
      </c>
      <c r="AC132" s="8107">
        <v>45866</v>
      </c>
      <c r="AD132" s="8374">
        <v>45866</v>
      </c>
      <c r="AE132" s="8372">
        <v>25191</v>
      </c>
      <c r="AF132" s="8490">
        <v>50000</v>
      </c>
      <c r="AG132" s="8490">
        <f t="shared" si="20"/>
        <v>0</v>
      </c>
      <c r="AH132" s="8181">
        <f t="shared" si="21"/>
        <v>26310.000000000004</v>
      </c>
      <c r="AI132" s="8045">
        <f t="shared" si="22"/>
        <v>1315.5000000000002</v>
      </c>
      <c r="AJ132" s="8369">
        <v>5</v>
      </c>
      <c r="AK132" s="7949"/>
    </row>
    <row r="133" spans="2:37">
      <c r="B133" s="7660" t="s">
        <v>3</v>
      </c>
      <c r="C133" s="7660" t="s">
        <v>4</v>
      </c>
      <c r="D133" s="7660" t="s">
        <v>18</v>
      </c>
      <c r="E133" s="7660" t="s">
        <v>19</v>
      </c>
      <c r="F133" s="7660" t="s">
        <v>19</v>
      </c>
      <c r="G133" s="7660" t="s">
        <v>20</v>
      </c>
      <c r="H133" s="7660" t="s">
        <v>21</v>
      </c>
      <c r="I133" s="7660" t="s">
        <v>1559</v>
      </c>
      <c r="J133" s="7660" t="s">
        <v>22</v>
      </c>
      <c r="K133" s="7660" t="s">
        <v>23</v>
      </c>
      <c r="L133" s="7660" t="s">
        <v>23</v>
      </c>
      <c r="M133" s="7660" t="s">
        <v>1227</v>
      </c>
      <c r="N133" s="7660" t="s">
        <v>20</v>
      </c>
      <c r="O133" s="7660" t="s">
        <v>25</v>
      </c>
      <c r="P133" s="7660" t="s">
        <v>0</v>
      </c>
      <c r="Q133" s="7660" t="s">
        <v>1363</v>
      </c>
      <c r="R133" s="7660" t="s">
        <v>1388</v>
      </c>
      <c r="S133" s="7660" t="s">
        <v>26</v>
      </c>
      <c r="T133" s="7782"/>
      <c r="U133" s="8023" t="s">
        <v>1547</v>
      </c>
      <c r="V133" s="7759">
        <v>6</v>
      </c>
      <c r="W133" s="7736" t="s">
        <v>796</v>
      </c>
      <c r="X133" s="8566">
        <v>45864</v>
      </c>
      <c r="Y133" s="8650">
        <v>25.2</v>
      </c>
      <c r="Z133" s="8372" t="s">
        <v>35</v>
      </c>
      <c r="AA133" s="8372">
        <f>(Y133*1000/500)</f>
        <v>50.4</v>
      </c>
      <c r="AB133" s="8045">
        <v>993.4</v>
      </c>
      <c r="AC133" s="8107">
        <v>45866</v>
      </c>
      <c r="AD133" s="8374">
        <v>45866</v>
      </c>
      <c r="AE133" s="8372">
        <v>25191</v>
      </c>
      <c r="AF133" s="8490">
        <v>26000</v>
      </c>
      <c r="AG133" s="8490">
        <f t="shared" si="20"/>
        <v>800</v>
      </c>
      <c r="AH133" s="8181">
        <f t="shared" si="21"/>
        <v>25828.400000000001</v>
      </c>
      <c r="AI133" s="8045">
        <f t="shared" si="22"/>
        <v>1291.42</v>
      </c>
      <c r="AJ133" s="8369">
        <v>5</v>
      </c>
      <c r="AK133" s="7949"/>
    </row>
    <row r="134" spans="2:37" ht="15" thickBot="1">
      <c r="B134" s="7665"/>
      <c r="C134" s="7665"/>
      <c r="D134" s="7665"/>
      <c r="E134" s="7665" t="s">
        <v>3</v>
      </c>
      <c r="F134" s="7665" t="s">
        <v>18</v>
      </c>
      <c r="G134" s="7665"/>
      <c r="H134" s="7665"/>
      <c r="I134" s="7665"/>
      <c r="J134" s="7665" t="s">
        <v>21</v>
      </c>
      <c r="K134" s="7665" t="s">
        <v>27</v>
      </c>
      <c r="L134" s="7665" t="s">
        <v>28</v>
      </c>
      <c r="M134" s="7665"/>
      <c r="N134" s="7665"/>
      <c r="O134" s="7665"/>
      <c r="P134" s="7665"/>
      <c r="Q134" s="7665" t="s">
        <v>11</v>
      </c>
      <c r="R134" s="7665"/>
      <c r="S134" s="7665"/>
      <c r="T134" s="7782"/>
      <c r="U134" s="8023" t="s">
        <v>1547</v>
      </c>
      <c r="V134" s="7759">
        <v>7</v>
      </c>
      <c r="W134" s="7736" t="s">
        <v>796</v>
      </c>
      <c r="X134" s="7734">
        <v>45866</v>
      </c>
      <c r="Y134" s="7878">
        <v>78</v>
      </c>
      <c r="Z134" s="7761" t="s">
        <v>35</v>
      </c>
      <c r="AA134" s="7761">
        <v>195</v>
      </c>
      <c r="AB134" s="7762">
        <v>993.4</v>
      </c>
      <c r="AC134" s="7746">
        <v>45869</v>
      </c>
      <c r="AD134" s="7781">
        <v>45869</v>
      </c>
      <c r="AE134" s="7761">
        <v>25223</v>
      </c>
      <c r="AF134" s="7878">
        <v>78000</v>
      </c>
      <c r="AG134" s="7878">
        <f t="shared" si="20"/>
        <v>0</v>
      </c>
      <c r="AH134" s="7756">
        <f t="shared" si="21"/>
        <v>77485.2</v>
      </c>
      <c r="AI134" s="7762">
        <f t="shared" si="22"/>
        <v>3874.26</v>
      </c>
      <c r="AJ134" s="7736">
        <v>5</v>
      </c>
      <c r="AK134" s="7949"/>
    </row>
    <row r="135" spans="2:37">
      <c r="B135" s="8532" t="s">
        <v>522</v>
      </c>
      <c r="C135" s="7806" t="s">
        <v>1385</v>
      </c>
      <c r="D135" s="7912">
        <v>89</v>
      </c>
      <c r="E135" s="7803" t="s">
        <v>796</v>
      </c>
      <c r="F135" s="7939">
        <v>45706</v>
      </c>
      <c r="G135" s="8533">
        <v>20</v>
      </c>
      <c r="H135" s="7806" t="s">
        <v>35</v>
      </c>
      <c r="I135" s="7912">
        <f>(N135/500)</f>
        <v>40</v>
      </c>
      <c r="J135" s="7916">
        <v>544</v>
      </c>
      <c r="K135" s="7808">
        <v>45782</v>
      </c>
      <c r="L135" s="7895">
        <v>45793</v>
      </c>
      <c r="M135" s="7803">
        <v>24875</v>
      </c>
      <c r="N135" s="7812">
        <v>20000</v>
      </c>
      <c r="O135" s="7896">
        <f>(N135-G135*1000)</f>
        <v>0</v>
      </c>
      <c r="P135" s="7915">
        <f t="shared" ref="P135:P160" si="23">(N135*J135/1000)</f>
        <v>10880</v>
      </c>
      <c r="Q135" s="7915">
        <f>(P135*0.05)</f>
        <v>544</v>
      </c>
      <c r="R135" s="7803">
        <v>5</v>
      </c>
      <c r="S135" s="8070" t="s">
        <v>8</v>
      </c>
      <c r="T135" s="7782"/>
      <c r="U135" s="8287" t="s">
        <v>1838</v>
      </c>
      <c r="V135" s="8398">
        <v>8</v>
      </c>
      <c r="W135" s="8369" t="s">
        <v>796</v>
      </c>
      <c r="X135" s="8566">
        <v>45866</v>
      </c>
      <c r="Y135" s="8490">
        <v>25</v>
      </c>
      <c r="Z135" s="8372" t="s">
        <v>35</v>
      </c>
      <c r="AA135" s="8372">
        <f>(Y135*1000/500)</f>
        <v>50</v>
      </c>
      <c r="AB135" s="8045">
        <v>526.20000000000005</v>
      </c>
      <c r="AC135" s="8107">
        <v>45883</v>
      </c>
      <c r="AD135" s="8374">
        <v>45881</v>
      </c>
      <c r="AE135" s="8372">
        <v>25272</v>
      </c>
      <c r="AF135" s="8490">
        <v>25000</v>
      </c>
      <c r="AG135" s="8490">
        <f t="shared" si="20"/>
        <v>0</v>
      </c>
      <c r="AH135" s="8181">
        <f t="shared" si="21"/>
        <v>13155.000000000002</v>
      </c>
      <c r="AI135" s="8045">
        <f t="shared" si="22"/>
        <v>657.75000000000011</v>
      </c>
      <c r="AJ135" s="8369">
        <v>5</v>
      </c>
      <c r="AK135" s="7949"/>
    </row>
    <row r="136" spans="2:37">
      <c r="B136" s="7750" t="s">
        <v>1543</v>
      </c>
      <c r="C136" s="7761" t="s">
        <v>1774</v>
      </c>
      <c r="D136" s="7759">
        <v>53</v>
      </c>
      <c r="E136" s="7714">
        <v>3963</v>
      </c>
      <c r="F136" s="7715">
        <v>45738</v>
      </c>
      <c r="G136" s="7864">
        <v>64.8</v>
      </c>
      <c r="H136" s="7761" t="s">
        <v>35</v>
      </c>
      <c r="I136" s="7761">
        <v>162</v>
      </c>
      <c r="J136" s="7762">
        <v>1350</v>
      </c>
      <c r="K136" s="7719">
        <v>45782</v>
      </c>
      <c r="L136" s="7720">
        <v>45785</v>
      </c>
      <c r="M136" s="7717">
        <v>24832</v>
      </c>
      <c r="N136" s="7721">
        <v>22000</v>
      </c>
      <c r="O136" s="7721">
        <f>(N136-G136*1000)</f>
        <v>-42800</v>
      </c>
      <c r="P136" s="7722">
        <f t="shared" si="23"/>
        <v>29700</v>
      </c>
      <c r="Q136" s="7722">
        <f>(P136*0.05)</f>
        <v>1485</v>
      </c>
      <c r="R136" s="7723">
        <v>5</v>
      </c>
      <c r="S136" s="8038" t="s">
        <v>8</v>
      </c>
      <c r="T136" s="7782"/>
      <c r="U136" s="8042" t="s">
        <v>1547</v>
      </c>
      <c r="V136" s="8398">
        <v>9</v>
      </c>
      <c r="W136" s="8369" t="s">
        <v>796</v>
      </c>
      <c r="X136" s="8566">
        <v>45866</v>
      </c>
      <c r="Y136" s="8490">
        <v>52</v>
      </c>
      <c r="Z136" s="8372" t="s">
        <v>35</v>
      </c>
      <c r="AA136" s="8372">
        <v>130</v>
      </c>
      <c r="AB136" s="8045">
        <v>993.4</v>
      </c>
      <c r="AC136" s="8107">
        <v>45883</v>
      </c>
      <c r="AD136" s="8374">
        <v>45881</v>
      </c>
      <c r="AE136" s="8372">
        <v>25272</v>
      </c>
      <c r="AF136" s="8490">
        <v>52000</v>
      </c>
      <c r="AG136" s="8490">
        <f t="shared" si="20"/>
        <v>0</v>
      </c>
      <c r="AH136" s="8181">
        <f t="shared" si="21"/>
        <v>51656.800000000003</v>
      </c>
      <c r="AI136" s="8045">
        <f t="shared" si="22"/>
        <v>2582.84</v>
      </c>
      <c r="AJ136" s="8369">
        <v>5</v>
      </c>
      <c r="AK136" s="7949"/>
    </row>
    <row r="137" spans="2:37">
      <c r="B137" s="7750" t="s">
        <v>1543</v>
      </c>
      <c r="C137" s="7761" t="s">
        <v>1774</v>
      </c>
      <c r="D137" s="7759">
        <v>53</v>
      </c>
      <c r="E137" s="7714">
        <v>3963</v>
      </c>
      <c r="F137" s="7715">
        <v>45738</v>
      </c>
      <c r="G137" s="7864">
        <v>42.8</v>
      </c>
      <c r="H137" s="7761" t="s">
        <v>35</v>
      </c>
      <c r="I137" s="7761"/>
      <c r="J137" s="7762">
        <v>1350</v>
      </c>
      <c r="K137" s="7719">
        <v>45782</v>
      </c>
      <c r="L137" s="7720">
        <v>45798</v>
      </c>
      <c r="M137" s="7717">
        <v>24897</v>
      </c>
      <c r="N137" s="7721">
        <v>42800</v>
      </c>
      <c r="O137" s="7721">
        <f>(N137-G137*1000)</f>
        <v>0</v>
      </c>
      <c r="P137" s="7722">
        <f>(N137*J137/1000)</f>
        <v>57780</v>
      </c>
      <c r="Q137" s="7722">
        <f>(P137*0.05)</f>
        <v>2889</v>
      </c>
      <c r="R137" s="7723">
        <v>5</v>
      </c>
      <c r="S137" s="8038" t="s">
        <v>8</v>
      </c>
      <c r="T137" s="7782"/>
      <c r="U137" s="7996" t="s">
        <v>1838</v>
      </c>
      <c r="V137" s="7759">
        <v>10</v>
      </c>
      <c r="W137" s="7736" t="s">
        <v>796</v>
      </c>
      <c r="X137" s="7734">
        <v>45866</v>
      </c>
      <c r="Y137" s="7878">
        <v>50</v>
      </c>
      <c r="Z137" s="7761" t="s">
        <v>35</v>
      </c>
      <c r="AA137" s="7761">
        <f>(Y137*1000/500)</f>
        <v>100</v>
      </c>
      <c r="AB137" s="7762">
        <v>526.20000000000005</v>
      </c>
      <c r="AC137" s="7746">
        <v>45894</v>
      </c>
      <c r="AD137" s="7781">
        <v>45895</v>
      </c>
      <c r="AE137" s="7761">
        <v>25353</v>
      </c>
      <c r="AF137" s="7878">
        <v>50000</v>
      </c>
      <c r="AG137" s="7878">
        <f t="shared" si="20"/>
        <v>0</v>
      </c>
      <c r="AH137" s="7756">
        <f t="shared" si="21"/>
        <v>26310.000000000004</v>
      </c>
      <c r="AI137" s="7762">
        <f t="shared" si="22"/>
        <v>1315.5000000000002</v>
      </c>
      <c r="AJ137" s="7736">
        <v>5</v>
      </c>
      <c r="AK137" s="7949"/>
    </row>
    <row r="138" spans="2:37">
      <c r="B138" s="7750" t="s">
        <v>1543</v>
      </c>
      <c r="C138" s="7717" t="s">
        <v>1801</v>
      </c>
      <c r="D138" s="7759">
        <v>59</v>
      </c>
      <c r="E138" s="7714">
        <v>3963</v>
      </c>
      <c r="F138" s="7715">
        <v>45776</v>
      </c>
      <c r="G138" s="7760">
        <v>25</v>
      </c>
      <c r="H138" s="7761" t="s">
        <v>35</v>
      </c>
      <c r="I138" s="7717">
        <f>(G138*1000/200)</f>
        <v>125</v>
      </c>
      <c r="J138" s="7762">
        <v>1607.4</v>
      </c>
      <c r="K138" s="7719">
        <v>45782</v>
      </c>
      <c r="L138" s="7720">
        <v>45798</v>
      </c>
      <c r="M138" s="7717">
        <v>24897</v>
      </c>
      <c r="N138" s="7721">
        <v>25000</v>
      </c>
      <c r="O138" s="7721">
        <f>(N138-G138*1000)</f>
        <v>0</v>
      </c>
      <c r="P138" s="7722">
        <f t="shared" si="23"/>
        <v>40185</v>
      </c>
      <c r="Q138" s="7722">
        <f>(P138*0.05)</f>
        <v>2009.25</v>
      </c>
      <c r="R138" s="7723">
        <v>5</v>
      </c>
      <c r="S138" s="8038" t="s">
        <v>8</v>
      </c>
      <c r="T138" s="7782"/>
      <c r="U138" s="8023" t="s">
        <v>1547</v>
      </c>
      <c r="V138" s="7759">
        <v>11</v>
      </c>
      <c r="W138" s="7736" t="s">
        <v>796</v>
      </c>
      <c r="X138" s="7734">
        <v>45866</v>
      </c>
      <c r="Y138" s="7878">
        <v>52</v>
      </c>
      <c r="Z138" s="7761" t="s">
        <v>35</v>
      </c>
      <c r="AA138" s="7717">
        <f>(Y138*1000/400)</f>
        <v>130</v>
      </c>
      <c r="AB138" s="7762">
        <v>993.4</v>
      </c>
      <c r="AC138" s="7746">
        <v>45894</v>
      </c>
      <c r="AD138" s="7781">
        <v>45895</v>
      </c>
      <c r="AE138" s="7761">
        <v>25353</v>
      </c>
      <c r="AF138" s="7878">
        <v>52000</v>
      </c>
      <c r="AG138" s="7878">
        <f t="shared" si="20"/>
        <v>0</v>
      </c>
      <c r="AH138" s="7756">
        <f t="shared" si="21"/>
        <v>51656.800000000003</v>
      </c>
      <c r="AI138" s="7762">
        <f t="shared" si="22"/>
        <v>2582.84</v>
      </c>
      <c r="AJ138" s="7736">
        <v>5</v>
      </c>
      <c r="AK138" s="7949"/>
    </row>
    <row r="139" spans="2:37">
      <c r="B139" s="7750" t="s">
        <v>1543</v>
      </c>
      <c r="C139" s="7761" t="s">
        <v>1798</v>
      </c>
      <c r="D139" s="7759">
        <v>60</v>
      </c>
      <c r="E139" s="7714">
        <v>3963</v>
      </c>
      <c r="F139" s="7715">
        <v>45776</v>
      </c>
      <c r="G139" s="7864">
        <v>10</v>
      </c>
      <c r="H139" s="7761" t="s">
        <v>35</v>
      </c>
      <c r="I139" s="7761">
        <v>25</v>
      </c>
      <c r="J139" s="7762">
        <v>1350</v>
      </c>
      <c r="K139" s="7719">
        <v>45782</v>
      </c>
      <c r="L139" s="7720">
        <v>45785</v>
      </c>
      <c r="M139" s="7717">
        <v>24832</v>
      </c>
      <c r="N139" s="7721">
        <v>10000</v>
      </c>
      <c r="O139" s="7721">
        <f>(N139-G139*1000)</f>
        <v>0</v>
      </c>
      <c r="P139" s="7722">
        <f t="shared" si="23"/>
        <v>13500</v>
      </c>
      <c r="Q139" s="7722">
        <f>(P139*0.05)</f>
        <v>675</v>
      </c>
      <c r="R139" s="7723">
        <v>5</v>
      </c>
      <c r="S139" s="8038" t="s">
        <v>8</v>
      </c>
      <c r="T139" s="7782"/>
      <c r="U139" s="7996" t="s">
        <v>1838</v>
      </c>
      <c r="V139" s="7759">
        <v>12</v>
      </c>
      <c r="W139" s="7736" t="s">
        <v>796</v>
      </c>
      <c r="X139" s="7734">
        <v>45866</v>
      </c>
      <c r="Y139" s="7878">
        <v>50</v>
      </c>
      <c r="Z139" s="7761" t="s">
        <v>35</v>
      </c>
      <c r="AA139" s="7761">
        <f>(Y139*1000/500)</f>
        <v>100</v>
      </c>
      <c r="AB139" s="7762">
        <v>526.20000000000005</v>
      </c>
      <c r="AC139" s="7746">
        <v>45908</v>
      </c>
      <c r="AD139" s="7781">
        <v>45905</v>
      </c>
      <c r="AE139" s="7761">
        <v>25400</v>
      </c>
      <c r="AF139" s="7878">
        <v>50000</v>
      </c>
      <c r="AG139" s="7878">
        <f t="shared" si="20"/>
        <v>0</v>
      </c>
      <c r="AH139" s="7756">
        <f t="shared" si="21"/>
        <v>26310.000000000004</v>
      </c>
      <c r="AI139" s="7762">
        <f t="shared" si="22"/>
        <v>1315.5000000000002</v>
      </c>
      <c r="AJ139" s="7736">
        <v>5</v>
      </c>
      <c r="AK139" s="7949"/>
    </row>
    <row r="140" spans="2:37">
      <c r="B140" s="7750" t="s">
        <v>1543</v>
      </c>
      <c r="C140" s="7717" t="s">
        <v>1799</v>
      </c>
      <c r="D140" s="7779">
        <v>63</v>
      </c>
      <c r="E140" s="7714">
        <v>3963</v>
      </c>
      <c r="F140" s="7780">
        <v>45777</v>
      </c>
      <c r="G140" s="7784">
        <v>4</v>
      </c>
      <c r="H140" s="7717" t="s">
        <v>35</v>
      </c>
      <c r="I140" s="7717">
        <v>4</v>
      </c>
      <c r="J140" s="7722">
        <v>1080</v>
      </c>
      <c r="K140" s="7719">
        <v>45785</v>
      </c>
      <c r="L140" s="7720">
        <v>45785</v>
      </c>
      <c r="M140" s="7717">
        <v>24832</v>
      </c>
      <c r="N140" s="7721">
        <v>4000</v>
      </c>
      <c r="O140" s="7721">
        <v>0</v>
      </c>
      <c r="P140" s="7722">
        <f t="shared" si="23"/>
        <v>4320</v>
      </c>
      <c r="Q140" s="7722">
        <v>143.69999999999999</v>
      </c>
      <c r="R140" s="7714">
        <v>5</v>
      </c>
      <c r="S140" s="8038" t="s">
        <v>8</v>
      </c>
      <c r="T140" s="7782"/>
      <c r="U140" s="8023" t="s">
        <v>1547</v>
      </c>
      <c r="V140" s="7759">
        <v>13</v>
      </c>
      <c r="W140" s="7736" t="s">
        <v>796</v>
      </c>
      <c r="X140" s="7734">
        <v>45866</v>
      </c>
      <c r="Y140" s="7878">
        <v>52</v>
      </c>
      <c r="Z140" s="7761" t="s">
        <v>35</v>
      </c>
      <c r="AA140" s="7717">
        <f>(Y140*1000/400)</f>
        <v>130</v>
      </c>
      <c r="AB140" s="7762">
        <v>993.4</v>
      </c>
      <c r="AC140" s="7746">
        <v>45908</v>
      </c>
      <c r="AD140" s="7781">
        <v>45905</v>
      </c>
      <c r="AE140" s="7761">
        <v>25400</v>
      </c>
      <c r="AF140" s="7878">
        <v>52000</v>
      </c>
      <c r="AG140" s="7878">
        <f t="shared" si="20"/>
        <v>0</v>
      </c>
      <c r="AH140" s="7756">
        <f t="shared" si="21"/>
        <v>51656.800000000003</v>
      </c>
      <c r="AI140" s="7762">
        <f t="shared" si="22"/>
        <v>2582.84</v>
      </c>
      <c r="AJ140" s="7736">
        <v>5</v>
      </c>
      <c r="AK140" s="7949"/>
    </row>
    <row r="141" spans="2:37">
      <c r="B141" s="7750" t="s">
        <v>1543</v>
      </c>
      <c r="C141" s="7761" t="s">
        <v>1740</v>
      </c>
      <c r="D141" s="7759">
        <v>61</v>
      </c>
      <c r="E141" s="7714">
        <v>3960</v>
      </c>
      <c r="F141" s="7715">
        <v>45776</v>
      </c>
      <c r="G141" s="7911">
        <v>10</v>
      </c>
      <c r="H141" s="7761" t="s">
        <v>35</v>
      </c>
      <c r="I141" s="7761">
        <v>25</v>
      </c>
      <c r="J141" s="7762">
        <v>1350</v>
      </c>
      <c r="K141" s="7719">
        <v>45794</v>
      </c>
      <c r="L141" s="7720">
        <v>45798</v>
      </c>
      <c r="M141" s="7717">
        <v>24897</v>
      </c>
      <c r="N141" s="7721">
        <v>10000</v>
      </c>
      <c r="O141" s="7721">
        <f>(N141-G141*1000)</f>
        <v>0</v>
      </c>
      <c r="P141" s="7722">
        <f t="shared" si="23"/>
        <v>13500</v>
      </c>
      <c r="Q141" s="7722">
        <f>(P141*0.05)</f>
        <v>675</v>
      </c>
      <c r="R141" s="7723">
        <v>5</v>
      </c>
      <c r="S141" s="8038" t="s">
        <v>8</v>
      </c>
      <c r="T141" s="7782"/>
      <c r="U141" s="7996" t="s">
        <v>1838</v>
      </c>
      <c r="V141" s="7759">
        <v>14</v>
      </c>
      <c r="W141" s="7736" t="s">
        <v>796</v>
      </c>
      <c r="X141" s="7734">
        <v>45866</v>
      </c>
      <c r="Y141" s="7878">
        <v>50</v>
      </c>
      <c r="Z141" s="7761" t="s">
        <v>35</v>
      </c>
      <c r="AA141" s="7761">
        <f>(Y141*1000/500)</f>
        <v>100</v>
      </c>
      <c r="AB141" s="7762">
        <v>526.20000000000005</v>
      </c>
      <c r="AC141" s="7746">
        <v>45915</v>
      </c>
      <c r="AD141" s="7781">
        <v>45915</v>
      </c>
      <c r="AE141" s="7761">
        <v>25466</v>
      </c>
      <c r="AF141" s="7878">
        <v>50000</v>
      </c>
      <c r="AG141" s="7878">
        <f t="shared" si="20"/>
        <v>0</v>
      </c>
      <c r="AH141" s="7756">
        <f t="shared" si="21"/>
        <v>26310.000000000004</v>
      </c>
      <c r="AI141" s="7762">
        <f t="shared" si="22"/>
        <v>1315.5000000000002</v>
      </c>
      <c r="AJ141" s="7736">
        <v>5</v>
      </c>
      <c r="AK141" s="7949"/>
    </row>
    <row r="142" spans="2:37">
      <c r="B142" s="7750" t="s">
        <v>1543</v>
      </c>
      <c r="C142" s="7717" t="s">
        <v>1774</v>
      </c>
      <c r="D142" s="7759">
        <v>54</v>
      </c>
      <c r="E142" s="7714">
        <v>3960</v>
      </c>
      <c r="F142" s="7715">
        <v>45738</v>
      </c>
      <c r="G142" s="7864">
        <v>64.8</v>
      </c>
      <c r="H142" s="7761" t="s">
        <v>35</v>
      </c>
      <c r="I142" s="7717">
        <f>(G142*1000/400)</f>
        <v>162</v>
      </c>
      <c r="J142" s="7762">
        <v>1350</v>
      </c>
      <c r="K142" s="7719">
        <v>45794</v>
      </c>
      <c r="L142" s="7720">
        <v>45798</v>
      </c>
      <c r="M142" s="7717">
        <v>24897</v>
      </c>
      <c r="N142" s="7721">
        <v>17200</v>
      </c>
      <c r="O142" s="7721">
        <f>(N142-G142*1000)</f>
        <v>-47600</v>
      </c>
      <c r="P142" s="7722">
        <f t="shared" si="23"/>
        <v>23220</v>
      </c>
      <c r="Q142" s="7722">
        <f>(P142*0.05)</f>
        <v>1161</v>
      </c>
      <c r="R142" s="7723">
        <v>5</v>
      </c>
      <c r="S142" s="8038" t="s">
        <v>8</v>
      </c>
      <c r="T142" s="7782"/>
      <c r="U142" s="8023" t="s">
        <v>1547</v>
      </c>
      <c r="V142" s="7759">
        <v>15</v>
      </c>
      <c r="W142" s="7736" t="s">
        <v>796</v>
      </c>
      <c r="X142" s="7734">
        <v>45866</v>
      </c>
      <c r="Y142" s="7878">
        <v>52</v>
      </c>
      <c r="Z142" s="7761" t="s">
        <v>35</v>
      </c>
      <c r="AA142" s="7717">
        <f>(Y142*1000/400)</f>
        <v>130</v>
      </c>
      <c r="AB142" s="7762">
        <v>993.4</v>
      </c>
      <c r="AC142" s="7746">
        <v>45915</v>
      </c>
      <c r="AD142" s="7781">
        <v>45915</v>
      </c>
      <c r="AE142" s="7761">
        <v>25466</v>
      </c>
      <c r="AF142" s="7878">
        <v>52000</v>
      </c>
      <c r="AG142" s="7878">
        <f t="shared" si="20"/>
        <v>0</v>
      </c>
      <c r="AH142" s="7756">
        <f t="shared" si="21"/>
        <v>51656.800000000003</v>
      </c>
      <c r="AI142" s="7762">
        <f t="shared" si="22"/>
        <v>2582.84</v>
      </c>
      <c r="AJ142" s="7736">
        <v>5</v>
      </c>
      <c r="AK142" s="7949"/>
    </row>
    <row r="143" spans="2:37">
      <c r="B143" s="7750" t="s">
        <v>1543</v>
      </c>
      <c r="C143" s="7717" t="s">
        <v>1786</v>
      </c>
      <c r="D143" s="7759">
        <v>62</v>
      </c>
      <c r="E143" s="7714">
        <v>3960</v>
      </c>
      <c r="F143" s="7715">
        <v>45777</v>
      </c>
      <c r="G143" s="7911">
        <v>10</v>
      </c>
      <c r="H143" s="7761" t="s">
        <v>35</v>
      </c>
      <c r="I143" s="7761">
        <v>25</v>
      </c>
      <c r="J143" s="7762">
        <v>1350</v>
      </c>
      <c r="K143" s="7719">
        <v>45794</v>
      </c>
      <c r="L143" s="7720">
        <v>45798</v>
      </c>
      <c r="M143" s="7717">
        <v>24897</v>
      </c>
      <c r="N143" s="7721">
        <v>10000</v>
      </c>
      <c r="O143" s="7721">
        <f>(N143-G143*1000)</f>
        <v>0</v>
      </c>
      <c r="P143" s="7722">
        <f t="shared" si="23"/>
        <v>13500</v>
      </c>
      <c r="Q143" s="7722">
        <f>(P143*0.05)</f>
        <v>675</v>
      </c>
      <c r="R143" s="7723">
        <v>5</v>
      </c>
      <c r="S143" s="8038" t="s">
        <v>8</v>
      </c>
      <c r="T143" s="7782"/>
      <c r="U143" s="8287" t="s">
        <v>1838</v>
      </c>
      <c r="V143" s="8398">
        <v>16</v>
      </c>
      <c r="W143" s="8369" t="s">
        <v>796</v>
      </c>
      <c r="X143" s="8566">
        <v>45866</v>
      </c>
      <c r="Y143" s="8728">
        <v>50</v>
      </c>
      <c r="Z143" s="8372" t="s">
        <v>35</v>
      </c>
      <c r="AA143" s="8372">
        <f>(Y143*1000/500)</f>
        <v>100</v>
      </c>
      <c r="AB143" s="8045">
        <v>526.20000000000005</v>
      </c>
      <c r="AC143" s="8107">
        <v>45925</v>
      </c>
      <c r="AD143" s="8374">
        <v>45937</v>
      </c>
      <c r="AE143" s="8372">
        <v>25598</v>
      </c>
      <c r="AF143" s="8490">
        <v>50000</v>
      </c>
      <c r="AG143" s="8490">
        <f t="shared" si="20"/>
        <v>0</v>
      </c>
      <c r="AH143" s="8181">
        <f t="shared" si="21"/>
        <v>26310.000000000004</v>
      </c>
      <c r="AI143" s="8045">
        <f t="shared" si="22"/>
        <v>1315.5000000000002</v>
      </c>
      <c r="AJ143" s="8369">
        <v>5</v>
      </c>
      <c r="AK143" s="7949"/>
    </row>
    <row r="144" spans="2:37">
      <c r="B144" s="7750" t="s">
        <v>792</v>
      </c>
      <c r="C144" s="7714" t="s">
        <v>1766</v>
      </c>
      <c r="D144" s="7736">
        <v>539</v>
      </c>
      <c r="E144" s="7714" t="s">
        <v>101</v>
      </c>
      <c r="F144" s="7745">
        <v>45756</v>
      </c>
      <c r="G144" s="7753">
        <v>5</v>
      </c>
      <c r="H144" s="7761" t="s">
        <v>35</v>
      </c>
      <c r="I144" s="7717">
        <f>(G144*1000/500)</f>
        <v>10</v>
      </c>
      <c r="J144" s="7754">
        <v>615</v>
      </c>
      <c r="K144" s="7746">
        <v>45792</v>
      </c>
      <c r="L144" s="7781">
        <v>45798</v>
      </c>
      <c r="M144" s="7736">
        <v>24892</v>
      </c>
      <c r="N144" s="7755">
        <v>5000</v>
      </c>
      <c r="O144" s="7721">
        <f t="shared" ref="O144:O160" si="24">(N144-G144*1000)</f>
        <v>0</v>
      </c>
      <c r="P144" s="7756">
        <f t="shared" si="23"/>
        <v>3075</v>
      </c>
      <c r="Q144" s="7756">
        <f t="shared" ref="Q144:Q149" si="25">(P144*0.05)</f>
        <v>153.75</v>
      </c>
      <c r="R144" s="7723">
        <v>5</v>
      </c>
      <c r="S144" s="8038" t="s">
        <v>8</v>
      </c>
      <c r="T144" s="7782"/>
      <c r="U144" s="8042" t="s">
        <v>1547</v>
      </c>
      <c r="V144" s="8398">
        <v>17</v>
      </c>
      <c r="W144" s="8369" t="s">
        <v>796</v>
      </c>
      <c r="X144" s="8566">
        <v>45866</v>
      </c>
      <c r="Y144" s="8728">
        <v>26</v>
      </c>
      <c r="Z144" s="8372" t="s">
        <v>35</v>
      </c>
      <c r="AA144" s="8047">
        <f>(Y144*1000/400)</f>
        <v>65</v>
      </c>
      <c r="AB144" s="8045">
        <v>993.4</v>
      </c>
      <c r="AC144" s="8107">
        <v>45925</v>
      </c>
      <c r="AD144" s="8374">
        <v>45937</v>
      </c>
      <c r="AE144" s="8372">
        <v>25598</v>
      </c>
      <c r="AF144" s="8490">
        <v>26000</v>
      </c>
      <c r="AG144" s="8490">
        <f t="shared" si="20"/>
        <v>0</v>
      </c>
      <c r="AH144" s="8181">
        <f t="shared" si="21"/>
        <v>25828.400000000001</v>
      </c>
      <c r="AI144" s="8045">
        <f t="shared" si="22"/>
        <v>1291.42</v>
      </c>
      <c r="AJ144" s="8369">
        <v>5</v>
      </c>
      <c r="AK144" s="7949"/>
    </row>
    <row r="145" spans="2:37">
      <c r="B145" s="7750" t="s">
        <v>792</v>
      </c>
      <c r="C145" s="7714" t="s">
        <v>1764</v>
      </c>
      <c r="D145" s="7714">
        <v>540</v>
      </c>
      <c r="E145" s="7714" t="s">
        <v>101</v>
      </c>
      <c r="F145" s="7745">
        <v>45756</v>
      </c>
      <c r="G145" s="7751">
        <v>130</v>
      </c>
      <c r="H145" s="7717" t="s">
        <v>35</v>
      </c>
      <c r="I145" s="7717">
        <f>(G145*1000/500)</f>
        <v>260</v>
      </c>
      <c r="J145" s="7718">
        <v>544</v>
      </c>
      <c r="K145" s="7746">
        <v>45792</v>
      </c>
      <c r="L145" s="7781">
        <v>45798</v>
      </c>
      <c r="M145" s="7736">
        <v>24892</v>
      </c>
      <c r="N145" s="7723">
        <v>130000</v>
      </c>
      <c r="O145" s="7721">
        <f t="shared" si="24"/>
        <v>0</v>
      </c>
      <c r="P145" s="7752">
        <f t="shared" si="23"/>
        <v>70720</v>
      </c>
      <c r="Q145" s="7752">
        <f t="shared" si="25"/>
        <v>3536</v>
      </c>
      <c r="R145" s="7723">
        <v>5</v>
      </c>
      <c r="S145" s="8038" t="s">
        <v>8</v>
      </c>
      <c r="T145" s="7782"/>
      <c r="U145" s="8023"/>
      <c r="V145" s="7759"/>
      <c r="W145" s="7736"/>
      <c r="X145" s="8566"/>
      <c r="Y145" s="8650"/>
      <c r="Z145" s="8372"/>
      <c r="AA145" s="8372"/>
      <c r="AB145" s="8045"/>
      <c r="AC145" s="8107"/>
      <c r="AD145" s="8374"/>
      <c r="AE145" s="8372"/>
      <c r="AF145" s="8490"/>
      <c r="AG145" s="8490"/>
      <c r="AH145" s="8181"/>
      <c r="AI145" s="8045"/>
      <c r="AJ145" s="8369"/>
      <c r="AK145" s="7949"/>
    </row>
    <row r="146" spans="2:37">
      <c r="B146" s="7750" t="s">
        <v>792</v>
      </c>
      <c r="C146" s="7714" t="s">
        <v>1765</v>
      </c>
      <c r="D146" s="7813">
        <v>541</v>
      </c>
      <c r="E146" s="7714" t="s">
        <v>101</v>
      </c>
      <c r="F146" s="7745">
        <v>45756</v>
      </c>
      <c r="G146" s="7814">
        <v>1</v>
      </c>
      <c r="H146" s="7717" t="s">
        <v>35</v>
      </c>
      <c r="I146" s="7717">
        <f>(G146*1000/500)</f>
        <v>2</v>
      </c>
      <c r="J146" s="7815">
        <v>655</v>
      </c>
      <c r="K146" s="7746">
        <v>45792</v>
      </c>
      <c r="L146" s="7781">
        <v>45798</v>
      </c>
      <c r="M146" s="7736">
        <v>24892</v>
      </c>
      <c r="N146" s="7817">
        <v>1000</v>
      </c>
      <c r="O146" s="7721">
        <f t="shared" si="24"/>
        <v>0</v>
      </c>
      <c r="P146" s="7818">
        <f t="shared" si="23"/>
        <v>655</v>
      </c>
      <c r="Q146" s="7818">
        <f t="shared" si="25"/>
        <v>32.75</v>
      </c>
      <c r="R146" s="7723">
        <v>5</v>
      </c>
      <c r="S146" s="8038" t="s">
        <v>8</v>
      </c>
      <c r="T146" s="7782"/>
      <c r="U146" s="8023"/>
      <c r="V146" s="7759"/>
      <c r="W146" s="7736"/>
      <c r="X146" s="8566"/>
      <c r="Y146" s="8650"/>
      <c r="Z146" s="8372"/>
      <c r="AA146" s="8372"/>
      <c r="AB146" s="8045"/>
      <c r="AC146" s="8107"/>
      <c r="AD146" s="8374"/>
      <c r="AE146" s="8372"/>
      <c r="AF146" s="8490"/>
      <c r="AG146" s="8490"/>
      <c r="AH146" s="8181"/>
      <c r="AI146" s="8045"/>
      <c r="AJ146" s="8369"/>
      <c r="AK146" s="7949"/>
    </row>
    <row r="147" spans="2:37">
      <c r="B147" s="7750" t="s">
        <v>792</v>
      </c>
      <c r="C147" s="7714" t="s">
        <v>1767</v>
      </c>
      <c r="D147" s="7717">
        <v>542</v>
      </c>
      <c r="E147" s="7714" t="s">
        <v>101</v>
      </c>
      <c r="F147" s="7745">
        <v>45756</v>
      </c>
      <c r="G147" s="7735">
        <v>10</v>
      </c>
      <c r="H147" s="7717" t="s">
        <v>35</v>
      </c>
      <c r="I147" s="7717">
        <f>(G147*1000/500)</f>
        <v>20</v>
      </c>
      <c r="J147" s="7722">
        <v>1328</v>
      </c>
      <c r="K147" s="7746">
        <v>45792</v>
      </c>
      <c r="L147" s="7781">
        <v>45798</v>
      </c>
      <c r="M147" s="7736">
        <v>24892</v>
      </c>
      <c r="N147" s="7721">
        <v>10000</v>
      </c>
      <c r="O147" s="7721">
        <f t="shared" si="24"/>
        <v>0</v>
      </c>
      <c r="P147" s="7722">
        <f t="shared" si="23"/>
        <v>13280</v>
      </c>
      <c r="Q147" s="7722">
        <f t="shared" si="25"/>
        <v>664</v>
      </c>
      <c r="R147" s="7748">
        <v>5</v>
      </c>
      <c r="S147" s="8038" t="s">
        <v>8</v>
      </c>
      <c r="T147" s="7782"/>
      <c r="U147" s="8287"/>
      <c r="V147" s="8398"/>
      <c r="W147" s="8369"/>
      <c r="X147" s="8566"/>
      <c r="Y147" s="8490"/>
      <c r="Z147" s="8372"/>
      <c r="AA147" s="8372"/>
      <c r="AB147" s="8045"/>
      <c r="AC147" s="8107"/>
      <c r="AD147" s="8374"/>
      <c r="AE147" s="8372"/>
      <c r="AF147" s="8490"/>
      <c r="AG147" s="8490"/>
      <c r="AH147" s="8181"/>
      <c r="AI147" s="8045"/>
      <c r="AJ147" s="8369"/>
      <c r="AK147" s="7949"/>
    </row>
    <row r="148" spans="2:37">
      <c r="B148" s="7750" t="s">
        <v>792</v>
      </c>
      <c r="C148" s="8540" t="s">
        <v>1769</v>
      </c>
      <c r="D148" s="7714">
        <v>543</v>
      </c>
      <c r="E148" s="7714" t="s">
        <v>101</v>
      </c>
      <c r="F148" s="7745">
        <v>45756</v>
      </c>
      <c r="G148" s="7751">
        <v>10</v>
      </c>
      <c r="H148" s="7717" t="s">
        <v>35</v>
      </c>
      <c r="I148" s="7717">
        <f>(G148*1000/400)</f>
        <v>25</v>
      </c>
      <c r="J148" s="7718">
        <v>427</v>
      </c>
      <c r="K148" s="7746">
        <v>45792</v>
      </c>
      <c r="L148" s="7781">
        <v>45798</v>
      </c>
      <c r="M148" s="7736">
        <v>24892</v>
      </c>
      <c r="N148" s="7723">
        <v>10000</v>
      </c>
      <c r="O148" s="7721">
        <f t="shared" si="24"/>
        <v>0</v>
      </c>
      <c r="P148" s="7752">
        <f t="shared" si="23"/>
        <v>4270</v>
      </c>
      <c r="Q148" s="7752">
        <f t="shared" si="25"/>
        <v>213.5</v>
      </c>
      <c r="R148" s="7723">
        <v>5</v>
      </c>
      <c r="S148" s="8038" t="s">
        <v>8</v>
      </c>
      <c r="T148" s="7782"/>
      <c r="U148" s="8042"/>
      <c r="V148" s="8398"/>
      <c r="W148" s="8369"/>
      <c r="X148" s="8566"/>
      <c r="Y148" s="8490"/>
      <c r="Z148" s="8372"/>
      <c r="AA148" s="8372"/>
      <c r="AB148" s="8045"/>
      <c r="AC148" s="8107"/>
      <c r="AD148" s="8374"/>
      <c r="AE148" s="8372"/>
      <c r="AF148" s="8490"/>
      <c r="AG148" s="8490"/>
      <c r="AH148" s="8181"/>
      <c r="AI148" s="8045"/>
      <c r="AJ148" s="8369"/>
      <c r="AK148" s="7949"/>
    </row>
    <row r="149" spans="2:37">
      <c r="B149" s="7750" t="s">
        <v>792</v>
      </c>
      <c r="C149" s="7717" t="s">
        <v>1768</v>
      </c>
      <c r="D149" s="7717">
        <v>544</v>
      </c>
      <c r="E149" s="7714" t="s">
        <v>101</v>
      </c>
      <c r="F149" s="7745">
        <v>45756</v>
      </c>
      <c r="G149" s="7735">
        <v>20</v>
      </c>
      <c r="H149" s="7717" t="s">
        <v>35</v>
      </c>
      <c r="I149" s="7717">
        <f>(G149*1000/400)</f>
        <v>50</v>
      </c>
      <c r="J149" s="7722">
        <v>1328</v>
      </c>
      <c r="K149" s="7746">
        <v>45792</v>
      </c>
      <c r="L149" s="7781">
        <v>45798</v>
      </c>
      <c r="M149" s="7736">
        <v>24892</v>
      </c>
      <c r="N149" s="7721">
        <v>20000</v>
      </c>
      <c r="O149" s="7721">
        <f t="shared" si="24"/>
        <v>0</v>
      </c>
      <c r="P149" s="7722">
        <f t="shared" si="23"/>
        <v>26560</v>
      </c>
      <c r="Q149" s="7722">
        <f t="shared" si="25"/>
        <v>1328</v>
      </c>
      <c r="R149" s="7748">
        <v>5</v>
      </c>
      <c r="S149" s="8038" t="s">
        <v>8</v>
      </c>
      <c r="T149" s="7782"/>
      <c r="U149" s="7959"/>
      <c r="V149" s="7960"/>
      <c r="W149" s="7960"/>
      <c r="X149" s="7960"/>
      <c r="Y149" s="7960"/>
      <c r="Z149" s="7960"/>
      <c r="AA149" s="7960"/>
      <c r="AB149" s="7960"/>
      <c r="AC149" s="7743"/>
      <c r="AD149" s="7743"/>
      <c r="AE149" s="7960"/>
      <c r="AF149" s="8352"/>
      <c r="AG149" s="8352"/>
      <c r="AH149" s="7960"/>
      <c r="AI149" s="7960"/>
      <c r="AJ149" s="7960"/>
      <c r="AK149" s="7949"/>
    </row>
    <row r="150" spans="2:37">
      <c r="B150" s="7750" t="s">
        <v>1715</v>
      </c>
      <c r="C150" s="7717" t="s">
        <v>1792</v>
      </c>
      <c r="D150" s="7714">
        <v>20</v>
      </c>
      <c r="E150" s="7714" t="s">
        <v>36</v>
      </c>
      <c r="F150" s="7745">
        <v>45764</v>
      </c>
      <c r="G150" s="7728">
        <v>400</v>
      </c>
      <c r="H150" s="7717" t="s">
        <v>35</v>
      </c>
      <c r="I150" s="7717">
        <f>(G150)</f>
        <v>400</v>
      </c>
      <c r="J150" s="7718">
        <v>166.2</v>
      </c>
      <c r="K150" s="7746">
        <v>45764</v>
      </c>
      <c r="L150" s="7781">
        <v>45798</v>
      </c>
      <c r="M150" s="7736">
        <v>24893</v>
      </c>
      <c r="N150" s="7723">
        <v>420000</v>
      </c>
      <c r="O150" s="7721">
        <f t="shared" si="24"/>
        <v>20000</v>
      </c>
      <c r="P150" s="7752">
        <f t="shared" si="23"/>
        <v>69804</v>
      </c>
      <c r="Q150" s="7752">
        <f>(P150*0.025)</f>
        <v>1745.1000000000001</v>
      </c>
      <c r="R150" s="8113">
        <v>2.5</v>
      </c>
      <c r="S150" s="8038"/>
      <c r="T150" s="7782"/>
      <c r="U150" s="7959"/>
      <c r="V150" s="7960"/>
      <c r="W150" s="7960"/>
      <c r="X150" s="7960"/>
      <c r="Y150" s="7960"/>
      <c r="Z150" s="7960"/>
      <c r="AA150" s="7960"/>
      <c r="AB150" s="7960"/>
      <c r="AC150" s="7743"/>
      <c r="AD150" s="7743"/>
      <c r="AE150" s="7960"/>
      <c r="AF150" s="8352"/>
      <c r="AG150" s="8352"/>
      <c r="AH150" s="7960"/>
      <c r="AI150" s="7960"/>
      <c r="AJ150" s="7960"/>
      <c r="AK150" s="7949"/>
    </row>
    <row r="151" spans="2:37" ht="15" thickBot="1">
      <c r="B151" s="7750" t="s">
        <v>1715</v>
      </c>
      <c r="C151" s="7714" t="s">
        <v>1791</v>
      </c>
      <c r="D151" s="7714">
        <v>21</v>
      </c>
      <c r="E151" s="7714" t="s">
        <v>36</v>
      </c>
      <c r="F151" s="7745">
        <v>45764</v>
      </c>
      <c r="G151" s="8512">
        <v>100</v>
      </c>
      <c r="H151" s="7717" t="s">
        <v>35</v>
      </c>
      <c r="I151" s="7717">
        <v>100</v>
      </c>
      <c r="J151" s="7718">
        <v>232.1</v>
      </c>
      <c r="K151" s="7746">
        <v>45764</v>
      </c>
      <c r="L151" s="7781" t="s">
        <v>1815</v>
      </c>
      <c r="M151" s="7736">
        <v>24893</v>
      </c>
      <c r="N151" s="7723">
        <v>132000</v>
      </c>
      <c r="O151" s="7721">
        <f t="shared" si="24"/>
        <v>32000</v>
      </c>
      <c r="P151" s="7752">
        <f t="shared" si="23"/>
        <v>30637.200000000001</v>
      </c>
      <c r="Q151" s="7752">
        <f>(P151*0.025)</f>
        <v>765.93000000000006</v>
      </c>
      <c r="R151" s="8113">
        <v>2.5</v>
      </c>
      <c r="S151" s="8038"/>
      <c r="T151" s="7782"/>
      <c r="U151" s="8003"/>
      <c r="V151" s="8004"/>
      <c r="W151" s="8004"/>
      <c r="X151" s="8004"/>
      <c r="Y151" s="8004"/>
      <c r="Z151" s="8004"/>
      <c r="AA151" s="8004"/>
      <c r="AB151" s="8004"/>
      <c r="AC151" s="7777"/>
      <c r="AD151" s="7777"/>
      <c r="AE151" s="8004"/>
      <c r="AF151" s="8353"/>
      <c r="AG151" s="8353"/>
      <c r="AH151" s="8004"/>
      <c r="AI151" s="8004"/>
      <c r="AJ151" s="8004"/>
      <c r="AK151" s="8006"/>
    </row>
    <row r="152" spans="2:37">
      <c r="B152" s="7925" t="s">
        <v>1543</v>
      </c>
      <c r="C152" s="7761" t="s">
        <v>1796</v>
      </c>
      <c r="D152" s="7759">
        <v>58</v>
      </c>
      <c r="E152" s="7736" t="s">
        <v>36</v>
      </c>
      <c r="F152" s="7745">
        <v>45775</v>
      </c>
      <c r="G152" s="8527">
        <v>12.5</v>
      </c>
      <c r="H152" s="7761" t="s">
        <v>35</v>
      </c>
      <c r="I152" s="7761">
        <v>31.25</v>
      </c>
      <c r="J152" s="7762">
        <v>1607.4</v>
      </c>
      <c r="K152" s="7746">
        <v>45794</v>
      </c>
      <c r="L152" s="7781">
        <v>45798</v>
      </c>
      <c r="M152" s="7761">
        <v>24897</v>
      </c>
      <c r="N152" s="7878">
        <v>12600</v>
      </c>
      <c r="O152" s="7878">
        <f t="shared" si="24"/>
        <v>100</v>
      </c>
      <c r="P152" s="7762">
        <f t="shared" si="23"/>
        <v>20253.240000000002</v>
      </c>
      <c r="Q152" s="7762">
        <f t="shared" ref="Q152:Q160" si="26">(P152*0.05)</f>
        <v>1012.6620000000001</v>
      </c>
      <c r="R152" s="7755">
        <v>5</v>
      </c>
      <c r="S152" s="8038" t="s">
        <v>8</v>
      </c>
      <c r="T152" s="7782"/>
      <c r="U152" s="7988"/>
      <c r="V152" s="7988"/>
      <c r="W152" s="7988"/>
      <c r="X152" s="7988"/>
      <c r="Y152" s="7988"/>
      <c r="Z152" s="7988"/>
      <c r="AA152" s="7988"/>
      <c r="AB152" s="7988"/>
      <c r="AC152" s="7649"/>
      <c r="AD152" s="7649"/>
      <c r="AE152" s="7988"/>
      <c r="AF152" s="8541"/>
      <c r="AG152" s="8541"/>
      <c r="AH152" s="7988"/>
      <c r="AI152" s="7988"/>
      <c r="AJ152" s="7988"/>
      <c r="AK152" s="7649"/>
    </row>
    <row r="153" spans="2:37">
      <c r="B153" s="7925" t="s">
        <v>1543</v>
      </c>
      <c r="C153" s="7761" t="s">
        <v>1774</v>
      </c>
      <c r="D153" s="7759">
        <v>48</v>
      </c>
      <c r="E153" s="7736" t="s">
        <v>36</v>
      </c>
      <c r="F153" s="7745">
        <v>45691</v>
      </c>
      <c r="G153" s="8527">
        <v>10</v>
      </c>
      <c r="H153" s="7761" t="s">
        <v>35</v>
      </c>
      <c r="I153" s="7761">
        <v>25</v>
      </c>
      <c r="J153" s="7762">
        <v>1327</v>
      </c>
      <c r="K153" s="7746">
        <v>45751</v>
      </c>
      <c r="L153" s="7781">
        <v>45785</v>
      </c>
      <c r="M153" s="7761">
        <v>24832</v>
      </c>
      <c r="N153" s="7878">
        <v>10000</v>
      </c>
      <c r="O153" s="7878">
        <f t="shared" si="24"/>
        <v>0</v>
      </c>
      <c r="P153" s="7762">
        <f t="shared" si="23"/>
        <v>13270</v>
      </c>
      <c r="Q153" s="7762">
        <f t="shared" si="26"/>
        <v>663.5</v>
      </c>
      <c r="R153" s="7755">
        <v>5</v>
      </c>
      <c r="S153" s="8038"/>
      <c r="T153" s="7782"/>
      <c r="U153" s="7988"/>
      <c r="V153" s="7988"/>
      <c r="W153" s="7988"/>
      <c r="X153" s="7988"/>
      <c r="Y153" s="7988"/>
      <c r="Z153" s="7988"/>
      <c r="AA153" s="7988"/>
      <c r="AB153" s="7988"/>
      <c r="AC153" s="7649"/>
      <c r="AD153" s="7649"/>
      <c r="AE153" s="7988"/>
      <c r="AF153" s="8541"/>
      <c r="AG153" s="8541"/>
      <c r="AH153" s="7988"/>
      <c r="AI153" s="7988"/>
      <c r="AJ153" s="7988"/>
      <c r="AK153" s="7649"/>
    </row>
    <row r="154" spans="2:37" ht="18" thickBot="1">
      <c r="B154" s="8618" t="s">
        <v>522</v>
      </c>
      <c r="C154" s="7696" t="s">
        <v>1385</v>
      </c>
      <c r="D154" s="8619">
        <v>88</v>
      </c>
      <c r="E154" s="7926" t="s">
        <v>796</v>
      </c>
      <c r="F154" s="8620">
        <v>45706</v>
      </c>
      <c r="G154" s="8621">
        <v>4</v>
      </c>
      <c r="H154" s="7696" t="s">
        <v>35</v>
      </c>
      <c r="I154" s="8619">
        <v>8</v>
      </c>
      <c r="J154" s="8622">
        <v>0</v>
      </c>
      <c r="K154" s="8623">
        <v>45748</v>
      </c>
      <c r="L154" s="8623">
        <v>45748</v>
      </c>
      <c r="M154" s="7926">
        <v>4832</v>
      </c>
      <c r="N154" s="8624">
        <v>4000</v>
      </c>
      <c r="O154" s="8625">
        <f t="shared" si="24"/>
        <v>0</v>
      </c>
      <c r="P154" s="8626">
        <f t="shared" si="23"/>
        <v>0</v>
      </c>
      <c r="Q154" s="8626">
        <f t="shared" si="26"/>
        <v>0</v>
      </c>
      <c r="R154" s="7926">
        <v>5</v>
      </c>
      <c r="S154" s="8627" t="s">
        <v>1565</v>
      </c>
      <c r="T154" s="7782"/>
      <c r="U154" s="8166" t="s">
        <v>1222</v>
      </c>
      <c r="V154" s="7988"/>
      <c r="W154" s="7988"/>
      <c r="X154" s="7649"/>
      <c r="Y154" s="7649"/>
      <c r="Z154" s="7649"/>
      <c r="AA154" s="7649"/>
      <c r="AB154" s="7649"/>
      <c r="AC154" s="7649"/>
      <c r="AD154" s="7649"/>
      <c r="AE154" s="7649"/>
      <c r="AF154" s="7649"/>
      <c r="AG154" s="7649"/>
      <c r="AH154" s="7649"/>
      <c r="AI154" s="7649"/>
      <c r="AJ154" s="7649"/>
      <c r="AK154" s="7649"/>
    </row>
    <row r="155" spans="2:37">
      <c r="B155" s="7750" t="s">
        <v>1543</v>
      </c>
      <c r="C155" s="7761" t="s">
        <v>1774</v>
      </c>
      <c r="D155" s="7759">
        <v>51</v>
      </c>
      <c r="E155" s="7714">
        <v>3961</v>
      </c>
      <c r="F155" s="7715">
        <v>45738</v>
      </c>
      <c r="G155" s="7864">
        <v>64.8</v>
      </c>
      <c r="H155" s="7761" t="s">
        <v>35</v>
      </c>
      <c r="I155" s="7761">
        <v>162</v>
      </c>
      <c r="J155" s="7762">
        <v>1350</v>
      </c>
      <c r="K155" s="7719">
        <v>45764</v>
      </c>
      <c r="L155" s="7720">
        <v>45785</v>
      </c>
      <c r="M155" s="7717">
        <v>24832</v>
      </c>
      <c r="N155" s="7721">
        <v>64800</v>
      </c>
      <c r="O155" s="7721">
        <f t="shared" si="24"/>
        <v>0</v>
      </c>
      <c r="P155" s="7722">
        <f t="shared" si="23"/>
        <v>87480</v>
      </c>
      <c r="Q155" s="7722">
        <f t="shared" si="26"/>
        <v>4374</v>
      </c>
      <c r="R155" s="7723">
        <v>5</v>
      </c>
      <c r="S155" s="8038"/>
      <c r="T155" s="7782"/>
      <c r="U155" s="7656"/>
      <c r="V155" s="7661"/>
      <c r="W155" s="7662" t="s">
        <v>14</v>
      </c>
      <c r="X155" s="7662" t="s">
        <v>12</v>
      </c>
      <c r="Y155" s="7662"/>
      <c r="Z155" s="7662"/>
      <c r="AA155" s="7662"/>
      <c r="AB155" s="7662" t="s">
        <v>15</v>
      </c>
      <c r="AC155" s="7662" t="s">
        <v>12</v>
      </c>
      <c r="AD155" s="7662" t="s">
        <v>12</v>
      </c>
      <c r="AE155" s="7662"/>
      <c r="AF155" s="7662"/>
      <c r="AG155" s="7662"/>
      <c r="AH155" s="7662"/>
      <c r="AI155" s="7662" t="s">
        <v>0</v>
      </c>
      <c r="AJ155" s="7663"/>
      <c r="AK155" s="7664"/>
    </row>
    <row r="156" spans="2:37">
      <c r="B156" s="8628" t="s">
        <v>1436</v>
      </c>
      <c r="C156" s="7926" t="s">
        <v>1610</v>
      </c>
      <c r="D156" s="8629">
        <v>10</v>
      </c>
      <c r="E156" s="8629" t="s">
        <v>796</v>
      </c>
      <c r="F156" s="8630">
        <v>45712</v>
      </c>
      <c r="G156" s="8631">
        <v>3.5</v>
      </c>
      <c r="H156" s="7931" t="s">
        <v>35</v>
      </c>
      <c r="I156" s="7931">
        <v>7</v>
      </c>
      <c r="J156" s="8632">
        <v>0</v>
      </c>
      <c r="K156" s="8633">
        <v>45716</v>
      </c>
      <c r="L156" s="8633">
        <v>45716</v>
      </c>
      <c r="M156" s="8629"/>
      <c r="N156" s="8634">
        <v>3500</v>
      </c>
      <c r="O156" s="7935">
        <f t="shared" si="24"/>
        <v>0</v>
      </c>
      <c r="P156" s="7936">
        <f t="shared" si="23"/>
        <v>0</v>
      </c>
      <c r="Q156" s="7936">
        <f t="shared" si="26"/>
        <v>0</v>
      </c>
      <c r="R156" s="8634">
        <v>5</v>
      </c>
      <c r="S156" s="8635" t="s">
        <v>1565</v>
      </c>
      <c r="T156" s="7782"/>
      <c r="U156" s="7660" t="s">
        <v>4</v>
      </c>
      <c r="V156" s="7666" t="s">
        <v>18</v>
      </c>
      <c r="W156" s="7667" t="s">
        <v>19</v>
      </c>
      <c r="X156" s="7667" t="s">
        <v>19</v>
      </c>
      <c r="Y156" s="7667" t="s">
        <v>20</v>
      </c>
      <c r="Z156" s="7667" t="s">
        <v>21</v>
      </c>
      <c r="AA156" s="7667" t="s">
        <v>1559</v>
      </c>
      <c r="AB156" s="7667" t="s">
        <v>22</v>
      </c>
      <c r="AC156" s="7667" t="s">
        <v>23</v>
      </c>
      <c r="AD156" s="7667" t="s">
        <v>23</v>
      </c>
      <c r="AE156" s="7667" t="s">
        <v>24</v>
      </c>
      <c r="AF156" s="7667" t="s">
        <v>20</v>
      </c>
      <c r="AG156" s="7667" t="s">
        <v>25</v>
      </c>
      <c r="AH156" s="7667" t="s">
        <v>0</v>
      </c>
      <c r="AI156" s="7667" t="s">
        <v>1363</v>
      </c>
      <c r="AJ156" s="7668" t="s">
        <v>1388</v>
      </c>
      <c r="AK156" s="7669" t="s">
        <v>26</v>
      </c>
    </row>
    <row r="157" spans="2:37" ht="15" thickBot="1">
      <c r="B157" s="7750" t="s">
        <v>941</v>
      </c>
      <c r="C157" s="7714" t="s">
        <v>1773</v>
      </c>
      <c r="D157" s="7779">
        <v>115</v>
      </c>
      <c r="E157" s="7714" t="s">
        <v>796</v>
      </c>
      <c r="F157" s="7780">
        <v>45717</v>
      </c>
      <c r="G157" s="7784">
        <v>300</v>
      </c>
      <c r="H157" s="7717" t="s">
        <v>35</v>
      </c>
      <c r="I157" s="7717">
        <v>750</v>
      </c>
      <c r="J157" s="7722">
        <v>1027</v>
      </c>
      <c r="K157" s="7719">
        <v>45741</v>
      </c>
      <c r="L157" s="7720">
        <v>45776</v>
      </c>
      <c r="M157" s="7717">
        <v>24787</v>
      </c>
      <c r="N157" s="7721">
        <v>79600</v>
      </c>
      <c r="O157" s="7721">
        <f t="shared" si="24"/>
        <v>-220400</v>
      </c>
      <c r="P157" s="7752">
        <f t="shared" si="23"/>
        <v>81749.2</v>
      </c>
      <c r="Q157" s="7722">
        <f t="shared" si="26"/>
        <v>4087.46</v>
      </c>
      <c r="R157" s="7714">
        <v>5</v>
      </c>
      <c r="S157" s="8038"/>
      <c r="T157" s="7782"/>
      <c r="U157" s="7660"/>
      <c r="V157" s="7666"/>
      <c r="W157" s="7667" t="s">
        <v>3</v>
      </c>
      <c r="X157" s="7667" t="s">
        <v>18</v>
      </c>
      <c r="Y157" s="7667"/>
      <c r="Z157" s="7667"/>
      <c r="AA157" s="7667"/>
      <c r="AB157" s="7667" t="s">
        <v>21</v>
      </c>
      <c r="AC157" s="7667" t="s">
        <v>27</v>
      </c>
      <c r="AD157" s="7667" t="s">
        <v>28</v>
      </c>
      <c r="AE157" s="7667"/>
      <c r="AF157" s="7667"/>
      <c r="AG157" s="7667"/>
      <c r="AH157" s="7667"/>
      <c r="AI157" s="7667" t="s">
        <v>11</v>
      </c>
      <c r="AJ157" s="7668"/>
      <c r="AK157" s="7669"/>
    </row>
    <row r="158" spans="2:37">
      <c r="B158" s="7750" t="s">
        <v>941</v>
      </c>
      <c r="C158" s="7714" t="s">
        <v>1773</v>
      </c>
      <c r="D158" s="7779">
        <v>115</v>
      </c>
      <c r="E158" s="7714" t="s">
        <v>796</v>
      </c>
      <c r="F158" s="7780">
        <v>45717</v>
      </c>
      <c r="G158" s="7819">
        <v>220.4</v>
      </c>
      <c r="H158" s="7717" t="s">
        <v>35</v>
      </c>
      <c r="I158" s="7717">
        <f>(G158*1000/400)</f>
        <v>551</v>
      </c>
      <c r="J158" s="7722">
        <v>1027</v>
      </c>
      <c r="K158" s="7719">
        <v>45741</v>
      </c>
      <c r="L158" s="7720">
        <v>45805</v>
      </c>
      <c r="M158" s="7717">
        <v>24928</v>
      </c>
      <c r="N158" s="7721">
        <v>70000</v>
      </c>
      <c r="O158" s="7721">
        <f t="shared" si="24"/>
        <v>-150400</v>
      </c>
      <c r="P158" s="7752">
        <f t="shared" si="23"/>
        <v>71890</v>
      </c>
      <c r="Q158" s="7722">
        <f t="shared" si="26"/>
        <v>3594.5</v>
      </c>
      <c r="R158" s="7714">
        <v>5</v>
      </c>
      <c r="S158" s="7757" t="s">
        <v>8</v>
      </c>
      <c r="T158" s="7782"/>
      <c r="U158" s="7992" t="s">
        <v>1547</v>
      </c>
      <c r="V158" s="7993">
        <v>12</v>
      </c>
      <c r="W158" s="7803" t="s">
        <v>796</v>
      </c>
      <c r="X158" s="7939">
        <v>45681</v>
      </c>
      <c r="Y158" s="7896">
        <v>20</v>
      </c>
      <c r="Z158" s="7806" t="s">
        <v>35</v>
      </c>
      <c r="AA158" s="7806">
        <f>(Y158*1000/400)</f>
        <v>50</v>
      </c>
      <c r="AB158" s="7916">
        <v>1027</v>
      </c>
      <c r="AC158" s="7808">
        <v>45698</v>
      </c>
      <c r="AD158" s="7895">
        <v>45695</v>
      </c>
      <c r="AE158" s="7806">
        <v>24295</v>
      </c>
      <c r="AF158" s="7896">
        <v>20000</v>
      </c>
      <c r="AG158" s="7896">
        <f t="shared" ref="AG158:AG164" si="27">(AF158-Y158*1000)</f>
        <v>0</v>
      </c>
      <c r="AH158" s="7915">
        <f t="shared" ref="AH158:AH163" si="28">(AF158*AB158/1000)</f>
        <v>20540</v>
      </c>
      <c r="AI158" s="7916">
        <f t="shared" ref="AI158:AI163" si="29">(AH158*0.05)</f>
        <v>1027</v>
      </c>
      <c r="AJ158" s="7803">
        <v>5</v>
      </c>
      <c r="AK158" s="7995"/>
    </row>
    <row r="159" spans="2:37">
      <c r="B159" s="7750" t="s">
        <v>941</v>
      </c>
      <c r="C159" s="7714" t="s">
        <v>1773</v>
      </c>
      <c r="D159" s="7779">
        <v>115</v>
      </c>
      <c r="E159" s="7714" t="s">
        <v>796</v>
      </c>
      <c r="F159" s="7780">
        <v>45717</v>
      </c>
      <c r="G159" s="7819">
        <v>150.4</v>
      </c>
      <c r="H159" s="7717" t="s">
        <v>35</v>
      </c>
      <c r="I159" s="7717">
        <f>(G159*1000/400)</f>
        <v>376</v>
      </c>
      <c r="J159" s="7722">
        <v>1027</v>
      </c>
      <c r="K159" s="7719">
        <v>45741</v>
      </c>
      <c r="L159" s="7720">
        <v>45806</v>
      </c>
      <c r="M159" s="7717">
        <v>24929</v>
      </c>
      <c r="N159" s="7721">
        <v>24400</v>
      </c>
      <c r="O159" s="7721">
        <f t="shared" si="24"/>
        <v>-126000</v>
      </c>
      <c r="P159" s="7752">
        <f t="shared" si="23"/>
        <v>25058.799999999999</v>
      </c>
      <c r="Q159" s="7722">
        <f t="shared" si="26"/>
        <v>1252.94</v>
      </c>
      <c r="R159" s="7714">
        <v>5</v>
      </c>
      <c r="S159" s="7757" t="s">
        <v>8</v>
      </c>
      <c r="T159" s="7782"/>
      <c r="U159" s="8287" t="s">
        <v>1547</v>
      </c>
      <c r="V159" s="8178">
        <v>13</v>
      </c>
      <c r="W159" s="8043" t="s">
        <v>101</v>
      </c>
      <c r="X159" s="8044">
        <v>45734</v>
      </c>
      <c r="Y159" s="8048">
        <v>20</v>
      </c>
      <c r="Z159" s="8047" t="s">
        <v>35</v>
      </c>
      <c r="AA159" s="8047">
        <v>50</v>
      </c>
      <c r="AB159" s="8049">
        <v>1078</v>
      </c>
      <c r="AC159" s="8046">
        <v>45741</v>
      </c>
      <c r="AD159" s="8400">
        <v>45748</v>
      </c>
      <c r="AE159" s="8047">
        <v>24621</v>
      </c>
      <c r="AF159" s="8048">
        <v>20000</v>
      </c>
      <c r="AG159" s="8048">
        <f t="shared" si="27"/>
        <v>0</v>
      </c>
      <c r="AH159" s="8108">
        <f t="shared" si="28"/>
        <v>21560</v>
      </c>
      <c r="AI159" s="8049">
        <f t="shared" si="29"/>
        <v>1078</v>
      </c>
      <c r="AJ159" s="8043">
        <v>5</v>
      </c>
      <c r="AK159" s="7980"/>
    </row>
    <row r="160" spans="2:37">
      <c r="B160" s="7750" t="s">
        <v>941</v>
      </c>
      <c r="C160" s="7714" t="s">
        <v>1772</v>
      </c>
      <c r="D160" s="7779">
        <v>119</v>
      </c>
      <c r="E160" s="7714" t="s">
        <v>101</v>
      </c>
      <c r="F160" s="7780">
        <v>45786</v>
      </c>
      <c r="G160" s="7784">
        <v>30</v>
      </c>
      <c r="H160" s="7717" t="s">
        <v>35</v>
      </c>
      <c r="I160" s="7717">
        <v>60</v>
      </c>
      <c r="J160" s="7722">
        <v>715.5</v>
      </c>
      <c r="K160" s="7719">
        <v>45792</v>
      </c>
      <c r="L160" s="7720">
        <v>45805</v>
      </c>
      <c r="M160" s="7717">
        <v>24928</v>
      </c>
      <c r="N160" s="7721">
        <v>30000</v>
      </c>
      <c r="O160" s="7721">
        <f t="shared" si="24"/>
        <v>0</v>
      </c>
      <c r="P160" s="7752">
        <f t="shared" si="23"/>
        <v>21465</v>
      </c>
      <c r="Q160" s="7722">
        <f t="shared" si="26"/>
        <v>1073.25</v>
      </c>
      <c r="R160" s="7714">
        <v>5</v>
      </c>
      <c r="S160" s="7757" t="s">
        <v>8</v>
      </c>
      <c r="T160" s="7782"/>
      <c r="U160" s="8287" t="s">
        <v>1669</v>
      </c>
      <c r="V160" s="8178">
        <v>14</v>
      </c>
      <c r="W160" s="8043" t="s">
        <v>101</v>
      </c>
      <c r="X160" s="8044">
        <v>45734</v>
      </c>
      <c r="Y160" s="8048">
        <v>10</v>
      </c>
      <c r="Z160" s="8047" t="s">
        <v>35</v>
      </c>
      <c r="AA160" s="8047">
        <v>20</v>
      </c>
      <c r="AB160" s="8049">
        <v>544</v>
      </c>
      <c r="AC160" s="8046">
        <v>45741</v>
      </c>
      <c r="AD160" s="8400">
        <v>45748</v>
      </c>
      <c r="AE160" s="8047">
        <v>24621</v>
      </c>
      <c r="AF160" s="8048">
        <v>10000</v>
      </c>
      <c r="AG160" s="8048">
        <f t="shared" si="27"/>
        <v>0</v>
      </c>
      <c r="AH160" s="8108">
        <f t="shared" si="28"/>
        <v>5440</v>
      </c>
      <c r="AI160" s="8049">
        <f t="shared" si="29"/>
        <v>272</v>
      </c>
      <c r="AJ160" s="8043">
        <v>5</v>
      </c>
      <c r="AK160" s="7949"/>
    </row>
    <row r="161" spans="2:37">
      <c r="B161" s="7750" t="s">
        <v>1543</v>
      </c>
      <c r="C161" s="7717" t="s">
        <v>1656</v>
      </c>
      <c r="D161" s="8526">
        <v>64</v>
      </c>
      <c r="E161" s="7714">
        <v>3963</v>
      </c>
      <c r="F161" s="7780">
        <v>45779</v>
      </c>
      <c r="G161" s="7784">
        <v>5</v>
      </c>
      <c r="H161" s="7717" t="s">
        <v>35</v>
      </c>
      <c r="I161" s="7717">
        <f>(G161*1000/1000)</f>
        <v>5</v>
      </c>
      <c r="J161" s="7722">
        <v>266.5</v>
      </c>
      <c r="K161" s="7719">
        <v>45782</v>
      </c>
      <c r="L161" s="7720">
        <v>45785</v>
      </c>
      <c r="M161" s="7717">
        <v>24832</v>
      </c>
      <c r="N161" s="7721">
        <v>5000</v>
      </c>
      <c r="O161" s="7721">
        <v>0</v>
      </c>
      <c r="P161" s="7752">
        <v>1572</v>
      </c>
      <c r="Q161" s="7722">
        <v>143.69999999999999</v>
      </c>
      <c r="R161" s="7714">
        <v>5</v>
      </c>
      <c r="S161" s="7757"/>
      <c r="T161" s="7782"/>
      <c r="U161" s="7996" t="s">
        <v>1547</v>
      </c>
      <c r="V161" s="7779">
        <v>15</v>
      </c>
      <c r="W161" s="7714" t="s">
        <v>36</v>
      </c>
      <c r="X161" s="7780">
        <v>45798</v>
      </c>
      <c r="Y161" s="7760">
        <v>20</v>
      </c>
      <c r="Z161" s="7717" t="s">
        <v>35</v>
      </c>
      <c r="AA161" s="7717">
        <v>50</v>
      </c>
      <c r="AB161" s="7722">
        <v>1078</v>
      </c>
      <c r="AC161" s="7719">
        <v>45817</v>
      </c>
      <c r="AD161" s="7720">
        <v>45805</v>
      </c>
      <c r="AE161" s="7717">
        <v>24925</v>
      </c>
      <c r="AF161" s="7721">
        <v>20000</v>
      </c>
      <c r="AG161" s="7721">
        <f t="shared" si="27"/>
        <v>0</v>
      </c>
      <c r="AH161" s="7752">
        <f t="shared" si="28"/>
        <v>21560</v>
      </c>
      <c r="AI161" s="7722">
        <f t="shared" si="29"/>
        <v>1078</v>
      </c>
      <c r="AJ161" s="7714">
        <v>5</v>
      </c>
      <c r="AK161" s="8001"/>
    </row>
    <row r="162" spans="2:37">
      <c r="B162" s="7750" t="s">
        <v>1818</v>
      </c>
      <c r="C162" s="7717" t="s">
        <v>1669</v>
      </c>
      <c r="D162" s="7759">
        <v>1</v>
      </c>
      <c r="E162" s="7736" t="s">
        <v>36</v>
      </c>
      <c r="F162" s="7734">
        <v>45800</v>
      </c>
      <c r="G162" s="7878">
        <v>45</v>
      </c>
      <c r="H162" s="7761" t="s">
        <v>35</v>
      </c>
      <c r="I162" s="7761">
        <f>(G162*1000/500)</f>
        <v>90</v>
      </c>
      <c r="J162" s="7762">
        <v>526.20000000000005</v>
      </c>
      <c r="K162" s="7746">
        <v>45805</v>
      </c>
      <c r="L162" s="7781">
        <v>45806</v>
      </c>
      <c r="M162" s="7761">
        <v>24932</v>
      </c>
      <c r="N162" s="7878">
        <v>45000</v>
      </c>
      <c r="O162" s="7878">
        <f>(N162-G162*1000)</f>
        <v>0</v>
      </c>
      <c r="P162" s="7756">
        <f>(N162*J162/1000)</f>
        <v>23679.000000000004</v>
      </c>
      <c r="Q162" s="7762">
        <f>(P162*0.05)</f>
        <v>1183.9500000000003</v>
      </c>
      <c r="R162" s="7736">
        <v>5</v>
      </c>
      <c r="S162" s="7757" t="s">
        <v>8</v>
      </c>
      <c r="T162" s="7782"/>
      <c r="U162" s="7996" t="s">
        <v>1547</v>
      </c>
      <c r="V162" s="7779">
        <v>16</v>
      </c>
      <c r="W162" s="7714" t="s">
        <v>796</v>
      </c>
      <c r="X162" s="7780">
        <v>45846</v>
      </c>
      <c r="Y162" s="7760">
        <v>20</v>
      </c>
      <c r="Z162" s="7717" t="s">
        <v>35</v>
      </c>
      <c r="AA162" s="7717">
        <v>50</v>
      </c>
      <c r="AB162" s="7722">
        <v>1078</v>
      </c>
      <c r="AC162" s="7719">
        <v>45866</v>
      </c>
      <c r="AD162" s="7720">
        <v>45849</v>
      </c>
      <c r="AE162" s="7717">
        <v>25115</v>
      </c>
      <c r="AF162" s="7721">
        <v>20000</v>
      </c>
      <c r="AG162" s="7721">
        <f t="shared" si="27"/>
        <v>0</v>
      </c>
      <c r="AH162" s="7752">
        <f t="shared" si="28"/>
        <v>21560</v>
      </c>
      <c r="AI162" s="7722">
        <f t="shared" si="29"/>
        <v>1078</v>
      </c>
      <c r="AJ162" s="7714">
        <v>5</v>
      </c>
      <c r="AK162" s="7949"/>
    </row>
    <row r="163" spans="2:37">
      <c r="B163" s="7750" t="s">
        <v>1818</v>
      </c>
      <c r="C163" s="7761" t="s">
        <v>1547</v>
      </c>
      <c r="D163" s="7759">
        <v>2</v>
      </c>
      <c r="E163" s="7736" t="s">
        <v>36</v>
      </c>
      <c r="F163" s="7734">
        <v>45800</v>
      </c>
      <c r="G163" s="8125">
        <v>25.2</v>
      </c>
      <c r="H163" s="7761" t="s">
        <v>35</v>
      </c>
      <c r="I163" s="8010">
        <f>(G163*1000/400)</f>
        <v>63</v>
      </c>
      <c r="J163" s="7762">
        <v>993.4</v>
      </c>
      <c r="K163" s="7746">
        <v>45805</v>
      </c>
      <c r="L163" s="7781">
        <v>45806</v>
      </c>
      <c r="M163" s="7761">
        <v>24932</v>
      </c>
      <c r="N163" s="7878">
        <v>25200</v>
      </c>
      <c r="O163" s="7878">
        <f>(N163-G163*1000)</f>
        <v>0</v>
      </c>
      <c r="P163" s="7756">
        <f>(N163*J163/1000)</f>
        <v>25033.68</v>
      </c>
      <c r="Q163" s="7762">
        <f>(P163*0.05)</f>
        <v>1251.6840000000002</v>
      </c>
      <c r="R163" s="7736">
        <v>5</v>
      </c>
      <c r="S163" s="7757" t="s">
        <v>8</v>
      </c>
      <c r="T163" s="7782"/>
      <c r="U163" s="7996" t="s">
        <v>1547</v>
      </c>
      <c r="V163" s="7779">
        <v>17</v>
      </c>
      <c r="W163" s="7714" t="s">
        <v>796</v>
      </c>
      <c r="X163" s="7780">
        <v>45882</v>
      </c>
      <c r="Y163" s="7760">
        <v>30</v>
      </c>
      <c r="Z163" s="7717" t="s">
        <v>35</v>
      </c>
      <c r="AA163" s="7717">
        <v>50</v>
      </c>
      <c r="AB163" s="7722">
        <v>1078</v>
      </c>
      <c r="AC163" s="7719">
        <v>45891</v>
      </c>
      <c r="AD163" s="7720">
        <v>45891</v>
      </c>
      <c r="AE163" s="7717">
        <v>25328</v>
      </c>
      <c r="AF163" s="7721">
        <v>30000</v>
      </c>
      <c r="AG163" s="7721">
        <f t="shared" si="27"/>
        <v>0</v>
      </c>
      <c r="AH163" s="7752">
        <f t="shared" si="28"/>
        <v>32340</v>
      </c>
      <c r="AI163" s="7722">
        <f t="shared" si="29"/>
        <v>1617</v>
      </c>
      <c r="AJ163" s="7714">
        <v>5</v>
      </c>
      <c r="AK163" s="7949"/>
    </row>
    <row r="164" spans="2:37">
      <c r="B164" s="7750" t="s">
        <v>1222</v>
      </c>
      <c r="C164" s="7717" t="s">
        <v>1547</v>
      </c>
      <c r="D164" s="7779">
        <v>15</v>
      </c>
      <c r="E164" s="7714" t="s">
        <v>36</v>
      </c>
      <c r="F164" s="7780">
        <v>45798</v>
      </c>
      <c r="G164" s="7760">
        <v>20</v>
      </c>
      <c r="H164" s="7717" t="s">
        <v>35</v>
      </c>
      <c r="I164" s="7717">
        <v>50</v>
      </c>
      <c r="J164" s="7722">
        <v>1078</v>
      </c>
      <c r="K164" s="7719">
        <v>45817</v>
      </c>
      <c r="L164" s="7720">
        <v>45805</v>
      </c>
      <c r="M164" s="7717">
        <v>24925</v>
      </c>
      <c r="N164" s="7721">
        <v>20000</v>
      </c>
      <c r="O164" s="7721">
        <f>(N164-G164*1000)</f>
        <v>0</v>
      </c>
      <c r="P164" s="7752">
        <f>(N164*J164/1000)</f>
        <v>21560</v>
      </c>
      <c r="Q164" s="7722">
        <f>(P164*0.05)</f>
        <v>1078</v>
      </c>
      <c r="R164" s="7714">
        <v>5</v>
      </c>
      <c r="S164" s="7749" t="s">
        <v>8</v>
      </c>
      <c r="T164" s="7782"/>
      <c r="U164" s="7996" t="s">
        <v>1547</v>
      </c>
      <c r="V164" s="7779">
        <v>18</v>
      </c>
      <c r="W164" s="7714" t="s">
        <v>796</v>
      </c>
      <c r="X164" s="7780">
        <v>45924</v>
      </c>
      <c r="Y164" s="7760">
        <v>50</v>
      </c>
      <c r="Z164" s="7717" t="s">
        <v>35</v>
      </c>
      <c r="AA164" s="7717">
        <v>125</v>
      </c>
      <c r="AB164" s="7722">
        <v>1078</v>
      </c>
      <c r="AC164" s="7719">
        <v>45936</v>
      </c>
      <c r="AD164" s="7720">
        <v>45924</v>
      </c>
      <c r="AE164" s="7717">
        <v>25529</v>
      </c>
      <c r="AF164" s="7721">
        <v>50000</v>
      </c>
      <c r="AG164" s="7721">
        <f t="shared" si="27"/>
        <v>0</v>
      </c>
      <c r="AH164" s="7752">
        <f>(AF164*AB164/1000)</f>
        <v>53900</v>
      </c>
      <c r="AI164" s="7722">
        <f>(AH164*0.05)</f>
        <v>2695</v>
      </c>
      <c r="AJ164" s="7714">
        <v>5</v>
      </c>
      <c r="AK164" s="7949"/>
    </row>
    <row r="165" spans="2:37">
      <c r="B165" s="7750"/>
      <c r="C165" s="7717"/>
      <c r="D165" s="7779"/>
      <c r="E165" s="7714"/>
      <c r="F165" s="7780"/>
      <c r="G165" s="7784"/>
      <c r="H165" s="7717"/>
      <c r="I165" s="7717"/>
      <c r="J165" s="7722"/>
      <c r="K165" s="7719"/>
      <c r="L165" s="7747"/>
      <c r="M165" s="7717"/>
      <c r="N165" s="7721"/>
      <c r="O165" s="7721"/>
      <c r="P165" s="7752"/>
      <c r="Q165" s="7722"/>
      <c r="R165" s="7714"/>
      <c r="S165" s="7749"/>
      <c r="T165" s="7782"/>
      <c r="U165" s="8002" t="s">
        <v>1547</v>
      </c>
      <c r="V165" s="7706">
        <v>19</v>
      </c>
      <c r="W165" s="7673" t="s">
        <v>796</v>
      </c>
      <c r="X165" s="7707">
        <v>45924</v>
      </c>
      <c r="Y165" s="8743">
        <v>50</v>
      </c>
      <c r="Z165" s="7671" t="s">
        <v>35</v>
      </c>
      <c r="AA165" s="7671">
        <v>125</v>
      </c>
      <c r="AB165" s="7681">
        <v>1078</v>
      </c>
      <c r="AC165" s="7678">
        <v>45953</v>
      </c>
      <c r="AD165" s="7679">
        <v>45953</v>
      </c>
      <c r="AE165" s="7671"/>
      <c r="AF165" s="7680">
        <v>50000</v>
      </c>
      <c r="AG165" s="7680">
        <f>(AF165-Y165*1000)</f>
        <v>0</v>
      </c>
      <c r="AH165" s="7727">
        <f>(AF165*AB165/1000)</f>
        <v>53900</v>
      </c>
      <c r="AI165" s="7681">
        <f>(AH165*0.05)</f>
        <v>2695</v>
      </c>
      <c r="AJ165" s="7673">
        <v>5</v>
      </c>
      <c r="AK165" s="7949"/>
    </row>
    <row r="166" spans="2:37">
      <c r="B166" s="7750"/>
      <c r="C166" s="7717"/>
      <c r="D166" s="7779"/>
      <c r="E166" s="7714"/>
      <c r="F166" s="7780"/>
      <c r="G166" s="7784"/>
      <c r="H166" s="7717"/>
      <c r="I166" s="7717"/>
      <c r="J166" s="7722"/>
      <c r="K166" s="7719"/>
      <c r="L166" s="7747"/>
      <c r="M166" s="7717"/>
      <c r="N166" s="7721"/>
      <c r="O166" s="7721"/>
      <c r="P166" s="7752"/>
      <c r="Q166" s="7722"/>
      <c r="R166" s="7714"/>
      <c r="S166" s="7749"/>
      <c r="T166" s="7782"/>
      <c r="U166" s="8002"/>
      <c r="V166" s="7672"/>
      <c r="W166" s="7952"/>
      <c r="X166" s="8187"/>
      <c r="Y166" s="7956"/>
      <c r="Z166" s="7676"/>
      <c r="AA166" s="7676"/>
      <c r="AB166" s="7677"/>
      <c r="AC166" s="7955"/>
      <c r="AD166" s="7958"/>
      <c r="AE166" s="7676"/>
      <c r="AF166" s="7956"/>
      <c r="AG166" s="7956"/>
      <c r="AH166" s="7710"/>
      <c r="AI166" s="7677"/>
      <c r="AJ166" s="7952"/>
      <c r="AK166" s="7949"/>
    </row>
    <row r="167" spans="2:37" ht="15" thickBot="1">
      <c r="B167" s="8521"/>
      <c r="C167" s="7825"/>
      <c r="D167" s="7825"/>
      <c r="E167" s="7825"/>
      <c r="F167" s="7825"/>
      <c r="G167" s="7825"/>
      <c r="H167" s="7825"/>
      <c r="I167" s="7825"/>
      <c r="J167" s="7825"/>
      <c r="K167" s="7825"/>
      <c r="L167" s="7827"/>
      <c r="M167" s="7825"/>
      <c r="N167" s="7825"/>
      <c r="O167" s="7825"/>
      <c r="P167" s="8190">
        <f>SUM(P135:P166)</f>
        <v>818597.12</v>
      </c>
      <c r="Q167" s="8190">
        <f>SUM(Q135:Q166)</f>
        <v>38411.625999999997</v>
      </c>
      <c r="R167" s="7825"/>
      <c r="S167" s="8522"/>
      <c r="T167" s="7782"/>
      <c r="U167" s="8083"/>
      <c r="V167" s="7672"/>
      <c r="W167" s="7952"/>
      <c r="X167" s="8187"/>
      <c r="Y167" s="7956"/>
      <c r="Z167" s="7676"/>
      <c r="AA167" s="7676"/>
      <c r="AB167" s="7677"/>
      <c r="AC167" s="7955"/>
      <c r="AD167" s="7958"/>
      <c r="AE167" s="7676"/>
      <c r="AF167" s="7956"/>
      <c r="AG167" s="7956"/>
      <c r="AH167" s="7710"/>
      <c r="AI167" s="7677"/>
      <c r="AJ167" s="7952"/>
      <c r="AK167" s="7949"/>
    </row>
    <row r="168" spans="2:37" ht="15" thickBot="1">
      <c r="B168" s="7684"/>
      <c r="C168" s="7684"/>
      <c r="D168" s="7684"/>
      <c r="E168" s="7684"/>
      <c r="F168" s="7684"/>
      <c r="G168" s="7684"/>
      <c r="H168" s="7684"/>
      <c r="I168" s="7684"/>
      <c r="J168" s="7684"/>
      <c r="K168" s="7684"/>
      <c r="L168" s="7684"/>
      <c r="M168" s="7684"/>
      <c r="N168" s="7684"/>
      <c r="O168" s="7684"/>
      <c r="P168" s="7684"/>
      <c r="Q168" s="7684"/>
      <c r="R168" s="7684"/>
      <c r="S168" s="7684"/>
      <c r="T168" s="7782"/>
      <c r="U168" s="8003"/>
      <c r="V168" s="8004"/>
      <c r="W168" s="8004"/>
      <c r="X168" s="8004"/>
      <c r="Y168" s="8004"/>
      <c r="Z168" s="8004"/>
      <c r="AA168" s="8004"/>
      <c r="AB168" s="8004"/>
      <c r="AC168" s="7777"/>
      <c r="AD168" s="7777"/>
      <c r="AE168" s="8004"/>
      <c r="AF168" s="8353"/>
      <c r="AG168" s="8353"/>
      <c r="AH168" s="8004"/>
      <c r="AI168" s="8004"/>
      <c r="AJ168" s="8004"/>
      <c r="AK168" s="8006"/>
    </row>
    <row r="169" spans="2:37" ht="18" thickBot="1">
      <c r="B169" s="7652" t="s">
        <v>1684</v>
      </c>
      <c r="C169" s="7653"/>
      <c r="D169" s="7650"/>
      <c r="E169" s="7650"/>
      <c r="F169" s="7650"/>
      <c r="G169" s="7650"/>
      <c r="H169" s="7650"/>
      <c r="I169" s="7650"/>
      <c r="J169" s="7650"/>
      <c r="K169" s="7650"/>
      <c r="L169" s="7650"/>
      <c r="M169" s="7650"/>
      <c r="N169" s="7650"/>
      <c r="O169" s="7650"/>
      <c r="P169" s="7650"/>
      <c r="Q169" s="7650"/>
      <c r="R169" s="7650"/>
      <c r="S169" s="7684"/>
      <c r="T169" s="7782"/>
      <c r="U169" s="7988"/>
      <c r="V169" s="7988"/>
      <c r="W169" s="7988"/>
      <c r="X169" s="7649"/>
      <c r="Y169" s="7649"/>
      <c r="Z169" s="7649"/>
      <c r="AA169" s="7649"/>
      <c r="AB169" s="7649"/>
      <c r="AC169" s="7649"/>
      <c r="AD169" s="7649"/>
      <c r="AE169" s="7649"/>
      <c r="AF169" s="7838"/>
      <c r="AG169" s="7838"/>
      <c r="AH169" s="7649"/>
      <c r="AI169" s="7649"/>
      <c r="AJ169" s="7649"/>
      <c r="AK169" s="7649"/>
    </row>
    <row r="170" spans="2:37">
      <c r="B170" s="7656"/>
      <c r="C170" s="7656"/>
      <c r="D170" s="7656"/>
      <c r="E170" s="7656" t="s">
        <v>14</v>
      </c>
      <c r="F170" s="7656" t="s">
        <v>12</v>
      </c>
      <c r="G170" s="7656"/>
      <c r="H170" s="7656"/>
      <c r="I170" s="7656"/>
      <c r="J170" s="7656" t="s">
        <v>15</v>
      </c>
      <c r="K170" s="7656" t="s">
        <v>12</v>
      </c>
      <c r="L170" s="7656" t="s">
        <v>12</v>
      </c>
      <c r="M170" s="7656"/>
      <c r="N170" s="7656"/>
      <c r="O170" s="7656"/>
      <c r="P170" s="7656"/>
      <c r="Q170" s="7656" t="s">
        <v>0</v>
      </c>
      <c r="R170" s="7656"/>
      <c r="S170" s="7656"/>
      <c r="T170" s="7782"/>
      <c r="U170" s="7988"/>
      <c r="V170" s="7988"/>
      <c r="W170" s="7988"/>
      <c r="X170" s="7649"/>
      <c r="Y170" s="7649"/>
      <c r="Z170" s="7649"/>
      <c r="AA170" s="7649"/>
      <c r="AB170" s="7649"/>
      <c r="AC170" s="7649"/>
      <c r="AD170" s="7649"/>
      <c r="AE170" s="7649"/>
      <c r="AF170" s="7838"/>
      <c r="AG170" s="7838"/>
      <c r="AH170" s="7649"/>
      <c r="AI170" s="7649"/>
      <c r="AJ170" s="7649"/>
      <c r="AK170" s="7649"/>
    </row>
    <row r="171" spans="2:37" ht="18" thickBot="1">
      <c r="B171" s="7660" t="s">
        <v>3</v>
      </c>
      <c r="C171" s="7660" t="s">
        <v>4</v>
      </c>
      <c r="D171" s="7660" t="s">
        <v>18</v>
      </c>
      <c r="E171" s="7660" t="s">
        <v>19</v>
      </c>
      <c r="F171" s="7660" t="s">
        <v>19</v>
      </c>
      <c r="G171" s="7660" t="s">
        <v>20</v>
      </c>
      <c r="H171" s="7660" t="s">
        <v>21</v>
      </c>
      <c r="I171" s="7660" t="s">
        <v>1559</v>
      </c>
      <c r="J171" s="7660" t="s">
        <v>22</v>
      </c>
      <c r="K171" s="7660" t="s">
        <v>23</v>
      </c>
      <c r="L171" s="7660" t="s">
        <v>23</v>
      </c>
      <c r="M171" s="7660" t="s">
        <v>1227</v>
      </c>
      <c r="N171" s="7660" t="s">
        <v>20</v>
      </c>
      <c r="O171" s="7660" t="s">
        <v>25</v>
      </c>
      <c r="P171" s="7660" t="s">
        <v>0</v>
      </c>
      <c r="Q171" s="7660" t="s">
        <v>1363</v>
      </c>
      <c r="R171" s="7660" t="s">
        <v>1388</v>
      </c>
      <c r="S171" s="7660" t="s">
        <v>26</v>
      </c>
      <c r="T171" s="7782"/>
      <c r="U171" s="8166" t="s">
        <v>1654</v>
      </c>
      <c r="V171" s="7988"/>
      <c r="W171" s="7988"/>
      <c r="X171" s="7649"/>
      <c r="Y171" s="7649"/>
      <c r="Z171" s="7649"/>
      <c r="AA171" s="7649"/>
      <c r="AB171" s="7649"/>
      <c r="AC171" s="7649"/>
      <c r="AD171" s="7649"/>
      <c r="AE171" s="7649"/>
      <c r="AF171" s="7649"/>
      <c r="AG171" s="7649"/>
      <c r="AH171" s="7649"/>
      <c r="AI171" s="7649"/>
      <c r="AJ171" s="7649"/>
      <c r="AK171" s="7649"/>
    </row>
    <row r="172" spans="2:37" ht="15" thickBot="1">
      <c r="B172" s="7665"/>
      <c r="C172" s="7665"/>
      <c r="D172" s="7665"/>
      <c r="E172" s="7665" t="s">
        <v>3</v>
      </c>
      <c r="F172" s="7665" t="s">
        <v>18</v>
      </c>
      <c r="G172" s="7665"/>
      <c r="H172" s="7665"/>
      <c r="I172" s="7665"/>
      <c r="J172" s="7665" t="s">
        <v>21</v>
      </c>
      <c r="K172" s="7665" t="s">
        <v>27</v>
      </c>
      <c r="L172" s="7665" t="s">
        <v>28</v>
      </c>
      <c r="M172" s="7665"/>
      <c r="N172" s="7665"/>
      <c r="O172" s="7665"/>
      <c r="P172" s="7665"/>
      <c r="Q172" s="7665" t="s">
        <v>11</v>
      </c>
      <c r="R172" s="7665"/>
      <c r="S172" s="7665"/>
      <c r="T172" s="7782"/>
      <c r="U172" s="8007"/>
      <c r="V172" s="7661"/>
      <c r="W172" s="7662" t="s">
        <v>14</v>
      </c>
      <c r="X172" s="7662" t="s">
        <v>12</v>
      </c>
      <c r="Y172" s="7662"/>
      <c r="Z172" s="7662"/>
      <c r="AA172" s="7662"/>
      <c r="AB172" s="7662" t="s">
        <v>15</v>
      </c>
      <c r="AC172" s="7662" t="s">
        <v>12</v>
      </c>
      <c r="AD172" s="7662" t="s">
        <v>12</v>
      </c>
      <c r="AE172" s="7662"/>
      <c r="AF172" s="7662"/>
      <c r="AG172" s="7662"/>
      <c r="AH172" s="7662"/>
      <c r="AI172" s="7662" t="s">
        <v>0</v>
      </c>
      <c r="AJ172" s="7663"/>
      <c r="AK172" s="7664"/>
    </row>
    <row r="173" spans="2:37">
      <c r="B173" s="8636" t="s">
        <v>1543</v>
      </c>
      <c r="C173" s="8637" t="s">
        <v>1774</v>
      </c>
      <c r="D173" s="8638">
        <v>54</v>
      </c>
      <c r="E173" s="8639">
        <v>3960</v>
      </c>
      <c r="F173" s="8640">
        <v>45738</v>
      </c>
      <c r="G173" s="8641">
        <v>47.6</v>
      </c>
      <c r="H173" s="8637" t="s">
        <v>35</v>
      </c>
      <c r="I173" s="8637">
        <f>(G173*1000/400)</f>
        <v>119</v>
      </c>
      <c r="J173" s="8642">
        <v>1350</v>
      </c>
      <c r="K173" s="8643">
        <v>45810</v>
      </c>
      <c r="L173" s="8643">
        <v>45810</v>
      </c>
      <c r="M173" s="8637"/>
      <c r="N173" s="8644">
        <v>47600</v>
      </c>
      <c r="O173" s="8645">
        <f t="shared" ref="O173:O193" si="30">(N173-G173*1000)</f>
        <v>0</v>
      </c>
      <c r="P173" s="8642">
        <f t="shared" ref="P173:P184" si="31">(N173*J173/1000)</f>
        <v>64260</v>
      </c>
      <c r="Q173" s="8642">
        <f>(P173*0.05)</f>
        <v>3213</v>
      </c>
      <c r="R173" s="8646">
        <v>5</v>
      </c>
      <c r="S173" s="8552"/>
      <c r="T173" s="7782"/>
      <c r="U173" s="7660" t="s">
        <v>4</v>
      </c>
      <c r="V173" s="7666" t="s">
        <v>18</v>
      </c>
      <c r="W173" s="7667" t="s">
        <v>19</v>
      </c>
      <c r="X173" s="7667" t="s">
        <v>19</v>
      </c>
      <c r="Y173" s="7667" t="s">
        <v>20</v>
      </c>
      <c r="Z173" s="7667" t="s">
        <v>21</v>
      </c>
      <c r="AA173" s="7667" t="s">
        <v>1559</v>
      </c>
      <c r="AB173" s="7667" t="s">
        <v>22</v>
      </c>
      <c r="AC173" s="7667" t="s">
        <v>23</v>
      </c>
      <c r="AD173" s="7667" t="s">
        <v>23</v>
      </c>
      <c r="AE173" s="7667" t="s">
        <v>24</v>
      </c>
      <c r="AF173" s="7667" t="s">
        <v>20</v>
      </c>
      <c r="AG173" s="7667" t="s">
        <v>25</v>
      </c>
      <c r="AH173" s="7667" t="s">
        <v>0</v>
      </c>
      <c r="AI173" s="7667" t="s">
        <v>1363</v>
      </c>
      <c r="AJ173" s="7668" t="s">
        <v>1388</v>
      </c>
      <c r="AK173" s="7669" t="s">
        <v>26</v>
      </c>
    </row>
    <row r="174" spans="2:37" ht="15" thickBot="1">
      <c r="B174" s="8647" t="s">
        <v>1543</v>
      </c>
      <c r="C174" s="7931" t="s">
        <v>1774</v>
      </c>
      <c r="D174" s="7928">
        <v>55</v>
      </c>
      <c r="E174" s="7926" t="s">
        <v>36</v>
      </c>
      <c r="F174" s="8648">
        <v>45738</v>
      </c>
      <c r="G174" s="8649">
        <v>64.8</v>
      </c>
      <c r="H174" s="7931" t="s">
        <v>35</v>
      </c>
      <c r="I174" s="7931">
        <v>162</v>
      </c>
      <c r="J174" s="7932">
        <v>1350</v>
      </c>
      <c r="K174" s="8623">
        <v>45810</v>
      </c>
      <c r="L174" s="8623">
        <v>45810</v>
      </c>
      <c r="M174" s="7696"/>
      <c r="N174" s="8625">
        <v>64800</v>
      </c>
      <c r="O174" s="8645">
        <f t="shared" si="30"/>
        <v>0</v>
      </c>
      <c r="P174" s="8622">
        <f t="shared" si="31"/>
        <v>87480</v>
      </c>
      <c r="Q174" s="8622">
        <f>(P174*0.05)</f>
        <v>4374</v>
      </c>
      <c r="R174" s="8624">
        <v>5</v>
      </c>
      <c r="S174" s="8553"/>
      <c r="T174" s="7782"/>
      <c r="U174" s="7665"/>
      <c r="V174" s="7685"/>
      <c r="W174" s="7686" t="s">
        <v>3</v>
      </c>
      <c r="X174" s="7686" t="s">
        <v>18</v>
      </c>
      <c r="Y174" s="7686"/>
      <c r="Z174" s="7686"/>
      <c r="AA174" s="7686"/>
      <c r="AB174" s="7686" t="s">
        <v>21</v>
      </c>
      <c r="AC174" s="7686" t="s">
        <v>27</v>
      </c>
      <c r="AD174" s="7686" t="s">
        <v>28</v>
      </c>
      <c r="AE174" s="7686"/>
      <c r="AF174" s="7686"/>
      <c r="AG174" s="7686"/>
      <c r="AH174" s="7686"/>
      <c r="AI174" s="7686" t="s">
        <v>11</v>
      </c>
      <c r="AJ174" s="7687"/>
      <c r="AK174" s="7688"/>
    </row>
    <row r="175" spans="2:37">
      <c r="B175" s="7750" t="s">
        <v>1543</v>
      </c>
      <c r="C175" s="7717" t="s">
        <v>1819</v>
      </c>
      <c r="D175" s="7759">
        <v>65</v>
      </c>
      <c r="E175" s="7714">
        <v>4592</v>
      </c>
      <c r="F175" s="7715">
        <v>45803</v>
      </c>
      <c r="G175" s="7864">
        <v>14.4</v>
      </c>
      <c r="H175" s="7761" t="s">
        <v>35</v>
      </c>
      <c r="I175" s="7717">
        <f>(G175*1000/400)</f>
        <v>36</v>
      </c>
      <c r="J175" s="7762">
        <v>1350</v>
      </c>
      <c r="K175" s="7719">
        <v>45810</v>
      </c>
      <c r="L175" s="7720">
        <v>45812</v>
      </c>
      <c r="M175" s="7717">
        <v>24961</v>
      </c>
      <c r="N175" s="7721">
        <v>14400</v>
      </c>
      <c r="O175" s="7721">
        <f t="shared" si="30"/>
        <v>0</v>
      </c>
      <c r="P175" s="7722">
        <f t="shared" si="31"/>
        <v>19440</v>
      </c>
      <c r="Q175" s="7722">
        <f>(P175*0.05)</f>
        <v>972</v>
      </c>
      <c r="R175" s="7723">
        <v>5</v>
      </c>
      <c r="S175" s="8138" t="s">
        <v>8</v>
      </c>
      <c r="T175" s="7782"/>
      <c r="U175" s="7801" t="s">
        <v>1531</v>
      </c>
      <c r="V175" s="7803">
        <v>6</v>
      </c>
      <c r="W175" s="7804" t="s">
        <v>101</v>
      </c>
      <c r="X175" s="7804">
        <v>45674</v>
      </c>
      <c r="Y175" s="7924">
        <v>60</v>
      </c>
      <c r="Z175" s="7806" t="s">
        <v>35</v>
      </c>
      <c r="AA175" s="7713">
        <f>(Y175*1000/500)</f>
        <v>120</v>
      </c>
      <c r="AB175" s="7914">
        <v>427</v>
      </c>
      <c r="AC175" s="7808">
        <v>45720</v>
      </c>
      <c r="AD175" s="7809">
        <v>45696</v>
      </c>
      <c r="AE175" s="7803">
        <v>24302</v>
      </c>
      <c r="AF175" s="7812">
        <v>21500</v>
      </c>
      <c r="AG175" s="7896">
        <f>(AF175-Y175*1000)</f>
        <v>-38500</v>
      </c>
      <c r="AH175" s="7915">
        <f>(AF175*AB175/1000)</f>
        <v>9180.5</v>
      </c>
      <c r="AI175" s="7915">
        <f>(AH175*0.05)</f>
        <v>459.02500000000003</v>
      </c>
      <c r="AJ175" s="7812">
        <v>5</v>
      </c>
      <c r="AK175" s="7942"/>
    </row>
    <row r="176" spans="2:37">
      <c r="B176" s="7750" t="s">
        <v>1543</v>
      </c>
      <c r="C176" s="7717" t="s">
        <v>1799</v>
      </c>
      <c r="D176" s="7779">
        <v>66</v>
      </c>
      <c r="E176" s="7714">
        <v>4592</v>
      </c>
      <c r="F176" s="7780">
        <v>45804</v>
      </c>
      <c r="G176" s="7784">
        <v>20</v>
      </c>
      <c r="H176" s="7717" t="s">
        <v>35</v>
      </c>
      <c r="I176" s="7717">
        <f>(G176*1000/800)</f>
        <v>25</v>
      </c>
      <c r="J176" s="7722">
        <v>1080</v>
      </c>
      <c r="K176" s="7719">
        <v>45810</v>
      </c>
      <c r="L176" s="7720">
        <v>45812</v>
      </c>
      <c r="M176" s="7717">
        <v>24961</v>
      </c>
      <c r="N176" s="7721">
        <v>2700</v>
      </c>
      <c r="O176" s="8048">
        <f t="shared" si="30"/>
        <v>-17300</v>
      </c>
      <c r="P176" s="7722">
        <f t="shared" si="31"/>
        <v>2916</v>
      </c>
      <c r="Q176" s="7722">
        <v>143.69999999999999</v>
      </c>
      <c r="R176" s="7714">
        <v>5</v>
      </c>
      <c r="S176" s="8138" t="s">
        <v>8</v>
      </c>
      <c r="T176" s="7782"/>
      <c r="U176" s="8342" t="s">
        <v>1531</v>
      </c>
      <c r="V176" s="7794">
        <v>6</v>
      </c>
      <c r="W176" s="7790" t="s">
        <v>101</v>
      </c>
      <c r="X176" s="7790">
        <v>45674</v>
      </c>
      <c r="Y176" s="8337">
        <v>38.5</v>
      </c>
      <c r="Z176" s="8323" t="s">
        <v>35</v>
      </c>
      <c r="AA176" s="7788">
        <f>(Y176*1000/500)</f>
        <v>77</v>
      </c>
      <c r="AB176" s="8332">
        <v>427</v>
      </c>
      <c r="AC176" s="7792">
        <v>45720</v>
      </c>
      <c r="AD176" s="7793">
        <v>45720</v>
      </c>
      <c r="AE176" s="7794"/>
      <c r="AF176" s="8334">
        <v>38500</v>
      </c>
      <c r="AG176" s="8333">
        <f>(AF176-Y176*1000)</f>
        <v>0</v>
      </c>
      <c r="AH176" s="8335">
        <f>(AF176*AB176/1000)</f>
        <v>16439.5</v>
      </c>
      <c r="AI176" s="8335">
        <f>(AH176*0.05)</f>
        <v>821.97500000000002</v>
      </c>
      <c r="AJ176" s="8334">
        <v>5</v>
      </c>
      <c r="AK176" s="8480" t="s">
        <v>88</v>
      </c>
    </row>
    <row r="177" spans="2:37">
      <c r="B177" s="8103" t="s">
        <v>1543</v>
      </c>
      <c r="C177" s="8047" t="s">
        <v>1799</v>
      </c>
      <c r="D177" s="8178">
        <v>66</v>
      </c>
      <c r="E177" s="8043">
        <v>4592</v>
      </c>
      <c r="F177" s="8044">
        <v>45804</v>
      </c>
      <c r="G177" s="8487">
        <v>17.3</v>
      </c>
      <c r="H177" s="8047" t="s">
        <v>35</v>
      </c>
      <c r="I177" s="8047">
        <f>(G177*1000/800)</f>
        <v>21.625</v>
      </c>
      <c r="J177" s="8049">
        <v>1080</v>
      </c>
      <c r="K177" s="8046">
        <v>45810</v>
      </c>
      <c r="L177" s="8400">
        <v>45822</v>
      </c>
      <c r="M177" s="8047">
        <v>25003</v>
      </c>
      <c r="N177" s="8048">
        <v>5760</v>
      </c>
      <c r="O177" s="8048">
        <f t="shared" si="30"/>
        <v>-11540</v>
      </c>
      <c r="P177" s="8049">
        <f t="shared" si="31"/>
        <v>6220.8</v>
      </c>
      <c r="Q177" s="8049">
        <v>143.69999999999999</v>
      </c>
      <c r="R177" s="8043">
        <v>5</v>
      </c>
      <c r="S177" s="8138"/>
      <c r="T177" s="7782"/>
      <c r="U177" s="7865" t="s">
        <v>1531</v>
      </c>
      <c r="V177" s="7789">
        <v>7</v>
      </c>
      <c r="W177" s="7867" t="s">
        <v>101</v>
      </c>
      <c r="X177" s="7790">
        <v>45699</v>
      </c>
      <c r="Y177" s="7868">
        <v>39</v>
      </c>
      <c r="Z177" s="7788" t="s">
        <v>35</v>
      </c>
      <c r="AA177" s="7788">
        <f>(Y177*1000/500)</f>
        <v>78</v>
      </c>
      <c r="AB177" s="7869">
        <v>427</v>
      </c>
      <c r="AC177" s="7792">
        <v>45720</v>
      </c>
      <c r="AD177" s="7793">
        <v>45720</v>
      </c>
      <c r="AE177" s="7794"/>
      <c r="AF177" s="7872">
        <v>39000</v>
      </c>
      <c r="AG177" s="7795">
        <f>(AF177-Y177*1000)</f>
        <v>0</v>
      </c>
      <c r="AH177" s="7875">
        <f>(AF177*AB177/1000)</f>
        <v>16653</v>
      </c>
      <c r="AI177" s="7875">
        <f>(AH177*0.05)</f>
        <v>832.65000000000009</v>
      </c>
      <c r="AJ177" s="7872">
        <v>5</v>
      </c>
      <c r="AK177" s="8480" t="s">
        <v>88</v>
      </c>
    </row>
    <row r="178" spans="2:37">
      <c r="B178" s="7750" t="s">
        <v>1543</v>
      </c>
      <c r="C178" s="7717" t="s">
        <v>1799</v>
      </c>
      <c r="D178" s="7779">
        <v>66</v>
      </c>
      <c r="E178" s="7714">
        <v>4592</v>
      </c>
      <c r="F178" s="7780">
        <v>45804</v>
      </c>
      <c r="G178" s="7819">
        <v>11.54</v>
      </c>
      <c r="H178" s="7717" t="s">
        <v>35</v>
      </c>
      <c r="I178" s="7919">
        <f>(G178*1000/800)</f>
        <v>14.425000000000001</v>
      </c>
      <c r="J178" s="7722">
        <v>1080</v>
      </c>
      <c r="K178" s="7719">
        <v>45810</v>
      </c>
      <c r="L178" s="7720">
        <v>46193</v>
      </c>
      <c r="M178" s="7717">
        <v>25020</v>
      </c>
      <c r="N178" s="7721">
        <v>1902</v>
      </c>
      <c r="O178" s="7721">
        <f>(N178-G178*1000)</f>
        <v>-9638</v>
      </c>
      <c r="P178" s="7722">
        <f t="shared" si="31"/>
        <v>2054.16</v>
      </c>
      <c r="Q178" s="7722">
        <v>143.69999999999999</v>
      </c>
      <c r="R178" s="7714">
        <v>5</v>
      </c>
      <c r="S178" s="8138"/>
      <c r="T178" s="7782"/>
      <c r="U178" s="7712"/>
      <c r="V178" s="7923"/>
      <c r="W178" s="7923"/>
      <c r="X178" s="7715"/>
      <c r="Y178" s="8009"/>
      <c r="Z178" s="8010"/>
      <c r="AA178" s="8011"/>
      <c r="AB178" s="8012"/>
      <c r="AC178" s="7719"/>
      <c r="AD178" s="7763"/>
      <c r="AE178" s="7714"/>
      <c r="AF178" s="7723"/>
      <c r="AG178" s="8013"/>
      <c r="AH178" s="8014"/>
      <c r="AI178" s="8014"/>
      <c r="AJ178" s="8015"/>
      <c r="AK178" s="7949"/>
    </row>
    <row r="179" spans="2:37">
      <c r="B179" s="7750" t="s">
        <v>792</v>
      </c>
      <c r="C179" s="7714" t="s">
        <v>1766</v>
      </c>
      <c r="D179" s="7736">
        <v>545</v>
      </c>
      <c r="E179" s="7714" t="s">
        <v>101</v>
      </c>
      <c r="F179" s="7745">
        <v>45756</v>
      </c>
      <c r="G179" s="7753">
        <v>5</v>
      </c>
      <c r="H179" s="7761" t="s">
        <v>35</v>
      </c>
      <c r="I179" s="7761">
        <v>25</v>
      </c>
      <c r="J179" s="7754">
        <v>615</v>
      </c>
      <c r="K179" s="7746">
        <v>45805</v>
      </c>
      <c r="L179" s="7781">
        <v>45812</v>
      </c>
      <c r="M179" s="7736">
        <v>24963</v>
      </c>
      <c r="N179" s="7755">
        <v>5000</v>
      </c>
      <c r="O179" s="7721">
        <f t="shared" si="30"/>
        <v>0</v>
      </c>
      <c r="P179" s="7756">
        <f t="shared" si="31"/>
        <v>3075</v>
      </c>
      <c r="Q179" s="7756">
        <f t="shared" ref="Q179:Q185" si="32">(P179*0.05)</f>
        <v>153.75</v>
      </c>
      <c r="R179" s="7723">
        <v>5</v>
      </c>
      <c r="S179" s="7874" t="s">
        <v>8</v>
      </c>
      <c r="T179" s="7782"/>
      <c r="U179" s="7865"/>
      <c r="V179" s="7789"/>
      <c r="W179" s="7789"/>
      <c r="X179" s="7790"/>
      <c r="Y179" s="7868"/>
      <c r="Z179" s="7788"/>
      <c r="AA179" s="7866"/>
      <c r="AB179" s="7869"/>
      <c r="AC179" s="7792"/>
      <c r="AD179" s="7793"/>
      <c r="AE179" s="7794"/>
      <c r="AF179" s="7872"/>
      <c r="AG179" s="7795"/>
      <c r="AH179" s="7875"/>
      <c r="AI179" s="7875"/>
      <c r="AJ179" s="7872"/>
      <c r="AK179" s="7949"/>
    </row>
    <row r="180" spans="2:37">
      <c r="B180" s="7750" t="s">
        <v>792</v>
      </c>
      <c r="C180" s="7714" t="s">
        <v>1764</v>
      </c>
      <c r="D180" s="7714">
        <v>546</v>
      </c>
      <c r="E180" s="7714" t="s">
        <v>101</v>
      </c>
      <c r="F180" s="7745">
        <v>45756</v>
      </c>
      <c r="G180" s="7751">
        <v>100</v>
      </c>
      <c r="H180" s="7717" t="s">
        <v>35</v>
      </c>
      <c r="I180" s="7717">
        <v>300</v>
      </c>
      <c r="J180" s="7718">
        <v>544</v>
      </c>
      <c r="K180" s="7746">
        <v>45805</v>
      </c>
      <c r="L180" s="7781">
        <v>45812</v>
      </c>
      <c r="M180" s="7736">
        <v>24963</v>
      </c>
      <c r="N180" s="7723">
        <v>100000</v>
      </c>
      <c r="O180" s="7721">
        <f t="shared" si="30"/>
        <v>0</v>
      </c>
      <c r="P180" s="7752">
        <f t="shared" si="31"/>
        <v>54400</v>
      </c>
      <c r="Q180" s="7752">
        <f t="shared" si="32"/>
        <v>2720</v>
      </c>
      <c r="R180" s="7723">
        <v>5</v>
      </c>
      <c r="S180" s="7874" t="s">
        <v>8</v>
      </c>
      <c r="T180" s="7782"/>
      <c r="U180" s="7712"/>
      <c r="V180" s="7714"/>
      <c r="W180" s="7714"/>
      <c r="X180" s="7745"/>
      <c r="Y180" s="7716"/>
      <c r="Z180" s="7717"/>
      <c r="AA180" s="7713"/>
      <c r="AB180" s="7718"/>
      <c r="AC180" s="7746"/>
      <c r="AD180" s="7747"/>
      <c r="AE180" s="7736"/>
      <c r="AF180" s="7723"/>
      <c r="AG180" s="7721"/>
      <c r="AH180" s="7752"/>
      <c r="AI180" s="7752"/>
      <c r="AJ180" s="7723"/>
      <c r="AK180" s="7949"/>
    </row>
    <row r="181" spans="2:37">
      <c r="B181" s="7750" t="s">
        <v>792</v>
      </c>
      <c r="C181" s="7714" t="s">
        <v>1765</v>
      </c>
      <c r="D181" s="7813">
        <v>547</v>
      </c>
      <c r="E181" s="7714" t="s">
        <v>101</v>
      </c>
      <c r="F181" s="7745">
        <v>45756</v>
      </c>
      <c r="G181" s="7814">
        <v>1</v>
      </c>
      <c r="H181" s="7717" t="s">
        <v>35</v>
      </c>
      <c r="I181" s="7717">
        <v>6</v>
      </c>
      <c r="J181" s="7815">
        <v>655</v>
      </c>
      <c r="K181" s="7746">
        <v>45805</v>
      </c>
      <c r="L181" s="7781">
        <v>45812</v>
      </c>
      <c r="M181" s="7736">
        <v>24963</v>
      </c>
      <c r="N181" s="7817">
        <v>1000</v>
      </c>
      <c r="O181" s="7721">
        <f t="shared" si="30"/>
        <v>0</v>
      </c>
      <c r="P181" s="7818">
        <f t="shared" si="31"/>
        <v>655</v>
      </c>
      <c r="Q181" s="7818">
        <f t="shared" si="32"/>
        <v>32.75</v>
      </c>
      <c r="R181" s="7723">
        <v>5</v>
      </c>
      <c r="S181" s="7874" t="s">
        <v>8</v>
      </c>
      <c r="T181" s="7782"/>
      <c r="U181" s="8016"/>
      <c r="V181" s="7960"/>
      <c r="W181" s="7960"/>
      <c r="X181" s="7743"/>
      <c r="Y181" s="7743"/>
      <c r="Z181" s="7743"/>
      <c r="AA181" s="7743"/>
      <c r="AB181" s="7743"/>
      <c r="AC181" s="7743"/>
      <c r="AD181" s="7743"/>
      <c r="AE181" s="7743"/>
      <c r="AF181" s="7961"/>
      <c r="AG181" s="7961"/>
      <c r="AH181" s="7743"/>
      <c r="AI181" s="7743"/>
      <c r="AJ181" s="7743"/>
      <c r="AK181" s="7949"/>
    </row>
    <row r="182" spans="2:37" ht="15" thickBot="1">
      <c r="B182" s="7750" t="s">
        <v>792</v>
      </c>
      <c r="C182" s="7714" t="s">
        <v>1767</v>
      </c>
      <c r="D182" s="7717">
        <v>548</v>
      </c>
      <c r="E182" s="7714" t="s">
        <v>101</v>
      </c>
      <c r="F182" s="7745">
        <v>45756</v>
      </c>
      <c r="G182" s="7735">
        <v>8</v>
      </c>
      <c r="H182" s="7717" t="s">
        <v>35</v>
      </c>
      <c r="I182" s="7902">
        <v>40</v>
      </c>
      <c r="J182" s="7722">
        <v>1328</v>
      </c>
      <c r="K182" s="7746">
        <v>45805</v>
      </c>
      <c r="L182" s="7781">
        <v>45812</v>
      </c>
      <c r="M182" s="7736">
        <v>24963</v>
      </c>
      <c r="N182" s="7721">
        <v>8000</v>
      </c>
      <c r="O182" s="7721">
        <f t="shared" si="30"/>
        <v>0</v>
      </c>
      <c r="P182" s="7722">
        <f t="shared" si="31"/>
        <v>10624</v>
      </c>
      <c r="Q182" s="7722">
        <f t="shared" si="32"/>
        <v>531.20000000000005</v>
      </c>
      <c r="R182" s="7748">
        <v>5</v>
      </c>
      <c r="S182" s="7874" t="s">
        <v>8</v>
      </c>
      <c r="T182" s="7782"/>
      <c r="U182" s="8017"/>
      <c r="V182" s="8004"/>
      <c r="W182" s="8004"/>
      <c r="X182" s="7777"/>
      <c r="Y182" s="7777"/>
      <c r="Z182" s="7777"/>
      <c r="AA182" s="7777"/>
      <c r="AB182" s="7777"/>
      <c r="AC182" s="7777"/>
      <c r="AD182" s="7777"/>
      <c r="AE182" s="7777"/>
      <c r="AF182" s="8005"/>
      <c r="AG182" s="8005"/>
      <c r="AH182" s="7777"/>
      <c r="AI182" s="7777"/>
      <c r="AJ182" s="7777"/>
      <c r="AK182" s="8006"/>
    </row>
    <row r="183" spans="2:37">
      <c r="B183" s="7750" t="s">
        <v>792</v>
      </c>
      <c r="C183" s="8540" t="s">
        <v>1769</v>
      </c>
      <c r="D183" s="7714">
        <v>549</v>
      </c>
      <c r="E183" s="7714" t="s">
        <v>101</v>
      </c>
      <c r="F183" s="7745">
        <v>45756</v>
      </c>
      <c r="G183" s="7751">
        <v>10</v>
      </c>
      <c r="H183" s="7717" t="s">
        <v>35</v>
      </c>
      <c r="I183" s="7717">
        <f t="shared" ref="I183:I188" si="33">(G183*1000/400)</f>
        <v>25</v>
      </c>
      <c r="J183" s="7718">
        <v>427</v>
      </c>
      <c r="K183" s="7746">
        <v>45805</v>
      </c>
      <c r="L183" s="7781">
        <v>45812</v>
      </c>
      <c r="M183" s="7736">
        <v>24963</v>
      </c>
      <c r="N183" s="7723">
        <v>10000</v>
      </c>
      <c r="O183" s="7721">
        <f t="shared" si="30"/>
        <v>0</v>
      </c>
      <c r="P183" s="7752">
        <f t="shared" si="31"/>
        <v>4270</v>
      </c>
      <c r="Q183" s="7752">
        <f t="shared" si="32"/>
        <v>213.5</v>
      </c>
      <c r="R183" s="7723">
        <v>5</v>
      </c>
      <c r="S183" s="7874" t="s">
        <v>8</v>
      </c>
      <c r="T183" s="7782"/>
      <c r="U183" s="7654"/>
      <c r="V183" s="8018"/>
      <c r="W183" s="8018"/>
      <c r="X183" s="8019"/>
      <c r="Y183" s="8019"/>
      <c r="Z183" s="8019"/>
      <c r="AA183" s="8019"/>
      <c r="AB183" s="8019"/>
      <c r="AC183" s="8019"/>
      <c r="AD183" s="8019"/>
      <c r="AE183" s="8019"/>
      <c r="AF183" s="8020"/>
      <c r="AG183" s="8020"/>
      <c r="AH183" s="8019"/>
      <c r="AI183" s="8019"/>
      <c r="AJ183" s="7649"/>
      <c r="AK183" s="8019"/>
    </row>
    <row r="184" spans="2:37">
      <c r="B184" s="7750" t="s">
        <v>792</v>
      </c>
      <c r="C184" s="7717" t="s">
        <v>1768</v>
      </c>
      <c r="D184" s="7717">
        <v>550</v>
      </c>
      <c r="E184" s="7714" t="s">
        <v>101</v>
      </c>
      <c r="F184" s="7745">
        <v>45756</v>
      </c>
      <c r="G184" s="7735">
        <v>5</v>
      </c>
      <c r="H184" s="7717" t="s">
        <v>35</v>
      </c>
      <c r="I184" s="7717">
        <f t="shared" si="33"/>
        <v>12.5</v>
      </c>
      <c r="J184" s="7722">
        <v>1328</v>
      </c>
      <c r="K184" s="7746">
        <v>45805</v>
      </c>
      <c r="L184" s="7781">
        <v>45812</v>
      </c>
      <c r="M184" s="7736">
        <v>24963</v>
      </c>
      <c r="N184" s="7721">
        <v>5200</v>
      </c>
      <c r="O184" s="7721">
        <f t="shared" si="30"/>
        <v>200</v>
      </c>
      <c r="P184" s="7722">
        <f t="shared" si="31"/>
        <v>6905.6</v>
      </c>
      <c r="Q184" s="7722">
        <f t="shared" si="32"/>
        <v>345.28000000000003</v>
      </c>
      <c r="R184" s="7748">
        <v>5</v>
      </c>
      <c r="S184" s="7874" t="s">
        <v>8</v>
      </c>
      <c r="T184" s="7782"/>
      <c r="U184" s="7654"/>
      <c r="V184" s="8018"/>
      <c r="W184" s="8018"/>
      <c r="X184" s="8019"/>
      <c r="Y184" s="8019"/>
      <c r="Z184" s="8019"/>
      <c r="AA184" s="8019"/>
      <c r="AB184" s="8019"/>
      <c r="AC184" s="8019"/>
      <c r="AD184" s="8019"/>
      <c r="AE184" s="8019"/>
      <c r="AF184" s="8019"/>
      <c r="AG184" s="8019"/>
      <c r="AH184" s="8019"/>
      <c r="AI184" s="8019"/>
      <c r="AJ184" s="8019"/>
      <c r="AK184" s="8019"/>
    </row>
    <row r="185" spans="2:37" ht="15" thickBot="1">
      <c r="B185" s="7750" t="s">
        <v>792</v>
      </c>
      <c r="C185" s="7717" t="s">
        <v>1770</v>
      </c>
      <c r="D185" s="7717">
        <v>551</v>
      </c>
      <c r="E185" s="7714" t="s">
        <v>101</v>
      </c>
      <c r="F185" s="7745">
        <v>45756</v>
      </c>
      <c r="G185" s="7735">
        <v>8</v>
      </c>
      <c r="H185" s="7717" t="s">
        <v>35</v>
      </c>
      <c r="I185" s="7761">
        <f t="shared" si="33"/>
        <v>20</v>
      </c>
      <c r="J185" s="7722">
        <v>1328</v>
      </c>
      <c r="K185" s="7746">
        <v>45805</v>
      </c>
      <c r="L185" s="7781">
        <v>45812</v>
      </c>
      <c r="M185" s="7736">
        <v>24963</v>
      </c>
      <c r="N185" s="7721">
        <v>8000</v>
      </c>
      <c r="O185" s="7721">
        <f t="shared" si="30"/>
        <v>0</v>
      </c>
      <c r="P185" s="7722">
        <f>(J185*G185)</f>
        <v>10624</v>
      </c>
      <c r="Q185" s="7722">
        <f t="shared" si="32"/>
        <v>531.20000000000005</v>
      </c>
      <c r="R185" s="7748">
        <v>5</v>
      </c>
      <c r="S185" s="7874" t="s">
        <v>8</v>
      </c>
      <c r="T185" s="7782"/>
      <c r="U185" s="7654" t="s">
        <v>1269</v>
      </c>
      <c r="V185" s="7988"/>
      <c r="W185" s="7988"/>
      <c r="X185" s="7649"/>
      <c r="Y185" s="7649"/>
      <c r="Z185" s="7649"/>
      <c r="AA185" s="7649"/>
      <c r="AB185" s="7649"/>
      <c r="AC185" s="7649"/>
      <c r="AD185" s="7649"/>
      <c r="AE185" s="7649"/>
      <c r="AF185" s="7649"/>
      <c r="AG185" s="7649"/>
      <c r="AH185" s="7649"/>
      <c r="AI185" s="7649"/>
      <c r="AJ185" s="7649"/>
      <c r="AK185" s="7649"/>
    </row>
    <row r="186" spans="2:37">
      <c r="B186" s="8103" t="s">
        <v>1543</v>
      </c>
      <c r="C186" s="8047" t="s">
        <v>1788</v>
      </c>
      <c r="D186" s="8398">
        <v>67</v>
      </c>
      <c r="E186" s="8043">
        <v>4759</v>
      </c>
      <c r="F186" s="8104">
        <v>45804</v>
      </c>
      <c r="G186" s="8399">
        <v>10</v>
      </c>
      <c r="H186" s="8372" t="s">
        <v>35</v>
      </c>
      <c r="I186" s="8372">
        <f t="shared" si="33"/>
        <v>25</v>
      </c>
      <c r="J186" s="8045">
        <v>1350</v>
      </c>
      <c r="K186" s="8046">
        <v>45824</v>
      </c>
      <c r="L186" s="8400">
        <v>45822</v>
      </c>
      <c r="M186" s="8047">
        <v>25003</v>
      </c>
      <c r="N186" s="8048">
        <v>10000</v>
      </c>
      <c r="O186" s="8048">
        <f t="shared" si="30"/>
        <v>0</v>
      </c>
      <c r="P186" s="8049">
        <f t="shared" ref="P186:P193" si="34">(N186*J186/1000)</f>
        <v>13500</v>
      </c>
      <c r="Q186" s="8049">
        <f>(P186*0.05)</f>
        <v>675</v>
      </c>
      <c r="R186" s="8050">
        <v>5</v>
      </c>
      <c r="S186" s="7874" t="s">
        <v>8</v>
      </c>
      <c r="T186" s="7782"/>
      <c r="U186" s="8007"/>
      <c r="V186" s="7661"/>
      <c r="W186" s="7662" t="s">
        <v>14</v>
      </c>
      <c r="X186" s="7662" t="s">
        <v>12</v>
      </c>
      <c r="Y186" s="7662"/>
      <c r="Z186" s="7662"/>
      <c r="AA186" s="7662"/>
      <c r="AB186" s="7662" t="s">
        <v>15</v>
      </c>
      <c r="AC186" s="7662" t="s">
        <v>12</v>
      </c>
      <c r="AD186" s="7662" t="s">
        <v>12</v>
      </c>
      <c r="AE186" s="7662"/>
      <c r="AF186" s="7662"/>
      <c r="AG186" s="7662"/>
      <c r="AH186" s="7662"/>
      <c r="AI186" s="7662" t="s">
        <v>0</v>
      </c>
      <c r="AJ186" s="7663"/>
      <c r="AK186" s="7664"/>
    </row>
    <row r="187" spans="2:37">
      <c r="B187" s="8103" t="s">
        <v>1543</v>
      </c>
      <c r="C187" s="8372" t="s">
        <v>1798</v>
      </c>
      <c r="D187" s="8398">
        <v>68</v>
      </c>
      <c r="E187" s="8043">
        <v>4759</v>
      </c>
      <c r="F187" s="8104">
        <v>45804</v>
      </c>
      <c r="G187" s="8399">
        <v>10</v>
      </c>
      <c r="H187" s="8372" t="s">
        <v>35</v>
      </c>
      <c r="I187" s="8372">
        <f t="shared" si="33"/>
        <v>25</v>
      </c>
      <c r="J187" s="8045">
        <v>1350</v>
      </c>
      <c r="K187" s="8046">
        <v>45824</v>
      </c>
      <c r="L187" s="8400">
        <v>45822</v>
      </c>
      <c r="M187" s="8047">
        <v>25003</v>
      </c>
      <c r="N187" s="8048">
        <v>10000</v>
      </c>
      <c r="O187" s="8048">
        <f t="shared" si="30"/>
        <v>0</v>
      </c>
      <c r="P187" s="8049">
        <f t="shared" si="34"/>
        <v>13500</v>
      </c>
      <c r="Q187" s="8049">
        <f>(P187*0.05)</f>
        <v>675</v>
      </c>
      <c r="R187" s="8050">
        <v>5</v>
      </c>
      <c r="S187" s="7874" t="s">
        <v>8</v>
      </c>
      <c r="T187" s="7782"/>
      <c r="U187" s="7660" t="s">
        <v>4</v>
      </c>
      <c r="V187" s="7666" t="s">
        <v>18</v>
      </c>
      <c r="W187" s="7667" t="s">
        <v>19</v>
      </c>
      <c r="X187" s="7667" t="s">
        <v>19</v>
      </c>
      <c r="Y187" s="7667" t="s">
        <v>20</v>
      </c>
      <c r="Z187" s="7667" t="s">
        <v>21</v>
      </c>
      <c r="AA187" s="7667" t="s">
        <v>1559</v>
      </c>
      <c r="AB187" s="7667" t="s">
        <v>22</v>
      </c>
      <c r="AC187" s="7667" t="s">
        <v>23</v>
      </c>
      <c r="AD187" s="7667" t="s">
        <v>23</v>
      </c>
      <c r="AE187" s="7667" t="s">
        <v>24</v>
      </c>
      <c r="AF187" s="7667" t="s">
        <v>20</v>
      </c>
      <c r="AG187" s="7667" t="s">
        <v>25</v>
      </c>
      <c r="AH187" s="7667" t="s">
        <v>0</v>
      </c>
      <c r="AI187" s="7667" t="s">
        <v>1363</v>
      </c>
      <c r="AJ187" s="7668" t="s">
        <v>1388</v>
      </c>
      <c r="AK187" s="7669" t="s">
        <v>26</v>
      </c>
    </row>
    <row r="188" spans="2:37" ht="15" thickBot="1">
      <c r="B188" s="8103" t="s">
        <v>1543</v>
      </c>
      <c r="C188" s="8372" t="s">
        <v>1740</v>
      </c>
      <c r="D188" s="8398">
        <v>69</v>
      </c>
      <c r="E188" s="8043">
        <v>4759</v>
      </c>
      <c r="F188" s="8104">
        <v>45804</v>
      </c>
      <c r="G188" s="8399">
        <v>14.4</v>
      </c>
      <c r="H188" s="8372" t="s">
        <v>35</v>
      </c>
      <c r="I188" s="8372">
        <f t="shared" si="33"/>
        <v>36</v>
      </c>
      <c r="J188" s="8045">
        <v>1350</v>
      </c>
      <c r="K188" s="8046">
        <v>45824</v>
      </c>
      <c r="L188" s="8400">
        <v>45822</v>
      </c>
      <c r="M188" s="8047">
        <v>25003</v>
      </c>
      <c r="N188" s="8048">
        <v>14400</v>
      </c>
      <c r="O188" s="8048">
        <f t="shared" si="30"/>
        <v>0</v>
      </c>
      <c r="P188" s="8049">
        <f t="shared" si="34"/>
        <v>19440</v>
      </c>
      <c r="Q188" s="8049">
        <f>(P188*0.05)</f>
        <v>972</v>
      </c>
      <c r="R188" s="8050">
        <v>5</v>
      </c>
      <c r="S188" s="7874" t="s">
        <v>8</v>
      </c>
      <c r="T188" s="7782"/>
      <c r="U188" s="7665"/>
      <c r="V188" s="7685"/>
      <c r="W188" s="7686" t="s">
        <v>3</v>
      </c>
      <c r="X188" s="7686" t="s">
        <v>18</v>
      </c>
      <c r="Y188" s="7686"/>
      <c r="Z188" s="7686"/>
      <c r="AA188" s="7686"/>
      <c r="AB188" s="7686" t="s">
        <v>21</v>
      </c>
      <c r="AC188" s="7686" t="s">
        <v>27</v>
      </c>
      <c r="AD188" s="7686" t="s">
        <v>28</v>
      </c>
      <c r="AE188" s="7686"/>
      <c r="AF188" s="7686"/>
      <c r="AG188" s="7686"/>
      <c r="AH188" s="7686"/>
      <c r="AI188" s="7686" t="s">
        <v>11</v>
      </c>
      <c r="AJ188" s="7687"/>
      <c r="AK188" s="7688"/>
    </row>
    <row r="189" spans="2:37">
      <c r="B189" s="7750" t="s">
        <v>941</v>
      </c>
      <c r="C189" s="7714" t="s">
        <v>1773</v>
      </c>
      <c r="D189" s="7779">
        <v>115</v>
      </c>
      <c r="E189" s="7714" t="s">
        <v>796</v>
      </c>
      <c r="F189" s="7780">
        <v>45717</v>
      </c>
      <c r="G189" s="7819">
        <v>126</v>
      </c>
      <c r="H189" s="7717" t="s">
        <v>35</v>
      </c>
      <c r="I189" s="7717">
        <f>(G189*1000/400)</f>
        <v>315</v>
      </c>
      <c r="J189" s="7722">
        <v>1027</v>
      </c>
      <c r="K189" s="7719">
        <v>45741</v>
      </c>
      <c r="L189" s="7720">
        <v>45806</v>
      </c>
      <c r="M189" s="7717">
        <v>25060</v>
      </c>
      <c r="N189" s="7721">
        <v>109200</v>
      </c>
      <c r="O189" s="7721">
        <f t="shared" si="30"/>
        <v>-16800</v>
      </c>
      <c r="P189" s="7752">
        <f t="shared" si="34"/>
        <v>112148.4</v>
      </c>
      <c r="Q189" s="7722">
        <f>(P189*0.05)</f>
        <v>5607.42</v>
      </c>
      <c r="R189" s="7714">
        <v>5</v>
      </c>
      <c r="S189" s="8520" t="s">
        <v>8</v>
      </c>
      <c r="T189" s="7782"/>
      <c r="U189" s="7992"/>
      <c r="V189" s="7993"/>
      <c r="W189" s="7803"/>
      <c r="X189" s="7804"/>
      <c r="Y189" s="7994"/>
      <c r="Z189" s="7806"/>
      <c r="AA189" s="7896"/>
      <c r="AB189" s="7916"/>
      <c r="AC189" s="7808"/>
      <c r="AD189" s="7941"/>
      <c r="AE189" s="7806"/>
      <c r="AF189" s="7896"/>
      <c r="AG189" s="7896"/>
      <c r="AH189" s="7916"/>
      <c r="AI189" s="7916"/>
      <c r="AJ189" s="8022"/>
      <c r="AK189" s="7942"/>
    </row>
    <row r="190" spans="2:37">
      <c r="B190" s="7750" t="s">
        <v>941</v>
      </c>
      <c r="C190" s="7714" t="s">
        <v>1771</v>
      </c>
      <c r="D190" s="7779">
        <v>116</v>
      </c>
      <c r="E190" s="7714" t="s">
        <v>796</v>
      </c>
      <c r="F190" s="7780">
        <v>45725</v>
      </c>
      <c r="G190" s="7751">
        <v>200</v>
      </c>
      <c r="H190" s="7717" t="s">
        <v>35</v>
      </c>
      <c r="I190" s="7717">
        <f>(G190*1000/500)</f>
        <v>400</v>
      </c>
      <c r="J190" s="7722">
        <v>582.4</v>
      </c>
      <c r="K190" s="7719">
        <v>45762</v>
      </c>
      <c r="L190" s="7720">
        <v>45762</v>
      </c>
      <c r="M190" s="7717">
        <v>25060</v>
      </c>
      <c r="N190" s="7721">
        <v>109000</v>
      </c>
      <c r="O190" s="7721">
        <f t="shared" si="30"/>
        <v>-91000</v>
      </c>
      <c r="P190" s="7756">
        <f t="shared" si="34"/>
        <v>63481.599999999999</v>
      </c>
      <c r="Q190" s="7762">
        <f>(P190*0.05)</f>
        <v>3174.08</v>
      </c>
      <c r="R190" s="7714">
        <v>5</v>
      </c>
      <c r="S190" s="8038" t="s">
        <v>8</v>
      </c>
      <c r="T190" s="7782"/>
      <c r="U190" s="8023"/>
      <c r="V190" s="7759"/>
      <c r="W190" s="7714"/>
      <c r="X190" s="7715"/>
      <c r="Y190" s="7911"/>
      <c r="Z190" s="7761"/>
      <c r="AA190" s="7878"/>
      <c r="AB190" s="7762"/>
      <c r="AC190" s="7746"/>
      <c r="AD190" s="7816"/>
      <c r="AE190" s="7717"/>
      <c r="AF190" s="7721"/>
      <c r="AG190" s="7721"/>
      <c r="AH190" s="7722"/>
      <c r="AI190" s="7722"/>
      <c r="AJ190" s="7863"/>
      <c r="AK190" s="7949"/>
    </row>
    <row r="191" spans="2:37">
      <c r="B191" s="8103" t="s">
        <v>1715</v>
      </c>
      <c r="C191" s="8047" t="s">
        <v>1792</v>
      </c>
      <c r="D191" s="8043">
        <v>22</v>
      </c>
      <c r="E191" s="8043" t="s">
        <v>36</v>
      </c>
      <c r="F191" s="8370">
        <v>45807</v>
      </c>
      <c r="G191" s="8567">
        <v>200</v>
      </c>
      <c r="H191" s="8047" t="s">
        <v>35</v>
      </c>
      <c r="I191" s="8047">
        <v>200</v>
      </c>
      <c r="J191" s="8106">
        <v>170.9</v>
      </c>
      <c r="K191" s="8107">
        <v>45824</v>
      </c>
      <c r="L191" s="8374">
        <v>45457</v>
      </c>
      <c r="M191" s="8369">
        <v>25002</v>
      </c>
      <c r="N191" s="8050">
        <v>200000</v>
      </c>
      <c r="O191" s="8048">
        <f t="shared" si="30"/>
        <v>0</v>
      </c>
      <c r="P191" s="8108">
        <f t="shared" si="34"/>
        <v>34180</v>
      </c>
      <c r="Q191" s="8108">
        <f>(P191*0.025)</f>
        <v>854.5</v>
      </c>
      <c r="R191" s="8479">
        <v>2.5</v>
      </c>
      <c r="S191" s="7757" t="s">
        <v>8</v>
      </c>
      <c r="T191" s="7782"/>
      <c r="U191" s="8023"/>
      <c r="V191" s="7759"/>
      <c r="W191" s="7714"/>
      <c r="X191" s="7715"/>
      <c r="Y191" s="7911"/>
      <c r="Z191" s="7761"/>
      <c r="AA191" s="7878"/>
      <c r="AB191" s="7762"/>
      <c r="AC191" s="7746"/>
      <c r="AD191" s="7816"/>
      <c r="AE191" s="7717"/>
      <c r="AF191" s="7721"/>
      <c r="AG191" s="7721"/>
      <c r="AH191" s="7722"/>
      <c r="AI191" s="7722"/>
      <c r="AJ191" s="7863"/>
      <c r="AK191" s="7949"/>
    </row>
    <row r="192" spans="2:37">
      <c r="B192" s="8103" t="s">
        <v>1715</v>
      </c>
      <c r="C192" s="8043" t="s">
        <v>1791</v>
      </c>
      <c r="D192" s="8043">
        <v>23</v>
      </c>
      <c r="E192" s="8043" t="s">
        <v>36</v>
      </c>
      <c r="F192" s="8370">
        <v>45807</v>
      </c>
      <c r="G192" s="8513">
        <v>100</v>
      </c>
      <c r="H192" s="8047" t="s">
        <v>35</v>
      </c>
      <c r="I192" s="8047">
        <v>100</v>
      </c>
      <c r="J192" s="8106">
        <v>238.6</v>
      </c>
      <c r="K192" s="8107">
        <v>45824</v>
      </c>
      <c r="L192" s="8374">
        <v>45822</v>
      </c>
      <c r="M192" s="8369">
        <v>25002</v>
      </c>
      <c r="N192" s="8050">
        <v>100000</v>
      </c>
      <c r="O192" s="8048">
        <f t="shared" si="30"/>
        <v>0</v>
      </c>
      <c r="P192" s="8108">
        <f t="shared" si="34"/>
        <v>23860</v>
      </c>
      <c r="Q192" s="8108">
        <f>(P192*0.025)</f>
        <v>596.5</v>
      </c>
      <c r="R192" s="8479">
        <v>2.5</v>
      </c>
      <c r="S192" s="7749" t="s">
        <v>8</v>
      </c>
      <c r="T192" s="7782"/>
      <c r="U192" s="8023"/>
      <c r="V192" s="7759"/>
      <c r="W192" s="7714"/>
      <c r="X192" s="7715"/>
      <c r="Y192" s="7862"/>
      <c r="Z192" s="7761"/>
      <c r="AA192" s="7878"/>
      <c r="AB192" s="7762"/>
      <c r="AC192" s="7746"/>
      <c r="AD192" s="7816"/>
      <c r="AE192" s="7717"/>
      <c r="AF192" s="7721"/>
      <c r="AG192" s="7721"/>
      <c r="AH192" s="7722"/>
      <c r="AI192" s="7722"/>
      <c r="AJ192" s="7863"/>
      <c r="AK192" s="7949"/>
    </row>
    <row r="193" spans="2:37">
      <c r="B193" s="8103" t="s">
        <v>1543</v>
      </c>
      <c r="C193" s="8372" t="s">
        <v>1774</v>
      </c>
      <c r="D193" s="8398">
        <v>70</v>
      </c>
      <c r="E193" s="8043">
        <v>4759</v>
      </c>
      <c r="F193" s="8104">
        <v>45810</v>
      </c>
      <c r="G193" s="8399">
        <v>28.8</v>
      </c>
      <c r="H193" s="8372" t="s">
        <v>35</v>
      </c>
      <c r="I193" s="8372">
        <v>72</v>
      </c>
      <c r="J193" s="8045">
        <v>1350</v>
      </c>
      <c r="K193" s="8107">
        <v>45824</v>
      </c>
      <c r="L193" s="8374">
        <v>45822</v>
      </c>
      <c r="M193" s="8369">
        <v>25002</v>
      </c>
      <c r="N193" s="8048">
        <v>28800</v>
      </c>
      <c r="O193" s="8048">
        <f t="shared" si="30"/>
        <v>0</v>
      </c>
      <c r="P193" s="8049">
        <f t="shared" si="34"/>
        <v>38880</v>
      </c>
      <c r="Q193" s="8049">
        <f>(P193*0.05)</f>
        <v>1944</v>
      </c>
      <c r="R193" s="8050">
        <v>5</v>
      </c>
      <c r="S193" s="8569" t="s">
        <v>8</v>
      </c>
      <c r="T193" s="7782"/>
      <c r="U193" s="8024" t="s">
        <v>1224</v>
      </c>
      <c r="V193" s="8025">
        <v>68</v>
      </c>
      <c r="W193" s="8026" t="s">
        <v>101</v>
      </c>
      <c r="X193" s="8027">
        <v>45443</v>
      </c>
      <c r="Y193" s="8028">
        <v>4</v>
      </c>
      <c r="Z193" s="8029" t="s">
        <v>35</v>
      </c>
      <c r="AA193" s="7930">
        <v>8</v>
      </c>
      <c r="AB193" s="8030">
        <v>428.4</v>
      </c>
      <c r="AC193" s="8008">
        <v>45453</v>
      </c>
      <c r="AD193" s="8031">
        <v>45453</v>
      </c>
      <c r="AE193" s="8032"/>
      <c r="AF193" s="8033">
        <v>4000</v>
      </c>
      <c r="AG193" s="8033">
        <f>(AF193-Y193*1000)</f>
        <v>0</v>
      </c>
      <c r="AH193" s="8034">
        <f>(AF193*AB193/1000)</f>
        <v>1713.6</v>
      </c>
      <c r="AI193" s="8034">
        <f>(AH193*0.05)</f>
        <v>85.68</v>
      </c>
      <c r="AJ193" s="8035">
        <v>5</v>
      </c>
      <c r="AK193" s="8036" t="s">
        <v>88</v>
      </c>
    </row>
    <row r="194" spans="2:37">
      <c r="B194" s="8103" t="s">
        <v>1543</v>
      </c>
      <c r="C194" s="8372" t="s">
        <v>1801</v>
      </c>
      <c r="D194" s="8178">
        <v>71</v>
      </c>
      <c r="E194" s="8043">
        <v>4759</v>
      </c>
      <c r="F194" s="8104">
        <v>45810</v>
      </c>
      <c r="G194" s="8487">
        <v>14.4</v>
      </c>
      <c r="H194" s="8047" t="s">
        <v>35</v>
      </c>
      <c r="I194" s="8047">
        <v>72</v>
      </c>
      <c r="J194" s="8049">
        <v>1607.4</v>
      </c>
      <c r="K194" s="8107">
        <v>45824</v>
      </c>
      <c r="L194" s="8374">
        <v>45822</v>
      </c>
      <c r="M194" s="8369">
        <v>25002</v>
      </c>
      <c r="N194" s="8048">
        <v>7200</v>
      </c>
      <c r="O194" s="8048">
        <v>0</v>
      </c>
      <c r="P194" s="8108">
        <v>1572</v>
      </c>
      <c r="Q194" s="8049">
        <v>143.69999999999999</v>
      </c>
      <c r="R194" s="8043">
        <v>5</v>
      </c>
      <c r="S194" s="8038" t="s">
        <v>8</v>
      </c>
      <c r="T194" s="7782"/>
      <c r="U194" s="8023"/>
      <c r="V194" s="7759"/>
      <c r="W194" s="7714"/>
      <c r="X194" s="7715"/>
      <c r="Y194" s="7784"/>
      <c r="Z194" s="7761"/>
      <c r="AA194" s="7761"/>
      <c r="AB194" s="7762"/>
      <c r="AC194" s="7719"/>
      <c r="AD194" s="7800"/>
      <c r="AE194" s="7717"/>
      <c r="AF194" s="7721"/>
      <c r="AG194" s="7717"/>
      <c r="AH194" s="7722"/>
      <c r="AI194" s="7722"/>
      <c r="AJ194" s="7723"/>
      <c r="AK194" s="7949"/>
    </row>
    <row r="195" spans="2:37">
      <c r="B195" s="7750" t="s">
        <v>1543</v>
      </c>
      <c r="C195" s="7761" t="s">
        <v>1801</v>
      </c>
      <c r="D195" s="7779">
        <v>71</v>
      </c>
      <c r="E195" s="7714">
        <v>4759</v>
      </c>
      <c r="F195" s="7715">
        <v>45810</v>
      </c>
      <c r="G195" s="7819">
        <v>7.2</v>
      </c>
      <c r="H195" s="7717" t="s">
        <v>35</v>
      </c>
      <c r="I195" s="7717">
        <v>36</v>
      </c>
      <c r="J195" s="7722">
        <v>1607.4</v>
      </c>
      <c r="K195" s="7746">
        <v>45824</v>
      </c>
      <c r="L195" s="7781">
        <v>45828</v>
      </c>
      <c r="M195" s="7717">
        <v>25020</v>
      </c>
      <c r="N195" s="7721">
        <v>7200</v>
      </c>
      <c r="O195" s="7721">
        <v>0</v>
      </c>
      <c r="P195" s="7752">
        <v>1572</v>
      </c>
      <c r="Q195" s="7722">
        <v>143.69999999999999</v>
      </c>
      <c r="R195" s="7714">
        <v>5</v>
      </c>
      <c r="S195" s="7711" t="s">
        <v>8</v>
      </c>
      <c r="T195" s="7782"/>
      <c r="U195" s="8023"/>
      <c r="V195" s="7759"/>
      <c r="W195" s="7714"/>
      <c r="X195" s="7715"/>
      <c r="Y195" s="7784"/>
      <c r="Z195" s="7761"/>
      <c r="AA195" s="7761"/>
      <c r="AB195" s="7762"/>
      <c r="AC195" s="7719"/>
      <c r="AD195" s="7800"/>
      <c r="AE195" s="7717"/>
      <c r="AF195" s="7721"/>
      <c r="AG195" s="7717"/>
      <c r="AH195" s="7722"/>
      <c r="AI195" s="7722"/>
      <c r="AJ195" s="7723"/>
      <c r="AK195" s="7948"/>
    </row>
    <row r="196" spans="2:37" ht="15" thickBot="1">
      <c r="B196" s="8103" t="s">
        <v>1543</v>
      </c>
      <c r="C196" s="8372" t="s">
        <v>1796</v>
      </c>
      <c r="D196" s="8178">
        <v>72</v>
      </c>
      <c r="E196" s="8043">
        <v>4759</v>
      </c>
      <c r="F196" s="8104">
        <v>45810</v>
      </c>
      <c r="G196" s="8487">
        <v>4.8</v>
      </c>
      <c r="H196" s="8047" t="s">
        <v>35</v>
      </c>
      <c r="I196" s="8047">
        <v>12</v>
      </c>
      <c r="J196" s="8049">
        <v>1607.4</v>
      </c>
      <c r="K196" s="8107">
        <v>45824</v>
      </c>
      <c r="L196" s="8374">
        <v>45822</v>
      </c>
      <c r="M196" s="8369">
        <v>25002</v>
      </c>
      <c r="N196" s="8048">
        <v>4800</v>
      </c>
      <c r="O196" s="8048">
        <v>0</v>
      </c>
      <c r="P196" s="8108">
        <v>1572</v>
      </c>
      <c r="Q196" s="8049">
        <v>143.69999999999999</v>
      </c>
      <c r="R196" s="8043">
        <v>5</v>
      </c>
      <c r="S196" s="8140" t="s">
        <v>8</v>
      </c>
      <c r="T196" s="7782"/>
      <c r="U196" s="8090"/>
      <c r="V196" s="8282"/>
      <c r="W196" s="7825"/>
      <c r="X196" s="7826"/>
      <c r="Y196" s="8350"/>
      <c r="Z196" s="7828"/>
      <c r="AA196" s="7828"/>
      <c r="AB196" s="7832"/>
      <c r="AC196" s="7830"/>
      <c r="AD196" s="8067"/>
      <c r="AE196" s="7828"/>
      <c r="AF196" s="7831"/>
      <c r="AG196" s="7828"/>
      <c r="AH196" s="7832"/>
      <c r="AI196" s="7832"/>
      <c r="AJ196" s="7833"/>
      <c r="AK196" s="8256"/>
    </row>
    <row r="197" spans="2:37">
      <c r="B197" s="7750" t="s">
        <v>1543</v>
      </c>
      <c r="C197" s="7717" t="s">
        <v>1820</v>
      </c>
      <c r="D197" s="7759">
        <v>73</v>
      </c>
      <c r="E197" s="7714">
        <v>4759</v>
      </c>
      <c r="F197" s="7715">
        <v>45813</v>
      </c>
      <c r="G197" s="7864">
        <v>14.4</v>
      </c>
      <c r="H197" s="7761" t="s">
        <v>35</v>
      </c>
      <c r="I197" s="7717">
        <f>(G197*1000/400)</f>
        <v>36</v>
      </c>
      <c r="J197" s="7762">
        <v>1350</v>
      </c>
      <c r="K197" s="7746">
        <v>45824</v>
      </c>
      <c r="L197" s="7781">
        <v>45828</v>
      </c>
      <c r="M197" s="7717">
        <v>25020</v>
      </c>
      <c r="N197" s="7721">
        <v>14400</v>
      </c>
      <c r="O197" s="7721">
        <f>(N197-G197*1000)</f>
        <v>0</v>
      </c>
      <c r="P197" s="7722">
        <f>(N197*J197/1000)</f>
        <v>19440</v>
      </c>
      <c r="Q197" s="7722">
        <f>(P197*0.05)</f>
        <v>972</v>
      </c>
      <c r="R197" s="7723">
        <v>5</v>
      </c>
      <c r="S197" s="7757" t="s">
        <v>8</v>
      </c>
      <c r="T197" s="7782"/>
      <c r="U197" s="7855"/>
      <c r="V197" s="8057"/>
      <c r="W197" s="7855"/>
      <c r="X197" s="8058"/>
      <c r="Y197" s="8059"/>
      <c r="Z197" s="7855"/>
      <c r="AA197" s="7855"/>
      <c r="AB197" s="7860"/>
      <c r="AC197" s="7857"/>
      <c r="AD197" s="7853"/>
      <c r="AE197" s="7855"/>
      <c r="AF197" s="7859"/>
      <c r="AG197" s="7855"/>
      <c r="AH197" s="7860"/>
      <c r="AI197" s="7860"/>
      <c r="AJ197" s="7861"/>
      <c r="AK197" s="7649"/>
    </row>
    <row r="198" spans="2:37">
      <c r="B198" s="8103" t="s">
        <v>1818</v>
      </c>
      <c r="C198" s="8047" t="s">
        <v>1669</v>
      </c>
      <c r="D198" s="8398">
        <v>3</v>
      </c>
      <c r="E198" s="8369" t="s">
        <v>36</v>
      </c>
      <c r="F198" s="8566">
        <v>45817</v>
      </c>
      <c r="G198" s="8490">
        <v>90</v>
      </c>
      <c r="H198" s="8372" t="s">
        <v>35</v>
      </c>
      <c r="I198" s="8372">
        <f>(G198*1000/500)</f>
        <v>180</v>
      </c>
      <c r="J198" s="8045">
        <v>526.20000000000005</v>
      </c>
      <c r="K198" s="8107">
        <v>45821</v>
      </c>
      <c r="L198" s="8374">
        <v>45820</v>
      </c>
      <c r="M198" s="8372">
        <v>24993</v>
      </c>
      <c r="N198" s="8490">
        <v>90000</v>
      </c>
      <c r="O198" s="8490">
        <f>(N198-G198*1000)</f>
        <v>0</v>
      </c>
      <c r="P198" s="8181">
        <f>(N198*J198/1000)</f>
        <v>47358.000000000007</v>
      </c>
      <c r="Q198" s="8045">
        <f>(P198*0.05)</f>
        <v>2367.9000000000005</v>
      </c>
      <c r="R198" s="8369">
        <v>5</v>
      </c>
      <c r="S198" s="7749" t="s">
        <v>8</v>
      </c>
      <c r="T198" s="7782"/>
      <c r="U198" s="7855"/>
      <c r="V198" s="8057"/>
      <c r="W198" s="7855"/>
      <c r="X198" s="8058"/>
      <c r="Y198" s="8059"/>
      <c r="Z198" s="7855"/>
      <c r="AA198" s="7855"/>
      <c r="AB198" s="7860"/>
      <c r="AC198" s="7857"/>
      <c r="AD198" s="7853"/>
      <c r="AE198" s="7855"/>
      <c r="AF198" s="7859"/>
      <c r="AG198" s="7855"/>
      <c r="AH198" s="7860"/>
      <c r="AI198" s="7860"/>
      <c r="AJ198" s="7861"/>
      <c r="AK198" s="7649"/>
    </row>
    <row r="199" spans="2:37" ht="16.2" thickBot="1">
      <c r="B199" s="7750" t="s">
        <v>792</v>
      </c>
      <c r="C199" s="7714" t="s">
        <v>1766</v>
      </c>
      <c r="D199" s="7736">
        <v>552</v>
      </c>
      <c r="E199" s="7714" t="s">
        <v>101</v>
      </c>
      <c r="F199" s="7745">
        <v>45818</v>
      </c>
      <c r="G199" s="7753">
        <v>15</v>
      </c>
      <c r="H199" s="7761" t="s">
        <v>35</v>
      </c>
      <c r="I199" s="7717">
        <f>(G199*1000/500)</f>
        <v>30</v>
      </c>
      <c r="J199" s="7754">
        <v>615</v>
      </c>
      <c r="K199" s="7746">
        <v>45831</v>
      </c>
      <c r="L199" s="7781">
        <v>45828</v>
      </c>
      <c r="M199" s="7736">
        <v>25018</v>
      </c>
      <c r="N199" s="7755">
        <v>15000</v>
      </c>
      <c r="O199" s="7721">
        <f t="shared" ref="O199:O205" si="35">(N199-G199*1000)</f>
        <v>0</v>
      </c>
      <c r="P199" s="7756">
        <f t="shared" ref="P199:P204" si="36">(N199*J199/1000)</f>
        <v>9225</v>
      </c>
      <c r="Q199" s="7756">
        <f t="shared" ref="Q199:Q205" si="37">(P199*0.05)</f>
        <v>461.25</v>
      </c>
      <c r="R199" s="7723">
        <v>5</v>
      </c>
      <c r="S199" s="7749" t="s">
        <v>8</v>
      </c>
      <c r="T199" s="7782"/>
      <c r="U199" s="8060" t="s">
        <v>1592</v>
      </c>
      <c r="V199" s="7988"/>
      <c r="W199" s="7988"/>
      <c r="X199" s="7649"/>
      <c r="Y199" s="7649"/>
      <c r="Z199" s="7649"/>
      <c r="AA199" s="7649"/>
      <c r="AB199" s="7649"/>
      <c r="AC199" s="7649"/>
      <c r="AD199" s="7649"/>
      <c r="AE199" s="7649"/>
      <c r="AF199" s="7649"/>
      <c r="AG199" s="7649"/>
      <c r="AH199" s="7649"/>
      <c r="AI199" s="7649"/>
      <c r="AJ199" s="7649"/>
      <c r="AK199" s="7649"/>
    </row>
    <row r="200" spans="2:37">
      <c r="B200" s="7750" t="s">
        <v>792</v>
      </c>
      <c r="C200" s="7714" t="s">
        <v>1764</v>
      </c>
      <c r="D200" s="7714">
        <v>553</v>
      </c>
      <c r="E200" s="7714" t="s">
        <v>101</v>
      </c>
      <c r="F200" s="7745">
        <v>45818</v>
      </c>
      <c r="G200" s="7751">
        <v>150</v>
      </c>
      <c r="H200" s="7717" t="s">
        <v>35</v>
      </c>
      <c r="I200" s="7717">
        <f>(G200*1000/500)</f>
        <v>300</v>
      </c>
      <c r="J200" s="7718">
        <v>544</v>
      </c>
      <c r="K200" s="7746">
        <v>45831</v>
      </c>
      <c r="L200" s="7781">
        <v>45828</v>
      </c>
      <c r="M200" s="7736">
        <v>25018</v>
      </c>
      <c r="N200" s="7723">
        <v>150000</v>
      </c>
      <c r="O200" s="7721">
        <f t="shared" si="35"/>
        <v>0</v>
      </c>
      <c r="P200" s="7752">
        <f t="shared" si="36"/>
        <v>81600</v>
      </c>
      <c r="Q200" s="7752">
        <f t="shared" si="37"/>
        <v>4080</v>
      </c>
      <c r="R200" s="7723">
        <v>5</v>
      </c>
      <c r="S200" s="7749" t="s">
        <v>8</v>
      </c>
      <c r="T200" s="7782"/>
      <c r="U200" s="8007"/>
      <c r="V200" s="7661"/>
      <c r="W200" s="7662" t="s">
        <v>14</v>
      </c>
      <c r="X200" s="7662" t="s">
        <v>12</v>
      </c>
      <c r="Y200" s="7662"/>
      <c r="Z200" s="7662"/>
      <c r="AA200" s="7662"/>
      <c r="AB200" s="7662" t="s">
        <v>15</v>
      </c>
      <c r="AC200" s="7662" t="s">
        <v>12</v>
      </c>
      <c r="AD200" s="7662" t="s">
        <v>12</v>
      </c>
      <c r="AE200" s="7662"/>
      <c r="AF200" s="7662"/>
      <c r="AG200" s="7662"/>
      <c r="AH200" s="7662"/>
      <c r="AI200" s="7662" t="s">
        <v>0</v>
      </c>
      <c r="AJ200" s="7663"/>
      <c r="AK200" s="7664"/>
    </row>
    <row r="201" spans="2:37">
      <c r="B201" s="7750" t="s">
        <v>792</v>
      </c>
      <c r="C201" s="7714" t="s">
        <v>1765</v>
      </c>
      <c r="D201" s="7813">
        <v>554</v>
      </c>
      <c r="E201" s="7714" t="s">
        <v>101</v>
      </c>
      <c r="F201" s="7745">
        <v>45818</v>
      </c>
      <c r="G201" s="7814">
        <v>3</v>
      </c>
      <c r="H201" s="7717" t="s">
        <v>35</v>
      </c>
      <c r="I201" s="7717">
        <f>(G201*1000/500)</f>
        <v>6</v>
      </c>
      <c r="J201" s="7815">
        <v>655</v>
      </c>
      <c r="K201" s="7746">
        <v>45831</v>
      </c>
      <c r="L201" s="7781">
        <v>45828</v>
      </c>
      <c r="M201" s="7736">
        <v>25018</v>
      </c>
      <c r="N201" s="7817">
        <v>3000</v>
      </c>
      <c r="O201" s="7721">
        <f t="shared" si="35"/>
        <v>0</v>
      </c>
      <c r="P201" s="7818">
        <f t="shared" si="36"/>
        <v>1965</v>
      </c>
      <c r="Q201" s="7818">
        <f t="shared" si="37"/>
        <v>98.25</v>
      </c>
      <c r="R201" s="7723">
        <v>5</v>
      </c>
      <c r="S201" s="7749" t="s">
        <v>8</v>
      </c>
      <c r="T201" s="7782"/>
      <c r="U201" s="7660" t="s">
        <v>4</v>
      </c>
      <c r="V201" s="7666" t="s">
        <v>18</v>
      </c>
      <c r="W201" s="7667" t="s">
        <v>19</v>
      </c>
      <c r="X201" s="7667" t="s">
        <v>19</v>
      </c>
      <c r="Y201" s="7667" t="s">
        <v>20</v>
      </c>
      <c r="Z201" s="7667" t="s">
        <v>21</v>
      </c>
      <c r="AA201" s="7667" t="s">
        <v>1559</v>
      </c>
      <c r="AB201" s="7667" t="s">
        <v>22</v>
      </c>
      <c r="AC201" s="7667" t="s">
        <v>23</v>
      </c>
      <c r="AD201" s="7667" t="s">
        <v>23</v>
      </c>
      <c r="AE201" s="7667" t="s">
        <v>24</v>
      </c>
      <c r="AF201" s="7667" t="s">
        <v>20</v>
      </c>
      <c r="AG201" s="7667" t="s">
        <v>25</v>
      </c>
      <c r="AH201" s="7667" t="s">
        <v>0</v>
      </c>
      <c r="AI201" s="7667" t="s">
        <v>1363</v>
      </c>
      <c r="AJ201" s="7668" t="s">
        <v>1388</v>
      </c>
      <c r="AK201" s="7669" t="s">
        <v>26</v>
      </c>
    </row>
    <row r="202" spans="2:37" ht="15" thickBot="1">
      <c r="B202" s="7750" t="s">
        <v>792</v>
      </c>
      <c r="C202" s="8540" t="s">
        <v>1769</v>
      </c>
      <c r="D202" s="7714">
        <v>555</v>
      </c>
      <c r="E202" s="7714" t="s">
        <v>101</v>
      </c>
      <c r="F202" s="7745">
        <v>45818</v>
      </c>
      <c r="G202" s="7751">
        <v>25</v>
      </c>
      <c r="H202" s="7717" t="s">
        <v>35</v>
      </c>
      <c r="I202" s="7717">
        <f>(G202*1000/400)</f>
        <v>62.5</v>
      </c>
      <c r="J202" s="7718">
        <v>1328</v>
      </c>
      <c r="K202" s="7746">
        <v>45831</v>
      </c>
      <c r="L202" s="7781">
        <v>45828</v>
      </c>
      <c r="M202" s="7736">
        <v>25018</v>
      </c>
      <c r="N202" s="7723">
        <v>25200</v>
      </c>
      <c r="O202" s="7721">
        <f t="shared" si="35"/>
        <v>200</v>
      </c>
      <c r="P202" s="7752">
        <f t="shared" si="36"/>
        <v>33465.599999999999</v>
      </c>
      <c r="Q202" s="7752">
        <f t="shared" si="37"/>
        <v>1673.28</v>
      </c>
      <c r="R202" s="7723">
        <v>5</v>
      </c>
      <c r="S202" s="7749" t="s">
        <v>8</v>
      </c>
      <c r="T202" s="7782"/>
      <c r="U202" s="7665"/>
      <c r="V202" s="7685"/>
      <c r="W202" s="7686" t="s">
        <v>3</v>
      </c>
      <c r="X202" s="7686" t="s">
        <v>18</v>
      </c>
      <c r="Y202" s="7686"/>
      <c r="Z202" s="7686"/>
      <c r="AA202" s="7686"/>
      <c r="AB202" s="7686" t="s">
        <v>21</v>
      </c>
      <c r="AC202" s="7686" t="s">
        <v>27</v>
      </c>
      <c r="AD202" s="7686" t="s">
        <v>28</v>
      </c>
      <c r="AE202" s="7686"/>
      <c r="AF202" s="7686"/>
      <c r="AG202" s="7686"/>
      <c r="AH202" s="7686"/>
      <c r="AI202" s="7686" t="s">
        <v>11</v>
      </c>
      <c r="AJ202" s="7687"/>
      <c r="AK202" s="7688"/>
    </row>
    <row r="203" spans="2:37">
      <c r="B203" s="7750" t="s">
        <v>792</v>
      </c>
      <c r="C203" s="7714" t="s">
        <v>1767</v>
      </c>
      <c r="D203" s="7717">
        <v>556</v>
      </c>
      <c r="E203" s="7714" t="s">
        <v>101</v>
      </c>
      <c r="F203" s="7745">
        <v>45818</v>
      </c>
      <c r="G203" s="7735">
        <v>25</v>
      </c>
      <c r="H203" s="7717" t="s">
        <v>35</v>
      </c>
      <c r="I203" s="7717">
        <f>(G203*1000/500)</f>
        <v>50</v>
      </c>
      <c r="J203" s="7722">
        <v>427</v>
      </c>
      <c r="K203" s="7746">
        <v>45831</v>
      </c>
      <c r="L203" s="7781">
        <v>45828</v>
      </c>
      <c r="M203" s="7736">
        <v>25018</v>
      </c>
      <c r="N203" s="7721">
        <v>25000</v>
      </c>
      <c r="O203" s="7721">
        <f t="shared" si="35"/>
        <v>0</v>
      </c>
      <c r="P203" s="7722">
        <f t="shared" si="36"/>
        <v>10675</v>
      </c>
      <c r="Q203" s="7722">
        <f t="shared" si="37"/>
        <v>533.75</v>
      </c>
      <c r="R203" s="7748">
        <v>5</v>
      </c>
      <c r="S203" s="7749" t="s">
        <v>8</v>
      </c>
      <c r="T203" s="7782"/>
      <c r="U203" s="7992" t="s">
        <v>1593</v>
      </c>
      <c r="V203" s="7993">
        <v>1</v>
      </c>
      <c r="W203" s="7714" t="s">
        <v>796</v>
      </c>
      <c r="X203" s="7804">
        <v>45401</v>
      </c>
      <c r="Y203" s="7994">
        <v>5</v>
      </c>
      <c r="Z203" s="7806" t="s">
        <v>35</v>
      </c>
      <c r="AA203" s="7896">
        <v>5</v>
      </c>
      <c r="AB203" s="7916">
        <v>160</v>
      </c>
      <c r="AC203" s="7808">
        <v>45411</v>
      </c>
      <c r="AD203" s="7941">
        <v>45416</v>
      </c>
      <c r="AE203" s="7806">
        <v>22599</v>
      </c>
      <c r="AF203" s="7896">
        <v>5000</v>
      </c>
      <c r="AG203" s="7896">
        <f>(AF203-Y203*1000)</f>
        <v>0</v>
      </c>
      <c r="AH203" s="7916">
        <f>(AF203*AB203/1000)</f>
        <v>800</v>
      </c>
      <c r="AI203" s="7916">
        <f>(AH203*0.05)</f>
        <v>40</v>
      </c>
      <c r="AJ203" s="7803">
        <v>5</v>
      </c>
      <c r="AK203" s="8061"/>
    </row>
    <row r="204" spans="2:37">
      <c r="B204" s="7750" t="s">
        <v>792</v>
      </c>
      <c r="C204" s="7717" t="s">
        <v>1768</v>
      </c>
      <c r="D204" s="7717">
        <v>557</v>
      </c>
      <c r="E204" s="7714" t="s">
        <v>101</v>
      </c>
      <c r="F204" s="7745">
        <v>45818</v>
      </c>
      <c r="G204" s="7735">
        <v>5</v>
      </c>
      <c r="H204" s="7717" t="s">
        <v>35</v>
      </c>
      <c r="I204" s="7717">
        <f>(G204*1000/400)</f>
        <v>12.5</v>
      </c>
      <c r="J204" s="7722">
        <v>1328</v>
      </c>
      <c r="K204" s="7746">
        <v>45831</v>
      </c>
      <c r="L204" s="7781">
        <v>45828</v>
      </c>
      <c r="M204" s="7736">
        <v>25018</v>
      </c>
      <c r="N204" s="7721">
        <v>5200</v>
      </c>
      <c r="O204" s="7721">
        <f t="shared" si="35"/>
        <v>200</v>
      </c>
      <c r="P204" s="7722">
        <f t="shared" si="36"/>
        <v>6905.6</v>
      </c>
      <c r="Q204" s="7722">
        <f t="shared" si="37"/>
        <v>345.28000000000003</v>
      </c>
      <c r="R204" s="7748">
        <v>5</v>
      </c>
      <c r="S204" s="7749" t="s">
        <v>8</v>
      </c>
      <c r="T204" s="7782"/>
      <c r="U204" s="8023" t="s">
        <v>1594</v>
      </c>
      <c r="V204" s="7759">
        <v>2</v>
      </c>
      <c r="W204" s="7714" t="s">
        <v>796</v>
      </c>
      <c r="X204" s="7745">
        <v>45401</v>
      </c>
      <c r="Y204" s="8037">
        <v>15</v>
      </c>
      <c r="Z204" s="7761" t="s">
        <v>35</v>
      </c>
      <c r="AA204" s="7878"/>
      <c r="AB204" s="7762">
        <v>191</v>
      </c>
      <c r="AC204" s="7746">
        <v>45411</v>
      </c>
      <c r="AD204" s="7816">
        <v>45416</v>
      </c>
      <c r="AE204" s="7761">
        <v>22599</v>
      </c>
      <c r="AF204" s="7878">
        <v>15000</v>
      </c>
      <c r="AG204" s="7878">
        <f>(AF204-Y204*1000)</f>
        <v>0</v>
      </c>
      <c r="AH204" s="7762">
        <f>(AF204*AB204/1000)</f>
        <v>2865</v>
      </c>
      <c r="AI204" s="7762">
        <f>(AH204*0.05)</f>
        <v>143.25</v>
      </c>
      <c r="AJ204" s="8021">
        <v>5</v>
      </c>
      <c r="AK204" s="7948"/>
    </row>
    <row r="205" spans="2:37">
      <c r="B205" s="7750" t="s">
        <v>792</v>
      </c>
      <c r="C205" s="7717" t="s">
        <v>1770</v>
      </c>
      <c r="D205" s="7717">
        <v>558</v>
      </c>
      <c r="E205" s="7714" t="s">
        <v>101</v>
      </c>
      <c r="F205" s="7745">
        <v>45818</v>
      </c>
      <c r="G205" s="7735">
        <v>5</v>
      </c>
      <c r="H205" s="7717" t="s">
        <v>35</v>
      </c>
      <c r="I205" s="7761">
        <f>(G205*1000/400)</f>
        <v>12.5</v>
      </c>
      <c r="J205" s="7722">
        <v>1328</v>
      </c>
      <c r="K205" s="7746">
        <v>45831</v>
      </c>
      <c r="L205" s="7781">
        <v>45828</v>
      </c>
      <c r="M205" s="7736">
        <v>25018</v>
      </c>
      <c r="N205" s="7721">
        <v>5200</v>
      </c>
      <c r="O205" s="7721">
        <f t="shared" si="35"/>
        <v>200</v>
      </c>
      <c r="P205" s="7722">
        <f>(J205*G205)</f>
        <v>6640</v>
      </c>
      <c r="Q205" s="7722">
        <f t="shared" si="37"/>
        <v>332</v>
      </c>
      <c r="R205" s="7748">
        <v>5</v>
      </c>
      <c r="S205" s="7749" t="s">
        <v>8</v>
      </c>
      <c r="T205" s="7782"/>
      <c r="U205" s="8023"/>
      <c r="V205" s="7759"/>
      <c r="W205" s="7714"/>
      <c r="X205" s="7715"/>
      <c r="Y205" s="7911"/>
      <c r="Z205" s="7761"/>
      <c r="AA205" s="7878">
        <v>15</v>
      </c>
      <c r="AB205" s="7762"/>
      <c r="AC205" s="7746"/>
      <c r="AD205" s="7816"/>
      <c r="AE205" s="7717"/>
      <c r="AF205" s="7721"/>
      <c r="AG205" s="7721"/>
      <c r="AH205" s="7722"/>
      <c r="AI205" s="7722"/>
      <c r="AJ205" s="7863"/>
      <c r="AK205" s="7949"/>
    </row>
    <row r="206" spans="2:37">
      <c r="B206" s="7750" t="s">
        <v>500</v>
      </c>
      <c r="C206" s="7714" t="s">
        <v>1824</v>
      </c>
      <c r="D206" s="8574">
        <v>19</v>
      </c>
      <c r="E206" s="7736" t="s">
        <v>796</v>
      </c>
      <c r="F206" s="7745">
        <v>45818</v>
      </c>
      <c r="G206" s="8575">
        <v>10</v>
      </c>
      <c r="H206" s="7761" t="s">
        <v>35</v>
      </c>
      <c r="I206" s="7761">
        <v>10</v>
      </c>
      <c r="J206" s="8576">
        <v>409.5</v>
      </c>
      <c r="K206" s="7746">
        <v>45831</v>
      </c>
      <c r="L206" s="7781">
        <v>45819</v>
      </c>
      <c r="M206" s="7736">
        <v>24982</v>
      </c>
      <c r="N206" s="7755">
        <v>10000</v>
      </c>
      <c r="O206" s="7878">
        <f>(N206-G206*1000)</f>
        <v>0</v>
      </c>
      <c r="P206" s="7756">
        <f>(N206*J206/1000)</f>
        <v>4095</v>
      </c>
      <c r="Q206" s="7756">
        <f>(P206*0.05)</f>
        <v>204.75</v>
      </c>
      <c r="R206" s="7755">
        <v>5</v>
      </c>
      <c r="S206" s="7749" t="s">
        <v>8</v>
      </c>
      <c r="T206" s="7782"/>
      <c r="U206" s="8023"/>
      <c r="V206" s="7759"/>
      <c r="W206" s="7714"/>
      <c r="X206" s="7715"/>
      <c r="Y206" s="7862"/>
      <c r="Z206" s="7761"/>
      <c r="AA206" s="7878"/>
      <c r="AB206" s="7762"/>
      <c r="AC206" s="7746"/>
      <c r="AD206" s="7816"/>
      <c r="AE206" s="7717"/>
      <c r="AF206" s="7721"/>
      <c r="AG206" s="7721"/>
      <c r="AH206" s="7722"/>
      <c r="AI206" s="7722"/>
      <c r="AJ206" s="7863"/>
      <c r="AK206" s="7949"/>
    </row>
    <row r="207" spans="2:37">
      <c r="B207" s="8103" t="s">
        <v>1818</v>
      </c>
      <c r="C207" s="8047" t="s">
        <v>1838</v>
      </c>
      <c r="D207" s="8398">
        <v>4</v>
      </c>
      <c r="E207" s="8369" t="s">
        <v>796</v>
      </c>
      <c r="F207" s="8566">
        <v>45835</v>
      </c>
      <c r="G207" s="8490">
        <v>50</v>
      </c>
      <c r="H207" s="8372" t="s">
        <v>35</v>
      </c>
      <c r="I207" s="8372">
        <f>(G207*1000/500)</f>
        <v>100</v>
      </c>
      <c r="J207" s="8045">
        <v>526.20000000000005</v>
      </c>
      <c r="K207" s="8107">
        <v>45835</v>
      </c>
      <c r="L207" s="8374">
        <v>45834</v>
      </c>
      <c r="M207" s="8372">
        <v>25050</v>
      </c>
      <c r="N207" s="8490">
        <v>50000</v>
      </c>
      <c r="O207" s="8490">
        <f>(N207-G207*1000)</f>
        <v>0</v>
      </c>
      <c r="P207" s="8181">
        <f>(N207*J207/1000)</f>
        <v>26310.000000000004</v>
      </c>
      <c r="Q207" s="8045">
        <f>(P207*0.05)</f>
        <v>1315.5000000000002</v>
      </c>
      <c r="R207" s="8369">
        <v>5</v>
      </c>
      <c r="S207" s="7749" t="s">
        <v>8</v>
      </c>
      <c r="T207" s="7782"/>
      <c r="U207" s="8023"/>
      <c r="V207" s="7759"/>
      <c r="W207" s="7714"/>
      <c r="X207" s="7715"/>
      <c r="Y207" s="7784"/>
      <c r="Z207" s="7761"/>
      <c r="AA207" s="7878"/>
      <c r="AB207" s="7762"/>
      <c r="AC207" s="7719"/>
      <c r="AD207" s="7715"/>
      <c r="AE207" s="7717"/>
      <c r="AF207" s="7721"/>
      <c r="AG207" s="7717"/>
      <c r="AH207" s="7722"/>
      <c r="AI207" s="7722"/>
      <c r="AJ207" s="7723"/>
      <c r="AK207" s="7949"/>
    </row>
    <row r="208" spans="2:37" ht="15" thickBot="1">
      <c r="B208" s="8103" t="s">
        <v>1839</v>
      </c>
      <c r="C208" s="8043" t="s">
        <v>1618</v>
      </c>
      <c r="D208" s="8043">
        <v>1</v>
      </c>
      <c r="E208" s="8369" t="s">
        <v>1837</v>
      </c>
      <c r="F208" s="8370">
        <v>45832</v>
      </c>
      <c r="G208" s="8578">
        <v>1.5</v>
      </c>
      <c r="H208" s="8372" t="s">
        <v>35</v>
      </c>
      <c r="I208" s="8047">
        <f>(G208*1000/500)</f>
        <v>3</v>
      </c>
      <c r="J208" s="8045">
        <v>526.20000000000005</v>
      </c>
      <c r="K208" s="8107">
        <v>45848</v>
      </c>
      <c r="L208" s="8180">
        <v>45835</v>
      </c>
      <c r="M208" s="8372">
        <v>25058</v>
      </c>
      <c r="N208" s="8490">
        <v>1500</v>
      </c>
      <c r="O208" s="8490">
        <v>0</v>
      </c>
      <c r="P208" s="8045">
        <f>(N208*J208/1000)</f>
        <v>789.30000000000007</v>
      </c>
      <c r="Q208" s="8045">
        <f>(P208*0.05)</f>
        <v>39.465000000000003</v>
      </c>
      <c r="R208" s="8579">
        <v>5</v>
      </c>
      <c r="S208" s="7749" t="s">
        <v>8</v>
      </c>
      <c r="T208" s="7782"/>
      <c r="U208" s="8062"/>
      <c r="V208" s="8063"/>
      <c r="W208" s="7825"/>
      <c r="X208" s="7826"/>
      <c r="Y208" s="8064"/>
      <c r="Z208" s="8065"/>
      <c r="AA208" s="7828"/>
      <c r="AB208" s="8066"/>
      <c r="AC208" s="7830"/>
      <c r="AD208" s="8067"/>
      <c r="AE208" s="7828"/>
      <c r="AF208" s="7831"/>
      <c r="AG208" s="7828"/>
      <c r="AH208" s="7832"/>
      <c r="AI208" s="7832"/>
      <c r="AJ208" s="7833"/>
      <c r="AK208" s="8006"/>
    </row>
    <row r="209" spans="2:37">
      <c r="B209" s="8103" t="s">
        <v>1839</v>
      </c>
      <c r="C209" s="8043" t="s">
        <v>1777</v>
      </c>
      <c r="D209" s="8047">
        <v>2</v>
      </c>
      <c r="E209" s="8043" t="s">
        <v>1837</v>
      </c>
      <c r="F209" s="8370">
        <v>45832</v>
      </c>
      <c r="G209" s="8580">
        <v>1.5</v>
      </c>
      <c r="H209" s="8047" t="s">
        <v>35</v>
      </c>
      <c r="I209" s="8047">
        <f>(G209*1000/500)</f>
        <v>3</v>
      </c>
      <c r="J209" s="8049">
        <v>412.9</v>
      </c>
      <c r="K209" s="8107">
        <v>45848</v>
      </c>
      <c r="L209" s="8180">
        <v>45835</v>
      </c>
      <c r="M209" s="8369">
        <v>25058</v>
      </c>
      <c r="N209" s="8048">
        <v>1500</v>
      </c>
      <c r="O209" s="8048">
        <f>(N209-G209*1000)</f>
        <v>0</v>
      </c>
      <c r="P209" s="8049">
        <f>(N209*J209/1000)</f>
        <v>619.35</v>
      </c>
      <c r="Q209" s="8049">
        <f>(P209*0.05)</f>
        <v>30.967500000000001</v>
      </c>
      <c r="R209" s="8383">
        <v>5</v>
      </c>
      <c r="S209" s="7749" t="s">
        <v>8</v>
      </c>
      <c r="T209" s="7782"/>
      <c r="U209" s="7845"/>
      <c r="V209" s="8068"/>
      <c r="W209" s="7730"/>
      <c r="X209" s="7844"/>
      <c r="Y209" s="8069"/>
      <c r="Z209" s="7845"/>
      <c r="AA209" s="7845"/>
      <c r="AB209" s="7850"/>
      <c r="AC209" s="7847"/>
      <c r="AD209" s="7844"/>
      <c r="AE209" s="7845"/>
      <c r="AF209" s="7849"/>
      <c r="AG209" s="7845"/>
      <c r="AH209" s="7850"/>
      <c r="AI209" s="7850"/>
      <c r="AJ209" s="7851"/>
      <c r="AK209" s="7649"/>
    </row>
    <row r="210" spans="2:37">
      <c r="B210" s="7670"/>
      <c r="C210" s="7671"/>
      <c r="D210" s="7706"/>
      <c r="E210" s="7673"/>
      <c r="F210" s="7674"/>
      <c r="G210" s="8439"/>
      <c r="H210" s="7671"/>
      <c r="I210" s="7671"/>
      <c r="J210" s="7681"/>
      <c r="K210" s="8051"/>
      <c r="L210" s="8573"/>
      <c r="M210" s="7952"/>
      <c r="N210" s="7680"/>
      <c r="O210" s="7680"/>
      <c r="P210" s="7681"/>
      <c r="Q210" s="7681"/>
      <c r="R210" s="8127"/>
      <c r="S210" s="8114"/>
      <c r="T210" s="7782"/>
      <c r="U210" s="7839"/>
      <c r="V210" s="8018"/>
      <c r="W210" s="8018"/>
      <c r="X210" s="8019"/>
      <c r="Y210" s="8019"/>
      <c r="Z210" s="8019"/>
      <c r="AA210" s="7845"/>
      <c r="AB210" s="8019"/>
      <c r="AC210" s="8019"/>
      <c r="AD210" s="8019"/>
      <c r="AE210" s="8019"/>
      <c r="AF210" s="8019"/>
      <c r="AG210" s="8019"/>
      <c r="AH210" s="8019"/>
      <c r="AI210" s="8019"/>
      <c r="AJ210" s="8019"/>
      <c r="AK210" s="8019"/>
    </row>
    <row r="211" spans="2:37" ht="15" thickBot="1">
      <c r="B211" s="7670"/>
      <c r="C211" s="7671"/>
      <c r="D211" s="7706"/>
      <c r="E211" s="7673"/>
      <c r="F211" s="7674"/>
      <c r="G211" s="7796"/>
      <c r="H211" s="7671"/>
      <c r="I211" s="7671"/>
      <c r="J211" s="7681"/>
      <c r="K211" s="8051"/>
      <c r="L211" s="8573"/>
      <c r="M211" s="7952"/>
      <c r="N211" s="7680"/>
      <c r="O211" s="7680"/>
      <c r="P211" s="7681"/>
      <c r="Q211" s="7681"/>
      <c r="R211" s="8127"/>
      <c r="S211" s="7711"/>
      <c r="T211" s="7782"/>
      <c r="U211" s="7654" t="s">
        <v>1611</v>
      </c>
      <c r="V211" s="7649" t="s">
        <v>1615</v>
      </c>
      <c r="W211" s="7649"/>
      <c r="X211" s="7649"/>
      <c r="Y211" s="7655"/>
      <c r="Z211" s="7649"/>
      <c r="AA211" s="8019"/>
      <c r="AB211" s="7649"/>
      <c r="AC211" s="7649"/>
      <c r="AD211" s="7649"/>
      <c r="AE211" s="7649"/>
      <c r="AF211" s="7649"/>
      <c r="AG211" s="7649"/>
      <c r="AH211" s="7649"/>
      <c r="AI211" s="7649"/>
      <c r="AJ211" s="7649"/>
      <c r="AK211" s="7649"/>
    </row>
    <row r="212" spans="2:37" ht="15" thickBot="1">
      <c r="B212" s="7889"/>
      <c r="C212" s="7890"/>
      <c r="D212" s="7890"/>
      <c r="E212" s="7890"/>
      <c r="F212" s="7890"/>
      <c r="G212" s="7890"/>
      <c r="H212" s="7890"/>
      <c r="I212" s="7890"/>
      <c r="J212" s="7890"/>
      <c r="K212" s="7890"/>
      <c r="L212" s="7891"/>
      <c r="M212" s="7890"/>
      <c r="N212" s="7890"/>
      <c r="O212" s="7890"/>
      <c r="P212" s="7892">
        <f>SUM(P174:P211)</f>
        <v>781458.41</v>
      </c>
      <c r="Q212" s="7892">
        <f>SUM(Q174:Q211)</f>
        <v>37688.772499999992</v>
      </c>
      <c r="R212" s="7890"/>
      <c r="S212" s="7893"/>
      <c r="T212" s="7782"/>
      <c r="U212" s="7656"/>
      <c r="V212" s="7661"/>
      <c r="W212" s="7662" t="s">
        <v>14</v>
      </c>
      <c r="X212" s="7662" t="s">
        <v>12</v>
      </c>
      <c r="Y212" s="7662"/>
      <c r="Z212" s="7662"/>
      <c r="AA212" s="7662"/>
      <c r="AB212" s="7662" t="s">
        <v>15</v>
      </c>
      <c r="AC212" s="7662" t="s">
        <v>12</v>
      </c>
      <c r="AD212" s="7662" t="s">
        <v>12</v>
      </c>
      <c r="AE212" s="7662"/>
      <c r="AF212" s="7662"/>
      <c r="AG212" s="7662"/>
      <c r="AH212" s="7662"/>
      <c r="AI212" s="7662" t="s">
        <v>0</v>
      </c>
      <c r="AJ212" s="7663"/>
      <c r="AK212" s="7664"/>
    </row>
    <row r="213" spans="2:37">
      <c r="B213" s="7782"/>
      <c r="C213" s="7782"/>
      <c r="D213" s="7782"/>
      <c r="E213" s="7782"/>
      <c r="F213" s="7782"/>
      <c r="G213" s="7782"/>
      <c r="H213" s="7782"/>
      <c r="I213" s="7782"/>
      <c r="J213" s="7782"/>
      <c r="K213" s="7782"/>
      <c r="L213" s="7782"/>
      <c r="M213" s="7782"/>
      <c r="N213" s="7782"/>
      <c r="O213" s="7782"/>
      <c r="P213" s="7782"/>
      <c r="Q213" s="7782"/>
      <c r="R213" s="7782"/>
      <c r="S213" s="7782"/>
      <c r="T213" s="7782"/>
      <c r="U213" s="7660" t="s">
        <v>4</v>
      </c>
      <c r="V213" s="7666" t="s">
        <v>18</v>
      </c>
      <c r="W213" s="7667" t="s">
        <v>19</v>
      </c>
      <c r="X213" s="7667" t="s">
        <v>19</v>
      </c>
      <c r="Y213" s="7667" t="s">
        <v>20</v>
      </c>
      <c r="Z213" s="7667" t="s">
        <v>21</v>
      </c>
      <c r="AA213" s="7667" t="s">
        <v>1559</v>
      </c>
      <c r="AB213" s="7667" t="s">
        <v>22</v>
      </c>
      <c r="AC213" s="7667" t="s">
        <v>23</v>
      </c>
      <c r="AD213" s="7667" t="s">
        <v>23</v>
      </c>
      <c r="AE213" s="7667" t="s">
        <v>24</v>
      </c>
      <c r="AF213" s="7667" t="s">
        <v>20</v>
      </c>
      <c r="AG213" s="7667" t="s">
        <v>25</v>
      </c>
      <c r="AH213" s="7667" t="s">
        <v>0</v>
      </c>
      <c r="AI213" s="7667" t="s">
        <v>1363</v>
      </c>
      <c r="AJ213" s="7668" t="s">
        <v>1388</v>
      </c>
      <c r="AK213" s="7669" t="s">
        <v>26</v>
      </c>
    </row>
    <row r="214" spans="2:37" ht="18" thickBot="1">
      <c r="B214" s="7652" t="s">
        <v>1685</v>
      </c>
      <c r="C214" s="7653"/>
      <c r="D214" s="7650"/>
      <c r="E214" s="7650"/>
      <c r="F214" s="7650"/>
      <c r="G214" s="7650"/>
      <c r="H214" s="7650"/>
      <c r="I214" s="7650"/>
      <c r="J214" s="7650"/>
      <c r="K214" s="7650"/>
      <c r="L214" s="7650"/>
      <c r="M214" s="7650"/>
      <c r="N214" s="7650"/>
      <c r="O214" s="7650"/>
      <c r="P214" s="7650"/>
      <c r="Q214" s="7650"/>
      <c r="R214" s="7650"/>
      <c r="S214" s="7650"/>
      <c r="T214" s="7782"/>
      <c r="U214" s="7665"/>
      <c r="V214" s="7685"/>
      <c r="W214" s="7686" t="s">
        <v>3</v>
      </c>
      <c r="X214" s="7686" t="s">
        <v>18</v>
      </c>
      <c r="Y214" s="7686"/>
      <c r="Z214" s="7686"/>
      <c r="AA214" s="7686"/>
      <c r="AB214" s="7686" t="s">
        <v>21</v>
      </c>
      <c r="AC214" s="7686" t="s">
        <v>27</v>
      </c>
      <c r="AD214" s="7686" t="s">
        <v>28</v>
      </c>
      <c r="AE214" s="7686"/>
      <c r="AF214" s="7686"/>
      <c r="AG214" s="7686"/>
      <c r="AH214" s="7686"/>
      <c r="AI214" s="7686" t="s">
        <v>11</v>
      </c>
      <c r="AJ214" s="7687"/>
      <c r="AK214" s="7688"/>
    </row>
    <row r="215" spans="2:37">
      <c r="B215" s="7656"/>
      <c r="C215" s="7656"/>
      <c r="D215" s="7656"/>
      <c r="E215" s="7656" t="s">
        <v>14</v>
      </c>
      <c r="F215" s="7656" t="s">
        <v>12</v>
      </c>
      <c r="G215" s="7656"/>
      <c r="H215" s="7656"/>
      <c r="I215" s="7656"/>
      <c r="J215" s="7656" t="s">
        <v>15</v>
      </c>
      <c r="K215" s="7656" t="s">
        <v>12</v>
      </c>
      <c r="L215" s="7656" t="s">
        <v>12</v>
      </c>
      <c r="M215" s="7656"/>
      <c r="N215" s="7656"/>
      <c r="O215" s="7656"/>
      <c r="P215" s="7656"/>
      <c r="Q215" s="7656" t="s">
        <v>0</v>
      </c>
      <c r="R215" s="7656"/>
      <c r="S215" s="7656"/>
      <c r="T215" s="7782"/>
      <c r="U215" s="8071" t="s">
        <v>1617</v>
      </c>
      <c r="V215" s="8072">
        <v>1</v>
      </c>
      <c r="W215" s="8073" t="s">
        <v>101</v>
      </c>
      <c r="X215" s="8074">
        <v>45477</v>
      </c>
      <c r="Y215" s="8075">
        <v>500</v>
      </c>
      <c r="Z215" s="8076" t="s">
        <v>1614</v>
      </c>
      <c r="AA215" s="7671">
        <f>(Y215*1000/1000)</f>
        <v>500</v>
      </c>
      <c r="AB215" s="8077">
        <v>0</v>
      </c>
      <c r="AC215" s="8078">
        <v>45484</v>
      </c>
      <c r="AD215" s="8079">
        <v>45484</v>
      </c>
      <c r="AE215" s="8076"/>
      <c r="AF215" s="8080">
        <v>500</v>
      </c>
      <c r="AG215" s="8080">
        <v>0</v>
      </c>
      <c r="AH215" s="8077">
        <f>(AF215*AB215/1000)</f>
        <v>0</v>
      </c>
      <c r="AI215" s="8077">
        <f>(AH215*0.05)</f>
        <v>0</v>
      </c>
      <c r="AJ215" s="8081">
        <v>5</v>
      </c>
      <c r="AK215" s="8082" t="s">
        <v>1281</v>
      </c>
    </row>
    <row r="216" spans="2:37">
      <c r="B216" s="7660" t="s">
        <v>3</v>
      </c>
      <c r="C216" s="7660" t="s">
        <v>4</v>
      </c>
      <c r="D216" s="7660" t="s">
        <v>18</v>
      </c>
      <c r="E216" s="7660" t="s">
        <v>19</v>
      </c>
      <c r="F216" s="7660" t="s">
        <v>19</v>
      </c>
      <c r="G216" s="7660" t="s">
        <v>20</v>
      </c>
      <c r="H216" s="7660" t="s">
        <v>21</v>
      </c>
      <c r="I216" s="7660" t="s">
        <v>1559</v>
      </c>
      <c r="J216" s="7660" t="s">
        <v>22</v>
      </c>
      <c r="K216" s="7660" t="s">
        <v>23</v>
      </c>
      <c r="L216" s="7660" t="s">
        <v>23</v>
      </c>
      <c r="M216" s="7660" t="s">
        <v>1227</v>
      </c>
      <c r="N216" s="7660" t="s">
        <v>20</v>
      </c>
      <c r="O216" s="7660" t="s">
        <v>25</v>
      </c>
      <c r="P216" s="7660" t="s">
        <v>0</v>
      </c>
      <c r="Q216" s="7660" t="s">
        <v>1363</v>
      </c>
      <c r="R216" s="7660" t="s">
        <v>1388</v>
      </c>
      <c r="S216" s="7660" t="s">
        <v>26</v>
      </c>
      <c r="T216" s="7782"/>
      <c r="U216" s="8083" t="s">
        <v>1616</v>
      </c>
      <c r="V216" s="7672">
        <v>2</v>
      </c>
      <c r="W216" s="7952" t="s">
        <v>101</v>
      </c>
      <c r="X216" s="7953">
        <v>45477</v>
      </c>
      <c r="Y216" s="8084">
        <v>500</v>
      </c>
      <c r="Z216" s="7676" t="s">
        <v>1614</v>
      </c>
      <c r="AA216" s="7671">
        <f>(Y216*1000/1000)</f>
        <v>500</v>
      </c>
      <c r="AB216" s="7677">
        <v>0</v>
      </c>
      <c r="AC216" s="7955">
        <v>45484</v>
      </c>
      <c r="AD216" s="8085">
        <v>45484</v>
      </c>
      <c r="AE216" s="7676"/>
      <c r="AF216" s="7956">
        <v>500</v>
      </c>
      <c r="AG216" s="7956">
        <v>0</v>
      </c>
      <c r="AH216" s="7677">
        <f>(AF216*AB216/1000)</f>
        <v>0</v>
      </c>
      <c r="AI216" s="7677">
        <f>(AH216*0.05)</f>
        <v>0</v>
      </c>
      <c r="AJ216" s="8086">
        <v>5</v>
      </c>
      <c r="AK216" s="8087" t="s">
        <v>1281</v>
      </c>
    </row>
    <row r="217" spans="2:37" ht="15" thickBot="1">
      <c r="B217" s="7665"/>
      <c r="C217" s="7665"/>
      <c r="D217" s="7665"/>
      <c r="E217" s="7665" t="s">
        <v>3</v>
      </c>
      <c r="F217" s="7665" t="s">
        <v>18</v>
      </c>
      <c r="G217" s="7665"/>
      <c r="H217" s="7665"/>
      <c r="I217" s="7665"/>
      <c r="J217" s="7665" t="s">
        <v>21</v>
      </c>
      <c r="K217" s="7665" t="s">
        <v>27</v>
      </c>
      <c r="L217" s="7665" t="s">
        <v>28</v>
      </c>
      <c r="M217" s="7665"/>
      <c r="N217" s="7665"/>
      <c r="O217" s="7665"/>
      <c r="P217" s="7665"/>
      <c r="Q217" s="7665" t="s">
        <v>11</v>
      </c>
      <c r="R217" s="7665"/>
      <c r="S217" s="7665"/>
      <c r="T217" s="7782"/>
      <c r="U217" s="7704" t="s">
        <v>1528</v>
      </c>
      <c r="V217" s="7673">
        <v>3</v>
      </c>
      <c r="W217" s="7952" t="s">
        <v>101</v>
      </c>
      <c r="X217" s="7953">
        <v>45477</v>
      </c>
      <c r="Y217" s="8084">
        <v>500</v>
      </c>
      <c r="Z217" s="7676" t="s">
        <v>1614</v>
      </c>
      <c r="AA217" s="7671">
        <f>(Y217*1000/500)</f>
        <v>1000</v>
      </c>
      <c r="AB217" s="7677">
        <v>0</v>
      </c>
      <c r="AC217" s="7955">
        <v>45484</v>
      </c>
      <c r="AD217" s="8085">
        <v>45484</v>
      </c>
      <c r="AE217" s="7676"/>
      <c r="AF217" s="7956">
        <v>500</v>
      </c>
      <c r="AG217" s="7956">
        <v>0</v>
      </c>
      <c r="AH217" s="7677">
        <f>(AF217*AB217/1000)</f>
        <v>0</v>
      </c>
      <c r="AI217" s="7677">
        <f>(AH217*0.05)</f>
        <v>0</v>
      </c>
      <c r="AJ217" s="8086">
        <v>5</v>
      </c>
      <c r="AK217" s="8087" t="s">
        <v>1281</v>
      </c>
    </row>
    <row r="218" spans="2:37">
      <c r="B218" s="8485" t="s">
        <v>1543</v>
      </c>
      <c r="C218" s="7806" t="s">
        <v>1799</v>
      </c>
      <c r="D218" s="7993">
        <v>66</v>
      </c>
      <c r="E218" s="7803">
        <v>4592</v>
      </c>
      <c r="F218" s="7939">
        <v>45804</v>
      </c>
      <c r="G218" s="8604">
        <v>9.6379999999999999</v>
      </c>
      <c r="H218" s="7806" t="s">
        <v>35</v>
      </c>
      <c r="I218" s="8605">
        <f>(G218*1000/800)</f>
        <v>12.047499999999999</v>
      </c>
      <c r="J218" s="7916">
        <v>1080</v>
      </c>
      <c r="K218" s="7808">
        <v>45810</v>
      </c>
      <c r="L218" s="7895">
        <v>45810</v>
      </c>
      <c r="M218" s="7806">
        <v>25112</v>
      </c>
      <c r="N218" s="7896">
        <v>1440</v>
      </c>
      <c r="O218" s="7896">
        <f t="shared" ref="O218:O235" si="38">(N218-G218*1000)</f>
        <v>-8198</v>
      </c>
      <c r="P218" s="7916">
        <f t="shared" ref="P218:P229" si="39">(N218*J218/1000)</f>
        <v>1555.2</v>
      </c>
      <c r="Q218" s="7916">
        <v>143.69999999999999</v>
      </c>
      <c r="R218" s="7803">
        <v>5</v>
      </c>
      <c r="S218" s="7989" t="s">
        <v>8</v>
      </c>
      <c r="T218" s="7782"/>
      <c r="U218" s="7704" t="s">
        <v>1618</v>
      </c>
      <c r="V218" s="7673">
        <v>4</v>
      </c>
      <c r="W218" s="7952" t="s">
        <v>101</v>
      </c>
      <c r="X218" s="7953">
        <v>45477</v>
      </c>
      <c r="Y218" s="8084">
        <v>500</v>
      </c>
      <c r="Z218" s="7676" t="s">
        <v>1614</v>
      </c>
      <c r="AA218" s="7671">
        <f>(Y218*1000/500)</f>
        <v>1000</v>
      </c>
      <c r="AB218" s="7677">
        <v>0</v>
      </c>
      <c r="AC218" s="7955">
        <v>45484</v>
      </c>
      <c r="AD218" s="8085">
        <v>45484</v>
      </c>
      <c r="AE218" s="7676"/>
      <c r="AF218" s="7956">
        <v>500</v>
      </c>
      <c r="AG218" s="7956">
        <v>0</v>
      </c>
      <c r="AH218" s="7677">
        <f>(AF218*AB218/1000)</f>
        <v>0</v>
      </c>
      <c r="AI218" s="7677">
        <f>(AH218*0.05)</f>
        <v>0</v>
      </c>
      <c r="AJ218" s="8086">
        <v>5</v>
      </c>
      <c r="AK218" s="8087" t="s">
        <v>1281</v>
      </c>
    </row>
    <row r="219" spans="2:37">
      <c r="B219" s="7750" t="s">
        <v>941</v>
      </c>
      <c r="C219" s="7714" t="s">
        <v>1773</v>
      </c>
      <c r="D219" s="7779">
        <v>115</v>
      </c>
      <c r="E219" s="7714" t="s">
        <v>796</v>
      </c>
      <c r="F219" s="7780">
        <v>45717</v>
      </c>
      <c r="G219" s="7819">
        <v>16.8</v>
      </c>
      <c r="H219" s="7717" t="s">
        <v>35</v>
      </c>
      <c r="I219" s="7717">
        <f>(G219*1000/400)</f>
        <v>42</v>
      </c>
      <c r="J219" s="7722">
        <v>1027</v>
      </c>
      <c r="K219" s="7719">
        <v>45741</v>
      </c>
      <c r="L219" s="7720">
        <v>45849</v>
      </c>
      <c r="M219" s="7717">
        <v>25116</v>
      </c>
      <c r="N219" s="7721">
        <v>11200</v>
      </c>
      <c r="O219" s="7721">
        <f t="shared" si="38"/>
        <v>-5600</v>
      </c>
      <c r="P219" s="7752">
        <f t="shared" si="39"/>
        <v>11502.4</v>
      </c>
      <c r="Q219" s="7722">
        <f t="shared" ref="Q219:Q235" si="40">(P219*0.05)</f>
        <v>575.12</v>
      </c>
      <c r="R219" s="7714">
        <v>5</v>
      </c>
      <c r="S219" s="8186" t="s">
        <v>8</v>
      </c>
      <c r="T219" s="7782"/>
      <c r="U219" s="8088"/>
      <c r="V219" s="7928"/>
      <c r="W219" s="7926"/>
      <c r="X219" s="7929"/>
      <c r="Y219" s="7930"/>
      <c r="Z219" s="7931"/>
      <c r="AA219" s="7931"/>
      <c r="AB219" s="7932"/>
      <c r="AC219" s="7933"/>
      <c r="AD219" s="7934"/>
      <c r="AE219" s="7931"/>
      <c r="AF219" s="7935"/>
      <c r="AG219" s="7935"/>
      <c r="AH219" s="7936"/>
      <c r="AI219" s="7932"/>
      <c r="AJ219" s="7937"/>
      <c r="AK219" s="7938"/>
    </row>
    <row r="220" spans="2:37">
      <c r="B220" s="8103" t="s">
        <v>941</v>
      </c>
      <c r="C220" s="7714" t="s">
        <v>1773</v>
      </c>
      <c r="D220" s="7779">
        <v>115</v>
      </c>
      <c r="E220" s="7714" t="s">
        <v>796</v>
      </c>
      <c r="F220" s="7780">
        <v>45717</v>
      </c>
      <c r="G220" s="7819">
        <v>5.6</v>
      </c>
      <c r="H220" s="7717" t="s">
        <v>35</v>
      </c>
      <c r="I220" s="7717">
        <f>(G220*1000/400)</f>
        <v>14</v>
      </c>
      <c r="J220" s="7722">
        <v>1027</v>
      </c>
      <c r="K220" s="7719">
        <v>45741</v>
      </c>
      <c r="L220" s="7720">
        <v>45806</v>
      </c>
      <c r="M220" s="7717"/>
      <c r="N220" s="7721">
        <v>5600</v>
      </c>
      <c r="O220" s="7721">
        <f t="shared" si="38"/>
        <v>0</v>
      </c>
      <c r="P220" s="7752">
        <f t="shared" si="39"/>
        <v>5751.2</v>
      </c>
      <c r="Q220" s="7722">
        <f t="shared" si="40"/>
        <v>287.56</v>
      </c>
      <c r="R220" s="7714">
        <v>5</v>
      </c>
      <c r="S220" s="7990"/>
      <c r="T220" s="7782"/>
      <c r="U220" s="8088"/>
      <c r="V220" s="7928"/>
      <c r="W220" s="7926"/>
      <c r="X220" s="7929"/>
      <c r="Y220" s="7930"/>
      <c r="Z220" s="7931"/>
      <c r="AA220" s="7931"/>
      <c r="AB220" s="7932"/>
      <c r="AC220" s="7933"/>
      <c r="AD220" s="7934"/>
      <c r="AE220" s="7931"/>
      <c r="AF220" s="7935"/>
      <c r="AG220" s="7935"/>
      <c r="AH220" s="7936"/>
      <c r="AI220" s="7932"/>
      <c r="AJ220" s="7937"/>
      <c r="AK220" s="7938"/>
    </row>
    <row r="221" spans="2:37">
      <c r="B221" s="7750" t="s">
        <v>941</v>
      </c>
      <c r="C221" s="8043" t="s">
        <v>1771</v>
      </c>
      <c r="D221" s="8178">
        <v>116</v>
      </c>
      <c r="E221" s="8043" t="s">
        <v>796</v>
      </c>
      <c r="F221" s="8044">
        <v>45725</v>
      </c>
      <c r="G221" s="8105">
        <v>91</v>
      </c>
      <c r="H221" s="8047" t="s">
        <v>35</v>
      </c>
      <c r="I221" s="8047">
        <f>(G221*1000/500)</f>
        <v>182</v>
      </c>
      <c r="J221" s="8049">
        <v>582.4</v>
      </c>
      <c r="K221" s="8046">
        <v>45762</v>
      </c>
      <c r="L221" s="8400">
        <v>45849</v>
      </c>
      <c r="M221" s="8047">
        <v>25116</v>
      </c>
      <c r="N221" s="8048">
        <v>68000</v>
      </c>
      <c r="O221" s="8048">
        <f t="shared" si="38"/>
        <v>-23000</v>
      </c>
      <c r="P221" s="8181">
        <f t="shared" si="39"/>
        <v>39603.199999999997</v>
      </c>
      <c r="Q221" s="8045">
        <f t="shared" si="40"/>
        <v>1980.1599999999999</v>
      </c>
      <c r="R221" s="8043">
        <v>5</v>
      </c>
      <c r="S221" s="7990" t="s">
        <v>8</v>
      </c>
      <c r="T221" s="7782"/>
      <c r="U221" s="8088"/>
      <c r="V221" s="7928"/>
      <c r="W221" s="7926"/>
      <c r="X221" s="7929"/>
      <c r="Y221" s="7930"/>
      <c r="Z221" s="7931"/>
      <c r="AA221" s="7931"/>
      <c r="AB221" s="7932"/>
      <c r="AC221" s="7933"/>
      <c r="AD221" s="7934"/>
      <c r="AE221" s="7931"/>
      <c r="AF221" s="7935"/>
      <c r="AG221" s="7935"/>
      <c r="AH221" s="7936"/>
      <c r="AI221" s="7932"/>
      <c r="AJ221" s="7937"/>
      <c r="AK221" s="7938"/>
    </row>
    <row r="222" spans="2:37" ht="15" thickBot="1">
      <c r="B222" s="7750" t="s">
        <v>941</v>
      </c>
      <c r="C222" s="8043" t="s">
        <v>1773</v>
      </c>
      <c r="D222" s="8178">
        <v>117</v>
      </c>
      <c r="E222" s="8043" t="s">
        <v>796</v>
      </c>
      <c r="F222" s="8044">
        <v>45725</v>
      </c>
      <c r="G222" s="8438">
        <v>200</v>
      </c>
      <c r="H222" s="8047" t="s">
        <v>35</v>
      </c>
      <c r="I222" s="8047">
        <f>(G222*1000/400)</f>
        <v>500</v>
      </c>
      <c r="J222" s="8049">
        <v>1047.5</v>
      </c>
      <c r="K222" s="8046">
        <v>45762</v>
      </c>
      <c r="L222" s="8400">
        <v>45849</v>
      </c>
      <c r="M222" s="8047">
        <v>25116</v>
      </c>
      <c r="N222" s="8048">
        <v>17000</v>
      </c>
      <c r="O222" s="8048">
        <f t="shared" si="38"/>
        <v>-183000</v>
      </c>
      <c r="P222" s="8108">
        <f t="shared" si="39"/>
        <v>17807.5</v>
      </c>
      <c r="Q222" s="8049">
        <f t="shared" si="40"/>
        <v>890.375</v>
      </c>
      <c r="R222" s="8043">
        <v>5</v>
      </c>
      <c r="S222" s="8116" t="s">
        <v>8</v>
      </c>
      <c r="T222" s="7782"/>
      <c r="U222" s="8090"/>
      <c r="V222" s="8063"/>
      <c r="W222" s="7825"/>
      <c r="X222" s="8091"/>
      <c r="Y222" s="8092"/>
      <c r="Z222" s="8065"/>
      <c r="AA222" s="8065"/>
      <c r="AB222" s="8066"/>
      <c r="AC222" s="8093"/>
      <c r="AD222" s="8094"/>
      <c r="AE222" s="8065"/>
      <c r="AF222" s="8095"/>
      <c r="AG222" s="8095"/>
      <c r="AH222" s="8096"/>
      <c r="AI222" s="8066"/>
      <c r="AJ222" s="8097"/>
      <c r="AK222" s="8006"/>
    </row>
    <row r="223" spans="2:37">
      <c r="B223" s="8103" t="s">
        <v>792</v>
      </c>
      <c r="C223" s="7761" t="s">
        <v>1774</v>
      </c>
      <c r="D223" s="7759">
        <v>74</v>
      </c>
      <c r="E223" s="7714">
        <v>5416</v>
      </c>
      <c r="F223" s="7715">
        <v>45838</v>
      </c>
      <c r="G223" s="7760">
        <v>75</v>
      </c>
      <c r="H223" s="7761" t="s">
        <v>35</v>
      </c>
      <c r="I223" s="7761">
        <v>187.5</v>
      </c>
      <c r="J223" s="7762">
        <v>1350</v>
      </c>
      <c r="K223" s="7746">
        <v>45848</v>
      </c>
      <c r="L223" s="7781">
        <v>45849</v>
      </c>
      <c r="M223" s="7736">
        <v>25112</v>
      </c>
      <c r="N223" s="7721">
        <v>76000</v>
      </c>
      <c r="O223" s="7721">
        <f t="shared" si="38"/>
        <v>1000</v>
      </c>
      <c r="P223" s="7722">
        <f t="shared" si="39"/>
        <v>102600</v>
      </c>
      <c r="Q223" s="7722">
        <f t="shared" si="40"/>
        <v>5130</v>
      </c>
      <c r="R223" s="7723">
        <v>5</v>
      </c>
      <c r="S223" s="7749" t="s">
        <v>8</v>
      </c>
      <c r="T223" s="7782"/>
      <c r="U223" s="7845"/>
      <c r="V223" s="8068"/>
      <c r="W223" s="7730"/>
      <c r="X223" s="7876"/>
      <c r="Y223" s="8098"/>
      <c r="Z223" s="7845"/>
      <c r="AA223" s="7845"/>
      <c r="AB223" s="7850"/>
      <c r="AC223" s="8099"/>
      <c r="AD223" s="8100"/>
      <c r="AE223" s="7845"/>
      <c r="AF223" s="7849"/>
      <c r="AG223" s="7849"/>
      <c r="AH223" s="8101"/>
      <c r="AI223" s="7850"/>
      <c r="AJ223" s="8102"/>
      <c r="AK223" s="7649"/>
    </row>
    <row r="224" spans="2:37">
      <c r="B224" s="8103" t="s">
        <v>792</v>
      </c>
      <c r="C224" s="8043" t="s">
        <v>1766</v>
      </c>
      <c r="D224" s="8369">
        <v>559</v>
      </c>
      <c r="E224" s="8043" t="s">
        <v>36</v>
      </c>
      <c r="F224" s="8370">
        <v>45841</v>
      </c>
      <c r="G224" s="8371">
        <v>7.5</v>
      </c>
      <c r="H224" s="8372" t="s">
        <v>35</v>
      </c>
      <c r="I224" s="8047">
        <f>(G224*1000/500)</f>
        <v>15</v>
      </c>
      <c r="J224" s="8373">
        <v>615</v>
      </c>
      <c r="K224" s="8107">
        <v>45848</v>
      </c>
      <c r="L224" s="8374">
        <v>45849</v>
      </c>
      <c r="M224" s="8369">
        <v>25111</v>
      </c>
      <c r="N224" s="8375">
        <v>7500</v>
      </c>
      <c r="O224" s="8048">
        <f t="shared" si="38"/>
        <v>0</v>
      </c>
      <c r="P224" s="8181">
        <f t="shared" si="39"/>
        <v>4612.5</v>
      </c>
      <c r="Q224" s="8181">
        <f t="shared" si="40"/>
        <v>230.625</v>
      </c>
      <c r="R224" s="8050">
        <v>5</v>
      </c>
      <c r="S224" s="7749" t="s">
        <v>8</v>
      </c>
      <c r="T224" s="7782"/>
      <c r="U224" s="7845"/>
      <c r="V224" s="8068"/>
      <c r="W224" s="7730"/>
      <c r="X224" s="7876"/>
      <c r="Y224" s="8098"/>
      <c r="Z224" s="7845"/>
      <c r="AA224" s="7845"/>
      <c r="AB224" s="7850"/>
      <c r="AC224" s="8099"/>
      <c r="AD224" s="8100"/>
      <c r="AE224" s="7845"/>
      <c r="AF224" s="7849"/>
      <c r="AG224" s="7849"/>
      <c r="AH224" s="8101"/>
      <c r="AI224" s="7850"/>
      <c r="AJ224" s="8102"/>
      <c r="AK224" s="7649"/>
    </row>
    <row r="225" spans="2:37" ht="18" thickBot="1">
      <c r="B225" s="8103" t="s">
        <v>792</v>
      </c>
      <c r="C225" s="8043" t="s">
        <v>1764</v>
      </c>
      <c r="D225" s="8043">
        <v>560</v>
      </c>
      <c r="E225" s="8043" t="s">
        <v>36</v>
      </c>
      <c r="F225" s="8370">
        <v>45841</v>
      </c>
      <c r="G225" s="8105">
        <v>100</v>
      </c>
      <c r="H225" s="8047" t="s">
        <v>35</v>
      </c>
      <c r="I225" s="8047">
        <f>(G225*1000/500)</f>
        <v>200</v>
      </c>
      <c r="J225" s="8106">
        <v>544</v>
      </c>
      <c r="K225" s="8107">
        <v>45848</v>
      </c>
      <c r="L225" s="8374">
        <v>45849</v>
      </c>
      <c r="M225" s="8369">
        <v>25111</v>
      </c>
      <c r="N225" s="8050">
        <v>100000</v>
      </c>
      <c r="O225" s="8048">
        <f t="shared" si="38"/>
        <v>0</v>
      </c>
      <c r="P225" s="8108">
        <f t="shared" si="39"/>
        <v>54400</v>
      </c>
      <c r="Q225" s="8108">
        <f t="shared" si="40"/>
        <v>2720</v>
      </c>
      <c r="R225" s="8050">
        <v>5</v>
      </c>
      <c r="S225" s="7749" t="s">
        <v>8</v>
      </c>
      <c r="T225" s="7782"/>
      <c r="U225" s="8166" t="s">
        <v>1631</v>
      </c>
      <c r="V225" s="7649"/>
      <c r="W225" s="7649"/>
      <c r="X225" s="7649"/>
      <c r="Y225" s="7655"/>
      <c r="Z225" s="7649"/>
      <c r="AA225" s="8019"/>
      <c r="AB225" s="7649"/>
      <c r="AC225" s="7649"/>
      <c r="AD225" s="7649"/>
      <c r="AE225" s="7649"/>
      <c r="AF225" s="7649"/>
      <c r="AG225" s="7649"/>
      <c r="AH225" s="7649"/>
      <c r="AI225" s="7649"/>
      <c r="AJ225" s="7649"/>
      <c r="AK225" s="7649"/>
    </row>
    <row r="226" spans="2:37">
      <c r="B226" s="8103" t="s">
        <v>792</v>
      </c>
      <c r="C226" s="8043" t="s">
        <v>1765</v>
      </c>
      <c r="D226" s="8376">
        <v>561</v>
      </c>
      <c r="E226" s="8043" t="s">
        <v>36</v>
      </c>
      <c r="F226" s="8370">
        <v>45841</v>
      </c>
      <c r="G226" s="8377">
        <v>1.5</v>
      </c>
      <c r="H226" s="8047" t="s">
        <v>35</v>
      </c>
      <c r="I226" s="8047">
        <f>(G226*1000/500)</f>
        <v>3</v>
      </c>
      <c r="J226" s="8378">
        <v>655</v>
      </c>
      <c r="K226" s="8107">
        <v>45848</v>
      </c>
      <c r="L226" s="8374">
        <v>45849</v>
      </c>
      <c r="M226" s="8369">
        <v>25111</v>
      </c>
      <c r="N226" s="8379">
        <v>1500</v>
      </c>
      <c r="O226" s="8048">
        <f t="shared" si="38"/>
        <v>0</v>
      </c>
      <c r="P226" s="8380">
        <f t="shared" si="39"/>
        <v>982.5</v>
      </c>
      <c r="Q226" s="8380">
        <f t="shared" si="40"/>
        <v>49.125</v>
      </c>
      <c r="R226" s="8050">
        <v>5</v>
      </c>
      <c r="S226" s="7749" t="s">
        <v>8</v>
      </c>
      <c r="T226" s="7782"/>
      <c r="U226" s="7656"/>
      <c r="V226" s="7661"/>
      <c r="W226" s="7662" t="s">
        <v>14</v>
      </c>
      <c r="X226" s="7662" t="s">
        <v>12</v>
      </c>
      <c r="Y226" s="7662"/>
      <c r="Z226" s="7662"/>
      <c r="AA226" s="7662"/>
      <c r="AB226" s="7662" t="s">
        <v>15</v>
      </c>
      <c r="AC226" s="7662" t="s">
        <v>12</v>
      </c>
      <c r="AD226" s="7662" t="s">
        <v>12</v>
      </c>
      <c r="AE226" s="7662"/>
      <c r="AF226" s="7662"/>
      <c r="AG226" s="7662"/>
      <c r="AH226" s="7662"/>
      <c r="AI226" s="7662" t="s">
        <v>0</v>
      </c>
      <c r="AJ226" s="7663"/>
      <c r="AK226" s="7664"/>
    </row>
    <row r="227" spans="2:37">
      <c r="B227" s="8103" t="s">
        <v>792</v>
      </c>
      <c r="C227" s="8381" t="s">
        <v>1769</v>
      </c>
      <c r="D227" s="8043">
        <v>562</v>
      </c>
      <c r="E227" s="8043" t="s">
        <v>36</v>
      </c>
      <c r="F227" s="8370">
        <v>45841</v>
      </c>
      <c r="G227" s="8105">
        <v>15</v>
      </c>
      <c r="H227" s="8047" t="s">
        <v>35</v>
      </c>
      <c r="I227" s="8047">
        <f>(G227*1000/400)</f>
        <v>37.5</v>
      </c>
      <c r="J227" s="8106">
        <v>1328</v>
      </c>
      <c r="K227" s="8107">
        <v>45848</v>
      </c>
      <c r="L227" s="8374">
        <v>45849</v>
      </c>
      <c r="M227" s="8369">
        <v>25111</v>
      </c>
      <c r="N227" s="8050">
        <v>16000</v>
      </c>
      <c r="O227" s="8048">
        <f t="shared" si="38"/>
        <v>1000</v>
      </c>
      <c r="P227" s="8108">
        <f t="shared" si="39"/>
        <v>21248</v>
      </c>
      <c r="Q227" s="8108">
        <f t="shared" si="40"/>
        <v>1062.4000000000001</v>
      </c>
      <c r="R227" s="8050">
        <v>5</v>
      </c>
      <c r="S227" s="7749" t="s">
        <v>8</v>
      </c>
      <c r="T227" s="7782"/>
      <c r="U227" s="7660" t="s">
        <v>4</v>
      </c>
      <c r="V227" s="7666" t="s">
        <v>18</v>
      </c>
      <c r="W227" s="7667" t="s">
        <v>19</v>
      </c>
      <c r="X227" s="7667" t="s">
        <v>19</v>
      </c>
      <c r="Y227" s="7667" t="s">
        <v>20</v>
      </c>
      <c r="Z227" s="7667" t="s">
        <v>21</v>
      </c>
      <c r="AA227" s="7667" t="s">
        <v>1559</v>
      </c>
      <c r="AB227" s="7667" t="s">
        <v>22</v>
      </c>
      <c r="AC227" s="7667" t="s">
        <v>23</v>
      </c>
      <c r="AD227" s="7667" t="s">
        <v>23</v>
      </c>
      <c r="AE227" s="7667" t="s">
        <v>24</v>
      </c>
      <c r="AF227" s="7667" t="s">
        <v>20</v>
      </c>
      <c r="AG227" s="7667" t="s">
        <v>25</v>
      </c>
      <c r="AH227" s="7667" t="s">
        <v>0</v>
      </c>
      <c r="AI227" s="7667" t="s">
        <v>1363</v>
      </c>
      <c r="AJ227" s="7668" t="s">
        <v>1388</v>
      </c>
      <c r="AK227" s="7669" t="s">
        <v>26</v>
      </c>
    </row>
    <row r="228" spans="2:37" ht="15" thickBot="1">
      <c r="B228" s="8103" t="s">
        <v>792</v>
      </c>
      <c r="C228" s="8043" t="s">
        <v>1767</v>
      </c>
      <c r="D228" s="8047">
        <v>563</v>
      </c>
      <c r="E228" s="8043" t="s">
        <v>36</v>
      </c>
      <c r="F228" s="8370">
        <v>45841</v>
      </c>
      <c r="G228" s="8382">
        <v>12</v>
      </c>
      <c r="H228" s="8047" t="s">
        <v>35</v>
      </c>
      <c r="I228" s="8047">
        <f>(G228*1000/500)</f>
        <v>24</v>
      </c>
      <c r="J228" s="8049">
        <v>427</v>
      </c>
      <c r="K228" s="8107">
        <v>45848</v>
      </c>
      <c r="L228" s="8374">
        <v>45849</v>
      </c>
      <c r="M228" s="8369">
        <v>25111</v>
      </c>
      <c r="N228" s="8048">
        <v>12000</v>
      </c>
      <c r="O228" s="8048">
        <f t="shared" si="38"/>
        <v>0</v>
      </c>
      <c r="P228" s="8049">
        <f t="shared" si="39"/>
        <v>5124</v>
      </c>
      <c r="Q228" s="8049">
        <f t="shared" si="40"/>
        <v>256.2</v>
      </c>
      <c r="R228" s="8383">
        <v>5</v>
      </c>
      <c r="S228" s="8140" t="s">
        <v>8</v>
      </c>
      <c r="T228" s="7782"/>
      <c r="U228" s="7665"/>
      <c r="V228" s="7685"/>
      <c r="W228" s="7686" t="s">
        <v>3</v>
      </c>
      <c r="X228" s="7686" t="s">
        <v>18</v>
      </c>
      <c r="Y228" s="7686"/>
      <c r="Z228" s="7686"/>
      <c r="AA228" s="7686"/>
      <c r="AB228" s="7686" t="s">
        <v>21</v>
      </c>
      <c r="AC228" s="7686" t="s">
        <v>27</v>
      </c>
      <c r="AD228" s="7686" t="s">
        <v>28</v>
      </c>
      <c r="AE228" s="7686"/>
      <c r="AF228" s="7686"/>
      <c r="AG228" s="7686"/>
      <c r="AH228" s="7686"/>
      <c r="AI228" s="7686" t="s">
        <v>11</v>
      </c>
      <c r="AJ228" s="7687"/>
      <c r="AK228" s="7688"/>
    </row>
    <row r="229" spans="2:37">
      <c r="B229" s="8103" t="s">
        <v>792</v>
      </c>
      <c r="C229" s="8047" t="s">
        <v>1768</v>
      </c>
      <c r="D229" s="8047">
        <v>564</v>
      </c>
      <c r="E229" s="8043" t="s">
        <v>36</v>
      </c>
      <c r="F229" s="8370">
        <v>45841</v>
      </c>
      <c r="G229" s="8382">
        <v>3</v>
      </c>
      <c r="H229" s="8047" t="s">
        <v>35</v>
      </c>
      <c r="I229" s="8047">
        <f>(G229*1000/400)</f>
        <v>7.5</v>
      </c>
      <c r="J229" s="8049">
        <v>1328</v>
      </c>
      <c r="K229" s="8107">
        <v>45848</v>
      </c>
      <c r="L229" s="8374">
        <v>45849</v>
      </c>
      <c r="M229" s="8369">
        <v>25111</v>
      </c>
      <c r="N229" s="8048">
        <v>3200</v>
      </c>
      <c r="O229" s="8048">
        <f t="shared" si="38"/>
        <v>200</v>
      </c>
      <c r="P229" s="8049">
        <f t="shared" si="39"/>
        <v>4249.6000000000004</v>
      </c>
      <c r="Q229" s="8049">
        <f t="shared" si="40"/>
        <v>212.48000000000002</v>
      </c>
      <c r="R229" s="8383">
        <v>5</v>
      </c>
      <c r="S229" s="8140" t="s">
        <v>8</v>
      </c>
      <c r="T229" s="7782"/>
      <c r="U229" s="7992" t="s">
        <v>1711</v>
      </c>
      <c r="V229" s="7803">
        <v>13</v>
      </c>
      <c r="W229" s="7803" t="s">
        <v>796</v>
      </c>
      <c r="X229" s="7804">
        <v>45559</v>
      </c>
      <c r="Y229" s="7913">
        <v>150</v>
      </c>
      <c r="Z229" s="7806" t="s">
        <v>35</v>
      </c>
      <c r="AA229" s="7806">
        <f t="shared" ref="AA229:AA239" si="41">(Y229*1000/500)</f>
        <v>300</v>
      </c>
      <c r="AB229" s="7914">
        <v>147</v>
      </c>
      <c r="AC229" s="7808">
        <v>45589</v>
      </c>
      <c r="AD229" s="7895">
        <v>45570</v>
      </c>
      <c r="AE229" s="7803">
        <v>23435</v>
      </c>
      <c r="AF229" s="7812">
        <v>150000</v>
      </c>
      <c r="AG229" s="7896">
        <f t="shared" ref="AG229:AG239" si="42">(AF229-Y229*1000)</f>
        <v>0</v>
      </c>
      <c r="AH229" s="7915">
        <f t="shared" ref="AH229:AH239" si="43">(AF229*AB229/1000)</f>
        <v>22050</v>
      </c>
      <c r="AI229" s="7915">
        <f>(AH229*0.05)</f>
        <v>1102.5</v>
      </c>
      <c r="AJ229" s="8502">
        <v>2.5</v>
      </c>
      <c r="AK229" s="8109"/>
    </row>
    <row r="230" spans="2:37">
      <c r="B230" s="7750" t="s">
        <v>1543</v>
      </c>
      <c r="C230" s="8047" t="s">
        <v>1770</v>
      </c>
      <c r="D230" s="8047">
        <v>565</v>
      </c>
      <c r="E230" s="8043" t="s">
        <v>36</v>
      </c>
      <c r="F230" s="8370">
        <v>45841</v>
      </c>
      <c r="G230" s="8382">
        <v>3</v>
      </c>
      <c r="H230" s="8047" t="s">
        <v>35</v>
      </c>
      <c r="I230" s="8372">
        <f>(G230*1000/400)</f>
        <v>7.5</v>
      </c>
      <c r="J230" s="8049">
        <v>1328</v>
      </c>
      <c r="K230" s="8107">
        <v>45848</v>
      </c>
      <c r="L230" s="8374">
        <v>45849</v>
      </c>
      <c r="M230" s="8369">
        <v>25111</v>
      </c>
      <c r="N230" s="8048">
        <v>3200</v>
      </c>
      <c r="O230" s="8048">
        <f t="shared" si="38"/>
        <v>200</v>
      </c>
      <c r="P230" s="8049">
        <f>(J230*G230)</f>
        <v>3984</v>
      </c>
      <c r="Q230" s="8049">
        <f t="shared" si="40"/>
        <v>199.20000000000002</v>
      </c>
      <c r="R230" s="8383">
        <v>5</v>
      </c>
      <c r="S230" s="8140" t="s">
        <v>8</v>
      </c>
      <c r="T230" s="7782"/>
      <c r="U230" s="7996" t="s">
        <v>1709</v>
      </c>
      <c r="V230" s="7714">
        <v>14</v>
      </c>
      <c r="W230" s="7714" t="s">
        <v>1545</v>
      </c>
      <c r="X230" s="7745">
        <v>45559</v>
      </c>
      <c r="Y230" s="7728">
        <v>200</v>
      </c>
      <c r="Z230" s="7717" t="s">
        <v>35</v>
      </c>
      <c r="AA230" s="8511">
        <f t="shared" si="41"/>
        <v>400</v>
      </c>
      <c r="AB230" s="7718">
        <v>182.7</v>
      </c>
      <c r="AC230" s="7746">
        <v>45589</v>
      </c>
      <c r="AD230" s="7781">
        <v>45589</v>
      </c>
      <c r="AE230" s="7736">
        <v>24305</v>
      </c>
      <c r="AF230" s="7723">
        <v>77000</v>
      </c>
      <c r="AG230" s="7721">
        <f t="shared" si="42"/>
        <v>-123000</v>
      </c>
      <c r="AH230" s="7752">
        <f t="shared" si="43"/>
        <v>14067.9</v>
      </c>
      <c r="AI230" s="7752">
        <f>(AH230*0.025)</f>
        <v>351.69749999999999</v>
      </c>
      <c r="AJ230" s="8113">
        <v>2.5</v>
      </c>
      <c r="AK230" s="8111"/>
    </row>
    <row r="231" spans="2:37">
      <c r="B231" s="7750" t="s">
        <v>1543</v>
      </c>
      <c r="C231" s="7761" t="s">
        <v>1774</v>
      </c>
      <c r="D231" s="7759">
        <v>75</v>
      </c>
      <c r="E231" s="7714">
        <v>5417</v>
      </c>
      <c r="F231" s="7715">
        <v>45838</v>
      </c>
      <c r="G231" s="7760">
        <v>75</v>
      </c>
      <c r="H231" s="7761" t="s">
        <v>35</v>
      </c>
      <c r="I231" s="7761">
        <v>187.5</v>
      </c>
      <c r="J231" s="7762">
        <v>1350</v>
      </c>
      <c r="K231" s="7746">
        <v>45859</v>
      </c>
      <c r="L231" s="7781">
        <v>45861</v>
      </c>
      <c r="M231" s="7736">
        <v>25175</v>
      </c>
      <c r="N231" s="7721">
        <v>76000</v>
      </c>
      <c r="O231" s="7721">
        <f t="shared" si="38"/>
        <v>1000</v>
      </c>
      <c r="P231" s="7722">
        <f t="shared" ref="P231:P238" si="44">(N231*J231/1000)</f>
        <v>102600</v>
      </c>
      <c r="Q231" s="7722">
        <f t="shared" si="40"/>
        <v>5130</v>
      </c>
      <c r="R231" s="7723">
        <v>5</v>
      </c>
      <c r="S231" s="8140" t="s">
        <v>8</v>
      </c>
      <c r="T231" s="7782"/>
      <c r="U231" s="7997" t="s">
        <v>1709</v>
      </c>
      <c r="V231" s="7789">
        <v>14</v>
      </c>
      <c r="W231" s="7789" t="s">
        <v>1545</v>
      </c>
      <c r="X231" s="7790">
        <v>45559</v>
      </c>
      <c r="Y231" s="8508">
        <v>123</v>
      </c>
      <c r="Z231" s="7788" t="s">
        <v>35</v>
      </c>
      <c r="AA231" s="7788">
        <f t="shared" si="41"/>
        <v>246</v>
      </c>
      <c r="AB231" s="7869">
        <v>182.7</v>
      </c>
      <c r="AC231" s="7792">
        <v>45589</v>
      </c>
      <c r="AD231" s="8336">
        <v>45589</v>
      </c>
      <c r="AE231" s="7794"/>
      <c r="AF231" s="7872">
        <v>123000</v>
      </c>
      <c r="AG231" s="7795">
        <f t="shared" si="42"/>
        <v>0</v>
      </c>
      <c r="AH231" s="7875">
        <f t="shared" si="43"/>
        <v>22472.1</v>
      </c>
      <c r="AI231" s="7875">
        <f>(AH231*0.025)</f>
        <v>561.80250000000001</v>
      </c>
      <c r="AJ231" s="8341">
        <v>2.5</v>
      </c>
      <c r="AK231" s="8510" t="s">
        <v>1790</v>
      </c>
    </row>
    <row r="232" spans="2:37">
      <c r="B232" s="7750" t="s">
        <v>1543</v>
      </c>
      <c r="C232" s="7717" t="s">
        <v>1783</v>
      </c>
      <c r="D232" s="7759">
        <v>76</v>
      </c>
      <c r="E232" s="7714">
        <v>5417</v>
      </c>
      <c r="F232" s="7715">
        <v>45841</v>
      </c>
      <c r="G232" s="7911">
        <v>15</v>
      </c>
      <c r="H232" s="7761" t="s">
        <v>35</v>
      </c>
      <c r="I232" s="8010">
        <f>(G232*1000/400)</f>
        <v>37.5</v>
      </c>
      <c r="J232" s="7762">
        <v>1350</v>
      </c>
      <c r="K232" s="7719">
        <v>45859</v>
      </c>
      <c r="L232" s="7781">
        <v>45861</v>
      </c>
      <c r="M232" s="7717">
        <v>25175</v>
      </c>
      <c r="N232" s="7721">
        <v>15200</v>
      </c>
      <c r="O232" s="7721">
        <f t="shared" si="38"/>
        <v>200</v>
      </c>
      <c r="P232" s="7722">
        <f t="shared" si="44"/>
        <v>20520</v>
      </c>
      <c r="Q232" s="7722">
        <f t="shared" si="40"/>
        <v>1026</v>
      </c>
      <c r="R232" s="7723">
        <v>5</v>
      </c>
      <c r="S232" s="8140" t="s">
        <v>8</v>
      </c>
      <c r="T232" s="7782"/>
      <c r="U232" s="7996" t="s">
        <v>1710</v>
      </c>
      <c r="V232" s="7714">
        <v>15</v>
      </c>
      <c r="W232" s="7714" t="s">
        <v>796</v>
      </c>
      <c r="X232" s="7745">
        <v>45559</v>
      </c>
      <c r="Y232" s="7728">
        <v>200</v>
      </c>
      <c r="Z232" s="7717" t="s">
        <v>35</v>
      </c>
      <c r="AA232" s="8511">
        <f t="shared" si="41"/>
        <v>400</v>
      </c>
      <c r="AB232" s="7718">
        <v>147</v>
      </c>
      <c r="AC232" s="7746">
        <v>45589</v>
      </c>
      <c r="AD232" s="7781">
        <v>45698</v>
      </c>
      <c r="AE232" s="7736">
        <v>24305</v>
      </c>
      <c r="AF232" s="7723">
        <v>200000</v>
      </c>
      <c r="AG232" s="7721">
        <f t="shared" si="42"/>
        <v>0</v>
      </c>
      <c r="AH232" s="7752">
        <f t="shared" si="43"/>
        <v>29400</v>
      </c>
      <c r="AI232" s="7752">
        <f>(AH232*0.05)</f>
        <v>1470</v>
      </c>
      <c r="AJ232" s="8113">
        <v>2.5</v>
      </c>
      <c r="AK232" s="7938"/>
    </row>
    <row r="233" spans="2:37">
      <c r="B233" s="7750" t="s">
        <v>1543</v>
      </c>
      <c r="C233" s="8609" t="s">
        <v>1819</v>
      </c>
      <c r="D233" s="7779">
        <v>77</v>
      </c>
      <c r="E233" s="7714">
        <v>5417</v>
      </c>
      <c r="F233" s="7715">
        <v>45842</v>
      </c>
      <c r="G233" s="7864">
        <v>14.4</v>
      </c>
      <c r="H233" s="7761" t="s">
        <v>35</v>
      </c>
      <c r="I233" s="7717">
        <f>(G233*1000/400)</f>
        <v>36</v>
      </c>
      <c r="J233" s="7762">
        <v>1350</v>
      </c>
      <c r="K233" s="7719">
        <v>45859</v>
      </c>
      <c r="L233" s="7781">
        <v>45861</v>
      </c>
      <c r="M233" s="7717">
        <v>25175</v>
      </c>
      <c r="N233" s="7721">
        <v>14400</v>
      </c>
      <c r="O233" s="7721">
        <f t="shared" si="38"/>
        <v>0</v>
      </c>
      <c r="P233" s="7722">
        <f t="shared" si="44"/>
        <v>19440</v>
      </c>
      <c r="Q233" s="7722">
        <f t="shared" si="40"/>
        <v>972</v>
      </c>
      <c r="R233" s="7723">
        <v>5</v>
      </c>
      <c r="S233" s="8140" t="s">
        <v>8</v>
      </c>
      <c r="T233" s="7782"/>
      <c r="U233" s="7996" t="s">
        <v>1712</v>
      </c>
      <c r="V233" s="7714">
        <v>17</v>
      </c>
      <c r="W233" s="7714" t="s">
        <v>1545</v>
      </c>
      <c r="X233" s="7745">
        <v>45559</v>
      </c>
      <c r="Y233" s="7728">
        <v>500</v>
      </c>
      <c r="Z233" s="7717" t="s">
        <v>35</v>
      </c>
      <c r="AA233" s="8511">
        <f t="shared" si="41"/>
        <v>1000</v>
      </c>
      <c r="AB233" s="7718">
        <v>159</v>
      </c>
      <c r="AC233" s="7746">
        <v>45670</v>
      </c>
      <c r="AD233" s="7781">
        <v>45673</v>
      </c>
      <c r="AE233" s="7736">
        <v>24113</v>
      </c>
      <c r="AF233" s="7723">
        <v>300000</v>
      </c>
      <c r="AG233" s="7721">
        <f t="shared" si="42"/>
        <v>-200000</v>
      </c>
      <c r="AH233" s="7752">
        <f t="shared" si="43"/>
        <v>47700</v>
      </c>
      <c r="AI233" s="7752">
        <f t="shared" ref="AI233:AI244" si="45">(AH233*0.025)</f>
        <v>1192.5</v>
      </c>
      <c r="AJ233" s="8113">
        <v>2.5</v>
      </c>
      <c r="AK233" s="7938"/>
    </row>
    <row r="234" spans="2:37">
      <c r="B234" s="7750" t="s">
        <v>941</v>
      </c>
      <c r="C234" s="7714" t="s">
        <v>1773</v>
      </c>
      <c r="D234" s="7779">
        <v>121</v>
      </c>
      <c r="E234" s="7714" t="s">
        <v>796</v>
      </c>
      <c r="F234" s="7780">
        <v>45845</v>
      </c>
      <c r="G234" s="7784">
        <v>100</v>
      </c>
      <c r="H234" s="7717" t="s">
        <v>35</v>
      </c>
      <c r="I234" s="7717">
        <f>(G234*1000/400)</f>
        <v>250</v>
      </c>
      <c r="J234" s="7722">
        <v>1047.5</v>
      </c>
      <c r="K234" s="7719">
        <v>45853</v>
      </c>
      <c r="L234" s="7720">
        <v>45849</v>
      </c>
      <c r="M234" s="7717">
        <v>25116</v>
      </c>
      <c r="N234" s="7721">
        <v>22400</v>
      </c>
      <c r="O234" s="7721">
        <f t="shared" si="38"/>
        <v>-77600</v>
      </c>
      <c r="P234" s="7752">
        <f t="shared" si="44"/>
        <v>23464</v>
      </c>
      <c r="Q234" s="7722">
        <f t="shared" si="40"/>
        <v>1173.2</v>
      </c>
      <c r="R234" s="7714">
        <v>5</v>
      </c>
      <c r="S234" s="8140"/>
      <c r="T234" s="7782"/>
      <c r="U234" s="7996" t="s">
        <v>1712</v>
      </c>
      <c r="V234" s="7714">
        <v>17</v>
      </c>
      <c r="W234" s="7714" t="s">
        <v>1545</v>
      </c>
      <c r="X234" s="7745">
        <v>45559</v>
      </c>
      <c r="Y234" s="7728">
        <v>200</v>
      </c>
      <c r="Z234" s="7717" t="s">
        <v>35</v>
      </c>
      <c r="AA234" s="8511">
        <f t="shared" si="41"/>
        <v>400</v>
      </c>
      <c r="AB234" s="7718">
        <v>159</v>
      </c>
      <c r="AC234" s="7746">
        <v>45670</v>
      </c>
      <c r="AD234" s="7781">
        <v>45696</v>
      </c>
      <c r="AE234" s="7736">
        <v>24300</v>
      </c>
      <c r="AF234" s="7723">
        <v>200000</v>
      </c>
      <c r="AG234" s="7721">
        <f t="shared" si="42"/>
        <v>0</v>
      </c>
      <c r="AH234" s="7752">
        <f t="shared" si="43"/>
        <v>31800</v>
      </c>
      <c r="AI234" s="7752">
        <f t="shared" si="45"/>
        <v>795</v>
      </c>
      <c r="AJ234" s="8113">
        <v>2.5</v>
      </c>
      <c r="AK234" s="7938"/>
    </row>
    <row r="235" spans="2:37">
      <c r="B235" s="7750" t="s">
        <v>1222</v>
      </c>
      <c r="C235" s="7717" t="s">
        <v>1547</v>
      </c>
      <c r="D235" s="7779">
        <v>16</v>
      </c>
      <c r="E235" s="7714" t="s">
        <v>796</v>
      </c>
      <c r="F235" s="7780">
        <v>45846</v>
      </c>
      <c r="G235" s="7760">
        <v>20</v>
      </c>
      <c r="H235" s="7717" t="s">
        <v>35</v>
      </c>
      <c r="I235" s="7717">
        <v>50</v>
      </c>
      <c r="J235" s="7722">
        <v>1078</v>
      </c>
      <c r="K235" s="7719">
        <v>45866</v>
      </c>
      <c r="L235" s="7720">
        <v>45849</v>
      </c>
      <c r="M235" s="7717">
        <v>25115</v>
      </c>
      <c r="N235" s="7721">
        <v>20000</v>
      </c>
      <c r="O235" s="7721">
        <f t="shared" si="38"/>
        <v>0</v>
      </c>
      <c r="P235" s="7752">
        <f t="shared" si="44"/>
        <v>21560</v>
      </c>
      <c r="Q235" s="7722">
        <f t="shared" si="40"/>
        <v>1078</v>
      </c>
      <c r="R235" s="7714">
        <v>5</v>
      </c>
      <c r="S235" s="7749" t="s">
        <v>8</v>
      </c>
      <c r="T235" s="7782"/>
      <c r="U235" s="7712" t="s">
        <v>1777</v>
      </c>
      <c r="V235" s="7714">
        <v>18</v>
      </c>
      <c r="W235" s="7714" t="s">
        <v>1545</v>
      </c>
      <c r="X235" s="7745">
        <v>45685</v>
      </c>
      <c r="Y235" s="8512">
        <v>300</v>
      </c>
      <c r="Z235" s="7717" t="s">
        <v>35</v>
      </c>
      <c r="AA235" s="8511">
        <f t="shared" si="41"/>
        <v>600</v>
      </c>
      <c r="AB235" s="7718">
        <v>398</v>
      </c>
      <c r="AC235" s="7746">
        <v>45691</v>
      </c>
      <c r="AD235" s="7781">
        <v>45710</v>
      </c>
      <c r="AE235" s="7736">
        <v>24393</v>
      </c>
      <c r="AF235" s="7723">
        <v>85000</v>
      </c>
      <c r="AG235" s="7721">
        <f t="shared" si="42"/>
        <v>-215000</v>
      </c>
      <c r="AH235" s="7752">
        <f t="shared" si="43"/>
        <v>33830</v>
      </c>
      <c r="AI235" s="7752">
        <f t="shared" si="45"/>
        <v>845.75</v>
      </c>
      <c r="AJ235" s="8113">
        <v>2.5</v>
      </c>
      <c r="AK235" s="7938"/>
    </row>
    <row r="236" spans="2:37">
      <c r="B236" s="8103" t="s">
        <v>1818</v>
      </c>
      <c r="C236" s="8047" t="s">
        <v>1838</v>
      </c>
      <c r="D236" s="8398">
        <v>5</v>
      </c>
      <c r="E236" s="8369" t="s">
        <v>796</v>
      </c>
      <c r="F236" s="8566">
        <v>45864</v>
      </c>
      <c r="G236" s="8490">
        <v>50</v>
      </c>
      <c r="H236" s="8372" t="s">
        <v>35</v>
      </c>
      <c r="I236" s="8372">
        <f>(G236*1000/500)</f>
        <v>100</v>
      </c>
      <c r="J236" s="8045">
        <v>526.20000000000005</v>
      </c>
      <c r="K236" s="8107">
        <v>45866</v>
      </c>
      <c r="L236" s="8374">
        <v>45866</v>
      </c>
      <c r="M236" s="8372">
        <v>25191</v>
      </c>
      <c r="N236" s="8490">
        <v>50000</v>
      </c>
      <c r="O236" s="8490">
        <f>(N236-G236*1000)</f>
        <v>0</v>
      </c>
      <c r="P236" s="8181">
        <f t="shared" si="44"/>
        <v>26310.000000000004</v>
      </c>
      <c r="Q236" s="8045">
        <f>(P236*0.05)</f>
        <v>1315.5000000000002</v>
      </c>
      <c r="R236" s="8369">
        <v>5</v>
      </c>
      <c r="S236" s="7749" t="s">
        <v>8</v>
      </c>
      <c r="T236" s="7782"/>
      <c r="U236" s="7712" t="s">
        <v>1777</v>
      </c>
      <c r="V236" s="7714">
        <v>18</v>
      </c>
      <c r="W236" s="7714" t="s">
        <v>1545</v>
      </c>
      <c r="X236" s="7745">
        <v>45685</v>
      </c>
      <c r="Y236" s="8512">
        <v>215</v>
      </c>
      <c r="Z236" s="7717" t="s">
        <v>35</v>
      </c>
      <c r="AA236" s="8511">
        <f t="shared" si="41"/>
        <v>430</v>
      </c>
      <c r="AB236" s="7718">
        <v>398</v>
      </c>
      <c r="AC236" s="7746">
        <v>45691</v>
      </c>
      <c r="AD236" s="7781">
        <v>45691</v>
      </c>
      <c r="AE236" s="7736">
        <v>24495</v>
      </c>
      <c r="AF236" s="7723">
        <v>67000</v>
      </c>
      <c r="AG236" s="7721">
        <f t="shared" si="42"/>
        <v>-148000</v>
      </c>
      <c r="AH236" s="7752">
        <f t="shared" si="43"/>
        <v>26666</v>
      </c>
      <c r="AI236" s="7752">
        <f t="shared" si="45"/>
        <v>666.65000000000009</v>
      </c>
      <c r="AJ236" s="8113">
        <v>2.5</v>
      </c>
      <c r="AK236" s="7938"/>
    </row>
    <row r="237" spans="2:37">
      <c r="B237" s="7750" t="s">
        <v>1818</v>
      </c>
      <c r="C237" s="7761" t="s">
        <v>1547</v>
      </c>
      <c r="D237" s="7759">
        <v>6</v>
      </c>
      <c r="E237" s="7736" t="s">
        <v>796</v>
      </c>
      <c r="F237" s="8566">
        <v>45864</v>
      </c>
      <c r="G237" s="8650">
        <v>25.2</v>
      </c>
      <c r="H237" s="8372" t="s">
        <v>35</v>
      </c>
      <c r="I237" s="8372">
        <f>(G237*1000/500)</f>
        <v>50.4</v>
      </c>
      <c r="J237" s="8045">
        <v>993.4</v>
      </c>
      <c r="K237" s="8107">
        <v>45866</v>
      </c>
      <c r="L237" s="8374">
        <v>45866</v>
      </c>
      <c r="M237" s="8372">
        <v>25191</v>
      </c>
      <c r="N237" s="8490">
        <v>26000</v>
      </c>
      <c r="O237" s="8490">
        <f>(N237-G237*1000)</f>
        <v>800</v>
      </c>
      <c r="P237" s="8181">
        <f t="shared" si="44"/>
        <v>25828.400000000001</v>
      </c>
      <c r="Q237" s="8045">
        <f>(P237*0.05)</f>
        <v>1291.42</v>
      </c>
      <c r="R237" s="8369">
        <v>5</v>
      </c>
      <c r="S237" s="7749" t="s">
        <v>8</v>
      </c>
      <c r="T237" s="7782"/>
      <c r="U237" s="8176" t="s">
        <v>1777</v>
      </c>
      <c r="V237" s="8043">
        <v>18</v>
      </c>
      <c r="W237" s="8043" t="s">
        <v>1545</v>
      </c>
      <c r="X237" s="8370">
        <v>45685</v>
      </c>
      <c r="Y237" s="8513">
        <v>148</v>
      </c>
      <c r="Z237" s="8047" t="s">
        <v>35</v>
      </c>
      <c r="AA237" s="8511">
        <f t="shared" si="41"/>
        <v>296</v>
      </c>
      <c r="AB237" s="8106">
        <v>398</v>
      </c>
      <c r="AC237" s="8107">
        <v>45691</v>
      </c>
      <c r="AD237" s="8374">
        <v>45734</v>
      </c>
      <c r="AE237" s="8369">
        <v>24537</v>
      </c>
      <c r="AF237" s="8050">
        <v>95500</v>
      </c>
      <c r="AG237" s="8048">
        <f t="shared" si="42"/>
        <v>-52500</v>
      </c>
      <c r="AH237" s="8108">
        <f t="shared" si="43"/>
        <v>38009</v>
      </c>
      <c r="AI237" s="8108">
        <f t="shared" si="45"/>
        <v>950.22500000000002</v>
      </c>
      <c r="AJ237" s="8479">
        <v>2.5</v>
      </c>
      <c r="AK237" s="8169"/>
    </row>
    <row r="238" spans="2:37">
      <c r="B238" s="7750" t="s">
        <v>1818</v>
      </c>
      <c r="C238" s="7761" t="s">
        <v>1547</v>
      </c>
      <c r="D238" s="7759">
        <v>7</v>
      </c>
      <c r="E238" s="7736" t="s">
        <v>796</v>
      </c>
      <c r="F238" s="7734">
        <v>45866</v>
      </c>
      <c r="G238" s="7878">
        <v>78</v>
      </c>
      <c r="H238" s="7761" t="s">
        <v>35</v>
      </c>
      <c r="I238" s="7761">
        <v>195</v>
      </c>
      <c r="J238" s="7762">
        <v>993.4</v>
      </c>
      <c r="K238" s="7746">
        <v>45869</v>
      </c>
      <c r="L238" s="7781">
        <v>45869</v>
      </c>
      <c r="M238" s="7761">
        <v>25223</v>
      </c>
      <c r="N238" s="7878">
        <v>78000</v>
      </c>
      <c r="O238" s="7878">
        <f>(N238-G238*1000)</f>
        <v>0</v>
      </c>
      <c r="P238" s="7756">
        <f t="shared" si="44"/>
        <v>77485.2</v>
      </c>
      <c r="Q238" s="7762">
        <f>(P238*0.05)</f>
        <v>3874.26</v>
      </c>
      <c r="R238" s="7736">
        <v>5</v>
      </c>
      <c r="S238" s="7749" t="s">
        <v>8</v>
      </c>
      <c r="T238" s="7782"/>
      <c r="U238" s="7712" t="s">
        <v>1777</v>
      </c>
      <c r="V238" s="7714">
        <v>18</v>
      </c>
      <c r="W238" s="7714" t="s">
        <v>1545</v>
      </c>
      <c r="X238" s="7745">
        <v>45685</v>
      </c>
      <c r="Y238" s="8512">
        <v>52.5</v>
      </c>
      <c r="Z238" s="7717" t="s">
        <v>35</v>
      </c>
      <c r="AA238" s="8511">
        <f t="shared" si="41"/>
        <v>105</v>
      </c>
      <c r="AB238" s="7718">
        <v>398</v>
      </c>
      <c r="AC238" s="7746">
        <v>45691</v>
      </c>
      <c r="AD238" s="7781">
        <v>45748</v>
      </c>
      <c r="AE238" s="7736">
        <v>24621</v>
      </c>
      <c r="AF238" s="7723">
        <v>52500</v>
      </c>
      <c r="AG238" s="7721">
        <f t="shared" si="42"/>
        <v>0</v>
      </c>
      <c r="AH238" s="7752">
        <f t="shared" si="43"/>
        <v>20895</v>
      </c>
      <c r="AI238" s="7752">
        <f t="shared" si="45"/>
        <v>522.375</v>
      </c>
      <c r="AJ238" s="8113">
        <v>2.5</v>
      </c>
      <c r="AK238" s="8169"/>
    </row>
    <row r="239" spans="2:37">
      <c r="B239" s="8602" t="s">
        <v>1867</v>
      </c>
      <c r="C239" s="8600"/>
      <c r="D239" s="8600"/>
      <c r="E239" s="8600"/>
      <c r="F239" s="8600"/>
      <c r="G239" s="8600"/>
      <c r="H239" s="8600"/>
      <c r="I239" s="8600"/>
      <c r="J239" s="8600"/>
      <c r="K239" s="8600"/>
      <c r="L239" s="8601"/>
      <c r="M239" s="7736"/>
      <c r="N239" s="7721"/>
      <c r="O239" s="7721"/>
      <c r="P239" s="7722"/>
      <c r="Q239" s="7722"/>
      <c r="R239" s="7723"/>
      <c r="S239" s="7749"/>
      <c r="T239" s="7782"/>
      <c r="U239" s="7712" t="s">
        <v>1777</v>
      </c>
      <c r="V239" s="7714">
        <v>19</v>
      </c>
      <c r="W239" s="7714" t="s">
        <v>1545</v>
      </c>
      <c r="X239" s="7745">
        <v>45707</v>
      </c>
      <c r="Y239" s="8514">
        <v>300</v>
      </c>
      <c r="Z239" s="7717" t="s">
        <v>35</v>
      </c>
      <c r="AA239" s="8511">
        <f t="shared" si="41"/>
        <v>600</v>
      </c>
      <c r="AB239" s="7718">
        <v>398</v>
      </c>
      <c r="AC239" s="7746">
        <v>45734</v>
      </c>
      <c r="AD239" s="7781">
        <v>45748</v>
      </c>
      <c r="AE239" s="7736">
        <v>24614</v>
      </c>
      <c r="AF239" s="7723">
        <v>150000</v>
      </c>
      <c r="AG239" s="7721">
        <f t="shared" si="42"/>
        <v>-150000</v>
      </c>
      <c r="AH239" s="7752">
        <f t="shared" si="43"/>
        <v>59700</v>
      </c>
      <c r="AI239" s="7752">
        <f t="shared" si="45"/>
        <v>1492.5</v>
      </c>
      <c r="AJ239" s="8113">
        <v>2.5</v>
      </c>
      <c r="AK239" s="7949"/>
    </row>
    <row r="240" spans="2:37" ht="15" thickBot="1">
      <c r="B240" s="7889"/>
      <c r="C240" s="7890"/>
      <c r="D240" s="7890"/>
      <c r="E240" s="7890"/>
      <c r="F240" s="7890"/>
      <c r="G240" s="7890"/>
      <c r="H240" s="7890"/>
      <c r="I240" s="7890"/>
      <c r="J240" s="7890"/>
      <c r="K240" s="7890"/>
      <c r="L240" s="7891"/>
      <c r="M240" s="7890"/>
      <c r="N240" s="7890"/>
      <c r="O240" s="7890"/>
      <c r="P240" s="7892">
        <f>SUM(P218:P239)</f>
        <v>590627.69999999995</v>
      </c>
      <c r="Q240" s="7892">
        <f>SUM(Q218:Q239)</f>
        <v>29597.325000000004</v>
      </c>
      <c r="R240" s="7890"/>
      <c r="S240" s="8651"/>
      <c r="T240" s="7782"/>
      <c r="U240" s="7712" t="s">
        <v>1777</v>
      </c>
      <c r="V240" s="7714">
        <v>19</v>
      </c>
      <c r="W240" s="7714" t="s">
        <v>1545</v>
      </c>
      <c r="X240" s="7745">
        <v>45707</v>
      </c>
      <c r="Y240" s="8110">
        <v>150</v>
      </c>
      <c r="Z240" s="7717" t="s">
        <v>35</v>
      </c>
      <c r="AA240" s="7717">
        <v>300</v>
      </c>
      <c r="AB240" s="7718">
        <v>398</v>
      </c>
      <c r="AC240" s="7746">
        <v>45734</v>
      </c>
      <c r="AD240" s="7781">
        <v>45772</v>
      </c>
      <c r="AE240" s="7736">
        <v>24769</v>
      </c>
      <c r="AF240" s="7723">
        <v>150000</v>
      </c>
      <c r="AG240" s="7721">
        <f>(AF240-Y240*1000)</f>
        <v>0</v>
      </c>
      <c r="AH240" s="7752">
        <f>(AF240*AB240/1000)</f>
        <v>59700</v>
      </c>
      <c r="AI240" s="7752">
        <f t="shared" si="45"/>
        <v>1492.5</v>
      </c>
      <c r="AJ240" s="8113">
        <v>2.5</v>
      </c>
      <c r="AK240" s="7949"/>
    </row>
    <row r="241" spans="2:37">
      <c r="B241" s="7782"/>
      <c r="C241" s="7782"/>
      <c r="D241" s="7782"/>
      <c r="E241" s="7782"/>
      <c r="F241" s="7782"/>
      <c r="G241" s="7782"/>
      <c r="H241" s="7782"/>
      <c r="I241" s="7782"/>
      <c r="J241" s="7782"/>
      <c r="K241" s="7782"/>
      <c r="L241" s="7782"/>
      <c r="M241" s="7782"/>
      <c r="N241" s="7782"/>
      <c r="O241" s="7782"/>
      <c r="P241" s="7782"/>
      <c r="Q241" s="7782"/>
      <c r="R241" s="7782"/>
      <c r="S241" s="7730"/>
      <c r="T241" s="7782"/>
      <c r="U241" s="7996" t="s">
        <v>1792</v>
      </c>
      <c r="V241" s="7714">
        <v>20</v>
      </c>
      <c r="W241" s="7714" t="s">
        <v>36</v>
      </c>
      <c r="X241" s="7745">
        <v>45764</v>
      </c>
      <c r="Y241" s="7728">
        <v>400</v>
      </c>
      <c r="Z241" s="7717" t="s">
        <v>35</v>
      </c>
      <c r="AA241" s="7717">
        <f>(Y241)</f>
        <v>400</v>
      </c>
      <c r="AB241" s="7718">
        <v>166.2</v>
      </c>
      <c r="AC241" s="7746">
        <v>45764</v>
      </c>
      <c r="AD241" s="7781">
        <v>45798</v>
      </c>
      <c r="AE241" s="7736">
        <v>24893</v>
      </c>
      <c r="AF241" s="7723">
        <v>420000</v>
      </c>
      <c r="AG241" s="7721">
        <f>(AF241-Y241*1000)</f>
        <v>20000</v>
      </c>
      <c r="AH241" s="7752">
        <f>(AF241*AB241/1000)</f>
        <v>69804</v>
      </c>
      <c r="AI241" s="7752">
        <f t="shared" si="45"/>
        <v>1745.1000000000001</v>
      </c>
      <c r="AJ241" s="8113">
        <v>2.5</v>
      </c>
      <c r="AK241" s="7949"/>
    </row>
    <row r="242" spans="2:37" ht="18" thickBot="1">
      <c r="B242" s="7652" t="s">
        <v>1686</v>
      </c>
      <c r="C242" s="7653"/>
      <c r="D242" s="7650"/>
      <c r="E242" s="7650"/>
      <c r="F242" s="7650"/>
      <c r="G242" s="7650"/>
      <c r="H242" s="7650"/>
      <c r="I242" s="7650"/>
      <c r="J242" s="7650"/>
      <c r="K242" s="7650"/>
      <c r="L242" s="7650"/>
      <c r="M242" s="7650"/>
      <c r="N242" s="7650"/>
      <c r="O242" s="7650"/>
      <c r="P242" s="7650"/>
      <c r="Q242" s="7650"/>
      <c r="R242" s="7650"/>
      <c r="S242" s="7730"/>
      <c r="T242" s="7782"/>
      <c r="U242" s="7712" t="s">
        <v>1791</v>
      </c>
      <c r="V242" s="7714">
        <v>21</v>
      </c>
      <c r="W242" s="7714" t="s">
        <v>36</v>
      </c>
      <c r="X242" s="7745">
        <v>45764</v>
      </c>
      <c r="Y242" s="8512">
        <v>100</v>
      </c>
      <c r="Z242" s="7717" t="s">
        <v>35</v>
      </c>
      <c r="AA242" s="7717">
        <v>105</v>
      </c>
      <c r="AB242" s="7718">
        <v>232.1</v>
      </c>
      <c r="AC242" s="7746">
        <v>45764</v>
      </c>
      <c r="AD242" s="7781">
        <v>45798</v>
      </c>
      <c r="AE242" s="7736">
        <v>24893</v>
      </c>
      <c r="AF242" s="7723">
        <v>132000</v>
      </c>
      <c r="AG242" s="7721">
        <f>(AF242-Y242*1000)</f>
        <v>32000</v>
      </c>
      <c r="AH242" s="7752">
        <f>(AF242*AB242/1000)</f>
        <v>30637.200000000001</v>
      </c>
      <c r="AI242" s="7752">
        <f t="shared" si="45"/>
        <v>765.93000000000006</v>
      </c>
      <c r="AJ242" s="8113">
        <v>2.5</v>
      </c>
      <c r="AK242" s="7949"/>
    </row>
    <row r="243" spans="2:37">
      <c r="B243" s="7656"/>
      <c r="C243" s="7656"/>
      <c r="D243" s="7656"/>
      <c r="E243" s="7656" t="s">
        <v>14</v>
      </c>
      <c r="F243" s="7656" t="s">
        <v>12</v>
      </c>
      <c r="G243" s="7656"/>
      <c r="H243" s="7656"/>
      <c r="I243" s="7656"/>
      <c r="J243" s="7656" t="s">
        <v>15</v>
      </c>
      <c r="K243" s="7656" t="s">
        <v>12</v>
      </c>
      <c r="L243" s="7656" t="s">
        <v>12</v>
      </c>
      <c r="M243" s="7656"/>
      <c r="N243" s="7656"/>
      <c r="O243" s="7656"/>
      <c r="P243" s="7656"/>
      <c r="Q243" s="7656" t="s">
        <v>0</v>
      </c>
      <c r="R243" s="7656"/>
      <c r="S243" s="7656"/>
      <c r="T243" s="7782"/>
      <c r="U243" s="8287" t="s">
        <v>1792</v>
      </c>
      <c r="V243" s="8043">
        <v>22</v>
      </c>
      <c r="W243" s="8043" t="s">
        <v>36</v>
      </c>
      <c r="X243" s="8370">
        <v>45807</v>
      </c>
      <c r="Y243" s="8567">
        <v>200</v>
      </c>
      <c r="Z243" s="8047" t="s">
        <v>35</v>
      </c>
      <c r="AA243" s="8047">
        <v>200</v>
      </c>
      <c r="AB243" s="8106">
        <v>170.9</v>
      </c>
      <c r="AC243" s="8107">
        <v>45824</v>
      </c>
      <c r="AD243" s="8374">
        <v>45457</v>
      </c>
      <c r="AE243" s="8369">
        <v>25002</v>
      </c>
      <c r="AF243" s="8050">
        <v>200000</v>
      </c>
      <c r="AG243" s="8048">
        <f>(AF243-Y243*1000)</f>
        <v>0</v>
      </c>
      <c r="AH243" s="8108">
        <f>(AF243*AB243/1000)</f>
        <v>34180</v>
      </c>
      <c r="AI243" s="8108">
        <f t="shared" si="45"/>
        <v>854.5</v>
      </c>
      <c r="AJ243" s="8479">
        <v>2.5</v>
      </c>
      <c r="AK243" s="7949"/>
    </row>
    <row r="244" spans="2:37">
      <c r="B244" s="7660" t="s">
        <v>3</v>
      </c>
      <c r="C244" s="7660" t="s">
        <v>4</v>
      </c>
      <c r="D244" s="7660" t="s">
        <v>18</v>
      </c>
      <c r="E244" s="7660" t="s">
        <v>19</v>
      </c>
      <c r="F244" s="7660" t="s">
        <v>19</v>
      </c>
      <c r="G244" s="7660" t="s">
        <v>20</v>
      </c>
      <c r="H244" s="7660" t="s">
        <v>21</v>
      </c>
      <c r="I244" s="7660" t="s">
        <v>1559</v>
      </c>
      <c r="J244" s="7660" t="s">
        <v>22</v>
      </c>
      <c r="K244" s="7660" t="s">
        <v>23</v>
      </c>
      <c r="L244" s="7660" t="s">
        <v>23</v>
      </c>
      <c r="M244" s="7660" t="s">
        <v>1227</v>
      </c>
      <c r="N244" s="7660" t="s">
        <v>20</v>
      </c>
      <c r="O244" s="7660" t="s">
        <v>25</v>
      </c>
      <c r="P244" s="7660" t="s">
        <v>0</v>
      </c>
      <c r="Q244" s="7660" t="s">
        <v>1363</v>
      </c>
      <c r="R244" s="7660" t="s">
        <v>1388</v>
      </c>
      <c r="S244" s="7660" t="s">
        <v>26</v>
      </c>
      <c r="T244" s="7782"/>
      <c r="U244" s="8176" t="s">
        <v>1791</v>
      </c>
      <c r="V244" s="8043">
        <v>23</v>
      </c>
      <c r="W244" s="8043" t="s">
        <v>36</v>
      </c>
      <c r="X244" s="8370">
        <v>45807</v>
      </c>
      <c r="Y244" s="8513">
        <v>100</v>
      </c>
      <c r="Z244" s="8047" t="s">
        <v>35</v>
      </c>
      <c r="AA244" s="8047">
        <v>100</v>
      </c>
      <c r="AB244" s="8106">
        <v>238.6</v>
      </c>
      <c r="AC244" s="8107">
        <v>45824</v>
      </c>
      <c r="AD244" s="8374">
        <v>45822</v>
      </c>
      <c r="AE244" s="8369">
        <v>25002</v>
      </c>
      <c r="AF244" s="8050">
        <v>100000</v>
      </c>
      <c r="AG244" s="8048">
        <f>(AF244-Y244*1000)</f>
        <v>0</v>
      </c>
      <c r="AH244" s="8108">
        <f>(AF244*AB244/1000)</f>
        <v>23860</v>
      </c>
      <c r="AI244" s="8108">
        <f t="shared" si="45"/>
        <v>596.5</v>
      </c>
      <c r="AJ244" s="8479">
        <v>2.5</v>
      </c>
      <c r="AK244" s="7949"/>
    </row>
    <row r="245" spans="2:37" ht="15" thickBot="1">
      <c r="B245" s="7665"/>
      <c r="C245" s="7665"/>
      <c r="D245" s="7665"/>
      <c r="E245" s="7665" t="s">
        <v>3</v>
      </c>
      <c r="F245" s="7665" t="s">
        <v>18</v>
      </c>
      <c r="G245" s="7665"/>
      <c r="H245" s="7665"/>
      <c r="I245" s="7665"/>
      <c r="J245" s="7665" t="s">
        <v>21</v>
      </c>
      <c r="K245" s="7665" t="s">
        <v>27</v>
      </c>
      <c r="L245" s="7665" t="s">
        <v>28</v>
      </c>
      <c r="M245" s="7665"/>
      <c r="N245" s="7665"/>
      <c r="O245" s="7665"/>
      <c r="P245" s="7665"/>
      <c r="Q245" s="7665" t="s">
        <v>11</v>
      </c>
      <c r="R245" s="7665"/>
      <c r="S245" s="7665"/>
      <c r="T245" s="7782"/>
      <c r="U245" s="7865"/>
      <c r="V245" s="7789"/>
      <c r="W245" s="7789"/>
      <c r="X245" s="7790"/>
      <c r="Y245" s="8351"/>
      <c r="Z245" s="7788"/>
      <c r="AA245" s="7788"/>
      <c r="AB245" s="7869"/>
      <c r="AC245" s="7792"/>
      <c r="AD245" s="8336"/>
      <c r="AE245" s="7794"/>
      <c r="AF245" s="7872"/>
      <c r="AG245" s="7795"/>
      <c r="AH245" s="7875"/>
      <c r="AI245" s="7875"/>
      <c r="AJ245" s="8341"/>
      <c r="AK245" s="7949"/>
    </row>
    <row r="246" spans="2:37">
      <c r="B246" s="8485" t="s">
        <v>792</v>
      </c>
      <c r="C246" s="7803" t="s">
        <v>1766</v>
      </c>
      <c r="D246" s="7736">
        <v>566</v>
      </c>
      <c r="E246" s="7714" t="s">
        <v>796</v>
      </c>
      <c r="F246" s="7745">
        <v>45870</v>
      </c>
      <c r="G246" s="7753">
        <v>14</v>
      </c>
      <c r="H246" s="7761" t="s">
        <v>35</v>
      </c>
      <c r="I246" s="7717">
        <f>(G246*1000/500)</f>
        <v>28</v>
      </c>
      <c r="J246" s="7754">
        <v>615</v>
      </c>
      <c r="K246" s="7746">
        <v>45875</v>
      </c>
      <c r="L246" s="7781">
        <v>45877</v>
      </c>
      <c r="M246" s="7736">
        <v>25260</v>
      </c>
      <c r="N246" s="7755">
        <v>14000</v>
      </c>
      <c r="O246" s="7721">
        <f t="shared" ref="O246:O252" si="46">(N246-G246*1000)</f>
        <v>0</v>
      </c>
      <c r="P246" s="7756">
        <f t="shared" ref="P246:P251" si="47">(N246*J246/1000)</f>
        <v>8610</v>
      </c>
      <c r="Q246" s="7756">
        <f t="shared" ref="Q246:Q265" si="48">(P246*0.05)</f>
        <v>430.5</v>
      </c>
      <c r="R246" s="7723">
        <v>5</v>
      </c>
      <c r="S246" s="8070" t="s">
        <v>8</v>
      </c>
      <c r="T246" s="7782"/>
      <c r="U246" s="7997"/>
      <c r="V246" s="7789"/>
      <c r="W246" s="7789"/>
      <c r="X246" s="7790"/>
      <c r="Y246" s="7789"/>
      <c r="Z246" s="7788"/>
      <c r="AA246" s="7788"/>
      <c r="AB246" s="7869"/>
      <c r="AC246" s="7792"/>
      <c r="AD246" s="8336"/>
      <c r="AE246" s="7794"/>
      <c r="AF246" s="7872"/>
      <c r="AG246" s="7795"/>
      <c r="AH246" s="7875"/>
      <c r="AI246" s="7875"/>
      <c r="AJ246" s="8341"/>
      <c r="AK246" s="7949"/>
    </row>
    <row r="247" spans="2:37">
      <c r="B247" s="7925" t="s">
        <v>792</v>
      </c>
      <c r="C247" s="7714" t="s">
        <v>1764</v>
      </c>
      <c r="D247" s="7714">
        <v>567</v>
      </c>
      <c r="E247" s="7714" t="s">
        <v>796</v>
      </c>
      <c r="F247" s="7745">
        <v>45870</v>
      </c>
      <c r="G247" s="7751">
        <v>220</v>
      </c>
      <c r="H247" s="7717" t="s">
        <v>35</v>
      </c>
      <c r="I247" s="7717">
        <f>(G247*1000/500)</f>
        <v>440</v>
      </c>
      <c r="J247" s="7718">
        <v>544</v>
      </c>
      <c r="K247" s="7746">
        <v>45875</v>
      </c>
      <c r="L247" s="7781">
        <v>45877</v>
      </c>
      <c r="M247" s="7736">
        <v>25260</v>
      </c>
      <c r="N247" s="7723">
        <v>220000</v>
      </c>
      <c r="O247" s="7721">
        <f t="shared" si="46"/>
        <v>0</v>
      </c>
      <c r="P247" s="7752">
        <f t="shared" si="47"/>
        <v>119680</v>
      </c>
      <c r="Q247" s="7752">
        <f t="shared" si="48"/>
        <v>5984</v>
      </c>
      <c r="R247" s="7723">
        <v>5</v>
      </c>
      <c r="S247" s="8138" t="s">
        <v>8</v>
      </c>
      <c r="T247" s="7782"/>
      <c r="U247" s="7997"/>
      <c r="V247" s="7789"/>
      <c r="W247" s="7789"/>
      <c r="X247" s="7790"/>
      <c r="Y247" s="7789"/>
      <c r="Z247" s="7788"/>
      <c r="AA247" s="7788"/>
      <c r="AB247" s="7869"/>
      <c r="AC247" s="7792"/>
      <c r="AD247" s="8336"/>
      <c r="AE247" s="7794"/>
      <c r="AF247" s="7872"/>
      <c r="AG247" s="7795"/>
      <c r="AH247" s="7875"/>
      <c r="AI247" s="7875"/>
      <c r="AJ247" s="8341"/>
      <c r="AK247" s="7949"/>
    </row>
    <row r="248" spans="2:37">
      <c r="B248" s="7925" t="s">
        <v>792</v>
      </c>
      <c r="C248" s="7714" t="s">
        <v>1765</v>
      </c>
      <c r="D248" s="7813">
        <v>568</v>
      </c>
      <c r="E248" s="7714" t="s">
        <v>796</v>
      </c>
      <c r="F248" s="7745">
        <v>45870</v>
      </c>
      <c r="G248" s="7814">
        <v>2.5</v>
      </c>
      <c r="H248" s="7717" t="s">
        <v>35</v>
      </c>
      <c r="I248" s="7717">
        <f>(G248*1000/500)</f>
        <v>5</v>
      </c>
      <c r="J248" s="7815">
        <v>655</v>
      </c>
      <c r="K248" s="7746">
        <v>45875</v>
      </c>
      <c r="L248" s="7781">
        <v>45877</v>
      </c>
      <c r="M248" s="7736">
        <v>25260</v>
      </c>
      <c r="N248" s="7817">
        <v>2500</v>
      </c>
      <c r="O248" s="7721">
        <f t="shared" si="46"/>
        <v>0</v>
      </c>
      <c r="P248" s="7818">
        <f t="shared" si="47"/>
        <v>1637.5</v>
      </c>
      <c r="Q248" s="7818">
        <f t="shared" si="48"/>
        <v>81.875</v>
      </c>
      <c r="R248" s="7723">
        <v>5</v>
      </c>
      <c r="S248" s="8138" t="s">
        <v>8</v>
      </c>
      <c r="T248" s="7782"/>
      <c r="U248" s="7997"/>
      <c r="V248" s="7789"/>
      <c r="W248" s="7789"/>
      <c r="X248" s="7790"/>
      <c r="Y248" s="7789"/>
      <c r="Z248" s="7788"/>
      <c r="AA248" s="7788"/>
      <c r="AB248" s="7869"/>
      <c r="AC248" s="7792"/>
      <c r="AD248" s="8336"/>
      <c r="AE248" s="7794"/>
      <c r="AF248" s="7872"/>
      <c r="AG248" s="7795"/>
      <c r="AH248" s="7875"/>
      <c r="AI248" s="7875"/>
      <c r="AJ248" s="8341"/>
      <c r="AK248" s="7949"/>
    </row>
    <row r="249" spans="2:37">
      <c r="B249" s="7925" t="s">
        <v>792</v>
      </c>
      <c r="C249" s="8540" t="s">
        <v>1769</v>
      </c>
      <c r="D249" s="7714">
        <v>569</v>
      </c>
      <c r="E249" s="7714" t="s">
        <v>796</v>
      </c>
      <c r="F249" s="7745">
        <v>45870</v>
      </c>
      <c r="G249" s="7751">
        <v>30</v>
      </c>
      <c r="H249" s="7717" t="s">
        <v>35</v>
      </c>
      <c r="I249" s="7717">
        <f>(G249*1000/400)</f>
        <v>75</v>
      </c>
      <c r="J249" s="7718">
        <v>1328</v>
      </c>
      <c r="K249" s="7746">
        <v>45875</v>
      </c>
      <c r="L249" s="7781">
        <v>45877</v>
      </c>
      <c r="M249" s="7736">
        <v>25260</v>
      </c>
      <c r="N249" s="7723">
        <v>30000</v>
      </c>
      <c r="O249" s="7721">
        <f t="shared" si="46"/>
        <v>0</v>
      </c>
      <c r="P249" s="7752">
        <f t="shared" si="47"/>
        <v>39840</v>
      </c>
      <c r="Q249" s="7752">
        <f t="shared" si="48"/>
        <v>1992</v>
      </c>
      <c r="R249" s="7723">
        <v>5</v>
      </c>
      <c r="S249" s="8138" t="s">
        <v>8</v>
      </c>
      <c r="T249" s="7782"/>
      <c r="U249" s="7959"/>
      <c r="V249" s="7960"/>
      <c r="W249" s="7960"/>
      <c r="X249" s="7960"/>
      <c r="Y249" s="7960"/>
      <c r="Z249" s="7960"/>
      <c r="AA249" s="7960"/>
      <c r="AB249" s="7960"/>
      <c r="AC249" s="7743"/>
      <c r="AD249" s="7743"/>
      <c r="AE249" s="7743"/>
      <c r="AF249" s="8117"/>
      <c r="AG249" s="8117"/>
      <c r="AH249" s="7743"/>
      <c r="AI249" s="7743"/>
      <c r="AJ249" s="7743"/>
      <c r="AK249" s="7949"/>
    </row>
    <row r="250" spans="2:37" ht="15" thickBot="1">
      <c r="B250" s="7925" t="s">
        <v>792</v>
      </c>
      <c r="C250" s="7714" t="s">
        <v>1767</v>
      </c>
      <c r="D250" s="7717">
        <v>570</v>
      </c>
      <c r="E250" s="7714" t="s">
        <v>796</v>
      </c>
      <c r="F250" s="7745">
        <v>45870</v>
      </c>
      <c r="G250" s="7735">
        <v>30</v>
      </c>
      <c r="H250" s="7717" t="s">
        <v>35</v>
      </c>
      <c r="I250" s="7717">
        <f>(G250*1000/500)</f>
        <v>60</v>
      </c>
      <c r="J250" s="7722">
        <v>427</v>
      </c>
      <c r="K250" s="7746">
        <v>45875</v>
      </c>
      <c r="L250" s="7781">
        <v>45877</v>
      </c>
      <c r="M250" s="7736">
        <v>25260</v>
      </c>
      <c r="N250" s="7721">
        <v>30000</v>
      </c>
      <c r="O250" s="7721">
        <f t="shared" si="46"/>
        <v>0</v>
      </c>
      <c r="P250" s="7722">
        <f t="shared" si="47"/>
        <v>12810</v>
      </c>
      <c r="Q250" s="7722">
        <f t="shared" si="48"/>
        <v>640.5</v>
      </c>
      <c r="R250" s="7748">
        <v>5</v>
      </c>
      <c r="S250" s="8138" t="s">
        <v>8</v>
      </c>
      <c r="T250" s="7782"/>
      <c r="U250" s="8118"/>
      <c r="V250" s="8119"/>
      <c r="W250" s="8119"/>
      <c r="X250" s="8119"/>
      <c r="Y250" s="8119"/>
      <c r="Z250" s="8119"/>
      <c r="AA250" s="8119"/>
      <c r="AB250" s="8119"/>
      <c r="AC250" s="8120"/>
      <c r="AD250" s="8120"/>
      <c r="AE250" s="8120"/>
      <c r="AF250" s="8121"/>
      <c r="AG250" s="8121"/>
      <c r="AH250" s="8120"/>
      <c r="AI250" s="8120"/>
      <c r="AJ250" s="7777"/>
      <c r="AK250" s="8122"/>
    </row>
    <row r="251" spans="2:37">
      <c r="B251" s="7925" t="s">
        <v>792</v>
      </c>
      <c r="C251" s="7717" t="s">
        <v>1768</v>
      </c>
      <c r="D251" s="7717">
        <v>571</v>
      </c>
      <c r="E251" s="7714" t="s">
        <v>796</v>
      </c>
      <c r="F251" s="7745">
        <v>45870</v>
      </c>
      <c r="G251" s="7735">
        <v>18</v>
      </c>
      <c r="H251" s="7717" t="s">
        <v>35</v>
      </c>
      <c r="I251" s="7717">
        <f>(G251*1000/400)</f>
        <v>45</v>
      </c>
      <c r="J251" s="7722">
        <v>1328</v>
      </c>
      <c r="K251" s="7746">
        <v>45875</v>
      </c>
      <c r="L251" s="7781">
        <v>45877</v>
      </c>
      <c r="M251" s="7736">
        <v>25260</v>
      </c>
      <c r="N251" s="7721">
        <v>18000</v>
      </c>
      <c r="O251" s="7721">
        <f t="shared" si="46"/>
        <v>0</v>
      </c>
      <c r="P251" s="7722">
        <f t="shared" si="47"/>
        <v>23904</v>
      </c>
      <c r="Q251" s="7722">
        <f t="shared" si="48"/>
        <v>1195.2</v>
      </c>
      <c r="R251" s="7748">
        <v>5</v>
      </c>
      <c r="S251" s="8138" t="s">
        <v>8</v>
      </c>
      <c r="T251" s="7782"/>
      <c r="U251" s="8018"/>
      <c r="V251" s="8018"/>
      <c r="W251" s="8018"/>
      <c r="X251" s="8019"/>
      <c r="Y251" s="8019"/>
      <c r="Z251" s="8019"/>
      <c r="AA251" s="8019"/>
      <c r="AB251" s="8019"/>
      <c r="AC251" s="8019"/>
      <c r="AD251" s="8019"/>
      <c r="AE251" s="8019"/>
      <c r="AF251" s="8123"/>
      <c r="AG251" s="8123"/>
      <c r="AH251" s="8019"/>
      <c r="AI251" s="8019"/>
      <c r="AJ251" s="7649"/>
      <c r="AK251" s="8019"/>
    </row>
    <row r="252" spans="2:37">
      <c r="B252" s="7750" t="s">
        <v>792</v>
      </c>
      <c r="C252" s="7717" t="s">
        <v>1770</v>
      </c>
      <c r="D252" s="7717">
        <v>572</v>
      </c>
      <c r="E252" s="7714" t="s">
        <v>796</v>
      </c>
      <c r="F252" s="7745">
        <v>45870</v>
      </c>
      <c r="G252" s="7735">
        <v>8</v>
      </c>
      <c r="H252" s="7717" t="s">
        <v>35</v>
      </c>
      <c r="I252" s="7761">
        <f>(G252*1000/400)</f>
        <v>20</v>
      </c>
      <c r="J252" s="7722">
        <v>1328</v>
      </c>
      <c r="K252" s="7746">
        <v>45875</v>
      </c>
      <c r="L252" s="7781">
        <v>45877</v>
      </c>
      <c r="M252" s="7736">
        <v>25260</v>
      </c>
      <c r="N252" s="7721">
        <v>8000</v>
      </c>
      <c r="O252" s="7721">
        <f t="shared" si="46"/>
        <v>0</v>
      </c>
      <c r="P252" s="7722">
        <f>(J252*G252)</f>
        <v>10624</v>
      </c>
      <c r="Q252" s="7722">
        <f t="shared" si="48"/>
        <v>531.20000000000005</v>
      </c>
      <c r="R252" s="7748">
        <v>5</v>
      </c>
      <c r="S252" s="8138" t="s">
        <v>8</v>
      </c>
      <c r="T252" s="7782"/>
      <c r="U252" s="7839"/>
      <c r="V252" s="8018"/>
      <c r="W252" s="8018"/>
      <c r="X252" s="8019"/>
      <c r="Y252" s="8019"/>
      <c r="Z252" s="8019"/>
      <c r="AA252" s="8019"/>
      <c r="AB252" s="8019"/>
      <c r="AC252" s="8019"/>
      <c r="AD252" s="8019"/>
      <c r="AE252" s="8019"/>
      <c r="AF252" s="8019"/>
      <c r="AG252" s="8019"/>
      <c r="AH252" s="8019"/>
      <c r="AI252" s="8019"/>
      <c r="AJ252" s="8019"/>
      <c r="AK252" s="8019"/>
    </row>
    <row r="253" spans="2:37" ht="18" thickBot="1">
      <c r="B253" s="8724" t="s">
        <v>1543</v>
      </c>
      <c r="C253" s="8372" t="s">
        <v>1774</v>
      </c>
      <c r="D253" s="8398">
        <v>78</v>
      </c>
      <c r="E253" s="8043"/>
      <c r="F253" s="8104">
        <v>45842</v>
      </c>
      <c r="G253" s="8599">
        <v>75</v>
      </c>
      <c r="H253" s="8372" t="s">
        <v>35</v>
      </c>
      <c r="I253" s="8372">
        <v>187.5</v>
      </c>
      <c r="J253" s="8045">
        <v>1350</v>
      </c>
      <c r="K253" s="8107">
        <v>45887</v>
      </c>
      <c r="L253" s="8374">
        <v>45884</v>
      </c>
      <c r="M253" s="8369">
        <v>25270</v>
      </c>
      <c r="N253" s="8048">
        <v>76000</v>
      </c>
      <c r="O253" s="8048">
        <f>(N253-G253*1000)</f>
        <v>1000</v>
      </c>
      <c r="P253" s="8049">
        <f>(N253*J253/1000)</f>
        <v>102600</v>
      </c>
      <c r="Q253" s="8049">
        <f t="shared" si="48"/>
        <v>5130</v>
      </c>
      <c r="R253" s="8050">
        <v>5</v>
      </c>
      <c r="S253" s="8138" t="s">
        <v>8</v>
      </c>
      <c r="T253" s="7782"/>
      <c r="U253" s="8754" t="s">
        <v>792</v>
      </c>
      <c r="V253" s="8754"/>
      <c r="W253" s="8754"/>
      <c r="X253" s="8754"/>
      <c r="Y253" s="8754"/>
      <c r="Z253" s="8754"/>
      <c r="AA253" s="8754"/>
      <c r="AB253" s="8754"/>
      <c r="AC253" s="8754"/>
      <c r="AD253" s="8754"/>
      <c r="AE253" s="8754"/>
      <c r="AF253" s="8754"/>
      <c r="AG253" s="8754"/>
      <c r="AH253" s="8754"/>
      <c r="AI253" s="8754"/>
      <c r="AJ253" s="8754"/>
      <c r="AK253" s="8754"/>
    </row>
    <row r="254" spans="2:37">
      <c r="B254" s="7750" t="s">
        <v>471</v>
      </c>
      <c r="C254" s="7717" t="s">
        <v>1385</v>
      </c>
      <c r="D254" s="7950">
        <v>90</v>
      </c>
      <c r="E254" s="7736" t="s">
        <v>36</v>
      </c>
      <c r="F254" s="7734">
        <v>45845</v>
      </c>
      <c r="G254" s="8539">
        <v>20</v>
      </c>
      <c r="H254" s="7761" t="s">
        <v>35</v>
      </c>
      <c r="I254" s="7950">
        <f>(N254/500)</f>
        <v>40</v>
      </c>
      <c r="J254" s="7762">
        <v>571</v>
      </c>
      <c r="K254" s="7746">
        <v>45884</v>
      </c>
      <c r="L254" s="7781">
        <v>45891</v>
      </c>
      <c r="M254" s="7736">
        <v>25327</v>
      </c>
      <c r="N254" s="7755">
        <v>20000</v>
      </c>
      <c r="O254" s="7878">
        <f>(N254-G254*1000)</f>
        <v>0</v>
      </c>
      <c r="P254" s="7756">
        <f>(N254*J254/1000)</f>
        <v>11420</v>
      </c>
      <c r="Q254" s="7756">
        <f t="shared" si="48"/>
        <v>571</v>
      </c>
      <c r="R254" s="7736">
        <v>5</v>
      </c>
      <c r="S254" s="7749"/>
      <c r="T254" s="7782"/>
      <c r="U254" s="8751" t="s">
        <v>4</v>
      </c>
      <c r="V254" s="8755" t="s">
        <v>18</v>
      </c>
      <c r="W254" s="7662" t="s">
        <v>14</v>
      </c>
      <c r="X254" s="7662" t="s">
        <v>12</v>
      </c>
      <c r="Y254" s="7662"/>
      <c r="Z254" s="7662"/>
      <c r="AA254" s="7662"/>
      <c r="AB254" s="7662" t="s">
        <v>15</v>
      </c>
      <c r="AC254" s="7662" t="s">
        <v>12</v>
      </c>
      <c r="AD254" s="7662" t="s">
        <v>12</v>
      </c>
      <c r="AE254" s="7662"/>
      <c r="AF254" s="7662"/>
      <c r="AG254" s="7662"/>
      <c r="AH254" s="7662"/>
      <c r="AI254" s="7662" t="s">
        <v>0</v>
      </c>
      <c r="AJ254" s="7663"/>
      <c r="AK254" s="7664"/>
    </row>
    <row r="255" spans="2:37">
      <c r="B255" s="8103" t="s">
        <v>1818</v>
      </c>
      <c r="C255" s="8047" t="s">
        <v>1838</v>
      </c>
      <c r="D255" s="8398">
        <v>8</v>
      </c>
      <c r="E255" s="8369" t="s">
        <v>796</v>
      </c>
      <c r="F255" s="8566">
        <v>45866</v>
      </c>
      <c r="G255" s="8728">
        <v>25</v>
      </c>
      <c r="H255" s="8372" t="s">
        <v>35</v>
      </c>
      <c r="I255" s="8372">
        <f>(G255*1000/500)</f>
        <v>50</v>
      </c>
      <c r="J255" s="8045">
        <v>526.20000000000005</v>
      </c>
      <c r="K255" s="8107">
        <v>45883</v>
      </c>
      <c r="L255" s="8374">
        <v>45881</v>
      </c>
      <c r="M255" s="8372">
        <v>25272</v>
      </c>
      <c r="N255" s="8490">
        <v>25000</v>
      </c>
      <c r="O255" s="8490">
        <f>(N255-G255*1000)</f>
        <v>0</v>
      </c>
      <c r="P255" s="8181">
        <f>(N255*J255/1000)</f>
        <v>13155.000000000002</v>
      </c>
      <c r="Q255" s="8045">
        <f t="shared" si="48"/>
        <v>657.75000000000011</v>
      </c>
      <c r="R255" s="8369">
        <v>5</v>
      </c>
      <c r="S255" s="7749"/>
      <c r="T255" s="7782"/>
      <c r="U255" s="8752"/>
      <c r="V255" s="8756"/>
      <c r="W255" s="7667" t="s">
        <v>19</v>
      </c>
      <c r="X255" s="7667" t="s">
        <v>19</v>
      </c>
      <c r="Y255" s="7667" t="s">
        <v>20</v>
      </c>
      <c r="Z255" s="7667" t="s">
        <v>21</v>
      </c>
      <c r="AA255" s="7667" t="s">
        <v>1559</v>
      </c>
      <c r="AB255" s="7667" t="s">
        <v>22</v>
      </c>
      <c r="AC255" s="7667" t="s">
        <v>23</v>
      </c>
      <c r="AD255" s="7667" t="s">
        <v>23</v>
      </c>
      <c r="AE255" s="7667" t="s">
        <v>24</v>
      </c>
      <c r="AF255" s="7667" t="s">
        <v>20</v>
      </c>
      <c r="AG255" s="7667" t="s">
        <v>25</v>
      </c>
      <c r="AH255" s="7667" t="s">
        <v>0</v>
      </c>
      <c r="AI255" s="7667" t="s">
        <v>1363</v>
      </c>
      <c r="AJ255" s="7668" t="s">
        <v>1388</v>
      </c>
      <c r="AK255" s="7669" t="s">
        <v>26</v>
      </c>
    </row>
    <row r="256" spans="2:37" ht="15" thickBot="1">
      <c r="B256" s="8103" t="s">
        <v>1818</v>
      </c>
      <c r="C256" s="8372" t="s">
        <v>1547</v>
      </c>
      <c r="D256" s="8398">
        <v>9</v>
      </c>
      <c r="E256" s="8369" t="s">
        <v>796</v>
      </c>
      <c r="F256" s="8566">
        <v>45866</v>
      </c>
      <c r="G256" s="8728">
        <v>52</v>
      </c>
      <c r="H256" s="8372" t="s">
        <v>35</v>
      </c>
      <c r="I256" s="8372">
        <v>130</v>
      </c>
      <c r="J256" s="8045">
        <v>993.4</v>
      </c>
      <c r="K256" s="8107">
        <v>45883</v>
      </c>
      <c r="L256" s="8374">
        <v>45881</v>
      </c>
      <c r="M256" s="8372">
        <v>25272</v>
      </c>
      <c r="N256" s="8490">
        <v>52000</v>
      </c>
      <c r="O256" s="8490">
        <f>(N256-G256*1000)</f>
        <v>0</v>
      </c>
      <c r="P256" s="8181">
        <f>(N256*J256/1000)</f>
        <v>51656.800000000003</v>
      </c>
      <c r="Q256" s="8045">
        <f t="shared" si="48"/>
        <v>2582.84</v>
      </c>
      <c r="R256" s="8369">
        <v>5</v>
      </c>
      <c r="S256" s="7711"/>
      <c r="T256" s="7782"/>
      <c r="U256" s="8753"/>
      <c r="V256" s="8757"/>
      <c r="W256" s="7686" t="s">
        <v>3</v>
      </c>
      <c r="X256" s="7686" t="s">
        <v>18</v>
      </c>
      <c r="Y256" s="7686"/>
      <c r="Z256" s="7686"/>
      <c r="AA256" s="7686"/>
      <c r="AB256" s="7686" t="s">
        <v>21</v>
      </c>
      <c r="AC256" s="7686" t="s">
        <v>27</v>
      </c>
      <c r="AD256" s="7686" t="s">
        <v>28</v>
      </c>
      <c r="AE256" s="7686"/>
      <c r="AF256" s="7686"/>
      <c r="AG256" s="7686"/>
      <c r="AH256" s="7686"/>
      <c r="AI256" s="7686" t="s">
        <v>11</v>
      </c>
      <c r="AJ256" s="7687"/>
      <c r="AK256" s="7688"/>
    </row>
    <row r="257" spans="2:37">
      <c r="B257" s="7750" t="s">
        <v>1222</v>
      </c>
      <c r="C257" s="7717" t="s">
        <v>1547</v>
      </c>
      <c r="D257" s="7779">
        <v>17</v>
      </c>
      <c r="E257" s="7714" t="s">
        <v>796</v>
      </c>
      <c r="F257" s="7780">
        <v>45882</v>
      </c>
      <c r="G257" s="7760">
        <v>30</v>
      </c>
      <c r="H257" s="7717" t="s">
        <v>35</v>
      </c>
      <c r="I257" s="7717">
        <v>50</v>
      </c>
      <c r="J257" s="7722">
        <v>1078</v>
      </c>
      <c r="K257" s="7719">
        <v>45891</v>
      </c>
      <c r="L257" s="7720">
        <v>45891</v>
      </c>
      <c r="M257" s="7717">
        <v>25328</v>
      </c>
      <c r="N257" s="7721">
        <v>30000</v>
      </c>
      <c r="O257" s="7721">
        <f>(N257-G257*1000)</f>
        <v>0</v>
      </c>
      <c r="P257" s="7752">
        <f>(N257*J257/1000)</f>
        <v>32340</v>
      </c>
      <c r="Q257" s="7722">
        <f t="shared" si="48"/>
        <v>1617</v>
      </c>
      <c r="R257" s="7714">
        <v>5</v>
      </c>
      <c r="S257" s="7737" t="s">
        <v>1864</v>
      </c>
      <c r="T257" s="7782"/>
      <c r="U257" s="7992" t="s">
        <v>1770</v>
      </c>
      <c r="V257" s="7806">
        <v>496</v>
      </c>
      <c r="W257" s="7803" t="s">
        <v>36</v>
      </c>
      <c r="X257" s="7804">
        <v>45618</v>
      </c>
      <c r="Y257" s="8366">
        <v>17.600000000000001</v>
      </c>
      <c r="Z257" s="7806" t="s">
        <v>35</v>
      </c>
      <c r="AA257" s="8495">
        <f>(Y257*1000/400)</f>
        <v>44</v>
      </c>
      <c r="AB257" s="7916">
        <v>1328</v>
      </c>
      <c r="AC257" s="7808">
        <v>45625</v>
      </c>
      <c r="AD257" s="7895">
        <v>45662</v>
      </c>
      <c r="AE257" s="7803">
        <v>24004</v>
      </c>
      <c r="AF257" s="7896">
        <v>17600</v>
      </c>
      <c r="AG257" s="7896">
        <f t="shared" ref="AG257:AG320" si="49">(AF257-Y257*1000)</f>
        <v>0</v>
      </c>
      <c r="AH257" s="7916">
        <f>(AB257*Y257)</f>
        <v>23372.800000000003</v>
      </c>
      <c r="AI257" s="7916">
        <f t="shared" ref="AI257:AI320" si="50">(AH257*0.05)</f>
        <v>1168.6400000000001</v>
      </c>
      <c r="AJ257" s="8367">
        <v>5</v>
      </c>
      <c r="AK257" s="8061"/>
    </row>
    <row r="258" spans="2:37">
      <c r="B258" s="7925" t="s">
        <v>792</v>
      </c>
      <c r="C258" s="7736" t="s">
        <v>1766</v>
      </c>
      <c r="D258" s="7736">
        <v>573</v>
      </c>
      <c r="E258" s="7714" t="s">
        <v>796</v>
      </c>
      <c r="F258" s="7745">
        <v>45889</v>
      </c>
      <c r="G258" s="7753">
        <v>7.5</v>
      </c>
      <c r="H258" s="7761" t="s">
        <v>35</v>
      </c>
      <c r="I258" s="7717">
        <f>(G258*1000/500)</f>
        <v>15</v>
      </c>
      <c r="J258" s="7754">
        <v>615</v>
      </c>
      <c r="K258" s="7746">
        <v>45894</v>
      </c>
      <c r="L258" s="7781">
        <v>45891</v>
      </c>
      <c r="M258" s="7736">
        <v>25334</v>
      </c>
      <c r="N258" s="7755">
        <v>7500</v>
      </c>
      <c r="O258" s="7721">
        <f t="shared" ref="O258:O265" si="51">(N258-G258*1000)</f>
        <v>0</v>
      </c>
      <c r="P258" s="7756">
        <f t="shared" ref="P258:P263" si="52">(N258*J258/1000)</f>
        <v>4612.5</v>
      </c>
      <c r="Q258" s="7756">
        <f t="shared" si="48"/>
        <v>230.625</v>
      </c>
      <c r="R258" s="7723">
        <v>5</v>
      </c>
      <c r="S258" s="7737" t="s">
        <v>8</v>
      </c>
      <c r="T258" s="7782"/>
      <c r="U258" s="7712" t="s">
        <v>1764</v>
      </c>
      <c r="V258" s="7714">
        <v>498</v>
      </c>
      <c r="W258" s="7714" t="s">
        <v>36</v>
      </c>
      <c r="X258" s="7745">
        <v>45637</v>
      </c>
      <c r="Y258" s="7751">
        <v>105</v>
      </c>
      <c r="Z258" s="7717" t="s">
        <v>35</v>
      </c>
      <c r="AA258" s="8047">
        <f>(Y258*1000/500)</f>
        <v>210</v>
      </c>
      <c r="AB258" s="7718">
        <v>544</v>
      </c>
      <c r="AC258" s="7746">
        <v>45644</v>
      </c>
      <c r="AD258" s="7781">
        <v>45662</v>
      </c>
      <c r="AE258" s="7736">
        <v>24004</v>
      </c>
      <c r="AF258" s="7723">
        <v>105000</v>
      </c>
      <c r="AG258" s="7721">
        <f t="shared" si="49"/>
        <v>0</v>
      </c>
      <c r="AH258" s="7752">
        <f t="shared" ref="AH258:AH302" si="53">(AF258*AB258/1000)</f>
        <v>57120</v>
      </c>
      <c r="AI258" s="7752">
        <f t="shared" si="50"/>
        <v>2856</v>
      </c>
      <c r="AJ258" s="7723">
        <v>5</v>
      </c>
      <c r="AK258" s="7948"/>
    </row>
    <row r="259" spans="2:37">
      <c r="B259" s="7925" t="s">
        <v>792</v>
      </c>
      <c r="C259" s="7714" t="s">
        <v>1764</v>
      </c>
      <c r="D259" s="7714">
        <v>574</v>
      </c>
      <c r="E259" s="7714" t="s">
        <v>796</v>
      </c>
      <c r="F259" s="7745">
        <v>45889</v>
      </c>
      <c r="G259" s="7751">
        <v>60</v>
      </c>
      <c r="H259" s="7717" t="s">
        <v>35</v>
      </c>
      <c r="I259" s="7717">
        <f>(G259*1000/500)</f>
        <v>120</v>
      </c>
      <c r="J259" s="7718">
        <v>544</v>
      </c>
      <c r="K259" s="7746">
        <v>45894</v>
      </c>
      <c r="L259" s="7781">
        <v>45891</v>
      </c>
      <c r="M259" s="7736">
        <v>25334</v>
      </c>
      <c r="N259" s="7723">
        <v>69500</v>
      </c>
      <c r="O259" s="7721">
        <f t="shared" si="51"/>
        <v>9500</v>
      </c>
      <c r="P259" s="7752">
        <f t="shared" si="52"/>
        <v>37808</v>
      </c>
      <c r="Q259" s="7752">
        <f t="shared" si="48"/>
        <v>1890.4</v>
      </c>
      <c r="R259" s="7723">
        <v>5</v>
      </c>
      <c r="S259" s="7711" t="s">
        <v>8</v>
      </c>
      <c r="T259" s="7782"/>
      <c r="U259" s="8176" t="s">
        <v>1766</v>
      </c>
      <c r="V259" s="8369">
        <v>503</v>
      </c>
      <c r="W259" s="8043" t="s">
        <v>36</v>
      </c>
      <c r="X259" s="8370">
        <v>45672</v>
      </c>
      <c r="Y259" s="8371">
        <v>16</v>
      </c>
      <c r="Z259" s="8372" t="s">
        <v>35</v>
      </c>
      <c r="AA259" s="8047">
        <f>(Y259*1000/500)</f>
        <v>32</v>
      </c>
      <c r="AB259" s="8373">
        <v>615</v>
      </c>
      <c r="AC259" s="8107">
        <v>45681</v>
      </c>
      <c r="AD259" s="8374">
        <v>45681</v>
      </c>
      <c r="AE259" s="8369">
        <v>24166</v>
      </c>
      <c r="AF259" s="8375">
        <v>16000</v>
      </c>
      <c r="AG259" s="8048">
        <f t="shared" si="49"/>
        <v>0</v>
      </c>
      <c r="AH259" s="8181">
        <f t="shared" si="53"/>
        <v>9840</v>
      </c>
      <c r="AI259" s="8181">
        <f t="shared" si="50"/>
        <v>492</v>
      </c>
      <c r="AJ259" s="8050">
        <v>5</v>
      </c>
      <c r="AK259" s="7948"/>
    </row>
    <row r="260" spans="2:37">
      <c r="B260" s="7925" t="s">
        <v>792</v>
      </c>
      <c r="C260" s="7714" t="s">
        <v>1765</v>
      </c>
      <c r="D260" s="7813">
        <v>575</v>
      </c>
      <c r="E260" s="7714" t="s">
        <v>796</v>
      </c>
      <c r="F260" s="7745">
        <v>45889</v>
      </c>
      <c r="G260" s="7814">
        <v>1.2</v>
      </c>
      <c r="H260" s="7717" t="s">
        <v>35</v>
      </c>
      <c r="I260" s="7717">
        <f>(G260*1000/500)</f>
        <v>2.4</v>
      </c>
      <c r="J260" s="7815">
        <v>655</v>
      </c>
      <c r="K260" s="7746">
        <v>45894</v>
      </c>
      <c r="L260" s="7781">
        <v>45891</v>
      </c>
      <c r="M260" s="7736">
        <v>25334</v>
      </c>
      <c r="N260" s="7817">
        <v>1500</v>
      </c>
      <c r="O260" s="7721">
        <f t="shared" si="51"/>
        <v>300</v>
      </c>
      <c r="P260" s="7818">
        <f t="shared" si="52"/>
        <v>982.5</v>
      </c>
      <c r="Q260" s="7818">
        <f t="shared" si="48"/>
        <v>49.125</v>
      </c>
      <c r="R260" s="7723">
        <v>5</v>
      </c>
      <c r="S260" s="7711" t="s">
        <v>8</v>
      </c>
      <c r="T260" s="7782"/>
      <c r="U260" s="8176" t="s">
        <v>1764</v>
      </c>
      <c r="V260" s="8043">
        <v>504</v>
      </c>
      <c r="W260" s="8043" t="s">
        <v>36</v>
      </c>
      <c r="X260" s="8370">
        <v>45672</v>
      </c>
      <c r="Y260" s="8105">
        <v>270</v>
      </c>
      <c r="Z260" s="8047" t="s">
        <v>35</v>
      </c>
      <c r="AA260" s="8047">
        <f>(Y260*1000/500)</f>
        <v>540</v>
      </c>
      <c r="AB260" s="8106">
        <v>544</v>
      </c>
      <c r="AC260" s="8107">
        <v>45681</v>
      </c>
      <c r="AD260" s="8374">
        <v>45681</v>
      </c>
      <c r="AE260" s="8369">
        <v>24166</v>
      </c>
      <c r="AF260" s="8050">
        <v>221000</v>
      </c>
      <c r="AG260" s="8048">
        <f t="shared" si="49"/>
        <v>-49000</v>
      </c>
      <c r="AH260" s="8108">
        <f t="shared" si="53"/>
        <v>120224</v>
      </c>
      <c r="AI260" s="8108">
        <f t="shared" si="50"/>
        <v>6011.2000000000007</v>
      </c>
      <c r="AJ260" s="8050">
        <v>5</v>
      </c>
      <c r="AK260" s="7948"/>
    </row>
    <row r="261" spans="2:37">
      <c r="B261" s="7925" t="s">
        <v>792</v>
      </c>
      <c r="C261" s="8540" t="s">
        <v>1769</v>
      </c>
      <c r="D261" s="7714">
        <v>576</v>
      </c>
      <c r="E261" s="7714" t="s">
        <v>796</v>
      </c>
      <c r="F261" s="7745">
        <v>45889</v>
      </c>
      <c r="G261" s="7751">
        <v>15</v>
      </c>
      <c r="H261" s="7717" t="s">
        <v>35</v>
      </c>
      <c r="I261" s="7717">
        <f>(G261*1000/400)</f>
        <v>37.5</v>
      </c>
      <c r="J261" s="7718">
        <v>1328</v>
      </c>
      <c r="K261" s="7746">
        <v>45894</v>
      </c>
      <c r="L261" s="7781">
        <v>45891</v>
      </c>
      <c r="M261" s="7736">
        <v>25334</v>
      </c>
      <c r="N261" s="7723">
        <v>15200</v>
      </c>
      <c r="O261" s="7721">
        <f t="shared" si="51"/>
        <v>200</v>
      </c>
      <c r="P261" s="7752">
        <f t="shared" si="52"/>
        <v>20185.599999999999</v>
      </c>
      <c r="Q261" s="7752">
        <f t="shared" si="48"/>
        <v>1009.28</v>
      </c>
      <c r="R261" s="7723">
        <v>5</v>
      </c>
      <c r="S261" s="7711" t="s">
        <v>8</v>
      </c>
      <c r="T261" s="7782"/>
      <c r="U261" s="7712" t="s">
        <v>1764</v>
      </c>
      <c r="V261" s="7714">
        <v>504</v>
      </c>
      <c r="W261" s="7714" t="s">
        <v>36</v>
      </c>
      <c r="X261" s="7745">
        <v>45672</v>
      </c>
      <c r="Y261" s="7751">
        <v>49</v>
      </c>
      <c r="Z261" s="7717" t="s">
        <v>35</v>
      </c>
      <c r="AA261" s="8047">
        <f>(Y261*1000/500)</f>
        <v>98</v>
      </c>
      <c r="AB261" s="7718">
        <v>544</v>
      </c>
      <c r="AC261" s="7746">
        <v>45681</v>
      </c>
      <c r="AD261" s="7781">
        <v>45696</v>
      </c>
      <c r="AE261" s="7736">
        <v>24299</v>
      </c>
      <c r="AF261" s="7723">
        <v>50000</v>
      </c>
      <c r="AG261" s="7721">
        <f t="shared" si="49"/>
        <v>1000</v>
      </c>
      <c r="AH261" s="7752">
        <f t="shared" si="53"/>
        <v>27200</v>
      </c>
      <c r="AI261" s="7752">
        <f t="shared" si="50"/>
        <v>1360</v>
      </c>
      <c r="AJ261" s="7723">
        <v>5</v>
      </c>
      <c r="AK261" s="7948"/>
    </row>
    <row r="262" spans="2:37">
      <c r="B262" s="7925" t="s">
        <v>792</v>
      </c>
      <c r="C262" s="7714" t="s">
        <v>1767</v>
      </c>
      <c r="D262" s="7717">
        <v>577</v>
      </c>
      <c r="E262" s="7714" t="s">
        <v>796</v>
      </c>
      <c r="F262" s="7745">
        <v>45889</v>
      </c>
      <c r="G262" s="7735">
        <v>12</v>
      </c>
      <c r="H262" s="7717" t="s">
        <v>35</v>
      </c>
      <c r="I262" s="7717">
        <f>(G262*1000/500)</f>
        <v>24</v>
      </c>
      <c r="J262" s="7722">
        <v>427</v>
      </c>
      <c r="K262" s="7746">
        <v>45894</v>
      </c>
      <c r="L262" s="7781">
        <v>45891</v>
      </c>
      <c r="M262" s="7736">
        <v>25334</v>
      </c>
      <c r="N262" s="7721">
        <v>12000</v>
      </c>
      <c r="O262" s="7721">
        <f t="shared" si="51"/>
        <v>0</v>
      </c>
      <c r="P262" s="7722">
        <f t="shared" si="52"/>
        <v>5124</v>
      </c>
      <c r="Q262" s="7722">
        <f t="shared" si="48"/>
        <v>256.2</v>
      </c>
      <c r="R262" s="7748">
        <v>5</v>
      </c>
      <c r="S262" s="7711" t="s">
        <v>8</v>
      </c>
      <c r="T262" s="7782"/>
      <c r="U262" s="8176" t="s">
        <v>1765</v>
      </c>
      <c r="V262" s="8376">
        <v>505</v>
      </c>
      <c r="W262" s="8043" t="s">
        <v>36</v>
      </c>
      <c r="X262" s="8370">
        <v>45672</v>
      </c>
      <c r="Y262" s="8377">
        <v>4</v>
      </c>
      <c r="Z262" s="8047" t="s">
        <v>35</v>
      </c>
      <c r="AA262" s="8047">
        <f>(Y262*1000/500)</f>
        <v>8</v>
      </c>
      <c r="AB262" s="8378">
        <v>655</v>
      </c>
      <c r="AC262" s="8107">
        <v>45681</v>
      </c>
      <c r="AD262" s="8374">
        <v>45681</v>
      </c>
      <c r="AE262" s="8369">
        <v>24166</v>
      </c>
      <c r="AF262" s="8379">
        <v>4000</v>
      </c>
      <c r="AG262" s="8048">
        <f t="shared" si="49"/>
        <v>0</v>
      </c>
      <c r="AH262" s="8380">
        <f t="shared" si="53"/>
        <v>2620</v>
      </c>
      <c r="AI262" s="8380">
        <f t="shared" si="50"/>
        <v>131</v>
      </c>
      <c r="AJ262" s="8050">
        <v>5</v>
      </c>
      <c r="AK262" s="7948"/>
    </row>
    <row r="263" spans="2:37">
      <c r="B263" s="7925" t="s">
        <v>792</v>
      </c>
      <c r="C263" s="7717" t="s">
        <v>1768</v>
      </c>
      <c r="D263" s="7717">
        <v>578</v>
      </c>
      <c r="E263" s="7714" t="s">
        <v>796</v>
      </c>
      <c r="F263" s="7745">
        <v>45889</v>
      </c>
      <c r="G263" s="7735">
        <v>5</v>
      </c>
      <c r="H263" s="7717" t="s">
        <v>35</v>
      </c>
      <c r="I263" s="7717">
        <f>(G263*1000/400)</f>
        <v>12.5</v>
      </c>
      <c r="J263" s="7722">
        <v>1328</v>
      </c>
      <c r="K263" s="7746">
        <v>45894</v>
      </c>
      <c r="L263" s="7781">
        <v>45891</v>
      </c>
      <c r="M263" s="7736">
        <v>25334</v>
      </c>
      <c r="N263" s="7721">
        <v>5200</v>
      </c>
      <c r="O263" s="7721">
        <f t="shared" si="51"/>
        <v>200</v>
      </c>
      <c r="P263" s="7722">
        <f t="shared" si="52"/>
        <v>6905.6</v>
      </c>
      <c r="Q263" s="7722">
        <f t="shared" si="48"/>
        <v>345.28000000000003</v>
      </c>
      <c r="R263" s="7748">
        <v>5</v>
      </c>
      <c r="S263" s="7711" t="s">
        <v>8</v>
      </c>
      <c r="T263" s="7782"/>
      <c r="U263" s="8384" t="s">
        <v>1769</v>
      </c>
      <c r="V263" s="8047">
        <v>506</v>
      </c>
      <c r="W263" s="8043" t="s">
        <v>36</v>
      </c>
      <c r="X263" s="8370">
        <v>45672</v>
      </c>
      <c r="Y263" s="8382">
        <v>32</v>
      </c>
      <c r="Z263" s="8047" t="s">
        <v>35</v>
      </c>
      <c r="AA263" s="8372">
        <f>(Y263*1000/400)</f>
        <v>80</v>
      </c>
      <c r="AB263" s="8049">
        <v>1328</v>
      </c>
      <c r="AC263" s="8107">
        <v>45681</v>
      </c>
      <c r="AD263" s="8374">
        <v>45681</v>
      </c>
      <c r="AE263" s="8369">
        <v>24166</v>
      </c>
      <c r="AF263" s="8048">
        <v>32000</v>
      </c>
      <c r="AG263" s="8048">
        <f t="shared" si="49"/>
        <v>0</v>
      </c>
      <c r="AH263" s="8049">
        <f t="shared" si="53"/>
        <v>42496</v>
      </c>
      <c r="AI263" s="8049">
        <f t="shared" si="50"/>
        <v>2124.8000000000002</v>
      </c>
      <c r="AJ263" s="8383">
        <v>5</v>
      </c>
      <c r="AK263" s="7948"/>
    </row>
    <row r="264" spans="2:37">
      <c r="B264" s="7750" t="s">
        <v>792</v>
      </c>
      <c r="C264" s="7717" t="s">
        <v>1770</v>
      </c>
      <c r="D264" s="7717">
        <v>579</v>
      </c>
      <c r="E264" s="7714" t="s">
        <v>796</v>
      </c>
      <c r="F264" s="7745">
        <v>45889</v>
      </c>
      <c r="G264" s="7735">
        <v>3</v>
      </c>
      <c r="H264" s="7717" t="s">
        <v>35</v>
      </c>
      <c r="I264" s="7761">
        <f>(G264*1000/400)</f>
        <v>7.5</v>
      </c>
      <c r="J264" s="7722">
        <v>1328</v>
      </c>
      <c r="K264" s="7746">
        <v>45894</v>
      </c>
      <c r="L264" s="7781">
        <v>45891</v>
      </c>
      <c r="M264" s="7736">
        <v>25334</v>
      </c>
      <c r="N264" s="7721">
        <v>3200</v>
      </c>
      <c r="O264" s="7721">
        <f t="shared" si="51"/>
        <v>200</v>
      </c>
      <c r="P264" s="7722">
        <f>(J264*G264)</f>
        <v>3984</v>
      </c>
      <c r="Q264" s="7722">
        <f t="shared" si="48"/>
        <v>199.20000000000002</v>
      </c>
      <c r="R264" s="7748">
        <v>5</v>
      </c>
      <c r="S264" s="7711" t="s">
        <v>8</v>
      </c>
      <c r="T264" s="7782"/>
      <c r="U264" s="8176" t="s">
        <v>1767</v>
      </c>
      <c r="V264" s="8043">
        <v>507</v>
      </c>
      <c r="W264" s="8043" t="s">
        <v>36</v>
      </c>
      <c r="X264" s="8370">
        <v>45672</v>
      </c>
      <c r="Y264" s="8105">
        <v>45</v>
      </c>
      <c r="Z264" s="8047" t="s">
        <v>35</v>
      </c>
      <c r="AA264" s="8047">
        <f>(Y264*1000/500)</f>
        <v>90</v>
      </c>
      <c r="AB264" s="8106">
        <v>427</v>
      </c>
      <c r="AC264" s="8107">
        <v>45681</v>
      </c>
      <c r="AD264" s="8374">
        <v>45681</v>
      </c>
      <c r="AE264" s="8369">
        <v>24166</v>
      </c>
      <c r="AF264" s="8050">
        <v>45000</v>
      </c>
      <c r="AG264" s="8048">
        <f t="shared" si="49"/>
        <v>0</v>
      </c>
      <c r="AH264" s="8108">
        <f t="shared" si="53"/>
        <v>19215</v>
      </c>
      <c r="AI264" s="8108">
        <f t="shared" si="50"/>
        <v>960.75</v>
      </c>
      <c r="AJ264" s="8050">
        <v>5</v>
      </c>
      <c r="AK264" s="8001"/>
    </row>
    <row r="265" spans="2:37">
      <c r="B265" s="8725" t="s">
        <v>1543</v>
      </c>
      <c r="C265" s="8047" t="s">
        <v>1774</v>
      </c>
      <c r="D265" s="8398">
        <v>79</v>
      </c>
      <c r="E265" s="8043"/>
      <c r="F265" s="8104">
        <v>45842</v>
      </c>
      <c r="G265" s="8599">
        <v>75</v>
      </c>
      <c r="H265" s="8372" t="s">
        <v>35</v>
      </c>
      <c r="I265" s="8372">
        <v>187.5</v>
      </c>
      <c r="J265" s="8045">
        <v>1350</v>
      </c>
      <c r="K265" s="8107">
        <v>45902</v>
      </c>
      <c r="L265" s="8374">
        <v>45894</v>
      </c>
      <c r="M265" s="8369">
        <v>25341</v>
      </c>
      <c r="N265" s="8048">
        <v>76000</v>
      </c>
      <c r="O265" s="8048">
        <f t="shared" si="51"/>
        <v>1000</v>
      </c>
      <c r="P265" s="8049">
        <f>(N265*J265/1000)</f>
        <v>102600</v>
      </c>
      <c r="Q265" s="8049">
        <f t="shared" si="48"/>
        <v>5130</v>
      </c>
      <c r="R265" s="8050">
        <v>5</v>
      </c>
      <c r="S265" s="7711" t="s">
        <v>8</v>
      </c>
      <c r="T265" s="7782"/>
      <c r="U265" s="8287" t="s">
        <v>1768</v>
      </c>
      <c r="V265" s="8047">
        <v>508</v>
      </c>
      <c r="W265" s="8043" t="s">
        <v>36</v>
      </c>
      <c r="X265" s="8370">
        <v>45672</v>
      </c>
      <c r="Y265" s="8382">
        <v>2</v>
      </c>
      <c r="Z265" s="8047" t="s">
        <v>35</v>
      </c>
      <c r="AA265" s="8372">
        <f>(Y265*1000/400)</f>
        <v>5</v>
      </c>
      <c r="AB265" s="8049">
        <v>1328</v>
      </c>
      <c r="AC265" s="8107">
        <v>45681</v>
      </c>
      <c r="AD265" s="8374">
        <v>45681</v>
      </c>
      <c r="AE265" s="8369">
        <v>24166</v>
      </c>
      <c r="AF265" s="8048">
        <v>2000</v>
      </c>
      <c r="AG265" s="8048">
        <f t="shared" si="49"/>
        <v>0</v>
      </c>
      <c r="AH265" s="8049">
        <f t="shared" si="53"/>
        <v>2656</v>
      </c>
      <c r="AI265" s="8049">
        <f t="shared" si="50"/>
        <v>132.80000000000001</v>
      </c>
      <c r="AJ265" s="8383">
        <v>5</v>
      </c>
      <c r="AK265" s="7948"/>
    </row>
    <row r="266" spans="2:37">
      <c r="B266" s="7738"/>
      <c r="C266" s="7739"/>
      <c r="D266" s="7739"/>
      <c r="E266" s="7739"/>
      <c r="F266" s="7739"/>
      <c r="G266" s="7739"/>
      <c r="H266" s="7739"/>
      <c r="I266" s="7739"/>
      <c r="J266" s="7888"/>
      <c r="K266" s="7739"/>
      <c r="L266" s="7887"/>
      <c r="M266" s="7739"/>
      <c r="N266" s="7739"/>
      <c r="O266" s="7739"/>
      <c r="P266" s="7739"/>
      <c r="Q266" s="7739"/>
      <c r="R266" s="7739"/>
      <c r="S266" s="8140"/>
      <c r="T266" s="7782"/>
      <c r="U266" s="8176" t="s">
        <v>1764</v>
      </c>
      <c r="V266" s="8043">
        <v>504</v>
      </c>
      <c r="W266" s="8043" t="s">
        <v>36</v>
      </c>
      <c r="X266" s="8370">
        <v>45672</v>
      </c>
      <c r="Y266" s="8105">
        <v>49</v>
      </c>
      <c r="Z266" s="8047" t="s">
        <v>35</v>
      </c>
      <c r="AA266" s="8047">
        <f>(Y266*1000/500)</f>
        <v>98</v>
      </c>
      <c r="AB266" s="8106">
        <v>544</v>
      </c>
      <c r="AC266" s="8107">
        <v>45681</v>
      </c>
      <c r="AD266" s="8374">
        <v>45696</v>
      </c>
      <c r="AE266" s="8369">
        <v>24299</v>
      </c>
      <c r="AF266" s="8050">
        <v>50000</v>
      </c>
      <c r="AG266" s="8048">
        <f t="shared" si="49"/>
        <v>1000</v>
      </c>
      <c r="AH266" s="8108">
        <f t="shared" si="53"/>
        <v>27200</v>
      </c>
      <c r="AI266" s="8108">
        <f t="shared" si="50"/>
        <v>1360</v>
      </c>
      <c r="AJ266" s="8050">
        <v>5</v>
      </c>
      <c r="AK266" s="8130"/>
    </row>
    <row r="267" spans="2:37" ht="15" thickBot="1">
      <c r="B267" s="7889"/>
      <c r="C267" s="7890"/>
      <c r="D267" s="7890"/>
      <c r="E267" s="7890"/>
      <c r="F267" s="7890"/>
      <c r="G267" s="7890"/>
      <c r="H267" s="7890"/>
      <c r="I267" s="7890"/>
      <c r="J267" s="8145"/>
      <c r="K267" s="7890"/>
      <c r="L267" s="7891"/>
      <c r="M267" s="7890"/>
      <c r="N267" s="7890"/>
      <c r="O267" s="7890"/>
      <c r="P267" s="7892">
        <f>SUM(P246:P266)</f>
        <v>610479.5</v>
      </c>
      <c r="Q267" s="7892">
        <f>SUM(Q246:Q266)</f>
        <v>30523.975000000002</v>
      </c>
      <c r="R267" s="7890"/>
      <c r="S267" s="8658"/>
      <c r="T267" s="7782"/>
      <c r="U267" s="7712" t="s">
        <v>1766</v>
      </c>
      <c r="V267" s="7736">
        <v>509</v>
      </c>
      <c r="W267" s="7714" t="s">
        <v>36</v>
      </c>
      <c r="X267" s="7745">
        <v>45694</v>
      </c>
      <c r="Y267" s="7753">
        <v>12.5</v>
      </c>
      <c r="Z267" s="7761" t="s">
        <v>35</v>
      </c>
      <c r="AA267" s="8047">
        <f>(Y267*1000/500)</f>
        <v>25</v>
      </c>
      <c r="AB267" s="7754">
        <v>615</v>
      </c>
      <c r="AC267" s="7746">
        <v>45699</v>
      </c>
      <c r="AD267" s="7781">
        <v>45710</v>
      </c>
      <c r="AE267" s="7736">
        <v>24391</v>
      </c>
      <c r="AF267" s="7755">
        <v>12500</v>
      </c>
      <c r="AG267" s="7721">
        <f t="shared" si="49"/>
        <v>0</v>
      </c>
      <c r="AH267" s="7756">
        <f t="shared" si="53"/>
        <v>7687.5</v>
      </c>
      <c r="AI267" s="7756">
        <f t="shared" si="50"/>
        <v>384.375</v>
      </c>
      <c r="AJ267" s="7723">
        <v>5</v>
      </c>
      <c r="AK267" s="7948"/>
    </row>
    <row r="268" spans="2:37">
      <c r="B268" s="7782"/>
      <c r="C268" s="7782"/>
      <c r="D268" s="7782"/>
      <c r="E268" s="7782"/>
      <c r="F268" s="7782"/>
      <c r="G268" s="7782"/>
      <c r="H268" s="7782"/>
      <c r="I268" s="7782"/>
      <c r="J268" s="7782"/>
      <c r="K268" s="7782"/>
      <c r="L268" s="7782"/>
      <c r="M268" s="7782"/>
      <c r="N268" s="7782"/>
      <c r="O268" s="7782"/>
      <c r="P268" s="7782"/>
      <c r="Q268" s="7782"/>
      <c r="R268" s="7782"/>
      <c r="S268" s="8654"/>
      <c r="T268" s="7782"/>
      <c r="U268" s="7712" t="s">
        <v>1764</v>
      </c>
      <c r="V268" s="7714">
        <v>510</v>
      </c>
      <c r="W268" s="7714" t="s">
        <v>36</v>
      </c>
      <c r="X268" s="7745">
        <v>45694</v>
      </c>
      <c r="Y268" s="7751">
        <v>150</v>
      </c>
      <c r="Z268" s="7717" t="s">
        <v>35</v>
      </c>
      <c r="AA268" s="8047">
        <f>(Y268*1000/500)</f>
        <v>300</v>
      </c>
      <c r="AB268" s="7718">
        <v>544</v>
      </c>
      <c r="AC268" s="7746">
        <v>45699</v>
      </c>
      <c r="AD268" s="7781">
        <v>45710</v>
      </c>
      <c r="AE268" s="7736">
        <v>24391</v>
      </c>
      <c r="AF268" s="7723">
        <v>150000</v>
      </c>
      <c r="AG268" s="7721">
        <f t="shared" si="49"/>
        <v>0</v>
      </c>
      <c r="AH268" s="7752">
        <f t="shared" si="53"/>
        <v>81600</v>
      </c>
      <c r="AI268" s="7752">
        <f t="shared" si="50"/>
        <v>4080</v>
      </c>
      <c r="AJ268" s="7723">
        <v>5</v>
      </c>
      <c r="AK268" s="7948"/>
    </row>
    <row r="269" spans="2:37" ht="18" thickBot="1">
      <c r="B269" s="7652" t="s">
        <v>1687</v>
      </c>
      <c r="C269" s="7653"/>
      <c r="D269" s="7650"/>
      <c r="E269" s="7650"/>
      <c r="F269" s="7650"/>
      <c r="G269" s="7650"/>
      <c r="H269" s="7650"/>
      <c r="I269" s="7650"/>
      <c r="J269" s="7650"/>
      <c r="K269" s="7650"/>
      <c r="L269" s="7650"/>
      <c r="M269" s="7650"/>
      <c r="N269" s="7650"/>
      <c r="O269" s="7650"/>
      <c r="P269" s="7650"/>
      <c r="Q269" s="7650"/>
      <c r="R269" s="7650"/>
      <c r="S269" s="8654"/>
      <c r="T269" s="7782"/>
      <c r="U269" s="7712" t="s">
        <v>1765</v>
      </c>
      <c r="V269" s="7813">
        <v>511</v>
      </c>
      <c r="W269" s="7714" t="s">
        <v>36</v>
      </c>
      <c r="X269" s="7745">
        <v>45694</v>
      </c>
      <c r="Y269" s="7814">
        <v>1</v>
      </c>
      <c r="Z269" s="7717" t="s">
        <v>35</v>
      </c>
      <c r="AA269" s="8047">
        <f>(Y269*1000/500)</f>
        <v>2</v>
      </c>
      <c r="AB269" s="7815">
        <v>655</v>
      </c>
      <c r="AC269" s="7746">
        <v>45699</v>
      </c>
      <c r="AD269" s="7781">
        <v>45710</v>
      </c>
      <c r="AE269" s="7736">
        <v>24391</v>
      </c>
      <c r="AF269" s="7817">
        <v>1000</v>
      </c>
      <c r="AG269" s="7721">
        <f t="shared" si="49"/>
        <v>0</v>
      </c>
      <c r="AH269" s="7818">
        <f t="shared" si="53"/>
        <v>655</v>
      </c>
      <c r="AI269" s="7818">
        <f t="shared" si="50"/>
        <v>32.75</v>
      </c>
      <c r="AJ269" s="7723">
        <v>5</v>
      </c>
      <c r="AK269" s="7948"/>
    </row>
    <row r="270" spans="2:37">
      <c r="B270" s="7656"/>
      <c r="C270" s="7656"/>
      <c r="D270" s="7656"/>
      <c r="E270" s="7656" t="s">
        <v>14</v>
      </c>
      <c r="F270" s="7656" t="s">
        <v>12</v>
      </c>
      <c r="G270" s="7656"/>
      <c r="H270" s="7656"/>
      <c r="I270" s="7656"/>
      <c r="J270" s="7656" t="s">
        <v>15</v>
      </c>
      <c r="K270" s="7656" t="s">
        <v>12</v>
      </c>
      <c r="L270" s="7656" t="s">
        <v>12</v>
      </c>
      <c r="M270" s="7656"/>
      <c r="N270" s="7656"/>
      <c r="O270" s="7656"/>
      <c r="P270" s="7656"/>
      <c r="Q270" s="7656" t="s">
        <v>0</v>
      </c>
      <c r="R270" s="7656"/>
      <c r="S270" s="7656"/>
      <c r="T270" s="7782"/>
      <c r="U270" s="7712" t="s">
        <v>1767</v>
      </c>
      <c r="V270" s="7714">
        <v>512</v>
      </c>
      <c r="W270" s="7714" t="s">
        <v>36</v>
      </c>
      <c r="X270" s="7745">
        <v>45694</v>
      </c>
      <c r="Y270" s="7751">
        <v>15</v>
      </c>
      <c r="Z270" s="7717" t="s">
        <v>35</v>
      </c>
      <c r="AA270" s="8047">
        <f>(Y270*1000/500)</f>
        <v>30</v>
      </c>
      <c r="AB270" s="7718">
        <v>427</v>
      </c>
      <c r="AC270" s="7746">
        <v>45699</v>
      </c>
      <c r="AD270" s="7781">
        <v>45710</v>
      </c>
      <c r="AE270" s="7736">
        <v>24391</v>
      </c>
      <c r="AF270" s="7723">
        <v>15000</v>
      </c>
      <c r="AG270" s="7721">
        <f t="shared" si="49"/>
        <v>0</v>
      </c>
      <c r="AH270" s="7752">
        <f t="shared" si="53"/>
        <v>6405</v>
      </c>
      <c r="AI270" s="7752">
        <f t="shared" si="50"/>
        <v>320.25</v>
      </c>
      <c r="AJ270" s="7723">
        <v>5</v>
      </c>
      <c r="AK270" s="7948"/>
    </row>
    <row r="271" spans="2:37">
      <c r="B271" s="7660" t="s">
        <v>3</v>
      </c>
      <c r="C271" s="7660" t="s">
        <v>4</v>
      </c>
      <c r="D271" s="7660" t="s">
        <v>18</v>
      </c>
      <c r="E271" s="7660" t="s">
        <v>19</v>
      </c>
      <c r="F271" s="7660" t="s">
        <v>19</v>
      </c>
      <c r="G271" s="7660" t="s">
        <v>20</v>
      </c>
      <c r="H271" s="7660" t="s">
        <v>21</v>
      </c>
      <c r="I271" s="7660" t="s">
        <v>1559</v>
      </c>
      <c r="J271" s="7660" t="s">
        <v>22</v>
      </c>
      <c r="K271" s="7660" t="s">
        <v>23</v>
      </c>
      <c r="L271" s="7660" t="s">
        <v>23</v>
      </c>
      <c r="M271" s="7660" t="s">
        <v>1227</v>
      </c>
      <c r="N271" s="7660" t="s">
        <v>20</v>
      </c>
      <c r="O271" s="7660" t="s">
        <v>25</v>
      </c>
      <c r="P271" s="7660" t="s">
        <v>0</v>
      </c>
      <c r="Q271" s="7660" t="s">
        <v>1363</v>
      </c>
      <c r="R271" s="7660" t="s">
        <v>1388</v>
      </c>
      <c r="S271" s="7660" t="s">
        <v>26</v>
      </c>
      <c r="T271" s="7782"/>
      <c r="U271" s="7996" t="s">
        <v>1768</v>
      </c>
      <c r="V271" s="7717">
        <v>513</v>
      </c>
      <c r="W271" s="7714" t="s">
        <v>36</v>
      </c>
      <c r="X271" s="7745">
        <v>45694</v>
      </c>
      <c r="Y271" s="7735">
        <v>8</v>
      </c>
      <c r="Z271" s="7717" t="s">
        <v>35</v>
      </c>
      <c r="AA271" s="8372">
        <f>(Y271*1000/400)</f>
        <v>20</v>
      </c>
      <c r="AB271" s="7722">
        <v>1328</v>
      </c>
      <c r="AC271" s="7746">
        <v>45699</v>
      </c>
      <c r="AD271" s="7781">
        <v>45710</v>
      </c>
      <c r="AE271" s="7736">
        <v>24391</v>
      </c>
      <c r="AF271" s="7721">
        <v>8000</v>
      </c>
      <c r="AG271" s="7721">
        <f t="shared" si="49"/>
        <v>0</v>
      </c>
      <c r="AH271" s="7722">
        <f t="shared" si="53"/>
        <v>10624</v>
      </c>
      <c r="AI271" s="7722">
        <f t="shared" si="50"/>
        <v>531.20000000000005</v>
      </c>
      <c r="AJ271" s="7748">
        <v>5</v>
      </c>
      <c r="AK271" s="8130"/>
    </row>
    <row r="272" spans="2:37" ht="15" thickBot="1">
      <c r="B272" s="7665"/>
      <c r="C272" s="7665"/>
      <c r="D272" s="7665"/>
      <c r="E272" s="7665" t="s">
        <v>3</v>
      </c>
      <c r="F272" s="7665" t="s">
        <v>18</v>
      </c>
      <c r="G272" s="7665"/>
      <c r="H272" s="7665"/>
      <c r="I272" s="7665"/>
      <c r="J272" s="7665" t="s">
        <v>21</v>
      </c>
      <c r="K272" s="7665" t="s">
        <v>27</v>
      </c>
      <c r="L272" s="7665" t="s">
        <v>28</v>
      </c>
      <c r="M272" s="7665"/>
      <c r="N272" s="7665"/>
      <c r="O272" s="7665"/>
      <c r="P272" s="7665"/>
      <c r="Q272" s="7665" t="s">
        <v>11</v>
      </c>
      <c r="R272" s="7665"/>
      <c r="S272" s="7665"/>
      <c r="T272" s="7782"/>
      <c r="U272" s="8176" t="s">
        <v>1766</v>
      </c>
      <c r="V272" s="8369">
        <v>514</v>
      </c>
      <c r="W272" s="8043" t="s">
        <v>36</v>
      </c>
      <c r="X272" s="8370">
        <v>45709</v>
      </c>
      <c r="Y272" s="8371">
        <v>16</v>
      </c>
      <c r="Z272" s="8372" t="s">
        <v>35</v>
      </c>
      <c r="AA272" s="8047">
        <f>(Y272*1000/500)</f>
        <v>32</v>
      </c>
      <c r="AB272" s="8373">
        <v>615</v>
      </c>
      <c r="AC272" s="8107">
        <v>45716</v>
      </c>
      <c r="AD272" s="8374">
        <v>45725</v>
      </c>
      <c r="AE272" s="8369">
        <v>24494</v>
      </c>
      <c r="AF272" s="8375">
        <v>16000</v>
      </c>
      <c r="AG272" s="8048">
        <f t="shared" si="49"/>
        <v>0</v>
      </c>
      <c r="AH272" s="8181">
        <f t="shared" si="53"/>
        <v>9840</v>
      </c>
      <c r="AI272" s="8181">
        <f t="shared" si="50"/>
        <v>492</v>
      </c>
      <c r="AJ272" s="8050">
        <v>5</v>
      </c>
      <c r="AK272" s="7948"/>
    </row>
    <row r="273" spans="2:37">
      <c r="B273" s="8485" t="s">
        <v>471</v>
      </c>
      <c r="C273" s="7992" t="s">
        <v>1385</v>
      </c>
      <c r="D273" s="7912">
        <v>91</v>
      </c>
      <c r="E273" s="7803" t="s">
        <v>36</v>
      </c>
      <c r="F273" s="7939">
        <v>45845</v>
      </c>
      <c r="G273" s="8533">
        <v>20</v>
      </c>
      <c r="H273" s="7806" t="s">
        <v>35</v>
      </c>
      <c r="I273" s="7912">
        <f>(N273/500)</f>
        <v>40</v>
      </c>
      <c r="J273" s="7916">
        <v>571</v>
      </c>
      <c r="K273" s="7808">
        <v>45915</v>
      </c>
      <c r="L273" s="7895">
        <v>45912</v>
      </c>
      <c r="M273" s="7803">
        <v>25457</v>
      </c>
      <c r="N273" s="7812">
        <v>20000</v>
      </c>
      <c r="O273" s="7896">
        <f>(N273-G273*1000)</f>
        <v>0</v>
      </c>
      <c r="P273" s="7915">
        <f>(N273*J273/1000)</f>
        <v>11420</v>
      </c>
      <c r="Q273" s="7915">
        <f>(P273*0.05)</f>
        <v>571</v>
      </c>
      <c r="R273" s="7803">
        <v>5</v>
      </c>
      <c r="S273" s="8662"/>
      <c r="T273" s="7782"/>
      <c r="U273" s="8176" t="s">
        <v>1764</v>
      </c>
      <c r="V273" s="8043">
        <v>515</v>
      </c>
      <c r="W273" s="8043" t="s">
        <v>36</v>
      </c>
      <c r="X273" s="8370">
        <v>45709</v>
      </c>
      <c r="Y273" s="8105">
        <v>260</v>
      </c>
      <c r="Z273" s="8047" t="s">
        <v>35</v>
      </c>
      <c r="AA273" s="8047">
        <f>(Y273*1000/500)</f>
        <v>520</v>
      </c>
      <c r="AB273" s="8106">
        <v>544</v>
      </c>
      <c r="AC273" s="8107">
        <v>45716</v>
      </c>
      <c r="AD273" s="8374">
        <v>45725</v>
      </c>
      <c r="AE273" s="8369">
        <v>24494</v>
      </c>
      <c r="AF273" s="8050">
        <v>172500</v>
      </c>
      <c r="AG273" s="8048">
        <f t="shared" si="49"/>
        <v>-87500</v>
      </c>
      <c r="AH273" s="8108">
        <f t="shared" si="53"/>
        <v>93840</v>
      </c>
      <c r="AI273" s="8108">
        <f t="shared" si="50"/>
        <v>4692</v>
      </c>
      <c r="AJ273" s="8050">
        <v>5</v>
      </c>
      <c r="AK273" s="8132"/>
    </row>
    <row r="274" spans="2:37">
      <c r="B274" s="7750" t="s">
        <v>1818</v>
      </c>
      <c r="C274" s="7717" t="s">
        <v>1838</v>
      </c>
      <c r="D274" s="7759">
        <v>10</v>
      </c>
      <c r="E274" s="7736" t="s">
        <v>796</v>
      </c>
      <c r="F274" s="7734">
        <v>45866</v>
      </c>
      <c r="G274" s="7878">
        <v>50</v>
      </c>
      <c r="H274" s="7761" t="s">
        <v>35</v>
      </c>
      <c r="I274" s="7761">
        <f>(G274*1000/500)</f>
        <v>100</v>
      </c>
      <c r="J274" s="7762">
        <v>526.20000000000005</v>
      </c>
      <c r="K274" s="7746">
        <v>45894</v>
      </c>
      <c r="L274" s="7781">
        <v>45895</v>
      </c>
      <c r="M274" s="7761">
        <v>25353</v>
      </c>
      <c r="N274" s="7878">
        <v>50000</v>
      </c>
      <c r="O274" s="7878">
        <f t="shared" ref="O274:O279" si="54">(N274-G274*1000)</f>
        <v>0</v>
      </c>
      <c r="P274" s="7756">
        <f t="shared" ref="P274:P279" si="55">(N274*J274/1000)</f>
        <v>26310.000000000004</v>
      </c>
      <c r="Q274" s="7762">
        <f t="shared" ref="Q274:Q280" si="56">(P274*0.05)</f>
        <v>1315.5000000000002</v>
      </c>
      <c r="R274" s="7736">
        <v>5</v>
      </c>
      <c r="S274" s="8141"/>
      <c r="T274" s="7782"/>
      <c r="U274" s="7712" t="s">
        <v>1764</v>
      </c>
      <c r="V274" s="7714">
        <v>515</v>
      </c>
      <c r="W274" s="7714" t="s">
        <v>36</v>
      </c>
      <c r="X274" s="7745">
        <v>45709</v>
      </c>
      <c r="Y274" s="7751">
        <v>87.5</v>
      </c>
      <c r="Z274" s="7717" t="s">
        <v>35</v>
      </c>
      <c r="AA274" s="8047">
        <f>(Y274*1000/500)</f>
        <v>175</v>
      </c>
      <c r="AB274" s="7718">
        <v>544</v>
      </c>
      <c r="AC274" s="7746">
        <v>45716</v>
      </c>
      <c r="AD274" s="7781">
        <v>45733</v>
      </c>
      <c r="AE274" s="7736">
        <v>24528</v>
      </c>
      <c r="AF274" s="7723">
        <v>82500</v>
      </c>
      <c r="AG274" s="7721">
        <f t="shared" si="49"/>
        <v>-5000</v>
      </c>
      <c r="AH274" s="7752">
        <f t="shared" si="53"/>
        <v>44880</v>
      </c>
      <c r="AI274" s="7752">
        <f t="shared" si="50"/>
        <v>2244</v>
      </c>
      <c r="AJ274" s="7723">
        <v>5</v>
      </c>
      <c r="AK274" s="8132"/>
    </row>
    <row r="275" spans="2:37">
      <c r="B275" s="7750" t="s">
        <v>1818</v>
      </c>
      <c r="C275" s="7761" t="s">
        <v>1547</v>
      </c>
      <c r="D275" s="7759">
        <v>11</v>
      </c>
      <c r="E275" s="7736" t="s">
        <v>796</v>
      </c>
      <c r="F275" s="7734">
        <v>45866</v>
      </c>
      <c r="G275" s="7878">
        <v>52</v>
      </c>
      <c r="H275" s="7761" t="s">
        <v>35</v>
      </c>
      <c r="I275" s="7717">
        <f>(G275*1000/400)</f>
        <v>130</v>
      </c>
      <c r="J275" s="7762">
        <v>993.4</v>
      </c>
      <c r="K275" s="7746">
        <v>45894</v>
      </c>
      <c r="L275" s="7781">
        <v>45895</v>
      </c>
      <c r="M275" s="7761">
        <v>25353</v>
      </c>
      <c r="N275" s="7878">
        <v>52000</v>
      </c>
      <c r="O275" s="7878">
        <f t="shared" si="54"/>
        <v>0</v>
      </c>
      <c r="P275" s="7756">
        <f t="shared" si="55"/>
        <v>51656.800000000003</v>
      </c>
      <c r="Q275" s="7762">
        <f t="shared" si="56"/>
        <v>2582.84</v>
      </c>
      <c r="R275" s="7736">
        <v>5</v>
      </c>
      <c r="S275" s="8141"/>
      <c r="T275" s="7782"/>
      <c r="U275" s="8176" t="s">
        <v>1765</v>
      </c>
      <c r="V275" s="8376">
        <v>516</v>
      </c>
      <c r="W275" s="8043" t="s">
        <v>36</v>
      </c>
      <c r="X275" s="8370">
        <v>45709</v>
      </c>
      <c r="Y275" s="8377">
        <v>4</v>
      </c>
      <c r="Z275" s="8047" t="s">
        <v>35</v>
      </c>
      <c r="AA275" s="8047">
        <f>(Y275*1000/500)</f>
        <v>8</v>
      </c>
      <c r="AB275" s="8378">
        <v>655</v>
      </c>
      <c r="AC275" s="8107">
        <v>45716</v>
      </c>
      <c r="AD275" s="8374">
        <v>45725</v>
      </c>
      <c r="AE275" s="8369">
        <v>24494</v>
      </c>
      <c r="AF275" s="8379">
        <v>4000</v>
      </c>
      <c r="AG275" s="8048">
        <f t="shared" si="49"/>
        <v>0</v>
      </c>
      <c r="AH275" s="8380">
        <f t="shared" si="53"/>
        <v>2620</v>
      </c>
      <c r="AI275" s="8380">
        <f t="shared" si="50"/>
        <v>131</v>
      </c>
      <c r="AJ275" s="8050">
        <v>5</v>
      </c>
      <c r="AK275" s="8134"/>
    </row>
    <row r="276" spans="2:37">
      <c r="B276" s="7750" t="s">
        <v>1818</v>
      </c>
      <c r="C276" s="7717" t="s">
        <v>1838</v>
      </c>
      <c r="D276" s="7759">
        <v>12</v>
      </c>
      <c r="E276" s="7736" t="s">
        <v>796</v>
      </c>
      <c r="F276" s="7734">
        <v>45866</v>
      </c>
      <c r="G276" s="7878">
        <v>50</v>
      </c>
      <c r="H276" s="7761" t="s">
        <v>35</v>
      </c>
      <c r="I276" s="7761">
        <f>(G276*1000/500)</f>
        <v>100</v>
      </c>
      <c r="J276" s="7762">
        <v>526.20000000000005</v>
      </c>
      <c r="K276" s="7746">
        <v>45908</v>
      </c>
      <c r="L276" s="7781">
        <v>45905</v>
      </c>
      <c r="M276" s="7761">
        <v>25400</v>
      </c>
      <c r="N276" s="7878">
        <v>50000</v>
      </c>
      <c r="O276" s="7878">
        <f t="shared" si="54"/>
        <v>0</v>
      </c>
      <c r="P276" s="7756">
        <f t="shared" si="55"/>
        <v>26310.000000000004</v>
      </c>
      <c r="Q276" s="7762">
        <f t="shared" si="56"/>
        <v>1315.5000000000002</v>
      </c>
      <c r="R276" s="7736">
        <v>5</v>
      </c>
      <c r="S276" s="8141"/>
      <c r="T276" s="7782"/>
      <c r="U276" s="8384" t="s">
        <v>1769</v>
      </c>
      <c r="V276" s="8047">
        <v>517</v>
      </c>
      <c r="W276" s="8043" t="s">
        <v>36</v>
      </c>
      <c r="X276" s="8370">
        <v>45709</v>
      </c>
      <c r="Y276" s="8382">
        <v>40</v>
      </c>
      <c r="Z276" s="8047" t="s">
        <v>35</v>
      </c>
      <c r="AA276" s="8372">
        <f>(Y276*1000/400)</f>
        <v>100</v>
      </c>
      <c r="AB276" s="8049">
        <v>1328</v>
      </c>
      <c r="AC276" s="8107">
        <v>45716</v>
      </c>
      <c r="AD276" s="8374">
        <v>45725</v>
      </c>
      <c r="AE276" s="8369">
        <v>24494</v>
      </c>
      <c r="AF276" s="8048">
        <v>40000</v>
      </c>
      <c r="AG276" s="8048">
        <f t="shared" si="49"/>
        <v>0</v>
      </c>
      <c r="AH276" s="8049">
        <f t="shared" si="53"/>
        <v>53120</v>
      </c>
      <c r="AI276" s="8049">
        <f t="shared" si="50"/>
        <v>2656</v>
      </c>
      <c r="AJ276" s="8383">
        <v>5</v>
      </c>
      <c r="AK276" s="8134"/>
    </row>
    <row r="277" spans="2:37">
      <c r="B277" s="7750" t="s">
        <v>1818</v>
      </c>
      <c r="C277" s="7761" t="s">
        <v>1547</v>
      </c>
      <c r="D277" s="7759">
        <v>13</v>
      </c>
      <c r="E277" s="7736" t="s">
        <v>796</v>
      </c>
      <c r="F277" s="7734">
        <v>45866</v>
      </c>
      <c r="G277" s="7878">
        <v>52</v>
      </c>
      <c r="H277" s="7761" t="s">
        <v>35</v>
      </c>
      <c r="I277" s="7717">
        <f>(G277*1000/400)</f>
        <v>130</v>
      </c>
      <c r="J277" s="7762">
        <v>993.4</v>
      </c>
      <c r="K277" s="7746">
        <v>45908</v>
      </c>
      <c r="L277" s="7781">
        <v>45905</v>
      </c>
      <c r="M277" s="7761">
        <v>25400</v>
      </c>
      <c r="N277" s="7878">
        <v>52000</v>
      </c>
      <c r="O277" s="7878">
        <f t="shared" si="54"/>
        <v>0</v>
      </c>
      <c r="P277" s="7756">
        <f t="shared" si="55"/>
        <v>51656.800000000003</v>
      </c>
      <c r="Q277" s="7762">
        <f t="shared" si="56"/>
        <v>2582.84</v>
      </c>
      <c r="R277" s="7736">
        <v>5</v>
      </c>
      <c r="S277" s="8141"/>
      <c r="T277" s="7782"/>
      <c r="U277" s="8176" t="s">
        <v>1767</v>
      </c>
      <c r="V277" s="8043">
        <v>518</v>
      </c>
      <c r="W277" s="8043" t="s">
        <v>36</v>
      </c>
      <c r="X277" s="8370">
        <v>45709</v>
      </c>
      <c r="Y277" s="8105">
        <v>24</v>
      </c>
      <c r="Z277" s="8047" t="s">
        <v>35</v>
      </c>
      <c r="AA277" s="8047">
        <f>(Y277*1000/500)</f>
        <v>48</v>
      </c>
      <c r="AB277" s="8106">
        <v>427</v>
      </c>
      <c r="AC277" s="8107">
        <v>45716</v>
      </c>
      <c r="AD277" s="8374">
        <v>45725</v>
      </c>
      <c r="AE277" s="8369">
        <v>24494</v>
      </c>
      <c r="AF277" s="8050">
        <v>24000</v>
      </c>
      <c r="AG277" s="8048">
        <f t="shared" si="49"/>
        <v>0</v>
      </c>
      <c r="AH277" s="8108">
        <f t="shared" si="53"/>
        <v>10248</v>
      </c>
      <c r="AI277" s="8108">
        <f t="shared" si="50"/>
        <v>512.4</v>
      </c>
      <c r="AJ277" s="8050">
        <v>5</v>
      </c>
      <c r="AK277" s="8134"/>
    </row>
    <row r="278" spans="2:37">
      <c r="B278" s="7750" t="s">
        <v>1818</v>
      </c>
      <c r="C278" s="7717" t="s">
        <v>1838</v>
      </c>
      <c r="D278" s="7759">
        <v>14</v>
      </c>
      <c r="E278" s="7736" t="s">
        <v>796</v>
      </c>
      <c r="F278" s="7734">
        <v>45866</v>
      </c>
      <c r="G278" s="7878">
        <v>50</v>
      </c>
      <c r="H278" s="7761" t="s">
        <v>35</v>
      </c>
      <c r="I278" s="7761">
        <f>(G278*1000/500)</f>
        <v>100</v>
      </c>
      <c r="J278" s="7762">
        <v>526.20000000000005</v>
      </c>
      <c r="K278" s="7746">
        <v>45915</v>
      </c>
      <c r="L278" s="7781">
        <v>45915</v>
      </c>
      <c r="M278" s="7761">
        <v>25466</v>
      </c>
      <c r="N278" s="7878">
        <v>50000</v>
      </c>
      <c r="O278" s="7878">
        <f t="shared" si="54"/>
        <v>0</v>
      </c>
      <c r="P278" s="7756">
        <f t="shared" si="55"/>
        <v>26310.000000000004</v>
      </c>
      <c r="Q278" s="7762">
        <f t="shared" si="56"/>
        <v>1315.5000000000002</v>
      </c>
      <c r="R278" s="7736">
        <v>5</v>
      </c>
      <c r="S278" s="8141"/>
      <c r="T278" s="7782"/>
      <c r="U278" s="8287" t="s">
        <v>1768</v>
      </c>
      <c r="V278" s="8047">
        <v>519</v>
      </c>
      <c r="W278" s="8043" t="s">
        <v>36</v>
      </c>
      <c r="X278" s="8104">
        <v>45709</v>
      </c>
      <c r="Y278" s="8382">
        <v>10</v>
      </c>
      <c r="Z278" s="8047" t="s">
        <v>35</v>
      </c>
      <c r="AA278" s="8047">
        <f>(Y278*1000/400)</f>
        <v>25</v>
      </c>
      <c r="AB278" s="8049">
        <v>1328</v>
      </c>
      <c r="AC278" s="8046">
        <v>45716</v>
      </c>
      <c r="AD278" s="8374">
        <v>45725</v>
      </c>
      <c r="AE278" s="8369">
        <v>24494</v>
      </c>
      <c r="AF278" s="8048">
        <v>3200</v>
      </c>
      <c r="AG278" s="8048">
        <f t="shared" si="49"/>
        <v>-6800</v>
      </c>
      <c r="AH278" s="8049">
        <f t="shared" si="53"/>
        <v>4249.6000000000004</v>
      </c>
      <c r="AI278" s="8049">
        <f t="shared" si="50"/>
        <v>212.48000000000002</v>
      </c>
      <c r="AJ278" s="8383">
        <v>5</v>
      </c>
      <c r="AK278" s="8134"/>
    </row>
    <row r="279" spans="2:37">
      <c r="B279" s="7750" t="s">
        <v>1818</v>
      </c>
      <c r="C279" s="7761" t="s">
        <v>1547</v>
      </c>
      <c r="D279" s="7759">
        <v>15</v>
      </c>
      <c r="E279" s="7736" t="s">
        <v>796</v>
      </c>
      <c r="F279" s="7734">
        <v>45866</v>
      </c>
      <c r="G279" s="7878">
        <v>52</v>
      </c>
      <c r="H279" s="7761" t="s">
        <v>35</v>
      </c>
      <c r="I279" s="7717">
        <f>(G279*1000/400)</f>
        <v>130</v>
      </c>
      <c r="J279" s="7762">
        <v>993.4</v>
      </c>
      <c r="K279" s="7746">
        <v>45915</v>
      </c>
      <c r="L279" s="7781">
        <v>45915</v>
      </c>
      <c r="M279" s="7761">
        <v>25466</v>
      </c>
      <c r="N279" s="7878">
        <v>52000</v>
      </c>
      <c r="O279" s="7878">
        <f t="shared" si="54"/>
        <v>0</v>
      </c>
      <c r="P279" s="7756">
        <f t="shared" si="55"/>
        <v>51656.800000000003</v>
      </c>
      <c r="Q279" s="7762">
        <f t="shared" si="56"/>
        <v>2582.84</v>
      </c>
      <c r="R279" s="7736">
        <v>5</v>
      </c>
      <c r="S279" s="8141"/>
      <c r="T279" s="7782"/>
      <c r="U279" s="7996" t="s">
        <v>1768</v>
      </c>
      <c r="V279" s="7717">
        <v>519</v>
      </c>
      <c r="W279" s="7714" t="s">
        <v>36</v>
      </c>
      <c r="X279" s="7715">
        <v>45709</v>
      </c>
      <c r="Y279" s="7735">
        <v>6.8</v>
      </c>
      <c r="Z279" s="7717" t="s">
        <v>35</v>
      </c>
      <c r="AA279" s="8372">
        <f>(Y279*1000/400)</f>
        <v>17</v>
      </c>
      <c r="AB279" s="7722">
        <v>1328</v>
      </c>
      <c r="AC279" s="7719">
        <v>45716</v>
      </c>
      <c r="AD279" s="7781">
        <v>45733</v>
      </c>
      <c r="AE279" s="7736">
        <v>24528</v>
      </c>
      <c r="AF279" s="7721">
        <v>6800</v>
      </c>
      <c r="AG279" s="7721">
        <f t="shared" si="49"/>
        <v>0</v>
      </c>
      <c r="AH279" s="7722">
        <f t="shared" si="53"/>
        <v>9030.4</v>
      </c>
      <c r="AI279" s="7722">
        <f t="shared" si="50"/>
        <v>451.52</v>
      </c>
      <c r="AJ279" s="7748">
        <v>5</v>
      </c>
      <c r="AK279" s="8134"/>
    </row>
    <row r="280" spans="2:37">
      <c r="B280" s="7750" t="s">
        <v>1543</v>
      </c>
      <c r="C280" s="7717" t="s">
        <v>1770</v>
      </c>
      <c r="D280" s="7717">
        <v>80</v>
      </c>
      <c r="E280" s="7714">
        <v>7209</v>
      </c>
      <c r="F280" s="7745">
        <v>45910</v>
      </c>
      <c r="G280" s="7735">
        <v>15</v>
      </c>
      <c r="H280" s="7717" t="s">
        <v>35</v>
      </c>
      <c r="I280" s="7761">
        <f>(G280*1000/400)</f>
        <v>37.5</v>
      </c>
      <c r="J280" s="7722">
        <v>1350</v>
      </c>
      <c r="K280" s="7746">
        <v>45922</v>
      </c>
      <c r="L280" s="7781">
        <v>45912</v>
      </c>
      <c r="M280" s="7736">
        <v>25458</v>
      </c>
      <c r="N280" s="7721">
        <v>15200</v>
      </c>
      <c r="O280" s="7721">
        <f>(N280-G280*1000)</f>
        <v>200</v>
      </c>
      <c r="P280" s="7722">
        <f>(J280*G280)</f>
        <v>20250</v>
      </c>
      <c r="Q280" s="7722">
        <f t="shared" si="56"/>
        <v>1012.5</v>
      </c>
      <c r="R280" s="7748">
        <v>5</v>
      </c>
      <c r="S280" s="8141"/>
      <c r="T280" s="7782"/>
      <c r="U280" s="8176" t="s">
        <v>1766</v>
      </c>
      <c r="V280" s="8369">
        <v>520</v>
      </c>
      <c r="W280" s="8043" t="s">
        <v>36</v>
      </c>
      <c r="X280" s="8370">
        <v>45738</v>
      </c>
      <c r="Y280" s="8371">
        <v>20</v>
      </c>
      <c r="Z280" s="8372" t="s">
        <v>35</v>
      </c>
      <c r="AA280" s="8372">
        <v>40</v>
      </c>
      <c r="AB280" s="8373">
        <v>615</v>
      </c>
      <c r="AC280" s="8107">
        <v>45747</v>
      </c>
      <c r="AD280" s="8374">
        <v>45756</v>
      </c>
      <c r="AE280" s="8369">
        <v>24688</v>
      </c>
      <c r="AF280" s="8375">
        <v>17000</v>
      </c>
      <c r="AG280" s="8048">
        <f t="shared" si="49"/>
        <v>-3000</v>
      </c>
      <c r="AH280" s="8181">
        <f t="shared" si="53"/>
        <v>10455</v>
      </c>
      <c r="AI280" s="8181">
        <f t="shared" si="50"/>
        <v>522.75</v>
      </c>
      <c r="AJ280" s="8050">
        <v>5</v>
      </c>
      <c r="AK280" s="8001"/>
    </row>
    <row r="281" spans="2:37">
      <c r="B281" s="7750" t="s">
        <v>1543</v>
      </c>
      <c r="C281" s="7761" t="s">
        <v>1798</v>
      </c>
      <c r="D281" s="7759">
        <v>81</v>
      </c>
      <c r="E281" s="7714">
        <v>7209</v>
      </c>
      <c r="F281" s="7715">
        <v>45910</v>
      </c>
      <c r="G281" s="7760">
        <v>10</v>
      </c>
      <c r="H281" s="7761" t="s">
        <v>35</v>
      </c>
      <c r="I281" s="7761">
        <f>(G281*1000/400)</f>
        <v>25</v>
      </c>
      <c r="J281" s="7762">
        <v>1350</v>
      </c>
      <c r="K281" s="7719">
        <v>45922</v>
      </c>
      <c r="L281" s="7781">
        <v>45912</v>
      </c>
      <c r="M281" s="7736">
        <v>25458</v>
      </c>
      <c r="N281" s="7721">
        <v>10000</v>
      </c>
      <c r="O281" s="7721">
        <f>(N281-G281*1000)</f>
        <v>0</v>
      </c>
      <c r="P281" s="7722">
        <f>(N281*J281/1000)</f>
        <v>13500</v>
      </c>
      <c r="Q281" s="7722">
        <f>(P281*0.05)</f>
        <v>675</v>
      </c>
      <c r="R281" s="7723">
        <v>5</v>
      </c>
      <c r="S281" s="8141"/>
      <c r="T281" s="7782"/>
      <c r="U281" s="7712" t="s">
        <v>1766</v>
      </c>
      <c r="V281" s="7736">
        <v>520</v>
      </c>
      <c r="W281" s="7714" t="s">
        <v>36</v>
      </c>
      <c r="X281" s="7745">
        <v>45738</v>
      </c>
      <c r="Y281" s="7753">
        <v>3</v>
      </c>
      <c r="Z281" s="7761" t="s">
        <v>35</v>
      </c>
      <c r="AA281" s="7761">
        <v>6</v>
      </c>
      <c r="AB281" s="7754">
        <v>615</v>
      </c>
      <c r="AC281" s="7746">
        <v>45747</v>
      </c>
      <c r="AD281" s="7781">
        <v>45762</v>
      </c>
      <c r="AE281" s="7736">
        <v>24716</v>
      </c>
      <c r="AF281" s="7755">
        <v>3000</v>
      </c>
      <c r="AG281" s="7721">
        <f t="shared" si="49"/>
        <v>0</v>
      </c>
      <c r="AH281" s="7756">
        <f t="shared" si="53"/>
        <v>1845</v>
      </c>
      <c r="AI281" s="7756">
        <f t="shared" si="50"/>
        <v>92.25</v>
      </c>
      <c r="AJ281" s="7723">
        <v>5</v>
      </c>
      <c r="AK281" s="8001"/>
    </row>
    <row r="282" spans="2:37">
      <c r="B282" s="7750" t="s">
        <v>1543</v>
      </c>
      <c r="C282" s="7717" t="s">
        <v>1783</v>
      </c>
      <c r="D282" s="7759">
        <v>82</v>
      </c>
      <c r="E282" s="7714">
        <v>7209</v>
      </c>
      <c r="F282" s="7715">
        <v>45910</v>
      </c>
      <c r="G282" s="7760">
        <v>15</v>
      </c>
      <c r="H282" s="7761" t="s">
        <v>35</v>
      </c>
      <c r="I282" s="7717">
        <f>(G282*1000/400)</f>
        <v>37.5</v>
      </c>
      <c r="J282" s="7762">
        <v>1350</v>
      </c>
      <c r="K282" s="7719">
        <v>45915</v>
      </c>
      <c r="L282" s="7781">
        <v>45912</v>
      </c>
      <c r="M282" s="7736">
        <v>25458</v>
      </c>
      <c r="N282" s="7721">
        <v>15200</v>
      </c>
      <c r="O282" s="7721">
        <f>(N282-G282*1000)</f>
        <v>200</v>
      </c>
      <c r="P282" s="7722">
        <f>(N282*J282/1000)</f>
        <v>20520</v>
      </c>
      <c r="Q282" s="7722">
        <f>(P282*0.05)</f>
        <v>1026</v>
      </c>
      <c r="R282" s="7723">
        <v>5</v>
      </c>
      <c r="S282" s="8143"/>
      <c r="T282" s="7782"/>
      <c r="U282" s="8176" t="s">
        <v>1764</v>
      </c>
      <c r="V282" s="8043">
        <v>521</v>
      </c>
      <c r="W282" s="8043" t="s">
        <v>36</v>
      </c>
      <c r="X282" s="8370">
        <v>45738</v>
      </c>
      <c r="Y282" s="8105">
        <v>270</v>
      </c>
      <c r="Z282" s="8047" t="s">
        <v>35</v>
      </c>
      <c r="AA282" s="8047">
        <v>540</v>
      </c>
      <c r="AB282" s="8106">
        <v>544</v>
      </c>
      <c r="AC282" s="8107">
        <v>45747</v>
      </c>
      <c r="AD282" s="8374">
        <v>45756</v>
      </c>
      <c r="AE282" s="8369">
        <v>24688</v>
      </c>
      <c r="AF282" s="8050">
        <v>120000</v>
      </c>
      <c r="AG282" s="8048">
        <f t="shared" si="49"/>
        <v>-150000</v>
      </c>
      <c r="AH282" s="8108">
        <f t="shared" si="53"/>
        <v>65280</v>
      </c>
      <c r="AI282" s="8108">
        <f t="shared" si="50"/>
        <v>3264</v>
      </c>
      <c r="AJ282" s="8050">
        <v>5</v>
      </c>
      <c r="AK282" s="7948"/>
    </row>
    <row r="283" spans="2:37">
      <c r="B283" s="7925" t="s">
        <v>1543</v>
      </c>
      <c r="C283" s="7761" t="s">
        <v>1774</v>
      </c>
      <c r="D283" s="7759">
        <v>83</v>
      </c>
      <c r="E283" s="7714">
        <v>7209</v>
      </c>
      <c r="F283" s="7715">
        <v>45911</v>
      </c>
      <c r="G283" s="7760">
        <v>15</v>
      </c>
      <c r="H283" s="7761" t="s">
        <v>35</v>
      </c>
      <c r="I283" s="7717">
        <f>(G283*1000/400)</f>
        <v>37.5</v>
      </c>
      <c r="J283" s="7762">
        <v>1350</v>
      </c>
      <c r="K283" s="7746">
        <v>45915</v>
      </c>
      <c r="L283" s="7781">
        <v>45912</v>
      </c>
      <c r="M283" s="7736">
        <v>25458</v>
      </c>
      <c r="N283" s="7721">
        <v>15200</v>
      </c>
      <c r="O283" s="7721">
        <f>(N283-G283*1000)</f>
        <v>200</v>
      </c>
      <c r="P283" s="7722">
        <f>(N283*J283/1000)</f>
        <v>20520</v>
      </c>
      <c r="Q283" s="7722">
        <f>(P283*0.05)</f>
        <v>1026</v>
      </c>
      <c r="R283" s="7723">
        <v>5</v>
      </c>
      <c r="S283" s="7711"/>
      <c r="T283" s="7782"/>
      <c r="U283" s="7712" t="s">
        <v>1764</v>
      </c>
      <c r="V283" s="7714">
        <v>521</v>
      </c>
      <c r="W283" s="7714" t="s">
        <v>36</v>
      </c>
      <c r="X283" s="7745">
        <v>45738</v>
      </c>
      <c r="Y283" s="7751">
        <v>150</v>
      </c>
      <c r="Z283" s="7717" t="s">
        <v>35</v>
      </c>
      <c r="AA283" s="7717">
        <v>300</v>
      </c>
      <c r="AB283" s="7718">
        <v>544</v>
      </c>
      <c r="AC283" s="7746">
        <v>45747</v>
      </c>
      <c r="AD283" s="7781">
        <v>45762</v>
      </c>
      <c r="AE283" s="7736">
        <v>24716</v>
      </c>
      <c r="AF283" s="7723">
        <v>150000</v>
      </c>
      <c r="AG283" s="7721">
        <f t="shared" si="49"/>
        <v>0</v>
      </c>
      <c r="AH283" s="7752">
        <f t="shared" si="53"/>
        <v>81600</v>
      </c>
      <c r="AI283" s="7752">
        <f t="shared" si="50"/>
        <v>4080</v>
      </c>
      <c r="AJ283" s="7723">
        <v>5</v>
      </c>
      <c r="AK283" s="7948"/>
    </row>
    <row r="284" spans="2:37">
      <c r="B284" s="7925" t="s">
        <v>1859</v>
      </c>
      <c r="C284" s="7714" t="s">
        <v>1621</v>
      </c>
      <c r="D284" s="8574">
        <v>2</v>
      </c>
      <c r="E284" s="7736" t="s">
        <v>796</v>
      </c>
      <c r="F284" s="7745">
        <v>45912</v>
      </c>
      <c r="G284" s="8575">
        <v>25</v>
      </c>
      <c r="H284" s="7761" t="s">
        <v>35</v>
      </c>
      <c r="I284" s="7761">
        <v>25</v>
      </c>
      <c r="J284" s="8576">
        <v>462</v>
      </c>
      <c r="K284" s="7746">
        <v>45915</v>
      </c>
      <c r="L284" s="7781">
        <v>45912</v>
      </c>
      <c r="M284" s="7736">
        <v>25455</v>
      </c>
      <c r="N284" s="8726">
        <v>25000</v>
      </c>
      <c r="O284" s="7878">
        <f>(N284-G284*1000)</f>
        <v>0</v>
      </c>
      <c r="P284" s="8727">
        <v>7600</v>
      </c>
      <c r="Q284" s="8727">
        <v>380</v>
      </c>
      <c r="R284" s="7755">
        <v>5</v>
      </c>
      <c r="S284" s="7711"/>
      <c r="T284" s="7782"/>
      <c r="U284" s="8176" t="s">
        <v>1765</v>
      </c>
      <c r="V284" s="8376">
        <v>522</v>
      </c>
      <c r="W284" s="8043" t="s">
        <v>36</v>
      </c>
      <c r="X284" s="8370">
        <v>45738</v>
      </c>
      <c r="Y284" s="8377">
        <v>3</v>
      </c>
      <c r="Z284" s="8047" t="s">
        <v>35</v>
      </c>
      <c r="AA284" s="8047">
        <v>6</v>
      </c>
      <c r="AB284" s="8378">
        <v>655</v>
      </c>
      <c r="AC284" s="8107">
        <v>45747</v>
      </c>
      <c r="AD284" s="8374">
        <v>45756</v>
      </c>
      <c r="AE284" s="8369">
        <v>24688</v>
      </c>
      <c r="AF284" s="8379">
        <v>3000</v>
      </c>
      <c r="AG284" s="8048">
        <f t="shared" si="49"/>
        <v>0</v>
      </c>
      <c r="AH284" s="8380">
        <f t="shared" si="53"/>
        <v>1965</v>
      </c>
      <c r="AI284" s="8380">
        <f t="shared" si="50"/>
        <v>98.25</v>
      </c>
      <c r="AJ284" s="8050">
        <v>5</v>
      </c>
      <c r="AK284" s="7948"/>
    </row>
    <row r="285" spans="2:37">
      <c r="B285" s="8103" t="s">
        <v>792</v>
      </c>
      <c r="C285" s="8043" t="s">
        <v>1766</v>
      </c>
      <c r="D285" s="8369">
        <v>580</v>
      </c>
      <c r="E285" s="8043" t="s">
        <v>796</v>
      </c>
      <c r="F285" s="8370">
        <v>45913</v>
      </c>
      <c r="G285" s="8371">
        <v>14</v>
      </c>
      <c r="H285" s="8372" t="s">
        <v>35</v>
      </c>
      <c r="I285" s="8047">
        <f>(G285*1000/500)</f>
        <v>28</v>
      </c>
      <c r="J285" s="8373">
        <v>615</v>
      </c>
      <c r="K285" s="8107">
        <v>45919</v>
      </c>
      <c r="L285" s="8374">
        <v>45919</v>
      </c>
      <c r="M285" s="8369">
        <v>25496</v>
      </c>
      <c r="N285" s="8375">
        <v>14000</v>
      </c>
      <c r="O285" s="8048">
        <f t="shared" ref="O285:O292" si="57">(N285-G285*1000)</f>
        <v>0</v>
      </c>
      <c r="P285" s="8181">
        <f t="shared" ref="P285:P290" si="58">(N285*J285/1000)</f>
        <v>8610</v>
      </c>
      <c r="Q285" s="8181">
        <f t="shared" ref="Q285:Q291" si="59">(P285*0.05)</f>
        <v>430.5</v>
      </c>
      <c r="R285" s="8050">
        <v>5</v>
      </c>
      <c r="S285" s="7737"/>
      <c r="T285" s="7782"/>
      <c r="U285" s="8384" t="s">
        <v>1769</v>
      </c>
      <c r="V285" s="8047">
        <v>523</v>
      </c>
      <c r="W285" s="8043" t="s">
        <v>36</v>
      </c>
      <c r="X285" s="8370">
        <v>45738</v>
      </c>
      <c r="Y285" s="8382">
        <v>25</v>
      </c>
      <c r="Z285" s="8047" t="s">
        <v>35</v>
      </c>
      <c r="AA285" s="8372">
        <f>(Y285*1000/400)</f>
        <v>62.5</v>
      </c>
      <c r="AB285" s="8049">
        <v>1328</v>
      </c>
      <c r="AC285" s="8107">
        <v>45747</v>
      </c>
      <c r="AD285" s="8374">
        <v>45756</v>
      </c>
      <c r="AE285" s="8369">
        <v>24688</v>
      </c>
      <c r="AF285" s="8048">
        <v>25000</v>
      </c>
      <c r="AG285" s="8048">
        <f t="shared" si="49"/>
        <v>0</v>
      </c>
      <c r="AH285" s="8049">
        <f t="shared" si="53"/>
        <v>33200</v>
      </c>
      <c r="AI285" s="8049">
        <f t="shared" si="50"/>
        <v>1660</v>
      </c>
      <c r="AJ285" s="8383">
        <v>5</v>
      </c>
      <c r="AK285" s="7948"/>
    </row>
    <row r="286" spans="2:37">
      <c r="B286" s="8103" t="s">
        <v>792</v>
      </c>
      <c r="C286" s="8043" t="s">
        <v>1764</v>
      </c>
      <c r="D286" s="8043">
        <v>581</v>
      </c>
      <c r="E286" s="8043" t="s">
        <v>796</v>
      </c>
      <c r="F286" s="8370">
        <v>45913</v>
      </c>
      <c r="G286" s="8105">
        <v>120</v>
      </c>
      <c r="H286" s="8047" t="s">
        <v>35</v>
      </c>
      <c r="I286" s="8047">
        <f>(G286*1000/500)</f>
        <v>240</v>
      </c>
      <c r="J286" s="8106">
        <v>544</v>
      </c>
      <c r="K286" s="8107">
        <v>45919</v>
      </c>
      <c r="L286" s="8374">
        <v>45919</v>
      </c>
      <c r="M286" s="8369">
        <v>25496</v>
      </c>
      <c r="N286" s="8050">
        <v>120000</v>
      </c>
      <c r="O286" s="8048">
        <f t="shared" si="57"/>
        <v>0</v>
      </c>
      <c r="P286" s="8108">
        <f t="shared" si="58"/>
        <v>65280</v>
      </c>
      <c r="Q286" s="8108">
        <f t="shared" si="59"/>
        <v>3264</v>
      </c>
      <c r="R286" s="8050">
        <v>5</v>
      </c>
      <c r="S286" s="7757"/>
      <c r="T286" s="7782"/>
      <c r="U286" s="8176" t="s">
        <v>1767</v>
      </c>
      <c r="V286" s="8043">
        <v>524</v>
      </c>
      <c r="W286" s="8043" t="s">
        <v>36</v>
      </c>
      <c r="X286" s="8370">
        <v>45738</v>
      </c>
      <c r="Y286" s="8105">
        <v>25</v>
      </c>
      <c r="Z286" s="8047" t="s">
        <v>35</v>
      </c>
      <c r="AA286" s="8112">
        <f>(Y286*1000/500)</f>
        <v>50</v>
      </c>
      <c r="AB286" s="8106">
        <v>427</v>
      </c>
      <c r="AC286" s="8107">
        <v>45747</v>
      </c>
      <c r="AD286" s="8374">
        <v>45756</v>
      </c>
      <c r="AE286" s="8369">
        <v>24688</v>
      </c>
      <c r="AF286" s="8050">
        <v>25000</v>
      </c>
      <c r="AG286" s="8048">
        <f t="shared" si="49"/>
        <v>0</v>
      </c>
      <c r="AH286" s="8108">
        <f t="shared" si="53"/>
        <v>10675</v>
      </c>
      <c r="AI286" s="8108">
        <f t="shared" si="50"/>
        <v>533.75</v>
      </c>
      <c r="AJ286" s="8050">
        <v>5</v>
      </c>
      <c r="AK286" s="7949"/>
    </row>
    <row r="287" spans="2:37">
      <c r="B287" s="8103" t="s">
        <v>792</v>
      </c>
      <c r="C287" s="8043" t="s">
        <v>1765</v>
      </c>
      <c r="D287" s="8376">
        <v>582</v>
      </c>
      <c r="E287" s="8043" t="s">
        <v>796</v>
      </c>
      <c r="F287" s="8370">
        <v>45913</v>
      </c>
      <c r="G287" s="8377">
        <v>4</v>
      </c>
      <c r="H287" s="8047" t="s">
        <v>35</v>
      </c>
      <c r="I287" s="8047">
        <f>(G287*1000/500)</f>
        <v>8</v>
      </c>
      <c r="J287" s="8378">
        <v>655</v>
      </c>
      <c r="K287" s="8107">
        <v>45919</v>
      </c>
      <c r="L287" s="8374">
        <v>45919</v>
      </c>
      <c r="M287" s="8369">
        <v>25496</v>
      </c>
      <c r="N287" s="8379">
        <v>4000</v>
      </c>
      <c r="O287" s="8048">
        <f t="shared" si="57"/>
        <v>0</v>
      </c>
      <c r="P287" s="8380">
        <f t="shared" si="58"/>
        <v>2620</v>
      </c>
      <c r="Q287" s="8380">
        <f t="shared" si="59"/>
        <v>131</v>
      </c>
      <c r="R287" s="8050">
        <v>5</v>
      </c>
      <c r="S287" s="7757"/>
      <c r="T287" s="7782"/>
      <c r="U287" s="8287" t="s">
        <v>1768</v>
      </c>
      <c r="V287" s="8047">
        <v>525</v>
      </c>
      <c r="W287" s="8043" t="s">
        <v>36</v>
      </c>
      <c r="X287" s="8370">
        <v>45738</v>
      </c>
      <c r="Y287" s="8382">
        <v>10</v>
      </c>
      <c r="Z287" s="8047" t="s">
        <v>35</v>
      </c>
      <c r="AA287" s="8372">
        <f>(Y287*1000/400)</f>
        <v>25</v>
      </c>
      <c r="AB287" s="8049">
        <v>1328</v>
      </c>
      <c r="AC287" s="8107">
        <v>45747</v>
      </c>
      <c r="AD287" s="8374">
        <v>45756</v>
      </c>
      <c r="AE287" s="8369">
        <v>24688</v>
      </c>
      <c r="AF287" s="8048">
        <v>10400</v>
      </c>
      <c r="AG287" s="8048">
        <f t="shared" si="49"/>
        <v>400</v>
      </c>
      <c r="AH287" s="8049">
        <f t="shared" si="53"/>
        <v>13811.2</v>
      </c>
      <c r="AI287" s="8049">
        <f t="shared" si="50"/>
        <v>690.56000000000006</v>
      </c>
      <c r="AJ287" s="8383">
        <v>5</v>
      </c>
      <c r="AK287" s="8036"/>
    </row>
    <row r="288" spans="2:37">
      <c r="B288" s="8103" t="s">
        <v>792</v>
      </c>
      <c r="C288" s="8047" t="s">
        <v>1769</v>
      </c>
      <c r="D288" s="8043">
        <v>583</v>
      </c>
      <c r="E288" s="8043" t="s">
        <v>796</v>
      </c>
      <c r="F288" s="8370">
        <v>45913</v>
      </c>
      <c r="G288" s="8105">
        <v>30</v>
      </c>
      <c r="H288" s="8047" t="s">
        <v>35</v>
      </c>
      <c r="I288" s="8047">
        <f>(G288*1000/400)</f>
        <v>75</v>
      </c>
      <c r="J288" s="8106">
        <v>1328</v>
      </c>
      <c r="K288" s="8107">
        <v>45919</v>
      </c>
      <c r="L288" s="8374">
        <v>45919</v>
      </c>
      <c r="M288" s="8369">
        <v>25496</v>
      </c>
      <c r="N288" s="8050">
        <v>30000</v>
      </c>
      <c r="O288" s="8048">
        <f t="shared" si="57"/>
        <v>0</v>
      </c>
      <c r="P288" s="8108">
        <f t="shared" si="58"/>
        <v>39840</v>
      </c>
      <c r="Q288" s="8108">
        <f t="shared" si="59"/>
        <v>1992</v>
      </c>
      <c r="R288" s="8050">
        <v>5</v>
      </c>
      <c r="S288" s="7757"/>
      <c r="T288" s="7782"/>
      <c r="U288" s="7712" t="s">
        <v>1766</v>
      </c>
      <c r="V288" s="7736">
        <v>526</v>
      </c>
      <c r="W288" s="7714" t="s">
        <v>101</v>
      </c>
      <c r="X288" s="7745">
        <v>45756</v>
      </c>
      <c r="Y288" s="7753">
        <v>12.5</v>
      </c>
      <c r="Z288" s="7761" t="s">
        <v>35</v>
      </c>
      <c r="AA288" s="7761">
        <v>25</v>
      </c>
      <c r="AB288" s="7754">
        <v>615</v>
      </c>
      <c r="AC288" s="7746">
        <v>45763</v>
      </c>
      <c r="AD288" s="7781">
        <v>45762</v>
      </c>
      <c r="AE288" s="7736">
        <v>24716</v>
      </c>
      <c r="AF288" s="7755">
        <v>25000</v>
      </c>
      <c r="AG288" s="7721">
        <f t="shared" si="49"/>
        <v>12500</v>
      </c>
      <c r="AH288" s="7756">
        <f t="shared" si="53"/>
        <v>15375</v>
      </c>
      <c r="AI288" s="7756">
        <f t="shared" si="50"/>
        <v>768.75</v>
      </c>
      <c r="AJ288" s="7723">
        <v>5</v>
      </c>
      <c r="AK288" s="7949"/>
    </row>
    <row r="289" spans="2:37">
      <c r="B289" s="8103" t="s">
        <v>792</v>
      </c>
      <c r="C289" s="8043" t="s">
        <v>1767</v>
      </c>
      <c r="D289" s="8047">
        <v>584</v>
      </c>
      <c r="E289" s="8043" t="s">
        <v>796</v>
      </c>
      <c r="F289" s="8370">
        <v>45913</v>
      </c>
      <c r="G289" s="8382">
        <v>30</v>
      </c>
      <c r="H289" s="8047" t="s">
        <v>35</v>
      </c>
      <c r="I289" s="8047">
        <f>(G289*1000/500)</f>
        <v>60</v>
      </c>
      <c r="J289" s="8049">
        <v>427</v>
      </c>
      <c r="K289" s="8107">
        <v>45919</v>
      </c>
      <c r="L289" s="8374">
        <v>45919</v>
      </c>
      <c r="M289" s="8369">
        <v>25496</v>
      </c>
      <c r="N289" s="8048">
        <v>30000</v>
      </c>
      <c r="O289" s="8048">
        <f t="shared" si="57"/>
        <v>0</v>
      </c>
      <c r="P289" s="8049">
        <f t="shared" si="58"/>
        <v>12810</v>
      </c>
      <c r="Q289" s="8049">
        <f t="shared" si="59"/>
        <v>640.5</v>
      </c>
      <c r="R289" s="8383">
        <v>5</v>
      </c>
      <c r="S289" s="7757"/>
      <c r="T289" s="7782"/>
      <c r="U289" s="7712" t="s">
        <v>1764</v>
      </c>
      <c r="V289" s="7714">
        <v>527</v>
      </c>
      <c r="W289" s="7714" t="s">
        <v>101</v>
      </c>
      <c r="X289" s="7745">
        <v>45756</v>
      </c>
      <c r="Y289" s="7751">
        <v>100</v>
      </c>
      <c r="Z289" s="7717" t="s">
        <v>35</v>
      </c>
      <c r="AA289" s="7717">
        <v>200</v>
      </c>
      <c r="AB289" s="7718">
        <v>544</v>
      </c>
      <c r="AC289" s="7746">
        <v>45763</v>
      </c>
      <c r="AD289" s="7781">
        <v>45762</v>
      </c>
      <c r="AE289" s="7736">
        <v>24716</v>
      </c>
      <c r="AF289" s="7723">
        <v>25000</v>
      </c>
      <c r="AG289" s="7721">
        <f t="shared" si="49"/>
        <v>-75000</v>
      </c>
      <c r="AH289" s="7752">
        <f t="shared" si="53"/>
        <v>13600</v>
      </c>
      <c r="AI289" s="7752">
        <f t="shared" si="50"/>
        <v>680</v>
      </c>
      <c r="AJ289" s="7723">
        <v>5</v>
      </c>
      <c r="AK289" s="8136"/>
    </row>
    <row r="290" spans="2:37">
      <c r="B290" s="8103" t="s">
        <v>792</v>
      </c>
      <c r="C290" s="8047" t="s">
        <v>1768</v>
      </c>
      <c r="D290" s="8047">
        <v>585</v>
      </c>
      <c r="E290" s="8043" t="s">
        <v>796</v>
      </c>
      <c r="F290" s="8370">
        <v>45913</v>
      </c>
      <c r="G290" s="8382">
        <v>10</v>
      </c>
      <c r="H290" s="8047" t="s">
        <v>35</v>
      </c>
      <c r="I290" s="8047">
        <f>(G290*1000/400)</f>
        <v>25</v>
      </c>
      <c r="J290" s="8049">
        <v>1328</v>
      </c>
      <c r="K290" s="8107">
        <v>45919</v>
      </c>
      <c r="L290" s="8374">
        <v>45919</v>
      </c>
      <c r="M290" s="8369">
        <v>25496</v>
      </c>
      <c r="N290" s="8048">
        <v>10000</v>
      </c>
      <c r="O290" s="8048">
        <f t="shared" si="57"/>
        <v>0</v>
      </c>
      <c r="P290" s="8049">
        <f t="shared" si="58"/>
        <v>13280</v>
      </c>
      <c r="Q290" s="8049">
        <f t="shared" si="59"/>
        <v>664</v>
      </c>
      <c r="R290" s="8383">
        <v>5</v>
      </c>
      <c r="S290" s="7757"/>
      <c r="T290" s="7782"/>
      <c r="U290" s="7865" t="s">
        <v>1764</v>
      </c>
      <c r="V290" s="7789">
        <v>527</v>
      </c>
      <c r="W290" s="7789" t="s">
        <v>101</v>
      </c>
      <c r="X290" s="7790">
        <v>45756</v>
      </c>
      <c r="Y290" s="7868">
        <v>75</v>
      </c>
      <c r="Z290" s="7788" t="s">
        <v>35</v>
      </c>
      <c r="AA290" s="7788">
        <v>150</v>
      </c>
      <c r="AB290" s="7869">
        <v>544</v>
      </c>
      <c r="AC290" s="8336">
        <v>45763</v>
      </c>
      <c r="AD290" s="8336">
        <v>45763</v>
      </c>
      <c r="AE290" s="7794"/>
      <c r="AF290" s="7872">
        <v>75000</v>
      </c>
      <c r="AG290" s="7795">
        <f t="shared" si="49"/>
        <v>0</v>
      </c>
      <c r="AH290" s="7875">
        <f t="shared" si="53"/>
        <v>40800</v>
      </c>
      <c r="AI290" s="7875">
        <f t="shared" si="50"/>
        <v>2040</v>
      </c>
      <c r="AJ290" s="7872">
        <v>5</v>
      </c>
      <c r="AK290" s="8001" t="s">
        <v>1790</v>
      </c>
    </row>
    <row r="291" spans="2:37">
      <c r="B291" s="8103" t="s">
        <v>792</v>
      </c>
      <c r="C291" s="8047" t="s">
        <v>1770</v>
      </c>
      <c r="D291" s="8047">
        <v>586</v>
      </c>
      <c r="E291" s="8043" t="s">
        <v>796</v>
      </c>
      <c r="F291" s="8370">
        <v>45913</v>
      </c>
      <c r="G291" s="8382">
        <v>5</v>
      </c>
      <c r="H291" s="8047" t="s">
        <v>35</v>
      </c>
      <c r="I291" s="8372">
        <f>(G291*1000/400)</f>
        <v>12.5</v>
      </c>
      <c r="J291" s="8049">
        <v>1328</v>
      </c>
      <c r="K291" s="8107">
        <v>45919</v>
      </c>
      <c r="L291" s="8374">
        <v>45919</v>
      </c>
      <c r="M291" s="8369">
        <v>25496</v>
      </c>
      <c r="N291" s="8048">
        <v>5200</v>
      </c>
      <c r="O291" s="8048">
        <f t="shared" si="57"/>
        <v>200</v>
      </c>
      <c r="P291" s="8049">
        <f>(J291*G291)</f>
        <v>6640</v>
      </c>
      <c r="Q291" s="8049">
        <f t="shared" si="59"/>
        <v>332</v>
      </c>
      <c r="R291" s="8383">
        <v>5</v>
      </c>
      <c r="S291" s="7757"/>
      <c r="T291" s="7988"/>
      <c r="U291" s="8176" t="s">
        <v>1765</v>
      </c>
      <c r="V291" s="8376">
        <v>528</v>
      </c>
      <c r="W291" s="8043" t="s">
        <v>101</v>
      </c>
      <c r="X291" s="8370">
        <v>45756</v>
      </c>
      <c r="Y291" s="8377">
        <v>3</v>
      </c>
      <c r="Z291" s="8047" t="s">
        <v>35</v>
      </c>
      <c r="AA291" s="8047">
        <v>6</v>
      </c>
      <c r="AB291" s="8378">
        <v>655</v>
      </c>
      <c r="AC291" s="8107">
        <v>45763</v>
      </c>
      <c r="AD291" s="8374">
        <v>45756</v>
      </c>
      <c r="AE291" s="8369">
        <v>24688</v>
      </c>
      <c r="AF291" s="8379">
        <v>2000</v>
      </c>
      <c r="AG291" s="8048">
        <f t="shared" si="49"/>
        <v>-1000</v>
      </c>
      <c r="AH291" s="8380">
        <f t="shared" si="53"/>
        <v>1310</v>
      </c>
      <c r="AI291" s="8380">
        <f t="shared" si="50"/>
        <v>65.5</v>
      </c>
      <c r="AJ291" s="8050">
        <v>5</v>
      </c>
      <c r="AK291" s="7949"/>
    </row>
    <row r="292" spans="2:37">
      <c r="B292" s="8725" t="s">
        <v>1543</v>
      </c>
      <c r="C292" s="8047" t="s">
        <v>1860</v>
      </c>
      <c r="D292" s="8178">
        <v>84</v>
      </c>
      <c r="E292" s="8043"/>
      <c r="F292" s="8104">
        <v>45916</v>
      </c>
      <c r="G292" s="8399">
        <v>10</v>
      </c>
      <c r="H292" s="8372" t="s">
        <v>35</v>
      </c>
      <c r="I292" s="8047">
        <f>(G292*1000/400)</f>
        <v>25</v>
      </c>
      <c r="J292" s="8045">
        <v>1350</v>
      </c>
      <c r="K292" s="8046">
        <v>45919</v>
      </c>
      <c r="L292" s="8374">
        <v>45919</v>
      </c>
      <c r="M292" s="8047">
        <v>25492</v>
      </c>
      <c r="N292" s="8048">
        <v>10000</v>
      </c>
      <c r="O292" s="8048">
        <f t="shared" si="57"/>
        <v>0</v>
      </c>
      <c r="P292" s="8049">
        <f>(N292*J292/1000)</f>
        <v>13500</v>
      </c>
      <c r="Q292" s="8049">
        <f>(P292*0.05)</f>
        <v>675</v>
      </c>
      <c r="R292" s="8050">
        <v>5</v>
      </c>
      <c r="S292" s="7737"/>
      <c r="T292" s="7988"/>
      <c r="U292" s="7865" t="s">
        <v>1765</v>
      </c>
      <c r="V292" s="8338">
        <v>528</v>
      </c>
      <c r="W292" s="7789" t="s">
        <v>101</v>
      </c>
      <c r="X292" s="7790">
        <v>45756</v>
      </c>
      <c r="Y292" s="8686">
        <v>1</v>
      </c>
      <c r="Z292" s="7788" t="s">
        <v>35</v>
      </c>
      <c r="AA292" s="7788">
        <v>2</v>
      </c>
      <c r="AB292" s="8339">
        <v>655</v>
      </c>
      <c r="AC292" s="8336">
        <v>45763</v>
      </c>
      <c r="AD292" s="8336">
        <v>45763</v>
      </c>
      <c r="AE292" s="7794"/>
      <c r="AF292" s="8340">
        <v>1000</v>
      </c>
      <c r="AG292" s="7795">
        <f t="shared" si="49"/>
        <v>0</v>
      </c>
      <c r="AH292" s="8611">
        <f t="shared" si="53"/>
        <v>655</v>
      </c>
      <c r="AI292" s="8611">
        <f t="shared" si="50"/>
        <v>32.75</v>
      </c>
      <c r="AJ292" s="7872">
        <v>5</v>
      </c>
      <c r="AK292" s="8001" t="s">
        <v>1790</v>
      </c>
    </row>
    <row r="293" spans="2:37">
      <c r="B293" s="7750" t="s">
        <v>1861</v>
      </c>
      <c r="C293" s="7717" t="s">
        <v>1547</v>
      </c>
      <c r="D293" s="7779">
        <v>18</v>
      </c>
      <c r="E293" s="7714" t="s">
        <v>796</v>
      </c>
      <c r="F293" s="7780">
        <v>45924</v>
      </c>
      <c r="G293" s="7760">
        <v>50</v>
      </c>
      <c r="H293" s="7717" t="s">
        <v>35</v>
      </c>
      <c r="I293" s="7717">
        <v>125</v>
      </c>
      <c r="J293" s="7722">
        <v>1078</v>
      </c>
      <c r="K293" s="7719">
        <v>45936</v>
      </c>
      <c r="L293" s="7720">
        <v>45924</v>
      </c>
      <c r="M293" s="7717">
        <v>25529</v>
      </c>
      <c r="N293" s="7721">
        <v>50000</v>
      </c>
      <c r="O293" s="7721">
        <f>(N293-G293*1000)</f>
        <v>0</v>
      </c>
      <c r="P293" s="7752">
        <f>(N293*J293/1000)</f>
        <v>53900</v>
      </c>
      <c r="Q293" s="7722">
        <f>(P293*0.05)</f>
        <v>2695</v>
      </c>
      <c r="R293" s="7714">
        <v>5</v>
      </c>
      <c r="S293" s="7737"/>
      <c r="T293" s="7988"/>
      <c r="U293" s="7712" t="s">
        <v>1767</v>
      </c>
      <c r="V293" s="7717">
        <v>529</v>
      </c>
      <c r="W293" s="7714" t="s">
        <v>101</v>
      </c>
      <c r="X293" s="7745">
        <v>45756</v>
      </c>
      <c r="Y293" s="7735">
        <v>5</v>
      </c>
      <c r="Z293" s="7717">
        <v>10</v>
      </c>
      <c r="AA293" s="7717">
        <v>10</v>
      </c>
      <c r="AB293" s="7722">
        <v>1328</v>
      </c>
      <c r="AC293" s="7746">
        <v>45763</v>
      </c>
      <c r="AD293" s="7781">
        <v>45762</v>
      </c>
      <c r="AE293" s="7736">
        <v>24716</v>
      </c>
      <c r="AF293" s="7721">
        <v>5000</v>
      </c>
      <c r="AG293" s="7721">
        <f t="shared" si="49"/>
        <v>0</v>
      </c>
      <c r="AH293" s="7722">
        <f t="shared" si="53"/>
        <v>6640</v>
      </c>
      <c r="AI293" s="7722">
        <f t="shared" si="50"/>
        <v>332</v>
      </c>
      <c r="AJ293" s="7748">
        <v>5</v>
      </c>
      <c r="AK293" s="7949"/>
    </row>
    <row r="294" spans="2:37">
      <c r="B294" s="7738"/>
      <c r="C294" s="7739"/>
      <c r="D294" s="7739"/>
      <c r="E294" s="7739"/>
      <c r="F294" s="7739"/>
      <c r="G294" s="7739"/>
      <c r="H294" s="7739"/>
      <c r="I294" s="7739"/>
      <c r="J294" s="7888"/>
      <c r="K294" s="7739"/>
      <c r="L294" s="7887"/>
      <c r="M294" s="7739"/>
      <c r="N294" s="7739"/>
      <c r="O294" s="7739"/>
      <c r="P294" s="7739"/>
      <c r="Q294" s="7739"/>
      <c r="R294" s="7739"/>
      <c r="S294" s="7711"/>
      <c r="T294" s="7988"/>
      <c r="U294" s="8384" t="s">
        <v>1769</v>
      </c>
      <c r="V294" s="8043">
        <v>530</v>
      </c>
      <c r="W294" s="8043" t="s">
        <v>101</v>
      </c>
      <c r="X294" s="8370">
        <v>45756</v>
      </c>
      <c r="Y294" s="8105">
        <v>25</v>
      </c>
      <c r="Z294" s="8047" t="s">
        <v>35</v>
      </c>
      <c r="AA294" s="8047">
        <f>(Y294*1000/400)</f>
        <v>62.5</v>
      </c>
      <c r="AB294" s="8106">
        <v>427</v>
      </c>
      <c r="AC294" s="8107">
        <v>45763</v>
      </c>
      <c r="AD294" s="8374">
        <v>45756</v>
      </c>
      <c r="AE294" s="8369">
        <v>24688</v>
      </c>
      <c r="AF294" s="8050">
        <v>7400</v>
      </c>
      <c r="AG294" s="8048">
        <f t="shared" si="49"/>
        <v>-17600</v>
      </c>
      <c r="AH294" s="8108">
        <f t="shared" si="53"/>
        <v>3159.8</v>
      </c>
      <c r="AI294" s="8108">
        <f t="shared" si="50"/>
        <v>157.99</v>
      </c>
      <c r="AJ294" s="8050">
        <v>5</v>
      </c>
      <c r="AK294" s="8001"/>
    </row>
    <row r="295" spans="2:37" ht="15" thickBot="1">
      <c r="B295" s="7889"/>
      <c r="C295" s="7890"/>
      <c r="D295" s="7890"/>
      <c r="E295" s="7890"/>
      <c r="F295" s="7890"/>
      <c r="G295" s="7890"/>
      <c r="H295" s="7890"/>
      <c r="I295" s="7890"/>
      <c r="J295" s="8145"/>
      <c r="K295" s="7890"/>
      <c r="L295" s="7891"/>
      <c r="M295" s="7890"/>
      <c r="N295" s="7890"/>
      <c r="O295" s="7890"/>
      <c r="P295" s="7892">
        <f>SUM(P273:P294)</f>
        <v>544190.4</v>
      </c>
      <c r="Q295" s="7892">
        <f>SUM(Q273:Q294)</f>
        <v>27209.52</v>
      </c>
      <c r="R295" s="7890"/>
      <c r="S295" s="8146"/>
      <c r="T295" s="7988"/>
      <c r="U295" s="7997" t="s">
        <v>1769</v>
      </c>
      <c r="V295" s="7789">
        <v>530</v>
      </c>
      <c r="W295" s="7789" t="s">
        <v>101</v>
      </c>
      <c r="X295" s="7790">
        <v>45756</v>
      </c>
      <c r="Y295" s="7868">
        <v>17.600000000000001</v>
      </c>
      <c r="Z295" s="7788" t="s">
        <v>35</v>
      </c>
      <c r="AA295" s="8372">
        <f>(Y295*1000/400)</f>
        <v>44</v>
      </c>
      <c r="AB295" s="7869">
        <v>427</v>
      </c>
      <c r="AC295" s="8336">
        <v>45763</v>
      </c>
      <c r="AD295" s="8336">
        <v>45763</v>
      </c>
      <c r="AE295" s="7794"/>
      <c r="AF295" s="7872">
        <v>17600</v>
      </c>
      <c r="AG295" s="7795">
        <f t="shared" si="49"/>
        <v>0</v>
      </c>
      <c r="AH295" s="7875">
        <f t="shared" si="53"/>
        <v>7515.2</v>
      </c>
      <c r="AI295" s="7875">
        <f t="shared" si="50"/>
        <v>375.76</v>
      </c>
      <c r="AJ295" s="7872">
        <v>5</v>
      </c>
      <c r="AK295" s="8001" t="s">
        <v>1790</v>
      </c>
    </row>
    <row r="296" spans="2:37">
      <c r="B296" s="7782"/>
      <c r="C296" s="7782"/>
      <c r="D296" s="7782"/>
      <c r="E296" s="7782"/>
      <c r="F296" s="7782"/>
      <c r="G296" s="7782"/>
      <c r="H296" s="7782"/>
      <c r="I296" s="7782"/>
      <c r="J296" s="7782"/>
      <c r="K296" s="7782"/>
      <c r="L296" s="7782"/>
      <c r="M296" s="7782"/>
      <c r="N296" s="7782"/>
      <c r="O296" s="7782"/>
      <c r="P296" s="7782"/>
      <c r="Q296" s="7782"/>
      <c r="R296" s="7782"/>
      <c r="S296" s="7684"/>
      <c r="T296" s="7988"/>
      <c r="U296" s="7996" t="s">
        <v>1768</v>
      </c>
      <c r="V296" s="7717">
        <v>531</v>
      </c>
      <c r="W296" s="7714" t="s">
        <v>101</v>
      </c>
      <c r="X296" s="7745">
        <v>45756</v>
      </c>
      <c r="Y296" s="7735">
        <v>5</v>
      </c>
      <c r="Z296" s="7717" t="s">
        <v>35</v>
      </c>
      <c r="AA296" s="7717">
        <v>12.5</v>
      </c>
      <c r="AB296" s="7722">
        <v>1328</v>
      </c>
      <c r="AC296" s="7746">
        <v>45763</v>
      </c>
      <c r="AD296" s="7781">
        <v>45762</v>
      </c>
      <c r="AE296" s="7736">
        <v>24716</v>
      </c>
      <c r="AF296" s="7721">
        <v>5200</v>
      </c>
      <c r="AG296" s="7721">
        <f t="shared" si="49"/>
        <v>200</v>
      </c>
      <c r="AH296" s="7722">
        <f t="shared" si="53"/>
        <v>6905.6</v>
      </c>
      <c r="AI296" s="7722">
        <f t="shared" si="50"/>
        <v>345.28000000000003</v>
      </c>
      <c r="AJ296" s="7748">
        <v>5</v>
      </c>
      <c r="AK296" s="7949"/>
    </row>
    <row r="297" spans="2:37" ht="18" thickBot="1">
      <c r="B297" s="7652" t="s">
        <v>1707</v>
      </c>
      <c r="C297" s="7653"/>
      <c r="D297" s="7650"/>
      <c r="E297" s="7650"/>
      <c r="F297" s="7650"/>
      <c r="G297" s="7650"/>
      <c r="H297" s="7650"/>
      <c r="I297" s="7650"/>
      <c r="J297" s="7650"/>
      <c r="K297" s="7650"/>
      <c r="L297" s="7650"/>
      <c r="M297" s="7650"/>
      <c r="N297" s="7650"/>
      <c r="O297" s="7650"/>
      <c r="P297" s="7650"/>
      <c r="Q297" s="7650"/>
      <c r="R297" s="7650"/>
      <c r="S297" s="7684"/>
      <c r="T297" s="7988"/>
      <c r="U297" s="8176" t="s">
        <v>1766</v>
      </c>
      <c r="V297" s="8369">
        <v>532</v>
      </c>
      <c r="W297" s="8043" t="s">
        <v>101</v>
      </c>
      <c r="X297" s="8370">
        <v>45756</v>
      </c>
      <c r="Y297" s="8371">
        <v>10</v>
      </c>
      <c r="Z297" s="8372" t="s">
        <v>35</v>
      </c>
      <c r="AA297" s="8372">
        <v>20</v>
      </c>
      <c r="AB297" s="8373">
        <v>615</v>
      </c>
      <c r="AC297" s="8107">
        <v>45777</v>
      </c>
      <c r="AD297" s="8374">
        <v>45776</v>
      </c>
      <c r="AE297" s="8369">
        <v>24784</v>
      </c>
      <c r="AF297" s="8375">
        <v>10000</v>
      </c>
      <c r="AG297" s="8048">
        <f t="shared" si="49"/>
        <v>0</v>
      </c>
      <c r="AH297" s="8181">
        <f t="shared" si="53"/>
        <v>6150</v>
      </c>
      <c r="AI297" s="8181">
        <f t="shared" si="50"/>
        <v>307.5</v>
      </c>
      <c r="AJ297" s="8050">
        <v>5</v>
      </c>
      <c r="AK297" s="7949"/>
    </row>
    <row r="298" spans="2:37">
      <c r="B298" s="7656"/>
      <c r="C298" s="7656"/>
      <c r="D298" s="7656"/>
      <c r="E298" s="7656" t="s">
        <v>14</v>
      </c>
      <c r="F298" s="7656" t="s">
        <v>12</v>
      </c>
      <c r="G298" s="7656"/>
      <c r="H298" s="7656"/>
      <c r="I298" s="7656"/>
      <c r="J298" s="7656" t="s">
        <v>15</v>
      </c>
      <c r="K298" s="7656" t="s">
        <v>12</v>
      </c>
      <c r="L298" s="7656" t="s">
        <v>12</v>
      </c>
      <c r="M298" s="7656"/>
      <c r="N298" s="7656"/>
      <c r="O298" s="7656"/>
      <c r="P298" s="7656"/>
      <c r="Q298" s="7656" t="s">
        <v>0</v>
      </c>
      <c r="R298" s="7656"/>
      <c r="S298" s="7656"/>
      <c r="T298" s="7988"/>
      <c r="U298" s="8176" t="s">
        <v>1764</v>
      </c>
      <c r="V298" s="8043">
        <v>533</v>
      </c>
      <c r="W298" s="8043" t="s">
        <v>101</v>
      </c>
      <c r="X298" s="8370">
        <v>45756</v>
      </c>
      <c r="Y298" s="8105">
        <v>200</v>
      </c>
      <c r="Z298" s="8047" t="s">
        <v>35</v>
      </c>
      <c r="AA298" s="8047">
        <v>400</v>
      </c>
      <c r="AB298" s="8106">
        <v>544</v>
      </c>
      <c r="AC298" s="8107">
        <v>45777</v>
      </c>
      <c r="AD298" s="8374">
        <v>45776</v>
      </c>
      <c r="AE298" s="8369">
        <v>24784</v>
      </c>
      <c r="AF298" s="8050">
        <v>200000</v>
      </c>
      <c r="AG298" s="8048">
        <f t="shared" si="49"/>
        <v>0</v>
      </c>
      <c r="AH298" s="8108">
        <f t="shared" si="53"/>
        <v>108800</v>
      </c>
      <c r="AI298" s="8108">
        <f t="shared" si="50"/>
        <v>5440</v>
      </c>
      <c r="AJ298" s="8050">
        <v>5</v>
      </c>
      <c r="AK298" s="7949"/>
    </row>
    <row r="299" spans="2:37">
      <c r="B299" s="7660" t="s">
        <v>3</v>
      </c>
      <c r="C299" s="7660" t="s">
        <v>4</v>
      </c>
      <c r="D299" s="7660" t="s">
        <v>18</v>
      </c>
      <c r="E299" s="7660" t="s">
        <v>19</v>
      </c>
      <c r="F299" s="7660" t="s">
        <v>19</v>
      </c>
      <c r="G299" s="7660" t="s">
        <v>20</v>
      </c>
      <c r="H299" s="7660" t="s">
        <v>21</v>
      </c>
      <c r="I299" s="7660" t="s">
        <v>1559</v>
      </c>
      <c r="J299" s="7660" t="s">
        <v>22</v>
      </c>
      <c r="K299" s="7660" t="s">
        <v>23</v>
      </c>
      <c r="L299" s="7660" t="s">
        <v>23</v>
      </c>
      <c r="M299" s="7660" t="s">
        <v>1227</v>
      </c>
      <c r="N299" s="7660" t="s">
        <v>20</v>
      </c>
      <c r="O299" s="7660" t="s">
        <v>25</v>
      </c>
      <c r="P299" s="7660" t="s">
        <v>0</v>
      </c>
      <c r="Q299" s="7660" t="s">
        <v>1363</v>
      </c>
      <c r="R299" s="7660" t="s">
        <v>1388</v>
      </c>
      <c r="S299" s="7660" t="s">
        <v>26</v>
      </c>
      <c r="T299" s="7988"/>
      <c r="U299" s="8176" t="s">
        <v>1765</v>
      </c>
      <c r="V299" s="8376">
        <v>534</v>
      </c>
      <c r="W299" s="8043" t="s">
        <v>101</v>
      </c>
      <c r="X299" s="8370">
        <v>45756</v>
      </c>
      <c r="Y299" s="8377">
        <v>1</v>
      </c>
      <c r="Z299" s="8047" t="s">
        <v>35</v>
      </c>
      <c r="AA299" s="8047">
        <v>2</v>
      </c>
      <c r="AB299" s="8378">
        <v>655</v>
      </c>
      <c r="AC299" s="8107">
        <v>45777</v>
      </c>
      <c r="AD299" s="8374">
        <v>45776</v>
      </c>
      <c r="AE299" s="8369">
        <v>24784</v>
      </c>
      <c r="AF299" s="8379">
        <v>1000</v>
      </c>
      <c r="AG299" s="8048">
        <f t="shared" si="49"/>
        <v>0</v>
      </c>
      <c r="AH299" s="8380">
        <f t="shared" si="53"/>
        <v>655</v>
      </c>
      <c r="AI299" s="8380">
        <f t="shared" si="50"/>
        <v>32.75</v>
      </c>
      <c r="AJ299" s="8050">
        <v>5</v>
      </c>
      <c r="AK299" s="7949"/>
    </row>
    <row r="300" spans="2:37" ht="15" thickBot="1">
      <c r="B300" s="7665"/>
      <c r="C300" s="7665"/>
      <c r="D300" s="7665"/>
      <c r="E300" s="7665" t="s">
        <v>3</v>
      </c>
      <c r="F300" s="7665" t="s">
        <v>18</v>
      </c>
      <c r="G300" s="7665"/>
      <c r="H300" s="7665"/>
      <c r="I300" s="7665"/>
      <c r="J300" s="7665" t="s">
        <v>21</v>
      </c>
      <c r="K300" s="7665" t="s">
        <v>27</v>
      </c>
      <c r="L300" s="7665" t="s">
        <v>28</v>
      </c>
      <c r="M300" s="7665"/>
      <c r="N300" s="7665"/>
      <c r="O300" s="7665"/>
      <c r="P300" s="7665"/>
      <c r="Q300" s="7665" t="s">
        <v>11</v>
      </c>
      <c r="R300" s="7665"/>
      <c r="S300" s="7665"/>
      <c r="T300" s="7988"/>
      <c r="U300" s="8176" t="s">
        <v>1767</v>
      </c>
      <c r="V300" s="8047">
        <v>535</v>
      </c>
      <c r="W300" s="8043" t="s">
        <v>101</v>
      </c>
      <c r="X300" s="8370">
        <v>45756</v>
      </c>
      <c r="Y300" s="8382">
        <v>22</v>
      </c>
      <c r="Z300" s="8047" t="s">
        <v>35</v>
      </c>
      <c r="AA300" s="8047">
        <v>44</v>
      </c>
      <c r="AB300" s="8049">
        <v>1328</v>
      </c>
      <c r="AC300" s="8107">
        <v>45777</v>
      </c>
      <c r="AD300" s="8374">
        <v>45776</v>
      </c>
      <c r="AE300" s="8369">
        <v>24784</v>
      </c>
      <c r="AF300" s="8048">
        <v>22000</v>
      </c>
      <c r="AG300" s="8048">
        <f t="shared" si="49"/>
        <v>0</v>
      </c>
      <c r="AH300" s="8049">
        <f t="shared" si="53"/>
        <v>29216</v>
      </c>
      <c r="AI300" s="8049">
        <f t="shared" si="50"/>
        <v>1460.8000000000002</v>
      </c>
      <c r="AJ300" s="8383">
        <v>5</v>
      </c>
      <c r="AK300" s="7949"/>
    </row>
    <row r="301" spans="2:37">
      <c r="B301" s="7750" t="s">
        <v>1543</v>
      </c>
      <c r="C301" s="7717" t="s">
        <v>1788</v>
      </c>
      <c r="D301" s="7759">
        <v>85</v>
      </c>
      <c r="E301" s="7714">
        <v>7551</v>
      </c>
      <c r="F301" s="7715">
        <v>45926</v>
      </c>
      <c r="G301" s="7864">
        <v>10</v>
      </c>
      <c r="H301" s="7761" t="s">
        <v>35</v>
      </c>
      <c r="I301" s="7717">
        <f>(G301*1000/400)</f>
        <v>25</v>
      </c>
      <c r="J301" s="7762">
        <v>1350</v>
      </c>
      <c r="K301" s="7719">
        <v>45943</v>
      </c>
      <c r="L301" s="7781">
        <v>45940</v>
      </c>
      <c r="M301" s="7717">
        <v>25633</v>
      </c>
      <c r="N301" s="7721">
        <v>10000</v>
      </c>
      <c r="O301" s="7721">
        <f t="shared" ref="O301:O314" si="60">(N301-G301*1000)</f>
        <v>0</v>
      </c>
      <c r="P301" s="7722">
        <f>(N301*J301/1000)</f>
        <v>13500</v>
      </c>
      <c r="Q301" s="7722">
        <f>(P301*0.05)</f>
        <v>675</v>
      </c>
      <c r="R301" s="7723">
        <v>5</v>
      </c>
      <c r="S301" s="8486"/>
      <c r="T301" s="7988"/>
      <c r="U301" s="8384" t="s">
        <v>1769</v>
      </c>
      <c r="V301" s="8043">
        <v>536</v>
      </c>
      <c r="W301" s="8043" t="s">
        <v>101</v>
      </c>
      <c r="X301" s="8370">
        <v>45756</v>
      </c>
      <c r="Y301" s="8105">
        <v>45</v>
      </c>
      <c r="Z301" s="8047" t="s">
        <v>35</v>
      </c>
      <c r="AA301" s="8047">
        <f>(Y301*1000/400)</f>
        <v>112.5</v>
      </c>
      <c r="AB301" s="8106">
        <v>427</v>
      </c>
      <c r="AC301" s="8107">
        <v>45777</v>
      </c>
      <c r="AD301" s="8374">
        <v>45776</v>
      </c>
      <c r="AE301" s="8369">
        <v>24784</v>
      </c>
      <c r="AF301" s="8050">
        <v>45200</v>
      </c>
      <c r="AG301" s="8048">
        <f t="shared" si="49"/>
        <v>200</v>
      </c>
      <c r="AH301" s="8108">
        <f t="shared" si="53"/>
        <v>19300.400000000001</v>
      </c>
      <c r="AI301" s="8108">
        <f t="shared" si="50"/>
        <v>965.0200000000001</v>
      </c>
      <c r="AJ301" s="8050">
        <v>5</v>
      </c>
      <c r="AK301" s="7949"/>
    </row>
    <row r="302" spans="2:37">
      <c r="B302" s="8750" t="s">
        <v>1543</v>
      </c>
      <c r="C302" s="7761" t="s">
        <v>1774</v>
      </c>
      <c r="D302" s="7759">
        <v>86</v>
      </c>
      <c r="E302" s="7714">
        <v>7551</v>
      </c>
      <c r="F302" s="7715">
        <v>45926</v>
      </c>
      <c r="G302" s="7864">
        <v>57.6</v>
      </c>
      <c r="H302" s="7761" t="s">
        <v>35</v>
      </c>
      <c r="I302" s="7717">
        <f>(G302*1000/400)</f>
        <v>144</v>
      </c>
      <c r="J302" s="7762">
        <v>1350</v>
      </c>
      <c r="K302" s="7746">
        <v>45943</v>
      </c>
      <c r="L302" s="7781">
        <v>45940</v>
      </c>
      <c r="M302" s="7717">
        <v>25633</v>
      </c>
      <c r="N302" s="7721">
        <v>58000</v>
      </c>
      <c r="O302" s="7721">
        <f t="shared" si="60"/>
        <v>400</v>
      </c>
      <c r="P302" s="7722">
        <f>(N302*J302/1000)</f>
        <v>78300</v>
      </c>
      <c r="Q302" s="7722">
        <f>(P302*0.05)</f>
        <v>3915</v>
      </c>
      <c r="R302" s="7723">
        <v>5</v>
      </c>
      <c r="S302" s="7711"/>
      <c r="T302" s="7988"/>
      <c r="U302" s="8287" t="s">
        <v>1768</v>
      </c>
      <c r="V302" s="8047">
        <v>537</v>
      </c>
      <c r="W302" s="8043" t="s">
        <v>101</v>
      </c>
      <c r="X302" s="8370">
        <v>45756</v>
      </c>
      <c r="Y302" s="8382">
        <v>10</v>
      </c>
      <c r="Z302" s="8047" t="s">
        <v>35</v>
      </c>
      <c r="AA302" s="8047">
        <f>(Y302*1000/400)</f>
        <v>25</v>
      </c>
      <c r="AB302" s="8049">
        <v>1328</v>
      </c>
      <c r="AC302" s="8107">
        <v>45777</v>
      </c>
      <c r="AD302" s="8374">
        <v>45776</v>
      </c>
      <c r="AE302" s="8369">
        <v>24784</v>
      </c>
      <c r="AF302" s="8048">
        <v>10000</v>
      </c>
      <c r="AG302" s="8048">
        <f t="shared" si="49"/>
        <v>0</v>
      </c>
      <c r="AH302" s="8049">
        <f t="shared" si="53"/>
        <v>13280</v>
      </c>
      <c r="AI302" s="8049">
        <f t="shared" si="50"/>
        <v>664</v>
      </c>
      <c r="AJ302" s="8383">
        <v>5</v>
      </c>
      <c r="AK302" s="7927"/>
    </row>
    <row r="303" spans="2:37">
      <c r="B303" s="7750" t="s">
        <v>1543</v>
      </c>
      <c r="C303" s="7717" t="s">
        <v>1783</v>
      </c>
      <c r="D303" s="7759">
        <v>87</v>
      </c>
      <c r="E303" s="7714">
        <v>7551</v>
      </c>
      <c r="F303" s="7715">
        <v>45926</v>
      </c>
      <c r="G303" s="7864">
        <v>7.2</v>
      </c>
      <c r="H303" s="7761" t="s">
        <v>35</v>
      </c>
      <c r="I303" s="7717">
        <f>(G303*1000/400)</f>
        <v>18</v>
      </c>
      <c r="J303" s="7762">
        <v>1350</v>
      </c>
      <c r="K303" s="7719">
        <v>45943</v>
      </c>
      <c r="L303" s="7781">
        <v>45940</v>
      </c>
      <c r="M303" s="7717">
        <v>25633</v>
      </c>
      <c r="N303" s="7721">
        <v>7200</v>
      </c>
      <c r="O303" s="7721">
        <f t="shared" si="60"/>
        <v>0</v>
      </c>
      <c r="P303" s="7722">
        <f>(N303*J303/1000)</f>
        <v>9720</v>
      </c>
      <c r="Q303" s="7722">
        <f>(P303*0.05)</f>
        <v>486</v>
      </c>
      <c r="R303" s="7723">
        <v>5</v>
      </c>
      <c r="S303" s="7711"/>
      <c r="T303" s="7988"/>
      <c r="U303" s="8287" t="s">
        <v>1770</v>
      </c>
      <c r="V303" s="8047">
        <v>538</v>
      </c>
      <c r="W303" s="8043" t="s">
        <v>101</v>
      </c>
      <c r="X303" s="8370">
        <v>45756</v>
      </c>
      <c r="Y303" s="8382">
        <v>6</v>
      </c>
      <c r="Z303" s="8047" t="s">
        <v>35</v>
      </c>
      <c r="AA303" s="8372">
        <f>(Y303*1000/400)</f>
        <v>15</v>
      </c>
      <c r="AB303" s="8049">
        <v>1328</v>
      </c>
      <c r="AC303" s="8107">
        <v>45777</v>
      </c>
      <c r="AD303" s="8374">
        <v>45776</v>
      </c>
      <c r="AE303" s="8369">
        <v>24784</v>
      </c>
      <c r="AF303" s="8048">
        <v>6000</v>
      </c>
      <c r="AG303" s="8048">
        <f t="shared" si="49"/>
        <v>0</v>
      </c>
      <c r="AH303" s="8049">
        <f>(AB303*Y303)</f>
        <v>7968</v>
      </c>
      <c r="AI303" s="8049">
        <f t="shared" si="50"/>
        <v>398.40000000000003</v>
      </c>
      <c r="AJ303" s="8383">
        <v>5</v>
      </c>
      <c r="AK303" s="7874"/>
    </row>
    <row r="304" spans="2:37">
      <c r="B304" s="7750" t="s">
        <v>1543</v>
      </c>
      <c r="C304" s="7761" t="s">
        <v>1801</v>
      </c>
      <c r="D304" s="8526">
        <v>88</v>
      </c>
      <c r="E304" s="7714">
        <v>7551</v>
      </c>
      <c r="F304" s="7715">
        <v>45926</v>
      </c>
      <c r="G304" s="7819">
        <v>8.4</v>
      </c>
      <c r="H304" s="7717" t="s">
        <v>35</v>
      </c>
      <c r="I304" s="7717">
        <f>(G304*1000/200)</f>
        <v>42</v>
      </c>
      <c r="J304" s="7722">
        <v>1607.4</v>
      </c>
      <c r="K304" s="7719">
        <v>45943</v>
      </c>
      <c r="L304" s="7781">
        <v>45940</v>
      </c>
      <c r="M304" s="7717">
        <v>25633</v>
      </c>
      <c r="N304" s="7721">
        <v>8400</v>
      </c>
      <c r="O304" s="7721">
        <f t="shared" si="60"/>
        <v>0</v>
      </c>
      <c r="P304" s="7752">
        <v>1572</v>
      </c>
      <c r="Q304" s="7722">
        <v>143.69999999999999</v>
      </c>
      <c r="R304" s="7714">
        <v>5</v>
      </c>
      <c r="S304" s="7737"/>
      <c r="T304" s="7988"/>
      <c r="U304" s="7712" t="s">
        <v>1766</v>
      </c>
      <c r="V304" s="7736">
        <v>539</v>
      </c>
      <c r="W304" s="7714" t="s">
        <v>101</v>
      </c>
      <c r="X304" s="7745">
        <v>45756</v>
      </c>
      <c r="Y304" s="7753">
        <v>5</v>
      </c>
      <c r="Z304" s="7761" t="s">
        <v>35</v>
      </c>
      <c r="AA304" s="7717">
        <f>(Y304*1000/500)</f>
        <v>10</v>
      </c>
      <c r="AB304" s="7754">
        <v>615</v>
      </c>
      <c r="AC304" s="7746">
        <v>45792</v>
      </c>
      <c r="AD304" s="7781">
        <v>45798</v>
      </c>
      <c r="AE304" s="7736">
        <v>24892</v>
      </c>
      <c r="AF304" s="7755">
        <v>5000</v>
      </c>
      <c r="AG304" s="7721">
        <f t="shared" si="49"/>
        <v>0</v>
      </c>
      <c r="AH304" s="7756">
        <f t="shared" ref="AH304:AH315" si="61">(AF304*AB304/1000)</f>
        <v>3075</v>
      </c>
      <c r="AI304" s="7756">
        <f t="shared" si="50"/>
        <v>153.75</v>
      </c>
      <c r="AJ304" s="7723">
        <v>5</v>
      </c>
      <c r="AK304" s="7874"/>
    </row>
    <row r="305" spans="2:37">
      <c r="B305" s="7750" t="s">
        <v>1543</v>
      </c>
      <c r="C305" s="7761" t="s">
        <v>1796</v>
      </c>
      <c r="D305" s="8526">
        <v>89</v>
      </c>
      <c r="E305" s="7714">
        <v>7551</v>
      </c>
      <c r="F305" s="7715">
        <v>45926</v>
      </c>
      <c r="G305" s="7819">
        <v>4.2</v>
      </c>
      <c r="H305" s="7717" t="s">
        <v>35</v>
      </c>
      <c r="I305" s="7717">
        <f>(G305*1000/400)</f>
        <v>10.5</v>
      </c>
      <c r="J305" s="7722">
        <v>1607.4</v>
      </c>
      <c r="K305" s="7719">
        <v>45943</v>
      </c>
      <c r="L305" s="7781">
        <v>45940</v>
      </c>
      <c r="M305" s="7717">
        <v>25633</v>
      </c>
      <c r="N305" s="7721">
        <v>4600</v>
      </c>
      <c r="O305" s="7721">
        <f t="shared" si="60"/>
        <v>400</v>
      </c>
      <c r="P305" s="7752">
        <v>1572</v>
      </c>
      <c r="Q305" s="7722">
        <v>143.69999999999999</v>
      </c>
      <c r="R305" s="7714">
        <v>5</v>
      </c>
      <c r="S305" s="7737"/>
      <c r="T305" s="7988"/>
      <c r="U305" s="7712" t="s">
        <v>1764</v>
      </c>
      <c r="V305" s="7714">
        <v>540</v>
      </c>
      <c r="W305" s="7714" t="s">
        <v>101</v>
      </c>
      <c r="X305" s="7745">
        <v>45756</v>
      </c>
      <c r="Y305" s="7751">
        <v>130</v>
      </c>
      <c r="Z305" s="7717" t="s">
        <v>35</v>
      </c>
      <c r="AA305" s="7717">
        <f>(Y305*1000/500)</f>
        <v>260</v>
      </c>
      <c r="AB305" s="7718">
        <v>544</v>
      </c>
      <c r="AC305" s="7746">
        <v>45792</v>
      </c>
      <c r="AD305" s="7781">
        <v>45798</v>
      </c>
      <c r="AE305" s="7736">
        <v>24892</v>
      </c>
      <c r="AF305" s="7723">
        <v>130000</v>
      </c>
      <c r="AG305" s="7721">
        <f t="shared" si="49"/>
        <v>0</v>
      </c>
      <c r="AH305" s="7752">
        <f t="shared" si="61"/>
        <v>70720</v>
      </c>
      <c r="AI305" s="7752">
        <f t="shared" si="50"/>
        <v>3536</v>
      </c>
      <c r="AJ305" s="7723">
        <v>5</v>
      </c>
      <c r="AK305" s="7949"/>
    </row>
    <row r="306" spans="2:37">
      <c r="B306" s="7750" t="s">
        <v>1861</v>
      </c>
      <c r="C306" s="7717" t="s">
        <v>1547</v>
      </c>
      <c r="D306" s="7779">
        <v>19</v>
      </c>
      <c r="E306" s="7714" t="s">
        <v>796</v>
      </c>
      <c r="F306" s="7780">
        <v>45924</v>
      </c>
      <c r="G306" s="7760">
        <v>50</v>
      </c>
      <c r="H306" s="7717" t="s">
        <v>35</v>
      </c>
      <c r="I306" s="7717">
        <v>125</v>
      </c>
      <c r="J306" s="7722">
        <v>1078</v>
      </c>
      <c r="K306" s="7719">
        <v>45953</v>
      </c>
      <c r="L306" s="7781">
        <v>45940</v>
      </c>
      <c r="M306" s="7717">
        <v>25633</v>
      </c>
      <c r="N306" s="7721">
        <v>50000</v>
      </c>
      <c r="O306" s="7721">
        <f t="shared" si="60"/>
        <v>0</v>
      </c>
      <c r="P306" s="7752">
        <f t="shared" ref="P306:P314" si="62">(N306*J306/1000)</f>
        <v>53900</v>
      </c>
      <c r="Q306" s="7722">
        <f>(P306*0.05)</f>
        <v>2695</v>
      </c>
      <c r="R306" s="7714">
        <v>5</v>
      </c>
      <c r="S306" s="7737"/>
      <c r="T306" s="7988"/>
      <c r="U306" s="7712" t="s">
        <v>1765</v>
      </c>
      <c r="V306" s="7813">
        <v>541</v>
      </c>
      <c r="W306" s="7714" t="s">
        <v>101</v>
      </c>
      <c r="X306" s="7745">
        <v>45756</v>
      </c>
      <c r="Y306" s="7814">
        <v>1</v>
      </c>
      <c r="Z306" s="7717" t="s">
        <v>35</v>
      </c>
      <c r="AA306" s="7717">
        <f>(Y306*1000/500)</f>
        <v>2</v>
      </c>
      <c r="AB306" s="7815">
        <v>655</v>
      </c>
      <c r="AC306" s="7746">
        <v>45792</v>
      </c>
      <c r="AD306" s="7781">
        <v>45798</v>
      </c>
      <c r="AE306" s="7736">
        <v>24892</v>
      </c>
      <c r="AF306" s="7817">
        <v>1000</v>
      </c>
      <c r="AG306" s="7721">
        <f t="shared" si="49"/>
        <v>0</v>
      </c>
      <c r="AH306" s="7818">
        <f t="shared" si="61"/>
        <v>655</v>
      </c>
      <c r="AI306" s="7818">
        <f t="shared" si="50"/>
        <v>32.75</v>
      </c>
      <c r="AJ306" s="7723">
        <v>5</v>
      </c>
      <c r="AK306" s="7949"/>
    </row>
    <row r="307" spans="2:37">
      <c r="B307" s="8103" t="s">
        <v>1818</v>
      </c>
      <c r="C307" s="8047" t="s">
        <v>1838</v>
      </c>
      <c r="D307" s="8398">
        <v>16</v>
      </c>
      <c r="E307" s="8369" t="s">
        <v>796</v>
      </c>
      <c r="F307" s="8566">
        <v>45866</v>
      </c>
      <c r="G307" s="8728">
        <v>50</v>
      </c>
      <c r="H307" s="8372" t="s">
        <v>35</v>
      </c>
      <c r="I307" s="8372">
        <f>(G307*1000/500)</f>
        <v>100</v>
      </c>
      <c r="J307" s="8045">
        <v>526.20000000000005</v>
      </c>
      <c r="K307" s="8107">
        <v>45925</v>
      </c>
      <c r="L307" s="8374">
        <v>45937</v>
      </c>
      <c r="M307" s="8372">
        <v>25598</v>
      </c>
      <c r="N307" s="8490">
        <v>50000</v>
      </c>
      <c r="O307" s="8490">
        <f t="shared" si="60"/>
        <v>0</v>
      </c>
      <c r="P307" s="8181">
        <f t="shared" si="62"/>
        <v>26310.000000000004</v>
      </c>
      <c r="Q307" s="8045">
        <f>(P307*0.05)</f>
        <v>1315.5000000000002</v>
      </c>
      <c r="R307" s="8369">
        <v>5</v>
      </c>
      <c r="S307" s="7737"/>
      <c r="T307" s="7988"/>
      <c r="U307" s="7712" t="s">
        <v>1767</v>
      </c>
      <c r="V307" s="7717">
        <v>542</v>
      </c>
      <c r="W307" s="7714" t="s">
        <v>101</v>
      </c>
      <c r="X307" s="7745">
        <v>45756</v>
      </c>
      <c r="Y307" s="7735">
        <v>10</v>
      </c>
      <c r="Z307" s="7717" t="s">
        <v>35</v>
      </c>
      <c r="AA307" s="7717">
        <f>(Y307*1000/500)</f>
        <v>20</v>
      </c>
      <c r="AB307" s="7722">
        <v>1328</v>
      </c>
      <c r="AC307" s="7746">
        <v>45792</v>
      </c>
      <c r="AD307" s="7781">
        <v>45798</v>
      </c>
      <c r="AE307" s="7736">
        <v>24892</v>
      </c>
      <c r="AF307" s="7721">
        <v>10000</v>
      </c>
      <c r="AG307" s="7721">
        <f t="shared" si="49"/>
        <v>0</v>
      </c>
      <c r="AH307" s="7722">
        <f t="shared" si="61"/>
        <v>13280</v>
      </c>
      <c r="AI307" s="7722">
        <f t="shared" si="50"/>
        <v>664</v>
      </c>
      <c r="AJ307" s="7748">
        <v>5</v>
      </c>
      <c r="AK307" s="7949"/>
    </row>
    <row r="308" spans="2:37">
      <c r="B308" s="8103" t="s">
        <v>1818</v>
      </c>
      <c r="C308" s="8372" t="s">
        <v>1547</v>
      </c>
      <c r="D308" s="8398">
        <v>17</v>
      </c>
      <c r="E308" s="8369" t="s">
        <v>796</v>
      </c>
      <c r="F308" s="8566">
        <v>45866</v>
      </c>
      <c r="G308" s="8728">
        <v>26</v>
      </c>
      <c r="H308" s="8372" t="s">
        <v>35</v>
      </c>
      <c r="I308" s="8047">
        <f>(G308*1000/400)</f>
        <v>65</v>
      </c>
      <c r="J308" s="8045">
        <v>993.4</v>
      </c>
      <c r="K308" s="8107">
        <v>45925</v>
      </c>
      <c r="L308" s="8374">
        <v>45937</v>
      </c>
      <c r="M308" s="8372">
        <v>25598</v>
      </c>
      <c r="N308" s="8490">
        <v>26000</v>
      </c>
      <c r="O308" s="8490">
        <f t="shared" si="60"/>
        <v>0</v>
      </c>
      <c r="P308" s="8181">
        <f t="shared" si="62"/>
        <v>25828.400000000001</v>
      </c>
      <c r="Q308" s="8045">
        <f>(P308*0.05)</f>
        <v>1291.42</v>
      </c>
      <c r="R308" s="8369">
        <v>5</v>
      </c>
      <c r="S308" s="7737"/>
      <c r="T308" s="7988"/>
      <c r="U308" s="8131" t="s">
        <v>1769</v>
      </c>
      <c r="V308" s="7714">
        <v>543</v>
      </c>
      <c r="W308" s="7714" t="s">
        <v>101</v>
      </c>
      <c r="X308" s="7745">
        <v>45756</v>
      </c>
      <c r="Y308" s="7751">
        <v>10</v>
      </c>
      <c r="Z308" s="7717" t="s">
        <v>35</v>
      </c>
      <c r="AA308" s="7717">
        <f>(Y308*1000/400)</f>
        <v>25</v>
      </c>
      <c r="AB308" s="7718">
        <v>427</v>
      </c>
      <c r="AC308" s="7746">
        <v>45792</v>
      </c>
      <c r="AD308" s="7781">
        <v>45798</v>
      </c>
      <c r="AE308" s="7736">
        <v>24892</v>
      </c>
      <c r="AF308" s="7723">
        <v>10000</v>
      </c>
      <c r="AG308" s="7721">
        <f t="shared" si="49"/>
        <v>0</v>
      </c>
      <c r="AH308" s="7752">
        <f t="shared" si="61"/>
        <v>4270</v>
      </c>
      <c r="AI308" s="7752">
        <f t="shared" si="50"/>
        <v>213.5</v>
      </c>
      <c r="AJ308" s="7723">
        <v>5</v>
      </c>
      <c r="AK308" s="8139"/>
    </row>
    <row r="309" spans="2:37">
      <c r="B309" s="7670" t="s">
        <v>1543</v>
      </c>
      <c r="C309" s="7676" t="s">
        <v>1799</v>
      </c>
      <c r="D309" s="7672">
        <v>66</v>
      </c>
      <c r="E309" s="7952">
        <v>4592</v>
      </c>
      <c r="F309" s="8187">
        <v>45804</v>
      </c>
      <c r="G309" s="8606">
        <v>8.1980000000000004</v>
      </c>
      <c r="H309" s="7676" t="s">
        <v>35</v>
      </c>
      <c r="I309" s="8603">
        <f>(G309*1000/800)</f>
        <v>10.2475</v>
      </c>
      <c r="J309" s="7677">
        <v>1080</v>
      </c>
      <c r="K309" s="7955">
        <v>45810</v>
      </c>
      <c r="L309" s="7958">
        <v>45810</v>
      </c>
      <c r="M309" s="7676"/>
      <c r="N309" s="7956">
        <v>8198</v>
      </c>
      <c r="O309" s="7956">
        <f t="shared" si="60"/>
        <v>0</v>
      </c>
      <c r="P309" s="7677">
        <f t="shared" si="62"/>
        <v>8853.84</v>
      </c>
      <c r="Q309" s="7677">
        <v>143.69999999999999</v>
      </c>
      <c r="R309" s="7952">
        <v>5</v>
      </c>
      <c r="S309" s="7737"/>
      <c r="T309" s="7988"/>
      <c r="U309" s="7996" t="s">
        <v>1768</v>
      </c>
      <c r="V309" s="7717">
        <v>544</v>
      </c>
      <c r="W309" s="7714" t="s">
        <v>101</v>
      </c>
      <c r="X309" s="7745">
        <v>45756</v>
      </c>
      <c r="Y309" s="7735">
        <v>20</v>
      </c>
      <c r="Z309" s="7717" t="s">
        <v>35</v>
      </c>
      <c r="AA309" s="7717">
        <f>(Y309*1000/400)</f>
        <v>50</v>
      </c>
      <c r="AB309" s="7722">
        <v>1328</v>
      </c>
      <c r="AC309" s="7746">
        <v>45792</v>
      </c>
      <c r="AD309" s="7781">
        <v>45798</v>
      </c>
      <c r="AE309" s="7736">
        <v>24892</v>
      </c>
      <c r="AF309" s="7721">
        <v>20000</v>
      </c>
      <c r="AG309" s="7721">
        <f t="shared" si="49"/>
        <v>0</v>
      </c>
      <c r="AH309" s="7722">
        <f t="shared" si="61"/>
        <v>26560</v>
      </c>
      <c r="AI309" s="7722">
        <f t="shared" si="50"/>
        <v>1328</v>
      </c>
      <c r="AJ309" s="7748">
        <v>5</v>
      </c>
      <c r="AK309" s="8139"/>
    </row>
    <row r="310" spans="2:37">
      <c r="B310" s="7670" t="s">
        <v>941</v>
      </c>
      <c r="C310" s="7673" t="s">
        <v>1771</v>
      </c>
      <c r="D310" s="7706">
        <v>114</v>
      </c>
      <c r="E310" s="7673" t="s">
        <v>796</v>
      </c>
      <c r="F310" s="7707">
        <v>45717</v>
      </c>
      <c r="G310" s="7962">
        <v>97</v>
      </c>
      <c r="H310" s="7671" t="s">
        <v>35</v>
      </c>
      <c r="I310" s="7671">
        <f>(G310*1000/500)</f>
        <v>194</v>
      </c>
      <c r="J310" s="7681">
        <v>571</v>
      </c>
      <c r="K310" s="7678">
        <v>45908</v>
      </c>
      <c r="L310" s="7679">
        <v>45908</v>
      </c>
      <c r="M310" s="7671"/>
      <c r="N310" s="7680">
        <v>97000</v>
      </c>
      <c r="O310" s="7680">
        <f t="shared" si="60"/>
        <v>0</v>
      </c>
      <c r="P310" s="7710">
        <f t="shared" si="62"/>
        <v>55387</v>
      </c>
      <c r="Q310" s="7677">
        <f>(P310*0.05)</f>
        <v>2769.3500000000004</v>
      </c>
      <c r="R310" s="7673">
        <v>5</v>
      </c>
      <c r="S310" s="7737"/>
      <c r="T310" s="7988"/>
      <c r="U310" s="7712" t="s">
        <v>1766</v>
      </c>
      <c r="V310" s="7736">
        <v>545</v>
      </c>
      <c r="W310" s="7714" t="s">
        <v>101</v>
      </c>
      <c r="X310" s="7745">
        <v>45756</v>
      </c>
      <c r="Y310" s="7753">
        <v>5</v>
      </c>
      <c r="Z310" s="7761" t="s">
        <v>35</v>
      </c>
      <c r="AA310" s="7761">
        <v>25</v>
      </c>
      <c r="AB310" s="7754">
        <v>615</v>
      </c>
      <c r="AC310" s="7746">
        <v>45805</v>
      </c>
      <c r="AD310" s="7781">
        <v>45812</v>
      </c>
      <c r="AE310" s="7736">
        <v>24962</v>
      </c>
      <c r="AF310" s="7755">
        <v>5000</v>
      </c>
      <c r="AG310" s="7721">
        <f t="shared" si="49"/>
        <v>0</v>
      </c>
      <c r="AH310" s="7756">
        <f t="shared" si="61"/>
        <v>3075</v>
      </c>
      <c r="AI310" s="7756">
        <f t="shared" si="50"/>
        <v>153.75</v>
      </c>
      <c r="AJ310" s="7723">
        <v>5</v>
      </c>
      <c r="AK310" s="8139"/>
    </row>
    <row r="311" spans="2:37">
      <c r="B311" s="7670" t="s">
        <v>941</v>
      </c>
      <c r="C311" s="7673" t="s">
        <v>1771</v>
      </c>
      <c r="D311" s="7706">
        <v>116</v>
      </c>
      <c r="E311" s="7673" t="s">
        <v>796</v>
      </c>
      <c r="F311" s="7707">
        <v>45725</v>
      </c>
      <c r="G311" s="7962">
        <v>23</v>
      </c>
      <c r="H311" s="7671" t="s">
        <v>35</v>
      </c>
      <c r="I311" s="7671">
        <f>(G311*1000/500)</f>
        <v>46</v>
      </c>
      <c r="J311" s="7681">
        <v>582.4</v>
      </c>
      <c r="K311" s="7678">
        <v>45908</v>
      </c>
      <c r="L311" s="7679">
        <v>45908</v>
      </c>
      <c r="M311" s="7671"/>
      <c r="N311" s="7680">
        <v>23000</v>
      </c>
      <c r="O311" s="7680">
        <f t="shared" si="60"/>
        <v>0</v>
      </c>
      <c r="P311" s="7710">
        <f t="shared" si="62"/>
        <v>13395.2</v>
      </c>
      <c r="Q311" s="7677">
        <f>(P311*0.05)</f>
        <v>669.7600000000001</v>
      </c>
      <c r="R311" s="7673">
        <v>5</v>
      </c>
      <c r="S311" s="7737"/>
      <c r="T311" s="7988"/>
      <c r="U311" s="7712" t="s">
        <v>1764</v>
      </c>
      <c r="V311" s="7714">
        <v>546</v>
      </c>
      <c r="W311" s="7714" t="s">
        <v>101</v>
      </c>
      <c r="X311" s="7745">
        <v>45756</v>
      </c>
      <c r="Y311" s="7751">
        <v>100</v>
      </c>
      <c r="Z311" s="7717" t="s">
        <v>35</v>
      </c>
      <c r="AA311" s="7717">
        <v>300</v>
      </c>
      <c r="AB311" s="7718">
        <v>544</v>
      </c>
      <c r="AC311" s="7746">
        <v>45805</v>
      </c>
      <c r="AD311" s="7781">
        <v>45812</v>
      </c>
      <c r="AE311" s="7736">
        <v>24962</v>
      </c>
      <c r="AF311" s="7723">
        <v>100000</v>
      </c>
      <c r="AG311" s="7721">
        <f t="shared" si="49"/>
        <v>0</v>
      </c>
      <c r="AH311" s="7752">
        <f t="shared" si="61"/>
        <v>54400</v>
      </c>
      <c r="AI311" s="7752">
        <f t="shared" si="50"/>
        <v>2720</v>
      </c>
      <c r="AJ311" s="7723">
        <v>5</v>
      </c>
      <c r="AK311" s="8139"/>
    </row>
    <row r="312" spans="2:37">
      <c r="B312" s="7670" t="s">
        <v>941</v>
      </c>
      <c r="C312" s="7673" t="s">
        <v>1773</v>
      </c>
      <c r="D312" s="7706">
        <v>117</v>
      </c>
      <c r="E312" s="7673" t="s">
        <v>796</v>
      </c>
      <c r="F312" s="7707">
        <v>45725</v>
      </c>
      <c r="G312" s="8744">
        <v>183</v>
      </c>
      <c r="H312" s="7671" t="s">
        <v>35</v>
      </c>
      <c r="I312" s="8745">
        <f>(G312*1000/400)</f>
        <v>457.5</v>
      </c>
      <c r="J312" s="7681">
        <v>1047.5</v>
      </c>
      <c r="K312" s="7678">
        <v>45908</v>
      </c>
      <c r="L312" s="7679">
        <v>45908</v>
      </c>
      <c r="M312" s="7671"/>
      <c r="N312" s="7680">
        <v>183000</v>
      </c>
      <c r="O312" s="7680">
        <f t="shared" si="60"/>
        <v>0</v>
      </c>
      <c r="P312" s="7727">
        <f t="shared" si="62"/>
        <v>191692.5</v>
      </c>
      <c r="Q312" s="7681">
        <f>(P312*0.05)</f>
        <v>9584.625</v>
      </c>
      <c r="R312" s="7673">
        <v>5</v>
      </c>
      <c r="S312" s="7737"/>
      <c r="T312" s="7988"/>
      <c r="U312" s="7712" t="s">
        <v>1765</v>
      </c>
      <c r="V312" s="7813">
        <v>547</v>
      </c>
      <c r="W312" s="7714" t="s">
        <v>101</v>
      </c>
      <c r="X312" s="7745">
        <v>45756</v>
      </c>
      <c r="Y312" s="7814">
        <v>1</v>
      </c>
      <c r="Z312" s="7717" t="s">
        <v>35</v>
      </c>
      <c r="AA312" s="7717">
        <v>6</v>
      </c>
      <c r="AB312" s="7815">
        <v>655</v>
      </c>
      <c r="AC312" s="7746">
        <v>45805</v>
      </c>
      <c r="AD312" s="7781">
        <v>45812</v>
      </c>
      <c r="AE312" s="7736">
        <v>24962</v>
      </c>
      <c r="AF312" s="7817">
        <v>1000</v>
      </c>
      <c r="AG312" s="7721">
        <f t="shared" si="49"/>
        <v>0</v>
      </c>
      <c r="AH312" s="7818">
        <f t="shared" si="61"/>
        <v>655</v>
      </c>
      <c r="AI312" s="7818">
        <f t="shared" si="50"/>
        <v>32.75</v>
      </c>
      <c r="AJ312" s="7723">
        <v>5</v>
      </c>
      <c r="AK312" s="8139"/>
    </row>
    <row r="313" spans="2:37">
      <c r="B313" s="7670" t="s">
        <v>941</v>
      </c>
      <c r="C313" s="7673" t="s">
        <v>1771</v>
      </c>
      <c r="D313" s="7706">
        <v>120</v>
      </c>
      <c r="E313" s="7673" t="s">
        <v>796</v>
      </c>
      <c r="F313" s="7707">
        <v>45845</v>
      </c>
      <c r="G313" s="7962">
        <v>120</v>
      </c>
      <c r="H313" s="7671" t="s">
        <v>35</v>
      </c>
      <c r="I313" s="7671">
        <f>(G313*1000/500)</f>
        <v>240</v>
      </c>
      <c r="J313" s="7681">
        <v>582.4</v>
      </c>
      <c r="K313" s="7678">
        <v>45908</v>
      </c>
      <c r="L313" s="7679">
        <v>45908</v>
      </c>
      <c r="M313" s="7671"/>
      <c r="N313" s="7680">
        <v>120000</v>
      </c>
      <c r="O313" s="7680">
        <f t="shared" si="60"/>
        <v>0</v>
      </c>
      <c r="P313" s="7710">
        <f t="shared" si="62"/>
        <v>69888</v>
      </c>
      <c r="Q313" s="7677">
        <f>(P313*0.05)</f>
        <v>3494.4</v>
      </c>
      <c r="R313" s="7673">
        <v>5</v>
      </c>
      <c r="S313" s="7737"/>
      <c r="T313" s="7649"/>
      <c r="U313" s="7712" t="s">
        <v>1767</v>
      </c>
      <c r="V313" s="7717">
        <v>548</v>
      </c>
      <c r="W313" s="7714" t="s">
        <v>101</v>
      </c>
      <c r="X313" s="7745">
        <v>45756</v>
      </c>
      <c r="Y313" s="7735">
        <v>8</v>
      </c>
      <c r="Z313" s="7717" t="s">
        <v>35</v>
      </c>
      <c r="AA313" s="7902">
        <v>40</v>
      </c>
      <c r="AB313" s="7722">
        <v>1328</v>
      </c>
      <c r="AC313" s="7746">
        <v>45805</v>
      </c>
      <c r="AD313" s="7781">
        <v>45812</v>
      </c>
      <c r="AE313" s="7736">
        <v>24962</v>
      </c>
      <c r="AF313" s="7721">
        <v>8000</v>
      </c>
      <c r="AG313" s="7721">
        <f t="shared" si="49"/>
        <v>0</v>
      </c>
      <c r="AH313" s="7722">
        <f t="shared" si="61"/>
        <v>10624</v>
      </c>
      <c r="AI313" s="7722">
        <f t="shared" si="50"/>
        <v>531.20000000000005</v>
      </c>
      <c r="AJ313" s="7748">
        <v>5</v>
      </c>
      <c r="AK313" s="8139"/>
    </row>
    <row r="314" spans="2:37">
      <c r="B314" s="7670" t="s">
        <v>941</v>
      </c>
      <c r="C314" s="7673" t="s">
        <v>1773</v>
      </c>
      <c r="D314" s="7706">
        <v>121</v>
      </c>
      <c r="E314" s="7673" t="s">
        <v>796</v>
      </c>
      <c r="F314" s="7707">
        <v>45845</v>
      </c>
      <c r="G314" s="8744">
        <v>77.599999999999994</v>
      </c>
      <c r="H314" s="7671" t="s">
        <v>35</v>
      </c>
      <c r="I314" s="7671">
        <f>(G314*1000/400)</f>
        <v>194</v>
      </c>
      <c r="J314" s="7681">
        <v>1047.5</v>
      </c>
      <c r="K314" s="7678">
        <v>45908</v>
      </c>
      <c r="L314" s="7679">
        <v>45908</v>
      </c>
      <c r="M314" s="7671"/>
      <c r="N314" s="7680">
        <v>77600</v>
      </c>
      <c r="O314" s="7680">
        <f t="shared" si="60"/>
        <v>0</v>
      </c>
      <c r="P314" s="7727">
        <f t="shared" si="62"/>
        <v>81286</v>
      </c>
      <c r="Q314" s="7681">
        <f>(P314*0.05)</f>
        <v>4064.3</v>
      </c>
      <c r="R314" s="7673">
        <v>5</v>
      </c>
      <c r="S314" s="7737"/>
      <c r="T314" s="7649"/>
      <c r="U314" s="8131" t="s">
        <v>1769</v>
      </c>
      <c r="V314" s="7714">
        <v>549</v>
      </c>
      <c r="W314" s="7714" t="s">
        <v>101</v>
      </c>
      <c r="X314" s="7745">
        <v>45756</v>
      </c>
      <c r="Y314" s="7751">
        <v>10</v>
      </c>
      <c r="Z314" s="7717" t="s">
        <v>35</v>
      </c>
      <c r="AA314" s="7717">
        <f>(Y314*1000/400)</f>
        <v>25</v>
      </c>
      <c r="AB314" s="7718">
        <v>427</v>
      </c>
      <c r="AC314" s="7746">
        <v>45805</v>
      </c>
      <c r="AD314" s="7781">
        <v>45812</v>
      </c>
      <c r="AE314" s="7736">
        <v>24962</v>
      </c>
      <c r="AF314" s="7723">
        <v>10000</v>
      </c>
      <c r="AG314" s="7721">
        <f t="shared" si="49"/>
        <v>0</v>
      </c>
      <c r="AH314" s="7752">
        <f t="shared" si="61"/>
        <v>4270</v>
      </c>
      <c r="AI314" s="7752">
        <f t="shared" si="50"/>
        <v>213.5</v>
      </c>
      <c r="AJ314" s="7723">
        <v>5</v>
      </c>
      <c r="AK314" s="8040"/>
    </row>
    <row r="315" spans="2:37">
      <c r="B315" s="7750" t="s">
        <v>792</v>
      </c>
      <c r="C315" s="7714" t="s">
        <v>1766</v>
      </c>
      <c r="D315" s="7736">
        <v>587</v>
      </c>
      <c r="E315" s="7714" t="s">
        <v>36</v>
      </c>
      <c r="F315" s="7745">
        <v>45937</v>
      </c>
      <c r="G315" s="7753">
        <v>10</v>
      </c>
      <c r="H315" s="7761" t="s">
        <v>35</v>
      </c>
      <c r="I315" s="7717">
        <f>(G315*1000/500)</f>
        <v>20</v>
      </c>
      <c r="J315" s="7754">
        <v>615</v>
      </c>
      <c r="K315" s="7746">
        <v>45943</v>
      </c>
      <c r="L315" s="7781">
        <v>45940</v>
      </c>
      <c r="M315" s="7736">
        <v>25630</v>
      </c>
      <c r="N315" s="7721">
        <v>10000</v>
      </c>
      <c r="O315" s="7721"/>
      <c r="P315" s="7722">
        <f t="shared" ref="P315:P321" si="63">(J315*G315)</f>
        <v>6150</v>
      </c>
      <c r="Q315" s="7756">
        <f t="shared" ref="Q315:Q322" si="64">(P315*0.05)</f>
        <v>307.5</v>
      </c>
      <c r="R315" s="7723">
        <v>5</v>
      </c>
      <c r="S315" s="7737"/>
      <c r="T315" s="7649"/>
      <c r="U315" s="7996" t="s">
        <v>1768</v>
      </c>
      <c r="V315" s="7717">
        <v>550</v>
      </c>
      <c r="W315" s="7714" t="s">
        <v>101</v>
      </c>
      <c r="X315" s="7745">
        <v>45756</v>
      </c>
      <c r="Y315" s="7735">
        <v>5</v>
      </c>
      <c r="Z315" s="7717" t="s">
        <v>35</v>
      </c>
      <c r="AA315" s="7717">
        <f>(Y315*1000/400)</f>
        <v>12.5</v>
      </c>
      <c r="AB315" s="7722">
        <v>1328</v>
      </c>
      <c r="AC315" s="7746">
        <v>45805</v>
      </c>
      <c r="AD315" s="7781">
        <v>45812</v>
      </c>
      <c r="AE315" s="7736">
        <v>24962</v>
      </c>
      <c r="AF315" s="7721">
        <v>5200</v>
      </c>
      <c r="AG315" s="7721">
        <f t="shared" si="49"/>
        <v>200</v>
      </c>
      <c r="AH315" s="7722">
        <f t="shared" si="61"/>
        <v>6905.6</v>
      </c>
      <c r="AI315" s="7722">
        <f t="shared" si="50"/>
        <v>345.28000000000003</v>
      </c>
      <c r="AJ315" s="7748">
        <v>5</v>
      </c>
      <c r="AK315" s="8040"/>
    </row>
    <row r="316" spans="2:37">
      <c r="B316" s="7750" t="s">
        <v>792</v>
      </c>
      <c r="C316" s="7714" t="s">
        <v>1764</v>
      </c>
      <c r="D316" s="7714">
        <v>588</v>
      </c>
      <c r="E316" s="7714" t="s">
        <v>36</v>
      </c>
      <c r="F316" s="7745">
        <v>45937</v>
      </c>
      <c r="G316" s="7751">
        <v>100</v>
      </c>
      <c r="H316" s="7717" t="s">
        <v>35</v>
      </c>
      <c r="I316" s="7717">
        <f>(G316*1000/500)</f>
        <v>200</v>
      </c>
      <c r="J316" s="7718">
        <v>544</v>
      </c>
      <c r="K316" s="7746">
        <v>45943</v>
      </c>
      <c r="L316" s="7781">
        <v>45940</v>
      </c>
      <c r="M316" s="7736">
        <v>25630</v>
      </c>
      <c r="N316" s="7721">
        <v>100000</v>
      </c>
      <c r="O316" s="7721"/>
      <c r="P316" s="7722">
        <f t="shared" si="63"/>
        <v>54400</v>
      </c>
      <c r="Q316" s="7752">
        <f t="shared" si="64"/>
        <v>2720</v>
      </c>
      <c r="R316" s="7723">
        <v>5</v>
      </c>
      <c r="S316" s="7711"/>
      <c r="T316" s="7649"/>
      <c r="U316" s="7996" t="s">
        <v>1770</v>
      </c>
      <c r="V316" s="7717">
        <v>551</v>
      </c>
      <c r="W316" s="7714" t="s">
        <v>101</v>
      </c>
      <c r="X316" s="7745">
        <v>45756</v>
      </c>
      <c r="Y316" s="7735">
        <v>8</v>
      </c>
      <c r="Z316" s="7717" t="s">
        <v>35</v>
      </c>
      <c r="AA316" s="7761">
        <f>(Y316*1000/400)</f>
        <v>20</v>
      </c>
      <c r="AB316" s="7722">
        <v>1328</v>
      </c>
      <c r="AC316" s="7746">
        <v>45805</v>
      </c>
      <c r="AD316" s="7781">
        <v>45812</v>
      </c>
      <c r="AE316" s="7736">
        <v>24962</v>
      </c>
      <c r="AF316" s="7721">
        <v>8000</v>
      </c>
      <c r="AG316" s="7721">
        <f t="shared" si="49"/>
        <v>0</v>
      </c>
      <c r="AH316" s="7722">
        <f>(AB316*Y316)</f>
        <v>10624</v>
      </c>
      <c r="AI316" s="7722">
        <f t="shared" si="50"/>
        <v>531.20000000000005</v>
      </c>
      <c r="AJ316" s="7748">
        <v>5</v>
      </c>
      <c r="AK316" s="8040"/>
    </row>
    <row r="317" spans="2:37">
      <c r="B317" s="7750" t="s">
        <v>792</v>
      </c>
      <c r="C317" s="7714" t="s">
        <v>1765</v>
      </c>
      <c r="D317" s="7813">
        <v>589</v>
      </c>
      <c r="E317" s="7714" t="s">
        <v>36</v>
      </c>
      <c r="F317" s="7745">
        <v>45937</v>
      </c>
      <c r="G317" s="7814">
        <v>1</v>
      </c>
      <c r="H317" s="7717" t="s">
        <v>35</v>
      </c>
      <c r="I317" s="7717">
        <f>(G317*1000/500)</f>
        <v>2</v>
      </c>
      <c r="J317" s="7815">
        <v>655</v>
      </c>
      <c r="K317" s="7746">
        <v>45943</v>
      </c>
      <c r="L317" s="7781">
        <v>45940</v>
      </c>
      <c r="M317" s="7736">
        <v>25630</v>
      </c>
      <c r="N317" s="7721">
        <v>1000</v>
      </c>
      <c r="O317" s="7721"/>
      <c r="P317" s="7722">
        <f t="shared" si="63"/>
        <v>655</v>
      </c>
      <c r="Q317" s="7818">
        <f t="shared" si="64"/>
        <v>32.75</v>
      </c>
      <c r="R317" s="7723">
        <v>5</v>
      </c>
      <c r="S317" s="8114"/>
      <c r="T317" s="7649"/>
      <c r="U317" s="7712" t="s">
        <v>1766</v>
      </c>
      <c r="V317" s="7736">
        <v>552</v>
      </c>
      <c r="W317" s="7714" t="s">
        <v>101</v>
      </c>
      <c r="X317" s="7745">
        <v>45818</v>
      </c>
      <c r="Y317" s="7753">
        <v>15</v>
      </c>
      <c r="Z317" s="7761" t="s">
        <v>35</v>
      </c>
      <c r="AA317" s="7717">
        <f>(Y317*1000/500)</f>
        <v>30</v>
      </c>
      <c r="AB317" s="7754">
        <v>615</v>
      </c>
      <c r="AC317" s="7746">
        <v>45831</v>
      </c>
      <c r="AD317" s="7781">
        <v>45828</v>
      </c>
      <c r="AE317" s="7736">
        <v>25018</v>
      </c>
      <c r="AF317" s="7755">
        <v>15000</v>
      </c>
      <c r="AG317" s="7721">
        <f t="shared" si="49"/>
        <v>0</v>
      </c>
      <c r="AH317" s="7756">
        <f t="shared" ref="AH317:AH322" si="65">(AF317*AB317/1000)</f>
        <v>9225</v>
      </c>
      <c r="AI317" s="7756">
        <f t="shared" si="50"/>
        <v>461.25</v>
      </c>
      <c r="AJ317" s="7723">
        <v>5</v>
      </c>
      <c r="AK317" s="8040"/>
    </row>
    <row r="318" spans="2:37">
      <c r="B318" s="7750" t="s">
        <v>792</v>
      </c>
      <c r="C318" s="7717" t="s">
        <v>1769</v>
      </c>
      <c r="D318" s="7714">
        <v>590</v>
      </c>
      <c r="E318" s="7714" t="s">
        <v>36</v>
      </c>
      <c r="F318" s="7745">
        <v>45937</v>
      </c>
      <c r="G318" s="7751">
        <v>25</v>
      </c>
      <c r="H318" s="7717" t="s">
        <v>35</v>
      </c>
      <c r="I318" s="7717">
        <f>(G318*1000/400)</f>
        <v>62.5</v>
      </c>
      <c r="J318" s="7718">
        <v>1328</v>
      </c>
      <c r="K318" s="7746">
        <v>45943</v>
      </c>
      <c r="L318" s="7781">
        <v>45940</v>
      </c>
      <c r="M318" s="7736">
        <v>25630</v>
      </c>
      <c r="N318" s="7721">
        <v>25200</v>
      </c>
      <c r="O318" s="7721"/>
      <c r="P318" s="7722">
        <f t="shared" si="63"/>
        <v>33200</v>
      </c>
      <c r="Q318" s="7752">
        <f t="shared" si="64"/>
        <v>1660</v>
      </c>
      <c r="R318" s="7723">
        <v>5</v>
      </c>
      <c r="S318" s="8249"/>
      <c r="T318" s="7649"/>
      <c r="U318" s="7712" t="s">
        <v>1764</v>
      </c>
      <c r="V318" s="7714">
        <v>553</v>
      </c>
      <c r="W318" s="7714" t="s">
        <v>101</v>
      </c>
      <c r="X318" s="7745">
        <v>45818</v>
      </c>
      <c r="Y318" s="7751">
        <v>150</v>
      </c>
      <c r="Z318" s="7717" t="s">
        <v>35</v>
      </c>
      <c r="AA318" s="7717">
        <f>(Y318*1000/500)</f>
        <v>300</v>
      </c>
      <c r="AB318" s="7718">
        <v>544</v>
      </c>
      <c r="AC318" s="7746">
        <v>45831</v>
      </c>
      <c r="AD318" s="7781">
        <v>45828</v>
      </c>
      <c r="AE318" s="7736">
        <v>25018</v>
      </c>
      <c r="AF318" s="7723">
        <v>150000</v>
      </c>
      <c r="AG318" s="7721">
        <f t="shared" si="49"/>
        <v>0</v>
      </c>
      <c r="AH318" s="7752">
        <f t="shared" si="65"/>
        <v>81600</v>
      </c>
      <c r="AI318" s="7752">
        <f t="shared" si="50"/>
        <v>4080</v>
      </c>
      <c r="AJ318" s="7723">
        <v>5</v>
      </c>
      <c r="AK318" s="8040"/>
    </row>
    <row r="319" spans="2:37">
      <c r="B319" s="7750" t="s">
        <v>792</v>
      </c>
      <c r="C319" s="7714" t="s">
        <v>1767</v>
      </c>
      <c r="D319" s="7717">
        <v>591</v>
      </c>
      <c r="E319" s="7714" t="s">
        <v>36</v>
      </c>
      <c r="F319" s="7745">
        <v>45937</v>
      </c>
      <c r="G319" s="7735">
        <v>10</v>
      </c>
      <c r="H319" s="7717" t="s">
        <v>35</v>
      </c>
      <c r="I319" s="7717">
        <f>(G319*1000/500)</f>
        <v>20</v>
      </c>
      <c r="J319" s="7722">
        <v>427</v>
      </c>
      <c r="K319" s="7746">
        <v>45943</v>
      </c>
      <c r="L319" s="7781">
        <v>45940</v>
      </c>
      <c r="M319" s="7736">
        <v>25630</v>
      </c>
      <c r="N319" s="7721">
        <v>10000</v>
      </c>
      <c r="O319" s="7721"/>
      <c r="P319" s="7722">
        <f t="shared" si="63"/>
        <v>4270</v>
      </c>
      <c r="Q319" s="7722">
        <f t="shared" si="64"/>
        <v>213.5</v>
      </c>
      <c r="R319" s="7748">
        <v>5</v>
      </c>
      <c r="S319" s="7724"/>
      <c r="T319" s="7649"/>
      <c r="U319" s="7712" t="s">
        <v>1765</v>
      </c>
      <c r="V319" s="7813">
        <v>554</v>
      </c>
      <c r="W319" s="7714" t="s">
        <v>101</v>
      </c>
      <c r="X319" s="7745">
        <v>45818</v>
      </c>
      <c r="Y319" s="7814">
        <v>3</v>
      </c>
      <c r="Z319" s="7717" t="s">
        <v>35</v>
      </c>
      <c r="AA319" s="7717">
        <f>(Y319*1000/500)</f>
        <v>6</v>
      </c>
      <c r="AB319" s="7815">
        <v>655</v>
      </c>
      <c r="AC319" s="7746">
        <v>45831</v>
      </c>
      <c r="AD319" s="7781">
        <v>45828</v>
      </c>
      <c r="AE319" s="7736">
        <v>25018</v>
      </c>
      <c r="AF319" s="7817">
        <v>3000</v>
      </c>
      <c r="AG319" s="7721">
        <f t="shared" si="49"/>
        <v>0</v>
      </c>
      <c r="AH319" s="7818">
        <f t="shared" si="65"/>
        <v>1965</v>
      </c>
      <c r="AI319" s="7818">
        <f t="shared" si="50"/>
        <v>98.25</v>
      </c>
      <c r="AJ319" s="7723">
        <v>5</v>
      </c>
      <c r="AK319" s="8040"/>
    </row>
    <row r="320" spans="2:37">
      <c r="B320" s="7750" t="s">
        <v>792</v>
      </c>
      <c r="C320" s="7717" t="s">
        <v>1768</v>
      </c>
      <c r="D320" s="7717">
        <v>592</v>
      </c>
      <c r="E320" s="7714" t="s">
        <v>36</v>
      </c>
      <c r="F320" s="7745">
        <v>45937</v>
      </c>
      <c r="G320" s="7735">
        <v>5</v>
      </c>
      <c r="H320" s="7717" t="s">
        <v>35</v>
      </c>
      <c r="I320" s="7717">
        <f>(G320*1000/400)</f>
        <v>12.5</v>
      </c>
      <c r="J320" s="7722">
        <v>1328</v>
      </c>
      <c r="K320" s="7746">
        <v>45943</v>
      </c>
      <c r="L320" s="7781">
        <v>45940</v>
      </c>
      <c r="M320" s="7736">
        <v>25630</v>
      </c>
      <c r="N320" s="7721">
        <v>5200</v>
      </c>
      <c r="O320" s="7721"/>
      <c r="P320" s="7722">
        <f t="shared" si="63"/>
        <v>6640</v>
      </c>
      <c r="Q320" s="7722">
        <f t="shared" si="64"/>
        <v>332</v>
      </c>
      <c r="R320" s="7748">
        <v>5</v>
      </c>
      <c r="S320" s="7990"/>
      <c r="T320" s="7649"/>
      <c r="U320" s="8131" t="s">
        <v>1769</v>
      </c>
      <c r="V320" s="7714">
        <v>555</v>
      </c>
      <c r="W320" s="7714" t="s">
        <v>101</v>
      </c>
      <c r="X320" s="7745">
        <v>45818</v>
      </c>
      <c r="Y320" s="7751">
        <v>25</v>
      </c>
      <c r="Z320" s="7717" t="s">
        <v>35</v>
      </c>
      <c r="AA320" s="7717">
        <f>(Y320*1000/400)</f>
        <v>62.5</v>
      </c>
      <c r="AB320" s="7718">
        <v>1328</v>
      </c>
      <c r="AC320" s="7746">
        <v>45831</v>
      </c>
      <c r="AD320" s="7781">
        <v>45828</v>
      </c>
      <c r="AE320" s="7736">
        <v>25018</v>
      </c>
      <c r="AF320" s="7723">
        <v>25200</v>
      </c>
      <c r="AG320" s="7721">
        <f t="shared" si="49"/>
        <v>200</v>
      </c>
      <c r="AH320" s="7752">
        <f t="shared" si="65"/>
        <v>33465.599999999999</v>
      </c>
      <c r="AI320" s="7752">
        <f t="shared" si="50"/>
        <v>1673.28</v>
      </c>
      <c r="AJ320" s="7723">
        <v>5</v>
      </c>
      <c r="AK320" s="8040"/>
    </row>
    <row r="321" spans="2:37">
      <c r="B321" s="7750" t="s">
        <v>792</v>
      </c>
      <c r="C321" s="7717" t="s">
        <v>1770</v>
      </c>
      <c r="D321" s="7717">
        <v>593</v>
      </c>
      <c r="E321" s="7714" t="s">
        <v>36</v>
      </c>
      <c r="F321" s="7745">
        <v>45937</v>
      </c>
      <c r="G321" s="7735">
        <v>5</v>
      </c>
      <c r="H321" s="7717" t="s">
        <v>35</v>
      </c>
      <c r="I321" s="7761">
        <f>(G321*1000/400)</f>
        <v>12.5</v>
      </c>
      <c r="J321" s="7722">
        <v>1328</v>
      </c>
      <c r="K321" s="7746">
        <v>45943</v>
      </c>
      <c r="L321" s="7781">
        <v>45940</v>
      </c>
      <c r="M321" s="7736">
        <v>25630</v>
      </c>
      <c r="N321" s="7721">
        <v>5200</v>
      </c>
      <c r="O321" s="7721"/>
      <c r="P321" s="7722">
        <f t="shared" si="63"/>
        <v>6640</v>
      </c>
      <c r="Q321" s="7722">
        <f t="shared" si="64"/>
        <v>332</v>
      </c>
      <c r="R321" s="7748">
        <v>5</v>
      </c>
      <c r="S321" s="7990"/>
      <c r="T321" s="7649"/>
      <c r="U321" s="7712" t="s">
        <v>1767</v>
      </c>
      <c r="V321" s="7717">
        <v>556</v>
      </c>
      <c r="W321" s="7714" t="s">
        <v>101</v>
      </c>
      <c r="X321" s="7745">
        <v>45818</v>
      </c>
      <c r="Y321" s="7735">
        <v>25</v>
      </c>
      <c r="Z321" s="7717" t="s">
        <v>35</v>
      </c>
      <c r="AA321" s="7717">
        <f>(Y321*1000/500)</f>
        <v>50</v>
      </c>
      <c r="AB321" s="7722">
        <v>427</v>
      </c>
      <c r="AC321" s="7746">
        <v>45831</v>
      </c>
      <c r="AD321" s="7781">
        <v>45828</v>
      </c>
      <c r="AE321" s="7736">
        <v>25018</v>
      </c>
      <c r="AF321" s="7721">
        <v>25000</v>
      </c>
      <c r="AG321" s="7721">
        <f t="shared" ref="AG321:AG351" si="66">(AF321-Y321*1000)</f>
        <v>0</v>
      </c>
      <c r="AH321" s="7722">
        <f t="shared" si="65"/>
        <v>10675</v>
      </c>
      <c r="AI321" s="7722">
        <f t="shared" ref="AI321:AI358" si="67">(AH321*0.05)</f>
        <v>533.75</v>
      </c>
      <c r="AJ321" s="7748">
        <v>5</v>
      </c>
      <c r="AK321" s="8040"/>
    </row>
    <row r="322" spans="2:37">
      <c r="B322" s="7750" t="s">
        <v>1543</v>
      </c>
      <c r="C322" s="7717" t="s">
        <v>1860</v>
      </c>
      <c r="D322" s="7779">
        <v>90</v>
      </c>
      <c r="E322" s="7714">
        <v>7551</v>
      </c>
      <c r="F322" s="7715">
        <v>45939</v>
      </c>
      <c r="G322" s="7864">
        <v>10</v>
      </c>
      <c r="H322" s="7761" t="s">
        <v>35</v>
      </c>
      <c r="I322" s="7717">
        <f>(G322*1000/400)</f>
        <v>25</v>
      </c>
      <c r="J322" s="7762">
        <v>1350</v>
      </c>
      <c r="K322" s="7719">
        <v>45943</v>
      </c>
      <c r="L322" s="7781">
        <v>45940</v>
      </c>
      <c r="M322" s="7717">
        <v>25633</v>
      </c>
      <c r="N322" s="7721">
        <v>10000</v>
      </c>
      <c r="O322" s="7721">
        <f>(N322-G322*1000)</f>
        <v>0</v>
      </c>
      <c r="P322" s="7722">
        <f>(N322*J322/1000)</f>
        <v>13500</v>
      </c>
      <c r="Q322" s="7722">
        <f t="shared" si="64"/>
        <v>675</v>
      </c>
      <c r="R322" s="7723">
        <v>5</v>
      </c>
      <c r="S322" s="7990"/>
      <c r="T322" s="7649"/>
      <c r="U322" s="7996" t="s">
        <v>1768</v>
      </c>
      <c r="V322" s="7717">
        <v>557</v>
      </c>
      <c r="W322" s="7714" t="s">
        <v>101</v>
      </c>
      <c r="X322" s="7745">
        <v>45818</v>
      </c>
      <c r="Y322" s="7735">
        <v>5</v>
      </c>
      <c r="Z322" s="7717" t="s">
        <v>35</v>
      </c>
      <c r="AA322" s="7717">
        <f>(Y322*1000/400)</f>
        <v>12.5</v>
      </c>
      <c r="AB322" s="7722">
        <v>1328</v>
      </c>
      <c r="AC322" s="7746">
        <v>45831</v>
      </c>
      <c r="AD322" s="7781">
        <v>45828</v>
      </c>
      <c r="AE322" s="7736">
        <v>25018</v>
      </c>
      <c r="AF322" s="7721">
        <v>5200</v>
      </c>
      <c r="AG322" s="7721">
        <f t="shared" si="66"/>
        <v>200</v>
      </c>
      <c r="AH322" s="7722">
        <f t="shared" si="65"/>
        <v>6905.6</v>
      </c>
      <c r="AI322" s="7722">
        <f t="shared" si="67"/>
        <v>345.28000000000003</v>
      </c>
      <c r="AJ322" s="7748">
        <v>5</v>
      </c>
      <c r="AK322" s="8039"/>
    </row>
    <row r="323" spans="2:37">
      <c r="B323" s="7750"/>
      <c r="C323" s="7717"/>
      <c r="D323" s="7717"/>
      <c r="E323" s="7714"/>
      <c r="F323" s="7745"/>
      <c r="G323" s="7717"/>
      <c r="H323" s="7717"/>
      <c r="I323" s="7717"/>
      <c r="J323" s="7722"/>
      <c r="K323" s="7746"/>
      <c r="L323" s="7781"/>
      <c r="M323" s="7736"/>
      <c r="N323" s="7721"/>
      <c r="O323" s="7721"/>
      <c r="P323" s="7722"/>
      <c r="Q323" s="7722"/>
      <c r="R323" s="8655"/>
      <c r="S323" s="7749"/>
      <c r="T323" s="7649"/>
      <c r="U323" s="7996" t="s">
        <v>1770</v>
      </c>
      <c r="V323" s="7717">
        <v>558</v>
      </c>
      <c r="W323" s="7714" t="s">
        <v>101</v>
      </c>
      <c r="X323" s="7745">
        <v>45818</v>
      </c>
      <c r="Y323" s="7735">
        <v>5</v>
      </c>
      <c r="Z323" s="7717" t="s">
        <v>35</v>
      </c>
      <c r="AA323" s="7761">
        <f>(Y323*1000/400)</f>
        <v>12.5</v>
      </c>
      <c r="AB323" s="7722">
        <v>1328</v>
      </c>
      <c r="AC323" s="7746">
        <v>45831</v>
      </c>
      <c r="AD323" s="7781">
        <v>45828</v>
      </c>
      <c r="AE323" s="7736">
        <v>25018</v>
      </c>
      <c r="AF323" s="7721">
        <v>5200</v>
      </c>
      <c r="AG323" s="7721">
        <f t="shared" si="66"/>
        <v>200</v>
      </c>
      <c r="AH323" s="7722">
        <f>(AB323*Y323)</f>
        <v>6640</v>
      </c>
      <c r="AI323" s="7722">
        <f t="shared" si="67"/>
        <v>332</v>
      </c>
      <c r="AJ323" s="7748">
        <v>5</v>
      </c>
      <c r="AK323" s="8039"/>
    </row>
    <row r="324" spans="2:37">
      <c r="B324" s="7750"/>
      <c r="C324" s="7717"/>
      <c r="D324" s="7717"/>
      <c r="E324" s="7714"/>
      <c r="F324" s="7745"/>
      <c r="G324" s="7717"/>
      <c r="H324" s="7717"/>
      <c r="I324" s="7785"/>
      <c r="J324" s="7722"/>
      <c r="K324" s="7746"/>
      <c r="L324" s="7781"/>
      <c r="M324" s="7736"/>
      <c r="N324" s="7721"/>
      <c r="O324" s="7721"/>
      <c r="P324" s="7722"/>
      <c r="Q324" s="7722"/>
      <c r="R324" s="7748"/>
      <c r="S324" s="8148"/>
      <c r="T324" s="7649"/>
      <c r="U324" s="8176" t="s">
        <v>1766</v>
      </c>
      <c r="V324" s="8369">
        <v>559</v>
      </c>
      <c r="W324" s="8043" t="s">
        <v>36</v>
      </c>
      <c r="X324" s="8370">
        <v>45841</v>
      </c>
      <c r="Y324" s="8371">
        <v>7.5</v>
      </c>
      <c r="Z324" s="8372" t="s">
        <v>35</v>
      </c>
      <c r="AA324" s="8047">
        <f>(Y324*1000/500)</f>
        <v>15</v>
      </c>
      <c r="AB324" s="8373">
        <v>615</v>
      </c>
      <c r="AC324" s="8107">
        <v>45848</v>
      </c>
      <c r="AD324" s="8374">
        <v>45849</v>
      </c>
      <c r="AE324" s="8369">
        <v>25111</v>
      </c>
      <c r="AF324" s="8375">
        <v>7500</v>
      </c>
      <c r="AG324" s="8048">
        <f t="shared" si="66"/>
        <v>0</v>
      </c>
      <c r="AH324" s="8181">
        <f t="shared" ref="AH324:AH329" si="68">(AF324*AB324/1000)</f>
        <v>4612.5</v>
      </c>
      <c r="AI324" s="8181">
        <f t="shared" si="67"/>
        <v>230.625</v>
      </c>
      <c r="AJ324" s="8050">
        <v>5</v>
      </c>
      <c r="AK324" s="8039"/>
    </row>
    <row r="325" spans="2:37">
      <c r="B325" s="7750"/>
      <c r="C325" s="7717"/>
      <c r="D325" s="7779"/>
      <c r="E325" s="7714"/>
      <c r="F325" s="7780"/>
      <c r="G325" s="7721"/>
      <c r="H325" s="7717"/>
      <c r="I325" s="7717"/>
      <c r="J325" s="7722"/>
      <c r="K325" s="7719"/>
      <c r="L325" s="7720"/>
      <c r="M325" s="7717"/>
      <c r="N325" s="7721"/>
      <c r="O325" s="7721"/>
      <c r="P325" s="7752"/>
      <c r="Q325" s="7722"/>
      <c r="R325" s="7863"/>
      <c r="S325" s="7749"/>
      <c r="T325" s="7649"/>
      <c r="U325" s="8176" t="s">
        <v>1764</v>
      </c>
      <c r="V325" s="8043">
        <v>560</v>
      </c>
      <c r="W325" s="8043" t="s">
        <v>36</v>
      </c>
      <c r="X325" s="8370">
        <v>45841</v>
      </c>
      <c r="Y325" s="8105">
        <v>100</v>
      </c>
      <c r="Z325" s="8047" t="s">
        <v>35</v>
      </c>
      <c r="AA325" s="8047">
        <f>(Y325*1000/500)</f>
        <v>200</v>
      </c>
      <c r="AB325" s="8106">
        <v>544</v>
      </c>
      <c r="AC325" s="8107">
        <v>45848</v>
      </c>
      <c r="AD325" s="8374">
        <v>45849</v>
      </c>
      <c r="AE325" s="8369">
        <v>25111</v>
      </c>
      <c r="AF325" s="8050">
        <v>100000</v>
      </c>
      <c r="AG325" s="8048">
        <f t="shared" si="66"/>
        <v>0</v>
      </c>
      <c r="AH325" s="8108">
        <f t="shared" si="68"/>
        <v>54400</v>
      </c>
      <c r="AI325" s="8108">
        <f t="shared" si="67"/>
        <v>2720</v>
      </c>
      <c r="AJ325" s="8050">
        <v>5</v>
      </c>
      <c r="AK325" s="8039"/>
    </row>
    <row r="326" spans="2:37">
      <c r="B326" s="7750"/>
      <c r="C326" s="7717"/>
      <c r="D326" s="7779"/>
      <c r="E326" s="7714"/>
      <c r="F326" s="7780"/>
      <c r="G326" s="7721"/>
      <c r="H326" s="7717"/>
      <c r="I326" s="7717"/>
      <c r="J326" s="7722"/>
      <c r="K326" s="7719"/>
      <c r="L326" s="7720"/>
      <c r="M326" s="7717"/>
      <c r="N326" s="7721"/>
      <c r="O326" s="7721"/>
      <c r="P326" s="7752"/>
      <c r="Q326" s="7722"/>
      <c r="R326" s="7714"/>
      <c r="S326" s="7749"/>
      <c r="T326" s="7649"/>
      <c r="U326" s="8176" t="s">
        <v>1765</v>
      </c>
      <c r="V326" s="8376">
        <v>561</v>
      </c>
      <c r="W326" s="8043" t="s">
        <v>36</v>
      </c>
      <c r="X326" s="8370">
        <v>45841</v>
      </c>
      <c r="Y326" s="8377">
        <v>1.5</v>
      </c>
      <c r="Z326" s="8047" t="s">
        <v>35</v>
      </c>
      <c r="AA326" s="8047">
        <f>(Y326*1000/500)</f>
        <v>3</v>
      </c>
      <c r="AB326" s="8378">
        <v>655</v>
      </c>
      <c r="AC326" s="8107">
        <v>45848</v>
      </c>
      <c r="AD326" s="8374">
        <v>45849</v>
      </c>
      <c r="AE326" s="8369">
        <v>25111</v>
      </c>
      <c r="AF326" s="8379">
        <v>1500</v>
      </c>
      <c r="AG326" s="8048">
        <f t="shared" si="66"/>
        <v>0</v>
      </c>
      <c r="AH326" s="8380">
        <f t="shared" si="68"/>
        <v>982.5</v>
      </c>
      <c r="AI326" s="8380">
        <f t="shared" si="67"/>
        <v>49.125</v>
      </c>
      <c r="AJ326" s="8050">
        <v>5</v>
      </c>
      <c r="AK326" s="8039"/>
    </row>
    <row r="327" spans="2:37">
      <c r="B327" s="7712"/>
      <c r="C327" s="7761"/>
      <c r="D327" s="7759"/>
      <c r="E327" s="7714"/>
      <c r="F327" s="7715"/>
      <c r="G327" s="7911"/>
      <c r="H327" s="7761"/>
      <c r="I327" s="7761"/>
      <c r="J327" s="7762"/>
      <c r="K327" s="7719"/>
      <c r="L327" s="7720"/>
      <c r="M327" s="7717"/>
      <c r="N327" s="7721"/>
      <c r="O327" s="7721"/>
      <c r="P327" s="7722"/>
      <c r="Q327" s="7722"/>
      <c r="R327" s="7723"/>
      <c r="S327" s="7749"/>
      <c r="T327" s="7649"/>
      <c r="U327" s="8287" t="s">
        <v>1769</v>
      </c>
      <c r="V327" s="8043">
        <v>562</v>
      </c>
      <c r="W327" s="8043" t="s">
        <v>36</v>
      </c>
      <c r="X327" s="8370">
        <v>45841</v>
      </c>
      <c r="Y327" s="8105">
        <v>15</v>
      </c>
      <c r="Z327" s="8047" t="s">
        <v>35</v>
      </c>
      <c r="AA327" s="8047">
        <f>(Y327*1000/400)</f>
        <v>37.5</v>
      </c>
      <c r="AB327" s="8106">
        <v>1328</v>
      </c>
      <c r="AC327" s="8107">
        <v>45848</v>
      </c>
      <c r="AD327" s="8374">
        <v>45849</v>
      </c>
      <c r="AE327" s="8369">
        <v>25111</v>
      </c>
      <c r="AF327" s="8050">
        <v>16000</v>
      </c>
      <c r="AG327" s="8048">
        <f t="shared" si="66"/>
        <v>1000</v>
      </c>
      <c r="AH327" s="8108">
        <f t="shared" si="68"/>
        <v>21248</v>
      </c>
      <c r="AI327" s="8108">
        <f t="shared" si="67"/>
        <v>1062.4000000000001</v>
      </c>
      <c r="AJ327" s="8050">
        <v>5</v>
      </c>
      <c r="AK327" s="8039"/>
    </row>
    <row r="328" spans="2:37">
      <c r="B328" s="7712"/>
      <c r="C328" s="7733"/>
      <c r="D328" s="7779"/>
      <c r="E328" s="7714"/>
      <c r="F328" s="7780"/>
      <c r="G328" s="7721"/>
      <c r="H328" s="7717"/>
      <c r="I328" s="7717"/>
      <c r="J328" s="7722"/>
      <c r="K328" s="7719"/>
      <c r="L328" s="7720"/>
      <c r="M328" s="7717"/>
      <c r="N328" s="7721"/>
      <c r="O328" s="7721"/>
      <c r="P328" s="7752"/>
      <c r="Q328" s="7722"/>
      <c r="R328" s="7714"/>
      <c r="S328" s="8160"/>
      <c r="T328" s="7649"/>
      <c r="U328" s="8176" t="s">
        <v>1767</v>
      </c>
      <c r="V328" s="8047">
        <v>563</v>
      </c>
      <c r="W328" s="8043" t="s">
        <v>36</v>
      </c>
      <c r="X328" s="8370">
        <v>45841</v>
      </c>
      <c r="Y328" s="8382">
        <v>12</v>
      </c>
      <c r="Z328" s="8047" t="s">
        <v>35</v>
      </c>
      <c r="AA328" s="8047">
        <f>(Y328*1000/500)</f>
        <v>24</v>
      </c>
      <c r="AB328" s="8049">
        <v>427</v>
      </c>
      <c r="AC328" s="8107">
        <v>45848</v>
      </c>
      <c r="AD328" s="8374">
        <v>45849</v>
      </c>
      <c r="AE328" s="8369">
        <v>25111</v>
      </c>
      <c r="AF328" s="8048">
        <v>12000</v>
      </c>
      <c r="AG328" s="8048">
        <f t="shared" si="66"/>
        <v>0</v>
      </c>
      <c r="AH328" s="8049">
        <f t="shared" si="68"/>
        <v>5124</v>
      </c>
      <c r="AI328" s="8049">
        <f t="shared" si="67"/>
        <v>256.2</v>
      </c>
      <c r="AJ328" s="8383">
        <v>5</v>
      </c>
      <c r="AK328" s="8039"/>
    </row>
    <row r="329" spans="2:37">
      <c r="B329" s="7750"/>
      <c r="C329" s="7714"/>
      <c r="D329" s="7736"/>
      <c r="E329" s="7714"/>
      <c r="F329" s="7745"/>
      <c r="G329" s="7736"/>
      <c r="H329" s="7761"/>
      <c r="I329" s="7761"/>
      <c r="J329" s="7754"/>
      <c r="K329" s="7746"/>
      <c r="L329" s="7781"/>
      <c r="M329" s="7736"/>
      <c r="N329" s="7755"/>
      <c r="O329" s="7721"/>
      <c r="P329" s="7756"/>
      <c r="Q329" s="7756"/>
      <c r="R329" s="7723"/>
      <c r="S329" s="7991"/>
      <c r="T329" s="7649"/>
      <c r="U329" s="8287" t="s">
        <v>1768</v>
      </c>
      <c r="V329" s="8047">
        <v>564</v>
      </c>
      <c r="W329" s="8043" t="s">
        <v>36</v>
      </c>
      <c r="X329" s="8370">
        <v>45841</v>
      </c>
      <c r="Y329" s="8382">
        <v>3</v>
      </c>
      <c r="Z329" s="8047" t="s">
        <v>35</v>
      </c>
      <c r="AA329" s="8047">
        <f>(Y329*1000/400)</f>
        <v>7.5</v>
      </c>
      <c r="AB329" s="8049">
        <v>1328</v>
      </c>
      <c r="AC329" s="8107">
        <v>45848</v>
      </c>
      <c r="AD329" s="8374">
        <v>45849</v>
      </c>
      <c r="AE329" s="8369">
        <v>25111</v>
      </c>
      <c r="AF329" s="8048">
        <v>3200</v>
      </c>
      <c r="AG329" s="8048">
        <f t="shared" si="66"/>
        <v>200</v>
      </c>
      <c r="AH329" s="8049">
        <f t="shared" si="68"/>
        <v>4249.6000000000004</v>
      </c>
      <c r="AI329" s="8049">
        <f t="shared" si="67"/>
        <v>212.48000000000002</v>
      </c>
      <c r="AJ329" s="8383">
        <v>5</v>
      </c>
      <c r="AK329" s="8039"/>
    </row>
    <row r="330" spans="2:37">
      <c r="B330" s="7750"/>
      <c r="C330" s="7714"/>
      <c r="D330" s="7714"/>
      <c r="E330" s="7714"/>
      <c r="F330" s="7745"/>
      <c r="G330" s="7714"/>
      <c r="H330" s="7717"/>
      <c r="I330" s="7717"/>
      <c r="J330" s="7718"/>
      <c r="K330" s="7746"/>
      <c r="L330" s="7781"/>
      <c r="M330" s="7736"/>
      <c r="N330" s="7723"/>
      <c r="O330" s="7721"/>
      <c r="P330" s="7752"/>
      <c r="Q330" s="7752"/>
      <c r="R330" s="7723"/>
      <c r="S330" s="7683"/>
      <c r="T330" s="7649"/>
      <c r="U330" s="8287" t="s">
        <v>1770</v>
      </c>
      <c r="V330" s="8047">
        <v>565</v>
      </c>
      <c r="W330" s="8043" t="s">
        <v>36</v>
      </c>
      <c r="X330" s="8370">
        <v>45841</v>
      </c>
      <c r="Y330" s="8382">
        <v>3</v>
      </c>
      <c r="Z330" s="8047" t="s">
        <v>35</v>
      </c>
      <c r="AA330" s="8372">
        <f>(Y330*1000/400)</f>
        <v>7.5</v>
      </c>
      <c r="AB330" s="8049">
        <v>1328</v>
      </c>
      <c r="AC330" s="8107">
        <v>45848</v>
      </c>
      <c r="AD330" s="8374">
        <v>45849</v>
      </c>
      <c r="AE330" s="8369">
        <v>25111</v>
      </c>
      <c r="AF330" s="8048">
        <v>3200</v>
      </c>
      <c r="AG330" s="8048">
        <f t="shared" si="66"/>
        <v>200</v>
      </c>
      <c r="AH330" s="8049">
        <f>(AB330*Y330)</f>
        <v>3984</v>
      </c>
      <c r="AI330" s="8049">
        <f t="shared" si="67"/>
        <v>199.20000000000002</v>
      </c>
      <c r="AJ330" s="8383">
        <v>5</v>
      </c>
      <c r="AK330" s="8039"/>
    </row>
    <row r="331" spans="2:37">
      <c r="B331" s="7750"/>
      <c r="C331" s="7714"/>
      <c r="D331" s="7717"/>
      <c r="E331" s="7714"/>
      <c r="F331" s="7745"/>
      <c r="G331" s="7717"/>
      <c r="H331" s="7717"/>
      <c r="I331" s="7717"/>
      <c r="J331" s="7785"/>
      <c r="K331" s="7746"/>
      <c r="L331" s="7781"/>
      <c r="M331" s="7736"/>
      <c r="N331" s="7721"/>
      <c r="O331" s="7721"/>
      <c r="P331" s="7722"/>
      <c r="Q331" s="7722"/>
      <c r="R331" s="7723"/>
      <c r="S331" s="7689"/>
      <c r="T331" s="7649"/>
      <c r="U331" s="7771" t="s">
        <v>1766</v>
      </c>
      <c r="V331" s="7736">
        <v>566</v>
      </c>
      <c r="W331" s="7714" t="s">
        <v>796</v>
      </c>
      <c r="X331" s="7745">
        <v>45870</v>
      </c>
      <c r="Y331" s="7753">
        <v>14</v>
      </c>
      <c r="Z331" s="7761" t="s">
        <v>35</v>
      </c>
      <c r="AA331" s="7717">
        <f>(Y331*1000/500)</f>
        <v>28</v>
      </c>
      <c r="AB331" s="7754">
        <v>615</v>
      </c>
      <c r="AC331" s="7746">
        <v>45875</v>
      </c>
      <c r="AD331" s="7781">
        <v>45877</v>
      </c>
      <c r="AE331" s="7736">
        <v>25260</v>
      </c>
      <c r="AF331" s="7755">
        <v>14000</v>
      </c>
      <c r="AG331" s="7721">
        <f t="shared" si="66"/>
        <v>0</v>
      </c>
      <c r="AH331" s="7756">
        <f t="shared" ref="AH331:AH336" si="69">(AF331*AB331/1000)</f>
        <v>8610</v>
      </c>
      <c r="AI331" s="7756">
        <f t="shared" si="67"/>
        <v>430.5</v>
      </c>
      <c r="AJ331" s="7723">
        <v>5</v>
      </c>
      <c r="AK331" s="8039"/>
    </row>
    <row r="332" spans="2:37">
      <c r="B332" s="7712"/>
      <c r="C332" s="7733"/>
      <c r="D332" s="7717"/>
      <c r="E332" s="7714"/>
      <c r="F332" s="7745"/>
      <c r="G332" s="7717"/>
      <c r="H332" s="7717"/>
      <c r="I332" s="7717"/>
      <c r="J332" s="7722"/>
      <c r="K332" s="7746"/>
      <c r="L332" s="7781"/>
      <c r="M332" s="7736"/>
      <c r="N332" s="7721"/>
      <c r="O332" s="7721"/>
      <c r="P332" s="7722"/>
      <c r="Q332" s="7722"/>
      <c r="R332" s="7748"/>
      <c r="S332" s="7689"/>
      <c r="T332" s="7649"/>
      <c r="U332" s="7712" t="s">
        <v>1764</v>
      </c>
      <c r="V332" s="7714">
        <v>567</v>
      </c>
      <c r="W332" s="7714" t="s">
        <v>796</v>
      </c>
      <c r="X332" s="7745">
        <v>45870</v>
      </c>
      <c r="Y332" s="7751">
        <v>220</v>
      </c>
      <c r="Z332" s="7717" t="s">
        <v>35</v>
      </c>
      <c r="AA332" s="7717">
        <f>(Y332*1000/500)</f>
        <v>440</v>
      </c>
      <c r="AB332" s="7718">
        <v>544</v>
      </c>
      <c r="AC332" s="7746">
        <v>45875</v>
      </c>
      <c r="AD332" s="7781">
        <v>45877</v>
      </c>
      <c r="AE332" s="7736">
        <v>25260</v>
      </c>
      <c r="AF332" s="7723">
        <v>220000</v>
      </c>
      <c r="AG332" s="7721">
        <f t="shared" si="66"/>
        <v>0</v>
      </c>
      <c r="AH332" s="7752">
        <f t="shared" si="69"/>
        <v>119680</v>
      </c>
      <c r="AI332" s="7752">
        <f t="shared" si="67"/>
        <v>5984</v>
      </c>
      <c r="AJ332" s="7723">
        <v>5</v>
      </c>
      <c r="AK332" s="8039"/>
    </row>
    <row r="333" spans="2:37">
      <c r="B333" s="7750"/>
      <c r="C333" s="7714"/>
      <c r="D333" s="7714"/>
      <c r="E333" s="7714"/>
      <c r="F333" s="7745"/>
      <c r="G333" s="7714"/>
      <c r="H333" s="7717"/>
      <c r="I333" s="7717"/>
      <c r="J333" s="7718"/>
      <c r="K333" s="7746"/>
      <c r="L333" s="7781"/>
      <c r="M333" s="7736"/>
      <c r="N333" s="7723"/>
      <c r="O333" s="7721"/>
      <c r="P333" s="7752"/>
      <c r="Q333" s="7752"/>
      <c r="R333" s="7723"/>
      <c r="S333" s="7689"/>
      <c r="T333" s="7649"/>
      <c r="U333" s="7712" t="s">
        <v>1765</v>
      </c>
      <c r="V333" s="7813">
        <v>568</v>
      </c>
      <c r="W333" s="7714" t="s">
        <v>796</v>
      </c>
      <c r="X333" s="7745">
        <v>45870</v>
      </c>
      <c r="Y333" s="7814">
        <v>2.5</v>
      </c>
      <c r="Z333" s="7717" t="s">
        <v>35</v>
      </c>
      <c r="AA333" s="7717">
        <f>(Y333*1000/500)</f>
        <v>5</v>
      </c>
      <c r="AB333" s="7815">
        <v>655</v>
      </c>
      <c r="AC333" s="7746">
        <v>45875</v>
      </c>
      <c r="AD333" s="7781">
        <v>45877</v>
      </c>
      <c r="AE333" s="7736">
        <v>25260</v>
      </c>
      <c r="AF333" s="7817">
        <v>2500</v>
      </c>
      <c r="AG333" s="7721">
        <f t="shared" si="66"/>
        <v>0</v>
      </c>
      <c r="AH333" s="7818">
        <f t="shared" si="69"/>
        <v>1637.5</v>
      </c>
      <c r="AI333" s="7818">
        <f t="shared" si="67"/>
        <v>81.875</v>
      </c>
      <c r="AJ333" s="7723">
        <v>5</v>
      </c>
      <c r="AK333" s="8039"/>
    </row>
    <row r="334" spans="2:37">
      <c r="B334" s="7712"/>
      <c r="C334" s="7799"/>
      <c r="D334" s="7714"/>
      <c r="E334" s="7714"/>
      <c r="F334" s="7734"/>
      <c r="G334" s="7728"/>
      <c r="H334" s="7717"/>
      <c r="I334" s="7717"/>
      <c r="J334" s="7752"/>
      <c r="K334" s="7719"/>
      <c r="L334" s="7720"/>
      <c r="M334" s="7736"/>
      <c r="N334" s="7723"/>
      <c r="O334" s="7723"/>
      <c r="P334" s="7752"/>
      <c r="Q334" s="7752"/>
      <c r="R334" s="441"/>
      <c r="S334" s="7749"/>
      <c r="T334" s="7649"/>
      <c r="U334" s="7996" t="s">
        <v>1769</v>
      </c>
      <c r="V334" s="7714">
        <v>569</v>
      </c>
      <c r="W334" s="7714" t="s">
        <v>796</v>
      </c>
      <c r="X334" s="7745">
        <v>45870</v>
      </c>
      <c r="Y334" s="7751">
        <v>30</v>
      </c>
      <c r="Z334" s="7717" t="s">
        <v>35</v>
      </c>
      <c r="AA334" s="7717">
        <f>(Y334*1000/400)</f>
        <v>75</v>
      </c>
      <c r="AB334" s="7718">
        <v>1328</v>
      </c>
      <c r="AC334" s="7746">
        <v>45875</v>
      </c>
      <c r="AD334" s="7781">
        <v>45877</v>
      </c>
      <c r="AE334" s="7736">
        <v>25260</v>
      </c>
      <c r="AF334" s="7723">
        <v>30000</v>
      </c>
      <c r="AG334" s="7721">
        <f t="shared" si="66"/>
        <v>0</v>
      </c>
      <c r="AH334" s="7752">
        <f t="shared" si="69"/>
        <v>39840</v>
      </c>
      <c r="AI334" s="7752">
        <f t="shared" si="67"/>
        <v>1992</v>
      </c>
      <c r="AJ334" s="7723">
        <v>5</v>
      </c>
      <c r="AK334" s="8039"/>
    </row>
    <row r="335" spans="2:37">
      <c r="B335" s="7712"/>
      <c r="C335" s="7799"/>
      <c r="D335" s="7813"/>
      <c r="E335" s="7714"/>
      <c r="F335" s="7734"/>
      <c r="G335" s="8174"/>
      <c r="H335" s="7717"/>
      <c r="I335" s="7717"/>
      <c r="J335" s="7818"/>
      <c r="K335" s="7719"/>
      <c r="L335" s="7720"/>
      <c r="M335" s="7736"/>
      <c r="N335" s="7817"/>
      <c r="O335" s="7817"/>
      <c r="P335" s="7818"/>
      <c r="Q335" s="7818"/>
      <c r="R335" s="441"/>
      <c r="S335" s="7749"/>
      <c r="T335" s="7649"/>
      <c r="U335" s="7712" t="s">
        <v>1767</v>
      </c>
      <c r="V335" s="7717">
        <v>570</v>
      </c>
      <c r="W335" s="7714" t="s">
        <v>796</v>
      </c>
      <c r="X335" s="7745">
        <v>45870</v>
      </c>
      <c r="Y335" s="7735">
        <v>30</v>
      </c>
      <c r="Z335" s="7717" t="s">
        <v>35</v>
      </c>
      <c r="AA335" s="7717">
        <f>(Y335*1000/500)</f>
        <v>60</v>
      </c>
      <c r="AB335" s="7722">
        <v>427</v>
      </c>
      <c r="AC335" s="7746">
        <v>45875</v>
      </c>
      <c r="AD335" s="7781">
        <v>45877</v>
      </c>
      <c r="AE335" s="7736">
        <v>25260</v>
      </c>
      <c r="AF335" s="7721">
        <v>30000</v>
      </c>
      <c r="AG335" s="7721">
        <f t="shared" si="66"/>
        <v>0</v>
      </c>
      <c r="AH335" s="7722">
        <f t="shared" si="69"/>
        <v>12810</v>
      </c>
      <c r="AI335" s="7722">
        <f t="shared" si="67"/>
        <v>640.5</v>
      </c>
      <c r="AJ335" s="7748">
        <v>5</v>
      </c>
      <c r="AK335" s="8039"/>
    </row>
    <row r="336" spans="2:37">
      <c r="B336" s="7712"/>
      <c r="C336" s="7714"/>
      <c r="D336" s="7714"/>
      <c r="E336" s="7714"/>
      <c r="F336" s="7734"/>
      <c r="G336" s="7728"/>
      <c r="H336" s="7717"/>
      <c r="I336" s="7717"/>
      <c r="J336" s="7752"/>
      <c r="K336" s="7719"/>
      <c r="L336" s="7720"/>
      <c r="M336" s="7736"/>
      <c r="N336" s="7723"/>
      <c r="O336" s="7723"/>
      <c r="P336" s="7752"/>
      <c r="Q336" s="7752"/>
      <c r="R336" s="441"/>
      <c r="S336" s="7749"/>
      <c r="T336" s="7649"/>
      <c r="U336" s="7996" t="s">
        <v>1768</v>
      </c>
      <c r="V336" s="7717">
        <v>571</v>
      </c>
      <c r="W336" s="7714" t="s">
        <v>796</v>
      </c>
      <c r="X336" s="7745">
        <v>45870</v>
      </c>
      <c r="Y336" s="7735">
        <v>18</v>
      </c>
      <c r="Z336" s="7717" t="s">
        <v>35</v>
      </c>
      <c r="AA336" s="7717">
        <f>(Y336*1000/400)</f>
        <v>45</v>
      </c>
      <c r="AB336" s="7722">
        <v>1328</v>
      </c>
      <c r="AC336" s="7746">
        <v>45875</v>
      </c>
      <c r="AD336" s="7781">
        <v>45877</v>
      </c>
      <c r="AE336" s="7736">
        <v>25260</v>
      </c>
      <c r="AF336" s="7721">
        <v>18000</v>
      </c>
      <c r="AG336" s="7721">
        <f t="shared" si="66"/>
        <v>0</v>
      </c>
      <c r="AH336" s="7722">
        <f t="shared" si="69"/>
        <v>23904</v>
      </c>
      <c r="AI336" s="7722">
        <f t="shared" si="67"/>
        <v>1195.2</v>
      </c>
      <c r="AJ336" s="7748">
        <v>5</v>
      </c>
      <c r="AK336" s="8039"/>
    </row>
    <row r="337" spans="2:37">
      <c r="B337" s="7712"/>
      <c r="C337" s="7733"/>
      <c r="D337" s="7717"/>
      <c r="E337" s="7717"/>
      <c r="F337" s="7734"/>
      <c r="G337" s="8175"/>
      <c r="H337" s="7717"/>
      <c r="I337" s="7717"/>
      <c r="J337" s="7722"/>
      <c r="K337" s="7719"/>
      <c r="L337" s="7720"/>
      <c r="M337" s="7736"/>
      <c r="N337" s="7721"/>
      <c r="O337" s="7721"/>
      <c r="P337" s="7722"/>
      <c r="Q337" s="7722"/>
      <c r="R337" s="441"/>
      <c r="S337" s="7749"/>
      <c r="T337" s="7649"/>
      <c r="U337" s="7996" t="s">
        <v>1770</v>
      </c>
      <c r="V337" s="7717">
        <v>572</v>
      </c>
      <c r="W337" s="7714" t="s">
        <v>796</v>
      </c>
      <c r="X337" s="7745">
        <v>45870</v>
      </c>
      <c r="Y337" s="7735">
        <v>8</v>
      </c>
      <c r="Z337" s="7717" t="s">
        <v>35</v>
      </c>
      <c r="AA337" s="7761">
        <f>(Y337*1000/400)</f>
        <v>20</v>
      </c>
      <c r="AB337" s="7722">
        <v>1328</v>
      </c>
      <c r="AC337" s="7746">
        <v>45875</v>
      </c>
      <c r="AD337" s="7781">
        <v>45877</v>
      </c>
      <c r="AE337" s="7736">
        <v>25260</v>
      </c>
      <c r="AF337" s="7721">
        <v>8000</v>
      </c>
      <c r="AG337" s="7721">
        <f t="shared" si="66"/>
        <v>0</v>
      </c>
      <c r="AH337" s="7722">
        <f>(AB337*Y337)</f>
        <v>10624</v>
      </c>
      <c r="AI337" s="7722">
        <f t="shared" si="67"/>
        <v>531.20000000000005</v>
      </c>
      <c r="AJ337" s="7748">
        <v>5</v>
      </c>
      <c r="AK337" s="8147"/>
    </row>
    <row r="338" spans="2:37">
      <c r="B338" s="7909"/>
      <c r="C338" s="7761"/>
      <c r="D338" s="7713"/>
      <c r="E338" s="7714"/>
      <c r="F338" s="7780"/>
      <c r="G338" s="7760"/>
      <c r="H338" s="7717"/>
      <c r="I338" s="7717"/>
      <c r="J338" s="7722"/>
      <c r="K338" s="7719"/>
      <c r="L338" s="7720"/>
      <c r="M338" s="7714"/>
      <c r="N338" s="7755"/>
      <c r="O338" s="7950"/>
      <c r="P338" s="7756"/>
      <c r="Q338" s="7756"/>
      <c r="R338" s="7714"/>
      <c r="S338" s="7749"/>
      <c r="T338" s="7649"/>
      <c r="U338" s="7771" t="s">
        <v>1766</v>
      </c>
      <c r="V338" s="7736">
        <v>573</v>
      </c>
      <c r="W338" s="7714" t="s">
        <v>796</v>
      </c>
      <c r="X338" s="7745">
        <v>45889</v>
      </c>
      <c r="Y338" s="7753">
        <v>7.5</v>
      </c>
      <c r="Z338" s="7761" t="s">
        <v>35</v>
      </c>
      <c r="AA338" s="7717">
        <f>(Y338*1000/500)</f>
        <v>15</v>
      </c>
      <c r="AB338" s="7754">
        <v>615</v>
      </c>
      <c r="AC338" s="7746">
        <v>45894</v>
      </c>
      <c r="AD338" s="7781">
        <v>45891</v>
      </c>
      <c r="AE338" s="7736">
        <v>25334</v>
      </c>
      <c r="AF338" s="7755">
        <v>7500</v>
      </c>
      <c r="AG338" s="7721">
        <f t="shared" si="66"/>
        <v>0</v>
      </c>
      <c r="AH338" s="7756">
        <f t="shared" ref="AH338:AH343" si="70">(AF338*AB338/1000)</f>
        <v>4612.5</v>
      </c>
      <c r="AI338" s="7756">
        <f t="shared" si="67"/>
        <v>230.625</v>
      </c>
      <c r="AJ338" s="7723">
        <v>5</v>
      </c>
      <c r="AK338" s="8039"/>
    </row>
    <row r="339" spans="2:37">
      <c r="B339" s="7712"/>
      <c r="C339" s="7758"/>
      <c r="D339" s="7759"/>
      <c r="E339" s="7714"/>
      <c r="F339" s="7780"/>
      <c r="G339" s="7760"/>
      <c r="H339" s="7761"/>
      <c r="I339" s="7761"/>
      <c r="J339" s="7762"/>
      <c r="K339" s="7719"/>
      <c r="L339" s="7720"/>
      <c r="M339" s="7717"/>
      <c r="N339" s="7721"/>
      <c r="O339" s="7717"/>
      <c r="P339" s="7722"/>
      <c r="Q339" s="7722"/>
      <c r="R339" s="7723"/>
      <c r="S339" s="7749"/>
      <c r="T339" s="7649"/>
      <c r="U339" s="7712" t="s">
        <v>1764</v>
      </c>
      <c r="V339" s="7714">
        <v>574</v>
      </c>
      <c r="W339" s="7714" t="s">
        <v>796</v>
      </c>
      <c r="X339" s="7745">
        <v>45889</v>
      </c>
      <c r="Y339" s="7751">
        <v>60</v>
      </c>
      <c r="Z339" s="7717" t="s">
        <v>35</v>
      </c>
      <c r="AA339" s="7717">
        <f>(Y339*1000/500)</f>
        <v>120</v>
      </c>
      <c r="AB339" s="7718">
        <v>544</v>
      </c>
      <c r="AC339" s="7746">
        <v>45894</v>
      </c>
      <c r="AD339" s="7781">
        <v>45891</v>
      </c>
      <c r="AE339" s="7736">
        <v>25334</v>
      </c>
      <c r="AF339" s="7723">
        <v>69500</v>
      </c>
      <c r="AG339" s="7721">
        <f t="shared" si="66"/>
        <v>9500</v>
      </c>
      <c r="AH339" s="7752">
        <f t="shared" si="70"/>
        <v>37808</v>
      </c>
      <c r="AI339" s="7752">
        <f t="shared" si="67"/>
        <v>1890.4</v>
      </c>
      <c r="AJ339" s="7723">
        <v>5</v>
      </c>
      <c r="AK339" s="8039"/>
    </row>
    <row r="340" spans="2:37">
      <c r="B340" s="7712"/>
      <c r="C340" s="7758"/>
      <c r="D340" s="7759"/>
      <c r="E340" s="7714"/>
      <c r="F340" s="7780"/>
      <c r="G340" s="7864"/>
      <c r="H340" s="7761"/>
      <c r="I340" s="7761"/>
      <c r="J340" s="7762"/>
      <c r="K340" s="7719"/>
      <c r="L340" s="7720"/>
      <c r="M340" s="7717"/>
      <c r="N340" s="7721"/>
      <c r="O340" s="7717"/>
      <c r="P340" s="7722"/>
      <c r="Q340" s="7722"/>
      <c r="R340" s="7723"/>
      <c r="S340" s="7749"/>
      <c r="T340" s="7649"/>
      <c r="U340" s="7712" t="s">
        <v>1765</v>
      </c>
      <c r="V340" s="7813">
        <v>575</v>
      </c>
      <c r="W340" s="7714" t="s">
        <v>796</v>
      </c>
      <c r="X340" s="7745">
        <v>45889</v>
      </c>
      <c r="Y340" s="7814">
        <v>1.2</v>
      </c>
      <c r="Z340" s="7717" t="s">
        <v>35</v>
      </c>
      <c r="AA340" s="7717">
        <f>(Y340*1000/500)</f>
        <v>2.4</v>
      </c>
      <c r="AB340" s="7815">
        <v>655</v>
      </c>
      <c r="AC340" s="7746">
        <v>45894</v>
      </c>
      <c r="AD340" s="7781">
        <v>45891</v>
      </c>
      <c r="AE340" s="7736">
        <v>25334</v>
      </c>
      <c r="AF340" s="7817">
        <v>1500</v>
      </c>
      <c r="AG340" s="7721">
        <f t="shared" si="66"/>
        <v>300</v>
      </c>
      <c r="AH340" s="7818">
        <f t="shared" si="70"/>
        <v>982.5</v>
      </c>
      <c r="AI340" s="7818">
        <f t="shared" si="67"/>
        <v>49.125</v>
      </c>
      <c r="AJ340" s="7723">
        <v>5</v>
      </c>
      <c r="AK340" s="8039"/>
    </row>
    <row r="341" spans="2:37">
      <c r="B341" s="7738"/>
      <c r="C341" s="7739"/>
      <c r="D341" s="7739"/>
      <c r="E341" s="7739"/>
      <c r="F341" s="7739"/>
      <c r="G341" s="7739"/>
      <c r="H341" s="7739"/>
      <c r="I341" s="7739"/>
      <c r="J341" s="7888"/>
      <c r="K341" s="7739"/>
      <c r="L341" s="7887"/>
      <c r="M341" s="7739"/>
      <c r="N341" s="7739"/>
      <c r="O341" s="7739"/>
      <c r="P341" s="7739"/>
      <c r="Q341" s="7739"/>
      <c r="R341" s="7739"/>
      <c r="S341" s="7749"/>
      <c r="T341" s="7649"/>
      <c r="U341" s="7996" t="s">
        <v>1769</v>
      </c>
      <c r="V341" s="7714">
        <v>576</v>
      </c>
      <c r="W341" s="7714" t="s">
        <v>796</v>
      </c>
      <c r="X341" s="7745">
        <v>45889</v>
      </c>
      <c r="Y341" s="7751">
        <v>15</v>
      </c>
      <c r="Z341" s="7717" t="s">
        <v>35</v>
      </c>
      <c r="AA341" s="7717">
        <f>(Y341*1000/400)</f>
        <v>37.5</v>
      </c>
      <c r="AB341" s="7718">
        <v>1328</v>
      </c>
      <c r="AC341" s="7746">
        <v>45894</v>
      </c>
      <c r="AD341" s="7781">
        <v>45891</v>
      </c>
      <c r="AE341" s="7736">
        <v>25334</v>
      </c>
      <c r="AF341" s="7723">
        <v>15200</v>
      </c>
      <c r="AG341" s="7721">
        <f t="shared" si="66"/>
        <v>200</v>
      </c>
      <c r="AH341" s="7752">
        <f t="shared" si="70"/>
        <v>20185.599999999999</v>
      </c>
      <c r="AI341" s="7752">
        <f t="shared" si="67"/>
        <v>1009.28</v>
      </c>
      <c r="AJ341" s="7723">
        <v>5</v>
      </c>
      <c r="AK341" s="8039"/>
    </row>
    <row r="342" spans="2:37" ht="15" thickBot="1">
      <c r="B342" s="7889"/>
      <c r="C342" s="7890"/>
      <c r="D342" s="7890"/>
      <c r="E342" s="7890"/>
      <c r="F342" s="7890"/>
      <c r="G342" s="7890"/>
      <c r="H342" s="7890"/>
      <c r="I342" s="7890"/>
      <c r="J342" s="8145"/>
      <c r="K342" s="7890"/>
      <c r="L342" s="7891"/>
      <c r="M342" s="7890"/>
      <c r="N342" s="7890"/>
      <c r="O342" s="7890"/>
      <c r="P342" s="8145">
        <f>SUM(P301:P341)</f>
        <v>756659.94</v>
      </c>
      <c r="Q342" s="8145">
        <f>SUM(Q301:Q341)</f>
        <v>37664.205000000002</v>
      </c>
      <c r="R342" s="7890"/>
      <c r="S342" s="7837"/>
      <c r="T342" s="7649"/>
      <c r="U342" s="7712" t="s">
        <v>1767</v>
      </c>
      <c r="V342" s="7717">
        <v>577</v>
      </c>
      <c r="W342" s="7714" t="s">
        <v>796</v>
      </c>
      <c r="X342" s="7745">
        <v>45889</v>
      </c>
      <c r="Y342" s="7735">
        <v>12</v>
      </c>
      <c r="Z342" s="7717" t="s">
        <v>35</v>
      </c>
      <c r="AA342" s="7717">
        <f>(Y342*1000/500)</f>
        <v>24</v>
      </c>
      <c r="AB342" s="7722">
        <v>427</v>
      </c>
      <c r="AC342" s="7746">
        <v>45894</v>
      </c>
      <c r="AD342" s="7781">
        <v>45891</v>
      </c>
      <c r="AE342" s="7736">
        <v>25334</v>
      </c>
      <c r="AF342" s="7721">
        <v>12000</v>
      </c>
      <c r="AG342" s="7721">
        <f t="shared" si="66"/>
        <v>0</v>
      </c>
      <c r="AH342" s="7722">
        <f t="shared" si="70"/>
        <v>5124</v>
      </c>
      <c r="AI342" s="7722">
        <f t="shared" si="67"/>
        <v>256.2</v>
      </c>
      <c r="AJ342" s="7748">
        <v>5</v>
      </c>
      <c r="AK342" s="8039"/>
    </row>
    <row r="343" spans="2:37">
      <c r="B343" s="7782"/>
      <c r="C343" s="7782"/>
      <c r="D343" s="7782"/>
      <c r="E343" s="7782"/>
      <c r="F343" s="7782"/>
      <c r="G343" s="7782"/>
      <c r="H343" s="7782"/>
      <c r="I343" s="7782"/>
      <c r="J343" s="7782"/>
      <c r="K343" s="7782"/>
      <c r="L343" s="7782"/>
      <c r="M343" s="7782"/>
      <c r="N343" s="7782"/>
      <c r="O343" s="7782"/>
      <c r="P343" s="7782"/>
      <c r="Q343" s="7782"/>
      <c r="R343" s="7782"/>
      <c r="S343" s="7730"/>
      <c r="T343" s="7649"/>
      <c r="U343" s="7996" t="s">
        <v>1768</v>
      </c>
      <c r="V343" s="7717">
        <v>578</v>
      </c>
      <c r="W343" s="7714" t="s">
        <v>796</v>
      </c>
      <c r="X343" s="7745">
        <v>45889</v>
      </c>
      <c r="Y343" s="7735">
        <v>5</v>
      </c>
      <c r="Z343" s="7717" t="s">
        <v>35</v>
      </c>
      <c r="AA343" s="7717">
        <f>(Y343*1000/400)</f>
        <v>12.5</v>
      </c>
      <c r="AB343" s="7722">
        <v>1328</v>
      </c>
      <c r="AC343" s="7746">
        <v>45894</v>
      </c>
      <c r="AD343" s="7781">
        <v>45891</v>
      </c>
      <c r="AE343" s="7736">
        <v>25334</v>
      </c>
      <c r="AF343" s="7721">
        <v>5200</v>
      </c>
      <c r="AG343" s="7721">
        <f t="shared" si="66"/>
        <v>200</v>
      </c>
      <c r="AH343" s="7722">
        <f t="shared" si="70"/>
        <v>6905.6</v>
      </c>
      <c r="AI343" s="7722">
        <f t="shared" si="67"/>
        <v>345.28000000000003</v>
      </c>
      <c r="AJ343" s="7748">
        <v>5</v>
      </c>
      <c r="AK343" s="8039"/>
    </row>
    <row r="344" spans="2:37" ht="18" thickBot="1">
      <c r="B344" s="7652" t="s">
        <v>1689</v>
      </c>
      <c r="C344" s="7653"/>
      <c r="D344" s="7650"/>
      <c r="E344" s="7650"/>
      <c r="F344" s="7650"/>
      <c r="G344" s="7650"/>
      <c r="H344" s="7650"/>
      <c r="I344" s="7650"/>
      <c r="J344" s="7650"/>
      <c r="K344" s="7650"/>
      <c r="L344" s="7650"/>
      <c r="M344" s="7650"/>
      <c r="N344" s="7650"/>
      <c r="O344" s="7650"/>
      <c r="P344" s="7650"/>
      <c r="Q344" s="7650"/>
      <c r="R344" s="7650"/>
      <c r="S344" s="7730"/>
      <c r="T344" s="7649"/>
      <c r="U344" s="7996" t="s">
        <v>1770</v>
      </c>
      <c r="V344" s="7717">
        <v>579</v>
      </c>
      <c r="W344" s="7714" t="s">
        <v>796</v>
      </c>
      <c r="X344" s="7745">
        <v>45889</v>
      </c>
      <c r="Y344" s="7735">
        <v>3</v>
      </c>
      <c r="Z344" s="7717" t="s">
        <v>35</v>
      </c>
      <c r="AA344" s="7761">
        <f>(Y344*1000/400)</f>
        <v>7.5</v>
      </c>
      <c r="AB344" s="7722">
        <v>1328</v>
      </c>
      <c r="AC344" s="7746">
        <v>45894</v>
      </c>
      <c r="AD344" s="7781">
        <v>45891</v>
      </c>
      <c r="AE344" s="7736">
        <v>25334</v>
      </c>
      <c r="AF344" s="7721">
        <v>3200</v>
      </c>
      <c r="AG344" s="7721">
        <f t="shared" si="66"/>
        <v>200</v>
      </c>
      <c r="AH344" s="7722">
        <f>(AB344*Y344)</f>
        <v>3984</v>
      </c>
      <c r="AI344" s="7722">
        <f t="shared" si="67"/>
        <v>199.20000000000002</v>
      </c>
      <c r="AJ344" s="7748">
        <v>5</v>
      </c>
      <c r="AK344" s="8039"/>
    </row>
    <row r="345" spans="2:37">
      <c r="B345" s="7656"/>
      <c r="C345" s="7656"/>
      <c r="D345" s="7656"/>
      <c r="E345" s="7656" t="s">
        <v>14</v>
      </c>
      <c r="F345" s="7656" t="s">
        <v>12</v>
      </c>
      <c r="G345" s="7656"/>
      <c r="H345" s="7656"/>
      <c r="I345" s="7656"/>
      <c r="J345" s="7656" t="s">
        <v>15</v>
      </c>
      <c r="K345" s="7656" t="s">
        <v>12</v>
      </c>
      <c r="L345" s="7656" t="s">
        <v>12</v>
      </c>
      <c r="M345" s="7656"/>
      <c r="N345" s="7656"/>
      <c r="O345" s="7656"/>
      <c r="P345" s="7656"/>
      <c r="Q345" s="7656" t="s">
        <v>0</v>
      </c>
      <c r="R345" s="7656"/>
      <c r="S345" s="7656"/>
      <c r="T345" s="7649"/>
      <c r="U345" s="8731" t="s">
        <v>1766</v>
      </c>
      <c r="V345" s="8369">
        <v>580</v>
      </c>
      <c r="W345" s="8043" t="s">
        <v>796</v>
      </c>
      <c r="X345" s="8370">
        <v>45913</v>
      </c>
      <c r="Y345" s="8371">
        <v>14</v>
      </c>
      <c r="Z345" s="8372" t="s">
        <v>35</v>
      </c>
      <c r="AA345" s="8047">
        <f>(Y345*1000/500)</f>
        <v>28</v>
      </c>
      <c r="AB345" s="8373">
        <v>615</v>
      </c>
      <c r="AC345" s="8107">
        <v>45919</v>
      </c>
      <c r="AD345" s="8374">
        <v>45919</v>
      </c>
      <c r="AE345" s="8369">
        <v>25496</v>
      </c>
      <c r="AF345" s="8375">
        <v>14000</v>
      </c>
      <c r="AG345" s="8048">
        <f t="shared" si="66"/>
        <v>0</v>
      </c>
      <c r="AH345" s="8181">
        <f t="shared" ref="AH345:AH350" si="71">(AF345*AB345/1000)</f>
        <v>8610</v>
      </c>
      <c r="AI345" s="8181">
        <f t="shared" si="67"/>
        <v>430.5</v>
      </c>
      <c r="AJ345" s="8050">
        <v>5</v>
      </c>
      <c r="AK345" s="8039"/>
    </row>
    <row r="346" spans="2:37">
      <c r="B346" s="7660" t="s">
        <v>3</v>
      </c>
      <c r="C346" s="7660" t="s">
        <v>4</v>
      </c>
      <c r="D346" s="7660" t="s">
        <v>18</v>
      </c>
      <c r="E346" s="7660" t="s">
        <v>19</v>
      </c>
      <c r="F346" s="7660" t="s">
        <v>19</v>
      </c>
      <c r="G346" s="7660" t="s">
        <v>20</v>
      </c>
      <c r="H346" s="7660" t="s">
        <v>21</v>
      </c>
      <c r="I346" s="7660" t="s">
        <v>1559</v>
      </c>
      <c r="J346" s="7660" t="s">
        <v>22</v>
      </c>
      <c r="K346" s="7660" t="s">
        <v>23</v>
      </c>
      <c r="L346" s="7660" t="s">
        <v>23</v>
      </c>
      <c r="M346" s="7660" t="s">
        <v>1227</v>
      </c>
      <c r="N346" s="7660" t="s">
        <v>20</v>
      </c>
      <c r="O346" s="7660" t="s">
        <v>25</v>
      </c>
      <c r="P346" s="7660" t="s">
        <v>0</v>
      </c>
      <c r="Q346" s="7660" t="s">
        <v>1363</v>
      </c>
      <c r="R346" s="7660" t="s">
        <v>1388</v>
      </c>
      <c r="S346" s="7660" t="s">
        <v>26</v>
      </c>
      <c r="T346" s="7649"/>
      <c r="U346" s="8176" t="s">
        <v>1764</v>
      </c>
      <c r="V346" s="8043">
        <v>581</v>
      </c>
      <c r="W346" s="8043" t="s">
        <v>796</v>
      </c>
      <c r="X346" s="8370">
        <v>45913</v>
      </c>
      <c r="Y346" s="8105">
        <v>120</v>
      </c>
      <c r="Z346" s="8047" t="s">
        <v>35</v>
      </c>
      <c r="AA346" s="8047">
        <f>(Y346*1000/500)</f>
        <v>240</v>
      </c>
      <c r="AB346" s="8106">
        <v>544</v>
      </c>
      <c r="AC346" s="8107">
        <v>45919</v>
      </c>
      <c r="AD346" s="8374">
        <v>45919</v>
      </c>
      <c r="AE346" s="8369">
        <v>25496</v>
      </c>
      <c r="AF346" s="8050">
        <v>120000</v>
      </c>
      <c r="AG346" s="8048">
        <f t="shared" si="66"/>
        <v>0</v>
      </c>
      <c r="AH346" s="8108">
        <f t="shared" si="71"/>
        <v>65280</v>
      </c>
      <c r="AI346" s="8108">
        <f t="shared" si="67"/>
        <v>3264</v>
      </c>
      <c r="AJ346" s="8050">
        <v>5</v>
      </c>
      <c r="AK346" s="8039"/>
    </row>
    <row r="347" spans="2:37" ht="15" thickBot="1">
      <c r="B347" s="7665"/>
      <c r="C347" s="7665"/>
      <c r="D347" s="7665"/>
      <c r="E347" s="7665" t="s">
        <v>3</v>
      </c>
      <c r="F347" s="7665" t="s">
        <v>18</v>
      </c>
      <c r="G347" s="7665"/>
      <c r="H347" s="7665"/>
      <c r="I347" s="7665"/>
      <c r="J347" s="7665" t="s">
        <v>21</v>
      </c>
      <c r="K347" s="7665" t="s">
        <v>27</v>
      </c>
      <c r="L347" s="7665" t="s">
        <v>28</v>
      </c>
      <c r="M347" s="7665"/>
      <c r="N347" s="7665"/>
      <c r="O347" s="7665"/>
      <c r="P347" s="7665"/>
      <c r="Q347" s="7665" t="s">
        <v>11</v>
      </c>
      <c r="R347" s="7665"/>
      <c r="S347" s="7665"/>
      <c r="T347" s="7649"/>
      <c r="U347" s="8176" t="s">
        <v>1765</v>
      </c>
      <c r="V347" s="8376">
        <v>582</v>
      </c>
      <c r="W347" s="8043" t="s">
        <v>796</v>
      </c>
      <c r="X347" s="8370">
        <v>45913</v>
      </c>
      <c r="Y347" s="8377">
        <v>4</v>
      </c>
      <c r="Z347" s="8047" t="s">
        <v>35</v>
      </c>
      <c r="AA347" s="8047">
        <f>(Y347*1000/500)</f>
        <v>8</v>
      </c>
      <c r="AB347" s="8378">
        <v>655</v>
      </c>
      <c r="AC347" s="8107">
        <v>45919</v>
      </c>
      <c r="AD347" s="8374">
        <v>45919</v>
      </c>
      <c r="AE347" s="8369">
        <v>25496</v>
      </c>
      <c r="AF347" s="8379">
        <v>4000</v>
      </c>
      <c r="AG347" s="8048">
        <f t="shared" si="66"/>
        <v>0</v>
      </c>
      <c r="AH347" s="8380">
        <f t="shared" si="71"/>
        <v>2620</v>
      </c>
      <c r="AI347" s="8380">
        <f t="shared" si="67"/>
        <v>131</v>
      </c>
      <c r="AJ347" s="8050">
        <v>5</v>
      </c>
      <c r="AK347" s="8039"/>
    </row>
    <row r="348" spans="2:37">
      <c r="B348" s="8217" t="s">
        <v>471</v>
      </c>
      <c r="C348" s="8076" t="s">
        <v>1385</v>
      </c>
      <c r="D348" s="8659">
        <v>92</v>
      </c>
      <c r="E348" s="8073" t="s">
        <v>36</v>
      </c>
      <c r="F348" s="8660">
        <v>45915</v>
      </c>
      <c r="G348" s="8661">
        <v>20</v>
      </c>
      <c r="H348" s="8076" t="s">
        <v>35</v>
      </c>
      <c r="I348" s="8659">
        <f>(N348/500)</f>
        <v>40</v>
      </c>
      <c r="J348" s="8077">
        <v>571</v>
      </c>
      <c r="K348" s="8078">
        <v>45975</v>
      </c>
      <c r="L348" s="8220">
        <v>45975</v>
      </c>
      <c r="M348" s="8073"/>
      <c r="N348" s="8221">
        <v>20000</v>
      </c>
      <c r="O348" s="8080">
        <f>(N348-G348*1000)</f>
        <v>0</v>
      </c>
      <c r="P348" s="8222">
        <f>(N348*J348/1000)</f>
        <v>11420</v>
      </c>
      <c r="Q348" s="8222">
        <f>(P348*0.05)</f>
        <v>571</v>
      </c>
      <c r="R348" s="8073">
        <v>5</v>
      </c>
      <c r="S348" s="8070"/>
      <c r="T348" s="7649"/>
      <c r="U348" s="8287" t="s">
        <v>1769</v>
      </c>
      <c r="V348" s="8043">
        <v>583</v>
      </c>
      <c r="W348" s="8043" t="s">
        <v>796</v>
      </c>
      <c r="X348" s="8370">
        <v>45913</v>
      </c>
      <c r="Y348" s="8105">
        <v>30</v>
      </c>
      <c r="Z348" s="8047" t="s">
        <v>35</v>
      </c>
      <c r="AA348" s="8047">
        <f>(Y348*1000/400)</f>
        <v>75</v>
      </c>
      <c r="AB348" s="8106">
        <v>1328</v>
      </c>
      <c r="AC348" s="8107">
        <v>45919</v>
      </c>
      <c r="AD348" s="8374">
        <v>45919</v>
      </c>
      <c r="AE348" s="8369">
        <v>25496</v>
      </c>
      <c r="AF348" s="8050">
        <v>30000</v>
      </c>
      <c r="AG348" s="8048">
        <f t="shared" si="66"/>
        <v>0</v>
      </c>
      <c r="AH348" s="8108">
        <f t="shared" si="71"/>
        <v>39840</v>
      </c>
      <c r="AI348" s="8108">
        <f t="shared" si="67"/>
        <v>1992</v>
      </c>
      <c r="AJ348" s="8050">
        <v>5</v>
      </c>
      <c r="AK348" s="8039"/>
    </row>
    <row r="349" spans="2:37">
      <c r="B349" s="7670"/>
      <c r="C349" s="7671"/>
      <c r="D349" s="7673"/>
      <c r="E349" s="7673"/>
      <c r="F349" s="7953"/>
      <c r="G349" s="7708"/>
      <c r="H349" s="7671"/>
      <c r="I349" s="7671"/>
      <c r="J349" s="7732"/>
      <c r="K349" s="7955"/>
      <c r="L349" s="7958"/>
      <c r="M349" s="7952"/>
      <c r="N349" s="7682"/>
      <c r="O349" s="7680"/>
      <c r="P349" s="7727"/>
      <c r="Q349" s="7727"/>
      <c r="R349" s="8133"/>
      <c r="S349" s="8138"/>
      <c r="T349" s="7649"/>
      <c r="U349" s="8176" t="s">
        <v>1767</v>
      </c>
      <c r="V349" s="8047">
        <v>584</v>
      </c>
      <c r="W349" s="8043" t="s">
        <v>796</v>
      </c>
      <c r="X349" s="8370">
        <v>45913</v>
      </c>
      <c r="Y349" s="8382">
        <v>30</v>
      </c>
      <c r="Z349" s="8047" t="s">
        <v>35</v>
      </c>
      <c r="AA349" s="8047">
        <f>(Y349*1000/500)</f>
        <v>60</v>
      </c>
      <c r="AB349" s="8049">
        <v>427</v>
      </c>
      <c r="AC349" s="8107">
        <v>45919</v>
      </c>
      <c r="AD349" s="8374">
        <v>45919</v>
      </c>
      <c r="AE349" s="8369">
        <v>25496</v>
      </c>
      <c r="AF349" s="8048">
        <v>30000</v>
      </c>
      <c r="AG349" s="8048">
        <f t="shared" si="66"/>
        <v>0</v>
      </c>
      <c r="AH349" s="8049">
        <f t="shared" si="71"/>
        <v>12810</v>
      </c>
      <c r="AI349" s="8049">
        <f t="shared" si="67"/>
        <v>640.5</v>
      </c>
      <c r="AJ349" s="8383">
        <v>5</v>
      </c>
      <c r="AK349" s="8039"/>
    </row>
    <row r="350" spans="2:37">
      <c r="B350" s="7670"/>
      <c r="C350" s="7671"/>
      <c r="D350" s="7673"/>
      <c r="E350" s="7673"/>
      <c r="F350" s="7953"/>
      <c r="G350" s="7708"/>
      <c r="H350" s="7671"/>
      <c r="I350" s="7671"/>
      <c r="J350" s="7732"/>
      <c r="K350" s="7955"/>
      <c r="L350" s="7958"/>
      <c r="M350" s="7952"/>
      <c r="N350" s="7682"/>
      <c r="O350" s="7680"/>
      <c r="P350" s="7727"/>
      <c r="Q350" s="7727"/>
      <c r="R350" s="8133"/>
      <c r="S350" s="7749"/>
      <c r="T350" s="7649"/>
      <c r="U350" s="8287" t="s">
        <v>1768</v>
      </c>
      <c r="V350" s="8047">
        <v>585</v>
      </c>
      <c r="W350" s="8043" t="s">
        <v>796</v>
      </c>
      <c r="X350" s="8370">
        <v>45913</v>
      </c>
      <c r="Y350" s="8382">
        <v>10</v>
      </c>
      <c r="Z350" s="8047" t="s">
        <v>35</v>
      </c>
      <c r="AA350" s="8047">
        <f>(Y350*1000/400)</f>
        <v>25</v>
      </c>
      <c r="AB350" s="8049">
        <v>1328</v>
      </c>
      <c r="AC350" s="8107">
        <v>45919</v>
      </c>
      <c r="AD350" s="8374">
        <v>45919</v>
      </c>
      <c r="AE350" s="8369">
        <v>25496</v>
      </c>
      <c r="AF350" s="8048">
        <v>10000</v>
      </c>
      <c r="AG350" s="8048">
        <f t="shared" si="66"/>
        <v>0</v>
      </c>
      <c r="AH350" s="8049">
        <f t="shared" si="71"/>
        <v>13280</v>
      </c>
      <c r="AI350" s="8049">
        <f t="shared" si="67"/>
        <v>664</v>
      </c>
      <c r="AJ350" s="8383">
        <v>5</v>
      </c>
      <c r="AK350" s="8039"/>
    </row>
    <row r="351" spans="2:37">
      <c r="B351" s="7670"/>
      <c r="C351" s="7671"/>
      <c r="D351" s="7673"/>
      <c r="E351" s="7673"/>
      <c r="F351" s="7953"/>
      <c r="G351" s="7708"/>
      <c r="H351" s="7671"/>
      <c r="I351" s="7671"/>
      <c r="J351" s="7732"/>
      <c r="K351" s="7955"/>
      <c r="L351" s="7958"/>
      <c r="M351" s="7952"/>
      <c r="N351" s="7682"/>
      <c r="O351" s="7680"/>
      <c r="P351" s="7727"/>
      <c r="Q351" s="7727"/>
      <c r="R351" s="8133"/>
      <c r="S351" s="7749"/>
      <c r="T351" s="7649"/>
      <c r="U351" s="8287" t="s">
        <v>1770</v>
      </c>
      <c r="V351" s="8047">
        <v>586</v>
      </c>
      <c r="W351" s="8043" t="s">
        <v>796</v>
      </c>
      <c r="X351" s="8370">
        <v>45913</v>
      </c>
      <c r="Y351" s="8382">
        <v>5</v>
      </c>
      <c r="Z351" s="8047" t="s">
        <v>35</v>
      </c>
      <c r="AA351" s="8372">
        <f>(Y351*1000/400)</f>
        <v>12.5</v>
      </c>
      <c r="AB351" s="8049">
        <v>1328</v>
      </c>
      <c r="AC351" s="8107">
        <v>45919</v>
      </c>
      <c r="AD351" s="8374">
        <v>45919</v>
      </c>
      <c r="AE351" s="8369">
        <v>25496</v>
      </c>
      <c r="AF351" s="8048">
        <v>5200</v>
      </c>
      <c r="AG351" s="8048">
        <f t="shared" si="66"/>
        <v>200</v>
      </c>
      <c r="AH351" s="8049">
        <f>(AB351*Y351)</f>
        <v>6640</v>
      </c>
      <c r="AI351" s="8049">
        <f t="shared" si="67"/>
        <v>332</v>
      </c>
      <c r="AJ351" s="8383">
        <v>5</v>
      </c>
      <c r="AK351" s="8039"/>
    </row>
    <row r="352" spans="2:37">
      <c r="B352" s="8176"/>
      <c r="C352" s="8177"/>
      <c r="D352" s="8178"/>
      <c r="E352" s="8043"/>
      <c r="F352" s="8044"/>
      <c r="G352" s="8179"/>
      <c r="H352" s="8047"/>
      <c r="I352" s="8112"/>
      <c r="J352" s="8049"/>
      <c r="K352" s="8107"/>
      <c r="L352" s="8180"/>
      <c r="M352" s="8047"/>
      <c r="N352" s="8048"/>
      <c r="O352" s="8048"/>
      <c r="P352" s="8181"/>
      <c r="Q352" s="8045"/>
      <c r="R352" s="8043"/>
      <c r="S352" s="7749"/>
      <c r="T352" s="7649"/>
      <c r="U352" s="7712" t="s">
        <v>1766</v>
      </c>
      <c r="V352" s="7736">
        <v>587</v>
      </c>
      <c r="W352" s="7714" t="s">
        <v>36</v>
      </c>
      <c r="X352" s="7745">
        <v>45937</v>
      </c>
      <c r="Y352" s="7753">
        <v>10</v>
      </c>
      <c r="Z352" s="7761" t="s">
        <v>35</v>
      </c>
      <c r="AA352" s="7717">
        <f>(Y352*1000/500)</f>
        <v>20</v>
      </c>
      <c r="AB352" s="7754">
        <v>615</v>
      </c>
      <c r="AC352" s="7746">
        <v>45943</v>
      </c>
      <c r="AD352" s="7781">
        <v>45940</v>
      </c>
      <c r="AE352" s="7736">
        <v>25630</v>
      </c>
      <c r="AF352" s="7721">
        <v>10000</v>
      </c>
      <c r="AG352" s="7721"/>
      <c r="AH352" s="7722">
        <f t="shared" ref="AH352:AH358" si="72">(AB352*Y352)</f>
        <v>6150</v>
      </c>
      <c r="AI352" s="7756">
        <f t="shared" si="67"/>
        <v>307.5</v>
      </c>
      <c r="AJ352" s="7723">
        <v>5</v>
      </c>
      <c r="AK352" s="8039"/>
    </row>
    <row r="353" spans="2:37">
      <c r="B353" s="7704"/>
      <c r="C353" s="7705"/>
      <c r="D353" s="7706"/>
      <c r="E353" s="7673"/>
      <c r="F353" s="7707"/>
      <c r="G353" s="7708"/>
      <c r="H353" s="7671"/>
      <c r="I353" s="7709"/>
      <c r="J353" s="7681"/>
      <c r="K353" s="7955"/>
      <c r="L353" s="8085"/>
      <c r="M353" s="7671"/>
      <c r="N353" s="7680"/>
      <c r="O353" s="7680"/>
      <c r="P353" s="7710"/>
      <c r="Q353" s="7677"/>
      <c r="R353" s="7673"/>
      <c r="S353" s="7749"/>
      <c r="T353" s="7649"/>
      <c r="U353" s="7712" t="s">
        <v>1764</v>
      </c>
      <c r="V353" s="7714">
        <v>588</v>
      </c>
      <c r="W353" s="7714" t="s">
        <v>36</v>
      </c>
      <c r="X353" s="7745">
        <v>45937</v>
      </c>
      <c r="Y353" s="7751">
        <v>100</v>
      </c>
      <c r="Z353" s="7717" t="s">
        <v>35</v>
      </c>
      <c r="AA353" s="7717">
        <f>(Y353*1000/500)</f>
        <v>200</v>
      </c>
      <c r="AB353" s="7718">
        <v>544</v>
      </c>
      <c r="AC353" s="7746">
        <v>45943</v>
      </c>
      <c r="AD353" s="7781">
        <v>45940</v>
      </c>
      <c r="AE353" s="7736">
        <v>25630</v>
      </c>
      <c r="AF353" s="7721">
        <v>100000</v>
      </c>
      <c r="AG353" s="7721"/>
      <c r="AH353" s="7722">
        <f t="shared" si="72"/>
        <v>54400</v>
      </c>
      <c r="AI353" s="7752">
        <f t="shared" si="67"/>
        <v>2720</v>
      </c>
      <c r="AJ353" s="7723">
        <v>5</v>
      </c>
      <c r="AK353" s="8039"/>
    </row>
    <row r="354" spans="2:37">
      <c r="B354" s="8176"/>
      <c r="C354" s="8183"/>
      <c r="D354" s="8178"/>
      <c r="E354" s="8043"/>
      <c r="F354" s="8044"/>
      <c r="G354" s="8184"/>
      <c r="H354" s="8047"/>
      <c r="I354" s="8047"/>
      <c r="J354" s="8049"/>
      <c r="K354" s="8107"/>
      <c r="L354" s="8180"/>
      <c r="M354" s="8047"/>
      <c r="N354" s="8048"/>
      <c r="O354" s="8048"/>
      <c r="P354" s="8108"/>
      <c r="Q354" s="8049"/>
      <c r="R354" s="8043"/>
      <c r="S354" s="7749"/>
      <c r="T354" s="7649"/>
      <c r="U354" s="7712" t="s">
        <v>1765</v>
      </c>
      <c r="V354" s="7813">
        <v>589</v>
      </c>
      <c r="W354" s="7714" t="s">
        <v>36</v>
      </c>
      <c r="X354" s="7745">
        <v>45937</v>
      </c>
      <c r="Y354" s="7814">
        <v>1</v>
      </c>
      <c r="Z354" s="7717" t="s">
        <v>35</v>
      </c>
      <c r="AA354" s="7717">
        <f>(Y354*1000/500)</f>
        <v>2</v>
      </c>
      <c r="AB354" s="7815">
        <v>655</v>
      </c>
      <c r="AC354" s="7746">
        <v>45943</v>
      </c>
      <c r="AD354" s="7781">
        <v>45940</v>
      </c>
      <c r="AE354" s="7736">
        <v>25630</v>
      </c>
      <c r="AF354" s="7721">
        <v>1000</v>
      </c>
      <c r="AG354" s="7721"/>
      <c r="AH354" s="7722">
        <f t="shared" si="72"/>
        <v>655</v>
      </c>
      <c r="AI354" s="7818">
        <f t="shared" si="67"/>
        <v>32.75</v>
      </c>
      <c r="AJ354" s="7723">
        <v>5</v>
      </c>
      <c r="AK354" s="8039"/>
    </row>
    <row r="355" spans="2:37">
      <c r="B355" s="8176"/>
      <c r="C355" s="8183"/>
      <c r="D355" s="8178"/>
      <c r="E355" s="8043"/>
      <c r="F355" s="8044"/>
      <c r="G355" s="8184"/>
      <c r="H355" s="8047"/>
      <c r="I355" s="8047"/>
      <c r="J355" s="8049"/>
      <c r="K355" s="8107"/>
      <c r="L355" s="8180"/>
      <c r="M355" s="8047"/>
      <c r="N355" s="8048"/>
      <c r="O355" s="8048"/>
      <c r="P355" s="8108"/>
      <c r="Q355" s="8049"/>
      <c r="R355" s="8043"/>
      <c r="S355" s="7749"/>
      <c r="T355" s="7649"/>
      <c r="U355" s="7996" t="s">
        <v>1769</v>
      </c>
      <c r="V355" s="7714">
        <v>590</v>
      </c>
      <c r="W355" s="7714" t="s">
        <v>36</v>
      </c>
      <c r="X355" s="7745">
        <v>45937</v>
      </c>
      <c r="Y355" s="7751">
        <v>25</v>
      </c>
      <c r="Z355" s="7717" t="s">
        <v>35</v>
      </c>
      <c r="AA355" s="7717">
        <f>(Y355*1000/400)</f>
        <v>62.5</v>
      </c>
      <c r="AB355" s="7718">
        <v>1328</v>
      </c>
      <c r="AC355" s="7746">
        <v>45943</v>
      </c>
      <c r="AD355" s="7781">
        <v>45940</v>
      </c>
      <c r="AE355" s="7736">
        <v>25630</v>
      </c>
      <c r="AF355" s="7721">
        <v>25200</v>
      </c>
      <c r="AG355" s="7721"/>
      <c r="AH355" s="7722">
        <f t="shared" si="72"/>
        <v>33200</v>
      </c>
      <c r="AI355" s="7752">
        <f t="shared" si="67"/>
        <v>1660</v>
      </c>
      <c r="AJ355" s="7723">
        <v>5</v>
      </c>
      <c r="AK355" s="8039"/>
    </row>
    <row r="356" spans="2:37">
      <c r="B356" s="7729"/>
      <c r="C356" s="7725"/>
      <c r="D356" s="7706"/>
      <c r="E356" s="7673"/>
      <c r="F356" s="7707"/>
      <c r="G356" s="7726"/>
      <c r="H356" s="7671"/>
      <c r="I356" s="7671"/>
      <c r="J356" s="7681"/>
      <c r="K356" s="7955"/>
      <c r="L356" s="8085"/>
      <c r="M356" s="7671"/>
      <c r="N356" s="7680"/>
      <c r="O356" s="7680"/>
      <c r="P356" s="7727"/>
      <c r="Q356" s="7681"/>
      <c r="R356" s="7673"/>
      <c r="S356" s="7749"/>
      <c r="T356" s="7649"/>
      <c r="U356" s="7712" t="s">
        <v>1767</v>
      </c>
      <c r="V356" s="7717">
        <v>591</v>
      </c>
      <c r="W356" s="7714" t="s">
        <v>36</v>
      </c>
      <c r="X356" s="7745">
        <v>45937</v>
      </c>
      <c r="Y356" s="7735">
        <v>10</v>
      </c>
      <c r="Z356" s="7717" t="s">
        <v>35</v>
      </c>
      <c r="AA356" s="7717">
        <f>(Y356*1000/500)</f>
        <v>20</v>
      </c>
      <c r="AB356" s="7722">
        <v>427</v>
      </c>
      <c r="AC356" s="7746">
        <v>45943</v>
      </c>
      <c r="AD356" s="7781">
        <v>45940</v>
      </c>
      <c r="AE356" s="7736">
        <v>25630</v>
      </c>
      <c r="AF356" s="7721">
        <v>10000</v>
      </c>
      <c r="AG356" s="7721"/>
      <c r="AH356" s="7722">
        <f t="shared" si="72"/>
        <v>4270</v>
      </c>
      <c r="AI356" s="7722">
        <f t="shared" si="67"/>
        <v>213.5</v>
      </c>
      <c r="AJ356" s="7748">
        <v>5</v>
      </c>
      <c r="AK356" s="8039"/>
    </row>
    <row r="357" spans="2:37">
      <c r="B357" s="8103"/>
      <c r="C357" s="8047"/>
      <c r="D357" s="8178"/>
      <c r="E357" s="8043"/>
      <c r="F357" s="8044"/>
      <c r="G357" s="8184"/>
      <c r="H357" s="8047"/>
      <c r="I357" s="8047"/>
      <c r="J357" s="8049"/>
      <c r="K357" s="8107"/>
      <c r="L357" s="8180"/>
      <c r="M357" s="8047"/>
      <c r="N357" s="8048"/>
      <c r="O357" s="8048"/>
      <c r="P357" s="8108"/>
      <c r="Q357" s="8049"/>
      <c r="R357" s="8043"/>
      <c r="S357" s="7749"/>
      <c r="T357" s="7649"/>
      <c r="U357" s="7996" t="s">
        <v>1768</v>
      </c>
      <c r="V357" s="7717">
        <v>592</v>
      </c>
      <c r="W357" s="7714" t="s">
        <v>36</v>
      </c>
      <c r="X357" s="7745">
        <v>45937</v>
      </c>
      <c r="Y357" s="7735">
        <v>5</v>
      </c>
      <c r="Z357" s="7717" t="s">
        <v>35</v>
      </c>
      <c r="AA357" s="7717">
        <f>(Y357*1000/400)</f>
        <v>12.5</v>
      </c>
      <c r="AB357" s="7722">
        <v>1328</v>
      </c>
      <c r="AC357" s="7746">
        <v>45943</v>
      </c>
      <c r="AD357" s="7781">
        <v>45940</v>
      </c>
      <c r="AE357" s="7736">
        <v>25630</v>
      </c>
      <c r="AF357" s="7721">
        <v>5200</v>
      </c>
      <c r="AG357" s="7721"/>
      <c r="AH357" s="7722">
        <f t="shared" si="72"/>
        <v>6640</v>
      </c>
      <c r="AI357" s="7722">
        <f t="shared" si="67"/>
        <v>332</v>
      </c>
      <c r="AJ357" s="7748">
        <v>5</v>
      </c>
      <c r="AK357" s="8039"/>
    </row>
    <row r="358" spans="2:37">
      <c r="B358" s="7670"/>
      <c r="C358" s="7671"/>
      <c r="D358" s="7706"/>
      <c r="E358" s="7673"/>
      <c r="F358" s="8187"/>
      <c r="G358" s="7726"/>
      <c r="H358" s="7671"/>
      <c r="I358" s="7671"/>
      <c r="J358" s="7681"/>
      <c r="K358" s="7955"/>
      <c r="L358" s="8085"/>
      <c r="M358" s="7676"/>
      <c r="N358" s="7680"/>
      <c r="O358" s="7680"/>
      <c r="P358" s="7727"/>
      <c r="Q358" s="7681"/>
      <c r="R358" s="7673"/>
      <c r="S358" s="7749"/>
      <c r="T358" s="7649"/>
      <c r="U358" s="7996" t="s">
        <v>1770</v>
      </c>
      <c r="V358" s="7717">
        <v>593</v>
      </c>
      <c r="W358" s="7714" t="s">
        <v>36</v>
      </c>
      <c r="X358" s="7745">
        <v>45937</v>
      </c>
      <c r="Y358" s="7735">
        <v>5</v>
      </c>
      <c r="Z358" s="7717" t="s">
        <v>35</v>
      </c>
      <c r="AA358" s="7761">
        <f>(Y358*1000/400)</f>
        <v>12.5</v>
      </c>
      <c r="AB358" s="7722">
        <v>1328</v>
      </c>
      <c r="AC358" s="7746">
        <v>45943</v>
      </c>
      <c r="AD358" s="7781">
        <v>45940</v>
      </c>
      <c r="AE358" s="7736">
        <v>25630</v>
      </c>
      <c r="AF358" s="7721">
        <v>5200</v>
      </c>
      <c r="AG358" s="7721"/>
      <c r="AH358" s="7722">
        <f t="shared" si="72"/>
        <v>6640</v>
      </c>
      <c r="AI358" s="7722">
        <f t="shared" si="67"/>
        <v>332</v>
      </c>
      <c r="AJ358" s="7748">
        <v>5</v>
      </c>
      <c r="AK358" s="8039"/>
    </row>
    <row r="359" spans="2:37">
      <c r="B359" s="7750"/>
      <c r="C359" s="7714"/>
      <c r="D359" s="7714"/>
      <c r="E359" s="7714"/>
      <c r="F359" s="7745"/>
      <c r="G359" s="7716"/>
      <c r="H359" s="7717"/>
      <c r="I359" s="7717"/>
      <c r="J359" s="7718"/>
      <c r="K359" s="7746"/>
      <c r="L359" s="7781"/>
      <c r="M359" s="7736"/>
      <c r="N359" s="7723"/>
      <c r="O359" s="7721"/>
      <c r="P359" s="7752"/>
      <c r="Q359" s="7752"/>
      <c r="R359" s="7723"/>
      <c r="S359" s="7749"/>
      <c r="T359" s="7649"/>
      <c r="U359" s="8002"/>
      <c r="V359" s="7671"/>
      <c r="W359" s="7673"/>
      <c r="X359" s="7953"/>
      <c r="Y359" s="7957"/>
      <c r="Z359" s="7671"/>
      <c r="AA359" s="7676"/>
      <c r="AB359" s="7681"/>
      <c r="AC359" s="7955"/>
      <c r="AD359" s="7958"/>
      <c r="AE359" s="7952"/>
      <c r="AF359" s="7680"/>
      <c r="AG359" s="7680"/>
      <c r="AH359" s="7681"/>
      <c r="AI359" s="7681"/>
      <c r="AJ359" s="8127"/>
      <c r="AK359" s="8039"/>
    </row>
    <row r="360" spans="2:37">
      <c r="B360" s="7712"/>
      <c r="C360" s="7744"/>
      <c r="D360" s="7717"/>
      <c r="E360" s="7714"/>
      <c r="F360" s="7745"/>
      <c r="G360" s="7842"/>
      <c r="H360" s="7717"/>
      <c r="I360" s="7717"/>
      <c r="J360" s="7722"/>
      <c r="K360" s="7746"/>
      <c r="L360" s="7781"/>
      <c r="M360" s="7736"/>
      <c r="N360" s="7721"/>
      <c r="O360" s="7721"/>
      <c r="P360" s="7722"/>
      <c r="Q360" s="7722"/>
      <c r="R360" s="7748"/>
      <c r="S360" s="7749"/>
      <c r="T360" s="7649"/>
      <c r="U360" s="8002"/>
      <c r="V360" s="7671"/>
      <c r="W360" s="7673"/>
      <c r="X360" s="7953"/>
      <c r="Y360" s="7957"/>
      <c r="Z360" s="7671"/>
      <c r="AA360" s="7676"/>
      <c r="AB360" s="7681"/>
      <c r="AC360" s="7955"/>
      <c r="AD360" s="7958"/>
      <c r="AE360" s="7952"/>
      <c r="AF360" s="7680"/>
      <c r="AG360" s="7680"/>
      <c r="AH360" s="7681"/>
      <c r="AI360" s="7681"/>
      <c r="AJ360" s="8127"/>
      <c r="AK360" s="8039"/>
    </row>
    <row r="361" spans="2:37">
      <c r="B361" s="7750"/>
      <c r="C361" s="7717"/>
      <c r="D361" s="7717"/>
      <c r="E361" s="7714"/>
      <c r="F361" s="7745"/>
      <c r="G361" s="7842"/>
      <c r="H361" s="7717"/>
      <c r="I361" s="7717"/>
      <c r="J361" s="7722"/>
      <c r="K361" s="7746"/>
      <c r="L361" s="7781"/>
      <c r="M361" s="7736"/>
      <c r="N361" s="7721"/>
      <c r="O361" s="7721"/>
      <c r="P361" s="7722"/>
      <c r="Q361" s="7722"/>
      <c r="R361" s="7748"/>
      <c r="S361" s="7749"/>
      <c r="T361" s="7649"/>
      <c r="U361" s="8002"/>
      <c r="V361" s="7671"/>
      <c r="W361" s="7673"/>
      <c r="X361" s="7953"/>
      <c r="Y361" s="7957"/>
      <c r="Z361" s="7671"/>
      <c r="AA361" s="7676"/>
      <c r="AB361" s="7681"/>
      <c r="AC361" s="7955"/>
      <c r="AD361" s="7958"/>
      <c r="AE361" s="7952"/>
      <c r="AF361" s="7680"/>
      <c r="AG361" s="7680"/>
      <c r="AH361" s="7681"/>
      <c r="AI361" s="7681"/>
      <c r="AJ361" s="8127"/>
      <c r="AK361" s="8039"/>
    </row>
    <row r="362" spans="2:37">
      <c r="B362" s="7750"/>
      <c r="C362" s="7717"/>
      <c r="D362" s="7717"/>
      <c r="E362" s="7714"/>
      <c r="F362" s="7745"/>
      <c r="G362" s="7842"/>
      <c r="H362" s="7717"/>
      <c r="I362" s="7785"/>
      <c r="J362" s="7722"/>
      <c r="K362" s="7746"/>
      <c r="L362" s="7781"/>
      <c r="M362" s="7736"/>
      <c r="N362" s="7721"/>
      <c r="O362" s="7721"/>
      <c r="P362" s="7722"/>
      <c r="Q362" s="7722"/>
      <c r="R362" s="7748"/>
      <c r="S362" s="7749"/>
      <c r="T362" s="7649"/>
      <c r="U362" s="8002"/>
      <c r="V362" s="7671"/>
      <c r="W362" s="7673"/>
      <c r="X362" s="7953"/>
      <c r="Y362" s="7957"/>
      <c r="Z362" s="7671"/>
      <c r="AA362" s="7676"/>
      <c r="AB362" s="7681"/>
      <c r="AC362" s="7955"/>
      <c r="AD362" s="7958"/>
      <c r="AE362" s="7952"/>
      <c r="AF362" s="7680"/>
      <c r="AG362" s="7680"/>
      <c r="AH362" s="7681"/>
      <c r="AI362" s="7681"/>
      <c r="AJ362" s="8127"/>
      <c r="AK362" s="8039"/>
    </row>
    <row r="363" spans="2:37">
      <c r="B363" s="7750"/>
      <c r="C363" s="7717"/>
      <c r="D363" s="7759"/>
      <c r="E363" s="7714"/>
      <c r="F363" s="7715"/>
      <c r="G363" s="7911"/>
      <c r="H363" s="7761"/>
      <c r="I363" s="7761"/>
      <c r="J363" s="7762"/>
      <c r="K363" s="7719"/>
      <c r="L363" s="7720"/>
      <c r="M363" s="7717"/>
      <c r="N363" s="7721"/>
      <c r="O363" s="7721"/>
      <c r="P363" s="7722"/>
      <c r="Q363" s="7722"/>
      <c r="R363" s="7723"/>
      <c r="S363" s="7922"/>
      <c r="T363" s="7649"/>
      <c r="U363" s="8002"/>
      <c r="V363" s="7671"/>
      <c r="W363" s="7673"/>
      <c r="X363" s="7953"/>
      <c r="Y363" s="7957"/>
      <c r="Z363" s="7671"/>
      <c r="AA363" s="7676"/>
      <c r="AB363" s="7681"/>
      <c r="AC363" s="7955"/>
      <c r="AD363" s="7958"/>
      <c r="AE363" s="7952"/>
      <c r="AF363" s="7680"/>
      <c r="AG363" s="7680"/>
      <c r="AH363" s="7681"/>
      <c r="AI363" s="7681"/>
      <c r="AJ363" s="8127"/>
      <c r="AK363" s="8039"/>
    </row>
    <row r="364" spans="2:37">
      <c r="B364" s="7925"/>
      <c r="C364" s="7714"/>
      <c r="D364" s="7714"/>
      <c r="E364" s="7714"/>
      <c r="F364" s="7745"/>
      <c r="G364" s="7716"/>
      <c r="H364" s="7717"/>
      <c r="I364" s="7713"/>
      <c r="J364" s="7718"/>
      <c r="K364" s="7746"/>
      <c r="L364" s="7747"/>
      <c r="M364" s="7736"/>
      <c r="N364" s="7723"/>
      <c r="O364" s="7721"/>
      <c r="P364" s="7752"/>
      <c r="Q364" s="7752"/>
      <c r="R364" s="8652"/>
      <c r="S364" s="7922"/>
      <c r="T364" s="7649"/>
      <c r="U364" s="8002"/>
      <c r="V364" s="7671"/>
      <c r="W364" s="7673"/>
      <c r="X364" s="7953"/>
      <c r="Y364" s="7957"/>
      <c r="Z364" s="7671"/>
      <c r="AA364" s="7676"/>
      <c r="AB364" s="7681"/>
      <c r="AC364" s="7955"/>
      <c r="AD364" s="7958"/>
      <c r="AE364" s="7952"/>
      <c r="AF364" s="7680"/>
      <c r="AG364" s="7680"/>
      <c r="AH364" s="7681"/>
      <c r="AI364" s="7681"/>
      <c r="AJ364" s="8127"/>
      <c r="AK364" s="8039"/>
    </row>
    <row r="365" spans="2:37">
      <c r="B365" s="7750"/>
      <c r="C365" s="7717"/>
      <c r="D365" s="7713"/>
      <c r="E365" s="7714"/>
      <c r="F365" s="7780"/>
      <c r="G365" s="7862"/>
      <c r="H365" s="7717"/>
      <c r="I365" s="7713"/>
      <c r="J365" s="7722"/>
      <c r="K365" s="7719"/>
      <c r="L365" s="7720"/>
      <c r="M365" s="7714"/>
      <c r="N365" s="7723"/>
      <c r="O365" s="7721"/>
      <c r="P365" s="7752"/>
      <c r="Q365" s="7752"/>
      <c r="R365" s="7863"/>
      <c r="S365" s="7874"/>
      <c r="T365" s="7649"/>
      <c r="U365" s="8002"/>
      <c r="V365" s="7671"/>
      <c r="W365" s="7673"/>
      <c r="X365" s="7953"/>
      <c r="Y365" s="7957"/>
      <c r="Z365" s="7671"/>
      <c r="AA365" s="7676"/>
      <c r="AB365" s="7681"/>
      <c r="AC365" s="7955"/>
      <c r="AD365" s="7958"/>
      <c r="AE365" s="7952"/>
      <c r="AF365" s="7680"/>
      <c r="AG365" s="7680"/>
      <c r="AH365" s="7681"/>
      <c r="AI365" s="7681"/>
      <c r="AJ365" s="8127"/>
      <c r="AK365" s="8039"/>
    </row>
    <row r="366" spans="2:37">
      <c r="B366" s="7925"/>
      <c r="C366" s="7714"/>
      <c r="D366" s="7714"/>
      <c r="E366" s="7714"/>
      <c r="F366" s="7745"/>
      <c r="G366" s="7716"/>
      <c r="H366" s="7717"/>
      <c r="I366" s="7713"/>
      <c r="J366" s="7718"/>
      <c r="K366" s="7746"/>
      <c r="L366" s="7747"/>
      <c r="M366" s="7736"/>
      <c r="N366" s="7723"/>
      <c r="O366" s="7721"/>
      <c r="P366" s="7752"/>
      <c r="Q366" s="7752"/>
      <c r="R366" s="8652"/>
      <c r="S366" s="7711"/>
      <c r="T366" s="7649"/>
      <c r="U366" s="7712"/>
      <c r="V366" s="7714"/>
      <c r="W366" s="7714"/>
      <c r="X366" s="7745"/>
      <c r="Y366" s="7716"/>
      <c r="Z366" s="7717"/>
      <c r="AA366" s="7717"/>
      <c r="AB366" s="7718"/>
      <c r="AC366" s="7719"/>
      <c r="AD366" s="7763"/>
      <c r="AE366" s="7736"/>
      <c r="AF366" s="7723"/>
      <c r="AG366" s="7721"/>
      <c r="AH366" s="7752"/>
      <c r="AI366" s="7752"/>
      <c r="AJ366" s="7723"/>
      <c r="AK366" s="8039"/>
    </row>
    <row r="367" spans="2:37">
      <c r="B367" s="7750"/>
      <c r="C367" s="7717"/>
      <c r="D367" s="7759"/>
      <c r="E367" s="7714"/>
      <c r="F367" s="7715"/>
      <c r="G367" s="7911"/>
      <c r="H367" s="7761"/>
      <c r="I367" s="7761"/>
      <c r="J367" s="7762"/>
      <c r="K367" s="7719"/>
      <c r="L367" s="7720"/>
      <c r="M367" s="7717"/>
      <c r="N367" s="7721"/>
      <c r="O367" s="7721"/>
      <c r="P367" s="7722"/>
      <c r="Q367" s="7722"/>
      <c r="R367" s="8652"/>
      <c r="S367" s="7990"/>
      <c r="T367" s="7649"/>
      <c r="U367" s="7712"/>
      <c r="V367" s="7813"/>
      <c r="W367" s="7714"/>
      <c r="X367" s="7745"/>
      <c r="Y367" s="7841"/>
      <c r="Z367" s="7717"/>
      <c r="AA367" s="7717"/>
      <c r="AB367" s="7815"/>
      <c r="AC367" s="7719"/>
      <c r="AD367" s="7763"/>
      <c r="AE367" s="7736"/>
      <c r="AF367" s="7817"/>
      <c r="AG367" s="7721"/>
      <c r="AH367" s="7818"/>
      <c r="AI367" s="7818"/>
      <c r="AJ367" s="7723"/>
      <c r="AK367" s="8039"/>
    </row>
    <row r="368" spans="2:37" ht="15" thickBot="1">
      <c r="B368" s="7750"/>
      <c r="C368" s="7717"/>
      <c r="D368" s="7759"/>
      <c r="E368" s="7714"/>
      <c r="F368" s="7715"/>
      <c r="G368" s="7911"/>
      <c r="H368" s="7761"/>
      <c r="I368" s="7761"/>
      <c r="J368" s="7762"/>
      <c r="K368" s="7719"/>
      <c r="L368" s="7720"/>
      <c r="M368" s="7717"/>
      <c r="N368" s="7721"/>
      <c r="O368" s="7721"/>
      <c r="P368" s="7722"/>
      <c r="Q368" s="7722"/>
      <c r="R368" s="8652"/>
      <c r="S368" s="7990"/>
      <c r="T368" s="7649"/>
      <c r="U368" s="8318"/>
      <c r="V368" s="7828"/>
      <c r="W368" s="7825"/>
      <c r="X368" s="7826"/>
      <c r="Y368" s="8161"/>
      <c r="Z368" s="7828"/>
      <c r="AA368" s="8319"/>
      <c r="AB368" s="7832"/>
      <c r="AC368" s="7830"/>
      <c r="AD368" s="8162"/>
      <c r="AE368" s="7825"/>
      <c r="AF368" s="7831"/>
      <c r="AG368" s="7831"/>
      <c r="AH368" s="7832"/>
      <c r="AI368" s="7832"/>
      <c r="AJ368" s="8163"/>
      <c r="AK368" s="8006"/>
    </row>
    <row r="369" spans="2:37">
      <c r="B369" s="7865"/>
      <c r="C369" s="8194"/>
      <c r="D369" s="7998"/>
      <c r="E369" s="7789"/>
      <c r="F369" s="7999"/>
      <c r="G369" s="8000"/>
      <c r="H369" s="7788"/>
      <c r="I369" s="7788"/>
      <c r="J369" s="7791"/>
      <c r="K369" s="7870"/>
      <c r="L369" s="7871"/>
      <c r="M369" s="7788"/>
      <c r="N369" s="7795"/>
      <c r="O369" s="7795"/>
      <c r="P369" s="7875"/>
      <c r="Q369" s="7791"/>
      <c r="R369" s="8656"/>
      <c r="S369" s="7990"/>
      <c r="T369" s="7649"/>
      <c r="U369" s="7730"/>
      <c r="V369" s="7730"/>
      <c r="W369" s="7730"/>
      <c r="X369" s="7844"/>
      <c r="Y369" s="8314"/>
      <c r="Z369" s="7845"/>
      <c r="AA369" s="7845"/>
      <c r="AB369" s="7846"/>
      <c r="AC369" s="7847"/>
      <c r="AD369" s="7848"/>
      <c r="AE369" s="7730"/>
      <c r="AF369" s="7851"/>
      <c r="AG369" s="7849"/>
      <c r="AH369" s="8101"/>
      <c r="AI369" s="8101"/>
      <c r="AJ369" s="7851"/>
      <c r="AK369" s="7649"/>
    </row>
    <row r="370" spans="2:37">
      <c r="B370" s="7670"/>
      <c r="C370" s="7671"/>
      <c r="D370" s="7706"/>
      <c r="E370" s="7673"/>
      <c r="F370" s="7707"/>
      <c r="G370" s="7726"/>
      <c r="H370" s="7671"/>
      <c r="I370" s="7671"/>
      <c r="J370" s="7681"/>
      <c r="K370" s="7678"/>
      <c r="L370" s="7679"/>
      <c r="M370" s="7671"/>
      <c r="N370" s="7680"/>
      <c r="O370" s="7680"/>
      <c r="P370" s="7727"/>
      <c r="Q370" s="7681"/>
      <c r="R370" s="7963"/>
      <c r="S370" s="7990"/>
      <c r="T370" s="7649"/>
      <c r="U370" s="7845"/>
      <c r="V370" s="7845"/>
      <c r="W370" s="7730"/>
      <c r="X370" s="7844"/>
      <c r="Y370" s="8164"/>
      <c r="Z370" s="7845"/>
      <c r="AA370" s="8315"/>
      <c r="AB370" s="7850"/>
      <c r="AC370" s="7847"/>
      <c r="AD370" s="7848"/>
      <c r="AE370" s="7730"/>
      <c r="AF370" s="7849"/>
      <c r="AG370" s="7849"/>
      <c r="AH370" s="7850"/>
      <c r="AI370" s="7850"/>
      <c r="AJ370" s="8165"/>
      <c r="AK370" s="8316"/>
    </row>
    <row r="371" spans="2:37" ht="18" thickBot="1">
      <c r="B371" s="7670"/>
      <c r="C371" s="7671"/>
      <c r="D371" s="7706"/>
      <c r="E371" s="7673"/>
      <c r="F371" s="7707"/>
      <c r="G371" s="7726"/>
      <c r="H371" s="7671"/>
      <c r="I371" s="7671"/>
      <c r="J371" s="7681"/>
      <c r="K371" s="7678"/>
      <c r="L371" s="7679"/>
      <c r="M371" s="7671"/>
      <c r="N371" s="7680"/>
      <c r="O371" s="7680"/>
      <c r="P371" s="7727"/>
      <c r="Q371" s="7681"/>
      <c r="R371" s="7673"/>
      <c r="S371" s="7990"/>
      <c r="T371" s="7649"/>
      <c r="U371" s="8166" t="s">
        <v>1673</v>
      </c>
      <c r="V371" s="7649"/>
      <c r="W371" s="7649"/>
      <c r="X371" s="7649"/>
      <c r="Y371" s="7649"/>
      <c r="Z371" s="7649"/>
      <c r="AA371" s="7649"/>
      <c r="AB371" s="7649"/>
      <c r="AC371" s="7649"/>
      <c r="AD371" s="7649"/>
      <c r="AE371" s="7649"/>
      <c r="AF371" s="7649"/>
      <c r="AG371" s="7649"/>
      <c r="AH371" s="7649"/>
      <c r="AI371" s="7649"/>
      <c r="AJ371" s="7649"/>
      <c r="AK371" s="7649"/>
    </row>
    <row r="372" spans="2:37">
      <c r="B372" s="7670"/>
      <c r="C372" s="7673"/>
      <c r="D372" s="7952"/>
      <c r="E372" s="7673"/>
      <c r="F372" s="7953"/>
      <c r="G372" s="8128"/>
      <c r="H372" s="7676"/>
      <c r="I372" s="7676"/>
      <c r="J372" s="7954"/>
      <c r="K372" s="7955"/>
      <c r="L372" s="7958"/>
      <c r="M372" s="7952"/>
      <c r="N372" s="8129"/>
      <c r="O372" s="7680"/>
      <c r="P372" s="7710"/>
      <c r="Q372" s="7710"/>
      <c r="R372" s="7682"/>
      <c r="S372" s="7990"/>
      <c r="T372" s="7649"/>
      <c r="U372" s="7656"/>
      <c r="V372" s="7661"/>
      <c r="W372" s="7662" t="s">
        <v>14</v>
      </c>
      <c r="X372" s="7662" t="s">
        <v>12</v>
      </c>
      <c r="Y372" s="7662"/>
      <c r="Z372" s="7662"/>
      <c r="AA372" s="7662"/>
      <c r="AB372" s="7662" t="s">
        <v>15</v>
      </c>
      <c r="AC372" s="7662" t="s">
        <v>12</v>
      </c>
      <c r="AD372" s="7662" t="s">
        <v>12</v>
      </c>
      <c r="AE372" s="7662"/>
      <c r="AF372" s="7662"/>
      <c r="AG372" s="7662"/>
      <c r="AH372" s="7662"/>
      <c r="AI372" s="7662" t="s">
        <v>0</v>
      </c>
      <c r="AJ372" s="7663"/>
      <c r="AK372" s="7664"/>
    </row>
    <row r="373" spans="2:37">
      <c r="B373" s="7670"/>
      <c r="C373" s="7673"/>
      <c r="D373" s="7673"/>
      <c r="E373" s="7673"/>
      <c r="F373" s="7953"/>
      <c r="G373" s="7708"/>
      <c r="H373" s="7671"/>
      <c r="I373" s="7671"/>
      <c r="J373" s="7732"/>
      <c r="K373" s="7955"/>
      <c r="L373" s="7958"/>
      <c r="M373" s="7952"/>
      <c r="N373" s="7682"/>
      <c r="O373" s="7680"/>
      <c r="P373" s="7727"/>
      <c r="Q373" s="7727"/>
      <c r="R373" s="7682"/>
      <c r="S373" s="7990"/>
      <c r="T373" s="7649"/>
      <c r="U373" s="7660" t="s">
        <v>4</v>
      </c>
      <c r="V373" s="7666" t="s">
        <v>18</v>
      </c>
      <c r="W373" s="7667" t="s">
        <v>19</v>
      </c>
      <c r="X373" s="7667" t="s">
        <v>19</v>
      </c>
      <c r="Y373" s="7667" t="s">
        <v>20</v>
      </c>
      <c r="Z373" s="7667" t="s">
        <v>21</v>
      </c>
      <c r="AA373" s="7667" t="s">
        <v>1559</v>
      </c>
      <c r="AB373" s="7667" t="s">
        <v>22</v>
      </c>
      <c r="AC373" s="7667" t="s">
        <v>23</v>
      </c>
      <c r="AD373" s="7667" t="s">
        <v>23</v>
      </c>
      <c r="AE373" s="7667" t="s">
        <v>24</v>
      </c>
      <c r="AF373" s="7667" t="s">
        <v>20</v>
      </c>
      <c r="AG373" s="7667" t="s">
        <v>25</v>
      </c>
      <c r="AH373" s="7667" t="s">
        <v>0</v>
      </c>
      <c r="AI373" s="7667" t="s">
        <v>1363</v>
      </c>
      <c r="AJ373" s="7668" t="s">
        <v>1388</v>
      </c>
      <c r="AK373" s="7669" t="s">
        <v>26</v>
      </c>
    </row>
    <row r="374" spans="2:37" ht="15" thickBot="1">
      <c r="B374" s="7670"/>
      <c r="C374" s="7673"/>
      <c r="D374" s="7671"/>
      <c r="E374" s="7673"/>
      <c r="F374" s="7953"/>
      <c r="G374" s="8126"/>
      <c r="H374" s="7671"/>
      <c r="I374" s="7671"/>
      <c r="J374" s="8203"/>
      <c r="K374" s="7955"/>
      <c r="L374" s="7958"/>
      <c r="M374" s="7952"/>
      <c r="N374" s="7680"/>
      <c r="O374" s="7680"/>
      <c r="P374" s="7681"/>
      <c r="Q374" s="7681"/>
      <c r="R374" s="7682"/>
      <c r="S374" s="7990"/>
      <c r="T374" s="7649"/>
      <c r="U374" s="7665"/>
      <c r="V374" s="7685"/>
      <c r="W374" s="7686" t="s">
        <v>3</v>
      </c>
      <c r="X374" s="7686" t="s">
        <v>18</v>
      </c>
      <c r="Y374" s="7686"/>
      <c r="Z374" s="7686"/>
      <c r="AA374" s="7686"/>
      <c r="AB374" s="7686" t="s">
        <v>21</v>
      </c>
      <c r="AC374" s="7686" t="s">
        <v>27</v>
      </c>
      <c r="AD374" s="7686" t="s">
        <v>28</v>
      </c>
      <c r="AE374" s="7686"/>
      <c r="AF374" s="7686"/>
      <c r="AG374" s="7686"/>
      <c r="AH374" s="7686"/>
      <c r="AI374" s="7686" t="s">
        <v>11</v>
      </c>
      <c r="AJ374" s="7687"/>
      <c r="AK374" s="7688"/>
    </row>
    <row r="375" spans="2:37">
      <c r="B375" s="7670"/>
      <c r="C375" s="8207"/>
      <c r="D375" s="7671"/>
      <c r="E375" s="7673"/>
      <c r="F375" s="7953"/>
      <c r="G375" s="8126"/>
      <c r="H375" s="7671"/>
      <c r="I375" s="7671"/>
      <c r="J375" s="7681"/>
      <c r="K375" s="7955"/>
      <c r="L375" s="7958"/>
      <c r="M375" s="7952"/>
      <c r="N375" s="7680"/>
      <c r="O375" s="7680"/>
      <c r="P375" s="7681"/>
      <c r="Q375" s="7681"/>
      <c r="R375" s="8127"/>
      <c r="S375" s="7990"/>
      <c r="T375" s="7649"/>
      <c r="U375" s="8023" t="s">
        <v>1674</v>
      </c>
      <c r="V375" s="7736">
        <v>1</v>
      </c>
      <c r="W375" s="7736" t="s">
        <v>1545</v>
      </c>
      <c r="X375" s="7745">
        <v>45618</v>
      </c>
      <c r="Y375" s="8354">
        <v>0.2</v>
      </c>
      <c r="Z375" s="7761" t="s">
        <v>35</v>
      </c>
      <c r="AA375" s="7671">
        <f>(Y375*1000/500)</f>
        <v>0.4</v>
      </c>
      <c r="AB375" s="7754">
        <v>0</v>
      </c>
      <c r="AC375" s="7746">
        <v>45628</v>
      </c>
      <c r="AD375" s="7781">
        <v>45628</v>
      </c>
      <c r="AE375" s="7736"/>
      <c r="AF375" s="7755">
        <v>200</v>
      </c>
      <c r="AG375" s="7878">
        <f>(AF375-Y375*1000)</f>
        <v>0</v>
      </c>
      <c r="AH375" s="7756">
        <f>(AF375*AB375/1000)</f>
        <v>0</v>
      </c>
      <c r="AI375" s="7756">
        <f>(AH375*0.025)</f>
        <v>0</v>
      </c>
      <c r="AJ375" s="7755">
        <v>5</v>
      </c>
      <c r="AK375" s="8167"/>
    </row>
    <row r="376" spans="2:37">
      <c r="B376" s="7670"/>
      <c r="C376" s="7673"/>
      <c r="D376" s="7673"/>
      <c r="E376" s="7673"/>
      <c r="F376" s="7953"/>
      <c r="G376" s="7708"/>
      <c r="H376" s="7671"/>
      <c r="I376" s="7671"/>
      <c r="J376" s="7732"/>
      <c r="K376" s="7955"/>
      <c r="L376" s="7958"/>
      <c r="M376" s="7952"/>
      <c r="N376" s="7682"/>
      <c r="O376" s="7680"/>
      <c r="P376" s="7727"/>
      <c r="Q376" s="7727"/>
      <c r="R376" s="7682"/>
      <c r="S376" s="7990"/>
      <c r="T376" s="7649"/>
      <c r="U376" s="7996" t="s">
        <v>1675</v>
      </c>
      <c r="V376" s="7714">
        <v>2</v>
      </c>
      <c r="W376" s="7714" t="s">
        <v>1545</v>
      </c>
      <c r="X376" s="7745">
        <v>45559</v>
      </c>
      <c r="Y376" s="7716">
        <v>0.2</v>
      </c>
      <c r="Z376" s="7717" t="s">
        <v>35</v>
      </c>
      <c r="AA376" s="7671">
        <f>(Y376*1000/500)</f>
        <v>0.4</v>
      </c>
      <c r="AB376" s="7718">
        <v>0</v>
      </c>
      <c r="AC376" s="7746">
        <v>45628</v>
      </c>
      <c r="AD376" s="7781">
        <v>45628</v>
      </c>
      <c r="AE376" s="7736"/>
      <c r="AF376" s="7723">
        <v>200</v>
      </c>
      <c r="AG376" s="7721">
        <f>(AF376-Y376*1000)</f>
        <v>0</v>
      </c>
      <c r="AH376" s="7752">
        <f>(AF376*AB376/1000)</f>
        <v>0</v>
      </c>
      <c r="AI376" s="7752">
        <f>(AH376*0.05)</f>
        <v>0</v>
      </c>
      <c r="AJ376" s="7723">
        <v>5</v>
      </c>
      <c r="AK376" s="8168"/>
    </row>
    <row r="377" spans="2:37">
      <c r="B377" s="7670"/>
      <c r="C377" s="7671"/>
      <c r="D377" s="7671"/>
      <c r="E377" s="7673"/>
      <c r="F377" s="7953"/>
      <c r="G377" s="8126"/>
      <c r="H377" s="7671"/>
      <c r="I377" s="7671"/>
      <c r="J377" s="7681"/>
      <c r="K377" s="7955"/>
      <c r="L377" s="7958"/>
      <c r="M377" s="7952"/>
      <c r="N377" s="7680"/>
      <c r="O377" s="7680"/>
      <c r="P377" s="7681"/>
      <c r="Q377" s="7681"/>
      <c r="R377" s="8127"/>
      <c r="S377" s="7990"/>
      <c r="T377" s="7649"/>
      <c r="U377" s="7996" t="s">
        <v>1617</v>
      </c>
      <c r="V377" s="7714">
        <v>3</v>
      </c>
      <c r="W377" s="7714" t="s">
        <v>1545</v>
      </c>
      <c r="X377" s="7745">
        <v>45559</v>
      </c>
      <c r="Y377" s="7716">
        <v>0.2</v>
      </c>
      <c r="Z377" s="7717" t="s">
        <v>35</v>
      </c>
      <c r="AA377" s="7671">
        <f>(Y377*1000/500)</f>
        <v>0.4</v>
      </c>
      <c r="AB377" s="7718">
        <v>0</v>
      </c>
      <c r="AC377" s="7746">
        <v>45628</v>
      </c>
      <c r="AD377" s="7781">
        <v>45628</v>
      </c>
      <c r="AE377" s="7736"/>
      <c r="AF377" s="7723">
        <v>200</v>
      </c>
      <c r="AG377" s="7721">
        <f>(AF377-Y377*1000)</f>
        <v>0</v>
      </c>
      <c r="AH377" s="7752">
        <f>(AF377*AB377/1000)</f>
        <v>0</v>
      </c>
      <c r="AI377" s="7752">
        <f>(AH377*0.05)</f>
        <v>0</v>
      </c>
      <c r="AJ377" s="7723">
        <v>5</v>
      </c>
      <c r="AK377" s="8168"/>
    </row>
    <row r="378" spans="2:37">
      <c r="B378" s="7670"/>
      <c r="C378" s="7671"/>
      <c r="D378" s="7671"/>
      <c r="E378" s="7673"/>
      <c r="F378" s="7953"/>
      <c r="G378" s="8126"/>
      <c r="H378" s="7671"/>
      <c r="I378" s="7671"/>
      <c r="J378" s="7681"/>
      <c r="K378" s="7955"/>
      <c r="L378" s="7958"/>
      <c r="M378" s="7952"/>
      <c r="N378" s="7680"/>
      <c r="O378" s="7680"/>
      <c r="P378" s="7681"/>
      <c r="Q378" s="7681"/>
      <c r="R378" s="8127"/>
      <c r="S378" s="8186"/>
      <c r="T378" s="7649"/>
      <c r="U378" s="7712" t="s">
        <v>1676</v>
      </c>
      <c r="V378" s="7714">
        <v>4</v>
      </c>
      <c r="W378" s="7714" t="s">
        <v>1545</v>
      </c>
      <c r="X378" s="7745">
        <v>45559</v>
      </c>
      <c r="Y378" s="7716">
        <v>0.2</v>
      </c>
      <c r="Z378" s="7717" t="s">
        <v>35</v>
      </c>
      <c r="AA378" s="7671">
        <f>(Y378*1000/500)</f>
        <v>0.4</v>
      </c>
      <c r="AB378" s="7718">
        <v>0</v>
      </c>
      <c r="AC378" s="7746">
        <v>45628</v>
      </c>
      <c r="AD378" s="7781">
        <v>45628</v>
      </c>
      <c r="AE378" s="7736"/>
      <c r="AF378" s="7723">
        <v>200</v>
      </c>
      <c r="AG378" s="7721">
        <f>(AF378-Y378*1000)</f>
        <v>0</v>
      </c>
      <c r="AH378" s="7752">
        <f>(AF378*AB378/1000)</f>
        <v>0</v>
      </c>
      <c r="AI378" s="7752">
        <f>(AH378*0.05)</f>
        <v>0</v>
      </c>
      <c r="AJ378" s="7723">
        <v>5</v>
      </c>
      <c r="AK378" s="7948"/>
    </row>
    <row r="379" spans="2:37">
      <c r="B379" s="7670"/>
      <c r="C379" s="7671"/>
      <c r="D379" s="7671"/>
      <c r="E379" s="7673"/>
      <c r="F379" s="7953"/>
      <c r="G379" s="8126"/>
      <c r="H379" s="7671"/>
      <c r="I379" s="7671"/>
      <c r="J379" s="7681"/>
      <c r="K379" s="7955"/>
      <c r="L379" s="7958"/>
      <c r="M379" s="7952"/>
      <c r="N379" s="7680"/>
      <c r="O379" s="7680"/>
      <c r="P379" s="7681"/>
      <c r="Q379" s="7681"/>
      <c r="R379" s="8127"/>
      <c r="S379" s="8186"/>
      <c r="T379" s="7649"/>
      <c r="U379" s="7704"/>
      <c r="V379" s="7673"/>
      <c r="W379" s="7673"/>
      <c r="X379" s="7953"/>
      <c r="Y379" s="7708"/>
      <c r="Z379" s="7671"/>
      <c r="AA379" s="7671"/>
      <c r="AB379" s="7732"/>
      <c r="AC379" s="7955"/>
      <c r="AD379" s="7958"/>
      <c r="AE379" s="7952"/>
      <c r="AF379" s="7682"/>
      <c r="AG379" s="7680"/>
      <c r="AH379" s="7727"/>
      <c r="AI379" s="7727"/>
      <c r="AJ379" s="7682"/>
      <c r="AK379" s="7948"/>
    </row>
    <row r="380" spans="2:37">
      <c r="B380" s="7670"/>
      <c r="C380" s="7671"/>
      <c r="D380" s="7706"/>
      <c r="E380" s="7673"/>
      <c r="F380" s="7707"/>
      <c r="G380" s="7726"/>
      <c r="H380" s="7671"/>
      <c r="I380" s="7671"/>
      <c r="J380" s="7681"/>
      <c r="K380" s="7678"/>
      <c r="L380" s="7679"/>
      <c r="M380" s="7671"/>
      <c r="N380" s="7680"/>
      <c r="O380" s="7680"/>
      <c r="P380" s="7727"/>
      <c r="Q380" s="7681"/>
      <c r="R380" s="7673"/>
      <c r="S380" s="7683"/>
      <c r="T380" s="7649"/>
      <c r="U380" s="7996"/>
      <c r="V380" s="7714"/>
      <c r="W380" s="7714"/>
      <c r="X380" s="7780"/>
      <c r="Y380" s="7728"/>
      <c r="Z380" s="7714"/>
      <c r="AA380" s="7714"/>
      <c r="AB380" s="7718"/>
      <c r="AC380" s="7719"/>
      <c r="AD380" s="7720"/>
      <c r="AE380" s="7714"/>
      <c r="AF380" s="7721"/>
      <c r="AG380" s="7723"/>
      <c r="AH380" s="7752"/>
      <c r="AI380" s="7752"/>
      <c r="AJ380" s="7714"/>
      <c r="AK380" s="8169"/>
    </row>
    <row r="381" spans="2:37">
      <c r="B381" s="7712"/>
      <c r="C381" s="7714"/>
      <c r="D381" s="7713"/>
      <c r="E381" s="7714"/>
      <c r="F381" s="7715"/>
      <c r="G381" s="7751"/>
      <c r="H381" s="7717"/>
      <c r="I381" s="7717"/>
      <c r="J381" s="7718"/>
      <c r="K381" s="7719"/>
      <c r="L381" s="7763"/>
      <c r="M381" s="7717"/>
      <c r="N381" s="7721"/>
      <c r="O381" s="7717"/>
      <c r="P381" s="7722"/>
      <c r="Q381" s="7722"/>
      <c r="R381" s="7723"/>
      <c r="S381" s="8188"/>
      <c r="T381" s="7649"/>
      <c r="U381" s="8170"/>
      <c r="V381" s="8171"/>
      <c r="W381" s="8171"/>
      <c r="X381" s="8171"/>
      <c r="Y381" s="8171"/>
      <c r="Z381" s="8171"/>
      <c r="AA381" s="8171"/>
      <c r="AB381" s="8171"/>
      <c r="AC381" s="7769"/>
      <c r="AD381" s="8171"/>
      <c r="AE381" s="8171"/>
      <c r="AF381" s="8172"/>
      <c r="AG381" s="8172"/>
      <c r="AH381" s="8171"/>
      <c r="AI381" s="8171"/>
      <c r="AJ381" s="7769"/>
      <c r="AK381" s="8039"/>
    </row>
    <row r="382" spans="2:37" ht="15" thickBot="1">
      <c r="B382" s="7909"/>
      <c r="C382" s="7758"/>
      <c r="D382" s="7713"/>
      <c r="E382" s="7714"/>
      <c r="F382" s="7780"/>
      <c r="G382" s="7784"/>
      <c r="H382" s="7717"/>
      <c r="I382" s="7717"/>
      <c r="J382" s="7722"/>
      <c r="K382" s="7719"/>
      <c r="L382" s="7720"/>
      <c r="M382" s="7714"/>
      <c r="N382" s="7755"/>
      <c r="O382" s="7755"/>
      <c r="P382" s="7756"/>
      <c r="Q382" s="7756"/>
      <c r="R382" s="8021"/>
      <c r="S382" s="7922"/>
      <c r="T382" s="7649"/>
      <c r="U382" s="8003"/>
      <c r="V382" s="8004"/>
      <c r="W382" s="8004"/>
      <c r="X382" s="8004"/>
      <c r="Y382" s="8004"/>
      <c r="Z382" s="8004"/>
      <c r="AA382" s="8004"/>
      <c r="AB382" s="8004"/>
      <c r="AC382" s="7777"/>
      <c r="AD382" s="8004"/>
      <c r="AE382" s="8004"/>
      <c r="AF382" s="8173"/>
      <c r="AG382" s="8173"/>
      <c r="AH382" s="8004"/>
      <c r="AI382" s="8004"/>
      <c r="AJ382" s="7777"/>
      <c r="AK382" s="8006"/>
    </row>
    <row r="383" spans="2:37">
      <c r="B383" s="7704"/>
      <c r="C383" s="7725"/>
      <c r="D383" s="7673"/>
      <c r="E383" s="7673"/>
      <c r="F383" s="7674"/>
      <c r="G383" s="7962"/>
      <c r="H383" s="7673"/>
      <c r="I383" s="7673"/>
      <c r="J383" s="7732"/>
      <c r="K383" s="7678"/>
      <c r="L383" s="7679"/>
      <c r="M383" s="7673"/>
      <c r="N383" s="7680"/>
      <c r="O383" s="7673"/>
      <c r="P383" s="7727"/>
      <c r="Q383" s="7727"/>
      <c r="R383" s="7963"/>
      <c r="S383" s="7711"/>
      <c r="T383" s="7649"/>
      <c r="U383" s="7988"/>
      <c r="V383" s="7988"/>
      <c r="W383" s="7988"/>
      <c r="X383" s="7988"/>
      <c r="Y383" s="7988"/>
      <c r="Z383" s="7988"/>
      <c r="AA383" s="7988"/>
      <c r="AB383" s="7988"/>
      <c r="AC383" s="7649"/>
      <c r="AD383" s="7988"/>
      <c r="AE383" s="7988"/>
      <c r="AF383" s="8386"/>
      <c r="AG383" s="8386"/>
      <c r="AH383" s="7988"/>
      <c r="AI383" s="7988"/>
      <c r="AJ383" s="7649"/>
      <c r="AK383" s="7649"/>
    </row>
    <row r="384" spans="2:37" ht="18" thickBot="1">
      <c r="B384" s="7889"/>
      <c r="C384" s="7890"/>
      <c r="D384" s="7890"/>
      <c r="E384" s="7890"/>
      <c r="F384" s="7890"/>
      <c r="G384" s="7890"/>
      <c r="H384" s="7890"/>
      <c r="I384" s="7890"/>
      <c r="J384" s="7890"/>
      <c r="K384" s="7890"/>
      <c r="L384" s="7891"/>
      <c r="M384" s="7890"/>
      <c r="N384" s="7890"/>
      <c r="O384" s="7890"/>
      <c r="P384" s="8145">
        <f>SUM(P348:P383)</f>
        <v>11420</v>
      </c>
      <c r="Q384" s="8145">
        <f>SUM(Q348:Q383)</f>
        <v>571</v>
      </c>
      <c r="R384" s="8657"/>
      <c r="S384" s="8146"/>
      <c r="T384" s="7649"/>
      <c r="U384" s="8166" t="s">
        <v>1835</v>
      </c>
      <c r="V384" s="7649" t="s">
        <v>1836</v>
      </c>
      <c r="W384" s="7649"/>
      <c r="X384" s="7649"/>
      <c r="Y384" s="7649"/>
      <c r="Z384" s="7649"/>
      <c r="AA384" s="7649"/>
      <c r="AB384" s="7649"/>
      <c r="AC384" s="7649"/>
      <c r="AD384" s="7649"/>
      <c r="AE384" s="7649"/>
      <c r="AF384" s="7649"/>
      <c r="AG384" s="7649"/>
      <c r="AH384" s="7649"/>
      <c r="AI384" s="7649"/>
      <c r="AJ384" s="7649"/>
      <c r="AK384" s="7649"/>
    </row>
    <row r="385" spans="2:37">
      <c r="B385" s="7782"/>
      <c r="C385" s="7782"/>
      <c r="D385" s="7782"/>
      <c r="E385" s="7782"/>
      <c r="F385" s="7782"/>
      <c r="G385" s="7782"/>
      <c r="H385" s="7782"/>
      <c r="I385" s="7782"/>
      <c r="J385" s="7782"/>
      <c r="K385" s="7782"/>
      <c r="L385" s="7782"/>
      <c r="M385" s="7782"/>
      <c r="N385" s="7782"/>
      <c r="O385" s="7782"/>
      <c r="P385" s="7782"/>
      <c r="Q385" s="7782"/>
      <c r="R385" s="7782"/>
      <c r="S385" s="7684"/>
      <c r="T385" s="7649"/>
      <c r="U385" s="7656"/>
      <c r="V385" s="7661"/>
      <c r="W385" s="7662" t="s">
        <v>14</v>
      </c>
      <c r="X385" s="7662" t="s">
        <v>12</v>
      </c>
      <c r="Y385" s="7662"/>
      <c r="Z385" s="7662"/>
      <c r="AA385" s="7662"/>
      <c r="AB385" s="7662" t="s">
        <v>15</v>
      </c>
      <c r="AC385" s="7662" t="s">
        <v>12</v>
      </c>
      <c r="AD385" s="7662" t="s">
        <v>12</v>
      </c>
      <c r="AE385" s="7662"/>
      <c r="AF385" s="7662"/>
      <c r="AG385" s="7662"/>
      <c r="AH385" s="7662"/>
      <c r="AI385" s="7662" t="s">
        <v>0</v>
      </c>
      <c r="AJ385" s="7663"/>
      <c r="AK385" s="7664"/>
    </row>
    <row r="386" spans="2:37" ht="18" thickBot="1">
      <c r="B386" s="7652" t="s">
        <v>1691</v>
      </c>
      <c r="C386" s="7653"/>
      <c r="D386" s="7650"/>
      <c r="E386" s="7650"/>
      <c r="F386" s="7650"/>
      <c r="G386" s="7650"/>
      <c r="H386" s="7650"/>
      <c r="I386" s="7650"/>
      <c r="J386" s="7650"/>
      <c r="K386" s="7650"/>
      <c r="L386" s="7650"/>
      <c r="M386" s="7650"/>
      <c r="N386" s="7650"/>
      <c r="O386" s="7650"/>
      <c r="P386" s="7650"/>
      <c r="Q386" s="7650"/>
      <c r="R386" s="7650"/>
      <c r="S386" s="8653"/>
      <c r="T386" s="7649"/>
      <c r="U386" s="7660" t="s">
        <v>4</v>
      </c>
      <c r="V386" s="7666" t="s">
        <v>18</v>
      </c>
      <c r="W386" s="7667" t="s">
        <v>19</v>
      </c>
      <c r="X386" s="7667" t="s">
        <v>19</v>
      </c>
      <c r="Y386" s="7667" t="s">
        <v>20</v>
      </c>
      <c r="Z386" s="7667" t="s">
        <v>21</v>
      </c>
      <c r="AA386" s="7667" t="s">
        <v>1559</v>
      </c>
      <c r="AB386" s="7667" t="s">
        <v>22</v>
      </c>
      <c r="AC386" s="7667" t="s">
        <v>23</v>
      </c>
      <c r="AD386" s="7667" t="s">
        <v>23</v>
      </c>
      <c r="AE386" s="7667" t="s">
        <v>24</v>
      </c>
      <c r="AF386" s="7667" t="s">
        <v>20</v>
      </c>
      <c r="AG386" s="7667" t="s">
        <v>25</v>
      </c>
      <c r="AH386" s="7667" t="s">
        <v>0</v>
      </c>
      <c r="AI386" s="7667" t="s">
        <v>1363</v>
      </c>
      <c r="AJ386" s="7668" t="s">
        <v>1388</v>
      </c>
      <c r="AK386" s="7669" t="s">
        <v>26</v>
      </c>
    </row>
    <row r="387" spans="2:37" ht="15" thickBot="1">
      <c r="B387" s="7656"/>
      <c r="C387" s="7656"/>
      <c r="D387" s="7656"/>
      <c r="E387" s="7656" t="s">
        <v>14</v>
      </c>
      <c r="F387" s="7656" t="s">
        <v>12</v>
      </c>
      <c r="G387" s="7656"/>
      <c r="H387" s="7656"/>
      <c r="I387" s="7656"/>
      <c r="J387" s="7656" t="s">
        <v>15</v>
      </c>
      <c r="K387" s="7656" t="s">
        <v>12</v>
      </c>
      <c r="L387" s="7656" t="s">
        <v>12</v>
      </c>
      <c r="M387" s="7656"/>
      <c r="N387" s="7656"/>
      <c r="O387" s="7656"/>
      <c r="P387" s="7656"/>
      <c r="Q387" s="7656" t="s">
        <v>0</v>
      </c>
      <c r="R387" s="7656"/>
      <c r="S387" s="7656"/>
      <c r="T387" s="7649"/>
      <c r="U387" s="7665"/>
      <c r="V387" s="7685"/>
      <c r="W387" s="7686" t="s">
        <v>3</v>
      </c>
      <c r="X387" s="7686" t="s">
        <v>18</v>
      </c>
      <c r="Y387" s="7686"/>
      <c r="Z387" s="7686"/>
      <c r="AA387" s="7686"/>
      <c r="AB387" s="7686" t="s">
        <v>21</v>
      </c>
      <c r="AC387" s="7686" t="s">
        <v>27</v>
      </c>
      <c r="AD387" s="7686" t="s">
        <v>28</v>
      </c>
      <c r="AE387" s="7686"/>
      <c r="AF387" s="7686"/>
      <c r="AG387" s="7686"/>
      <c r="AH387" s="7686"/>
      <c r="AI387" s="7686" t="s">
        <v>11</v>
      </c>
      <c r="AJ387" s="7687"/>
      <c r="AK387" s="7688"/>
    </row>
    <row r="388" spans="2:37">
      <c r="B388" s="7660" t="s">
        <v>3</v>
      </c>
      <c r="C388" s="7660" t="s">
        <v>4</v>
      </c>
      <c r="D388" s="7660" t="s">
        <v>18</v>
      </c>
      <c r="E388" s="7660" t="s">
        <v>19</v>
      </c>
      <c r="F388" s="7660" t="s">
        <v>19</v>
      </c>
      <c r="G388" s="7660" t="s">
        <v>20</v>
      </c>
      <c r="H388" s="7660" t="s">
        <v>21</v>
      </c>
      <c r="I388" s="7660" t="s">
        <v>1559</v>
      </c>
      <c r="J388" s="7660" t="s">
        <v>22</v>
      </c>
      <c r="K388" s="7660" t="s">
        <v>23</v>
      </c>
      <c r="L388" s="7660" t="s">
        <v>23</v>
      </c>
      <c r="M388" s="7660" t="s">
        <v>1227</v>
      </c>
      <c r="N388" s="7660" t="s">
        <v>20</v>
      </c>
      <c r="O388" s="7660" t="s">
        <v>25</v>
      </c>
      <c r="P388" s="7660" t="s">
        <v>0</v>
      </c>
      <c r="Q388" s="7660" t="s">
        <v>1363</v>
      </c>
      <c r="R388" s="7660" t="s">
        <v>1388</v>
      </c>
      <c r="S388" s="7660" t="s">
        <v>26</v>
      </c>
      <c r="T388" s="7649"/>
      <c r="U388" s="8176" t="s">
        <v>1618</v>
      </c>
      <c r="V388" s="8043">
        <v>1</v>
      </c>
      <c r="W388" s="8369" t="s">
        <v>1837</v>
      </c>
      <c r="X388" s="8370">
        <v>45832</v>
      </c>
      <c r="Y388" s="8578">
        <v>1.5</v>
      </c>
      <c r="Z388" s="8372" t="s">
        <v>35</v>
      </c>
      <c r="AA388" s="8047">
        <f>(Y388*1000/500)</f>
        <v>3</v>
      </c>
      <c r="AB388" s="8045">
        <v>526.20000000000005</v>
      </c>
      <c r="AC388" s="8107">
        <v>45848</v>
      </c>
      <c r="AD388" s="8180">
        <v>45835</v>
      </c>
      <c r="AE388" s="8372">
        <v>25058</v>
      </c>
      <c r="AF388" s="8490">
        <v>1500</v>
      </c>
      <c r="AG388" s="8490">
        <v>0</v>
      </c>
      <c r="AH388" s="8045">
        <f>(AF388*AB388/1000)</f>
        <v>789.30000000000007</v>
      </c>
      <c r="AI388" s="8045">
        <f>(AH388*0.05)</f>
        <v>39.465000000000003</v>
      </c>
      <c r="AJ388" s="8579">
        <v>5</v>
      </c>
      <c r="AK388" s="8167"/>
    </row>
    <row r="389" spans="2:37" ht="15" thickBot="1">
      <c r="B389" s="7665"/>
      <c r="C389" s="7665"/>
      <c r="D389" s="7665"/>
      <c r="E389" s="7665" t="s">
        <v>3</v>
      </c>
      <c r="F389" s="7665" t="s">
        <v>18</v>
      </c>
      <c r="G389" s="7665"/>
      <c r="H389" s="7665"/>
      <c r="I389" s="7665"/>
      <c r="J389" s="7665" t="s">
        <v>21</v>
      </c>
      <c r="K389" s="7665" t="s">
        <v>27</v>
      </c>
      <c r="L389" s="7665" t="s">
        <v>28</v>
      </c>
      <c r="M389" s="7665"/>
      <c r="N389" s="7665"/>
      <c r="O389" s="7665"/>
      <c r="P389" s="7665"/>
      <c r="Q389" s="7665" t="s">
        <v>11</v>
      </c>
      <c r="R389" s="7665"/>
      <c r="S389" s="7665"/>
      <c r="T389" s="7649"/>
      <c r="U389" s="8176" t="s">
        <v>1777</v>
      </c>
      <c r="V389" s="8047">
        <v>2</v>
      </c>
      <c r="W389" s="8043" t="s">
        <v>1837</v>
      </c>
      <c r="X389" s="8370">
        <v>45832</v>
      </c>
      <c r="Y389" s="8580">
        <v>1.5</v>
      </c>
      <c r="Z389" s="8047" t="s">
        <v>35</v>
      </c>
      <c r="AA389" s="8047">
        <f>(Y389*1000/500)</f>
        <v>3</v>
      </c>
      <c r="AB389" s="8049">
        <v>412.9</v>
      </c>
      <c r="AC389" s="8107">
        <v>45848</v>
      </c>
      <c r="AD389" s="8180">
        <v>45835</v>
      </c>
      <c r="AE389" s="8369">
        <v>25058</v>
      </c>
      <c r="AF389" s="8048">
        <v>1500</v>
      </c>
      <c r="AG389" s="8048">
        <f>(AF389-Y389*1000)</f>
        <v>0</v>
      </c>
      <c r="AH389" s="8049">
        <f>(AF389*AB389/1000)</f>
        <v>619.35</v>
      </c>
      <c r="AI389" s="8049">
        <f>(AH389*0.05)</f>
        <v>30.967500000000001</v>
      </c>
      <c r="AJ389" s="8383">
        <v>5</v>
      </c>
      <c r="AK389" s="8168"/>
    </row>
    <row r="390" spans="2:37">
      <c r="B390" s="8217"/>
      <c r="C390" s="8076"/>
      <c r="D390" s="8073"/>
      <c r="E390" s="8073"/>
      <c r="F390" s="8074"/>
      <c r="G390" s="8218"/>
      <c r="H390" s="8076"/>
      <c r="I390" s="8076"/>
      <c r="J390" s="8219"/>
      <c r="K390" s="8078"/>
      <c r="L390" s="8220"/>
      <c r="M390" s="8073"/>
      <c r="N390" s="8221"/>
      <c r="O390" s="8080"/>
      <c r="P390" s="8222"/>
      <c r="Q390" s="8222"/>
      <c r="R390" s="8221"/>
      <c r="S390" s="8663"/>
      <c r="T390" s="7649"/>
      <c r="U390" s="7996"/>
      <c r="V390" s="7714"/>
      <c r="W390" s="7714"/>
      <c r="X390" s="7745"/>
      <c r="Y390" s="7716"/>
      <c r="Z390" s="7717"/>
      <c r="AA390" s="7671"/>
      <c r="AB390" s="7718"/>
      <c r="AC390" s="7746"/>
      <c r="AD390" s="7781"/>
      <c r="AE390" s="7736"/>
      <c r="AF390" s="7723"/>
      <c r="AG390" s="7721"/>
      <c r="AH390" s="7752"/>
      <c r="AI390" s="7752"/>
      <c r="AJ390" s="7723"/>
      <c r="AK390" s="8168"/>
    </row>
    <row r="391" spans="2:37">
      <c r="B391" s="7670"/>
      <c r="C391" s="7671"/>
      <c r="D391" s="7673"/>
      <c r="E391" s="7673"/>
      <c r="F391" s="7953"/>
      <c r="G391" s="7708"/>
      <c r="H391" s="7671"/>
      <c r="I391" s="7671"/>
      <c r="J391" s="7732"/>
      <c r="K391" s="7955"/>
      <c r="L391" s="7958"/>
      <c r="M391" s="7952"/>
      <c r="N391" s="7682"/>
      <c r="O391" s="7680"/>
      <c r="P391" s="7727"/>
      <c r="Q391" s="7727"/>
      <c r="R391" s="7682"/>
      <c r="S391" s="8195"/>
      <c r="T391" s="7649"/>
      <c r="U391" s="7712"/>
      <c r="V391" s="7714"/>
      <c r="W391" s="7714"/>
      <c r="X391" s="7745"/>
      <c r="Y391" s="7716"/>
      <c r="Z391" s="7717"/>
      <c r="AA391" s="7671"/>
      <c r="AB391" s="7718"/>
      <c r="AC391" s="7746"/>
      <c r="AD391" s="7781"/>
      <c r="AE391" s="7736"/>
      <c r="AF391" s="7723"/>
      <c r="AG391" s="7721"/>
      <c r="AH391" s="7752"/>
      <c r="AI391" s="7752"/>
      <c r="AJ391" s="7723"/>
      <c r="AK391" s="7948"/>
    </row>
    <row r="392" spans="2:37" ht="15" thickBot="1">
      <c r="B392" s="7670"/>
      <c r="C392" s="7671"/>
      <c r="D392" s="7673"/>
      <c r="E392" s="7673"/>
      <c r="F392" s="7953"/>
      <c r="G392" s="7708"/>
      <c r="H392" s="7671"/>
      <c r="I392" s="7671"/>
      <c r="J392" s="7732"/>
      <c r="K392" s="7955"/>
      <c r="L392" s="7958"/>
      <c r="M392" s="7952"/>
      <c r="N392" s="7682"/>
      <c r="O392" s="7680"/>
      <c r="P392" s="7727"/>
      <c r="Q392" s="7727"/>
      <c r="R392" s="7682"/>
      <c r="S392" s="7991"/>
      <c r="T392" s="7649"/>
      <c r="U392" s="7965"/>
      <c r="V392" s="7973"/>
      <c r="W392" s="7973"/>
      <c r="X392" s="8225"/>
      <c r="Y392" s="8577"/>
      <c r="Z392" s="7967"/>
      <c r="AA392" s="7967"/>
      <c r="AB392" s="8205"/>
      <c r="AC392" s="8229"/>
      <c r="AD392" s="8230"/>
      <c r="AE392" s="8224"/>
      <c r="AF392" s="8056"/>
      <c r="AG392" s="7974"/>
      <c r="AH392" s="8206"/>
      <c r="AI392" s="8206"/>
      <c r="AJ392" s="8056"/>
      <c r="AK392" s="8256"/>
    </row>
    <row r="393" spans="2:37">
      <c r="B393" s="7670"/>
      <c r="C393" s="7673"/>
      <c r="D393" s="7673"/>
      <c r="E393" s="7673"/>
      <c r="F393" s="7953"/>
      <c r="G393" s="7708"/>
      <c r="H393" s="7671"/>
      <c r="I393" s="7671"/>
      <c r="J393" s="7732"/>
      <c r="K393" s="7955"/>
      <c r="L393" s="7958"/>
      <c r="M393" s="7952"/>
      <c r="N393" s="7682"/>
      <c r="O393" s="7680"/>
      <c r="P393" s="7727"/>
      <c r="Q393" s="7727"/>
      <c r="R393" s="7682"/>
      <c r="S393" s="7991"/>
      <c r="T393" s="7649"/>
      <c r="U393" s="8018"/>
      <c r="V393" s="8018"/>
      <c r="W393" s="8018"/>
      <c r="X393" s="8019"/>
      <c r="Y393" s="8019"/>
      <c r="Z393" s="8019"/>
      <c r="AA393" s="8019"/>
      <c r="AB393" s="8019"/>
      <c r="AC393" s="8019"/>
      <c r="AD393" s="8019"/>
      <c r="AE393" s="8019"/>
      <c r="AF393" s="8019"/>
      <c r="AG393" s="8019"/>
      <c r="AH393" s="8019"/>
      <c r="AI393" s="8019"/>
      <c r="AJ393" s="8019"/>
      <c r="AK393" s="8019"/>
    </row>
    <row r="394" spans="2:37">
      <c r="B394" s="7670"/>
      <c r="C394" s="7671"/>
      <c r="D394" s="7706"/>
      <c r="E394" s="7673"/>
      <c r="F394" s="7707"/>
      <c r="G394" s="7680"/>
      <c r="H394" s="7671"/>
      <c r="I394" s="7671"/>
      <c r="J394" s="7681"/>
      <c r="K394" s="7678"/>
      <c r="L394" s="7679"/>
      <c r="M394" s="7671"/>
      <c r="N394" s="7680"/>
      <c r="O394" s="7680"/>
      <c r="P394" s="7727"/>
      <c r="Q394" s="7681"/>
      <c r="R394" s="7952"/>
      <c r="S394" s="7991"/>
      <c r="T394" s="7649"/>
      <c r="U394" s="8018"/>
      <c r="V394" s="8018"/>
      <c r="W394" s="8018"/>
      <c r="X394" s="8019"/>
      <c r="Y394" s="8019"/>
      <c r="Z394" s="8019"/>
      <c r="AA394" s="8019"/>
      <c r="AB394" s="8019"/>
      <c r="AC394" s="8019"/>
      <c r="AD394" s="8019"/>
      <c r="AE394" s="8019"/>
      <c r="AF394" s="8019"/>
      <c r="AG394" s="8019"/>
      <c r="AH394" s="8019"/>
      <c r="AI394" s="8019"/>
      <c r="AJ394" s="8019"/>
      <c r="AK394" s="8019"/>
    </row>
    <row r="395" spans="2:37" ht="18" thickBot="1">
      <c r="B395" s="7670"/>
      <c r="C395" s="7671"/>
      <c r="D395" s="7706"/>
      <c r="E395" s="7673"/>
      <c r="F395" s="7707"/>
      <c r="G395" s="7680"/>
      <c r="H395" s="7671"/>
      <c r="I395" s="7671"/>
      <c r="J395" s="7681"/>
      <c r="K395" s="7678"/>
      <c r="L395" s="7679"/>
      <c r="M395" s="7671"/>
      <c r="N395" s="7680"/>
      <c r="O395" s="7680"/>
      <c r="P395" s="7727"/>
      <c r="Q395" s="7681"/>
      <c r="R395" s="7673"/>
      <c r="S395" s="7991"/>
      <c r="T395" s="7649"/>
      <c r="U395" s="8166" t="s">
        <v>434</v>
      </c>
      <c r="V395" s="7649"/>
      <c r="W395" s="7649"/>
      <c r="X395" s="7649"/>
      <c r="Y395" s="7649"/>
      <c r="Z395" s="7649"/>
      <c r="AA395" s="7649"/>
      <c r="AB395" s="7649"/>
      <c r="AC395" s="7649"/>
      <c r="AD395" s="7649"/>
      <c r="AE395" s="7649"/>
      <c r="AF395" s="7649"/>
      <c r="AG395" s="7649"/>
      <c r="AH395" s="7649"/>
      <c r="AI395" s="7649"/>
      <c r="AJ395" s="7649"/>
      <c r="AK395" s="7649"/>
    </row>
    <row r="396" spans="2:37">
      <c r="B396" s="7670"/>
      <c r="C396" s="7671"/>
      <c r="D396" s="7709"/>
      <c r="E396" s="7673"/>
      <c r="F396" s="7707"/>
      <c r="G396" s="7726"/>
      <c r="H396" s="7671"/>
      <c r="I396" s="7709"/>
      <c r="J396" s="7681"/>
      <c r="K396" s="7678"/>
      <c r="L396" s="7679"/>
      <c r="M396" s="7673"/>
      <c r="N396" s="7682"/>
      <c r="O396" s="7680"/>
      <c r="P396" s="7727"/>
      <c r="Q396" s="7727"/>
      <c r="R396" s="7673"/>
      <c r="S396" s="7991"/>
      <c r="T396" s="7649"/>
      <c r="U396" s="7656"/>
      <c r="V396" s="7661"/>
      <c r="W396" s="7662" t="s">
        <v>14</v>
      </c>
      <c r="X396" s="7662" t="s">
        <v>12</v>
      </c>
      <c r="Y396" s="7662"/>
      <c r="Z396" s="7662"/>
      <c r="AA396" s="7662"/>
      <c r="AB396" s="7662" t="s">
        <v>15</v>
      </c>
      <c r="AC396" s="7662" t="s">
        <v>12</v>
      </c>
      <c r="AD396" s="7662" t="s">
        <v>12</v>
      </c>
      <c r="AE396" s="7662"/>
      <c r="AF396" s="7662"/>
      <c r="AG396" s="7662"/>
      <c r="AH396" s="7662"/>
      <c r="AI396" s="7662" t="s">
        <v>0</v>
      </c>
      <c r="AJ396" s="7663"/>
      <c r="AK396" s="7664"/>
    </row>
    <row r="397" spans="2:37">
      <c r="B397" s="7670"/>
      <c r="C397" s="7671"/>
      <c r="D397" s="7672"/>
      <c r="E397" s="7673"/>
      <c r="F397" s="7674"/>
      <c r="G397" s="7675"/>
      <c r="H397" s="7676"/>
      <c r="I397" s="7676"/>
      <c r="J397" s="7677"/>
      <c r="K397" s="7678"/>
      <c r="L397" s="7679"/>
      <c r="M397" s="7671"/>
      <c r="N397" s="7680"/>
      <c r="O397" s="7680"/>
      <c r="P397" s="7681"/>
      <c r="Q397" s="7681"/>
      <c r="R397" s="7682"/>
      <c r="S397" s="7991"/>
      <c r="T397" s="7649"/>
      <c r="U397" s="7660" t="s">
        <v>4</v>
      </c>
      <c r="V397" s="7666" t="s">
        <v>18</v>
      </c>
      <c r="W397" s="7667" t="s">
        <v>19</v>
      </c>
      <c r="X397" s="7667" t="s">
        <v>19</v>
      </c>
      <c r="Y397" s="7667" t="s">
        <v>20</v>
      </c>
      <c r="Z397" s="7667" t="s">
        <v>21</v>
      </c>
      <c r="AA397" s="7667" t="s">
        <v>1559</v>
      </c>
      <c r="AB397" s="7667" t="s">
        <v>22</v>
      </c>
      <c r="AC397" s="7667" t="s">
        <v>23</v>
      </c>
      <c r="AD397" s="7667" t="s">
        <v>23</v>
      </c>
      <c r="AE397" s="7667" t="s">
        <v>24</v>
      </c>
      <c r="AF397" s="7667" t="s">
        <v>20</v>
      </c>
      <c r="AG397" s="7667" t="s">
        <v>25</v>
      </c>
      <c r="AH397" s="7667" t="s">
        <v>0</v>
      </c>
      <c r="AI397" s="7667" t="s">
        <v>1363</v>
      </c>
      <c r="AJ397" s="7668" t="s">
        <v>1388</v>
      </c>
      <c r="AK397" s="7669" t="s">
        <v>26</v>
      </c>
    </row>
    <row r="398" spans="2:37" ht="15" thickBot="1">
      <c r="B398" s="7670"/>
      <c r="C398" s="7671"/>
      <c r="D398" s="7672"/>
      <c r="E398" s="7673"/>
      <c r="F398" s="7674"/>
      <c r="G398" s="7675"/>
      <c r="H398" s="7676"/>
      <c r="I398" s="7676"/>
      <c r="J398" s="7677"/>
      <c r="K398" s="7678"/>
      <c r="L398" s="7679"/>
      <c r="M398" s="7671"/>
      <c r="N398" s="7680"/>
      <c r="O398" s="7680"/>
      <c r="P398" s="7681"/>
      <c r="Q398" s="7681"/>
      <c r="R398" s="7682"/>
      <c r="S398" s="7991"/>
      <c r="T398" s="7649"/>
      <c r="U398" s="7665"/>
      <c r="V398" s="7685"/>
      <c r="W398" s="7686" t="s">
        <v>3</v>
      </c>
      <c r="X398" s="7686" t="s">
        <v>18</v>
      </c>
      <c r="Y398" s="7686"/>
      <c r="Z398" s="7686"/>
      <c r="AA398" s="7686"/>
      <c r="AB398" s="7686" t="s">
        <v>21</v>
      </c>
      <c r="AC398" s="7686" t="s">
        <v>27</v>
      </c>
      <c r="AD398" s="7686" t="s">
        <v>28</v>
      </c>
      <c r="AE398" s="7686"/>
      <c r="AF398" s="7686"/>
      <c r="AG398" s="7686"/>
      <c r="AH398" s="7686"/>
      <c r="AI398" s="7686" t="s">
        <v>11</v>
      </c>
      <c r="AJ398" s="7687"/>
      <c r="AK398" s="7688"/>
    </row>
    <row r="399" spans="2:37">
      <c r="B399" s="7704"/>
      <c r="C399" s="7705"/>
      <c r="D399" s="7706"/>
      <c r="E399" s="7673"/>
      <c r="F399" s="7707"/>
      <c r="G399" s="7708"/>
      <c r="H399" s="7671"/>
      <c r="I399" s="7709"/>
      <c r="J399" s="7681"/>
      <c r="K399" s="7955"/>
      <c r="L399" s="8085"/>
      <c r="M399" s="7671"/>
      <c r="N399" s="7680"/>
      <c r="O399" s="7680"/>
      <c r="P399" s="7710"/>
      <c r="Q399" s="7677"/>
      <c r="R399" s="7673"/>
      <c r="S399" s="7991"/>
      <c r="T399" s="7649"/>
      <c r="U399" s="7992" t="s">
        <v>1541</v>
      </c>
      <c r="V399" s="7993">
        <v>440</v>
      </c>
      <c r="W399" s="7803">
        <v>7107</v>
      </c>
      <c r="X399" s="7939">
        <v>45687</v>
      </c>
      <c r="Y399" s="7896">
        <v>16</v>
      </c>
      <c r="Z399" s="7806" t="s">
        <v>35</v>
      </c>
      <c r="AA399" s="7806">
        <v>16</v>
      </c>
      <c r="AB399" s="7916">
        <v>275.10000000000002</v>
      </c>
      <c r="AC399" s="7808">
        <v>45336</v>
      </c>
      <c r="AD399" s="7895">
        <v>45698</v>
      </c>
      <c r="AE399" s="7806">
        <v>24309</v>
      </c>
      <c r="AF399" s="7896">
        <v>16000</v>
      </c>
      <c r="AG399" s="7896">
        <f>(AF399-Y399*1000)</f>
        <v>0</v>
      </c>
      <c r="AH399" s="7915">
        <v>5290</v>
      </c>
      <c r="AI399" s="7916">
        <v>264.5</v>
      </c>
      <c r="AJ399" s="8022">
        <v>5</v>
      </c>
      <c r="AK399" s="8167"/>
    </row>
    <row r="400" spans="2:37">
      <c r="B400" s="7704"/>
      <c r="C400" s="7725"/>
      <c r="D400" s="7706"/>
      <c r="E400" s="7673"/>
      <c r="F400" s="7707"/>
      <c r="G400" s="7726"/>
      <c r="H400" s="7671"/>
      <c r="I400" s="7671"/>
      <c r="J400" s="7681"/>
      <c r="K400" s="7955"/>
      <c r="L400" s="8085"/>
      <c r="M400" s="7671"/>
      <c r="N400" s="7680"/>
      <c r="O400" s="7680"/>
      <c r="P400" s="7727"/>
      <c r="Q400" s="7681"/>
      <c r="R400" s="7673"/>
      <c r="S400" s="7991"/>
      <c r="T400" s="7649"/>
      <c r="U400" s="8002"/>
      <c r="V400" s="7706"/>
      <c r="W400" s="7673"/>
      <c r="X400" s="7707"/>
      <c r="Y400" s="7680"/>
      <c r="Z400" s="7671"/>
      <c r="AA400" s="7671"/>
      <c r="AB400" s="7681"/>
      <c r="AC400" s="7678"/>
      <c r="AD400" s="7679"/>
      <c r="AE400" s="7671"/>
      <c r="AF400" s="7680"/>
      <c r="AG400" s="7680"/>
      <c r="AH400" s="7727"/>
      <c r="AI400" s="7681"/>
      <c r="AJ400" s="7963"/>
      <c r="AK400" s="8168"/>
    </row>
    <row r="401" spans="2:37">
      <c r="B401" s="7729"/>
      <c r="C401" s="7725"/>
      <c r="D401" s="7706"/>
      <c r="E401" s="7673"/>
      <c r="F401" s="7707"/>
      <c r="G401" s="7726"/>
      <c r="H401" s="7671"/>
      <c r="I401" s="7671"/>
      <c r="J401" s="7681"/>
      <c r="K401" s="7955"/>
      <c r="L401" s="8085"/>
      <c r="M401" s="7671"/>
      <c r="N401" s="7680"/>
      <c r="O401" s="7680"/>
      <c r="P401" s="7727"/>
      <c r="Q401" s="7681"/>
      <c r="R401" s="7673"/>
      <c r="S401" s="7991"/>
      <c r="T401" s="7649"/>
      <c r="U401" s="8002"/>
      <c r="V401" s="7706"/>
      <c r="W401" s="7673"/>
      <c r="X401" s="7707"/>
      <c r="Y401" s="7680"/>
      <c r="Z401" s="7671"/>
      <c r="AA401" s="7671"/>
      <c r="AB401" s="7681"/>
      <c r="AC401" s="7678"/>
      <c r="AD401" s="7679"/>
      <c r="AE401" s="7671"/>
      <c r="AF401" s="7680"/>
      <c r="AG401" s="7680"/>
      <c r="AH401" s="7727"/>
      <c r="AI401" s="7681"/>
      <c r="AJ401" s="7673"/>
      <c r="AK401" s="8168"/>
    </row>
    <row r="402" spans="2:37">
      <c r="B402" s="7750"/>
      <c r="C402" s="7717"/>
      <c r="D402" s="7779"/>
      <c r="E402" s="7714"/>
      <c r="F402" s="7780"/>
      <c r="G402" s="7721"/>
      <c r="H402" s="7717"/>
      <c r="I402" s="7717"/>
      <c r="J402" s="7722"/>
      <c r="K402" s="7719"/>
      <c r="L402" s="7720"/>
      <c r="M402" s="7717"/>
      <c r="N402" s="7721"/>
      <c r="O402" s="7721"/>
      <c r="P402" s="7752"/>
      <c r="Q402" s="7722"/>
      <c r="R402" s="7714"/>
      <c r="S402" s="7991"/>
      <c r="T402" s="7649"/>
      <c r="U402" s="7996"/>
      <c r="V402" s="7714"/>
      <c r="W402" s="7714"/>
      <c r="X402" s="7715"/>
      <c r="Y402" s="7728"/>
      <c r="Z402" s="7714"/>
      <c r="AA402" s="7714"/>
      <c r="AB402" s="7718"/>
      <c r="AC402" s="7746"/>
      <c r="AD402" s="7747"/>
      <c r="AE402" s="7714"/>
      <c r="AF402" s="7721"/>
      <c r="AG402" s="7723"/>
      <c r="AH402" s="7752"/>
      <c r="AI402" s="7752"/>
      <c r="AJ402" s="7714"/>
      <c r="AK402" s="7948"/>
    </row>
    <row r="403" spans="2:37">
      <c r="B403" s="7712"/>
      <c r="C403" s="7733"/>
      <c r="D403" s="7717"/>
      <c r="E403" s="7717"/>
      <c r="F403" s="7734"/>
      <c r="G403" s="7735"/>
      <c r="H403" s="7717"/>
      <c r="I403" s="7717"/>
      <c r="J403" s="7722"/>
      <c r="K403" s="7719"/>
      <c r="L403" s="7720"/>
      <c r="M403" s="7736"/>
      <c r="N403" s="7721"/>
      <c r="O403" s="7721"/>
      <c r="P403" s="7722"/>
      <c r="Q403" s="7722"/>
      <c r="R403" s="441"/>
      <c r="S403" s="7991"/>
      <c r="T403" s="7649"/>
      <c r="U403" s="7996"/>
      <c r="V403" s="7779"/>
      <c r="W403" s="7714"/>
      <c r="X403" s="7780"/>
      <c r="Y403" s="7784"/>
      <c r="Z403" s="7717"/>
      <c r="AA403" s="7717"/>
      <c r="AB403" s="7722"/>
      <c r="AC403" s="7719"/>
      <c r="AD403" s="7720"/>
      <c r="AE403" s="7717"/>
      <c r="AF403" s="7721"/>
      <c r="AG403" s="7721"/>
      <c r="AH403" s="7752"/>
      <c r="AI403" s="7722"/>
      <c r="AJ403" s="7863"/>
      <c r="AK403" s="7948"/>
    </row>
    <row r="404" spans="2:37">
      <c r="B404" s="7704"/>
      <c r="C404" s="7725"/>
      <c r="D404" s="7671"/>
      <c r="E404" s="7671"/>
      <c r="F404" s="8187"/>
      <c r="G404" s="7957"/>
      <c r="H404" s="7671"/>
      <c r="I404" s="7671"/>
      <c r="J404" s="7681"/>
      <c r="K404" s="7678"/>
      <c r="L404" s="7679"/>
      <c r="M404" s="7952"/>
      <c r="N404" s="7680"/>
      <c r="O404" s="7680"/>
      <c r="P404" s="7681"/>
      <c r="Q404" s="7681"/>
      <c r="R404" s="8239"/>
      <c r="S404" s="7990"/>
      <c r="T404" s="7649"/>
      <c r="U404" s="7996"/>
      <c r="V404" s="7714"/>
      <c r="W404" s="7714"/>
      <c r="X404" s="7780"/>
      <c r="Y404" s="7728"/>
      <c r="Z404" s="7714"/>
      <c r="AA404" s="7714"/>
      <c r="AB404" s="7718"/>
      <c r="AC404" s="7719"/>
      <c r="AD404" s="7720"/>
      <c r="AE404" s="7714"/>
      <c r="AF404" s="7721"/>
      <c r="AG404" s="7723"/>
      <c r="AH404" s="7752"/>
      <c r="AI404" s="7752"/>
      <c r="AJ404" s="7714"/>
      <c r="AK404" s="8169"/>
    </row>
    <row r="405" spans="2:37">
      <c r="B405" s="7771"/>
      <c r="C405" s="7714"/>
      <c r="D405" s="7713"/>
      <c r="E405" s="7714"/>
      <c r="F405" s="7715"/>
      <c r="G405" s="7728"/>
      <c r="H405" s="7717"/>
      <c r="I405" s="7717"/>
      <c r="J405" s="7718"/>
      <c r="K405" s="7719"/>
      <c r="L405" s="7720"/>
      <c r="M405" s="7717"/>
      <c r="N405" s="7721"/>
      <c r="O405" s="7717"/>
      <c r="P405" s="7722"/>
      <c r="Q405" s="7722"/>
      <c r="R405" s="7723"/>
      <c r="S405" s="7991"/>
      <c r="T405" s="7649"/>
      <c r="U405" s="8322"/>
      <c r="V405" s="7794"/>
      <c r="W405" s="7794"/>
      <c r="X405" s="7790"/>
      <c r="Y405" s="8331"/>
      <c r="Z405" s="7794"/>
      <c r="AA405" s="7794"/>
      <c r="AB405" s="8332"/>
      <c r="AC405" s="7792"/>
      <c r="AD405" s="7793"/>
      <c r="AE405" s="7794"/>
      <c r="AF405" s="8333"/>
      <c r="AG405" s="8334"/>
      <c r="AH405" s="8335"/>
      <c r="AI405" s="8335"/>
      <c r="AJ405" s="7794"/>
      <c r="AK405" s="7948"/>
    </row>
    <row r="406" spans="2:37">
      <c r="B406" s="7712"/>
      <c r="C406" s="7714"/>
      <c r="D406" s="7713"/>
      <c r="E406" s="7714"/>
      <c r="F406" s="7715"/>
      <c r="G406" s="7728"/>
      <c r="H406" s="7717"/>
      <c r="I406" s="7717"/>
      <c r="J406" s="7718"/>
      <c r="K406" s="7719"/>
      <c r="L406" s="7720"/>
      <c r="M406" s="7717"/>
      <c r="N406" s="7721"/>
      <c r="O406" s="7717"/>
      <c r="P406" s="7722"/>
      <c r="Q406" s="7722"/>
      <c r="R406" s="8652"/>
      <c r="S406" s="7990"/>
      <c r="T406" s="7649"/>
      <c r="U406" s="8322" t="s">
        <v>1385</v>
      </c>
      <c r="V406" s="7794">
        <v>414</v>
      </c>
      <c r="W406" s="7794">
        <v>87695</v>
      </c>
      <c r="X406" s="7790">
        <v>45218</v>
      </c>
      <c r="Y406" s="8331">
        <v>33</v>
      </c>
      <c r="Z406" s="7794" t="s">
        <v>35</v>
      </c>
      <c r="AA406" s="7794"/>
      <c r="AB406" s="8332">
        <v>414</v>
      </c>
      <c r="AC406" s="7792">
        <v>45299</v>
      </c>
      <c r="AD406" s="7793">
        <v>45296</v>
      </c>
      <c r="AE406" s="7794">
        <v>22059</v>
      </c>
      <c r="AF406" s="8333">
        <v>33000</v>
      </c>
      <c r="AG406" s="8334">
        <f>(AF406-Y406*1000)</f>
        <v>0</v>
      </c>
      <c r="AH406" s="8335">
        <f>(AF406*AB406/1000)</f>
        <v>13662</v>
      </c>
      <c r="AI406" s="8335">
        <f>(AH406*0.05)</f>
        <v>683.1</v>
      </c>
      <c r="AJ406" s="7794">
        <v>5</v>
      </c>
      <c r="AK406" s="7948"/>
    </row>
    <row r="407" spans="2:37">
      <c r="B407" s="7712"/>
      <c r="C407" s="7758"/>
      <c r="D407" s="7759"/>
      <c r="E407" s="7714"/>
      <c r="F407" s="7780"/>
      <c r="G407" s="7784"/>
      <c r="H407" s="7761"/>
      <c r="I407" s="7761"/>
      <c r="J407" s="7762"/>
      <c r="K407" s="7719"/>
      <c r="L407" s="8041"/>
      <c r="M407" s="7717"/>
      <c r="N407" s="7721"/>
      <c r="O407" s="7717"/>
      <c r="P407" s="7722"/>
      <c r="Q407" s="7722"/>
      <c r="R407" s="8652"/>
      <c r="S407" s="7711"/>
      <c r="T407" s="7649"/>
      <c r="U407" s="7997" t="s">
        <v>1540</v>
      </c>
      <c r="V407" s="7998">
        <v>437</v>
      </c>
      <c r="W407" s="7789">
        <v>6040</v>
      </c>
      <c r="X407" s="7999">
        <v>45609</v>
      </c>
      <c r="Y407" s="7795">
        <v>7</v>
      </c>
      <c r="Z407" s="7788" t="s">
        <v>35</v>
      </c>
      <c r="AA407" s="7788">
        <v>7</v>
      </c>
      <c r="AB407" s="7791">
        <v>298.89999999999998</v>
      </c>
      <c r="AC407" s="7870">
        <v>45629</v>
      </c>
      <c r="AD407" s="7871">
        <v>45629</v>
      </c>
      <c r="AE407" s="7788"/>
      <c r="AF407" s="7795">
        <v>8000</v>
      </c>
      <c r="AG407" s="7795">
        <v>0</v>
      </c>
      <c r="AH407" s="7875">
        <f>(AF407*AB407/1000)</f>
        <v>2391.1999999999998</v>
      </c>
      <c r="AI407" s="7791">
        <v>143.69999999999999</v>
      </c>
      <c r="AJ407" s="7789">
        <v>5</v>
      </c>
      <c r="AK407" s="7948"/>
    </row>
    <row r="408" spans="2:37">
      <c r="B408" s="7712"/>
      <c r="C408" s="7733"/>
      <c r="D408" s="7799"/>
      <c r="E408" s="7714"/>
      <c r="F408" s="7715"/>
      <c r="G408" s="7751"/>
      <c r="H408" s="7714"/>
      <c r="I408" s="7714"/>
      <c r="J408" s="7718"/>
      <c r="K408" s="7719"/>
      <c r="L408" s="7720"/>
      <c r="M408" s="8149"/>
      <c r="N408" s="7723"/>
      <c r="O408" s="7723"/>
      <c r="P408" s="7752"/>
      <c r="Q408" s="7752"/>
      <c r="R408" s="7863"/>
      <c r="S408" s="7711"/>
      <c r="T408" s="7649"/>
      <c r="U408" s="7996"/>
      <c r="V408" s="7779"/>
      <c r="W408" s="7714"/>
      <c r="X408" s="7780"/>
      <c r="Y408" s="7784"/>
      <c r="Z408" s="7717"/>
      <c r="AA408" s="7717"/>
      <c r="AB408" s="7722"/>
      <c r="AC408" s="7719"/>
      <c r="AD408" s="7720"/>
      <c r="AE408" s="7717"/>
      <c r="AF408" s="7721"/>
      <c r="AG408" s="7721"/>
      <c r="AH408" s="7752"/>
      <c r="AI408" s="7722"/>
      <c r="AJ408" s="7714"/>
      <c r="AK408" s="8168"/>
    </row>
    <row r="409" spans="2:37">
      <c r="B409" s="7712"/>
      <c r="C409" s="7733"/>
      <c r="D409" s="7714"/>
      <c r="E409" s="7714"/>
      <c r="F409" s="7715"/>
      <c r="G409" s="7751"/>
      <c r="H409" s="7714"/>
      <c r="I409" s="7714"/>
      <c r="J409" s="7718"/>
      <c r="K409" s="7719"/>
      <c r="L409" s="7720"/>
      <c r="M409" s="7714"/>
      <c r="N409" s="7723"/>
      <c r="O409" s="7723"/>
      <c r="P409" s="7752"/>
      <c r="Q409" s="7752"/>
      <c r="R409" s="7863"/>
      <c r="S409" s="7990"/>
      <c r="T409" s="7649"/>
      <c r="U409" s="7996"/>
      <c r="V409" s="7714"/>
      <c r="W409" s="7714"/>
      <c r="X409" s="7780"/>
      <c r="Y409" s="7714"/>
      <c r="Z409" s="7714"/>
      <c r="AA409" s="7713"/>
      <c r="AB409" s="7718"/>
      <c r="AC409" s="7746"/>
      <c r="AD409" s="7720"/>
      <c r="AE409" s="7714"/>
      <c r="AF409" s="7721"/>
      <c r="AG409" s="7723"/>
      <c r="AH409" s="7722"/>
      <c r="AI409" s="7752"/>
      <c r="AJ409" s="7714"/>
      <c r="AK409" s="7874"/>
    </row>
    <row r="410" spans="2:37">
      <c r="B410" s="7712"/>
      <c r="C410" s="7733"/>
      <c r="D410" s="7714"/>
      <c r="E410" s="7714"/>
      <c r="F410" s="7715"/>
      <c r="G410" s="7751"/>
      <c r="H410" s="7714"/>
      <c r="I410" s="7714"/>
      <c r="J410" s="7718"/>
      <c r="K410" s="7719"/>
      <c r="L410" s="7720"/>
      <c r="M410" s="7714"/>
      <c r="N410" s="7721"/>
      <c r="O410" s="7714"/>
      <c r="P410" s="7752"/>
      <c r="Q410" s="7752"/>
      <c r="R410" s="7863"/>
      <c r="S410" s="7990"/>
      <c r="T410" s="7649"/>
      <c r="U410" s="7996"/>
      <c r="V410" s="7779"/>
      <c r="W410" s="7714"/>
      <c r="X410" s="7780"/>
      <c r="Y410" s="7784"/>
      <c r="Z410" s="7717"/>
      <c r="AA410" s="7919"/>
      <c r="AB410" s="7722"/>
      <c r="AC410" s="7746"/>
      <c r="AD410" s="7720"/>
      <c r="AE410" s="7717"/>
      <c r="AF410" s="7721"/>
      <c r="AG410" s="7721"/>
      <c r="AH410" s="7722"/>
      <c r="AI410" s="7722"/>
      <c r="AJ410" s="7714"/>
      <c r="AK410" s="8139"/>
    </row>
    <row r="411" spans="2:37">
      <c r="B411" s="7712"/>
      <c r="C411" s="7758"/>
      <c r="D411" s="7779"/>
      <c r="E411" s="7714"/>
      <c r="F411" s="7780"/>
      <c r="G411" s="7784"/>
      <c r="H411" s="7717"/>
      <c r="I411" s="7717"/>
      <c r="J411" s="7722"/>
      <c r="K411" s="7719"/>
      <c r="L411" s="7720"/>
      <c r="M411" s="7717"/>
      <c r="N411" s="7721"/>
      <c r="O411" s="7878"/>
      <c r="P411" s="7756"/>
      <c r="Q411" s="7762"/>
      <c r="R411" s="7863"/>
      <c r="S411" s="7990"/>
      <c r="T411" s="7649"/>
      <c r="U411" s="7996"/>
      <c r="V411" s="7779"/>
      <c r="W411" s="7714"/>
      <c r="X411" s="7780"/>
      <c r="Y411" s="7862"/>
      <c r="Z411" s="7717"/>
      <c r="AA411" s="7919"/>
      <c r="AB411" s="7722"/>
      <c r="AC411" s="7746"/>
      <c r="AD411" s="7720"/>
      <c r="AE411" s="7717"/>
      <c r="AF411" s="7721"/>
      <c r="AG411" s="7721"/>
      <c r="AH411" s="7722"/>
      <c r="AI411" s="7722"/>
      <c r="AJ411" s="7863"/>
      <c r="AK411" s="8139"/>
    </row>
    <row r="412" spans="2:37">
      <c r="B412" s="7712"/>
      <c r="C412" s="7758"/>
      <c r="D412" s="7779"/>
      <c r="E412" s="7714"/>
      <c r="F412" s="7780"/>
      <c r="G412" s="7819"/>
      <c r="H412" s="7717"/>
      <c r="I412" s="7717"/>
      <c r="J412" s="7722"/>
      <c r="K412" s="7719"/>
      <c r="L412" s="7720"/>
      <c r="M412" s="7717"/>
      <c r="N412" s="7721"/>
      <c r="O412" s="7878"/>
      <c r="P412" s="7756"/>
      <c r="Q412" s="7762"/>
      <c r="R412" s="7863"/>
      <c r="S412" s="7990"/>
      <c r="T412" s="7649"/>
      <c r="U412" s="7996"/>
      <c r="V412" s="7779"/>
      <c r="W412" s="7714"/>
      <c r="X412" s="7780"/>
      <c r="Y412" s="7862"/>
      <c r="Z412" s="7717"/>
      <c r="AA412" s="7717"/>
      <c r="AB412" s="7722"/>
      <c r="AC412" s="7719"/>
      <c r="AD412" s="7720"/>
      <c r="AE412" s="7717"/>
      <c r="AF412" s="7721"/>
      <c r="AG412" s="7721"/>
      <c r="AH412" s="7752"/>
      <c r="AI412" s="7722"/>
      <c r="AJ412" s="7863"/>
      <c r="AK412" s="8139"/>
    </row>
    <row r="413" spans="2:37">
      <c r="B413" s="7712"/>
      <c r="C413" s="7733"/>
      <c r="D413" s="7779"/>
      <c r="E413" s="7714"/>
      <c r="F413" s="7780"/>
      <c r="G413" s="7784"/>
      <c r="H413" s="7717"/>
      <c r="I413" s="7717"/>
      <c r="J413" s="7722"/>
      <c r="K413" s="7719"/>
      <c r="L413" s="7720"/>
      <c r="M413" s="7717"/>
      <c r="N413" s="7721"/>
      <c r="O413" s="7721"/>
      <c r="P413" s="7752"/>
      <c r="Q413" s="7722"/>
      <c r="R413" s="7714"/>
      <c r="S413" s="7990"/>
      <c r="T413" s="7649"/>
      <c r="U413" s="7996"/>
      <c r="V413" s="7779"/>
      <c r="W413" s="7714"/>
      <c r="X413" s="7780"/>
      <c r="Y413" s="7862"/>
      <c r="Z413" s="7717"/>
      <c r="AA413" s="7717"/>
      <c r="AB413" s="7722"/>
      <c r="AC413" s="7746"/>
      <c r="AD413" s="7720"/>
      <c r="AE413" s="7717"/>
      <c r="AF413" s="7721"/>
      <c r="AG413" s="7721"/>
      <c r="AH413" s="7722"/>
      <c r="AI413" s="7722"/>
      <c r="AJ413" s="7714"/>
      <c r="AK413" s="8139"/>
    </row>
    <row r="414" spans="2:37">
      <c r="B414" s="7771"/>
      <c r="C414" s="7799"/>
      <c r="D414" s="7713"/>
      <c r="E414" s="7714"/>
      <c r="F414" s="7780"/>
      <c r="G414" s="7751"/>
      <c r="H414" s="7717"/>
      <c r="I414" s="7717"/>
      <c r="J414" s="7718"/>
      <c r="K414" s="7719"/>
      <c r="L414" s="7720"/>
      <c r="M414" s="7717"/>
      <c r="N414" s="7721"/>
      <c r="O414" s="7717"/>
      <c r="P414" s="7722"/>
      <c r="Q414" s="7722"/>
      <c r="R414" s="7723"/>
      <c r="S414" s="7990"/>
      <c r="T414" s="7649"/>
      <c r="U414" s="7996"/>
      <c r="V414" s="7779"/>
      <c r="W414" s="7714"/>
      <c r="X414" s="7780"/>
      <c r="Y414" s="7862"/>
      <c r="Z414" s="7717"/>
      <c r="AA414" s="7717"/>
      <c r="AB414" s="7722"/>
      <c r="AC414" s="7719"/>
      <c r="AD414" s="7720"/>
      <c r="AE414" s="7717"/>
      <c r="AF414" s="7721"/>
      <c r="AG414" s="7721"/>
      <c r="AH414" s="7752"/>
      <c r="AI414" s="7722"/>
      <c r="AJ414" s="7863"/>
      <c r="AK414" s="8168"/>
    </row>
    <row r="415" spans="2:37">
      <c r="B415" s="7951"/>
      <c r="C415" s="8144"/>
      <c r="D415" s="7709"/>
      <c r="E415" s="7673"/>
      <c r="F415" s="7707"/>
      <c r="G415" s="7962"/>
      <c r="H415" s="7671"/>
      <c r="I415" s="7671"/>
      <c r="J415" s="7732"/>
      <c r="K415" s="7678"/>
      <c r="L415" s="7679"/>
      <c r="M415" s="7671"/>
      <c r="N415" s="7680"/>
      <c r="O415" s="7671"/>
      <c r="P415" s="7681"/>
      <c r="Q415" s="7681"/>
      <c r="R415" s="7682"/>
      <c r="S415" s="7683"/>
      <c r="T415" s="7649"/>
      <c r="U415" s="7996"/>
      <c r="V415" s="7779"/>
      <c r="W415" s="7714"/>
      <c r="X415" s="7780"/>
      <c r="Y415" s="7862"/>
      <c r="Z415" s="7717"/>
      <c r="AA415" s="7717"/>
      <c r="AB415" s="7722"/>
      <c r="AC415" s="7719"/>
      <c r="AD415" s="7720"/>
      <c r="AE415" s="7717"/>
      <c r="AF415" s="7721"/>
      <c r="AG415" s="7721"/>
      <c r="AH415" s="7722"/>
      <c r="AI415" s="7722"/>
      <c r="AJ415" s="7714"/>
      <c r="AK415" s="8168"/>
    </row>
    <row r="416" spans="2:37">
      <c r="B416" s="7764"/>
      <c r="C416" s="7765"/>
      <c r="D416" s="7765"/>
      <c r="E416" s="7765"/>
      <c r="F416" s="7765"/>
      <c r="G416" s="7765"/>
      <c r="H416" s="7765"/>
      <c r="I416" s="7765"/>
      <c r="J416" s="8137"/>
      <c r="K416" s="7765"/>
      <c r="L416" s="7886"/>
      <c r="M416" s="7765"/>
      <c r="N416" s="7765"/>
      <c r="O416" s="7765"/>
      <c r="P416" s="8137"/>
      <c r="Q416" s="8137"/>
      <c r="R416" s="7765"/>
      <c r="S416" s="7683"/>
      <c r="T416" s="7649"/>
      <c r="U416" s="7996"/>
      <c r="V416" s="7779"/>
      <c r="W416" s="7714"/>
      <c r="X416" s="7780"/>
      <c r="Y416" s="7862"/>
      <c r="Z416" s="7717"/>
      <c r="AA416" s="7717"/>
      <c r="AB416" s="7722"/>
      <c r="AC416" s="7719"/>
      <c r="AD416" s="7720"/>
      <c r="AE416" s="7717"/>
      <c r="AF416" s="7721"/>
      <c r="AG416" s="7721"/>
      <c r="AH416" s="7752"/>
      <c r="AI416" s="7722"/>
      <c r="AJ416" s="7863"/>
      <c r="AK416" s="8139"/>
    </row>
    <row r="417" spans="2:37" ht="15" thickBot="1">
      <c r="B417" s="7772"/>
      <c r="C417" s="7773"/>
      <c r="D417" s="7773"/>
      <c r="E417" s="7773"/>
      <c r="F417" s="7773"/>
      <c r="G417" s="7773"/>
      <c r="H417" s="7773"/>
      <c r="I417" s="7773"/>
      <c r="J417" s="7773"/>
      <c r="K417" s="7773"/>
      <c r="L417" s="8254"/>
      <c r="M417" s="7773"/>
      <c r="N417" s="7773"/>
      <c r="O417" s="7773"/>
      <c r="P417" s="8255">
        <f>SUM(P396:P416)</f>
        <v>0</v>
      </c>
      <c r="Q417" s="8255">
        <f>SUM(Q396:Q416)</f>
        <v>0</v>
      </c>
      <c r="R417" s="7773"/>
      <c r="S417" s="8664"/>
      <c r="T417" s="7649"/>
      <c r="U417" s="7996"/>
      <c r="V417" s="7779"/>
      <c r="W417" s="7714"/>
      <c r="X417" s="7780"/>
      <c r="Y417" s="7862"/>
      <c r="Z417" s="7717"/>
      <c r="AA417" s="7717"/>
      <c r="AB417" s="7722"/>
      <c r="AC417" s="7719"/>
      <c r="AD417" s="7720"/>
      <c r="AE417" s="7717"/>
      <c r="AF417" s="7721"/>
      <c r="AG417" s="7721"/>
      <c r="AH417" s="7752"/>
      <c r="AI417" s="7722"/>
      <c r="AJ417" s="7863"/>
      <c r="AK417" s="7873"/>
    </row>
    <row r="418" spans="2:37">
      <c r="B418" s="7782"/>
      <c r="C418" s="7782"/>
      <c r="D418" s="7782"/>
      <c r="E418" s="7782"/>
      <c r="F418" s="7782"/>
      <c r="G418" s="7782"/>
      <c r="H418" s="7782"/>
      <c r="I418" s="7782"/>
      <c r="J418" s="7782"/>
      <c r="K418" s="7782"/>
      <c r="L418" s="7782"/>
      <c r="M418" s="7782"/>
      <c r="N418" s="7782"/>
      <c r="O418" s="7782"/>
      <c r="P418" s="7782"/>
      <c r="Q418" s="7782"/>
      <c r="R418" s="7782"/>
      <c r="S418" s="7839"/>
      <c r="T418" s="7649"/>
      <c r="U418" s="7996"/>
      <c r="V418" s="7779"/>
      <c r="W418" s="7714"/>
      <c r="X418" s="7780"/>
      <c r="Y418" s="7862"/>
      <c r="Z418" s="7717"/>
      <c r="AA418" s="7717"/>
      <c r="AB418" s="7722"/>
      <c r="AC418" s="7719"/>
      <c r="AD418" s="7720"/>
      <c r="AE418" s="7717"/>
      <c r="AF418" s="7721"/>
      <c r="AG418" s="7721"/>
      <c r="AH418" s="7752"/>
      <c r="AI418" s="7722"/>
      <c r="AJ418" s="7863"/>
      <c r="AK418" s="8139"/>
    </row>
    <row r="419" spans="2:37">
      <c r="B419" s="7653"/>
      <c r="C419" s="7653"/>
      <c r="D419" s="7650"/>
      <c r="E419" s="7650"/>
      <c r="F419" s="7650"/>
      <c r="G419" s="7650"/>
      <c r="H419" s="7650"/>
      <c r="I419" s="7650"/>
      <c r="J419" s="7650"/>
      <c r="K419" s="7650"/>
      <c r="L419" s="7650"/>
      <c r="M419" s="7650"/>
      <c r="N419" s="7650"/>
      <c r="O419" s="7650"/>
      <c r="P419" s="7650"/>
      <c r="Q419" s="7650"/>
      <c r="R419" s="7650"/>
      <c r="S419" s="7839"/>
      <c r="T419" s="7649"/>
      <c r="U419" s="7996"/>
      <c r="V419" s="7779"/>
      <c r="W419" s="7714"/>
      <c r="X419" s="7780"/>
      <c r="Y419" s="7862"/>
      <c r="Z419" s="7717"/>
      <c r="AA419" s="7717"/>
      <c r="AB419" s="7722"/>
      <c r="AC419" s="7719"/>
      <c r="AD419" s="7720"/>
      <c r="AE419" s="7717"/>
      <c r="AF419" s="7721"/>
      <c r="AG419" s="7721"/>
      <c r="AH419" s="7752"/>
      <c r="AI419" s="7722"/>
      <c r="AJ419" s="7863"/>
      <c r="AK419" s="7949"/>
    </row>
    <row r="420" spans="2:37">
      <c r="B420" s="7839"/>
      <c r="C420" s="7839"/>
      <c r="D420" s="7839"/>
      <c r="E420" s="7839"/>
      <c r="F420" s="7839"/>
      <c r="G420" s="7839"/>
      <c r="H420" s="7839"/>
      <c r="I420" s="7839"/>
      <c r="J420" s="7839"/>
      <c r="K420" s="7839"/>
      <c r="L420" s="7839"/>
      <c r="M420" s="7839"/>
      <c r="N420" s="7839"/>
      <c r="O420" s="7839"/>
      <c r="P420" s="7839"/>
      <c r="Q420" s="7839"/>
      <c r="R420" s="7839"/>
      <c r="S420" s="7684"/>
      <c r="T420" s="7649"/>
      <c r="U420" s="7996"/>
      <c r="V420" s="7779"/>
      <c r="W420" s="7714"/>
      <c r="X420" s="7780"/>
      <c r="Y420" s="7862"/>
      <c r="Z420" s="7717"/>
      <c r="AA420" s="7717"/>
      <c r="AB420" s="7722"/>
      <c r="AC420" s="7719"/>
      <c r="AD420" s="7720"/>
      <c r="AE420" s="7717"/>
      <c r="AF420" s="7721"/>
      <c r="AG420" s="7721"/>
      <c r="AH420" s="7752"/>
      <c r="AI420" s="7722"/>
      <c r="AJ420" s="7714"/>
      <c r="AK420" s="8039"/>
    </row>
    <row r="421" spans="2:37">
      <c r="B421" s="7839"/>
      <c r="C421" s="7839"/>
      <c r="D421" s="7839"/>
      <c r="E421" s="7839"/>
      <c r="F421" s="7839"/>
      <c r="G421" s="7839"/>
      <c r="H421" s="7839"/>
      <c r="I421" s="7839"/>
      <c r="J421" s="7839"/>
      <c r="K421" s="7839"/>
      <c r="L421" s="7839"/>
      <c r="M421" s="7839"/>
      <c r="N421" s="7839"/>
      <c r="O421" s="7839"/>
      <c r="P421" s="7839"/>
      <c r="Q421" s="7839"/>
      <c r="R421" s="7839"/>
      <c r="S421" s="7684"/>
      <c r="T421" s="7649"/>
      <c r="U421" s="8002"/>
      <c r="V421" s="7706"/>
      <c r="W421" s="7673"/>
      <c r="X421" s="7707"/>
      <c r="Y421" s="7680"/>
      <c r="Z421" s="7671"/>
      <c r="AA421" s="7671"/>
      <c r="AB421" s="7681"/>
      <c r="AC421" s="7678"/>
      <c r="AD421" s="7679"/>
      <c r="AE421" s="7671"/>
      <c r="AF421" s="7680"/>
      <c r="AG421" s="7680"/>
      <c r="AH421" s="7727"/>
      <c r="AI421" s="7681"/>
      <c r="AJ421" s="7963"/>
      <c r="AK421" s="8039"/>
    </row>
    <row r="422" spans="2:37">
      <c r="B422" s="7839"/>
      <c r="C422" s="7839"/>
      <c r="D422" s="7839"/>
      <c r="E422" s="7839"/>
      <c r="F422" s="7839"/>
      <c r="G422" s="7839"/>
      <c r="H422" s="7839"/>
      <c r="I422" s="7839"/>
      <c r="J422" s="7839"/>
      <c r="K422" s="7839"/>
      <c r="L422" s="7839"/>
      <c r="M422" s="7839"/>
      <c r="N422" s="7839"/>
      <c r="O422" s="7839"/>
      <c r="P422" s="7839"/>
      <c r="Q422" s="7839"/>
      <c r="R422" s="7839"/>
      <c r="S422" s="7684"/>
      <c r="T422" s="7649"/>
      <c r="U422" s="8002"/>
      <c r="V422" s="7706"/>
      <c r="W422" s="7673"/>
      <c r="X422" s="7707"/>
      <c r="Y422" s="7680"/>
      <c r="Z422" s="7671"/>
      <c r="AA422" s="7671"/>
      <c r="AB422" s="7681"/>
      <c r="AC422" s="7678"/>
      <c r="AD422" s="7679"/>
      <c r="AE422" s="7671"/>
      <c r="AF422" s="7680"/>
      <c r="AG422" s="7680"/>
      <c r="AH422" s="7727"/>
      <c r="AI422" s="7681"/>
      <c r="AJ422" s="7673"/>
      <c r="AK422" s="8039"/>
    </row>
    <row r="423" spans="2:37">
      <c r="B423" s="7852"/>
      <c r="C423" s="7855"/>
      <c r="D423" s="8259"/>
      <c r="E423" s="7852"/>
      <c r="F423" s="8058"/>
      <c r="G423" s="8260"/>
      <c r="H423" s="7855"/>
      <c r="I423" s="8259"/>
      <c r="J423" s="7860"/>
      <c r="K423" s="7857"/>
      <c r="L423" s="7858"/>
      <c r="M423" s="7852"/>
      <c r="N423" s="7861"/>
      <c r="O423" s="7859"/>
      <c r="P423" s="8237"/>
      <c r="Q423" s="8237"/>
      <c r="R423" s="7852"/>
      <c r="S423" s="7684"/>
      <c r="T423" s="7649"/>
      <c r="U423" s="7996"/>
      <c r="V423" s="7799"/>
      <c r="W423" s="7714"/>
      <c r="X423" s="7715"/>
      <c r="Y423" s="7751"/>
      <c r="Z423" s="7714"/>
      <c r="AA423" s="7714"/>
      <c r="AB423" s="7718"/>
      <c r="AC423" s="7746"/>
      <c r="AD423" s="7747"/>
      <c r="AE423" s="7714"/>
      <c r="AF423" s="7723"/>
      <c r="AG423" s="7723"/>
      <c r="AH423" s="7752"/>
      <c r="AI423" s="7752"/>
      <c r="AJ423" s="7863"/>
      <c r="AK423" s="8039"/>
    </row>
    <row r="424" spans="2:37">
      <c r="B424" s="7852"/>
      <c r="C424" s="7855"/>
      <c r="D424" s="8057"/>
      <c r="E424" s="7852"/>
      <c r="F424" s="7853"/>
      <c r="G424" s="8261"/>
      <c r="H424" s="7855"/>
      <c r="I424" s="7855"/>
      <c r="J424" s="7860"/>
      <c r="K424" s="7857"/>
      <c r="L424" s="7858"/>
      <c r="M424" s="7855"/>
      <c r="N424" s="7859"/>
      <c r="O424" s="7859"/>
      <c r="P424" s="7860"/>
      <c r="Q424" s="7860"/>
      <c r="R424" s="7861"/>
      <c r="S424" s="7684"/>
      <c r="T424" s="7649"/>
      <c r="U424" s="8002"/>
      <c r="V424" s="7673"/>
      <c r="W424" s="7673"/>
      <c r="X424" s="7674"/>
      <c r="Y424" s="7673"/>
      <c r="Z424" s="7673"/>
      <c r="AA424" s="7673"/>
      <c r="AB424" s="7732"/>
      <c r="AC424" s="7955"/>
      <c r="AD424" s="8182"/>
      <c r="AE424" s="7673"/>
      <c r="AF424" s="7680"/>
      <c r="AG424" s="7682"/>
      <c r="AH424" s="7727"/>
      <c r="AI424" s="7727"/>
      <c r="AJ424" s="7673"/>
      <c r="AK424" s="8039"/>
    </row>
    <row r="425" spans="2:37">
      <c r="B425" s="7852"/>
      <c r="C425" s="7855"/>
      <c r="D425" s="8057"/>
      <c r="E425" s="7852"/>
      <c r="F425" s="7853"/>
      <c r="G425" s="8261"/>
      <c r="H425" s="7855"/>
      <c r="I425" s="7855"/>
      <c r="J425" s="7860"/>
      <c r="K425" s="7857"/>
      <c r="L425" s="7858"/>
      <c r="M425" s="7855"/>
      <c r="N425" s="7859"/>
      <c r="O425" s="7859"/>
      <c r="P425" s="7860"/>
      <c r="Q425" s="7860"/>
      <c r="R425" s="7861"/>
      <c r="S425" s="7684"/>
      <c r="T425" s="7649"/>
      <c r="U425" s="7996"/>
      <c r="V425" s="7799"/>
      <c r="W425" s="7714"/>
      <c r="X425" s="7715"/>
      <c r="Y425" s="7751"/>
      <c r="Z425" s="7714"/>
      <c r="AA425" s="7714"/>
      <c r="AB425" s="7718"/>
      <c r="AC425" s="7719"/>
      <c r="AD425" s="7720"/>
      <c r="AE425" s="7714"/>
      <c r="AF425" s="7723"/>
      <c r="AG425" s="7723"/>
      <c r="AH425" s="7752"/>
      <c r="AI425" s="7752"/>
      <c r="AJ425" s="7863"/>
      <c r="AK425" s="8039"/>
    </row>
    <row r="426" spans="2:37">
      <c r="B426" s="7852"/>
      <c r="C426" s="7855"/>
      <c r="D426" s="8057"/>
      <c r="E426" s="7852"/>
      <c r="F426" s="8058"/>
      <c r="G426" s="8236"/>
      <c r="H426" s="7855"/>
      <c r="I426" s="8259"/>
      <c r="J426" s="7860"/>
      <c r="K426" s="7857"/>
      <c r="L426" s="7858"/>
      <c r="M426" s="7855"/>
      <c r="N426" s="7859"/>
      <c r="O426" s="7859"/>
      <c r="P426" s="8237"/>
      <c r="Q426" s="7860"/>
      <c r="R426" s="7852"/>
      <c r="S426" s="7684"/>
      <c r="T426" s="7649"/>
      <c r="U426" s="7996"/>
      <c r="V426" s="7714"/>
      <c r="W426" s="7714"/>
      <c r="X426" s="7715"/>
      <c r="Y426" s="7751"/>
      <c r="Z426" s="7714"/>
      <c r="AA426" s="7714"/>
      <c r="AB426" s="7718"/>
      <c r="AC426" s="7719"/>
      <c r="AD426" s="7720"/>
      <c r="AE426" s="7714"/>
      <c r="AF426" s="7721"/>
      <c r="AG426" s="7714"/>
      <c r="AH426" s="7752"/>
      <c r="AI426" s="7752"/>
      <c r="AJ426" s="7863"/>
      <c r="AK426" s="8039"/>
    </row>
    <row r="427" spans="2:37">
      <c r="B427" s="7852"/>
      <c r="C427" s="7855"/>
      <c r="D427" s="8057"/>
      <c r="E427" s="7852"/>
      <c r="F427" s="8058"/>
      <c r="G427" s="8260"/>
      <c r="H427" s="7855"/>
      <c r="I427" s="7855"/>
      <c r="J427" s="7860"/>
      <c r="K427" s="7857"/>
      <c r="L427" s="7858"/>
      <c r="M427" s="7855"/>
      <c r="N427" s="7859"/>
      <c r="O427" s="7859"/>
      <c r="P427" s="8237"/>
      <c r="Q427" s="7860"/>
      <c r="R427" s="7852"/>
      <c r="S427" s="7852"/>
      <c r="T427" s="7649"/>
      <c r="U427" s="7996"/>
      <c r="V427" s="7714"/>
      <c r="W427" s="7714"/>
      <c r="X427" s="7715"/>
      <c r="Y427" s="7751"/>
      <c r="Z427" s="7714"/>
      <c r="AA427" s="7714"/>
      <c r="AB427" s="7718"/>
      <c r="AC427" s="7719"/>
      <c r="AD427" s="7720"/>
      <c r="AE427" s="7714"/>
      <c r="AF427" s="7723"/>
      <c r="AG427" s="7723"/>
      <c r="AH427" s="7752"/>
      <c r="AI427" s="7752"/>
      <c r="AJ427" s="7863"/>
      <c r="AK427" s="8039"/>
    </row>
    <row r="428" spans="2:37">
      <c r="B428" s="7852"/>
      <c r="C428" s="7855"/>
      <c r="D428" s="8057"/>
      <c r="E428" s="7852"/>
      <c r="F428" s="8058"/>
      <c r="G428" s="8260"/>
      <c r="H428" s="7855"/>
      <c r="I428" s="7855"/>
      <c r="J428" s="7860"/>
      <c r="K428" s="7857"/>
      <c r="L428" s="7858"/>
      <c r="M428" s="7855"/>
      <c r="N428" s="7859"/>
      <c r="O428" s="7859"/>
      <c r="P428" s="8237"/>
      <c r="Q428" s="7860"/>
      <c r="R428" s="7852"/>
      <c r="S428" s="7852"/>
      <c r="T428" s="7649"/>
      <c r="U428" s="7996"/>
      <c r="V428" s="7799"/>
      <c r="W428" s="7714"/>
      <c r="X428" s="7715"/>
      <c r="Y428" s="7751"/>
      <c r="Z428" s="7714"/>
      <c r="AA428" s="7714"/>
      <c r="AB428" s="7718"/>
      <c r="AC428" s="7719"/>
      <c r="AD428" s="7720"/>
      <c r="AE428" s="8149"/>
      <c r="AF428" s="7723"/>
      <c r="AG428" s="7723"/>
      <c r="AH428" s="7752"/>
      <c r="AI428" s="7752"/>
      <c r="AJ428" s="7863"/>
      <c r="AK428" s="8039"/>
    </row>
    <row r="429" spans="2:37">
      <c r="B429" s="7730"/>
      <c r="C429" s="7845"/>
      <c r="D429" s="7845"/>
      <c r="E429" s="7845"/>
      <c r="F429" s="7876"/>
      <c r="G429" s="8192"/>
      <c r="H429" s="7845"/>
      <c r="I429" s="7845"/>
      <c r="J429" s="7850"/>
      <c r="K429" s="7847"/>
      <c r="L429" s="7848"/>
      <c r="M429" s="7730"/>
      <c r="N429" s="7849"/>
      <c r="O429" s="7849"/>
      <c r="P429" s="7850"/>
      <c r="Q429" s="7850"/>
      <c r="R429" s="8102"/>
      <c r="S429" s="7852"/>
      <c r="T429" s="7649"/>
      <c r="U429" s="7996"/>
      <c r="V429" s="7799"/>
      <c r="W429" s="7714"/>
      <c r="X429" s="7715"/>
      <c r="Y429" s="7751"/>
      <c r="Z429" s="7714"/>
      <c r="AA429" s="7714"/>
      <c r="AB429" s="7718"/>
      <c r="AC429" s="7719"/>
      <c r="AD429" s="7720"/>
      <c r="AE429" s="8149"/>
      <c r="AF429" s="7723"/>
      <c r="AG429" s="7723"/>
      <c r="AH429" s="7752"/>
      <c r="AI429" s="7752"/>
      <c r="AJ429" s="7863"/>
      <c r="AK429" s="8039"/>
    </row>
    <row r="430" spans="2:37">
      <c r="B430" s="7730"/>
      <c r="C430" s="7845"/>
      <c r="D430" s="7845"/>
      <c r="E430" s="7845"/>
      <c r="F430" s="7876"/>
      <c r="G430" s="8192"/>
      <c r="H430" s="7845"/>
      <c r="I430" s="7845"/>
      <c r="J430" s="7850"/>
      <c r="K430" s="7847"/>
      <c r="L430" s="7848"/>
      <c r="M430" s="7730"/>
      <c r="N430" s="7849"/>
      <c r="O430" s="7849"/>
      <c r="P430" s="7850"/>
      <c r="Q430" s="7850"/>
      <c r="R430" s="8102"/>
      <c r="S430" s="7730"/>
      <c r="T430" s="7649"/>
      <c r="U430" s="7996"/>
      <c r="V430" s="7714"/>
      <c r="W430" s="7714"/>
      <c r="X430" s="7715"/>
      <c r="Y430" s="7751"/>
      <c r="Z430" s="7714"/>
      <c r="AA430" s="7714"/>
      <c r="AB430" s="7718"/>
      <c r="AC430" s="7719"/>
      <c r="AD430" s="7720"/>
      <c r="AE430" s="7714"/>
      <c r="AF430" s="7721"/>
      <c r="AG430" s="7714"/>
      <c r="AH430" s="7752"/>
      <c r="AI430" s="7752"/>
      <c r="AJ430" s="7863"/>
      <c r="AK430" s="8039"/>
    </row>
    <row r="431" spans="2:37" ht="15" thickBot="1">
      <c r="B431" s="7852"/>
      <c r="C431" s="7855"/>
      <c r="D431" s="7855"/>
      <c r="E431" s="7855"/>
      <c r="F431" s="8058"/>
      <c r="G431" s="7981"/>
      <c r="H431" s="7855"/>
      <c r="I431" s="7855"/>
      <c r="J431" s="7860"/>
      <c r="K431" s="7857"/>
      <c r="L431" s="7858"/>
      <c r="M431" s="7852"/>
      <c r="N431" s="7859"/>
      <c r="O431" s="7859"/>
      <c r="P431" s="7860"/>
      <c r="Q431" s="7860"/>
      <c r="R431" s="7982"/>
      <c r="S431" s="7730"/>
      <c r="T431" s="7649"/>
      <c r="U431" s="8090"/>
      <c r="V431" s="7825"/>
      <c r="W431" s="7825"/>
      <c r="X431" s="7826"/>
      <c r="Y431" s="7827"/>
      <c r="Z431" s="7825"/>
      <c r="AA431" s="7825"/>
      <c r="AB431" s="7829"/>
      <c r="AC431" s="7830"/>
      <c r="AD431" s="8189"/>
      <c r="AE431" s="7825"/>
      <c r="AF431" s="7833"/>
      <c r="AG431" s="7833"/>
      <c r="AH431" s="8190"/>
      <c r="AI431" s="8190"/>
      <c r="AJ431" s="8191"/>
      <c r="AK431" s="8006"/>
    </row>
    <row r="432" spans="2:37">
      <c r="B432" s="7730"/>
      <c r="C432" s="7730"/>
      <c r="D432" s="7843"/>
      <c r="E432" s="7730"/>
      <c r="F432" s="7844"/>
      <c r="G432" s="8268"/>
      <c r="H432" s="7845"/>
      <c r="I432" s="7845"/>
      <c r="J432" s="7846"/>
      <c r="K432" s="7847"/>
      <c r="L432" s="7848"/>
      <c r="M432" s="7845"/>
      <c r="N432" s="7849"/>
      <c r="O432" s="7845"/>
      <c r="P432" s="7850"/>
      <c r="Q432" s="7850"/>
      <c r="R432" s="7851"/>
      <c r="S432" s="7730"/>
      <c r="T432" s="7649"/>
      <c r="U432" s="7845"/>
      <c r="V432" s="7730"/>
      <c r="W432" s="7730"/>
      <c r="X432" s="7844"/>
      <c r="Y432" s="7877"/>
      <c r="Z432" s="7730"/>
      <c r="AA432" s="7730"/>
      <c r="AB432" s="7846"/>
      <c r="AC432" s="7847"/>
      <c r="AD432" s="7848"/>
      <c r="AE432" s="7730"/>
      <c r="AF432" s="7851"/>
      <c r="AG432" s="7851"/>
      <c r="AH432" s="8101"/>
      <c r="AI432" s="8101"/>
      <c r="AJ432" s="7730"/>
      <c r="AK432" s="7649"/>
    </row>
    <row r="433" spans="2:37">
      <c r="B433" s="7730"/>
      <c r="C433" s="7730"/>
      <c r="D433" s="7843"/>
      <c r="E433" s="7730"/>
      <c r="F433" s="7844"/>
      <c r="G433" s="8268"/>
      <c r="H433" s="7845"/>
      <c r="I433" s="7845"/>
      <c r="J433" s="7846"/>
      <c r="K433" s="7847"/>
      <c r="L433" s="7848"/>
      <c r="M433" s="7845"/>
      <c r="N433" s="7849"/>
      <c r="O433" s="7845"/>
      <c r="P433" s="7850"/>
      <c r="Q433" s="7850"/>
      <c r="R433" s="7851"/>
      <c r="S433" s="7684"/>
      <c r="T433" s="7649"/>
      <c r="U433" s="7845"/>
      <c r="V433" s="7730"/>
      <c r="W433" s="7730"/>
      <c r="X433" s="7844"/>
      <c r="Y433" s="7877"/>
      <c r="Z433" s="7730"/>
      <c r="AA433" s="7730"/>
      <c r="AB433" s="7846"/>
      <c r="AC433" s="7847"/>
      <c r="AD433" s="7848"/>
      <c r="AE433" s="7730"/>
      <c r="AF433" s="7851"/>
      <c r="AG433" s="7851"/>
      <c r="AH433" s="8101"/>
      <c r="AI433" s="8101"/>
      <c r="AJ433" s="7730"/>
      <c r="AK433" s="7649"/>
    </row>
    <row r="434" spans="2:37" ht="18" thickBot="1">
      <c r="B434" s="7730"/>
      <c r="C434" s="7845"/>
      <c r="D434" s="8068"/>
      <c r="E434" s="7730"/>
      <c r="F434" s="7876"/>
      <c r="G434" s="8069"/>
      <c r="H434" s="7845"/>
      <c r="I434" s="7845"/>
      <c r="J434" s="7850"/>
      <c r="K434" s="7847"/>
      <c r="L434" s="8100"/>
      <c r="M434" s="7845"/>
      <c r="N434" s="7849"/>
      <c r="O434" s="7845"/>
      <c r="P434" s="7850"/>
      <c r="Q434" s="7850"/>
      <c r="R434" s="7851"/>
      <c r="S434" s="7730"/>
      <c r="T434" s="7649"/>
      <c r="U434" s="8330" t="s">
        <v>1668</v>
      </c>
      <c r="V434" s="7730"/>
      <c r="W434" s="7730"/>
      <c r="X434" s="7844"/>
      <c r="Y434" s="7877"/>
      <c r="Z434" s="7730"/>
      <c r="AA434" s="7730"/>
      <c r="AB434" s="7846"/>
      <c r="AC434" s="7847"/>
      <c r="AD434" s="7848"/>
      <c r="AE434" s="8193"/>
      <c r="AF434" s="7851"/>
      <c r="AG434" s="7851"/>
      <c r="AH434" s="8101"/>
      <c r="AI434" s="8101"/>
      <c r="AJ434" s="7730"/>
      <c r="AK434" s="7649"/>
    </row>
    <row r="435" spans="2:37">
      <c r="B435" s="7730"/>
      <c r="C435" s="7845"/>
      <c r="D435" s="7730"/>
      <c r="E435" s="7730"/>
      <c r="F435" s="7844"/>
      <c r="G435" s="7877"/>
      <c r="H435" s="7730"/>
      <c r="I435" s="7730"/>
      <c r="J435" s="7846"/>
      <c r="K435" s="7847"/>
      <c r="L435" s="7848"/>
      <c r="M435" s="8193"/>
      <c r="N435" s="7851"/>
      <c r="O435" s="7851"/>
      <c r="P435" s="8101"/>
      <c r="Q435" s="8101"/>
      <c r="R435" s="7730"/>
      <c r="S435" s="7684"/>
      <c r="T435" s="7649"/>
      <c r="U435" s="7656"/>
      <c r="V435" s="7661"/>
      <c r="W435" s="7662" t="s">
        <v>14</v>
      </c>
      <c r="X435" s="7662" t="s">
        <v>12</v>
      </c>
      <c r="Y435" s="7662"/>
      <c r="Z435" s="7662"/>
      <c r="AA435" s="7662"/>
      <c r="AB435" s="7662" t="s">
        <v>15</v>
      </c>
      <c r="AC435" s="7662" t="s">
        <v>12</v>
      </c>
      <c r="AD435" s="7662" t="s">
        <v>12</v>
      </c>
      <c r="AE435" s="7662"/>
      <c r="AF435" s="7662"/>
      <c r="AG435" s="7662"/>
      <c r="AH435" s="7662"/>
      <c r="AI435" s="7662" t="s">
        <v>0</v>
      </c>
      <c r="AJ435" s="7663"/>
      <c r="AK435" s="7664"/>
    </row>
    <row r="436" spans="2:37">
      <c r="B436" s="7730"/>
      <c r="C436" s="7845"/>
      <c r="D436" s="7730"/>
      <c r="E436" s="7730"/>
      <c r="F436" s="7844"/>
      <c r="G436" s="7877"/>
      <c r="H436" s="7730"/>
      <c r="I436" s="7730"/>
      <c r="J436" s="7846"/>
      <c r="K436" s="7847"/>
      <c r="L436" s="7848"/>
      <c r="M436" s="7730"/>
      <c r="N436" s="7851"/>
      <c r="O436" s="7851"/>
      <c r="P436" s="8101"/>
      <c r="Q436" s="8101"/>
      <c r="R436" s="7730"/>
      <c r="S436" s="7782"/>
      <c r="T436" s="7649"/>
      <c r="U436" s="7660" t="s">
        <v>4</v>
      </c>
      <c r="V436" s="7666" t="s">
        <v>18</v>
      </c>
      <c r="W436" s="7667" t="s">
        <v>19</v>
      </c>
      <c r="X436" s="7667" t="s">
        <v>19</v>
      </c>
      <c r="Y436" s="7667" t="s">
        <v>20</v>
      </c>
      <c r="Z436" s="7667" t="s">
        <v>21</v>
      </c>
      <c r="AA436" s="7667" t="s">
        <v>1559</v>
      </c>
      <c r="AB436" s="7667" t="s">
        <v>22</v>
      </c>
      <c r="AC436" s="7667" t="s">
        <v>23</v>
      </c>
      <c r="AD436" s="7667" t="s">
        <v>23</v>
      </c>
      <c r="AE436" s="7667" t="s">
        <v>24</v>
      </c>
      <c r="AF436" s="7667" t="s">
        <v>20</v>
      </c>
      <c r="AG436" s="7667" t="s">
        <v>25</v>
      </c>
      <c r="AH436" s="7667" t="s">
        <v>0</v>
      </c>
      <c r="AI436" s="7667" t="s">
        <v>1363</v>
      </c>
      <c r="AJ436" s="7668" t="s">
        <v>1388</v>
      </c>
      <c r="AK436" s="7669" t="s">
        <v>26</v>
      </c>
    </row>
    <row r="437" spans="2:37" ht="15" thickBot="1">
      <c r="B437" s="7730"/>
      <c r="C437" s="7845"/>
      <c r="D437" s="7730"/>
      <c r="E437" s="7730"/>
      <c r="F437" s="7844"/>
      <c r="G437" s="7877"/>
      <c r="H437" s="7730"/>
      <c r="I437" s="7730"/>
      <c r="J437" s="7846"/>
      <c r="K437" s="7847"/>
      <c r="L437" s="7848"/>
      <c r="M437" s="7730"/>
      <c r="N437" s="7849"/>
      <c r="O437" s="7730"/>
      <c r="P437" s="8101"/>
      <c r="Q437" s="8101"/>
      <c r="R437" s="7730"/>
      <c r="S437" s="7650"/>
      <c r="T437" s="7649"/>
      <c r="U437" s="7665"/>
      <c r="V437" s="7685"/>
      <c r="W437" s="7686" t="s">
        <v>3</v>
      </c>
      <c r="X437" s="7686" t="s">
        <v>18</v>
      </c>
      <c r="Y437" s="7686"/>
      <c r="Z437" s="7686"/>
      <c r="AA437" s="7686"/>
      <c r="AB437" s="7686" t="s">
        <v>21</v>
      </c>
      <c r="AC437" s="7686" t="s">
        <v>27</v>
      </c>
      <c r="AD437" s="7686" t="s">
        <v>28</v>
      </c>
      <c r="AE437" s="7686"/>
      <c r="AF437" s="7686"/>
      <c r="AG437" s="7686"/>
      <c r="AH437" s="7686"/>
      <c r="AI437" s="7686" t="s">
        <v>11</v>
      </c>
      <c r="AJ437" s="7687"/>
      <c r="AK437" s="7688"/>
    </row>
    <row r="438" spans="2:37">
      <c r="B438" s="7730"/>
      <c r="C438" s="7845"/>
      <c r="D438" s="8068"/>
      <c r="E438" s="7730"/>
      <c r="F438" s="7876"/>
      <c r="G438" s="8069"/>
      <c r="H438" s="7845"/>
      <c r="I438" s="7845"/>
      <c r="J438" s="7850"/>
      <c r="K438" s="7847"/>
      <c r="L438" s="7848"/>
      <c r="M438" s="7845"/>
      <c r="N438" s="7849"/>
      <c r="O438" s="7849"/>
      <c r="P438" s="8101"/>
      <c r="Q438" s="7850"/>
      <c r="R438" s="7730"/>
      <c r="S438" s="7839"/>
      <c r="T438" s="7649"/>
      <c r="U438" s="7801" t="s">
        <v>1531</v>
      </c>
      <c r="V438" s="7803">
        <v>1</v>
      </c>
      <c r="W438" s="7803" t="s">
        <v>796</v>
      </c>
      <c r="X438" s="7804">
        <v>45600</v>
      </c>
      <c r="Y438" s="7924">
        <v>50</v>
      </c>
      <c r="Z438" s="7806" t="s">
        <v>35</v>
      </c>
      <c r="AA438" s="7709">
        <f>(Y438*1000/500)</f>
        <v>100</v>
      </c>
      <c r="AB438" s="7914">
        <v>374</v>
      </c>
      <c r="AC438" s="7808">
        <v>45614</v>
      </c>
      <c r="AD438" s="7809">
        <v>45610</v>
      </c>
      <c r="AE438" s="7803">
        <v>23687</v>
      </c>
      <c r="AF438" s="7812">
        <v>50000</v>
      </c>
      <c r="AG438" s="7896">
        <f>(AF438-Y438*1000)</f>
        <v>0</v>
      </c>
      <c r="AH438" s="7915">
        <f>(AF438*AB438/1000)</f>
        <v>18700</v>
      </c>
      <c r="AI438" s="7915">
        <f>(AH438*0.05)</f>
        <v>935</v>
      </c>
      <c r="AJ438" s="7812">
        <v>5</v>
      </c>
      <c r="AK438" s="8167"/>
    </row>
    <row r="439" spans="2:37">
      <c r="B439" s="7730"/>
      <c r="C439" s="7845"/>
      <c r="D439" s="8068"/>
      <c r="E439" s="7730"/>
      <c r="F439" s="7876"/>
      <c r="G439" s="8271"/>
      <c r="H439" s="7845"/>
      <c r="I439" s="7845"/>
      <c r="J439" s="7850"/>
      <c r="K439" s="7847"/>
      <c r="L439" s="7848"/>
      <c r="M439" s="7845"/>
      <c r="N439" s="7849"/>
      <c r="O439" s="7849"/>
      <c r="P439" s="8101"/>
      <c r="Q439" s="7850"/>
      <c r="R439" s="7730"/>
      <c r="S439" s="7839"/>
      <c r="T439" s="7649"/>
      <c r="U439" s="7996"/>
      <c r="V439" s="7736"/>
      <c r="W439" s="7736"/>
      <c r="X439" s="7745"/>
      <c r="Y439" s="7753"/>
      <c r="Z439" s="7736"/>
      <c r="AA439" s="7736"/>
      <c r="AB439" s="7754"/>
      <c r="AC439" s="7746"/>
      <c r="AD439" s="7747"/>
      <c r="AE439" s="7736"/>
      <c r="AF439" s="7755"/>
      <c r="AG439" s="7755"/>
      <c r="AH439" s="7756"/>
      <c r="AI439" s="7756"/>
      <c r="AJ439" s="7736"/>
      <c r="AK439" s="8168"/>
    </row>
    <row r="440" spans="2:37">
      <c r="B440" s="7730"/>
      <c r="C440" s="7845"/>
      <c r="D440" s="8068"/>
      <c r="E440" s="7730"/>
      <c r="F440" s="7876"/>
      <c r="G440" s="8069"/>
      <c r="H440" s="7845"/>
      <c r="I440" s="7845"/>
      <c r="J440" s="7850"/>
      <c r="K440" s="7847"/>
      <c r="L440" s="7848"/>
      <c r="M440" s="7845"/>
      <c r="N440" s="7849"/>
      <c r="O440" s="7849"/>
      <c r="P440" s="8101"/>
      <c r="Q440" s="7850"/>
      <c r="R440" s="7730"/>
      <c r="S440" s="7839"/>
      <c r="T440" s="7649"/>
      <c r="U440" s="7996"/>
      <c r="V440" s="7714"/>
      <c r="W440" s="7714"/>
      <c r="X440" s="7715"/>
      <c r="Y440" s="7728"/>
      <c r="Z440" s="7714"/>
      <c r="AA440" s="7714"/>
      <c r="AB440" s="7718"/>
      <c r="AC440" s="7746"/>
      <c r="AD440" s="7747"/>
      <c r="AE440" s="7714"/>
      <c r="AF440" s="7721"/>
      <c r="AG440" s="7723"/>
      <c r="AH440" s="7752"/>
      <c r="AI440" s="7752"/>
      <c r="AJ440" s="7714"/>
      <c r="AK440" s="7948"/>
    </row>
    <row r="441" spans="2:37">
      <c r="B441" s="7730"/>
      <c r="C441" s="7730"/>
      <c r="D441" s="7843"/>
      <c r="E441" s="7730"/>
      <c r="F441" s="7876"/>
      <c r="G441" s="7877"/>
      <c r="H441" s="7845"/>
      <c r="I441" s="7845"/>
      <c r="J441" s="7846"/>
      <c r="K441" s="7847"/>
      <c r="L441" s="7848"/>
      <c r="M441" s="7845"/>
      <c r="N441" s="7849"/>
      <c r="O441" s="7845"/>
      <c r="P441" s="7850"/>
      <c r="Q441" s="7850"/>
      <c r="R441" s="7851"/>
      <c r="S441" s="7684"/>
      <c r="T441" s="7649"/>
      <c r="U441" s="7996"/>
      <c r="V441" s="7779"/>
      <c r="W441" s="7714"/>
      <c r="X441" s="7780"/>
      <c r="Y441" s="7784"/>
      <c r="Z441" s="7717"/>
      <c r="AA441" s="7717"/>
      <c r="AB441" s="7722"/>
      <c r="AC441" s="7719"/>
      <c r="AD441" s="7720"/>
      <c r="AE441" s="7717"/>
      <c r="AF441" s="7721"/>
      <c r="AG441" s="7721"/>
      <c r="AH441" s="7752"/>
      <c r="AI441" s="7722"/>
      <c r="AJ441" s="7863"/>
      <c r="AK441" s="7948"/>
    </row>
    <row r="442" spans="2:37">
      <c r="B442" s="7852"/>
      <c r="C442" s="7852"/>
      <c r="D442" s="8259"/>
      <c r="E442" s="7852"/>
      <c r="F442" s="8058"/>
      <c r="G442" s="8272"/>
      <c r="H442" s="7855"/>
      <c r="I442" s="7855"/>
      <c r="J442" s="7856"/>
      <c r="K442" s="7857"/>
      <c r="L442" s="7858"/>
      <c r="M442" s="7855"/>
      <c r="N442" s="7859"/>
      <c r="O442" s="7855"/>
      <c r="P442" s="7860"/>
      <c r="Q442" s="7860"/>
      <c r="R442" s="7861"/>
      <c r="S442" s="7839"/>
      <c r="T442" s="7649"/>
      <c r="U442" s="8002"/>
      <c r="V442" s="7673"/>
      <c r="W442" s="7673"/>
      <c r="X442" s="7674"/>
      <c r="Y442" s="7962"/>
      <c r="Z442" s="7673"/>
      <c r="AA442" s="7673"/>
      <c r="AB442" s="7732"/>
      <c r="AC442" s="7678"/>
      <c r="AD442" s="7679"/>
      <c r="AE442" s="7673"/>
      <c r="AF442" s="7680"/>
      <c r="AG442" s="7673"/>
      <c r="AH442" s="7727"/>
      <c r="AI442" s="7727"/>
      <c r="AJ442" s="7963"/>
      <c r="AK442" s="8039"/>
    </row>
    <row r="443" spans="2:37">
      <c r="B443" s="7684"/>
      <c r="C443" s="7684"/>
      <c r="D443" s="7684"/>
      <c r="E443" s="7684"/>
      <c r="F443" s="7684"/>
      <c r="G443" s="7684"/>
      <c r="H443" s="7684"/>
      <c r="I443" s="7684"/>
      <c r="J443" s="7983"/>
      <c r="K443" s="7684"/>
      <c r="L443" s="7654"/>
      <c r="M443" s="7684"/>
      <c r="N443" s="7684"/>
      <c r="O443" s="7684"/>
      <c r="P443" s="7983"/>
      <c r="Q443" s="7983"/>
      <c r="R443" s="7684"/>
      <c r="S443" s="7839"/>
      <c r="T443" s="7649"/>
      <c r="U443" s="8196"/>
      <c r="V443" s="8197"/>
      <c r="W443" s="8198"/>
      <c r="X443" s="7883"/>
      <c r="Y443" s="8199"/>
      <c r="Z443" s="8198"/>
      <c r="AA443" s="8198"/>
      <c r="AB443" s="8200"/>
      <c r="AC443" s="7884"/>
      <c r="AD443" s="8052"/>
      <c r="AE443" s="8201"/>
      <c r="AF443" s="8053"/>
      <c r="AG443" s="8053"/>
      <c r="AH443" s="8200"/>
      <c r="AI443" s="8200"/>
      <c r="AJ443" s="7743"/>
      <c r="AK443" s="8039"/>
    </row>
    <row r="444" spans="2:37">
      <c r="B444" s="7684"/>
      <c r="C444" s="7684"/>
      <c r="D444" s="7684"/>
      <c r="E444" s="7684"/>
      <c r="F444" s="7684"/>
      <c r="G444" s="7684"/>
      <c r="H444" s="7684"/>
      <c r="I444" s="7684"/>
      <c r="J444" s="7684"/>
      <c r="K444" s="7684"/>
      <c r="L444" s="7654"/>
      <c r="M444" s="7684"/>
      <c r="N444" s="7684"/>
      <c r="O444" s="7684"/>
      <c r="P444" s="7983"/>
      <c r="Q444" s="7983"/>
      <c r="R444" s="7684"/>
      <c r="S444" s="7839"/>
      <c r="T444" s="7649"/>
      <c r="U444" s="8196"/>
      <c r="V444" s="8197"/>
      <c r="W444" s="8198"/>
      <c r="X444" s="7883"/>
      <c r="Y444" s="8199"/>
      <c r="Z444" s="8198"/>
      <c r="AA444" s="8198"/>
      <c r="AB444" s="8200"/>
      <c r="AC444" s="7884"/>
      <c r="AD444" s="8052"/>
      <c r="AE444" s="8201"/>
      <c r="AF444" s="8053"/>
      <c r="AG444" s="8053"/>
      <c r="AH444" s="8200"/>
      <c r="AI444" s="8200"/>
      <c r="AJ444" s="7743"/>
      <c r="AK444" s="8039"/>
    </row>
    <row r="445" spans="2:37">
      <c r="B445" s="7852"/>
      <c r="C445" s="7852"/>
      <c r="D445" s="7855"/>
      <c r="E445" s="7852"/>
      <c r="F445" s="8058"/>
      <c r="G445" s="7981"/>
      <c r="H445" s="7855"/>
      <c r="I445" s="7855"/>
      <c r="J445" s="7860"/>
      <c r="K445" s="7857"/>
      <c r="L445" s="7858"/>
      <c r="M445" s="7852"/>
      <c r="N445" s="7859"/>
      <c r="O445" s="7859"/>
      <c r="P445" s="7860"/>
      <c r="Q445" s="7860"/>
      <c r="R445" s="7982"/>
      <c r="S445" s="7839"/>
      <c r="T445" s="7649"/>
      <c r="U445" s="8196"/>
      <c r="V445" s="8197"/>
      <c r="W445" s="8198"/>
      <c r="X445" s="7883"/>
      <c r="Y445" s="8199"/>
      <c r="Z445" s="8198"/>
      <c r="AA445" s="8198"/>
      <c r="AB445" s="8200"/>
      <c r="AC445" s="7884"/>
      <c r="AD445" s="8052"/>
      <c r="AE445" s="8202"/>
      <c r="AF445" s="8053"/>
      <c r="AG445" s="8053"/>
      <c r="AH445" s="8200"/>
      <c r="AI445" s="8200"/>
      <c r="AJ445" s="7743"/>
      <c r="AK445" s="8039"/>
    </row>
    <row r="446" spans="2:37" ht="15" thickBot="1">
      <c r="B446" s="7852"/>
      <c r="C446" s="7852"/>
      <c r="D446" s="7852"/>
      <c r="E446" s="7852"/>
      <c r="F446" s="8058"/>
      <c r="G446" s="8272"/>
      <c r="H446" s="7855"/>
      <c r="I446" s="7855"/>
      <c r="J446" s="8237"/>
      <c r="K446" s="7857"/>
      <c r="L446" s="7858"/>
      <c r="M446" s="7852"/>
      <c r="N446" s="7861"/>
      <c r="O446" s="7861"/>
      <c r="P446" s="8237"/>
      <c r="Q446" s="8237"/>
      <c r="R446" s="7982"/>
      <c r="S446" s="7839"/>
      <c r="T446" s="7649"/>
      <c r="U446" s="8054"/>
      <c r="V446" s="7973"/>
      <c r="W446" s="7973"/>
      <c r="X446" s="7968"/>
      <c r="Y446" s="8204"/>
      <c r="Z446" s="7973"/>
      <c r="AA446" s="7973"/>
      <c r="AB446" s="8205"/>
      <c r="AC446" s="7971"/>
      <c r="AD446" s="8055"/>
      <c r="AE446" s="7828"/>
      <c r="AF446" s="8056"/>
      <c r="AG446" s="8056"/>
      <c r="AH446" s="8206"/>
      <c r="AI446" s="8206"/>
      <c r="AJ446" s="7777"/>
      <c r="AK446" s="8006"/>
    </row>
    <row r="447" spans="2:37">
      <c r="B447" s="7852"/>
      <c r="C447" s="7855"/>
      <c r="D447" s="7855"/>
      <c r="E447" s="7855"/>
      <c r="F447" s="8058"/>
      <c r="G447" s="7981"/>
      <c r="H447" s="7855"/>
      <c r="I447" s="7855"/>
      <c r="J447" s="7860"/>
      <c r="K447" s="7857"/>
      <c r="L447" s="7858"/>
      <c r="M447" s="7852"/>
      <c r="N447" s="7859"/>
      <c r="O447" s="7859"/>
      <c r="P447" s="7860"/>
      <c r="Q447" s="7860"/>
      <c r="R447" s="7982"/>
      <c r="S447" s="7684"/>
      <c r="T447" s="7649"/>
      <c r="U447" s="7684"/>
      <c r="V447" s="8018"/>
      <c r="W447" s="8018"/>
      <c r="X447" s="8019"/>
      <c r="Y447" s="8019"/>
      <c r="Z447" s="8019"/>
      <c r="AA447" s="8019"/>
      <c r="AB447" s="8019"/>
      <c r="AC447" s="8019"/>
      <c r="AD447" s="8019"/>
      <c r="AE447" s="8019"/>
      <c r="AF447" s="8019"/>
      <c r="AG447" s="8019"/>
      <c r="AH447" s="8019"/>
      <c r="AI447" s="8019"/>
      <c r="AJ447" s="8019"/>
      <c r="AK447" s="8019"/>
    </row>
    <row r="448" spans="2:37">
      <c r="B448" s="7852"/>
      <c r="C448" s="7855"/>
      <c r="D448" s="7855"/>
      <c r="E448" s="7855"/>
      <c r="F448" s="8058"/>
      <c r="G448" s="7981"/>
      <c r="H448" s="7855"/>
      <c r="I448" s="7855"/>
      <c r="J448" s="7860"/>
      <c r="K448" s="7857"/>
      <c r="L448" s="7858"/>
      <c r="M448" s="7852"/>
      <c r="N448" s="7859"/>
      <c r="O448" s="7859"/>
      <c r="P448" s="7860"/>
      <c r="Q448" s="7860"/>
      <c r="R448" s="7982"/>
      <c r="S448" s="7684"/>
      <c r="T448" s="7649"/>
      <c r="U448" s="7684"/>
      <c r="V448" s="8018"/>
      <c r="W448" s="8018"/>
      <c r="X448" s="8019"/>
      <c r="Y448" s="8019"/>
      <c r="Z448" s="8019"/>
      <c r="AA448" s="8019"/>
      <c r="AB448" s="8019"/>
      <c r="AC448" s="8019"/>
      <c r="AD448" s="8019"/>
      <c r="AE448" s="8019"/>
      <c r="AF448" s="8019"/>
      <c r="AG448" s="8019"/>
      <c r="AH448" s="8019"/>
      <c r="AI448" s="8019"/>
      <c r="AJ448" s="8019"/>
      <c r="AK448" s="8019"/>
    </row>
    <row r="449" spans="2:37" ht="18" thickBot="1">
      <c r="B449" s="7684"/>
      <c r="C449" s="7684"/>
      <c r="D449" s="7684"/>
      <c r="E449" s="7684"/>
      <c r="F449" s="7684"/>
      <c r="G449" s="7684"/>
      <c r="H449" s="7684"/>
      <c r="I449" s="7684"/>
      <c r="J449" s="7983"/>
      <c r="K449" s="7684"/>
      <c r="L449" s="7654"/>
      <c r="M449" s="7684"/>
      <c r="N449" s="7684"/>
      <c r="O449" s="7684"/>
      <c r="P449" s="7983"/>
      <c r="Q449" s="7983"/>
      <c r="R449" s="7684"/>
      <c r="S449" s="7684"/>
      <c r="T449" s="7649"/>
      <c r="U449" s="8166" t="s">
        <v>1367</v>
      </c>
      <c r="V449" s="7649"/>
      <c r="W449" s="7649"/>
      <c r="X449" s="7649"/>
      <c r="Y449" s="7655"/>
      <c r="Z449" s="7649"/>
      <c r="AA449" s="7649"/>
      <c r="AB449" s="7649"/>
      <c r="AC449" s="7649"/>
      <c r="AD449" s="7649"/>
      <c r="AE449" s="7649"/>
      <c r="AF449" s="7649"/>
      <c r="AG449" s="7649"/>
      <c r="AH449" s="8019"/>
      <c r="AI449" s="8019"/>
      <c r="AJ449" s="8019"/>
      <c r="AK449" s="8019"/>
    </row>
    <row r="450" spans="2:37">
      <c r="B450" s="7684"/>
      <c r="C450" s="7684"/>
      <c r="D450" s="7684"/>
      <c r="E450" s="7684"/>
      <c r="F450" s="7684"/>
      <c r="G450" s="7684"/>
      <c r="H450" s="7684"/>
      <c r="I450" s="7684"/>
      <c r="J450" s="7983"/>
      <c r="K450" s="7684"/>
      <c r="L450" s="7654"/>
      <c r="M450" s="7684"/>
      <c r="N450" s="7684"/>
      <c r="O450" s="7684"/>
      <c r="P450" s="7983"/>
      <c r="Q450" s="7983"/>
      <c r="R450" s="7684"/>
      <c r="S450" s="7684"/>
      <c r="T450" s="7649"/>
      <c r="U450" s="7656"/>
      <c r="V450" s="7661"/>
      <c r="W450" s="7662" t="s">
        <v>14</v>
      </c>
      <c r="X450" s="7662" t="s">
        <v>12</v>
      </c>
      <c r="Y450" s="7662"/>
      <c r="Z450" s="7662"/>
      <c r="AA450" s="7662"/>
      <c r="AB450" s="7662" t="s">
        <v>15</v>
      </c>
      <c r="AC450" s="7662" t="s">
        <v>12</v>
      </c>
      <c r="AD450" s="7662" t="s">
        <v>12</v>
      </c>
      <c r="AE450" s="7662"/>
      <c r="AF450" s="7662"/>
      <c r="AG450" s="7662"/>
      <c r="AH450" s="7662"/>
      <c r="AI450" s="7663" t="s">
        <v>0</v>
      </c>
      <c r="AJ450" s="8208"/>
      <c r="AK450" s="8208"/>
    </row>
    <row r="451" spans="2:37">
      <c r="B451" s="7684"/>
      <c r="C451" s="7684"/>
      <c r="D451" s="7684"/>
      <c r="E451" s="7684"/>
      <c r="F451" s="7684"/>
      <c r="G451" s="7684"/>
      <c r="H451" s="7684"/>
      <c r="I451" s="7684"/>
      <c r="J451" s="7983"/>
      <c r="K451" s="7684"/>
      <c r="L451" s="8276"/>
      <c r="M451" s="7684"/>
      <c r="N451" s="7684"/>
      <c r="O451" s="7684"/>
      <c r="P451" s="7983"/>
      <c r="Q451" s="7983"/>
      <c r="R451" s="7684"/>
      <c r="S451" s="7684"/>
      <c r="T451" s="7649"/>
      <c r="U451" s="7660" t="s">
        <v>4</v>
      </c>
      <c r="V451" s="7666" t="s">
        <v>18</v>
      </c>
      <c r="W451" s="7667" t="s">
        <v>19</v>
      </c>
      <c r="X451" s="7667" t="s">
        <v>19</v>
      </c>
      <c r="Y451" s="7667" t="s">
        <v>20</v>
      </c>
      <c r="Z451" s="7667" t="s">
        <v>21</v>
      </c>
      <c r="AA451" s="7667" t="s">
        <v>1559</v>
      </c>
      <c r="AB451" s="7667" t="s">
        <v>22</v>
      </c>
      <c r="AC451" s="7667" t="s">
        <v>23</v>
      </c>
      <c r="AD451" s="7667" t="s">
        <v>23</v>
      </c>
      <c r="AE451" s="7667" t="s">
        <v>24</v>
      </c>
      <c r="AF451" s="7667" t="s">
        <v>20</v>
      </c>
      <c r="AG451" s="7667" t="s">
        <v>25</v>
      </c>
      <c r="AH451" s="7667" t="s">
        <v>0</v>
      </c>
      <c r="AI451" s="7668" t="s">
        <v>1363</v>
      </c>
      <c r="AJ451" s="8209" t="s">
        <v>1388</v>
      </c>
      <c r="AK451" s="8209" t="s">
        <v>26</v>
      </c>
    </row>
    <row r="452" spans="2:37" ht="15" thickBot="1">
      <c r="B452" s="7684"/>
      <c r="C452" s="7684"/>
      <c r="D452" s="7684"/>
      <c r="E452" s="7684"/>
      <c r="F452" s="7684"/>
      <c r="G452" s="7684"/>
      <c r="H452" s="7684"/>
      <c r="I452" s="7684"/>
      <c r="J452" s="7983"/>
      <c r="K452" s="7684"/>
      <c r="L452" s="8276"/>
      <c r="M452" s="7684"/>
      <c r="N452" s="7684"/>
      <c r="O452" s="7684"/>
      <c r="P452" s="7983"/>
      <c r="Q452" s="7983"/>
      <c r="R452" s="7684"/>
      <c r="S452" s="7684"/>
      <c r="T452" s="7649"/>
      <c r="U452" s="7665"/>
      <c r="V452" s="7685"/>
      <c r="W452" s="7686" t="s">
        <v>3</v>
      </c>
      <c r="X452" s="7686" t="s">
        <v>18</v>
      </c>
      <c r="Y452" s="7686"/>
      <c r="Z452" s="7686"/>
      <c r="AA452" s="7686"/>
      <c r="AB452" s="7686" t="s">
        <v>21</v>
      </c>
      <c r="AC452" s="7686" t="s">
        <v>27</v>
      </c>
      <c r="AD452" s="7686" t="s">
        <v>28</v>
      </c>
      <c r="AE452" s="7686"/>
      <c r="AF452" s="7686"/>
      <c r="AG452" s="7686"/>
      <c r="AH452" s="7686"/>
      <c r="AI452" s="7687" t="s">
        <v>11</v>
      </c>
      <c r="AJ452" s="8210"/>
      <c r="AK452" s="8210"/>
    </row>
    <row r="453" spans="2:37">
      <c r="B453" s="7684"/>
      <c r="C453" s="7684"/>
      <c r="D453" s="7684"/>
      <c r="E453" s="7684"/>
      <c r="F453" s="7684"/>
      <c r="G453" s="7684"/>
      <c r="H453" s="7684"/>
      <c r="I453" s="7684"/>
      <c r="J453" s="7983"/>
      <c r="K453" s="7684"/>
      <c r="L453" s="8276"/>
      <c r="M453" s="7684"/>
      <c r="N453" s="7684"/>
      <c r="O453" s="7684"/>
      <c r="P453" s="7983"/>
      <c r="Q453" s="7983"/>
      <c r="R453" s="7684"/>
      <c r="S453" s="7684"/>
      <c r="T453" s="7649"/>
      <c r="U453" s="8534" t="s">
        <v>1385</v>
      </c>
      <c r="V453" s="8535">
        <v>88</v>
      </c>
      <c r="W453" s="8492" t="s">
        <v>796</v>
      </c>
      <c r="X453" s="8536">
        <v>45706</v>
      </c>
      <c r="Y453" s="8537">
        <v>20</v>
      </c>
      <c r="Z453" s="8495" t="s">
        <v>35</v>
      </c>
      <c r="AA453" s="8535">
        <f>(AF453/500)</f>
        <v>32</v>
      </c>
      <c r="AB453" s="8538">
        <v>544</v>
      </c>
      <c r="AC453" s="8497">
        <v>45748</v>
      </c>
      <c r="AD453" s="8498">
        <v>45748</v>
      </c>
      <c r="AE453" s="8492">
        <v>24618</v>
      </c>
      <c r="AF453" s="8499">
        <v>16000</v>
      </c>
      <c r="AG453" s="8500">
        <f t="shared" ref="AG453:AG458" si="73">(AF453-Y453*1000)</f>
        <v>-4000</v>
      </c>
      <c r="AH453" s="8501">
        <f t="shared" ref="AH453:AH458" si="74">(AF453*AB453/1000)</f>
        <v>8704</v>
      </c>
      <c r="AI453" s="8501">
        <f t="shared" ref="AI453:AI458" si="75">(AH453*0.05)</f>
        <v>435.20000000000005</v>
      </c>
      <c r="AJ453" s="8492">
        <v>5</v>
      </c>
      <c r="AK453" s="8061"/>
    </row>
    <row r="454" spans="2:37">
      <c r="B454" s="7684"/>
      <c r="C454" s="7684"/>
      <c r="D454" s="7684"/>
      <c r="E454" s="7684"/>
      <c r="F454" s="7684"/>
      <c r="G454" s="7684"/>
      <c r="H454" s="7684"/>
      <c r="I454" s="7684"/>
      <c r="J454" s="7983"/>
      <c r="K454" s="7684"/>
      <c r="L454" s="8276"/>
      <c r="M454" s="7684"/>
      <c r="N454" s="7684"/>
      <c r="O454" s="7684"/>
      <c r="P454" s="7983"/>
      <c r="Q454" s="7983"/>
      <c r="R454" s="7684"/>
      <c r="S454" s="7852"/>
      <c r="T454" s="7649"/>
      <c r="U454" s="8088" t="s">
        <v>1385</v>
      </c>
      <c r="V454" s="8619">
        <v>88</v>
      </c>
      <c r="W454" s="7926" t="s">
        <v>796</v>
      </c>
      <c r="X454" s="8620">
        <v>45706</v>
      </c>
      <c r="Y454" s="8621">
        <v>4</v>
      </c>
      <c r="Z454" s="7696" t="s">
        <v>35</v>
      </c>
      <c r="AA454" s="8619">
        <v>8</v>
      </c>
      <c r="AB454" s="8622">
        <v>544</v>
      </c>
      <c r="AC454" s="8623">
        <v>45748</v>
      </c>
      <c r="AD454" s="8623">
        <v>45748</v>
      </c>
      <c r="AE454" s="7926"/>
      <c r="AF454" s="8624">
        <v>4000</v>
      </c>
      <c r="AG454" s="8625">
        <f t="shared" si="73"/>
        <v>0</v>
      </c>
      <c r="AH454" s="8626">
        <f t="shared" si="74"/>
        <v>2176</v>
      </c>
      <c r="AI454" s="8626">
        <f t="shared" si="75"/>
        <v>108.80000000000001</v>
      </c>
      <c r="AJ454" s="7926">
        <v>5</v>
      </c>
      <c r="AK454" s="7938" t="s">
        <v>1565</v>
      </c>
    </row>
    <row r="455" spans="2:37">
      <c r="B455" s="7684"/>
      <c r="C455" s="7684"/>
      <c r="D455" s="7684"/>
      <c r="E455" s="7684"/>
      <c r="F455" s="7684"/>
      <c r="G455" s="7684"/>
      <c r="H455" s="7684"/>
      <c r="I455" s="7684"/>
      <c r="J455" s="7983"/>
      <c r="K455" s="7684"/>
      <c r="L455" s="7654"/>
      <c r="M455" s="7684"/>
      <c r="N455" s="7684"/>
      <c r="O455" s="7684"/>
      <c r="P455" s="7983"/>
      <c r="Q455" s="7983"/>
      <c r="R455" s="7684"/>
      <c r="S455" s="7852"/>
      <c r="T455" s="7649"/>
      <c r="U455" s="8023" t="s">
        <v>1385</v>
      </c>
      <c r="V455" s="7950">
        <v>89</v>
      </c>
      <c r="W455" s="7736" t="s">
        <v>796</v>
      </c>
      <c r="X455" s="7734">
        <v>45706</v>
      </c>
      <c r="Y455" s="8539">
        <v>20</v>
      </c>
      <c r="Z455" s="7761" t="s">
        <v>35</v>
      </c>
      <c r="AA455" s="7950">
        <f>(AF455/500)</f>
        <v>40</v>
      </c>
      <c r="AB455" s="7762">
        <v>544</v>
      </c>
      <c r="AC455" s="7746">
        <v>45782</v>
      </c>
      <c r="AD455" s="7781">
        <v>45793</v>
      </c>
      <c r="AE455" s="7736">
        <v>24875</v>
      </c>
      <c r="AF455" s="7755">
        <v>20000</v>
      </c>
      <c r="AG455" s="7878">
        <f t="shared" si="73"/>
        <v>0</v>
      </c>
      <c r="AH455" s="7756">
        <f t="shared" si="74"/>
        <v>10880</v>
      </c>
      <c r="AI455" s="7756">
        <f t="shared" si="75"/>
        <v>544</v>
      </c>
      <c r="AJ455" s="7736">
        <v>5</v>
      </c>
      <c r="AK455" s="7938"/>
    </row>
    <row r="456" spans="2:37">
      <c r="B456" s="7684"/>
      <c r="C456" s="7684"/>
      <c r="D456" s="7684"/>
      <c r="E456" s="7684"/>
      <c r="F456" s="7684"/>
      <c r="G456" s="7684"/>
      <c r="H456" s="7684"/>
      <c r="I456" s="7684"/>
      <c r="J456" s="7983"/>
      <c r="K456" s="7684"/>
      <c r="L456" s="7654"/>
      <c r="M456" s="7684"/>
      <c r="N456" s="7684"/>
      <c r="O456" s="7684"/>
      <c r="P456" s="7983"/>
      <c r="Q456" s="7983"/>
      <c r="R456" s="7684"/>
      <c r="S456" s="7852"/>
      <c r="T456" s="7649"/>
      <c r="U456" s="8023" t="s">
        <v>1385</v>
      </c>
      <c r="V456" s="7950">
        <v>90</v>
      </c>
      <c r="W456" s="7736" t="s">
        <v>36</v>
      </c>
      <c r="X456" s="7734">
        <v>45845</v>
      </c>
      <c r="Y456" s="8539">
        <v>20</v>
      </c>
      <c r="Z456" s="7761" t="s">
        <v>35</v>
      </c>
      <c r="AA456" s="7950">
        <f>(AF456/500)</f>
        <v>40</v>
      </c>
      <c r="AB456" s="7762">
        <v>571</v>
      </c>
      <c r="AC456" s="7746">
        <v>45884</v>
      </c>
      <c r="AD456" s="7781">
        <v>45891</v>
      </c>
      <c r="AE456" s="7736">
        <v>25327</v>
      </c>
      <c r="AF456" s="7755">
        <v>20000</v>
      </c>
      <c r="AG456" s="7878">
        <f t="shared" si="73"/>
        <v>0</v>
      </c>
      <c r="AH456" s="7756">
        <f t="shared" si="74"/>
        <v>11420</v>
      </c>
      <c r="AI456" s="7756">
        <f t="shared" si="75"/>
        <v>571</v>
      </c>
      <c r="AJ456" s="7736">
        <v>5</v>
      </c>
      <c r="AK456" s="8168"/>
    </row>
    <row r="457" spans="2:37">
      <c r="B457" s="7684"/>
      <c r="C457" s="7684"/>
      <c r="D457" s="7684"/>
      <c r="E457" s="7684"/>
      <c r="F457" s="7684"/>
      <c r="G457" s="7684"/>
      <c r="H457" s="7684"/>
      <c r="I457" s="7684"/>
      <c r="J457" s="7983"/>
      <c r="K457" s="7684"/>
      <c r="L457" s="7654"/>
      <c r="M457" s="7684"/>
      <c r="N457" s="7684"/>
      <c r="O457" s="7684"/>
      <c r="P457" s="7983"/>
      <c r="Q457" s="7983"/>
      <c r="R457" s="7684"/>
      <c r="S457" s="7730"/>
      <c r="T457" s="7649"/>
      <c r="U457" s="7996" t="s">
        <v>1385</v>
      </c>
      <c r="V457" s="7713">
        <v>91</v>
      </c>
      <c r="W457" s="7714" t="s">
        <v>36</v>
      </c>
      <c r="X457" s="7780">
        <v>45845</v>
      </c>
      <c r="Y457" s="7784">
        <v>20</v>
      </c>
      <c r="Z457" s="7717" t="s">
        <v>35</v>
      </c>
      <c r="AA457" s="7713">
        <f>(AF457/500)</f>
        <v>40</v>
      </c>
      <c r="AB457" s="7722">
        <v>571</v>
      </c>
      <c r="AC457" s="7719">
        <v>45915</v>
      </c>
      <c r="AD457" s="7720">
        <v>45912</v>
      </c>
      <c r="AE457" s="7714">
        <v>25457</v>
      </c>
      <c r="AF457" s="7723">
        <v>20000</v>
      </c>
      <c r="AG457" s="7721">
        <f t="shared" si="73"/>
        <v>0</v>
      </c>
      <c r="AH457" s="7752">
        <f t="shared" si="74"/>
        <v>11420</v>
      </c>
      <c r="AI457" s="7752">
        <f t="shared" si="75"/>
        <v>571</v>
      </c>
      <c r="AJ457" s="7714">
        <v>5</v>
      </c>
      <c r="AK457" s="7938"/>
    </row>
    <row r="458" spans="2:37">
      <c r="B458" s="7684"/>
      <c r="C458" s="7684"/>
      <c r="D458" s="7684"/>
      <c r="E458" s="7684"/>
      <c r="F458" s="7684"/>
      <c r="G458" s="7684"/>
      <c r="H458" s="7684"/>
      <c r="I458" s="7684"/>
      <c r="J458" s="7983"/>
      <c r="K458" s="7684"/>
      <c r="L458" s="7654"/>
      <c r="M458" s="7684"/>
      <c r="N458" s="7684"/>
      <c r="O458" s="7684"/>
      <c r="P458" s="7983"/>
      <c r="Q458" s="7983"/>
      <c r="R458" s="7684"/>
      <c r="S458" s="7730"/>
      <c r="T458" s="7649"/>
      <c r="U458" s="8083" t="s">
        <v>1385</v>
      </c>
      <c r="V458" s="8597">
        <v>92</v>
      </c>
      <c r="W458" s="7952" t="s">
        <v>36</v>
      </c>
      <c r="X458" s="8187">
        <v>45915</v>
      </c>
      <c r="Y458" s="8598">
        <v>20</v>
      </c>
      <c r="Z458" s="7676" t="s">
        <v>35</v>
      </c>
      <c r="AA458" s="8597">
        <f>(AF458/500)</f>
        <v>40</v>
      </c>
      <c r="AB458" s="7677">
        <v>571</v>
      </c>
      <c r="AC458" s="7955">
        <v>45975</v>
      </c>
      <c r="AD458" s="7958">
        <v>45975</v>
      </c>
      <c r="AE458" s="7952"/>
      <c r="AF458" s="8129">
        <v>20000</v>
      </c>
      <c r="AG458" s="7956">
        <f t="shared" si="73"/>
        <v>0</v>
      </c>
      <c r="AH458" s="7710">
        <f t="shared" si="74"/>
        <v>11420</v>
      </c>
      <c r="AI458" s="7710">
        <f t="shared" si="75"/>
        <v>571</v>
      </c>
      <c r="AJ458" s="7952">
        <v>5</v>
      </c>
      <c r="AK458" s="7938"/>
    </row>
    <row r="459" spans="2:37">
      <c r="B459" s="7684"/>
      <c r="C459" s="7684"/>
      <c r="D459" s="7684"/>
      <c r="E459" s="7684"/>
      <c r="F459" s="7684"/>
      <c r="G459" s="7684"/>
      <c r="H459" s="7684"/>
      <c r="I459" s="7684"/>
      <c r="J459" s="7983"/>
      <c r="K459" s="7684"/>
      <c r="L459" s="7654"/>
      <c r="M459" s="7684"/>
      <c r="N459" s="7684"/>
      <c r="O459" s="7684"/>
      <c r="P459" s="7983"/>
      <c r="Q459" s="7983"/>
      <c r="R459" s="7684"/>
      <c r="S459" s="7730"/>
      <c r="T459" s="7649"/>
      <c r="U459" s="8002"/>
      <c r="V459" s="8212"/>
      <c r="W459" s="7673"/>
      <c r="X459" s="8213"/>
      <c r="Y459" s="8214"/>
      <c r="Z459" s="7882"/>
      <c r="AA459" s="8212"/>
      <c r="AB459" s="7885"/>
      <c r="AC459" s="7678"/>
      <c r="AD459" s="7679"/>
      <c r="AE459" s="7673"/>
      <c r="AF459" s="7682"/>
      <c r="AG459" s="7680"/>
      <c r="AH459" s="7727"/>
      <c r="AI459" s="7727"/>
      <c r="AJ459" s="7673"/>
      <c r="AK459" s="7938"/>
    </row>
    <row r="460" spans="2:37">
      <c r="B460" s="7684"/>
      <c r="C460" s="7684"/>
      <c r="D460" s="7684"/>
      <c r="E460" s="7684"/>
      <c r="F460" s="7684"/>
      <c r="G460" s="7684"/>
      <c r="H460" s="7684"/>
      <c r="I460" s="7684"/>
      <c r="J460" s="7684"/>
      <c r="K460" s="7684"/>
      <c r="L460" s="7654"/>
      <c r="M460" s="7684"/>
      <c r="N460" s="7684"/>
      <c r="O460" s="7684"/>
      <c r="P460" s="7983"/>
      <c r="Q460" s="7983"/>
      <c r="R460" s="7684"/>
      <c r="S460" s="7684"/>
      <c r="T460" s="7649"/>
      <c r="U460" s="7996"/>
      <c r="V460" s="7899"/>
      <c r="W460" s="7714"/>
      <c r="X460" s="8215"/>
      <c r="Y460" s="8216"/>
      <c r="Z460" s="7902"/>
      <c r="AA460" s="7902"/>
      <c r="AB460" s="7907"/>
      <c r="AC460" s="7719"/>
      <c r="AD460" s="7800"/>
      <c r="AE460" s="7714"/>
      <c r="AF460" s="7723"/>
      <c r="AG460" s="7723"/>
      <c r="AH460" s="7752"/>
      <c r="AI460" s="7752"/>
      <c r="AJ460" s="441"/>
      <c r="AK460" s="7949"/>
    </row>
    <row r="461" spans="2:37">
      <c r="B461" s="7782"/>
      <c r="C461" s="7782"/>
      <c r="D461" s="7782"/>
      <c r="E461" s="7782"/>
      <c r="F461" s="7782"/>
      <c r="G461" s="7782"/>
      <c r="H461" s="7782"/>
      <c r="I461" s="7782"/>
      <c r="J461" s="7782"/>
      <c r="K461" s="7782"/>
      <c r="L461" s="7782"/>
      <c r="M461" s="7782"/>
      <c r="N461" s="7782"/>
      <c r="O461" s="7782"/>
      <c r="P461" s="7782"/>
      <c r="Q461" s="7782"/>
      <c r="R461" s="7782"/>
      <c r="S461" s="7730"/>
      <c r="T461" s="7649"/>
      <c r="U461" s="8150"/>
      <c r="V461" s="7899"/>
      <c r="W461" s="7880"/>
      <c r="X461" s="8215"/>
      <c r="Y461" s="8216"/>
      <c r="Z461" s="7902"/>
      <c r="AA461" s="7902"/>
      <c r="AB461" s="7907"/>
      <c r="AC461" s="7904"/>
      <c r="AD461" s="8326"/>
      <c r="AE461" s="7880"/>
      <c r="AF461" s="7908"/>
      <c r="AG461" s="7908"/>
      <c r="AH461" s="8327"/>
      <c r="AI461" s="8327"/>
      <c r="AJ461" s="8328"/>
      <c r="AK461" s="8039"/>
    </row>
    <row r="462" spans="2:37" ht="15" thickBot="1">
      <c r="B462" s="7653"/>
      <c r="C462" s="7653"/>
      <c r="D462" s="7650"/>
      <c r="E462" s="7650"/>
      <c r="F462" s="7650"/>
      <c r="G462" s="7650"/>
      <c r="H462" s="7650"/>
      <c r="I462" s="7650"/>
      <c r="J462" s="7650"/>
      <c r="K462" s="7650"/>
      <c r="L462" s="7650"/>
      <c r="M462" s="7650"/>
      <c r="N462" s="7650"/>
      <c r="O462" s="7650"/>
      <c r="P462" s="7650"/>
      <c r="Q462" s="7650"/>
      <c r="R462" s="7650"/>
      <c r="S462" s="7684"/>
      <c r="T462" s="7649"/>
      <c r="U462" s="8090"/>
      <c r="V462" s="7824"/>
      <c r="W462" s="7825"/>
      <c r="X462" s="7834"/>
      <c r="Y462" s="8064"/>
      <c r="Z462" s="7828"/>
      <c r="AA462" s="7828"/>
      <c r="AB462" s="7832"/>
      <c r="AC462" s="7836"/>
      <c r="AD462" s="8067"/>
      <c r="AE462" s="7825"/>
      <c r="AF462" s="7833"/>
      <c r="AG462" s="7833"/>
      <c r="AH462" s="8190"/>
      <c r="AI462" s="8190"/>
      <c r="AJ462" s="8097"/>
      <c r="AK462" s="8006"/>
    </row>
    <row r="463" spans="2:37">
      <c r="B463" s="7839"/>
      <c r="C463" s="7839"/>
      <c r="D463" s="7839"/>
      <c r="E463" s="7839"/>
      <c r="F463" s="7839"/>
      <c r="G463" s="7839"/>
      <c r="H463" s="7839"/>
      <c r="I463" s="7839"/>
      <c r="J463" s="7839"/>
      <c r="K463" s="7839"/>
      <c r="L463" s="7839"/>
      <c r="M463" s="7839"/>
      <c r="N463" s="7839"/>
      <c r="O463" s="7839"/>
      <c r="P463" s="7839"/>
      <c r="Q463" s="7839"/>
      <c r="R463" s="7839"/>
      <c r="S463" s="7782"/>
      <c r="T463" s="7649"/>
      <c r="U463" s="7845"/>
      <c r="V463" s="7843"/>
      <c r="W463" s="7730"/>
      <c r="X463" s="7876"/>
      <c r="Y463" s="8069"/>
      <c r="Z463" s="7845"/>
      <c r="AA463" s="7845"/>
      <c r="AB463" s="7850"/>
      <c r="AC463" s="7847"/>
      <c r="AD463" s="7844"/>
      <c r="AE463" s="7730"/>
      <c r="AF463" s="7851"/>
      <c r="AG463" s="7851"/>
      <c r="AH463" s="8101"/>
      <c r="AI463" s="8101"/>
      <c r="AJ463" s="8102"/>
      <c r="AK463" s="7649"/>
    </row>
    <row r="464" spans="2:37">
      <c r="B464" s="7839"/>
      <c r="C464" s="7839"/>
      <c r="D464" s="7839"/>
      <c r="E464" s="7839"/>
      <c r="F464" s="7839"/>
      <c r="G464" s="7839"/>
      <c r="H464" s="7839"/>
      <c r="I464" s="7839"/>
      <c r="J464" s="7839"/>
      <c r="K464" s="7839"/>
      <c r="L464" s="7839"/>
      <c r="M464" s="7839"/>
      <c r="N464" s="7839"/>
      <c r="O464" s="7839"/>
      <c r="P464" s="7839"/>
      <c r="Q464" s="7839"/>
      <c r="R464" s="7839"/>
      <c r="S464" s="7650"/>
      <c r="T464" s="7649"/>
      <c r="U464" s="7845"/>
      <c r="V464" s="7843"/>
      <c r="W464" s="7730"/>
      <c r="X464" s="7876"/>
      <c r="Y464" s="8069"/>
      <c r="Z464" s="7845"/>
      <c r="AA464" s="7845"/>
      <c r="AB464" s="7850"/>
      <c r="AC464" s="7847"/>
      <c r="AD464" s="7844"/>
      <c r="AE464" s="7730"/>
      <c r="AF464" s="7851"/>
      <c r="AG464" s="7851"/>
      <c r="AH464" s="8101"/>
      <c r="AI464" s="8101"/>
      <c r="AJ464" s="8102"/>
      <c r="AK464" s="7649"/>
    </row>
    <row r="465" spans="2:37" ht="15" thickBot="1">
      <c r="B465" s="7839"/>
      <c r="C465" s="7839"/>
      <c r="D465" s="7839"/>
      <c r="E465" s="7839"/>
      <c r="F465" s="7839"/>
      <c r="G465" s="7839"/>
      <c r="H465" s="7839"/>
      <c r="I465" s="7839"/>
      <c r="J465" s="7839"/>
      <c r="K465" s="7839"/>
      <c r="L465" s="7839"/>
      <c r="M465" s="7839"/>
      <c r="N465" s="7839"/>
      <c r="O465" s="7839"/>
      <c r="P465" s="7839"/>
      <c r="Q465" s="7839"/>
      <c r="R465" s="7839"/>
      <c r="S465" s="7839"/>
      <c r="T465" s="7649"/>
      <c r="U465" s="7654" t="s">
        <v>1612</v>
      </c>
      <c r="V465" s="7649" t="s">
        <v>1613</v>
      </c>
      <c r="W465" s="7649"/>
      <c r="X465" s="7649"/>
      <c r="Y465" s="7655"/>
      <c r="Z465" s="7649"/>
      <c r="AA465" s="8019"/>
      <c r="AB465" s="7649"/>
      <c r="AC465" s="7649"/>
      <c r="AD465" s="7649"/>
      <c r="AE465" s="7649"/>
      <c r="AF465" s="7649"/>
      <c r="AG465" s="7649"/>
      <c r="AH465" s="7649"/>
      <c r="AI465" s="7649"/>
      <c r="AJ465" s="7649"/>
      <c r="AK465" s="7649"/>
    </row>
    <row r="466" spans="2:37">
      <c r="B466" s="7852"/>
      <c r="C466" s="7852"/>
      <c r="D466" s="7852"/>
      <c r="E466" s="7852"/>
      <c r="F466" s="8058"/>
      <c r="G466" s="8272"/>
      <c r="H466" s="7855"/>
      <c r="I466" s="7855"/>
      <c r="J466" s="8237"/>
      <c r="K466" s="7857"/>
      <c r="L466" s="7858"/>
      <c r="M466" s="7852"/>
      <c r="N466" s="7861"/>
      <c r="O466" s="7861"/>
      <c r="P466" s="8237"/>
      <c r="Q466" s="8237"/>
      <c r="R466" s="7982"/>
      <c r="S466" s="7839"/>
      <c r="T466" s="7649"/>
      <c r="U466" s="7656"/>
      <c r="V466" s="7661"/>
      <c r="W466" s="7662" t="s">
        <v>14</v>
      </c>
      <c r="X466" s="7662" t="s">
        <v>12</v>
      </c>
      <c r="Y466" s="7662"/>
      <c r="Z466" s="7662"/>
      <c r="AA466" s="7662"/>
      <c r="AB466" s="7662" t="s">
        <v>15</v>
      </c>
      <c r="AC466" s="7662" t="s">
        <v>12</v>
      </c>
      <c r="AD466" s="7662" t="s">
        <v>12</v>
      </c>
      <c r="AE466" s="7662"/>
      <c r="AF466" s="7662"/>
      <c r="AG466" s="7662"/>
      <c r="AH466" s="7662"/>
      <c r="AI466" s="7662" t="s">
        <v>0</v>
      </c>
      <c r="AJ466" s="7663"/>
      <c r="AK466" s="7664"/>
    </row>
    <row r="467" spans="2:37">
      <c r="B467" s="7852"/>
      <c r="C467" s="7852"/>
      <c r="D467" s="7852"/>
      <c r="E467" s="7852"/>
      <c r="F467" s="8058"/>
      <c r="G467" s="8272"/>
      <c r="H467" s="7855"/>
      <c r="I467" s="7855"/>
      <c r="J467" s="8237"/>
      <c r="K467" s="7857"/>
      <c r="L467" s="7858"/>
      <c r="M467" s="7852"/>
      <c r="N467" s="7861"/>
      <c r="O467" s="7861"/>
      <c r="P467" s="8237"/>
      <c r="Q467" s="8237"/>
      <c r="R467" s="7982"/>
      <c r="S467" s="7684"/>
      <c r="T467" s="7649"/>
      <c r="U467" s="7660" t="s">
        <v>4</v>
      </c>
      <c r="V467" s="7666" t="s">
        <v>18</v>
      </c>
      <c r="W467" s="7667" t="s">
        <v>19</v>
      </c>
      <c r="X467" s="7667" t="s">
        <v>19</v>
      </c>
      <c r="Y467" s="7667" t="s">
        <v>20</v>
      </c>
      <c r="Z467" s="7667" t="s">
        <v>21</v>
      </c>
      <c r="AA467" s="7667" t="s">
        <v>1559</v>
      </c>
      <c r="AB467" s="7667" t="s">
        <v>22</v>
      </c>
      <c r="AC467" s="7667" t="s">
        <v>23</v>
      </c>
      <c r="AD467" s="7667" t="s">
        <v>23</v>
      </c>
      <c r="AE467" s="7667" t="s">
        <v>24</v>
      </c>
      <c r="AF467" s="7667" t="s">
        <v>20</v>
      </c>
      <c r="AG467" s="7667" t="s">
        <v>25</v>
      </c>
      <c r="AH467" s="7667" t="s">
        <v>0</v>
      </c>
      <c r="AI467" s="7667" t="s">
        <v>1363</v>
      </c>
      <c r="AJ467" s="7668" t="s">
        <v>1388</v>
      </c>
      <c r="AK467" s="7669" t="s">
        <v>26</v>
      </c>
    </row>
    <row r="468" spans="2:37" ht="15" thickBot="1">
      <c r="B468" s="7852"/>
      <c r="C468" s="7852"/>
      <c r="D468" s="7855"/>
      <c r="E468" s="7852"/>
      <c r="F468" s="8058"/>
      <c r="G468" s="7981"/>
      <c r="H468" s="7855"/>
      <c r="I468" s="7855"/>
      <c r="J468" s="7860"/>
      <c r="K468" s="7857"/>
      <c r="L468" s="7858"/>
      <c r="M468" s="7852"/>
      <c r="N468" s="7859"/>
      <c r="O468" s="7859"/>
      <c r="P468" s="7860"/>
      <c r="Q468" s="7860"/>
      <c r="R468" s="7982"/>
      <c r="S468" s="7684"/>
      <c r="T468" s="7649"/>
      <c r="U468" s="7665"/>
      <c r="V468" s="7685"/>
      <c r="W468" s="7686" t="s">
        <v>3</v>
      </c>
      <c r="X468" s="7686" t="s">
        <v>18</v>
      </c>
      <c r="Y468" s="7686"/>
      <c r="Z468" s="7686"/>
      <c r="AA468" s="7686"/>
      <c r="AB468" s="7686" t="s">
        <v>21</v>
      </c>
      <c r="AC468" s="7686" t="s">
        <v>27</v>
      </c>
      <c r="AD468" s="7686" t="s">
        <v>28</v>
      </c>
      <c r="AE468" s="7686"/>
      <c r="AF468" s="7686"/>
      <c r="AG468" s="7686"/>
      <c r="AH468" s="7686"/>
      <c r="AI468" s="7686" t="s">
        <v>11</v>
      </c>
      <c r="AJ468" s="7687"/>
      <c r="AK468" s="7688"/>
    </row>
    <row r="469" spans="2:37">
      <c r="B469" s="7852"/>
      <c r="C469" s="7852"/>
      <c r="D469" s="7852"/>
      <c r="E469" s="7852"/>
      <c r="F469" s="8058"/>
      <c r="G469" s="8272"/>
      <c r="H469" s="7855"/>
      <c r="I469" s="7855"/>
      <c r="J469" s="8237"/>
      <c r="K469" s="7857"/>
      <c r="L469" s="7858"/>
      <c r="M469" s="7852"/>
      <c r="N469" s="7861"/>
      <c r="O469" s="7861"/>
      <c r="P469" s="8237"/>
      <c r="Q469" s="8237"/>
      <c r="R469" s="7982"/>
      <c r="S469" s="7684"/>
      <c r="T469" s="7649"/>
      <c r="U469" s="7801" t="s">
        <v>1531</v>
      </c>
      <c r="V469" s="7803">
        <v>1</v>
      </c>
      <c r="W469" s="7803" t="s">
        <v>101</v>
      </c>
      <c r="X469" s="7804">
        <v>45477</v>
      </c>
      <c r="Y469" s="7924">
        <v>100</v>
      </c>
      <c r="Z469" s="7806" t="s">
        <v>1614</v>
      </c>
      <c r="AA469" s="7709">
        <f>(Y469*1000/500)</f>
        <v>200</v>
      </c>
      <c r="AB469" s="7914">
        <v>0</v>
      </c>
      <c r="AC469" s="7808">
        <v>45484</v>
      </c>
      <c r="AD469" s="7895">
        <v>45484</v>
      </c>
      <c r="AE469" s="7803"/>
      <c r="AF469" s="7812">
        <v>100</v>
      </c>
      <c r="AG469" s="7896">
        <v>0</v>
      </c>
      <c r="AH469" s="7915">
        <f>(AF469*AB469/1000)</f>
        <v>0</v>
      </c>
      <c r="AI469" s="7915">
        <f>(AH469*0.025)</f>
        <v>0</v>
      </c>
      <c r="AJ469" s="7812">
        <v>5</v>
      </c>
      <c r="AK469" s="8109"/>
    </row>
    <row r="470" spans="2:37">
      <c r="B470" s="7852"/>
      <c r="C470" s="7855"/>
      <c r="D470" s="7855"/>
      <c r="E470" s="7855"/>
      <c r="F470" s="8058"/>
      <c r="G470" s="7981"/>
      <c r="H470" s="7855"/>
      <c r="I470" s="7855"/>
      <c r="J470" s="7860"/>
      <c r="K470" s="7857"/>
      <c r="L470" s="7858"/>
      <c r="M470" s="7852"/>
      <c r="N470" s="7859"/>
      <c r="O470" s="7859"/>
      <c r="P470" s="7860"/>
      <c r="Q470" s="7860"/>
      <c r="R470" s="7982"/>
      <c r="S470" s="7684"/>
      <c r="T470" s="7649"/>
      <c r="U470" s="7951"/>
      <c r="V470" s="7952"/>
      <c r="W470" s="7952"/>
      <c r="X470" s="7953"/>
      <c r="Y470" s="8128"/>
      <c r="Z470" s="7676"/>
      <c r="AA470" s="7676"/>
      <c r="AB470" s="7954"/>
      <c r="AC470" s="7955"/>
      <c r="AD470" s="7958"/>
      <c r="AE470" s="7952"/>
      <c r="AF470" s="8129"/>
      <c r="AG470" s="7956"/>
      <c r="AH470" s="7710"/>
      <c r="AI470" s="7710"/>
      <c r="AJ470" s="8115"/>
      <c r="AK470" s="8111"/>
    </row>
    <row r="471" spans="2:37" ht="15" thickBot="1">
      <c r="B471" s="7852"/>
      <c r="C471" s="7855"/>
      <c r="D471" s="7855"/>
      <c r="E471" s="7855"/>
      <c r="F471" s="8058"/>
      <c r="G471" s="7981"/>
      <c r="H471" s="7855"/>
      <c r="I471" s="7855"/>
      <c r="J471" s="7860"/>
      <c r="K471" s="7857"/>
      <c r="L471" s="7858"/>
      <c r="M471" s="7852"/>
      <c r="N471" s="7859"/>
      <c r="O471" s="7859"/>
      <c r="P471" s="7860"/>
      <c r="Q471" s="7860"/>
      <c r="R471" s="7982"/>
      <c r="S471" s="7684"/>
      <c r="T471" s="7649"/>
      <c r="U471" s="8223"/>
      <c r="V471" s="8224"/>
      <c r="W471" s="8224"/>
      <c r="X471" s="8225"/>
      <c r="Y471" s="8226"/>
      <c r="Z471" s="8227"/>
      <c r="AA471" s="8227"/>
      <c r="AB471" s="8228"/>
      <c r="AC471" s="8229"/>
      <c r="AD471" s="8230"/>
      <c r="AE471" s="8224"/>
      <c r="AF471" s="8231"/>
      <c r="AG471" s="8232"/>
      <c r="AH471" s="8233"/>
      <c r="AI471" s="8233"/>
      <c r="AJ471" s="8234"/>
      <c r="AK471" s="8235"/>
    </row>
    <row r="472" spans="2:37">
      <c r="B472" s="7684"/>
      <c r="C472" s="7684"/>
      <c r="D472" s="7684"/>
      <c r="E472" s="7684"/>
      <c r="F472" s="7684"/>
      <c r="G472" s="7684"/>
      <c r="H472" s="7684"/>
      <c r="I472" s="7684"/>
      <c r="J472" s="7983"/>
      <c r="K472" s="7684"/>
      <c r="L472" s="7654"/>
      <c r="M472" s="7684"/>
      <c r="N472" s="7684"/>
      <c r="O472" s="7684"/>
      <c r="P472" s="7983"/>
      <c r="Q472" s="7983"/>
      <c r="R472" s="7684"/>
      <c r="S472" s="7684"/>
      <c r="T472" s="7649"/>
      <c r="U472" s="7852"/>
      <c r="V472" s="7852"/>
      <c r="W472" s="7852"/>
      <c r="X472" s="7853"/>
      <c r="Y472" s="8236"/>
      <c r="Z472" s="7855"/>
      <c r="AA472" s="7855"/>
      <c r="AB472" s="7856"/>
      <c r="AC472" s="7857"/>
      <c r="AD472" s="7858"/>
      <c r="AE472" s="7852"/>
      <c r="AF472" s="7861"/>
      <c r="AG472" s="7859"/>
      <c r="AH472" s="8237"/>
      <c r="AI472" s="8237"/>
      <c r="AJ472" s="8238"/>
      <c r="AK472" s="7655"/>
    </row>
    <row r="473" spans="2:37">
      <c r="B473" s="7684"/>
      <c r="C473" s="7684"/>
      <c r="D473" s="7684"/>
      <c r="E473" s="7684"/>
      <c r="F473" s="7684"/>
      <c r="G473" s="7684"/>
      <c r="H473" s="7684"/>
      <c r="I473" s="7684"/>
      <c r="J473" s="7983"/>
      <c r="K473" s="7684"/>
      <c r="L473" s="7654"/>
      <c r="M473" s="7684"/>
      <c r="N473" s="7684"/>
      <c r="O473" s="7684"/>
      <c r="P473" s="7983"/>
      <c r="Q473" s="7983"/>
      <c r="R473" s="7684"/>
      <c r="S473" s="7684"/>
      <c r="T473" s="7649"/>
      <c r="U473" s="7852"/>
      <c r="V473" s="7852"/>
      <c r="W473" s="7852"/>
      <c r="X473" s="7853"/>
      <c r="Y473" s="8236"/>
      <c r="Z473" s="7855"/>
      <c r="AA473" s="7855"/>
      <c r="AB473" s="7856"/>
      <c r="AC473" s="7857"/>
      <c r="AD473" s="7858"/>
      <c r="AE473" s="7852"/>
      <c r="AF473" s="7861"/>
      <c r="AG473" s="7859"/>
      <c r="AH473" s="8237"/>
      <c r="AI473" s="8237"/>
      <c r="AJ473" s="8238"/>
      <c r="AK473" s="7655"/>
    </row>
    <row r="474" spans="2:37" ht="15" thickBot="1">
      <c r="B474" s="7684"/>
      <c r="C474" s="7684"/>
      <c r="D474" s="7684"/>
      <c r="E474" s="7684"/>
      <c r="F474" s="7684"/>
      <c r="G474" s="7684"/>
      <c r="H474" s="7684"/>
      <c r="I474" s="7684"/>
      <c r="J474" s="7983"/>
      <c r="K474" s="7684"/>
      <c r="L474" s="7654"/>
      <c r="M474" s="7684"/>
      <c r="N474" s="7684"/>
      <c r="O474" s="7684"/>
      <c r="P474" s="7983"/>
      <c r="Q474" s="7983"/>
      <c r="R474" s="7684"/>
      <c r="S474" s="7684"/>
      <c r="T474" s="7649"/>
      <c r="U474" s="7654" t="s">
        <v>659</v>
      </c>
      <c r="V474" s="7649" t="s">
        <v>1145</v>
      </c>
      <c r="W474" s="7649"/>
      <c r="X474" s="7649"/>
      <c r="Y474" s="7655"/>
      <c r="Z474" s="7649"/>
      <c r="AA474" s="7649"/>
      <c r="AB474" s="7649"/>
      <c r="AC474" s="7649"/>
      <c r="AD474" s="7649"/>
      <c r="AE474" s="7649"/>
      <c r="AF474" s="7649"/>
      <c r="AG474" s="7649" t="s">
        <v>1233</v>
      </c>
      <c r="AH474" s="8019"/>
      <c r="AI474" s="8019"/>
      <c r="AJ474" s="8019"/>
      <c r="AK474" s="8019"/>
    </row>
    <row r="475" spans="2:37">
      <c r="B475" s="7684"/>
      <c r="C475" s="7684"/>
      <c r="D475" s="7684"/>
      <c r="E475" s="7684"/>
      <c r="F475" s="7684"/>
      <c r="G475" s="7684"/>
      <c r="H475" s="7684"/>
      <c r="I475" s="7684"/>
      <c r="J475" s="7983"/>
      <c r="K475" s="7684"/>
      <c r="L475" s="7654"/>
      <c r="M475" s="7684"/>
      <c r="N475" s="7684"/>
      <c r="O475" s="7684"/>
      <c r="P475" s="7983"/>
      <c r="Q475" s="7983"/>
      <c r="R475" s="7684"/>
      <c r="S475" s="7684"/>
      <c r="T475" s="7649"/>
      <c r="U475" s="7656"/>
      <c r="V475" s="7661"/>
      <c r="W475" s="7662" t="s">
        <v>14</v>
      </c>
      <c r="X475" s="7662" t="s">
        <v>12</v>
      </c>
      <c r="Y475" s="7662"/>
      <c r="Z475" s="7662"/>
      <c r="AA475" s="7662"/>
      <c r="AB475" s="7662" t="s">
        <v>15</v>
      </c>
      <c r="AC475" s="7662" t="s">
        <v>12</v>
      </c>
      <c r="AD475" s="7662" t="s">
        <v>12</v>
      </c>
      <c r="AE475" s="7662"/>
      <c r="AF475" s="7662"/>
      <c r="AG475" s="7662"/>
      <c r="AH475" s="7662"/>
      <c r="AI475" s="7663" t="s">
        <v>0</v>
      </c>
      <c r="AJ475" s="8208"/>
      <c r="AK475" s="8208"/>
    </row>
    <row r="476" spans="2:37">
      <c r="B476" s="7684"/>
      <c r="C476" s="7684"/>
      <c r="D476" s="7684"/>
      <c r="E476" s="7684"/>
      <c r="F476" s="7684"/>
      <c r="G476" s="7684"/>
      <c r="H476" s="7684"/>
      <c r="I476" s="7684"/>
      <c r="J476" s="7983"/>
      <c r="K476" s="7684"/>
      <c r="L476" s="7654"/>
      <c r="M476" s="7684"/>
      <c r="N476" s="7684"/>
      <c r="O476" s="7684"/>
      <c r="P476" s="7983"/>
      <c r="Q476" s="7983"/>
      <c r="R476" s="7684"/>
      <c r="S476" s="7684"/>
      <c r="T476" s="7649"/>
      <c r="U476" s="7660" t="s">
        <v>4</v>
      </c>
      <c r="V476" s="7666" t="s">
        <v>18</v>
      </c>
      <c r="W476" s="7667" t="s">
        <v>19</v>
      </c>
      <c r="X476" s="7667" t="s">
        <v>19</v>
      </c>
      <c r="Y476" s="7667" t="s">
        <v>20</v>
      </c>
      <c r="Z476" s="7667" t="s">
        <v>21</v>
      </c>
      <c r="AA476" s="7667" t="s">
        <v>1559</v>
      </c>
      <c r="AB476" s="7667" t="s">
        <v>22</v>
      </c>
      <c r="AC476" s="7667" t="s">
        <v>23</v>
      </c>
      <c r="AD476" s="7667" t="s">
        <v>23</v>
      </c>
      <c r="AE476" s="7667" t="s">
        <v>24</v>
      </c>
      <c r="AF476" s="7667" t="s">
        <v>20</v>
      </c>
      <c r="AG476" s="7667" t="s">
        <v>25</v>
      </c>
      <c r="AH476" s="7667" t="s">
        <v>0</v>
      </c>
      <c r="AI476" s="7668" t="s">
        <v>1363</v>
      </c>
      <c r="AJ476" s="8209" t="s">
        <v>1388</v>
      </c>
      <c r="AK476" s="8209" t="s">
        <v>26</v>
      </c>
    </row>
    <row r="477" spans="2:37" ht="15" thickBot="1">
      <c r="B477" s="7684"/>
      <c r="C477" s="7684"/>
      <c r="D477" s="7684"/>
      <c r="E477" s="7684"/>
      <c r="F477" s="7684"/>
      <c r="G477" s="7684"/>
      <c r="H477" s="7684"/>
      <c r="I477" s="7684"/>
      <c r="J477" s="7983"/>
      <c r="K477" s="7684"/>
      <c r="L477" s="7654"/>
      <c r="M477" s="7684"/>
      <c r="N477" s="7684"/>
      <c r="O477" s="7684"/>
      <c r="P477" s="7983"/>
      <c r="Q477" s="7983"/>
      <c r="R477" s="7684"/>
      <c r="S477" s="7684"/>
      <c r="T477" s="7649"/>
      <c r="U477" s="7665"/>
      <c r="V477" s="7685"/>
      <c r="W477" s="7686" t="s">
        <v>3</v>
      </c>
      <c r="X477" s="7686" t="s">
        <v>18</v>
      </c>
      <c r="Y477" s="7686"/>
      <c r="Z477" s="7686"/>
      <c r="AA477" s="7686"/>
      <c r="AB477" s="7686" t="s">
        <v>21</v>
      </c>
      <c r="AC477" s="7686" t="s">
        <v>27</v>
      </c>
      <c r="AD477" s="7686" t="s">
        <v>28</v>
      </c>
      <c r="AE477" s="7686"/>
      <c r="AF477" s="7686"/>
      <c r="AG477" s="7686"/>
      <c r="AH477" s="7686"/>
      <c r="AI477" s="7687" t="s">
        <v>11</v>
      </c>
      <c r="AJ477" s="8210"/>
      <c r="AK477" s="8210"/>
    </row>
    <row r="478" spans="2:37">
      <c r="B478" s="7684"/>
      <c r="C478" s="7684"/>
      <c r="D478" s="7684"/>
      <c r="E478" s="7684"/>
      <c r="F478" s="7684"/>
      <c r="G478" s="7684"/>
      <c r="H478" s="7684"/>
      <c r="I478" s="7684"/>
      <c r="J478" s="7983"/>
      <c r="K478" s="7684"/>
      <c r="L478" s="7654"/>
      <c r="M478" s="7684"/>
      <c r="N478" s="7684"/>
      <c r="O478" s="7684"/>
      <c r="P478" s="7983"/>
      <c r="Q478" s="7983"/>
      <c r="R478" s="7684"/>
      <c r="S478" s="7782"/>
      <c r="T478" s="7649"/>
      <c r="U478" s="7801"/>
      <c r="V478" s="7803"/>
      <c r="W478" s="7803"/>
      <c r="X478" s="7804"/>
      <c r="Y478" s="7913"/>
      <c r="Z478" s="7803"/>
      <c r="AA478" s="7803"/>
      <c r="AB478" s="7915"/>
      <c r="AC478" s="7808"/>
      <c r="AD478" s="7809"/>
      <c r="AE478" s="7803"/>
      <c r="AF478" s="7812"/>
      <c r="AG478" s="7803"/>
      <c r="AH478" s="7916"/>
      <c r="AI478" s="7916"/>
      <c r="AJ478" s="7812"/>
      <c r="AK478" s="8211"/>
    </row>
    <row r="479" spans="2:37">
      <c r="B479" s="7684"/>
      <c r="C479" s="7684"/>
      <c r="D479" s="7684"/>
      <c r="E479" s="7684"/>
      <c r="F479" s="7684"/>
      <c r="G479" s="7684"/>
      <c r="H479" s="7684"/>
      <c r="I479" s="7684"/>
      <c r="J479" s="7983"/>
      <c r="K479" s="7684"/>
      <c r="L479" s="7654"/>
      <c r="M479" s="7684"/>
      <c r="N479" s="7684"/>
      <c r="O479" s="7684"/>
      <c r="P479" s="7983"/>
      <c r="Q479" s="7983"/>
      <c r="R479" s="7684"/>
      <c r="S479" s="7650"/>
      <c r="T479" s="7649"/>
      <c r="U479" s="7712"/>
      <c r="V479" s="7714"/>
      <c r="W479" s="7714"/>
      <c r="X479" s="7715"/>
      <c r="Y479" s="7728"/>
      <c r="Z479" s="7714"/>
      <c r="AA479" s="7714"/>
      <c r="AB479" s="7752"/>
      <c r="AC479" s="7746"/>
      <c r="AD479" s="7745"/>
      <c r="AE479" s="7714"/>
      <c r="AF479" s="7723"/>
      <c r="AG479" s="7714"/>
      <c r="AH479" s="7722"/>
      <c r="AI479" s="7722"/>
      <c r="AJ479" s="7723"/>
      <c r="AK479" s="8240"/>
    </row>
    <row r="480" spans="2:37">
      <c r="B480" s="7684"/>
      <c r="C480" s="7684"/>
      <c r="D480" s="7684"/>
      <c r="E480" s="7684"/>
      <c r="F480" s="7684"/>
      <c r="G480" s="7684"/>
      <c r="H480" s="7684"/>
      <c r="I480" s="7684"/>
      <c r="J480" s="7983"/>
      <c r="K480" s="7684"/>
      <c r="L480" s="8276"/>
      <c r="M480" s="7684"/>
      <c r="N480" s="7684"/>
      <c r="O480" s="7684"/>
      <c r="P480" s="7983"/>
      <c r="Q480" s="7983"/>
      <c r="R480" s="7684"/>
      <c r="S480" s="7839"/>
      <c r="T480" s="7649"/>
      <c r="U480" s="7712"/>
      <c r="V480" s="7714"/>
      <c r="W480" s="7714"/>
      <c r="X480" s="7715"/>
      <c r="Y480" s="7728"/>
      <c r="Z480" s="7714"/>
      <c r="AA480" s="7714"/>
      <c r="AB480" s="7752"/>
      <c r="AC480" s="7746"/>
      <c r="AD480" s="7747"/>
      <c r="AE480" s="7714"/>
      <c r="AF480" s="7723"/>
      <c r="AG480" s="7714"/>
      <c r="AH480" s="7722"/>
      <c r="AI480" s="7722"/>
      <c r="AJ480" s="7723"/>
      <c r="AK480" s="8240"/>
    </row>
    <row r="481" spans="2:37">
      <c r="B481" s="7684"/>
      <c r="C481" s="7684"/>
      <c r="D481" s="7684"/>
      <c r="E481" s="7684"/>
      <c r="F481" s="7684"/>
      <c r="G481" s="7684"/>
      <c r="H481" s="7684"/>
      <c r="I481" s="7684"/>
      <c r="J481" s="7983"/>
      <c r="K481" s="7684"/>
      <c r="L481" s="7654"/>
      <c r="M481" s="7684"/>
      <c r="N481" s="7684"/>
      <c r="O481" s="7684"/>
      <c r="P481" s="7983"/>
      <c r="Q481" s="7983"/>
      <c r="R481" s="7684"/>
      <c r="S481" s="7839"/>
      <c r="T481" s="7649"/>
      <c r="U481" s="8151"/>
      <c r="V481" s="8152"/>
      <c r="W481" s="8152"/>
      <c r="X481" s="8241"/>
      <c r="Y481" s="8242"/>
      <c r="Z481" s="8152"/>
      <c r="AA481" s="8152"/>
      <c r="AB481" s="8243"/>
      <c r="AC481" s="8155"/>
      <c r="AD481" s="8244"/>
      <c r="AE481" s="8152"/>
      <c r="AF481" s="8245"/>
      <c r="AG481" s="8152"/>
      <c r="AH481" s="8154"/>
      <c r="AI481" s="8154"/>
      <c r="AJ481" s="8245"/>
      <c r="AK481" s="8246"/>
    </row>
    <row r="482" spans="2:37">
      <c r="B482" s="7684"/>
      <c r="C482" s="7684"/>
      <c r="D482" s="7684"/>
      <c r="E482" s="7684"/>
      <c r="F482" s="7684"/>
      <c r="G482" s="7684"/>
      <c r="H482" s="7684"/>
      <c r="I482" s="7684"/>
      <c r="J482" s="7983"/>
      <c r="K482" s="7684"/>
      <c r="L482" s="7654"/>
      <c r="M482" s="7684"/>
      <c r="N482" s="7684"/>
      <c r="O482" s="7684"/>
      <c r="P482" s="7983"/>
      <c r="Q482" s="7983"/>
      <c r="R482" s="7684"/>
      <c r="S482" s="7839"/>
      <c r="T482" s="7649"/>
      <c r="U482" s="8151"/>
      <c r="V482" s="8152"/>
      <c r="W482" s="8152"/>
      <c r="X482" s="8241"/>
      <c r="Y482" s="8242"/>
      <c r="Z482" s="8152"/>
      <c r="AA482" s="8152"/>
      <c r="AB482" s="8243"/>
      <c r="AC482" s="8155"/>
      <c r="AD482" s="8244"/>
      <c r="AE482" s="8152"/>
      <c r="AF482" s="8245"/>
      <c r="AG482" s="8245"/>
      <c r="AH482" s="8154"/>
      <c r="AI482" s="8154"/>
      <c r="AJ482" s="8245"/>
      <c r="AK482" s="8247"/>
    </row>
    <row r="483" spans="2:37">
      <c r="B483" s="7684"/>
      <c r="C483" s="7684"/>
      <c r="D483" s="7684"/>
      <c r="E483" s="7684"/>
      <c r="F483" s="7684"/>
      <c r="G483" s="7684"/>
      <c r="H483" s="7684"/>
      <c r="I483" s="7684"/>
      <c r="J483" s="7983"/>
      <c r="K483" s="7684"/>
      <c r="L483" s="7654"/>
      <c r="M483" s="7684"/>
      <c r="N483" s="7684"/>
      <c r="O483" s="7684"/>
      <c r="P483" s="7983"/>
      <c r="Q483" s="7983"/>
      <c r="R483" s="7684"/>
      <c r="S483" s="7839"/>
      <c r="T483" s="7649"/>
      <c r="U483" s="8151"/>
      <c r="V483" s="8152"/>
      <c r="W483" s="8152"/>
      <c r="X483" s="8241"/>
      <c r="Y483" s="8242"/>
      <c r="Z483" s="8152"/>
      <c r="AA483" s="8152"/>
      <c r="AB483" s="8243"/>
      <c r="AC483" s="8155"/>
      <c r="AD483" s="8244"/>
      <c r="AE483" s="8152"/>
      <c r="AF483" s="8245"/>
      <c r="AG483" s="8245"/>
      <c r="AH483" s="8154"/>
      <c r="AI483" s="8154"/>
      <c r="AJ483" s="8245"/>
      <c r="AK483" s="8247"/>
    </row>
    <row r="484" spans="2:37">
      <c r="B484" s="7684"/>
      <c r="C484" s="7684"/>
      <c r="D484" s="7684"/>
      <c r="E484" s="7684"/>
      <c r="F484" s="7684"/>
      <c r="G484" s="7684"/>
      <c r="H484" s="7684"/>
      <c r="I484" s="7684"/>
      <c r="J484" s="7983"/>
      <c r="K484" s="7684"/>
      <c r="L484" s="7654"/>
      <c r="M484" s="7684"/>
      <c r="N484" s="7684"/>
      <c r="O484" s="7684"/>
      <c r="P484" s="7983"/>
      <c r="Q484" s="7983"/>
      <c r="R484" s="7684"/>
      <c r="S484" s="7839"/>
      <c r="T484" s="7649"/>
      <c r="U484" s="8151"/>
      <c r="V484" s="8152"/>
      <c r="W484" s="8152"/>
      <c r="X484" s="8241"/>
      <c r="Y484" s="8242"/>
      <c r="Z484" s="8152"/>
      <c r="AA484" s="8152"/>
      <c r="AB484" s="8243"/>
      <c r="AC484" s="8155"/>
      <c r="AD484" s="8244"/>
      <c r="AE484" s="8152"/>
      <c r="AF484" s="8245"/>
      <c r="AG484" s="8245"/>
      <c r="AH484" s="8154"/>
      <c r="AI484" s="8154"/>
      <c r="AJ484" s="8245"/>
      <c r="AK484" s="8248"/>
    </row>
    <row r="485" spans="2:37">
      <c r="B485" s="7684"/>
      <c r="C485" s="7684"/>
      <c r="D485" s="7684"/>
      <c r="E485" s="7684"/>
      <c r="F485" s="7684"/>
      <c r="G485" s="7684"/>
      <c r="H485" s="7684"/>
      <c r="I485" s="7684"/>
      <c r="J485" s="7684"/>
      <c r="K485" s="7684"/>
      <c r="L485" s="7654"/>
      <c r="M485" s="7684"/>
      <c r="N485" s="7684"/>
      <c r="O485" s="7684"/>
      <c r="P485" s="7983"/>
      <c r="Q485" s="7983"/>
      <c r="R485" s="7684"/>
      <c r="S485" s="7839"/>
      <c r="T485" s="7649"/>
      <c r="U485" s="8151"/>
      <c r="V485" s="8152"/>
      <c r="W485" s="8152"/>
      <c r="X485" s="8241"/>
      <c r="Y485" s="8242"/>
      <c r="Z485" s="8152"/>
      <c r="AA485" s="8152"/>
      <c r="AB485" s="8243"/>
      <c r="AC485" s="8155"/>
      <c r="AD485" s="8244"/>
      <c r="AE485" s="8152"/>
      <c r="AF485" s="8245"/>
      <c r="AG485" s="8245"/>
      <c r="AH485" s="8154"/>
      <c r="AI485" s="8154"/>
      <c r="AJ485" s="8245"/>
      <c r="AK485" s="8247"/>
    </row>
    <row r="486" spans="2:37">
      <c r="B486" s="7782"/>
      <c r="C486" s="7782"/>
      <c r="D486" s="7782"/>
      <c r="E486" s="7782"/>
      <c r="F486" s="7782"/>
      <c r="G486" s="7782"/>
      <c r="H486" s="7782"/>
      <c r="I486" s="7782"/>
      <c r="J486" s="7782"/>
      <c r="K486" s="7782"/>
      <c r="L486" s="7782"/>
      <c r="M486" s="7782"/>
      <c r="N486" s="7782"/>
      <c r="O486" s="7782"/>
      <c r="P486" s="7782"/>
      <c r="Q486" s="7782"/>
      <c r="R486" s="7782"/>
      <c r="S486" s="7684"/>
      <c r="T486" s="7649"/>
      <c r="U486" s="7712"/>
      <c r="V486" s="7714"/>
      <c r="W486" s="7714"/>
      <c r="X486" s="7715"/>
      <c r="Y486" s="7728"/>
      <c r="Z486" s="7714"/>
      <c r="AA486" s="7714"/>
      <c r="AB486" s="7752"/>
      <c r="AC486" s="7746"/>
      <c r="AD486" s="7747"/>
      <c r="AE486" s="7714"/>
      <c r="AF486" s="7723"/>
      <c r="AG486" s="7723"/>
      <c r="AH486" s="7722"/>
      <c r="AI486" s="7722"/>
      <c r="AJ486" s="7723"/>
      <c r="AK486" s="8039"/>
    </row>
    <row r="487" spans="2:37">
      <c r="B487" s="7653"/>
      <c r="C487" s="7653"/>
      <c r="D487" s="7650"/>
      <c r="E487" s="7650"/>
      <c r="F487" s="7650"/>
      <c r="G487" s="7650"/>
      <c r="H487" s="7650"/>
      <c r="I487" s="7650"/>
      <c r="J487" s="7650"/>
      <c r="K487" s="7650"/>
      <c r="L487" s="7650"/>
      <c r="M487" s="7650"/>
      <c r="N487" s="7650"/>
      <c r="O487" s="7650"/>
      <c r="P487" s="7650"/>
      <c r="Q487" s="7650"/>
      <c r="R487" s="7650"/>
      <c r="S487" s="7684"/>
      <c r="T487" s="7649"/>
      <c r="U487" s="7881"/>
      <c r="V487" s="8198"/>
      <c r="W487" s="8198"/>
      <c r="X487" s="7883"/>
      <c r="Y487" s="8250"/>
      <c r="Z487" s="8198"/>
      <c r="AA487" s="8198"/>
      <c r="AB487" s="8200"/>
      <c r="AC487" s="7678"/>
      <c r="AD487" s="7797"/>
      <c r="AE487" s="8198"/>
      <c r="AF487" s="8053"/>
      <c r="AG487" s="8053"/>
      <c r="AH487" s="7885"/>
      <c r="AI487" s="7885"/>
      <c r="AJ487" s="8053"/>
      <c r="AK487" s="8039"/>
    </row>
    <row r="488" spans="2:37">
      <c r="B488" s="7839"/>
      <c r="C488" s="7839"/>
      <c r="D488" s="7839"/>
      <c r="E488" s="7839"/>
      <c r="F488" s="7839"/>
      <c r="G488" s="7839"/>
      <c r="H488" s="7839"/>
      <c r="I488" s="7839"/>
      <c r="J488" s="7839"/>
      <c r="K488" s="7839"/>
      <c r="L488" s="7839"/>
      <c r="M488" s="7839"/>
      <c r="N488" s="7839"/>
      <c r="O488" s="7839"/>
      <c r="P488" s="7839"/>
      <c r="Q488" s="7839"/>
      <c r="R488" s="7839"/>
      <c r="S488" s="7684"/>
      <c r="T488" s="7649"/>
      <c r="U488" s="7881"/>
      <c r="V488" s="8198"/>
      <c r="W488" s="8198"/>
      <c r="X488" s="7883"/>
      <c r="Y488" s="8250"/>
      <c r="Z488" s="8198"/>
      <c r="AA488" s="8198"/>
      <c r="AB488" s="8200"/>
      <c r="AC488" s="7678"/>
      <c r="AD488" s="7679"/>
      <c r="AE488" s="7673"/>
      <c r="AF488" s="8053"/>
      <c r="AG488" s="8053"/>
      <c r="AH488" s="7885"/>
      <c r="AI488" s="7885"/>
      <c r="AJ488" s="8053"/>
      <c r="AK488" s="8039"/>
    </row>
    <row r="489" spans="2:37">
      <c r="B489" s="7839"/>
      <c r="C489" s="7839"/>
      <c r="D489" s="7839"/>
      <c r="E489" s="7839"/>
      <c r="F489" s="7839"/>
      <c r="G489" s="7839"/>
      <c r="H489" s="7839"/>
      <c r="I489" s="7839"/>
      <c r="J489" s="7839"/>
      <c r="K489" s="7839"/>
      <c r="L489" s="7839"/>
      <c r="M489" s="7839"/>
      <c r="N489" s="7839"/>
      <c r="O489" s="7839"/>
      <c r="P489" s="7839"/>
      <c r="Q489" s="7839"/>
      <c r="R489" s="7839"/>
      <c r="S489" s="7983"/>
      <c r="T489" s="7649"/>
      <c r="U489" s="7881"/>
      <c r="V489" s="8198"/>
      <c r="W489" s="8198"/>
      <c r="X489" s="7883"/>
      <c r="Y489" s="8250"/>
      <c r="Z489" s="8198"/>
      <c r="AA489" s="8198"/>
      <c r="AB489" s="8200"/>
      <c r="AC489" s="8251"/>
      <c r="AD489" s="8252"/>
      <c r="AE489" s="8253"/>
      <c r="AF489" s="8053"/>
      <c r="AG489" s="8053"/>
      <c r="AH489" s="7885"/>
      <c r="AI489" s="7885"/>
      <c r="AJ489" s="8053"/>
      <c r="AK489" s="8039"/>
    </row>
    <row r="490" spans="2:37" ht="15" thickBot="1">
      <c r="B490" s="7839"/>
      <c r="C490" s="7839"/>
      <c r="D490" s="7839"/>
      <c r="E490" s="7839"/>
      <c r="F490" s="7839"/>
      <c r="G490" s="7839"/>
      <c r="H490" s="7839"/>
      <c r="I490" s="7839"/>
      <c r="J490" s="7839"/>
      <c r="K490" s="7839"/>
      <c r="L490" s="7839"/>
      <c r="M490" s="7839"/>
      <c r="N490" s="7839"/>
      <c r="O490" s="7839"/>
      <c r="P490" s="7839"/>
      <c r="Q490" s="7839"/>
      <c r="R490" s="7839"/>
      <c r="S490" s="7684"/>
      <c r="T490" s="7649"/>
      <c r="U490" s="8090"/>
      <c r="V490" s="7824"/>
      <c r="W490" s="7825"/>
      <c r="X490" s="7834"/>
      <c r="Y490" s="8064"/>
      <c r="Z490" s="7828"/>
      <c r="AA490" s="7828"/>
      <c r="AB490" s="7832"/>
      <c r="AC490" s="7830"/>
      <c r="AD490" s="8067"/>
      <c r="AE490" s="8163"/>
      <c r="AF490" s="7833"/>
      <c r="AG490" s="7833"/>
      <c r="AH490" s="8190"/>
      <c r="AI490" s="8190"/>
      <c r="AJ490" s="7777"/>
      <c r="AK490" s="8256"/>
    </row>
    <row r="491" spans="2:37">
      <c r="B491" s="7852"/>
      <c r="C491" s="7852"/>
      <c r="D491" s="7852"/>
      <c r="E491" s="7852"/>
      <c r="F491" s="8058"/>
      <c r="G491" s="8272"/>
      <c r="H491" s="7855"/>
      <c r="I491" s="7855"/>
      <c r="J491" s="8237"/>
      <c r="K491" s="7857"/>
      <c r="L491" s="7858"/>
      <c r="M491" s="7852"/>
      <c r="N491" s="7861"/>
      <c r="O491" s="7861"/>
      <c r="P491" s="8237"/>
      <c r="Q491" s="8237"/>
      <c r="R491" s="7982"/>
      <c r="S491" s="7684"/>
      <c r="T491" s="7649"/>
      <c r="U491" s="7845"/>
      <c r="V491" s="7843"/>
      <c r="W491" s="7730"/>
      <c r="X491" s="7876"/>
      <c r="Y491" s="8069"/>
      <c r="Z491" s="7845"/>
      <c r="AA491" s="7845"/>
      <c r="AB491" s="7850"/>
      <c r="AC491" s="7847"/>
      <c r="AD491" s="7844"/>
      <c r="AE491" s="8165"/>
      <c r="AF491" s="7851"/>
      <c r="AG491" s="7851"/>
      <c r="AH491" s="8101"/>
      <c r="AI491" s="8101"/>
      <c r="AJ491" s="7649"/>
      <c r="AK491" s="8102"/>
    </row>
    <row r="492" spans="2:37">
      <c r="B492" s="7852"/>
      <c r="C492" s="7852"/>
      <c r="D492" s="7852"/>
      <c r="E492" s="7852"/>
      <c r="F492" s="8058"/>
      <c r="G492" s="8272"/>
      <c r="H492" s="7855"/>
      <c r="I492" s="7855"/>
      <c r="J492" s="8237"/>
      <c r="K492" s="7857"/>
      <c r="L492" s="7858"/>
      <c r="M492" s="7852"/>
      <c r="N492" s="7861"/>
      <c r="O492" s="7861"/>
      <c r="P492" s="8237"/>
      <c r="Q492" s="8237"/>
      <c r="R492" s="7982"/>
      <c r="S492" s="7684"/>
      <c r="T492" s="7649"/>
      <c r="U492" s="7845"/>
      <c r="V492" s="7843"/>
      <c r="W492" s="7730"/>
      <c r="X492" s="7876"/>
      <c r="Y492" s="8069"/>
      <c r="Z492" s="7845"/>
      <c r="AA492" s="7845"/>
      <c r="AB492" s="7850"/>
      <c r="AC492" s="7847"/>
      <c r="AD492" s="7844"/>
      <c r="AE492" s="8165"/>
      <c r="AF492" s="7851"/>
      <c r="AG492" s="7851"/>
      <c r="AH492" s="8101"/>
      <c r="AI492" s="8101"/>
      <c r="AJ492" s="7649"/>
      <c r="AK492" s="8102"/>
    </row>
    <row r="493" spans="2:37" ht="18" thickBot="1">
      <c r="B493" s="7852"/>
      <c r="C493" s="7852"/>
      <c r="D493" s="7855"/>
      <c r="E493" s="7852"/>
      <c r="F493" s="8058"/>
      <c r="G493" s="7981"/>
      <c r="H493" s="7855"/>
      <c r="I493" s="7855"/>
      <c r="J493" s="7860"/>
      <c r="K493" s="7857"/>
      <c r="L493" s="7858"/>
      <c r="M493" s="7852"/>
      <c r="N493" s="7859"/>
      <c r="O493" s="7859"/>
      <c r="P493" s="7860"/>
      <c r="Q493" s="7860"/>
      <c r="R493" s="7982"/>
      <c r="S493" s="7684"/>
      <c r="T493" s="7649"/>
      <c r="U493" s="8166" t="s">
        <v>1463</v>
      </c>
      <c r="V493" s="8019"/>
      <c r="W493" s="8018"/>
      <c r="X493" s="8019"/>
      <c r="Y493" s="8019"/>
      <c r="Z493" s="8019"/>
      <c r="AA493" s="7840"/>
      <c r="AB493" s="8019"/>
      <c r="AC493" s="8019"/>
      <c r="AD493" s="8019"/>
      <c r="AE493" s="8019"/>
      <c r="AF493" s="8019"/>
      <c r="AG493" s="8019"/>
      <c r="AH493" s="8019"/>
      <c r="AI493" s="8019"/>
      <c r="AJ493" s="8019"/>
      <c r="AK493" s="8019"/>
    </row>
    <row r="494" spans="2:37">
      <c r="B494" s="7852"/>
      <c r="C494" s="7852"/>
      <c r="D494" s="7852"/>
      <c r="E494" s="7852"/>
      <c r="F494" s="8058"/>
      <c r="G494" s="8272"/>
      <c r="H494" s="7855"/>
      <c r="I494" s="7855"/>
      <c r="J494" s="8237"/>
      <c r="K494" s="7857"/>
      <c r="L494" s="7858"/>
      <c r="M494" s="7852"/>
      <c r="N494" s="7861"/>
      <c r="O494" s="7861"/>
      <c r="P494" s="8237"/>
      <c r="Q494" s="8237"/>
      <c r="R494" s="7982"/>
      <c r="S494" s="7684"/>
      <c r="T494" s="7649"/>
      <c r="U494" s="7656"/>
      <c r="V494" s="7661"/>
      <c r="W494" s="7662" t="s">
        <v>14</v>
      </c>
      <c r="X494" s="7662" t="s">
        <v>12</v>
      </c>
      <c r="Y494" s="7662"/>
      <c r="Z494" s="7663"/>
      <c r="AA494" s="8208"/>
      <c r="AB494" s="8257" t="s">
        <v>15</v>
      </c>
      <c r="AC494" s="7662" t="s">
        <v>12</v>
      </c>
      <c r="AD494" s="7662" t="s">
        <v>12</v>
      </c>
      <c r="AE494" s="7662"/>
      <c r="AF494" s="7662"/>
      <c r="AG494" s="7662"/>
      <c r="AH494" s="7662"/>
      <c r="AI494" s="7662" t="s">
        <v>0</v>
      </c>
      <c r="AJ494" s="7663"/>
      <c r="AK494" s="7664"/>
    </row>
    <row r="495" spans="2:37">
      <c r="B495" s="7852"/>
      <c r="C495" s="7855"/>
      <c r="D495" s="7855"/>
      <c r="E495" s="7855"/>
      <c r="F495" s="8058"/>
      <c r="G495" s="7981"/>
      <c r="H495" s="7855"/>
      <c r="I495" s="7855"/>
      <c r="J495" s="7860"/>
      <c r="K495" s="7857"/>
      <c r="L495" s="7858"/>
      <c r="M495" s="7852"/>
      <c r="N495" s="7859"/>
      <c r="O495" s="7859"/>
      <c r="P495" s="7860"/>
      <c r="Q495" s="7860"/>
      <c r="R495" s="7982"/>
      <c r="S495" s="7684"/>
      <c r="T495" s="7649"/>
      <c r="U495" s="7660" t="s">
        <v>4</v>
      </c>
      <c r="V495" s="7666" t="s">
        <v>18</v>
      </c>
      <c r="W495" s="7667" t="s">
        <v>19</v>
      </c>
      <c r="X495" s="7667" t="s">
        <v>19</v>
      </c>
      <c r="Y495" s="7667" t="s">
        <v>20</v>
      </c>
      <c r="Z495" s="7668" t="s">
        <v>21</v>
      </c>
      <c r="AA495" s="8209" t="s">
        <v>1559</v>
      </c>
      <c r="AB495" s="8258" t="s">
        <v>22</v>
      </c>
      <c r="AC495" s="7667" t="s">
        <v>23</v>
      </c>
      <c r="AD495" s="7667" t="s">
        <v>23</v>
      </c>
      <c r="AE495" s="7667" t="s">
        <v>24</v>
      </c>
      <c r="AF495" s="7667" t="s">
        <v>20</v>
      </c>
      <c r="AG495" s="7667" t="s">
        <v>25</v>
      </c>
      <c r="AH495" s="7667" t="s">
        <v>0</v>
      </c>
      <c r="AI495" s="7667" t="s">
        <v>1363</v>
      </c>
      <c r="AJ495" s="7668" t="s">
        <v>1388</v>
      </c>
      <c r="AK495" s="7669" t="s">
        <v>26</v>
      </c>
    </row>
    <row r="496" spans="2:37" ht="15" thickBot="1">
      <c r="B496" s="7852"/>
      <c r="C496" s="7855"/>
      <c r="D496" s="7855"/>
      <c r="E496" s="7855"/>
      <c r="F496" s="8058"/>
      <c r="G496" s="7981"/>
      <c r="H496" s="7855"/>
      <c r="I496" s="7855"/>
      <c r="J496" s="7860"/>
      <c r="K496" s="7857"/>
      <c r="L496" s="7858"/>
      <c r="M496" s="7852"/>
      <c r="N496" s="7859"/>
      <c r="O496" s="7859"/>
      <c r="P496" s="7860"/>
      <c r="Q496" s="7860"/>
      <c r="R496" s="7982"/>
      <c r="S496" s="7684"/>
      <c r="T496" s="7649"/>
      <c r="U496" s="7660"/>
      <c r="V496" s="7666"/>
      <c r="W496" s="7667" t="s">
        <v>3</v>
      </c>
      <c r="X496" s="7667" t="s">
        <v>18</v>
      </c>
      <c r="Y496" s="7667"/>
      <c r="Z496" s="7668"/>
      <c r="AA496" s="8209"/>
      <c r="AB496" s="8258" t="s">
        <v>21</v>
      </c>
      <c r="AC496" s="7667" t="s">
        <v>27</v>
      </c>
      <c r="AD496" s="7667" t="s">
        <v>28</v>
      </c>
      <c r="AE496" s="7667"/>
      <c r="AF496" s="7667"/>
      <c r="AG496" s="7667"/>
      <c r="AH496" s="7667"/>
      <c r="AI496" s="7667" t="s">
        <v>11</v>
      </c>
      <c r="AJ496" s="7668"/>
      <c r="AK496" s="7669"/>
    </row>
    <row r="497" spans="2:37">
      <c r="B497" s="7684"/>
      <c r="C497" s="7684"/>
      <c r="D497" s="7684"/>
      <c r="E497" s="7684"/>
      <c r="F497" s="7684"/>
      <c r="G497" s="7684"/>
      <c r="H497" s="7684"/>
      <c r="I497" s="7684"/>
      <c r="J497" s="7983"/>
      <c r="K497" s="7684"/>
      <c r="L497" s="7654"/>
      <c r="M497" s="7684"/>
      <c r="N497" s="7684"/>
      <c r="O497" s="7684"/>
      <c r="P497" s="7983"/>
      <c r="Q497" s="7983"/>
      <c r="R497" s="7684"/>
      <c r="S497" s="7684"/>
      <c r="T497" s="7649"/>
      <c r="U497" s="7992" t="s">
        <v>1774</v>
      </c>
      <c r="V497" s="7993">
        <v>39</v>
      </c>
      <c r="W497" s="7803">
        <v>930</v>
      </c>
      <c r="X497" s="7804">
        <v>45602</v>
      </c>
      <c r="Y497" s="8484">
        <v>23.2</v>
      </c>
      <c r="Z497" s="7806" t="s">
        <v>35</v>
      </c>
      <c r="AA497" s="8528">
        <f t="shared" ref="AA497:AA515" si="76">(Y497*1000/400)</f>
        <v>58</v>
      </c>
      <c r="AB497" s="7916">
        <v>1182.3</v>
      </c>
      <c r="AC497" s="7808">
        <v>45649</v>
      </c>
      <c r="AD497" s="7895">
        <v>45673</v>
      </c>
      <c r="AE497" s="7806">
        <v>24114</v>
      </c>
      <c r="AF497" s="7896">
        <v>23200</v>
      </c>
      <c r="AG497" s="7896">
        <f t="shared" ref="AG497:AG515" si="77">(AF497-Y497*1000)</f>
        <v>0</v>
      </c>
      <c r="AH497" s="7916">
        <f t="shared" ref="AH497:AH515" si="78">(AF497*AB497/1000)</f>
        <v>27429.360000000001</v>
      </c>
      <c r="AI497" s="7916">
        <f t="shared" ref="AI497:AI515" si="79">(AH497*0.05)</f>
        <v>1371.4680000000001</v>
      </c>
      <c r="AJ497" s="7812">
        <v>5</v>
      </c>
      <c r="AK497" s="8262"/>
    </row>
    <row r="498" spans="2:37">
      <c r="B498" s="7684"/>
      <c r="C498" s="7684"/>
      <c r="D498" s="7684"/>
      <c r="E498" s="7684"/>
      <c r="F498" s="7684"/>
      <c r="G498" s="7684"/>
      <c r="H498" s="7684"/>
      <c r="I498" s="7684"/>
      <c r="J498" s="7983"/>
      <c r="K498" s="7684"/>
      <c r="L498" s="7654"/>
      <c r="M498" s="7684"/>
      <c r="N498" s="7684"/>
      <c r="O498" s="7684"/>
      <c r="P498" s="7983"/>
      <c r="Q498" s="7983"/>
      <c r="R498" s="7684"/>
      <c r="S498" s="7684"/>
      <c r="T498" s="7649"/>
      <c r="U498" s="7996" t="s">
        <v>1774</v>
      </c>
      <c r="V498" s="7759">
        <v>40</v>
      </c>
      <c r="W498" s="7714">
        <v>932</v>
      </c>
      <c r="X498" s="7715">
        <v>45602</v>
      </c>
      <c r="Y498" s="7864">
        <v>23.2</v>
      </c>
      <c r="Z498" s="7761" t="s">
        <v>35</v>
      </c>
      <c r="AA498" s="7717">
        <f t="shared" si="76"/>
        <v>58</v>
      </c>
      <c r="AB498" s="7762">
        <v>1327</v>
      </c>
      <c r="AC498" s="7719">
        <v>45667</v>
      </c>
      <c r="AD498" s="7720">
        <v>45673</v>
      </c>
      <c r="AE498" s="7717">
        <v>24114</v>
      </c>
      <c r="AF498" s="7721">
        <v>23200</v>
      </c>
      <c r="AG498" s="7721">
        <f t="shared" si="77"/>
        <v>0</v>
      </c>
      <c r="AH498" s="7722">
        <f t="shared" si="78"/>
        <v>30786.400000000001</v>
      </c>
      <c r="AI498" s="7722">
        <f t="shared" si="79"/>
        <v>1539.3200000000002</v>
      </c>
      <c r="AJ498" s="7723">
        <v>5</v>
      </c>
      <c r="AK498" s="8263"/>
    </row>
    <row r="499" spans="2:37">
      <c r="B499" s="7684"/>
      <c r="C499" s="7684"/>
      <c r="D499" s="7684"/>
      <c r="E499" s="7684"/>
      <c r="F499" s="7684"/>
      <c r="G499" s="7684"/>
      <c r="H499" s="7684"/>
      <c r="I499" s="7684"/>
      <c r="J499" s="7983"/>
      <c r="K499" s="7684"/>
      <c r="L499" s="8276"/>
      <c r="M499" s="7684"/>
      <c r="N499" s="7684"/>
      <c r="O499" s="7684"/>
      <c r="P499" s="7983"/>
      <c r="Q499" s="7983"/>
      <c r="R499" s="7684"/>
      <c r="S499" s="7684"/>
      <c r="T499" s="7649"/>
      <c r="U499" s="7996" t="s">
        <v>1785</v>
      </c>
      <c r="V499" s="7759">
        <v>41</v>
      </c>
      <c r="W499" s="7714">
        <v>932</v>
      </c>
      <c r="X499" s="7715">
        <v>45602</v>
      </c>
      <c r="Y499" s="7911">
        <v>23.2</v>
      </c>
      <c r="Z499" s="7761" t="s">
        <v>35</v>
      </c>
      <c r="AA499" s="8010">
        <f t="shared" si="76"/>
        <v>58</v>
      </c>
      <c r="AB499" s="7762">
        <v>1327</v>
      </c>
      <c r="AC499" s="7719">
        <v>45681</v>
      </c>
      <c r="AD499" s="7720" t="s">
        <v>1778</v>
      </c>
      <c r="AE499" s="7717">
        <v>24298</v>
      </c>
      <c r="AF499" s="7721">
        <v>23200</v>
      </c>
      <c r="AG499" s="7721">
        <f t="shared" si="77"/>
        <v>0</v>
      </c>
      <c r="AH499" s="7722">
        <f t="shared" si="78"/>
        <v>30786.400000000001</v>
      </c>
      <c r="AI499" s="7722">
        <f t="shared" si="79"/>
        <v>1539.3200000000002</v>
      </c>
      <c r="AJ499" s="7723">
        <v>5</v>
      </c>
      <c r="AK499" s="8264"/>
    </row>
    <row r="500" spans="2:37">
      <c r="B500" s="7684"/>
      <c r="C500" s="7684"/>
      <c r="D500" s="7684"/>
      <c r="E500" s="7684"/>
      <c r="F500" s="7684"/>
      <c r="G500" s="7684"/>
      <c r="H500" s="7684"/>
      <c r="I500" s="7684"/>
      <c r="J500" s="7983"/>
      <c r="K500" s="7684"/>
      <c r="L500" s="7654"/>
      <c r="M500" s="7684"/>
      <c r="N500" s="7684"/>
      <c r="O500" s="7684"/>
      <c r="P500" s="7983"/>
      <c r="Q500" s="7983"/>
      <c r="R500" s="7684"/>
      <c r="S500" s="7684"/>
      <c r="T500" s="7649"/>
      <c r="U500" s="8023" t="s">
        <v>1774</v>
      </c>
      <c r="V500" s="7759">
        <v>44</v>
      </c>
      <c r="W500" s="7714" t="s">
        <v>796</v>
      </c>
      <c r="X500" s="7715">
        <v>45684</v>
      </c>
      <c r="Y500" s="7864">
        <v>23.2</v>
      </c>
      <c r="Z500" s="7761" t="s">
        <v>35</v>
      </c>
      <c r="AA500" s="7717">
        <f t="shared" si="76"/>
        <v>58</v>
      </c>
      <c r="AB500" s="7762">
        <v>1327</v>
      </c>
      <c r="AC500" s="7719">
        <v>45691</v>
      </c>
      <c r="AD500" s="7720">
        <v>45696</v>
      </c>
      <c r="AE500" s="7717">
        <v>24298</v>
      </c>
      <c r="AF500" s="7721">
        <v>23200</v>
      </c>
      <c r="AG500" s="7721">
        <f t="shared" si="77"/>
        <v>0</v>
      </c>
      <c r="AH500" s="7722">
        <f t="shared" si="78"/>
        <v>30786.400000000001</v>
      </c>
      <c r="AI500" s="7722">
        <f t="shared" si="79"/>
        <v>1539.3200000000002</v>
      </c>
      <c r="AJ500" s="7723">
        <v>5</v>
      </c>
      <c r="AK500" s="8264"/>
    </row>
    <row r="501" spans="2:37">
      <c r="B501" s="7684"/>
      <c r="C501" s="7684"/>
      <c r="D501" s="7684"/>
      <c r="E501" s="7684"/>
      <c r="F501" s="7684"/>
      <c r="G501" s="7684"/>
      <c r="H501" s="7684"/>
      <c r="I501" s="7684"/>
      <c r="J501" s="7983"/>
      <c r="K501" s="7684"/>
      <c r="L501" s="7654"/>
      <c r="M501" s="7684"/>
      <c r="N501" s="7684"/>
      <c r="O501" s="7684"/>
      <c r="P501" s="7983"/>
      <c r="Q501" s="7983"/>
      <c r="R501" s="7684"/>
      <c r="S501" s="7684"/>
      <c r="T501" s="7649"/>
      <c r="U501" s="8042" t="s">
        <v>1774</v>
      </c>
      <c r="V501" s="8398">
        <v>45</v>
      </c>
      <c r="W501" s="8043" t="s">
        <v>36</v>
      </c>
      <c r="X501" s="8104">
        <v>45691</v>
      </c>
      <c r="Y501" s="8399">
        <v>30</v>
      </c>
      <c r="Z501" s="8372" t="s">
        <v>35</v>
      </c>
      <c r="AA501" s="8010">
        <f t="shared" si="76"/>
        <v>75</v>
      </c>
      <c r="AB501" s="8045">
        <v>1327</v>
      </c>
      <c r="AC501" s="8046">
        <v>45712</v>
      </c>
      <c r="AD501" s="8400">
        <v>45710</v>
      </c>
      <c r="AE501" s="8047">
        <v>24391</v>
      </c>
      <c r="AF501" s="8048">
        <v>30000</v>
      </c>
      <c r="AG501" s="8048">
        <f t="shared" si="77"/>
        <v>0</v>
      </c>
      <c r="AH501" s="8049">
        <f t="shared" si="78"/>
        <v>39810</v>
      </c>
      <c r="AI501" s="8049">
        <f t="shared" si="79"/>
        <v>1990.5</v>
      </c>
      <c r="AJ501" s="8050">
        <v>5</v>
      </c>
      <c r="AK501" s="8295"/>
    </row>
    <row r="502" spans="2:37">
      <c r="B502" s="7684"/>
      <c r="C502" s="7684"/>
      <c r="D502" s="7684"/>
      <c r="E502" s="7684"/>
      <c r="F502" s="7684"/>
      <c r="G502" s="7684"/>
      <c r="H502" s="7684"/>
      <c r="I502" s="7684"/>
      <c r="J502" s="7983"/>
      <c r="K502" s="7684"/>
      <c r="L502" s="7654"/>
      <c r="M502" s="7684"/>
      <c r="N502" s="7684"/>
      <c r="O502" s="7684"/>
      <c r="P502" s="7983"/>
      <c r="Q502" s="7983"/>
      <c r="R502" s="7684"/>
      <c r="S502" s="7684"/>
      <c r="T502" s="7649"/>
      <c r="U502" s="7996" t="s">
        <v>1774</v>
      </c>
      <c r="V502" s="7759">
        <v>46</v>
      </c>
      <c r="W502" s="7714" t="s">
        <v>36</v>
      </c>
      <c r="X502" s="7715">
        <v>45691</v>
      </c>
      <c r="Y502" s="7864">
        <v>60</v>
      </c>
      <c r="Z502" s="7761" t="s">
        <v>35</v>
      </c>
      <c r="AA502" s="7717">
        <f t="shared" si="76"/>
        <v>150</v>
      </c>
      <c r="AB502" s="7762">
        <v>1327</v>
      </c>
      <c r="AC502" s="7719">
        <v>45723</v>
      </c>
      <c r="AD502" s="7720">
        <v>45733</v>
      </c>
      <c r="AE502" s="7717">
        <v>24530</v>
      </c>
      <c r="AF502" s="7721">
        <v>60000</v>
      </c>
      <c r="AG502" s="7721">
        <f t="shared" si="77"/>
        <v>0</v>
      </c>
      <c r="AH502" s="7722">
        <f t="shared" si="78"/>
        <v>79620</v>
      </c>
      <c r="AI502" s="7722">
        <f t="shared" si="79"/>
        <v>3981</v>
      </c>
      <c r="AJ502" s="7723">
        <v>5</v>
      </c>
      <c r="AK502" s="8295"/>
    </row>
    <row r="503" spans="2:37">
      <c r="B503" s="7684"/>
      <c r="C503" s="7684"/>
      <c r="D503" s="7684"/>
      <c r="E503" s="7684"/>
      <c r="F503" s="7684"/>
      <c r="G503" s="7684"/>
      <c r="H503" s="7684"/>
      <c r="I503" s="7684"/>
      <c r="J503" s="7983"/>
      <c r="K503" s="7684"/>
      <c r="L503" s="7654"/>
      <c r="M503" s="7684"/>
      <c r="N503" s="7684"/>
      <c r="O503" s="7684"/>
      <c r="P503" s="7983"/>
      <c r="Q503" s="7983"/>
      <c r="R503" s="7684"/>
      <c r="S503" s="7684"/>
      <c r="T503" s="7649"/>
      <c r="U503" s="8023" t="s">
        <v>1774</v>
      </c>
      <c r="V503" s="7759">
        <v>47</v>
      </c>
      <c r="W503" s="7714" t="s">
        <v>36</v>
      </c>
      <c r="X503" s="7715">
        <v>45691</v>
      </c>
      <c r="Y503" s="7864">
        <v>30</v>
      </c>
      <c r="Z503" s="7761" t="s">
        <v>35</v>
      </c>
      <c r="AA503" s="8010">
        <f t="shared" si="76"/>
        <v>75</v>
      </c>
      <c r="AB503" s="7762">
        <v>1327</v>
      </c>
      <c r="AC503" s="7719">
        <v>45741</v>
      </c>
      <c r="AD503" s="7720">
        <v>45748</v>
      </c>
      <c r="AE503" s="7717">
        <v>24619</v>
      </c>
      <c r="AF503" s="7721">
        <v>32160</v>
      </c>
      <c r="AG503" s="7721">
        <f t="shared" si="77"/>
        <v>2160</v>
      </c>
      <c r="AH503" s="7722">
        <f t="shared" si="78"/>
        <v>42676.32</v>
      </c>
      <c r="AI503" s="7722">
        <f t="shared" si="79"/>
        <v>2133.8160000000003</v>
      </c>
      <c r="AJ503" s="7723">
        <v>5</v>
      </c>
      <c r="AK503" s="8295"/>
    </row>
    <row r="504" spans="2:37">
      <c r="B504" s="7684"/>
      <c r="C504" s="7684"/>
      <c r="D504" s="7684"/>
      <c r="E504" s="7684"/>
      <c r="F504" s="7684"/>
      <c r="G504" s="7684"/>
      <c r="H504" s="7684"/>
      <c r="I504" s="7684"/>
      <c r="J504" s="7684"/>
      <c r="K504" s="7684"/>
      <c r="L504" s="7654"/>
      <c r="M504" s="7684"/>
      <c r="N504" s="7684"/>
      <c r="O504" s="7684"/>
      <c r="P504" s="7983"/>
      <c r="Q504" s="7983"/>
      <c r="R504" s="7684"/>
      <c r="S504" s="7782"/>
      <c r="T504" s="7649"/>
      <c r="U504" s="8023" t="s">
        <v>1774</v>
      </c>
      <c r="V504" s="7759">
        <v>48</v>
      </c>
      <c r="W504" s="7714" t="s">
        <v>36</v>
      </c>
      <c r="X504" s="7715">
        <v>45691</v>
      </c>
      <c r="Y504" s="7864">
        <v>60</v>
      </c>
      <c r="Z504" s="7761" t="s">
        <v>35</v>
      </c>
      <c r="AA504" s="7717">
        <f t="shared" si="76"/>
        <v>150</v>
      </c>
      <c r="AB504" s="7762">
        <v>1327</v>
      </c>
      <c r="AC504" s="7719">
        <v>45751</v>
      </c>
      <c r="AD504" s="7720">
        <v>45762</v>
      </c>
      <c r="AE504" s="7717">
        <v>24714</v>
      </c>
      <c r="AF504" s="7721">
        <v>50000</v>
      </c>
      <c r="AG504" s="7721">
        <f t="shared" si="77"/>
        <v>-10000</v>
      </c>
      <c r="AH504" s="7722">
        <f t="shared" si="78"/>
        <v>66350</v>
      </c>
      <c r="AI504" s="7722">
        <f t="shared" si="79"/>
        <v>3317.5</v>
      </c>
      <c r="AJ504" s="7723">
        <v>5</v>
      </c>
      <c r="AK504" s="8295"/>
    </row>
    <row r="505" spans="2:37">
      <c r="B505" s="7988"/>
      <c r="C505" s="7988"/>
      <c r="D505" s="7988"/>
      <c r="E505" s="7988"/>
      <c r="F505" s="7988"/>
      <c r="G505" s="7988"/>
      <c r="H505" s="7988"/>
      <c r="I505" s="7988"/>
      <c r="J505" s="7988"/>
      <c r="K505" s="7988"/>
      <c r="L505" s="7988"/>
      <c r="M505" s="7988"/>
      <c r="N505" s="7988"/>
      <c r="O505" s="7988"/>
      <c r="P505" s="7988"/>
      <c r="Q505" s="7988"/>
      <c r="R505" s="7988"/>
      <c r="S505" s="7650"/>
      <c r="T505" s="7649"/>
      <c r="U505" s="8023" t="s">
        <v>1774</v>
      </c>
      <c r="V505" s="8525">
        <v>48</v>
      </c>
      <c r="W505" s="7714" t="s">
        <v>36</v>
      </c>
      <c r="X505" s="7715">
        <v>45691</v>
      </c>
      <c r="Y505" s="7864">
        <v>10</v>
      </c>
      <c r="Z505" s="7761" t="s">
        <v>35</v>
      </c>
      <c r="AA505" s="8010">
        <f t="shared" si="76"/>
        <v>25</v>
      </c>
      <c r="AB505" s="7762">
        <v>1327</v>
      </c>
      <c r="AC505" s="7719">
        <v>45751</v>
      </c>
      <c r="AD505" s="7720">
        <v>45785</v>
      </c>
      <c r="AE505" s="7717">
        <v>24832</v>
      </c>
      <c r="AF505" s="7721">
        <v>10000</v>
      </c>
      <c r="AG505" s="7721">
        <f t="shared" si="77"/>
        <v>0</v>
      </c>
      <c r="AH505" s="7722">
        <f t="shared" si="78"/>
        <v>13270</v>
      </c>
      <c r="AI505" s="7722">
        <f t="shared" si="79"/>
        <v>663.5</v>
      </c>
      <c r="AJ505" s="7723">
        <v>5</v>
      </c>
      <c r="AK505" s="8295"/>
    </row>
    <row r="506" spans="2:37">
      <c r="B506" s="7653"/>
      <c r="C506" s="7653"/>
      <c r="D506" s="7650"/>
      <c r="E506" s="7650"/>
      <c r="F506" s="7650"/>
      <c r="G506" s="7650"/>
      <c r="H506" s="7650"/>
      <c r="I506" s="7650"/>
      <c r="J506" s="7650"/>
      <c r="K506" s="7650"/>
      <c r="L506" s="7650"/>
      <c r="M506" s="7650"/>
      <c r="N506" s="7650"/>
      <c r="O506" s="7650"/>
      <c r="P506" s="7650"/>
      <c r="Q506" s="7650"/>
      <c r="R506" s="7650"/>
      <c r="S506" s="7839"/>
      <c r="T506" s="7649"/>
      <c r="U506" s="8023" t="s">
        <v>1708</v>
      </c>
      <c r="V506" s="7759">
        <v>49</v>
      </c>
      <c r="W506" s="7714" t="s">
        <v>796</v>
      </c>
      <c r="X506" s="7715">
        <v>45709</v>
      </c>
      <c r="Y506" s="7911">
        <v>10</v>
      </c>
      <c r="Z506" s="7761" t="s">
        <v>35</v>
      </c>
      <c r="AA506" s="7717">
        <f t="shared" si="76"/>
        <v>25</v>
      </c>
      <c r="AB506" s="7762">
        <v>1327</v>
      </c>
      <c r="AC506" s="7719">
        <v>45723</v>
      </c>
      <c r="AD506" s="7763">
        <v>45733</v>
      </c>
      <c r="AE506" s="7717">
        <v>24530</v>
      </c>
      <c r="AF506" s="7721">
        <v>10000</v>
      </c>
      <c r="AG506" s="7721">
        <f t="shared" si="77"/>
        <v>0</v>
      </c>
      <c r="AH506" s="7722">
        <f t="shared" si="78"/>
        <v>13270</v>
      </c>
      <c r="AI506" s="7722">
        <f t="shared" si="79"/>
        <v>663.5</v>
      </c>
      <c r="AJ506" s="7723">
        <v>5</v>
      </c>
      <c r="AK506" s="8295"/>
    </row>
    <row r="507" spans="2:37">
      <c r="B507" s="7839"/>
      <c r="C507" s="7839"/>
      <c r="D507" s="7839"/>
      <c r="E507" s="7839"/>
      <c r="F507" s="7839"/>
      <c r="G507" s="7839"/>
      <c r="H507" s="7839"/>
      <c r="I507" s="7839"/>
      <c r="J507" s="7839"/>
      <c r="K507" s="7839"/>
      <c r="L507" s="7839"/>
      <c r="M507" s="7839"/>
      <c r="N507" s="7839"/>
      <c r="O507" s="7839"/>
      <c r="P507" s="7839"/>
      <c r="Q507" s="7839"/>
      <c r="R507" s="7839"/>
      <c r="S507" s="7839"/>
      <c r="T507" s="7649"/>
      <c r="U507" s="8023" t="s">
        <v>1782</v>
      </c>
      <c r="V507" s="7759">
        <v>50</v>
      </c>
      <c r="W507" s="7714" t="s">
        <v>796</v>
      </c>
      <c r="X507" s="7715">
        <v>45709</v>
      </c>
      <c r="Y507" s="7911">
        <v>10</v>
      </c>
      <c r="Z507" s="7761" t="s">
        <v>35</v>
      </c>
      <c r="AA507" s="8010">
        <f t="shared" si="76"/>
        <v>25</v>
      </c>
      <c r="AB507" s="7762">
        <v>1327</v>
      </c>
      <c r="AC507" s="7719">
        <v>45723</v>
      </c>
      <c r="AD507" s="7763">
        <v>45733</v>
      </c>
      <c r="AE507" s="7717">
        <v>24530</v>
      </c>
      <c r="AF507" s="7721">
        <v>10000</v>
      </c>
      <c r="AG507" s="7721">
        <f t="shared" si="77"/>
        <v>0</v>
      </c>
      <c r="AH507" s="7722">
        <f t="shared" si="78"/>
        <v>13270</v>
      </c>
      <c r="AI507" s="7722">
        <f t="shared" si="79"/>
        <v>663.5</v>
      </c>
      <c r="AJ507" s="7723">
        <v>5</v>
      </c>
      <c r="AK507" s="8265"/>
    </row>
    <row r="508" spans="2:37">
      <c r="B508" s="7839"/>
      <c r="C508" s="7839"/>
      <c r="D508" s="7839"/>
      <c r="E508" s="7839"/>
      <c r="F508" s="7839"/>
      <c r="G508" s="7839"/>
      <c r="H508" s="7839"/>
      <c r="I508" s="7839"/>
      <c r="J508" s="7839"/>
      <c r="K508" s="7839"/>
      <c r="L508" s="7839"/>
      <c r="M508" s="7839"/>
      <c r="N508" s="7839"/>
      <c r="O508" s="7839"/>
      <c r="P508" s="7839"/>
      <c r="Q508" s="7839"/>
      <c r="R508" s="7839"/>
      <c r="S508" s="7839"/>
      <c r="T508" s="7649"/>
      <c r="U508" s="8023" t="s">
        <v>1774</v>
      </c>
      <c r="V508" s="8525">
        <v>51</v>
      </c>
      <c r="W508" s="7714">
        <v>3961</v>
      </c>
      <c r="X508" s="7715">
        <v>45738</v>
      </c>
      <c r="Y508" s="7864">
        <v>64.8</v>
      </c>
      <c r="Z508" s="7761" t="s">
        <v>35</v>
      </c>
      <c r="AA508" s="7717">
        <f t="shared" si="76"/>
        <v>162</v>
      </c>
      <c r="AB508" s="7762">
        <v>1350</v>
      </c>
      <c r="AC508" s="7719">
        <v>45764</v>
      </c>
      <c r="AD508" s="7720">
        <v>45785</v>
      </c>
      <c r="AE508" s="7717">
        <v>24832</v>
      </c>
      <c r="AF508" s="7721">
        <v>64800</v>
      </c>
      <c r="AG508" s="7721">
        <f t="shared" si="77"/>
        <v>0</v>
      </c>
      <c r="AH508" s="7722">
        <f t="shared" si="78"/>
        <v>87480</v>
      </c>
      <c r="AI508" s="7722">
        <f t="shared" si="79"/>
        <v>4374</v>
      </c>
      <c r="AJ508" s="7723">
        <v>5</v>
      </c>
      <c r="AK508" s="8266"/>
    </row>
    <row r="509" spans="2:37">
      <c r="B509" s="7839"/>
      <c r="C509" s="7839"/>
      <c r="D509" s="7839"/>
      <c r="E509" s="7839"/>
      <c r="F509" s="7839"/>
      <c r="G509" s="7839"/>
      <c r="H509" s="7839"/>
      <c r="I509" s="7839"/>
      <c r="J509" s="7839"/>
      <c r="K509" s="7839"/>
      <c r="L509" s="7839"/>
      <c r="M509" s="7839"/>
      <c r="N509" s="7839"/>
      <c r="O509" s="7839"/>
      <c r="P509" s="7839"/>
      <c r="Q509" s="7839"/>
      <c r="R509" s="7839"/>
      <c r="S509" s="7839"/>
      <c r="T509" s="7649"/>
      <c r="U509" s="7996" t="s">
        <v>1784</v>
      </c>
      <c r="V509" s="7759">
        <v>52</v>
      </c>
      <c r="W509" s="7714" t="s">
        <v>36</v>
      </c>
      <c r="X509" s="7715">
        <v>45738</v>
      </c>
      <c r="Y509" s="7911">
        <v>14.4</v>
      </c>
      <c r="Z509" s="7761" t="s">
        <v>35</v>
      </c>
      <c r="AA509" s="8010">
        <f t="shared" si="76"/>
        <v>36</v>
      </c>
      <c r="AB509" s="7762">
        <v>1350</v>
      </c>
      <c r="AC509" s="7719">
        <v>45782</v>
      </c>
      <c r="AD509" s="7720">
        <v>45762</v>
      </c>
      <c r="AE509" s="7717">
        <v>24714</v>
      </c>
      <c r="AF509" s="7721">
        <v>14400</v>
      </c>
      <c r="AG509" s="7721">
        <f t="shared" si="77"/>
        <v>0</v>
      </c>
      <c r="AH509" s="7722">
        <f t="shared" si="78"/>
        <v>19440</v>
      </c>
      <c r="AI509" s="7722">
        <f t="shared" si="79"/>
        <v>972</v>
      </c>
      <c r="AJ509" s="7723">
        <v>5</v>
      </c>
      <c r="AK509" s="8267"/>
    </row>
    <row r="510" spans="2:37">
      <c r="B510" s="7852"/>
      <c r="C510" s="7852"/>
      <c r="D510" s="7852"/>
      <c r="E510" s="7852"/>
      <c r="F510" s="8058"/>
      <c r="G510" s="8272"/>
      <c r="H510" s="7855"/>
      <c r="I510" s="7855"/>
      <c r="J510" s="8237"/>
      <c r="K510" s="7857"/>
      <c r="L510" s="7858"/>
      <c r="M510" s="7852"/>
      <c r="N510" s="7861"/>
      <c r="O510" s="7861"/>
      <c r="P510" s="8237"/>
      <c r="Q510" s="8237"/>
      <c r="R510" s="7982"/>
      <c r="S510" s="7839"/>
      <c r="T510" s="7649"/>
      <c r="U510" s="8023" t="s">
        <v>1774</v>
      </c>
      <c r="V510" s="7759">
        <v>54</v>
      </c>
      <c r="W510" s="7714">
        <v>3960</v>
      </c>
      <c r="X510" s="7715">
        <v>45738</v>
      </c>
      <c r="Y510" s="7864">
        <v>64.8</v>
      </c>
      <c r="Z510" s="7761" t="s">
        <v>35</v>
      </c>
      <c r="AA510" s="7717">
        <f t="shared" si="76"/>
        <v>162</v>
      </c>
      <c r="AB510" s="7762">
        <v>1350</v>
      </c>
      <c r="AC510" s="7719">
        <v>45794</v>
      </c>
      <c r="AD510" s="7720">
        <v>45798</v>
      </c>
      <c r="AE510" s="7717">
        <v>24897</v>
      </c>
      <c r="AF510" s="7721">
        <v>17200</v>
      </c>
      <c r="AG510" s="7721">
        <f t="shared" si="77"/>
        <v>-47600</v>
      </c>
      <c r="AH510" s="7722">
        <f t="shared" si="78"/>
        <v>23220</v>
      </c>
      <c r="AI510" s="7722">
        <f t="shared" si="79"/>
        <v>1161</v>
      </c>
      <c r="AJ510" s="7723">
        <v>5</v>
      </c>
      <c r="AK510" s="8269"/>
    </row>
    <row r="511" spans="2:37">
      <c r="B511" s="7852"/>
      <c r="C511" s="7852"/>
      <c r="D511" s="7852"/>
      <c r="E511" s="7852"/>
      <c r="F511" s="8058"/>
      <c r="G511" s="8272"/>
      <c r="H511" s="7855"/>
      <c r="I511" s="7855"/>
      <c r="J511" s="8237"/>
      <c r="K511" s="7857"/>
      <c r="L511" s="7858"/>
      <c r="M511" s="7852"/>
      <c r="N511" s="7861"/>
      <c r="O511" s="7861"/>
      <c r="P511" s="8237"/>
      <c r="Q511" s="8237"/>
      <c r="R511" s="7982"/>
      <c r="S511" s="7684"/>
      <c r="T511" s="7649"/>
      <c r="U511" s="8666" t="s">
        <v>1774</v>
      </c>
      <c r="V511" s="7928">
        <v>54</v>
      </c>
      <c r="W511" s="7926">
        <v>3960</v>
      </c>
      <c r="X511" s="8648">
        <v>45738</v>
      </c>
      <c r="Y511" s="8649">
        <v>47.6</v>
      </c>
      <c r="Z511" s="7931" t="s">
        <v>35</v>
      </c>
      <c r="AA511" s="7696">
        <f t="shared" si="76"/>
        <v>119</v>
      </c>
      <c r="AB511" s="7932">
        <v>1350</v>
      </c>
      <c r="AC511" s="8623">
        <v>45794</v>
      </c>
      <c r="AD511" s="8623">
        <v>45794</v>
      </c>
      <c r="AE511" s="7696"/>
      <c r="AF511" s="8625">
        <v>47600</v>
      </c>
      <c r="AG511" s="8625">
        <f t="shared" si="77"/>
        <v>0</v>
      </c>
      <c r="AH511" s="8622">
        <f t="shared" si="78"/>
        <v>64260</v>
      </c>
      <c r="AI511" s="8622">
        <f t="shared" si="79"/>
        <v>3213</v>
      </c>
      <c r="AJ511" s="8624">
        <v>5</v>
      </c>
      <c r="AK511" s="8667" t="s">
        <v>1565</v>
      </c>
    </row>
    <row r="512" spans="2:37">
      <c r="B512" s="7852"/>
      <c r="C512" s="7852"/>
      <c r="D512" s="7855"/>
      <c r="E512" s="7852"/>
      <c r="F512" s="8058"/>
      <c r="G512" s="7981"/>
      <c r="H512" s="7855"/>
      <c r="I512" s="7855"/>
      <c r="J512" s="7860"/>
      <c r="K512" s="7857"/>
      <c r="L512" s="7858"/>
      <c r="M512" s="7852"/>
      <c r="N512" s="7859"/>
      <c r="O512" s="7859"/>
      <c r="P512" s="7860"/>
      <c r="Q512" s="7860"/>
      <c r="R512" s="7982"/>
      <c r="S512" s="7684"/>
      <c r="T512" s="7649"/>
      <c r="U512" s="8023" t="s">
        <v>1774</v>
      </c>
      <c r="V512" s="7759">
        <v>53</v>
      </c>
      <c r="W512" s="7714">
        <v>3963</v>
      </c>
      <c r="X512" s="7715">
        <v>45738</v>
      </c>
      <c r="Y512" s="7864">
        <v>64.8</v>
      </c>
      <c r="Z512" s="7761" t="s">
        <v>35</v>
      </c>
      <c r="AA512" s="8010">
        <f t="shared" si="76"/>
        <v>162</v>
      </c>
      <c r="AB512" s="7762">
        <v>1350</v>
      </c>
      <c r="AC512" s="7719">
        <v>45782</v>
      </c>
      <c r="AD512" s="7720">
        <v>45785</v>
      </c>
      <c r="AE512" s="7717">
        <v>24832</v>
      </c>
      <c r="AF512" s="7721">
        <v>22000</v>
      </c>
      <c r="AG512" s="7721">
        <f t="shared" si="77"/>
        <v>-42800</v>
      </c>
      <c r="AH512" s="7722">
        <f t="shared" si="78"/>
        <v>29700</v>
      </c>
      <c r="AI512" s="7722">
        <f t="shared" si="79"/>
        <v>1485</v>
      </c>
      <c r="AJ512" s="7723">
        <v>5</v>
      </c>
      <c r="AK512" s="8270"/>
    </row>
    <row r="513" spans="2:37">
      <c r="B513" s="7852"/>
      <c r="C513" s="7852"/>
      <c r="D513" s="7852"/>
      <c r="E513" s="7852"/>
      <c r="F513" s="8058"/>
      <c r="G513" s="8272"/>
      <c r="H513" s="7855"/>
      <c r="I513" s="7855"/>
      <c r="J513" s="8237"/>
      <c r="K513" s="7857"/>
      <c r="L513" s="7858"/>
      <c r="M513" s="7852"/>
      <c r="N513" s="7861"/>
      <c r="O513" s="7861"/>
      <c r="P513" s="8237"/>
      <c r="Q513" s="8237"/>
      <c r="R513" s="7982"/>
      <c r="S513" s="7684"/>
      <c r="T513" s="7649"/>
      <c r="U513" s="8023" t="s">
        <v>1774</v>
      </c>
      <c r="V513" s="7759">
        <v>53</v>
      </c>
      <c r="W513" s="7714">
        <v>3963</v>
      </c>
      <c r="X513" s="7715">
        <v>45738</v>
      </c>
      <c r="Y513" s="7864">
        <v>42.8</v>
      </c>
      <c r="Z513" s="7761" t="s">
        <v>35</v>
      </c>
      <c r="AA513" s="7717">
        <f t="shared" si="76"/>
        <v>107</v>
      </c>
      <c r="AB513" s="7762">
        <v>1350</v>
      </c>
      <c r="AC513" s="7719">
        <v>45782</v>
      </c>
      <c r="AD513" s="7720">
        <v>45798</v>
      </c>
      <c r="AE513" s="7717">
        <v>24897</v>
      </c>
      <c r="AF513" s="7721">
        <v>42800</v>
      </c>
      <c r="AG513" s="7721">
        <f t="shared" si="77"/>
        <v>0</v>
      </c>
      <c r="AH513" s="7722">
        <f t="shared" si="78"/>
        <v>57780</v>
      </c>
      <c r="AI513" s="7722">
        <f t="shared" si="79"/>
        <v>2889</v>
      </c>
      <c r="AJ513" s="7723">
        <v>5</v>
      </c>
      <c r="AK513" s="8270"/>
    </row>
    <row r="514" spans="2:37">
      <c r="B514" s="7852"/>
      <c r="C514" s="7855"/>
      <c r="D514" s="7855"/>
      <c r="E514" s="7855"/>
      <c r="F514" s="8058"/>
      <c r="G514" s="7981"/>
      <c r="H514" s="7855"/>
      <c r="I514" s="7855"/>
      <c r="J514" s="7860"/>
      <c r="K514" s="7857"/>
      <c r="L514" s="7858"/>
      <c r="M514" s="7852"/>
      <c r="N514" s="7859"/>
      <c r="O514" s="7859"/>
      <c r="P514" s="7860"/>
      <c r="Q514" s="7860"/>
      <c r="R514" s="7982"/>
      <c r="S514" s="7983"/>
      <c r="T514" s="7649"/>
      <c r="U514" s="8666" t="s">
        <v>1774</v>
      </c>
      <c r="V514" s="7928">
        <v>55</v>
      </c>
      <c r="W514" s="7926">
        <v>3961</v>
      </c>
      <c r="X514" s="8648">
        <v>45738</v>
      </c>
      <c r="Y514" s="8649">
        <v>64.8</v>
      </c>
      <c r="Z514" s="7931" t="s">
        <v>35</v>
      </c>
      <c r="AA514" s="7696">
        <f t="shared" si="76"/>
        <v>162</v>
      </c>
      <c r="AB514" s="7932">
        <v>1350</v>
      </c>
      <c r="AC514" s="8623">
        <v>45810</v>
      </c>
      <c r="AD514" s="8623">
        <v>45810</v>
      </c>
      <c r="AE514" s="7696"/>
      <c r="AF514" s="8625">
        <v>64800</v>
      </c>
      <c r="AG514" s="8625">
        <f t="shared" si="77"/>
        <v>0</v>
      </c>
      <c r="AH514" s="8622">
        <f t="shared" si="78"/>
        <v>87480</v>
      </c>
      <c r="AI514" s="8622">
        <f t="shared" si="79"/>
        <v>4374</v>
      </c>
      <c r="AJ514" s="8624">
        <v>5</v>
      </c>
      <c r="AK514" s="8668" t="s">
        <v>1565</v>
      </c>
    </row>
    <row r="515" spans="2:37">
      <c r="B515" s="7852"/>
      <c r="C515" s="7855"/>
      <c r="D515" s="7855"/>
      <c r="E515" s="7855"/>
      <c r="F515" s="8058"/>
      <c r="G515" s="7981"/>
      <c r="H515" s="7855"/>
      <c r="I515" s="7855"/>
      <c r="J515" s="7860"/>
      <c r="K515" s="7857"/>
      <c r="L515" s="7858"/>
      <c r="M515" s="7852"/>
      <c r="N515" s="7859"/>
      <c r="O515" s="7859"/>
      <c r="P515" s="7860"/>
      <c r="Q515" s="7860"/>
      <c r="R515" s="7982"/>
      <c r="S515" s="7684"/>
      <c r="T515" s="7649"/>
      <c r="U515" s="8023" t="s">
        <v>1783</v>
      </c>
      <c r="V515" s="7759">
        <v>56</v>
      </c>
      <c r="W515" s="7714" t="s">
        <v>796</v>
      </c>
      <c r="X515" s="7715">
        <v>45742</v>
      </c>
      <c r="Y515" s="7911">
        <v>10</v>
      </c>
      <c r="Z515" s="7761" t="s">
        <v>35</v>
      </c>
      <c r="AA515" s="8010">
        <f t="shared" si="76"/>
        <v>25</v>
      </c>
      <c r="AB515" s="7762">
        <v>1350</v>
      </c>
      <c r="AC515" s="7719">
        <v>45764</v>
      </c>
      <c r="AD515" s="7720">
        <v>45762</v>
      </c>
      <c r="AE515" s="7717">
        <v>24714</v>
      </c>
      <c r="AF515" s="7721">
        <v>10000</v>
      </c>
      <c r="AG515" s="7721">
        <f t="shared" si="77"/>
        <v>0</v>
      </c>
      <c r="AH515" s="7722">
        <f t="shared" si="78"/>
        <v>13500</v>
      </c>
      <c r="AI515" s="7722">
        <f t="shared" si="79"/>
        <v>675</v>
      </c>
      <c r="AJ515" s="7723">
        <v>5</v>
      </c>
      <c r="AK515" s="8270"/>
    </row>
    <row r="516" spans="2:37">
      <c r="B516" s="7684"/>
      <c r="C516" s="7684"/>
      <c r="D516" s="7684"/>
      <c r="E516" s="7684"/>
      <c r="F516" s="7684"/>
      <c r="G516" s="7684"/>
      <c r="H516" s="7684"/>
      <c r="I516" s="7684"/>
      <c r="J516" s="7983"/>
      <c r="K516" s="7684"/>
      <c r="L516" s="7654"/>
      <c r="M516" s="7684"/>
      <c r="N516" s="7684"/>
      <c r="O516" s="7684"/>
      <c r="P516" s="7983"/>
      <c r="Q516" s="7983"/>
      <c r="R516" s="7684"/>
      <c r="S516" s="7684"/>
      <c r="T516" s="7649"/>
      <c r="U516" s="7996" t="s">
        <v>1656</v>
      </c>
      <c r="V516" s="7779">
        <v>57</v>
      </c>
      <c r="W516" s="7714" t="s">
        <v>796</v>
      </c>
      <c r="X516" s="7780">
        <v>45748</v>
      </c>
      <c r="Y516" s="7784">
        <v>5</v>
      </c>
      <c r="Z516" s="7717" t="s">
        <v>35</v>
      </c>
      <c r="AA516" s="7717">
        <f>(Y516*1000/1000)</f>
        <v>5</v>
      </c>
      <c r="AB516" s="7722">
        <v>266.5</v>
      </c>
      <c r="AC516" s="7719">
        <v>45764</v>
      </c>
      <c r="AD516" s="7720">
        <v>45762</v>
      </c>
      <c r="AE516" s="7717">
        <v>24714</v>
      </c>
      <c r="AF516" s="7721">
        <v>5000</v>
      </c>
      <c r="AG516" s="7721">
        <v>0</v>
      </c>
      <c r="AH516" s="7752">
        <v>1572</v>
      </c>
      <c r="AI516" s="7722">
        <v>143.69999999999999</v>
      </c>
      <c r="AJ516" s="7714">
        <v>5</v>
      </c>
      <c r="AK516" s="8270"/>
    </row>
    <row r="517" spans="2:37">
      <c r="B517" s="7684"/>
      <c r="C517" s="7684"/>
      <c r="D517" s="7684"/>
      <c r="E517" s="7684"/>
      <c r="F517" s="7684"/>
      <c r="G517" s="7684"/>
      <c r="H517" s="7684"/>
      <c r="I517" s="7684"/>
      <c r="J517" s="7983"/>
      <c r="K517" s="7684"/>
      <c r="L517" s="7654"/>
      <c r="M517" s="7684"/>
      <c r="N517" s="7684"/>
      <c r="O517" s="7684"/>
      <c r="P517" s="7983"/>
      <c r="Q517" s="7983"/>
      <c r="R517" s="7684"/>
      <c r="S517" s="7684"/>
      <c r="T517" s="7649"/>
      <c r="U517" s="8023" t="s">
        <v>1796</v>
      </c>
      <c r="V517" s="7759">
        <v>58</v>
      </c>
      <c r="W517" s="7736" t="s">
        <v>36</v>
      </c>
      <c r="X517" s="7745">
        <v>45775</v>
      </c>
      <c r="Y517" s="8527">
        <v>12.5</v>
      </c>
      <c r="Z517" s="7761" t="s">
        <v>35</v>
      </c>
      <c r="AA517" s="7717">
        <f>(Y517*1000/200)</f>
        <v>62.5</v>
      </c>
      <c r="AB517" s="7762">
        <v>1607.4</v>
      </c>
      <c r="AC517" s="7746">
        <v>45794</v>
      </c>
      <c r="AD517" s="7720">
        <v>45798</v>
      </c>
      <c r="AE517" s="7717">
        <v>24897</v>
      </c>
      <c r="AF517" s="7878">
        <v>12500</v>
      </c>
      <c r="AG517" s="7878">
        <f>(AF517-Y517*1000)</f>
        <v>0</v>
      </c>
      <c r="AH517" s="7762">
        <f t="shared" ref="AH517:AH522" si="80">(AF517*AB517/1000)</f>
        <v>20092.5</v>
      </c>
      <c r="AI517" s="7762">
        <f>(AH517*0.05)</f>
        <v>1004.625</v>
      </c>
      <c r="AJ517" s="7755">
        <v>5</v>
      </c>
      <c r="AK517" s="8270"/>
    </row>
    <row r="518" spans="2:37">
      <c r="B518" s="7684"/>
      <c r="C518" s="7684"/>
      <c r="D518" s="7684"/>
      <c r="E518" s="7684"/>
      <c r="F518" s="7684"/>
      <c r="G518" s="7684"/>
      <c r="H518" s="7684"/>
      <c r="I518" s="7684"/>
      <c r="J518" s="7983"/>
      <c r="K518" s="7684"/>
      <c r="L518" s="8276"/>
      <c r="M518" s="7684"/>
      <c r="N518" s="7684"/>
      <c r="O518" s="7684"/>
      <c r="P518" s="7983"/>
      <c r="Q518" s="7983"/>
      <c r="R518" s="7684"/>
      <c r="S518" s="7684"/>
      <c r="T518" s="7649"/>
      <c r="U518" s="8023" t="s">
        <v>1801</v>
      </c>
      <c r="V518" s="7759">
        <v>59</v>
      </c>
      <c r="W518" s="7714">
        <v>3963</v>
      </c>
      <c r="X518" s="7715">
        <v>45776</v>
      </c>
      <c r="Y518" s="7760">
        <v>25</v>
      </c>
      <c r="Z518" s="7761" t="s">
        <v>35</v>
      </c>
      <c r="AA518" s="7902">
        <f>(Y518*1000/200)</f>
        <v>125</v>
      </c>
      <c r="AB518" s="7762">
        <v>1607.4</v>
      </c>
      <c r="AC518" s="7719">
        <v>45782</v>
      </c>
      <c r="AD518" s="7720">
        <v>45798</v>
      </c>
      <c r="AE518" s="7717">
        <v>24897</v>
      </c>
      <c r="AF518" s="7721">
        <v>25000</v>
      </c>
      <c r="AG518" s="7721">
        <f>(AF518-Y518*1000)</f>
        <v>0</v>
      </c>
      <c r="AH518" s="7722">
        <f t="shared" si="80"/>
        <v>40185</v>
      </c>
      <c r="AI518" s="7722">
        <f>(AH518*0.05)</f>
        <v>2009.25</v>
      </c>
      <c r="AJ518" s="7723">
        <v>5</v>
      </c>
      <c r="AK518" s="8270"/>
    </row>
    <row r="519" spans="2:37">
      <c r="B519" s="7684"/>
      <c r="C519" s="7684"/>
      <c r="D519" s="7684"/>
      <c r="E519" s="7684"/>
      <c r="F519" s="7684"/>
      <c r="G519" s="7684"/>
      <c r="H519" s="7684"/>
      <c r="I519" s="7684"/>
      <c r="J519" s="7983"/>
      <c r="K519" s="7684"/>
      <c r="L519" s="7654"/>
      <c r="M519" s="7684"/>
      <c r="N519" s="7684"/>
      <c r="O519" s="7684"/>
      <c r="P519" s="7983"/>
      <c r="Q519" s="7983"/>
      <c r="R519" s="7684"/>
      <c r="S519" s="7684"/>
      <c r="T519" s="7649"/>
      <c r="U519" s="8023" t="s">
        <v>1798</v>
      </c>
      <c r="V519" s="7759">
        <v>60</v>
      </c>
      <c r="W519" s="7714">
        <v>3963</v>
      </c>
      <c r="X519" s="7715">
        <v>45776</v>
      </c>
      <c r="Y519" s="7864">
        <v>10</v>
      </c>
      <c r="Z519" s="7761" t="s">
        <v>35</v>
      </c>
      <c r="AA519" s="7717">
        <f>(Y519*1000/400)</f>
        <v>25</v>
      </c>
      <c r="AB519" s="7762">
        <v>1350</v>
      </c>
      <c r="AC519" s="7719">
        <v>45782</v>
      </c>
      <c r="AD519" s="7720">
        <v>45785</v>
      </c>
      <c r="AE519" s="7717">
        <v>24832</v>
      </c>
      <c r="AF519" s="7721">
        <v>10000</v>
      </c>
      <c r="AG519" s="7721">
        <f>(AF519-Y519*1000)</f>
        <v>0</v>
      </c>
      <c r="AH519" s="7722">
        <f t="shared" si="80"/>
        <v>13500</v>
      </c>
      <c r="AI519" s="7722">
        <f>(AH519*0.05)</f>
        <v>675</v>
      </c>
      <c r="AJ519" s="7723">
        <v>5</v>
      </c>
      <c r="AK519" s="8270"/>
    </row>
    <row r="520" spans="2:37">
      <c r="B520" s="7684"/>
      <c r="C520" s="7684"/>
      <c r="D520" s="7684"/>
      <c r="E520" s="7684"/>
      <c r="F520" s="7684"/>
      <c r="G520" s="7684"/>
      <c r="H520" s="7684"/>
      <c r="I520" s="7684"/>
      <c r="J520" s="7983"/>
      <c r="K520" s="7684"/>
      <c r="L520" s="7654"/>
      <c r="M520" s="7684"/>
      <c r="N520" s="7684"/>
      <c r="O520" s="7684"/>
      <c r="P520" s="7983"/>
      <c r="Q520" s="7983"/>
      <c r="R520" s="7684"/>
      <c r="S520" s="7684"/>
      <c r="T520" s="7649"/>
      <c r="U520" s="8023" t="s">
        <v>1740</v>
      </c>
      <c r="V520" s="7759">
        <v>61</v>
      </c>
      <c r="W520" s="7714">
        <v>3960</v>
      </c>
      <c r="X520" s="7715">
        <v>45776</v>
      </c>
      <c r="Y520" s="7911">
        <v>10</v>
      </c>
      <c r="Z520" s="7761" t="s">
        <v>35</v>
      </c>
      <c r="AA520" s="8010">
        <f>(Y520*1000/400)</f>
        <v>25</v>
      </c>
      <c r="AB520" s="7762">
        <v>1350</v>
      </c>
      <c r="AC520" s="7719">
        <v>45794</v>
      </c>
      <c r="AD520" s="7720">
        <v>45798</v>
      </c>
      <c r="AE520" s="7717">
        <v>24897</v>
      </c>
      <c r="AF520" s="7721">
        <v>10000</v>
      </c>
      <c r="AG520" s="7721">
        <f>(AF520-Y520*1000)</f>
        <v>0</v>
      </c>
      <c r="AH520" s="7722">
        <f t="shared" si="80"/>
        <v>13500</v>
      </c>
      <c r="AI520" s="7722">
        <f>(AH520*0.05)</f>
        <v>675</v>
      </c>
      <c r="AJ520" s="7723">
        <v>5</v>
      </c>
      <c r="AK520" s="8270"/>
    </row>
    <row r="521" spans="2:37">
      <c r="B521" s="7684"/>
      <c r="C521" s="7684"/>
      <c r="D521" s="7684"/>
      <c r="E521" s="7684"/>
      <c r="F521" s="7684"/>
      <c r="G521" s="7684"/>
      <c r="H521" s="7684"/>
      <c r="I521" s="7684"/>
      <c r="J521" s="7983"/>
      <c r="K521" s="7684"/>
      <c r="L521" s="7654"/>
      <c r="M521" s="7684"/>
      <c r="N521" s="7684"/>
      <c r="O521" s="7684"/>
      <c r="P521" s="7983"/>
      <c r="Q521" s="7983"/>
      <c r="R521" s="7684"/>
      <c r="S521" s="7684"/>
      <c r="T521" s="7649"/>
      <c r="U521" s="7996" t="s">
        <v>1786</v>
      </c>
      <c r="V521" s="7759">
        <v>62</v>
      </c>
      <c r="W521" s="7714">
        <v>3960</v>
      </c>
      <c r="X521" s="7715">
        <v>45777</v>
      </c>
      <c r="Y521" s="7911">
        <v>10</v>
      </c>
      <c r="Z521" s="7761" t="s">
        <v>35</v>
      </c>
      <c r="AA521" s="7717">
        <f>(Y521*1000/400)</f>
        <v>25</v>
      </c>
      <c r="AB521" s="7762">
        <v>1350</v>
      </c>
      <c r="AC521" s="7719">
        <v>45794</v>
      </c>
      <c r="AD521" s="7720">
        <v>45798</v>
      </c>
      <c r="AE521" s="7717">
        <v>24897</v>
      </c>
      <c r="AF521" s="7721">
        <v>10000</v>
      </c>
      <c r="AG521" s="7721">
        <f>(AF521-Y521*1000)</f>
        <v>0</v>
      </c>
      <c r="AH521" s="7722">
        <f t="shared" si="80"/>
        <v>13500</v>
      </c>
      <c r="AI521" s="7722">
        <f>(AH521*0.05)</f>
        <v>675</v>
      </c>
      <c r="AJ521" s="7723">
        <v>5</v>
      </c>
      <c r="AK521" s="8270"/>
    </row>
    <row r="522" spans="2:37">
      <c r="B522" s="7684"/>
      <c r="C522" s="7684"/>
      <c r="D522" s="7684"/>
      <c r="E522" s="7684"/>
      <c r="F522" s="7684"/>
      <c r="G522" s="7684"/>
      <c r="H522" s="7684"/>
      <c r="I522" s="7684"/>
      <c r="J522" s="7983"/>
      <c r="K522" s="7684"/>
      <c r="L522" s="7654"/>
      <c r="M522" s="7684"/>
      <c r="N522" s="7684"/>
      <c r="O522" s="7684"/>
      <c r="P522" s="7983"/>
      <c r="Q522" s="7983"/>
      <c r="R522" s="7684"/>
      <c r="S522" s="7684"/>
      <c r="T522" s="7649"/>
      <c r="U522" s="7996" t="s">
        <v>1799</v>
      </c>
      <c r="V522" s="8526">
        <v>63</v>
      </c>
      <c r="W522" s="7714">
        <v>3963</v>
      </c>
      <c r="X522" s="7780">
        <v>45777</v>
      </c>
      <c r="Y522" s="7784">
        <v>4</v>
      </c>
      <c r="Z522" s="7717" t="s">
        <v>35</v>
      </c>
      <c r="AA522" s="8010">
        <f>(Y522*1000/400)</f>
        <v>10</v>
      </c>
      <c r="AB522" s="7722">
        <v>1080</v>
      </c>
      <c r="AC522" s="7719">
        <v>45785</v>
      </c>
      <c r="AD522" s="7720">
        <v>45785</v>
      </c>
      <c r="AE522" s="7717">
        <v>24832</v>
      </c>
      <c r="AF522" s="7721">
        <v>4000</v>
      </c>
      <c r="AG522" s="7721">
        <v>0</v>
      </c>
      <c r="AH522" s="7722">
        <f t="shared" si="80"/>
        <v>4320</v>
      </c>
      <c r="AI522" s="7722">
        <v>143.69999999999999</v>
      </c>
      <c r="AJ522" s="7714">
        <v>5</v>
      </c>
      <c r="AK522" s="8270"/>
    </row>
    <row r="523" spans="2:37">
      <c r="B523" s="7684"/>
      <c r="C523" s="7684"/>
      <c r="D523" s="7684"/>
      <c r="E523" s="7684"/>
      <c r="F523" s="7684"/>
      <c r="G523" s="7684"/>
      <c r="H523" s="7684"/>
      <c r="I523" s="7684"/>
      <c r="J523" s="7684"/>
      <c r="K523" s="7684"/>
      <c r="L523" s="7654"/>
      <c r="M523" s="7684"/>
      <c r="N523" s="7684"/>
      <c r="O523" s="7684"/>
      <c r="P523" s="7983"/>
      <c r="Q523" s="7983"/>
      <c r="R523" s="7684"/>
      <c r="S523" s="7782"/>
      <c r="T523" s="7649"/>
      <c r="U523" s="7996" t="s">
        <v>1656</v>
      </c>
      <c r="V523" s="8526">
        <v>64</v>
      </c>
      <c r="W523" s="7714">
        <v>3963</v>
      </c>
      <c r="X523" s="7780">
        <v>45779</v>
      </c>
      <c r="Y523" s="7784">
        <v>5</v>
      </c>
      <c r="Z523" s="7717" t="s">
        <v>35</v>
      </c>
      <c r="AA523" s="7717">
        <f>(Y523*1000/1000)</f>
        <v>5</v>
      </c>
      <c r="AB523" s="7722">
        <v>266.5</v>
      </c>
      <c r="AC523" s="7719">
        <v>45782</v>
      </c>
      <c r="AD523" s="7720">
        <v>45785</v>
      </c>
      <c r="AE523" s="7717">
        <v>24832</v>
      </c>
      <c r="AF523" s="7721">
        <v>5000</v>
      </c>
      <c r="AG523" s="7721">
        <v>0</v>
      </c>
      <c r="AH523" s="7752">
        <v>1572</v>
      </c>
      <c r="AI523" s="7722">
        <v>143.69999999999999</v>
      </c>
      <c r="AJ523" s="7714">
        <v>5</v>
      </c>
      <c r="AK523" s="8270"/>
    </row>
    <row r="524" spans="2:37">
      <c r="B524" s="7988"/>
      <c r="C524" s="7988"/>
      <c r="D524" s="7988"/>
      <c r="E524" s="7988"/>
      <c r="F524" s="7988"/>
      <c r="G524" s="7988"/>
      <c r="H524" s="7988"/>
      <c r="I524" s="7988"/>
      <c r="J524" s="7988"/>
      <c r="K524" s="7988"/>
      <c r="L524" s="7988"/>
      <c r="M524" s="7988"/>
      <c r="N524" s="7988"/>
      <c r="O524" s="7988"/>
      <c r="P524" s="7988"/>
      <c r="Q524" s="7988"/>
      <c r="R524" s="7988"/>
      <c r="S524" s="7650"/>
      <c r="T524" s="7649"/>
      <c r="U524" s="7996" t="s">
        <v>1819</v>
      </c>
      <c r="V524" s="7759">
        <v>65</v>
      </c>
      <c r="W524" s="7714">
        <v>4592</v>
      </c>
      <c r="X524" s="7715">
        <v>45803</v>
      </c>
      <c r="Y524" s="7864">
        <v>14.4</v>
      </c>
      <c r="Z524" s="7761" t="s">
        <v>35</v>
      </c>
      <c r="AA524" s="7717">
        <f>(Y524*1000/400)</f>
        <v>36</v>
      </c>
      <c r="AB524" s="7762">
        <v>1350</v>
      </c>
      <c r="AC524" s="7719">
        <v>45810</v>
      </c>
      <c r="AD524" s="7720">
        <v>45812</v>
      </c>
      <c r="AE524" s="7717">
        <v>24961</v>
      </c>
      <c r="AF524" s="7721">
        <v>14400</v>
      </c>
      <c r="AG524" s="7721">
        <f t="shared" ref="AG524:AG533" si="81">(AF524-Y524*1000)</f>
        <v>0</v>
      </c>
      <c r="AH524" s="7722">
        <f t="shared" ref="AH524:AH533" si="82">(AF524*AB524/1000)</f>
        <v>19440</v>
      </c>
      <c r="AI524" s="7722">
        <f>(AH524*0.05)</f>
        <v>972</v>
      </c>
      <c r="AJ524" s="7723">
        <v>5</v>
      </c>
      <c r="AK524" s="8273"/>
    </row>
    <row r="525" spans="2:37">
      <c r="B525" s="7653"/>
      <c r="C525" s="7653"/>
      <c r="D525" s="7650"/>
      <c r="E525" s="7650"/>
      <c r="F525" s="7650"/>
      <c r="G525" s="7650"/>
      <c r="H525" s="7650"/>
      <c r="I525" s="7650"/>
      <c r="J525" s="7650"/>
      <c r="K525" s="7650"/>
      <c r="L525" s="7650"/>
      <c r="M525" s="7650"/>
      <c r="N525" s="7650"/>
      <c r="O525" s="7650"/>
      <c r="P525" s="7650"/>
      <c r="Q525" s="7650"/>
      <c r="R525" s="7650"/>
      <c r="S525" s="7839"/>
      <c r="T525" s="7649"/>
      <c r="U525" s="7996" t="s">
        <v>1799</v>
      </c>
      <c r="V525" s="8526">
        <v>66</v>
      </c>
      <c r="W525" s="7714">
        <v>4592</v>
      </c>
      <c r="X525" s="7780">
        <v>45804</v>
      </c>
      <c r="Y525" s="7784">
        <v>20</v>
      </c>
      <c r="Z525" s="7717" t="s">
        <v>35</v>
      </c>
      <c r="AA525" s="7717">
        <f>(Y525*1000/800)</f>
        <v>25</v>
      </c>
      <c r="AB525" s="7722">
        <v>1080</v>
      </c>
      <c r="AC525" s="7719">
        <v>45810</v>
      </c>
      <c r="AD525" s="7720">
        <v>45812</v>
      </c>
      <c r="AE525" s="7717">
        <v>24961</v>
      </c>
      <c r="AF525" s="7721">
        <v>2700</v>
      </c>
      <c r="AG525" s="7721">
        <f t="shared" si="81"/>
        <v>-17300</v>
      </c>
      <c r="AH525" s="7722">
        <f t="shared" si="82"/>
        <v>2916</v>
      </c>
      <c r="AI525" s="7722">
        <v>143.69999999999999</v>
      </c>
      <c r="AJ525" s="7714">
        <v>5</v>
      </c>
      <c r="AK525" s="8274"/>
    </row>
    <row r="526" spans="2:37">
      <c r="B526" s="7839"/>
      <c r="C526" s="7839"/>
      <c r="D526" s="7839"/>
      <c r="E526" s="7839"/>
      <c r="F526" s="7839"/>
      <c r="G526" s="7839"/>
      <c r="H526" s="7839"/>
      <c r="I526" s="7839"/>
      <c r="J526" s="7839"/>
      <c r="K526" s="7839"/>
      <c r="L526" s="7839"/>
      <c r="M526" s="7839"/>
      <c r="N526" s="7839"/>
      <c r="O526" s="7839"/>
      <c r="P526" s="7839"/>
      <c r="Q526" s="7839"/>
      <c r="R526" s="7839"/>
      <c r="S526" s="7839"/>
      <c r="T526" s="7649"/>
      <c r="U526" s="8287" t="s">
        <v>1799</v>
      </c>
      <c r="V526" s="8568">
        <v>66</v>
      </c>
      <c r="W526" s="8043">
        <v>4592</v>
      </c>
      <c r="X526" s="8044">
        <v>45804</v>
      </c>
      <c r="Y526" s="8570">
        <v>17.3</v>
      </c>
      <c r="Z526" s="8047" t="s">
        <v>35</v>
      </c>
      <c r="AA526" s="8047">
        <f>(Y526*1000/800)</f>
        <v>21.625</v>
      </c>
      <c r="AB526" s="8049">
        <v>1080</v>
      </c>
      <c r="AC526" s="8046">
        <v>45810</v>
      </c>
      <c r="AD526" s="8400">
        <v>45822</v>
      </c>
      <c r="AE526" s="8047">
        <v>25003</v>
      </c>
      <c r="AF526" s="8048">
        <v>5760</v>
      </c>
      <c r="AG526" s="8048">
        <f t="shared" si="81"/>
        <v>-11540</v>
      </c>
      <c r="AH526" s="8049">
        <f t="shared" si="82"/>
        <v>6220.8</v>
      </c>
      <c r="AI526" s="8049">
        <v>143.69999999999999</v>
      </c>
      <c r="AJ526" s="8043">
        <v>5</v>
      </c>
      <c r="AK526" s="8274"/>
    </row>
    <row r="527" spans="2:37">
      <c r="B527" s="7839"/>
      <c r="C527" s="7839"/>
      <c r="D527" s="7839"/>
      <c r="E527" s="7839"/>
      <c r="F527" s="7839"/>
      <c r="G527" s="7839"/>
      <c r="H527" s="7839"/>
      <c r="I527" s="7839"/>
      <c r="J527" s="7839"/>
      <c r="K527" s="7839"/>
      <c r="L527" s="7839"/>
      <c r="M527" s="7839"/>
      <c r="N527" s="7839"/>
      <c r="O527" s="7839"/>
      <c r="P527" s="7839"/>
      <c r="Q527" s="7839"/>
      <c r="R527" s="7839"/>
      <c r="S527" s="7839"/>
      <c r="T527" s="7649"/>
      <c r="U527" s="7996" t="s">
        <v>1799</v>
      </c>
      <c r="V527" s="8526">
        <v>66</v>
      </c>
      <c r="W527" s="7714">
        <v>4592</v>
      </c>
      <c r="X527" s="7780">
        <v>45804</v>
      </c>
      <c r="Y527" s="7819">
        <v>11.54</v>
      </c>
      <c r="Z527" s="7717" t="s">
        <v>35</v>
      </c>
      <c r="AA527" s="7919">
        <f>(Y527*1000/800)</f>
        <v>14.425000000000001</v>
      </c>
      <c r="AB527" s="7722">
        <v>1080</v>
      </c>
      <c r="AC527" s="7719">
        <v>45810</v>
      </c>
      <c r="AD527" s="7720">
        <v>46193</v>
      </c>
      <c r="AE527" s="7717">
        <v>25020</v>
      </c>
      <c r="AF527" s="7721">
        <v>1902</v>
      </c>
      <c r="AG527" s="7721">
        <f>(AF527-Y527*1000)</f>
        <v>-9638</v>
      </c>
      <c r="AH527" s="7722">
        <f t="shared" si="82"/>
        <v>2054.16</v>
      </c>
      <c r="AI527" s="7722">
        <v>143.69999999999999</v>
      </c>
      <c r="AJ527" s="7714">
        <v>5</v>
      </c>
      <c r="AK527" s="8274"/>
    </row>
    <row r="528" spans="2:37">
      <c r="B528" s="7839"/>
      <c r="C528" s="7839"/>
      <c r="D528" s="7839"/>
      <c r="E528" s="7839"/>
      <c r="F528" s="7839"/>
      <c r="G528" s="7839"/>
      <c r="H528" s="7839"/>
      <c r="I528" s="7839"/>
      <c r="J528" s="7839"/>
      <c r="K528" s="7839"/>
      <c r="L528" s="7839"/>
      <c r="M528" s="7839"/>
      <c r="N528" s="7839"/>
      <c r="O528" s="7839"/>
      <c r="P528" s="7839"/>
      <c r="Q528" s="7839"/>
      <c r="R528" s="7839"/>
      <c r="S528" s="7839"/>
      <c r="T528" s="7649"/>
      <c r="U528" s="8023" t="s">
        <v>1799</v>
      </c>
      <c r="V528" s="7759">
        <v>66</v>
      </c>
      <c r="W528" s="7736">
        <v>4592</v>
      </c>
      <c r="X528" s="7734">
        <v>45804</v>
      </c>
      <c r="Y528" s="8608">
        <v>9.6379999999999999</v>
      </c>
      <c r="Z528" s="7761" t="s">
        <v>35</v>
      </c>
      <c r="AA528" s="8607">
        <f>(Y528*1000/800)</f>
        <v>12.047499999999999</v>
      </c>
      <c r="AB528" s="7762">
        <v>1080</v>
      </c>
      <c r="AC528" s="7746">
        <v>45810</v>
      </c>
      <c r="AD528" s="7781">
        <v>45849</v>
      </c>
      <c r="AE528" s="7761">
        <v>25112</v>
      </c>
      <c r="AF528" s="7878">
        <v>1440</v>
      </c>
      <c r="AG528" s="7878">
        <f>(AF528-Y528*1000)</f>
        <v>-8198</v>
      </c>
      <c r="AH528" s="7762">
        <f>(AF528*AB528/1000)</f>
        <v>1555.2</v>
      </c>
      <c r="AI528" s="7762">
        <v>143.69999999999999</v>
      </c>
      <c r="AJ528" s="7736">
        <v>5</v>
      </c>
      <c r="AK528" s="8274"/>
    </row>
    <row r="529" spans="2:37">
      <c r="B529" s="7852"/>
      <c r="C529" s="7852"/>
      <c r="D529" s="7852"/>
      <c r="E529" s="7852"/>
      <c r="F529" s="8058"/>
      <c r="G529" s="8272"/>
      <c r="H529" s="7855"/>
      <c r="I529" s="7855"/>
      <c r="J529" s="8237"/>
      <c r="K529" s="7857"/>
      <c r="L529" s="7858"/>
      <c r="M529" s="7852"/>
      <c r="N529" s="7861"/>
      <c r="O529" s="7861"/>
      <c r="P529" s="8237"/>
      <c r="Q529" s="8237"/>
      <c r="R529" s="7982"/>
      <c r="S529" s="7839"/>
      <c r="T529" s="7649"/>
      <c r="U529" s="8083" t="s">
        <v>1799</v>
      </c>
      <c r="V529" s="7672">
        <v>66</v>
      </c>
      <c r="W529" s="7952">
        <v>4592</v>
      </c>
      <c r="X529" s="8187">
        <v>45804</v>
      </c>
      <c r="Y529" s="8606">
        <v>8.1980000000000004</v>
      </c>
      <c r="Z529" s="7676" t="s">
        <v>35</v>
      </c>
      <c r="AA529" s="8603">
        <f>(Y529*1000/800)</f>
        <v>10.2475</v>
      </c>
      <c r="AB529" s="7677">
        <v>1080</v>
      </c>
      <c r="AC529" s="7955">
        <v>45810</v>
      </c>
      <c r="AD529" s="7958">
        <v>45810</v>
      </c>
      <c r="AE529" s="7676"/>
      <c r="AF529" s="7956">
        <v>8198</v>
      </c>
      <c r="AG529" s="7956">
        <f>(AF529-Y529*1000)</f>
        <v>0</v>
      </c>
      <c r="AH529" s="7677">
        <f>(AF529*AB529/1000)</f>
        <v>8853.84</v>
      </c>
      <c r="AI529" s="7677">
        <v>143.69999999999999</v>
      </c>
      <c r="AJ529" s="7952">
        <v>5</v>
      </c>
      <c r="AK529" s="8274"/>
    </row>
    <row r="530" spans="2:37">
      <c r="B530" s="7852"/>
      <c r="C530" s="7852"/>
      <c r="D530" s="7852"/>
      <c r="E530" s="7852"/>
      <c r="F530" s="8058"/>
      <c r="G530" s="8272"/>
      <c r="H530" s="7855"/>
      <c r="I530" s="7855"/>
      <c r="J530" s="8237"/>
      <c r="K530" s="7857"/>
      <c r="L530" s="7858"/>
      <c r="M530" s="7852"/>
      <c r="N530" s="7861"/>
      <c r="O530" s="7861"/>
      <c r="P530" s="8237"/>
      <c r="Q530" s="8237"/>
      <c r="R530" s="7982"/>
      <c r="S530" s="7684"/>
      <c r="T530" s="7649"/>
      <c r="U530" s="8287" t="s">
        <v>1788</v>
      </c>
      <c r="V530" s="8398">
        <v>67</v>
      </c>
      <c r="W530" s="8043">
        <v>4759</v>
      </c>
      <c r="X530" s="8104">
        <v>45804</v>
      </c>
      <c r="Y530" s="8399">
        <v>10</v>
      </c>
      <c r="Z530" s="8372" t="s">
        <v>35</v>
      </c>
      <c r="AA530" s="8047">
        <f t="shared" ref="AA530:AA536" si="83">(Y530*1000/400)</f>
        <v>25</v>
      </c>
      <c r="AB530" s="8045">
        <v>1350</v>
      </c>
      <c r="AC530" s="8046">
        <v>45824</v>
      </c>
      <c r="AD530" s="8400">
        <v>45822</v>
      </c>
      <c r="AE530" s="8047">
        <v>25003</v>
      </c>
      <c r="AF530" s="8048">
        <v>10000</v>
      </c>
      <c r="AG530" s="8048">
        <f t="shared" si="81"/>
        <v>0</v>
      </c>
      <c r="AH530" s="8049">
        <f t="shared" si="82"/>
        <v>13500</v>
      </c>
      <c r="AI530" s="8049">
        <f>(AH530*0.05)</f>
        <v>675</v>
      </c>
      <c r="AJ530" s="8050">
        <v>5</v>
      </c>
      <c r="AK530" s="8270"/>
    </row>
    <row r="531" spans="2:37">
      <c r="B531" s="7852"/>
      <c r="C531" s="7852"/>
      <c r="D531" s="7855"/>
      <c r="E531" s="7852"/>
      <c r="F531" s="8058"/>
      <c r="G531" s="7981"/>
      <c r="H531" s="7855"/>
      <c r="I531" s="7855"/>
      <c r="J531" s="7860"/>
      <c r="K531" s="7857"/>
      <c r="L531" s="7858"/>
      <c r="M531" s="7852"/>
      <c r="N531" s="7859"/>
      <c r="O531" s="7859"/>
      <c r="P531" s="7860"/>
      <c r="Q531" s="7860"/>
      <c r="R531" s="7982"/>
      <c r="S531" s="7684"/>
      <c r="T531" s="7649"/>
      <c r="U531" s="8042" t="s">
        <v>1798</v>
      </c>
      <c r="V531" s="8398">
        <v>68</v>
      </c>
      <c r="W531" s="8043">
        <v>4759</v>
      </c>
      <c r="X531" s="8104">
        <v>45804</v>
      </c>
      <c r="Y531" s="8399">
        <v>10</v>
      </c>
      <c r="Z531" s="8372" t="s">
        <v>35</v>
      </c>
      <c r="AA531" s="8047">
        <f t="shared" si="83"/>
        <v>25</v>
      </c>
      <c r="AB531" s="8045">
        <v>1350</v>
      </c>
      <c r="AC531" s="8046">
        <v>45824</v>
      </c>
      <c r="AD531" s="8400">
        <v>45822</v>
      </c>
      <c r="AE531" s="8047">
        <v>25003</v>
      </c>
      <c r="AF531" s="8048">
        <v>10000</v>
      </c>
      <c r="AG531" s="8048">
        <f t="shared" si="81"/>
        <v>0</v>
      </c>
      <c r="AH531" s="8049">
        <f t="shared" si="82"/>
        <v>13500</v>
      </c>
      <c r="AI531" s="8049">
        <f>(AH531*0.05)</f>
        <v>675</v>
      </c>
      <c r="AJ531" s="8050">
        <v>5</v>
      </c>
      <c r="AK531" s="8270"/>
    </row>
    <row r="532" spans="2:37">
      <c r="B532" s="7852"/>
      <c r="C532" s="7852"/>
      <c r="D532" s="7852"/>
      <c r="E532" s="7852"/>
      <c r="F532" s="8058"/>
      <c r="G532" s="8272"/>
      <c r="H532" s="7855"/>
      <c r="I532" s="7855"/>
      <c r="J532" s="8237"/>
      <c r="K532" s="7857"/>
      <c r="L532" s="7858"/>
      <c r="M532" s="7852"/>
      <c r="N532" s="7861"/>
      <c r="O532" s="7861"/>
      <c r="P532" s="8237"/>
      <c r="Q532" s="8237"/>
      <c r="R532" s="7982"/>
      <c r="S532" s="7684"/>
      <c r="T532" s="7649"/>
      <c r="U532" s="8042" t="s">
        <v>1740</v>
      </c>
      <c r="V532" s="8398">
        <v>69</v>
      </c>
      <c r="W532" s="8043">
        <v>4759</v>
      </c>
      <c r="X532" s="8104">
        <v>45804</v>
      </c>
      <c r="Y532" s="8399">
        <v>14.4</v>
      </c>
      <c r="Z532" s="8372" t="s">
        <v>35</v>
      </c>
      <c r="AA532" s="8047">
        <f t="shared" si="83"/>
        <v>36</v>
      </c>
      <c r="AB532" s="8045">
        <v>1350</v>
      </c>
      <c r="AC532" s="8046">
        <v>45824</v>
      </c>
      <c r="AD532" s="8400">
        <v>45822</v>
      </c>
      <c r="AE532" s="8047">
        <v>25003</v>
      </c>
      <c r="AF532" s="8048">
        <v>14400</v>
      </c>
      <c r="AG532" s="8048">
        <f t="shared" si="81"/>
        <v>0</v>
      </c>
      <c r="AH532" s="8049">
        <f t="shared" si="82"/>
        <v>19440</v>
      </c>
      <c r="AI532" s="8049">
        <f>(AH532*0.05)</f>
        <v>972</v>
      </c>
      <c r="AJ532" s="8050">
        <v>5</v>
      </c>
      <c r="AK532" s="7949"/>
    </row>
    <row r="533" spans="2:37">
      <c r="B533" s="7852"/>
      <c r="C533" s="7855"/>
      <c r="D533" s="7855"/>
      <c r="E533" s="7855"/>
      <c r="F533" s="8058"/>
      <c r="G533" s="7981"/>
      <c r="H533" s="7855"/>
      <c r="I533" s="7855"/>
      <c r="J533" s="7860"/>
      <c r="K533" s="7857"/>
      <c r="L533" s="7858"/>
      <c r="M533" s="7852"/>
      <c r="N533" s="7859"/>
      <c r="O533" s="7859"/>
      <c r="P533" s="7860"/>
      <c r="Q533" s="7860"/>
      <c r="R533" s="7982"/>
      <c r="S533" s="7983"/>
      <c r="T533" s="7649"/>
      <c r="U533" s="8042" t="s">
        <v>1774</v>
      </c>
      <c r="V533" s="8398">
        <v>70</v>
      </c>
      <c r="W533" s="8043">
        <v>4759</v>
      </c>
      <c r="X533" s="8104">
        <v>45810</v>
      </c>
      <c r="Y533" s="8399">
        <v>28.8</v>
      </c>
      <c r="Z533" s="8372" t="s">
        <v>35</v>
      </c>
      <c r="AA533" s="8047">
        <f t="shared" si="83"/>
        <v>72</v>
      </c>
      <c r="AB533" s="8045">
        <v>1350</v>
      </c>
      <c r="AC533" s="8107">
        <v>45824</v>
      </c>
      <c r="AD533" s="8400">
        <v>45822</v>
      </c>
      <c r="AE533" s="8047">
        <v>25003</v>
      </c>
      <c r="AF533" s="8048">
        <v>28800</v>
      </c>
      <c r="AG533" s="8048">
        <f t="shared" si="81"/>
        <v>0</v>
      </c>
      <c r="AH533" s="8049">
        <f t="shared" si="82"/>
        <v>38880</v>
      </c>
      <c r="AI533" s="8049">
        <f>(AH533*0.05)</f>
        <v>1944</v>
      </c>
      <c r="AJ533" s="8050">
        <v>5</v>
      </c>
      <c r="AK533" s="8275"/>
    </row>
    <row r="534" spans="2:37">
      <c r="B534" s="7852"/>
      <c r="C534" s="7855"/>
      <c r="D534" s="7855"/>
      <c r="E534" s="7855"/>
      <c r="F534" s="8058"/>
      <c r="G534" s="7981"/>
      <c r="H534" s="7855"/>
      <c r="I534" s="7855"/>
      <c r="J534" s="7860"/>
      <c r="K534" s="7857"/>
      <c r="L534" s="7858"/>
      <c r="M534" s="7852"/>
      <c r="N534" s="7859"/>
      <c r="O534" s="7859"/>
      <c r="P534" s="7860"/>
      <c r="Q534" s="7860"/>
      <c r="R534" s="7982"/>
      <c r="S534" s="7684"/>
      <c r="T534" s="7649"/>
      <c r="U534" s="8042" t="s">
        <v>1801</v>
      </c>
      <c r="V534" s="8568">
        <v>71</v>
      </c>
      <c r="W534" s="8043">
        <v>4759</v>
      </c>
      <c r="X534" s="8104">
        <v>45810</v>
      </c>
      <c r="Y534" s="8571">
        <v>14.4</v>
      </c>
      <c r="Z534" s="8047" t="s">
        <v>35</v>
      </c>
      <c r="AA534" s="8047">
        <f t="shared" si="83"/>
        <v>36</v>
      </c>
      <c r="AB534" s="8049">
        <v>1607.4</v>
      </c>
      <c r="AC534" s="8107">
        <v>45824</v>
      </c>
      <c r="AD534" s="8374">
        <v>45822</v>
      </c>
      <c r="AE534" s="8047">
        <v>25003</v>
      </c>
      <c r="AF534" s="8048">
        <v>7200</v>
      </c>
      <c r="AG534" s="8048">
        <v>0</v>
      </c>
      <c r="AH534" s="8108">
        <v>1572</v>
      </c>
      <c r="AI534" s="8049">
        <v>143.69999999999999</v>
      </c>
      <c r="AJ534" s="8043">
        <v>5</v>
      </c>
      <c r="AK534" s="7949"/>
    </row>
    <row r="535" spans="2:37">
      <c r="B535" s="7684"/>
      <c r="C535" s="7684"/>
      <c r="D535" s="7684"/>
      <c r="E535" s="7684"/>
      <c r="F535" s="7684"/>
      <c r="G535" s="7684"/>
      <c r="H535" s="7684"/>
      <c r="I535" s="7684"/>
      <c r="J535" s="7983"/>
      <c r="K535" s="7684"/>
      <c r="L535" s="7654"/>
      <c r="M535" s="7684"/>
      <c r="N535" s="7684"/>
      <c r="O535" s="7684"/>
      <c r="P535" s="7983"/>
      <c r="Q535" s="7983"/>
      <c r="R535" s="7684"/>
      <c r="S535" s="7684"/>
      <c r="T535" s="7649"/>
      <c r="U535" s="8023" t="s">
        <v>1801</v>
      </c>
      <c r="V535" s="8526">
        <v>71</v>
      </c>
      <c r="W535" s="7714">
        <v>4759</v>
      </c>
      <c r="X535" s="7715">
        <v>45810</v>
      </c>
      <c r="Y535" s="7819">
        <v>7.2</v>
      </c>
      <c r="Z535" s="7717" t="s">
        <v>35</v>
      </c>
      <c r="AA535" s="7717">
        <f>(Y535*1000/400)</f>
        <v>18</v>
      </c>
      <c r="AB535" s="7722">
        <v>1607.4</v>
      </c>
      <c r="AC535" s="7746">
        <v>45824</v>
      </c>
      <c r="AD535" s="7781">
        <v>45828</v>
      </c>
      <c r="AE535" s="7717">
        <v>25020</v>
      </c>
      <c r="AF535" s="7721">
        <v>7200</v>
      </c>
      <c r="AG535" s="7721">
        <v>0</v>
      </c>
      <c r="AH535" s="7752">
        <v>1572</v>
      </c>
      <c r="AI535" s="7722">
        <v>143.69999999999999</v>
      </c>
      <c r="AJ535" s="7714">
        <v>5</v>
      </c>
      <c r="AK535" s="7949"/>
    </row>
    <row r="536" spans="2:37">
      <c r="B536" s="7684"/>
      <c r="C536" s="7684"/>
      <c r="D536" s="7684"/>
      <c r="E536" s="7684"/>
      <c r="F536" s="7684"/>
      <c r="G536" s="7684"/>
      <c r="H536" s="7684"/>
      <c r="I536" s="7684"/>
      <c r="J536" s="7983"/>
      <c r="K536" s="7684"/>
      <c r="L536" s="7654"/>
      <c r="M536" s="7684"/>
      <c r="N536" s="7684"/>
      <c r="O536" s="7684"/>
      <c r="P536" s="7983"/>
      <c r="Q536" s="7983"/>
      <c r="R536" s="7684"/>
      <c r="S536" s="7684"/>
      <c r="T536" s="7649"/>
      <c r="U536" s="8042" t="s">
        <v>1796</v>
      </c>
      <c r="V536" s="8568">
        <v>72</v>
      </c>
      <c r="W536" s="8043">
        <v>4759</v>
      </c>
      <c r="X536" s="8104">
        <v>45810</v>
      </c>
      <c r="Y536" s="8487">
        <v>4.8</v>
      </c>
      <c r="Z536" s="8047" t="s">
        <v>35</v>
      </c>
      <c r="AA536" s="8047">
        <f t="shared" si="83"/>
        <v>12</v>
      </c>
      <c r="AB536" s="8049">
        <v>1607.4</v>
      </c>
      <c r="AC536" s="8107">
        <v>45824</v>
      </c>
      <c r="AD536" s="8374">
        <v>45822</v>
      </c>
      <c r="AE536" s="8047">
        <v>25003</v>
      </c>
      <c r="AF536" s="8048">
        <v>4800</v>
      </c>
      <c r="AG536" s="8048">
        <v>0</v>
      </c>
      <c r="AH536" s="8108">
        <v>1572</v>
      </c>
      <c r="AI536" s="8049">
        <v>143.69999999999999</v>
      </c>
      <c r="AJ536" s="8043">
        <v>5</v>
      </c>
      <c r="AK536" s="8572"/>
    </row>
    <row r="537" spans="2:37">
      <c r="B537" s="7684"/>
      <c r="C537" s="7684"/>
      <c r="D537" s="7684"/>
      <c r="E537" s="7684"/>
      <c r="F537" s="7684"/>
      <c r="G537" s="7684"/>
      <c r="H537" s="7684"/>
      <c r="I537" s="7684"/>
      <c r="J537" s="7983"/>
      <c r="K537" s="7684"/>
      <c r="L537" s="8276"/>
      <c r="M537" s="7684"/>
      <c r="N537" s="7684"/>
      <c r="O537" s="7684"/>
      <c r="P537" s="7983"/>
      <c r="Q537" s="7983"/>
      <c r="R537" s="7684"/>
      <c r="S537" s="7684"/>
      <c r="T537" s="7649"/>
      <c r="U537" s="7996" t="s">
        <v>1820</v>
      </c>
      <c r="V537" s="7759">
        <v>73</v>
      </c>
      <c r="W537" s="7714">
        <v>4759</v>
      </c>
      <c r="X537" s="7715">
        <v>45813</v>
      </c>
      <c r="Y537" s="7864">
        <v>14.4</v>
      </c>
      <c r="Z537" s="7761" t="s">
        <v>35</v>
      </c>
      <c r="AA537" s="7717">
        <f>(Y537*1000/400)</f>
        <v>36</v>
      </c>
      <c r="AB537" s="7762">
        <v>1350</v>
      </c>
      <c r="AC537" s="7746">
        <v>45824</v>
      </c>
      <c r="AD537" s="7781">
        <v>45828</v>
      </c>
      <c r="AE537" s="7717">
        <v>25020</v>
      </c>
      <c r="AF537" s="7721">
        <v>14400</v>
      </c>
      <c r="AG537" s="7721">
        <f t="shared" ref="AG537:AG553" si="84">(AF537-Y537*1000)</f>
        <v>0</v>
      </c>
      <c r="AH537" s="7722">
        <f t="shared" ref="AH537:AH543" si="85">(AF537*AB537/1000)</f>
        <v>19440</v>
      </c>
      <c r="AI537" s="7722">
        <f t="shared" ref="AI537:AI551" si="86">(AH537*0.05)</f>
        <v>972</v>
      </c>
      <c r="AJ537" s="7723">
        <v>5</v>
      </c>
      <c r="AK537" s="7949"/>
    </row>
    <row r="538" spans="2:37">
      <c r="B538" s="7684"/>
      <c r="C538" s="7684"/>
      <c r="D538" s="7684"/>
      <c r="E538" s="7684"/>
      <c r="F538" s="7684"/>
      <c r="G538" s="7684"/>
      <c r="H538" s="7684"/>
      <c r="I538" s="7684"/>
      <c r="J538" s="7983"/>
      <c r="K538" s="7684"/>
      <c r="L538" s="7654"/>
      <c r="M538" s="7684"/>
      <c r="N538" s="7684"/>
      <c r="O538" s="7684"/>
      <c r="P538" s="7983"/>
      <c r="Q538" s="7983"/>
      <c r="R538" s="7684"/>
      <c r="S538" s="7684"/>
      <c r="T538" s="7649"/>
      <c r="U538" s="8042" t="s">
        <v>1774</v>
      </c>
      <c r="V538" s="8398">
        <v>74</v>
      </c>
      <c r="W538" s="8043">
        <v>5416</v>
      </c>
      <c r="X538" s="8104">
        <v>45838</v>
      </c>
      <c r="Y538" s="8599">
        <v>75</v>
      </c>
      <c r="Z538" s="8372" t="s">
        <v>35</v>
      </c>
      <c r="AA538" s="8372">
        <v>187.5</v>
      </c>
      <c r="AB538" s="8045">
        <v>1350</v>
      </c>
      <c r="AC538" s="8107">
        <v>45848</v>
      </c>
      <c r="AD538" s="8374">
        <v>45849</v>
      </c>
      <c r="AE538" s="8369">
        <v>25112</v>
      </c>
      <c r="AF538" s="8048">
        <v>75000</v>
      </c>
      <c r="AG538" s="8048">
        <f t="shared" si="84"/>
        <v>0</v>
      </c>
      <c r="AH538" s="8049">
        <f t="shared" si="85"/>
        <v>101250</v>
      </c>
      <c r="AI538" s="8049">
        <f t="shared" si="86"/>
        <v>5062.5</v>
      </c>
      <c r="AJ538" s="8050">
        <v>5</v>
      </c>
      <c r="AK538" s="7949"/>
    </row>
    <row r="539" spans="2:37">
      <c r="B539" s="7684"/>
      <c r="C539" s="7684"/>
      <c r="D539" s="7684"/>
      <c r="E539" s="7684"/>
      <c r="F539" s="7684"/>
      <c r="G539" s="7684"/>
      <c r="H539" s="7684"/>
      <c r="I539" s="7684"/>
      <c r="J539" s="7983"/>
      <c r="K539" s="7684"/>
      <c r="L539" s="7654"/>
      <c r="M539" s="7684"/>
      <c r="N539" s="7684"/>
      <c r="O539" s="7684"/>
      <c r="P539" s="7983"/>
      <c r="Q539" s="7983"/>
      <c r="R539" s="7684"/>
      <c r="S539" s="7684"/>
      <c r="T539" s="7649"/>
      <c r="U539" s="8023" t="s">
        <v>1774</v>
      </c>
      <c r="V539" s="7759">
        <v>75</v>
      </c>
      <c r="W539" s="7714">
        <v>5417</v>
      </c>
      <c r="X539" s="7715">
        <v>45838</v>
      </c>
      <c r="Y539" s="7760">
        <v>75</v>
      </c>
      <c r="Z539" s="7761" t="s">
        <v>35</v>
      </c>
      <c r="AA539" s="7761">
        <v>187.5</v>
      </c>
      <c r="AB539" s="7762">
        <v>1350</v>
      </c>
      <c r="AC539" s="7746">
        <v>45859</v>
      </c>
      <c r="AD539" s="7781">
        <v>45861</v>
      </c>
      <c r="AE539" s="7736">
        <v>25175</v>
      </c>
      <c r="AF539" s="7721">
        <v>76000</v>
      </c>
      <c r="AG539" s="7721">
        <f t="shared" si="84"/>
        <v>1000</v>
      </c>
      <c r="AH539" s="7722">
        <f t="shared" si="85"/>
        <v>102600</v>
      </c>
      <c r="AI539" s="7722">
        <f t="shared" si="86"/>
        <v>5130</v>
      </c>
      <c r="AJ539" s="7723">
        <v>5</v>
      </c>
      <c r="AK539" s="8270"/>
    </row>
    <row r="540" spans="2:37">
      <c r="B540" s="7684"/>
      <c r="C540" s="7684"/>
      <c r="D540" s="7684"/>
      <c r="E540" s="7684"/>
      <c r="F540" s="7684"/>
      <c r="G540" s="7684"/>
      <c r="H540" s="7684"/>
      <c r="I540" s="7684"/>
      <c r="J540" s="7983"/>
      <c r="K540" s="7684"/>
      <c r="L540" s="7654"/>
      <c r="M540" s="7684"/>
      <c r="N540" s="7684"/>
      <c r="O540" s="7684"/>
      <c r="P540" s="7983"/>
      <c r="Q540" s="7983"/>
      <c r="R540" s="7684"/>
      <c r="S540" s="7684"/>
      <c r="T540" s="7649"/>
      <c r="U540" s="7996" t="s">
        <v>1783</v>
      </c>
      <c r="V540" s="7759">
        <v>76</v>
      </c>
      <c r="W540" s="7714">
        <v>5417</v>
      </c>
      <c r="X540" s="7715">
        <v>45841</v>
      </c>
      <c r="Y540" s="7911">
        <v>15</v>
      </c>
      <c r="Z540" s="7761" t="s">
        <v>35</v>
      </c>
      <c r="AA540" s="8010">
        <f>(Y540*1000/400)</f>
        <v>37.5</v>
      </c>
      <c r="AB540" s="7762">
        <v>1350</v>
      </c>
      <c r="AC540" s="7719">
        <v>45859</v>
      </c>
      <c r="AD540" s="7781">
        <v>45861</v>
      </c>
      <c r="AE540" s="7717">
        <v>25175</v>
      </c>
      <c r="AF540" s="7721">
        <v>15200</v>
      </c>
      <c r="AG540" s="7721">
        <f t="shared" si="84"/>
        <v>200</v>
      </c>
      <c r="AH540" s="7722">
        <f t="shared" si="85"/>
        <v>20520</v>
      </c>
      <c r="AI540" s="7722">
        <f t="shared" si="86"/>
        <v>1026</v>
      </c>
      <c r="AJ540" s="7723">
        <v>5</v>
      </c>
      <c r="AK540" s="8270"/>
    </row>
    <row r="541" spans="2:37">
      <c r="B541" s="7684"/>
      <c r="C541" s="7684"/>
      <c r="D541" s="7684"/>
      <c r="E541" s="7684"/>
      <c r="F541" s="7684"/>
      <c r="G541" s="7684"/>
      <c r="H541" s="7684"/>
      <c r="I541" s="7684"/>
      <c r="J541" s="7983"/>
      <c r="K541" s="7684"/>
      <c r="L541" s="7654"/>
      <c r="M541" s="7684"/>
      <c r="N541" s="7684"/>
      <c r="O541" s="7684"/>
      <c r="P541" s="7983"/>
      <c r="Q541" s="7983"/>
      <c r="R541" s="7684"/>
      <c r="S541" s="7684"/>
      <c r="T541" s="7649"/>
      <c r="U541" s="8610" t="s">
        <v>1819</v>
      </c>
      <c r="V541" s="7779">
        <v>77</v>
      </c>
      <c r="W541" s="7714">
        <v>5417</v>
      </c>
      <c r="X541" s="7715">
        <v>45842</v>
      </c>
      <c r="Y541" s="7864">
        <v>14.4</v>
      </c>
      <c r="Z541" s="7761" t="s">
        <v>35</v>
      </c>
      <c r="AA541" s="7717">
        <f>(Y541*1000/400)</f>
        <v>36</v>
      </c>
      <c r="AB541" s="7762">
        <v>1350</v>
      </c>
      <c r="AC541" s="7719">
        <v>45859</v>
      </c>
      <c r="AD541" s="7781">
        <v>45861</v>
      </c>
      <c r="AE541" s="7717">
        <v>25175</v>
      </c>
      <c r="AF541" s="7721">
        <v>14400</v>
      </c>
      <c r="AG541" s="7721">
        <f t="shared" si="84"/>
        <v>0</v>
      </c>
      <c r="AH541" s="7722">
        <f t="shared" si="85"/>
        <v>19440</v>
      </c>
      <c r="AI541" s="7722">
        <f t="shared" si="86"/>
        <v>972</v>
      </c>
      <c r="AJ541" s="7723">
        <v>5</v>
      </c>
      <c r="AK541" s="8270"/>
    </row>
    <row r="542" spans="2:37">
      <c r="B542" s="7684"/>
      <c r="C542" s="7684"/>
      <c r="D542" s="7684"/>
      <c r="E542" s="7684"/>
      <c r="F542" s="7684"/>
      <c r="G542" s="7684"/>
      <c r="H542" s="7684"/>
      <c r="I542" s="7684"/>
      <c r="J542" s="7684"/>
      <c r="K542" s="7684"/>
      <c r="L542" s="7654"/>
      <c r="M542" s="7684"/>
      <c r="N542" s="7684"/>
      <c r="O542" s="7684"/>
      <c r="P542" s="7983"/>
      <c r="Q542" s="7983"/>
      <c r="R542" s="7684"/>
      <c r="S542" s="7988"/>
      <c r="T542" s="7649"/>
      <c r="U542" s="8042" t="s">
        <v>1774</v>
      </c>
      <c r="V542" s="8398">
        <v>78</v>
      </c>
      <c r="W542" s="8043"/>
      <c r="X542" s="8104">
        <v>45842</v>
      </c>
      <c r="Y542" s="8599">
        <v>75</v>
      </c>
      <c r="Z542" s="8372" t="s">
        <v>35</v>
      </c>
      <c r="AA542" s="8372">
        <v>187.5</v>
      </c>
      <c r="AB542" s="8045">
        <v>1350</v>
      </c>
      <c r="AC542" s="8107">
        <v>45887</v>
      </c>
      <c r="AD542" s="8374">
        <v>45884</v>
      </c>
      <c r="AE542" s="8369">
        <v>25270</v>
      </c>
      <c r="AF542" s="8048">
        <v>76000</v>
      </c>
      <c r="AG542" s="8048">
        <f>(AF542-Y542*1000)</f>
        <v>1000</v>
      </c>
      <c r="AH542" s="8049">
        <f>(AF542*AB542/1000)</f>
        <v>102600</v>
      </c>
      <c r="AI542" s="8049">
        <f t="shared" si="86"/>
        <v>5130</v>
      </c>
      <c r="AJ542" s="8050">
        <v>5</v>
      </c>
      <c r="AK542" s="8270"/>
    </row>
    <row r="543" spans="2:37">
      <c r="B543" s="7649"/>
      <c r="C543" s="7649"/>
      <c r="D543" s="7649"/>
      <c r="E543" s="7649"/>
      <c r="F543" s="7649"/>
      <c r="G543" s="7649"/>
      <c r="H543" s="7649"/>
      <c r="I543" s="7649"/>
      <c r="J543" s="7649"/>
      <c r="K543" s="7649"/>
      <c r="L543" s="7649"/>
      <c r="M543" s="7649"/>
      <c r="N543" s="7649"/>
      <c r="O543" s="7649"/>
      <c r="P543" s="7649"/>
      <c r="Q543" s="7649"/>
      <c r="R543" s="7649"/>
      <c r="S543" s="7650"/>
      <c r="T543" s="7649"/>
      <c r="U543" s="8042" t="s">
        <v>1774</v>
      </c>
      <c r="V543" s="8398">
        <v>79</v>
      </c>
      <c r="W543" s="8043"/>
      <c r="X543" s="8104">
        <v>45842</v>
      </c>
      <c r="Y543" s="8599">
        <v>75</v>
      </c>
      <c r="Z543" s="8372" t="s">
        <v>35</v>
      </c>
      <c r="AA543" s="8372">
        <v>187.5</v>
      </c>
      <c r="AB543" s="8045">
        <v>1350</v>
      </c>
      <c r="AC543" s="8107">
        <v>45902</v>
      </c>
      <c r="AD543" s="8374">
        <v>45894</v>
      </c>
      <c r="AE543" s="8369">
        <v>25341</v>
      </c>
      <c r="AF543" s="8048">
        <v>76000</v>
      </c>
      <c r="AG543" s="8048">
        <f t="shared" si="84"/>
        <v>1000</v>
      </c>
      <c r="AH543" s="8049">
        <f t="shared" si="85"/>
        <v>102600</v>
      </c>
      <c r="AI543" s="8049">
        <f t="shared" si="86"/>
        <v>5130</v>
      </c>
      <c r="AJ543" s="8050">
        <v>5</v>
      </c>
      <c r="AK543" s="8270"/>
    </row>
    <row r="544" spans="2:37">
      <c r="B544" s="7653"/>
      <c r="C544" s="7653"/>
      <c r="D544" s="7650"/>
      <c r="E544" s="7650"/>
      <c r="F544" s="7650"/>
      <c r="G544" s="7650"/>
      <c r="H544" s="7650"/>
      <c r="I544" s="7650"/>
      <c r="J544" s="7650"/>
      <c r="K544" s="7650"/>
      <c r="L544" s="7650"/>
      <c r="M544" s="7650"/>
      <c r="N544" s="7650"/>
      <c r="O544" s="7650"/>
      <c r="P544" s="7650"/>
      <c r="Q544" s="7650"/>
      <c r="R544" s="7650"/>
      <c r="S544" s="7839"/>
      <c r="T544" s="7649"/>
      <c r="U544" s="7996" t="s">
        <v>1770</v>
      </c>
      <c r="V544" s="7717">
        <v>80</v>
      </c>
      <c r="W544" s="7714">
        <v>7209</v>
      </c>
      <c r="X544" s="7745">
        <v>45910</v>
      </c>
      <c r="Y544" s="7735">
        <v>15</v>
      </c>
      <c r="Z544" s="7717" t="s">
        <v>35</v>
      </c>
      <c r="AA544" s="7761">
        <f t="shared" ref="AA544:AA551" si="87">(Y544*1000/400)</f>
        <v>37.5</v>
      </c>
      <c r="AB544" s="7722">
        <v>1350</v>
      </c>
      <c r="AC544" s="7746">
        <v>45922</v>
      </c>
      <c r="AD544" s="7781">
        <v>45912</v>
      </c>
      <c r="AE544" s="7736">
        <v>25458</v>
      </c>
      <c r="AF544" s="7721">
        <v>15200</v>
      </c>
      <c r="AG544" s="7721">
        <f t="shared" si="84"/>
        <v>200</v>
      </c>
      <c r="AH544" s="7722">
        <f>(AB544*Y544)</f>
        <v>20250</v>
      </c>
      <c r="AI544" s="7722">
        <f t="shared" si="86"/>
        <v>1012.5</v>
      </c>
      <c r="AJ544" s="7748">
        <v>5</v>
      </c>
      <c r="AK544" s="8277"/>
    </row>
    <row r="545" spans="2:37">
      <c r="B545" s="7839"/>
      <c r="C545" s="7839"/>
      <c r="D545" s="7839"/>
      <c r="E545" s="7839"/>
      <c r="F545" s="7839"/>
      <c r="G545" s="7839"/>
      <c r="H545" s="7839"/>
      <c r="I545" s="7839"/>
      <c r="J545" s="7839"/>
      <c r="K545" s="7839"/>
      <c r="L545" s="7839"/>
      <c r="M545" s="7839"/>
      <c r="N545" s="7839"/>
      <c r="O545" s="7839"/>
      <c r="P545" s="7839"/>
      <c r="Q545" s="7839"/>
      <c r="R545" s="7839"/>
      <c r="S545" s="7839"/>
      <c r="T545" s="7649"/>
      <c r="U545" s="8023" t="s">
        <v>1798</v>
      </c>
      <c r="V545" s="7759">
        <v>81</v>
      </c>
      <c r="W545" s="7714">
        <v>7209</v>
      </c>
      <c r="X545" s="7715">
        <v>45910</v>
      </c>
      <c r="Y545" s="7760">
        <v>10</v>
      </c>
      <c r="Z545" s="7761" t="s">
        <v>35</v>
      </c>
      <c r="AA545" s="7761">
        <f t="shared" si="87"/>
        <v>25</v>
      </c>
      <c r="AB545" s="7762">
        <v>1350</v>
      </c>
      <c r="AC545" s="7719">
        <v>45922</v>
      </c>
      <c r="AD545" s="7781">
        <v>45912</v>
      </c>
      <c r="AE545" s="7736">
        <v>25458</v>
      </c>
      <c r="AF545" s="7721">
        <v>10000</v>
      </c>
      <c r="AG545" s="7721">
        <f t="shared" si="84"/>
        <v>0</v>
      </c>
      <c r="AH545" s="7722">
        <f t="shared" ref="AH545:AH551" si="88">(AF545*AB545/1000)</f>
        <v>13500</v>
      </c>
      <c r="AI545" s="7722">
        <f t="shared" si="86"/>
        <v>675</v>
      </c>
      <c r="AJ545" s="7723">
        <v>5</v>
      </c>
      <c r="AK545" s="8277"/>
    </row>
    <row r="546" spans="2:37">
      <c r="B546" s="7839"/>
      <c r="C546" s="7839"/>
      <c r="D546" s="7839"/>
      <c r="E546" s="7839"/>
      <c r="F546" s="7839"/>
      <c r="G546" s="7839"/>
      <c r="H546" s="7839"/>
      <c r="I546" s="7839"/>
      <c r="J546" s="7839"/>
      <c r="K546" s="7839"/>
      <c r="L546" s="7839"/>
      <c r="M546" s="7839"/>
      <c r="N546" s="7839"/>
      <c r="O546" s="7839"/>
      <c r="P546" s="7839"/>
      <c r="Q546" s="7839"/>
      <c r="R546" s="7839"/>
      <c r="S546" s="7839"/>
      <c r="T546" s="7649"/>
      <c r="U546" s="7996" t="s">
        <v>1783</v>
      </c>
      <c r="V546" s="7759">
        <v>82</v>
      </c>
      <c r="W546" s="7714">
        <v>7209</v>
      </c>
      <c r="X546" s="7715">
        <v>45910</v>
      </c>
      <c r="Y546" s="7760">
        <v>15</v>
      </c>
      <c r="Z546" s="7761" t="s">
        <v>35</v>
      </c>
      <c r="AA546" s="7717">
        <f t="shared" si="87"/>
        <v>37.5</v>
      </c>
      <c r="AB546" s="7762">
        <v>1350</v>
      </c>
      <c r="AC546" s="7719">
        <v>45915</v>
      </c>
      <c r="AD546" s="7781">
        <v>45912</v>
      </c>
      <c r="AE546" s="7736">
        <v>25458</v>
      </c>
      <c r="AF546" s="7721">
        <v>15200</v>
      </c>
      <c r="AG546" s="7721">
        <f t="shared" si="84"/>
        <v>200</v>
      </c>
      <c r="AH546" s="7722">
        <f t="shared" si="88"/>
        <v>20520</v>
      </c>
      <c r="AI546" s="7722">
        <f t="shared" si="86"/>
        <v>1026</v>
      </c>
      <c r="AJ546" s="7723">
        <v>5</v>
      </c>
      <c r="AK546" s="8277"/>
    </row>
    <row r="547" spans="2:37">
      <c r="B547" s="7839"/>
      <c r="C547" s="7839"/>
      <c r="D547" s="7839"/>
      <c r="E547" s="7839"/>
      <c r="F547" s="7839"/>
      <c r="G547" s="7839"/>
      <c r="H547" s="7839"/>
      <c r="I547" s="7839"/>
      <c r="J547" s="7839"/>
      <c r="K547" s="7839"/>
      <c r="L547" s="7839"/>
      <c r="M547" s="7839"/>
      <c r="N547" s="7839"/>
      <c r="O547" s="7839"/>
      <c r="P547" s="7839"/>
      <c r="Q547" s="7839"/>
      <c r="R547" s="7839"/>
      <c r="S547" s="7839"/>
      <c r="T547" s="7649"/>
      <c r="U547" s="8023" t="s">
        <v>1774</v>
      </c>
      <c r="V547" s="7759">
        <v>83</v>
      </c>
      <c r="W547" s="7714">
        <v>7209</v>
      </c>
      <c r="X547" s="7715">
        <v>45911</v>
      </c>
      <c r="Y547" s="7760">
        <v>15</v>
      </c>
      <c r="Z547" s="7761" t="s">
        <v>35</v>
      </c>
      <c r="AA547" s="7717">
        <f t="shared" si="87"/>
        <v>37.5</v>
      </c>
      <c r="AB547" s="7762">
        <v>1350</v>
      </c>
      <c r="AC547" s="7746">
        <v>45915</v>
      </c>
      <c r="AD547" s="7781">
        <v>45912</v>
      </c>
      <c r="AE547" s="7736">
        <v>25458</v>
      </c>
      <c r="AF547" s="7721">
        <v>15200</v>
      </c>
      <c r="AG547" s="7721">
        <f t="shared" si="84"/>
        <v>200</v>
      </c>
      <c r="AH547" s="7722">
        <f t="shared" si="88"/>
        <v>20520</v>
      </c>
      <c r="AI547" s="7722">
        <f t="shared" si="86"/>
        <v>1026</v>
      </c>
      <c r="AJ547" s="7723">
        <v>5</v>
      </c>
      <c r="AK547" s="8277"/>
    </row>
    <row r="548" spans="2:37">
      <c r="B548" s="7852"/>
      <c r="C548" s="7852"/>
      <c r="D548" s="7852"/>
      <c r="E548" s="7852"/>
      <c r="F548" s="8058"/>
      <c r="G548" s="8272"/>
      <c r="H548" s="7855"/>
      <c r="I548" s="7855"/>
      <c r="J548" s="8237"/>
      <c r="K548" s="7857"/>
      <c r="L548" s="7858"/>
      <c r="M548" s="7852"/>
      <c r="N548" s="7861"/>
      <c r="O548" s="7861"/>
      <c r="P548" s="8237"/>
      <c r="Q548" s="8237"/>
      <c r="R548" s="7982"/>
      <c r="S548" s="7839"/>
      <c r="T548" s="7649"/>
      <c r="U548" s="8732" t="s">
        <v>1860</v>
      </c>
      <c r="V548" s="8178">
        <v>84</v>
      </c>
      <c r="W548" s="8043"/>
      <c r="X548" s="8104">
        <v>45916</v>
      </c>
      <c r="Y548" s="8399">
        <v>10</v>
      </c>
      <c r="Z548" s="8372" t="s">
        <v>35</v>
      </c>
      <c r="AA548" s="8047">
        <f t="shared" si="87"/>
        <v>25</v>
      </c>
      <c r="AB548" s="8045">
        <v>1350</v>
      </c>
      <c r="AC548" s="8046">
        <v>45919</v>
      </c>
      <c r="AD548" s="8374">
        <v>45919</v>
      </c>
      <c r="AE548" s="8047">
        <v>25492</v>
      </c>
      <c r="AF548" s="8048">
        <v>10000</v>
      </c>
      <c r="AG548" s="8048">
        <f t="shared" si="84"/>
        <v>0</v>
      </c>
      <c r="AH548" s="8049">
        <f t="shared" si="88"/>
        <v>13500</v>
      </c>
      <c r="AI548" s="8049">
        <f t="shared" si="86"/>
        <v>675</v>
      </c>
      <c r="AJ548" s="8050">
        <v>5</v>
      </c>
      <c r="AK548" s="8277"/>
    </row>
    <row r="549" spans="2:37">
      <c r="B549" s="7852"/>
      <c r="C549" s="7852"/>
      <c r="D549" s="7852"/>
      <c r="E549" s="7852"/>
      <c r="F549" s="8058"/>
      <c r="G549" s="8272"/>
      <c r="H549" s="7855"/>
      <c r="I549" s="7855"/>
      <c r="J549" s="8237"/>
      <c r="K549" s="7857"/>
      <c r="L549" s="7858"/>
      <c r="M549" s="7852"/>
      <c r="N549" s="7861"/>
      <c r="O549" s="7861"/>
      <c r="P549" s="8237"/>
      <c r="Q549" s="8237"/>
      <c r="R549" s="7982"/>
      <c r="S549" s="7684"/>
      <c r="T549" s="7649"/>
      <c r="U549" s="7996" t="s">
        <v>1788</v>
      </c>
      <c r="V549" s="7759">
        <v>85</v>
      </c>
      <c r="W549" s="7714">
        <v>7551</v>
      </c>
      <c r="X549" s="7715">
        <v>45926</v>
      </c>
      <c r="Y549" s="7864">
        <v>10</v>
      </c>
      <c r="Z549" s="7761" t="s">
        <v>35</v>
      </c>
      <c r="AA549" s="7717">
        <f t="shared" si="87"/>
        <v>25</v>
      </c>
      <c r="AB549" s="7762">
        <v>1350</v>
      </c>
      <c r="AC549" s="7719">
        <v>45943</v>
      </c>
      <c r="AD549" s="7720">
        <v>45940</v>
      </c>
      <c r="AE549" s="7717">
        <v>25633</v>
      </c>
      <c r="AF549" s="7721">
        <v>10000</v>
      </c>
      <c r="AG549" s="7721">
        <f t="shared" si="84"/>
        <v>0</v>
      </c>
      <c r="AH549" s="7722">
        <f t="shared" si="88"/>
        <v>13500</v>
      </c>
      <c r="AI549" s="7722">
        <f t="shared" si="86"/>
        <v>675</v>
      </c>
      <c r="AJ549" s="7723">
        <v>5</v>
      </c>
      <c r="AK549" s="8277"/>
    </row>
    <row r="550" spans="2:37">
      <c r="B550" s="7852"/>
      <c r="C550" s="7852"/>
      <c r="D550" s="7855"/>
      <c r="E550" s="7852"/>
      <c r="F550" s="8058"/>
      <c r="G550" s="7981"/>
      <c r="H550" s="7855"/>
      <c r="I550" s="7855"/>
      <c r="J550" s="7860"/>
      <c r="K550" s="7857"/>
      <c r="L550" s="7858"/>
      <c r="M550" s="7852"/>
      <c r="N550" s="7859"/>
      <c r="O550" s="7859"/>
      <c r="P550" s="7860"/>
      <c r="Q550" s="7860"/>
      <c r="R550" s="7982"/>
      <c r="S550" s="7684"/>
      <c r="T550" s="7649"/>
      <c r="U550" s="8023" t="s">
        <v>1774</v>
      </c>
      <c r="V550" s="7759">
        <v>86</v>
      </c>
      <c r="W550" s="7714">
        <v>7551</v>
      </c>
      <c r="X550" s="7715">
        <v>45926</v>
      </c>
      <c r="Y550" s="7864">
        <v>57.6</v>
      </c>
      <c r="Z550" s="7761" t="s">
        <v>35</v>
      </c>
      <c r="AA550" s="7717">
        <f t="shared" si="87"/>
        <v>144</v>
      </c>
      <c r="AB550" s="7762">
        <v>1350</v>
      </c>
      <c r="AC550" s="7746">
        <v>45943</v>
      </c>
      <c r="AD550" s="7720">
        <v>45940</v>
      </c>
      <c r="AE550" s="7717">
        <v>25633</v>
      </c>
      <c r="AF550" s="7721">
        <v>58000</v>
      </c>
      <c r="AG550" s="7721">
        <f t="shared" si="84"/>
        <v>400</v>
      </c>
      <c r="AH550" s="7722">
        <f t="shared" si="88"/>
        <v>78300</v>
      </c>
      <c r="AI550" s="7722">
        <f t="shared" si="86"/>
        <v>3915</v>
      </c>
      <c r="AJ550" s="7723">
        <v>5</v>
      </c>
      <c r="AK550" s="8277"/>
    </row>
    <row r="551" spans="2:37">
      <c r="B551" s="7852"/>
      <c r="C551" s="7852"/>
      <c r="D551" s="7852"/>
      <c r="E551" s="7852"/>
      <c r="F551" s="8058"/>
      <c r="G551" s="8272"/>
      <c r="H551" s="7855"/>
      <c r="I551" s="7855"/>
      <c r="J551" s="8237"/>
      <c r="K551" s="7857"/>
      <c r="L551" s="7858"/>
      <c r="M551" s="7852"/>
      <c r="N551" s="7861"/>
      <c r="O551" s="7861"/>
      <c r="P551" s="8237"/>
      <c r="Q551" s="8237"/>
      <c r="R551" s="7982"/>
      <c r="S551" s="7684"/>
      <c r="T551" s="7649"/>
      <c r="U551" s="7996" t="s">
        <v>1783</v>
      </c>
      <c r="V551" s="7759">
        <v>87</v>
      </c>
      <c r="W551" s="7714">
        <v>7551</v>
      </c>
      <c r="X551" s="7715">
        <v>45926</v>
      </c>
      <c r="Y551" s="7864">
        <v>7.2</v>
      </c>
      <c r="Z551" s="7761" t="s">
        <v>35</v>
      </c>
      <c r="AA551" s="7717">
        <f t="shared" si="87"/>
        <v>18</v>
      </c>
      <c r="AB551" s="7762">
        <v>1350</v>
      </c>
      <c r="AC551" s="7719">
        <v>45943</v>
      </c>
      <c r="AD551" s="7720">
        <v>45940</v>
      </c>
      <c r="AE551" s="7717">
        <v>25633</v>
      </c>
      <c r="AF551" s="7721">
        <v>7200</v>
      </c>
      <c r="AG551" s="7721">
        <f t="shared" si="84"/>
        <v>0</v>
      </c>
      <c r="AH551" s="7722">
        <f t="shared" si="88"/>
        <v>9720</v>
      </c>
      <c r="AI551" s="7722">
        <f t="shared" si="86"/>
        <v>486</v>
      </c>
      <c r="AJ551" s="7723">
        <v>5</v>
      </c>
      <c r="AK551" s="8277"/>
    </row>
    <row r="552" spans="2:37">
      <c r="B552" s="7852"/>
      <c r="C552" s="7855"/>
      <c r="D552" s="7855"/>
      <c r="E552" s="7855"/>
      <c r="F552" s="8058"/>
      <c r="G552" s="7981"/>
      <c r="H552" s="7855"/>
      <c r="I552" s="7855"/>
      <c r="J552" s="7860"/>
      <c r="K552" s="7857"/>
      <c r="L552" s="7858"/>
      <c r="M552" s="7852"/>
      <c r="N552" s="7859"/>
      <c r="O552" s="7859"/>
      <c r="P552" s="7860"/>
      <c r="Q552" s="7860"/>
      <c r="R552" s="7982"/>
      <c r="S552" s="7983"/>
      <c r="T552" s="7649"/>
      <c r="U552" s="8023" t="s">
        <v>1801</v>
      </c>
      <c r="V552" s="8526">
        <v>88</v>
      </c>
      <c r="W552" s="7714">
        <v>7551</v>
      </c>
      <c r="X552" s="7715">
        <v>45926</v>
      </c>
      <c r="Y552" s="7819">
        <v>8.4</v>
      </c>
      <c r="Z552" s="7717" t="s">
        <v>35</v>
      </c>
      <c r="AA552" s="7717">
        <f>(Y552*1000/200)</f>
        <v>42</v>
      </c>
      <c r="AB552" s="7722">
        <v>1607.4</v>
      </c>
      <c r="AC552" s="7719">
        <v>45943</v>
      </c>
      <c r="AD552" s="7720">
        <v>45940</v>
      </c>
      <c r="AE552" s="7717">
        <v>25633</v>
      </c>
      <c r="AF552" s="7721">
        <v>8400</v>
      </c>
      <c r="AG552" s="7721">
        <v>0</v>
      </c>
      <c r="AH552" s="7752">
        <v>1572</v>
      </c>
      <c r="AI552" s="7722">
        <v>143.69999999999999</v>
      </c>
      <c r="AJ552" s="7714">
        <v>5</v>
      </c>
      <c r="AK552" s="8277"/>
    </row>
    <row r="553" spans="2:37">
      <c r="B553" s="7852"/>
      <c r="C553" s="7855"/>
      <c r="D553" s="7855"/>
      <c r="E553" s="7855"/>
      <c r="F553" s="8058"/>
      <c r="G553" s="7981"/>
      <c r="H553" s="7855"/>
      <c r="I553" s="7855"/>
      <c r="J553" s="7860"/>
      <c r="K553" s="7857"/>
      <c r="L553" s="7858"/>
      <c r="M553" s="7852"/>
      <c r="N553" s="7859"/>
      <c r="O553" s="7859"/>
      <c r="P553" s="7860"/>
      <c r="Q553" s="7860"/>
      <c r="R553" s="7982"/>
      <c r="S553" s="7684"/>
      <c r="T553" s="7649"/>
      <c r="U553" s="8023" t="s">
        <v>1796</v>
      </c>
      <c r="V553" s="8526">
        <v>89</v>
      </c>
      <c r="W553" s="7714">
        <v>7551</v>
      </c>
      <c r="X553" s="7715">
        <v>45926</v>
      </c>
      <c r="Y553" s="7819">
        <v>4.2</v>
      </c>
      <c r="Z553" s="7717" t="s">
        <v>35</v>
      </c>
      <c r="AA553" s="7717">
        <f>(Y553*1000/400)</f>
        <v>10.5</v>
      </c>
      <c r="AB553" s="7722">
        <v>1607.4</v>
      </c>
      <c r="AC553" s="7719">
        <v>45943</v>
      </c>
      <c r="AD553" s="7720">
        <v>45940</v>
      </c>
      <c r="AE553" s="7717">
        <v>25633</v>
      </c>
      <c r="AF553" s="7721">
        <v>4600</v>
      </c>
      <c r="AG553" s="7721">
        <f t="shared" si="84"/>
        <v>400</v>
      </c>
      <c r="AH553" s="7752">
        <v>1572</v>
      </c>
      <c r="AI553" s="7722">
        <v>143.69999999999999</v>
      </c>
      <c r="AJ553" s="7714">
        <v>5</v>
      </c>
      <c r="AK553" s="8277"/>
    </row>
    <row r="554" spans="2:37">
      <c r="B554" s="7684"/>
      <c r="C554" s="7684"/>
      <c r="D554" s="7684"/>
      <c r="E554" s="7684"/>
      <c r="F554" s="7684"/>
      <c r="G554" s="7684"/>
      <c r="H554" s="7684"/>
      <c r="I554" s="7684"/>
      <c r="J554" s="7983"/>
      <c r="K554" s="7684"/>
      <c r="L554" s="7654"/>
      <c r="M554" s="7684"/>
      <c r="N554" s="7684"/>
      <c r="O554" s="7684"/>
      <c r="P554" s="7983"/>
      <c r="Q554" s="7983"/>
      <c r="R554" s="7684"/>
      <c r="S554" s="7684"/>
      <c r="T554" s="7649"/>
      <c r="U554" s="8610" t="s">
        <v>1860</v>
      </c>
      <c r="V554" s="7779">
        <v>90</v>
      </c>
      <c r="W554" s="7714">
        <v>7551</v>
      </c>
      <c r="X554" s="7715">
        <v>45939</v>
      </c>
      <c r="Y554" s="7864">
        <v>10</v>
      </c>
      <c r="Z554" s="7761" t="s">
        <v>35</v>
      </c>
      <c r="AA554" s="7717">
        <f>(Y554*1000/400)</f>
        <v>25</v>
      </c>
      <c r="AB554" s="7762">
        <v>1350</v>
      </c>
      <c r="AC554" s="7719">
        <v>45943</v>
      </c>
      <c r="AD554" s="7720">
        <v>45940</v>
      </c>
      <c r="AE554" s="7717">
        <v>25633</v>
      </c>
      <c r="AF554" s="7721">
        <v>10000</v>
      </c>
      <c r="AG554" s="7721">
        <f>(AF554-Y554*1000)</f>
        <v>0</v>
      </c>
      <c r="AH554" s="7722">
        <f>(AF554*AB554/1000)</f>
        <v>13500</v>
      </c>
      <c r="AI554" s="7722">
        <f>(AH554*0.05)</f>
        <v>675</v>
      </c>
      <c r="AJ554" s="7723">
        <v>5</v>
      </c>
      <c r="AK554" s="8277"/>
    </row>
    <row r="555" spans="2:37">
      <c r="B555" s="7684"/>
      <c r="C555" s="7684"/>
      <c r="D555" s="7684"/>
      <c r="E555" s="7684"/>
      <c r="F555" s="7684"/>
      <c r="G555" s="7684"/>
      <c r="H555" s="7684"/>
      <c r="I555" s="7684"/>
      <c r="J555" s="7983"/>
      <c r="K555" s="7684"/>
      <c r="L555" s="7654"/>
      <c r="M555" s="7684"/>
      <c r="N555" s="7684"/>
      <c r="O555" s="7684"/>
      <c r="P555" s="7983"/>
      <c r="Q555" s="7983"/>
      <c r="R555" s="7684"/>
      <c r="S555" s="7684"/>
      <c r="T555" s="7649"/>
      <c r="U555" s="8595"/>
      <c r="V555" s="8584"/>
      <c r="W555" s="8585"/>
      <c r="X555" s="8586"/>
      <c r="Y555" s="8594"/>
      <c r="Z555" s="8583"/>
      <c r="AA555" s="8583"/>
      <c r="AB555" s="8587"/>
      <c r="AC555" s="8588"/>
      <c r="AD555" s="8589"/>
      <c r="AE555" s="8590"/>
      <c r="AF555" s="8591"/>
      <c r="AG555" s="8591"/>
      <c r="AH555" s="8592"/>
      <c r="AI555" s="8592"/>
      <c r="AJ555" s="8593"/>
      <c r="AK555" s="8277"/>
    </row>
    <row r="556" spans="2:37">
      <c r="B556" s="7684"/>
      <c r="C556" s="7684"/>
      <c r="D556" s="7684"/>
      <c r="E556" s="7684"/>
      <c r="F556" s="7684"/>
      <c r="G556" s="7684"/>
      <c r="H556" s="7684"/>
      <c r="I556" s="7684"/>
      <c r="J556" s="7983"/>
      <c r="K556" s="7684"/>
      <c r="L556" s="8276"/>
      <c r="M556" s="7684"/>
      <c r="N556" s="7684"/>
      <c r="O556" s="7684"/>
      <c r="P556" s="7983"/>
      <c r="Q556" s="7983"/>
      <c r="R556" s="7684"/>
      <c r="S556" s="7684"/>
      <c r="T556" s="7649"/>
      <c r="U556" s="8595"/>
      <c r="V556" s="8584"/>
      <c r="W556" s="8585"/>
      <c r="X556" s="8586"/>
      <c r="Y556" s="8594"/>
      <c r="Z556" s="8583"/>
      <c r="AA556" s="8583"/>
      <c r="AB556" s="8587"/>
      <c r="AC556" s="8588"/>
      <c r="AD556" s="8589"/>
      <c r="AE556" s="8590"/>
      <c r="AF556" s="8591"/>
      <c r="AG556" s="8591"/>
      <c r="AH556" s="8592"/>
      <c r="AI556" s="8592"/>
      <c r="AJ556" s="8593"/>
      <c r="AK556" s="8277"/>
    </row>
    <row r="557" spans="2:37">
      <c r="B557" s="7684"/>
      <c r="C557" s="7684"/>
      <c r="D557" s="7684"/>
      <c r="E557" s="7684"/>
      <c r="F557" s="7684"/>
      <c r="G557" s="7684"/>
      <c r="H557" s="7684"/>
      <c r="I557" s="7684"/>
      <c r="J557" s="7983"/>
      <c r="K557" s="7684"/>
      <c r="L557" s="7654"/>
      <c r="M557" s="7684"/>
      <c r="N557" s="7684"/>
      <c r="O557" s="7684"/>
      <c r="P557" s="7983"/>
      <c r="Q557" s="7983"/>
      <c r="R557" s="7684"/>
      <c r="S557" s="7684"/>
      <c r="T557" s="7649"/>
      <c r="U557" s="8595"/>
      <c r="V557" s="8584"/>
      <c r="W557" s="8585"/>
      <c r="X557" s="8586"/>
      <c r="Y557" s="8594"/>
      <c r="Z557" s="8583"/>
      <c r="AA557" s="8583"/>
      <c r="AB557" s="8587"/>
      <c r="AC557" s="8588"/>
      <c r="AD557" s="8589"/>
      <c r="AE557" s="8590"/>
      <c r="AF557" s="8591"/>
      <c r="AG557" s="8591"/>
      <c r="AH557" s="8592"/>
      <c r="AI557" s="8592"/>
      <c r="AJ557" s="8593"/>
      <c r="AK557" s="8277"/>
    </row>
    <row r="558" spans="2:37">
      <c r="B558" s="7684"/>
      <c r="C558" s="7684"/>
      <c r="D558" s="7684"/>
      <c r="E558" s="7684"/>
      <c r="F558" s="7684"/>
      <c r="G558" s="7684"/>
      <c r="H558" s="7684"/>
      <c r="I558" s="7684"/>
      <c r="J558" s="7983"/>
      <c r="K558" s="7684"/>
      <c r="L558" s="7654"/>
      <c r="M558" s="7684"/>
      <c r="N558" s="7684"/>
      <c r="O558" s="7684"/>
      <c r="P558" s="7983"/>
      <c r="Q558" s="7983"/>
      <c r="R558" s="7684"/>
      <c r="S558" s="7684"/>
      <c r="T558" s="7649"/>
      <c r="U558" s="8595"/>
      <c r="V558" s="8584"/>
      <c r="W558" s="8585"/>
      <c r="X558" s="8586"/>
      <c r="Y558" s="8594"/>
      <c r="Z558" s="8583"/>
      <c r="AA558" s="8583"/>
      <c r="AB558" s="8587"/>
      <c r="AC558" s="8588"/>
      <c r="AD558" s="8589"/>
      <c r="AE558" s="8590"/>
      <c r="AF558" s="8591"/>
      <c r="AG558" s="8591"/>
      <c r="AH558" s="8592"/>
      <c r="AI558" s="8592"/>
      <c r="AJ558" s="8593"/>
      <c r="AK558" s="8277"/>
    </row>
    <row r="559" spans="2:37">
      <c r="B559" s="7684"/>
      <c r="C559" s="7684"/>
      <c r="D559" s="7684"/>
      <c r="E559" s="7684"/>
      <c r="F559" s="7684"/>
      <c r="G559" s="7684"/>
      <c r="H559" s="7684"/>
      <c r="I559" s="7684"/>
      <c r="J559" s="7983"/>
      <c r="K559" s="7684"/>
      <c r="L559" s="7654"/>
      <c r="M559" s="7684"/>
      <c r="N559" s="7684"/>
      <c r="O559" s="7684"/>
      <c r="P559" s="7983"/>
      <c r="Q559" s="7983"/>
      <c r="R559" s="7684"/>
      <c r="S559" s="7684"/>
      <c r="T559" s="7649"/>
      <c r="U559" s="8595"/>
      <c r="V559" s="8584"/>
      <c r="W559" s="8585"/>
      <c r="X559" s="8586"/>
      <c r="Y559" s="8594"/>
      <c r="Z559" s="8583"/>
      <c r="AA559" s="8583"/>
      <c r="AB559" s="8587"/>
      <c r="AC559" s="8588"/>
      <c r="AD559" s="8589"/>
      <c r="AE559" s="8590"/>
      <c r="AF559" s="8591"/>
      <c r="AG559" s="8591"/>
      <c r="AH559" s="8592"/>
      <c r="AI559" s="8592"/>
      <c r="AJ559" s="8593"/>
      <c r="AK559" s="8277"/>
    </row>
    <row r="560" spans="2:37">
      <c r="B560" s="7684"/>
      <c r="C560" s="7684"/>
      <c r="D560" s="7684"/>
      <c r="E560" s="7684"/>
      <c r="F560" s="7684"/>
      <c r="G560" s="7684"/>
      <c r="H560" s="7684"/>
      <c r="I560" s="7684"/>
      <c r="J560" s="7983"/>
      <c r="K560" s="7684"/>
      <c r="L560" s="7654"/>
      <c r="M560" s="7684"/>
      <c r="N560" s="7684"/>
      <c r="O560" s="7684"/>
      <c r="P560" s="7983"/>
      <c r="Q560" s="7983"/>
      <c r="R560" s="7684"/>
      <c r="S560" s="7684"/>
      <c r="T560" s="7649"/>
      <c r="U560" s="8595"/>
      <c r="V560" s="8584"/>
      <c r="W560" s="8585"/>
      <c r="X560" s="8586"/>
      <c r="Y560" s="8594"/>
      <c r="Z560" s="8583"/>
      <c r="AA560" s="8583"/>
      <c r="AB560" s="8587"/>
      <c r="AC560" s="8588"/>
      <c r="AD560" s="8589"/>
      <c r="AE560" s="8590"/>
      <c r="AF560" s="8591"/>
      <c r="AG560" s="8591"/>
      <c r="AH560" s="8592"/>
      <c r="AI560" s="8592"/>
      <c r="AJ560" s="8593"/>
      <c r="AK560" s="8277"/>
    </row>
    <row r="561" spans="2:37">
      <c r="B561" s="7684"/>
      <c r="C561" s="7684"/>
      <c r="D561" s="7684"/>
      <c r="E561" s="7684"/>
      <c r="F561" s="7684"/>
      <c r="G561" s="7684"/>
      <c r="H561" s="7684"/>
      <c r="I561" s="7684"/>
      <c r="J561" s="7684"/>
      <c r="K561" s="7684"/>
      <c r="L561" s="7654"/>
      <c r="M561" s="7684"/>
      <c r="N561" s="7684"/>
      <c r="O561" s="7684"/>
      <c r="P561" s="7983"/>
      <c r="Q561" s="7983"/>
      <c r="R561" s="7684"/>
      <c r="S561" s="7988"/>
      <c r="T561" s="7649"/>
      <c r="U561" s="8595"/>
      <c r="V561" s="8584"/>
      <c r="W561" s="8585"/>
      <c r="X561" s="8586"/>
      <c r="Y561" s="8594"/>
      <c r="Z561" s="8583"/>
      <c r="AA561" s="8583"/>
      <c r="AB561" s="8587"/>
      <c r="AC561" s="8588"/>
      <c r="AD561" s="8589"/>
      <c r="AE561" s="8590"/>
      <c r="AF561" s="8591"/>
      <c r="AG561" s="8591"/>
      <c r="AH561" s="8592"/>
      <c r="AI561" s="8592"/>
      <c r="AJ561" s="8593"/>
      <c r="AK561" s="8277"/>
    </row>
    <row r="562" spans="2:37">
      <c r="B562" s="7649"/>
      <c r="C562" s="7649"/>
      <c r="D562" s="7649"/>
      <c r="E562" s="7649"/>
      <c r="F562" s="7649"/>
      <c r="G562" s="7649"/>
      <c r="H562" s="7649"/>
      <c r="I562" s="7649"/>
      <c r="J562" s="7649"/>
      <c r="K562" s="7649"/>
      <c r="L562" s="7649"/>
      <c r="M562" s="7649"/>
      <c r="N562" s="7649"/>
      <c r="O562" s="7649"/>
      <c r="P562" s="7649"/>
      <c r="Q562" s="7649"/>
      <c r="R562" s="7649"/>
      <c r="S562" s="7650"/>
      <c r="T562" s="7649"/>
      <c r="U562" s="8595"/>
      <c r="V562" s="8584"/>
      <c r="W562" s="8585"/>
      <c r="X562" s="8586"/>
      <c r="Y562" s="8594"/>
      <c r="Z562" s="8583"/>
      <c r="AA562" s="8583"/>
      <c r="AB562" s="8587"/>
      <c r="AC562" s="8588"/>
      <c r="AD562" s="8589"/>
      <c r="AE562" s="8590"/>
      <c r="AF562" s="8591"/>
      <c r="AG562" s="8591"/>
      <c r="AH562" s="8592"/>
      <c r="AI562" s="8592"/>
      <c r="AJ562" s="8593"/>
      <c r="AK562" s="8277"/>
    </row>
    <row r="563" spans="2:37" ht="15" thickBot="1">
      <c r="B563" s="7653"/>
      <c r="C563" s="7653"/>
      <c r="D563" s="7650"/>
      <c r="E563" s="7650"/>
      <c r="F563" s="7650"/>
      <c r="G563" s="7650"/>
      <c r="H563" s="7650"/>
      <c r="I563" s="7650"/>
      <c r="J563" s="7650"/>
      <c r="K563" s="7650"/>
      <c r="L563" s="7650"/>
      <c r="M563" s="7650"/>
      <c r="N563" s="7650"/>
      <c r="O563" s="7650"/>
      <c r="P563" s="7650"/>
      <c r="Q563" s="7650"/>
      <c r="R563" s="7650"/>
      <c r="S563" s="7839"/>
      <c r="T563" s="7649"/>
      <c r="U563" s="8733"/>
      <c r="V563" s="8734"/>
      <c r="W563" s="8673"/>
      <c r="X563" s="8674"/>
      <c r="Y563" s="8675"/>
      <c r="Z563" s="8735"/>
      <c r="AA563" s="8735"/>
      <c r="AB563" s="8736"/>
      <c r="AC563" s="8737"/>
      <c r="AD563" s="8738"/>
      <c r="AE563" s="8739"/>
      <c r="AF563" s="8740"/>
      <c r="AG563" s="8740"/>
      <c r="AH563" s="8694"/>
      <c r="AI563" s="8694"/>
      <c r="AJ563" s="8741"/>
      <c r="AK563" s="8742"/>
    </row>
    <row r="564" spans="2:37">
      <c r="B564" s="7839"/>
      <c r="C564" s="7839"/>
      <c r="D564" s="7839"/>
      <c r="E564" s="7839"/>
      <c r="F564" s="7839"/>
      <c r="G564" s="7839"/>
      <c r="H564" s="7839"/>
      <c r="I564" s="7839"/>
      <c r="J564" s="7839"/>
      <c r="K564" s="7839"/>
      <c r="L564" s="7839"/>
      <c r="M564" s="7839"/>
      <c r="N564" s="7839"/>
      <c r="O564" s="7839"/>
      <c r="P564" s="7839"/>
      <c r="Q564" s="7839"/>
      <c r="R564" s="7839"/>
      <c r="S564" s="7839"/>
      <c r="T564" s="7649"/>
      <c r="U564" s="8687"/>
      <c r="V564" s="8688"/>
      <c r="W564" s="8689"/>
      <c r="X564" s="8690"/>
      <c r="Y564" s="8691"/>
      <c r="Z564" s="8687"/>
      <c r="AA564" s="8687"/>
      <c r="AB564" s="8692"/>
      <c r="AC564" s="8693"/>
      <c r="AD564" s="7844"/>
      <c r="AE564" s="7845"/>
      <c r="AF564" s="7849"/>
      <c r="AG564" s="7849"/>
      <c r="AH564" s="8101"/>
      <c r="AI564" s="7850"/>
      <c r="AJ564" s="8102"/>
      <c r="AK564" s="8283"/>
    </row>
    <row r="565" spans="2:37">
      <c r="B565" s="7839"/>
      <c r="C565" s="7839"/>
      <c r="D565" s="7839"/>
      <c r="E565" s="7839"/>
      <c r="F565" s="7839"/>
      <c r="G565" s="7839"/>
      <c r="H565" s="7839"/>
      <c r="I565" s="7839"/>
      <c r="J565" s="7839"/>
      <c r="K565" s="7839"/>
      <c r="L565" s="7839"/>
      <c r="M565" s="7839"/>
      <c r="N565" s="7839"/>
      <c r="O565" s="7839"/>
      <c r="P565" s="7839"/>
      <c r="Q565" s="7839"/>
      <c r="R565" s="7839"/>
      <c r="S565" s="7839"/>
      <c r="T565" s="7649"/>
      <c r="U565" s="8687"/>
      <c r="V565" s="8688"/>
      <c r="W565" s="8689"/>
      <c r="X565" s="8690"/>
      <c r="Y565" s="8691"/>
      <c r="Z565" s="8687"/>
      <c r="AA565" s="8687"/>
      <c r="AB565" s="8692"/>
      <c r="AC565" s="8693"/>
      <c r="AD565" s="7844"/>
      <c r="AE565" s="7845"/>
      <c r="AF565" s="7849"/>
      <c r="AG565" s="7849"/>
      <c r="AH565" s="8101"/>
      <c r="AI565" s="7850"/>
      <c r="AJ565" s="8102"/>
      <c r="AK565" s="8283"/>
    </row>
    <row r="566" spans="2:37" ht="18" thickBot="1">
      <c r="B566" s="7839"/>
      <c r="C566" s="7839"/>
      <c r="D566" s="7839"/>
      <c r="E566" s="7839"/>
      <c r="F566" s="7839"/>
      <c r="G566" s="7839"/>
      <c r="H566" s="7839"/>
      <c r="I566" s="7839"/>
      <c r="J566" s="7839"/>
      <c r="K566" s="7839"/>
      <c r="L566" s="7839"/>
      <c r="M566" s="7839"/>
      <c r="N566" s="7839"/>
      <c r="O566" s="7839"/>
      <c r="P566" s="7839"/>
      <c r="Q566" s="7839"/>
      <c r="R566" s="7839"/>
      <c r="S566" s="7839"/>
      <c r="T566" s="7649"/>
      <c r="U566" s="8166" t="s">
        <v>1368</v>
      </c>
      <c r="V566" s="8018"/>
      <c r="W566" s="8018"/>
      <c r="X566" s="8019"/>
      <c r="Y566" s="8019"/>
      <c r="Z566" s="8019"/>
      <c r="AA566" s="8019"/>
      <c r="AB566" s="8019"/>
      <c r="AC566" s="8019"/>
      <c r="AD566" s="8019"/>
      <c r="AE566" s="8019"/>
      <c r="AF566" s="8019"/>
      <c r="AG566" s="8019"/>
      <c r="AH566" s="8019"/>
      <c r="AI566" s="8019"/>
      <c r="AJ566" s="8019"/>
      <c r="AK566" s="8019"/>
    </row>
    <row r="567" spans="2:37">
      <c r="B567" s="7852"/>
      <c r="C567" s="7852"/>
      <c r="D567" s="7852"/>
      <c r="E567" s="7852"/>
      <c r="F567" s="8058"/>
      <c r="G567" s="8272"/>
      <c r="H567" s="7855"/>
      <c r="I567" s="7855"/>
      <c r="J567" s="8237"/>
      <c r="K567" s="7857"/>
      <c r="L567" s="7858"/>
      <c r="M567" s="7852"/>
      <c r="N567" s="7861"/>
      <c r="O567" s="7861"/>
      <c r="P567" s="8237"/>
      <c r="Q567" s="8237"/>
      <c r="R567" s="7982"/>
      <c r="S567" s="7839"/>
      <c r="T567" s="7649"/>
      <c r="U567" s="7656"/>
      <c r="V567" s="7661"/>
      <c r="W567" s="7662" t="s">
        <v>14</v>
      </c>
      <c r="X567" s="7662" t="s">
        <v>12</v>
      </c>
      <c r="Y567" s="7662"/>
      <c r="Z567" s="7662"/>
      <c r="AA567" s="7662"/>
      <c r="AB567" s="7662" t="s">
        <v>15</v>
      </c>
      <c r="AC567" s="7662" t="s">
        <v>12</v>
      </c>
      <c r="AD567" s="7662" t="s">
        <v>12</v>
      </c>
      <c r="AE567" s="7662"/>
      <c r="AF567" s="7662"/>
      <c r="AG567" s="7662"/>
      <c r="AH567" s="7662"/>
      <c r="AI567" s="7662" t="s">
        <v>0</v>
      </c>
      <c r="AJ567" s="7663"/>
      <c r="AK567" s="7664"/>
    </row>
    <row r="568" spans="2:37">
      <c r="B568" s="7852"/>
      <c r="C568" s="7852"/>
      <c r="D568" s="7852"/>
      <c r="E568" s="7852"/>
      <c r="F568" s="8058"/>
      <c r="G568" s="8272"/>
      <c r="H568" s="7855"/>
      <c r="I568" s="7855"/>
      <c r="J568" s="8237"/>
      <c r="K568" s="7857"/>
      <c r="L568" s="7858"/>
      <c r="M568" s="7852"/>
      <c r="N568" s="7861"/>
      <c r="O568" s="7861"/>
      <c r="P568" s="8237"/>
      <c r="Q568" s="8237"/>
      <c r="R568" s="7982"/>
      <c r="S568" s="7684"/>
      <c r="T568" s="7649"/>
      <c r="U568" s="7660" t="s">
        <v>4</v>
      </c>
      <c r="V568" s="7666" t="s">
        <v>18</v>
      </c>
      <c r="W568" s="7667" t="s">
        <v>19</v>
      </c>
      <c r="X568" s="7667" t="s">
        <v>19</v>
      </c>
      <c r="Y568" s="7667" t="s">
        <v>20</v>
      </c>
      <c r="Z568" s="7667" t="s">
        <v>21</v>
      </c>
      <c r="AA568" s="7667" t="s">
        <v>1559</v>
      </c>
      <c r="AB568" s="7667" t="s">
        <v>22</v>
      </c>
      <c r="AC568" s="7667" t="s">
        <v>23</v>
      </c>
      <c r="AD568" s="7667" t="s">
        <v>23</v>
      </c>
      <c r="AE568" s="7667" t="s">
        <v>24</v>
      </c>
      <c r="AF568" s="7667" t="s">
        <v>20</v>
      </c>
      <c r="AG568" s="7667" t="s">
        <v>25</v>
      </c>
      <c r="AH568" s="7667" t="s">
        <v>0</v>
      </c>
      <c r="AI568" s="7667" t="s">
        <v>1363</v>
      </c>
      <c r="AJ568" s="7668" t="s">
        <v>1388</v>
      </c>
      <c r="AK568" s="7669" t="s">
        <v>26</v>
      </c>
    </row>
    <row r="569" spans="2:37" ht="15" thickBot="1">
      <c r="B569" s="7852"/>
      <c r="C569" s="7852"/>
      <c r="D569" s="7855"/>
      <c r="E569" s="7852"/>
      <c r="F569" s="8058"/>
      <c r="G569" s="7981"/>
      <c r="H569" s="7855"/>
      <c r="I569" s="7855"/>
      <c r="J569" s="7860"/>
      <c r="K569" s="7857"/>
      <c r="L569" s="7858"/>
      <c r="M569" s="7852"/>
      <c r="N569" s="7859"/>
      <c r="O569" s="7859"/>
      <c r="P569" s="7860"/>
      <c r="Q569" s="7860"/>
      <c r="R569" s="7982"/>
      <c r="S569" s="7684"/>
      <c r="T569" s="7649"/>
      <c r="U569" s="7665"/>
      <c r="V569" s="7685"/>
      <c r="W569" s="7686" t="s">
        <v>3</v>
      </c>
      <c r="X569" s="7686" t="s">
        <v>18</v>
      </c>
      <c r="Y569" s="7686"/>
      <c r="Z569" s="7686"/>
      <c r="AA569" s="7686"/>
      <c r="AB569" s="7686" t="s">
        <v>21</v>
      </c>
      <c r="AC569" s="7686" t="s">
        <v>27</v>
      </c>
      <c r="AD569" s="7686" t="s">
        <v>28</v>
      </c>
      <c r="AE569" s="7686"/>
      <c r="AF569" s="7686"/>
      <c r="AG569" s="7686"/>
      <c r="AH569" s="7686"/>
      <c r="AI569" s="7686" t="s">
        <v>11</v>
      </c>
      <c r="AJ569" s="7687"/>
      <c r="AK569" s="7688"/>
    </row>
    <row r="570" spans="2:37">
      <c r="B570" s="7852"/>
      <c r="C570" s="7852"/>
      <c r="D570" s="7852"/>
      <c r="E570" s="7852"/>
      <c r="F570" s="8058"/>
      <c r="G570" s="8272"/>
      <c r="H570" s="7855"/>
      <c r="I570" s="7855"/>
      <c r="J570" s="8237"/>
      <c r="K570" s="7857"/>
      <c r="L570" s="7858"/>
      <c r="M570" s="7852"/>
      <c r="N570" s="7861"/>
      <c r="O570" s="7861"/>
      <c r="P570" s="8237"/>
      <c r="Q570" s="8237"/>
      <c r="R570" s="7982"/>
      <c r="S570" s="7684"/>
      <c r="T570" s="7649"/>
      <c r="U570" s="7801" t="s">
        <v>1771</v>
      </c>
      <c r="V570" s="7993">
        <v>109</v>
      </c>
      <c r="W570" s="7803" t="s">
        <v>101</v>
      </c>
      <c r="X570" s="7939">
        <v>45622</v>
      </c>
      <c r="Y570" s="7940">
        <v>149.5</v>
      </c>
      <c r="Z570" s="7806" t="s">
        <v>35</v>
      </c>
      <c r="AA570" s="7806">
        <f t="shared" ref="AA570:AA575" si="89">(Y570*1000/500)</f>
        <v>299</v>
      </c>
      <c r="AB570" s="7916">
        <v>515</v>
      </c>
      <c r="AC570" s="7808">
        <v>45667</v>
      </c>
      <c r="AD570" s="7895">
        <v>45691</v>
      </c>
      <c r="AE570" s="7806">
        <v>24245</v>
      </c>
      <c r="AF570" s="7896">
        <v>26500</v>
      </c>
      <c r="AG570" s="7896">
        <f t="shared" ref="AG570:AG592" si="90">(AF570-Y570*1000)</f>
        <v>-123000</v>
      </c>
      <c r="AH570" s="7915">
        <f t="shared" ref="AH570:AH592" si="91">(AF570*AB570/1000)</f>
        <v>13647.5</v>
      </c>
      <c r="AI570" s="7916">
        <f t="shared" ref="AI570:AI597" si="92">(AH570*0.05)</f>
        <v>682.375</v>
      </c>
      <c r="AJ570" s="7803">
        <v>5</v>
      </c>
      <c r="AK570" s="8262"/>
    </row>
    <row r="571" spans="2:37">
      <c r="B571" s="7852"/>
      <c r="C571" s="7855"/>
      <c r="D571" s="7855"/>
      <c r="E571" s="7855"/>
      <c r="F571" s="8058"/>
      <c r="G571" s="7981"/>
      <c r="H571" s="7855"/>
      <c r="I571" s="7855"/>
      <c r="J571" s="7860"/>
      <c r="K571" s="7857"/>
      <c r="L571" s="7858"/>
      <c r="M571" s="7852"/>
      <c r="N571" s="7859"/>
      <c r="O571" s="7859"/>
      <c r="P571" s="7860"/>
      <c r="Q571" s="7860"/>
      <c r="R571" s="7982"/>
      <c r="S571" s="7983"/>
      <c r="T571" s="7649"/>
      <c r="U571" s="8176" t="s">
        <v>1771</v>
      </c>
      <c r="V571" s="8178">
        <v>109</v>
      </c>
      <c r="W571" s="8043" t="s">
        <v>101</v>
      </c>
      <c r="X571" s="8044">
        <v>45622</v>
      </c>
      <c r="Y571" s="8105">
        <v>123</v>
      </c>
      <c r="Z571" s="8047" t="s">
        <v>35</v>
      </c>
      <c r="AA571" s="7717">
        <f t="shared" si="89"/>
        <v>246</v>
      </c>
      <c r="AB571" s="8049">
        <v>515</v>
      </c>
      <c r="AC571" s="8046">
        <v>45667</v>
      </c>
      <c r="AD571" s="8400">
        <v>45721</v>
      </c>
      <c r="AE571" s="8047">
        <v>24458</v>
      </c>
      <c r="AF571" s="8048">
        <v>123000</v>
      </c>
      <c r="AG571" s="8048">
        <f t="shared" si="90"/>
        <v>0</v>
      </c>
      <c r="AH571" s="8181">
        <f t="shared" si="91"/>
        <v>63345</v>
      </c>
      <c r="AI571" s="8045">
        <f t="shared" si="92"/>
        <v>3167.25</v>
      </c>
      <c r="AJ571" s="8043">
        <v>5</v>
      </c>
      <c r="AK571" s="8284"/>
    </row>
    <row r="572" spans="2:37">
      <c r="B572" s="7852"/>
      <c r="C572" s="7855"/>
      <c r="D572" s="7855"/>
      <c r="E572" s="7855"/>
      <c r="F572" s="8058"/>
      <c r="G572" s="7981"/>
      <c r="H572" s="7855"/>
      <c r="I572" s="7855"/>
      <c r="J572" s="7860"/>
      <c r="K572" s="7857"/>
      <c r="L572" s="7858"/>
      <c r="M572" s="7852"/>
      <c r="N572" s="7859"/>
      <c r="O572" s="7859"/>
      <c r="P572" s="7860"/>
      <c r="Q572" s="7860"/>
      <c r="R572" s="7982"/>
      <c r="S572" s="7684"/>
      <c r="T572" s="7649"/>
      <c r="U572" s="7712" t="s">
        <v>1772</v>
      </c>
      <c r="V572" s="7779">
        <v>110</v>
      </c>
      <c r="W572" s="7714" t="s">
        <v>101</v>
      </c>
      <c r="X572" s="7780">
        <v>45622</v>
      </c>
      <c r="Y572" s="7784">
        <v>60</v>
      </c>
      <c r="Z572" s="7717" t="s">
        <v>35</v>
      </c>
      <c r="AA572" s="7717">
        <f t="shared" si="89"/>
        <v>120</v>
      </c>
      <c r="AB572" s="7722">
        <v>613</v>
      </c>
      <c r="AC572" s="7719">
        <v>45667</v>
      </c>
      <c r="AD572" s="7720">
        <v>45691</v>
      </c>
      <c r="AE572" s="7717">
        <v>24242</v>
      </c>
      <c r="AF572" s="7721">
        <v>67500</v>
      </c>
      <c r="AG572" s="7721">
        <f t="shared" si="90"/>
        <v>7500</v>
      </c>
      <c r="AH572" s="7752">
        <f t="shared" si="91"/>
        <v>41377.5</v>
      </c>
      <c r="AI572" s="7722">
        <f t="shared" si="92"/>
        <v>2068.875</v>
      </c>
      <c r="AJ572" s="7714">
        <v>5</v>
      </c>
      <c r="AK572" s="7922"/>
    </row>
    <row r="573" spans="2:37">
      <c r="B573" s="7684"/>
      <c r="C573" s="7684"/>
      <c r="D573" s="7684"/>
      <c r="E573" s="7684"/>
      <c r="F573" s="7684"/>
      <c r="G573" s="7684"/>
      <c r="H573" s="7684"/>
      <c r="I573" s="7684"/>
      <c r="J573" s="7983"/>
      <c r="K573" s="7684"/>
      <c r="L573" s="7654"/>
      <c r="M573" s="7684"/>
      <c r="N573" s="7684"/>
      <c r="O573" s="7684"/>
      <c r="P573" s="7983"/>
      <c r="Q573" s="7983"/>
      <c r="R573" s="7684"/>
      <c r="S573" s="7684"/>
      <c r="T573" s="7649"/>
      <c r="U573" s="7712" t="s">
        <v>1773</v>
      </c>
      <c r="V573" s="7779">
        <v>111</v>
      </c>
      <c r="W573" s="7714" t="s">
        <v>101</v>
      </c>
      <c r="X573" s="7780">
        <v>45622</v>
      </c>
      <c r="Y573" s="7784">
        <v>35</v>
      </c>
      <c r="Z573" s="7717" t="s">
        <v>35</v>
      </c>
      <c r="AA573" s="7717">
        <f t="shared" si="89"/>
        <v>70</v>
      </c>
      <c r="AB573" s="7722">
        <v>1027</v>
      </c>
      <c r="AC573" s="7719">
        <v>45667</v>
      </c>
      <c r="AD573" s="7720">
        <v>45691</v>
      </c>
      <c r="AE573" s="7717">
        <v>24242</v>
      </c>
      <c r="AF573" s="7721">
        <v>35600</v>
      </c>
      <c r="AG573" s="7721">
        <f t="shared" si="90"/>
        <v>600</v>
      </c>
      <c r="AH573" s="7752">
        <f t="shared" si="91"/>
        <v>36561.199999999997</v>
      </c>
      <c r="AI573" s="7722">
        <f t="shared" si="92"/>
        <v>1828.06</v>
      </c>
      <c r="AJ573" s="7714">
        <v>5</v>
      </c>
      <c r="AK573" s="7922"/>
    </row>
    <row r="574" spans="2:37">
      <c r="B574" s="7684"/>
      <c r="C574" s="7684"/>
      <c r="D574" s="7684"/>
      <c r="E574" s="7684"/>
      <c r="F574" s="7684"/>
      <c r="G574" s="7684"/>
      <c r="H574" s="7684"/>
      <c r="I574" s="7684"/>
      <c r="J574" s="7983"/>
      <c r="K574" s="7684"/>
      <c r="L574" s="7654"/>
      <c r="M574" s="7684"/>
      <c r="N574" s="7684"/>
      <c r="O574" s="7684"/>
      <c r="P574" s="7983"/>
      <c r="Q574" s="7983"/>
      <c r="R574" s="7684"/>
      <c r="S574" s="7684"/>
      <c r="T574" s="7649"/>
      <c r="U574" s="8176" t="s">
        <v>1773</v>
      </c>
      <c r="V574" s="8178">
        <v>112</v>
      </c>
      <c r="W574" s="8043" t="s">
        <v>101</v>
      </c>
      <c r="X574" s="8044">
        <v>45701</v>
      </c>
      <c r="Y574" s="8438">
        <v>250</v>
      </c>
      <c r="Z574" s="8047" t="s">
        <v>35</v>
      </c>
      <c r="AA574" s="7717">
        <f t="shared" si="89"/>
        <v>500</v>
      </c>
      <c r="AB574" s="8049">
        <v>1027</v>
      </c>
      <c r="AC574" s="8046">
        <v>45705</v>
      </c>
      <c r="AD574" s="8400">
        <v>45721</v>
      </c>
      <c r="AE574" s="8047">
        <v>24458</v>
      </c>
      <c r="AF574" s="8048">
        <v>100800</v>
      </c>
      <c r="AG574" s="8048">
        <f t="shared" si="90"/>
        <v>-149200</v>
      </c>
      <c r="AH574" s="8108">
        <f t="shared" si="91"/>
        <v>103521.60000000001</v>
      </c>
      <c r="AI574" s="8049">
        <f t="shared" si="92"/>
        <v>5176.0800000000008</v>
      </c>
      <c r="AJ574" s="8043">
        <v>5</v>
      </c>
      <c r="AK574" s="7798"/>
    </row>
    <row r="575" spans="2:37">
      <c r="B575" s="7684"/>
      <c r="C575" s="7684"/>
      <c r="D575" s="7684"/>
      <c r="E575" s="7684"/>
      <c r="F575" s="7684"/>
      <c r="G575" s="7684"/>
      <c r="H575" s="7684"/>
      <c r="I575" s="7684"/>
      <c r="J575" s="7983"/>
      <c r="K575" s="7684"/>
      <c r="L575" s="8276"/>
      <c r="M575" s="7684"/>
      <c r="N575" s="7684"/>
      <c r="O575" s="7684"/>
      <c r="P575" s="7983"/>
      <c r="Q575" s="7983"/>
      <c r="R575" s="7684"/>
      <c r="S575" s="7684"/>
      <c r="T575" s="7649"/>
      <c r="U575" s="8176" t="s">
        <v>1773</v>
      </c>
      <c r="V575" s="8178">
        <v>112</v>
      </c>
      <c r="W575" s="8043" t="s">
        <v>101</v>
      </c>
      <c r="X575" s="8044">
        <v>45701</v>
      </c>
      <c r="Y575" s="8487">
        <v>149.19999999999999</v>
      </c>
      <c r="Z575" s="8047" t="s">
        <v>35</v>
      </c>
      <c r="AA575" s="8531">
        <f t="shared" si="89"/>
        <v>298.39999999999998</v>
      </c>
      <c r="AB575" s="8049">
        <v>1027</v>
      </c>
      <c r="AC575" s="8046">
        <v>45705</v>
      </c>
      <c r="AD575" s="8400">
        <v>45747</v>
      </c>
      <c r="AE575" s="8047">
        <v>24606</v>
      </c>
      <c r="AF575" s="8048">
        <v>116800</v>
      </c>
      <c r="AG575" s="8048">
        <f t="shared" si="90"/>
        <v>-32400</v>
      </c>
      <c r="AH575" s="8108">
        <f t="shared" si="91"/>
        <v>119953.60000000001</v>
      </c>
      <c r="AI575" s="8049">
        <f t="shared" si="92"/>
        <v>5997.68</v>
      </c>
      <c r="AJ575" s="8043">
        <v>5</v>
      </c>
      <c r="AK575" s="7798"/>
    </row>
    <row r="576" spans="2:37">
      <c r="B576" s="7684"/>
      <c r="C576" s="7684"/>
      <c r="D576" s="7684"/>
      <c r="E576" s="7684"/>
      <c r="F576" s="7684"/>
      <c r="G576" s="7684"/>
      <c r="H576" s="7684"/>
      <c r="I576" s="7684"/>
      <c r="J576" s="7983"/>
      <c r="K576" s="7684"/>
      <c r="L576" s="7654"/>
      <c r="M576" s="7684"/>
      <c r="N576" s="7684"/>
      <c r="O576" s="7684"/>
      <c r="P576" s="7983"/>
      <c r="Q576" s="7983"/>
      <c r="R576" s="7684"/>
      <c r="S576" s="7684"/>
      <c r="T576" s="7649"/>
      <c r="U576" s="7712" t="s">
        <v>1773</v>
      </c>
      <c r="V576" s="7779">
        <v>112</v>
      </c>
      <c r="W576" s="7714" t="s">
        <v>101</v>
      </c>
      <c r="X576" s="7780">
        <v>45701</v>
      </c>
      <c r="Y576" s="7819">
        <v>32.4</v>
      </c>
      <c r="Z576" s="7717" t="s">
        <v>35</v>
      </c>
      <c r="AA576" s="7717">
        <f>(Y576*1000/400)</f>
        <v>81</v>
      </c>
      <c r="AB576" s="7722">
        <v>1027</v>
      </c>
      <c r="AC576" s="7719">
        <v>45705</v>
      </c>
      <c r="AD576" s="7720">
        <v>45775</v>
      </c>
      <c r="AE576" s="7717">
        <v>24784</v>
      </c>
      <c r="AF576" s="7721">
        <v>32400</v>
      </c>
      <c r="AG576" s="7721">
        <f t="shared" si="90"/>
        <v>0</v>
      </c>
      <c r="AH576" s="7752">
        <f t="shared" si="91"/>
        <v>33274.800000000003</v>
      </c>
      <c r="AI576" s="7722">
        <f t="shared" si="92"/>
        <v>1663.7400000000002</v>
      </c>
      <c r="AJ576" s="7714">
        <v>5</v>
      </c>
      <c r="AK576" s="7798"/>
    </row>
    <row r="577" spans="2:37">
      <c r="B577" s="7684"/>
      <c r="C577" s="7684"/>
      <c r="D577" s="7684"/>
      <c r="E577" s="7684"/>
      <c r="F577" s="7684"/>
      <c r="G577" s="7684"/>
      <c r="H577" s="7684"/>
      <c r="I577" s="7684"/>
      <c r="J577" s="7983"/>
      <c r="K577" s="7684"/>
      <c r="L577" s="7654"/>
      <c r="M577" s="7684"/>
      <c r="N577" s="7684"/>
      <c r="O577" s="7684"/>
      <c r="P577" s="7983"/>
      <c r="Q577" s="7983"/>
      <c r="R577" s="7684"/>
      <c r="S577" s="7684"/>
      <c r="T577" s="7649"/>
      <c r="U577" s="8176" t="s">
        <v>1771</v>
      </c>
      <c r="V577" s="8178">
        <v>113</v>
      </c>
      <c r="W577" s="8043" t="s">
        <v>101</v>
      </c>
      <c r="X577" s="8044">
        <v>45701</v>
      </c>
      <c r="Y577" s="8105">
        <v>150</v>
      </c>
      <c r="Z577" s="8047" t="s">
        <v>35</v>
      </c>
      <c r="AA577" s="8047">
        <f>(Y577*1000/500)</f>
        <v>300</v>
      </c>
      <c r="AB577" s="8049">
        <v>571</v>
      </c>
      <c r="AC577" s="8046">
        <v>45705</v>
      </c>
      <c r="AD577" s="8400">
        <v>45747</v>
      </c>
      <c r="AE577" s="8047">
        <v>24606</v>
      </c>
      <c r="AF577" s="8048">
        <v>166000</v>
      </c>
      <c r="AG577" s="8048">
        <f t="shared" si="90"/>
        <v>16000</v>
      </c>
      <c r="AH577" s="8181">
        <f t="shared" si="91"/>
        <v>94786</v>
      </c>
      <c r="AI577" s="8045">
        <f t="shared" si="92"/>
        <v>4739.3</v>
      </c>
      <c r="AJ577" s="8043">
        <v>5</v>
      </c>
      <c r="AK577" s="7922"/>
    </row>
    <row r="578" spans="2:37">
      <c r="B578" s="7684"/>
      <c r="C578" s="7684"/>
      <c r="D578" s="7684"/>
      <c r="E578" s="7684"/>
      <c r="F578" s="7684"/>
      <c r="G578" s="7684"/>
      <c r="H578" s="7684"/>
      <c r="I578" s="7684"/>
      <c r="J578" s="7983"/>
      <c r="K578" s="7684"/>
      <c r="L578" s="7654"/>
      <c r="M578" s="7684"/>
      <c r="N578" s="7684"/>
      <c r="O578" s="7684"/>
      <c r="P578" s="7983"/>
      <c r="Q578" s="7983"/>
      <c r="R578" s="7684"/>
      <c r="S578" s="7684"/>
      <c r="T578" s="7649"/>
      <c r="U578" s="8176" t="s">
        <v>1771</v>
      </c>
      <c r="V578" s="8178">
        <v>114</v>
      </c>
      <c r="W578" s="8043" t="s">
        <v>796</v>
      </c>
      <c r="X578" s="8044">
        <v>45717</v>
      </c>
      <c r="Y578" s="8105">
        <v>200</v>
      </c>
      <c r="Z578" s="8047" t="s">
        <v>35</v>
      </c>
      <c r="AA578" s="8047">
        <f>(Y578*1000/500)</f>
        <v>400</v>
      </c>
      <c r="AB578" s="8049">
        <v>571</v>
      </c>
      <c r="AC578" s="8046">
        <v>45741</v>
      </c>
      <c r="AD578" s="8400">
        <v>45776</v>
      </c>
      <c r="AE578" s="8047">
        <v>24787</v>
      </c>
      <c r="AF578" s="8048">
        <v>103000</v>
      </c>
      <c r="AG578" s="8048">
        <f t="shared" si="90"/>
        <v>-97000</v>
      </c>
      <c r="AH578" s="8181">
        <f t="shared" si="91"/>
        <v>58813</v>
      </c>
      <c r="AI578" s="8045">
        <f t="shared" si="92"/>
        <v>2940.65</v>
      </c>
      <c r="AJ578" s="8043">
        <v>5</v>
      </c>
      <c r="AK578" s="8285"/>
    </row>
    <row r="579" spans="2:37">
      <c r="B579" s="7684"/>
      <c r="C579" s="7684"/>
      <c r="D579" s="7684"/>
      <c r="E579" s="7684"/>
      <c r="F579" s="7684"/>
      <c r="G579" s="7684"/>
      <c r="H579" s="7684"/>
      <c r="I579" s="7684"/>
      <c r="J579" s="7983"/>
      <c r="K579" s="7684"/>
      <c r="L579" s="7654"/>
      <c r="M579" s="7684"/>
      <c r="N579" s="7684"/>
      <c r="O579" s="7684"/>
      <c r="P579" s="7983"/>
      <c r="Q579" s="7983"/>
      <c r="R579" s="7684"/>
      <c r="S579" s="7684"/>
      <c r="T579" s="7649"/>
      <c r="U579" s="7704" t="s">
        <v>1771</v>
      </c>
      <c r="V579" s="8716">
        <v>114</v>
      </c>
      <c r="W579" s="7673" t="s">
        <v>796</v>
      </c>
      <c r="X579" s="7707">
        <v>45717</v>
      </c>
      <c r="Y579" s="7962">
        <v>97</v>
      </c>
      <c r="Z579" s="7671" t="s">
        <v>35</v>
      </c>
      <c r="AA579" s="7671">
        <f>(Y579*1000/500)</f>
        <v>194</v>
      </c>
      <c r="AB579" s="7681">
        <v>571</v>
      </c>
      <c r="AC579" s="7678">
        <v>45908</v>
      </c>
      <c r="AD579" s="7679">
        <v>45908</v>
      </c>
      <c r="AE579" s="7671"/>
      <c r="AF579" s="7680">
        <v>97000</v>
      </c>
      <c r="AG579" s="7680">
        <f t="shared" si="90"/>
        <v>0</v>
      </c>
      <c r="AH579" s="7710">
        <f t="shared" si="91"/>
        <v>55387</v>
      </c>
      <c r="AI579" s="7677">
        <f>(AH579*0.05)</f>
        <v>2769.3500000000004</v>
      </c>
      <c r="AJ579" s="7673">
        <v>5</v>
      </c>
      <c r="AK579" s="8285"/>
    </row>
    <row r="580" spans="2:37">
      <c r="B580" s="7684"/>
      <c r="C580" s="7684"/>
      <c r="D580" s="7684"/>
      <c r="E580" s="7684"/>
      <c r="F580" s="7684"/>
      <c r="G580" s="7684"/>
      <c r="H580" s="7684"/>
      <c r="I580" s="7684"/>
      <c r="J580" s="7684"/>
      <c r="K580" s="7684"/>
      <c r="L580" s="7654"/>
      <c r="M580" s="7684"/>
      <c r="N580" s="7684"/>
      <c r="O580" s="7684"/>
      <c r="P580" s="7983"/>
      <c r="Q580" s="7983"/>
      <c r="R580" s="7684"/>
      <c r="S580" s="7649"/>
      <c r="T580" s="7649"/>
      <c r="U580" s="7712" t="s">
        <v>1773</v>
      </c>
      <c r="V580" s="7779">
        <v>115</v>
      </c>
      <c r="W580" s="7714" t="s">
        <v>796</v>
      </c>
      <c r="X580" s="7780">
        <v>45717</v>
      </c>
      <c r="Y580" s="7784">
        <v>300</v>
      </c>
      <c r="Z580" s="7717" t="s">
        <v>35</v>
      </c>
      <c r="AA580" s="7717">
        <v>750</v>
      </c>
      <c r="AB580" s="7722">
        <v>1027</v>
      </c>
      <c r="AC580" s="7719">
        <v>45741</v>
      </c>
      <c r="AD580" s="7720">
        <v>45776</v>
      </c>
      <c r="AE580" s="7717">
        <v>24787</v>
      </c>
      <c r="AF580" s="7721">
        <v>79600</v>
      </c>
      <c r="AG580" s="7721">
        <f t="shared" si="90"/>
        <v>-220400</v>
      </c>
      <c r="AH580" s="7752">
        <f t="shared" si="91"/>
        <v>81749.2</v>
      </c>
      <c r="AI580" s="7722">
        <f t="shared" si="92"/>
        <v>4087.46</v>
      </c>
      <c r="AJ580" s="7714">
        <v>5</v>
      </c>
      <c r="AK580" s="8285"/>
    </row>
    <row r="581" spans="2:37">
      <c r="B581" s="7649"/>
      <c r="C581" s="7649"/>
      <c r="D581" s="7649"/>
      <c r="E581" s="7649"/>
      <c r="F581" s="7649"/>
      <c r="G581" s="7649"/>
      <c r="H581" s="7649"/>
      <c r="I581" s="7649"/>
      <c r="J581" s="7649"/>
      <c r="K581" s="7649"/>
      <c r="L581" s="7649"/>
      <c r="M581" s="7649"/>
      <c r="N581" s="7649"/>
      <c r="O581" s="7649"/>
      <c r="P581" s="7649"/>
      <c r="Q581" s="7649"/>
      <c r="R581" s="7649"/>
      <c r="S581" s="7650"/>
      <c r="T581" s="7649"/>
      <c r="U581" s="7712" t="s">
        <v>1773</v>
      </c>
      <c r="V581" s="7779">
        <v>115</v>
      </c>
      <c r="W581" s="7714" t="s">
        <v>796</v>
      </c>
      <c r="X581" s="7780">
        <v>45717</v>
      </c>
      <c r="Y581" s="7819">
        <v>220.4</v>
      </c>
      <c r="Z581" s="7717" t="s">
        <v>35</v>
      </c>
      <c r="AA581" s="7717">
        <f>(Y581*1000/400)</f>
        <v>551</v>
      </c>
      <c r="AB581" s="7722">
        <v>1027</v>
      </c>
      <c r="AC581" s="7719">
        <v>45741</v>
      </c>
      <c r="AD581" s="7720">
        <v>45805</v>
      </c>
      <c r="AE581" s="7717">
        <v>24928</v>
      </c>
      <c r="AF581" s="7721">
        <v>70000</v>
      </c>
      <c r="AG581" s="7721">
        <f t="shared" si="90"/>
        <v>-150400</v>
      </c>
      <c r="AH581" s="7752">
        <f t="shared" si="91"/>
        <v>71890</v>
      </c>
      <c r="AI581" s="7722">
        <f t="shared" si="92"/>
        <v>3594.5</v>
      </c>
      <c r="AJ581" s="7714">
        <v>5</v>
      </c>
      <c r="AK581" s="8285"/>
    </row>
    <row r="582" spans="2:37">
      <c r="B582" s="7653"/>
      <c r="C582" s="7653"/>
      <c r="D582" s="7650"/>
      <c r="E582" s="7650"/>
      <c r="F582" s="7650"/>
      <c r="G582" s="7650"/>
      <c r="H582" s="7650"/>
      <c r="I582" s="7650"/>
      <c r="J582" s="7650"/>
      <c r="K582" s="7650"/>
      <c r="L582" s="7650"/>
      <c r="M582" s="7650"/>
      <c r="N582" s="7650"/>
      <c r="O582" s="7650"/>
      <c r="P582" s="7650"/>
      <c r="Q582" s="7650"/>
      <c r="R582" s="7650"/>
      <c r="S582" s="7839"/>
      <c r="T582" s="7649"/>
      <c r="U582" s="7712" t="s">
        <v>1773</v>
      </c>
      <c r="V582" s="7779">
        <v>115</v>
      </c>
      <c r="W582" s="7714" t="s">
        <v>796</v>
      </c>
      <c r="X582" s="7780">
        <v>45717</v>
      </c>
      <c r="Y582" s="7819">
        <v>150.4</v>
      </c>
      <c r="Z582" s="7717" t="s">
        <v>35</v>
      </c>
      <c r="AA582" s="7717">
        <f>(Y582*1000/400)</f>
        <v>376</v>
      </c>
      <c r="AB582" s="7722">
        <v>1027</v>
      </c>
      <c r="AC582" s="7719">
        <v>45741</v>
      </c>
      <c r="AD582" s="7720">
        <v>45806</v>
      </c>
      <c r="AE582" s="7717">
        <v>24929</v>
      </c>
      <c r="AF582" s="7721">
        <v>24400</v>
      </c>
      <c r="AG582" s="7721">
        <f t="shared" si="90"/>
        <v>-126000</v>
      </c>
      <c r="AH582" s="7752">
        <f t="shared" si="91"/>
        <v>25058.799999999999</v>
      </c>
      <c r="AI582" s="7722">
        <f t="shared" si="92"/>
        <v>1252.94</v>
      </c>
      <c r="AJ582" s="7714">
        <v>5</v>
      </c>
      <c r="AK582" s="8285"/>
    </row>
    <row r="583" spans="2:37">
      <c r="B583" s="7839"/>
      <c r="C583" s="7839"/>
      <c r="D583" s="7839"/>
      <c r="E583" s="7839"/>
      <c r="F583" s="7839"/>
      <c r="G583" s="7839"/>
      <c r="H583" s="7839"/>
      <c r="I583" s="7839"/>
      <c r="J583" s="7839"/>
      <c r="K583" s="7839"/>
      <c r="L583" s="7839"/>
      <c r="M583" s="7839"/>
      <c r="N583" s="7839"/>
      <c r="O583" s="7839"/>
      <c r="P583" s="7839"/>
      <c r="Q583" s="7839"/>
      <c r="R583" s="7839"/>
      <c r="S583" s="7839"/>
      <c r="T583" s="7649"/>
      <c r="U583" s="7712" t="s">
        <v>1773</v>
      </c>
      <c r="V583" s="8526">
        <v>115</v>
      </c>
      <c r="W583" s="7714" t="s">
        <v>796</v>
      </c>
      <c r="X583" s="7780">
        <v>45717</v>
      </c>
      <c r="Y583" s="7819">
        <v>126</v>
      </c>
      <c r="Z583" s="7717" t="s">
        <v>35</v>
      </c>
      <c r="AA583" s="7717">
        <f>(Y583*1000/400)</f>
        <v>315</v>
      </c>
      <c r="AB583" s="7722">
        <v>1027</v>
      </c>
      <c r="AC583" s="7719">
        <v>45741</v>
      </c>
      <c r="AD583" s="7720">
        <v>45806</v>
      </c>
      <c r="AE583" s="7717">
        <v>25060</v>
      </c>
      <c r="AF583" s="7721">
        <v>109200</v>
      </c>
      <c r="AG583" s="7721">
        <f t="shared" si="90"/>
        <v>-16800</v>
      </c>
      <c r="AH583" s="7752">
        <f t="shared" si="91"/>
        <v>112148.4</v>
      </c>
      <c r="AI583" s="7722">
        <f t="shared" si="92"/>
        <v>5607.42</v>
      </c>
      <c r="AJ583" s="7714">
        <v>5</v>
      </c>
      <c r="AK583" s="8285"/>
    </row>
    <row r="584" spans="2:37">
      <c r="B584" s="7839"/>
      <c r="C584" s="7839"/>
      <c r="D584" s="7839"/>
      <c r="E584" s="7839"/>
      <c r="F584" s="7839"/>
      <c r="G584" s="7839"/>
      <c r="H584" s="7839"/>
      <c r="I584" s="7839"/>
      <c r="J584" s="7839"/>
      <c r="K584" s="7839"/>
      <c r="L584" s="7839"/>
      <c r="M584" s="7839"/>
      <c r="N584" s="7839"/>
      <c r="O584" s="7839"/>
      <c r="P584" s="7839"/>
      <c r="Q584" s="7839"/>
      <c r="R584" s="7839"/>
      <c r="S584" s="7839"/>
      <c r="T584" s="7649"/>
      <c r="U584" s="7712" t="s">
        <v>1773</v>
      </c>
      <c r="V584" s="7779">
        <v>115</v>
      </c>
      <c r="W584" s="7714" t="s">
        <v>796</v>
      </c>
      <c r="X584" s="7780">
        <v>45717</v>
      </c>
      <c r="Y584" s="7819">
        <v>16.8</v>
      </c>
      <c r="Z584" s="7717" t="s">
        <v>35</v>
      </c>
      <c r="AA584" s="7717">
        <f>(Y584*1000/400)</f>
        <v>42</v>
      </c>
      <c r="AB584" s="7722">
        <v>1027</v>
      </c>
      <c r="AC584" s="7719">
        <v>45741</v>
      </c>
      <c r="AD584" s="7720">
        <v>45849</v>
      </c>
      <c r="AE584" s="7717"/>
      <c r="AF584" s="7721">
        <v>11200</v>
      </c>
      <c r="AG584" s="7721">
        <f t="shared" si="90"/>
        <v>-5600</v>
      </c>
      <c r="AH584" s="7752">
        <f t="shared" si="91"/>
        <v>11502.4</v>
      </c>
      <c r="AI584" s="7722">
        <f t="shared" si="92"/>
        <v>575.12</v>
      </c>
      <c r="AJ584" s="7714">
        <v>5</v>
      </c>
      <c r="AK584" s="8285"/>
    </row>
    <row r="585" spans="2:37">
      <c r="B585" s="7839"/>
      <c r="C585" s="7839"/>
      <c r="D585" s="7839"/>
      <c r="E585" s="7839"/>
      <c r="F585" s="7839"/>
      <c r="G585" s="7839"/>
      <c r="H585" s="7839"/>
      <c r="I585" s="7839"/>
      <c r="J585" s="7839"/>
      <c r="K585" s="7839"/>
      <c r="L585" s="7839"/>
      <c r="M585" s="7839"/>
      <c r="N585" s="7839"/>
      <c r="O585" s="7839"/>
      <c r="P585" s="7839"/>
      <c r="Q585" s="7839"/>
      <c r="R585" s="7839"/>
      <c r="S585" s="7839"/>
      <c r="T585" s="7649"/>
      <c r="U585" s="7704" t="s">
        <v>1773</v>
      </c>
      <c r="V585" s="8716">
        <v>115</v>
      </c>
      <c r="W585" s="7673" t="s">
        <v>796</v>
      </c>
      <c r="X585" s="7707">
        <v>45717</v>
      </c>
      <c r="Y585" s="8439">
        <v>5.6</v>
      </c>
      <c r="Z585" s="7671" t="s">
        <v>35</v>
      </c>
      <c r="AA585" s="7671">
        <f>(Y585*1000/400)</f>
        <v>14</v>
      </c>
      <c r="AB585" s="7681">
        <v>1027</v>
      </c>
      <c r="AC585" s="7678">
        <v>45741</v>
      </c>
      <c r="AD585" s="7679">
        <v>45806</v>
      </c>
      <c r="AE585" s="7671"/>
      <c r="AF585" s="7680">
        <v>5600</v>
      </c>
      <c r="AG585" s="7680">
        <f t="shared" si="90"/>
        <v>0</v>
      </c>
      <c r="AH585" s="7727">
        <f t="shared" si="91"/>
        <v>5751.2</v>
      </c>
      <c r="AI585" s="7681">
        <f t="shared" si="92"/>
        <v>287.56</v>
      </c>
      <c r="AJ585" s="7673">
        <v>5</v>
      </c>
      <c r="AK585" s="8285"/>
    </row>
    <row r="586" spans="2:37">
      <c r="B586" s="7852"/>
      <c r="C586" s="7852"/>
      <c r="D586" s="7852"/>
      <c r="E586" s="7852"/>
      <c r="F586" s="8058"/>
      <c r="G586" s="8272"/>
      <c r="H586" s="7855"/>
      <c r="I586" s="7855"/>
      <c r="J586" s="8237"/>
      <c r="K586" s="7857"/>
      <c r="L586" s="7858"/>
      <c r="M586" s="7852"/>
      <c r="N586" s="7861"/>
      <c r="O586" s="7861"/>
      <c r="P586" s="8237"/>
      <c r="Q586" s="8237"/>
      <c r="R586" s="7982"/>
      <c r="S586" s="7839"/>
      <c r="T586" s="7649"/>
      <c r="U586" s="7712" t="s">
        <v>1771</v>
      </c>
      <c r="V586" s="7779">
        <v>116</v>
      </c>
      <c r="W586" s="7714" t="s">
        <v>796</v>
      </c>
      <c r="X586" s="7780">
        <v>45725</v>
      </c>
      <c r="Y586" s="7751">
        <v>200</v>
      </c>
      <c r="Z586" s="7717" t="s">
        <v>35</v>
      </c>
      <c r="AA586" s="7717">
        <f>(Y586*1000/500)</f>
        <v>400</v>
      </c>
      <c r="AB586" s="7722">
        <v>582.4</v>
      </c>
      <c r="AC586" s="7719">
        <v>45762</v>
      </c>
      <c r="AD586" s="7720">
        <v>45805</v>
      </c>
      <c r="AE586" s="7717">
        <v>24928</v>
      </c>
      <c r="AF586" s="7721">
        <v>70000</v>
      </c>
      <c r="AG586" s="7721">
        <f t="shared" si="90"/>
        <v>-130000</v>
      </c>
      <c r="AH586" s="7756">
        <f t="shared" si="91"/>
        <v>40768</v>
      </c>
      <c r="AI586" s="7762">
        <f t="shared" si="92"/>
        <v>2038.4</v>
      </c>
      <c r="AJ586" s="7714">
        <v>5</v>
      </c>
      <c r="AK586" s="8285"/>
    </row>
    <row r="587" spans="2:37">
      <c r="B587" s="7852"/>
      <c r="C587" s="7852"/>
      <c r="D587" s="7852"/>
      <c r="E587" s="7852"/>
      <c r="F587" s="8058"/>
      <c r="G587" s="8272"/>
      <c r="H587" s="7855"/>
      <c r="I587" s="7855"/>
      <c r="J587" s="8237"/>
      <c r="K587" s="7857"/>
      <c r="L587" s="7858"/>
      <c r="M587" s="7852"/>
      <c r="N587" s="7861"/>
      <c r="O587" s="7861"/>
      <c r="P587" s="8237"/>
      <c r="Q587" s="8237"/>
      <c r="R587" s="7982"/>
      <c r="S587" s="7684"/>
      <c r="T587" s="7649"/>
      <c r="U587" s="7712" t="s">
        <v>1771</v>
      </c>
      <c r="V587" s="7779">
        <v>116</v>
      </c>
      <c r="W587" s="7714" t="s">
        <v>796</v>
      </c>
      <c r="X587" s="7780">
        <v>45725</v>
      </c>
      <c r="Y587" s="7751">
        <v>130</v>
      </c>
      <c r="Z587" s="7717" t="s">
        <v>35</v>
      </c>
      <c r="AA587" s="7717">
        <f>(Y587*1000/500)</f>
        <v>260</v>
      </c>
      <c r="AB587" s="7722">
        <v>582.4</v>
      </c>
      <c r="AC587" s="7719">
        <v>45762</v>
      </c>
      <c r="AD587" s="7720">
        <v>45805</v>
      </c>
      <c r="AE587" s="7717">
        <v>29929</v>
      </c>
      <c r="AF587" s="7721">
        <v>10000</v>
      </c>
      <c r="AG587" s="7721">
        <f t="shared" si="90"/>
        <v>-120000</v>
      </c>
      <c r="AH587" s="7756">
        <f t="shared" si="91"/>
        <v>5824</v>
      </c>
      <c r="AI587" s="7762">
        <f t="shared" si="92"/>
        <v>291.2</v>
      </c>
      <c r="AJ587" s="7714">
        <v>5</v>
      </c>
      <c r="AK587" s="8285"/>
    </row>
    <row r="588" spans="2:37">
      <c r="B588" s="7852"/>
      <c r="C588" s="7852"/>
      <c r="D588" s="7855"/>
      <c r="E588" s="7852"/>
      <c r="F588" s="8058"/>
      <c r="G588" s="7981"/>
      <c r="H588" s="7855"/>
      <c r="I588" s="7855"/>
      <c r="J588" s="7860"/>
      <c r="K588" s="7857"/>
      <c r="L588" s="7858"/>
      <c r="M588" s="7852"/>
      <c r="N588" s="7859"/>
      <c r="O588" s="7859"/>
      <c r="P588" s="7860"/>
      <c r="Q588" s="7860"/>
      <c r="R588" s="7982"/>
      <c r="S588" s="7684"/>
      <c r="T588" s="7649"/>
      <c r="U588" s="7712" t="s">
        <v>1771</v>
      </c>
      <c r="V588" s="8526">
        <v>116</v>
      </c>
      <c r="W588" s="7714" t="s">
        <v>796</v>
      </c>
      <c r="X588" s="7780">
        <v>45725</v>
      </c>
      <c r="Y588" s="7751">
        <v>200</v>
      </c>
      <c r="Z588" s="7717" t="s">
        <v>35</v>
      </c>
      <c r="AA588" s="7717">
        <f>(Y588*1000/500)</f>
        <v>400</v>
      </c>
      <c r="AB588" s="7722">
        <v>582.4</v>
      </c>
      <c r="AC588" s="7719">
        <v>45762</v>
      </c>
      <c r="AD588" s="7720">
        <v>45762</v>
      </c>
      <c r="AE588" s="7717">
        <v>25060</v>
      </c>
      <c r="AF588" s="7721">
        <v>109000</v>
      </c>
      <c r="AG588" s="7721">
        <f t="shared" si="90"/>
        <v>-91000</v>
      </c>
      <c r="AH588" s="7756">
        <f t="shared" si="91"/>
        <v>63481.599999999999</v>
      </c>
      <c r="AI588" s="7762">
        <f t="shared" si="92"/>
        <v>3174.08</v>
      </c>
      <c r="AJ588" s="7714">
        <v>5</v>
      </c>
      <c r="AK588" s="8285"/>
    </row>
    <row r="589" spans="2:37">
      <c r="B589" s="7852"/>
      <c r="C589" s="7852"/>
      <c r="D589" s="7852"/>
      <c r="E589" s="7852"/>
      <c r="F589" s="8058"/>
      <c r="G589" s="8272"/>
      <c r="H589" s="7855"/>
      <c r="I589" s="7855"/>
      <c r="J589" s="8237"/>
      <c r="K589" s="7857"/>
      <c r="L589" s="7858"/>
      <c r="M589" s="7852"/>
      <c r="N589" s="7861"/>
      <c r="O589" s="7861"/>
      <c r="P589" s="8237"/>
      <c r="Q589" s="8237"/>
      <c r="R589" s="7982"/>
      <c r="S589" s="7684"/>
      <c r="T589" s="7649"/>
      <c r="U589" s="8176" t="s">
        <v>1771</v>
      </c>
      <c r="V589" s="8178">
        <v>116</v>
      </c>
      <c r="W589" s="8043" t="s">
        <v>796</v>
      </c>
      <c r="X589" s="8044">
        <v>45725</v>
      </c>
      <c r="Y589" s="8105">
        <v>91</v>
      </c>
      <c r="Z589" s="8047" t="s">
        <v>35</v>
      </c>
      <c r="AA589" s="8047">
        <f>(Y589*1000/500)</f>
        <v>182</v>
      </c>
      <c r="AB589" s="8049">
        <v>582.4</v>
      </c>
      <c r="AC589" s="8046">
        <v>45762</v>
      </c>
      <c r="AD589" s="8400">
        <v>45849</v>
      </c>
      <c r="AE589" s="8047"/>
      <c r="AF589" s="8048">
        <v>68000</v>
      </c>
      <c r="AG589" s="8048">
        <f t="shared" si="90"/>
        <v>-23000</v>
      </c>
      <c r="AH589" s="8181">
        <f t="shared" si="91"/>
        <v>39603.199999999997</v>
      </c>
      <c r="AI589" s="8045">
        <f t="shared" si="92"/>
        <v>1980.1599999999999</v>
      </c>
      <c r="AJ589" s="8043">
        <v>5</v>
      </c>
      <c r="AK589" s="8285"/>
    </row>
    <row r="590" spans="2:37">
      <c r="B590" s="7852"/>
      <c r="C590" s="7855"/>
      <c r="D590" s="7855"/>
      <c r="E590" s="7855"/>
      <c r="F590" s="8058"/>
      <c r="G590" s="7981"/>
      <c r="H590" s="7855"/>
      <c r="I590" s="7855"/>
      <c r="J590" s="7860"/>
      <c r="K590" s="7857"/>
      <c r="L590" s="7858"/>
      <c r="M590" s="7852"/>
      <c r="N590" s="7859"/>
      <c r="O590" s="7859"/>
      <c r="P590" s="7860"/>
      <c r="Q590" s="7860"/>
      <c r="R590" s="7982"/>
      <c r="S590" s="7983"/>
      <c r="T590" s="7649"/>
      <c r="U590" s="7704" t="s">
        <v>1771</v>
      </c>
      <c r="V590" s="7706">
        <v>116</v>
      </c>
      <c r="W590" s="7673" t="s">
        <v>796</v>
      </c>
      <c r="X590" s="7707">
        <v>45725</v>
      </c>
      <c r="Y590" s="7962">
        <v>23</v>
      </c>
      <c r="Z590" s="7671" t="s">
        <v>35</v>
      </c>
      <c r="AA590" s="7671">
        <f>(Y590*1000/500)</f>
        <v>46</v>
      </c>
      <c r="AB590" s="7681">
        <v>582.4</v>
      </c>
      <c r="AC590" s="7678">
        <v>45908</v>
      </c>
      <c r="AD590" s="7679">
        <v>45908</v>
      </c>
      <c r="AE590" s="7671"/>
      <c r="AF590" s="7680">
        <v>23000</v>
      </c>
      <c r="AG590" s="7680">
        <f t="shared" si="90"/>
        <v>0</v>
      </c>
      <c r="AH590" s="7710">
        <f t="shared" si="91"/>
        <v>13395.2</v>
      </c>
      <c r="AI590" s="7677">
        <f t="shared" si="92"/>
        <v>669.7600000000001</v>
      </c>
      <c r="AJ590" s="7673">
        <v>5</v>
      </c>
      <c r="AK590" s="8285"/>
    </row>
    <row r="591" spans="2:37">
      <c r="B591" s="7852"/>
      <c r="C591" s="7855"/>
      <c r="D591" s="7855"/>
      <c r="E591" s="7855"/>
      <c r="F591" s="8058"/>
      <c r="G591" s="7981"/>
      <c r="H591" s="7855"/>
      <c r="I591" s="7855"/>
      <c r="J591" s="7860"/>
      <c r="K591" s="7857"/>
      <c r="L591" s="7858"/>
      <c r="M591" s="7852"/>
      <c r="N591" s="7859"/>
      <c r="O591" s="7859"/>
      <c r="P591" s="7860"/>
      <c r="Q591" s="7860"/>
      <c r="R591" s="7982"/>
      <c r="S591" s="7684"/>
      <c r="T591" s="7649"/>
      <c r="U591" s="8176" t="s">
        <v>1773</v>
      </c>
      <c r="V591" s="8178">
        <v>117</v>
      </c>
      <c r="W591" s="8043" t="s">
        <v>796</v>
      </c>
      <c r="X591" s="8044">
        <v>45725</v>
      </c>
      <c r="Y591" s="8438">
        <v>200</v>
      </c>
      <c r="Z591" s="8047" t="s">
        <v>35</v>
      </c>
      <c r="AA591" s="8047">
        <f>(Y591*1000/400)</f>
        <v>500</v>
      </c>
      <c r="AB591" s="8049">
        <v>1047.5</v>
      </c>
      <c r="AC591" s="8046">
        <v>45762</v>
      </c>
      <c r="AD591" s="8400">
        <v>45849</v>
      </c>
      <c r="AE591" s="8047"/>
      <c r="AF591" s="8048">
        <v>22400</v>
      </c>
      <c r="AG591" s="8048">
        <f t="shared" si="90"/>
        <v>-177600</v>
      </c>
      <c r="AH591" s="8108">
        <f t="shared" si="91"/>
        <v>23464</v>
      </c>
      <c r="AI591" s="8049">
        <f t="shared" si="92"/>
        <v>1173.2</v>
      </c>
      <c r="AJ591" s="8043">
        <v>5</v>
      </c>
      <c r="AK591" s="7922"/>
    </row>
    <row r="592" spans="2:37">
      <c r="B592" s="7684"/>
      <c r="C592" s="7684"/>
      <c r="D592" s="7684"/>
      <c r="E592" s="7684"/>
      <c r="F592" s="7684"/>
      <c r="G592" s="7684"/>
      <c r="H592" s="7684"/>
      <c r="I592" s="7684"/>
      <c r="J592" s="7983"/>
      <c r="K592" s="7684"/>
      <c r="L592" s="7654"/>
      <c r="M592" s="7684"/>
      <c r="N592" s="7684"/>
      <c r="O592" s="7684"/>
      <c r="P592" s="7983"/>
      <c r="Q592" s="7983"/>
      <c r="R592" s="7684"/>
      <c r="S592" s="7684"/>
      <c r="T592" s="7649"/>
      <c r="U592" s="7704" t="s">
        <v>1773</v>
      </c>
      <c r="V592" s="7706">
        <v>117</v>
      </c>
      <c r="W592" s="7673" t="s">
        <v>796</v>
      </c>
      <c r="X592" s="7707">
        <v>45725</v>
      </c>
      <c r="Y592" s="8439">
        <v>183</v>
      </c>
      <c r="Z592" s="7671" t="s">
        <v>35</v>
      </c>
      <c r="AA592" s="7671">
        <f>(Y592*1000/400)</f>
        <v>457.5</v>
      </c>
      <c r="AB592" s="7681">
        <v>1047.5</v>
      </c>
      <c r="AC592" s="7678">
        <v>45908</v>
      </c>
      <c r="AD592" s="7679">
        <v>45908</v>
      </c>
      <c r="AE592" s="7671"/>
      <c r="AF592" s="7680">
        <v>183000</v>
      </c>
      <c r="AG592" s="7680">
        <f t="shared" si="90"/>
        <v>0</v>
      </c>
      <c r="AH592" s="7727">
        <f t="shared" si="91"/>
        <v>191692.5</v>
      </c>
      <c r="AI592" s="7681">
        <f t="shared" si="92"/>
        <v>9584.625</v>
      </c>
      <c r="AJ592" s="7673">
        <v>5</v>
      </c>
      <c r="AK592" s="7922"/>
    </row>
    <row r="593" spans="2:37">
      <c r="B593" s="7684"/>
      <c r="C593" s="7684"/>
      <c r="D593" s="7684"/>
      <c r="E593" s="7684"/>
      <c r="F593" s="7684"/>
      <c r="G593" s="7684"/>
      <c r="H593" s="7684"/>
      <c r="I593" s="7684"/>
      <c r="J593" s="7983"/>
      <c r="K593" s="7684"/>
      <c r="L593" s="7654"/>
      <c r="M593" s="7684"/>
      <c r="N593" s="7684"/>
      <c r="O593" s="7684"/>
      <c r="P593" s="7983"/>
      <c r="Q593" s="7983"/>
      <c r="R593" s="7684"/>
      <c r="S593" s="7684"/>
      <c r="T593" s="7649"/>
      <c r="U593" s="7712" t="s">
        <v>1800</v>
      </c>
      <c r="V593" s="7779">
        <v>118</v>
      </c>
      <c r="W593" s="7714" t="s">
        <v>796</v>
      </c>
      <c r="X593" s="7780">
        <v>45725</v>
      </c>
      <c r="Y593" s="7784">
        <v>15</v>
      </c>
      <c r="Z593" s="7717" t="s">
        <v>35</v>
      </c>
      <c r="AA593" s="7717">
        <f>(Y593*1000/200)</f>
        <v>75</v>
      </c>
      <c r="AB593" s="7722">
        <v>1611.6</v>
      </c>
      <c r="AC593" s="7719">
        <v>45762</v>
      </c>
      <c r="AD593" s="7720">
        <v>45776</v>
      </c>
      <c r="AE593" s="7717">
        <v>24787</v>
      </c>
      <c r="AF593" s="7721">
        <v>15000</v>
      </c>
      <c r="AG593" s="7721">
        <f>(AF593-Y593*1000)</f>
        <v>0</v>
      </c>
      <c r="AH593" s="7752">
        <f>(AF593*AB593/1000)</f>
        <v>24174</v>
      </c>
      <c r="AI593" s="7722">
        <f t="shared" si="92"/>
        <v>1208.7</v>
      </c>
      <c r="AJ593" s="7714">
        <v>5</v>
      </c>
      <c r="AK593" s="7922"/>
    </row>
    <row r="594" spans="2:37">
      <c r="B594" s="7684"/>
      <c r="C594" s="7684"/>
      <c r="D594" s="7684"/>
      <c r="E594" s="7684"/>
      <c r="F594" s="7684"/>
      <c r="G594" s="7684"/>
      <c r="H594" s="7684"/>
      <c r="I594" s="7684"/>
      <c r="J594" s="7983"/>
      <c r="K594" s="7684"/>
      <c r="L594" s="8276"/>
      <c r="M594" s="7684"/>
      <c r="N594" s="7684"/>
      <c r="O594" s="7684"/>
      <c r="P594" s="7983"/>
      <c r="Q594" s="7983"/>
      <c r="R594" s="7684"/>
      <c r="S594" s="7684"/>
      <c r="T594" s="7649"/>
      <c r="U594" s="7712" t="s">
        <v>1772</v>
      </c>
      <c r="V594" s="7779">
        <v>119</v>
      </c>
      <c r="W594" s="7714" t="s">
        <v>101</v>
      </c>
      <c r="X594" s="7780">
        <v>45786</v>
      </c>
      <c r="Y594" s="7784">
        <v>30</v>
      </c>
      <c r="Z594" s="7717" t="s">
        <v>35</v>
      </c>
      <c r="AA594" s="7717">
        <v>60</v>
      </c>
      <c r="AB594" s="7722">
        <v>715.5</v>
      </c>
      <c r="AC594" s="7719">
        <v>45792</v>
      </c>
      <c r="AD594" s="7720">
        <v>45805</v>
      </c>
      <c r="AE594" s="7717">
        <v>24928</v>
      </c>
      <c r="AF594" s="7721">
        <v>30000</v>
      </c>
      <c r="AG594" s="7721">
        <f>(AF594-Y594*1000)</f>
        <v>0</v>
      </c>
      <c r="AH594" s="7752">
        <f>(AF594*AB594/1000)</f>
        <v>21465</v>
      </c>
      <c r="AI594" s="7722">
        <f t="shared" si="92"/>
        <v>1073.25</v>
      </c>
      <c r="AJ594" s="7714">
        <v>5</v>
      </c>
      <c r="AK594" s="7922"/>
    </row>
    <row r="595" spans="2:37">
      <c r="B595" s="7684"/>
      <c r="C595" s="7684"/>
      <c r="D595" s="7684"/>
      <c r="E595" s="7684"/>
      <c r="F595" s="7684"/>
      <c r="G595" s="7684"/>
      <c r="H595" s="7684"/>
      <c r="I595" s="7684"/>
      <c r="J595" s="7983"/>
      <c r="K595" s="7684"/>
      <c r="L595" s="7654"/>
      <c r="M595" s="7684"/>
      <c r="N595" s="7684"/>
      <c r="O595" s="7684"/>
      <c r="P595" s="7983"/>
      <c r="Q595" s="7983"/>
      <c r="R595" s="7684"/>
      <c r="S595" s="7684"/>
      <c r="T595" s="7649"/>
      <c r="U595" s="7704" t="s">
        <v>1771</v>
      </c>
      <c r="V595" s="7706">
        <v>120</v>
      </c>
      <c r="W595" s="7673" t="s">
        <v>796</v>
      </c>
      <c r="X595" s="7707">
        <v>45845</v>
      </c>
      <c r="Y595" s="7962">
        <v>120</v>
      </c>
      <c r="Z595" s="7671" t="s">
        <v>35</v>
      </c>
      <c r="AA595" s="7671">
        <f>(Y595*1000/500)</f>
        <v>240</v>
      </c>
      <c r="AB595" s="7681">
        <v>582.4</v>
      </c>
      <c r="AC595" s="7678">
        <v>45908</v>
      </c>
      <c r="AD595" s="7679">
        <v>45908</v>
      </c>
      <c r="AE595" s="7671"/>
      <c r="AF595" s="7680">
        <v>120000</v>
      </c>
      <c r="AG595" s="7680">
        <f>(AF595-Y595*1000)</f>
        <v>0</v>
      </c>
      <c r="AH595" s="7710">
        <f>(AF595*AB595/1000)</f>
        <v>69888</v>
      </c>
      <c r="AI595" s="7677">
        <f t="shared" si="92"/>
        <v>3494.4</v>
      </c>
      <c r="AJ595" s="7673">
        <v>5</v>
      </c>
      <c r="AK595" s="8285"/>
    </row>
    <row r="596" spans="2:37">
      <c r="B596" s="7684"/>
      <c r="C596" s="7684"/>
      <c r="D596" s="7684"/>
      <c r="E596" s="7684"/>
      <c r="F596" s="7684"/>
      <c r="G596" s="7684"/>
      <c r="H596" s="7684"/>
      <c r="I596" s="7684"/>
      <c r="J596" s="7983"/>
      <c r="K596" s="7684"/>
      <c r="L596" s="7654"/>
      <c r="M596" s="7684"/>
      <c r="N596" s="7684"/>
      <c r="O596" s="7684"/>
      <c r="P596" s="7983"/>
      <c r="Q596" s="7983"/>
      <c r="R596" s="7684"/>
      <c r="S596" s="7684"/>
      <c r="T596" s="7649"/>
      <c r="U596" s="7712" t="s">
        <v>1773</v>
      </c>
      <c r="V596" s="7779">
        <v>121</v>
      </c>
      <c r="W596" s="7714" t="s">
        <v>796</v>
      </c>
      <c r="X596" s="7780">
        <v>45845</v>
      </c>
      <c r="Y596" s="7784">
        <v>100</v>
      </c>
      <c r="Z596" s="7717" t="s">
        <v>35</v>
      </c>
      <c r="AA596" s="7717">
        <f>(Y596*1000/400)</f>
        <v>250</v>
      </c>
      <c r="AB596" s="7722">
        <v>1047.5</v>
      </c>
      <c r="AC596" s="7719">
        <v>45853</v>
      </c>
      <c r="AD596" s="7720">
        <v>45849</v>
      </c>
      <c r="AE596" s="7717">
        <v>25116</v>
      </c>
      <c r="AF596" s="7721">
        <v>22400</v>
      </c>
      <c r="AG596" s="7721">
        <f>(AF596-Y596*1000)</f>
        <v>-77600</v>
      </c>
      <c r="AH596" s="7752">
        <f>(AF596*AB596/1000)</f>
        <v>23464</v>
      </c>
      <c r="AI596" s="7722">
        <f t="shared" si="92"/>
        <v>1173.2</v>
      </c>
      <c r="AJ596" s="7714">
        <v>5</v>
      </c>
      <c r="AK596" s="8285"/>
    </row>
    <row r="597" spans="2:37">
      <c r="B597" s="7684"/>
      <c r="C597" s="7684"/>
      <c r="D597" s="7684"/>
      <c r="E597" s="7684"/>
      <c r="F597" s="7684"/>
      <c r="G597" s="7684"/>
      <c r="H597" s="7684"/>
      <c r="I597" s="7684"/>
      <c r="J597" s="7983"/>
      <c r="K597" s="7684"/>
      <c r="L597" s="7654"/>
      <c r="M597" s="7684"/>
      <c r="N597" s="7684"/>
      <c r="O597" s="7684"/>
      <c r="P597" s="7983"/>
      <c r="Q597" s="7983"/>
      <c r="R597" s="7684"/>
      <c r="S597" s="7684"/>
      <c r="T597" s="7649"/>
      <c r="U597" s="7704" t="s">
        <v>1773</v>
      </c>
      <c r="V597" s="7706">
        <v>121</v>
      </c>
      <c r="W597" s="7673" t="s">
        <v>796</v>
      </c>
      <c r="X597" s="7707">
        <v>45845</v>
      </c>
      <c r="Y597" s="8439">
        <v>77.599999999999994</v>
      </c>
      <c r="Z597" s="7671" t="s">
        <v>35</v>
      </c>
      <c r="AA597" s="7671">
        <f>(Y597*1000/400)</f>
        <v>194</v>
      </c>
      <c r="AB597" s="7681">
        <v>1047.5</v>
      </c>
      <c r="AC597" s="7678">
        <v>45908</v>
      </c>
      <c r="AD597" s="7679">
        <v>45908</v>
      </c>
      <c r="AE597" s="7671"/>
      <c r="AF597" s="7680">
        <v>77600</v>
      </c>
      <c r="AG597" s="7680">
        <f>(AF597-Y597*1000)</f>
        <v>0</v>
      </c>
      <c r="AH597" s="7727">
        <f>(AF597*AB597/1000)</f>
        <v>81286</v>
      </c>
      <c r="AI597" s="7681">
        <f t="shared" si="92"/>
        <v>4064.3</v>
      </c>
      <c r="AJ597" s="7673">
        <v>5</v>
      </c>
      <c r="AK597" s="8285"/>
    </row>
    <row r="598" spans="2:37">
      <c r="B598" s="7684"/>
      <c r="C598" s="7684"/>
      <c r="D598" s="7684"/>
      <c r="E598" s="7684"/>
      <c r="F598" s="7684"/>
      <c r="G598" s="7684"/>
      <c r="H598" s="7684"/>
      <c r="I598" s="7684"/>
      <c r="J598" s="7983"/>
      <c r="K598" s="7684"/>
      <c r="L598" s="7654"/>
      <c r="M598" s="7684"/>
      <c r="N598" s="7684"/>
      <c r="O598" s="7684"/>
      <c r="P598" s="7983"/>
      <c r="Q598" s="7983"/>
      <c r="R598" s="7684"/>
      <c r="S598" s="7684"/>
      <c r="T598" s="7649"/>
      <c r="U598" s="8321"/>
      <c r="V598" s="7743"/>
      <c r="W598" s="7743"/>
      <c r="X598" s="7743"/>
      <c r="Y598" s="7743"/>
      <c r="Z598" s="7743"/>
      <c r="AA598" s="7743"/>
      <c r="AB598" s="7743"/>
      <c r="AC598" s="7743"/>
      <c r="AD598" s="7743"/>
      <c r="AE598" s="7743"/>
      <c r="AF598" s="7743"/>
      <c r="AG598" s="7743"/>
      <c r="AH598" s="7743"/>
      <c r="AI598" s="7743"/>
      <c r="AJ598" s="7743"/>
      <c r="AK598" s="8285"/>
    </row>
    <row r="599" spans="2:37">
      <c r="B599" s="7684"/>
      <c r="C599" s="7684"/>
      <c r="D599" s="7684"/>
      <c r="E599" s="7684"/>
      <c r="F599" s="7684"/>
      <c r="G599" s="7684"/>
      <c r="H599" s="7684"/>
      <c r="I599" s="7684"/>
      <c r="J599" s="7684"/>
      <c r="K599" s="7684"/>
      <c r="L599" s="7654"/>
      <c r="M599" s="7684"/>
      <c r="N599" s="7684"/>
      <c r="O599" s="7684"/>
      <c r="P599" s="7983"/>
      <c r="Q599" s="7983"/>
      <c r="R599" s="7684"/>
      <c r="S599" s="7649"/>
      <c r="T599" s="7649"/>
      <c r="U599" s="8321"/>
      <c r="V599" s="7743"/>
      <c r="W599" s="7743"/>
      <c r="X599" s="7743"/>
      <c r="Y599" s="7743"/>
      <c r="Z599" s="7743"/>
      <c r="AA599" s="7743"/>
      <c r="AB599" s="7743"/>
      <c r="AC599" s="7743"/>
      <c r="AD599" s="7743"/>
      <c r="AE599" s="7743"/>
      <c r="AF599" s="7743"/>
      <c r="AG599" s="7743"/>
      <c r="AH599" s="7743"/>
      <c r="AI599" s="7743"/>
      <c r="AJ599" s="7743"/>
      <c r="AK599" s="8285"/>
    </row>
    <row r="600" spans="2:37">
      <c r="B600" s="7649"/>
      <c r="C600" s="7649"/>
      <c r="D600" s="7649"/>
      <c r="E600" s="7649"/>
      <c r="F600" s="7649"/>
      <c r="G600" s="7649"/>
      <c r="H600" s="7649"/>
      <c r="I600" s="7649"/>
      <c r="J600" s="7649"/>
      <c r="K600" s="7649"/>
      <c r="L600" s="7649"/>
      <c r="M600" s="7649"/>
      <c r="N600" s="7649"/>
      <c r="O600" s="7649"/>
      <c r="P600" s="7649"/>
      <c r="Q600" s="7649"/>
      <c r="R600" s="7649"/>
      <c r="S600" s="7650"/>
      <c r="T600" s="7649"/>
      <c r="U600" s="8321"/>
      <c r="V600" s="7743"/>
      <c r="W600" s="7743"/>
      <c r="X600" s="7743"/>
      <c r="Y600" s="7743"/>
      <c r="Z600" s="7743"/>
      <c r="AA600" s="7743"/>
      <c r="AB600" s="7743"/>
      <c r="AC600" s="7743"/>
      <c r="AD600" s="7743"/>
      <c r="AE600" s="7743"/>
      <c r="AF600" s="7743"/>
      <c r="AG600" s="7743"/>
      <c r="AH600" s="7743"/>
      <c r="AI600" s="7743"/>
      <c r="AJ600" s="7743"/>
      <c r="AK600" s="8285"/>
    </row>
    <row r="601" spans="2:37">
      <c r="B601" s="7653"/>
      <c r="C601" s="7653"/>
      <c r="D601" s="7650"/>
      <c r="E601" s="7650"/>
      <c r="F601" s="7650"/>
      <c r="G601" s="7650"/>
      <c r="H601" s="7650"/>
      <c r="I601" s="7650"/>
      <c r="J601" s="7650"/>
      <c r="K601" s="7650"/>
      <c r="L601" s="7650"/>
      <c r="M601" s="7650"/>
      <c r="N601" s="7650"/>
      <c r="O601" s="7650"/>
      <c r="P601" s="7650"/>
      <c r="Q601" s="7650"/>
      <c r="R601" s="7650"/>
      <c r="S601" s="7839"/>
      <c r="T601" s="7649"/>
      <c r="U601" s="8321"/>
      <c r="V601" s="7743"/>
      <c r="W601" s="7743"/>
      <c r="X601" s="7743"/>
      <c r="Y601" s="7743"/>
      <c r="Z601" s="7743"/>
      <c r="AA601" s="7743"/>
      <c r="AB601" s="7743"/>
      <c r="AC601" s="7743"/>
      <c r="AD601" s="7743"/>
      <c r="AE601" s="7743"/>
      <c r="AF601" s="7743"/>
      <c r="AG601" s="7743"/>
      <c r="AH601" s="7743"/>
      <c r="AI601" s="7743"/>
      <c r="AJ601" s="7743"/>
      <c r="AK601" s="8285"/>
    </row>
    <row r="602" spans="2:37">
      <c r="B602" s="7839"/>
      <c r="C602" s="7839"/>
      <c r="D602" s="7839"/>
      <c r="E602" s="7839"/>
      <c r="F602" s="7839"/>
      <c r="G602" s="7839"/>
      <c r="H602" s="7839"/>
      <c r="I602" s="7839"/>
      <c r="J602" s="7839"/>
      <c r="K602" s="7839"/>
      <c r="L602" s="7839"/>
      <c r="M602" s="7839"/>
      <c r="N602" s="7839"/>
      <c r="O602" s="7839"/>
      <c r="P602" s="7839"/>
      <c r="Q602" s="7839"/>
      <c r="R602" s="7839"/>
      <c r="S602" s="7839"/>
      <c r="T602" s="7649"/>
      <c r="U602" s="8321"/>
      <c r="V602" s="7743"/>
      <c r="W602" s="7743"/>
      <c r="X602" s="7743"/>
      <c r="Y602" s="7743"/>
      <c r="Z602" s="7743"/>
      <c r="AA602" s="7743"/>
      <c r="AB602" s="7743"/>
      <c r="AC602" s="7743"/>
      <c r="AD602" s="7743"/>
      <c r="AE602" s="7743"/>
      <c r="AF602" s="7743"/>
      <c r="AG602" s="7743"/>
      <c r="AH602" s="7743"/>
      <c r="AI602" s="7743"/>
      <c r="AJ602" s="7743"/>
      <c r="AK602" s="8285"/>
    </row>
    <row r="603" spans="2:37">
      <c r="B603" s="7839"/>
      <c r="C603" s="7839"/>
      <c r="D603" s="7839"/>
      <c r="E603" s="7839"/>
      <c r="F603" s="7839"/>
      <c r="G603" s="7839"/>
      <c r="H603" s="7839"/>
      <c r="I603" s="7839"/>
      <c r="J603" s="7839"/>
      <c r="K603" s="7839"/>
      <c r="L603" s="7839"/>
      <c r="M603" s="7839"/>
      <c r="N603" s="7839"/>
      <c r="O603" s="7839"/>
      <c r="P603" s="7839"/>
      <c r="Q603" s="7839"/>
      <c r="R603" s="7839"/>
      <c r="S603" s="7839"/>
      <c r="T603" s="7649"/>
      <c r="U603" s="8023"/>
      <c r="V603" s="7759"/>
      <c r="W603" s="7736"/>
      <c r="X603" s="7734"/>
      <c r="Y603" s="8037"/>
      <c r="Z603" s="7761"/>
      <c r="AA603" s="7761"/>
      <c r="AB603" s="7762"/>
      <c r="AC603" s="7746"/>
      <c r="AD603" s="7816"/>
      <c r="AE603" s="7761"/>
      <c r="AF603" s="7878"/>
      <c r="AG603" s="7878"/>
      <c r="AH603" s="7756"/>
      <c r="AI603" s="7762"/>
      <c r="AJ603" s="8021"/>
      <c r="AK603" s="8285"/>
    </row>
    <row r="604" spans="2:37">
      <c r="B604" s="7839"/>
      <c r="C604" s="7839"/>
      <c r="D604" s="7839"/>
      <c r="E604" s="7839"/>
      <c r="F604" s="7839"/>
      <c r="G604" s="7839"/>
      <c r="H604" s="7839"/>
      <c r="I604" s="7839"/>
      <c r="J604" s="7839"/>
      <c r="K604" s="7839"/>
      <c r="L604" s="7839"/>
      <c r="M604" s="7839"/>
      <c r="N604" s="7839"/>
      <c r="O604" s="7839"/>
      <c r="P604" s="7839"/>
      <c r="Q604" s="7839"/>
      <c r="R604" s="7839"/>
      <c r="S604" s="7839"/>
      <c r="T604" s="7649"/>
      <c r="U604" s="8023"/>
      <c r="V604" s="7779"/>
      <c r="W604" s="7714"/>
      <c r="X604" s="7780"/>
      <c r="Y604" s="7716"/>
      <c r="Z604" s="7717"/>
      <c r="AA604" s="7713"/>
      <c r="AB604" s="7722"/>
      <c r="AC604" s="7746"/>
      <c r="AD604" s="7816"/>
      <c r="AE604" s="7717"/>
      <c r="AF604" s="7721"/>
      <c r="AG604" s="7721"/>
      <c r="AH604" s="7756"/>
      <c r="AI604" s="7762"/>
      <c r="AJ604" s="7714"/>
      <c r="AK604" s="8285"/>
    </row>
    <row r="605" spans="2:37" ht="18" thickBot="1">
      <c r="B605" s="7852"/>
      <c r="C605" s="7852"/>
      <c r="D605" s="7852"/>
      <c r="E605" s="7852"/>
      <c r="F605" s="8058"/>
      <c r="G605" s="8272"/>
      <c r="H605" s="7855"/>
      <c r="I605" s="7855"/>
      <c r="J605" s="8237"/>
      <c r="K605" s="7857"/>
      <c r="L605" s="7858"/>
      <c r="M605" s="7852"/>
      <c r="N605" s="7861"/>
      <c r="O605" s="7861"/>
      <c r="P605" s="8237"/>
      <c r="Q605" s="8237"/>
      <c r="R605" s="7982"/>
      <c r="S605" s="7839"/>
      <c r="T605" s="7649"/>
      <c r="U605" s="8166" t="s">
        <v>1368</v>
      </c>
      <c r="V605" s="8019"/>
      <c r="W605" s="8018"/>
      <c r="X605" s="8019"/>
      <c r="Y605" s="8019"/>
      <c r="Z605" s="8019"/>
      <c r="AA605" s="7840"/>
      <c r="AB605" s="8019"/>
      <c r="AC605" s="8019"/>
      <c r="AD605" s="8156"/>
      <c r="AE605" s="8153"/>
      <c r="AF605" s="8157"/>
      <c r="AG605" s="8157"/>
      <c r="AH605" s="8158"/>
      <c r="AI605" s="8159"/>
      <c r="AJ605" s="8152"/>
      <c r="AK605" s="8286"/>
    </row>
    <row r="606" spans="2:37">
      <c r="B606" s="7852"/>
      <c r="C606" s="7852"/>
      <c r="D606" s="7852"/>
      <c r="E606" s="7852"/>
      <c r="F606" s="8058"/>
      <c r="G606" s="8272"/>
      <c r="H606" s="7855"/>
      <c r="I606" s="7855"/>
      <c r="J606" s="8237"/>
      <c r="K606" s="7857"/>
      <c r="L606" s="7858"/>
      <c r="M606" s="7852"/>
      <c r="N606" s="7861"/>
      <c r="O606" s="7861"/>
      <c r="P606" s="8237"/>
      <c r="Q606" s="8237"/>
      <c r="R606" s="7982"/>
      <c r="S606" s="7684"/>
      <c r="T606" s="7649"/>
      <c r="U606" s="7656"/>
      <c r="V606" s="7661"/>
      <c r="W606" s="7662" t="s">
        <v>14</v>
      </c>
      <c r="X606" s="7662" t="s">
        <v>12</v>
      </c>
      <c r="Y606" s="7662"/>
      <c r="Z606" s="7663"/>
      <c r="AA606" s="8208"/>
      <c r="AB606" s="8257" t="s">
        <v>15</v>
      </c>
      <c r="AC606" s="7664" t="s">
        <v>12</v>
      </c>
      <c r="AD606" s="8669"/>
      <c r="AE606" s="7717"/>
      <c r="AF606" s="7721"/>
      <c r="AG606" s="7721"/>
      <c r="AH606" s="7752"/>
      <c r="AI606" s="7722"/>
      <c r="AJ606" s="7714"/>
      <c r="AK606" s="8285"/>
    </row>
    <row r="607" spans="2:37">
      <c r="B607" s="7852"/>
      <c r="C607" s="7852"/>
      <c r="D607" s="7855"/>
      <c r="E607" s="7852"/>
      <c r="F607" s="8058"/>
      <c r="G607" s="7981"/>
      <c r="H607" s="7855"/>
      <c r="I607" s="7855"/>
      <c r="J607" s="7860"/>
      <c r="K607" s="7857"/>
      <c r="L607" s="7858"/>
      <c r="M607" s="7852"/>
      <c r="N607" s="7859"/>
      <c r="O607" s="7859"/>
      <c r="P607" s="7860"/>
      <c r="Q607" s="7860"/>
      <c r="R607" s="7982"/>
      <c r="S607" s="7684"/>
      <c r="T607" s="7649"/>
      <c r="U607" s="7660" t="s">
        <v>4</v>
      </c>
      <c r="V607" s="7666" t="s">
        <v>18</v>
      </c>
      <c r="W607" s="7667" t="s">
        <v>19</v>
      </c>
      <c r="X607" s="7667" t="s">
        <v>19</v>
      </c>
      <c r="Y607" s="7667" t="s">
        <v>20</v>
      </c>
      <c r="Z607" s="7668" t="s">
        <v>21</v>
      </c>
      <c r="AA607" s="8209" t="s">
        <v>1559</v>
      </c>
      <c r="AB607" s="8258" t="s">
        <v>22</v>
      </c>
      <c r="AC607" s="7669" t="s">
        <v>23</v>
      </c>
      <c r="AD607" s="8669"/>
      <c r="AE607" s="7717"/>
      <c r="AF607" s="7721"/>
      <c r="AG607" s="7721"/>
      <c r="AH607" s="7752"/>
      <c r="AI607" s="7722"/>
      <c r="AJ607" s="7863"/>
      <c r="AK607" s="8285"/>
    </row>
    <row r="608" spans="2:37" ht="15" thickBot="1">
      <c r="B608" s="7852"/>
      <c r="C608" s="7852"/>
      <c r="D608" s="7852"/>
      <c r="E608" s="7852"/>
      <c r="F608" s="8058"/>
      <c r="G608" s="8272"/>
      <c r="H608" s="7855"/>
      <c r="I608" s="7855"/>
      <c r="J608" s="8237"/>
      <c r="K608" s="7857"/>
      <c r="L608" s="7858"/>
      <c r="M608" s="7852"/>
      <c r="N608" s="7861"/>
      <c r="O608" s="7861"/>
      <c r="P608" s="8237"/>
      <c r="Q608" s="8237"/>
      <c r="R608" s="7982"/>
      <c r="S608" s="7684"/>
      <c r="T608" s="7649"/>
      <c r="U608" s="7665"/>
      <c r="V608" s="7685"/>
      <c r="W608" s="7686" t="s">
        <v>3</v>
      </c>
      <c r="X608" s="7686" t="s">
        <v>18</v>
      </c>
      <c r="Y608" s="7686"/>
      <c r="Z608" s="7687"/>
      <c r="AA608" s="8210"/>
      <c r="AB608" s="8671" t="s">
        <v>21</v>
      </c>
      <c r="AC608" s="7688" t="s">
        <v>27</v>
      </c>
      <c r="AD608" s="8670"/>
      <c r="AE608" s="8047"/>
      <c r="AF608" s="8048"/>
      <c r="AG608" s="8048"/>
      <c r="AH608" s="8181"/>
      <c r="AI608" s="8045"/>
      <c r="AJ608" s="8043"/>
      <c r="AK608" s="8285"/>
    </row>
    <row r="609" spans="2:37">
      <c r="B609" s="7852"/>
      <c r="C609" s="7855"/>
      <c r="D609" s="7855"/>
      <c r="E609" s="7855"/>
      <c r="F609" s="8058"/>
      <c r="G609" s="7981"/>
      <c r="H609" s="7855"/>
      <c r="I609" s="7855"/>
      <c r="J609" s="7860"/>
      <c r="K609" s="7857"/>
      <c r="L609" s="7858"/>
      <c r="M609" s="7852"/>
      <c r="N609" s="7859"/>
      <c r="O609" s="7859"/>
      <c r="P609" s="7860"/>
      <c r="Q609" s="7860"/>
      <c r="R609" s="7982"/>
      <c r="S609" s="7983"/>
      <c r="T609" s="7649"/>
      <c r="U609" s="8708" t="s">
        <v>1771</v>
      </c>
      <c r="V609" s="8072">
        <v>114</v>
      </c>
      <c r="W609" s="8073" t="s">
        <v>796</v>
      </c>
      <c r="X609" s="8660">
        <v>45717</v>
      </c>
      <c r="Y609" s="8709">
        <v>97</v>
      </c>
      <c r="Z609" s="8076" t="s">
        <v>35</v>
      </c>
      <c r="AA609" s="8076">
        <f>(Y609*1000/500)</f>
        <v>194</v>
      </c>
      <c r="AB609" s="8077">
        <v>571</v>
      </c>
      <c r="AC609" s="8710">
        <v>45908</v>
      </c>
      <c r="AD609" s="8672"/>
      <c r="AE609" s="7671"/>
      <c r="AF609" s="7680"/>
      <c r="AG609" s="7680"/>
      <c r="AH609" s="7710"/>
      <c r="AI609" s="7677"/>
      <c r="AJ609" s="7673"/>
      <c r="AK609" s="8285"/>
    </row>
    <row r="610" spans="2:37">
      <c r="B610" s="7852"/>
      <c r="C610" s="7855"/>
      <c r="D610" s="7855"/>
      <c r="E610" s="7855"/>
      <c r="F610" s="8058"/>
      <c r="G610" s="7981"/>
      <c r="H610" s="7855"/>
      <c r="I610" s="7855"/>
      <c r="J610" s="7860"/>
      <c r="K610" s="7857"/>
      <c r="L610" s="7858"/>
      <c r="M610" s="7852"/>
      <c r="N610" s="7859"/>
      <c r="O610" s="7859"/>
      <c r="P610" s="7860"/>
      <c r="Q610" s="7860"/>
      <c r="R610" s="7982"/>
      <c r="S610" s="7684"/>
      <c r="T610" s="7649"/>
      <c r="U610" s="7704" t="s">
        <v>1773</v>
      </c>
      <c r="V610" s="7706">
        <v>115</v>
      </c>
      <c r="W610" s="7673" t="s">
        <v>796</v>
      </c>
      <c r="X610" s="7707">
        <v>45717</v>
      </c>
      <c r="Y610" s="8439">
        <v>5.6</v>
      </c>
      <c r="Z610" s="7671" t="s">
        <v>35</v>
      </c>
      <c r="AA610" s="7671">
        <f>(Y610*1000/400)</f>
        <v>14</v>
      </c>
      <c r="AB610" s="7681">
        <v>1027</v>
      </c>
      <c r="AC610" s="8711">
        <v>45741</v>
      </c>
      <c r="AD610" s="8670"/>
      <c r="AE610" s="8047"/>
      <c r="AF610" s="8048"/>
      <c r="AG610" s="8048"/>
      <c r="AH610" s="8108"/>
      <c r="AI610" s="8049"/>
      <c r="AJ610" s="8043"/>
      <c r="AK610" s="8285"/>
    </row>
    <row r="611" spans="2:37">
      <c r="B611" s="7684"/>
      <c r="C611" s="7684"/>
      <c r="D611" s="7684"/>
      <c r="E611" s="7684"/>
      <c r="F611" s="7684"/>
      <c r="G611" s="7684"/>
      <c r="H611" s="7684"/>
      <c r="I611" s="7684"/>
      <c r="J611" s="7983"/>
      <c r="K611" s="7684"/>
      <c r="L611" s="7654"/>
      <c r="M611" s="7684"/>
      <c r="N611" s="7684"/>
      <c r="O611" s="7684"/>
      <c r="P611" s="7983"/>
      <c r="Q611" s="7983"/>
      <c r="R611" s="7684"/>
      <c r="S611" s="7684"/>
      <c r="T611" s="7649"/>
      <c r="U611" s="7704" t="s">
        <v>1771</v>
      </c>
      <c r="V611" s="7706">
        <v>116</v>
      </c>
      <c r="W611" s="7673" t="s">
        <v>796</v>
      </c>
      <c r="X611" s="7707">
        <v>45725</v>
      </c>
      <c r="Y611" s="7962">
        <v>23</v>
      </c>
      <c r="Z611" s="7671" t="s">
        <v>35</v>
      </c>
      <c r="AA611" s="7671">
        <f>(Y611*1000/500)</f>
        <v>46</v>
      </c>
      <c r="AB611" s="7681">
        <v>582.4</v>
      </c>
      <c r="AC611" s="8711">
        <v>45908</v>
      </c>
      <c r="AD611" s="8670"/>
      <c r="AE611" s="8047"/>
      <c r="AF611" s="8048"/>
      <c r="AG611" s="8048"/>
      <c r="AH611" s="8108"/>
      <c r="AI611" s="8049"/>
      <c r="AJ611" s="8043"/>
      <c r="AK611" s="8285"/>
    </row>
    <row r="612" spans="2:37">
      <c r="B612" s="7684"/>
      <c r="C612" s="7684"/>
      <c r="D612" s="7684"/>
      <c r="E612" s="7684"/>
      <c r="F612" s="7684"/>
      <c r="G612" s="7684"/>
      <c r="H612" s="7684"/>
      <c r="I612" s="7684"/>
      <c r="J612" s="7983"/>
      <c r="K612" s="7684"/>
      <c r="L612" s="7654"/>
      <c r="M612" s="7684"/>
      <c r="N612" s="7684"/>
      <c r="O612" s="7684"/>
      <c r="P612" s="7983"/>
      <c r="Q612" s="7983"/>
      <c r="R612" s="7684"/>
      <c r="S612" s="7684"/>
      <c r="T612" s="7649"/>
      <c r="U612" s="7704" t="s">
        <v>1773</v>
      </c>
      <c r="V612" s="7706">
        <v>117</v>
      </c>
      <c r="W612" s="7673" t="s">
        <v>796</v>
      </c>
      <c r="X612" s="7707">
        <v>45725</v>
      </c>
      <c r="Y612" s="8439">
        <v>183.2</v>
      </c>
      <c r="Z612" s="7671" t="s">
        <v>35</v>
      </c>
      <c r="AA612" s="7671">
        <f>(Y612*1000/400)</f>
        <v>458</v>
      </c>
      <c r="AB612" s="7681">
        <v>1047.5</v>
      </c>
      <c r="AC612" s="8711">
        <v>45908</v>
      </c>
      <c r="AD612" s="8704"/>
      <c r="AE612" s="7671"/>
      <c r="AF612" s="7680"/>
      <c r="AG612" s="7680"/>
      <c r="AH612" s="7727"/>
      <c r="AI612" s="7681"/>
      <c r="AJ612" s="7673"/>
      <c r="AK612" s="8264"/>
    </row>
    <row r="613" spans="2:37">
      <c r="B613" s="7684"/>
      <c r="C613" s="7684"/>
      <c r="D613" s="7684"/>
      <c r="E613" s="7684"/>
      <c r="F613" s="7684"/>
      <c r="G613" s="7684"/>
      <c r="H613" s="7684"/>
      <c r="I613" s="7684"/>
      <c r="J613" s="7983"/>
      <c r="K613" s="7684"/>
      <c r="L613" s="8276"/>
      <c r="M613" s="7684"/>
      <c r="N613" s="7684"/>
      <c r="O613" s="7684"/>
      <c r="P613" s="7983"/>
      <c r="Q613" s="7983"/>
      <c r="R613" s="7684"/>
      <c r="S613" s="7684"/>
      <c r="T613" s="7649"/>
      <c r="U613" s="7704" t="s">
        <v>1771</v>
      </c>
      <c r="V613" s="7706">
        <v>120</v>
      </c>
      <c r="W613" s="7673" t="s">
        <v>796</v>
      </c>
      <c r="X613" s="7707">
        <v>45845</v>
      </c>
      <c r="Y613" s="7962">
        <v>120</v>
      </c>
      <c r="Z613" s="7671" t="s">
        <v>35</v>
      </c>
      <c r="AA613" s="7671">
        <f>(Y613*1000/500)</f>
        <v>240</v>
      </c>
      <c r="AB613" s="7681">
        <v>582.4</v>
      </c>
      <c r="AC613" s="8711">
        <v>45908</v>
      </c>
      <c r="AD613" s="8705"/>
      <c r="AE613" s="7743"/>
      <c r="AF613" s="7743"/>
      <c r="AG613" s="7743"/>
      <c r="AH613" s="7743"/>
      <c r="AI613" s="7743"/>
      <c r="AJ613" s="7743"/>
      <c r="AK613" s="7949"/>
    </row>
    <row r="614" spans="2:37" ht="15" thickBot="1">
      <c r="B614" s="7684"/>
      <c r="C614" s="7684"/>
      <c r="D614" s="7684"/>
      <c r="E614" s="7684"/>
      <c r="F614" s="7684"/>
      <c r="G614" s="7684"/>
      <c r="H614" s="7684"/>
      <c r="I614" s="7684"/>
      <c r="J614" s="7983"/>
      <c r="K614" s="7684"/>
      <c r="L614" s="7654"/>
      <c r="M614" s="7684"/>
      <c r="N614" s="7684"/>
      <c r="O614" s="7684"/>
      <c r="P614" s="7983"/>
      <c r="Q614" s="7983"/>
      <c r="R614" s="7684"/>
      <c r="S614" s="7684"/>
      <c r="T614" s="7649"/>
      <c r="U614" s="7965" t="s">
        <v>1773</v>
      </c>
      <c r="V614" s="8712">
        <v>121</v>
      </c>
      <c r="W614" s="7973" t="s">
        <v>796</v>
      </c>
      <c r="X614" s="8713">
        <v>45845</v>
      </c>
      <c r="Y614" s="8714">
        <v>77.599999999999994</v>
      </c>
      <c r="Z614" s="7967" t="s">
        <v>35</v>
      </c>
      <c r="AA614" s="7967">
        <f>(Y614*1000/400)</f>
        <v>194</v>
      </c>
      <c r="AB614" s="7970">
        <v>1047.5</v>
      </c>
      <c r="AC614" s="8715">
        <v>45908</v>
      </c>
      <c r="AD614" s="8705"/>
      <c r="AE614" s="7743"/>
      <c r="AF614" s="7743"/>
      <c r="AG614" s="7743"/>
      <c r="AH614" s="7743"/>
      <c r="AI614" s="7743"/>
      <c r="AJ614" s="7743"/>
      <c r="AK614" s="7949"/>
    </row>
    <row r="615" spans="2:37">
      <c r="B615" s="7684"/>
      <c r="C615" s="7684"/>
      <c r="D615" s="7684"/>
      <c r="E615" s="7684"/>
      <c r="F615" s="7684"/>
      <c r="G615" s="7684"/>
      <c r="H615" s="7684"/>
      <c r="I615" s="7684"/>
      <c r="J615" s="7983"/>
      <c r="K615" s="7684"/>
      <c r="L615" s="7654"/>
      <c r="M615" s="7684"/>
      <c r="N615" s="7684"/>
      <c r="O615" s="7684"/>
      <c r="P615" s="7983"/>
      <c r="Q615" s="7983"/>
      <c r="R615" s="7684"/>
      <c r="S615" s="7684"/>
      <c r="T615" s="7649"/>
      <c r="U615" s="8706"/>
      <c r="V615" s="8707"/>
      <c r="W615" s="8707"/>
      <c r="X615" s="8707"/>
      <c r="Y615" s="8707"/>
      <c r="Z615" s="8707"/>
      <c r="AA615" s="8707"/>
      <c r="AB615" s="8707"/>
      <c r="AC615" s="8707"/>
      <c r="AD615" s="7743"/>
      <c r="AE615" s="7743"/>
      <c r="AF615" s="7743"/>
      <c r="AG615" s="7743"/>
      <c r="AH615" s="7743"/>
      <c r="AI615" s="7743"/>
      <c r="AJ615" s="7743"/>
      <c r="AK615" s="7949"/>
    </row>
    <row r="616" spans="2:37">
      <c r="B616" s="7684"/>
      <c r="C616" s="7684"/>
      <c r="D616" s="7684"/>
      <c r="E616" s="7684"/>
      <c r="F616" s="7684"/>
      <c r="G616" s="7684"/>
      <c r="H616" s="7684"/>
      <c r="I616" s="7684"/>
      <c r="J616" s="7983"/>
      <c r="K616" s="7684"/>
      <c r="L616" s="7654"/>
      <c r="M616" s="7684"/>
      <c r="N616" s="7684"/>
      <c r="O616" s="7684"/>
      <c r="P616" s="7983"/>
      <c r="Q616" s="7983"/>
      <c r="R616" s="7684"/>
      <c r="S616" s="7684"/>
      <c r="T616" s="7649"/>
      <c r="U616" s="8321"/>
      <c r="V616" s="7743"/>
      <c r="W616" s="7743"/>
      <c r="X616" s="7743"/>
      <c r="Y616" s="7743"/>
      <c r="Z616" s="7743"/>
      <c r="AA616" s="7743"/>
      <c r="AB616" s="7743"/>
      <c r="AC616" s="7743"/>
      <c r="AD616" s="7743"/>
      <c r="AE616" s="7743"/>
      <c r="AF616" s="7743"/>
      <c r="AG616" s="7743"/>
      <c r="AH616" s="7743"/>
      <c r="AI616" s="7743"/>
      <c r="AJ616" s="7743"/>
      <c r="AK616" s="7949"/>
    </row>
    <row r="617" spans="2:37">
      <c r="B617" s="7684"/>
      <c r="C617" s="7684"/>
      <c r="D617" s="7684"/>
      <c r="E617" s="7684"/>
      <c r="F617" s="7684"/>
      <c r="G617" s="7684"/>
      <c r="H617" s="7684"/>
      <c r="I617" s="7684"/>
      <c r="J617" s="7983"/>
      <c r="K617" s="7684"/>
      <c r="L617" s="7654"/>
      <c r="M617" s="7684"/>
      <c r="N617" s="7684"/>
      <c r="O617" s="7684"/>
      <c r="P617" s="7983"/>
      <c r="Q617" s="7983"/>
      <c r="R617" s="7684"/>
      <c r="S617" s="7684"/>
      <c r="T617" s="7649"/>
      <c r="U617" s="8321"/>
      <c r="V617" s="7743"/>
      <c r="W617" s="7743"/>
      <c r="X617" s="7743"/>
      <c r="Y617" s="7743"/>
      <c r="Z617" s="7743"/>
      <c r="AA617" s="7743"/>
      <c r="AB617" s="7743"/>
      <c r="AC617" s="7743"/>
      <c r="AD617" s="7743"/>
      <c r="AE617" s="7743"/>
      <c r="AF617" s="7743"/>
      <c r="AG617" s="7743"/>
      <c r="AH617" s="7743"/>
      <c r="AI617" s="7743"/>
      <c r="AJ617" s="7743"/>
      <c r="AK617" s="7949"/>
    </row>
    <row r="618" spans="2:37">
      <c r="B618" s="7684"/>
      <c r="C618" s="7684"/>
      <c r="D618" s="7684"/>
      <c r="E618" s="7684"/>
      <c r="F618" s="7684"/>
      <c r="G618" s="7684"/>
      <c r="H618" s="7684"/>
      <c r="I618" s="7684"/>
      <c r="J618" s="7684"/>
      <c r="K618" s="7684"/>
      <c r="L618" s="7654"/>
      <c r="M618" s="7684"/>
      <c r="N618" s="7684"/>
      <c r="O618" s="7684"/>
      <c r="P618" s="7983"/>
      <c r="Q618" s="7983"/>
      <c r="R618" s="7684"/>
      <c r="S618" s="7649"/>
      <c r="T618" s="7649"/>
      <c r="U618" s="8321"/>
      <c r="V618" s="7743"/>
      <c r="W618" s="7743"/>
      <c r="X618" s="7743"/>
      <c r="Y618" s="7743"/>
      <c r="Z618" s="7743"/>
      <c r="AA618" s="7743"/>
      <c r="AB618" s="7743"/>
      <c r="AC618" s="7743"/>
      <c r="AD618" s="7743"/>
      <c r="AE618" s="7743"/>
      <c r="AF618" s="7743"/>
      <c r="AG618" s="7743"/>
      <c r="AH618" s="7743"/>
      <c r="AI618" s="7743"/>
      <c r="AJ618" s="7743"/>
      <c r="AK618" s="7949"/>
    </row>
    <row r="619" spans="2:37">
      <c r="B619" s="7649"/>
      <c r="C619" s="7649"/>
      <c r="D619" s="7649"/>
      <c r="E619" s="7649"/>
      <c r="F619" s="7649"/>
      <c r="G619" s="7649"/>
      <c r="H619" s="7649"/>
      <c r="I619" s="7649"/>
      <c r="J619" s="7649"/>
      <c r="K619" s="7649"/>
      <c r="L619" s="7649"/>
      <c r="M619" s="7649"/>
      <c r="N619" s="7649"/>
      <c r="O619" s="7649"/>
      <c r="P619" s="7649"/>
      <c r="Q619" s="7649"/>
      <c r="R619" s="7649"/>
      <c r="S619" s="7650"/>
      <c r="T619" s="7649"/>
      <c r="U619" s="8321"/>
      <c r="V619" s="7743"/>
      <c r="W619" s="7743"/>
      <c r="X619" s="7743"/>
      <c r="Y619" s="7743"/>
      <c r="Z619" s="7743"/>
      <c r="AA619" s="7743"/>
      <c r="AB619" s="7743"/>
      <c r="AC619" s="7743"/>
      <c r="AD619" s="7743"/>
      <c r="AE619" s="7743"/>
      <c r="AF619" s="7743"/>
      <c r="AG619" s="7743"/>
      <c r="AH619" s="7743"/>
      <c r="AI619" s="7743"/>
      <c r="AJ619" s="7743"/>
      <c r="AK619" s="7949"/>
    </row>
    <row r="620" spans="2:37" ht="15" thickBot="1">
      <c r="B620" s="7653"/>
      <c r="C620" s="7653"/>
      <c r="D620" s="7650"/>
      <c r="E620" s="7650"/>
      <c r="F620" s="7650"/>
      <c r="G620" s="7650"/>
      <c r="H620" s="7650"/>
      <c r="I620" s="7650"/>
      <c r="J620" s="7650"/>
      <c r="K620" s="7650"/>
      <c r="L620" s="7650"/>
      <c r="M620" s="7650"/>
      <c r="N620" s="7650"/>
      <c r="O620" s="7650"/>
      <c r="P620" s="7650"/>
      <c r="Q620" s="7650"/>
      <c r="R620" s="7650"/>
      <c r="S620" s="7839"/>
      <c r="T620" s="7649"/>
      <c r="U620" s="8325"/>
      <c r="V620" s="7777"/>
      <c r="W620" s="7777"/>
      <c r="X620" s="7777"/>
      <c r="Y620" s="7777"/>
      <c r="Z620" s="7777"/>
      <c r="AA620" s="7777"/>
      <c r="AB620" s="7777"/>
      <c r="AC620" s="7777"/>
      <c r="AD620" s="7777"/>
      <c r="AE620" s="7777"/>
      <c r="AF620" s="7777"/>
      <c r="AG620" s="7777"/>
      <c r="AH620" s="7777"/>
      <c r="AI620" s="7777"/>
      <c r="AJ620" s="7777"/>
      <c r="AK620" s="8006"/>
    </row>
    <row r="621" spans="2:37">
      <c r="B621" s="7839"/>
      <c r="C621" s="7839"/>
      <c r="D621" s="7839"/>
      <c r="E621" s="7839"/>
      <c r="F621" s="7839"/>
      <c r="G621" s="7839"/>
      <c r="H621" s="7839"/>
      <c r="I621" s="7839"/>
      <c r="J621" s="7839"/>
      <c r="K621" s="7839"/>
      <c r="L621" s="7839"/>
      <c r="M621" s="7839"/>
      <c r="N621" s="7839"/>
      <c r="O621" s="7839"/>
      <c r="P621" s="7839"/>
      <c r="Q621" s="7839"/>
      <c r="R621" s="7839"/>
      <c r="S621" s="7839"/>
      <c r="T621" s="7649"/>
      <c r="U621" s="8385"/>
      <c r="V621" s="7988"/>
      <c r="W621" s="7988"/>
      <c r="X621" s="7988"/>
      <c r="Y621" s="7988"/>
      <c r="Z621" s="7988"/>
      <c r="AA621" s="7988"/>
      <c r="AB621" s="7988"/>
      <c r="AC621" s="7649"/>
      <c r="AD621" s="7988"/>
      <c r="AE621" s="7988"/>
      <c r="AF621" s="8386"/>
      <c r="AG621" s="8386"/>
      <c r="AH621" s="7988"/>
      <c r="AI621" s="7988"/>
      <c r="AJ621" s="7649"/>
      <c r="AK621" s="8387"/>
    </row>
    <row r="622" spans="2:37">
      <c r="B622" s="7839"/>
      <c r="C622" s="7839"/>
      <c r="D622" s="7839"/>
      <c r="E622" s="7839"/>
      <c r="F622" s="7839"/>
      <c r="G622" s="7839"/>
      <c r="H622" s="7839"/>
      <c r="I622" s="7839"/>
      <c r="J622" s="7839"/>
      <c r="K622" s="7839"/>
      <c r="L622" s="7839"/>
      <c r="M622" s="7839"/>
      <c r="N622" s="7839"/>
      <c r="O622" s="7839"/>
      <c r="P622" s="7839"/>
      <c r="Q622" s="7839"/>
      <c r="R622" s="7839"/>
      <c r="S622" s="7839"/>
      <c r="T622" s="7649"/>
      <c r="U622" s="8385"/>
      <c r="V622" s="7988"/>
      <c r="W622" s="7988"/>
      <c r="X622" s="7988"/>
      <c r="Y622" s="7988"/>
      <c r="Z622" s="7988"/>
      <c r="AA622" s="7988"/>
      <c r="AB622" s="7988"/>
      <c r="AC622" s="7649"/>
      <c r="AD622" s="7988"/>
      <c r="AE622" s="7988"/>
      <c r="AF622" s="8386"/>
      <c r="AG622" s="8386"/>
      <c r="AH622" s="7988"/>
      <c r="AI622" s="7988"/>
      <c r="AJ622" s="7649"/>
      <c r="AK622" s="8387"/>
    </row>
    <row r="623" spans="2:37" ht="24" thickBot="1">
      <c r="B623" s="7839"/>
      <c r="C623" s="7839"/>
      <c r="D623" s="7839"/>
      <c r="E623" s="7839"/>
      <c r="F623" s="7839"/>
      <c r="G623" s="7839"/>
      <c r="H623" s="7839"/>
      <c r="I623" s="7839"/>
      <c r="J623" s="7839"/>
      <c r="K623" s="7839"/>
      <c r="L623" s="7839"/>
      <c r="M623" s="7839"/>
      <c r="N623" s="7839"/>
      <c r="O623" s="7839"/>
      <c r="P623" s="7839"/>
      <c r="Q623" s="7839"/>
      <c r="R623" s="7839"/>
      <c r="S623" s="7839"/>
      <c r="T623" s="7649"/>
      <c r="U623" s="8388" t="s">
        <v>1453</v>
      </c>
      <c r="V623" s="8290"/>
      <c r="W623" s="8291" t="s">
        <v>1454</v>
      </c>
      <c r="X623" s="8291"/>
      <c r="Y623" s="8292"/>
      <c r="Z623" s="8291"/>
      <c r="AA623" s="8291"/>
      <c r="AB623" s="8291"/>
      <c r="AC623" s="8291"/>
      <c r="AD623" s="8291"/>
      <c r="AE623" s="8291"/>
      <c r="AF623" s="8291"/>
      <c r="AG623" s="8293"/>
      <c r="AH623" s="8294"/>
      <c r="AI623" s="8294"/>
      <c r="AJ623" s="8291"/>
      <c r="AK623" s="8387"/>
    </row>
    <row r="624" spans="2:37">
      <c r="B624" s="7852"/>
      <c r="C624" s="7852"/>
      <c r="D624" s="7852"/>
      <c r="E624" s="7852"/>
      <c r="F624" s="8058"/>
      <c r="G624" s="8272"/>
      <c r="H624" s="7855"/>
      <c r="I624" s="7855"/>
      <c r="J624" s="8237"/>
      <c r="K624" s="7857"/>
      <c r="L624" s="7858"/>
      <c r="M624" s="7852"/>
      <c r="N624" s="7861"/>
      <c r="O624" s="7861"/>
      <c r="P624" s="8237"/>
      <c r="Q624" s="8237"/>
      <c r="R624" s="7982"/>
      <c r="S624" s="7839"/>
      <c r="T624" s="7649"/>
      <c r="U624" s="7656"/>
      <c r="V624" s="7661"/>
      <c r="W624" s="7662" t="s">
        <v>14</v>
      </c>
      <c r="X624" s="7662" t="s">
        <v>12</v>
      </c>
      <c r="Y624" s="7662"/>
      <c r="Z624" s="7662"/>
      <c r="AA624" s="7662"/>
      <c r="AB624" s="7662" t="s">
        <v>15</v>
      </c>
      <c r="AC624" s="7662" t="s">
        <v>12</v>
      </c>
      <c r="AD624" s="7662" t="s">
        <v>12</v>
      </c>
      <c r="AE624" s="7662"/>
      <c r="AF624" s="7662"/>
      <c r="AG624" s="7662"/>
      <c r="AH624" s="7662"/>
      <c r="AI624" s="7662" t="s">
        <v>0</v>
      </c>
      <c r="AJ624" s="7663"/>
      <c r="AK624" s="7664"/>
    </row>
    <row r="625" spans="2:37">
      <c r="B625" s="7852"/>
      <c r="C625" s="7852"/>
      <c r="D625" s="7852"/>
      <c r="E625" s="7852"/>
      <c r="F625" s="8058"/>
      <c r="G625" s="8272"/>
      <c r="H625" s="7855"/>
      <c r="I625" s="7855"/>
      <c r="J625" s="8237"/>
      <c r="K625" s="7857"/>
      <c r="L625" s="7858"/>
      <c r="M625" s="7852"/>
      <c r="N625" s="7861"/>
      <c r="O625" s="7861"/>
      <c r="P625" s="8237"/>
      <c r="Q625" s="8237"/>
      <c r="R625" s="7982"/>
      <c r="S625" s="7684"/>
      <c r="T625" s="7649"/>
      <c r="U625" s="7660" t="s">
        <v>4</v>
      </c>
      <c r="V625" s="7666" t="s">
        <v>18</v>
      </c>
      <c r="W625" s="7667" t="s">
        <v>19</v>
      </c>
      <c r="X625" s="7667" t="s">
        <v>19</v>
      </c>
      <c r="Y625" s="7667" t="s">
        <v>20</v>
      </c>
      <c r="Z625" s="7667" t="s">
        <v>21</v>
      </c>
      <c r="AA625" s="7667" t="s">
        <v>1559</v>
      </c>
      <c r="AB625" s="7667" t="s">
        <v>22</v>
      </c>
      <c r="AC625" s="7667" t="s">
        <v>23</v>
      </c>
      <c r="AD625" s="7667" t="s">
        <v>23</v>
      </c>
      <c r="AE625" s="7667" t="s">
        <v>24</v>
      </c>
      <c r="AF625" s="7667" t="s">
        <v>20</v>
      </c>
      <c r="AG625" s="7667" t="s">
        <v>25</v>
      </c>
      <c r="AH625" s="7667" t="s">
        <v>0</v>
      </c>
      <c r="AI625" s="7667" t="s">
        <v>1363</v>
      </c>
      <c r="AJ625" s="7668" t="s">
        <v>1388</v>
      </c>
      <c r="AK625" s="7669" t="s">
        <v>26</v>
      </c>
    </row>
    <row r="626" spans="2:37" ht="15" thickBot="1">
      <c r="B626" s="7852"/>
      <c r="C626" s="7852"/>
      <c r="D626" s="7855"/>
      <c r="E626" s="7852"/>
      <c r="F626" s="8058"/>
      <c r="G626" s="7981"/>
      <c r="H626" s="7855"/>
      <c r="I626" s="7855"/>
      <c r="J626" s="7860"/>
      <c r="K626" s="7857"/>
      <c r="L626" s="7858"/>
      <c r="M626" s="7852"/>
      <c r="N626" s="7859"/>
      <c r="O626" s="7859"/>
      <c r="P626" s="7860"/>
      <c r="Q626" s="7860"/>
      <c r="R626" s="7982"/>
      <c r="S626" s="7684"/>
      <c r="T626" s="7649"/>
      <c r="U626" s="7665"/>
      <c r="V626" s="7685"/>
      <c r="W626" s="7686" t="s">
        <v>3</v>
      </c>
      <c r="X626" s="7686" t="s">
        <v>18</v>
      </c>
      <c r="Y626" s="7686"/>
      <c r="Z626" s="7686"/>
      <c r="AA626" s="7686"/>
      <c r="AB626" s="7686" t="s">
        <v>21</v>
      </c>
      <c r="AC626" s="7686" t="s">
        <v>27</v>
      </c>
      <c r="AD626" s="7686" t="s">
        <v>28</v>
      </c>
      <c r="AE626" s="7686"/>
      <c r="AF626" s="7686"/>
      <c r="AG626" s="7686"/>
      <c r="AH626" s="7686"/>
      <c r="AI626" s="7686" t="s">
        <v>11</v>
      </c>
      <c r="AJ626" s="7687"/>
      <c r="AK626" s="7688"/>
    </row>
    <row r="627" spans="2:37">
      <c r="B627" s="7852"/>
      <c r="C627" s="7852"/>
      <c r="D627" s="7852"/>
      <c r="E627" s="7852"/>
      <c r="F627" s="8058"/>
      <c r="G627" s="8272"/>
      <c r="H627" s="7855"/>
      <c r="I627" s="7855"/>
      <c r="J627" s="8237"/>
      <c r="K627" s="7857"/>
      <c r="L627" s="7858"/>
      <c r="M627" s="7852"/>
      <c r="N627" s="7861"/>
      <c r="O627" s="7861"/>
      <c r="P627" s="8237"/>
      <c r="Q627" s="8237"/>
      <c r="R627" s="7982"/>
      <c r="S627" s="7684"/>
      <c r="T627" s="7649"/>
      <c r="U627" s="7992" t="s">
        <v>1594</v>
      </c>
      <c r="V627" s="7993">
        <v>1</v>
      </c>
      <c r="W627" s="7803" t="s">
        <v>36</v>
      </c>
      <c r="X627" s="7804">
        <v>45448</v>
      </c>
      <c r="Y627" s="7994">
        <v>10</v>
      </c>
      <c r="Z627" s="7806" t="s">
        <v>35</v>
      </c>
      <c r="AA627" s="7896">
        <v>10</v>
      </c>
      <c r="AB627" s="7916">
        <v>191</v>
      </c>
      <c r="AC627" s="7808">
        <v>45453</v>
      </c>
      <c r="AD627" s="7809">
        <v>45454</v>
      </c>
      <c r="AE627" s="7806">
        <v>22742</v>
      </c>
      <c r="AF627" s="7896">
        <v>10000</v>
      </c>
      <c r="AG627" s="7896">
        <f>(AF627-Y627*1000)</f>
        <v>0</v>
      </c>
      <c r="AH627" s="7916">
        <f>(AF627*AB627/1000)</f>
        <v>1910</v>
      </c>
      <c r="AI627" s="7916">
        <f>(AH627*0.05)</f>
        <v>95.5</v>
      </c>
      <c r="AJ627" s="8022">
        <v>5</v>
      </c>
      <c r="AK627" s="8262"/>
    </row>
    <row r="628" spans="2:37">
      <c r="B628" s="7852"/>
      <c r="C628" s="7855"/>
      <c r="D628" s="7855"/>
      <c r="E628" s="7855"/>
      <c r="F628" s="8058"/>
      <c r="G628" s="7981"/>
      <c r="H628" s="7855"/>
      <c r="I628" s="7855"/>
      <c r="J628" s="7860"/>
      <c r="K628" s="7857"/>
      <c r="L628" s="7858"/>
      <c r="M628" s="7852"/>
      <c r="N628" s="7859"/>
      <c r="O628" s="7859"/>
      <c r="P628" s="7860"/>
      <c r="Q628" s="7860"/>
      <c r="R628" s="7982"/>
      <c r="S628" s="7983"/>
      <c r="T628" s="7649"/>
      <c r="U628" s="7996" t="s">
        <v>1594</v>
      </c>
      <c r="V628" s="7779">
        <v>2</v>
      </c>
      <c r="W628" s="7714" t="s">
        <v>796</v>
      </c>
      <c r="X628" s="7715">
        <v>45510</v>
      </c>
      <c r="Y628" s="7862">
        <v>20</v>
      </c>
      <c r="Z628" s="7717" t="s">
        <v>35</v>
      </c>
      <c r="AA628" s="7721">
        <v>20</v>
      </c>
      <c r="AB628" s="7722">
        <v>191</v>
      </c>
      <c r="AC628" s="7719">
        <v>45518</v>
      </c>
      <c r="AD628" s="7763">
        <v>45525</v>
      </c>
      <c r="AE628" s="7717">
        <v>23139</v>
      </c>
      <c r="AF628" s="7721">
        <v>20000</v>
      </c>
      <c r="AG628" s="7721">
        <f>(AF628-Y628*1000)</f>
        <v>0</v>
      </c>
      <c r="AH628" s="7722">
        <f>(AF628*AB628/1000)</f>
        <v>3820</v>
      </c>
      <c r="AI628" s="7722">
        <f>(AH628*0.05)</f>
        <v>191</v>
      </c>
      <c r="AJ628" s="7863">
        <v>5</v>
      </c>
      <c r="AK628" s="8264"/>
    </row>
    <row r="629" spans="2:37">
      <c r="B629" s="7852"/>
      <c r="C629" s="7855"/>
      <c r="D629" s="7855"/>
      <c r="E629" s="7855"/>
      <c r="F629" s="8058"/>
      <c r="G629" s="7981"/>
      <c r="H629" s="7855"/>
      <c r="I629" s="7855"/>
      <c r="J629" s="7860"/>
      <c r="K629" s="7857"/>
      <c r="L629" s="7858"/>
      <c r="M629" s="7852"/>
      <c r="N629" s="7859"/>
      <c r="O629" s="7859"/>
      <c r="P629" s="7860"/>
      <c r="Q629" s="7860"/>
      <c r="R629" s="7982"/>
      <c r="S629" s="7684"/>
      <c r="T629" s="7649"/>
      <c r="U629" s="7996" t="s">
        <v>1636</v>
      </c>
      <c r="V629" s="7759">
        <v>3</v>
      </c>
      <c r="W629" s="7736" t="s">
        <v>796</v>
      </c>
      <c r="X629" s="7745">
        <v>45510</v>
      </c>
      <c r="Y629" s="8037">
        <v>20</v>
      </c>
      <c r="Z629" s="7761" t="s">
        <v>35</v>
      </c>
      <c r="AA629" s="7878">
        <v>20</v>
      </c>
      <c r="AB629" s="7762">
        <v>175</v>
      </c>
      <c r="AC629" s="7719">
        <v>45518</v>
      </c>
      <c r="AD629" s="7763">
        <v>45525</v>
      </c>
      <c r="AE629" s="7761">
        <v>23139</v>
      </c>
      <c r="AF629" s="7878">
        <v>20000</v>
      </c>
      <c r="AG629" s="7878">
        <f>(AF629-Y629*1000)</f>
        <v>0</v>
      </c>
      <c r="AH629" s="7762">
        <f>(AF629*AB629/1000)</f>
        <v>3500</v>
      </c>
      <c r="AI629" s="7762">
        <f>(AH629*0.05)</f>
        <v>175</v>
      </c>
      <c r="AJ629" s="8021">
        <v>5</v>
      </c>
      <c r="AK629" s="8264"/>
    </row>
    <row r="630" spans="2:37">
      <c r="B630" s="7684"/>
      <c r="C630" s="7684"/>
      <c r="D630" s="7684"/>
      <c r="E630" s="7684"/>
      <c r="F630" s="7684"/>
      <c r="G630" s="7684"/>
      <c r="H630" s="7684"/>
      <c r="I630" s="7684"/>
      <c r="J630" s="7983"/>
      <c r="K630" s="7684"/>
      <c r="L630" s="7654"/>
      <c r="M630" s="7684"/>
      <c r="N630" s="7684"/>
      <c r="O630" s="7684"/>
      <c r="P630" s="7983"/>
      <c r="Q630" s="7983"/>
      <c r="R630" s="7684"/>
      <c r="S630" s="7684"/>
      <c r="T630" s="7649"/>
      <c r="U630" s="8002"/>
      <c r="V630" s="7672"/>
      <c r="W630" s="7952"/>
      <c r="X630" s="7953"/>
      <c r="Y630" s="8084"/>
      <c r="Z630" s="7676"/>
      <c r="AA630" s="7956"/>
      <c r="AB630" s="7677"/>
      <c r="AC630" s="7678"/>
      <c r="AD630" s="7679"/>
      <c r="AE630" s="7676"/>
      <c r="AF630" s="7956"/>
      <c r="AG630" s="7956"/>
      <c r="AH630" s="7677"/>
      <c r="AI630" s="7677"/>
      <c r="AJ630" s="8086"/>
      <c r="AK630" s="8295"/>
    </row>
    <row r="631" spans="2:37">
      <c r="B631" s="7684"/>
      <c r="C631" s="7684"/>
      <c r="D631" s="7684"/>
      <c r="E631" s="7684"/>
      <c r="F631" s="7684"/>
      <c r="G631" s="7684"/>
      <c r="H631" s="7684"/>
      <c r="I631" s="7684"/>
      <c r="J631" s="7983"/>
      <c r="K631" s="7684"/>
      <c r="L631" s="7654"/>
      <c r="M631" s="7684"/>
      <c r="N631" s="7684"/>
      <c r="O631" s="7684"/>
      <c r="P631" s="7983"/>
      <c r="Q631" s="7983"/>
      <c r="R631" s="7684"/>
      <c r="S631" s="7684"/>
      <c r="T631" s="7649"/>
      <c r="U631" s="8083"/>
      <c r="V631" s="7672"/>
      <c r="W631" s="7952"/>
      <c r="X631" s="7953"/>
      <c r="Y631" s="8084"/>
      <c r="Z631" s="7676"/>
      <c r="AA631" s="7956"/>
      <c r="AB631" s="7677"/>
      <c r="AC631" s="7955"/>
      <c r="AD631" s="7958"/>
      <c r="AE631" s="7676"/>
      <c r="AF631" s="7956"/>
      <c r="AG631" s="7956"/>
      <c r="AH631" s="7677"/>
      <c r="AI631" s="7677"/>
      <c r="AJ631" s="8086"/>
      <c r="AK631" s="8296"/>
    </row>
    <row r="632" spans="2:37">
      <c r="B632" s="7684"/>
      <c r="C632" s="7684"/>
      <c r="D632" s="7684"/>
      <c r="E632" s="7684"/>
      <c r="F632" s="7684"/>
      <c r="G632" s="7684"/>
      <c r="H632" s="7684"/>
      <c r="I632" s="7684"/>
      <c r="J632" s="7983"/>
      <c r="K632" s="7684"/>
      <c r="L632" s="8276"/>
      <c r="M632" s="7684"/>
      <c r="N632" s="7684"/>
      <c r="O632" s="7684"/>
      <c r="P632" s="7983"/>
      <c r="Q632" s="7983"/>
      <c r="R632" s="7684"/>
      <c r="S632" s="7684"/>
      <c r="T632" s="7649"/>
      <c r="U632" s="7712"/>
      <c r="V632" s="7713"/>
      <c r="W632" s="7714"/>
      <c r="X632" s="7715"/>
      <c r="Y632" s="7728"/>
      <c r="Z632" s="7717"/>
      <c r="AA632" s="7717"/>
      <c r="AB632" s="7718"/>
      <c r="AC632" s="7719"/>
      <c r="AD632" s="7720"/>
      <c r="AE632" s="7717"/>
      <c r="AF632" s="7721"/>
      <c r="AG632" s="7717"/>
      <c r="AH632" s="7722"/>
      <c r="AI632" s="7722"/>
      <c r="AJ632" s="7723"/>
      <c r="AK632" s="8284"/>
    </row>
    <row r="633" spans="2:37" ht="15" thickBot="1">
      <c r="B633" s="7684"/>
      <c r="C633" s="7684"/>
      <c r="D633" s="7684"/>
      <c r="E633" s="7684"/>
      <c r="F633" s="7684"/>
      <c r="G633" s="7684"/>
      <c r="H633" s="7684"/>
      <c r="I633" s="7684"/>
      <c r="J633" s="7983"/>
      <c r="K633" s="7684"/>
      <c r="L633" s="7654"/>
      <c r="M633" s="7684"/>
      <c r="N633" s="7684"/>
      <c r="O633" s="7684"/>
      <c r="P633" s="7983"/>
      <c r="Q633" s="7983"/>
      <c r="R633" s="7684"/>
      <c r="S633" s="7684"/>
      <c r="T633" s="7649"/>
      <c r="U633" s="8288"/>
      <c r="V633" s="8004"/>
      <c r="W633" s="8004"/>
      <c r="X633" s="8004"/>
      <c r="Y633" s="8004"/>
      <c r="Z633" s="8004"/>
      <c r="AA633" s="8004"/>
      <c r="AB633" s="8004"/>
      <c r="AC633" s="7777"/>
      <c r="AD633" s="8004"/>
      <c r="AE633" s="8004"/>
      <c r="AF633" s="8173"/>
      <c r="AG633" s="8173"/>
      <c r="AH633" s="8004"/>
      <c r="AI633" s="8004"/>
      <c r="AJ633" s="7777"/>
      <c r="AK633" s="8289"/>
    </row>
    <row r="634" spans="2:37">
      <c r="B634" s="7684"/>
      <c r="C634" s="7684"/>
      <c r="D634" s="7684"/>
      <c r="E634" s="7684"/>
      <c r="F634" s="7684"/>
      <c r="G634" s="7684"/>
      <c r="H634" s="7684"/>
      <c r="I634" s="7684"/>
      <c r="J634" s="7983"/>
      <c r="K634" s="7684"/>
      <c r="L634" s="7654"/>
      <c r="M634" s="7684"/>
      <c r="N634" s="7684"/>
      <c r="O634" s="7684"/>
      <c r="P634" s="7983"/>
      <c r="Q634" s="7983"/>
      <c r="R634" s="7684"/>
      <c r="S634" s="7684"/>
      <c r="T634" s="7649"/>
      <c r="U634" s="8385"/>
      <c r="V634" s="7988"/>
      <c r="W634" s="7988"/>
      <c r="X634" s="7988"/>
      <c r="Y634" s="7988"/>
      <c r="Z634" s="7988"/>
      <c r="AA634" s="7988"/>
      <c r="AB634" s="7988"/>
      <c r="AC634" s="7649"/>
      <c r="AD634" s="7988"/>
      <c r="AE634" s="7988"/>
      <c r="AF634" s="8386"/>
      <c r="AG634" s="8386"/>
      <c r="AH634" s="7988"/>
      <c r="AI634" s="7988"/>
      <c r="AJ634" s="7649"/>
      <c r="AK634" s="8387"/>
    </row>
    <row r="635" spans="2:37">
      <c r="B635" s="7684"/>
      <c r="C635" s="7684"/>
      <c r="D635" s="7684"/>
      <c r="E635" s="7684"/>
      <c r="F635" s="7684"/>
      <c r="G635" s="7684"/>
      <c r="H635" s="7684"/>
      <c r="I635" s="7684"/>
      <c r="J635" s="7983"/>
      <c r="K635" s="7684"/>
      <c r="L635" s="7654"/>
      <c r="M635" s="7684"/>
      <c r="N635" s="7684"/>
      <c r="O635" s="7684"/>
      <c r="P635" s="7983"/>
      <c r="Q635" s="7983"/>
      <c r="R635" s="7684"/>
      <c r="S635" s="7684"/>
      <c r="T635" s="7649"/>
      <c r="U635" s="8385"/>
      <c r="V635" s="7988"/>
      <c r="W635" s="7988"/>
      <c r="X635" s="7988"/>
      <c r="Y635" s="7988"/>
      <c r="Z635" s="7988"/>
      <c r="AA635" s="7988"/>
      <c r="AB635" s="7988"/>
      <c r="AC635" s="7649"/>
      <c r="AD635" s="7988"/>
      <c r="AE635" s="7988"/>
      <c r="AF635" s="8386"/>
      <c r="AG635" s="8386"/>
      <c r="AH635" s="7988"/>
      <c r="AI635" s="7988"/>
      <c r="AJ635" s="7649"/>
      <c r="AK635" s="8387"/>
    </row>
    <row r="636" spans="2:37" ht="24" thickBot="1">
      <c r="B636" s="7684"/>
      <c r="C636" s="7684"/>
      <c r="D636" s="7684"/>
      <c r="E636" s="7684"/>
      <c r="F636" s="7684"/>
      <c r="G636" s="7684"/>
      <c r="H636" s="7684"/>
      <c r="I636" s="7684"/>
      <c r="J636" s="7983"/>
      <c r="K636" s="7684"/>
      <c r="L636" s="7654"/>
      <c r="M636" s="7684"/>
      <c r="N636" s="7684"/>
      <c r="O636" s="7684"/>
      <c r="P636" s="7983"/>
      <c r="Q636" s="7983"/>
      <c r="R636" s="7684"/>
      <c r="S636" s="7684"/>
      <c r="T636" s="7649"/>
      <c r="U636" s="8388"/>
      <c r="V636" s="8290"/>
      <c r="W636" s="8291"/>
      <c r="X636" s="8291"/>
      <c r="Y636" s="8292"/>
      <c r="Z636" s="8291"/>
      <c r="AA636" s="8291"/>
      <c r="AB636" s="8291"/>
      <c r="AC636" s="8291"/>
      <c r="AD636" s="8294"/>
      <c r="AE636" s="8294"/>
      <c r="AF636" s="8293"/>
      <c r="AG636" s="8293"/>
      <c r="AH636" s="8294"/>
      <c r="AI636" s="8294"/>
      <c r="AJ636" s="8291"/>
      <c r="AK636" s="8389"/>
    </row>
    <row r="637" spans="2:37">
      <c r="B637" s="7684"/>
      <c r="C637" s="7684"/>
      <c r="D637" s="7684"/>
      <c r="E637" s="7684"/>
      <c r="F637" s="7684"/>
      <c r="G637" s="7684"/>
      <c r="H637" s="7684"/>
      <c r="I637" s="7684"/>
      <c r="J637" s="7684"/>
      <c r="K637" s="7684"/>
      <c r="L637" s="7654"/>
      <c r="M637" s="7684"/>
      <c r="N637" s="7684"/>
      <c r="O637" s="7684"/>
      <c r="P637" s="7983"/>
      <c r="Q637" s="7983"/>
      <c r="R637" s="7684"/>
      <c r="S637" s="7649"/>
      <c r="T637" s="7649"/>
      <c r="U637" s="7801"/>
      <c r="V637" s="7912"/>
      <c r="W637" s="7803"/>
      <c r="X637" s="7939"/>
      <c r="Y637" s="7924"/>
      <c r="Z637" s="7806"/>
      <c r="AA637" s="7806"/>
      <c r="AB637" s="7914"/>
      <c r="AC637" s="7808"/>
      <c r="AD637" s="7809"/>
      <c r="AE637" s="7806"/>
      <c r="AF637" s="7896"/>
      <c r="AG637" s="7806"/>
      <c r="AH637" s="7916"/>
      <c r="AI637" s="7916"/>
      <c r="AJ637" s="7812"/>
      <c r="AK637" s="8262"/>
    </row>
    <row r="638" spans="2:37">
      <c r="B638" s="7649"/>
      <c r="C638" s="7649"/>
      <c r="D638" s="7649"/>
      <c r="E638" s="7649"/>
      <c r="F638" s="7649"/>
      <c r="G638" s="7649"/>
      <c r="H638" s="7649"/>
      <c r="I638" s="7649"/>
      <c r="J638" s="7649"/>
      <c r="K638" s="7649"/>
      <c r="L638" s="7649"/>
      <c r="M638" s="7649"/>
      <c r="N638" s="7649"/>
      <c r="O638" s="7649"/>
      <c r="P638" s="7649"/>
      <c r="Q638" s="7649"/>
      <c r="R638" s="7649"/>
      <c r="S638" s="7650"/>
      <c r="T638" s="7649"/>
      <c r="U638" s="7704"/>
      <c r="V638" s="8212"/>
      <c r="W638" s="8198"/>
      <c r="X638" s="7883"/>
      <c r="Y638" s="8250"/>
      <c r="Z638" s="7882"/>
      <c r="AA638" s="7882"/>
      <c r="AB638" s="8297"/>
      <c r="AC638" s="7884"/>
      <c r="AD638" s="8298"/>
      <c r="AE638" s="7882"/>
      <c r="AF638" s="8299"/>
      <c r="AG638" s="7671"/>
      <c r="AH638" s="7681"/>
      <c r="AI638" s="7681"/>
      <c r="AJ638" s="8053"/>
      <c r="AK638" s="8296"/>
    </row>
    <row r="639" spans="2:37">
      <c r="B639" s="7653"/>
      <c r="C639" s="7653"/>
      <c r="D639" s="7650"/>
      <c r="E639" s="7650"/>
      <c r="F639" s="7650"/>
      <c r="G639" s="7650"/>
      <c r="H639" s="7650"/>
      <c r="I639" s="7650"/>
      <c r="J639" s="7650"/>
      <c r="K639" s="7650"/>
      <c r="L639" s="7650"/>
      <c r="M639" s="7650"/>
      <c r="N639" s="7650"/>
      <c r="O639" s="7650"/>
      <c r="P639" s="7650"/>
      <c r="Q639" s="7650"/>
      <c r="R639" s="7650"/>
      <c r="S639" s="7839"/>
      <c r="T639" s="7649"/>
      <c r="U639" s="7712"/>
      <c r="V639" s="7713"/>
      <c r="W639" s="7714"/>
      <c r="X639" s="7715"/>
      <c r="Y639" s="7728"/>
      <c r="Z639" s="7717"/>
      <c r="AA639" s="7717"/>
      <c r="AB639" s="7718"/>
      <c r="AC639" s="7719"/>
      <c r="AD639" s="7720"/>
      <c r="AE639" s="7717"/>
      <c r="AF639" s="7721"/>
      <c r="AG639" s="7717"/>
      <c r="AH639" s="7722"/>
      <c r="AI639" s="7722"/>
      <c r="AJ639" s="7723"/>
      <c r="AK639" s="8284"/>
    </row>
    <row r="640" spans="2:37" ht="15" thickBot="1">
      <c r="B640" s="7839"/>
      <c r="C640" s="7839"/>
      <c r="D640" s="7839"/>
      <c r="E640" s="7839"/>
      <c r="F640" s="7839"/>
      <c r="G640" s="7839"/>
      <c r="H640" s="7839"/>
      <c r="I640" s="7839"/>
      <c r="J640" s="7839"/>
      <c r="K640" s="7839"/>
      <c r="L640" s="7839"/>
      <c r="M640" s="7839"/>
      <c r="N640" s="7839"/>
      <c r="O640" s="7839"/>
      <c r="P640" s="7839"/>
      <c r="Q640" s="7839"/>
      <c r="R640" s="7839"/>
      <c r="S640" s="7839"/>
      <c r="T640" s="7649"/>
      <c r="U640" s="8288"/>
      <c r="V640" s="8004"/>
      <c r="W640" s="8004"/>
      <c r="X640" s="8004"/>
      <c r="Y640" s="8004"/>
      <c r="Z640" s="8004"/>
      <c r="AA640" s="8004"/>
      <c r="AB640" s="8004"/>
      <c r="AC640" s="7777"/>
      <c r="AD640" s="8004"/>
      <c r="AE640" s="8004"/>
      <c r="AF640" s="8173"/>
      <c r="AG640" s="8173"/>
      <c r="AH640" s="8004"/>
      <c r="AI640" s="8004"/>
      <c r="AJ640" s="7777"/>
      <c r="AK640" s="8289"/>
    </row>
    <row r="641" spans="2:37">
      <c r="B641" s="7839"/>
      <c r="C641" s="7839"/>
      <c r="D641" s="7839"/>
      <c r="E641" s="7839"/>
      <c r="F641" s="7839"/>
      <c r="G641" s="7839"/>
      <c r="H641" s="7839"/>
      <c r="I641" s="7839"/>
      <c r="J641" s="7839"/>
      <c r="K641" s="7839"/>
      <c r="L641" s="7839"/>
      <c r="M641" s="7839"/>
      <c r="N641" s="7839"/>
      <c r="O641" s="7839"/>
      <c r="P641" s="7839"/>
      <c r="Q641" s="7839"/>
      <c r="R641" s="7839"/>
      <c r="S641" s="7839"/>
      <c r="T641" s="7649"/>
      <c r="U641" s="8385"/>
      <c r="V641" s="7988"/>
      <c r="W641" s="7988"/>
      <c r="X641" s="7988"/>
      <c r="Y641" s="7988"/>
      <c r="Z641" s="7988"/>
      <c r="AA641" s="7988"/>
      <c r="AB641" s="7988"/>
      <c r="AC641" s="7649"/>
      <c r="AD641" s="7988"/>
      <c r="AE641" s="7988"/>
      <c r="AF641" s="8386"/>
      <c r="AG641" s="8386"/>
      <c r="AH641" s="7988"/>
      <c r="AI641" s="7988"/>
      <c r="AJ641" s="7649"/>
      <c r="AK641" s="8387"/>
    </row>
    <row r="642" spans="2:37">
      <c r="B642" s="7839"/>
      <c r="C642" s="7839"/>
      <c r="D642" s="7839"/>
      <c r="E642" s="7839"/>
      <c r="F642" s="7839"/>
      <c r="G642" s="7839"/>
      <c r="H642" s="7839"/>
      <c r="I642" s="7839"/>
      <c r="J642" s="7839"/>
      <c r="K642" s="7839"/>
      <c r="L642" s="7839"/>
      <c r="M642" s="7839"/>
      <c r="N642" s="7839"/>
      <c r="O642" s="7839"/>
      <c r="P642" s="7839"/>
      <c r="Q642" s="7839"/>
      <c r="R642" s="7839"/>
      <c r="S642" s="7839"/>
      <c r="T642" s="7649"/>
      <c r="U642" s="8385"/>
      <c r="V642" s="7988"/>
      <c r="W642" s="7988"/>
      <c r="X642" s="7988"/>
      <c r="Y642" s="7988"/>
      <c r="Z642" s="7988"/>
      <c r="AA642" s="7988"/>
      <c r="AB642" s="7988"/>
      <c r="AC642" s="7649"/>
      <c r="AD642" s="7988"/>
      <c r="AE642" s="7988"/>
      <c r="AF642" s="8386"/>
      <c r="AG642" s="8386"/>
      <c r="AH642" s="7988"/>
      <c r="AI642" s="7988"/>
      <c r="AJ642" s="7649"/>
      <c r="AK642" s="8387"/>
    </row>
    <row r="643" spans="2:37" ht="24" thickBot="1">
      <c r="B643" s="7852"/>
      <c r="C643" s="7852"/>
      <c r="D643" s="7852"/>
      <c r="E643" s="7852"/>
      <c r="F643" s="8058"/>
      <c r="G643" s="8272"/>
      <c r="H643" s="7855"/>
      <c r="I643" s="7855"/>
      <c r="J643" s="8237"/>
      <c r="K643" s="7857"/>
      <c r="L643" s="7858"/>
      <c r="M643" s="7852"/>
      <c r="N643" s="7861"/>
      <c r="O643" s="7861"/>
      <c r="P643" s="8237"/>
      <c r="Q643" s="8237"/>
      <c r="R643" s="7982"/>
      <c r="S643" s="7839"/>
      <c r="T643" s="7649"/>
      <c r="U643" s="8388" t="s">
        <v>1436</v>
      </c>
      <c r="V643" s="8290"/>
      <c r="W643" s="8291" t="s">
        <v>1437</v>
      </c>
      <c r="X643" s="8291"/>
      <c r="Y643" s="8292"/>
      <c r="Z643" s="8291"/>
      <c r="AA643" s="8291"/>
      <c r="AB643" s="8291"/>
      <c r="AC643" s="8291"/>
      <c r="AD643" s="8291"/>
      <c r="AE643" s="8291"/>
      <c r="AF643" s="8291" t="s">
        <v>739</v>
      </c>
      <c r="AG643" s="8293"/>
      <c r="AH643" s="8294"/>
      <c r="AI643" s="8294"/>
      <c r="AJ643" s="8291"/>
      <c r="AK643" s="8387"/>
    </row>
    <row r="644" spans="2:37">
      <c r="B644" s="7852"/>
      <c r="C644" s="7852"/>
      <c r="D644" s="7852"/>
      <c r="E644" s="7852"/>
      <c r="F644" s="8058"/>
      <c r="G644" s="8272"/>
      <c r="H644" s="7855"/>
      <c r="I644" s="7855"/>
      <c r="J644" s="8237"/>
      <c r="K644" s="7857"/>
      <c r="L644" s="7858"/>
      <c r="M644" s="7852"/>
      <c r="N644" s="7861"/>
      <c r="O644" s="7861"/>
      <c r="P644" s="8237"/>
      <c r="Q644" s="8237"/>
      <c r="R644" s="7982"/>
      <c r="S644" s="7684"/>
      <c r="T644" s="7649"/>
      <c r="U644" s="8491" t="s">
        <v>1610</v>
      </c>
      <c r="V644" s="8492">
        <v>10</v>
      </c>
      <c r="W644" s="8492" t="s">
        <v>796</v>
      </c>
      <c r="X644" s="8493">
        <v>45712</v>
      </c>
      <c r="Y644" s="8494">
        <v>10</v>
      </c>
      <c r="Z644" s="8495" t="s">
        <v>35</v>
      </c>
      <c r="AA644" s="8495">
        <v>20</v>
      </c>
      <c r="AB644" s="8496">
        <v>778</v>
      </c>
      <c r="AC644" s="8497">
        <v>45716</v>
      </c>
      <c r="AD644" s="8498">
        <v>45748</v>
      </c>
      <c r="AE644" s="8492">
        <v>24612</v>
      </c>
      <c r="AF644" s="8499">
        <v>3000</v>
      </c>
      <c r="AG644" s="8500">
        <f>(AF644-Y644*1000)</f>
        <v>-7000</v>
      </c>
      <c r="AH644" s="8501">
        <f>(AF644*AB644/1000)</f>
        <v>2334</v>
      </c>
      <c r="AI644" s="8501">
        <f>(AH644*0.05)</f>
        <v>116.7</v>
      </c>
      <c r="AJ644" s="8499">
        <v>5</v>
      </c>
      <c r="AK644" s="8262"/>
    </row>
    <row r="645" spans="2:37">
      <c r="B645" s="7852"/>
      <c r="C645" s="7852"/>
      <c r="D645" s="7855"/>
      <c r="E645" s="7852"/>
      <c r="F645" s="8058"/>
      <c r="G645" s="7981"/>
      <c r="H645" s="7855"/>
      <c r="I645" s="7855"/>
      <c r="J645" s="7860"/>
      <c r="K645" s="7857"/>
      <c r="L645" s="7858"/>
      <c r="M645" s="7852"/>
      <c r="N645" s="7859"/>
      <c r="O645" s="7859"/>
      <c r="P645" s="7860"/>
      <c r="Q645" s="7860"/>
      <c r="R645" s="7982"/>
      <c r="S645" s="7684"/>
      <c r="T645" s="7649"/>
      <c r="U645" s="7712" t="s">
        <v>1610</v>
      </c>
      <c r="V645" s="7736">
        <v>10</v>
      </c>
      <c r="W645" s="7736" t="s">
        <v>796</v>
      </c>
      <c r="X645" s="7745">
        <v>45712</v>
      </c>
      <c r="Y645" s="7753">
        <v>7</v>
      </c>
      <c r="Z645" s="7761" t="s">
        <v>35</v>
      </c>
      <c r="AA645" s="7761">
        <v>14</v>
      </c>
      <c r="AB645" s="7754">
        <v>778</v>
      </c>
      <c r="AC645" s="7746">
        <v>45716</v>
      </c>
      <c r="AD645" s="7781">
        <v>45769</v>
      </c>
      <c r="AE645" s="7736">
        <v>24743</v>
      </c>
      <c r="AF645" s="7755">
        <v>3500</v>
      </c>
      <c r="AG645" s="7878">
        <f>(AF645-Y645*1000)</f>
        <v>-3500</v>
      </c>
      <c r="AH645" s="7756">
        <f>(AF645*AB645/1000)</f>
        <v>2723</v>
      </c>
      <c r="AI645" s="7756">
        <f>(AH645*0.05)</f>
        <v>136.15</v>
      </c>
      <c r="AJ645" s="7755">
        <v>5</v>
      </c>
      <c r="AK645" s="8296"/>
    </row>
    <row r="646" spans="2:37">
      <c r="B646" s="7852"/>
      <c r="C646" s="7852"/>
      <c r="D646" s="7852"/>
      <c r="E646" s="7852"/>
      <c r="F646" s="8058"/>
      <c r="G646" s="8272"/>
      <c r="H646" s="7855"/>
      <c r="I646" s="7855"/>
      <c r="J646" s="8237"/>
      <c r="K646" s="7857"/>
      <c r="L646" s="7858"/>
      <c r="M646" s="7852"/>
      <c r="N646" s="7861"/>
      <c r="O646" s="7861"/>
      <c r="P646" s="8237"/>
      <c r="Q646" s="8237"/>
      <c r="R646" s="7982"/>
      <c r="S646" s="7684"/>
      <c r="T646" s="7649"/>
      <c r="U646" s="8089" t="s">
        <v>1610</v>
      </c>
      <c r="V646" s="8545">
        <v>10</v>
      </c>
      <c r="W646" s="8545" t="s">
        <v>796</v>
      </c>
      <c r="X646" s="8546">
        <v>45712</v>
      </c>
      <c r="Y646" s="8543">
        <v>3.5</v>
      </c>
      <c r="Z646" s="8029" t="s">
        <v>35</v>
      </c>
      <c r="AA646" s="8029">
        <v>7</v>
      </c>
      <c r="AB646" s="8547">
        <v>778</v>
      </c>
      <c r="AC646" s="8544">
        <v>45716</v>
      </c>
      <c r="AD646" s="8544">
        <v>45716</v>
      </c>
      <c r="AE646" s="8545"/>
      <c r="AF646" s="8548">
        <v>3500</v>
      </c>
      <c r="AG646" s="7930">
        <f>(AF646-Y646*1000)</f>
        <v>0</v>
      </c>
      <c r="AH646" s="8549">
        <f>(AF646*AB646/1000)</f>
        <v>2723</v>
      </c>
      <c r="AI646" s="8549">
        <f>(AH646*0.05)</f>
        <v>136.15</v>
      </c>
      <c r="AJ646" s="8548">
        <v>5</v>
      </c>
      <c r="AK646" s="8550" t="s">
        <v>1565</v>
      </c>
    </row>
    <row r="647" spans="2:37">
      <c r="B647" s="7852"/>
      <c r="C647" s="7855"/>
      <c r="D647" s="7855"/>
      <c r="E647" s="7855"/>
      <c r="F647" s="8058"/>
      <c r="G647" s="7981"/>
      <c r="H647" s="7855"/>
      <c r="I647" s="7855"/>
      <c r="J647" s="7860"/>
      <c r="K647" s="7857"/>
      <c r="L647" s="7858"/>
      <c r="M647" s="7852"/>
      <c r="N647" s="7859"/>
      <c r="O647" s="7859"/>
      <c r="P647" s="7860"/>
      <c r="Q647" s="7860"/>
      <c r="R647" s="7982"/>
      <c r="S647" s="7983"/>
      <c r="T647" s="7649"/>
      <c r="U647" s="7881"/>
      <c r="V647" s="7673"/>
      <c r="W647" s="7673"/>
      <c r="X647" s="7674"/>
      <c r="Y647" s="7962"/>
      <c r="Z647" s="7671"/>
      <c r="AA647" s="7671"/>
      <c r="AB647" s="7732"/>
      <c r="AC647" s="7678"/>
      <c r="AD647" s="7679"/>
      <c r="AE647" s="7673"/>
      <c r="AF647" s="7682"/>
      <c r="AG647" s="7680"/>
      <c r="AH647" s="7727"/>
      <c r="AI647" s="7727"/>
      <c r="AJ647" s="7682"/>
      <c r="AK647" s="8266"/>
    </row>
    <row r="648" spans="2:37">
      <c r="B648" s="7852"/>
      <c r="C648" s="7855"/>
      <c r="D648" s="7855"/>
      <c r="E648" s="7855"/>
      <c r="F648" s="8058"/>
      <c r="G648" s="7981"/>
      <c r="H648" s="7855"/>
      <c r="I648" s="7855"/>
      <c r="J648" s="7860"/>
      <c r="K648" s="7857"/>
      <c r="L648" s="7858"/>
      <c r="M648" s="7852"/>
      <c r="N648" s="7859"/>
      <c r="O648" s="7859"/>
      <c r="P648" s="7860"/>
      <c r="Q648" s="7860"/>
      <c r="R648" s="7982"/>
      <c r="S648" s="7684"/>
      <c r="T648" s="7649"/>
      <c r="U648" s="7881"/>
      <c r="V648" s="7673"/>
      <c r="W648" s="7673"/>
      <c r="X648" s="7674"/>
      <c r="Y648" s="7962"/>
      <c r="Z648" s="7671"/>
      <c r="AA648" s="7671"/>
      <c r="AB648" s="7732"/>
      <c r="AC648" s="7678"/>
      <c r="AD648" s="7679"/>
      <c r="AE648" s="7673"/>
      <c r="AF648" s="7682"/>
      <c r="AG648" s="7680"/>
      <c r="AH648" s="7727"/>
      <c r="AI648" s="7727"/>
      <c r="AJ648" s="7682"/>
      <c r="AK648" s="8266"/>
    </row>
    <row r="649" spans="2:37">
      <c r="B649" s="7684"/>
      <c r="C649" s="7684"/>
      <c r="D649" s="7684"/>
      <c r="E649" s="7684"/>
      <c r="F649" s="7684"/>
      <c r="G649" s="7684"/>
      <c r="H649" s="7684"/>
      <c r="I649" s="7684"/>
      <c r="J649" s="7983"/>
      <c r="K649" s="7684"/>
      <c r="L649" s="7654"/>
      <c r="M649" s="7684"/>
      <c r="N649" s="7684"/>
      <c r="O649" s="7684"/>
      <c r="P649" s="7983"/>
      <c r="Q649" s="7983"/>
      <c r="R649" s="7684"/>
      <c r="S649" s="7684"/>
      <c r="T649" s="7649"/>
      <c r="U649" s="7881"/>
      <c r="V649" s="7673"/>
      <c r="W649" s="7673"/>
      <c r="X649" s="7674"/>
      <c r="Y649" s="7962"/>
      <c r="Z649" s="7671"/>
      <c r="AA649" s="7671"/>
      <c r="AB649" s="7732"/>
      <c r="AC649" s="7678"/>
      <c r="AD649" s="7679"/>
      <c r="AE649" s="7673"/>
      <c r="AF649" s="7682"/>
      <c r="AG649" s="7680"/>
      <c r="AH649" s="7727"/>
      <c r="AI649" s="7727"/>
      <c r="AJ649" s="7682"/>
      <c r="AK649" s="8517"/>
    </row>
    <row r="650" spans="2:37">
      <c r="B650" s="5012"/>
      <c r="C650" s="5012"/>
      <c r="D650" s="5012"/>
      <c r="E650" s="5012"/>
      <c r="F650" s="5012"/>
      <c r="G650" s="5012"/>
      <c r="H650" s="5012"/>
      <c r="I650" s="5012"/>
      <c r="J650" s="6411"/>
      <c r="K650" s="5012"/>
      <c r="L650" s="90"/>
      <c r="M650" s="5012"/>
      <c r="N650" s="5012"/>
      <c r="O650" s="5012"/>
      <c r="P650" s="6411"/>
      <c r="Q650" s="6411"/>
      <c r="R650" s="5012"/>
      <c r="S650" s="7684"/>
      <c r="T650" s="7649"/>
      <c r="U650" s="7881"/>
      <c r="V650" s="8253"/>
      <c r="W650" s="8253"/>
      <c r="X650" s="8278"/>
      <c r="Y650" s="8515"/>
      <c r="Z650" s="8279"/>
      <c r="AA650" s="8279"/>
      <c r="AB650" s="8516"/>
      <c r="AC650" s="8251"/>
      <c r="AD650" s="8252"/>
      <c r="AE650" s="8253"/>
      <c r="AF650" s="8281"/>
      <c r="AG650" s="8280"/>
      <c r="AH650" s="8300"/>
      <c r="AI650" s="8300"/>
      <c r="AJ650" s="8281"/>
      <c r="AK650" s="8284"/>
    </row>
    <row r="651" spans="2:37" ht="15" thickBot="1">
      <c r="B651" s="5012"/>
      <c r="C651" s="5012"/>
      <c r="D651" s="5012"/>
      <c r="E651" s="5012"/>
      <c r="F651" s="5012"/>
      <c r="G651" s="5012"/>
      <c r="H651" s="5012"/>
      <c r="I651" s="5012"/>
      <c r="J651" s="6411"/>
      <c r="K651" s="5012"/>
      <c r="L651" s="6412"/>
      <c r="M651" s="5012"/>
      <c r="N651" s="5012"/>
      <c r="O651" s="5012"/>
      <c r="P651" s="6411"/>
      <c r="Q651" s="6411"/>
      <c r="R651" s="5012"/>
      <c r="S651" s="7684"/>
      <c r="T651" s="7649"/>
      <c r="U651" s="8288"/>
      <c r="V651" s="8004"/>
      <c r="W651" s="8004"/>
      <c r="X651" s="8004"/>
      <c r="Y651" s="8004"/>
      <c r="Z651" s="8004"/>
      <c r="AA651" s="8004"/>
      <c r="AB651" s="8004"/>
      <c r="AC651" s="7777"/>
      <c r="AD651" s="8004"/>
      <c r="AE651" s="8004"/>
      <c r="AF651" s="8173"/>
      <c r="AG651" s="8173"/>
      <c r="AH651" s="8004"/>
      <c r="AI651" s="8004"/>
      <c r="AJ651" s="7777"/>
      <c r="AK651" s="8289"/>
    </row>
    <row r="652" spans="2:37">
      <c r="B652" s="5012"/>
      <c r="C652" s="5012"/>
      <c r="D652" s="5012"/>
      <c r="E652" s="5012"/>
      <c r="F652" s="5012"/>
      <c r="G652" s="5012"/>
      <c r="H652" s="5012"/>
      <c r="I652" s="5012"/>
      <c r="J652" s="6411"/>
      <c r="K652" s="5012"/>
      <c r="L652" s="90"/>
      <c r="M652" s="5012"/>
      <c r="N652" s="5012"/>
      <c r="O652" s="5012"/>
      <c r="P652" s="6411"/>
      <c r="Q652" s="6411"/>
      <c r="R652" s="5012"/>
      <c r="S652" s="7684"/>
      <c r="T652" s="7649"/>
      <c r="U652" s="8385"/>
      <c r="V652" s="7988"/>
      <c r="W652" s="7988"/>
      <c r="X652" s="7988"/>
      <c r="Y652" s="7988"/>
      <c r="Z652" s="7988"/>
      <c r="AA652" s="7988"/>
      <c r="AB652" s="7988"/>
      <c r="AC652" s="7649"/>
      <c r="AD652" s="7988"/>
      <c r="AE652" s="7988"/>
      <c r="AF652" s="8386"/>
      <c r="AG652" s="8386"/>
      <c r="AH652" s="7988"/>
      <c r="AI652" s="7988"/>
      <c r="AJ652" s="7649"/>
      <c r="AK652" s="8387"/>
    </row>
    <row r="653" spans="2:37">
      <c r="B653" s="5012"/>
      <c r="C653" s="5012"/>
      <c r="D653" s="5012"/>
      <c r="E653" s="5012"/>
      <c r="F653" s="5012"/>
      <c r="G653" s="5012"/>
      <c r="H653" s="5012"/>
      <c r="I653" s="5012"/>
      <c r="J653" s="6411"/>
      <c r="K653" s="5012"/>
      <c r="L653" s="90"/>
      <c r="M653" s="5012"/>
      <c r="N653" s="5012"/>
      <c r="O653" s="5012"/>
      <c r="P653" s="6411"/>
      <c r="Q653" s="6411"/>
      <c r="R653" s="5012"/>
      <c r="S653" s="7684"/>
      <c r="T653" s="7649"/>
      <c r="U653" s="8390"/>
      <c r="V653" s="8018"/>
      <c r="W653" s="8018"/>
      <c r="X653" s="8019"/>
      <c r="Y653" s="8019"/>
      <c r="Z653" s="8019"/>
      <c r="AA653" s="8019"/>
      <c r="AB653" s="8019"/>
      <c r="AC653" s="8019"/>
      <c r="AD653" s="8019"/>
      <c r="AE653" s="8019"/>
      <c r="AF653" s="8019"/>
      <c r="AG653" s="8019"/>
      <c r="AH653" s="8019"/>
      <c r="AI653" s="8019"/>
      <c r="AJ653" s="8019"/>
      <c r="AK653" s="8391"/>
    </row>
    <row r="654" spans="2:37" ht="15" thickBot="1">
      <c r="B654" s="5012"/>
      <c r="C654" s="5012"/>
      <c r="D654" s="5012"/>
      <c r="E654" s="5012"/>
      <c r="F654" s="5012"/>
      <c r="G654" s="5012"/>
      <c r="H654" s="5012"/>
      <c r="I654" s="5012"/>
      <c r="J654" s="6411"/>
      <c r="K654" s="5012"/>
      <c r="L654" s="90"/>
      <c r="M654" s="5012"/>
      <c r="N654" s="5012"/>
      <c r="O654" s="5012"/>
      <c r="P654" s="6411"/>
      <c r="Q654" s="6411"/>
      <c r="R654" s="5012"/>
      <c r="S654" s="7684"/>
      <c r="T654" s="7649"/>
      <c r="U654" s="8392" t="s">
        <v>1407</v>
      </c>
      <c r="V654" s="8393" t="s">
        <v>1410</v>
      </c>
      <c r="W654" s="8018"/>
      <c r="X654" s="8019"/>
      <c r="Y654" s="8019"/>
      <c r="Z654" s="8019"/>
      <c r="AA654" s="8019"/>
      <c r="AB654" s="8019"/>
      <c r="AC654" s="8019"/>
      <c r="AD654" s="8019"/>
      <c r="AE654" s="8019"/>
      <c r="AF654" s="8019"/>
      <c r="AG654" s="8019"/>
      <c r="AH654" s="8019"/>
      <c r="AI654" s="8019"/>
      <c r="AJ654" s="8019"/>
      <c r="AK654" s="8391"/>
    </row>
    <row r="655" spans="2:37">
      <c r="B655" s="5012"/>
      <c r="C655" s="5012"/>
      <c r="D655" s="5012"/>
      <c r="E655" s="5012"/>
      <c r="F655" s="5012"/>
      <c r="G655" s="5012"/>
      <c r="H655" s="5012"/>
      <c r="I655" s="5012"/>
      <c r="J655" s="6411"/>
      <c r="K655" s="5012"/>
      <c r="L655" s="90"/>
      <c r="M655" s="5012"/>
      <c r="N655" s="5012"/>
      <c r="O655" s="5012"/>
      <c r="P655" s="6411"/>
      <c r="Q655" s="6411"/>
      <c r="R655" s="5012"/>
      <c r="S655" s="7684"/>
      <c r="T655" s="7649"/>
      <c r="U655" s="7656"/>
      <c r="V655" s="7661"/>
      <c r="W655" s="7662" t="s">
        <v>14</v>
      </c>
      <c r="X655" s="7662" t="s">
        <v>12</v>
      </c>
      <c r="Y655" s="7662"/>
      <c r="Z655" s="7662"/>
      <c r="AA655" s="7662"/>
      <c r="AB655" s="7662" t="s">
        <v>15</v>
      </c>
      <c r="AC655" s="7662" t="s">
        <v>12</v>
      </c>
      <c r="AD655" s="7662" t="s">
        <v>12</v>
      </c>
      <c r="AE655" s="7662"/>
      <c r="AF655" s="7662"/>
      <c r="AG655" s="7662"/>
      <c r="AH655" s="7662"/>
      <c r="AI655" s="7662" t="s">
        <v>0</v>
      </c>
      <c r="AJ655" s="7663"/>
      <c r="AK655" s="7664"/>
    </row>
    <row r="656" spans="2:37">
      <c r="B656" s="5012"/>
      <c r="C656" s="5012"/>
      <c r="D656" s="5012"/>
      <c r="E656" s="5012"/>
      <c r="F656" s="5012"/>
      <c r="G656" s="5012"/>
      <c r="H656" s="5012"/>
      <c r="I656" s="5012"/>
      <c r="J656" s="5012"/>
      <c r="K656" s="5012"/>
      <c r="L656" s="90"/>
      <c r="M656" s="5012"/>
      <c r="N656" s="5012"/>
      <c r="O656" s="5012"/>
      <c r="P656" s="6411"/>
      <c r="Q656" s="6411"/>
      <c r="R656" s="5012"/>
      <c r="S656" s="7649"/>
      <c r="T656" s="7649"/>
      <c r="U656" s="7660" t="s">
        <v>4</v>
      </c>
      <c r="V656" s="7666" t="s">
        <v>18</v>
      </c>
      <c r="W656" s="7667" t="s">
        <v>19</v>
      </c>
      <c r="X656" s="7667" t="s">
        <v>19</v>
      </c>
      <c r="Y656" s="7667" t="s">
        <v>20</v>
      </c>
      <c r="Z656" s="7667" t="s">
        <v>21</v>
      </c>
      <c r="AA656" s="7667" t="s">
        <v>1559</v>
      </c>
      <c r="AB656" s="7667" t="s">
        <v>22</v>
      </c>
      <c r="AC656" s="7667" t="s">
        <v>23</v>
      </c>
      <c r="AD656" s="7667" t="s">
        <v>23</v>
      </c>
      <c r="AE656" s="7667" t="s">
        <v>24</v>
      </c>
      <c r="AF656" s="7667" t="s">
        <v>20</v>
      </c>
      <c r="AG656" s="7667" t="s">
        <v>25</v>
      </c>
      <c r="AH656" s="7667" t="s">
        <v>0</v>
      </c>
      <c r="AI656" s="7667" t="s">
        <v>1363</v>
      </c>
      <c r="AJ656" s="7668" t="s">
        <v>1388</v>
      </c>
      <c r="AK656" s="7669" t="s">
        <v>26</v>
      </c>
    </row>
    <row r="657" spans="19:37" ht="15" thickBot="1">
      <c r="S657" s="7650"/>
      <c r="T657" s="7649"/>
      <c r="U657" s="7665"/>
      <c r="V657" s="7685"/>
      <c r="W657" s="7686" t="s">
        <v>3</v>
      </c>
      <c r="X657" s="7686" t="s">
        <v>18</v>
      </c>
      <c r="Y657" s="7686"/>
      <c r="Z657" s="7686"/>
      <c r="AA657" s="7686"/>
      <c r="AB657" s="7686" t="s">
        <v>21</v>
      </c>
      <c r="AC657" s="7686" t="s">
        <v>27</v>
      </c>
      <c r="AD657" s="7686" t="s">
        <v>28</v>
      </c>
      <c r="AE657" s="7686"/>
      <c r="AF657" s="7686"/>
      <c r="AG657" s="7686"/>
      <c r="AH657" s="7686"/>
      <c r="AI657" s="7686" t="s">
        <v>11</v>
      </c>
      <c r="AJ657" s="7687"/>
      <c r="AK657" s="7688"/>
    </row>
    <row r="658" spans="19:37">
      <c r="S658" s="7839"/>
      <c r="T658" s="7649"/>
      <c r="U658" s="7992"/>
      <c r="V658" s="7993"/>
      <c r="W658" s="7803"/>
      <c r="X658" s="7939"/>
      <c r="Y658" s="7896"/>
      <c r="Z658" s="7806"/>
      <c r="AA658" s="7806"/>
      <c r="AB658" s="7916"/>
      <c r="AC658" s="7808"/>
      <c r="AD658" s="7804"/>
      <c r="AE658" s="7806"/>
      <c r="AF658" s="7896"/>
      <c r="AG658" s="7896"/>
      <c r="AH658" s="7915"/>
      <c r="AI658" s="7916"/>
      <c r="AJ658" s="8301"/>
      <c r="AK658" s="7942"/>
    </row>
    <row r="659" spans="19:37">
      <c r="S659" s="7839"/>
      <c r="T659" s="7649"/>
      <c r="U659" s="7996"/>
      <c r="V659" s="7714"/>
      <c r="W659" s="7714"/>
      <c r="X659" s="7715"/>
      <c r="Y659" s="7751"/>
      <c r="Z659" s="7714"/>
      <c r="AA659" s="7714"/>
      <c r="AB659" s="7718"/>
      <c r="AC659" s="7719"/>
      <c r="AD659" s="7800"/>
      <c r="AE659" s="7714"/>
      <c r="AF659" s="7721"/>
      <c r="AG659" s="7714"/>
      <c r="AH659" s="7752"/>
      <c r="AI659" s="7752"/>
      <c r="AJ659" s="7863"/>
      <c r="AK659" s="7949"/>
    </row>
    <row r="660" spans="19:37">
      <c r="S660" s="7839"/>
      <c r="T660" s="7649"/>
      <c r="U660" s="8302"/>
      <c r="V660" s="7960"/>
      <c r="W660" s="7960"/>
      <c r="X660" s="7743"/>
      <c r="Y660" s="7743"/>
      <c r="Z660" s="7743"/>
      <c r="AA660" s="7743"/>
      <c r="AB660" s="7743"/>
      <c r="AC660" s="7743"/>
      <c r="AD660" s="7743"/>
      <c r="AE660" s="7743"/>
      <c r="AF660" s="8117"/>
      <c r="AG660" s="8117"/>
      <c r="AH660" s="7743"/>
      <c r="AI660" s="7743"/>
      <c r="AJ660" s="7743"/>
      <c r="AK660" s="7949"/>
    </row>
    <row r="661" spans="19:37">
      <c r="S661" s="7839"/>
      <c r="T661" s="7649"/>
      <c r="U661" s="8302"/>
      <c r="V661" s="7960"/>
      <c r="W661" s="7960"/>
      <c r="X661" s="7743"/>
      <c r="Y661" s="7743"/>
      <c r="Z661" s="7743"/>
      <c r="AA661" s="7743"/>
      <c r="AB661" s="7743"/>
      <c r="AC661" s="7743"/>
      <c r="AD661" s="7743"/>
      <c r="AE661" s="7743"/>
      <c r="AF661" s="8117"/>
      <c r="AG661" s="8117"/>
      <c r="AH661" s="7743"/>
      <c r="AI661" s="7743"/>
      <c r="AJ661" s="7743"/>
      <c r="AK661" s="7949"/>
    </row>
    <row r="662" spans="19:37">
      <c r="S662" s="7839"/>
      <c r="T662" s="7649"/>
      <c r="U662" s="8302"/>
      <c r="V662" s="7960"/>
      <c r="W662" s="7960"/>
      <c r="X662" s="7743"/>
      <c r="Y662" s="7743"/>
      <c r="Z662" s="7743"/>
      <c r="AA662" s="7743"/>
      <c r="AB662" s="7743"/>
      <c r="AC662" s="7743"/>
      <c r="AD662" s="7743"/>
      <c r="AE662" s="7743"/>
      <c r="AF662" s="8117"/>
      <c r="AG662" s="8117"/>
      <c r="AH662" s="7743"/>
      <c r="AI662" s="7743"/>
      <c r="AJ662" s="7743"/>
      <c r="AK662" s="7949"/>
    </row>
    <row r="663" spans="19:37">
      <c r="S663" s="7684"/>
      <c r="T663" s="7649"/>
      <c r="U663" s="8302"/>
      <c r="V663" s="7960"/>
      <c r="W663" s="7960"/>
      <c r="X663" s="7743"/>
      <c r="Y663" s="7743"/>
      <c r="Z663" s="7743"/>
      <c r="AA663" s="7743"/>
      <c r="AB663" s="7743"/>
      <c r="AC663" s="7743"/>
      <c r="AD663" s="7743"/>
      <c r="AE663" s="7743"/>
      <c r="AF663" s="8117"/>
      <c r="AG663" s="8117"/>
      <c r="AH663" s="7743"/>
      <c r="AI663" s="7743"/>
      <c r="AJ663" s="7743"/>
      <c r="AK663" s="7949"/>
    </row>
    <row r="664" spans="19:37">
      <c r="S664" s="7684"/>
      <c r="T664" s="7649"/>
      <c r="U664" s="8302"/>
      <c r="V664" s="7960"/>
      <c r="W664" s="7960"/>
      <c r="X664" s="7743"/>
      <c r="Y664" s="7743"/>
      <c r="Z664" s="7743"/>
      <c r="AA664" s="7743"/>
      <c r="AB664" s="7743"/>
      <c r="AC664" s="7743"/>
      <c r="AD664" s="7743"/>
      <c r="AE664" s="7743"/>
      <c r="AF664" s="8117"/>
      <c r="AG664" s="8117"/>
      <c r="AH664" s="7743"/>
      <c r="AI664" s="7743"/>
      <c r="AJ664" s="7743"/>
      <c r="AK664" s="7949"/>
    </row>
    <row r="665" spans="19:37">
      <c r="S665" s="7684"/>
      <c r="T665" s="7649"/>
      <c r="U665" s="8302"/>
      <c r="V665" s="7960"/>
      <c r="W665" s="7960"/>
      <c r="X665" s="7743"/>
      <c r="Y665" s="7743"/>
      <c r="Z665" s="7743"/>
      <c r="AA665" s="7743"/>
      <c r="AB665" s="7743"/>
      <c r="AC665" s="7743"/>
      <c r="AD665" s="7743"/>
      <c r="AE665" s="7743"/>
      <c r="AF665" s="8117"/>
      <c r="AG665" s="8117"/>
      <c r="AH665" s="7743"/>
      <c r="AI665" s="7743"/>
      <c r="AJ665" s="7743"/>
      <c r="AK665" s="7949"/>
    </row>
    <row r="666" spans="19:37">
      <c r="S666" s="7983"/>
      <c r="T666" s="7649"/>
      <c r="U666" s="8302"/>
      <c r="V666" s="7960"/>
      <c r="W666" s="7960"/>
      <c r="X666" s="8303"/>
      <c r="Y666" s="7743"/>
      <c r="Z666" s="7743"/>
      <c r="AA666" s="7743"/>
      <c r="AB666" s="7743"/>
      <c r="AC666" s="7743"/>
      <c r="AD666" s="7743"/>
      <c r="AE666" s="7743"/>
      <c r="AF666" s="8117"/>
      <c r="AG666" s="8117"/>
      <c r="AH666" s="7743"/>
      <c r="AI666" s="7743"/>
      <c r="AJ666" s="7743"/>
      <c r="AK666" s="7949"/>
    </row>
    <row r="667" spans="19:37">
      <c r="S667" s="7684"/>
      <c r="T667" s="7649"/>
      <c r="U667" s="8302"/>
      <c r="V667" s="7960"/>
      <c r="W667" s="7960"/>
      <c r="X667" s="7743"/>
      <c r="Y667" s="7743"/>
      <c r="Z667" s="7743"/>
      <c r="AA667" s="7743"/>
      <c r="AB667" s="7743"/>
      <c r="AC667" s="7743"/>
      <c r="AD667" s="7743"/>
      <c r="AE667" s="7743"/>
      <c r="AF667" s="8117"/>
      <c r="AG667" s="8117"/>
      <c r="AH667" s="7743"/>
      <c r="AI667" s="7743"/>
      <c r="AJ667" s="7743"/>
      <c r="AK667" s="7949"/>
    </row>
    <row r="668" spans="19:37" ht="15" thickBot="1">
      <c r="S668" s="7684"/>
      <c r="T668" s="7649"/>
      <c r="U668" s="8288"/>
      <c r="V668" s="8004"/>
      <c r="W668" s="8004"/>
      <c r="X668" s="7777"/>
      <c r="Y668" s="7777"/>
      <c r="Z668" s="7777"/>
      <c r="AA668" s="7777"/>
      <c r="AB668" s="7777"/>
      <c r="AC668" s="7777"/>
      <c r="AD668" s="7777"/>
      <c r="AE668" s="7777"/>
      <c r="AF668" s="8304"/>
      <c r="AG668" s="8304"/>
      <c r="AH668" s="7777"/>
      <c r="AI668" s="7777"/>
      <c r="AJ668" s="7777"/>
      <c r="AK668" s="8006"/>
    </row>
  </sheetData>
  <mergeCells count="5">
    <mergeCell ref="U253:AK253"/>
    <mergeCell ref="U254:U256"/>
    <mergeCell ref="V254:V256"/>
    <mergeCell ref="B4:B6"/>
    <mergeCell ref="A4:A6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AA4D-A160-4E5B-ACCF-35B38BF79E7B}">
  <dimension ref="B1:JD703"/>
  <sheetViews>
    <sheetView zoomScale="25" zoomScaleNormal="25" workbookViewId="0">
      <selection activeCell="AY762" sqref="AY762:BN762"/>
    </sheetView>
  </sheetViews>
  <sheetFormatPr defaultRowHeight="14.4"/>
  <cols>
    <col min="1" max="1" width="2" customWidth="1"/>
    <col min="2" max="2" width="25.44140625" customWidth="1"/>
    <col min="3" max="14" width="13.21875" customWidth="1"/>
    <col min="15" max="15" width="0.77734375" customWidth="1"/>
    <col min="16" max="16" width="1.44140625" customWidth="1"/>
    <col min="17" max="17" width="18.5546875" customWidth="1"/>
    <col min="18" max="18" width="55.5546875" customWidth="1"/>
    <col min="19" max="19" width="7.44140625" customWidth="1"/>
    <col min="21" max="21" width="10.77734375" customWidth="1"/>
    <col min="22" max="22" width="7.5546875" customWidth="1"/>
    <col min="23" max="23" width="5.21875" customWidth="1"/>
    <col min="24" max="24" width="7.44140625" customWidth="1"/>
    <col min="26" max="26" width="14.21875" customWidth="1"/>
    <col min="27" max="27" width="12" customWidth="1"/>
    <col min="28" max="28" width="7.5546875" customWidth="1"/>
    <col min="29" max="29" width="9.5546875" customWidth="1"/>
    <col min="30" max="30" width="9" customWidth="1"/>
    <col min="31" max="31" width="12.44140625" customWidth="1"/>
    <col min="32" max="32" width="11.77734375" customWidth="1"/>
    <col min="33" max="33" width="3.77734375" customWidth="1"/>
    <col min="34" max="34" width="21.77734375" customWidth="1"/>
    <col min="35" max="35" width="2" customWidth="1"/>
    <col min="36" max="36" width="65.21875" customWidth="1"/>
    <col min="37" max="37" width="9" customWidth="1"/>
    <col min="38" max="38" width="11.77734375" customWidth="1"/>
    <col min="39" max="39" width="12.5546875" customWidth="1"/>
    <col min="40" max="40" width="9.21875" customWidth="1"/>
    <col min="41" max="41" width="6.44140625" customWidth="1"/>
    <col min="42" max="42" width="9.21875" customWidth="1"/>
    <col min="43" max="43" width="10.21875" customWidth="1"/>
    <col min="44" max="44" width="12.77734375" customWidth="1"/>
    <col min="45" max="45" width="12.21875" customWidth="1"/>
    <col min="46" max="46" width="7.21875" customWidth="1"/>
    <col min="47" max="47" width="9.77734375" customWidth="1"/>
    <col min="48" max="48" width="10.21875" customWidth="1"/>
    <col min="49" max="49" width="12" customWidth="1"/>
    <col min="50" max="50" width="11.77734375" customWidth="1"/>
    <col min="51" max="51" width="3.77734375" customWidth="1"/>
    <col min="52" max="52" width="21.21875" customWidth="1"/>
    <col min="53" max="53" width="1.5546875" customWidth="1"/>
    <col min="54" max="54" width="27.77734375" customWidth="1"/>
    <col min="55" max="55" width="56.77734375" customWidth="1"/>
    <col min="56" max="56" width="8.21875" customWidth="1"/>
    <col min="57" max="57" width="11.77734375" customWidth="1"/>
    <col min="58" max="58" width="12.5546875" customWidth="1"/>
    <col min="59" max="59" width="7.5546875" customWidth="1"/>
    <col min="60" max="60" width="5.77734375" customWidth="1"/>
    <col min="61" max="61" width="8" customWidth="1"/>
    <col min="62" max="62" width="12" customWidth="1"/>
    <col min="63" max="63" width="12.44140625" customWidth="1"/>
    <col min="64" max="64" width="7.5546875" customWidth="1"/>
    <col min="66" max="66" width="7.5546875" customWidth="1"/>
    <col min="67" max="68" width="10.5546875" customWidth="1"/>
    <col min="69" max="69" width="2.77734375" customWidth="1"/>
    <col min="70" max="70" width="23.21875" customWidth="1"/>
    <col min="71" max="71" width="3.5546875" customWidth="1"/>
    <col min="72" max="72" width="55" customWidth="1"/>
  </cols>
  <sheetData>
    <row r="1" spans="2:264">
      <c r="Q1" s="2024"/>
      <c r="R1" s="2024"/>
      <c r="S1" s="2024"/>
      <c r="T1" s="2024"/>
      <c r="U1" s="2024"/>
      <c r="V1" s="2024"/>
      <c r="W1" s="2024"/>
      <c r="X1" s="2024"/>
      <c r="Y1" s="2024"/>
      <c r="Z1" s="2024"/>
      <c r="AA1" s="2024"/>
      <c r="AB1" s="2024"/>
      <c r="AC1" s="2024"/>
      <c r="AD1" s="2024"/>
      <c r="AE1" s="2024"/>
      <c r="AF1" s="2024"/>
      <c r="AG1" s="2024"/>
      <c r="AH1" s="2024"/>
      <c r="AI1" s="2024"/>
      <c r="AJ1" s="2024"/>
      <c r="AK1" s="2024"/>
      <c r="AL1" s="2024"/>
      <c r="AM1" s="2024"/>
      <c r="AN1" s="2024"/>
      <c r="AO1" s="2024"/>
      <c r="AP1" s="2024"/>
      <c r="AQ1" s="2024"/>
      <c r="AR1" s="2024"/>
      <c r="AS1" s="2024"/>
      <c r="AT1" s="2024"/>
      <c r="AU1" s="2024"/>
      <c r="AV1" s="2024"/>
      <c r="AW1" s="2024"/>
      <c r="AX1" s="2024"/>
      <c r="AY1" s="2024"/>
      <c r="AZ1" s="2024"/>
      <c r="BB1" s="5056"/>
      <c r="BC1" s="5056"/>
      <c r="BD1" s="5056"/>
      <c r="BE1" s="5056"/>
      <c r="BF1" s="5056"/>
      <c r="BG1" s="5056"/>
      <c r="BH1" s="5056"/>
      <c r="BI1" s="5056"/>
      <c r="BJ1" s="5056"/>
      <c r="BK1" s="5056"/>
      <c r="BL1" s="5056"/>
      <c r="BM1" s="5056"/>
      <c r="BN1" s="5056"/>
      <c r="BO1" s="5056"/>
      <c r="BP1" s="5056"/>
      <c r="BQ1" s="5056"/>
      <c r="BR1" s="5056"/>
      <c r="BS1" s="5056"/>
      <c r="BT1" s="5056"/>
      <c r="BU1" s="5056"/>
      <c r="BV1" s="5056"/>
      <c r="BW1" s="5056"/>
      <c r="BX1" s="5056"/>
      <c r="BY1" s="5056"/>
      <c r="BZ1" s="5056"/>
      <c r="CA1" s="5056"/>
      <c r="CB1" s="5056"/>
      <c r="CC1" s="5056"/>
      <c r="CD1" s="5056"/>
      <c r="CE1" s="5056"/>
      <c r="CF1" s="5056"/>
      <c r="CG1" s="5056"/>
      <c r="CH1" s="5056"/>
      <c r="CI1" s="5056"/>
      <c r="CK1" s="2248"/>
      <c r="CL1" s="2248"/>
      <c r="CM1" s="2248"/>
      <c r="CN1" s="2248"/>
      <c r="CO1" s="2248"/>
      <c r="CP1" s="2248"/>
      <c r="CQ1" s="2248"/>
      <c r="CR1" s="2248"/>
      <c r="CS1" s="2248"/>
      <c r="CT1" s="2248"/>
      <c r="CU1" s="2248"/>
      <c r="CV1" s="2248"/>
      <c r="CW1" s="2248"/>
      <c r="CX1" s="2248"/>
      <c r="CY1" s="2248"/>
      <c r="CZ1" s="2248"/>
      <c r="DA1" s="2248"/>
      <c r="DB1" s="2248"/>
      <c r="DC1" s="2248"/>
      <c r="DD1" s="2248"/>
      <c r="DE1" s="2248"/>
      <c r="DF1" s="2248"/>
      <c r="DG1" s="2248"/>
      <c r="DH1" s="2248"/>
      <c r="DI1" s="2248"/>
      <c r="DJ1" s="2248"/>
      <c r="DK1" s="2248"/>
      <c r="DL1" s="2248"/>
      <c r="DM1" s="2248"/>
      <c r="DN1" s="2248"/>
      <c r="DO1" s="2248"/>
      <c r="DP1" s="2248"/>
      <c r="DQ1" s="2248"/>
      <c r="DR1" s="2248"/>
      <c r="FC1" s="6731"/>
      <c r="FD1" s="6731"/>
      <c r="FE1" s="6731"/>
      <c r="FF1" s="6731"/>
      <c r="FG1" s="6731"/>
      <c r="FH1" s="6731"/>
      <c r="FI1" s="6731"/>
      <c r="FJ1" s="6731"/>
      <c r="FK1" s="6731"/>
      <c r="FL1" s="6731"/>
      <c r="FM1" s="6731"/>
      <c r="FN1" s="6731"/>
      <c r="FO1" s="6731"/>
      <c r="FP1" s="6731"/>
      <c r="FQ1" s="6731"/>
      <c r="FR1" s="6731"/>
      <c r="FS1" s="6731"/>
      <c r="FT1" s="6731"/>
      <c r="FV1" s="6731"/>
      <c r="FW1" s="6731"/>
      <c r="FX1" s="6731"/>
      <c r="FY1" s="6731"/>
      <c r="FZ1" s="6731"/>
      <c r="GA1" s="6731"/>
      <c r="GB1" s="6731"/>
      <c r="GC1" s="6731"/>
      <c r="GD1" s="6731"/>
      <c r="GE1" s="6731"/>
      <c r="GF1" s="6731"/>
      <c r="GG1" s="6731"/>
      <c r="GH1" s="6731"/>
      <c r="GI1" s="6731"/>
      <c r="GJ1" s="6731"/>
      <c r="GK1" s="6731"/>
      <c r="GM1" s="6514"/>
      <c r="GN1" s="6514"/>
      <c r="GO1" s="6514"/>
      <c r="GP1" s="6514"/>
      <c r="GQ1" s="6514"/>
      <c r="GR1" s="6514"/>
      <c r="GS1" s="6514"/>
      <c r="GT1" s="6514"/>
      <c r="GU1" s="6514"/>
      <c r="GV1" s="6514"/>
      <c r="GW1" s="6514"/>
      <c r="GX1" s="6514"/>
      <c r="GY1" s="6514"/>
      <c r="GZ1" s="6514"/>
      <c r="HA1" s="6514"/>
      <c r="HB1" s="6514"/>
      <c r="HC1" s="6514"/>
      <c r="HD1" s="6514"/>
      <c r="HE1" s="6514"/>
      <c r="HF1" s="6514"/>
      <c r="HG1" s="6514"/>
      <c r="HH1" s="6514"/>
      <c r="HI1" s="6514"/>
      <c r="HJ1" s="6514"/>
      <c r="HK1" s="6514"/>
      <c r="HL1" s="6514"/>
      <c r="HM1" s="6514"/>
      <c r="HN1" s="6514"/>
      <c r="HO1" s="6514"/>
      <c r="HP1" s="6514"/>
      <c r="HQ1" s="6514"/>
      <c r="HR1" s="6514"/>
      <c r="HS1" s="6514"/>
      <c r="HT1" s="6514"/>
      <c r="HV1" s="6731"/>
      <c r="HW1" s="6731"/>
      <c r="HX1" s="6731"/>
      <c r="HY1" s="6731"/>
      <c r="HZ1" s="6731"/>
      <c r="IA1" s="6731"/>
      <c r="IB1" s="6731"/>
      <c r="IC1" s="6731"/>
      <c r="ID1" s="6731"/>
      <c r="IE1" s="6731"/>
      <c r="IF1" s="6731"/>
      <c r="IG1" s="6731"/>
      <c r="IH1" s="6731"/>
      <c r="II1" s="6731"/>
      <c r="IJ1" s="6731"/>
      <c r="IK1" s="6731"/>
      <c r="IL1" s="6731"/>
      <c r="IM1" s="6731"/>
      <c r="IO1" s="6731"/>
      <c r="IP1" s="6731"/>
      <c r="IQ1" s="6731"/>
      <c r="IR1" s="6731"/>
      <c r="IS1" s="6731"/>
      <c r="IT1" s="6731"/>
      <c r="IU1" s="6731"/>
      <c r="IV1" s="6731"/>
      <c r="IW1" s="6731"/>
      <c r="IX1" s="6731"/>
      <c r="IY1" s="6731"/>
      <c r="IZ1" s="6731"/>
      <c r="JA1" s="6731"/>
      <c r="JB1" s="6731"/>
      <c r="JC1" s="6731"/>
      <c r="JD1" s="6731"/>
    </row>
    <row r="2" spans="2:264">
      <c r="Q2" s="2024"/>
      <c r="R2" s="2024"/>
      <c r="S2" s="2024"/>
      <c r="T2" s="2024"/>
      <c r="U2" s="2024"/>
      <c r="V2" s="2024"/>
      <c r="W2" s="2024"/>
      <c r="X2" s="2024"/>
      <c r="Y2" s="2024"/>
      <c r="Z2" s="2024"/>
      <c r="AA2" s="2024"/>
      <c r="AB2" s="2024"/>
      <c r="AC2" s="2024"/>
      <c r="AD2" s="2024"/>
      <c r="AE2" s="2024"/>
      <c r="AF2" s="2024"/>
      <c r="AG2" s="2024"/>
      <c r="AH2" s="2024"/>
      <c r="AI2" s="2024"/>
      <c r="AJ2" s="2024"/>
      <c r="AK2" s="2024"/>
      <c r="AL2" s="2024"/>
      <c r="AM2" s="2024"/>
      <c r="AN2" s="2024"/>
      <c r="AO2" s="2024"/>
      <c r="AP2" s="2024"/>
      <c r="AQ2" s="2024"/>
      <c r="AR2" s="2024"/>
      <c r="AS2" s="2024"/>
      <c r="AT2" s="2024"/>
      <c r="AU2" s="2024"/>
      <c r="AV2" s="2024"/>
      <c r="AW2" s="2024"/>
      <c r="AX2" s="2024"/>
      <c r="AY2" s="2024"/>
      <c r="AZ2" s="2024"/>
      <c r="BB2" s="5056"/>
      <c r="BC2" s="5056"/>
      <c r="BD2" s="5056"/>
      <c r="BE2" s="5056"/>
      <c r="BF2" s="5056"/>
      <c r="BG2" s="5056"/>
      <c r="BH2" s="5056"/>
      <c r="BI2" s="5056"/>
      <c r="BJ2" s="5056"/>
      <c r="BK2" s="5056"/>
      <c r="BL2" s="5056"/>
      <c r="BM2" s="5056"/>
      <c r="BN2" s="5056"/>
      <c r="BO2" s="5056"/>
      <c r="BP2" s="5056"/>
      <c r="BQ2" s="5056"/>
      <c r="BR2" s="5056"/>
      <c r="BS2" s="5056"/>
      <c r="BT2" s="5056"/>
      <c r="BU2" s="5056"/>
      <c r="BV2" s="5056"/>
      <c r="BW2" s="5056"/>
      <c r="BX2" s="5056"/>
      <c r="BY2" s="5056"/>
      <c r="BZ2" s="5056"/>
      <c r="CA2" s="5056"/>
      <c r="CB2" s="5056"/>
      <c r="CC2" s="5056"/>
      <c r="CD2" s="5056"/>
      <c r="CE2" s="5056"/>
      <c r="CF2" s="5056"/>
      <c r="CG2" s="5056"/>
      <c r="CH2" s="5056"/>
      <c r="CI2" s="5056"/>
      <c r="CK2" s="2248"/>
      <c r="CL2" s="2248"/>
      <c r="CM2" s="2248"/>
      <c r="CN2" s="2248"/>
      <c r="CO2" s="2248"/>
      <c r="CP2" s="2248"/>
      <c r="CQ2" s="2248"/>
      <c r="CR2" s="2248"/>
      <c r="CS2" s="2248"/>
      <c r="CT2" s="2248"/>
      <c r="CU2" s="2248"/>
      <c r="CV2" s="2248"/>
      <c r="CW2" s="2248"/>
      <c r="CX2" s="2248"/>
      <c r="CY2" s="2248"/>
      <c r="CZ2" s="2248"/>
      <c r="DA2" s="2248"/>
      <c r="DB2" s="2248"/>
      <c r="DC2" s="2248"/>
      <c r="DD2" s="2248"/>
      <c r="DE2" s="2248"/>
      <c r="DF2" s="2248"/>
      <c r="DG2" s="2248"/>
      <c r="DH2" s="2248"/>
      <c r="DI2" s="2248"/>
      <c r="DJ2" s="2248"/>
      <c r="DK2" s="2248"/>
      <c r="DL2" s="2248"/>
      <c r="DM2" s="2248"/>
      <c r="DN2" s="2248"/>
      <c r="DO2" s="2248"/>
      <c r="DP2" s="2248"/>
      <c r="DQ2" s="2248"/>
      <c r="DR2" s="2248"/>
      <c r="FC2" s="6731"/>
      <c r="FD2" s="6731"/>
      <c r="FE2" s="6731"/>
      <c r="FF2" s="6731"/>
      <c r="FG2" s="6731"/>
      <c r="FH2" s="6731"/>
      <c r="FI2" s="6731"/>
      <c r="FJ2" s="6731"/>
      <c r="FK2" s="6731"/>
      <c r="FL2" s="6731"/>
      <c r="FM2" s="6731"/>
      <c r="FN2" s="6731"/>
      <c r="FO2" s="6731"/>
      <c r="FP2" s="6731"/>
      <c r="FQ2" s="6731"/>
      <c r="FR2" s="6731"/>
      <c r="FS2" s="6731"/>
      <c r="FT2" s="6731"/>
      <c r="FV2" s="6731"/>
      <c r="FW2" s="6731"/>
      <c r="FX2" s="6731"/>
      <c r="FY2" s="6731"/>
      <c r="FZ2" s="6731"/>
      <c r="GA2" s="6731"/>
      <c r="GB2" s="6731"/>
      <c r="GC2" s="6731"/>
      <c r="GD2" s="6731"/>
      <c r="GE2" s="6731"/>
      <c r="GF2" s="6731"/>
      <c r="GG2" s="6731"/>
      <c r="GH2" s="6731"/>
      <c r="GI2" s="6731"/>
      <c r="GJ2" s="6731"/>
      <c r="GK2" s="6731"/>
      <c r="GM2" s="6514"/>
      <c r="GN2" s="6514"/>
      <c r="GO2" s="6514"/>
      <c r="GP2" s="6514"/>
      <c r="GQ2" s="6514"/>
      <c r="GR2" s="6514"/>
      <c r="GS2" s="6514"/>
      <c r="GT2" s="6514"/>
      <c r="GU2" s="6514"/>
      <c r="GV2" s="6514"/>
      <c r="GW2" s="6514"/>
      <c r="GX2" s="6514"/>
      <c r="GY2" s="6514"/>
      <c r="GZ2" s="6514"/>
      <c r="HA2" s="6514"/>
      <c r="HB2" s="6514"/>
      <c r="HC2" s="6514"/>
      <c r="HD2" s="6514"/>
      <c r="HE2" s="6514"/>
      <c r="HF2" s="6514"/>
      <c r="HG2" s="6514"/>
      <c r="HH2" s="6514"/>
      <c r="HI2" s="6514"/>
      <c r="HJ2" s="6514"/>
      <c r="HK2" s="6514"/>
      <c r="HL2" s="6514"/>
      <c r="HM2" s="6514"/>
      <c r="HN2" s="6514"/>
      <c r="HO2" s="6514"/>
      <c r="HP2" s="6514"/>
      <c r="HQ2" s="6514"/>
      <c r="HR2" s="6514"/>
      <c r="HS2" s="6514"/>
      <c r="HT2" s="6514"/>
      <c r="HV2" s="6731"/>
      <c r="HW2" s="6731"/>
      <c r="HX2" s="6731"/>
      <c r="HY2" s="6731"/>
      <c r="HZ2" s="6731"/>
      <c r="IA2" s="6731"/>
      <c r="IB2" s="6731"/>
      <c r="IC2" s="6731"/>
      <c r="ID2" s="6731"/>
      <c r="IE2" s="6731"/>
      <c r="IF2" s="6731"/>
      <c r="IG2" s="6731"/>
      <c r="IH2" s="6731"/>
      <c r="II2" s="6731"/>
      <c r="IJ2" s="6731"/>
      <c r="IK2" s="6731"/>
      <c r="IL2" s="6731"/>
      <c r="IM2" s="6731"/>
      <c r="IO2" s="6731"/>
      <c r="IP2" s="6731"/>
      <c r="IQ2" s="6731"/>
      <c r="IR2" s="6731"/>
      <c r="IS2" s="6731"/>
      <c r="IT2" s="6731"/>
      <c r="IU2" s="6731"/>
      <c r="IV2" s="6731"/>
      <c r="IW2" s="6731"/>
      <c r="IX2" s="6731"/>
      <c r="IY2" s="6731"/>
      <c r="IZ2" s="6731"/>
      <c r="JA2" s="6731"/>
      <c r="JB2" s="6731"/>
      <c r="JC2" s="6731"/>
      <c r="JD2" s="6731"/>
    </row>
    <row r="3" spans="2:264">
      <c r="B3" s="4993"/>
      <c r="C3" s="4993"/>
      <c r="D3" s="4993"/>
      <c r="E3" s="4993"/>
      <c r="F3" s="4993"/>
      <c r="G3" s="4993"/>
      <c r="H3" s="4993"/>
      <c r="I3" s="4993"/>
      <c r="J3" s="4993"/>
      <c r="K3" s="4993"/>
      <c r="L3" s="4993"/>
      <c r="M3" s="4993"/>
      <c r="N3" s="4993"/>
      <c r="O3" s="4993"/>
      <c r="Q3" s="5577"/>
      <c r="R3" s="5577"/>
      <c r="S3" s="5577"/>
      <c r="T3" s="5577"/>
      <c r="U3" s="5577"/>
      <c r="V3" s="5577"/>
      <c r="W3" s="5577"/>
      <c r="X3" s="5577"/>
      <c r="Y3" s="5577"/>
      <c r="Z3" s="5577"/>
      <c r="AA3" s="5577"/>
      <c r="AB3" s="5577"/>
      <c r="AC3" s="5577"/>
      <c r="AD3" s="5577"/>
      <c r="AE3" s="5577"/>
      <c r="AF3" s="5577"/>
      <c r="AG3" s="5577"/>
      <c r="AH3" s="5577"/>
      <c r="AI3" s="5577"/>
      <c r="AJ3" s="2024"/>
      <c r="AK3" s="2024"/>
      <c r="AL3" s="2024"/>
      <c r="AM3" s="2024"/>
      <c r="AN3" s="2024"/>
      <c r="AO3" s="2024"/>
      <c r="AP3" s="2024"/>
      <c r="AQ3" s="2024"/>
      <c r="AR3" s="2024"/>
      <c r="AS3" s="2024"/>
      <c r="AT3" s="2024"/>
      <c r="AU3" s="2024"/>
      <c r="AV3" s="2024"/>
      <c r="AW3" s="2024"/>
      <c r="AX3" s="2024"/>
      <c r="AY3" s="2024"/>
      <c r="AZ3" s="2024"/>
      <c r="BB3" s="5056"/>
      <c r="BC3" s="5056"/>
      <c r="BD3" s="5056"/>
      <c r="BE3" s="5056"/>
      <c r="BF3" s="5056"/>
      <c r="BG3" s="5056"/>
      <c r="BH3" s="5056"/>
      <c r="BI3" s="5056"/>
      <c r="BJ3" s="5056"/>
      <c r="BK3" s="5056"/>
      <c r="BL3" s="5056"/>
      <c r="BM3" s="5056"/>
      <c r="BN3" s="5056"/>
      <c r="BO3" s="5056"/>
      <c r="BP3" s="5056"/>
      <c r="BQ3" s="5056"/>
      <c r="BR3" s="5056"/>
      <c r="BS3" s="5056"/>
      <c r="BT3" s="5056"/>
      <c r="BU3" s="5056"/>
      <c r="BV3" s="5056"/>
      <c r="BW3" s="5056"/>
      <c r="BX3" s="5056"/>
      <c r="BY3" s="5056"/>
      <c r="BZ3" s="5056"/>
      <c r="CA3" s="5056"/>
      <c r="CB3" s="5056"/>
      <c r="CC3" s="5056"/>
      <c r="CD3" s="5056"/>
      <c r="CE3" s="5056"/>
      <c r="CF3" s="5056"/>
      <c r="CG3" s="5056"/>
      <c r="CH3" s="5056"/>
      <c r="CI3" s="5056"/>
      <c r="CK3" s="2248"/>
      <c r="CL3" s="2248"/>
      <c r="CM3" s="2248"/>
      <c r="CN3" s="2248"/>
      <c r="CO3" s="2248"/>
      <c r="CP3" s="2248"/>
      <c r="CQ3" s="2248"/>
      <c r="CR3" s="2248"/>
      <c r="CS3" s="2248"/>
      <c r="CT3" s="2248"/>
      <c r="CU3" s="2248"/>
      <c r="CV3" s="2248"/>
      <c r="CW3" s="2248"/>
      <c r="CX3" s="2248"/>
      <c r="CY3" s="2248"/>
      <c r="CZ3" s="2248"/>
      <c r="DA3" s="2248"/>
      <c r="DB3" s="2248"/>
      <c r="DC3" s="2248"/>
      <c r="DD3" s="2248"/>
      <c r="DE3" s="2248"/>
      <c r="DF3" s="2248"/>
      <c r="DG3" s="2248"/>
      <c r="DH3" s="2248"/>
      <c r="DI3" s="2248"/>
      <c r="DJ3" s="2248"/>
      <c r="DK3" s="2248"/>
      <c r="DL3" s="2248"/>
      <c r="DM3" s="2248"/>
      <c r="DN3" s="2248"/>
      <c r="DO3" s="2248"/>
      <c r="DP3" s="2248"/>
      <c r="DQ3" s="2248"/>
      <c r="DR3" s="2248"/>
      <c r="FC3" s="6731"/>
      <c r="FD3" s="6731"/>
      <c r="FE3" s="6731"/>
      <c r="FF3" s="6731"/>
      <c r="FG3" s="6731"/>
      <c r="FH3" s="6731"/>
      <c r="FI3" s="6731"/>
      <c r="FJ3" s="6731"/>
      <c r="FK3" s="6731"/>
      <c r="FL3" s="6731"/>
      <c r="FM3" s="6731"/>
      <c r="FN3" s="6731"/>
      <c r="FO3" s="6731"/>
      <c r="FP3" s="6731"/>
      <c r="FQ3" s="6731"/>
      <c r="FR3" s="6731"/>
      <c r="FS3" s="6731"/>
      <c r="FT3" s="6731"/>
      <c r="FV3" s="6731"/>
      <c r="FW3" s="6731"/>
      <c r="FX3" s="6731"/>
      <c r="FY3" s="6731"/>
      <c r="FZ3" s="6731"/>
      <c r="GA3" s="6731"/>
      <c r="GB3" s="6731"/>
      <c r="GC3" s="6731"/>
      <c r="GD3" s="6731"/>
      <c r="GE3" s="6731"/>
      <c r="GF3" s="6731"/>
      <c r="GG3" s="6731"/>
      <c r="GH3" s="6731"/>
      <c r="GI3" s="6731"/>
      <c r="GJ3" s="6731"/>
      <c r="GK3" s="6731"/>
      <c r="GM3" s="6514"/>
      <c r="GN3" s="6514"/>
      <c r="GO3" s="6514"/>
      <c r="GP3" s="6514"/>
      <c r="GQ3" s="6514"/>
      <c r="GR3" s="6514"/>
      <c r="GS3" s="6514"/>
      <c r="GT3" s="6514"/>
      <c r="GU3" s="6514"/>
      <c r="GV3" s="6514"/>
      <c r="GW3" s="6514"/>
      <c r="GX3" s="6514"/>
      <c r="GY3" s="6514"/>
      <c r="GZ3" s="6514"/>
      <c r="HA3" s="6514"/>
      <c r="HB3" s="6514"/>
      <c r="HC3" s="6514"/>
      <c r="HD3" s="6514"/>
      <c r="HE3" s="6514"/>
      <c r="HF3" s="6514"/>
      <c r="HG3" s="6514"/>
      <c r="HH3" s="6514"/>
      <c r="HI3" s="6514"/>
      <c r="HJ3" s="6514"/>
      <c r="HK3" s="6514"/>
      <c r="HL3" s="6514"/>
      <c r="HM3" s="6514"/>
      <c r="HN3" s="6514"/>
      <c r="HO3" s="6514"/>
      <c r="HP3" s="6514"/>
      <c r="HQ3" s="6514"/>
      <c r="HR3" s="6514"/>
      <c r="HS3" s="6514"/>
      <c r="HT3" s="6514"/>
      <c r="HV3" s="6731"/>
      <c r="HW3" s="6731"/>
      <c r="HX3" s="6731"/>
      <c r="HY3" s="6731"/>
      <c r="HZ3" s="6731"/>
      <c r="IA3" s="6731"/>
      <c r="IB3" s="6731"/>
      <c r="IC3" s="6731"/>
      <c r="ID3" s="6731"/>
      <c r="IE3" s="6731"/>
      <c r="IF3" s="6731"/>
      <c r="IG3" s="6731"/>
      <c r="IH3" s="6731"/>
      <c r="II3" s="6731"/>
      <c r="IJ3" s="6731"/>
      <c r="IK3" s="6731"/>
      <c r="IL3" s="6731"/>
      <c r="IM3" s="6731"/>
      <c r="IO3" s="6731"/>
      <c r="IP3" s="6731"/>
      <c r="IQ3" s="6731"/>
      <c r="IR3" s="6731"/>
      <c r="IS3" s="6731"/>
      <c r="IT3" s="6731"/>
      <c r="IU3" s="6731"/>
      <c r="IV3" s="6731"/>
      <c r="IW3" s="6731"/>
      <c r="IX3" s="6731"/>
      <c r="IY3" s="6731"/>
      <c r="IZ3" s="6731"/>
      <c r="JA3" s="6731"/>
      <c r="JB3" s="6731"/>
      <c r="JC3" s="6731"/>
      <c r="JD3" s="6731"/>
    </row>
    <row r="4" spans="2:264" ht="36.6">
      <c r="B4" s="4993"/>
      <c r="C4" s="4993"/>
      <c r="D4" s="4993"/>
      <c r="E4" s="4993"/>
      <c r="F4" s="4993"/>
      <c r="G4" s="4993"/>
      <c r="H4" s="4993"/>
      <c r="I4" s="4993"/>
      <c r="J4" s="4993"/>
      <c r="K4" s="4993"/>
      <c r="L4" s="4993"/>
      <c r="M4" s="4993"/>
      <c r="N4" s="4993"/>
      <c r="O4" s="4993"/>
      <c r="Q4" s="5577"/>
      <c r="R4" s="5577"/>
      <c r="S4" s="5577"/>
      <c r="T4" s="5577"/>
      <c r="U4" s="5577"/>
      <c r="V4" s="5577"/>
      <c r="W4" s="5577"/>
      <c r="X4" s="5577"/>
      <c r="Y4" s="5577"/>
      <c r="Z4" s="5577"/>
      <c r="AA4" s="5577"/>
      <c r="AB4" s="5577"/>
      <c r="AC4" s="5577"/>
      <c r="AD4" s="5577"/>
      <c r="AE4" s="5577"/>
      <c r="AF4" s="5867"/>
      <c r="AG4" s="5577"/>
      <c r="AH4" s="5577"/>
      <c r="AI4" s="5577"/>
      <c r="AJ4" s="2024"/>
      <c r="AK4" s="2024"/>
      <c r="AL4" s="2024"/>
      <c r="AM4" s="2024"/>
      <c r="AN4" s="2024"/>
      <c r="AO4" s="2024"/>
      <c r="AP4" s="2024"/>
      <c r="AQ4" s="2024"/>
      <c r="AR4" s="2024"/>
      <c r="AS4" s="2024"/>
      <c r="AT4" s="2024"/>
      <c r="AU4" s="2024"/>
      <c r="AV4" s="2024"/>
      <c r="AW4" s="2024"/>
      <c r="AX4" s="2024"/>
      <c r="AY4" s="2024"/>
      <c r="AZ4" s="2024"/>
      <c r="BB4" s="5056"/>
      <c r="BC4" s="5056"/>
      <c r="BD4" s="5056"/>
      <c r="BE4" s="5056"/>
      <c r="BF4" s="5056"/>
      <c r="BG4" s="5056"/>
      <c r="BH4" s="5056"/>
      <c r="BI4" s="5056"/>
      <c r="BJ4" s="5056"/>
      <c r="BK4" s="5056"/>
      <c r="BL4" s="5056"/>
      <c r="BM4" s="5056"/>
      <c r="BN4" s="5056"/>
      <c r="BO4" s="5056"/>
      <c r="BP4" s="5056"/>
      <c r="BQ4" s="5056"/>
      <c r="BR4" s="5385"/>
      <c r="BS4" s="5056"/>
      <c r="BT4" s="5056"/>
      <c r="BU4" s="5056"/>
      <c r="BV4" s="5056"/>
      <c r="BW4" s="5056"/>
      <c r="BX4" s="5056"/>
      <c r="BY4" s="5056"/>
      <c r="BZ4" s="5056"/>
      <c r="CA4" s="5056"/>
      <c r="CB4" s="5056"/>
      <c r="CC4" s="5056"/>
      <c r="CD4" s="5056"/>
      <c r="CE4" s="5056"/>
      <c r="CF4" s="5056"/>
      <c r="CG4" s="5056"/>
      <c r="CH4" s="5056"/>
      <c r="CI4" s="5056"/>
      <c r="CK4" s="2248"/>
      <c r="CL4" s="2248"/>
      <c r="CM4" s="2248"/>
      <c r="CN4" s="2248"/>
      <c r="CO4" s="2248"/>
      <c r="CP4" s="2248"/>
      <c r="CQ4" s="2248"/>
      <c r="CR4" s="2248"/>
      <c r="CS4" s="2248"/>
      <c r="CT4" s="2248"/>
      <c r="CU4" s="2248"/>
      <c r="CV4" s="2248"/>
      <c r="CW4" s="2248"/>
      <c r="CX4" s="2248"/>
      <c r="CY4" s="2248"/>
      <c r="CZ4" s="2248"/>
      <c r="DA4" s="5386"/>
      <c r="DB4" s="2248"/>
      <c r="DC4" s="2248"/>
      <c r="DD4" s="2248"/>
      <c r="DE4" s="2248"/>
      <c r="DF4" s="2248"/>
      <c r="DG4" s="2248"/>
      <c r="DH4" s="2248"/>
      <c r="DI4" s="2248"/>
      <c r="DJ4" s="2248"/>
      <c r="DK4" s="2248"/>
      <c r="DL4" s="2248"/>
      <c r="DM4" s="2248"/>
      <c r="DN4" s="2248"/>
      <c r="DO4" s="2248"/>
      <c r="DP4" s="2248"/>
      <c r="DQ4" s="2248"/>
      <c r="DR4" s="2248"/>
      <c r="EJ4" s="5395"/>
      <c r="FC4" s="6731"/>
      <c r="FD4" s="6731"/>
      <c r="FE4" s="6731"/>
      <c r="FF4" s="6731"/>
      <c r="FG4" s="6731"/>
      <c r="FH4" s="6731"/>
      <c r="FI4" s="6731"/>
      <c r="FJ4" s="6731"/>
      <c r="FK4" s="6731"/>
      <c r="FL4" s="6731"/>
      <c r="FM4" s="6731"/>
      <c r="FN4" s="6731"/>
      <c r="FO4" s="6731"/>
      <c r="FP4" s="6731"/>
      <c r="FQ4" s="6731"/>
      <c r="FR4" s="6731"/>
      <c r="FS4" s="6731"/>
      <c r="FT4" s="6731"/>
      <c r="FV4" s="6731"/>
      <c r="FW4" s="6731"/>
      <c r="FX4" s="6731"/>
      <c r="FY4" s="6731"/>
      <c r="FZ4" s="6731"/>
      <c r="GA4" s="6731"/>
      <c r="GB4" s="6731"/>
      <c r="GC4" s="6731"/>
      <c r="GD4" s="6731"/>
      <c r="GE4" s="6731"/>
      <c r="GF4" s="6731"/>
      <c r="GG4" s="6731"/>
      <c r="GH4" s="6731"/>
      <c r="GI4" s="6731"/>
      <c r="GJ4" s="6731"/>
      <c r="GK4" s="6731"/>
      <c r="GM4" s="6514"/>
      <c r="GN4" s="6514"/>
      <c r="GO4" s="6514"/>
      <c r="GP4" s="6514"/>
      <c r="GQ4" s="6514"/>
      <c r="GR4" s="6514"/>
      <c r="GS4" s="6514"/>
      <c r="GT4" s="6514"/>
      <c r="GU4" s="6514"/>
      <c r="GV4" s="6514"/>
      <c r="GW4" s="6514"/>
      <c r="GX4" s="6514"/>
      <c r="GY4" s="6514"/>
      <c r="GZ4" s="6514"/>
      <c r="HA4" s="6514"/>
      <c r="HB4" s="6514"/>
      <c r="HC4" s="6514"/>
      <c r="HD4" s="6514"/>
      <c r="HE4" s="6514"/>
      <c r="HF4" s="6514"/>
      <c r="HG4" s="6514"/>
      <c r="HH4" s="6514"/>
      <c r="HI4" s="6514"/>
      <c r="HJ4" s="6514"/>
      <c r="HK4" s="6514"/>
      <c r="HL4" s="6514"/>
      <c r="HM4" s="6514"/>
      <c r="HN4" s="6514"/>
      <c r="HO4" s="6514"/>
      <c r="HP4" s="6514"/>
      <c r="HQ4" s="6514"/>
      <c r="HR4" s="6514"/>
      <c r="HS4" s="6514"/>
      <c r="HT4" s="6514"/>
      <c r="HV4" s="6731"/>
      <c r="HW4" s="6731"/>
      <c r="HX4" s="6731"/>
      <c r="HY4" s="6731"/>
      <c r="HZ4" s="6731"/>
      <c r="IA4" s="6731"/>
      <c r="IB4" s="6731"/>
      <c r="IC4" s="6731"/>
      <c r="ID4" s="6731"/>
      <c r="IE4" s="6731"/>
      <c r="IF4" s="6731"/>
      <c r="IG4" s="6731"/>
      <c r="IH4" s="6731"/>
      <c r="II4" s="6731"/>
      <c r="IJ4" s="6731"/>
      <c r="IK4" s="6731"/>
      <c r="IL4" s="6731"/>
      <c r="IM4" s="6731"/>
      <c r="IO4" s="6731"/>
      <c r="IP4" s="6731"/>
      <c r="IQ4" s="6731"/>
      <c r="IR4" s="6731"/>
      <c r="IS4" s="6731"/>
      <c r="IT4" s="6731"/>
      <c r="IU4" s="6731"/>
      <c r="IV4" s="6731"/>
      <c r="IW4" s="6731"/>
      <c r="IX4" s="6731"/>
      <c r="IY4" s="6731"/>
      <c r="IZ4" s="6731"/>
      <c r="JA4" s="6731"/>
      <c r="JB4" s="6731"/>
      <c r="JC4" s="6731"/>
      <c r="JD4" s="6731"/>
    </row>
    <row r="5" spans="2:264">
      <c r="B5" s="4993"/>
      <c r="C5" s="4993"/>
      <c r="D5" s="4993"/>
      <c r="E5" s="4993"/>
      <c r="F5" s="4993"/>
      <c r="G5" s="4993"/>
      <c r="H5" s="4993"/>
      <c r="I5" s="4993"/>
      <c r="J5" s="4993"/>
      <c r="K5" s="4993"/>
      <c r="L5" s="4993"/>
      <c r="M5" s="4993"/>
      <c r="N5" s="4993"/>
      <c r="O5" s="4993"/>
      <c r="Q5" s="5577"/>
      <c r="R5" s="5577"/>
      <c r="S5" s="5577"/>
      <c r="T5" s="5577"/>
      <c r="U5" s="5577"/>
      <c r="V5" s="5577"/>
      <c r="W5" s="5577"/>
      <c r="X5" s="5577"/>
      <c r="Y5" s="5577"/>
      <c r="Z5" s="5577"/>
      <c r="AA5" s="5577"/>
      <c r="AB5" s="5577"/>
      <c r="AC5" s="5577"/>
      <c r="AD5" s="5577"/>
      <c r="AE5" s="5577"/>
      <c r="AF5" s="5577"/>
      <c r="AG5" s="5577"/>
      <c r="AH5" s="5577"/>
      <c r="AI5" s="5577"/>
      <c r="AJ5" s="2024"/>
      <c r="AK5" s="2024"/>
      <c r="AL5" s="2024"/>
      <c r="AM5" s="2024"/>
      <c r="AN5" s="2024"/>
      <c r="AO5" s="2024"/>
      <c r="AP5" s="2024"/>
      <c r="AQ5" s="2024"/>
      <c r="AR5" s="2024"/>
      <c r="AS5" s="2024"/>
      <c r="AT5" s="2024"/>
      <c r="AU5" s="2024"/>
      <c r="AV5" s="2024"/>
      <c r="AW5" s="2024"/>
      <c r="AX5" s="2024"/>
      <c r="AY5" s="2024"/>
      <c r="AZ5" s="2024"/>
      <c r="BB5" s="5056"/>
      <c r="BC5" s="5056"/>
      <c r="BD5" s="5056"/>
      <c r="BE5" s="5056"/>
      <c r="BF5" s="5056"/>
      <c r="BG5" s="5056"/>
      <c r="BH5" s="5056"/>
      <c r="BI5" s="5056"/>
      <c r="BJ5" s="5056"/>
      <c r="BK5" s="5056"/>
      <c r="BL5" s="5056"/>
      <c r="BM5" s="5056"/>
      <c r="BN5" s="5056"/>
      <c r="BO5" s="5056"/>
      <c r="BP5" s="5056"/>
      <c r="BQ5" s="5056"/>
      <c r="BR5" s="5056"/>
      <c r="BS5" s="5056"/>
      <c r="BT5" s="5056"/>
      <c r="BU5" s="5056"/>
      <c r="BV5" s="5056"/>
      <c r="BW5" s="5056"/>
      <c r="BX5" s="5056"/>
      <c r="BY5" s="5056"/>
      <c r="BZ5" s="5056"/>
      <c r="CA5" s="5056"/>
      <c r="CB5" s="5056"/>
      <c r="CC5" s="5056"/>
      <c r="CD5" s="5056"/>
      <c r="CE5" s="5056"/>
      <c r="CF5" s="5056"/>
      <c r="CG5" s="5056"/>
      <c r="CH5" s="5056"/>
      <c r="CI5" s="5056"/>
      <c r="CK5" s="2248"/>
      <c r="CL5" s="2248"/>
      <c r="CM5" s="2248"/>
      <c r="CN5" s="2248"/>
      <c r="CO5" s="2248"/>
      <c r="CP5" s="2248"/>
      <c r="CQ5" s="2248"/>
      <c r="CR5" s="2248"/>
      <c r="CS5" s="2248"/>
      <c r="CT5" s="2248"/>
      <c r="CU5" s="2248"/>
      <c r="CV5" s="2248"/>
      <c r="CW5" s="2248"/>
      <c r="CX5" s="2248"/>
      <c r="CY5" s="2248"/>
      <c r="CZ5" s="2248"/>
      <c r="DA5" s="2248"/>
      <c r="DB5" s="2248"/>
      <c r="DC5" s="2248"/>
      <c r="DD5" s="2248"/>
      <c r="DE5" s="2248"/>
      <c r="DF5" s="2248"/>
      <c r="DG5" s="2248"/>
      <c r="DH5" s="2248"/>
      <c r="DI5" s="2248"/>
      <c r="DJ5" s="2248"/>
      <c r="DK5" s="2248"/>
      <c r="DL5" s="2248"/>
      <c r="DM5" s="2248"/>
      <c r="DN5" s="2248"/>
      <c r="DO5" s="2248"/>
      <c r="DP5" s="2248"/>
      <c r="DQ5" s="2248"/>
      <c r="DR5" s="2248"/>
      <c r="FC5" s="6731"/>
      <c r="FD5" s="6731"/>
      <c r="FE5" s="6731"/>
      <c r="FF5" s="6731"/>
      <c r="FG5" s="6731"/>
      <c r="FH5" s="6731"/>
      <c r="FI5" s="6731"/>
      <c r="FJ5" s="6731"/>
      <c r="FK5" s="6731"/>
      <c r="FL5" s="6731"/>
      <c r="FM5" s="6731"/>
      <c r="FN5" s="6731"/>
      <c r="FO5" s="6731"/>
      <c r="FP5" s="6731"/>
      <c r="FQ5" s="6731"/>
      <c r="FR5" s="6731"/>
      <c r="FS5" s="6731"/>
      <c r="FT5" s="6731"/>
      <c r="FV5" s="6731"/>
      <c r="FW5" s="6731"/>
      <c r="FX5" s="6731"/>
      <c r="FY5" s="6731"/>
      <c r="FZ5" s="6731"/>
      <c r="GA5" s="6731"/>
      <c r="GB5" s="6731"/>
      <c r="GC5" s="6731"/>
      <c r="GD5" s="6731"/>
      <c r="GE5" s="6731"/>
      <c r="GF5" s="6731"/>
      <c r="GG5" s="6731"/>
      <c r="GH5" s="6731"/>
      <c r="GI5" s="6731"/>
      <c r="GJ5" s="6731"/>
      <c r="GK5" s="6731"/>
      <c r="GM5" s="6514"/>
      <c r="GN5" s="6514"/>
      <c r="GO5" s="6514"/>
      <c r="GP5" s="6514"/>
      <c r="GQ5" s="6514"/>
      <c r="GR5" s="6514"/>
      <c r="GS5" s="6514"/>
      <c r="GT5" s="6514"/>
      <c r="GU5" s="6514"/>
      <c r="GV5" s="6514"/>
      <c r="GW5" s="6514"/>
      <c r="GX5" s="6514"/>
      <c r="GY5" s="6514"/>
      <c r="GZ5" s="6514"/>
      <c r="HA5" s="6514"/>
      <c r="HB5" s="6514"/>
      <c r="HC5" s="6514"/>
      <c r="HD5" s="6514"/>
      <c r="HE5" s="6514"/>
      <c r="HF5" s="6514"/>
      <c r="HG5" s="6514"/>
      <c r="HH5" s="6514"/>
      <c r="HI5" s="6514"/>
      <c r="HJ5" s="6514"/>
      <c r="HK5" s="6514"/>
      <c r="HL5" s="6514"/>
      <c r="HM5" s="6514"/>
      <c r="HN5" s="6514"/>
      <c r="HO5" s="6514"/>
      <c r="HP5" s="6514"/>
      <c r="HQ5" s="6514"/>
      <c r="HR5" s="6514"/>
      <c r="HS5" s="6514"/>
      <c r="HT5" s="6514"/>
      <c r="HV5" s="6731"/>
      <c r="HW5" s="6731"/>
      <c r="HX5" s="6731"/>
      <c r="HY5" s="6731"/>
      <c r="HZ5" s="6731"/>
      <c r="IA5" s="6731"/>
      <c r="IB5" s="6731"/>
      <c r="IC5" s="6731"/>
      <c r="ID5" s="6731"/>
      <c r="IE5" s="6731"/>
      <c r="IF5" s="6731"/>
      <c r="IG5" s="6731"/>
      <c r="IH5" s="6731"/>
      <c r="II5" s="6731"/>
      <c r="IJ5" s="6731"/>
      <c r="IK5" s="6731"/>
      <c r="IL5" s="6731"/>
      <c r="IM5" s="6731"/>
      <c r="IO5" s="6731"/>
      <c r="IP5" s="6731"/>
      <c r="IQ5" s="6731"/>
      <c r="IR5" s="6731"/>
      <c r="IS5" s="6731"/>
      <c r="IT5" s="6731"/>
      <c r="IU5" s="6731"/>
      <c r="IV5" s="6731"/>
      <c r="IW5" s="6731"/>
      <c r="IX5" s="6731"/>
      <c r="IY5" s="6731"/>
      <c r="IZ5" s="6731"/>
      <c r="JA5" s="6731"/>
      <c r="JB5" s="6731"/>
      <c r="JC5" s="6731"/>
      <c r="JD5" s="6731"/>
    </row>
    <row r="6" spans="2:264" ht="18" thickBot="1">
      <c r="B6" s="7557">
        <v>2025</v>
      </c>
      <c r="C6" s="4993"/>
      <c r="D6" s="4993"/>
      <c r="E6" s="4993"/>
      <c r="F6" s="4993"/>
      <c r="G6" s="4993"/>
      <c r="H6" s="4993"/>
      <c r="I6" s="4993"/>
      <c r="J6" s="4993"/>
      <c r="K6" s="4993"/>
      <c r="L6" s="4993"/>
      <c r="M6" s="4993"/>
      <c r="N6" s="4993"/>
      <c r="O6" s="4993"/>
      <c r="Q6" s="7587" t="s">
        <v>1667</v>
      </c>
      <c r="R6" s="5578"/>
      <c r="S6" s="5577"/>
      <c r="T6" s="5577"/>
      <c r="U6" s="5577"/>
      <c r="V6" s="5577"/>
      <c r="W6" s="5577"/>
      <c r="X6" s="5577"/>
      <c r="Y6" s="5577"/>
      <c r="Z6" s="5577"/>
      <c r="AA6" s="5577"/>
      <c r="AB6" s="5577"/>
      <c r="AC6" s="5577"/>
      <c r="AD6" s="5577"/>
      <c r="AE6" s="5577"/>
      <c r="AF6" s="5577"/>
      <c r="AG6" s="5577"/>
      <c r="AH6" s="5577"/>
      <c r="AI6" s="5577"/>
      <c r="AJ6" s="5742" t="s">
        <v>264</v>
      </c>
      <c r="AK6" s="2154" t="s">
        <v>946</v>
      </c>
      <c r="AL6" s="2024"/>
      <c r="AM6" s="2024"/>
      <c r="AN6" s="5577"/>
      <c r="AO6" s="5577"/>
      <c r="AP6" s="5577"/>
      <c r="AQ6" s="5577"/>
      <c r="AR6" s="5577"/>
      <c r="AS6" s="5577"/>
      <c r="AT6" s="5577"/>
      <c r="AU6" s="5577"/>
      <c r="AV6" s="5577"/>
      <c r="AW6" s="5577"/>
      <c r="AX6" s="5577"/>
      <c r="AY6" s="5577"/>
      <c r="AZ6" s="5577"/>
      <c r="BB6" s="5057" t="s">
        <v>1478</v>
      </c>
      <c r="BC6" s="5057"/>
      <c r="BD6" s="5058"/>
      <c r="BE6" s="5058"/>
      <c r="BF6" s="5058"/>
      <c r="BG6" s="5058"/>
      <c r="BH6" s="5058"/>
      <c r="BI6" s="5058"/>
      <c r="BJ6" s="5058"/>
      <c r="BK6" s="5058"/>
      <c r="BL6" s="5058"/>
      <c r="BM6" s="5058"/>
      <c r="BN6" s="5058"/>
      <c r="BO6" s="5058"/>
      <c r="BP6" s="5058"/>
      <c r="BQ6" s="5058"/>
      <c r="BR6" s="5058"/>
      <c r="BS6" s="5058"/>
      <c r="BT6" s="5158" t="s">
        <v>1658</v>
      </c>
      <c r="BU6" s="5058"/>
      <c r="BV6" s="5467"/>
      <c r="BW6" s="5467"/>
      <c r="BX6" s="5467"/>
      <c r="BY6" s="5058"/>
      <c r="BZ6" s="5058"/>
      <c r="CA6" s="5058"/>
      <c r="CB6" s="5058"/>
      <c r="CC6" s="5058"/>
      <c r="CD6" s="5058"/>
      <c r="CE6" s="5058"/>
      <c r="CF6" s="5058"/>
      <c r="CG6" s="5058"/>
      <c r="CH6" s="5058"/>
      <c r="CI6" s="5058"/>
      <c r="CK6" s="5103" t="s">
        <v>1490</v>
      </c>
      <c r="CL6" s="5103"/>
      <c r="CM6" s="5104"/>
      <c r="CN6" s="5104"/>
      <c r="CO6" s="5104"/>
      <c r="CP6" s="5104"/>
      <c r="CQ6" s="5104"/>
      <c r="CR6" s="5104"/>
      <c r="CS6" s="5104"/>
      <c r="CT6" s="5104"/>
      <c r="CU6" s="5104"/>
      <c r="CV6" s="5104"/>
      <c r="CW6" s="5104"/>
      <c r="CX6" s="5104"/>
      <c r="CY6" s="5104"/>
      <c r="CZ6" s="5104"/>
      <c r="DA6" s="5104"/>
      <c r="DB6" s="5104"/>
      <c r="DC6" s="5234" t="s">
        <v>845</v>
      </c>
      <c r="DD6" s="2248" t="s">
        <v>1275</v>
      </c>
      <c r="DE6" s="2248"/>
      <c r="DF6" s="2248"/>
      <c r="DG6" s="2489"/>
      <c r="DH6" s="5104"/>
      <c r="DI6" s="5104"/>
      <c r="DJ6" s="5104"/>
      <c r="DK6" s="5104"/>
      <c r="DL6" s="5104"/>
      <c r="DM6" s="5104"/>
      <c r="DN6" s="5104"/>
      <c r="DO6" s="5104"/>
      <c r="DP6" s="5104"/>
      <c r="DQ6" s="5104"/>
      <c r="DR6" s="5104"/>
      <c r="DT6" s="4995" t="s">
        <v>1502</v>
      </c>
      <c r="DU6" s="4995"/>
      <c r="DV6" s="4993"/>
      <c r="DW6" s="4993"/>
      <c r="DX6" s="4993"/>
      <c r="DY6" s="4993"/>
      <c r="DZ6" s="4993"/>
      <c r="EA6" s="4993"/>
      <c r="EB6" s="4993"/>
      <c r="EC6" s="4993"/>
      <c r="ED6" s="4993"/>
      <c r="EE6" s="4993"/>
      <c r="EF6" s="4993"/>
      <c r="EG6" s="4993"/>
      <c r="EH6" s="4993"/>
      <c r="EI6" s="4993"/>
      <c r="EJ6" s="4993"/>
      <c r="EK6" s="4993"/>
      <c r="EL6" s="90" t="s">
        <v>591</v>
      </c>
      <c r="EM6" s="4993"/>
      <c r="EN6" s="4993"/>
      <c r="EO6" s="4993"/>
      <c r="EP6" s="4993"/>
      <c r="EQ6" s="4993"/>
      <c r="ER6" s="4993"/>
      <c r="ES6" s="4993"/>
      <c r="ET6" s="4993"/>
      <c r="EU6" s="4993"/>
      <c r="EV6" s="4993"/>
      <c r="EW6" s="4993"/>
      <c r="EX6" s="4993"/>
      <c r="EY6" s="4993"/>
      <c r="EZ6" s="4993"/>
      <c r="FA6" s="4993"/>
      <c r="FC6" s="6732" t="s">
        <v>1578</v>
      </c>
      <c r="FD6" s="6733"/>
      <c r="FE6" s="6734"/>
      <c r="FF6" s="6734"/>
      <c r="FG6" s="6734"/>
      <c r="FH6" s="6734"/>
      <c r="FI6" s="6734"/>
      <c r="FJ6" s="6734"/>
      <c r="FK6" s="6734"/>
      <c r="FL6" s="6734"/>
      <c r="FM6" s="6734"/>
      <c r="FN6" s="6734"/>
      <c r="FO6" s="6734"/>
      <c r="FP6" s="6734"/>
      <c r="FQ6" s="6734"/>
      <c r="FR6" s="6734"/>
      <c r="FS6" s="6734"/>
      <c r="FT6" s="6734"/>
      <c r="FU6" s="4993"/>
      <c r="FV6" s="7154" t="s">
        <v>1564</v>
      </c>
      <c r="FW6" s="6734"/>
      <c r="FX6" s="6734"/>
      <c r="FY6" s="6734"/>
      <c r="FZ6" s="6734"/>
      <c r="GA6" s="6734"/>
      <c r="GB6" s="6734"/>
      <c r="GC6" s="6734"/>
      <c r="GD6" s="6734"/>
      <c r="GE6" s="6734"/>
      <c r="GF6" s="6734"/>
      <c r="GG6" s="6734"/>
      <c r="GH6" s="6734"/>
      <c r="GI6" s="6734"/>
      <c r="GJ6" s="6734"/>
      <c r="GK6" s="6734"/>
      <c r="GM6" s="6516"/>
      <c r="GN6" s="6517"/>
      <c r="GO6" s="6517"/>
      <c r="GP6" s="6517"/>
      <c r="GQ6" s="6517"/>
      <c r="GR6" s="6517"/>
      <c r="GS6" s="6517"/>
      <c r="GT6" s="6517"/>
      <c r="GU6" s="6517"/>
      <c r="GV6" s="6517"/>
      <c r="GW6" s="6517"/>
      <c r="GX6" s="6517"/>
      <c r="GY6" s="6517"/>
      <c r="GZ6" s="6517"/>
      <c r="HA6" s="6517"/>
      <c r="HB6" s="6517"/>
      <c r="HC6" s="6517"/>
      <c r="HD6" s="6517"/>
      <c r="HE6" s="6518" t="s">
        <v>1462</v>
      </c>
      <c r="HF6" s="6517"/>
      <c r="HG6" s="6517"/>
      <c r="HH6" s="6517"/>
      <c r="HI6" s="6517"/>
      <c r="HJ6" s="6517"/>
      <c r="HK6" s="6517"/>
      <c r="HL6" s="6517"/>
      <c r="HM6" s="6517"/>
      <c r="HN6" s="6517"/>
      <c r="HO6" s="6517"/>
      <c r="HP6" s="6517"/>
      <c r="HQ6" s="6517"/>
      <c r="HR6" s="6517"/>
      <c r="HS6" s="6517"/>
      <c r="HT6" s="6517"/>
      <c r="HU6" s="4993"/>
      <c r="HV6" s="6732" t="s">
        <v>1578</v>
      </c>
      <c r="HW6" s="6733"/>
      <c r="HX6" s="6734"/>
      <c r="HY6" s="6734"/>
      <c r="HZ6" s="6734"/>
      <c r="IA6" s="6734"/>
      <c r="IB6" s="6734"/>
      <c r="IC6" s="6734"/>
      <c r="ID6" s="6734"/>
      <c r="IE6" s="6734"/>
      <c r="IF6" s="6734"/>
      <c r="IG6" s="6734"/>
      <c r="IH6" s="6734"/>
      <c r="II6" s="6734"/>
      <c r="IJ6" s="6734"/>
      <c r="IK6" s="6734"/>
      <c r="IL6" s="6734"/>
      <c r="IM6" s="6734"/>
      <c r="IN6" s="4993"/>
      <c r="IO6" s="7154" t="s">
        <v>1564</v>
      </c>
      <c r="IP6" s="6734"/>
      <c r="IQ6" s="6734"/>
      <c r="IR6" s="6734"/>
      <c r="IS6" s="6734"/>
      <c r="IT6" s="6734"/>
      <c r="IU6" s="6734"/>
      <c r="IV6" s="6734"/>
      <c r="IW6" s="6734"/>
      <c r="IX6" s="6734"/>
      <c r="IY6" s="6734"/>
      <c r="IZ6" s="6734"/>
      <c r="JA6" s="6734"/>
      <c r="JB6" s="6734"/>
      <c r="JC6" s="6734"/>
      <c r="JD6" s="6734"/>
    </row>
    <row r="7" spans="2:264" ht="15" thickBot="1">
      <c r="B7" s="5009" t="s">
        <v>1417</v>
      </c>
      <c r="C7" s="4998" t="s">
        <v>1350</v>
      </c>
      <c r="D7" s="5001" t="s">
        <v>1351</v>
      </c>
      <c r="E7" s="5001" t="s">
        <v>1352</v>
      </c>
      <c r="F7" s="5001" t="s">
        <v>1353</v>
      </c>
      <c r="G7" s="5001" t="s">
        <v>1354</v>
      </c>
      <c r="H7" s="5001" t="s">
        <v>1355</v>
      </c>
      <c r="I7" s="5001" t="s">
        <v>1356</v>
      </c>
      <c r="J7" s="5001" t="s">
        <v>1357</v>
      </c>
      <c r="K7" s="5001" t="s">
        <v>1358</v>
      </c>
      <c r="L7" s="5001" t="s">
        <v>1359</v>
      </c>
      <c r="M7" s="5001" t="s">
        <v>1360</v>
      </c>
      <c r="N7" s="5002" t="s">
        <v>1361</v>
      </c>
      <c r="O7" s="5900"/>
      <c r="Q7" s="5579"/>
      <c r="R7" s="5579"/>
      <c r="S7" s="5579"/>
      <c r="T7" s="5579" t="s">
        <v>14</v>
      </c>
      <c r="U7" s="5579" t="s">
        <v>12</v>
      </c>
      <c r="V7" s="5579"/>
      <c r="W7" s="5579"/>
      <c r="X7" s="5579"/>
      <c r="Y7" s="5579" t="s">
        <v>15</v>
      </c>
      <c r="Z7" s="5579" t="s">
        <v>12</v>
      </c>
      <c r="AA7" s="5579" t="s">
        <v>12</v>
      </c>
      <c r="AB7" s="5579"/>
      <c r="AC7" s="5579"/>
      <c r="AD7" s="5579"/>
      <c r="AE7" s="5579"/>
      <c r="AF7" s="5579" t="s">
        <v>0</v>
      </c>
      <c r="AG7" s="5579"/>
      <c r="AH7" s="5579"/>
      <c r="AI7" s="5743"/>
      <c r="AJ7" s="5744"/>
      <c r="AK7" s="5745"/>
      <c r="AL7" s="5746" t="s">
        <v>14</v>
      </c>
      <c r="AM7" s="5746" t="s">
        <v>12</v>
      </c>
      <c r="AN7" s="5746"/>
      <c r="AO7" s="5746"/>
      <c r="AP7" s="5746"/>
      <c r="AQ7" s="5746" t="s">
        <v>15</v>
      </c>
      <c r="AR7" s="5746" t="s">
        <v>12</v>
      </c>
      <c r="AS7" s="5746" t="s">
        <v>12</v>
      </c>
      <c r="AT7" s="5746"/>
      <c r="AU7" s="5746"/>
      <c r="AV7" s="5746"/>
      <c r="AW7" s="5746"/>
      <c r="AX7" s="5746" t="s">
        <v>0</v>
      </c>
      <c r="AY7" s="5747"/>
      <c r="AZ7" s="5748"/>
      <c r="BA7" s="682"/>
      <c r="BB7" s="5212"/>
      <c r="BC7" s="5212"/>
      <c r="BD7" s="5212"/>
      <c r="BE7" s="5212" t="s">
        <v>14</v>
      </c>
      <c r="BF7" s="5212" t="s">
        <v>12</v>
      </c>
      <c r="BG7" s="5212"/>
      <c r="BH7" s="5212"/>
      <c r="BI7" s="5212" t="s">
        <v>15</v>
      </c>
      <c r="BJ7" s="5212" t="s">
        <v>12</v>
      </c>
      <c r="BK7" s="5212" t="s">
        <v>12</v>
      </c>
      <c r="BL7" s="5212"/>
      <c r="BM7" s="5212"/>
      <c r="BN7" s="5212"/>
      <c r="BO7" s="5212"/>
      <c r="BP7" s="5212" t="s">
        <v>0</v>
      </c>
      <c r="BQ7" s="5212"/>
      <c r="BR7" s="5212"/>
      <c r="BS7" s="5082"/>
      <c r="BT7" s="5159"/>
      <c r="BU7" s="5084"/>
      <c r="BV7" s="5085" t="s">
        <v>14</v>
      </c>
      <c r="BW7" s="5085" t="s">
        <v>12</v>
      </c>
      <c r="BX7" s="5085"/>
      <c r="BY7" s="5085"/>
      <c r="BZ7" s="5085" t="s">
        <v>15</v>
      </c>
      <c r="CA7" s="5085" t="s">
        <v>12</v>
      </c>
      <c r="CB7" s="5085" t="s">
        <v>12</v>
      </c>
      <c r="CC7" s="5085"/>
      <c r="CD7" s="5085"/>
      <c r="CE7" s="5085"/>
      <c r="CF7" s="5085"/>
      <c r="CG7" s="5085" t="s">
        <v>0</v>
      </c>
      <c r="CH7" s="6466"/>
      <c r="CI7" s="5086"/>
      <c r="CJ7" s="1181"/>
      <c r="CK7" s="5185"/>
      <c r="CL7" s="5185"/>
      <c r="CM7" s="5185"/>
      <c r="CN7" s="5185" t="s">
        <v>14</v>
      </c>
      <c r="CO7" s="5185" t="s">
        <v>12</v>
      </c>
      <c r="CP7" s="5185"/>
      <c r="CQ7" s="5185"/>
      <c r="CR7" s="5185" t="s">
        <v>15</v>
      </c>
      <c r="CS7" s="5185" t="s">
        <v>12</v>
      </c>
      <c r="CT7" s="5185" t="s">
        <v>12</v>
      </c>
      <c r="CU7" s="5185"/>
      <c r="CV7" s="5185"/>
      <c r="CW7" s="5185"/>
      <c r="CX7" s="5185"/>
      <c r="CY7" s="5185" t="s">
        <v>0</v>
      </c>
      <c r="CZ7" s="5185"/>
      <c r="DA7" s="5185"/>
      <c r="DB7" s="5122"/>
      <c r="DC7" s="5185"/>
      <c r="DD7" s="5186"/>
      <c r="DE7" s="5187" t="s">
        <v>14</v>
      </c>
      <c r="DF7" s="5187" t="s">
        <v>12</v>
      </c>
      <c r="DG7" s="5187"/>
      <c r="DH7" s="5187"/>
      <c r="DI7" s="5187" t="s">
        <v>15</v>
      </c>
      <c r="DJ7" s="5187" t="s">
        <v>12</v>
      </c>
      <c r="DK7" s="5187" t="s">
        <v>12</v>
      </c>
      <c r="DL7" s="5187"/>
      <c r="DM7" s="5187"/>
      <c r="DN7" s="5187"/>
      <c r="DO7" s="5187"/>
      <c r="DP7" s="5187" t="s">
        <v>0</v>
      </c>
      <c r="DQ7" s="5188"/>
      <c r="DR7" s="5189"/>
      <c r="DS7" s="1181"/>
      <c r="DT7" s="5213"/>
      <c r="DU7" s="5213"/>
      <c r="DV7" s="5213"/>
      <c r="DW7" s="5213" t="s">
        <v>14</v>
      </c>
      <c r="DX7" s="5213" t="s">
        <v>12</v>
      </c>
      <c r="DY7" s="5213"/>
      <c r="DZ7" s="5213"/>
      <c r="EA7" s="5213" t="s">
        <v>15</v>
      </c>
      <c r="EB7" s="5213" t="s">
        <v>12</v>
      </c>
      <c r="EC7" s="5213" t="s">
        <v>12</v>
      </c>
      <c r="ED7" s="5213"/>
      <c r="EE7" s="5213"/>
      <c r="EF7" s="5213"/>
      <c r="EG7" s="5213"/>
      <c r="EH7" s="5213" t="s">
        <v>0</v>
      </c>
      <c r="EI7" s="5213"/>
      <c r="EJ7" s="5213"/>
      <c r="EK7" s="5012"/>
      <c r="EL7" s="5213"/>
      <c r="EM7" s="5214"/>
      <c r="EN7" s="5215" t="s">
        <v>14</v>
      </c>
      <c r="EO7" s="5215" t="s">
        <v>12</v>
      </c>
      <c r="EP7" s="5215"/>
      <c r="EQ7" s="5215"/>
      <c r="ER7" s="5215" t="s">
        <v>15</v>
      </c>
      <c r="ES7" s="5215" t="s">
        <v>12</v>
      </c>
      <c r="ET7" s="5215" t="s">
        <v>12</v>
      </c>
      <c r="EU7" s="5215"/>
      <c r="EV7" s="5215"/>
      <c r="EW7" s="5215"/>
      <c r="EX7" s="5215"/>
      <c r="EY7" s="5215" t="s">
        <v>0</v>
      </c>
      <c r="EZ7" s="5377"/>
      <c r="FA7" s="5216"/>
      <c r="FB7" s="1181"/>
      <c r="FC7" s="6735"/>
      <c r="FD7" s="6735"/>
      <c r="FE7" s="6735"/>
      <c r="FF7" s="6735" t="s">
        <v>14</v>
      </c>
      <c r="FG7" s="6735" t="s">
        <v>12</v>
      </c>
      <c r="FH7" s="6735"/>
      <c r="FI7" s="6735"/>
      <c r="FJ7" s="6735" t="s">
        <v>15</v>
      </c>
      <c r="FK7" s="6735" t="s">
        <v>12</v>
      </c>
      <c r="FL7" s="6735" t="s">
        <v>12</v>
      </c>
      <c r="FM7" s="6735"/>
      <c r="FN7" s="6735"/>
      <c r="FO7" s="6735"/>
      <c r="FP7" s="6735"/>
      <c r="FQ7" s="6735" t="s">
        <v>0</v>
      </c>
      <c r="FR7" s="6735"/>
      <c r="FS7" s="6735"/>
      <c r="FT7" s="6735"/>
      <c r="FU7" s="5012"/>
      <c r="FV7" s="6735"/>
      <c r="FW7" s="6806"/>
      <c r="FX7" s="6807" t="s">
        <v>14</v>
      </c>
      <c r="FY7" s="6807" t="s">
        <v>12</v>
      </c>
      <c r="FZ7" s="6807"/>
      <c r="GA7" s="6807"/>
      <c r="GB7" s="6807" t="s">
        <v>15</v>
      </c>
      <c r="GC7" s="6807" t="s">
        <v>12</v>
      </c>
      <c r="GD7" s="6807" t="s">
        <v>12</v>
      </c>
      <c r="GE7" s="6807"/>
      <c r="GF7" s="6807"/>
      <c r="GG7" s="6807"/>
      <c r="GH7" s="6807"/>
      <c r="GI7" s="6807" t="s">
        <v>0</v>
      </c>
      <c r="GJ7" s="6808"/>
      <c r="GK7" s="6809"/>
      <c r="GM7" s="6519"/>
      <c r="GN7" s="6519"/>
      <c r="GO7" s="6519" t="s">
        <v>14</v>
      </c>
      <c r="GP7" s="6519" t="s">
        <v>12</v>
      </c>
      <c r="GQ7" s="6519"/>
      <c r="GR7" s="6519"/>
      <c r="GS7" s="6519" t="s">
        <v>15</v>
      </c>
      <c r="GT7" s="6519" t="s">
        <v>12</v>
      </c>
      <c r="GU7" s="6519" t="s">
        <v>12</v>
      </c>
      <c r="GV7" s="6519"/>
      <c r="GW7" s="6519"/>
      <c r="GX7" s="6519"/>
      <c r="GY7" s="6519"/>
      <c r="GZ7" s="6519" t="s">
        <v>0</v>
      </c>
      <c r="HA7" s="6519"/>
      <c r="HB7" s="6519"/>
      <c r="HC7" s="6519"/>
      <c r="HD7" s="6520"/>
      <c r="HE7" s="6519"/>
      <c r="HF7" s="6521"/>
      <c r="HG7" s="6522" t="s">
        <v>14</v>
      </c>
      <c r="HH7" s="6522" t="s">
        <v>12</v>
      </c>
      <c r="HI7" s="6522"/>
      <c r="HJ7" s="6522"/>
      <c r="HK7" s="6522" t="s">
        <v>15</v>
      </c>
      <c r="HL7" s="6522" t="s">
        <v>12</v>
      </c>
      <c r="HM7" s="6522" t="s">
        <v>12</v>
      </c>
      <c r="HN7" s="6522"/>
      <c r="HO7" s="6522"/>
      <c r="HP7" s="6522"/>
      <c r="HQ7" s="6522"/>
      <c r="HR7" s="6522" t="s">
        <v>0</v>
      </c>
      <c r="HS7" s="6673"/>
      <c r="HT7" s="6673"/>
      <c r="HU7" s="1179"/>
      <c r="HV7" s="6735"/>
      <c r="HW7" s="6735"/>
      <c r="HX7" s="6735"/>
      <c r="HY7" s="6735" t="s">
        <v>14</v>
      </c>
      <c r="HZ7" s="6735" t="s">
        <v>12</v>
      </c>
      <c r="IA7" s="6735"/>
      <c r="IB7" s="6735"/>
      <c r="IC7" s="6735" t="s">
        <v>15</v>
      </c>
      <c r="ID7" s="6735" t="s">
        <v>12</v>
      </c>
      <c r="IE7" s="6735" t="s">
        <v>12</v>
      </c>
      <c r="IF7" s="6735"/>
      <c r="IG7" s="6735"/>
      <c r="IH7" s="6735"/>
      <c r="II7" s="6735"/>
      <c r="IJ7" s="6735" t="s">
        <v>0</v>
      </c>
      <c r="IK7" s="6735"/>
      <c r="IL7" s="6735"/>
      <c r="IM7" s="6735"/>
      <c r="IN7" s="5012"/>
      <c r="IO7" s="6735"/>
      <c r="IP7" s="6806"/>
      <c r="IQ7" s="6807" t="s">
        <v>14</v>
      </c>
      <c r="IR7" s="6807" t="s">
        <v>12</v>
      </c>
      <c r="IS7" s="6807"/>
      <c r="IT7" s="6807"/>
      <c r="IU7" s="6807" t="s">
        <v>15</v>
      </c>
      <c r="IV7" s="6807" t="s">
        <v>12</v>
      </c>
      <c r="IW7" s="6807" t="s">
        <v>12</v>
      </c>
      <c r="IX7" s="6807"/>
      <c r="IY7" s="6807"/>
      <c r="IZ7" s="6807"/>
      <c r="JA7" s="6807"/>
      <c r="JB7" s="6807" t="s">
        <v>0</v>
      </c>
      <c r="JC7" s="6808"/>
      <c r="JD7" s="6809"/>
    </row>
    <row r="8" spans="2:264">
      <c r="B8" s="5004"/>
      <c r="C8" s="5000"/>
      <c r="D8" s="5000"/>
      <c r="E8" s="5000"/>
      <c r="F8" s="5000"/>
      <c r="G8" s="5000"/>
      <c r="H8" s="5000"/>
      <c r="I8" s="5000"/>
      <c r="J8" s="5000"/>
      <c r="K8" s="5000"/>
      <c r="L8" s="5000"/>
      <c r="M8" s="5000"/>
      <c r="N8" s="5005"/>
      <c r="O8" s="4993"/>
      <c r="Q8" s="5580" t="s">
        <v>3</v>
      </c>
      <c r="R8" s="5580" t="s">
        <v>4</v>
      </c>
      <c r="S8" s="5580" t="s">
        <v>18</v>
      </c>
      <c r="T8" s="5580" t="s">
        <v>19</v>
      </c>
      <c r="U8" s="5580" t="s">
        <v>19</v>
      </c>
      <c r="V8" s="5580" t="s">
        <v>20</v>
      </c>
      <c r="W8" s="5580" t="s">
        <v>21</v>
      </c>
      <c r="X8" s="5580" t="s">
        <v>1559</v>
      </c>
      <c r="Y8" s="5580" t="s">
        <v>22</v>
      </c>
      <c r="Z8" s="5580" t="s">
        <v>23</v>
      </c>
      <c r="AA8" s="5580" t="s">
        <v>23</v>
      </c>
      <c r="AB8" s="5580" t="s">
        <v>1227</v>
      </c>
      <c r="AC8" s="5580" t="s">
        <v>20</v>
      </c>
      <c r="AD8" s="5580" t="s">
        <v>25</v>
      </c>
      <c r="AE8" s="5580" t="s">
        <v>0</v>
      </c>
      <c r="AF8" s="5580" t="s">
        <v>1363</v>
      </c>
      <c r="AG8" s="6688" t="s">
        <v>1388</v>
      </c>
      <c r="AH8" s="5580" t="s">
        <v>26</v>
      </c>
      <c r="AI8" s="5743"/>
      <c r="AJ8" s="5749" t="s">
        <v>4</v>
      </c>
      <c r="AK8" s="5750" t="s">
        <v>18</v>
      </c>
      <c r="AL8" s="5751" t="s">
        <v>19</v>
      </c>
      <c r="AM8" s="5751" t="s">
        <v>19</v>
      </c>
      <c r="AN8" s="5751" t="s">
        <v>20</v>
      </c>
      <c r="AO8" s="5751" t="s">
        <v>21</v>
      </c>
      <c r="AP8" s="5777" t="s">
        <v>1559</v>
      </c>
      <c r="AQ8" s="5751" t="s">
        <v>22</v>
      </c>
      <c r="AR8" s="5751" t="s">
        <v>23</v>
      </c>
      <c r="AS8" s="5751" t="s">
        <v>23</v>
      </c>
      <c r="AT8" s="5751" t="s">
        <v>24</v>
      </c>
      <c r="AU8" s="5751" t="s">
        <v>20</v>
      </c>
      <c r="AV8" s="5751" t="s">
        <v>25</v>
      </c>
      <c r="AW8" s="5751" t="s">
        <v>0</v>
      </c>
      <c r="AX8" s="5751" t="s">
        <v>1363</v>
      </c>
      <c r="AY8" s="5752" t="s">
        <v>1388</v>
      </c>
      <c r="AZ8" s="5753" t="s">
        <v>26</v>
      </c>
      <c r="BA8" s="682"/>
      <c r="BB8" s="5217" t="s">
        <v>3</v>
      </c>
      <c r="BC8" s="5217" t="s">
        <v>4</v>
      </c>
      <c r="BD8" s="5217" t="s">
        <v>18</v>
      </c>
      <c r="BE8" s="5217" t="s">
        <v>19</v>
      </c>
      <c r="BF8" s="5217" t="s">
        <v>19</v>
      </c>
      <c r="BG8" s="5217" t="s">
        <v>20</v>
      </c>
      <c r="BH8" s="5217" t="s">
        <v>21</v>
      </c>
      <c r="BI8" s="5217" t="s">
        <v>22</v>
      </c>
      <c r="BJ8" s="5217" t="s">
        <v>23</v>
      </c>
      <c r="BK8" s="5217" t="s">
        <v>23</v>
      </c>
      <c r="BL8" s="5217" t="s">
        <v>1227</v>
      </c>
      <c r="BM8" s="5217" t="s">
        <v>20</v>
      </c>
      <c r="BN8" s="5217" t="s">
        <v>25</v>
      </c>
      <c r="BO8" s="5217" t="s">
        <v>0</v>
      </c>
      <c r="BP8" s="5217" t="s">
        <v>1363</v>
      </c>
      <c r="BQ8" s="5217" t="s">
        <v>1388</v>
      </c>
      <c r="BR8" s="5217" t="s">
        <v>26</v>
      </c>
      <c r="BS8" s="5082"/>
      <c r="BT8" s="5160" t="s">
        <v>4</v>
      </c>
      <c r="BU8" s="5087" t="s">
        <v>18</v>
      </c>
      <c r="BV8" s="5088" t="s">
        <v>19</v>
      </c>
      <c r="BW8" s="5088" t="s">
        <v>19</v>
      </c>
      <c r="BX8" s="5088" t="s">
        <v>20</v>
      </c>
      <c r="BY8" s="5088" t="s">
        <v>21</v>
      </c>
      <c r="BZ8" s="5088" t="s">
        <v>22</v>
      </c>
      <c r="CA8" s="5088" t="s">
        <v>23</v>
      </c>
      <c r="CB8" s="5088" t="s">
        <v>23</v>
      </c>
      <c r="CC8" s="5088" t="s">
        <v>24</v>
      </c>
      <c r="CD8" s="5088" t="s">
        <v>20</v>
      </c>
      <c r="CE8" s="5088" t="s">
        <v>25</v>
      </c>
      <c r="CF8" s="5088" t="s">
        <v>0</v>
      </c>
      <c r="CG8" s="5088" t="s">
        <v>1363</v>
      </c>
      <c r="CH8" s="6467" t="s">
        <v>1388</v>
      </c>
      <c r="CI8" s="5089" t="s">
        <v>26</v>
      </c>
      <c r="CJ8" s="1181"/>
      <c r="CK8" s="5190" t="s">
        <v>3</v>
      </c>
      <c r="CL8" s="5190" t="s">
        <v>4</v>
      </c>
      <c r="CM8" s="5190" t="s">
        <v>18</v>
      </c>
      <c r="CN8" s="5190" t="s">
        <v>19</v>
      </c>
      <c r="CO8" s="5190" t="s">
        <v>19</v>
      </c>
      <c r="CP8" s="5190" t="s">
        <v>20</v>
      </c>
      <c r="CQ8" s="5190" t="s">
        <v>21</v>
      </c>
      <c r="CR8" s="5190" t="s">
        <v>22</v>
      </c>
      <c r="CS8" s="5190" t="s">
        <v>23</v>
      </c>
      <c r="CT8" s="5190" t="s">
        <v>23</v>
      </c>
      <c r="CU8" s="5190" t="s">
        <v>1227</v>
      </c>
      <c r="CV8" s="5190" t="s">
        <v>20</v>
      </c>
      <c r="CW8" s="5190" t="s">
        <v>25</v>
      </c>
      <c r="CX8" s="5190" t="s">
        <v>0</v>
      </c>
      <c r="CY8" s="5190" t="s">
        <v>1363</v>
      </c>
      <c r="CZ8" s="6698" t="s">
        <v>1388</v>
      </c>
      <c r="DA8" s="5190" t="s">
        <v>26</v>
      </c>
      <c r="DB8" s="5122"/>
      <c r="DC8" s="5190" t="s">
        <v>4</v>
      </c>
      <c r="DD8" s="5191" t="s">
        <v>18</v>
      </c>
      <c r="DE8" s="5192" t="s">
        <v>19</v>
      </c>
      <c r="DF8" s="5192" t="s">
        <v>19</v>
      </c>
      <c r="DG8" s="5192" t="s">
        <v>20</v>
      </c>
      <c r="DH8" s="5192" t="s">
        <v>21</v>
      </c>
      <c r="DI8" s="5192" t="s">
        <v>22</v>
      </c>
      <c r="DJ8" s="5192" t="s">
        <v>23</v>
      </c>
      <c r="DK8" s="5192" t="s">
        <v>23</v>
      </c>
      <c r="DL8" s="5192" t="s">
        <v>24</v>
      </c>
      <c r="DM8" s="5192" t="s">
        <v>20</v>
      </c>
      <c r="DN8" s="5192" t="s">
        <v>25</v>
      </c>
      <c r="DO8" s="5192" t="s">
        <v>0</v>
      </c>
      <c r="DP8" s="5192" t="s">
        <v>1363</v>
      </c>
      <c r="DQ8" s="5193" t="s">
        <v>1388</v>
      </c>
      <c r="DR8" s="5194" t="s">
        <v>26</v>
      </c>
      <c r="DS8" s="1181"/>
      <c r="DT8" s="5218" t="s">
        <v>3</v>
      </c>
      <c r="DU8" s="5218" t="s">
        <v>4</v>
      </c>
      <c r="DV8" s="5218" t="s">
        <v>18</v>
      </c>
      <c r="DW8" s="5218" t="s">
        <v>19</v>
      </c>
      <c r="DX8" s="5218" t="s">
        <v>19</v>
      </c>
      <c r="DY8" s="5218" t="s">
        <v>20</v>
      </c>
      <c r="DZ8" s="5218" t="s">
        <v>21</v>
      </c>
      <c r="EA8" s="5218" t="s">
        <v>22</v>
      </c>
      <c r="EB8" s="5218" t="s">
        <v>23</v>
      </c>
      <c r="EC8" s="5218" t="s">
        <v>23</v>
      </c>
      <c r="ED8" s="5218" t="s">
        <v>1227</v>
      </c>
      <c r="EE8" s="5218" t="s">
        <v>20</v>
      </c>
      <c r="EF8" s="5218" t="s">
        <v>25</v>
      </c>
      <c r="EG8" s="5218" t="s">
        <v>0</v>
      </c>
      <c r="EH8" s="5218" t="s">
        <v>1363</v>
      </c>
      <c r="EI8" s="5218" t="s">
        <v>1388</v>
      </c>
      <c r="EJ8" s="5218" t="s">
        <v>26</v>
      </c>
      <c r="EK8" s="5012"/>
      <c r="EL8" s="5218" t="s">
        <v>4</v>
      </c>
      <c r="EM8" s="5219" t="s">
        <v>18</v>
      </c>
      <c r="EN8" s="5220" t="s">
        <v>19</v>
      </c>
      <c r="EO8" s="5220" t="s">
        <v>19</v>
      </c>
      <c r="EP8" s="5220" t="s">
        <v>20</v>
      </c>
      <c r="EQ8" s="5220" t="s">
        <v>21</v>
      </c>
      <c r="ER8" s="5220" t="s">
        <v>22</v>
      </c>
      <c r="ES8" s="5220" t="s">
        <v>23</v>
      </c>
      <c r="ET8" s="5220" t="s">
        <v>23</v>
      </c>
      <c r="EU8" s="5220" t="s">
        <v>24</v>
      </c>
      <c r="EV8" s="5220" t="s">
        <v>20</v>
      </c>
      <c r="EW8" s="5220" t="s">
        <v>25</v>
      </c>
      <c r="EX8" s="5220" t="s">
        <v>0</v>
      </c>
      <c r="EY8" s="5220" t="s">
        <v>1363</v>
      </c>
      <c r="EZ8" s="5378" t="s">
        <v>1388</v>
      </c>
      <c r="FA8" s="5221" t="s">
        <v>26</v>
      </c>
      <c r="FB8" s="1181"/>
      <c r="FC8" s="6736" t="s">
        <v>3</v>
      </c>
      <c r="FD8" s="6736" t="s">
        <v>4</v>
      </c>
      <c r="FE8" s="6736" t="s">
        <v>18</v>
      </c>
      <c r="FF8" s="6736" t="s">
        <v>19</v>
      </c>
      <c r="FG8" s="6736" t="s">
        <v>19</v>
      </c>
      <c r="FH8" s="6736" t="s">
        <v>20</v>
      </c>
      <c r="FI8" s="6736" t="s">
        <v>21</v>
      </c>
      <c r="FJ8" s="6736" t="s">
        <v>22</v>
      </c>
      <c r="FK8" s="6736" t="s">
        <v>23</v>
      </c>
      <c r="FL8" s="6736" t="s">
        <v>23</v>
      </c>
      <c r="FM8" s="6736" t="s">
        <v>1227</v>
      </c>
      <c r="FN8" s="6736" t="s">
        <v>20</v>
      </c>
      <c r="FO8" s="6736" t="s">
        <v>25</v>
      </c>
      <c r="FP8" s="6736" t="s">
        <v>0</v>
      </c>
      <c r="FQ8" s="6736" t="s">
        <v>1363</v>
      </c>
      <c r="FR8" s="6736"/>
      <c r="FS8" s="6736" t="s">
        <v>1526</v>
      </c>
      <c r="FT8" s="6736" t="s">
        <v>26</v>
      </c>
      <c r="FU8" s="5012"/>
      <c r="FV8" s="6736" t="s">
        <v>4</v>
      </c>
      <c r="FW8" s="6810" t="s">
        <v>18</v>
      </c>
      <c r="FX8" s="6811" t="s">
        <v>19</v>
      </c>
      <c r="FY8" s="6811" t="s">
        <v>19</v>
      </c>
      <c r="FZ8" s="6811" t="s">
        <v>20</v>
      </c>
      <c r="GA8" s="6811" t="s">
        <v>21</v>
      </c>
      <c r="GB8" s="6811" t="s">
        <v>22</v>
      </c>
      <c r="GC8" s="6811" t="s">
        <v>23</v>
      </c>
      <c r="GD8" s="6811" t="s">
        <v>23</v>
      </c>
      <c r="GE8" s="6811" t="s">
        <v>24</v>
      </c>
      <c r="GF8" s="6811" t="s">
        <v>20</v>
      </c>
      <c r="GG8" s="6811" t="s">
        <v>25</v>
      </c>
      <c r="GH8" s="6811" t="s">
        <v>0</v>
      </c>
      <c r="GI8" s="6811" t="s">
        <v>1363</v>
      </c>
      <c r="GJ8" s="6812" t="s">
        <v>1388</v>
      </c>
      <c r="GK8" s="6813" t="s">
        <v>26</v>
      </c>
      <c r="GM8" s="6523" t="s">
        <v>4</v>
      </c>
      <c r="GN8" s="6523" t="s">
        <v>18</v>
      </c>
      <c r="GO8" s="6523" t="s">
        <v>19</v>
      </c>
      <c r="GP8" s="6523" t="s">
        <v>19</v>
      </c>
      <c r="GQ8" s="6523" t="s">
        <v>20</v>
      </c>
      <c r="GR8" s="6523" t="s">
        <v>21</v>
      </c>
      <c r="GS8" s="6523" t="s">
        <v>22</v>
      </c>
      <c r="GT8" s="6523" t="s">
        <v>23</v>
      </c>
      <c r="GU8" s="6523" t="s">
        <v>23</v>
      </c>
      <c r="GV8" s="6523" t="s">
        <v>1227</v>
      </c>
      <c r="GW8" s="6523" t="s">
        <v>20</v>
      </c>
      <c r="GX8" s="6523" t="s">
        <v>25</v>
      </c>
      <c r="GY8" s="6523" t="s">
        <v>0</v>
      </c>
      <c r="GZ8" s="6523" t="s">
        <v>1363</v>
      </c>
      <c r="HA8" s="6523" t="s">
        <v>1388</v>
      </c>
      <c r="HB8" s="6523" t="s">
        <v>1526</v>
      </c>
      <c r="HC8" s="6523" t="s">
        <v>26</v>
      </c>
      <c r="HD8" s="6520"/>
      <c r="HE8" s="6523" t="s">
        <v>4</v>
      </c>
      <c r="HF8" s="6524" t="s">
        <v>18</v>
      </c>
      <c r="HG8" s="6525" t="s">
        <v>19</v>
      </c>
      <c r="HH8" s="6525" t="s">
        <v>19</v>
      </c>
      <c r="HI8" s="6525" t="s">
        <v>20</v>
      </c>
      <c r="HJ8" s="6525" t="s">
        <v>21</v>
      </c>
      <c r="HK8" s="6525" t="s">
        <v>22</v>
      </c>
      <c r="HL8" s="6525" t="s">
        <v>23</v>
      </c>
      <c r="HM8" s="6525" t="s">
        <v>23</v>
      </c>
      <c r="HN8" s="6525" t="s">
        <v>24</v>
      </c>
      <c r="HO8" s="6525" t="s">
        <v>20</v>
      </c>
      <c r="HP8" s="6525" t="s">
        <v>25</v>
      </c>
      <c r="HQ8" s="6525" t="s">
        <v>0</v>
      </c>
      <c r="HR8" s="6525" t="s">
        <v>1363</v>
      </c>
      <c r="HS8" s="6674" t="s">
        <v>1388</v>
      </c>
      <c r="HT8" s="6674" t="s">
        <v>26</v>
      </c>
      <c r="HU8" s="1179"/>
      <c r="HV8" s="6736" t="s">
        <v>3</v>
      </c>
      <c r="HW8" s="6736" t="s">
        <v>4</v>
      </c>
      <c r="HX8" s="6736" t="s">
        <v>18</v>
      </c>
      <c r="HY8" s="6736" t="s">
        <v>19</v>
      </c>
      <c r="HZ8" s="6736" t="s">
        <v>19</v>
      </c>
      <c r="IA8" s="6736" t="s">
        <v>20</v>
      </c>
      <c r="IB8" s="6736" t="s">
        <v>21</v>
      </c>
      <c r="IC8" s="6736" t="s">
        <v>22</v>
      </c>
      <c r="ID8" s="6736" t="s">
        <v>23</v>
      </c>
      <c r="IE8" s="6736" t="s">
        <v>23</v>
      </c>
      <c r="IF8" s="6736" t="s">
        <v>1227</v>
      </c>
      <c r="IG8" s="6736" t="s">
        <v>20</v>
      </c>
      <c r="IH8" s="6736" t="s">
        <v>25</v>
      </c>
      <c r="II8" s="6736" t="s">
        <v>0</v>
      </c>
      <c r="IJ8" s="6736" t="s">
        <v>1363</v>
      </c>
      <c r="IK8" s="6736"/>
      <c r="IL8" s="6736" t="s">
        <v>1526</v>
      </c>
      <c r="IM8" s="6736" t="s">
        <v>26</v>
      </c>
      <c r="IN8" s="5012"/>
      <c r="IO8" s="6736" t="s">
        <v>4</v>
      </c>
      <c r="IP8" s="6810" t="s">
        <v>18</v>
      </c>
      <c r="IQ8" s="6811" t="s">
        <v>19</v>
      </c>
      <c r="IR8" s="6811" t="s">
        <v>19</v>
      </c>
      <c r="IS8" s="6811" t="s">
        <v>20</v>
      </c>
      <c r="IT8" s="6811" t="s">
        <v>21</v>
      </c>
      <c r="IU8" s="6811" t="s">
        <v>22</v>
      </c>
      <c r="IV8" s="6811" t="s">
        <v>23</v>
      </c>
      <c r="IW8" s="6811" t="s">
        <v>23</v>
      </c>
      <c r="IX8" s="6811" t="s">
        <v>24</v>
      </c>
      <c r="IY8" s="6811" t="s">
        <v>20</v>
      </c>
      <c r="IZ8" s="6811" t="s">
        <v>25</v>
      </c>
      <c r="JA8" s="6811" t="s">
        <v>0</v>
      </c>
      <c r="JB8" s="6811" t="s">
        <v>1363</v>
      </c>
      <c r="JC8" s="6812" t="s">
        <v>1388</v>
      </c>
      <c r="JD8" s="6813" t="s">
        <v>26</v>
      </c>
    </row>
    <row r="9" spans="2:264" ht="15" thickBot="1">
      <c r="B9" s="5006" t="s">
        <v>591</v>
      </c>
      <c r="C9" s="5152">
        <f>(AF27)</f>
        <v>11864.89</v>
      </c>
      <c r="D9" s="5152">
        <f>(AF59)</f>
        <v>21309.937549999999</v>
      </c>
      <c r="E9" s="5152">
        <f>(AF92)</f>
        <v>24074.251400000005</v>
      </c>
      <c r="F9" s="5152">
        <f>(AF120)</f>
        <v>23855.110949999998</v>
      </c>
      <c r="G9" s="5152">
        <f>(AF144)</f>
        <v>14397.858000000002</v>
      </c>
      <c r="H9" s="5152">
        <f>(AF165)</f>
        <v>11267.682000000003</v>
      </c>
      <c r="I9" s="5152">
        <f>(AF203)</f>
        <v>30253.523799999999</v>
      </c>
      <c r="J9" s="5152">
        <f>(AF241)</f>
        <v>25121.499500000005</v>
      </c>
      <c r="K9" s="5152">
        <f>(AF270)</f>
        <v>23164.900000000005</v>
      </c>
      <c r="L9" s="5152">
        <f>(AF311)</f>
        <v>28377.381257000008</v>
      </c>
      <c r="M9" s="5152">
        <f>(AF352)</f>
        <v>45263.643500000006</v>
      </c>
      <c r="N9" s="5153">
        <f>(AF385)</f>
        <v>12073.186</v>
      </c>
      <c r="O9" s="5901"/>
      <c r="P9" s="2"/>
      <c r="Q9" s="5581"/>
      <c r="R9" s="5581"/>
      <c r="S9" s="5581"/>
      <c r="T9" s="5581" t="s">
        <v>3</v>
      </c>
      <c r="U9" s="5581" t="s">
        <v>18</v>
      </c>
      <c r="V9" s="5581"/>
      <c r="W9" s="5581"/>
      <c r="X9" s="5581"/>
      <c r="Y9" s="5581" t="s">
        <v>21</v>
      </c>
      <c r="Z9" s="5581" t="s">
        <v>27</v>
      </c>
      <c r="AA9" s="5581" t="s">
        <v>28</v>
      </c>
      <c r="AB9" s="5581"/>
      <c r="AC9" s="5581"/>
      <c r="AD9" s="5581"/>
      <c r="AE9" s="5581"/>
      <c r="AF9" s="5581" t="s">
        <v>11</v>
      </c>
      <c r="AG9" s="5581"/>
      <c r="AH9" s="5581"/>
      <c r="AI9" s="5743"/>
      <c r="AJ9" s="5754"/>
      <c r="AK9" s="5755"/>
      <c r="AL9" s="5756" t="s">
        <v>3</v>
      </c>
      <c r="AM9" s="5756" t="s">
        <v>18</v>
      </c>
      <c r="AN9" s="5756"/>
      <c r="AO9" s="5756"/>
      <c r="AP9" s="5756"/>
      <c r="AQ9" s="5756" t="s">
        <v>21</v>
      </c>
      <c r="AR9" s="5756" t="s">
        <v>27</v>
      </c>
      <c r="AS9" s="5756" t="s">
        <v>28</v>
      </c>
      <c r="AT9" s="5756"/>
      <c r="AU9" s="5756"/>
      <c r="AV9" s="5756"/>
      <c r="AW9" s="5756"/>
      <c r="AX9" s="5756" t="s">
        <v>11</v>
      </c>
      <c r="AY9" s="5757"/>
      <c r="AZ9" s="5758"/>
      <c r="BA9" s="682"/>
      <c r="BB9" s="5222"/>
      <c r="BC9" s="5222"/>
      <c r="BD9" s="5222"/>
      <c r="BE9" s="5222" t="s">
        <v>3</v>
      </c>
      <c r="BF9" s="5222" t="s">
        <v>18</v>
      </c>
      <c r="BG9" s="5222"/>
      <c r="BH9" s="5222"/>
      <c r="BI9" s="5222" t="s">
        <v>21</v>
      </c>
      <c r="BJ9" s="5222" t="s">
        <v>27</v>
      </c>
      <c r="BK9" s="5222" t="s">
        <v>28</v>
      </c>
      <c r="BL9" s="5222"/>
      <c r="BM9" s="5222"/>
      <c r="BN9" s="5222"/>
      <c r="BO9" s="5222"/>
      <c r="BP9" s="5222" t="s">
        <v>11</v>
      </c>
      <c r="BQ9" s="5222"/>
      <c r="BR9" s="5222"/>
      <c r="BS9" s="5082"/>
      <c r="BT9" s="5161"/>
      <c r="BU9" s="5090"/>
      <c r="BV9" s="5091" t="s">
        <v>3</v>
      </c>
      <c r="BW9" s="5091" t="s">
        <v>18</v>
      </c>
      <c r="BX9" s="5091"/>
      <c r="BY9" s="5091"/>
      <c r="BZ9" s="5091" t="s">
        <v>21</v>
      </c>
      <c r="CA9" s="5091" t="s">
        <v>27</v>
      </c>
      <c r="CB9" s="5091" t="s">
        <v>28</v>
      </c>
      <c r="CC9" s="5091"/>
      <c r="CD9" s="5091"/>
      <c r="CE9" s="5091"/>
      <c r="CF9" s="5091"/>
      <c r="CG9" s="5091" t="s">
        <v>11</v>
      </c>
      <c r="CH9" s="6468"/>
      <c r="CI9" s="5092"/>
      <c r="CJ9" s="1181"/>
      <c r="CK9" s="5195"/>
      <c r="CL9" s="5195"/>
      <c r="CM9" s="5195"/>
      <c r="CN9" s="5195" t="s">
        <v>3</v>
      </c>
      <c r="CO9" s="5195" t="s">
        <v>18</v>
      </c>
      <c r="CP9" s="5195"/>
      <c r="CQ9" s="5195"/>
      <c r="CR9" s="5195" t="s">
        <v>21</v>
      </c>
      <c r="CS9" s="5195" t="s">
        <v>27</v>
      </c>
      <c r="CT9" s="5195" t="s">
        <v>28</v>
      </c>
      <c r="CU9" s="5195"/>
      <c r="CV9" s="5195"/>
      <c r="CW9" s="5195"/>
      <c r="CX9" s="5195"/>
      <c r="CY9" s="5195" t="s">
        <v>11</v>
      </c>
      <c r="CZ9" s="5195"/>
      <c r="DA9" s="5195"/>
      <c r="DB9" s="5122"/>
      <c r="DC9" s="5195"/>
      <c r="DD9" s="5196"/>
      <c r="DE9" s="5197" t="s">
        <v>3</v>
      </c>
      <c r="DF9" s="5197" t="s">
        <v>18</v>
      </c>
      <c r="DG9" s="5197"/>
      <c r="DH9" s="5197"/>
      <c r="DI9" s="5197" t="s">
        <v>21</v>
      </c>
      <c r="DJ9" s="5197" t="s">
        <v>27</v>
      </c>
      <c r="DK9" s="5197" t="s">
        <v>28</v>
      </c>
      <c r="DL9" s="5197"/>
      <c r="DM9" s="5197"/>
      <c r="DN9" s="5197"/>
      <c r="DO9" s="5197"/>
      <c r="DP9" s="5197" t="s">
        <v>11</v>
      </c>
      <c r="DQ9" s="5198"/>
      <c r="DR9" s="5199"/>
      <c r="DS9" s="1181"/>
      <c r="DT9" s="5223"/>
      <c r="DU9" s="5223"/>
      <c r="DV9" s="5223"/>
      <c r="DW9" s="5223" t="s">
        <v>3</v>
      </c>
      <c r="DX9" s="5223" t="s">
        <v>18</v>
      </c>
      <c r="DY9" s="5223"/>
      <c r="DZ9" s="5223"/>
      <c r="EA9" s="5223" t="s">
        <v>21</v>
      </c>
      <c r="EB9" s="5223" t="s">
        <v>27</v>
      </c>
      <c r="EC9" s="5223" t="s">
        <v>28</v>
      </c>
      <c r="ED9" s="5223"/>
      <c r="EE9" s="5223"/>
      <c r="EF9" s="5223"/>
      <c r="EG9" s="5223"/>
      <c r="EH9" s="5223" t="s">
        <v>11</v>
      </c>
      <c r="EI9" s="5223"/>
      <c r="EJ9" s="5223"/>
      <c r="EK9" s="5012"/>
      <c r="EL9" s="5223"/>
      <c r="EM9" s="5224"/>
      <c r="EN9" s="5225" t="s">
        <v>3</v>
      </c>
      <c r="EO9" s="5225" t="s">
        <v>18</v>
      </c>
      <c r="EP9" s="5225"/>
      <c r="EQ9" s="5225"/>
      <c r="ER9" s="5225" t="s">
        <v>21</v>
      </c>
      <c r="ES9" s="5225" t="s">
        <v>27</v>
      </c>
      <c r="ET9" s="5225" t="s">
        <v>28</v>
      </c>
      <c r="EU9" s="5225"/>
      <c r="EV9" s="5225"/>
      <c r="EW9" s="5225"/>
      <c r="EX9" s="5225"/>
      <c r="EY9" s="5225" t="s">
        <v>11</v>
      </c>
      <c r="EZ9" s="5379"/>
      <c r="FA9" s="5226"/>
      <c r="FB9" s="1181"/>
      <c r="FC9" s="6737"/>
      <c r="FD9" s="6737"/>
      <c r="FE9" s="6737"/>
      <c r="FF9" s="6737" t="s">
        <v>3</v>
      </c>
      <c r="FG9" s="6737" t="s">
        <v>18</v>
      </c>
      <c r="FH9" s="6737"/>
      <c r="FI9" s="6737"/>
      <c r="FJ9" s="6737" t="s">
        <v>21</v>
      </c>
      <c r="FK9" s="6737" t="s">
        <v>27</v>
      </c>
      <c r="FL9" s="6737" t="s">
        <v>28</v>
      </c>
      <c r="FM9" s="6737"/>
      <c r="FN9" s="6737"/>
      <c r="FO9" s="6737"/>
      <c r="FP9" s="6737"/>
      <c r="FQ9" s="6737" t="s">
        <v>11</v>
      </c>
      <c r="FR9" s="6737"/>
      <c r="FS9" s="6737"/>
      <c r="FT9" s="6737"/>
      <c r="FU9" s="5012"/>
      <c r="FV9" s="6737"/>
      <c r="FW9" s="6814"/>
      <c r="FX9" s="6815" t="s">
        <v>3</v>
      </c>
      <c r="FY9" s="6815" t="s">
        <v>18</v>
      </c>
      <c r="FZ9" s="6815"/>
      <c r="GA9" s="6815"/>
      <c r="GB9" s="6815" t="s">
        <v>21</v>
      </c>
      <c r="GC9" s="6815" t="s">
        <v>27</v>
      </c>
      <c r="GD9" s="6815" t="s">
        <v>28</v>
      </c>
      <c r="GE9" s="6815"/>
      <c r="GF9" s="6815"/>
      <c r="GG9" s="6815"/>
      <c r="GH9" s="6815"/>
      <c r="GI9" s="6815" t="s">
        <v>11</v>
      </c>
      <c r="GJ9" s="6816"/>
      <c r="GK9" s="6817"/>
      <c r="GM9" s="6526"/>
      <c r="GN9" s="6526"/>
      <c r="GO9" s="6526" t="s">
        <v>3</v>
      </c>
      <c r="GP9" s="6526" t="s">
        <v>18</v>
      </c>
      <c r="GQ9" s="6526"/>
      <c r="GR9" s="6526"/>
      <c r="GS9" s="6526" t="s">
        <v>21</v>
      </c>
      <c r="GT9" s="6526" t="s">
        <v>27</v>
      </c>
      <c r="GU9" s="6526" t="s">
        <v>28</v>
      </c>
      <c r="GV9" s="6526"/>
      <c r="GW9" s="6526"/>
      <c r="GX9" s="6526"/>
      <c r="GY9" s="6526"/>
      <c r="GZ9" s="6526" t="s">
        <v>11</v>
      </c>
      <c r="HA9" s="6526"/>
      <c r="HB9" s="6526"/>
      <c r="HC9" s="6526"/>
      <c r="HD9" s="6520"/>
      <c r="HE9" s="6526"/>
      <c r="HF9" s="6527"/>
      <c r="HG9" s="6528" t="s">
        <v>3</v>
      </c>
      <c r="HH9" s="6528" t="s">
        <v>18</v>
      </c>
      <c r="HI9" s="6528"/>
      <c r="HJ9" s="6528"/>
      <c r="HK9" s="6528" t="s">
        <v>21</v>
      </c>
      <c r="HL9" s="6528" t="s">
        <v>27</v>
      </c>
      <c r="HM9" s="6528" t="s">
        <v>28</v>
      </c>
      <c r="HN9" s="6528"/>
      <c r="HO9" s="6528"/>
      <c r="HP9" s="6528"/>
      <c r="HQ9" s="6528"/>
      <c r="HR9" s="6528" t="s">
        <v>11</v>
      </c>
      <c r="HS9" s="6675"/>
      <c r="HT9" s="6675"/>
      <c r="HU9" s="1179"/>
      <c r="HV9" s="6737"/>
      <c r="HW9" s="6737"/>
      <c r="HX9" s="6737"/>
      <c r="HY9" s="6737" t="s">
        <v>3</v>
      </c>
      <c r="HZ9" s="6737" t="s">
        <v>18</v>
      </c>
      <c r="IA9" s="6737"/>
      <c r="IB9" s="6737"/>
      <c r="IC9" s="6737" t="s">
        <v>21</v>
      </c>
      <c r="ID9" s="6737" t="s">
        <v>27</v>
      </c>
      <c r="IE9" s="6737" t="s">
        <v>28</v>
      </c>
      <c r="IF9" s="6737"/>
      <c r="IG9" s="6737"/>
      <c r="IH9" s="6737"/>
      <c r="II9" s="6737"/>
      <c r="IJ9" s="6737" t="s">
        <v>11</v>
      </c>
      <c r="IK9" s="6737"/>
      <c r="IL9" s="6737"/>
      <c r="IM9" s="6737"/>
      <c r="IN9" s="5012"/>
      <c r="IO9" s="6737"/>
      <c r="IP9" s="6814"/>
      <c r="IQ9" s="6815" t="s">
        <v>3</v>
      </c>
      <c r="IR9" s="6815" t="s">
        <v>18</v>
      </c>
      <c r="IS9" s="6815"/>
      <c r="IT9" s="6815"/>
      <c r="IU9" s="6815" t="s">
        <v>21</v>
      </c>
      <c r="IV9" s="6815" t="s">
        <v>27</v>
      </c>
      <c r="IW9" s="6815" t="s">
        <v>28</v>
      </c>
      <c r="IX9" s="6815"/>
      <c r="IY9" s="6815"/>
      <c r="IZ9" s="6815"/>
      <c r="JA9" s="6815"/>
      <c r="JB9" s="6815" t="s">
        <v>11</v>
      </c>
      <c r="JC9" s="6816"/>
      <c r="JD9" s="6817"/>
    </row>
    <row r="10" spans="2:264">
      <c r="B10" s="5006"/>
      <c r="C10" s="5152"/>
      <c r="D10" s="5152"/>
      <c r="E10" s="5152"/>
      <c r="F10" s="5152"/>
      <c r="G10" s="5152"/>
      <c r="H10" s="5152"/>
      <c r="I10" s="5152"/>
      <c r="J10" s="5152"/>
      <c r="K10" s="5152"/>
      <c r="L10" s="5152"/>
      <c r="M10" s="5152"/>
      <c r="N10" s="5153"/>
      <c r="O10" s="5901"/>
      <c r="P10" s="2"/>
      <c r="Q10" s="5703" t="s">
        <v>1543</v>
      </c>
      <c r="R10" s="6395" t="s">
        <v>1702</v>
      </c>
      <c r="S10" s="5692">
        <v>40</v>
      </c>
      <c r="T10" s="5701">
        <v>932</v>
      </c>
      <c r="U10" s="5704">
        <v>45602</v>
      </c>
      <c r="V10" s="7517">
        <v>23.2</v>
      </c>
      <c r="W10" s="5693" t="s">
        <v>35</v>
      </c>
      <c r="X10" s="5693">
        <v>58</v>
      </c>
      <c r="Y10" s="5696">
        <v>1327</v>
      </c>
      <c r="Z10" s="5707">
        <v>45667</v>
      </c>
      <c r="AA10" s="7572">
        <v>45667</v>
      </c>
      <c r="AB10" s="3941"/>
      <c r="AC10" s="5740">
        <v>23200</v>
      </c>
      <c r="AD10" s="5740">
        <f>(AC10-V10*1000)</f>
        <v>0</v>
      </c>
      <c r="AE10" s="5711">
        <f>(AC10*Y10/1000)</f>
        <v>30786.400000000001</v>
      </c>
      <c r="AF10" s="5711">
        <f>(AE10*0.05)</f>
        <v>1539.3200000000002</v>
      </c>
      <c r="AG10" s="5708">
        <v>5</v>
      </c>
      <c r="AH10" s="6968"/>
      <c r="AI10" s="5660"/>
      <c r="AJ10" s="5759"/>
      <c r="AK10" s="5760"/>
      <c r="AL10" s="5761"/>
      <c r="AM10" s="3565"/>
      <c r="AN10" s="3565"/>
      <c r="AO10" s="3565"/>
      <c r="AP10" s="3565"/>
      <c r="AQ10" s="3565"/>
      <c r="AR10" s="3565"/>
      <c r="AS10" s="5761"/>
      <c r="AT10" s="3565"/>
      <c r="AU10" s="5762"/>
      <c r="AV10" s="5762"/>
      <c r="AW10" s="3565"/>
      <c r="AX10" s="3565"/>
      <c r="AY10" s="3607"/>
      <c r="AZ10" s="5763"/>
      <c r="BB10" s="5171" t="s">
        <v>726</v>
      </c>
      <c r="BC10" s="5254" t="s">
        <v>1394</v>
      </c>
      <c r="BD10" s="5253">
        <v>58</v>
      </c>
      <c r="BE10" s="5254">
        <v>124411</v>
      </c>
      <c r="BF10" s="5255">
        <v>45236</v>
      </c>
      <c r="BG10" s="5256">
        <v>2000</v>
      </c>
      <c r="BH10" s="5254" t="s">
        <v>96</v>
      </c>
      <c r="BI10" s="5257">
        <v>16.079999999999998</v>
      </c>
      <c r="BJ10" s="5397">
        <v>45301</v>
      </c>
      <c r="BK10" s="6307">
        <v>45295</v>
      </c>
      <c r="BL10" s="5398">
        <v>72266</v>
      </c>
      <c r="BM10" s="5257">
        <v>2026.1</v>
      </c>
      <c r="BN10" s="5246">
        <v>0</v>
      </c>
      <c r="BO10" s="5250">
        <f>(BI10*BM10)</f>
        <v>32579.687999999995</v>
      </c>
      <c r="BP10" s="5257">
        <f>(BO10*0.05)</f>
        <v>1628.9843999999998</v>
      </c>
      <c r="BQ10" s="7141">
        <v>5</v>
      </c>
      <c r="BR10" s="5064" t="s">
        <v>8</v>
      </c>
      <c r="BS10" s="5082"/>
      <c r="BT10" s="5311"/>
      <c r="BU10" s="5312"/>
      <c r="BV10" s="5313"/>
      <c r="BW10" s="5314"/>
      <c r="BX10" s="5315"/>
      <c r="BY10" s="5313"/>
      <c r="BZ10" s="5316"/>
      <c r="CA10" s="6585"/>
      <c r="CB10" s="5314"/>
      <c r="CC10" s="5238"/>
      <c r="CD10" s="5242"/>
      <c r="CE10" s="5242"/>
      <c r="CF10" s="5242"/>
      <c r="CG10" s="5242"/>
      <c r="CH10" s="5400"/>
      <c r="CI10" s="5400"/>
      <c r="CK10" s="5236" t="s">
        <v>204</v>
      </c>
      <c r="CL10" s="5235" t="s">
        <v>105</v>
      </c>
      <c r="CM10" s="5387">
        <v>175</v>
      </c>
      <c r="CN10" s="5387">
        <v>31201</v>
      </c>
      <c r="CO10" s="5388">
        <v>45237</v>
      </c>
      <c r="CP10" s="5389">
        <v>20</v>
      </c>
      <c r="CQ10" s="5387" t="s">
        <v>35</v>
      </c>
      <c r="CR10" s="5390">
        <v>1385.4</v>
      </c>
      <c r="CS10" s="5391">
        <v>45306</v>
      </c>
      <c r="CT10" s="5388">
        <v>45320</v>
      </c>
      <c r="CU10" s="5387">
        <v>16209</v>
      </c>
      <c r="CV10" s="5392">
        <v>20000</v>
      </c>
      <c r="CW10" s="5392">
        <f>(CP10*1000-CV10)</f>
        <v>0</v>
      </c>
      <c r="CX10" s="5390">
        <v>28759.3</v>
      </c>
      <c r="CY10" s="5393">
        <f>(CX10*0.03)</f>
        <v>862.779</v>
      </c>
      <c r="CZ10" s="5422">
        <v>3</v>
      </c>
      <c r="DA10" s="7126" t="s">
        <v>8</v>
      </c>
      <c r="DB10" s="5122"/>
      <c r="DC10" s="5425"/>
      <c r="DD10" s="5387"/>
      <c r="DE10" s="5387"/>
      <c r="DF10" s="5388"/>
      <c r="DG10" s="5389"/>
      <c r="DH10" s="5387"/>
      <c r="DI10" s="5410"/>
      <c r="DJ10" s="5391"/>
      <c r="DK10" s="5411"/>
      <c r="DL10" s="5387"/>
      <c r="DM10" s="5392"/>
      <c r="DN10" s="5392"/>
      <c r="DO10" s="5390"/>
      <c r="DP10" s="5393"/>
      <c r="DQ10" s="5392"/>
      <c r="DR10" s="7285"/>
      <c r="DT10" s="5442" t="s">
        <v>1537</v>
      </c>
      <c r="DU10" s="7226" t="s">
        <v>1535</v>
      </c>
      <c r="DV10" s="5435">
        <v>5</v>
      </c>
      <c r="DW10" s="5435" t="s">
        <v>36</v>
      </c>
      <c r="DX10" s="5436">
        <v>45272</v>
      </c>
      <c r="DY10" s="5437">
        <v>100</v>
      </c>
      <c r="DZ10" s="5435" t="s">
        <v>35</v>
      </c>
      <c r="EA10" s="5435">
        <v>82.58</v>
      </c>
      <c r="EB10" s="5438">
        <v>45310</v>
      </c>
      <c r="EC10" s="5436">
        <v>45313</v>
      </c>
      <c r="ED10" s="5435">
        <v>39013</v>
      </c>
      <c r="EE10" s="5439">
        <v>105690</v>
      </c>
      <c r="EF10" s="5439">
        <f>(DY10*1000-EE10)</f>
        <v>-5690</v>
      </c>
      <c r="EG10" s="5440">
        <f>(EA10*EE10/1000)</f>
        <v>8727.8801999999996</v>
      </c>
      <c r="EH10" s="5441">
        <f>(EG10*0.04)</f>
        <v>349.115208</v>
      </c>
      <c r="EI10" s="5439">
        <v>4</v>
      </c>
      <c r="EJ10" s="7282" t="s">
        <v>8</v>
      </c>
      <c r="EK10" s="5012"/>
      <c r="EL10" s="5442" t="s">
        <v>1550</v>
      </c>
      <c r="EM10" s="5435">
        <v>15</v>
      </c>
      <c r="EN10" s="5435" t="s">
        <v>101</v>
      </c>
      <c r="EO10" s="5436">
        <v>45246</v>
      </c>
      <c r="EP10" s="5437">
        <v>100</v>
      </c>
      <c r="EQ10" s="5435" t="s">
        <v>35</v>
      </c>
      <c r="ER10" s="5435">
        <v>104.09</v>
      </c>
      <c r="ES10" s="5438">
        <v>45271</v>
      </c>
      <c r="ET10" s="5436">
        <v>45317</v>
      </c>
      <c r="EU10" s="5435">
        <v>39057</v>
      </c>
      <c r="EV10" s="5439">
        <v>81850</v>
      </c>
      <c r="EW10" s="5439">
        <f>(EP10*1000-EV10)</f>
        <v>18150</v>
      </c>
      <c r="EX10" s="5440">
        <f>(ER10*EV10/1000)</f>
        <v>8519.7664999999997</v>
      </c>
      <c r="EY10" s="5441">
        <f>(EX10*0.04)</f>
        <v>340.79066</v>
      </c>
      <c r="EZ10" s="5439">
        <v>4</v>
      </c>
      <c r="FA10" s="5373"/>
      <c r="FC10" s="6738" t="s">
        <v>351</v>
      </c>
      <c r="FD10" s="6747" t="s">
        <v>1538</v>
      </c>
      <c r="FE10" s="6747">
        <v>3</v>
      </c>
      <c r="FF10" s="6747" t="s">
        <v>796</v>
      </c>
      <c r="FG10" s="6748">
        <v>45295</v>
      </c>
      <c r="FH10" s="6747">
        <v>200</v>
      </c>
      <c r="FI10" s="6747" t="s">
        <v>1539</v>
      </c>
      <c r="FJ10" s="6749">
        <v>12.1</v>
      </c>
      <c r="FK10" s="6750">
        <v>45301</v>
      </c>
      <c r="FL10" s="6748">
        <v>45299</v>
      </c>
      <c r="FM10" s="7192">
        <v>48</v>
      </c>
      <c r="FN10" s="6747">
        <v>201.583</v>
      </c>
      <c r="FO10" s="6751">
        <f>(FH10-FN10)</f>
        <v>-1.5829999999999984</v>
      </c>
      <c r="FP10" s="6760">
        <f>(FN10*FJ10/1)</f>
        <v>2439.1542999999997</v>
      </c>
      <c r="FQ10" s="6761">
        <f>(FP10*0.05)</f>
        <v>121.95771499999999</v>
      </c>
      <c r="FR10" s="7177">
        <v>5</v>
      </c>
      <c r="FS10" s="6761">
        <f>(FP10*0.02)</f>
        <v>48.783085999999997</v>
      </c>
      <c r="FT10" s="6879" t="s">
        <v>8</v>
      </c>
      <c r="FU10" s="5012"/>
      <c r="FV10" s="6738" t="s">
        <v>1563</v>
      </c>
      <c r="FW10" s="6739">
        <v>1</v>
      </c>
      <c r="FX10" s="6739" t="s">
        <v>796</v>
      </c>
      <c r="FY10" s="6740">
        <v>45355</v>
      </c>
      <c r="FZ10" s="6739">
        <v>90</v>
      </c>
      <c r="GA10" s="6739" t="s">
        <v>1539</v>
      </c>
      <c r="GB10" s="6741">
        <v>12.1</v>
      </c>
      <c r="GC10" s="6742">
        <v>45362</v>
      </c>
      <c r="GD10" s="6740">
        <v>45358</v>
      </c>
      <c r="GE10" s="7193">
        <v>86</v>
      </c>
      <c r="GF10" s="6739">
        <v>91.1</v>
      </c>
      <c r="GG10" s="6743">
        <f>(FZ10-GF10)</f>
        <v>-1.0999999999999943</v>
      </c>
      <c r="GH10" s="6744">
        <f>(GF10*GB10/1)</f>
        <v>1102.31</v>
      </c>
      <c r="GI10" s="6745">
        <f>(GH10*0.05)</f>
        <v>55.115499999999997</v>
      </c>
      <c r="GJ10" s="7194">
        <v>5</v>
      </c>
      <c r="GK10" s="6818"/>
      <c r="GM10" s="6640"/>
      <c r="GN10" s="6640"/>
      <c r="GO10" s="6640"/>
      <c r="GP10" s="6641"/>
      <c r="GQ10" s="6640"/>
      <c r="GR10" s="6640"/>
      <c r="GS10" s="6642"/>
      <c r="GT10" s="6643"/>
      <c r="GU10" s="6641"/>
      <c r="GV10" s="6640"/>
      <c r="GW10" s="6640"/>
      <c r="GX10" s="6644"/>
      <c r="GY10" s="6645"/>
      <c r="GZ10" s="6646"/>
      <c r="HA10" s="6902"/>
      <c r="HB10" s="6902"/>
      <c r="HC10" s="6530"/>
      <c r="HD10" s="6520"/>
      <c r="HE10" s="6647"/>
      <c r="HF10" s="6648"/>
      <c r="HG10" s="6648"/>
      <c r="HH10" s="6649"/>
      <c r="HI10" s="6648"/>
      <c r="HJ10" s="6648"/>
      <c r="HK10" s="6650"/>
      <c r="HL10" s="6651"/>
      <c r="HM10" s="6649"/>
      <c r="HN10" s="6648"/>
      <c r="HO10" s="6648"/>
      <c r="HP10" s="6652"/>
      <c r="HQ10" s="6653"/>
      <c r="HR10" s="6654"/>
      <c r="HS10" s="6685"/>
      <c r="HT10" s="6877"/>
      <c r="HU10" s="6410"/>
      <c r="HV10" s="6738" t="s">
        <v>351</v>
      </c>
      <c r="HW10" s="6747" t="s">
        <v>1538</v>
      </c>
      <c r="HX10" s="6747">
        <v>3</v>
      </c>
      <c r="HY10" s="6747" t="s">
        <v>796</v>
      </c>
      <c r="HZ10" s="6748">
        <v>45295</v>
      </c>
      <c r="IA10" s="6747">
        <v>200</v>
      </c>
      <c r="IB10" s="6747" t="s">
        <v>1539</v>
      </c>
      <c r="IC10" s="6749">
        <v>12.1</v>
      </c>
      <c r="ID10" s="6750">
        <v>45301</v>
      </c>
      <c r="IE10" s="6748">
        <v>45299</v>
      </c>
      <c r="IF10" s="7192">
        <v>48</v>
      </c>
      <c r="IG10" s="6747">
        <v>201.583</v>
      </c>
      <c r="IH10" s="6751">
        <f>(IA10-IG10)</f>
        <v>-1.5829999999999984</v>
      </c>
      <c r="II10" s="6760">
        <f>(IG10*IC10/1)</f>
        <v>2439.1542999999997</v>
      </c>
      <c r="IJ10" s="6761">
        <f>(II10*0.05)</f>
        <v>121.95771499999999</v>
      </c>
      <c r="IK10" s="7177">
        <v>5</v>
      </c>
      <c r="IL10" s="6761">
        <f>(II10*0.02)</f>
        <v>48.783085999999997</v>
      </c>
      <c r="IM10" s="6879" t="s">
        <v>8</v>
      </c>
      <c r="IN10" s="5012"/>
      <c r="IO10" s="6738" t="s">
        <v>1563</v>
      </c>
      <c r="IP10" s="6739">
        <v>1</v>
      </c>
      <c r="IQ10" s="6739" t="s">
        <v>796</v>
      </c>
      <c r="IR10" s="6740">
        <v>45355</v>
      </c>
      <c r="IS10" s="6739">
        <v>90</v>
      </c>
      <c r="IT10" s="6739" t="s">
        <v>1539</v>
      </c>
      <c r="IU10" s="6741">
        <v>12.1</v>
      </c>
      <c r="IV10" s="6742">
        <v>45362</v>
      </c>
      <c r="IW10" s="6740">
        <v>45358</v>
      </c>
      <c r="IX10" s="7193">
        <v>86</v>
      </c>
      <c r="IY10" s="6739">
        <v>91.1</v>
      </c>
      <c r="IZ10" s="6743">
        <f>(IS10-IY10)</f>
        <v>-1.0999999999999943</v>
      </c>
      <c r="JA10" s="6744">
        <f>(IY10*IU10/1)</f>
        <v>1102.31</v>
      </c>
      <c r="JB10" s="6745">
        <f>(JA10*0.05)</f>
        <v>55.115499999999997</v>
      </c>
      <c r="JC10" s="7194">
        <v>5</v>
      </c>
      <c r="JD10" s="6818"/>
    </row>
    <row r="11" spans="2:264">
      <c r="B11" s="5007" t="s">
        <v>1632</v>
      </c>
      <c r="C11" s="5152">
        <f>(IJ26)</f>
        <v>121.95771499999999</v>
      </c>
      <c r="D11" s="5152">
        <f>(IJ46)</f>
        <v>246.50725</v>
      </c>
      <c r="E11" s="5152">
        <f>(IJ64)</f>
        <v>110.41249999999999</v>
      </c>
      <c r="F11" s="5152">
        <f>(IJ85)</f>
        <v>378.08725000000004</v>
      </c>
      <c r="G11" s="5152">
        <f>(IJ103)</f>
        <v>0</v>
      </c>
      <c r="H11" s="5152">
        <f>(IJ123)</f>
        <v>118.21599999999999</v>
      </c>
      <c r="I11" s="5152">
        <f>(IJ148)</f>
        <v>297.92099999999999</v>
      </c>
      <c r="J11" s="5152">
        <f>(IJ166)</f>
        <v>136.41749999999999</v>
      </c>
      <c r="K11" s="5152">
        <f>(IJ184)</f>
        <v>317.21250000000003</v>
      </c>
      <c r="L11" s="5152">
        <f>(IJ202)</f>
        <v>208.62500000000003</v>
      </c>
      <c r="M11" s="5152">
        <f>(IJ221)</f>
        <v>238.19799999999998</v>
      </c>
      <c r="N11" s="5152">
        <f>(IJ239)</f>
        <v>77.400000000000006</v>
      </c>
      <c r="O11" s="5901"/>
      <c r="P11" s="2"/>
      <c r="Q11" s="5703" t="s">
        <v>1543</v>
      </c>
      <c r="R11" s="5693" t="s">
        <v>1702</v>
      </c>
      <c r="S11" s="5692">
        <v>41</v>
      </c>
      <c r="T11" s="5701">
        <v>932</v>
      </c>
      <c r="U11" s="5704">
        <v>45602</v>
      </c>
      <c r="V11" s="7517">
        <v>23.2</v>
      </c>
      <c r="W11" s="5693" t="s">
        <v>35</v>
      </c>
      <c r="X11" s="5693">
        <v>58</v>
      </c>
      <c r="Y11" s="5696">
        <v>1327</v>
      </c>
      <c r="Z11" s="5707">
        <v>45681</v>
      </c>
      <c r="AA11" s="7572">
        <v>45681</v>
      </c>
      <c r="AB11" s="3941"/>
      <c r="AC11" s="5740">
        <v>23200</v>
      </c>
      <c r="AD11" s="5740">
        <f>(AC11-V11*1000)</f>
        <v>0</v>
      </c>
      <c r="AE11" s="5711">
        <f>(AC11*Y11/1000)</f>
        <v>30786.400000000001</v>
      </c>
      <c r="AF11" s="5711">
        <f>(AE11*0.05)</f>
        <v>1539.3200000000002</v>
      </c>
      <c r="AG11" s="5708">
        <v>5</v>
      </c>
      <c r="AH11" s="6968"/>
      <c r="AI11" s="5660"/>
      <c r="AJ11" s="7195"/>
      <c r="AK11" s="7196"/>
      <c r="AL11" s="7197"/>
      <c r="AM11" s="2805"/>
      <c r="AN11" s="2805"/>
      <c r="AO11" s="2805"/>
      <c r="AP11" s="2805"/>
      <c r="AQ11" s="2805"/>
      <c r="AR11" s="7198"/>
      <c r="AS11" s="7197"/>
      <c r="AT11" s="2805"/>
      <c r="AU11" s="7199"/>
      <c r="AV11" s="7199"/>
      <c r="AW11" s="2805"/>
      <c r="AX11" s="2805"/>
      <c r="AY11" s="7597"/>
      <c r="AZ11" s="3282"/>
      <c r="BB11" s="5171" t="s">
        <v>156</v>
      </c>
      <c r="BC11" s="5254" t="s">
        <v>1399</v>
      </c>
      <c r="BD11" s="5253">
        <v>8</v>
      </c>
      <c r="BE11" s="5254" t="s">
        <v>1542</v>
      </c>
      <c r="BF11" s="5255">
        <v>45303</v>
      </c>
      <c r="BG11" s="5256">
        <v>500</v>
      </c>
      <c r="BH11" s="5254" t="s">
        <v>96</v>
      </c>
      <c r="BI11" s="5257">
        <v>16.739999999999998</v>
      </c>
      <c r="BJ11" s="5397">
        <v>45313</v>
      </c>
      <c r="BK11" s="6307">
        <v>45308</v>
      </c>
      <c r="BL11" s="5398">
        <v>72454</v>
      </c>
      <c r="BM11" s="5257">
        <v>498.86</v>
      </c>
      <c r="BN11" s="5246">
        <v>0</v>
      </c>
      <c r="BO11" s="5250">
        <f>(BI11*BM11)</f>
        <v>8350.9164000000001</v>
      </c>
      <c r="BP11" s="5257">
        <f>(BO11*0.05)</f>
        <v>417.54582000000005</v>
      </c>
      <c r="BQ11" s="6479">
        <v>5</v>
      </c>
      <c r="BR11" s="5903" t="s">
        <v>8</v>
      </c>
      <c r="BS11" s="5082"/>
      <c r="BT11" s="7337" t="s">
        <v>1572</v>
      </c>
      <c r="BU11" s="7325">
        <v>3</v>
      </c>
      <c r="BV11" s="7326" t="s">
        <v>101</v>
      </c>
      <c r="BW11" s="7327">
        <v>45379</v>
      </c>
      <c r="BX11" s="7328">
        <v>40</v>
      </c>
      <c r="BY11" s="7326" t="s">
        <v>544</v>
      </c>
      <c r="BZ11" s="7329">
        <v>75</v>
      </c>
      <c r="CA11" s="7330">
        <v>45397</v>
      </c>
      <c r="CB11" s="7331">
        <v>45427</v>
      </c>
      <c r="CC11" s="7332"/>
      <c r="CD11" s="7329">
        <v>40</v>
      </c>
      <c r="CE11" s="7333">
        <v>0</v>
      </c>
      <c r="CF11" s="7334">
        <f>(BZ11*CD11)</f>
        <v>3000</v>
      </c>
      <c r="CG11" s="7329">
        <f>(CF11*0.05)</f>
        <v>150</v>
      </c>
      <c r="CH11" s="7335">
        <v>5</v>
      </c>
      <c r="CI11" s="7336" t="s">
        <v>88</v>
      </c>
      <c r="CK11" s="5454"/>
      <c r="CL11" s="7288"/>
      <c r="CM11" s="6598"/>
      <c r="CN11" s="6598"/>
      <c r="CO11" s="6597"/>
      <c r="CP11" s="7209"/>
      <c r="CQ11" s="6598"/>
      <c r="CR11" s="6600"/>
      <c r="CS11" s="7210"/>
      <c r="CT11" s="6597"/>
      <c r="CU11" s="6598"/>
      <c r="CV11" s="7212"/>
      <c r="CW11" s="7212"/>
      <c r="CX11" s="6600"/>
      <c r="CY11" s="6965"/>
      <c r="CZ11" s="7213"/>
      <c r="DA11" s="7207"/>
      <c r="DB11" s="5122"/>
      <c r="DC11" s="7208"/>
      <c r="DD11" s="6598"/>
      <c r="DE11" s="6598"/>
      <c r="DF11" s="6597"/>
      <c r="DG11" s="7209"/>
      <c r="DH11" s="6598"/>
      <c r="DI11" s="6601"/>
      <c r="DJ11" s="7210"/>
      <c r="DK11" s="7211"/>
      <c r="DL11" s="6598"/>
      <c r="DM11" s="7212"/>
      <c r="DN11" s="7212"/>
      <c r="DO11" s="6600"/>
      <c r="DP11" s="6859"/>
      <c r="DQ11" s="7213"/>
      <c r="DR11" s="7284"/>
      <c r="DT11" s="5469"/>
      <c r="DU11" s="7170"/>
      <c r="DV11" s="5459"/>
      <c r="DW11" s="5459"/>
      <c r="DX11" s="5460"/>
      <c r="DY11" s="4227"/>
      <c r="DZ11" s="5459"/>
      <c r="EA11" s="5459"/>
      <c r="EB11" s="5461"/>
      <c r="EC11" s="5460"/>
      <c r="ED11" s="5459"/>
      <c r="EE11" s="5462"/>
      <c r="EF11" s="5462"/>
      <c r="EG11" s="5463"/>
      <c r="EH11" s="5464"/>
      <c r="EI11" s="5462"/>
      <c r="EJ11" s="7320"/>
      <c r="EK11" s="5012"/>
      <c r="EL11" s="7278" t="s">
        <v>1550</v>
      </c>
      <c r="EM11" s="7268">
        <v>15</v>
      </c>
      <c r="EN11" s="7268" t="s">
        <v>101</v>
      </c>
      <c r="EO11" s="7269">
        <v>45246</v>
      </c>
      <c r="EP11" s="7270">
        <v>18.149999999999999</v>
      </c>
      <c r="EQ11" s="7268" t="s">
        <v>35</v>
      </c>
      <c r="ER11" s="7268">
        <v>104.09</v>
      </c>
      <c r="ES11" s="7271">
        <v>45271</v>
      </c>
      <c r="ET11" s="7269">
        <v>45317</v>
      </c>
      <c r="EU11" s="7268"/>
      <c r="EV11" s="7272">
        <v>18150</v>
      </c>
      <c r="EW11" s="7272">
        <f>(EP11*1000-EV11)</f>
        <v>0</v>
      </c>
      <c r="EX11" s="7273">
        <f>(ER11*EV11/1000)</f>
        <v>1889.2335</v>
      </c>
      <c r="EY11" s="7274">
        <f>(EX11*0.04)</f>
        <v>75.569339999999997</v>
      </c>
      <c r="EZ11" s="7272">
        <v>4</v>
      </c>
      <c r="FA11" s="7275" t="s">
        <v>25</v>
      </c>
      <c r="FC11" s="6754"/>
      <c r="FD11" s="6875"/>
      <c r="FE11" s="6747"/>
      <c r="FF11" s="6747"/>
      <c r="FG11" s="6748"/>
      <c r="FH11" s="6747"/>
      <c r="FI11" s="6747"/>
      <c r="FJ11" s="6749"/>
      <c r="FK11" s="6750"/>
      <c r="FL11" s="6748"/>
      <c r="FM11" s="7192"/>
      <c r="FN11" s="6747"/>
      <c r="FO11" s="6751"/>
      <c r="FP11" s="6760"/>
      <c r="FQ11" s="6761"/>
      <c r="FR11" s="7177"/>
      <c r="FS11" s="6871"/>
      <c r="FT11" s="7220"/>
      <c r="FU11" s="5012"/>
      <c r="FV11" s="6746" t="s">
        <v>1563</v>
      </c>
      <c r="FW11" s="6747">
        <v>2</v>
      </c>
      <c r="FX11" s="6747" t="s">
        <v>796</v>
      </c>
      <c r="FY11" s="6748">
        <v>45370</v>
      </c>
      <c r="FZ11" s="6747">
        <v>90</v>
      </c>
      <c r="GA11" s="6747" t="s">
        <v>1539</v>
      </c>
      <c r="GB11" s="6749">
        <v>12.1</v>
      </c>
      <c r="GC11" s="6750">
        <v>45380</v>
      </c>
      <c r="GD11" s="6748">
        <v>45372</v>
      </c>
      <c r="GE11" s="7192">
        <v>102</v>
      </c>
      <c r="GF11" s="6747">
        <v>91.4</v>
      </c>
      <c r="GG11" s="6751">
        <f>(FZ11-GF11)</f>
        <v>-1.4000000000000057</v>
      </c>
      <c r="GH11" s="6760">
        <f>(GF11*GB11/1)</f>
        <v>1105.94</v>
      </c>
      <c r="GI11" s="6761">
        <f>(GH11*0.05)</f>
        <v>55.297000000000004</v>
      </c>
      <c r="GJ11" s="7177">
        <v>5</v>
      </c>
      <c r="GK11" s="7221"/>
      <c r="GM11" s="6648"/>
      <c r="GN11" s="6648"/>
      <c r="GO11" s="6648"/>
      <c r="GP11" s="6649"/>
      <c r="GQ11" s="6648"/>
      <c r="GR11" s="6648"/>
      <c r="GS11" s="6650"/>
      <c r="GT11" s="6651"/>
      <c r="GU11" s="6649"/>
      <c r="GV11" s="6648"/>
      <c r="GW11" s="6648"/>
      <c r="GX11" s="6652"/>
      <c r="GY11" s="6653"/>
      <c r="GZ11" s="6654"/>
      <c r="HA11" s="6685"/>
      <c r="HB11" s="6685"/>
      <c r="HC11" s="7219"/>
      <c r="HD11" s="6520"/>
      <c r="HE11" s="6647"/>
      <c r="HF11" s="6648"/>
      <c r="HG11" s="6648"/>
      <c r="HH11" s="6649"/>
      <c r="HI11" s="6648"/>
      <c r="HJ11" s="6648"/>
      <c r="HK11" s="6650"/>
      <c r="HL11" s="6651"/>
      <c r="HM11" s="6649"/>
      <c r="HN11" s="6648"/>
      <c r="HO11" s="6648"/>
      <c r="HP11" s="6652"/>
      <c r="HQ11" s="6653"/>
      <c r="HR11" s="6654"/>
      <c r="HS11" s="6685"/>
      <c r="HT11" s="7149"/>
      <c r="HU11" s="6410"/>
      <c r="HV11" s="6754"/>
      <c r="HW11" s="6875"/>
      <c r="HX11" s="6747"/>
      <c r="HY11" s="6747"/>
      <c r="HZ11" s="6748"/>
      <c r="IA11" s="6747"/>
      <c r="IB11" s="6747"/>
      <c r="IC11" s="6749"/>
      <c r="ID11" s="6750"/>
      <c r="IE11" s="6748"/>
      <c r="IF11" s="7192"/>
      <c r="IG11" s="6747"/>
      <c r="IH11" s="6751"/>
      <c r="II11" s="6760"/>
      <c r="IJ11" s="6761"/>
      <c r="IK11" s="7177"/>
      <c r="IL11" s="6871"/>
      <c r="IM11" s="7220"/>
      <c r="IN11" s="5012"/>
      <c r="IO11" s="6746" t="s">
        <v>1563</v>
      </c>
      <c r="IP11" s="6747">
        <v>2</v>
      </c>
      <c r="IQ11" s="6747" t="s">
        <v>796</v>
      </c>
      <c r="IR11" s="6748">
        <v>45370</v>
      </c>
      <c r="IS11" s="6747">
        <v>90</v>
      </c>
      <c r="IT11" s="6747" t="s">
        <v>1539</v>
      </c>
      <c r="IU11" s="6749">
        <v>12.1</v>
      </c>
      <c r="IV11" s="6750">
        <v>45380</v>
      </c>
      <c r="IW11" s="6748">
        <v>45372</v>
      </c>
      <c r="IX11" s="7192">
        <v>102</v>
      </c>
      <c r="IY11" s="6747">
        <v>91.4</v>
      </c>
      <c r="IZ11" s="6751">
        <f>(IS11-IY11)</f>
        <v>-1.4000000000000057</v>
      </c>
      <c r="JA11" s="6760">
        <f>(IY11*IU11/1)</f>
        <v>1105.94</v>
      </c>
      <c r="JB11" s="6761">
        <f>(JA11*0.05)</f>
        <v>55.297000000000004</v>
      </c>
      <c r="JC11" s="7177">
        <v>5</v>
      </c>
      <c r="JD11" s="7221"/>
    </row>
    <row r="12" spans="2:264">
      <c r="B12" s="5006"/>
      <c r="C12" s="5152"/>
      <c r="D12" s="5152"/>
      <c r="E12" s="5152"/>
      <c r="F12" s="5152"/>
      <c r="G12" s="5152"/>
      <c r="H12" s="5152"/>
      <c r="I12" s="5152"/>
      <c r="J12" s="5152"/>
      <c r="K12" s="5152"/>
      <c r="L12" s="5152"/>
      <c r="M12" s="5152"/>
      <c r="N12" s="5153"/>
      <c r="O12" s="5901"/>
      <c r="P12" s="2"/>
      <c r="Q12" s="5690" t="s">
        <v>941</v>
      </c>
      <c r="R12" s="5691" t="s">
        <v>1546</v>
      </c>
      <c r="S12" s="7304">
        <v>109</v>
      </c>
      <c r="T12" s="5701" t="s">
        <v>101</v>
      </c>
      <c r="U12" s="5918">
        <v>45622</v>
      </c>
      <c r="V12" s="7155">
        <v>200</v>
      </c>
      <c r="W12" s="3941" t="s">
        <v>35</v>
      </c>
      <c r="X12" s="6202">
        <v>400</v>
      </c>
      <c r="Y12" s="5711">
        <v>515</v>
      </c>
      <c r="Z12" s="5707">
        <v>45667</v>
      </c>
      <c r="AA12" s="7572">
        <v>45667</v>
      </c>
      <c r="AB12" s="3941"/>
      <c r="AC12" s="5740">
        <v>200000</v>
      </c>
      <c r="AD12" s="5740">
        <f>(AC12-V12*1000)</f>
        <v>0</v>
      </c>
      <c r="AE12" s="5700">
        <f>(AC12*Y12/1000)</f>
        <v>103000</v>
      </c>
      <c r="AF12" s="5696">
        <f>(AE12*0.05)</f>
        <v>5150</v>
      </c>
      <c r="AG12" s="5701">
        <v>5</v>
      </c>
      <c r="AH12" s="5672"/>
      <c r="AI12" s="5660"/>
      <c r="AJ12" s="7195"/>
      <c r="AK12" s="7196"/>
      <c r="AL12" s="7197"/>
      <c r="AM12" s="2805"/>
      <c r="AN12" s="2805"/>
      <c r="AO12" s="2805"/>
      <c r="AP12" s="2805"/>
      <c r="AQ12" s="2805"/>
      <c r="AR12" s="7198"/>
      <c r="AS12" s="7197"/>
      <c r="AT12" s="2805"/>
      <c r="AU12" s="7199"/>
      <c r="AV12" s="7199"/>
      <c r="AW12" s="2805"/>
      <c r="AX12" s="2805"/>
      <c r="AY12" s="7597"/>
      <c r="AZ12" s="3282"/>
      <c r="BB12" s="5171"/>
      <c r="BC12" s="5254"/>
      <c r="BD12" s="5253"/>
      <c r="BE12" s="5254"/>
      <c r="BF12" s="5255"/>
      <c r="BG12" s="5256"/>
      <c r="BH12" s="5254"/>
      <c r="BI12" s="5257"/>
      <c r="BJ12" s="5397"/>
      <c r="BK12" s="6307"/>
      <c r="BL12" s="5398"/>
      <c r="BM12" s="5257"/>
      <c r="BN12" s="5246"/>
      <c r="BO12" s="5250"/>
      <c r="BP12" s="5257"/>
      <c r="BQ12" s="7141"/>
      <c r="BR12" s="6704"/>
      <c r="BS12" s="5082"/>
      <c r="BT12" s="7338" t="s">
        <v>1573</v>
      </c>
      <c r="BU12" s="7325">
        <v>3</v>
      </c>
      <c r="BV12" s="7326" t="s">
        <v>101</v>
      </c>
      <c r="BW12" s="7327">
        <v>45379</v>
      </c>
      <c r="BX12" s="7328">
        <v>20</v>
      </c>
      <c r="BY12" s="7326" t="s">
        <v>544</v>
      </c>
      <c r="BZ12" s="7329">
        <v>80</v>
      </c>
      <c r="CA12" s="7330">
        <v>45397</v>
      </c>
      <c r="CB12" s="7331">
        <v>45427</v>
      </c>
      <c r="CC12" s="7332"/>
      <c r="CD12" s="7329">
        <v>20</v>
      </c>
      <c r="CE12" s="7333">
        <v>0</v>
      </c>
      <c r="CF12" s="7334">
        <f>(BZ12*CD12)</f>
        <v>1600</v>
      </c>
      <c r="CG12" s="7329">
        <f>(CF12*0.05)</f>
        <v>80</v>
      </c>
      <c r="CH12" s="7335">
        <v>5</v>
      </c>
      <c r="CI12" s="7336" t="s">
        <v>88</v>
      </c>
      <c r="CK12" s="5454"/>
      <c r="CL12" s="7288"/>
      <c r="CM12" s="6598"/>
      <c r="CN12" s="6598"/>
      <c r="CO12" s="6597"/>
      <c r="CP12" s="7209"/>
      <c r="CQ12" s="6598"/>
      <c r="CR12" s="6600"/>
      <c r="CS12" s="7210"/>
      <c r="CT12" s="6597"/>
      <c r="CU12" s="6598"/>
      <c r="CV12" s="7212"/>
      <c r="CW12" s="7212"/>
      <c r="CX12" s="6600"/>
      <c r="CY12" s="6965"/>
      <c r="CZ12" s="7213"/>
      <c r="DA12" s="7207"/>
      <c r="DB12" s="5122"/>
      <c r="DC12" s="7208"/>
      <c r="DD12" s="6598"/>
      <c r="DE12" s="6598"/>
      <c r="DF12" s="6597"/>
      <c r="DG12" s="7209"/>
      <c r="DH12" s="6598"/>
      <c r="DI12" s="6601"/>
      <c r="DJ12" s="7210"/>
      <c r="DK12" s="7211"/>
      <c r="DL12" s="6598"/>
      <c r="DM12" s="7212"/>
      <c r="DN12" s="7212"/>
      <c r="DO12" s="6600"/>
      <c r="DP12" s="6859"/>
      <c r="DQ12" s="7213"/>
      <c r="DR12" s="7284"/>
      <c r="DT12" s="5469"/>
      <c r="DU12" s="7170"/>
      <c r="DV12" s="5459"/>
      <c r="DW12" s="5459"/>
      <c r="DX12" s="5460"/>
      <c r="DY12" s="4227"/>
      <c r="DZ12" s="5459"/>
      <c r="EA12" s="5459"/>
      <c r="EB12" s="5461"/>
      <c r="EC12" s="5460"/>
      <c r="ED12" s="5459"/>
      <c r="EE12" s="5462"/>
      <c r="EF12" s="5462"/>
      <c r="EG12" s="5463"/>
      <c r="EH12" s="5464"/>
      <c r="EI12" s="5462"/>
      <c r="EJ12" s="7320"/>
      <c r="EK12" s="5012"/>
      <c r="EL12" s="7278" t="s">
        <v>1551</v>
      </c>
      <c r="EM12" s="7268">
        <v>16</v>
      </c>
      <c r="EN12" s="7268" t="s">
        <v>101</v>
      </c>
      <c r="EO12" s="7269">
        <v>45251</v>
      </c>
      <c r="EP12" s="7270">
        <v>2.67</v>
      </c>
      <c r="EQ12" s="7268" t="s">
        <v>35</v>
      </c>
      <c r="ER12" s="7268">
        <v>114.41</v>
      </c>
      <c r="ES12" s="7271">
        <v>45271</v>
      </c>
      <c r="ET12" s="7269">
        <v>45275</v>
      </c>
      <c r="EU12" s="7268"/>
      <c r="EV12" s="7272">
        <v>2670</v>
      </c>
      <c r="EW12" s="7272">
        <f>(EP12*1000-EV12)</f>
        <v>0</v>
      </c>
      <c r="EX12" s="7273">
        <f>(ER12*EV12/1000)</f>
        <v>305.47469999999998</v>
      </c>
      <c r="EY12" s="7274">
        <f>(EX12*0.04)</f>
        <v>12.218988</v>
      </c>
      <c r="EZ12" s="7272">
        <v>4</v>
      </c>
      <c r="FA12" s="7275" t="s">
        <v>25</v>
      </c>
      <c r="FC12" s="6754"/>
      <c r="FD12" s="6875"/>
      <c r="FE12" s="6747"/>
      <c r="FF12" s="6747"/>
      <c r="FG12" s="6748"/>
      <c r="FH12" s="6747"/>
      <c r="FI12" s="6747"/>
      <c r="FJ12" s="6749"/>
      <c r="FK12" s="6750"/>
      <c r="FL12" s="6748"/>
      <c r="FM12" s="7192"/>
      <c r="FN12" s="6747"/>
      <c r="FO12" s="6751"/>
      <c r="FP12" s="6760"/>
      <c r="FQ12" s="6761"/>
      <c r="FR12" s="7177"/>
      <c r="FS12" s="6871"/>
      <c r="FT12" s="7220"/>
      <c r="FU12" s="5012"/>
      <c r="FV12" s="6746" t="s">
        <v>1563</v>
      </c>
      <c r="FW12" s="6747">
        <v>3</v>
      </c>
      <c r="FX12" s="6747" t="s">
        <v>796</v>
      </c>
      <c r="FY12" s="6748">
        <v>45378</v>
      </c>
      <c r="FZ12" s="6747">
        <v>90</v>
      </c>
      <c r="GA12" s="6747" t="s">
        <v>1539</v>
      </c>
      <c r="GB12" s="6749">
        <v>12.1</v>
      </c>
      <c r="GC12" s="6750">
        <v>45390</v>
      </c>
      <c r="GD12" s="6748">
        <v>45383</v>
      </c>
      <c r="GE12" s="7192">
        <v>111</v>
      </c>
      <c r="GF12" s="6747">
        <v>92.3</v>
      </c>
      <c r="GG12" s="6751">
        <f>(FZ12-GF12)</f>
        <v>-2.2999999999999972</v>
      </c>
      <c r="GH12" s="6760">
        <f>(GF12*GB12/1)</f>
        <v>1116.83</v>
      </c>
      <c r="GI12" s="6761">
        <f>(GH12*0.05)</f>
        <v>55.841499999999996</v>
      </c>
      <c r="GJ12" s="7177">
        <v>5</v>
      </c>
      <c r="GK12" s="7221"/>
      <c r="GM12" s="6648"/>
      <c r="GN12" s="6648"/>
      <c r="GO12" s="6648"/>
      <c r="GP12" s="6649"/>
      <c r="GQ12" s="6648"/>
      <c r="GR12" s="6648"/>
      <c r="GS12" s="6650"/>
      <c r="GT12" s="6651"/>
      <c r="GU12" s="6649"/>
      <c r="GV12" s="6648"/>
      <c r="GW12" s="6648"/>
      <c r="GX12" s="6652"/>
      <c r="GY12" s="6653"/>
      <c r="GZ12" s="6654"/>
      <c r="HA12" s="6685"/>
      <c r="HB12" s="6685"/>
      <c r="HC12" s="7219"/>
      <c r="HD12" s="6520"/>
      <c r="HE12" s="6647"/>
      <c r="HF12" s="6648"/>
      <c r="HG12" s="6648"/>
      <c r="HH12" s="6649"/>
      <c r="HI12" s="6648"/>
      <c r="HJ12" s="6648"/>
      <c r="HK12" s="6650"/>
      <c r="HL12" s="6651"/>
      <c r="HM12" s="6649"/>
      <c r="HN12" s="6648"/>
      <c r="HO12" s="6648"/>
      <c r="HP12" s="6652"/>
      <c r="HQ12" s="6653"/>
      <c r="HR12" s="6654"/>
      <c r="HS12" s="6685"/>
      <c r="HT12" s="7149"/>
      <c r="HU12" s="6410"/>
      <c r="HV12" s="6754"/>
      <c r="HW12" s="6875"/>
      <c r="HX12" s="6747"/>
      <c r="HY12" s="6747"/>
      <c r="HZ12" s="6748"/>
      <c r="IA12" s="6747"/>
      <c r="IB12" s="6747"/>
      <c r="IC12" s="6749"/>
      <c r="ID12" s="6750"/>
      <c r="IE12" s="6748"/>
      <c r="IF12" s="7192"/>
      <c r="IG12" s="6747"/>
      <c r="IH12" s="6751"/>
      <c r="II12" s="6760"/>
      <c r="IJ12" s="6761"/>
      <c r="IK12" s="7177"/>
      <c r="IL12" s="6871"/>
      <c r="IM12" s="7220"/>
      <c r="IN12" s="5012"/>
      <c r="IO12" s="6746" t="s">
        <v>1563</v>
      </c>
      <c r="IP12" s="6747">
        <v>3</v>
      </c>
      <c r="IQ12" s="6747" t="s">
        <v>796</v>
      </c>
      <c r="IR12" s="6748">
        <v>45378</v>
      </c>
      <c r="IS12" s="6747">
        <v>90</v>
      </c>
      <c r="IT12" s="6747" t="s">
        <v>1539</v>
      </c>
      <c r="IU12" s="6749">
        <v>12.1</v>
      </c>
      <c r="IV12" s="6750">
        <v>45390</v>
      </c>
      <c r="IW12" s="6748">
        <v>45383</v>
      </c>
      <c r="IX12" s="7192">
        <v>111</v>
      </c>
      <c r="IY12" s="6747">
        <v>92.3</v>
      </c>
      <c r="IZ12" s="6751">
        <f>(IS12-IY12)</f>
        <v>-2.2999999999999972</v>
      </c>
      <c r="JA12" s="6760">
        <f>(IY12*IU12/1)</f>
        <v>1116.83</v>
      </c>
      <c r="JB12" s="6761">
        <f>(JA12*0.05)</f>
        <v>55.841499999999996</v>
      </c>
      <c r="JC12" s="7177">
        <v>5</v>
      </c>
      <c r="JD12" s="7221"/>
    </row>
    <row r="13" spans="2:264">
      <c r="B13" s="5006" t="s">
        <v>593</v>
      </c>
      <c r="C13" s="5152">
        <f>(BP26)</f>
        <v>2046.5302199999999</v>
      </c>
      <c r="D13" s="5152">
        <f>(BP46)</f>
        <v>1659.00875</v>
      </c>
      <c r="E13" s="5152">
        <f>(BP64)</f>
        <v>1487.7218499999999</v>
      </c>
      <c r="F13" s="5152">
        <f>(BP80)</f>
        <v>3370.9878849999996</v>
      </c>
      <c r="G13" s="5152">
        <f>(BP99)</f>
        <v>2431.1732349999997</v>
      </c>
      <c r="H13" s="5152">
        <f>(BP111)</f>
        <v>2051.1254799999997</v>
      </c>
      <c r="I13" s="5152">
        <f>(BP127)</f>
        <v>4117.4617550000003</v>
      </c>
      <c r="J13" s="5152">
        <f>(BP152)</f>
        <v>3814.7497750000002</v>
      </c>
      <c r="K13" s="5152">
        <f>(BP170)</f>
        <v>1742.4196800000002</v>
      </c>
      <c r="L13" s="5152">
        <f>(BP188)</f>
        <v>3588.4652600000004</v>
      </c>
      <c r="M13" s="5152">
        <f>(BP206)</f>
        <v>454.73490000000004</v>
      </c>
      <c r="N13" s="5153">
        <f>(BP225)</f>
        <v>0</v>
      </c>
      <c r="O13" s="5901"/>
      <c r="P13" s="2"/>
      <c r="Q13" s="5690" t="s">
        <v>941</v>
      </c>
      <c r="R13" s="6444" t="s">
        <v>1556</v>
      </c>
      <c r="S13" s="7304">
        <v>110</v>
      </c>
      <c r="T13" s="5701" t="s">
        <v>101</v>
      </c>
      <c r="U13" s="5918">
        <v>45622</v>
      </c>
      <c r="V13" s="7160">
        <v>60</v>
      </c>
      <c r="W13" s="3941" t="s">
        <v>35</v>
      </c>
      <c r="X13" s="3941">
        <v>120</v>
      </c>
      <c r="Y13" s="5711">
        <v>613</v>
      </c>
      <c r="Z13" s="5707">
        <v>45667</v>
      </c>
      <c r="AA13" s="7572">
        <v>45667</v>
      </c>
      <c r="AB13" s="3941"/>
      <c r="AC13" s="5740">
        <v>60000</v>
      </c>
      <c r="AD13" s="5740">
        <f>(AC13-V13*1000)</f>
        <v>0</v>
      </c>
      <c r="AE13" s="5709">
        <f>(AC13*Y13/1000)</f>
        <v>36780</v>
      </c>
      <c r="AF13" s="5711">
        <f>(AE13*0.05)</f>
        <v>1839</v>
      </c>
      <c r="AG13" s="5701">
        <v>5</v>
      </c>
      <c r="AH13" s="5672"/>
      <c r="AI13" s="5660"/>
      <c r="AJ13" s="7195"/>
      <c r="AK13" s="7196"/>
      <c r="AL13" s="7197"/>
      <c r="AM13" s="2805"/>
      <c r="AN13" s="2805"/>
      <c r="AO13" s="2805"/>
      <c r="AP13" s="2805"/>
      <c r="AQ13" s="2805"/>
      <c r="AR13" s="7198"/>
      <c r="AS13" s="7197"/>
      <c r="AT13" s="2805"/>
      <c r="AU13" s="7199"/>
      <c r="AV13" s="7199"/>
      <c r="AW13" s="2805"/>
      <c r="AX13" s="2805"/>
      <c r="AY13" s="7597"/>
      <c r="AZ13" s="3282"/>
      <c r="BB13" s="5920"/>
      <c r="BC13" s="5321"/>
      <c r="BD13" s="5320"/>
      <c r="BE13" s="5321"/>
      <c r="BF13" s="5322"/>
      <c r="BG13" s="5323"/>
      <c r="BH13" s="5321"/>
      <c r="BI13" s="5324"/>
      <c r="BJ13" s="5346"/>
      <c r="BK13" s="6703"/>
      <c r="BL13" s="5325"/>
      <c r="BM13" s="5324"/>
      <c r="BN13" s="5326"/>
      <c r="BO13" s="5342"/>
      <c r="BP13" s="5324"/>
      <c r="BQ13" s="5326"/>
      <c r="BR13" s="6704"/>
      <c r="BS13" s="5082"/>
      <c r="BT13" s="6629" t="s">
        <v>1572</v>
      </c>
      <c r="BU13" s="5253">
        <v>4</v>
      </c>
      <c r="BV13" s="5254" t="s">
        <v>101</v>
      </c>
      <c r="BW13" s="5255">
        <v>45575</v>
      </c>
      <c r="BX13" s="5256">
        <v>20</v>
      </c>
      <c r="BY13" s="5254" t="s">
        <v>544</v>
      </c>
      <c r="BZ13" s="5257">
        <v>83.8</v>
      </c>
      <c r="CA13" s="5397">
        <v>45596</v>
      </c>
      <c r="CB13" s="6307">
        <v>45588</v>
      </c>
      <c r="CC13" s="5398">
        <v>76305</v>
      </c>
      <c r="CD13" s="5257">
        <v>22</v>
      </c>
      <c r="CE13" s="5246">
        <v>0</v>
      </c>
      <c r="CF13" s="5250">
        <f>(BZ13*CD13)</f>
        <v>1843.6</v>
      </c>
      <c r="CG13" s="5257">
        <f>(CF13*0.05)</f>
        <v>92.18</v>
      </c>
      <c r="CH13" s="7141">
        <v>5</v>
      </c>
      <c r="CI13" s="6197"/>
      <c r="CK13" s="7201"/>
      <c r="CL13" s="7202"/>
      <c r="CM13" s="6328"/>
      <c r="CN13" s="6328"/>
      <c r="CO13" s="6329"/>
      <c r="CP13" s="7203"/>
      <c r="CQ13" s="6328"/>
      <c r="CR13" s="6333"/>
      <c r="CS13" s="7204"/>
      <c r="CT13" s="6329"/>
      <c r="CU13" s="6328"/>
      <c r="CV13" s="7205"/>
      <c r="CW13" s="7205"/>
      <c r="CX13" s="6333"/>
      <c r="CY13" s="6966"/>
      <c r="CZ13" s="7206"/>
      <c r="DA13" s="7207"/>
      <c r="DB13" s="5122"/>
      <c r="DC13" s="7208"/>
      <c r="DD13" s="6598"/>
      <c r="DE13" s="6598"/>
      <c r="DF13" s="6597"/>
      <c r="DG13" s="7209"/>
      <c r="DH13" s="6598"/>
      <c r="DI13" s="6601"/>
      <c r="DJ13" s="7210"/>
      <c r="DK13" s="7211"/>
      <c r="DL13" s="6598"/>
      <c r="DM13" s="7212"/>
      <c r="DN13" s="7212"/>
      <c r="DO13" s="6600"/>
      <c r="DP13" s="6859"/>
      <c r="DQ13" s="7213"/>
      <c r="DR13" s="7284"/>
      <c r="DT13" s="5469" t="s">
        <v>591</v>
      </c>
      <c r="DU13" s="5459" t="s">
        <v>1550</v>
      </c>
      <c r="DV13" s="5459">
        <v>15</v>
      </c>
      <c r="DW13" s="5459" t="s">
        <v>101</v>
      </c>
      <c r="DX13" s="5460">
        <v>45246</v>
      </c>
      <c r="DY13" s="4227">
        <v>100</v>
      </c>
      <c r="DZ13" s="5459" t="s">
        <v>35</v>
      </c>
      <c r="EA13" s="5459">
        <v>104.09</v>
      </c>
      <c r="EB13" s="5461">
        <v>45271</v>
      </c>
      <c r="EC13" s="5460">
        <v>45317</v>
      </c>
      <c r="ED13" s="5459">
        <v>39057</v>
      </c>
      <c r="EE13" s="5462">
        <v>81850</v>
      </c>
      <c r="EF13" s="5462">
        <f>(DY13*1000-EE13)</f>
        <v>18150</v>
      </c>
      <c r="EG13" s="5463">
        <f>(EA13*EE13/1000)</f>
        <v>8519.7664999999997</v>
      </c>
      <c r="EH13" s="5464">
        <f>(EG13*0.04)</f>
        <v>340.79066</v>
      </c>
      <c r="EI13" s="5462">
        <v>4</v>
      </c>
      <c r="EJ13" s="7286" t="s">
        <v>8</v>
      </c>
      <c r="EK13" s="5012"/>
      <c r="EL13" s="7279" t="s">
        <v>1534</v>
      </c>
      <c r="EM13" s="7268">
        <v>17</v>
      </c>
      <c r="EN13" s="7268" t="s">
        <v>101</v>
      </c>
      <c r="EO13" s="7269">
        <v>45267</v>
      </c>
      <c r="EP13" s="7270">
        <v>8.5299999999999994</v>
      </c>
      <c r="EQ13" s="7268" t="s">
        <v>35</v>
      </c>
      <c r="ER13" s="7268">
        <v>104.09</v>
      </c>
      <c r="ES13" s="7271">
        <v>45280</v>
      </c>
      <c r="ET13" s="7269">
        <v>45275</v>
      </c>
      <c r="EU13" s="7268"/>
      <c r="EV13" s="7272">
        <v>8530</v>
      </c>
      <c r="EW13" s="7272">
        <f>(EP13*1000-EV13)</f>
        <v>0</v>
      </c>
      <c r="EX13" s="7273">
        <f>(ER13*EV13/1000)</f>
        <v>887.88770000000011</v>
      </c>
      <c r="EY13" s="7274">
        <f>(EX13*0.04)</f>
        <v>35.515508000000004</v>
      </c>
      <c r="EZ13" s="7272">
        <v>4</v>
      </c>
      <c r="FA13" s="7275" t="s">
        <v>25</v>
      </c>
      <c r="FC13" s="6754"/>
      <c r="FD13" s="6875"/>
      <c r="FE13" s="6747"/>
      <c r="FF13" s="6747"/>
      <c r="FG13" s="6748"/>
      <c r="FH13" s="6747"/>
      <c r="FI13" s="6747"/>
      <c r="FJ13" s="6749"/>
      <c r="FK13" s="6750"/>
      <c r="FL13" s="6748"/>
      <c r="FM13" s="7192"/>
      <c r="FN13" s="6747"/>
      <c r="FO13" s="6751"/>
      <c r="FP13" s="6760"/>
      <c r="FQ13" s="6761"/>
      <c r="FR13" s="7177"/>
      <c r="FS13" s="6871"/>
      <c r="FT13" s="7220"/>
      <c r="FU13" s="5012"/>
      <c r="FV13" s="6746" t="s">
        <v>1563</v>
      </c>
      <c r="FW13" s="6747">
        <v>4</v>
      </c>
      <c r="FX13" s="6747" t="s">
        <v>36</v>
      </c>
      <c r="FY13" s="6748">
        <v>45392</v>
      </c>
      <c r="FZ13" s="6747">
        <v>120</v>
      </c>
      <c r="GA13" s="6747" t="s">
        <v>1539</v>
      </c>
      <c r="GB13" s="6749">
        <v>11.95</v>
      </c>
      <c r="GC13" s="6750">
        <v>45401</v>
      </c>
      <c r="GD13" s="6748">
        <v>45392</v>
      </c>
      <c r="GE13" s="7192">
        <v>120</v>
      </c>
      <c r="GF13" s="6747">
        <v>120.1</v>
      </c>
      <c r="GG13" s="6751">
        <f>(FZ13-GF13)</f>
        <v>-9.9999999999994316E-2</v>
      </c>
      <c r="GH13" s="6760">
        <f>(GF13*GB13/1)</f>
        <v>1435.1949999999999</v>
      </c>
      <c r="GI13" s="6761">
        <f>(GH13*0.05)</f>
        <v>71.759749999999997</v>
      </c>
      <c r="GJ13" s="7177">
        <v>5</v>
      </c>
      <c r="GK13" s="7221"/>
      <c r="GM13" s="6648"/>
      <c r="GN13" s="6648"/>
      <c r="GO13" s="6648"/>
      <c r="GP13" s="6649"/>
      <c r="GQ13" s="6648"/>
      <c r="GR13" s="6648"/>
      <c r="GS13" s="6650"/>
      <c r="GT13" s="6651"/>
      <c r="GU13" s="6649"/>
      <c r="GV13" s="6648"/>
      <c r="GW13" s="6648"/>
      <c r="GX13" s="6652"/>
      <c r="GY13" s="6653"/>
      <c r="GZ13" s="6654"/>
      <c r="HA13" s="6685"/>
      <c r="HB13" s="6685"/>
      <c r="HC13" s="7219"/>
      <c r="HD13" s="6520"/>
      <c r="HE13" s="6647"/>
      <c r="HF13" s="6648"/>
      <c r="HG13" s="6648"/>
      <c r="HH13" s="6649"/>
      <c r="HI13" s="6648"/>
      <c r="HJ13" s="6648"/>
      <c r="HK13" s="6650"/>
      <c r="HL13" s="6651"/>
      <c r="HM13" s="6649"/>
      <c r="HN13" s="6648"/>
      <c r="HO13" s="6648"/>
      <c r="HP13" s="6652"/>
      <c r="HQ13" s="6653"/>
      <c r="HR13" s="6654"/>
      <c r="HS13" s="6685"/>
      <c r="HT13" s="7149"/>
      <c r="HU13" s="6410"/>
      <c r="HV13" s="6754"/>
      <c r="HW13" s="6875"/>
      <c r="HX13" s="6747"/>
      <c r="HY13" s="6747"/>
      <c r="HZ13" s="6748"/>
      <c r="IA13" s="6747"/>
      <c r="IB13" s="6747"/>
      <c r="IC13" s="6749"/>
      <c r="ID13" s="6750"/>
      <c r="IE13" s="6748"/>
      <c r="IF13" s="7192"/>
      <c r="IG13" s="6747"/>
      <c r="IH13" s="6751"/>
      <c r="II13" s="6760"/>
      <c r="IJ13" s="6761"/>
      <c r="IK13" s="7177"/>
      <c r="IL13" s="6871"/>
      <c r="IM13" s="7220"/>
      <c r="IN13" s="5012"/>
      <c r="IO13" s="6746" t="s">
        <v>1563</v>
      </c>
      <c r="IP13" s="6747">
        <v>4</v>
      </c>
      <c r="IQ13" s="6747" t="s">
        <v>36</v>
      </c>
      <c r="IR13" s="6748">
        <v>45392</v>
      </c>
      <c r="IS13" s="6747">
        <v>120</v>
      </c>
      <c r="IT13" s="6747" t="s">
        <v>1539</v>
      </c>
      <c r="IU13" s="6749">
        <v>11.95</v>
      </c>
      <c r="IV13" s="6750">
        <v>45401</v>
      </c>
      <c r="IW13" s="6748">
        <v>45392</v>
      </c>
      <c r="IX13" s="7192">
        <v>120</v>
      </c>
      <c r="IY13" s="6747">
        <v>120.1</v>
      </c>
      <c r="IZ13" s="6751">
        <f>(IS13-IY13)</f>
        <v>-9.9999999999994316E-2</v>
      </c>
      <c r="JA13" s="6760">
        <f>(IY13*IU13/1)</f>
        <v>1435.1949999999999</v>
      </c>
      <c r="JB13" s="6761">
        <f>(JA13*0.05)</f>
        <v>71.759749999999997</v>
      </c>
      <c r="JC13" s="7177">
        <v>5</v>
      </c>
      <c r="JD13" s="7221"/>
    </row>
    <row r="14" spans="2:264">
      <c r="B14" s="5006"/>
      <c r="C14" s="5152"/>
      <c r="D14" s="5152"/>
      <c r="E14" s="5152"/>
      <c r="F14" s="5152"/>
      <c r="G14" s="5152"/>
      <c r="H14" s="5152"/>
      <c r="I14" s="5152"/>
      <c r="J14" s="5152"/>
      <c r="K14" s="5152"/>
      <c r="L14" s="5152"/>
      <c r="M14" s="5152"/>
      <c r="N14" s="5153"/>
      <c r="O14" s="5901"/>
      <c r="P14" s="2"/>
      <c r="Q14" s="5640" t="s">
        <v>941</v>
      </c>
      <c r="R14" s="6444" t="s">
        <v>1547</v>
      </c>
      <c r="S14" s="7304">
        <v>111</v>
      </c>
      <c r="T14" s="5701" t="s">
        <v>101</v>
      </c>
      <c r="U14" s="5918">
        <v>45622</v>
      </c>
      <c r="V14" s="7160">
        <v>35</v>
      </c>
      <c r="W14" s="3941" t="s">
        <v>35</v>
      </c>
      <c r="X14" s="3941">
        <v>87.5</v>
      </c>
      <c r="Y14" s="5711">
        <v>1027</v>
      </c>
      <c r="Z14" s="5707">
        <v>45667</v>
      </c>
      <c r="AA14" s="7572">
        <v>45667</v>
      </c>
      <c r="AB14" s="3941"/>
      <c r="AC14" s="5740">
        <v>35000</v>
      </c>
      <c r="AD14" s="5740">
        <f>(AC14-V14*1000)</f>
        <v>0</v>
      </c>
      <c r="AE14" s="5709">
        <f>(AC14*Y14/1000)</f>
        <v>35945</v>
      </c>
      <c r="AF14" s="5711">
        <f>(AE14*0.05)</f>
        <v>1797.25</v>
      </c>
      <c r="AG14" s="5701">
        <v>5</v>
      </c>
      <c r="AH14" s="5868"/>
      <c r="AI14" s="6398"/>
      <c r="AJ14" s="5817"/>
      <c r="AK14" s="5599"/>
      <c r="AL14" s="5599"/>
      <c r="AM14" s="5610"/>
      <c r="AN14" s="5611"/>
      <c r="AO14" s="5599"/>
      <c r="AP14" s="5599"/>
      <c r="AQ14" s="5613"/>
      <c r="AR14" s="5614"/>
      <c r="AS14" s="5610"/>
      <c r="AT14" s="5599"/>
      <c r="AU14" s="5630"/>
      <c r="AV14" s="5599"/>
      <c r="AW14" s="5616"/>
      <c r="AX14" s="5616"/>
      <c r="AY14" s="6686"/>
      <c r="AZ14" s="6587"/>
      <c r="BA14" s="5012"/>
      <c r="BB14" s="5171"/>
      <c r="BC14" s="5254"/>
      <c r="BD14" s="5253"/>
      <c r="BE14" s="5254"/>
      <c r="BF14" s="5255"/>
      <c r="BG14" s="5256"/>
      <c r="BH14" s="5254"/>
      <c r="BI14" s="5257"/>
      <c r="BJ14" s="5397"/>
      <c r="BK14" s="6307"/>
      <c r="BL14" s="5398"/>
      <c r="BM14" s="5257"/>
      <c r="BN14" s="5246"/>
      <c r="BO14" s="5250"/>
      <c r="BP14" s="5257"/>
      <c r="BQ14" s="6479"/>
      <c r="BR14" s="5903"/>
      <c r="BS14" s="5056"/>
      <c r="BT14" s="6718" t="s">
        <v>1573</v>
      </c>
      <c r="BU14" s="5253">
        <v>4</v>
      </c>
      <c r="BV14" s="5254" t="s">
        <v>101</v>
      </c>
      <c r="BW14" s="5255">
        <v>45575</v>
      </c>
      <c r="BX14" s="5256">
        <v>20</v>
      </c>
      <c r="BY14" s="5254" t="s">
        <v>544</v>
      </c>
      <c r="BZ14" s="5257">
        <v>88.51</v>
      </c>
      <c r="CA14" s="5397">
        <v>45596</v>
      </c>
      <c r="CB14" s="6307">
        <v>45588</v>
      </c>
      <c r="CC14" s="5398">
        <v>76305</v>
      </c>
      <c r="CD14" s="5257">
        <v>20</v>
      </c>
      <c r="CE14" s="5246">
        <v>0</v>
      </c>
      <c r="CF14" s="5250">
        <f>(BZ14*CD14)</f>
        <v>1770.2</v>
      </c>
      <c r="CG14" s="5257">
        <f>(CF14*0.05)</f>
        <v>88.51</v>
      </c>
      <c r="CH14" s="7141">
        <v>5</v>
      </c>
      <c r="CI14" s="5068"/>
      <c r="CJ14" s="5012"/>
      <c r="CK14" s="6595"/>
      <c r="CL14" s="5445"/>
      <c r="CM14" s="6596"/>
      <c r="CN14" s="6597"/>
      <c r="CO14" s="6598"/>
      <c r="CP14" s="6598"/>
      <c r="CQ14" s="6598"/>
      <c r="CR14" s="6599"/>
      <c r="CS14" s="6597"/>
      <c r="CT14" s="6598"/>
      <c r="CU14" s="6600"/>
      <c r="CV14" s="6600"/>
      <c r="CW14" s="6600"/>
      <c r="CX14" s="6601"/>
      <c r="CY14" s="6602"/>
      <c r="CZ14" s="5416"/>
      <c r="DA14" s="3664"/>
      <c r="DB14" s="5122"/>
      <c r="DC14" s="5123"/>
      <c r="DD14" s="5124"/>
      <c r="DE14" s="5124"/>
      <c r="DF14" s="5124"/>
      <c r="DG14" s="5124"/>
      <c r="DH14" s="5124"/>
      <c r="DI14" s="5124"/>
      <c r="DJ14" s="5125"/>
      <c r="DK14" s="5124"/>
      <c r="DL14" s="5124"/>
      <c r="DM14" s="5124"/>
      <c r="DN14" s="5124"/>
      <c r="DO14" s="5124"/>
      <c r="DP14" s="5124"/>
      <c r="DQ14" s="5416"/>
      <c r="DR14" s="5126"/>
      <c r="DS14" s="5012"/>
      <c r="DT14" s="7267" t="s">
        <v>591</v>
      </c>
      <c r="DU14" s="7268" t="s">
        <v>1550</v>
      </c>
      <c r="DV14" s="7268">
        <v>15</v>
      </c>
      <c r="DW14" s="7268" t="s">
        <v>101</v>
      </c>
      <c r="DX14" s="7269">
        <v>45246</v>
      </c>
      <c r="DY14" s="7270">
        <v>18.149999999999999</v>
      </c>
      <c r="DZ14" s="7268" t="s">
        <v>35</v>
      </c>
      <c r="EA14" s="7268">
        <v>104.09</v>
      </c>
      <c r="EB14" s="7271">
        <v>45271</v>
      </c>
      <c r="EC14" s="7269">
        <v>45317</v>
      </c>
      <c r="ED14" s="7268"/>
      <c r="EE14" s="7272">
        <v>18150</v>
      </c>
      <c r="EF14" s="7272">
        <f>(DY14*1000-EE14)</f>
        <v>0</v>
      </c>
      <c r="EG14" s="7273">
        <f>(EA14*EE14/1000)</f>
        <v>1889.2335</v>
      </c>
      <c r="EH14" s="7274">
        <f>(EG14*0.04)</f>
        <v>75.569339999999997</v>
      </c>
      <c r="EI14" s="7272">
        <v>4</v>
      </c>
      <c r="EJ14" s="7275" t="s">
        <v>1565</v>
      </c>
      <c r="EK14" s="5012"/>
      <c r="EL14" s="5458" t="s">
        <v>1534</v>
      </c>
      <c r="EM14" s="5459">
        <v>18</v>
      </c>
      <c r="EN14" s="5459" t="s">
        <v>101</v>
      </c>
      <c r="EO14" s="5460">
        <v>45267</v>
      </c>
      <c r="EP14" s="4227">
        <v>100</v>
      </c>
      <c r="EQ14" s="5459" t="s">
        <v>35</v>
      </c>
      <c r="ER14" s="5459">
        <v>104.09</v>
      </c>
      <c r="ES14" s="5461">
        <v>45313</v>
      </c>
      <c r="ET14" s="5460">
        <v>45317</v>
      </c>
      <c r="EU14" s="5459">
        <v>39057</v>
      </c>
      <c r="EV14" s="5462">
        <v>94230</v>
      </c>
      <c r="EW14" s="5462">
        <v>0</v>
      </c>
      <c r="EX14" s="5463">
        <v>10409</v>
      </c>
      <c r="EY14" s="5464">
        <v>416.36</v>
      </c>
      <c r="EZ14" s="5462">
        <v>4</v>
      </c>
      <c r="FA14" s="7073"/>
      <c r="FB14" s="5012"/>
      <c r="FC14" s="6746"/>
      <c r="FD14" s="6875"/>
      <c r="FE14" s="6747"/>
      <c r="FF14" s="6747"/>
      <c r="FG14" s="6748"/>
      <c r="FH14" s="6747"/>
      <c r="FI14" s="6747"/>
      <c r="FJ14" s="6749"/>
      <c r="FK14" s="6750"/>
      <c r="FL14" s="6748"/>
      <c r="FM14" s="6747"/>
      <c r="FN14" s="6747"/>
      <c r="FO14" s="6751"/>
      <c r="FP14" s="6752"/>
      <c r="FQ14" s="6753"/>
      <c r="FR14" s="6871"/>
      <c r="FS14" s="6871"/>
      <c r="FT14" s="6880"/>
      <c r="FU14" s="6876"/>
      <c r="FV14" s="6746"/>
      <c r="FW14" s="6747"/>
      <c r="FX14" s="6747"/>
      <c r="FY14" s="6748"/>
      <c r="FZ14" s="6747"/>
      <c r="GA14" s="6747"/>
      <c r="GB14" s="6749"/>
      <c r="GC14" s="6750"/>
      <c r="GD14" s="6748"/>
      <c r="GE14" s="7192"/>
      <c r="GF14" s="6747"/>
      <c r="GG14" s="6751"/>
      <c r="GH14" s="6760"/>
      <c r="GI14" s="6761"/>
      <c r="GJ14" s="7177"/>
      <c r="GK14" s="6762"/>
      <c r="GM14" s="6631"/>
      <c r="GN14" s="6631"/>
      <c r="GO14" s="6631"/>
      <c r="GP14" s="6632"/>
      <c r="GQ14" s="6631"/>
      <c r="GR14" s="6631"/>
      <c r="GS14" s="6633"/>
      <c r="GT14" s="6634"/>
      <c r="GU14" s="6632"/>
      <c r="GV14" s="6631"/>
      <c r="GW14" s="6631"/>
      <c r="GX14" s="6635"/>
      <c r="GY14" s="6636"/>
      <c r="GZ14" s="6637"/>
      <c r="HA14" s="6685"/>
      <c r="HB14" s="6685"/>
      <c r="HC14" s="6638"/>
      <c r="HD14" s="6514"/>
      <c r="HE14" s="6647"/>
      <c r="HF14" s="6648"/>
      <c r="HG14" s="6648"/>
      <c r="HH14" s="6649"/>
      <c r="HI14" s="6648"/>
      <c r="HJ14" s="6648"/>
      <c r="HK14" s="6650"/>
      <c r="HL14" s="6651"/>
      <c r="HM14" s="6649"/>
      <c r="HN14" s="6648"/>
      <c r="HO14" s="6648"/>
      <c r="HP14" s="6652"/>
      <c r="HQ14" s="6653"/>
      <c r="HR14" s="6654"/>
      <c r="HS14" s="6685"/>
      <c r="HT14" s="6676"/>
      <c r="HU14" s="5012"/>
      <c r="HV14" s="6746"/>
      <c r="HW14" s="6875"/>
      <c r="HX14" s="6747"/>
      <c r="HY14" s="6747"/>
      <c r="HZ14" s="6748"/>
      <c r="IA14" s="6747"/>
      <c r="IB14" s="6747"/>
      <c r="IC14" s="6749"/>
      <c r="ID14" s="6750"/>
      <c r="IE14" s="6748"/>
      <c r="IF14" s="6747"/>
      <c r="IG14" s="6747"/>
      <c r="IH14" s="6751"/>
      <c r="II14" s="6752"/>
      <c r="IJ14" s="6753"/>
      <c r="IK14" s="6871"/>
      <c r="IL14" s="6871"/>
      <c r="IM14" s="6880"/>
      <c r="IN14" s="6876"/>
      <c r="IO14" s="6746"/>
      <c r="IP14" s="6747"/>
      <c r="IQ14" s="6747"/>
      <c r="IR14" s="6748"/>
      <c r="IS14" s="6747"/>
      <c r="IT14" s="6747"/>
      <c r="IU14" s="6749"/>
      <c r="IV14" s="6750"/>
      <c r="IW14" s="6748"/>
      <c r="IX14" s="7192"/>
      <c r="IY14" s="6747"/>
      <c r="IZ14" s="6751"/>
      <c r="JA14" s="6760"/>
      <c r="JB14" s="6761"/>
      <c r="JC14" s="7177"/>
      <c r="JD14" s="6762"/>
    </row>
    <row r="15" spans="2:264">
      <c r="B15" s="5006" t="s">
        <v>592</v>
      </c>
      <c r="C15" s="5152">
        <f>(CY26)</f>
        <v>862.779</v>
      </c>
      <c r="D15" s="5152">
        <f>(CY48)</f>
        <v>0</v>
      </c>
      <c r="E15" s="5152">
        <f>(CY66)</f>
        <v>530.16480000000001</v>
      </c>
      <c r="F15" s="5152">
        <f>(CY87)</f>
        <v>618.52559999999994</v>
      </c>
      <c r="G15" s="5152">
        <f>(CY105)</f>
        <v>1347.5021999999999</v>
      </c>
      <c r="H15" s="5152">
        <f>(CY116)</f>
        <v>1333.2530999999999</v>
      </c>
      <c r="I15" s="5152">
        <f>(CY130)</f>
        <v>1060.3296</v>
      </c>
      <c r="J15" s="5152">
        <f>(CY153)</f>
        <v>649.61249999999995</v>
      </c>
      <c r="K15" s="5152">
        <f>(CY171)</f>
        <v>0</v>
      </c>
      <c r="L15" s="5152">
        <f>(CY191)</f>
        <v>0</v>
      </c>
      <c r="M15" s="5152">
        <f>(CY210)</f>
        <v>976.86</v>
      </c>
      <c r="N15" s="5153">
        <f>(CY228)</f>
        <v>781.48799999999994</v>
      </c>
      <c r="O15" s="5901"/>
      <c r="P15" s="2"/>
      <c r="Q15" s="5593"/>
      <c r="R15" s="5589"/>
      <c r="S15" s="5618"/>
      <c r="T15" s="5589"/>
      <c r="U15" s="5610"/>
      <c r="V15" s="5619"/>
      <c r="W15" s="5594"/>
      <c r="X15" s="5594"/>
      <c r="Y15" s="5620"/>
      <c r="Z15" s="5614"/>
      <c r="AA15" s="5610"/>
      <c r="AB15" s="5599"/>
      <c r="AC15" s="5621"/>
      <c r="AD15" s="5598"/>
      <c r="AE15" s="5622"/>
      <c r="AF15" s="5622"/>
      <c r="AG15" s="5609"/>
      <c r="AH15" s="5672"/>
      <c r="AI15" s="5660"/>
      <c r="AJ15" s="5764"/>
      <c r="AK15" s="3603"/>
      <c r="AL15" s="3674"/>
      <c r="AM15" s="2091"/>
      <c r="AN15" s="2091"/>
      <c r="AO15" s="2091"/>
      <c r="AP15" s="2091"/>
      <c r="AQ15" s="2091"/>
      <c r="AR15" s="2091"/>
      <c r="AS15" s="3674"/>
      <c r="AT15" s="2091"/>
      <c r="AU15" s="2092"/>
      <c r="AV15" s="2092"/>
      <c r="AW15" s="2091"/>
      <c r="AX15" s="2091"/>
      <c r="AY15" s="2873"/>
      <c r="AZ15" s="2150"/>
      <c r="BB15" s="5171"/>
      <c r="BC15" s="5252"/>
      <c r="BD15" s="5253"/>
      <c r="BE15" s="5254"/>
      <c r="BF15" s="5255"/>
      <c r="BG15" s="5256"/>
      <c r="BH15" s="5254"/>
      <c r="BI15" s="5257"/>
      <c r="BJ15" s="5258"/>
      <c r="BK15" s="5255"/>
      <c r="BL15" s="5245"/>
      <c r="BM15" s="5250"/>
      <c r="BN15" s="5250"/>
      <c r="BO15" s="5250"/>
      <c r="BP15" s="5250"/>
      <c r="BQ15" s="7079"/>
      <c r="BR15" s="5903"/>
      <c r="BS15" s="5082"/>
      <c r="BT15" s="7009"/>
      <c r="BU15" s="6986"/>
      <c r="BV15" s="6987"/>
      <c r="BW15" s="6988"/>
      <c r="BX15" s="6989"/>
      <c r="BY15" s="6990"/>
      <c r="BZ15" s="6991"/>
      <c r="CA15" s="6992"/>
      <c r="CB15" s="6993"/>
      <c r="CC15" s="6994"/>
      <c r="CD15" s="6991"/>
      <c r="CE15" s="6995"/>
      <c r="CF15" s="6996"/>
      <c r="CG15" s="6991"/>
      <c r="CH15" s="7010"/>
      <c r="CI15" s="7011"/>
      <c r="CK15" s="5123"/>
      <c r="CL15" s="5124"/>
      <c r="CM15" s="5124"/>
      <c r="CN15" s="5124"/>
      <c r="CO15" s="5124"/>
      <c r="CP15" s="5124"/>
      <c r="CQ15" s="5124"/>
      <c r="CR15" s="5124"/>
      <c r="CS15" s="5125"/>
      <c r="CT15" s="5124"/>
      <c r="CU15" s="5124"/>
      <c r="CV15" s="5124"/>
      <c r="CW15" s="5124"/>
      <c r="CX15" s="5124"/>
      <c r="CY15" s="5124"/>
      <c r="CZ15" s="5416"/>
      <c r="DA15" s="5126"/>
      <c r="DB15" s="5122"/>
      <c r="DC15" s="5456"/>
      <c r="DD15" s="5445"/>
      <c r="DE15" s="5445"/>
      <c r="DF15" s="5446"/>
      <c r="DG15" s="5447"/>
      <c r="DH15" s="5445"/>
      <c r="DI15" s="5448"/>
      <c r="DJ15" s="5449"/>
      <c r="DK15" s="5450"/>
      <c r="DL15" s="5445"/>
      <c r="DM15" s="5451"/>
      <c r="DN15" s="5451"/>
      <c r="DO15" s="5452"/>
      <c r="DP15" s="5453"/>
      <c r="DQ15" s="5451"/>
      <c r="DR15" s="5200"/>
      <c r="DT15" s="7276" t="s">
        <v>591</v>
      </c>
      <c r="DU15" s="7277" t="s">
        <v>1551</v>
      </c>
      <c r="DV15" s="7268">
        <v>16</v>
      </c>
      <c r="DW15" s="7268" t="s">
        <v>101</v>
      </c>
      <c r="DX15" s="7269">
        <v>45251</v>
      </c>
      <c r="DY15" s="7270">
        <v>2.67</v>
      </c>
      <c r="DZ15" s="7268" t="s">
        <v>35</v>
      </c>
      <c r="EA15" s="7268">
        <v>114.41</v>
      </c>
      <c r="EB15" s="7271">
        <v>45271</v>
      </c>
      <c r="EC15" s="7269">
        <v>45275</v>
      </c>
      <c r="ED15" s="7268"/>
      <c r="EE15" s="7272">
        <v>2670</v>
      </c>
      <c r="EF15" s="7272">
        <f>(DY15*1000-EE15)</f>
        <v>0</v>
      </c>
      <c r="EG15" s="7273">
        <f>(EA15*EE15/1000)</f>
        <v>305.47469999999998</v>
      </c>
      <c r="EH15" s="7274">
        <f>(EG15*0.04)</f>
        <v>12.218988</v>
      </c>
      <c r="EI15" s="7272">
        <v>4</v>
      </c>
      <c r="EJ15" s="7275" t="s">
        <v>1565</v>
      </c>
      <c r="EK15" s="5012"/>
      <c r="EL15" s="7279" t="s">
        <v>1534</v>
      </c>
      <c r="EM15" s="7268">
        <v>18</v>
      </c>
      <c r="EN15" s="7268" t="s">
        <v>101</v>
      </c>
      <c r="EO15" s="7269">
        <v>45267</v>
      </c>
      <c r="EP15" s="7270">
        <v>5.77</v>
      </c>
      <c r="EQ15" s="7268" t="s">
        <v>35</v>
      </c>
      <c r="ER15" s="7268">
        <v>104.09</v>
      </c>
      <c r="ES15" s="7271">
        <v>45280</v>
      </c>
      <c r="ET15" s="7269">
        <v>45317</v>
      </c>
      <c r="EU15" s="7268"/>
      <c r="EV15" s="7272">
        <v>5770</v>
      </c>
      <c r="EW15" s="7272">
        <f>(EP15*1000-EV15)</f>
        <v>0</v>
      </c>
      <c r="EX15" s="7273">
        <f>(ER15*EV15/1000)</f>
        <v>600.59930000000008</v>
      </c>
      <c r="EY15" s="7274">
        <f>(EX15*0.04)</f>
        <v>24.023972000000004</v>
      </c>
      <c r="EZ15" s="7272">
        <v>4</v>
      </c>
      <c r="FA15" s="7275" t="s">
        <v>25</v>
      </c>
      <c r="FC15" s="6754"/>
      <c r="FD15" s="7176"/>
      <c r="FE15" s="6755"/>
      <c r="FF15" s="6755"/>
      <c r="FG15" s="6756"/>
      <c r="FH15" s="6755"/>
      <c r="FI15" s="6755"/>
      <c r="FJ15" s="6757"/>
      <c r="FK15" s="6758"/>
      <c r="FL15" s="6756"/>
      <c r="FM15" s="6755"/>
      <c r="FN15" s="6755"/>
      <c r="FO15" s="6759"/>
      <c r="FP15" s="6760"/>
      <c r="FQ15" s="6761"/>
      <c r="FR15" s="6871"/>
      <c r="FS15" s="6871"/>
      <c r="FT15" s="6762"/>
      <c r="FU15" s="5012"/>
      <c r="FV15" s="6783"/>
      <c r="FW15" s="6784"/>
      <c r="FX15" s="6784"/>
      <c r="FY15" s="6785"/>
      <c r="FZ15" s="6784"/>
      <c r="GA15" s="6784"/>
      <c r="GB15" s="6784"/>
      <c r="GC15" s="6787"/>
      <c r="GD15" s="6785"/>
      <c r="GE15" s="6784"/>
      <c r="GF15" s="6784"/>
      <c r="GG15" s="6788"/>
      <c r="GH15" s="6789"/>
      <c r="GI15" s="6790"/>
      <c r="GJ15" s="6820"/>
      <c r="GK15" s="6821"/>
      <c r="GM15" s="6648"/>
      <c r="GN15" s="6648"/>
      <c r="GO15" s="6648"/>
      <c r="GP15" s="6649"/>
      <c r="GQ15" s="6648"/>
      <c r="GR15" s="6648"/>
      <c r="GS15" s="6650"/>
      <c r="GT15" s="6651"/>
      <c r="GU15" s="6649"/>
      <c r="GV15" s="6648"/>
      <c r="GW15" s="6648"/>
      <c r="GX15" s="6652"/>
      <c r="GY15" s="6653"/>
      <c r="GZ15" s="6654"/>
      <c r="HA15" s="6685"/>
      <c r="HB15" s="6685"/>
      <c r="HC15" s="6638"/>
      <c r="HD15" s="6520"/>
      <c r="HE15" s="6539"/>
      <c r="HF15" s="6540"/>
      <c r="HG15" s="6540"/>
      <c r="HH15" s="6541"/>
      <c r="HI15" s="6540"/>
      <c r="HJ15" s="6540"/>
      <c r="HK15" s="6540"/>
      <c r="HL15" s="6542"/>
      <c r="HM15" s="6541"/>
      <c r="HN15" s="6540"/>
      <c r="HO15" s="6540"/>
      <c r="HP15" s="6543"/>
      <c r="HQ15" s="6544"/>
      <c r="HR15" s="6545"/>
      <c r="HS15" s="6677"/>
      <c r="HT15" s="6678"/>
      <c r="HV15" s="6754"/>
      <c r="HW15" s="7176"/>
      <c r="HX15" s="6755"/>
      <c r="HY15" s="6755"/>
      <c r="HZ15" s="6756"/>
      <c r="IA15" s="6755"/>
      <c r="IB15" s="6755"/>
      <c r="IC15" s="6757"/>
      <c r="ID15" s="6758"/>
      <c r="IE15" s="6756"/>
      <c r="IF15" s="6755"/>
      <c r="IG15" s="6755"/>
      <c r="IH15" s="6759"/>
      <c r="II15" s="6760"/>
      <c r="IJ15" s="6761"/>
      <c r="IK15" s="6871"/>
      <c r="IL15" s="6871"/>
      <c r="IM15" s="6762"/>
      <c r="IN15" s="5012"/>
      <c r="IO15" s="6783"/>
      <c r="IP15" s="6784"/>
      <c r="IQ15" s="6784"/>
      <c r="IR15" s="6785"/>
      <c r="IS15" s="6784"/>
      <c r="IT15" s="6784"/>
      <c r="IU15" s="6784"/>
      <c r="IV15" s="6787"/>
      <c r="IW15" s="6785"/>
      <c r="IX15" s="6784"/>
      <c r="IY15" s="6784"/>
      <c r="IZ15" s="6788"/>
      <c r="JA15" s="6789"/>
      <c r="JB15" s="6790"/>
      <c r="JC15" s="6820"/>
      <c r="JD15" s="6821"/>
    </row>
    <row r="16" spans="2:264" ht="15" thickBot="1">
      <c r="B16" s="5006"/>
      <c r="C16" s="5152"/>
      <c r="D16" s="5152"/>
      <c r="E16" s="5152"/>
      <c r="F16" s="5152"/>
      <c r="G16" s="5152"/>
      <c r="H16" s="5152"/>
      <c r="I16" s="5152"/>
      <c r="J16" s="5152"/>
      <c r="K16" s="5152"/>
      <c r="L16" s="5152"/>
      <c r="M16" s="5152"/>
      <c r="N16" s="5153"/>
      <c r="O16" s="5901"/>
      <c r="P16" s="2"/>
      <c r="Q16" s="5637"/>
      <c r="R16" s="7161"/>
      <c r="S16" s="5594"/>
      <c r="T16" s="5589"/>
      <c r="U16" s="5610"/>
      <c r="V16" s="5624"/>
      <c r="W16" s="5594"/>
      <c r="X16" s="5594"/>
      <c r="Y16" s="5608"/>
      <c r="Z16" s="5614"/>
      <c r="AA16" s="5610"/>
      <c r="AB16" s="5599"/>
      <c r="AC16" s="5598"/>
      <c r="AD16" s="5598"/>
      <c r="AE16" s="5608"/>
      <c r="AF16" s="5608"/>
      <c r="AG16" s="5831"/>
      <c r="AH16" s="5672"/>
      <c r="AI16" s="5660"/>
      <c r="AJ16" s="5764"/>
      <c r="AK16" s="3603"/>
      <c r="AL16" s="3674"/>
      <c r="AM16" s="2091"/>
      <c r="AN16" s="2091"/>
      <c r="AO16" s="2091"/>
      <c r="AP16" s="2091"/>
      <c r="AQ16" s="2091"/>
      <c r="AR16" s="2091"/>
      <c r="AS16" s="3674"/>
      <c r="AT16" s="2091"/>
      <c r="AU16" s="2092"/>
      <c r="AV16" s="2092"/>
      <c r="AW16" s="2091"/>
      <c r="AX16" s="2091"/>
      <c r="AY16" s="2873"/>
      <c r="AZ16" s="2150"/>
      <c r="BB16" s="5396"/>
      <c r="BC16" s="5330"/>
      <c r="BD16" s="5253"/>
      <c r="BE16" s="5254"/>
      <c r="BF16" s="5255"/>
      <c r="BG16" s="5256"/>
      <c r="BH16" s="5254"/>
      <c r="BI16" s="5257"/>
      <c r="BJ16" s="5397"/>
      <c r="BK16" s="5255"/>
      <c r="BL16" s="5398"/>
      <c r="BM16" s="5257"/>
      <c r="BN16" s="5246"/>
      <c r="BO16" s="5250"/>
      <c r="BP16" s="5257"/>
      <c r="BQ16" s="6470"/>
      <c r="BR16" s="5068"/>
      <c r="BS16" s="5082"/>
      <c r="BT16" s="7290"/>
      <c r="BU16" s="5912"/>
      <c r="BV16" s="7291"/>
      <c r="BW16" s="7292"/>
      <c r="BX16" s="7293"/>
      <c r="BY16" s="7293"/>
      <c r="BZ16" s="7293"/>
      <c r="CA16" s="7294"/>
      <c r="CB16" s="7292"/>
      <c r="CC16" s="7293"/>
      <c r="CD16" s="5913"/>
      <c r="CE16" s="5913"/>
      <c r="CF16" s="5913"/>
      <c r="CG16" s="5913"/>
      <c r="CH16" s="7295"/>
      <c r="CI16" s="7296"/>
      <c r="CK16" s="5128"/>
      <c r="CL16" s="5129"/>
      <c r="CM16" s="5124"/>
      <c r="CN16" s="5124"/>
      <c r="CO16" s="5130"/>
      <c r="CP16" s="5124"/>
      <c r="CQ16" s="5124"/>
      <c r="CR16" s="5124"/>
      <c r="CS16" s="5131"/>
      <c r="CT16" s="5124"/>
      <c r="CU16" s="5124"/>
      <c r="CV16" s="5132"/>
      <c r="CW16" s="5124"/>
      <c r="CX16" s="5132"/>
      <c r="CY16" s="5132"/>
      <c r="CZ16" s="5417"/>
      <c r="DA16" s="5126"/>
      <c r="DB16" s="5122"/>
      <c r="DC16" s="5456"/>
      <c r="DD16" s="5445"/>
      <c r="DE16" s="5445"/>
      <c r="DF16" s="5446"/>
      <c r="DG16" s="5447"/>
      <c r="DH16" s="5445"/>
      <c r="DI16" s="5448"/>
      <c r="DJ16" s="5449"/>
      <c r="DK16" s="5450"/>
      <c r="DL16" s="5445"/>
      <c r="DM16" s="5451"/>
      <c r="DN16" s="5451"/>
      <c r="DO16" s="5452"/>
      <c r="DP16" s="5453"/>
      <c r="DQ16" s="5451"/>
      <c r="DR16" s="5200"/>
      <c r="DT16" s="7267" t="s">
        <v>591</v>
      </c>
      <c r="DU16" s="7277" t="s">
        <v>1534</v>
      </c>
      <c r="DV16" s="7268">
        <v>17</v>
      </c>
      <c r="DW16" s="7268" t="s">
        <v>101</v>
      </c>
      <c r="DX16" s="7269">
        <v>45267</v>
      </c>
      <c r="DY16" s="7270">
        <v>8.5299999999999994</v>
      </c>
      <c r="DZ16" s="7268" t="s">
        <v>35</v>
      </c>
      <c r="EA16" s="7268">
        <v>104.09</v>
      </c>
      <c r="EB16" s="7271">
        <v>45280</v>
      </c>
      <c r="EC16" s="7269">
        <v>45275</v>
      </c>
      <c r="ED16" s="7268"/>
      <c r="EE16" s="7272">
        <v>8530</v>
      </c>
      <c r="EF16" s="7272">
        <f>(DY16*1000-EE16)</f>
        <v>0</v>
      </c>
      <c r="EG16" s="7273">
        <f>(EA16*EE16/1000)</f>
        <v>887.88770000000011</v>
      </c>
      <c r="EH16" s="7274">
        <f>(EG16*0.04)</f>
        <v>35.515508000000004</v>
      </c>
      <c r="EI16" s="7272">
        <v>4</v>
      </c>
      <c r="EJ16" s="7275" t="s">
        <v>1565</v>
      </c>
      <c r="EK16" s="5012"/>
      <c r="EL16" s="5458" t="s">
        <v>1534</v>
      </c>
      <c r="EM16" s="5459">
        <v>19</v>
      </c>
      <c r="EN16" s="5459" t="s">
        <v>101</v>
      </c>
      <c r="EO16" s="5460">
        <v>45373</v>
      </c>
      <c r="EP16" s="4227">
        <v>100</v>
      </c>
      <c r="EQ16" s="5459" t="s">
        <v>35</v>
      </c>
      <c r="ER16" s="5459">
        <v>108.73</v>
      </c>
      <c r="ES16" s="5461">
        <v>45446</v>
      </c>
      <c r="ET16" s="5460">
        <v>45412</v>
      </c>
      <c r="EU16" s="5459">
        <v>39623</v>
      </c>
      <c r="EV16" s="5462">
        <v>98470</v>
      </c>
      <c r="EW16" s="5462">
        <v>0</v>
      </c>
      <c r="EX16" s="5463">
        <v>10409</v>
      </c>
      <c r="EY16" s="5464">
        <v>416.36</v>
      </c>
      <c r="EZ16" s="5462">
        <v>4</v>
      </c>
      <c r="FA16" s="1118"/>
      <c r="FC16" s="6763"/>
      <c r="FD16" s="6764"/>
      <c r="FE16" s="6765"/>
      <c r="FF16" s="6765"/>
      <c r="FG16" s="6766"/>
      <c r="FH16" s="6765"/>
      <c r="FI16" s="6765"/>
      <c r="FJ16" s="6765"/>
      <c r="FK16" s="6767"/>
      <c r="FL16" s="6765"/>
      <c r="FM16" s="6765"/>
      <c r="FN16" s="6768"/>
      <c r="FO16" s="6765"/>
      <c r="FP16" s="6768"/>
      <c r="FQ16" s="6768"/>
      <c r="FR16" s="6884"/>
      <c r="FS16" s="6884"/>
      <c r="FT16" s="6762"/>
      <c r="FU16" s="5012"/>
      <c r="FV16" s="7150"/>
      <c r="FW16" s="6822"/>
      <c r="FX16" s="6823"/>
      <c r="FY16" s="6824"/>
      <c r="FZ16" s="6824"/>
      <c r="GA16" s="6824"/>
      <c r="GB16" s="6824"/>
      <c r="GC16" s="6824"/>
      <c r="GD16" s="6824"/>
      <c r="GE16" s="6824"/>
      <c r="GF16" s="6824"/>
      <c r="GG16" s="6824"/>
      <c r="GH16" s="6824"/>
      <c r="GI16" s="6824"/>
      <c r="GJ16" s="6825"/>
      <c r="GK16" s="6821"/>
      <c r="GM16" s="6547"/>
      <c r="GN16" s="6536"/>
      <c r="GO16" s="6536"/>
      <c r="GP16" s="6548"/>
      <c r="GQ16" s="6536"/>
      <c r="GR16" s="6536"/>
      <c r="GS16" s="6536"/>
      <c r="GT16" s="6549"/>
      <c r="GU16" s="6536"/>
      <c r="GV16" s="6536"/>
      <c r="GW16" s="6550"/>
      <c r="GX16" s="6536"/>
      <c r="GY16" s="6550"/>
      <c r="GZ16" s="6550"/>
      <c r="HA16" s="6898"/>
      <c r="HB16" s="6898"/>
      <c r="HC16" s="6538"/>
      <c r="HD16" s="6520"/>
      <c r="HE16" s="6551"/>
      <c r="HF16" s="6552"/>
      <c r="HG16" s="6553"/>
      <c r="HH16" s="6554"/>
      <c r="HI16" s="6554"/>
      <c r="HJ16" s="6554"/>
      <c r="HK16" s="6554"/>
      <c r="HL16" s="6554"/>
      <c r="HM16" s="6554"/>
      <c r="HN16" s="6554"/>
      <c r="HO16" s="6554"/>
      <c r="HP16" s="6554"/>
      <c r="HQ16" s="6554"/>
      <c r="HR16" s="6554"/>
      <c r="HS16" s="6678"/>
      <c r="HT16" s="6678"/>
      <c r="HV16" s="6763"/>
      <c r="HW16" s="6764"/>
      <c r="HX16" s="6765"/>
      <c r="HY16" s="6765"/>
      <c r="HZ16" s="6766"/>
      <c r="IA16" s="6765"/>
      <c r="IB16" s="6765"/>
      <c r="IC16" s="6765"/>
      <c r="ID16" s="6767"/>
      <c r="IE16" s="6765"/>
      <c r="IF16" s="6765"/>
      <c r="IG16" s="6768"/>
      <c r="IH16" s="6765"/>
      <c r="II16" s="6768"/>
      <c r="IJ16" s="6768"/>
      <c r="IK16" s="6884"/>
      <c r="IL16" s="6884"/>
      <c r="IM16" s="6762"/>
      <c r="IN16" s="5012"/>
      <c r="IO16" s="7150"/>
      <c r="IP16" s="6822"/>
      <c r="IQ16" s="6823"/>
      <c r="IR16" s="6824"/>
      <c r="IS16" s="6824"/>
      <c r="IT16" s="6824"/>
      <c r="IU16" s="6824"/>
      <c r="IV16" s="6824"/>
      <c r="IW16" s="6824"/>
      <c r="IX16" s="6824"/>
      <c r="IY16" s="6824"/>
      <c r="IZ16" s="6824"/>
      <c r="JA16" s="6824"/>
      <c r="JB16" s="6824"/>
      <c r="JC16" s="6825"/>
      <c r="JD16" s="6821"/>
    </row>
    <row r="17" spans="2:264">
      <c r="B17" s="5006" t="s">
        <v>1305</v>
      </c>
      <c r="C17" s="6889">
        <f>(EH25)</f>
        <v>1253.593676</v>
      </c>
      <c r="D17" s="6889">
        <f>(EH47)</f>
        <v>0</v>
      </c>
      <c r="E17" s="6889">
        <f>(EH65)</f>
        <v>332.231424</v>
      </c>
      <c r="F17" s="6889">
        <f>(EH86)</f>
        <v>351.49351200000007</v>
      </c>
      <c r="G17" s="6889">
        <f>(EH104)</f>
        <v>804.68386399999997</v>
      </c>
      <c r="H17" s="6889">
        <f>(EH113)</f>
        <v>416.36</v>
      </c>
      <c r="I17" s="6889">
        <f>(EH124)</f>
        <v>0</v>
      </c>
      <c r="J17" s="6889">
        <f>(EH148)</f>
        <v>346.63159200000001</v>
      </c>
      <c r="K17" s="6889">
        <f>(EH166)</f>
        <v>416.36</v>
      </c>
      <c r="L17" s="6889">
        <f>(EH185)</f>
        <v>1104.4894400000001</v>
      </c>
      <c r="M17" s="6889">
        <f>(EH203)</f>
        <v>1009.520352</v>
      </c>
      <c r="N17" s="7492">
        <f>(EH222)</f>
        <v>0</v>
      </c>
      <c r="O17" s="5901"/>
      <c r="P17" s="2"/>
      <c r="Q17" s="5593"/>
      <c r="R17" s="5589"/>
      <c r="S17" s="5589"/>
      <c r="T17" s="5589"/>
      <c r="U17" s="5610"/>
      <c r="V17" s="5596"/>
      <c r="W17" s="5594"/>
      <c r="X17" s="5594"/>
      <c r="Y17" s="5597"/>
      <c r="Z17" s="5614"/>
      <c r="AA17" s="5610"/>
      <c r="AB17" s="5599"/>
      <c r="AC17" s="5609"/>
      <c r="AD17" s="5598"/>
      <c r="AE17" s="5600"/>
      <c r="AF17" s="5600"/>
      <c r="AG17" s="5609"/>
      <c r="AH17" s="5672"/>
      <c r="AI17" s="5660"/>
      <c r="AJ17" s="5764"/>
      <c r="AK17" s="3603"/>
      <c r="AL17" s="3674"/>
      <c r="AM17" s="2091"/>
      <c r="AN17" s="2091"/>
      <c r="AO17" s="2091"/>
      <c r="AP17" s="2091"/>
      <c r="AQ17" s="2091"/>
      <c r="AR17" s="2091"/>
      <c r="AS17" s="3674"/>
      <c r="AT17" s="2091"/>
      <c r="AU17" s="2092"/>
      <c r="AV17" s="2092"/>
      <c r="AW17" s="2091"/>
      <c r="AX17" s="2091"/>
      <c r="AY17" s="2873"/>
      <c r="AZ17" s="2150"/>
      <c r="BB17" s="5171"/>
      <c r="BC17" s="5254"/>
      <c r="BD17" s="5253"/>
      <c r="BE17" s="5254"/>
      <c r="BF17" s="5255"/>
      <c r="BG17" s="5256"/>
      <c r="BH17" s="5254"/>
      <c r="BI17" s="5257"/>
      <c r="BJ17" s="5399"/>
      <c r="BK17" s="5255"/>
      <c r="BL17" s="5398"/>
      <c r="BM17" s="5257"/>
      <c r="BN17" s="5246"/>
      <c r="BO17" s="5250"/>
      <c r="BP17" s="5257"/>
      <c r="BQ17" s="6470"/>
      <c r="BR17" s="6197"/>
      <c r="BS17" s="5082"/>
      <c r="BT17" s="6613"/>
      <c r="BU17" s="6613"/>
      <c r="BV17" s="7459"/>
      <c r="BW17" s="7460"/>
      <c r="BX17" s="6613"/>
      <c r="BY17" s="6613"/>
      <c r="BZ17" s="6613"/>
      <c r="CA17" s="7461"/>
      <c r="CB17" s="7460"/>
      <c r="CC17" s="6613"/>
      <c r="CD17" s="6614"/>
      <c r="CE17" s="6614"/>
      <c r="CF17" s="6614"/>
      <c r="CG17" s="6614"/>
      <c r="CH17" s="6614"/>
      <c r="CI17" s="6613"/>
      <c r="CK17" s="5123"/>
      <c r="CL17" s="5124"/>
      <c r="CM17" s="5124"/>
      <c r="CN17" s="5124"/>
      <c r="CO17" s="5124"/>
      <c r="CP17" s="5124"/>
      <c r="CQ17" s="5124"/>
      <c r="CR17" s="5124"/>
      <c r="CS17" s="5125"/>
      <c r="CT17" s="5124"/>
      <c r="CU17" s="5124"/>
      <c r="CV17" s="5124"/>
      <c r="CW17" s="5124"/>
      <c r="CX17" s="5124"/>
      <c r="CY17" s="5124"/>
      <c r="CZ17" s="5416"/>
      <c r="DA17" s="5126"/>
      <c r="DB17" s="5122"/>
      <c r="DC17" s="5456"/>
      <c r="DD17" s="5445"/>
      <c r="DE17" s="5445"/>
      <c r="DF17" s="5446"/>
      <c r="DG17" s="5447"/>
      <c r="DH17" s="5445"/>
      <c r="DI17" s="5448"/>
      <c r="DJ17" s="5449"/>
      <c r="DK17" s="5450"/>
      <c r="DL17" s="5445"/>
      <c r="DM17" s="5451"/>
      <c r="DN17" s="5451"/>
      <c r="DO17" s="5452"/>
      <c r="DP17" s="5453"/>
      <c r="DQ17" s="5455"/>
      <c r="DR17" s="5200"/>
      <c r="DT17" s="6369" t="s">
        <v>591</v>
      </c>
      <c r="DU17" s="7170" t="s">
        <v>1534</v>
      </c>
      <c r="DV17" s="5459">
        <v>18</v>
      </c>
      <c r="DW17" s="5459" t="s">
        <v>101</v>
      </c>
      <c r="DX17" s="5460">
        <v>45267</v>
      </c>
      <c r="DY17" s="4227">
        <v>100</v>
      </c>
      <c r="DZ17" s="5459" t="s">
        <v>35</v>
      </c>
      <c r="EA17" s="5459">
        <v>104.09</v>
      </c>
      <c r="EB17" s="5461">
        <v>45313</v>
      </c>
      <c r="EC17" s="5460">
        <v>45317</v>
      </c>
      <c r="ED17" s="5459">
        <v>39057</v>
      </c>
      <c r="EE17" s="5462">
        <v>94230</v>
      </c>
      <c r="EF17" s="5462">
        <v>0</v>
      </c>
      <c r="EG17" s="5463">
        <v>10409</v>
      </c>
      <c r="EH17" s="5464">
        <v>416.36</v>
      </c>
      <c r="EI17" s="5462">
        <v>4</v>
      </c>
      <c r="EJ17" s="7073" t="s">
        <v>8</v>
      </c>
      <c r="EK17" s="5012"/>
      <c r="EL17" s="5458" t="s">
        <v>1550</v>
      </c>
      <c r="EM17" s="5459">
        <v>20</v>
      </c>
      <c r="EN17" s="5459" t="s">
        <v>101</v>
      </c>
      <c r="EO17" s="5460">
        <v>45373</v>
      </c>
      <c r="EP17" s="4227">
        <v>100</v>
      </c>
      <c r="EQ17" s="5459" t="s">
        <v>35</v>
      </c>
      <c r="ER17" s="5459">
        <v>108.73</v>
      </c>
      <c r="ES17" s="5461">
        <v>45415</v>
      </c>
      <c r="ET17" s="5460">
        <v>45412</v>
      </c>
      <c r="EU17" s="5459">
        <v>39623</v>
      </c>
      <c r="EV17" s="5462">
        <v>103420</v>
      </c>
      <c r="EW17" s="5462">
        <f>(EP17*1000-EV17)</f>
        <v>-3420</v>
      </c>
      <c r="EX17" s="5463">
        <f>(ER17*EV17/1000)</f>
        <v>11244.856599999999</v>
      </c>
      <c r="EY17" s="5464">
        <f>(EX17*0.04)</f>
        <v>449.794264</v>
      </c>
      <c r="EZ17" s="5462">
        <v>4</v>
      </c>
      <c r="FA17" s="1118"/>
      <c r="FC17" s="6769"/>
      <c r="FD17" s="6765"/>
      <c r="FE17" s="6765"/>
      <c r="FF17" s="6765"/>
      <c r="FG17" s="6765"/>
      <c r="FH17" s="6765"/>
      <c r="FI17" s="6765"/>
      <c r="FJ17" s="6765"/>
      <c r="FK17" s="6770"/>
      <c r="FL17" s="6765"/>
      <c r="FM17" s="6765"/>
      <c r="FN17" s="6765"/>
      <c r="FO17" s="6765"/>
      <c r="FP17" s="6765"/>
      <c r="FQ17" s="6765"/>
      <c r="FR17" s="6819"/>
      <c r="FS17" s="6819"/>
      <c r="FT17" s="6762"/>
      <c r="FU17" s="5012"/>
      <c r="FV17" s="7150"/>
      <c r="FW17" s="6822"/>
      <c r="FX17" s="6823"/>
      <c r="FY17" s="6824"/>
      <c r="FZ17" s="6824"/>
      <c r="GA17" s="6824"/>
      <c r="GB17" s="6824"/>
      <c r="GC17" s="6824"/>
      <c r="GD17" s="6824"/>
      <c r="GE17" s="6824"/>
      <c r="GF17" s="6824"/>
      <c r="GG17" s="6824"/>
      <c r="GH17" s="6824"/>
      <c r="GI17" s="6824"/>
      <c r="GJ17" s="6825"/>
      <c r="GK17" s="6821"/>
      <c r="GM17" s="6536"/>
      <c r="GN17" s="6536"/>
      <c r="GO17" s="6536"/>
      <c r="GP17" s="6536"/>
      <c r="GQ17" s="6536"/>
      <c r="GR17" s="6536"/>
      <c r="GS17" s="6536"/>
      <c r="GT17" s="6537"/>
      <c r="GU17" s="6536"/>
      <c r="GV17" s="6536"/>
      <c r="GW17" s="6536"/>
      <c r="GX17" s="6536"/>
      <c r="GY17" s="6536"/>
      <c r="GZ17" s="6536"/>
      <c r="HA17" s="6676"/>
      <c r="HB17" s="6676"/>
      <c r="HC17" s="6538"/>
      <c r="HD17" s="6520"/>
      <c r="HE17" s="6551"/>
      <c r="HF17" s="6552"/>
      <c r="HG17" s="6553"/>
      <c r="HH17" s="6554"/>
      <c r="HI17" s="6554"/>
      <c r="HJ17" s="6554"/>
      <c r="HK17" s="6554"/>
      <c r="HL17" s="6554"/>
      <c r="HM17" s="6554"/>
      <c r="HN17" s="6554"/>
      <c r="HO17" s="6554"/>
      <c r="HP17" s="6554"/>
      <c r="HQ17" s="6554"/>
      <c r="HR17" s="6554"/>
      <c r="HS17" s="6678"/>
      <c r="HT17" s="6678"/>
      <c r="HV17" s="6769"/>
      <c r="HW17" s="6765"/>
      <c r="HX17" s="6765"/>
      <c r="HY17" s="6765"/>
      <c r="HZ17" s="6765"/>
      <c r="IA17" s="6765"/>
      <c r="IB17" s="6765"/>
      <c r="IC17" s="6765"/>
      <c r="ID17" s="6770"/>
      <c r="IE17" s="6765"/>
      <c r="IF17" s="6765"/>
      <c r="IG17" s="6765"/>
      <c r="IH17" s="6765"/>
      <c r="II17" s="6765"/>
      <c r="IJ17" s="6765"/>
      <c r="IK17" s="6819"/>
      <c r="IL17" s="6819"/>
      <c r="IM17" s="6762"/>
      <c r="IN17" s="5012"/>
      <c r="IO17" s="7150"/>
      <c r="IP17" s="6822"/>
      <c r="IQ17" s="6823"/>
      <c r="IR17" s="6824"/>
      <c r="IS17" s="6824"/>
      <c r="IT17" s="6824"/>
      <c r="IU17" s="6824"/>
      <c r="IV17" s="6824"/>
      <c r="IW17" s="6824"/>
      <c r="IX17" s="6824"/>
      <c r="IY17" s="6824"/>
      <c r="IZ17" s="6824"/>
      <c r="JA17" s="6824"/>
      <c r="JB17" s="6824"/>
      <c r="JC17" s="6825"/>
      <c r="JD17" s="6821"/>
    </row>
    <row r="18" spans="2:264" ht="16.2" thickBot="1">
      <c r="B18" s="6656"/>
      <c r="C18" s="6657"/>
      <c r="D18" s="6657"/>
      <c r="E18" s="6657"/>
      <c r="F18" s="6657"/>
      <c r="G18" s="6657"/>
      <c r="H18" s="6657"/>
      <c r="I18" s="6657"/>
      <c r="J18" s="6657"/>
      <c r="K18" s="6657"/>
      <c r="L18" s="6657"/>
      <c r="M18" s="6657"/>
      <c r="N18" s="6658"/>
      <c r="O18" s="5901"/>
      <c r="P18" s="2"/>
      <c r="Q18" s="5593"/>
      <c r="R18" s="3941"/>
      <c r="S18" s="7304"/>
      <c r="T18" s="5701"/>
      <c r="U18" s="5918"/>
      <c r="V18" s="7155"/>
      <c r="W18" s="3941"/>
      <c r="X18" s="6202"/>
      <c r="Y18" s="5711"/>
      <c r="Z18" s="5707"/>
      <c r="AA18" s="7572"/>
      <c r="AB18" s="3941"/>
      <c r="AC18" s="5740"/>
      <c r="AD18" s="5740"/>
      <c r="AE18" s="5700"/>
      <c r="AF18" s="5696"/>
      <c r="AG18" s="5701"/>
      <c r="AH18" s="5672"/>
      <c r="AI18" s="5660"/>
      <c r="AJ18" s="5764"/>
      <c r="AK18" s="3603"/>
      <c r="AL18" s="3674"/>
      <c r="AM18" s="2091"/>
      <c r="AN18" s="2091"/>
      <c r="AO18" s="2091"/>
      <c r="AP18" s="2091"/>
      <c r="AQ18" s="2091"/>
      <c r="AR18" s="2091"/>
      <c r="AS18" s="3674"/>
      <c r="AT18" s="2091"/>
      <c r="AU18" s="2092"/>
      <c r="AV18" s="2092"/>
      <c r="AW18" s="2091"/>
      <c r="AX18" s="2091"/>
      <c r="AY18" s="2873"/>
      <c r="AZ18" s="2150"/>
      <c r="BB18" s="5341"/>
      <c r="BC18" s="5320"/>
      <c r="BD18" s="5336"/>
      <c r="BE18" s="5337"/>
      <c r="BF18" s="5338"/>
      <c r="BG18" s="5336"/>
      <c r="BH18" s="5339"/>
      <c r="BI18" s="5340"/>
      <c r="BJ18" s="5337"/>
      <c r="BK18" s="5336"/>
      <c r="BL18" s="5339"/>
      <c r="BM18" s="5326"/>
      <c r="BN18" s="5335"/>
      <c r="BO18" s="5339"/>
      <c r="BP18" s="5073"/>
      <c r="BQ18" s="6690"/>
      <c r="BR18" s="5068"/>
      <c r="BS18" s="5082"/>
      <c r="BT18" s="5158" t="s">
        <v>1271</v>
      </c>
      <c r="BU18" s="5058" t="s">
        <v>1274</v>
      </c>
      <c r="BV18" s="5467"/>
      <c r="BW18" s="5467"/>
      <c r="BX18" s="5467"/>
      <c r="BY18" s="5058"/>
      <c r="BZ18" s="5058"/>
      <c r="CA18" s="5058"/>
      <c r="CB18" s="5058"/>
      <c r="CC18" s="5058"/>
      <c r="CD18" s="5058"/>
      <c r="CE18" s="5058"/>
      <c r="CF18" s="5058"/>
      <c r="CG18" s="5058"/>
      <c r="CH18" s="5058"/>
      <c r="CI18" s="5058"/>
      <c r="CK18" s="5123"/>
      <c r="CL18" s="5124"/>
      <c r="CM18" s="5124"/>
      <c r="CN18" s="5124"/>
      <c r="CO18" s="5124"/>
      <c r="CP18" s="5124"/>
      <c r="CQ18" s="5124"/>
      <c r="CR18" s="5124"/>
      <c r="CS18" s="5125"/>
      <c r="CT18" s="5124"/>
      <c r="CU18" s="5124"/>
      <c r="CV18" s="5124"/>
      <c r="CW18" s="5124"/>
      <c r="CX18" s="5124"/>
      <c r="CY18" s="5124"/>
      <c r="CZ18" s="5416"/>
      <c r="DA18" s="5126"/>
      <c r="DB18" s="5122"/>
      <c r="DC18" s="5456"/>
      <c r="DD18" s="5445"/>
      <c r="DE18" s="5445"/>
      <c r="DF18" s="5446"/>
      <c r="DG18" s="5447"/>
      <c r="DH18" s="5445"/>
      <c r="DI18" s="5448"/>
      <c r="DJ18" s="5449"/>
      <c r="DK18" s="5450"/>
      <c r="DL18" s="5445"/>
      <c r="DM18" s="5451"/>
      <c r="DN18" s="5451"/>
      <c r="DO18" s="5452"/>
      <c r="DP18" s="5453"/>
      <c r="DQ18" s="5451"/>
      <c r="DR18" s="5200"/>
      <c r="DT18" s="7267" t="s">
        <v>591</v>
      </c>
      <c r="DU18" s="7277" t="s">
        <v>1534</v>
      </c>
      <c r="DV18" s="7268">
        <v>18</v>
      </c>
      <c r="DW18" s="7268" t="s">
        <v>101</v>
      </c>
      <c r="DX18" s="7269">
        <v>45267</v>
      </c>
      <c r="DY18" s="7270">
        <v>5.77</v>
      </c>
      <c r="DZ18" s="7268" t="s">
        <v>35</v>
      </c>
      <c r="EA18" s="7268">
        <v>104.09</v>
      </c>
      <c r="EB18" s="7271">
        <v>45280</v>
      </c>
      <c r="EC18" s="7269">
        <v>45317</v>
      </c>
      <c r="ED18" s="7268"/>
      <c r="EE18" s="7272">
        <v>5770</v>
      </c>
      <c r="EF18" s="7272">
        <f>(DY18*1000-EE18)</f>
        <v>0</v>
      </c>
      <c r="EG18" s="7273">
        <f>(EA18*EE18/1000)</f>
        <v>600.59930000000008</v>
      </c>
      <c r="EH18" s="7274">
        <f>(EG18*0.04)</f>
        <v>24.023972000000004</v>
      </c>
      <c r="EI18" s="7272">
        <v>4</v>
      </c>
      <c r="EJ18" s="7275"/>
      <c r="EK18" s="5012"/>
      <c r="EL18" s="5458" t="s">
        <v>1534</v>
      </c>
      <c r="EM18" s="5459">
        <v>21</v>
      </c>
      <c r="EN18" s="5459" t="s">
        <v>101</v>
      </c>
      <c r="EO18" s="5460">
        <v>45532</v>
      </c>
      <c r="EP18" s="4227">
        <v>100</v>
      </c>
      <c r="EQ18" s="5459" t="s">
        <v>35</v>
      </c>
      <c r="ER18" s="5459">
        <v>112.8</v>
      </c>
      <c r="ES18" s="5461">
        <v>45546</v>
      </c>
      <c r="ET18" s="5460">
        <v>45546</v>
      </c>
      <c r="EU18" s="5459">
        <v>40514</v>
      </c>
      <c r="EV18" s="5462">
        <v>100470</v>
      </c>
      <c r="EW18" s="5462">
        <v>0</v>
      </c>
      <c r="EX18" s="5463">
        <v>10409</v>
      </c>
      <c r="EY18" s="5464">
        <v>416.36</v>
      </c>
      <c r="EZ18" s="5462">
        <v>4</v>
      </c>
      <c r="FA18" s="1118"/>
      <c r="FC18" s="6769"/>
      <c r="FD18" s="6765"/>
      <c r="FE18" s="6765"/>
      <c r="FF18" s="6765"/>
      <c r="FG18" s="6765"/>
      <c r="FH18" s="6765"/>
      <c r="FI18" s="6765"/>
      <c r="FJ18" s="6765"/>
      <c r="FK18" s="6770"/>
      <c r="FL18" s="6765"/>
      <c r="FM18" s="6765"/>
      <c r="FN18" s="6765"/>
      <c r="FO18" s="6765"/>
      <c r="FP18" s="6765"/>
      <c r="FQ18" s="6765"/>
      <c r="FR18" s="6819"/>
      <c r="FS18" s="6819"/>
      <c r="FT18" s="6762"/>
      <c r="FU18" s="5012"/>
      <c r="FV18" s="7150"/>
      <c r="FW18" s="6822"/>
      <c r="FX18" s="6823"/>
      <c r="FY18" s="6824"/>
      <c r="FZ18" s="6824"/>
      <c r="GA18" s="6824"/>
      <c r="GB18" s="6824"/>
      <c r="GC18" s="6824"/>
      <c r="GD18" s="6824"/>
      <c r="GE18" s="6824"/>
      <c r="GF18" s="6824"/>
      <c r="GG18" s="6824"/>
      <c r="GH18" s="6824"/>
      <c r="GI18" s="6824"/>
      <c r="GJ18" s="6825"/>
      <c r="GK18" s="6821"/>
      <c r="GM18" s="6536"/>
      <c r="GN18" s="6536"/>
      <c r="GO18" s="6536"/>
      <c r="GP18" s="6536"/>
      <c r="GQ18" s="6536"/>
      <c r="GR18" s="6536"/>
      <c r="GS18" s="6536"/>
      <c r="GT18" s="6537"/>
      <c r="GU18" s="6536"/>
      <c r="GV18" s="6536"/>
      <c r="GW18" s="6536"/>
      <c r="GX18" s="6536"/>
      <c r="GY18" s="6536"/>
      <c r="GZ18" s="6536"/>
      <c r="HA18" s="6676"/>
      <c r="HB18" s="6676"/>
      <c r="HC18" s="6538"/>
      <c r="HD18" s="6520"/>
      <c r="HE18" s="6551"/>
      <c r="HF18" s="6552"/>
      <c r="HG18" s="6553"/>
      <c r="HH18" s="6554"/>
      <c r="HI18" s="6554"/>
      <c r="HJ18" s="6554"/>
      <c r="HK18" s="6554"/>
      <c r="HL18" s="6554"/>
      <c r="HM18" s="6554"/>
      <c r="HN18" s="6554"/>
      <c r="HO18" s="6554"/>
      <c r="HP18" s="6554"/>
      <c r="HQ18" s="6554"/>
      <c r="HR18" s="6554"/>
      <c r="HS18" s="6678"/>
      <c r="HT18" s="6678"/>
      <c r="HV18" s="6769"/>
      <c r="HW18" s="6765"/>
      <c r="HX18" s="6765"/>
      <c r="HY18" s="6765"/>
      <c r="HZ18" s="6765"/>
      <c r="IA18" s="6765"/>
      <c r="IB18" s="6765"/>
      <c r="IC18" s="6765"/>
      <c r="ID18" s="6770"/>
      <c r="IE18" s="6765"/>
      <c r="IF18" s="6765"/>
      <c r="IG18" s="6765"/>
      <c r="IH18" s="6765"/>
      <c r="II18" s="6765"/>
      <c r="IJ18" s="6765"/>
      <c r="IK18" s="6819"/>
      <c r="IL18" s="6819"/>
      <c r="IM18" s="6762"/>
      <c r="IN18" s="5012"/>
      <c r="IO18" s="7150"/>
      <c r="IP18" s="6822"/>
      <c r="IQ18" s="6823"/>
      <c r="IR18" s="6824"/>
      <c r="IS18" s="6824"/>
      <c r="IT18" s="6824"/>
      <c r="IU18" s="6824"/>
      <c r="IV18" s="6824"/>
      <c r="IW18" s="6824"/>
      <c r="IX18" s="6824"/>
      <c r="IY18" s="6824"/>
      <c r="IZ18" s="6824"/>
      <c r="JA18" s="6824"/>
      <c r="JB18" s="6824"/>
      <c r="JC18" s="6825"/>
      <c r="JD18" s="6821"/>
    </row>
    <row r="19" spans="2:264">
      <c r="B19" s="6656" t="s">
        <v>1467</v>
      </c>
      <c r="C19" s="5152">
        <f>(GZ25)</f>
        <v>0</v>
      </c>
      <c r="D19" s="5152">
        <f>(GZ43)</f>
        <v>0</v>
      </c>
      <c r="E19" s="5152">
        <f>(GZ61)</f>
        <v>0</v>
      </c>
      <c r="F19" s="5152">
        <f>(GZ77)</f>
        <v>0</v>
      </c>
      <c r="G19" s="5152">
        <f>(GZ96)</f>
        <v>0</v>
      </c>
      <c r="H19" s="5152">
        <f>(GZ116)</f>
        <v>0</v>
      </c>
      <c r="I19" s="5152">
        <f>(GZ141)</f>
        <v>0</v>
      </c>
      <c r="J19" s="5152">
        <f>(GZ159)</f>
        <v>0</v>
      </c>
      <c r="K19" s="5152">
        <f>(GZ177)</f>
        <v>0</v>
      </c>
      <c r="L19" s="5152">
        <f>(GZ195)</f>
        <v>0</v>
      </c>
      <c r="M19" s="5152">
        <f>(GZ213)</f>
        <v>0</v>
      </c>
      <c r="N19" s="5153">
        <f>(GZ231)</f>
        <v>0</v>
      </c>
      <c r="O19" s="5901"/>
      <c r="P19" s="4999"/>
      <c r="Q19" s="5593"/>
      <c r="R19" s="3941"/>
      <c r="S19" s="7304"/>
      <c r="T19" s="5701"/>
      <c r="U19" s="5918"/>
      <c r="V19" s="7160"/>
      <c r="W19" s="3941"/>
      <c r="X19" s="3941"/>
      <c r="Y19" s="5711"/>
      <c r="Z19" s="5707"/>
      <c r="AA19" s="7572"/>
      <c r="AB19" s="3941"/>
      <c r="AC19" s="5740"/>
      <c r="AD19" s="5740"/>
      <c r="AE19" s="5709"/>
      <c r="AF19" s="5711"/>
      <c r="AG19" s="5701"/>
      <c r="AH19" s="5672"/>
      <c r="AI19" s="5660"/>
      <c r="AJ19" s="5724"/>
      <c r="AK19" s="5725"/>
      <c r="AL19" s="5765"/>
      <c r="AM19" s="5766"/>
      <c r="AN19" s="5766"/>
      <c r="AO19" s="5766"/>
      <c r="AP19" s="5766"/>
      <c r="AQ19" s="5766"/>
      <c r="AR19" s="5766"/>
      <c r="AS19" s="5765"/>
      <c r="AT19" s="5766"/>
      <c r="AU19" s="5767"/>
      <c r="AV19" s="5767"/>
      <c r="AW19" s="5766"/>
      <c r="AX19" s="5766"/>
      <c r="AY19" s="2873"/>
      <c r="AZ19" s="5768"/>
      <c r="BA19" s="4993"/>
      <c r="BB19" s="5065"/>
      <c r="BC19" s="5066"/>
      <c r="BD19" s="5066"/>
      <c r="BE19" s="5066"/>
      <c r="BF19" s="5066"/>
      <c r="BG19" s="5066"/>
      <c r="BH19" s="5066"/>
      <c r="BI19" s="5066"/>
      <c r="BJ19" s="5067"/>
      <c r="BK19" s="5066"/>
      <c r="BL19" s="5176"/>
      <c r="BM19" s="5066"/>
      <c r="BN19" s="5066"/>
      <c r="BO19" s="5066"/>
      <c r="BP19" s="5073"/>
      <c r="BQ19" s="6690"/>
      <c r="BR19" s="5068"/>
      <c r="BS19" s="5082"/>
      <c r="BT19" s="5159"/>
      <c r="BU19" s="5084"/>
      <c r="BV19" s="5085" t="s">
        <v>14</v>
      </c>
      <c r="BW19" s="5085" t="s">
        <v>12</v>
      </c>
      <c r="BX19" s="5085"/>
      <c r="BY19" s="5085"/>
      <c r="BZ19" s="5085" t="s">
        <v>15</v>
      </c>
      <c r="CA19" s="5085" t="s">
        <v>12</v>
      </c>
      <c r="CB19" s="5085" t="s">
        <v>12</v>
      </c>
      <c r="CC19" s="5085"/>
      <c r="CD19" s="5085"/>
      <c r="CE19" s="5085"/>
      <c r="CF19" s="5085"/>
      <c r="CG19" s="5085" t="s">
        <v>0</v>
      </c>
      <c r="CH19" s="6466"/>
      <c r="CI19" s="5086"/>
      <c r="CJ19" s="4993"/>
      <c r="CK19" s="5123"/>
      <c r="CL19" s="5124"/>
      <c r="CM19" s="5124"/>
      <c r="CN19" s="5124"/>
      <c r="CO19" s="5124"/>
      <c r="CP19" s="5124"/>
      <c r="CQ19" s="5124"/>
      <c r="CR19" s="5124"/>
      <c r="CS19" s="5125"/>
      <c r="CT19" s="5124"/>
      <c r="CU19" s="5124"/>
      <c r="CV19" s="5124"/>
      <c r="CW19" s="5124"/>
      <c r="CX19" s="5124"/>
      <c r="CY19" s="5124"/>
      <c r="CZ19" s="5416"/>
      <c r="DA19" s="5126"/>
      <c r="DB19" s="5122"/>
      <c r="DC19" s="5456"/>
      <c r="DD19" s="5445"/>
      <c r="DE19" s="5445"/>
      <c r="DF19" s="5446"/>
      <c r="DG19" s="5447"/>
      <c r="DH19" s="5445"/>
      <c r="DI19" s="5448"/>
      <c r="DJ19" s="5449"/>
      <c r="DK19" s="5450"/>
      <c r="DL19" s="5445"/>
      <c r="DM19" s="5451"/>
      <c r="DN19" s="5451"/>
      <c r="DO19" s="5452"/>
      <c r="DP19" s="5453"/>
      <c r="DQ19" s="5451"/>
      <c r="DR19" s="5200"/>
      <c r="DT19" s="5025"/>
      <c r="DU19" s="5013"/>
      <c r="DV19" s="5013"/>
      <c r="DW19" s="5013"/>
      <c r="DX19" s="5013"/>
      <c r="DY19" s="5035"/>
      <c r="DZ19" s="5013"/>
      <c r="EA19" s="5013"/>
      <c r="EB19" s="5035"/>
      <c r="EC19" s="5013"/>
      <c r="ED19" s="5013"/>
      <c r="EE19" s="5013"/>
      <c r="EF19" s="5013"/>
      <c r="EG19" s="5013"/>
      <c r="EH19" s="5013"/>
      <c r="EI19" s="5353"/>
      <c r="EJ19" s="7275"/>
      <c r="EK19" s="5012"/>
      <c r="EL19" s="5458" t="s">
        <v>1534</v>
      </c>
      <c r="EM19" s="5459">
        <v>22</v>
      </c>
      <c r="EN19" s="5459" t="s">
        <v>101</v>
      </c>
      <c r="EO19" s="5460">
        <v>45579</v>
      </c>
      <c r="EP19" s="4227">
        <v>100</v>
      </c>
      <c r="EQ19" s="5459" t="s">
        <v>35</v>
      </c>
      <c r="ER19" s="5459">
        <v>112.8</v>
      </c>
      <c r="ES19" s="5461">
        <v>45593</v>
      </c>
      <c r="ET19" s="5460">
        <v>45593</v>
      </c>
      <c r="EU19" s="5459">
        <v>40829</v>
      </c>
      <c r="EV19" s="5462">
        <v>101116</v>
      </c>
      <c r="EW19" s="5462">
        <v>0</v>
      </c>
      <c r="EX19" s="5463">
        <v>10409</v>
      </c>
      <c r="EY19" s="5464">
        <v>416.36</v>
      </c>
      <c r="EZ19" s="5462">
        <v>4</v>
      </c>
      <c r="FA19" s="1118"/>
      <c r="FC19" s="6769"/>
      <c r="FD19" s="6765"/>
      <c r="FE19" s="6765"/>
      <c r="FF19" s="6765"/>
      <c r="FG19" s="6765"/>
      <c r="FH19" s="6765"/>
      <c r="FI19" s="6765"/>
      <c r="FJ19" s="6765"/>
      <c r="FK19" s="6770"/>
      <c r="FL19" s="6765"/>
      <c r="FM19" s="6765"/>
      <c r="FN19" s="6765"/>
      <c r="FO19" s="6765"/>
      <c r="FP19" s="6765"/>
      <c r="FQ19" s="6765"/>
      <c r="FR19" s="6819"/>
      <c r="FS19" s="6819"/>
      <c r="FT19" s="6762"/>
      <c r="FU19" s="5012"/>
      <c r="FV19" s="7150"/>
      <c r="FW19" s="6822"/>
      <c r="FX19" s="6823"/>
      <c r="FY19" s="6824"/>
      <c r="FZ19" s="6824"/>
      <c r="GA19" s="6824"/>
      <c r="GB19" s="6824"/>
      <c r="GC19" s="6824"/>
      <c r="GD19" s="6824"/>
      <c r="GE19" s="6824"/>
      <c r="GF19" s="6824"/>
      <c r="GG19" s="6824"/>
      <c r="GH19" s="6824"/>
      <c r="GI19" s="6824"/>
      <c r="GJ19" s="6825"/>
      <c r="GK19" s="6821"/>
      <c r="GM19" s="6536"/>
      <c r="GN19" s="6536"/>
      <c r="GO19" s="6536"/>
      <c r="GP19" s="6536"/>
      <c r="GQ19" s="6536"/>
      <c r="GR19" s="6536"/>
      <c r="GS19" s="6536"/>
      <c r="GT19" s="6537"/>
      <c r="GU19" s="6536"/>
      <c r="GV19" s="6536"/>
      <c r="GW19" s="6536"/>
      <c r="GX19" s="6536"/>
      <c r="GY19" s="6536"/>
      <c r="GZ19" s="6536"/>
      <c r="HA19" s="6676"/>
      <c r="HB19" s="6676"/>
      <c r="HC19" s="6538"/>
      <c r="HD19" s="6520"/>
      <c r="HE19" s="6535"/>
      <c r="HF19" s="6536"/>
      <c r="HG19" s="6555"/>
      <c r="HH19" s="6556"/>
      <c r="HI19" s="6556"/>
      <c r="HJ19" s="6556"/>
      <c r="HK19" s="6556"/>
      <c r="HL19" s="6556"/>
      <c r="HM19" s="6556"/>
      <c r="HN19" s="6556"/>
      <c r="HO19" s="6556"/>
      <c r="HP19" s="6556"/>
      <c r="HQ19" s="6556"/>
      <c r="HR19" s="6556"/>
      <c r="HS19" s="6679"/>
      <c r="HT19" s="6679"/>
      <c r="HU19" s="4993"/>
      <c r="HV19" s="6769"/>
      <c r="HW19" s="6765"/>
      <c r="HX19" s="6765"/>
      <c r="HY19" s="6765"/>
      <c r="HZ19" s="6765"/>
      <c r="IA19" s="6765"/>
      <c r="IB19" s="6765"/>
      <c r="IC19" s="6765"/>
      <c r="ID19" s="6770"/>
      <c r="IE19" s="6765"/>
      <c r="IF19" s="6765"/>
      <c r="IG19" s="6765"/>
      <c r="IH19" s="6765"/>
      <c r="II19" s="6765"/>
      <c r="IJ19" s="6765"/>
      <c r="IK19" s="6819"/>
      <c r="IL19" s="6819"/>
      <c r="IM19" s="6762"/>
      <c r="IN19" s="5012"/>
      <c r="IO19" s="7150"/>
      <c r="IP19" s="6822"/>
      <c r="IQ19" s="6823"/>
      <c r="IR19" s="6824"/>
      <c r="IS19" s="6824"/>
      <c r="IT19" s="6824"/>
      <c r="IU19" s="6824"/>
      <c r="IV19" s="6824"/>
      <c r="IW19" s="6824"/>
      <c r="IX19" s="6824"/>
      <c r="IY19" s="6824"/>
      <c r="IZ19" s="6824"/>
      <c r="JA19" s="6824"/>
      <c r="JB19" s="6824"/>
      <c r="JC19" s="6825"/>
      <c r="JD19" s="6821"/>
    </row>
    <row r="20" spans="2:264">
      <c r="B20" s="6656"/>
      <c r="C20" s="5156"/>
      <c r="D20" s="5156"/>
      <c r="E20" s="5156"/>
      <c r="F20" s="5156"/>
      <c r="G20" s="5156"/>
      <c r="H20" s="5156"/>
      <c r="I20" s="5156"/>
      <c r="J20" s="5156"/>
      <c r="K20" s="5156"/>
      <c r="L20" s="5156"/>
      <c r="M20" s="5156"/>
      <c r="N20" s="5157"/>
      <c r="O20" s="5901"/>
      <c r="P20" s="4999"/>
      <c r="Q20" s="5593"/>
      <c r="R20" s="3941"/>
      <c r="S20" s="7304"/>
      <c r="T20" s="5701"/>
      <c r="U20" s="5918"/>
      <c r="V20" s="7160"/>
      <c r="W20" s="3941"/>
      <c r="X20" s="3941"/>
      <c r="Y20" s="5711"/>
      <c r="Z20" s="5707"/>
      <c r="AA20" s="7572"/>
      <c r="AB20" s="3941"/>
      <c r="AC20" s="5740"/>
      <c r="AD20" s="5740"/>
      <c r="AE20" s="5709"/>
      <c r="AF20" s="5711"/>
      <c r="AG20" s="5701"/>
      <c r="AH20" s="5869"/>
      <c r="AI20" s="5660"/>
      <c r="AJ20" s="5724"/>
      <c r="AK20" s="5725"/>
      <c r="AL20" s="5765"/>
      <c r="AM20" s="5766"/>
      <c r="AN20" s="5766"/>
      <c r="AO20" s="5766"/>
      <c r="AP20" s="5766"/>
      <c r="AQ20" s="5766"/>
      <c r="AR20" s="5766"/>
      <c r="AS20" s="5765"/>
      <c r="AT20" s="5766"/>
      <c r="AU20" s="5767"/>
      <c r="AV20" s="5767"/>
      <c r="AW20" s="5766"/>
      <c r="AX20" s="5766"/>
      <c r="AY20" s="2873"/>
      <c r="AZ20" s="5768"/>
      <c r="BA20" s="4993"/>
      <c r="BB20" s="5065"/>
      <c r="BC20" s="5066"/>
      <c r="BD20" s="5066"/>
      <c r="BE20" s="5066"/>
      <c r="BF20" s="5066"/>
      <c r="BG20" s="5066"/>
      <c r="BH20" s="5066"/>
      <c r="BI20" s="5066"/>
      <c r="BJ20" s="5067"/>
      <c r="BK20" s="5066"/>
      <c r="BL20" s="5176"/>
      <c r="BM20" s="5066"/>
      <c r="BN20" s="5066"/>
      <c r="BO20" s="5066"/>
      <c r="BP20" s="5073"/>
      <c r="BQ20" s="6690"/>
      <c r="BR20" s="5068"/>
      <c r="BS20" s="5082"/>
      <c r="BT20" s="5160" t="s">
        <v>4</v>
      </c>
      <c r="BU20" s="5087" t="s">
        <v>18</v>
      </c>
      <c r="BV20" s="5088" t="s">
        <v>19</v>
      </c>
      <c r="BW20" s="5088" t="s">
        <v>19</v>
      </c>
      <c r="BX20" s="5088" t="s">
        <v>20</v>
      </c>
      <c r="BY20" s="5088" t="s">
        <v>21</v>
      </c>
      <c r="BZ20" s="5088" t="s">
        <v>22</v>
      </c>
      <c r="CA20" s="5088" t="s">
        <v>23</v>
      </c>
      <c r="CB20" s="5088" t="s">
        <v>23</v>
      </c>
      <c r="CC20" s="5088" t="s">
        <v>24</v>
      </c>
      <c r="CD20" s="5088" t="s">
        <v>20</v>
      </c>
      <c r="CE20" s="5088" t="s">
        <v>25</v>
      </c>
      <c r="CF20" s="5088" t="s">
        <v>0</v>
      </c>
      <c r="CG20" s="5088" t="s">
        <v>1363</v>
      </c>
      <c r="CH20" s="6467" t="s">
        <v>1388</v>
      </c>
      <c r="CI20" s="5089" t="s">
        <v>26</v>
      </c>
      <c r="CJ20" s="4993"/>
      <c r="CK20" s="5123"/>
      <c r="CL20" s="5124"/>
      <c r="CM20" s="5124"/>
      <c r="CN20" s="5124"/>
      <c r="CO20" s="5124"/>
      <c r="CP20" s="5124"/>
      <c r="CQ20" s="5124"/>
      <c r="CR20" s="5124"/>
      <c r="CS20" s="5125"/>
      <c r="CT20" s="5124"/>
      <c r="CU20" s="5124"/>
      <c r="CV20" s="5124"/>
      <c r="CW20" s="5124"/>
      <c r="CX20" s="5124"/>
      <c r="CY20" s="5124"/>
      <c r="CZ20" s="5416"/>
      <c r="DA20" s="5126"/>
      <c r="DB20" s="5122"/>
      <c r="DC20" s="5456"/>
      <c r="DD20" s="5445"/>
      <c r="DE20" s="5445"/>
      <c r="DF20" s="5446"/>
      <c r="DG20" s="5447"/>
      <c r="DH20" s="5445"/>
      <c r="DI20" s="5448"/>
      <c r="DJ20" s="5449"/>
      <c r="DK20" s="5450"/>
      <c r="DL20" s="5445"/>
      <c r="DM20" s="5451"/>
      <c r="DN20" s="5451"/>
      <c r="DO20" s="5452"/>
      <c r="DP20" s="5453"/>
      <c r="DQ20" s="5451"/>
      <c r="DR20" s="5201"/>
      <c r="DT20" s="5025"/>
      <c r="DU20" s="5013"/>
      <c r="DV20" s="5013"/>
      <c r="DW20" s="5013"/>
      <c r="DX20" s="5013"/>
      <c r="DY20" s="5035"/>
      <c r="DZ20" s="5013"/>
      <c r="EA20" s="5013"/>
      <c r="EB20" s="5035"/>
      <c r="EC20" s="5013"/>
      <c r="ED20" s="5013"/>
      <c r="EE20" s="5013"/>
      <c r="EF20" s="5013"/>
      <c r="EG20" s="5013"/>
      <c r="EH20" s="5013"/>
      <c r="EI20" s="5353"/>
      <c r="EJ20" s="5026"/>
      <c r="EK20" s="5012"/>
      <c r="EL20" s="6369" t="s">
        <v>1663</v>
      </c>
      <c r="EM20" s="5459">
        <v>23</v>
      </c>
      <c r="EN20" s="5459" t="s">
        <v>101</v>
      </c>
      <c r="EO20" s="5460">
        <v>45579</v>
      </c>
      <c r="EP20" s="4227">
        <v>100</v>
      </c>
      <c r="EQ20" s="5459" t="s">
        <v>35</v>
      </c>
      <c r="ER20" s="5459">
        <v>112.8</v>
      </c>
      <c r="ES20" s="5461">
        <v>45593</v>
      </c>
      <c r="ET20" s="5460">
        <v>45593</v>
      </c>
      <c r="EU20" s="5459">
        <v>40829</v>
      </c>
      <c r="EV20" s="5462">
        <v>100220</v>
      </c>
      <c r="EW20" s="5462">
        <f>(EP20*1000-EV20)</f>
        <v>-220</v>
      </c>
      <c r="EX20" s="5463">
        <f>(ER20*EV20/1000)</f>
        <v>11304.816000000001</v>
      </c>
      <c r="EY20" s="5464">
        <f>(EX20*0.04)</f>
        <v>452.19264000000004</v>
      </c>
      <c r="EZ20" s="5462">
        <v>4</v>
      </c>
      <c r="FA20" s="6457"/>
      <c r="FC20" s="6769"/>
      <c r="FD20" s="6765"/>
      <c r="FE20" s="6765"/>
      <c r="FF20" s="6765"/>
      <c r="FG20" s="6765"/>
      <c r="FH20" s="6765"/>
      <c r="FI20" s="6765"/>
      <c r="FJ20" s="6765"/>
      <c r="FK20" s="6770"/>
      <c r="FL20" s="6765"/>
      <c r="FM20" s="6765"/>
      <c r="FN20" s="6765"/>
      <c r="FO20" s="6765"/>
      <c r="FP20" s="6765"/>
      <c r="FQ20" s="6765"/>
      <c r="FR20" s="6819"/>
      <c r="FS20" s="6819"/>
      <c r="FT20" s="6762"/>
      <c r="FU20" s="5012"/>
      <c r="FV20" s="7150"/>
      <c r="FW20" s="6822"/>
      <c r="FX20" s="6823"/>
      <c r="FY20" s="6824"/>
      <c r="FZ20" s="6824"/>
      <c r="GA20" s="6824"/>
      <c r="GB20" s="6824"/>
      <c r="GC20" s="6824"/>
      <c r="GD20" s="6824"/>
      <c r="GE20" s="6824"/>
      <c r="GF20" s="6824"/>
      <c r="GG20" s="6824"/>
      <c r="GH20" s="6824"/>
      <c r="GI20" s="6824"/>
      <c r="GJ20" s="6825"/>
      <c r="GK20" s="6821"/>
      <c r="GM20" s="6536"/>
      <c r="GN20" s="6536"/>
      <c r="GO20" s="6536"/>
      <c r="GP20" s="6536"/>
      <c r="GQ20" s="6536"/>
      <c r="GR20" s="6536"/>
      <c r="GS20" s="6536"/>
      <c r="GT20" s="6537"/>
      <c r="GU20" s="6536"/>
      <c r="GV20" s="6536"/>
      <c r="GW20" s="6536"/>
      <c r="GX20" s="6536"/>
      <c r="GY20" s="6536"/>
      <c r="GZ20" s="6536"/>
      <c r="HA20" s="6676"/>
      <c r="HB20" s="6676"/>
      <c r="HC20" s="6538"/>
      <c r="HD20" s="6520"/>
      <c r="HE20" s="6535"/>
      <c r="HF20" s="6536"/>
      <c r="HG20" s="6555"/>
      <c r="HH20" s="6556"/>
      <c r="HI20" s="6556"/>
      <c r="HJ20" s="6556"/>
      <c r="HK20" s="6556"/>
      <c r="HL20" s="6556"/>
      <c r="HM20" s="6556"/>
      <c r="HN20" s="6556"/>
      <c r="HO20" s="6556"/>
      <c r="HP20" s="6556"/>
      <c r="HQ20" s="6556"/>
      <c r="HR20" s="6556"/>
      <c r="HS20" s="6679"/>
      <c r="HT20" s="6679"/>
      <c r="HU20" s="4993"/>
      <c r="HV20" s="6769"/>
      <c r="HW20" s="6765"/>
      <c r="HX20" s="6765"/>
      <c r="HY20" s="6765"/>
      <c r="HZ20" s="6765"/>
      <c r="IA20" s="6765"/>
      <c r="IB20" s="6765"/>
      <c r="IC20" s="6765"/>
      <c r="ID20" s="6770"/>
      <c r="IE20" s="6765"/>
      <c r="IF20" s="6765"/>
      <c r="IG20" s="6765"/>
      <c r="IH20" s="6765"/>
      <c r="II20" s="6765"/>
      <c r="IJ20" s="6765"/>
      <c r="IK20" s="6819"/>
      <c r="IL20" s="6819"/>
      <c r="IM20" s="6762"/>
      <c r="IN20" s="5012"/>
      <c r="IO20" s="7150"/>
      <c r="IP20" s="6822"/>
      <c r="IQ20" s="6823"/>
      <c r="IR20" s="6824"/>
      <c r="IS20" s="6824"/>
      <c r="IT20" s="6824"/>
      <c r="IU20" s="6824"/>
      <c r="IV20" s="6824"/>
      <c r="IW20" s="6824"/>
      <c r="IX20" s="6824"/>
      <c r="IY20" s="6824"/>
      <c r="IZ20" s="6824"/>
      <c r="JA20" s="6824"/>
      <c r="JB20" s="6824"/>
      <c r="JC20" s="6825"/>
      <c r="JD20" s="6821"/>
    </row>
    <row r="21" spans="2:264" ht="15" thickBot="1">
      <c r="B21" s="5006" t="s">
        <v>1470</v>
      </c>
      <c r="C21" s="5152">
        <v>0</v>
      </c>
      <c r="D21" s="5152">
        <v>0</v>
      </c>
      <c r="E21" s="5152">
        <v>0</v>
      </c>
      <c r="F21" s="5152">
        <v>0</v>
      </c>
      <c r="G21" s="5152">
        <f>(IJ102)</f>
        <v>0</v>
      </c>
      <c r="H21" s="5152">
        <f>(IJ122)</f>
        <v>0</v>
      </c>
      <c r="I21" s="5152">
        <f>(IJ147)</f>
        <v>0</v>
      </c>
      <c r="J21" s="5152">
        <f>(IJ165)</f>
        <v>0</v>
      </c>
      <c r="K21" s="5152">
        <f>(IJ183)</f>
        <v>0</v>
      </c>
      <c r="L21" s="5152">
        <f>(IJ201)</f>
        <v>0</v>
      </c>
      <c r="M21" s="5152">
        <f>(IJ220)</f>
        <v>0</v>
      </c>
      <c r="N21" s="5153">
        <f>(IJ238)</f>
        <v>0</v>
      </c>
      <c r="O21" s="5901"/>
      <c r="P21" s="4999"/>
      <c r="Q21" s="5637"/>
      <c r="R21" s="5638"/>
      <c r="S21" s="5626"/>
      <c r="T21" s="5589"/>
      <c r="U21" s="5595"/>
      <c r="V21" s="5639"/>
      <c r="W21" s="5612"/>
      <c r="X21" s="5612"/>
      <c r="Y21" s="5629"/>
      <c r="Z21" s="4482"/>
      <c r="AA21" s="5595"/>
      <c r="AB21" s="5594"/>
      <c r="AC21" s="5598"/>
      <c r="AD21" s="5598"/>
      <c r="AE21" s="5616"/>
      <c r="AF21" s="5616"/>
      <c r="AG21" s="5609"/>
      <c r="AH21" s="5869"/>
      <c r="AI21" s="5660"/>
      <c r="AJ21" s="5724"/>
      <c r="AK21" s="5725"/>
      <c r="AL21" s="5765"/>
      <c r="AM21" s="5766"/>
      <c r="AN21" s="5766"/>
      <c r="AO21" s="5766"/>
      <c r="AP21" s="5766"/>
      <c r="AQ21" s="5766"/>
      <c r="AR21" s="5766"/>
      <c r="AS21" s="5765"/>
      <c r="AT21" s="5766"/>
      <c r="AU21" s="5767"/>
      <c r="AV21" s="5767"/>
      <c r="AW21" s="5766"/>
      <c r="AX21" s="5766"/>
      <c r="AY21" s="2873"/>
      <c r="AZ21" s="5768"/>
      <c r="BA21" s="4993"/>
      <c r="BB21" s="5065"/>
      <c r="BC21" s="5066"/>
      <c r="BD21" s="5066"/>
      <c r="BE21" s="5066"/>
      <c r="BF21" s="5066"/>
      <c r="BG21" s="5066"/>
      <c r="BH21" s="5066"/>
      <c r="BI21" s="5066"/>
      <c r="BJ21" s="5067"/>
      <c r="BK21" s="5066"/>
      <c r="BL21" s="5176"/>
      <c r="BM21" s="5066"/>
      <c r="BN21" s="5066"/>
      <c r="BO21" s="5066"/>
      <c r="BP21" s="5073"/>
      <c r="BQ21" s="6690"/>
      <c r="BR21" s="5068"/>
      <c r="BS21" s="5082"/>
      <c r="BT21" s="5161"/>
      <c r="BU21" s="5090"/>
      <c r="BV21" s="5091" t="s">
        <v>3</v>
      </c>
      <c r="BW21" s="5091" t="s">
        <v>18</v>
      </c>
      <c r="BX21" s="5091"/>
      <c r="BY21" s="5091"/>
      <c r="BZ21" s="5091" t="s">
        <v>21</v>
      </c>
      <c r="CA21" s="5091" t="s">
        <v>27</v>
      </c>
      <c r="CB21" s="5091" t="s">
        <v>28</v>
      </c>
      <c r="CC21" s="5091"/>
      <c r="CD21" s="5091"/>
      <c r="CE21" s="5091"/>
      <c r="CF21" s="5091"/>
      <c r="CG21" s="5091" t="s">
        <v>11</v>
      </c>
      <c r="CH21" s="6468"/>
      <c r="CI21" s="5092"/>
      <c r="CJ21" s="4993"/>
      <c r="CK21" s="5123"/>
      <c r="CL21" s="5124"/>
      <c r="CM21" s="5124"/>
      <c r="CN21" s="5124"/>
      <c r="CO21" s="5124"/>
      <c r="CP21" s="5124"/>
      <c r="CQ21" s="5124"/>
      <c r="CR21" s="5124"/>
      <c r="CS21" s="5125"/>
      <c r="CT21" s="5124"/>
      <c r="CU21" s="5124"/>
      <c r="CV21" s="5124"/>
      <c r="CW21" s="5124"/>
      <c r="CX21" s="5124"/>
      <c r="CY21" s="5124"/>
      <c r="CZ21" s="5416"/>
      <c r="DA21" s="5126"/>
      <c r="DB21" s="5122"/>
      <c r="DC21" s="5456"/>
      <c r="DD21" s="5445"/>
      <c r="DE21" s="5445"/>
      <c r="DF21" s="5446"/>
      <c r="DG21" s="5447"/>
      <c r="DH21" s="5445"/>
      <c r="DI21" s="5448"/>
      <c r="DJ21" s="5449"/>
      <c r="DK21" s="5450"/>
      <c r="DL21" s="5445"/>
      <c r="DM21" s="5451"/>
      <c r="DN21" s="5451"/>
      <c r="DO21" s="5452"/>
      <c r="DP21" s="5453"/>
      <c r="DQ21" s="5451"/>
      <c r="DR21" s="5201"/>
      <c r="DT21" s="5025"/>
      <c r="DU21" s="5013"/>
      <c r="DV21" s="5013"/>
      <c r="DW21" s="5013"/>
      <c r="DX21" s="5013"/>
      <c r="DY21" s="5035"/>
      <c r="DZ21" s="5013"/>
      <c r="EA21" s="5013"/>
      <c r="EB21" s="5035"/>
      <c r="EC21" s="5013"/>
      <c r="ED21" s="5013"/>
      <c r="EE21" s="5013"/>
      <c r="EF21" s="5013"/>
      <c r="EG21" s="5013"/>
      <c r="EH21" s="5013"/>
      <c r="EI21" s="5353"/>
      <c r="EJ21" s="5026"/>
      <c r="EK21" s="5012"/>
      <c r="EL21" s="5458" t="s">
        <v>1664</v>
      </c>
      <c r="EM21" s="5459">
        <v>24</v>
      </c>
      <c r="EN21" s="5459" t="s">
        <v>101</v>
      </c>
      <c r="EO21" s="5460">
        <v>45590</v>
      </c>
      <c r="EP21" s="4227">
        <v>60</v>
      </c>
      <c r="EQ21" s="5459" t="s">
        <v>35</v>
      </c>
      <c r="ER21" s="5459">
        <v>113.79</v>
      </c>
      <c r="ES21" s="5461">
        <v>45614</v>
      </c>
      <c r="ET21" s="5460">
        <v>45617</v>
      </c>
      <c r="EU21" s="5459">
        <v>40947</v>
      </c>
      <c r="EV21" s="5462">
        <v>66000</v>
      </c>
      <c r="EW21" s="5462">
        <f>(EP21*1000-EV21)</f>
        <v>-6000</v>
      </c>
      <c r="EX21" s="5463">
        <f>(ER21*EV21/1000)</f>
        <v>7510.14</v>
      </c>
      <c r="EY21" s="5464">
        <f>(EX21*0.04)</f>
        <v>300.40559999999999</v>
      </c>
      <c r="EZ21" s="5462">
        <v>4</v>
      </c>
      <c r="FA21" s="6457"/>
      <c r="FC21" s="6769"/>
      <c r="FD21" s="6765"/>
      <c r="FE21" s="6765"/>
      <c r="FF21" s="6765"/>
      <c r="FG21" s="6765"/>
      <c r="FH21" s="6765"/>
      <c r="FI21" s="6765"/>
      <c r="FJ21" s="6765"/>
      <c r="FK21" s="6770"/>
      <c r="FL21" s="6765"/>
      <c r="FM21" s="6765"/>
      <c r="FN21" s="6765"/>
      <c r="FO21" s="6765"/>
      <c r="FP21" s="6765"/>
      <c r="FQ21" s="6765"/>
      <c r="FR21" s="6819"/>
      <c r="FS21" s="6819"/>
      <c r="FT21" s="6762"/>
      <c r="FU21" s="5012"/>
      <c r="FV21" s="7150"/>
      <c r="FW21" s="6822"/>
      <c r="FX21" s="6823"/>
      <c r="FY21" s="6824"/>
      <c r="FZ21" s="6824"/>
      <c r="GA21" s="6824"/>
      <c r="GB21" s="6824"/>
      <c r="GC21" s="6824"/>
      <c r="GD21" s="6824"/>
      <c r="GE21" s="6824"/>
      <c r="GF21" s="6824"/>
      <c r="GG21" s="6824"/>
      <c r="GH21" s="6824"/>
      <c r="GI21" s="6824"/>
      <c r="GJ21" s="6825"/>
      <c r="GK21" s="6821"/>
      <c r="GM21" s="6536"/>
      <c r="GN21" s="6536"/>
      <c r="GO21" s="6536"/>
      <c r="GP21" s="6536"/>
      <c r="GQ21" s="6536"/>
      <c r="GR21" s="6536"/>
      <c r="GS21" s="6536"/>
      <c r="GT21" s="6537"/>
      <c r="GU21" s="6536"/>
      <c r="GV21" s="6536"/>
      <c r="GW21" s="6536"/>
      <c r="GX21" s="6536"/>
      <c r="GY21" s="6536"/>
      <c r="GZ21" s="6536"/>
      <c r="HA21" s="6676"/>
      <c r="HB21" s="6676"/>
      <c r="HC21" s="6538"/>
      <c r="HD21" s="6520"/>
      <c r="HE21" s="6535"/>
      <c r="HF21" s="6536"/>
      <c r="HG21" s="6555"/>
      <c r="HH21" s="6556"/>
      <c r="HI21" s="6556"/>
      <c r="HJ21" s="6556"/>
      <c r="HK21" s="6556"/>
      <c r="HL21" s="6556"/>
      <c r="HM21" s="6556"/>
      <c r="HN21" s="6556"/>
      <c r="HO21" s="6556"/>
      <c r="HP21" s="6556"/>
      <c r="HQ21" s="6556"/>
      <c r="HR21" s="6556"/>
      <c r="HS21" s="6679"/>
      <c r="HT21" s="6679"/>
      <c r="HU21" s="4993"/>
      <c r="HV21" s="6769"/>
      <c r="HW21" s="6765"/>
      <c r="HX21" s="6765"/>
      <c r="HY21" s="6765"/>
      <c r="HZ21" s="6765"/>
      <c r="IA21" s="6765"/>
      <c r="IB21" s="6765"/>
      <c r="IC21" s="6765"/>
      <c r="ID21" s="6770"/>
      <c r="IE21" s="6765"/>
      <c r="IF21" s="6765"/>
      <c r="IG21" s="6765"/>
      <c r="IH21" s="6765"/>
      <c r="II21" s="6765"/>
      <c r="IJ21" s="6765"/>
      <c r="IK21" s="6819"/>
      <c r="IL21" s="6819"/>
      <c r="IM21" s="6762"/>
      <c r="IN21" s="5012"/>
      <c r="IO21" s="7150"/>
      <c r="IP21" s="6822"/>
      <c r="IQ21" s="6823"/>
      <c r="IR21" s="6824"/>
      <c r="IS21" s="6824"/>
      <c r="IT21" s="6824"/>
      <c r="IU21" s="6824"/>
      <c r="IV21" s="6824"/>
      <c r="IW21" s="6824"/>
      <c r="IX21" s="6824"/>
      <c r="IY21" s="6824"/>
      <c r="IZ21" s="6824"/>
      <c r="JA21" s="6824"/>
      <c r="JB21" s="6824"/>
      <c r="JC21" s="6825"/>
      <c r="JD21" s="6821"/>
    </row>
    <row r="22" spans="2:264" ht="15" thickBot="1">
      <c r="B22" s="466"/>
      <c r="C22" s="467"/>
      <c r="E22" s="467"/>
      <c r="F22" s="467"/>
      <c r="G22" s="467"/>
      <c r="H22" s="467"/>
      <c r="I22" s="467"/>
      <c r="J22" s="467"/>
      <c r="K22" s="467"/>
      <c r="L22" s="467"/>
      <c r="M22" s="467"/>
      <c r="N22" s="773"/>
      <c r="O22" s="5901"/>
      <c r="P22" s="4999"/>
      <c r="Q22" s="5637"/>
      <c r="R22" s="5638"/>
      <c r="S22" s="5626"/>
      <c r="T22" s="5589"/>
      <c r="U22" s="5595"/>
      <c r="V22" s="5639"/>
      <c r="W22" s="5612"/>
      <c r="X22" s="5612"/>
      <c r="Y22" s="5629"/>
      <c r="Z22" s="4482"/>
      <c r="AA22" s="5595"/>
      <c r="AB22" s="5594"/>
      <c r="AC22" s="5598"/>
      <c r="AD22" s="5598"/>
      <c r="AE22" s="5616"/>
      <c r="AF22" s="5616"/>
      <c r="AG22" s="5609"/>
      <c r="AH22" s="5869"/>
      <c r="AI22" s="5660"/>
      <c r="AJ22" s="5724"/>
      <c r="AK22" s="5725"/>
      <c r="AL22" s="5765"/>
      <c r="AM22" s="5766"/>
      <c r="AN22" s="5766"/>
      <c r="AO22" s="5766"/>
      <c r="AP22" s="5766"/>
      <c r="AQ22" s="5766"/>
      <c r="AR22" s="5766"/>
      <c r="AS22" s="5765"/>
      <c r="AT22" s="5766"/>
      <c r="AU22" s="5767"/>
      <c r="AV22" s="5767"/>
      <c r="AW22" s="5766"/>
      <c r="AX22" s="5766"/>
      <c r="AY22" s="2873"/>
      <c r="AZ22" s="5768"/>
      <c r="BA22" s="4993"/>
      <c r="BB22" s="5065"/>
      <c r="BC22" s="5066"/>
      <c r="BD22" s="5066"/>
      <c r="BE22" s="5066"/>
      <c r="BF22" s="5066"/>
      <c r="BG22" s="5066"/>
      <c r="BH22" s="5066"/>
      <c r="BI22" s="5066"/>
      <c r="BJ22" s="5067"/>
      <c r="BK22" s="5066"/>
      <c r="BL22" s="5176"/>
      <c r="BM22" s="5066"/>
      <c r="BN22" s="5066"/>
      <c r="BO22" s="5066"/>
      <c r="BP22" s="5073"/>
      <c r="BQ22" s="6690"/>
      <c r="BR22" s="5068"/>
      <c r="BS22" s="5082"/>
      <c r="BT22" s="5466" t="s">
        <v>1577</v>
      </c>
      <c r="BU22" s="5312">
        <v>16</v>
      </c>
      <c r="BV22" s="5313">
        <v>4500056184</v>
      </c>
      <c r="BW22" s="5314">
        <v>45391</v>
      </c>
      <c r="BX22" s="5315">
        <v>150</v>
      </c>
      <c r="BY22" s="5313" t="s">
        <v>96</v>
      </c>
      <c r="BZ22" s="5316">
        <v>19.05</v>
      </c>
      <c r="CA22" s="5347">
        <v>45401</v>
      </c>
      <c r="CB22" s="6705">
        <v>45398</v>
      </c>
      <c r="CC22" s="5317">
        <v>73691</v>
      </c>
      <c r="CD22" s="5316">
        <v>164.084</v>
      </c>
      <c r="CE22" s="5238">
        <v>0</v>
      </c>
      <c r="CF22" s="5242">
        <f t="shared" ref="CF22:CF31" si="0">(BZ22*CD22)</f>
        <v>3125.8002000000001</v>
      </c>
      <c r="CG22" s="5316">
        <f t="shared" ref="CG22:CG31" si="1">(CF22*0.05)</f>
        <v>156.29001000000002</v>
      </c>
      <c r="CH22" s="7236">
        <v>5</v>
      </c>
      <c r="CI22" s="5400"/>
      <c r="CJ22" s="4993"/>
      <c r="CK22" s="5123"/>
      <c r="CL22" s="5124"/>
      <c r="CM22" s="5124"/>
      <c r="CN22" s="5124"/>
      <c r="CO22" s="5124"/>
      <c r="CP22" s="5124"/>
      <c r="CQ22" s="5124"/>
      <c r="CR22" s="5124"/>
      <c r="CS22" s="5125"/>
      <c r="CT22" s="5124"/>
      <c r="CU22" s="5124"/>
      <c r="CV22" s="5124"/>
      <c r="CW22" s="5124"/>
      <c r="CX22" s="5124"/>
      <c r="CY22" s="5124"/>
      <c r="CZ22" s="5416"/>
      <c r="DA22" s="5126"/>
      <c r="DB22" s="5122"/>
      <c r="DC22" s="5456"/>
      <c r="DD22" s="5445"/>
      <c r="DE22" s="5445"/>
      <c r="DF22" s="5446"/>
      <c r="DG22" s="5447"/>
      <c r="DH22" s="5445"/>
      <c r="DI22" s="5448"/>
      <c r="DJ22" s="5449"/>
      <c r="DK22" s="5450"/>
      <c r="DL22" s="5445"/>
      <c r="DM22" s="5451"/>
      <c r="DN22" s="5451"/>
      <c r="DO22" s="5452"/>
      <c r="DP22" s="5453"/>
      <c r="DQ22" s="5451"/>
      <c r="DR22" s="5201"/>
      <c r="DT22" s="5025"/>
      <c r="DU22" s="5013"/>
      <c r="DV22" s="5013"/>
      <c r="DW22" s="5013"/>
      <c r="DX22" s="5013"/>
      <c r="DY22" s="5035"/>
      <c r="DZ22" s="5013"/>
      <c r="EA22" s="5013"/>
      <c r="EB22" s="5035"/>
      <c r="EC22" s="5013"/>
      <c r="ED22" s="5013"/>
      <c r="EE22" s="5013"/>
      <c r="EF22" s="5013"/>
      <c r="EG22" s="5013"/>
      <c r="EH22" s="5013"/>
      <c r="EI22" s="5353"/>
      <c r="EJ22" s="5026"/>
      <c r="EK22" s="5012"/>
      <c r="EL22" s="5458"/>
      <c r="EM22" s="5459"/>
      <c r="EN22" s="5459"/>
      <c r="EO22" s="5460"/>
      <c r="EP22" s="4227"/>
      <c r="EQ22" s="5459"/>
      <c r="ER22" s="5459"/>
      <c r="ES22" s="5461"/>
      <c r="ET22" s="5460"/>
      <c r="EU22" s="5459"/>
      <c r="EV22" s="5462"/>
      <c r="EW22" s="5462"/>
      <c r="EX22" s="5463"/>
      <c r="EY22" s="5464"/>
      <c r="EZ22" s="5462"/>
      <c r="FA22" s="6457"/>
      <c r="FC22" s="6769"/>
      <c r="FD22" s="6765"/>
      <c r="FE22" s="6765"/>
      <c r="FF22" s="6765"/>
      <c r="FG22" s="6765"/>
      <c r="FH22" s="6765"/>
      <c r="FI22" s="6765"/>
      <c r="FJ22" s="6765"/>
      <c r="FK22" s="6770"/>
      <c r="FL22" s="6765"/>
      <c r="FM22" s="6765"/>
      <c r="FN22" s="6765"/>
      <c r="FO22" s="6765"/>
      <c r="FP22" s="6765"/>
      <c r="FQ22" s="6765"/>
      <c r="FR22" s="6819"/>
      <c r="FS22" s="6819"/>
      <c r="FT22" s="6762"/>
      <c r="FU22" s="5012"/>
      <c r="FV22" s="7150"/>
      <c r="FW22" s="6822"/>
      <c r="FX22" s="6823"/>
      <c r="FY22" s="6824"/>
      <c r="FZ22" s="6824"/>
      <c r="GA22" s="6824"/>
      <c r="GB22" s="6824"/>
      <c r="GC22" s="6824"/>
      <c r="GD22" s="6824"/>
      <c r="GE22" s="6824"/>
      <c r="GF22" s="6824"/>
      <c r="GG22" s="6824"/>
      <c r="GH22" s="6824"/>
      <c r="GI22" s="6824"/>
      <c r="GJ22" s="6825"/>
      <c r="GK22" s="6821"/>
      <c r="GM22" s="6536"/>
      <c r="GN22" s="6536"/>
      <c r="GO22" s="6536"/>
      <c r="GP22" s="6536"/>
      <c r="GQ22" s="6536"/>
      <c r="GR22" s="6536"/>
      <c r="GS22" s="6536"/>
      <c r="GT22" s="6537"/>
      <c r="GU22" s="6536"/>
      <c r="GV22" s="6536"/>
      <c r="GW22" s="6536"/>
      <c r="GX22" s="6536"/>
      <c r="GY22" s="6536"/>
      <c r="GZ22" s="6536"/>
      <c r="HA22" s="6676"/>
      <c r="HB22" s="6676"/>
      <c r="HC22" s="6538"/>
      <c r="HD22" s="6520"/>
      <c r="HE22" s="6535"/>
      <c r="HF22" s="6536"/>
      <c r="HG22" s="6555"/>
      <c r="HH22" s="6556"/>
      <c r="HI22" s="6556"/>
      <c r="HJ22" s="6556"/>
      <c r="HK22" s="6556"/>
      <c r="HL22" s="6556"/>
      <c r="HM22" s="6556"/>
      <c r="HN22" s="6556"/>
      <c r="HO22" s="6556"/>
      <c r="HP22" s="6556"/>
      <c r="HQ22" s="6556"/>
      <c r="HR22" s="6556"/>
      <c r="HS22" s="6679"/>
      <c r="HT22" s="6679"/>
      <c r="HU22" s="4993"/>
      <c r="HV22" s="6769"/>
      <c r="HW22" s="6765"/>
      <c r="HX22" s="6765"/>
      <c r="HY22" s="6765"/>
      <c r="HZ22" s="6765"/>
      <c r="IA22" s="6765"/>
      <c r="IB22" s="6765"/>
      <c r="IC22" s="6765"/>
      <c r="ID22" s="6770"/>
      <c r="IE22" s="6765"/>
      <c r="IF22" s="6765"/>
      <c r="IG22" s="6765"/>
      <c r="IH22" s="6765"/>
      <c r="II22" s="6765"/>
      <c r="IJ22" s="6765"/>
      <c r="IK22" s="6819"/>
      <c r="IL22" s="6819"/>
      <c r="IM22" s="6762"/>
      <c r="IN22" s="5012"/>
      <c r="IO22" s="7150"/>
      <c r="IP22" s="6822"/>
      <c r="IQ22" s="6823"/>
      <c r="IR22" s="6824"/>
      <c r="IS22" s="6824"/>
      <c r="IT22" s="6824"/>
      <c r="IU22" s="6824"/>
      <c r="IV22" s="6824"/>
      <c r="IW22" s="6824"/>
      <c r="IX22" s="6824"/>
      <c r="IY22" s="6824"/>
      <c r="IZ22" s="6824"/>
      <c r="JA22" s="6824"/>
      <c r="JB22" s="6824"/>
      <c r="JC22" s="6825"/>
      <c r="JD22" s="6821"/>
    </row>
    <row r="23" spans="2:264">
      <c r="B23" s="5010"/>
      <c r="C23" s="5154"/>
      <c r="D23" s="5154"/>
      <c r="E23" s="5154"/>
      <c r="F23" s="5154"/>
      <c r="G23" s="5154"/>
      <c r="H23" s="5154"/>
      <c r="I23" s="5154"/>
      <c r="J23" s="5154"/>
      <c r="K23" s="5154"/>
      <c r="L23" s="5154"/>
      <c r="M23" s="5154"/>
      <c r="N23" s="5155"/>
      <c r="O23" s="5901"/>
      <c r="P23" s="4999"/>
      <c r="Q23" s="5635"/>
      <c r="R23" s="5673"/>
      <c r="S23" s="5589"/>
      <c r="T23" s="5589"/>
      <c r="U23" s="5595"/>
      <c r="V23" s="6292"/>
      <c r="W23" s="5589"/>
      <c r="X23" s="5589"/>
      <c r="Y23" s="5597"/>
      <c r="Z23" s="5614"/>
      <c r="AA23" s="5610"/>
      <c r="AB23" s="5589"/>
      <c r="AC23" s="5598"/>
      <c r="AD23" s="5598"/>
      <c r="AE23" s="5600"/>
      <c r="AF23" s="5600"/>
      <c r="AG23" s="5589"/>
      <c r="AH23" s="5869"/>
      <c r="AI23" s="5660"/>
      <c r="AJ23" s="5724"/>
      <c r="AK23" s="5725"/>
      <c r="AL23" s="5765"/>
      <c r="AM23" s="5766"/>
      <c r="AN23" s="5766"/>
      <c r="AO23" s="5766"/>
      <c r="AP23" s="5766"/>
      <c r="AQ23" s="5766"/>
      <c r="AR23" s="5766"/>
      <c r="AS23" s="5765"/>
      <c r="AT23" s="5766"/>
      <c r="AU23" s="5767"/>
      <c r="AV23" s="5767"/>
      <c r="AW23" s="5766"/>
      <c r="AX23" s="5766"/>
      <c r="AY23" s="2873"/>
      <c r="AZ23" s="5768"/>
      <c r="BA23" s="4993"/>
      <c r="BB23" s="5065"/>
      <c r="BC23" s="5066"/>
      <c r="BD23" s="5066"/>
      <c r="BE23" s="5066"/>
      <c r="BF23" s="5066"/>
      <c r="BG23" s="5066"/>
      <c r="BH23" s="5066"/>
      <c r="BI23" s="5066"/>
      <c r="BJ23" s="5067"/>
      <c r="BK23" s="5066"/>
      <c r="BL23" s="5066"/>
      <c r="BM23" s="5066"/>
      <c r="BN23" s="5066"/>
      <c r="BO23" s="5066"/>
      <c r="BP23" s="5073"/>
      <c r="BQ23" s="6690"/>
      <c r="BR23" s="5068"/>
      <c r="BS23" s="5082"/>
      <c r="BT23" s="6718" t="s">
        <v>1590</v>
      </c>
      <c r="BU23" s="5253">
        <v>17</v>
      </c>
      <c r="BV23" s="5254">
        <v>4500056211</v>
      </c>
      <c r="BW23" s="5255">
        <v>45401</v>
      </c>
      <c r="BX23" s="5256">
        <v>300</v>
      </c>
      <c r="BY23" s="5254" t="s">
        <v>96</v>
      </c>
      <c r="BZ23" s="5257">
        <v>15.65</v>
      </c>
      <c r="CA23" s="5397">
        <v>45411</v>
      </c>
      <c r="CB23" s="6307">
        <v>45414</v>
      </c>
      <c r="CC23" s="5398">
        <v>73934</v>
      </c>
      <c r="CD23" s="5257">
        <v>312.22000000000003</v>
      </c>
      <c r="CE23" s="5246">
        <v>0</v>
      </c>
      <c r="CF23" s="5250">
        <f t="shared" si="0"/>
        <v>4886.2430000000004</v>
      </c>
      <c r="CG23" s="5257">
        <f t="shared" si="1"/>
        <v>244.31215000000003</v>
      </c>
      <c r="CH23" s="7141">
        <v>5</v>
      </c>
      <c r="CI23" s="6197"/>
      <c r="CJ23" s="4993"/>
      <c r="CK23" s="5123"/>
      <c r="CL23" s="5124"/>
      <c r="CM23" s="5124"/>
      <c r="CN23" s="5124"/>
      <c r="CO23" s="5124"/>
      <c r="CP23" s="5124"/>
      <c r="CQ23" s="5124"/>
      <c r="CR23" s="5124"/>
      <c r="CS23" s="5125"/>
      <c r="CT23" s="5124"/>
      <c r="CU23" s="5124"/>
      <c r="CV23" s="5124"/>
      <c r="CW23" s="5124"/>
      <c r="CX23" s="5124"/>
      <c r="CY23" s="5124"/>
      <c r="CZ23" s="5416"/>
      <c r="DA23" s="5126"/>
      <c r="DB23" s="5122"/>
      <c r="DC23" s="6286"/>
      <c r="DD23" s="6276"/>
      <c r="DE23" s="6276"/>
      <c r="DF23" s="6277"/>
      <c r="DG23" s="6278"/>
      <c r="DH23" s="6276"/>
      <c r="DI23" s="6279"/>
      <c r="DJ23" s="6280"/>
      <c r="DK23" s="6281"/>
      <c r="DL23" s="6276"/>
      <c r="DM23" s="6282"/>
      <c r="DN23" s="6282"/>
      <c r="DO23" s="6283"/>
      <c r="DP23" s="6284"/>
      <c r="DQ23" s="6282"/>
      <c r="DR23" s="6287"/>
      <c r="DT23" s="5031"/>
      <c r="DU23" s="5032"/>
      <c r="DV23" s="5032"/>
      <c r="DW23" s="5032"/>
      <c r="DX23" s="5032"/>
      <c r="DY23" s="5036"/>
      <c r="DZ23" s="5032"/>
      <c r="EA23" s="5032"/>
      <c r="EB23" s="5036"/>
      <c r="EC23" s="5032"/>
      <c r="ED23" s="5032"/>
      <c r="EE23" s="5032"/>
      <c r="EF23" s="5032"/>
      <c r="EG23" s="5032"/>
      <c r="EH23" s="5032"/>
      <c r="EI23" s="5354"/>
      <c r="EJ23" s="5033"/>
      <c r="EK23" s="5012"/>
      <c r="EL23" s="6441"/>
      <c r="EM23" s="5365"/>
      <c r="EN23" s="5365"/>
      <c r="EO23" s="5366"/>
      <c r="EP23" s="5367"/>
      <c r="EQ23" s="5365"/>
      <c r="ER23" s="5365"/>
      <c r="ES23" s="5368"/>
      <c r="ET23" s="5366"/>
      <c r="EU23" s="5365"/>
      <c r="EV23" s="5369"/>
      <c r="EW23" s="5369"/>
      <c r="EX23" s="5370"/>
      <c r="EY23" s="5371"/>
      <c r="EZ23" s="5369"/>
      <c r="FA23" s="6458"/>
      <c r="FC23" s="6769"/>
      <c r="FD23" s="6765"/>
      <c r="FE23" s="6765"/>
      <c r="FF23" s="6765"/>
      <c r="FG23" s="6765"/>
      <c r="FH23" s="6765"/>
      <c r="FI23" s="6765"/>
      <c r="FJ23" s="6765"/>
      <c r="FK23" s="6770"/>
      <c r="FL23" s="6765"/>
      <c r="FM23" s="6765"/>
      <c r="FN23" s="6765"/>
      <c r="FO23" s="6765"/>
      <c r="FP23" s="6765"/>
      <c r="FQ23" s="6765"/>
      <c r="FR23" s="6819"/>
      <c r="FS23" s="6819"/>
      <c r="FT23" s="6762"/>
      <c r="FU23" s="5012"/>
      <c r="FV23" s="6769"/>
      <c r="FW23" s="6765"/>
      <c r="FX23" s="6826"/>
      <c r="FY23" s="6827"/>
      <c r="FZ23" s="6827"/>
      <c r="GA23" s="6827"/>
      <c r="GB23" s="6827"/>
      <c r="GC23" s="6827"/>
      <c r="GD23" s="6827"/>
      <c r="GE23" s="6827"/>
      <c r="GF23" s="6827"/>
      <c r="GG23" s="6827"/>
      <c r="GH23" s="6827"/>
      <c r="GI23" s="6827"/>
      <c r="GJ23" s="6828"/>
      <c r="GK23" s="6829"/>
      <c r="GM23" s="6536"/>
      <c r="GN23" s="6536"/>
      <c r="GO23" s="6536"/>
      <c r="GP23" s="6536"/>
      <c r="GQ23" s="6536"/>
      <c r="GR23" s="6536"/>
      <c r="GS23" s="6536"/>
      <c r="GT23" s="6537"/>
      <c r="GU23" s="6536"/>
      <c r="GV23" s="6536"/>
      <c r="GW23" s="6536"/>
      <c r="GX23" s="6536"/>
      <c r="GY23" s="6536"/>
      <c r="GZ23" s="6536"/>
      <c r="HA23" s="6676"/>
      <c r="HB23" s="6676"/>
      <c r="HC23" s="6538"/>
      <c r="HD23" s="6520"/>
      <c r="HE23" s="6535"/>
      <c r="HF23" s="6536"/>
      <c r="HG23" s="6555"/>
      <c r="HH23" s="6556"/>
      <c r="HI23" s="6556"/>
      <c r="HJ23" s="6556"/>
      <c r="HK23" s="6556"/>
      <c r="HL23" s="6556"/>
      <c r="HM23" s="6556"/>
      <c r="HN23" s="6556"/>
      <c r="HO23" s="6556"/>
      <c r="HP23" s="6556"/>
      <c r="HQ23" s="6556"/>
      <c r="HR23" s="6556"/>
      <c r="HS23" s="6679"/>
      <c r="HT23" s="6679"/>
      <c r="HU23" s="4993"/>
      <c r="HV23" s="6769"/>
      <c r="HW23" s="6765"/>
      <c r="HX23" s="6765"/>
      <c r="HY23" s="6765"/>
      <c r="HZ23" s="6765"/>
      <c r="IA23" s="6765"/>
      <c r="IB23" s="6765"/>
      <c r="IC23" s="6765"/>
      <c r="ID23" s="6770"/>
      <c r="IE23" s="6765"/>
      <c r="IF23" s="6765"/>
      <c r="IG23" s="6765"/>
      <c r="IH23" s="6765"/>
      <c r="II23" s="6765"/>
      <c r="IJ23" s="6765"/>
      <c r="IK23" s="6819"/>
      <c r="IL23" s="6819"/>
      <c r="IM23" s="6762"/>
      <c r="IN23" s="5012"/>
      <c r="IO23" s="6769"/>
      <c r="IP23" s="6765"/>
      <c r="IQ23" s="6826"/>
      <c r="IR23" s="6827"/>
      <c r="IS23" s="6827"/>
      <c r="IT23" s="6827"/>
      <c r="IU23" s="6827"/>
      <c r="IV23" s="6827"/>
      <c r="IW23" s="6827"/>
      <c r="IX23" s="6827"/>
      <c r="IY23" s="6827"/>
      <c r="IZ23" s="6827"/>
      <c r="JA23" s="6827"/>
      <c r="JB23" s="6827"/>
      <c r="JC23" s="6828"/>
      <c r="JD23" s="6829"/>
    </row>
    <row r="24" spans="2:264" ht="15" thickBot="1">
      <c r="B24" s="5011" t="s">
        <v>7</v>
      </c>
      <c r="C24" s="5152">
        <f t="shared" ref="C24:N24" si="2">SUM(C9:C23)</f>
        <v>16149.750611000001</v>
      </c>
      <c r="D24" s="5152">
        <f t="shared" si="2"/>
        <v>23215.453549999998</v>
      </c>
      <c r="E24" s="7369">
        <f t="shared" si="2"/>
        <v>26534.781974000001</v>
      </c>
      <c r="F24" s="5152">
        <f t="shared" si="2"/>
        <v>28574.205196999999</v>
      </c>
      <c r="G24" s="5152">
        <f t="shared" si="2"/>
        <v>18981.217299</v>
      </c>
      <c r="H24" s="5152">
        <f t="shared" si="2"/>
        <v>15186.636580000004</v>
      </c>
      <c r="I24" s="5152">
        <f t="shared" si="2"/>
        <v>35729.236154999991</v>
      </c>
      <c r="J24" s="5152">
        <f t="shared" si="2"/>
        <v>30068.910867000006</v>
      </c>
      <c r="K24" s="5152">
        <f t="shared" si="2"/>
        <v>25640.892180000006</v>
      </c>
      <c r="L24" s="5152">
        <f t="shared" si="2"/>
        <v>33278.96095700001</v>
      </c>
      <c r="M24" s="7599">
        <f t="shared" si="2"/>
        <v>47942.956752000006</v>
      </c>
      <c r="N24" s="5157">
        <f t="shared" si="2"/>
        <v>12932.073999999999</v>
      </c>
      <c r="O24" s="5901"/>
      <c r="P24" s="4999"/>
      <c r="Q24" s="5637"/>
      <c r="R24" s="5638"/>
      <c r="S24" s="5631"/>
      <c r="T24" s="5589"/>
      <c r="U24" s="5606"/>
      <c r="V24" s="5596"/>
      <c r="W24" s="5594"/>
      <c r="X24" s="5594"/>
      <c r="Y24" s="5608"/>
      <c r="Z24" s="5614"/>
      <c r="AA24" s="6208"/>
      <c r="AB24" s="5594"/>
      <c r="AC24" s="5598"/>
      <c r="AD24" s="5598"/>
      <c r="AE24" s="5616"/>
      <c r="AF24" s="5629"/>
      <c r="AG24" s="5589"/>
      <c r="AH24" s="5869"/>
      <c r="AI24" s="5660"/>
      <c r="AJ24" s="5681"/>
      <c r="AK24" s="5658"/>
      <c r="AL24" s="5769"/>
      <c r="AM24" s="3655"/>
      <c r="AN24" s="3655"/>
      <c r="AO24" s="3655"/>
      <c r="AP24" s="3655"/>
      <c r="AQ24" s="3655"/>
      <c r="AR24" s="3655"/>
      <c r="AS24" s="5769"/>
      <c r="AT24" s="3655"/>
      <c r="AU24" s="5770"/>
      <c r="AV24" s="5770"/>
      <c r="AW24" s="3655"/>
      <c r="AX24" s="3655"/>
      <c r="AY24" s="3722"/>
      <c r="AZ24" s="5771"/>
      <c r="BA24" s="4993"/>
      <c r="BB24" s="5074"/>
      <c r="BC24" s="5075"/>
      <c r="BD24" s="5075"/>
      <c r="BE24" s="5075"/>
      <c r="BF24" s="5075"/>
      <c r="BG24" s="5075"/>
      <c r="BH24" s="5075"/>
      <c r="BI24" s="5075"/>
      <c r="BJ24" s="5076"/>
      <c r="BK24" s="5075"/>
      <c r="BL24" s="5075"/>
      <c r="BM24" s="5075"/>
      <c r="BN24" s="5075"/>
      <c r="BO24" s="5075"/>
      <c r="BP24" s="5259"/>
      <c r="BQ24" s="6691"/>
      <c r="BR24" s="5077"/>
      <c r="BS24" s="5082"/>
      <c r="BT24" s="6718" t="s">
        <v>1597</v>
      </c>
      <c r="BU24" s="5253">
        <v>18</v>
      </c>
      <c r="BV24" s="5254">
        <v>4500056701</v>
      </c>
      <c r="BW24" s="5255">
        <v>45410</v>
      </c>
      <c r="BX24" s="5256">
        <v>160</v>
      </c>
      <c r="BY24" s="5254" t="s">
        <v>96</v>
      </c>
      <c r="BZ24" s="5257">
        <v>15.65</v>
      </c>
      <c r="CA24" s="5397">
        <v>45426</v>
      </c>
      <c r="CB24" s="6307">
        <v>45421</v>
      </c>
      <c r="CC24" s="5398">
        <v>74007</v>
      </c>
      <c r="CD24" s="5257">
        <v>171.65199999999999</v>
      </c>
      <c r="CE24" s="5246">
        <v>0</v>
      </c>
      <c r="CF24" s="5250">
        <f t="shared" si="0"/>
        <v>2686.3537999999999</v>
      </c>
      <c r="CG24" s="5257">
        <f t="shared" si="1"/>
        <v>134.31769</v>
      </c>
      <c r="CH24" s="7141">
        <v>5</v>
      </c>
      <c r="CI24" s="6197"/>
      <c r="CJ24" s="4993"/>
      <c r="CK24" s="5135"/>
      <c r="CL24" s="5136"/>
      <c r="CM24" s="5136"/>
      <c r="CN24" s="5136"/>
      <c r="CO24" s="5136"/>
      <c r="CP24" s="5136"/>
      <c r="CQ24" s="5136"/>
      <c r="CR24" s="5136"/>
      <c r="CS24" s="5137"/>
      <c r="CT24" s="5136"/>
      <c r="CU24" s="5136"/>
      <c r="CV24" s="5136"/>
      <c r="CW24" s="5136"/>
      <c r="CX24" s="5136"/>
      <c r="CY24" s="5136"/>
      <c r="CZ24" s="5418"/>
      <c r="DA24" s="5138"/>
      <c r="DB24" s="5122"/>
      <c r="DC24" s="5456"/>
      <c r="DD24" s="5445"/>
      <c r="DE24" s="5445"/>
      <c r="DF24" s="5446"/>
      <c r="DG24" s="5447"/>
      <c r="DH24" s="5445"/>
      <c r="DI24" s="5448"/>
      <c r="DJ24" s="5449"/>
      <c r="DK24" s="5450"/>
      <c r="DL24" s="5445"/>
      <c r="DM24" s="5451"/>
      <c r="DN24" s="5451"/>
      <c r="DO24" s="5452"/>
      <c r="DP24" s="5453"/>
      <c r="DQ24" s="5451"/>
      <c r="DR24" s="5201"/>
      <c r="DT24" s="5031"/>
      <c r="DU24" s="5032"/>
      <c r="DV24" s="5032"/>
      <c r="DW24" s="5032"/>
      <c r="DX24" s="5032"/>
      <c r="DY24" s="5036"/>
      <c r="DZ24" s="5032"/>
      <c r="EA24" s="5032"/>
      <c r="EB24" s="5036"/>
      <c r="EC24" s="5032"/>
      <c r="ED24" s="5032"/>
      <c r="EE24" s="5032"/>
      <c r="EF24" s="5032"/>
      <c r="EG24" s="5032"/>
      <c r="EH24" s="5032"/>
      <c r="EI24" s="5354"/>
      <c r="EJ24" s="5033"/>
      <c r="EK24" s="5012"/>
      <c r="EL24" s="6440"/>
      <c r="EM24" s="6461"/>
      <c r="EN24" s="6461"/>
      <c r="EO24" s="6462"/>
      <c r="EP24" s="4618"/>
      <c r="EQ24" s="6461"/>
      <c r="ER24" s="6461"/>
      <c r="ES24" s="4231"/>
      <c r="ET24" s="6462"/>
      <c r="EU24" s="6461"/>
      <c r="EV24" s="6463"/>
      <c r="EW24" s="6463"/>
      <c r="EX24" s="6464"/>
      <c r="EY24" s="6465"/>
      <c r="EZ24" s="6463"/>
      <c r="FA24" s="6455"/>
      <c r="FC24" s="6771"/>
      <c r="FD24" s="6772"/>
      <c r="FE24" s="6772"/>
      <c r="FF24" s="6772"/>
      <c r="FG24" s="6772"/>
      <c r="FH24" s="6772"/>
      <c r="FI24" s="6772"/>
      <c r="FJ24" s="6772"/>
      <c r="FK24" s="6773"/>
      <c r="FL24" s="6772"/>
      <c r="FM24" s="6772"/>
      <c r="FN24" s="6772"/>
      <c r="FO24" s="6772"/>
      <c r="FP24" s="6772"/>
      <c r="FQ24" s="6772"/>
      <c r="FR24" s="6869"/>
      <c r="FS24" s="6869"/>
      <c r="FT24" s="6881"/>
      <c r="FU24" s="5012"/>
      <c r="FV24" s="6769"/>
      <c r="FW24" s="6765"/>
      <c r="FX24" s="6826"/>
      <c r="FY24" s="6827"/>
      <c r="FZ24" s="6827"/>
      <c r="GA24" s="6827"/>
      <c r="GB24" s="6827"/>
      <c r="GC24" s="6827"/>
      <c r="GD24" s="6827"/>
      <c r="GE24" s="6827"/>
      <c r="GF24" s="6827"/>
      <c r="GG24" s="6827"/>
      <c r="GH24" s="6827"/>
      <c r="GI24" s="6827"/>
      <c r="GJ24" s="6828"/>
      <c r="GK24" s="6829"/>
      <c r="GM24" s="6558"/>
      <c r="GN24" s="6558"/>
      <c r="GO24" s="6558"/>
      <c r="GP24" s="6558"/>
      <c r="GQ24" s="6558"/>
      <c r="GR24" s="6558"/>
      <c r="GS24" s="6558"/>
      <c r="GT24" s="6559"/>
      <c r="GU24" s="6558"/>
      <c r="GV24" s="6558"/>
      <c r="GW24" s="6558"/>
      <c r="GX24" s="6558"/>
      <c r="GY24" s="6558"/>
      <c r="GZ24" s="6558"/>
      <c r="HA24" s="6899"/>
      <c r="HB24" s="6899"/>
      <c r="HC24" s="6560"/>
      <c r="HD24" s="6520"/>
      <c r="HE24" s="6561"/>
      <c r="HF24" s="6562"/>
      <c r="HG24" s="6563"/>
      <c r="HH24" s="6564"/>
      <c r="HI24" s="6564"/>
      <c r="HJ24" s="6564"/>
      <c r="HK24" s="6564"/>
      <c r="HL24" s="6564"/>
      <c r="HM24" s="6564"/>
      <c r="HN24" s="6564"/>
      <c r="HO24" s="6564"/>
      <c r="HP24" s="6564"/>
      <c r="HQ24" s="6565">
        <f>SUM(HQ10:HQ23)</f>
        <v>0</v>
      </c>
      <c r="HR24" s="6565">
        <f>SUM(HR10:HR23)</f>
        <v>0</v>
      </c>
      <c r="HS24" s="6680"/>
      <c r="HT24" s="6878"/>
      <c r="HU24" s="4993"/>
      <c r="HV24" s="6771"/>
      <c r="HW24" s="6772"/>
      <c r="HX24" s="6772"/>
      <c r="HY24" s="6772"/>
      <c r="HZ24" s="6772"/>
      <c r="IA24" s="6772"/>
      <c r="IB24" s="6772"/>
      <c r="IC24" s="6772"/>
      <c r="ID24" s="6773"/>
      <c r="IE24" s="6772"/>
      <c r="IF24" s="6772"/>
      <c r="IG24" s="6772"/>
      <c r="IH24" s="6772"/>
      <c r="II24" s="6772"/>
      <c r="IJ24" s="6772"/>
      <c r="IK24" s="6869"/>
      <c r="IL24" s="6869"/>
      <c r="IM24" s="6881"/>
      <c r="IN24" s="5012"/>
      <c r="IO24" s="6769"/>
      <c r="IP24" s="6765"/>
      <c r="IQ24" s="6826"/>
      <c r="IR24" s="6827"/>
      <c r="IS24" s="6827"/>
      <c r="IT24" s="6827"/>
      <c r="IU24" s="6827"/>
      <c r="IV24" s="6827"/>
      <c r="IW24" s="6827"/>
      <c r="IX24" s="6827"/>
      <c r="IY24" s="6827"/>
      <c r="IZ24" s="6827"/>
      <c r="JA24" s="6827"/>
      <c r="JB24" s="6827"/>
      <c r="JC24" s="6828"/>
      <c r="JD24" s="6829"/>
    </row>
    <row r="25" spans="2:264" ht="15" thickBot="1">
      <c r="B25" s="5008"/>
      <c r="C25" s="6303"/>
      <c r="D25" s="6303"/>
      <c r="E25" s="6303"/>
      <c r="F25" s="6303"/>
      <c r="G25" s="6303"/>
      <c r="H25" s="6303"/>
      <c r="I25" s="6303"/>
      <c r="J25" s="6303"/>
      <c r="K25" s="6303"/>
      <c r="L25" s="6304"/>
      <c r="M25" s="6305"/>
      <c r="N25" s="6306"/>
      <c r="O25" s="5901"/>
      <c r="P25" s="5055">
        <f>SUM(C24:N24)</f>
        <v>314235.07612200006</v>
      </c>
      <c r="Q25" s="5637"/>
      <c r="R25" s="5673"/>
      <c r="S25" s="5631"/>
      <c r="T25" s="5589"/>
      <c r="U25" s="5606"/>
      <c r="V25" s="5607"/>
      <c r="W25" s="5594"/>
      <c r="X25" s="5594"/>
      <c r="Y25" s="5608"/>
      <c r="Z25" s="5614"/>
      <c r="AA25" s="6208"/>
      <c r="AB25" s="5594"/>
      <c r="AC25" s="5598"/>
      <c r="AD25" s="5598"/>
      <c r="AE25" s="5600"/>
      <c r="AF25" s="5608"/>
      <c r="AG25" s="5589"/>
      <c r="AH25" s="5869"/>
      <c r="AI25" s="5660"/>
      <c r="AJ25" s="5660"/>
      <c r="AK25" s="5660"/>
      <c r="AL25" s="5734"/>
      <c r="AM25" s="5577"/>
      <c r="AN25" s="5577"/>
      <c r="AO25" s="5577"/>
      <c r="AP25" s="5577"/>
      <c r="AQ25" s="5577"/>
      <c r="AR25" s="5577"/>
      <c r="AS25" s="5734"/>
      <c r="AT25" s="5577"/>
      <c r="AU25" s="5577"/>
      <c r="AV25" s="5577"/>
      <c r="AW25" s="5577"/>
      <c r="AX25" s="5577"/>
      <c r="AY25" s="5577"/>
      <c r="AZ25" s="5577"/>
      <c r="BA25" s="4993"/>
      <c r="BB25" s="5074"/>
      <c r="BC25" s="5075"/>
      <c r="BD25" s="5075"/>
      <c r="BE25" s="5075"/>
      <c r="BF25" s="5075"/>
      <c r="BG25" s="5075"/>
      <c r="BH25" s="5075"/>
      <c r="BI25" s="5075"/>
      <c r="BJ25" s="5076"/>
      <c r="BK25" s="5075"/>
      <c r="BL25" s="5075"/>
      <c r="BM25" s="5075"/>
      <c r="BN25" s="5075"/>
      <c r="BO25" s="5075"/>
      <c r="BP25" s="5259"/>
      <c r="BQ25" s="6691"/>
      <c r="BR25" s="5077"/>
      <c r="BS25" s="5082"/>
      <c r="BT25" s="6718" t="s">
        <v>1598</v>
      </c>
      <c r="BU25" s="5253">
        <v>19</v>
      </c>
      <c r="BV25" s="5254">
        <v>4500056701</v>
      </c>
      <c r="BW25" s="5255">
        <v>45410</v>
      </c>
      <c r="BX25" s="5256">
        <v>160</v>
      </c>
      <c r="BY25" s="5254" t="s">
        <v>96</v>
      </c>
      <c r="BZ25" s="5257">
        <v>15.65</v>
      </c>
      <c r="CA25" s="5397">
        <v>45426</v>
      </c>
      <c r="CB25" s="6307">
        <v>45421</v>
      </c>
      <c r="CC25" s="5398">
        <v>74007</v>
      </c>
      <c r="CD25" s="5257">
        <v>162.19399999999999</v>
      </c>
      <c r="CE25" s="5246">
        <v>0</v>
      </c>
      <c r="CF25" s="5250">
        <f t="shared" si="0"/>
        <v>2538.3361</v>
      </c>
      <c r="CG25" s="5257">
        <f t="shared" si="1"/>
        <v>126.91680500000001</v>
      </c>
      <c r="CH25" s="7141">
        <v>5</v>
      </c>
      <c r="CI25" s="6197"/>
      <c r="CJ25" s="4993"/>
      <c r="CK25" s="5135"/>
      <c r="CL25" s="5136"/>
      <c r="CM25" s="5136"/>
      <c r="CN25" s="5136"/>
      <c r="CO25" s="5136"/>
      <c r="CP25" s="5136"/>
      <c r="CQ25" s="5136"/>
      <c r="CR25" s="5136"/>
      <c r="CS25" s="5137"/>
      <c r="CT25" s="5136"/>
      <c r="CU25" s="5136"/>
      <c r="CV25" s="5136"/>
      <c r="CW25" s="5136"/>
      <c r="CX25" s="5136"/>
      <c r="CY25" s="5136"/>
      <c r="CZ25" s="5418"/>
      <c r="DA25" s="5138"/>
      <c r="DB25" s="5122"/>
      <c r="DC25" s="5456"/>
      <c r="DD25" s="5445"/>
      <c r="DE25" s="5445"/>
      <c r="DF25" s="5446"/>
      <c r="DG25" s="5447"/>
      <c r="DH25" s="5445"/>
      <c r="DI25" s="5448"/>
      <c r="DJ25" s="5449"/>
      <c r="DK25" s="5450"/>
      <c r="DL25" s="5445"/>
      <c r="DM25" s="5451"/>
      <c r="DN25" s="5451"/>
      <c r="DO25" s="5452"/>
      <c r="DP25" s="5453"/>
      <c r="DQ25" s="6295"/>
      <c r="DR25" s="5498"/>
      <c r="DT25" s="5028"/>
      <c r="DU25" s="5029"/>
      <c r="DV25" s="5029"/>
      <c r="DW25" s="5029"/>
      <c r="DX25" s="5029"/>
      <c r="DY25" s="5037"/>
      <c r="DZ25" s="5029"/>
      <c r="EA25" s="5029"/>
      <c r="EB25" s="5037"/>
      <c r="EC25" s="5029"/>
      <c r="ED25" s="5029"/>
      <c r="EE25" s="5029"/>
      <c r="EF25" s="5029"/>
      <c r="EG25" s="5372">
        <f>SUM(EG10:EG24)</f>
        <v>31339.841899999996</v>
      </c>
      <c r="EH25" s="5372">
        <f>SUM(EH10:EH24)</f>
        <v>1253.593676</v>
      </c>
      <c r="EI25" s="5355"/>
      <c r="EJ25" s="5030"/>
      <c r="EK25" s="5012"/>
      <c r="EL25" s="6440"/>
      <c r="EM25" s="6461"/>
      <c r="EN25" s="6461"/>
      <c r="EO25" s="6462"/>
      <c r="EP25" s="4618"/>
      <c r="EQ25" s="6461"/>
      <c r="ER25" s="6461"/>
      <c r="ES25" s="4231"/>
      <c r="ET25" s="6462"/>
      <c r="EU25" s="6461"/>
      <c r="EV25" s="6463"/>
      <c r="EW25" s="6463"/>
      <c r="EX25" s="6464"/>
      <c r="EY25" s="6465"/>
      <c r="EZ25" s="6463"/>
      <c r="FA25" s="6455"/>
      <c r="FC25" s="6771"/>
      <c r="FD25" s="6772"/>
      <c r="FE25" s="6772"/>
      <c r="FF25" s="6772"/>
      <c r="FG25" s="6772"/>
      <c r="FH25" s="6772"/>
      <c r="FI25" s="6772"/>
      <c r="FJ25" s="6772"/>
      <c r="FK25" s="6773"/>
      <c r="FL25" s="6772"/>
      <c r="FM25" s="6772"/>
      <c r="FN25" s="6772"/>
      <c r="FO25" s="6772"/>
      <c r="FP25" s="6772"/>
      <c r="FQ25" s="6772"/>
      <c r="FR25" s="6869"/>
      <c r="FS25" s="6869"/>
      <c r="FT25" s="6881"/>
      <c r="FU25" s="5012"/>
      <c r="FV25" s="6769"/>
      <c r="FW25" s="6765"/>
      <c r="FX25" s="6826"/>
      <c r="FY25" s="6827"/>
      <c r="FZ25" s="6827"/>
      <c r="GA25" s="6827"/>
      <c r="GB25" s="6827"/>
      <c r="GC25" s="6827"/>
      <c r="GD25" s="6827"/>
      <c r="GE25" s="6827"/>
      <c r="GF25" s="6827"/>
      <c r="GG25" s="6827"/>
      <c r="GH25" s="6827"/>
      <c r="GI25" s="6827"/>
      <c r="GJ25" s="6828"/>
      <c r="GK25" s="6829"/>
      <c r="GM25" s="6558"/>
      <c r="GN25" s="6558"/>
      <c r="GO25" s="6558"/>
      <c r="GP25" s="6558"/>
      <c r="GQ25" s="6558"/>
      <c r="GR25" s="6558"/>
      <c r="GS25" s="6558"/>
      <c r="GT25" s="6559"/>
      <c r="GU25" s="6558"/>
      <c r="GV25" s="6558"/>
      <c r="GW25" s="6558"/>
      <c r="GX25" s="6558"/>
      <c r="GY25" s="6558"/>
      <c r="GZ25" s="6558"/>
      <c r="HA25" s="6899"/>
      <c r="HB25" s="6899"/>
      <c r="HC25" s="6560"/>
      <c r="HD25" s="6520"/>
      <c r="HE25" s="6520"/>
      <c r="HF25" s="6520"/>
      <c r="HG25" s="6566"/>
      <c r="HH25" s="6517"/>
      <c r="HI25" s="6517"/>
      <c r="HJ25" s="6517"/>
      <c r="HK25" s="6517"/>
      <c r="HL25" s="6517"/>
      <c r="HM25" s="6517"/>
      <c r="HN25" s="6517"/>
      <c r="HO25" s="6517"/>
      <c r="HP25" s="6517"/>
      <c r="HQ25" s="6517"/>
      <c r="HR25" s="6517"/>
      <c r="HS25" s="6517"/>
      <c r="HT25" s="6517"/>
      <c r="HU25" s="4993"/>
      <c r="HV25" s="6771"/>
      <c r="HW25" s="6772"/>
      <c r="HX25" s="6772"/>
      <c r="HY25" s="6772"/>
      <c r="HZ25" s="6772"/>
      <c r="IA25" s="6772"/>
      <c r="IB25" s="6772"/>
      <c r="IC25" s="6772"/>
      <c r="ID25" s="6773"/>
      <c r="IE25" s="6772"/>
      <c r="IF25" s="6772"/>
      <c r="IG25" s="6772"/>
      <c r="IH25" s="6772"/>
      <c r="II25" s="6772"/>
      <c r="IJ25" s="6772"/>
      <c r="IK25" s="6869"/>
      <c r="IL25" s="6869"/>
      <c r="IM25" s="6881"/>
      <c r="IN25" s="5012"/>
      <c r="IO25" s="6769"/>
      <c r="IP25" s="6765"/>
      <c r="IQ25" s="6826"/>
      <c r="IR25" s="6827"/>
      <c r="IS25" s="6827"/>
      <c r="IT25" s="6827"/>
      <c r="IU25" s="6827"/>
      <c r="IV25" s="6827"/>
      <c r="IW25" s="6827"/>
      <c r="IX25" s="6827"/>
      <c r="IY25" s="6827"/>
      <c r="IZ25" s="6827"/>
      <c r="JA25" s="6827"/>
      <c r="JB25" s="6827"/>
      <c r="JC25" s="6828"/>
      <c r="JD25" s="6829"/>
    </row>
    <row r="26" spans="2:264" ht="15" thickBot="1">
      <c r="B26" s="5403"/>
      <c r="C26" s="5404"/>
      <c r="D26" s="5404"/>
      <c r="E26" s="5404"/>
      <c r="F26" s="5404"/>
      <c r="G26" s="5404"/>
      <c r="H26" s="5404"/>
      <c r="I26" s="5404"/>
      <c r="J26" s="5404"/>
      <c r="K26" s="5404"/>
      <c r="L26" s="7562" t="s">
        <v>1677</v>
      </c>
      <c r="M26" s="7558"/>
      <c r="N26" s="7563">
        <f>(P25)</f>
        <v>314235.07612200006</v>
      </c>
      <c r="O26" s="89"/>
      <c r="P26" s="4999"/>
      <c r="Q26" s="5593"/>
      <c r="R26" s="5589"/>
      <c r="S26" s="5618"/>
      <c r="T26" s="5589"/>
      <c r="U26" s="5610"/>
      <c r="V26" s="5619"/>
      <c r="W26" s="5594"/>
      <c r="X26" s="5594"/>
      <c r="Y26" s="5620"/>
      <c r="Z26" s="5614"/>
      <c r="AA26" s="6208"/>
      <c r="AB26" s="5599"/>
      <c r="AC26" s="5621"/>
      <c r="AD26" s="5598"/>
      <c r="AE26" s="5622"/>
      <c r="AF26" s="5622"/>
      <c r="AG26" s="5609"/>
      <c r="AH26" s="5869"/>
      <c r="AI26" s="5660"/>
      <c r="AJ26" s="5660"/>
      <c r="AK26" s="5660"/>
      <c r="AL26" s="5734"/>
      <c r="AM26" s="5577"/>
      <c r="AN26" s="5577"/>
      <c r="AO26" s="5577"/>
      <c r="AP26" s="5577"/>
      <c r="AQ26" s="5577"/>
      <c r="AR26" s="5577"/>
      <c r="AS26" s="5734"/>
      <c r="AT26" s="5577"/>
      <c r="AU26" s="5577"/>
      <c r="AV26" s="5577"/>
      <c r="AW26" s="5577"/>
      <c r="AX26" s="5577"/>
      <c r="AY26" s="5577"/>
      <c r="AZ26" s="5577"/>
      <c r="BA26" s="4993"/>
      <c r="BB26" s="5078"/>
      <c r="BC26" s="5079"/>
      <c r="BD26" s="5079"/>
      <c r="BE26" s="5079"/>
      <c r="BF26" s="5079"/>
      <c r="BG26" s="5079"/>
      <c r="BH26" s="5079"/>
      <c r="BI26" s="5079"/>
      <c r="BJ26" s="5080"/>
      <c r="BK26" s="5079"/>
      <c r="BL26" s="5079"/>
      <c r="BM26" s="5079"/>
      <c r="BN26" s="5079"/>
      <c r="BO26" s="5177">
        <f>SUM(BO10:BO25)</f>
        <v>40930.604399999997</v>
      </c>
      <c r="BP26" s="5177">
        <f>SUM(BP10:BP25)</f>
        <v>2046.5302199999999</v>
      </c>
      <c r="BQ26" s="6692"/>
      <c r="BR26" s="5081"/>
      <c r="BS26" s="5082"/>
      <c r="BT26" s="6718" t="s">
        <v>1577</v>
      </c>
      <c r="BU26" s="5253">
        <v>20</v>
      </c>
      <c r="BV26" s="5254">
        <v>4500056701</v>
      </c>
      <c r="BW26" s="5255">
        <v>45410</v>
      </c>
      <c r="BX26" s="5256">
        <v>160</v>
      </c>
      <c r="BY26" s="5254" t="s">
        <v>96</v>
      </c>
      <c r="BZ26" s="5257">
        <v>15.65</v>
      </c>
      <c r="CA26" s="5397">
        <v>45426</v>
      </c>
      <c r="CB26" s="6307">
        <v>45421</v>
      </c>
      <c r="CC26" s="5398">
        <v>74007</v>
      </c>
      <c r="CD26" s="5257">
        <v>166.714</v>
      </c>
      <c r="CE26" s="5246">
        <v>0</v>
      </c>
      <c r="CF26" s="5250">
        <f t="shared" si="0"/>
        <v>2609.0740999999998</v>
      </c>
      <c r="CG26" s="5257">
        <f t="shared" si="1"/>
        <v>130.45370499999999</v>
      </c>
      <c r="CH26" s="7141">
        <v>5</v>
      </c>
      <c r="CI26" s="5068"/>
      <c r="CJ26" s="4993"/>
      <c r="CK26" s="5140"/>
      <c r="CL26" s="5141"/>
      <c r="CM26" s="5141"/>
      <c r="CN26" s="5141"/>
      <c r="CO26" s="5141"/>
      <c r="CP26" s="5141"/>
      <c r="CQ26" s="5141"/>
      <c r="CR26" s="5141"/>
      <c r="CS26" s="5142"/>
      <c r="CT26" s="5141"/>
      <c r="CU26" s="5141"/>
      <c r="CV26" s="5141"/>
      <c r="CW26" s="5141"/>
      <c r="CX26" s="5203">
        <f>SUM(CX10:CX25)</f>
        <v>28759.3</v>
      </c>
      <c r="CY26" s="5203">
        <f>SUM(CY10:CY25)</f>
        <v>862.779</v>
      </c>
      <c r="CZ26" s="5419"/>
      <c r="DA26" s="5143"/>
      <c r="DB26" s="5122"/>
      <c r="DC26" s="5456"/>
      <c r="DD26" s="5445"/>
      <c r="DE26" s="5445"/>
      <c r="DF26" s="5446"/>
      <c r="DG26" s="5447"/>
      <c r="DH26" s="5445"/>
      <c r="DI26" s="5448"/>
      <c r="DJ26" s="5449"/>
      <c r="DK26" s="5450"/>
      <c r="DL26" s="5445"/>
      <c r="DM26" s="5451"/>
      <c r="DN26" s="5451"/>
      <c r="DO26" s="5452"/>
      <c r="DP26" s="5453"/>
      <c r="DQ26" s="5451"/>
      <c r="DR26" s="5498"/>
      <c r="DT26" s="5012"/>
      <c r="DU26" s="5012"/>
      <c r="DV26" s="5012"/>
      <c r="DW26" s="5012"/>
      <c r="DX26" s="5012"/>
      <c r="DY26" s="5012"/>
      <c r="DZ26" s="5012"/>
      <c r="EA26" s="5012"/>
      <c r="EB26" s="5012"/>
      <c r="EC26" s="5012"/>
      <c r="ED26" s="5012"/>
      <c r="EE26" s="5012"/>
      <c r="EF26" s="5012"/>
      <c r="EG26" s="5012"/>
      <c r="EH26" s="5012"/>
      <c r="EI26" s="5012"/>
      <c r="EJ26" s="5012"/>
      <c r="EK26" s="5012"/>
      <c r="EL26" s="6440"/>
      <c r="EM26" s="6461"/>
      <c r="EN26" s="6461"/>
      <c r="EO26" s="6462"/>
      <c r="EP26" s="4618"/>
      <c r="EQ26" s="6461"/>
      <c r="ER26" s="6461"/>
      <c r="ES26" s="4231"/>
      <c r="ET26" s="6462"/>
      <c r="EU26" s="6461"/>
      <c r="EV26" s="6463"/>
      <c r="EW26" s="6463"/>
      <c r="EX26" s="6464"/>
      <c r="EY26" s="6465"/>
      <c r="EZ26" s="6463"/>
      <c r="FA26" s="6455"/>
      <c r="FC26" s="6774"/>
      <c r="FD26" s="6775"/>
      <c r="FE26" s="6775"/>
      <c r="FF26" s="6775"/>
      <c r="FG26" s="6775"/>
      <c r="FH26" s="6775"/>
      <c r="FI26" s="6775"/>
      <c r="FJ26" s="6775"/>
      <c r="FK26" s="6776"/>
      <c r="FL26" s="6775"/>
      <c r="FM26" s="6775"/>
      <c r="FN26" s="6775"/>
      <c r="FO26" s="6775"/>
      <c r="FP26" s="6775"/>
      <c r="FQ26" s="6777">
        <f>SUM(FQ10:FQ25)</f>
        <v>121.95771499999999</v>
      </c>
      <c r="FR26" s="6885"/>
      <c r="FS26" s="6885"/>
      <c r="FT26" s="6882"/>
      <c r="FU26" s="5012"/>
      <c r="FV26" s="6774"/>
      <c r="FW26" s="6775"/>
      <c r="FX26" s="6830"/>
      <c r="FY26" s="6831"/>
      <c r="FZ26" s="6831"/>
      <c r="GA26" s="6831"/>
      <c r="GB26" s="6831"/>
      <c r="GC26" s="6831"/>
      <c r="GD26" s="6831"/>
      <c r="GE26" s="6831"/>
      <c r="GF26" s="6831"/>
      <c r="GG26" s="6831"/>
      <c r="GH26" s="6832">
        <f>SUM(GH10:GH25)</f>
        <v>4760.2749999999996</v>
      </c>
      <c r="GI26" s="6832">
        <f>SUM(GI10:GI25)</f>
        <v>238.01374999999999</v>
      </c>
      <c r="GJ26" s="6833"/>
      <c r="GK26" s="6834"/>
      <c r="GM26" s="6562"/>
      <c r="GN26" s="6562"/>
      <c r="GO26" s="6562"/>
      <c r="GP26" s="6562"/>
      <c r="GQ26" s="6562"/>
      <c r="GR26" s="6562"/>
      <c r="GS26" s="6562"/>
      <c r="GT26" s="6567"/>
      <c r="GU26" s="6562"/>
      <c r="GV26" s="6562"/>
      <c r="GW26" s="6562"/>
      <c r="GX26" s="6562"/>
      <c r="GY26" s="6562"/>
      <c r="GZ26" s="6655">
        <f>SUM(GZ10:GZ25)</f>
        <v>0</v>
      </c>
      <c r="HA26" s="6900"/>
      <c r="HB26" s="6900"/>
      <c r="HC26" s="6568"/>
      <c r="HD26" s="6520"/>
      <c r="HE26" s="6520"/>
      <c r="HF26" s="6520"/>
      <c r="HG26" s="6566"/>
      <c r="HH26" s="6517"/>
      <c r="HI26" s="6517"/>
      <c r="HJ26" s="6517"/>
      <c r="HK26" s="6517"/>
      <c r="HL26" s="6517"/>
      <c r="HM26" s="6517"/>
      <c r="HN26" s="6517"/>
      <c r="HO26" s="6517"/>
      <c r="HP26" s="6517"/>
      <c r="HQ26" s="6517"/>
      <c r="HR26" s="6517"/>
      <c r="HS26" s="6517"/>
      <c r="HT26" s="6517"/>
      <c r="HU26" s="4993"/>
      <c r="HV26" s="6774"/>
      <c r="HW26" s="6775"/>
      <c r="HX26" s="6775"/>
      <c r="HY26" s="6775"/>
      <c r="HZ26" s="6775"/>
      <c r="IA26" s="6775"/>
      <c r="IB26" s="6775"/>
      <c r="IC26" s="6775"/>
      <c r="ID26" s="6776"/>
      <c r="IE26" s="6775"/>
      <c r="IF26" s="6775"/>
      <c r="IG26" s="6775"/>
      <c r="IH26" s="6775"/>
      <c r="II26" s="6775"/>
      <c r="IJ26" s="6777">
        <f>SUM(IJ10:IJ25)</f>
        <v>121.95771499999999</v>
      </c>
      <c r="IK26" s="6885"/>
      <c r="IL26" s="6885"/>
      <c r="IM26" s="6882"/>
      <c r="IN26" s="5012"/>
      <c r="IO26" s="6774"/>
      <c r="IP26" s="6775"/>
      <c r="IQ26" s="6830"/>
      <c r="IR26" s="6831"/>
      <c r="IS26" s="6831"/>
      <c r="IT26" s="6831"/>
      <c r="IU26" s="6831"/>
      <c r="IV26" s="6831"/>
      <c r="IW26" s="6831"/>
      <c r="IX26" s="6831"/>
      <c r="IY26" s="6831"/>
      <c r="IZ26" s="6831"/>
      <c r="JA26" s="6832">
        <f>SUM(JA10:JA25)</f>
        <v>4760.2749999999996</v>
      </c>
      <c r="JB26" s="6832">
        <f>SUM(JB10:JB25)</f>
        <v>238.01374999999999</v>
      </c>
      <c r="JC26" s="6833"/>
      <c r="JD26" s="6834"/>
    </row>
    <row r="27" spans="2:264" ht="15" thickBot="1">
      <c r="B27" s="4999"/>
      <c r="C27" s="4999"/>
      <c r="D27" s="4999"/>
      <c r="E27" s="4999"/>
      <c r="F27" s="4999"/>
      <c r="G27" s="4999"/>
      <c r="H27" s="4999"/>
      <c r="I27" s="4999"/>
      <c r="J27" s="4999"/>
      <c r="K27" s="4999"/>
      <c r="L27" s="4999"/>
      <c r="M27" s="4999"/>
      <c r="N27" s="4999"/>
      <c r="O27" s="89"/>
      <c r="P27" s="4999"/>
      <c r="Q27" s="7067"/>
      <c r="R27" s="5846"/>
      <c r="S27" s="5846"/>
      <c r="T27" s="5846"/>
      <c r="U27" s="6425"/>
      <c r="V27" s="7068"/>
      <c r="W27" s="5846"/>
      <c r="X27" s="5846"/>
      <c r="Y27" s="6427"/>
      <c r="Z27" s="4516"/>
      <c r="AA27" s="6941"/>
      <c r="AB27" s="5846"/>
      <c r="AC27" s="6942"/>
      <c r="AD27" s="5846"/>
      <c r="AE27" s="6427">
        <f>SUM(AE10:AE26)</f>
        <v>237297.8</v>
      </c>
      <c r="AF27" s="6427">
        <f>(AE27*0.05)</f>
        <v>11864.89</v>
      </c>
      <c r="AG27" s="6431"/>
      <c r="AH27" s="7069"/>
      <c r="AI27" s="5660"/>
      <c r="AJ27" s="5660"/>
      <c r="AK27" s="5660"/>
      <c r="AL27" s="5734"/>
      <c r="AM27" s="5577"/>
      <c r="AN27" s="5577"/>
      <c r="AO27" s="5577"/>
      <c r="AP27" s="5577"/>
      <c r="AQ27" s="5577"/>
      <c r="AR27" s="5577"/>
      <c r="AS27" s="5734"/>
      <c r="AT27" s="5577"/>
      <c r="AU27" s="5577"/>
      <c r="AV27" s="5577"/>
      <c r="AW27" s="5577"/>
      <c r="AX27" s="5577"/>
      <c r="AY27" s="5577"/>
      <c r="AZ27" s="5577"/>
      <c r="BA27" s="4993"/>
      <c r="BB27" s="5082"/>
      <c r="BC27" s="5082"/>
      <c r="BD27" s="5082"/>
      <c r="BE27" s="5082"/>
      <c r="BF27" s="5082"/>
      <c r="BG27" s="5082"/>
      <c r="BH27" s="5082"/>
      <c r="BI27" s="5082"/>
      <c r="BJ27" s="5158"/>
      <c r="BK27" s="5082"/>
      <c r="BL27" s="5082"/>
      <c r="BM27" s="5082"/>
      <c r="BN27" s="5082"/>
      <c r="BO27" s="6487"/>
      <c r="BP27" s="6487"/>
      <c r="BQ27" s="6487"/>
      <c r="BR27" s="5082"/>
      <c r="BS27" s="5082"/>
      <c r="BT27" s="6718" t="s">
        <v>1599</v>
      </c>
      <c r="BU27" s="5253">
        <v>21</v>
      </c>
      <c r="BV27" s="5254">
        <v>4500056701</v>
      </c>
      <c r="BW27" s="5255">
        <v>45410</v>
      </c>
      <c r="BX27" s="5256">
        <v>160</v>
      </c>
      <c r="BY27" s="5254" t="s">
        <v>96</v>
      </c>
      <c r="BZ27" s="5257">
        <v>15.65</v>
      </c>
      <c r="CA27" s="5397">
        <v>45426</v>
      </c>
      <c r="CB27" s="6307">
        <v>45421</v>
      </c>
      <c r="CC27" s="5398">
        <v>74007</v>
      </c>
      <c r="CD27" s="5257">
        <v>162.62200000000001</v>
      </c>
      <c r="CE27" s="5246">
        <v>0</v>
      </c>
      <c r="CF27" s="5250">
        <f t="shared" si="0"/>
        <v>2545.0343000000003</v>
      </c>
      <c r="CG27" s="5257">
        <f t="shared" si="1"/>
        <v>127.25171500000002</v>
      </c>
      <c r="CH27" s="7141">
        <v>5</v>
      </c>
      <c r="CI27" s="7011"/>
      <c r="CJ27" s="4993"/>
      <c r="CK27" s="5122"/>
      <c r="CL27" s="5122"/>
      <c r="CM27" s="5122"/>
      <c r="CN27" s="5122"/>
      <c r="CO27" s="5122"/>
      <c r="CP27" s="5122"/>
      <c r="CQ27" s="5122"/>
      <c r="CR27" s="5122"/>
      <c r="CS27" s="5105"/>
      <c r="CT27" s="5122"/>
      <c r="CU27" s="5122"/>
      <c r="CV27" s="5122"/>
      <c r="CW27" s="5122"/>
      <c r="CX27" s="6504"/>
      <c r="CY27" s="6504"/>
      <c r="CZ27" s="6504"/>
      <c r="DA27" s="5122"/>
      <c r="DB27" s="5122"/>
      <c r="DC27" s="5456"/>
      <c r="DD27" s="5445"/>
      <c r="DE27" s="5445"/>
      <c r="DF27" s="5446"/>
      <c r="DG27" s="5447"/>
      <c r="DH27" s="5445"/>
      <c r="DI27" s="5448"/>
      <c r="DJ27" s="5449"/>
      <c r="DK27" s="5450"/>
      <c r="DL27" s="5445"/>
      <c r="DM27" s="5451"/>
      <c r="DN27" s="5451"/>
      <c r="DO27" s="5452"/>
      <c r="DP27" s="5453"/>
      <c r="DQ27" s="5451"/>
      <c r="DR27" s="5498"/>
      <c r="DT27" s="5012"/>
      <c r="DU27" s="5012"/>
      <c r="DV27" s="5012"/>
      <c r="DW27" s="5012"/>
      <c r="DX27" s="5012"/>
      <c r="DY27" s="5012"/>
      <c r="DZ27" s="5012"/>
      <c r="EA27" s="5012"/>
      <c r="EB27" s="5012"/>
      <c r="EC27" s="5012"/>
      <c r="ED27" s="5012"/>
      <c r="EE27" s="5012"/>
      <c r="EF27" s="5012"/>
      <c r="EG27" s="5012"/>
      <c r="EH27" s="5012"/>
      <c r="EI27" s="5012"/>
      <c r="EJ27" s="5012"/>
      <c r="EK27" s="5012"/>
      <c r="EL27" s="6446"/>
      <c r="EM27" s="6447"/>
      <c r="EN27" s="6447"/>
      <c r="EO27" s="6448"/>
      <c r="EP27" s="6449"/>
      <c r="EQ27" s="6447"/>
      <c r="ER27" s="6447"/>
      <c r="ES27" s="6450"/>
      <c r="ET27" s="6448"/>
      <c r="EU27" s="6447"/>
      <c r="EV27" s="6451"/>
      <c r="EW27" s="6451"/>
      <c r="EX27" s="6452"/>
      <c r="EY27" s="6453"/>
      <c r="EZ27" s="6454"/>
      <c r="FA27" s="6455"/>
      <c r="FC27" s="6778"/>
      <c r="FD27" s="6778"/>
      <c r="FE27" s="6778"/>
      <c r="FF27" s="6778"/>
      <c r="FG27" s="6778"/>
      <c r="FH27" s="6778"/>
      <c r="FI27" s="6778"/>
      <c r="FJ27" s="6778"/>
      <c r="FK27" s="6796"/>
      <c r="FL27" s="6778"/>
      <c r="FM27" s="6778"/>
      <c r="FN27" s="6778"/>
      <c r="FO27" s="6778"/>
      <c r="FP27" s="6778"/>
      <c r="FQ27" s="6797"/>
      <c r="FR27" s="6797"/>
      <c r="FS27" s="6797"/>
      <c r="FT27" s="6778"/>
      <c r="FU27" s="5012"/>
      <c r="FV27" s="6778"/>
      <c r="FW27" s="6778"/>
      <c r="FX27" s="6835"/>
      <c r="FY27" s="6734"/>
      <c r="FZ27" s="6734"/>
      <c r="GA27" s="6734"/>
      <c r="GB27" s="6734"/>
      <c r="GC27" s="6734"/>
      <c r="GD27" s="6734"/>
      <c r="GE27" s="6734"/>
      <c r="GF27" s="6734"/>
      <c r="GG27" s="6734"/>
      <c r="GH27" s="7311"/>
      <c r="GI27" s="7311"/>
      <c r="GJ27" s="7311"/>
      <c r="GK27" s="6734"/>
      <c r="GM27" s="6520"/>
      <c r="GN27" s="6520"/>
      <c r="GO27" s="6520"/>
      <c r="GP27" s="6520"/>
      <c r="GQ27" s="6520"/>
      <c r="GR27" s="6520"/>
      <c r="GS27" s="6520"/>
      <c r="GT27" s="6569"/>
      <c r="GU27" s="6520"/>
      <c r="GV27" s="6520"/>
      <c r="GW27" s="6520"/>
      <c r="GX27" s="6520"/>
      <c r="GY27" s="6520"/>
      <c r="GZ27" s="6710"/>
      <c r="HA27" s="6710"/>
      <c r="HB27" s="6710"/>
      <c r="HC27" s="6520"/>
      <c r="HD27" s="6520"/>
      <c r="HE27" s="6520"/>
      <c r="HF27" s="6520"/>
      <c r="HG27" s="6566"/>
      <c r="HH27" s="6517"/>
      <c r="HI27" s="6517"/>
      <c r="HJ27" s="6517"/>
      <c r="HK27" s="6517"/>
      <c r="HL27" s="6517"/>
      <c r="HM27" s="6517"/>
      <c r="HN27" s="6517"/>
      <c r="HO27" s="6517"/>
      <c r="HP27" s="6517"/>
      <c r="HQ27" s="6517"/>
      <c r="HR27" s="6517"/>
      <c r="HS27" s="6517"/>
      <c r="HT27" s="6517"/>
      <c r="HU27" s="4993"/>
      <c r="HV27" s="6778"/>
      <c r="HW27" s="6778"/>
      <c r="HX27" s="6778"/>
      <c r="HY27" s="6778"/>
      <c r="HZ27" s="6778"/>
      <c r="IA27" s="6778"/>
      <c r="IB27" s="6778"/>
      <c r="IC27" s="6778"/>
      <c r="ID27" s="6796"/>
      <c r="IE27" s="6778"/>
      <c r="IF27" s="6778"/>
      <c r="IG27" s="6778"/>
      <c r="IH27" s="6778"/>
      <c r="II27" s="6778"/>
      <c r="IJ27" s="6797"/>
      <c r="IK27" s="6797"/>
      <c r="IL27" s="6797"/>
      <c r="IM27" s="6778"/>
      <c r="IN27" s="5012"/>
      <c r="IO27" s="6778"/>
      <c r="IP27" s="6778"/>
      <c r="IQ27" s="6835"/>
      <c r="IR27" s="6734"/>
      <c r="IS27" s="6734"/>
      <c r="IT27" s="6734"/>
      <c r="IU27" s="6734"/>
      <c r="IV27" s="6734"/>
      <c r="IW27" s="6734"/>
      <c r="IX27" s="6734"/>
      <c r="IY27" s="6734"/>
      <c r="IZ27" s="6734"/>
      <c r="JA27" s="7311"/>
      <c r="JB27" s="7311"/>
      <c r="JC27" s="7311"/>
      <c r="JD27" s="6734"/>
    </row>
    <row r="28" spans="2:264" ht="16.2" thickBot="1">
      <c r="B28" s="4999"/>
      <c r="C28" s="4999"/>
      <c r="D28" s="4999"/>
      <c r="E28" s="4999"/>
      <c r="F28" s="4999"/>
      <c r="G28" s="4999"/>
      <c r="H28" s="7560"/>
      <c r="I28" s="4999"/>
      <c r="J28" s="4999"/>
      <c r="K28" s="4999"/>
      <c r="L28" s="4999"/>
      <c r="M28" s="4999"/>
      <c r="N28" s="4999"/>
      <c r="O28" s="89"/>
      <c r="P28" s="4999"/>
      <c r="Q28" s="5660"/>
      <c r="R28" s="5660"/>
      <c r="S28" s="5660"/>
      <c r="T28" s="5660"/>
      <c r="U28" s="5660"/>
      <c r="V28" s="5660"/>
      <c r="W28" s="5660"/>
      <c r="X28" s="5660"/>
      <c r="Y28" s="5660"/>
      <c r="Z28" s="5660"/>
      <c r="AA28" s="5660"/>
      <c r="AB28" s="5660"/>
      <c r="AC28" s="5660"/>
      <c r="AD28" s="5660"/>
      <c r="AE28" s="5660"/>
      <c r="AF28" s="5660"/>
      <c r="AG28" s="5660"/>
      <c r="AH28" s="5660"/>
      <c r="AI28" s="5660"/>
      <c r="AJ28" s="5742" t="s">
        <v>1165</v>
      </c>
      <c r="AK28" s="2024" t="s">
        <v>1329</v>
      </c>
      <c r="AL28" s="5734"/>
      <c r="AM28" s="5577"/>
      <c r="AN28" s="5577"/>
      <c r="AO28" s="5577"/>
      <c r="AP28" s="5577"/>
      <c r="AQ28" s="5577"/>
      <c r="AR28" s="5577"/>
      <c r="AS28" s="5734"/>
      <c r="AT28" s="5577"/>
      <c r="AU28" s="5577"/>
      <c r="AV28" s="5577"/>
      <c r="AW28" s="5577"/>
      <c r="AX28" s="5577"/>
      <c r="AY28" s="5577"/>
      <c r="AZ28" s="5577"/>
      <c r="BA28" s="4993"/>
      <c r="BB28" s="5082"/>
      <c r="BC28" s="5082"/>
      <c r="BD28" s="5082"/>
      <c r="BE28" s="5082"/>
      <c r="BF28" s="5082"/>
      <c r="BG28" s="5082"/>
      <c r="BH28" s="5082"/>
      <c r="BI28" s="5082"/>
      <c r="BJ28" s="5082"/>
      <c r="BK28" s="5082"/>
      <c r="BL28" s="5082"/>
      <c r="BM28" s="5082"/>
      <c r="BN28" s="5082"/>
      <c r="BO28" s="5082"/>
      <c r="BP28" s="5082"/>
      <c r="BQ28" s="5082"/>
      <c r="BR28" s="5082"/>
      <c r="BS28" s="5082"/>
      <c r="BT28" s="6718" t="s">
        <v>1577</v>
      </c>
      <c r="BU28" s="5253">
        <v>22</v>
      </c>
      <c r="BV28" s="5254">
        <v>4500058267</v>
      </c>
      <c r="BW28" s="5255">
        <v>45470</v>
      </c>
      <c r="BX28" s="5256">
        <v>100</v>
      </c>
      <c r="BY28" s="5254" t="s">
        <v>96</v>
      </c>
      <c r="BZ28" s="5257">
        <v>15.65</v>
      </c>
      <c r="CA28" s="5397">
        <v>45491</v>
      </c>
      <c r="CB28" s="6307">
        <v>45478</v>
      </c>
      <c r="CC28" s="5398">
        <v>74830</v>
      </c>
      <c r="CD28" s="5257">
        <v>105.66</v>
      </c>
      <c r="CE28" s="5246">
        <v>0</v>
      </c>
      <c r="CF28" s="5250">
        <f t="shared" si="0"/>
        <v>1653.579</v>
      </c>
      <c r="CG28" s="5257">
        <f t="shared" si="1"/>
        <v>82.67895</v>
      </c>
      <c r="CH28" s="7141">
        <v>5</v>
      </c>
      <c r="CI28" s="7011"/>
      <c r="CJ28" s="4993"/>
      <c r="CK28" s="5122"/>
      <c r="CL28" s="5122"/>
      <c r="CM28" s="5122"/>
      <c r="CN28" s="5122"/>
      <c r="CO28" s="5122"/>
      <c r="CP28" s="5122"/>
      <c r="CQ28" s="5122"/>
      <c r="CR28" s="5122"/>
      <c r="CS28" s="5122"/>
      <c r="CT28" s="5122"/>
      <c r="CU28" s="5122"/>
      <c r="CV28" s="5122"/>
      <c r="CW28" s="5122"/>
      <c r="CX28" s="5122"/>
      <c r="CY28" s="5122"/>
      <c r="CZ28" s="5122"/>
      <c r="DA28" s="5122"/>
      <c r="DB28" s="5122"/>
      <c r="DC28" s="5456"/>
      <c r="DD28" s="5445"/>
      <c r="DE28" s="5445"/>
      <c r="DF28" s="5446"/>
      <c r="DG28" s="5447"/>
      <c r="DH28" s="5445"/>
      <c r="DI28" s="5448"/>
      <c r="DJ28" s="5449"/>
      <c r="DK28" s="5450"/>
      <c r="DL28" s="5445"/>
      <c r="DM28" s="5451"/>
      <c r="DN28" s="5451"/>
      <c r="DO28" s="5452"/>
      <c r="DP28" s="5453"/>
      <c r="DQ28" s="5451"/>
      <c r="DR28" s="5498"/>
      <c r="DT28" s="5012"/>
      <c r="DU28" s="5012"/>
      <c r="DV28" s="5012"/>
      <c r="DW28" s="5012"/>
      <c r="DX28" s="5012"/>
      <c r="DY28" s="5012"/>
      <c r="DZ28" s="5012"/>
      <c r="EA28" s="5012"/>
      <c r="EB28" s="5012"/>
      <c r="EC28" s="5012"/>
      <c r="ED28" s="5012"/>
      <c r="EE28" s="5012"/>
      <c r="EF28" s="5012"/>
      <c r="EG28" s="5012"/>
      <c r="EH28" s="5012"/>
      <c r="EI28" s="5012"/>
      <c r="EJ28" s="5012"/>
      <c r="EK28" s="5012"/>
      <c r="EL28" s="5028"/>
      <c r="EM28" s="5029"/>
      <c r="EN28" s="5374"/>
      <c r="EO28" s="5375"/>
      <c r="EP28" s="5375"/>
      <c r="EQ28" s="5375"/>
      <c r="ER28" s="5375"/>
      <c r="ES28" s="5375"/>
      <c r="ET28" s="5375"/>
      <c r="EU28" s="5375"/>
      <c r="EV28" s="5375"/>
      <c r="EW28" s="5375"/>
      <c r="EX28" s="5375"/>
      <c r="EY28" s="5375"/>
      <c r="EZ28" s="5381"/>
      <c r="FA28" s="5376"/>
      <c r="FC28" s="6778"/>
      <c r="FD28" s="6778"/>
      <c r="FE28" s="6778"/>
      <c r="FF28" s="6778"/>
      <c r="FG28" s="6778"/>
      <c r="FH28" s="6778"/>
      <c r="FI28" s="6778"/>
      <c r="FJ28" s="6778"/>
      <c r="FK28" s="6778"/>
      <c r="FL28" s="6778"/>
      <c r="FM28" s="6778"/>
      <c r="FN28" s="6778"/>
      <c r="FO28" s="6778"/>
      <c r="FP28" s="6778"/>
      <c r="FQ28" s="6778"/>
      <c r="FR28" s="6778"/>
      <c r="FS28" s="6778"/>
      <c r="FT28" s="6778"/>
      <c r="FU28" s="5012"/>
      <c r="FV28" s="6778"/>
      <c r="FW28" s="6778"/>
      <c r="FX28" s="6835"/>
      <c r="FY28" s="6734"/>
      <c r="FZ28" s="6734"/>
      <c r="GA28" s="6734"/>
      <c r="GB28" s="6734"/>
      <c r="GC28" s="6734"/>
      <c r="GD28" s="6734"/>
      <c r="GE28" s="6734"/>
      <c r="GF28" s="6734"/>
      <c r="GG28" s="6734"/>
      <c r="GH28" s="6734"/>
      <c r="GI28" s="6734"/>
      <c r="GJ28" s="6734"/>
      <c r="GK28" s="6734"/>
      <c r="GM28" s="6520"/>
      <c r="GN28" s="6520"/>
      <c r="GO28" s="6520"/>
      <c r="GP28" s="6520"/>
      <c r="GQ28" s="6520"/>
      <c r="GR28" s="6520"/>
      <c r="GS28" s="6520"/>
      <c r="GT28" s="6520"/>
      <c r="GU28" s="6520"/>
      <c r="GV28" s="6520"/>
      <c r="GW28" s="6520"/>
      <c r="GX28" s="6520"/>
      <c r="GY28" s="6520"/>
      <c r="GZ28" s="6520"/>
      <c r="HA28" s="6520"/>
      <c r="HB28" s="6520"/>
      <c r="HC28" s="6520"/>
      <c r="HD28" s="6520"/>
      <c r="HE28" s="6518" t="s">
        <v>1461</v>
      </c>
      <c r="HF28" s="6520"/>
      <c r="HG28" s="6566"/>
      <c r="HH28" s="6517"/>
      <c r="HI28" s="6517"/>
      <c r="HJ28" s="6517"/>
      <c r="HK28" s="6517"/>
      <c r="HL28" s="6517"/>
      <c r="HM28" s="6517"/>
      <c r="HN28" s="6517"/>
      <c r="HO28" s="6517"/>
      <c r="HP28" s="6517"/>
      <c r="HQ28" s="6517"/>
      <c r="HR28" s="6517"/>
      <c r="HS28" s="6517"/>
      <c r="HT28" s="6517"/>
      <c r="HU28" s="4993"/>
      <c r="HV28" s="6778"/>
      <c r="HW28" s="6778"/>
      <c r="HX28" s="6778"/>
      <c r="HY28" s="6778"/>
      <c r="HZ28" s="6778"/>
      <c r="IA28" s="6778"/>
      <c r="IB28" s="6778"/>
      <c r="IC28" s="6778"/>
      <c r="ID28" s="6778"/>
      <c r="IE28" s="6778"/>
      <c r="IF28" s="6778"/>
      <c r="IG28" s="6778"/>
      <c r="IH28" s="6778"/>
      <c r="II28" s="6778"/>
      <c r="IJ28" s="6778"/>
      <c r="IK28" s="6778"/>
      <c r="IL28" s="6778"/>
      <c r="IM28" s="6778"/>
      <c r="IN28" s="5012"/>
      <c r="IO28" s="6778"/>
      <c r="IP28" s="6778"/>
      <c r="IQ28" s="6835"/>
      <c r="IR28" s="6734"/>
      <c r="IS28" s="6734"/>
      <c r="IT28" s="6734"/>
      <c r="IU28" s="6734"/>
      <c r="IV28" s="6734"/>
      <c r="IW28" s="6734"/>
      <c r="IX28" s="6734"/>
      <c r="IY28" s="6734"/>
      <c r="IZ28" s="6734"/>
      <c r="JA28" s="6734"/>
      <c r="JB28" s="6734"/>
      <c r="JC28" s="6734"/>
      <c r="JD28" s="6734"/>
    </row>
    <row r="29" spans="2:264" ht="18" thickBot="1">
      <c r="B29" s="4999"/>
      <c r="C29" s="4999"/>
      <c r="D29" s="4999"/>
      <c r="E29" s="4999"/>
      <c r="F29" s="4999"/>
      <c r="G29" s="4999"/>
      <c r="H29" s="5901"/>
      <c r="I29" s="4999"/>
      <c r="J29" s="4999"/>
      <c r="K29" s="4999"/>
      <c r="L29" s="4999"/>
      <c r="M29" s="4999"/>
      <c r="N29" s="4999"/>
      <c r="O29" s="4999"/>
      <c r="P29" s="4999"/>
      <c r="Q29" s="7587" t="s">
        <v>1680</v>
      </c>
      <c r="R29" s="5578"/>
      <c r="S29" s="5577"/>
      <c r="T29" s="5577"/>
      <c r="U29" s="5577"/>
      <c r="V29" s="5577"/>
      <c r="W29" s="5577"/>
      <c r="X29" s="5577"/>
      <c r="Y29" s="5577"/>
      <c r="Z29" s="5577"/>
      <c r="AA29" s="5734"/>
      <c r="AB29" s="5577"/>
      <c r="AC29" s="5577"/>
      <c r="AD29" s="5577"/>
      <c r="AE29" s="5577"/>
      <c r="AF29" s="5577"/>
      <c r="AG29" s="5577"/>
      <c r="AH29" s="5577"/>
      <c r="AI29" s="5660"/>
      <c r="AJ29" s="5744"/>
      <c r="AK29" s="5745"/>
      <c r="AL29" s="5746" t="s">
        <v>14</v>
      </c>
      <c r="AM29" s="5746" t="s">
        <v>12</v>
      </c>
      <c r="AN29" s="5746"/>
      <c r="AO29" s="5746"/>
      <c r="AP29" s="5746"/>
      <c r="AQ29" s="5746" t="s">
        <v>15</v>
      </c>
      <c r="AR29" s="5746" t="s">
        <v>12</v>
      </c>
      <c r="AS29" s="5746" t="s">
        <v>12</v>
      </c>
      <c r="AT29" s="5746"/>
      <c r="AU29" s="5746"/>
      <c r="AV29" s="5746"/>
      <c r="AW29" s="5746"/>
      <c r="AX29" s="5746" t="s">
        <v>0</v>
      </c>
      <c r="AY29" s="5747"/>
      <c r="AZ29" s="5748"/>
      <c r="BA29" s="4993"/>
      <c r="BB29" s="5082"/>
      <c r="BC29" s="5082"/>
      <c r="BD29" s="5082"/>
      <c r="BE29" s="5082"/>
      <c r="BF29" s="5082"/>
      <c r="BG29" s="5082"/>
      <c r="BH29" s="5082"/>
      <c r="BI29" s="5082"/>
      <c r="BJ29" s="5082"/>
      <c r="BK29" s="5082"/>
      <c r="BL29" s="5082"/>
      <c r="BM29" s="5082"/>
      <c r="BN29" s="5082"/>
      <c r="BO29" s="5082"/>
      <c r="BP29" s="5082"/>
      <c r="BQ29" s="5082"/>
      <c r="BR29" s="5082"/>
      <c r="BS29" s="5082"/>
      <c r="BT29" s="6718" t="s">
        <v>1597</v>
      </c>
      <c r="BU29" s="5253">
        <v>23</v>
      </c>
      <c r="BV29" s="5254">
        <v>4500058267</v>
      </c>
      <c r="BW29" s="5255">
        <v>45470</v>
      </c>
      <c r="BX29" s="5256">
        <v>100</v>
      </c>
      <c r="BY29" s="5254" t="s">
        <v>96</v>
      </c>
      <c r="BZ29" s="5257">
        <v>15.65</v>
      </c>
      <c r="CA29" s="5397">
        <v>45491</v>
      </c>
      <c r="CB29" s="6307">
        <v>45478</v>
      </c>
      <c r="CC29" s="5398">
        <v>74830</v>
      </c>
      <c r="CD29" s="5257">
        <v>110.72</v>
      </c>
      <c r="CE29" s="5246">
        <v>0</v>
      </c>
      <c r="CF29" s="5250">
        <f t="shared" si="0"/>
        <v>1732.768</v>
      </c>
      <c r="CG29" s="5257">
        <f t="shared" si="1"/>
        <v>86.638400000000004</v>
      </c>
      <c r="CH29" s="7141">
        <v>5</v>
      </c>
      <c r="CI29" s="7011"/>
      <c r="CJ29" s="4993"/>
      <c r="CK29" s="5122"/>
      <c r="CL29" s="5122"/>
      <c r="CM29" s="5122"/>
      <c r="CN29" s="5122"/>
      <c r="CO29" s="5122"/>
      <c r="CP29" s="5122"/>
      <c r="CQ29" s="5122"/>
      <c r="CR29" s="5122"/>
      <c r="CS29" s="5122"/>
      <c r="CT29" s="5122"/>
      <c r="CU29" s="5122"/>
      <c r="CV29" s="5122"/>
      <c r="CW29" s="5122"/>
      <c r="CX29" s="5122"/>
      <c r="CY29" s="5122"/>
      <c r="CZ29" s="5122"/>
      <c r="DA29" s="5122"/>
      <c r="DB29" s="5122"/>
      <c r="DC29" s="5456"/>
      <c r="DD29" s="5445"/>
      <c r="DE29" s="5445"/>
      <c r="DF29" s="5446"/>
      <c r="DG29" s="5447"/>
      <c r="DH29" s="5445"/>
      <c r="DI29" s="5448"/>
      <c r="DJ29" s="5449"/>
      <c r="DK29" s="5450"/>
      <c r="DL29" s="5445"/>
      <c r="DM29" s="5451"/>
      <c r="DN29" s="5451"/>
      <c r="DO29" s="5452"/>
      <c r="DP29" s="5453"/>
      <c r="DQ29" s="5451"/>
      <c r="DR29" s="5498"/>
      <c r="DT29" s="4995" t="s">
        <v>1503</v>
      </c>
      <c r="DU29" s="4995"/>
      <c r="DV29" s="4993"/>
      <c r="DW29" s="4993"/>
      <c r="DX29" s="4993"/>
      <c r="DY29" s="4993"/>
      <c r="DZ29" s="4993"/>
      <c r="EA29" s="4993"/>
      <c r="EB29" s="4993"/>
      <c r="EC29" s="4993"/>
      <c r="ED29" s="4993"/>
      <c r="EE29" s="4993"/>
      <c r="EF29" s="4993"/>
      <c r="EG29" s="4993"/>
      <c r="EH29" s="4993"/>
      <c r="EI29" s="4993"/>
      <c r="EJ29" s="4993"/>
      <c r="EK29" s="5012"/>
      <c r="EL29" s="5012"/>
      <c r="EM29" s="5012"/>
      <c r="EN29" s="4994"/>
      <c r="EO29" s="4993"/>
      <c r="EP29" s="4993"/>
      <c r="EQ29" s="4993"/>
      <c r="ER29" s="4993"/>
      <c r="ES29" s="4993"/>
      <c r="ET29" s="4993"/>
      <c r="EU29" s="4993"/>
      <c r="EV29" s="4993"/>
      <c r="EW29" s="4993"/>
      <c r="EX29" s="4993"/>
      <c r="EY29" s="4993"/>
      <c r="EZ29" s="4993"/>
      <c r="FA29" s="4993"/>
      <c r="FC29" s="6778"/>
      <c r="FD29" s="6778"/>
      <c r="FE29" s="6778"/>
      <c r="FF29" s="6778"/>
      <c r="FG29" s="6778"/>
      <c r="FH29" s="6778"/>
      <c r="FI29" s="6778"/>
      <c r="FJ29" s="6778"/>
      <c r="FK29" s="6778"/>
      <c r="FL29" s="6778"/>
      <c r="FM29" s="6778"/>
      <c r="FN29" s="6778"/>
      <c r="FO29" s="6778"/>
      <c r="FP29" s="6778"/>
      <c r="FQ29" s="6778"/>
      <c r="FR29" s="6778"/>
      <c r="FS29" s="6778"/>
      <c r="FT29" s="6778"/>
      <c r="FU29" s="5012"/>
      <c r="FV29" s="6778"/>
      <c r="FW29" s="6778"/>
      <c r="FX29" s="6835"/>
      <c r="FY29" s="6734"/>
      <c r="FZ29" s="6734"/>
      <c r="GA29" s="6734"/>
      <c r="GB29" s="6734"/>
      <c r="GC29" s="6734"/>
      <c r="GD29" s="6734"/>
      <c r="GE29" s="6734"/>
      <c r="GF29" s="6734"/>
      <c r="GG29" s="6734"/>
      <c r="GH29" s="6734"/>
      <c r="GI29" s="6734"/>
      <c r="GJ29" s="6734"/>
      <c r="GK29" s="6734"/>
      <c r="GM29" s="6520"/>
      <c r="GN29" s="6520"/>
      <c r="GO29" s="6520"/>
      <c r="GP29" s="6520"/>
      <c r="GQ29" s="6520"/>
      <c r="GR29" s="6520"/>
      <c r="GS29" s="6520"/>
      <c r="GT29" s="6520"/>
      <c r="GU29" s="6520"/>
      <c r="GV29" s="6520"/>
      <c r="GW29" s="6520"/>
      <c r="GX29" s="6520"/>
      <c r="GY29" s="6520"/>
      <c r="GZ29" s="6520"/>
      <c r="HA29" s="6520"/>
      <c r="HB29" s="6520"/>
      <c r="HC29" s="6520"/>
      <c r="HD29" s="6520"/>
      <c r="HE29" s="6570"/>
      <c r="HF29" s="6571"/>
      <c r="HG29" s="6572" t="s">
        <v>14</v>
      </c>
      <c r="HH29" s="6572" t="s">
        <v>12</v>
      </c>
      <c r="HI29" s="6572"/>
      <c r="HJ29" s="6572"/>
      <c r="HK29" s="6572" t="s">
        <v>15</v>
      </c>
      <c r="HL29" s="6572" t="s">
        <v>12</v>
      </c>
      <c r="HM29" s="6572" t="s">
        <v>12</v>
      </c>
      <c r="HN29" s="6572"/>
      <c r="HO29" s="6572"/>
      <c r="HP29" s="6572"/>
      <c r="HQ29" s="6572"/>
      <c r="HR29" s="6572" t="s">
        <v>0</v>
      </c>
      <c r="HS29" s="6681"/>
      <c r="HT29" s="6970"/>
      <c r="HU29" s="6717"/>
      <c r="HV29" s="6778"/>
      <c r="HW29" s="6778"/>
      <c r="HX29" s="6778"/>
      <c r="HY29" s="6778"/>
      <c r="HZ29" s="6778"/>
      <c r="IA29" s="6778"/>
      <c r="IB29" s="6778"/>
      <c r="IC29" s="6778"/>
      <c r="ID29" s="6778"/>
      <c r="IE29" s="6778"/>
      <c r="IF29" s="6778"/>
      <c r="IG29" s="6778"/>
      <c r="IH29" s="6778"/>
      <c r="II29" s="6778"/>
      <c r="IJ29" s="6778"/>
      <c r="IK29" s="6778"/>
      <c r="IL29" s="6778"/>
      <c r="IM29" s="6778"/>
      <c r="IN29" s="5012"/>
      <c r="IO29" s="6778"/>
      <c r="IP29" s="6778"/>
      <c r="IQ29" s="6835"/>
      <c r="IR29" s="6734"/>
      <c r="IS29" s="6734"/>
      <c r="IT29" s="6734"/>
      <c r="IU29" s="6734"/>
      <c r="IV29" s="6734"/>
      <c r="IW29" s="6734"/>
      <c r="IX29" s="6734"/>
      <c r="IY29" s="6734"/>
      <c r="IZ29" s="6734"/>
      <c r="JA29" s="6734"/>
      <c r="JB29" s="6734"/>
      <c r="JC29" s="6734"/>
      <c r="JD29" s="6734"/>
    </row>
    <row r="30" spans="2:264" ht="18" thickBot="1">
      <c r="B30" s="4999"/>
      <c r="C30" s="4999"/>
      <c r="D30" s="4999"/>
      <c r="E30" s="4999"/>
      <c r="F30" s="4999"/>
      <c r="G30" s="4999"/>
      <c r="H30" s="6392"/>
      <c r="I30" s="7561"/>
      <c r="J30" s="4999"/>
      <c r="K30" s="7559"/>
      <c r="L30" s="4999"/>
      <c r="M30" s="7178">
        <v>2017</v>
      </c>
      <c r="N30" s="7182">
        <v>58042.33</v>
      </c>
      <c r="O30" s="4999"/>
      <c r="P30" s="4999"/>
      <c r="Q30" s="5579"/>
      <c r="R30" s="5579"/>
      <c r="S30" s="5579"/>
      <c r="T30" s="5579" t="s">
        <v>14</v>
      </c>
      <c r="U30" s="5579" t="s">
        <v>12</v>
      </c>
      <c r="V30" s="5579"/>
      <c r="W30" s="5579"/>
      <c r="X30" s="5579"/>
      <c r="Y30" s="5579" t="s">
        <v>15</v>
      </c>
      <c r="Z30" s="5579" t="s">
        <v>12</v>
      </c>
      <c r="AA30" s="5744" t="s">
        <v>12</v>
      </c>
      <c r="AB30" s="5579"/>
      <c r="AC30" s="5579"/>
      <c r="AD30" s="5579"/>
      <c r="AE30" s="5579"/>
      <c r="AF30" s="5579" t="s">
        <v>0</v>
      </c>
      <c r="AG30" s="5579"/>
      <c r="AH30" s="5579"/>
      <c r="AI30" s="5660"/>
      <c r="AJ30" s="5749" t="s">
        <v>4</v>
      </c>
      <c r="AK30" s="5750" t="s">
        <v>18</v>
      </c>
      <c r="AL30" s="5751" t="s">
        <v>19</v>
      </c>
      <c r="AM30" s="5751" t="s">
        <v>19</v>
      </c>
      <c r="AN30" s="5751" t="s">
        <v>20</v>
      </c>
      <c r="AO30" s="5751" t="s">
        <v>21</v>
      </c>
      <c r="AP30" s="5777" t="s">
        <v>1559</v>
      </c>
      <c r="AQ30" s="5751" t="s">
        <v>22</v>
      </c>
      <c r="AR30" s="5751" t="s">
        <v>23</v>
      </c>
      <c r="AS30" s="5751" t="s">
        <v>23</v>
      </c>
      <c r="AT30" s="5751" t="s">
        <v>24</v>
      </c>
      <c r="AU30" s="5751" t="s">
        <v>20</v>
      </c>
      <c r="AV30" s="5751" t="s">
        <v>25</v>
      </c>
      <c r="AW30" s="5751" t="s">
        <v>0</v>
      </c>
      <c r="AX30" s="5751" t="s">
        <v>1363</v>
      </c>
      <c r="AY30" s="5752" t="s">
        <v>1388</v>
      </c>
      <c r="AZ30" s="5753" t="s">
        <v>26</v>
      </c>
      <c r="BA30" s="4993"/>
      <c r="BB30" s="5057" t="s">
        <v>1479</v>
      </c>
      <c r="BC30" s="5057"/>
      <c r="BD30" s="5058"/>
      <c r="BE30" s="5058"/>
      <c r="BF30" s="5058"/>
      <c r="BG30" s="5058"/>
      <c r="BH30" s="5058"/>
      <c r="BI30" s="5058"/>
      <c r="BJ30" s="5058"/>
      <c r="BK30" s="5058"/>
      <c r="BL30" s="5058"/>
      <c r="BM30" s="5058"/>
      <c r="BN30" s="5058"/>
      <c r="BO30" s="5058"/>
      <c r="BP30" s="5058"/>
      <c r="BQ30" s="5058"/>
      <c r="BR30" s="5058"/>
      <c r="BS30" s="5082"/>
      <c r="BT30" s="6718" t="s">
        <v>1599</v>
      </c>
      <c r="BU30" s="5253">
        <v>24</v>
      </c>
      <c r="BV30" s="5254">
        <v>4500058267</v>
      </c>
      <c r="BW30" s="5255">
        <v>45470</v>
      </c>
      <c r="BX30" s="5256">
        <v>100</v>
      </c>
      <c r="BY30" s="5254" t="s">
        <v>96</v>
      </c>
      <c r="BZ30" s="5257">
        <v>15.65</v>
      </c>
      <c r="CA30" s="5397">
        <v>45491</v>
      </c>
      <c r="CB30" s="6307">
        <v>45478</v>
      </c>
      <c r="CC30" s="5398">
        <v>74830</v>
      </c>
      <c r="CD30" s="5257">
        <v>101.13</v>
      </c>
      <c r="CE30" s="5246">
        <v>0</v>
      </c>
      <c r="CF30" s="5250">
        <f t="shared" si="0"/>
        <v>1582.6845000000001</v>
      </c>
      <c r="CG30" s="5257">
        <f t="shared" si="1"/>
        <v>79.134225000000015</v>
      </c>
      <c r="CH30" s="7141">
        <v>5</v>
      </c>
      <c r="CI30" s="7011"/>
      <c r="CJ30" s="4993"/>
      <c r="CK30" s="5103" t="s">
        <v>1491</v>
      </c>
      <c r="CL30" s="5103"/>
      <c r="CM30" s="5104"/>
      <c r="CN30" s="5104"/>
      <c r="CO30" s="5104"/>
      <c r="CP30" s="5104"/>
      <c r="CQ30" s="5104"/>
      <c r="CR30" s="5104"/>
      <c r="CS30" s="5104"/>
      <c r="CT30" s="5104"/>
      <c r="CU30" s="5104"/>
      <c r="CV30" s="5104"/>
      <c r="CW30" s="5104"/>
      <c r="CX30" s="5104"/>
      <c r="CY30" s="5104"/>
      <c r="CZ30" s="5104"/>
      <c r="DA30" s="5104"/>
      <c r="DB30" s="5122"/>
      <c r="DC30" s="5456"/>
      <c r="DD30" s="5445"/>
      <c r="DE30" s="5445"/>
      <c r="DF30" s="5446"/>
      <c r="DG30" s="5447"/>
      <c r="DH30" s="5445"/>
      <c r="DI30" s="5448"/>
      <c r="DJ30" s="5449"/>
      <c r="DK30" s="5450"/>
      <c r="DL30" s="5445"/>
      <c r="DM30" s="5451"/>
      <c r="DN30" s="5451"/>
      <c r="DO30" s="5452"/>
      <c r="DP30" s="5453"/>
      <c r="DQ30" s="5451"/>
      <c r="DR30" s="5498"/>
      <c r="DT30" s="5016"/>
      <c r="DU30" s="5016"/>
      <c r="DV30" s="5016"/>
      <c r="DW30" s="5016" t="s">
        <v>14</v>
      </c>
      <c r="DX30" s="5016" t="s">
        <v>12</v>
      </c>
      <c r="DY30" s="5016"/>
      <c r="DZ30" s="5016"/>
      <c r="EA30" s="5016" t="s">
        <v>15</v>
      </c>
      <c r="EB30" s="5016" t="s">
        <v>12</v>
      </c>
      <c r="EC30" s="5016" t="s">
        <v>12</v>
      </c>
      <c r="ED30" s="5016"/>
      <c r="EE30" s="5016"/>
      <c r="EF30" s="5016"/>
      <c r="EG30" s="5016"/>
      <c r="EH30" s="5016" t="s">
        <v>0</v>
      </c>
      <c r="EI30" s="5016"/>
      <c r="EJ30" s="5016"/>
      <c r="EK30" s="5012"/>
      <c r="EL30" s="5012"/>
      <c r="EM30" s="5012"/>
      <c r="EN30" s="4994"/>
      <c r="EO30" s="4993"/>
      <c r="EP30" s="4993"/>
      <c r="EQ30" s="4993"/>
      <c r="ER30" s="4993"/>
      <c r="ES30" s="4993"/>
      <c r="ET30" s="4993"/>
      <c r="EU30" s="4993"/>
      <c r="EV30" s="4993"/>
      <c r="EW30" s="4993"/>
      <c r="EX30" s="4993"/>
      <c r="EY30" s="4993"/>
      <c r="EZ30" s="4993"/>
      <c r="FA30" s="4993"/>
      <c r="FC30" s="6732" t="s">
        <v>1588</v>
      </c>
      <c r="FD30" s="6733"/>
      <c r="FE30" s="6734"/>
      <c r="FF30" s="6734"/>
      <c r="FG30" s="6734"/>
      <c r="FH30" s="6734"/>
      <c r="FI30" s="6734"/>
      <c r="FJ30" s="6734"/>
      <c r="FK30" s="6734"/>
      <c r="FL30" s="6734"/>
      <c r="FM30" s="6734"/>
      <c r="FN30" s="6734"/>
      <c r="FO30" s="6734"/>
      <c r="FP30" s="6734"/>
      <c r="FQ30" s="6734"/>
      <c r="FR30" s="6734"/>
      <c r="FS30" s="6734"/>
      <c r="FT30" s="6734"/>
      <c r="FU30" s="4993"/>
      <c r="FV30" s="7154" t="s">
        <v>1462</v>
      </c>
      <c r="FW30" s="6778"/>
      <c r="FX30" s="6835"/>
      <c r="FY30" s="6734"/>
      <c r="FZ30" s="6734"/>
      <c r="GA30" s="6734"/>
      <c r="GB30" s="6734"/>
      <c r="GC30" s="6734"/>
      <c r="GD30" s="6734"/>
      <c r="GE30" s="6734"/>
      <c r="GF30" s="6734"/>
      <c r="GG30" s="6734"/>
      <c r="GH30" s="6734"/>
      <c r="GI30" s="6734"/>
      <c r="GJ30" s="6734"/>
      <c r="GK30" s="6734"/>
      <c r="GM30" s="6516"/>
      <c r="GN30" s="6517"/>
      <c r="GO30" s="6517"/>
      <c r="GP30" s="6517"/>
      <c r="GQ30" s="6517"/>
      <c r="GR30" s="6517"/>
      <c r="GS30" s="6517"/>
      <c r="GT30" s="6517"/>
      <c r="GU30" s="6517"/>
      <c r="GV30" s="6517"/>
      <c r="GW30" s="6517"/>
      <c r="GX30" s="6517"/>
      <c r="GY30" s="6517"/>
      <c r="GZ30" s="6517"/>
      <c r="HA30" s="6517"/>
      <c r="HB30" s="6517"/>
      <c r="HC30" s="6517"/>
      <c r="HD30" s="6520"/>
      <c r="HE30" s="6573" t="s">
        <v>4</v>
      </c>
      <c r="HF30" s="6574" t="s">
        <v>18</v>
      </c>
      <c r="HG30" s="6575" t="s">
        <v>19</v>
      </c>
      <c r="HH30" s="6575" t="s">
        <v>19</v>
      </c>
      <c r="HI30" s="6575" t="s">
        <v>20</v>
      </c>
      <c r="HJ30" s="6575" t="s">
        <v>21</v>
      </c>
      <c r="HK30" s="6575" t="s">
        <v>22</v>
      </c>
      <c r="HL30" s="6575" t="s">
        <v>23</v>
      </c>
      <c r="HM30" s="6575" t="s">
        <v>23</v>
      </c>
      <c r="HN30" s="6575" t="s">
        <v>24</v>
      </c>
      <c r="HO30" s="6575" t="s">
        <v>20</v>
      </c>
      <c r="HP30" s="6575" t="s">
        <v>25</v>
      </c>
      <c r="HQ30" s="6575" t="s">
        <v>0</v>
      </c>
      <c r="HR30" s="6575" t="s">
        <v>1363</v>
      </c>
      <c r="HS30" s="6682"/>
      <c r="HT30" s="6971" t="s">
        <v>26</v>
      </c>
      <c r="HU30" s="6717"/>
      <c r="HV30" s="6732" t="s">
        <v>1588</v>
      </c>
      <c r="HW30" s="6733"/>
      <c r="HX30" s="6734"/>
      <c r="HY30" s="6734"/>
      <c r="HZ30" s="6734"/>
      <c r="IA30" s="6734"/>
      <c r="IB30" s="6734"/>
      <c r="IC30" s="6734"/>
      <c r="ID30" s="6734"/>
      <c r="IE30" s="6734"/>
      <c r="IF30" s="6734"/>
      <c r="IG30" s="6734"/>
      <c r="IH30" s="6734"/>
      <c r="II30" s="6734"/>
      <c r="IJ30" s="6734"/>
      <c r="IK30" s="6734"/>
      <c r="IL30" s="6734"/>
      <c r="IM30" s="6734"/>
      <c r="IN30" s="4993"/>
      <c r="IO30" s="7154" t="s">
        <v>1462</v>
      </c>
      <c r="IP30" s="6778"/>
      <c r="IQ30" s="6835"/>
      <c r="IR30" s="6734"/>
      <c r="IS30" s="6734"/>
      <c r="IT30" s="6734"/>
      <c r="IU30" s="6734"/>
      <c r="IV30" s="6734"/>
      <c r="IW30" s="6734"/>
      <c r="IX30" s="6734"/>
      <c r="IY30" s="6734"/>
      <c r="IZ30" s="6734"/>
      <c r="JA30" s="6734"/>
      <c r="JB30" s="6734"/>
      <c r="JC30" s="6734"/>
      <c r="JD30" s="6734"/>
    </row>
    <row r="31" spans="2:264" ht="15" thickBot="1">
      <c r="B31" s="4999"/>
      <c r="C31" s="4999"/>
      <c r="D31" s="4999"/>
      <c r="E31" s="4999"/>
      <c r="F31" s="4999"/>
      <c r="G31" s="4999"/>
      <c r="H31" s="4999"/>
      <c r="I31" s="4999"/>
      <c r="J31" s="4999"/>
      <c r="K31" s="4999"/>
      <c r="L31" s="4999"/>
      <c r="M31" s="7179">
        <v>2018</v>
      </c>
      <c r="N31" s="7183">
        <v>90853.36</v>
      </c>
      <c r="O31" s="4999"/>
      <c r="P31" s="4999"/>
      <c r="Q31" s="5580" t="s">
        <v>3</v>
      </c>
      <c r="R31" s="5580" t="s">
        <v>4</v>
      </c>
      <c r="S31" s="5580" t="s">
        <v>18</v>
      </c>
      <c r="T31" s="5580" t="s">
        <v>19</v>
      </c>
      <c r="U31" s="5580" t="s">
        <v>19</v>
      </c>
      <c r="V31" s="5580" t="s">
        <v>20</v>
      </c>
      <c r="W31" s="5580" t="s">
        <v>21</v>
      </c>
      <c r="X31" s="5580" t="s">
        <v>1559</v>
      </c>
      <c r="Y31" s="5580" t="s">
        <v>22</v>
      </c>
      <c r="Z31" s="5580" t="s">
        <v>23</v>
      </c>
      <c r="AA31" s="5749" t="s">
        <v>23</v>
      </c>
      <c r="AB31" s="5580" t="s">
        <v>1227</v>
      </c>
      <c r="AC31" s="5580" t="s">
        <v>20</v>
      </c>
      <c r="AD31" s="5580" t="s">
        <v>25</v>
      </c>
      <c r="AE31" s="5580" t="s">
        <v>0</v>
      </c>
      <c r="AF31" s="5580" t="s">
        <v>1363</v>
      </c>
      <c r="AG31" s="5580" t="s">
        <v>1388</v>
      </c>
      <c r="AH31" s="5580" t="s">
        <v>26</v>
      </c>
      <c r="AI31" s="5660"/>
      <c r="AJ31" s="5754"/>
      <c r="AK31" s="5755"/>
      <c r="AL31" s="5756" t="s">
        <v>3</v>
      </c>
      <c r="AM31" s="5756" t="s">
        <v>18</v>
      </c>
      <c r="AN31" s="5756"/>
      <c r="AO31" s="5756"/>
      <c r="AP31" s="5756"/>
      <c r="AQ31" s="5756" t="s">
        <v>21</v>
      </c>
      <c r="AR31" s="5756" t="s">
        <v>27</v>
      </c>
      <c r="AS31" s="5756" t="s">
        <v>28</v>
      </c>
      <c r="AT31" s="5756"/>
      <c r="AU31" s="5756"/>
      <c r="AV31" s="5756"/>
      <c r="AW31" s="5756"/>
      <c r="AX31" s="5756" t="s">
        <v>11</v>
      </c>
      <c r="AY31" s="5757"/>
      <c r="AZ31" s="5758"/>
      <c r="BA31" s="4993"/>
      <c r="BB31" s="5059"/>
      <c r="BC31" s="5059"/>
      <c r="BD31" s="5059"/>
      <c r="BE31" s="5059" t="s">
        <v>14</v>
      </c>
      <c r="BF31" s="5059" t="s">
        <v>12</v>
      </c>
      <c r="BG31" s="5059"/>
      <c r="BH31" s="5059"/>
      <c r="BI31" s="5059" t="s">
        <v>15</v>
      </c>
      <c r="BJ31" s="5059" t="s">
        <v>12</v>
      </c>
      <c r="BK31" s="5059" t="s">
        <v>12</v>
      </c>
      <c r="BL31" s="5059"/>
      <c r="BM31" s="5059"/>
      <c r="BN31" s="5059"/>
      <c r="BO31" s="5059"/>
      <c r="BP31" s="5059" t="s">
        <v>0</v>
      </c>
      <c r="BQ31" s="5059"/>
      <c r="BR31" s="5059"/>
      <c r="BS31" s="5082"/>
      <c r="BT31" s="6718" t="s">
        <v>1598</v>
      </c>
      <c r="BU31" s="5253">
        <v>25</v>
      </c>
      <c r="BV31" s="5254">
        <v>4500058267</v>
      </c>
      <c r="BW31" s="5255">
        <v>45470</v>
      </c>
      <c r="BX31" s="5256">
        <v>100</v>
      </c>
      <c r="BY31" s="5254" t="s">
        <v>96</v>
      </c>
      <c r="BZ31" s="5257">
        <v>15.65</v>
      </c>
      <c r="CA31" s="5397">
        <v>45491</v>
      </c>
      <c r="CB31" s="6307">
        <v>45478</v>
      </c>
      <c r="CC31" s="5398">
        <v>74830</v>
      </c>
      <c r="CD31" s="5257">
        <v>104.53</v>
      </c>
      <c r="CE31" s="5246">
        <v>0</v>
      </c>
      <c r="CF31" s="5250">
        <f t="shared" si="0"/>
        <v>1635.8945000000001</v>
      </c>
      <c r="CG31" s="5257">
        <f t="shared" si="1"/>
        <v>81.794725000000014</v>
      </c>
      <c r="CH31" s="7141">
        <v>5</v>
      </c>
      <c r="CI31" s="7011"/>
      <c r="CJ31" s="4993"/>
      <c r="CK31" s="5106"/>
      <c r="CL31" s="5106"/>
      <c r="CM31" s="5106"/>
      <c r="CN31" s="5106" t="s">
        <v>14</v>
      </c>
      <c r="CO31" s="5106" t="s">
        <v>12</v>
      </c>
      <c r="CP31" s="5106"/>
      <c r="CQ31" s="5106"/>
      <c r="CR31" s="5106" t="s">
        <v>15</v>
      </c>
      <c r="CS31" s="5106" t="s">
        <v>12</v>
      </c>
      <c r="CT31" s="5106" t="s">
        <v>12</v>
      </c>
      <c r="CU31" s="5106"/>
      <c r="CV31" s="5106"/>
      <c r="CW31" s="5106"/>
      <c r="CX31" s="5106"/>
      <c r="CY31" s="5106" t="s">
        <v>0</v>
      </c>
      <c r="CZ31" s="5106"/>
      <c r="DA31" s="5106"/>
      <c r="DB31" s="5122"/>
      <c r="DC31" s="5414"/>
      <c r="DD31" s="5408"/>
      <c r="DE31" s="5408"/>
      <c r="DF31" s="6299"/>
      <c r="DG31" s="6499"/>
      <c r="DH31" s="5408"/>
      <c r="DI31" s="6300"/>
      <c r="DJ31" s="6500"/>
      <c r="DK31" s="6501"/>
      <c r="DL31" s="5408"/>
      <c r="DM31" s="6502"/>
      <c r="DN31" s="6502"/>
      <c r="DO31" s="5409"/>
      <c r="DP31" s="6503"/>
      <c r="DQ31" s="6502"/>
      <c r="DR31" s="5498"/>
      <c r="DT31" s="5017" t="s">
        <v>3</v>
      </c>
      <c r="DU31" s="5017" t="s">
        <v>4</v>
      </c>
      <c r="DV31" s="5017" t="s">
        <v>18</v>
      </c>
      <c r="DW31" s="5017" t="s">
        <v>19</v>
      </c>
      <c r="DX31" s="5017" t="s">
        <v>19</v>
      </c>
      <c r="DY31" s="5017" t="s">
        <v>20</v>
      </c>
      <c r="DZ31" s="5017" t="s">
        <v>21</v>
      </c>
      <c r="EA31" s="5017" t="s">
        <v>22</v>
      </c>
      <c r="EB31" s="5017" t="s">
        <v>23</v>
      </c>
      <c r="EC31" s="5017" t="s">
        <v>23</v>
      </c>
      <c r="ED31" s="5017" t="s">
        <v>1227</v>
      </c>
      <c r="EE31" s="5017" t="s">
        <v>20</v>
      </c>
      <c r="EF31" s="5017" t="s">
        <v>25</v>
      </c>
      <c r="EG31" s="5017" t="s">
        <v>0</v>
      </c>
      <c r="EH31" s="5017" t="s">
        <v>1363</v>
      </c>
      <c r="EI31" s="5017" t="s">
        <v>1388</v>
      </c>
      <c r="EJ31" s="5017" t="s">
        <v>26</v>
      </c>
      <c r="EK31" s="5012"/>
      <c r="EL31" s="5012"/>
      <c r="EM31" s="5012"/>
      <c r="EN31" s="4994"/>
      <c r="EO31" s="4993"/>
      <c r="EP31" s="4993"/>
      <c r="EQ31" s="4993"/>
      <c r="ER31" s="4993"/>
      <c r="ES31" s="4993"/>
      <c r="ET31" s="4993"/>
      <c r="EU31" s="4993"/>
      <c r="EV31" s="4993"/>
      <c r="EW31" s="4993"/>
      <c r="EX31" s="4993"/>
      <c r="EY31" s="4993"/>
      <c r="EZ31" s="4993"/>
      <c r="FA31" s="4993"/>
      <c r="FC31" s="6779"/>
      <c r="FD31" s="6779"/>
      <c r="FE31" s="6779"/>
      <c r="FF31" s="6779" t="s">
        <v>14</v>
      </c>
      <c r="FG31" s="6779" t="s">
        <v>12</v>
      </c>
      <c r="FH31" s="6779"/>
      <c r="FI31" s="6779"/>
      <c r="FJ31" s="6779" t="s">
        <v>15</v>
      </c>
      <c r="FK31" s="6779" t="s">
        <v>12</v>
      </c>
      <c r="FL31" s="6779" t="s">
        <v>12</v>
      </c>
      <c r="FM31" s="6779"/>
      <c r="FN31" s="6779"/>
      <c r="FO31" s="6779"/>
      <c r="FP31" s="6779"/>
      <c r="FQ31" s="6779" t="s">
        <v>0</v>
      </c>
      <c r="FR31" s="6872"/>
      <c r="FS31" s="6872"/>
      <c r="FT31" s="6779"/>
      <c r="FU31" s="87"/>
      <c r="FV31" s="6779"/>
      <c r="FW31" s="6836"/>
      <c r="FX31" s="6837" t="s">
        <v>14</v>
      </c>
      <c r="FY31" s="6837" t="s">
        <v>12</v>
      </c>
      <c r="FZ31" s="6837"/>
      <c r="GA31" s="6837"/>
      <c r="GB31" s="6837" t="s">
        <v>15</v>
      </c>
      <c r="GC31" s="6837" t="s">
        <v>12</v>
      </c>
      <c r="GD31" s="6837" t="s">
        <v>12</v>
      </c>
      <c r="GE31" s="6837"/>
      <c r="GF31" s="6837"/>
      <c r="GG31" s="6837"/>
      <c r="GH31" s="6837"/>
      <c r="GI31" s="6837" t="s">
        <v>0</v>
      </c>
      <c r="GJ31" s="6838"/>
      <c r="GK31" s="6839"/>
      <c r="GM31" s="6570"/>
      <c r="GN31" s="6570"/>
      <c r="GO31" s="6570" t="s">
        <v>14</v>
      </c>
      <c r="GP31" s="6570" t="s">
        <v>12</v>
      </c>
      <c r="GQ31" s="6570"/>
      <c r="GR31" s="6570"/>
      <c r="GS31" s="6570" t="s">
        <v>15</v>
      </c>
      <c r="GT31" s="6570" t="s">
        <v>12</v>
      </c>
      <c r="GU31" s="6570" t="s">
        <v>12</v>
      </c>
      <c r="GV31" s="6570"/>
      <c r="GW31" s="6570"/>
      <c r="GX31" s="6570"/>
      <c r="GY31" s="6570"/>
      <c r="GZ31" s="6570" t="s">
        <v>0</v>
      </c>
      <c r="HA31" s="6570"/>
      <c r="HB31" s="6570"/>
      <c r="HC31" s="6570"/>
      <c r="HD31" s="6520"/>
      <c r="HE31" s="6576"/>
      <c r="HF31" s="6577"/>
      <c r="HG31" s="6578" t="s">
        <v>3</v>
      </c>
      <c r="HH31" s="6578" t="s">
        <v>18</v>
      </c>
      <c r="HI31" s="6578"/>
      <c r="HJ31" s="6578"/>
      <c r="HK31" s="6578" t="s">
        <v>21</v>
      </c>
      <c r="HL31" s="6578" t="s">
        <v>27</v>
      </c>
      <c r="HM31" s="6578" t="s">
        <v>28</v>
      </c>
      <c r="HN31" s="6578"/>
      <c r="HO31" s="6578"/>
      <c r="HP31" s="6578"/>
      <c r="HQ31" s="6578"/>
      <c r="HR31" s="6578" t="s">
        <v>11</v>
      </c>
      <c r="HS31" s="6683"/>
      <c r="HT31" s="6972"/>
      <c r="HU31" s="6717"/>
      <c r="HV31" s="6779"/>
      <c r="HW31" s="6779"/>
      <c r="HX31" s="6779"/>
      <c r="HY31" s="6779" t="s">
        <v>14</v>
      </c>
      <c r="HZ31" s="6779" t="s">
        <v>12</v>
      </c>
      <c r="IA31" s="6779"/>
      <c r="IB31" s="6779"/>
      <c r="IC31" s="6779" t="s">
        <v>15</v>
      </c>
      <c r="ID31" s="6779" t="s">
        <v>12</v>
      </c>
      <c r="IE31" s="6779" t="s">
        <v>12</v>
      </c>
      <c r="IF31" s="6779"/>
      <c r="IG31" s="6779"/>
      <c r="IH31" s="6779"/>
      <c r="II31" s="6779"/>
      <c r="IJ31" s="6779" t="s">
        <v>0</v>
      </c>
      <c r="IK31" s="6872"/>
      <c r="IL31" s="6872"/>
      <c r="IM31" s="6779"/>
      <c r="IN31" s="87"/>
      <c r="IO31" s="6779"/>
      <c r="IP31" s="6836"/>
      <c r="IQ31" s="6837" t="s">
        <v>14</v>
      </c>
      <c r="IR31" s="6837" t="s">
        <v>12</v>
      </c>
      <c r="IS31" s="6837"/>
      <c r="IT31" s="6837"/>
      <c r="IU31" s="6837" t="s">
        <v>15</v>
      </c>
      <c r="IV31" s="6837" t="s">
        <v>12</v>
      </c>
      <c r="IW31" s="6837" t="s">
        <v>12</v>
      </c>
      <c r="IX31" s="6837"/>
      <c r="IY31" s="6837"/>
      <c r="IZ31" s="6837"/>
      <c r="JA31" s="6837"/>
      <c r="JB31" s="6837" t="s">
        <v>0</v>
      </c>
      <c r="JC31" s="6838"/>
      <c r="JD31" s="6839"/>
    </row>
    <row r="32" spans="2:264" ht="15" thickBot="1">
      <c r="B32" s="90"/>
      <c r="C32" s="4993"/>
      <c r="D32" s="4993"/>
      <c r="E32" s="4993"/>
      <c r="F32" s="4993"/>
      <c r="G32" s="4993"/>
      <c r="H32" s="4993"/>
      <c r="I32" s="4993"/>
      <c r="J32" s="4993"/>
      <c r="K32" s="4993"/>
      <c r="L32" s="4993"/>
      <c r="M32" s="7179">
        <v>2019</v>
      </c>
      <c r="N32" s="7184" t="s">
        <v>1474</v>
      </c>
      <c r="O32" s="4999"/>
      <c r="P32" s="4999"/>
      <c r="Q32" s="5581"/>
      <c r="R32" s="5581"/>
      <c r="S32" s="5581"/>
      <c r="T32" s="5581" t="s">
        <v>3</v>
      </c>
      <c r="U32" s="5581" t="s">
        <v>18</v>
      </c>
      <c r="V32" s="5581"/>
      <c r="W32" s="5581"/>
      <c r="X32" s="5581"/>
      <c r="Y32" s="5581" t="s">
        <v>21</v>
      </c>
      <c r="Z32" s="5581" t="s">
        <v>27</v>
      </c>
      <c r="AA32" s="5754" t="s">
        <v>28</v>
      </c>
      <c r="AB32" s="5581"/>
      <c r="AC32" s="5581"/>
      <c r="AD32" s="5581"/>
      <c r="AE32" s="5581"/>
      <c r="AF32" s="5581" t="s">
        <v>11</v>
      </c>
      <c r="AG32" s="5581"/>
      <c r="AH32" s="5581"/>
      <c r="AI32" s="5660"/>
      <c r="AJ32" s="5735"/>
      <c r="AK32" s="5730"/>
      <c r="AL32" s="5784"/>
      <c r="AM32" s="5785"/>
      <c r="AN32" s="5785"/>
      <c r="AO32" s="5785"/>
      <c r="AP32" s="5785"/>
      <c r="AQ32" s="5785"/>
      <c r="AR32" s="5785"/>
      <c r="AS32" s="5784"/>
      <c r="AT32" s="5785"/>
      <c r="AU32" s="5786"/>
      <c r="AV32" s="5786"/>
      <c r="AW32" s="5785"/>
      <c r="AX32" s="5785"/>
      <c r="AY32" s="3607">
        <v>5</v>
      </c>
      <c r="AZ32" s="5787"/>
      <c r="BA32" s="4993"/>
      <c r="BB32" s="5060" t="s">
        <v>3</v>
      </c>
      <c r="BC32" s="5060" t="s">
        <v>4</v>
      </c>
      <c r="BD32" s="5060" t="s">
        <v>18</v>
      </c>
      <c r="BE32" s="5060" t="s">
        <v>19</v>
      </c>
      <c r="BF32" s="5060" t="s">
        <v>19</v>
      </c>
      <c r="BG32" s="5060" t="s">
        <v>20</v>
      </c>
      <c r="BH32" s="5060" t="s">
        <v>21</v>
      </c>
      <c r="BI32" s="5060" t="s">
        <v>22</v>
      </c>
      <c r="BJ32" s="5060" t="s">
        <v>23</v>
      </c>
      <c r="BK32" s="5060" t="s">
        <v>23</v>
      </c>
      <c r="BL32" s="5060" t="s">
        <v>1227</v>
      </c>
      <c r="BM32" s="5060" t="s">
        <v>20</v>
      </c>
      <c r="BN32" s="5060" t="s">
        <v>25</v>
      </c>
      <c r="BO32" s="5060" t="s">
        <v>0</v>
      </c>
      <c r="BP32" s="5060" t="s">
        <v>1363</v>
      </c>
      <c r="BQ32" s="6697" t="s">
        <v>1388</v>
      </c>
      <c r="BR32" s="5060" t="s">
        <v>26</v>
      </c>
      <c r="BS32" s="5082"/>
      <c r="BT32" s="7158"/>
      <c r="BU32" s="5320"/>
      <c r="BV32" s="5321"/>
      <c r="BW32" s="5322"/>
      <c r="BX32" s="5323"/>
      <c r="BY32" s="5321"/>
      <c r="BZ32" s="5324"/>
      <c r="CA32" s="5346"/>
      <c r="CB32" s="6703"/>
      <c r="CC32" s="5325"/>
      <c r="CD32" s="5324"/>
      <c r="CE32" s="5326"/>
      <c r="CF32" s="5342"/>
      <c r="CG32" s="5324"/>
      <c r="CH32" s="7157"/>
      <c r="CI32" s="7011"/>
      <c r="CJ32" s="4993"/>
      <c r="CK32" s="5110" t="s">
        <v>3</v>
      </c>
      <c r="CL32" s="5110" t="s">
        <v>4</v>
      </c>
      <c r="CM32" s="5110" t="s">
        <v>18</v>
      </c>
      <c r="CN32" s="5110" t="s">
        <v>19</v>
      </c>
      <c r="CO32" s="5110" t="s">
        <v>19</v>
      </c>
      <c r="CP32" s="5110" t="s">
        <v>20</v>
      </c>
      <c r="CQ32" s="5110" t="s">
        <v>21</v>
      </c>
      <c r="CR32" s="5110" t="s">
        <v>22</v>
      </c>
      <c r="CS32" s="5110" t="s">
        <v>23</v>
      </c>
      <c r="CT32" s="5110" t="s">
        <v>23</v>
      </c>
      <c r="CU32" s="5110" t="s">
        <v>1227</v>
      </c>
      <c r="CV32" s="5110" t="s">
        <v>20</v>
      </c>
      <c r="CW32" s="5110" t="s">
        <v>25</v>
      </c>
      <c r="CX32" s="5110" t="s">
        <v>0</v>
      </c>
      <c r="CY32" s="5110" t="s">
        <v>1363</v>
      </c>
      <c r="CZ32" s="5110" t="s">
        <v>1388</v>
      </c>
      <c r="DA32" s="5110" t="s">
        <v>26</v>
      </c>
      <c r="DB32" s="5122"/>
      <c r="DC32" s="5414"/>
      <c r="DD32" s="5408"/>
      <c r="DE32" s="5408"/>
      <c r="DF32" s="6299"/>
      <c r="DG32" s="6499"/>
      <c r="DH32" s="5408"/>
      <c r="DI32" s="6300"/>
      <c r="DJ32" s="6500"/>
      <c r="DK32" s="6501"/>
      <c r="DL32" s="5408"/>
      <c r="DM32" s="6502"/>
      <c r="DN32" s="6502"/>
      <c r="DO32" s="5409"/>
      <c r="DP32" s="6503"/>
      <c r="DQ32" s="6502"/>
      <c r="DR32" s="5498"/>
      <c r="DT32" s="5017"/>
      <c r="DU32" s="5017"/>
      <c r="DV32" s="5017"/>
      <c r="DW32" s="5017"/>
      <c r="DX32" s="5017"/>
      <c r="DY32" s="5017"/>
      <c r="DZ32" s="5017"/>
      <c r="EA32" s="5017"/>
      <c r="EB32" s="5017"/>
      <c r="EC32" s="5017"/>
      <c r="ED32" s="5017"/>
      <c r="EE32" s="5017"/>
      <c r="EF32" s="5017"/>
      <c r="EG32" s="5017"/>
      <c r="EH32" s="5017"/>
      <c r="EI32" s="5017"/>
      <c r="EJ32" s="5017"/>
      <c r="EK32" s="5012"/>
      <c r="EL32" s="5012"/>
      <c r="EM32" s="5012"/>
      <c r="EN32" s="4994"/>
      <c r="EO32" s="4993"/>
      <c r="EP32" s="4993"/>
      <c r="EQ32" s="4993"/>
      <c r="ER32" s="4993"/>
      <c r="ES32" s="4993"/>
      <c r="ET32" s="4993"/>
      <c r="EU32" s="4993"/>
      <c r="EV32" s="4993"/>
      <c r="EW32" s="4993"/>
      <c r="EX32" s="4993"/>
      <c r="EY32" s="4993"/>
      <c r="EZ32" s="4993"/>
      <c r="FA32" s="4993"/>
      <c r="FC32" s="6780" t="s">
        <v>3</v>
      </c>
      <c r="FD32" s="6780" t="s">
        <v>4</v>
      </c>
      <c r="FE32" s="6780" t="s">
        <v>18</v>
      </c>
      <c r="FF32" s="6780" t="s">
        <v>19</v>
      </c>
      <c r="FG32" s="6780" t="s">
        <v>19</v>
      </c>
      <c r="FH32" s="6780" t="s">
        <v>20</v>
      </c>
      <c r="FI32" s="6780" t="s">
        <v>21</v>
      </c>
      <c r="FJ32" s="6780" t="s">
        <v>22</v>
      </c>
      <c r="FK32" s="6780" t="s">
        <v>23</v>
      </c>
      <c r="FL32" s="6780" t="s">
        <v>23</v>
      </c>
      <c r="FM32" s="6780" t="s">
        <v>1227</v>
      </c>
      <c r="FN32" s="6780" t="s">
        <v>20</v>
      </c>
      <c r="FO32" s="6780" t="s">
        <v>25</v>
      </c>
      <c r="FP32" s="6780" t="s">
        <v>0</v>
      </c>
      <c r="FQ32" s="6780" t="s">
        <v>1363</v>
      </c>
      <c r="FR32" s="6868"/>
      <c r="FS32" s="6868"/>
      <c r="FT32" s="6780" t="s">
        <v>26</v>
      </c>
      <c r="FU32" s="87"/>
      <c r="FV32" s="6780" t="s">
        <v>4</v>
      </c>
      <c r="FW32" s="6840" t="s">
        <v>18</v>
      </c>
      <c r="FX32" s="6841" t="s">
        <v>19</v>
      </c>
      <c r="FY32" s="6841" t="s">
        <v>19</v>
      </c>
      <c r="FZ32" s="6841" t="s">
        <v>20</v>
      </c>
      <c r="GA32" s="6841" t="s">
        <v>21</v>
      </c>
      <c r="GB32" s="6841" t="s">
        <v>22</v>
      </c>
      <c r="GC32" s="6841" t="s">
        <v>23</v>
      </c>
      <c r="GD32" s="6841" t="s">
        <v>23</v>
      </c>
      <c r="GE32" s="6841" t="s">
        <v>24</v>
      </c>
      <c r="GF32" s="6841" t="s">
        <v>20</v>
      </c>
      <c r="GG32" s="6841" t="s">
        <v>25</v>
      </c>
      <c r="GH32" s="6841" t="s">
        <v>0</v>
      </c>
      <c r="GI32" s="6841" t="s">
        <v>1363</v>
      </c>
      <c r="GJ32" s="6842"/>
      <c r="GK32" s="6843" t="s">
        <v>26</v>
      </c>
      <c r="GM32" s="6573" t="s">
        <v>4</v>
      </c>
      <c r="GN32" s="6573" t="s">
        <v>18</v>
      </c>
      <c r="GO32" s="6573" t="s">
        <v>19</v>
      </c>
      <c r="GP32" s="6573" t="s">
        <v>19</v>
      </c>
      <c r="GQ32" s="6573" t="s">
        <v>20</v>
      </c>
      <c r="GR32" s="6573" t="s">
        <v>21</v>
      </c>
      <c r="GS32" s="6573" t="s">
        <v>22</v>
      </c>
      <c r="GT32" s="6573" t="s">
        <v>23</v>
      </c>
      <c r="GU32" s="6573" t="s">
        <v>23</v>
      </c>
      <c r="GV32" s="6573" t="s">
        <v>1227</v>
      </c>
      <c r="GW32" s="6573" t="s">
        <v>20</v>
      </c>
      <c r="GX32" s="6573" t="s">
        <v>25</v>
      </c>
      <c r="GY32" s="6573" t="s">
        <v>0</v>
      </c>
      <c r="GZ32" s="6573" t="s">
        <v>1363</v>
      </c>
      <c r="HA32" s="6573" t="s">
        <v>1388</v>
      </c>
      <c r="HB32" s="6523" t="s">
        <v>1526</v>
      </c>
      <c r="HC32" s="6573" t="s">
        <v>26</v>
      </c>
      <c r="HD32" s="6520"/>
      <c r="HE32" s="6630"/>
      <c r="HF32" s="6631"/>
      <c r="HG32" s="6631"/>
      <c r="HH32" s="6632"/>
      <c r="HI32" s="6631"/>
      <c r="HJ32" s="6631"/>
      <c r="HK32" s="6633"/>
      <c r="HL32" s="6634"/>
      <c r="HM32" s="6632"/>
      <c r="HN32" s="6631"/>
      <c r="HO32" s="6631"/>
      <c r="HP32" s="6635"/>
      <c r="HQ32" s="6636"/>
      <c r="HR32" s="6637"/>
      <c r="HS32" s="6685"/>
      <c r="HT32" s="7084"/>
      <c r="HU32" s="4993"/>
      <c r="HV32" s="6780" t="s">
        <v>3</v>
      </c>
      <c r="HW32" s="6780" t="s">
        <v>4</v>
      </c>
      <c r="HX32" s="6780" t="s">
        <v>18</v>
      </c>
      <c r="HY32" s="6780" t="s">
        <v>19</v>
      </c>
      <c r="HZ32" s="6780" t="s">
        <v>19</v>
      </c>
      <c r="IA32" s="6780" t="s">
        <v>20</v>
      </c>
      <c r="IB32" s="6780" t="s">
        <v>21</v>
      </c>
      <c r="IC32" s="6780" t="s">
        <v>22</v>
      </c>
      <c r="ID32" s="6780" t="s">
        <v>23</v>
      </c>
      <c r="IE32" s="6780" t="s">
        <v>23</v>
      </c>
      <c r="IF32" s="6780" t="s">
        <v>1227</v>
      </c>
      <c r="IG32" s="6780" t="s">
        <v>20</v>
      </c>
      <c r="IH32" s="6780" t="s">
        <v>25</v>
      </c>
      <c r="II32" s="6780" t="s">
        <v>0</v>
      </c>
      <c r="IJ32" s="6780" t="s">
        <v>1363</v>
      </c>
      <c r="IK32" s="6868"/>
      <c r="IL32" s="6868"/>
      <c r="IM32" s="6780" t="s">
        <v>26</v>
      </c>
      <c r="IN32" s="87"/>
      <c r="IO32" s="6780" t="s">
        <v>4</v>
      </c>
      <c r="IP32" s="6840" t="s">
        <v>18</v>
      </c>
      <c r="IQ32" s="6841" t="s">
        <v>19</v>
      </c>
      <c r="IR32" s="6841" t="s">
        <v>19</v>
      </c>
      <c r="IS32" s="6841" t="s">
        <v>20</v>
      </c>
      <c r="IT32" s="6841" t="s">
        <v>21</v>
      </c>
      <c r="IU32" s="6841" t="s">
        <v>22</v>
      </c>
      <c r="IV32" s="6841" t="s">
        <v>23</v>
      </c>
      <c r="IW32" s="6841" t="s">
        <v>23</v>
      </c>
      <c r="IX32" s="6841" t="s">
        <v>24</v>
      </c>
      <c r="IY32" s="6841" t="s">
        <v>20</v>
      </c>
      <c r="IZ32" s="6841" t="s">
        <v>25</v>
      </c>
      <c r="JA32" s="6841" t="s">
        <v>0</v>
      </c>
      <c r="JB32" s="6841" t="s">
        <v>1363</v>
      </c>
      <c r="JC32" s="6842"/>
      <c r="JD32" s="6843" t="s">
        <v>26</v>
      </c>
    </row>
    <row r="33" spans="2:264" ht="15" thickBot="1">
      <c r="B33" s="90"/>
      <c r="C33" s="5900"/>
      <c r="D33" s="5900"/>
      <c r="E33" s="5900"/>
      <c r="F33" s="5900"/>
      <c r="G33" s="5900"/>
      <c r="H33" s="5900"/>
      <c r="I33" s="5900"/>
      <c r="J33" s="5900"/>
      <c r="K33" s="5900"/>
      <c r="L33" s="5900"/>
      <c r="M33" s="7180" t="s">
        <v>1475</v>
      </c>
      <c r="N33" s="7185" t="s">
        <v>1476</v>
      </c>
      <c r="O33" s="4999"/>
      <c r="P33" s="4999"/>
      <c r="Q33" s="5593" t="s">
        <v>792</v>
      </c>
      <c r="R33" s="5589" t="s">
        <v>1527</v>
      </c>
      <c r="S33" s="5599">
        <v>391</v>
      </c>
      <c r="T33" s="5589" t="s">
        <v>101</v>
      </c>
      <c r="U33" s="5610">
        <v>45267</v>
      </c>
      <c r="V33" s="7044">
        <v>22.5</v>
      </c>
      <c r="W33" s="5612" t="s">
        <v>35</v>
      </c>
      <c r="X33" s="5612"/>
      <c r="Y33" s="5613">
        <v>570.66</v>
      </c>
      <c r="Z33" s="5614">
        <v>45327</v>
      </c>
      <c r="AA33" s="5610">
        <v>45324</v>
      </c>
      <c r="AB33" s="5599">
        <v>22205</v>
      </c>
      <c r="AC33" s="5615">
        <v>22500</v>
      </c>
      <c r="AD33" s="5598">
        <f t="shared" ref="AD33:AD48" si="3">(AC33-V33*1000)</f>
        <v>0</v>
      </c>
      <c r="AE33" s="5616">
        <f t="shared" ref="AE33:AE44" si="4">(AC33*Y33/1000)</f>
        <v>12839.85</v>
      </c>
      <c r="AF33" s="5616">
        <f t="shared" ref="AF33:AF39" si="5">(AE33*0.05)</f>
        <v>641.99250000000006</v>
      </c>
      <c r="AG33" s="5609">
        <v>5</v>
      </c>
      <c r="AH33" s="5602" t="s">
        <v>8</v>
      </c>
      <c r="AI33" s="5660"/>
      <c r="AJ33" s="6589"/>
      <c r="AK33" s="6590"/>
      <c r="AL33" s="6591"/>
      <c r="AM33" s="6592"/>
      <c r="AN33" s="6592"/>
      <c r="AO33" s="6592"/>
      <c r="AP33" s="6592"/>
      <c r="AQ33" s="6592"/>
      <c r="AR33" s="6592"/>
      <c r="AS33" s="6591"/>
      <c r="AT33" s="6592"/>
      <c r="AU33" s="6593"/>
      <c r="AV33" s="6593"/>
      <c r="AW33" s="6592"/>
      <c r="AX33" s="6592"/>
      <c r="AY33" s="7596"/>
      <c r="AZ33" s="6594"/>
      <c r="BA33" s="4993"/>
      <c r="BB33" s="5061"/>
      <c r="BC33" s="5061"/>
      <c r="BD33" s="5061"/>
      <c r="BE33" s="5061" t="s">
        <v>3</v>
      </c>
      <c r="BF33" s="5061" t="s">
        <v>18</v>
      </c>
      <c r="BG33" s="5061"/>
      <c r="BH33" s="5061"/>
      <c r="BI33" s="5061" t="s">
        <v>21</v>
      </c>
      <c r="BJ33" s="5061" t="s">
        <v>27</v>
      </c>
      <c r="BK33" s="5061" t="s">
        <v>28</v>
      </c>
      <c r="BL33" s="5061"/>
      <c r="BM33" s="5061"/>
      <c r="BN33" s="5061"/>
      <c r="BO33" s="5061"/>
      <c r="BP33" s="5061" t="s">
        <v>11</v>
      </c>
      <c r="BQ33" s="5061"/>
      <c r="BR33" s="5061"/>
      <c r="BS33" s="5082"/>
      <c r="BT33" s="7158"/>
      <c r="BU33" s="5320"/>
      <c r="BV33" s="5321"/>
      <c r="BW33" s="5322"/>
      <c r="BX33" s="5323"/>
      <c r="BY33" s="5321"/>
      <c r="BZ33" s="5324"/>
      <c r="CA33" s="5346"/>
      <c r="CB33" s="6703"/>
      <c r="CC33" s="5325"/>
      <c r="CD33" s="5324"/>
      <c r="CE33" s="5326"/>
      <c r="CF33" s="5342"/>
      <c r="CG33" s="5324"/>
      <c r="CH33" s="7157"/>
      <c r="CI33" s="7011"/>
      <c r="CJ33" s="4993"/>
      <c r="CK33" s="5110"/>
      <c r="CL33" s="5110"/>
      <c r="CM33" s="5110"/>
      <c r="CN33" s="5110"/>
      <c r="CO33" s="5110"/>
      <c r="CP33" s="5110"/>
      <c r="CQ33" s="5110"/>
      <c r="CR33" s="5110"/>
      <c r="CS33" s="5110"/>
      <c r="CT33" s="5110"/>
      <c r="CU33" s="5110"/>
      <c r="CV33" s="5110"/>
      <c r="CW33" s="5110"/>
      <c r="CX33" s="5110"/>
      <c r="CY33" s="5110"/>
      <c r="CZ33" s="5110"/>
      <c r="DA33" s="5110"/>
      <c r="DB33" s="5122"/>
      <c r="DC33" s="5414"/>
      <c r="DD33" s="5408"/>
      <c r="DE33" s="5408"/>
      <c r="DF33" s="6299"/>
      <c r="DG33" s="6499"/>
      <c r="DH33" s="5408"/>
      <c r="DI33" s="6300"/>
      <c r="DJ33" s="6500"/>
      <c r="DK33" s="6501"/>
      <c r="DL33" s="5408"/>
      <c r="DM33" s="6502"/>
      <c r="DN33" s="6502"/>
      <c r="DO33" s="5409"/>
      <c r="DP33" s="6503"/>
      <c r="DQ33" s="6502"/>
      <c r="DR33" s="5498"/>
      <c r="DT33" s="5017"/>
      <c r="DU33" s="5017"/>
      <c r="DV33" s="5017"/>
      <c r="DW33" s="5017"/>
      <c r="DX33" s="5017"/>
      <c r="DY33" s="5017"/>
      <c r="DZ33" s="5017"/>
      <c r="EA33" s="5017"/>
      <c r="EB33" s="5017"/>
      <c r="EC33" s="5017"/>
      <c r="ED33" s="5017"/>
      <c r="EE33" s="5017"/>
      <c r="EF33" s="5017"/>
      <c r="EG33" s="5017"/>
      <c r="EH33" s="5017"/>
      <c r="EI33" s="5017"/>
      <c r="EJ33" s="5017"/>
      <c r="EK33" s="5012"/>
      <c r="EL33" s="90" t="s">
        <v>1463</v>
      </c>
      <c r="EM33" s="5012" t="s">
        <v>1465</v>
      </c>
      <c r="EN33" s="4994"/>
      <c r="EO33" s="4993"/>
      <c r="EP33" s="4993"/>
      <c r="EQ33" s="4993"/>
      <c r="ER33" s="4993"/>
      <c r="ES33" s="4993"/>
      <c r="ET33" s="4993"/>
      <c r="EU33" s="4993"/>
      <c r="EV33" s="4993"/>
      <c r="EW33" s="4993"/>
      <c r="EX33" s="4993"/>
      <c r="EY33" s="4993"/>
      <c r="EZ33" s="4993"/>
      <c r="FA33" s="4993"/>
      <c r="FC33" s="6780"/>
      <c r="FD33" s="6780"/>
      <c r="FE33" s="6780"/>
      <c r="FF33" s="6780"/>
      <c r="FG33" s="6780"/>
      <c r="FH33" s="6780"/>
      <c r="FI33" s="6780"/>
      <c r="FJ33" s="6780"/>
      <c r="FK33" s="6780"/>
      <c r="FL33" s="6780"/>
      <c r="FM33" s="6780"/>
      <c r="FN33" s="6780"/>
      <c r="FO33" s="6780"/>
      <c r="FP33" s="6780"/>
      <c r="FQ33" s="6780"/>
      <c r="FR33" s="6868"/>
      <c r="FS33" s="6868" t="s">
        <v>1526</v>
      </c>
      <c r="FT33" s="6780"/>
      <c r="FU33" s="87"/>
      <c r="FV33" s="6781"/>
      <c r="FW33" s="6844"/>
      <c r="FX33" s="6845" t="s">
        <v>3</v>
      </c>
      <c r="FY33" s="6845" t="s">
        <v>18</v>
      </c>
      <c r="FZ33" s="6845"/>
      <c r="GA33" s="6845"/>
      <c r="GB33" s="6845" t="s">
        <v>21</v>
      </c>
      <c r="GC33" s="6845" t="s">
        <v>27</v>
      </c>
      <c r="GD33" s="6845" t="s">
        <v>28</v>
      </c>
      <c r="GE33" s="6845"/>
      <c r="GF33" s="6845"/>
      <c r="GG33" s="6845"/>
      <c r="GH33" s="6845"/>
      <c r="GI33" s="6845" t="s">
        <v>11</v>
      </c>
      <c r="GJ33" s="6846"/>
      <c r="GK33" s="6847"/>
      <c r="GM33" s="6576"/>
      <c r="GN33" s="6576"/>
      <c r="GO33" s="6576" t="s">
        <v>3</v>
      </c>
      <c r="GP33" s="6576" t="s">
        <v>18</v>
      </c>
      <c r="GQ33" s="6576"/>
      <c r="GR33" s="6576"/>
      <c r="GS33" s="6576" t="s">
        <v>21</v>
      </c>
      <c r="GT33" s="6576" t="s">
        <v>27</v>
      </c>
      <c r="GU33" s="6576" t="s">
        <v>28</v>
      </c>
      <c r="GV33" s="6576"/>
      <c r="GW33" s="6576"/>
      <c r="GX33" s="6576"/>
      <c r="GY33" s="6576"/>
      <c r="GZ33" s="6576" t="s">
        <v>11</v>
      </c>
      <c r="HA33" s="6576"/>
      <c r="HB33" s="6576"/>
      <c r="HC33" s="6576"/>
      <c r="HD33" s="6520"/>
      <c r="HE33" s="6630"/>
      <c r="HF33" s="6631"/>
      <c r="HG33" s="6631"/>
      <c r="HH33" s="6632"/>
      <c r="HI33" s="6631"/>
      <c r="HJ33" s="6631"/>
      <c r="HK33" s="6633"/>
      <c r="HL33" s="6634"/>
      <c r="HM33" s="6632"/>
      <c r="HN33" s="6631"/>
      <c r="HO33" s="6631"/>
      <c r="HP33" s="6635"/>
      <c r="HQ33" s="6636"/>
      <c r="HR33" s="6637"/>
      <c r="HS33" s="6728"/>
      <c r="HT33" s="7119"/>
      <c r="HU33" s="4993"/>
      <c r="HV33" s="6780"/>
      <c r="HW33" s="6780"/>
      <c r="HX33" s="6780"/>
      <c r="HY33" s="6780"/>
      <c r="HZ33" s="6780"/>
      <c r="IA33" s="6780"/>
      <c r="IB33" s="6780"/>
      <c r="IC33" s="6780"/>
      <c r="ID33" s="6780"/>
      <c r="IE33" s="6780"/>
      <c r="IF33" s="6780"/>
      <c r="IG33" s="6780"/>
      <c r="IH33" s="6780"/>
      <c r="II33" s="6780"/>
      <c r="IJ33" s="6780"/>
      <c r="IK33" s="6868"/>
      <c r="IL33" s="6868" t="s">
        <v>1526</v>
      </c>
      <c r="IM33" s="6780"/>
      <c r="IN33" s="87"/>
      <c r="IO33" s="6781"/>
      <c r="IP33" s="6844"/>
      <c r="IQ33" s="6845" t="s">
        <v>3</v>
      </c>
      <c r="IR33" s="6845" t="s">
        <v>18</v>
      </c>
      <c r="IS33" s="6845"/>
      <c r="IT33" s="6845"/>
      <c r="IU33" s="6845" t="s">
        <v>21</v>
      </c>
      <c r="IV33" s="6845" t="s">
        <v>27</v>
      </c>
      <c r="IW33" s="6845" t="s">
        <v>28</v>
      </c>
      <c r="IX33" s="6845"/>
      <c r="IY33" s="6845"/>
      <c r="IZ33" s="6845"/>
      <c r="JA33" s="6845"/>
      <c r="JB33" s="6845" t="s">
        <v>11</v>
      </c>
      <c r="JC33" s="6846"/>
      <c r="JD33" s="6847"/>
    </row>
    <row r="34" spans="2:264" ht="15" thickBot="1">
      <c r="B34" s="4993"/>
      <c r="C34" s="4993"/>
      <c r="D34" s="4993"/>
      <c r="E34" s="4993"/>
      <c r="F34" s="4993"/>
      <c r="G34" s="4993"/>
      <c r="H34" s="4993"/>
      <c r="I34" s="4993"/>
      <c r="J34" s="4993"/>
      <c r="K34" s="4993"/>
      <c r="L34" s="4993"/>
      <c r="M34" s="7179">
        <v>2021</v>
      </c>
      <c r="N34" s="7183">
        <v>229430.35</v>
      </c>
      <c r="O34" s="4999"/>
      <c r="P34" s="4999"/>
      <c r="Q34" s="5593" t="s">
        <v>792</v>
      </c>
      <c r="R34" s="5589" t="s">
        <v>1528</v>
      </c>
      <c r="S34" s="5589">
        <v>392</v>
      </c>
      <c r="T34" s="5589" t="s">
        <v>101</v>
      </c>
      <c r="U34" s="5610">
        <v>45267</v>
      </c>
      <c r="V34" s="6358">
        <v>250</v>
      </c>
      <c r="W34" s="5594" t="s">
        <v>35</v>
      </c>
      <c r="X34" s="5594"/>
      <c r="Y34" s="5597">
        <v>414</v>
      </c>
      <c r="Z34" s="5614">
        <v>45327</v>
      </c>
      <c r="AA34" s="5610">
        <v>45324</v>
      </c>
      <c r="AB34" s="5599">
        <v>22205</v>
      </c>
      <c r="AC34" s="5609">
        <v>250000</v>
      </c>
      <c r="AD34" s="5598">
        <f t="shared" si="3"/>
        <v>0</v>
      </c>
      <c r="AE34" s="5600">
        <f t="shared" si="4"/>
        <v>103500</v>
      </c>
      <c r="AF34" s="5600">
        <f t="shared" si="5"/>
        <v>5175</v>
      </c>
      <c r="AG34" s="5609">
        <v>5</v>
      </c>
      <c r="AH34" s="5602" t="s">
        <v>8</v>
      </c>
      <c r="AI34" s="5660"/>
      <c r="AJ34" s="6589"/>
      <c r="AK34" s="6590"/>
      <c r="AL34" s="6591"/>
      <c r="AM34" s="6592"/>
      <c r="AN34" s="6592"/>
      <c r="AO34" s="6592"/>
      <c r="AP34" s="6592"/>
      <c r="AQ34" s="6592"/>
      <c r="AR34" s="6592"/>
      <c r="AS34" s="6591"/>
      <c r="AT34" s="6592"/>
      <c r="AU34" s="6593"/>
      <c r="AV34" s="6593"/>
      <c r="AW34" s="6592"/>
      <c r="AX34" s="6592"/>
      <c r="AY34" s="7596"/>
      <c r="AZ34" s="6594"/>
      <c r="BA34" s="4993"/>
      <c r="BB34" s="5171" t="s">
        <v>726</v>
      </c>
      <c r="BC34" s="5254" t="s">
        <v>1394</v>
      </c>
      <c r="BD34" s="5253">
        <v>60</v>
      </c>
      <c r="BE34" s="5254">
        <v>126584</v>
      </c>
      <c r="BF34" s="5255">
        <v>45308</v>
      </c>
      <c r="BG34" s="5256">
        <v>2000</v>
      </c>
      <c r="BH34" s="5254" t="s">
        <v>96</v>
      </c>
      <c r="BI34" s="5257">
        <v>16.149999999999999</v>
      </c>
      <c r="BJ34" s="5397">
        <v>45337</v>
      </c>
      <c r="BK34" s="6307">
        <v>45344</v>
      </c>
      <c r="BL34" s="5398">
        <v>72914</v>
      </c>
      <c r="BM34" s="5257">
        <v>2054.5</v>
      </c>
      <c r="BN34" s="5246">
        <v>0</v>
      </c>
      <c r="BO34" s="5250">
        <f>(BI34*BM34)</f>
        <v>33180.174999999996</v>
      </c>
      <c r="BP34" s="5257">
        <f>(BO34*0.05)</f>
        <v>1659.00875</v>
      </c>
      <c r="BQ34" s="7141">
        <v>5</v>
      </c>
      <c r="BR34" s="5400" t="s">
        <v>8</v>
      </c>
      <c r="BS34" s="5082"/>
      <c r="BT34" s="7158"/>
      <c r="BU34" s="5320"/>
      <c r="BV34" s="5321"/>
      <c r="BW34" s="5322"/>
      <c r="BX34" s="5323"/>
      <c r="BY34" s="5321"/>
      <c r="BZ34" s="5324"/>
      <c r="CA34" s="5346"/>
      <c r="CB34" s="6703"/>
      <c r="CC34" s="5325"/>
      <c r="CD34" s="5324"/>
      <c r="CE34" s="5326"/>
      <c r="CF34" s="5342"/>
      <c r="CG34" s="5324"/>
      <c r="CH34" s="7157"/>
      <c r="CI34" s="7011"/>
      <c r="CJ34" s="4993"/>
      <c r="CK34" s="5110"/>
      <c r="CL34" s="5110"/>
      <c r="CM34" s="5110"/>
      <c r="CN34" s="5110"/>
      <c r="CO34" s="5110"/>
      <c r="CP34" s="5110"/>
      <c r="CQ34" s="5110"/>
      <c r="CR34" s="5110"/>
      <c r="CS34" s="5110"/>
      <c r="CT34" s="5110"/>
      <c r="CU34" s="5110"/>
      <c r="CV34" s="5110"/>
      <c r="CW34" s="5110"/>
      <c r="CX34" s="5110"/>
      <c r="CY34" s="5110"/>
      <c r="CZ34" s="5110"/>
      <c r="DA34" s="5110"/>
      <c r="DB34" s="5122"/>
      <c r="DC34" s="5414"/>
      <c r="DD34" s="5408"/>
      <c r="DE34" s="5408"/>
      <c r="DF34" s="6299"/>
      <c r="DG34" s="6499"/>
      <c r="DH34" s="5408"/>
      <c r="DI34" s="6300"/>
      <c r="DJ34" s="6500"/>
      <c r="DK34" s="6501"/>
      <c r="DL34" s="5408"/>
      <c r="DM34" s="6502"/>
      <c r="DN34" s="6502"/>
      <c r="DO34" s="5409"/>
      <c r="DP34" s="6503"/>
      <c r="DQ34" s="6502"/>
      <c r="DR34" s="5498"/>
      <c r="DT34" s="5018"/>
      <c r="DU34" s="5018"/>
      <c r="DV34" s="5018"/>
      <c r="DW34" s="5018" t="s">
        <v>3</v>
      </c>
      <c r="DX34" s="5018" t="s">
        <v>18</v>
      </c>
      <c r="DY34" s="5018"/>
      <c r="DZ34" s="5018"/>
      <c r="EA34" s="5018" t="s">
        <v>21</v>
      </c>
      <c r="EB34" s="5018" t="s">
        <v>27</v>
      </c>
      <c r="EC34" s="5018" t="s">
        <v>28</v>
      </c>
      <c r="ED34" s="5018"/>
      <c r="EE34" s="5018"/>
      <c r="EF34" s="5018"/>
      <c r="EG34" s="5018"/>
      <c r="EH34" s="5018" t="s">
        <v>11</v>
      </c>
      <c r="EI34" s="5018"/>
      <c r="EJ34" s="5018"/>
      <c r="EK34" s="5012"/>
      <c r="EL34" s="5016"/>
      <c r="EM34" s="5042"/>
      <c r="EN34" s="5038" t="s">
        <v>14</v>
      </c>
      <c r="EO34" s="5038" t="s">
        <v>12</v>
      </c>
      <c r="EP34" s="5038"/>
      <c r="EQ34" s="5038"/>
      <c r="ER34" s="5038" t="s">
        <v>15</v>
      </c>
      <c r="ES34" s="5038" t="s">
        <v>12</v>
      </c>
      <c r="ET34" s="5038" t="s">
        <v>12</v>
      </c>
      <c r="EU34" s="5038"/>
      <c r="EV34" s="5038"/>
      <c r="EW34" s="5038"/>
      <c r="EX34" s="5038"/>
      <c r="EY34" s="5038" t="s">
        <v>0</v>
      </c>
      <c r="EZ34" s="5382"/>
      <c r="FA34" s="5039"/>
      <c r="FC34" s="6780"/>
      <c r="FD34" s="6780"/>
      <c r="FE34" s="6780"/>
      <c r="FF34" s="6780"/>
      <c r="FG34" s="6780"/>
      <c r="FH34" s="6780"/>
      <c r="FI34" s="6780"/>
      <c r="FJ34" s="6780"/>
      <c r="FK34" s="6780"/>
      <c r="FL34" s="6780"/>
      <c r="FM34" s="6780"/>
      <c r="FN34" s="6780"/>
      <c r="FO34" s="6780"/>
      <c r="FP34" s="6780"/>
      <c r="FQ34" s="6780"/>
      <c r="FR34" s="6868"/>
      <c r="FS34" s="6868"/>
      <c r="FT34" s="6780"/>
      <c r="FU34" s="87"/>
      <c r="FV34" s="6738" t="s">
        <v>1538</v>
      </c>
      <c r="FW34" s="6739">
        <v>2</v>
      </c>
      <c r="FX34" s="6739" t="s">
        <v>101</v>
      </c>
      <c r="FY34" s="6740">
        <v>45400</v>
      </c>
      <c r="FZ34" s="6739">
        <v>20</v>
      </c>
      <c r="GA34" s="6739" t="s">
        <v>1539</v>
      </c>
      <c r="GB34" s="6741">
        <v>12.5</v>
      </c>
      <c r="GC34" s="6742">
        <v>45407</v>
      </c>
      <c r="GD34" s="6740">
        <v>45404</v>
      </c>
      <c r="GE34" s="7193">
        <v>138</v>
      </c>
      <c r="GF34" s="6739">
        <v>20.6</v>
      </c>
      <c r="GG34" s="6743">
        <f>(FZ34-GF34)</f>
        <v>-0.60000000000000142</v>
      </c>
      <c r="GH34" s="6744">
        <f>(GF34*GB34/1)</f>
        <v>257.5</v>
      </c>
      <c r="GI34" s="6745">
        <f>(GH34*0.05)</f>
        <v>12.875</v>
      </c>
      <c r="GJ34" s="7194">
        <v>5</v>
      </c>
      <c r="GK34" s="6848"/>
      <c r="GM34" s="6648" t="s">
        <v>1552</v>
      </c>
      <c r="GN34" s="6648">
        <v>8</v>
      </c>
      <c r="GO34" s="6648" t="s">
        <v>796</v>
      </c>
      <c r="GP34" s="6649">
        <v>45322</v>
      </c>
      <c r="GQ34" s="6648">
        <v>150</v>
      </c>
      <c r="GR34" s="6648" t="s">
        <v>1539</v>
      </c>
      <c r="GS34" s="6650">
        <v>12</v>
      </c>
      <c r="GT34" s="6651">
        <v>45331</v>
      </c>
      <c r="GU34" s="6649">
        <v>45323</v>
      </c>
      <c r="GV34" s="6648">
        <v>2710</v>
      </c>
      <c r="GW34" s="6648">
        <v>156.4</v>
      </c>
      <c r="GX34" s="6652">
        <f>(GQ34-GW34)</f>
        <v>-6.4000000000000057</v>
      </c>
      <c r="GY34" s="6653">
        <f>(GW34*GS34/1)</f>
        <v>1876.8000000000002</v>
      </c>
      <c r="GZ34" s="6654">
        <f>(GY34*0.05)</f>
        <v>93.840000000000018</v>
      </c>
      <c r="HA34" s="6685">
        <v>5</v>
      </c>
      <c r="HB34" s="6654">
        <f>(GY34*0.02)</f>
        <v>37.536000000000001</v>
      </c>
      <c r="HC34" s="6638" t="s">
        <v>8</v>
      </c>
      <c r="HD34" s="6520"/>
      <c r="HE34" s="6630"/>
      <c r="HF34" s="6631"/>
      <c r="HG34" s="6631"/>
      <c r="HH34" s="6632"/>
      <c r="HI34" s="6631"/>
      <c r="HJ34" s="6631"/>
      <c r="HK34" s="6633"/>
      <c r="HL34" s="6634"/>
      <c r="HM34" s="6632"/>
      <c r="HN34" s="6631"/>
      <c r="HO34" s="6631"/>
      <c r="HP34" s="6635"/>
      <c r="HQ34" s="6636"/>
      <c r="HR34" s="6637"/>
      <c r="HS34" s="6728"/>
      <c r="HT34" s="7120"/>
      <c r="HU34" s="4993"/>
      <c r="HV34" s="6780"/>
      <c r="HW34" s="6780"/>
      <c r="HX34" s="6780"/>
      <c r="HY34" s="6780"/>
      <c r="HZ34" s="6780"/>
      <c r="IA34" s="6780"/>
      <c r="IB34" s="6780"/>
      <c r="IC34" s="6780"/>
      <c r="ID34" s="6780"/>
      <c r="IE34" s="6780"/>
      <c r="IF34" s="6780"/>
      <c r="IG34" s="6780"/>
      <c r="IH34" s="6780"/>
      <c r="II34" s="6780"/>
      <c r="IJ34" s="6780"/>
      <c r="IK34" s="6868"/>
      <c r="IL34" s="6868"/>
      <c r="IM34" s="6780"/>
      <c r="IN34" s="87"/>
      <c r="IO34" s="6738" t="s">
        <v>1538</v>
      </c>
      <c r="IP34" s="6739">
        <v>2</v>
      </c>
      <c r="IQ34" s="6739" t="s">
        <v>101</v>
      </c>
      <c r="IR34" s="6740">
        <v>45400</v>
      </c>
      <c r="IS34" s="6739">
        <v>20</v>
      </c>
      <c r="IT34" s="6739" t="s">
        <v>1539</v>
      </c>
      <c r="IU34" s="6741">
        <v>12.5</v>
      </c>
      <c r="IV34" s="6742">
        <v>45407</v>
      </c>
      <c r="IW34" s="6740">
        <v>45404</v>
      </c>
      <c r="IX34" s="7193">
        <v>138</v>
      </c>
      <c r="IY34" s="6739">
        <v>20.6</v>
      </c>
      <c r="IZ34" s="6743">
        <f>(IS34-IY34)</f>
        <v>-0.60000000000000142</v>
      </c>
      <c r="JA34" s="6744">
        <f>(IY34*IU34/1)</f>
        <v>257.5</v>
      </c>
      <c r="JB34" s="6745">
        <f>(JA34*0.05)</f>
        <v>12.875</v>
      </c>
      <c r="JC34" s="7194">
        <v>5</v>
      </c>
      <c r="JD34" s="6848"/>
    </row>
    <row r="35" spans="2:264" ht="15" thickBot="1">
      <c r="B35" s="6392"/>
      <c r="C35" s="5901"/>
      <c r="D35" s="5901"/>
      <c r="E35" s="5901"/>
      <c r="F35" s="5901"/>
      <c r="G35" s="5901"/>
      <c r="H35" s="5901"/>
      <c r="I35" s="5901"/>
      <c r="J35" s="5901"/>
      <c r="K35" s="5901"/>
      <c r="L35" s="5901"/>
      <c r="M35" s="7180" t="s">
        <v>1477</v>
      </c>
      <c r="N35" s="7183">
        <v>222796.05</v>
      </c>
      <c r="O35" s="4999"/>
      <c r="P35" s="4999"/>
      <c r="Q35" s="5593" t="s">
        <v>792</v>
      </c>
      <c r="R35" s="5589" t="s">
        <v>1529</v>
      </c>
      <c r="S35" s="5618">
        <v>393</v>
      </c>
      <c r="T35" s="5589" t="s">
        <v>101</v>
      </c>
      <c r="U35" s="5610">
        <v>45267</v>
      </c>
      <c r="V35" s="7045">
        <v>4</v>
      </c>
      <c r="W35" s="5594" t="s">
        <v>35</v>
      </c>
      <c r="X35" s="5594"/>
      <c r="Y35" s="5620">
        <v>494.87</v>
      </c>
      <c r="Z35" s="5614">
        <v>45327</v>
      </c>
      <c r="AA35" s="5610">
        <v>45324</v>
      </c>
      <c r="AB35" s="5599">
        <v>22205</v>
      </c>
      <c r="AC35" s="5621">
        <v>4000</v>
      </c>
      <c r="AD35" s="5598">
        <f t="shared" si="3"/>
        <v>0</v>
      </c>
      <c r="AE35" s="5622">
        <f t="shared" si="4"/>
        <v>1979.48</v>
      </c>
      <c r="AF35" s="5622">
        <f t="shared" si="5"/>
        <v>98.974000000000004</v>
      </c>
      <c r="AG35" s="5609">
        <v>5</v>
      </c>
      <c r="AH35" s="5602" t="s">
        <v>8</v>
      </c>
      <c r="AI35" s="5660"/>
      <c r="AJ35" s="5724"/>
      <c r="AK35" s="5725"/>
      <c r="AL35" s="5765"/>
      <c r="AM35" s="5766"/>
      <c r="AN35" s="5766"/>
      <c r="AO35" s="5766"/>
      <c r="AP35" s="5766"/>
      <c r="AQ35" s="5766"/>
      <c r="AR35" s="5766"/>
      <c r="AS35" s="5765"/>
      <c r="AT35" s="5766"/>
      <c r="AU35" s="5767"/>
      <c r="AV35" s="5767"/>
      <c r="AW35" s="5766"/>
      <c r="AX35" s="5766"/>
      <c r="AY35" s="2873">
        <v>5</v>
      </c>
      <c r="AZ35" s="5768"/>
      <c r="BA35" s="4993"/>
      <c r="BB35" s="5171"/>
      <c r="BC35" s="5252"/>
      <c r="BD35" s="5253"/>
      <c r="BE35" s="6954"/>
      <c r="BF35" s="5255"/>
      <c r="BG35" s="5256"/>
      <c r="BH35" s="5254"/>
      <c r="BI35" s="5257"/>
      <c r="BJ35" s="5258"/>
      <c r="BK35" s="5255"/>
      <c r="BL35" s="5245"/>
      <c r="BM35" s="5250"/>
      <c r="BN35" s="5250"/>
      <c r="BO35" s="5250"/>
      <c r="BP35" s="5250"/>
      <c r="BQ35" s="7080"/>
      <c r="BR35" s="6257"/>
      <c r="BS35" s="5082"/>
      <c r="BT35" s="6718"/>
      <c r="BU35" s="5253"/>
      <c r="BV35" s="5254"/>
      <c r="BW35" s="5255"/>
      <c r="BX35" s="5256"/>
      <c r="BY35" s="5254"/>
      <c r="BZ35" s="5257"/>
      <c r="CA35" s="5397"/>
      <c r="CB35" s="6307"/>
      <c r="CC35" s="5398"/>
      <c r="CD35" s="5257"/>
      <c r="CE35" s="5246"/>
      <c r="CF35" s="5250"/>
      <c r="CG35" s="5257"/>
      <c r="CH35" s="7141"/>
      <c r="CI35" s="7011"/>
      <c r="CJ35" s="4993"/>
      <c r="CK35" s="5114"/>
      <c r="CL35" s="5114"/>
      <c r="CM35" s="5114"/>
      <c r="CN35" s="5114" t="s">
        <v>3</v>
      </c>
      <c r="CO35" s="5114" t="s">
        <v>18</v>
      </c>
      <c r="CP35" s="5114"/>
      <c r="CQ35" s="5114"/>
      <c r="CR35" s="5114" t="s">
        <v>21</v>
      </c>
      <c r="CS35" s="5114" t="s">
        <v>27</v>
      </c>
      <c r="CT35" s="5114" t="s">
        <v>28</v>
      </c>
      <c r="CU35" s="5114"/>
      <c r="CV35" s="5114"/>
      <c r="CW35" s="5114"/>
      <c r="CX35" s="5114"/>
      <c r="CY35" s="5114" t="s">
        <v>11</v>
      </c>
      <c r="CZ35" s="5114"/>
      <c r="DA35" s="5114"/>
      <c r="DB35" s="5122"/>
      <c r="DC35" s="5123"/>
      <c r="DD35" s="5124"/>
      <c r="DE35" s="5133"/>
      <c r="DF35" s="5133"/>
      <c r="DG35" s="5202"/>
      <c r="DH35" s="5133"/>
      <c r="DI35" s="5133"/>
      <c r="DJ35" s="5134"/>
      <c r="DK35" s="5133"/>
      <c r="DL35" s="5133"/>
      <c r="DM35" s="5133"/>
      <c r="DN35" s="5133"/>
      <c r="DO35" s="5133"/>
      <c r="DP35" s="5133"/>
      <c r="DQ35" s="5133"/>
      <c r="DR35" s="5201"/>
      <c r="DT35" s="5434"/>
      <c r="DU35" s="5435"/>
      <c r="DV35" s="5435"/>
      <c r="DW35" s="5435"/>
      <c r="DX35" s="5436"/>
      <c r="DY35" s="5437"/>
      <c r="DZ35" s="5435"/>
      <c r="EA35" s="5435"/>
      <c r="EB35" s="5438"/>
      <c r="EC35" s="5436"/>
      <c r="ED35" s="5435"/>
      <c r="EE35" s="5439"/>
      <c r="EF35" s="5439"/>
      <c r="EG35" s="5440"/>
      <c r="EH35" s="5441"/>
      <c r="EI35" s="5439"/>
      <c r="EJ35" s="5024"/>
      <c r="EK35" s="5012"/>
      <c r="EL35" s="5017" t="s">
        <v>4</v>
      </c>
      <c r="EM35" s="5043" t="s">
        <v>18</v>
      </c>
      <c r="EN35" s="5040" t="s">
        <v>19</v>
      </c>
      <c r="EO35" s="5040" t="s">
        <v>19</v>
      </c>
      <c r="EP35" s="5040" t="s">
        <v>20</v>
      </c>
      <c r="EQ35" s="5040" t="s">
        <v>21</v>
      </c>
      <c r="ER35" s="5040" t="s">
        <v>22</v>
      </c>
      <c r="ES35" s="5040" t="s">
        <v>23</v>
      </c>
      <c r="ET35" s="5040" t="s">
        <v>23</v>
      </c>
      <c r="EU35" s="5040" t="s">
        <v>24</v>
      </c>
      <c r="EV35" s="5040" t="s">
        <v>20</v>
      </c>
      <c r="EW35" s="5040" t="s">
        <v>25</v>
      </c>
      <c r="EX35" s="5040" t="s">
        <v>0</v>
      </c>
      <c r="EY35" s="5040" t="s">
        <v>1363</v>
      </c>
      <c r="EZ35" s="5383"/>
      <c r="FA35" s="5041" t="s">
        <v>26</v>
      </c>
      <c r="FC35" s="6781"/>
      <c r="FD35" s="6781"/>
      <c r="FE35" s="6781"/>
      <c r="FF35" s="6781" t="s">
        <v>3</v>
      </c>
      <c r="FG35" s="6781" t="s">
        <v>18</v>
      </c>
      <c r="FH35" s="6781"/>
      <c r="FI35" s="6781"/>
      <c r="FJ35" s="6781" t="s">
        <v>21</v>
      </c>
      <c r="FK35" s="6781" t="s">
        <v>27</v>
      </c>
      <c r="FL35" s="6781" t="s">
        <v>28</v>
      </c>
      <c r="FM35" s="6781"/>
      <c r="FN35" s="6781"/>
      <c r="FO35" s="6781"/>
      <c r="FP35" s="6781"/>
      <c r="FQ35" s="6781" t="s">
        <v>11</v>
      </c>
      <c r="FR35" s="6873"/>
      <c r="FS35" s="6873"/>
      <c r="FT35" s="6781"/>
      <c r="FU35" s="87"/>
      <c r="FV35" s="6746"/>
      <c r="FW35" s="6747"/>
      <c r="FX35" s="6747"/>
      <c r="FY35" s="6748"/>
      <c r="FZ35" s="6747"/>
      <c r="GA35" s="6747"/>
      <c r="GB35" s="6749"/>
      <c r="GC35" s="6750"/>
      <c r="GD35" s="6748"/>
      <c r="GE35" s="6747"/>
      <c r="GF35" s="6747"/>
      <c r="GG35" s="6751"/>
      <c r="GH35" s="6752"/>
      <c r="GI35" s="6753"/>
      <c r="GJ35" s="6849"/>
      <c r="GK35" s="6850"/>
      <c r="GM35" s="6631" t="s">
        <v>1554</v>
      </c>
      <c r="GN35" s="6648">
        <v>6</v>
      </c>
      <c r="GO35" s="6648">
        <v>308789</v>
      </c>
      <c r="GP35" s="6649">
        <v>45330</v>
      </c>
      <c r="GQ35" s="6648">
        <v>500</v>
      </c>
      <c r="GR35" s="6648" t="s">
        <v>1539</v>
      </c>
      <c r="GS35" s="6650">
        <v>12.5</v>
      </c>
      <c r="GT35" s="6651">
        <v>45348</v>
      </c>
      <c r="GU35" s="6649">
        <v>45337</v>
      </c>
      <c r="GV35" s="6648">
        <v>2768</v>
      </c>
      <c r="GW35" s="6648">
        <v>531.6</v>
      </c>
      <c r="GX35" s="6652">
        <f>(GQ35-GW35)</f>
        <v>-31.600000000000023</v>
      </c>
      <c r="GY35" s="6653">
        <f>GS35*GW35/1</f>
        <v>6645</v>
      </c>
      <c r="GZ35" s="6654">
        <f>(GY35*0.05)</f>
        <v>332.25</v>
      </c>
      <c r="HA35" s="6685">
        <v>5</v>
      </c>
      <c r="HB35" s="6654">
        <f>(GY35*0.02)</f>
        <v>132.9</v>
      </c>
      <c r="HC35" s="6538" t="s">
        <v>8</v>
      </c>
      <c r="HD35" s="6520"/>
      <c r="HE35" s="6630"/>
      <c r="HF35" s="6631"/>
      <c r="HG35" s="6631"/>
      <c r="HH35" s="6632"/>
      <c r="HI35" s="6631"/>
      <c r="HJ35" s="6631"/>
      <c r="HK35" s="6633"/>
      <c r="HL35" s="6634"/>
      <c r="HM35" s="6632"/>
      <c r="HN35" s="6631"/>
      <c r="HO35" s="6631"/>
      <c r="HP35" s="6635"/>
      <c r="HQ35" s="6636"/>
      <c r="HR35" s="6637"/>
      <c r="HS35" s="6937"/>
      <c r="HT35" s="7085"/>
      <c r="HU35" s="4993"/>
      <c r="HV35" s="6781"/>
      <c r="HW35" s="6781"/>
      <c r="HX35" s="6781"/>
      <c r="HY35" s="6781" t="s">
        <v>3</v>
      </c>
      <c r="HZ35" s="6781" t="s">
        <v>18</v>
      </c>
      <c r="IA35" s="6781"/>
      <c r="IB35" s="6781"/>
      <c r="IC35" s="6781" t="s">
        <v>21</v>
      </c>
      <c r="ID35" s="6781" t="s">
        <v>27</v>
      </c>
      <c r="IE35" s="6781" t="s">
        <v>28</v>
      </c>
      <c r="IF35" s="6781"/>
      <c r="IG35" s="6781"/>
      <c r="IH35" s="6781"/>
      <c r="II35" s="6781"/>
      <c r="IJ35" s="6781" t="s">
        <v>11</v>
      </c>
      <c r="IK35" s="6873"/>
      <c r="IL35" s="6873"/>
      <c r="IM35" s="6781"/>
      <c r="IN35" s="87"/>
      <c r="IO35" s="6746"/>
      <c r="IP35" s="6747"/>
      <c r="IQ35" s="6747"/>
      <c r="IR35" s="6748"/>
      <c r="IS35" s="6747"/>
      <c r="IT35" s="6747"/>
      <c r="IU35" s="6749"/>
      <c r="IV35" s="6750"/>
      <c r="IW35" s="6748"/>
      <c r="IX35" s="6747"/>
      <c r="IY35" s="6747"/>
      <c r="IZ35" s="6751"/>
      <c r="JA35" s="6752"/>
      <c r="JB35" s="6753"/>
      <c r="JC35" s="6849"/>
      <c r="JD35" s="6850"/>
    </row>
    <row r="36" spans="2:264" ht="15" thickBot="1">
      <c r="B36" s="6392"/>
      <c r="C36" s="5901"/>
      <c r="D36" s="5901"/>
      <c r="E36" s="5901"/>
      <c r="F36" s="5901"/>
      <c r="G36" s="5901"/>
      <c r="H36" s="5901"/>
      <c r="I36" s="5901"/>
      <c r="J36" s="5901"/>
      <c r="K36" s="5901"/>
      <c r="L36" s="5901"/>
      <c r="M36" s="7564">
        <v>2023</v>
      </c>
      <c r="N36" s="7183">
        <f>([1]Planilha5!P22)</f>
        <v>273068.18548419996</v>
      </c>
      <c r="O36" s="4999"/>
      <c r="P36" s="4999"/>
      <c r="Q36" s="5637" t="s">
        <v>792</v>
      </c>
      <c r="R36" s="7161" t="s">
        <v>1679</v>
      </c>
      <c r="S36" s="5594">
        <v>394</v>
      </c>
      <c r="T36" s="5589" t="s">
        <v>101</v>
      </c>
      <c r="U36" s="5610">
        <v>45267</v>
      </c>
      <c r="V36" s="7046">
        <v>20</v>
      </c>
      <c r="W36" s="5594" t="s">
        <v>35</v>
      </c>
      <c r="X36" s="5594"/>
      <c r="Y36" s="5608">
        <v>1121.6199999999999</v>
      </c>
      <c r="Z36" s="5614">
        <v>45327</v>
      </c>
      <c r="AA36" s="5610">
        <v>45324</v>
      </c>
      <c r="AB36" s="5599">
        <v>22205</v>
      </c>
      <c r="AC36" s="5598">
        <v>20000</v>
      </c>
      <c r="AD36" s="5598">
        <f t="shared" si="3"/>
        <v>0</v>
      </c>
      <c r="AE36" s="5608">
        <f t="shared" si="4"/>
        <v>22432.399999999998</v>
      </c>
      <c r="AF36" s="5608">
        <f t="shared" si="5"/>
        <v>1121.6199999999999</v>
      </c>
      <c r="AG36" s="5831">
        <v>5</v>
      </c>
      <c r="AH36" s="5672" t="s">
        <v>8</v>
      </c>
      <c r="AI36" s="5660"/>
      <c r="AJ36" s="5724"/>
      <c r="AK36" s="5725"/>
      <c r="AL36" s="5765"/>
      <c r="AM36" s="5766"/>
      <c r="AN36" s="5766"/>
      <c r="AO36" s="5766"/>
      <c r="AP36" s="5766"/>
      <c r="AQ36" s="5766"/>
      <c r="AR36" s="5766"/>
      <c r="AS36" s="5765"/>
      <c r="AT36" s="5766"/>
      <c r="AU36" s="5767"/>
      <c r="AV36" s="5767"/>
      <c r="AW36" s="5766"/>
      <c r="AX36" s="5766"/>
      <c r="AY36" s="2873">
        <v>5</v>
      </c>
      <c r="AZ36" s="5768"/>
      <c r="BA36" s="4993"/>
      <c r="BB36" s="5171"/>
      <c r="BC36" s="5254"/>
      <c r="BD36" s="5253"/>
      <c r="BE36" s="5254"/>
      <c r="BF36" s="5255"/>
      <c r="BG36" s="5256"/>
      <c r="BH36" s="5254"/>
      <c r="BI36" s="5257"/>
      <c r="BJ36" s="5397"/>
      <c r="BK36" s="6307"/>
      <c r="BL36" s="5398"/>
      <c r="BM36" s="5257"/>
      <c r="BN36" s="5246"/>
      <c r="BO36" s="5250"/>
      <c r="BP36" s="5257"/>
      <c r="BQ36" s="6479"/>
      <c r="BR36" s="6704"/>
      <c r="BS36" s="5082"/>
      <c r="BT36" s="6718"/>
      <c r="BU36" s="5253"/>
      <c r="BV36" s="5254"/>
      <c r="BW36" s="5255"/>
      <c r="BX36" s="5256"/>
      <c r="BY36" s="5254"/>
      <c r="BZ36" s="5257"/>
      <c r="CA36" s="5397"/>
      <c r="CB36" s="6307"/>
      <c r="CC36" s="5398"/>
      <c r="CD36" s="5257"/>
      <c r="CE36" s="5246"/>
      <c r="CF36" s="5250"/>
      <c r="CG36" s="5257"/>
      <c r="CH36" s="7141"/>
      <c r="CI36" s="7011"/>
      <c r="CJ36" s="4993"/>
      <c r="CK36" s="7163"/>
      <c r="CL36" s="7164"/>
      <c r="CM36" s="6339"/>
      <c r="CN36" s="6339"/>
      <c r="CO36" s="6340"/>
      <c r="CP36" s="7165"/>
      <c r="CQ36" s="6339"/>
      <c r="CR36" s="6344"/>
      <c r="CS36" s="7166"/>
      <c r="CT36" s="6340"/>
      <c r="CU36" s="6339"/>
      <c r="CV36" s="7167"/>
      <c r="CW36" s="7167"/>
      <c r="CX36" s="6344"/>
      <c r="CY36" s="6346"/>
      <c r="CZ36" s="7168"/>
      <c r="DA36" s="5121"/>
      <c r="DB36" s="5122"/>
      <c r="DC36" s="5499"/>
      <c r="DD36" s="5500"/>
      <c r="DE36" s="5501"/>
      <c r="DF36" s="5501"/>
      <c r="DG36" s="5502"/>
      <c r="DH36" s="5501"/>
      <c r="DI36" s="5501"/>
      <c r="DJ36" s="5503"/>
      <c r="DK36" s="5501"/>
      <c r="DL36" s="5501"/>
      <c r="DM36" s="5501"/>
      <c r="DN36" s="5501"/>
      <c r="DO36" s="5501"/>
      <c r="DP36" s="5501"/>
      <c r="DQ36" s="5501"/>
      <c r="DR36" s="5504"/>
      <c r="DT36" s="5469"/>
      <c r="DU36" s="5459"/>
      <c r="DV36" s="5459"/>
      <c r="DW36" s="5459"/>
      <c r="DX36" s="5460"/>
      <c r="DY36" s="4227"/>
      <c r="DZ36" s="5459"/>
      <c r="EA36" s="5459"/>
      <c r="EB36" s="5461"/>
      <c r="EC36" s="5460"/>
      <c r="ED36" s="5459"/>
      <c r="EE36" s="5462"/>
      <c r="EF36" s="5462"/>
      <c r="EG36" s="5463"/>
      <c r="EH36" s="5464"/>
      <c r="EI36" s="5462"/>
      <c r="EJ36" s="6918"/>
      <c r="EK36" s="5012"/>
      <c r="EL36" s="5018"/>
      <c r="EM36" s="5044"/>
      <c r="EN36" s="5045" t="s">
        <v>3</v>
      </c>
      <c r="EO36" s="5045" t="s">
        <v>18</v>
      </c>
      <c r="EP36" s="5045"/>
      <c r="EQ36" s="5045"/>
      <c r="ER36" s="5045" t="s">
        <v>21</v>
      </c>
      <c r="ES36" s="5045" t="s">
        <v>27</v>
      </c>
      <c r="ET36" s="5045" t="s">
        <v>28</v>
      </c>
      <c r="EU36" s="5045"/>
      <c r="EV36" s="5045"/>
      <c r="EW36" s="5045"/>
      <c r="EX36" s="5045"/>
      <c r="EY36" s="5045" t="s">
        <v>11</v>
      </c>
      <c r="EZ36" s="5384"/>
      <c r="FA36" s="5046"/>
      <c r="FC36" s="6738" t="s">
        <v>351</v>
      </c>
      <c r="FD36" s="6747" t="s">
        <v>1538</v>
      </c>
      <c r="FE36" s="6747">
        <v>4</v>
      </c>
      <c r="FF36" s="6747" t="s">
        <v>796</v>
      </c>
      <c r="FG36" s="6748">
        <v>45322</v>
      </c>
      <c r="FH36" s="6747">
        <v>200</v>
      </c>
      <c r="FI36" s="6747" t="s">
        <v>1539</v>
      </c>
      <c r="FJ36" s="6749">
        <v>12.1</v>
      </c>
      <c r="FK36" s="6750">
        <v>45330</v>
      </c>
      <c r="FL36" s="6748">
        <v>45324</v>
      </c>
      <c r="FM36" s="7192">
        <v>55</v>
      </c>
      <c r="FN36" s="6747">
        <v>206.9</v>
      </c>
      <c r="FO36" s="6751">
        <f>(FH36-FN36)</f>
        <v>-6.9000000000000057</v>
      </c>
      <c r="FP36" s="6760">
        <f>(FN36*FJ36/1)</f>
        <v>2503.4899999999998</v>
      </c>
      <c r="FQ36" s="6761">
        <f>(FP36*0.05)</f>
        <v>125.17449999999999</v>
      </c>
      <c r="FR36" s="7177">
        <v>5</v>
      </c>
      <c r="FS36" s="6761">
        <f>(FP36*0.02)</f>
        <v>50.069799999999994</v>
      </c>
      <c r="FT36" s="6879" t="s">
        <v>8</v>
      </c>
      <c r="FU36" s="5012"/>
      <c r="FV36" s="7151"/>
      <c r="FW36" s="6851"/>
      <c r="FX36" s="6852"/>
      <c r="FY36" s="6853"/>
      <c r="FZ36" s="6853"/>
      <c r="GA36" s="6853"/>
      <c r="GB36" s="6853"/>
      <c r="GC36" s="6853"/>
      <c r="GD36" s="6853"/>
      <c r="GE36" s="6853"/>
      <c r="GF36" s="6853"/>
      <c r="GG36" s="6853"/>
      <c r="GH36" s="6853"/>
      <c r="GI36" s="6853"/>
      <c r="GJ36" s="6854"/>
      <c r="GK36" s="6850"/>
      <c r="GM36" s="6648" t="s">
        <v>1552</v>
      </c>
      <c r="GN36" s="6648">
        <v>9</v>
      </c>
      <c r="GO36" s="6648" t="s">
        <v>796</v>
      </c>
      <c r="GP36" s="6649">
        <v>45348</v>
      </c>
      <c r="GQ36" s="6648">
        <v>200</v>
      </c>
      <c r="GR36" s="6648" t="s">
        <v>1539</v>
      </c>
      <c r="GS36" s="6650">
        <v>11.28</v>
      </c>
      <c r="GT36" s="6651">
        <v>45355</v>
      </c>
      <c r="GU36" s="6649">
        <v>45349</v>
      </c>
      <c r="GV36" s="6648">
        <v>2802</v>
      </c>
      <c r="GW36" s="6648">
        <v>202.3</v>
      </c>
      <c r="GX36" s="6652">
        <f>(GQ36-GW36)</f>
        <v>-2.3000000000000114</v>
      </c>
      <c r="GY36" s="6653">
        <f>(GW36*GS36/1)</f>
        <v>2281.944</v>
      </c>
      <c r="GZ36" s="6654">
        <f>(GY36*0.05)</f>
        <v>114.0972</v>
      </c>
      <c r="HA36" s="6685">
        <v>5</v>
      </c>
      <c r="HB36" s="6654">
        <f>(GY36*0.02)</f>
        <v>45.63888</v>
      </c>
      <c r="HC36" s="6538" t="s">
        <v>8</v>
      </c>
      <c r="HD36" s="6520"/>
      <c r="HE36" s="6631"/>
      <c r="HF36" s="6631"/>
      <c r="HG36" s="6631"/>
      <c r="HH36" s="6632"/>
      <c r="HI36" s="6631"/>
      <c r="HJ36" s="6631"/>
      <c r="HK36" s="6633"/>
      <c r="HL36" s="6634"/>
      <c r="HM36" s="6632"/>
      <c r="HN36" s="6648"/>
      <c r="HO36" s="6631"/>
      <c r="HP36" s="6635"/>
      <c r="HQ36" s="6636"/>
      <c r="HR36" s="6637"/>
      <c r="HS36" s="6937"/>
      <c r="HT36" s="7085"/>
      <c r="HU36" s="4993"/>
      <c r="HV36" s="6738" t="s">
        <v>351</v>
      </c>
      <c r="HW36" s="6747" t="s">
        <v>1538</v>
      </c>
      <c r="HX36" s="6747">
        <v>4</v>
      </c>
      <c r="HY36" s="6747" t="s">
        <v>796</v>
      </c>
      <c r="HZ36" s="6748">
        <v>45322</v>
      </c>
      <c r="IA36" s="6747">
        <v>200</v>
      </c>
      <c r="IB36" s="6747" t="s">
        <v>1539</v>
      </c>
      <c r="IC36" s="6749">
        <v>12.1</v>
      </c>
      <c r="ID36" s="6750">
        <v>45330</v>
      </c>
      <c r="IE36" s="6748">
        <v>45324</v>
      </c>
      <c r="IF36" s="7192">
        <v>55</v>
      </c>
      <c r="IG36" s="6747">
        <v>206.9</v>
      </c>
      <c r="IH36" s="6751">
        <f>(IA36-IG36)</f>
        <v>-6.9000000000000057</v>
      </c>
      <c r="II36" s="6760">
        <f>(IG36*IC36/1)</f>
        <v>2503.4899999999998</v>
      </c>
      <c r="IJ36" s="6761">
        <f>(II36*0.05)</f>
        <v>125.17449999999999</v>
      </c>
      <c r="IK36" s="7177">
        <v>5</v>
      </c>
      <c r="IL36" s="6761">
        <f>(II36*0.02)</f>
        <v>50.069799999999994</v>
      </c>
      <c r="IM36" s="6879" t="s">
        <v>8</v>
      </c>
      <c r="IN36" s="5012"/>
      <c r="IO36" s="7151"/>
      <c r="IP36" s="6851"/>
      <c r="IQ36" s="6852"/>
      <c r="IR36" s="6853"/>
      <c r="IS36" s="6853"/>
      <c r="IT36" s="6853"/>
      <c r="IU36" s="6853"/>
      <c r="IV36" s="6853"/>
      <c r="IW36" s="6853"/>
      <c r="IX36" s="6853"/>
      <c r="IY36" s="6853"/>
      <c r="IZ36" s="6853"/>
      <c r="JA36" s="6853"/>
      <c r="JB36" s="6853"/>
      <c r="JC36" s="6854"/>
      <c r="JD36" s="6850"/>
    </row>
    <row r="37" spans="2:264" ht="15" thickBot="1">
      <c r="B37" s="6392"/>
      <c r="C37" s="5901"/>
      <c r="D37" s="5901"/>
      <c r="E37" s="5901"/>
      <c r="F37" s="5901"/>
      <c r="G37" s="5901"/>
      <c r="H37" s="5901"/>
      <c r="I37" s="5901"/>
      <c r="J37" s="5901"/>
      <c r="K37" s="5901"/>
      <c r="L37" s="5901"/>
      <c r="M37" s="7181">
        <v>2024</v>
      </c>
      <c r="N37" s="7565"/>
      <c r="O37" s="4999"/>
      <c r="P37" s="4999"/>
      <c r="Q37" s="5593" t="s">
        <v>792</v>
      </c>
      <c r="R37" s="5589" t="s">
        <v>1531</v>
      </c>
      <c r="S37" s="5589">
        <v>395</v>
      </c>
      <c r="T37" s="5589" t="s">
        <v>101</v>
      </c>
      <c r="U37" s="5610">
        <v>45267</v>
      </c>
      <c r="V37" s="6358">
        <v>30</v>
      </c>
      <c r="W37" s="5594" t="s">
        <v>35</v>
      </c>
      <c r="X37" s="5594"/>
      <c r="Y37" s="5597">
        <v>346.66</v>
      </c>
      <c r="Z37" s="5614">
        <v>45327</v>
      </c>
      <c r="AA37" s="5610">
        <v>45324</v>
      </c>
      <c r="AB37" s="5599">
        <v>22205</v>
      </c>
      <c r="AC37" s="5609">
        <v>30000</v>
      </c>
      <c r="AD37" s="5598">
        <f t="shared" si="3"/>
        <v>0</v>
      </c>
      <c r="AE37" s="5600">
        <f t="shared" si="4"/>
        <v>10399.799999999999</v>
      </c>
      <c r="AF37" s="5600">
        <f t="shared" si="5"/>
        <v>519.99</v>
      </c>
      <c r="AG37" s="5609">
        <v>5</v>
      </c>
      <c r="AH37" s="5672" t="s">
        <v>8</v>
      </c>
      <c r="AI37" s="5660"/>
      <c r="AJ37" s="5724"/>
      <c r="AK37" s="5725"/>
      <c r="AL37" s="5765"/>
      <c r="AM37" s="5766"/>
      <c r="AN37" s="5766"/>
      <c r="AO37" s="5766"/>
      <c r="AP37" s="5766"/>
      <c r="AQ37" s="5766"/>
      <c r="AR37" s="5766"/>
      <c r="AS37" s="5765"/>
      <c r="AT37" s="5766"/>
      <c r="AU37" s="5767"/>
      <c r="AV37" s="5767"/>
      <c r="AW37" s="5766"/>
      <c r="AX37" s="5766"/>
      <c r="AY37" s="2873">
        <v>5</v>
      </c>
      <c r="AZ37" s="5768"/>
      <c r="BA37" s="4993"/>
      <c r="BB37" s="5171"/>
      <c r="BC37" s="5254"/>
      <c r="BD37" s="5253"/>
      <c r="BE37" s="5254"/>
      <c r="BF37" s="5255"/>
      <c r="BG37" s="5256"/>
      <c r="BH37" s="5254"/>
      <c r="BI37" s="5257"/>
      <c r="BJ37" s="5397"/>
      <c r="BK37" s="6307"/>
      <c r="BL37" s="5398"/>
      <c r="BM37" s="5257"/>
      <c r="BN37" s="5246"/>
      <c r="BO37" s="5250"/>
      <c r="BP37" s="5257"/>
      <c r="BQ37" s="6694"/>
      <c r="BR37" s="5068"/>
      <c r="BS37" s="5082"/>
      <c r="BT37" s="5341"/>
      <c r="BU37" s="5320"/>
      <c r="BV37" s="5336"/>
      <c r="BW37" s="5337"/>
      <c r="BX37" s="6956"/>
      <c r="BY37" s="5336"/>
      <c r="BZ37" s="5339"/>
      <c r="CA37" s="6957"/>
      <c r="CB37" s="6958"/>
      <c r="CC37" s="6606"/>
      <c r="CD37" s="5339"/>
      <c r="CE37" s="5326"/>
      <c r="CF37" s="6486"/>
      <c r="CG37" s="5339"/>
      <c r="CH37" s="7313"/>
      <c r="CI37" s="7011"/>
      <c r="CJ37" s="4993"/>
      <c r="CK37" s="5454"/>
      <c r="CL37" s="5444"/>
      <c r="CM37" s="5445"/>
      <c r="CN37" s="5445"/>
      <c r="CO37" s="5446"/>
      <c r="CP37" s="5447"/>
      <c r="CQ37" s="5445"/>
      <c r="CR37" s="5452"/>
      <c r="CS37" s="5449"/>
      <c r="CT37" s="5446"/>
      <c r="CU37" s="5445"/>
      <c r="CV37" s="5451"/>
      <c r="CW37" s="5451"/>
      <c r="CX37" s="5452"/>
      <c r="CY37" s="5453"/>
      <c r="CZ37" s="5451"/>
      <c r="DA37" s="6214"/>
      <c r="DB37" s="3350"/>
      <c r="DC37" s="5122"/>
      <c r="DD37" s="5122"/>
      <c r="DE37" s="5139"/>
      <c r="DF37" s="5104"/>
      <c r="DG37" s="5104"/>
      <c r="DH37" s="5104"/>
      <c r="DI37" s="5104"/>
      <c r="DJ37" s="5104"/>
      <c r="DK37" s="5104"/>
      <c r="DL37" s="5104"/>
      <c r="DM37" s="5104"/>
      <c r="DN37" s="5104"/>
      <c r="DO37" s="5104"/>
      <c r="DP37" s="5104"/>
      <c r="DQ37" s="5104"/>
      <c r="DR37" s="5104"/>
      <c r="DT37" s="5025"/>
      <c r="DU37" s="5013"/>
      <c r="DV37" s="5013"/>
      <c r="DW37" s="5013"/>
      <c r="DX37" s="5013"/>
      <c r="DY37" s="5013"/>
      <c r="DZ37" s="5013"/>
      <c r="EA37" s="5013"/>
      <c r="EB37" s="5035"/>
      <c r="EC37" s="5013"/>
      <c r="ED37" s="5013"/>
      <c r="EE37" s="5013"/>
      <c r="EF37" s="5013"/>
      <c r="EG37" s="5013"/>
      <c r="EH37" s="5013"/>
      <c r="EI37" s="5348"/>
      <c r="EJ37" s="5026"/>
      <c r="EK37" s="5012"/>
      <c r="EL37" s="5442" t="s">
        <v>1535</v>
      </c>
      <c r="EM37" s="5435">
        <v>5</v>
      </c>
      <c r="EN37" s="5435" t="s">
        <v>36</v>
      </c>
      <c r="EO37" s="5436">
        <v>45272</v>
      </c>
      <c r="EP37" s="5437">
        <v>100</v>
      </c>
      <c r="EQ37" s="5435" t="s">
        <v>35</v>
      </c>
      <c r="ER37" s="5435">
        <v>82.58</v>
      </c>
      <c r="ES37" s="5438">
        <v>45310</v>
      </c>
      <c r="ET37" s="5436">
        <v>45313</v>
      </c>
      <c r="EU37" s="5435">
        <v>39013</v>
      </c>
      <c r="EV37" s="5439">
        <v>105690</v>
      </c>
      <c r="EW37" s="5439">
        <f t="shared" ref="EW37:EW42" si="6">(EP37*1000-EV37)</f>
        <v>-5690</v>
      </c>
      <c r="EX37" s="5440">
        <f t="shared" ref="EX37:EX42" si="7">(ER37*EV37/1000)</f>
        <v>8727.8801999999996</v>
      </c>
      <c r="EY37" s="5441">
        <f t="shared" ref="EY37:EY42" si="8">(EX37*0.04)</f>
        <v>349.115208</v>
      </c>
      <c r="EZ37" s="5439">
        <v>4</v>
      </c>
      <c r="FA37" s="6271" t="s">
        <v>1536</v>
      </c>
      <c r="FC37" s="6754" t="s">
        <v>351</v>
      </c>
      <c r="FD37" s="6747" t="s">
        <v>1538</v>
      </c>
      <c r="FE37" s="6747">
        <v>5</v>
      </c>
      <c r="FF37" s="6747" t="s">
        <v>796</v>
      </c>
      <c r="FG37" s="6748">
        <v>45337</v>
      </c>
      <c r="FH37" s="6747">
        <v>200</v>
      </c>
      <c r="FI37" s="6747" t="s">
        <v>1539</v>
      </c>
      <c r="FJ37" s="6749">
        <v>12.1</v>
      </c>
      <c r="FK37" s="6750">
        <v>45345</v>
      </c>
      <c r="FL37" s="6748">
        <v>45344</v>
      </c>
      <c r="FM37" s="7192">
        <v>72</v>
      </c>
      <c r="FN37" s="6747">
        <v>200.55</v>
      </c>
      <c r="FO37" s="6751">
        <f>(FH37-FN37)</f>
        <v>-0.55000000000001137</v>
      </c>
      <c r="FP37" s="6760">
        <f>(FN37*FJ37/1)</f>
        <v>2426.6550000000002</v>
      </c>
      <c r="FQ37" s="6761">
        <f>(FP37*0.05)</f>
        <v>121.33275000000002</v>
      </c>
      <c r="FR37" s="7177">
        <v>5</v>
      </c>
      <c r="FS37" s="6761">
        <f>(FP37*0.02)</f>
        <v>48.533100000000005</v>
      </c>
      <c r="FT37" s="6762" t="s">
        <v>8</v>
      </c>
      <c r="FU37" s="5012"/>
      <c r="FV37" s="6769"/>
      <c r="FW37" s="6765"/>
      <c r="FX37" s="6826"/>
      <c r="FY37" s="6827"/>
      <c r="FZ37" s="6827"/>
      <c r="GA37" s="6827"/>
      <c r="GB37" s="6827"/>
      <c r="GC37" s="6827"/>
      <c r="GD37" s="6827"/>
      <c r="GE37" s="6827"/>
      <c r="GF37" s="6827"/>
      <c r="GG37" s="6827"/>
      <c r="GH37" s="6827"/>
      <c r="GI37" s="6827"/>
      <c r="GJ37" s="6828"/>
      <c r="GK37" s="6829"/>
      <c r="GM37" s="6547"/>
      <c r="GN37" s="6536"/>
      <c r="GO37" s="6536"/>
      <c r="GP37" s="6548"/>
      <c r="GQ37" s="6536"/>
      <c r="GR37" s="6536"/>
      <c r="GS37" s="6536"/>
      <c r="GT37" s="6549"/>
      <c r="GU37" s="6536"/>
      <c r="GV37" s="6536"/>
      <c r="GW37" s="6550"/>
      <c r="GX37" s="6536"/>
      <c r="GY37" s="6550"/>
      <c r="GZ37" s="6550"/>
      <c r="HA37" s="6898"/>
      <c r="HB37" s="6898"/>
      <c r="HC37" s="6538"/>
      <c r="HD37" s="6520"/>
      <c r="HE37" s="6535"/>
      <c r="HF37" s="6536"/>
      <c r="HG37" s="6555"/>
      <c r="HH37" s="6556"/>
      <c r="HI37" s="6556"/>
      <c r="HJ37" s="6556"/>
      <c r="HK37" s="6556"/>
      <c r="HL37" s="6556"/>
      <c r="HM37" s="6556"/>
      <c r="HN37" s="6556"/>
      <c r="HO37" s="6556"/>
      <c r="HP37" s="6556"/>
      <c r="HQ37" s="6556"/>
      <c r="HR37" s="6556"/>
      <c r="HS37" s="6679"/>
      <c r="HT37" s="7085"/>
      <c r="HU37" s="4993"/>
      <c r="HV37" s="6754" t="s">
        <v>351</v>
      </c>
      <c r="HW37" s="6747" t="s">
        <v>1538</v>
      </c>
      <c r="HX37" s="6747">
        <v>5</v>
      </c>
      <c r="HY37" s="6747" t="s">
        <v>796</v>
      </c>
      <c r="HZ37" s="6748">
        <v>45337</v>
      </c>
      <c r="IA37" s="6747">
        <v>200</v>
      </c>
      <c r="IB37" s="6747" t="s">
        <v>1539</v>
      </c>
      <c r="IC37" s="6749">
        <v>12.1</v>
      </c>
      <c r="ID37" s="6750">
        <v>45345</v>
      </c>
      <c r="IE37" s="6748">
        <v>45344</v>
      </c>
      <c r="IF37" s="7192">
        <v>72</v>
      </c>
      <c r="IG37" s="6747">
        <v>200.55</v>
      </c>
      <c r="IH37" s="6751">
        <f>(IA37-IG37)</f>
        <v>-0.55000000000001137</v>
      </c>
      <c r="II37" s="6760">
        <f>(IG37*IC37/1)</f>
        <v>2426.6550000000002</v>
      </c>
      <c r="IJ37" s="6761">
        <f>(II37*0.05)</f>
        <v>121.33275000000002</v>
      </c>
      <c r="IK37" s="7177">
        <v>5</v>
      </c>
      <c r="IL37" s="6761">
        <f>(II37*0.02)</f>
        <v>48.533100000000005</v>
      </c>
      <c r="IM37" s="6762" t="s">
        <v>8</v>
      </c>
      <c r="IN37" s="5012"/>
      <c r="IO37" s="6769"/>
      <c r="IP37" s="6765"/>
      <c r="IQ37" s="6826"/>
      <c r="IR37" s="6827"/>
      <c r="IS37" s="6827"/>
      <c r="IT37" s="6827"/>
      <c r="IU37" s="6827"/>
      <c r="IV37" s="6827"/>
      <c r="IW37" s="6827"/>
      <c r="IX37" s="6827"/>
      <c r="IY37" s="6827"/>
      <c r="IZ37" s="6827"/>
      <c r="JA37" s="6827"/>
      <c r="JB37" s="6827"/>
      <c r="JC37" s="6828"/>
      <c r="JD37" s="6829"/>
    </row>
    <row r="38" spans="2:264" ht="15" thickBot="1">
      <c r="B38" s="6392"/>
      <c r="C38" s="5901"/>
      <c r="D38" s="5901"/>
      <c r="E38" s="5901"/>
      <c r="F38" s="5901"/>
      <c r="G38" s="5901"/>
      <c r="H38" s="5901"/>
      <c r="I38" s="5901"/>
      <c r="J38" s="5901"/>
      <c r="K38" s="5901"/>
      <c r="L38" s="5901"/>
      <c r="M38" s="5901"/>
      <c r="N38" s="5901"/>
      <c r="O38" s="4999"/>
      <c r="P38" s="4999"/>
      <c r="Q38" s="5593" t="s">
        <v>792</v>
      </c>
      <c r="R38" s="5594" t="s">
        <v>1532</v>
      </c>
      <c r="S38" s="5594">
        <v>396</v>
      </c>
      <c r="T38" s="5589" t="s">
        <v>101</v>
      </c>
      <c r="U38" s="5610">
        <v>45267</v>
      </c>
      <c r="V38" s="7046">
        <v>12</v>
      </c>
      <c r="W38" s="5594" t="s">
        <v>35</v>
      </c>
      <c r="X38" s="5594"/>
      <c r="Y38" s="5608">
        <v>1121.6199999999999</v>
      </c>
      <c r="Z38" s="5614">
        <v>45327</v>
      </c>
      <c r="AA38" s="5610">
        <v>45324</v>
      </c>
      <c r="AB38" s="5599">
        <v>22205</v>
      </c>
      <c r="AC38" s="5598">
        <v>12000</v>
      </c>
      <c r="AD38" s="5598">
        <f t="shared" si="3"/>
        <v>0</v>
      </c>
      <c r="AE38" s="5608">
        <f t="shared" si="4"/>
        <v>13459.439999999999</v>
      </c>
      <c r="AF38" s="5608">
        <f t="shared" si="5"/>
        <v>672.97199999999998</v>
      </c>
      <c r="AG38" s="5831">
        <v>5</v>
      </c>
      <c r="AH38" s="5672" t="s">
        <v>8</v>
      </c>
      <c r="AI38" s="5660"/>
      <c r="AJ38" s="2149"/>
      <c r="AK38" s="2091"/>
      <c r="AL38" s="2091"/>
      <c r="AM38" s="2091"/>
      <c r="AN38" s="2091"/>
      <c r="AO38" s="2091"/>
      <c r="AP38" s="2091"/>
      <c r="AQ38" s="2091"/>
      <c r="AR38" s="2091"/>
      <c r="AS38" s="3674"/>
      <c r="AT38" s="2091"/>
      <c r="AU38" s="2092"/>
      <c r="AV38" s="2092"/>
      <c r="AW38" s="2091"/>
      <c r="AX38" s="2091"/>
      <c r="AY38" s="2873">
        <v>5</v>
      </c>
      <c r="AZ38" s="2150"/>
      <c r="BA38" s="4993"/>
      <c r="BB38" s="5065"/>
      <c r="BC38" s="5066"/>
      <c r="BD38" s="5066"/>
      <c r="BE38" s="5066"/>
      <c r="BF38" s="5066"/>
      <c r="BG38" s="5066"/>
      <c r="BH38" s="5066"/>
      <c r="BI38" s="5066"/>
      <c r="BJ38" s="5067"/>
      <c r="BK38" s="5066"/>
      <c r="BL38" s="5066"/>
      <c r="BM38" s="5066"/>
      <c r="BN38" s="5066"/>
      <c r="BO38" s="5066"/>
      <c r="BP38" s="5066"/>
      <c r="BQ38" s="6694"/>
      <c r="BR38" s="5068"/>
      <c r="BS38" s="5082"/>
      <c r="BT38" s="7290"/>
      <c r="BU38" s="7293"/>
      <c r="BV38" s="7291"/>
      <c r="BW38" s="7292"/>
      <c r="BX38" s="7293"/>
      <c r="BY38" s="7293"/>
      <c r="BZ38" s="7293"/>
      <c r="CA38" s="7294"/>
      <c r="CB38" s="7292"/>
      <c r="CC38" s="7293"/>
      <c r="CD38" s="5913"/>
      <c r="CE38" s="5913"/>
      <c r="CF38" s="5913"/>
      <c r="CG38" s="5913"/>
      <c r="CH38" s="7295"/>
      <c r="CI38" s="7312"/>
      <c r="CJ38" s="4993"/>
      <c r="CK38" s="5443"/>
      <c r="CL38" s="5444"/>
      <c r="CM38" s="5445"/>
      <c r="CN38" s="5445"/>
      <c r="CO38" s="5446"/>
      <c r="CP38" s="5447"/>
      <c r="CQ38" s="5445"/>
      <c r="CR38" s="5448"/>
      <c r="CS38" s="5449"/>
      <c r="CT38" s="5450"/>
      <c r="CU38" s="5445"/>
      <c r="CV38" s="5451"/>
      <c r="CW38" s="5451"/>
      <c r="CX38" s="5452"/>
      <c r="CY38" s="5453"/>
      <c r="CZ38" s="5451"/>
      <c r="DA38" s="5126"/>
      <c r="DB38" s="5122"/>
      <c r="DC38" s="5105" t="s">
        <v>204</v>
      </c>
      <c r="DD38" s="5122"/>
      <c r="DE38" s="5139"/>
      <c r="DF38" s="5104"/>
      <c r="DG38" s="5104"/>
      <c r="DH38" s="5104"/>
      <c r="DI38" s="5104"/>
      <c r="DJ38" s="5104"/>
      <c r="DK38" s="5104"/>
      <c r="DL38" s="5104"/>
      <c r="DM38" s="5104"/>
      <c r="DN38" s="5104"/>
      <c r="DO38" s="5104"/>
      <c r="DP38" s="5104"/>
      <c r="DQ38" s="5104"/>
      <c r="DR38" s="5104"/>
      <c r="DT38" s="5027"/>
      <c r="DU38" s="5014"/>
      <c r="DV38" s="5013"/>
      <c r="DW38" s="5013"/>
      <c r="DX38" s="5019"/>
      <c r="DY38" s="5013"/>
      <c r="DZ38" s="5013"/>
      <c r="EA38" s="5013"/>
      <c r="EB38" s="5021"/>
      <c r="EC38" s="5013"/>
      <c r="ED38" s="5013"/>
      <c r="EE38" s="5020"/>
      <c r="EF38" s="5013"/>
      <c r="EG38" s="5020"/>
      <c r="EH38" s="5020"/>
      <c r="EI38" s="5349"/>
      <c r="EJ38" s="5026"/>
      <c r="EK38" s="5012"/>
      <c r="EL38" s="5458" t="s">
        <v>1558</v>
      </c>
      <c r="EM38" s="5459">
        <v>6</v>
      </c>
      <c r="EN38" s="5459" t="s">
        <v>36</v>
      </c>
      <c r="EO38" s="5460">
        <v>45337</v>
      </c>
      <c r="EP38" s="4227">
        <v>100</v>
      </c>
      <c r="EQ38" s="5459" t="s">
        <v>35</v>
      </c>
      <c r="ER38" s="5459">
        <v>85.24</v>
      </c>
      <c r="ES38" s="5461">
        <v>45358</v>
      </c>
      <c r="ET38" s="5460">
        <v>45373</v>
      </c>
      <c r="EU38" s="5459">
        <v>39382</v>
      </c>
      <c r="EV38" s="5462">
        <v>97440</v>
      </c>
      <c r="EW38" s="5462">
        <f t="shared" si="6"/>
        <v>2560</v>
      </c>
      <c r="EX38" s="5463">
        <f t="shared" si="7"/>
        <v>8305.7855999999992</v>
      </c>
      <c r="EY38" s="5464">
        <f t="shared" si="8"/>
        <v>332.231424</v>
      </c>
      <c r="EZ38" s="5462">
        <v>4</v>
      </c>
      <c r="FA38" s="7073" t="s">
        <v>1536</v>
      </c>
      <c r="FC38" s="6769"/>
      <c r="FD38" s="6765"/>
      <c r="FE38" s="6765"/>
      <c r="FF38" s="6765"/>
      <c r="FG38" s="6765"/>
      <c r="FH38" s="6765"/>
      <c r="FI38" s="6765"/>
      <c r="FJ38" s="6765"/>
      <c r="FK38" s="6770"/>
      <c r="FL38" s="6765"/>
      <c r="FM38" s="6765"/>
      <c r="FN38" s="6765"/>
      <c r="FO38" s="6765"/>
      <c r="FP38" s="6765"/>
      <c r="FQ38" s="6765"/>
      <c r="FR38" s="6819"/>
      <c r="FS38" s="6819"/>
      <c r="FT38" s="6762"/>
      <c r="FU38" s="5012"/>
      <c r="FV38" s="6769"/>
      <c r="FW38" s="6765"/>
      <c r="FX38" s="6826"/>
      <c r="FY38" s="6827"/>
      <c r="FZ38" s="6827"/>
      <c r="GA38" s="6827"/>
      <c r="GB38" s="6827"/>
      <c r="GC38" s="6827"/>
      <c r="GD38" s="6827"/>
      <c r="GE38" s="6827"/>
      <c r="GF38" s="6827"/>
      <c r="GG38" s="6827"/>
      <c r="GH38" s="6827"/>
      <c r="GI38" s="6827"/>
      <c r="GJ38" s="6828"/>
      <c r="GK38" s="6829"/>
      <c r="GM38" s="6536"/>
      <c r="GN38" s="6536"/>
      <c r="GO38" s="6536"/>
      <c r="GP38" s="6536"/>
      <c r="GQ38" s="6536"/>
      <c r="GR38" s="6536"/>
      <c r="GS38" s="6536"/>
      <c r="GT38" s="6537"/>
      <c r="GU38" s="6536"/>
      <c r="GV38" s="6536"/>
      <c r="GW38" s="6536"/>
      <c r="GX38" s="6536"/>
      <c r="GY38" s="6536"/>
      <c r="GZ38" s="6536"/>
      <c r="HA38" s="6676"/>
      <c r="HB38" s="6676"/>
      <c r="HC38" s="6538"/>
      <c r="HD38" s="6520"/>
      <c r="HE38" s="6603"/>
      <c r="HF38" s="6554"/>
      <c r="HG38" s="6554"/>
      <c r="HH38" s="6554"/>
      <c r="HI38" s="6554"/>
      <c r="HJ38" s="6554"/>
      <c r="HK38" s="6554"/>
      <c r="HL38" s="6554"/>
      <c r="HM38" s="6554"/>
      <c r="HN38" s="6554"/>
      <c r="HO38" s="6554"/>
      <c r="HP38" s="6554"/>
      <c r="HQ38" s="6554"/>
      <c r="HR38" s="6554"/>
      <c r="HS38" s="6678"/>
      <c r="HT38" s="7121"/>
      <c r="HV38" s="6769"/>
      <c r="HW38" s="6765"/>
      <c r="HX38" s="6765"/>
      <c r="HY38" s="6765"/>
      <c r="HZ38" s="6765"/>
      <c r="IA38" s="6765"/>
      <c r="IB38" s="6765"/>
      <c r="IC38" s="6765"/>
      <c r="ID38" s="6770"/>
      <c r="IE38" s="6765"/>
      <c r="IF38" s="6765"/>
      <c r="IG38" s="6765"/>
      <c r="IH38" s="6765"/>
      <c r="II38" s="6765"/>
      <c r="IJ38" s="6765"/>
      <c r="IK38" s="6819"/>
      <c r="IL38" s="6819"/>
      <c r="IM38" s="6762"/>
      <c r="IN38" s="5012"/>
      <c r="IO38" s="6769"/>
      <c r="IP38" s="6765"/>
      <c r="IQ38" s="6826"/>
      <c r="IR38" s="6827"/>
      <c r="IS38" s="6827"/>
      <c r="IT38" s="6827"/>
      <c r="IU38" s="6827"/>
      <c r="IV38" s="6827"/>
      <c r="IW38" s="6827"/>
      <c r="IX38" s="6827"/>
      <c r="IY38" s="6827"/>
      <c r="IZ38" s="6827"/>
      <c r="JA38" s="6827"/>
      <c r="JB38" s="6827"/>
      <c r="JC38" s="6828"/>
      <c r="JD38" s="6829"/>
    </row>
    <row r="39" spans="2:264">
      <c r="B39" s="6392"/>
      <c r="C39" s="5901"/>
      <c r="D39" s="5901"/>
      <c r="E39" s="5901"/>
      <c r="F39" s="5901"/>
      <c r="G39" s="5901"/>
      <c r="H39" s="5901"/>
      <c r="I39" s="5901"/>
      <c r="J39" s="5901"/>
      <c r="K39" s="5901"/>
      <c r="L39" s="5901"/>
      <c r="M39" s="5901"/>
      <c r="N39" s="5901"/>
      <c r="O39" s="4999"/>
      <c r="P39" s="4999"/>
      <c r="Q39" s="5593" t="s">
        <v>792</v>
      </c>
      <c r="R39" s="5594" t="s">
        <v>1533</v>
      </c>
      <c r="S39" s="5594">
        <v>397</v>
      </c>
      <c r="T39" s="5589" t="s">
        <v>101</v>
      </c>
      <c r="U39" s="5610">
        <v>45267</v>
      </c>
      <c r="V39" s="7046">
        <v>2</v>
      </c>
      <c r="W39" s="5594" t="s">
        <v>35</v>
      </c>
      <c r="X39" s="5594"/>
      <c r="Y39" s="5608">
        <v>1121.6199999999999</v>
      </c>
      <c r="Z39" s="5614">
        <v>45327</v>
      </c>
      <c r="AA39" s="5610">
        <v>45324</v>
      </c>
      <c r="AB39" s="5599">
        <v>22205</v>
      </c>
      <c r="AC39" s="5598">
        <v>2000</v>
      </c>
      <c r="AD39" s="5598">
        <f t="shared" si="3"/>
        <v>0</v>
      </c>
      <c r="AE39" s="5608">
        <f t="shared" si="4"/>
        <v>2243.2399999999998</v>
      </c>
      <c r="AF39" s="5608">
        <f t="shared" si="5"/>
        <v>112.16199999999999</v>
      </c>
      <c r="AG39" s="5831">
        <v>5</v>
      </c>
      <c r="AH39" s="5672" t="s">
        <v>8</v>
      </c>
      <c r="AI39" s="5660"/>
      <c r="AJ39" s="2149"/>
      <c r="AK39" s="2091"/>
      <c r="AL39" s="2091"/>
      <c r="AM39" s="2091"/>
      <c r="AN39" s="2091"/>
      <c r="AO39" s="2091"/>
      <c r="AP39" s="2091"/>
      <c r="AQ39" s="2091"/>
      <c r="AR39" s="2091"/>
      <c r="AS39" s="3674"/>
      <c r="AT39" s="2091"/>
      <c r="AU39" s="2092"/>
      <c r="AV39" s="2092"/>
      <c r="AW39" s="2091"/>
      <c r="AX39" s="2091"/>
      <c r="AY39" s="2873">
        <v>5</v>
      </c>
      <c r="AZ39" s="2150"/>
      <c r="BA39" s="4993"/>
      <c r="BB39" s="5065"/>
      <c r="BC39" s="5066"/>
      <c r="BD39" s="5066"/>
      <c r="BE39" s="5066"/>
      <c r="BF39" s="5066"/>
      <c r="BG39" s="5066"/>
      <c r="BH39" s="5066"/>
      <c r="BI39" s="5066"/>
      <c r="BJ39" s="5067"/>
      <c r="BK39" s="5066"/>
      <c r="BL39" s="5066"/>
      <c r="BM39" s="5066"/>
      <c r="BN39" s="5066"/>
      <c r="BO39" s="5066"/>
      <c r="BP39" s="5066"/>
      <c r="BQ39" s="6694"/>
      <c r="BR39" s="5068"/>
      <c r="BS39" s="5082"/>
      <c r="BT39" s="6613"/>
      <c r="BU39" s="6613"/>
      <c r="BV39" s="7459"/>
      <c r="BW39" s="7460"/>
      <c r="BX39" s="6613"/>
      <c r="BY39" s="6613"/>
      <c r="BZ39" s="6613"/>
      <c r="CA39" s="7461"/>
      <c r="CB39" s="7460"/>
      <c r="CC39" s="6613"/>
      <c r="CD39" s="6614"/>
      <c r="CE39" s="6614"/>
      <c r="CF39" s="6614"/>
      <c r="CG39" s="6614"/>
      <c r="CH39" s="6614"/>
      <c r="CI39" s="6613"/>
      <c r="CJ39" s="4993"/>
      <c r="CK39" s="5443"/>
      <c r="CL39" s="5444"/>
      <c r="CM39" s="5445"/>
      <c r="CN39" s="5445"/>
      <c r="CO39" s="5446"/>
      <c r="CP39" s="5447"/>
      <c r="CQ39" s="5445"/>
      <c r="CR39" s="5448"/>
      <c r="CS39" s="5449"/>
      <c r="CT39" s="5450"/>
      <c r="CU39" s="5445"/>
      <c r="CV39" s="5451"/>
      <c r="CW39" s="5451"/>
      <c r="CX39" s="5452"/>
      <c r="CY39" s="5453"/>
      <c r="CZ39" s="5451"/>
      <c r="DA39" s="5126"/>
      <c r="DB39" s="5122"/>
      <c r="DC39" s="5106"/>
      <c r="DD39" s="5107"/>
      <c r="DE39" s="5108" t="s">
        <v>14</v>
      </c>
      <c r="DF39" s="5108" t="s">
        <v>12</v>
      </c>
      <c r="DG39" s="5108"/>
      <c r="DH39" s="5108"/>
      <c r="DI39" s="5108" t="s">
        <v>15</v>
      </c>
      <c r="DJ39" s="5108" t="s">
        <v>12</v>
      </c>
      <c r="DK39" s="5108" t="s">
        <v>12</v>
      </c>
      <c r="DL39" s="5108"/>
      <c r="DM39" s="5108"/>
      <c r="DN39" s="5108"/>
      <c r="DO39" s="5108"/>
      <c r="DP39" s="5108" t="s">
        <v>0</v>
      </c>
      <c r="DQ39" s="5180"/>
      <c r="DR39" s="5109"/>
      <c r="DT39" s="5025"/>
      <c r="DU39" s="5013"/>
      <c r="DV39" s="5013"/>
      <c r="DW39" s="5013"/>
      <c r="DX39" s="5013"/>
      <c r="DY39" s="5013"/>
      <c r="DZ39" s="5013"/>
      <c r="EA39" s="5013"/>
      <c r="EB39" s="5035"/>
      <c r="EC39" s="5013"/>
      <c r="ED39" s="5013"/>
      <c r="EE39" s="5013"/>
      <c r="EF39" s="5013"/>
      <c r="EG39" s="5013"/>
      <c r="EH39" s="5013"/>
      <c r="EI39" s="5348"/>
      <c r="EJ39" s="5026"/>
      <c r="EK39" s="5012"/>
      <c r="EL39" s="5458" t="s">
        <v>1535</v>
      </c>
      <c r="EM39" s="5459">
        <v>7</v>
      </c>
      <c r="EN39" s="5459" t="s">
        <v>796</v>
      </c>
      <c r="EO39" s="5460">
        <v>45344</v>
      </c>
      <c r="EP39" s="4227">
        <v>100</v>
      </c>
      <c r="EQ39" s="5459" t="s">
        <v>35</v>
      </c>
      <c r="ER39" s="5459">
        <v>82.58</v>
      </c>
      <c r="ES39" s="5461">
        <v>45397</v>
      </c>
      <c r="ET39" s="5460">
        <v>45407</v>
      </c>
      <c r="EU39" s="5459">
        <v>39952</v>
      </c>
      <c r="EV39" s="5462">
        <v>106410</v>
      </c>
      <c r="EW39" s="5462">
        <f t="shared" si="6"/>
        <v>-6410</v>
      </c>
      <c r="EX39" s="5463">
        <f t="shared" si="7"/>
        <v>8787.3378000000012</v>
      </c>
      <c r="EY39" s="5464">
        <f t="shared" si="8"/>
        <v>351.49351200000007</v>
      </c>
      <c r="EZ39" s="5462">
        <v>4</v>
      </c>
      <c r="FA39" s="6939" t="s">
        <v>1536</v>
      </c>
      <c r="FC39" s="6763"/>
      <c r="FD39" s="6764"/>
      <c r="FE39" s="6765"/>
      <c r="FF39" s="6765"/>
      <c r="FG39" s="6766"/>
      <c r="FH39" s="6765"/>
      <c r="FI39" s="6765"/>
      <c r="FJ39" s="6765"/>
      <c r="FK39" s="6767"/>
      <c r="FL39" s="6765"/>
      <c r="FM39" s="6765"/>
      <c r="FN39" s="6768"/>
      <c r="FO39" s="6765"/>
      <c r="FP39" s="6768"/>
      <c r="FQ39" s="6768"/>
      <c r="FR39" s="6884"/>
      <c r="FS39" s="6884"/>
      <c r="FT39" s="6762"/>
      <c r="FU39" s="5012"/>
      <c r="FV39" s="6769"/>
      <c r="FW39" s="6765"/>
      <c r="FX39" s="6826"/>
      <c r="FY39" s="6827"/>
      <c r="FZ39" s="6827"/>
      <c r="GA39" s="6827"/>
      <c r="GB39" s="6827"/>
      <c r="GC39" s="6827"/>
      <c r="GD39" s="6827"/>
      <c r="GE39" s="6827"/>
      <c r="GF39" s="6827"/>
      <c r="GG39" s="6827"/>
      <c r="GH39" s="6827"/>
      <c r="GI39" s="6827"/>
      <c r="GJ39" s="6828"/>
      <c r="GK39" s="6829"/>
      <c r="GM39" s="6536"/>
      <c r="GN39" s="6536"/>
      <c r="GO39" s="6536"/>
      <c r="GP39" s="6536"/>
      <c r="GQ39" s="6536"/>
      <c r="GR39" s="6536"/>
      <c r="GS39" s="6536"/>
      <c r="GT39" s="6537"/>
      <c r="GU39" s="6536"/>
      <c r="GV39" s="6536"/>
      <c r="GW39" s="6536"/>
      <c r="GX39" s="6536"/>
      <c r="GY39" s="6536"/>
      <c r="GZ39" s="6536"/>
      <c r="HA39" s="6676"/>
      <c r="HB39" s="6676"/>
      <c r="HC39" s="6538"/>
      <c r="HD39" s="6520"/>
      <c r="HE39" s="6603"/>
      <c r="HF39" s="6554"/>
      <c r="HG39" s="6554"/>
      <c r="HH39" s="6554"/>
      <c r="HI39" s="6554"/>
      <c r="HJ39" s="6554"/>
      <c r="HK39" s="6554"/>
      <c r="HL39" s="6554"/>
      <c r="HM39" s="6554"/>
      <c r="HN39" s="6554"/>
      <c r="HO39" s="6554"/>
      <c r="HP39" s="6554"/>
      <c r="HQ39" s="6554"/>
      <c r="HR39" s="6554"/>
      <c r="HS39" s="6678"/>
      <c r="HT39" s="7121"/>
      <c r="HV39" s="6763"/>
      <c r="HW39" s="6764"/>
      <c r="HX39" s="6765"/>
      <c r="HY39" s="6765"/>
      <c r="HZ39" s="6766"/>
      <c r="IA39" s="6765"/>
      <c r="IB39" s="6765"/>
      <c r="IC39" s="6765"/>
      <c r="ID39" s="6767"/>
      <c r="IE39" s="6765"/>
      <c r="IF39" s="6765"/>
      <c r="IG39" s="6768"/>
      <c r="IH39" s="6765"/>
      <c r="II39" s="6768"/>
      <c r="IJ39" s="6768"/>
      <c r="IK39" s="6884"/>
      <c r="IL39" s="6884"/>
      <c r="IM39" s="6762"/>
      <c r="IN39" s="5012"/>
      <c r="IO39" s="6769"/>
      <c r="IP39" s="6765"/>
      <c r="IQ39" s="6826"/>
      <c r="IR39" s="6827"/>
      <c r="IS39" s="6827"/>
      <c r="IT39" s="6827"/>
      <c r="IU39" s="6827"/>
      <c r="IV39" s="6827"/>
      <c r="IW39" s="6827"/>
      <c r="IX39" s="6827"/>
      <c r="IY39" s="6827"/>
      <c r="IZ39" s="6827"/>
      <c r="JA39" s="6827"/>
      <c r="JB39" s="6827"/>
      <c r="JC39" s="6828"/>
      <c r="JD39" s="6829"/>
    </row>
    <row r="40" spans="2:264" ht="15" thickBot="1">
      <c r="B40" s="6392"/>
      <c r="C40" s="5901"/>
      <c r="D40" s="5901"/>
      <c r="E40" s="5901"/>
      <c r="F40" s="5901"/>
      <c r="G40" s="5901"/>
      <c r="H40" s="5901"/>
      <c r="I40" s="5901"/>
      <c r="J40" s="5901"/>
      <c r="K40" s="5901"/>
      <c r="L40" s="5901"/>
      <c r="M40" s="5901"/>
      <c r="N40" s="5901"/>
      <c r="O40" s="4999"/>
      <c r="P40" s="4999"/>
      <c r="Q40" s="5593" t="s">
        <v>629</v>
      </c>
      <c r="R40" s="5594" t="s">
        <v>1541</v>
      </c>
      <c r="S40" s="5631">
        <v>418</v>
      </c>
      <c r="T40" s="5589">
        <v>807</v>
      </c>
      <c r="U40" s="5606">
        <v>45294</v>
      </c>
      <c r="V40" s="6940">
        <v>20</v>
      </c>
      <c r="W40" s="5594" t="s">
        <v>35</v>
      </c>
      <c r="X40" s="5594"/>
      <c r="Y40" s="5608">
        <v>264.5</v>
      </c>
      <c r="Z40" s="5614">
        <v>45327</v>
      </c>
      <c r="AA40" s="5634">
        <v>45329</v>
      </c>
      <c r="AB40" s="5594">
        <v>22238</v>
      </c>
      <c r="AC40" s="5598">
        <v>20000</v>
      </c>
      <c r="AD40" s="5598">
        <f t="shared" si="3"/>
        <v>0</v>
      </c>
      <c r="AE40" s="5608">
        <f t="shared" si="4"/>
        <v>5290</v>
      </c>
      <c r="AF40" s="5608">
        <v>264.5</v>
      </c>
      <c r="AG40" s="5632">
        <v>5</v>
      </c>
      <c r="AH40" s="5672" t="s">
        <v>8</v>
      </c>
      <c r="AI40" s="5660"/>
      <c r="AJ40" s="2149"/>
      <c r="AK40" s="2091"/>
      <c r="AL40" s="2091"/>
      <c r="AM40" s="2091"/>
      <c r="AN40" s="2091"/>
      <c r="AO40" s="2091"/>
      <c r="AP40" s="2091"/>
      <c r="AQ40" s="2091"/>
      <c r="AR40" s="2091"/>
      <c r="AS40" s="3674"/>
      <c r="AT40" s="2091"/>
      <c r="AU40" s="2092"/>
      <c r="AV40" s="2092"/>
      <c r="AW40" s="2091"/>
      <c r="AX40" s="2091"/>
      <c r="AY40" s="2873">
        <v>5</v>
      </c>
      <c r="AZ40" s="2150"/>
      <c r="BA40" s="4993"/>
      <c r="BB40" s="5065"/>
      <c r="BC40" s="5066"/>
      <c r="BD40" s="5066"/>
      <c r="BE40" s="5066"/>
      <c r="BF40" s="5066"/>
      <c r="BG40" s="5066"/>
      <c r="BH40" s="5066"/>
      <c r="BI40" s="5066"/>
      <c r="BJ40" s="5067"/>
      <c r="BK40" s="5066"/>
      <c r="BL40" s="5066"/>
      <c r="BM40" s="5066"/>
      <c r="BN40" s="5066"/>
      <c r="BO40" s="5066"/>
      <c r="BP40" s="5066"/>
      <c r="BQ40" s="6694"/>
      <c r="BR40" s="5068"/>
      <c r="BS40" s="5082"/>
      <c r="BT40" s="5158" t="s">
        <v>1413</v>
      </c>
      <c r="BU40" s="5058" t="s">
        <v>1414</v>
      </c>
      <c r="BV40" s="5099"/>
      <c r="BW40" s="5099"/>
      <c r="BX40" s="5098"/>
      <c r="BY40" s="5098"/>
      <c r="BZ40" s="5098"/>
      <c r="CA40" s="5098"/>
      <c r="CB40" s="5098"/>
      <c r="CC40" s="5345"/>
      <c r="CD40" s="5099"/>
      <c r="CE40" s="5099"/>
      <c r="CF40" s="5099"/>
      <c r="CG40" s="5099"/>
      <c r="CH40" s="5099"/>
      <c r="CI40" s="5099"/>
      <c r="CJ40" s="4993"/>
      <c r="CK40" s="5443"/>
      <c r="CL40" s="5444"/>
      <c r="CM40" s="5445"/>
      <c r="CN40" s="5445"/>
      <c r="CO40" s="5446"/>
      <c r="CP40" s="5447"/>
      <c r="CQ40" s="5445"/>
      <c r="CR40" s="5448"/>
      <c r="CS40" s="5449"/>
      <c r="CT40" s="5450"/>
      <c r="CU40" s="5445"/>
      <c r="CV40" s="5451"/>
      <c r="CW40" s="5451"/>
      <c r="CX40" s="5452"/>
      <c r="CY40" s="5453"/>
      <c r="CZ40" s="5451"/>
      <c r="DA40" s="5126"/>
      <c r="DB40" s="5122"/>
      <c r="DC40" s="5110" t="s">
        <v>4</v>
      </c>
      <c r="DD40" s="5111" t="s">
        <v>18</v>
      </c>
      <c r="DE40" s="5112" t="s">
        <v>19</v>
      </c>
      <c r="DF40" s="5112" t="s">
        <v>19</v>
      </c>
      <c r="DG40" s="5112" t="s">
        <v>20</v>
      </c>
      <c r="DH40" s="5112" t="s">
        <v>21</v>
      </c>
      <c r="DI40" s="5112" t="s">
        <v>22</v>
      </c>
      <c r="DJ40" s="5112" t="s">
        <v>23</v>
      </c>
      <c r="DK40" s="5112" t="s">
        <v>23</v>
      </c>
      <c r="DL40" s="5112" t="s">
        <v>24</v>
      </c>
      <c r="DM40" s="5112" t="s">
        <v>20</v>
      </c>
      <c r="DN40" s="5112" t="s">
        <v>25</v>
      </c>
      <c r="DO40" s="5112" t="s">
        <v>0</v>
      </c>
      <c r="DP40" s="5112" t="s">
        <v>1363</v>
      </c>
      <c r="DQ40" s="5181"/>
      <c r="DR40" s="5113" t="s">
        <v>26</v>
      </c>
      <c r="DT40" s="5025"/>
      <c r="DU40" s="5013"/>
      <c r="DV40" s="5013"/>
      <c r="DW40" s="5013"/>
      <c r="DX40" s="5013"/>
      <c r="DY40" s="5013"/>
      <c r="DZ40" s="5013"/>
      <c r="EA40" s="5013"/>
      <c r="EB40" s="5035"/>
      <c r="EC40" s="5013"/>
      <c r="ED40" s="5013"/>
      <c r="EE40" s="5013"/>
      <c r="EF40" s="5013"/>
      <c r="EG40" s="5013"/>
      <c r="EH40" s="5013"/>
      <c r="EI40" s="5348"/>
      <c r="EJ40" s="5026"/>
      <c r="EK40" s="5012"/>
      <c r="EL40" s="6369" t="s">
        <v>1576</v>
      </c>
      <c r="EM40" s="6370">
        <v>8</v>
      </c>
      <c r="EN40" s="6370" t="s">
        <v>796</v>
      </c>
      <c r="EO40" s="6371">
        <v>45391</v>
      </c>
      <c r="EP40" s="4208">
        <v>100</v>
      </c>
      <c r="EQ40" s="6370" t="s">
        <v>35</v>
      </c>
      <c r="ER40" s="6370">
        <v>85.31</v>
      </c>
      <c r="ES40" s="4230">
        <v>45412</v>
      </c>
      <c r="ET40" s="6371">
        <v>45425</v>
      </c>
      <c r="EU40" s="6370">
        <v>39701</v>
      </c>
      <c r="EV40" s="6372">
        <v>104000</v>
      </c>
      <c r="EW40" s="6372">
        <f t="shared" si="6"/>
        <v>-4000</v>
      </c>
      <c r="EX40" s="6373">
        <f t="shared" si="7"/>
        <v>8872.24</v>
      </c>
      <c r="EY40" s="6374">
        <f t="shared" si="8"/>
        <v>354.88959999999997</v>
      </c>
      <c r="EZ40" s="6372">
        <v>4</v>
      </c>
      <c r="FA40" s="6939" t="s">
        <v>1536</v>
      </c>
      <c r="FC40" s="6769"/>
      <c r="FD40" s="6765"/>
      <c r="FE40" s="6765"/>
      <c r="FF40" s="6765"/>
      <c r="FG40" s="6765"/>
      <c r="FH40" s="6765"/>
      <c r="FI40" s="6765"/>
      <c r="FJ40" s="6765"/>
      <c r="FK40" s="6770"/>
      <c r="FL40" s="6765"/>
      <c r="FM40" s="6765"/>
      <c r="FN40" s="6765"/>
      <c r="FO40" s="6765"/>
      <c r="FP40" s="6765"/>
      <c r="FQ40" s="6765"/>
      <c r="FR40" s="6819"/>
      <c r="FS40" s="6819"/>
      <c r="FT40" s="6762"/>
      <c r="FU40" s="5012"/>
      <c r="FV40" s="7152"/>
      <c r="FW40" s="6824"/>
      <c r="FX40" s="6824"/>
      <c r="FY40" s="6824"/>
      <c r="FZ40" s="6824"/>
      <c r="GA40" s="6824"/>
      <c r="GB40" s="6824"/>
      <c r="GC40" s="6824"/>
      <c r="GD40" s="6824"/>
      <c r="GE40" s="6824"/>
      <c r="GF40" s="6824"/>
      <c r="GG40" s="6824"/>
      <c r="GH40" s="6824"/>
      <c r="GI40" s="6824"/>
      <c r="GJ40" s="6825"/>
      <c r="GK40" s="6821"/>
      <c r="GM40" s="6536"/>
      <c r="GN40" s="6536"/>
      <c r="GO40" s="6536"/>
      <c r="GP40" s="6536"/>
      <c r="GQ40" s="6536"/>
      <c r="GR40" s="6536"/>
      <c r="GS40" s="6536"/>
      <c r="GT40" s="6537"/>
      <c r="GU40" s="6536"/>
      <c r="GV40" s="6536"/>
      <c r="GW40" s="6536"/>
      <c r="GX40" s="6536"/>
      <c r="GY40" s="6536"/>
      <c r="GZ40" s="6536"/>
      <c r="HA40" s="6676"/>
      <c r="HB40" s="6676"/>
      <c r="HC40" s="6538"/>
      <c r="HD40" s="6520"/>
      <c r="HE40" s="6603"/>
      <c r="HF40" s="6554"/>
      <c r="HG40" s="6554"/>
      <c r="HH40" s="6554"/>
      <c r="HI40" s="6554"/>
      <c r="HJ40" s="6554"/>
      <c r="HK40" s="6554"/>
      <c r="HL40" s="6554"/>
      <c r="HM40" s="6554"/>
      <c r="HN40" s="6554"/>
      <c r="HO40" s="6554"/>
      <c r="HP40" s="6554"/>
      <c r="HQ40" s="6554"/>
      <c r="HR40" s="6554"/>
      <c r="HS40" s="6678"/>
      <c r="HT40" s="7121"/>
      <c r="HV40" s="6769"/>
      <c r="HW40" s="6765"/>
      <c r="HX40" s="6765"/>
      <c r="HY40" s="6765"/>
      <c r="HZ40" s="6765"/>
      <c r="IA40" s="6765"/>
      <c r="IB40" s="6765"/>
      <c r="IC40" s="6765"/>
      <c r="ID40" s="6770"/>
      <c r="IE40" s="6765"/>
      <c r="IF40" s="6765"/>
      <c r="IG40" s="6765"/>
      <c r="IH40" s="6765"/>
      <c r="II40" s="6765"/>
      <c r="IJ40" s="6765"/>
      <c r="IK40" s="6819"/>
      <c r="IL40" s="6819"/>
      <c r="IM40" s="6762"/>
      <c r="IN40" s="5012"/>
      <c r="IO40" s="7152"/>
      <c r="IP40" s="6824"/>
      <c r="IQ40" s="6824"/>
      <c r="IR40" s="6824"/>
      <c r="IS40" s="6824"/>
      <c r="IT40" s="6824"/>
      <c r="IU40" s="6824"/>
      <c r="IV40" s="6824"/>
      <c r="IW40" s="6824"/>
      <c r="IX40" s="6824"/>
      <c r="IY40" s="6824"/>
      <c r="IZ40" s="6824"/>
      <c r="JA40" s="6824"/>
      <c r="JB40" s="6824"/>
      <c r="JC40" s="6825"/>
      <c r="JD40" s="6821"/>
    </row>
    <row r="41" spans="2:264" ht="16.5" customHeight="1" thickBot="1">
      <c r="B41" s="6392"/>
      <c r="C41" s="5901"/>
      <c r="D41" s="5901"/>
      <c r="E41" s="5901"/>
      <c r="F41" s="5901"/>
      <c r="G41" s="5901"/>
      <c r="H41" s="5901"/>
      <c r="I41" s="5901"/>
      <c r="J41" s="5901"/>
      <c r="K41" s="5901"/>
      <c r="L41" s="5901"/>
      <c r="M41" s="5901"/>
      <c r="N41" s="5901"/>
      <c r="O41" s="4999"/>
      <c r="P41" s="4999"/>
      <c r="Q41" s="5635" t="s">
        <v>629</v>
      </c>
      <c r="R41" s="5673" t="s">
        <v>1385</v>
      </c>
      <c r="S41" s="5589">
        <v>419</v>
      </c>
      <c r="T41" s="5589">
        <v>807</v>
      </c>
      <c r="U41" s="5606">
        <v>45294</v>
      </c>
      <c r="V41" s="5589">
        <v>120</v>
      </c>
      <c r="W41" s="5589" t="s">
        <v>35</v>
      </c>
      <c r="X41" s="5589"/>
      <c r="Y41" s="5597">
        <v>414</v>
      </c>
      <c r="Z41" s="5614">
        <v>45327</v>
      </c>
      <c r="AA41" s="5634">
        <v>45340</v>
      </c>
      <c r="AB41" s="5589">
        <v>22271</v>
      </c>
      <c r="AC41" s="5598">
        <v>148000</v>
      </c>
      <c r="AD41" s="5598">
        <f t="shared" si="3"/>
        <v>28000</v>
      </c>
      <c r="AE41" s="5608">
        <f t="shared" si="4"/>
        <v>61272</v>
      </c>
      <c r="AF41" s="5600">
        <f>(AE41*0.05)</f>
        <v>3063.6000000000004</v>
      </c>
      <c r="AG41" s="5589">
        <v>5</v>
      </c>
      <c r="AH41" s="5672" t="s">
        <v>1600</v>
      </c>
      <c r="AI41" s="5660"/>
      <c r="AJ41" s="2149"/>
      <c r="AK41" s="2091"/>
      <c r="AL41" s="2091"/>
      <c r="AM41" s="2091"/>
      <c r="AN41" s="2091"/>
      <c r="AO41" s="2091"/>
      <c r="AP41" s="2091"/>
      <c r="AQ41" s="2091"/>
      <c r="AR41" s="2091"/>
      <c r="AS41" s="3674"/>
      <c r="AT41" s="2091"/>
      <c r="AU41" s="2092"/>
      <c r="AV41" s="2092"/>
      <c r="AW41" s="2091"/>
      <c r="AX41" s="2091"/>
      <c r="AY41" s="2873">
        <v>5</v>
      </c>
      <c r="AZ41" s="2150"/>
      <c r="BA41" s="4993"/>
      <c r="BB41" s="5065"/>
      <c r="BC41" s="5066"/>
      <c r="BD41" s="5066"/>
      <c r="BE41" s="5066"/>
      <c r="BF41" s="5066"/>
      <c r="BG41" s="5066"/>
      <c r="BH41" s="5066"/>
      <c r="BI41" s="5066"/>
      <c r="BJ41" s="5067"/>
      <c r="BK41" s="5066"/>
      <c r="BL41" s="5066"/>
      <c r="BM41" s="5066"/>
      <c r="BN41" s="5066"/>
      <c r="BO41" s="5066"/>
      <c r="BP41" s="5066"/>
      <c r="BQ41" s="6694"/>
      <c r="BR41" s="5068"/>
      <c r="BS41" s="5082"/>
      <c r="BT41" s="5228"/>
      <c r="BU41" s="5084"/>
      <c r="BV41" s="5085" t="s">
        <v>14</v>
      </c>
      <c r="BW41" s="5085" t="s">
        <v>12</v>
      </c>
      <c r="BX41" s="5085"/>
      <c r="BY41" s="5085"/>
      <c r="BZ41" s="5085" t="s">
        <v>15</v>
      </c>
      <c r="CA41" s="5085" t="s">
        <v>12</v>
      </c>
      <c r="CB41" s="5085" t="s">
        <v>12</v>
      </c>
      <c r="CC41" s="5085"/>
      <c r="CD41" s="5085"/>
      <c r="CE41" s="5085"/>
      <c r="CF41" s="5085"/>
      <c r="CG41" s="5085" t="s">
        <v>0</v>
      </c>
      <c r="CH41" s="6466"/>
      <c r="CI41" s="5086"/>
      <c r="CJ41" s="4993"/>
      <c r="CK41" s="5123"/>
      <c r="CL41" s="5124"/>
      <c r="CM41" s="5124"/>
      <c r="CN41" s="5124"/>
      <c r="CO41" s="5124"/>
      <c r="CP41" s="5124"/>
      <c r="CQ41" s="5124"/>
      <c r="CR41" s="5124"/>
      <c r="CS41" s="5125"/>
      <c r="CT41" s="5124"/>
      <c r="CU41" s="5124"/>
      <c r="CV41" s="5124"/>
      <c r="CW41" s="5124"/>
      <c r="CX41" s="5124"/>
      <c r="CY41" s="5124"/>
      <c r="CZ41" s="5423"/>
      <c r="DA41" s="5126"/>
      <c r="DB41" s="5122"/>
      <c r="DC41" s="5114"/>
      <c r="DD41" s="5115"/>
      <c r="DE41" s="5116" t="s">
        <v>3</v>
      </c>
      <c r="DF41" s="5116" t="s">
        <v>18</v>
      </c>
      <c r="DG41" s="5116"/>
      <c r="DH41" s="5116"/>
      <c r="DI41" s="5116" t="s">
        <v>21</v>
      </c>
      <c r="DJ41" s="5116" t="s">
        <v>27</v>
      </c>
      <c r="DK41" s="5116" t="s">
        <v>28</v>
      </c>
      <c r="DL41" s="5116"/>
      <c r="DM41" s="5116"/>
      <c r="DN41" s="5116"/>
      <c r="DO41" s="5116"/>
      <c r="DP41" s="5116" t="s">
        <v>11</v>
      </c>
      <c r="DQ41" s="5182"/>
      <c r="DR41" s="5117"/>
      <c r="DT41" s="5025"/>
      <c r="DU41" s="5013"/>
      <c r="DV41" s="5013"/>
      <c r="DW41" s="5013"/>
      <c r="DX41" s="5013"/>
      <c r="DY41" s="5013"/>
      <c r="DZ41" s="5013"/>
      <c r="EA41" s="5013"/>
      <c r="EB41" s="5035"/>
      <c r="EC41" s="5013"/>
      <c r="ED41" s="5013"/>
      <c r="EE41" s="5013"/>
      <c r="EF41" s="5013"/>
      <c r="EG41" s="5013"/>
      <c r="EH41" s="5013"/>
      <c r="EI41" s="5348"/>
      <c r="EJ41" s="5026"/>
      <c r="EK41" s="5012"/>
      <c r="EL41" s="5458" t="s">
        <v>1662</v>
      </c>
      <c r="EM41" s="5459">
        <v>9</v>
      </c>
      <c r="EN41" s="5459" t="s">
        <v>796</v>
      </c>
      <c r="EO41" s="5460">
        <v>45470</v>
      </c>
      <c r="EP41" s="4227">
        <v>50</v>
      </c>
      <c r="EQ41" s="5459" t="s">
        <v>35</v>
      </c>
      <c r="ER41" s="5459">
        <v>99.24</v>
      </c>
      <c r="ES41" s="5461">
        <v>45488</v>
      </c>
      <c r="ET41" s="5460">
        <v>45485</v>
      </c>
      <c r="EU41" s="5459">
        <v>40118</v>
      </c>
      <c r="EV41" s="5462">
        <v>47750</v>
      </c>
      <c r="EW41" s="5462">
        <f>(EP41*1000-EV41)</f>
        <v>2250</v>
      </c>
      <c r="EX41" s="5463">
        <f>(ER41*EV41/1000)</f>
        <v>4738.71</v>
      </c>
      <c r="EY41" s="5464">
        <f>(EX41*0.04)</f>
        <v>189.54840000000002</v>
      </c>
      <c r="EZ41" s="5462">
        <v>4</v>
      </c>
      <c r="FA41" s="6939" t="s">
        <v>1536</v>
      </c>
      <c r="FC41" s="6769"/>
      <c r="FD41" s="6765"/>
      <c r="FE41" s="6765"/>
      <c r="FF41" s="6765"/>
      <c r="FG41" s="6765"/>
      <c r="FH41" s="6765"/>
      <c r="FI41" s="6765"/>
      <c r="FJ41" s="6765"/>
      <c r="FK41" s="6770"/>
      <c r="FL41" s="6765"/>
      <c r="FM41" s="6765"/>
      <c r="FN41" s="6765"/>
      <c r="FO41" s="6765"/>
      <c r="FP41" s="6765"/>
      <c r="FQ41" s="6765"/>
      <c r="FR41" s="6819"/>
      <c r="FS41" s="6819"/>
      <c r="FT41" s="6762"/>
      <c r="FU41" s="5012"/>
      <c r="FV41" s="7152"/>
      <c r="FW41" s="6824"/>
      <c r="FX41" s="6824"/>
      <c r="FY41" s="6824"/>
      <c r="FZ41" s="6824"/>
      <c r="GA41" s="6824"/>
      <c r="GB41" s="6824"/>
      <c r="GC41" s="6824"/>
      <c r="GD41" s="6824"/>
      <c r="GE41" s="6824"/>
      <c r="GF41" s="6824"/>
      <c r="GG41" s="6824"/>
      <c r="GH41" s="6824"/>
      <c r="GI41" s="6824"/>
      <c r="GJ41" s="6825"/>
      <c r="GK41" s="6821"/>
      <c r="GM41" s="6536"/>
      <c r="GN41" s="6536"/>
      <c r="GO41" s="6536"/>
      <c r="GP41" s="6536"/>
      <c r="GQ41" s="6536"/>
      <c r="GR41" s="6536"/>
      <c r="GS41" s="6536"/>
      <c r="GT41" s="6537"/>
      <c r="GU41" s="6536"/>
      <c r="GV41" s="6536"/>
      <c r="GW41" s="6536"/>
      <c r="GX41" s="6536"/>
      <c r="GY41" s="6536"/>
      <c r="GZ41" s="6536"/>
      <c r="HA41" s="6676"/>
      <c r="HB41" s="6676"/>
      <c r="HC41" s="6538"/>
      <c r="HD41" s="6520"/>
      <c r="HE41" s="6603"/>
      <c r="HF41" s="6554"/>
      <c r="HG41" s="6554"/>
      <c r="HH41" s="6554"/>
      <c r="HI41" s="6554"/>
      <c r="HJ41" s="6554"/>
      <c r="HK41" s="6554"/>
      <c r="HL41" s="6554"/>
      <c r="HM41" s="6554"/>
      <c r="HN41" s="6554"/>
      <c r="HO41" s="6554"/>
      <c r="HP41" s="6554"/>
      <c r="HQ41" s="6554"/>
      <c r="HR41" s="6554"/>
      <c r="HS41" s="6678"/>
      <c r="HT41" s="7121"/>
      <c r="HV41" s="6769"/>
      <c r="HW41" s="6765"/>
      <c r="HX41" s="6765"/>
      <c r="HY41" s="6765"/>
      <c r="HZ41" s="6765"/>
      <c r="IA41" s="6765"/>
      <c r="IB41" s="6765"/>
      <c r="IC41" s="6765"/>
      <c r="ID41" s="6770"/>
      <c r="IE41" s="6765"/>
      <c r="IF41" s="6765"/>
      <c r="IG41" s="6765"/>
      <c r="IH41" s="6765"/>
      <c r="II41" s="6765"/>
      <c r="IJ41" s="6765"/>
      <c r="IK41" s="6819"/>
      <c r="IL41" s="6819"/>
      <c r="IM41" s="6762"/>
      <c r="IN41" s="5012"/>
      <c r="IO41" s="7152"/>
      <c r="IP41" s="6824"/>
      <c r="IQ41" s="6824"/>
      <c r="IR41" s="6824"/>
      <c r="IS41" s="6824"/>
      <c r="IT41" s="6824"/>
      <c r="IU41" s="6824"/>
      <c r="IV41" s="6824"/>
      <c r="IW41" s="6824"/>
      <c r="IX41" s="6824"/>
      <c r="IY41" s="6824"/>
      <c r="IZ41" s="6824"/>
      <c r="JA41" s="6824"/>
      <c r="JB41" s="6824"/>
      <c r="JC41" s="6825"/>
      <c r="JD41" s="6821"/>
    </row>
    <row r="42" spans="2:264">
      <c r="B42" s="6392"/>
      <c r="C42" s="5901"/>
      <c r="D42" s="5901"/>
      <c r="E42" s="5901"/>
      <c r="F42" s="5901"/>
      <c r="G42" s="5901"/>
      <c r="H42" s="5901"/>
      <c r="I42" s="5901"/>
      <c r="J42" s="5901"/>
      <c r="K42" s="5901"/>
      <c r="L42" s="5901"/>
      <c r="M42" s="5901"/>
      <c r="N42" s="5901"/>
      <c r="O42" s="4999"/>
      <c r="P42" s="4999"/>
      <c r="Q42" s="5593" t="s">
        <v>629</v>
      </c>
      <c r="R42" s="5594" t="s">
        <v>1540</v>
      </c>
      <c r="S42" s="5631">
        <v>420</v>
      </c>
      <c r="T42" s="5589">
        <v>807</v>
      </c>
      <c r="U42" s="5606">
        <v>45294</v>
      </c>
      <c r="V42" s="6940">
        <v>15</v>
      </c>
      <c r="W42" s="5594" t="s">
        <v>35</v>
      </c>
      <c r="X42" s="5594"/>
      <c r="Y42" s="5608">
        <v>287.39999999999998</v>
      </c>
      <c r="Z42" s="5614">
        <v>45327</v>
      </c>
      <c r="AA42" s="5634">
        <v>45329</v>
      </c>
      <c r="AB42" s="5594">
        <v>22238</v>
      </c>
      <c r="AC42" s="5598">
        <v>15000</v>
      </c>
      <c r="AD42" s="5598">
        <f t="shared" si="3"/>
        <v>0</v>
      </c>
      <c r="AE42" s="5608">
        <f t="shared" si="4"/>
        <v>4311</v>
      </c>
      <c r="AF42" s="5608">
        <v>143.69999999999999</v>
      </c>
      <c r="AG42" s="5589">
        <v>5</v>
      </c>
      <c r="AH42" s="5672"/>
      <c r="AI42" s="5660"/>
      <c r="AJ42" s="2149"/>
      <c r="AK42" s="2091"/>
      <c r="AL42" s="2091"/>
      <c r="AM42" s="2091"/>
      <c r="AN42" s="2091"/>
      <c r="AO42" s="2091"/>
      <c r="AP42" s="2091"/>
      <c r="AQ42" s="2091"/>
      <c r="AR42" s="2091"/>
      <c r="AS42" s="3674"/>
      <c r="AT42" s="2091"/>
      <c r="AU42" s="2092"/>
      <c r="AV42" s="2092"/>
      <c r="AW42" s="2091"/>
      <c r="AX42" s="2091"/>
      <c r="AY42" s="2873">
        <v>5</v>
      </c>
      <c r="AZ42" s="2150"/>
      <c r="BA42" s="4993"/>
      <c r="BB42" s="5065"/>
      <c r="BC42" s="5066"/>
      <c r="BD42" s="5066"/>
      <c r="BE42" s="5066"/>
      <c r="BF42" s="5066"/>
      <c r="BG42" s="5066"/>
      <c r="BH42" s="5066"/>
      <c r="BI42" s="5066"/>
      <c r="BJ42" s="5067"/>
      <c r="BK42" s="5066"/>
      <c r="BL42" s="5066"/>
      <c r="BM42" s="5066"/>
      <c r="BN42" s="5066"/>
      <c r="BO42" s="5066"/>
      <c r="BP42" s="5066"/>
      <c r="BQ42" s="6694"/>
      <c r="BR42" s="5068"/>
      <c r="BS42" s="5082"/>
      <c r="BT42" s="5229" t="s">
        <v>4</v>
      </c>
      <c r="BU42" s="5087" t="s">
        <v>18</v>
      </c>
      <c r="BV42" s="5088" t="s">
        <v>19</v>
      </c>
      <c r="BW42" s="5088" t="s">
        <v>19</v>
      </c>
      <c r="BX42" s="5088" t="s">
        <v>20</v>
      </c>
      <c r="BY42" s="5088" t="s">
        <v>21</v>
      </c>
      <c r="BZ42" s="5088" t="s">
        <v>22</v>
      </c>
      <c r="CA42" s="5088" t="s">
        <v>23</v>
      </c>
      <c r="CB42" s="5088" t="s">
        <v>23</v>
      </c>
      <c r="CC42" s="5088" t="s">
        <v>24</v>
      </c>
      <c r="CD42" s="5088" t="s">
        <v>20</v>
      </c>
      <c r="CE42" s="5088" t="s">
        <v>25</v>
      </c>
      <c r="CF42" s="5088" t="s">
        <v>0</v>
      </c>
      <c r="CG42" s="5088" t="s">
        <v>1363</v>
      </c>
      <c r="CH42" s="6467" t="s">
        <v>1388</v>
      </c>
      <c r="CI42" s="5089" t="s">
        <v>26</v>
      </c>
      <c r="CJ42" s="4993"/>
      <c r="CK42" s="5123"/>
      <c r="CL42" s="5124"/>
      <c r="CM42" s="5124"/>
      <c r="CN42" s="5124"/>
      <c r="CO42" s="5124"/>
      <c r="CP42" s="5124"/>
      <c r="CQ42" s="5124"/>
      <c r="CR42" s="5124"/>
      <c r="CS42" s="5125"/>
      <c r="CT42" s="5124"/>
      <c r="CU42" s="5124"/>
      <c r="CV42" s="5124"/>
      <c r="CW42" s="5124"/>
      <c r="CX42" s="5124"/>
      <c r="CY42" s="5124"/>
      <c r="CZ42" s="5423"/>
      <c r="DA42" s="5126"/>
      <c r="DB42" s="5122"/>
      <c r="DC42" s="5412" t="s">
        <v>105</v>
      </c>
      <c r="DD42" s="5387">
        <v>175</v>
      </c>
      <c r="DE42" s="5387">
        <v>31201</v>
      </c>
      <c r="DF42" s="5388">
        <v>45237</v>
      </c>
      <c r="DG42" s="5389">
        <v>20</v>
      </c>
      <c r="DH42" s="5387" t="s">
        <v>35</v>
      </c>
      <c r="DI42" s="5390">
        <v>1385.4</v>
      </c>
      <c r="DJ42" s="5391">
        <v>45306</v>
      </c>
      <c r="DK42" s="5388">
        <v>45320</v>
      </c>
      <c r="DL42" s="5387">
        <v>16209</v>
      </c>
      <c r="DM42" s="5392">
        <v>20000</v>
      </c>
      <c r="DN42" s="5392">
        <f>(DG42*1000-DM42)</f>
        <v>0</v>
      </c>
      <c r="DO42" s="5390">
        <v>28759.3</v>
      </c>
      <c r="DP42" s="5393">
        <f t="shared" ref="DP42:DP50" si="9">(DO42*0.03)</f>
        <v>862.779</v>
      </c>
      <c r="DQ42" s="5392">
        <v>3</v>
      </c>
      <c r="DR42" s="5413"/>
      <c r="DT42" s="5025"/>
      <c r="DU42" s="5013"/>
      <c r="DV42" s="5013"/>
      <c r="DW42" s="5013"/>
      <c r="DX42" s="5013"/>
      <c r="DY42" s="5013"/>
      <c r="DZ42" s="5013"/>
      <c r="EA42" s="5013"/>
      <c r="EB42" s="5035"/>
      <c r="EC42" s="5013"/>
      <c r="ED42" s="5013"/>
      <c r="EE42" s="5013"/>
      <c r="EF42" s="5013"/>
      <c r="EG42" s="5013"/>
      <c r="EH42" s="5013"/>
      <c r="EI42" s="5348"/>
      <c r="EJ42" s="5026"/>
      <c r="EK42" s="5012"/>
      <c r="EL42" s="5458" t="s">
        <v>1626</v>
      </c>
      <c r="EM42" s="5459">
        <v>10</v>
      </c>
      <c r="EN42" s="5459" t="s">
        <v>796</v>
      </c>
      <c r="EO42" s="5460">
        <v>45491</v>
      </c>
      <c r="EP42" s="4227">
        <v>100</v>
      </c>
      <c r="EQ42" s="5459" t="s">
        <v>35</v>
      </c>
      <c r="ER42" s="5459">
        <v>85.31</v>
      </c>
      <c r="ES42" s="5461">
        <v>45510</v>
      </c>
      <c r="ET42" s="5460">
        <v>45520</v>
      </c>
      <c r="EU42" s="5459">
        <v>40346</v>
      </c>
      <c r="EV42" s="5462">
        <v>101580</v>
      </c>
      <c r="EW42" s="5462">
        <f t="shared" si="6"/>
        <v>-1580</v>
      </c>
      <c r="EX42" s="5463">
        <f t="shared" si="7"/>
        <v>8665.7898000000005</v>
      </c>
      <c r="EY42" s="5464">
        <f t="shared" si="8"/>
        <v>346.63159200000001</v>
      </c>
      <c r="EZ42" s="5462">
        <v>4</v>
      </c>
      <c r="FA42" s="6939" t="s">
        <v>1536</v>
      </c>
      <c r="FC42" s="6769"/>
      <c r="FD42" s="6765"/>
      <c r="FE42" s="6765"/>
      <c r="FF42" s="6765"/>
      <c r="FG42" s="6765"/>
      <c r="FH42" s="6765"/>
      <c r="FI42" s="6765"/>
      <c r="FJ42" s="6765"/>
      <c r="FK42" s="6770"/>
      <c r="FL42" s="6765"/>
      <c r="FM42" s="6765"/>
      <c r="FN42" s="6765"/>
      <c r="FO42" s="6765"/>
      <c r="FP42" s="6765"/>
      <c r="FQ42" s="6765"/>
      <c r="FR42" s="6819"/>
      <c r="FS42" s="6819"/>
      <c r="FT42" s="6762"/>
      <c r="FU42" s="5012"/>
      <c r="FV42" s="7152"/>
      <c r="FW42" s="6824"/>
      <c r="FX42" s="6824"/>
      <c r="FY42" s="6824"/>
      <c r="FZ42" s="6824"/>
      <c r="GA42" s="6824"/>
      <c r="GB42" s="6824"/>
      <c r="GC42" s="6824"/>
      <c r="GD42" s="6824"/>
      <c r="GE42" s="6824"/>
      <c r="GF42" s="6824"/>
      <c r="GG42" s="6824"/>
      <c r="GH42" s="6824"/>
      <c r="GI42" s="6824"/>
      <c r="GJ42" s="6825"/>
      <c r="GK42" s="6821"/>
      <c r="GM42" s="6536"/>
      <c r="GN42" s="6536"/>
      <c r="GO42" s="6536"/>
      <c r="GP42" s="6536"/>
      <c r="GQ42" s="6536"/>
      <c r="GR42" s="6536"/>
      <c r="GS42" s="6536"/>
      <c r="GT42" s="6537"/>
      <c r="GU42" s="6536"/>
      <c r="GV42" s="6536"/>
      <c r="GW42" s="6536"/>
      <c r="GX42" s="6536"/>
      <c r="GY42" s="6536"/>
      <c r="GZ42" s="6536"/>
      <c r="HA42" s="6676"/>
      <c r="HB42" s="6676"/>
      <c r="HC42" s="6538"/>
      <c r="HD42" s="6520"/>
      <c r="HE42" s="6603"/>
      <c r="HF42" s="6554"/>
      <c r="HG42" s="6554"/>
      <c r="HH42" s="6554"/>
      <c r="HI42" s="6554"/>
      <c r="HJ42" s="6554"/>
      <c r="HK42" s="6554"/>
      <c r="HL42" s="6554"/>
      <c r="HM42" s="6554"/>
      <c r="HN42" s="6554"/>
      <c r="HO42" s="6554"/>
      <c r="HP42" s="6554"/>
      <c r="HQ42" s="6554"/>
      <c r="HR42" s="6554"/>
      <c r="HS42" s="6678"/>
      <c r="HT42" s="7121"/>
      <c r="HV42" s="6769"/>
      <c r="HW42" s="6765"/>
      <c r="HX42" s="6765"/>
      <c r="HY42" s="6765"/>
      <c r="HZ42" s="6765"/>
      <c r="IA42" s="6765"/>
      <c r="IB42" s="6765"/>
      <c r="IC42" s="6765"/>
      <c r="ID42" s="6770"/>
      <c r="IE42" s="6765"/>
      <c r="IF42" s="6765"/>
      <c r="IG42" s="6765"/>
      <c r="IH42" s="6765"/>
      <c r="II42" s="6765"/>
      <c r="IJ42" s="6765"/>
      <c r="IK42" s="6819"/>
      <c r="IL42" s="6819"/>
      <c r="IM42" s="6762"/>
      <c r="IN42" s="5012"/>
      <c r="IO42" s="7152"/>
      <c r="IP42" s="6824"/>
      <c r="IQ42" s="6824"/>
      <c r="IR42" s="6824"/>
      <c r="IS42" s="6824"/>
      <c r="IT42" s="6824"/>
      <c r="IU42" s="6824"/>
      <c r="IV42" s="6824"/>
      <c r="IW42" s="6824"/>
      <c r="IX42" s="6824"/>
      <c r="IY42" s="6824"/>
      <c r="IZ42" s="6824"/>
      <c r="JA42" s="6824"/>
      <c r="JB42" s="6824"/>
      <c r="JC42" s="6825"/>
      <c r="JD42" s="6821"/>
    </row>
    <row r="43" spans="2:264" ht="15" thickBot="1">
      <c r="B43" s="4999"/>
      <c r="C43" s="5901"/>
      <c r="D43" s="5901"/>
      <c r="E43" s="5901"/>
      <c r="F43" s="5901"/>
      <c r="G43" s="5901"/>
      <c r="H43" s="5901"/>
      <c r="I43" s="5901"/>
      <c r="J43" s="5901"/>
      <c r="K43" s="5901"/>
      <c r="L43" s="5901"/>
      <c r="M43" s="5901"/>
      <c r="N43" s="5901"/>
      <c r="O43" s="4999"/>
      <c r="P43" s="4999"/>
      <c r="Q43" s="5637" t="s">
        <v>1543</v>
      </c>
      <c r="R43" s="5638" t="s">
        <v>1548</v>
      </c>
      <c r="S43" s="5626">
        <v>13</v>
      </c>
      <c r="T43" s="5589" t="s">
        <v>1545</v>
      </c>
      <c r="U43" s="5595">
        <v>45320</v>
      </c>
      <c r="V43" s="5639">
        <v>1</v>
      </c>
      <c r="W43" s="5612" t="s">
        <v>35</v>
      </c>
      <c r="X43" s="5612"/>
      <c r="Y43" s="5629">
        <v>0</v>
      </c>
      <c r="Z43" s="4482">
        <v>45327</v>
      </c>
      <c r="AA43" s="5595">
        <v>45327</v>
      </c>
      <c r="AB43" s="5594"/>
      <c r="AC43" s="5598">
        <v>1000</v>
      </c>
      <c r="AD43" s="5598">
        <f t="shared" si="3"/>
        <v>0</v>
      </c>
      <c r="AE43" s="5608">
        <f t="shared" si="4"/>
        <v>0</v>
      </c>
      <c r="AF43" s="5608">
        <v>0</v>
      </c>
      <c r="AG43" s="5609">
        <v>5</v>
      </c>
      <c r="AH43" s="5672"/>
      <c r="AI43" s="5660"/>
      <c r="AJ43" s="5788"/>
      <c r="AK43" s="2151"/>
      <c r="AL43" s="2151"/>
      <c r="AM43" s="2151"/>
      <c r="AN43" s="2151"/>
      <c r="AO43" s="2151"/>
      <c r="AP43" s="2151"/>
      <c r="AQ43" s="2151"/>
      <c r="AR43" s="2151"/>
      <c r="AS43" s="4185"/>
      <c r="AT43" s="2151"/>
      <c r="AU43" s="3057"/>
      <c r="AV43" s="3057"/>
      <c r="AW43" s="2151"/>
      <c r="AX43" s="2151"/>
      <c r="AY43" s="3722">
        <v>5</v>
      </c>
      <c r="AZ43" s="2152"/>
      <c r="BA43" s="4993"/>
      <c r="BB43" s="5074"/>
      <c r="BC43" s="5075"/>
      <c r="BD43" s="5075"/>
      <c r="BE43" s="5075"/>
      <c r="BF43" s="5075"/>
      <c r="BG43" s="5075"/>
      <c r="BH43" s="5075"/>
      <c r="BI43" s="5075"/>
      <c r="BJ43" s="5076"/>
      <c r="BK43" s="5075"/>
      <c r="BL43" s="5075"/>
      <c r="BM43" s="5075"/>
      <c r="BN43" s="5075"/>
      <c r="BO43" s="5075"/>
      <c r="BP43" s="5075"/>
      <c r="BQ43" s="6695"/>
      <c r="BR43" s="5077"/>
      <c r="BS43" s="5082"/>
      <c r="BT43" s="5230"/>
      <c r="BU43" s="5090"/>
      <c r="BV43" s="5091" t="s">
        <v>3</v>
      </c>
      <c r="BW43" s="5091" t="s">
        <v>18</v>
      </c>
      <c r="BX43" s="5091"/>
      <c r="BY43" s="5091"/>
      <c r="BZ43" s="5091" t="s">
        <v>21</v>
      </c>
      <c r="CA43" s="5091" t="s">
        <v>27</v>
      </c>
      <c r="CB43" s="5091" t="s">
        <v>28</v>
      </c>
      <c r="CC43" s="5091"/>
      <c r="CD43" s="5091"/>
      <c r="CE43" s="5091"/>
      <c r="CF43" s="5091"/>
      <c r="CG43" s="5091" t="s">
        <v>11</v>
      </c>
      <c r="CH43" s="6468"/>
      <c r="CI43" s="5092"/>
      <c r="CJ43" s="4993"/>
      <c r="CK43" s="5123"/>
      <c r="CL43" s="5124"/>
      <c r="CM43" s="5124"/>
      <c r="CN43" s="5124"/>
      <c r="CO43" s="5124"/>
      <c r="CP43" s="5124"/>
      <c r="CQ43" s="5124"/>
      <c r="CR43" s="5124"/>
      <c r="CS43" s="5125"/>
      <c r="CT43" s="5124"/>
      <c r="CU43" s="5124"/>
      <c r="CV43" s="5124"/>
      <c r="CW43" s="5124"/>
      <c r="CX43" s="5124"/>
      <c r="CY43" s="5124"/>
      <c r="CZ43" s="5423"/>
      <c r="DA43" s="5126"/>
      <c r="DB43" s="5122"/>
      <c r="DC43" s="5456" t="s">
        <v>105</v>
      </c>
      <c r="DD43" s="5445">
        <v>176</v>
      </c>
      <c r="DE43" s="5445">
        <v>31201</v>
      </c>
      <c r="DF43" s="5446">
        <v>45237</v>
      </c>
      <c r="DG43" s="5447">
        <v>20</v>
      </c>
      <c r="DH43" s="5445" t="s">
        <v>35</v>
      </c>
      <c r="DI43" s="5452">
        <v>1385.4</v>
      </c>
      <c r="DJ43" s="5449">
        <v>45341</v>
      </c>
      <c r="DK43" s="5446">
        <v>45357</v>
      </c>
      <c r="DL43" s="5445">
        <v>16268</v>
      </c>
      <c r="DM43" s="5451">
        <v>13200</v>
      </c>
      <c r="DN43" s="5451">
        <f>(DG43*1000-DM43)</f>
        <v>6800</v>
      </c>
      <c r="DO43" s="5452">
        <v>17672.16</v>
      </c>
      <c r="DP43" s="5453">
        <f t="shared" si="9"/>
        <v>530.16480000000001</v>
      </c>
      <c r="DQ43" s="5451">
        <v>3</v>
      </c>
      <c r="DR43" s="7040"/>
      <c r="DT43" s="5025"/>
      <c r="DU43" s="5013"/>
      <c r="DV43" s="5013"/>
      <c r="DW43" s="5013"/>
      <c r="DX43" s="5013"/>
      <c r="DY43" s="5013"/>
      <c r="DZ43" s="5013"/>
      <c r="EA43" s="5013"/>
      <c r="EB43" s="5035"/>
      <c r="EC43" s="5013"/>
      <c r="ED43" s="5013"/>
      <c r="EE43" s="5013"/>
      <c r="EF43" s="5013"/>
      <c r="EG43" s="5013"/>
      <c r="EH43" s="5013"/>
      <c r="EI43" s="5348"/>
      <c r="EJ43" s="5026"/>
      <c r="EK43" s="5012"/>
      <c r="EL43" s="5458" t="s">
        <v>1626</v>
      </c>
      <c r="EM43" s="5459">
        <v>11</v>
      </c>
      <c r="EN43" s="5459" t="s">
        <v>796</v>
      </c>
      <c r="EO43" s="5460">
        <v>45533</v>
      </c>
      <c r="EP43" s="4227">
        <v>200</v>
      </c>
      <c r="EQ43" s="5459" t="s">
        <v>35</v>
      </c>
      <c r="ER43" s="5459">
        <v>85.31</v>
      </c>
      <c r="ES43" s="5461">
        <v>45548</v>
      </c>
      <c r="ET43" s="5460">
        <v>45566</v>
      </c>
      <c r="EU43" s="5459">
        <v>40651</v>
      </c>
      <c r="EV43" s="5462">
        <v>195900</v>
      </c>
      <c r="EW43" s="5462">
        <f>(EP43*1000-EV43)</f>
        <v>4100</v>
      </c>
      <c r="EX43" s="5463">
        <f>(ER43*EV43/1000)</f>
        <v>16712.228999999999</v>
      </c>
      <c r="EY43" s="5464">
        <f>(EX43*0.04)</f>
        <v>668.48915999999997</v>
      </c>
      <c r="EZ43" s="5462">
        <v>4</v>
      </c>
      <c r="FA43" s="6939" t="s">
        <v>1648</v>
      </c>
      <c r="FC43" s="6769"/>
      <c r="FD43" s="6765"/>
      <c r="FE43" s="6765"/>
      <c r="FF43" s="6765"/>
      <c r="FG43" s="6765"/>
      <c r="FH43" s="6765"/>
      <c r="FI43" s="6765"/>
      <c r="FJ43" s="6765"/>
      <c r="FK43" s="6770"/>
      <c r="FL43" s="6765"/>
      <c r="FM43" s="6765"/>
      <c r="FN43" s="6765"/>
      <c r="FO43" s="6765"/>
      <c r="FP43" s="6765"/>
      <c r="FQ43" s="6765"/>
      <c r="FR43" s="6819"/>
      <c r="FS43" s="6819"/>
      <c r="FT43" s="6762"/>
      <c r="FU43" s="5012"/>
      <c r="FV43" s="7152"/>
      <c r="FW43" s="6824"/>
      <c r="FX43" s="6824"/>
      <c r="FY43" s="6824"/>
      <c r="FZ43" s="6824"/>
      <c r="GA43" s="6824"/>
      <c r="GB43" s="6824"/>
      <c r="GC43" s="6824"/>
      <c r="GD43" s="6824"/>
      <c r="GE43" s="6824"/>
      <c r="GF43" s="6824"/>
      <c r="GG43" s="6824"/>
      <c r="GH43" s="6824"/>
      <c r="GI43" s="6824"/>
      <c r="GJ43" s="6825"/>
      <c r="GK43" s="6821"/>
      <c r="GM43" s="6558"/>
      <c r="GN43" s="6558"/>
      <c r="GO43" s="6558"/>
      <c r="GP43" s="6558"/>
      <c r="GQ43" s="6558"/>
      <c r="GR43" s="6558"/>
      <c r="GS43" s="6558"/>
      <c r="GT43" s="6559"/>
      <c r="GU43" s="6558"/>
      <c r="GV43" s="6558"/>
      <c r="GW43" s="6558"/>
      <c r="GX43" s="6558"/>
      <c r="GY43" s="6558"/>
      <c r="GZ43" s="6558"/>
      <c r="HA43" s="6899"/>
      <c r="HB43" s="6899"/>
      <c r="HC43" s="6560"/>
      <c r="HD43" s="6520"/>
      <c r="HE43" s="6604"/>
      <c r="HF43" s="6605"/>
      <c r="HG43" s="6605"/>
      <c r="HH43" s="6605"/>
      <c r="HI43" s="6605"/>
      <c r="HJ43" s="6605"/>
      <c r="HK43" s="6605"/>
      <c r="HL43" s="6605"/>
      <c r="HM43" s="6605"/>
      <c r="HN43" s="6605"/>
      <c r="HO43" s="6605"/>
      <c r="HP43" s="6605"/>
      <c r="HQ43" s="6605"/>
      <c r="HR43" s="6605"/>
      <c r="HS43" s="6684"/>
      <c r="HT43" s="7122"/>
      <c r="HV43" s="6769"/>
      <c r="HW43" s="6765"/>
      <c r="HX43" s="6765"/>
      <c r="HY43" s="6765"/>
      <c r="HZ43" s="6765"/>
      <c r="IA43" s="6765"/>
      <c r="IB43" s="6765"/>
      <c r="IC43" s="6765"/>
      <c r="ID43" s="6770"/>
      <c r="IE43" s="6765"/>
      <c r="IF43" s="6765"/>
      <c r="IG43" s="6765"/>
      <c r="IH43" s="6765"/>
      <c r="II43" s="6765"/>
      <c r="IJ43" s="6765"/>
      <c r="IK43" s="6819"/>
      <c r="IL43" s="6819"/>
      <c r="IM43" s="6762"/>
      <c r="IN43" s="5012"/>
      <c r="IO43" s="7152"/>
      <c r="IP43" s="6824"/>
      <c r="IQ43" s="6824"/>
      <c r="IR43" s="6824"/>
      <c r="IS43" s="6824"/>
      <c r="IT43" s="6824"/>
      <c r="IU43" s="6824"/>
      <c r="IV43" s="6824"/>
      <c r="IW43" s="6824"/>
      <c r="IX43" s="6824"/>
      <c r="IY43" s="6824"/>
      <c r="IZ43" s="6824"/>
      <c r="JA43" s="6824"/>
      <c r="JB43" s="6824"/>
      <c r="JC43" s="6825"/>
      <c r="JD43" s="6821"/>
    </row>
    <row r="44" spans="2:264" ht="15" thickBot="1">
      <c r="B44" s="4999"/>
      <c r="C44" s="5901"/>
      <c r="D44" s="5901"/>
      <c r="E44" s="5901"/>
      <c r="F44" s="5901"/>
      <c r="G44" s="5901"/>
      <c r="H44" s="5901"/>
      <c r="I44" s="5901"/>
      <c r="J44" s="5901"/>
      <c r="K44" s="5901"/>
      <c r="L44" s="5901"/>
      <c r="M44" s="5901"/>
      <c r="N44" s="5901"/>
      <c r="O44" s="4999"/>
      <c r="P44" s="4999"/>
      <c r="Q44" s="5637" t="s">
        <v>1543</v>
      </c>
      <c r="R44" s="5638" t="s">
        <v>1544</v>
      </c>
      <c r="S44" s="5626">
        <v>12</v>
      </c>
      <c r="T44" s="5589" t="s">
        <v>1545</v>
      </c>
      <c r="U44" s="5595">
        <v>45307</v>
      </c>
      <c r="V44" s="5818">
        <v>25</v>
      </c>
      <c r="W44" s="5612" t="s">
        <v>35</v>
      </c>
      <c r="X44" s="5612"/>
      <c r="Y44" s="5629">
        <v>1115.4000000000001</v>
      </c>
      <c r="Z44" s="4482">
        <v>45313</v>
      </c>
      <c r="AA44" s="5595">
        <v>45329</v>
      </c>
      <c r="AB44" s="5594">
        <v>22237</v>
      </c>
      <c r="AC44" s="5598">
        <v>25200</v>
      </c>
      <c r="AD44" s="5598">
        <f t="shared" si="3"/>
        <v>200</v>
      </c>
      <c r="AE44" s="5608">
        <f t="shared" si="4"/>
        <v>28108.080000000005</v>
      </c>
      <c r="AF44" s="5608">
        <v>1405.4</v>
      </c>
      <c r="AG44" s="5609">
        <v>5</v>
      </c>
      <c r="AH44" s="5869" t="s">
        <v>8</v>
      </c>
      <c r="AI44" s="5660"/>
      <c r="AJ44" s="2024"/>
      <c r="AK44" s="2024"/>
      <c r="AL44" s="2024"/>
      <c r="AM44" s="2024"/>
      <c r="AN44" s="2024"/>
      <c r="AO44" s="2024"/>
      <c r="AP44" s="2024"/>
      <c r="AQ44" s="2024"/>
      <c r="AR44" s="2024"/>
      <c r="AS44" s="4955"/>
      <c r="AT44" s="2024"/>
      <c r="AU44" s="2024"/>
      <c r="AV44" s="2024"/>
      <c r="AW44" s="2024"/>
      <c r="AX44" s="2024"/>
      <c r="AY44" s="2024"/>
      <c r="AZ44" s="2024"/>
      <c r="BA44" s="4993"/>
      <c r="BB44" s="5074"/>
      <c r="BC44" s="5075"/>
      <c r="BD44" s="5075"/>
      <c r="BE44" s="5075"/>
      <c r="BF44" s="5075"/>
      <c r="BG44" s="5075"/>
      <c r="BH44" s="5075"/>
      <c r="BI44" s="5075"/>
      <c r="BJ44" s="5076"/>
      <c r="BK44" s="5075"/>
      <c r="BL44" s="5075"/>
      <c r="BM44" s="5075"/>
      <c r="BN44" s="5075"/>
      <c r="BO44" s="5075"/>
      <c r="BP44" s="5075"/>
      <c r="BQ44" s="6695"/>
      <c r="BR44" s="5077"/>
      <c r="BS44" s="5082"/>
      <c r="BT44" s="5062"/>
      <c r="BU44" s="5063"/>
      <c r="BV44" s="5063"/>
      <c r="BW44" s="5914"/>
      <c r="BX44" s="5063"/>
      <c r="BY44" s="5313"/>
      <c r="BZ44" s="5316"/>
      <c r="CA44" s="5915"/>
      <c r="CB44" s="5314"/>
      <c r="CC44" s="5317"/>
      <c r="CD44" s="5316"/>
      <c r="CE44" s="5242"/>
      <c r="CF44" s="5242"/>
      <c r="CG44" s="5316"/>
      <c r="CH44" s="6469"/>
      <c r="CI44" s="5064"/>
      <c r="CJ44" s="4993"/>
      <c r="CK44" s="5123"/>
      <c r="CL44" s="5124"/>
      <c r="CM44" s="5124"/>
      <c r="CN44" s="5124"/>
      <c r="CO44" s="5124"/>
      <c r="CP44" s="5124"/>
      <c r="CQ44" s="5124"/>
      <c r="CR44" s="5124"/>
      <c r="CS44" s="5125"/>
      <c r="CT44" s="5124"/>
      <c r="CU44" s="5124"/>
      <c r="CV44" s="5124"/>
      <c r="CW44" s="5124"/>
      <c r="CX44" s="5124"/>
      <c r="CY44" s="5124"/>
      <c r="CZ44" s="5423"/>
      <c r="DA44" s="5126"/>
      <c r="DB44" s="5122"/>
      <c r="DC44" s="7303" t="s">
        <v>105</v>
      </c>
      <c r="DD44" s="6598">
        <v>176</v>
      </c>
      <c r="DE44" s="6598">
        <v>31201</v>
      </c>
      <c r="DF44" s="6597">
        <v>45237</v>
      </c>
      <c r="DG44" s="7209">
        <v>6.8</v>
      </c>
      <c r="DH44" s="6598" t="s">
        <v>35</v>
      </c>
      <c r="DI44" s="6600">
        <v>1385.4</v>
      </c>
      <c r="DJ44" s="7210">
        <v>45341</v>
      </c>
      <c r="DK44" s="6597">
        <v>45405</v>
      </c>
      <c r="DL44" s="6598">
        <v>16366</v>
      </c>
      <c r="DM44" s="7212">
        <v>6800</v>
      </c>
      <c r="DN44" s="7212">
        <f>(DG44*1000-DM44)</f>
        <v>0</v>
      </c>
      <c r="DO44" s="6600">
        <v>20617.52</v>
      </c>
      <c r="DP44" s="6859">
        <f t="shared" si="9"/>
        <v>618.52559999999994</v>
      </c>
      <c r="DQ44" s="7213">
        <v>3</v>
      </c>
      <c r="DR44" s="7302" t="s">
        <v>25</v>
      </c>
      <c r="DT44" s="5031"/>
      <c r="DU44" s="5032"/>
      <c r="DV44" s="5032"/>
      <c r="DW44" s="5032"/>
      <c r="DX44" s="5032"/>
      <c r="DY44" s="5032"/>
      <c r="DZ44" s="5032"/>
      <c r="EA44" s="5032"/>
      <c r="EB44" s="5036"/>
      <c r="EC44" s="5032"/>
      <c r="ED44" s="5032"/>
      <c r="EE44" s="5032"/>
      <c r="EF44" s="5032"/>
      <c r="EG44" s="5032"/>
      <c r="EH44" s="5032"/>
      <c r="EI44" s="5350"/>
      <c r="EJ44" s="5033"/>
      <c r="EK44" s="5012"/>
      <c r="EL44" s="6369" t="s">
        <v>1661</v>
      </c>
      <c r="EM44" s="6370">
        <v>12</v>
      </c>
      <c r="EN44" s="6370" t="s">
        <v>36</v>
      </c>
      <c r="EO44" s="6371">
        <v>45568</v>
      </c>
      <c r="EP44" s="4208">
        <v>50</v>
      </c>
      <c r="EQ44" s="6370" t="s">
        <v>35</v>
      </c>
      <c r="ER44" s="6370">
        <v>119.16</v>
      </c>
      <c r="ES44" s="4230">
        <v>45578</v>
      </c>
      <c r="ET44" s="6371">
        <v>45578</v>
      </c>
      <c r="EU44" s="6370">
        <v>40760</v>
      </c>
      <c r="EV44" s="7493">
        <v>49500</v>
      </c>
      <c r="EW44" s="6370">
        <f>(EP44*1000-EV44)</f>
        <v>500</v>
      </c>
      <c r="EX44" s="6373">
        <f>(ER44*EV44/1000)</f>
        <v>5898.42</v>
      </c>
      <c r="EY44" s="6373">
        <f>(EX44*0.04)</f>
        <v>235.93680000000001</v>
      </c>
      <c r="EZ44" s="6370">
        <v>4</v>
      </c>
      <c r="FA44" s="5026" t="s">
        <v>1536</v>
      </c>
      <c r="FC44" s="6769"/>
      <c r="FD44" s="6765"/>
      <c r="FE44" s="6765"/>
      <c r="FF44" s="6765"/>
      <c r="FG44" s="6765"/>
      <c r="FH44" s="6765"/>
      <c r="FI44" s="6765"/>
      <c r="FJ44" s="6765"/>
      <c r="FK44" s="6770"/>
      <c r="FL44" s="6765"/>
      <c r="FM44" s="6765"/>
      <c r="FN44" s="6765"/>
      <c r="FO44" s="6765"/>
      <c r="FP44" s="6765"/>
      <c r="FQ44" s="6765"/>
      <c r="FR44" s="6819"/>
      <c r="FS44" s="6819"/>
      <c r="FT44" s="6762"/>
      <c r="FU44" s="5012"/>
      <c r="FV44" s="7152"/>
      <c r="FW44" s="6824"/>
      <c r="FX44" s="6824"/>
      <c r="FY44" s="6824"/>
      <c r="FZ44" s="6824"/>
      <c r="GA44" s="6824"/>
      <c r="GB44" s="6824"/>
      <c r="GC44" s="6824"/>
      <c r="GD44" s="6824"/>
      <c r="GE44" s="6824"/>
      <c r="GF44" s="6824"/>
      <c r="GG44" s="6824"/>
      <c r="GH44" s="6824"/>
      <c r="GI44" s="6824"/>
      <c r="GJ44" s="6825"/>
      <c r="GK44" s="6821"/>
      <c r="GM44" s="6562"/>
      <c r="GN44" s="6562"/>
      <c r="GO44" s="6562"/>
      <c r="GP44" s="6562"/>
      <c r="GQ44" s="6562"/>
      <c r="GR44" s="6562"/>
      <c r="GS44" s="6562"/>
      <c r="GT44" s="6567"/>
      <c r="GU44" s="6562"/>
      <c r="GV44" s="6562"/>
      <c r="GW44" s="6562"/>
      <c r="GX44" s="6562"/>
      <c r="GY44" s="6562"/>
      <c r="GZ44" s="6655">
        <f>SUM(GZ33:GZ43)</f>
        <v>540.18720000000008</v>
      </c>
      <c r="HA44" s="6900"/>
      <c r="HB44" s="6655">
        <f>SUM(HB33:HB43)</f>
        <v>216.07488000000001</v>
      </c>
      <c r="HC44" s="6568"/>
      <c r="HD44" s="6520"/>
      <c r="HE44" s="6514"/>
      <c r="HF44" s="6514"/>
      <c r="HG44" s="6514"/>
      <c r="HH44" s="6514"/>
      <c r="HI44" s="6514"/>
      <c r="HJ44" s="6514"/>
      <c r="HK44" s="6514"/>
      <c r="HL44" s="6514"/>
      <c r="HM44" s="6514"/>
      <c r="HN44" s="6514"/>
      <c r="HO44" s="6514"/>
      <c r="HP44" s="6514"/>
      <c r="HQ44" s="6514"/>
      <c r="HR44" s="6514"/>
      <c r="HS44" s="6514"/>
      <c r="HT44" s="6514"/>
      <c r="HV44" s="6769"/>
      <c r="HW44" s="6765"/>
      <c r="HX44" s="6765"/>
      <c r="HY44" s="6765"/>
      <c r="HZ44" s="6765"/>
      <c r="IA44" s="6765"/>
      <c r="IB44" s="6765"/>
      <c r="IC44" s="6765"/>
      <c r="ID44" s="6770"/>
      <c r="IE44" s="6765"/>
      <c r="IF44" s="6765"/>
      <c r="IG44" s="6765"/>
      <c r="IH44" s="6765"/>
      <c r="II44" s="6765"/>
      <c r="IJ44" s="6765"/>
      <c r="IK44" s="6819"/>
      <c r="IL44" s="6819"/>
      <c r="IM44" s="6762"/>
      <c r="IN44" s="5012"/>
      <c r="IO44" s="7152"/>
      <c r="IP44" s="6824"/>
      <c r="IQ44" s="6824"/>
      <c r="IR44" s="6824"/>
      <c r="IS44" s="6824"/>
      <c r="IT44" s="6824"/>
      <c r="IU44" s="6824"/>
      <c r="IV44" s="6824"/>
      <c r="IW44" s="6824"/>
      <c r="IX44" s="6824"/>
      <c r="IY44" s="6824"/>
      <c r="IZ44" s="6824"/>
      <c r="JA44" s="6824"/>
      <c r="JB44" s="6824"/>
      <c r="JC44" s="6825"/>
      <c r="JD44" s="6821"/>
    </row>
    <row r="45" spans="2:264" ht="15" thickBot="1">
      <c r="B45" s="4999"/>
      <c r="C45" s="5901"/>
      <c r="D45" s="5901"/>
      <c r="E45" s="5901"/>
      <c r="F45" s="5901"/>
      <c r="G45" s="5901"/>
      <c r="H45" s="5901"/>
      <c r="I45" s="5901"/>
      <c r="J45" s="5901"/>
      <c r="K45" s="5901"/>
      <c r="L45" s="5901"/>
      <c r="M45" s="5901"/>
      <c r="N45" s="5901"/>
      <c r="O45" s="4999"/>
      <c r="P45" s="4999"/>
      <c r="Q45" s="6699" t="s">
        <v>351</v>
      </c>
      <c r="R45" s="6219" t="s">
        <v>1555</v>
      </c>
      <c r="S45" s="7234">
        <v>25</v>
      </c>
      <c r="T45" s="6220" t="s">
        <v>1545</v>
      </c>
      <c r="U45" s="6221">
        <v>45336</v>
      </c>
      <c r="V45" s="7235">
        <v>15</v>
      </c>
      <c r="W45" s="6266" t="s">
        <v>35</v>
      </c>
      <c r="X45" s="6266"/>
      <c r="Y45" s="6711">
        <v>0</v>
      </c>
      <c r="Z45" s="5990">
        <v>45341</v>
      </c>
      <c r="AA45" s="7569">
        <v>45341</v>
      </c>
      <c r="AB45" s="6266"/>
      <c r="AC45" s="6289">
        <v>15000</v>
      </c>
      <c r="AD45" s="5598">
        <f t="shared" si="3"/>
        <v>0</v>
      </c>
      <c r="AE45" s="6290">
        <v>0</v>
      </c>
      <c r="AF45" s="6290">
        <f>(AE45*0.05)</f>
        <v>0</v>
      </c>
      <c r="AG45" s="6224">
        <v>5</v>
      </c>
      <c r="AH45" s="6712" t="s">
        <v>88</v>
      </c>
      <c r="AI45" s="5660"/>
      <c r="AJ45" s="2024"/>
      <c r="AK45" s="2024"/>
      <c r="AL45" s="2024"/>
      <c r="AM45" s="2024"/>
      <c r="AN45" s="2024"/>
      <c r="AO45" s="2024"/>
      <c r="AP45" s="2024"/>
      <c r="AQ45" s="2024"/>
      <c r="AR45" s="2024"/>
      <c r="AS45" s="4955"/>
      <c r="AT45" s="2024"/>
      <c r="AU45" s="2024"/>
      <c r="AV45" s="2024"/>
      <c r="AW45" s="2024"/>
      <c r="AX45" s="2024"/>
      <c r="AY45" s="2024"/>
      <c r="AZ45" s="2024"/>
      <c r="BA45" s="4993"/>
      <c r="BB45" s="5074"/>
      <c r="BC45" s="5075"/>
      <c r="BD45" s="5075"/>
      <c r="BE45" s="5075"/>
      <c r="BF45" s="5075"/>
      <c r="BG45" s="5075"/>
      <c r="BH45" s="5075"/>
      <c r="BI45" s="5075"/>
      <c r="BJ45" s="5076"/>
      <c r="BK45" s="5075"/>
      <c r="BL45" s="5075"/>
      <c r="BM45" s="5075"/>
      <c r="BN45" s="5075"/>
      <c r="BO45" s="5075"/>
      <c r="BP45" s="5075"/>
      <c r="BQ45" s="6695"/>
      <c r="BR45" s="5077"/>
      <c r="BS45" s="5082"/>
      <c r="BT45" s="7158"/>
      <c r="BU45" s="5320"/>
      <c r="BV45" s="5321"/>
      <c r="BW45" s="5322"/>
      <c r="BX45" s="5323"/>
      <c r="BY45" s="5321"/>
      <c r="BZ45" s="5324"/>
      <c r="CA45" s="5346"/>
      <c r="CB45" s="6703"/>
      <c r="CC45" s="5325"/>
      <c r="CD45" s="5324"/>
      <c r="CE45" s="5326"/>
      <c r="CF45" s="5342"/>
      <c r="CG45" s="5324"/>
      <c r="CH45" s="7157"/>
      <c r="CI45" s="5068"/>
      <c r="CJ45" s="4993"/>
      <c r="CK45" s="5135"/>
      <c r="CL45" s="5136"/>
      <c r="CM45" s="5136"/>
      <c r="CN45" s="5136"/>
      <c r="CO45" s="5136"/>
      <c r="CP45" s="5136"/>
      <c r="CQ45" s="5136"/>
      <c r="CR45" s="5136"/>
      <c r="CS45" s="5137"/>
      <c r="CT45" s="5136"/>
      <c r="CU45" s="5136"/>
      <c r="CV45" s="5136"/>
      <c r="CW45" s="5136"/>
      <c r="CX45" s="5136"/>
      <c r="CY45" s="5136"/>
      <c r="CZ45" s="5424"/>
      <c r="DA45" s="5138"/>
      <c r="DB45" s="5122"/>
      <c r="DC45" s="7303" t="s">
        <v>105</v>
      </c>
      <c r="DD45" s="6598">
        <v>177</v>
      </c>
      <c r="DE45" s="6598"/>
      <c r="DF45" s="6597" t="s">
        <v>1637</v>
      </c>
      <c r="DG45" s="7209">
        <v>17.600000000000001</v>
      </c>
      <c r="DH45" s="6598" t="s">
        <v>35</v>
      </c>
      <c r="DI45" s="6600">
        <v>1338.8</v>
      </c>
      <c r="DJ45" s="7210">
        <v>45415</v>
      </c>
      <c r="DK45" s="6597">
        <v>45415</v>
      </c>
      <c r="DL45" s="6598">
        <v>16384</v>
      </c>
      <c r="DM45" s="7212">
        <v>17600</v>
      </c>
      <c r="DN45" s="7212">
        <v>0</v>
      </c>
      <c r="DO45" s="6600">
        <v>23562.880000000001</v>
      </c>
      <c r="DP45" s="6859">
        <f t="shared" si="9"/>
        <v>706.88639999999998</v>
      </c>
      <c r="DQ45" s="7213">
        <v>3</v>
      </c>
      <c r="DR45" s="7040"/>
      <c r="DT45" s="5031"/>
      <c r="DU45" s="5032"/>
      <c r="DV45" s="5032"/>
      <c r="DW45" s="5032"/>
      <c r="DX45" s="5032"/>
      <c r="DY45" s="5032"/>
      <c r="DZ45" s="5032"/>
      <c r="EA45" s="5032"/>
      <c r="EB45" s="5036"/>
      <c r="EC45" s="5032"/>
      <c r="ED45" s="5032"/>
      <c r="EE45" s="5032"/>
      <c r="EF45" s="5032"/>
      <c r="EG45" s="5032"/>
      <c r="EH45" s="5032"/>
      <c r="EI45" s="5350"/>
      <c r="EJ45" s="5033"/>
      <c r="EK45" s="5012"/>
      <c r="EL45" s="6370" t="s">
        <v>1626</v>
      </c>
      <c r="EM45" s="5459">
        <v>13</v>
      </c>
      <c r="EN45" s="5459" t="s">
        <v>796</v>
      </c>
      <c r="EO45" s="5460">
        <v>45603</v>
      </c>
      <c r="EP45" s="4227">
        <v>200</v>
      </c>
      <c r="EQ45" s="5459" t="s">
        <v>35</v>
      </c>
      <c r="ER45" s="5459">
        <v>87.84</v>
      </c>
      <c r="ES45" s="5461">
        <v>45625</v>
      </c>
      <c r="ET45" s="5460">
        <v>45617</v>
      </c>
      <c r="EU45" s="5459">
        <v>40965</v>
      </c>
      <c r="EV45" s="5462">
        <v>201820</v>
      </c>
      <c r="EW45" s="5462">
        <f>(EP45*1000-EV45)</f>
        <v>-1820</v>
      </c>
      <c r="EX45" s="5463">
        <f>(ER45*EV45/1000)</f>
        <v>17727.8688</v>
      </c>
      <c r="EY45" s="5464">
        <f>(EX45*0.04)</f>
        <v>709.11475200000007</v>
      </c>
      <c r="EZ45" s="5462">
        <v>4</v>
      </c>
      <c r="FA45" s="7524" t="s">
        <v>1536</v>
      </c>
      <c r="FC45" s="6771"/>
      <c r="FD45" s="6772"/>
      <c r="FE45" s="6772"/>
      <c r="FF45" s="6772"/>
      <c r="FG45" s="6772"/>
      <c r="FH45" s="6772"/>
      <c r="FI45" s="6772"/>
      <c r="FJ45" s="6772"/>
      <c r="FK45" s="6773"/>
      <c r="FL45" s="6772"/>
      <c r="FM45" s="6772"/>
      <c r="FN45" s="6772"/>
      <c r="FO45" s="6772"/>
      <c r="FP45" s="6772"/>
      <c r="FQ45" s="6772"/>
      <c r="FR45" s="6869"/>
      <c r="FS45" s="6869"/>
      <c r="FT45" s="6881"/>
      <c r="FU45" s="5012"/>
      <c r="FV45" s="7153"/>
      <c r="FW45" s="6855"/>
      <c r="FX45" s="6855"/>
      <c r="FY45" s="6855"/>
      <c r="FZ45" s="6855"/>
      <c r="GA45" s="6855"/>
      <c r="GB45" s="6855"/>
      <c r="GC45" s="6855"/>
      <c r="GD45" s="6855"/>
      <c r="GE45" s="6855"/>
      <c r="GF45" s="6855"/>
      <c r="GG45" s="6855"/>
      <c r="GH45" s="6855"/>
      <c r="GI45" s="6855"/>
      <c r="GJ45" s="6856"/>
      <c r="GK45" s="6857"/>
      <c r="GM45" s="6520"/>
      <c r="GN45" s="6520"/>
      <c r="GO45" s="6520"/>
      <c r="GP45" s="6520"/>
      <c r="GQ45" s="6520"/>
      <c r="GR45" s="6520"/>
      <c r="GS45" s="6520"/>
      <c r="GT45" s="6520"/>
      <c r="GU45" s="6520"/>
      <c r="GV45" s="6520"/>
      <c r="GW45" s="6520"/>
      <c r="GX45" s="6520"/>
      <c r="GY45" s="6520"/>
      <c r="GZ45" s="6520"/>
      <c r="HA45" s="6520"/>
      <c r="HB45" s="6520"/>
      <c r="HC45" s="6520"/>
      <c r="HD45" s="6520"/>
      <c r="HE45" s="6514"/>
      <c r="HF45" s="6514"/>
      <c r="HG45" s="6514"/>
      <c r="HH45" s="6514"/>
      <c r="HI45" s="6514"/>
      <c r="HJ45" s="6514"/>
      <c r="HK45" s="6514"/>
      <c r="HL45" s="6514"/>
      <c r="HM45" s="6514"/>
      <c r="HN45" s="6514"/>
      <c r="HO45" s="6514"/>
      <c r="HP45" s="6514"/>
      <c r="HQ45" s="6514"/>
      <c r="HR45" s="6514"/>
      <c r="HS45" s="6514"/>
      <c r="HT45" s="6514"/>
      <c r="HV45" s="6771"/>
      <c r="HW45" s="6772"/>
      <c r="HX45" s="6772"/>
      <c r="HY45" s="6772"/>
      <c r="HZ45" s="6772"/>
      <c r="IA45" s="6772"/>
      <c r="IB45" s="6772"/>
      <c r="IC45" s="6772"/>
      <c r="ID45" s="6773"/>
      <c r="IE45" s="6772"/>
      <c r="IF45" s="6772"/>
      <c r="IG45" s="6772"/>
      <c r="IH45" s="6772"/>
      <c r="II45" s="6772"/>
      <c r="IJ45" s="6772"/>
      <c r="IK45" s="6869"/>
      <c r="IL45" s="6869"/>
      <c r="IM45" s="6881"/>
      <c r="IN45" s="5012"/>
      <c r="IO45" s="7153"/>
      <c r="IP45" s="6855"/>
      <c r="IQ45" s="6855"/>
      <c r="IR45" s="6855"/>
      <c r="IS45" s="6855"/>
      <c r="IT45" s="6855"/>
      <c r="IU45" s="6855"/>
      <c r="IV45" s="6855"/>
      <c r="IW45" s="6855"/>
      <c r="IX45" s="6855"/>
      <c r="IY45" s="6855"/>
      <c r="IZ45" s="6855"/>
      <c r="JA45" s="6855"/>
      <c r="JB45" s="6855"/>
      <c r="JC45" s="6856"/>
      <c r="JD45" s="6857"/>
    </row>
    <row r="46" spans="2:264" ht="15" thickBot="1">
      <c r="B46" s="6392"/>
      <c r="C46" s="6392"/>
      <c r="D46" s="6392"/>
      <c r="E46" s="6392"/>
      <c r="F46" s="6392"/>
      <c r="G46" s="6392"/>
      <c r="H46" s="6392"/>
      <c r="I46" s="6392"/>
      <c r="J46" s="6392"/>
      <c r="K46" s="6392"/>
      <c r="L46" s="6392"/>
      <c r="M46" s="6392"/>
      <c r="N46" s="6392"/>
      <c r="O46" s="4999"/>
      <c r="P46" s="4999"/>
      <c r="Q46" s="5635" t="s">
        <v>629</v>
      </c>
      <c r="R46" s="5673" t="s">
        <v>1385</v>
      </c>
      <c r="S46" s="5589">
        <v>424</v>
      </c>
      <c r="T46" s="5589" t="s">
        <v>1545</v>
      </c>
      <c r="U46" s="5606">
        <v>45339</v>
      </c>
      <c r="V46" s="5589">
        <v>92</v>
      </c>
      <c r="W46" s="5589" t="s">
        <v>35</v>
      </c>
      <c r="X46" s="5605">
        <f>(AC46/500)</f>
        <v>184</v>
      </c>
      <c r="Y46" s="5597">
        <v>414</v>
      </c>
      <c r="Z46" s="5614">
        <v>45348</v>
      </c>
      <c r="AA46" s="5634">
        <v>45348</v>
      </c>
      <c r="AB46" s="5589">
        <v>22296</v>
      </c>
      <c r="AC46" s="5598">
        <v>92000</v>
      </c>
      <c r="AD46" s="5598">
        <f t="shared" si="3"/>
        <v>0</v>
      </c>
      <c r="AE46" s="5608">
        <f>(AC46*Y46/1000)</f>
        <v>38088</v>
      </c>
      <c r="AF46" s="5600">
        <f>(AE46*0.05)</f>
        <v>1904.4</v>
      </c>
      <c r="AG46" s="5589">
        <v>5</v>
      </c>
      <c r="AH46" s="5636" t="s">
        <v>1601</v>
      </c>
      <c r="AI46" s="5660"/>
      <c r="AJ46" s="5789" t="s">
        <v>351</v>
      </c>
      <c r="AK46" s="2024" t="s">
        <v>413</v>
      </c>
      <c r="AL46" s="2024"/>
      <c r="AM46" s="2024"/>
      <c r="AN46" s="2154"/>
      <c r="AO46" s="2024"/>
      <c r="AP46" s="2024"/>
      <c r="AQ46" s="5790"/>
      <c r="AR46" s="5790"/>
      <c r="AS46" s="7588"/>
      <c r="AT46" s="5790"/>
      <c r="AU46" s="5790"/>
      <c r="AV46" s="5790"/>
      <c r="AW46" s="5790"/>
      <c r="AX46" s="5790"/>
      <c r="AY46" s="5790"/>
      <c r="AZ46" s="5790"/>
      <c r="BA46" s="4993"/>
      <c r="BB46" s="5078"/>
      <c r="BC46" s="5079"/>
      <c r="BD46" s="5079"/>
      <c r="BE46" s="5079"/>
      <c r="BF46" s="5079"/>
      <c r="BG46" s="5079"/>
      <c r="BH46" s="5079"/>
      <c r="BI46" s="5079"/>
      <c r="BJ46" s="5080"/>
      <c r="BK46" s="5079"/>
      <c r="BL46" s="5079"/>
      <c r="BM46" s="5079"/>
      <c r="BN46" s="5079"/>
      <c r="BO46" s="5177">
        <f>SUM(BO34:BO45)</f>
        <v>33180.174999999996</v>
      </c>
      <c r="BP46" s="5177">
        <f>SUM(BP34:BP45)</f>
        <v>1659.00875</v>
      </c>
      <c r="BQ46" s="6692"/>
      <c r="BR46" s="5081"/>
      <c r="BS46" s="5082"/>
      <c r="BT46" s="7158"/>
      <c r="BU46" s="5320"/>
      <c r="BV46" s="5321"/>
      <c r="BW46" s="5322"/>
      <c r="BX46" s="5323"/>
      <c r="BY46" s="5321"/>
      <c r="BZ46" s="5324"/>
      <c r="CA46" s="5346"/>
      <c r="CB46" s="6703"/>
      <c r="CC46" s="5325"/>
      <c r="CD46" s="5324"/>
      <c r="CE46" s="5326"/>
      <c r="CF46" s="5342"/>
      <c r="CG46" s="5324"/>
      <c r="CH46" s="7157"/>
      <c r="CI46" s="5068"/>
      <c r="CJ46" s="4993"/>
      <c r="CK46" s="5135"/>
      <c r="CL46" s="5136"/>
      <c r="CM46" s="5136"/>
      <c r="CN46" s="5136"/>
      <c r="CO46" s="5136"/>
      <c r="CP46" s="5136"/>
      <c r="CQ46" s="5136"/>
      <c r="CR46" s="5136"/>
      <c r="CS46" s="5137"/>
      <c r="CT46" s="5136"/>
      <c r="CU46" s="5136"/>
      <c r="CV46" s="5136"/>
      <c r="CW46" s="5136"/>
      <c r="CX46" s="5136"/>
      <c r="CY46" s="5136"/>
      <c r="CZ46" s="5424"/>
      <c r="DA46" s="5138"/>
      <c r="DB46" s="5122"/>
      <c r="DC46" s="7303" t="s">
        <v>105</v>
      </c>
      <c r="DD46" s="6598">
        <v>178</v>
      </c>
      <c r="DE46" s="6598"/>
      <c r="DF46" s="6597">
        <v>45385</v>
      </c>
      <c r="DG46" s="7209">
        <v>15.95</v>
      </c>
      <c r="DH46" s="6598" t="s">
        <v>35</v>
      </c>
      <c r="DI46" s="6600">
        <v>1338.8</v>
      </c>
      <c r="DJ46" s="7210">
        <v>45426</v>
      </c>
      <c r="DK46" s="6597">
        <v>45426</v>
      </c>
      <c r="DL46" s="6598">
        <v>16406</v>
      </c>
      <c r="DM46" s="7212">
        <v>15950</v>
      </c>
      <c r="DN46" s="7212">
        <f>(DG46*1000-DM46)</f>
        <v>0</v>
      </c>
      <c r="DO46" s="6600">
        <v>21353.86</v>
      </c>
      <c r="DP46" s="6859">
        <f t="shared" si="9"/>
        <v>640.61580000000004</v>
      </c>
      <c r="DQ46" s="7213">
        <v>3</v>
      </c>
      <c r="DR46" s="7041"/>
      <c r="DT46" s="5031"/>
      <c r="DU46" s="5032"/>
      <c r="DV46" s="5032"/>
      <c r="DW46" s="5032"/>
      <c r="DX46" s="5032"/>
      <c r="DY46" s="5032"/>
      <c r="DZ46" s="5032"/>
      <c r="EA46" s="5032"/>
      <c r="EB46" s="5036"/>
      <c r="EC46" s="5032"/>
      <c r="ED46" s="5032"/>
      <c r="EE46" s="5032"/>
      <c r="EF46" s="5032"/>
      <c r="EG46" s="5032"/>
      <c r="EH46" s="5032"/>
      <c r="EI46" s="5350"/>
      <c r="EJ46" s="5033"/>
      <c r="EK46" s="5012"/>
      <c r="EL46" s="338"/>
      <c r="EM46" s="182"/>
      <c r="EN46" s="182"/>
      <c r="EO46" s="182"/>
      <c r="EP46" s="182"/>
      <c r="EQ46" s="182"/>
      <c r="ER46" s="182"/>
      <c r="ES46" s="182"/>
      <c r="ET46" s="182"/>
      <c r="EU46" s="182"/>
      <c r="EV46" s="182"/>
      <c r="EW46" s="182"/>
      <c r="EX46" s="182"/>
      <c r="EY46" s="182"/>
      <c r="EZ46" s="182"/>
      <c r="FA46" s="339"/>
      <c r="FC46" s="6774"/>
      <c r="FD46" s="6775"/>
      <c r="FE46" s="6775"/>
      <c r="FF46" s="6775"/>
      <c r="FG46" s="6775"/>
      <c r="FH46" s="6775"/>
      <c r="FI46" s="6775"/>
      <c r="FJ46" s="6775"/>
      <c r="FK46" s="6776"/>
      <c r="FL46" s="6775"/>
      <c r="FM46" s="6775"/>
      <c r="FN46" s="6775"/>
      <c r="FO46" s="6775"/>
      <c r="FP46" s="6775"/>
      <c r="FQ46" s="6777">
        <f>SUM(FQ35:FQ45)</f>
        <v>246.50725</v>
      </c>
      <c r="FR46" s="6885"/>
      <c r="FS46" s="6885"/>
      <c r="FT46" s="6882"/>
      <c r="FU46" s="5012"/>
      <c r="FV46" s="6731"/>
      <c r="FW46" s="6731"/>
      <c r="FX46" s="6731"/>
      <c r="FY46" s="6731"/>
      <c r="FZ46" s="6731"/>
      <c r="GA46" s="6731"/>
      <c r="GB46" s="6731"/>
      <c r="GC46" s="6731"/>
      <c r="GD46" s="6731"/>
      <c r="GE46" s="6731"/>
      <c r="GF46" s="6731"/>
      <c r="GG46" s="6731"/>
      <c r="GH46" s="6731"/>
      <c r="GI46" s="6731"/>
      <c r="GJ46" s="6731"/>
      <c r="GK46" s="6731"/>
      <c r="GM46" s="6520"/>
      <c r="GN46" s="6520"/>
      <c r="GO46" s="6520"/>
      <c r="GP46" s="6520"/>
      <c r="GQ46" s="6520"/>
      <c r="GR46" s="6520"/>
      <c r="GS46" s="6520"/>
      <c r="GT46" s="6520"/>
      <c r="GU46" s="6520"/>
      <c r="GV46" s="6520"/>
      <c r="GW46" s="6520"/>
      <c r="GX46" s="6520"/>
      <c r="GY46" s="6520"/>
      <c r="GZ46" s="6520"/>
      <c r="HA46" s="6520"/>
      <c r="HB46" s="6520"/>
      <c r="HC46" s="6520"/>
      <c r="HD46" s="6520"/>
      <c r="HE46" s="6514"/>
      <c r="HF46" s="6514"/>
      <c r="HG46" s="6514"/>
      <c r="HH46" s="6514"/>
      <c r="HI46" s="6514"/>
      <c r="HJ46" s="6514"/>
      <c r="HK46" s="6514"/>
      <c r="HL46" s="6514"/>
      <c r="HM46" s="6514"/>
      <c r="HN46" s="6514"/>
      <c r="HO46" s="6514"/>
      <c r="HP46" s="6514"/>
      <c r="HQ46" s="6514"/>
      <c r="HR46" s="6514"/>
      <c r="HS46" s="6514"/>
      <c r="HT46" s="6514"/>
      <c r="HV46" s="6774"/>
      <c r="HW46" s="6775"/>
      <c r="HX46" s="6775"/>
      <c r="HY46" s="6775"/>
      <c r="HZ46" s="6775"/>
      <c r="IA46" s="6775"/>
      <c r="IB46" s="6775"/>
      <c r="IC46" s="6775"/>
      <c r="ID46" s="6776"/>
      <c r="IE46" s="6775"/>
      <c r="IF46" s="6775"/>
      <c r="IG46" s="6775"/>
      <c r="IH46" s="6775"/>
      <c r="II46" s="6775"/>
      <c r="IJ46" s="6777">
        <f>SUM(IJ35:IJ45)</f>
        <v>246.50725</v>
      </c>
      <c r="IK46" s="6885"/>
      <c r="IL46" s="6885"/>
      <c r="IM46" s="6882"/>
      <c r="IN46" s="5012"/>
      <c r="IO46" s="6731"/>
      <c r="IP46" s="6731"/>
      <c r="IQ46" s="6731"/>
      <c r="IR46" s="6731"/>
      <c r="IS46" s="6731"/>
      <c r="IT46" s="6731"/>
      <c r="IU46" s="6731"/>
      <c r="IV46" s="6731"/>
      <c r="IW46" s="6731"/>
      <c r="IX46" s="6731"/>
      <c r="IY46" s="6731"/>
      <c r="IZ46" s="6731"/>
      <c r="JA46" s="6731"/>
      <c r="JB46" s="6731"/>
      <c r="JC46" s="6731"/>
      <c r="JD46" s="6731"/>
    </row>
    <row r="47" spans="2:264" ht="16.2" thickBot="1">
      <c r="O47" s="4999"/>
      <c r="P47" s="4999"/>
      <c r="Q47" s="5593" t="s">
        <v>629</v>
      </c>
      <c r="R47" s="5594" t="s">
        <v>1540</v>
      </c>
      <c r="S47" s="5631">
        <v>425</v>
      </c>
      <c r="T47" s="5589" t="s">
        <v>1545</v>
      </c>
      <c r="U47" s="5606">
        <v>45339</v>
      </c>
      <c r="V47" s="6940">
        <v>10</v>
      </c>
      <c r="W47" s="5594" t="s">
        <v>35</v>
      </c>
      <c r="X47" s="5594"/>
      <c r="Y47" s="5608">
        <v>287.39999999999998</v>
      </c>
      <c r="Z47" s="5614">
        <v>45348</v>
      </c>
      <c r="AA47" s="5634">
        <v>45340</v>
      </c>
      <c r="AB47" s="5594">
        <v>22271</v>
      </c>
      <c r="AC47" s="5598">
        <v>10000</v>
      </c>
      <c r="AD47" s="5598">
        <f t="shared" si="3"/>
        <v>0</v>
      </c>
      <c r="AE47" s="5608">
        <f>(AC47*Y47/1000)</f>
        <v>2874</v>
      </c>
      <c r="AF47" s="5608">
        <v>143.69999999999999</v>
      </c>
      <c r="AG47" s="5589">
        <v>5</v>
      </c>
      <c r="AH47" s="5636"/>
      <c r="AI47" s="5660"/>
      <c r="AJ47" s="5579"/>
      <c r="AK47" s="7430"/>
      <c r="AL47" s="5773" t="s">
        <v>14</v>
      </c>
      <c r="AM47" s="5773" t="s">
        <v>12</v>
      </c>
      <c r="AN47" s="5773"/>
      <c r="AO47" s="5773"/>
      <c r="AP47" s="5773"/>
      <c r="AQ47" s="5773" t="s">
        <v>15</v>
      </c>
      <c r="AR47" s="5773" t="s">
        <v>12</v>
      </c>
      <c r="AS47" s="5746" t="s">
        <v>12</v>
      </c>
      <c r="AT47" s="5773"/>
      <c r="AU47" s="5773"/>
      <c r="AV47" s="5773"/>
      <c r="AW47" s="5773"/>
      <c r="AX47" s="5773" t="s">
        <v>0</v>
      </c>
      <c r="AY47" s="5774"/>
      <c r="AZ47" s="5775"/>
      <c r="BA47" s="4993"/>
      <c r="BB47" s="5082"/>
      <c r="BC47" s="5082"/>
      <c r="BD47" s="5082"/>
      <c r="BE47" s="5082"/>
      <c r="BF47" s="5082"/>
      <c r="BG47" s="5082"/>
      <c r="BH47" s="5082"/>
      <c r="BI47" s="5082"/>
      <c r="BJ47" s="5082"/>
      <c r="BK47" s="5082"/>
      <c r="BL47" s="5082"/>
      <c r="BM47" s="5082"/>
      <c r="BN47" s="5082"/>
      <c r="BO47" s="5082"/>
      <c r="BP47" s="5082"/>
      <c r="BQ47" s="5082"/>
      <c r="BR47" s="5082"/>
      <c r="BS47" s="5082"/>
      <c r="BT47" s="7158"/>
      <c r="BU47" s="5320"/>
      <c r="BV47" s="5321"/>
      <c r="BW47" s="5322"/>
      <c r="BX47" s="5323"/>
      <c r="BY47" s="5321"/>
      <c r="BZ47" s="5324"/>
      <c r="CA47" s="5346"/>
      <c r="CB47" s="6703"/>
      <c r="CC47" s="5325"/>
      <c r="CD47" s="5324"/>
      <c r="CE47" s="5326"/>
      <c r="CF47" s="5342"/>
      <c r="CG47" s="5324"/>
      <c r="CH47" s="7157"/>
      <c r="CI47" s="5068"/>
      <c r="CJ47" s="4993"/>
      <c r="CK47" s="5135"/>
      <c r="CL47" s="5136"/>
      <c r="CM47" s="5136"/>
      <c r="CN47" s="5136"/>
      <c r="CO47" s="5136"/>
      <c r="CP47" s="5136"/>
      <c r="CQ47" s="5136"/>
      <c r="CR47" s="5136"/>
      <c r="CS47" s="5137"/>
      <c r="CT47" s="5136"/>
      <c r="CU47" s="5136"/>
      <c r="CV47" s="5136"/>
      <c r="CW47" s="5136"/>
      <c r="CX47" s="5136"/>
      <c r="CY47" s="5136"/>
      <c r="CZ47" s="5424"/>
      <c r="DA47" s="5138"/>
      <c r="DB47" s="5122"/>
      <c r="DC47" s="7303" t="s">
        <v>105</v>
      </c>
      <c r="DD47" s="6598">
        <v>179</v>
      </c>
      <c r="DE47" s="6598"/>
      <c r="DF47" s="6597">
        <v>45415</v>
      </c>
      <c r="DG47" s="7209">
        <v>17.600000000000001</v>
      </c>
      <c r="DH47" s="6598" t="s">
        <v>35</v>
      </c>
      <c r="DI47" s="6600">
        <v>1338.8</v>
      </c>
      <c r="DJ47" s="7210">
        <v>45450</v>
      </c>
      <c r="DK47" s="6597" t="s">
        <v>1638</v>
      </c>
      <c r="DL47" s="6598">
        <v>16442</v>
      </c>
      <c r="DM47" s="7212">
        <v>17600</v>
      </c>
      <c r="DN47" s="7212">
        <v>0</v>
      </c>
      <c r="DO47" s="6600">
        <v>23562.880000000001</v>
      </c>
      <c r="DP47" s="6859">
        <f t="shared" si="9"/>
        <v>706.88639999999998</v>
      </c>
      <c r="DQ47" s="7213">
        <v>3</v>
      </c>
      <c r="DR47" s="7042"/>
      <c r="DT47" s="5028"/>
      <c r="DU47" s="5029"/>
      <c r="DV47" s="5029"/>
      <c r="DW47" s="5029"/>
      <c r="DX47" s="5029"/>
      <c r="DY47" s="5029"/>
      <c r="DZ47" s="5029"/>
      <c r="EA47" s="5029"/>
      <c r="EB47" s="5037"/>
      <c r="EC47" s="5029"/>
      <c r="ED47" s="5029"/>
      <c r="EE47" s="5029"/>
      <c r="EF47" s="5029"/>
      <c r="EG47" s="5372">
        <f>SUM(EG35:EG46)</f>
        <v>0</v>
      </c>
      <c r="EH47" s="5372">
        <f>SUM(EH35:EH46)</f>
        <v>0</v>
      </c>
      <c r="EI47" s="5351"/>
      <c r="EJ47" s="5030"/>
      <c r="EK47" s="5012"/>
      <c r="EL47" s="325"/>
      <c r="EM47" s="326"/>
      <c r="EN47" s="326"/>
      <c r="EO47" s="326"/>
      <c r="EP47" s="326"/>
      <c r="EQ47" s="326"/>
      <c r="ER47" s="326"/>
      <c r="ES47" s="326"/>
      <c r="ET47" s="326"/>
      <c r="EU47" s="326"/>
      <c r="EV47" s="326"/>
      <c r="EW47" s="326"/>
      <c r="EX47" s="326"/>
      <c r="EY47" s="326"/>
      <c r="EZ47" s="326"/>
      <c r="FA47" s="327"/>
      <c r="FC47" s="6778"/>
      <c r="FD47" s="6778"/>
      <c r="FE47" s="6778"/>
      <c r="FF47" s="6778"/>
      <c r="FG47" s="6778"/>
      <c r="FH47" s="6778"/>
      <c r="FI47" s="6778"/>
      <c r="FJ47" s="6778"/>
      <c r="FK47" s="6778"/>
      <c r="FL47" s="6778"/>
      <c r="FM47" s="6778"/>
      <c r="FN47" s="6778"/>
      <c r="FO47" s="6778"/>
      <c r="FP47" s="6778"/>
      <c r="FQ47" s="6778"/>
      <c r="FR47" s="6778"/>
      <c r="FS47" s="6778"/>
      <c r="FT47" s="6778"/>
      <c r="FU47" s="5012"/>
      <c r="FV47" s="6731"/>
      <c r="FW47" s="6731"/>
      <c r="FX47" s="6731"/>
      <c r="FY47" s="6731"/>
      <c r="FZ47" s="6731"/>
      <c r="GA47" s="6731"/>
      <c r="GB47" s="6731"/>
      <c r="GC47" s="6731"/>
      <c r="GD47" s="6731"/>
      <c r="GE47" s="6731"/>
      <c r="GF47" s="6731"/>
      <c r="GG47" s="6731"/>
      <c r="GH47" s="6731"/>
      <c r="GI47" s="6731"/>
      <c r="GJ47" s="6731"/>
      <c r="GK47" s="6731"/>
      <c r="GM47" s="6516"/>
      <c r="GN47" s="6517"/>
      <c r="GO47" s="6517"/>
      <c r="GP47" s="6517"/>
      <c r="GQ47" s="6517"/>
      <c r="GR47" s="6517"/>
      <c r="GS47" s="6517"/>
      <c r="GT47" s="6517"/>
      <c r="GU47" s="6517"/>
      <c r="GV47" s="6517"/>
      <c r="GW47" s="6517"/>
      <c r="GX47" s="6517"/>
      <c r="GY47" s="6517"/>
      <c r="GZ47" s="6517"/>
      <c r="HA47" s="6517"/>
      <c r="HB47" s="6517"/>
      <c r="HC47" s="6517"/>
      <c r="HD47" s="6520"/>
      <c r="HE47" s="6518" t="s">
        <v>1458</v>
      </c>
      <c r="HF47" s="6520"/>
      <c r="HG47" s="6566"/>
      <c r="HH47" s="6517"/>
      <c r="HI47" s="6517"/>
      <c r="HJ47" s="6517"/>
      <c r="HK47" s="6517"/>
      <c r="HL47" s="6517"/>
      <c r="HM47" s="6517"/>
      <c r="HN47" s="6517"/>
      <c r="HO47" s="6517"/>
      <c r="HP47" s="6517"/>
      <c r="HQ47" s="6517"/>
      <c r="HR47" s="6517"/>
      <c r="HS47" s="6517"/>
      <c r="HT47" s="6517"/>
      <c r="HU47" s="4993"/>
      <c r="HV47" s="6778"/>
      <c r="HW47" s="6778"/>
      <c r="HX47" s="6778"/>
      <c r="HY47" s="6778"/>
      <c r="HZ47" s="6778"/>
      <c r="IA47" s="6778"/>
      <c r="IB47" s="6778"/>
      <c r="IC47" s="6778"/>
      <c r="ID47" s="6778"/>
      <c r="IE47" s="6778"/>
      <c r="IF47" s="6778"/>
      <c r="IG47" s="6778"/>
      <c r="IH47" s="6778"/>
      <c r="II47" s="6778"/>
      <c r="IJ47" s="6778"/>
      <c r="IK47" s="6778"/>
      <c r="IL47" s="6778"/>
      <c r="IM47" s="6778"/>
      <c r="IN47" s="5012"/>
      <c r="IO47" s="6731"/>
      <c r="IP47" s="6731"/>
      <c r="IQ47" s="6731"/>
      <c r="IR47" s="6731"/>
      <c r="IS47" s="6731"/>
      <c r="IT47" s="6731"/>
      <c r="IU47" s="6731"/>
      <c r="IV47" s="6731"/>
      <c r="IW47" s="6731"/>
      <c r="IX47" s="6731"/>
      <c r="IY47" s="6731"/>
      <c r="IZ47" s="6731"/>
      <c r="JA47" s="6731"/>
      <c r="JB47" s="6731"/>
      <c r="JC47" s="6731"/>
      <c r="JD47" s="6731"/>
    </row>
    <row r="48" spans="2:264" ht="15" thickBot="1">
      <c r="B48" s="4999"/>
      <c r="C48" s="5901"/>
      <c r="D48" s="5901"/>
      <c r="E48" s="5901"/>
      <c r="F48" s="5901"/>
      <c r="G48" s="5901"/>
      <c r="H48" s="5901"/>
      <c r="I48" s="5901"/>
      <c r="J48" s="5901"/>
      <c r="K48" s="5901"/>
      <c r="L48" s="5901"/>
      <c r="M48" s="5901"/>
      <c r="N48" s="5901"/>
      <c r="O48" s="4999"/>
      <c r="P48" s="4999"/>
      <c r="Q48" s="5593" t="s">
        <v>792</v>
      </c>
      <c r="R48" s="5589" t="s">
        <v>1527</v>
      </c>
      <c r="S48" s="5599">
        <v>398</v>
      </c>
      <c r="T48" s="5589" t="s">
        <v>1545</v>
      </c>
      <c r="U48" s="5610">
        <v>45343</v>
      </c>
      <c r="V48" s="7044">
        <v>17.5</v>
      </c>
      <c r="W48" s="5612" t="s">
        <v>35</v>
      </c>
      <c r="X48" s="5612"/>
      <c r="Y48" s="5613">
        <v>570.66</v>
      </c>
      <c r="Z48" s="5614">
        <v>45348</v>
      </c>
      <c r="AA48" s="5610">
        <v>45349</v>
      </c>
      <c r="AB48" s="5599">
        <v>22311</v>
      </c>
      <c r="AC48" s="5615">
        <v>17500</v>
      </c>
      <c r="AD48" s="5598">
        <f t="shared" si="3"/>
        <v>0</v>
      </c>
      <c r="AE48" s="5616">
        <f t="shared" ref="AE48:AE54" si="10">(AC48*Y48/1000)</f>
        <v>9986.5499999999993</v>
      </c>
      <c r="AF48" s="5616">
        <f t="shared" ref="AF48:AF54" si="11">(AE48*0.05)</f>
        <v>499.32749999999999</v>
      </c>
      <c r="AG48" s="5609">
        <v>5</v>
      </c>
      <c r="AH48" s="5869" t="s">
        <v>8</v>
      </c>
      <c r="AI48" s="5660"/>
      <c r="AJ48" s="5580" t="s">
        <v>4</v>
      </c>
      <c r="AK48" s="7431" t="s">
        <v>18</v>
      </c>
      <c r="AL48" s="5777" t="s">
        <v>19</v>
      </c>
      <c r="AM48" s="5777" t="s">
        <v>19</v>
      </c>
      <c r="AN48" s="5777" t="s">
        <v>20</v>
      </c>
      <c r="AO48" s="5777" t="s">
        <v>21</v>
      </c>
      <c r="AP48" s="5777" t="s">
        <v>1559</v>
      </c>
      <c r="AQ48" s="5777" t="s">
        <v>22</v>
      </c>
      <c r="AR48" s="5777" t="s">
        <v>23</v>
      </c>
      <c r="AS48" s="5751" t="s">
        <v>23</v>
      </c>
      <c r="AT48" s="5777" t="s">
        <v>24</v>
      </c>
      <c r="AU48" s="5777" t="s">
        <v>20</v>
      </c>
      <c r="AV48" s="5777" t="s">
        <v>25</v>
      </c>
      <c r="AW48" s="5777" t="s">
        <v>0</v>
      </c>
      <c r="AX48" s="5777" t="s">
        <v>1363</v>
      </c>
      <c r="AY48" s="5778" t="s">
        <v>1388</v>
      </c>
      <c r="AZ48" s="5779" t="s">
        <v>26</v>
      </c>
      <c r="BA48" s="4993"/>
      <c r="BB48" s="5082"/>
      <c r="BC48" s="5082"/>
      <c r="BD48" s="5082"/>
      <c r="BE48" s="5082"/>
      <c r="BF48" s="5082"/>
      <c r="BG48" s="5082"/>
      <c r="BH48" s="5082"/>
      <c r="BI48" s="5082"/>
      <c r="BJ48" s="5082"/>
      <c r="BK48" s="5082"/>
      <c r="BL48" s="5082"/>
      <c r="BM48" s="5082"/>
      <c r="BN48" s="5082"/>
      <c r="BO48" s="5082"/>
      <c r="BP48" s="5082"/>
      <c r="BQ48" s="5082"/>
      <c r="BR48" s="5082"/>
      <c r="BS48" s="5082"/>
      <c r="BT48" s="7158"/>
      <c r="BU48" s="5320"/>
      <c r="BV48" s="5321"/>
      <c r="BW48" s="5322"/>
      <c r="BX48" s="5323"/>
      <c r="BY48" s="5321"/>
      <c r="BZ48" s="5324"/>
      <c r="CA48" s="5346"/>
      <c r="CB48" s="6703"/>
      <c r="CC48" s="5325"/>
      <c r="CD48" s="5324"/>
      <c r="CE48" s="5326"/>
      <c r="CF48" s="5342"/>
      <c r="CG48" s="5324"/>
      <c r="CH48" s="7157"/>
      <c r="CI48" s="5167"/>
      <c r="CJ48" s="4993"/>
      <c r="CK48" s="5140"/>
      <c r="CL48" s="5141"/>
      <c r="CM48" s="5141"/>
      <c r="CN48" s="5141"/>
      <c r="CO48" s="5141"/>
      <c r="CP48" s="5141"/>
      <c r="CQ48" s="5141"/>
      <c r="CR48" s="5141"/>
      <c r="CS48" s="5142"/>
      <c r="CT48" s="5141"/>
      <c r="CU48" s="5141"/>
      <c r="CV48" s="5141"/>
      <c r="CW48" s="5141"/>
      <c r="CX48" s="5203">
        <f>SUM(CX36:CX47)</f>
        <v>0</v>
      </c>
      <c r="CY48" s="5203">
        <f>SUM(CY36:CY47)</f>
        <v>0</v>
      </c>
      <c r="CZ48" s="5419"/>
      <c r="DA48" s="5143"/>
      <c r="DB48" s="5122"/>
      <c r="DC48" s="7303" t="s">
        <v>105</v>
      </c>
      <c r="DD48" s="6598">
        <v>180</v>
      </c>
      <c r="DE48" s="6598"/>
      <c r="DF48" s="6597">
        <v>45415</v>
      </c>
      <c r="DG48" s="7209">
        <v>15.05</v>
      </c>
      <c r="DH48" s="6598" t="s">
        <v>35</v>
      </c>
      <c r="DI48" s="6600">
        <v>1338.8</v>
      </c>
      <c r="DJ48" s="7210">
        <v>45471</v>
      </c>
      <c r="DK48" s="6597">
        <v>45471</v>
      </c>
      <c r="DL48" s="6598">
        <v>16478</v>
      </c>
      <c r="DM48" s="7212">
        <v>15055</v>
      </c>
      <c r="DN48" s="7212">
        <f>(DG48*1000-DM48)</f>
        <v>-5</v>
      </c>
      <c r="DO48" s="6600">
        <v>20878.89</v>
      </c>
      <c r="DP48" s="6859">
        <f t="shared" si="9"/>
        <v>626.36669999999992</v>
      </c>
      <c r="DQ48" s="7213">
        <v>3</v>
      </c>
      <c r="DR48" s="7042"/>
      <c r="DT48" s="5012"/>
      <c r="DU48" s="5012"/>
      <c r="DV48" s="5012"/>
      <c r="DW48" s="5012"/>
      <c r="DX48" s="5012"/>
      <c r="DY48" s="5012"/>
      <c r="DZ48" s="5012"/>
      <c r="EA48" s="5012"/>
      <c r="EB48" s="5012"/>
      <c r="EC48" s="5012"/>
      <c r="ED48" s="5012"/>
      <c r="EE48" s="5012"/>
      <c r="EF48" s="5012"/>
      <c r="EG48" s="5012"/>
      <c r="EH48" s="5012"/>
      <c r="EI48" s="5012"/>
      <c r="EJ48" s="5012"/>
      <c r="EK48" s="5012"/>
      <c r="FC48" s="6778"/>
      <c r="FD48" s="6778"/>
      <c r="FE48" s="6778"/>
      <c r="FF48" s="6778"/>
      <c r="FG48" s="6778"/>
      <c r="FH48" s="6778"/>
      <c r="FI48" s="6778"/>
      <c r="FJ48" s="6778"/>
      <c r="FK48" s="6778"/>
      <c r="FL48" s="6778"/>
      <c r="FM48" s="6778"/>
      <c r="FN48" s="6778"/>
      <c r="FO48" s="6778"/>
      <c r="FP48" s="6778"/>
      <c r="FQ48" s="6778"/>
      <c r="FR48" s="6778"/>
      <c r="FS48" s="6778"/>
      <c r="FT48" s="6778"/>
      <c r="FU48" s="5012"/>
      <c r="FV48" s="6731"/>
      <c r="FW48" s="6731"/>
      <c r="FX48" s="6731"/>
      <c r="FY48" s="6731"/>
      <c r="FZ48" s="6731"/>
      <c r="GA48" s="6731"/>
      <c r="GB48" s="6731"/>
      <c r="GC48" s="6731"/>
      <c r="GD48" s="6731"/>
      <c r="GE48" s="6731"/>
      <c r="GF48" s="6731"/>
      <c r="GG48" s="6731"/>
      <c r="GH48" s="6731"/>
      <c r="GI48" s="6731"/>
      <c r="GJ48" s="6731"/>
      <c r="GK48" s="6731"/>
      <c r="GM48" s="6570"/>
      <c r="GN48" s="6570"/>
      <c r="GO48" s="6570" t="s">
        <v>14</v>
      </c>
      <c r="GP48" s="6570" t="s">
        <v>12</v>
      </c>
      <c r="GQ48" s="6570"/>
      <c r="GR48" s="6570"/>
      <c r="GS48" s="6570" t="s">
        <v>15</v>
      </c>
      <c r="GT48" s="6570" t="s">
        <v>12</v>
      </c>
      <c r="GU48" s="6570" t="s">
        <v>12</v>
      </c>
      <c r="GV48" s="6570"/>
      <c r="GW48" s="6570"/>
      <c r="GX48" s="6570"/>
      <c r="GY48" s="6570"/>
      <c r="GZ48" s="6570" t="s">
        <v>0</v>
      </c>
      <c r="HA48" s="6570"/>
      <c r="HB48" s="6570"/>
      <c r="HC48" s="6570"/>
      <c r="HD48" s="6520"/>
      <c r="HE48" s="6570"/>
      <c r="HF48" s="6571"/>
      <c r="HG48" s="6572" t="s">
        <v>14</v>
      </c>
      <c r="HH48" s="6572" t="s">
        <v>12</v>
      </c>
      <c r="HI48" s="6572"/>
      <c r="HJ48" s="6572"/>
      <c r="HK48" s="6572" t="s">
        <v>15</v>
      </c>
      <c r="HL48" s="6572" t="s">
        <v>12</v>
      </c>
      <c r="HM48" s="6572" t="s">
        <v>12</v>
      </c>
      <c r="HN48" s="6572"/>
      <c r="HO48" s="6572"/>
      <c r="HP48" s="6572"/>
      <c r="HQ48" s="6572"/>
      <c r="HR48" s="6572" t="s">
        <v>0</v>
      </c>
      <c r="HS48" s="6681"/>
      <c r="HT48" s="6970"/>
      <c r="HU48" s="6717"/>
      <c r="HV48" s="6778"/>
      <c r="HW48" s="6778"/>
      <c r="HX48" s="6778"/>
      <c r="HY48" s="6778"/>
      <c r="HZ48" s="6778"/>
      <c r="IA48" s="6778"/>
      <c r="IB48" s="6778"/>
      <c r="IC48" s="6778"/>
      <c r="ID48" s="6778"/>
      <c r="IE48" s="6778"/>
      <c r="IF48" s="6778"/>
      <c r="IG48" s="6778"/>
      <c r="IH48" s="6778"/>
      <c r="II48" s="6778"/>
      <c r="IJ48" s="6778"/>
      <c r="IK48" s="6778"/>
      <c r="IL48" s="6778"/>
      <c r="IM48" s="6778"/>
      <c r="IN48" s="5012"/>
      <c r="IO48" s="6731"/>
      <c r="IP48" s="6731"/>
      <c r="IQ48" s="6731"/>
      <c r="IR48" s="6731"/>
      <c r="IS48" s="6731"/>
      <c r="IT48" s="6731"/>
      <c r="IU48" s="6731"/>
      <c r="IV48" s="6731"/>
      <c r="IW48" s="6731"/>
      <c r="IX48" s="6731"/>
      <c r="IY48" s="6731"/>
      <c r="IZ48" s="6731"/>
      <c r="JA48" s="6731"/>
      <c r="JB48" s="6731"/>
      <c r="JC48" s="6731"/>
      <c r="JD48" s="6731"/>
    </row>
    <row r="49" spans="2:264" ht="18" thickBot="1">
      <c r="B49" s="6393"/>
      <c r="C49" s="5901"/>
      <c r="D49" s="5901"/>
      <c r="E49" s="5901"/>
      <c r="F49" s="5901"/>
      <c r="G49" s="5901"/>
      <c r="H49" s="5901"/>
      <c r="I49" s="5901"/>
      <c r="J49" s="5901"/>
      <c r="K49" s="5901"/>
      <c r="L49" s="5901"/>
      <c r="M49" s="5901"/>
      <c r="N49" s="5901"/>
      <c r="O49" s="4999"/>
      <c r="P49" s="4999"/>
      <c r="Q49" s="5593" t="s">
        <v>792</v>
      </c>
      <c r="R49" s="5589" t="s">
        <v>1528</v>
      </c>
      <c r="S49" s="5589">
        <v>399</v>
      </c>
      <c r="T49" s="5589" t="s">
        <v>1545</v>
      </c>
      <c r="U49" s="5610">
        <v>45343</v>
      </c>
      <c r="V49" s="6358">
        <v>200</v>
      </c>
      <c r="W49" s="5594" t="s">
        <v>35</v>
      </c>
      <c r="X49" s="5594"/>
      <c r="Y49" s="5597">
        <v>414</v>
      </c>
      <c r="Z49" s="5614">
        <v>45348</v>
      </c>
      <c r="AA49" s="5610">
        <v>45349</v>
      </c>
      <c r="AB49" s="5599">
        <v>22311</v>
      </c>
      <c r="AC49" s="5609">
        <v>158500</v>
      </c>
      <c r="AD49" s="5598">
        <f>(AC49-V49*1000)</f>
        <v>-41500</v>
      </c>
      <c r="AE49" s="5600">
        <f t="shared" si="10"/>
        <v>65619</v>
      </c>
      <c r="AF49" s="5600">
        <f t="shared" si="11"/>
        <v>3280.9500000000003</v>
      </c>
      <c r="AG49" s="5609">
        <v>5</v>
      </c>
      <c r="AH49" s="5672" t="s">
        <v>8</v>
      </c>
      <c r="AI49" s="5660"/>
      <c r="AJ49" s="5581"/>
      <c r="AK49" s="7432"/>
      <c r="AL49" s="5781" t="s">
        <v>3</v>
      </c>
      <c r="AM49" s="5781" t="s">
        <v>18</v>
      </c>
      <c r="AN49" s="5781"/>
      <c r="AO49" s="5781"/>
      <c r="AP49" s="5781"/>
      <c r="AQ49" s="5781" t="s">
        <v>21</v>
      </c>
      <c r="AR49" s="5781" t="s">
        <v>27</v>
      </c>
      <c r="AS49" s="5756" t="s">
        <v>28</v>
      </c>
      <c r="AT49" s="5781"/>
      <c r="AU49" s="5781"/>
      <c r="AV49" s="5781"/>
      <c r="AW49" s="5781"/>
      <c r="AX49" s="5781" t="s">
        <v>11</v>
      </c>
      <c r="AY49" s="5782"/>
      <c r="AZ49" s="5783"/>
      <c r="BA49" s="4993"/>
      <c r="BB49" s="5057" t="s">
        <v>1480</v>
      </c>
      <c r="BC49" s="5057"/>
      <c r="BD49" s="5058"/>
      <c r="BE49" s="5058"/>
      <c r="BF49" s="5058"/>
      <c r="BG49" s="5058"/>
      <c r="BH49" s="5058"/>
      <c r="BI49" s="5058"/>
      <c r="BJ49" s="5058"/>
      <c r="BK49" s="5058"/>
      <c r="BL49" s="5058"/>
      <c r="BM49" s="5058"/>
      <c r="BN49" s="5058"/>
      <c r="BO49" s="5058"/>
      <c r="BP49" s="5058"/>
      <c r="BQ49" s="5058"/>
      <c r="BR49" s="5058"/>
      <c r="BS49" s="5082"/>
      <c r="BT49" s="5904"/>
      <c r="BU49" s="5905"/>
      <c r="BV49" s="5906"/>
      <c r="BW49" s="5907"/>
      <c r="BX49" s="5908"/>
      <c r="BY49" s="5906"/>
      <c r="BZ49" s="5909"/>
      <c r="CA49" s="5910"/>
      <c r="CB49" s="5907"/>
      <c r="CC49" s="5911"/>
      <c r="CD49" s="5909"/>
      <c r="CE49" s="5912"/>
      <c r="CF49" s="5913"/>
      <c r="CG49" s="5909"/>
      <c r="CH49" s="6471"/>
      <c r="CI49" s="5170"/>
      <c r="CJ49" s="4993"/>
      <c r="CK49" s="5122"/>
      <c r="CL49" s="5122"/>
      <c r="CM49" s="5122"/>
      <c r="CN49" s="5122"/>
      <c r="CO49" s="5122"/>
      <c r="CP49" s="5122"/>
      <c r="CQ49" s="5122"/>
      <c r="CR49" s="5122"/>
      <c r="CS49" s="5122"/>
      <c r="CT49" s="5122"/>
      <c r="CU49" s="5122"/>
      <c r="CV49" s="5122"/>
      <c r="CW49" s="5122"/>
      <c r="CX49" s="5122"/>
      <c r="CY49" s="5122"/>
      <c r="CZ49" s="5122"/>
      <c r="DA49" s="5122"/>
      <c r="DB49" s="5122"/>
      <c r="DC49" s="7303" t="s">
        <v>105</v>
      </c>
      <c r="DD49" s="6598">
        <v>181</v>
      </c>
      <c r="DE49" s="6598"/>
      <c r="DF49" s="6597">
        <v>45462</v>
      </c>
      <c r="DG49" s="7209">
        <v>26.4</v>
      </c>
      <c r="DH49" s="6598" t="s">
        <v>35</v>
      </c>
      <c r="DI49" s="6600">
        <v>1338.8</v>
      </c>
      <c r="DJ49" s="7210">
        <v>45492</v>
      </c>
      <c r="DK49" s="6597">
        <v>45492</v>
      </c>
      <c r="DL49" s="6598">
        <v>16525</v>
      </c>
      <c r="DM49" s="7212">
        <v>26400</v>
      </c>
      <c r="DN49" s="7212">
        <f>(DG49*1000-DM49)</f>
        <v>0</v>
      </c>
      <c r="DO49" s="6600">
        <v>35344.32</v>
      </c>
      <c r="DP49" s="6859">
        <f t="shared" si="9"/>
        <v>1060.3296</v>
      </c>
      <c r="DQ49" s="7213">
        <v>3</v>
      </c>
      <c r="DR49" s="7042"/>
      <c r="DT49" s="5012"/>
      <c r="DU49" s="5012"/>
      <c r="DV49" s="5012"/>
      <c r="DW49" s="5012"/>
      <c r="DX49" s="5012"/>
      <c r="DY49" s="5012"/>
      <c r="DZ49" s="5012"/>
      <c r="EA49" s="5012"/>
      <c r="EB49" s="5012"/>
      <c r="EC49" s="5012"/>
      <c r="ED49" s="5012"/>
      <c r="EE49" s="5012"/>
      <c r="EF49" s="5012"/>
      <c r="EG49" s="5012"/>
      <c r="EH49" s="5012"/>
      <c r="EI49" s="5012"/>
      <c r="EJ49" s="5012"/>
      <c r="EK49" s="5012"/>
      <c r="FC49" s="6732" t="s">
        <v>1579</v>
      </c>
      <c r="FD49" s="6733"/>
      <c r="FE49" s="6734"/>
      <c r="FF49" s="6734"/>
      <c r="FG49" s="6734"/>
      <c r="FH49" s="6734"/>
      <c r="FI49" s="6734"/>
      <c r="FJ49" s="6734"/>
      <c r="FK49" s="6734"/>
      <c r="FL49" s="6734"/>
      <c r="FM49" s="6734"/>
      <c r="FN49" s="6734"/>
      <c r="FO49" s="6734"/>
      <c r="FP49" s="6734"/>
      <c r="FQ49" s="6734"/>
      <c r="FR49" s="6734"/>
      <c r="FS49" s="6734"/>
      <c r="FT49" s="6734"/>
      <c r="FU49" s="4993"/>
      <c r="FV49" s="6805"/>
      <c r="FW49" s="7154" t="s">
        <v>351</v>
      </c>
      <c r="FX49" s="6835"/>
      <c r="FY49" s="6734"/>
      <c r="FZ49" s="6734"/>
      <c r="GA49" s="6734"/>
      <c r="GB49" s="6734"/>
      <c r="GC49" s="6734"/>
      <c r="GD49" s="6734"/>
      <c r="GE49" s="6734"/>
      <c r="GF49" s="6734"/>
      <c r="GG49" s="6734"/>
      <c r="GH49" s="6734"/>
      <c r="GI49" s="6734"/>
      <c r="GJ49" s="6734"/>
      <c r="GK49" s="6734"/>
      <c r="GM49" s="6573" t="s">
        <v>4</v>
      </c>
      <c r="GN49" s="6573" t="s">
        <v>18</v>
      </c>
      <c r="GO49" s="6573" t="s">
        <v>19</v>
      </c>
      <c r="GP49" s="6573" t="s">
        <v>19</v>
      </c>
      <c r="GQ49" s="6573" t="s">
        <v>20</v>
      </c>
      <c r="GR49" s="6573" t="s">
        <v>21</v>
      </c>
      <c r="GS49" s="6573" t="s">
        <v>22</v>
      </c>
      <c r="GT49" s="6573" t="s">
        <v>23</v>
      </c>
      <c r="GU49" s="6573" t="s">
        <v>23</v>
      </c>
      <c r="GV49" s="6573" t="s">
        <v>1227</v>
      </c>
      <c r="GW49" s="6573" t="s">
        <v>20</v>
      </c>
      <c r="GX49" s="6573" t="s">
        <v>25</v>
      </c>
      <c r="GY49" s="6573" t="s">
        <v>0</v>
      </c>
      <c r="GZ49" s="6573" t="s">
        <v>1363</v>
      </c>
      <c r="HA49" s="6573" t="s">
        <v>1388</v>
      </c>
      <c r="HB49" s="6523" t="s">
        <v>1526</v>
      </c>
      <c r="HC49" s="6573" t="s">
        <v>26</v>
      </c>
      <c r="HD49" s="6520"/>
      <c r="HE49" s="6573" t="s">
        <v>4</v>
      </c>
      <c r="HF49" s="6574" t="s">
        <v>18</v>
      </c>
      <c r="HG49" s="6575" t="s">
        <v>19</v>
      </c>
      <c r="HH49" s="6575" t="s">
        <v>19</v>
      </c>
      <c r="HI49" s="6575" t="s">
        <v>20</v>
      </c>
      <c r="HJ49" s="6575" t="s">
        <v>21</v>
      </c>
      <c r="HK49" s="6575" t="s">
        <v>22</v>
      </c>
      <c r="HL49" s="6575" t="s">
        <v>23</v>
      </c>
      <c r="HM49" s="6575" t="s">
        <v>23</v>
      </c>
      <c r="HN49" s="6575" t="s">
        <v>24</v>
      </c>
      <c r="HO49" s="6575" t="s">
        <v>20</v>
      </c>
      <c r="HP49" s="6575" t="s">
        <v>25</v>
      </c>
      <c r="HQ49" s="6575" t="s">
        <v>0</v>
      </c>
      <c r="HR49" s="6575" t="s">
        <v>1363</v>
      </c>
      <c r="HS49" s="6682"/>
      <c r="HT49" s="6971" t="s">
        <v>26</v>
      </c>
      <c r="HU49" s="6717"/>
      <c r="HV49" s="6732" t="s">
        <v>1579</v>
      </c>
      <c r="HW49" s="6733"/>
      <c r="HX49" s="6734"/>
      <c r="HY49" s="6734"/>
      <c r="HZ49" s="6734"/>
      <c r="IA49" s="6734"/>
      <c r="IB49" s="6734"/>
      <c r="IC49" s="6734"/>
      <c r="ID49" s="6734"/>
      <c r="IE49" s="6734"/>
      <c r="IF49" s="6734"/>
      <c r="IG49" s="6734"/>
      <c r="IH49" s="6734"/>
      <c r="II49" s="6734"/>
      <c r="IJ49" s="6734"/>
      <c r="IK49" s="6734"/>
      <c r="IL49" s="6734"/>
      <c r="IM49" s="6734"/>
      <c r="IN49" s="4993"/>
      <c r="IO49" s="6805"/>
      <c r="IP49" s="7154" t="s">
        <v>351</v>
      </c>
      <c r="IQ49" s="6835"/>
      <c r="IR49" s="6734"/>
      <c r="IS49" s="6734"/>
      <c r="IT49" s="6734"/>
      <c r="IU49" s="6734"/>
      <c r="IV49" s="6734"/>
      <c r="IW49" s="6734"/>
      <c r="IX49" s="6734"/>
      <c r="IY49" s="6734"/>
      <c r="IZ49" s="6734"/>
      <c r="JA49" s="6734"/>
      <c r="JB49" s="6734"/>
      <c r="JC49" s="6734"/>
      <c r="JD49" s="6734"/>
    </row>
    <row r="50" spans="2:264" ht="15" thickBot="1">
      <c r="B50" s="4999"/>
      <c r="C50" s="4999"/>
      <c r="D50" s="4999"/>
      <c r="E50" s="4999"/>
      <c r="F50" s="4999"/>
      <c r="G50" s="4999"/>
      <c r="H50" s="4999"/>
      <c r="I50" s="4999"/>
      <c r="J50" s="4999"/>
      <c r="K50" s="4999"/>
      <c r="L50" s="4999"/>
      <c r="M50" s="6393"/>
      <c r="N50" s="89"/>
      <c r="O50" s="4999"/>
      <c r="P50" s="4999"/>
      <c r="Q50" s="5593" t="s">
        <v>792</v>
      </c>
      <c r="R50" s="5589" t="s">
        <v>1529</v>
      </c>
      <c r="S50" s="5618">
        <v>400</v>
      </c>
      <c r="T50" s="5589" t="s">
        <v>1545</v>
      </c>
      <c r="U50" s="5610">
        <v>45343</v>
      </c>
      <c r="V50" s="7045">
        <v>2.5</v>
      </c>
      <c r="W50" s="5594" t="s">
        <v>35</v>
      </c>
      <c r="X50" s="5594"/>
      <c r="Y50" s="5620">
        <v>494.87</v>
      </c>
      <c r="Z50" s="5614">
        <v>45348</v>
      </c>
      <c r="AA50" s="5610">
        <v>45349</v>
      </c>
      <c r="AB50" s="5599">
        <v>22311</v>
      </c>
      <c r="AC50" s="5621">
        <v>2500</v>
      </c>
      <c r="AD50" s="5598">
        <f t="shared" ref="AD50:AD55" si="12">(AC50-V50*1000)</f>
        <v>0</v>
      </c>
      <c r="AE50" s="5622">
        <f t="shared" si="10"/>
        <v>1237.175</v>
      </c>
      <c r="AF50" s="5622">
        <f t="shared" si="11"/>
        <v>61.858750000000001</v>
      </c>
      <c r="AG50" s="5609">
        <v>5</v>
      </c>
      <c r="AH50" s="5672" t="s">
        <v>8</v>
      </c>
      <c r="AI50" s="5660"/>
      <c r="AJ50" s="7248" t="s">
        <v>1555</v>
      </c>
      <c r="AK50" s="7249">
        <v>25</v>
      </c>
      <c r="AL50" s="7250" t="s">
        <v>1545</v>
      </c>
      <c r="AM50" s="7251">
        <v>45336</v>
      </c>
      <c r="AN50" s="7252">
        <v>15</v>
      </c>
      <c r="AO50" s="7253" t="s">
        <v>35</v>
      </c>
      <c r="AP50" s="5712">
        <f>(AU50/1000)</f>
        <v>15</v>
      </c>
      <c r="AQ50" s="7254">
        <v>411</v>
      </c>
      <c r="AR50" s="7255">
        <v>45341</v>
      </c>
      <c r="AS50" s="7589">
        <v>45341</v>
      </c>
      <c r="AT50" s="7253"/>
      <c r="AU50" s="7256">
        <v>15000</v>
      </c>
      <c r="AV50" s="7253">
        <f>(AU50-AN50*1000)</f>
        <v>0</v>
      </c>
      <c r="AW50" s="7257">
        <f>(AU50*AQ50/1000)</f>
        <v>6165</v>
      </c>
      <c r="AX50" s="7257">
        <f>(AW50*0.05)</f>
        <v>308.25</v>
      </c>
      <c r="AY50" s="7258">
        <v>5</v>
      </c>
      <c r="AZ50" s="5794"/>
      <c r="BA50" s="4993"/>
      <c r="BB50" s="5059"/>
      <c r="BC50" s="5059"/>
      <c r="BD50" s="5059"/>
      <c r="BE50" s="5059" t="s">
        <v>14</v>
      </c>
      <c r="BF50" s="5059" t="s">
        <v>12</v>
      </c>
      <c r="BG50" s="5059"/>
      <c r="BH50" s="5059"/>
      <c r="BI50" s="5059" t="s">
        <v>15</v>
      </c>
      <c r="BJ50" s="5059" t="s">
        <v>12</v>
      </c>
      <c r="BK50" s="5059" t="s">
        <v>12</v>
      </c>
      <c r="BL50" s="5059"/>
      <c r="BM50" s="5059"/>
      <c r="BN50" s="5059"/>
      <c r="BO50" s="5059"/>
      <c r="BP50" s="5059" t="s">
        <v>0</v>
      </c>
      <c r="BQ50" s="5059"/>
      <c r="BR50" s="5059"/>
      <c r="BS50" s="5082"/>
      <c r="BT50" s="6607"/>
      <c r="BU50" s="6608"/>
      <c r="BV50" s="6607"/>
      <c r="BW50" s="6609"/>
      <c r="BX50" s="6610"/>
      <c r="BY50" s="6607"/>
      <c r="BZ50" s="6611"/>
      <c r="CA50" s="6612"/>
      <c r="CB50" s="6609"/>
      <c r="CC50" s="6607"/>
      <c r="CD50" s="6611"/>
      <c r="CE50" s="6613"/>
      <c r="CF50" s="6614"/>
      <c r="CG50" s="6611"/>
      <c r="CH50" s="6611"/>
      <c r="CI50" s="5058"/>
      <c r="CJ50" s="4993"/>
      <c r="CK50" s="5122"/>
      <c r="CL50" s="5122"/>
      <c r="CM50" s="5122"/>
      <c r="CN50" s="5122"/>
      <c r="CO50" s="5122"/>
      <c r="CP50" s="5122"/>
      <c r="CQ50" s="5122"/>
      <c r="CR50" s="5122"/>
      <c r="CS50" s="5122"/>
      <c r="CT50" s="5122"/>
      <c r="CU50" s="5122"/>
      <c r="CV50" s="5122"/>
      <c r="CW50" s="5122"/>
      <c r="CX50" s="5122"/>
      <c r="CY50" s="5122"/>
      <c r="CZ50" s="5122"/>
      <c r="DA50" s="5122"/>
      <c r="DB50" s="5122"/>
      <c r="DC50" s="7303" t="s">
        <v>105</v>
      </c>
      <c r="DD50" s="6598">
        <v>182</v>
      </c>
      <c r="DE50" s="6598" t="s">
        <v>1633</v>
      </c>
      <c r="DF50" s="6597">
        <v>45504</v>
      </c>
      <c r="DG50" s="7209">
        <v>16.170000000000002</v>
      </c>
      <c r="DH50" s="6598" t="s">
        <v>35</v>
      </c>
      <c r="DI50" s="6600">
        <v>1338.6</v>
      </c>
      <c r="DJ50" s="7210">
        <v>45511</v>
      </c>
      <c r="DK50" s="6597">
        <v>45511</v>
      </c>
      <c r="DL50" s="6598">
        <v>16571</v>
      </c>
      <c r="DM50" s="7212">
        <v>16174</v>
      </c>
      <c r="DN50" s="7212">
        <f>(DG50*1000-DM50)</f>
        <v>-3.999999999998181</v>
      </c>
      <c r="DO50" s="6600">
        <v>21653.75</v>
      </c>
      <c r="DP50" s="6859">
        <f t="shared" si="9"/>
        <v>649.61249999999995</v>
      </c>
      <c r="DQ50" s="7213">
        <v>3</v>
      </c>
      <c r="DR50" s="7043"/>
      <c r="DT50" s="4995" t="s">
        <v>1504</v>
      </c>
      <c r="DU50" s="4995"/>
      <c r="DV50" s="4993"/>
      <c r="DW50" s="4993"/>
      <c r="DX50" s="4993"/>
      <c r="DY50" s="4993"/>
      <c r="DZ50" s="4993"/>
      <c r="EA50" s="4993"/>
      <c r="EB50" s="4993"/>
      <c r="EC50" s="4993"/>
      <c r="ED50" s="4993"/>
      <c r="EE50" s="4993"/>
      <c r="EF50" s="4993"/>
      <c r="EG50" s="4993"/>
      <c r="EH50" s="4993"/>
      <c r="EI50" s="4993"/>
      <c r="EJ50" s="4993"/>
      <c r="EK50" s="5012"/>
      <c r="EL50" s="5054"/>
      <c r="EM50" s="5051"/>
      <c r="EN50" s="5052"/>
      <c r="EO50" s="5053"/>
      <c r="EP50" s="5053"/>
      <c r="EQ50" s="5053"/>
      <c r="ER50" s="5053"/>
      <c r="ES50" s="5053"/>
      <c r="ET50" s="5053"/>
      <c r="EU50" s="5053"/>
      <c r="EV50" s="5053"/>
      <c r="EW50" s="5053"/>
      <c r="EX50" s="5053"/>
      <c r="EY50" s="5053"/>
      <c r="EZ50" s="5053"/>
      <c r="FA50" s="5053"/>
      <c r="FC50" s="6779"/>
      <c r="FD50" s="6779"/>
      <c r="FE50" s="6779"/>
      <c r="FF50" s="6779" t="s">
        <v>14</v>
      </c>
      <c r="FG50" s="6779" t="s">
        <v>12</v>
      </c>
      <c r="FH50" s="6779"/>
      <c r="FI50" s="6779"/>
      <c r="FJ50" s="6779" t="s">
        <v>15</v>
      </c>
      <c r="FK50" s="6779" t="s">
        <v>12</v>
      </c>
      <c r="FL50" s="6779" t="s">
        <v>12</v>
      </c>
      <c r="FM50" s="6779"/>
      <c r="FN50" s="6779"/>
      <c r="FO50" s="6779"/>
      <c r="FP50" s="6779"/>
      <c r="FQ50" s="6779" t="s">
        <v>0</v>
      </c>
      <c r="FR50" s="6872"/>
      <c r="FS50" s="6872"/>
      <c r="FT50" s="6779"/>
      <c r="FU50" s="87"/>
      <c r="FV50" s="6779"/>
      <c r="FW50" s="6836"/>
      <c r="FX50" s="6837" t="s">
        <v>14</v>
      </c>
      <c r="FY50" s="6837" t="s">
        <v>12</v>
      </c>
      <c r="FZ50" s="6837"/>
      <c r="GA50" s="6837"/>
      <c r="GB50" s="6837" t="s">
        <v>15</v>
      </c>
      <c r="GC50" s="6837" t="s">
        <v>12</v>
      </c>
      <c r="GD50" s="6837" t="s">
        <v>12</v>
      </c>
      <c r="GE50" s="6837"/>
      <c r="GF50" s="6837"/>
      <c r="GG50" s="6837"/>
      <c r="GH50" s="6837"/>
      <c r="GI50" s="6837" t="s">
        <v>0</v>
      </c>
      <c r="GJ50" s="6838"/>
      <c r="GK50" s="6839"/>
      <c r="GM50" s="6576"/>
      <c r="GN50" s="6576"/>
      <c r="GO50" s="6576" t="s">
        <v>3</v>
      </c>
      <c r="GP50" s="6576" t="s">
        <v>18</v>
      </c>
      <c r="GQ50" s="6576"/>
      <c r="GR50" s="6576"/>
      <c r="GS50" s="6576" t="s">
        <v>21</v>
      </c>
      <c r="GT50" s="6576" t="s">
        <v>27</v>
      </c>
      <c r="GU50" s="6576" t="s">
        <v>28</v>
      </c>
      <c r="GV50" s="6576"/>
      <c r="GW50" s="6576"/>
      <c r="GX50" s="6576"/>
      <c r="GY50" s="6576"/>
      <c r="GZ50" s="6576" t="s">
        <v>11</v>
      </c>
      <c r="HA50" s="6576"/>
      <c r="HB50" s="6576"/>
      <c r="HC50" s="6576"/>
      <c r="HD50" s="6520"/>
      <c r="HE50" s="6576"/>
      <c r="HF50" s="6577"/>
      <c r="HG50" s="6578" t="s">
        <v>3</v>
      </c>
      <c r="HH50" s="6578" t="s">
        <v>18</v>
      </c>
      <c r="HI50" s="6578"/>
      <c r="HJ50" s="6578"/>
      <c r="HK50" s="6578" t="s">
        <v>21</v>
      </c>
      <c r="HL50" s="6578" t="s">
        <v>27</v>
      </c>
      <c r="HM50" s="6578" t="s">
        <v>28</v>
      </c>
      <c r="HN50" s="6578"/>
      <c r="HO50" s="6578"/>
      <c r="HP50" s="6578"/>
      <c r="HQ50" s="6578"/>
      <c r="HR50" s="6578" t="s">
        <v>11</v>
      </c>
      <c r="HS50" s="6683"/>
      <c r="HT50" s="6972"/>
      <c r="HU50" s="6717"/>
      <c r="HV50" s="6779"/>
      <c r="HW50" s="6779"/>
      <c r="HX50" s="6779"/>
      <c r="HY50" s="6779" t="s">
        <v>14</v>
      </c>
      <c r="HZ50" s="6779" t="s">
        <v>12</v>
      </c>
      <c r="IA50" s="6779"/>
      <c r="IB50" s="6779"/>
      <c r="IC50" s="6779" t="s">
        <v>15</v>
      </c>
      <c r="ID50" s="6779" t="s">
        <v>12</v>
      </c>
      <c r="IE50" s="6779" t="s">
        <v>12</v>
      </c>
      <c r="IF50" s="6779"/>
      <c r="IG50" s="6779"/>
      <c r="IH50" s="6779"/>
      <c r="II50" s="6779"/>
      <c r="IJ50" s="6779" t="s">
        <v>0</v>
      </c>
      <c r="IK50" s="6872"/>
      <c r="IL50" s="6872"/>
      <c r="IM50" s="6779"/>
      <c r="IN50" s="87"/>
      <c r="IO50" s="6779"/>
      <c r="IP50" s="6836"/>
      <c r="IQ50" s="6837" t="s">
        <v>14</v>
      </c>
      <c r="IR50" s="6837" t="s">
        <v>12</v>
      </c>
      <c r="IS50" s="6837"/>
      <c r="IT50" s="6837"/>
      <c r="IU50" s="6837" t="s">
        <v>15</v>
      </c>
      <c r="IV50" s="6837" t="s">
        <v>12</v>
      </c>
      <c r="IW50" s="6837" t="s">
        <v>12</v>
      </c>
      <c r="IX50" s="6837"/>
      <c r="IY50" s="6837"/>
      <c r="IZ50" s="6837"/>
      <c r="JA50" s="6837"/>
      <c r="JB50" s="6837" t="s">
        <v>0</v>
      </c>
      <c r="JC50" s="6838"/>
      <c r="JD50" s="6839"/>
    </row>
    <row r="51" spans="2:264" ht="15" thickBot="1">
      <c r="B51" s="4999"/>
      <c r="C51" s="4999"/>
      <c r="D51" s="4999"/>
      <c r="E51" s="4999"/>
      <c r="F51" s="4999"/>
      <c r="G51" s="4999"/>
      <c r="H51" s="4999"/>
      <c r="I51" s="4999"/>
      <c r="J51" s="4999"/>
      <c r="K51" s="4999"/>
      <c r="L51" s="4999"/>
      <c r="M51" s="6393"/>
      <c r="N51" s="89"/>
      <c r="O51" s="4999"/>
      <c r="P51" s="4999"/>
      <c r="Q51" s="5637" t="s">
        <v>792</v>
      </c>
      <c r="R51" s="7161" t="s">
        <v>1530</v>
      </c>
      <c r="S51" s="5594">
        <v>401</v>
      </c>
      <c r="T51" s="5589" t="s">
        <v>1545</v>
      </c>
      <c r="U51" s="5610">
        <v>45343</v>
      </c>
      <c r="V51" s="7046">
        <v>20</v>
      </c>
      <c r="W51" s="5594" t="s">
        <v>35</v>
      </c>
      <c r="X51" s="5594"/>
      <c r="Y51" s="5608">
        <v>1121.6199999999999</v>
      </c>
      <c r="Z51" s="5614">
        <v>45348</v>
      </c>
      <c r="AA51" s="5610">
        <v>45349</v>
      </c>
      <c r="AB51" s="5599">
        <v>22311</v>
      </c>
      <c r="AC51" s="5598">
        <v>20000</v>
      </c>
      <c r="AD51" s="5598">
        <f t="shared" si="12"/>
        <v>0</v>
      </c>
      <c r="AE51" s="5608">
        <f t="shared" si="10"/>
        <v>22432.399999999998</v>
      </c>
      <c r="AF51" s="5608">
        <f t="shared" si="11"/>
        <v>1121.6199999999999</v>
      </c>
      <c r="AG51" s="5831">
        <v>5</v>
      </c>
      <c r="AH51" s="5868" t="s">
        <v>8</v>
      </c>
      <c r="AI51" s="5660"/>
      <c r="AJ51" s="5637"/>
      <c r="AK51" s="5605"/>
      <c r="AL51" s="5589"/>
      <c r="AM51" s="5595"/>
      <c r="AN51" s="6358"/>
      <c r="AO51" s="5594"/>
      <c r="AP51" s="5594"/>
      <c r="AQ51" s="5597"/>
      <c r="AR51" s="4482"/>
      <c r="AS51" s="5634"/>
      <c r="AT51" s="5594"/>
      <c r="AU51" s="5598"/>
      <c r="AV51" s="5594"/>
      <c r="AW51" s="5608"/>
      <c r="AX51" s="5608"/>
      <c r="AY51" s="5609"/>
      <c r="AZ51" s="5768"/>
      <c r="BA51" s="4993"/>
      <c r="BB51" s="5060" t="s">
        <v>3</v>
      </c>
      <c r="BC51" s="5060" t="s">
        <v>4</v>
      </c>
      <c r="BD51" s="5060" t="s">
        <v>18</v>
      </c>
      <c r="BE51" s="5060" t="s">
        <v>19</v>
      </c>
      <c r="BF51" s="5060" t="s">
        <v>19</v>
      </c>
      <c r="BG51" s="5060" t="s">
        <v>20</v>
      </c>
      <c r="BH51" s="5060" t="s">
        <v>21</v>
      </c>
      <c r="BI51" s="5060" t="s">
        <v>22</v>
      </c>
      <c r="BJ51" s="5060" t="s">
        <v>23</v>
      </c>
      <c r="BK51" s="5060" t="s">
        <v>23</v>
      </c>
      <c r="BL51" s="5060" t="s">
        <v>1227</v>
      </c>
      <c r="BM51" s="5060" t="s">
        <v>20</v>
      </c>
      <c r="BN51" s="5060" t="s">
        <v>25</v>
      </c>
      <c r="BO51" s="5060" t="s">
        <v>0</v>
      </c>
      <c r="BP51" s="5060" t="s">
        <v>1363</v>
      </c>
      <c r="BQ51" s="6697" t="s">
        <v>1388</v>
      </c>
      <c r="BR51" s="5060" t="s">
        <v>26</v>
      </c>
      <c r="BS51" s="5082"/>
      <c r="BT51" s="5158" t="s">
        <v>351</v>
      </c>
      <c r="BU51" s="5083" t="s">
        <v>1466</v>
      </c>
      <c r="BV51" s="5098"/>
      <c r="BW51" s="5098"/>
      <c r="BX51" s="5098"/>
      <c r="BY51" s="5098"/>
      <c r="BZ51" s="5098"/>
      <c r="CA51" s="5098"/>
      <c r="CB51" s="5098"/>
      <c r="CC51" s="5345"/>
      <c r="CD51" s="5099"/>
      <c r="CE51" s="5099"/>
      <c r="CF51" s="5099"/>
      <c r="CG51" s="5099"/>
      <c r="CH51" s="5099"/>
      <c r="CI51" s="5099"/>
      <c r="CJ51" s="4993"/>
      <c r="CK51" s="5103" t="s">
        <v>1492</v>
      </c>
      <c r="CL51" s="5103"/>
      <c r="CM51" s="5104"/>
      <c r="CN51" s="5104"/>
      <c r="CO51" s="5104"/>
      <c r="CP51" s="5104"/>
      <c r="CQ51" s="5104"/>
      <c r="CR51" s="5104"/>
      <c r="CS51" s="5104"/>
      <c r="CT51" s="5104"/>
      <c r="CU51" s="5104"/>
      <c r="CV51" s="5104"/>
      <c r="CW51" s="5104"/>
      <c r="CX51" s="5104"/>
      <c r="CY51" s="5104"/>
      <c r="CZ51" s="5104"/>
      <c r="DA51" s="5104"/>
      <c r="DB51" s="5122"/>
      <c r="DC51" s="7421" t="s">
        <v>105</v>
      </c>
      <c r="DD51" s="6328">
        <v>183</v>
      </c>
      <c r="DE51" s="6328" t="s">
        <v>101</v>
      </c>
      <c r="DF51" s="6329">
        <v>45608</v>
      </c>
      <c r="DG51" s="7203">
        <v>25</v>
      </c>
      <c r="DH51" s="6328" t="s">
        <v>35</v>
      </c>
      <c r="DI51" s="6333">
        <v>1302.48</v>
      </c>
      <c r="DJ51" s="7204">
        <v>45622</v>
      </c>
      <c r="DK51" s="6329">
        <v>45622</v>
      </c>
      <c r="DL51" s="6328"/>
      <c r="DM51" s="7205">
        <v>25000</v>
      </c>
      <c r="DN51" s="7205">
        <f>(DG51*1000-DM51)</f>
        <v>0</v>
      </c>
      <c r="DO51" s="6333">
        <v>32562</v>
      </c>
      <c r="DP51" s="6354">
        <f>(DO51*0.03)</f>
        <v>976.86</v>
      </c>
      <c r="DQ51" s="7206">
        <v>3</v>
      </c>
      <c r="DR51" s="7043"/>
      <c r="DT51" s="5016"/>
      <c r="DU51" s="5016"/>
      <c r="DV51" s="5016"/>
      <c r="DW51" s="5016" t="s">
        <v>14</v>
      </c>
      <c r="DX51" s="5016" t="s">
        <v>12</v>
      </c>
      <c r="DY51" s="5016"/>
      <c r="DZ51" s="5016"/>
      <c r="EA51" s="5016" t="s">
        <v>15</v>
      </c>
      <c r="EB51" s="5016" t="s">
        <v>12</v>
      </c>
      <c r="EC51" s="5016" t="s">
        <v>12</v>
      </c>
      <c r="ED51" s="5016"/>
      <c r="EE51" s="5016"/>
      <c r="EF51" s="5016"/>
      <c r="EG51" s="5016"/>
      <c r="EH51" s="5016" t="s">
        <v>0</v>
      </c>
      <c r="EI51" s="5016"/>
      <c r="EJ51" s="5016"/>
      <c r="EK51" s="5012"/>
      <c r="EL51" s="5016"/>
      <c r="EM51" s="5042"/>
      <c r="EN51" s="5038" t="s">
        <v>14</v>
      </c>
      <c r="EO51" s="5038" t="s">
        <v>12</v>
      </c>
      <c r="EP51" s="5038"/>
      <c r="EQ51" s="5038"/>
      <c r="ER51" s="5038" t="s">
        <v>15</v>
      </c>
      <c r="ES51" s="5038" t="s">
        <v>12</v>
      </c>
      <c r="ET51" s="5038" t="s">
        <v>12</v>
      </c>
      <c r="EU51" s="5038"/>
      <c r="EV51" s="5038"/>
      <c r="EW51" s="5038"/>
      <c r="EX51" s="5038"/>
      <c r="EY51" s="5038" t="s">
        <v>0</v>
      </c>
      <c r="EZ51" s="5382"/>
      <c r="FA51" s="5039"/>
      <c r="FC51" s="6780" t="s">
        <v>3</v>
      </c>
      <c r="FD51" s="6780" t="s">
        <v>4</v>
      </c>
      <c r="FE51" s="6780" t="s">
        <v>18</v>
      </c>
      <c r="FF51" s="6780" t="s">
        <v>19</v>
      </c>
      <c r="FG51" s="6780" t="s">
        <v>19</v>
      </c>
      <c r="FH51" s="6780" t="s">
        <v>20</v>
      </c>
      <c r="FI51" s="6780" t="s">
        <v>21</v>
      </c>
      <c r="FJ51" s="6780" t="s">
        <v>22</v>
      </c>
      <c r="FK51" s="6780" t="s">
        <v>23</v>
      </c>
      <c r="FL51" s="6780" t="s">
        <v>23</v>
      </c>
      <c r="FM51" s="6780" t="s">
        <v>1227</v>
      </c>
      <c r="FN51" s="6780" t="s">
        <v>20</v>
      </c>
      <c r="FO51" s="6780" t="s">
        <v>25</v>
      </c>
      <c r="FP51" s="6780" t="s">
        <v>0</v>
      </c>
      <c r="FQ51" s="6780" t="s">
        <v>1363</v>
      </c>
      <c r="FR51" s="6868"/>
      <c r="FS51" s="6868" t="s">
        <v>1526</v>
      </c>
      <c r="FT51" s="6780" t="s">
        <v>26</v>
      </c>
      <c r="FU51" s="87"/>
      <c r="FV51" s="6780" t="s">
        <v>4</v>
      </c>
      <c r="FW51" s="6840" t="s">
        <v>18</v>
      </c>
      <c r="FX51" s="6841" t="s">
        <v>19</v>
      </c>
      <c r="FY51" s="6841" t="s">
        <v>19</v>
      </c>
      <c r="FZ51" s="6841" t="s">
        <v>20</v>
      </c>
      <c r="GA51" s="6841" t="s">
        <v>21</v>
      </c>
      <c r="GB51" s="6841" t="s">
        <v>22</v>
      </c>
      <c r="GC51" s="6841" t="s">
        <v>23</v>
      </c>
      <c r="GD51" s="6841" t="s">
        <v>23</v>
      </c>
      <c r="GE51" s="6841" t="s">
        <v>24</v>
      </c>
      <c r="GF51" s="6841" t="s">
        <v>20</v>
      </c>
      <c r="GG51" s="6841" t="s">
        <v>25</v>
      </c>
      <c r="GH51" s="6841" t="s">
        <v>0</v>
      </c>
      <c r="GI51" s="6841" t="s">
        <v>1363</v>
      </c>
      <c r="GJ51" s="6842"/>
      <c r="GK51" s="6843" t="s">
        <v>26</v>
      </c>
      <c r="GM51" s="6631" t="s">
        <v>1554</v>
      </c>
      <c r="GN51" s="6648">
        <v>7</v>
      </c>
      <c r="GO51" s="6648">
        <v>308946</v>
      </c>
      <c r="GP51" s="6649">
        <v>45355</v>
      </c>
      <c r="GQ51" s="6648">
        <v>500</v>
      </c>
      <c r="GR51" s="6648" t="s">
        <v>1539</v>
      </c>
      <c r="GS51" s="6650">
        <v>12.5</v>
      </c>
      <c r="GT51" s="6651">
        <v>45364</v>
      </c>
      <c r="GU51" s="6649">
        <v>45358</v>
      </c>
      <c r="GV51" s="6648">
        <v>2855</v>
      </c>
      <c r="GW51" s="6648">
        <v>502.3</v>
      </c>
      <c r="GX51" s="6652">
        <f>(GQ51-GW51)</f>
        <v>-2.3000000000000114</v>
      </c>
      <c r="GY51" s="6653">
        <f>GS51*GW51/1</f>
        <v>6278.75</v>
      </c>
      <c r="GZ51" s="6654">
        <f>(GY51*0.05)</f>
        <v>313.9375</v>
      </c>
      <c r="HA51" s="6685">
        <v>5</v>
      </c>
      <c r="HB51" s="6654">
        <f>(GY51*0.02)</f>
        <v>125.575</v>
      </c>
      <c r="HC51" s="6530" t="s">
        <v>8</v>
      </c>
      <c r="HD51" s="6520"/>
      <c r="HE51" s="6639" t="s">
        <v>1554</v>
      </c>
      <c r="HF51" s="6640">
        <v>6</v>
      </c>
      <c r="HG51" s="6640">
        <v>308789</v>
      </c>
      <c r="HH51" s="6641">
        <v>45330</v>
      </c>
      <c r="HI51" s="6640">
        <v>500</v>
      </c>
      <c r="HJ51" s="6640" t="s">
        <v>1539</v>
      </c>
      <c r="HK51" s="6642">
        <v>12.5</v>
      </c>
      <c r="HL51" s="6643">
        <v>45348</v>
      </c>
      <c r="HM51" s="6641">
        <v>45337</v>
      </c>
      <c r="HN51" s="6640">
        <v>2768</v>
      </c>
      <c r="HO51" s="6640">
        <v>531.6</v>
      </c>
      <c r="HP51" s="6644">
        <f t="shared" ref="HP51:HP56" si="13">(HI51-HO51)</f>
        <v>-31.600000000000023</v>
      </c>
      <c r="HQ51" s="6645">
        <f t="shared" ref="HQ51:HQ56" si="14">HK51*HO51/1</f>
        <v>6645</v>
      </c>
      <c r="HR51" s="6646">
        <f t="shared" ref="HR51:HR56" si="15">(HQ51*0.05)</f>
        <v>332.25</v>
      </c>
      <c r="HS51" s="6902">
        <v>5</v>
      </c>
      <c r="HT51" s="6973"/>
      <c r="HU51" s="4993"/>
      <c r="HV51" s="6780" t="s">
        <v>3</v>
      </c>
      <c r="HW51" s="6780" t="s">
        <v>4</v>
      </c>
      <c r="HX51" s="6780" t="s">
        <v>18</v>
      </c>
      <c r="HY51" s="6780" t="s">
        <v>19</v>
      </c>
      <c r="HZ51" s="6780" t="s">
        <v>19</v>
      </c>
      <c r="IA51" s="6780" t="s">
        <v>20</v>
      </c>
      <c r="IB51" s="6780" t="s">
        <v>21</v>
      </c>
      <c r="IC51" s="6780" t="s">
        <v>22</v>
      </c>
      <c r="ID51" s="6780" t="s">
        <v>23</v>
      </c>
      <c r="IE51" s="6780" t="s">
        <v>23</v>
      </c>
      <c r="IF51" s="6780" t="s">
        <v>1227</v>
      </c>
      <c r="IG51" s="6780" t="s">
        <v>20</v>
      </c>
      <c r="IH51" s="6780" t="s">
        <v>25</v>
      </c>
      <c r="II51" s="6780" t="s">
        <v>0</v>
      </c>
      <c r="IJ51" s="6780" t="s">
        <v>1363</v>
      </c>
      <c r="IK51" s="6868"/>
      <c r="IL51" s="6868" t="s">
        <v>1526</v>
      </c>
      <c r="IM51" s="6780" t="s">
        <v>26</v>
      </c>
      <c r="IN51" s="87"/>
      <c r="IO51" s="6780" t="s">
        <v>4</v>
      </c>
      <c r="IP51" s="6840" t="s">
        <v>18</v>
      </c>
      <c r="IQ51" s="6841" t="s">
        <v>19</v>
      </c>
      <c r="IR51" s="6841" t="s">
        <v>19</v>
      </c>
      <c r="IS51" s="6841" t="s">
        <v>20</v>
      </c>
      <c r="IT51" s="6841" t="s">
        <v>21</v>
      </c>
      <c r="IU51" s="6841" t="s">
        <v>22</v>
      </c>
      <c r="IV51" s="6841" t="s">
        <v>23</v>
      </c>
      <c r="IW51" s="6841" t="s">
        <v>23</v>
      </c>
      <c r="IX51" s="6841" t="s">
        <v>24</v>
      </c>
      <c r="IY51" s="6841" t="s">
        <v>20</v>
      </c>
      <c r="IZ51" s="6841" t="s">
        <v>25</v>
      </c>
      <c r="JA51" s="6841" t="s">
        <v>0</v>
      </c>
      <c r="JB51" s="6841" t="s">
        <v>1363</v>
      </c>
      <c r="JC51" s="6842"/>
      <c r="JD51" s="6843" t="s">
        <v>26</v>
      </c>
    </row>
    <row r="52" spans="2:264" ht="15" thickBot="1">
      <c r="B52" s="4999"/>
      <c r="C52" s="4999"/>
      <c r="D52" s="4999"/>
      <c r="E52" s="4999"/>
      <c r="F52" s="4999"/>
      <c r="G52" s="4999"/>
      <c r="H52" s="4999"/>
      <c r="I52" s="4999"/>
      <c r="J52" s="4999"/>
      <c r="K52" s="4999"/>
      <c r="L52" s="4999"/>
      <c r="M52" s="4999"/>
      <c r="N52" s="4999"/>
      <c r="O52" s="4999"/>
      <c r="P52" s="4999"/>
      <c r="Q52" s="5593" t="s">
        <v>792</v>
      </c>
      <c r="R52" s="5589" t="s">
        <v>1531</v>
      </c>
      <c r="S52" s="5589">
        <v>402</v>
      </c>
      <c r="T52" s="5589" t="s">
        <v>1545</v>
      </c>
      <c r="U52" s="5610">
        <v>45343</v>
      </c>
      <c r="V52" s="6358">
        <v>12</v>
      </c>
      <c r="W52" s="5594" t="s">
        <v>35</v>
      </c>
      <c r="X52" s="5594"/>
      <c r="Y52" s="5597">
        <v>346.66</v>
      </c>
      <c r="Z52" s="5614">
        <v>45348</v>
      </c>
      <c r="AA52" s="5610">
        <v>45349</v>
      </c>
      <c r="AB52" s="5599">
        <v>22311</v>
      </c>
      <c r="AC52" s="5609">
        <v>12000</v>
      </c>
      <c r="AD52" s="5598">
        <f t="shared" si="12"/>
        <v>0</v>
      </c>
      <c r="AE52" s="5600">
        <f t="shared" si="10"/>
        <v>4159.92</v>
      </c>
      <c r="AF52" s="5600">
        <f t="shared" si="11"/>
        <v>207.99600000000001</v>
      </c>
      <c r="AG52" s="5609">
        <v>5</v>
      </c>
      <c r="AH52" s="5868" t="s">
        <v>8</v>
      </c>
      <c r="AI52" s="5660"/>
      <c r="AJ52" s="5637"/>
      <c r="AK52" s="5605"/>
      <c r="AL52" s="5589"/>
      <c r="AM52" s="5595"/>
      <c r="AN52" s="6292"/>
      <c r="AO52" s="5594"/>
      <c r="AP52" s="5594"/>
      <c r="AQ52" s="5597"/>
      <c r="AR52" s="4482"/>
      <c r="AS52" s="5595"/>
      <c r="AT52" s="5594"/>
      <c r="AU52" s="5598"/>
      <c r="AV52" s="5594"/>
      <c r="AW52" s="5608"/>
      <c r="AX52" s="5608"/>
      <c r="AY52" s="5609"/>
      <c r="AZ52" s="5768"/>
      <c r="BA52" s="4993"/>
      <c r="BB52" s="5061"/>
      <c r="BC52" s="5061"/>
      <c r="BD52" s="5061"/>
      <c r="BE52" s="5061" t="s">
        <v>3</v>
      </c>
      <c r="BF52" s="5061" t="s">
        <v>18</v>
      </c>
      <c r="BG52" s="5061"/>
      <c r="BH52" s="5061"/>
      <c r="BI52" s="5061" t="s">
        <v>21</v>
      </c>
      <c r="BJ52" s="5061" t="s">
        <v>27</v>
      </c>
      <c r="BK52" s="5061" t="s">
        <v>28</v>
      </c>
      <c r="BL52" s="5061"/>
      <c r="BM52" s="5061"/>
      <c r="BN52" s="5061"/>
      <c r="BO52" s="5061"/>
      <c r="BP52" s="5061" t="s">
        <v>11</v>
      </c>
      <c r="BQ52" s="5061"/>
      <c r="BR52" s="5061"/>
      <c r="BS52" s="5082"/>
      <c r="BT52" s="5228"/>
      <c r="BU52" s="5084"/>
      <c r="BV52" s="5085" t="s">
        <v>14</v>
      </c>
      <c r="BW52" s="5085" t="s">
        <v>12</v>
      </c>
      <c r="BX52" s="5085"/>
      <c r="BY52" s="5085"/>
      <c r="BZ52" s="5085" t="s">
        <v>15</v>
      </c>
      <c r="CA52" s="5085" t="s">
        <v>12</v>
      </c>
      <c r="CB52" s="5085" t="s">
        <v>12</v>
      </c>
      <c r="CC52" s="5085"/>
      <c r="CD52" s="5085"/>
      <c r="CE52" s="5085"/>
      <c r="CF52" s="5085"/>
      <c r="CG52" s="5085" t="s">
        <v>0</v>
      </c>
      <c r="CH52" s="6466"/>
      <c r="CI52" s="5086"/>
      <c r="CJ52" s="4993"/>
      <c r="CK52" s="5106"/>
      <c r="CL52" s="5106"/>
      <c r="CM52" s="5106"/>
      <c r="CN52" s="5106" t="s">
        <v>14</v>
      </c>
      <c r="CO52" s="5106" t="s">
        <v>12</v>
      </c>
      <c r="CP52" s="5106"/>
      <c r="CQ52" s="5106"/>
      <c r="CR52" s="5106" t="s">
        <v>15</v>
      </c>
      <c r="CS52" s="5106" t="s">
        <v>12</v>
      </c>
      <c r="CT52" s="5106" t="s">
        <v>12</v>
      </c>
      <c r="CU52" s="5106"/>
      <c r="CV52" s="5106"/>
      <c r="CW52" s="5106"/>
      <c r="CX52" s="5106"/>
      <c r="CY52" s="5106" t="s">
        <v>0</v>
      </c>
      <c r="CZ52" s="5106"/>
      <c r="DA52" s="5106"/>
      <c r="DB52" s="5122"/>
      <c r="DC52" s="7421" t="s">
        <v>105</v>
      </c>
      <c r="DD52" s="6328">
        <v>184</v>
      </c>
      <c r="DE52" s="6328" t="s">
        <v>101</v>
      </c>
      <c r="DF52" s="6329">
        <v>45608</v>
      </c>
      <c r="DG52" s="7203">
        <v>20</v>
      </c>
      <c r="DH52" s="6328" t="s">
        <v>35</v>
      </c>
      <c r="DI52" s="6333">
        <v>1302.48</v>
      </c>
      <c r="DJ52" s="7204">
        <v>45643</v>
      </c>
      <c r="DK52" s="6329">
        <v>45643</v>
      </c>
      <c r="DL52" s="6328"/>
      <c r="DM52" s="7205">
        <v>20000</v>
      </c>
      <c r="DN52" s="7205">
        <f>(DG52*1000-DM52)</f>
        <v>0</v>
      </c>
      <c r="DO52" s="6333">
        <v>26049.599999999999</v>
      </c>
      <c r="DP52" s="6354">
        <f>(DO52*0.03)</f>
        <v>781.48799999999994</v>
      </c>
      <c r="DQ52" s="7206">
        <v>3</v>
      </c>
      <c r="DR52" s="7042"/>
      <c r="DT52" s="5017" t="s">
        <v>3</v>
      </c>
      <c r="DU52" s="5017" t="s">
        <v>4</v>
      </c>
      <c r="DV52" s="5017" t="s">
        <v>18</v>
      </c>
      <c r="DW52" s="5017" t="s">
        <v>19</v>
      </c>
      <c r="DX52" s="5017" t="s">
        <v>19</v>
      </c>
      <c r="DY52" s="5017" t="s">
        <v>20</v>
      </c>
      <c r="DZ52" s="5017" t="s">
        <v>21</v>
      </c>
      <c r="EA52" s="5017" t="s">
        <v>22</v>
      </c>
      <c r="EB52" s="5017" t="s">
        <v>23</v>
      </c>
      <c r="EC52" s="5017" t="s">
        <v>23</v>
      </c>
      <c r="ED52" s="5017" t="s">
        <v>1227</v>
      </c>
      <c r="EE52" s="5017" t="s">
        <v>20</v>
      </c>
      <c r="EF52" s="5017" t="s">
        <v>25</v>
      </c>
      <c r="EG52" s="5017" t="s">
        <v>0</v>
      </c>
      <c r="EH52" s="5017" t="s">
        <v>1363</v>
      </c>
      <c r="EI52" s="5017"/>
      <c r="EJ52" s="5017" t="s">
        <v>26</v>
      </c>
      <c r="EK52" s="5012"/>
      <c r="EL52" s="5017" t="s">
        <v>4</v>
      </c>
      <c r="EM52" s="5043" t="s">
        <v>18</v>
      </c>
      <c r="EN52" s="5040" t="s">
        <v>19</v>
      </c>
      <c r="EO52" s="5040" t="s">
        <v>19</v>
      </c>
      <c r="EP52" s="5040" t="s">
        <v>20</v>
      </c>
      <c r="EQ52" s="5040" t="s">
        <v>21</v>
      </c>
      <c r="ER52" s="5040" t="s">
        <v>22</v>
      </c>
      <c r="ES52" s="5040" t="s">
        <v>23</v>
      </c>
      <c r="ET52" s="5040" t="s">
        <v>23</v>
      </c>
      <c r="EU52" s="5040" t="s">
        <v>24</v>
      </c>
      <c r="EV52" s="5040" t="s">
        <v>20</v>
      </c>
      <c r="EW52" s="5040" t="s">
        <v>25</v>
      </c>
      <c r="EX52" s="5040" t="s">
        <v>0</v>
      </c>
      <c r="EY52" s="5040" t="s">
        <v>1363</v>
      </c>
      <c r="EZ52" s="5383"/>
      <c r="FA52" s="5041" t="s">
        <v>26</v>
      </c>
      <c r="FC52" s="6781"/>
      <c r="FD52" s="6781"/>
      <c r="FE52" s="6781"/>
      <c r="FF52" s="6781" t="s">
        <v>3</v>
      </c>
      <c r="FG52" s="6781" t="s">
        <v>18</v>
      </c>
      <c r="FH52" s="6781"/>
      <c r="FI52" s="6781"/>
      <c r="FJ52" s="6781" t="s">
        <v>21</v>
      </c>
      <c r="FK52" s="6781" t="s">
        <v>27</v>
      </c>
      <c r="FL52" s="6781" t="s">
        <v>28</v>
      </c>
      <c r="FM52" s="6781"/>
      <c r="FN52" s="6781"/>
      <c r="FO52" s="6781"/>
      <c r="FP52" s="6781"/>
      <c r="FQ52" s="6781" t="s">
        <v>11</v>
      </c>
      <c r="FR52" s="6873"/>
      <c r="FS52" s="6873"/>
      <c r="FT52" s="6781"/>
      <c r="FU52" s="87"/>
      <c r="FV52" s="6781"/>
      <c r="FW52" s="6844"/>
      <c r="FX52" s="6845" t="s">
        <v>3</v>
      </c>
      <c r="FY52" s="6845" t="s">
        <v>18</v>
      </c>
      <c r="FZ52" s="6845"/>
      <c r="GA52" s="6845"/>
      <c r="GB52" s="6845" t="s">
        <v>21</v>
      </c>
      <c r="GC52" s="6845" t="s">
        <v>27</v>
      </c>
      <c r="GD52" s="6845" t="s">
        <v>28</v>
      </c>
      <c r="GE52" s="6845"/>
      <c r="GF52" s="6845"/>
      <c r="GG52" s="6845"/>
      <c r="GH52" s="6845"/>
      <c r="GI52" s="6845" t="s">
        <v>11</v>
      </c>
      <c r="GJ52" s="6846"/>
      <c r="GK52" s="6847"/>
      <c r="GM52" s="6719"/>
      <c r="GN52" s="6540"/>
      <c r="GO52" s="6540"/>
      <c r="GP52" s="6541"/>
      <c r="GQ52" s="6540"/>
      <c r="GR52" s="6540"/>
      <c r="GS52" s="7148"/>
      <c r="GT52" s="6542"/>
      <c r="GU52" s="6541"/>
      <c r="GV52" s="6540"/>
      <c r="GW52" s="6540"/>
      <c r="GX52" s="6543"/>
      <c r="GY52" s="6544"/>
      <c r="GZ52" s="6545"/>
      <c r="HA52" s="7149"/>
      <c r="HB52" s="6545"/>
      <c r="HC52" s="6538"/>
      <c r="HD52" s="6520"/>
      <c r="HE52" s="6630" t="s">
        <v>1554</v>
      </c>
      <c r="HF52" s="6648">
        <v>7</v>
      </c>
      <c r="HG52" s="6648">
        <v>308946</v>
      </c>
      <c r="HH52" s="6649">
        <v>45355</v>
      </c>
      <c r="HI52" s="6648">
        <v>500</v>
      </c>
      <c r="HJ52" s="6648" t="s">
        <v>1539</v>
      </c>
      <c r="HK52" s="6650">
        <v>12.5</v>
      </c>
      <c r="HL52" s="6651">
        <v>45364</v>
      </c>
      <c r="HM52" s="6649">
        <v>45358</v>
      </c>
      <c r="HN52" s="6648">
        <v>2855</v>
      </c>
      <c r="HO52" s="6648">
        <v>502.3</v>
      </c>
      <c r="HP52" s="6652">
        <f t="shared" si="13"/>
        <v>-2.3000000000000114</v>
      </c>
      <c r="HQ52" s="6653">
        <f t="shared" si="14"/>
        <v>6278.75</v>
      </c>
      <c r="HR52" s="6654">
        <f t="shared" si="15"/>
        <v>313.9375</v>
      </c>
      <c r="HS52" s="6685">
        <v>5</v>
      </c>
      <c r="HT52" s="6974"/>
      <c r="HU52" s="4993"/>
      <c r="HV52" s="6781"/>
      <c r="HW52" s="6781"/>
      <c r="HX52" s="6781"/>
      <c r="HY52" s="6781" t="s">
        <v>3</v>
      </c>
      <c r="HZ52" s="6781" t="s">
        <v>18</v>
      </c>
      <c r="IA52" s="6781"/>
      <c r="IB52" s="6781"/>
      <c r="IC52" s="6781" t="s">
        <v>21</v>
      </c>
      <c r="ID52" s="6781" t="s">
        <v>27</v>
      </c>
      <c r="IE52" s="6781" t="s">
        <v>28</v>
      </c>
      <c r="IF52" s="6781"/>
      <c r="IG52" s="6781"/>
      <c r="IH52" s="6781"/>
      <c r="II52" s="6781"/>
      <c r="IJ52" s="6781" t="s">
        <v>11</v>
      </c>
      <c r="IK52" s="6873"/>
      <c r="IL52" s="6873"/>
      <c r="IM52" s="6781"/>
      <c r="IN52" s="87"/>
      <c r="IO52" s="6781"/>
      <c r="IP52" s="6844"/>
      <c r="IQ52" s="6845" t="s">
        <v>3</v>
      </c>
      <c r="IR52" s="6845" t="s">
        <v>18</v>
      </c>
      <c r="IS52" s="6845"/>
      <c r="IT52" s="6845"/>
      <c r="IU52" s="6845" t="s">
        <v>21</v>
      </c>
      <c r="IV52" s="6845" t="s">
        <v>27</v>
      </c>
      <c r="IW52" s="6845" t="s">
        <v>28</v>
      </c>
      <c r="IX52" s="6845"/>
      <c r="IY52" s="6845"/>
      <c r="IZ52" s="6845"/>
      <c r="JA52" s="6845"/>
      <c r="JB52" s="6845" t="s">
        <v>11</v>
      </c>
      <c r="JC52" s="6846"/>
      <c r="JD52" s="6847"/>
    </row>
    <row r="53" spans="2:264" ht="15" thickBot="1">
      <c r="B53" s="4999"/>
      <c r="C53" s="4999"/>
      <c r="D53" s="4999"/>
      <c r="E53" s="4999"/>
      <c r="F53" s="4999"/>
      <c r="G53" s="4999"/>
      <c r="H53" s="4999"/>
      <c r="I53" s="4999"/>
      <c r="J53" s="4999"/>
      <c r="K53" s="4999"/>
      <c r="L53" s="4999"/>
      <c r="M53" s="4999"/>
      <c r="N53" s="4999"/>
      <c r="O53" s="4999"/>
      <c r="P53" s="4999"/>
      <c r="Q53" s="5593" t="s">
        <v>792</v>
      </c>
      <c r="R53" s="5594" t="s">
        <v>1532</v>
      </c>
      <c r="S53" s="5594">
        <v>403</v>
      </c>
      <c r="T53" s="5589" t="s">
        <v>1545</v>
      </c>
      <c r="U53" s="5610">
        <v>45343</v>
      </c>
      <c r="V53" s="7046">
        <v>8</v>
      </c>
      <c r="W53" s="5594" t="s">
        <v>35</v>
      </c>
      <c r="X53" s="5594"/>
      <c r="Y53" s="5608">
        <v>1121.6199999999999</v>
      </c>
      <c r="Z53" s="5614">
        <v>45348</v>
      </c>
      <c r="AA53" s="5610">
        <v>45349</v>
      </c>
      <c r="AB53" s="5599">
        <v>22311</v>
      </c>
      <c r="AC53" s="5598">
        <v>8000</v>
      </c>
      <c r="AD53" s="5598">
        <f t="shared" si="12"/>
        <v>0</v>
      </c>
      <c r="AE53" s="5608">
        <f t="shared" si="10"/>
        <v>8972.9599999999991</v>
      </c>
      <c r="AF53" s="5608">
        <f t="shared" si="11"/>
        <v>448.64799999999997</v>
      </c>
      <c r="AG53" s="5831">
        <v>5</v>
      </c>
      <c r="AH53" s="5604" t="s">
        <v>8</v>
      </c>
      <c r="AI53" s="5660"/>
      <c r="AJ53" s="5690"/>
      <c r="AK53" s="6202"/>
      <c r="AL53" s="5701"/>
      <c r="AM53" s="5704"/>
      <c r="AN53" s="6506"/>
      <c r="AO53" s="3941"/>
      <c r="AP53" s="3941"/>
      <c r="AQ53" s="5706"/>
      <c r="AR53" s="5707"/>
      <c r="AS53" s="7572"/>
      <c r="AT53" s="3941"/>
      <c r="AU53" s="5740"/>
      <c r="AV53" s="3941"/>
      <c r="AW53" s="5711"/>
      <c r="AX53" s="5711"/>
      <c r="AY53" s="5708"/>
      <c r="AZ53" s="5768"/>
      <c r="BA53" s="4993"/>
      <c r="BB53" s="5171" t="s">
        <v>726</v>
      </c>
      <c r="BC53" s="5254" t="s">
        <v>1394</v>
      </c>
      <c r="BD53" s="5253">
        <v>59</v>
      </c>
      <c r="BE53" s="5254">
        <v>125491</v>
      </c>
      <c r="BF53" s="5255">
        <v>45272</v>
      </c>
      <c r="BG53" s="5256">
        <v>2000</v>
      </c>
      <c r="BH53" s="5254" t="s">
        <v>96</v>
      </c>
      <c r="BI53" s="5257">
        <v>16.149999999999999</v>
      </c>
      <c r="BJ53" s="5397">
        <v>45366</v>
      </c>
      <c r="BK53" s="6307">
        <v>45358</v>
      </c>
      <c r="BL53" s="5398">
        <v>73110</v>
      </c>
      <c r="BM53" s="5257">
        <v>1842.38</v>
      </c>
      <c r="BN53" s="5246">
        <v>0</v>
      </c>
      <c r="BO53" s="5250">
        <f>(BI53*BM53)</f>
        <v>29754.436999999998</v>
      </c>
      <c r="BP53" s="5257">
        <f>(BO53*0.05)</f>
        <v>1487.7218499999999</v>
      </c>
      <c r="BQ53" s="7141">
        <v>5</v>
      </c>
      <c r="BR53" s="6704" t="s">
        <v>8</v>
      </c>
      <c r="BS53" s="5082"/>
      <c r="BT53" s="5229" t="s">
        <v>4</v>
      </c>
      <c r="BU53" s="5087" t="s">
        <v>18</v>
      </c>
      <c r="BV53" s="5088" t="s">
        <v>19</v>
      </c>
      <c r="BW53" s="5088" t="s">
        <v>19</v>
      </c>
      <c r="BX53" s="5088" t="s">
        <v>20</v>
      </c>
      <c r="BY53" s="5088" t="s">
        <v>21</v>
      </c>
      <c r="BZ53" s="5088" t="s">
        <v>22</v>
      </c>
      <c r="CA53" s="5088" t="s">
        <v>23</v>
      </c>
      <c r="CB53" s="5088" t="s">
        <v>23</v>
      </c>
      <c r="CC53" s="5088" t="s">
        <v>24</v>
      </c>
      <c r="CD53" s="5088" t="s">
        <v>20</v>
      </c>
      <c r="CE53" s="5088" t="s">
        <v>25</v>
      </c>
      <c r="CF53" s="5088" t="s">
        <v>0</v>
      </c>
      <c r="CG53" s="5088" t="s">
        <v>1363</v>
      </c>
      <c r="CH53" s="6467" t="s">
        <v>1388</v>
      </c>
      <c r="CI53" s="5089" t="s">
        <v>26</v>
      </c>
      <c r="CJ53" s="4993"/>
      <c r="CK53" s="5110" t="s">
        <v>3</v>
      </c>
      <c r="CL53" s="5110" t="s">
        <v>4</v>
      </c>
      <c r="CM53" s="5110" t="s">
        <v>18</v>
      </c>
      <c r="CN53" s="5110" t="s">
        <v>19</v>
      </c>
      <c r="CO53" s="5110" t="s">
        <v>19</v>
      </c>
      <c r="CP53" s="5110" t="s">
        <v>20</v>
      </c>
      <c r="CQ53" s="5110" t="s">
        <v>21</v>
      </c>
      <c r="CR53" s="5110" t="s">
        <v>22</v>
      </c>
      <c r="CS53" s="5110" t="s">
        <v>23</v>
      </c>
      <c r="CT53" s="5110" t="s">
        <v>23</v>
      </c>
      <c r="CU53" s="5110" t="s">
        <v>1227</v>
      </c>
      <c r="CV53" s="5110" t="s">
        <v>20</v>
      </c>
      <c r="CW53" s="5110" t="s">
        <v>25</v>
      </c>
      <c r="CX53" s="5110" t="s">
        <v>0</v>
      </c>
      <c r="CY53" s="5110" t="s">
        <v>1363</v>
      </c>
      <c r="CZ53" s="5110" t="s">
        <v>1388</v>
      </c>
      <c r="DA53" s="5110" t="s">
        <v>26</v>
      </c>
      <c r="DB53" s="5122"/>
      <c r="DC53" s="7421"/>
      <c r="DD53" s="6328"/>
      <c r="DE53" s="6328"/>
      <c r="DF53" s="6329"/>
      <c r="DG53" s="7203"/>
      <c r="DH53" s="6328"/>
      <c r="DI53" s="6333"/>
      <c r="DJ53" s="7204"/>
      <c r="DK53" s="6329"/>
      <c r="DL53" s="6328"/>
      <c r="DM53" s="7205"/>
      <c r="DN53" s="7205"/>
      <c r="DO53" s="6333"/>
      <c r="DP53" s="6354"/>
      <c r="DQ53" s="7206"/>
      <c r="DR53" s="7042"/>
      <c r="DT53" s="5018"/>
      <c r="DU53" s="5018"/>
      <c r="DV53" s="5018"/>
      <c r="DW53" s="5018" t="s">
        <v>3</v>
      </c>
      <c r="DX53" s="5018" t="s">
        <v>18</v>
      </c>
      <c r="DY53" s="5018"/>
      <c r="DZ53" s="5018"/>
      <c r="EA53" s="5018" t="s">
        <v>21</v>
      </c>
      <c r="EB53" s="5018" t="s">
        <v>27</v>
      </c>
      <c r="EC53" s="5018" t="s">
        <v>28</v>
      </c>
      <c r="ED53" s="5018"/>
      <c r="EE53" s="5018"/>
      <c r="EF53" s="5018"/>
      <c r="EG53" s="5018"/>
      <c r="EH53" s="5018" t="s">
        <v>11</v>
      </c>
      <c r="EI53" s="5018"/>
      <c r="EJ53" s="5018"/>
      <c r="EK53" s="5012"/>
      <c r="EL53" s="5018"/>
      <c r="EM53" s="5044"/>
      <c r="EN53" s="5045" t="s">
        <v>3</v>
      </c>
      <c r="EO53" s="5045" t="s">
        <v>18</v>
      </c>
      <c r="EP53" s="5045"/>
      <c r="EQ53" s="5045"/>
      <c r="ER53" s="5045" t="s">
        <v>21</v>
      </c>
      <c r="ES53" s="5045" t="s">
        <v>27</v>
      </c>
      <c r="ET53" s="5045" t="s">
        <v>28</v>
      </c>
      <c r="EU53" s="5045"/>
      <c r="EV53" s="5045"/>
      <c r="EW53" s="5045"/>
      <c r="EX53" s="5045"/>
      <c r="EY53" s="5045" t="s">
        <v>11</v>
      </c>
      <c r="EZ53" s="5384"/>
      <c r="FA53" s="5046"/>
      <c r="FC53" s="6738" t="s">
        <v>1562</v>
      </c>
      <c r="FD53" s="6747" t="s">
        <v>1563</v>
      </c>
      <c r="FE53" s="6747">
        <v>1</v>
      </c>
      <c r="FF53" s="6747" t="s">
        <v>796</v>
      </c>
      <c r="FG53" s="6748">
        <v>45355</v>
      </c>
      <c r="FH53" s="6747">
        <v>90</v>
      </c>
      <c r="FI53" s="6747" t="s">
        <v>1539</v>
      </c>
      <c r="FJ53" s="6749">
        <v>12.1</v>
      </c>
      <c r="FK53" s="6750">
        <v>45362</v>
      </c>
      <c r="FL53" s="6748">
        <v>45358</v>
      </c>
      <c r="FM53" s="7192">
        <v>86</v>
      </c>
      <c r="FN53" s="6747">
        <v>91.1</v>
      </c>
      <c r="FO53" s="6751">
        <f>(FH53-FN53)</f>
        <v>-1.0999999999999943</v>
      </c>
      <c r="FP53" s="6760">
        <f>(FN53*FJ53/1)</f>
        <v>1102.31</v>
      </c>
      <c r="FQ53" s="6761">
        <f>(FP53*0.05)</f>
        <v>55.115499999999997</v>
      </c>
      <c r="FR53" s="7177">
        <v>5</v>
      </c>
      <c r="FS53" s="6761">
        <f>(FP53*0.02)</f>
        <v>22.046199999999999</v>
      </c>
      <c r="FT53" s="6879" t="s">
        <v>8</v>
      </c>
      <c r="FU53" s="5012"/>
      <c r="FV53" s="6738" t="s">
        <v>1538</v>
      </c>
      <c r="FW53" s="6739">
        <v>3</v>
      </c>
      <c r="FX53" s="6739" t="s">
        <v>796</v>
      </c>
      <c r="FY53" s="6740">
        <v>45295</v>
      </c>
      <c r="FZ53" s="6739">
        <v>200</v>
      </c>
      <c r="GA53" s="6739" t="s">
        <v>1539</v>
      </c>
      <c r="GB53" s="6741">
        <v>12.1</v>
      </c>
      <c r="GC53" s="6742">
        <v>45301</v>
      </c>
      <c r="GD53" s="6740">
        <v>45299</v>
      </c>
      <c r="GE53" s="7193">
        <v>48</v>
      </c>
      <c r="GF53" s="6739">
        <v>201.583</v>
      </c>
      <c r="GG53" s="6743">
        <f t="shared" ref="GG53:GG58" si="16">(FZ53-GF53)</f>
        <v>-1.5829999999999984</v>
      </c>
      <c r="GH53" s="6744">
        <f t="shared" ref="GH53:GH58" si="17">(GF53*GB53/1)</f>
        <v>2439.1542999999997</v>
      </c>
      <c r="GI53" s="6745">
        <f t="shared" ref="GI53:GI58" si="18">(GH53*0.05)</f>
        <v>121.95771499999999</v>
      </c>
      <c r="GJ53" s="7194">
        <v>5</v>
      </c>
      <c r="GK53" s="6818"/>
      <c r="GM53" s="6536"/>
      <c r="GN53" s="6536"/>
      <c r="GO53" s="6536"/>
      <c r="GP53" s="6536"/>
      <c r="GQ53" s="6536"/>
      <c r="GR53" s="6536"/>
      <c r="GS53" s="6536"/>
      <c r="GT53" s="6537"/>
      <c r="GU53" s="6536"/>
      <c r="GV53" s="6536"/>
      <c r="GW53" s="6536"/>
      <c r="GX53" s="6536"/>
      <c r="GY53" s="6536"/>
      <c r="GZ53" s="6536"/>
      <c r="HA53" s="6676"/>
      <c r="HB53" s="6676"/>
      <c r="HC53" s="6538"/>
      <c r="HD53" s="6520"/>
      <c r="HE53" s="6630" t="s">
        <v>1554</v>
      </c>
      <c r="HF53" s="6648">
        <v>8</v>
      </c>
      <c r="HG53" s="6648">
        <v>309350</v>
      </c>
      <c r="HH53" s="6649">
        <v>45418</v>
      </c>
      <c r="HI53" s="6648">
        <v>500</v>
      </c>
      <c r="HJ53" s="6648" t="s">
        <v>1539</v>
      </c>
      <c r="HK53" s="6650">
        <v>12.5</v>
      </c>
      <c r="HL53" s="6651">
        <v>45425</v>
      </c>
      <c r="HM53" s="6649">
        <v>45426</v>
      </c>
      <c r="HN53" s="6648">
        <v>3149</v>
      </c>
      <c r="HO53" s="6648">
        <v>516.5</v>
      </c>
      <c r="HP53" s="6652">
        <f t="shared" si="13"/>
        <v>-16.5</v>
      </c>
      <c r="HQ53" s="6653">
        <f t="shared" si="14"/>
        <v>6456.25</v>
      </c>
      <c r="HR53" s="6654">
        <f t="shared" si="15"/>
        <v>322.8125</v>
      </c>
      <c r="HS53" s="6685">
        <v>5</v>
      </c>
      <c r="HT53" s="6974"/>
      <c r="HU53" s="4993"/>
      <c r="HV53" s="6738" t="s">
        <v>1562</v>
      </c>
      <c r="HW53" s="6747" t="s">
        <v>1563</v>
      </c>
      <c r="HX53" s="6747">
        <v>1</v>
      </c>
      <c r="HY53" s="6747" t="s">
        <v>796</v>
      </c>
      <c r="HZ53" s="6748">
        <v>45355</v>
      </c>
      <c r="IA53" s="6747">
        <v>90</v>
      </c>
      <c r="IB53" s="6747" t="s">
        <v>1539</v>
      </c>
      <c r="IC53" s="6749">
        <v>12.1</v>
      </c>
      <c r="ID53" s="6750">
        <v>45362</v>
      </c>
      <c r="IE53" s="6748">
        <v>45358</v>
      </c>
      <c r="IF53" s="7192">
        <v>86</v>
      </c>
      <c r="IG53" s="6747">
        <v>91.1</v>
      </c>
      <c r="IH53" s="6751">
        <f>(IA53-IG53)</f>
        <v>-1.0999999999999943</v>
      </c>
      <c r="II53" s="6760">
        <f>(IG53*IC53/1)</f>
        <v>1102.31</v>
      </c>
      <c r="IJ53" s="6761">
        <f>(II53*0.05)</f>
        <v>55.115499999999997</v>
      </c>
      <c r="IK53" s="7177">
        <v>5</v>
      </c>
      <c r="IL53" s="6761">
        <f>(II53*0.02)</f>
        <v>22.046199999999999</v>
      </c>
      <c r="IM53" s="6879" t="s">
        <v>8</v>
      </c>
      <c r="IN53" s="5012"/>
      <c r="IO53" s="6738" t="s">
        <v>1538</v>
      </c>
      <c r="IP53" s="6739">
        <v>3</v>
      </c>
      <c r="IQ53" s="6739" t="s">
        <v>796</v>
      </c>
      <c r="IR53" s="6740">
        <v>45295</v>
      </c>
      <c r="IS53" s="6739">
        <v>200</v>
      </c>
      <c r="IT53" s="6739" t="s">
        <v>1539</v>
      </c>
      <c r="IU53" s="6741">
        <v>12.1</v>
      </c>
      <c r="IV53" s="6742">
        <v>45301</v>
      </c>
      <c r="IW53" s="6740">
        <v>45299</v>
      </c>
      <c r="IX53" s="7193">
        <v>48</v>
      </c>
      <c r="IY53" s="6739">
        <v>201.583</v>
      </c>
      <c r="IZ53" s="6743">
        <f t="shared" ref="IZ53:IZ58" si="19">(IS53-IY53)</f>
        <v>-1.5829999999999984</v>
      </c>
      <c r="JA53" s="6744">
        <f t="shared" ref="JA53:JA58" si="20">(IY53*IU53/1)</f>
        <v>2439.1542999999997</v>
      </c>
      <c r="JB53" s="6745">
        <f t="shared" ref="JB53:JB58" si="21">(JA53*0.05)</f>
        <v>121.95771499999999</v>
      </c>
      <c r="JC53" s="7194">
        <v>5</v>
      </c>
      <c r="JD53" s="6818"/>
    </row>
    <row r="54" spans="2:264" ht="15" thickBot="1">
      <c r="B54" s="4999"/>
      <c r="C54" s="4999"/>
      <c r="D54" s="4999"/>
      <c r="E54" s="4999"/>
      <c r="F54" s="4999"/>
      <c r="G54" s="4999"/>
      <c r="H54" s="4999"/>
      <c r="I54" s="4999"/>
      <c r="J54" s="4999"/>
      <c r="K54" s="4999"/>
      <c r="L54" s="4999"/>
      <c r="M54" s="4999"/>
      <c r="N54" s="4999"/>
      <c r="O54" s="4999"/>
      <c r="P54" s="4999"/>
      <c r="Q54" s="5593" t="s">
        <v>792</v>
      </c>
      <c r="R54" s="5594" t="s">
        <v>1533</v>
      </c>
      <c r="S54" s="5594">
        <v>404</v>
      </c>
      <c r="T54" s="5589" t="s">
        <v>1545</v>
      </c>
      <c r="U54" s="5610">
        <v>45343</v>
      </c>
      <c r="V54" s="7046">
        <v>2.5</v>
      </c>
      <c r="W54" s="5594" t="s">
        <v>35</v>
      </c>
      <c r="X54" s="5594"/>
      <c r="Y54" s="5608">
        <v>1121.6199999999999</v>
      </c>
      <c r="Z54" s="5614">
        <v>45348</v>
      </c>
      <c r="AA54" s="5610">
        <v>45349</v>
      </c>
      <c r="AB54" s="5599">
        <v>22311</v>
      </c>
      <c r="AC54" s="5598">
        <v>2800</v>
      </c>
      <c r="AD54" s="5598">
        <f t="shared" si="12"/>
        <v>300</v>
      </c>
      <c r="AE54" s="5608">
        <f t="shared" si="10"/>
        <v>3140.5359999999996</v>
      </c>
      <c r="AF54" s="5608">
        <f t="shared" si="11"/>
        <v>157.02679999999998</v>
      </c>
      <c r="AG54" s="5831">
        <v>5</v>
      </c>
      <c r="AH54" s="5602" t="s">
        <v>8</v>
      </c>
      <c r="AI54" s="5660"/>
      <c r="AJ54" s="5724"/>
      <c r="AK54" s="5725"/>
      <c r="AL54" s="5765"/>
      <c r="AM54" s="5766"/>
      <c r="AN54" s="5766"/>
      <c r="AO54" s="5766"/>
      <c r="AP54" s="5766"/>
      <c r="AQ54" s="5766"/>
      <c r="AR54" s="5766"/>
      <c r="AS54" s="5765"/>
      <c r="AT54" s="5766"/>
      <c r="AU54" s="5795"/>
      <c r="AV54" s="5795"/>
      <c r="AW54" s="5766"/>
      <c r="AX54" s="5766"/>
      <c r="AY54" s="2091"/>
      <c r="AZ54" s="5768"/>
      <c r="BA54" s="4993"/>
      <c r="BB54" s="5171" t="s">
        <v>1566</v>
      </c>
      <c r="BC54" s="5254" t="s">
        <v>1567</v>
      </c>
      <c r="BD54" s="5253">
        <v>1</v>
      </c>
      <c r="BE54" s="5254" t="s">
        <v>796</v>
      </c>
      <c r="BF54" s="5255">
        <v>45362</v>
      </c>
      <c r="BG54" s="5256">
        <v>1</v>
      </c>
      <c r="BH54" s="5254" t="s">
        <v>96</v>
      </c>
      <c r="BI54" s="5257"/>
      <c r="BJ54" s="5397">
        <v>45371</v>
      </c>
      <c r="BK54" s="6307">
        <v>45371</v>
      </c>
      <c r="BL54" s="5398"/>
      <c r="BM54" s="5257">
        <v>0</v>
      </c>
      <c r="BN54" s="5246">
        <v>0</v>
      </c>
      <c r="BO54" s="5250">
        <f>(BI54*BM54)</f>
        <v>0</v>
      </c>
      <c r="BP54" s="5257">
        <f>(BO54*0.05)</f>
        <v>0</v>
      </c>
      <c r="BQ54" s="7141">
        <v>5</v>
      </c>
      <c r="BR54" s="6257" t="s">
        <v>1568</v>
      </c>
      <c r="BS54" s="5082"/>
      <c r="BT54" s="5230"/>
      <c r="BU54" s="5090"/>
      <c r="BV54" s="5091" t="s">
        <v>3</v>
      </c>
      <c r="BW54" s="5091" t="s">
        <v>18</v>
      </c>
      <c r="BX54" s="5091"/>
      <c r="BY54" s="5091"/>
      <c r="BZ54" s="5091" t="s">
        <v>21</v>
      </c>
      <c r="CA54" s="5091" t="s">
        <v>27</v>
      </c>
      <c r="CB54" s="5091" t="s">
        <v>28</v>
      </c>
      <c r="CC54" s="5091"/>
      <c r="CD54" s="5091"/>
      <c r="CE54" s="5091"/>
      <c r="CF54" s="5091"/>
      <c r="CG54" s="5091" t="s">
        <v>11</v>
      </c>
      <c r="CH54" s="6468"/>
      <c r="CI54" s="5092"/>
      <c r="CJ54" s="4993"/>
      <c r="CK54" s="5114"/>
      <c r="CL54" s="5114"/>
      <c r="CM54" s="5114"/>
      <c r="CN54" s="5114" t="s">
        <v>3</v>
      </c>
      <c r="CO54" s="5114" t="s">
        <v>18</v>
      </c>
      <c r="CP54" s="5114"/>
      <c r="CQ54" s="5114"/>
      <c r="CR54" s="5114" t="s">
        <v>21</v>
      </c>
      <c r="CS54" s="5114" t="s">
        <v>27</v>
      </c>
      <c r="CT54" s="5114" t="s">
        <v>28</v>
      </c>
      <c r="CU54" s="5114"/>
      <c r="CV54" s="5114"/>
      <c r="CW54" s="5114"/>
      <c r="CX54" s="5114"/>
      <c r="CY54" s="5114" t="s">
        <v>11</v>
      </c>
      <c r="CZ54" s="5114"/>
      <c r="DA54" s="5114"/>
      <c r="DB54" s="5122"/>
      <c r="DC54" s="5456"/>
      <c r="DD54" s="5445"/>
      <c r="DE54" s="5473"/>
      <c r="DF54" s="5474"/>
      <c r="DG54" s="5475"/>
      <c r="DH54" s="5473"/>
      <c r="DI54" s="5476"/>
      <c r="DJ54" s="5477"/>
      <c r="DK54" s="5474"/>
      <c r="DL54" s="5473"/>
      <c r="DM54" s="5478"/>
      <c r="DN54" s="5478"/>
      <c r="DO54" s="5452"/>
      <c r="DP54" s="5479"/>
      <c r="DQ54" s="5478"/>
      <c r="DR54" s="7042"/>
      <c r="DT54" s="5442" t="s">
        <v>1537</v>
      </c>
      <c r="DU54" s="7226" t="s">
        <v>1558</v>
      </c>
      <c r="DV54" s="5435">
        <v>6</v>
      </c>
      <c r="DW54" s="5435" t="s">
        <v>36</v>
      </c>
      <c r="DX54" s="5436">
        <v>45337</v>
      </c>
      <c r="DY54" s="5437">
        <v>100</v>
      </c>
      <c r="DZ54" s="5435" t="s">
        <v>35</v>
      </c>
      <c r="EA54" s="5435">
        <v>85.24</v>
      </c>
      <c r="EB54" s="5438">
        <v>45358</v>
      </c>
      <c r="EC54" s="5436">
        <v>45373</v>
      </c>
      <c r="ED54" s="5435">
        <v>39382</v>
      </c>
      <c r="EE54" s="5439">
        <v>97440</v>
      </c>
      <c r="EF54" s="5439">
        <f>(DY54*1000-EE54)</f>
        <v>2560</v>
      </c>
      <c r="EG54" s="5440">
        <f>(EA54*EE54/1000)</f>
        <v>8305.7855999999992</v>
      </c>
      <c r="EH54" s="5441">
        <f>(EG54*0.04)</f>
        <v>332.231424</v>
      </c>
      <c r="EI54" s="5439">
        <v>4</v>
      </c>
      <c r="EJ54" s="5024" t="s">
        <v>8</v>
      </c>
      <c r="EK54" s="5012"/>
      <c r="EL54" s="5022"/>
      <c r="EM54" s="5023"/>
      <c r="EN54" s="6923"/>
      <c r="EO54" s="5000"/>
      <c r="EP54" s="5000"/>
      <c r="EQ54" s="5000"/>
      <c r="ER54" s="5000"/>
      <c r="ES54" s="5000"/>
      <c r="ET54" s="5000"/>
      <c r="EU54" s="5000"/>
      <c r="EV54" s="5000"/>
      <c r="EW54" s="5000"/>
      <c r="EX54" s="5000"/>
      <c r="EY54" s="5000"/>
      <c r="EZ54" s="5000"/>
      <c r="FA54" s="5005"/>
      <c r="FC54" s="7287" t="s">
        <v>1562</v>
      </c>
      <c r="FD54" s="6747" t="s">
        <v>1563</v>
      </c>
      <c r="FE54" s="6747">
        <v>2</v>
      </c>
      <c r="FF54" s="6747" t="s">
        <v>796</v>
      </c>
      <c r="FG54" s="6748">
        <v>45370</v>
      </c>
      <c r="FH54" s="6747">
        <v>90</v>
      </c>
      <c r="FI54" s="6747" t="s">
        <v>1539</v>
      </c>
      <c r="FJ54" s="6749">
        <v>12.1</v>
      </c>
      <c r="FK54" s="6750">
        <v>45380</v>
      </c>
      <c r="FL54" s="6748">
        <v>45372</v>
      </c>
      <c r="FM54" s="7192">
        <v>102</v>
      </c>
      <c r="FN54" s="6747">
        <v>91.4</v>
      </c>
      <c r="FO54" s="6751">
        <f>(FH54-FN54)</f>
        <v>-1.4000000000000057</v>
      </c>
      <c r="FP54" s="6760">
        <f>(FN54*FJ54/1)</f>
        <v>1105.94</v>
      </c>
      <c r="FQ54" s="6761">
        <f>(FP54*0.05)</f>
        <v>55.297000000000004</v>
      </c>
      <c r="FR54" s="7177">
        <v>5</v>
      </c>
      <c r="FS54" s="6761">
        <f>(FP54*0.02)</f>
        <v>22.1188</v>
      </c>
      <c r="FT54" s="6762" t="s">
        <v>8</v>
      </c>
      <c r="FU54" s="5012"/>
      <c r="FV54" s="6746" t="s">
        <v>1538</v>
      </c>
      <c r="FW54" s="6747">
        <v>4</v>
      </c>
      <c r="FX54" s="6747" t="s">
        <v>796</v>
      </c>
      <c r="FY54" s="6748">
        <v>45322</v>
      </c>
      <c r="FZ54" s="6747">
        <v>200</v>
      </c>
      <c r="GA54" s="6747" t="s">
        <v>1539</v>
      </c>
      <c r="GB54" s="6749">
        <v>12.1</v>
      </c>
      <c r="GC54" s="6750">
        <v>45330</v>
      </c>
      <c r="GD54" s="6748">
        <v>45324</v>
      </c>
      <c r="GE54" s="7192">
        <v>55</v>
      </c>
      <c r="GF54" s="6747">
        <v>206.9</v>
      </c>
      <c r="GG54" s="6751">
        <f t="shared" si="16"/>
        <v>-6.9000000000000057</v>
      </c>
      <c r="GH54" s="6760">
        <f t="shared" si="17"/>
        <v>2503.4899999999998</v>
      </c>
      <c r="GI54" s="6761">
        <f t="shared" si="18"/>
        <v>125.17449999999999</v>
      </c>
      <c r="GJ54" s="7177">
        <v>5</v>
      </c>
      <c r="GK54" s="7221"/>
      <c r="GM54" s="6547"/>
      <c r="GN54" s="6536"/>
      <c r="GO54" s="6536"/>
      <c r="GP54" s="6548"/>
      <c r="GQ54" s="6536"/>
      <c r="GR54" s="6536"/>
      <c r="GS54" s="6536"/>
      <c r="GT54" s="6549"/>
      <c r="GU54" s="6536"/>
      <c r="GV54" s="6536"/>
      <c r="GW54" s="6550"/>
      <c r="GX54" s="6536"/>
      <c r="GY54" s="6550"/>
      <c r="GZ54" s="6550"/>
      <c r="HA54" s="6898"/>
      <c r="HB54" s="6898"/>
      <c r="HC54" s="6538"/>
      <c r="HD54" s="6520"/>
      <c r="HE54" s="6630" t="s">
        <v>1554</v>
      </c>
      <c r="HF54" s="6648">
        <v>9</v>
      </c>
      <c r="HG54" s="6648">
        <v>309566</v>
      </c>
      <c r="HH54" s="6649">
        <v>45449</v>
      </c>
      <c r="HI54" s="6648">
        <v>500</v>
      </c>
      <c r="HJ54" s="6648" t="s">
        <v>1539</v>
      </c>
      <c r="HK54" s="6650">
        <v>12.5</v>
      </c>
      <c r="HL54" s="6651">
        <v>45460</v>
      </c>
      <c r="HM54" s="6649">
        <v>45454</v>
      </c>
      <c r="HN54" s="6648">
        <v>3289</v>
      </c>
      <c r="HO54" s="6648">
        <v>500.8</v>
      </c>
      <c r="HP54" s="6652">
        <f t="shared" si="13"/>
        <v>-0.80000000000001137</v>
      </c>
      <c r="HQ54" s="6653">
        <f t="shared" si="14"/>
        <v>6260</v>
      </c>
      <c r="HR54" s="6654">
        <f t="shared" si="15"/>
        <v>313</v>
      </c>
      <c r="HS54" s="6685">
        <v>5</v>
      </c>
      <c r="HT54" s="6974"/>
      <c r="HU54" s="4993"/>
      <c r="HV54" s="7287" t="s">
        <v>1562</v>
      </c>
      <c r="HW54" s="6747" t="s">
        <v>1563</v>
      </c>
      <c r="HX54" s="6747">
        <v>2</v>
      </c>
      <c r="HY54" s="6747" t="s">
        <v>796</v>
      </c>
      <c r="HZ54" s="6748">
        <v>45370</v>
      </c>
      <c r="IA54" s="6747">
        <v>90</v>
      </c>
      <c r="IB54" s="6747" t="s">
        <v>1539</v>
      </c>
      <c r="IC54" s="6749">
        <v>12.1</v>
      </c>
      <c r="ID54" s="6750">
        <v>45380</v>
      </c>
      <c r="IE54" s="6748">
        <v>45372</v>
      </c>
      <c r="IF54" s="7192">
        <v>102</v>
      </c>
      <c r="IG54" s="6747">
        <v>91.4</v>
      </c>
      <c r="IH54" s="6751">
        <f>(IA54-IG54)</f>
        <v>-1.4000000000000057</v>
      </c>
      <c r="II54" s="6760">
        <f>(IG54*IC54/1)</f>
        <v>1105.94</v>
      </c>
      <c r="IJ54" s="6761">
        <f>(II54*0.05)</f>
        <v>55.297000000000004</v>
      </c>
      <c r="IK54" s="7177">
        <v>5</v>
      </c>
      <c r="IL54" s="6761">
        <f>(II54*0.02)</f>
        <v>22.1188</v>
      </c>
      <c r="IM54" s="6762" t="s">
        <v>8</v>
      </c>
      <c r="IN54" s="5012"/>
      <c r="IO54" s="6746" t="s">
        <v>1538</v>
      </c>
      <c r="IP54" s="6747">
        <v>4</v>
      </c>
      <c r="IQ54" s="6747" t="s">
        <v>796</v>
      </c>
      <c r="IR54" s="6748">
        <v>45322</v>
      </c>
      <c r="IS54" s="6747">
        <v>200</v>
      </c>
      <c r="IT54" s="6747" t="s">
        <v>1539</v>
      </c>
      <c r="IU54" s="6749">
        <v>12.1</v>
      </c>
      <c r="IV54" s="6750">
        <v>45330</v>
      </c>
      <c r="IW54" s="6748">
        <v>45324</v>
      </c>
      <c r="IX54" s="7192">
        <v>55</v>
      </c>
      <c r="IY54" s="6747">
        <v>206.9</v>
      </c>
      <c r="IZ54" s="6751">
        <f t="shared" si="19"/>
        <v>-6.9000000000000057</v>
      </c>
      <c r="JA54" s="6760">
        <f t="shared" si="20"/>
        <v>2503.4899999999998</v>
      </c>
      <c r="JB54" s="6761">
        <f t="shared" si="21"/>
        <v>125.17449999999999</v>
      </c>
      <c r="JC54" s="7177">
        <v>5</v>
      </c>
      <c r="JD54" s="7221"/>
    </row>
    <row r="55" spans="2:264">
      <c r="B55" s="4999"/>
      <c r="C55" s="4999"/>
      <c r="D55" s="4999"/>
      <c r="E55" s="4999"/>
      <c r="F55" s="4999"/>
      <c r="G55" s="4999"/>
      <c r="H55" s="4999"/>
      <c r="I55" s="4999"/>
      <c r="J55" s="4999"/>
      <c r="K55" s="4999"/>
      <c r="L55" s="4999"/>
      <c r="M55" s="4999"/>
      <c r="N55" s="4999"/>
      <c r="O55" s="4999"/>
      <c r="P55" s="4999"/>
      <c r="Q55" s="5593" t="s">
        <v>629</v>
      </c>
      <c r="R55" s="5594" t="s">
        <v>1541</v>
      </c>
      <c r="S55" s="5631">
        <v>421</v>
      </c>
      <c r="T55" s="5589">
        <v>807</v>
      </c>
      <c r="U55" s="5606">
        <v>45294</v>
      </c>
      <c r="V55" s="6940">
        <v>20</v>
      </c>
      <c r="W55" s="5594" t="s">
        <v>35</v>
      </c>
      <c r="X55" s="5594"/>
      <c r="Y55" s="5608">
        <v>264.5</v>
      </c>
      <c r="Z55" s="4482">
        <v>45361</v>
      </c>
      <c r="AA55" s="5634">
        <v>45340</v>
      </c>
      <c r="AB55" s="5594">
        <v>22271</v>
      </c>
      <c r="AC55" s="5598">
        <v>20000</v>
      </c>
      <c r="AD55" s="5598">
        <f t="shared" si="12"/>
        <v>0</v>
      </c>
      <c r="AE55" s="5600">
        <v>5290</v>
      </c>
      <c r="AF55" s="5608">
        <v>264.5</v>
      </c>
      <c r="AG55" s="5632">
        <v>5</v>
      </c>
      <c r="AH55" s="5602"/>
      <c r="AI55" s="5660"/>
      <c r="AJ55" s="5724"/>
      <c r="AK55" s="5725"/>
      <c r="AL55" s="5765"/>
      <c r="AM55" s="5766"/>
      <c r="AN55" s="5766"/>
      <c r="AO55" s="5766"/>
      <c r="AP55" s="5766"/>
      <c r="AQ55" s="5766"/>
      <c r="AR55" s="5766"/>
      <c r="AS55" s="5765"/>
      <c r="AT55" s="5766"/>
      <c r="AU55" s="5795"/>
      <c r="AV55" s="5795"/>
      <c r="AW55" s="5766"/>
      <c r="AX55" s="5766"/>
      <c r="AY55" s="2091"/>
      <c r="AZ55" s="5768"/>
      <c r="BA55" s="4993"/>
      <c r="BB55" s="5920"/>
      <c r="BC55" s="5321"/>
      <c r="BD55" s="5320"/>
      <c r="BE55" s="5321"/>
      <c r="BF55" s="5322"/>
      <c r="BG55" s="5323"/>
      <c r="BH55" s="5321"/>
      <c r="BI55" s="5324"/>
      <c r="BJ55" s="5346"/>
      <c r="BK55" s="6703"/>
      <c r="BL55" s="5325"/>
      <c r="BM55" s="5324"/>
      <c r="BN55" s="5326"/>
      <c r="BO55" s="5342"/>
      <c r="BP55" s="5324"/>
      <c r="BQ55" s="7283"/>
      <c r="BR55" s="6704"/>
      <c r="BS55" s="5082"/>
      <c r="BT55" s="6998"/>
      <c r="BU55" s="6999"/>
      <c r="BV55" s="7000"/>
      <c r="BW55" s="7001"/>
      <c r="BX55" s="7002"/>
      <c r="BY55" s="7000"/>
      <c r="BZ55" s="7003"/>
      <c r="CA55" s="7004"/>
      <c r="CB55" s="7001"/>
      <c r="CC55" s="7005"/>
      <c r="CD55" s="7006"/>
      <c r="CE55" s="7006"/>
      <c r="CF55" s="7006"/>
      <c r="CG55" s="7006"/>
      <c r="CH55" s="7007"/>
      <c r="CI55" s="7008"/>
      <c r="CJ55" s="4993"/>
      <c r="CK55" s="5236" t="s">
        <v>204</v>
      </c>
      <c r="CL55" s="5235" t="s">
        <v>105</v>
      </c>
      <c r="CM55" s="5387">
        <v>176</v>
      </c>
      <c r="CN55" s="5387">
        <v>31201</v>
      </c>
      <c r="CO55" s="5388">
        <v>45237</v>
      </c>
      <c r="CP55" s="5389">
        <v>20</v>
      </c>
      <c r="CQ55" s="5387" t="s">
        <v>35</v>
      </c>
      <c r="CR55" s="5390">
        <v>1385.4</v>
      </c>
      <c r="CS55" s="5391">
        <v>45341</v>
      </c>
      <c r="CT55" s="5388">
        <v>45357</v>
      </c>
      <c r="CU55" s="5387">
        <v>16268</v>
      </c>
      <c r="CV55" s="5392">
        <v>13200</v>
      </c>
      <c r="CW55" s="5392">
        <f>(CP55*1000-CV55)</f>
        <v>6800</v>
      </c>
      <c r="CX55" s="5390">
        <v>17672.16</v>
      </c>
      <c r="CY55" s="5393">
        <f>(CX55*0.03)</f>
        <v>530.16480000000001</v>
      </c>
      <c r="CZ55" s="5422">
        <v>3</v>
      </c>
      <c r="DA55" s="7266" t="s">
        <v>8</v>
      </c>
      <c r="DB55" s="5122"/>
      <c r="DC55" s="2556"/>
      <c r="DD55" s="2557"/>
      <c r="DE55" s="2557"/>
      <c r="DF55" s="2557"/>
      <c r="DG55" s="2557"/>
      <c r="DH55" s="2557"/>
      <c r="DI55" s="2557"/>
      <c r="DJ55" s="2557"/>
      <c r="DK55" s="2557"/>
      <c r="DL55" s="2557"/>
      <c r="DM55" s="2557"/>
      <c r="DN55" s="2557"/>
      <c r="DO55" s="2557"/>
      <c r="DP55" s="2557"/>
      <c r="DQ55" s="2557"/>
      <c r="DR55" s="7042"/>
      <c r="DT55" s="6441"/>
      <c r="DU55" s="7169"/>
      <c r="DV55" s="5365"/>
      <c r="DW55" s="5365"/>
      <c r="DX55" s="5366"/>
      <c r="DY55" s="5367"/>
      <c r="DZ55" s="5365"/>
      <c r="EA55" s="5365"/>
      <c r="EB55" s="5368"/>
      <c r="EC55" s="5366"/>
      <c r="ED55" s="5365"/>
      <c r="EE55" s="5369"/>
      <c r="EF55" s="5369"/>
      <c r="EG55" s="5370"/>
      <c r="EH55" s="5371"/>
      <c r="EI55" s="5369"/>
      <c r="EJ55" s="5026"/>
      <c r="EK55" s="5012"/>
      <c r="EL55" s="5025"/>
      <c r="EM55" s="5013"/>
      <c r="EN55" s="5048"/>
      <c r="EO55" s="5003"/>
      <c r="EP55" s="5003"/>
      <c r="EQ55" s="5003"/>
      <c r="ER55" s="5003"/>
      <c r="ES55" s="5003"/>
      <c r="ET55" s="5003"/>
      <c r="EU55" s="5003"/>
      <c r="EV55" s="5003"/>
      <c r="EW55" s="5003"/>
      <c r="EX55" s="5003"/>
      <c r="EY55" s="5003"/>
      <c r="EZ55" s="5003"/>
      <c r="FA55" s="1118"/>
      <c r="FC55" s="6769"/>
      <c r="FD55" s="6765"/>
      <c r="FE55" s="6765"/>
      <c r="FF55" s="6765"/>
      <c r="FG55" s="6765"/>
      <c r="FH55" s="6765"/>
      <c r="FI55" s="6765"/>
      <c r="FJ55" s="6765"/>
      <c r="FK55" s="6770"/>
      <c r="FL55" s="6765"/>
      <c r="FM55" s="6765"/>
      <c r="FN55" s="6765"/>
      <c r="FO55" s="6765"/>
      <c r="FP55" s="6765"/>
      <c r="FQ55" s="6765"/>
      <c r="FR55" s="6819"/>
      <c r="FS55" s="6819"/>
      <c r="FT55" s="6762"/>
      <c r="FU55" s="5012"/>
      <c r="FV55" s="6746" t="s">
        <v>1538</v>
      </c>
      <c r="FW55" s="6747">
        <v>5</v>
      </c>
      <c r="FX55" s="6747" t="s">
        <v>796</v>
      </c>
      <c r="FY55" s="6748">
        <v>45337</v>
      </c>
      <c r="FZ55" s="6747">
        <v>200</v>
      </c>
      <c r="GA55" s="6747" t="s">
        <v>1539</v>
      </c>
      <c r="GB55" s="6749">
        <v>12.1</v>
      </c>
      <c r="GC55" s="6750">
        <v>45345</v>
      </c>
      <c r="GD55" s="6748">
        <v>45344</v>
      </c>
      <c r="GE55" s="7192">
        <v>72</v>
      </c>
      <c r="GF55" s="6747">
        <v>200.55</v>
      </c>
      <c r="GG55" s="6751">
        <f t="shared" si="16"/>
        <v>-0.55000000000001137</v>
      </c>
      <c r="GH55" s="6760">
        <f t="shared" si="17"/>
        <v>2426.6550000000002</v>
      </c>
      <c r="GI55" s="6761">
        <f t="shared" si="18"/>
        <v>121.33275000000002</v>
      </c>
      <c r="GJ55" s="7177">
        <v>5</v>
      </c>
      <c r="GK55" s="6762"/>
      <c r="GM55" s="6536"/>
      <c r="GN55" s="6536"/>
      <c r="GO55" s="6536"/>
      <c r="GP55" s="6536"/>
      <c r="GQ55" s="6536"/>
      <c r="GR55" s="6536"/>
      <c r="GS55" s="6536"/>
      <c r="GT55" s="6537"/>
      <c r="GU55" s="6536"/>
      <c r="GV55" s="6536"/>
      <c r="GW55" s="6536"/>
      <c r="GX55" s="6536"/>
      <c r="GY55" s="6536"/>
      <c r="GZ55" s="6536"/>
      <c r="HA55" s="6676"/>
      <c r="HB55" s="6676"/>
      <c r="HC55" s="6538"/>
      <c r="HD55" s="6520"/>
      <c r="HE55" s="6630" t="s">
        <v>1554</v>
      </c>
      <c r="HF55" s="6648">
        <v>10</v>
      </c>
      <c r="HG55" s="6648">
        <v>309733</v>
      </c>
      <c r="HH55" s="6649">
        <v>45475</v>
      </c>
      <c r="HI55" s="6648">
        <v>500</v>
      </c>
      <c r="HJ55" s="6648" t="s">
        <v>1539</v>
      </c>
      <c r="HK55" s="6650">
        <v>12.5</v>
      </c>
      <c r="HL55" s="6651">
        <v>45490</v>
      </c>
      <c r="HM55" s="6649">
        <v>45482</v>
      </c>
      <c r="HN55" s="6648">
        <v>3419</v>
      </c>
      <c r="HO55" s="6648">
        <v>504.3</v>
      </c>
      <c r="HP55" s="6652">
        <f t="shared" si="13"/>
        <v>-4.3000000000000114</v>
      </c>
      <c r="HQ55" s="6653">
        <f t="shared" si="14"/>
        <v>6303.75</v>
      </c>
      <c r="HR55" s="6654">
        <f t="shared" si="15"/>
        <v>315.1875</v>
      </c>
      <c r="HS55" s="6685">
        <v>5</v>
      </c>
      <c r="HT55" s="6974"/>
      <c r="HU55" s="4993"/>
      <c r="HV55" s="6769"/>
      <c r="HW55" s="6765"/>
      <c r="HX55" s="6765"/>
      <c r="HY55" s="6765"/>
      <c r="HZ55" s="6765"/>
      <c r="IA55" s="6765"/>
      <c r="IB55" s="6765"/>
      <c r="IC55" s="6765"/>
      <c r="ID55" s="6770"/>
      <c r="IE55" s="6765"/>
      <c r="IF55" s="6765"/>
      <c r="IG55" s="6765"/>
      <c r="IH55" s="6765"/>
      <c r="II55" s="6765"/>
      <c r="IJ55" s="6765"/>
      <c r="IK55" s="6819"/>
      <c r="IL55" s="6819"/>
      <c r="IM55" s="6762"/>
      <c r="IN55" s="5012"/>
      <c r="IO55" s="6746" t="s">
        <v>1538</v>
      </c>
      <c r="IP55" s="6747">
        <v>5</v>
      </c>
      <c r="IQ55" s="6747" t="s">
        <v>796</v>
      </c>
      <c r="IR55" s="6748">
        <v>45337</v>
      </c>
      <c r="IS55" s="6747">
        <v>200</v>
      </c>
      <c r="IT55" s="6747" t="s">
        <v>1539</v>
      </c>
      <c r="IU55" s="6749">
        <v>12.1</v>
      </c>
      <c r="IV55" s="6750">
        <v>45345</v>
      </c>
      <c r="IW55" s="6748">
        <v>45344</v>
      </c>
      <c r="IX55" s="7192">
        <v>72</v>
      </c>
      <c r="IY55" s="6747">
        <v>200.55</v>
      </c>
      <c r="IZ55" s="6751">
        <f t="shared" si="19"/>
        <v>-0.55000000000001137</v>
      </c>
      <c r="JA55" s="6760">
        <f t="shared" si="20"/>
        <v>2426.6550000000002</v>
      </c>
      <c r="JB55" s="6761">
        <f t="shared" si="21"/>
        <v>121.33275000000002</v>
      </c>
      <c r="JC55" s="7177">
        <v>5</v>
      </c>
      <c r="JD55" s="6762"/>
    </row>
    <row r="56" spans="2:264">
      <c r="B56" s="4999"/>
      <c r="C56" s="4999"/>
      <c r="D56" s="4999"/>
      <c r="E56" s="4999"/>
      <c r="F56" s="4999"/>
      <c r="G56" s="4999"/>
      <c r="H56" s="4999"/>
      <c r="I56" s="4999"/>
      <c r="J56" s="4999"/>
      <c r="K56" s="4999"/>
      <c r="L56" s="4999"/>
      <c r="M56" s="4999"/>
      <c r="N56" s="4999"/>
      <c r="O56" s="4999"/>
      <c r="P56" s="4999"/>
      <c r="Q56" s="6265" t="s">
        <v>792</v>
      </c>
      <c r="R56" s="6220" t="s">
        <v>1528</v>
      </c>
      <c r="S56" s="6220">
        <v>399</v>
      </c>
      <c r="T56" s="6220" t="s">
        <v>1545</v>
      </c>
      <c r="U56" s="6700">
        <v>45343</v>
      </c>
      <c r="V56" s="7235">
        <v>41.5</v>
      </c>
      <c r="W56" s="6266" t="s">
        <v>35</v>
      </c>
      <c r="X56" s="7234">
        <f>(AC56/500)</f>
        <v>83</v>
      </c>
      <c r="Y56" s="6711">
        <v>0</v>
      </c>
      <c r="Z56" s="5999">
        <v>45348</v>
      </c>
      <c r="AA56" s="6700">
        <v>45348</v>
      </c>
      <c r="AB56" s="6702"/>
      <c r="AC56" s="6224">
        <v>41500</v>
      </c>
      <c r="AD56" s="6224"/>
      <c r="AE56" s="6225">
        <f>(AC56*Y56/1000)</f>
        <v>0</v>
      </c>
      <c r="AF56" s="6225">
        <f>(AE56*0.05)</f>
        <v>0</v>
      </c>
      <c r="AG56" s="6224">
        <v>5</v>
      </c>
      <c r="AH56" s="6712" t="s">
        <v>1565</v>
      </c>
      <c r="AI56" s="5660"/>
      <c r="AJ56" s="5724"/>
      <c r="AK56" s="5725"/>
      <c r="AL56" s="5765"/>
      <c r="AM56" s="5766"/>
      <c r="AN56" s="5766"/>
      <c r="AO56" s="5766"/>
      <c r="AP56" s="5766"/>
      <c r="AQ56" s="5766"/>
      <c r="AR56" s="5766"/>
      <c r="AS56" s="5765"/>
      <c r="AT56" s="5766"/>
      <c r="AU56" s="5795"/>
      <c r="AV56" s="5795"/>
      <c r="AW56" s="5766"/>
      <c r="AX56" s="5766"/>
      <c r="AY56" s="2091"/>
      <c r="AZ56" s="5768"/>
      <c r="BA56" s="4993"/>
      <c r="BB56" s="5171"/>
      <c r="BC56" s="5254"/>
      <c r="BD56" s="5253"/>
      <c r="BE56" s="5254"/>
      <c r="BF56" s="5255"/>
      <c r="BG56" s="5256"/>
      <c r="BH56" s="5254"/>
      <c r="BI56" s="5257"/>
      <c r="BJ56" s="5397"/>
      <c r="BK56" s="6307"/>
      <c r="BL56" s="5398"/>
      <c r="BM56" s="5257"/>
      <c r="BN56" s="5246"/>
      <c r="BO56" s="5250"/>
      <c r="BP56" s="5257"/>
      <c r="BQ56" s="6479"/>
      <c r="BR56" s="6197"/>
      <c r="BS56" s="5082"/>
      <c r="BT56" s="7074"/>
      <c r="BU56" s="7075"/>
      <c r="BV56" s="6990"/>
      <c r="BW56" s="6988"/>
      <c r="BX56" s="6989"/>
      <c r="BY56" s="6990"/>
      <c r="BZ56" s="6991"/>
      <c r="CA56" s="7076"/>
      <c r="CB56" s="6988"/>
      <c r="CC56" s="7077"/>
      <c r="CD56" s="6996"/>
      <c r="CE56" s="6996"/>
      <c r="CF56" s="6996"/>
      <c r="CG56" s="6996"/>
      <c r="CH56" s="7078"/>
      <c r="CI56" s="6997"/>
      <c r="CJ56" s="4993"/>
      <c r="CK56" s="7201"/>
      <c r="CL56" s="7202"/>
      <c r="CM56" s="6328"/>
      <c r="CN56" s="6328"/>
      <c r="CO56" s="6329"/>
      <c r="CP56" s="7203"/>
      <c r="CQ56" s="6328"/>
      <c r="CR56" s="6333"/>
      <c r="CS56" s="7204"/>
      <c r="CT56" s="6329"/>
      <c r="CU56" s="6328"/>
      <c r="CV56" s="7205"/>
      <c r="CW56" s="7205"/>
      <c r="CX56" s="6333"/>
      <c r="CY56" s="6354"/>
      <c r="CZ56" s="7206"/>
      <c r="DA56" s="7265"/>
      <c r="DB56" s="5122"/>
      <c r="DC56" s="2556"/>
      <c r="DD56" s="2557"/>
      <c r="DE56" s="2557"/>
      <c r="DF56" s="2557"/>
      <c r="DG56" s="2557"/>
      <c r="DH56" s="2557"/>
      <c r="DI56" s="2557"/>
      <c r="DJ56" s="2557"/>
      <c r="DK56" s="2557"/>
      <c r="DL56" s="2557"/>
      <c r="DM56" s="2557"/>
      <c r="DN56" s="2557"/>
      <c r="DO56" s="2557"/>
      <c r="DP56" s="2557"/>
      <c r="DQ56" s="2557"/>
      <c r="DR56" s="7042"/>
      <c r="DT56" s="5025"/>
      <c r="DU56" s="5013"/>
      <c r="DV56" s="5013"/>
      <c r="DW56" s="5013"/>
      <c r="DX56" s="5013"/>
      <c r="DY56" s="5013"/>
      <c r="DZ56" s="5013"/>
      <c r="EA56" s="5013"/>
      <c r="EB56" s="5035"/>
      <c r="EC56" s="5013"/>
      <c r="ED56" s="5013"/>
      <c r="EE56" s="5013"/>
      <c r="EF56" s="5013"/>
      <c r="EG56" s="5013"/>
      <c r="EH56" s="5013"/>
      <c r="EI56" s="5348"/>
      <c r="EJ56" s="5026"/>
      <c r="EK56" s="5012"/>
      <c r="EL56" s="5025"/>
      <c r="EM56" s="5013"/>
      <c r="EN56" s="5048"/>
      <c r="EO56" s="5003"/>
      <c r="EP56" s="5003"/>
      <c r="EQ56" s="5003"/>
      <c r="ER56" s="5003"/>
      <c r="ES56" s="5003"/>
      <c r="ET56" s="5003"/>
      <c r="EU56" s="5003"/>
      <c r="EV56" s="5003"/>
      <c r="EW56" s="5003"/>
      <c r="EX56" s="5003"/>
      <c r="EY56" s="5003"/>
      <c r="EZ56" s="5003"/>
      <c r="FA56" s="1118"/>
      <c r="FC56" s="6763"/>
      <c r="FD56" s="6764"/>
      <c r="FE56" s="6765"/>
      <c r="FF56" s="6765"/>
      <c r="FG56" s="6766"/>
      <c r="FH56" s="6765"/>
      <c r="FI56" s="6765"/>
      <c r="FJ56" s="6765"/>
      <c r="FK56" s="6767"/>
      <c r="FL56" s="6765"/>
      <c r="FM56" s="6765"/>
      <c r="FN56" s="6768"/>
      <c r="FO56" s="6765"/>
      <c r="FP56" s="6768"/>
      <c r="FQ56" s="6768"/>
      <c r="FR56" s="6884"/>
      <c r="FS56" s="6884"/>
      <c r="FT56" s="6762"/>
      <c r="FU56" s="5012"/>
      <c r="FV56" s="6746" t="s">
        <v>1538</v>
      </c>
      <c r="FW56" s="6747">
        <v>6</v>
      </c>
      <c r="FX56" s="6747" t="s">
        <v>796</v>
      </c>
      <c r="FY56" s="6748">
        <v>45398</v>
      </c>
      <c r="FZ56" s="6747">
        <v>200</v>
      </c>
      <c r="GA56" s="6747" t="s">
        <v>1539</v>
      </c>
      <c r="GB56" s="6749">
        <v>11.5</v>
      </c>
      <c r="GC56" s="6750">
        <v>45408</v>
      </c>
      <c r="GD56" s="6748">
        <v>45399</v>
      </c>
      <c r="GE56" s="7192">
        <v>131</v>
      </c>
      <c r="GF56" s="6747">
        <v>200.75</v>
      </c>
      <c r="GG56" s="6751">
        <f t="shared" si="16"/>
        <v>-0.75</v>
      </c>
      <c r="GH56" s="6760">
        <f t="shared" si="17"/>
        <v>2308.625</v>
      </c>
      <c r="GI56" s="6761">
        <f t="shared" si="18"/>
        <v>115.43125000000001</v>
      </c>
      <c r="GJ56" s="7177">
        <v>5</v>
      </c>
      <c r="GK56" s="6880"/>
      <c r="GM56" s="6536"/>
      <c r="GN56" s="6536"/>
      <c r="GO56" s="6536"/>
      <c r="GP56" s="6536"/>
      <c r="GQ56" s="6536"/>
      <c r="GR56" s="6536"/>
      <c r="GS56" s="6536"/>
      <c r="GT56" s="6537"/>
      <c r="GU56" s="6536"/>
      <c r="GV56" s="6536"/>
      <c r="GW56" s="6536"/>
      <c r="GX56" s="6536"/>
      <c r="GY56" s="6536"/>
      <c r="GZ56" s="6536"/>
      <c r="HA56" s="6676"/>
      <c r="HB56" s="6676"/>
      <c r="HC56" s="6538"/>
      <c r="HD56" s="6520"/>
      <c r="HE56" s="6630" t="s">
        <v>1554</v>
      </c>
      <c r="HF56" s="6648">
        <v>11</v>
      </c>
      <c r="HG56" s="6648">
        <v>310344</v>
      </c>
      <c r="HH56" s="6649">
        <v>45568</v>
      </c>
      <c r="HI56" s="6648">
        <v>500</v>
      </c>
      <c r="HJ56" s="6648" t="s">
        <v>1539</v>
      </c>
      <c r="HK56" s="6650">
        <v>12.5</v>
      </c>
      <c r="HL56" s="6651" t="s">
        <v>1650</v>
      </c>
      <c r="HM56" s="6649">
        <v>45579</v>
      </c>
      <c r="HN56" s="6648">
        <v>3913</v>
      </c>
      <c r="HO56" s="6648">
        <v>511.8</v>
      </c>
      <c r="HP56" s="6652">
        <f t="shared" si="13"/>
        <v>-11.800000000000011</v>
      </c>
      <c r="HQ56" s="6653">
        <f t="shared" si="14"/>
        <v>6397.5</v>
      </c>
      <c r="HR56" s="6654">
        <f t="shared" si="15"/>
        <v>319.875</v>
      </c>
      <c r="HS56" s="6685">
        <v>5</v>
      </c>
      <c r="HT56" s="7425"/>
      <c r="HU56" s="4993"/>
      <c r="HV56" s="6763"/>
      <c r="HW56" s="6764"/>
      <c r="HX56" s="6765"/>
      <c r="HY56" s="6765"/>
      <c r="HZ56" s="6766"/>
      <c r="IA56" s="6765"/>
      <c r="IB56" s="6765"/>
      <c r="IC56" s="6765"/>
      <c r="ID56" s="6767"/>
      <c r="IE56" s="6765"/>
      <c r="IF56" s="6765"/>
      <c r="IG56" s="6768"/>
      <c r="IH56" s="6765"/>
      <c r="II56" s="6768"/>
      <c r="IJ56" s="6768"/>
      <c r="IK56" s="6884"/>
      <c r="IL56" s="6884"/>
      <c r="IM56" s="6762"/>
      <c r="IN56" s="5012"/>
      <c r="IO56" s="6746" t="s">
        <v>1538</v>
      </c>
      <c r="IP56" s="6747">
        <v>6</v>
      </c>
      <c r="IQ56" s="6747" t="s">
        <v>796</v>
      </c>
      <c r="IR56" s="6748">
        <v>45398</v>
      </c>
      <c r="IS56" s="6747">
        <v>200</v>
      </c>
      <c r="IT56" s="6747" t="s">
        <v>1539</v>
      </c>
      <c r="IU56" s="6749">
        <v>11.5</v>
      </c>
      <c r="IV56" s="6750">
        <v>45408</v>
      </c>
      <c r="IW56" s="6748">
        <v>45399</v>
      </c>
      <c r="IX56" s="7192">
        <v>131</v>
      </c>
      <c r="IY56" s="6747">
        <v>200.75</v>
      </c>
      <c r="IZ56" s="6751">
        <f t="shared" si="19"/>
        <v>-0.75</v>
      </c>
      <c r="JA56" s="6760">
        <f t="shared" si="20"/>
        <v>2308.625</v>
      </c>
      <c r="JB56" s="6761">
        <f t="shared" si="21"/>
        <v>115.43125000000001</v>
      </c>
      <c r="JC56" s="7177">
        <v>5</v>
      </c>
      <c r="JD56" s="6880"/>
    </row>
    <row r="57" spans="2:264" ht="15" thickBot="1">
      <c r="B57" s="4993"/>
      <c r="C57" s="4993"/>
      <c r="D57" s="4993"/>
      <c r="E57" s="4993"/>
      <c r="F57" s="4993"/>
      <c r="G57" s="4993"/>
      <c r="H57" s="4993"/>
      <c r="I57" s="4993"/>
      <c r="J57" s="4993"/>
      <c r="K57" s="4993"/>
      <c r="L57" s="4993"/>
      <c r="M57" s="4993"/>
      <c r="N57" s="4993"/>
      <c r="O57" s="4999"/>
      <c r="P57" s="4999"/>
      <c r="Q57" s="5637"/>
      <c r="R57" s="5638"/>
      <c r="S57" s="5626"/>
      <c r="T57" s="5589"/>
      <c r="U57" s="5595"/>
      <c r="V57" s="5607"/>
      <c r="W57" s="5612"/>
      <c r="X57" s="5612"/>
      <c r="Y57" s="5629"/>
      <c r="Z57" s="4482"/>
      <c r="AA57" s="5634"/>
      <c r="AB57" s="5594"/>
      <c r="AC57" s="5598"/>
      <c r="AD57" s="5594"/>
      <c r="AE57" s="5608"/>
      <c r="AF57" s="5608"/>
      <c r="AG57" s="5609"/>
      <c r="AH57" s="5602"/>
      <c r="AI57" s="5660"/>
      <c r="AJ57" s="5724"/>
      <c r="AK57" s="5725"/>
      <c r="AL57" s="5765"/>
      <c r="AM57" s="5766"/>
      <c r="AN57" s="5766"/>
      <c r="AO57" s="5766"/>
      <c r="AP57" s="5766"/>
      <c r="AQ57" s="5766"/>
      <c r="AR57" s="5766"/>
      <c r="AS57" s="5765"/>
      <c r="AT57" s="5766"/>
      <c r="AU57" s="5795"/>
      <c r="AV57" s="5795"/>
      <c r="AW57" s="5766"/>
      <c r="AX57" s="5766"/>
      <c r="AY57" s="2091"/>
      <c r="AZ57" s="5768"/>
      <c r="BA57" s="4993"/>
      <c r="BB57" s="5065"/>
      <c r="BC57" s="5066"/>
      <c r="BD57" s="5066"/>
      <c r="BE57" s="5066"/>
      <c r="BF57" s="5066"/>
      <c r="BG57" s="5066"/>
      <c r="BH57" s="5066"/>
      <c r="BI57" s="5066"/>
      <c r="BJ57" s="5067"/>
      <c r="BK57" s="5066"/>
      <c r="BL57" s="5066"/>
      <c r="BM57" s="5066"/>
      <c r="BN57" s="5066"/>
      <c r="BO57" s="5066"/>
      <c r="BP57" s="5066"/>
      <c r="BQ57" s="6694"/>
      <c r="BR57" s="5068"/>
      <c r="BS57" s="5082"/>
      <c r="BT57" s="5401"/>
      <c r="BU57" s="5253"/>
      <c r="BV57" s="5254"/>
      <c r="BW57" s="5255"/>
      <c r="BX57" s="5256"/>
      <c r="BY57" s="5254"/>
      <c r="BZ57" s="5257"/>
      <c r="CA57" s="5258"/>
      <c r="CB57" s="5255"/>
      <c r="CC57" s="5245"/>
      <c r="CD57" s="5250"/>
      <c r="CE57" s="5250"/>
      <c r="CF57" s="5250"/>
      <c r="CG57" s="5250"/>
      <c r="CH57" s="6479"/>
      <c r="CI57" s="5327"/>
      <c r="CJ57" s="4993"/>
      <c r="CK57" s="5443"/>
      <c r="CL57" s="5444"/>
      <c r="CM57" s="5445"/>
      <c r="CN57" s="5445"/>
      <c r="CO57" s="5446"/>
      <c r="CP57" s="5447"/>
      <c r="CQ57" s="5445"/>
      <c r="CR57" s="5448"/>
      <c r="CS57" s="5449"/>
      <c r="CT57" s="5450"/>
      <c r="CU57" s="5445"/>
      <c r="CV57" s="5451"/>
      <c r="CW57" s="5451"/>
      <c r="CX57" s="5452"/>
      <c r="CY57" s="5453"/>
      <c r="CZ57" s="5455"/>
      <c r="DA57" s="5126"/>
      <c r="DB57" s="5122"/>
      <c r="DC57" s="2559"/>
      <c r="DD57" s="2560"/>
      <c r="DE57" s="2560"/>
      <c r="DF57" s="2560"/>
      <c r="DG57" s="2560"/>
      <c r="DH57" s="2560"/>
      <c r="DI57" s="2560"/>
      <c r="DJ57" s="2560"/>
      <c r="DK57" s="2560"/>
      <c r="DL57" s="2560"/>
      <c r="DM57" s="2560"/>
      <c r="DN57" s="2560"/>
      <c r="DO57" s="2560"/>
      <c r="DP57" s="2560"/>
      <c r="DQ57" s="2560"/>
      <c r="DR57" s="4410"/>
      <c r="DT57" s="5027"/>
      <c r="DU57" s="5014"/>
      <c r="DV57" s="5013"/>
      <c r="DW57" s="5013"/>
      <c r="DX57" s="5019"/>
      <c r="DY57" s="5013"/>
      <c r="DZ57" s="5013"/>
      <c r="EA57" s="5013"/>
      <c r="EB57" s="5021"/>
      <c r="EC57" s="5013"/>
      <c r="ED57" s="5013"/>
      <c r="EE57" s="5020"/>
      <c r="EF57" s="5013"/>
      <c r="EG57" s="5020"/>
      <c r="EH57" s="5020"/>
      <c r="EI57" s="5349"/>
      <c r="EJ57" s="5026"/>
      <c r="EK57" s="5012"/>
      <c r="EL57" s="5025"/>
      <c r="EM57" s="5013"/>
      <c r="EN57" s="5048"/>
      <c r="EO57" s="5003"/>
      <c r="EP57" s="5003"/>
      <c r="EQ57" s="5003"/>
      <c r="ER57" s="5003"/>
      <c r="ES57" s="5003"/>
      <c r="ET57" s="5003"/>
      <c r="EU57" s="5003"/>
      <c r="EV57" s="5003"/>
      <c r="EW57" s="5003"/>
      <c r="EX57" s="5003"/>
      <c r="EY57" s="5003"/>
      <c r="EZ57" s="5003"/>
      <c r="FA57" s="1118"/>
      <c r="FC57" s="6769"/>
      <c r="FD57" s="6765"/>
      <c r="FE57" s="6765"/>
      <c r="FF57" s="6765"/>
      <c r="FG57" s="6765"/>
      <c r="FH57" s="6765"/>
      <c r="FI57" s="6765"/>
      <c r="FJ57" s="6765"/>
      <c r="FK57" s="6770"/>
      <c r="FL57" s="6765"/>
      <c r="FM57" s="6765"/>
      <c r="FN57" s="6765"/>
      <c r="FO57" s="6765"/>
      <c r="FP57" s="6765"/>
      <c r="FQ57" s="6765"/>
      <c r="FR57" s="6819"/>
      <c r="FS57" s="6819"/>
      <c r="FT57" s="6762"/>
      <c r="FU57" s="5012"/>
      <c r="FV57" s="6746" t="s">
        <v>1538</v>
      </c>
      <c r="FW57" s="6747">
        <v>7</v>
      </c>
      <c r="FX57" s="6747" t="s">
        <v>796</v>
      </c>
      <c r="FY57" s="6748">
        <v>45461</v>
      </c>
      <c r="FZ57" s="6747">
        <v>200</v>
      </c>
      <c r="GA57" s="6747" t="s">
        <v>1539</v>
      </c>
      <c r="GB57" s="6749">
        <v>11.2</v>
      </c>
      <c r="GC57" s="6750">
        <v>45468</v>
      </c>
      <c r="GD57" s="6748">
        <v>45464</v>
      </c>
      <c r="GE57" s="7192">
        <v>189</v>
      </c>
      <c r="GF57" s="6747">
        <v>211.1</v>
      </c>
      <c r="GG57" s="6751">
        <f t="shared" si="16"/>
        <v>-11.099999999999994</v>
      </c>
      <c r="GH57" s="6760">
        <f t="shared" si="17"/>
        <v>2364.3199999999997</v>
      </c>
      <c r="GI57" s="6761">
        <f t="shared" si="18"/>
        <v>118.21599999999999</v>
      </c>
      <c r="GJ57" s="7177">
        <v>5</v>
      </c>
      <c r="GK57" s="6829"/>
      <c r="GM57" s="6536"/>
      <c r="GN57" s="6536"/>
      <c r="GO57" s="6536"/>
      <c r="GP57" s="6536"/>
      <c r="GQ57" s="6536"/>
      <c r="GR57" s="6536"/>
      <c r="GS57" s="6536"/>
      <c r="GT57" s="6537"/>
      <c r="GU57" s="6536"/>
      <c r="GV57" s="6536"/>
      <c r="GW57" s="6536"/>
      <c r="GX57" s="6536"/>
      <c r="GY57" s="6536"/>
      <c r="GZ57" s="6536"/>
      <c r="HA57" s="6676"/>
      <c r="HB57" s="6676"/>
      <c r="HC57" s="6538"/>
      <c r="HD57" s="6520"/>
      <c r="HE57" s="6535"/>
      <c r="HF57" s="6536"/>
      <c r="HG57" s="6555"/>
      <c r="HH57" s="6556"/>
      <c r="HI57" s="6556"/>
      <c r="HJ57" s="6556"/>
      <c r="HK57" s="6556"/>
      <c r="HL57" s="6556"/>
      <c r="HM57" s="6556"/>
      <c r="HN57" s="6556"/>
      <c r="HO57" s="6556"/>
      <c r="HP57" s="6556"/>
      <c r="HQ57" s="6556"/>
      <c r="HR57" s="6556"/>
      <c r="HS57" s="6556"/>
      <c r="HT57" s="6974"/>
      <c r="HU57" s="4993"/>
      <c r="HV57" s="6769"/>
      <c r="HW57" s="6765"/>
      <c r="HX57" s="6765"/>
      <c r="HY57" s="6765"/>
      <c r="HZ57" s="6765"/>
      <c r="IA57" s="6765"/>
      <c r="IB57" s="6765"/>
      <c r="IC57" s="6765"/>
      <c r="ID57" s="6770"/>
      <c r="IE57" s="6765"/>
      <c r="IF57" s="6765"/>
      <c r="IG57" s="6765"/>
      <c r="IH57" s="6765"/>
      <c r="II57" s="6765"/>
      <c r="IJ57" s="6765"/>
      <c r="IK57" s="6819"/>
      <c r="IL57" s="6819"/>
      <c r="IM57" s="6762"/>
      <c r="IN57" s="5012"/>
      <c r="IO57" s="6746" t="s">
        <v>1538</v>
      </c>
      <c r="IP57" s="6747">
        <v>7</v>
      </c>
      <c r="IQ57" s="6747" t="s">
        <v>796</v>
      </c>
      <c r="IR57" s="6748">
        <v>45461</v>
      </c>
      <c r="IS57" s="6747">
        <v>200</v>
      </c>
      <c r="IT57" s="6747" t="s">
        <v>1539</v>
      </c>
      <c r="IU57" s="6749">
        <v>11.2</v>
      </c>
      <c r="IV57" s="6750">
        <v>45468</v>
      </c>
      <c r="IW57" s="6748">
        <v>45464</v>
      </c>
      <c r="IX57" s="7192">
        <v>189</v>
      </c>
      <c r="IY57" s="6747">
        <v>211.1</v>
      </c>
      <c r="IZ57" s="6751">
        <f t="shared" si="19"/>
        <v>-11.099999999999994</v>
      </c>
      <c r="JA57" s="6760">
        <f t="shared" si="20"/>
        <v>2364.3199999999997</v>
      </c>
      <c r="JB57" s="6761">
        <f t="shared" si="21"/>
        <v>118.21599999999999</v>
      </c>
      <c r="JC57" s="7177">
        <v>5</v>
      </c>
      <c r="JD57" s="6829"/>
    </row>
    <row r="58" spans="2:264">
      <c r="B58" s="4993"/>
      <c r="C58" s="4993"/>
      <c r="D58" s="4993"/>
      <c r="E58" s="4993"/>
      <c r="F58" s="4993"/>
      <c r="G58" s="4993"/>
      <c r="H58" s="4993"/>
      <c r="I58" s="4993"/>
      <c r="J58" s="4993"/>
      <c r="K58" s="4993"/>
      <c r="L58" s="4993"/>
      <c r="M58" s="4993"/>
      <c r="N58" s="4993"/>
      <c r="O58" s="4999"/>
      <c r="P58" s="4999"/>
      <c r="Q58" s="5724"/>
      <c r="R58" s="5725"/>
      <c r="S58" s="5725"/>
      <c r="T58" s="5725"/>
      <c r="U58" s="5725"/>
      <c r="V58" s="5726"/>
      <c r="W58" s="5725"/>
      <c r="X58" s="5725"/>
      <c r="Y58" s="5725"/>
      <c r="Z58" s="5725"/>
      <c r="AA58" s="3300"/>
      <c r="AB58" s="5725"/>
      <c r="AC58" s="5725"/>
      <c r="AD58" s="5725"/>
      <c r="AE58" s="5733"/>
      <c r="AF58" s="5733"/>
      <c r="AG58" s="5725"/>
      <c r="AH58" s="5602"/>
      <c r="AI58" s="5660"/>
      <c r="AJ58" s="5724"/>
      <c r="AK58" s="5725"/>
      <c r="AL58" s="5765"/>
      <c r="AM58" s="5766"/>
      <c r="AN58" s="5766"/>
      <c r="AO58" s="5766"/>
      <c r="AP58" s="5766"/>
      <c r="AQ58" s="5766"/>
      <c r="AR58" s="5766"/>
      <c r="AS58" s="5765"/>
      <c r="AT58" s="5766"/>
      <c r="AU58" s="5795"/>
      <c r="AV58" s="5795"/>
      <c r="AW58" s="5766"/>
      <c r="AX58" s="5766"/>
      <c r="AY58" s="2091"/>
      <c r="AZ58" s="5768"/>
      <c r="BA58" s="4993"/>
      <c r="BB58" s="5065"/>
      <c r="BC58" s="5066"/>
      <c r="BD58" s="5066"/>
      <c r="BE58" s="5066"/>
      <c r="BF58" s="5066"/>
      <c r="BG58" s="5066"/>
      <c r="BH58" s="5066"/>
      <c r="BI58" s="5066"/>
      <c r="BJ58" s="5067"/>
      <c r="BK58" s="5066"/>
      <c r="BL58" s="5066"/>
      <c r="BM58" s="5066"/>
      <c r="BN58" s="5066"/>
      <c r="BO58" s="5066"/>
      <c r="BP58" s="5066"/>
      <c r="BQ58" s="6694"/>
      <c r="BR58" s="5068"/>
      <c r="BS58" s="5082"/>
      <c r="BT58" s="5401"/>
      <c r="BU58" s="5253"/>
      <c r="BV58" s="5254"/>
      <c r="BW58" s="5255"/>
      <c r="BX58" s="5256"/>
      <c r="BY58" s="5254"/>
      <c r="BZ58" s="5257"/>
      <c r="CA58" s="5397"/>
      <c r="CB58" s="5255"/>
      <c r="CC58" s="5398"/>
      <c r="CD58" s="5257"/>
      <c r="CE58" s="5250"/>
      <c r="CF58" s="5250"/>
      <c r="CG58" s="5257"/>
      <c r="CH58" s="6479"/>
      <c r="CI58" s="5167"/>
      <c r="CJ58" s="4993"/>
      <c r="CK58" s="5443"/>
      <c r="CL58" s="5444"/>
      <c r="CM58" s="5445"/>
      <c r="CN58" s="5445"/>
      <c r="CO58" s="5446"/>
      <c r="CP58" s="5447"/>
      <c r="CQ58" s="5445"/>
      <c r="CR58" s="5448"/>
      <c r="CS58" s="5449"/>
      <c r="CT58" s="5450"/>
      <c r="CU58" s="5445"/>
      <c r="CV58" s="5451"/>
      <c r="CW58" s="5451"/>
      <c r="CX58" s="5452"/>
      <c r="CY58" s="5453"/>
      <c r="CZ58" s="5455"/>
      <c r="DA58" s="5126"/>
      <c r="DB58" s="5122"/>
      <c r="DC58" s="2248"/>
      <c r="DD58" s="2248"/>
      <c r="DE58" s="2248"/>
      <c r="DF58" s="2248"/>
      <c r="DG58" s="2248"/>
      <c r="DH58" s="2248"/>
      <c r="DI58" s="2248"/>
      <c r="DJ58" s="2248"/>
      <c r="DK58" s="2248"/>
      <c r="DL58" s="2248"/>
      <c r="DM58" s="2248"/>
      <c r="DN58" s="2248"/>
      <c r="DO58" s="2248"/>
      <c r="DP58" s="2248"/>
      <c r="DQ58" s="2248"/>
      <c r="DR58" s="2248"/>
      <c r="DT58" s="5025"/>
      <c r="DU58" s="5013"/>
      <c r="DV58" s="5013"/>
      <c r="DW58" s="5013"/>
      <c r="DX58" s="5013"/>
      <c r="DY58" s="5013"/>
      <c r="DZ58" s="5013"/>
      <c r="EA58" s="5013"/>
      <c r="EB58" s="5035"/>
      <c r="EC58" s="5013"/>
      <c r="ED58" s="5013"/>
      <c r="EE58" s="5013"/>
      <c r="EF58" s="5013"/>
      <c r="EG58" s="5013"/>
      <c r="EH58" s="5013"/>
      <c r="EI58" s="5348"/>
      <c r="EJ58" s="5026"/>
      <c r="EK58" s="5012"/>
      <c r="EL58" s="5025"/>
      <c r="EM58" s="5013"/>
      <c r="EN58" s="5048"/>
      <c r="EO58" s="5003"/>
      <c r="EP58" s="5003"/>
      <c r="EQ58" s="5003"/>
      <c r="ER58" s="5003"/>
      <c r="ES58" s="5003"/>
      <c r="ET58" s="5003"/>
      <c r="EU58" s="5003"/>
      <c r="EV58" s="5003"/>
      <c r="EW58" s="5003"/>
      <c r="EX58" s="5003"/>
      <c r="EY58" s="5003"/>
      <c r="EZ58" s="5003"/>
      <c r="FA58" s="1118"/>
      <c r="FC58" s="6769"/>
      <c r="FD58" s="6765"/>
      <c r="FE58" s="6765"/>
      <c r="FF58" s="6765"/>
      <c r="FG58" s="6765"/>
      <c r="FH58" s="6765"/>
      <c r="FI58" s="6765"/>
      <c r="FJ58" s="6765"/>
      <c r="FK58" s="6770"/>
      <c r="FL58" s="6765"/>
      <c r="FM58" s="6765"/>
      <c r="FN58" s="6765"/>
      <c r="FO58" s="6765"/>
      <c r="FP58" s="6765"/>
      <c r="FQ58" s="6765"/>
      <c r="FR58" s="6819"/>
      <c r="FS58" s="6819"/>
      <c r="FT58" s="6762"/>
      <c r="FU58" s="5012"/>
      <c r="FV58" s="6746" t="s">
        <v>1538</v>
      </c>
      <c r="FW58" s="6747">
        <v>8</v>
      </c>
      <c r="FX58" s="6747" t="s">
        <v>796</v>
      </c>
      <c r="FY58" s="6748">
        <v>45524</v>
      </c>
      <c r="FZ58" s="6747">
        <v>200</v>
      </c>
      <c r="GA58" s="6747" t="s">
        <v>1539</v>
      </c>
      <c r="GB58" s="6749">
        <v>13.5</v>
      </c>
      <c r="GC58" s="6750">
        <v>45530</v>
      </c>
      <c r="GD58" s="6748">
        <v>45527</v>
      </c>
      <c r="GE58" s="7192">
        <v>237</v>
      </c>
      <c r="GF58" s="6747">
        <v>202.1</v>
      </c>
      <c r="GG58" s="6751">
        <f t="shared" si="16"/>
        <v>-2.0999999999999943</v>
      </c>
      <c r="GH58" s="6760">
        <f t="shared" si="17"/>
        <v>2728.35</v>
      </c>
      <c r="GI58" s="6761">
        <f t="shared" si="18"/>
        <v>136.41749999999999</v>
      </c>
      <c r="GJ58" s="7177">
        <v>5</v>
      </c>
      <c r="GK58" s="6829"/>
      <c r="GM58" s="6536"/>
      <c r="GN58" s="6536"/>
      <c r="GO58" s="6536"/>
      <c r="GP58" s="6536"/>
      <c r="GQ58" s="6536"/>
      <c r="GR58" s="6536"/>
      <c r="GS58" s="6536"/>
      <c r="GT58" s="6537"/>
      <c r="GU58" s="6536"/>
      <c r="GV58" s="6536"/>
      <c r="GW58" s="6536"/>
      <c r="GX58" s="6536"/>
      <c r="GY58" s="6536"/>
      <c r="GZ58" s="6536"/>
      <c r="HA58" s="6676"/>
      <c r="HB58" s="6676"/>
      <c r="HC58" s="6538"/>
      <c r="HD58" s="6520"/>
      <c r="HE58" s="6535"/>
      <c r="HF58" s="6536"/>
      <c r="HG58" s="6555"/>
      <c r="HH58" s="6556"/>
      <c r="HI58" s="6556"/>
      <c r="HJ58" s="6556"/>
      <c r="HK58" s="6556"/>
      <c r="HL58" s="6556"/>
      <c r="HM58" s="6556"/>
      <c r="HN58" s="6556"/>
      <c r="HO58" s="6556"/>
      <c r="HP58" s="6556"/>
      <c r="HQ58" s="6556"/>
      <c r="HR58" s="6556"/>
      <c r="HS58" s="6556"/>
      <c r="HT58" s="6974"/>
      <c r="HU58" s="4993"/>
      <c r="HV58" s="6769"/>
      <c r="HW58" s="6765"/>
      <c r="HX58" s="6765"/>
      <c r="HY58" s="6765"/>
      <c r="HZ58" s="6765"/>
      <c r="IA58" s="6765"/>
      <c r="IB58" s="6765"/>
      <c r="IC58" s="6765"/>
      <c r="ID58" s="6770"/>
      <c r="IE58" s="6765"/>
      <c r="IF58" s="6765"/>
      <c r="IG58" s="6765"/>
      <c r="IH58" s="6765"/>
      <c r="II58" s="6765"/>
      <c r="IJ58" s="6765"/>
      <c r="IK58" s="6819"/>
      <c r="IL58" s="6819"/>
      <c r="IM58" s="6762"/>
      <c r="IN58" s="5012"/>
      <c r="IO58" s="6746" t="s">
        <v>1538</v>
      </c>
      <c r="IP58" s="6747">
        <v>8</v>
      </c>
      <c r="IQ58" s="6747" t="s">
        <v>796</v>
      </c>
      <c r="IR58" s="6748">
        <v>45524</v>
      </c>
      <c r="IS58" s="6747">
        <v>200</v>
      </c>
      <c r="IT58" s="6747" t="s">
        <v>1539</v>
      </c>
      <c r="IU58" s="6749">
        <v>13.5</v>
      </c>
      <c r="IV58" s="6750">
        <v>45530</v>
      </c>
      <c r="IW58" s="6748">
        <v>45527</v>
      </c>
      <c r="IX58" s="7192">
        <v>237</v>
      </c>
      <c r="IY58" s="6747">
        <v>202.1</v>
      </c>
      <c r="IZ58" s="6751">
        <f t="shared" si="19"/>
        <v>-2.0999999999999943</v>
      </c>
      <c r="JA58" s="6760">
        <f t="shared" si="20"/>
        <v>2728.35</v>
      </c>
      <c r="JB58" s="6761">
        <f t="shared" si="21"/>
        <v>136.41749999999999</v>
      </c>
      <c r="JC58" s="7177">
        <v>5</v>
      </c>
      <c r="JD58" s="6829"/>
    </row>
    <row r="59" spans="2:264" ht="15" thickBot="1">
      <c r="B59" s="4993"/>
      <c r="C59" s="4993"/>
      <c r="D59" s="4993"/>
      <c r="E59" s="4993"/>
      <c r="F59" s="4993"/>
      <c r="G59" s="4993"/>
      <c r="H59" s="4993"/>
      <c r="I59" s="4993"/>
      <c r="J59" s="4993"/>
      <c r="K59" s="4993"/>
      <c r="L59" s="4993"/>
      <c r="M59" s="4993"/>
      <c r="N59" s="4993"/>
      <c r="O59" s="4999"/>
      <c r="P59" s="4999"/>
      <c r="Q59" s="5891"/>
      <c r="R59" s="5892"/>
      <c r="S59" s="5892"/>
      <c r="T59" s="5892"/>
      <c r="U59" s="5892"/>
      <c r="V59" s="5892"/>
      <c r="W59" s="5892"/>
      <c r="X59" s="5892"/>
      <c r="Y59" s="5892"/>
      <c r="Z59" s="5892"/>
      <c r="AA59" s="7571"/>
      <c r="AB59" s="5892"/>
      <c r="AC59" s="5892"/>
      <c r="AD59" s="5892"/>
      <c r="AE59" s="6689">
        <f>SUM(AE33:AE58)</f>
        <v>427635.83100000001</v>
      </c>
      <c r="AF59" s="6689">
        <f>SUM(AF33:AF58)</f>
        <v>21309.937549999999</v>
      </c>
      <c r="AG59" s="5892"/>
      <c r="AH59" s="5894"/>
      <c r="AI59" s="5660"/>
      <c r="AJ59" s="5724"/>
      <c r="AK59" s="5725"/>
      <c r="AL59" s="5765"/>
      <c r="AM59" s="5766"/>
      <c r="AN59" s="5766"/>
      <c r="AO59" s="5766"/>
      <c r="AP59" s="5766"/>
      <c r="AQ59" s="5766"/>
      <c r="AR59" s="5766"/>
      <c r="AS59" s="5765"/>
      <c r="AT59" s="5766"/>
      <c r="AU59" s="5795"/>
      <c r="AV59" s="5795"/>
      <c r="AW59" s="5766"/>
      <c r="AX59" s="5766"/>
      <c r="AY59" s="2091"/>
      <c r="AZ59" s="5768"/>
      <c r="BA59" s="4993"/>
      <c r="BB59" s="5065"/>
      <c r="BC59" s="5066"/>
      <c r="BD59" s="5066"/>
      <c r="BE59" s="5066"/>
      <c r="BF59" s="5066"/>
      <c r="BG59" s="5066"/>
      <c r="BH59" s="5066"/>
      <c r="BI59" s="5066"/>
      <c r="BJ59" s="5067"/>
      <c r="BK59" s="5066"/>
      <c r="BL59" s="5066"/>
      <c r="BM59" s="5066"/>
      <c r="BN59" s="5066"/>
      <c r="BO59" s="5066"/>
      <c r="BP59" s="5066"/>
      <c r="BQ59" s="6694"/>
      <c r="BR59" s="5068"/>
      <c r="BS59" s="5082"/>
      <c r="BT59" s="5401"/>
      <c r="BU59" s="5253"/>
      <c r="BV59" s="5254"/>
      <c r="BW59" s="5255"/>
      <c r="BX59" s="5256"/>
      <c r="BY59" s="5254"/>
      <c r="BZ59" s="5257"/>
      <c r="CA59" s="5397"/>
      <c r="CB59" s="5255"/>
      <c r="CC59" s="5398"/>
      <c r="CD59" s="5257"/>
      <c r="CE59" s="5250"/>
      <c r="CF59" s="5250"/>
      <c r="CG59" s="5257"/>
      <c r="CH59" s="6479"/>
      <c r="CI59" s="5167"/>
      <c r="CJ59" s="4993"/>
      <c r="CK59" s="5123"/>
      <c r="CL59" s="5124"/>
      <c r="CM59" s="5124"/>
      <c r="CN59" s="5124"/>
      <c r="CO59" s="5124"/>
      <c r="CP59" s="5124"/>
      <c r="CQ59" s="5124"/>
      <c r="CR59" s="5124"/>
      <c r="CS59" s="5125"/>
      <c r="CT59" s="5124"/>
      <c r="CU59" s="5124"/>
      <c r="CV59" s="5124"/>
      <c r="CW59" s="5124"/>
      <c r="CX59" s="5124"/>
      <c r="CY59" s="5124"/>
      <c r="CZ59" s="5416"/>
      <c r="DA59" s="5126"/>
      <c r="DB59" s="5122"/>
      <c r="DC59" s="5144"/>
      <c r="DD59" s="5145"/>
      <c r="DE59" s="5146"/>
      <c r="DF59" s="5147"/>
      <c r="DG59" s="5147"/>
      <c r="DH59" s="5147"/>
      <c r="DI59" s="5147"/>
      <c r="DJ59" s="5147"/>
      <c r="DK59" s="5147"/>
      <c r="DL59" s="5147"/>
      <c r="DM59" s="5147"/>
      <c r="DN59" s="5147"/>
      <c r="DO59" s="5147"/>
      <c r="DP59" s="5147"/>
      <c r="DQ59" s="5147"/>
      <c r="DR59" s="5147"/>
      <c r="DT59" s="5025"/>
      <c r="DU59" s="5013"/>
      <c r="DV59" s="5013"/>
      <c r="DW59" s="5013"/>
      <c r="DX59" s="5013"/>
      <c r="DY59" s="5013"/>
      <c r="DZ59" s="5013"/>
      <c r="EA59" s="5013"/>
      <c r="EB59" s="5035"/>
      <c r="EC59" s="5013"/>
      <c r="ED59" s="5013"/>
      <c r="EE59" s="5013"/>
      <c r="EF59" s="5013"/>
      <c r="EG59" s="5013"/>
      <c r="EH59" s="5013"/>
      <c r="EI59" s="5348"/>
      <c r="EJ59" s="5026"/>
      <c r="EK59" s="5012"/>
      <c r="EL59" s="5025"/>
      <c r="EM59" s="5013"/>
      <c r="EN59" s="5048"/>
      <c r="EO59" s="5003"/>
      <c r="EP59" s="5003"/>
      <c r="EQ59" s="5003"/>
      <c r="ER59" s="5003"/>
      <c r="ES59" s="5003"/>
      <c r="ET59" s="5003"/>
      <c r="EU59" s="5003"/>
      <c r="EV59" s="5003"/>
      <c r="EW59" s="5003"/>
      <c r="EX59" s="5003"/>
      <c r="EY59" s="5003"/>
      <c r="EZ59" s="5003"/>
      <c r="FA59" s="1118"/>
      <c r="FC59" s="6769"/>
      <c r="FD59" s="6765"/>
      <c r="FE59" s="6765"/>
      <c r="FF59" s="6765"/>
      <c r="FG59" s="6765"/>
      <c r="FH59" s="6765"/>
      <c r="FI59" s="6765"/>
      <c r="FJ59" s="6765"/>
      <c r="FK59" s="6770"/>
      <c r="FL59" s="6765"/>
      <c r="FM59" s="6765"/>
      <c r="FN59" s="6765"/>
      <c r="FO59" s="6765"/>
      <c r="FP59" s="6765"/>
      <c r="FQ59" s="6765"/>
      <c r="FR59" s="6819"/>
      <c r="FS59" s="6819"/>
      <c r="FT59" s="6762"/>
      <c r="FU59" s="5012"/>
      <c r="FV59" s="6746" t="s">
        <v>1538</v>
      </c>
      <c r="FW59" s="6747">
        <v>9</v>
      </c>
      <c r="FX59" s="6747" t="s">
        <v>796</v>
      </c>
      <c r="FY59" s="6748">
        <v>45572</v>
      </c>
      <c r="FZ59" s="6747">
        <v>200</v>
      </c>
      <c r="GA59" s="6747" t="s">
        <v>1539</v>
      </c>
      <c r="GB59" s="6749">
        <v>13</v>
      </c>
      <c r="GC59" s="6750">
        <v>45575</v>
      </c>
      <c r="GD59" s="6748">
        <v>45573</v>
      </c>
      <c r="GE59" s="7192">
        <v>276</v>
      </c>
      <c r="GF59" s="6747">
        <v>199.9</v>
      </c>
      <c r="GG59" s="6751">
        <f>(FZ59-GF59)</f>
        <v>9.9999999999994316E-2</v>
      </c>
      <c r="GH59" s="6760">
        <f>(GF59*GB59/1)</f>
        <v>2598.7000000000003</v>
      </c>
      <c r="GI59" s="6761">
        <f>(GH59*0.05)</f>
        <v>129.93500000000003</v>
      </c>
      <c r="GJ59" s="7177">
        <v>5</v>
      </c>
      <c r="GK59" s="6829"/>
      <c r="GM59" s="6536"/>
      <c r="GN59" s="6536"/>
      <c r="GO59" s="6536"/>
      <c r="GP59" s="6536"/>
      <c r="GQ59" s="6536"/>
      <c r="GR59" s="6536"/>
      <c r="GS59" s="6536"/>
      <c r="GT59" s="6537"/>
      <c r="GU59" s="6536"/>
      <c r="GV59" s="6536"/>
      <c r="GW59" s="6536"/>
      <c r="GX59" s="6536"/>
      <c r="GY59" s="6536"/>
      <c r="GZ59" s="6536"/>
      <c r="HA59" s="6676"/>
      <c r="HB59" s="6676"/>
      <c r="HC59" s="6538"/>
      <c r="HD59" s="6520"/>
      <c r="HE59" s="6535"/>
      <c r="HF59" s="6536"/>
      <c r="HG59" s="6555"/>
      <c r="HH59" s="6556"/>
      <c r="HI59" s="6556"/>
      <c r="HJ59" s="6556"/>
      <c r="HK59" s="6556"/>
      <c r="HL59" s="6556"/>
      <c r="HM59" s="6556"/>
      <c r="HN59" s="6556"/>
      <c r="HO59" s="6556"/>
      <c r="HP59" s="6556"/>
      <c r="HQ59" s="6556"/>
      <c r="HR59" s="6556"/>
      <c r="HS59" s="6556"/>
      <c r="HT59" s="6974"/>
      <c r="HU59" s="4993"/>
      <c r="HV59" s="6769"/>
      <c r="HW59" s="6765"/>
      <c r="HX59" s="6765"/>
      <c r="HY59" s="6765"/>
      <c r="HZ59" s="6765"/>
      <c r="IA59" s="6765"/>
      <c r="IB59" s="6765"/>
      <c r="IC59" s="6765"/>
      <c r="ID59" s="6770"/>
      <c r="IE59" s="6765"/>
      <c r="IF59" s="6765"/>
      <c r="IG59" s="6765"/>
      <c r="IH59" s="6765"/>
      <c r="II59" s="6765"/>
      <c r="IJ59" s="6765"/>
      <c r="IK59" s="6819"/>
      <c r="IL59" s="6819"/>
      <c r="IM59" s="6762"/>
      <c r="IN59" s="5012"/>
      <c r="IO59" s="6746" t="s">
        <v>1538</v>
      </c>
      <c r="IP59" s="6747">
        <v>9</v>
      </c>
      <c r="IQ59" s="6747" t="s">
        <v>796</v>
      </c>
      <c r="IR59" s="6748">
        <v>45572</v>
      </c>
      <c r="IS59" s="6747">
        <v>200</v>
      </c>
      <c r="IT59" s="6747" t="s">
        <v>1539</v>
      </c>
      <c r="IU59" s="6749">
        <v>13</v>
      </c>
      <c r="IV59" s="6750">
        <v>45575</v>
      </c>
      <c r="IW59" s="6748">
        <v>45573</v>
      </c>
      <c r="IX59" s="7192">
        <v>276</v>
      </c>
      <c r="IY59" s="6747">
        <v>199.9</v>
      </c>
      <c r="IZ59" s="6751">
        <f>(IS59-IY59)</f>
        <v>9.9999999999994316E-2</v>
      </c>
      <c r="JA59" s="6760">
        <f>(IY59*IU59/1)</f>
        <v>2598.7000000000003</v>
      </c>
      <c r="JB59" s="6761">
        <f>(JA59*0.05)</f>
        <v>129.93500000000003</v>
      </c>
      <c r="JC59" s="7177">
        <v>5</v>
      </c>
      <c r="JD59" s="6829"/>
    </row>
    <row r="60" spans="2:264">
      <c r="B60" s="4993"/>
      <c r="C60" s="4993"/>
      <c r="D60" s="4993"/>
      <c r="E60" s="4993"/>
      <c r="F60" s="4993"/>
      <c r="G60" s="4993"/>
      <c r="H60" s="4993"/>
      <c r="I60" s="4993"/>
      <c r="J60" s="4993"/>
      <c r="K60" s="4993"/>
      <c r="L60" s="4993"/>
      <c r="M60" s="4993"/>
      <c r="N60" s="4993"/>
      <c r="O60" s="4999"/>
      <c r="P60" s="4999"/>
      <c r="Q60" s="5660"/>
      <c r="R60" s="5660"/>
      <c r="S60" s="5660"/>
      <c r="T60" s="5660"/>
      <c r="U60" s="5660"/>
      <c r="V60" s="5660"/>
      <c r="W60" s="5660"/>
      <c r="X60" s="5660"/>
      <c r="Y60" s="5660"/>
      <c r="Z60" s="5660"/>
      <c r="AA60" s="5660"/>
      <c r="AB60" s="5660"/>
      <c r="AC60" s="5660"/>
      <c r="AD60" s="5660"/>
      <c r="AE60" s="5660"/>
      <c r="AF60" s="5660"/>
      <c r="AG60" s="5660"/>
      <c r="AH60" s="5660"/>
      <c r="AI60" s="5660"/>
      <c r="AJ60" s="5679"/>
      <c r="AK60" s="5654"/>
      <c r="AL60" s="6713"/>
      <c r="AM60" s="6714"/>
      <c r="AN60" s="6714"/>
      <c r="AO60" s="6714"/>
      <c r="AP60" s="6714"/>
      <c r="AQ60" s="6714"/>
      <c r="AR60" s="6714"/>
      <c r="AS60" s="6713"/>
      <c r="AT60" s="6714"/>
      <c r="AU60" s="7259"/>
      <c r="AV60" s="7259"/>
      <c r="AW60" s="6714"/>
      <c r="AX60" s="6714"/>
      <c r="AY60" s="5828"/>
      <c r="AZ60" s="6196"/>
      <c r="BA60" s="4993"/>
      <c r="BB60" s="5065"/>
      <c r="BC60" s="5066"/>
      <c r="BD60" s="5066"/>
      <c r="BE60" s="5066"/>
      <c r="BF60" s="5066"/>
      <c r="BG60" s="5066"/>
      <c r="BH60" s="5066"/>
      <c r="BI60" s="5066"/>
      <c r="BJ60" s="5067"/>
      <c r="BK60" s="5066"/>
      <c r="BL60" s="5066"/>
      <c r="BM60" s="5066"/>
      <c r="BN60" s="5066"/>
      <c r="BO60" s="5066"/>
      <c r="BP60" s="5066"/>
      <c r="BQ60" s="6694"/>
      <c r="BR60" s="5068"/>
      <c r="BS60" s="5082"/>
      <c r="BT60" s="5401"/>
      <c r="BU60" s="5253"/>
      <c r="BV60" s="5254"/>
      <c r="BW60" s="5255"/>
      <c r="BX60" s="5256"/>
      <c r="BY60" s="5254"/>
      <c r="BZ60" s="5257"/>
      <c r="CA60" s="5397"/>
      <c r="CB60" s="5255"/>
      <c r="CC60" s="5398"/>
      <c r="CD60" s="5257"/>
      <c r="CE60" s="5250"/>
      <c r="CF60" s="5250"/>
      <c r="CG60" s="5257"/>
      <c r="CH60" s="6479"/>
      <c r="CI60" s="5167"/>
      <c r="CJ60" s="4993"/>
      <c r="CK60" s="5123"/>
      <c r="CL60" s="5124"/>
      <c r="CM60" s="5124"/>
      <c r="CN60" s="5124"/>
      <c r="CO60" s="5124"/>
      <c r="CP60" s="5124"/>
      <c r="CQ60" s="5124"/>
      <c r="CR60" s="5124"/>
      <c r="CS60" s="5125"/>
      <c r="CT60" s="5124"/>
      <c r="CU60" s="5124"/>
      <c r="CV60" s="5124"/>
      <c r="CW60" s="5124"/>
      <c r="CX60" s="5124"/>
      <c r="CY60" s="5124"/>
      <c r="CZ60" s="5416"/>
      <c r="DA60" s="5126"/>
      <c r="DB60" s="5122"/>
      <c r="DC60" s="5106"/>
      <c r="DD60" s="5107"/>
      <c r="DE60" s="5108" t="s">
        <v>14</v>
      </c>
      <c r="DF60" s="5108" t="s">
        <v>12</v>
      </c>
      <c r="DG60" s="5108"/>
      <c r="DH60" s="5108"/>
      <c r="DI60" s="5108" t="s">
        <v>15</v>
      </c>
      <c r="DJ60" s="5108" t="s">
        <v>12</v>
      </c>
      <c r="DK60" s="5108" t="s">
        <v>12</v>
      </c>
      <c r="DL60" s="5108"/>
      <c r="DM60" s="5108"/>
      <c r="DN60" s="5108"/>
      <c r="DO60" s="5108"/>
      <c r="DP60" s="5108" t="s">
        <v>0</v>
      </c>
      <c r="DQ60" s="5180"/>
      <c r="DR60" s="5109"/>
      <c r="DT60" s="5025"/>
      <c r="DU60" s="5013"/>
      <c r="DV60" s="5013"/>
      <c r="DW60" s="5013"/>
      <c r="DX60" s="5013"/>
      <c r="DY60" s="5013"/>
      <c r="DZ60" s="5013"/>
      <c r="EA60" s="5013"/>
      <c r="EB60" s="5035"/>
      <c r="EC60" s="5013"/>
      <c r="ED60" s="5013"/>
      <c r="EE60" s="5013"/>
      <c r="EF60" s="5013"/>
      <c r="EG60" s="5013"/>
      <c r="EH60" s="5013"/>
      <c r="EI60" s="5348"/>
      <c r="EJ60" s="5026"/>
      <c r="EK60" s="5012"/>
      <c r="EL60" s="5025"/>
      <c r="EM60" s="5013"/>
      <c r="EN60" s="5048"/>
      <c r="EO60" s="5003"/>
      <c r="EP60" s="5003"/>
      <c r="EQ60" s="5003"/>
      <c r="ER60" s="5003"/>
      <c r="ES60" s="5003"/>
      <c r="ET60" s="5003"/>
      <c r="EU60" s="5003"/>
      <c r="EV60" s="5003"/>
      <c r="EW60" s="5003"/>
      <c r="EX60" s="5003"/>
      <c r="EY60" s="5003"/>
      <c r="EZ60" s="5003"/>
      <c r="FA60" s="1118"/>
      <c r="FC60" s="6769"/>
      <c r="FD60" s="6765"/>
      <c r="FE60" s="6765"/>
      <c r="FF60" s="6765"/>
      <c r="FG60" s="6765"/>
      <c r="FH60" s="6765"/>
      <c r="FI60" s="6765"/>
      <c r="FJ60" s="6765"/>
      <c r="FK60" s="6770"/>
      <c r="FL60" s="6765"/>
      <c r="FM60" s="6765"/>
      <c r="FN60" s="6765"/>
      <c r="FO60" s="6765"/>
      <c r="FP60" s="6765"/>
      <c r="FQ60" s="6765"/>
      <c r="FR60" s="6819"/>
      <c r="FS60" s="6819"/>
      <c r="FT60" s="6762"/>
      <c r="FU60" s="5012"/>
      <c r="FV60" s="6747" t="s">
        <v>1538</v>
      </c>
      <c r="FW60" s="6747">
        <v>10</v>
      </c>
      <c r="FX60" s="6747" t="s">
        <v>796</v>
      </c>
      <c r="FY60" s="6748">
        <v>45615</v>
      </c>
      <c r="FZ60" s="6747">
        <v>250</v>
      </c>
      <c r="GA60" s="6747" t="s">
        <v>1539</v>
      </c>
      <c r="GB60" s="6749">
        <v>12.7</v>
      </c>
      <c r="GC60" s="6750">
        <v>45621</v>
      </c>
      <c r="GD60" s="6748">
        <v>45618</v>
      </c>
      <c r="GE60" s="7192">
        <v>317</v>
      </c>
      <c r="GF60" s="6747">
        <v>251.6</v>
      </c>
      <c r="GG60" s="6751">
        <f>(FZ60-GF60)</f>
        <v>-1.5999999999999943</v>
      </c>
      <c r="GH60" s="6760">
        <f>(GF60*GB60/1)</f>
        <v>3195.3199999999997</v>
      </c>
      <c r="GI60" s="6761">
        <f>(GH60*0.05)</f>
        <v>159.76599999999999</v>
      </c>
      <c r="GJ60" s="7177">
        <v>5</v>
      </c>
      <c r="GK60" s="6829"/>
      <c r="GM60" s="6558"/>
      <c r="GN60" s="6558"/>
      <c r="GO60" s="6558"/>
      <c r="GP60" s="6558"/>
      <c r="GQ60" s="6558"/>
      <c r="GR60" s="6558"/>
      <c r="GS60" s="6558"/>
      <c r="GT60" s="6559"/>
      <c r="GU60" s="6558"/>
      <c r="GV60" s="6558"/>
      <c r="GW60" s="6558"/>
      <c r="GX60" s="6558"/>
      <c r="GY60" s="6558"/>
      <c r="GZ60" s="6558"/>
      <c r="HA60" s="6899"/>
      <c r="HB60" s="6899"/>
      <c r="HC60" s="6560"/>
      <c r="HD60" s="6520"/>
      <c r="HE60" s="6535"/>
      <c r="HF60" s="6536"/>
      <c r="HG60" s="6555"/>
      <c r="HH60" s="6556"/>
      <c r="HI60" s="6556"/>
      <c r="HJ60" s="6556"/>
      <c r="HK60" s="6556"/>
      <c r="HL60" s="6556"/>
      <c r="HM60" s="6556"/>
      <c r="HN60" s="6556"/>
      <c r="HO60" s="6556"/>
      <c r="HP60" s="6556"/>
      <c r="HQ60" s="6556"/>
      <c r="HR60" s="6556"/>
      <c r="HS60" s="6556"/>
      <c r="HT60" s="6974"/>
      <c r="HU60" s="4993"/>
      <c r="HV60" s="6769"/>
      <c r="HW60" s="6765"/>
      <c r="HX60" s="6765"/>
      <c r="HY60" s="6765"/>
      <c r="HZ60" s="6765"/>
      <c r="IA60" s="6765"/>
      <c r="IB60" s="6765"/>
      <c r="IC60" s="6765"/>
      <c r="ID60" s="6770"/>
      <c r="IE60" s="6765"/>
      <c r="IF60" s="6765"/>
      <c r="IG60" s="6765"/>
      <c r="IH60" s="6765"/>
      <c r="II60" s="6765"/>
      <c r="IJ60" s="6765"/>
      <c r="IK60" s="6819"/>
      <c r="IL60" s="6819"/>
      <c r="IM60" s="6762"/>
      <c r="IN60" s="5012"/>
      <c r="IO60" s="6747" t="s">
        <v>1538</v>
      </c>
      <c r="IP60" s="6747">
        <v>10</v>
      </c>
      <c r="IQ60" s="6747" t="s">
        <v>796</v>
      </c>
      <c r="IR60" s="6748">
        <v>45615</v>
      </c>
      <c r="IS60" s="6747">
        <v>250</v>
      </c>
      <c r="IT60" s="6747" t="s">
        <v>1539</v>
      </c>
      <c r="IU60" s="6749">
        <v>12.7</v>
      </c>
      <c r="IV60" s="6750">
        <v>45621</v>
      </c>
      <c r="IW60" s="6748">
        <v>45618</v>
      </c>
      <c r="IX60" s="7192">
        <v>317</v>
      </c>
      <c r="IY60" s="6747">
        <v>251.6</v>
      </c>
      <c r="IZ60" s="6751">
        <f>(IS60-IY60)</f>
        <v>-1.5999999999999943</v>
      </c>
      <c r="JA60" s="6760">
        <f>(IY60*IU60/1)</f>
        <v>3195.3199999999997</v>
      </c>
      <c r="JB60" s="6761">
        <f>(JA60*0.05)</f>
        <v>159.76599999999999</v>
      </c>
      <c r="JC60" s="7177">
        <v>5</v>
      </c>
      <c r="JD60" s="6829"/>
    </row>
    <row r="61" spans="2:264" ht="18" thickBot="1">
      <c r="B61" s="4993"/>
      <c r="C61" s="4993"/>
      <c r="D61" s="4993"/>
      <c r="E61" s="4993"/>
      <c r="F61" s="4993"/>
      <c r="G61" s="4993"/>
      <c r="H61" s="4993"/>
      <c r="I61" s="4993"/>
      <c r="J61" s="4993"/>
      <c r="K61" s="4993"/>
      <c r="L61" s="4993"/>
      <c r="M61" s="4993"/>
      <c r="N61" s="4993"/>
      <c r="O61" s="4993"/>
      <c r="P61" s="4993"/>
      <c r="Q61" s="7587" t="s">
        <v>1681</v>
      </c>
      <c r="R61" s="5578"/>
      <c r="S61" s="5577"/>
      <c r="T61" s="5577"/>
      <c r="U61" s="5577"/>
      <c r="V61" s="5577"/>
      <c r="W61" s="5577"/>
      <c r="X61" s="5577"/>
      <c r="Y61" s="5577"/>
      <c r="Z61" s="5577"/>
      <c r="AA61" s="5734"/>
      <c r="AB61" s="5577"/>
      <c r="AC61" s="5577"/>
      <c r="AD61" s="5577"/>
      <c r="AE61" s="5577"/>
      <c r="AF61" s="5577"/>
      <c r="AG61" s="5577"/>
      <c r="AH61" s="5577"/>
      <c r="AI61" s="5660"/>
      <c r="AJ61" s="5679"/>
      <c r="AK61" s="5654"/>
      <c r="AL61" s="6713"/>
      <c r="AM61" s="6714"/>
      <c r="AN61" s="6714"/>
      <c r="AO61" s="6714"/>
      <c r="AP61" s="6714"/>
      <c r="AQ61" s="6714"/>
      <c r="AR61" s="6714"/>
      <c r="AS61" s="6713"/>
      <c r="AT61" s="6714"/>
      <c r="AU61" s="7259"/>
      <c r="AV61" s="7259"/>
      <c r="AW61" s="6714"/>
      <c r="AX61" s="6714"/>
      <c r="AY61" s="5828"/>
      <c r="AZ61" s="6196"/>
      <c r="BA61" s="4993"/>
      <c r="BB61" s="5065"/>
      <c r="BC61" s="5066"/>
      <c r="BD61" s="5066"/>
      <c r="BE61" s="5066"/>
      <c r="BF61" s="5066"/>
      <c r="BG61" s="5066"/>
      <c r="BH61" s="5066"/>
      <c r="BI61" s="5066"/>
      <c r="BJ61" s="5067"/>
      <c r="BK61" s="5066"/>
      <c r="BL61" s="5066"/>
      <c r="BM61" s="5066"/>
      <c r="BN61" s="5066"/>
      <c r="BO61" s="5066"/>
      <c r="BP61" s="5066"/>
      <c r="BQ61" s="6694"/>
      <c r="BR61" s="5068"/>
      <c r="BS61" s="5082"/>
      <c r="BT61" s="5401"/>
      <c r="BU61" s="5253"/>
      <c r="BV61" s="5254"/>
      <c r="BW61" s="5255"/>
      <c r="BX61" s="5256"/>
      <c r="BY61" s="5254"/>
      <c r="BZ61" s="5257"/>
      <c r="CA61" s="5397"/>
      <c r="CB61" s="5255"/>
      <c r="CC61" s="5398"/>
      <c r="CD61" s="5257"/>
      <c r="CE61" s="5250"/>
      <c r="CF61" s="5250"/>
      <c r="CG61" s="5257"/>
      <c r="CH61" s="6479"/>
      <c r="CI61" s="5167"/>
      <c r="CJ61" s="4993"/>
      <c r="CK61" s="5426"/>
      <c r="CL61" s="5465"/>
      <c r="CM61" s="5427"/>
      <c r="CN61" s="5427"/>
      <c r="CO61" s="5428"/>
      <c r="CP61" s="5429"/>
      <c r="CQ61" s="5427"/>
      <c r="CR61" s="5430"/>
      <c r="CS61" s="5431"/>
      <c r="CT61" s="5428"/>
      <c r="CU61" s="5427"/>
      <c r="CV61" s="5432"/>
      <c r="CW61" s="5432"/>
      <c r="CX61" s="5430"/>
      <c r="CY61" s="5433"/>
      <c r="CZ61" s="5432"/>
      <c r="DA61" s="5126"/>
      <c r="DB61" s="5122"/>
      <c r="DC61" s="5110" t="s">
        <v>4</v>
      </c>
      <c r="DD61" s="5111" t="s">
        <v>18</v>
      </c>
      <c r="DE61" s="5112" t="s">
        <v>19</v>
      </c>
      <c r="DF61" s="5112" t="s">
        <v>19</v>
      </c>
      <c r="DG61" s="5112" t="s">
        <v>20</v>
      </c>
      <c r="DH61" s="5112" t="s">
        <v>21</v>
      </c>
      <c r="DI61" s="5112" t="s">
        <v>22</v>
      </c>
      <c r="DJ61" s="5112" t="s">
        <v>23</v>
      </c>
      <c r="DK61" s="5112" t="s">
        <v>23</v>
      </c>
      <c r="DL61" s="5112" t="s">
        <v>24</v>
      </c>
      <c r="DM61" s="5112" t="s">
        <v>20</v>
      </c>
      <c r="DN61" s="5112" t="s">
        <v>25</v>
      </c>
      <c r="DO61" s="5112" t="s">
        <v>0</v>
      </c>
      <c r="DP61" s="5112" t="s">
        <v>1363</v>
      </c>
      <c r="DQ61" s="5181"/>
      <c r="DR61" s="5113" t="s">
        <v>26</v>
      </c>
      <c r="DT61" s="5025"/>
      <c r="DU61" s="5013"/>
      <c r="DV61" s="5013"/>
      <c r="DW61" s="5013"/>
      <c r="DX61" s="5013"/>
      <c r="DY61" s="5013"/>
      <c r="DZ61" s="5013"/>
      <c r="EA61" s="5013"/>
      <c r="EB61" s="5035"/>
      <c r="EC61" s="5013"/>
      <c r="ED61" s="5013"/>
      <c r="EE61" s="5013"/>
      <c r="EF61" s="5013"/>
      <c r="EG61" s="5013"/>
      <c r="EH61" s="5013"/>
      <c r="EI61" s="5348"/>
      <c r="EJ61" s="5026"/>
      <c r="EK61" s="5012"/>
      <c r="EL61" s="5025"/>
      <c r="EM61" s="5013"/>
      <c r="EN61" s="5048"/>
      <c r="EO61" s="5003"/>
      <c r="EP61" s="5003"/>
      <c r="EQ61" s="5003"/>
      <c r="ER61" s="5003"/>
      <c r="ES61" s="5003"/>
      <c r="ET61" s="5003"/>
      <c r="EU61" s="5003"/>
      <c r="EV61" s="5003"/>
      <c r="EW61" s="5003"/>
      <c r="EX61" s="5003"/>
      <c r="EY61" s="5003"/>
      <c r="EZ61" s="5003"/>
      <c r="FA61" s="1118"/>
      <c r="FC61" s="6769"/>
      <c r="FD61" s="6765"/>
      <c r="FE61" s="6765"/>
      <c r="FF61" s="6765"/>
      <c r="FG61" s="6765"/>
      <c r="FH61" s="6765"/>
      <c r="FI61" s="6765"/>
      <c r="FJ61" s="6765"/>
      <c r="FK61" s="6770"/>
      <c r="FL61" s="6765"/>
      <c r="FM61" s="6765"/>
      <c r="FN61" s="6765"/>
      <c r="FO61" s="6765"/>
      <c r="FP61" s="6765"/>
      <c r="FQ61" s="6765"/>
      <c r="FR61" s="6819"/>
      <c r="FS61" s="6819"/>
      <c r="FT61" s="6762"/>
      <c r="FU61" s="5012"/>
      <c r="FV61" s="6769"/>
      <c r="FW61" s="6765"/>
      <c r="FX61" s="6826"/>
      <c r="FY61" s="6827"/>
      <c r="FZ61" s="6827"/>
      <c r="GA61" s="6827"/>
      <c r="GB61" s="6827"/>
      <c r="GC61" s="6827"/>
      <c r="GD61" s="6827"/>
      <c r="GE61" s="6827"/>
      <c r="GF61" s="6827"/>
      <c r="GG61" s="6827"/>
      <c r="GH61" s="6827"/>
      <c r="GI61" s="6827"/>
      <c r="GJ61" s="6827"/>
      <c r="GK61" s="6829"/>
      <c r="GM61" s="6558"/>
      <c r="GN61" s="6558"/>
      <c r="GO61" s="6558"/>
      <c r="GP61" s="6558"/>
      <c r="GQ61" s="6558"/>
      <c r="GR61" s="6558"/>
      <c r="GS61" s="6558"/>
      <c r="GT61" s="6559"/>
      <c r="GU61" s="6558"/>
      <c r="GV61" s="6558"/>
      <c r="GW61" s="6558"/>
      <c r="GX61" s="6558"/>
      <c r="GY61" s="6558"/>
      <c r="GZ61" s="6558"/>
      <c r="HA61" s="6899"/>
      <c r="HB61" s="6899"/>
      <c r="HC61" s="6560"/>
      <c r="HD61" s="6520"/>
      <c r="HE61" s="6561"/>
      <c r="HF61" s="6562"/>
      <c r="HG61" s="6563"/>
      <c r="HH61" s="6564"/>
      <c r="HI61" s="6564"/>
      <c r="HJ61" s="6564"/>
      <c r="HK61" s="6564"/>
      <c r="HL61" s="6564"/>
      <c r="HM61" s="6564"/>
      <c r="HN61" s="6564"/>
      <c r="HO61" s="6564"/>
      <c r="HP61" s="6564"/>
      <c r="HQ61" s="6564"/>
      <c r="HR61" s="6564"/>
      <c r="HS61" s="6564"/>
      <c r="HT61" s="6975"/>
      <c r="HU61" s="4993"/>
      <c r="HV61" s="6769"/>
      <c r="HW61" s="6765"/>
      <c r="HX61" s="6765"/>
      <c r="HY61" s="6765"/>
      <c r="HZ61" s="6765"/>
      <c r="IA61" s="6765"/>
      <c r="IB61" s="6765"/>
      <c r="IC61" s="6765"/>
      <c r="ID61" s="6770"/>
      <c r="IE61" s="6765"/>
      <c r="IF61" s="6765"/>
      <c r="IG61" s="6765"/>
      <c r="IH61" s="6765"/>
      <c r="II61" s="6765"/>
      <c r="IJ61" s="6765"/>
      <c r="IK61" s="6819"/>
      <c r="IL61" s="6819"/>
      <c r="IM61" s="6762"/>
      <c r="IN61" s="5012"/>
      <c r="IO61" s="6769"/>
      <c r="IP61" s="6765"/>
      <c r="IQ61" s="6826"/>
      <c r="IR61" s="6827"/>
      <c r="IS61" s="6827"/>
      <c r="IT61" s="6827"/>
      <c r="IU61" s="6827"/>
      <c r="IV61" s="6827"/>
      <c r="IW61" s="6827"/>
      <c r="IX61" s="6827"/>
      <c r="IY61" s="6827"/>
      <c r="IZ61" s="6827"/>
      <c r="JA61" s="6827"/>
      <c r="JB61" s="6827"/>
      <c r="JC61" s="6827"/>
      <c r="JD61" s="6829"/>
    </row>
    <row r="62" spans="2:264" ht="15" thickBot="1">
      <c r="B62" s="4993"/>
      <c r="C62" s="4993"/>
      <c r="D62" s="4993"/>
      <c r="E62" s="4993"/>
      <c r="F62" s="4993"/>
      <c r="G62" s="4993"/>
      <c r="H62" s="4993"/>
      <c r="I62" s="4993"/>
      <c r="J62" s="4993"/>
      <c r="K62" s="4993"/>
      <c r="L62" s="4993"/>
      <c r="M62" s="4993"/>
      <c r="N62" s="4993"/>
      <c r="O62" s="4993"/>
      <c r="P62" s="4993"/>
      <c r="Q62" s="5579"/>
      <c r="R62" s="5579"/>
      <c r="S62" s="5579"/>
      <c r="T62" s="5579" t="s">
        <v>14</v>
      </c>
      <c r="U62" s="5579" t="s">
        <v>12</v>
      </c>
      <c r="V62" s="5579"/>
      <c r="W62" s="5579"/>
      <c r="X62" s="5579"/>
      <c r="Y62" s="5579" t="s">
        <v>15</v>
      </c>
      <c r="Z62" s="5579" t="s">
        <v>12</v>
      </c>
      <c r="AA62" s="5744" t="s">
        <v>12</v>
      </c>
      <c r="AB62" s="5579"/>
      <c r="AC62" s="5579"/>
      <c r="AD62" s="5579"/>
      <c r="AE62" s="5579"/>
      <c r="AF62" s="5579" t="s">
        <v>0</v>
      </c>
      <c r="AG62" s="5579"/>
      <c r="AH62" s="5579"/>
      <c r="AI62" s="5660"/>
      <c r="AJ62" s="5681"/>
      <c r="AK62" s="5658"/>
      <c r="AL62" s="5769"/>
      <c r="AM62" s="3655"/>
      <c r="AN62" s="3655"/>
      <c r="AO62" s="3655"/>
      <c r="AP62" s="3655"/>
      <c r="AQ62" s="3655"/>
      <c r="AR62" s="3655"/>
      <c r="AS62" s="5769"/>
      <c r="AT62" s="3655"/>
      <c r="AU62" s="5796"/>
      <c r="AV62" s="5796"/>
      <c r="AW62" s="3655"/>
      <c r="AX62" s="3655"/>
      <c r="AY62" s="2151"/>
      <c r="AZ62" s="5771"/>
      <c r="BA62" s="4993"/>
      <c r="BB62" s="5074"/>
      <c r="BC62" s="5075"/>
      <c r="BD62" s="5075"/>
      <c r="BE62" s="5075"/>
      <c r="BF62" s="5075"/>
      <c r="BG62" s="5075"/>
      <c r="BH62" s="5075"/>
      <c r="BI62" s="5075"/>
      <c r="BJ62" s="5076"/>
      <c r="BK62" s="5075"/>
      <c r="BL62" s="5075"/>
      <c r="BM62" s="5075"/>
      <c r="BN62" s="5075"/>
      <c r="BO62" s="5075"/>
      <c r="BP62" s="5075"/>
      <c r="BQ62" s="6695"/>
      <c r="BR62" s="5077"/>
      <c r="BS62" s="5082"/>
      <c r="BT62" s="5401"/>
      <c r="BU62" s="5253"/>
      <c r="BV62" s="5254"/>
      <c r="BW62" s="5255"/>
      <c r="BX62" s="5256"/>
      <c r="BY62" s="5254"/>
      <c r="BZ62" s="5257"/>
      <c r="CA62" s="5397"/>
      <c r="CB62" s="5255"/>
      <c r="CC62" s="5398"/>
      <c r="CD62" s="5257"/>
      <c r="CE62" s="5250"/>
      <c r="CF62" s="5250"/>
      <c r="CG62" s="5257"/>
      <c r="CH62" s="6479"/>
      <c r="CI62" s="5167"/>
      <c r="CJ62" s="4993"/>
      <c r="CK62" s="5123"/>
      <c r="CL62" s="5124"/>
      <c r="CM62" s="5124"/>
      <c r="CN62" s="5124"/>
      <c r="CO62" s="5124"/>
      <c r="CP62" s="5124"/>
      <c r="CQ62" s="5124"/>
      <c r="CR62" s="5124"/>
      <c r="CS62" s="5125"/>
      <c r="CT62" s="5124"/>
      <c r="CU62" s="5124"/>
      <c r="CV62" s="5124"/>
      <c r="CW62" s="5124"/>
      <c r="CX62" s="5124"/>
      <c r="CY62" s="5124"/>
      <c r="CZ62" s="5416"/>
      <c r="DA62" s="5126"/>
      <c r="DB62" s="5122"/>
      <c r="DC62" s="5114"/>
      <c r="DD62" s="5115"/>
      <c r="DE62" s="5116" t="s">
        <v>3</v>
      </c>
      <c r="DF62" s="5116" t="s">
        <v>18</v>
      </c>
      <c r="DG62" s="5116"/>
      <c r="DH62" s="5116"/>
      <c r="DI62" s="5116" t="s">
        <v>21</v>
      </c>
      <c r="DJ62" s="5116" t="s">
        <v>27</v>
      </c>
      <c r="DK62" s="5116" t="s">
        <v>28</v>
      </c>
      <c r="DL62" s="5116"/>
      <c r="DM62" s="5116"/>
      <c r="DN62" s="5116"/>
      <c r="DO62" s="5116"/>
      <c r="DP62" s="5116" t="s">
        <v>11</v>
      </c>
      <c r="DQ62" s="5182"/>
      <c r="DR62" s="5117"/>
      <c r="DT62" s="5025"/>
      <c r="DU62" s="5013"/>
      <c r="DV62" s="5013"/>
      <c r="DW62" s="5013"/>
      <c r="DX62" s="5013"/>
      <c r="DY62" s="5013"/>
      <c r="DZ62" s="5013"/>
      <c r="EA62" s="5013"/>
      <c r="EB62" s="5035"/>
      <c r="EC62" s="5013"/>
      <c r="ED62" s="5013"/>
      <c r="EE62" s="5013"/>
      <c r="EF62" s="5013"/>
      <c r="EG62" s="5013"/>
      <c r="EH62" s="5013"/>
      <c r="EI62" s="5348"/>
      <c r="EJ62" s="5026"/>
      <c r="EK62" s="5012"/>
      <c r="EL62" s="5025"/>
      <c r="EM62" s="5013"/>
      <c r="EN62" s="5048"/>
      <c r="EO62" s="5003"/>
      <c r="EP62" s="5003"/>
      <c r="EQ62" s="5003"/>
      <c r="ER62" s="5003"/>
      <c r="ES62" s="5003"/>
      <c r="ET62" s="5003"/>
      <c r="EU62" s="5003"/>
      <c r="EV62" s="5003"/>
      <c r="EW62" s="5003"/>
      <c r="EX62" s="5003"/>
      <c r="EY62" s="5003"/>
      <c r="EZ62" s="5003"/>
      <c r="FA62" s="1118"/>
      <c r="FC62" s="6771"/>
      <c r="FD62" s="6772"/>
      <c r="FE62" s="6772"/>
      <c r="FF62" s="6772"/>
      <c r="FG62" s="6772"/>
      <c r="FH62" s="6772"/>
      <c r="FI62" s="6772"/>
      <c r="FJ62" s="6772"/>
      <c r="FK62" s="6773"/>
      <c r="FL62" s="6772"/>
      <c r="FM62" s="6772"/>
      <c r="FN62" s="6772"/>
      <c r="FO62" s="6772"/>
      <c r="FP62" s="6772"/>
      <c r="FQ62" s="6772"/>
      <c r="FR62" s="6869"/>
      <c r="FS62" s="6869"/>
      <c r="FT62" s="6881"/>
      <c r="FU62" s="5012"/>
      <c r="FV62" s="6769"/>
      <c r="FW62" s="6765"/>
      <c r="FX62" s="6826"/>
      <c r="FY62" s="6827"/>
      <c r="FZ62" s="6827"/>
      <c r="GA62" s="6827"/>
      <c r="GB62" s="6827"/>
      <c r="GC62" s="6827"/>
      <c r="GD62" s="6827"/>
      <c r="GE62" s="6827"/>
      <c r="GF62" s="6827"/>
      <c r="GG62" s="6827"/>
      <c r="GH62" s="6827"/>
      <c r="GI62" s="6827"/>
      <c r="GJ62" s="6827"/>
      <c r="GK62" s="6829"/>
      <c r="GM62" s="6562"/>
      <c r="GN62" s="6562"/>
      <c r="GO62" s="6562"/>
      <c r="GP62" s="6562"/>
      <c r="GQ62" s="6562"/>
      <c r="GR62" s="6562"/>
      <c r="GS62" s="6562"/>
      <c r="GT62" s="6567"/>
      <c r="GU62" s="6562"/>
      <c r="GV62" s="6562"/>
      <c r="GW62" s="6562"/>
      <c r="GX62" s="6562"/>
      <c r="GY62" s="6562"/>
      <c r="GZ62" s="6655">
        <f>SUM(GZ51:GZ61)</f>
        <v>313.9375</v>
      </c>
      <c r="HA62" s="6900"/>
      <c r="HB62" s="6900"/>
      <c r="HC62" s="6568"/>
      <c r="HD62" s="6520"/>
      <c r="HE62" s="6520"/>
      <c r="HF62" s="6520"/>
      <c r="HG62" s="6566"/>
      <c r="HH62" s="6517"/>
      <c r="HI62" s="6517"/>
      <c r="HJ62" s="6517"/>
      <c r="HK62" s="6517"/>
      <c r="HL62" s="6517"/>
      <c r="HM62" s="6517"/>
      <c r="HN62" s="6517"/>
      <c r="HO62" s="6517"/>
      <c r="HP62" s="6517"/>
      <c r="HQ62" s="6517"/>
      <c r="HR62" s="6517"/>
      <c r="HS62" s="6517"/>
      <c r="HT62" s="6517"/>
      <c r="HU62" s="4993"/>
      <c r="HV62" s="6771"/>
      <c r="HW62" s="6772"/>
      <c r="HX62" s="6772"/>
      <c r="HY62" s="6772"/>
      <c r="HZ62" s="6772"/>
      <c r="IA62" s="6772"/>
      <c r="IB62" s="6772"/>
      <c r="IC62" s="6772"/>
      <c r="ID62" s="6773"/>
      <c r="IE62" s="6772"/>
      <c r="IF62" s="6772"/>
      <c r="IG62" s="6772"/>
      <c r="IH62" s="6772"/>
      <c r="II62" s="6772"/>
      <c r="IJ62" s="6772"/>
      <c r="IK62" s="6869"/>
      <c r="IL62" s="6869"/>
      <c r="IM62" s="6881"/>
      <c r="IN62" s="5012"/>
      <c r="IO62" s="6769"/>
      <c r="IP62" s="6765"/>
      <c r="IQ62" s="6826"/>
      <c r="IR62" s="6827"/>
      <c r="IS62" s="6827"/>
      <c r="IT62" s="6827"/>
      <c r="IU62" s="6827"/>
      <c r="IV62" s="6827"/>
      <c r="IW62" s="6827"/>
      <c r="IX62" s="6827"/>
      <c r="IY62" s="6827"/>
      <c r="IZ62" s="6827"/>
      <c r="JA62" s="6827"/>
      <c r="JB62" s="6827"/>
      <c r="JC62" s="6827"/>
      <c r="JD62" s="6829"/>
    </row>
    <row r="63" spans="2:264" ht="15" thickBot="1">
      <c r="B63" s="4993"/>
      <c r="C63" s="4993"/>
      <c r="D63" s="4993"/>
      <c r="E63" s="4993"/>
      <c r="F63" s="4993"/>
      <c r="G63" s="4993"/>
      <c r="H63" s="4993"/>
      <c r="I63" s="4993"/>
      <c r="J63" s="4993"/>
      <c r="K63" s="4993"/>
      <c r="L63" s="4993"/>
      <c r="M63" s="4993"/>
      <c r="N63" s="4993"/>
      <c r="O63" s="4993"/>
      <c r="P63" s="4993"/>
      <c r="Q63" s="5580" t="s">
        <v>3</v>
      </c>
      <c r="R63" s="5580" t="s">
        <v>4</v>
      </c>
      <c r="S63" s="5580" t="s">
        <v>18</v>
      </c>
      <c r="T63" s="5580" t="s">
        <v>19</v>
      </c>
      <c r="U63" s="5580" t="s">
        <v>19</v>
      </c>
      <c r="V63" s="5580" t="s">
        <v>20</v>
      </c>
      <c r="W63" s="5580" t="s">
        <v>21</v>
      </c>
      <c r="X63" s="5580" t="s">
        <v>1559</v>
      </c>
      <c r="Y63" s="5580" t="s">
        <v>22</v>
      </c>
      <c r="Z63" s="5580" t="s">
        <v>23</v>
      </c>
      <c r="AA63" s="5749" t="s">
        <v>23</v>
      </c>
      <c r="AB63" s="5580" t="s">
        <v>1227</v>
      </c>
      <c r="AC63" s="5580" t="s">
        <v>20</v>
      </c>
      <c r="AD63" s="5580" t="s">
        <v>25</v>
      </c>
      <c r="AE63" s="5580" t="s">
        <v>0</v>
      </c>
      <c r="AF63" s="5580" t="s">
        <v>1363</v>
      </c>
      <c r="AG63" s="6615" t="s">
        <v>1388</v>
      </c>
      <c r="AH63" s="5580" t="s">
        <v>26</v>
      </c>
      <c r="AI63" s="5660"/>
      <c r="AJ63" s="5660"/>
      <c r="AK63" s="5660"/>
      <c r="AL63" s="5734"/>
      <c r="AM63" s="5577"/>
      <c r="AN63" s="5577"/>
      <c r="AO63" s="5577"/>
      <c r="AP63" s="5577"/>
      <c r="AQ63" s="5577"/>
      <c r="AR63" s="5577"/>
      <c r="AS63" s="5734"/>
      <c r="AT63" s="5577"/>
      <c r="AU63" s="5577"/>
      <c r="AV63" s="5577"/>
      <c r="AW63" s="5577"/>
      <c r="AX63" s="5577"/>
      <c r="AY63" s="5577"/>
      <c r="AZ63" s="5577"/>
      <c r="BA63" s="4993"/>
      <c r="BB63" s="5074"/>
      <c r="BC63" s="5075"/>
      <c r="BD63" s="5075"/>
      <c r="BE63" s="5075"/>
      <c r="BF63" s="5075"/>
      <c r="BG63" s="5075"/>
      <c r="BH63" s="5075"/>
      <c r="BI63" s="5075"/>
      <c r="BJ63" s="5076"/>
      <c r="BK63" s="5075"/>
      <c r="BL63" s="5075"/>
      <c r="BM63" s="5075"/>
      <c r="BN63" s="5075"/>
      <c r="BO63" s="5075"/>
      <c r="BP63" s="5075"/>
      <c r="BQ63" s="6695"/>
      <c r="BR63" s="5077"/>
      <c r="BS63" s="5082"/>
      <c r="BT63" s="5401"/>
      <c r="BU63" s="5253"/>
      <c r="BV63" s="5254"/>
      <c r="BW63" s="5255"/>
      <c r="BX63" s="5256"/>
      <c r="BY63" s="5254"/>
      <c r="BZ63" s="5257"/>
      <c r="CA63" s="5397"/>
      <c r="CB63" s="5255"/>
      <c r="CC63" s="5398"/>
      <c r="CD63" s="5257"/>
      <c r="CE63" s="5250"/>
      <c r="CF63" s="5250"/>
      <c r="CG63" s="5257"/>
      <c r="CH63" s="6479"/>
      <c r="CI63" s="6439"/>
      <c r="CJ63" s="4993"/>
      <c r="CK63" s="5123"/>
      <c r="CL63" s="5124"/>
      <c r="CM63" s="5124"/>
      <c r="CN63" s="5124"/>
      <c r="CO63" s="5124"/>
      <c r="CP63" s="5124"/>
      <c r="CQ63" s="5124"/>
      <c r="CR63" s="5124"/>
      <c r="CS63" s="5125"/>
      <c r="CT63" s="5124"/>
      <c r="CU63" s="5124"/>
      <c r="CV63" s="5124"/>
      <c r="CW63" s="5124"/>
      <c r="CX63" s="5124"/>
      <c r="CY63" s="5124"/>
      <c r="CZ63" s="5416"/>
      <c r="DA63" s="5126"/>
      <c r="DB63" s="5122"/>
      <c r="DC63" s="5118"/>
      <c r="DD63" s="5119"/>
      <c r="DE63" s="5487"/>
      <c r="DF63" s="5488"/>
      <c r="DG63" s="5488"/>
      <c r="DH63" s="5488"/>
      <c r="DI63" s="5488"/>
      <c r="DJ63" s="5488"/>
      <c r="DK63" s="5488"/>
      <c r="DL63" s="5488"/>
      <c r="DM63" s="5488"/>
      <c r="DN63" s="5488"/>
      <c r="DO63" s="5488"/>
      <c r="DP63" s="5488"/>
      <c r="DQ63" s="5488"/>
      <c r="DR63" s="5489"/>
      <c r="DT63" s="5031"/>
      <c r="DU63" s="5032"/>
      <c r="DV63" s="5032"/>
      <c r="DW63" s="5032"/>
      <c r="DX63" s="5032"/>
      <c r="DY63" s="5032"/>
      <c r="DZ63" s="5032"/>
      <c r="EA63" s="5032"/>
      <c r="EB63" s="5036"/>
      <c r="EC63" s="5032"/>
      <c r="ED63" s="5032"/>
      <c r="EE63" s="5032"/>
      <c r="EF63" s="5032"/>
      <c r="EG63" s="5032"/>
      <c r="EH63" s="5032"/>
      <c r="EI63" s="5350"/>
      <c r="EJ63" s="5033"/>
      <c r="EK63" s="5012"/>
      <c r="EL63" s="5025"/>
      <c r="EM63" s="5013"/>
      <c r="EN63" s="5048"/>
      <c r="EO63" s="5003"/>
      <c r="EP63" s="5003"/>
      <c r="EQ63" s="5003"/>
      <c r="ER63" s="5003"/>
      <c r="ES63" s="5003"/>
      <c r="ET63" s="5003"/>
      <c r="EU63" s="5003"/>
      <c r="EV63" s="5003"/>
      <c r="EW63" s="5003"/>
      <c r="EX63" s="5003"/>
      <c r="EY63" s="5003"/>
      <c r="EZ63" s="5003"/>
      <c r="FA63" s="1118"/>
      <c r="FC63" s="6771"/>
      <c r="FD63" s="6772"/>
      <c r="FE63" s="6772"/>
      <c r="FF63" s="6772"/>
      <c r="FG63" s="6772"/>
      <c r="FH63" s="6772"/>
      <c r="FI63" s="6772"/>
      <c r="FJ63" s="6772"/>
      <c r="FK63" s="6773"/>
      <c r="FL63" s="6772"/>
      <c r="FM63" s="6772"/>
      <c r="FN63" s="6772"/>
      <c r="FO63" s="6772"/>
      <c r="FP63" s="6772"/>
      <c r="FQ63" s="6772"/>
      <c r="FR63" s="6869"/>
      <c r="FS63" s="6869"/>
      <c r="FT63" s="6881"/>
      <c r="FU63" s="5012"/>
      <c r="FV63" s="6774"/>
      <c r="FW63" s="6775"/>
      <c r="FX63" s="6830"/>
      <c r="FY63" s="6831"/>
      <c r="FZ63" s="6831"/>
      <c r="GA63" s="6831"/>
      <c r="GB63" s="6831"/>
      <c r="GC63" s="6831"/>
      <c r="GD63" s="6831"/>
      <c r="GE63" s="6831"/>
      <c r="GF63" s="6831"/>
      <c r="GG63" s="6831"/>
      <c r="GH63" s="6831"/>
      <c r="GI63" s="6831"/>
      <c r="GJ63" s="6831"/>
      <c r="GK63" s="6834"/>
      <c r="GM63" s="6520"/>
      <c r="GN63" s="6520"/>
      <c r="GO63" s="6520"/>
      <c r="GP63" s="6520"/>
      <c r="GQ63" s="6520"/>
      <c r="GR63" s="6520"/>
      <c r="GS63" s="6520"/>
      <c r="GT63" s="6520"/>
      <c r="GU63" s="6520"/>
      <c r="GV63" s="6520"/>
      <c r="GW63" s="6520"/>
      <c r="GX63" s="6520"/>
      <c r="GY63" s="6520"/>
      <c r="GZ63" s="6520"/>
      <c r="HA63" s="6520"/>
      <c r="HB63" s="6520"/>
      <c r="HC63" s="6520"/>
      <c r="HD63" s="6520"/>
      <c r="HE63" s="6520"/>
      <c r="HF63" s="6520"/>
      <c r="HG63" s="6566"/>
      <c r="HH63" s="6517"/>
      <c r="HI63" s="6517"/>
      <c r="HJ63" s="6517"/>
      <c r="HK63" s="6517"/>
      <c r="HL63" s="6517"/>
      <c r="HM63" s="6517"/>
      <c r="HN63" s="6517"/>
      <c r="HO63" s="6517"/>
      <c r="HP63" s="6517"/>
      <c r="HQ63" s="6517"/>
      <c r="HR63" s="6517"/>
      <c r="HS63" s="6517"/>
      <c r="HT63" s="6517"/>
      <c r="HU63" s="4993"/>
      <c r="HV63" s="6771"/>
      <c r="HW63" s="6772"/>
      <c r="HX63" s="6772"/>
      <c r="HY63" s="6772"/>
      <c r="HZ63" s="6772"/>
      <c r="IA63" s="6772"/>
      <c r="IB63" s="6772"/>
      <c r="IC63" s="6772"/>
      <c r="ID63" s="6773"/>
      <c r="IE63" s="6772"/>
      <c r="IF63" s="6772"/>
      <c r="IG63" s="6772"/>
      <c r="IH63" s="6772"/>
      <c r="II63" s="6772"/>
      <c r="IJ63" s="6772"/>
      <c r="IK63" s="6869"/>
      <c r="IL63" s="6869"/>
      <c r="IM63" s="6881"/>
      <c r="IN63" s="5012"/>
      <c r="IO63" s="6774"/>
      <c r="IP63" s="6775"/>
      <c r="IQ63" s="6830"/>
      <c r="IR63" s="6831"/>
      <c r="IS63" s="6831"/>
      <c r="IT63" s="6831"/>
      <c r="IU63" s="6831"/>
      <c r="IV63" s="6831"/>
      <c r="IW63" s="6831"/>
      <c r="IX63" s="6831"/>
      <c r="IY63" s="6831"/>
      <c r="IZ63" s="6831"/>
      <c r="JA63" s="6831"/>
      <c r="JB63" s="6831"/>
      <c r="JC63" s="6831"/>
      <c r="JD63" s="6834"/>
    </row>
    <row r="64" spans="2:264" ht="16.2" thickBot="1">
      <c r="B64" s="4993"/>
      <c r="C64" s="4993"/>
      <c r="D64" s="4993"/>
      <c r="E64" s="4993"/>
      <c r="F64" s="4993"/>
      <c r="G64" s="4993"/>
      <c r="H64" s="4993"/>
      <c r="I64" s="4993"/>
      <c r="J64" s="4993"/>
      <c r="K64" s="4993"/>
      <c r="L64" s="4993"/>
      <c r="M64" s="4993"/>
      <c r="N64" s="4993"/>
      <c r="O64" s="4993"/>
      <c r="P64" s="4993"/>
      <c r="Q64" s="5581"/>
      <c r="R64" s="5581"/>
      <c r="S64" s="5581"/>
      <c r="T64" s="5581" t="s">
        <v>3</v>
      </c>
      <c r="U64" s="5581" t="s">
        <v>18</v>
      </c>
      <c r="V64" s="5581"/>
      <c r="W64" s="5581"/>
      <c r="X64" s="5581"/>
      <c r="Y64" s="5581" t="s">
        <v>21</v>
      </c>
      <c r="Z64" s="5581" t="s">
        <v>27</v>
      </c>
      <c r="AA64" s="5754" t="s">
        <v>28</v>
      </c>
      <c r="AB64" s="5581"/>
      <c r="AC64" s="5581"/>
      <c r="AD64" s="5581"/>
      <c r="AE64" s="5581"/>
      <c r="AF64" s="5581" t="s">
        <v>11</v>
      </c>
      <c r="AG64" s="5581"/>
      <c r="AH64" s="5581"/>
      <c r="AI64" s="5660"/>
      <c r="AJ64" s="5660"/>
      <c r="AK64" s="5660"/>
      <c r="AL64" s="5734"/>
      <c r="AM64" s="5577"/>
      <c r="AN64" s="5577"/>
      <c r="AO64" s="5577"/>
      <c r="AP64" s="5577"/>
      <c r="AQ64" s="5577"/>
      <c r="AR64" s="5577"/>
      <c r="AS64" s="5734"/>
      <c r="AT64" s="5577"/>
      <c r="AU64" s="5577"/>
      <c r="AV64" s="5577"/>
      <c r="AW64" s="5577"/>
      <c r="AX64" s="5577"/>
      <c r="AY64" s="5577"/>
      <c r="AZ64" s="5577"/>
      <c r="BA64" s="4993"/>
      <c r="BB64" s="5078"/>
      <c r="BC64" s="5079"/>
      <c r="BD64" s="5079"/>
      <c r="BE64" s="5079"/>
      <c r="BF64" s="5079"/>
      <c r="BG64" s="5079"/>
      <c r="BH64" s="5079"/>
      <c r="BI64" s="5079"/>
      <c r="BJ64" s="5080"/>
      <c r="BK64" s="5079"/>
      <c r="BL64" s="5079"/>
      <c r="BM64" s="5079"/>
      <c r="BN64" s="5079"/>
      <c r="BO64" s="5177">
        <f>SUM(BO53:BO63)</f>
        <v>29754.436999999998</v>
      </c>
      <c r="BP64" s="5177">
        <f>SUM(BP53:BP63)</f>
        <v>1487.7218499999999</v>
      </c>
      <c r="BQ64" s="6692"/>
      <c r="BR64" s="5081"/>
      <c r="BS64" s="5082"/>
      <c r="BT64" s="5231"/>
      <c r="BU64" s="5066"/>
      <c r="BV64" s="5096"/>
      <c r="BW64" s="5097"/>
      <c r="BX64" s="5097"/>
      <c r="BY64" s="5097"/>
      <c r="BZ64" s="5097"/>
      <c r="CA64" s="5097"/>
      <c r="CB64" s="5097"/>
      <c r="CC64" s="5097"/>
      <c r="CD64" s="5097"/>
      <c r="CE64" s="5250"/>
      <c r="CF64" s="5097"/>
      <c r="CG64" s="5097"/>
      <c r="CH64" s="6472"/>
      <c r="CI64" s="5167"/>
      <c r="CJ64" s="4993"/>
      <c r="CK64" s="5135"/>
      <c r="CL64" s="5136"/>
      <c r="CM64" s="5136"/>
      <c r="CN64" s="5136"/>
      <c r="CO64" s="5136"/>
      <c r="CP64" s="5136"/>
      <c r="CQ64" s="5136"/>
      <c r="CR64" s="5136"/>
      <c r="CS64" s="5137"/>
      <c r="CT64" s="5136"/>
      <c r="CU64" s="5136"/>
      <c r="CV64" s="5136"/>
      <c r="CW64" s="5136"/>
      <c r="CX64" s="5136"/>
      <c r="CY64" s="5136"/>
      <c r="CZ64" s="5418"/>
      <c r="DA64" s="5138"/>
      <c r="DB64" s="5122"/>
      <c r="DC64" s="5123"/>
      <c r="DD64" s="5124"/>
      <c r="DE64" s="5133"/>
      <c r="DF64" s="5134"/>
      <c r="DG64" s="5134"/>
      <c r="DH64" s="5134"/>
      <c r="DI64" s="5134"/>
      <c r="DJ64" s="5134"/>
      <c r="DK64" s="5134"/>
      <c r="DL64" s="5134"/>
      <c r="DM64" s="5134"/>
      <c r="DN64" s="5134"/>
      <c r="DO64" s="5134"/>
      <c r="DP64" s="5134"/>
      <c r="DQ64" s="5134"/>
      <c r="DR64" s="5415"/>
      <c r="DT64" s="5031"/>
      <c r="DU64" s="5032"/>
      <c r="DV64" s="5032"/>
      <c r="DW64" s="5032"/>
      <c r="DX64" s="5032"/>
      <c r="DY64" s="5032"/>
      <c r="DZ64" s="5032"/>
      <c r="EA64" s="5032"/>
      <c r="EB64" s="5036"/>
      <c r="EC64" s="5032"/>
      <c r="ED64" s="5032"/>
      <c r="EE64" s="5032"/>
      <c r="EF64" s="5032"/>
      <c r="EG64" s="5032"/>
      <c r="EH64" s="5032"/>
      <c r="EI64" s="5350"/>
      <c r="EJ64" s="5033"/>
      <c r="EK64" s="5012"/>
      <c r="EL64" s="5028"/>
      <c r="EM64" s="5029"/>
      <c r="EN64" s="5374"/>
      <c r="EO64" s="5375"/>
      <c r="EP64" s="5375"/>
      <c r="EQ64" s="5375"/>
      <c r="ER64" s="5375"/>
      <c r="ES64" s="5375"/>
      <c r="ET64" s="5375"/>
      <c r="EU64" s="5375"/>
      <c r="EV64" s="5375"/>
      <c r="EW64" s="5375"/>
      <c r="EX64" s="5375"/>
      <c r="EY64" s="5375"/>
      <c r="EZ64" s="5375"/>
      <c r="FA64" s="5376"/>
      <c r="FC64" s="6774"/>
      <c r="FD64" s="6775"/>
      <c r="FE64" s="6775"/>
      <c r="FF64" s="6775"/>
      <c r="FG64" s="6775"/>
      <c r="FH64" s="6775"/>
      <c r="FI64" s="6775"/>
      <c r="FJ64" s="6775"/>
      <c r="FK64" s="6776"/>
      <c r="FL64" s="6775"/>
      <c r="FM64" s="6775"/>
      <c r="FN64" s="6775"/>
      <c r="FO64" s="6775"/>
      <c r="FP64" s="6775"/>
      <c r="FQ64" s="6777">
        <f>SUM(FQ53:FQ63)</f>
        <v>110.41249999999999</v>
      </c>
      <c r="FR64" s="6885"/>
      <c r="FS64" s="6885"/>
      <c r="FT64" s="6882"/>
      <c r="FU64" s="5012"/>
      <c r="FV64" s="6778"/>
      <c r="FW64" s="6778"/>
      <c r="FX64" s="6835"/>
      <c r="FY64" s="6734"/>
      <c r="FZ64" s="6734"/>
      <c r="GA64" s="6734"/>
      <c r="GB64" s="6734"/>
      <c r="GC64" s="6734"/>
      <c r="GD64" s="6734"/>
      <c r="GE64" s="6734"/>
      <c r="GF64" s="6734"/>
      <c r="GG64" s="6734"/>
      <c r="GH64" s="6734"/>
      <c r="GI64" s="6734"/>
      <c r="GJ64" s="6734"/>
      <c r="GK64" s="6734"/>
      <c r="GM64" s="6520"/>
      <c r="GN64" s="6520"/>
      <c r="GO64" s="6520"/>
      <c r="GP64" s="6520"/>
      <c r="GQ64" s="6520"/>
      <c r="GR64" s="6520"/>
      <c r="GS64" s="6520"/>
      <c r="GT64" s="6520"/>
      <c r="GU64" s="6520"/>
      <c r="GV64" s="6520"/>
      <c r="GW64" s="6520"/>
      <c r="GX64" s="6520"/>
      <c r="GY64" s="6520"/>
      <c r="GZ64" s="6520"/>
      <c r="HA64" s="6520"/>
      <c r="HB64" s="6520"/>
      <c r="HC64" s="6520"/>
      <c r="HD64" s="6520"/>
      <c r="HE64" s="6518" t="s">
        <v>1460</v>
      </c>
      <c r="HF64" s="6520"/>
      <c r="HG64" s="6566"/>
      <c r="HH64" s="6517"/>
      <c r="HI64" s="6517"/>
      <c r="HJ64" s="6517"/>
      <c r="HK64" s="6517"/>
      <c r="HL64" s="6517"/>
      <c r="HM64" s="6517"/>
      <c r="HN64" s="6517"/>
      <c r="HO64" s="6517"/>
      <c r="HP64" s="6517"/>
      <c r="HQ64" s="6517"/>
      <c r="HR64" s="6517"/>
      <c r="HS64" s="6517"/>
      <c r="HT64" s="6517"/>
      <c r="HU64" s="4993"/>
      <c r="HV64" s="6774"/>
      <c r="HW64" s="6775"/>
      <c r="HX64" s="6775"/>
      <c r="HY64" s="6775"/>
      <c r="HZ64" s="6775"/>
      <c r="IA64" s="6775"/>
      <c r="IB64" s="6775"/>
      <c r="IC64" s="6775"/>
      <c r="ID64" s="6776"/>
      <c r="IE64" s="6775"/>
      <c r="IF64" s="6775"/>
      <c r="IG64" s="6775"/>
      <c r="IH64" s="6775"/>
      <c r="II64" s="6775"/>
      <c r="IJ64" s="6777">
        <f>SUM(IJ53:IJ63)</f>
        <v>110.41249999999999</v>
      </c>
      <c r="IK64" s="6885"/>
      <c r="IL64" s="6885"/>
      <c r="IM64" s="6882"/>
      <c r="IN64" s="5012"/>
      <c r="IO64" s="6778"/>
      <c r="IP64" s="6778"/>
      <c r="IQ64" s="6835"/>
      <c r="IR64" s="6734"/>
      <c r="IS64" s="6734"/>
      <c r="IT64" s="6734"/>
      <c r="IU64" s="6734"/>
      <c r="IV64" s="6734"/>
      <c r="IW64" s="6734"/>
      <c r="IX64" s="6734"/>
      <c r="IY64" s="6734"/>
      <c r="IZ64" s="6734"/>
      <c r="JA64" s="6734"/>
      <c r="JB64" s="6734"/>
      <c r="JC64" s="6734"/>
      <c r="JD64" s="6734"/>
    </row>
    <row r="65" spans="2:264" ht="15" thickBot="1">
      <c r="B65" s="4993"/>
      <c r="C65" s="4993"/>
      <c r="D65" s="4993"/>
      <c r="E65" s="4993"/>
      <c r="F65" s="4993"/>
      <c r="G65" s="4993"/>
      <c r="H65" s="4993"/>
      <c r="I65" s="4993"/>
      <c r="J65" s="4993"/>
      <c r="K65" s="4993"/>
      <c r="L65" s="4993"/>
      <c r="M65" s="4993"/>
      <c r="N65" s="4993"/>
      <c r="O65" s="4993"/>
      <c r="P65" s="4993"/>
      <c r="Q65" s="5593" t="s">
        <v>910</v>
      </c>
      <c r="R65" s="5594" t="s">
        <v>1385</v>
      </c>
      <c r="S65" s="5605">
        <v>82</v>
      </c>
      <c r="T65" s="5589" t="s">
        <v>36</v>
      </c>
      <c r="U65" s="5606">
        <v>45336</v>
      </c>
      <c r="V65" s="6940">
        <v>20</v>
      </c>
      <c r="W65" s="5594" t="s">
        <v>35</v>
      </c>
      <c r="X65" s="5605">
        <f>(AC65/500)</f>
        <v>40</v>
      </c>
      <c r="Y65" s="5608">
        <v>441</v>
      </c>
      <c r="Z65" s="4482">
        <v>45355</v>
      </c>
      <c r="AA65" s="5634">
        <v>45359</v>
      </c>
      <c r="AB65" s="5589">
        <v>22349</v>
      </c>
      <c r="AC65" s="5609">
        <v>20000</v>
      </c>
      <c r="AD65" s="5598">
        <f t="shared" ref="AD65:AD88" si="22">(AC65-V65*1000)</f>
        <v>0</v>
      </c>
      <c r="AE65" s="5600">
        <f t="shared" ref="AE65:AE79" si="23">(AC65*Y65/1000)</f>
        <v>8820</v>
      </c>
      <c r="AF65" s="5600">
        <f t="shared" ref="AF65:AF79" si="24">(AE65*0.05)</f>
        <v>441</v>
      </c>
      <c r="AG65" s="5589">
        <v>5</v>
      </c>
      <c r="AH65" s="5672" t="s">
        <v>8</v>
      </c>
      <c r="AI65" s="5660"/>
      <c r="AJ65" s="5742" t="s">
        <v>1365</v>
      </c>
      <c r="AK65" s="2024" t="s">
        <v>392</v>
      </c>
      <c r="AL65" s="2024"/>
      <c r="AM65" s="2024"/>
      <c r="AN65" s="2178"/>
      <c r="AO65" s="2024"/>
      <c r="AP65" s="2024"/>
      <c r="AQ65" s="2024"/>
      <c r="AR65" s="5577"/>
      <c r="AS65" s="5734"/>
      <c r="AT65" s="5577"/>
      <c r="AU65" s="5577"/>
      <c r="AV65" s="5577"/>
      <c r="AW65" s="5577"/>
      <c r="AX65" s="5577"/>
      <c r="AY65" s="5577"/>
      <c r="AZ65" s="5577"/>
      <c r="BA65" s="4993"/>
      <c r="BB65" s="5082"/>
      <c r="BC65" s="5082"/>
      <c r="BD65" s="5082"/>
      <c r="BE65" s="5082"/>
      <c r="BF65" s="5082"/>
      <c r="BG65" s="5082"/>
      <c r="BH65" s="5082"/>
      <c r="BI65" s="5082"/>
      <c r="BJ65" s="5082"/>
      <c r="BK65" s="5082"/>
      <c r="BL65" s="5082"/>
      <c r="BM65" s="5082"/>
      <c r="BN65" s="5082"/>
      <c r="BO65" s="5082"/>
      <c r="BP65" s="5082"/>
      <c r="BQ65" s="5082"/>
      <c r="BR65" s="5082"/>
      <c r="BS65" s="5082"/>
      <c r="BT65" s="5232"/>
      <c r="BU65" s="5066"/>
      <c r="BV65" s="5096"/>
      <c r="BW65" s="5097"/>
      <c r="BX65" s="5097"/>
      <c r="BY65" s="5097"/>
      <c r="BZ65" s="5097"/>
      <c r="CA65" s="5097"/>
      <c r="CB65" s="5097"/>
      <c r="CC65" s="5097"/>
      <c r="CD65" s="5097"/>
      <c r="CE65" s="5250"/>
      <c r="CF65" s="5097"/>
      <c r="CG65" s="5097"/>
      <c r="CH65" s="6472"/>
      <c r="CI65" s="5167"/>
      <c r="CJ65" s="4993"/>
      <c r="CK65" s="5135"/>
      <c r="CL65" s="5136"/>
      <c r="CM65" s="5136"/>
      <c r="CN65" s="5136"/>
      <c r="CO65" s="5136"/>
      <c r="CP65" s="5136"/>
      <c r="CQ65" s="5136"/>
      <c r="CR65" s="5136"/>
      <c r="CS65" s="5137"/>
      <c r="CT65" s="5136"/>
      <c r="CU65" s="5136"/>
      <c r="CV65" s="5136"/>
      <c r="CW65" s="5136"/>
      <c r="CX65" s="5136"/>
      <c r="CY65" s="5136"/>
      <c r="CZ65" s="5418"/>
      <c r="DA65" s="5138"/>
      <c r="DB65" s="5122"/>
      <c r="DC65" s="5123"/>
      <c r="DD65" s="5124"/>
      <c r="DE65" s="5133"/>
      <c r="DF65" s="5134"/>
      <c r="DG65" s="5134"/>
      <c r="DH65" s="5134"/>
      <c r="DI65" s="5134"/>
      <c r="DJ65" s="5134"/>
      <c r="DK65" s="5134"/>
      <c r="DL65" s="5134"/>
      <c r="DM65" s="5134"/>
      <c r="DN65" s="5134"/>
      <c r="DO65" s="5134"/>
      <c r="DP65" s="5134"/>
      <c r="DQ65" s="5134"/>
      <c r="DR65" s="5415"/>
      <c r="DT65" s="5028"/>
      <c r="DU65" s="5029"/>
      <c r="DV65" s="5029"/>
      <c r="DW65" s="5029"/>
      <c r="DX65" s="5029"/>
      <c r="DY65" s="5029"/>
      <c r="DZ65" s="5029"/>
      <c r="EA65" s="5029"/>
      <c r="EB65" s="5037"/>
      <c r="EC65" s="5029"/>
      <c r="ED65" s="5029"/>
      <c r="EE65" s="5029"/>
      <c r="EF65" s="5029"/>
      <c r="EG65" s="5372">
        <f>SUM(EG54:EG64)</f>
        <v>8305.7855999999992</v>
      </c>
      <c r="EH65" s="5372">
        <f>SUM(EH54:EH64)</f>
        <v>332.231424</v>
      </c>
      <c r="EI65" s="5351"/>
      <c r="EJ65" s="5030"/>
      <c r="EK65" s="5012"/>
      <c r="EL65" s="5012"/>
      <c r="EM65" s="5012"/>
      <c r="EN65" s="4994"/>
      <c r="EO65" s="4993"/>
      <c r="EP65" s="4993"/>
      <c r="EQ65" s="4993"/>
      <c r="ER65" s="4993"/>
      <c r="ES65" s="4993"/>
      <c r="ET65" s="4993"/>
      <c r="EU65" s="4993"/>
      <c r="EV65" s="4993"/>
      <c r="EW65" s="4993"/>
      <c r="EX65" s="4993"/>
      <c r="EY65" s="4993"/>
      <c r="EZ65" s="4993"/>
      <c r="FA65" s="4993"/>
      <c r="FC65" s="6778"/>
      <c r="FD65" s="6778"/>
      <c r="FE65" s="6778"/>
      <c r="FF65" s="6778"/>
      <c r="FG65" s="6778"/>
      <c r="FH65" s="6778"/>
      <c r="FI65" s="6778"/>
      <c r="FJ65" s="6778"/>
      <c r="FK65" s="6778"/>
      <c r="FL65" s="6778"/>
      <c r="FM65" s="6778"/>
      <c r="FN65" s="6778"/>
      <c r="FO65" s="6778"/>
      <c r="FP65" s="6778"/>
      <c r="FQ65" s="6778"/>
      <c r="FR65" s="6778"/>
      <c r="FS65" s="6778"/>
      <c r="FT65" s="6778"/>
      <c r="FU65" s="5012"/>
      <c r="FV65" s="6778"/>
      <c r="FW65" s="6778"/>
      <c r="FX65" s="6835"/>
      <c r="FY65" s="6734"/>
      <c r="FZ65" s="6734"/>
      <c r="GA65" s="6734"/>
      <c r="GB65" s="6734"/>
      <c r="GC65" s="6734"/>
      <c r="GD65" s="6734"/>
      <c r="GE65" s="6734"/>
      <c r="GF65" s="6734"/>
      <c r="GG65" s="6734"/>
      <c r="GH65" s="6734"/>
      <c r="GI65" s="6734"/>
      <c r="GJ65" s="6734"/>
      <c r="GK65" s="6734"/>
      <c r="GM65" s="6516"/>
      <c r="GN65" s="6517"/>
      <c r="GO65" s="6517"/>
      <c r="GP65" s="6517"/>
      <c r="GQ65" s="6517"/>
      <c r="GR65" s="6517"/>
      <c r="GS65" s="6517"/>
      <c r="GT65" s="6517"/>
      <c r="GU65" s="6517"/>
      <c r="GV65" s="6517"/>
      <c r="GW65" s="6517"/>
      <c r="GX65" s="6517"/>
      <c r="GY65" s="6517"/>
      <c r="GZ65" s="6517"/>
      <c r="HA65" s="6517"/>
      <c r="HB65" s="6517"/>
      <c r="HC65" s="6517"/>
      <c r="HD65" s="6520"/>
      <c r="HE65" s="7088"/>
      <c r="HF65" s="7089"/>
      <c r="HG65" s="7090" t="s">
        <v>14</v>
      </c>
      <c r="HH65" s="7090" t="s">
        <v>12</v>
      </c>
      <c r="HI65" s="7090"/>
      <c r="HJ65" s="7090"/>
      <c r="HK65" s="7090" t="s">
        <v>15</v>
      </c>
      <c r="HL65" s="7090" t="s">
        <v>12</v>
      </c>
      <c r="HM65" s="7090" t="s">
        <v>12</v>
      </c>
      <c r="HN65" s="7090"/>
      <c r="HO65" s="7090"/>
      <c r="HP65" s="7090"/>
      <c r="HQ65" s="7090"/>
      <c r="HR65" s="7090" t="s">
        <v>0</v>
      </c>
      <c r="HS65" s="7091"/>
      <c r="HT65" s="7092"/>
      <c r="HU65" s="6717"/>
      <c r="HV65" s="6778"/>
      <c r="HW65" s="6778"/>
      <c r="HX65" s="6778"/>
      <c r="HY65" s="6778"/>
      <c r="HZ65" s="6778"/>
      <c r="IA65" s="6778"/>
      <c r="IB65" s="6778"/>
      <c r="IC65" s="6778"/>
      <c r="ID65" s="6778"/>
      <c r="IE65" s="6778"/>
      <c r="IF65" s="6778"/>
      <c r="IG65" s="6778"/>
      <c r="IH65" s="6778"/>
      <c r="II65" s="6778"/>
      <c r="IJ65" s="6778"/>
      <c r="IK65" s="6778"/>
      <c r="IL65" s="6778"/>
      <c r="IM65" s="6778"/>
      <c r="IN65" s="5012"/>
      <c r="IO65" s="6778"/>
      <c r="IP65" s="6778"/>
      <c r="IQ65" s="6835"/>
      <c r="IR65" s="6734"/>
      <c r="IS65" s="6734"/>
      <c r="IT65" s="6734"/>
      <c r="IU65" s="6734"/>
      <c r="IV65" s="6734"/>
      <c r="IW65" s="6734"/>
      <c r="IX65" s="6734"/>
      <c r="IY65" s="6734"/>
      <c r="IZ65" s="6734"/>
      <c r="JA65" s="6734"/>
      <c r="JB65" s="6734"/>
      <c r="JC65" s="6734"/>
      <c r="JD65" s="6734"/>
    </row>
    <row r="66" spans="2:264" ht="18" thickBot="1">
      <c r="B66" s="4993"/>
      <c r="C66" s="4993"/>
      <c r="D66" s="4993"/>
      <c r="E66" s="4993"/>
      <c r="F66" s="4993"/>
      <c r="G66" s="4993"/>
      <c r="H66" s="4993"/>
      <c r="I66" s="4993"/>
      <c r="J66" s="4993"/>
      <c r="K66" s="4993"/>
      <c r="L66" s="4993"/>
      <c r="M66" s="4993"/>
      <c r="N66" s="4993"/>
      <c r="O66" s="4993"/>
      <c r="P66" s="4993"/>
      <c r="Q66" s="5637" t="s">
        <v>941</v>
      </c>
      <c r="R66" s="5638" t="s">
        <v>1546</v>
      </c>
      <c r="S66" s="5631">
        <v>86</v>
      </c>
      <c r="T66" s="5589" t="s">
        <v>1545</v>
      </c>
      <c r="U66" s="5606">
        <v>45342</v>
      </c>
      <c r="V66" s="6358">
        <v>150</v>
      </c>
      <c r="W66" s="5594" t="s">
        <v>35</v>
      </c>
      <c r="X66" s="5605">
        <f>(AC66/500)</f>
        <v>300</v>
      </c>
      <c r="Y66" s="5608">
        <v>438.4</v>
      </c>
      <c r="Z66" s="5614">
        <v>45355</v>
      </c>
      <c r="AA66" s="6208">
        <v>45356</v>
      </c>
      <c r="AB66" s="5594">
        <v>22336</v>
      </c>
      <c r="AC66" s="5598">
        <v>150000</v>
      </c>
      <c r="AD66" s="5598">
        <f t="shared" si="22"/>
        <v>0</v>
      </c>
      <c r="AE66" s="5616">
        <f t="shared" si="23"/>
        <v>65760</v>
      </c>
      <c r="AF66" s="5629">
        <f t="shared" si="24"/>
        <v>3288</v>
      </c>
      <c r="AG66" s="5589">
        <v>5</v>
      </c>
      <c r="AH66" s="5672" t="s">
        <v>8</v>
      </c>
      <c r="AI66" s="5660"/>
      <c r="AJ66" s="5579"/>
      <c r="AK66" s="7430"/>
      <c r="AL66" s="5773" t="s">
        <v>14</v>
      </c>
      <c r="AM66" s="5773" t="s">
        <v>12</v>
      </c>
      <c r="AN66" s="5773"/>
      <c r="AO66" s="5773"/>
      <c r="AP66" s="5773"/>
      <c r="AQ66" s="5773" t="s">
        <v>15</v>
      </c>
      <c r="AR66" s="5773" t="s">
        <v>12</v>
      </c>
      <c r="AS66" s="5746" t="s">
        <v>12</v>
      </c>
      <c r="AT66" s="5773"/>
      <c r="AU66" s="5773"/>
      <c r="AV66" s="5773"/>
      <c r="AW66" s="5773"/>
      <c r="AX66" s="5773" t="s">
        <v>0</v>
      </c>
      <c r="AY66" s="5774"/>
      <c r="AZ66" s="5775"/>
      <c r="BA66" s="4993"/>
      <c r="BB66" s="5082"/>
      <c r="BC66" s="5082"/>
      <c r="BD66" s="5082"/>
      <c r="BE66" s="5082"/>
      <c r="BF66" s="5082"/>
      <c r="BG66" s="5082"/>
      <c r="BH66" s="5082"/>
      <c r="BI66" s="5082"/>
      <c r="BJ66" s="5082"/>
      <c r="BK66" s="5082"/>
      <c r="BL66" s="5082"/>
      <c r="BM66" s="5082"/>
      <c r="BN66" s="5082"/>
      <c r="BO66" s="5082"/>
      <c r="BP66" s="5082"/>
      <c r="BQ66" s="5082"/>
      <c r="BR66" s="5082"/>
      <c r="BS66" s="5082"/>
      <c r="BT66" s="5233"/>
      <c r="BU66" s="5079"/>
      <c r="BV66" s="5168"/>
      <c r="BW66" s="5169"/>
      <c r="BX66" s="5169"/>
      <c r="BY66" s="5169"/>
      <c r="BZ66" s="5169"/>
      <c r="CA66" s="5169"/>
      <c r="CB66" s="5169"/>
      <c r="CC66" s="5169"/>
      <c r="CD66" s="5169"/>
      <c r="CE66" s="5913"/>
      <c r="CF66" s="5169"/>
      <c r="CG66" s="5169"/>
      <c r="CH66" s="6473"/>
      <c r="CI66" s="5170"/>
      <c r="CJ66" s="4993"/>
      <c r="CK66" s="5140"/>
      <c r="CL66" s="5141"/>
      <c r="CM66" s="5141"/>
      <c r="CN66" s="5141"/>
      <c r="CO66" s="5141"/>
      <c r="CP66" s="5141"/>
      <c r="CQ66" s="5141"/>
      <c r="CR66" s="5141"/>
      <c r="CS66" s="5142"/>
      <c r="CT66" s="5141"/>
      <c r="CU66" s="5141"/>
      <c r="CV66" s="5141"/>
      <c r="CW66" s="5141"/>
      <c r="CX66" s="5203">
        <f>SUM(CX55:CX65)</f>
        <v>17672.16</v>
      </c>
      <c r="CY66" s="5203">
        <f>SUM(CY55:CY65)</f>
        <v>530.16480000000001</v>
      </c>
      <c r="CZ66" s="5420"/>
      <c r="DA66" s="5143"/>
      <c r="DB66" s="5122"/>
      <c r="DC66" s="5123"/>
      <c r="DD66" s="5124"/>
      <c r="DE66" s="5133"/>
      <c r="DF66" s="5134"/>
      <c r="DG66" s="5134"/>
      <c r="DH66" s="5134"/>
      <c r="DI66" s="5134"/>
      <c r="DJ66" s="5134"/>
      <c r="DK66" s="5134"/>
      <c r="DL66" s="5134"/>
      <c r="DM66" s="5134"/>
      <c r="DN66" s="5134"/>
      <c r="DO66" s="5134"/>
      <c r="DP66" s="5134"/>
      <c r="DQ66" s="5134"/>
      <c r="DR66" s="5415"/>
      <c r="DT66" s="5012"/>
      <c r="DU66" s="5012"/>
      <c r="DV66" s="5012"/>
      <c r="DW66" s="5012"/>
      <c r="DX66" s="5012"/>
      <c r="DY66" s="5012"/>
      <c r="DZ66" s="5012"/>
      <c r="EA66" s="5012"/>
      <c r="EB66" s="5012"/>
      <c r="EC66" s="5012"/>
      <c r="ED66" s="5012"/>
      <c r="EE66" s="5012"/>
      <c r="EF66" s="5012"/>
      <c r="EG66" s="5012"/>
      <c r="EH66" s="5012"/>
      <c r="EI66" s="5012"/>
      <c r="EJ66" s="5012"/>
      <c r="EK66" s="5012"/>
      <c r="EL66" s="5012"/>
      <c r="EM66" s="5012"/>
      <c r="EN66" s="4994"/>
      <c r="EO66" s="4993"/>
      <c r="EP66" s="4993"/>
      <c r="EQ66" s="4993"/>
      <c r="ER66" s="4993"/>
      <c r="ES66" s="4993"/>
      <c r="ET66" s="4993"/>
      <c r="EU66" s="4993"/>
      <c r="EV66" s="4993"/>
      <c r="EW66" s="4993"/>
      <c r="EX66" s="4993"/>
      <c r="EY66" s="4993"/>
      <c r="EZ66" s="4993"/>
      <c r="FA66" s="4993"/>
      <c r="FC66" s="6778"/>
      <c r="FD66" s="6778"/>
      <c r="FE66" s="6778"/>
      <c r="FF66" s="6778"/>
      <c r="FG66" s="6778"/>
      <c r="FH66" s="6778"/>
      <c r="FI66" s="6778"/>
      <c r="FJ66" s="6778"/>
      <c r="FK66" s="6778"/>
      <c r="FL66" s="6778"/>
      <c r="FM66" s="6778"/>
      <c r="FN66" s="6778"/>
      <c r="FO66" s="6778"/>
      <c r="FP66" s="6778"/>
      <c r="FQ66" s="6778"/>
      <c r="FR66" s="6778"/>
      <c r="FS66" s="6778"/>
      <c r="FT66" s="6778"/>
      <c r="FU66" s="5012"/>
      <c r="FV66" s="6805"/>
      <c r="FW66" s="7154" t="s">
        <v>1537</v>
      </c>
      <c r="FX66" s="6835"/>
      <c r="FY66" s="6734"/>
      <c r="FZ66" s="6734"/>
      <c r="GA66" s="6734"/>
      <c r="GB66" s="6734"/>
      <c r="GC66" s="6734"/>
      <c r="GD66" s="6734"/>
      <c r="GE66" s="6734"/>
      <c r="GF66" s="6734"/>
      <c r="GG66" s="6734"/>
      <c r="GH66" s="6734"/>
      <c r="GI66" s="6734"/>
      <c r="GJ66" s="6734"/>
      <c r="GK66" s="6734"/>
      <c r="GM66" s="6570"/>
      <c r="GN66" s="6570"/>
      <c r="GO66" s="6570" t="s">
        <v>14</v>
      </c>
      <c r="GP66" s="6570" t="s">
        <v>12</v>
      </c>
      <c r="GQ66" s="6570"/>
      <c r="GR66" s="6570"/>
      <c r="GS66" s="6570" t="s">
        <v>15</v>
      </c>
      <c r="GT66" s="6570" t="s">
        <v>12</v>
      </c>
      <c r="GU66" s="6570" t="s">
        <v>12</v>
      </c>
      <c r="GV66" s="6570"/>
      <c r="GW66" s="6570"/>
      <c r="GX66" s="6570"/>
      <c r="GY66" s="6570"/>
      <c r="GZ66" s="6570" t="s">
        <v>0</v>
      </c>
      <c r="HA66" s="6570"/>
      <c r="HB66" s="6570"/>
      <c r="HC66" s="6570"/>
      <c r="HD66" s="6520"/>
      <c r="HE66" s="7093" t="s">
        <v>4</v>
      </c>
      <c r="HF66" s="7094" t="s">
        <v>18</v>
      </c>
      <c r="HG66" s="7095" t="s">
        <v>19</v>
      </c>
      <c r="HH66" s="7095" t="s">
        <v>19</v>
      </c>
      <c r="HI66" s="7095" t="s">
        <v>20</v>
      </c>
      <c r="HJ66" s="7095" t="s">
        <v>21</v>
      </c>
      <c r="HK66" s="7095" t="s">
        <v>22</v>
      </c>
      <c r="HL66" s="7095" t="s">
        <v>23</v>
      </c>
      <c r="HM66" s="7095" t="s">
        <v>23</v>
      </c>
      <c r="HN66" s="7095" t="s">
        <v>24</v>
      </c>
      <c r="HO66" s="7095" t="s">
        <v>20</v>
      </c>
      <c r="HP66" s="7095" t="s">
        <v>25</v>
      </c>
      <c r="HQ66" s="7095" t="s">
        <v>0</v>
      </c>
      <c r="HR66" s="7095" t="s">
        <v>1363</v>
      </c>
      <c r="HS66" s="7096"/>
      <c r="HT66" s="7097" t="s">
        <v>26</v>
      </c>
      <c r="HU66" s="6717"/>
      <c r="HV66" s="6778"/>
      <c r="HW66" s="6778"/>
      <c r="HX66" s="6778"/>
      <c r="HY66" s="6778"/>
      <c r="HZ66" s="6778"/>
      <c r="IA66" s="6778"/>
      <c r="IB66" s="6778"/>
      <c r="IC66" s="6778"/>
      <c r="ID66" s="6778"/>
      <c r="IE66" s="6778"/>
      <c r="IF66" s="6778"/>
      <c r="IG66" s="6778"/>
      <c r="IH66" s="6778"/>
      <c r="II66" s="6778"/>
      <c r="IJ66" s="6778"/>
      <c r="IK66" s="6778"/>
      <c r="IL66" s="6778"/>
      <c r="IM66" s="6778"/>
      <c r="IN66" s="5012"/>
      <c r="IO66" s="6805"/>
      <c r="IP66" s="7154" t="s">
        <v>1537</v>
      </c>
      <c r="IQ66" s="6835"/>
      <c r="IR66" s="6734"/>
      <c r="IS66" s="6734"/>
      <c r="IT66" s="6734"/>
      <c r="IU66" s="6734"/>
      <c r="IV66" s="6734"/>
      <c r="IW66" s="6734"/>
      <c r="IX66" s="6734"/>
      <c r="IY66" s="6734"/>
      <c r="IZ66" s="6734"/>
      <c r="JA66" s="6734"/>
      <c r="JB66" s="6734"/>
      <c r="JC66" s="6734"/>
      <c r="JD66" s="6734"/>
    </row>
    <row r="67" spans="2:264" ht="16.2" thickBot="1">
      <c r="B67" s="4993"/>
      <c r="C67" s="4993"/>
      <c r="D67" s="4993"/>
      <c r="E67" s="4993"/>
      <c r="F67" s="4993"/>
      <c r="G67" s="4993"/>
      <c r="H67" s="4993"/>
      <c r="I67" s="4993"/>
      <c r="J67" s="4993"/>
      <c r="K67" s="4993"/>
      <c r="L67" s="4993"/>
      <c r="M67" s="4993"/>
      <c r="N67" s="4993"/>
      <c r="O67" s="4993"/>
      <c r="P67" s="4993"/>
      <c r="Q67" s="5637" t="s">
        <v>941</v>
      </c>
      <c r="R67" s="5673" t="s">
        <v>1556</v>
      </c>
      <c r="S67" s="5631">
        <v>87</v>
      </c>
      <c r="T67" s="5589" t="s">
        <v>1545</v>
      </c>
      <c r="U67" s="5606">
        <v>45342</v>
      </c>
      <c r="V67" s="6940">
        <v>40</v>
      </c>
      <c r="W67" s="5594" t="s">
        <v>35</v>
      </c>
      <c r="X67" s="5594">
        <f>(AC67/500)</f>
        <v>80</v>
      </c>
      <c r="Y67" s="5608">
        <v>518.20000000000005</v>
      </c>
      <c r="Z67" s="5614">
        <v>45355</v>
      </c>
      <c r="AA67" s="6208">
        <v>45356</v>
      </c>
      <c r="AB67" s="5594">
        <v>22336</v>
      </c>
      <c r="AC67" s="5598">
        <v>40000</v>
      </c>
      <c r="AD67" s="5598">
        <f t="shared" si="22"/>
        <v>0</v>
      </c>
      <c r="AE67" s="5600">
        <f t="shared" si="23"/>
        <v>20728</v>
      </c>
      <c r="AF67" s="5608">
        <f t="shared" si="24"/>
        <v>1036.4000000000001</v>
      </c>
      <c r="AG67" s="5589">
        <v>5</v>
      </c>
      <c r="AH67" s="5672" t="s">
        <v>8</v>
      </c>
      <c r="AI67" s="5660"/>
      <c r="AJ67" s="5580" t="s">
        <v>4</v>
      </c>
      <c r="AK67" s="7431" t="s">
        <v>18</v>
      </c>
      <c r="AL67" s="5777" t="s">
        <v>19</v>
      </c>
      <c r="AM67" s="5777" t="s">
        <v>19</v>
      </c>
      <c r="AN67" s="5777" t="s">
        <v>20</v>
      </c>
      <c r="AO67" s="5777" t="s">
        <v>21</v>
      </c>
      <c r="AP67" s="5777" t="s">
        <v>1559</v>
      </c>
      <c r="AQ67" s="5777" t="s">
        <v>22</v>
      </c>
      <c r="AR67" s="5777" t="s">
        <v>23</v>
      </c>
      <c r="AS67" s="5751" t="s">
        <v>23</v>
      </c>
      <c r="AT67" s="5777" t="s">
        <v>24</v>
      </c>
      <c r="AU67" s="5777" t="s">
        <v>20</v>
      </c>
      <c r="AV67" s="5777" t="s">
        <v>25</v>
      </c>
      <c r="AW67" s="5777" t="s">
        <v>0</v>
      </c>
      <c r="AX67" s="5777" t="s">
        <v>1363</v>
      </c>
      <c r="AY67" s="5778" t="s">
        <v>1388</v>
      </c>
      <c r="AZ67" s="5779" t="s">
        <v>26</v>
      </c>
      <c r="BA67" s="4993"/>
      <c r="BB67" s="5057" t="s">
        <v>1481</v>
      </c>
      <c r="BC67" s="5057"/>
      <c r="BD67" s="5058"/>
      <c r="BE67" s="5058"/>
      <c r="BF67" s="5058"/>
      <c r="BG67" s="5058"/>
      <c r="BH67" s="5058"/>
      <c r="BI67" s="5058"/>
      <c r="BJ67" s="5058"/>
      <c r="BK67" s="5058"/>
      <c r="BL67" s="5058"/>
      <c r="BM67" s="5058"/>
      <c r="BN67" s="5058"/>
      <c r="BO67" s="5058"/>
      <c r="BP67" s="5058"/>
      <c r="BQ67" s="5058"/>
      <c r="BR67" s="5058"/>
      <c r="BS67" s="5082"/>
      <c r="BT67" s="5227"/>
      <c r="BU67" s="5082"/>
      <c r="BV67" s="5083"/>
      <c r="BW67" s="5058"/>
      <c r="BX67" s="5058"/>
      <c r="BY67" s="5058"/>
      <c r="BZ67" s="5058"/>
      <c r="CA67" s="5058"/>
      <c r="CB67" s="5058"/>
      <c r="CC67" s="5058"/>
      <c r="CD67" s="5058"/>
      <c r="CE67" s="5058"/>
      <c r="CF67" s="5058"/>
      <c r="CG67" s="5058"/>
      <c r="CH67" s="5058"/>
      <c r="CI67" s="5058"/>
      <c r="CJ67" s="4993"/>
      <c r="CK67" s="5122"/>
      <c r="CL67" s="5122"/>
      <c r="CM67" s="5122"/>
      <c r="CN67" s="5122"/>
      <c r="CO67" s="5122"/>
      <c r="CP67" s="5122"/>
      <c r="CQ67" s="5122"/>
      <c r="CR67" s="5122"/>
      <c r="CS67" s="5122"/>
      <c r="CT67" s="5122"/>
      <c r="CU67" s="5122"/>
      <c r="CV67" s="5122"/>
      <c r="CW67" s="5122"/>
      <c r="CX67" s="5122"/>
      <c r="CY67" s="5122"/>
      <c r="CZ67" s="5122"/>
      <c r="DA67" s="5122"/>
      <c r="DB67" s="5122"/>
      <c r="DC67" s="5123"/>
      <c r="DD67" s="5124"/>
      <c r="DE67" s="5133"/>
      <c r="DF67" s="5134"/>
      <c r="DG67" s="5134"/>
      <c r="DH67" s="5134"/>
      <c r="DI67" s="5134"/>
      <c r="DJ67" s="5134"/>
      <c r="DK67" s="5134"/>
      <c r="DL67" s="5134"/>
      <c r="DM67" s="5134"/>
      <c r="DN67" s="5134"/>
      <c r="DO67" s="5134"/>
      <c r="DP67" s="5134"/>
      <c r="DQ67" s="5134"/>
      <c r="DR67" s="5415"/>
      <c r="DT67" s="5012"/>
      <c r="DU67" s="5012"/>
      <c r="DV67" s="5012"/>
      <c r="DW67" s="5012"/>
      <c r="DX67" s="5012"/>
      <c r="DY67" s="5012"/>
      <c r="DZ67" s="5012"/>
      <c r="EA67" s="5012"/>
      <c r="EB67" s="5012"/>
      <c r="EC67" s="5012"/>
      <c r="ED67" s="5012"/>
      <c r="EE67" s="5012"/>
      <c r="EF67" s="5012"/>
      <c r="EG67" s="5012"/>
      <c r="EH67" s="5012"/>
      <c r="EI67" s="5012"/>
      <c r="EJ67" s="5012"/>
      <c r="EK67" s="5012"/>
      <c r="EL67" s="90"/>
      <c r="EM67" s="5012"/>
      <c r="EN67" s="4994"/>
      <c r="EO67" s="4993"/>
      <c r="EP67" s="4993"/>
      <c r="EQ67" s="4993"/>
      <c r="ER67" s="4993"/>
      <c r="ES67" s="4993"/>
      <c r="ET67" s="4993"/>
      <c r="EU67" s="4993"/>
      <c r="EV67" s="4993"/>
      <c r="EW67" s="4993"/>
      <c r="EX67" s="4993"/>
      <c r="EY67" s="4993"/>
      <c r="EZ67" s="4993"/>
      <c r="FA67" s="4993"/>
      <c r="FC67" s="6732" t="s">
        <v>1580</v>
      </c>
      <c r="FD67" s="6733"/>
      <c r="FE67" s="6734"/>
      <c r="FF67" s="6734"/>
      <c r="FG67" s="6734"/>
      <c r="FH67" s="6734"/>
      <c r="FI67" s="6734"/>
      <c r="FJ67" s="6734"/>
      <c r="FK67" s="6734"/>
      <c r="FL67" s="6734"/>
      <c r="FM67" s="6734"/>
      <c r="FN67" s="6734"/>
      <c r="FO67" s="6734"/>
      <c r="FP67" s="6734"/>
      <c r="FQ67" s="6734"/>
      <c r="FR67" s="6734"/>
      <c r="FS67" s="6734"/>
      <c r="FT67" s="6734"/>
      <c r="FU67" s="4993"/>
      <c r="FV67" s="6779"/>
      <c r="FW67" s="6836"/>
      <c r="FX67" s="6837" t="s">
        <v>14</v>
      </c>
      <c r="FY67" s="6837" t="s">
        <v>12</v>
      </c>
      <c r="FZ67" s="6837"/>
      <c r="GA67" s="6837"/>
      <c r="GB67" s="6837" t="s">
        <v>15</v>
      </c>
      <c r="GC67" s="6837" t="s">
        <v>12</v>
      </c>
      <c r="GD67" s="6837" t="s">
        <v>12</v>
      </c>
      <c r="GE67" s="6837"/>
      <c r="GF67" s="6837"/>
      <c r="GG67" s="6837"/>
      <c r="GH67" s="6837"/>
      <c r="GI67" s="6837" t="s">
        <v>0</v>
      </c>
      <c r="GJ67" s="6838"/>
      <c r="GK67" s="6839"/>
      <c r="GM67" s="6573" t="s">
        <v>4</v>
      </c>
      <c r="GN67" s="6573" t="s">
        <v>18</v>
      </c>
      <c r="GO67" s="6573" t="s">
        <v>19</v>
      </c>
      <c r="GP67" s="6573" t="s">
        <v>19</v>
      </c>
      <c r="GQ67" s="6573" t="s">
        <v>20</v>
      </c>
      <c r="GR67" s="6573" t="s">
        <v>21</v>
      </c>
      <c r="GS67" s="6573" t="s">
        <v>22</v>
      </c>
      <c r="GT67" s="6573" t="s">
        <v>23</v>
      </c>
      <c r="GU67" s="6573" t="s">
        <v>23</v>
      </c>
      <c r="GV67" s="6573" t="s">
        <v>1227</v>
      </c>
      <c r="GW67" s="6573" t="s">
        <v>20</v>
      </c>
      <c r="GX67" s="6573" t="s">
        <v>25</v>
      </c>
      <c r="GY67" s="6573" t="s">
        <v>0</v>
      </c>
      <c r="GZ67" s="6573" t="s">
        <v>1363</v>
      </c>
      <c r="HA67" s="6573" t="s">
        <v>1388</v>
      </c>
      <c r="HB67" s="6523" t="s">
        <v>1526</v>
      </c>
      <c r="HC67" s="6573" t="s">
        <v>26</v>
      </c>
      <c r="HD67" s="6520"/>
      <c r="HE67" s="7098"/>
      <c r="HF67" s="7099"/>
      <c r="HG67" s="7100" t="s">
        <v>3</v>
      </c>
      <c r="HH67" s="7100" t="s">
        <v>18</v>
      </c>
      <c r="HI67" s="7100"/>
      <c r="HJ67" s="7100"/>
      <c r="HK67" s="7100" t="s">
        <v>21</v>
      </c>
      <c r="HL67" s="7100" t="s">
        <v>27</v>
      </c>
      <c r="HM67" s="7100" t="s">
        <v>28</v>
      </c>
      <c r="HN67" s="7100"/>
      <c r="HO67" s="7100"/>
      <c r="HP67" s="7100"/>
      <c r="HQ67" s="7100"/>
      <c r="HR67" s="7100" t="s">
        <v>11</v>
      </c>
      <c r="HS67" s="7101"/>
      <c r="HT67" s="7102"/>
      <c r="HU67" s="6717"/>
      <c r="HV67" s="6732" t="s">
        <v>1580</v>
      </c>
      <c r="HW67" s="6733"/>
      <c r="HX67" s="6734"/>
      <c r="HY67" s="6734"/>
      <c r="HZ67" s="6734"/>
      <c r="IA67" s="6734"/>
      <c r="IB67" s="6734"/>
      <c r="IC67" s="6734"/>
      <c r="ID67" s="6734"/>
      <c r="IE67" s="6734"/>
      <c r="IF67" s="6734"/>
      <c r="IG67" s="6734"/>
      <c r="IH67" s="6734"/>
      <c r="II67" s="6734"/>
      <c r="IJ67" s="6734"/>
      <c r="IK67" s="6734"/>
      <c r="IL67" s="6734"/>
      <c r="IM67" s="6734"/>
      <c r="IN67" s="4993"/>
      <c r="IO67" s="6779"/>
      <c r="IP67" s="6836"/>
      <c r="IQ67" s="6837" t="s">
        <v>14</v>
      </c>
      <c r="IR67" s="6837" t="s">
        <v>12</v>
      </c>
      <c r="IS67" s="6837"/>
      <c r="IT67" s="6837"/>
      <c r="IU67" s="6837" t="s">
        <v>15</v>
      </c>
      <c r="IV67" s="6837" t="s">
        <v>12</v>
      </c>
      <c r="IW67" s="6837" t="s">
        <v>12</v>
      </c>
      <c r="IX67" s="6837"/>
      <c r="IY67" s="6837"/>
      <c r="IZ67" s="6837"/>
      <c r="JA67" s="6837"/>
      <c r="JB67" s="6837" t="s">
        <v>0</v>
      </c>
      <c r="JC67" s="6838"/>
      <c r="JD67" s="6839"/>
    </row>
    <row r="68" spans="2:264" ht="15" thickBot="1">
      <c r="B68" s="4993"/>
      <c r="C68" s="4993"/>
      <c r="D68" s="4993"/>
      <c r="E68" s="4993"/>
      <c r="F68" s="4993"/>
      <c r="G68" s="4993"/>
      <c r="H68" s="4993"/>
      <c r="I68" s="4993"/>
      <c r="J68" s="4993"/>
      <c r="K68" s="4993"/>
      <c r="L68" s="4993"/>
      <c r="M68" s="4993"/>
      <c r="N68" s="4993"/>
      <c r="O68" s="4993"/>
      <c r="P68" s="4993"/>
      <c r="Q68" s="5824" t="s">
        <v>941</v>
      </c>
      <c r="R68" s="5673" t="s">
        <v>1547</v>
      </c>
      <c r="S68" s="5631">
        <v>88</v>
      </c>
      <c r="T68" s="5589" t="s">
        <v>1545</v>
      </c>
      <c r="U68" s="5606">
        <v>45342</v>
      </c>
      <c r="V68" s="6940">
        <v>40</v>
      </c>
      <c r="W68" s="5594" t="s">
        <v>35</v>
      </c>
      <c r="X68" s="5594">
        <f>(AC68/400)</f>
        <v>100</v>
      </c>
      <c r="Y68" s="5608">
        <v>1018.2</v>
      </c>
      <c r="Z68" s="5614">
        <v>45355</v>
      </c>
      <c r="AA68" s="6208">
        <v>45356</v>
      </c>
      <c r="AB68" s="5594">
        <v>22336</v>
      </c>
      <c r="AC68" s="5598">
        <v>40000</v>
      </c>
      <c r="AD68" s="5598">
        <f t="shared" si="22"/>
        <v>0</v>
      </c>
      <c r="AE68" s="5600">
        <f t="shared" si="23"/>
        <v>40728</v>
      </c>
      <c r="AF68" s="5608">
        <f t="shared" si="24"/>
        <v>2036.4</v>
      </c>
      <c r="AG68" s="5589">
        <v>5</v>
      </c>
      <c r="AH68" s="5869" t="s">
        <v>8</v>
      </c>
      <c r="AI68" s="5660"/>
      <c r="AJ68" s="5581"/>
      <c r="AK68" s="7432"/>
      <c r="AL68" s="5781" t="s">
        <v>3</v>
      </c>
      <c r="AM68" s="5781" t="s">
        <v>18</v>
      </c>
      <c r="AN68" s="5781"/>
      <c r="AO68" s="5781"/>
      <c r="AP68" s="5781"/>
      <c r="AQ68" s="5781" t="s">
        <v>21</v>
      </c>
      <c r="AR68" s="5781" t="s">
        <v>27</v>
      </c>
      <c r="AS68" s="5756" t="s">
        <v>28</v>
      </c>
      <c r="AT68" s="5781"/>
      <c r="AU68" s="5781"/>
      <c r="AV68" s="5781"/>
      <c r="AW68" s="5781"/>
      <c r="AX68" s="5781" t="s">
        <v>11</v>
      </c>
      <c r="AY68" s="5782"/>
      <c r="AZ68" s="5783"/>
      <c r="BA68" s="4993"/>
      <c r="BB68" s="5059"/>
      <c r="BC68" s="5059"/>
      <c r="BD68" s="5059"/>
      <c r="BE68" s="5059" t="s">
        <v>14</v>
      </c>
      <c r="BF68" s="5059" t="s">
        <v>12</v>
      </c>
      <c r="BG68" s="5059"/>
      <c r="BH68" s="5059"/>
      <c r="BI68" s="5059" t="s">
        <v>15</v>
      </c>
      <c r="BJ68" s="5059" t="s">
        <v>12</v>
      </c>
      <c r="BK68" s="5059" t="s">
        <v>12</v>
      </c>
      <c r="BL68" s="5059"/>
      <c r="BM68" s="5059"/>
      <c r="BN68" s="5059"/>
      <c r="BO68" s="5059"/>
      <c r="BP68" s="5059" t="s">
        <v>0</v>
      </c>
      <c r="BQ68" s="5059"/>
      <c r="BR68" s="5059"/>
      <c r="BS68" s="5082"/>
      <c r="BT68" s="5158" t="s">
        <v>726</v>
      </c>
      <c r="BU68" s="5083" t="s">
        <v>1396</v>
      </c>
      <c r="BV68" s="5098"/>
      <c r="BW68" s="5098"/>
      <c r="BX68" s="5098"/>
      <c r="BY68" s="5098" t="s">
        <v>1397</v>
      </c>
      <c r="BZ68" s="5098"/>
      <c r="CA68" s="5098"/>
      <c r="CB68" s="5098"/>
      <c r="CC68" s="5345"/>
      <c r="CD68" s="5099" t="s">
        <v>1452</v>
      </c>
      <c r="CE68" s="5099"/>
      <c r="CF68" s="5099"/>
      <c r="CG68" s="5099"/>
      <c r="CH68" s="5099"/>
      <c r="CI68" s="5099"/>
      <c r="CJ68" s="4993"/>
      <c r="CK68" s="5122"/>
      <c r="CL68" s="5122"/>
      <c r="CM68" s="5122"/>
      <c r="CN68" s="5122"/>
      <c r="CO68" s="5122"/>
      <c r="CP68" s="5122"/>
      <c r="CQ68" s="5122"/>
      <c r="CR68" s="5122"/>
      <c r="CS68" s="5122"/>
      <c r="CT68" s="5122"/>
      <c r="CU68" s="5122"/>
      <c r="CV68" s="5122"/>
      <c r="CW68" s="5122"/>
      <c r="CX68" s="5122"/>
      <c r="CY68" s="5122"/>
      <c r="CZ68" s="5122"/>
      <c r="DA68" s="5122"/>
      <c r="DB68" s="5122"/>
      <c r="DC68" s="5123"/>
      <c r="DD68" s="5124"/>
      <c r="DE68" s="5133"/>
      <c r="DF68" s="5134"/>
      <c r="DG68" s="5134"/>
      <c r="DH68" s="5134"/>
      <c r="DI68" s="5134"/>
      <c r="DJ68" s="5134"/>
      <c r="DK68" s="5134"/>
      <c r="DL68" s="5134"/>
      <c r="DM68" s="5134"/>
      <c r="DN68" s="5134"/>
      <c r="DO68" s="5134"/>
      <c r="DP68" s="5134"/>
      <c r="DQ68" s="5134"/>
      <c r="DR68" s="5415"/>
      <c r="DT68" s="4995" t="s">
        <v>1505</v>
      </c>
      <c r="DU68" s="4995"/>
      <c r="DV68" s="4993"/>
      <c r="DW68" s="4993"/>
      <c r="DX68" s="4993"/>
      <c r="DY68" s="4993"/>
      <c r="DZ68" s="4993"/>
      <c r="EA68" s="4993"/>
      <c r="EB68" s="4993"/>
      <c r="EC68" s="4993"/>
      <c r="ED68" s="4993"/>
      <c r="EE68" s="4993"/>
      <c r="EF68" s="4993"/>
      <c r="EG68" s="4993"/>
      <c r="EH68" s="4993"/>
      <c r="EI68" s="4993"/>
      <c r="EJ68" s="4993"/>
      <c r="EK68" s="5012"/>
      <c r="EL68" s="5016"/>
      <c r="EM68" s="5042"/>
      <c r="EN68" s="5038" t="s">
        <v>14</v>
      </c>
      <c r="EO68" s="5038" t="s">
        <v>12</v>
      </c>
      <c r="EP68" s="5038"/>
      <c r="EQ68" s="5038"/>
      <c r="ER68" s="5038" t="s">
        <v>15</v>
      </c>
      <c r="ES68" s="5038" t="s">
        <v>12</v>
      </c>
      <c r="ET68" s="5038" t="s">
        <v>12</v>
      </c>
      <c r="EU68" s="5038"/>
      <c r="EV68" s="5038"/>
      <c r="EW68" s="5038"/>
      <c r="EX68" s="5038"/>
      <c r="EY68" s="5038" t="s">
        <v>0</v>
      </c>
      <c r="EZ68" s="5382"/>
      <c r="FA68" s="5039"/>
      <c r="FC68" s="6779"/>
      <c r="FD68" s="6779"/>
      <c r="FE68" s="6779"/>
      <c r="FF68" s="6779" t="s">
        <v>14</v>
      </c>
      <c r="FG68" s="6779" t="s">
        <v>12</v>
      </c>
      <c r="FH68" s="6779"/>
      <c r="FI68" s="6779"/>
      <c r="FJ68" s="6779" t="s">
        <v>15</v>
      </c>
      <c r="FK68" s="6779" t="s">
        <v>12</v>
      </c>
      <c r="FL68" s="6779" t="s">
        <v>12</v>
      </c>
      <c r="FM68" s="6779"/>
      <c r="FN68" s="6779"/>
      <c r="FO68" s="6779"/>
      <c r="FP68" s="6779"/>
      <c r="FQ68" s="6779" t="s">
        <v>0</v>
      </c>
      <c r="FR68" s="6872"/>
      <c r="FS68" s="6872"/>
      <c r="FT68" s="6779"/>
      <c r="FU68" s="87"/>
      <c r="FV68" s="6780" t="s">
        <v>4</v>
      </c>
      <c r="FW68" s="6840" t="s">
        <v>18</v>
      </c>
      <c r="FX68" s="6841" t="s">
        <v>19</v>
      </c>
      <c r="FY68" s="6841" t="s">
        <v>19</v>
      </c>
      <c r="FZ68" s="6841" t="s">
        <v>20</v>
      </c>
      <c r="GA68" s="6841" t="s">
        <v>21</v>
      </c>
      <c r="GB68" s="6841" t="s">
        <v>22</v>
      </c>
      <c r="GC68" s="6841" t="s">
        <v>23</v>
      </c>
      <c r="GD68" s="6841" t="s">
        <v>23</v>
      </c>
      <c r="GE68" s="6841" t="s">
        <v>24</v>
      </c>
      <c r="GF68" s="6841" t="s">
        <v>20</v>
      </c>
      <c r="GG68" s="6841" t="s">
        <v>25</v>
      </c>
      <c r="GH68" s="6841" t="s">
        <v>0</v>
      </c>
      <c r="GI68" s="6841" t="s">
        <v>1363</v>
      </c>
      <c r="GJ68" s="6842"/>
      <c r="GK68" s="6843" t="s">
        <v>26</v>
      </c>
      <c r="GM68" s="6576"/>
      <c r="GN68" s="6576"/>
      <c r="GO68" s="6576" t="s">
        <v>3</v>
      </c>
      <c r="GP68" s="6576" t="s">
        <v>18</v>
      </c>
      <c r="GQ68" s="6576"/>
      <c r="GR68" s="6576"/>
      <c r="GS68" s="6576" t="s">
        <v>21</v>
      </c>
      <c r="GT68" s="6576" t="s">
        <v>27</v>
      </c>
      <c r="GU68" s="6576" t="s">
        <v>28</v>
      </c>
      <c r="GV68" s="6576"/>
      <c r="GW68" s="6576"/>
      <c r="GX68" s="6576"/>
      <c r="GY68" s="6576"/>
      <c r="GZ68" s="6576" t="s">
        <v>11</v>
      </c>
      <c r="HA68" s="6576"/>
      <c r="HB68" s="6576"/>
      <c r="HC68" s="6576"/>
      <c r="HD68" s="6520"/>
      <c r="HE68" s="6639" t="s">
        <v>1552</v>
      </c>
      <c r="HF68" s="6640">
        <v>8</v>
      </c>
      <c r="HG68" s="6640" t="s">
        <v>796</v>
      </c>
      <c r="HH68" s="6641">
        <v>45322</v>
      </c>
      <c r="HI68" s="6640">
        <v>150</v>
      </c>
      <c r="HJ68" s="6640" t="s">
        <v>1539</v>
      </c>
      <c r="HK68" s="6642">
        <v>12</v>
      </c>
      <c r="HL68" s="6643">
        <v>45331</v>
      </c>
      <c r="HM68" s="6641">
        <v>45323</v>
      </c>
      <c r="HN68" s="6640">
        <v>2710</v>
      </c>
      <c r="HO68" s="6640">
        <v>156.4</v>
      </c>
      <c r="HP68" s="6644">
        <f>(HI68-HO68)</f>
        <v>-6.4000000000000057</v>
      </c>
      <c r="HQ68" s="6645">
        <f>(HO68*HK68/1)</f>
        <v>1876.8000000000002</v>
      </c>
      <c r="HR68" s="6646">
        <f>(HQ68*0.05)</f>
        <v>93.840000000000018</v>
      </c>
      <c r="HS68" s="6902">
        <v>5</v>
      </c>
      <c r="HT68" s="7103"/>
      <c r="HU68" s="4993"/>
      <c r="HV68" s="6779"/>
      <c r="HW68" s="6779"/>
      <c r="HX68" s="6779"/>
      <c r="HY68" s="6779" t="s">
        <v>14</v>
      </c>
      <c r="HZ68" s="6779" t="s">
        <v>12</v>
      </c>
      <c r="IA68" s="6779"/>
      <c r="IB68" s="6779"/>
      <c r="IC68" s="6779" t="s">
        <v>15</v>
      </c>
      <c r="ID68" s="6779" t="s">
        <v>12</v>
      </c>
      <c r="IE68" s="6779" t="s">
        <v>12</v>
      </c>
      <c r="IF68" s="6779"/>
      <c r="IG68" s="6779"/>
      <c r="IH68" s="6779"/>
      <c r="II68" s="6779"/>
      <c r="IJ68" s="6779" t="s">
        <v>0</v>
      </c>
      <c r="IK68" s="6872"/>
      <c r="IL68" s="6872"/>
      <c r="IM68" s="6779"/>
      <c r="IN68" s="87"/>
      <c r="IO68" s="6780" t="s">
        <v>4</v>
      </c>
      <c r="IP68" s="6840" t="s">
        <v>18</v>
      </c>
      <c r="IQ68" s="6841" t="s">
        <v>19</v>
      </c>
      <c r="IR68" s="6841" t="s">
        <v>19</v>
      </c>
      <c r="IS68" s="6841" t="s">
        <v>20</v>
      </c>
      <c r="IT68" s="6841" t="s">
        <v>21</v>
      </c>
      <c r="IU68" s="6841" t="s">
        <v>22</v>
      </c>
      <c r="IV68" s="6841" t="s">
        <v>23</v>
      </c>
      <c r="IW68" s="6841" t="s">
        <v>23</v>
      </c>
      <c r="IX68" s="6841" t="s">
        <v>24</v>
      </c>
      <c r="IY68" s="6841" t="s">
        <v>20</v>
      </c>
      <c r="IZ68" s="6841" t="s">
        <v>25</v>
      </c>
      <c r="JA68" s="6841" t="s">
        <v>0</v>
      </c>
      <c r="JB68" s="6841" t="s">
        <v>1363</v>
      </c>
      <c r="JC68" s="6842"/>
      <c r="JD68" s="6843" t="s">
        <v>26</v>
      </c>
    </row>
    <row r="69" spans="2:264" ht="15" thickBot="1">
      <c r="B69" s="4993"/>
      <c r="C69" s="4993"/>
      <c r="D69" s="4993"/>
      <c r="E69" s="4993"/>
      <c r="F69" s="4993"/>
      <c r="G69" s="4993"/>
      <c r="H69" s="4993"/>
      <c r="I69" s="4993"/>
      <c r="J69" s="4993"/>
      <c r="K69" s="4993"/>
      <c r="L69" s="4993"/>
      <c r="M69" s="4993"/>
      <c r="N69" s="4993"/>
      <c r="O69" s="4993"/>
      <c r="P69" s="4993"/>
      <c r="Q69" s="5593" t="s">
        <v>941</v>
      </c>
      <c r="R69" s="5594" t="s">
        <v>1557</v>
      </c>
      <c r="S69" s="5631">
        <v>89</v>
      </c>
      <c r="T69" s="5589" t="s">
        <v>1545</v>
      </c>
      <c r="U69" s="5606">
        <v>45342</v>
      </c>
      <c r="V69" s="6940">
        <v>10</v>
      </c>
      <c r="W69" s="5594" t="s">
        <v>35</v>
      </c>
      <c r="X69" s="5594">
        <f>(AC69/200)</f>
        <v>50</v>
      </c>
      <c r="Y69" s="5608">
        <v>1333.8</v>
      </c>
      <c r="Z69" s="5614">
        <v>45355</v>
      </c>
      <c r="AA69" s="6208">
        <v>45356</v>
      </c>
      <c r="AB69" s="5594">
        <v>22336</v>
      </c>
      <c r="AC69" s="5598">
        <v>10000</v>
      </c>
      <c r="AD69" s="5598">
        <f t="shared" si="22"/>
        <v>0</v>
      </c>
      <c r="AE69" s="5600">
        <f t="shared" si="23"/>
        <v>13338</v>
      </c>
      <c r="AF69" s="5608">
        <f t="shared" si="24"/>
        <v>666.90000000000009</v>
      </c>
      <c r="AG69" s="5632">
        <v>5</v>
      </c>
      <c r="AH69" s="5672" t="s">
        <v>8</v>
      </c>
      <c r="AI69" s="5660"/>
      <c r="AJ69" s="5791" t="s">
        <v>698</v>
      </c>
      <c r="AK69" s="7187">
        <v>81</v>
      </c>
      <c r="AL69" s="5584" t="s">
        <v>101</v>
      </c>
      <c r="AM69" s="5585">
        <v>45259</v>
      </c>
      <c r="AN69" s="7188">
        <v>20</v>
      </c>
      <c r="AO69" s="5583" t="s">
        <v>35</v>
      </c>
      <c r="AP69" s="5583">
        <f>(AU69/1000)</f>
        <v>20</v>
      </c>
      <c r="AQ69" s="7189">
        <v>380</v>
      </c>
      <c r="AR69" s="5588">
        <v>45299</v>
      </c>
      <c r="AS69" s="5585">
        <v>45296</v>
      </c>
      <c r="AT69" s="5584">
        <v>22060</v>
      </c>
      <c r="AU69" s="7190">
        <v>20000</v>
      </c>
      <c r="AV69" s="7190">
        <v>0</v>
      </c>
      <c r="AW69" s="7191">
        <v>7600</v>
      </c>
      <c r="AX69" s="7191">
        <v>380</v>
      </c>
      <c r="AY69" s="5662">
        <v>5</v>
      </c>
      <c r="AZ69" s="5794"/>
      <c r="BA69" s="4993"/>
      <c r="BB69" s="5060" t="s">
        <v>3</v>
      </c>
      <c r="BC69" s="5060" t="s">
        <v>4</v>
      </c>
      <c r="BD69" s="5060" t="s">
        <v>18</v>
      </c>
      <c r="BE69" s="5060" t="s">
        <v>19</v>
      </c>
      <c r="BF69" s="5060" t="s">
        <v>19</v>
      </c>
      <c r="BG69" s="5060" t="s">
        <v>20</v>
      </c>
      <c r="BH69" s="5060" t="s">
        <v>21</v>
      </c>
      <c r="BI69" s="5060" t="s">
        <v>22</v>
      </c>
      <c r="BJ69" s="5060" t="s">
        <v>23</v>
      </c>
      <c r="BK69" s="5060" t="s">
        <v>23</v>
      </c>
      <c r="BL69" s="5060" t="s">
        <v>1227</v>
      </c>
      <c r="BM69" s="5060" t="s">
        <v>20</v>
      </c>
      <c r="BN69" s="5060" t="s">
        <v>25</v>
      </c>
      <c r="BO69" s="5060" t="s">
        <v>0</v>
      </c>
      <c r="BP69" s="5060" t="s">
        <v>1363</v>
      </c>
      <c r="BQ69" s="6697" t="s">
        <v>1388</v>
      </c>
      <c r="BR69" s="5060" t="s">
        <v>26</v>
      </c>
      <c r="BS69" s="5082"/>
      <c r="BT69" s="5228"/>
      <c r="BU69" s="5084"/>
      <c r="BV69" s="5085" t="s">
        <v>14</v>
      </c>
      <c r="BW69" s="5085" t="s">
        <v>12</v>
      </c>
      <c r="BX69" s="5085"/>
      <c r="BY69" s="5085"/>
      <c r="BZ69" s="5085" t="s">
        <v>15</v>
      </c>
      <c r="CA69" s="5085" t="s">
        <v>12</v>
      </c>
      <c r="CB69" s="5085" t="s">
        <v>12</v>
      </c>
      <c r="CC69" s="5085"/>
      <c r="CD69" s="5085"/>
      <c r="CE69" s="5085"/>
      <c r="CF69" s="5085"/>
      <c r="CG69" s="5085" t="s">
        <v>0</v>
      </c>
      <c r="CH69" s="6466"/>
      <c r="CI69" s="5086"/>
      <c r="CJ69" s="4993"/>
      <c r="CK69" s="5103" t="s">
        <v>1493</v>
      </c>
      <c r="CL69" s="5103"/>
      <c r="CM69" s="5104"/>
      <c r="CN69" s="5104"/>
      <c r="CO69" s="5104"/>
      <c r="CP69" s="5104"/>
      <c r="CQ69" s="5104"/>
      <c r="CR69" s="5104"/>
      <c r="CS69" s="5104"/>
      <c r="CT69" s="5104"/>
      <c r="CU69" s="5104"/>
      <c r="CV69" s="5104"/>
      <c r="CW69" s="5104"/>
      <c r="CX69" s="5104"/>
      <c r="CY69" s="5104"/>
      <c r="CZ69" s="5104"/>
      <c r="DA69" s="5104"/>
      <c r="DB69" s="5122"/>
      <c r="DC69" s="5123"/>
      <c r="DD69" s="5124"/>
      <c r="DE69" s="5133"/>
      <c r="DF69" s="5134"/>
      <c r="DG69" s="5134"/>
      <c r="DH69" s="5134"/>
      <c r="DI69" s="5134"/>
      <c r="DJ69" s="5134"/>
      <c r="DK69" s="5134"/>
      <c r="DL69" s="5134"/>
      <c r="DM69" s="5134"/>
      <c r="DN69" s="5134"/>
      <c r="DO69" s="5134"/>
      <c r="DP69" s="5134"/>
      <c r="DQ69" s="5134"/>
      <c r="DR69" s="5415"/>
      <c r="DT69" s="5016"/>
      <c r="DU69" s="5016"/>
      <c r="DV69" s="5016"/>
      <c r="DW69" s="5016" t="s">
        <v>14</v>
      </c>
      <c r="DX69" s="5016" t="s">
        <v>12</v>
      </c>
      <c r="DY69" s="5016"/>
      <c r="DZ69" s="5016"/>
      <c r="EA69" s="5016" t="s">
        <v>15</v>
      </c>
      <c r="EB69" s="5016" t="s">
        <v>12</v>
      </c>
      <c r="EC69" s="5016" t="s">
        <v>12</v>
      </c>
      <c r="ED69" s="5016"/>
      <c r="EE69" s="5016"/>
      <c r="EF69" s="5016"/>
      <c r="EG69" s="5016"/>
      <c r="EH69" s="5016" t="s">
        <v>0</v>
      </c>
      <c r="EI69" s="5016"/>
      <c r="EJ69" s="5016"/>
      <c r="EK69" s="5012"/>
      <c r="EL69" s="5017" t="s">
        <v>4</v>
      </c>
      <c r="EM69" s="5043" t="s">
        <v>18</v>
      </c>
      <c r="EN69" s="5040" t="s">
        <v>19</v>
      </c>
      <c r="EO69" s="5040" t="s">
        <v>19</v>
      </c>
      <c r="EP69" s="5040" t="s">
        <v>20</v>
      </c>
      <c r="EQ69" s="5040" t="s">
        <v>21</v>
      </c>
      <c r="ER69" s="5040" t="s">
        <v>22</v>
      </c>
      <c r="ES69" s="5040" t="s">
        <v>23</v>
      </c>
      <c r="ET69" s="5040" t="s">
        <v>23</v>
      </c>
      <c r="EU69" s="5040" t="s">
        <v>24</v>
      </c>
      <c r="EV69" s="5040" t="s">
        <v>20</v>
      </c>
      <c r="EW69" s="5040" t="s">
        <v>25</v>
      </c>
      <c r="EX69" s="5040" t="s">
        <v>0</v>
      </c>
      <c r="EY69" s="5040" t="s">
        <v>1363</v>
      </c>
      <c r="EZ69" s="5383"/>
      <c r="FA69" s="5041" t="s">
        <v>26</v>
      </c>
      <c r="FC69" s="6780" t="s">
        <v>3</v>
      </c>
      <c r="FD69" s="6780" t="s">
        <v>4</v>
      </c>
      <c r="FE69" s="6780" t="s">
        <v>18</v>
      </c>
      <c r="FF69" s="6780" t="s">
        <v>19</v>
      </c>
      <c r="FG69" s="6780" t="s">
        <v>19</v>
      </c>
      <c r="FH69" s="6780" t="s">
        <v>20</v>
      </c>
      <c r="FI69" s="6780" t="s">
        <v>21</v>
      </c>
      <c r="FJ69" s="6780" t="s">
        <v>22</v>
      </c>
      <c r="FK69" s="6780" t="s">
        <v>23</v>
      </c>
      <c r="FL69" s="6780" t="s">
        <v>23</v>
      </c>
      <c r="FM69" s="6780" t="s">
        <v>1227</v>
      </c>
      <c r="FN69" s="6780" t="s">
        <v>20</v>
      </c>
      <c r="FO69" s="6780" t="s">
        <v>25</v>
      </c>
      <c r="FP69" s="6780" t="s">
        <v>0</v>
      </c>
      <c r="FQ69" s="6780" t="s">
        <v>1363</v>
      </c>
      <c r="FR69" s="6886" t="s">
        <v>1388</v>
      </c>
      <c r="FS69" s="6868" t="s">
        <v>1526</v>
      </c>
      <c r="FT69" s="6780" t="s">
        <v>26</v>
      </c>
      <c r="FU69" s="87"/>
      <c r="FV69" s="6781"/>
      <c r="FW69" s="6844"/>
      <c r="FX69" s="6845" t="s">
        <v>3</v>
      </c>
      <c r="FY69" s="6845" t="s">
        <v>18</v>
      </c>
      <c r="FZ69" s="6845"/>
      <c r="GA69" s="6845"/>
      <c r="GB69" s="6845" t="s">
        <v>21</v>
      </c>
      <c r="GC69" s="6845" t="s">
        <v>27</v>
      </c>
      <c r="GD69" s="6845" t="s">
        <v>28</v>
      </c>
      <c r="GE69" s="6845"/>
      <c r="GF69" s="6845"/>
      <c r="GG69" s="6845"/>
      <c r="GH69" s="6845"/>
      <c r="GI69" s="6845" t="s">
        <v>11</v>
      </c>
      <c r="GJ69" s="6846"/>
      <c r="GK69" s="6847"/>
      <c r="GM69" s="6639"/>
      <c r="GN69" s="6640"/>
      <c r="GO69" s="6640"/>
      <c r="GP69" s="6641"/>
      <c r="GQ69" s="6640"/>
      <c r="GR69" s="6640"/>
      <c r="GS69" s="6642"/>
      <c r="GT69" s="6643"/>
      <c r="GU69" s="6641"/>
      <c r="GV69" s="6640"/>
      <c r="GW69" s="6640"/>
      <c r="GX69" s="6644"/>
      <c r="GY69" s="6645"/>
      <c r="GZ69" s="6646"/>
      <c r="HA69" s="6902"/>
      <c r="HB69" s="6902"/>
      <c r="HC69" s="6530"/>
      <c r="HD69" s="6520"/>
      <c r="HE69" s="6647" t="s">
        <v>1552</v>
      </c>
      <c r="HF69" s="6648">
        <v>9</v>
      </c>
      <c r="HG69" s="6648" t="s">
        <v>796</v>
      </c>
      <c r="HH69" s="6649">
        <v>45348</v>
      </c>
      <c r="HI69" s="6648">
        <v>200</v>
      </c>
      <c r="HJ69" s="6648" t="s">
        <v>1539</v>
      </c>
      <c r="HK69" s="6650">
        <v>11.28</v>
      </c>
      <c r="HL69" s="6651">
        <v>45355</v>
      </c>
      <c r="HM69" s="6649">
        <v>45349</v>
      </c>
      <c r="HN69" s="6648">
        <v>2802</v>
      </c>
      <c r="HO69" s="6648">
        <v>202.3</v>
      </c>
      <c r="HP69" s="6652">
        <f>(HI69-HO69)</f>
        <v>-2.3000000000000114</v>
      </c>
      <c r="HQ69" s="6653">
        <f>(HO69*HK69/1)</f>
        <v>2281.944</v>
      </c>
      <c r="HR69" s="6654">
        <f>(HQ69*0.05)</f>
        <v>114.0972</v>
      </c>
      <c r="HS69" s="6685">
        <v>5</v>
      </c>
      <c r="HT69" s="6638"/>
      <c r="HU69" s="4993"/>
      <c r="HV69" s="6780" t="s">
        <v>3</v>
      </c>
      <c r="HW69" s="6780" t="s">
        <v>4</v>
      </c>
      <c r="HX69" s="6780" t="s">
        <v>18</v>
      </c>
      <c r="HY69" s="6780" t="s">
        <v>19</v>
      </c>
      <c r="HZ69" s="6780" t="s">
        <v>19</v>
      </c>
      <c r="IA69" s="6780" t="s">
        <v>20</v>
      </c>
      <c r="IB69" s="6780" t="s">
        <v>21</v>
      </c>
      <c r="IC69" s="6780" t="s">
        <v>22</v>
      </c>
      <c r="ID69" s="6780" t="s">
        <v>23</v>
      </c>
      <c r="IE69" s="6780" t="s">
        <v>23</v>
      </c>
      <c r="IF69" s="6780" t="s">
        <v>1227</v>
      </c>
      <c r="IG69" s="6780" t="s">
        <v>20</v>
      </c>
      <c r="IH69" s="6780" t="s">
        <v>25</v>
      </c>
      <c r="II69" s="6780" t="s">
        <v>0</v>
      </c>
      <c r="IJ69" s="6780" t="s">
        <v>1363</v>
      </c>
      <c r="IK69" s="6886" t="s">
        <v>1388</v>
      </c>
      <c r="IL69" s="6868" t="s">
        <v>1526</v>
      </c>
      <c r="IM69" s="6780" t="s">
        <v>26</v>
      </c>
      <c r="IN69" s="87"/>
      <c r="IO69" s="6781"/>
      <c r="IP69" s="6844"/>
      <c r="IQ69" s="6845" t="s">
        <v>3</v>
      </c>
      <c r="IR69" s="6845" t="s">
        <v>18</v>
      </c>
      <c r="IS69" s="6845"/>
      <c r="IT69" s="6845"/>
      <c r="IU69" s="6845" t="s">
        <v>21</v>
      </c>
      <c r="IV69" s="6845" t="s">
        <v>27</v>
      </c>
      <c r="IW69" s="6845" t="s">
        <v>28</v>
      </c>
      <c r="IX69" s="6845"/>
      <c r="IY69" s="6845"/>
      <c r="IZ69" s="6845"/>
      <c r="JA69" s="6845"/>
      <c r="JB69" s="6845" t="s">
        <v>11</v>
      </c>
      <c r="JC69" s="6846"/>
      <c r="JD69" s="6847"/>
    </row>
    <row r="70" spans="2:264" ht="15" thickBot="1">
      <c r="B70" s="4993"/>
      <c r="C70" s="4993"/>
      <c r="D70" s="4993"/>
      <c r="E70" s="4993"/>
      <c r="F70" s="4993"/>
      <c r="G70" s="4993"/>
      <c r="H70" s="4993"/>
      <c r="I70" s="4993"/>
      <c r="J70" s="4993"/>
      <c r="K70" s="4993"/>
      <c r="L70" s="4993"/>
      <c r="M70" s="4993"/>
      <c r="N70" s="4993"/>
      <c r="O70" s="4993"/>
      <c r="P70" s="4993"/>
      <c r="Q70" s="5637" t="s">
        <v>1560</v>
      </c>
      <c r="R70" s="5638" t="s">
        <v>1225</v>
      </c>
      <c r="S70" s="5626">
        <v>64</v>
      </c>
      <c r="T70" s="5589" t="s">
        <v>1545</v>
      </c>
      <c r="U70" s="5595">
        <v>45351</v>
      </c>
      <c r="V70" s="6940">
        <v>5</v>
      </c>
      <c r="W70" s="5612" t="s">
        <v>35</v>
      </c>
      <c r="X70" s="5630">
        <v>10</v>
      </c>
      <c r="Y70" s="5629">
        <v>494.4</v>
      </c>
      <c r="Z70" s="5614">
        <v>45355</v>
      </c>
      <c r="AA70" s="6208">
        <v>45359</v>
      </c>
      <c r="AB70" s="5594">
        <v>22350</v>
      </c>
      <c r="AC70" s="5598">
        <v>5000</v>
      </c>
      <c r="AD70" s="5598">
        <f t="shared" si="22"/>
        <v>0</v>
      </c>
      <c r="AE70" s="5608">
        <f t="shared" si="23"/>
        <v>2472</v>
      </c>
      <c r="AF70" s="5608">
        <f t="shared" si="24"/>
        <v>123.60000000000001</v>
      </c>
      <c r="AG70" s="5632">
        <v>5</v>
      </c>
      <c r="AH70" s="5672" t="s">
        <v>8</v>
      </c>
      <c r="AI70" s="5660"/>
      <c r="AJ70" s="5637" t="s">
        <v>698</v>
      </c>
      <c r="AK70" s="5618">
        <v>82</v>
      </c>
      <c r="AL70" s="5589" t="s">
        <v>101</v>
      </c>
      <c r="AM70" s="5610">
        <v>45310</v>
      </c>
      <c r="AN70" s="5619">
        <v>10</v>
      </c>
      <c r="AO70" s="5594" t="s">
        <v>35</v>
      </c>
      <c r="AP70" s="5594">
        <f>(AU70/1000)</f>
        <v>10</v>
      </c>
      <c r="AQ70" s="5620">
        <v>380</v>
      </c>
      <c r="AR70" s="5614">
        <v>45313</v>
      </c>
      <c r="AS70" s="6208">
        <v>45313</v>
      </c>
      <c r="AT70" s="5599">
        <v>22154</v>
      </c>
      <c r="AU70" s="5621">
        <v>10000</v>
      </c>
      <c r="AV70" s="5621">
        <v>0</v>
      </c>
      <c r="AW70" s="5622">
        <v>7600</v>
      </c>
      <c r="AX70" s="5622">
        <v>380</v>
      </c>
      <c r="AY70" s="5609">
        <v>5</v>
      </c>
      <c r="AZ70" s="5768"/>
      <c r="BA70" s="4993"/>
      <c r="BB70" s="5061"/>
      <c r="BC70" s="5061"/>
      <c r="BD70" s="5061"/>
      <c r="BE70" s="5061" t="s">
        <v>3</v>
      </c>
      <c r="BF70" s="5061" t="s">
        <v>18</v>
      </c>
      <c r="BG70" s="5061"/>
      <c r="BH70" s="5061"/>
      <c r="BI70" s="5061" t="s">
        <v>21</v>
      </c>
      <c r="BJ70" s="5061" t="s">
        <v>27</v>
      </c>
      <c r="BK70" s="5061" t="s">
        <v>28</v>
      </c>
      <c r="BL70" s="5061"/>
      <c r="BM70" s="5061"/>
      <c r="BN70" s="5061"/>
      <c r="BO70" s="5061"/>
      <c r="BP70" s="5061" t="s">
        <v>11</v>
      </c>
      <c r="BQ70" s="5061"/>
      <c r="BR70" s="5061"/>
      <c r="BS70" s="5082"/>
      <c r="BT70" s="5229" t="s">
        <v>4</v>
      </c>
      <c r="BU70" s="5087" t="s">
        <v>18</v>
      </c>
      <c r="BV70" s="5088" t="s">
        <v>19</v>
      </c>
      <c r="BW70" s="5088" t="s">
        <v>19</v>
      </c>
      <c r="BX70" s="5088" t="s">
        <v>20</v>
      </c>
      <c r="BY70" s="5088" t="s">
        <v>21</v>
      </c>
      <c r="BZ70" s="5088" t="s">
        <v>22</v>
      </c>
      <c r="CA70" s="5088" t="s">
        <v>23</v>
      </c>
      <c r="CB70" s="5088" t="s">
        <v>23</v>
      </c>
      <c r="CC70" s="5088" t="s">
        <v>24</v>
      </c>
      <c r="CD70" s="5088" t="s">
        <v>20</v>
      </c>
      <c r="CE70" s="5088" t="s">
        <v>25</v>
      </c>
      <c r="CF70" s="5088" t="s">
        <v>0</v>
      </c>
      <c r="CG70" s="5088" t="s">
        <v>1363</v>
      </c>
      <c r="CH70" s="6467"/>
      <c r="CI70" s="5089" t="s">
        <v>26</v>
      </c>
      <c r="CJ70" s="4993"/>
      <c r="CK70" s="5106"/>
      <c r="CL70" s="5106"/>
      <c r="CM70" s="5106"/>
      <c r="CN70" s="5106" t="s">
        <v>14</v>
      </c>
      <c r="CO70" s="5106" t="s">
        <v>12</v>
      </c>
      <c r="CP70" s="5106"/>
      <c r="CQ70" s="5106"/>
      <c r="CR70" s="5106" t="s">
        <v>15</v>
      </c>
      <c r="CS70" s="5106" t="s">
        <v>12</v>
      </c>
      <c r="CT70" s="5106" t="s">
        <v>12</v>
      </c>
      <c r="CU70" s="5106"/>
      <c r="CV70" s="5106"/>
      <c r="CW70" s="5106"/>
      <c r="CX70" s="5106"/>
      <c r="CY70" s="5106" t="s">
        <v>0</v>
      </c>
      <c r="CZ70" s="5106"/>
      <c r="DA70" s="5106"/>
      <c r="DB70" s="5122"/>
      <c r="DC70" s="5123"/>
      <c r="DD70" s="5124"/>
      <c r="DE70" s="5133"/>
      <c r="DF70" s="5134"/>
      <c r="DG70" s="5134"/>
      <c r="DH70" s="5134"/>
      <c r="DI70" s="5134"/>
      <c r="DJ70" s="5134"/>
      <c r="DK70" s="5134"/>
      <c r="DL70" s="5134"/>
      <c r="DM70" s="5134"/>
      <c r="DN70" s="5134"/>
      <c r="DO70" s="5134"/>
      <c r="DP70" s="5134"/>
      <c r="DQ70" s="5134"/>
      <c r="DR70" s="5415"/>
      <c r="DT70" s="5017" t="s">
        <v>3</v>
      </c>
      <c r="DU70" s="5017" t="s">
        <v>4</v>
      </c>
      <c r="DV70" s="5017" t="s">
        <v>18</v>
      </c>
      <c r="DW70" s="5017" t="s">
        <v>19</v>
      </c>
      <c r="DX70" s="5017" t="s">
        <v>19</v>
      </c>
      <c r="DY70" s="5017" t="s">
        <v>20</v>
      </c>
      <c r="DZ70" s="5017" t="s">
        <v>21</v>
      </c>
      <c r="EA70" s="5017" t="s">
        <v>22</v>
      </c>
      <c r="EB70" s="5017" t="s">
        <v>23</v>
      </c>
      <c r="EC70" s="5017" t="s">
        <v>23</v>
      </c>
      <c r="ED70" s="5017" t="s">
        <v>1227</v>
      </c>
      <c r="EE70" s="5017" t="s">
        <v>20</v>
      </c>
      <c r="EF70" s="5017" t="s">
        <v>25</v>
      </c>
      <c r="EG70" s="5017" t="s">
        <v>0</v>
      </c>
      <c r="EH70" s="5017" t="s">
        <v>1363</v>
      </c>
      <c r="EI70" s="5017"/>
      <c r="EJ70" s="5017" t="s">
        <v>26</v>
      </c>
      <c r="EK70" s="5012"/>
      <c r="EL70" s="5018"/>
      <c r="EM70" s="5044"/>
      <c r="EN70" s="5045" t="s">
        <v>3</v>
      </c>
      <c r="EO70" s="5045" t="s">
        <v>18</v>
      </c>
      <c r="EP70" s="5045"/>
      <c r="EQ70" s="5045"/>
      <c r="ER70" s="5045" t="s">
        <v>21</v>
      </c>
      <c r="ES70" s="5045" t="s">
        <v>27</v>
      </c>
      <c r="ET70" s="5045" t="s">
        <v>28</v>
      </c>
      <c r="EU70" s="5045"/>
      <c r="EV70" s="5045"/>
      <c r="EW70" s="5045"/>
      <c r="EX70" s="5045"/>
      <c r="EY70" s="5045" t="s">
        <v>11</v>
      </c>
      <c r="EZ70" s="5384"/>
      <c r="FA70" s="5046"/>
      <c r="FC70" s="6781"/>
      <c r="FD70" s="6781"/>
      <c r="FE70" s="6781"/>
      <c r="FF70" s="6781" t="s">
        <v>3</v>
      </c>
      <c r="FG70" s="6781" t="s">
        <v>18</v>
      </c>
      <c r="FH70" s="6781"/>
      <c r="FI70" s="6781"/>
      <c r="FJ70" s="6781" t="s">
        <v>21</v>
      </c>
      <c r="FK70" s="6781" t="s">
        <v>27</v>
      </c>
      <c r="FL70" s="6781" t="s">
        <v>28</v>
      </c>
      <c r="FM70" s="6781"/>
      <c r="FN70" s="6781"/>
      <c r="FO70" s="6781"/>
      <c r="FP70" s="6781"/>
      <c r="FQ70" s="6781" t="s">
        <v>11</v>
      </c>
      <c r="FR70" s="6873"/>
      <c r="FS70" s="6873"/>
      <c r="FT70" s="6781"/>
      <c r="FU70" s="87"/>
      <c r="FV70" s="6738" t="s">
        <v>1563</v>
      </c>
      <c r="FW70" s="6739">
        <v>1</v>
      </c>
      <c r="FX70" s="6739" t="s">
        <v>36</v>
      </c>
      <c r="FY70" s="6740">
        <v>45374</v>
      </c>
      <c r="FZ70" s="6739">
        <v>200</v>
      </c>
      <c r="GA70" s="6739" t="s">
        <v>1539</v>
      </c>
      <c r="GB70" s="6741">
        <v>12.1</v>
      </c>
      <c r="GC70" s="6742">
        <v>45384</v>
      </c>
      <c r="GD70" s="6740">
        <v>45384</v>
      </c>
      <c r="GE70" s="7193">
        <v>113</v>
      </c>
      <c r="GF70" s="6739">
        <v>201.95</v>
      </c>
      <c r="GG70" s="6743">
        <f>(FZ70-GF70)</f>
        <v>-1.9499999999999886</v>
      </c>
      <c r="GH70" s="6744">
        <f>(GF70*GB70/1)</f>
        <v>2443.5949999999998</v>
      </c>
      <c r="GI70" s="6745">
        <f>(GH70*0.05)</f>
        <v>122.17975</v>
      </c>
      <c r="GJ70" s="7194">
        <v>5</v>
      </c>
      <c r="GK70" s="6848"/>
      <c r="GM70" s="6647"/>
      <c r="GN70" s="6648"/>
      <c r="GO70" s="6648"/>
      <c r="GP70" s="6649"/>
      <c r="GQ70" s="6648"/>
      <c r="GR70" s="6648"/>
      <c r="GS70" s="6650"/>
      <c r="GT70" s="6651"/>
      <c r="GU70" s="6649"/>
      <c r="GV70" s="6648"/>
      <c r="GW70" s="6648"/>
      <c r="GX70" s="6652"/>
      <c r="GY70" s="6653"/>
      <c r="GZ70" s="6654"/>
      <c r="HA70" s="6685"/>
      <c r="HB70" s="6685"/>
      <c r="HC70" s="6730"/>
      <c r="HD70" s="6520"/>
      <c r="HE70" s="6630" t="s">
        <v>1554</v>
      </c>
      <c r="HF70" s="6648">
        <v>12</v>
      </c>
      <c r="HG70" s="6648">
        <v>310566</v>
      </c>
      <c r="HH70" s="6649">
        <v>45568</v>
      </c>
      <c r="HI70" s="6648">
        <v>500</v>
      </c>
      <c r="HJ70" s="6648" t="s">
        <v>1539</v>
      </c>
      <c r="HK70" s="6650">
        <v>12.5</v>
      </c>
      <c r="HL70" s="6651">
        <v>45607</v>
      </c>
      <c r="HM70" s="6649">
        <v>45615</v>
      </c>
      <c r="HN70" s="6648">
        <v>4095</v>
      </c>
      <c r="HO70" s="6648">
        <v>510.8</v>
      </c>
      <c r="HP70" s="6652">
        <f>(HI70-HO70)</f>
        <v>-10.800000000000011</v>
      </c>
      <c r="HQ70" s="6653">
        <f>HK70*HO70/1</f>
        <v>6385</v>
      </c>
      <c r="HR70" s="6654">
        <f>(HQ70*0.05)</f>
        <v>319.25</v>
      </c>
      <c r="HS70" s="6685">
        <v>5</v>
      </c>
      <c r="HT70" s="7112"/>
      <c r="HU70" s="4993"/>
      <c r="HV70" s="6781"/>
      <c r="HW70" s="6781"/>
      <c r="HX70" s="6781"/>
      <c r="HY70" s="6781" t="s">
        <v>3</v>
      </c>
      <c r="HZ70" s="6781" t="s">
        <v>18</v>
      </c>
      <c r="IA70" s="6781"/>
      <c r="IB70" s="6781"/>
      <c r="IC70" s="6781" t="s">
        <v>21</v>
      </c>
      <c r="ID70" s="6781" t="s">
        <v>27</v>
      </c>
      <c r="IE70" s="6781" t="s">
        <v>28</v>
      </c>
      <c r="IF70" s="6781"/>
      <c r="IG70" s="6781"/>
      <c r="IH70" s="6781"/>
      <c r="II70" s="6781"/>
      <c r="IJ70" s="6781" t="s">
        <v>11</v>
      </c>
      <c r="IK70" s="6873"/>
      <c r="IL70" s="6873"/>
      <c r="IM70" s="6781"/>
      <c r="IN70" s="87"/>
      <c r="IO70" s="6738" t="s">
        <v>1563</v>
      </c>
      <c r="IP70" s="6739">
        <v>1</v>
      </c>
      <c r="IQ70" s="6739" t="s">
        <v>36</v>
      </c>
      <c r="IR70" s="6740">
        <v>45374</v>
      </c>
      <c r="IS70" s="6739">
        <v>200</v>
      </c>
      <c r="IT70" s="6739" t="s">
        <v>1539</v>
      </c>
      <c r="IU70" s="6741">
        <v>12.1</v>
      </c>
      <c r="IV70" s="6742">
        <v>45384</v>
      </c>
      <c r="IW70" s="6740">
        <v>45384</v>
      </c>
      <c r="IX70" s="7193">
        <v>113</v>
      </c>
      <c r="IY70" s="6739">
        <v>201.95</v>
      </c>
      <c r="IZ70" s="6743">
        <f>(IS70-IY70)</f>
        <v>-1.9499999999999886</v>
      </c>
      <c r="JA70" s="6744">
        <f>(IY70*IU70/1)</f>
        <v>2443.5949999999998</v>
      </c>
      <c r="JB70" s="6745">
        <f>(JA70*0.05)</f>
        <v>122.17975</v>
      </c>
      <c r="JC70" s="7194">
        <v>5</v>
      </c>
      <c r="JD70" s="6848"/>
    </row>
    <row r="71" spans="2:264" ht="15" thickBot="1">
      <c r="B71" s="4993"/>
      <c r="C71" s="4993"/>
      <c r="D71" s="4993"/>
      <c r="E71" s="4993"/>
      <c r="F71" s="4993"/>
      <c r="G71" s="4993"/>
      <c r="H71" s="4993"/>
      <c r="I71" s="4993"/>
      <c r="J71" s="4993"/>
      <c r="K71" s="4993"/>
      <c r="L71" s="4993"/>
      <c r="M71" s="4993"/>
      <c r="N71" s="4993"/>
      <c r="O71" s="4993"/>
      <c r="P71" s="4993"/>
      <c r="Q71" s="5637" t="s">
        <v>1560</v>
      </c>
      <c r="R71" s="5638" t="s">
        <v>1224</v>
      </c>
      <c r="S71" s="5626">
        <v>65</v>
      </c>
      <c r="T71" s="5589" t="s">
        <v>1545</v>
      </c>
      <c r="U71" s="5595">
        <v>45351</v>
      </c>
      <c r="V71" s="7281">
        <v>2.5</v>
      </c>
      <c r="W71" s="5612" t="s">
        <v>35</v>
      </c>
      <c r="X71" s="5630">
        <v>5</v>
      </c>
      <c r="Y71" s="5629">
        <v>428.4</v>
      </c>
      <c r="Z71" s="5614">
        <v>45355</v>
      </c>
      <c r="AA71" s="6208">
        <v>45359</v>
      </c>
      <c r="AB71" s="5594">
        <v>22350</v>
      </c>
      <c r="AC71" s="5598">
        <v>2500</v>
      </c>
      <c r="AD71" s="5598">
        <f t="shared" si="22"/>
        <v>0</v>
      </c>
      <c r="AE71" s="5608">
        <f t="shared" si="23"/>
        <v>1071</v>
      </c>
      <c r="AF71" s="5608">
        <f t="shared" si="24"/>
        <v>53.550000000000004</v>
      </c>
      <c r="AG71" s="5632">
        <v>5</v>
      </c>
      <c r="AH71" s="5672" t="s">
        <v>8</v>
      </c>
      <c r="AI71" s="5660"/>
      <c r="AJ71" s="5637" t="s">
        <v>1239</v>
      </c>
      <c r="AK71" s="5605">
        <v>83</v>
      </c>
      <c r="AL71" s="5589" t="s">
        <v>101</v>
      </c>
      <c r="AM71" s="5606">
        <v>45310</v>
      </c>
      <c r="AN71" s="5596">
        <v>10</v>
      </c>
      <c r="AO71" s="5594" t="s">
        <v>35</v>
      </c>
      <c r="AP71" s="5594">
        <f>(AU71/1000)</f>
        <v>10</v>
      </c>
      <c r="AQ71" s="5597">
        <v>378.5</v>
      </c>
      <c r="AR71" s="5614">
        <v>45313</v>
      </c>
      <c r="AS71" s="6208">
        <v>45313</v>
      </c>
      <c r="AT71" s="5594">
        <v>22154</v>
      </c>
      <c r="AU71" s="5598">
        <v>10000</v>
      </c>
      <c r="AV71" s="5594">
        <f>(AU71-AN71*1000)</f>
        <v>0</v>
      </c>
      <c r="AW71" s="5608">
        <f>(AU71*AQ71/1000)</f>
        <v>3785</v>
      </c>
      <c r="AX71" s="5608">
        <f>(AW71*0.05)</f>
        <v>189.25</v>
      </c>
      <c r="AY71" s="5609">
        <v>5</v>
      </c>
      <c r="AZ71" s="5798"/>
      <c r="BA71" s="4993"/>
      <c r="BB71" s="5171" t="s">
        <v>1566</v>
      </c>
      <c r="BC71" s="5254" t="s">
        <v>1567</v>
      </c>
      <c r="BD71" s="5253">
        <v>2</v>
      </c>
      <c r="BE71" s="5254" t="s">
        <v>796</v>
      </c>
      <c r="BF71" s="5255">
        <v>45363</v>
      </c>
      <c r="BG71" s="5256">
        <v>400</v>
      </c>
      <c r="BH71" s="5254" t="s">
        <v>96</v>
      </c>
      <c r="BI71" s="5257">
        <v>17.2</v>
      </c>
      <c r="BJ71" s="5397">
        <v>45390</v>
      </c>
      <c r="BK71" s="6307">
        <v>45390</v>
      </c>
      <c r="BL71" s="5398">
        <v>73511</v>
      </c>
      <c r="BM71" s="5257">
        <v>398.46</v>
      </c>
      <c r="BN71" s="5246">
        <v>0</v>
      </c>
      <c r="BO71" s="5250">
        <f>(BI71*BM71)</f>
        <v>6853.5119999999997</v>
      </c>
      <c r="BP71" s="5257">
        <f>(BO71*0.05)</f>
        <v>342.67560000000003</v>
      </c>
      <c r="BQ71" s="6479">
        <v>5</v>
      </c>
      <c r="BR71" s="5064" t="s">
        <v>8</v>
      </c>
      <c r="BS71" s="5082"/>
      <c r="BT71" s="5230"/>
      <c r="BU71" s="5090"/>
      <c r="BV71" s="5091" t="s">
        <v>3</v>
      </c>
      <c r="BW71" s="5091" t="s">
        <v>18</v>
      </c>
      <c r="BX71" s="5091"/>
      <c r="BY71" s="5091"/>
      <c r="BZ71" s="5091" t="s">
        <v>21</v>
      </c>
      <c r="CA71" s="5091" t="s">
        <v>27</v>
      </c>
      <c r="CB71" s="5091" t="s">
        <v>28</v>
      </c>
      <c r="CC71" s="5091"/>
      <c r="CD71" s="5091"/>
      <c r="CE71" s="5091"/>
      <c r="CF71" s="5091"/>
      <c r="CG71" s="5091" t="s">
        <v>11</v>
      </c>
      <c r="CH71" s="6468"/>
      <c r="CI71" s="5092"/>
      <c r="CJ71" s="4993"/>
      <c r="CK71" s="5110" t="s">
        <v>3</v>
      </c>
      <c r="CL71" s="5110" t="s">
        <v>4</v>
      </c>
      <c r="CM71" s="5110" t="s">
        <v>18</v>
      </c>
      <c r="CN71" s="5110" t="s">
        <v>19</v>
      </c>
      <c r="CO71" s="5110" t="s">
        <v>19</v>
      </c>
      <c r="CP71" s="5110" t="s">
        <v>20</v>
      </c>
      <c r="CQ71" s="5110" t="s">
        <v>21</v>
      </c>
      <c r="CR71" s="5110" t="s">
        <v>22</v>
      </c>
      <c r="CS71" s="5110" t="s">
        <v>23</v>
      </c>
      <c r="CT71" s="5110" t="s">
        <v>23</v>
      </c>
      <c r="CU71" s="5110" t="s">
        <v>1227</v>
      </c>
      <c r="CV71" s="5110" t="s">
        <v>20</v>
      </c>
      <c r="CW71" s="5110" t="s">
        <v>25</v>
      </c>
      <c r="CX71" s="5110" t="s">
        <v>0</v>
      </c>
      <c r="CY71" s="5110" t="s">
        <v>1363</v>
      </c>
      <c r="CZ71" s="5110" t="s">
        <v>1388</v>
      </c>
      <c r="DA71" s="5110" t="s">
        <v>26</v>
      </c>
      <c r="DB71" s="5122"/>
      <c r="DC71" s="5123"/>
      <c r="DD71" s="5124"/>
      <c r="DE71" s="5133"/>
      <c r="DF71" s="5134"/>
      <c r="DG71" s="5134"/>
      <c r="DH71" s="5134"/>
      <c r="DI71" s="5134"/>
      <c r="DJ71" s="5134"/>
      <c r="DK71" s="5134"/>
      <c r="DL71" s="5134"/>
      <c r="DM71" s="5134"/>
      <c r="DN71" s="5134"/>
      <c r="DO71" s="5134"/>
      <c r="DP71" s="5134"/>
      <c r="DQ71" s="5134"/>
      <c r="DR71" s="5415"/>
      <c r="DT71" s="5018"/>
      <c r="DU71" s="5018"/>
      <c r="DV71" s="5018"/>
      <c r="DW71" s="5018" t="s">
        <v>3</v>
      </c>
      <c r="DX71" s="5018" t="s">
        <v>18</v>
      </c>
      <c r="DY71" s="5018"/>
      <c r="DZ71" s="5018"/>
      <c r="EA71" s="5018" t="s">
        <v>21</v>
      </c>
      <c r="EB71" s="5018" t="s">
        <v>27</v>
      </c>
      <c r="EC71" s="5018" t="s">
        <v>28</v>
      </c>
      <c r="ED71" s="5018"/>
      <c r="EE71" s="5018"/>
      <c r="EF71" s="5018"/>
      <c r="EG71" s="5018"/>
      <c r="EH71" s="5018" t="s">
        <v>11</v>
      </c>
      <c r="EI71" s="5018"/>
      <c r="EJ71" s="5018"/>
      <c r="EK71" s="5012"/>
      <c r="EL71" s="5022"/>
      <c r="EM71" s="5023"/>
      <c r="EN71" s="6923"/>
      <c r="EO71" s="5000"/>
      <c r="EP71" s="5000"/>
      <c r="EQ71" s="5000"/>
      <c r="ER71" s="5000"/>
      <c r="ES71" s="5000"/>
      <c r="ET71" s="5000"/>
      <c r="EU71" s="5000"/>
      <c r="EV71" s="5000"/>
      <c r="EW71" s="5000"/>
      <c r="EX71" s="5000"/>
      <c r="EY71" s="5000"/>
      <c r="EZ71" s="5000"/>
      <c r="FA71" s="5005"/>
      <c r="FC71" s="7287" t="s">
        <v>1537</v>
      </c>
      <c r="FD71" s="6747" t="s">
        <v>1563</v>
      </c>
      <c r="FE71" s="6747">
        <v>1</v>
      </c>
      <c r="FF71" s="6747" t="s">
        <v>36</v>
      </c>
      <c r="FG71" s="6748">
        <v>45374</v>
      </c>
      <c r="FH71" s="6747">
        <v>200</v>
      </c>
      <c r="FI71" s="6747" t="s">
        <v>1539</v>
      </c>
      <c r="FJ71" s="6749">
        <v>12.1</v>
      </c>
      <c r="FK71" s="6750">
        <v>45384</v>
      </c>
      <c r="FL71" s="6748">
        <v>45384</v>
      </c>
      <c r="FM71" s="7192">
        <v>113</v>
      </c>
      <c r="FN71" s="6747">
        <v>201.95</v>
      </c>
      <c r="FO71" s="6751">
        <f>(FH71-FN71)</f>
        <v>-1.9499999999999886</v>
      </c>
      <c r="FP71" s="6760">
        <f>(FN71*FJ71/1)</f>
        <v>2443.5949999999998</v>
      </c>
      <c r="FQ71" s="6761">
        <f>(FP71*0.05)</f>
        <v>122.17975</v>
      </c>
      <c r="FR71" s="7177">
        <v>5</v>
      </c>
      <c r="FS71" s="6761">
        <f>(FP71*0.02)</f>
        <v>48.871899999999997</v>
      </c>
      <c r="FT71" s="7318" t="s">
        <v>8</v>
      </c>
      <c r="FU71" s="6407"/>
      <c r="FV71" s="6746" t="s">
        <v>1563</v>
      </c>
      <c r="FW71" s="6747">
        <v>2</v>
      </c>
      <c r="FX71" s="6747" t="s">
        <v>36</v>
      </c>
      <c r="FY71" s="6748">
        <v>45531</v>
      </c>
      <c r="FZ71" s="6747">
        <v>300</v>
      </c>
      <c r="GA71" s="6747" t="s">
        <v>1539</v>
      </c>
      <c r="GB71" s="6749">
        <v>12.2</v>
      </c>
      <c r="GC71" s="6750">
        <v>45537</v>
      </c>
      <c r="GD71" s="6748">
        <v>45537</v>
      </c>
      <c r="GE71" s="7192">
        <v>247</v>
      </c>
      <c r="GF71" s="6747">
        <v>300</v>
      </c>
      <c r="GG71" s="6751">
        <f>(FZ71-GF71)</f>
        <v>0</v>
      </c>
      <c r="GH71" s="6760">
        <f>(GF71*GB71/1)</f>
        <v>3660</v>
      </c>
      <c r="GI71" s="6761">
        <f>(GH71*0.05)</f>
        <v>183</v>
      </c>
      <c r="GJ71" s="7177">
        <v>5</v>
      </c>
      <c r="GK71" s="6829"/>
      <c r="GM71" s="6536"/>
      <c r="GN71" s="6536"/>
      <c r="GO71" s="6536"/>
      <c r="GP71" s="6536"/>
      <c r="GQ71" s="6536"/>
      <c r="GR71" s="6536"/>
      <c r="GS71" s="6536"/>
      <c r="GT71" s="6537"/>
      <c r="GU71" s="6536"/>
      <c r="GV71" s="6536"/>
      <c r="GW71" s="6536"/>
      <c r="GX71" s="6536"/>
      <c r="GY71" s="6536"/>
      <c r="GZ71" s="6536"/>
      <c r="HA71" s="6676"/>
      <c r="HB71" s="6676"/>
      <c r="HC71" s="6538"/>
      <c r="HD71" s="6520"/>
      <c r="HE71" s="7104"/>
      <c r="HF71" s="7105"/>
      <c r="HG71" s="7105"/>
      <c r="HH71" s="7106"/>
      <c r="HI71" s="7105"/>
      <c r="HJ71" s="7105"/>
      <c r="HK71" s="7107"/>
      <c r="HL71" s="7108"/>
      <c r="HM71" s="7106"/>
      <c r="HN71" s="7105"/>
      <c r="HO71" s="7105"/>
      <c r="HP71" s="7109"/>
      <c r="HQ71" s="7110"/>
      <c r="HR71" s="7111"/>
      <c r="HS71" s="7137"/>
      <c r="HT71" s="7112"/>
      <c r="HU71" s="4993"/>
      <c r="HV71" s="7287" t="s">
        <v>1537</v>
      </c>
      <c r="HW71" s="6747" t="s">
        <v>1563</v>
      </c>
      <c r="HX71" s="6747">
        <v>1</v>
      </c>
      <c r="HY71" s="6747" t="s">
        <v>36</v>
      </c>
      <c r="HZ71" s="6748">
        <v>45374</v>
      </c>
      <c r="IA71" s="6747">
        <v>200</v>
      </c>
      <c r="IB71" s="6747" t="s">
        <v>1539</v>
      </c>
      <c r="IC71" s="6749">
        <v>12.1</v>
      </c>
      <c r="ID71" s="6750">
        <v>45384</v>
      </c>
      <c r="IE71" s="6748">
        <v>45384</v>
      </c>
      <c r="IF71" s="7192">
        <v>113</v>
      </c>
      <c r="IG71" s="6747">
        <v>201.95</v>
      </c>
      <c r="IH71" s="6751">
        <f>(IA71-IG71)</f>
        <v>-1.9499999999999886</v>
      </c>
      <c r="II71" s="6760">
        <f>(IG71*IC71/1)</f>
        <v>2443.5949999999998</v>
      </c>
      <c r="IJ71" s="6761">
        <f>(II71*0.05)</f>
        <v>122.17975</v>
      </c>
      <c r="IK71" s="7177">
        <v>5</v>
      </c>
      <c r="IL71" s="6761">
        <f>(II71*0.02)</f>
        <v>48.871899999999997</v>
      </c>
      <c r="IM71" s="7318" t="s">
        <v>8</v>
      </c>
      <c r="IN71" s="6407"/>
      <c r="IO71" s="6746" t="s">
        <v>1563</v>
      </c>
      <c r="IP71" s="6747">
        <v>2</v>
      </c>
      <c r="IQ71" s="6747" t="s">
        <v>36</v>
      </c>
      <c r="IR71" s="6748">
        <v>45531</v>
      </c>
      <c r="IS71" s="6747">
        <v>300</v>
      </c>
      <c r="IT71" s="6747" t="s">
        <v>1539</v>
      </c>
      <c r="IU71" s="6749">
        <v>12.2</v>
      </c>
      <c r="IV71" s="6750">
        <v>45537</v>
      </c>
      <c r="IW71" s="6748">
        <v>45537</v>
      </c>
      <c r="IX71" s="7192">
        <v>247</v>
      </c>
      <c r="IY71" s="6747">
        <v>300</v>
      </c>
      <c r="IZ71" s="6751">
        <f>(IS71-IY71)</f>
        <v>0</v>
      </c>
      <c r="JA71" s="6760">
        <f>(IY71*IU71/1)</f>
        <v>3660</v>
      </c>
      <c r="JB71" s="6761">
        <f>(JA71*0.05)</f>
        <v>183</v>
      </c>
      <c r="JC71" s="7177">
        <v>5</v>
      </c>
      <c r="JD71" s="6829"/>
    </row>
    <row r="72" spans="2:264" ht="15" thickBot="1">
      <c r="B72" s="4993"/>
      <c r="C72" s="4993"/>
      <c r="D72" s="4993"/>
      <c r="E72" s="4993"/>
      <c r="F72" s="4993"/>
      <c r="G72" s="4993"/>
      <c r="H72" s="4993"/>
      <c r="I72" s="4993"/>
      <c r="J72" s="4993"/>
      <c r="K72" s="4993"/>
      <c r="L72" s="4993"/>
      <c r="M72" s="4993"/>
      <c r="N72" s="4993"/>
      <c r="O72" s="4993"/>
      <c r="P72" s="4993"/>
      <c r="Q72" s="5593" t="s">
        <v>792</v>
      </c>
      <c r="R72" s="5589" t="s">
        <v>1527</v>
      </c>
      <c r="S72" s="5599">
        <v>405</v>
      </c>
      <c r="T72" s="5589" t="s">
        <v>1545</v>
      </c>
      <c r="U72" s="5610">
        <v>45356</v>
      </c>
      <c r="V72" s="7044">
        <v>6</v>
      </c>
      <c r="W72" s="5612" t="s">
        <v>35</v>
      </c>
      <c r="X72" s="5605">
        <f>(AC72/500)</f>
        <v>12</v>
      </c>
      <c r="Y72" s="5613">
        <v>570.66</v>
      </c>
      <c r="Z72" s="5614">
        <v>45359</v>
      </c>
      <c r="AA72" s="5610">
        <v>45359</v>
      </c>
      <c r="AB72" s="5599">
        <v>22352</v>
      </c>
      <c r="AC72" s="5615">
        <v>6000</v>
      </c>
      <c r="AD72" s="5598">
        <f t="shared" si="22"/>
        <v>0</v>
      </c>
      <c r="AE72" s="5616">
        <f t="shared" si="23"/>
        <v>3423.96</v>
      </c>
      <c r="AF72" s="5616">
        <f t="shared" si="24"/>
        <v>171.19800000000001</v>
      </c>
      <c r="AG72" s="5609">
        <v>5</v>
      </c>
      <c r="AH72" s="5672" t="s">
        <v>8</v>
      </c>
      <c r="AI72" s="5660"/>
      <c r="AJ72" s="5637" t="s">
        <v>698</v>
      </c>
      <c r="AK72" s="5618">
        <v>84</v>
      </c>
      <c r="AL72" s="5589" t="s">
        <v>101</v>
      </c>
      <c r="AM72" s="5610">
        <v>45363</v>
      </c>
      <c r="AN72" s="5619">
        <v>10</v>
      </c>
      <c r="AO72" s="5594" t="s">
        <v>35</v>
      </c>
      <c r="AP72" s="5594">
        <f>(AU72/1000)</f>
        <v>10</v>
      </c>
      <c r="AQ72" s="5620">
        <v>400</v>
      </c>
      <c r="AR72" s="4482">
        <v>45376</v>
      </c>
      <c r="AS72" s="5595">
        <v>45370</v>
      </c>
      <c r="AT72" s="5599">
        <v>22414</v>
      </c>
      <c r="AU72" s="5621">
        <v>10000</v>
      </c>
      <c r="AV72" s="5621">
        <v>0</v>
      </c>
      <c r="AW72" s="5608">
        <f>(AU72*AQ72/1000)</f>
        <v>4000</v>
      </c>
      <c r="AX72" s="5608">
        <f>(AW72*0.05)</f>
        <v>200</v>
      </c>
      <c r="AY72" s="5609">
        <v>5</v>
      </c>
      <c r="AZ72" s="5798"/>
      <c r="BA72" s="4993"/>
      <c r="BB72" s="5171" t="s">
        <v>726</v>
      </c>
      <c r="BC72" s="5254" t="s">
        <v>1394</v>
      </c>
      <c r="BD72" s="5253">
        <v>61</v>
      </c>
      <c r="BE72" s="5254">
        <v>126584</v>
      </c>
      <c r="BF72" s="5255">
        <v>45308</v>
      </c>
      <c r="BG72" s="5256">
        <v>2000</v>
      </c>
      <c r="BH72" s="5254" t="s">
        <v>96</v>
      </c>
      <c r="BI72" s="5257">
        <v>16.149999999999999</v>
      </c>
      <c r="BJ72" s="5397">
        <v>45397</v>
      </c>
      <c r="BK72" s="6307">
        <v>45393</v>
      </c>
      <c r="BL72" s="5398">
        <v>73595</v>
      </c>
      <c r="BM72" s="5257">
        <v>2035.72</v>
      </c>
      <c r="BN72" s="5246">
        <v>0</v>
      </c>
      <c r="BO72" s="5250">
        <f>(BI72*BM72)</f>
        <v>32876.877999999997</v>
      </c>
      <c r="BP72" s="5257">
        <f>(BO72*0.05)</f>
        <v>1643.8438999999998</v>
      </c>
      <c r="BQ72" s="7141">
        <v>5</v>
      </c>
      <c r="BR72" s="6257" t="s">
        <v>8</v>
      </c>
      <c r="BS72" s="5082"/>
      <c r="BT72" s="5466" t="s">
        <v>1394</v>
      </c>
      <c r="BU72" s="5312">
        <v>58</v>
      </c>
      <c r="BV72" s="5313">
        <v>124411</v>
      </c>
      <c r="BW72" s="5314">
        <v>45236</v>
      </c>
      <c r="BX72" s="5315">
        <v>2000</v>
      </c>
      <c r="BY72" s="5313" t="s">
        <v>96</v>
      </c>
      <c r="BZ72" s="5316">
        <v>16.079999999999998</v>
      </c>
      <c r="CA72" s="5347">
        <v>45301</v>
      </c>
      <c r="CB72" s="6705">
        <v>45295</v>
      </c>
      <c r="CC72" s="5317">
        <v>72266</v>
      </c>
      <c r="CD72" s="5316">
        <v>2026.1</v>
      </c>
      <c r="CE72" s="5238">
        <v>0</v>
      </c>
      <c r="CF72" s="5242">
        <f t="shared" ref="CF72:CF83" si="25">(BZ72*CD72)</f>
        <v>32579.687999999995</v>
      </c>
      <c r="CG72" s="5316">
        <f t="shared" ref="CG72:CG83" si="26">(CF72*0.05)</f>
        <v>1628.9843999999998</v>
      </c>
      <c r="CH72" s="7236">
        <v>5</v>
      </c>
      <c r="CI72" s="5272"/>
      <c r="CJ72" s="4993"/>
      <c r="CK72" s="5114"/>
      <c r="CL72" s="5114"/>
      <c r="CM72" s="5114"/>
      <c r="CN72" s="5114" t="s">
        <v>3</v>
      </c>
      <c r="CO72" s="5114" t="s">
        <v>18</v>
      </c>
      <c r="CP72" s="5114"/>
      <c r="CQ72" s="5114"/>
      <c r="CR72" s="5114" t="s">
        <v>21</v>
      </c>
      <c r="CS72" s="5114" t="s">
        <v>27</v>
      </c>
      <c r="CT72" s="5114" t="s">
        <v>28</v>
      </c>
      <c r="CU72" s="5114"/>
      <c r="CV72" s="5114"/>
      <c r="CW72" s="5114"/>
      <c r="CX72" s="5114"/>
      <c r="CY72" s="5114" t="s">
        <v>11</v>
      </c>
      <c r="CZ72" s="5114"/>
      <c r="DA72" s="5114"/>
      <c r="DB72" s="5122"/>
      <c r="DC72" s="5123"/>
      <c r="DD72" s="5124"/>
      <c r="DE72" s="5133"/>
      <c r="DF72" s="5134"/>
      <c r="DG72" s="5134"/>
      <c r="DH72" s="5134"/>
      <c r="DI72" s="5134"/>
      <c r="DJ72" s="5134"/>
      <c r="DK72" s="5134"/>
      <c r="DL72" s="5134"/>
      <c r="DM72" s="5134"/>
      <c r="DN72" s="5134"/>
      <c r="DO72" s="5134"/>
      <c r="DP72" s="5134"/>
      <c r="DQ72" s="5134"/>
      <c r="DR72" s="5415"/>
      <c r="DT72" s="5458" t="s">
        <v>1537</v>
      </c>
      <c r="DU72" s="7170" t="s">
        <v>1535</v>
      </c>
      <c r="DV72" s="5459">
        <v>7</v>
      </c>
      <c r="DW72" s="5459" t="s">
        <v>796</v>
      </c>
      <c r="DX72" s="5460">
        <v>45344</v>
      </c>
      <c r="DY72" s="4227">
        <v>100</v>
      </c>
      <c r="DZ72" s="5459" t="s">
        <v>35</v>
      </c>
      <c r="EA72" s="5459">
        <v>82.58</v>
      </c>
      <c r="EB72" s="5461">
        <v>45397</v>
      </c>
      <c r="EC72" s="5460">
        <v>45407</v>
      </c>
      <c r="ED72" s="5459">
        <v>39592</v>
      </c>
      <c r="EE72" s="5462">
        <v>106410</v>
      </c>
      <c r="EF72" s="5462">
        <f>(DY72*1000-EE72)</f>
        <v>-6410</v>
      </c>
      <c r="EG72" s="5463">
        <f>(EA72*EE72/1000)</f>
        <v>8787.3378000000012</v>
      </c>
      <c r="EH72" s="5464">
        <f>(EG72*0.04)</f>
        <v>351.49351200000007</v>
      </c>
      <c r="EI72" s="5462">
        <v>4</v>
      </c>
      <c r="EJ72" s="6271" t="s">
        <v>1574</v>
      </c>
      <c r="EK72" s="5012"/>
      <c r="EL72" s="5025"/>
      <c r="EM72" s="5013"/>
      <c r="EN72" s="5048"/>
      <c r="EO72" s="5003"/>
      <c r="EP72" s="5003"/>
      <c r="EQ72" s="5003"/>
      <c r="ER72" s="5003"/>
      <c r="ES72" s="5003"/>
      <c r="ET72" s="5003"/>
      <c r="EU72" s="5003"/>
      <c r="EV72" s="5003"/>
      <c r="EW72" s="5003"/>
      <c r="EX72" s="5003"/>
      <c r="EY72" s="5003"/>
      <c r="EZ72" s="5003"/>
      <c r="FA72" s="1118"/>
      <c r="FC72" s="7287" t="s">
        <v>1562</v>
      </c>
      <c r="FD72" s="6747" t="s">
        <v>1563</v>
      </c>
      <c r="FE72" s="6747">
        <v>3</v>
      </c>
      <c r="FF72" s="6747" t="s">
        <v>796</v>
      </c>
      <c r="FG72" s="6748">
        <v>45378</v>
      </c>
      <c r="FH72" s="6747">
        <v>90</v>
      </c>
      <c r="FI72" s="6747" t="s">
        <v>1539</v>
      </c>
      <c r="FJ72" s="6749">
        <v>12.1</v>
      </c>
      <c r="FK72" s="6750">
        <v>45390</v>
      </c>
      <c r="FL72" s="6748">
        <v>45383</v>
      </c>
      <c r="FM72" s="7192">
        <v>111</v>
      </c>
      <c r="FN72" s="6747">
        <v>92.3</v>
      </c>
      <c r="FO72" s="6751">
        <f>(FH72-FN72)</f>
        <v>-2.2999999999999972</v>
      </c>
      <c r="FP72" s="6760">
        <f>(FN72*FJ72/1)</f>
        <v>1116.83</v>
      </c>
      <c r="FQ72" s="6761">
        <f>(FP72*0.05)</f>
        <v>55.841499999999996</v>
      </c>
      <c r="FR72" s="7177">
        <v>5</v>
      </c>
      <c r="FS72" s="6761">
        <f>(FP72*0.02)</f>
        <v>22.336600000000001</v>
      </c>
      <c r="FT72" s="7319" t="s">
        <v>8</v>
      </c>
      <c r="FU72" s="6410"/>
      <c r="FV72" s="6783"/>
      <c r="FW72" s="6784"/>
      <c r="FX72" s="6784"/>
      <c r="FY72" s="6785"/>
      <c r="FZ72" s="6784"/>
      <c r="GA72" s="6784"/>
      <c r="GB72" s="6786"/>
      <c r="GC72" s="6787"/>
      <c r="GD72" s="6785"/>
      <c r="GE72" s="6784"/>
      <c r="GF72" s="6784"/>
      <c r="GG72" s="6788"/>
      <c r="GH72" s="6789"/>
      <c r="GI72" s="6790"/>
      <c r="GJ72" s="6827"/>
      <c r="GK72" s="6829"/>
      <c r="GM72" s="6547"/>
      <c r="GN72" s="6536"/>
      <c r="GO72" s="6536"/>
      <c r="GP72" s="6548"/>
      <c r="GQ72" s="6536"/>
      <c r="GR72" s="6536"/>
      <c r="GS72" s="6536"/>
      <c r="GT72" s="6549"/>
      <c r="GU72" s="6536"/>
      <c r="GV72" s="6536"/>
      <c r="GW72" s="6550"/>
      <c r="GX72" s="6536"/>
      <c r="GY72" s="6550"/>
      <c r="GZ72" s="6550"/>
      <c r="HA72" s="6898"/>
      <c r="HB72" s="6898"/>
      <c r="HC72" s="6538"/>
      <c r="HD72" s="6520"/>
      <c r="HE72" s="7104"/>
      <c r="HF72" s="7105"/>
      <c r="HG72" s="7105"/>
      <c r="HH72" s="7106"/>
      <c r="HI72" s="7105"/>
      <c r="HJ72" s="7105"/>
      <c r="HK72" s="7107"/>
      <c r="HL72" s="7108"/>
      <c r="HM72" s="7106"/>
      <c r="HN72" s="7105"/>
      <c r="HO72" s="7105"/>
      <c r="HP72" s="7109"/>
      <c r="HQ72" s="7110"/>
      <c r="HR72" s="7111"/>
      <c r="HS72" s="7113"/>
      <c r="HT72" s="7112"/>
      <c r="HU72" s="4993"/>
      <c r="HV72" s="7287" t="s">
        <v>1562</v>
      </c>
      <c r="HW72" s="6747" t="s">
        <v>1563</v>
      </c>
      <c r="HX72" s="6747">
        <v>3</v>
      </c>
      <c r="HY72" s="6747" t="s">
        <v>796</v>
      </c>
      <c r="HZ72" s="6748">
        <v>45378</v>
      </c>
      <c r="IA72" s="6747">
        <v>90</v>
      </c>
      <c r="IB72" s="6747" t="s">
        <v>1539</v>
      </c>
      <c r="IC72" s="6749">
        <v>12.1</v>
      </c>
      <c r="ID72" s="6750">
        <v>45390</v>
      </c>
      <c r="IE72" s="6748">
        <v>45383</v>
      </c>
      <c r="IF72" s="7192">
        <v>111</v>
      </c>
      <c r="IG72" s="6747">
        <v>92.3</v>
      </c>
      <c r="IH72" s="6751">
        <f>(IA72-IG72)</f>
        <v>-2.2999999999999972</v>
      </c>
      <c r="II72" s="6760">
        <f>(IG72*IC72/1)</f>
        <v>1116.83</v>
      </c>
      <c r="IJ72" s="6761">
        <f>(II72*0.05)</f>
        <v>55.841499999999996</v>
      </c>
      <c r="IK72" s="7177">
        <v>5</v>
      </c>
      <c r="IL72" s="6761">
        <f>(II72*0.02)</f>
        <v>22.336600000000001</v>
      </c>
      <c r="IM72" s="7319" t="s">
        <v>8</v>
      </c>
      <c r="IN72" s="6410"/>
      <c r="IO72" s="6783"/>
      <c r="IP72" s="6784"/>
      <c r="IQ72" s="6784"/>
      <c r="IR72" s="6785"/>
      <c r="IS72" s="6784"/>
      <c r="IT72" s="6784"/>
      <c r="IU72" s="6786"/>
      <c r="IV72" s="6787"/>
      <c r="IW72" s="6785"/>
      <c r="IX72" s="6784"/>
      <c r="IY72" s="6784"/>
      <c r="IZ72" s="6788"/>
      <c r="JA72" s="6789"/>
      <c r="JB72" s="6790"/>
      <c r="JC72" s="6827"/>
      <c r="JD72" s="6829"/>
    </row>
    <row r="73" spans="2:264" ht="15" thickBot="1">
      <c r="B73" s="4993"/>
      <c r="C73" s="4993"/>
      <c r="D73" s="4993"/>
      <c r="E73" s="4993"/>
      <c r="F73" s="4993"/>
      <c r="G73" s="4993"/>
      <c r="H73" s="4993"/>
      <c r="I73" s="4993"/>
      <c r="J73" s="4993"/>
      <c r="K73" s="4993"/>
      <c r="L73" s="4993"/>
      <c r="M73" s="4993"/>
      <c r="N73" s="4993"/>
      <c r="O73" s="4993"/>
      <c r="P73" s="4993"/>
      <c r="Q73" s="5593" t="s">
        <v>792</v>
      </c>
      <c r="R73" s="5589" t="s">
        <v>1528</v>
      </c>
      <c r="S73" s="5589">
        <v>406</v>
      </c>
      <c r="T73" s="5589" t="s">
        <v>1545</v>
      </c>
      <c r="U73" s="5610">
        <v>45356</v>
      </c>
      <c r="V73" s="6358">
        <v>150</v>
      </c>
      <c r="W73" s="5594" t="s">
        <v>35</v>
      </c>
      <c r="X73" s="5605">
        <f>(AC73/500)</f>
        <v>300</v>
      </c>
      <c r="Y73" s="5597">
        <v>414</v>
      </c>
      <c r="Z73" s="5614">
        <v>45359</v>
      </c>
      <c r="AA73" s="5610">
        <v>45359</v>
      </c>
      <c r="AB73" s="5599">
        <v>22352</v>
      </c>
      <c r="AC73" s="5609">
        <v>150000</v>
      </c>
      <c r="AD73" s="5598">
        <f t="shared" si="22"/>
        <v>0</v>
      </c>
      <c r="AE73" s="5600">
        <f t="shared" si="23"/>
        <v>62100</v>
      </c>
      <c r="AF73" s="5600">
        <f t="shared" si="24"/>
        <v>3105</v>
      </c>
      <c r="AG73" s="5609">
        <v>5</v>
      </c>
      <c r="AH73" s="5672" t="s">
        <v>8</v>
      </c>
      <c r="AI73" s="5660"/>
      <c r="AJ73" s="5637" t="s">
        <v>1239</v>
      </c>
      <c r="AK73" s="5605">
        <v>85</v>
      </c>
      <c r="AL73" s="5589" t="s">
        <v>101</v>
      </c>
      <c r="AM73" s="5606">
        <v>45363</v>
      </c>
      <c r="AN73" s="5596">
        <v>5</v>
      </c>
      <c r="AO73" s="5594" t="s">
        <v>35</v>
      </c>
      <c r="AP73" s="5594">
        <f>(AU73/1000)</f>
        <v>5</v>
      </c>
      <c r="AQ73" s="5597">
        <v>400</v>
      </c>
      <c r="AR73" s="4482">
        <v>45376</v>
      </c>
      <c r="AS73" s="5595">
        <v>45370</v>
      </c>
      <c r="AT73" s="5594">
        <v>22414</v>
      </c>
      <c r="AU73" s="5598">
        <v>5000</v>
      </c>
      <c r="AV73" s="5594">
        <f>(AU73-AN73*1000)</f>
        <v>0</v>
      </c>
      <c r="AW73" s="5608">
        <f>(AU73*AQ73/1000)</f>
        <v>2000</v>
      </c>
      <c r="AX73" s="5608">
        <f>(AW73*0.05)</f>
        <v>100</v>
      </c>
      <c r="AY73" s="5609">
        <v>5</v>
      </c>
      <c r="AZ73" s="5768"/>
      <c r="BA73" s="4993"/>
      <c r="BB73" s="5171" t="s">
        <v>1271</v>
      </c>
      <c r="BC73" s="5254" t="s">
        <v>1577</v>
      </c>
      <c r="BD73" s="5253">
        <v>16</v>
      </c>
      <c r="BE73" s="5254">
        <v>4500056184</v>
      </c>
      <c r="BF73" s="5255">
        <v>45391</v>
      </c>
      <c r="BG73" s="5256">
        <v>150</v>
      </c>
      <c r="BH73" s="5254" t="s">
        <v>96</v>
      </c>
      <c r="BI73" s="5257">
        <v>19.05</v>
      </c>
      <c r="BJ73" s="5397">
        <v>45401</v>
      </c>
      <c r="BK73" s="6307">
        <v>45398</v>
      </c>
      <c r="BL73" s="5398">
        <v>73691</v>
      </c>
      <c r="BM73" s="5257">
        <v>164.084</v>
      </c>
      <c r="BN73" s="5246">
        <v>0</v>
      </c>
      <c r="BO73" s="5250">
        <f>(BI73*BM73)</f>
        <v>3125.8002000000001</v>
      </c>
      <c r="BP73" s="5257">
        <f>(BO73*0.05)</f>
        <v>156.29001000000002</v>
      </c>
      <c r="BQ73" s="7141">
        <v>5</v>
      </c>
      <c r="BR73" s="6257" t="s">
        <v>8</v>
      </c>
      <c r="BS73" s="5082"/>
      <c r="BT73" s="6718" t="s">
        <v>1394</v>
      </c>
      <c r="BU73" s="5253">
        <v>59</v>
      </c>
      <c r="BV73" s="5254">
        <v>125491</v>
      </c>
      <c r="BW73" s="5255">
        <v>45272</v>
      </c>
      <c r="BX73" s="5256">
        <v>2000</v>
      </c>
      <c r="BY73" s="5254" t="s">
        <v>96</v>
      </c>
      <c r="BZ73" s="5257">
        <v>16.149999999999999</v>
      </c>
      <c r="CA73" s="5397">
        <v>45366</v>
      </c>
      <c r="CB73" s="6307">
        <v>45358</v>
      </c>
      <c r="CC73" s="5398">
        <v>73110</v>
      </c>
      <c r="CD73" s="5257">
        <v>1842.38</v>
      </c>
      <c r="CE73" s="5246">
        <v>0</v>
      </c>
      <c r="CF73" s="5250">
        <f t="shared" si="25"/>
        <v>29754.436999999998</v>
      </c>
      <c r="CG73" s="5257">
        <f t="shared" si="26"/>
        <v>1487.7218499999999</v>
      </c>
      <c r="CH73" s="7141">
        <v>5</v>
      </c>
      <c r="CI73" s="5167"/>
      <c r="CJ73" s="4993"/>
      <c r="CK73" s="5454" t="s">
        <v>204</v>
      </c>
      <c r="CL73" s="7288" t="s">
        <v>105</v>
      </c>
      <c r="CM73" s="6598">
        <v>176</v>
      </c>
      <c r="CN73" s="6598">
        <v>31201</v>
      </c>
      <c r="CO73" s="6597">
        <v>45237</v>
      </c>
      <c r="CP73" s="7209">
        <v>6.8</v>
      </c>
      <c r="CQ73" s="6598" t="s">
        <v>35</v>
      </c>
      <c r="CR73" s="6600">
        <v>1385.4</v>
      </c>
      <c r="CS73" s="7210">
        <v>45341</v>
      </c>
      <c r="CT73" s="6597">
        <v>45405</v>
      </c>
      <c r="CU73" s="6598">
        <v>16366</v>
      </c>
      <c r="CV73" s="7212">
        <v>6800</v>
      </c>
      <c r="CW73" s="7212">
        <f>(CP73*1000-CV73)</f>
        <v>0</v>
      </c>
      <c r="CX73" s="6600">
        <v>20617.52</v>
      </c>
      <c r="CY73" s="6859">
        <f>(CX73*0.03)</f>
        <v>618.52559999999994</v>
      </c>
      <c r="CZ73" s="7213">
        <v>3</v>
      </c>
      <c r="DA73" s="7302" t="s">
        <v>1649</v>
      </c>
      <c r="DB73" s="5122"/>
      <c r="DC73" s="5140"/>
      <c r="DD73" s="5141"/>
      <c r="DE73" s="5183"/>
      <c r="DF73" s="5184"/>
      <c r="DG73" s="5184"/>
      <c r="DH73" s="5184"/>
      <c r="DI73" s="5184"/>
      <c r="DJ73" s="5184"/>
      <c r="DK73" s="5184"/>
      <c r="DL73" s="5184"/>
      <c r="DM73" s="5184"/>
      <c r="DN73" s="5184"/>
      <c r="DO73" s="5184"/>
      <c r="DP73" s="5184"/>
      <c r="DQ73" s="5184"/>
      <c r="DR73" s="5491"/>
      <c r="DT73" s="6441"/>
      <c r="DU73" s="7169"/>
      <c r="DV73" s="5365"/>
      <c r="DW73" s="5365"/>
      <c r="DX73" s="5366"/>
      <c r="DY73" s="5367"/>
      <c r="DZ73" s="5365"/>
      <c r="EA73" s="5365"/>
      <c r="EB73" s="5368"/>
      <c r="EC73" s="5366"/>
      <c r="ED73" s="5365"/>
      <c r="EE73" s="5369"/>
      <c r="EF73" s="5369"/>
      <c r="EG73" s="5370"/>
      <c r="EH73" s="5371"/>
      <c r="EI73" s="5369"/>
      <c r="EJ73" s="5026"/>
      <c r="EK73" s="5012"/>
      <c r="EL73" s="5025"/>
      <c r="EM73" s="5013"/>
      <c r="EN73" s="5048"/>
      <c r="EO73" s="5003"/>
      <c r="EP73" s="5003"/>
      <c r="EQ73" s="5003"/>
      <c r="ER73" s="5003"/>
      <c r="ES73" s="5003"/>
      <c r="ET73" s="5003"/>
      <c r="EU73" s="5003"/>
      <c r="EV73" s="5003"/>
      <c r="EW73" s="5003"/>
      <c r="EX73" s="5003"/>
      <c r="EY73" s="5003"/>
      <c r="EZ73" s="5003"/>
      <c r="FA73" s="1118"/>
      <c r="FC73" s="7287" t="s">
        <v>1562</v>
      </c>
      <c r="FD73" s="6747" t="s">
        <v>1563</v>
      </c>
      <c r="FE73" s="6747">
        <v>4</v>
      </c>
      <c r="FF73" s="6747" t="s">
        <v>36</v>
      </c>
      <c r="FG73" s="6748">
        <v>45392</v>
      </c>
      <c r="FH73" s="6747">
        <v>120</v>
      </c>
      <c r="FI73" s="6747" t="s">
        <v>1539</v>
      </c>
      <c r="FJ73" s="6749">
        <v>11.95</v>
      </c>
      <c r="FK73" s="6750">
        <v>45401</v>
      </c>
      <c r="FL73" s="6748">
        <v>45392</v>
      </c>
      <c r="FM73" s="7192">
        <v>120</v>
      </c>
      <c r="FN73" s="6747">
        <v>120.1</v>
      </c>
      <c r="FO73" s="6751">
        <f>(FH73-FN73)</f>
        <v>-9.9999999999994316E-2</v>
      </c>
      <c r="FP73" s="6760">
        <f>(FN73*FJ73/1)</f>
        <v>1435.1949999999999</v>
      </c>
      <c r="FQ73" s="6761">
        <f>(FP73*0.05)</f>
        <v>71.759749999999997</v>
      </c>
      <c r="FR73" s="7177">
        <v>5</v>
      </c>
      <c r="FS73" s="6761">
        <f>(FP73*0.02)</f>
        <v>28.703900000000001</v>
      </c>
      <c r="FT73" s="6762" t="s">
        <v>8</v>
      </c>
      <c r="FU73" s="5012"/>
      <c r="FV73" s="6769"/>
      <c r="FW73" s="6765"/>
      <c r="FX73" s="6826"/>
      <c r="FY73" s="6827"/>
      <c r="FZ73" s="6827"/>
      <c r="GA73" s="6827"/>
      <c r="GB73" s="6827"/>
      <c r="GC73" s="6827"/>
      <c r="GD73" s="6827"/>
      <c r="GE73" s="6827"/>
      <c r="GF73" s="6827"/>
      <c r="GG73" s="6827"/>
      <c r="GH73" s="6827"/>
      <c r="GI73" s="6827"/>
      <c r="GJ73" s="6827"/>
      <c r="GK73" s="6829"/>
      <c r="GM73" s="6547"/>
      <c r="GN73" s="6536"/>
      <c r="GO73" s="6536"/>
      <c r="GP73" s="6548"/>
      <c r="GQ73" s="6536"/>
      <c r="GR73" s="6536"/>
      <c r="GS73" s="6536"/>
      <c r="GT73" s="6549"/>
      <c r="GU73" s="6536"/>
      <c r="GV73" s="6536"/>
      <c r="GW73" s="6550"/>
      <c r="GX73" s="6536"/>
      <c r="GY73" s="6550"/>
      <c r="GZ73" s="6550"/>
      <c r="HA73" s="6898"/>
      <c r="HB73" s="6898"/>
      <c r="HC73" s="6538"/>
      <c r="HD73" s="6520"/>
      <c r="HE73" s="7127"/>
      <c r="HF73" s="7128"/>
      <c r="HG73" s="7128"/>
      <c r="HH73" s="7129"/>
      <c r="HI73" s="7128"/>
      <c r="HJ73" s="7128"/>
      <c r="HK73" s="7130"/>
      <c r="HL73" s="7131"/>
      <c r="HM73" s="7129"/>
      <c r="HN73" s="7128"/>
      <c r="HO73" s="7128"/>
      <c r="HP73" s="7132"/>
      <c r="HQ73" s="7133"/>
      <c r="HR73" s="7134"/>
      <c r="HS73" s="7135"/>
      <c r="HT73" s="7136"/>
      <c r="HU73" s="4993"/>
      <c r="HV73" s="7287" t="s">
        <v>1562</v>
      </c>
      <c r="HW73" s="6747" t="s">
        <v>1563</v>
      </c>
      <c r="HX73" s="6747">
        <v>4</v>
      </c>
      <c r="HY73" s="6747" t="s">
        <v>36</v>
      </c>
      <c r="HZ73" s="6748">
        <v>45392</v>
      </c>
      <c r="IA73" s="6747">
        <v>120</v>
      </c>
      <c r="IB73" s="6747" t="s">
        <v>1539</v>
      </c>
      <c r="IC73" s="6749">
        <v>11.95</v>
      </c>
      <c r="ID73" s="6750">
        <v>45401</v>
      </c>
      <c r="IE73" s="6748">
        <v>45392</v>
      </c>
      <c r="IF73" s="7192">
        <v>120</v>
      </c>
      <c r="IG73" s="6747">
        <v>120.1</v>
      </c>
      <c r="IH73" s="6751">
        <f>(IA73-IG73)</f>
        <v>-9.9999999999994316E-2</v>
      </c>
      <c r="II73" s="6760">
        <f>(IG73*IC73/1)</f>
        <v>1435.1949999999999</v>
      </c>
      <c r="IJ73" s="6761">
        <f>(II73*0.05)</f>
        <v>71.759749999999997</v>
      </c>
      <c r="IK73" s="7177">
        <v>5</v>
      </c>
      <c r="IL73" s="6761">
        <f>(II73*0.02)</f>
        <v>28.703900000000001</v>
      </c>
      <c r="IM73" s="6762" t="s">
        <v>8</v>
      </c>
      <c r="IN73" s="5012"/>
      <c r="IO73" s="6769"/>
      <c r="IP73" s="6765"/>
      <c r="IQ73" s="6826"/>
      <c r="IR73" s="6827"/>
      <c r="IS73" s="6827"/>
      <c r="IT73" s="6827"/>
      <c r="IU73" s="6827"/>
      <c r="IV73" s="6827"/>
      <c r="IW73" s="6827"/>
      <c r="IX73" s="6827"/>
      <c r="IY73" s="6827"/>
      <c r="IZ73" s="6827"/>
      <c r="JA73" s="6827"/>
      <c r="JB73" s="6827"/>
      <c r="JC73" s="6827"/>
      <c r="JD73" s="6829"/>
    </row>
    <row r="74" spans="2:264">
      <c r="B74" s="4993"/>
      <c r="C74" s="4993"/>
      <c r="D74" s="4993"/>
      <c r="E74" s="4993"/>
      <c r="F74" s="4993"/>
      <c r="G74" s="4993"/>
      <c r="H74" s="4993"/>
      <c r="I74" s="4993"/>
      <c r="J74" s="4993"/>
      <c r="K74" s="4993"/>
      <c r="L74" s="4993"/>
      <c r="M74" s="4993"/>
      <c r="N74" s="4993"/>
      <c r="O74" s="4993"/>
      <c r="P74" s="4993"/>
      <c r="Q74" s="5593" t="s">
        <v>792</v>
      </c>
      <c r="R74" s="5589" t="s">
        <v>1529</v>
      </c>
      <c r="S74" s="5618">
        <v>407</v>
      </c>
      <c r="T74" s="5589" t="s">
        <v>1545</v>
      </c>
      <c r="U74" s="5610">
        <v>45356</v>
      </c>
      <c r="V74" s="7045">
        <v>4</v>
      </c>
      <c r="W74" s="5594" t="s">
        <v>35</v>
      </c>
      <c r="X74" s="5605">
        <f>(AC74/500)</f>
        <v>8</v>
      </c>
      <c r="Y74" s="5620">
        <v>494.87</v>
      </c>
      <c r="Z74" s="5614">
        <v>45359</v>
      </c>
      <c r="AA74" s="5610">
        <v>45359</v>
      </c>
      <c r="AB74" s="5599">
        <v>22352</v>
      </c>
      <c r="AC74" s="5621">
        <v>4000</v>
      </c>
      <c r="AD74" s="5598">
        <f t="shared" si="22"/>
        <v>0</v>
      </c>
      <c r="AE74" s="5622">
        <f t="shared" si="23"/>
        <v>1979.48</v>
      </c>
      <c r="AF74" s="5622">
        <f t="shared" si="24"/>
        <v>98.974000000000004</v>
      </c>
      <c r="AG74" s="5609">
        <v>5</v>
      </c>
      <c r="AH74" s="5672" t="s">
        <v>8</v>
      </c>
      <c r="AI74" s="5660"/>
      <c r="AJ74" s="5637"/>
      <c r="AK74" s="5605"/>
      <c r="AL74" s="5589"/>
      <c r="AM74" s="5595"/>
      <c r="AN74" s="5596"/>
      <c r="AO74" s="5594"/>
      <c r="AP74" s="5594"/>
      <c r="AQ74" s="5597"/>
      <c r="AR74" s="4482"/>
      <c r="AS74" s="5595"/>
      <c r="AT74" s="5594"/>
      <c r="AU74" s="5598"/>
      <c r="AV74" s="5594"/>
      <c r="AW74" s="5608"/>
      <c r="AX74" s="5608"/>
      <c r="AY74" s="5609"/>
      <c r="AZ74" s="5798"/>
      <c r="BA74" s="4993"/>
      <c r="BB74" s="6261" t="s">
        <v>726</v>
      </c>
      <c r="BC74" s="5330" t="s">
        <v>1394</v>
      </c>
      <c r="BD74" s="5253">
        <v>62</v>
      </c>
      <c r="BE74" s="5254">
        <v>128627</v>
      </c>
      <c r="BF74" s="5255">
        <v>45371</v>
      </c>
      <c r="BG74" s="5256">
        <v>2000</v>
      </c>
      <c r="BH74" s="5254" t="s">
        <v>96</v>
      </c>
      <c r="BI74" s="5257">
        <v>16.149999999999999</v>
      </c>
      <c r="BJ74" s="5397">
        <v>45427</v>
      </c>
      <c r="BK74" s="6307">
        <v>45408</v>
      </c>
      <c r="BL74" s="5398">
        <v>73833</v>
      </c>
      <c r="BM74" s="5257">
        <v>1945.33</v>
      </c>
      <c r="BN74" s="5246">
        <v>0</v>
      </c>
      <c r="BO74" s="5250">
        <f>(BI74*BM74)</f>
        <v>31417.079499999996</v>
      </c>
      <c r="BP74" s="5257">
        <f>(BO74*0.05)</f>
        <v>1570.853975</v>
      </c>
      <c r="BQ74" s="7141">
        <v>5</v>
      </c>
      <c r="BR74" s="5068" t="s">
        <v>8</v>
      </c>
      <c r="BS74" s="5082"/>
      <c r="BT74" s="6718" t="s">
        <v>1394</v>
      </c>
      <c r="BU74" s="5253">
        <v>60</v>
      </c>
      <c r="BV74" s="5254">
        <v>126584</v>
      </c>
      <c r="BW74" s="5255">
        <v>45308</v>
      </c>
      <c r="BX74" s="5256">
        <v>2000</v>
      </c>
      <c r="BY74" s="5254" t="s">
        <v>96</v>
      </c>
      <c r="BZ74" s="5257">
        <v>16.149999999999999</v>
      </c>
      <c r="CA74" s="5397">
        <v>45337</v>
      </c>
      <c r="CB74" s="6307">
        <v>45344</v>
      </c>
      <c r="CC74" s="5398">
        <v>72914</v>
      </c>
      <c r="CD74" s="5257">
        <v>2054.5</v>
      </c>
      <c r="CE74" s="5246">
        <v>0</v>
      </c>
      <c r="CF74" s="5250">
        <f t="shared" si="25"/>
        <v>33180.174999999996</v>
      </c>
      <c r="CG74" s="5257">
        <f t="shared" si="26"/>
        <v>1659.00875</v>
      </c>
      <c r="CH74" s="7141">
        <v>5</v>
      </c>
      <c r="CI74" s="6439"/>
      <c r="CJ74" s="4993"/>
      <c r="CK74" s="5443"/>
      <c r="CL74" s="5444"/>
      <c r="CM74" s="5445"/>
      <c r="CN74" s="5445"/>
      <c r="CO74" s="5446"/>
      <c r="CP74" s="5447"/>
      <c r="CQ74" s="5445"/>
      <c r="CR74" s="5448"/>
      <c r="CS74" s="5449"/>
      <c r="CT74" s="5450"/>
      <c r="CU74" s="5445"/>
      <c r="CV74" s="5451"/>
      <c r="CW74" s="5451"/>
      <c r="CX74" s="5452"/>
      <c r="CY74" s="5453"/>
      <c r="CZ74" s="5451"/>
      <c r="DA74" s="5126"/>
      <c r="DB74" s="5122"/>
      <c r="DC74" s="5122"/>
      <c r="DD74" s="5122"/>
      <c r="DE74" s="5139"/>
      <c r="DF74" s="5104"/>
      <c r="DG74" s="5104"/>
      <c r="DH74" s="5104"/>
      <c r="DI74" s="5104"/>
      <c r="DJ74" s="5104"/>
      <c r="DK74" s="5104"/>
      <c r="DL74" s="5104"/>
      <c r="DM74" s="5104"/>
      <c r="DN74" s="5104"/>
      <c r="DO74" s="5104"/>
      <c r="DP74" s="5104"/>
      <c r="DQ74" s="5104"/>
      <c r="DR74" s="5104"/>
      <c r="DT74" s="5025"/>
      <c r="DU74" s="5013"/>
      <c r="DV74" s="5013"/>
      <c r="DW74" s="5013"/>
      <c r="DX74" s="5013"/>
      <c r="DY74" s="5013"/>
      <c r="DZ74" s="5013"/>
      <c r="EA74" s="5013"/>
      <c r="EB74" s="5035"/>
      <c r="EC74" s="5013"/>
      <c r="ED74" s="5013"/>
      <c r="EE74" s="5013"/>
      <c r="EF74" s="5013"/>
      <c r="EG74" s="5013"/>
      <c r="EH74" s="5013"/>
      <c r="EI74" s="5348"/>
      <c r="EJ74" s="5026"/>
      <c r="EK74" s="5012"/>
      <c r="EL74" s="5025"/>
      <c r="EM74" s="5013"/>
      <c r="EN74" s="5048"/>
      <c r="EO74" s="5003"/>
      <c r="EP74" s="5003"/>
      <c r="EQ74" s="5003"/>
      <c r="ER74" s="5003"/>
      <c r="ES74" s="5003"/>
      <c r="ET74" s="5003"/>
      <c r="EU74" s="5003"/>
      <c r="EV74" s="5003"/>
      <c r="EW74" s="5003"/>
      <c r="EX74" s="5003"/>
      <c r="EY74" s="5003"/>
      <c r="EZ74" s="5003"/>
      <c r="FA74" s="1118"/>
      <c r="FC74" s="6754" t="s">
        <v>351</v>
      </c>
      <c r="FD74" s="6747" t="s">
        <v>1538</v>
      </c>
      <c r="FE74" s="6747">
        <v>6</v>
      </c>
      <c r="FF74" s="6747" t="s">
        <v>796</v>
      </c>
      <c r="FG74" s="6748">
        <v>45398</v>
      </c>
      <c r="FH74" s="6747">
        <v>200</v>
      </c>
      <c r="FI74" s="6747" t="s">
        <v>1539</v>
      </c>
      <c r="FJ74" s="6749">
        <v>11.5</v>
      </c>
      <c r="FK74" s="6750">
        <v>45408</v>
      </c>
      <c r="FL74" s="6748">
        <v>45399</v>
      </c>
      <c r="FM74" s="7192">
        <v>131</v>
      </c>
      <c r="FN74" s="6747">
        <v>200.75</v>
      </c>
      <c r="FO74" s="6751">
        <f>(FH74-FN74)</f>
        <v>-0.75</v>
      </c>
      <c r="FP74" s="6760">
        <f>(FN74*FJ74/1)</f>
        <v>2308.625</v>
      </c>
      <c r="FQ74" s="6761">
        <f>(FP74*0.05)</f>
        <v>115.43125000000001</v>
      </c>
      <c r="FR74" s="7177">
        <v>5</v>
      </c>
      <c r="FS74" s="6761">
        <f>(FP74*0.02)</f>
        <v>46.172499999999999</v>
      </c>
      <c r="FT74" s="6762" t="s">
        <v>8</v>
      </c>
      <c r="FU74" s="5012"/>
      <c r="FV74" s="6769"/>
      <c r="FW74" s="6765"/>
      <c r="FX74" s="6826"/>
      <c r="FY74" s="6827"/>
      <c r="FZ74" s="6827"/>
      <c r="GA74" s="6827"/>
      <c r="GB74" s="6827"/>
      <c r="GC74" s="6827"/>
      <c r="GD74" s="6827"/>
      <c r="GE74" s="6827"/>
      <c r="GF74" s="6827"/>
      <c r="GG74" s="6827"/>
      <c r="GH74" s="6827"/>
      <c r="GI74" s="6827"/>
      <c r="GJ74" s="6827"/>
      <c r="GK74" s="6829"/>
      <c r="GM74" s="6536"/>
      <c r="GN74" s="6536"/>
      <c r="GO74" s="6536"/>
      <c r="GP74" s="6536"/>
      <c r="GQ74" s="6536"/>
      <c r="GR74" s="6536"/>
      <c r="GS74" s="6536"/>
      <c r="GT74" s="6537"/>
      <c r="GU74" s="6536"/>
      <c r="GV74" s="6536"/>
      <c r="GW74" s="6536"/>
      <c r="GX74" s="6536"/>
      <c r="GY74" s="6536"/>
      <c r="GZ74" s="6536"/>
      <c r="HA74" s="6676"/>
      <c r="HB74" s="6676"/>
      <c r="HC74" s="6538"/>
      <c r="HD74" s="6520"/>
      <c r="HE74" s="6647"/>
      <c r="HF74" s="6648"/>
      <c r="HG74" s="6648"/>
      <c r="HH74" s="6649"/>
      <c r="HI74" s="6648"/>
      <c r="HJ74" s="6648"/>
      <c r="HK74" s="6650"/>
      <c r="HL74" s="6651"/>
      <c r="HM74" s="6649"/>
      <c r="HN74" s="6648"/>
      <c r="HO74" s="6648"/>
      <c r="HP74" s="6652"/>
      <c r="HQ74" s="6653"/>
      <c r="HR74" s="6654"/>
      <c r="HS74" s="6685"/>
      <c r="HT74" s="7112"/>
      <c r="HU74" s="4993"/>
      <c r="HV74" s="6754" t="s">
        <v>351</v>
      </c>
      <c r="HW74" s="6747" t="s">
        <v>1538</v>
      </c>
      <c r="HX74" s="6747">
        <v>6</v>
      </c>
      <c r="HY74" s="6747" t="s">
        <v>796</v>
      </c>
      <c r="HZ74" s="6748">
        <v>45398</v>
      </c>
      <c r="IA74" s="6747">
        <v>200</v>
      </c>
      <c r="IB74" s="6747" t="s">
        <v>1539</v>
      </c>
      <c r="IC74" s="6749">
        <v>11.5</v>
      </c>
      <c r="ID74" s="6750">
        <v>45408</v>
      </c>
      <c r="IE74" s="6748">
        <v>45399</v>
      </c>
      <c r="IF74" s="7192">
        <v>131</v>
      </c>
      <c r="IG74" s="6747">
        <v>200.75</v>
      </c>
      <c r="IH74" s="6751">
        <f>(IA74-IG74)</f>
        <v>-0.75</v>
      </c>
      <c r="II74" s="6760">
        <f>(IG74*IC74/1)</f>
        <v>2308.625</v>
      </c>
      <c r="IJ74" s="6761">
        <f>(II74*0.05)</f>
        <v>115.43125000000001</v>
      </c>
      <c r="IK74" s="7177">
        <v>5</v>
      </c>
      <c r="IL74" s="6761">
        <f>(II74*0.02)</f>
        <v>46.172499999999999</v>
      </c>
      <c r="IM74" s="6762" t="s">
        <v>8</v>
      </c>
      <c r="IN74" s="5012"/>
      <c r="IO74" s="6769"/>
      <c r="IP74" s="6765"/>
      <c r="IQ74" s="6826"/>
      <c r="IR74" s="6827"/>
      <c r="IS74" s="6827"/>
      <c r="IT74" s="6827"/>
      <c r="IU74" s="6827"/>
      <c r="IV74" s="6827"/>
      <c r="IW74" s="6827"/>
      <c r="IX74" s="6827"/>
      <c r="IY74" s="6827"/>
      <c r="IZ74" s="6827"/>
      <c r="JA74" s="6827"/>
      <c r="JB74" s="6827"/>
      <c r="JC74" s="6827"/>
      <c r="JD74" s="6829"/>
    </row>
    <row r="75" spans="2:264" ht="15" thickBot="1">
      <c r="B75" s="4993"/>
      <c r="C75" s="4993"/>
      <c r="D75" s="4993"/>
      <c r="E75" s="4993"/>
      <c r="F75" s="4993"/>
      <c r="G75" s="4993"/>
      <c r="H75" s="4993"/>
      <c r="I75" s="4993"/>
      <c r="J75" s="4993"/>
      <c r="K75" s="4993"/>
      <c r="L75" s="4993"/>
      <c r="M75" s="4993"/>
      <c r="N75" s="4993"/>
      <c r="O75" s="4993"/>
      <c r="P75" s="4993"/>
      <c r="Q75" s="5593" t="s">
        <v>792</v>
      </c>
      <c r="R75" s="7162" t="s">
        <v>1530</v>
      </c>
      <c r="S75" s="5594">
        <v>408</v>
      </c>
      <c r="T75" s="5589" t="s">
        <v>1545</v>
      </c>
      <c r="U75" s="5610">
        <v>45356</v>
      </c>
      <c r="V75" s="7046">
        <v>5</v>
      </c>
      <c r="W75" s="5594" t="s">
        <v>35</v>
      </c>
      <c r="X75" s="7263">
        <f>(AC75/400)</f>
        <v>13</v>
      </c>
      <c r="Y75" s="5608">
        <v>1121.6199999999999</v>
      </c>
      <c r="Z75" s="5614">
        <v>45359</v>
      </c>
      <c r="AA75" s="5610">
        <v>45359</v>
      </c>
      <c r="AB75" s="5599">
        <v>22352</v>
      </c>
      <c r="AC75" s="5598">
        <v>5200</v>
      </c>
      <c r="AD75" s="5598">
        <f t="shared" si="22"/>
        <v>200</v>
      </c>
      <c r="AE75" s="5608">
        <f t="shared" si="23"/>
        <v>5832.4239999999991</v>
      </c>
      <c r="AF75" s="5608">
        <f t="shared" si="24"/>
        <v>291.62119999999999</v>
      </c>
      <c r="AG75" s="5831">
        <v>5</v>
      </c>
      <c r="AH75" s="5672" t="s">
        <v>8</v>
      </c>
      <c r="AI75" s="5660"/>
      <c r="AJ75" s="5637"/>
      <c r="AK75" s="5605"/>
      <c r="AL75" s="5589"/>
      <c r="AM75" s="5595"/>
      <c r="AN75" s="5596"/>
      <c r="AO75" s="5594"/>
      <c r="AP75" s="5594"/>
      <c r="AQ75" s="5597"/>
      <c r="AR75" s="4482"/>
      <c r="AS75" s="5595"/>
      <c r="AT75" s="5594"/>
      <c r="AU75" s="5598"/>
      <c r="AV75" s="5594"/>
      <c r="AW75" s="5608"/>
      <c r="AX75" s="5608"/>
      <c r="AY75" s="5609"/>
      <c r="AZ75" s="5798"/>
      <c r="BA75" s="4993"/>
      <c r="BB75" s="5065"/>
      <c r="BC75" s="5066"/>
      <c r="BD75" s="5066"/>
      <c r="BE75" s="5066"/>
      <c r="BF75" s="5066"/>
      <c r="BG75" s="5066"/>
      <c r="BH75" s="5066"/>
      <c r="BI75" s="5066"/>
      <c r="BJ75" s="5067"/>
      <c r="BK75" s="5066"/>
      <c r="BL75" s="5066"/>
      <c r="BM75" s="5066"/>
      <c r="BN75" s="5066"/>
      <c r="BO75" s="5066"/>
      <c r="BP75" s="5066"/>
      <c r="BQ75" s="6694"/>
      <c r="BR75" s="5068"/>
      <c r="BS75" s="5082"/>
      <c r="BT75" s="6718" t="s">
        <v>1394</v>
      </c>
      <c r="BU75" s="5253">
        <v>61</v>
      </c>
      <c r="BV75" s="5254">
        <v>126584</v>
      </c>
      <c r="BW75" s="5255">
        <v>45308</v>
      </c>
      <c r="BX75" s="5256">
        <v>2000</v>
      </c>
      <c r="BY75" s="5254" t="s">
        <v>96</v>
      </c>
      <c r="BZ75" s="5257">
        <v>16.149999999999999</v>
      </c>
      <c r="CA75" s="5397">
        <v>45397</v>
      </c>
      <c r="CB75" s="6307">
        <v>45393</v>
      </c>
      <c r="CC75" s="5398">
        <v>73595</v>
      </c>
      <c r="CD75" s="5257">
        <v>2035.72</v>
      </c>
      <c r="CE75" s="5246">
        <v>0</v>
      </c>
      <c r="CF75" s="5250">
        <f t="shared" si="25"/>
        <v>32876.877999999997</v>
      </c>
      <c r="CG75" s="5257">
        <f t="shared" si="26"/>
        <v>1643.8438999999998</v>
      </c>
      <c r="CH75" s="7141">
        <v>5</v>
      </c>
      <c r="CI75" s="5167"/>
      <c r="CJ75" s="4993"/>
      <c r="CK75" s="5123"/>
      <c r="CL75" s="5124"/>
      <c r="CM75" s="5124"/>
      <c r="CN75" s="5124"/>
      <c r="CO75" s="5124"/>
      <c r="CP75" s="5124"/>
      <c r="CQ75" s="5124"/>
      <c r="CR75" s="5124"/>
      <c r="CS75" s="5125"/>
      <c r="CT75" s="5124"/>
      <c r="CU75" s="5124"/>
      <c r="CV75" s="5124"/>
      <c r="CW75" s="5124"/>
      <c r="CX75" s="5124"/>
      <c r="CY75" s="5124"/>
      <c r="CZ75" s="5416"/>
      <c r="DA75" s="5126"/>
      <c r="DB75" s="5122"/>
      <c r="DC75" s="5122"/>
      <c r="DD75" s="5122"/>
      <c r="DE75" s="5139"/>
      <c r="DF75" s="5104"/>
      <c r="DG75" s="5104"/>
      <c r="DH75" s="5104"/>
      <c r="DI75" s="5104"/>
      <c r="DJ75" s="5104"/>
      <c r="DK75" s="5104"/>
      <c r="DL75" s="5104"/>
      <c r="DM75" s="5104"/>
      <c r="DN75" s="5104"/>
      <c r="DO75" s="5104"/>
      <c r="DP75" s="5104"/>
      <c r="DQ75" s="5104"/>
      <c r="DR75" s="5104"/>
      <c r="DT75" s="5027"/>
      <c r="DU75" s="5014"/>
      <c r="DV75" s="5013"/>
      <c r="DW75" s="5013"/>
      <c r="DX75" s="5019"/>
      <c r="DY75" s="5013"/>
      <c r="DZ75" s="5013"/>
      <c r="EA75" s="5013"/>
      <c r="EB75" s="5021"/>
      <c r="EC75" s="5013"/>
      <c r="ED75" s="5013"/>
      <c r="EE75" s="5020"/>
      <c r="EF75" s="5013"/>
      <c r="EG75" s="5020"/>
      <c r="EH75" s="5020"/>
      <c r="EI75" s="5349"/>
      <c r="EJ75" s="5026"/>
      <c r="EK75" s="5012"/>
      <c r="EL75" s="5025"/>
      <c r="EM75" s="5013"/>
      <c r="EN75" s="5048"/>
      <c r="EO75" s="5003"/>
      <c r="EP75" s="5003"/>
      <c r="EQ75" s="5003"/>
      <c r="ER75" s="5003"/>
      <c r="ES75" s="5003"/>
      <c r="ET75" s="5003"/>
      <c r="EU75" s="5003"/>
      <c r="EV75" s="5003"/>
      <c r="EW75" s="5003"/>
      <c r="EX75" s="5003"/>
      <c r="EY75" s="5003"/>
      <c r="EZ75" s="5003"/>
      <c r="FA75" s="1118"/>
      <c r="FC75" s="6754" t="s">
        <v>1591</v>
      </c>
      <c r="FD75" s="6747" t="s">
        <v>1538</v>
      </c>
      <c r="FE75" s="6747">
        <v>2</v>
      </c>
      <c r="FF75" s="6747" t="s">
        <v>101</v>
      </c>
      <c r="FG75" s="6748">
        <v>45400</v>
      </c>
      <c r="FH75" s="6747">
        <v>20</v>
      </c>
      <c r="FI75" s="6747" t="s">
        <v>1539</v>
      </c>
      <c r="FJ75" s="6749">
        <v>12.5</v>
      </c>
      <c r="FK75" s="6750">
        <v>45407</v>
      </c>
      <c r="FL75" s="6748">
        <v>45404</v>
      </c>
      <c r="FM75" s="7192">
        <v>138</v>
      </c>
      <c r="FN75" s="6747">
        <v>20.6</v>
      </c>
      <c r="FO75" s="6751">
        <f>(FH75-FN75)</f>
        <v>-0.60000000000000142</v>
      </c>
      <c r="FP75" s="6760">
        <f>(FN75*FJ75/1)</f>
        <v>257.5</v>
      </c>
      <c r="FQ75" s="6761">
        <f>(FP75*0.05)</f>
        <v>12.875</v>
      </c>
      <c r="FR75" s="7177">
        <v>5</v>
      </c>
      <c r="FS75" s="6761">
        <f>(FP75*0.02)</f>
        <v>5.15</v>
      </c>
      <c r="FT75" s="6762" t="s">
        <v>8</v>
      </c>
      <c r="FU75" s="5012"/>
      <c r="FV75" s="6769"/>
      <c r="FW75" s="6765"/>
      <c r="FX75" s="6826"/>
      <c r="FY75" s="6827"/>
      <c r="FZ75" s="6827"/>
      <c r="GA75" s="6827"/>
      <c r="GB75" s="6827"/>
      <c r="GC75" s="6827"/>
      <c r="GD75" s="6827"/>
      <c r="GE75" s="6827"/>
      <c r="GF75" s="6827"/>
      <c r="GG75" s="6827"/>
      <c r="GH75" s="6827"/>
      <c r="GI75" s="6827"/>
      <c r="GJ75" s="6827"/>
      <c r="GK75" s="6829"/>
      <c r="GM75" s="6536"/>
      <c r="GN75" s="6536"/>
      <c r="GO75" s="6536"/>
      <c r="GP75" s="6536"/>
      <c r="GQ75" s="6536"/>
      <c r="GR75" s="6536"/>
      <c r="GS75" s="6536"/>
      <c r="GT75" s="6537"/>
      <c r="GU75" s="6536"/>
      <c r="GV75" s="6536"/>
      <c r="GW75" s="6536"/>
      <c r="GX75" s="6536"/>
      <c r="GY75" s="6536"/>
      <c r="GZ75" s="6536"/>
      <c r="HA75" s="6676"/>
      <c r="HB75" s="6676"/>
      <c r="HC75" s="6538"/>
      <c r="HD75" s="6520"/>
      <c r="HE75" s="7114"/>
      <c r="HF75" s="7115"/>
      <c r="HG75" s="7116"/>
      <c r="HH75" s="7117"/>
      <c r="HI75" s="7117"/>
      <c r="HJ75" s="7117"/>
      <c r="HK75" s="7117"/>
      <c r="HL75" s="7117"/>
      <c r="HM75" s="7117"/>
      <c r="HN75" s="7117"/>
      <c r="HO75" s="7117"/>
      <c r="HP75" s="7117"/>
      <c r="HQ75" s="7117"/>
      <c r="HR75" s="7117"/>
      <c r="HS75" s="7117"/>
      <c r="HT75" s="7118"/>
      <c r="HU75" s="4993"/>
      <c r="HV75" s="6754" t="s">
        <v>1591</v>
      </c>
      <c r="HW75" s="6747" t="s">
        <v>1538</v>
      </c>
      <c r="HX75" s="6747">
        <v>2</v>
      </c>
      <c r="HY75" s="6747" t="s">
        <v>101</v>
      </c>
      <c r="HZ75" s="6748">
        <v>45400</v>
      </c>
      <c r="IA75" s="6747">
        <v>20</v>
      </c>
      <c r="IB75" s="6747" t="s">
        <v>1539</v>
      </c>
      <c r="IC75" s="6749">
        <v>12.5</v>
      </c>
      <c r="ID75" s="6750">
        <v>45407</v>
      </c>
      <c r="IE75" s="6748">
        <v>45404</v>
      </c>
      <c r="IF75" s="7192">
        <v>138</v>
      </c>
      <c r="IG75" s="6747">
        <v>20.6</v>
      </c>
      <c r="IH75" s="6751">
        <f>(IA75-IG75)</f>
        <v>-0.60000000000000142</v>
      </c>
      <c r="II75" s="6760">
        <f>(IG75*IC75/1)</f>
        <v>257.5</v>
      </c>
      <c r="IJ75" s="6761">
        <f>(II75*0.05)</f>
        <v>12.875</v>
      </c>
      <c r="IK75" s="7177">
        <v>5</v>
      </c>
      <c r="IL75" s="6761">
        <f>(II75*0.02)</f>
        <v>5.15</v>
      </c>
      <c r="IM75" s="6762" t="s">
        <v>8</v>
      </c>
      <c r="IN75" s="5012"/>
      <c r="IO75" s="6769"/>
      <c r="IP75" s="6765"/>
      <c r="IQ75" s="6826"/>
      <c r="IR75" s="6827"/>
      <c r="IS75" s="6827"/>
      <c r="IT75" s="6827"/>
      <c r="IU75" s="6827"/>
      <c r="IV75" s="6827"/>
      <c r="IW75" s="6827"/>
      <c r="IX75" s="6827"/>
      <c r="IY75" s="6827"/>
      <c r="IZ75" s="6827"/>
      <c r="JA75" s="6827"/>
      <c r="JB75" s="6827"/>
      <c r="JC75" s="6827"/>
      <c r="JD75" s="6829"/>
    </row>
    <row r="76" spans="2:264" ht="15" thickBot="1">
      <c r="B76" s="4993"/>
      <c r="C76" s="4993"/>
      <c r="D76" s="4993"/>
      <c r="E76" s="4993"/>
      <c r="F76" s="4993"/>
      <c r="G76" s="4993"/>
      <c r="H76" s="4993"/>
      <c r="I76" s="4993"/>
      <c r="J76" s="4993"/>
      <c r="K76" s="4993"/>
      <c r="L76" s="4993"/>
      <c r="M76" s="4993"/>
      <c r="N76" s="4993"/>
      <c r="O76" s="4993"/>
      <c r="P76" s="4993"/>
      <c r="Q76" s="5593" t="s">
        <v>792</v>
      </c>
      <c r="R76" s="5589" t="s">
        <v>1531</v>
      </c>
      <c r="S76" s="5589">
        <v>409</v>
      </c>
      <c r="T76" s="5589" t="s">
        <v>1545</v>
      </c>
      <c r="U76" s="5610">
        <v>45356</v>
      </c>
      <c r="V76" s="6358">
        <v>5</v>
      </c>
      <c r="W76" s="5594" t="s">
        <v>35</v>
      </c>
      <c r="X76" s="5605">
        <f>(AC76/500)</f>
        <v>10</v>
      </c>
      <c r="Y76" s="5597">
        <v>346.66</v>
      </c>
      <c r="Z76" s="5614">
        <v>45359</v>
      </c>
      <c r="AA76" s="5610">
        <v>45359</v>
      </c>
      <c r="AB76" s="5599">
        <v>22352</v>
      </c>
      <c r="AC76" s="5609">
        <v>5000</v>
      </c>
      <c r="AD76" s="5598">
        <f t="shared" si="22"/>
        <v>0</v>
      </c>
      <c r="AE76" s="5600">
        <f t="shared" si="23"/>
        <v>1733.3000000000002</v>
      </c>
      <c r="AF76" s="5600">
        <f t="shared" si="24"/>
        <v>86.66500000000002</v>
      </c>
      <c r="AG76" s="5609">
        <v>5</v>
      </c>
      <c r="AH76" s="5672" t="s">
        <v>8</v>
      </c>
      <c r="AI76" s="5660"/>
      <c r="AJ76" s="5637"/>
      <c r="AK76" s="5605"/>
      <c r="AL76" s="5589"/>
      <c r="AM76" s="5595"/>
      <c r="AN76" s="5596"/>
      <c r="AO76" s="5594"/>
      <c r="AP76" s="5594"/>
      <c r="AQ76" s="5597"/>
      <c r="AR76" s="4482"/>
      <c r="AS76" s="5595"/>
      <c r="AT76" s="5594"/>
      <c r="AU76" s="5598"/>
      <c r="AV76" s="5594"/>
      <c r="AW76" s="5608"/>
      <c r="AX76" s="5608"/>
      <c r="AY76" s="5609"/>
      <c r="AZ76" s="5798"/>
      <c r="BA76" s="4993"/>
      <c r="BB76" s="5065"/>
      <c r="BC76" s="5066"/>
      <c r="BD76" s="5066"/>
      <c r="BE76" s="5066"/>
      <c r="BF76" s="5066"/>
      <c r="BG76" s="5066"/>
      <c r="BH76" s="5066"/>
      <c r="BI76" s="5066"/>
      <c r="BJ76" s="5067"/>
      <c r="BK76" s="5066"/>
      <c r="BL76" s="5066"/>
      <c r="BM76" s="5066"/>
      <c r="BN76" s="5066"/>
      <c r="BO76" s="5066"/>
      <c r="BP76" s="5066"/>
      <c r="BQ76" s="6694"/>
      <c r="BR76" s="5068"/>
      <c r="BS76" s="5082"/>
      <c r="BT76" s="6629" t="s">
        <v>1394</v>
      </c>
      <c r="BU76" s="5253">
        <v>62</v>
      </c>
      <c r="BV76" s="5254">
        <v>128627</v>
      </c>
      <c r="BW76" s="5255">
        <v>45371</v>
      </c>
      <c r="BX76" s="5256">
        <v>2000</v>
      </c>
      <c r="BY76" s="5254" t="s">
        <v>96</v>
      </c>
      <c r="BZ76" s="5257">
        <v>16.149999999999999</v>
      </c>
      <c r="CA76" s="5397">
        <v>45427</v>
      </c>
      <c r="CB76" s="6307">
        <v>45408</v>
      </c>
      <c r="CC76" s="5398">
        <v>73833</v>
      </c>
      <c r="CD76" s="5257">
        <v>1945.33</v>
      </c>
      <c r="CE76" s="5246">
        <v>0</v>
      </c>
      <c r="CF76" s="5250">
        <f>(BZ76*CD76)</f>
        <v>31417.079499999996</v>
      </c>
      <c r="CG76" s="5257">
        <f>(CF76*0.05)</f>
        <v>1570.853975</v>
      </c>
      <c r="CH76" s="7141">
        <v>5</v>
      </c>
      <c r="CI76" s="5167"/>
      <c r="CJ76" s="4993"/>
      <c r="CK76" s="5128"/>
      <c r="CL76" s="5129"/>
      <c r="CM76" s="5124"/>
      <c r="CN76" s="5124"/>
      <c r="CO76" s="5130"/>
      <c r="CP76" s="5124"/>
      <c r="CQ76" s="5124"/>
      <c r="CR76" s="5124"/>
      <c r="CS76" s="5131"/>
      <c r="CT76" s="5124"/>
      <c r="CU76" s="5124"/>
      <c r="CV76" s="5132"/>
      <c r="CW76" s="5124"/>
      <c r="CX76" s="5132"/>
      <c r="CY76" s="5132"/>
      <c r="CZ76" s="5417"/>
      <c r="DA76" s="5126"/>
      <c r="DB76" s="5122"/>
      <c r="DC76" s="5105"/>
      <c r="DD76" s="5122"/>
      <c r="DE76" s="5139"/>
      <c r="DF76" s="5104"/>
      <c r="DG76" s="5104"/>
      <c r="DH76" s="5104"/>
      <c r="DI76" s="5104"/>
      <c r="DJ76" s="5104"/>
      <c r="DK76" s="5104"/>
      <c r="DL76" s="5104"/>
      <c r="DM76" s="5104"/>
      <c r="DN76" s="5104"/>
      <c r="DO76" s="5104"/>
      <c r="DP76" s="5104"/>
      <c r="DQ76" s="5104"/>
      <c r="DR76" s="5104"/>
      <c r="DT76" s="5027"/>
      <c r="DU76" s="5014"/>
      <c r="DV76" s="5013"/>
      <c r="DW76" s="5013"/>
      <c r="DX76" s="5019"/>
      <c r="DY76" s="5013"/>
      <c r="DZ76" s="5013"/>
      <c r="EA76" s="5013"/>
      <c r="EB76" s="5021"/>
      <c r="EC76" s="5013"/>
      <c r="ED76" s="5013"/>
      <c r="EE76" s="5020"/>
      <c r="EF76" s="5013"/>
      <c r="EG76" s="5020"/>
      <c r="EH76" s="5020"/>
      <c r="EI76" s="5349"/>
      <c r="EJ76" s="5026"/>
      <c r="EK76" s="5012"/>
      <c r="EL76" s="5025"/>
      <c r="EM76" s="5013"/>
      <c r="EN76" s="5048"/>
      <c r="EO76" s="5003"/>
      <c r="EP76" s="5003"/>
      <c r="EQ76" s="5003"/>
      <c r="ER76" s="5003"/>
      <c r="ES76" s="5003"/>
      <c r="ET76" s="5003"/>
      <c r="EU76" s="5003"/>
      <c r="EV76" s="5003"/>
      <c r="EW76" s="5003"/>
      <c r="EX76" s="5003"/>
      <c r="EY76" s="5003"/>
      <c r="EZ76" s="5003"/>
      <c r="FA76" s="1118"/>
      <c r="FC76" s="6769"/>
      <c r="FD76" s="6765"/>
      <c r="FE76" s="6765"/>
      <c r="FF76" s="6765"/>
      <c r="FG76" s="6765"/>
      <c r="FH76" s="6765"/>
      <c r="FI76" s="6765"/>
      <c r="FJ76" s="6765"/>
      <c r="FK76" s="6770"/>
      <c r="FL76" s="6765"/>
      <c r="FM76" s="6765"/>
      <c r="FN76" s="6765"/>
      <c r="FO76" s="6765"/>
      <c r="FP76" s="6765"/>
      <c r="FQ76" s="6765"/>
      <c r="FR76" s="6819"/>
      <c r="FS76" s="6819"/>
      <c r="FT76" s="6762"/>
      <c r="FU76" s="5012"/>
      <c r="FV76" s="6769"/>
      <c r="FW76" s="6765"/>
      <c r="FX76" s="6826"/>
      <c r="FY76" s="6827"/>
      <c r="FZ76" s="6827"/>
      <c r="GA76" s="6827"/>
      <c r="GB76" s="6827"/>
      <c r="GC76" s="6827"/>
      <c r="GD76" s="6827"/>
      <c r="GE76" s="6827"/>
      <c r="GF76" s="6827"/>
      <c r="GG76" s="6827"/>
      <c r="GH76" s="6827"/>
      <c r="GI76" s="6827"/>
      <c r="GJ76" s="6827"/>
      <c r="GK76" s="6829"/>
      <c r="GM76" s="6536"/>
      <c r="GN76" s="6536"/>
      <c r="GO76" s="6536"/>
      <c r="GP76" s="6536"/>
      <c r="GQ76" s="6536"/>
      <c r="GR76" s="6536"/>
      <c r="GS76" s="6536"/>
      <c r="GT76" s="6537"/>
      <c r="GU76" s="6536"/>
      <c r="GV76" s="6536"/>
      <c r="GW76" s="6536"/>
      <c r="GX76" s="6536"/>
      <c r="GY76" s="6536"/>
      <c r="GZ76" s="6536"/>
      <c r="HA76" s="6676"/>
      <c r="HB76" s="6676"/>
      <c r="HC76" s="6538"/>
      <c r="HD76" s="6520"/>
      <c r="HE76" s="6520"/>
      <c r="HF76" s="6520"/>
      <c r="HG76" s="6566"/>
      <c r="HH76" s="6517"/>
      <c r="HI76" s="6517"/>
      <c r="HJ76" s="6517"/>
      <c r="HK76" s="6517"/>
      <c r="HL76" s="6517"/>
      <c r="HM76" s="6517"/>
      <c r="HN76" s="6517"/>
      <c r="HO76" s="6517"/>
      <c r="HP76" s="6517"/>
      <c r="HQ76" s="6517"/>
      <c r="HR76" s="6517"/>
      <c r="HS76" s="6517"/>
      <c r="HT76" s="6517"/>
      <c r="HU76" s="4993"/>
      <c r="HV76" s="6769"/>
      <c r="HW76" s="6765"/>
      <c r="HX76" s="6765"/>
      <c r="HY76" s="6765"/>
      <c r="HZ76" s="6765"/>
      <c r="IA76" s="6765"/>
      <c r="IB76" s="6765"/>
      <c r="IC76" s="6765"/>
      <c r="ID76" s="6770"/>
      <c r="IE76" s="6765"/>
      <c r="IF76" s="6765"/>
      <c r="IG76" s="6765"/>
      <c r="IH76" s="6765"/>
      <c r="II76" s="6765"/>
      <c r="IJ76" s="6765"/>
      <c r="IK76" s="6819"/>
      <c r="IL76" s="6819"/>
      <c r="IM76" s="6762"/>
      <c r="IN76" s="5012"/>
      <c r="IO76" s="6769"/>
      <c r="IP76" s="6765"/>
      <c r="IQ76" s="6826"/>
      <c r="IR76" s="6827"/>
      <c r="IS76" s="6827"/>
      <c r="IT76" s="6827"/>
      <c r="IU76" s="6827"/>
      <c r="IV76" s="6827"/>
      <c r="IW76" s="6827"/>
      <c r="IX76" s="6827"/>
      <c r="IY76" s="6827"/>
      <c r="IZ76" s="6827"/>
      <c r="JA76" s="6827"/>
      <c r="JB76" s="6827"/>
      <c r="JC76" s="6827"/>
      <c r="JD76" s="6829"/>
    </row>
    <row r="77" spans="2:264" ht="15" thickBot="1">
      <c r="B77" s="4993"/>
      <c r="C77" s="4993"/>
      <c r="D77" s="4993"/>
      <c r="E77" s="4993"/>
      <c r="F77" s="4993"/>
      <c r="G77" s="4993"/>
      <c r="H77" s="4993"/>
      <c r="I77" s="4993"/>
      <c r="J77" s="4993"/>
      <c r="K77" s="4993"/>
      <c r="L77" s="4993"/>
      <c r="M77" s="4993"/>
      <c r="N77" s="4993"/>
      <c r="O77" s="4993"/>
      <c r="P77" s="4993"/>
      <c r="Q77" s="5593" t="s">
        <v>792</v>
      </c>
      <c r="R77" s="5594" t="s">
        <v>1532</v>
      </c>
      <c r="S77" s="5594">
        <v>410</v>
      </c>
      <c r="T77" s="5589" t="s">
        <v>1545</v>
      </c>
      <c r="U77" s="5610">
        <v>45356</v>
      </c>
      <c r="V77" s="7046">
        <v>16</v>
      </c>
      <c r="W77" s="5594" t="s">
        <v>35</v>
      </c>
      <c r="X77" s="7263">
        <f>(AC77/400)</f>
        <v>40</v>
      </c>
      <c r="Y77" s="5608">
        <v>1121.6199999999999</v>
      </c>
      <c r="Z77" s="5614">
        <v>45359</v>
      </c>
      <c r="AA77" s="5610">
        <v>45359</v>
      </c>
      <c r="AB77" s="5599">
        <v>22352</v>
      </c>
      <c r="AC77" s="5598">
        <v>16000</v>
      </c>
      <c r="AD77" s="5598">
        <f t="shared" si="22"/>
        <v>0</v>
      </c>
      <c r="AE77" s="5608">
        <f t="shared" si="23"/>
        <v>17945.919999999998</v>
      </c>
      <c r="AF77" s="5608">
        <f t="shared" si="24"/>
        <v>897.29599999999994</v>
      </c>
      <c r="AG77" s="5831">
        <v>5</v>
      </c>
      <c r="AH77" s="5672" t="s">
        <v>8</v>
      </c>
      <c r="AI77" s="5660"/>
      <c r="AJ77" s="5637"/>
      <c r="AK77" s="5605"/>
      <c r="AL77" s="5589"/>
      <c r="AM77" s="5595"/>
      <c r="AN77" s="5596"/>
      <c r="AO77" s="5594"/>
      <c r="AP77" s="5594"/>
      <c r="AQ77" s="5597"/>
      <c r="AR77" s="4482"/>
      <c r="AS77" s="5595"/>
      <c r="AT77" s="5594"/>
      <c r="AU77" s="5598"/>
      <c r="AV77" s="5594"/>
      <c r="AW77" s="5608"/>
      <c r="AX77" s="5608"/>
      <c r="AY77" s="5609"/>
      <c r="AZ77" s="5768"/>
      <c r="BA77" s="4993"/>
      <c r="BB77" s="5065"/>
      <c r="BC77" s="5066"/>
      <c r="BD77" s="5066"/>
      <c r="BE77" s="5066"/>
      <c r="BF77" s="5066"/>
      <c r="BG77" s="5066"/>
      <c r="BH77" s="5066"/>
      <c r="BI77" s="5066"/>
      <c r="BJ77" s="5067"/>
      <c r="BK77" s="5066"/>
      <c r="BL77" s="5066"/>
      <c r="BM77" s="5066"/>
      <c r="BN77" s="5066"/>
      <c r="BO77" s="5066"/>
      <c r="BP77" s="5066"/>
      <c r="BQ77" s="6694"/>
      <c r="BR77" s="5068"/>
      <c r="BS77" s="5082"/>
      <c r="BT77" s="6629" t="s">
        <v>1394</v>
      </c>
      <c r="BU77" s="5253">
        <v>63</v>
      </c>
      <c r="BV77" s="5254">
        <v>129396</v>
      </c>
      <c r="BW77" s="5255">
        <v>45398</v>
      </c>
      <c r="BX77" s="5256">
        <v>2000</v>
      </c>
      <c r="BY77" s="5254" t="s">
        <v>96</v>
      </c>
      <c r="BZ77" s="5257">
        <v>16.149999999999999</v>
      </c>
      <c r="CA77" s="5397">
        <v>45448</v>
      </c>
      <c r="CB77" s="6307">
        <v>45426</v>
      </c>
      <c r="CC77" s="5398">
        <v>74078</v>
      </c>
      <c r="CD77" s="5257">
        <v>2092.33</v>
      </c>
      <c r="CE77" s="5246">
        <v>0</v>
      </c>
      <c r="CF77" s="5250">
        <f t="shared" si="25"/>
        <v>33791.129499999995</v>
      </c>
      <c r="CG77" s="5257">
        <f t="shared" si="26"/>
        <v>1689.5564749999999</v>
      </c>
      <c r="CH77" s="7141">
        <v>5</v>
      </c>
      <c r="CI77" s="5167"/>
      <c r="CJ77" s="4993"/>
      <c r="CK77" s="5128"/>
      <c r="CL77" s="5129"/>
      <c r="CM77" s="5124"/>
      <c r="CN77" s="5124"/>
      <c r="CO77" s="5130"/>
      <c r="CP77" s="5124"/>
      <c r="CQ77" s="5124"/>
      <c r="CR77" s="5124"/>
      <c r="CS77" s="5131"/>
      <c r="CT77" s="5124"/>
      <c r="CU77" s="5124"/>
      <c r="CV77" s="5132"/>
      <c r="CW77" s="5124"/>
      <c r="CX77" s="5132"/>
      <c r="CY77" s="5132"/>
      <c r="CZ77" s="5417"/>
      <c r="DA77" s="5126"/>
      <c r="DB77" s="5122"/>
      <c r="DC77" s="5106"/>
      <c r="DD77" s="5107"/>
      <c r="DE77" s="5108" t="s">
        <v>14</v>
      </c>
      <c r="DF77" s="5108" t="s">
        <v>12</v>
      </c>
      <c r="DG77" s="5108"/>
      <c r="DH77" s="5108"/>
      <c r="DI77" s="5108" t="s">
        <v>15</v>
      </c>
      <c r="DJ77" s="5108" t="s">
        <v>12</v>
      </c>
      <c r="DK77" s="5108" t="s">
        <v>12</v>
      </c>
      <c r="DL77" s="5108"/>
      <c r="DM77" s="5108"/>
      <c r="DN77" s="5108"/>
      <c r="DO77" s="5108"/>
      <c r="DP77" s="5108" t="s">
        <v>0</v>
      </c>
      <c r="DQ77" s="5180"/>
      <c r="DR77" s="5109"/>
      <c r="DT77" s="5025"/>
      <c r="DU77" s="5013"/>
      <c r="DV77" s="5013"/>
      <c r="DW77" s="5013"/>
      <c r="DX77" s="5013"/>
      <c r="DY77" s="5013"/>
      <c r="DZ77" s="5013"/>
      <c r="EA77" s="5013"/>
      <c r="EB77" s="5035"/>
      <c r="EC77" s="5013"/>
      <c r="ED77" s="5013"/>
      <c r="EE77" s="5013"/>
      <c r="EF77" s="5013"/>
      <c r="EG77" s="5013"/>
      <c r="EH77" s="5013"/>
      <c r="EI77" s="5348"/>
      <c r="EJ77" s="5026"/>
      <c r="EK77" s="5012"/>
      <c r="EL77" s="5025"/>
      <c r="EM77" s="5013"/>
      <c r="EN77" s="5048"/>
      <c r="EO77" s="5003"/>
      <c r="EP77" s="5003"/>
      <c r="EQ77" s="5003"/>
      <c r="ER77" s="5003"/>
      <c r="ES77" s="5003"/>
      <c r="ET77" s="5003"/>
      <c r="EU77" s="5003"/>
      <c r="EV77" s="5003"/>
      <c r="EW77" s="5003"/>
      <c r="EX77" s="5003"/>
      <c r="EY77" s="5003"/>
      <c r="EZ77" s="5003"/>
      <c r="FA77" s="1118"/>
      <c r="FC77" s="6769"/>
      <c r="FD77" s="6765"/>
      <c r="FE77" s="6765"/>
      <c r="FF77" s="6765"/>
      <c r="FG77" s="6765"/>
      <c r="FH77" s="6765"/>
      <c r="FI77" s="6765"/>
      <c r="FJ77" s="6765"/>
      <c r="FK77" s="6770"/>
      <c r="FL77" s="6765"/>
      <c r="FM77" s="6765"/>
      <c r="FN77" s="6765"/>
      <c r="FO77" s="6765"/>
      <c r="FP77" s="6765"/>
      <c r="FQ77" s="6765"/>
      <c r="FR77" s="6819"/>
      <c r="FS77" s="6819"/>
      <c r="FT77" s="6762"/>
      <c r="FU77" s="5012"/>
      <c r="FV77" s="6774"/>
      <c r="FW77" s="6775"/>
      <c r="FX77" s="6830"/>
      <c r="FY77" s="6831"/>
      <c r="FZ77" s="6831"/>
      <c r="GA77" s="6831"/>
      <c r="GB77" s="6831"/>
      <c r="GC77" s="6831"/>
      <c r="GD77" s="6831"/>
      <c r="GE77" s="6831"/>
      <c r="GF77" s="6831"/>
      <c r="GG77" s="6831"/>
      <c r="GH77" s="6831"/>
      <c r="GI77" s="6831"/>
      <c r="GJ77" s="6831"/>
      <c r="GK77" s="6834"/>
      <c r="GM77" s="6536"/>
      <c r="GN77" s="6536"/>
      <c r="GO77" s="6536"/>
      <c r="GP77" s="6536"/>
      <c r="GQ77" s="6536"/>
      <c r="GR77" s="6536"/>
      <c r="GS77" s="6536"/>
      <c r="GT77" s="6537"/>
      <c r="GU77" s="6536"/>
      <c r="GV77" s="6536"/>
      <c r="GW77" s="6536"/>
      <c r="GX77" s="6536"/>
      <c r="GY77" s="6536"/>
      <c r="GZ77" s="6536"/>
      <c r="HA77" s="6676"/>
      <c r="HB77" s="6676"/>
      <c r="HC77" s="6538"/>
      <c r="HD77" s="6520"/>
      <c r="HE77" s="7087"/>
      <c r="HF77" s="6520"/>
      <c r="HG77" s="6566"/>
      <c r="HH77" s="6517"/>
      <c r="HI77" s="6517"/>
      <c r="HJ77" s="6517"/>
      <c r="HK77" s="6517"/>
      <c r="HL77" s="6517"/>
      <c r="HM77" s="6517"/>
      <c r="HN77" s="6517"/>
      <c r="HO77" s="6517"/>
      <c r="HP77" s="6517"/>
      <c r="HQ77" s="6517"/>
      <c r="HR77" s="6517"/>
      <c r="HS77" s="6517"/>
      <c r="HT77" s="6517"/>
      <c r="HU77" s="4993"/>
      <c r="HV77" s="6769"/>
      <c r="HW77" s="6765"/>
      <c r="HX77" s="6765"/>
      <c r="HY77" s="6765"/>
      <c r="HZ77" s="6765"/>
      <c r="IA77" s="6765"/>
      <c r="IB77" s="6765"/>
      <c r="IC77" s="6765"/>
      <c r="ID77" s="6770"/>
      <c r="IE77" s="6765"/>
      <c r="IF77" s="6765"/>
      <c r="IG77" s="6765"/>
      <c r="IH77" s="6765"/>
      <c r="II77" s="6765"/>
      <c r="IJ77" s="6765"/>
      <c r="IK77" s="6819"/>
      <c r="IL77" s="6819"/>
      <c r="IM77" s="6762"/>
      <c r="IN77" s="5012"/>
      <c r="IO77" s="6774"/>
      <c r="IP77" s="6775"/>
      <c r="IQ77" s="6830"/>
      <c r="IR77" s="6831"/>
      <c r="IS77" s="6831"/>
      <c r="IT77" s="6831"/>
      <c r="IU77" s="6831"/>
      <c r="IV77" s="6831"/>
      <c r="IW77" s="6831"/>
      <c r="IX77" s="6831"/>
      <c r="IY77" s="6831"/>
      <c r="IZ77" s="6831"/>
      <c r="JA77" s="6831"/>
      <c r="JB77" s="6831"/>
      <c r="JC77" s="6831"/>
      <c r="JD77" s="6834"/>
    </row>
    <row r="78" spans="2:264" ht="15" thickBot="1">
      <c r="B78" s="4993"/>
      <c r="C78" s="4993"/>
      <c r="D78" s="4993"/>
      <c r="E78" s="4993"/>
      <c r="F78" s="4993"/>
      <c r="G78" s="4993"/>
      <c r="H78" s="4993"/>
      <c r="I78" s="4993"/>
      <c r="J78" s="4993"/>
      <c r="K78" s="4993"/>
      <c r="L78" s="4993"/>
      <c r="M78" s="4993"/>
      <c r="N78" s="4993"/>
      <c r="O78" s="4993"/>
      <c r="P78" s="4993"/>
      <c r="Q78" s="5593" t="s">
        <v>792</v>
      </c>
      <c r="R78" s="5594" t="s">
        <v>1533</v>
      </c>
      <c r="S78" s="5594">
        <v>411</v>
      </c>
      <c r="T78" s="5589" t="s">
        <v>1545</v>
      </c>
      <c r="U78" s="5610">
        <v>45356</v>
      </c>
      <c r="V78" s="7046">
        <v>1</v>
      </c>
      <c r="W78" s="5594" t="s">
        <v>35</v>
      </c>
      <c r="X78" s="7263">
        <f>(AC78/400)</f>
        <v>3</v>
      </c>
      <c r="Y78" s="5608">
        <v>1121.6199999999999</v>
      </c>
      <c r="Z78" s="5614">
        <v>45359</v>
      </c>
      <c r="AA78" s="5610">
        <v>45359</v>
      </c>
      <c r="AB78" s="5599">
        <v>22352</v>
      </c>
      <c r="AC78" s="5598">
        <v>1200</v>
      </c>
      <c r="AD78" s="5598">
        <f t="shared" si="22"/>
        <v>200</v>
      </c>
      <c r="AE78" s="5608">
        <f t="shared" si="23"/>
        <v>1345.9439999999997</v>
      </c>
      <c r="AF78" s="5608">
        <f t="shared" si="24"/>
        <v>67.297199999999989</v>
      </c>
      <c r="AG78" s="5831">
        <v>5</v>
      </c>
      <c r="AH78" s="5672" t="s">
        <v>8</v>
      </c>
      <c r="AI78" s="5660"/>
      <c r="AJ78" s="5637"/>
      <c r="AK78" s="5605"/>
      <c r="AL78" s="5589"/>
      <c r="AM78" s="5595"/>
      <c r="AN78" s="5596"/>
      <c r="AO78" s="5594"/>
      <c r="AP78" s="5594"/>
      <c r="AQ78" s="5597"/>
      <c r="AR78" s="4482"/>
      <c r="AS78" s="5595"/>
      <c r="AT78" s="5594"/>
      <c r="AU78" s="5598"/>
      <c r="AV78" s="5594"/>
      <c r="AW78" s="5608"/>
      <c r="AX78" s="5608"/>
      <c r="AY78" s="5609"/>
      <c r="AZ78" s="6216"/>
      <c r="BA78" s="4993"/>
      <c r="BB78" s="5074"/>
      <c r="BC78" s="5075"/>
      <c r="BD78" s="5075"/>
      <c r="BE78" s="5075"/>
      <c r="BF78" s="5075"/>
      <c r="BG78" s="5075"/>
      <c r="BH78" s="5075"/>
      <c r="BI78" s="5075"/>
      <c r="BJ78" s="5076"/>
      <c r="BK78" s="5075"/>
      <c r="BL78" s="5075"/>
      <c r="BM78" s="5075"/>
      <c r="BN78" s="5075"/>
      <c r="BO78" s="5075"/>
      <c r="BP78" s="5075"/>
      <c r="BQ78" s="6695"/>
      <c r="BR78" s="5077"/>
      <c r="BS78" s="5082"/>
      <c r="BT78" s="6718" t="s">
        <v>1394</v>
      </c>
      <c r="BU78" s="5253">
        <v>64</v>
      </c>
      <c r="BV78" s="5254">
        <v>130239</v>
      </c>
      <c r="BW78" s="5255">
        <v>45421</v>
      </c>
      <c r="BX78" s="5256">
        <v>2000</v>
      </c>
      <c r="BY78" s="5254" t="s">
        <v>96</v>
      </c>
      <c r="BZ78" s="5257">
        <v>16.079999999999998</v>
      </c>
      <c r="CA78" s="5397">
        <v>45482</v>
      </c>
      <c r="CB78" s="6307">
        <v>45457</v>
      </c>
      <c r="CC78" s="5398">
        <v>74541</v>
      </c>
      <c r="CD78" s="5257">
        <v>2150.62</v>
      </c>
      <c r="CE78" s="5246">
        <v>0</v>
      </c>
      <c r="CF78" s="5250">
        <f t="shared" si="25"/>
        <v>34581.969599999997</v>
      </c>
      <c r="CG78" s="5257">
        <f t="shared" si="26"/>
        <v>1729.0984799999999</v>
      </c>
      <c r="CH78" s="7141">
        <v>5</v>
      </c>
      <c r="CI78" s="5167"/>
      <c r="CJ78" s="4993"/>
      <c r="CK78" s="5123"/>
      <c r="CL78" s="5124"/>
      <c r="CM78" s="5124"/>
      <c r="CN78" s="5124"/>
      <c r="CO78" s="5124"/>
      <c r="CP78" s="5124"/>
      <c r="CQ78" s="5124"/>
      <c r="CR78" s="5124"/>
      <c r="CS78" s="5125"/>
      <c r="CT78" s="5124"/>
      <c r="CU78" s="5124"/>
      <c r="CV78" s="5124"/>
      <c r="CW78" s="5124"/>
      <c r="CX78" s="5124"/>
      <c r="CY78" s="5124"/>
      <c r="CZ78" s="5416"/>
      <c r="DA78" s="5126"/>
      <c r="DB78" s="5122"/>
      <c r="DC78" s="5110" t="s">
        <v>4</v>
      </c>
      <c r="DD78" s="5111" t="s">
        <v>18</v>
      </c>
      <c r="DE78" s="5112" t="s">
        <v>19</v>
      </c>
      <c r="DF78" s="5112" t="s">
        <v>19</v>
      </c>
      <c r="DG78" s="5112" t="s">
        <v>20</v>
      </c>
      <c r="DH78" s="5112" t="s">
        <v>21</v>
      </c>
      <c r="DI78" s="5112" t="s">
        <v>22</v>
      </c>
      <c r="DJ78" s="5112" t="s">
        <v>23</v>
      </c>
      <c r="DK78" s="5112" t="s">
        <v>23</v>
      </c>
      <c r="DL78" s="5112" t="s">
        <v>24</v>
      </c>
      <c r="DM78" s="5112" t="s">
        <v>20</v>
      </c>
      <c r="DN78" s="5112" t="s">
        <v>25</v>
      </c>
      <c r="DO78" s="5112" t="s">
        <v>0</v>
      </c>
      <c r="DP78" s="5112" t="s">
        <v>1363</v>
      </c>
      <c r="DQ78" s="5181"/>
      <c r="DR78" s="5113" t="s">
        <v>26</v>
      </c>
      <c r="DT78" s="5025"/>
      <c r="DU78" s="5013"/>
      <c r="DV78" s="5013"/>
      <c r="DW78" s="5013"/>
      <c r="DX78" s="5013"/>
      <c r="DY78" s="5013"/>
      <c r="DZ78" s="5013"/>
      <c r="EA78" s="5013"/>
      <c r="EB78" s="5035"/>
      <c r="EC78" s="5013"/>
      <c r="ED78" s="5013"/>
      <c r="EE78" s="5013"/>
      <c r="EF78" s="5013"/>
      <c r="EG78" s="5013"/>
      <c r="EH78" s="5013"/>
      <c r="EI78" s="5348"/>
      <c r="EJ78" s="5026"/>
      <c r="EK78" s="5012"/>
      <c r="EL78" s="5028"/>
      <c r="EM78" s="5029"/>
      <c r="EN78" s="5374"/>
      <c r="EO78" s="5375"/>
      <c r="EP78" s="5375"/>
      <c r="EQ78" s="5375"/>
      <c r="ER78" s="5375"/>
      <c r="ES78" s="5375"/>
      <c r="ET78" s="5375"/>
      <c r="EU78" s="5375"/>
      <c r="EV78" s="5375"/>
      <c r="EW78" s="5375"/>
      <c r="EX78" s="5375"/>
      <c r="EY78" s="5375"/>
      <c r="EZ78" s="5375"/>
      <c r="FA78" s="5376"/>
      <c r="FC78" s="6769"/>
      <c r="FD78" s="6765"/>
      <c r="FE78" s="6765"/>
      <c r="FF78" s="6765"/>
      <c r="FG78" s="6765"/>
      <c r="FH78" s="6765"/>
      <c r="FI78" s="6765"/>
      <c r="FJ78" s="6765"/>
      <c r="FK78" s="6770"/>
      <c r="FL78" s="6765"/>
      <c r="FM78" s="6765"/>
      <c r="FN78" s="6765"/>
      <c r="FO78" s="6765"/>
      <c r="FP78" s="6765"/>
      <c r="FQ78" s="6765"/>
      <c r="FR78" s="6819"/>
      <c r="FS78" s="6819"/>
      <c r="FT78" s="6762"/>
      <c r="FU78" s="5012"/>
      <c r="FV78" s="6778"/>
      <c r="FW78" s="6778"/>
      <c r="FX78" s="6835"/>
      <c r="FY78" s="6734"/>
      <c r="FZ78" s="6734"/>
      <c r="GA78" s="6734"/>
      <c r="GB78" s="6734"/>
      <c r="GC78" s="6734"/>
      <c r="GD78" s="6734"/>
      <c r="GE78" s="6734"/>
      <c r="GF78" s="6734"/>
      <c r="GG78" s="6734"/>
      <c r="GH78" s="6734"/>
      <c r="GI78" s="6734"/>
      <c r="GJ78" s="6734"/>
      <c r="GK78" s="6734"/>
      <c r="GM78" s="6562"/>
      <c r="GN78" s="6562"/>
      <c r="GO78" s="6562"/>
      <c r="GP78" s="6562"/>
      <c r="GQ78" s="6562"/>
      <c r="GR78" s="6562"/>
      <c r="GS78" s="6562"/>
      <c r="GT78" s="6567"/>
      <c r="GU78" s="6562"/>
      <c r="GV78" s="6562"/>
      <c r="GW78" s="6562"/>
      <c r="GX78" s="6562"/>
      <c r="GY78" s="6655">
        <f>SUM(GY69:GY77)</f>
        <v>0</v>
      </c>
      <c r="GZ78" s="6655">
        <f>SUM(GZ69:GZ77)</f>
        <v>0</v>
      </c>
      <c r="HA78" s="6903"/>
      <c r="HB78" s="6903"/>
      <c r="HC78" s="6568"/>
      <c r="HD78" s="6520"/>
      <c r="HE78" s="6520"/>
      <c r="HF78" s="6520"/>
      <c r="HG78" s="6566"/>
      <c r="HH78" s="6517"/>
      <c r="HI78" s="6517"/>
      <c r="HJ78" s="6517"/>
      <c r="HK78" s="6517"/>
      <c r="HL78" s="6517"/>
      <c r="HM78" s="6517"/>
      <c r="HN78" s="6517"/>
      <c r="HO78" s="6517"/>
      <c r="HP78" s="6517"/>
      <c r="HQ78" s="6517"/>
      <c r="HR78" s="6517"/>
      <c r="HS78" s="6517"/>
      <c r="HT78" s="6517"/>
      <c r="HU78" s="4993"/>
      <c r="HV78" s="6769"/>
      <c r="HW78" s="6765"/>
      <c r="HX78" s="6765"/>
      <c r="HY78" s="6765"/>
      <c r="HZ78" s="6765"/>
      <c r="IA78" s="6765"/>
      <c r="IB78" s="6765"/>
      <c r="IC78" s="6765"/>
      <c r="ID78" s="6770"/>
      <c r="IE78" s="6765"/>
      <c r="IF78" s="6765"/>
      <c r="IG78" s="6765"/>
      <c r="IH78" s="6765"/>
      <c r="II78" s="6765"/>
      <c r="IJ78" s="6765"/>
      <c r="IK78" s="6819"/>
      <c r="IL78" s="6819"/>
      <c r="IM78" s="6762"/>
      <c r="IN78" s="5012"/>
      <c r="IO78" s="6778"/>
      <c r="IP78" s="6778"/>
      <c r="IQ78" s="6835"/>
      <c r="IR78" s="6734"/>
      <c r="IS78" s="6734"/>
      <c r="IT78" s="6734"/>
      <c r="IU78" s="6734"/>
      <c r="IV78" s="6734"/>
      <c r="IW78" s="6734"/>
      <c r="IX78" s="6734"/>
      <c r="IY78" s="6734"/>
      <c r="IZ78" s="6734"/>
      <c r="JA78" s="6734"/>
      <c r="JB78" s="6734"/>
      <c r="JC78" s="6734"/>
      <c r="JD78" s="6734"/>
    </row>
    <row r="79" spans="2:264" ht="16.2" thickBot="1">
      <c r="B79" s="4993"/>
      <c r="C79" s="4993"/>
      <c r="D79" s="4993"/>
      <c r="E79" s="4993"/>
      <c r="F79" s="4993"/>
      <c r="G79" s="4993"/>
      <c r="H79" s="4993"/>
      <c r="I79" s="4993"/>
      <c r="J79" s="4993"/>
      <c r="K79" s="4993"/>
      <c r="L79" s="4993"/>
      <c r="M79" s="4993"/>
      <c r="N79" s="4993"/>
      <c r="O79" s="4993"/>
      <c r="P79" s="4993"/>
      <c r="Q79" s="5635" t="s">
        <v>629</v>
      </c>
      <c r="R79" s="5673" t="s">
        <v>1385</v>
      </c>
      <c r="S79" s="5589">
        <v>422</v>
      </c>
      <c r="T79" s="5589">
        <v>807</v>
      </c>
      <c r="U79" s="5606">
        <v>45294</v>
      </c>
      <c r="V79" s="5589">
        <v>120</v>
      </c>
      <c r="W79" s="5589" t="s">
        <v>35</v>
      </c>
      <c r="X79" s="5605">
        <f>(AC79/500)</f>
        <v>240</v>
      </c>
      <c r="Y79" s="5597">
        <v>414</v>
      </c>
      <c r="Z79" s="4482">
        <v>45361</v>
      </c>
      <c r="AA79" s="5634">
        <v>45370</v>
      </c>
      <c r="AB79" s="5589">
        <v>22415</v>
      </c>
      <c r="AC79" s="5598">
        <v>120000</v>
      </c>
      <c r="AD79" s="5598">
        <f t="shared" si="22"/>
        <v>0</v>
      </c>
      <c r="AE79" s="5600">
        <f t="shared" si="23"/>
        <v>49680</v>
      </c>
      <c r="AF79" s="5600">
        <f t="shared" si="24"/>
        <v>2484</v>
      </c>
      <c r="AG79" s="5589">
        <v>5</v>
      </c>
      <c r="AH79" s="5672" t="s">
        <v>8</v>
      </c>
      <c r="AI79" s="5660"/>
      <c r="AJ79" s="5637"/>
      <c r="AK79" s="5605"/>
      <c r="AL79" s="5589"/>
      <c r="AM79" s="5595"/>
      <c r="AN79" s="5596"/>
      <c r="AO79" s="5594"/>
      <c r="AP79" s="5594"/>
      <c r="AQ79" s="5597"/>
      <c r="AR79" s="4482"/>
      <c r="AS79" s="5595"/>
      <c r="AT79" s="5594"/>
      <c r="AU79" s="5598"/>
      <c r="AV79" s="5594"/>
      <c r="AW79" s="5608"/>
      <c r="AX79" s="5608"/>
      <c r="AY79" s="5609"/>
      <c r="AZ79" s="6216"/>
      <c r="BA79" s="4993"/>
      <c r="BB79" s="5074"/>
      <c r="BC79" s="5075"/>
      <c r="BD79" s="5075"/>
      <c r="BE79" s="5075"/>
      <c r="BF79" s="5075"/>
      <c r="BG79" s="5075"/>
      <c r="BH79" s="5075"/>
      <c r="BI79" s="5075"/>
      <c r="BJ79" s="5076"/>
      <c r="BK79" s="5075"/>
      <c r="BL79" s="5075"/>
      <c r="BM79" s="5075"/>
      <c r="BN79" s="5075"/>
      <c r="BO79" s="5075"/>
      <c r="BP79" s="5075"/>
      <c r="BQ79" s="6695"/>
      <c r="BR79" s="5077"/>
      <c r="BS79" s="5082"/>
      <c r="BT79" s="6629" t="s">
        <v>1394</v>
      </c>
      <c r="BU79" s="5253">
        <v>65</v>
      </c>
      <c r="BV79" s="5330">
        <v>131585</v>
      </c>
      <c r="BW79" s="5331">
        <v>45457</v>
      </c>
      <c r="BX79" s="7392">
        <v>2000</v>
      </c>
      <c r="BY79" s="5330" t="s">
        <v>96</v>
      </c>
      <c r="BZ79" s="5333">
        <v>16.149999999999999</v>
      </c>
      <c r="CA79" s="7393">
        <v>45497</v>
      </c>
      <c r="CB79" s="7394">
        <v>45482</v>
      </c>
      <c r="CC79" s="5252">
        <v>74877</v>
      </c>
      <c r="CD79" s="5333">
        <v>1849.55</v>
      </c>
      <c r="CE79" s="5246">
        <v>0</v>
      </c>
      <c r="CF79" s="5335">
        <f t="shared" si="25"/>
        <v>29870.232499999998</v>
      </c>
      <c r="CG79" s="5333">
        <f t="shared" si="26"/>
        <v>1493.5116250000001</v>
      </c>
      <c r="CH79" s="5246">
        <v>5</v>
      </c>
      <c r="CI79" s="5167"/>
      <c r="CJ79" s="4993"/>
      <c r="CK79" s="5123"/>
      <c r="CL79" s="5124"/>
      <c r="CM79" s="5124"/>
      <c r="CN79" s="5124"/>
      <c r="CO79" s="5124"/>
      <c r="CP79" s="5124"/>
      <c r="CQ79" s="5124"/>
      <c r="CR79" s="5124"/>
      <c r="CS79" s="5125"/>
      <c r="CT79" s="5124"/>
      <c r="CU79" s="5124"/>
      <c r="CV79" s="5124"/>
      <c r="CW79" s="5124"/>
      <c r="CX79" s="5124"/>
      <c r="CY79" s="5124"/>
      <c r="CZ79" s="5416"/>
      <c r="DA79" s="5126"/>
      <c r="DB79" s="5122"/>
      <c r="DC79" s="5114"/>
      <c r="DD79" s="5115"/>
      <c r="DE79" s="5116" t="s">
        <v>3</v>
      </c>
      <c r="DF79" s="5116" t="s">
        <v>18</v>
      </c>
      <c r="DG79" s="5116"/>
      <c r="DH79" s="5116"/>
      <c r="DI79" s="5116" t="s">
        <v>21</v>
      </c>
      <c r="DJ79" s="5116" t="s">
        <v>27</v>
      </c>
      <c r="DK79" s="5116" t="s">
        <v>28</v>
      </c>
      <c r="DL79" s="5116"/>
      <c r="DM79" s="5116"/>
      <c r="DN79" s="5116"/>
      <c r="DO79" s="5116"/>
      <c r="DP79" s="5116" t="s">
        <v>11</v>
      </c>
      <c r="DQ79" s="5182"/>
      <c r="DR79" s="5117"/>
      <c r="DT79" s="5025"/>
      <c r="DU79" s="5013"/>
      <c r="DV79" s="5013"/>
      <c r="DW79" s="5013"/>
      <c r="DX79" s="5013"/>
      <c r="DY79" s="5013"/>
      <c r="DZ79" s="5013"/>
      <c r="EA79" s="5013"/>
      <c r="EB79" s="5035"/>
      <c r="EC79" s="5013"/>
      <c r="ED79" s="5013"/>
      <c r="EE79" s="5013"/>
      <c r="EF79" s="5013"/>
      <c r="EG79" s="5013"/>
      <c r="EH79" s="5013"/>
      <c r="EI79" s="5348"/>
      <c r="EJ79" s="5026"/>
      <c r="EK79" s="5012"/>
      <c r="EL79" s="5012"/>
      <c r="EM79" s="5012"/>
      <c r="EN79" s="4994"/>
      <c r="EO79" s="4993"/>
      <c r="EP79" s="4993"/>
      <c r="EQ79" s="4993"/>
      <c r="ER79" s="4993"/>
      <c r="ES79" s="4993"/>
      <c r="ET79" s="4993"/>
      <c r="EU79" s="4993"/>
      <c r="EV79" s="4993"/>
      <c r="EW79" s="4993"/>
      <c r="EX79" s="4993"/>
      <c r="EY79" s="4993"/>
      <c r="EZ79" s="4993"/>
      <c r="FA79" s="4993"/>
      <c r="FC79" s="6769"/>
      <c r="FD79" s="6765"/>
      <c r="FE79" s="6765"/>
      <c r="FF79" s="6765"/>
      <c r="FG79" s="6765"/>
      <c r="FH79" s="6765"/>
      <c r="FI79" s="6765"/>
      <c r="FJ79" s="6765"/>
      <c r="FK79" s="6770"/>
      <c r="FL79" s="6765"/>
      <c r="FM79" s="6765"/>
      <c r="FN79" s="6765"/>
      <c r="FO79" s="6765"/>
      <c r="FP79" s="6765"/>
      <c r="FQ79" s="6765"/>
      <c r="FR79" s="6819"/>
      <c r="FS79" s="6819"/>
      <c r="FT79" s="6762"/>
      <c r="FU79" s="5012"/>
      <c r="FV79" s="6778"/>
      <c r="FW79" s="6778"/>
      <c r="FX79" s="6835"/>
      <c r="FY79" s="6734"/>
      <c r="FZ79" s="6734"/>
      <c r="GA79" s="6734"/>
      <c r="GB79" s="6734"/>
      <c r="GC79" s="6734"/>
      <c r="GD79" s="6734"/>
      <c r="GE79" s="6734"/>
      <c r="GF79" s="6734"/>
      <c r="GG79" s="6734"/>
      <c r="GH79" s="6734"/>
      <c r="GI79" s="6734"/>
      <c r="GJ79" s="6734"/>
      <c r="GK79" s="6734"/>
      <c r="GM79" s="6520"/>
      <c r="GN79" s="6520"/>
      <c r="GO79" s="6520"/>
      <c r="GP79" s="6520"/>
      <c r="GQ79" s="6520"/>
      <c r="GR79" s="6520"/>
      <c r="GS79" s="6520"/>
      <c r="GT79" s="6569"/>
      <c r="GU79" s="6520"/>
      <c r="GV79" s="6520"/>
      <c r="GW79" s="6520"/>
      <c r="GX79" s="6520"/>
      <c r="GY79" s="6520"/>
      <c r="GZ79" s="6520"/>
      <c r="HA79" s="6520"/>
      <c r="HB79" s="6520"/>
      <c r="HC79" s="6520"/>
      <c r="HD79" s="6520"/>
      <c r="HE79" s="6518" t="s">
        <v>1471</v>
      </c>
      <c r="HF79" s="6520"/>
      <c r="HG79" s="6566"/>
      <c r="HH79" s="6517"/>
      <c r="HI79" s="6517"/>
      <c r="HJ79" s="6517"/>
      <c r="HK79" s="6517"/>
      <c r="HL79" s="6517"/>
      <c r="HM79" s="6517"/>
      <c r="HN79" s="6517"/>
      <c r="HO79" s="6517"/>
      <c r="HP79" s="6517"/>
      <c r="HQ79" s="6517"/>
      <c r="HR79" s="6517"/>
      <c r="HS79" s="6517"/>
      <c r="HT79" s="6517"/>
      <c r="HU79" s="4993"/>
      <c r="HV79" s="6769"/>
      <c r="HW79" s="6765"/>
      <c r="HX79" s="6765"/>
      <c r="HY79" s="6765"/>
      <c r="HZ79" s="6765"/>
      <c r="IA79" s="6765"/>
      <c r="IB79" s="6765"/>
      <c r="IC79" s="6765"/>
      <c r="ID79" s="6770"/>
      <c r="IE79" s="6765"/>
      <c r="IF79" s="6765"/>
      <c r="IG79" s="6765"/>
      <c r="IH79" s="6765"/>
      <c r="II79" s="6765"/>
      <c r="IJ79" s="6765"/>
      <c r="IK79" s="6819"/>
      <c r="IL79" s="6819"/>
      <c r="IM79" s="6762"/>
      <c r="IN79" s="5012"/>
      <c r="IO79" s="6778"/>
      <c r="IP79" s="6778"/>
      <c r="IQ79" s="6835"/>
      <c r="IR79" s="6734"/>
      <c r="IS79" s="6734"/>
      <c r="IT79" s="6734"/>
      <c r="IU79" s="6734"/>
      <c r="IV79" s="6734"/>
      <c r="IW79" s="6734"/>
      <c r="IX79" s="6734"/>
      <c r="IY79" s="6734"/>
      <c r="IZ79" s="6734"/>
      <c r="JA79" s="6734"/>
      <c r="JB79" s="6734"/>
      <c r="JC79" s="6734"/>
      <c r="JD79" s="6734"/>
    </row>
    <row r="80" spans="2:264" ht="18.600000000000001" thickBot="1">
      <c r="B80" s="4993"/>
      <c r="C80" s="4993"/>
      <c r="D80" s="4993"/>
      <c r="E80" s="4993"/>
      <c r="F80" s="4993"/>
      <c r="G80" s="4993"/>
      <c r="H80" s="4993"/>
      <c r="I80" s="4993"/>
      <c r="J80" s="4993"/>
      <c r="K80" s="4993"/>
      <c r="L80" s="4993"/>
      <c r="M80" s="4993"/>
      <c r="N80" s="4993"/>
      <c r="O80" s="4993"/>
      <c r="P80" s="4993"/>
      <c r="Q80" s="5593" t="s">
        <v>629</v>
      </c>
      <c r="R80" s="5594" t="s">
        <v>1540</v>
      </c>
      <c r="S80" s="5631">
        <v>423</v>
      </c>
      <c r="T80" s="5589">
        <v>807</v>
      </c>
      <c r="U80" s="5606">
        <v>45294</v>
      </c>
      <c r="V80" s="6940">
        <v>10</v>
      </c>
      <c r="W80" s="5594" t="s">
        <v>35</v>
      </c>
      <c r="X80" s="7263">
        <f>(AC80/1000)</f>
        <v>10</v>
      </c>
      <c r="Y80" s="5608">
        <v>287.39999999999998</v>
      </c>
      <c r="Z80" s="4482">
        <v>45361</v>
      </c>
      <c r="AA80" s="5634">
        <v>45370</v>
      </c>
      <c r="AB80" s="5594">
        <v>22415</v>
      </c>
      <c r="AC80" s="5598">
        <v>10000</v>
      </c>
      <c r="AD80" s="5598">
        <f t="shared" si="22"/>
        <v>0</v>
      </c>
      <c r="AE80" s="5600">
        <v>2874</v>
      </c>
      <c r="AF80" s="5608">
        <v>143.69999999999999</v>
      </c>
      <c r="AG80" s="5589">
        <v>5</v>
      </c>
      <c r="AH80" s="5672" t="s">
        <v>8</v>
      </c>
      <c r="AI80" s="5660"/>
      <c r="AJ80" s="7067"/>
      <c r="AK80" s="6423"/>
      <c r="AL80" s="6424"/>
      <c r="AM80" s="6941"/>
      <c r="AN80" s="7395"/>
      <c r="AO80" s="5846"/>
      <c r="AP80" s="5846"/>
      <c r="AQ80" s="7396"/>
      <c r="AR80" s="6428"/>
      <c r="AS80" s="6941"/>
      <c r="AT80" s="5846"/>
      <c r="AU80" s="6942"/>
      <c r="AV80" s="5846"/>
      <c r="AW80" s="6427"/>
      <c r="AX80" s="6427"/>
      <c r="AY80" s="6431"/>
      <c r="AZ80" s="5771"/>
      <c r="BA80" s="4993"/>
      <c r="BB80" s="5078"/>
      <c r="BC80" s="5079"/>
      <c r="BD80" s="5079"/>
      <c r="BE80" s="5079"/>
      <c r="BF80" s="5079"/>
      <c r="BG80" s="5079"/>
      <c r="BH80" s="5079"/>
      <c r="BI80" s="5079"/>
      <c r="BJ80" s="5080"/>
      <c r="BK80" s="5079"/>
      <c r="BL80" s="5079"/>
      <c r="BM80" s="5079"/>
      <c r="BN80" s="5079"/>
      <c r="BO80" s="5177">
        <f>SUM(BO72:BO79)</f>
        <v>67419.757699999987</v>
      </c>
      <c r="BP80" s="5177">
        <f>SUM(BP72:BP79)</f>
        <v>3370.9878849999996</v>
      </c>
      <c r="BQ80" s="6692"/>
      <c r="BR80" s="5081"/>
      <c r="BS80" s="5082"/>
      <c r="BT80" s="6718" t="s">
        <v>1394</v>
      </c>
      <c r="BU80" s="5253">
        <v>66</v>
      </c>
      <c r="BV80" s="5254">
        <v>132259</v>
      </c>
      <c r="BW80" s="5255">
        <v>45476</v>
      </c>
      <c r="BX80" s="5256">
        <v>2000</v>
      </c>
      <c r="BY80" s="5254" t="s">
        <v>96</v>
      </c>
      <c r="BZ80" s="5257">
        <v>16.149999999999999</v>
      </c>
      <c r="CA80" s="5397">
        <v>45505</v>
      </c>
      <c r="CB80" s="6307">
        <v>45488</v>
      </c>
      <c r="CC80" s="5398">
        <v>74924</v>
      </c>
      <c r="CD80" s="5257">
        <v>2301.98</v>
      </c>
      <c r="CE80" s="5246">
        <v>0</v>
      </c>
      <c r="CF80" s="5250">
        <f t="shared" si="25"/>
        <v>37176.976999999999</v>
      </c>
      <c r="CG80" s="5257">
        <f t="shared" si="26"/>
        <v>1858.8488500000001</v>
      </c>
      <c r="CH80" s="7141">
        <v>5</v>
      </c>
      <c r="CI80" s="6955"/>
      <c r="CJ80" s="4993"/>
      <c r="CK80" s="5123"/>
      <c r="CL80" s="5124"/>
      <c r="CM80" s="5124"/>
      <c r="CN80" s="5124"/>
      <c r="CO80" s="5124"/>
      <c r="CP80" s="5124"/>
      <c r="CQ80" s="5124"/>
      <c r="CR80" s="5124"/>
      <c r="CS80" s="5125"/>
      <c r="CT80" s="5124"/>
      <c r="CU80" s="5124"/>
      <c r="CV80" s="5124"/>
      <c r="CW80" s="5124"/>
      <c r="CX80" s="5124"/>
      <c r="CY80" s="5124"/>
      <c r="CZ80" s="5416"/>
      <c r="DA80" s="5126"/>
      <c r="DB80" s="5122"/>
      <c r="DC80" s="5118"/>
      <c r="DD80" s="5119"/>
      <c r="DE80" s="5487"/>
      <c r="DF80" s="5488"/>
      <c r="DG80" s="5488"/>
      <c r="DH80" s="5488"/>
      <c r="DI80" s="5488"/>
      <c r="DJ80" s="5488"/>
      <c r="DK80" s="5488"/>
      <c r="DL80" s="5488"/>
      <c r="DM80" s="5488"/>
      <c r="DN80" s="5488"/>
      <c r="DO80" s="5488"/>
      <c r="DP80" s="5488"/>
      <c r="DQ80" s="5488"/>
      <c r="DR80" s="5489"/>
      <c r="DT80" s="5025"/>
      <c r="DU80" s="5013"/>
      <c r="DV80" s="5013"/>
      <c r="DW80" s="5013"/>
      <c r="DX80" s="5013"/>
      <c r="DY80" s="5013"/>
      <c r="DZ80" s="5013"/>
      <c r="EA80" s="5013"/>
      <c r="EB80" s="5035"/>
      <c r="EC80" s="5013"/>
      <c r="ED80" s="5013"/>
      <c r="EE80" s="5013"/>
      <c r="EF80" s="5013"/>
      <c r="EG80" s="5013"/>
      <c r="EH80" s="5013"/>
      <c r="EI80" s="5348"/>
      <c r="EJ80" s="5026"/>
      <c r="EK80" s="5012"/>
      <c r="EL80" s="5012"/>
      <c r="EM80" s="5012"/>
      <c r="EN80" s="4994"/>
      <c r="EO80" s="4993"/>
      <c r="EP80" s="4993"/>
      <c r="EQ80" s="4993"/>
      <c r="ER80" s="4993"/>
      <c r="ES80" s="4993"/>
      <c r="ET80" s="4993"/>
      <c r="EU80" s="4993"/>
      <c r="EV80" s="4993"/>
      <c r="EW80" s="4993"/>
      <c r="EX80" s="4993"/>
      <c r="EY80" s="4993"/>
      <c r="EZ80" s="4993"/>
      <c r="FA80" s="4993"/>
      <c r="FC80" s="6769"/>
      <c r="FD80" s="6765"/>
      <c r="FE80" s="6765"/>
      <c r="FF80" s="6765"/>
      <c r="FG80" s="6765"/>
      <c r="FH80" s="6765"/>
      <c r="FI80" s="6765"/>
      <c r="FJ80" s="6765"/>
      <c r="FK80" s="6770"/>
      <c r="FL80" s="6765"/>
      <c r="FM80" s="6765"/>
      <c r="FN80" s="6765"/>
      <c r="FO80" s="6765"/>
      <c r="FP80" s="6765"/>
      <c r="FQ80" s="6765"/>
      <c r="FR80" s="6819"/>
      <c r="FS80" s="6819"/>
      <c r="FT80" s="6762"/>
      <c r="FU80" s="5012"/>
      <c r="FV80" s="7154" t="s">
        <v>1627</v>
      </c>
      <c r="FW80" s="7154"/>
      <c r="FX80" s="7401" t="s">
        <v>1628</v>
      </c>
      <c r="FY80" s="7401"/>
      <c r="FZ80" s="7401"/>
      <c r="GA80" s="7402"/>
      <c r="GB80" s="6734"/>
      <c r="GC80" s="6734"/>
      <c r="GD80" s="6734"/>
      <c r="GE80" s="6734"/>
      <c r="GF80" s="6734"/>
      <c r="GG80" s="6734"/>
      <c r="GH80" s="6734"/>
      <c r="GI80" s="6734"/>
      <c r="GJ80" s="6734"/>
      <c r="GK80" s="6734"/>
      <c r="GM80" s="6516"/>
      <c r="GN80" s="6517"/>
      <c r="GO80" s="6517"/>
      <c r="GP80" s="6517"/>
      <c r="GQ80" s="6517"/>
      <c r="GR80" s="6517"/>
      <c r="GS80" s="6517"/>
      <c r="GT80" s="6517"/>
      <c r="GU80" s="6517"/>
      <c r="GV80" s="6517"/>
      <c r="GW80" s="6517"/>
      <c r="GX80" s="6517"/>
      <c r="GY80" s="6517"/>
      <c r="GZ80" s="6517"/>
      <c r="HA80" s="6517"/>
      <c r="HB80" s="6517"/>
      <c r="HC80" s="6517"/>
      <c r="HD80" s="6520"/>
      <c r="HE80" s="7088"/>
      <c r="HF80" s="7089"/>
      <c r="HG80" s="7090" t="s">
        <v>14</v>
      </c>
      <c r="HH80" s="7090" t="s">
        <v>12</v>
      </c>
      <c r="HI80" s="7090"/>
      <c r="HJ80" s="7090"/>
      <c r="HK80" s="7090" t="s">
        <v>15</v>
      </c>
      <c r="HL80" s="7090" t="s">
        <v>12</v>
      </c>
      <c r="HM80" s="7090" t="s">
        <v>12</v>
      </c>
      <c r="HN80" s="7090"/>
      <c r="HO80" s="7090"/>
      <c r="HP80" s="7090"/>
      <c r="HQ80" s="7090"/>
      <c r="HR80" s="7090" t="s">
        <v>0</v>
      </c>
      <c r="HS80" s="7091"/>
      <c r="HT80" s="7092"/>
      <c r="HU80" s="6717"/>
      <c r="HV80" s="6769"/>
      <c r="HW80" s="6765"/>
      <c r="HX80" s="6765"/>
      <c r="HY80" s="6765"/>
      <c r="HZ80" s="6765"/>
      <c r="IA80" s="6765"/>
      <c r="IB80" s="6765"/>
      <c r="IC80" s="6765"/>
      <c r="ID80" s="6770"/>
      <c r="IE80" s="6765"/>
      <c r="IF80" s="6765"/>
      <c r="IG80" s="6765"/>
      <c r="IH80" s="6765"/>
      <c r="II80" s="6765"/>
      <c r="IJ80" s="6765"/>
      <c r="IK80" s="6819"/>
      <c r="IL80" s="6819"/>
      <c r="IM80" s="6762"/>
      <c r="IN80" s="5012"/>
      <c r="IO80" s="7154" t="s">
        <v>1627</v>
      </c>
      <c r="IP80" s="7154"/>
      <c r="IQ80" s="7401" t="s">
        <v>1628</v>
      </c>
      <c r="IR80" s="7401"/>
      <c r="IS80" s="7401"/>
      <c r="IT80" s="7402"/>
      <c r="IU80" s="6734"/>
      <c r="IV80" s="6734"/>
      <c r="IW80" s="6734"/>
      <c r="IX80" s="6734"/>
      <c r="IY80" s="6734"/>
      <c r="IZ80" s="6734"/>
      <c r="JA80" s="6734"/>
      <c r="JB80" s="6734"/>
      <c r="JC80" s="6734"/>
      <c r="JD80" s="6734"/>
    </row>
    <row r="81" spans="2:264">
      <c r="B81" s="4993"/>
      <c r="C81" s="4993"/>
      <c r="D81" s="4993"/>
      <c r="E81" s="4993"/>
      <c r="F81" s="4993"/>
      <c r="G81" s="4993"/>
      <c r="H81" s="4993"/>
      <c r="I81" s="4993"/>
      <c r="J81" s="4993"/>
      <c r="K81" s="4993"/>
      <c r="L81" s="4993"/>
      <c r="M81" s="4993"/>
      <c r="N81" s="4993"/>
      <c r="O81" s="4993"/>
      <c r="P81" s="4993"/>
      <c r="Q81" s="5593" t="s">
        <v>629</v>
      </c>
      <c r="R81" s="5594" t="s">
        <v>1541</v>
      </c>
      <c r="S81" s="5631">
        <v>426</v>
      </c>
      <c r="T81" s="5589">
        <v>2151</v>
      </c>
      <c r="U81" s="5606">
        <v>45371</v>
      </c>
      <c r="V81" s="6940">
        <v>10</v>
      </c>
      <c r="W81" s="5594" t="s">
        <v>35</v>
      </c>
      <c r="X81" s="7263">
        <f>(AC81/1000)</f>
        <v>10</v>
      </c>
      <c r="Y81" s="5608">
        <v>264.5</v>
      </c>
      <c r="Z81" s="5614">
        <v>45373</v>
      </c>
      <c r="AA81" s="5634">
        <v>45370</v>
      </c>
      <c r="AB81" s="5594">
        <v>22415</v>
      </c>
      <c r="AC81" s="5598">
        <v>10000</v>
      </c>
      <c r="AD81" s="5598">
        <f t="shared" si="22"/>
        <v>0</v>
      </c>
      <c r="AE81" s="5608">
        <f t="shared" ref="AE81:AE88" si="27">(AC81*Y81/1000)</f>
        <v>2645</v>
      </c>
      <c r="AF81" s="5608">
        <v>264.5</v>
      </c>
      <c r="AG81" s="5632">
        <v>5</v>
      </c>
      <c r="AH81" s="5672" t="s">
        <v>8</v>
      </c>
      <c r="AI81" s="5660"/>
      <c r="AJ81" s="6398"/>
      <c r="AK81" s="6414"/>
      <c r="AL81" s="6398"/>
      <c r="AM81" s="6419"/>
      <c r="AN81" s="7433"/>
      <c r="AO81" s="6413"/>
      <c r="AP81" s="6413"/>
      <c r="AQ81" s="6397"/>
      <c r="AR81" s="6418"/>
      <c r="AS81" s="6419"/>
      <c r="AT81" s="6413"/>
      <c r="AU81" s="7316"/>
      <c r="AV81" s="6413"/>
      <c r="AW81" s="6417"/>
      <c r="AX81" s="6417"/>
      <c r="AY81" s="6421"/>
      <c r="AZ81" s="5577"/>
      <c r="BA81" s="4993"/>
      <c r="BB81" s="5082"/>
      <c r="BC81" s="5082"/>
      <c r="BD81" s="5082"/>
      <c r="BE81" s="5082"/>
      <c r="BF81" s="5082"/>
      <c r="BG81" s="5082"/>
      <c r="BH81" s="5082"/>
      <c r="BI81" s="5082"/>
      <c r="BJ81" s="5082"/>
      <c r="BK81" s="5082"/>
      <c r="BL81" s="5082"/>
      <c r="BM81" s="5082"/>
      <c r="BN81" s="5082"/>
      <c r="BO81" s="5082"/>
      <c r="BP81" s="5082"/>
      <c r="BQ81" s="5082"/>
      <c r="BR81" s="5082"/>
      <c r="BS81" s="5082"/>
      <c r="BT81" s="6629" t="s">
        <v>1394</v>
      </c>
      <c r="BU81" s="5253">
        <v>67</v>
      </c>
      <c r="BV81" s="5254">
        <v>132683</v>
      </c>
      <c r="BW81" s="5255">
        <v>45491</v>
      </c>
      <c r="BX81" s="5256">
        <v>2000</v>
      </c>
      <c r="BY81" s="5254" t="s">
        <v>96</v>
      </c>
      <c r="BZ81" s="5257">
        <v>16.149999999999999</v>
      </c>
      <c r="CA81" s="5397">
        <v>45524</v>
      </c>
      <c r="CB81" s="6307">
        <v>45512</v>
      </c>
      <c r="CC81" s="5398">
        <v>75312</v>
      </c>
      <c r="CD81" s="5257">
        <v>1858.82</v>
      </c>
      <c r="CE81" s="5246">
        <v>0</v>
      </c>
      <c r="CF81" s="5250">
        <f t="shared" si="25"/>
        <v>30019.942999999996</v>
      </c>
      <c r="CG81" s="5257">
        <f t="shared" si="26"/>
        <v>1500.9971499999999</v>
      </c>
      <c r="CH81" s="7141">
        <v>5</v>
      </c>
      <c r="CI81" s="5167"/>
      <c r="CJ81" s="4993"/>
      <c r="CK81" s="5123"/>
      <c r="CL81" s="5124"/>
      <c r="CM81" s="5124"/>
      <c r="CN81" s="5124"/>
      <c r="CO81" s="5124"/>
      <c r="CP81" s="5124"/>
      <c r="CQ81" s="5124"/>
      <c r="CR81" s="5124"/>
      <c r="CS81" s="5125"/>
      <c r="CT81" s="5124"/>
      <c r="CU81" s="5124"/>
      <c r="CV81" s="5124"/>
      <c r="CW81" s="5124"/>
      <c r="CX81" s="5124"/>
      <c r="CY81" s="5124"/>
      <c r="CZ81" s="5416"/>
      <c r="DA81" s="5126"/>
      <c r="DB81" s="5122"/>
      <c r="DC81" s="5123"/>
      <c r="DD81" s="5124"/>
      <c r="DE81" s="5133"/>
      <c r="DF81" s="5134"/>
      <c r="DG81" s="5134"/>
      <c r="DH81" s="5134"/>
      <c r="DI81" s="5134"/>
      <c r="DJ81" s="5134"/>
      <c r="DK81" s="5134"/>
      <c r="DL81" s="5134"/>
      <c r="DM81" s="5134"/>
      <c r="DN81" s="5134"/>
      <c r="DO81" s="5134"/>
      <c r="DP81" s="5134"/>
      <c r="DQ81" s="5134"/>
      <c r="DR81" s="5415"/>
      <c r="DT81" s="5025"/>
      <c r="DU81" s="5013"/>
      <c r="DV81" s="5013"/>
      <c r="DW81" s="5013"/>
      <c r="DX81" s="5013"/>
      <c r="DY81" s="5013"/>
      <c r="DZ81" s="5013"/>
      <c r="EA81" s="5013"/>
      <c r="EB81" s="5035"/>
      <c r="EC81" s="5013"/>
      <c r="ED81" s="5013"/>
      <c r="EE81" s="5013"/>
      <c r="EF81" s="5013"/>
      <c r="EG81" s="5013"/>
      <c r="EH81" s="5013"/>
      <c r="EI81" s="5348"/>
      <c r="EJ81" s="5026"/>
      <c r="EK81" s="5012"/>
      <c r="EL81" s="5012"/>
      <c r="EM81" s="5012"/>
      <c r="EN81" s="4994"/>
      <c r="EO81" s="4993"/>
      <c r="EP81" s="4993"/>
      <c r="EQ81" s="4993"/>
      <c r="ER81" s="4993"/>
      <c r="ES81" s="4993"/>
      <c r="ET81" s="4993"/>
      <c r="EU81" s="4993"/>
      <c r="EV81" s="4993"/>
      <c r="EW81" s="4993"/>
      <c r="EX81" s="4993"/>
      <c r="EY81" s="4993"/>
      <c r="EZ81" s="4993"/>
      <c r="FA81" s="4993"/>
      <c r="FC81" s="6771"/>
      <c r="FD81" s="6772"/>
      <c r="FE81" s="6772"/>
      <c r="FF81" s="6772"/>
      <c r="FG81" s="6772"/>
      <c r="FH81" s="6772"/>
      <c r="FI81" s="6772"/>
      <c r="FJ81" s="6772"/>
      <c r="FK81" s="6773"/>
      <c r="FL81" s="6772"/>
      <c r="FM81" s="6772"/>
      <c r="FN81" s="6772"/>
      <c r="FO81" s="6772"/>
      <c r="FP81" s="6772"/>
      <c r="FQ81" s="6772"/>
      <c r="FR81" s="6869"/>
      <c r="FS81" s="6869"/>
      <c r="FT81" s="6881"/>
      <c r="FU81" s="5012"/>
      <c r="FV81" s="6779"/>
      <c r="FW81" s="6836"/>
      <c r="FX81" s="6837" t="s">
        <v>14</v>
      </c>
      <c r="FY81" s="6837" t="s">
        <v>12</v>
      </c>
      <c r="FZ81" s="6837"/>
      <c r="GA81" s="6837"/>
      <c r="GB81" s="6837" t="s">
        <v>15</v>
      </c>
      <c r="GC81" s="6837" t="s">
        <v>12</v>
      </c>
      <c r="GD81" s="6837" t="s">
        <v>12</v>
      </c>
      <c r="GE81" s="6837"/>
      <c r="GF81" s="6837"/>
      <c r="GG81" s="6837"/>
      <c r="GH81" s="6837"/>
      <c r="GI81" s="6837" t="s">
        <v>0</v>
      </c>
      <c r="GJ81" s="6838"/>
      <c r="GK81" s="6839"/>
      <c r="GM81" s="6570"/>
      <c r="GN81" s="6570"/>
      <c r="GO81" s="6570" t="s">
        <v>14</v>
      </c>
      <c r="GP81" s="6570" t="s">
        <v>12</v>
      </c>
      <c r="GQ81" s="6570"/>
      <c r="GR81" s="6570"/>
      <c r="GS81" s="6570" t="s">
        <v>15</v>
      </c>
      <c r="GT81" s="6570" t="s">
        <v>12</v>
      </c>
      <c r="GU81" s="6570" t="s">
        <v>12</v>
      </c>
      <c r="GV81" s="6570"/>
      <c r="GW81" s="6570"/>
      <c r="GX81" s="6570"/>
      <c r="GY81" s="6570"/>
      <c r="GZ81" s="6570" t="s">
        <v>0</v>
      </c>
      <c r="HA81" s="6570"/>
      <c r="HB81" s="6570"/>
      <c r="HC81" s="6570"/>
      <c r="HD81" s="6520"/>
      <c r="HE81" s="7093" t="s">
        <v>4</v>
      </c>
      <c r="HF81" s="7094" t="s">
        <v>18</v>
      </c>
      <c r="HG81" s="7095" t="s">
        <v>19</v>
      </c>
      <c r="HH81" s="7095" t="s">
        <v>19</v>
      </c>
      <c r="HI81" s="7095" t="s">
        <v>20</v>
      </c>
      <c r="HJ81" s="7095" t="s">
        <v>21</v>
      </c>
      <c r="HK81" s="7095" t="s">
        <v>22</v>
      </c>
      <c r="HL81" s="7095" t="s">
        <v>23</v>
      </c>
      <c r="HM81" s="7095" t="s">
        <v>23</v>
      </c>
      <c r="HN81" s="7095" t="s">
        <v>24</v>
      </c>
      <c r="HO81" s="7095" t="s">
        <v>20</v>
      </c>
      <c r="HP81" s="7095" t="s">
        <v>25</v>
      </c>
      <c r="HQ81" s="7095" t="s">
        <v>0</v>
      </c>
      <c r="HR81" s="7095" t="s">
        <v>1363</v>
      </c>
      <c r="HS81" s="7096"/>
      <c r="HT81" s="7097" t="s">
        <v>26</v>
      </c>
      <c r="HU81" s="6717"/>
      <c r="HV81" s="6771"/>
      <c r="HW81" s="6772"/>
      <c r="HX81" s="6772"/>
      <c r="HY81" s="6772"/>
      <c r="HZ81" s="6772"/>
      <c r="IA81" s="6772"/>
      <c r="IB81" s="6772"/>
      <c r="IC81" s="6772"/>
      <c r="ID81" s="6773"/>
      <c r="IE81" s="6772"/>
      <c r="IF81" s="6772"/>
      <c r="IG81" s="6772"/>
      <c r="IH81" s="6772"/>
      <c r="II81" s="6772"/>
      <c r="IJ81" s="6772"/>
      <c r="IK81" s="6869"/>
      <c r="IL81" s="6869"/>
      <c r="IM81" s="6881"/>
      <c r="IN81" s="5012"/>
      <c r="IO81" s="6779"/>
      <c r="IP81" s="6836"/>
      <c r="IQ81" s="6837" t="s">
        <v>14</v>
      </c>
      <c r="IR81" s="6837" t="s">
        <v>12</v>
      </c>
      <c r="IS81" s="6837"/>
      <c r="IT81" s="6837"/>
      <c r="IU81" s="6837" t="s">
        <v>15</v>
      </c>
      <c r="IV81" s="6837" t="s">
        <v>12</v>
      </c>
      <c r="IW81" s="6837" t="s">
        <v>12</v>
      </c>
      <c r="IX81" s="6837"/>
      <c r="IY81" s="6837"/>
      <c r="IZ81" s="6837"/>
      <c r="JA81" s="6837"/>
      <c r="JB81" s="6837" t="s">
        <v>0</v>
      </c>
      <c r="JC81" s="6838"/>
      <c r="JD81" s="6839"/>
    </row>
    <row r="82" spans="2:264" ht="15" thickBot="1">
      <c r="B82" s="4993"/>
      <c r="C82" s="4993"/>
      <c r="D82" s="4993"/>
      <c r="E82" s="4993"/>
      <c r="F82" s="4993"/>
      <c r="G82" s="4993"/>
      <c r="H82" s="4993"/>
      <c r="I82" s="4993"/>
      <c r="J82" s="4993"/>
      <c r="K82" s="4993"/>
      <c r="L82" s="4993"/>
      <c r="M82" s="4993"/>
      <c r="N82" s="4993"/>
      <c r="O82" s="4993"/>
      <c r="P82" s="4993"/>
      <c r="Q82" s="5593" t="s">
        <v>1543</v>
      </c>
      <c r="R82" s="5594" t="s">
        <v>1544</v>
      </c>
      <c r="S82" s="5626">
        <v>14</v>
      </c>
      <c r="T82" s="5589" t="s">
        <v>36</v>
      </c>
      <c r="U82" s="5595">
        <v>45349</v>
      </c>
      <c r="V82" s="5639">
        <v>25.2</v>
      </c>
      <c r="W82" s="5612" t="s">
        <v>35</v>
      </c>
      <c r="X82" s="5612">
        <f>(AC82/400)</f>
        <v>63</v>
      </c>
      <c r="Y82" s="5629">
        <v>1115.4000000000001</v>
      </c>
      <c r="Z82" s="4482">
        <v>45369</v>
      </c>
      <c r="AA82" s="5595">
        <v>56327</v>
      </c>
      <c r="AB82" s="5594">
        <v>22413</v>
      </c>
      <c r="AC82" s="5598">
        <v>25200</v>
      </c>
      <c r="AD82" s="5598">
        <f t="shared" si="22"/>
        <v>0</v>
      </c>
      <c r="AE82" s="5608">
        <f t="shared" si="27"/>
        <v>28108.080000000005</v>
      </c>
      <c r="AF82" s="5608">
        <v>1405.4</v>
      </c>
      <c r="AG82" s="5609">
        <v>5</v>
      </c>
      <c r="AH82" s="5672" t="s">
        <v>8</v>
      </c>
      <c r="AI82" s="5660"/>
      <c r="AJ82" s="6398"/>
      <c r="AK82" s="6414"/>
      <c r="AL82" s="6398"/>
      <c r="AM82" s="6419"/>
      <c r="AN82" s="7433"/>
      <c r="AO82" s="6413"/>
      <c r="AP82" s="6413"/>
      <c r="AQ82" s="6397"/>
      <c r="AR82" s="6418"/>
      <c r="AS82" s="6419"/>
      <c r="AT82" s="6413"/>
      <c r="AU82" s="7316"/>
      <c r="AV82" s="6413"/>
      <c r="AW82" s="6417"/>
      <c r="AX82" s="6417"/>
      <c r="AY82" s="6421"/>
      <c r="AZ82" s="5577"/>
      <c r="BA82" s="4993"/>
      <c r="BB82" s="5082"/>
      <c r="BC82" s="5082"/>
      <c r="BD82" s="5082"/>
      <c r="BE82" s="5082"/>
      <c r="BF82" s="5082"/>
      <c r="BG82" s="5082"/>
      <c r="BH82" s="5082"/>
      <c r="BI82" s="5082"/>
      <c r="BJ82" s="5082"/>
      <c r="BK82" s="5082"/>
      <c r="BL82" s="5082"/>
      <c r="BM82" s="5082"/>
      <c r="BN82" s="5082"/>
      <c r="BO82" s="5082"/>
      <c r="BP82" s="5082"/>
      <c r="BQ82" s="5082"/>
      <c r="BR82" s="5082"/>
      <c r="BS82" s="5082"/>
      <c r="BT82" s="6629" t="s">
        <v>1394</v>
      </c>
      <c r="BU82" s="5253">
        <v>68</v>
      </c>
      <c r="BV82" s="5254">
        <v>132684</v>
      </c>
      <c r="BW82" s="5255">
        <v>45491</v>
      </c>
      <c r="BX82" s="5256">
        <v>2000</v>
      </c>
      <c r="BY82" s="5254" t="s">
        <v>96</v>
      </c>
      <c r="BZ82" s="5257">
        <v>16.149999999999999</v>
      </c>
      <c r="CA82" s="5397">
        <v>45540</v>
      </c>
      <c r="CB82" s="6307">
        <v>45523</v>
      </c>
      <c r="CC82" s="5398">
        <v>75431</v>
      </c>
      <c r="CD82" s="5257">
        <v>2013.71</v>
      </c>
      <c r="CE82" s="5246">
        <v>0</v>
      </c>
      <c r="CF82" s="5250">
        <f t="shared" si="25"/>
        <v>32521.416499999999</v>
      </c>
      <c r="CG82" s="5257">
        <f t="shared" si="26"/>
        <v>1626.070825</v>
      </c>
      <c r="CH82" s="7141">
        <v>5</v>
      </c>
      <c r="CI82" s="5167"/>
      <c r="CJ82" s="4993"/>
      <c r="CK82" s="5123"/>
      <c r="CL82" s="5124"/>
      <c r="CM82" s="5124"/>
      <c r="CN82" s="5124"/>
      <c r="CO82" s="5124"/>
      <c r="CP82" s="5124"/>
      <c r="CQ82" s="5124"/>
      <c r="CR82" s="5124"/>
      <c r="CS82" s="5125"/>
      <c r="CT82" s="5124"/>
      <c r="CU82" s="5124"/>
      <c r="CV82" s="5124"/>
      <c r="CW82" s="5124"/>
      <c r="CX82" s="5124"/>
      <c r="CY82" s="5124"/>
      <c r="CZ82" s="5416"/>
      <c r="DA82" s="5126"/>
      <c r="DB82" s="5122"/>
      <c r="DC82" s="5123"/>
      <c r="DD82" s="5124"/>
      <c r="DE82" s="5133"/>
      <c r="DF82" s="5134"/>
      <c r="DG82" s="5134"/>
      <c r="DH82" s="5134"/>
      <c r="DI82" s="5134"/>
      <c r="DJ82" s="5134"/>
      <c r="DK82" s="5134"/>
      <c r="DL82" s="5134"/>
      <c r="DM82" s="5134"/>
      <c r="DN82" s="5134"/>
      <c r="DO82" s="5134"/>
      <c r="DP82" s="5134"/>
      <c r="DQ82" s="5134"/>
      <c r="DR82" s="5415"/>
      <c r="DT82" s="5031"/>
      <c r="DU82" s="5032"/>
      <c r="DV82" s="5032"/>
      <c r="DW82" s="5032"/>
      <c r="DX82" s="5032"/>
      <c r="DY82" s="5032"/>
      <c r="DZ82" s="5032"/>
      <c r="EA82" s="5032"/>
      <c r="EB82" s="5036"/>
      <c r="EC82" s="5032"/>
      <c r="ED82" s="5032"/>
      <c r="EE82" s="5032"/>
      <c r="EF82" s="5032"/>
      <c r="EG82" s="5032"/>
      <c r="EH82" s="5032"/>
      <c r="EI82" s="5350"/>
      <c r="EJ82" s="5033"/>
      <c r="EK82" s="5012"/>
      <c r="EL82" s="5012"/>
      <c r="EM82" s="5012"/>
      <c r="EN82" s="4994"/>
      <c r="EO82" s="4993"/>
      <c r="EP82" s="4993"/>
      <c r="EQ82" s="4993"/>
      <c r="ER82" s="4993"/>
      <c r="ES82" s="4993"/>
      <c r="ET82" s="4993"/>
      <c r="EU82" s="4993"/>
      <c r="EV82" s="4993"/>
      <c r="EW82" s="4993"/>
      <c r="EX82" s="4993"/>
      <c r="EY82" s="4993"/>
      <c r="EZ82" s="4993"/>
      <c r="FA82" s="4993"/>
      <c r="FC82" s="6771"/>
      <c r="FD82" s="6772"/>
      <c r="FE82" s="6772"/>
      <c r="FF82" s="6772"/>
      <c r="FG82" s="6772"/>
      <c r="FH82" s="6772"/>
      <c r="FI82" s="6772"/>
      <c r="FJ82" s="6772"/>
      <c r="FK82" s="6773"/>
      <c r="FL82" s="6772"/>
      <c r="FM82" s="6772"/>
      <c r="FN82" s="6772"/>
      <c r="FO82" s="6772"/>
      <c r="FP82" s="6772"/>
      <c r="FQ82" s="6772"/>
      <c r="FR82" s="6869"/>
      <c r="FS82" s="6869"/>
      <c r="FT82" s="6881"/>
      <c r="FU82" s="5012"/>
      <c r="FV82" s="6780"/>
      <c r="FW82" s="6840"/>
      <c r="FX82" s="6841"/>
      <c r="FY82" s="6841"/>
      <c r="FZ82" s="6841"/>
      <c r="GA82" s="6841"/>
      <c r="GB82" s="6841"/>
      <c r="GC82" s="6841"/>
      <c r="GD82" s="6841"/>
      <c r="GE82" s="6841"/>
      <c r="GF82" s="6841"/>
      <c r="GG82" s="6841"/>
      <c r="GH82" s="6841"/>
      <c r="GI82" s="6841"/>
      <c r="GJ82" s="6842"/>
      <c r="GK82" s="6843"/>
      <c r="GM82" s="6573" t="s">
        <v>4</v>
      </c>
      <c r="GN82" s="6573" t="s">
        <v>18</v>
      </c>
      <c r="GO82" s="6573" t="s">
        <v>19</v>
      </c>
      <c r="GP82" s="6573" t="s">
        <v>19</v>
      </c>
      <c r="GQ82" s="6573" t="s">
        <v>20</v>
      </c>
      <c r="GR82" s="6573" t="s">
        <v>21</v>
      </c>
      <c r="GS82" s="6573" t="s">
        <v>22</v>
      </c>
      <c r="GT82" s="6573" t="s">
        <v>23</v>
      </c>
      <c r="GU82" s="6573" t="s">
        <v>23</v>
      </c>
      <c r="GV82" s="6573" t="s">
        <v>1227</v>
      </c>
      <c r="GW82" s="6573" t="s">
        <v>20</v>
      </c>
      <c r="GX82" s="6573" t="s">
        <v>25</v>
      </c>
      <c r="GY82" s="6573" t="s">
        <v>0</v>
      </c>
      <c r="GZ82" s="6573" t="s">
        <v>1363</v>
      </c>
      <c r="HA82" s="6573" t="s">
        <v>1388</v>
      </c>
      <c r="HB82" s="6573"/>
      <c r="HC82" s="6573" t="s">
        <v>26</v>
      </c>
      <c r="HD82" s="6520"/>
      <c r="HE82" s="7098"/>
      <c r="HF82" s="7099"/>
      <c r="HG82" s="7100" t="s">
        <v>3</v>
      </c>
      <c r="HH82" s="7100" t="s">
        <v>18</v>
      </c>
      <c r="HI82" s="7100"/>
      <c r="HJ82" s="7100"/>
      <c r="HK82" s="7100" t="s">
        <v>21</v>
      </c>
      <c r="HL82" s="7100" t="s">
        <v>27</v>
      </c>
      <c r="HM82" s="7100" t="s">
        <v>28</v>
      </c>
      <c r="HN82" s="7100"/>
      <c r="HO82" s="7100"/>
      <c r="HP82" s="7100"/>
      <c r="HQ82" s="7100"/>
      <c r="HR82" s="7100" t="s">
        <v>11</v>
      </c>
      <c r="HS82" s="7101"/>
      <c r="HT82" s="7102"/>
      <c r="HU82" s="6717"/>
      <c r="HV82" s="6771"/>
      <c r="HW82" s="6772"/>
      <c r="HX82" s="6772"/>
      <c r="HY82" s="6772"/>
      <c r="HZ82" s="6772"/>
      <c r="IA82" s="6772"/>
      <c r="IB82" s="6772"/>
      <c r="IC82" s="6772"/>
      <c r="ID82" s="6773"/>
      <c r="IE82" s="6772"/>
      <c r="IF82" s="6772"/>
      <c r="IG82" s="6772"/>
      <c r="IH82" s="6772"/>
      <c r="II82" s="6772"/>
      <c r="IJ82" s="6772"/>
      <c r="IK82" s="6869"/>
      <c r="IL82" s="6869"/>
      <c r="IM82" s="6881"/>
      <c r="IN82" s="5012"/>
      <c r="IO82" s="6780"/>
      <c r="IP82" s="6840"/>
      <c r="IQ82" s="6841"/>
      <c r="IR82" s="6841"/>
      <c r="IS82" s="6841"/>
      <c r="IT82" s="6841"/>
      <c r="IU82" s="6841"/>
      <c r="IV82" s="6841"/>
      <c r="IW82" s="6841"/>
      <c r="IX82" s="6841"/>
      <c r="IY82" s="6841"/>
      <c r="IZ82" s="6841"/>
      <c r="JA82" s="6841"/>
      <c r="JB82" s="6841"/>
      <c r="JC82" s="6842"/>
      <c r="JD82" s="6843"/>
    </row>
    <row r="83" spans="2:264" ht="15" thickBot="1">
      <c r="B83" s="4993"/>
      <c r="C83" s="4993"/>
      <c r="D83" s="4993"/>
      <c r="E83" s="4993"/>
      <c r="F83" s="4993"/>
      <c r="G83" s="4993"/>
      <c r="H83" s="4993"/>
      <c r="I83" s="4993"/>
      <c r="J83" s="4993"/>
      <c r="K83" s="4993"/>
      <c r="L83" s="4993"/>
      <c r="M83" s="4993"/>
      <c r="N83" s="4993"/>
      <c r="O83" s="4993"/>
      <c r="P83" s="4993"/>
      <c r="Q83" s="5593" t="s">
        <v>589</v>
      </c>
      <c r="R83" s="5589" t="s">
        <v>698</v>
      </c>
      <c r="S83" s="5618">
        <v>84</v>
      </c>
      <c r="T83" s="5589" t="s">
        <v>101</v>
      </c>
      <c r="U83" s="5610">
        <v>45363</v>
      </c>
      <c r="V83" s="5619">
        <v>10</v>
      </c>
      <c r="W83" s="5594" t="s">
        <v>35</v>
      </c>
      <c r="X83" s="5594">
        <f>(AC83/1000)</f>
        <v>10</v>
      </c>
      <c r="Y83" s="5620">
        <v>400</v>
      </c>
      <c r="Z83" s="4482">
        <v>45376</v>
      </c>
      <c r="AA83" s="5595">
        <v>45370</v>
      </c>
      <c r="AB83" s="5599">
        <v>22414</v>
      </c>
      <c r="AC83" s="5621">
        <v>10000</v>
      </c>
      <c r="AD83" s="5598">
        <f t="shared" si="22"/>
        <v>0</v>
      </c>
      <c r="AE83" s="5608">
        <f t="shared" si="27"/>
        <v>4000</v>
      </c>
      <c r="AF83" s="5608">
        <f t="shared" ref="AF83:AF88" si="28">(AE83*0.05)</f>
        <v>200</v>
      </c>
      <c r="AG83" s="5609">
        <v>5</v>
      </c>
      <c r="AH83" s="5868" t="s">
        <v>8</v>
      </c>
      <c r="AI83" s="5660"/>
      <c r="AJ83" s="5742" t="s">
        <v>1620</v>
      </c>
      <c r="AK83" s="2024" t="s">
        <v>1622</v>
      </c>
      <c r="AL83" s="2024"/>
      <c r="AM83" s="2024"/>
      <c r="AN83" s="2178"/>
      <c r="AO83" s="2024"/>
      <c r="AP83" s="2024"/>
      <c r="AQ83" s="2024"/>
      <c r="AR83" s="5577"/>
      <c r="AS83" s="5734"/>
      <c r="AT83" s="5577"/>
      <c r="AU83" s="5577"/>
      <c r="AV83" s="5577"/>
      <c r="AW83" s="5577"/>
      <c r="AX83" s="5577"/>
      <c r="AY83" s="5577"/>
      <c r="AZ83" s="5577"/>
      <c r="BA83" s="4993"/>
      <c r="BB83" s="5082"/>
      <c r="BC83" s="5082"/>
      <c r="BD83" s="5082"/>
      <c r="BE83" s="5082"/>
      <c r="BF83" s="5082"/>
      <c r="BG83" s="5082"/>
      <c r="BH83" s="5082"/>
      <c r="BI83" s="5082"/>
      <c r="BJ83" s="5082"/>
      <c r="BK83" s="5082"/>
      <c r="BL83" s="5082"/>
      <c r="BM83" s="5082"/>
      <c r="BN83" s="5082"/>
      <c r="BO83" s="5082"/>
      <c r="BP83" s="5082"/>
      <c r="BQ83" s="5082"/>
      <c r="BR83" s="5082"/>
      <c r="BS83" s="5082"/>
      <c r="BT83" s="6629" t="s">
        <v>1394</v>
      </c>
      <c r="BU83" s="5253">
        <v>69</v>
      </c>
      <c r="BV83" s="5254">
        <v>133569</v>
      </c>
      <c r="BW83" s="5255">
        <v>45523</v>
      </c>
      <c r="BX83" s="5256">
        <v>2000</v>
      </c>
      <c r="BY83" s="5254" t="s">
        <v>96</v>
      </c>
      <c r="BZ83" s="5257">
        <v>16.98</v>
      </c>
      <c r="CA83" s="5397">
        <v>45569</v>
      </c>
      <c r="CB83" s="6307">
        <v>45546</v>
      </c>
      <c r="CC83" s="5398">
        <v>75717</v>
      </c>
      <c r="CD83" s="5257">
        <v>2052.3200000000002</v>
      </c>
      <c r="CE83" s="5246">
        <v>0</v>
      </c>
      <c r="CF83" s="5250">
        <f t="shared" si="25"/>
        <v>34848.393600000003</v>
      </c>
      <c r="CG83" s="5257">
        <f t="shared" si="26"/>
        <v>1742.4196800000002</v>
      </c>
      <c r="CH83" s="7141">
        <v>5</v>
      </c>
      <c r="CI83" s="5167"/>
      <c r="CJ83" s="4993"/>
      <c r="CK83" s="5135"/>
      <c r="CL83" s="5136"/>
      <c r="CM83" s="5136"/>
      <c r="CN83" s="5136"/>
      <c r="CO83" s="5136"/>
      <c r="CP83" s="5136"/>
      <c r="CQ83" s="5136"/>
      <c r="CR83" s="5136"/>
      <c r="CS83" s="5137"/>
      <c r="CT83" s="5136"/>
      <c r="CU83" s="5136"/>
      <c r="CV83" s="5136"/>
      <c r="CW83" s="5136"/>
      <c r="CX83" s="5136"/>
      <c r="CY83" s="5136"/>
      <c r="CZ83" s="5418"/>
      <c r="DA83" s="5138"/>
      <c r="DB83" s="5122"/>
      <c r="DC83" s="5123"/>
      <c r="DD83" s="5124"/>
      <c r="DE83" s="5133"/>
      <c r="DF83" s="5134"/>
      <c r="DG83" s="5134"/>
      <c r="DH83" s="5134"/>
      <c r="DI83" s="5134"/>
      <c r="DJ83" s="5134"/>
      <c r="DK83" s="5134"/>
      <c r="DL83" s="5134"/>
      <c r="DM83" s="5134"/>
      <c r="DN83" s="5134"/>
      <c r="DO83" s="5134"/>
      <c r="DP83" s="5134"/>
      <c r="DQ83" s="5134"/>
      <c r="DR83" s="5415"/>
      <c r="DT83" s="5031"/>
      <c r="DU83" s="5032"/>
      <c r="DV83" s="5032"/>
      <c r="DW83" s="5032"/>
      <c r="DX83" s="5032"/>
      <c r="DY83" s="5032"/>
      <c r="DZ83" s="5032"/>
      <c r="EA83" s="5032"/>
      <c r="EB83" s="5036"/>
      <c r="EC83" s="5032"/>
      <c r="ED83" s="5032"/>
      <c r="EE83" s="5032"/>
      <c r="EF83" s="5032"/>
      <c r="EG83" s="5032"/>
      <c r="EH83" s="5032"/>
      <c r="EI83" s="5350"/>
      <c r="EJ83" s="5033"/>
      <c r="EK83" s="5012"/>
      <c r="EL83" s="5012"/>
      <c r="EM83" s="5012"/>
      <c r="EN83" s="4994"/>
      <c r="EO83" s="4993"/>
      <c r="EP83" s="4993"/>
      <c r="EQ83" s="4993"/>
      <c r="ER83" s="4993"/>
      <c r="ES83" s="4993"/>
      <c r="ET83" s="4993"/>
      <c r="EU83" s="4993"/>
      <c r="EV83" s="4993"/>
      <c r="EW83" s="4993"/>
      <c r="EX83" s="4993"/>
      <c r="EY83" s="4993"/>
      <c r="EZ83" s="4993"/>
      <c r="FA83" s="4993"/>
      <c r="FC83" s="6771"/>
      <c r="FD83" s="6772"/>
      <c r="FE83" s="6772"/>
      <c r="FF83" s="6772"/>
      <c r="FG83" s="6772"/>
      <c r="FH83" s="6772"/>
      <c r="FI83" s="6772"/>
      <c r="FJ83" s="6772"/>
      <c r="FK83" s="6773"/>
      <c r="FL83" s="6772"/>
      <c r="FM83" s="6772"/>
      <c r="FN83" s="6772"/>
      <c r="FO83" s="6772"/>
      <c r="FP83" s="6772"/>
      <c r="FQ83" s="6772"/>
      <c r="FR83" s="6869"/>
      <c r="FS83" s="6869"/>
      <c r="FT83" s="6881"/>
      <c r="FU83" s="5012"/>
      <c r="FV83" s="6780"/>
      <c r="FW83" s="6840"/>
      <c r="FX83" s="6841"/>
      <c r="FY83" s="6841"/>
      <c r="FZ83" s="6841"/>
      <c r="GA83" s="6841"/>
      <c r="GB83" s="6841"/>
      <c r="GC83" s="6841"/>
      <c r="GD83" s="6841"/>
      <c r="GE83" s="6841"/>
      <c r="GF83" s="6841"/>
      <c r="GG83" s="6841"/>
      <c r="GH83" s="6841"/>
      <c r="GI83" s="6841"/>
      <c r="GJ83" s="6842"/>
      <c r="GK83" s="6843"/>
      <c r="GM83" s="6573"/>
      <c r="GN83" s="6573"/>
      <c r="GO83" s="6573"/>
      <c r="GP83" s="6573"/>
      <c r="GQ83" s="6573"/>
      <c r="GR83" s="6573"/>
      <c r="GS83" s="6573"/>
      <c r="GT83" s="6573"/>
      <c r="GU83" s="6573"/>
      <c r="GV83" s="6573"/>
      <c r="GW83" s="6573"/>
      <c r="GX83" s="6573"/>
      <c r="GY83" s="6573"/>
      <c r="GZ83" s="6573"/>
      <c r="HA83" s="6573"/>
      <c r="HB83" s="6523" t="s">
        <v>1526</v>
      </c>
      <c r="HC83" s="6573"/>
      <c r="HD83" s="6520"/>
      <c r="HE83" s="7138"/>
      <c r="HF83" s="7139"/>
      <c r="HG83" s="7139"/>
      <c r="HH83" s="7139"/>
      <c r="HI83" s="7139"/>
      <c r="HJ83" s="7139"/>
      <c r="HK83" s="7139"/>
      <c r="HL83" s="7139"/>
      <c r="HM83" s="7139"/>
      <c r="HN83" s="7139"/>
      <c r="HO83" s="7139"/>
      <c r="HP83" s="7139"/>
      <c r="HQ83" s="7139"/>
      <c r="HR83" s="7139"/>
      <c r="HS83" s="7139"/>
      <c r="HT83" s="7140"/>
      <c r="HU83" s="6717"/>
      <c r="HV83" s="6771"/>
      <c r="HW83" s="6772"/>
      <c r="HX83" s="6772"/>
      <c r="HY83" s="6772"/>
      <c r="HZ83" s="6772"/>
      <c r="IA83" s="6772"/>
      <c r="IB83" s="6772"/>
      <c r="IC83" s="6772"/>
      <c r="ID83" s="6773"/>
      <c r="IE83" s="6772"/>
      <c r="IF83" s="6772"/>
      <c r="IG83" s="6772"/>
      <c r="IH83" s="6772"/>
      <c r="II83" s="6772"/>
      <c r="IJ83" s="6772"/>
      <c r="IK83" s="6869"/>
      <c r="IL83" s="6869"/>
      <c r="IM83" s="6881"/>
      <c r="IN83" s="5012"/>
      <c r="IO83" s="6780"/>
      <c r="IP83" s="6840"/>
      <c r="IQ83" s="6841"/>
      <c r="IR83" s="6841"/>
      <c r="IS83" s="6841"/>
      <c r="IT83" s="6841"/>
      <c r="IU83" s="6841"/>
      <c r="IV83" s="6841"/>
      <c r="IW83" s="6841"/>
      <c r="IX83" s="6841"/>
      <c r="IY83" s="6841"/>
      <c r="IZ83" s="6841"/>
      <c r="JA83" s="6841"/>
      <c r="JB83" s="6841"/>
      <c r="JC83" s="6842"/>
      <c r="JD83" s="6843"/>
    </row>
    <row r="84" spans="2:264" ht="15" thickBot="1">
      <c r="B84" s="4993"/>
      <c r="C84" s="4993"/>
      <c r="D84" s="4993"/>
      <c r="E84" s="4993"/>
      <c r="F84" s="4993"/>
      <c r="G84" s="4993"/>
      <c r="H84" s="4993"/>
      <c r="I84" s="4993"/>
      <c r="J84" s="4993"/>
      <c r="K84" s="4993"/>
      <c r="L84" s="4993"/>
      <c r="M84" s="4993"/>
      <c r="N84" s="4993"/>
      <c r="O84" s="4993"/>
      <c r="P84" s="4993"/>
      <c r="Q84" s="5593" t="s">
        <v>589</v>
      </c>
      <c r="R84" s="5589" t="s">
        <v>1239</v>
      </c>
      <c r="S84" s="5605">
        <v>85</v>
      </c>
      <c r="T84" s="5589" t="s">
        <v>101</v>
      </c>
      <c r="U84" s="5606">
        <v>45363</v>
      </c>
      <c r="V84" s="5596">
        <v>5</v>
      </c>
      <c r="W84" s="5594" t="s">
        <v>35</v>
      </c>
      <c r="X84" s="5594">
        <f>(AC84/1000)</f>
        <v>5</v>
      </c>
      <c r="Y84" s="5597">
        <v>400</v>
      </c>
      <c r="Z84" s="4482">
        <v>45376</v>
      </c>
      <c r="AA84" s="5595">
        <v>45370</v>
      </c>
      <c r="AB84" s="5594">
        <v>22414</v>
      </c>
      <c r="AC84" s="5598">
        <v>5000</v>
      </c>
      <c r="AD84" s="5598">
        <f t="shared" si="22"/>
        <v>0</v>
      </c>
      <c r="AE84" s="5608">
        <f t="shared" si="27"/>
        <v>2000</v>
      </c>
      <c r="AF84" s="5608">
        <f t="shared" si="28"/>
        <v>100</v>
      </c>
      <c r="AG84" s="5609">
        <v>5</v>
      </c>
      <c r="AH84" s="5868" t="s">
        <v>8</v>
      </c>
      <c r="AI84" s="5660"/>
      <c r="AJ84" s="5579"/>
      <c r="AK84" s="7434"/>
      <c r="AL84" s="5773" t="s">
        <v>14</v>
      </c>
      <c r="AM84" s="5773" t="s">
        <v>12</v>
      </c>
      <c r="AN84" s="5773"/>
      <c r="AO84" s="5773"/>
      <c r="AP84" s="5773"/>
      <c r="AQ84" s="5773" t="s">
        <v>15</v>
      </c>
      <c r="AR84" s="5773" t="s">
        <v>12</v>
      </c>
      <c r="AS84" s="5746" t="s">
        <v>12</v>
      </c>
      <c r="AT84" s="5773"/>
      <c r="AU84" s="5773"/>
      <c r="AV84" s="5773"/>
      <c r="AW84" s="5773"/>
      <c r="AX84" s="5773" t="s">
        <v>0</v>
      </c>
      <c r="AY84" s="5774"/>
      <c r="AZ84" s="5775"/>
      <c r="BA84" s="4993"/>
      <c r="BB84" s="5082"/>
      <c r="BC84" s="5082"/>
      <c r="BD84" s="5082"/>
      <c r="BE84" s="5082"/>
      <c r="BF84" s="5082"/>
      <c r="BG84" s="5082"/>
      <c r="BH84" s="5082"/>
      <c r="BI84" s="5082"/>
      <c r="BJ84" s="5082"/>
      <c r="BK84" s="5082"/>
      <c r="BL84" s="5082"/>
      <c r="BM84" s="5082"/>
      <c r="BN84" s="5082"/>
      <c r="BO84" s="5082"/>
      <c r="BP84" s="5082"/>
      <c r="BQ84" s="5082"/>
      <c r="BR84" s="5082"/>
      <c r="BS84" s="5082"/>
      <c r="BT84" s="6718" t="s">
        <v>1394</v>
      </c>
      <c r="BU84" s="5253">
        <v>70</v>
      </c>
      <c r="BV84" s="5254">
        <v>134347</v>
      </c>
      <c r="BW84" s="5255">
        <v>45546</v>
      </c>
      <c r="BX84" s="5256">
        <v>2000</v>
      </c>
      <c r="BY84" s="5254" t="s">
        <v>96</v>
      </c>
      <c r="BZ84" s="5257">
        <v>16.98</v>
      </c>
      <c r="CA84" s="5397">
        <v>45597</v>
      </c>
      <c r="CB84" s="6307">
        <v>45582</v>
      </c>
      <c r="CC84" s="5398">
        <v>76218</v>
      </c>
      <c r="CD84" s="5257">
        <v>2014.43</v>
      </c>
      <c r="CE84" s="5246">
        <v>0</v>
      </c>
      <c r="CF84" s="5250">
        <f>(BZ84*CD84)</f>
        <v>34205.021400000005</v>
      </c>
      <c r="CG84" s="5257">
        <f>(CF84*0.05)</f>
        <v>1710.2510700000003</v>
      </c>
      <c r="CH84" s="7141">
        <v>5</v>
      </c>
      <c r="CI84" s="5167"/>
      <c r="CJ84" s="4993"/>
      <c r="CK84" s="5135"/>
      <c r="CL84" s="5136"/>
      <c r="CM84" s="5136"/>
      <c r="CN84" s="5136"/>
      <c r="CO84" s="5136"/>
      <c r="CP84" s="5136"/>
      <c r="CQ84" s="5136"/>
      <c r="CR84" s="5136"/>
      <c r="CS84" s="5137"/>
      <c r="CT84" s="5136"/>
      <c r="CU84" s="5136"/>
      <c r="CV84" s="5136"/>
      <c r="CW84" s="5136"/>
      <c r="CX84" s="5136"/>
      <c r="CY84" s="5136"/>
      <c r="CZ84" s="5418"/>
      <c r="DA84" s="5138"/>
      <c r="DB84" s="5122"/>
      <c r="DC84" s="5123"/>
      <c r="DD84" s="5124"/>
      <c r="DE84" s="5133"/>
      <c r="DF84" s="5134"/>
      <c r="DG84" s="5134"/>
      <c r="DH84" s="5134"/>
      <c r="DI84" s="5134"/>
      <c r="DJ84" s="5134"/>
      <c r="DK84" s="5134"/>
      <c r="DL84" s="5134"/>
      <c r="DM84" s="5134"/>
      <c r="DN84" s="5134"/>
      <c r="DO84" s="5134"/>
      <c r="DP84" s="5134"/>
      <c r="DQ84" s="5134"/>
      <c r="DR84" s="5415"/>
      <c r="DT84" s="5031"/>
      <c r="DU84" s="5032"/>
      <c r="DV84" s="5032"/>
      <c r="DW84" s="5032"/>
      <c r="DX84" s="5032"/>
      <c r="DY84" s="5032"/>
      <c r="DZ84" s="5032"/>
      <c r="EA84" s="5032"/>
      <c r="EB84" s="5036"/>
      <c r="EC84" s="5032"/>
      <c r="ED84" s="5032"/>
      <c r="EE84" s="5032"/>
      <c r="EF84" s="5032"/>
      <c r="EG84" s="5032"/>
      <c r="EH84" s="5032"/>
      <c r="EI84" s="5350"/>
      <c r="EJ84" s="5033"/>
      <c r="EK84" s="5012"/>
      <c r="EL84" s="90"/>
      <c r="EM84" s="5012"/>
      <c r="EN84" s="4994"/>
      <c r="EO84" s="4993"/>
      <c r="EP84" s="4993"/>
      <c r="EQ84" s="4993"/>
      <c r="ER84" s="4993"/>
      <c r="ES84" s="4993"/>
      <c r="ET84" s="4993"/>
      <c r="EU84" s="4993"/>
      <c r="EV84" s="4993"/>
      <c r="EW84" s="4993"/>
      <c r="EX84" s="4993"/>
      <c r="EY84" s="4993"/>
      <c r="EZ84" s="4993"/>
      <c r="FA84" s="4993"/>
      <c r="FC84" s="6771"/>
      <c r="FD84" s="6772"/>
      <c r="FE84" s="6772"/>
      <c r="FF84" s="6772"/>
      <c r="FG84" s="6772"/>
      <c r="FH84" s="6772"/>
      <c r="FI84" s="6772"/>
      <c r="FJ84" s="6772"/>
      <c r="FK84" s="6773"/>
      <c r="FL84" s="6772"/>
      <c r="FM84" s="6772"/>
      <c r="FN84" s="6772"/>
      <c r="FO84" s="6772"/>
      <c r="FP84" s="6772"/>
      <c r="FQ84" s="6772"/>
      <c r="FR84" s="6869"/>
      <c r="FS84" s="6869"/>
      <c r="FT84" s="6881"/>
      <c r="FU84" s="5012"/>
      <c r="FV84" s="6780" t="s">
        <v>4</v>
      </c>
      <c r="FW84" s="6840" t="s">
        <v>18</v>
      </c>
      <c r="FX84" s="6841" t="s">
        <v>19</v>
      </c>
      <c r="FY84" s="6841" t="s">
        <v>19</v>
      </c>
      <c r="FZ84" s="6841" t="s">
        <v>20</v>
      </c>
      <c r="GA84" s="6841" t="s">
        <v>21</v>
      </c>
      <c r="GB84" s="6841" t="s">
        <v>22</v>
      </c>
      <c r="GC84" s="6841" t="s">
        <v>23</v>
      </c>
      <c r="GD84" s="6841" t="s">
        <v>23</v>
      </c>
      <c r="GE84" s="6841" t="s">
        <v>24</v>
      </c>
      <c r="GF84" s="6841" t="s">
        <v>20</v>
      </c>
      <c r="GG84" s="6841" t="s">
        <v>25</v>
      </c>
      <c r="GH84" s="6841" t="s">
        <v>0</v>
      </c>
      <c r="GI84" s="6841" t="s">
        <v>1363</v>
      </c>
      <c r="GJ84" s="6842"/>
      <c r="GK84" s="6843" t="s">
        <v>26</v>
      </c>
      <c r="GM84" s="6573"/>
      <c r="GN84" s="6573"/>
      <c r="GO84" s="6573"/>
      <c r="GP84" s="6573"/>
      <c r="GQ84" s="6573"/>
      <c r="GR84" s="6573"/>
      <c r="GS84" s="6573"/>
      <c r="GT84" s="6573"/>
      <c r="GU84" s="6573"/>
      <c r="GV84" s="6573"/>
      <c r="GW84" s="6573"/>
      <c r="GX84" s="6573"/>
      <c r="GY84" s="6573"/>
      <c r="GZ84" s="6573"/>
      <c r="HA84" s="6573"/>
      <c r="HB84" s="6573"/>
      <c r="HC84" s="6573"/>
      <c r="HD84" s="6520"/>
      <c r="HE84" s="7138"/>
      <c r="HF84" s="7139"/>
      <c r="HG84" s="7139"/>
      <c r="HH84" s="7139"/>
      <c r="HI84" s="7139"/>
      <c r="HJ84" s="7139"/>
      <c r="HK84" s="7139"/>
      <c r="HL84" s="7139"/>
      <c r="HM84" s="7139"/>
      <c r="HN84" s="7139"/>
      <c r="HO84" s="7139"/>
      <c r="HP84" s="7139"/>
      <c r="HQ84" s="7139"/>
      <c r="HR84" s="7139"/>
      <c r="HS84" s="7139"/>
      <c r="HT84" s="7140"/>
      <c r="HU84" s="6717"/>
      <c r="HV84" s="6771"/>
      <c r="HW84" s="6772"/>
      <c r="HX84" s="6772"/>
      <c r="HY84" s="6772"/>
      <c r="HZ84" s="6772"/>
      <c r="IA84" s="6772"/>
      <c r="IB84" s="6772"/>
      <c r="IC84" s="6772"/>
      <c r="ID84" s="6773"/>
      <c r="IE84" s="6772"/>
      <c r="IF84" s="6772"/>
      <c r="IG84" s="6772"/>
      <c r="IH84" s="6772"/>
      <c r="II84" s="6772"/>
      <c r="IJ84" s="6772"/>
      <c r="IK84" s="6869"/>
      <c r="IL84" s="6869"/>
      <c r="IM84" s="6881"/>
      <c r="IN84" s="5012"/>
      <c r="IO84" s="6780" t="s">
        <v>4</v>
      </c>
      <c r="IP84" s="6840" t="s">
        <v>18</v>
      </c>
      <c r="IQ84" s="6841" t="s">
        <v>19</v>
      </c>
      <c r="IR84" s="6841" t="s">
        <v>19</v>
      </c>
      <c r="IS84" s="6841" t="s">
        <v>20</v>
      </c>
      <c r="IT84" s="6841" t="s">
        <v>21</v>
      </c>
      <c r="IU84" s="6841" t="s">
        <v>22</v>
      </c>
      <c r="IV84" s="6841" t="s">
        <v>23</v>
      </c>
      <c r="IW84" s="6841" t="s">
        <v>23</v>
      </c>
      <c r="IX84" s="6841" t="s">
        <v>24</v>
      </c>
      <c r="IY84" s="6841" t="s">
        <v>20</v>
      </c>
      <c r="IZ84" s="6841" t="s">
        <v>25</v>
      </c>
      <c r="JA84" s="6841" t="s">
        <v>0</v>
      </c>
      <c r="JB84" s="6841" t="s">
        <v>1363</v>
      </c>
      <c r="JC84" s="6842"/>
      <c r="JD84" s="6843" t="s">
        <v>26</v>
      </c>
    </row>
    <row r="85" spans="2:264" ht="15" thickBot="1">
      <c r="B85" s="4993"/>
      <c r="C85" s="4993"/>
      <c r="D85" s="4993"/>
      <c r="E85" s="4993"/>
      <c r="F85" s="4993"/>
      <c r="G85" s="4993"/>
      <c r="H85" s="4993"/>
      <c r="I85" s="4993"/>
      <c r="J85" s="4993"/>
      <c r="K85" s="4993"/>
      <c r="L85" s="4993"/>
      <c r="M85" s="4993"/>
      <c r="N85" s="4993"/>
      <c r="O85" s="4993"/>
      <c r="P85" s="4993"/>
      <c r="Q85" s="5593" t="s">
        <v>910</v>
      </c>
      <c r="R85" s="5594" t="s">
        <v>1385</v>
      </c>
      <c r="S85" s="5605">
        <v>83</v>
      </c>
      <c r="T85" s="5589" t="s">
        <v>36</v>
      </c>
      <c r="U85" s="5606">
        <v>45336</v>
      </c>
      <c r="V85" s="6940">
        <v>20</v>
      </c>
      <c r="W85" s="5594" t="s">
        <v>35</v>
      </c>
      <c r="X85" s="5605">
        <f>(AC85/500)</f>
        <v>40</v>
      </c>
      <c r="Y85" s="5608">
        <v>441</v>
      </c>
      <c r="Z85" s="4482">
        <v>45381</v>
      </c>
      <c r="AA85" s="5634">
        <v>45370</v>
      </c>
      <c r="AB85" s="5589">
        <v>22412</v>
      </c>
      <c r="AC85" s="5609">
        <v>20000</v>
      </c>
      <c r="AD85" s="5598">
        <f t="shared" si="22"/>
        <v>0</v>
      </c>
      <c r="AE85" s="5600">
        <f t="shared" si="27"/>
        <v>8820</v>
      </c>
      <c r="AF85" s="5600">
        <f t="shared" si="28"/>
        <v>441</v>
      </c>
      <c r="AG85" s="5589">
        <v>5</v>
      </c>
      <c r="AH85" s="5868" t="s">
        <v>8</v>
      </c>
      <c r="AI85" s="5660"/>
      <c r="AJ85" s="5580" t="s">
        <v>4</v>
      </c>
      <c r="AK85" s="7435" t="s">
        <v>18</v>
      </c>
      <c r="AL85" s="5777" t="s">
        <v>19</v>
      </c>
      <c r="AM85" s="5777" t="s">
        <v>19</v>
      </c>
      <c r="AN85" s="5777" t="s">
        <v>20</v>
      </c>
      <c r="AO85" s="5777" t="s">
        <v>21</v>
      </c>
      <c r="AP85" s="5777" t="s">
        <v>1559</v>
      </c>
      <c r="AQ85" s="5777" t="s">
        <v>22</v>
      </c>
      <c r="AR85" s="5777" t="s">
        <v>23</v>
      </c>
      <c r="AS85" s="5751" t="s">
        <v>23</v>
      </c>
      <c r="AT85" s="5777" t="s">
        <v>24</v>
      </c>
      <c r="AU85" s="5777" t="s">
        <v>20</v>
      </c>
      <c r="AV85" s="5777" t="s">
        <v>25</v>
      </c>
      <c r="AW85" s="5777" t="s">
        <v>0</v>
      </c>
      <c r="AX85" s="5777" t="s">
        <v>1363</v>
      </c>
      <c r="AY85" s="5778" t="s">
        <v>1388</v>
      </c>
      <c r="AZ85" s="5779" t="s">
        <v>26</v>
      </c>
      <c r="BA85" s="4993"/>
      <c r="BB85" s="5057" t="s">
        <v>1482</v>
      </c>
      <c r="BC85" s="5057"/>
      <c r="BD85" s="5058"/>
      <c r="BE85" s="5058"/>
      <c r="BF85" s="5058"/>
      <c r="BG85" s="5058"/>
      <c r="BH85" s="5058"/>
      <c r="BI85" s="5058"/>
      <c r="BJ85" s="5058"/>
      <c r="BK85" s="5058"/>
      <c r="BL85" s="5058"/>
      <c r="BM85" s="5058"/>
      <c r="BN85" s="5058"/>
      <c r="BO85" s="5058"/>
      <c r="BP85" s="5058"/>
      <c r="BQ85" s="5058"/>
      <c r="BR85" s="5058"/>
      <c r="BS85" s="5082"/>
      <c r="BT85" s="6718" t="s">
        <v>1394</v>
      </c>
      <c r="BU85" s="5253">
        <v>71</v>
      </c>
      <c r="BV85" s="5254">
        <v>134347</v>
      </c>
      <c r="BW85" s="5255">
        <v>45546</v>
      </c>
      <c r="BX85" s="5256">
        <v>2000</v>
      </c>
      <c r="BY85" s="5254" t="s">
        <v>96</v>
      </c>
      <c r="BZ85" s="5257">
        <v>16.98</v>
      </c>
      <c r="CA85" s="5397">
        <v>45610</v>
      </c>
      <c r="CB85" s="6307">
        <v>45596</v>
      </c>
      <c r="CC85" s="5398">
        <v>76389</v>
      </c>
      <c r="CD85" s="5257">
        <v>2009.31</v>
      </c>
      <c r="CE85" s="5246">
        <v>0</v>
      </c>
      <c r="CF85" s="5250">
        <f>(BZ85*CD85)</f>
        <v>34118.0838</v>
      </c>
      <c r="CG85" s="5257">
        <f>(CF85*0.05)</f>
        <v>1705.9041900000002</v>
      </c>
      <c r="CH85" s="7141">
        <v>5</v>
      </c>
      <c r="CI85" s="5167"/>
      <c r="CJ85" s="4993"/>
      <c r="CK85" s="5135"/>
      <c r="CL85" s="5136"/>
      <c r="CM85" s="5136"/>
      <c r="CN85" s="5136"/>
      <c r="CO85" s="5136"/>
      <c r="CP85" s="5136"/>
      <c r="CQ85" s="5136"/>
      <c r="CR85" s="5136"/>
      <c r="CS85" s="5137"/>
      <c r="CT85" s="5136"/>
      <c r="CU85" s="5136"/>
      <c r="CV85" s="5136"/>
      <c r="CW85" s="5136"/>
      <c r="CX85" s="5136"/>
      <c r="CY85" s="5136"/>
      <c r="CZ85" s="5418"/>
      <c r="DA85" s="5138"/>
      <c r="DB85" s="5122"/>
      <c r="DC85" s="5123"/>
      <c r="DD85" s="5124"/>
      <c r="DE85" s="5133"/>
      <c r="DF85" s="5134"/>
      <c r="DG85" s="5134"/>
      <c r="DH85" s="5134"/>
      <c r="DI85" s="5134"/>
      <c r="DJ85" s="5134"/>
      <c r="DK85" s="5134"/>
      <c r="DL85" s="5134"/>
      <c r="DM85" s="5134"/>
      <c r="DN85" s="5134"/>
      <c r="DO85" s="5134"/>
      <c r="DP85" s="5134"/>
      <c r="DQ85" s="5134"/>
      <c r="DR85" s="5415"/>
      <c r="DT85" s="5031"/>
      <c r="DU85" s="5032"/>
      <c r="DV85" s="5032"/>
      <c r="DW85" s="5032"/>
      <c r="DX85" s="5032"/>
      <c r="DY85" s="5032"/>
      <c r="DZ85" s="5032"/>
      <c r="EA85" s="5032"/>
      <c r="EB85" s="5036"/>
      <c r="EC85" s="5032"/>
      <c r="ED85" s="5032"/>
      <c r="EE85" s="5032"/>
      <c r="EF85" s="5032"/>
      <c r="EG85" s="5032"/>
      <c r="EH85" s="5032"/>
      <c r="EI85" s="5350"/>
      <c r="EJ85" s="5033"/>
      <c r="EK85" s="5012"/>
      <c r="EL85" s="5016"/>
      <c r="EM85" s="5042"/>
      <c r="EN85" s="5038" t="s">
        <v>14</v>
      </c>
      <c r="EO85" s="5038" t="s">
        <v>12</v>
      </c>
      <c r="EP85" s="5038"/>
      <c r="EQ85" s="5038"/>
      <c r="ER85" s="5038" t="s">
        <v>15</v>
      </c>
      <c r="ES85" s="5038" t="s">
        <v>12</v>
      </c>
      <c r="ET85" s="5038" t="s">
        <v>12</v>
      </c>
      <c r="EU85" s="5038"/>
      <c r="EV85" s="5038"/>
      <c r="EW85" s="5038"/>
      <c r="EX85" s="5038"/>
      <c r="EY85" s="5038" t="s">
        <v>0</v>
      </c>
      <c r="EZ85" s="5382"/>
      <c r="FA85" s="5039"/>
      <c r="FC85" s="6774"/>
      <c r="FD85" s="6775"/>
      <c r="FE85" s="6775"/>
      <c r="FF85" s="6775"/>
      <c r="FG85" s="6775"/>
      <c r="FH85" s="6775"/>
      <c r="FI85" s="6775"/>
      <c r="FJ85" s="6775"/>
      <c r="FK85" s="6776"/>
      <c r="FL85" s="6775"/>
      <c r="FM85" s="6775"/>
      <c r="FN85" s="6775"/>
      <c r="FO85" s="6775"/>
      <c r="FP85" s="6775"/>
      <c r="FQ85" s="6777">
        <f>SUM(FQ71:FQ84)</f>
        <v>378.08725000000004</v>
      </c>
      <c r="FR85" s="6885"/>
      <c r="FS85" s="6777">
        <f>SUM(FS71:FS84)</f>
        <v>151.23490000000001</v>
      </c>
      <c r="FT85" s="6882"/>
      <c r="FU85" s="5012"/>
      <c r="FV85" s="6781"/>
      <c r="FW85" s="6844"/>
      <c r="FX85" s="6845" t="s">
        <v>3</v>
      </c>
      <c r="FY85" s="6845" t="s">
        <v>18</v>
      </c>
      <c r="FZ85" s="6845"/>
      <c r="GA85" s="6845"/>
      <c r="GB85" s="6845" t="s">
        <v>21</v>
      </c>
      <c r="GC85" s="6845" t="s">
        <v>27</v>
      </c>
      <c r="GD85" s="6845" t="s">
        <v>28</v>
      </c>
      <c r="GE85" s="6845"/>
      <c r="GF85" s="6845"/>
      <c r="GG85" s="6845"/>
      <c r="GH85" s="6845"/>
      <c r="GI85" s="6845" t="s">
        <v>11</v>
      </c>
      <c r="GJ85" s="6846"/>
      <c r="GK85" s="6847"/>
      <c r="GM85" s="6576"/>
      <c r="GN85" s="6576"/>
      <c r="GO85" s="6576" t="s">
        <v>3</v>
      </c>
      <c r="GP85" s="6576" t="s">
        <v>18</v>
      </c>
      <c r="GQ85" s="6576"/>
      <c r="GR85" s="6576"/>
      <c r="GS85" s="6576" t="s">
        <v>21</v>
      </c>
      <c r="GT85" s="6576" t="s">
        <v>27</v>
      </c>
      <c r="GU85" s="6576" t="s">
        <v>28</v>
      </c>
      <c r="GV85" s="6576"/>
      <c r="GW85" s="6576"/>
      <c r="GX85" s="6576"/>
      <c r="GY85" s="6576"/>
      <c r="GZ85" s="6576" t="s">
        <v>11</v>
      </c>
      <c r="HA85" s="6576"/>
      <c r="HB85" s="6576"/>
      <c r="HC85" s="6576"/>
      <c r="HD85" s="6520"/>
      <c r="HE85" s="6639"/>
      <c r="HF85" s="6640"/>
      <c r="HG85" s="6640"/>
      <c r="HH85" s="6641"/>
      <c r="HI85" s="6640"/>
      <c r="HJ85" s="6640"/>
      <c r="HK85" s="6642"/>
      <c r="HL85" s="6643"/>
      <c r="HM85" s="6641"/>
      <c r="HN85" s="6640"/>
      <c r="HO85" s="6640"/>
      <c r="HP85" s="6644"/>
      <c r="HQ85" s="6645"/>
      <c r="HR85" s="6646"/>
      <c r="HS85" s="6902"/>
      <c r="HT85" s="7084"/>
      <c r="HU85" s="4993"/>
      <c r="HV85" s="6774"/>
      <c r="HW85" s="6775"/>
      <c r="HX85" s="6775"/>
      <c r="HY85" s="6775"/>
      <c r="HZ85" s="6775"/>
      <c r="IA85" s="6775"/>
      <c r="IB85" s="6775"/>
      <c r="IC85" s="6775"/>
      <c r="ID85" s="6776"/>
      <c r="IE85" s="6775"/>
      <c r="IF85" s="6775"/>
      <c r="IG85" s="6775"/>
      <c r="IH85" s="6775"/>
      <c r="II85" s="6775"/>
      <c r="IJ85" s="6777">
        <f>SUM(IJ71:IJ84)</f>
        <v>378.08725000000004</v>
      </c>
      <c r="IK85" s="6885"/>
      <c r="IL85" s="6777">
        <f>SUM(IL71:IL84)</f>
        <v>151.23490000000001</v>
      </c>
      <c r="IM85" s="6882"/>
      <c r="IN85" s="5012"/>
      <c r="IO85" s="6781"/>
      <c r="IP85" s="6844"/>
      <c r="IQ85" s="6845" t="s">
        <v>3</v>
      </c>
      <c r="IR85" s="6845" t="s">
        <v>18</v>
      </c>
      <c r="IS85" s="6845"/>
      <c r="IT85" s="6845"/>
      <c r="IU85" s="6845" t="s">
        <v>21</v>
      </c>
      <c r="IV85" s="6845" t="s">
        <v>27</v>
      </c>
      <c r="IW85" s="6845" t="s">
        <v>28</v>
      </c>
      <c r="IX85" s="6845"/>
      <c r="IY85" s="6845"/>
      <c r="IZ85" s="6845"/>
      <c r="JA85" s="6845"/>
      <c r="JB85" s="6845" t="s">
        <v>11</v>
      </c>
      <c r="JC85" s="6846"/>
      <c r="JD85" s="6847"/>
    </row>
    <row r="86" spans="2:264" ht="15" thickBot="1">
      <c r="B86" s="4993"/>
      <c r="C86" s="4993"/>
      <c r="D86" s="4993"/>
      <c r="E86" s="4993"/>
      <c r="F86" s="4993"/>
      <c r="G86" s="4993"/>
      <c r="H86" s="4993"/>
      <c r="I86" s="4993"/>
      <c r="J86" s="4993"/>
      <c r="K86" s="4993"/>
      <c r="L86" s="4993"/>
      <c r="M86" s="4993"/>
      <c r="N86" s="4993"/>
      <c r="O86" s="4993"/>
      <c r="P86" s="4993"/>
      <c r="Q86" s="5637" t="s">
        <v>941</v>
      </c>
      <c r="R86" s="5638" t="s">
        <v>1546</v>
      </c>
      <c r="S86" s="5631">
        <v>90</v>
      </c>
      <c r="T86" s="5589" t="s">
        <v>1545</v>
      </c>
      <c r="U86" s="5606">
        <v>45373</v>
      </c>
      <c r="V86" s="6358">
        <v>250</v>
      </c>
      <c r="W86" s="5594" t="s">
        <v>35</v>
      </c>
      <c r="X86" s="5605">
        <v>250</v>
      </c>
      <c r="Y86" s="5608">
        <v>438.4</v>
      </c>
      <c r="Z86" s="5614">
        <v>45378</v>
      </c>
      <c r="AA86" s="6208">
        <v>45376</v>
      </c>
      <c r="AB86" s="5594">
        <v>22439</v>
      </c>
      <c r="AC86" s="5598">
        <v>178000</v>
      </c>
      <c r="AD86" s="5598">
        <f t="shared" si="22"/>
        <v>-72000</v>
      </c>
      <c r="AE86" s="5616">
        <f t="shared" si="27"/>
        <v>78035.199999999997</v>
      </c>
      <c r="AF86" s="5629">
        <f t="shared" si="28"/>
        <v>3901.76</v>
      </c>
      <c r="AG86" s="5589">
        <v>5</v>
      </c>
      <c r="AH86" s="5604" t="s">
        <v>8</v>
      </c>
      <c r="AI86" s="5660"/>
      <c r="AJ86" s="5581"/>
      <c r="AK86" s="7436"/>
      <c r="AL86" s="5781" t="s">
        <v>3</v>
      </c>
      <c r="AM86" s="5781" t="s">
        <v>18</v>
      </c>
      <c r="AN86" s="5781"/>
      <c r="AO86" s="5781"/>
      <c r="AP86" s="5781"/>
      <c r="AQ86" s="5781" t="s">
        <v>21</v>
      </c>
      <c r="AR86" s="5781" t="s">
        <v>27</v>
      </c>
      <c r="AS86" s="5756" t="s">
        <v>28</v>
      </c>
      <c r="AT86" s="5781"/>
      <c r="AU86" s="5781"/>
      <c r="AV86" s="5781"/>
      <c r="AW86" s="5781"/>
      <c r="AX86" s="5781" t="s">
        <v>11</v>
      </c>
      <c r="AY86" s="5782"/>
      <c r="AZ86" s="5783"/>
      <c r="BA86" s="4993"/>
      <c r="BB86" s="5059"/>
      <c r="BC86" s="5059"/>
      <c r="BD86" s="5059"/>
      <c r="BE86" s="5059" t="s">
        <v>14</v>
      </c>
      <c r="BF86" s="5059" t="s">
        <v>12</v>
      </c>
      <c r="BG86" s="5059"/>
      <c r="BH86" s="5059"/>
      <c r="BI86" s="5059" t="s">
        <v>15</v>
      </c>
      <c r="BJ86" s="5059" t="s">
        <v>12</v>
      </c>
      <c r="BK86" s="5059" t="s">
        <v>12</v>
      </c>
      <c r="BL86" s="5059"/>
      <c r="BM86" s="5059"/>
      <c r="BN86" s="5059"/>
      <c r="BO86" s="5059"/>
      <c r="BP86" s="5059" t="s">
        <v>0</v>
      </c>
      <c r="BQ86" s="5059"/>
      <c r="BR86" s="5059"/>
      <c r="BS86" s="5082"/>
      <c r="BT86" s="7158" t="s">
        <v>1394</v>
      </c>
      <c r="BU86" s="5320">
        <v>72</v>
      </c>
      <c r="BV86" s="5321">
        <v>136257</v>
      </c>
      <c r="BW86" s="5322">
        <v>45595</v>
      </c>
      <c r="BX86" s="5323">
        <v>2000</v>
      </c>
      <c r="BY86" s="5321" t="s">
        <v>96</v>
      </c>
      <c r="BZ86" s="5324">
        <v>16.98</v>
      </c>
      <c r="CA86" s="5346">
        <v>45656</v>
      </c>
      <c r="CB86" s="6703">
        <v>45656</v>
      </c>
      <c r="CC86" s="5325"/>
      <c r="CD86" s="5324">
        <v>2000</v>
      </c>
      <c r="CE86" s="5326">
        <v>0</v>
      </c>
      <c r="CF86" s="5342">
        <f>(BZ86*CD86)</f>
        <v>33960</v>
      </c>
      <c r="CG86" s="5324">
        <f>(CF86*0.05)</f>
        <v>1698</v>
      </c>
      <c r="CH86" s="7157">
        <v>5</v>
      </c>
      <c r="CI86" s="5167"/>
      <c r="CJ86" s="4993"/>
      <c r="CK86" s="5135"/>
      <c r="CL86" s="5136"/>
      <c r="CM86" s="5136"/>
      <c r="CN86" s="5136"/>
      <c r="CO86" s="5136"/>
      <c r="CP86" s="5136"/>
      <c r="CQ86" s="5136"/>
      <c r="CR86" s="5136"/>
      <c r="CS86" s="5137"/>
      <c r="CT86" s="5136"/>
      <c r="CU86" s="5136"/>
      <c r="CV86" s="5136"/>
      <c r="CW86" s="5136"/>
      <c r="CX86" s="5136"/>
      <c r="CY86" s="5136"/>
      <c r="CZ86" s="5418"/>
      <c r="DA86" s="5138"/>
      <c r="DB86" s="5122"/>
      <c r="DC86" s="5123"/>
      <c r="DD86" s="5124"/>
      <c r="DE86" s="5133"/>
      <c r="DF86" s="5134"/>
      <c r="DG86" s="5134"/>
      <c r="DH86" s="5134"/>
      <c r="DI86" s="5134"/>
      <c r="DJ86" s="5134"/>
      <c r="DK86" s="5134"/>
      <c r="DL86" s="5134"/>
      <c r="DM86" s="5134"/>
      <c r="DN86" s="5134"/>
      <c r="DO86" s="5134"/>
      <c r="DP86" s="5134"/>
      <c r="DQ86" s="5134"/>
      <c r="DR86" s="5415"/>
      <c r="DT86" s="5028"/>
      <c r="DU86" s="5029"/>
      <c r="DV86" s="5029"/>
      <c r="DW86" s="5029"/>
      <c r="DX86" s="5029"/>
      <c r="DY86" s="5029"/>
      <c r="DZ86" s="5029"/>
      <c r="EA86" s="5029"/>
      <c r="EB86" s="5037"/>
      <c r="EC86" s="5029"/>
      <c r="ED86" s="5029"/>
      <c r="EE86" s="5029"/>
      <c r="EF86" s="5029"/>
      <c r="EG86" s="5372">
        <f>SUM(EG72:EG85)</f>
        <v>8787.3378000000012</v>
      </c>
      <c r="EH86" s="5372">
        <f>SUM(EH72:EH85)</f>
        <v>351.49351200000007</v>
      </c>
      <c r="EI86" s="5351"/>
      <c r="EJ86" s="5030"/>
      <c r="EK86" s="5012"/>
      <c r="EL86" s="5017" t="s">
        <v>4</v>
      </c>
      <c r="EM86" s="5043" t="s">
        <v>18</v>
      </c>
      <c r="EN86" s="5040" t="s">
        <v>19</v>
      </c>
      <c r="EO86" s="5040" t="s">
        <v>19</v>
      </c>
      <c r="EP86" s="5040" t="s">
        <v>20</v>
      </c>
      <c r="EQ86" s="5040" t="s">
        <v>21</v>
      </c>
      <c r="ER86" s="5040" t="s">
        <v>22</v>
      </c>
      <c r="ES86" s="5040" t="s">
        <v>23</v>
      </c>
      <c r="ET86" s="5040" t="s">
        <v>23</v>
      </c>
      <c r="EU86" s="5040" t="s">
        <v>24</v>
      </c>
      <c r="EV86" s="5040" t="s">
        <v>20</v>
      </c>
      <c r="EW86" s="5040" t="s">
        <v>25</v>
      </c>
      <c r="EX86" s="5040" t="s">
        <v>0</v>
      </c>
      <c r="EY86" s="5040" t="s">
        <v>1363</v>
      </c>
      <c r="EZ86" s="5383"/>
      <c r="FA86" s="5041" t="s">
        <v>26</v>
      </c>
      <c r="FC86" s="6778"/>
      <c r="FD86" s="6778"/>
      <c r="FE86" s="6778"/>
      <c r="FF86" s="6778"/>
      <c r="FG86" s="6778"/>
      <c r="FH86" s="6778"/>
      <c r="FI86" s="6778"/>
      <c r="FJ86" s="6778"/>
      <c r="FK86" s="6778"/>
      <c r="FL86" s="6778"/>
      <c r="FM86" s="6778"/>
      <c r="FN86" s="6778"/>
      <c r="FO86" s="6778"/>
      <c r="FP86" s="6778"/>
      <c r="FQ86" s="6778"/>
      <c r="FR86" s="6778"/>
      <c r="FS86" s="6778"/>
      <c r="FT86" s="6778"/>
      <c r="FU86" s="5012"/>
      <c r="FV86" s="6754" t="s">
        <v>1629</v>
      </c>
      <c r="FW86" s="6755">
        <v>1</v>
      </c>
      <c r="FX86" s="6755" t="s">
        <v>796</v>
      </c>
      <c r="FY86" s="6756">
        <v>45495</v>
      </c>
      <c r="FZ86" s="6755">
        <v>400</v>
      </c>
      <c r="GA86" s="6755" t="s">
        <v>1539</v>
      </c>
      <c r="GB86" s="6757">
        <v>11</v>
      </c>
      <c r="GC86" s="6758">
        <v>45502</v>
      </c>
      <c r="GD86" s="6756">
        <v>45502</v>
      </c>
      <c r="GE86" s="7192">
        <v>218</v>
      </c>
      <c r="GF86" s="6755">
        <v>413.4</v>
      </c>
      <c r="GG86" s="6759">
        <f>(FZ86-GF86)</f>
        <v>-13.399999999999977</v>
      </c>
      <c r="GH86" s="6760">
        <f>(GF86*GB86/1)</f>
        <v>4547.3999999999996</v>
      </c>
      <c r="GI86" s="6761">
        <f>(GH86*0.05)</f>
        <v>227.37</v>
      </c>
      <c r="GJ86" s="7177">
        <v>5</v>
      </c>
      <c r="GK86" s="6848"/>
      <c r="GM86" s="6631" t="s">
        <v>1554</v>
      </c>
      <c r="GN86" s="6648">
        <v>8</v>
      </c>
      <c r="GO86" s="6648">
        <v>309350</v>
      </c>
      <c r="GP86" s="6649">
        <v>45418</v>
      </c>
      <c r="GQ86" s="6648">
        <v>500</v>
      </c>
      <c r="GR86" s="6648" t="s">
        <v>1539</v>
      </c>
      <c r="GS86" s="6650">
        <v>12.5</v>
      </c>
      <c r="GT86" s="6651">
        <v>45425</v>
      </c>
      <c r="GU86" s="6649">
        <v>45426</v>
      </c>
      <c r="GV86" s="6648">
        <v>3149</v>
      </c>
      <c r="GW86" s="6648">
        <v>516.5</v>
      </c>
      <c r="GX86" s="6652">
        <f>(GQ86-GW86)</f>
        <v>-16.5</v>
      </c>
      <c r="GY86" s="6653">
        <f>GS86*GW86/1</f>
        <v>6456.25</v>
      </c>
      <c r="GZ86" s="6654">
        <f>(GY86*0.05)</f>
        <v>322.8125</v>
      </c>
      <c r="HA86" s="6685">
        <v>5</v>
      </c>
      <c r="HB86" s="6654">
        <f>(GY86*0.02)</f>
        <v>129.125</v>
      </c>
      <c r="HC86" s="6897" t="s">
        <v>8</v>
      </c>
      <c r="HD86" s="6520"/>
      <c r="HE86" s="6535"/>
      <c r="HF86" s="6536"/>
      <c r="HG86" s="6555"/>
      <c r="HH86" s="6556"/>
      <c r="HI86" s="6556"/>
      <c r="HJ86" s="6556"/>
      <c r="HK86" s="6556"/>
      <c r="HL86" s="6556"/>
      <c r="HM86" s="6556"/>
      <c r="HN86" s="6556"/>
      <c r="HO86" s="6556"/>
      <c r="HP86" s="6556"/>
      <c r="HQ86" s="6556"/>
      <c r="HR86" s="6556"/>
      <c r="HS86" s="6556"/>
      <c r="HT86" s="7085"/>
      <c r="HU86" s="4993"/>
      <c r="HV86" s="6778"/>
      <c r="HW86" s="6778"/>
      <c r="HX86" s="6778"/>
      <c r="HY86" s="6778"/>
      <c r="HZ86" s="6778"/>
      <c r="IA86" s="6778"/>
      <c r="IB86" s="6778"/>
      <c r="IC86" s="6778"/>
      <c r="ID86" s="6778"/>
      <c r="IE86" s="6778"/>
      <c r="IF86" s="6778"/>
      <c r="IG86" s="6778"/>
      <c r="IH86" s="6778"/>
      <c r="II86" s="6778"/>
      <c r="IJ86" s="6778"/>
      <c r="IK86" s="6778"/>
      <c r="IL86" s="6778"/>
      <c r="IM86" s="6778"/>
      <c r="IN86" s="5012"/>
      <c r="IO86" s="6754" t="s">
        <v>1629</v>
      </c>
      <c r="IP86" s="6755">
        <v>1</v>
      </c>
      <c r="IQ86" s="6755" t="s">
        <v>796</v>
      </c>
      <c r="IR86" s="6756">
        <v>45495</v>
      </c>
      <c r="IS86" s="6755">
        <v>400</v>
      </c>
      <c r="IT86" s="6755" t="s">
        <v>1539</v>
      </c>
      <c r="IU86" s="6757">
        <v>11</v>
      </c>
      <c r="IV86" s="6758">
        <v>45502</v>
      </c>
      <c r="IW86" s="6756">
        <v>45502</v>
      </c>
      <c r="IX86" s="7192">
        <v>218</v>
      </c>
      <c r="IY86" s="6755">
        <v>413.4</v>
      </c>
      <c r="IZ86" s="6759">
        <f>(IS86-IY86)</f>
        <v>-13.399999999999977</v>
      </c>
      <c r="JA86" s="6760">
        <f>(IY86*IU86/1)</f>
        <v>4547.3999999999996</v>
      </c>
      <c r="JB86" s="6761">
        <f>(JA86*0.05)</f>
        <v>227.37</v>
      </c>
      <c r="JC86" s="7177">
        <v>5</v>
      </c>
      <c r="JD86" s="6848"/>
    </row>
    <row r="87" spans="2:264" ht="15" thickBot="1">
      <c r="B87" s="4993"/>
      <c r="C87" s="4993"/>
      <c r="D87" s="4993"/>
      <c r="E87" s="4993"/>
      <c r="F87" s="4993"/>
      <c r="G87" s="4993"/>
      <c r="H87" s="4993"/>
      <c r="I87" s="4993"/>
      <c r="J87" s="4993"/>
      <c r="K87" s="4993"/>
      <c r="L87" s="4993"/>
      <c r="M87" s="4993"/>
      <c r="N87" s="4993"/>
      <c r="O87" s="4993"/>
      <c r="P87" s="4993"/>
      <c r="Q87" s="5824" t="s">
        <v>941</v>
      </c>
      <c r="R87" s="5673" t="s">
        <v>1547</v>
      </c>
      <c r="S87" s="5631">
        <v>91</v>
      </c>
      <c r="T87" s="5589" t="s">
        <v>1545</v>
      </c>
      <c r="U87" s="5606">
        <v>45373</v>
      </c>
      <c r="V87" s="6940">
        <v>50</v>
      </c>
      <c r="W87" s="5594" t="s">
        <v>35</v>
      </c>
      <c r="X87" s="5594">
        <v>125</v>
      </c>
      <c r="Y87" s="5608">
        <v>1018.2</v>
      </c>
      <c r="Z87" s="5614">
        <v>45378</v>
      </c>
      <c r="AA87" s="6208">
        <v>45376</v>
      </c>
      <c r="AB87" s="5594">
        <v>22439</v>
      </c>
      <c r="AC87" s="5598">
        <v>40000</v>
      </c>
      <c r="AD87" s="5598">
        <f t="shared" si="22"/>
        <v>-10000</v>
      </c>
      <c r="AE87" s="5600">
        <f t="shared" si="27"/>
        <v>40728</v>
      </c>
      <c r="AF87" s="5608">
        <f t="shared" si="28"/>
        <v>2036.4</v>
      </c>
      <c r="AG87" s="5589">
        <v>5</v>
      </c>
      <c r="AH87" s="5604" t="s">
        <v>8</v>
      </c>
      <c r="AI87" s="5660"/>
      <c r="AJ87" s="5589" t="s">
        <v>1621</v>
      </c>
      <c r="AK87" s="5618">
        <v>4</v>
      </c>
      <c r="AL87" s="5589" t="s">
        <v>796</v>
      </c>
      <c r="AM87" s="5610">
        <v>45483</v>
      </c>
      <c r="AN87" s="7045">
        <v>10</v>
      </c>
      <c r="AO87" s="5594" t="s">
        <v>35</v>
      </c>
      <c r="AP87" s="5594">
        <v>10</v>
      </c>
      <c r="AQ87" s="5620">
        <v>350</v>
      </c>
      <c r="AR87" s="5614">
        <v>45484</v>
      </c>
      <c r="AS87" s="6208">
        <v>45483</v>
      </c>
      <c r="AT87" s="5599">
        <v>22877</v>
      </c>
      <c r="AU87" s="5621">
        <v>10000</v>
      </c>
      <c r="AV87" s="5598">
        <f>(AU87-AN87*1000)</f>
        <v>0</v>
      </c>
      <c r="AW87" s="5622">
        <v>7600</v>
      </c>
      <c r="AX87" s="5622">
        <v>380</v>
      </c>
      <c r="AY87" s="5609">
        <v>5</v>
      </c>
      <c r="AZ87" s="7397"/>
      <c r="BA87" s="4993"/>
      <c r="BB87" s="5060" t="s">
        <v>3</v>
      </c>
      <c r="BC87" s="5060" t="s">
        <v>4</v>
      </c>
      <c r="BD87" s="5060" t="s">
        <v>18</v>
      </c>
      <c r="BE87" s="5060" t="s">
        <v>19</v>
      </c>
      <c r="BF87" s="5060" t="s">
        <v>19</v>
      </c>
      <c r="BG87" s="5060" t="s">
        <v>20</v>
      </c>
      <c r="BH87" s="5060" t="s">
        <v>21</v>
      </c>
      <c r="BI87" s="5060" t="s">
        <v>22</v>
      </c>
      <c r="BJ87" s="5060" t="s">
        <v>23</v>
      </c>
      <c r="BK87" s="5060" t="s">
        <v>23</v>
      </c>
      <c r="BL87" s="5060" t="s">
        <v>1227</v>
      </c>
      <c r="BM87" s="5060" t="s">
        <v>20</v>
      </c>
      <c r="BN87" s="5060" t="s">
        <v>25</v>
      </c>
      <c r="BO87" s="5060" t="s">
        <v>0</v>
      </c>
      <c r="BP87" s="5060" t="s">
        <v>1363</v>
      </c>
      <c r="BQ87" s="6697" t="s">
        <v>1388</v>
      </c>
      <c r="BR87" s="5060" t="s">
        <v>26</v>
      </c>
      <c r="BS87" s="5082"/>
      <c r="BT87" s="7158"/>
      <c r="BU87" s="5320"/>
      <c r="BV87" s="5321"/>
      <c r="BW87" s="5322"/>
      <c r="BX87" s="5323"/>
      <c r="BY87" s="5321"/>
      <c r="BZ87" s="5324"/>
      <c r="CA87" s="5346"/>
      <c r="CB87" s="6703"/>
      <c r="CC87" s="5325"/>
      <c r="CD87" s="5324"/>
      <c r="CE87" s="5326"/>
      <c r="CF87" s="5342"/>
      <c r="CG87" s="5324"/>
      <c r="CH87" s="7157"/>
      <c r="CI87" s="5167"/>
      <c r="CJ87" s="4993"/>
      <c r="CK87" s="5140"/>
      <c r="CL87" s="5141"/>
      <c r="CM87" s="5141"/>
      <c r="CN87" s="5141"/>
      <c r="CO87" s="5141"/>
      <c r="CP87" s="5141"/>
      <c r="CQ87" s="5141"/>
      <c r="CR87" s="5141"/>
      <c r="CS87" s="5142"/>
      <c r="CT87" s="5141"/>
      <c r="CU87" s="5141"/>
      <c r="CV87" s="5141"/>
      <c r="CW87" s="5141"/>
      <c r="CX87" s="5203">
        <f>SUM(CX73:CX86)</f>
        <v>20617.52</v>
      </c>
      <c r="CY87" s="5203">
        <f>SUM(CY73:CY86)</f>
        <v>618.52559999999994</v>
      </c>
      <c r="CZ87" s="5420"/>
      <c r="DA87" s="5143"/>
      <c r="DB87" s="5122"/>
      <c r="DC87" s="5123"/>
      <c r="DD87" s="5124"/>
      <c r="DE87" s="5133"/>
      <c r="DF87" s="5134"/>
      <c r="DG87" s="5134"/>
      <c r="DH87" s="5134"/>
      <c r="DI87" s="5134"/>
      <c r="DJ87" s="5134"/>
      <c r="DK87" s="5134"/>
      <c r="DL87" s="5134"/>
      <c r="DM87" s="5134"/>
      <c r="DN87" s="5134"/>
      <c r="DO87" s="5134"/>
      <c r="DP87" s="5134"/>
      <c r="DQ87" s="5134"/>
      <c r="DR87" s="5415"/>
      <c r="DT87" s="5012"/>
      <c r="DU87" s="5012"/>
      <c r="DV87" s="5012"/>
      <c r="DW87" s="5012"/>
      <c r="DX87" s="5012"/>
      <c r="DY87" s="5012"/>
      <c r="DZ87" s="5012"/>
      <c r="EA87" s="5012"/>
      <c r="EB87" s="5012"/>
      <c r="EC87" s="5012"/>
      <c r="ED87" s="5012"/>
      <c r="EE87" s="5012"/>
      <c r="EF87" s="5012"/>
      <c r="EG87" s="5012"/>
      <c r="EH87" s="5012"/>
      <c r="EI87" s="5012"/>
      <c r="EJ87" s="5012"/>
      <c r="EK87" s="5012"/>
      <c r="EL87" s="5018"/>
      <c r="EM87" s="5044"/>
      <c r="EN87" s="5045" t="s">
        <v>3</v>
      </c>
      <c r="EO87" s="5045" t="s">
        <v>18</v>
      </c>
      <c r="EP87" s="5045"/>
      <c r="EQ87" s="5045"/>
      <c r="ER87" s="5045" t="s">
        <v>21</v>
      </c>
      <c r="ES87" s="5045" t="s">
        <v>27</v>
      </c>
      <c r="ET87" s="5045" t="s">
        <v>28</v>
      </c>
      <c r="EU87" s="5045"/>
      <c r="EV87" s="5045"/>
      <c r="EW87" s="5045"/>
      <c r="EX87" s="5045"/>
      <c r="EY87" s="5045" t="s">
        <v>11</v>
      </c>
      <c r="EZ87" s="5384"/>
      <c r="FA87" s="5046"/>
      <c r="FC87" s="6778"/>
      <c r="FD87" s="6778"/>
      <c r="FE87" s="6778"/>
      <c r="FF87" s="6778"/>
      <c r="FG87" s="6778"/>
      <c r="FH87" s="6778"/>
      <c r="FI87" s="6778"/>
      <c r="FJ87" s="6778"/>
      <c r="FK87" s="6778"/>
      <c r="FL87" s="6778"/>
      <c r="FM87" s="6778"/>
      <c r="FN87" s="6778"/>
      <c r="FO87" s="6778"/>
      <c r="FP87" s="6778"/>
      <c r="FQ87" s="6778"/>
      <c r="FR87" s="6778"/>
      <c r="FS87" s="6778"/>
      <c r="FT87" s="6778"/>
      <c r="FU87" s="5012"/>
      <c r="FV87" s="6769"/>
      <c r="FW87" s="6765"/>
      <c r="FX87" s="6826"/>
      <c r="FY87" s="6827"/>
      <c r="FZ87" s="6827"/>
      <c r="GA87" s="6827"/>
      <c r="GB87" s="6827"/>
      <c r="GC87" s="6827"/>
      <c r="GD87" s="6827"/>
      <c r="GE87" s="6827"/>
      <c r="GF87" s="6827"/>
      <c r="GG87" s="6827"/>
      <c r="GH87" s="6827"/>
      <c r="GI87" s="6827"/>
      <c r="GJ87" s="6827"/>
      <c r="GK87" s="6829"/>
      <c r="GM87" s="6648"/>
      <c r="GN87" s="6648"/>
      <c r="GO87" s="6648"/>
      <c r="GP87" s="6649"/>
      <c r="GQ87" s="6648"/>
      <c r="GR87" s="6648"/>
      <c r="GS87" s="6650"/>
      <c r="GT87" s="6651"/>
      <c r="GU87" s="6649"/>
      <c r="GV87" s="6648"/>
      <c r="GW87" s="6648"/>
      <c r="GX87" s="6652"/>
      <c r="GY87" s="6653"/>
      <c r="GZ87" s="6654"/>
      <c r="HA87" s="6685"/>
      <c r="HB87" s="6685"/>
      <c r="HC87" s="6936"/>
      <c r="HD87" s="6520"/>
      <c r="HE87" s="6535"/>
      <c r="HF87" s="6536"/>
      <c r="HG87" s="6555"/>
      <c r="HH87" s="6556"/>
      <c r="HI87" s="6556"/>
      <c r="HJ87" s="6556"/>
      <c r="HK87" s="6556"/>
      <c r="HL87" s="6556"/>
      <c r="HM87" s="6556"/>
      <c r="HN87" s="6556"/>
      <c r="HO87" s="6556"/>
      <c r="HP87" s="6556"/>
      <c r="HQ87" s="6556"/>
      <c r="HR87" s="6556"/>
      <c r="HS87" s="6556"/>
      <c r="HT87" s="7085"/>
      <c r="HU87" s="4993"/>
      <c r="HV87" s="6778"/>
      <c r="HW87" s="6778"/>
      <c r="HX87" s="6778"/>
      <c r="HY87" s="6778"/>
      <c r="HZ87" s="6778"/>
      <c r="IA87" s="6778"/>
      <c r="IB87" s="6778"/>
      <c r="IC87" s="6778"/>
      <c r="ID87" s="6778"/>
      <c r="IE87" s="6778"/>
      <c r="IF87" s="6778"/>
      <c r="IG87" s="6778"/>
      <c r="IH87" s="6778"/>
      <c r="II87" s="6778"/>
      <c r="IJ87" s="6778"/>
      <c r="IK87" s="6778"/>
      <c r="IL87" s="6778"/>
      <c r="IM87" s="6778"/>
      <c r="IN87" s="5012"/>
      <c r="IO87" s="6769"/>
      <c r="IP87" s="6765"/>
      <c r="IQ87" s="6826"/>
      <c r="IR87" s="6827"/>
      <c r="IS87" s="6827"/>
      <c r="IT87" s="6827"/>
      <c r="IU87" s="6827"/>
      <c r="IV87" s="6827"/>
      <c r="IW87" s="6827"/>
      <c r="IX87" s="6827"/>
      <c r="IY87" s="6827"/>
      <c r="IZ87" s="6827"/>
      <c r="JA87" s="6827"/>
      <c r="JB87" s="6827"/>
      <c r="JC87" s="6827"/>
      <c r="JD87" s="6829"/>
    </row>
    <row r="88" spans="2:264" ht="16.2" thickBot="1">
      <c r="B88" s="4993"/>
      <c r="C88" s="4993"/>
      <c r="D88" s="4993"/>
      <c r="E88" s="4993"/>
      <c r="F88" s="4993"/>
      <c r="G88" s="4993"/>
      <c r="H88" s="4993"/>
      <c r="I88" s="4993"/>
      <c r="J88" s="4993"/>
      <c r="K88" s="4993"/>
      <c r="L88" s="4993"/>
      <c r="M88" s="4993"/>
      <c r="N88" s="4993"/>
      <c r="O88" s="4993"/>
      <c r="P88" s="4993"/>
      <c r="Q88" s="5593" t="s">
        <v>941</v>
      </c>
      <c r="R88" s="5594" t="s">
        <v>1557</v>
      </c>
      <c r="S88" s="5631">
        <v>92</v>
      </c>
      <c r="T88" s="5589" t="s">
        <v>1545</v>
      </c>
      <c r="U88" s="5606">
        <v>45373</v>
      </c>
      <c r="V88" s="6940">
        <v>25</v>
      </c>
      <c r="W88" s="5594" t="s">
        <v>35</v>
      </c>
      <c r="X88" s="5594">
        <v>125</v>
      </c>
      <c r="Y88" s="5608">
        <v>1333.8</v>
      </c>
      <c r="Z88" s="5614">
        <v>45378</v>
      </c>
      <c r="AA88" s="6208">
        <v>45376</v>
      </c>
      <c r="AB88" s="5594">
        <v>22439</v>
      </c>
      <c r="AC88" s="5598">
        <v>11000</v>
      </c>
      <c r="AD88" s="5598">
        <f t="shared" si="22"/>
        <v>-14000</v>
      </c>
      <c r="AE88" s="5600">
        <f t="shared" si="27"/>
        <v>14671.8</v>
      </c>
      <c r="AF88" s="5608">
        <f t="shared" si="28"/>
        <v>733.59</v>
      </c>
      <c r="AG88" s="5632">
        <v>5</v>
      </c>
      <c r="AH88" s="5604" t="s">
        <v>8</v>
      </c>
      <c r="AI88" s="5660"/>
      <c r="AJ88" s="5637"/>
      <c r="AK88" s="5605"/>
      <c r="AL88" s="5589"/>
      <c r="AM88" s="5595"/>
      <c r="AN88" s="5596"/>
      <c r="AO88" s="5594"/>
      <c r="AP88" s="5594"/>
      <c r="AQ88" s="5597"/>
      <c r="AR88" s="4482"/>
      <c r="AS88" s="5595"/>
      <c r="AT88" s="5594"/>
      <c r="AU88" s="5594"/>
      <c r="AV88" s="5594"/>
      <c r="AW88" s="5608"/>
      <c r="AX88" s="5608"/>
      <c r="AY88" s="5609"/>
      <c r="AZ88" s="6196"/>
      <c r="BA88" s="4993"/>
      <c r="BB88" s="5061"/>
      <c r="BC88" s="5061"/>
      <c r="BD88" s="5061"/>
      <c r="BE88" s="5061" t="s">
        <v>3</v>
      </c>
      <c r="BF88" s="5061" t="s">
        <v>18</v>
      </c>
      <c r="BG88" s="5061"/>
      <c r="BH88" s="5061"/>
      <c r="BI88" s="5061" t="s">
        <v>21</v>
      </c>
      <c r="BJ88" s="5061" t="s">
        <v>27</v>
      </c>
      <c r="BK88" s="5061" t="s">
        <v>28</v>
      </c>
      <c r="BL88" s="5061"/>
      <c r="BM88" s="5061"/>
      <c r="BN88" s="5061"/>
      <c r="BO88" s="5061"/>
      <c r="BP88" s="5061" t="s">
        <v>11</v>
      </c>
      <c r="BQ88" s="5061"/>
      <c r="BR88" s="5061"/>
      <c r="BS88" s="5082"/>
      <c r="BT88" s="7158"/>
      <c r="BU88" s="5320"/>
      <c r="BV88" s="5321"/>
      <c r="BW88" s="5322"/>
      <c r="BX88" s="5323"/>
      <c r="BY88" s="5321"/>
      <c r="BZ88" s="5324"/>
      <c r="CA88" s="5346"/>
      <c r="CB88" s="6703"/>
      <c r="CC88" s="5325"/>
      <c r="CD88" s="5324"/>
      <c r="CE88" s="5326"/>
      <c r="CF88" s="5342"/>
      <c r="CG88" s="5324"/>
      <c r="CH88" s="7157"/>
      <c r="CI88" s="5167"/>
      <c r="CJ88" s="4993"/>
      <c r="CK88" s="5122"/>
      <c r="CL88" s="5122"/>
      <c r="CM88" s="5122"/>
      <c r="CN88" s="5122"/>
      <c r="CO88" s="5122"/>
      <c r="CP88" s="5122"/>
      <c r="CQ88" s="5122"/>
      <c r="CR88" s="5122"/>
      <c r="CS88" s="5122"/>
      <c r="CT88" s="5122"/>
      <c r="CU88" s="5122"/>
      <c r="CV88" s="5122"/>
      <c r="CW88" s="5122"/>
      <c r="CX88" s="5122"/>
      <c r="CY88" s="5122"/>
      <c r="CZ88" s="5122"/>
      <c r="DA88" s="5122"/>
      <c r="DB88" s="5122"/>
      <c r="DC88" s="5123"/>
      <c r="DD88" s="5124"/>
      <c r="DE88" s="5133"/>
      <c r="DF88" s="5134"/>
      <c r="DG88" s="5134"/>
      <c r="DH88" s="5134"/>
      <c r="DI88" s="5134"/>
      <c r="DJ88" s="5134"/>
      <c r="DK88" s="5134"/>
      <c r="DL88" s="5134"/>
      <c r="DM88" s="5134"/>
      <c r="DN88" s="5134"/>
      <c r="DO88" s="5134"/>
      <c r="DP88" s="5134"/>
      <c r="DQ88" s="5134"/>
      <c r="DR88" s="5415"/>
      <c r="DT88" s="5012"/>
      <c r="DU88" s="5012"/>
      <c r="DV88" s="5012"/>
      <c r="DW88" s="5012"/>
      <c r="DX88" s="5012"/>
      <c r="DY88" s="5012"/>
      <c r="DZ88" s="5012"/>
      <c r="EA88" s="5012"/>
      <c r="EB88" s="5012"/>
      <c r="EC88" s="5012"/>
      <c r="ED88" s="5012"/>
      <c r="EE88" s="5012"/>
      <c r="EF88" s="5012"/>
      <c r="EG88" s="5012"/>
      <c r="EH88" s="5012"/>
      <c r="EI88" s="5012"/>
      <c r="EJ88" s="5012"/>
      <c r="EK88" s="5012"/>
      <c r="EL88" s="5022"/>
      <c r="EM88" s="5023"/>
      <c r="EN88" s="6923"/>
      <c r="EO88" s="5000"/>
      <c r="EP88" s="5000"/>
      <c r="EQ88" s="5000"/>
      <c r="ER88" s="5000"/>
      <c r="ES88" s="5000"/>
      <c r="ET88" s="5000"/>
      <c r="EU88" s="5000"/>
      <c r="EV88" s="5000"/>
      <c r="EW88" s="5000"/>
      <c r="EX88" s="5000"/>
      <c r="EY88" s="5000"/>
      <c r="EZ88" s="5000"/>
      <c r="FA88" s="5005"/>
      <c r="FC88" s="6732" t="s">
        <v>1581</v>
      </c>
      <c r="FD88" s="6733"/>
      <c r="FE88" s="6734"/>
      <c r="FF88" s="6734"/>
      <c r="FG88" s="6734"/>
      <c r="FH88" s="6734"/>
      <c r="FI88" s="6734"/>
      <c r="FJ88" s="6734"/>
      <c r="FK88" s="6734"/>
      <c r="FL88" s="6734"/>
      <c r="FM88" s="6734"/>
      <c r="FN88" s="6734"/>
      <c r="FO88" s="6734"/>
      <c r="FP88" s="6734"/>
      <c r="FQ88" s="6734"/>
      <c r="FR88" s="6734"/>
      <c r="FS88" s="6734"/>
      <c r="FT88" s="6734"/>
      <c r="FU88" s="4993"/>
      <c r="FV88" s="6769"/>
      <c r="FW88" s="6765"/>
      <c r="FX88" s="6826"/>
      <c r="FY88" s="6827"/>
      <c r="FZ88" s="6827"/>
      <c r="GA88" s="6827"/>
      <c r="GB88" s="6827"/>
      <c r="GC88" s="6827"/>
      <c r="GD88" s="6827"/>
      <c r="GE88" s="6827"/>
      <c r="GF88" s="6827"/>
      <c r="GG88" s="6827"/>
      <c r="GH88" s="6827"/>
      <c r="GI88" s="6827"/>
      <c r="GJ88" s="6827"/>
      <c r="GK88" s="6829"/>
      <c r="GM88" s="6631"/>
      <c r="GN88" s="6631"/>
      <c r="GO88" s="6631"/>
      <c r="GP88" s="6632"/>
      <c r="GQ88" s="6631"/>
      <c r="GR88" s="6631"/>
      <c r="GS88" s="6633"/>
      <c r="GT88" s="6634"/>
      <c r="GU88" s="6632"/>
      <c r="GV88" s="6631"/>
      <c r="GW88" s="6631"/>
      <c r="GX88" s="6635"/>
      <c r="GY88" s="6636"/>
      <c r="GZ88" s="6637"/>
      <c r="HA88" s="6937"/>
      <c r="HB88" s="6937"/>
      <c r="HC88" s="6936"/>
      <c r="HD88" s="6520"/>
      <c r="HE88" s="6535"/>
      <c r="HF88" s="6536"/>
      <c r="HG88" s="6555"/>
      <c r="HH88" s="6556"/>
      <c r="HI88" s="6556"/>
      <c r="HJ88" s="6556"/>
      <c r="HK88" s="6556"/>
      <c r="HL88" s="6556"/>
      <c r="HM88" s="6556"/>
      <c r="HN88" s="6556"/>
      <c r="HO88" s="6556"/>
      <c r="HP88" s="6556"/>
      <c r="HQ88" s="6556"/>
      <c r="HR88" s="6556"/>
      <c r="HS88" s="6556"/>
      <c r="HT88" s="7085"/>
      <c r="HU88" s="4993"/>
      <c r="HV88" s="6732" t="s">
        <v>1581</v>
      </c>
      <c r="HW88" s="6733"/>
      <c r="HX88" s="6734"/>
      <c r="HY88" s="6734"/>
      <c r="HZ88" s="6734"/>
      <c r="IA88" s="6734"/>
      <c r="IB88" s="6734"/>
      <c r="IC88" s="6734"/>
      <c r="ID88" s="6734"/>
      <c r="IE88" s="6734"/>
      <c r="IF88" s="6734"/>
      <c r="IG88" s="6734"/>
      <c r="IH88" s="6734"/>
      <c r="II88" s="6734"/>
      <c r="IJ88" s="6734"/>
      <c r="IK88" s="6734"/>
      <c r="IL88" s="6734"/>
      <c r="IM88" s="6734"/>
      <c r="IN88" s="4993"/>
      <c r="IO88" s="6769"/>
      <c r="IP88" s="6765"/>
      <c r="IQ88" s="6826"/>
      <c r="IR88" s="6827"/>
      <c r="IS88" s="6827"/>
      <c r="IT88" s="6827"/>
      <c r="IU88" s="6827"/>
      <c r="IV88" s="6827"/>
      <c r="IW88" s="6827"/>
      <c r="IX88" s="6827"/>
      <c r="IY88" s="6827"/>
      <c r="IZ88" s="6827"/>
      <c r="JA88" s="6827"/>
      <c r="JB88" s="6827"/>
      <c r="JC88" s="6827"/>
      <c r="JD88" s="6829"/>
    </row>
    <row r="89" spans="2:264" ht="15" thickBot="1">
      <c r="B89" s="4993"/>
      <c r="C89" s="4993"/>
      <c r="D89" s="4993"/>
      <c r="E89" s="4993"/>
      <c r="F89" s="4993"/>
      <c r="G89" s="4993"/>
      <c r="H89" s="4993"/>
      <c r="I89" s="4993"/>
      <c r="J89" s="4993"/>
      <c r="K89" s="4993"/>
      <c r="L89" s="4993"/>
      <c r="M89" s="4993"/>
      <c r="N89" s="4993"/>
      <c r="O89" s="4993"/>
      <c r="P89" s="4993"/>
      <c r="Q89" s="5637"/>
      <c r="R89" s="5638"/>
      <c r="S89" s="5631"/>
      <c r="T89" s="5589"/>
      <c r="U89" s="5606"/>
      <c r="V89" s="6358"/>
      <c r="W89" s="5594"/>
      <c r="X89" s="5605"/>
      <c r="Y89" s="5608"/>
      <c r="Z89" s="5614"/>
      <c r="AA89" s="6208"/>
      <c r="AB89" s="5594"/>
      <c r="AC89" s="5598"/>
      <c r="AD89" s="5630"/>
      <c r="AE89" s="5616"/>
      <c r="AF89" s="5629"/>
      <c r="AG89" s="5589"/>
      <c r="AH89" s="6199"/>
      <c r="AI89" s="5660"/>
      <c r="AJ89" s="5637"/>
      <c r="AK89" s="5605"/>
      <c r="AL89" s="5589"/>
      <c r="AM89" s="5595"/>
      <c r="AN89" s="5596"/>
      <c r="AO89" s="5594"/>
      <c r="AP89" s="5594"/>
      <c r="AQ89" s="5597"/>
      <c r="AR89" s="4482"/>
      <c r="AS89" s="5595"/>
      <c r="AT89" s="5594"/>
      <c r="AU89" s="5598"/>
      <c r="AV89" s="5594"/>
      <c r="AW89" s="5608"/>
      <c r="AX89" s="5608"/>
      <c r="AY89" s="5609"/>
      <c r="AZ89" s="6196"/>
      <c r="BA89" s="4993"/>
      <c r="BB89" s="5171" t="s">
        <v>1271</v>
      </c>
      <c r="BC89" s="5254" t="s">
        <v>1590</v>
      </c>
      <c r="BD89" s="5253">
        <v>17</v>
      </c>
      <c r="BE89" s="5254">
        <v>4500056211</v>
      </c>
      <c r="BF89" s="5255">
        <v>45401</v>
      </c>
      <c r="BG89" s="5256">
        <v>300</v>
      </c>
      <c r="BH89" s="5254" t="s">
        <v>96</v>
      </c>
      <c r="BI89" s="5257">
        <v>15.65</v>
      </c>
      <c r="BJ89" s="5397">
        <v>45411</v>
      </c>
      <c r="BK89" s="6307">
        <v>45414</v>
      </c>
      <c r="BL89" s="5398">
        <v>73934</v>
      </c>
      <c r="BM89" s="5257">
        <v>312.22000000000003</v>
      </c>
      <c r="BN89" s="5246">
        <v>0</v>
      </c>
      <c r="BO89" s="5250">
        <f t="shared" ref="BO89:BO95" si="29">(BI89*BM89)</f>
        <v>4886.2430000000004</v>
      </c>
      <c r="BP89" s="5257">
        <f t="shared" ref="BP89:BP95" si="30">(BO89*0.05)</f>
        <v>244.31215000000003</v>
      </c>
      <c r="BQ89" s="7141">
        <v>5</v>
      </c>
      <c r="BR89" s="6257" t="s">
        <v>8</v>
      </c>
      <c r="BS89" s="5082"/>
      <c r="BT89" s="5341"/>
      <c r="BU89" s="5320"/>
      <c r="BV89" s="5336"/>
      <c r="BW89" s="5337"/>
      <c r="BX89" s="6956"/>
      <c r="BY89" s="5336"/>
      <c r="BZ89" s="5339"/>
      <c r="CA89" s="6957"/>
      <c r="CB89" s="6958"/>
      <c r="CC89" s="6606"/>
      <c r="CD89" s="5339"/>
      <c r="CE89" s="5326"/>
      <c r="CF89" s="6486"/>
      <c r="CG89" s="5339"/>
      <c r="CH89" s="6472"/>
      <c r="CI89" s="5167"/>
      <c r="CJ89" s="4993"/>
      <c r="CK89" s="5122"/>
      <c r="CL89" s="5122"/>
      <c r="CM89" s="5122"/>
      <c r="CN89" s="5122"/>
      <c r="CO89" s="5122"/>
      <c r="CP89" s="5122"/>
      <c r="CQ89" s="5122"/>
      <c r="CR89" s="5122"/>
      <c r="CS89" s="5122"/>
      <c r="CT89" s="5122"/>
      <c r="CU89" s="5122"/>
      <c r="CV89" s="5122"/>
      <c r="CW89" s="5122"/>
      <c r="CX89" s="5122"/>
      <c r="CY89" s="5122"/>
      <c r="CZ89" s="5122"/>
      <c r="DA89" s="5122"/>
      <c r="DB89" s="5122"/>
      <c r="DC89" s="5123"/>
      <c r="DD89" s="5124"/>
      <c r="DE89" s="5133"/>
      <c r="DF89" s="5134"/>
      <c r="DG89" s="5134"/>
      <c r="DH89" s="5134"/>
      <c r="DI89" s="5134"/>
      <c r="DJ89" s="5134"/>
      <c r="DK89" s="5134"/>
      <c r="DL89" s="5134"/>
      <c r="DM89" s="5134"/>
      <c r="DN89" s="5134"/>
      <c r="DO89" s="5134"/>
      <c r="DP89" s="5134"/>
      <c r="DQ89" s="5134"/>
      <c r="DR89" s="5415"/>
      <c r="DT89" s="4995" t="s">
        <v>1506</v>
      </c>
      <c r="DU89" s="4995"/>
      <c r="DV89" s="4993"/>
      <c r="DW89" s="4993"/>
      <c r="DX89" s="4993"/>
      <c r="DY89" s="4993"/>
      <c r="DZ89" s="4993"/>
      <c r="EA89" s="4993"/>
      <c r="EB89" s="4993"/>
      <c r="EC89" s="4993"/>
      <c r="ED89" s="4993"/>
      <c r="EE89" s="4993"/>
      <c r="EF89" s="4993"/>
      <c r="EG89" s="4993"/>
      <c r="EH89" s="4993"/>
      <c r="EI89" s="4993"/>
      <c r="EJ89" s="4993"/>
      <c r="EK89" s="5012"/>
      <c r="EL89" s="5025"/>
      <c r="EM89" s="5013"/>
      <c r="EN89" s="5048"/>
      <c r="EO89" s="5003"/>
      <c r="EP89" s="5003"/>
      <c r="EQ89" s="5003"/>
      <c r="ER89" s="5003"/>
      <c r="ES89" s="5003"/>
      <c r="ET89" s="5003"/>
      <c r="EU89" s="5003"/>
      <c r="EV89" s="5003"/>
      <c r="EW89" s="5003"/>
      <c r="EX89" s="5003"/>
      <c r="EY89" s="5003"/>
      <c r="EZ89" s="5003"/>
      <c r="FA89" s="1118"/>
      <c r="FC89" s="6779"/>
      <c r="FD89" s="6779"/>
      <c r="FE89" s="6779"/>
      <c r="FF89" s="6779" t="s">
        <v>14</v>
      </c>
      <c r="FG89" s="6779" t="s">
        <v>12</v>
      </c>
      <c r="FH89" s="6779"/>
      <c r="FI89" s="6779"/>
      <c r="FJ89" s="6779" t="s">
        <v>15</v>
      </c>
      <c r="FK89" s="6779" t="s">
        <v>12</v>
      </c>
      <c r="FL89" s="6779" t="s">
        <v>12</v>
      </c>
      <c r="FM89" s="6779"/>
      <c r="FN89" s="6779"/>
      <c r="FO89" s="6779"/>
      <c r="FP89" s="6779"/>
      <c r="FQ89" s="6779" t="s">
        <v>0</v>
      </c>
      <c r="FR89" s="6872"/>
      <c r="FS89" s="6872"/>
      <c r="FT89" s="6779"/>
      <c r="FU89" s="87"/>
      <c r="FV89" s="6769"/>
      <c r="FW89" s="6765"/>
      <c r="FX89" s="6826"/>
      <c r="FY89" s="6827"/>
      <c r="FZ89" s="6827"/>
      <c r="GA89" s="6827"/>
      <c r="GB89" s="6827"/>
      <c r="GC89" s="6827"/>
      <c r="GD89" s="6827"/>
      <c r="GE89" s="6827"/>
      <c r="GF89" s="6827"/>
      <c r="GG89" s="6827"/>
      <c r="GH89" s="6827"/>
      <c r="GI89" s="6827"/>
      <c r="GJ89" s="6827"/>
      <c r="GK89" s="6829"/>
      <c r="GM89" s="7175"/>
      <c r="GN89" s="6648"/>
      <c r="GO89" s="6648"/>
      <c r="GP89" s="6649"/>
      <c r="GQ89" s="6648"/>
      <c r="GR89" s="6648"/>
      <c r="GS89" s="6650"/>
      <c r="GT89" s="6651"/>
      <c r="GU89" s="6649"/>
      <c r="GV89" s="6648"/>
      <c r="GW89" s="6648"/>
      <c r="GX89" s="6652"/>
      <c r="GY89" s="6653"/>
      <c r="GZ89" s="6654"/>
      <c r="HA89" s="6685"/>
      <c r="HB89" s="6685"/>
      <c r="HC89" s="6936"/>
      <c r="HD89" s="6520"/>
      <c r="HE89" s="6535"/>
      <c r="HF89" s="6536"/>
      <c r="HG89" s="6555"/>
      <c r="HH89" s="6556"/>
      <c r="HI89" s="6556"/>
      <c r="HJ89" s="6556"/>
      <c r="HK89" s="6556"/>
      <c r="HL89" s="6556"/>
      <c r="HM89" s="6556"/>
      <c r="HN89" s="6556"/>
      <c r="HO89" s="6556"/>
      <c r="HP89" s="6556"/>
      <c r="HQ89" s="6556"/>
      <c r="HR89" s="6556"/>
      <c r="HS89" s="6556"/>
      <c r="HT89" s="7085"/>
      <c r="HU89" s="4993"/>
      <c r="HV89" s="6779"/>
      <c r="HW89" s="6779"/>
      <c r="HX89" s="6779"/>
      <c r="HY89" s="6779" t="s">
        <v>14</v>
      </c>
      <c r="HZ89" s="6779" t="s">
        <v>12</v>
      </c>
      <c r="IA89" s="6779"/>
      <c r="IB89" s="6779"/>
      <c r="IC89" s="6779" t="s">
        <v>15</v>
      </c>
      <c r="ID89" s="6779" t="s">
        <v>12</v>
      </c>
      <c r="IE89" s="6779" t="s">
        <v>12</v>
      </c>
      <c r="IF89" s="6779"/>
      <c r="IG89" s="6779"/>
      <c r="IH89" s="6779"/>
      <c r="II89" s="6779"/>
      <c r="IJ89" s="6779" t="s">
        <v>0</v>
      </c>
      <c r="IK89" s="6872"/>
      <c r="IL89" s="6872"/>
      <c r="IM89" s="6779"/>
      <c r="IN89" s="87"/>
      <c r="IO89" s="6769"/>
      <c r="IP89" s="6765"/>
      <c r="IQ89" s="6826"/>
      <c r="IR89" s="6827"/>
      <c r="IS89" s="6827"/>
      <c r="IT89" s="6827"/>
      <c r="IU89" s="6827"/>
      <c r="IV89" s="6827"/>
      <c r="IW89" s="6827"/>
      <c r="IX89" s="6827"/>
      <c r="IY89" s="6827"/>
      <c r="IZ89" s="6827"/>
      <c r="JA89" s="6827"/>
      <c r="JB89" s="6827"/>
      <c r="JC89" s="6827"/>
      <c r="JD89" s="6829"/>
    </row>
    <row r="90" spans="2:264" ht="15" thickBot="1">
      <c r="B90" s="4993"/>
      <c r="C90" s="4993"/>
      <c r="D90" s="4993"/>
      <c r="E90" s="4993"/>
      <c r="F90" s="4993"/>
      <c r="G90" s="4993"/>
      <c r="H90" s="4993"/>
      <c r="I90" s="4993"/>
      <c r="J90" s="4993"/>
      <c r="K90" s="4993"/>
      <c r="L90" s="4993"/>
      <c r="M90" s="4993"/>
      <c r="N90" s="4993"/>
      <c r="O90" s="4993"/>
      <c r="P90" s="4993"/>
      <c r="Q90" s="5824"/>
      <c r="R90" s="5673"/>
      <c r="S90" s="5631"/>
      <c r="T90" s="5589"/>
      <c r="U90" s="5606"/>
      <c r="V90" s="6940"/>
      <c r="W90" s="5594"/>
      <c r="X90" s="5594"/>
      <c r="Y90" s="5608"/>
      <c r="Z90" s="5614"/>
      <c r="AA90" s="6208"/>
      <c r="AB90" s="5594"/>
      <c r="AC90" s="5598"/>
      <c r="AD90" s="5598"/>
      <c r="AE90" s="5600"/>
      <c r="AF90" s="5608"/>
      <c r="AG90" s="5589"/>
      <c r="AH90" s="6199"/>
      <c r="AI90" s="5660"/>
      <c r="AJ90" s="5665"/>
      <c r="AK90" s="5666"/>
      <c r="AL90" s="5674"/>
      <c r="AM90" s="6488"/>
      <c r="AN90" s="6489"/>
      <c r="AO90" s="5669"/>
      <c r="AP90" s="5669"/>
      <c r="AQ90" s="6490"/>
      <c r="AR90" s="6387"/>
      <c r="AS90" s="6488"/>
      <c r="AT90" s="5669"/>
      <c r="AU90" s="5919"/>
      <c r="AV90" s="5669"/>
      <c r="AW90" s="5670"/>
      <c r="AX90" s="5670"/>
      <c r="AY90" s="5899"/>
      <c r="AZ90" s="6196"/>
      <c r="BA90" s="4993"/>
      <c r="BB90" s="5171" t="s">
        <v>1271</v>
      </c>
      <c r="BC90" s="5254" t="s">
        <v>1597</v>
      </c>
      <c r="BD90" s="5253">
        <v>18</v>
      </c>
      <c r="BE90" s="5254">
        <v>4500056701</v>
      </c>
      <c r="BF90" s="5255">
        <v>45410</v>
      </c>
      <c r="BG90" s="5256">
        <v>160</v>
      </c>
      <c r="BH90" s="5254" t="s">
        <v>96</v>
      </c>
      <c r="BI90" s="5257">
        <v>15.65</v>
      </c>
      <c r="BJ90" s="5397">
        <v>45426</v>
      </c>
      <c r="BK90" s="6307">
        <v>45421</v>
      </c>
      <c r="BL90" s="5398">
        <v>74007</v>
      </c>
      <c r="BM90" s="5257">
        <v>171.65199999999999</v>
      </c>
      <c r="BN90" s="5246">
        <v>0</v>
      </c>
      <c r="BO90" s="5250">
        <f t="shared" si="29"/>
        <v>2686.3537999999999</v>
      </c>
      <c r="BP90" s="5257">
        <f t="shared" si="30"/>
        <v>134.31769</v>
      </c>
      <c r="BQ90" s="7141">
        <v>5</v>
      </c>
      <c r="BR90" s="5400" t="s">
        <v>8</v>
      </c>
      <c r="BS90" s="5082"/>
      <c r="BT90" s="5233"/>
      <c r="BU90" s="6959"/>
      <c r="BV90" s="6960"/>
      <c r="BW90" s="6961"/>
      <c r="BX90" s="6961"/>
      <c r="BY90" s="6961"/>
      <c r="BZ90" s="6961"/>
      <c r="CA90" s="6961"/>
      <c r="CB90" s="6961"/>
      <c r="CC90" s="6961"/>
      <c r="CD90" s="6961"/>
      <c r="CE90" s="6961"/>
      <c r="CF90" s="6961"/>
      <c r="CG90" s="6961"/>
      <c r="CH90" s="6962"/>
      <c r="CI90" s="6963"/>
      <c r="CJ90" s="4993"/>
      <c r="CK90" s="5103" t="s">
        <v>1494</v>
      </c>
      <c r="CL90" s="5103"/>
      <c r="CM90" s="5104"/>
      <c r="CN90" s="5104"/>
      <c r="CO90" s="5104"/>
      <c r="CP90" s="5104"/>
      <c r="CQ90" s="5104"/>
      <c r="CR90" s="5104"/>
      <c r="CS90" s="5104"/>
      <c r="CT90" s="5104"/>
      <c r="CU90" s="5104"/>
      <c r="CV90" s="5104"/>
      <c r="CW90" s="5104"/>
      <c r="CX90" s="5104"/>
      <c r="CY90" s="5104"/>
      <c r="CZ90" s="5104"/>
      <c r="DA90" s="5104"/>
      <c r="DB90" s="5122"/>
      <c r="DC90" s="5140"/>
      <c r="DD90" s="5141"/>
      <c r="DE90" s="5183"/>
      <c r="DF90" s="5184"/>
      <c r="DG90" s="5184"/>
      <c r="DH90" s="5184"/>
      <c r="DI90" s="5184"/>
      <c r="DJ90" s="5184"/>
      <c r="DK90" s="5184"/>
      <c r="DL90" s="5184"/>
      <c r="DM90" s="5184"/>
      <c r="DN90" s="5184"/>
      <c r="DO90" s="5184"/>
      <c r="DP90" s="5184"/>
      <c r="DQ90" s="5184"/>
      <c r="DR90" s="5491"/>
      <c r="DT90" s="5016"/>
      <c r="DU90" s="5016"/>
      <c r="DV90" s="5016"/>
      <c r="DW90" s="5016" t="s">
        <v>14</v>
      </c>
      <c r="DX90" s="5016" t="s">
        <v>12</v>
      </c>
      <c r="DY90" s="5016"/>
      <c r="DZ90" s="5016"/>
      <c r="EA90" s="5016" t="s">
        <v>15</v>
      </c>
      <c r="EB90" s="5016" t="s">
        <v>12</v>
      </c>
      <c r="EC90" s="5016" t="s">
        <v>12</v>
      </c>
      <c r="ED90" s="5016"/>
      <c r="EE90" s="5016"/>
      <c r="EF90" s="5016"/>
      <c r="EG90" s="5016"/>
      <c r="EH90" s="5016" t="s">
        <v>0</v>
      </c>
      <c r="EI90" s="5016"/>
      <c r="EJ90" s="5016"/>
      <c r="EK90" s="5012"/>
      <c r="EL90" s="5025"/>
      <c r="EM90" s="5013"/>
      <c r="EN90" s="5048"/>
      <c r="EO90" s="5003"/>
      <c r="EP90" s="5003"/>
      <c r="EQ90" s="5003"/>
      <c r="ER90" s="5003"/>
      <c r="ES90" s="5003"/>
      <c r="ET90" s="5003"/>
      <c r="EU90" s="5003"/>
      <c r="EV90" s="5003"/>
      <c r="EW90" s="5003"/>
      <c r="EX90" s="5003"/>
      <c r="EY90" s="5003"/>
      <c r="EZ90" s="5003"/>
      <c r="FA90" s="1118"/>
      <c r="FC90" s="6780" t="s">
        <v>3</v>
      </c>
      <c r="FD90" s="6780" t="s">
        <v>4</v>
      </c>
      <c r="FE90" s="6780" t="s">
        <v>18</v>
      </c>
      <c r="FF90" s="6780" t="s">
        <v>19</v>
      </c>
      <c r="FG90" s="6780" t="s">
        <v>19</v>
      </c>
      <c r="FH90" s="6780" t="s">
        <v>20</v>
      </c>
      <c r="FI90" s="6780" t="s">
        <v>21</v>
      </c>
      <c r="FJ90" s="6780" t="s">
        <v>22</v>
      </c>
      <c r="FK90" s="6780" t="s">
        <v>23</v>
      </c>
      <c r="FL90" s="6780" t="s">
        <v>23</v>
      </c>
      <c r="FM90" s="6780" t="s">
        <v>1227</v>
      </c>
      <c r="FN90" s="6780" t="s">
        <v>20</v>
      </c>
      <c r="FO90" s="6780" t="s">
        <v>25</v>
      </c>
      <c r="FP90" s="6780" t="s">
        <v>0</v>
      </c>
      <c r="FQ90" s="6780" t="s">
        <v>1363</v>
      </c>
      <c r="FR90" s="6886" t="s">
        <v>1388</v>
      </c>
      <c r="FS90" s="6868" t="s">
        <v>1526</v>
      </c>
      <c r="FT90" s="6780" t="s">
        <v>26</v>
      </c>
      <c r="FU90" s="87"/>
      <c r="FV90" s="6769"/>
      <c r="FW90" s="6765"/>
      <c r="FX90" s="6826"/>
      <c r="FY90" s="6827"/>
      <c r="FZ90" s="6827"/>
      <c r="GA90" s="6827"/>
      <c r="GB90" s="6827"/>
      <c r="GC90" s="6827"/>
      <c r="GD90" s="6827"/>
      <c r="GE90" s="6827"/>
      <c r="GF90" s="6827"/>
      <c r="GG90" s="6827"/>
      <c r="GH90" s="6827"/>
      <c r="GI90" s="6827"/>
      <c r="GJ90" s="6827"/>
      <c r="GK90" s="6829"/>
      <c r="GM90" s="7175"/>
      <c r="GN90" s="6648"/>
      <c r="GO90" s="6648"/>
      <c r="GP90" s="6649"/>
      <c r="GQ90" s="6648"/>
      <c r="GR90" s="6648"/>
      <c r="GS90" s="6650"/>
      <c r="GT90" s="6651"/>
      <c r="GU90" s="6649"/>
      <c r="GV90" s="6648"/>
      <c r="GW90" s="6648"/>
      <c r="GX90" s="6652"/>
      <c r="GY90" s="6653"/>
      <c r="GZ90" s="6654"/>
      <c r="HA90" s="6685"/>
      <c r="HB90" s="6685"/>
      <c r="HC90" s="6730"/>
      <c r="HD90" s="6520"/>
      <c r="HE90" s="6535"/>
      <c r="HF90" s="6536"/>
      <c r="HG90" s="6555"/>
      <c r="HH90" s="6556"/>
      <c r="HI90" s="6556"/>
      <c r="HJ90" s="6556"/>
      <c r="HK90" s="6556"/>
      <c r="HL90" s="6556"/>
      <c r="HM90" s="6556"/>
      <c r="HN90" s="6556"/>
      <c r="HO90" s="6556"/>
      <c r="HP90" s="6556"/>
      <c r="HQ90" s="6556"/>
      <c r="HR90" s="6556"/>
      <c r="HS90" s="6556"/>
      <c r="HT90" s="7085"/>
      <c r="HU90" s="4993"/>
      <c r="HV90" s="6780" t="s">
        <v>3</v>
      </c>
      <c r="HW90" s="6780" t="s">
        <v>4</v>
      </c>
      <c r="HX90" s="6780" t="s">
        <v>18</v>
      </c>
      <c r="HY90" s="6780" t="s">
        <v>19</v>
      </c>
      <c r="HZ90" s="6780" t="s">
        <v>19</v>
      </c>
      <c r="IA90" s="6780" t="s">
        <v>20</v>
      </c>
      <c r="IB90" s="6780" t="s">
        <v>21</v>
      </c>
      <c r="IC90" s="6780" t="s">
        <v>22</v>
      </c>
      <c r="ID90" s="6780" t="s">
        <v>23</v>
      </c>
      <c r="IE90" s="6780" t="s">
        <v>23</v>
      </c>
      <c r="IF90" s="6780" t="s">
        <v>1227</v>
      </c>
      <c r="IG90" s="6780" t="s">
        <v>20</v>
      </c>
      <c r="IH90" s="6780" t="s">
        <v>25</v>
      </c>
      <c r="II90" s="6780" t="s">
        <v>0</v>
      </c>
      <c r="IJ90" s="6780" t="s">
        <v>1363</v>
      </c>
      <c r="IK90" s="6886" t="s">
        <v>1388</v>
      </c>
      <c r="IL90" s="6868" t="s">
        <v>1526</v>
      </c>
      <c r="IM90" s="6780" t="s">
        <v>26</v>
      </c>
      <c r="IN90" s="87"/>
      <c r="IO90" s="6769"/>
      <c r="IP90" s="6765"/>
      <c r="IQ90" s="6826"/>
      <c r="IR90" s="6827"/>
      <c r="IS90" s="6827"/>
      <c r="IT90" s="6827"/>
      <c r="IU90" s="6827"/>
      <c r="IV90" s="6827"/>
      <c r="IW90" s="6827"/>
      <c r="IX90" s="6827"/>
      <c r="IY90" s="6827"/>
      <c r="IZ90" s="6827"/>
      <c r="JA90" s="6827"/>
      <c r="JB90" s="6827"/>
      <c r="JC90" s="6827"/>
      <c r="JD90" s="6829"/>
    </row>
    <row r="91" spans="2:264" ht="15" thickBot="1">
      <c r="B91" s="4993"/>
      <c r="C91" s="4993"/>
      <c r="D91" s="4993"/>
      <c r="E91" s="4993"/>
      <c r="F91" s="4993"/>
      <c r="G91" s="4993"/>
      <c r="H91" s="4993"/>
      <c r="I91" s="4993"/>
      <c r="J91" s="4993"/>
      <c r="K91" s="4993"/>
      <c r="L91" s="4993"/>
      <c r="M91" s="4993"/>
      <c r="N91" s="4993"/>
      <c r="O91" s="4993"/>
      <c r="P91" s="4993"/>
      <c r="Q91" s="5690"/>
      <c r="R91" s="6444"/>
      <c r="S91" s="3941"/>
      <c r="T91" s="3941"/>
      <c r="U91" s="5698"/>
      <c r="V91" s="6384"/>
      <c r="W91" s="3941"/>
      <c r="X91" s="3941"/>
      <c r="Y91" s="5711"/>
      <c r="Z91" s="5697"/>
      <c r="AA91" s="7387"/>
      <c r="AB91" s="6377"/>
      <c r="AC91" s="5740"/>
      <c r="AD91" s="5740"/>
      <c r="AE91" s="5711"/>
      <c r="AF91" s="5711"/>
      <c r="AG91" s="6582"/>
      <c r="AH91" s="5604"/>
      <c r="AI91" s="5660"/>
      <c r="AJ91" s="5665"/>
      <c r="AK91" s="5666"/>
      <c r="AL91" s="5674"/>
      <c r="AM91" s="6488"/>
      <c r="AN91" s="6489"/>
      <c r="AO91" s="5669"/>
      <c r="AP91" s="5669"/>
      <c r="AQ91" s="6490"/>
      <c r="AR91" s="6387"/>
      <c r="AS91" s="6488"/>
      <c r="AT91" s="5669"/>
      <c r="AU91" s="5919"/>
      <c r="AV91" s="5669"/>
      <c r="AW91" s="5670"/>
      <c r="AX91" s="5670"/>
      <c r="AY91" s="5899"/>
      <c r="AZ91" s="6196"/>
      <c r="BA91" s="4993"/>
      <c r="BB91" s="5171" t="s">
        <v>1271</v>
      </c>
      <c r="BC91" s="5254" t="s">
        <v>1598</v>
      </c>
      <c r="BD91" s="5253">
        <v>19</v>
      </c>
      <c r="BE91" s="5254">
        <v>4500056701</v>
      </c>
      <c r="BF91" s="5255">
        <v>45410</v>
      </c>
      <c r="BG91" s="5256">
        <v>160</v>
      </c>
      <c r="BH91" s="5254" t="s">
        <v>96</v>
      </c>
      <c r="BI91" s="5257">
        <v>15.65</v>
      </c>
      <c r="BJ91" s="5397">
        <v>45426</v>
      </c>
      <c r="BK91" s="6307">
        <v>45421</v>
      </c>
      <c r="BL91" s="5398">
        <v>74007</v>
      </c>
      <c r="BM91" s="5257">
        <v>162.19399999999999</v>
      </c>
      <c r="BN91" s="5246">
        <v>0</v>
      </c>
      <c r="BO91" s="5250">
        <f t="shared" si="29"/>
        <v>2538.3361</v>
      </c>
      <c r="BP91" s="5257">
        <f t="shared" si="30"/>
        <v>126.91680500000001</v>
      </c>
      <c r="BQ91" s="7141">
        <v>5</v>
      </c>
      <c r="BR91" s="6197" t="s">
        <v>8</v>
      </c>
      <c r="BS91" s="5082"/>
      <c r="BT91" s="5227"/>
      <c r="BU91" s="5082"/>
      <c r="BV91" s="5083"/>
      <c r="BW91" s="5058"/>
      <c r="BX91" s="5058"/>
      <c r="BY91" s="5058"/>
      <c r="BZ91" s="5058"/>
      <c r="CA91" s="5058"/>
      <c r="CB91" s="5058"/>
      <c r="CC91" s="5058"/>
      <c r="CD91" s="5058"/>
      <c r="CE91" s="5058"/>
      <c r="CF91" s="5058"/>
      <c r="CG91" s="5058"/>
      <c r="CH91" s="5058"/>
      <c r="CI91" s="5058"/>
      <c r="CJ91" s="4993"/>
      <c r="CK91" s="5106"/>
      <c r="CL91" s="5106"/>
      <c r="CM91" s="5106"/>
      <c r="CN91" s="5106" t="s">
        <v>14</v>
      </c>
      <c r="CO91" s="5106" t="s">
        <v>12</v>
      </c>
      <c r="CP91" s="5106"/>
      <c r="CQ91" s="5106"/>
      <c r="CR91" s="5106" t="s">
        <v>15</v>
      </c>
      <c r="CS91" s="5106" t="s">
        <v>12</v>
      </c>
      <c r="CT91" s="5106" t="s">
        <v>12</v>
      </c>
      <c r="CU91" s="5106"/>
      <c r="CV91" s="5106"/>
      <c r="CW91" s="5106"/>
      <c r="CX91" s="5106"/>
      <c r="CY91" s="5106" t="s">
        <v>0</v>
      </c>
      <c r="CZ91" s="5106"/>
      <c r="DA91" s="5106"/>
      <c r="DB91" s="5122"/>
      <c r="DC91" s="5122"/>
      <c r="DD91" s="5122"/>
      <c r="DE91" s="5139"/>
      <c r="DF91" s="5104"/>
      <c r="DG91" s="5104"/>
      <c r="DH91" s="5104"/>
      <c r="DI91" s="5104"/>
      <c r="DJ91" s="5104"/>
      <c r="DK91" s="5104"/>
      <c r="DL91" s="5104"/>
      <c r="DM91" s="5104"/>
      <c r="DN91" s="5104"/>
      <c r="DO91" s="5104"/>
      <c r="DP91" s="5104"/>
      <c r="DQ91" s="5104"/>
      <c r="DR91" s="5104"/>
      <c r="DT91" s="5017" t="s">
        <v>3</v>
      </c>
      <c r="DU91" s="5017" t="s">
        <v>4</v>
      </c>
      <c r="DV91" s="5017" t="s">
        <v>18</v>
      </c>
      <c r="DW91" s="5017" t="s">
        <v>19</v>
      </c>
      <c r="DX91" s="5017" t="s">
        <v>19</v>
      </c>
      <c r="DY91" s="5017" t="s">
        <v>20</v>
      </c>
      <c r="DZ91" s="5017" t="s">
        <v>21</v>
      </c>
      <c r="EA91" s="5017" t="s">
        <v>22</v>
      </c>
      <c r="EB91" s="5017" t="s">
        <v>23</v>
      </c>
      <c r="EC91" s="5017" t="s">
        <v>23</v>
      </c>
      <c r="ED91" s="5017" t="s">
        <v>1227</v>
      </c>
      <c r="EE91" s="5017" t="s">
        <v>20</v>
      </c>
      <c r="EF91" s="5017" t="s">
        <v>25</v>
      </c>
      <c r="EG91" s="5017" t="s">
        <v>0</v>
      </c>
      <c r="EH91" s="5017" t="s">
        <v>1363</v>
      </c>
      <c r="EI91" s="5017"/>
      <c r="EJ91" s="5017" t="s">
        <v>26</v>
      </c>
      <c r="EK91" s="5012"/>
      <c r="EL91" s="5025"/>
      <c r="EM91" s="5013"/>
      <c r="EN91" s="5048"/>
      <c r="EO91" s="5003"/>
      <c r="EP91" s="5003"/>
      <c r="EQ91" s="5003"/>
      <c r="ER91" s="5003"/>
      <c r="ES91" s="5003"/>
      <c r="ET91" s="5003"/>
      <c r="EU91" s="5003"/>
      <c r="EV91" s="5003"/>
      <c r="EW91" s="5003"/>
      <c r="EX91" s="5003"/>
      <c r="EY91" s="5003"/>
      <c r="EZ91" s="5003"/>
      <c r="FA91" s="1118"/>
      <c r="FC91" s="6781"/>
      <c r="FD91" s="6781"/>
      <c r="FE91" s="6781"/>
      <c r="FF91" s="6781" t="s">
        <v>3</v>
      </c>
      <c r="FG91" s="6781" t="s">
        <v>18</v>
      </c>
      <c r="FH91" s="6781"/>
      <c r="FI91" s="6781"/>
      <c r="FJ91" s="6781" t="s">
        <v>21</v>
      </c>
      <c r="FK91" s="6781" t="s">
        <v>27</v>
      </c>
      <c r="FL91" s="6781" t="s">
        <v>28</v>
      </c>
      <c r="FM91" s="6781"/>
      <c r="FN91" s="6781"/>
      <c r="FO91" s="6781"/>
      <c r="FP91" s="6781"/>
      <c r="FQ91" s="6781" t="s">
        <v>11</v>
      </c>
      <c r="FR91" s="6873"/>
      <c r="FS91" s="6873"/>
      <c r="FT91" s="6781"/>
      <c r="FU91" s="87"/>
      <c r="FV91" s="6769"/>
      <c r="FW91" s="6765"/>
      <c r="FX91" s="6826"/>
      <c r="FY91" s="6827"/>
      <c r="FZ91" s="6827"/>
      <c r="GA91" s="6827"/>
      <c r="GB91" s="6827"/>
      <c r="GC91" s="6827"/>
      <c r="GD91" s="6827"/>
      <c r="GE91" s="6827"/>
      <c r="GF91" s="6827"/>
      <c r="GG91" s="6827"/>
      <c r="GH91" s="6827"/>
      <c r="GI91" s="6827"/>
      <c r="GJ91" s="6827"/>
      <c r="GK91" s="6829"/>
      <c r="GM91" s="6536"/>
      <c r="GN91" s="6536"/>
      <c r="GO91" s="6536"/>
      <c r="GP91" s="6536"/>
      <c r="GQ91" s="6536"/>
      <c r="GR91" s="6536"/>
      <c r="GS91" s="6536"/>
      <c r="GT91" s="6537"/>
      <c r="GU91" s="6536"/>
      <c r="GV91" s="6536"/>
      <c r="GW91" s="6536"/>
      <c r="GX91" s="6536"/>
      <c r="GY91" s="6536"/>
      <c r="GZ91" s="6536"/>
      <c r="HA91" s="6676"/>
      <c r="HB91" s="6676"/>
      <c r="HC91" s="6538"/>
      <c r="HD91" s="6520"/>
      <c r="HE91" s="6535"/>
      <c r="HF91" s="6536"/>
      <c r="HG91" s="6555"/>
      <c r="HH91" s="6556"/>
      <c r="HI91" s="6556"/>
      <c r="HJ91" s="6556"/>
      <c r="HK91" s="6556"/>
      <c r="HL91" s="6556"/>
      <c r="HM91" s="6556"/>
      <c r="HN91" s="6556"/>
      <c r="HO91" s="6556"/>
      <c r="HP91" s="6556"/>
      <c r="HQ91" s="6556"/>
      <c r="HR91" s="6556"/>
      <c r="HS91" s="6556"/>
      <c r="HT91" s="7085"/>
      <c r="HU91" s="4993"/>
      <c r="HV91" s="6781"/>
      <c r="HW91" s="6781"/>
      <c r="HX91" s="6781"/>
      <c r="HY91" s="6781" t="s">
        <v>3</v>
      </c>
      <c r="HZ91" s="6781" t="s">
        <v>18</v>
      </c>
      <c r="IA91" s="6781"/>
      <c r="IB91" s="6781"/>
      <c r="IC91" s="6781" t="s">
        <v>21</v>
      </c>
      <c r="ID91" s="6781" t="s">
        <v>27</v>
      </c>
      <c r="IE91" s="6781" t="s">
        <v>28</v>
      </c>
      <c r="IF91" s="6781"/>
      <c r="IG91" s="6781"/>
      <c r="IH91" s="6781"/>
      <c r="II91" s="6781"/>
      <c r="IJ91" s="6781" t="s">
        <v>11</v>
      </c>
      <c r="IK91" s="6873"/>
      <c r="IL91" s="6873"/>
      <c r="IM91" s="6781"/>
      <c r="IN91" s="87"/>
      <c r="IO91" s="6769"/>
      <c r="IP91" s="6765"/>
      <c r="IQ91" s="6826"/>
      <c r="IR91" s="6827"/>
      <c r="IS91" s="6827"/>
      <c r="IT91" s="6827"/>
      <c r="IU91" s="6827"/>
      <c r="IV91" s="6827"/>
      <c r="IW91" s="6827"/>
      <c r="IX91" s="6827"/>
      <c r="IY91" s="6827"/>
      <c r="IZ91" s="6827"/>
      <c r="JA91" s="6827"/>
      <c r="JB91" s="6827"/>
      <c r="JC91" s="6827"/>
      <c r="JD91" s="6829"/>
    </row>
    <row r="92" spans="2:264" ht="15" thickBot="1">
      <c r="B92" s="4993"/>
      <c r="C92" s="4993"/>
      <c r="D92" s="4993"/>
      <c r="E92" s="4993"/>
      <c r="F92" s="4993"/>
      <c r="G92" s="4993"/>
      <c r="H92" s="4993"/>
      <c r="I92" s="4993"/>
      <c r="J92" s="4993"/>
      <c r="K92" s="4993"/>
      <c r="L92" s="4993"/>
      <c r="M92" s="4993"/>
      <c r="N92" s="4993"/>
      <c r="O92" s="4993"/>
      <c r="P92" s="4993"/>
      <c r="Q92" s="6622"/>
      <c r="R92" s="6623"/>
      <c r="S92" s="5967"/>
      <c r="T92" s="5967"/>
      <c r="U92" s="5841"/>
      <c r="V92" s="6624"/>
      <c r="W92" s="5967"/>
      <c r="X92" s="5967"/>
      <c r="Y92" s="6625"/>
      <c r="Z92" s="5844"/>
      <c r="AA92" s="5845"/>
      <c r="AB92" s="5840"/>
      <c r="AC92" s="6626"/>
      <c r="AD92" s="6626"/>
      <c r="AE92" s="6904">
        <f>SUM(AE65:AE91)</f>
        <v>478840.10799999995</v>
      </c>
      <c r="AF92" s="6904">
        <f>SUM(AF65:AF91)</f>
        <v>24074.251400000005</v>
      </c>
      <c r="AG92" s="6627"/>
      <c r="AH92" s="6628"/>
      <c r="AI92" s="5660"/>
      <c r="AJ92" s="5665"/>
      <c r="AK92" s="5666"/>
      <c r="AL92" s="5674"/>
      <c r="AM92" s="6488"/>
      <c r="AN92" s="6489"/>
      <c r="AO92" s="5669"/>
      <c r="AP92" s="5669"/>
      <c r="AQ92" s="6490"/>
      <c r="AR92" s="6387"/>
      <c r="AS92" s="6488"/>
      <c r="AT92" s="5669"/>
      <c r="AU92" s="5919"/>
      <c r="AV92" s="5669"/>
      <c r="AW92" s="5670"/>
      <c r="AX92" s="5670"/>
      <c r="AY92" s="5899"/>
      <c r="AZ92" s="6196"/>
      <c r="BA92" s="4993"/>
      <c r="BB92" s="5171" t="s">
        <v>1271</v>
      </c>
      <c r="BC92" s="5254" t="s">
        <v>1577</v>
      </c>
      <c r="BD92" s="5253">
        <v>20</v>
      </c>
      <c r="BE92" s="5254">
        <v>4500056701</v>
      </c>
      <c r="BF92" s="5255">
        <v>45410</v>
      </c>
      <c r="BG92" s="5256">
        <v>160</v>
      </c>
      <c r="BH92" s="5254" t="s">
        <v>96</v>
      </c>
      <c r="BI92" s="5257">
        <v>15.65</v>
      </c>
      <c r="BJ92" s="5397">
        <v>45426</v>
      </c>
      <c r="BK92" s="6307">
        <v>45421</v>
      </c>
      <c r="BL92" s="5398">
        <v>74007</v>
      </c>
      <c r="BM92" s="5257">
        <v>166.714</v>
      </c>
      <c r="BN92" s="5246">
        <v>0</v>
      </c>
      <c r="BO92" s="5250">
        <f t="shared" si="29"/>
        <v>2609.0740999999998</v>
      </c>
      <c r="BP92" s="5257">
        <f t="shared" si="30"/>
        <v>130.45370499999999</v>
      </c>
      <c r="BQ92" s="7141">
        <v>5</v>
      </c>
      <c r="BR92" s="6197" t="s">
        <v>8</v>
      </c>
      <c r="BS92" s="5082"/>
      <c r="BT92" s="5158" t="s">
        <v>656</v>
      </c>
      <c r="BU92" s="5056" t="s">
        <v>1395</v>
      </c>
      <c r="BV92" s="5098"/>
      <c r="BW92" s="5099"/>
      <c r="BX92" s="5099"/>
      <c r="BY92" s="5099"/>
      <c r="BZ92" s="5099"/>
      <c r="CA92" s="5099"/>
      <c r="CB92" s="5058"/>
      <c r="CC92" s="5058"/>
      <c r="CD92" s="5058"/>
      <c r="CE92" s="5058"/>
      <c r="CF92" s="5058"/>
      <c r="CG92" s="5058"/>
      <c r="CH92" s="5058"/>
      <c r="CI92" s="5058"/>
      <c r="CJ92" s="4993"/>
      <c r="CK92" s="5110" t="s">
        <v>3</v>
      </c>
      <c r="CL92" s="5110" t="s">
        <v>4</v>
      </c>
      <c r="CM92" s="5110" t="s">
        <v>18</v>
      </c>
      <c r="CN92" s="5110" t="s">
        <v>19</v>
      </c>
      <c r="CO92" s="5110" t="s">
        <v>19</v>
      </c>
      <c r="CP92" s="5110" t="s">
        <v>20</v>
      </c>
      <c r="CQ92" s="5110" t="s">
        <v>21</v>
      </c>
      <c r="CR92" s="5110" t="s">
        <v>22</v>
      </c>
      <c r="CS92" s="5110" t="s">
        <v>23</v>
      </c>
      <c r="CT92" s="5110" t="s">
        <v>23</v>
      </c>
      <c r="CU92" s="5110" t="s">
        <v>1227</v>
      </c>
      <c r="CV92" s="5110" t="s">
        <v>20</v>
      </c>
      <c r="CW92" s="5110" t="s">
        <v>25</v>
      </c>
      <c r="CX92" s="5110" t="s">
        <v>0</v>
      </c>
      <c r="CY92" s="5110" t="s">
        <v>1363</v>
      </c>
      <c r="CZ92" s="5110" t="s">
        <v>1388</v>
      </c>
      <c r="DA92" s="5110" t="s">
        <v>26</v>
      </c>
      <c r="DB92" s="5122"/>
      <c r="DC92" s="5122"/>
      <c r="DD92" s="5122"/>
      <c r="DE92" s="5139"/>
      <c r="DF92" s="5104"/>
      <c r="DG92" s="5104"/>
      <c r="DH92" s="5104"/>
      <c r="DI92" s="5104"/>
      <c r="DJ92" s="5104"/>
      <c r="DK92" s="5104"/>
      <c r="DL92" s="5104"/>
      <c r="DM92" s="5104"/>
      <c r="DN92" s="5104"/>
      <c r="DO92" s="5104"/>
      <c r="DP92" s="5104"/>
      <c r="DQ92" s="5104"/>
      <c r="DR92" s="5104"/>
      <c r="DT92" s="5018"/>
      <c r="DU92" s="5018"/>
      <c r="DV92" s="5018"/>
      <c r="DW92" s="5018" t="s">
        <v>3</v>
      </c>
      <c r="DX92" s="5018" t="s">
        <v>18</v>
      </c>
      <c r="DY92" s="5018"/>
      <c r="DZ92" s="5018"/>
      <c r="EA92" s="5018" t="s">
        <v>21</v>
      </c>
      <c r="EB92" s="5018" t="s">
        <v>27</v>
      </c>
      <c r="EC92" s="5018" t="s">
        <v>28</v>
      </c>
      <c r="ED92" s="5018"/>
      <c r="EE92" s="5018"/>
      <c r="EF92" s="5018"/>
      <c r="EG92" s="5018"/>
      <c r="EH92" s="5018" t="s">
        <v>11</v>
      </c>
      <c r="EI92" s="5018"/>
      <c r="EJ92" s="5018"/>
      <c r="EK92" s="5012"/>
      <c r="EL92" s="5025"/>
      <c r="EM92" s="5013"/>
      <c r="EN92" s="5048"/>
      <c r="EO92" s="5003"/>
      <c r="EP92" s="5003"/>
      <c r="EQ92" s="5003"/>
      <c r="ER92" s="5003"/>
      <c r="ES92" s="5003"/>
      <c r="ET92" s="5003"/>
      <c r="EU92" s="5003"/>
      <c r="EV92" s="5003"/>
      <c r="EW92" s="5003"/>
      <c r="EX92" s="5003"/>
      <c r="EY92" s="5003"/>
      <c r="EZ92" s="5003"/>
      <c r="FA92" s="1118"/>
      <c r="FC92" s="6782"/>
      <c r="FD92" s="6874"/>
      <c r="FE92" s="6791"/>
      <c r="FF92" s="6791"/>
      <c r="FG92" s="6798"/>
      <c r="FH92" s="6799"/>
      <c r="FI92" s="6791"/>
      <c r="FJ92" s="6800"/>
      <c r="FK92" s="6801"/>
      <c r="FL92" s="6802"/>
      <c r="FM92" s="6791"/>
      <c r="FN92" s="6803"/>
      <c r="FO92" s="6791"/>
      <c r="FP92" s="6804"/>
      <c r="FQ92" s="6804"/>
      <c r="FR92" s="6887"/>
      <c r="FS92" s="6887"/>
      <c r="FT92" s="7231"/>
      <c r="FU92" s="6407"/>
      <c r="FV92" s="6769"/>
      <c r="FW92" s="6765"/>
      <c r="FX92" s="6826"/>
      <c r="FY92" s="6827"/>
      <c r="FZ92" s="6827"/>
      <c r="GA92" s="6827"/>
      <c r="GB92" s="6827"/>
      <c r="GC92" s="6827"/>
      <c r="GD92" s="6827"/>
      <c r="GE92" s="6827"/>
      <c r="GF92" s="6827"/>
      <c r="GG92" s="6827"/>
      <c r="GH92" s="6827"/>
      <c r="GI92" s="6827"/>
      <c r="GJ92" s="6827"/>
      <c r="GK92" s="6829"/>
      <c r="GM92" s="6536"/>
      <c r="GN92" s="6536"/>
      <c r="GO92" s="6536"/>
      <c r="GP92" s="6536"/>
      <c r="GQ92" s="6536"/>
      <c r="GR92" s="6536"/>
      <c r="GS92" s="6536"/>
      <c r="GT92" s="6537"/>
      <c r="GU92" s="6536"/>
      <c r="GV92" s="6536"/>
      <c r="GW92" s="6536"/>
      <c r="GX92" s="6536"/>
      <c r="GY92" s="6536"/>
      <c r="GZ92" s="6536"/>
      <c r="HA92" s="6676"/>
      <c r="HB92" s="6676"/>
      <c r="HC92" s="6538"/>
      <c r="HD92" s="6520"/>
      <c r="HE92" s="6561"/>
      <c r="HF92" s="6562"/>
      <c r="HG92" s="6563"/>
      <c r="HH92" s="6564"/>
      <c r="HI92" s="6564"/>
      <c r="HJ92" s="6564"/>
      <c r="HK92" s="6564"/>
      <c r="HL92" s="6564"/>
      <c r="HM92" s="6564"/>
      <c r="HN92" s="6564"/>
      <c r="HO92" s="6564"/>
      <c r="HP92" s="6564"/>
      <c r="HQ92" s="6564"/>
      <c r="HR92" s="6564"/>
      <c r="HS92" s="6564"/>
      <c r="HT92" s="7086"/>
      <c r="HU92" s="4993"/>
      <c r="HV92" s="6782"/>
      <c r="HW92" s="6874"/>
      <c r="HX92" s="6791"/>
      <c r="HY92" s="6791"/>
      <c r="HZ92" s="6798"/>
      <c r="IA92" s="6799"/>
      <c r="IB92" s="6791"/>
      <c r="IC92" s="6800"/>
      <c r="ID92" s="6801"/>
      <c r="IE92" s="6802"/>
      <c r="IF92" s="6791"/>
      <c r="IG92" s="6803"/>
      <c r="IH92" s="6791"/>
      <c r="II92" s="6804"/>
      <c r="IJ92" s="6804"/>
      <c r="IK92" s="6887"/>
      <c r="IL92" s="6887"/>
      <c r="IM92" s="7231"/>
      <c r="IN92" s="6407"/>
      <c r="IO92" s="6769"/>
      <c r="IP92" s="6765"/>
      <c r="IQ92" s="6826"/>
      <c r="IR92" s="6827"/>
      <c r="IS92" s="6827"/>
      <c r="IT92" s="6827"/>
      <c r="IU92" s="6827"/>
      <c r="IV92" s="6827"/>
      <c r="IW92" s="6827"/>
      <c r="IX92" s="6827"/>
      <c r="IY92" s="6827"/>
      <c r="IZ92" s="6827"/>
      <c r="JA92" s="6827"/>
      <c r="JB92" s="6827"/>
      <c r="JC92" s="6827"/>
      <c r="JD92" s="6829"/>
    </row>
    <row r="93" spans="2:264" ht="15" thickBot="1">
      <c r="B93" s="4993"/>
      <c r="C93" s="4993"/>
      <c r="D93" s="4993"/>
      <c r="E93" s="4993"/>
      <c r="F93" s="4993"/>
      <c r="G93" s="4993"/>
      <c r="H93" s="4993"/>
      <c r="I93" s="4993"/>
      <c r="J93" s="4993"/>
      <c r="K93" s="4993"/>
      <c r="L93" s="4993"/>
      <c r="M93" s="4993"/>
      <c r="N93" s="4993"/>
      <c r="O93" s="4993"/>
      <c r="P93" s="4993"/>
      <c r="Q93" s="6616"/>
      <c r="R93" s="6617"/>
      <c r="S93" s="6617"/>
      <c r="T93" s="6617"/>
      <c r="U93" s="6618"/>
      <c r="V93" s="6619"/>
      <c r="W93" s="6617"/>
      <c r="X93" s="6617"/>
      <c r="Y93" s="6620"/>
      <c r="Z93" s="6111"/>
      <c r="AA93" s="6618"/>
      <c r="AB93" s="6616"/>
      <c r="AC93" s="6621"/>
      <c r="AD93" s="6621"/>
      <c r="AE93" s="6620"/>
      <c r="AF93" s="6620"/>
      <c r="AG93" s="2130"/>
      <c r="AH93" s="6401"/>
      <c r="AI93" s="5660"/>
      <c r="AJ93" s="5681"/>
      <c r="AK93" s="5658"/>
      <c r="AL93" s="5769"/>
      <c r="AM93" s="3655"/>
      <c r="AN93" s="3655"/>
      <c r="AO93" s="3655"/>
      <c r="AP93" s="3655"/>
      <c r="AQ93" s="3655"/>
      <c r="AR93" s="3655"/>
      <c r="AS93" s="5769"/>
      <c r="AT93" s="3655"/>
      <c r="AU93" s="5796"/>
      <c r="AV93" s="5796"/>
      <c r="AW93" s="3655"/>
      <c r="AX93" s="3655"/>
      <c r="AY93" s="2151"/>
      <c r="AZ93" s="5771"/>
      <c r="BA93" s="4993"/>
      <c r="BB93" s="5171" t="s">
        <v>1271</v>
      </c>
      <c r="BC93" s="5254" t="s">
        <v>1599</v>
      </c>
      <c r="BD93" s="5253">
        <v>21</v>
      </c>
      <c r="BE93" s="5254">
        <v>4500056701</v>
      </c>
      <c r="BF93" s="5255">
        <v>45410</v>
      </c>
      <c r="BG93" s="5256">
        <v>160</v>
      </c>
      <c r="BH93" s="5254" t="s">
        <v>96</v>
      </c>
      <c r="BI93" s="5257">
        <v>15.65</v>
      </c>
      <c r="BJ93" s="5397">
        <v>45426</v>
      </c>
      <c r="BK93" s="6307">
        <v>45421</v>
      </c>
      <c r="BL93" s="5398">
        <v>74007</v>
      </c>
      <c r="BM93" s="5257">
        <v>162.62200000000001</v>
      </c>
      <c r="BN93" s="5246">
        <v>0</v>
      </c>
      <c r="BO93" s="5250">
        <f t="shared" si="29"/>
        <v>2545.0343000000003</v>
      </c>
      <c r="BP93" s="5257">
        <f t="shared" si="30"/>
        <v>127.25171500000002</v>
      </c>
      <c r="BQ93" s="7141">
        <v>5</v>
      </c>
      <c r="BR93" s="5068" t="s">
        <v>8</v>
      </c>
      <c r="BS93" s="5082"/>
      <c r="BT93" s="5262"/>
      <c r="BU93" s="5084"/>
      <c r="BV93" s="5085" t="s">
        <v>14</v>
      </c>
      <c r="BW93" s="5085" t="s">
        <v>12</v>
      </c>
      <c r="BX93" s="5085"/>
      <c r="BY93" s="5085"/>
      <c r="BZ93" s="5085" t="s">
        <v>15</v>
      </c>
      <c r="CA93" s="5085" t="s">
        <v>12</v>
      </c>
      <c r="CB93" s="5085" t="s">
        <v>12</v>
      </c>
      <c r="CC93" s="5085"/>
      <c r="CD93" s="5085"/>
      <c r="CE93" s="5085"/>
      <c r="CF93" s="5085"/>
      <c r="CG93" s="5085" t="s">
        <v>0</v>
      </c>
      <c r="CH93" s="6466"/>
      <c r="CI93" s="5086"/>
      <c r="CJ93" s="4993"/>
      <c r="CK93" s="5114"/>
      <c r="CL93" s="5114"/>
      <c r="CM93" s="5114"/>
      <c r="CN93" s="5114" t="s">
        <v>3</v>
      </c>
      <c r="CO93" s="5114" t="s">
        <v>18</v>
      </c>
      <c r="CP93" s="5114"/>
      <c r="CQ93" s="5114"/>
      <c r="CR93" s="5114" t="s">
        <v>21</v>
      </c>
      <c r="CS93" s="5114" t="s">
        <v>27</v>
      </c>
      <c r="CT93" s="5114" t="s">
        <v>28</v>
      </c>
      <c r="CU93" s="5114"/>
      <c r="CV93" s="5114"/>
      <c r="CW93" s="5114"/>
      <c r="CX93" s="5114"/>
      <c r="CY93" s="5114" t="s">
        <v>11</v>
      </c>
      <c r="CZ93" s="5114"/>
      <c r="DA93" s="5114"/>
      <c r="DB93" s="5122"/>
      <c r="DC93" s="5105"/>
      <c r="DD93" s="5122"/>
      <c r="DE93" s="5139"/>
      <c r="DF93" s="5104"/>
      <c r="DG93" s="5104"/>
      <c r="DH93" s="5104"/>
      <c r="DI93" s="5104"/>
      <c r="DJ93" s="5104"/>
      <c r="DK93" s="5104"/>
      <c r="DL93" s="5104"/>
      <c r="DM93" s="5104"/>
      <c r="DN93" s="5104"/>
      <c r="DO93" s="5104"/>
      <c r="DP93" s="5104"/>
      <c r="DQ93" s="5104"/>
      <c r="DR93" s="5104"/>
      <c r="DT93" s="5469" t="s">
        <v>591</v>
      </c>
      <c r="DU93" s="5459" t="s">
        <v>1550</v>
      </c>
      <c r="DV93" s="5459">
        <v>20</v>
      </c>
      <c r="DW93" s="5459" t="s">
        <v>101</v>
      </c>
      <c r="DX93" s="5460">
        <v>45373</v>
      </c>
      <c r="DY93" s="4227">
        <v>100</v>
      </c>
      <c r="DZ93" s="5459" t="s">
        <v>35</v>
      </c>
      <c r="EA93" s="5459">
        <v>108.73</v>
      </c>
      <c r="EB93" s="5461">
        <v>45415</v>
      </c>
      <c r="EC93" s="5460">
        <v>45412</v>
      </c>
      <c r="ED93" s="5459">
        <v>39623</v>
      </c>
      <c r="EE93" s="5462">
        <v>103420</v>
      </c>
      <c r="EF93" s="5462">
        <f>(DY93*1000-EE93)</f>
        <v>-3420</v>
      </c>
      <c r="EG93" s="5463">
        <f>(EA93*EE93/1000)</f>
        <v>11244.856599999999</v>
      </c>
      <c r="EH93" s="5464">
        <f>(EG93*0.04)</f>
        <v>449.794264</v>
      </c>
      <c r="EI93" s="5462">
        <v>4</v>
      </c>
      <c r="EJ93" s="6271"/>
      <c r="EK93" s="5012"/>
      <c r="EL93" s="5025"/>
      <c r="EM93" s="5013"/>
      <c r="EN93" s="5048"/>
      <c r="EO93" s="5003"/>
      <c r="EP93" s="5003"/>
      <c r="EQ93" s="5003"/>
      <c r="ER93" s="5003"/>
      <c r="ES93" s="5003"/>
      <c r="ET93" s="5003"/>
      <c r="EU93" s="5003"/>
      <c r="EV93" s="5003"/>
      <c r="EW93" s="5003"/>
      <c r="EX93" s="5003"/>
      <c r="EY93" s="5003"/>
      <c r="EZ93" s="5003"/>
      <c r="FA93" s="1118"/>
      <c r="FC93" s="6769"/>
      <c r="FD93" s="6765"/>
      <c r="FE93" s="6765"/>
      <c r="FF93" s="6765"/>
      <c r="FG93" s="6765"/>
      <c r="FH93" s="6765"/>
      <c r="FI93" s="6765"/>
      <c r="FJ93" s="6765"/>
      <c r="FK93" s="6770"/>
      <c r="FL93" s="6765"/>
      <c r="FM93" s="6765"/>
      <c r="FN93" s="6765"/>
      <c r="FO93" s="6765"/>
      <c r="FP93" s="6765"/>
      <c r="FQ93" s="6765"/>
      <c r="FR93" s="6819"/>
      <c r="FS93" s="6819"/>
      <c r="FT93" s="6762"/>
      <c r="FU93" s="5012"/>
      <c r="FV93" s="6774"/>
      <c r="FW93" s="6775"/>
      <c r="FX93" s="6830"/>
      <c r="FY93" s="6831"/>
      <c r="FZ93" s="6831"/>
      <c r="GA93" s="6831"/>
      <c r="GB93" s="6831"/>
      <c r="GC93" s="6831"/>
      <c r="GD93" s="6831"/>
      <c r="GE93" s="6831"/>
      <c r="GF93" s="6831"/>
      <c r="GG93" s="6831"/>
      <c r="GH93" s="6831"/>
      <c r="GI93" s="6831"/>
      <c r="GJ93" s="6831"/>
      <c r="GK93" s="6834"/>
      <c r="GM93" s="6536"/>
      <c r="GN93" s="6536"/>
      <c r="GO93" s="6536"/>
      <c r="GP93" s="6536"/>
      <c r="GQ93" s="6536"/>
      <c r="GR93" s="6536"/>
      <c r="GS93" s="6536"/>
      <c r="GT93" s="6537"/>
      <c r="GU93" s="6536"/>
      <c r="GV93" s="6536"/>
      <c r="GW93" s="6536"/>
      <c r="GX93" s="6536"/>
      <c r="GY93" s="6536"/>
      <c r="GZ93" s="6536"/>
      <c r="HA93" s="6676"/>
      <c r="HB93" s="6676"/>
      <c r="HC93" s="6538"/>
      <c r="HD93" s="6520"/>
      <c r="HE93" s="6520"/>
      <c r="HF93" s="6520"/>
      <c r="HG93" s="6566"/>
      <c r="HH93" s="6517"/>
      <c r="HI93" s="6517"/>
      <c r="HJ93" s="6517"/>
      <c r="HK93" s="6517"/>
      <c r="HL93" s="6517"/>
      <c r="HM93" s="6517"/>
      <c r="HN93" s="6517"/>
      <c r="HO93" s="6517"/>
      <c r="HP93" s="6517"/>
      <c r="HQ93" s="6517"/>
      <c r="HR93" s="6517"/>
      <c r="HS93" s="6517"/>
      <c r="HT93" s="6517"/>
      <c r="HU93" s="4993"/>
      <c r="HV93" s="6769"/>
      <c r="HW93" s="6765"/>
      <c r="HX93" s="6765"/>
      <c r="HY93" s="6765"/>
      <c r="HZ93" s="6765"/>
      <c r="IA93" s="6765"/>
      <c r="IB93" s="6765"/>
      <c r="IC93" s="6765"/>
      <c r="ID93" s="6770"/>
      <c r="IE93" s="6765"/>
      <c r="IF93" s="6765"/>
      <c r="IG93" s="6765"/>
      <c r="IH93" s="6765"/>
      <c r="II93" s="6765"/>
      <c r="IJ93" s="6765"/>
      <c r="IK93" s="6819"/>
      <c r="IL93" s="6819"/>
      <c r="IM93" s="6762"/>
      <c r="IN93" s="5012"/>
      <c r="IO93" s="6774"/>
      <c r="IP93" s="6775"/>
      <c r="IQ93" s="6830"/>
      <c r="IR93" s="6831"/>
      <c r="IS93" s="6831"/>
      <c r="IT93" s="6831"/>
      <c r="IU93" s="6831"/>
      <c r="IV93" s="6831"/>
      <c r="IW93" s="6831"/>
      <c r="IX93" s="6831"/>
      <c r="IY93" s="6831"/>
      <c r="IZ93" s="6831"/>
      <c r="JA93" s="6831"/>
      <c r="JB93" s="6831"/>
      <c r="JC93" s="6831"/>
      <c r="JD93" s="6834"/>
    </row>
    <row r="94" spans="2:264" ht="18" thickBot="1">
      <c r="B94" s="4993"/>
      <c r="C94" s="4993"/>
      <c r="D94" s="4993"/>
      <c r="E94" s="4993"/>
      <c r="F94" s="4993"/>
      <c r="G94" s="4993"/>
      <c r="H94" s="4993"/>
      <c r="I94" s="4993"/>
      <c r="J94" s="4993"/>
      <c r="K94" s="4993"/>
      <c r="L94" s="4993"/>
      <c r="M94" s="4993"/>
      <c r="N94" s="4993"/>
      <c r="O94" s="4993"/>
      <c r="P94" s="4993"/>
      <c r="Q94" s="7587" t="s">
        <v>1682</v>
      </c>
      <c r="R94" s="5578"/>
      <c r="S94" s="5577"/>
      <c r="T94" s="5577"/>
      <c r="U94" s="5577"/>
      <c r="V94" s="5577"/>
      <c r="W94" s="5577"/>
      <c r="X94" s="5577"/>
      <c r="Y94" s="5577"/>
      <c r="Z94" s="5577"/>
      <c r="AA94" s="5734"/>
      <c r="AB94" s="5577"/>
      <c r="AC94" s="5577"/>
      <c r="AD94" s="5577"/>
      <c r="AE94" s="5577"/>
      <c r="AF94" s="5577"/>
      <c r="AG94" s="5577"/>
      <c r="AH94" s="5577"/>
      <c r="AI94" s="5660"/>
      <c r="AJ94" s="5660"/>
      <c r="AK94" s="5660"/>
      <c r="AL94" s="5734"/>
      <c r="AM94" s="5577"/>
      <c r="AN94" s="5577"/>
      <c r="AO94" s="5577"/>
      <c r="AP94" s="5577"/>
      <c r="AQ94" s="5577"/>
      <c r="AR94" s="5577"/>
      <c r="AS94" s="5734"/>
      <c r="AT94" s="5577"/>
      <c r="AU94" s="5577"/>
      <c r="AV94" s="5577"/>
      <c r="AW94" s="5577"/>
      <c r="AX94" s="5577"/>
      <c r="AY94" s="5577"/>
      <c r="AZ94" s="5577"/>
      <c r="BA94" s="4993"/>
      <c r="BB94" s="7323" t="s">
        <v>853</v>
      </c>
      <c r="BC94" s="7324" t="s">
        <v>1572</v>
      </c>
      <c r="BD94" s="7325">
        <v>3</v>
      </c>
      <c r="BE94" s="7326" t="s">
        <v>101</v>
      </c>
      <c r="BF94" s="7327">
        <v>45379</v>
      </c>
      <c r="BG94" s="7328">
        <v>40</v>
      </c>
      <c r="BH94" s="7326" t="s">
        <v>544</v>
      </c>
      <c r="BI94" s="7329">
        <v>75</v>
      </c>
      <c r="BJ94" s="7330">
        <v>45397</v>
      </c>
      <c r="BK94" s="7331">
        <v>45427</v>
      </c>
      <c r="BL94" s="7332"/>
      <c r="BM94" s="7329">
        <v>40</v>
      </c>
      <c r="BN94" s="7333">
        <v>0</v>
      </c>
      <c r="BO94" s="7334">
        <f t="shared" si="29"/>
        <v>3000</v>
      </c>
      <c r="BP94" s="7329">
        <f t="shared" si="30"/>
        <v>150</v>
      </c>
      <c r="BQ94" s="7335">
        <v>5</v>
      </c>
      <c r="BR94" s="7336" t="s">
        <v>88</v>
      </c>
      <c r="BS94" s="5082"/>
      <c r="BT94" s="5263" t="s">
        <v>4</v>
      </c>
      <c r="BU94" s="5087" t="s">
        <v>18</v>
      </c>
      <c r="BV94" s="5088" t="s">
        <v>19</v>
      </c>
      <c r="BW94" s="5088" t="s">
        <v>19</v>
      </c>
      <c r="BX94" s="5088" t="s">
        <v>20</v>
      </c>
      <c r="BY94" s="5088" t="s">
        <v>21</v>
      </c>
      <c r="BZ94" s="5088" t="s">
        <v>22</v>
      </c>
      <c r="CA94" s="5088" t="s">
        <v>23</v>
      </c>
      <c r="CB94" s="5088" t="s">
        <v>23</v>
      </c>
      <c r="CC94" s="5088" t="s">
        <v>24</v>
      </c>
      <c r="CD94" s="5088" t="s">
        <v>20</v>
      </c>
      <c r="CE94" s="5088" t="s">
        <v>25</v>
      </c>
      <c r="CF94" s="5088" t="s">
        <v>0</v>
      </c>
      <c r="CG94" s="5088" t="s">
        <v>1363</v>
      </c>
      <c r="CH94" s="6467"/>
      <c r="CI94" s="5089" t="s">
        <v>26</v>
      </c>
      <c r="CJ94" s="4993"/>
      <c r="CK94" s="5454" t="s">
        <v>204</v>
      </c>
      <c r="CL94" s="7288" t="s">
        <v>105</v>
      </c>
      <c r="CM94" s="6598">
        <v>177</v>
      </c>
      <c r="CN94" s="6598"/>
      <c r="CO94" s="6597" t="s">
        <v>1637</v>
      </c>
      <c r="CP94" s="7209">
        <v>17.600000000000001</v>
      </c>
      <c r="CQ94" s="6598" t="s">
        <v>35</v>
      </c>
      <c r="CR94" s="6600">
        <v>1338.8</v>
      </c>
      <c r="CS94" s="7210">
        <v>45415</v>
      </c>
      <c r="CT94" s="6597">
        <v>45415</v>
      </c>
      <c r="CU94" s="6598">
        <v>16384</v>
      </c>
      <c r="CV94" s="7212">
        <v>17600</v>
      </c>
      <c r="CW94" s="7212">
        <v>0</v>
      </c>
      <c r="CX94" s="6600">
        <v>23562.880000000001</v>
      </c>
      <c r="CY94" s="6859">
        <f>(CX94*0.03)</f>
        <v>706.88639999999998</v>
      </c>
      <c r="CZ94" s="7213">
        <v>3</v>
      </c>
      <c r="DA94" s="5121" t="s">
        <v>8</v>
      </c>
      <c r="DB94" s="5122"/>
      <c r="DC94" s="5106"/>
      <c r="DD94" s="5107"/>
      <c r="DE94" s="5108" t="s">
        <v>14</v>
      </c>
      <c r="DF94" s="5108" t="s">
        <v>12</v>
      </c>
      <c r="DG94" s="5108"/>
      <c r="DH94" s="5108"/>
      <c r="DI94" s="5108" t="s">
        <v>15</v>
      </c>
      <c r="DJ94" s="5108" t="s">
        <v>12</v>
      </c>
      <c r="DK94" s="5108" t="s">
        <v>12</v>
      </c>
      <c r="DL94" s="5108"/>
      <c r="DM94" s="5108"/>
      <c r="DN94" s="5108"/>
      <c r="DO94" s="5108"/>
      <c r="DP94" s="5108" t="s">
        <v>0</v>
      </c>
      <c r="DQ94" s="5180"/>
      <c r="DR94" s="5109"/>
      <c r="DT94" s="5469" t="s">
        <v>1537</v>
      </c>
      <c r="DU94" s="5458" t="s">
        <v>1576</v>
      </c>
      <c r="DV94" s="5459">
        <v>8</v>
      </c>
      <c r="DW94" s="5459" t="s">
        <v>796</v>
      </c>
      <c r="DX94" s="5460">
        <v>45391</v>
      </c>
      <c r="DY94" s="4227">
        <v>100</v>
      </c>
      <c r="DZ94" s="5459" t="s">
        <v>35</v>
      </c>
      <c r="EA94" s="5459">
        <v>85.31</v>
      </c>
      <c r="EB94" s="5461">
        <v>45412</v>
      </c>
      <c r="EC94" s="5460">
        <v>45425</v>
      </c>
      <c r="ED94" s="5459">
        <v>39701</v>
      </c>
      <c r="EE94" s="5462">
        <v>104000</v>
      </c>
      <c r="EF94" s="5462">
        <f>(DY94*1000-EE94)</f>
        <v>-4000</v>
      </c>
      <c r="EG94" s="5463">
        <f>(EA94*EE94/1000)</f>
        <v>8872.24</v>
      </c>
      <c r="EH94" s="5464">
        <f>(EG94*0.04)</f>
        <v>354.88959999999997</v>
      </c>
      <c r="EI94" s="5462">
        <v>4</v>
      </c>
      <c r="EJ94" s="5026" t="s">
        <v>8</v>
      </c>
      <c r="EK94" s="5012"/>
      <c r="EL94" s="5025"/>
      <c r="EM94" s="5013"/>
      <c r="EN94" s="5048"/>
      <c r="EO94" s="5003"/>
      <c r="EP94" s="5003"/>
      <c r="EQ94" s="5003"/>
      <c r="ER94" s="5003"/>
      <c r="ES94" s="5003"/>
      <c r="ET94" s="5003"/>
      <c r="EU94" s="5003"/>
      <c r="EV94" s="5003"/>
      <c r="EW94" s="5003"/>
      <c r="EX94" s="5003"/>
      <c r="EY94" s="5003"/>
      <c r="EZ94" s="5003"/>
      <c r="FA94" s="1118"/>
      <c r="FC94" s="6769"/>
      <c r="FD94" s="6765"/>
      <c r="FE94" s="6765"/>
      <c r="FF94" s="6765"/>
      <c r="FG94" s="6765"/>
      <c r="FH94" s="6765"/>
      <c r="FI94" s="6765"/>
      <c r="FJ94" s="6765"/>
      <c r="FK94" s="6770"/>
      <c r="FL94" s="6765"/>
      <c r="FM94" s="6765"/>
      <c r="FN94" s="6765"/>
      <c r="FO94" s="6765"/>
      <c r="FP94" s="6765"/>
      <c r="FQ94" s="6765"/>
      <c r="FR94" s="6819"/>
      <c r="FS94" s="6819"/>
      <c r="FT94" s="6762"/>
      <c r="FU94" s="5012"/>
      <c r="FV94" s="6778"/>
      <c r="FW94" s="6778"/>
      <c r="FX94" s="6835"/>
      <c r="FY94" s="6734"/>
      <c r="FZ94" s="6734"/>
      <c r="GA94" s="6734"/>
      <c r="GB94" s="6734"/>
      <c r="GC94" s="6734"/>
      <c r="GD94" s="6734"/>
      <c r="GE94" s="6734"/>
      <c r="GF94" s="6734"/>
      <c r="GG94" s="6734"/>
      <c r="GH94" s="6734"/>
      <c r="GI94" s="6734"/>
      <c r="GJ94" s="6734"/>
      <c r="GK94" s="6734"/>
      <c r="GM94" s="6536"/>
      <c r="GN94" s="6536"/>
      <c r="GO94" s="6536"/>
      <c r="GP94" s="6536"/>
      <c r="GQ94" s="6536"/>
      <c r="GR94" s="6536"/>
      <c r="GS94" s="6536"/>
      <c r="GT94" s="6537"/>
      <c r="GU94" s="6536"/>
      <c r="GV94" s="6536"/>
      <c r="GW94" s="6536"/>
      <c r="GX94" s="6536"/>
      <c r="GY94" s="6536"/>
      <c r="GZ94" s="6536"/>
      <c r="HA94" s="6676"/>
      <c r="HB94" s="6676"/>
      <c r="HC94" s="6538"/>
      <c r="HD94" s="6520"/>
      <c r="HE94" s="6520"/>
      <c r="HF94" s="6520"/>
      <c r="HG94" s="6566"/>
      <c r="HH94" s="6517"/>
      <c r="HI94" s="6517"/>
      <c r="HJ94" s="6517"/>
      <c r="HK94" s="6517"/>
      <c r="HL94" s="6517"/>
      <c r="HM94" s="6517"/>
      <c r="HN94" s="6517"/>
      <c r="HO94" s="6517"/>
      <c r="HP94" s="6517"/>
      <c r="HQ94" s="6517"/>
      <c r="HR94" s="6517"/>
      <c r="HS94" s="6517"/>
      <c r="HT94" s="6517"/>
      <c r="HU94" s="4993"/>
      <c r="HV94" s="6769"/>
      <c r="HW94" s="6765"/>
      <c r="HX94" s="6765"/>
      <c r="HY94" s="6765"/>
      <c r="HZ94" s="6765"/>
      <c r="IA94" s="6765"/>
      <c r="IB94" s="6765"/>
      <c r="IC94" s="6765"/>
      <c r="ID94" s="6770"/>
      <c r="IE94" s="6765"/>
      <c r="IF94" s="6765"/>
      <c r="IG94" s="6765"/>
      <c r="IH94" s="6765"/>
      <c r="II94" s="6765"/>
      <c r="IJ94" s="6765"/>
      <c r="IK94" s="6819"/>
      <c r="IL94" s="6819"/>
      <c r="IM94" s="6762"/>
      <c r="IN94" s="5012"/>
      <c r="IO94" s="6778"/>
      <c r="IP94" s="6778"/>
      <c r="IQ94" s="6835"/>
      <c r="IR94" s="6734"/>
      <c r="IS94" s="6734"/>
      <c r="IT94" s="6734"/>
      <c r="IU94" s="6734"/>
      <c r="IV94" s="6734"/>
      <c r="IW94" s="6734"/>
      <c r="IX94" s="6734"/>
      <c r="IY94" s="6734"/>
      <c r="IZ94" s="6734"/>
      <c r="JA94" s="6734"/>
      <c r="JB94" s="6734"/>
      <c r="JC94" s="6734"/>
      <c r="JD94" s="6734"/>
    </row>
    <row r="95" spans="2:264" ht="16.2" thickBot="1">
      <c r="B95" s="4993"/>
      <c r="C95" s="4993"/>
      <c r="D95" s="4993"/>
      <c r="E95" s="4993"/>
      <c r="F95" s="4993"/>
      <c r="G95" s="4993"/>
      <c r="H95" s="4993"/>
      <c r="I95" s="4993"/>
      <c r="J95" s="4993"/>
      <c r="K95" s="4993"/>
      <c r="L95" s="4993"/>
      <c r="M95" s="4993"/>
      <c r="N95" s="4993"/>
      <c r="O95" s="4993"/>
      <c r="P95" s="4993"/>
      <c r="Q95" s="5579"/>
      <c r="R95" s="5579"/>
      <c r="S95" s="5579"/>
      <c r="T95" s="5579" t="s">
        <v>14</v>
      </c>
      <c r="U95" s="5579" t="s">
        <v>12</v>
      </c>
      <c r="V95" s="5579"/>
      <c r="W95" s="5579"/>
      <c r="X95" s="5579"/>
      <c r="Y95" s="5579" t="s">
        <v>15</v>
      </c>
      <c r="Z95" s="5579" t="s">
        <v>12</v>
      </c>
      <c r="AA95" s="5744" t="s">
        <v>12</v>
      </c>
      <c r="AB95" s="5579"/>
      <c r="AC95" s="5579"/>
      <c r="AD95" s="5579"/>
      <c r="AE95" s="5579"/>
      <c r="AF95" s="5579" t="s">
        <v>0</v>
      </c>
      <c r="AG95" s="5579"/>
      <c r="AH95" s="5579"/>
      <c r="AI95" s="5660"/>
      <c r="AJ95" s="5660"/>
      <c r="AK95" s="5660"/>
      <c r="AL95" s="5734"/>
      <c r="AM95" s="5577"/>
      <c r="AN95" s="5577"/>
      <c r="AO95" s="5577"/>
      <c r="AP95" s="5577"/>
      <c r="AQ95" s="5577"/>
      <c r="AR95" s="5577"/>
      <c r="AS95" s="5734"/>
      <c r="AT95" s="5577"/>
      <c r="AU95" s="5577"/>
      <c r="AV95" s="5577"/>
      <c r="AW95" s="5577"/>
      <c r="AX95" s="5577"/>
      <c r="AY95" s="5577"/>
      <c r="AZ95" s="5577"/>
      <c r="BA95" s="4993"/>
      <c r="BB95" s="7323" t="s">
        <v>853</v>
      </c>
      <c r="BC95" s="7326" t="s">
        <v>1573</v>
      </c>
      <c r="BD95" s="7325">
        <v>3</v>
      </c>
      <c r="BE95" s="7326" t="s">
        <v>101</v>
      </c>
      <c r="BF95" s="7327">
        <v>45379</v>
      </c>
      <c r="BG95" s="7328">
        <v>20</v>
      </c>
      <c r="BH95" s="7326" t="s">
        <v>544</v>
      </c>
      <c r="BI95" s="7329">
        <v>80</v>
      </c>
      <c r="BJ95" s="7330">
        <v>45397</v>
      </c>
      <c r="BK95" s="7331">
        <v>45427</v>
      </c>
      <c r="BL95" s="7332"/>
      <c r="BM95" s="7329">
        <v>20</v>
      </c>
      <c r="BN95" s="7333">
        <v>0</v>
      </c>
      <c r="BO95" s="7334">
        <f t="shared" si="29"/>
        <v>1600</v>
      </c>
      <c r="BP95" s="7329">
        <f t="shared" si="30"/>
        <v>80</v>
      </c>
      <c r="BQ95" s="7335">
        <v>5</v>
      </c>
      <c r="BR95" s="7336" t="s">
        <v>88</v>
      </c>
      <c r="BS95" s="5082"/>
      <c r="BT95" s="5264"/>
      <c r="BU95" s="5090"/>
      <c r="BV95" s="5091" t="s">
        <v>3</v>
      </c>
      <c r="BW95" s="5091" t="s">
        <v>18</v>
      </c>
      <c r="BX95" s="5091"/>
      <c r="BY95" s="5091"/>
      <c r="BZ95" s="5091" t="s">
        <v>21</v>
      </c>
      <c r="CA95" s="5091" t="s">
        <v>27</v>
      </c>
      <c r="CB95" s="5091" t="s">
        <v>28</v>
      </c>
      <c r="CC95" s="5091"/>
      <c r="CD95" s="5091"/>
      <c r="CE95" s="5091"/>
      <c r="CF95" s="5091"/>
      <c r="CG95" s="5091" t="s">
        <v>11</v>
      </c>
      <c r="CH95" s="6468"/>
      <c r="CI95" s="5092"/>
      <c r="CJ95" s="4993"/>
      <c r="CK95" s="5454" t="s">
        <v>204</v>
      </c>
      <c r="CL95" s="7288" t="s">
        <v>105</v>
      </c>
      <c r="CM95" s="6598">
        <v>178</v>
      </c>
      <c r="CN95" s="6598"/>
      <c r="CO95" s="6597">
        <v>45385</v>
      </c>
      <c r="CP95" s="7209">
        <v>15.95</v>
      </c>
      <c r="CQ95" s="6598" t="s">
        <v>35</v>
      </c>
      <c r="CR95" s="6600">
        <v>1338.8</v>
      </c>
      <c r="CS95" s="7210">
        <v>45426</v>
      </c>
      <c r="CT95" s="6597">
        <v>45426</v>
      </c>
      <c r="CU95" s="6598">
        <v>16406</v>
      </c>
      <c r="CV95" s="7212">
        <v>15950</v>
      </c>
      <c r="CW95" s="7212">
        <f>(CP95*1000-CV95)</f>
        <v>0</v>
      </c>
      <c r="CX95" s="6600">
        <v>21353.86</v>
      </c>
      <c r="CY95" s="6859">
        <f>(CX95*0.03)</f>
        <v>640.61580000000004</v>
      </c>
      <c r="CZ95" s="7213">
        <v>3</v>
      </c>
      <c r="DA95" s="5126" t="s">
        <v>8</v>
      </c>
      <c r="DB95" s="5122"/>
      <c r="DC95" s="5110" t="s">
        <v>4</v>
      </c>
      <c r="DD95" s="5111" t="s">
        <v>18</v>
      </c>
      <c r="DE95" s="5112" t="s">
        <v>19</v>
      </c>
      <c r="DF95" s="5112" t="s">
        <v>19</v>
      </c>
      <c r="DG95" s="5112" t="s">
        <v>20</v>
      </c>
      <c r="DH95" s="5112" t="s">
        <v>21</v>
      </c>
      <c r="DI95" s="5112" t="s">
        <v>22</v>
      </c>
      <c r="DJ95" s="5112" t="s">
        <v>23</v>
      </c>
      <c r="DK95" s="5112" t="s">
        <v>23</v>
      </c>
      <c r="DL95" s="5112" t="s">
        <v>24</v>
      </c>
      <c r="DM95" s="5112" t="s">
        <v>20</v>
      </c>
      <c r="DN95" s="5112" t="s">
        <v>25</v>
      </c>
      <c r="DO95" s="5112" t="s">
        <v>0</v>
      </c>
      <c r="DP95" s="5112" t="s">
        <v>1363</v>
      </c>
      <c r="DQ95" s="5181"/>
      <c r="DR95" s="5113" t="s">
        <v>26</v>
      </c>
      <c r="DT95" s="6369"/>
      <c r="DU95" s="7170"/>
      <c r="DV95" s="5459"/>
      <c r="DW95" s="5459"/>
      <c r="DX95" s="5460"/>
      <c r="DY95" s="4227"/>
      <c r="DZ95" s="5459"/>
      <c r="EA95" s="5459"/>
      <c r="EB95" s="5461"/>
      <c r="EC95" s="5460"/>
      <c r="ED95" s="5459"/>
      <c r="EE95" s="5462"/>
      <c r="EF95" s="5462"/>
      <c r="EG95" s="5463"/>
      <c r="EH95" s="5464"/>
      <c r="EI95" s="5462"/>
      <c r="EJ95" s="6939"/>
      <c r="EK95" s="5012"/>
      <c r="EL95" s="5028"/>
      <c r="EM95" s="5029"/>
      <c r="EN95" s="5374"/>
      <c r="EO95" s="5375"/>
      <c r="EP95" s="5375"/>
      <c r="EQ95" s="5375"/>
      <c r="ER95" s="5375"/>
      <c r="ES95" s="5375"/>
      <c r="ET95" s="5375"/>
      <c r="EU95" s="5375"/>
      <c r="EV95" s="5375"/>
      <c r="EW95" s="5375"/>
      <c r="EX95" s="5375"/>
      <c r="EY95" s="5375"/>
      <c r="EZ95" s="5375"/>
      <c r="FA95" s="5376"/>
      <c r="FC95" s="6763"/>
      <c r="FD95" s="6764"/>
      <c r="FE95" s="6765"/>
      <c r="FF95" s="6765"/>
      <c r="FG95" s="6766"/>
      <c r="FH95" s="6765"/>
      <c r="FI95" s="6765"/>
      <c r="FJ95" s="6765"/>
      <c r="FK95" s="6767"/>
      <c r="FL95" s="6765"/>
      <c r="FM95" s="6765"/>
      <c r="FN95" s="6768"/>
      <c r="FO95" s="6765"/>
      <c r="FP95" s="6768"/>
      <c r="FQ95" s="6768"/>
      <c r="FR95" s="6884"/>
      <c r="FS95" s="6884"/>
      <c r="FT95" s="6762"/>
      <c r="FU95" s="5012"/>
      <c r="FV95" s="6778"/>
      <c r="FW95" s="6778"/>
      <c r="FX95" s="6835"/>
      <c r="FY95" s="6734"/>
      <c r="FZ95" s="6734"/>
      <c r="GA95" s="6734"/>
      <c r="GB95" s="6734"/>
      <c r="GC95" s="6734"/>
      <c r="GD95" s="6734"/>
      <c r="GE95" s="6734"/>
      <c r="GF95" s="6734"/>
      <c r="GG95" s="6734"/>
      <c r="GH95" s="6734"/>
      <c r="GI95" s="6734"/>
      <c r="GJ95" s="6734"/>
      <c r="GK95" s="6734"/>
      <c r="GM95" s="6558"/>
      <c r="GN95" s="6558"/>
      <c r="GO95" s="6558"/>
      <c r="GP95" s="6558"/>
      <c r="GQ95" s="6558"/>
      <c r="GR95" s="6558"/>
      <c r="GS95" s="6558"/>
      <c r="GT95" s="6559"/>
      <c r="GU95" s="6558"/>
      <c r="GV95" s="6558"/>
      <c r="GW95" s="6558"/>
      <c r="GX95" s="6558"/>
      <c r="GY95" s="6558"/>
      <c r="GZ95" s="6558"/>
      <c r="HA95" s="6899"/>
      <c r="HB95" s="6899"/>
      <c r="HC95" s="6560"/>
      <c r="HD95" s="6520"/>
      <c r="HE95" s="6518" t="s">
        <v>1619</v>
      </c>
      <c r="HF95" s="6520"/>
      <c r="HG95" s="6566"/>
      <c r="HH95" s="6517"/>
      <c r="HI95" s="6517"/>
      <c r="HJ95" s="6517"/>
      <c r="HK95" s="6517"/>
      <c r="HL95" s="6517"/>
      <c r="HM95" s="6517"/>
      <c r="HN95" s="6517"/>
      <c r="HO95" s="6517"/>
      <c r="HP95" s="6517"/>
      <c r="HQ95" s="6517"/>
      <c r="HR95" s="6517"/>
      <c r="HS95" s="6517"/>
      <c r="HT95" s="6517"/>
      <c r="HU95" s="4993"/>
      <c r="HV95" s="6763"/>
      <c r="HW95" s="6764"/>
      <c r="HX95" s="6765"/>
      <c r="HY95" s="6765"/>
      <c r="HZ95" s="6766"/>
      <c r="IA95" s="6765"/>
      <c r="IB95" s="6765"/>
      <c r="IC95" s="6765"/>
      <c r="ID95" s="6767"/>
      <c r="IE95" s="6765"/>
      <c r="IF95" s="6765"/>
      <c r="IG95" s="6768"/>
      <c r="IH95" s="6765"/>
      <c r="II95" s="6768"/>
      <c r="IJ95" s="6768"/>
      <c r="IK95" s="6884"/>
      <c r="IL95" s="6884"/>
      <c r="IM95" s="6762"/>
      <c r="IN95" s="5012"/>
      <c r="IO95" s="6778"/>
      <c r="IP95" s="6778"/>
      <c r="IQ95" s="6835"/>
      <c r="IR95" s="6734"/>
      <c r="IS95" s="6734"/>
      <c r="IT95" s="6734"/>
      <c r="IU95" s="6734"/>
      <c r="IV95" s="6734"/>
      <c r="IW95" s="6734"/>
      <c r="IX95" s="6734"/>
      <c r="IY95" s="6734"/>
      <c r="IZ95" s="6734"/>
      <c r="JA95" s="6734"/>
      <c r="JB95" s="6734"/>
      <c r="JC95" s="6734"/>
      <c r="JD95" s="6734"/>
    </row>
    <row r="96" spans="2:264" ht="18" thickBot="1">
      <c r="B96" s="4993"/>
      <c r="C96" s="4993"/>
      <c r="D96" s="4993"/>
      <c r="E96" s="4993"/>
      <c r="F96" s="4993"/>
      <c r="G96" s="4993"/>
      <c r="H96" s="4993"/>
      <c r="I96" s="4993"/>
      <c r="J96" s="4993"/>
      <c r="K96" s="4993"/>
      <c r="L96" s="4993"/>
      <c r="M96" s="4993"/>
      <c r="N96" s="4993"/>
      <c r="O96" s="4993"/>
      <c r="P96" s="4993"/>
      <c r="Q96" s="5580" t="s">
        <v>3</v>
      </c>
      <c r="R96" s="5580" t="s">
        <v>4</v>
      </c>
      <c r="S96" s="5580" t="s">
        <v>18</v>
      </c>
      <c r="T96" s="5580" t="s">
        <v>19</v>
      </c>
      <c r="U96" s="5580" t="s">
        <v>19</v>
      </c>
      <c r="V96" s="5580" t="s">
        <v>20</v>
      </c>
      <c r="W96" s="5580" t="s">
        <v>21</v>
      </c>
      <c r="X96" s="5580" t="s">
        <v>1559</v>
      </c>
      <c r="Y96" s="5580" t="s">
        <v>22</v>
      </c>
      <c r="Z96" s="5580" t="s">
        <v>23</v>
      </c>
      <c r="AA96" s="5749" t="s">
        <v>23</v>
      </c>
      <c r="AB96" s="5580" t="s">
        <v>1227</v>
      </c>
      <c r="AC96" s="5580" t="s">
        <v>20</v>
      </c>
      <c r="AD96" s="5580" t="s">
        <v>25</v>
      </c>
      <c r="AE96" s="5580" t="s">
        <v>0</v>
      </c>
      <c r="AF96" s="5580" t="s">
        <v>1363</v>
      </c>
      <c r="AG96" s="5580" t="s">
        <v>1388</v>
      </c>
      <c r="AH96" s="5580" t="s">
        <v>26</v>
      </c>
      <c r="AI96" s="5660"/>
      <c r="AJ96" s="5742" t="s">
        <v>1392</v>
      </c>
      <c r="AK96" s="5660"/>
      <c r="AL96" s="5800" t="s">
        <v>1393</v>
      </c>
      <c r="AM96" s="5577"/>
      <c r="AN96" s="5577"/>
      <c r="AO96" s="5577"/>
      <c r="AP96" s="5577"/>
      <c r="AQ96" s="5577"/>
      <c r="AR96" s="5577"/>
      <c r="AS96" s="5734"/>
      <c r="AT96" s="5577"/>
      <c r="AU96" s="5577"/>
      <c r="AV96" s="5577"/>
      <c r="AW96" s="5577"/>
      <c r="AX96" s="5577"/>
      <c r="AY96" s="5577"/>
      <c r="AZ96" s="5577"/>
      <c r="BA96" s="4993"/>
      <c r="BB96" s="6261" t="s">
        <v>726</v>
      </c>
      <c r="BC96" s="5330" t="s">
        <v>1394</v>
      </c>
      <c r="BD96" s="5253">
        <v>63</v>
      </c>
      <c r="BE96" s="5254">
        <v>129396</v>
      </c>
      <c r="BF96" s="5255">
        <v>45398</v>
      </c>
      <c r="BG96" s="5256">
        <v>2000</v>
      </c>
      <c r="BH96" s="5254" t="s">
        <v>96</v>
      </c>
      <c r="BI96" s="5257">
        <v>16.079999999999998</v>
      </c>
      <c r="BJ96" s="5397">
        <v>45448</v>
      </c>
      <c r="BK96" s="6307">
        <v>45426</v>
      </c>
      <c r="BL96" s="5398">
        <v>74078</v>
      </c>
      <c r="BM96" s="5257">
        <v>2092.33</v>
      </c>
      <c r="BN96" s="5246">
        <v>0</v>
      </c>
      <c r="BO96" s="5250">
        <f>(BI96*BM96)</f>
        <v>33644.666399999995</v>
      </c>
      <c r="BP96" s="5257">
        <f>(BO96*0.05)</f>
        <v>1682.2333199999998</v>
      </c>
      <c r="BQ96" s="7141">
        <v>5</v>
      </c>
      <c r="BR96" s="5068" t="s">
        <v>8</v>
      </c>
      <c r="BS96" s="5082"/>
      <c r="BT96" s="5466"/>
      <c r="BU96" s="5312"/>
      <c r="BV96" s="5313"/>
      <c r="BW96" s="5314"/>
      <c r="BX96" s="5315"/>
      <c r="BY96" s="5313"/>
      <c r="BZ96" s="5316"/>
      <c r="CA96" s="5347"/>
      <c r="CB96" s="5314"/>
      <c r="CC96" s="5317"/>
      <c r="CD96" s="5316"/>
      <c r="CE96" s="5242"/>
      <c r="CF96" s="5242"/>
      <c r="CG96" s="5316"/>
      <c r="CH96" s="6469"/>
      <c r="CI96" s="5064"/>
      <c r="CJ96" s="4993"/>
      <c r="CK96" s="5443"/>
      <c r="CL96" s="5444"/>
      <c r="CM96" s="5445"/>
      <c r="CN96" s="5473"/>
      <c r="CO96" s="5474"/>
      <c r="CP96" s="5475"/>
      <c r="CQ96" s="5473"/>
      <c r="CR96" s="5476"/>
      <c r="CS96" s="5477"/>
      <c r="CT96" s="5474"/>
      <c r="CU96" s="5473"/>
      <c r="CV96" s="5478"/>
      <c r="CW96" s="5478"/>
      <c r="CX96" s="5452"/>
      <c r="CY96" s="5479"/>
      <c r="CZ96" s="5478"/>
      <c r="DA96" s="5126"/>
      <c r="DB96" s="5122"/>
      <c r="DC96" s="5114"/>
      <c r="DD96" s="5115"/>
      <c r="DE96" s="5116" t="s">
        <v>3</v>
      </c>
      <c r="DF96" s="5116" t="s">
        <v>18</v>
      </c>
      <c r="DG96" s="5116"/>
      <c r="DH96" s="5116"/>
      <c r="DI96" s="5116" t="s">
        <v>21</v>
      </c>
      <c r="DJ96" s="5116" t="s">
        <v>27</v>
      </c>
      <c r="DK96" s="5116" t="s">
        <v>28</v>
      </c>
      <c r="DL96" s="5116"/>
      <c r="DM96" s="5116"/>
      <c r="DN96" s="5116"/>
      <c r="DO96" s="5116"/>
      <c r="DP96" s="5116" t="s">
        <v>11</v>
      </c>
      <c r="DQ96" s="5182"/>
      <c r="DR96" s="5117"/>
      <c r="DT96" s="5027"/>
      <c r="DU96" s="5014"/>
      <c r="DV96" s="5013"/>
      <c r="DW96" s="5013"/>
      <c r="DX96" s="5019"/>
      <c r="DY96" s="5013"/>
      <c r="DZ96" s="5013"/>
      <c r="EA96" s="5013"/>
      <c r="EB96" s="5021"/>
      <c r="EC96" s="5013"/>
      <c r="ED96" s="5013"/>
      <c r="EE96" s="5020"/>
      <c r="EF96" s="5013"/>
      <c r="EG96" s="5020"/>
      <c r="EH96" s="5020"/>
      <c r="EI96" s="5349"/>
      <c r="EJ96" s="5026"/>
      <c r="EK96" s="5012"/>
      <c r="EL96" s="5012"/>
      <c r="EM96" s="5012"/>
      <c r="EN96" s="4994"/>
      <c r="EO96" s="4993"/>
      <c r="EP96" s="4993"/>
      <c r="EQ96" s="4993"/>
      <c r="ER96" s="4993"/>
      <c r="ES96" s="4993"/>
      <c r="ET96" s="4993"/>
      <c r="EU96" s="4993"/>
      <c r="EV96" s="4993"/>
      <c r="EW96" s="4993"/>
      <c r="EX96" s="4993"/>
      <c r="EY96" s="4993"/>
      <c r="EZ96" s="4993"/>
      <c r="FA96" s="4993"/>
      <c r="FC96" s="6769"/>
      <c r="FD96" s="6765"/>
      <c r="FE96" s="6765"/>
      <c r="FF96" s="6765"/>
      <c r="FG96" s="6765"/>
      <c r="FH96" s="6765"/>
      <c r="FI96" s="6765"/>
      <c r="FJ96" s="6765"/>
      <c r="FK96" s="6770"/>
      <c r="FL96" s="6765"/>
      <c r="FM96" s="6765"/>
      <c r="FN96" s="6765"/>
      <c r="FO96" s="6765"/>
      <c r="FP96" s="6765"/>
      <c r="FQ96" s="6765"/>
      <c r="FR96" s="6819"/>
      <c r="FS96" s="6819"/>
      <c r="FT96" s="6762"/>
      <c r="FU96" s="5012"/>
      <c r="FV96" s="6796"/>
      <c r="FW96" s="7154" t="s">
        <v>1624</v>
      </c>
      <c r="FX96" s="6835"/>
      <c r="FY96" s="6734"/>
      <c r="FZ96" s="6734"/>
      <c r="GA96" s="6734"/>
      <c r="GB96" s="6734"/>
      <c r="GC96" s="6734"/>
      <c r="GD96" s="6734"/>
      <c r="GE96" s="6734"/>
      <c r="GF96" s="6734"/>
      <c r="GG96" s="6734"/>
      <c r="GH96" s="6734"/>
      <c r="GI96" s="6734"/>
      <c r="GJ96" s="6734"/>
      <c r="GK96" s="6734"/>
      <c r="GM96" s="6558"/>
      <c r="GN96" s="6558"/>
      <c r="GO96" s="6558"/>
      <c r="GP96" s="6558"/>
      <c r="GQ96" s="6558"/>
      <c r="GR96" s="6558"/>
      <c r="GS96" s="6558"/>
      <c r="GT96" s="6559"/>
      <c r="GU96" s="6558"/>
      <c r="GV96" s="6558"/>
      <c r="GW96" s="6558"/>
      <c r="GX96" s="6558"/>
      <c r="GY96" s="6558"/>
      <c r="GZ96" s="6558"/>
      <c r="HA96" s="6899"/>
      <c r="HB96" s="6899"/>
      <c r="HC96" s="6560"/>
      <c r="HD96" s="6520"/>
      <c r="HE96" s="6570"/>
      <c r="HF96" s="6571"/>
      <c r="HG96" s="6572" t="s">
        <v>14</v>
      </c>
      <c r="HH96" s="6572" t="s">
        <v>12</v>
      </c>
      <c r="HI96" s="6572"/>
      <c r="HJ96" s="6572"/>
      <c r="HK96" s="6572" t="s">
        <v>15</v>
      </c>
      <c r="HL96" s="6572" t="s">
        <v>12</v>
      </c>
      <c r="HM96" s="6572" t="s">
        <v>12</v>
      </c>
      <c r="HN96" s="6572"/>
      <c r="HO96" s="6572"/>
      <c r="HP96" s="6572"/>
      <c r="HQ96" s="6572"/>
      <c r="HR96" s="6572" t="s">
        <v>0</v>
      </c>
      <c r="HS96" s="6681"/>
      <c r="HT96" s="6681"/>
      <c r="HU96" s="6717"/>
      <c r="HV96" s="6769"/>
      <c r="HW96" s="6765"/>
      <c r="HX96" s="6765"/>
      <c r="HY96" s="6765"/>
      <c r="HZ96" s="6765"/>
      <c r="IA96" s="6765"/>
      <c r="IB96" s="6765"/>
      <c r="IC96" s="6765"/>
      <c r="ID96" s="6770"/>
      <c r="IE96" s="6765"/>
      <c r="IF96" s="6765"/>
      <c r="IG96" s="6765"/>
      <c r="IH96" s="6765"/>
      <c r="II96" s="6765"/>
      <c r="IJ96" s="6765"/>
      <c r="IK96" s="6819"/>
      <c r="IL96" s="6819"/>
      <c r="IM96" s="6762"/>
      <c r="IN96" s="5012"/>
      <c r="IO96" s="6796"/>
      <c r="IP96" s="7154" t="s">
        <v>1624</v>
      </c>
      <c r="IQ96" s="6835"/>
      <c r="IR96" s="6734"/>
      <c r="IS96" s="6734"/>
      <c r="IT96" s="6734"/>
      <c r="IU96" s="6734"/>
      <c r="IV96" s="6734"/>
      <c r="IW96" s="6734"/>
      <c r="IX96" s="6734"/>
      <c r="IY96" s="6734"/>
      <c r="IZ96" s="6734"/>
      <c r="JA96" s="6734"/>
      <c r="JB96" s="6734"/>
      <c r="JC96" s="6734"/>
      <c r="JD96" s="6734"/>
    </row>
    <row r="97" spans="2:264" ht="15" thickBot="1">
      <c r="B97" s="4993"/>
      <c r="C97" s="4993"/>
      <c r="D97" s="4993"/>
      <c r="E97" s="4993"/>
      <c r="F97" s="4993"/>
      <c r="G97" s="4993"/>
      <c r="H97" s="4993"/>
      <c r="I97" s="4993"/>
      <c r="J97" s="4993"/>
      <c r="K97" s="4993"/>
      <c r="L97" s="4993"/>
      <c r="M97" s="4993"/>
      <c r="N97" s="4993"/>
      <c r="O97" s="4993"/>
      <c r="P97" s="4993"/>
      <c r="Q97" s="5581"/>
      <c r="R97" s="5581"/>
      <c r="S97" s="5581"/>
      <c r="T97" s="5581" t="s">
        <v>3</v>
      </c>
      <c r="U97" s="5581" t="s">
        <v>18</v>
      </c>
      <c r="V97" s="5581"/>
      <c r="W97" s="5581"/>
      <c r="X97" s="5581"/>
      <c r="Y97" s="5581" t="s">
        <v>21</v>
      </c>
      <c r="Z97" s="5581" t="s">
        <v>27</v>
      </c>
      <c r="AA97" s="5754" t="s">
        <v>28</v>
      </c>
      <c r="AB97" s="5581"/>
      <c r="AC97" s="5581"/>
      <c r="AD97" s="5581"/>
      <c r="AE97" s="5581"/>
      <c r="AF97" s="5581" t="s">
        <v>11</v>
      </c>
      <c r="AG97" s="5581"/>
      <c r="AH97" s="5581"/>
      <c r="AI97" s="5660"/>
      <c r="AJ97" s="5579"/>
      <c r="AK97" s="5772"/>
      <c r="AL97" s="5773" t="s">
        <v>14</v>
      </c>
      <c r="AM97" s="5773" t="s">
        <v>12</v>
      </c>
      <c r="AN97" s="5773"/>
      <c r="AO97" s="5773"/>
      <c r="AP97" s="5773"/>
      <c r="AQ97" s="5773" t="s">
        <v>15</v>
      </c>
      <c r="AR97" s="5773" t="s">
        <v>12</v>
      </c>
      <c r="AS97" s="5746" t="s">
        <v>12</v>
      </c>
      <c r="AT97" s="5773"/>
      <c r="AU97" s="5773"/>
      <c r="AV97" s="5773"/>
      <c r="AW97" s="5773"/>
      <c r="AX97" s="5773" t="s">
        <v>0</v>
      </c>
      <c r="AY97" s="5774"/>
      <c r="AZ97" s="5775"/>
      <c r="BA97" s="4993"/>
      <c r="BB97" s="5069"/>
      <c r="BC97" s="5070"/>
      <c r="BD97" s="5066"/>
      <c r="BE97" s="5066"/>
      <c r="BF97" s="5071"/>
      <c r="BG97" s="5066"/>
      <c r="BH97" s="5066"/>
      <c r="BI97" s="5066"/>
      <c r="BJ97" s="5072"/>
      <c r="BK97" s="5066"/>
      <c r="BL97" s="5066"/>
      <c r="BM97" s="5073"/>
      <c r="BN97" s="5066"/>
      <c r="BO97" s="5073"/>
      <c r="BP97" s="5073"/>
      <c r="BQ97" s="6690"/>
      <c r="BR97" s="5068"/>
      <c r="BS97" s="5082"/>
      <c r="BT97" s="6629"/>
      <c r="BU97" s="5253"/>
      <c r="BV97" s="5254"/>
      <c r="BW97" s="5255"/>
      <c r="BX97" s="5256"/>
      <c r="BY97" s="5254"/>
      <c r="BZ97" s="5257"/>
      <c r="CA97" s="5397"/>
      <c r="CB97" s="5255"/>
      <c r="CC97" s="5398"/>
      <c r="CD97" s="5257"/>
      <c r="CE97" s="6310"/>
      <c r="CF97" s="5250"/>
      <c r="CG97" s="5257"/>
      <c r="CH97" s="6470"/>
      <c r="CI97" s="5167"/>
      <c r="CJ97" s="4993"/>
      <c r="CK97" s="5443"/>
      <c r="CL97" s="5444"/>
      <c r="CM97" s="5445"/>
      <c r="CN97" s="5473"/>
      <c r="CO97" s="5474"/>
      <c r="CP97" s="5475"/>
      <c r="CQ97" s="5473"/>
      <c r="CR97" s="5476"/>
      <c r="CS97" s="5477"/>
      <c r="CT97" s="5474"/>
      <c r="CU97" s="5473"/>
      <c r="CV97" s="5478"/>
      <c r="CW97" s="5478"/>
      <c r="CX97" s="5452"/>
      <c r="CY97" s="5479"/>
      <c r="CZ97" s="5478"/>
      <c r="DA97" s="5126"/>
      <c r="DB97" s="5122"/>
      <c r="DC97" s="5118"/>
      <c r="DD97" s="5119"/>
      <c r="DE97" s="5487"/>
      <c r="DF97" s="5488"/>
      <c r="DG97" s="5488"/>
      <c r="DH97" s="5488"/>
      <c r="DI97" s="5488"/>
      <c r="DJ97" s="5488"/>
      <c r="DK97" s="5488"/>
      <c r="DL97" s="5488"/>
      <c r="DM97" s="5488"/>
      <c r="DN97" s="5488"/>
      <c r="DO97" s="5488"/>
      <c r="DP97" s="5488"/>
      <c r="DQ97" s="5488"/>
      <c r="DR97" s="5489"/>
      <c r="DT97" s="5025"/>
      <c r="DU97" s="5013"/>
      <c r="DV97" s="5013"/>
      <c r="DW97" s="5013"/>
      <c r="DX97" s="5013"/>
      <c r="DY97" s="5013"/>
      <c r="DZ97" s="5013"/>
      <c r="EA97" s="5013"/>
      <c r="EB97" s="5035"/>
      <c r="EC97" s="5013"/>
      <c r="ED97" s="5013"/>
      <c r="EE97" s="5013"/>
      <c r="EF97" s="5013"/>
      <c r="EG97" s="5013"/>
      <c r="EH97" s="5013"/>
      <c r="EI97" s="5348"/>
      <c r="EJ97" s="5026"/>
      <c r="EK97" s="5012"/>
      <c r="EL97" s="5012"/>
      <c r="EM97" s="5012"/>
      <c r="EN97" s="4994"/>
      <c r="EO97" s="4993"/>
      <c r="EP97" s="4993"/>
      <c r="EQ97" s="4993"/>
      <c r="ER97" s="4993"/>
      <c r="ES97" s="4993"/>
      <c r="ET97" s="4993"/>
      <c r="EU97" s="4993"/>
      <c r="EV97" s="4993"/>
      <c r="EW97" s="4993"/>
      <c r="EX97" s="4993"/>
      <c r="EY97" s="4993"/>
      <c r="EZ97" s="4993"/>
      <c r="FA97" s="4993"/>
      <c r="FC97" s="6769"/>
      <c r="FD97" s="6765"/>
      <c r="FE97" s="6765"/>
      <c r="FF97" s="6765"/>
      <c r="FG97" s="6765"/>
      <c r="FH97" s="6765"/>
      <c r="FI97" s="6765"/>
      <c r="FJ97" s="6765"/>
      <c r="FK97" s="6770"/>
      <c r="FL97" s="6765"/>
      <c r="FM97" s="6765"/>
      <c r="FN97" s="6765"/>
      <c r="FO97" s="6765"/>
      <c r="FP97" s="6765"/>
      <c r="FQ97" s="6765"/>
      <c r="FR97" s="6819"/>
      <c r="FS97" s="6819"/>
      <c r="FT97" s="6762"/>
      <c r="FU97" s="5012"/>
      <c r="FV97" s="6779"/>
      <c r="FW97" s="6836"/>
      <c r="FX97" s="6837" t="s">
        <v>14</v>
      </c>
      <c r="FY97" s="6837" t="s">
        <v>12</v>
      </c>
      <c r="FZ97" s="6837"/>
      <c r="GA97" s="6837"/>
      <c r="GB97" s="6837" t="s">
        <v>15</v>
      </c>
      <c r="GC97" s="6837" t="s">
        <v>12</v>
      </c>
      <c r="GD97" s="6837" t="s">
        <v>12</v>
      </c>
      <c r="GE97" s="6837"/>
      <c r="GF97" s="6837"/>
      <c r="GG97" s="6837"/>
      <c r="GH97" s="6837"/>
      <c r="GI97" s="6837" t="s">
        <v>0</v>
      </c>
      <c r="GJ97" s="6838"/>
      <c r="GK97" s="6839"/>
      <c r="GM97" s="6562"/>
      <c r="GN97" s="6562"/>
      <c r="GO97" s="6562"/>
      <c r="GP97" s="6562"/>
      <c r="GQ97" s="6562"/>
      <c r="GR97" s="6562"/>
      <c r="GS97" s="6562"/>
      <c r="GT97" s="6567"/>
      <c r="GU97" s="6562"/>
      <c r="GV97" s="6562"/>
      <c r="GW97" s="6562"/>
      <c r="GX97" s="6562"/>
      <c r="GY97" s="6562"/>
      <c r="GZ97" s="6655">
        <f>SUM(GZ86:GZ96)</f>
        <v>322.8125</v>
      </c>
      <c r="HA97" s="6900"/>
      <c r="HB97" s="6900"/>
      <c r="HC97" s="6568"/>
      <c r="HD97" s="6520"/>
      <c r="HE97" s="6573" t="s">
        <v>4</v>
      </c>
      <c r="HF97" s="6574" t="s">
        <v>18</v>
      </c>
      <c r="HG97" s="6575" t="s">
        <v>19</v>
      </c>
      <c r="HH97" s="6575" t="s">
        <v>19</v>
      </c>
      <c r="HI97" s="6575" t="s">
        <v>20</v>
      </c>
      <c r="HJ97" s="6575" t="s">
        <v>21</v>
      </c>
      <c r="HK97" s="6575" t="s">
        <v>22</v>
      </c>
      <c r="HL97" s="6575" t="s">
        <v>23</v>
      </c>
      <c r="HM97" s="6575" t="s">
        <v>23</v>
      </c>
      <c r="HN97" s="6575" t="s">
        <v>24</v>
      </c>
      <c r="HO97" s="6575" t="s">
        <v>20</v>
      </c>
      <c r="HP97" s="6575" t="s">
        <v>25</v>
      </c>
      <c r="HQ97" s="6575" t="s">
        <v>0</v>
      </c>
      <c r="HR97" s="6575" t="s">
        <v>1363</v>
      </c>
      <c r="HS97" s="6682"/>
      <c r="HT97" s="6682" t="s">
        <v>26</v>
      </c>
      <c r="HU97" s="6717"/>
      <c r="HV97" s="6769"/>
      <c r="HW97" s="6765"/>
      <c r="HX97" s="6765"/>
      <c r="HY97" s="6765"/>
      <c r="HZ97" s="6765"/>
      <c r="IA97" s="6765"/>
      <c r="IB97" s="6765"/>
      <c r="IC97" s="6765"/>
      <c r="ID97" s="6770"/>
      <c r="IE97" s="6765"/>
      <c r="IF97" s="6765"/>
      <c r="IG97" s="6765"/>
      <c r="IH97" s="6765"/>
      <c r="II97" s="6765"/>
      <c r="IJ97" s="6765"/>
      <c r="IK97" s="6819"/>
      <c r="IL97" s="6819"/>
      <c r="IM97" s="6762"/>
      <c r="IN97" s="5012"/>
      <c r="IO97" s="6779"/>
      <c r="IP97" s="6836"/>
      <c r="IQ97" s="6837" t="s">
        <v>14</v>
      </c>
      <c r="IR97" s="6837" t="s">
        <v>12</v>
      </c>
      <c r="IS97" s="6837"/>
      <c r="IT97" s="6837"/>
      <c r="IU97" s="6837" t="s">
        <v>15</v>
      </c>
      <c r="IV97" s="6837" t="s">
        <v>12</v>
      </c>
      <c r="IW97" s="6837" t="s">
        <v>12</v>
      </c>
      <c r="IX97" s="6837"/>
      <c r="IY97" s="6837"/>
      <c r="IZ97" s="6837"/>
      <c r="JA97" s="6837"/>
      <c r="JB97" s="6837" t="s">
        <v>0</v>
      </c>
      <c r="JC97" s="6838"/>
      <c r="JD97" s="6839"/>
    </row>
    <row r="98" spans="2:264" ht="15" thickBot="1">
      <c r="B98" s="4993"/>
      <c r="C98" s="4993"/>
      <c r="D98" s="4993"/>
      <c r="E98" s="4993"/>
      <c r="F98" s="4993"/>
      <c r="G98" s="4993"/>
      <c r="H98" s="4993"/>
      <c r="I98" s="4993"/>
      <c r="J98" s="4993"/>
      <c r="K98" s="4993"/>
      <c r="L98" s="4993"/>
      <c r="M98" s="4993"/>
      <c r="N98" s="4993"/>
      <c r="O98" s="4993"/>
      <c r="P98" s="4993"/>
      <c r="Q98" s="5637" t="s">
        <v>941</v>
      </c>
      <c r="R98" s="5638" t="s">
        <v>1546</v>
      </c>
      <c r="S98" s="5631">
        <v>90</v>
      </c>
      <c r="T98" s="5589" t="s">
        <v>1545</v>
      </c>
      <c r="U98" s="5606">
        <v>45373</v>
      </c>
      <c r="V98" s="6358">
        <v>72</v>
      </c>
      <c r="W98" s="5594" t="s">
        <v>35</v>
      </c>
      <c r="X98" s="5605">
        <v>72</v>
      </c>
      <c r="Y98" s="5608">
        <v>438.4</v>
      </c>
      <c r="Z98" s="5614">
        <v>45378</v>
      </c>
      <c r="AA98" s="6208">
        <v>45383</v>
      </c>
      <c r="AB98" s="5594">
        <v>24466</v>
      </c>
      <c r="AC98" s="5598">
        <v>72000</v>
      </c>
      <c r="AD98" s="5598">
        <f t="shared" ref="AD98:AD117" si="31">(AC98-V98*1000)</f>
        <v>0</v>
      </c>
      <c r="AE98" s="5616">
        <f t="shared" ref="AE98:AE117" si="32">(AC98*Y98/1000)</f>
        <v>31564.799999999999</v>
      </c>
      <c r="AF98" s="5629">
        <f t="shared" ref="AF98:AF117" si="33">(AE98*0.05)</f>
        <v>1578.24</v>
      </c>
      <c r="AG98" s="5589">
        <v>5</v>
      </c>
      <c r="AH98" s="6729" t="s">
        <v>8</v>
      </c>
      <c r="AI98" s="5660"/>
      <c r="AJ98" s="5580" t="s">
        <v>4</v>
      </c>
      <c r="AK98" s="5776" t="s">
        <v>18</v>
      </c>
      <c r="AL98" s="5777" t="s">
        <v>19</v>
      </c>
      <c r="AM98" s="5777" t="s">
        <v>19</v>
      </c>
      <c r="AN98" s="5777" t="s">
        <v>20</v>
      </c>
      <c r="AO98" s="5777" t="s">
        <v>21</v>
      </c>
      <c r="AP98" s="5777" t="s">
        <v>1559</v>
      </c>
      <c r="AQ98" s="5777" t="s">
        <v>22</v>
      </c>
      <c r="AR98" s="5777" t="s">
        <v>23</v>
      </c>
      <c r="AS98" s="5751" t="s">
        <v>23</v>
      </c>
      <c r="AT98" s="5777" t="s">
        <v>24</v>
      </c>
      <c r="AU98" s="5777" t="s">
        <v>20</v>
      </c>
      <c r="AV98" s="5777" t="s">
        <v>25</v>
      </c>
      <c r="AW98" s="5777" t="s">
        <v>0</v>
      </c>
      <c r="AX98" s="5777" t="s">
        <v>1363</v>
      </c>
      <c r="AY98" s="5778" t="s">
        <v>1388</v>
      </c>
      <c r="AZ98" s="5779" t="s">
        <v>26</v>
      </c>
      <c r="BA98" s="4993"/>
      <c r="BB98" s="5065"/>
      <c r="BC98" s="5066"/>
      <c r="BD98" s="5066"/>
      <c r="BE98" s="5066"/>
      <c r="BF98" s="5066"/>
      <c r="BG98" s="5066"/>
      <c r="BH98" s="5066"/>
      <c r="BI98" s="5066"/>
      <c r="BJ98" s="5067"/>
      <c r="BK98" s="5066"/>
      <c r="BL98" s="5066"/>
      <c r="BM98" s="5066"/>
      <c r="BN98" s="5066"/>
      <c r="BO98" s="5066"/>
      <c r="BP98" s="5073"/>
      <c r="BQ98" s="6690"/>
      <c r="BR98" s="5068"/>
      <c r="BS98" s="5082"/>
      <c r="BT98" s="5231"/>
      <c r="BU98" s="5066"/>
      <c r="BV98" s="5096"/>
      <c r="BW98" s="5097"/>
      <c r="BX98" s="5097"/>
      <c r="BY98" s="5097"/>
      <c r="BZ98" s="5097"/>
      <c r="CA98" s="5097"/>
      <c r="CB98" s="5097"/>
      <c r="CC98" s="5097"/>
      <c r="CD98" s="5097"/>
      <c r="CE98" s="5250"/>
      <c r="CF98" s="5097"/>
      <c r="CG98" s="5097"/>
      <c r="CH98" s="6472"/>
      <c r="CI98" s="5167"/>
      <c r="CJ98" s="4993"/>
      <c r="CK98" s="5123"/>
      <c r="CL98" s="5124"/>
      <c r="CM98" s="5124"/>
      <c r="CN98" s="5124"/>
      <c r="CO98" s="5124"/>
      <c r="CP98" s="5124"/>
      <c r="CQ98" s="5124"/>
      <c r="CR98" s="5124"/>
      <c r="CS98" s="5125"/>
      <c r="CT98" s="5124"/>
      <c r="CU98" s="5124"/>
      <c r="CV98" s="5124"/>
      <c r="CW98" s="5124"/>
      <c r="CX98" s="5124"/>
      <c r="CY98" s="5124"/>
      <c r="CZ98" s="5416"/>
      <c r="DA98" s="5126"/>
      <c r="DB98" s="5122"/>
      <c r="DC98" s="5123"/>
      <c r="DD98" s="5124"/>
      <c r="DE98" s="5133"/>
      <c r="DF98" s="5134"/>
      <c r="DG98" s="5134"/>
      <c r="DH98" s="5134"/>
      <c r="DI98" s="5134"/>
      <c r="DJ98" s="5134"/>
      <c r="DK98" s="5134"/>
      <c r="DL98" s="5134"/>
      <c r="DM98" s="5134"/>
      <c r="DN98" s="5134"/>
      <c r="DO98" s="5134"/>
      <c r="DP98" s="5134"/>
      <c r="DQ98" s="5134"/>
      <c r="DR98" s="5415"/>
      <c r="DT98" s="5025"/>
      <c r="DU98" s="5013"/>
      <c r="DV98" s="5013"/>
      <c r="DW98" s="5013"/>
      <c r="DX98" s="5013"/>
      <c r="DY98" s="5013"/>
      <c r="DZ98" s="5013"/>
      <c r="EA98" s="5013"/>
      <c r="EB98" s="5035"/>
      <c r="EC98" s="5013"/>
      <c r="ED98" s="5013"/>
      <c r="EE98" s="5013"/>
      <c r="EF98" s="5013"/>
      <c r="EG98" s="5013"/>
      <c r="EH98" s="5013"/>
      <c r="EI98" s="5348"/>
      <c r="EJ98" s="5026"/>
      <c r="EK98" s="5012"/>
      <c r="EL98" s="90"/>
      <c r="EM98" s="5012"/>
      <c r="EN98" s="4994"/>
      <c r="EO98" s="4993"/>
      <c r="EP98" s="4993"/>
      <c r="EQ98" s="4993"/>
      <c r="ER98" s="4993"/>
      <c r="ES98" s="4993"/>
      <c r="ET98" s="4993"/>
      <c r="EU98" s="4993"/>
      <c r="EV98" s="4993"/>
      <c r="EW98" s="4993"/>
      <c r="EX98" s="4993"/>
      <c r="EY98" s="4993"/>
      <c r="EZ98" s="4993"/>
      <c r="FA98" s="4993"/>
      <c r="FC98" s="6769"/>
      <c r="FD98" s="6765"/>
      <c r="FE98" s="6765"/>
      <c r="FF98" s="6765"/>
      <c r="FG98" s="6765"/>
      <c r="FH98" s="6765"/>
      <c r="FI98" s="6765"/>
      <c r="FJ98" s="6765"/>
      <c r="FK98" s="6770"/>
      <c r="FL98" s="6765"/>
      <c r="FM98" s="6765"/>
      <c r="FN98" s="6765"/>
      <c r="FO98" s="6765"/>
      <c r="FP98" s="6765"/>
      <c r="FQ98" s="6765"/>
      <c r="FR98" s="6819"/>
      <c r="FS98" s="6819"/>
      <c r="FT98" s="6762"/>
      <c r="FU98" s="5012"/>
      <c r="FV98" s="6780"/>
      <c r="FW98" s="6840"/>
      <c r="FX98" s="6841"/>
      <c r="FY98" s="6841"/>
      <c r="FZ98" s="6841"/>
      <c r="GA98" s="6841"/>
      <c r="GB98" s="6841"/>
      <c r="GC98" s="6841"/>
      <c r="GD98" s="6841"/>
      <c r="GE98" s="6841"/>
      <c r="GF98" s="6841"/>
      <c r="GG98" s="6841"/>
      <c r="GH98" s="6841"/>
      <c r="GI98" s="6841"/>
      <c r="GJ98" s="6842"/>
      <c r="GK98" s="6843"/>
      <c r="GM98" s="6520"/>
      <c r="GN98" s="6520"/>
      <c r="GO98" s="6520"/>
      <c r="GP98" s="6520"/>
      <c r="GQ98" s="6520"/>
      <c r="GR98" s="6520"/>
      <c r="GS98" s="6520"/>
      <c r="GT98" s="6520"/>
      <c r="GU98" s="6520"/>
      <c r="GV98" s="6520"/>
      <c r="GW98" s="6520"/>
      <c r="GX98" s="6520"/>
      <c r="GY98" s="6520"/>
      <c r="GZ98" s="6520"/>
      <c r="HA98" s="6520"/>
      <c r="HB98" s="6520"/>
      <c r="HC98" s="6520"/>
      <c r="HD98" s="6520"/>
      <c r="HE98" s="6576"/>
      <c r="HF98" s="6577"/>
      <c r="HG98" s="6578" t="s">
        <v>3</v>
      </c>
      <c r="HH98" s="6578" t="s">
        <v>18</v>
      </c>
      <c r="HI98" s="6578"/>
      <c r="HJ98" s="6578"/>
      <c r="HK98" s="6578" t="s">
        <v>21</v>
      </c>
      <c r="HL98" s="6578" t="s">
        <v>27</v>
      </c>
      <c r="HM98" s="6578" t="s">
        <v>28</v>
      </c>
      <c r="HN98" s="6578"/>
      <c r="HO98" s="6578"/>
      <c r="HP98" s="6578"/>
      <c r="HQ98" s="6578"/>
      <c r="HR98" s="6578" t="s">
        <v>11</v>
      </c>
      <c r="HS98" s="6683"/>
      <c r="HT98" s="6683"/>
      <c r="HU98" s="6717"/>
      <c r="HV98" s="6769"/>
      <c r="HW98" s="6765"/>
      <c r="HX98" s="6765"/>
      <c r="HY98" s="6765"/>
      <c r="HZ98" s="6765"/>
      <c r="IA98" s="6765"/>
      <c r="IB98" s="6765"/>
      <c r="IC98" s="6765"/>
      <c r="ID98" s="6770"/>
      <c r="IE98" s="6765"/>
      <c r="IF98" s="6765"/>
      <c r="IG98" s="6765"/>
      <c r="IH98" s="6765"/>
      <c r="II98" s="6765"/>
      <c r="IJ98" s="6765"/>
      <c r="IK98" s="6819"/>
      <c r="IL98" s="6819"/>
      <c r="IM98" s="6762"/>
      <c r="IN98" s="5012"/>
      <c r="IO98" s="6780"/>
      <c r="IP98" s="6840"/>
      <c r="IQ98" s="6841"/>
      <c r="IR98" s="6841"/>
      <c r="IS98" s="6841"/>
      <c r="IT98" s="6841"/>
      <c r="IU98" s="6841"/>
      <c r="IV98" s="6841"/>
      <c r="IW98" s="6841"/>
      <c r="IX98" s="6841"/>
      <c r="IY98" s="6841"/>
      <c r="IZ98" s="6841"/>
      <c r="JA98" s="6841"/>
      <c r="JB98" s="6841"/>
      <c r="JC98" s="6842"/>
      <c r="JD98" s="6843"/>
    </row>
    <row r="99" spans="2:264" ht="15" thickBot="1">
      <c r="B99" s="4993"/>
      <c r="C99" s="4993"/>
      <c r="D99" s="4993"/>
      <c r="E99" s="4993"/>
      <c r="F99" s="4993"/>
      <c r="G99" s="4993"/>
      <c r="H99" s="4993"/>
      <c r="I99" s="4993"/>
      <c r="J99" s="4993"/>
      <c r="K99" s="4993"/>
      <c r="L99" s="4993"/>
      <c r="M99" s="4993"/>
      <c r="N99" s="4993"/>
      <c r="O99" s="4993"/>
      <c r="P99" s="4993"/>
      <c r="Q99" s="5824" t="s">
        <v>941</v>
      </c>
      <c r="R99" s="5673" t="s">
        <v>1547</v>
      </c>
      <c r="S99" s="5631">
        <v>91</v>
      </c>
      <c r="T99" s="5589" t="s">
        <v>1545</v>
      </c>
      <c r="U99" s="5606">
        <v>45373</v>
      </c>
      <c r="V99" s="6940">
        <v>10</v>
      </c>
      <c r="W99" s="5594" t="s">
        <v>35</v>
      </c>
      <c r="X99" s="5594">
        <v>25</v>
      </c>
      <c r="Y99" s="5608">
        <v>1018.2</v>
      </c>
      <c r="Z99" s="5614">
        <v>45378</v>
      </c>
      <c r="AA99" s="6208">
        <v>45383</v>
      </c>
      <c r="AB99" s="5594">
        <v>24466</v>
      </c>
      <c r="AC99" s="5598">
        <v>10000</v>
      </c>
      <c r="AD99" s="5598">
        <f t="shared" si="31"/>
        <v>0</v>
      </c>
      <c r="AE99" s="5600">
        <f t="shared" si="32"/>
        <v>10182</v>
      </c>
      <c r="AF99" s="5608">
        <f t="shared" si="33"/>
        <v>509.1</v>
      </c>
      <c r="AG99" s="5589">
        <v>5</v>
      </c>
      <c r="AH99" s="5890" t="s">
        <v>8</v>
      </c>
      <c r="AI99" s="5660"/>
      <c r="AJ99" s="5581"/>
      <c r="AK99" s="5780"/>
      <c r="AL99" s="5781" t="s">
        <v>3</v>
      </c>
      <c r="AM99" s="5781" t="s">
        <v>18</v>
      </c>
      <c r="AN99" s="5781"/>
      <c r="AO99" s="5781"/>
      <c r="AP99" s="5781"/>
      <c r="AQ99" s="5781" t="s">
        <v>21</v>
      </c>
      <c r="AR99" s="5781" t="s">
        <v>27</v>
      </c>
      <c r="AS99" s="5756" t="s">
        <v>28</v>
      </c>
      <c r="AT99" s="5781"/>
      <c r="AU99" s="5781"/>
      <c r="AV99" s="5781"/>
      <c r="AW99" s="5781"/>
      <c r="AX99" s="5781" t="s">
        <v>11</v>
      </c>
      <c r="AY99" s="5782"/>
      <c r="AZ99" s="5783"/>
      <c r="BA99" s="4993"/>
      <c r="BB99" s="5078"/>
      <c r="BC99" s="5079"/>
      <c r="BD99" s="5079"/>
      <c r="BE99" s="5079"/>
      <c r="BF99" s="5079"/>
      <c r="BG99" s="5079"/>
      <c r="BH99" s="5079"/>
      <c r="BI99" s="5079"/>
      <c r="BJ99" s="5080"/>
      <c r="BK99" s="5079"/>
      <c r="BL99" s="5079"/>
      <c r="BM99" s="5079"/>
      <c r="BN99" s="5079"/>
      <c r="BO99" s="5177">
        <f>SUM(BO90:BO98)</f>
        <v>48623.464699999997</v>
      </c>
      <c r="BP99" s="5177">
        <f>SUM(BP90:BP98)</f>
        <v>2431.1732349999997</v>
      </c>
      <c r="BQ99" s="6692"/>
      <c r="BR99" s="5081"/>
      <c r="BS99" s="5082"/>
      <c r="BT99" s="5231"/>
      <c r="BU99" s="5066"/>
      <c r="BV99" s="5096"/>
      <c r="BW99" s="5097"/>
      <c r="BX99" s="5097"/>
      <c r="BY99" s="5097"/>
      <c r="BZ99" s="5097"/>
      <c r="CA99" s="5097"/>
      <c r="CB99" s="5097"/>
      <c r="CC99" s="5097"/>
      <c r="CD99" s="5097"/>
      <c r="CE99" s="5250"/>
      <c r="CF99" s="5097"/>
      <c r="CG99" s="5097"/>
      <c r="CH99" s="6472"/>
      <c r="CI99" s="5167"/>
      <c r="CJ99" s="4993"/>
      <c r="CK99" s="5123"/>
      <c r="CL99" s="5124"/>
      <c r="CM99" s="5124"/>
      <c r="CN99" s="5124"/>
      <c r="CO99" s="5124"/>
      <c r="CP99" s="5124"/>
      <c r="CQ99" s="5124"/>
      <c r="CR99" s="5124"/>
      <c r="CS99" s="5125"/>
      <c r="CT99" s="5124"/>
      <c r="CU99" s="5124"/>
      <c r="CV99" s="5124"/>
      <c r="CW99" s="5124"/>
      <c r="CX99" s="5124"/>
      <c r="CY99" s="5124"/>
      <c r="CZ99" s="5416"/>
      <c r="DA99" s="5126"/>
      <c r="DB99" s="5122"/>
      <c r="DC99" s="5123"/>
      <c r="DD99" s="5124"/>
      <c r="DE99" s="5133"/>
      <c r="DF99" s="5134"/>
      <c r="DG99" s="5134"/>
      <c r="DH99" s="5134"/>
      <c r="DI99" s="5134"/>
      <c r="DJ99" s="5134"/>
      <c r="DK99" s="5134"/>
      <c r="DL99" s="5134"/>
      <c r="DM99" s="5134"/>
      <c r="DN99" s="5134"/>
      <c r="DO99" s="5134"/>
      <c r="DP99" s="5134"/>
      <c r="DQ99" s="5134"/>
      <c r="DR99" s="5415"/>
      <c r="DT99" s="5025"/>
      <c r="DU99" s="5013"/>
      <c r="DV99" s="5013"/>
      <c r="DW99" s="5013"/>
      <c r="DX99" s="5013"/>
      <c r="DY99" s="5013"/>
      <c r="DZ99" s="5013"/>
      <c r="EA99" s="5013"/>
      <c r="EB99" s="5035"/>
      <c r="EC99" s="5013"/>
      <c r="ED99" s="5013"/>
      <c r="EE99" s="5013"/>
      <c r="EF99" s="5013"/>
      <c r="EG99" s="5013"/>
      <c r="EH99" s="5013"/>
      <c r="EI99" s="5348"/>
      <c r="EJ99" s="5026"/>
      <c r="EK99" s="5012"/>
      <c r="EL99" s="5016"/>
      <c r="EM99" s="5042"/>
      <c r="EN99" s="5038" t="s">
        <v>14</v>
      </c>
      <c r="EO99" s="5038" t="s">
        <v>12</v>
      </c>
      <c r="EP99" s="5038"/>
      <c r="EQ99" s="5038"/>
      <c r="ER99" s="5038" t="s">
        <v>15</v>
      </c>
      <c r="ES99" s="5038" t="s">
        <v>12</v>
      </c>
      <c r="ET99" s="5038" t="s">
        <v>12</v>
      </c>
      <c r="EU99" s="5038"/>
      <c r="EV99" s="5038"/>
      <c r="EW99" s="5038"/>
      <c r="EX99" s="5038"/>
      <c r="EY99" s="5038" t="s">
        <v>0</v>
      </c>
      <c r="EZ99" s="5382"/>
      <c r="FA99" s="5039"/>
      <c r="FC99" s="6769"/>
      <c r="FD99" s="6765"/>
      <c r="FE99" s="6765"/>
      <c r="FF99" s="6765"/>
      <c r="FG99" s="6765"/>
      <c r="FH99" s="6765"/>
      <c r="FI99" s="6765"/>
      <c r="FJ99" s="6765"/>
      <c r="FK99" s="6770"/>
      <c r="FL99" s="6765"/>
      <c r="FM99" s="6765"/>
      <c r="FN99" s="6765"/>
      <c r="FO99" s="6765"/>
      <c r="FP99" s="6765"/>
      <c r="FQ99" s="6765"/>
      <c r="FR99" s="6819"/>
      <c r="FS99" s="6819"/>
      <c r="FT99" s="6762"/>
      <c r="FU99" s="5012"/>
      <c r="FV99" s="6780"/>
      <c r="FW99" s="6840"/>
      <c r="FX99" s="6841"/>
      <c r="FY99" s="6841"/>
      <c r="FZ99" s="6841"/>
      <c r="GA99" s="6841"/>
      <c r="GB99" s="6841"/>
      <c r="GC99" s="6841"/>
      <c r="GD99" s="6841"/>
      <c r="GE99" s="6841"/>
      <c r="GF99" s="6841"/>
      <c r="GG99" s="6841"/>
      <c r="GH99" s="6841"/>
      <c r="GI99" s="6841"/>
      <c r="GJ99" s="6842"/>
      <c r="GK99" s="6843"/>
      <c r="GM99" s="6520"/>
      <c r="GN99" s="6520"/>
      <c r="GO99" s="6520"/>
      <c r="GP99" s="6520"/>
      <c r="GQ99" s="6520"/>
      <c r="GR99" s="6520"/>
      <c r="GS99" s="6520"/>
      <c r="GT99" s="6520"/>
      <c r="GU99" s="6520"/>
      <c r="GV99" s="6520"/>
      <c r="GW99" s="6520"/>
      <c r="GX99" s="6520"/>
      <c r="GY99" s="6520"/>
      <c r="GZ99" s="6520"/>
      <c r="HA99" s="6520"/>
      <c r="HB99" s="6520"/>
      <c r="HC99" s="6520"/>
      <c r="HD99" s="6520"/>
      <c r="HE99" s="6639" t="s">
        <v>1554</v>
      </c>
      <c r="HF99" s="6640">
        <v>1</v>
      </c>
      <c r="HG99" s="6640">
        <v>75</v>
      </c>
      <c r="HH99" s="6641">
        <v>45478</v>
      </c>
      <c r="HI99" s="6640">
        <v>500</v>
      </c>
      <c r="HJ99" s="6640" t="s">
        <v>1539</v>
      </c>
      <c r="HK99" s="6642">
        <v>12.5</v>
      </c>
      <c r="HL99" s="6643">
        <v>45484</v>
      </c>
      <c r="HM99" s="6641">
        <v>45490</v>
      </c>
      <c r="HN99" s="6640">
        <v>3465</v>
      </c>
      <c r="HO99" s="6640">
        <v>496</v>
      </c>
      <c r="HP99" s="6644">
        <f>(HI99-HO99)</f>
        <v>4</v>
      </c>
      <c r="HQ99" s="6645">
        <f>HK99*HO99/1</f>
        <v>6200</v>
      </c>
      <c r="HR99" s="6646">
        <f>(HQ99*0.05)</f>
        <v>310</v>
      </c>
      <c r="HS99" s="6902">
        <v>5</v>
      </c>
      <c r="HT99" s="7084"/>
      <c r="HU99" s="4993"/>
      <c r="HV99" s="6769"/>
      <c r="HW99" s="6765"/>
      <c r="HX99" s="6765"/>
      <c r="HY99" s="6765"/>
      <c r="HZ99" s="6765"/>
      <c r="IA99" s="6765"/>
      <c r="IB99" s="6765"/>
      <c r="IC99" s="6765"/>
      <c r="ID99" s="6770"/>
      <c r="IE99" s="6765"/>
      <c r="IF99" s="6765"/>
      <c r="IG99" s="6765"/>
      <c r="IH99" s="6765"/>
      <c r="II99" s="6765"/>
      <c r="IJ99" s="6765"/>
      <c r="IK99" s="6819"/>
      <c r="IL99" s="6819"/>
      <c r="IM99" s="6762"/>
      <c r="IN99" s="5012"/>
      <c r="IO99" s="6780"/>
      <c r="IP99" s="6840"/>
      <c r="IQ99" s="6841"/>
      <c r="IR99" s="6841"/>
      <c r="IS99" s="6841"/>
      <c r="IT99" s="6841"/>
      <c r="IU99" s="6841"/>
      <c r="IV99" s="6841"/>
      <c r="IW99" s="6841"/>
      <c r="IX99" s="6841"/>
      <c r="IY99" s="6841"/>
      <c r="IZ99" s="6841"/>
      <c r="JA99" s="6841"/>
      <c r="JB99" s="6841"/>
      <c r="JC99" s="6842"/>
      <c r="JD99" s="6843"/>
    </row>
    <row r="100" spans="2:264" ht="15" thickBot="1">
      <c r="B100" s="4993"/>
      <c r="C100" s="4993"/>
      <c r="D100" s="4993"/>
      <c r="E100" s="4993"/>
      <c r="F100" s="4993"/>
      <c r="G100" s="4993"/>
      <c r="H100" s="4993"/>
      <c r="I100" s="4993"/>
      <c r="J100" s="4993"/>
      <c r="K100" s="4993"/>
      <c r="L100" s="4993"/>
      <c r="M100" s="4993"/>
      <c r="N100" s="4993"/>
      <c r="O100" s="4993"/>
      <c r="P100" s="4993"/>
      <c r="Q100" s="5593" t="s">
        <v>941</v>
      </c>
      <c r="R100" s="5594" t="s">
        <v>1557</v>
      </c>
      <c r="S100" s="5631">
        <v>92</v>
      </c>
      <c r="T100" s="5589" t="s">
        <v>1545</v>
      </c>
      <c r="U100" s="5606">
        <v>45373</v>
      </c>
      <c r="V100" s="6940">
        <v>14</v>
      </c>
      <c r="W100" s="5594" t="s">
        <v>35</v>
      </c>
      <c r="X100" s="5594">
        <v>70</v>
      </c>
      <c r="Y100" s="5608">
        <v>1333.8</v>
      </c>
      <c r="Z100" s="5614">
        <v>45378</v>
      </c>
      <c r="AA100" s="6208">
        <v>45383</v>
      </c>
      <c r="AB100" s="5594">
        <v>24466</v>
      </c>
      <c r="AC100" s="5598">
        <v>14000</v>
      </c>
      <c r="AD100" s="5598">
        <f t="shared" si="31"/>
        <v>0</v>
      </c>
      <c r="AE100" s="5600">
        <f t="shared" si="32"/>
        <v>18673.2</v>
      </c>
      <c r="AF100" s="5608">
        <f t="shared" si="33"/>
        <v>933.66000000000008</v>
      </c>
      <c r="AG100" s="5589">
        <v>5</v>
      </c>
      <c r="AH100" s="6438" t="s">
        <v>8</v>
      </c>
      <c r="AI100" s="5660"/>
      <c r="AJ100" s="5791"/>
      <c r="AK100" s="5792"/>
      <c r="AL100" s="5589"/>
      <c r="AM100" s="5585"/>
      <c r="AN100" s="5808"/>
      <c r="AO100" s="5583"/>
      <c r="AP100" s="5583"/>
      <c r="AQ100" s="5587"/>
      <c r="AR100" s="5588"/>
      <c r="AS100" s="5585"/>
      <c r="AT100" s="5583"/>
      <c r="AU100" s="5590"/>
      <c r="AV100" s="5590"/>
      <c r="AW100" s="5591"/>
      <c r="AX100" s="5793"/>
      <c r="AY100" s="5584"/>
      <c r="AZ100" s="5787"/>
      <c r="BA100" s="4993"/>
      <c r="BB100" s="5082"/>
      <c r="BC100" s="5082"/>
      <c r="BD100" s="5082"/>
      <c r="BE100" s="5082"/>
      <c r="BF100" s="5082"/>
      <c r="BG100" s="5082"/>
      <c r="BH100" s="5082"/>
      <c r="BI100" s="5082"/>
      <c r="BJ100" s="5158"/>
      <c r="BK100" s="5082"/>
      <c r="BL100" s="5082"/>
      <c r="BM100" s="5082"/>
      <c r="BN100" s="5082"/>
      <c r="BO100" s="5082"/>
      <c r="BP100" s="6487"/>
      <c r="BQ100" s="6487"/>
      <c r="BR100" s="5082"/>
      <c r="BS100" s="5082"/>
      <c r="BT100" s="5231"/>
      <c r="BU100" s="5066"/>
      <c r="BV100" s="5096"/>
      <c r="BW100" s="5097"/>
      <c r="BX100" s="5097"/>
      <c r="BY100" s="5097"/>
      <c r="BZ100" s="5097"/>
      <c r="CA100" s="5097"/>
      <c r="CB100" s="5097"/>
      <c r="CC100" s="5097"/>
      <c r="CD100" s="5097"/>
      <c r="CE100" s="5250"/>
      <c r="CF100" s="5097"/>
      <c r="CG100" s="5097"/>
      <c r="CH100" s="6472"/>
      <c r="CI100" s="5167"/>
      <c r="CJ100" s="4993"/>
      <c r="CK100" s="5123"/>
      <c r="CL100" s="5124"/>
      <c r="CM100" s="5124"/>
      <c r="CN100" s="5124"/>
      <c r="CO100" s="5124"/>
      <c r="CP100" s="5124"/>
      <c r="CQ100" s="5124"/>
      <c r="CR100" s="5124"/>
      <c r="CS100" s="5125"/>
      <c r="CT100" s="5124"/>
      <c r="CU100" s="5124"/>
      <c r="CV100" s="5124"/>
      <c r="CW100" s="5124"/>
      <c r="CX100" s="5124"/>
      <c r="CY100" s="5124"/>
      <c r="CZ100" s="5416"/>
      <c r="DA100" s="5126"/>
      <c r="DB100" s="5122"/>
      <c r="DC100" s="5123"/>
      <c r="DD100" s="5124"/>
      <c r="DE100" s="5133"/>
      <c r="DF100" s="5134"/>
      <c r="DG100" s="5134"/>
      <c r="DH100" s="5134"/>
      <c r="DI100" s="5134"/>
      <c r="DJ100" s="5134"/>
      <c r="DK100" s="5134"/>
      <c r="DL100" s="5134"/>
      <c r="DM100" s="5134"/>
      <c r="DN100" s="5134"/>
      <c r="DO100" s="5134"/>
      <c r="DP100" s="5134"/>
      <c r="DQ100" s="5134"/>
      <c r="DR100" s="5415"/>
      <c r="DT100" s="5025"/>
      <c r="DU100" s="5013"/>
      <c r="DV100" s="5013"/>
      <c r="DW100" s="5013"/>
      <c r="DX100" s="5013"/>
      <c r="DY100" s="5013"/>
      <c r="DZ100" s="5013"/>
      <c r="EA100" s="5013"/>
      <c r="EB100" s="5035"/>
      <c r="EC100" s="5013"/>
      <c r="ED100" s="5013"/>
      <c r="EE100" s="5013"/>
      <c r="EF100" s="5013"/>
      <c r="EG100" s="5013"/>
      <c r="EH100" s="5013"/>
      <c r="EI100" s="5348"/>
      <c r="EJ100" s="5026"/>
      <c r="EK100" s="5012"/>
      <c r="EL100" s="5017" t="s">
        <v>4</v>
      </c>
      <c r="EM100" s="5043" t="s">
        <v>18</v>
      </c>
      <c r="EN100" s="5040" t="s">
        <v>19</v>
      </c>
      <c r="EO100" s="5040" t="s">
        <v>19</v>
      </c>
      <c r="EP100" s="5040" t="s">
        <v>20</v>
      </c>
      <c r="EQ100" s="5040" t="s">
        <v>21</v>
      </c>
      <c r="ER100" s="5040" t="s">
        <v>22</v>
      </c>
      <c r="ES100" s="5040" t="s">
        <v>23</v>
      </c>
      <c r="ET100" s="5040" t="s">
        <v>23</v>
      </c>
      <c r="EU100" s="5040" t="s">
        <v>24</v>
      </c>
      <c r="EV100" s="5040" t="s">
        <v>20</v>
      </c>
      <c r="EW100" s="5040" t="s">
        <v>25</v>
      </c>
      <c r="EX100" s="5040" t="s">
        <v>0</v>
      </c>
      <c r="EY100" s="5040" t="s">
        <v>1363</v>
      </c>
      <c r="EZ100" s="5383"/>
      <c r="FA100" s="5041" t="s">
        <v>26</v>
      </c>
      <c r="FC100" s="6769"/>
      <c r="FD100" s="6765"/>
      <c r="FE100" s="6765"/>
      <c r="FF100" s="6765"/>
      <c r="FG100" s="6765"/>
      <c r="FH100" s="6765"/>
      <c r="FI100" s="6765"/>
      <c r="FJ100" s="6765"/>
      <c r="FK100" s="6770"/>
      <c r="FL100" s="6765"/>
      <c r="FM100" s="6765"/>
      <c r="FN100" s="6765"/>
      <c r="FO100" s="6765"/>
      <c r="FP100" s="6765"/>
      <c r="FQ100" s="6765"/>
      <c r="FR100" s="6819"/>
      <c r="FS100" s="6819"/>
      <c r="FT100" s="6762"/>
      <c r="FU100" s="5012"/>
      <c r="FV100" s="6780" t="s">
        <v>4</v>
      </c>
      <c r="FW100" s="6840" t="s">
        <v>18</v>
      </c>
      <c r="FX100" s="6841" t="s">
        <v>19</v>
      </c>
      <c r="FY100" s="6841" t="s">
        <v>19</v>
      </c>
      <c r="FZ100" s="6841" t="s">
        <v>20</v>
      </c>
      <c r="GA100" s="6841" t="s">
        <v>21</v>
      </c>
      <c r="GB100" s="6841" t="s">
        <v>22</v>
      </c>
      <c r="GC100" s="6841" t="s">
        <v>23</v>
      </c>
      <c r="GD100" s="6841" t="s">
        <v>23</v>
      </c>
      <c r="GE100" s="6841" t="s">
        <v>24</v>
      </c>
      <c r="GF100" s="6841" t="s">
        <v>20</v>
      </c>
      <c r="GG100" s="6841" t="s">
        <v>25</v>
      </c>
      <c r="GH100" s="6841" t="s">
        <v>0</v>
      </c>
      <c r="GI100" s="6841" t="s">
        <v>1363</v>
      </c>
      <c r="GJ100" s="6842"/>
      <c r="GK100" s="6843" t="s">
        <v>26</v>
      </c>
      <c r="GM100" s="6516"/>
      <c r="GN100" s="6517"/>
      <c r="GO100" s="6517"/>
      <c r="GP100" s="6517"/>
      <c r="GQ100" s="6517"/>
      <c r="GR100" s="6517"/>
      <c r="GS100" s="6517"/>
      <c r="GT100" s="6517"/>
      <c r="GU100" s="6517"/>
      <c r="GV100" s="6517"/>
      <c r="GW100" s="6517"/>
      <c r="GX100" s="6517"/>
      <c r="GY100" s="6517"/>
      <c r="GZ100" s="6517"/>
      <c r="HA100" s="6517"/>
      <c r="HB100" s="6517"/>
      <c r="HC100" s="6517"/>
      <c r="HD100" s="6520"/>
      <c r="HE100" s="6630" t="s">
        <v>1554</v>
      </c>
      <c r="HF100" s="6648">
        <v>2</v>
      </c>
      <c r="HG100" s="6648">
        <v>183</v>
      </c>
      <c r="HH100" s="6649">
        <v>45509</v>
      </c>
      <c r="HI100" s="6648">
        <v>500</v>
      </c>
      <c r="HJ100" s="6648" t="s">
        <v>1539</v>
      </c>
      <c r="HK100" s="6650">
        <v>12.5</v>
      </c>
      <c r="HL100" s="6651">
        <v>45513</v>
      </c>
      <c r="HM100" s="6649">
        <v>45520</v>
      </c>
      <c r="HN100" s="6648">
        <v>3633</v>
      </c>
      <c r="HO100" s="6648">
        <v>399.2</v>
      </c>
      <c r="HP100" s="6652">
        <f>(HI100-HO100)</f>
        <v>100.80000000000001</v>
      </c>
      <c r="HQ100" s="6653">
        <f>HK100*HO100/1</f>
        <v>4990</v>
      </c>
      <c r="HR100" s="6654">
        <f>(HQ100*0.05)</f>
        <v>249.5</v>
      </c>
      <c r="HS100" s="6685">
        <v>5</v>
      </c>
      <c r="HT100" s="6638"/>
      <c r="HU100" s="4993"/>
      <c r="HV100" s="6769"/>
      <c r="HW100" s="6765"/>
      <c r="HX100" s="6765"/>
      <c r="HY100" s="6765"/>
      <c r="HZ100" s="6765"/>
      <c r="IA100" s="6765"/>
      <c r="IB100" s="6765"/>
      <c r="IC100" s="6765"/>
      <c r="ID100" s="6770"/>
      <c r="IE100" s="6765"/>
      <c r="IF100" s="6765"/>
      <c r="IG100" s="6765"/>
      <c r="IH100" s="6765"/>
      <c r="II100" s="6765"/>
      <c r="IJ100" s="6765"/>
      <c r="IK100" s="6819"/>
      <c r="IL100" s="6819"/>
      <c r="IM100" s="6762"/>
      <c r="IN100" s="5012"/>
      <c r="IO100" s="6780" t="s">
        <v>4</v>
      </c>
      <c r="IP100" s="6840" t="s">
        <v>18</v>
      </c>
      <c r="IQ100" s="6841" t="s">
        <v>19</v>
      </c>
      <c r="IR100" s="6841" t="s">
        <v>19</v>
      </c>
      <c r="IS100" s="6841" t="s">
        <v>20</v>
      </c>
      <c r="IT100" s="6841" t="s">
        <v>21</v>
      </c>
      <c r="IU100" s="6841" t="s">
        <v>22</v>
      </c>
      <c r="IV100" s="6841" t="s">
        <v>23</v>
      </c>
      <c r="IW100" s="6841" t="s">
        <v>23</v>
      </c>
      <c r="IX100" s="6841" t="s">
        <v>24</v>
      </c>
      <c r="IY100" s="6841" t="s">
        <v>20</v>
      </c>
      <c r="IZ100" s="6841" t="s">
        <v>25</v>
      </c>
      <c r="JA100" s="6841" t="s">
        <v>0</v>
      </c>
      <c r="JB100" s="6841" t="s">
        <v>1363</v>
      </c>
      <c r="JC100" s="6842"/>
      <c r="JD100" s="6843" t="s">
        <v>26</v>
      </c>
    </row>
    <row r="101" spans="2:264" ht="15" thickBot="1">
      <c r="B101" s="4993"/>
      <c r="C101" s="4993"/>
      <c r="D101" s="4993"/>
      <c r="E101" s="4993"/>
      <c r="F101" s="4993"/>
      <c r="G101" s="4993"/>
      <c r="H101" s="4993"/>
      <c r="I101" s="4993"/>
      <c r="J101" s="4993"/>
      <c r="K101" s="4993"/>
      <c r="L101" s="4993"/>
      <c r="M101" s="4993"/>
      <c r="N101" s="4993"/>
      <c r="O101" s="4993"/>
      <c r="P101" s="4993"/>
      <c r="Q101" s="5593" t="s">
        <v>1543</v>
      </c>
      <c r="R101" s="5612" t="s">
        <v>1692</v>
      </c>
      <c r="S101" s="5626">
        <v>15</v>
      </c>
      <c r="T101" s="5589" t="s">
        <v>36</v>
      </c>
      <c r="U101" s="5595">
        <v>45351</v>
      </c>
      <c r="V101" s="5818">
        <v>25.2</v>
      </c>
      <c r="W101" s="5612" t="s">
        <v>35</v>
      </c>
      <c r="X101" s="5612">
        <f>(AC101/400)</f>
        <v>63</v>
      </c>
      <c r="Y101" s="5629">
        <v>1115.4000000000001</v>
      </c>
      <c r="Z101" s="4482">
        <v>45376</v>
      </c>
      <c r="AA101" s="5595">
        <v>45383</v>
      </c>
      <c r="AB101" s="5594">
        <v>22463</v>
      </c>
      <c r="AC101" s="5598">
        <v>25200</v>
      </c>
      <c r="AD101" s="5598">
        <f t="shared" si="31"/>
        <v>0</v>
      </c>
      <c r="AE101" s="5608">
        <f t="shared" si="32"/>
        <v>28108.080000000005</v>
      </c>
      <c r="AF101" s="5608">
        <f t="shared" si="33"/>
        <v>1405.4040000000005</v>
      </c>
      <c r="AG101" s="5609">
        <v>5</v>
      </c>
      <c r="AH101" s="5868" t="s">
        <v>8</v>
      </c>
      <c r="AI101" s="5660"/>
      <c r="AJ101" s="5724"/>
      <c r="AK101" s="5725"/>
      <c r="AL101" s="5765"/>
      <c r="AM101" s="5766"/>
      <c r="AN101" s="5766"/>
      <c r="AO101" s="5766"/>
      <c r="AP101" s="5766"/>
      <c r="AQ101" s="5766"/>
      <c r="AR101" s="5766"/>
      <c r="AS101" s="5765"/>
      <c r="AT101" s="5766"/>
      <c r="AU101" s="5767"/>
      <c r="AV101" s="5767"/>
      <c r="AW101" s="5766"/>
      <c r="AX101" s="5766"/>
      <c r="AY101" s="2091"/>
      <c r="AZ101" s="5768"/>
      <c r="BA101" s="4993"/>
      <c r="BB101" s="5082"/>
      <c r="BC101" s="5082"/>
      <c r="BD101" s="5082"/>
      <c r="BE101" s="5082"/>
      <c r="BF101" s="5082"/>
      <c r="BG101" s="5082"/>
      <c r="BH101" s="5082"/>
      <c r="BI101" s="5082"/>
      <c r="BJ101" s="5158"/>
      <c r="BK101" s="5082"/>
      <c r="BL101" s="5082"/>
      <c r="BM101" s="5082"/>
      <c r="BN101" s="5082"/>
      <c r="BO101" s="5082"/>
      <c r="BP101" s="6487"/>
      <c r="BQ101" s="6487"/>
      <c r="BR101" s="5082"/>
      <c r="BS101" s="5082"/>
      <c r="BT101" s="5231"/>
      <c r="BU101" s="5066"/>
      <c r="BV101" s="5096"/>
      <c r="BW101" s="5097"/>
      <c r="BX101" s="5097"/>
      <c r="BY101" s="5097"/>
      <c r="BZ101" s="5097"/>
      <c r="CA101" s="5097"/>
      <c r="CB101" s="5097"/>
      <c r="CC101" s="5097"/>
      <c r="CD101" s="5097"/>
      <c r="CE101" s="5250"/>
      <c r="CF101" s="5097"/>
      <c r="CG101" s="5097"/>
      <c r="CH101" s="6472"/>
      <c r="CI101" s="5167"/>
      <c r="CJ101" s="4993"/>
      <c r="CK101" s="5123"/>
      <c r="CL101" s="5124"/>
      <c r="CM101" s="5124"/>
      <c r="CN101" s="5124"/>
      <c r="CO101" s="5124"/>
      <c r="CP101" s="5124"/>
      <c r="CQ101" s="5124"/>
      <c r="CR101" s="5124"/>
      <c r="CS101" s="5125"/>
      <c r="CT101" s="5124"/>
      <c r="CU101" s="5124"/>
      <c r="CV101" s="5124"/>
      <c r="CW101" s="5124"/>
      <c r="CX101" s="5124"/>
      <c r="CY101" s="5124"/>
      <c r="CZ101" s="5416"/>
      <c r="DA101" s="5126"/>
      <c r="DB101" s="5122"/>
      <c r="DC101" s="5123"/>
      <c r="DD101" s="5124"/>
      <c r="DE101" s="5133"/>
      <c r="DF101" s="5134"/>
      <c r="DG101" s="5134"/>
      <c r="DH101" s="5134"/>
      <c r="DI101" s="5134"/>
      <c r="DJ101" s="5134"/>
      <c r="DK101" s="5134"/>
      <c r="DL101" s="5134"/>
      <c r="DM101" s="5134"/>
      <c r="DN101" s="5134"/>
      <c r="DO101" s="5134"/>
      <c r="DP101" s="5134"/>
      <c r="DQ101" s="5134"/>
      <c r="DR101" s="5415"/>
      <c r="DT101" s="5025"/>
      <c r="DU101" s="5013"/>
      <c r="DV101" s="5013"/>
      <c r="DW101" s="5013"/>
      <c r="DX101" s="5013"/>
      <c r="DY101" s="5013"/>
      <c r="DZ101" s="5013"/>
      <c r="EA101" s="5013"/>
      <c r="EB101" s="5035"/>
      <c r="EC101" s="5013"/>
      <c r="ED101" s="5013"/>
      <c r="EE101" s="5013"/>
      <c r="EF101" s="5013"/>
      <c r="EG101" s="5013"/>
      <c r="EH101" s="5013"/>
      <c r="EI101" s="5348"/>
      <c r="EJ101" s="5026"/>
      <c r="EK101" s="5012"/>
      <c r="EL101" s="5018"/>
      <c r="EM101" s="5044"/>
      <c r="EN101" s="5045" t="s">
        <v>3</v>
      </c>
      <c r="EO101" s="5045" t="s">
        <v>18</v>
      </c>
      <c r="EP101" s="5045"/>
      <c r="EQ101" s="5045"/>
      <c r="ER101" s="5045" t="s">
        <v>21</v>
      </c>
      <c r="ES101" s="5045" t="s">
        <v>27</v>
      </c>
      <c r="ET101" s="5045" t="s">
        <v>28</v>
      </c>
      <c r="EU101" s="5045"/>
      <c r="EV101" s="5045"/>
      <c r="EW101" s="5045"/>
      <c r="EX101" s="5045"/>
      <c r="EY101" s="5045" t="s">
        <v>11</v>
      </c>
      <c r="EZ101" s="5384"/>
      <c r="FA101" s="5046"/>
      <c r="FC101" s="6771"/>
      <c r="FD101" s="6772"/>
      <c r="FE101" s="6772"/>
      <c r="FF101" s="6772"/>
      <c r="FG101" s="6772"/>
      <c r="FH101" s="6772"/>
      <c r="FI101" s="6772"/>
      <c r="FJ101" s="6772"/>
      <c r="FK101" s="6773"/>
      <c r="FL101" s="6772"/>
      <c r="FM101" s="6772"/>
      <c r="FN101" s="6772"/>
      <c r="FO101" s="6772"/>
      <c r="FP101" s="6772"/>
      <c r="FQ101" s="6772"/>
      <c r="FR101" s="6869"/>
      <c r="FS101" s="6869"/>
      <c r="FT101" s="6881"/>
      <c r="FU101" s="5012"/>
      <c r="FV101" s="6781"/>
      <c r="FW101" s="6844"/>
      <c r="FX101" s="6845" t="s">
        <v>3</v>
      </c>
      <c r="FY101" s="6845" t="s">
        <v>18</v>
      </c>
      <c r="FZ101" s="6845"/>
      <c r="GA101" s="6845"/>
      <c r="GB101" s="6845" t="s">
        <v>21</v>
      </c>
      <c r="GC101" s="6845" t="s">
        <v>27</v>
      </c>
      <c r="GD101" s="6845" t="s">
        <v>28</v>
      </c>
      <c r="GE101" s="6845"/>
      <c r="GF101" s="6845"/>
      <c r="GG101" s="6845"/>
      <c r="GH101" s="6845"/>
      <c r="GI101" s="6845" t="s">
        <v>11</v>
      </c>
      <c r="GJ101" s="6846"/>
      <c r="GK101" s="6847"/>
      <c r="GM101" s="6570"/>
      <c r="GN101" s="6570"/>
      <c r="GO101" s="6570" t="s">
        <v>14</v>
      </c>
      <c r="GP101" s="6570" t="s">
        <v>12</v>
      </c>
      <c r="GQ101" s="6570"/>
      <c r="GR101" s="6570"/>
      <c r="GS101" s="6570" t="s">
        <v>15</v>
      </c>
      <c r="GT101" s="6570" t="s">
        <v>12</v>
      </c>
      <c r="GU101" s="6570" t="s">
        <v>12</v>
      </c>
      <c r="GV101" s="6570"/>
      <c r="GW101" s="6570"/>
      <c r="GX101" s="6570"/>
      <c r="GY101" s="6570"/>
      <c r="GZ101" s="6570" t="s">
        <v>0</v>
      </c>
      <c r="HA101" s="6570"/>
      <c r="HB101" s="6570"/>
      <c r="HC101" s="6570"/>
      <c r="HD101" s="6520"/>
      <c r="HE101" s="7494" t="s">
        <v>1554</v>
      </c>
      <c r="HF101" s="7495">
        <v>2</v>
      </c>
      <c r="HG101" s="7495">
        <v>183</v>
      </c>
      <c r="HH101" s="7496">
        <v>45509</v>
      </c>
      <c r="HI101" s="7495">
        <v>249.5</v>
      </c>
      <c r="HJ101" s="7495" t="s">
        <v>1539</v>
      </c>
      <c r="HK101" s="7497">
        <v>12.5</v>
      </c>
      <c r="HL101" s="7498">
        <v>45513</v>
      </c>
      <c r="HM101" s="7496">
        <v>45513</v>
      </c>
      <c r="HN101" s="7495"/>
      <c r="HO101" s="7495">
        <v>249.5</v>
      </c>
      <c r="HP101" s="7499">
        <f>(HI101-HO101)</f>
        <v>0</v>
      </c>
      <c r="HQ101" s="7500">
        <f>HK101*HO101/1</f>
        <v>3118.75</v>
      </c>
      <c r="HR101" s="7501">
        <f>(HQ101*0.05)</f>
        <v>155.9375</v>
      </c>
      <c r="HS101" s="7502">
        <v>5</v>
      </c>
      <c r="HT101" s="7503" t="s">
        <v>1565</v>
      </c>
      <c r="HU101" s="4993"/>
      <c r="HV101" s="6771"/>
      <c r="HW101" s="6772"/>
      <c r="HX101" s="6772"/>
      <c r="HY101" s="6772"/>
      <c r="HZ101" s="6772"/>
      <c r="IA101" s="6772"/>
      <c r="IB101" s="6772"/>
      <c r="IC101" s="6772"/>
      <c r="ID101" s="6773"/>
      <c r="IE101" s="6772"/>
      <c r="IF101" s="6772"/>
      <c r="IG101" s="6772"/>
      <c r="IH101" s="6772"/>
      <c r="II101" s="6772"/>
      <c r="IJ101" s="6772"/>
      <c r="IK101" s="6869"/>
      <c r="IL101" s="6869"/>
      <c r="IM101" s="6881"/>
      <c r="IN101" s="5012"/>
      <c r="IO101" s="6781"/>
      <c r="IP101" s="6844"/>
      <c r="IQ101" s="6845" t="s">
        <v>3</v>
      </c>
      <c r="IR101" s="6845" t="s">
        <v>18</v>
      </c>
      <c r="IS101" s="6845"/>
      <c r="IT101" s="6845"/>
      <c r="IU101" s="6845" t="s">
        <v>21</v>
      </c>
      <c r="IV101" s="6845" t="s">
        <v>27</v>
      </c>
      <c r="IW101" s="6845" t="s">
        <v>28</v>
      </c>
      <c r="IX101" s="6845"/>
      <c r="IY101" s="6845"/>
      <c r="IZ101" s="6845"/>
      <c r="JA101" s="6845"/>
      <c r="JB101" s="6845" t="s">
        <v>11</v>
      </c>
      <c r="JC101" s="6846"/>
      <c r="JD101" s="6847"/>
    </row>
    <row r="102" spans="2:264" ht="15" thickBot="1">
      <c r="B102" s="4993"/>
      <c r="C102" s="4993"/>
      <c r="D102" s="4993"/>
      <c r="E102" s="4993"/>
      <c r="F102" s="4993"/>
      <c r="G102" s="4993"/>
      <c r="H102" s="4993"/>
      <c r="I102" s="4993"/>
      <c r="J102" s="4993"/>
      <c r="K102" s="4993"/>
      <c r="L102" s="4993"/>
      <c r="M102" s="4993"/>
      <c r="N102" s="4993"/>
      <c r="O102" s="4993"/>
      <c r="P102" s="4993"/>
      <c r="Q102" s="5637" t="s">
        <v>1543</v>
      </c>
      <c r="R102" s="5638" t="s">
        <v>1571</v>
      </c>
      <c r="S102" s="5626">
        <v>16</v>
      </c>
      <c r="T102" s="5589" t="s">
        <v>36</v>
      </c>
      <c r="U102" s="5595">
        <v>45363</v>
      </c>
      <c r="V102" s="7281">
        <v>25</v>
      </c>
      <c r="W102" s="5612" t="s">
        <v>35</v>
      </c>
      <c r="X102" s="5612">
        <v>62.5</v>
      </c>
      <c r="Y102" s="5629">
        <v>1115.4000000000001</v>
      </c>
      <c r="Z102" s="4482">
        <v>45392</v>
      </c>
      <c r="AA102" s="5595">
        <v>45392</v>
      </c>
      <c r="AB102" s="5594">
        <v>22463</v>
      </c>
      <c r="AC102" s="5598">
        <v>25200</v>
      </c>
      <c r="AD102" s="5598">
        <f t="shared" si="31"/>
        <v>200</v>
      </c>
      <c r="AE102" s="5608">
        <f t="shared" si="32"/>
        <v>28108.080000000005</v>
      </c>
      <c r="AF102" s="5608">
        <f t="shared" si="33"/>
        <v>1405.4040000000005</v>
      </c>
      <c r="AG102" s="5609">
        <v>5</v>
      </c>
      <c r="AH102" s="5868" t="s">
        <v>8</v>
      </c>
      <c r="AI102" s="5660"/>
      <c r="AJ102" s="5724"/>
      <c r="AK102" s="5725"/>
      <c r="AL102" s="5765"/>
      <c r="AM102" s="5766"/>
      <c r="AN102" s="5766"/>
      <c r="AO102" s="5766"/>
      <c r="AP102" s="5766"/>
      <c r="AQ102" s="5766"/>
      <c r="AR102" s="5766"/>
      <c r="AS102" s="5765"/>
      <c r="AT102" s="5766"/>
      <c r="AU102" s="5767"/>
      <c r="AV102" s="5767"/>
      <c r="AW102" s="5766"/>
      <c r="AX102" s="5766"/>
      <c r="AY102" s="2091"/>
      <c r="AZ102" s="5768"/>
      <c r="BA102" s="4993"/>
      <c r="BB102" s="5057" t="s">
        <v>1483</v>
      </c>
      <c r="BC102" s="5057"/>
      <c r="BD102" s="5058"/>
      <c r="BE102" s="5058"/>
      <c r="BF102" s="5058"/>
      <c r="BG102" s="5058"/>
      <c r="BH102" s="5058"/>
      <c r="BI102" s="5058"/>
      <c r="BJ102" s="5058"/>
      <c r="BK102" s="5058"/>
      <c r="BL102" s="5058"/>
      <c r="BM102" s="5058"/>
      <c r="BN102" s="5058"/>
      <c r="BO102" s="5058"/>
      <c r="BP102" s="5058"/>
      <c r="BQ102" s="5058"/>
      <c r="BR102" s="5058"/>
      <c r="BS102" s="5082"/>
      <c r="BT102" s="5231"/>
      <c r="BU102" s="5066"/>
      <c r="BV102" s="5096"/>
      <c r="BW102" s="5097"/>
      <c r="BX102" s="5097"/>
      <c r="BY102" s="5097"/>
      <c r="BZ102" s="5097"/>
      <c r="CA102" s="5097"/>
      <c r="CB102" s="5097"/>
      <c r="CC102" s="5097"/>
      <c r="CD102" s="5097"/>
      <c r="CE102" s="5250"/>
      <c r="CF102" s="5097"/>
      <c r="CG102" s="5097"/>
      <c r="CH102" s="6472"/>
      <c r="CI102" s="5167"/>
      <c r="CJ102" s="4993"/>
      <c r="CK102" s="5123"/>
      <c r="CL102" s="5124"/>
      <c r="CM102" s="5124"/>
      <c r="CN102" s="5124"/>
      <c r="CO102" s="5124"/>
      <c r="CP102" s="5124"/>
      <c r="CQ102" s="5124"/>
      <c r="CR102" s="5124"/>
      <c r="CS102" s="5125"/>
      <c r="CT102" s="5124"/>
      <c r="CU102" s="5124"/>
      <c r="CV102" s="5124"/>
      <c r="CW102" s="5124"/>
      <c r="CX102" s="5124"/>
      <c r="CY102" s="5124"/>
      <c r="CZ102" s="5416"/>
      <c r="DA102" s="5126"/>
      <c r="DB102" s="5122"/>
      <c r="DC102" s="5123"/>
      <c r="DD102" s="5124"/>
      <c r="DE102" s="5133"/>
      <c r="DF102" s="5134"/>
      <c r="DG102" s="5134"/>
      <c r="DH102" s="5134"/>
      <c r="DI102" s="5134"/>
      <c r="DJ102" s="5134"/>
      <c r="DK102" s="5134"/>
      <c r="DL102" s="5134"/>
      <c r="DM102" s="5134"/>
      <c r="DN102" s="5134"/>
      <c r="DO102" s="5134"/>
      <c r="DP102" s="5134"/>
      <c r="DQ102" s="5134"/>
      <c r="DR102" s="5415"/>
      <c r="DT102" s="5031"/>
      <c r="DU102" s="5032"/>
      <c r="DV102" s="5032"/>
      <c r="DW102" s="5032"/>
      <c r="DX102" s="5032"/>
      <c r="DY102" s="5032"/>
      <c r="DZ102" s="5032"/>
      <c r="EA102" s="5032"/>
      <c r="EB102" s="5036"/>
      <c r="EC102" s="5032"/>
      <c r="ED102" s="5032"/>
      <c r="EE102" s="5032"/>
      <c r="EF102" s="5032"/>
      <c r="EG102" s="5032"/>
      <c r="EH102" s="5032"/>
      <c r="EI102" s="5350"/>
      <c r="EJ102" s="5033"/>
      <c r="EK102" s="5012"/>
      <c r="EL102" s="5022"/>
      <c r="EM102" s="5023"/>
      <c r="EN102" s="6923"/>
      <c r="EO102" s="5000"/>
      <c r="EP102" s="5000"/>
      <c r="EQ102" s="5000"/>
      <c r="ER102" s="5000"/>
      <c r="ES102" s="5000"/>
      <c r="ET102" s="5000"/>
      <c r="EU102" s="5000"/>
      <c r="EV102" s="5000"/>
      <c r="EW102" s="5000"/>
      <c r="EX102" s="5000"/>
      <c r="EY102" s="5000"/>
      <c r="EZ102" s="5000"/>
      <c r="FA102" s="5005"/>
      <c r="FC102" s="6771"/>
      <c r="FD102" s="6772"/>
      <c r="FE102" s="6772"/>
      <c r="FF102" s="6772"/>
      <c r="FG102" s="6772"/>
      <c r="FH102" s="6772"/>
      <c r="FI102" s="6772"/>
      <c r="FJ102" s="6772"/>
      <c r="FK102" s="6773"/>
      <c r="FL102" s="6772"/>
      <c r="FM102" s="6772"/>
      <c r="FN102" s="6772"/>
      <c r="FO102" s="6772"/>
      <c r="FP102" s="6772"/>
      <c r="FQ102" s="6772"/>
      <c r="FR102" s="6869"/>
      <c r="FS102" s="6869"/>
      <c r="FT102" s="6881"/>
      <c r="FU102" s="5012"/>
      <c r="FV102" s="6738" t="s">
        <v>1563</v>
      </c>
      <c r="FW102" s="6739">
        <v>1</v>
      </c>
      <c r="FX102" s="6739" t="s">
        <v>796</v>
      </c>
      <c r="FY102" s="6740">
        <v>45485</v>
      </c>
      <c r="FZ102" s="6739">
        <v>120</v>
      </c>
      <c r="GA102" s="6739" t="s">
        <v>1539</v>
      </c>
      <c r="GB102" s="6741">
        <v>11.7</v>
      </c>
      <c r="GC102" s="6742">
        <v>45492</v>
      </c>
      <c r="GD102" s="6740">
        <v>45490</v>
      </c>
      <c r="GE102" s="7193">
        <v>204</v>
      </c>
      <c r="GF102" s="6739">
        <v>120.6</v>
      </c>
      <c r="GG102" s="6743">
        <f t="shared" ref="GG102:GG107" si="34">(FZ102-GF102)</f>
        <v>-0.59999999999999432</v>
      </c>
      <c r="GH102" s="6744">
        <f t="shared" ref="GH102:GH107" si="35">(GF102*GB102/1)</f>
        <v>1411.0199999999998</v>
      </c>
      <c r="GI102" s="6745">
        <f t="shared" ref="GI102:GI107" si="36">(GH102*0.05)</f>
        <v>70.550999999999988</v>
      </c>
      <c r="GJ102" s="7194">
        <v>5</v>
      </c>
      <c r="GK102" s="6848"/>
      <c r="GM102" s="6573" t="s">
        <v>4</v>
      </c>
      <c r="GN102" s="6573" t="s">
        <v>18</v>
      </c>
      <c r="GO102" s="6573" t="s">
        <v>19</v>
      </c>
      <c r="GP102" s="6573" t="s">
        <v>19</v>
      </c>
      <c r="GQ102" s="6573" t="s">
        <v>20</v>
      </c>
      <c r="GR102" s="6573" t="s">
        <v>21</v>
      </c>
      <c r="GS102" s="6573" t="s">
        <v>22</v>
      </c>
      <c r="GT102" s="6573" t="s">
        <v>23</v>
      </c>
      <c r="GU102" s="6573" t="s">
        <v>23</v>
      </c>
      <c r="GV102" s="6573" t="s">
        <v>1227</v>
      </c>
      <c r="GW102" s="6573" t="s">
        <v>20</v>
      </c>
      <c r="GX102" s="6573" t="s">
        <v>25</v>
      </c>
      <c r="GY102" s="6573" t="s">
        <v>0</v>
      </c>
      <c r="GZ102" s="6573" t="s">
        <v>1363</v>
      </c>
      <c r="HA102" s="6573" t="s">
        <v>1388</v>
      </c>
      <c r="HB102" s="6523" t="s">
        <v>1526</v>
      </c>
      <c r="HC102" s="6573" t="s">
        <v>26</v>
      </c>
      <c r="HD102" s="6520"/>
      <c r="HE102" s="6630" t="s">
        <v>1554</v>
      </c>
      <c r="HF102" s="6648">
        <v>3</v>
      </c>
      <c r="HG102" s="6648">
        <v>519</v>
      </c>
      <c r="HH102" s="6649">
        <v>45593</v>
      </c>
      <c r="HI102" s="6648">
        <v>500</v>
      </c>
      <c r="HJ102" s="6648" t="s">
        <v>1539</v>
      </c>
      <c r="HK102" s="6650">
        <v>12.5</v>
      </c>
      <c r="HL102" s="6651">
        <v>45596</v>
      </c>
      <c r="HM102" s="6649">
        <v>45594</v>
      </c>
      <c r="HN102" s="6648">
        <v>3983</v>
      </c>
      <c r="HO102" s="6648">
        <v>503.2</v>
      </c>
      <c r="HP102" s="6652">
        <f>(HI102-HO102)</f>
        <v>-3.1999999999999886</v>
      </c>
      <c r="HQ102" s="6653">
        <f>HK102*HO102/1</f>
        <v>6290</v>
      </c>
      <c r="HR102" s="6654">
        <f>(HQ102*0.05)</f>
        <v>314.5</v>
      </c>
      <c r="HS102" s="6685">
        <v>5</v>
      </c>
      <c r="HT102" s="7085"/>
      <c r="HU102" s="4993"/>
      <c r="HV102" s="6771"/>
      <c r="HW102" s="6772"/>
      <c r="HX102" s="6772"/>
      <c r="HY102" s="6772"/>
      <c r="HZ102" s="6772"/>
      <c r="IA102" s="6772"/>
      <c r="IB102" s="6772"/>
      <c r="IC102" s="6772"/>
      <c r="ID102" s="6773"/>
      <c r="IE102" s="6772"/>
      <c r="IF102" s="6772"/>
      <c r="IG102" s="6772"/>
      <c r="IH102" s="6772"/>
      <c r="II102" s="6772"/>
      <c r="IJ102" s="6772"/>
      <c r="IK102" s="6869"/>
      <c r="IL102" s="6869"/>
      <c r="IM102" s="6881"/>
      <c r="IN102" s="5012"/>
      <c r="IO102" s="6738" t="s">
        <v>1563</v>
      </c>
      <c r="IP102" s="6739">
        <v>1</v>
      </c>
      <c r="IQ102" s="6739" t="s">
        <v>796</v>
      </c>
      <c r="IR102" s="6740">
        <v>45485</v>
      </c>
      <c r="IS102" s="6739">
        <v>120</v>
      </c>
      <c r="IT102" s="6739" t="s">
        <v>1539</v>
      </c>
      <c r="IU102" s="6741">
        <v>11.7</v>
      </c>
      <c r="IV102" s="6742">
        <v>45492</v>
      </c>
      <c r="IW102" s="6740">
        <v>45490</v>
      </c>
      <c r="IX102" s="7193">
        <v>204</v>
      </c>
      <c r="IY102" s="6739">
        <v>120.6</v>
      </c>
      <c r="IZ102" s="6743">
        <f t="shared" ref="IZ102:IZ107" si="37">(IS102-IY102)</f>
        <v>-0.59999999999999432</v>
      </c>
      <c r="JA102" s="6744">
        <f t="shared" ref="JA102:JA107" si="38">(IY102*IU102/1)</f>
        <v>1411.0199999999998</v>
      </c>
      <c r="JB102" s="6745">
        <f t="shared" ref="JB102:JB107" si="39">(JA102*0.05)</f>
        <v>70.550999999999988</v>
      </c>
      <c r="JC102" s="7194">
        <v>5</v>
      </c>
      <c r="JD102" s="6848"/>
    </row>
    <row r="103" spans="2:264" ht="15" thickBot="1">
      <c r="B103" s="4993"/>
      <c r="C103" s="4993"/>
      <c r="D103" s="4993"/>
      <c r="E103" s="4993"/>
      <c r="F103" s="4993"/>
      <c r="G103" s="4993"/>
      <c r="H103" s="4993"/>
      <c r="I103" s="4993"/>
      <c r="J103" s="4993"/>
      <c r="K103" s="4993"/>
      <c r="L103" s="4993"/>
      <c r="M103" s="4993"/>
      <c r="N103" s="4993"/>
      <c r="O103" s="4993"/>
      <c r="P103" s="4993"/>
      <c r="Q103" s="5637" t="s">
        <v>1560</v>
      </c>
      <c r="R103" s="5638" t="s">
        <v>1224</v>
      </c>
      <c r="S103" s="5626">
        <v>66</v>
      </c>
      <c r="T103" s="5589" t="s">
        <v>1545</v>
      </c>
      <c r="U103" s="5595">
        <v>45373</v>
      </c>
      <c r="V103" s="7281">
        <v>2.5</v>
      </c>
      <c r="W103" s="5612" t="s">
        <v>35</v>
      </c>
      <c r="X103" s="5630">
        <v>5</v>
      </c>
      <c r="Y103" s="5629">
        <v>428.4</v>
      </c>
      <c r="Z103" s="5614">
        <v>45378</v>
      </c>
      <c r="AA103" s="6208">
        <v>45383</v>
      </c>
      <c r="AB103" s="5594">
        <v>22464</v>
      </c>
      <c r="AC103" s="5598">
        <v>2500</v>
      </c>
      <c r="AD103" s="5598">
        <f t="shared" si="31"/>
        <v>0</v>
      </c>
      <c r="AE103" s="5608">
        <f t="shared" si="32"/>
        <v>1071</v>
      </c>
      <c r="AF103" s="5608">
        <f t="shared" si="33"/>
        <v>53.550000000000004</v>
      </c>
      <c r="AG103" s="5632">
        <v>5</v>
      </c>
      <c r="AH103" s="5604" t="s">
        <v>8</v>
      </c>
      <c r="AI103" s="5660"/>
      <c r="AJ103" s="5724"/>
      <c r="AK103" s="5725"/>
      <c r="AL103" s="5765"/>
      <c r="AM103" s="5766"/>
      <c r="AN103" s="5766"/>
      <c r="AO103" s="5766"/>
      <c r="AP103" s="5766"/>
      <c r="AQ103" s="5766"/>
      <c r="AR103" s="5766"/>
      <c r="AS103" s="5765"/>
      <c r="AT103" s="5766"/>
      <c r="AU103" s="5767"/>
      <c r="AV103" s="5767"/>
      <c r="AW103" s="5766"/>
      <c r="AX103" s="5766"/>
      <c r="AY103" s="2091"/>
      <c r="AZ103" s="5768"/>
      <c r="BA103" s="4993"/>
      <c r="BB103" s="5059"/>
      <c r="BC103" s="5059"/>
      <c r="BD103" s="5059"/>
      <c r="BE103" s="5059" t="s">
        <v>14</v>
      </c>
      <c r="BF103" s="5059" t="s">
        <v>12</v>
      </c>
      <c r="BG103" s="5059"/>
      <c r="BH103" s="5059"/>
      <c r="BI103" s="5059" t="s">
        <v>15</v>
      </c>
      <c r="BJ103" s="5059" t="s">
        <v>12</v>
      </c>
      <c r="BK103" s="5059" t="s">
        <v>12</v>
      </c>
      <c r="BL103" s="5059"/>
      <c r="BM103" s="5059"/>
      <c r="BN103" s="5059"/>
      <c r="BO103" s="5059"/>
      <c r="BP103" s="5059" t="s">
        <v>0</v>
      </c>
      <c r="BQ103" s="5059"/>
      <c r="BR103" s="5059"/>
      <c r="BS103" s="5082"/>
      <c r="BT103" s="5231"/>
      <c r="BU103" s="5066"/>
      <c r="BV103" s="5096"/>
      <c r="BW103" s="5097"/>
      <c r="BX103" s="5097"/>
      <c r="BY103" s="5097"/>
      <c r="BZ103" s="5097"/>
      <c r="CA103" s="5097"/>
      <c r="CB103" s="5097"/>
      <c r="CC103" s="5097"/>
      <c r="CD103" s="5097"/>
      <c r="CE103" s="5250"/>
      <c r="CF103" s="5097"/>
      <c r="CG103" s="5097"/>
      <c r="CH103" s="6472"/>
      <c r="CI103" s="5167"/>
      <c r="CJ103" s="4993"/>
      <c r="CK103" s="5135"/>
      <c r="CL103" s="5136"/>
      <c r="CM103" s="5136"/>
      <c r="CN103" s="5136"/>
      <c r="CO103" s="5136"/>
      <c r="CP103" s="5136"/>
      <c r="CQ103" s="5136"/>
      <c r="CR103" s="5136"/>
      <c r="CS103" s="5137"/>
      <c r="CT103" s="5136"/>
      <c r="CU103" s="5136"/>
      <c r="CV103" s="5136"/>
      <c r="CW103" s="5136"/>
      <c r="CX103" s="5136"/>
      <c r="CY103" s="5136"/>
      <c r="CZ103" s="5418"/>
      <c r="DA103" s="5138"/>
      <c r="DB103" s="5122"/>
      <c r="DC103" s="5123"/>
      <c r="DD103" s="5124"/>
      <c r="DE103" s="5133"/>
      <c r="DF103" s="5134"/>
      <c r="DG103" s="5134"/>
      <c r="DH103" s="5134"/>
      <c r="DI103" s="5134"/>
      <c r="DJ103" s="5134"/>
      <c r="DK103" s="5134"/>
      <c r="DL103" s="5134"/>
      <c r="DM103" s="5134"/>
      <c r="DN103" s="5134"/>
      <c r="DO103" s="5134"/>
      <c r="DP103" s="5134"/>
      <c r="DQ103" s="5134"/>
      <c r="DR103" s="5415"/>
      <c r="DT103" s="5031"/>
      <c r="DU103" s="5032"/>
      <c r="DV103" s="5032"/>
      <c r="DW103" s="5032"/>
      <c r="DX103" s="5032"/>
      <c r="DY103" s="5032"/>
      <c r="DZ103" s="5032"/>
      <c r="EA103" s="5032"/>
      <c r="EB103" s="5036"/>
      <c r="EC103" s="5032"/>
      <c r="ED103" s="5032"/>
      <c r="EE103" s="5032"/>
      <c r="EF103" s="5032"/>
      <c r="EG103" s="5032"/>
      <c r="EH103" s="5032"/>
      <c r="EI103" s="5350"/>
      <c r="EJ103" s="5033"/>
      <c r="EK103" s="5012"/>
      <c r="EL103" s="5025"/>
      <c r="EM103" s="5013"/>
      <c r="EN103" s="5048"/>
      <c r="EO103" s="5003"/>
      <c r="EP103" s="5003"/>
      <c r="EQ103" s="5003"/>
      <c r="ER103" s="5003"/>
      <c r="ES103" s="5003"/>
      <c r="ET103" s="5003"/>
      <c r="EU103" s="5003"/>
      <c r="EV103" s="5003"/>
      <c r="EW103" s="5003"/>
      <c r="EX103" s="5003"/>
      <c r="EY103" s="5003"/>
      <c r="EZ103" s="5003"/>
      <c r="FA103" s="1118"/>
      <c r="FC103" s="6774"/>
      <c r="FD103" s="6775"/>
      <c r="FE103" s="6775"/>
      <c r="FF103" s="6775"/>
      <c r="FG103" s="6775"/>
      <c r="FH103" s="6775"/>
      <c r="FI103" s="6775"/>
      <c r="FJ103" s="6775"/>
      <c r="FK103" s="6776"/>
      <c r="FL103" s="6775"/>
      <c r="FM103" s="6775"/>
      <c r="FN103" s="6775"/>
      <c r="FO103" s="6775"/>
      <c r="FP103" s="6777">
        <f>SUM(FP92:FP102)</f>
        <v>0</v>
      </c>
      <c r="FQ103" s="6777">
        <f>SUM(FQ92:FQ102)</f>
        <v>0</v>
      </c>
      <c r="FR103" s="6885"/>
      <c r="FS103" s="6885"/>
      <c r="FT103" s="6882"/>
      <c r="FU103" s="5012"/>
      <c r="FV103" s="6746" t="s">
        <v>1563</v>
      </c>
      <c r="FW103" s="6747">
        <v>2</v>
      </c>
      <c r="FX103" s="6747" t="s">
        <v>796</v>
      </c>
      <c r="FY103" s="6748">
        <v>45561</v>
      </c>
      <c r="FZ103" s="6747">
        <v>120</v>
      </c>
      <c r="GA103" s="6747" t="s">
        <v>1539</v>
      </c>
      <c r="GB103" s="6749">
        <v>12.9</v>
      </c>
      <c r="GC103" s="6750">
        <v>45565</v>
      </c>
      <c r="GD103" s="6748">
        <v>45562</v>
      </c>
      <c r="GE103" s="7453">
        <v>265</v>
      </c>
      <c r="GF103" s="6747">
        <v>120.5</v>
      </c>
      <c r="GG103" s="6751">
        <f t="shared" si="34"/>
        <v>-0.5</v>
      </c>
      <c r="GH103" s="6752">
        <f t="shared" si="35"/>
        <v>1554.45</v>
      </c>
      <c r="GI103" s="6753">
        <f t="shared" si="36"/>
        <v>77.722500000000011</v>
      </c>
      <c r="GJ103" s="7454">
        <v>5</v>
      </c>
      <c r="GK103" s="6829"/>
      <c r="GM103" s="6576"/>
      <c r="GN103" s="6576"/>
      <c r="GO103" s="6576" t="s">
        <v>3</v>
      </c>
      <c r="GP103" s="6576" t="s">
        <v>18</v>
      </c>
      <c r="GQ103" s="6576"/>
      <c r="GR103" s="6576"/>
      <c r="GS103" s="6576" t="s">
        <v>21</v>
      </c>
      <c r="GT103" s="6576" t="s">
        <v>27</v>
      </c>
      <c r="GU103" s="6576" t="s">
        <v>28</v>
      </c>
      <c r="GV103" s="6576"/>
      <c r="GW103" s="6576"/>
      <c r="GX103" s="6576"/>
      <c r="GY103" s="6576"/>
      <c r="GZ103" s="6576" t="s">
        <v>11</v>
      </c>
      <c r="HA103" s="6576"/>
      <c r="HB103" s="6576"/>
      <c r="HC103" s="6576"/>
      <c r="HD103" s="6520"/>
      <c r="HE103" s="6535"/>
      <c r="HF103" s="6536"/>
      <c r="HG103" s="6555"/>
      <c r="HH103" s="6556"/>
      <c r="HI103" s="6556"/>
      <c r="HJ103" s="6556"/>
      <c r="HK103" s="6556"/>
      <c r="HL103" s="6556"/>
      <c r="HM103" s="6556"/>
      <c r="HN103" s="6556"/>
      <c r="HO103" s="6556"/>
      <c r="HP103" s="6556"/>
      <c r="HQ103" s="6556"/>
      <c r="HR103" s="6556"/>
      <c r="HS103" s="6556"/>
      <c r="HT103" s="7085"/>
      <c r="HU103" s="4993"/>
      <c r="HV103" s="6774"/>
      <c r="HW103" s="6775"/>
      <c r="HX103" s="6775"/>
      <c r="HY103" s="6775"/>
      <c r="HZ103" s="6775"/>
      <c r="IA103" s="6775"/>
      <c r="IB103" s="6775"/>
      <c r="IC103" s="6775"/>
      <c r="ID103" s="6776"/>
      <c r="IE103" s="6775"/>
      <c r="IF103" s="6775"/>
      <c r="IG103" s="6775"/>
      <c r="IH103" s="6775"/>
      <c r="II103" s="6777">
        <f>SUM(II92:II102)</f>
        <v>0</v>
      </c>
      <c r="IJ103" s="6777">
        <f>SUM(IJ92:IJ102)</f>
        <v>0</v>
      </c>
      <c r="IK103" s="6885"/>
      <c r="IL103" s="6885"/>
      <c r="IM103" s="6882"/>
      <c r="IN103" s="5012"/>
      <c r="IO103" s="6746" t="s">
        <v>1563</v>
      </c>
      <c r="IP103" s="6747">
        <v>2</v>
      </c>
      <c r="IQ103" s="6747" t="s">
        <v>796</v>
      </c>
      <c r="IR103" s="6748">
        <v>45561</v>
      </c>
      <c r="IS103" s="6747">
        <v>120</v>
      </c>
      <c r="IT103" s="6747" t="s">
        <v>1539</v>
      </c>
      <c r="IU103" s="6749">
        <v>12.9</v>
      </c>
      <c r="IV103" s="6750">
        <v>45565</v>
      </c>
      <c r="IW103" s="6748">
        <v>45562</v>
      </c>
      <c r="IX103" s="7453">
        <v>265</v>
      </c>
      <c r="IY103" s="6747">
        <v>120.5</v>
      </c>
      <c r="IZ103" s="6751">
        <f t="shared" si="37"/>
        <v>-0.5</v>
      </c>
      <c r="JA103" s="6752">
        <f t="shared" si="38"/>
        <v>1554.45</v>
      </c>
      <c r="JB103" s="6753">
        <f t="shared" si="39"/>
        <v>77.722500000000011</v>
      </c>
      <c r="JC103" s="7454">
        <v>5</v>
      </c>
      <c r="JD103" s="6829"/>
    </row>
    <row r="104" spans="2:264" ht="15" thickBot="1">
      <c r="O104" s="4993"/>
      <c r="P104" s="4993"/>
      <c r="Q104" s="5637" t="s">
        <v>1560</v>
      </c>
      <c r="R104" s="5638" t="s">
        <v>1225</v>
      </c>
      <c r="S104" s="5626">
        <v>67</v>
      </c>
      <c r="T104" s="5589" t="s">
        <v>1545</v>
      </c>
      <c r="U104" s="5595">
        <v>45380</v>
      </c>
      <c r="V104" s="6940">
        <v>5</v>
      </c>
      <c r="W104" s="5612" t="s">
        <v>35</v>
      </c>
      <c r="X104" s="5630">
        <v>10</v>
      </c>
      <c r="Y104" s="5629">
        <v>494.4</v>
      </c>
      <c r="Z104" s="5614">
        <v>45378</v>
      </c>
      <c r="AA104" s="6208">
        <v>45383</v>
      </c>
      <c r="AB104" s="5594">
        <v>22464</v>
      </c>
      <c r="AC104" s="5598">
        <v>5000</v>
      </c>
      <c r="AD104" s="5598">
        <f t="shared" si="31"/>
        <v>0</v>
      </c>
      <c r="AE104" s="5608">
        <f t="shared" si="32"/>
        <v>2472</v>
      </c>
      <c r="AF104" s="5608">
        <f t="shared" si="33"/>
        <v>123.60000000000001</v>
      </c>
      <c r="AG104" s="5632">
        <v>5</v>
      </c>
      <c r="AH104" s="5604" t="s">
        <v>8</v>
      </c>
      <c r="AI104" s="5660"/>
      <c r="AJ104" s="5724"/>
      <c r="AK104" s="5725"/>
      <c r="AL104" s="5765"/>
      <c r="AM104" s="5766"/>
      <c r="AN104" s="5766"/>
      <c r="AO104" s="5766"/>
      <c r="AP104" s="5766"/>
      <c r="AQ104" s="5766"/>
      <c r="AR104" s="5766"/>
      <c r="AS104" s="5765"/>
      <c r="AT104" s="5766"/>
      <c r="AU104" s="5767"/>
      <c r="AV104" s="5767"/>
      <c r="AW104" s="5766"/>
      <c r="AX104" s="5766"/>
      <c r="AY104" s="2091"/>
      <c r="AZ104" s="5768"/>
      <c r="BA104" s="4993"/>
      <c r="BB104" s="5060" t="s">
        <v>3</v>
      </c>
      <c r="BC104" s="5060" t="s">
        <v>4</v>
      </c>
      <c r="BD104" s="5060" t="s">
        <v>18</v>
      </c>
      <c r="BE104" s="5060" t="s">
        <v>19</v>
      </c>
      <c r="BF104" s="5060" t="s">
        <v>19</v>
      </c>
      <c r="BG104" s="5060" t="s">
        <v>20</v>
      </c>
      <c r="BH104" s="5060" t="s">
        <v>21</v>
      </c>
      <c r="BI104" s="5060" t="s">
        <v>22</v>
      </c>
      <c r="BJ104" s="5060" t="s">
        <v>23</v>
      </c>
      <c r="BK104" s="5060" t="s">
        <v>23</v>
      </c>
      <c r="BL104" s="5060" t="s">
        <v>1227</v>
      </c>
      <c r="BM104" s="5060" t="s">
        <v>20</v>
      </c>
      <c r="BN104" s="5060" t="s">
        <v>25</v>
      </c>
      <c r="BO104" s="5060" t="s">
        <v>0</v>
      </c>
      <c r="BP104" s="5060" t="s">
        <v>1363</v>
      </c>
      <c r="BQ104" s="6697" t="s">
        <v>1388</v>
      </c>
      <c r="BR104" s="5060" t="s">
        <v>26</v>
      </c>
      <c r="BS104" s="5082"/>
      <c r="BT104" s="5233"/>
      <c r="BU104" s="5079"/>
      <c r="BV104" s="5168"/>
      <c r="BW104" s="5169"/>
      <c r="BX104" s="5169"/>
      <c r="BY104" s="5169"/>
      <c r="BZ104" s="5169"/>
      <c r="CA104" s="5169"/>
      <c r="CB104" s="5169"/>
      <c r="CC104" s="5169"/>
      <c r="CD104" s="5169"/>
      <c r="CE104" s="5169"/>
      <c r="CF104" s="5169"/>
      <c r="CG104" s="5169"/>
      <c r="CH104" s="6473"/>
      <c r="CI104" s="5170"/>
      <c r="CJ104" s="4993"/>
      <c r="CK104" s="5135"/>
      <c r="CL104" s="5136"/>
      <c r="CM104" s="5136"/>
      <c r="CN104" s="5136"/>
      <c r="CO104" s="5136"/>
      <c r="CP104" s="5136"/>
      <c r="CQ104" s="5136"/>
      <c r="CR104" s="5136"/>
      <c r="CS104" s="5137"/>
      <c r="CT104" s="5136"/>
      <c r="CU104" s="5136"/>
      <c r="CV104" s="5136"/>
      <c r="CW104" s="5136"/>
      <c r="CX104" s="5136"/>
      <c r="CY104" s="5136"/>
      <c r="CZ104" s="5418"/>
      <c r="DA104" s="5138"/>
      <c r="DB104" s="5122"/>
      <c r="DC104" s="5123"/>
      <c r="DD104" s="5124"/>
      <c r="DE104" s="5133"/>
      <c r="DF104" s="5134"/>
      <c r="DG104" s="5134"/>
      <c r="DH104" s="5134"/>
      <c r="DI104" s="5134"/>
      <c r="DJ104" s="5134"/>
      <c r="DK104" s="5134"/>
      <c r="DL104" s="5134"/>
      <c r="DM104" s="5134"/>
      <c r="DN104" s="5134"/>
      <c r="DO104" s="5134"/>
      <c r="DP104" s="5134"/>
      <c r="DQ104" s="5134"/>
      <c r="DR104" s="5415"/>
      <c r="DT104" s="5028"/>
      <c r="DU104" s="5029"/>
      <c r="DV104" s="5029"/>
      <c r="DW104" s="5029"/>
      <c r="DX104" s="5029"/>
      <c r="DY104" s="5029"/>
      <c r="DZ104" s="5029"/>
      <c r="EA104" s="5029"/>
      <c r="EB104" s="5037"/>
      <c r="EC104" s="5029"/>
      <c r="ED104" s="5029"/>
      <c r="EE104" s="5029"/>
      <c r="EF104" s="5029"/>
      <c r="EG104" s="5372">
        <f>SUM(EG93:EG103)</f>
        <v>20117.096599999997</v>
      </c>
      <c r="EH104" s="5372">
        <f>SUM(EH93:EH103)</f>
        <v>804.68386399999997</v>
      </c>
      <c r="EI104" s="5351"/>
      <c r="EJ104" s="5030"/>
      <c r="EK104" s="5012"/>
      <c r="EL104" s="5025"/>
      <c r="EM104" s="5013"/>
      <c r="EN104" s="5048"/>
      <c r="EO104" s="5003"/>
      <c r="EP104" s="5003"/>
      <c r="EQ104" s="5003"/>
      <c r="ER104" s="5003"/>
      <c r="ES104" s="5003"/>
      <c r="ET104" s="5003"/>
      <c r="EU104" s="5003"/>
      <c r="EV104" s="5003"/>
      <c r="EW104" s="5003"/>
      <c r="EX104" s="5003"/>
      <c r="EY104" s="5003"/>
      <c r="EZ104" s="5003"/>
      <c r="FA104" s="1118"/>
      <c r="FC104" s="6778"/>
      <c r="FD104" s="6778"/>
      <c r="FE104" s="6778"/>
      <c r="FF104" s="6778"/>
      <c r="FG104" s="6778"/>
      <c r="FH104" s="6778"/>
      <c r="FI104" s="6778"/>
      <c r="FJ104" s="6778"/>
      <c r="FK104" s="6778"/>
      <c r="FL104" s="6778"/>
      <c r="FM104" s="6778"/>
      <c r="FN104" s="6778"/>
      <c r="FO104" s="6778"/>
      <c r="FP104" s="6778"/>
      <c r="FQ104" s="6778"/>
      <c r="FR104" s="6778"/>
      <c r="FS104" s="6778"/>
      <c r="FT104" s="6778"/>
      <c r="FU104" s="5012"/>
      <c r="FV104" s="6754" t="s">
        <v>1644</v>
      </c>
      <c r="FW104" s="6755">
        <v>3</v>
      </c>
      <c r="FX104" s="6755" t="s">
        <v>796</v>
      </c>
      <c r="FY104" s="6756">
        <v>45562</v>
      </c>
      <c r="FZ104" s="6755">
        <v>80</v>
      </c>
      <c r="GA104" s="6755" t="s">
        <v>1539</v>
      </c>
      <c r="GB104" s="6757">
        <v>14</v>
      </c>
      <c r="GC104" s="6758">
        <v>45565</v>
      </c>
      <c r="GD104" s="6756">
        <v>45562</v>
      </c>
      <c r="GE104" s="7192">
        <v>266</v>
      </c>
      <c r="GF104" s="6755">
        <v>80.7</v>
      </c>
      <c r="GG104" s="6759">
        <f t="shared" si="34"/>
        <v>-0.70000000000000284</v>
      </c>
      <c r="GH104" s="6760">
        <f t="shared" si="35"/>
        <v>1129.8</v>
      </c>
      <c r="GI104" s="6761">
        <f t="shared" si="36"/>
        <v>56.49</v>
      </c>
      <c r="GJ104" s="7177">
        <v>5</v>
      </c>
      <c r="GK104" s="6829"/>
      <c r="GM104" s="6630" t="s">
        <v>1554</v>
      </c>
      <c r="GN104" s="6648">
        <v>9</v>
      </c>
      <c r="GO104" s="6648">
        <v>309566</v>
      </c>
      <c r="GP104" s="6649">
        <v>45449</v>
      </c>
      <c r="GQ104" s="6648">
        <v>500</v>
      </c>
      <c r="GR104" s="6648" t="s">
        <v>1539</v>
      </c>
      <c r="GS104" s="6650">
        <v>12.5</v>
      </c>
      <c r="GT104" s="6651">
        <v>45460</v>
      </c>
      <c r="GU104" s="6649">
        <v>45454</v>
      </c>
      <c r="GV104" s="6648">
        <v>3289</v>
      </c>
      <c r="GW104" s="6648">
        <v>500.8</v>
      </c>
      <c r="GX104" s="6652">
        <f>(GQ104-GW104)</f>
        <v>-0.80000000000001137</v>
      </c>
      <c r="GY104" s="6653">
        <f>GS104*GW104/1</f>
        <v>6260</v>
      </c>
      <c r="GZ104" s="6654">
        <f>(GY104*0.05)</f>
        <v>313</v>
      </c>
      <c r="HA104" s="6685">
        <v>5</v>
      </c>
      <c r="HB104" s="6654">
        <f>(GY104*0.02)</f>
        <v>125.2</v>
      </c>
      <c r="HC104" s="6530" t="s">
        <v>8</v>
      </c>
      <c r="HD104" s="6520"/>
      <c r="HE104" s="6535"/>
      <c r="HF104" s="6536"/>
      <c r="HG104" s="6555"/>
      <c r="HH104" s="6556"/>
      <c r="HI104" s="6556"/>
      <c r="HJ104" s="6556"/>
      <c r="HK104" s="6556"/>
      <c r="HL104" s="6556"/>
      <c r="HM104" s="6556"/>
      <c r="HN104" s="6556"/>
      <c r="HO104" s="6556"/>
      <c r="HP104" s="6556"/>
      <c r="HQ104" s="6556"/>
      <c r="HR104" s="6556"/>
      <c r="HS104" s="6556"/>
      <c r="HT104" s="7085"/>
      <c r="HU104" s="4993"/>
      <c r="HV104" s="6778"/>
      <c r="HW104" s="6778"/>
      <c r="HX104" s="6778"/>
      <c r="HY104" s="6778"/>
      <c r="HZ104" s="6778"/>
      <c r="IA104" s="6778"/>
      <c r="IB104" s="6778"/>
      <c r="IC104" s="6778"/>
      <c r="ID104" s="6778"/>
      <c r="IE104" s="6778"/>
      <c r="IF104" s="6778"/>
      <c r="IG104" s="6778"/>
      <c r="IH104" s="6778"/>
      <c r="II104" s="6778"/>
      <c r="IJ104" s="6778"/>
      <c r="IK104" s="6778"/>
      <c r="IL104" s="6778"/>
      <c r="IM104" s="6778"/>
      <c r="IN104" s="5012"/>
      <c r="IO104" s="6754" t="s">
        <v>1644</v>
      </c>
      <c r="IP104" s="6755">
        <v>3</v>
      </c>
      <c r="IQ104" s="6755" t="s">
        <v>796</v>
      </c>
      <c r="IR104" s="6756">
        <v>45562</v>
      </c>
      <c r="IS104" s="6755">
        <v>80</v>
      </c>
      <c r="IT104" s="6755" t="s">
        <v>1539</v>
      </c>
      <c r="IU104" s="6757">
        <v>14</v>
      </c>
      <c r="IV104" s="6758">
        <v>45565</v>
      </c>
      <c r="IW104" s="6756">
        <v>45562</v>
      </c>
      <c r="IX104" s="7192">
        <v>266</v>
      </c>
      <c r="IY104" s="6755">
        <v>80.7</v>
      </c>
      <c r="IZ104" s="6759">
        <f t="shared" si="37"/>
        <v>-0.70000000000000284</v>
      </c>
      <c r="JA104" s="6760">
        <f t="shared" si="38"/>
        <v>1129.8</v>
      </c>
      <c r="JB104" s="6761">
        <f t="shared" si="39"/>
        <v>56.49</v>
      </c>
      <c r="JC104" s="7177">
        <v>5</v>
      </c>
      <c r="JD104" s="6829"/>
    </row>
    <row r="105" spans="2:264" ht="15" thickBot="1">
      <c r="O105" s="4993"/>
      <c r="P105" s="4993"/>
      <c r="Q105" s="5593" t="s">
        <v>792</v>
      </c>
      <c r="R105" s="5589" t="s">
        <v>1527</v>
      </c>
      <c r="S105" s="5599">
        <v>412</v>
      </c>
      <c r="T105" s="5589" t="s">
        <v>101</v>
      </c>
      <c r="U105" s="5610">
        <v>45378</v>
      </c>
      <c r="V105" s="7044">
        <v>20</v>
      </c>
      <c r="W105" s="5612" t="s">
        <v>35</v>
      </c>
      <c r="X105" s="5612">
        <v>40</v>
      </c>
      <c r="Y105" s="5613">
        <v>570.66</v>
      </c>
      <c r="Z105" s="5614">
        <v>45383</v>
      </c>
      <c r="AA105" s="5610">
        <v>45386</v>
      </c>
      <c r="AB105" s="5599">
        <v>22485</v>
      </c>
      <c r="AC105" s="5615">
        <v>20000</v>
      </c>
      <c r="AD105" s="5598">
        <f t="shared" si="31"/>
        <v>0</v>
      </c>
      <c r="AE105" s="5616">
        <f t="shared" si="32"/>
        <v>11413.2</v>
      </c>
      <c r="AF105" s="5616">
        <f t="shared" si="33"/>
        <v>570.66000000000008</v>
      </c>
      <c r="AG105" s="5609">
        <v>5</v>
      </c>
      <c r="AH105" s="5890" t="s">
        <v>8</v>
      </c>
      <c r="AI105" s="5660"/>
      <c r="AJ105" s="5724"/>
      <c r="AK105" s="5725"/>
      <c r="AL105" s="5765"/>
      <c r="AM105" s="5766"/>
      <c r="AN105" s="5766"/>
      <c r="AO105" s="5766"/>
      <c r="AP105" s="5766"/>
      <c r="AQ105" s="5766"/>
      <c r="AR105" s="5766"/>
      <c r="AS105" s="5765"/>
      <c r="AT105" s="5766"/>
      <c r="AU105" s="5767"/>
      <c r="AV105" s="5767"/>
      <c r="AW105" s="5766"/>
      <c r="AX105" s="5766"/>
      <c r="AY105" s="2091"/>
      <c r="AZ105" s="5768"/>
      <c r="BA105" s="4993"/>
      <c r="BB105" s="5061"/>
      <c r="BC105" s="5061"/>
      <c r="BD105" s="5061"/>
      <c r="BE105" s="5061" t="s">
        <v>3</v>
      </c>
      <c r="BF105" s="5061" t="s">
        <v>18</v>
      </c>
      <c r="BG105" s="5061"/>
      <c r="BH105" s="5061"/>
      <c r="BI105" s="5061" t="s">
        <v>21</v>
      </c>
      <c r="BJ105" s="5061" t="s">
        <v>27</v>
      </c>
      <c r="BK105" s="5061" t="s">
        <v>28</v>
      </c>
      <c r="BL105" s="5061"/>
      <c r="BM105" s="5061"/>
      <c r="BN105" s="5061"/>
      <c r="BO105" s="5061"/>
      <c r="BP105" s="5061" t="s">
        <v>11</v>
      </c>
      <c r="BQ105" s="5061"/>
      <c r="BR105" s="5061"/>
      <c r="BS105" s="5082"/>
      <c r="BT105" s="5227"/>
      <c r="BU105" s="5082"/>
      <c r="BV105" s="5083"/>
      <c r="BW105" s="5058"/>
      <c r="BX105" s="5058"/>
      <c r="BY105" s="5058"/>
      <c r="BZ105" s="5058"/>
      <c r="CA105" s="5058"/>
      <c r="CB105" s="5058"/>
      <c r="CC105" s="5058"/>
      <c r="CD105" s="5058"/>
      <c r="CE105" s="5058"/>
      <c r="CF105" s="5058"/>
      <c r="CG105" s="5058"/>
      <c r="CH105" s="5058"/>
      <c r="CI105" s="5058"/>
      <c r="CJ105" s="4993"/>
      <c r="CK105" s="5140"/>
      <c r="CL105" s="5141"/>
      <c r="CM105" s="5141"/>
      <c r="CN105" s="5141"/>
      <c r="CO105" s="5141"/>
      <c r="CP105" s="5141"/>
      <c r="CQ105" s="5141"/>
      <c r="CR105" s="5141"/>
      <c r="CS105" s="5142"/>
      <c r="CT105" s="5141"/>
      <c r="CU105" s="5141"/>
      <c r="CV105" s="5141"/>
      <c r="CW105" s="5141"/>
      <c r="CX105" s="5203">
        <f>SUM(CX94:CX104)</f>
        <v>44916.740000000005</v>
      </c>
      <c r="CY105" s="5203">
        <f>SUM(CY94:CY104)</f>
        <v>1347.5021999999999</v>
      </c>
      <c r="CZ105" s="5420"/>
      <c r="DA105" s="5143"/>
      <c r="DB105" s="5122"/>
      <c r="DC105" s="5140"/>
      <c r="DD105" s="5141"/>
      <c r="DE105" s="5183"/>
      <c r="DF105" s="5184"/>
      <c r="DG105" s="5184"/>
      <c r="DH105" s="5184"/>
      <c r="DI105" s="5184"/>
      <c r="DJ105" s="5184"/>
      <c r="DK105" s="5184"/>
      <c r="DL105" s="5184"/>
      <c r="DM105" s="5184"/>
      <c r="DN105" s="5184"/>
      <c r="DO105" s="5184"/>
      <c r="DP105" s="5184"/>
      <c r="DQ105" s="5184"/>
      <c r="DR105" s="5491"/>
      <c r="DT105" s="5012"/>
      <c r="DU105" s="5012"/>
      <c r="DV105" s="5012"/>
      <c r="DW105" s="5012"/>
      <c r="DX105" s="5012"/>
      <c r="DY105" s="5012"/>
      <c r="DZ105" s="5012"/>
      <c r="EA105" s="5012"/>
      <c r="EB105" s="5012"/>
      <c r="EC105" s="5012"/>
      <c r="ED105" s="5012"/>
      <c r="EE105" s="5012"/>
      <c r="EF105" s="5012"/>
      <c r="EG105" s="5012"/>
      <c r="EH105" s="5012"/>
      <c r="EI105" s="5012"/>
      <c r="EJ105" s="5012"/>
      <c r="EK105" s="5012"/>
      <c r="EL105" s="6924"/>
      <c r="EM105" s="4449"/>
      <c r="EN105" s="4449"/>
      <c r="EO105" s="182"/>
      <c r="EP105" s="182"/>
      <c r="EQ105" s="182"/>
      <c r="ER105" s="182"/>
      <c r="ES105" s="182"/>
      <c r="ET105" s="182"/>
      <c r="EU105" s="182"/>
      <c r="EV105" s="182"/>
      <c r="EW105" s="182"/>
      <c r="EX105" s="182"/>
      <c r="EY105" s="182"/>
      <c r="EZ105" s="182"/>
      <c r="FA105" s="339"/>
      <c r="FC105" s="6778"/>
      <c r="FD105" s="6778"/>
      <c r="FE105" s="6778"/>
      <c r="FF105" s="6778"/>
      <c r="FG105" s="6778"/>
      <c r="FH105" s="6778"/>
      <c r="FI105" s="6778"/>
      <c r="FJ105" s="6778"/>
      <c r="FK105" s="6778"/>
      <c r="FL105" s="6778"/>
      <c r="FM105" s="6778"/>
      <c r="FN105" s="6778"/>
      <c r="FO105" s="6778"/>
      <c r="FP105" s="6778"/>
      <c r="FQ105" s="6778"/>
      <c r="FR105" s="6778"/>
      <c r="FS105" s="6778"/>
      <c r="FT105" s="6778"/>
      <c r="FU105" s="5012"/>
      <c r="FV105" s="6746" t="s">
        <v>1563</v>
      </c>
      <c r="FW105" s="6747">
        <v>4</v>
      </c>
      <c r="FX105" s="6747" t="s">
        <v>796</v>
      </c>
      <c r="FY105" s="6748">
        <v>45575</v>
      </c>
      <c r="FZ105" s="6747">
        <v>120</v>
      </c>
      <c r="GA105" s="6747" t="s">
        <v>1539</v>
      </c>
      <c r="GB105" s="6749">
        <v>12.9</v>
      </c>
      <c r="GC105" s="6750">
        <v>45581</v>
      </c>
      <c r="GD105" s="6748">
        <v>45576</v>
      </c>
      <c r="GE105" s="7453">
        <v>279</v>
      </c>
      <c r="GF105" s="6747">
        <v>122</v>
      </c>
      <c r="GG105" s="6751">
        <f t="shared" si="34"/>
        <v>-2</v>
      </c>
      <c r="GH105" s="6752">
        <f t="shared" si="35"/>
        <v>1573.8</v>
      </c>
      <c r="GI105" s="6753">
        <f t="shared" si="36"/>
        <v>78.69</v>
      </c>
      <c r="GJ105" s="7454">
        <v>5</v>
      </c>
      <c r="GK105" s="6829"/>
      <c r="GM105" s="6536"/>
      <c r="GN105" s="6536"/>
      <c r="GO105" s="6536"/>
      <c r="GP105" s="6536"/>
      <c r="GQ105" s="6536"/>
      <c r="GR105" s="6536"/>
      <c r="GS105" s="6536"/>
      <c r="GT105" s="6537"/>
      <c r="GU105" s="6536"/>
      <c r="GV105" s="6536"/>
      <c r="GW105" s="6536"/>
      <c r="GX105" s="6536"/>
      <c r="GY105" s="6536"/>
      <c r="GZ105" s="6536"/>
      <c r="HA105" s="6676"/>
      <c r="HB105" s="6676"/>
      <c r="HC105" s="6538"/>
      <c r="HD105" s="6520"/>
      <c r="HE105" s="6535"/>
      <c r="HF105" s="6536"/>
      <c r="HG105" s="6555"/>
      <c r="HH105" s="6556"/>
      <c r="HI105" s="6556"/>
      <c r="HJ105" s="6556"/>
      <c r="HK105" s="6556"/>
      <c r="HL105" s="6556"/>
      <c r="HM105" s="6556"/>
      <c r="HN105" s="6556"/>
      <c r="HO105" s="6556"/>
      <c r="HP105" s="6556"/>
      <c r="HQ105" s="6556"/>
      <c r="HR105" s="6556"/>
      <c r="HS105" s="6556"/>
      <c r="HT105" s="7085"/>
      <c r="HU105" s="4993"/>
      <c r="HV105" s="6778"/>
      <c r="HW105" s="6778"/>
      <c r="HX105" s="6778"/>
      <c r="HY105" s="6778"/>
      <c r="HZ105" s="6778"/>
      <c r="IA105" s="6778"/>
      <c r="IB105" s="6778"/>
      <c r="IC105" s="6778"/>
      <c r="ID105" s="6778"/>
      <c r="IE105" s="6778"/>
      <c r="IF105" s="6778"/>
      <c r="IG105" s="6778"/>
      <c r="IH105" s="6778"/>
      <c r="II105" s="6778"/>
      <c r="IJ105" s="6778"/>
      <c r="IK105" s="6778"/>
      <c r="IL105" s="6778"/>
      <c r="IM105" s="6778"/>
      <c r="IN105" s="5012"/>
      <c r="IO105" s="6746" t="s">
        <v>1563</v>
      </c>
      <c r="IP105" s="6747">
        <v>4</v>
      </c>
      <c r="IQ105" s="6747" t="s">
        <v>796</v>
      </c>
      <c r="IR105" s="6748">
        <v>45575</v>
      </c>
      <c r="IS105" s="6747">
        <v>120</v>
      </c>
      <c r="IT105" s="6747" t="s">
        <v>1539</v>
      </c>
      <c r="IU105" s="6749">
        <v>12.9</v>
      </c>
      <c r="IV105" s="6750">
        <v>45581</v>
      </c>
      <c r="IW105" s="6748">
        <v>45576</v>
      </c>
      <c r="IX105" s="7453">
        <v>279</v>
      </c>
      <c r="IY105" s="6747">
        <v>122</v>
      </c>
      <c r="IZ105" s="6751">
        <f t="shared" si="37"/>
        <v>-2</v>
      </c>
      <c r="JA105" s="6752">
        <f t="shared" si="38"/>
        <v>1573.8</v>
      </c>
      <c r="JB105" s="6753">
        <f t="shared" si="39"/>
        <v>78.69</v>
      </c>
      <c r="JC105" s="7454">
        <v>5</v>
      </c>
      <c r="JD105" s="6829"/>
    </row>
    <row r="106" spans="2:264" ht="16.2" thickBot="1">
      <c r="O106" s="4993"/>
      <c r="P106" s="4993"/>
      <c r="Q106" s="5593" t="s">
        <v>792</v>
      </c>
      <c r="R106" s="5589" t="s">
        <v>1528</v>
      </c>
      <c r="S106" s="5589">
        <v>413</v>
      </c>
      <c r="T106" s="5589" t="s">
        <v>101</v>
      </c>
      <c r="U106" s="5610">
        <v>45378</v>
      </c>
      <c r="V106" s="6358">
        <v>280</v>
      </c>
      <c r="W106" s="5594" t="s">
        <v>35</v>
      </c>
      <c r="X106" s="5594">
        <v>280</v>
      </c>
      <c r="Y106" s="5597">
        <v>414</v>
      </c>
      <c r="Z106" s="5614">
        <v>45383</v>
      </c>
      <c r="AA106" s="5610">
        <v>45386</v>
      </c>
      <c r="AB106" s="5599">
        <v>22485</v>
      </c>
      <c r="AC106" s="5609">
        <v>280000</v>
      </c>
      <c r="AD106" s="5598">
        <f t="shared" si="31"/>
        <v>0</v>
      </c>
      <c r="AE106" s="5600">
        <f t="shared" si="32"/>
        <v>115920</v>
      </c>
      <c r="AF106" s="5600">
        <f t="shared" si="33"/>
        <v>5796</v>
      </c>
      <c r="AG106" s="5609">
        <v>5</v>
      </c>
      <c r="AH106" s="5890" t="s">
        <v>8</v>
      </c>
      <c r="AI106" s="5660"/>
      <c r="AJ106" s="5724"/>
      <c r="AK106" s="5725"/>
      <c r="AL106" s="5765"/>
      <c r="AM106" s="5766"/>
      <c r="AN106" s="5766"/>
      <c r="AO106" s="5766"/>
      <c r="AP106" s="5766"/>
      <c r="AQ106" s="5766"/>
      <c r="AR106" s="5766"/>
      <c r="AS106" s="5765"/>
      <c r="AT106" s="5766"/>
      <c r="AU106" s="5767"/>
      <c r="AV106" s="5767"/>
      <c r="AW106" s="5766"/>
      <c r="AX106" s="5766"/>
      <c r="AY106" s="2091"/>
      <c r="AZ106" s="5768"/>
      <c r="BA106" s="4993"/>
      <c r="BB106" s="5171" t="s">
        <v>1566</v>
      </c>
      <c r="BC106" s="5313" t="s">
        <v>1567</v>
      </c>
      <c r="BD106" s="5253">
        <v>3</v>
      </c>
      <c r="BE106" s="5254" t="s">
        <v>796</v>
      </c>
      <c r="BF106" s="5255">
        <v>45432</v>
      </c>
      <c r="BG106" s="5256">
        <v>400</v>
      </c>
      <c r="BH106" s="5254" t="s">
        <v>96</v>
      </c>
      <c r="BI106" s="5257">
        <v>17.2</v>
      </c>
      <c r="BJ106" s="5397">
        <v>45448</v>
      </c>
      <c r="BK106" s="6307">
        <v>45448</v>
      </c>
      <c r="BL106" s="5398">
        <v>74381</v>
      </c>
      <c r="BM106" s="5257">
        <v>374.45</v>
      </c>
      <c r="BN106" s="5246">
        <v>0</v>
      </c>
      <c r="BO106" s="5250">
        <f>(BI106*BM106)</f>
        <v>6440.54</v>
      </c>
      <c r="BP106" s="5257">
        <f>(BO106*0.05)</f>
        <v>322.02700000000004</v>
      </c>
      <c r="BQ106" s="6479">
        <v>5</v>
      </c>
      <c r="BR106" s="5400" t="s">
        <v>8</v>
      </c>
      <c r="BS106" s="5082"/>
      <c r="BT106" s="5227"/>
      <c r="BU106" s="5082"/>
      <c r="BV106" s="5083"/>
      <c r="BW106" s="5058"/>
      <c r="BX106" s="5058"/>
      <c r="BY106" s="5058"/>
      <c r="BZ106" s="5058"/>
      <c r="CA106" s="5058"/>
      <c r="CB106" s="5058"/>
      <c r="CC106" s="5058"/>
      <c r="CD106" s="5058"/>
      <c r="CE106" s="5058"/>
      <c r="CF106" s="5058"/>
      <c r="CG106" s="5058"/>
      <c r="CH106" s="5058"/>
      <c r="CI106" s="5058"/>
      <c r="CJ106" s="4993"/>
      <c r="CK106" s="5122"/>
      <c r="CL106" s="5122"/>
      <c r="CM106" s="5122"/>
      <c r="CN106" s="5122"/>
      <c r="CO106" s="5122"/>
      <c r="CP106" s="5122"/>
      <c r="CQ106" s="5122"/>
      <c r="CR106" s="5122"/>
      <c r="CS106" s="5105"/>
      <c r="CT106" s="5122"/>
      <c r="CU106" s="5122"/>
      <c r="CV106" s="5122"/>
      <c r="CW106" s="5122"/>
      <c r="CX106" s="6504"/>
      <c r="CY106" s="6504"/>
      <c r="CZ106" s="5122"/>
      <c r="DA106" s="5122"/>
      <c r="DB106" s="5122"/>
      <c r="DC106" s="5122"/>
      <c r="DD106" s="5122"/>
      <c r="DE106" s="5139"/>
      <c r="DF106" s="5104"/>
      <c r="DG106" s="5104"/>
      <c r="DH106" s="5104"/>
      <c r="DI106" s="5104"/>
      <c r="DJ106" s="5104"/>
      <c r="DK106" s="5104"/>
      <c r="DL106" s="5104"/>
      <c r="DM106" s="5104"/>
      <c r="DN106" s="5104"/>
      <c r="DO106" s="5104"/>
      <c r="DP106" s="5104"/>
      <c r="DQ106" s="5104"/>
      <c r="DR106" s="5104"/>
      <c r="DT106" s="4995" t="s">
        <v>1507</v>
      </c>
      <c r="DU106" s="4995"/>
      <c r="DV106" s="4993"/>
      <c r="DW106" s="4993"/>
      <c r="DX106" s="4993"/>
      <c r="DY106" s="4993"/>
      <c r="DZ106" s="4993"/>
      <c r="EA106" s="4993"/>
      <c r="EB106" s="4993"/>
      <c r="EC106" s="4993"/>
      <c r="ED106" s="4993"/>
      <c r="EE106" s="4993"/>
      <c r="EF106" s="4993"/>
      <c r="EG106" s="4993"/>
      <c r="EH106" s="4993"/>
      <c r="EI106" s="4993"/>
      <c r="EJ106" s="4993"/>
      <c r="EK106" s="5012"/>
      <c r="EL106" s="6924"/>
      <c r="EM106" s="4449"/>
      <c r="EN106" s="4449"/>
      <c r="EO106" s="182"/>
      <c r="EP106" s="182"/>
      <c r="EQ106" s="182"/>
      <c r="ER106" s="182"/>
      <c r="ES106" s="182"/>
      <c r="ET106" s="182"/>
      <c r="EU106" s="182"/>
      <c r="EV106" s="182"/>
      <c r="EW106" s="182"/>
      <c r="EX106" s="182"/>
      <c r="EY106" s="182"/>
      <c r="EZ106" s="182"/>
      <c r="FA106" s="339"/>
      <c r="FC106" s="6732" t="s">
        <v>1582</v>
      </c>
      <c r="FD106" s="6733"/>
      <c r="FE106" s="6734"/>
      <c r="FF106" s="6734"/>
      <c r="FG106" s="6734"/>
      <c r="FH106" s="6734"/>
      <c r="FI106" s="6734"/>
      <c r="FJ106" s="6734"/>
      <c r="FK106" s="6734"/>
      <c r="FL106" s="6734"/>
      <c r="FM106" s="6734"/>
      <c r="FN106" s="6734"/>
      <c r="FO106" s="6734"/>
      <c r="FP106" s="6734"/>
      <c r="FQ106" s="6734"/>
      <c r="FR106" s="6734"/>
      <c r="FS106" s="6734"/>
      <c r="FT106" s="6734"/>
      <c r="FU106" s="4993"/>
      <c r="FV106" s="6746" t="s">
        <v>1563</v>
      </c>
      <c r="FW106" s="6747">
        <v>5</v>
      </c>
      <c r="FX106" s="6747" t="s">
        <v>796</v>
      </c>
      <c r="FY106" s="6748">
        <v>45615</v>
      </c>
      <c r="FZ106" s="6747">
        <v>120</v>
      </c>
      <c r="GA106" s="6747" t="s">
        <v>1539</v>
      </c>
      <c r="GB106" s="6749">
        <v>12.9</v>
      </c>
      <c r="GC106" s="6750">
        <v>45622</v>
      </c>
      <c r="GD106" s="6748">
        <v>45617</v>
      </c>
      <c r="GE106" s="7453">
        <v>315</v>
      </c>
      <c r="GF106" s="6747">
        <v>121.6</v>
      </c>
      <c r="GG106" s="6751">
        <f t="shared" si="34"/>
        <v>-1.5999999999999943</v>
      </c>
      <c r="GH106" s="6752">
        <f t="shared" si="35"/>
        <v>1568.6399999999999</v>
      </c>
      <c r="GI106" s="6753">
        <f t="shared" si="36"/>
        <v>78.432000000000002</v>
      </c>
      <c r="GJ106" s="7454">
        <v>5</v>
      </c>
      <c r="GK106" s="6829"/>
      <c r="GM106" s="6536"/>
      <c r="GN106" s="6536"/>
      <c r="GO106" s="6536"/>
      <c r="GP106" s="6536"/>
      <c r="GQ106" s="6536"/>
      <c r="GR106" s="6536"/>
      <c r="GS106" s="6536"/>
      <c r="GT106" s="6537"/>
      <c r="GU106" s="6536"/>
      <c r="GV106" s="6536"/>
      <c r="GW106" s="6536"/>
      <c r="GX106" s="6536"/>
      <c r="GY106" s="6536"/>
      <c r="GZ106" s="6536"/>
      <c r="HA106" s="6676"/>
      <c r="HB106" s="6676"/>
      <c r="HC106" s="6538"/>
      <c r="HD106" s="6520"/>
      <c r="HE106" s="6561"/>
      <c r="HF106" s="6562"/>
      <c r="HG106" s="6563"/>
      <c r="HH106" s="6564"/>
      <c r="HI106" s="6564"/>
      <c r="HJ106" s="6564"/>
      <c r="HK106" s="6564"/>
      <c r="HL106" s="6564"/>
      <c r="HM106" s="6564"/>
      <c r="HN106" s="6564"/>
      <c r="HO106" s="6564"/>
      <c r="HP106" s="6564"/>
      <c r="HQ106" s="6564"/>
      <c r="HR106" s="6564"/>
      <c r="HS106" s="6564"/>
      <c r="HT106" s="7086"/>
      <c r="HU106" s="4993"/>
      <c r="HV106" s="6732" t="s">
        <v>1582</v>
      </c>
      <c r="HW106" s="6733"/>
      <c r="HX106" s="6734"/>
      <c r="HY106" s="6734"/>
      <c r="HZ106" s="6734"/>
      <c r="IA106" s="6734"/>
      <c r="IB106" s="6734"/>
      <c r="IC106" s="6734"/>
      <c r="ID106" s="6734"/>
      <c r="IE106" s="6734"/>
      <c r="IF106" s="6734"/>
      <c r="IG106" s="6734"/>
      <c r="IH106" s="6734"/>
      <c r="II106" s="6734"/>
      <c r="IJ106" s="6734"/>
      <c r="IK106" s="6734"/>
      <c r="IL106" s="6734"/>
      <c r="IM106" s="6734"/>
      <c r="IN106" s="4993"/>
      <c r="IO106" s="6746" t="s">
        <v>1563</v>
      </c>
      <c r="IP106" s="6747">
        <v>5</v>
      </c>
      <c r="IQ106" s="6747" t="s">
        <v>796</v>
      </c>
      <c r="IR106" s="6748">
        <v>45615</v>
      </c>
      <c r="IS106" s="6747">
        <v>120</v>
      </c>
      <c r="IT106" s="6747" t="s">
        <v>1539</v>
      </c>
      <c r="IU106" s="6749">
        <v>12.9</v>
      </c>
      <c r="IV106" s="6750">
        <v>45622</v>
      </c>
      <c r="IW106" s="6748">
        <v>45617</v>
      </c>
      <c r="IX106" s="7453">
        <v>315</v>
      </c>
      <c r="IY106" s="6747">
        <v>121.6</v>
      </c>
      <c r="IZ106" s="6751">
        <f t="shared" si="37"/>
        <v>-1.5999999999999943</v>
      </c>
      <c r="JA106" s="6752">
        <f t="shared" si="38"/>
        <v>1568.6399999999999</v>
      </c>
      <c r="JB106" s="6753">
        <f t="shared" si="39"/>
        <v>78.432000000000002</v>
      </c>
      <c r="JC106" s="7454">
        <v>5</v>
      </c>
      <c r="JD106" s="6829"/>
    </row>
    <row r="107" spans="2:264" ht="15" thickBot="1">
      <c r="O107" s="4993"/>
      <c r="P107" s="4993"/>
      <c r="Q107" s="5593" t="s">
        <v>792</v>
      </c>
      <c r="R107" s="5589" t="s">
        <v>1529</v>
      </c>
      <c r="S107" s="5618">
        <v>414</v>
      </c>
      <c r="T107" s="5589" t="s">
        <v>101</v>
      </c>
      <c r="U107" s="5610">
        <v>45378</v>
      </c>
      <c r="V107" s="7045">
        <v>3.5</v>
      </c>
      <c r="W107" s="5594" t="s">
        <v>35</v>
      </c>
      <c r="X107" s="5594">
        <v>7</v>
      </c>
      <c r="Y107" s="5620">
        <v>494.87</v>
      </c>
      <c r="Z107" s="5614">
        <v>45383</v>
      </c>
      <c r="AA107" s="5610">
        <v>45386</v>
      </c>
      <c r="AB107" s="5599">
        <v>22485</v>
      </c>
      <c r="AC107" s="5621">
        <v>3500</v>
      </c>
      <c r="AD107" s="5598">
        <f t="shared" si="31"/>
        <v>0</v>
      </c>
      <c r="AE107" s="5622">
        <f t="shared" si="32"/>
        <v>1732.0450000000001</v>
      </c>
      <c r="AF107" s="5622">
        <f t="shared" si="33"/>
        <v>86.602250000000012</v>
      </c>
      <c r="AG107" s="5609">
        <v>5</v>
      </c>
      <c r="AH107" s="5890" t="s">
        <v>8</v>
      </c>
      <c r="AI107" s="5660"/>
      <c r="AJ107" s="5679"/>
      <c r="AK107" s="5654"/>
      <c r="AL107" s="6713"/>
      <c r="AM107" s="6714"/>
      <c r="AN107" s="6714"/>
      <c r="AO107" s="6714"/>
      <c r="AP107" s="6714"/>
      <c r="AQ107" s="6714"/>
      <c r="AR107" s="6714"/>
      <c r="AS107" s="6713"/>
      <c r="AT107" s="6714"/>
      <c r="AU107" s="6715"/>
      <c r="AV107" s="6715"/>
      <c r="AW107" s="6714"/>
      <c r="AX107" s="6714"/>
      <c r="AY107" s="5828"/>
      <c r="AZ107" s="6196"/>
      <c r="BA107" s="4993"/>
      <c r="BB107" s="6261" t="s">
        <v>726</v>
      </c>
      <c r="BC107" s="5254" t="s">
        <v>1394</v>
      </c>
      <c r="BD107" s="5253">
        <v>64</v>
      </c>
      <c r="BE107" s="5254">
        <v>130239</v>
      </c>
      <c r="BF107" s="5255">
        <v>45421</v>
      </c>
      <c r="BG107" s="5256">
        <v>2000</v>
      </c>
      <c r="BH107" s="5254" t="s">
        <v>96</v>
      </c>
      <c r="BI107" s="5257">
        <v>16.079999999999998</v>
      </c>
      <c r="BJ107" s="5397">
        <v>45482</v>
      </c>
      <c r="BK107" s="6307">
        <v>45457</v>
      </c>
      <c r="BL107" s="5398">
        <v>74541</v>
      </c>
      <c r="BM107" s="5257">
        <v>2150.62</v>
      </c>
      <c r="BN107" s="5246">
        <v>0</v>
      </c>
      <c r="BO107" s="5250">
        <f>(BI107*BM107)</f>
        <v>34581.969599999997</v>
      </c>
      <c r="BP107" s="5257">
        <f>(BO107*0.05)</f>
        <v>1729.0984799999999</v>
      </c>
      <c r="BQ107" s="7141">
        <v>5</v>
      </c>
      <c r="BR107" s="6257" t="s">
        <v>8</v>
      </c>
      <c r="BS107" s="5082"/>
      <c r="BT107" s="5309" t="s">
        <v>156</v>
      </c>
      <c r="BU107" s="5310" t="s">
        <v>1398</v>
      </c>
      <c r="BV107" s="5083"/>
      <c r="BW107" s="5058"/>
      <c r="BX107" s="5058"/>
      <c r="BY107" s="5058"/>
      <c r="BZ107" s="5058"/>
      <c r="CA107" s="5058"/>
      <c r="CB107" s="5058"/>
      <c r="CC107" s="5058"/>
      <c r="CD107" s="5058"/>
      <c r="CE107" s="5058"/>
      <c r="CF107" s="5058"/>
      <c r="CG107" s="5058"/>
      <c r="CH107" s="5058"/>
      <c r="CI107" s="5058"/>
      <c r="CJ107" s="4993"/>
      <c r="CK107" s="5103" t="s">
        <v>1495</v>
      </c>
      <c r="CL107" s="5103"/>
      <c r="CM107" s="5104"/>
      <c r="CN107" s="5104"/>
      <c r="CO107" s="5104"/>
      <c r="CP107" s="5104"/>
      <c r="CQ107" s="5104"/>
      <c r="CR107" s="5104"/>
      <c r="CS107" s="5104"/>
      <c r="CT107" s="5104"/>
      <c r="CU107" s="5104"/>
      <c r="CV107" s="5104"/>
      <c r="CW107" s="5104"/>
      <c r="CX107" s="5104"/>
      <c r="CY107" s="5104"/>
      <c r="CZ107" s="5104"/>
      <c r="DA107" s="5104"/>
      <c r="DB107" s="5122"/>
      <c r="DC107" s="5105"/>
      <c r="DD107" s="5122"/>
      <c r="DE107" s="5139"/>
      <c r="DF107" s="5104"/>
      <c r="DG107" s="5104"/>
      <c r="DH107" s="5104"/>
      <c r="DI107" s="5104"/>
      <c r="DJ107" s="5104"/>
      <c r="DK107" s="5104"/>
      <c r="DL107" s="5104"/>
      <c r="DM107" s="5104"/>
      <c r="DN107" s="5104"/>
      <c r="DO107" s="5104"/>
      <c r="DP107" s="5104"/>
      <c r="DQ107" s="5104"/>
      <c r="DR107" s="5104"/>
      <c r="DT107" s="5016"/>
      <c r="DU107" s="5016"/>
      <c r="DV107" s="5016"/>
      <c r="DW107" s="5016" t="s">
        <v>14</v>
      </c>
      <c r="DX107" s="5016" t="s">
        <v>12</v>
      </c>
      <c r="DY107" s="5016"/>
      <c r="DZ107" s="5016"/>
      <c r="EA107" s="5016" t="s">
        <v>15</v>
      </c>
      <c r="EB107" s="5016" t="s">
        <v>12</v>
      </c>
      <c r="EC107" s="5016" t="s">
        <v>12</v>
      </c>
      <c r="ED107" s="5016"/>
      <c r="EE107" s="5016"/>
      <c r="EF107" s="5016"/>
      <c r="EG107" s="5016"/>
      <c r="EH107" s="5016" t="s">
        <v>0</v>
      </c>
      <c r="EI107" s="5016"/>
      <c r="EJ107" s="5016"/>
      <c r="EK107" s="5012"/>
      <c r="EL107" s="6924"/>
      <c r="EM107" s="4449"/>
      <c r="EN107" s="4449"/>
      <c r="EO107" s="182"/>
      <c r="EP107" s="182"/>
      <c r="EQ107" s="182"/>
      <c r="ER107" s="182"/>
      <c r="ES107" s="182"/>
      <c r="ET107" s="182"/>
      <c r="EU107" s="182"/>
      <c r="EV107" s="182"/>
      <c r="EW107" s="182"/>
      <c r="EX107" s="182"/>
      <c r="EY107" s="182"/>
      <c r="EZ107" s="182"/>
      <c r="FA107" s="339"/>
      <c r="FC107" s="6779"/>
      <c r="FD107" s="6779"/>
      <c r="FE107" s="6779"/>
      <c r="FF107" s="6779" t="s">
        <v>14</v>
      </c>
      <c r="FG107" s="6779" t="s">
        <v>12</v>
      </c>
      <c r="FH107" s="6779"/>
      <c r="FI107" s="6779"/>
      <c r="FJ107" s="6779" t="s">
        <v>15</v>
      </c>
      <c r="FK107" s="6779" t="s">
        <v>12</v>
      </c>
      <c r="FL107" s="6779" t="s">
        <v>12</v>
      </c>
      <c r="FM107" s="6779"/>
      <c r="FN107" s="6779"/>
      <c r="FO107" s="6779"/>
      <c r="FP107" s="6779"/>
      <c r="FQ107" s="6779" t="s">
        <v>0</v>
      </c>
      <c r="FR107" s="6872"/>
      <c r="FS107" s="6872"/>
      <c r="FT107" s="6779"/>
      <c r="FU107" s="87"/>
      <c r="FV107" s="7556" t="s">
        <v>1563</v>
      </c>
      <c r="FW107" s="6791">
        <v>6</v>
      </c>
      <c r="FX107" s="6791" t="s">
        <v>796</v>
      </c>
      <c r="FY107" s="6798">
        <v>45622</v>
      </c>
      <c r="FZ107" s="6791">
        <v>120</v>
      </c>
      <c r="GA107" s="6791" t="s">
        <v>1539</v>
      </c>
      <c r="GB107" s="7553">
        <v>12.9</v>
      </c>
      <c r="GC107" s="7554">
        <v>45639</v>
      </c>
      <c r="GD107" s="6798">
        <v>45639</v>
      </c>
      <c r="GE107" s="7555"/>
      <c r="GF107" s="6791">
        <v>120</v>
      </c>
      <c r="GG107" s="6803">
        <f t="shared" si="34"/>
        <v>0</v>
      </c>
      <c r="GH107" s="6800">
        <f t="shared" si="35"/>
        <v>1548</v>
      </c>
      <c r="GI107" s="6804">
        <f t="shared" si="36"/>
        <v>77.400000000000006</v>
      </c>
      <c r="GJ107" s="6887">
        <v>5</v>
      </c>
      <c r="GK107" s="6821"/>
      <c r="GM107" s="6547"/>
      <c r="GN107" s="6536"/>
      <c r="GO107" s="6536"/>
      <c r="GP107" s="6548"/>
      <c r="GQ107" s="6536"/>
      <c r="GR107" s="6536"/>
      <c r="GS107" s="6536"/>
      <c r="GT107" s="6549"/>
      <c r="GU107" s="6536"/>
      <c r="GV107" s="6536"/>
      <c r="GW107" s="6550"/>
      <c r="GX107" s="6536"/>
      <c r="GY107" s="6550"/>
      <c r="GZ107" s="6550"/>
      <c r="HA107" s="6898"/>
      <c r="HB107" s="6898"/>
      <c r="HC107" s="6538"/>
      <c r="HD107" s="6520"/>
      <c r="HE107" s="6520"/>
      <c r="HF107" s="6520"/>
      <c r="HG107" s="6566"/>
      <c r="HH107" s="6517"/>
      <c r="HI107" s="6517"/>
      <c r="HJ107" s="6517"/>
      <c r="HK107" s="6517"/>
      <c r="HL107" s="6517"/>
      <c r="HM107" s="6517"/>
      <c r="HN107" s="6517"/>
      <c r="HO107" s="6517"/>
      <c r="HP107" s="6517"/>
      <c r="HQ107" s="6517"/>
      <c r="HR107" s="6517"/>
      <c r="HS107" s="6517"/>
      <c r="HT107" s="6517"/>
      <c r="HU107" s="4993"/>
      <c r="HV107" s="6779"/>
      <c r="HW107" s="6779"/>
      <c r="HX107" s="6779"/>
      <c r="HY107" s="6779" t="s">
        <v>14</v>
      </c>
      <c r="HZ107" s="6779" t="s">
        <v>12</v>
      </c>
      <c r="IA107" s="6779"/>
      <c r="IB107" s="6779"/>
      <c r="IC107" s="6779" t="s">
        <v>15</v>
      </c>
      <c r="ID107" s="6779" t="s">
        <v>12</v>
      </c>
      <c r="IE107" s="6779" t="s">
        <v>12</v>
      </c>
      <c r="IF107" s="6779"/>
      <c r="IG107" s="6779"/>
      <c r="IH107" s="6779"/>
      <c r="II107" s="6779"/>
      <c r="IJ107" s="6779" t="s">
        <v>0</v>
      </c>
      <c r="IK107" s="6872"/>
      <c r="IL107" s="6872"/>
      <c r="IM107" s="6779"/>
      <c r="IN107" s="87"/>
      <c r="IO107" s="7556" t="s">
        <v>1563</v>
      </c>
      <c r="IP107" s="6791">
        <v>6</v>
      </c>
      <c r="IQ107" s="6791" t="s">
        <v>796</v>
      </c>
      <c r="IR107" s="6798">
        <v>45622</v>
      </c>
      <c r="IS107" s="6791">
        <v>120</v>
      </c>
      <c r="IT107" s="6791" t="s">
        <v>1539</v>
      </c>
      <c r="IU107" s="7553">
        <v>12.9</v>
      </c>
      <c r="IV107" s="7554">
        <v>45639</v>
      </c>
      <c r="IW107" s="6798">
        <v>45639</v>
      </c>
      <c r="IX107" s="7555"/>
      <c r="IY107" s="6791">
        <v>120</v>
      </c>
      <c r="IZ107" s="6803">
        <f t="shared" si="37"/>
        <v>0</v>
      </c>
      <c r="JA107" s="6800">
        <f t="shared" si="38"/>
        <v>1548</v>
      </c>
      <c r="JB107" s="6804">
        <f t="shared" si="39"/>
        <v>77.400000000000006</v>
      </c>
      <c r="JC107" s="6887">
        <v>5</v>
      </c>
      <c r="JD107" s="6821"/>
    </row>
    <row r="108" spans="2:264">
      <c r="Q108" s="5637" t="s">
        <v>792</v>
      </c>
      <c r="R108" s="7161" t="s">
        <v>1530</v>
      </c>
      <c r="S108" s="5594">
        <v>415</v>
      </c>
      <c r="T108" s="5589" t="s">
        <v>101</v>
      </c>
      <c r="U108" s="5610">
        <v>45378</v>
      </c>
      <c r="V108" s="7046">
        <v>20</v>
      </c>
      <c r="W108" s="5594" t="s">
        <v>35</v>
      </c>
      <c r="X108" s="5594">
        <v>50</v>
      </c>
      <c r="Y108" s="5608">
        <v>1121.6199999999999</v>
      </c>
      <c r="Z108" s="5614">
        <v>45383</v>
      </c>
      <c r="AA108" s="5610">
        <v>45386</v>
      </c>
      <c r="AB108" s="5599">
        <v>22485</v>
      </c>
      <c r="AC108" s="5598">
        <v>20000</v>
      </c>
      <c r="AD108" s="5598">
        <f t="shared" si="31"/>
        <v>0</v>
      </c>
      <c r="AE108" s="5608">
        <f t="shared" si="32"/>
        <v>22432.399999999998</v>
      </c>
      <c r="AF108" s="5608">
        <f t="shared" si="33"/>
        <v>1121.6199999999999</v>
      </c>
      <c r="AG108" s="5831">
        <v>5</v>
      </c>
      <c r="AH108" s="5890" t="s">
        <v>8</v>
      </c>
      <c r="AI108" s="5734"/>
      <c r="AJ108" s="5679"/>
      <c r="AK108" s="5654"/>
      <c r="AL108" s="6713"/>
      <c r="AM108" s="6714"/>
      <c r="AN108" s="6714"/>
      <c r="AO108" s="6714"/>
      <c r="AP108" s="6714"/>
      <c r="AQ108" s="6714"/>
      <c r="AR108" s="6714"/>
      <c r="AS108" s="6713"/>
      <c r="AT108" s="6714"/>
      <c r="AU108" s="6715"/>
      <c r="AV108" s="6715"/>
      <c r="AW108" s="6714"/>
      <c r="AX108" s="6714"/>
      <c r="AY108" s="5828"/>
      <c r="AZ108" s="6196"/>
      <c r="BB108" s="5069"/>
      <c r="BC108" s="5070"/>
      <c r="BD108" s="5066"/>
      <c r="BE108" s="5066"/>
      <c r="BF108" s="5071"/>
      <c r="BG108" s="5066"/>
      <c r="BH108" s="5066"/>
      <c r="BI108" s="5066"/>
      <c r="BJ108" s="5072"/>
      <c r="BK108" s="5066"/>
      <c r="BL108" s="5066"/>
      <c r="BM108" s="5073"/>
      <c r="BN108" s="5066"/>
      <c r="BO108" s="5073"/>
      <c r="BP108" s="5073"/>
      <c r="BQ108" s="6690"/>
      <c r="BR108" s="5068"/>
      <c r="BS108" s="5083"/>
      <c r="BT108" s="5262"/>
      <c r="BU108" s="5084"/>
      <c r="BV108" s="5085" t="s">
        <v>14</v>
      </c>
      <c r="BW108" s="5085" t="s">
        <v>12</v>
      </c>
      <c r="BX108" s="5085"/>
      <c r="BY108" s="5085"/>
      <c r="BZ108" s="5085" t="s">
        <v>15</v>
      </c>
      <c r="CA108" s="5085" t="s">
        <v>12</v>
      </c>
      <c r="CB108" s="5085" t="s">
        <v>12</v>
      </c>
      <c r="CC108" s="5085"/>
      <c r="CD108" s="5085"/>
      <c r="CE108" s="5085"/>
      <c r="CF108" s="5085"/>
      <c r="CG108" s="5085" t="s">
        <v>0</v>
      </c>
      <c r="CH108" s="6466"/>
      <c r="CI108" s="5086"/>
      <c r="CK108" s="5106"/>
      <c r="CL108" s="5106"/>
      <c r="CM108" s="5106"/>
      <c r="CN108" s="5106" t="s">
        <v>14</v>
      </c>
      <c r="CO108" s="5106" t="s">
        <v>12</v>
      </c>
      <c r="CP108" s="5106"/>
      <c r="CQ108" s="5106"/>
      <c r="CR108" s="5106" t="s">
        <v>15</v>
      </c>
      <c r="CS108" s="5106" t="s">
        <v>12</v>
      </c>
      <c r="CT108" s="5106" t="s">
        <v>12</v>
      </c>
      <c r="CU108" s="5106"/>
      <c r="CV108" s="5106"/>
      <c r="CW108" s="5106"/>
      <c r="CX108" s="5106"/>
      <c r="CY108" s="5106" t="s">
        <v>0</v>
      </c>
      <c r="CZ108" s="5106"/>
      <c r="DA108" s="5106"/>
      <c r="DB108" s="5139"/>
      <c r="DC108" s="5106"/>
      <c r="DD108" s="5107"/>
      <c r="DE108" s="5108" t="s">
        <v>14</v>
      </c>
      <c r="DF108" s="5108" t="s">
        <v>12</v>
      </c>
      <c r="DG108" s="5108"/>
      <c r="DH108" s="5108"/>
      <c r="DI108" s="5108" t="s">
        <v>15</v>
      </c>
      <c r="DJ108" s="5108" t="s">
        <v>12</v>
      </c>
      <c r="DK108" s="5108" t="s">
        <v>12</v>
      </c>
      <c r="DL108" s="5108"/>
      <c r="DM108" s="5108"/>
      <c r="DN108" s="5108"/>
      <c r="DO108" s="5108"/>
      <c r="DP108" s="5108" t="s">
        <v>0</v>
      </c>
      <c r="DQ108" s="5180"/>
      <c r="DR108" s="5109"/>
      <c r="DT108" s="5017" t="s">
        <v>3</v>
      </c>
      <c r="DU108" s="5017" t="s">
        <v>4</v>
      </c>
      <c r="DV108" s="5017" t="s">
        <v>18</v>
      </c>
      <c r="DW108" s="5017" t="s">
        <v>19</v>
      </c>
      <c r="DX108" s="5017" t="s">
        <v>19</v>
      </c>
      <c r="DY108" s="5017" t="s">
        <v>20</v>
      </c>
      <c r="DZ108" s="5017" t="s">
        <v>21</v>
      </c>
      <c r="EA108" s="5017" t="s">
        <v>22</v>
      </c>
      <c r="EB108" s="5017" t="s">
        <v>23</v>
      </c>
      <c r="EC108" s="5017" t="s">
        <v>23</v>
      </c>
      <c r="ED108" s="5017" t="s">
        <v>1227</v>
      </c>
      <c r="EE108" s="5017" t="s">
        <v>20</v>
      </c>
      <c r="EF108" s="5017" t="s">
        <v>25</v>
      </c>
      <c r="EG108" s="5017" t="s">
        <v>0</v>
      </c>
      <c r="EH108" s="5017" t="s">
        <v>1363</v>
      </c>
      <c r="EI108" s="5017"/>
      <c r="EJ108" s="5017" t="s">
        <v>26</v>
      </c>
      <c r="EK108" s="4994"/>
      <c r="EL108" s="6924"/>
      <c r="EM108" s="4449"/>
      <c r="EN108" s="4449"/>
      <c r="EO108" s="182"/>
      <c r="EP108" s="182"/>
      <c r="EQ108" s="182"/>
      <c r="ER108" s="182"/>
      <c r="ES108" s="182"/>
      <c r="ET108" s="182"/>
      <c r="EU108" s="182"/>
      <c r="EV108" s="182"/>
      <c r="EW108" s="182"/>
      <c r="EX108" s="182"/>
      <c r="EY108" s="182"/>
      <c r="EZ108" s="182"/>
      <c r="FA108" s="339"/>
      <c r="FC108" s="6780" t="s">
        <v>3</v>
      </c>
      <c r="FD108" s="6780" t="s">
        <v>4</v>
      </c>
      <c r="FE108" s="6780" t="s">
        <v>18</v>
      </c>
      <c r="FF108" s="6780" t="s">
        <v>19</v>
      </c>
      <c r="FG108" s="6780" t="s">
        <v>19</v>
      </c>
      <c r="FH108" s="6780" t="s">
        <v>20</v>
      </c>
      <c r="FI108" s="6780" t="s">
        <v>21</v>
      </c>
      <c r="FJ108" s="6780" t="s">
        <v>22</v>
      </c>
      <c r="FK108" s="6780" t="s">
        <v>23</v>
      </c>
      <c r="FL108" s="6780" t="s">
        <v>23</v>
      </c>
      <c r="FM108" s="6780" t="s">
        <v>1227</v>
      </c>
      <c r="FN108" s="6780" t="s">
        <v>20</v>
      </c>
      <c r="FO108" s="6780" t="s">
        <v>25</v>
      </c>
      <c r="FP108" s="6780" t="s">
        <v>0</v>
      </c>
      <c r="FQ108" s="6780" t="s">
        <v>1363</v>
      </c>
      <c r="FR108" s="6868"/>
      <c r="FS108" s="6868" t="s">
        <v>1526</v>
      </c>
      <c r="FT108" s="6780" t="s">
        <v>26</v>
      </c>
      <c r="FU108" s="87"/>
      <c r="FV108" s="6769"/>
      <c r="FW108" s="6765"/>
      <c r="FX108" s="6826"/>
      <c r="FY108" s="6827"/>
      <c r="FZ108" s="6827"/>
      <c r="GA108" s="6827"/>
      <c r="GB108" s="6827"/>
      <c r="GC108" s="6827"/>
      <c r="GD108" s="6827"/>
      <c r="GE108" s="6827"/>
      <c r="GF108" s="6827"/>
      <c r="GG108" s="6827"/>
      <c r="GH108" s="6827"/>
      <c r="GI108" s="6827"/>
      <c r="GJ108" s="6827"/>
      <c r="GK108" s="6829"/>
      <c r="GM108" s="6536"/>
      <c r="GN108" s="6536"/>
      <c r="GO108" s="6536"/>
      <c r="GP108" s="6536"/>
      <c r="GQ108" s="6536"/>
      <c r="GR108" s="6536"/>
      <c r="GS108" s="6536"/>
      <c r="GT108" s="6537"/>
      <c r="GU108" s="6536"/>
      <c r="GV108" s="6536"/>
      <c r="GW108" s="6536"/>
      <c r="GX108" s="6536"/>
      <c r="GY108" s="6536"/>
      <c r="GZ108" s="6536"/>
      <c r="HA108" s="6676"/>
      <c r="HB108" s="6676"/>
      <c r="HC108" s="6538"/>
      <c r="HV108" s="6780" t="s">
        <v>3</v>
      </c>
      <c r="HW108" s="6780" t="s">
        <v>4</v>
      </c>
      <c r="HX108" s="6780" t="s">
        <v>18</v>
      </c>
      <c r="HY108" s="6780" t="s">
        <v>19</v>
      </c>
      <c r="HZ108" s="6780" t="s">
        <v>19</v>
      </c>
      <c r="IA108" s="6780" t="s">
        <v>20</v>
      </c>
      <c r="IB108" s="6780" t="s">
        <v>21</v>
      </c>
      <c r="IC108" s="6780" t="s">
        <v>22</v>
      </c>
      <c r="ID108" s="6780" t="s">
        <v>23</v>
      </c>
      <c r="IE108" s="6780" t="s">
        <v>23</v>
      </c>
      <c r="IF108" s="6780" t="s">
        <v>1227</v>
      </c>
      <c r="IG108" s="6780" t="s">
        <v>20</v>
      </c>
      <c r="IH108" s="6780" t="s">
        <v>25</v>
      </c>
      <c r="II108" s="6780" t="s">
        <v>0</v>
      </c>
      <c r="IJ108" s="6780" t="s">
        <v>1363</v>
      </c>
      <c r="IK108" s="6868"/>
      <c r="IL108" s="6868" t="s">
        <v>1526</v>
      </c>
      <c r="IM108" s="6780" t="s">
        <v>26</v>
      </c>
      <c r="IN108" s="87"/>
      <c r="IO108" s="6769"/>
      <c r="IP108" s="6765"/>
      <c r="IQ108" s="6826"/>
      <c r="IR108" s="6827"/>
      <c r="IS108" s="6827"/>
      <c r="IT108" s="6827"/>
      <c r="IU108" s="6827"/>
      <c r="IV108" s="6827"/>
      <c r="IW108" s="6827"/>
      <c r="IX108" s="6827"/>
      <c r="IY108" s="6827"/>
      <c r="IZ108" s="6827"/>
      <c r="JA108" s="6827"/>
      <c r="JB108" s="6827"/>
      <c r="JC108" s="6827"/>
      <c r="JD108" s="6829"/>
    </row>
    <row r="109" spans="2:264" ht="15" thickBot="1">
      <c r="Q109" s="5593" t="s">
        <v>792</v>
      </c>
      <c r="R109" s="5589" t="s">
        <v>1531</v>
      </c>
      <c r="S109" s="5589">
        <v>416</v>
      </c>
      <c r="T109" s="5589" t="s">
        <v>101</v>
      </c>
      <c r="U109" s="5610">
        <v>45378</v>
      </c>
      <c r="V109" s="6358">
        <v>17</v>
      </c>
      <c r="W109" s="5594" t="s">
        <v>35</v>
      </c>
      <c r="X109" s="5594">
        <v>17</v>
      </c>
      <c r="Y109" s="5597">
        <v>346.66</v>
      </c>
      <c r="Z109" s="5614">
        <v>45383</v>
      </c>
      <c r="AA109" s="5610">
        <v>45386</v>
      </c>
      <c r="AB109" s="5599">
        <v>22485</v>
      </c>
      <c r="AC109" s="5609">
        <v>17000</v>
      </c>
      <c r="AD109" s="5598">
        <f t="shared" si="31"/>
        <v>0</v>
      </c>
      <c r="AE109" s="5600">
        <f t="shared" si="32"/>
        <v>5893.22</v>
      </c>
      <c r="AF109" s="5600">
        <f t="shared" si="33"/>
        <v>294.661</v>
      </c>
      <c r="AG109" s="5609">
        <v>5</v>
      </c>
      <c r="AH109" s="5890" t="s">
        <v>8</v>
      </c>
      <c r="AI109" s="5734"/>
      <c r="AJ109" s="5681"/>
      <c r="AK109" s="5658"/>
      <c r="AL109" s="5769"/>
      <c r="AM109" s="3655"/>
      <c r="AN109" s="3655"/>
      <c r="AO109" s="3655"/>
      <c r="AP109" s="3655"/>
      <c r="AQ109" s="3655"/>
      <c r="AR109" s="3655"/>
      <c r="AS109" s="5769"/>
      <c r="AT109" s="3655"/>
      <c r="AU109" s="5770"/>
      <c r="AV109" s="5770"/>
      <c r="AW109" s="3655"/>
      <c r="AX109" s="3655"/>
      <c r="AY109" s="2151"/>
      <c r="AZ109" s="5771"/>
      <c r="BB109" s="5069"/>
      <c r="BC109" s="5070"/>
      <c r="BD109" s="5066"/>
      <c r="BE109" s="5066"/>
      <c r="BF109" s="5071"/>
      <c r="BG109" s="5066"/>
      <c r="BH109" s="5066"/>
      <c r="BI109" s="5066"/>
      <c r="BJ109" s="5072"/>
      <c r="BK109" s="5066"/>
      <c r="BL109" s="5066"/>
      <c r="BM109" s="5073"/>
      <c r="BN109" s="5066"/>
      <c r="BO109" s="5073"/>
      <c r="BP109" s="5073"/>
      <c r="BQ109" s="6690"/>
      <c r="BR109" s="5068"/>
      <c r="BS109" s="5083"/>
      <c r="BT109" s="5263" t="s">
        <v>4</v>
      </c>
      <c r="BU109" s="5087" t="s">
        <v>18</v>
      </c>
      <c r="BV109" s="5088" t="s">
        <v>19</v>
      </c>
      <c r="BW109" s="5088" t="s">
        <v>19</v>
      </c>
      <c r="BX109" s="5088" t="s">
        <v>20</v>
      </c>
      <c r="BY109" s="5088" t="s">
        <v>21</v>
      </c>
      <c r="BZ109" s="5088" t="s">
        <v>22</v>
      </c>
      <c r="CA109" s="5088" t="s">
        <v>23</v>
      </c>
      <c r="CB109" s="5088" t="s">
        <v>23</v>
      </c>
      <c r="CC109" s="5088" t="s">
        <v>24</v>
      </c>
      <c r="CD109" s="5088" t="s">
        <v>20</v>
      </c>
      <c r="CE109" s="5088" t="s">
        <v>25</v>
      </c>
      <c r="CF109" s="5088" t="s">
        <v>0</v>
      </c>
      <c r="CG109" s="5088" t="s">
        <v>1363</v>
      </c>
      <c r="CH109" s="6467" t="s">
        <v>1388</v>
      </c>
      <c r="CI109" s="5089" t="s">
        <v>26</v>
      </c>
      <c r="CK109" s="5110" t="s">
        <v>3</v>
      </c>
      <c r="CL109" s="5110" t="s">
        <v>4</v>
      </c>
      <c r="CM109" s="5110" t="s">
        <v>18</v>
      </c>
      <c r="CN109" s="5110" t="s">
        <v>19</v>
      </c>
      <c r="CO109" s="5110" t="s">
        <v>19</v>
      </c>
      <c r="CP109" s="5110" t="s">
        <v>20</v>
      </c>
      <c r="CQ109" s="5110" t="s">
        <v>21</v>
      </c>
      <c r="CR109" s="5110" t="s">
        <v>22</v>
      </c>
      <c r="CS109" s="5110" t="s">
        <v>23</v>
      </c>
      <c r="CT109" s="5110" t="s">
        <v>23</v>
      </c>
      <c r="CU109" s="5110" t="s">
        <v>1227</v>
      </c>
      <c r="CV109" s="5110" t="s">
        <v>20</v>
      </c>
      <c r="CW109" s="5110" t="s">
        <v>25</v>
      </c>
      <c r="CX109" s="5110" t="s">
        <v>0</v>
      </c>
      <c r="CY109" s="5110" t="s">
        <v>1363</v>
      </c>
      <c r="CZ109" s="5110" t="s">
        <v>1388</v>
      </c>
      <c r="DA109" s="5110" t="s">
        <v>26</v>
      </c>
      <c r="DB109" s="5139"/>
      <c r="DC109" s="5110" t="s">
        <v>4</v>
      </c>
      <c r="DD109" s="5111" t="s">
        <v>18</v>
      </c>
      <c r="DE109" s="5112" t="s">
        <v>19</v>
      </c>
      <c r="DF109" s="5112" t="s">
        <v>19</v>
      </c>
      <c r="DG109" s="5112" t="s">
        <v>20</v>
      </c>
      <c r="DH109" s="5112" t="s">
        <v>21</v>
      </c>
      <c r="DI109" s="5112" t="s">
        <v>22</v>
      </c>
      <c r="DJ109" s="5112" t="s">
        <v>23</v>
      </c>
      <c r="DK109" s="5112" t="s">
        <v>23</v>
      </c>
      <c r="DL109" s="5112" t="s">
        <v>24</v>
      </c>
      <c r="DM109" s="5112" t="s">
        <v>20</v>
      </c>
      <c r="DN109" s="5112" t="s">
        <v>25</v>
      </c>
      <c r="DO109" s="5112" t="s">
        <v>0</v>
      </c>
      <c r="DP109" s="5112" t="s">
        <v>1363</v>
      </c>
      <c r="DQ109" s="5181"/>
      <c r="DR109" s="5113" t="s">
        <v>26</v>
      </c>
      <c r="DT109" s="5018"/>
      <c r="DU109" s="5018"/>
      <c r="DV109" s="5018"/>
      <c r="DW109" s="5018" t="s">
        <v>3</v>
      </c>
      <c r="DX109" s="5018" t="s">
        <v>18</v>
      </c>
      <c r="DY109" s="5018"/>
      <c r="DZ109" s="5018"/>
      <c r="EA109" s="5018" t="s">
        <v>21</v>
      </c>
      <c r="EB109" s="5018" t="s">
        <v>27</v>
      </c>
      <c r="EC109" s="5018" t="s">
        <v>28</v>
      </c>
      <c r="ED109" s="5018"/>
      <c r="EE109" s="5018"/>
      <c r="EF109" s="5018"/>
      <c r="EG109" s="5018"/>
      <c r="EH109" s="5018" t="s">
        <v>11</v>
      </c>
      <c r="EI109" s="5018"/>
      <c r="EJ109" s="5018"/>
      <c r="EK109" s="4994"/>
      <c r="EL109" s="6924"/>
      <c r="EM109" s="4449"/>
      <c r="EN109" s="4449"/>
      <c r="EO109" s="182"/>
      <c r="EP109" s="182"/>
      <c r="EQ109" s="182"/>
      <c r="ER109" s="182"/>
      <c r="ES109" s="182"/>
      <c r="ET109" s="182"/>
      <c r="EU109" s="182"/>
      <c r="EV109" s="182"/>
      <c r="EW109" s="182"/>
      <c r="EX109" s="182"/>
      <c r="EY109" s="182"/>
      <c r="EZ109" s="182"/>
      <c r="FA109" s="339"/>
      <c r="FC109" s="6781"/>
      <c r="FD109" s="6781"/>
      <c r="FE109" s="6781"/>
      <c r="FF109" s="6781" t="s">
        <v>3</v>
      </c>
      <c r="FG109" s="6781" t="s">
        <v>18</v>
      </c>
      <c r="FH109" s="6781"/>
      <c r="FI109" s="6781"/>
      <c r="FJ109" s="6781" t="s">
        <v>21</v>
      </c>
      <c r="FK109" s="6781" t="s">
        <v>27</v>
      </c>
      <c r="FL109" s="6781" t="s">
        <v>28</v>
      </c>
      <c r="FM109" s="6781"/>
      <c r="FN109" s="6781"/>
      <c r="FO109" s="6781"/>
      <c r="FP109" s="6781"/>
      <c r="FQ109" s="6781" t="s">
        <v>11</v>
      </c>
      <c r="FR109" s="6873"/>
      <c r="FS109" s="6873"/>
      <c r="FT109" s="6781"/>
      <c r="FU109" s="87"/>
      <c r="FV109" s="6774"/>
      <c r="FW109" s="6775"/>
      <c r="FX109" s="6830"/>
      <c r="FY109" s="6831"/>
      <c r="FZ109" s="6831"/>
      <c r="GA109" s="6831"/>
      <c r="GB109" s="6831"/>
      <c r="GC109" s="6831"/>
      <c r="GD109" s="6831"/>
      <c r="GE109" s="6831"/>
      <c r="GF109" s="6831"/>
      <c r="GG109" s="6831"/>
      <c r="GH109" s="6831"/>
      <c r="GI109" s="6831"/>
      <c r="GJ109" s="6831"/>
      <c r="GK109" s="6834"/>
      <c r="GM109" s="6536"/>
      <c r="GN109" s="6536"/>
      <c r="GO109" s="6536"/>
      <c r="GP109" s="6536"/>
      <c r="GQ109" s="6536"/>
      <c r="GR109" s="6536"/>
      <c r="GS109" s="6536"/>
      <c r="GT109" s="6537"/>
      <c r="GU109" s="6536"/>
      <c r="GV109" s="6536"/>
      <c r="GW109" s="6536"/>
      <c r="GX109" s="6536"/>
      <c r="GY109" s="6536"/>
      <c r="GZ109" s="6536"/>
      <c r="HA109" s="6676"/>
      <c r="HB109" s="6676"/>
      <c r="HC109" s="6538"/>
      <c r="HV109" s="6781"/>
      <c r="HW109" s="6781"/>
      <c r="HX109" s="6781"/>
      <c r="HY109" s="6781" t="s">
        <v>3</v>
      </c>
      <c r="HZ109" s="6781" t="s">
        <v>18</v>
      </c>
      <c r="IA109" s="6781"/>
      <c r="IB109" s="6781"/>
      <c r="IC109" s="6781" t="s">
        <v>21</v>
      </c>
      <c r="ID109" s="6781" t="s">
        <v>27</v>
      </c>
      <c r="IE109" s="6781" t="s">
        <v>28</v>
      </c>
      <c r="IF109" s="6781"/>
      <c r="IG109" s="6781"/>
      <c r="IH109" s="6781"/>
      <c r="II109" s="6781"/>
      <c r="IJ109" s="6781" t="s">
        <v>11</v>
      </c>
      <c r="IK109" s="6873"/>
      <c r="IL109" s="6873"/>
      <c r="IM109" s="6781"/>
      <c r="IN109" s="87"/>
      <c r="IO109" s="6774"/>
      <c r="IP109" s="6775"/>
      <c r="IQ109" s="6830"/>
      <c r="IR109" s="6831"/>
      <c r="IS109" s="6831"/>
      <c r="IT109" s="6831"/>
      <c r="IU109" s="6831"/>
      <c r="IV109" s="6831"/>
      <c r="IW109" s="6831"/>
      <c r="IX109" s="6831"/>
      <c r="IY109" s="6831"/>
      <c r="IZ109" s="6831"/>
      <c r="JA109" s="6831"/>
      <c r="JB109" s="6831"/>
      <c r="JC109" s="6831"/>
      <c r="JD109" s="6834"/>
    </row>
    <row r="110" spans="2:264" ht="15" thickBot="1">
      <c r="Q110" s="5593" t="s">
        <v>792</v>
      </c>
      <c r="R110" s="5594" t="s">
        <v>1532</v>
      </c>
      <c r="S110" s="5594">
        <v>417</v>
      </c>
      <c r="T110" s="5589" t="s">
        <v>101</v>
      </c>
      <c r="U110" s="5610">
        <v>45378</v>
      </c>
      <c r="V110" s="7046">
        <v>15</v>
      </c>
      <c r="W110" s="5594" t="s">
        <v>35</v>
      </c>
      <c r="X110" s="5594">
        <v>37.5</v>
      </c>
      <c r="Y110" s="5608">
        <v>1121.6199999999999</v>
      </c>
      <c r="Z110" s="5614">
        <v>45383</v>
      </c>
      <c r="AA110" s="5610">
        <v>45386</v>
      </c>
      <c r="AB110" s="5599">
        <v>22485</v>
      </c>
      <c r="AC110" s="5598">
        <v>15200</v>
      </c>
      <c r="AD110" s="5598">
        <f t="shared" si="31"/>
        <v>200</v>
      </c>
      <c r="AE110" s="5608">
        <f t="shared" si="32"/>
        <v>17048.624</v>
      </c>
      <c r="AF110" s="5608">
        <f t="shared" si="33"/>
        <v>852.43119999999999</v>
      </c>
      <c r="AG110" s="5831">
        <v>5</v>
      </c>
      <c r="AH110" s="5736" t="s">
        <v>8</v>
      </c>
      <c r="AI110" s="5734"/>
      <c r="AJ110" s="5660"/>
      <c r="AK110" s="5660"/>
      <c r="AL110" s="5734"/>
      <c r="AM110" s="5577"/>
      <c r="AN110" s="5577"/>
      <c r="AO110" s="5577"/>
      <c r="AP110" s="5577"/>
      <c r="AQ110" s="5577"/>
      <c r="AR110" s="5577"/>
      <c r="AS110" s="5734"/>
      <c r="AT110" s="5577"/>
      <c r="AU110" s="7447"/>
      <c r="AV110" s="7447"/>
      <c r="AW110" s="5577"/>
      <c r="AX110" s="5577"/>
      <c r="AY110" s="2024"/>
      <c r="AZ110" s="5577"/>
      <c r="BB110" s="5065"/>
      <c r="BC110" s="5066"/>
      <c r="BD110" s="5066"/>
      <c r="BE110" s="5066"/>
      <c r="BF110" s="5066"/>
      <c r="BG110" s="5066"/>
      <c r="BH110" s="5066"/>
      <c r="BI110" s="5066"/>
      <c r="BJ110" s="5067"/>
      <c r="BK110" s="5066"/>
      <c r="BL110" s="5066"/>
      <c r="BM110" s="5066"/>
      <c r="BN110" s="5066"/>
      <c r="BO110" s="5066"/>
      <c r="BP110" s="5073"/>
      <c r="BQ110" s="6690"/>
      <c r="BR110" s="5068"/>
      <c r="BS110" s="5083"/>
      <c r="BT110" s="5264"/>
      <c r="BU110" s="5090"/>
      <c r="BV110" s="5091" t="s">
        <v>3</v>
      </c>
      <c r="BW110" s="5091" t="s">
        <v>18</v>
      </c>
      <c r="BX110" s="5091"/>
      <c r="BY110" s="5091"/>
      <c r="BZ110" s="5091" t="s">
        <v>21</v>
      </c>
      <c r="CA110" s="5091" t="s">
        <v>27</v>
      </c>
      <c r="CB110" s="5091" t="s">
        <v>28</v>
      </c>
      <c r="CC110" s="5091"/>
      <c r="CD110" s="5091"/>
      <c r="CE110" s="5091"/>
      <c r="CF110" s="5091"/>
      <c r="CG110" s="5091" t="s">
        <v>11</v>
      </c>
      <c r="CH110" s="6468"/>
      <c r="CI110" s="5092"/>
      <c r="CK110" s="5114"/>
      <c r="CL110" s="5114"/>
      <c r="CM110" s="5114"/>
      <c r="CN110" s="5114" t="s">
        <v>3</v>
      </c>
      <c r="CO110" s="5114" t="s">
        <v>18</v>
      </c>
      <c r="CP110" s="5114"/>
      <c r="CQ110" s="5114"/>
      <c r="CR110" s="5114" t="s">
        <v>21</v>
      </c>
      <c r="CS110" s="5114" t="s">
        <v>27</v>
      </c>
      <c r="CT110" s="5114" t="s">
        <v>28</v>
      </c>
      <c r="CU110" s="5114"/>
      <c r="CV110" s="5114"/>
      <c r="CW110" s="5114"/>
      <c r="CX110" s="5114"/>
      <c r="CY110" s="5114" t="s">
        <v>11</v>
      </c>
      <c r="CZ110" s="5114"/>
      <c r="DA110" s="5114"/>
      <c r="DB110" s="5139"/>
      <c r="DC110" s="5114"/>
      <c r="DD110" s="5115"/>
      <c r="DE110" s="5116" t="s">
        <v>3</v>
      </c>
      <c r="DF110" s="5116" t="s">
        <v>18</v>
      </c>
      <c r="DG110" s="5116"/>
      <c r="DH110" s="5116"/>
      <c r="DI110" s="5116" t="s">
        <v>21</v>
      </c>
      <c r="DJ110" s="5116" t="s">
        <v>27</v>
      </c>
      <c r="DK110" s="5116" t="s">
        <v>28</v>
      </c>
      <c r="DL110" s="5116"/>
      <c r="DM110" s="5116"/>
      <c r="DN110" s="5116"/>
      <c r="DO110" s="5116"/>
      <c r="DP110" s="5116" t="s">
        <v>11</v>
      </c>
      <c r="DQ110" s="5182"/>
      <c r="DR110" s="5117"/>
      <c r="DT110" s="6369" t="s">
        <v>591</v>
      </c>
      <c r="DU110" s="5458" t="s">
        <v>1534</v>
      </c>
      <c r="DV110" s="5459">
        <v>19</v>
      </c>
      <c r="DW110" s="5459" t="s">
        <v>101</v>
      </c>
      <c r="DX110" s="5460">
        <v>45373</v>
      </c>
      <c r="DY110" s="4227">
        <v>100</v>
      </c>
      <c r="DZ110" s="5459" t="s">
        <v>35</v>
      </c>
      <c r="EA110" s="5459">
        <v>108.73</v>
      </c>
      <c r="EB110" s="5461">
        <v>45446</v>
      </c>
      <c r="EC110" s="5460">
        <v>45412</v>
      </c>
      <c r="ED110" s="5459">
        <v>39623</v>
      </c>
      <c r="EE110" s="5462">
        <v>98470</v>
      </c>
      <c r="EF110" s="5462">
        <v>0</v>
      </c>
      <c r="EG110" s="5463">
        <v>10409</v>
      </c>
      <c r="EH110" s="5464">
        <v>416.36</v>
      </c>
      <c r="EI110" s="5462">
        <v>4</v>
      </c>
      <c r="EJ110" s="6271"/>
      <c r="EK110" s="4994"/>
      <c r="EL110" s="6925"/>
      <c r="EM110" s="4450"/>
      <c r="EN110" s="4450"/>
      <c r="EO110" s="326"/>
      <c r="EP110" s="326"/>
      <c r="EQ110" s="326"/>
      <c r="ER110" s="326"/>
      <c r="ES110" s="326"/>
      <c r="ET110" s="326"/>
      <c r="EU110" s="326"/>
      <c r="EV110" s="326"/>
      <c r="EW110" s="326"/>
      <c r="EX110" s="326"/>
      <c r="EY110" s="326"/>
      <c r="EZ110" s="326"/>
      <c r="FA110" s="327"/>
      <c r="FC110" s="6754" t="s">
        <v>351</v>
      </c>
      <c r="FD110" s="6747" t="s">
        <v>1538</v>
      </c>
      <c r="FE110" s="6747">
        <v>7</v>
      </c>
      <c r="FF110" s="6747" t="s">
        <v>796</v>
      </c>
      <c r="FG110" s="6748">
        <v>45461</v>
      </c>
      <c r="FH110" s="6747">
        <v>200</v>
      </c>
      <c r="FI110" s="6747" t="s">
        <v>1539</v>
      </c>
      <c r="FJ110" s="6749">
        <v>11.2</v>
      </c>
      <c r="FK110" s="6750">
        <v>45468</v>
      </c>
      <c r="FL110" s="6748">
        <v>45464</v>
      </c>
      <c r="FM110" s="7192">
        <v>189</v>
      </c>
      <c r="FN110" s="6747">
        <v>211.1</v>
      </c>
      <c r="FO110" s="6751">
        <f>(FH110-FN110)</f>
        <v>-11.099999999999994</v>
      </c>
      <c r="FP110" s="6760">
        <f>(FN110*FJ110/1)</f>
        <v>2364.3199999999997</v>
      </c>
      <c r="FQ110" s="6761">
        <f>(FP110*0.05)</f>
        <v>118.21599999999999</v>
      </c>
      <c r="FR110" s="7177">
        <v>5</v>
      </c>
      <c r="FS110" s="6761">
        <f>(FP110*0.02)</f>
        <v>47.286399999999993</v>
      </c>
      <c r="FT110" s="6879" t="s">
        <v>8</v>
      </c>
      <c r="FU110" s="5012"/>
      <c r="FV110" s="6778"/>
      <c r="FW110" s="6778"/>
      <c r="FX110" s="6835"/>
      <c r="FY110" s="6734"/>
      <c r="FZ110" s="6734"/>
      <c r="GA110" s="6734"/>
      <c r="GB110" s="6734"/>
      <c r="GC110" s="6734"/>
      <c r="GD110" s="6734"/>
      <c r="GE110" s="6734"/>
      <c r="GF110" s="6734"/>
      <c r="GG110" s="6734"/>
      <c r="GH110" s="6734"/>
      <c r="GI110" s="6734"/>
      <c r="GJ110" s="6734"/>
      <c r="GK110" s="6734"/>
      <c r="GM110" s="6536"/>
      <c r="GN110" s="6536"/>
      <c r="GO110" s="6536"/>
      <c r="GP110" s="6536"/>
      <c r="GQ110" s="6536"/>
      <c r="GR110" s="6536"/>
      <c r="GS110" s="6536"/>
      <c r="GT110" s="6537"/>
      <c r="GU110" s="6536"/>
      <c r="GV110" s="6536"/>
      <c r="GW110" s="6536"/>
      <c r="GX110" s="6536"/>
      <c r="GY110" s="6536"/>
      <c r="GZ110" s="6536"/>
      <c r="HA110" s="6676"/>
      <c r="HB110" s="6676"/>
      <c r="HC110" s="6538"/>
      <c r="HV110" s="6754" t="s">
        <v>351</v>
      </c>
      <c r="HW110" s="6747" t="s">
        <v>1538</v>
      </c>
      <c r="HX110" s="6747">
        <v>7</v>
      </c>
      <c r="HY110" s="6747" t="s">
        <v>796</v>
      </c>
      <c r="HZ110" s="6748">
        <v>45461</v>
      </c>
      <c r="IA110" s="6747">
        <v>200</v>
      </c>
      <c r="IB110" s="6747" t="s">
        <v>1539</v>
      </c>
      <c r="IC110" s="6749">
        <v>11.2</v>
      </c>
      <c r="ID110" s="6750">
        <v>45468</v>
      </c>
      <c r="IE110" s="6748">
        <v>45464</v>
      </c>
      <c r="IF110" s="7192">
        <v>189</v>
      </c>
      <c r="IG110" s="6747">
        <v>211.1</v>
      </c>
      <c r="IH110" s="6751">
        <f>(IA110-IG110)</f>
        <v>-11.099999999999994</v>
      </c>
      <c r="II110" s="6760">
        <f>(IG110*IC110/1)</f>
        <v>2364.3199999999997</v>
      </c>
      <c r="IJ110" s="6761">
        <f>(II110*0.05)</f>
        <v>118.21599999999999</v>
      </c>
      <c r="IK110" s="7177">
        <v>5</v>
      </c>
      <c r="IL110" s="6761">
        <f>(II110*0.02)</f>
        <v>47.286399999999993</v>
      </c>
      <c r="IM110" s="6879" t="s">
        <v>8</v>
      </c>
      <c r="IN110" s="5012"/>
      <c r="IO110" s="6778"/>
      <c r="IP110" s="6778"/>
      <c r="IQ110" s="6835"/>
      <c r="IR110" s="6734"/>
      <c r="IS110" s="6734"/>
      <c r="IT110" s="6734"/>
      <c r="IU110" s="6734"/>
      <c r="IV110" s="6734"/>
      <c r="IW110" s="6734"/>
      <c r="IX110" s="6734"/>
      <c r="IY110" s="6734"/>
      <c r="IZ110" s="6734"/>
      <c r="JA110" s="6734"/>
      <c r="JB110" s="6734"/>
      <c r="JC110" s="6734"/>
      <c r="JD110" s="6734"/>
    </row>
    <row r="111" spans="2:264" ht="15" thickBot="1">
      <c r="Q111" s="5637" t="s">
        <v>1543</v>
      </c>
      <c r="R111" s="5594" t="s">
        <v>1571</v>
      </c>
      <c r="S111" s="5631">
        <v>17</v>
      </c>
      <c r="T111" s="5589" t="s">
        <v>36</v>
      </c>
      <c r="U111" s="5595">
        <v>45384</v>
      </c>
      <c r="V111" s="7281">
        <v>25</v>
      </c>
      <c r="W111" s="5594" t="s">
        <v>35</v>
      </c>
      <c r="X111" s="5594">
        <v>62.5</v>
      </c>
      <c r="Y111" s="5608">
        <v>1182.3</v>
      </c>
      <c r="Z111" s="4482">
        <v>45411</v>
      </c>
      <c r="AA111" s="5595">
        <v>45408</v>
      </c>
      <c r="AB111" s="5594">
        <v>22582</v>
      </c>
      <c r="AC111" s="5598">
        <v>28900</v>
      </c>
      <c r="AD111" s="5598">
        <f t="shared" si="31"/>
        <v>3900</v>
      </c>
      <c r="AE111" s="5608">
        <f t="shared" si="32"/>
        <v>34168.47</v>
      </c>
      <c r="AF111" s="5608">
        <f t="shared" si="33"/>
        <v>1708.4235000000001</v>
      </c>
      <c r="AG111" s="5609">
        <v>5</v>
      </c>
      <c r="AH111" s="5736"/>
      <c r="AI111" s="5734"/>
      <c r="AJ111" s="5742" t="s">
        <v>1642</v>
      </c>
      <c r="AK111" s="5660"/>
      <c r="AL111" s="5800" t="s">
        <v>1643</v>
      </c>
      <c r="AM111" s="5577"/>
      <c r="AN111" s="5577"/>
      <c r="AO111" s="5577"/>
      <c r="AP111" s="5577"/>
      <c r="AQ111" s="5577"/>
      <c r="AR111" s="5577"/>
      <c r="AS111" s="5734"/>
      <c r="AT111" s="5577"/>
      <c r="AU111" s="5577"/>
      <c r="AV111" s="5577"/>
      <c r="AW111" s="5577"/>
      <c r="AX111" s="5577"/>
      <c r="AY111" s="5577"/>
      <c r="AZ111" s="5577"/>
      <c r="BB111" s="5078"/>
      <c r="BC111" s="5079"/>
      <c r="BD111" s="5079"/>
      <c r="BE111" s="5079"/>
      <c r="BF111" s="5079"/>
      <c r="BG111" s="5079"/>
      <c r="BH111" s="5079"/>
      <c r="BI111" s="5079"/>
      <c r="BJ111" s="5080"/>
      <c r="BK111" s="5079"/>
      <c r="BL111" s="5079"/>
      <c r="BM111" s="5079"/>
      <c r="BN111" s="5079"/>
      <c r="BO111" s="5177">
        <f>SUM(BO106:BO110)</f>
        <v>41022.509599999998</v>
      </c>
      <c r="BP111" s="5177">
        <f>SUM(BP106:BP110)</f>
        <v>2051.1254799999997</v>
      </c>
      <c r="BQ111" s="6692"/>
      <c r="BR111" s="5081"/>
      <c r="BS111" s="5083"/>
      <c r="BT111" s="5466" t="s">
        <v>1399</v>
      </c>
      <c r="BU111" s="5312">
        <v>8</v>
      </c>
      <c r="BV111" s="5313" t="s">
        <v>1542</v>
      </c>
      <c r="BW111" s="5314">
        <v>45303</v>
      </c>
      <c r="BX111" s="5315">
        <v>500</v>
      </c>
      <c r="BY111" s="5313" t="s">
        <v>96</v>
      </c>
      <c r="BZ111" s="5316">
        <v>16.739999999999998</v>
      </c>
      <c r="CA111" s="5347">
        <v>45313</v>
      </c>
      <c r="CB111" s="6705">
        <v>45308</v>
      </c>
      <c r="CC111" s="5317">
        <v>72454</v>
      </c>
      <c r="CD111" s="5316">
        <v>498.86</v>
      </c>
      <c r="CE111" s="5238">
        <v>0</v>
      </c>
      <c r="CF111" s="5242">
        <f>(BZ111*CD111)</f>
        <v>8350.9164000000001</v>
      </c>
      <c r="CG111" s="5316">
        <f>(CF111*0.05)</f>
        <v>417.54582000000005</v>
      </c>
      <c r="CH111" s="6478">
        <v>5</v>
      </c>
      <c r="CI111" s="5272"/>
      <c r="CK111" s="5454" t="s">
        <v>204</v>
      </c>
      <c r="CL111" s="7288" t="s">
        <v>105</v>
      </c>
      <c r="CM111" s="6598">
        <v>179</v>
      </c>
      <c r="CN111" s="6598"/>
      <c r="CO111" s="6597">
        <v>45415</v>
      </c>
      <c r="CP111" s="7209">
        <v>17.600000000000001</v>
      </c>
      <c r="CQ111" s="6598" t="s">
        <v>35</v>
      </c>
      <c r="CR111" s="6600">
        <v>1338.8</v>
      </c>
      <c r="CS111" s="7210">
        <v>45450</v>
      </c>
      <c r="CT111" s="6597" t="s">
        <v>1638</v>
      </c>
      <c r="CU111" s="6598">
        <v>16442</v>
      </c>
      <c r="CV111" s="7212">
        <v>17600</v>
      </c>
      <c r="CW111" s="7212">
        <v>0</v>
      </c>
      <c r="CX111" s="6600">
        <v>23562.880000000001</v>
      </c>
      <c r="CY111" s="6859">
        <f>(CX111*0.03)</f>
        <v>706.88639999999998</v>
      </c>
      <c r="CZ111" s="7213">
        <v>3</v>
      </c>
      <c r="DA111" s="5121" t="s">
        <v>8</v>
      </c>
      <c r="DB111" s="5139"/>
      <c r="DC111" s="5480"/>
      <c r="DD111" s="5481"/>
      <c r="DE111" s="5481"/>
      <c r="DF111" s="5482"/>
      <c r="DG111" s="5482"/>
      <c r="DH111" s="5482"/>
      <c r="DI111" s="5482"/>
      <c r="DJ111" s="5482"/>
      <c r="DK111" s="5482"/>
      <c r="DL111" s="5482"/>
      <c r="DM111" s="5482"/>
      <c r="DN111" s="5482"/>
      <c r="DO111" s="5482"/>
      <c r="DP111" s="5482"/>
      <c r="DQ111" s="5482"/>
      <c r="DR111" s="5483"/>
      <c r="DT111" s="5025"/>
      <c r="DU111" s="5013"/>
      <c r="DV111" s="5013"/>
      <c r="DW111" s="5013"/>
      <c r="DX111" s="5013"/>
      <c r="DY111" s="5013"/>
      <c r="DZ111" s="5013"/>
      <c r="EA111" s="5013"/>
      <c r="EB111" s="5035"/>
      <c r="EC111" s="5013"/>
      <c r="ED111" s="5013"/>
      <c r="EE111" s="5013"/>
      <c r="EF111" s="5013"/>
      <c r="EG111" s="5020"/>
      <c r="EH111" s="5013"/>
      <c r="EI111" s="5348"/>
      <c r="EJ111" s="5026"/>
      <c r="EK111" s="4994"/>
      <c r="EL111" s="1181"/>
      <c r="EM111" s="1181"/>
      <c r="EN111" s="1181"/>
      <c r="FC111" s="6769"/>
      <c r="FD111" s="6765"/>
      <c r="FE111" s="6765"/>
      <c r="FF111" s="6765"/>
      <c r="FG111" s="6765"/>
      <c r="FH111" s="6765"/>
      <c r="FI111" s="6765"/>
      <c r="FJ111" s="6765"/>
      <c r="FK111" s="6770"/>
      <c r="FL111" s="6765"/>
      <c r="FM111" s="6765"/>
      <c r="FN111" s="6765"/>
      <c r="FO111" s="6765"/>
      <c r="FP111" s="6765"/>
      <c r="FQ111" s="6765"/>
      <c r="FR111" s="6819"/>
      <c r="FS111" s="6819"/>
      <c r="FT111" s="6762"/>
      <c r="FU111" s="5012"/>
      <c r="FV111" s="6778"/>
      <c r="FW111" s="6778"/>
      <c r="FX111" s="6835"/>
      <c r="FY111" s="6734"/>
      <c r="FZ111" s="6734"/>
      <c r="GA111" s="6734"/>
      <c r="GB111" s="6734"/>
      <c r="GC111" s="6734"/>
      <c r="GD111" s="6734"/>
      <c r="GE111" s="6734"/>
      <c r="GF111" s="6734"/>
      <c r="GG111" s="6734"/>
      <c r="GH111" s="6734"/>
      <c r="GI111" s="6734"/>
      <c r="GJ111" s="6734"/>
      <c r="GK111" s="6734"/>
      <c r="GM111" s="6536"/>
      <c r="GN111" s="6536"/>
      <c r="GO111" s="6536"/>
      <c r="GP111" s="6536"/>
      <c r="GQ111" s="6536"/>
      <c r="GR111" s="6536"/>
      <c r="GS111" s="6536"/>
      <c r="GT111" s="6537"/>
      <c r="GU111" s="6536"/>
      <c r="GV111" s="6536"/>
      <c r="GW111" s="6536"/>
      <c r="GX111" s="6536"/>
      <c r="GY111" s="6536"/>
      <c r="GZ111" s="6536"/>
      <c r="HA111" s="6676"/>
      <c r="HB111" s="6676"/>
      <c r="HC111" s="6538"/>
      <c r="HV111" s="6769"/>
      <c r="HW111" s="6765"/>
      <c r="HX111" s="6765"/>
      <c r="HY111" s="6765"/>
      <c r="HZ111" s="6765"/>
      <c r="IA111" s="6765"/>
      <c r="IB111" s="6765"/>
      <c r="IC111" s="6765"/>
      <c r="ID111" s="6770"/>
      <c r="IE111" s="6765"/>
      <c r="IF111" s="6765"/>
      <c r="IG111" s="6765"/>
      <c r="IH111" s="6765"/>
      <c r="II111" s="6765"/>
      <c r="IJ111" s="6765"/>
      <c r="IK111" s="6819"/>
      <c r="IL111" s="6819"/>
      <c r="IM111" s="6762"/>
      <c r="IN111" s="5012"/>
      <c r="IO111" s="6778"/>
      <c r="IP111" s="6778"/>
      <c r="IQ111" s="6835"/>
      <c r="IR111" s="6734"/>
      <c r="IS111" s="6734"/>
      <c r="IT111" s="6734"/>
      <c r="IU111" s="6734"/>
      <c r="IV111" s="6734"/>
      <c r="IW111" s="6734"/>
      <c r="IX111" s="6734"/>
      <c r="IY111" s="6734"/>
      <c r="IZ111" s="6734"/>
      <c r="JA111" s="6734"/>
      <c r="JB111" s="6734"/>
      <c r="JC111" s="6734"/>
      <c r="JD111" s="6734"/>
    </row>
    <row r="112" spans="2:264" ht="15" thickBot="1">
      <c r="Q112" s="5593" t="s">
        <v>792</v>
      </c>
      <c r="R112" s="5589" t="s">
        <v>1527</v>
      </c>
      <c r="S112" s="5599">
        <v>418</v>
      </c>
      <c r="T112" s="5589" t="s">
        <v>101</v>
      </c>
      <c r="U112" s="5610">
        <v>45406</v>
      </c>
      <c r="V112" s="7044">
        <v>15</v>
      </c>
      <c r="W112" s="5612" t="s">
        <v>35</v>
      </c>
      <c r="X112" s="5612">
        <v>30</v>
      </c>
      <c r="Y112" s="5613">
        <v>580.5</v>
      </c>
      <c r="Z112" s="5614">
        <v>45411</v>
      </c>
      <c r="AA112" s="6208">
        <v>45410</v>
      </c>
      <c r="AB112" s="5599">
        <v>22580</v>
      </c>
      <c r="AC112" s="5615">
        <v>15000</v>
      </c>
      <c r="AD112" s="5598">
        <f t="shared" si="31"/>
        <v>0</v>
      </c>
      <c r="AE112" s="5616">
        <f t="shared" si="32"/>
        <v>8707.5</v>
      </c>
      <c r="AF112" s="5616">
        <f t="shared" si="33"/>
        <v>435.375</v>
      </c>
      <c r="AG112" s="5609">
        <v>5</v>
      </c>
      <c r="AH112" s="5736"/>
      <c r="AI112" s="5734"/>
      <c r="AJ112" s="5579"/>
      <c r="AK112" s="5772"/>
      <c r="AL112" s="5773" t="s">
        <v>14</v>
      </c>
      <c r="AM112" s="5773" t="s">
        <v>12</v>
      </c>
      <c r="AN112" s="5773"/>
      <c r="AO112" s="5773"/>
      <c r="AP112" s="5773"/>
      <c r="AQ112" s="5773" t="s">
        <v>15</v>
      </c>
      <c r="AR112" s="5773" t="s">
        <v>12</v>
      </c>
      <c r="AS112" s="5746" t="s">
        <v>12</v>
      </c>
      <c r="AT112" s="5773"/>
      <c r="AU112" s="5773"/>
      <c r="AV112" s="5773"/>
      <c r="AW112" s="5773"/>
      <c r="AX112" s="5773" t="s">
        <v>0</v>
      </c>
      <c r="AY112" s="5774"/>
      <c r="AZ112" s="5775"/>
      <c r="BB112" s="5082"/>
      <c r="BC112" s="5082"/>
      <c r="BD112" s="5082"/>
      <c r="BE112" s="5082"/>
      <c r="BF112" s="5082"/>
      <c r="BG112" s="5082"/>
      <c r="BH112" s="5082"/>
      <c r="BI112" s="5082"/>
      <c r="BJ112" s="5158"/>
      <c r="BK112" s="5082"/>
      <c r="BL112" s="5082"/>
      <c r="BM112" s="5082"/>
      <c r="BN112" s="5082"/>
      <c r="BO112" s="5082"/>
      <c r="BP112" s="5082"/>
      <c r="BQ112" s="5082"/>
      <c r="BR112" s="5082"/>
      <c r="BS112" s="5083"/>
      <c r="BT112" s="6718" t="s">
        <v>1399</v>
      </c>
      <c r="BU112" s="7200">
        <v>9</v>
      </c>
      <c r="BV112" s="5254" t="s">
        <v>1609</v>
      </c>
      <c r="BW112" s="5255">
        <v>45476</v>
      </c>
      <c r="BX112" s="5256">
        <v>500</v>
      </c>
      <c r="BY112" s="5254" t="s">
        <v>96</v>
      </c>
      <c r="BZ112" s="5257">
        <v>16.739999999999998</v>
      </c>
      <c r="CA112" s="5397">
        <v>45483</v>
      </c>
      <c r="CB112" s="6307">
        <v>45485</v>
      </c>
      <c r="CC112" s="5398">
        <v>74919</v>
      </c>
      <c r="CD112" s="5257">
        <v>519.54</v>
      </c>
      <c r="CE112" s="5245">
        <v>0</v>
      </c>
      <c r="CF112" s="5250">
        <f>(BZ112*CD112)</f>
        <v>8697.0995999999977</v>
      </c>
      <c r="CG112" s="5257">
        <f>(CF112*0.05)</f>
        <v>434.8549799999999</v>
      </c>
      <c r="CH112" s="6479">
        <v>5</v>
      </c>
      <c r="CI112" s="5167"/>
      <c r="CK112" s="5454" t="s">
        <v>204</v>
      </c>
      <c r="CL112" s="7288" t="s">
        <v>105</v>
      </c>
      <c r="CM112" s="6598">
        <v>180</v>
      </c>
      <c r="CN112" s="6598"/>
      <c r="CO112" s="6597">
        <v>45415</v>
      </c>
      <c r="CP112" s="7209">
        <v>15.05</v>
      </c>
      <c r="CQ112" s="6598" t="s">
        <v>35</v>
      </c>
      <c r="CR112" s="6600">
        <v>1338.8</v>
      </c>
      <c r="CS112" s="7210">
        <v>45471</v>
      </c>
      <c r="CT112" s="6597">
        <v>45471</v>
      </c>
      <c r="CU112" s="6598">
        <v>16478</v>
      </c>
      <c r="CV112" s="7212">
        <v>15055</v>
      </c>
      <c r="CW112" s="7212">
        <f>(CP112*1000-CV112)</f>
        <v>-5</v>
      </c>
      <c r="CX112" s="6600">
        <v>20878.89</v>
      </c>
      <c r="CY112" s="6859">
        <f>(CX112*0.03)</f>
        <v>626.36669999999992</v>
      </c>
      <c r="CZ112" s="7213">
        <v>3</v>
      </c>
      <c r="DA112" s="5126" t="s">
        <v>8</v>
      </c>
      <c r="DB112" s="5139"/>
      <c r="DC112" s="5484"/>
      <c r="DD112" s="5127"/>
      <c r="DE112" s="5127"/>
      <c r="DF112" s="2557"/>
      <c r="DG112" s="2557"/>
      <c r="DH112" s="2557"/>
      <c r="DI112" s="2557"/>
      <c r="DJ112" s="2557"/>
      <c r="DK112" s="2557"/>
      <c r="DL112" s="2557"/>
      <c r="DM112" s="2557"/>
      <c r="DN112" s="2557"/>
      <c r="DO112" s="2557"/>
      <c r="DP112" s="2557"/>
      <c r="DQ112" s="2557"/>
      <c r="DR112" s="2523"/>
      <c r="DT112" s="5025"/>
      <c r="DU112" s="5013"/>
      <c r="DV112" s="5013"/>
      <c r="DW112" s="5013"/>
      <c r="DX112" s="5013"/>
      <c r="DY112" s="5013"/>
      <c r="DZ112" s="5013"/>
      <c r="EA112" s="5013"/>
      <c r="EB112" s="5035"/>
      <c r="EC112" s="5013"/>
      <c r="ED112" s="5013"/>
      <c r="EE112" s="5013"/>
      <c r="EF112" s="5013"/>
      <c r="EG112" s="5020"/>
      <c r="EH112" s="5013"/>
      <c r="EI112" s="5348"/>
      <c r="EJ112" s="5026"/>
      <c r="EK112" s="4994"/>
      <c r="EL112" s="1181"/>
      <c r="EM112" s="1181"/>
      <c r="EN112" s="1181"/>
      <c r="FC112" s="6769"/>
      <c r="FD112" s="6765"/>
      <c r="FE112" s="6765"/>
      <c r="FF112" s="6765"/>
      <c r="FG112" s="6765"/>
      <c r="FH112" s="6765"/>
      <c r="FI112" s="6765"/>
      <c r="FJ112" s="6765"/>
      <c r="FK112" s="6770"/>
      <c r="FL112" s="6765"/>
      <c r="FM112" s="6765"/>
      <c r="FN112" s="6765"/>
      <c r="FO112" s="6765"/>
      <c r="FP112" s="6765"/>
      <c r="FQ112" s="6765"/>
      <c r="FR112" s="6819"/>
      <c r="FS112" s="6819"/>
      <c r="FT112" s="6762"/>
      <c r="FU112" s="5012"/>
      <c r="FV112" s="6796"/>
      <c r="FW112" s="6731"/>
      <c r="FX112" s="6731"/>
      <c r="FY112" s="6731"/>
      <c r="FZ112" s="7400"/>
      <c r="GA112" s="6731"/>
      <c r="GB112" s="6734"/>
      <c r="GC112" s="6734"/>
      <c r="GD112" s="6734"/>
      <c r="GE112" s="6734"/>
      <c r="GF112" s="6734"/>
      <c r="GG112" s="6734"/>
      <c r="GH112" s="6734"/>
      <c r="GI112" s="6734"/>
      <c r="GJ112" s="6734"/>
      <c r="GK112" s="6734"/>
      <c r="GM112" s="6536"/>
      <c r="GN112" s="6536"/>
      <c r="GO112" s="6536"/>
      <c r="GP112" s="6536"/>
      <c r="GQ112" s="6536"/>
      <c r="GR112" s="6536"/>
      <c r="GS112" s="6536"/>
      <c r="GT112" s="6537"/>
      <c r="GU112" s="6536"/>
      <c r="GV112" s="6536"/>
      <c r="GW112" s="6536"/>
      <c r="GX112" s="6536"/>
      <c r="GY112" s="6536"/>
      <c r="GZ112" s="6536"/>
      <c r="HA112" s="6676"/>
      <c r="HB112" s="6676"/>
      <c r="HC112" s="6538"/>
      <c r="HV112" s="6769"/>
      <c r="HW112" s="6765"/>
      <c r="HX112" s="6765"/>
      <c r="HY112" s="6765"/>
      <c r="HZ112" s="6765"/>
      <c r="IA112" s="6765"/>
      <c r="IB112" s="6765"/>
      <c r="IC112" s="6765"/>
      <c r="ID112" s="6770"/>
      <c r="IE112" s="6765"/>
      <c r="IF112" s="6765"/>
      <c r="IG112" s="6765"/>
      <c r="IH112" s="6765"/>
      <c r="II112" s="6765"/>
      <c r="IJ112" s="6765"/>
      <c r="IK112" s="6819"/>
      <c r="IL112" s="6819"/>
      <c r="IM112" s="6762"/>
      <c r="IN112" s="5012"/>
      <c r="IO112" s="6796"/>
      <c r="IP112" s="6731"/>
      <c r="IQ112" s="6731"/>
      <c r="IR112" s="6731"/>
      <c r="IS112" s="7400"/>
      <c r="IT112" s="6731"/>
      <c r="IU112" s="6734"/>
      <c r="IV112" s="6734"/>
      <c r="IW112" s="6734"/>
      <c r="IX112" s="6734"/>
      <c r="IY112" s="6734"/>
      <c r="IZ112" s="6734"/>
      <c r="JA112" s="6734"/>
      <c r="JB112" s="6734"/>
      <c r="JC112" s="6734"/>
      <c r="JD112" s="6734"/>
    </row>
    <row r="113" spans="17:264" ht="15" thickBot="1">
      <c r="Q113" s="5593" t="s">
        <v>792</v>
      </c>
      <c r="R113" s="5589" t="s">
        <v>1528</v>
      </c>
      <c r="S113" s="5589">
        <v>419</v>
      </c>
      <c r="T113" s="5589" t="s">
        <v>101</v>
      </c>
      <c r="U113" s="5610">
        <v>45406</v>
      </c>
      <c r="V113" s="6358">
        <v>190</v>
      </c>
      <c r="W113" s="5594" t="s">
        <v>35</v>
      </c>
      <c r="X113" s="5594">
        <v>190</v>
      </c>
      <c r="Y113" s="5597">
        <v>420.9</v>
      </c>
      <c r="Z113" s="5614">
        <v>45411</v>
      </c>
      <c r="AA113" s="6208">
        <v>45410</v>
      </c>
      <c r="AB113" s="5599">
        <v>22580</v>
      </c>
      <c r="AC113" s="5609">
        <v>190000</v>
      </c>
      <c r="AD113" s="5598">
        <f t="shared" si="31"/>
        <v>0</v>
      </c>
      <c r="AE113" s="5600">
        <f t="shared" si="32"/>
        <v>79971</v>
      </c>
      <c r="AF113" s="5600">
        <f t="shared" si="33"/>
        <v>3998.55</v>
      </c>
      <c r="AG113" s="5609">
        <v>5</v>
      </c>
      <c r="AH113" s="5736"/>
      <c r="AI113" s="5734"/>
      <c r="AJ113" s="5580" t="s">
        <v>4</v>
      </c>
      <c r="AK113" s="5776" t="s">
        <v>18</v>
      </c>
      <c r="AL113" s="5777" t="s">
        <v>19</v>
      </c>
      <c r="AM113" s="5777" t="s">
        <v>19</v>
      </c>
      <c r="AN113" s="5777" t="s">
        <v>20</v>
      </c>
      <c r="AO113" s="5777" t="s">
        <v>21</v>
      </c>
      <c r="AP113" s="5777" t="s">
        <v>1559</v>
      </c>
      <c r="AQ113" s="5777" t="s">
        <v>22</v>
      </c>
      <c r="AR113" s="5777" t="s">
        <v>23</v>
      </c>
      <c r="AS113" s="5751" t="s">
        <v>23</v>
      </c>
      <c r="AT113" s="5777" t="s">
        <v>24</v>
      </c>
      <c r="AU113" s="5777" t="s">
        <v>20</v>
      </c>
      <c r="AV113" s="5777" t="s">
        <v>25</v>
      </c>
      <c r="AW113" s="5777" t="s">
        <v>0</v>
      </c>
      <c r="AX113" s="5777" t="s">
        <v>1363</v>
      </c>
      <c r="AY113" s="5778" t="s">
        <v>1388</v>
      </c>
      <c r="AZ113" s="5779" t="s">
        <v>26</v>
      </c>
      <c r="BB113" s="5082"/>
      <c r="BC113" s="5082"/>
      <c r="BD113" s="5082"/>
      <c r="BE113" s="5082"/>
      <c r="BF113" s="5082"/>
      <c r="BG113" s="5082"/>
      <c r="BH113" s="5082"/>
      <c r="BI113" s="5082"/>
      <c r="BJ113" s="5158"/>
      <c r="BK113" s="5082"/>
      <c r="BL113" s="5082"/>
      <c r="BM113" s="5082"/>
      <c r="BN113" s="5082"/>
      <c r="BO113" s="5082"/>
      <c r="BP113" s="5082"/>
      <c r="BQ113" s="5082"/>
      <c r="BR113" s="5082"/>
      <c r="BS113" s="5083"/>
      <c r="BT113" s="6718" t="s">
        <v>1399</v>
      </c>
      <c r="BU113" s="7200">
        <v>10</v>
      </c>
      <c r="BV113" s="5254" t="s">
        <v>1665</v>
      </c>
      <c r="BW113" s="5255">
        <v>45600</v>
      </c>
      <c r="BX113" s="5256">
        <v>500</v>
      </c>
      <c r="BY113" s="5254" t="s">
        <v>96</v>
      </c>
      <c r="BZ113" s="5257">
        <v>17.91</v>
      </c>
      <c r="CA113" s="5397">
        <v>45602</v>
      </c>
      <c r="CB113" s="6307">
        <v>45617</v>
      </c>
      <c r="CC113" s="5398">
        <v>76606</v>
      </c>
      <c r="CD113" s="5257">
        <v>507.8</v>
      </c>
      <c r="CE113" s="5245">
        <v>0</v>
      </c>
      <c r="CF113" s="5250">
        <f>(BZ113*CD113)</f>
        <v>9094.6980000000003</v>
      </c>
      <c r="CG113" s="5257">
        <f>(CF113*0.05)</f>
        <v>454.73490000000004</v>
      </c>
      <c r="CH113" s="6479">
        <v>5</v>
      </c>
      <c r="CI113" s="5167"/>
      <c r="CK113" s="5123"/>
      <c r="CL113" s="5124"/>
      <c r="CM113" s="5124"/>
      <c r="CN113" s="5124"/>
      <c r="CO113" s="5124"/>
      <c r="CP113" s="5124"/>
      <c r="CQ113" s="5124"/>
      <c r="CR113" s="5124"/>
      <c r="CS113" s="5125"/>
      <c r="CT113" s="5124"/>
      <c r="CU113" s="5124"/>
      <c r="CV113" s="5124"/>
      <c r="CW113" s="5124"/>
      <c r="CX113" s="5124"/>
      <c r="CY113" s="5124"/>
      <c r="CZ113" s="5416"/>
      <c r="DA113" s="5126"/>
      <c r="DB113" s="5139"/>
      <c r="DC113" s="5484"/>
      <c r="DD113" s="5127"/>
      <c r="DE113" s="5127"/>
      <c r="DF113" s="2557"/>
      <c r="DG113" s="2557"/>
      <c r="DH113" s="2557"/>
      <c r="DI113" s="2557"/>
      <c r="DJ113" s="2557"/>
      <c r="DK113" s="2557"/>
      <c r="DL113" s="2557"/>
      <c r="DM113" s="2557"/>
      <c r="DN113" s="2557"/>
      <c r="DO113" s="2557"/>
      <c r="DP113" s="2557"/>
      <c r="DQ113" s="2557"/>
      <c r="DR113" s="2523"/>
      <c r="DT113" s="6911"/>
      <c r="DU113" s="479"/>
      <c r="DV113" s="5029"/>
      <c r="DW113" s="5029"/>
      <c r="DX113" s="6912"/>
      <c r="DY113" s="5029"/>
      <c r="DZ113" s="5029"/>
      <c r="EA113" s="5029"/>
      <c r="EB113" s="6913"/>
      <c r="EC113" s="5029"/>
      <c r="ED113" s="5029"/>
      <c r="EE113" s="5372"/>
      <c r="EF113" s="5029"/>
      <c r="EG113" s="5372">
        <f>SUM(EG110,EG112)</f>
        <v>10409</v>
      </c>
      <c r="EH113" s="5372">
        <f>SUM(EH110,EH112)</f>
        <v>416.36</v>
      </c>
      <c r="EI113" s="6914"/>
      <c r="EJ113" s="5030"/>
      <c r="EK113" s="4994"/>
      <c r="EL113" s="90"/>
      <c r="EM113" s="1181"/>
      <c r="EN113" s="1181"/>
      <c r="FC113" s="6763"/>
      <c r="FD113" s="6764"/>
      <c r="FE113" s="6765"/>
      <c r="FF113" s="6765"/>
      <c r="FG113" s="6766"/>
      <c r="FH113" s="6765"/>
      <c r="FI113" s="6765"/>
      <c r="FJ113" s="6765"/>
      <c r="FK113" s="6767"/>
      <c r="FL113" s="6765"/>
      <c r="FM113" s="6765"/>
      <c r="FN113" s="6768"/>
      <c r="FO113" s="6765"/>
      <c r="FP113" s="6768"/>
      <c r="FQ113" s="6768"/>
      <c r="FR113" s="6884"/>
      <c r="FS113" s="6884"/>
      <c r="FT113" s="6762"/>
      <c r="FU113" s="5012"/>
      <c r="FV113" s="6779"/>
      <c r="FW113" s="6836"/>
      <c r="FX113" s="6837" t="s">
        <v>14</v>
      </c>
      <c r="FY113" s="6837" t="s">
        <v>12</v>
      </c>
      <c r="FZ113" s="6837"/>
      <c r="GA113" s="6837"/>
      <c r="GB113" s="6837" t="s">
        <v>15</v>
      </c>
      <c r="GC113" s="6837" t="s">
        <v>12</v>
      </c>
      <c r="GD113" s="6837" t="s">
        <v>12</v>
      </c>
      <c r="GE113" s="6837"/>
      <c r="GF113" s="6837"/>
      <c r="GG113" s="6837"/>
      <c r="GH113" s="6837"/>
      <c r="GI113" s="6837" t="s">
        <v>0</v>
      </c>
      <c r="GJ113" s="6838"/>
      <c r="GK113" s="6839"/>
      <c r="GM113" s="6536"/>
      <c r="GN113" s="6536"/>
      <c r="GO113" s="6536"/>
      <c r="GP113" s="6536"/>
      <c r="GQ113" s="6536"/>
      <c r="GR113" s="6536"/>
      <c r="GS113" s="6536"/>
      <c r="GT113" s="6537"/>
      <c r="GU113" s="6536"/>
      <c r="GV113" s="6536"/>
      <c r="GW113" s="6536"/>
      <c r="GX113" s="6536"/>
      <c r="GY113" s="6536"/>
      <c r="GZ113" s="6536"/>
      <c r="HA113" s="6676"/>
      <c r="HB113" s="6676"/>
      <c r="HC113" s="6538"/>
      <c r="HV113" s="6763"/>
      <c r="HW113" s="6764"/>
      <c r="HX113" s="6765"/>
      <c r="HY113" s="6765"/>
      <c r="HZ113" s="6766"/>
      <c r="IA113" s="6765"/>
      <c r="IB113" s="6765"/>
      <c r="IC113" s="6765"/>
      <c r="ID113" s="6767"/>
      <c r="IE113" s="6765"/>
      <c r="IF113" s="6765"/>
      <c r="IG113" s="6768"/>
      <c r="IH113" s="6765"/>
      <c r="II113" s="6768"/>
      <c r="IJ113" s="6768"/>
      <c r="IK113" s="6884"/>
      <c r="IL113" s="6884"/>
      <c r="IM113" s="6762"/>
      <c r="IN113" s="5012"/>
      <c r="IO113" s="6779"/>
      <c r="IP113" s="6836"/>
      <c r="IQ113" s="6837" t="s">
        <v>14</v>
      </c>
      <c r="IR113" s="6837" t="s">
        <v>12</v>
      </c>
      <c r="IS113" s="6837"/>
      <c r="IT113" s="6837"/>
      <c r="IU113" s="6837" t="s">
        <v>15</v>
      </c>
      <c r="IV113" s="6837" t="s">
        <v>12</v>
      </c>
      <c r="IW113" s="6837" t="s">
        <v>12</v>
      </c>
      <c r="IX113" s="6837"/>
      <c r="IY113" s="6837"/>
      <c r="IZ113" s="6837"/>
      <c r="JA113" s="6837"/>
      <c r="JB113" s="6837" t="s">
        <v>0</v>
      </c>
      <c r="JC113" s="6838"/>
      <c r="JD113" s="6839"/>
    </row>
    <row r="114" spans="17:264" ht="15" thickBot="1">
      <c r="Q114" s="5593" t="s">
        <v>792</v>
      </c>
      <c r="R114" s="5589" t="s">
        <v>1529</v>
      </c>
      <c r="S114" s="5618">
        <v>420</v>
      </c>
      <c r="T114" s="5589" t="s">
        <v>101</v>
      </c>
      <c r="U114" s="5610">
        <v>45406</v>
      </c>
      <c r="V114" s="7045">
        <v>2</v>
      </c>
      <c r="W114" s="5594" t="s">
        <v>35</v>
      </c>
      <c r="X114" s="5594">
        <v>2</v>
      </c>
      <c r="Y114" s="5620">
        <v>503.7</v>
      </c>
      <c r="Z114" s="5614">
        <v>45411</v>
      </c>
      <c r="AA114" s="6208">
        <v>45410</v>
      </c>
      <c r="AB114" s="5599">
        <v>22580</v>
      </c>
      <c r="AC114" s="5621">
        <v>2000</v>
      </c>
      <c r="AD114" s="5598">
        <f t="shared" si="31"/>
        <v>0</v>
      </c>
      <c r="AE114" s="5622">
        <f t="shared" si="32"/>
        <v>1007.4</v>
      </c>
      <c r="AF114" s="5622">
        <f t="shared" si="33"/>
        <v>50.370000000000005</v>
      </c>
      <c r="AG114" s="5609">
        <v>5</v>
      </c>
      <c r="AH114" s="5736"/>
      <c r="AI114" s="5734"/>
      <c r="AJ114" s="5581"/>
      <c r="AK114" s="5780"/>
      <c r="AL114" s="5781" t="s">
        <v>3</v>
      </c>
      <c r="AM114" s="5781" t="s">
        <v>18</v>
      </c>
      <c r="AN114" s="5781"/>
      <c r="AO114" s="5781"/>
      <c r="AP114" s="5781"/>
      <c r="AQ114" s="5781" t="s">
        <v>21</v>
      </c>
      <c r="AR114" s="5781" t="s">
        <v>27</v>
      </c>
      <c r="AS114" s="5756" t="s">
        <v>28</v>
      </c>
      <c r="AT114" s="5781"/>
      <c r="AU114" s="5781"/>
      <c r="AV114" s="5781"/>
      <c r="AW114" s="5781"/>
      <c r="AX114" s="5781" t="s">
        <v>11</v>
      </c>
      <c r="AY114" s="5782"/>
      <c r="AZ114" s="5783"/>
      <c r="BB114" s="5057" t="s">
        <v>1484</v>
      </c>
      <c r="BC114" s="5057"/>
      <c r="BD114" s="5082"/>
      <c r="BE114" s="5082"/>
      <c r="BF114" s="5082"/>
      <c r="BG114" s="5082"/>
      <c r="BH114" s="5082"/>
      <c r="BI114" s="5082"/>
      <c r="BJ114" s="5158"/>
      <c r="BK114" s="5082"/>
      <c r="BL114" s="5082"/>
      <c r="BM114" s="5082"/>
      <c r="BN114" s="5082"/>
      <c r="BO114" s="6487"/>
      <c r="BP114" s="6487"/>
      <c r="BQ114" s="6487"/>
      <c r="BR114" s="5082"/>
      <c r="BS114" s="5083"/>
      <c r="BT114" s="5273"/>
      <c r="BU114" s="5066"/>
      <c r="BV114" s="5096"/>
      <c r="BW114" s="5097"/>
      <c r="BX114" s="5097"/>
      <c r="BY114" s="5097"/>
      <c r="BZ114" s="5097"/>
      <c r="CA114" s="5097"/>
      <c r="CB114" s="5097"/>
      <c r="CC114" s="5097"/>
      <c r="CD114" s="5097"/>
      <c r="CE114" s="5250"/>
      <c r="CF114" s="5097"/>
      <c r="CG114" s="5056"/>
      <c r="CH114" s="6472"/>
      <c r="CI114" s="5167"/>
      <c r="CK114" s="5135"/>
      <c r="CL114" s="5136"/>
      <c r="CM114" s="5136"/>
      <c r="CN114" s="5136"/>
      <c r="CO114" s="5136"/>
      <c r="CP114" s="5136"/>
      <c r="CQ114" s="5136"/>
      <c r="CR114" s="5136"/>
      <c r="CS114" s="5137"/>
      <c r="CT114" s="5136"/>
      <c r="CU114" s="5136"/>
      <c r="CV114" s="5136"/>
      <c r="CW114" s="5136"/>
      <c r="CX114" s="5136"/>
      <c r="CY114" s="5136"/>
      <c r="CZ114" s="5418"/>
      <c r="DA114" s="5138"/>
      <c r="DB114" s="5139"/>
      <c r="DC114" s="5484"/>
      <c r="DD114" s="5127"/>
      <c r="DE114" s="5127"/>
      <c r="DF114" s="2557"/>
      <c r="DG114" s="2557"/>
      <c r="DH114" s="2557"/>
      <c r="DI114" s="2557"/>
      <c r="DJ114" s="2557"/>
      <c r="DK114" s="2557"/>
      <c r="DL114" s="2557"/>
      <c r="DM114" s="2557"/>
      <c r="DN114" s="2557"/>
      <c r="DO114" s="2557"/>
      <c r="DP114" s="2557"/>
      <c r="DQ114" s="2557"/>
      <c r="DR114" s="2523"/>
      <c r="DT114" s="87"/>
      <c r="DU114" s="87"/>
      <c r="DV114" s="5012"/>
      <c r="DW114" s="5012"/>
      <c r="DX114" s="6505"/>
      <c r="DY114" s="5012"/>
      <c r="DZ114" s="5012"/>
      <c r="EA114" s="5012"/>
      <c r="EB114" s="6412"/>
      <c r="EC114" s="5012"/>
      <c r="ED114" s="5012"/>
      <c r="EE114" s="6411"/>
      <c r="EF114" s="5012"/>
      <c r="EG114" s="6411"/>
      <c r="EH114" s="6411"/>
      <c r="EI114" s="6411"/>
      <c r="EJ114" s="5012"/>
      <c r="EK114" s="4994"/>
      <c r="EL114" s="90"/>
      <c r="EM114" s="1181"/>
      <c r="EN114" s="1181"/>
      <c r="FC114" s="6769"/>
      <c r="FD114" s="6765"/>
      <c r="FE114" s="6765"/>
      <c r="FF114" s="6765"/>
      <c r="FG114" s="6765"/>
      <c r="FH114" s="6765"/>
      <c r="FI114" s="6765"/>
      <c r="FJ114" s="6765"/>
      <c r="FK114" s="6770"/>
      <c r="FL114" s="6765"/>
      <c r="FM114" s="6765"/>
      <c r="FN114" s="6765"/>
      <c r="FO114" s="6765"/>
      <c r="FP114" s="6765"/>
      <c r="FQ114" s="6765"/>
      <c r="FR114" s="6819"/>
      <c r="FS114" s="6819"/>
      <c r="FT114" s="6762"/>
      <c r="FU114" s="5012"/>
      <c r="FV114" s="6780" t="s">
        <v>4</v>
      </c>
      <c r="FW114" s="6840" t="s">
        <v>18</v>
      </c>
      <c r="FX114" s="6841" t="s">
        <v>19</v>
      </c>
      <c r="FY114" s="6841" t="s">
        <v>19</v>
      </c>
      <c r="FZ114" s="6841" t="s">
        <v>20</v>
      </c>
      <c r="GA114" s="6841" t="s">
        <v>21</v>
      </c>
      <c r="GB114" s="6841" t="s">
        <v>22</v>
      </c>
      <c r="GC114" s="6841" t="s">
        <v>23</v>
      </c>
      <c r="GD114" s="6841" t="s">
        <v>23</v>
      </c>
      <c r="GE114" s="6841" t="s">
        <v>24</v>
      </c>
      <c r="GF114" s="6841" t="s">
        <v>20</v>
      </c>
      <c r="GG114" s="6841" t="s">
        <v>25</v>
      </c>
      <c r="GH114" s="6841" t="s">
        <v>0</v>
      </c>
      <c r="GI114" s="6841" t="s">
        <v>1363</v>
      </c>
      <c r="GJ114" s="6842"/>
      <c r="GK114" s="6843" t="s">
        <v>26</v>
      </c>
      <c r="GM114" s="6558"/>
      <c r="GN114" s="6558"/>
      <c r="GO114" s="6558"/>
      <c r="GP114" s="6558"/>
      <c r="GQ114" s="6558"/>
      <c r="GR114" s="6558"/>
      <c r="GS114" s="6558"/>
      <c r="GT114" s="6559"/>
      <c r="GU114" s="6558"/>
      <c r="GV114" s="6558"/>
      <c r="GW114" s="6558"/>
      <c r="GX114" s="6558"/>
      <c r="GY114" s="6558"/>
      <c r="GZ114" s="6558"/>
      <c r="HA114" s="6899"/>
      <c r="HB114" s="6899"/>
      <c r="HC114" s="6560"/>
      <c r="HV114" s="6769"/>
      <c r="HW114" s="6765"/>
      <c r="HX114" s="6765"/>
      <c r="HY114" s="6765"/>
      <c r="HZ114" s="6765"/>
      <c r="IA114" s="6765"/>
      <c r="IB114" s="6765"/>
      <c r="IC114" s="6765"/>
      <c r="ID114" s="6770"/>
      <c r="IE114" s="6765"/>
      <c r="IF114" s="6765"/>
      <c r="IG114" s="6765"/>
      <c r="IH114" s="6765"/>
      <c r="II114" s="6765"/>
      <c r="IJ114" s="6765"/>
      <c r="IK114" s="6819"/>
      <c r="IL114" s="6819"/>
      <c r="IM114" s="6762"/>
      <c r="IN114" s="5012"/>
      <c r="IO114" s="6780" t="s">
        <v>4</v>
      </c>
      <c r="IP114" s="6840" t="s">
        <v>18</v>
      </c>
      <c r="IQ114" s="6841" t="s">
        <v>19</v>
      </c>
      <c r="IR114" s="6841" t="s">
        <v>19</v>
      </c>
      <c r="IS114" s="6841" t="s">
        <v>20</v>
      </c>
      <c r="IT114" s="6841" t="s">
        <v>21</v>
      </c>
      <c r="IU114" s="6841" t="s">
        <v>22</v>
      </c>
      <c r="IV114" s="6841" t="s">
        <v>23</v>
      </c>
      <c r="IW114" s="6841" t="s">
        <v>23</v>
      </c>
      <c r="IX114" s="6841" t="s">
        <v>24</v>
      </c>
      <c r="IY114" s="6841" t="s">
        <v>20</v>
      </c>
      <c r="IZ114" s="6841" t="s">
        <v>25</v>
      </c>
      <c r="JA114" s="6841" t="s">
        <v>0</v>
      </c>
      <c r="JB114" s="6841" t="s">
        <v>1363</v>
      </c>
      <c r="JC114" s="6842"/>
      <c r="JD114" s="6843" t="s">
        <v>26</v>
      </c>
    </row>
    <row r="115" spans="17:264" ht="15" thickBot="1">
      <c r="Q115" s="5637" t="s">
        <v>792</v>
      </c>
      <c r="R115" s="7161" t="s">
        <v>1530</v>
      </c>
      <c r="S115" s="5594">
        <v>421</v>
      </c>
      <c r="T115" s="5589" t="s">
        <v>101</v>
      </c>
      <c r="U115" s="5610">
        <v>45406</v>
      </c>
      <c r="V115" s="7046">
        <v>38</v>
      </c>
      <c r="W115" s="5594" t="s">
        <v>35</v>
      </c>
      <c r="X115" s="5594">
        <v>95</v>
      </c>
      <c r="Y115" s="5608">
        <v>1141</v>
      </c>
      <c r="Z115" s="5614">
        <v>45411</v>
      </c>
      <c r="AA115" s="6208">
        <v>45410</v>
      </c>
      <c r="AB115" s="5599">
        <v>22580</v>
      </c>
      <c r="AC115" s="5598">
        <v>38000</v>
      </c>
      <c r="AD115" s="5598">
        <f t="shared" si="31"/>
        <v>0</v>
      </c>
      <c r="AE115" s="5608">
        <f t="shared" si="32"/>
        <v>43358</v>
      </c>
      <c r="AF115" s="5608">
        <f t="shared" si="33"/>
        <v>2167.9</v>
      </c>
      <c r="AG115" s="5831">
        <v>5</v>
      </c>
      <c r="AH115" s="5736"/>
      <c r="AI115" s="5734"/>
      <c r="AJ115" s="5791" t="s">
        <v>1621</v>
      </c>
      <c r="AK115" s="7187">
        <v>1</v>
      </c>
      <c r="AL115" s="5584" t="s">
        <v>796</v>
      </c>
      <c r="AM115" s="5585">
        <v>45554</v>
      </c>
      <c r="AN115" s="7448">
        <v>25</v>
      </c>
      <c r="AO115" s="5583" t="s">
        <v>35</v>
      </c>
      <c r="AP115" s="5583">
        <v>25</v>
      </c>
      <c r="AQ115" s="7189">
        <v>400</v>
      </c>
      <c r="AR115" s="5588">
        <v>45562</v>
      </c>
      <c r="AS115" s="5661">
        <v>45555</v>
      </c>
      <c r="AT115" s="5584">
        <v>23328</v>
      </c>
      <c r="AU115" s="7190">
        <v>25000</v>
      </c>
      <c r="AV115" s="5590">
        <f>(AU115-AN115*1000)</f>
        <v>0</v>
      </c>
      <c r="AW115" s="7191">
        <v>7600</v>
      </c>
      <c r="AX115" s="7191">
        <v>380</v>
      </c>
      <c r="AY115" s="5662">
        <v>5</v>
      </c>
      <c r="AZ115" s="5787"/>
      <c r="BB115" s="5059"/>
      <c r="BC115" s="5059"/>
      <c r="BD115" s="5059"/>
      <c r="BE115" s="5059" t="s">
        <v>14</v>
      </c>
      <c r="BF115" s="5059" t="s">
        <v>12</v>
      </c>
      <c r="BG115" s="5059"/>
      <c r="BH115" s="5059"/>
      <c r="BI115" s="5059" t="s">
        <v>15</v>
      </c>
      <c r="BJ115" s="5059" t="s">
        <v>12</v>
      </c>
      <c r="BK115" s="5059" t="s">
        <v>12</v>
      </c>
      <c r="BL115" s="5059"/>
      <c r="BM115" s="5059"/>
      <c r="BN115" s="5059"/>
      <c r="BO115" s="5059"/>
      <c r="BP115" s="5059" t="s">
        <v>0</v>
      </c>
      <c r="BQ115" s="5059"/>
      <c r="BR115" s="5059"/>
      <c r="BS115" s="5083"/>
      <c r="BT115" s="5231"/>
      <c r="BU115" s="5066"/>
      <c r="BV115" s="5096"/>
      <c r="BW115" s="5097"/>
      <c r="BX115" s="5097"/>
      <c r="BY115" s="5097"/>
      <c r="BZ115" s="5097"/>
      <c r="CA115" s="5097"/>
      <c r="CB115" s="5097"/>
      <c r="CC115" s="5097"/>
      <c r="CD115" s="5097"/>
      <c r="CE115" s="5250"/>
      <c r="CF115" s="5097"/>
      <c r="CG115" s="5097"/>
      <c r="CH115" s="6472"/>
      <c r="CI115" s="5167"/>
      <c r="CK115" s="5135"/>
      <c r="CL115" s="5136"/>
      <c r="CM115" s="5136"/>
      <c r="CN115" s="5136"/>
      <c r="CO115" s="5136"/>
      <c r="CP115" s="5136"/>
      <c r="CQ115" s="5136"/>
      <c r="CR115" s="5136"/>
      <c r="CS115" s="5137"/>
      <c r="CT115" s="5136"/>
      <c r="CU115" s="5136"/>
      <c r="CV115" s="5136"/>
      <c r="CW115" s="5136"/>
      <c r="CX115" s="5136"/>
      <c r="CY115" s="5136"/>
      <c r="CZ115" s="5418"/>
      <c r="DA115" s="5138"/>
      <c r="DB115" s="5139"/>
      <c r="DC115" s="5484"/>
      <c r="DD115" s="5127"/>
      <c r="DE115" s="5127"/>
      <c r="DF115" s="2557"/>
      <c r="DG115" s="2557"/>
      <c r="DH115" s="2557"/>
      <c r="DI115" s="2557"/>
      <c r="DJ115" s="2557"/>
      <c r="DK115" s="2557"/>
      <c r="DL115" s="2557"/>
      <c r="DM115" s="2557"/>
      <c r="DN115" s="2557"/>
      <c r="DO115" s="2557"/>
      <c r="DP115" s="2557"/>
      <c r="DQ115" s="2557"/>
      <c r="DR115" s="2523"/>
      <c r="DT115" s="4995" t="s">
        <v>1508</v>
      </c>
      <c r="DU115" s="4995"/>
      <c r="DV115" s="4993"/>
      <c r="DW115" s="4993"/>
      <c r="DX115" s="4993"/>
      <c r="DY115" s="4993"/>
      <c r="DZ115" s="4993"/>
      <c r="EA115" s="4993"/>
      <c r="EB115" s="4993"/>
      <c r="EC115" s="4993"/>
      <c r="ED115" s="4993"/>
      <c r="EE115" s="4993"/>
      <c r="EF115" s="4993"/>
      <c r="EG115" s="4993"/>
      <c r="EH115" s="4993"/>
      <c r="EI115" s="4993"/>
      <c r="EJ115" s="4993"/>
      <c r="EK115" s="4994"/>
      <c r="EL115" s="5016"/>
      <c r="EM115" s="5042"/>
      <c r="EN115" s="5038" t="s">
        <v>14</v>
      </c>
      <c r="EO115" s="5038" t="s">
        <v>12</v>
      </c>
      <c r="EP115" s="5038"/>
      <c r="EQ115" s="5038"/>
      <c r="ER115" s="5038" t="s">
        <v>15</v>
      </c>
      <c r="ES115" s="5038" t="s">
        <v>12</v>
      </c>
      <c r="ET115" s="5038" t="s">
        <v>12</v>
      </c>
      <c r="EU115" s="5038"/>
      <c r="EV115" s="5038"/>
      <c r="EW115" s="5038"/>
      <c r="EX115" s="5038"/>
      <c r="EY115" s="5038" t="s">
        <v>0</v>
      </c>
      <c r="EZ115" s="5382"/>
      <c r="FA115" s="5039"/>
      <c r="FC115" s="6769"/>
      <c r="FD115" s="6765"/>
      <c r="FE115" s="6765"/>
      <c r="FF115" s="6765"/>
      <c r="FG115" s="6765"/>
      <c r="FH115" s="6765"/>
      <c r="FI115" s="6765"/>
      <c r="FJ115" s="6765"/>
      <c r="FK115" s="6770"/>
      <c r="FL115" s="6765"/>
      <c r="FM115" s="6765"/>
      <c r="FN115" s="6765"/>
      <c r="FO115" s="6765"/>
      <c r="FP115" s="6765"/>
      <c r="FQ115" s="6765"/>
      <c r="FR115" s="6819"/>
      <c r="FS115" s="6819"/>
      <c r="FT115" s="6762"/>
      <c r="FU115" s="5012"/>
      <c r="FV115" s="6781"/>
      <c r="FW115" s="6844"/>
      <c r="FX115" s="6845" t="s">
        <v>3</v>
      </c>
      <c r="FY115" s="6845" t="s">
        <v>18</v>
      </c>
      <c r="FZ115" s="6845"/>
      <c r="GA115" s="6845"/>
      <c r="GB115" s="6845" t="s">
        <v>21</v>
      </c>
      <c r="GC115" s="6845" t="s">
        <v>27</v>
      </c>
      <c r="GD115" s="6845" t="s">
        <v>28</v>
      </c>
      <c r="GE115" s="6845"/>
      <c r="GF115" s="6845"/>
      <c r="GG115" s="6845"/>
      <c r="GH115" s="6845"/>
      <c r="GI115" s="6845" t="s">
        <v>11</v>
      </c>
      <c r="GJ115" s="6846"/>
      <c r="GK115" s="6847"/>
      <c r="GM115" s="6558"/>
      <c r="GN115" s="6558"/>
      <c r="GO115" s="6558"/>
      <c r="GP115" s="6558"/>
      <c r="GQ115" s="6558"/>
      <c r="GR115" s="6558"/>
      <c r="GS115" s="6558"/>
      <c r="GT115" s="6559"/>
      <c r="GU115" s="6558"/>
      <c r="GV115" s="6558"/>
      <c r="GW115" s="6558"/>
      <c r="GX115" s="6558"/>
      <c r="GY115" s="6558"/>
      <c r="GZ115" s="6558"/>
      <c r="HA115" s="6899"/>
      <c r="HB115" s="6899"/>
      <c r="HC115" s="6560"/>
      <c r="HV115" s="6769"/>
      <c r="HW115" s="6765"/>
      <c r="HX115" s="6765"/>
      <c r="HY115" s="6765"/>
      <c r="HZ115" s="6765"/>
      <c r="IA115" s="6765"/>
      <c r="IB115" s="6765"/>
      <c r="IC115" s="6765"/>
      <c r="ID115" s="6770"/>
      <c r="IE115" s="6765"/>
      <c r="IF115" s="6765"/>
      <c r="IG115" s="6765"/>
      <c r="IH115" s="6765"/>
      <c r="II115" s="6765"/>
      <c r="IJ115" s="6765"/>
      <c r="IK115" s="6819"/>
      <c r="IL115" s="6819"/>
      <c r="IM115" s="6762"/>
      <c r="IN115" s="5012"/>
      <c r="IO115" s="6781"/>
      <c r="IP115" s="6844"/>
      <c r="IQ115" s="6845" t="s">
        <v>3</v>
      </c>
      <c r="IR115" s="6845" t="s">
        <v>18</v>
      </c>
      <c r="IS115" s="6845"/>
      <c r="IT115" s="6845"/>
      <c r="IU115" s="6845" t="s">
        <v>21</v>
      </c>
      <c r="IV115" s="6845" t="s">
        <v>27</v>
      </c>
      <c r="IW115" s="6845" t="s">
        <v>28</v>
      </c>
      <c r="IX115" s="6845"/>
      <c r="IY115" s="6845"/>
      <c r="IZ115" s="6845"/>
      <c r="JA115" s="6845"/>
      <c r="JB115" s="6845" t="s">
        <v>11</v>
      </c>
      <c r="JC115" s="6846"/>
      <c r="JD115" s="6847"/>
    </row>
    <row r="116" spans="17:264" ht="15" thickBot="1">
      <c r="Q116" s="5593" t="s">
        <v>792</v>
      </c>
      <c r="R116" s="5589" t="s">
        <v>1531</v>
      </c>
      <c r="S116" s="5589">
        <v>422</v>
      </c>
      <c r="T116" s="5589" t="s">
        <v>101</v>
      </c>
      <c r="U116" s="5610">
        <v>45406</v>
      </c>
      <c r="V116" s="6358">
        <v>20</v>
      </c>
      <c r="W116" s="5594" t="s">
        <v>35</v>
      </c>
      <c r="X116" s="5594">
        <v>20</v>
      </c>
      <c r="Y116" s="5597">
        <v>352.8</v>
      </c>
      <c r="Z116" s="5614">
        <v>45411</v>
      </c>
      <c r="AA116" s="6208">
        <v>45410</v>
      </c>
      <c r="AB116" s="5599">
        <v>22580</v>
      </c>
      <c r="AC116" s="5609">
        <v>20000</v>
      </c>
      <c r="AD116" s="5598">
        <f t="shared" si="31"/>
        <v>0</v>
      </c>
      <c r="AE116" s="5600">
        <f t="shared" si="32"/>
        <v>7056</v>
      </c>
      <c r="AF116" s="5600">
        <f t="shared" si="33"/>
        <v>352.8</v>
      </c>
      <c r="AG116" s="5609">
        <v>5</v>
      </c>
      <c r="AH116" s="5602"/>
      <c r="AI116" s="5734"/>
      <c r="AJ116" s="5724"/>
      <c r="AK116" s="5725"/>
      <c r="AL116" s="5765"/>
      <c r="AM116" s="5766"/>
      <c r="AN116" s="5766"/>
      <c r="AO116" s="5766"/>
      <c r="AP116" s="5766"/>
      <c r="AQ116" s="5766"/>
      <c r="AR116" s="5766"/>
      <c r="AS116" s="5765"/>
      <c r="AT116" s="5766"/>
      <c r="AU116" s="5767"/>
      <c r="AV116" s="5767"/>
      <c r="AW116" s="5766"/>
      <c r="AX116" s="5766"/>
      <c r="AY116" s="2091"/>
      <c r="AZ116" s="5768"/>
      <c r="BB116" s="5060" t="s">
        <v>3</v>
      </c>
      <c r="BC116" s="5060" t="s">
        <v>4</v>
      </c>
      <c r="BD116" s="5060" t="s">
        <v>18</v>
      </c>
      <c r="BE116" s="5060" t="s">
        <v>19</v>
      </c>
      <c r="BF116" s="5060" t="s">
        <v>19</v>
      </c>
      <c r="BG116" s="5060" t="s">
        <v>20</v>
      </c>
      <c r="BH116" s="5060" t="s">
        <v>21</v>
      </c>
      <c r="BI116" s="5060" t="s">
        <v>22</v>
      </c>
      <c r="BJ116" s="5060" t="s">
        <v>23</v>
      </c>
      <c r="BK116" s="5060" t="s">
        <v>23</v>
      </c>
      <c r="BL116" s="5060" t="s">
        <v>1227</v>
      </c>
      <c r="BM116" s="5060" t="s">
        <v>20</v>
      </c>
      <c r="BN116" s="5060" t="s">
        <v>25</v>
      </c>
      <c r="BO116" s="5060" t="s">
        <v>0</v>
      </c>
      <c r="BP116" s="5060" t="s">
        <v>1363</v>
      </c>
      <c r="BQ116" s="6697" t="s">
        <v>1388</v>
      </c>
      <c r="BR116" s="5060" t="s">
        <v>26</v>
      </c>
      <c r="BS116" s="5083"/>
      <c r="BT116" s="5231"/>
      <c r="BU116" s="5066"/>
      <c r="BV116" s="5096"/>
      <c r="BW116" s="5097"/>
      <c r="BX116" s="5097"/>
      <c r="BY116" s="5097"/>
      <c r="BZ116" s="5097"/>
      <c r="CA116" s="5097"/>
      <c r="CB116" s="5097"/>
      <c r="CC116" s="5097"/>
      <c r="CD116" s="5097"/>
      <c r="CE116" s="5250"/>
      <c r="CF116" s="5097"/>
      <c r="CG116" s="5097"/>
      <c r="CH116" s="6472"/>
      <c r="CI116" s="5167"/>
      <c r="CK116" s="5140"/>
      <c r="CL116" s="5141"/>
      <c r="CM116" s="5141"/>
      <c r="CN116" s="5141"/>
      <c r="CO116" s="5141"/>
      <c r="CP116" s="5141"/>
      <c r="CQ116" s="5141"/>
      <c r="CR116" s="5141"/>
      <c r="CS116" s="5142"/>
      <c r="CT116" s="5141"/>
      <c r="CU116" s="5141"/>
      <c r="CV116" s="5141"/>
      <c r="CW116" s="5141"/>
      <c r="CX116" s="5203">
        <f>SUM(CX110:CX115)</f>
        <v>44441.770000000004</v>
      </c>
      <c r="CY116" s="5203">
        <f>SUM(CY111:CY115)</f>
        <v>1333.2530999999999</v>
      </c>
      <c r="CZ116" s="5420"/>
      <c r="DA116" s="5143"/>
      <c r="DB116" s="5139"/>
      <c r="DC116" s="5484"/>
      <c r="DD116" s="5127"/>
      <c r="DE116" s="5127"/>
      <c r="DF116" s="2557"/>
      <c r="DG116" s="2557"/>
      <c r="DH116" s="2557"/>
      <c r="DI116" s="2557"/>
      <c r="DJ116" s="2557"/>
      <c r="DK116" s="2557"/>
      <c r="DL116" s="2557"/>
      <c r="DM116" s="2557"/>
      <c r="DN116" s="2557"/>
      <c r="DO116" s="2557"/>
      <c r="DP116" s="2557"/>
      <c r="DQ116" s="2557"/>
      <c r="DR116" s="2523"/>
      <c r="DT116" s="4995"/>
      <c r="DU116" s="4995"/>
      <c r="DV116" s="4993"/>
      <c r="DW116" s="4993"/>
      <c r="DX116" s="4993"/>
      <c r="DY116" s="4993"/>
      <c r="DZ116" s="4993"/>
      <c r="EA116" s="4993"/>
      <c r="EB116" s="4993"/>
      <c r="EC116" s="4993"/>
      <c r="ED116" s="4993"/>
      <c r="EE116" s="4993"/>
      <c r="EF116" s="4993"/>
      <c r="EG116" s="4993"/>
      <c r="EH116" s="4993"/>
      <c r="EI116" s="4993"/>
      <c r="EJ116" s="4993"/>
      <c r="EK116" s="4994"/>
      <c r="EL116" s="5017" t="s">
        <v>4</v>
      </c>
      <c r="EM116" s="5043" t="s">
        <v>18</v>
      </c>
      <c r="EN116" s="5040" t="s">
        <v>19</v>
      </c>
      <c r="EO116" s="5040" t="s">
        <v>19</v>
      </c>
      <c r="EP116" s="5040" t="s">
        <v>20</v>
      </c>
      <c r="EQ116" s="5040" t="s">
        <v>21</v>
      </c>
      <c r="ER116" s="5040" t="s">
        <v>22</v>
      </c>
      <c r="ES116" s="5040" t="s">
        <v>23</v>
      </c>
      <c r="ET116" s="5040" t="s">
        <v>23</v>
      </c>
      <c r="EU116" s="5040" t="s">
        <v>24</v>
      </c>
      <c r="EV116" s="5040" t="s">
        <v>20</v>
      </c>
      <c r="EW116" s="5040" t="s">
        <v>25</v>
      </c>
      <c r="EX116" s="5040" t="s">
        <v>0</v>
      </c>
      <c r="EY116" s="5040" t="s">
        <v>1363</v>
      </c>
      <c r="EZ116" s="5383"/>
      <c r="FA116" s="5041" t="s">
        <v>26</v>
      </c>
      <c r="FC116" s="6769"/>
      <c r="FD116" s="6765"/>
      <c r="FE116" s="6765"/>
      <c r="FF116" s="6765"/>
      <c r="FG116" s="6765"/>
      <c r="FH116" s="6765"/>
      <c r="FI116" s="6765"/>
      <c r="FJ116" s="6765"/>
      <c r="FK116" s="6770"/>
      <c r="FL116" s="6765"/>
      <c r="FM116" s="6765"/>
      <c r="FN116" s="6765"/>
      <c r="FO116" s="6765"/>
      <c r="FP116" s="6765"/>
      <c r="FQ116" s="6765"/>
      <c r="FR116" s="6819"/>
      <c r="FS116" s="6819"/>
      <c r="FT116" s="6762"/>
      <c r="FU116" s="5012"/>
      <c r="FV116" s="6769"/>
      <c r="FW116" s="6765"/>
      <c r="FX116" s="6826"/>
      <c r="FY116" s="6827"/>
      <c r="FZ116" s="6827"/>
      <c r="GA116" s="6827"/>
      <c r="GB116" s="6827"/>
      <c r="GC116" s="6827"/>
      <c r="GD116" s="6827"/>
      <c r="GE116" s="6827"/>
      <c r="GF116" s="6827"/>
      <c r="GG116" s="6827"/>
      <c r="GH116" s="6827"/>
      <c r="GI116" s="6827"/>
      <c r="GJ116" s="6827"/>
      <c r="GK116" s="6829"/>
      <c r="GM116" s="6558"/>
      <c r="GN116" s="6558"/>
      <c r="GO116" s="6558"/>
      <c r="GP116" s="6558"/>
      <c r="GQ116" s="6558"/>
      <c r="GR116" s="6558"/>
      <c r="GS116" s="6558"/>
      <c r="GT116" s="6559"/>
      <c r="GU116" s="6558"/>
      <c r="GV116" s="6558"/>
      <c r="GW116" s="6558"/>
      <c r="GX116" s="6558"/>
      <c r="GY116" s="6558"/>
      <c r="GZ116" s="6558"/>
      <c r="HA116" s="6899"/>
      <c r="HB116" s="6899"/>
      <c r="HC116" s="6560"/>
      <c r="HV116" s="6769"/>
      <c r="HW116" s="6765"/>
      <c r="HX116" s="6765"/>
      <c r="HY116" s="6765"/>
      <c r="HZ116" s="6765"/>
      <c r="IA116" s="6765"/>
      <c r="IB116" s="6765"/>
      <c r="IC116" s="6765"/>
      <c r="ID116" s="6770"/>
      <c r="IE116" s="6765"/>
      <c r="IF116" s="6765"/>
      <c r="IG116" s="6765"/>
      <c r="IH116" s="6765"/>
      <c r="II116" s="6765"/>
      <c r="IJ116" s="6765"/>
      <c r="IK116" s="6819"/>
      <c r="IL116" s="6819"/>
      <c r="IM116" s="6762"/>
      <c r="IN116" s="5012"/>
      <c r="IO116" s="6769"/>
      <c r="IP116" s="6765"/>
      <c r="IQ116" s="6826"/>
      <c r="IR116" s="6827"/>
      <c r="IS116" s="6827"/>
      <c r="IT116" s="6827"/>
      <c r="IU116" s="6827"/>
      <c r="IV116" s="6827"/>
      <c r="IW116" s="6827"/>
      <c r="IX116" s="6827"/>
      <c r="IY116" s="6827"/>
      <c r="IZ116" s="6827"/>
      <c r="JA116" s="6827"/>
      <c r="JB116" s="6827"/>
      <c r="JC116" s="6827"/>
      <c r="JD116" s="6829"/>
    </row>
    <row r="117" spans="17:264" ht="15" thickBot="1">
      <c r="Q117" s="5593" t="s">
        <v>792</v>
      </c>
      <c r="R117" s="5594" t="s">
        <v>1532</v>
      </c>
      <c r="S117" s="5594">
        <v>423</v>
      </c>
      <c r="T117" s="5589" t="s">
        <v>101</v>
      </c>
      <c r="U117" s="5610">
        <v>45406</v>
      </c>
      <c r="V117" s="7046">
        <v>7</v>
      </c>
      <c r="W117" s="5594" t="s">
        <v>35</v>
      </c>
      <c r="X117" s="5594">
        <v>17.5</v>
      </c>
      <c r="Y117" s="5608">
        <v>1141</v>
      </c>
      <c r="Z117" s="5614">
        <v>45411</v>
      </c>
      <c r="AA117" s="6208">
        <v>45410</v>
      </c>
      <c r="AB117" s="5599">
        <v>22580</v>
      </c>
      <c r="AC117" s="5598">
        <v>7200</v>
      </c>
      <c r="AD117" s="5598">
        <f t="shared" si="31"/>
        <v>200</v>
      </c>
      <c r="AE117" s="5608">
        <f t="shared" si="32"/>
        <v>8215.2000000000007</v>
      </c>
      <c r="AF117" s="5608">
        <f t="shared" si="33"/>
        <v>410.76000000000005</v>
      </c>
      <c r="AG117" s="5831">
        <v>5</v>
      </c>
      <c r="AH117" s="5602"/>
      <c r="AI117" s="5734"/>
      <c r="AJ117" s="5724"/>
      <c r="AK117" s="5725"/>
      <c r="AL117" s="5765"/>
      <c r="AM117" s="5766"/>
      <c r="AN117" s="5766"/>
      <c r="AO117" s="5766"/>
      <c r="AP117" s="5766"/>
      <c r="AQ117" s="5766"/>
      <c r="AR117" s="5766"/>
      <c r="AS117" s="5765"/>
      <c r="AT117" s="5766"/>
      <c r="AU117" s="5767"/>
      <c r="AV117" s="5767"/>
      <c r="AW117" s="5766"/>
      <c r="AX117" s="5766"/>
      <c r="AY117" s="2091"/>
      <c r="AZ117" s="5768"/>
      <c r="BB117" s="5061"/>
      <c r="BC117" s="5061"/>
      <c r="BD117" s="5061"/>
      <c r="BE117" s="5061" t="s">
        <v>3</v>
      </c>
      <c r="BF117" s="5061" t="s">
        <v>18</v>
      </c>
      <c r="BG117" s="5061"/>
      <c r="BH117" s="5061"/>
      <c r="BI117" s="5061" t="s">
        <v>21</v>
      </c>
      <c r="BJ117" s="5061" t="s">
        <v>27</v>
      </c>
      <c r="BK117" s="5061" t="s">
        <v>28</v>
      </c>
      <c r="BL117" s="5061"/>
      <c r="BM117" s="5061"/>
      <c r="BN117" s="5061"/>
      <c r="BO117" s="5061"/>
      <c r="BP117" s="5061" t="s">
        <v>11</v>
      </c>
      <c r="BQ117" s="5061"/>
      <c r="BR117" s="5061"/>
      <c r="BS117" s="5083"/>
      <c r="BT117" s="5274"/>
      <c r="BU117" s="5066"/>
      <c r="BV117" s="5096"/>
      <c r="BW117" s="5097"/>
      <c r="BX117" s="5097"/>
      <c r="BY117" s="5097"/>
      <c r="BZ117" s="5097"/>
      <c r="CA117" s="5097"/>
      <c r="CB117" s="5097"/>
      <c r="CC117" s="5097"/>
      <c r="CD117" s="5097"/>
      <c r="CE117" s="5250"/>
      <c r="CF117" s="5097"/>
      <c r="CG117" s="5097"/>
      <c r="CH117" s="6472"/>
      <c r="CI117" s="5167"/>
      <c r="CK117" s="5122"/>
      <c r="CL117" s="5122"/>
      <c r="CM117" s="5122"/>
      <c r="CN117" s="5122"/>
      <c r="CO117" s="5122"/>
      <c r="CP117" s="5122"/>
      <c r="CQ117" s="5122"/>
      <c r="CR117" s="5122"/>
      <c r="CS117" s="5105"/>
      <c r="CT117" s="5122"/>
      <c r="CU117" s="5122"/>
      <c r="CV117" s="5122"/>
      <c r="CW117" s="5122"/>
      <c r="CX117" s="6504"/>
      <c r="CY117" s="6504"/>
      <c r="CZ117" s="5122"/>
      <c r="DA117" s="5122"/>
      <c r="DB117" s="5139"/>
      <c r="DC117" s="5484"/>
      <c r="DD117" s="5127"/>
      <c r="DE117" s="5127"/>
      <c r="DF117" s="2557"/>
      <c r="DG117" s="2557"/>
      <c r="DH117" s="2557"/>
      <c r="DI117" s="2557"/>
      <c r="DJ117" s="2557"/>
      <c r="DK117" s="2557"/>
      <c r="DL117" s="2557"/>
      <c r="DM117" s="2557"/>
      <c r="DN117" s="2557"/>
      <c r="DO117" s="2557"/>
      <c r="DP117" s="2557"/>
      <c r="DQ117" s="2557"/>
      <c r="DR117" s="2523"/>
      <c r="DT117" s="5016"/>
      <c r="DU117" s="5016"/>
      <c r="DV117" s="5016"/>
      <c r="DW117" s="5016" t="s">
        <v>14</v>
      </c>
      <c r="DX117" s="5016" t="s">
        <v>12</v>
      </c>
      <c r="DY117" s="5016"/>
      <c r="DZ117" s="5016"/>
      <c r="EA117" s="5016" t="s">
        <v>15</v>
      </c>
      <c r="EB117" s="5016" t="s">
        <v>12</v>
      </c>
      <c r="EC117" s="5016" t="s">
        <v>12</v>
      </c>
      <c r="ED117" s="5016"/>
      <c r="EE117" s="5016"/>
      <c r="EF117" s="5016"/>
      <c r="EG117" s="5016"/>
      <c r="EH117" s="5016" t="s">
        <v>0</v>
      </c>
      <c r="EI117" s="5016"/>
      <c r="EJ117" s="5016"/>
      <c r="EK117" s="4994"/>
      <c r="EL117" s="5017"/>
      <c r="EM117" s="5043"/>
      <c r="EN117" s="5040" t="s">
        <v>3</v>
      </c>
      <c r="EO117" s="5040" t="s">
        <v>18</v>
      </c>
      <c r="EP117" s="5040"/>
      <c r="EQ117" s="5040"/>
      <c r="ER117" s="5040" t="s">
        <v>21</v>
      </c>
      <c r="ES117" s="5040" t="s">
        <v>27</v>
      </c>
      <c r="ET117" s="5040" t="s">
        <v>28</v>
      </c>
      <c r="EU117" s="5040"/>
      <c r="EV117" s="5040"/>
      <c r="EW117" s="5040"/>
      <c r="EX117" s="5040"/>
      <c r="EY117" s="5040" t="s">
        <v>11</v>
      </c>
      <c r="EZ117" s="5383"/>
      <c r="FA117" s="5041"/>
      <c r="FC117" s="6769"/>
      <c r="FD117" s="6765"/>
      <c r="FE117" s="6765"/>
      <c r="FF117" s="6765"/>
      <c r="FG117" s="6765"/>
      <c r="FH117" s="6765"/>
      <c r="FI117" s="6765"/>
      <c r="FJ117" s="6765"/>
      <c r="FK117" s="6770"/>
      <c r="FL117" s="6765"/>
      <c r="FM117" s="6765"/>
      <c r="FN117" s="6765"/>
      <c r="FO117" s="6765"/>
      <c r="FP117" s="6765"/>
      <c r="FQ117" s="6765"/>
      <c r="FR117" s="6819"/>
      <c r="FS117" s="6819"/>
      <c r="FT117" s="6762"/>
      <c r="FU117" s="5012"/>
      <c r="FV117" s="6769"/>
      <c r="FW117" s="6765"/>
      <c r="FX117" s="6826"/>
      <c r="FY117" s="6827"/>
      <c r="FZ117" s="6827"/>
      <c r="GA117" s="6827"/>
      <c r="GB117" s="6827"/>
      <c r="GC117" s="6827"/>
      <c r="GD117" s="6827"/>
      <c r="GE117" s="6827"/>
      <c r="GF117" s="6827"/>
      <c r="GG117" s="6827"/>
      <c r="GH117" s="6827"/>
      <c r="GI117" s="6827"/>
      <c r="GJ117" s="6827"/>
      <c r="GK117" s="6829"/>
      <c r="GM117" s="6562"/>
      <c r="GN117" s="6562"/>
      <c r="GO117" s="6562"/>
      <c r="GP117" s="6562"/>
      <c r="GQ117" s="6562"/>
      <c r="GR117" s="6562"/>
      <c r="GS117" s="6562"/>
      <c r="GT117" s="6567"/>
      <c r="GU117" s="6562"/>
      <c r="GV117" s="6562"/>
      <c r="GW117" s="6562"/>
      <c r="GX117" s="6562"/>
      <c r="GY117" s="6562"/>
      <c r="GZ117" s="6655">
        <f>SUM(GZ104:GZ116)</f>
        <v>313</v>
      </c>
      <c r="HA117" s="6900"/>
      <c r="HB117" s="6900"/>
      <c r="HC117" s="6568"/>
      <c r="HV117" s="6769"/>
      <c r="HW117" s="6765"/>
      <c r="HX117" s="6765"/>
      <c r="HY117" s="6765"/>
      <c r="HZ117" s="6765"/>
      <c r="IA117" s="6765"/>
      <c r="IB117" s="6765"/>
      <c r="IC117" s="6765"/>
      <c r="ID117" s="6770"/>
      <c r="IE117" s="6765"/>
      <c r="IF117" s="6765"/>
      <c r="IG117" s="6765"/>
      <c r="IH117" s="6765"/>
      <c r="II117" s="6765"/>
      <c r="IJ117" s="6765"/>
      <c r="IK117" s="6819"/>
      <c r="IL117" s="6819"/>
      <c r="IM117" s="6762"/>
      <c r="IN117" s="5012"/>
      <c r="IO117" s="6769"/>
      <c r="IP117" s="6765"/>
      <c r="IQ117" s="6826"/>
      <c r="IR117" s="6827"/>
      <c r="IS117" s="6827"/>
      <c r="IT117" s="6827"/>
      <c r="IU117" s="6827"/>
      <c r="IV117" s="6827"/>
      <c r="IW117" s="6827"/>
      <c r="IX117" s="6827"/>
      <c r="IY117" s="6827"/>
      <c r="IZ117" s="6827"/>
      <c r="JA117" s="6827"/>
      <c r="JB117" s="6827"/>
      <c r="JC117" s="6827"/>
      <c r="JD117" s="6829"/>
    </row>
    <row r="118" spans="17:264" ht="15" thickBot="1">
      <c r="Q118" s="5593"/>
      <c r="R118" s="5594"/>
      <c r="S118" s="5631"/>
      <c r="T118" s="5589"/>
      <c r="U118" s="5606"/>
      <c r="V118" s="5607"/>
      <c r="W118" s="5594"/>
      <c r="X118" s="5594"/>
      <c r="Y118" s="5608"/>
      <c r="Z118" s="4482"/>
      <c r="AA118" s="5634"/>
      <c r="AB118" s="5594"/>
      <c r="AC118" s="5598"/>
      <c r="AD118" s="5598"/>
      <c r="AE118" s="5600"/>
      <c r="AF118" s="5608"/>
      <c r="AG118" s="5589"/>
      <c r="AH118" s="5868"/>
      <c r="AI118" s="5734"/>
      <c r="AJ118" s="5724"/>
      <c r="AK118" s="5725"/>
      <c r="AL118" s="5765"/>
      <c r="AM118" s="5766"/>
      <c r="AN118" s="5766"/>
      <c r="AO118" s="5766"/>
      <c r="AP118" s="5766"/>
      <c r="AQ118" s="5766"/>
      <c r="AR118" s="5766"/>
      <c r="AS118" s="5765"/>
      <c r="AT118" s="5766"/>
      <c r="AU118" s="5767"/>
      <c r="AV118" s="5767"/>
      <c r="AW118" s="5766"/>
      <c r="AX118" s="5766"/>
      <c r="AY118" s="2091"/>
      <c r="AZ118" s="5768"/>
      <c r="BB118" s="5171" t="s">
        <v>1271</v>
      </c>
      <c r="BC118" s="5254" t="s">
        <v>1577</v>
      </c>
      <c r="BD118" s="5253">
        <v>22</v>
      </c>
      <c r="BE118" s="5254">
        <v>4500058267</v>
      </c>
      <c r="BF118" s="5255">
        <v>45470</v>
      </c>
      <c r="BG118" s="5256">
        <v>100</v>
      </c>
      <c r="BH118" s="5254" t="s">
        <v>96</v>
      </c>
      <c r="BI118" s="5257">
        <v>15.65</v>
      </c>
      <c r="BJ118" s="5397">
        <v>45491</v>
      </c>
      <c r="BK118" s="6307">
        <v>45478</v>
      </c>
      <c r="BL118" s="5398">
        <v>74830</v>
      </c>
      <c r="BM118" s="5257">
        <v>105.66</v>
      </c>
      <c r="BN118" s="5246">
        <v>0</v>
      </c>
      <c r="BO118" s="5250">
        <f t="shared" ref="BO118:BO123" si="40">(BI118*BM118)</f>
        <v>1653.579</v>
      </c>
      <c r="BP118" s="5257">
        <f t="shared" ref="BP118:BP123" si="41">(BO118*0.05)</f>
        <v>82.67895</v>
      </c>
      <c r="BQ118" s="7141">
        <v>5</v>
      </c>
      <c r="BR118" s="7022" t="s">
        <v>8</v>
      </c>
      <c r="BS118" s="5083"/>
      <c r="BT118" s="5275"/>
      <c r="BU118" s="5079"/>
      <c r="BV118" s="5168"/>
      <c r="BW118" s="5169"/>
      <c r="BX118" s="5169"/>
      <c r="BY118" s="5169"/>
      <c r="BZ118" s="5169"/>
      <c r="CA118" s="5169"/>
      <c r="CB118" s="5169"/>
      <c r="CC118" s="5169"/>
      <c r="CD118" s="5169"/>
      <c r="CE118" s="5169"/>
      <c r="CF118" s="5169"/>
      <c r="CG118" s="5169"/>
      <c r="CH118" s="6473"/>
      <c r="CI118" s="5170"/>
      <c r="CK118" s="5122"/>
      <c r="CL118" s="5122"/>
      <c r="CM118" s="5122"/>
      <c r="CN118" s="5122"/>
      <c r="CO118" s="5122"/>
      <c r="CP118" s="5122"/>
      <c r="CQ118" s="5122"/>
      <c r="CR118" s="5122"/>
      <c r="CS118" s="5105"/>
      <c r="CT118" s="5122"/>
      <c r="CU118" s="5122"/>
      <c r="CV118" s="5122"/>
      <c r="CW118" s="5122"/>
      <c r="CX118" s="6504"/>
      <c r="CY118" s="6504"/>
      <c r="CZ118" s="5122"/>
      <c r="DA118" s="5122"/>
      <c r="DB118" s="5139"/>
      <c r="DC118" s="5484"/>
      <c r="DD118" s="5127"/>
      <c r="DE118" s="5127"/>
      <c r="DF118" s="2557"/>
      <c r="DG118" s="2557"/>
      <c r="DH118" s="2557"/>
      <c r="DI118" s="2557"/>
      <c r="DJ118" s="2557"/>
      <c r="DK118" s="2557"/>
      <c r="DL118" s="2557"/>
      <c r="DM118" s="2557"/>
      <c r="DN118" s="2557"/>
      <c r="DO118" s="2557"/>
      <c r="DP118" s="2557"/>
      <c r="DQ118" s="2557"/>
      <c r="DR118" s="2523"/>
      <c r="DT118" s="5017" t="s">
        <v>3</v>
      </c>
      <c r="DU118" s="5017" t="s">
        <v>4</v>
      </c>
      <c r="DV118" s="5017" t="s">
        <v>18</v>
      </c>
      <c r="DW118" s="5017" t="s">
        <v>19</v>
      </c>
      <c r="DX118" s="5017" t="s">
        <v>19</v>
      </c>
      <c r="DY118" s="5017" t="s">
        <v>20</v>
      </c>
      <c r="DZ118" s="5017" t="s">
        <v>21</v>
      </c>
      <c r="EA118" s="5017" t="s">
        <v>22</v>
      </c>
      <c r="EB118" s="5017" t="s">
        <v>23</v>
      </c>
      <c r="EC118" s="5017" t="s">
        <v>23</v>
      </c>
      <c r="ED118" s="5017" t="s">
        <v>1227</v>
      </c>
      <c r="EE118" s="5017" t="s">
        <v>20</v>
      </c>
      <c r="EF118" s="5017" t="s">
        <v>25</v>
      </c>
      <c r="EG118" s="5017" t="s">
        <v>0</v>
      </c>
      <c r="EH118" s="5017" t="s">
        <v>1363</v>
      </c>
      <c r="EI118" s="5017"/>
      <c r="EJ118" s="5017" t="s">
        <v>26</v>
      </c>
      <c r="EK118" s="4994"/>
      <c r="EL118" s="6919"/>
      <c r="EM118" s="6926"/>
      <c r="EN118" s="6926"/>
      <c r="EO118" s="6926"/>
      <c r="EP118" s="6926"/>
      <c r="EQ118" s="6926"/>
      <c r="ER118" s="6926"/>
      <c r="ES118" s="6926"/>
      <c r="ET118" s="6926"/>
      <c r="EU118" s="6926"/>
      <c r="EV118" s="6926"/>
      <c r="EW118" s="6926"/>
      <c r="EX118" s="6926"/>
      <c r="EY118" s="6926"/>
      <c r="EZ118" s="6926"/>
      <c r="FA118" s="6927"/>
      <c r="FC118" s="6769"/>
      <c r="FD118" s="6765"/>
      <c r="FE118" s="6765"/>
      <c r="FF118" s="6765"/>
      <c r="FG118" s="6765"/>
      <c r="FH118" s="6765"/>
      <c r="FI118" s="6765"/>
      <c r="FJ118" s="6765"/>
      <c r="FK118" s="6770"/>
      <c r="FL118" s="6765"/>
      <c r="FM118" s="6765"/>
      <c r="FN118" s="6765"/>
      <c r="FO118" s="6765"/>
      <c r="FP118" s="6765"/>
      <c r="FQ118" s="6765"/>
      <c r="FR118" s="6819"/>
      <c r="FS118" s="6819"/>
      <c r="FT118" s="6762"/>
      <c r="FU118" s="5012"/>
      <c r="FV118" s="6769"/>
      <c r="FW118" s="6765"/>
      <c r="FX118" s="6826"/>
      <c r="FY118" s="6827"/>
      <c r="FZ118" s="6827"/>
      <c r="GA118" s="6827"/>
      <c r="GB118" s="6827"/>
      <c r="GC118" s="6827"/>
      <c r="GD118" s="6827"/>
      <c r="GE118" s="6827"/>
      <c r="GF118" s="6827"/>
      <c r="GG118" s="6827"/>
      <c r="GH118" s="6827"/>
      <c r="GI118" s="6827"/>
      <c r="GJ118" s="6827"/>
      <c r="GK118" s="6829"/>
      <c r="GM118" s="6520"/>
      <c r="GN118" s="6520"/>
      <c r="GO118" s="6520"/>
      <c r="GP118" s="6520"/>
      <c r="GQ118" s="6520"/>
      <c r="GR118" s="6520"/>
      <c r="GS118" s="6520"/>
      <c r="GT118" s="6569"/>
      <c r="GU118" s="6520"/>
      <c r="GV118" s="6520"/>
      <c r="GW118" s="6520"/>
      <c r="GX118" s="6520"/>
      <c r="GY118" s="6520"/>
      <c r="GZ118" s="6710"/>
      <c r="HA118" s="6710"/>
      <c r="HB118" s="6710"/>
      <c r="HC118" s="6520"/>
      <c r="HV118" s="6769"/>
      <c r="HW118" s="6765"/>
      <c r="HX118" s="6765"/>
      <c r="HY118" s="6765"/>
      <c r="HZ118" s="6765"/>
      <c r="IA118" s="6765"/>
      <c r="IB118" s="6765"/>
      <c r="IC118" s="6765"/>
      <c r="ID118" s="6770"/>
      <c r="IE118" s="6765"/>
      <c r="IF118" s="6765"/>
      <c r="IG118" s="6765"/>
      <c r="IH118" s="6765"/>
      <c r="II118" s="6765"/>
      <c r="IJ118" s="6765"/>
      <c r="IK118" s="6819"/>
      <c r="IL118" s="6819"/>
      <c r="IM118" s="6762"/>
      <c r="IN118" s="5012"/>
      <c r="IO118" s="6769"/>
      <c r="IP118" s="6765"/>
      <c r="IQ118" s="6826"/>
      <c r="IR118" s="6827"/>
      <c r="IS118" s="6827"/>
      <c r="IT118" s="6827"/>
      <c r="IU118" s="6827"/>
      <c r="IV118" s="6827"/>
      <c r="IW118" s="6827"/>
      <c r="IX118" s="6827"/>
      <c r="IY118" s="6827"/>
      <c r="IZ118" s="6827"/>
      <c r="JA118" s="6827"/>
      <c r="JB118" s="6827"/>
      <c r="JC118" s="6827"/>
      <c r="JD118" s="6829"/>
    </row>
    <row r="119" spans="17:264" ht="15" thickBot="1">
      <c r="Q119" s="5724"/>
      <c r="R119" s="5725"/>
      <c r="S119" s="5725"/>
      <c r="T119" s="5725"/>
      <c r="U119" s="5725"/>
      <c r="V119" s="5726"/>
      <c r="W119" s="5725"/>
      <c r="X119" s="5725"/>
      <c r="Y119" s="5725"/>
      <c r="Z119" s="5725"/>
      <c r="AA119" s="3300"/>
      <c r="AB119" s="5725"/>
      <c r="AC119" s="5725"/>
      <c r="AD119" s="5725"/>
      <c r="AE119" s="5733"/>
      <c r="AF119" s="5733"/>
      <c r="AG119" s="5725"/>
      <c r="AH119" s="5602"/>
      <c r="AI119" s="5734"/>
      <c r="AJ119" s="5724"/>
      <c r="AK119" s="5725"/>
      <c r="AL119" s="5765"/>
      <c r="AM119" s="5766"/>
      <c r="AN119" s="5766"/>
      <c r="AO119" s="5766"/>
      <c r="AP119" s="5766"/>
      <c r="AQ119" s="5766"/>
      <c r="AR119" s="5766"/>
      <c r="AS119" s="5765"/>
      <c r="AT119" s="5766"/>
      <c r="AU119" s="5767"/>
      <c r="AV119" s="5767"/>
      <c r="AW119" s="5766"/>
      <c r="AX119" s="5766"/>
      <c r="AY119" s="2091"/>
      <c r="AZ119" s="5768"/>
      <c r="BB119" s="5171" t="s">
        <v>1271</v>
      </c>
      <c r="BC119" s="5254" t="s">
        <v>1597</v>
      </c>
      <c r="BD119" s="5253">
        <v>23</v>
      </c>
      <c r="BE119" s="5254">
        <v>4500058267</v>
      </c>
      <c r="BF119" s="5255">
        <v>45470</v>
      </c>
      <c r="BG119" s="5256">
        <v>100</v>
      </c>
      <c r="BH119" s="5254" t="s">
        <v>96</v>
      </c>
      <c r="BI119" s="5257">
        <v>15.65</v>
      </c>
      <c r="BJ119" s="5397">
        <v>45491</v>
      </c>
      <c r="BK119" s="6307">
        <v>45478</v>
      </c>
      <c r="BL119" s="5398">
        <v>74830</v>
      </c>
      <c r="BM119" s="5257">
        <v>110.72</v>
      </c>
      <c r="BN119" s="5246">
        <v>0</v>
      </c>
      <c r="BO119" s="5250">
        <f t="shared" si="40"/>
        <v>1732.768</v>
      </c>
      <c r="BP119" s="5257">
        <f t="shared" si="41"/>
        <v>86.638400000000004</v>
      </c>
      <c r="BQ119" s="7141">
        <v>5</v>
      </c>
      <c r="BR119" s="6197" t="s">
        <v>8</v>
      </c>
      <c r="BS119" s="5083"/>
      <c r="BT119" s="5058"/>
      <c r="BU119" s="5082"/>
      <c r="BV119" s="5083"/>
      <c r="BW119" s="5058"/>
      <c r="BX119" s="5058"/>
      <c r="BY119" s="5058"/>
      <c r="BZ119" s="5058"/>
      <c r="CA119" s="5058"/>
      <c r="CB119" s="5058"/>
      <c r="CC119" s="5058"/>
      <c r="CD119" s="5058"/>
      <c r="CE119" s="5058"/>
      <c r="CF119" s="5058"/>
      <c r="CG119" s="5058"/>
      <c r="CH119" s="5058"/>
      <c r="CI119" s="5058"/>
      <c r="CK119" s="5103" t="s">
        <v>1496</v>
      </c>
      <c r="CL119" s="5103"/>
      <c r="CM119" s="5104"/>
      <c r="CN119" s="5104"/>
      <c r="CO119" s="5104"/>
      <c r="CP119" s="5104"/>
      <c r="CQ119" s="5104"/>
      <c r="CR119" s="5104"/>
      <c r="CS119" s="5104"/>
      <c r="CT119" s="5104"/>
      <c r="CU119" s="5104"/>
      <c r="CV119" s="5104"/>
      <c r="CW119" s="5104"/>
      <c r="CX119" s="5104"/>
      <c r="CY119" s="5104"/>
      <c r="CZ119" s="5104"/>
      <c r="DA119" s="5104"/>
      <c r="DB119" s="5139"/>
      <c r="DC119" s="5485"/>
      <c r="DD119" s="5486"/>
      <c r="DE119" s="5486"/>
      <c r="DF119" s="2560"/>
      <c r="DG119" s="2560"/>
      <c r="DH119" s="2560"/>
      <c r="DI119" s="2560"/>
      <c r="DJ119" s="2560"/>
      <c r="DK119" s="2560"/>
      <c r="DL119" s="2560"/>
      <c r="DM119" s="2560"/>
      <c r="DN119" s="2560"/>
      <c r="DO119" s="2560"/>
      <c r="DP119" s="2560"/>
      <c r="DQ119" s="2560"/>
      <c r="DR119" s="2562"/>
      <c r="DT119" s="5018"/>
      <c r="DU119" s="5018"/>
      <c r="DV119" s="5018"/>
      <c r="DW119" s="5018" t="s">
        <v>3</v>
      </c>
      <c r="DX119" s="5018" t="s">
        <v>18</v>
      </c>
      <c r="DY119" s="5018"/>
      <c r="DZ119" s="5018"/>
      <c r="EA119" s="5018" t="s">
        <v>21</v>
      </c>
      <c r="EB119" s="5018" t="s">
        <v>27</v>
      </c>
      <c r="EC119" s="5018" t="s">
        <v>28</v>
      </c>
      <c r="ED119" s="5018"/>
      <c r="EE119" s="5018"/>
      <c r="EF119" s="5018"/>
      <c r="EG119" s="5018"/>
      <c r="EH119" s="5018" t="s">
        <v>11</v>
      </c>
      <c r="EI119" s="5018"/>
      <c r="EJ119" s="5018"/>
      <c r="EK119" s="4994"/>
      <c r="EL119" s="6924"/>
      <c r="EM119" s="4449"/>
      <c r="EN119" s="4449"/>
      <c r="EO119" s="182"/>
      <c r="EP119" s="182"/>
      <c r="EQ119" s="182"/>
      <c r="ER119" s="182"/>
      <c r="ES119" s="182"/>
      <c r="ET119" s="182"/>
      <c r="EU119" s="182"/>
      <c r="EV119" s="182"/>
      <c r="EW119" s="182"/>
      <c r="EX119" s="182"/>
      <c r="EY119" s="182"/>
      <c r="EZ119" s="182"/>
      <c r="FA119" s="339"/>
      <c r="FC119" s="6769"/>
      <c r="FD119" s="6765"/>
      <c r="FE119" s="6765"/>
      <c r="FF119" s="6765"/>
      <c r="FG119" s="6765"/>
      <c r="FH119" s="6765"/>
      <c r="FI119" s="6765"/>
      <c r="FJ119" s="6765"/>
      <c r="FK119" s="6770"/>
      <c r="FL119" s="6765"/>
      <c r="FM119" s="6765"/>
      <c r="FN119" s="6765"/>
      <c r="FO119" s="6765"/>
      <c r="FP119" s="6765"/>
      <c r="FQ119" s="6765"/>
      <c r="FR119" s="6819"/>
      <c r="FS119" s="6819"/>
      <c r="FT119" s="6762"/>
      <c r="FU119" s="5012"/>
      <c r="FV119" s="6769"/>
      <c r="FW119" s="6765"/>
      <c r="FX119" s="6826"/>
      <c r="FY119" s="6827"/>
      <c r="FZ119" s="6827"/>
      <c r="GA119" s="6827"/>
      <c r="GB119" s="6827"/>
      <c r="GC119" s="6827"/>
      <c r="GD119" s="6827"/>
      <c r="GE119" s="6827"/>
      <c r="GF119" s="6827"/>
      <c r="GG119" s="6827"/>
      <c r="GH119" s="6827"/>
      <c r="GI119" s="6827"/>
      <c r="GJ119" s="6827"/>
      <c r="GK119" s="6829"/>
      <c r="GM119" s="6520"/>
      <c r="GN119" s="6520"/>
      <c r="GO119" s="6520"/>
      <c r="GP119" s="6520"/>
      <c r="GQ119" s="6520"/>
      <c r="GR119" s="6520"/>
      <c r="GS119" s="6520"/>
      <c r="GT119" s="6569"/>
      <c r="GU119" s="6520"/>
      <c r="GV119" s="6520"/>
      <c r="GW119" s="6520"/>
      <c r="GX119" s="6520"/>
      <c r="GY119" s="6520"/>
      <c r="GZ119" s="6710"/>
      <c r="HA119" s="6710"/>
      <c r="HB119" s="6710"/>
      <c r="HC119" s="6520"/>
      <c r="HV119" s="6769"/>
      <c r="HW119" s="6765"/>
      <c r="HX119" s="6765"/>
      <c r="HY119" s="6765"/>
      <c r="HZ119" s="6765"/>
      <c r="IA119" s="6765"/>
      <c r="IB119" s="6765"/>
      <c r="IC119" s="6765"/>
      <c r="ID119" s="6770"/>
      <c r="IE119" s="6765"/>
      <c r="IF119" s="6765"/>
      <c r="IG119" s="6765"/>
      <c r="IH119" s="6765"/>
      <c r="II119" s="6765"/>
      <c r="IJ119" s="6765"/>
      <c r="IK119" s="6819"/>
      <c r="IL119" s="6819"/>
      <c r="IM119" s="6762"/>
      <c r="IN119" s="5012"/>
      <c r="IO119" s="6769"/>
      <c r="IP119" s="6765"/>
      <c r="IQ119" s="6826"/>
      <c r="IR119" s="6827"/>
      <c r="IS119" s="6827"/>
      <c r="IT119" s="6827"/>
      <c r="IU119" s="6827"/>
      <c r="IV119" s="6827"/>
      <c r="IW119" s="6827"/>
      <c r="IX119" s="6827"/>
      <c r="IY119" s="6827"/>
      <c r="IZ119" s="6827"/>
      <c r="JA119" s="6827"/>
      <c r="JB119" s="6827"/>
      <c r="JC119" s="6827"/>
      <c r="JD119" s="6829"/>
    </row>
    <row r="120" spans="17:264" ht="15" thickBot="1">
      <c r="Q120" s="5891"/>
      <c r="R120" s="5892"/>
      <c r="S120" s="5892"/>
      <c r="T120" s="5892"/>
      <c r="U120" s="5892"/>
      <c r="V120" s="5892"/>
      <c r="W120" s="5892"/>
      <c r="X120" s="5892"/>
      <c r="Y120" s="5892"/>
      <c r="Z120" s="5892"/>
      <c r="AA120" s="7571"/>
      <c r="AB120" s="5892"/>
      <c r="AC120" s="5892"/>
      <c r="AD120" s="5892"/>
      <c r="AE120" s="6689">
        <f>SUM(AE98:AE119)</f>
        <v>477102.2190000001</v>
      </c>
      <c r="AF120" s="6689">
        <f>SUM(AF98:AF119)</f>
        <v>23855.110949999998</v>
      </c>
      <c r="AG120" s="5892"/>
      <c r="AH120" s="5894"/>
      <c r="AI120" s="5734"/>
      <c r="AJ120" s="5724"/>
      <c r="AK120" s="5725"/>
      <c r="AL120" s="5765"/>
      <c r="AM120" s="5766"/>
      <c r="AN120" s="5766"/>
      <c r="AO120" s="5766"/>
      <c r="AP120" s="5766"/>
      <c r="AQ120" s="5766"/>
      <c r="AR120" s="5766"/>
      <c r="AS120" s="5765"/>
      <c r="AT120" s="5766"/>
      <c r="AU120" s="5767"/>
      <c r="AV120" s="5767"/>
      <c r="AW120" s="5766"/>
      <c r="AX120" s="5766"/>
      <c r="AY120" s="2091"/>
      <c r="AZ120" s="5768"/>
      <c r="BB120" s="5171" t="s">
        <v>1271</v>
      </c>
      <c r="BC120" s="5254" t="s">
        <v>1599</v>
      </c>
      <c r="BD120" s="5253">
        <v>24</v>
      </c>
      <c r="BE120" s="5254">
        <v>4500058267</v>
      </c>
      <c r="BF120" s="5255">
        <v>45470</v>
      </c>
      <c r="BG120" s="5256">
        <v>100</v>
      </c>
      <c r="BH120" s="5254" t="s">
        <v>96</v>
      </c>
      <c r="BI120" s="5257">
        <v>15.65</v>
      </c>
      <c r="BJ120" s="5397">
        <v>45491</v>
      </c>
      <c r="BK120" s="6307">
        <v>45478</v>
      </c>
      <c r="BL120" s="5398">
        <v>74830</v>
      </c>
      <c r="BM120" s="5257">
        <v>101.13</v>
      </c>
      <c r="BN120" s="5246">
        <v>0</v>
      </c>
      <c r="BO120" s="5250">
        <f t="shared" si="40"/>
        <v>1582.6845000000001</v>
      </c>
      <c r="BP120" s="5257">
        <f t="shared" si="41"/>
        <v>79.134225000000015</v>
      </c>
      <c r="BQ120" s="7141">
        <v>5</v>
      </c>
      <c r="BR120" s="6197" t="s">
        <v>8</v>
      </c>
      <c r="BS120" s="5083"/>
      <c r="BT120" s="5058"/>
      <c r="BU120" s="5082"/>
      <c r="BV120" s="5083"/>
      <c r="BW120" s="5058"/>
      <c r="BX120" s="5058"/>
      <c r="BY120" s="5058"/>
      <c r="BZ120" s="5058"/>
      <c r="CA120" s="5058"/>
      <c r="CB120" s="5058"/>
      <c r="CC120" s="5058"/>
      <c r="CD120" s="5058"/>
      <c r="CE120" s="5058"/>
      <c r="CF120" s="5058"/>
      <c r="CG120" s="5058"/>
      <c r="CH120" s="5058"/>
      <c r="CI120" s="5058"/>
      <c r="CK120" s="5106"/>
      <c r="CL120" s="5106"/>
      <c r="CM120" s="5106"/>
      <c r="CN120" s="5106" t="s">
        <v>14</v>
      </c>
      <c r="CO120" s="5106" t="s">
        <v>12</v>
      </c>
      <c r="CP120" s="5106"/>
      <c r="CQ120" s="5106"/>
      <c r="CR120" s="5106" t="s">
        <v>15</v>
      </c>
      <c r="CS120" s="5106" t="s">
        <v>12</v>
      </c>
      <c r="CT120" s="5106" t="s">
        <v>12</v>
      </c>
      <c r="CU120" s="5106"/>
      <c r="CV120" s="5106"/>
      <c r="CW120" s="5106"/>
      <c r="CX120" s="5106"/>
      <c r="CY120" s="5106" t="s">
        <v>0</v>
      </c>
      <c r="CZ120" s="5106"/>
      <c r="DA120" s="5106"/>
      <c r="DB120" s="5139"/>
      <c r="DC120" s="5148"/>
      <c r="DD120" s="5148"/>
      <c r="DE120" s="5148"/>
      <c r="DF120" s="2248"/>
      <c r="DG120" s="2248"/>
      <c r="DH120" s="2248"/>
      <c r="DI120" s="2248"/>
      <c r="DJ120" s="2248"/>
      <c r="DK120" s="2248"/>
      <c r="DL120" s="2248"/>
      <c r="DM120" s="2248"/>
      <c r="DN120" s="2248"/>
      <c r="DO120" s="2248"/>
      <c r="DP120" s="2248"/>
      <c r="DQ120" s="2248"/>
      <c r="DR120" s="2248"/>
      <c r="DT120" s="5442" t="s">
        <v>1537</v>
      </c>
      <c r="DU120" s="7226" t="s">
        <v>1603</v>
      </c>
      <c r="DV120" s="5435">
        <v>9</v>
      </c>
      <c r="DW120" s="5435" t="s">
        <v>796</v>
      </c>
      <c r="DX120" s="5436">
        <v>45470</v>
      </c>
      <c r="DY120" s="5437">
        <v>50</v>
      </c>
      <c r="DZ120" s="5435" t="s">
        <v>35</v>
      </c>
      <c r="EA120" s="5435">
        <v>99.24</v>
      </c>
      <c r="EB120" s="5438">
        <v>45488</v>
      </c>
      <c r="EC120" s="5436">
        <v>45485</v>
      </c>
      <c r="ED120" s="5435">
        <v>40118</v>
      </c>
      <c r="EE120" s="5439">
        <v>47750</v>
      </c>
      <c r="EF120" s="5439">
        <f>(DY120*1000-EE120)</f>
        <v>2250</v>
      </c>
      <c r="EG120" s="5440">
        <f>(EA120*EE120/1000)</f>
        <v>4738.71</v>
      </c>
      <c r="EH120" s="5441">
        <f>(EG120*0.04)</f>
        <v>189.54840000000002</v>
      </c>
      <c r="EI120" s="5439">
        <v>4</v>
      </c>
      <c r="EJ120" s="7443" t="s">
        <v>8</v>
      </c>
      <c r="EK120" s="4994"/>
      <c r="EL120" s="6924"/>
      <c r="EM120" s="4449"/>
      <c r="EN120" s="4449"/>
      <c r="EO120" s="182"/>
      <c r="EP120" s="182"/>
      <c r="EQ120" s="182"/>
      <c r="ER120" s="182"/>
      <c r="ES120" s="182"/>
      <c r="ET120" s="182"/>
      <c r="EU120" s="182"/>
      <c r="EV120" s="182"/>
      <c r="EW120" s="182"/>
      <c r="EX120" s="182"/>
      <c r="EY120" s="182"/>
      <c r="EZ120" s="182"/>
      <c r="FA120" s="339"/>
      <c r="FC120" s="6771"/>
      <c r="FD120" s="6772"/>
      <c r="FE120" s="6772"/>
      <c r="FF120" s="6772"/>
      <c r="FG120" s="6772"/>
      <c r="FH120" s="6772"/>
      <c r="FI120" s="6772"/>
      <c r="FJ120" s="6772"/>
      <c r="FK120" s="6773"/>
      <c r="FL120" s="6772"/>
      <c r="FM120" s="6772"/>
      <c r="FN120" s="6772"/>
      <c r="FO120" s="6772"/>
      <c r="FP120" s="6772"/>
      <c r="FQ120" s="6772"/>
      <c r="FR120" s="6869"/>
      <c r="FS120" s="6869"/>
      <c r="FT120" s="6881"/>
      <c r="FU120" s="5012"/>
      <c r="FV120" s="6769"/>
      <c r="FW120" s="6765"/>
      <c r="FX120" s="6826"/>
      <c r="FY120" s="6827"/>
      <c r="FZ120" s="6827"/>
      <c r="GA120" s="6827"/>
      <c r="GB120" s="6827"/>
      <c r="GC120" s="6827"/>
      <c r="GD120" s="6827"/>
      <c r="GE120" s="6827"/>
      <c r="GF120" s="6827"/>
      <c r="GG120" s="6827"/>
      <c r="GH120" s="6827"/>
      <c r="GI120" s="6827"/>
      <c r="GJ120" s="6827"/>
      <c r="GK120" s="6829"/>
      <c r="GM120" s="6516"/>
      <c r="GN120" s="6517"/>
      <c r="GO120" s="6517"/>
      <c r="GP120" s="6517"/>
      <c r="GQ120" s="6517"/>
      <c r="GR120" s="6517"/>
      <c r="GS120" s="6517"/>
      <c r="GT120" s="6517"/>
      <c r="GU120" s="6517"/>
      <c r="GV120" s="6517"/>
      <c r="GW120" s="6517"/>
      <c r="GX120" s="6517"/>
      <c r="GY120" s="6517"/>
      <c r="GZ120" s="6517"/>
      <c r="HA120" s="6517"/>
      <c r="HB120" s="6517"/>
      <c r="HC120" s="6517"/>
      <c r="HV120" s="6771"/>
      <c r="HW120" s="6772"/>
      <c r="HX120" s="6772"/>
      <c r="HY120" s="6772"/>
      <c r="HZ120" s="6772"/>
      <c r="IA120" s="6772"/>
      <c r="IB120" s="6772"/>
      <c r="IC120" s="6772"/>
      <c r="ID120" s="6773"/>
      <c r="IE120" s="6772"/>
      <c r="IF120" s="6772"/>
      <c r="IG120" s="6772"/>
      <c r="IH120" s="6772"/>
      <c r="II120" s="6772"/>
      <c r="IJ120" s="6772"/>
      <c r="IK120" s="6869"/>
      <c r="IL120" s="6869"/>
      <c r="IM120" s="6881"/>
      <c r="IN120" s="5012"/>
      <c r="IO120" s="6769"/>
      <c r="IP120" s="6765"/>
      <c r="IQ120" s="6826"/>
      <c r="IR120" s="6827"/>
      <c r="IS120" s="6827"/>
      <c r="IT120" s="6827"/>
      <c r="IU120" s="6827"/>
      <c r="IV120" s="6827"/>
      <c r="IW120" s="6827"/>
      <c r="IX120" s="6827"/>
      <c r="IY120" s="6827"/>
      <c r="IZ120" s="6827"/>
      <c r="JA120" s="6827"/>
      <c r="JB120" s="6827"/>
      <c r="JC120" s="6827"/>
      <c r="JD120" s="6829"/>
    </row>
    <row r="121" spans="17:264" ht="15" thickBot="1">
      <c r="Q121" s="5660"/>
      <c r="R121" s="5660"/>
      <c r="S121" s="5660"/>
      <c r="T121" s="5660"/>
      <c r="U121" s="5660"/>
      <c r="V121" s="5660"/>
      <c r="W121" s="5660"/>
      <c r="X121" s="5660"/>
      <c r="Y121" s="5660"/>
      <c r="Z121" s="5660"/>
      <c r="AA121" s="5660"/>
      <c r="AB121" s="5660"/>
      <c r="AC121" s="5660"/>
      <c r="AD121" s="5660"/>
      <c r="AE121" s="5660"/>
      <c r="AF121" s="5660"/>
      <c r="AG121" s="5660"/>
      <c r="AH121" s="5660"/>
      <c r="AI121" s="5734"/>
      <c r="AJ121" s="5724"/>
      <c r="AK121" s="5725"/>
      <c r="AL121" s="5765"/>
      <c r="AM121" s="5766"/>
      <c r="AN121" s="5766"/>
      <c r="AO121" s="5766"/>
      <c r="AP121" s="5766"/>
      <c r="AQ121" s="5766"/>
      <c r="AR121" s="5766"/>
      <c r="AS121" s="5765"/>
      <c r="AT121" s="5766"/>
      <c r="AU121" s="5767"/>
      <c r="AV121" s="5767"/>
      <c r="AW121" s="5766"/>
      <c r="AX121" s="5766"/>
      <c r="AY121" s="2091"/>
      <c r="AZ121" s="5768"/>
      <c r="BB121" s="5171" t="s">
        <v>1271</v>
      </c>
      <c r="BC121" s="5254" t="s">
        <v>1598</v>
      </c>
      <c r="BD121" s="5253">
        <v>25</v>
      </c>
      <c r="BE121" s="5254">
        <v>4500058267</v>
      </c>
      <c r="BF121" s="5255">
        <v>45470</v>
      </c>
      <c r="BG121" s="5256">
        <v>100</v>
      </c>
      <c r="BH121" s="5254" t="s">
        <v>96</v>
      </c>
      <c r="BI121" s="5257">
        <v>15.65</v>
      </c>
      <c r="BJ121" s="5397">
        <v>45491</v>
      </c>
      <c r="BK121" s="6307">
        <v>45478</v>
      </c>
      <c r="BL121" s="5398">
        <v>74830</v>
      </c>
      <c r="BM121" s="5257">
        <v>104.53</v>
      </c>
      <c r="BN121" s="5246">
        <v>0</v>
      </c>
      <c r="BO121" s="5250">
        <f t="shared" si="40"/>
        <v>1635.8945000000001</v>
      </c>
      <c r="BP121" s="5257">
        <f t="shared" si="41"/>
        <v>81.794725000000014</v>
      </c>
      <c r="BQ121" s="7141">
        <v>5</v>
      </c>
      <c r="BR121" s="6197" t="s">
        <v>8</v>
      </c>
      <c r="BS121" s="5083"/>
      <c r="BT121" s="5309" t="s">
        <v>1459</v>
      </c>
      <c r="BU121" s="5082"/>
      <c r="BV121" s="5083"/>
      <c r="BW121" s="5058"/>
      <c r="BX121" s="5058"/>
      <c r="BY121" s="5058"/>
      <c r="BZ121" s="5058"/>
      <c r="CA121" s="5058"/>
      <c r="CB121" s="5058"/>
      <c r="CC121" s="5058"/>
      <c r="CD121" s="5058"/>
      <c r="CE121" s="5058"/>
      <c r="CF121" s="5058"/>
      <c r="CG121" s="5058"/>
      <c r="CH121" s="5058"/>
      <c r="CI121" s="5058"/>
      <c r="CK121" s="5110"/>
      <c r="CL121" s="5110"/>
      <c r="CM121" s="5110"/>
      <c r="CN121" s="5110"/>
      <c r="CO121" s="5110"/>
      <c r="CP121" s="5110"/>
      <c r="CQ121" s="5110"/>
      <c r="CR121" s="5110"/>
      <c r="CS121" s="5110"/>
      <c r="CT121" s="5110"/>
      <c r="CU121" s="5110"/>
      <c r="CV121" s="5110"/>
      <c r="CW121" s="5110"/>
      <c r="CX121" s="5110"/>
      <c r="CY121" s="5110"/>
      <c r="CZ121" s="5110"/>
      <c r="DA121" s="5110"/>
      <c r="DB121" s="5139"/>
      <c r="DC121" s="5148"/>
      <c r="DD121" s="5148"/>
      <c r="DE121" s="5148"/>
      <c r="DF121" s="2248"/>
      <c r="DG121" s="2248"/>
      <c r="DH121" s="2248"/>
      <c r="DI121" s="2248"/>
      <c r="DJ121" s="2248"/>
      <c r="DK121" s="2248"/>
      <c r="DL121" s="2248"/>
      <c r="DM121" s="2248"/>
      <c r="DN121" s="2248"/>
      <c r="DO121" s="2248"/>
      <c r="DP121" s="2248"/>
      <c r="DQ121" s="2248"/>
      <c r="DR121" s="2248"/>
      <c r="DT121" s="6915"/>
      <c r="DU121" s="5015"/>
      <c r="DV121" s="5015"/>
      <c r="DW121" s="5015"/>
      <c r="DX121" s="5015"/>
      <c r="DY121" s="5015"/>
      <c r="DZ121" s="5015"/>
      <c r="EA121" s="5015"/>
      <c r="EB121" s="6916"/>
      <c r="EC121" s="5015"/>
      <c r="ED121" s="5015"/>
      <c r="EE121" s="5015"/>
      <c r="EF121" s="5015"/>
      <c r="EG121" s="6921"/>
      <c r="EH121" s="5015"/>
      <c r="EI121" s="6917"/>
      <c r="EJ121" s="7350"/>
      <c r="EK121" s="4994"/>
      <c r="EL121" s="6924"/>
      <c r="EM121" s="4449"/>
      <c r="EN121" s="4449"/>
      <c r="EO121" s="182"/>
      <c r="EP121" s="182"/>
      <c r="EQ121" s="182"/>
      <c r="ER121" s="182"/>
      <c r="ES121" s="182"/>
      <c r="ET121" s="182"/>
      <c r="EU121" s="182"/>
      <c r="EV121" s="182"/>
      <c r="EW121" s="182"/>
      <c r="EX121" s="182"/>
      <c r="EY121" s="182"/>
      <c r="EZ121" s="182"/>
      <c r="FA121" s="339"/>
      <c r="FC121" s="6771"/>
      <c r="FD121" s="6772"/>
      <c r="FE121" s="6772"/>
      <c r="FF121" s="6772"/>
      <c r="FG121" s="6772"/>
      <c r="FH121" s="6772"/>
      <c r="FI121" s="6772"/>
      <c r="FJ121" s="6772"/>
      <c r="FK121" s="6773"/>
      <c r="FL121" s="6772"/>
      <c r="FM121" s="6772"/>
      <c r="FN121" s="6772"/>
      <c r="FO121" s="6772"/>
      <c r="FP121" s="6772"/>
      <c r="FQ121" s="6772"/>
      <c r="FR121" s="6869"/>
      <c r="FS121" s="6869"/>
      <c r="FT121" s="6881"/>
      <c r="FU121" s="5012"/>
      <c r="FV121" s="6769"/>
      <c r="FW121" s="6765"/>
      <c r="FX121" s="6826"/>
      <c r="FY121" s="6827"/>
      <c r="FZ121" s="6827"/>
      <c r="GA121" s="6827"/>
      <c r="GB121" s="6827"/>
      <c r="GC121" s="6827"/>
      <c r="GD121" s="6827"/>
      <c r="GE121" s="6827"/>
      <c r="GF121" s="6827"/>
      <c r="GG121" s="6827"/>
      <c r="GH121" s="6827"/>
      <c r="GI121" s="6827"/>
      <c r="GJ121" s="6827"/>
      <c r="GK121" s="6829"/>
      <c r="GM121" s="6516"/>
      <c r="GN121" s="6517"/>
      <c r="GO121" s="6517"/>
      <c r="GP121" s="6517"/>
      <c r="GQ121" s="6517"/>
      <c r="GR121" s="6517"/>
      <c r="GS121" s="6517"/>
      <c r="GT121" s="6517"/>
      <c r="GU121" s="6517"/>
      <c r="GV121" s="6517"/>
      <c r="GW121" s="6517"/>
      <c r="GX121" s="6517"/>
      <c r="GY121" s="6517"/>
      <c r="GZ121" s="6517"/>
      <c r="HA121" s="6517"/>
      <c r="HB121" s="6517"/>
      <c r="HC121" s="6517"/>
      <c r="HV121" s="6771"/>
      <c r="HW121" s="6772"/>
      <c r="HX121" s="6772"/>
      <c r="HY121" s="6772"/>
      <c r="HZ121" s="6772"/>
      <c r="IA121" s="6772"/>
      <c r="IB121" s="6772"/>
      <c r="IC121" s="6772"/>
      <c r="ID121" s="6773"/>
      <c r="IE121" s="6772"/>
      <c r="IF121" s="6772"/>
      <c r="IG121" s="6772"/>
      <c r="IH121" s="6772"/>
      <c r="II121" s="6772"/>
      <c r="IJ121" s="6772"/>
      <c r="IK121" s="6869"/>
      <c r="IL121" s="6869"/>
      <c r="IM121" s="6881"/>
      <c r="IN121" s="5012"/>
      <c r="IO121" s="6769"/>
      <c r="IP121" s="6765"/>
      <c r="IQ121" s="6826"/>
      <c r="IR121" s="6827"/>
      <c r="IS121" s="6827"/>
      <c r="IT121" s="6827"/>
      <c r="IU121" s="6827"/>
      <c r="IV121" s="6827"/>
      <c r="IW121" s="6827"/>
      <c r="IX121" s="6827"/>
      <c r="IY121" s="6827"/>
      <c r="IZ121" s="6827"/>
      <c r="JA121" s="6827"/>
      <c r="JB121" s="6827"/>
      <c r="JC121" s="6827"/>
      <c r="JD121" s="6829"/>
    </row>
    <row r="122" spans="17:264" ht="18" thickBot="1">
      <c r="Q122" s="6687" t="s">
        <v>1683</v>
      </c>
      <c r="R122" s="5578"/>
      <c r="S122" s="5577"/>
      <c r="T122" s="5577"/>
      <c r="U122" s="5577"/>
      <c r="V122" s="5577"/>
      <c r="W122" s="5577"/>
      <c r="X122" s="5577"/>
      <c r="Y122" s="5577"/>
      <c r="Z122" s="5577"/>
      <c r="AA122" s="5734"/>
      <c r="AB122" s="5577"/>
      <c r="AC122" s="5577"/>
      <c r="AD122" s="5577"/>
      <c r="AE122" s="5577"/>
      <c r="AF122" s="5577"/>
      <c r="AG122" s="5577"/>
      <c r="AH122" s="5577"/>
      <c r="AI122" s="5734"/>
      <c r="AJ122" s="5679"/>
      <c r="AK122" s="5654"/>
      <c r="AL122" s="6713"/>
      <c r="AM122" s="6714"/>
      <c r="AN122" s="6714"/>
      <c r="AO122" s="6714"/>
      <c r="AP122" s="6714"/>
      <c r="AQ122" s="6714"/>
      <c r="AR122" s="6714"/>
      <c r="AS122" s="6713"/>
      <c r="AT122" s="6714"/>
      <c r="AU122" s="6715"/>
      <c r="AV122" s="6715"/>
      <c r="AW122" s="6714"/>
      <c r="AX122" s="6714"/>
      <c r="AY122" s="5828"/>
      <c r="AZ122" s="6196"/>
      <c r="BB122" s="6261" t="s">
        <v>726</v>
      </c>
      <c r="BC122" s="5330" t="s">
        <v>1394</v>
      </c>
      <c r="BD122" s="5253">
        <v>65</v>
      </c>
      <c r="BE122" s="5330">
        <v>131585</v>
      </c>
      <c r="BF122" s="5331">
        <v>45457</v>
      </c>
      <c r="BG122" s="7392">
        <v>2000</v>
      </c>
      <c r="BH122" s="5330" t="s">
        <v>96</v>
      </c>
      <c r="BI122" s="5333">
        <v>16.149999999999999</v>
      </c>
      <c r="BJ122" s="7393">
        <v>45497</v>
      </c>
      <c r="BK122" s="7394">
        <v>45482</v>
      </c>
      <c r="BL122" s="5252">
        <v>74877</v>
      </c>
      <c r="BM122" s="5333">
        <v>1849.55</v>
      </c>
      <c r="BN122" s="5246">
        <v>0</v>
      </c>
      <c r="BO122" s="5335">
        <f t="shared" si="40"/>
        <v>29870.232499999998</v>
      </c>
      <c r="BP122" s="5333">
        <f t="shared" si="41"/>
        <v>1493.5116250000001</v>
      </c>
      <c r="BQ122" s="5246">
        <v>5</v>
      </c>
      <c r="BR122" s="6257" t="s">
        <v>8</v>
      </c>
      <c r="BS122" s="5083"/>
      <c r="BT122" s="5262"/>
      <c r="BU122" s="5084"/>
      <c r="BV122" s="5085" t="s">
        <v>14</v>
      </c>
      <c r="BW122" s="5085" t="s">
        <v>12</v>
      </c>
      <c r="BX122" s="5085"/>
      <c r="BY122" s="5085"/>
      <c r="BZ122" s="5085" t="s">
        <v>15</v>
      </c>
      <c r="CA122" s="5085" t="s">
        <v>12</v>
      </c>
      <c r="CB122" s="5085" t="s">
        <v>12</v>
      </c>
      <c r="CC122" s="5085"/>
      <c r="CD122" s="5085"/>
      <c r="CE122" s="5085"/>
      <c r="CF122" s="5085"/>
      <c r="CG122" s="5085" t="s">
        <v>0</v>
      </c>
      <c r="CH122" s="6466"/>
      <c r="CI122" s="5086"/>
      <c r="CK122" s="5110" t="s">
        <v>3</v>
      </c>
      <c r="CL122" s="5110" t="s">
        <v>4</v>
      </c>
      <c r="CM122" s="5110" t="s">
        <v>18</v>
      </c>
      <c r="CN122" s="5110" t="s">
        <v>19</v>
      </c>
      <c r="CO122" s="5110" t="s">
        <v>19</v>
      </c>
      <c r="CP122" s="5110" t="s">
        <v>20</v>
      </c>
      <c r="CQ122" s="5110" t="s">
        <v>21</v>
      </c>
      <c r="CR122" s="5110" t="s">
        <v>22</v>
      </c>
      <c r="CS122" s="5110" t="s">
        <v>23</v>
      </c>
      <c r="CT122" s="5110" t="s">
        <v>23</v>
      </c>
      <c r="CU122" s="5110" t="s">
        <v>1227</v>
      </c>
      <c r="CV122" s="5110" t="s">
        <v>20</v>
      </c>
      <c r="CW122" s="5110" t="s">
        <v>25</v>
      </c>
      <c r="CX122" s="5110" t="s">
        <v>0</v>
      </c>
      <c r="CY122" s="5110" t="s">
        <v>1363</v>
      </c>
      <c r="CZ122" s="5110" t="s">
        <v>1388</v>
      </c>
      <c r="DA122" s="5110" t="s">
        <v>26</v>
      </c>
      <c r="DB122" s="5139"/>
      <c r="DC122" s="5148"/>
      <c r="DD122" s="5148"/>
      <c r="DE122" s="5148"/>
      <c r="DF122" s="2248"/>
      <c r="DG122" s="2248"/>
      <c r="DH122" s="2248"/>
      <c r="DI122" s="2248"/>
      <c r="DJ122" s="2248"/>
      <c r="DK122" s="2248"/>
      <c r="DL122" s="2248"/>
      <c r="DM122" s="2248"/>
      <c r="DN122" s="2248"/>
      <c r="DO122" s="2248"/>
      <c r="DP122" s="2248"/>
      <c r="DQ122" s="2248"/>
      <c r="DR122" s="2248"/>
      <c r="DT122" s="5025"/>
      <c r="DU122" s="5013"/>
      <c r="DV122" s="5013"/>
      <c r="DW122" s="5013"/>
      <c r="DX122" s="5013"/>
      <c r="DY122" s="5013"/>
      <c r="DZ122" s="5013"/>
      <c r="EA122" s="5013"/>
      <c r="EB122" s="5035"/>
      <c r="EC122" s="5013"/>
      <c r="ED122" s="5013"/>
      <c r="EE122" s="5013"/>
      <c r="EF122" s="5013"/>
      <c r="EG122" s="5020"/>
      <c r="EH122" s="5013"/>
      <c r="EI122" s="5348"/>
      <c r="EJ122" s="5026"/>
      <c r="EK122" s="4994"/>
      <c r="EL122" s="6924"/>
      <c r="EM122" s="4449"/>
      <c r="EN122" s="4449"/>
      <c r="EO122" s="182"/>
      <c r="EP122" s="182"/>
      <c r="EQ122" s="182"/>
      <c r="ER122" s="182"/>
      <c r="ES122" s="182"/>
      <c r="ET122" s="182"/>
      <c r="EU122" s="182"/>
      <c r="EV122" s="182"/>
      <c r="EW122" s="182"/>
      <c r="EX122" s="182"/>
      <c r="EY122" s="182"/>
      <c r="EZ122" s="182"/>
      <c r="FA122" s="339"/>
      <c r="FC122" s="6771"/>
      <c r="FD122" s="6772"/>
      <c r="FE122" s="6772"/>
      <c r="FF122" s="6772"/>
      <c r="FG122" s="6772"/>
      <c r="FH122" s="6772"/>
      <c r="FI122" s="6772"/>
      <c r="FJ122" s="6772"/>
      <c r="FK122" s="6773"/>
      <c r="FL122" s="6772"/>
      <c r="FM122" s="6772"/>
      <c r="FN122" s="6772"/>
      <c r="FO122" s="6772"/>
      <c r="FP122" s="6772"/>
      <c r="FQ122" s="6772"/>
      <c r="FR122" s="6869"/>
      <c r="FS122" s="6869"/>
      <c r="FT122" s="6881"/>
      <c r="FU122" s="5012"/>
      <c r="FV122" s="6769"/>
      <c r="FW122" s="6765"/>
      <c r="FX122" s="6826"/>
      <c r="FY122" s="6827"/>
      <c r="FZ122" s="6827"/>
      <c r="GA122" s="6827"/>
      <c r="GB122" s="6827"/>
      <c r="GC122" s="6827"/>
      <c r="GD122" s="6827"/>
      <c r="GE122" s="6827"/>
      <c r="GF122" s="6827"/>
      <c r="GG122" s="6827"/>
      <c r="GH122" s="6827"/>
      <c r="GI122" s="6827"/>
      <c r="GJ122" s="6827"/>
      <c r="GK122" s="6829"/>
      <c r="GM122" s="6570"/>
      <c r="GN122" s="6570"/>
      <c r="GO122" s="6570" t="s">
        <v>14</v>
      </c>
      <c r="GP122" s="6570" t="s">
        <v>12</v>
      </c>
      <c r="GQ122" s="6570"/>
      <c r="GR122" s="6570"/>
      <c r="GS122" s="6570" t="s">
        <v>15</v>
      </c>
      <c r="GT122" s="6570" t="s">
        <v>12</v>
      </c>
      <c r="GU122" s="6570" t="s">
        <v>12</v>
      </c>
      <c r="GV122" s="6570"/>
      <c r="GW122" s="6570"/>
      <c r="GX122" s="6570"/>
      <c r="GY122" s="6570"/>
      <c r="GZ122" s="6570" t="s">
        <v>0</v>
      </c>
      <c r="HA122" s="6570"/>
      <c r="HB122" s="6570"/>
      <c r="HC122" s="6570"/>
      <c r="HV122" s="6771"/>
      <c r="HW122" s="6772"/>
      <c r="HX122" s="6772"/>
      <c r="HY122" s="6772"/>
      <c r="HZ122" s="6772"/>
      <c r="IA122" s="6772"/>
      <c r="IB122" s="6772"/>
      <c r="IC122" s="6772"/>
      <c r="ID122" s="6773"/>
      <c r="IE122" s="6772"/>
      <c r="IF122" s="6772"/>
      <c r="IG122" s="6772"/>
      <c r="IH122" s="6772"/>
      <c r="II122" s="6772"/>
      <c r="IJ122" s="6772"/>
      <c r="IK122" s="6869"/>
      <c r="IL122" s="6869"/>
      <c r="IM122" s="6881"/>
      <c r="IN122" s="5012"/>
      <c r="IO122" s="6769"/>
      <c r="IP122" s="6765"/>
      <c r="IQ122" s="6826"/>
      <c r="IR122" s="6827"/>
      <c r="IS122" s="6827"/>
      <c r="IT122" s="6827"/>
      <c r="IU122" s="6827"/>
      <c r="IV122" s="6827"/>
      <c r="IW122" s="6827"/>
      <c r="IX122" s="6827"/>
      <c r="IY122" s="6827"/>
      <c r="IZ122" s="6827"/>
      <c r="JA122" s="6827"/>
      <c r="JB122" s="6827"/>
      <c r="JC122" s="6827"/>
      <c r="JD122" s="6829"/>
    </row>
    <row r="123" spans="17:264" ht="15" thickBot="1">
      <c r="Q123" s="5579"/>
      <c r="R123" s="5579"/>
      <c r="S123" s="5579"/>
      <c r="T123" s="5579" t="s">
        <v>14</v>
      </c>
      <c r="U123" s="5579" t="s">
        <v>12</v>
      </c>
      <c r="V123" s="5579"/>
      <c r="W123" s="5579"/>
      <c r="X123" s="5579"/>
      <c r="Y123" s="5579" t="s">
        <v>15</v>
      </c>
      <c r="Z123" s="5579" t="s">
        <v>12</v>
      </c>
      <c r="AA123" s="5744" t="s">
        <v>12</v>
      </c>
      <c r="AB123" s="5579"/>
      <c r="AC123" s="5579"/>
      <c r="AD123" s="5579"/>
      <c r="AE123" s="5579"/>
      <c r="AF123" s="5579" t="s">
        <v>0</v>
      </c>
      <c r="AG123" s="5579"/>
      <c r="AH123" s="5579"/>
      <c r="AI123" s="5734"/>
      <c r="AJ123" s="5679"/>
      <c r="AK123" s="5654"/>
      <c r="AL123" s="6713"/>
      <c r="AM123" s="6714"/>
      <c r="AN123" s="6714"/>
      <c r="AO123" s="6714"/>
      <c r="AP123" s="6714"/>
      <c r="AQ123" s="6714"/>
      <c r="AR123" s="6714"/>
      <c r="AS123" s="6713"/>
      <c r="AT123" s="6714"/>
      <c r="AU123" s="6715"/>
      <c r="AV123" s="6715"/>
      <c r="AW123" s="6714"/>
      <c r="AX123" s="6714"/>
      <c r="AY123" s="5828"/>
      <c r="AZ123" s="6196"/>
      <c r="BB123" s="5171" t="s">
        <v>156</v>
      </c>
      <c r="BC123" s="7406" t="s">
        <v>1399</v>
      </c>
      <c r="BD123" s="7200">
        <v>9</v>
      </c>
      <c r="BE123" s="5254" t="s">
        <v>1609</v>
      </c>
      <c r="BF123" s="5255">
        <v>45476</v>
      </c>
      <c r="BG123" s="5256">
        <v>500</v>
      </c>
      <c r="BH123" s="5254" t="s">
        <v>96</v>
      </c>
      <c r="BI123" s="5257">
        <v>16.739999999999998</v>
      </c>
      <c r="BJ123" s="5397">
        <v>45483</v>
      </c>
      <c r="BK123" s="6307">
        <v>45485</v>
      </c>
      <c r="BL123" s="5398">
        <v>74919</v>
      </c>
      <c r="BM123" s="5257">
        <v>519.54</v>
      </c>
      <c r="BN123" s="5245">
        <v>0</v>
      </c>
      <c r="BO123" s="5250">
        <f t="shared" si="40"/>
        <v>8697.0995999999977</v>
      </c>
      <c r="BP123" s="5257">
        <f t="shared" si="41"/>
        <v>434.8549799999999</v>
      </c>
      <c r="BQ123" s="6479">
        <v>5</v>
      </c>
      <c r="BR123" s="5068" t="s">
        <v>8</v>
      </c>
      <c r="BS123" s="5083"/>
      <c r="BT123" s="5263" t="s">
        <v>4</v>
      </c>
      <c r="BU123" s="5087" t="s">
        <v>18</v>
      </c>
      <c r="BV123" s="5088" t="s">
        <v>19</v>
      </c>
      <c r="BW123" s="5088" t="s">
        <v>19</v>
      </c>
      <c r="BX123" s="5088" t="s">
        <v>20</v>
      </c>
      <c r="BY123" s="5088" t="s">
        <v>21</v>
      </c>
      <c r="BZ123" s="5088" t="s">
        <v>22</v>
      </c>
      <c r="CA123" s="5088" t="s">
        <v>23</v>
      </c>
      <c r="CB123" s="5088" t="s">
        <v>23</v>
      </c>
      <c r="CC123" s="5088" t="s">
        <v>24</v>
      </c>
      <c r="CD123" s="5088" t="s">
        <v>20</v>
      </c>
      <c r="CE123" s="5088" t="s">
        <v>25</v>
      </c>
      <c r="CF123" s="5088" t="s">
        <v>0</v>
      </c>
      <c r="CG123" s="5088" t="s">
        <v>1363</v>
      </c>
      <c r="CH123" s="6467"/>
      <c r="CI123" s="5089" t="s">
        <v>26</v>
      </c>
      <c r="CK123" s="5114"/>
      <c r="CL123" s="5114"/>
      <c r="CM123" s="5114"/>
      <c r="CN123" s="5114" t="s">
        <v>3</v>
      </c>
      <c r="CO123" s="5114" t="s">
        <v>18</v>
      </c>
      <c r="CP123" s="5114"/>
      <c r="CQ123" s="5114"/>
      <c r="CR123" s="5114" t="s">
        <v>21</v>
      </c>
      <c r="CS123" s="5114" t="s">
        <v>27</v>
      </c>
      <c r="CT123" s="5114" t="s">
        <v>28</v>
      </c>
      <c r="CU123" s="5114"/>
      <c r="CV123" s="5114"/>
      <c r="CW123" s="5114"/>
      <c r="CX123" s="5114"/>
      <c r="CY123" s="5114" t="s">
        <v>11</v>
      </c>
      <c r="CZ123" s="5114"/>
      <c r="DA123" s="5114"/>
      <c r="DB123" s="5139"/>
      <c r="DC123" s="5105"/>
      <c r="DD123" s="5148"/>
      <c r="DE123" s="5148"/>
      <c r="DF123" s="2248"/>
      <c r="DG123" s="2248"/>
      <c r="DH123" s="2248"/>
      <c r="DI123" s="2248"/>
      <c r="DJ123" s="2248"/>
      <c r="DK123" s="2248"/>
      <c r="DL123" s="2248"/>
      <c r="DM123" s="2248"/>
      <c r="DN123" s="2248"/>
      <c r="DO123" s="2248"/>
      <c r="DP123" s="2248"/>
      <c r="DQ123" s="2248"/>
      <c r="DR123" s="2248"/>
      <c r="DT123" s="5025"/>
      <c r="DU123" s="5013"/>
      <c r="DV123" s="5013"/>
      <c r="DW123" s="5013"/>
      <c r="DX123" s="5013"/>
      <c r="DY123" s="5013"/>
      <c r="DZ123" s="5013"/>
      <c r="EA123" s="5013"/>
      <c r="EB123" s="5035"/>
      <c r="EC123" s="5013"/>
      <c r="ED123" s="5013"/>
      <c r="EE123" s="5013"/>
      <c r="EF123" s="5013"/>
      <c r="EG123" s="5020"/>
      <c r="EH123" s="5013"/>
      <c r="EI123" s="5348"/>
      <c r="EJ123" s="5026"/>
      <c r="EK123" s="4994"/>
      <c r="EL123" s="6924"/>
      <c r="EM123" s="4449"/>
      <c r="EN123" s="4449"/>
      <c r="EO123" s="182"/>
      <c r="EP123" s="182"/>
      <c r="EQ123" s="182"/>
      <c r="ER123" s="182"/>
      <c r="ES123" s="182"/>
      <c r="ET123" s="182"/>
      <c r="EU123" s="182"/>
      <c r="EV123" s="182"/>
      <c r="EW123" s="182"/>
      <c r="EX123" s="182"/>
      <c r="EY123" s="182"/>
      <c r="EZ123" s="182"/>
      <c r="FA123" s="339"/>
      <c r="FC123" s="6774"/>
      <c r="FD123" s="6775"/>
      <c r="FE123" s="6775"/>
      <c r="FF123" s="6775"/>
      <c r="FG123" s="6775"/>
      <c r="FH123" s="6775"/>
      <c r="FI123" s="6775"/>
      <c r="FJ123" s="6775"/>
      <c r="FK123" s="6776"/>
      <c r="FL123" s="6775"/>
      <c r="FM123" s="6775"/>
      <c r="FN123" s="6775"/>
      <c r="FO123" s="6775"/>
      <c r="FP123" s="6775"/>
      <c r="FQ123" s="6777">
        <f>SUM(FQ110:FQ122)</f>
        <v>118.21599999999999</v>
      </c>
      <c r="FR123" s="6885"/>
      <c r="FS123" s="6885"/>
      <c r="FT123" s="6882"/>
      <c r="FU123" s="5012"/>
      <c r="FV123" s="6774"/>
      <c r="FW123" s="6775"/>
      <c r="FX123" s="6830"/>
      <c r="FY123" s="6831"/>
      <c r="FZ123" s="6831"/>
      <c r="GA123" s="6831"/>
      <c r="GB123" s="6831"/>
      <c r="GC123" s="6831"/>
      <c r="GD123" s="6831"/>
      <c r="GE123" s="6831"/>
      <c r="GF123" s="6831"/>
      <c r="GG123" s="6831"/>
      <c r="GH123" s="6831"/>
      <c r="GI123" s="6831"/>
      <c r="GJ123" s="6831"/>
      <c r="GK123" s="6834"/>
      <c r="GM123" s="6573" t="s">
        <v>4</v>
      </c>
      <c r="GN123" s="6573" t="s">
        <v>18</v>
      </c>
      <c r="GO123" s="6573" t="s">
        <v>19</v>
      </c>
      <c r="GP123" s="6573" t="s">
        <v>19</v>
      </c>
      <c r="GQ123" s="6573" t="s">
        <v>20</v>
      </c>
      <c r="GR123" s="6573" t="s">
        <v>21</v>
      </c>
      <c r="GS123" s="6573" t="s">
        <v>22</v>
      </c>
      <c r="GT123" s="6573" t="s">
        <v>23</v>
      </c>
      <c r="GU123" s="6573" t="s">
        <v>23</v>
      </c>
      <c r="GV123" s="6573" t="s">
        <v>1227</v>
      </c>
      <c r="GW123" s="6573" t="s">
        <v>20</v>
      </c>
      <c r="GX123" s="6573" t="s">
        <v>25</v>
      </c>
      <c r="GY123" s="6573" t="s">
        <v>0</v>
      </c>
      <c r="GZ123" s="6573" t="s">
        <v>1363</v>
      </c>
      <c r="HA123" s="6573" t="s">
        <v>1388</v>
      </c>
      <c r="HB123" s="6523" t="s">
        <v>1526</v>
      </c>
      <c r="HC123" s="6573" t="s">
        <v>26</v>
      </c>
      <c r="HV123" s="6774"/>
      <c r="HW123" s="6775"/>
      <c r="HX123" s="6775"/>
      <c r="HY123" s="6775"/>
      <c r="HZ123" s="6775"/>
      <c r="IA123" s="6775"/>
      <c r="IB123" s="6775"/>
      <c r="IC123" s="6775"/>
      <c r="ID123" s="6776"/>
      <c r="IE123" s="6775"/>
      <c r="IF123" s="6775"/>
      <c r="IG123" s="6775"/>
      <c r="IH123" s="6775"/>
      <c r="II123" s="6775"/>
      <c r="IJ123" s="6777">
        <f>SUM(IJ110:IJ122)</f>
        <v>118.21599999999999</v>
      </c>
      <c r="IK123" s="6885"/>
      <c r="IL123" s="6885"/>
      <c r="IM123" s="6882"/>
      <c r="IN123" s="5012"/>
      <c r="IO123" s="6774"/>
      <c r="IP123" s="6775"/>
      <c r="IQ123" s="6830"/>
      <c r="IR123" s="6831"/>
      <c r="IS123" s="6831"/>
      <c r="IT123" s="6831"/>
      <c r="IU123" s="6831"/>
      <c r="IV123" s="6831"/>
      <c r="IW123" s="6831"/>
      <c r="IX123" s="6831"/>
      <c r="IY123" s="6831"/>
      <c r="IZ123" s="6831"/>
      <c r="JA123" s="6831"/>
      <c r="JB123" s="6831"/>
      <c r="JC123" s="6831"/>
      <c r="JD123" s="6834"/>
    </row>
    <row r="124" spans="17:264" ht="15" thickBot="1">
      <c r="Q124" s="5580" t="s">
        <v>3</v>
      </c>
      <c r="R124" s="5580" t="s">
        <v>4</v>
      </c>
      <c r="S124" s="5580" t="s">
        <v>18</v>
      </c>
      <c r="T124" s="5580" t="s">
        <v>19</v>
      </c>
      <c r="U124" s="5580" t="s">
        <v>19</v>
      </c>
      <c r="V124" s="5580" t="s">
        <v>20</v>
      </c>
      <c r="W124" s="5580" t="s">
        <v>21</v>
      </c>
      <c r="X124" s="5580" t="s">
        <v>1559</v>
      </c>
      <c r="Y124" s="5580" t="s">
        <v>22</v>
      </c>
      <c r="Z124" s="5580" t="s">
        <v>23</v>
      </c>
      <c r="AA124" s="5749" t="s">
        <v>23</v>
      </c>
      <c r="AB124" s="5580" t="s">
        <v>1227</v>
      </c>
      <c r="AC124" s="5580" t="s">
        <v>20</v>
      </c>
      <c r="AD124" s="5580" t="s">
        <v>25</v>
      </c>
      <c r="AE124" s="5580" t="s">
        <v>0</v>
      </c>
      <c r="AF124" s="5580" t="s">
        <v>1363</v>
      </c>
      <c r="AG124" s="5580" t="s">
        <v>1388</v>
      </c>
      <c r="AH124" s="5580" t="s">
        <v>26</v>
      </c>
      <c r="AI124" s="5734"/>
      <c r="AJ124" s="5681"/>
      <c r="AK124" s="5658"/>
      <c r="AL124" s="5769"/>
      <c r="AM124" s="3655"/>
      <c r="AN124" s="3655"/>
      <c r="AO124" s="3655"/>
      <c r="AP124" s="3655"/>
      <c r="AQ124" s="3655"/>
      <c r="AR124" s="3655"/>
      <c r="AS124" s="5769"/>
      <c r="AT124" s="3655"/>
      <c r="AU124" s="5770"/>
      <c r="AV124" s="5770"/>
      <c r="AW124" s="3655"/>
      <c r="AX124" s="3655"/>
      <c r="AY124" s="2151"/>
      <c r="AZ124" s="5771"/>
      <c r="BB124" s="6261" t="s">
        <v>726</v>
      </c>
      <c r="BC124" s="5330" t="s">
        <v>1394</v>
      </c>
      <c r="BD124" s="5253">
        <v>66</v>
      </c>
      <c r="BE124" s="5254">
        <v>132259</v>
      </c>
      <c r="BF124" s="5255">
        <v>45476</v>
      </c>
      <c r="BG124" s="5256">
        <v>2000</v>
      </c>
      <c r="BH124" s="5254" t="s">
        <v>96</v>
      </c>
      <c r="BI124" s="5257">
        <v>16.149999999999999</v>
      </c>
      <c r="BJ124" s="5397">
        <v>45505</v>
      </c>
      <c r="BK124" s="6307">
        <v>45488</v>
      </c>
      <c r="BL124" s="5398">
        <v>74924</v>
      </c>
      <c r="BM124" s="5257">
        <v>2301.98</v>
      </c>
      <c r="BN124" s="5246">
        <v>0</v>
      </c>
      <c r="BO124" s="5250">
        <f>(BI124*BM124)</f>
        <v>37176.976999999999</v>
      </c>
      <c r="BP124" s="5257">
        <f>(BO124*0.05)</f>
        <v>1858.8488500000001</v>
      </c>
      <c r="BQ124" s="7141">
        <v>5</v>
      </c>
      <c r="BR124" s="6197" t="s">
        <v>8</v>
      </c>
      <c r="BS124" s="5083"/>
      <c r="BT124" s="5264"/>
      <c r="BU124" s="5090"/>
      <c r="BV124" s="5091" t="s">
        <v>3</v>
      </c>
      <c r="BW124" s="5091" t="s">
        <v>18</v>
      </c>
      <c r="BX124" s="5091"/>
      <c r="BY124" s="5091"/>
      <c r="BZ124" s="5091" t="s">
        <v>21</v>
      </c>
      <c r="CA124" s="5091" t="s">
        <v>27</v>
      </c>
      <c r="CB124" s="5091" t="s">
        <v>28</v>
      </c>
      <c r="CC124" s="5091"/>
      <c r="CD124" s="5091"/>
      <c r="CE124" s="5091"/>
      <c r="CF124" s="5091"/>
      <c r="CG124" s="5091" t="s">
        <v>11</v>
      </c>
      <c r="CH124" s="6468"/>
      <c r="CI124" s="5092"/>
      <c r="CK124" s="5454" t="s">
        <v>204</v>
      </c>
      <c r="CL124" s="7288" t="s">
        <v>105</v>
      </c>
      <c r="CM124" s="6598">
        <v>181</v>
      </c>
      <c r="CN124" s="6598"/>
      <c r="CO124" s="6597">
        <v>45462</v>
      </c>
      <c r="CP124" s="7209">
        <v>26.4</v>
      </c>
      <c r="CQ124" s="6598" t="s">
        <v>35</v>
      </c>
      <c r="CR124" s="6600">
        <v>1338.8</v>
      </c>
      <c r="CS124" s="7210">
        <v>45492</v>
      </c>
      <c r="CT124" s="6597">
        <v>45492</v>
      </c>
      <c r="CU124" s="6598">
        <v>16525</v>
      </c>
      <c r="CV124" s="7212">
        <v>26400</v>
      </c>
      <c r="CW124" s="7212">
        <f>(CP124*1000-CV124)</f>
        <v>0</v>
      </c>
      <c r="CX124" s="6600">
        <v>35344.32</v>
      </c>
      <c r="CY124" s="6859">
        <f>(CX124*0.03)</f>
        <v>1060.3296</v>
      </c>
      <c r="CZ124" s="7213">
        <v>3</v>
      </c>
      <c r="DA124" s="5121" t="s">
        <v>8</v>
      </c>
      <c r="DB124" s="5139"/>
      <c r="DC124" s="5106"/>
      <c r="DD124" s="5107"/>
      <c r="DE124" s="5108" t="s">
        <v>14</v>
      </c>
      <c r="DF124" s="5108" t="s">
        <v>12</v>
      </c>
      <c r="DG124" s="5108"/>
      <c r="DH124" s="5108"/>
      <c r="DI124" s="5108" t="s">
        <v>15</v>
      </c>
      <c r="DJ124" s="5108" t="s">
        <v>12</v>
      </c>
      <c r="DK124" s="5108" t="s">
        <v>12</v>
      </c>
      <c r="DL124" s="5108"/>
      <c r="DM124" s="5108"/>
      <c r="DN124" s="5108"/>
      <c r="DO124" s="5108"/>
      <c r="DP124" s="5108" t="s">
        <v>0</v>
      </c>
      <c r="DQ124" s="5180"/>
      <c r="DR124" s="5109"/>
      <c r="DT124" s="6911"/>
      <c r="DU124" s="479"/>
      <c r="DV124" s="5029"/>
      <c r="DW124" s="5029"/>
      <c r="DX124" s="6912"/>
      <c r="DY124" s="5029"/>
      <c r="DZ124" s="5029"/>
      <c r="EA124" s="5029"/>
      <c r="EB124" s="6913"/>
      <c r="EC124" s="5029"/>
      <c r="ED124" s="5029"/>
      <c r="EE124" s="5372"/>
      <c r="EF124" s="5029"/>
      <c r="EG124" s="5372">
        <f>SUM(EG120,EG123)</f>
        <v>4738.71</v>
      </c>
      <c r="EH124" s="5372">
        <v>0</v>
      </c>
      <c r="EI124" s="6914"/>
      <c r="EJ124" s="5030"/>
      <c r="EK124" s="4994"/>
      <c r="EL124" s="6924"/>
      <c r="EM124" s="4449"/>
      <c r="EN124" s="4449"/>
      <c r="EO124" s="182"/>
      <c r="EP124" s="182"/>
      <c r="EQ124" s="182"/>
      <c r="ER124" s="182"/>
      <c r="ES124" s="182"/>
      <c r="ET124" s="182"/>
      <c r="EU124" s="182"/>
      <c r="EV124" s="182"/>
      <c r="EW124" s="182"/>
      <c r="EX124" s="182"/>
      <c r="EY124" s="182"/>
      <c r="EZ124" s="182"/>
      <c r="FA124" s="339"/>
      <c r="FC124" s="6778"/>
      <c r="FD124" s="6778"/>
      <c r="FE124" s="6778"/>
      <c r="FF124" s="6778"/>
      <c r="FG124" s="6778"/>
      <c r="FH124" s="6778"/>
      <c r="FI124" s="6778"/>
      <c r="FJ124" s="6778"/>
      <c r="FK124" s="6796"/>
      <c r="FL124" s="6778"/>
      <c r="FM124" s="6778"/>
      <c r="FN124" s="6778"/>
      <c r="FO124" s="6778"/>
      <c r="FP124" s="6778"/>
      <c r="FQ124" s="6797"/>
      <c r="FR124" s="6797"/>
      <c r="FS124" s="6797"/>
      <c r="FT124" s="6778"/>
      <c r="FU124" s="5012"/>
      <c r="FV124" s="6778"/>
      <c r="FW124" s="6778"/>
      <c r="FX124" s="6835"/>
      <c r="FY124" s="6734"/>
      <c r="FZ124" s="6734"/>
      <c r="GA124" s="6734"/>
      <c r="GB124" s="6734"/>
      <c r="GC124" s="6734"/>
      <c r="GD124" s="6734"/>
      <c r="GE124" s="6734"/>
      <c r="GF124" s="6734"/>
      <c r="GG124" s="6734"/>
      <c r="GH124" s="6734"/>
      <c r="GI124" s="6734"/>
      <c r="GJ124" s="6734"/>
      <c r="GK124" s="6734"/>
      <c r="GM124" s="6576"/>
      <c r="GN124" s="6576"/>
      <c r="GO124" s="6576" t="s">
        <v>3</v>
      </c>
      <c r="GP124" s="6576" t="s">
        <v>18</v>
      </c>
      <c r="GQ124" s="6576"/>
      <c r="GR124" s="6576"/>
      <c r="GS124" s="6576" t="s">
        <v>21</v>
      </c>
      <c r="GT124" s="6576" t="s">
        <v>27</v>
      </c>
      <c r="GU124" s="6576" t="s">
        <v>28</v>
      </c>
      <c r="GV124" s="6576"/>
      <c r="GW124" s="6576"/>
      <c r="GX124" s="6576"/>
      <c r="GY124" s="6576"/>
      <c r="GZ124" s="6576" t="s">
        <v>11</v>
      </c>
      <c r="HA124" s="6576"/>
      <c r="HB124" s="6576"/>
      <c r="HC124" s="6576"/>
      <c r="HV124" s="6778"/>
      <c r="HW124" s="6778"/>
      <c r="HX124" s="6778"/>
      <c r="HY124" s="6778"/>
      <c r="HZ124" s="6778"/>
      <c r="IA124" s="6778"/>
      <c r="IB124" s="6778"/>
      <c r="IC124" s="6778"/>
      <c r="ID124" s="6796"/>
      <c r="IE124" s="6778"/>
      <c r="IF124" s="6778"/>
      <c r="IG124" s="6778"/>
      <c r="IH124" s="6778"/>
      <c r="II124" s="6778"/>
      <c r="IJ124" s="6797"/>
      <c r="IK124" s="6797"/>
      <c r="IL124" s="6797"/>
      <c r="IM124" s="6778"/>
      <c r="IN124" s="5012"/>
      <c r="IO124" s="6778"/>
      <c r="IP124" s="6778"/>
      <c r="IQ124" s="6835"/>
      <c r="IR124" s="6734"/>
      <c r="IS124" s="6734"/>
      <c r="IT124" s="6734"/>
      <c r="IU124" s="6734"/>
      <c r="IV124" s="6734"/>
      <c r="IW124" s="6734"/>
      <c r="IX124" s="6734"/>
      <c r="IY124" s="6734"/>
      <c r="IZ124" s="6734"/>
      <c r="JA124" s="6734"/>
      <c r="JB124" s="6734"/>
      <c r="JC124" s="6734"/>
      <c r="JD124" s="6734"/>
    </row>
    <row r="125" spans="17:264" ht="15" thickBot="1">
      <c r="Q125" s="5581"/>
      <c r="R125" s="5581"/>
      <c r="S125" s="5581"/>
      <c r="T125" s="5581" t="s">
        <v>3</v>
      </c>
      <c r="U125" s="5581" t="s">
        <v>18</v>
      </c>
      <c r="V125" s="5581"/>
      <c r="W125" s="5581"/>
      <c r="X125" s="5581"/>
      <c r="Y125" s="5581" t="s">
        <v>21</v>
      </c>
      <c r="Z125" s="5581" t="s">
        <v>27</v>
      </c>
      <c r="AA125" s="5754" t="s">
        <v>28</v>
      </c>
      <c r="AB125" s="5581"/>
      <c r="AC125" s="5581"/>
      <c r="AD125" s="5581"/>
      <c r="AE125" s="5581"/>
      <c r="AF125" s="5581" t="s">
        <v>11</v>
      </c>
      <c r="AG125" s="5581"/>
      <c r="AH125" s="5581"/>
      <c r="AI125" s="5734"/>
      <c r="AJ125" s="5660"/>
      <c r="AK125" s="5660"/>
      <c r="AL125" s="5734"/>
      <c r="AM125" s="5577"/>
      <c r="AN125" s="5577"/>
      <c r="AO125" s="5577"/>
      <c r="AP125" s="5577"/>
      <c r="AQ125" s="5577"/>
      <c r="AR125" s="5577"/>
      <c r="AS125" s="5734"/>
      <c r="AT125" s="5577"/>
      <c r="AU125" s="7447"/>
      <c r="AV125" s="7447"/>
      <c r="AW125" s="5577"/>
      <c r="AX125" s="5577"/>
      <c r="AY125" s="2024"/>
      <c r="AZ125" s="5577"/>
      <c r="BB125" s="5920"/>
      <c r="BC125" s="5336"/>
      <c r="BD125" s="5320"/>
      <c r="BE125" s="5336"/>
      <c r="BF125" s="5337"/>
      <c r="BG125" s="6956"/>
      <c r="BH125" s="5336"/>
      <c r="BI125" s="5339"/>
      <c r="BJ125" s="6957"/>
      <c r="BK125" s="6958"/>
      <c r="BL125" s="6606"/>
      <c r="BM125" s="5339"/>
      <c r="BN125" s="5326"/>
      <c r="BO125" s="6486"/>
      <c r="BP125" s="5339"/>
      <c r="BQ125" s="6695"/>
      <c r="BR125" s="5077"/>
      <c r="BS125" s="5083"/>
      <c r="BT125" s="5311"/>
      <c r="BU125" s="5312"/>
      <c r="BV125" s="5313"/>
      <c r="BW125" s="5314"/>
      <c r="BX125" s="5315"/>
      <c r="BY125" s="5313"/>
      <c r="BZ125" s="5316"/>
      <c r="CA125" s="6585"/>
      <c r="CB125" s="5314"/>
      <c r="CC125" s="5238"/>
      <c r="CD125" s="5242"/>
      <c r="CE125" s="5242"/>
      <c r="CF125" s="5242"/>
      <c r="CG125" s="5242"/>
      <c r="CH125" s="6478"/>
      <c r="CI125" s="5272"/>
      <c r="CK125" s="5443"/>
      <c r="CL125" s="5444"/>
      <c r="CM125" s="5445"/>
      <c r="CN125" s="5473"/>
      <c r="CO125" s="5474"/>
      <c r="CP125" s="5475"/>
      <c r="CQ125" s="5473"/>
      <c r="CR125" s="5476"/>
      <c r="CS125" s="5477"/>
      <c r="CT125" s="5474"/>
      <c r="CU125" s="5473"/>
      <c r="CV125" s="5478"/>
      <c r="CW125" s="5478"/>
      <c r="CX125" s="5452"/>
      <c r="CY125" s="5479"/>
      <c r="CZ125" s="5478"/>
      <c r="DA125" s="5126"/>
      <c r="DB125" s="5139"/>
      <c r="DC125" s="5110" t="s">
        <v>4</v>
      </c>
      <c r="DD125" s="5111" t="s">
        <v>18</v>
      </c>
      <c r="DE125" s="5112" t="s">
        <v>19</v>
      </c>
      <c r="DF125" s="5112" t="s">
        <v>19</v>
      </c>
      <c r="DG125" s="5112" t="s">
        <v>20</v>
      </c>
      <c r="DH125" s="5112" t="s">
        <v>21</v>
      </c>
      <c r="DI125" s="5112" t="s">
        <v>22</v>
      </c>
      <c r="DJ125" s="5112" t="s">
        <v>23</v>
      </c>
      <c r="DK125" s="5112" t="s">
        <v>23</v>
      </c>
      <c r="DL125" s="5112" t="s">
        <v>24</v>
      </c>
      <c r="DM125" s="5112" t="s">
        <v>20</v>
      </c>
      <c r="DN125" s="5112" t="s">
        <v>25</v>
      </c>
      <c r="DO125" s="5112" t="s">
        <v>0</v>
      </c>
      <c r="DP125" s="5112" t="s">
        <v>1363</v>
      </c>
      <c r="DQ125" s="5181"/>
      <c r="DR125" s="5113" t="s">
        <v>26</v>
      </c>
      <c r="DT125" s="4994"/>
      <c r="DU125" s="4994"/>
      <c r="DV125" s="4994"/>
      <c r="DW125" s="4994"/>
      <c r="DX125" s="4994"/>
      <c r="DY125" s="4994"/>
      <c r="DZ125" s="4994"/>
      <c r="EA125" s="4994"/>
      <c r="EB125" s="4994"/>
      <c r="EC125" s="4994"/>
      <c r="ED125" s="4994"/>
      <c r="EE125" s="4994"/>
      <c r="EF125" s="4994"/>
      <c r="EG125" s="4994"/>
      <c r="EH125" s="4994"/>
      <c r="EI125" s="4994"/>
      <c r="EJ125" s="4994"/>
      <c r="EK125" s="4994"/>
      <c r="EL125" s="6924"/>
      <c r="EM125" s="4449"/>
      <c r="EN125" s="4449"/>
      <c r="EO125" s="182"/>
      <c r="EP125" s="182"/>
      <c r="EQ125" s="182"/>
      <c r="ER125" s="182"/>
      <c r="ES125" s="182"/>
      <c r="ET125" s="182"/>
      <c r="EU125" s="182"/>
      <c r="EV125" s="182"/>
      <c r="EW125" s="182"/>
      <c r="EX125" s="182"/>
      <c r="EY125" s="182"/>
      <c r="EZ125" s="182"/>
      <c r="FA125" s="339"/>
      <c r="FC125" s="6778"/>
      <c r="FD125" s="6778"/>
      <c r="FE125" s="6778"/>
      <c r="FF125" s="6778"/>
      <c r="FG125" s="6778"/>
      <c r="FH125" s="6778"/>
      <c r="FI125" s="6778"/>
      <c r="FJ125" s="6778"/>
      <c r="FK125" s="6796"/>
      <c r="FL125" s="6778"/>
      <c r="FM125" s="6778"/>
      <c r="FN125" s="6778"/>
      <c r="FO125" s="6778"/>
      <c r="FP125" s="6778"/>
      <c r="FQ125" s="6797"/>
      <c r="FR125" s="6797"/>
      <c r="FS125" s="6797"/>
      <c r="FT125" s="6778"/>
      <c r="FU125" s="5012"/>
      <c r="FV125" s="6731"/>
      <c r="FW125" s="6731"/>
      <c r="FX125" s="6731"/>
      <c r="FY125" s="6731"/>
      <c r="FZ125" s="6731"/>
      <c r="GA125" s="6731"/>
      <c r="GB125" s="6731"/>
      <c r="GC125" s="6731"/>
      <c r="GD125" s="6731"/>
      <c r="GE125" s="6731"/>
      <c r="GF125" s="6731"/>
      <c r="GG125" s="6731"/>
      <c r="GH125" s="6731"/>
      <c r="GI125" s="6731"/>
      <c r="GJ125" s="6731"/>
      <c r="GK125" s="6731"/>
      <c r="GM125" s="6631" t="s">
        <v>1554</v>
      </c>
      <c r="GN125" s="6648">
        <v>1</v>
      </c>
      <c r="GO125" s="6648">
        <v>75</v>
      </c>
      <c r="GP125" s="6649">
        <v>45478</v>
      </c>
      <c r="GQ125" s="6648">
        <v>500</v>
      </c>
      <c r="GR125" s="6648" t="s">
        <v>1539</v>
      </c>
      <c r="GS125" s="6650">
        <v>12.5</v>
      </c>
      <c r="GT125" s="6651">
        <v>45484</v>
      </c>
      <c r="GU125" s="6649">
        <v>45490</v>
      </c>
      <c r="GV125" s="6648">
        <v>3465</v>
      </c>
      <c r="GW125" s="6648">
        <v>496</v>
      </c>
      <c r="GX125" s="6652">
        <f>(GQ125-GW125)</f>
        <v>4</v>
      </c>
      <c r="GY125" s="6653">
        <f>GS125*GW125/1</f>
        <v>6200</v>
      </c>
      <c r="GZ125" s="6654">
        <f>(GY125*0.05)</f>
        <v>310</v>
      </c>
      <c r="HA125" s="6685">
        <v>5</v>
      </c>
      <c r="HB125" s="6654">
        <f>(GY125*0.02)</f>
        <v>124</v>
      </c>
      <c r="HC125" s="6530" t="s">
        <v>8</v>
      </c>
      <c r="HV125" s="6778"/>
      <c r="HW125" s="6778"/>
      <c r="HX125" s="6778"/>
      <c r="HY125" s="6778"/>
      <c r="HZ125" s="6778"/>
      <c r="IA125" s="6778"/>
      <c r="IB125" s="6778"/>
      <c r="IC125" s="6778"/>
      <c r="ID125" s="6796"/>
      <c r="IE125" s="6778"/>
      <c r="IF125" s="6778"/>
      <c r="IG125" s="6778"/>
      <c r="IH125" s="6778"/>
      <c r="II125" s="6778"/>
      <c r="IJ125" s="6797"/>
      <c r="IK125" s="6797"/>
      <c r="IL125" s="6797"/>
      <c r="IM125" s="6778"/>
      <c r="IN125" s="5012"/>
      <c r="IO125" s="6731"/>
      <c r="IP125" s="6731"/>
      <c r="IQ125" s="6731"/>
      <c r="IR125" s="6731"/>
      <c r="IS125" s="6731"/>
      <c r="IT125" s="6731"/>
      <c r="IU125" s="6731"/>
      <c r="IV125" s="6731"/>
      <c r="IW125" s="6731"/>
      <c r="IX125" s="6731"/>
      <c r="IY125" s="6731"/>
      <c r="IZ125" s="6731"/>
      <c r="JA125" s="6731"/>
      <c r="JB125" s="6731"/>
      <c r="JC125" s="6731"/>
      <c r="JD125" s="6731"/>
    </row>
    <row r="126" spans="17:264" ht="16.2" thickBot="1">
      <c r="Q126" s="5593" t="s">
        <v>629</v>
      </c>
      <c r="R126" s="5594" t="s">
        <v>1541</v>
      </c>
      <c r="S126" s="5631">
        <v>427</v>
      </c>
      <c r="T126" s="5589">
        <v>2822</v>
      </c>
      <c r="U126" s="5606">
        <v>45408</v>
      </c>
      <c r="V126" s="6940">
        <v>20</v>
      </c>
      <c r="W126" s="5594" t="s">
        <v>35</v>
      </c>
      <c r="X126" s="5594">
        <v>20</v>
      </c>
      <c r="Y126" s="5608">
        <v>275.10000000000002</v>
      </c>
      <c r="Z126" s="4482">
        <v>45420</v>
      </c>
      <c r="AA126" s="5634">
        <v>45416</v>
      </c>
      <c r="AB126" s="5594">
        <v>22598</v>
      </c>
      <c r="AC126" s="5598">
        <v>20000</v>
      </c>
      <c r="AD126" s="5598">
        <f t="shared" ref="AD126:AD139" si="42">(AC126-V126*1000)</f>
        <v>0</v>
      </c>
      <c r="AE126" s="5600">
        <v>5290</v>
      </c>
      <c r="AF126" s="5608">
        <v>264.5</v>
      </c>
      <c r="AG126" s="5632">
        <v>5</v>
      </c>
      <c r="AH126" s="5602" t="s">
        <v>8</v>
      </c>
      <c r="AI126" s="5734"/>
      <c r="AJ126" s="5742" t="s">
        <v>1652</v>
      </c>
      <c r="AK126" s="5660"/>
      <c r="AL126" s="5800" t="s">
        <v>1653</v>
      </c>
      <c r="AM126" s="5577"/>
      <c r="AN126" s="5577"/>
      <c r="AO126" s="5577"/>
      <c r="AP126" s="5577"/>
      <c r="AQ126" s="5577"/>
      <c r="AR126" s="5577"/>
      <c r="AS126" s="5734"/>
      <c r="AT126" s="5577"/>
      <c r="AU126" s="5577"/>
      <c r="AV126" s="5577"/>
      <c r="AW126" s="5577"/>
      <c r="AX126" s="5577"/>
      <c r="AY126" s="5577"/>
      <c r="AZ126" s="5577"/>
      <c r="BB126" s="7018"/>
      <c r="BC126" s="7012"/>
      <c r="BD126" s="7019"/>
      <c r="BE126" s="7012"/>
      <c r="BF126" s="7013"/>
      <c r="BG126" s="6906"/>
      <c r="BH126" s="7012"/>
      <c r="BI126" s="7014"/>
      <c r="BJ126" s="7015"/>
      <c r="BK126" s="7016"/>
      <c r="BL126" s="6905"/>
      <c r="BM126" s="7014"/>
      <c r="BN126" s="7020"/>
      <c r="BO126" s="7017"/>
      <c r="BP126" s="7014"/>
      <c r="BQ126" s="6695"/>
      <c r="BR126" s="5077"/>
      <c r="BS126" s="5083"/>
      <c r="BT126" s="5401"/>
      <c r="BU126" s="5253"/>
      <c r="BV126" s="5254"/>
      <c r="BW126" s="5255"/>
      <c r="BX126" s="5256"/>
      <c r="BY126" s="5254"/>
      <c r="BZ126" s="5257"/>
      <c r="CA126" s="5258"/>
      <c r="CB126" s="5255"/>
      <c r="CC126" s="5245"/>
      <c r="CD126" s="5250"/>
      <c r="CE126" s="5250"/>
      <c r="CF126" s="5250"/>
      <c r="CG126" s="5250"/>
      <c r="CH126" s="6588"/>
      <c r="CI126" s="6716"/>
      <c r="CK126" s="5123"/>
      <c r="CL126" s="5124"/>
      <c r="CM126" s="5124"/>
      <c r="CN126" s="5124"/>
      <c r="CO126" s="5124"/>
      <c r="CP126" s="5124"/>
      <c r="CQ126" s="5124"/>
      <c r="CR126" s="5124"/>
      <c r="CS126" s="5125"/>
      <c r="CT126" s="5124"/>
      <c r="CU126" s="5124"/>
      <c r="CV126" s="5124"/>
      <c r="CW126" s="5124"/>
      <c r="CX126" s="5124"/>
      <c r="CY126" s="5124"/>
      <c r="CZ126" s="5416"/>
      <c r="DA126" s="5126"/>
      <c r="DB126" s="5139"/>
      <c r="DC126" s="5114"/>
      <c r="DD126" s="5115"/>
      <c r="DE126" s="5116" t="s">
        <v>3</v>
      </c>
      <c r="DF126" s="5116" t="s">
        <v>18</v>
      </c>
      <c r="DG126" s="5116"/>
      <c r="DH126" s="5116"/>
      <c r="DI126" s="5116" t="s">
        <v>21</v>
      </c>
      <c r="DJ126" s="5116" t="s">
        <v>27</v>
      </c>
      <c r="DK126" s="5116" t="s">
        <v>28</v>
      </c>
      <c r="DL126" s="5116"/>
      <c r="DM126" s="5116"/>
      <c r="DN126" s="5116"/>
      <c r="DO126" s="5116"/>
      <c r="DP126" s="5116" t="s">
        <v>11</v>
      </c>
      <c r="DQ126" s="5182"/>
      <c r="DR126" s="5117"/>
      <c r="DT126" s="4994"/>
      <c r="DU126" s="4994"/>
      <c r="DV126" s="4994"/>
      <c r="DW126" s="4994"/>
      <c r="DX126" s="4994"/>
      <c r="DY126" s="4994"/>
      <c r="DZ126" s="4994"/>
      <c r="EA126" s="4994"/>
      <c r="EB126" s="4994"/>
      <c r="EC126" s="4994"/>
      <c r="ED126" s="4994"/>
      <c r="EE126" s="4994"/>
      <c r="EF126" s="4994"/>
      <c r="EG126" s="4994"/>
      <c r="EH126" s="4994"/>
      <c r="EI126" s="4994"/>
      <c r="EJ126" s="4994"/>
      <c r="EK126" s="4994"/>
      <c r="EL126" s="6924"/>
      <c r="EM126" s="4449"/>
      <c r="EN126" s="4449"/>
      <c r="EO126" s="182"/>
      <c r="EP126" s="182"/>
      <c r="EQ126" s="182"/>
      <c r="ER126" s="182"/>
      <c r="ES126" s="182"/>
      <c r="ET126" s="182"/>
      <c r="EU126" s="182"/>
      <c r="EV126" s="182"/>
      <c r="EW126" s="182"/>
      <c r="EX126" s="182"/>
      <c r="EY126" s="182"/>
      <c r="EZ126" s="182"/>
      <c r="FA126" s="339"/>
      <c r="FC126" s="6732" t="s">
        <v>1583</v>
      </c>
      <c r="FD126" s="6733"/>
      <c r="FE126" s="6734"/>
      <c r="FF126" s="6734"/>
      <c r="FG126" s="6734"/>
      <c r="FH126" s="6734"/>
      <c r="FI126" s="6734"/>
      <c r="FJ126" s="6734"/>
      <c r="FK126" s="6734"/>
      <c r="FL126" s="6734"/>
      <c r="FM126" s="6734"/>
      <c r="FN126" s="6734"/>
      <c r="FO126" s="6734"/>
      <c r="FP126" s="6734"/>
      <c r="FQ126" s="6734"/>
      <c r="FR126" s="6734"/>
      <c r="FS126" s="6734"/>
      <c r="FT126" s="6734"/>
      <c r="FU126" s="4993"/>
      <c r="FV126" s="6731"/>
      <c r="FW126" s="6731"/>
      <c r="FX126" s="6731"/>
      <c r="FY126" s="6731"/>
      <c r="FZ126" s="6731"/>
      <c r="GA126" s="6731"/>
      <c r="GB126" s="6731"/>
      <c r="GC126" s="6731"/>
      <c r="GD126" s="6731"/>
      <c r="GE126" s="6731"/>
      <c r="GF126" s="6731"/>
      <c r="GG126" s="6731"/>
      <c r="GH126" s="6731"/>
      <c r="GI126" s="6731"/>
      <c r="GJ126" s="6731"/>
      <c r="GK126" s="6731"/>
      <c r="GM126" s="6631" t="s">
        <v>1554</v>
      </c>
      <c r="GN126" s="6648">
        <v>10</v>
      </c>
      <c r="GO126" s="6648">
        <v>309733</v>
      </c>
      <c r="GP126" s="6649">
        <v>45475</v>
      </c>
      <c r="GQ126" s="6648">
        <v>500</v>
      </c>
      <c r="GR126" s="6648" t="s">
        <v>1539</v>
      </c>
      <c r="GS126" s="6650">
        <v>12.5</v>
      </c>
      <c r="GT126" s="6651">
        <v>45490</v>
      </c>
      <c r="GU126" s="6649">
        <v>45482</v>
      </c>
      <c r="GV126" s="6648">
        <v>3419</v>
      </c>
      <c r="GW126" s="6648">
        <v>504.3</v>
      </c>
      <c r="GX126" s="6652">
        <f>(GQ126-GW126)</f>
        <v>-4.3000000000000114</v>
      </c>
      <c r="GY126" s="6653">
        <f>GS126*GW126/1</f>
        <v>6303.75</v>
      </c>
      <c r="GZ126" s="6654">
        <f>(GY126*0.05)</f>
        <v>315.1875</v>
      </c>
      <c r="HA126" s="6685">
        <v>5</v>
      </c>
      <c r="HB126" s="6654">
        <f>(GY126*0.02)</f>
        <v>126.075</v>
      </c>
      <c r="HC126" s="6538" t="s">
        <v>8</v>
      </c>
      <c r="HV126" s="6732" t="s">
        <v>1583</v>
      </c>
      <c r="HW126" s="6733"/>
      <c r="HX126" s="6734"/>
      <c r="HY126" s="6734"/>
      <c r="HZ126" s="6734"/>
      <c r="IA126" s="6734"/>
      <c r="IB126" s="6734"/>
      <c r="IC126" s="6734"/>
      <c r="ID126" s="6734"/>
      <c r="IE126" s="6734"/>
      <c r="IF126" s="6734"/>
      <c r="IG126" s="6734"/>
      <c r="IH126" s="6734"/>
      <c r="II126" s="6734"/>
      <c r="IJ126" s="6734"/>
      <c r="IK126" s="6734"/>
      <c r="IL126" s="6734"/>
      <c r="IM126" s="6734"/>
      <c r="IN126" s="4993"/>
      <c r="IO126" s="6731"/>
      <c r="IP126" s="6731"/>
      <c r="IQ126" s="6731"/>
      <c r="IR126" s="6731"/>
      <c r="IS126" s="6731"/>
      <c r="IT126" s="6731"/>
      <c r="IU126" s="6731"/>
      <c r="IV126" s="6731"/>
      <c r="IW126" s="6731"/>
      <c r="IX126" s="6731"/>
      <c r="IY126" s="6731"/>
      <c r="IZ126" s="6731"/>
      <c r="JA126" s="6731"/>
      <c r="JB126" s="6731"/>
      <c r="JC126" s="6731"/>
      <c r="JD126" s="6731"/>
    </row>
    <row r="127" spans="17:264" ht="16.2" thickBot="1">
      <c r="Q127" s="5593" t="s">
        <v>629</v>
      </c>
      <c r="R127" s="5594" t="s">
        <v>1540</v>
      </c>
      <c r="S127" s="5631">
        <v>428</v>
      </c>
      <c r="T127" s="5589">
        <v>2822</v>
      </c>
      <c r="U127" s="5606">
        <v>45408</v>
      </c>
      <c r="V127" s="6940">
        <v>10</v>
      </c>
      <c r="W127" s="5594" t="s">
        <v>35</v>
      </c>
      <c r="X127" s="5594">
        <v>10</v>
      </c>
      <c r="Y127" s="5608">
        <v>298.89999999999998</v>
      </c>
      <c r="Z127" s="5614">
        <v>45420</v>
      </c>
      <c r="AA127" s="5634">
        <v>45416</v>
      </c>
      <c r="AB127" s="5594">
        <v>22598</v>
      </c>
      <c r="AC127" s="5598">
        <v>10000</v>
      </c>
      <c r="AD127" s="5598">
        <f t="shared" si="42"/>
        <v>0</v>
      </c>
      <c r="AE127" s="5608">
        <f>(AC127*Y127/1000)</f>
        <v>2989</v>
      </c>
      <c r="AF127" s="5608">
        <v>143.69999999999999</v>
      </c>
      <c r="AG127" s="5589">
        <v>5</v>
      </c>
      <c r="AH127" s="5890" t="s">
        <v>8</v>
      </c>
      <c r="AI127" s="5734"/>
      <c r="AJ127" s="5579"/>
      <c r="AK127" s="5772"/>
      <c r="AL127" s="5773" t="s">
        <v>14</v>
      </c>
      <c r="AM127" s="5773" t="s">
        <v>12</v>
      </c>
      <c r="AN127" s="5773"/>
      <c r="AO127" s="5773"/>
      <c r="AP127" s="5773"/>
      <c r="AQ127" s="5773" t="s">
        <v>15</v>
      </c>
      <c r="AR127" s="5773" t="s">
        <v>12</v>
      </c>
      <c r="AS127" s="5746" t="s">
        <v>12</v>
      </c>
      <c r="AT127" s="5773"/>
      <c r="AU127" s="5773"/>
      <c r="AV127" s="5773"/>
      <c r="AW127" s="5773"/>
      <c r="AX127" s="5773" t="s">
        <v>0</v>
      </c>
      <c r="AY127" s="5774"/>
      <c r="AZ127" s="5775"/>
      <c r="BB127" s="5078"/>
      <c r="BC127" s="5079"/>
      <c r="BD127" s="5079"/>
      <c r="BE127" s="5079"/>
      <c r="BF127" s="5079"/>
      <c r="BG127" s="5079"/>
      <c r="BH127" s="5079"/>
      <c r="BI127" s="5079"/>
      <c r="BJ127" s="5080"/>
      <c r="BK127" s="5079"/>
      <c r="BL127" s="5079"/>
      <c r="BM127" s="5079"/>
      <c r="BN127" s="5079"/>
      <c r="BO127" s="5177">
        <f>SUM(BO118:BO126)</f>
        <v>82349.235099999991</v>
      </c>
      <c r="BP127" s="5177">
        <f>SUM(BP118:BP126)</f>
        <v>4117.4617550000003</v>
      </c>
      <c r="BQ127" s="6696"/>
      <c r="BR127" s="5081"/>
      <c r="BS127" s="5083"/>
      <c r="BT127" s="5401"/>
      <c r="BU127" s="5253"/>
      <c r="BV127" s="5254"/>
      <c r="BW127" s="5255"/>
      <c r="BX127" s="5256"/>
      <c r="BY127" s="5254"/>
      <c r="BZ127" s="5257"/>
      <c r="CA127" s="5258"/>
      <c r="CB127" s="5255"/>
      <c r="CC127" s="5245"/>
      <c r="CD127" s="5250"/>
      <c r="CE127" s="5250"/>
      <c r="CF127" s="5250"/>
      <c r="CG127" s="5250"/>
      <c r="CH127" s="6588"/>
      <c r="CI127" s="5167"/>
      <c r="CK127" s="5135"/>
      <c r="CL127" s="5136"/>
      <c r="CM127" s="5136"/>
      <c r="CN127" s="5136"/>
      <c r="CO127" s="5136"/>
      <c r="CP127" s="5136"/>
      <c r="CQ127" s="5136"/>
      <c r="CR127" s="5136"/>
      <c r="CS127" s="5137"/>
      <c r="CT127" s="5136"/>
      <c r="CU127" s="5136"/>
      <c r="CV127" s="5136"/>
      <c r="CW127" s="5136"/>
      <c r="CX127" s="5136"/>
      <c r="CY127" s="5136"/>
      <c r="CZ127" s="5418"/>
      <c r="DA127" s="5138"/>
      <c r="DB127" s="5139"/>
      <c r="DC127" s="5480"/>
      <c r="DD127" s="5481"/>
      <c r="DE127" s="5481"/>
      <c r="DF127" s="5482"/>
      <c r="DG127" s="5482"/>
      <c r="DH127" s="5482"/>
      <c r="DI127" s="5482"/>
      <c r="DJ127" s="5482"/>
      <c r="DK127" s="5482"/>
      <c r="DL127" s="5482"/>
      <c r="DM127" s="5482"/>
      <c r="DN127" s="5482"/>
      <c r="DO127" s="5482"/>
      <c r="DP127" s="5482"/>
      <c r="DQ127" s="5482"/>
      <c r="DR127" s="5483"/>
      <c r="DT127" s="4995" t="s">
        <v>1509</v>
      </c>
      <c r="DU127" s="4995"/>
      <c r="DV127" s="4993"/>
      <c r="DW127" s="4993"/>
      <c r="DX127" s="4993"/>
      <c r="DY127" s="4993"/>
      <c r="DZ127" s="4993"/>
      <c r="EA127" s="4993"/>
      <c r="EB127" s="4993"/>
      <c r="EC127" s="4993"/>
      <c r="ED127" s="4993"/>
      <c r="EE127" s="4993"/>
      <c r="EF127" s="4993"/>
      <c r="EG127" s="4993"/>
      <c r="EH127" s="4993"/>
      <c r="EI127" s="4993"/>
      <c r="EJ127" s="4993"/>
      <c r="EK127" s="4994"/>
      <c r="EL127" s="6924"/>
      <c r="EM127" s="4449"/>
      <c r="EN127" s="4449"/>
      <c r="EO127" s="182"/>
      <c r="EP127" s="182"/>
      <c r="EQ127" s="182"/>
      <c r="ER127" s="182"/>
      <c r="ES127" s="182"/>
      <c r="ET127" s="182"/>
      <c r="EU127" s="182"/>
      <c r="EV127" s="182"/>
      <c r="EW127" s="182"/>
      <c r="EX127" s="182"/>
      <c r="EY127" s="182"/>
      <c r="EZ127" s="182"/>
      <c r="FA127" s="339"/>
      <c r="FC127" s="6732"/>
      <c r="FD127" s="6733"/>
      <c r="FE127" s="6734"/>
      <c r="FF127" s="6734"/>
      <c r="FG127" s="6734"/>
      <c r="FH127" s="6734"/>
      <c r="FI127" s="6734"/>
      <c r="FJ127" s="6734"/>
      <c r="FK127" s="6734"/>
      <c r="FL127" s="6734"/>
      <c r="FM127" s="6734"/>
      <c r="FN127" s="6734"/>
      <c r="FO127" s="6734"/>
      <c r="FP127" s="6734"/>
      <c r="FQ127" s="6734"/>
      <c r="FR127" s="6734"/>
      <c r="FS127" s="6734"/>
      <c r="FT127" s="6734"/>
      <c r="FU127" s="4993"/>
      <c r="FV127" s="6731"/>
      <c r="FW127" s="6731"/>
      <c r="FX127" s="6731"/>
      <c r="FY127" s="6731"/>
      <c r="FZ127" s="6731"/>
      <c r="GA127" s="6731"/>
      <c r="GB127" s="6731"/>
      <c r="GC127" s="6731"/>
      <c r="GD127" s="6731"/>
      <c r="GE127" s="6731"/>
      <c r="GF127" s="6731"/>
      <c r="GG127" s="6731"/>
      <c r="GH127" s="6731"/>
      <c r="GI127" s="6731"/>
      <c r="GJ127" s="6731"/>
      <c r="GK127" s="6731"/>
      <c r="GM127" s="6536"/>
      <c r="GN127" s="6536"/>
      <c r="GO127" s="6536"/>
      <c r="GP127" s="6536"/>
      <c r="GQ127" s="6536"/>
      <c r="GR127" s="6536"/>
      <c r="GS127" s="6536"/>
      <c r="GT127" s="6537"/>
      <c r="GU127" s="6536"/>
      <c r="GV127" s="6536"/>
      <c r="GW127" s="6536"/>
      <c r="GX127" s="6536"/>
      <c r="GY127" s="6536"/>
      <c r="GZ127" s="6536"/>
      <c r="HA127" s="6676"/>
      <c r="HB127" s="6676"/>
      <c r="HC127" s="6538"/>
      <c r="HV127" s="6732"/>
      <c r="HW127" s="6733"/>
      <c r="HX127" s="6734"/>
      <c r="HY127" s="6734"/>
      <c r="HZ127" s="6734"/>
      <c r="IA127" s="6734"/>
      <c r="IB127" s="6734"/>
      <c r="IC127" s="6734"/>
      <c r="ID127" s="6734"/>
      <c r="IE127" s="6734"/>
      <c r="IF127" s="6734"/>
      <c r="IG127" s="6734"/>
      <c r="IH127" s="6734"/>
      <c r="II127" s="6734"/>
      <c r="IJ127" s="6734"/>
      <c r="IK127" s="6734"/>
      <c r="IL127" s="6734"/>
      <c r="IM127" s="6734"/>
      <c r="IN127" s="4993"/>
      <c r="IO127" s="6731"/>
      <c r="IP127" s="6731"/>
      <c r="IQ127" s="6731"/>
      <c r="IR127" s="6731"/>
      <c r="IS127" s="6731"/>
      <c r="IT127" s="6731"/>
      <c r="IU127" s="6731"/>
      <c r="IV127" s="6731"/>
      <c r="IW127" s="6731"/>
      <c r="IX127" s="6731"/>
      <c r="IY127" s="6731"/>
      <c r="IZ127" s="6731"/>
      <c r="JA127" s="6731"/>
      <c r="JB127" s="6731"/>
      <c r="JC127" s="6731"/>
      <c r="JD127" s="6731"/>
    </row>
    <row r="128" spans="17:264">
      <c r="Q128" s="5593" t="s">
        <v>1595</v>
      </c>
      <c r="R128" s="5594" t="s">
        <v>1593</v>
      </c>
      <c r="S128" s="5626">
        <v>1</v>
      </c>
      <c r="T128" s="5599" t="s">
        <v>1545</v>
      </c>
      <c r="U128" s="5610">
        <v>45401</v>
      </c>
      <c r="V128" s="5861">
        <v>5</v>
      </c>
      <c r="W128" s="5612" t="s">
        <v>35</v>
      </c>
      <c r="X128" s="5630">
        <v>5</v>
      </c>
      <c r="Y128" s="5629">
        <v>160</v>
      </c>
      <c r="Z128" s="5614">
        <v>45411</v>
      </c>
      <c r="AA128" s="6208">
        <v>45416</v>
      </c>
      <c r="AB128" s="5612">
        <v>22599</v>
      </c>
      <c r="AC128" s="5630">
        <v>5000</v>
      </c>
      <c r="AD128" s="5598">
        <f t="shared" si="42"/>
        <v>0</v>
      </c>
      <c r="AE128" s="5629">
        <f>(AC128*Y128/1000)</f>
        <v>800</v>
      </c>
      <c r="AF128" s="5629">
        <f>(AE128*0.05)</f>
        <v>40</v>
      </c>
      <c r="AG128" s="5599">
        <v>5</v>
      </c>
      <c r="AH128" s="5890"/>
      <c r="AI128" s="5734"/>
      <c r="AJ128" s="5580" t="s">
        <v>4</v>
      </c>
      <c r="AK128" s="5776" t="s">
        <v>18</v>
      </c>
      <c r="AL128" s="5777" t="s">
        <v>19</v>
      </c>
      <c r="AM128" s="5777" t="s">
        <v>19</v>
      </c>
      <c r="AN128" s="5777" t="s">
        <v>20</v>
      </c>
      <c r="AO128" s="5777" t="s">
        <v>21</v>
      </c>
      <c r="AP128" s="5777" t="s">
        <v>1559</v>
      </c>
      <c r="AQ128" s="5777" t="s">
        <v>22</v>
      </c>
      <c r="AR128" s="5777" t="s">
        <v>23</v>
      </c>
      <c r="AS128" s="5751" t="s">
        <v>23</v>
      </c>
      <c r="AT128" s="5777" t="s">
        <v>24</v>
      </c>
      <c r="AU128" s="5777" t="s">
        <v>20</v>
      </c>
      <c r="AV128" s="5777" t="s">
        <v>25</v>
      </c>
      <c r="AW128" s="5777" t="s">
        <v>0</v>
      </c>
      <c r="AX128" s="5777" t="s">
        <v>1363</v>
      </c>
      <c r="AY128" s="5778" t="s">
        <v>1388</v>
      </c>
      <c r="AZ128" s="5779" t="s">
        <v>26</v>
      </c>
      <c r="BB128" s="5082"/>
      <c r="BC128" s="5082"/>
      <c r="BD128" s="5082"/>
      <c r="BE128" s="5082"/>
      <c r="BF128" s="5082"/>
      <c r="BG128" s="5082"/>
      <c r="BH128" s="5082"/>
      <c r="BI128" s="5082"/>
      <c r="BJ128" s="5158"/>
      <c r="BK128" s="5082"/>
      <c r="BL128" s="5082"/>
      <c r="BM128" s="5082"/>
      <c r="BN128" s="5082"/>
      <c r="BO128" s="5082"/>
      <c r="BP128" s="5082"/>
      <c r="BQ128" s="5082"/>
      <c r="BR128" s="5082"/>
      <c r="BS128" s="5083"/>
      <c r="BT128" s="5280"/>
      <c r="BU128" s="5094"/>
      <c r="BV128" s="5094"/>
      <c r="BW128" s="5095"/>
      <c r="BX128" s="5095"/>
      <c r="BY128" s="5095"/>
      <c r="BZ128" s="5095"/>
      <c r="CA128" s="5095"/>
      <c r="CB128" s="5095"/>
      <c r="CC128" s="5095"/>
      <c r="CD128" s="5095"/>
      <c r="CE128" s="5095"/>
      <c r="CF128" s="5095"/>
      <c r="CG128" s="5095"/>
      <c r="CH128" s="6475"/>
      <c r="CI128" s="5166"/>
      <c r="CK128" s="5135"/>
      <c r="CL128" s="5136"/>
      <c r="CM128" s="5136"/>
      <c r="CN128" s="5136"/>
      <c r="CO128" s="5136"/>
      <c r="CP128" s="5136"/>
      <c r="CQ128" s="5136"/>
      <c r="CR128" s="5136"/>
      <c r="CS128" s="5137"/>
      <c r="CT128" s="5136"/>
      <c r="CU128" s="5136"/>
      <c r="CV128" s="5136"/>
      <c r="CW128" s="5136"/>
      <c r="CX128" s="5136"/>
      <c r="CY128" s="5136"/>
      <c r="CZ128" s="5418"/>
      <c r="DA128" s="5138"/>
      <c r="DB128" s="5139"/>
      <c r="DC128" s="5484"/>
      <c r="DD128" s="5127"/>
      <c r="DE128" s="5127"/>
      <c r="DF128" s="2557"/>
      <c r="DG128" s="2557"/>
      <c r="DH128" s="2557"/>
      <c r="DI128" s="2557"/>
      <c r="DJ128" s="2557"/>
      <c r="DK128" s="2557"/>
      <c r="DL128" s="2557"/>
      <c r="DM128" s="2557"/>
      <c r="DN128" s="2557"/>
      <c r="DO128" s="2557"/>
      <c r="DP128" s="2557"/>
      <c r="DQ128" s="2557"/>
      <c r="DR128" s="2523"/>
      <c r="DT128" s="5016"/>
      <c r="DU128" s="5016"/>
      <c r="DV128" s="5016"/>
      <c r="DW128" s="5016" t="s">
        <v>14</v>
      </c>
      <c r="DX128" s="5016" t="s">
        <v>12</v>
      </c>
      <c r="DY128" s="5016"/>
      <c r="DZ128" s="5016"/>
      <c r="EA128" s="5016" t="s">
        <v>15</v>
      </c>
      <c r="EB128" s="5016" t="s">
        <v>12</v>
      </c>
      <c r="EC128" s="5016" t="s">
        <v>12</v>
      </c>
      <c r="ED128" s="5016"/>
      <c r="EE128" s="5016"/>
      <c r="EF128" s="5016"/>
      <c r="EG128" s="5016"/>
      <c r="EH128" s="5016" t="s">
        <v>0</v>
      </c>
      <c r="EI128" s="5016"/>
      <c r="EJ128" s="5016"/>
      <c r="EK128" s="4994"/>
      <c r="EL128" s="6924"/>
      <c r="EM128" s="4449"/>
      <c r="EN128" s="4449"/>
      <c r="EO128" s="182"/>
      <c r="EP128" s="182"/>
      <c r="EQ128" s="182"/>
      <c r="ER128" s="182"/>
      <c r="ES128" s="182"/>
      <c r="ET128" s="182"/>
      <c r="EU128" s="182"/>
      <c r="EV128" s="182"/>
      <c r="EW128" s="182"/>
      <c r="EX128" s="182"/>
      <c r="EY128" s="182"/>
      <c r="EZ128" s="182"/>
      <c r="FA128" s="339"/>
      <c r="FC128" s="6779"/>
      <c r="FD128" s="6779"/>
      <c r="FE128" s="6779"/>
      <c r="FF128" s="6779" t="s">
        <v>14</v>
      </c>
      <c r="FG128" s="6779" t="s">
        <v>12</v>
      </c>
      <c r="FH128" s="6779"/>
      <c r="FI128" s="6779"/>
      <c r="FJ128" s="6779" t="s">
        <v>15</v>
      </c>
      <c r="FK128" s="6779" t="s">
        <v>12</v>
      </c>
      <c r="FL128" s="6779" t="s">
        <v>12</v>
      </c>
      <c r="FM128" s="6779"/>
      <c r="FN128" s="6779"/>
      <c r="FO128" s="6779"/>
      <c r="FP128" s="6779"/>
      <c r="FQ128" s="6779" t="s">
        <v>0</v>
      </c>
      <c r="FR128" s="6872"/>
      <c r="FS128" s="6872"/>
      <c r="FT128" s="6779"/>
      <c r="FU128" s="87"/>
      <c r="FV128" s="6731"/>
      <c r="FW128" s="6731"/>
      <c r="FX128" s="6731"/>
      <c r="FY128" s="6731"/>
      <c r="FZ128" s="6731"/>
      <c r="GA128" s="6731"/>
      <c r="GB128" s="6731"/>
      <c r="GC128" s="6731"/>
      <c r="GD128" s="6731"/>
      <c r="GE128" s="6731"/>
      <c r="GF128" s="6731"/>
      <c r="GG128" s="6731"/>
      <c r="GH128" s="6731"/>
      <c r="GI128" s="6731"/>
      <c r="GJ128" s="6731"/>
      <c r="GK128" s="6731"/>
      <c r="GM128" s="6547"/>
      <c r="GN128" s="6536"/>
      <c r="GO128" s="6536"/>
      <c r="GP128" s="6548"/>
      <c r="GQ128" s="6536"/>
      <c r="GR128" s="6536"/>
      <c r="GS128" s="6536"/>
      <c r="GT128" s="6549"/>
      <c r="GU128" s="6536"/>
      <c r="GV128" s="6536"/>
      <c r="GW128" s="6550"/>
      <c r="GX128" s="6536"/>
      <c r="GY128" s="6550"/>
      <c r="GZ128" s="6550"/>
      <c r="HA128" s="6898"/>
      <c r="HB128" s="6898"/>
      <c r="HC128" s="6538"/>
      <c r="HV128" s="6779"/>
      <c r="HW128" s="6779"/>
      <c r="HX128" s="6779"/>
      <c r="HY128" s="6779" t="s">
        <v>14</v>
      </c>
      <c r="HZ128" s="6779" t="s">
        <v>12</v>
      </c>
      <c r="IA128" s="6779"/>
      <c r="IB128" s="6779"/>
      <c r="IC128" s="6779" t="s">
        <v>15</v>
      </c>
      <c r="ID128" s="6779" t="s">
        <v>12</v>
      </c>
      <c r="IE128" s="6779" t="s">
        <v>12</v>
      </c>
      <c r="IF128" s="6779"/>
      <c r="IG128" s="6779"/>
      <c r="IH128" s="6779"/>
      <c r="II128" s="6779"/>
      <c r="IJ128" s="6779" t="s">
        <v>0</v>
      </c>
      <c r="IK128" s="6872"/>
      <c r="IL128" s="6872"/>
      <c r="IM128" s="6779"/>
      <c r="IN128" s="87"/>
      <c r="IO128" s="6731"/>
      <c r="IP128" s="6731"/>
      <c r="IQ128" s="6731"/>
      <c r="IR128" s="6731"/>
      <c r="IS128" s="6731"/>
      <c r="IT128" s="6731"/>
      <c r="IU128" s="6731"/>
      <c r="IV128" s="6731"/>
      <c r="IW128" s="6731"/>
      <c r="IX128" s="6731"/>
      <c r="IY128" s="6731"/>
      <c r="IZ128" s="6731"/>
      <c r="JA128" s="6731"/>
      <c r="JB128" s="6731"/>
      <c r="JC128" s="6731"/>
      <c r="JD128" s="6731"/>
    </row>
    <row r="129" spans="17:264" ht="15" thickBot="1">
      <c r="Q129" s="5593" t="s">
        <v>1595</v>
      </c>
      <c r="R129" s="5612" t="s">
        <v>1594</v>
      </c>
      <c r="S129" s="5626">
        <v>2</v>
      </c>
      <c r="T129" s="5599" t="s">
        <v>1545</v>
      </c>
      <c r="U129" s="5610">
        <v>45401</v>
      </c>
      <c r="V129" s="5861">
        <v>15</v>
      </c>
      <c r="W129" s="5612" t="s">
        <v>35</v>
      </c>
      <c r="X129" s="5630">
        <v>15</v>
      </c>
      <c r="Y129" s="5629">
        <v>191</v>
      </c>
      <c r="Z129" s="5614">
        <v>45411</v>
      </c>
      <c r="AA129" s="6208">
        <v>45416</v>
      </c>
      <c r="AB129" s="5612">
        <v>22599</v>
      </c>
      <c r="AC129" s="5630">
        <v>15000</v>
      </c>
      <c r="AD129" s="5598">
        <f t="shared" si="42"/>
        <v>0</v>
      </c>
      <c r="AE129" s="5629">
        <f>(AC129*Y129/1000)</f>
        <v>2865</v>
      </c>
      <c r="AF129" s="5629">
        <f>(AE129*0.05)</f>
        <v>143.25</v>
      </c>
      <c r="AG129" s="6209">
        <v>5</v>
      </c>
      <c r="AH129" s="5890"/>
      <c r="AI129" s="5734"/>
      <c r="AJ129" s="5581"/>
      <c r="AK129" s="5780"/>
      <c r="AL129" s="5781" t="s">
        <v>3</v>
      </c>
      <c r="AM129" s="5781" t="s">
        <v>18</v>
      </c>
      <c r="AN129" s="5781"/>
      <c r="AO129" s="5781"/>
      <c r="AP129" s="5781"/>
      <c r="AQ129" s="5781" t="s">
        <v>21</v>
      </c>
      <c r="AR129" s="5781" t="s">
        <v>27</v>
      </c>
      <c r="AS129" s="5756" t="s">
        <v>28</v>
      </c>
      <c r="AT129" s="5781"/>
      <c r="AU129" s="5781"/>
      <c r="AV129" s="5781"/>
      <c r="AW129" s="5781"/>
      <c r="AX129" s="5781" t="s">
        <v>11</v>
      </c>
      <c r="AY129" s="5782"/>
      <c r="AZ129" s="5783"/>
      <c r="BB129" s="5082"/>
      <c r="BC129" s="5082"/>
      <c r="BD129" s="5082"/>
      <c r="BE129" s="5082"/>
      <c r="BF129" s="5082"/>
      <c r="BG129" s="5082"/>
      <c r="BH129" s="5082"/>
      <c r="BI129" s="5082"/>
      <c r="BJ129" s="5158"/>
      <c r="BK129" s="5082"/>
      <c r="BL129" s="5082"/>
      <c r="BM129" s="5082"/>
      <c r="BN129" s="5082"/>
      <c r="BO129" s="5082"/>
      <c r="BP129" s="5082"/>
      <c r="BQ129" s="5082"/>
      <c r="BR129" s="5082"/>
      <c r="BS129" s="5083"/>
      <c r="BT129" s="5280"/>
      <c r="BU129" s="5094"/>
      <c r="BV129" s="5094"/>
      <c r="BW129" s="5095"/>
      <c r="BX129" s="5095"/>
      <c r="BY129" s="5095"/>
      <c r="BZ129" s="5095"/>
      <c r="CA129" s="5095"/>
      <c r="CB129" s="5095"/>
      <c r="CC129" s="5095"/>
      <c r="CD129" s="5095"/>
      <c r="CE129" s="5095"/>
      <c r="CF129" s="5095"/>
      <c r="CG129" s="5095"/>
      <c r="CH129" s="6475"/>
      <c r="CI129" s="5166"/>
      <c r="CK129" s="5135"/>
      <c r="CL129" s="5136"/>
      <c r="CM129" s="5136"/>
      <c r="CN129" s="5136"/>
      <c r="CO129" s="5136"/>
      <c r="CP129" s="5136"/>
      <c r="CQ129" s="5136"/>
      <c r="CR129" s="5136"/>
      <c r="CS129" s="5137"/>
      <c r="CT129" s="5136"/>
      <c r="CU129" s="5136"/>
      <c r="CV129" s="5136"/>
      <c r="CW129" s="5136"/>
      <c r="CX129" s="5136"/>
      <c r="CY129" s="5136"/>
      <c r="CZ129" s="5418"/>
      <c r="DA129" s="5138"/>
      <c r="DB129" s="5139"/>
      <c r="DC129" s="5484"/>
      <c r="DD129" s="5127"/>
      <c r="DE129" s="5127"/>
      <c r="DF129" s="2557"/>
      <c r="DG129" s="2557"/>
      <c r="DH129" s="2557"/>
      <c r="DI129" s="2557"/>
      <c r="DJ129" s="2557"/>
      <c r="DK129" s="2557"/>
      <c r="DL129" s="2557"/>
      <c r="DM129" s="2557"/>
      <c r="DN129" s="2557"/>
      <c r="DO129" s="2557"/>
      <c r="DP129" s="2557"/>
      <c r="DQ129" s="2557"/>
      <c r="DR129" s="2523"/>
      <c r="DT129" s="5017" t="s">
        <v>3</v>
      </c>
      <c r="DU129" s="5017" t="s">
        <v>4</v>
      </c>
      <c r="DV129" s="5017" t="s">
        <v>18</v>
      </c>
      <c r="DW129" s="5017" t="s">
        <v>19</v>
      </c>
      <c r="DX129" s="5017" t="s">
        <v>19</v>
      </c>
      <c r="DY129" s="5017" t="s">
        <v>20</v>
      </c>
      <c r="DZ129" s="5017" t="s">
        <v>21</v>
      </c>
      <c r="EA129" s="5017" t="s">
        <v>22</v>
      </c>
      <c r="EB129" s="5017" t="s">
        <v>23</v>
      </c>
      <c r="EC129" s="5017" t="s">
        <v>23</v>
      </c>
      <c r="ED129" s="5017" t="s">
        <v>1227</v>
      </c>
      <c r="EE129" s="5017" t="s">
        <v>20</v>
      </c>
      <c r="EF129" s="5017" t="s">
        <v>25</v>
      </c>
      <c r="EG129" s="5017" t="s">
        <v>0</v>
      </c>
      <c r="EH129" s="5017" t="s">
        <v>1363</v>
      </c>
      <c r="EI129" s="5017"/>
      <c r="EJ129" s="5017" t="s">
        <v>26</v>
      </c>
      <c r="EK129" s="4994"/>
      <c r="EL129" s="6924"/>
      <c r="EM129" s="4449"/>
      <c r="EN129" s="4449"/>
      <c r="EO129" s="182"/>
      <c r="EP129" s="182"/>
      <c r="EQ129" s="182"/>
      <c r="ER129" s="182"/>
      <c r="ES129" s="182"/>
      <c r="ET129" s="182"/>
      <c r="EU129" s="182"/>
      <c r="EV129" s="182"/>
      <c r="EW129" s="182"/>
      <c r="EX129" s="182"/>
      <c r="EY129" s="182"/>
      <c r="EZ129" s="182"/>
      <c r="FA129" s="339"/>
      <c r="FC129" s="6780" t="s">
        <v>3</v>
      </c>
      <c r="FD129" s="6780" t="s">
        <v>4</v>
      </c>
      <c r="FE129" s="6780" t="s">
        <v>18</v>
      </c>
      <c r="FF129" s="6780" t="s">
        <v>19</v>
      </c>
      <c r="FG129" s="6780" t="s">
        <v>19</v>
      </c>
      <c r="FH129" s="6780" t="s">
        <v>20</v>
      </c>
      <c r="FI129" s="6780" t="s">
        <v>21</v>
      </c>
      <c r="FJ129" s="6780" t="s">
        <v>22</v>
      </c>
      <c r="FK129" s="6780" t="s">
        <v>23</v>
      </c>
      <c r="FL129" s="6780" t="s">
        <v>23</v>
      </c>
      <c r="FM129" s="6780" t="s">
        <v>1227</v>
      </c>
      <c r="FN129" s="6780" t="s">
        <v>20</v>
      </c>
      <c r="FO129" s="6780" t="s">
        <v>25</v>
      </c>
      <c r="FP129" s="6780" t="s">
        <v>0</v>
      </c>
      <c r="FQ129" s="6780" t="s">
        <v>1363</v>
      </c>
      <c r="FR129" s="6868"/>
      <c r="FS129" s="6868" t="s">
        <v>1526</v>
      </c>
      <c r="FT129" s="6780" t="s">
        <v>26</v>
      </c>
      <c r="FU129" s="87"/>
      <c r="FV129" s="6731"/>
      <c r="FW129" s="6731"/>
      <c r="FX129" s="6731"/>
      <c r="FY129" s="6731"/>
      <c r="FZ129" s="6731"/>
      <c r="GA129" s="6731"/>
      <c r="GB129" s="6731"/>
      <c r="GC129" s="6731"/>
      <c r="GD129" s="6731"/>
      <c r="GE129" s="6731"/>
      <c r="GF129" s="6731"/>
      <c r="GG129" s="6731"/>
      <c r="GH129" s="6731"/>
      <c r="GI129" s="6731"/>
      <c r="GJ129" s="6731"/>
      <c r="GK129" s="6731"/>
      <c r="GM129" s="6536"/>
      <c r="GN129" s="6536"/>
      <c r="GO129" s="6536"/>
      <c r="GP129" s="6536"/>
      <c r="GQ129" s="6536"/>
      <c r="GR129" s="6536"/>
      <c r="GS129" s="6536"/>
      <c r="GT129" s="6537"/>
      <c r="GU129" s="6536"/>
      <c r="GV129" s="6536"/>
      <c r="GW129" s="6536"/>
      <c r="GX129" s="6536"/>
      <c r="GY129" s="6536"/>
      <c r="GZ129" s="6536"/>
      <c r="HA129" s="6676"/>
      <c r="HB129" s="6676"/>
      <c r="HC129" s="6538"/>
      <c r="HV129" s="6780" t="s">
        <v>3</v>
      </c>
      <c r="HW129" s="6780" t="s">
        <v>4</v>
      </c>
      <c r="HX129" s="6780" t="s">
        <v>18</v>
      </c>
      <c r="HY129" s="6780" t="s">
        <v>19</v>
      </c>
      <c r="HZ129" s="6780" t="s">
        <v>19</v>
      </c>
      <c r="IA129" s="6780" t="s">
        <v>20</v>
      </c>
      <c r="IB129" s="6780" t="s">
        <v>21</v>
      </c>
      <c r="IC129" s="6780" t="s">
        <v>22</v>
      </c>
      <c r="ID129" s="6780" t="s">
        <v>23</v>
      </c>
      <c r="IE129" s="6780" t="s">
        <v>23</v>
      </c>
      <c r="IF129" s="6780" t="s">
        <v>1227</v>
      </c>
      <c r="IG129" s="6780" t="s">
        <v>20</v>
      </c>
      <c r="IH129" s="6780" t="s">
        <v>25</v>
      </c>
      <c r="II129" s="6780" t="s">
        <v>0</v>
      </c>
      <c r="IJ129" s="6780" t="s">
        <v>1363</v>
      </c>
      <c r="IK129" s="6868"/>
      <c r="IL129" s="6868" t="s">
        <v>1526</v>
      </c>
      <c r="IM129" s="6780" t="s">
        <v>26</v>
      </c>
      <c r="IN129" s="87"/>
      <c r="IO129" s="6731"/>
      <c r="IP129" s="6731"/>
      <c r="IQ129" s="6731"/>
      <c r="IR129" s="6731"/>
      <c r="IS129" s="6731"/>
      <c r="IT129" s="6731"/>
      <c r="IU129" s="6731"/>
      <c r="IV129" s="6731"/>
      <c r="IW129" s="6731"/>
      <c r="IX129" s="6731"/>
      <c r="IY129" s="6731"/>
      <c r="IZ129" s="6731"/>
      <c r="JA129" s="6731"/>
      <c r="JB129" s="6731"/>
      <c r="JC129" s="6731"/>
      <c r="JD129" s="6731"/>
    </row>
    <row r="130" spans="17:264" ht="15" thickBot="1">
      <c r="Q130" s="5637" t="s">
        <v>1543</v>
      </c>
      <c r="R130" s="5612" t="s">
        <v>1575</v>
      </c>
      <c r="S130" s="5626">
        <v>18</v>
      </c>
      <c r="T130" s="5589" t="s">
        <v>1545</v>
      </c>
      <c r="U130" s="5595">
        <v>45391</v>
      </c>
      <c r="V130" s="7281">
        <v>15.2</v>
      </c>
      <c r="W130" s="5612" t="s">
        <v>35</v>
      </c>
      <c r="X130" s="5612">
        <v>38</v>
      </c>
      <c r="Y130" s="5629">
        <v>1182.3</v>
      </c>
      <c r="Z130" s="4482">
        <v>45412</v>
      </c>
      <c r="AA130" s="5595">
        <v>45433</v>
      </c>
      <c r="AB130" s="5594">
        <v>22677</v>
      </c>
      <c r="AC130" s="5598">
        <v>15200</v>
      </c>
      <c r="AD130" s="5598">
        <f t="shared" si="42"/>
        <v>0</v>
      </c>
      <c r="AE130" s="5608">
        <f>(AC130*Y130/1000)</f>
        <v>17970.96</v>
      </c>
      <c r="AF130" s="5608">
        <f>(AE130*0.05)</f>
        <v>898.548</v>
      </c>
      <c r="AG130" s="5609">
        <v>5</v>
      </c>
      <c r="AH130" s="7346" t="s">
        <v>8</v>
      </c>
      <c r="AI130" s="5734"/>
      <c r="AJ130" s="5791" t="s">
        <v>1531</v>
      </c>
      <c r="AK130" s="5584">
        <v>1</v>
      </c>
      <c r="AL130" s="5584" t="s">
        <v>1545</v>
      </c>
      <c r="AM130" s="5585">
        <v>45568</v>
      </c>
      <c r="AN130" s="7070">
        <v>10</v>
      </c>
      <c r="AO130" s="5583" t="s">
        <v>35</v>
      </c>
      <c r="AP130" s="5792">
        <v>10</v>
      </c>
      <c r="AQ130" s="5587">
        <v>358.5</v>
      </c>
      <c r="AR130" s="5588">
        <v>45575</v>
      </c>
      <c r="AS130" s="5585">
        <v>45570</v>
      </c>
      <c r="AT130" s="5584">
        <v>23433</v>
      </c>
      <c r="AU130" s="5662">
        <v>10000</v>
      </c>
      <c r="AV130" s="5590">
        <f>(AU130-AN130*1000)</f>
        <v>0</v>
      </c>
      <c r="AW130" s="5591">
        <f>(AU130*AQ130/1000)</f>
        <v>3585</v>
      </c>
      <c r="AX130" s="5591">
        <f>(AW130*0.05)</f>
        <v>179.25</v>
      </c>
      <c r="AY130" s="5662">
        <v>5</v>
      </c>
      <c r="AZ130" s="5787"/>
      <c r="BB130" s="5082"/>
      <c r="BC130" s="5082"/>
      <c r="BD130" s="5082"/>
      <c r="BE130" s="5082"/>
      <c r="BF130" s="5082"/>
      <c r="BG130" s="5082"/>
      <c r="BH130" s="5082"/>
      <c r="BI130" s="5082"/>
      <c r="BJ130" s="5158"/>
      <c r="BK130" s="5082"/>
      <c r="BL130" s="5082"/>
      <c r="BM130" s="5082"/>
      <c r="BN130" s="5082"/>
      <c r="BO130" s="5082"/>
      <c r="BP130" s="5082"/>
      <c r="BQ130" s="5082"/>
      <c r="BR130" s="5082"/>
      <c r="BS130" s="5083"/>
      <c r="BT130" s="5280"/>
      <c r="BU130" s="5094"/>
      <c r="BV130" s="5094"/>
      <c r="BW130" s="5095"/>
      <c r="BX130" s="5095"/>
      <c r="BY130" s="5095"/>
      <c r="BZ130" s="5095"/>
      <c r="CA130" s="5095"/>
      <c r="CB130" s="5095"/>
      <c r="CC130" s="5095"/>
      <c r="CD130" s="5095"/>
      <c r="CE130" s="5095"/>
      <c r="CF130" s="5095"/>
      <c r="CG130" s="5095"/>
      <c r="CH130" s="6475"/>
      <c r="CI130" s="5166"/>
      <c r="CK130" s="5140"/>
      <c r="CL130" s="5141"/>
      <c r="CM130" s="5141"/>
      <c r="CN130" s="5141"/>
      <c r="CO130" s="5141"/>
      <c r="CP130" s="5141"/>
      <c r="CQ130" s="5141"/>
      <c r="CR130" s="5141"/>
      <c r="CS130" s="5142"/>
      <c r="CT130" s="5141"/>
      <c r="CU130" s="5141"/>
      <c r="CV130" s="5141"/>
      <c r="CW130" s="5141"/>
      <c r="CX130" s="5203">
        <f>SUM(CX123:CX129)</f>
        <v>35344.32</v>
      </c>
      <c r="CY130" s="5203">
        <f>SUM(CY124:CY129)</f>
        <v>1060.3296</v>
      </c>
      <c r="CZ130" s="5420"/>
      <c r="DA130" s="5143"/>
      <c r="DB130" s="5139"/>
      <c r="DC130" s="5484"/>
      <c r="DD130" s="5127"/>
      <c r="DE130" s="5127"/>
      <c r="DF130" s="2557"/>
      <c r="DG130" s="2557"/>
      <c r="DH130" s="2557"/>
      <c r="DI130" s="2557"/>
      <c r="DJ130" s="2557"/>
      <c r="DK130" s="2557"/>
      <c r="DL130" s="2557"/>
      <c r="DM130" s="2557"/>
      <c r="DN130" s="2557"/>
      <c r="DO130" s="2557"/>
      <c r="DP130" s="2557"/>
      <c r="DQ130" s="2557"/>
      <c r="DR130" s="2523"/>
      <c r="DT130" s="5018"/>
      <c r="DU130" s="5018"/>
      <c r="DV130" s="5018"/>
      <c r="DW130" s="5018" t="s">
        <v>3</v>
      </c>
      <c r="DX130" s="5018" t="s">
        <v>18</v>
      </c>
      <c r="DY130" s="5018"/>
      <c r="DZ130" s="5018"/>
      <c r="EA130" s="5018" t="s">
        <v>21</v>
      </c>
      <c r="EB130" s="5018" t="s">
        <v>27</v>
      </c>
      <c r="EC130" s="5018" t="s">
        <v>28</v>
      </c>
      <c r="ED130" s="5018"/>
      <c r="EE130" s="5018"/>
      <c r="EF130" s="5018"/>
      <c r="EG130" s="5018"/>
      <c r="EH130" s="5018" t="s">
        <v>11</v>
      </c>
      <c r="EI130" s="5018"/>
      <c r="EJ130" s="5018"/>
      <c r="EK130" s="4994"/>
      <c r="EL130" s="6925"/>
      <c r="EM130" s="4450"/>
      <c r="EN130" s="4450"/>
      <c r="EO130" s="326"/>
      <c r="EP130" s="326"/>
      <c r="EQ130" s="326"/>
      <c r="ER130" s="326"/>
      <c r="ES130" s="326"/>
      <c r="ET130" s="326"/>
      <c r="EU130" s="326"/>
      <c r="EV130" s="326"/>
      <c r="EW130" s="326"/>
      <c r="EX130" s="326"/>
      <c r="EY130" s="326"/>
      <c r="EZ130" s="326"/>
      <c r="FA130" s="327"/>
      <c r="FC130" s="6781"/>
      <c r="FD130" s="6781"/>
      <c r="FE130" s="6781"/>
      <c r="FF130" s="6781" t="s">
        <v>3</v>
      </c>
      <c r="FG130" s="6781" t="s">
        <v>18</v>
      </c>
      <c r="FH130" s="6781"/>
      <c r="FI130" s="6781"/>
      <c r="FJ130" s="6781" t="s">
        <v>21</v>
      </c>
      <c r="FK130" s="6781" t="s">
        <v>27</v>
      </c>
      <c r="FL130" s="6781" t="s">
        <v>28</v>
      </c>
      <c r="FM130" s="6781"/>
      <c r="FN130" s="6781"/>
      <c r="FO130" s="6781"/>
      <c r="FP130" s="6781"/>
      <c r="FQ130" s="6781" t="s">
        <v>11</v>
      </c>
      <c r="FR130" s="6873"/>
      <c r="FS130" s="6873"/>
      <c r="FT130" s="6781"/>
      <c r="FU130" s="87"/>
      <c r="FV130" s="6731"/>
      <c r="FW130" s="6731"/>
      <c r="FX130" s="6731"/>
      <c r="FY130" s="6731"/>
      <c r="FZ130" s="6731"/>
      <c r="GA130" s="6731"/>
      <c r="GB130" s="6731"/>
      <c r="GC130" s="6731"/>
      <c r="GD130" s="6731"/>
      <c r="GE130" s="6731"/>
      <c r="GF130" s="6731"/>
      <c r="GG130" s="6731"/>
      <c r="GH130" s="6731"/>
      <c r="GI130" s="6731"/>
      <c r="GJ130" s="6731"/>
      <c r="GK130" s="6731"/>
      <c r="GM130" s="6536"/>
      <c r="GN130" s="6536"/>
      <c r="GO130" s="6536"/>
      <c r="GP130" s="6536"/>
      <c r="GQ130" s="6536"/>
      <c r="GR130" s="6536"/>
      <c r="GS130" s="6536"/>
      <c r="GT130" s="6537"/>
      <c r="GU130" s="6536"/>
      <c r="GV130" s="6536"/>
      <c r="GW130" s="6536"/>
      <c r="GX130" s="6536"/>
      <c r="GY130" s="6536"/>
      <c r="GZ130" s="6536"/>
      <c r="HA130" s="6676"/>
      <c r="HB130" s="6676"/>
      <c r="HC130" s="6538"/>
      <c r="HV130" s="6781"/>
      <c r="HW130" s="6781"/>
      <c r="HX130" s="6781"/>
      <c r="HY130" s="6781" t="s">
        <v>3</v>
      </c>
      <c r="HZ130" s="6781" t="s">
        <v>18</v>
      </c>
      <c r="IA130" s="6781"/>
      <c r="IB130" s="6781"/>
      <c r="IC130" s="6781" t="s">
        <v>21</v>
      </c>
      <c r="ID130" s="6781" t="s">
        <v>27</v>
      </c>
      <c r="IE130" s="6781" t="s">
        <v>28</v>
      </c>
      <c r="IF130" s="6781"/>
      <c r="IG130" s="6781"/>
      <c r="IH130" s="6781"/>
      <c r="II130" s="6781"/>
      <c r="IJ130" s="6781" t="s">
        <v>11</v>
      </c>
      <c r="IK130" s="6873"/>
      <c r="IL130" s="6873"/>
      <c r="IM130" s="6781"/>
      <c r="IN130" s="87"/>
      <c r="IO130" s="6731"/>
      <c r="IP130" s="6731"/>
      <c r="IQ130" s="6731"/>
      <c r="IR130" s="6731"/>
      <c r="IS130" s="6731"/>
      <c r="IT130" s="6731"/>
      <c r="IU130" s="6731"/>
      <c r="IV130" s="6731"/>
      <c r="IW130" s="6731"/>
      <c r="IX130" s="6731"/>
      <c r="IY130" s="6731"/>
      <c r="IZ130" s="6731"/>
      <c r="JA130" s="6731"/>
      <c r="JB130" s="6731"/>
      <c r="JC130" s="6731"/>
      <c r="JD130" s="6731"/>
    </row>
    <row r="131" spans="17:264" ht="15" thickBot="1">
      <c r="Q131" s="5637" t="s">
        <v>1543</v>
      </c>
      <c r="R131" s="5612" t="s">
        <v>1596</v>
      </c>
      <c r="S131" s="5626">
        <v>19</v>
      </c>
      <c r="T131" s="5589" t="s">
        <v>1545</v>
      </c>
      <c r="U131" s="5595">
        <v>45408</v>
      </c>
      <c r="V131" s="7281">
        <v>30</v>
      </c>
      <c r="W131" s="5612" t="s">
        <v>35</v>
      </c>
      <c r="X131" s="5612">
        <v>75</v>
      </c>
      <c r="Y131" s="5629">
        <v>1182.3</v>
      </c>
      <c r="Z131" s="4482">
        <v>45425</v>
      </c>
      <c r="AA131" s="5595">
        <v>45433</v>
      </c>
      <c r="AB131" s="5594">
        <v>22677</v>
      </c>
      <c r="AC131" s="5598">
        <v>30000</v>
      </c>
      <c r="AD131" s="5598">
        <f t="shared" si="42"/>
        <v>0</v>
      </c>
      <c r="AE131" s="5608">
        <f>(AC131*Y131/1000)</f>
        <v>35469</v>
      </c>
      <c r="AF131" s="5608">
        <f>(AE131*0.05)</f>
        <v>1773.45</v>
      </c>
      <c r="AG131" s="5609">
        <v>5</v>
      </c>
      <c r="AH131" s="5890" t="s">
        <v>479</v>
      </c>
      <c r="AI131" s="5734"/>
      <c r="AJ131" s="5724"/>
      <c r="AK131" s="5725"/>
      <c r="AL131" s="5765"/>
      <c r="AM131" s="5766"/>
      <c r="AN131" s="5766"/>
      <c r="AO131" s="5766"/>
      <c r="AP131" s="5766"/>
      <c r="AQ131" s="5766"/>
      <c r="AR131" s="5766"/>
      <c r="AS131" s="5765"/>
      <c r="AT131" s="5766"/>
      <c r="AU131" s="5767"/>
      <c r="AV131" s="5767"/>
      <c r="AW131" s="5766"/>
      <c r="AX131" s="5766"/>
      <c r="AY131" s="2091"/>
      <c r="AZ131" s="5768"/>
      <c r="BB131" s="5057" t="s">
        <v>1485</v>
      </c>
      <c r="BC131" s="5057"/>
      <c r="BD131" s="5058"/>
      <c r="BE131" s="5058"/>
      <c r="BF131" s="5058"/>
      <c r="BG131" s="5058"/>
      <c r="BH131" s="5058"/>
      <c r="BI131" s="5058"/>
      <c r="BJ131" s="5058"/>
      <c r="BK131" s="5058"/>
      <c r="BL131" s="5058"/>
      <c r="BM131" s="5058"/>
      <c r="BN131" s="5058"/>
      <c r="BO131" s="5058"/>
      <c r="BP131" s="5058"/>
      <c r="BQ131" s="5058"/>
      <c r="BR131" s="5058"/>
      <c r="BS131" s="5083"/>
      <c r="BT131" s="5280"/>
      <c r="BU131" s="5094"/>
      <c r="BV131" s="5094"/>
      <c r="BW131" s="5095"/>
      <c r="BX131" s="5095"/>
      <c r="BY131" s="5095"/>
      <c r="BZ131" s="5095"/>
      <c r="CA131" s="5095"/>
      <c r="CB131" s="5095"/>
      <c r="CC131" s="5095"/>
      <c r="CD131" s="5095"/>
      <c r="CE131" s="5095"/>
      <c r="CF131" s="5095"/>
      <c r="CG131" s="5095"/>
      <c r="CH131" s="6475"/>
      <c r="CI131" s="5166"/>
      <c r="CK131" s="5139"/>
      <c r="CL131" s="5139"/>
      <c r="CM131" s="5139"/>
      <c r="CN131" s="5139"/>
      <c r="CO131" s="5139"/>
      <c r="CP131" s="5139"/>
      <c r="CQ131" s="5139"/>
      <c r="CR131" s="5139"/>
      <c r="CS131" s="5139"/>
      <c r="CT131" s="5139"/>
      <c r="CU131" s="5139"/>
      <c r="CV131" s="5139"/>
      <c r="CW131" s="5139"/>
      <c r="CX131" s="5139"/>
      <c r="CY131" s="5139"/>
      <c r="CZ131" s="5139"/>
      <c r="DA131" s="5139"/>
      <c r="DB131" s="5139"/>
      <c r="DC131" s="5484"/>
      <c r="DD131" s="5127"/>
      <c r="DE131" s="5127"/>
      <c r="DF131" s="2557"/>
      <c r="DG131" s="2557"/>
      <c r="DH131" s="2557"/>
      <c r="DI131" s="2557"/>
      <c r="DJ131" s="2557"/>
      <c r="DK131" s="2557"/>
      <c r="DL131" s="2557"/>
      <c r="DM131" s="2557"/>
      <c r="DN131" s="2557"/>
      <c r="DO131" s="2557"/>
      <c r="DP131" s="2557"/>
      <c r="DQ131" s="2557"/>
      <c r="DR131" s="2523"/>
      <c r="DT131" s="5469" t="s">
        <v>1537</v>
      </c>
      <c r="DU131" s="5458" t="s">
        <v>1626</v>
      </c>
      <c r="DV131" s="5459">
        <v>10</v>
      </c>
      <c r="DW131" s="5459" t="s">
        <v>796</v>
      </c>
      <c r="DX131" s="5460">
        <v>45491</v>
      </c>
      <c r="DY131" s="4227">
        <v>100</v>
      </c>
      <c r="DZ131" s="5459" t="s">
        <v>35</v>
      </c>
      <c r="EA131" s="5459">
        <v>85.31</v>
      </c>
      <c r="EB131" s="5461">
        <v>45510</v>
      </c>
      <c r="EC131" s="5460">
        <v>45520</v>
      </c>
      <c r="ED131" s="5459">
        <v>40346</v>
      </c>
      <c r="EE131" s="5462">
        <v>101580</v>
      </c>
      <c r="EF131" s="5462">
        <f>(DY131*1000-EE131)</f>
        <v>-1580</v>
      </c>
      <c r="EG131" s="5463">
        <f>(EA131*EE131/1000)</f>
        <v>8665.7898000000005</v>
      </c>
      <c r="EH131" s="5464">
        <f>(EG131*0.04)</f>
        <v>346.63159200000001</v>
      </c>
      <c r="EI131" s="5462">
        <v>4</v>
      </c>
      <c r="EJ131" s="6271"/>
      <c r="EK131" s="4994"/>
      <c r="EL131" s="4153"/>
      <c r="EM131" s="4153"/>
      <c r="EN131" s="4153"/>
      <c r="EO131" s="86"/>
      <c r="EP131" s="86"/>
      <c r="EQ131" s="86"/>
      <c r="ER131" s="86"/>
      <c r="ES131" s="86"/>
      <c r="ET131" s="86"/>
      <c r="EU131" s="86"/>
      <c r="EV131" s="86"/>
      <c r="EW131" s="86"/>
      <c r="EX131" s="86"/>
      <c r="EY131" s="86"/>
      <c r="EZ131" s="86"/>
      <c r="FA131" s="86"/>
      <c r="FC131" s="6754" t="s">
        <v>1623</v>
      </c>
      <c r="FD131" s="6739" t="s">
        <v>1563</v>
      </c>
      <c r="FE131" s="6739">
        <v>1</v>
      </c>
      <c r="FF131" s="6739" t="s">
        <v>796</v>
      </c>
      <c r="FG131" s="6740">
        <v>45485</v>
      </c>
      <c r="FH131" s="6739">
        <v>120</v>
      </c>
      <c r="FI131" s="6739" t="s">
        <v>1539</v>
      </c>
      <c r="FJ131" s="6741">
        <v>11.7</v>
      </c>
      <c r="FK131" s="6742">
        <v>45492</v>
      </c>
      <c r="FL131" s="6740">
        <v>45490</v>
      </c>
      <c r="FM131" s="7193">
        <v>204</v>
      </c>
      <c r="FN131" s="6739">
        <v>120.6</v>
      </c>
      <c r="FO131" s="6743">
        <f>(FH131-FN131)</f>
        <v>-0.59999999999999432</v>
      </c>
      <c r="FP131" s="6744">
        <f>(FN131*FJ131/1)</f>
        <v>1411.0199999999998</v>
      </c>
      <c r="FQ131" s="6745">
        <f>(FP131*0.05)</f>
        <v>70.550999999999988</v>
      </c>
      <c r="FR131" s="7194">
        <v>5</v>
      </c>
      <c r="FS131" s="6745">
        <f>(FP131*0.02)</f>
        <v>28.220399999999994</v>
      </c>
      <c r="FT131" s="6879" t="s">
        <v>8</v>
      </c>
      <c r="FU131" s="5012"/>
      <c r="FV131" s="6731"/>
      <c r="FW131" s="6731"/>
      <c r="FX131" s="6731"/>
      <c r="FY131" s="6731"/>
      <c r="FZ131" s="6731"/>
      <c r="GA131" s="6731"/>
      <c r="GB131" s="6731"/>
      <c r="GC131" s="6731"/>
      <c r="GD131" s="6731"/>
      <c r="GE131" s="6731"/>
      <c r="GF131" s="6731"/>
      <c r="GG131" s="6731"/>
      <c r="GH131" s="6731"/>
      <c r="GI131" s="6731"/>
      <c r="GJ131" s="6731"/>
      <c r="GK131" s="6731"/>
      <c r="GM131" s="6536"/>
      <c r="GN131" s="6536"/>
      <c r="GO131" s="6536"/>
      <c r="GP131" s="6536"/>
      <c r="GQ131" s="6536"/>
      <c r="GR131" s="6536"/>
      <c r="GS131" s="6536"/>
      <c r="GT131" s="6537"/>
      <c r="GU131" s="6536"/>
      <c r="GV131" s="6536"/>
      <c r="GW131" s="6536"/>
      <c r="GX131" s="6536"/>
      <c r="GY131" s="6536"/>
      <c r="GZ131" s="6536"/>
      <c r="HA131" s="6676"/>
      <c r="HB131" s="6676"/>
      <c r="HC131" s="6538"/>
      <c r="HV131" s="6754" t="s">
        <v>1623</v>
      </c>
      <c r="HW131" s="6739" t="s">
        <v>1563</v>
      </c>
      <c r="HX131" s="6739">
        <v>1</v>
      </c>
      <c r="HY131" s="6739" t="s">
        <v>796</v>
      </c>
      <c r="HZ131" s="6740">
        <v>45485</v>
      </c>
      <c r="IA131" s="6739">
        <v>120</v>
      </c>
      <c r="IB131" s="6739" t="s">
        <v>1539</v>
      </c>
      <c r="IC131" s="6741">
        <v>11.7</v>
      </c>
      <c r="ID131" s="6742">
        <v>45492</v>
      </c>
      <c r="IE131" s="6740">
        <v>45490</v>
      </c>
      <c r="IF131" s="7193">
        <v>204</v>
      </c>
      <c r="IG131" s="6739">
        <v>120.6</v>
      </c>
      <c r="IH131" s="6743">
        <f>(IA131-IG131)</f>
        <v>-0.59999999999999432</v>
      </c>
      <c r="II131" s="6744">
        <f>(IG131*IC131/1)</f>
        <v>1411.0199999999998</v>
      </c>
      <c r="IJ131" s="6745">
        <f>(II131*0.05)</f>
        <v>70.550999999999988</v>
      </c>
      <c r="IK131" s="7194">
        <v>5</v>
      </c>
      <c r="IL131" s="6745">
        <f>(II131*0.02)</f>
        <v>28.220399999999994</v>
      </c>
      <c r="IM131" s="6879" t="s">
        <v>8</v>
      </c>
      <c r="IN131" s="5012"/>
      <c r="IO131" s="6731"/>
      <c r="IP131" s="6731"/>
      <c r="IQ131" s="6731"/>
      <c r="IR131" s="6731"/>
      <c r="IS131" s="6731"/>
      <c r="IT131" s="6731"/>
      <c r="IU131" s="6731"/>
      <c r="IV131" s="6731"/>
      <c r="IW131" s="6731"/>
      <c r="IX131" s="6731"/>
      <c r="IY131" s="6731"/>
      <c r="IZ131" s="6731"/>
      <c r="JA131" s="6731"/>
      <c r="JB131" s="6731"/>
      <c r="JC131" s="6731"/>
      <c r="JD131" s="6731"/>
    </row>
    <row r="132" spans="17:264" ht="15" thickBot="1">
      <c r="Q132" s="5593" t="s">
        <v>792</v>
      </c>
      <c r="R132" s="5589" t="s">
        <v>1527</v>
      </c>
      <c r="S132" s="5599">
        <v>424</v>
      </c>
      <c r="T132" s="5589" t="s">
        <v>101</v>
      </c>
      <c r="U132" s="5610">
        <v>45425</v>
      </c>
      <c r="V132" s="7044">
        <v>15</v>
      </c>
      <c r="W132" s="5612" t="s">
        <v>35</v>
      </c>
      <c r="X132" s="5612">
        <v>30</v>
      </c>
      <c r="Y132" s="5613">
        <v>592</v>
      </c>
      <c r="Z132" s="5614">
        <v>45433</v>
      </c>
      <c r="AA132" s="6208">
        <v>45432</v>
      </c>
      <c r="AB132" s="5599">
        <v>22669</v>
      </c>
      <c r="AC132" s="5615">
        <v>15000</v>
      </c>
      <c r="AD132" s="5598">
        <f t="shared" si="42"/>
        <v>0</v>
      </c>
      <c r="AE132" s="5616">
        <f t="shared" ref="AE132:AE137" si="43">(AC132*Y132/1000)</f>
        <v>8880</v>
      </c>
      <c r="AF132" s="5616">
        <f t="shared" ref="AF132:AF137" si="44">(AE132*0.05)</f>
        <v>444</v>
      </c>
      <c r="AG132" s="5609">
        <v>5</v>
      </c>
      <c r="AH132" s="5890" t="s">
        <v>479</v>
      </c>
      <c r="AI132" s="5734"/>
      <c r="AJ132" s="5724"/>
      <c r="AK132" s="5725"/>
      <c r="AL132" s="5765"/>
      <c r="AM132" s="5766"/>
      <c r="AN132" s="5766"/>
      <c r="AO132" s="5766"/>
      <c r="AP132" s="5766"/>
      <c r="AQ132" s="5766"/>
      <c r="AR132" s="5766"/>
      <c r="AS132" s="5765"/>
      <c r="AT132" s="5766"/>
      <c r="AU132" s="5767"/>
      <c r="AV132" s="5767"/>
      <c r="AW132" s="5766"/>
      <c r="AX132" s="5766"/>
      <c r="AY132" s="2091"/>
      <c r="AZ132" s="5768"/>
      <c r="BB132" s="5059"/>
      <c r="BC132" s="5059"/>
      <c r="BD132" s="5059"/>
      <c r="BE132" s="5059" t="s">
        <v>14</v>
      </c>
      <c r="BF132" s="5059" t="s">
        <v>12</v>
      </c>
      <c r="BG132" s="5059"/>
      <c r="BH132" s="5059"/>
      <c r="BI132" s="5059" t="s">
        <v>15</v>
      </c>
      <c r="BJ132" s="5059" t="s">
        <v>12</v>
      </c>
      <c r="BK132" s="5059" t="s">
        <v>12</v>
      </c>
      <c r="BL132" s="5059"/>
      <c r="BM132" s="5059"/>
      <c r="BN132" s="5059"/>
      <c r="BO132" s="5059"/>
      <c r="BP132" s="5059" t="s">
        <v>0</v>
      </c>
      <c r="BQ132" s="5059"/>
      <c r="BR132" s="5059"/>
      <c r="BS132" s="5083"/>
      <c r="BT132" s="5280"/>
      <c r="BU132" s="5094"/>
      <c r="BV132" s="5094"/>
      <c r="BW132" s="5095"/>
      <c r="BX132" s="5095"/>
      <c r="BY132" s="5095"/>
      <c r="BZ132" s="5095"/>
      <c r="CA132" s="5095"/>
      <c r="CB132" s="5095"/>
      <c r="CC132" s="5095"/>
      <c r="CD132" s="5095"/>
      <c r="CE132" s="5095"/>
      <c r="CF132" s="5095"/>
      <c r="CG132" s="5095"/>
      <c r="CH132" s="6475"/>
      <c r="CI132" s="5166"/>
      <c r="CK132" s="5103" t="s">
        <v>1497</v>
      </c>
      <c r="CL132" s="5103"/>
      <c r="CM132" s="5104"/>
      <c r="CN132" s="5104"/>
      <c r="CO132" s="5104"/>
      <c r="CP132" s="5104"/>
      <c r="CQ132" s="5104"/>
      <c r="CR132" s="5104"/>
      <c r="CS132" s="5104"/>
      <c r="CT132" s="5104"/>
      <c r="CU132" s="5104"/>
      <c r="CV132" s="5104"/>
      <c r="CW132" s="5104"/>
      <c r="CX132" s="5104"/>
      <c r="CY132" s="5104"/>
      <c r="CZ132" s="5104"/>
      <c r="DA132" s="5104"/>
      <c r="DB132" s="5139"/>
      <c r="DC132" s="5484"/>
      <c r="DD132" s="5127"/>
      <c r="DE132" s="5127"/>
      <c r="DF132" s="2557"/>
      <c r="DG132" s="2557"/>
      <c r="DH132" s="2557"/>
      <c r="DI132" s="2557"/>
      <c r="DJ132" s="2557"/>
      <c r="DK132" s="2557"/>
      <c r="DL132" s="2557"/>
      <c r="DM132" s="2557"/>
      <c r="DN132" s="2557"/>
      <c r="DO132" s="2557"/>
      <c r="DP132" s="2557"/>
      <c r="DQ132" s="2557"/>
      <c r="DR132" s="2523"/>
      <c r="DT132" s="6441"/>
      <c r="DU132" s="5365"/>
      <c r="DV132" s="5365"/>
      <c r="DW132" s="5365"/>
      <c r="DX132" s="5366"/>
      <c r="DY132" s="5367"/>
      <c r="DZ132" s="5365"/>
      <c r="EA132" s="5365"/>
      <c r="EB132" s="5368"/>
      <c r="EC132" s="5366"/>
      <c r="ED132" s="5365"/>
      <c r="EE132" s="5369"/>
      <c r="EF132" s="5369"/>
      <c r="EG132" s="5370"/>
      <c r="EH132" s="5371"/>
      <c r="EI132" s="5369"/>
      <c r="EJ132" s="5026"/>
      <c r="EK132" s="4994"/>
      <c r="EL132" s="4153"/>
      <c r="EM132" s="4153"/>
      <c r="EN132" s="4153"/>
      <c r="EO132" s="86"/>
      <c r="EP132" s="86"/>
      <c r="EQ132" s="86"/>
      <c r="ER132" s="86"/>
      <c r="ES132" s="86"/>
      <c r="ET132" s="86"/>
      <c r="EU132" s="86"/>
      <c r="EV132" s="86"/>
      <c r="EW132" s="86"/>
      <c r="EX132" s="86"/>
      <c r="EY132" s="86"/>
      <c r="EZ132" s="86"/>
      <c r="FA132" s="86"/>
      <c r="FC132" s="6746" t="s">
        <v>1630</v>
      </c>
      <c r="FD132" s="6754" t="s">
        <v>1629</v>
      </c>
      <c r="FE132" s="6755">
        <v>1</v>
      </c>
      <c r="FF132" s="6755" t="s">
        <v>796</v>
      </c>
      <c r="FG132" s="6756">
        <v>45495</v>
      </c>
      <c r="FH132" s="6755">
        <v>400</v>
      </c>
      <c r="FI132" s="6755" t="s">
        <v>1539</v>
      </c>
      <c r="FJ132" s="6757">
        <v>11</v>
      </c>
      <c r="FK132" s="6758">
        <v>45502</v>
      </c>
      <c r="FL132" s="6756">
        <v>45502</v>
      </c>
      <c r="FM132" s="7192">
        <v>218</v>
      </c>
      <c r="FN132" s="6755">
        <v>413.4</v>
      </c>
      <c r="FO132" s="6759">
        <f>(FH132-FN132)</f>
        <v>-13.399999999999977</v>
      </c>
      <c r="FP132" s="6760">
        <f>(FN132*FJ132/1)</f>
        <v>4547.3999999999996</v>
      </c>
      <c r="FQ132" s="6761">
        <f>(FP132*0.05)</f>
        <v>227.37</v>
      </c>
      <c r="FR132" s="7177">
        <v>5</v>
      </c>
      <c r="FS132" s="6761">
        <f>(FP132*0.02)</f>
        <v>90.947999999999993</v>
      </c>
      <c r="FT132" s="6762" t="s">
        <v>8</v>
      </c>
      <c r="FU132" s="5012"/>
      <c r="FV132" s="6731"/>
      <c r="FW132" s="6731"/>
      <c r="FX132" s="6731"/>
      <c r="FY132" s="6731"/>
      <c r="FZ132" s="6731"/>
      <c r="GA132" s="6731"/>
      <c r="GB132" s="6731"/>
      <c r="GC132" s="6731"/>
      <c r="GD132" s="6731"/>
      <c r="GE132" s="6731"/>
      <c r="GF132" s="6731"/>
      <c r="GG132" s="6731"/>
      <c r="GH132" s="6731"/>
      <c r="GI132" s="6731"/>
      <c r="GJ132" s="6731"/>
      <c r="GK132" s="6731"/>
      <c r="GM132" s="6536"/>
      <c r="GN132" s="6536"/>
      <c r="GO132" s="6536"/>
      <c r="GP132" s="6536"/>
      <c r="GQ132" s="6536"/>
      <c r="GR132" s="6536"/>
      <c r="GS132" s="6536"/>
      <c r="GT132" s="6537"/>
      <c r="GU132" s="6536"/>
      <c r="GV132" s="6536"/>
      <c r="GW132" s="6536"/>
      <c r="GX132" s="6536"/>
      <c r="GY132" s="6536"/>
      <c r="GZ132" s="6536"/>
      <c r="HA132" s="6676"/>
      <c r="HB132" s="6676"/>
      <c r="HC132" s="6538"/>
      <c r="HV132" s="6746" t="s">
        <v>1630</v>
      </c>
      <c r="HW132" s="6754" t="s">
        <v>1629</v>
      </c>
      <c r="HX132" s="6755">
        <v>1</v>
      </c>
      <c r="HY132" s="6755" t="s">
        <v>796</v>
      </c>
      <c r="HZ132" s="6756">
        <v>45495</v>
      </c>
      <c r="IA132" s="6755">
        <v>400</v>
      </c>
      <c r="IB132" s="6755" t="s">
        <v>1539</v>
      </c>
      <c r="IC132" s="6757">
        <v>11</v>
      </c>
      <c r="ID132" s="6758">
        <v>45502</v>
      </c>
      <c r="IE132" s="6756">
        <v>45502</v>
      </c>
      <c r="IF132" s="7192">
        <v>218</v>
      </c>
      <c r="IG132" s="6755">
        <v>413.4</v>
      </c>
      <c r="IH132" s="6759">
        <f>(IA132-IG132)</f>
        <v>-13.399999999999977</v>
      </c>
      <c r="II132" s="6760">
        <f>(IG132*IC132/1)</f>
        <v>4547.3999999999996</v>
      </c>
      <c r="IJ132" s="6761">
        <f>(II132*0.05)</f>
        <v>227.37</v>
      </c>
      <c r="IK132" s="7177">
        <v>5</v>
      </c>
      <c r="IL132" s="6761">
        <f>(II132*0.02)</f>
        <v>90.947999999999993</v>
      </c>
      <c r="IM132" s="6762" t="s">
        <v>8</v>
      </c>
      <c r="IN132" s="5012"/>
      <c r="IO132" s="6731"/>
      <c r="IP132" s="6731"/>
      <c r="IQ132" s="6731"/>
      <c r="IR132" s="6731"/>
      <c r="IS132" s="6731"/>
      <c r="IT132" s="6731"/>
      <c r="IU132" s="6731"/>
      <c r="IV132" s="6731"/>
      <c r="IW132" s="6731"/>
      <c r="IX132" s="6731"/>
      <c r="IY132" s="6731"/>
      <c r="IZ132" s="6731"/>
      <c r="JA132" s="6731"/>
      <c r="JB132" s="6731"/>
      <c r="JC132" s="6731"/>
      <c r="JD132" s="6731"/>
    </row>
    <row r="133" spans="17:264" ht="15" thickBot="1">
      <c r="Q133" s="5593" t="s">
        <v>792</v>
      </c>
      <c r="R133" s="5589" t="s">
        <v>1528</v>
      </c>
      <c r="S133" s="5589">
        <v>425</v>
      </c>
      <c r="T133" s="5589" t="s">
        <v>101</v>
      </c>
      <c r="U133" s="5610">
        <v>45425</v>
      </c>
      <c r="V133" s="6358">
        <v>180</v>
      </c>
      <c r="W133" s="5594" t="s">
        <v>35</v>
      </c>
      <c r="X133" s="5594">
        <v>180</v>
      </c>
      <c r="Y133" s="5597">
        <v>427.8</v>
      </c>
      <c r="Z133" s="5614">
        <v>45433</v>
      </c>
      <c r="AA133" s="6208">
        <v>45432</v>
      </c>
      <c r="AB133" s="5599">
        <v>22669</v>
      </c>
      <c r="AC133" s="5609">
        <v>180000</v>
      </c>
      <c r="AD133" s="5598">
        <f t="shared" si="42"/>
        <v>0</v>
      </c>
      <c r="AE133" s="5600">
        <f t="shared" si="43"/>
        <v>77004</v>
      </c>
      <c r="AF133" s="5600">
        <f t="shared" si="44"/>
        <v>3850.2000000000003</v>
      </c>
      <c r="AG133" s="5609">
        <v>5</v>
      </c>
      <c r="AH133" s="5890" t="s">
        <v>479</v>
      </c>
      <c r="AI133" s="5734"/>
      <c r="AJ133" s="5724"/>
      <c r="AK133" s="5725"/>
      <c r="AL133" s="5765"/>
      <c r="AM133" s="5766"/>
      <c r="AN133" s="5766"/>
      <c r="AO133" s="5766"/>
      <c r="AP133" s="5766"/>
      <c r="AQ133" s="5766"/>
      <c r="AR133" s="5766"/>
      <c r="AS133" s="5765"/>
      <c r="AT133" s="5766"/>
      <c r="AU133" s="5767"/>
      <c r="AV133" s="5767"/>
      <c r="AW133" s="5766"/>
      <c r="AX133" s="5766"/>
      <c r="AY133" s="2091"/>
      <c r="AZ133" s="5768"/>
      <c r="BB133" s="5060" t="s">
        <v>3</v>
      </c>
      <c r="BC133" s="5060" t="s">
        <v>4</v>
      </c>
      <c r="BD133" s="5060" t="s">
        <v>18</v>
      </c>
      <c r="BE133" s="5060" t="s">
        <v>19</v>
      </c>
      <c r="BF133" s="5060" t="s">
        <v>19</v>
      </c>
      <c r="BG133" s="5060" t="s">
        <v>20</v>
      </c>
      <c r="BH133" s="5060" t="s">
        <v>21</v>
      </c>
      <c r="BI133" s="5060" t="s">
        <v>22</v>
      </c>
      <c r="BJ133" s="5060" t="s">
        <v>23</v>
      </c>
      <c r="BK133" s="5060" t="s">
        <v>23</v>
      </c>
      <c r="BL133" s="5060" t="s">
        <v>1227</v>
      </c>
      <c r="BM133" s="5060" t="s">
        <v>20</v>
      </c>
      <c r="BN133" s="5060" t="s">
        <v>25</v>
      </c>
      <c r="BO133" s="5060" t="s">
        <v>0</v>
      </c>
      <c r="BP133" s="5060" t="s">
        <v>1363</v>
      </c>
      <c r="BQ133" s="6697" t="s">
        <v>1388</v>
      </c>
      <c r="BR133" s="5060" t="s">
        <v>26</v>
      </c>
      <c r="BS133" s="5083"/>
      <c r="BT133" s="5280"/>
      <c r="BU133" s="5094"/>
      <c r="BV133" s="5094"/>
      <c r="BW133" s="5095"/>
      <c r="BX133" s="5095"/>
      <c r="BY133" s="5095"/>
      <c r="BZ133" s="5095"/>
      <c r="CA133" s="5095"/>
      <c r="CB133" s="5095"/>
      <c r="CC133" s="5095"/>
      <c r="CD133" s="5095"/>
      <c r="CE133" s="5095"/>
      <c r="CF133" s="5095"/>
      <c r="CG133" s="5095"/>
      <c r="CH133" s="6475"/>
      <c r="CI133" s="5166"/>
      <c r="CK133" s="5106"/>
      <c r="CL133" s="5106"/>
      <c r="CM133" s="5106"/>
      <c r="CN133" s="5106" t="s">
        <v>14</v>
      </c>
      <c r="CO133" s="5106" t="s">
        <v>12</v>
      </c>
      <c r="CP133" s="5106"/>
      <c r="CQ133" s="5106"/>
      <c r="CR133" s="5106" t="s">
        <v>15</v>
      </c>
      <c r="CS133" s="5106" t="s">
        <v>12</v>
      </c>
      <c r="CT133" s="5106" t="s">
        <v>12</v>
      </c>
      <c r="CU133" s="5106"/>
      <c r="CV133" s="5106"/>
      <c r="CW133" s="5106"/>
      <c r="CX133" s="5106"/>
      <c r="CY133" s="5106" t="s">
        <v>0</v>
      </c>
      <c r="CZ133" s="5106"/>
      <c r="DA133" s="5106"/>
      <c r="DB133" s="5139"/>
      <c r="DC133" s="5484"/>
      <c r="DD133" s="5127"/>
      <c r="DE133" s="5127"/>
      <c r="DF133" s="2557"/>
      <c r="DG133" s="2557"/>
      <c r="DH133" s="2557"/>
      <c r="DI133" s="2557"/>
      <c r="DJ133" s="2557"/>
      <c r="DK133" s="2557"/>
      <c r="DL133" s="2557"/>
      <c r="DM133" s="2557"/>
      <c r="DN133" s="2557"/>
      <c r="DO133" s="2557"/>
      <c r="DP133" s="2557"/>
      <c r="DQ133" s="2557"/>
      <c r="DR133" s="2523"/>
      <c r="DT133" s="5025"/>
      <c r="DU133" s="5013"/>
      <c r="DV133" s="5013"/>
      <c r="DW133" s="5013"/>
      <c r="DX133" s="5013"/>
      <c r="DY133" s="5013"/>
      <c r="DZ133" s="5013"/>
      <c r="EA133" s="5013"/>
      <c r="EB133" s="5035"/>
      <c r="EC133" s="5013"/>
      <c r="ED133" s="5013"/>
      <c r="EE133" s="5013"/>
      <c r="EF133" s="5013"/>
      <c r="EG133" s="5013"/>
      <c r="EH133" s="5013"/>
      <c r="EI133" s="5348"/>
      <c r="EJ133" s="5026"/>
      <c r="EK133" s="4994"/>
      <c r="EL133" s="90"/>
      <c r="EM133" s="1181"/>
      <c r="EN133" s="1181"/>
      <c r="FC133" s="6769"/>
      <c r="FD133" s="6765"/>
      <c r="FE133" s="6765"/>
      <c r="FF133" s="6765"/>
      <c r="FG133" s="6765"/>
      <c r="FH133" s="6765"/>
      <c r="FI133" s="6765"/>
      <c r="FJ133" s="6765"/>
      <c r="FK133" s="6770"/>
      <c r="FL133" s="6765"/>
      <c r="FM133" s="6765"/>
      <c r="FN133" s="6765"/>
      <c r="FO133" s="6765"/>
      <c r="FP133" s="6765"/>
      <c r="FQ133" s="6765"/>
      <c r="FR133" s="6819"/>
      <c r="FS133" s="6819"/>
      <c r="FT133" s="6762"/>
      <c r="FU133" s="5012"/>
      <c r="FV133" s="6731"/>
      <c r="FW133" s="6731"/>
      <c r="FX133" s="6731"/>
      <c r="FY133" s="6731"/>
      <c r="FZ133" s="6731"/>
      <c r="GA133" s="6731"/>
      <c r="GB133" s="6731"/>
      <c r="GC133" s="6731"/>
      <c r="GD133" s="6731"/>
      <c r="GE133" s="6731"/>
      <c r="GF133" s="6731"/>
      <c r="GG133" s="6731"/>
      <c r="GH133" s="6731"/>
      <c r="GI133" s="6731"/>
      <c r="GJ133" s="6731"/>
      <c r="GK133" s="6731"/>
      <c r="GM133" s="6536"/>
      <c r="GN133" s="6536"/>
      <c r="GO133" s="6536"/>
      <c r="GP133" s="6536"/>
      <c r="GQ133" s="6536"/>
      <c r="GR133" s="6536"/>
      <c r="GS133" s="6536"/>
      <c r="GT133" s="6537"/>
      <c r="GU133" s="6536"/>
      <c r="GV133" s="6536"/>
      <c r="GW133" s="6536"/>
      <c r="GX133" s="6536"/>
      <c r="GY133" s="6536"/>
      <c r="GZ133" s="6536"/>
      <c r="HA133" s="6676"/>
      <c r="HB133" s="6676"/>
      <c r="HC133" s="6538"/>
      <c r="HV133" s="6769"/>
      <c r="HW133" s="6765"/>
      <c r="HX133" s="6765"/>
      <c r="HY133" s="6765"/>
      <c r="HZ133" s="6765"/>
      <c r="IA133" s="6765"/>
      <c r="IB133" s="6765"/>
      <c r="IC133" s="6765"/>
      <c r="ID133" s="6770"/>
      <c r="IE133" s="6765"/>
      <c r="IF133" s="6765"/>
      <c r="IG133" s="6765"/>
      <c r="IH133" s="6765"/>
      <c r="II133" s="6765"/>
      <c r="IJ133" s="6765"/>
      <c r="IK133" s="6819"/>
      <c r="IL133" s="6819"/>
      <c r="IM133" s="6762"/>
      <c r="IN133" s="5012"/>
      <c r="IO133" s="6731"/>
      <c r="IP133" s="6731"/>
      <c r="IQ133" s="6731"/>
      <c r="IR133" s="6731"/>
      <c r="IS133" s="6731"/>
      <c r="IT133" s="6731"/>
      <c r="IU133" s="6731"/>
      <c r="IV133" s="6731"/>
      <c r="IW133" s="6731"/>
      <c r="IX133" s="6731"/>
      <c r="IY133" s="6731"/>
      <c r="IZ133" s="6731"/>
      <c r="JA133" s="6731"/>
      <c r="JB133" s="6731"/>
      <c r="JC133" s="6731"/>
      <c r="JD133" s="6731"/>
    </row>
    <row r="134" spans="17:264" ht="15" thickBot="1">
      <c r="Q134" s="5593" t="s">
        <v>792</v>
      </c>
      <c r="R134" s="5589" t="s">
        <v>1529</v>
      </c>
      <c r="S134" s="5618">
        <v>426</v>
      </c>
      <c r="T134" s="5589" t="s">
        <v>101</v>
      </c>
      <c r="U134" s="5610">
        <v>45425</v>
      </c>
      <c r="V134" s="7045">
        <v>2</v>
      </c>
      <c r="W134" s="5594" t="s">
        <v>35</v>
      </c>
      <c r="X134" s="5594">
        <v>4</v>
      </c>
      <c r="Y134" s="5620">
        <v>513.29999999999995</v>
      </c>
      <c r="Z134" s="5614">
        <v>45433</v>
      </c>
      <c r="AA134" s="6208">
        <v>45432</v>
      </c>
      <c r="AB134" s="5599">
        <v>22669</v>
      </c>
      <c r="AC134" s="5621">
        <v>2000</v>
      </c>
      <c r="AD134" s="5598">
        <f t="shared" si="42"/>
        <v>0</v>
      </c>
      <c r="AE134" s="5622">
        <f t="shared" si="43"/>
        <v>1026.5999999999999</v>
      </c>
      <c r="AF134" s="5622">
        <f t="shared" si="44"/>
        <v>51.33</v>
      </c>
      <c r="AG134" s="5609">
        <v>5</v>
      </c>
      <c r="AH134" s="5890" t="s">
        <v>479</v>
      </c>
      <c r="AI134" s="5734"/>
      <c r="AJ134" s="5724"/>
      <c r="AK134" s="5725"/>
      <c r="AL134" s="5765"/>
      <c r="AM134" s="5766"/>
      <c r="AN134" s="5766"/>
      <c r="AO134" s="5766"/>
      <c r="AP134" s="5766"/>
      <c r="AQ134" s="5766"/>
      <c r="AR134" s="5766"/>
      <c r="AS134" s="5765"/>
      <c r="AT134" s="5766"/>
      <c r="AU134" s="5767"/>
      <c r="AV134" s="5767"/>
      <c r="AW134" s="5766"/>
      <c r="AX134" s="5766"/>
      <c r="AY134" s="2091"/>
      <c r="AZ134" s="5768"/>
      <c r="BB134" s="5061"/>
      <c r="BC134" s="5061"/>
      <c r="BD134" s="5061"/>
      <c r="BE134" s="5061" t="s">
        <v>3</v>
      </c>
      <c r="BF134" s="5061" t="s">
        <v>18</v>
      </c>
      <c r="BG134" s="5061"/>
      <c r="BH134" s="5061"/>
      <c r="BI134" s="5061" t="s">
        <v>21</v>
      </c>
      <c r="BJ134" s="5061" t="s">
        <v>27</v>
      </c>
      <c r="BK134" s="5061" t="s">
        <v>28</v>
      </c>
      <c r="BL134" s="5061"/>
      <c r="BM134" s="5061"/>
      <c r="BN134" s="5061"/>
      <c r="BO134" s="5061"/>
      <c r="BP134" s="5061" t="s">
        <v>11</v>
      </c>
      <c r="BQ134" s="5061"/>
      <c r="BR134" s="5061"/>
      <c r="BS134" s="5083"/>
      <c r="BT134" s="5280"/>
      <c r="BU134" s="5094"/>
      <c r="BV134" s="5094"/>
      <c r="BW134" s="5095"/>
      <c r="BX134" s="5095"/>
      <c r="BY134" s="5095"/>
      <c r="BZ134" s="5095"/>
      <c r="CA134" s="5095"/>
      <c r="CB134" s="5095"/>
      <c r="CC134" s="5095"/>
      <c r="CD134" s="5095"/>
      <c r="CE134" s="5095"/>
      <c r="CF134" s="5095"/>
      <c r="CG134" s="5095"/>
      <c r="CH134" s="6475"/>
      <c r="CI134" s="5166"/>
      <c r="CK134" s="5110" t="s">
        <v>3</v>
      </c>
      <c r="CL134" s="5110" t="s">
        <v>4</v>
      </c>
      <c r="CM134" s="5110" t="s">
        <v>18</v>
      </c>
      <c r="CN134" s="5110" t="s">
        <v>19</v>
      </c>
      <c r="CO134" s="5110" t="s">
        <v>19</v>
      </c>
      <c r="CP134" s="5110" t="s">
        <v>20</v>
      </c>
      <c r="CQ134" s="5110" t="s">
        <v>21</v>
      </c>
      <c r="CR134" s="5110" t="s">
        <v>22</v>
      </c>
      <c r="CS134" s="5110" t="s">
        <v>23</v>
      </c>
      <c r="CT134" s="5110" t="s">
        <v>23</v>
      </c>
      <c r="CU134" s="5110" t="s">
        <v>1227</v>
      </c>
      <c r="CV134" s="5110" t="s">
        <v>20</v>
      </c>
      <c r="CW134" s="5110" t="s">
        <v>25</v>
      </c>
      <c r="CX134" s="5110" t="s">
        <v>0</v>
      </c>
      <c r="CY134" s="5110" t="s">
        <v>1363</v>
      </c>
      <c r="CZ134" s="5110" t="s">
        <v>1388</v>
      </c>
      <c r="DA134" s="5110" t="s">
        <v>26</v>
      </c>
      <c r="DB134" s="5139"/>
      <c r="DC134" s="5484"/>
      <c r="DD134" s="5127"/>
      <c r="DE134" s="5127"/>
      <c r="DF134" s="2557"/>
      <c r="DG134" s="2557"/>
      <c r="DH134" s="2557"/>
      <c r="DI134" s="2557"/>
      <c r="DJ134" s="2557"/>
      <c r="DK134" s="2557"/>
      <c r="DL134" s="2557"/>
      <c r="DM134" s="2557"/>
      <c r="DN134" s="2557"/>
      <c r="DO134" s="2557"/>
      <c r="DP134" s="2557"/>
      <c r="DQ134" s="2557"/>
      <c r="DR134" s="2523"/>
      <c r="DT134" s="5027"/>
      <c r="DU134" s="5014"/>
      <c r="DV134" s="5013"/>
      <c r="DW134" s="5013"/>
      <c r="DX134" s="5019"/>
      <c r="DY134" s="5013"/>
      <c r="DZ134" s="5013"/>
      <c r="EA134" s="5013"/>
      <c r="EB134" s="5021"/>
      <c r="EC134" s="5013"/>
      <c r="ED134" s="5013"/>
      <c r="EE134" s="5020"/>
      <c r="EF134" s="5013"/>
      <c r="EG134" s="5020"/>
      <c r="EH134" s="5020"/>
      <c r="EI134" s="5349"/>
      <c r="EJ134" s="5026"/>
      <c r="EK134" s="4994"/>
      <c r="EL134" s="5016"/>
      <c r="EM134" s="5042"/>
      <c r="EN134" s="5038" t="s">
        <v>14</v>
      </c>
      <c r="EO134" s="5038" t="s">
        <v>12</v>
      </c>
      <c r="EP134" s="5038"/>
      <c r="EQ134" s="5038"/>
      <c r="ER134" s="5038" t="s">
        <v>15</v>
      </c>
      <c r="ES134" s="5038" t="s">
        <v>12</v>
      </c>
      <c r="ET134" s="5038" t="s">
        <v>12</v>
      </c>
      <c r="EU134" s="5038"/>
      <c r="EV134" s="5038"/>
      <c r="EW134" s="5038"/>
      <c r="EX134" s="5038"/>
      <c r="EY134" s="5038" t="s">
        <v>0</v>
      </c>
      <c r="EZ134" s="5382"/>
      <c r="FA134" s="5039"/>
      <c r="FC134" s="6763"/>
      <c r="FD134" s="6764"/>
      <c r="FE134" s="6765"/>
      <c r="FF134" s="6765"/>
      <c r="FG134" s="6766"/>
      <c r="FH134" s="6765"/>
      <c r="FI134" s="6765"/>
      <c r="FJ134" s="6765"/>
      <c r="FK134" s="6767"/>
      <c r="FL134" s="6765"/>
      <c r="FM134" s="6765"/>
      <c r="FN134" s="6768"/>
      <c r="FO134" s="6765"/>
      <c r="FP134" s="6768"/>
      <c r="FQ134" s="6768"/>
      <c r="FR134" s="6884"/>
      <c r="FS134" s="6884"/>
      <c r="FT134" s="6762"/>
      <c r="FU134" s="5012"/>
      <c r="FV134" s="6731"/>
      <c r="FW134" s="6731"/>
      <c r="FX134" s="6731"/>
      <c r="FY134" s="6731"/>
      <c r="FZ134" s="6731"/>
      <c r="GA134" s="6731"/>
      <c r="GB134" s="6731"/>
      <c r="GC134" s="6731"/>
      <c r="GD134" s="6731"/>
      <c r="GE134" s="6731"/>
      <c r="GF134" s="6731"/>
      <c r="GG134" s="6731"/>
      <c r="GH134" s="6731"/>
      <c r="GI134" s="6731"/>
      <c r="GJ134" s="6731"/>
      <c r="GK134" s="6731"/>
      <c r="GM134" s="6536"/>
      <c r="GN134" s="6536"/>
      <c r="GO134" s="6536"/>
      <c r="GP134" s="6536"/>
      <c r="GQ134" s="6536"/>
      <c r="GR134" s="6536"/>
      <c r="GS134" s="6536"/>
      <c r="GT134" s="6537"/>
      <c r="GU134" s="6536"/>
      <c r="GV134" s="6536"/>
      <c r="GW134" s="6536"/>
      <c r="GX134" s="6536"/>
      <c r="GY134" s="6536"/>
      <c r="GZ134" s="6536"/>
      <c r="HA134" s="6676"/>
      <c r="HB134" s="6676"/>
      <c r="HC134" s="6538"/>
      <c r="HV134" s="6763"/>
      <c r="HW134" s="6764"/>
      <c r="HX134" s="6765"/>
      <c r="HY134" s="6765"/>
      <c r="HZ134" s="6766"/>
      <c r="IA134" s="6765"/>
      <c r="IB134" s="6765"/>
      <c r="IC134" s="6765"/>
      <c r="ID134" s="6767"/>
      <c r="IE134" s="6765"/>
      <c r="IF134" s="6765"/>
      <c r="IG134" s="6768"/>
      <c r="IH134" s="6765"/>
      <c r="II134" s="6768"/>
      <c r="IJ134" s="6768"/>
      <c r="IK134" s="6884"/>
      <c r="IL134" s="6884"/>
      <c r="IM134" s="6762"/>
      <c r="IN134" s="5012"/>
      <c r="IO134" s="6731"/>
      <c r="IP134" s="6731"/>
      <c r="IQ134" s="6731"/>
      <c r="IR134" s="6731"/>
      <c r="IS134" s="6731"/>
      <c r="IT134" s="6731"/>
      <c r="IU134" s="6731"/>
      <c r="IV134" s="6731"/>
      <c r="IW134" s="6731"/>
      <c r="IX134" s="6731"/>
      <c r="IY134" s="6731"/>
      <c r="IZ134" s="6731"/>
      <c r="JA134" s="6731"/>
      <c r="JB134" s="6731"/>
      <c r="JC134" s="6731"/>
      <c r="JD134" s="6731"/>
    </row>
    <row r="135" spans="17:264" ht="15" thickBot="1">
      <c r="Q135" s="5637" t="s">
        <v>792</v>
      </c>
      <c r="R135" s="7161" t="s">
        <v>1679</v>
      </c>
      <c r="S135" s="5594">
        <v>427</v>
      </c>
      <c r="T135" s="5589" t="s">
        <v>101</v>
      </c>
      <c r="U135" s="5610">
        <v>45425</v>
      </c>
      <c r="V135" s="7046">
        <v>13</v>
      </c>
      <c r="W135" s="5594" t="s">
        <v>35</v>
      </c>
      <c r="X135" s="5594">
        <v>32.5</v>
      </c>
      <c r="Y135" s="5608">
        <v>1163.5</v>
      </c>
      <c r="Z135" s="5614">
        <v>45433</v>
      </c>
      <c r="AA135" s="6208">
        <v>45432</v>
      </c>
      <c r="AB135" s="5599">
        <v>22669</v>
      </c>
      <c r="AC135" s="5598">
        <v>13200</v>
      </c>
      <c r="AD135" s="5598">
        <f t="shared" si="42"/>
        <v>200</v>
      </c>
      <c r="AE135" s="5608">
        <f t="shared" si="43"/>
        <v>15358.2</v>
      </c>
      <c r="AF135" s="5608">
        <f t="shared" si="44"/>
        <v>767.91000000000008</v>
      </c>
      <c r="AG135" s="5831">
        <v>5</v>
      </c>
      <c r="AH135" s="5890" t="s">
        <v>479</v>
      </c>
      <c r="AI135" s="5734"/>
      <c r="AJ135" s="5681"/>
      <c r="AK135" s="5658"/>
      <c r="AL135" s="5769"/>
      <c r="AM135" s="3655"/>
      <c r="AN135" s="3655"/>
      <c r="AO135" s="3655"/>
      <c r="AP135" s="3655"/>
      <c r="AQ135" s="3655"/>
      <c r="AR135" s="3655"/>
      <c r="AS135" s="5769"/>
      <c r="AT135" s="3655"/>
      <c r="AU135" s="5770"/>
      <c r="AV135" s="5770"/>
      <c r="AW135" s="3655"/>
      <c r="AX135" s="3655"/>
      <c r="AY135" s="2151"/>
      <c r="AZ135" s="5771"/>
      <c r="BB135" s="5171" t="s">
        <v>1566</v>
      </c>
      <c r="BC135" s="5313" t="s">
        <v>1634</v>
      </c>
      <c r="BD135" s="5253">
        <v>4</v>
      </c>
      <c r="BE135" s="5254" t="s">
        <v>796</v>
      </c>
      <c r="BF135" s="5255">
        <v>45505</v>
      </c>
      <c r="BG135" s="5256">
        <v>400</v>
      </c>
      <c r="BH135" s="5254" t="s">
        <v>96</v>
      </c>
      <c r="BI135" s="5257">
        <v>17.2</v>
      </c>
      <c r="BJ135" s="5397">
        <v>45513</v>
      </c>
      <c r="BK135" s="6307">
        <v>45519</v>
      </c>
      <c r="BL135" s="5398">
        <v>75394</v>
      </c>
      <c r="BM135" s="5257">
        <v>399.63</v>
      </c>
      <c r="BN135" s="5246">
        <v>0</v>
      </c>
      <c r="BO135" s="5250">
        <f>(BI135*BM135)</f>
        <v>6873.6359999999995</v>
      </c>
      <c r="BP135" s="5257">
        <f>(BO135*0.05)</f>
        <v>343.68180000000001</v>
      </c>
      <c r="BQ135" s="6479">
        <v>5</v>
      </c>
      <c r="BR135" s="5064" t="s">
        <v>8</v>
      </c>
      <c r="BS135" s="5083"/>
      <c r="BT135" s="5280"/>
      <c r="BU135" s="5094"/>
      <c r="BV135" s="5094"/>
      <c r="BW135" s="5095"/>
      <c r="BX135" s="5095"/>
      <c r="BY135" s="5095"/>
      <c r="BZ135" s="5095"/>
      <c r="CA135" s="5095"/>
      <c r="CB135" s="5095"/>
      <c r="CC135" s="5095"/>
      <c r="CD135" s="5095"/>
      <c r="CE135" s="5095"/>
      <c r="CF135" s="5095"/>
      <c r="CG135" s="5095"/>
      <c r="CH135" s="6475"/>
      <c r="CI135" s="5166"/>
      <c r="CK135" s="5114"/>
      <c r="CL135" s="5114"/>
      <c r="CM135" s="5114"/>
      <c r="CN135" s="5114" t="s">
        <v>3</v>
      </c>
      <c r="CO135" s="5114" t="s">
        <v>18</v>
      </c>
      <c r="CP135" s="5114"/>
      <c r="CQ135" s="5114"/>
      <c r="CR135" s="5114" t="s">
        <v>21</v>
      </c>
      <c r="CS135" s="5114" t="s">
        <v>27</v>
      </c>
      <c r="CT135" s="5114" t="s">
        <v>28</v>
      </c>
      <c r="CU135" s="5114"/>
      <c r="CV135" s="5114"/>
      <c r="CW135" s="5114"/>
      <c r="CX135" s="5114"/>
      <c r="CY135" s="5114" t="s">
        <v>11</v>
      </c>
      <c r="CZ135" s="5114"/>
      <c r="DA135" s="5114"/>
      <c r="DB135" s="5139"/>
      <c r="DC135" s="5484"/>
      <c r="DD135" s="5127"/>
      <c r="DE135" s="5127"/>
      <c r="DF135" s="2557"/>
      <c r="DG135" s="2557"/>
      <c r="DH135" s="2557"/>
      <c r="DI135" s="2557"/>
      <c r="DJ135" s="2557"/>
      <c r="DK135" s="2557"/>
      <c r="DL135" s="2557"/>
      <c r="DM135" s="2557"/>
      <c r="DN135" s="2557"/>
      <c r="DO135" s="2557"/>
      <c r="DP135" s="2557"/>
      <c r="DQ135" s="2557"/>
      <c r="DR135" s="2523"/>
      <c r="DT135" s="5025"/>
      <c r="DU135" s="5013"/>
      <c r="DV135" s="5013"/>
      <c r="DW135" s="5013"/>
      <c r="DX135" s="5013"/>
      <c r="DY135" s="5013"/>
      <c r="DZ135" s="5013"/>
      <c r="EA135" s="5013"/>
      <c r="EB135" s="5035"/>
      <c r="EC135" s="5013"/>
      <c r="ED135" s="5013"/>
      <c r="EE135" s="5013"/>
      <c r="EF135" s="5013"/>
      <c r="EG135" s="5013"/>
      <c r="EH135" s="5013"/>
      <c r="EI135" s="5348"/>
      <c r="EJ135" s="5026"/>
      <c r="EK135" s="4994"/>
      <c r="EL135" s="5017" t="s">
        <v>4</v>
      </c>
      <c r="EM135" s="5043" t="s">
        <v>18</v>
      </c>
      <c r="EN135" s="5040" t="s">
        <v>19</v>
      </c>
      <c r="EO135" s="5040" t="s">
        <v>19</v>
      </c>
      <c r="EP135" s="5040" t="s">
        <v>20</v>
      </c>
      <c r="EQ135" s="5040" t="s">
        <v>21</v>
      </c>
      <c r="ER135" s="5040" t="s">
        <v>22</v>
      </c>
      <c r="ES135" s="5040" t="s">
        <v>23</v>
      </c>
      <c r="ET135" s="5040" t="s">
        <v>23</v>
      </c>
      <c r="EU135" s="5040" t="s">
        <v>24</v>
      </c>
      <c r="EV135" s="5040" t="s">
        <v>20</v>
      </c>
      <c r="EW135" s="5040" t="s">
        <v>25</v>
      </c>
      <c r="EX135" s="5040" t="s">
        <v>0</v>
      </c>
      <c r="EY135" s="5040" t="s">
        <v>1363</v>
      </c>
      <c r="EZ135" s="5383"/>
      <c r="FA135" s="5041" t="s">
        <v>26</v>
      </c>
      <c r="FC135" s="6769"/>
      <c r="FD135" s="6765"/>
      <c r="FE135" s="6765"/>
      <c r="FF135" s="6765"/>
      <c r="FG135" s="6765"/>
      <c r="FH135" s="6765"/>
      <c r="FI135" s="6765"/>
      <c r="FJ135" s="6765"/>
      <c r="FK135" s="6770"/>
      <c r="FL135" s="6765"/>
      <c r="FM135" s="6765"/>
      <c r="FN135" s="6765"/>
      <c r="FO135" s="6765"/>
      <c r="FP135" s="6765"/>
      <c r="FQ135" s="6765"/>
      <c r="FR135" s="6819"/>
      <c r="FS135" s="6819"/>
      <c r="FT135" s="6762"/>
      <c r="FU135" s="5012"/>
      <c r="FV135" s="6731"/>
      <c r="FW135" s="6731"/>
      <c r="FX135" s="6731"/>
      <c r="FY135" s="6731"/>
      <c r="FZ135" s="6731"/>
      <c r="GA135" s="6731"/>
      <c r="GB135" s="6731"/>
      <c r="GC135" s="6731"/>
      <c r="GD135" s="6731"/>
      <c r="GE135" s="6731"/>
      <c r="GF135" s="6731"/>
      <c r="GG135" s="6731"/>
      <c r="GH135" s="6731"/>
      <c r="GI135" s="6731"/>
      <c r="GJ135" s="6731"/>
      <c r="GK135" s="6731"/>
      <c r="GM135" s="6536"/>
      <c r="GN135" s="6536"/>
      <c r="GO135" s="6536"/>
      <c r="GP135" s="6536"/>
      <c r="GQ135" s="6536"/>
      <c r="GR135" s="6536"/>
      <c r="GS135" s="6536"/>
      <c r="GT135" s="6537"/>
      <c r="GU135" s="6536"/>
      <c r="GV135" s="6536"/>
      <c r="GW135" s="6536"/>
      <c r="GX135" s="6536"/>
      <c r="GY135" s="6536"/>
      <c r="GZ135" s="6536"/>
      <c r="HA135" s="6676"/>
      <c r="HB135" s="6676"/>
      <c r="HC135" s="6538"/>
      <c r="HV135" s="6769"/>
      <c r="HW135" s="6765"/>
      <c r="HX135" s="6765"/>
      <c r="HY135" s="6765"/>
      <c r="HZ135" s="6765"/>
      <c r="IA135" s="6765"/>
      <c r="IB135" s="6765"/>
      <c r="IC135" s="6765"/>
      <c r="ID135" s="6770"/>
      <c r="IE135" s="6765"/>
      <c r="IF135" s="6765"/>
      <c r="IG135" s="6765"/>
      <c r="IH135" s="6765"/>
      <c r="II135" s="6765"/>
      <c r="IJ135" s="6765"/>
      <c r="IK135" s="6819"/>
      <c r="IL135" s="6819"/>
      <c r="IM135" s="6762"/>
      <c r="IN135" s="5012"/>
      <c r="IO135" s="6731"/>
      <c r="IP135" s="6731"/>
      <c r="IQ135" s="6731"/>
      <c r="IR135" s="6731"/>
      <c r="IS135" s="6731"/>
      <c r="IT135" s="6731"/>
      <c r="IU135" s="6731"/>
      <c r="IV135" s="6731"/>
      <c r="IW135" s="6731"/>
      <c r="IX135" s="6731"/>
      <c r="IY135" s="6731"/>
      <c r="IZ135" s="6731"/>
      <c r="JA135" s="6731"/>
      <c r="JB135" s="6731"/>
      <c r="JC135" s="6731"/>
      <c r="JD135" s="6731"/>
    </row>
    <row r="136" spans="17:264" ht="15" thickBot="1">
      <c r="Q136" s="5593" t="s">
        <v>792</v>
      </c>
      <c r="R136" s="5589" t="s">
        <v>1531</v>
      </c>
      <c r="S136" s="5589">
        <v>428</v>
      </c>
      <c r="T136" s="5589" t="s">
        <v>101</v>
      </c>
      <c r="U136" s="5610">
        <v>45425</v>
      </c>
      <c r="V136" s="6358">
        <v>17</v>
      </c>
      <c r="W136" s="5594" t="s">
        <v>35</v>
      </c>
      <c r="X136" s="5594">
        <v>17</v>
      </c>
      <c r="Y136" s="5597">
        <v>359.6</v>
      </c>
      <c r="Z136" s="5614">
        <v>45433</v>
      </c>
      <c r="AA136" s="6208">
        <v>45432</v>
      </c>
      <c r="AB136" s="5599">
        <v>22669</v>
      </c>
      <c r="AC136" s="5609">
        <v>17000</v>
      </c>
      <c r="AD136" s="5598">
        <f t="shared" si="42"/>
        <v>0</v>
      </c>
      <c r="AE136" s="5600">
        <f t="shared" si="43"/>
        <v>6113.2</v>
      </c>
      <c r="AF136" s="5600">
        <f t="shared" si="44"/>
        <v>305.66000000000003</v>
      </c>
      <c r="AG136" s="5609">
        <v>5</v>
      </c>
      <c r="AH136" s="5890" t="s">
        <v>479</v>
      </c>
      <c r="AI136" s="5734"/>
      <c r="AJ136" s="5660"/>
      <c r="AK136" s="5660"/>
      <c r="AL136" s="5734"/>
      <c r="AM136" s="5577"/>
      <c r="AN136" s="5577"/>
      <c r="AO136" s="5577"/>
      <c r="AP136" s="5577"/>
      <c r="AQ136" s="5577"/>
      <c r="AR136" s="5577"/>
      <c r="AS136" s="5734"/>
      <c r="AT136" s="5577"/>
      <c r="AU136" s="7447"/>
      <c r="AV136" s="7447"/>
      <c r="AW136" s="5577"/>
      <c r="AX136" s="5577"/>
      <c r="AY136" s="2024"/>
      <c r="AZ136" s="5577"/>
      <c r="BB136" s="5171" t="s">
        <v>726</v>
      </c>
      <c r="BC136" s="7424" t="s">
        <v>1394</v>
      </c>
      <c r="BD136" s="5253">
        <v>67</v>
      </c>
      <c r="BE136" s="5254">
        <v>132683</v>
      </c>
      <c r="BF136" s="5255">
        <v>45491</v>
      </c>
      <c r="BG136" s="5256">
        <v>2000</v>
      </c>
      <c r="BH136" s="5254" t="s">
        <v>96</v>
      </c>
      <c r="BI136" s="5257">
        <v>16.149999999999999</v>
      </c>
      <c r="BJ136" s="5397">
        <v>45524</v>
      </c>
      <c r="BK136" s="6307">
        <v>45512</v>
      </c>
      <c r="BL136" s="5398">
        <v>75312</v>
      </c>
      <c r="BM136" s="5257">
        <v>1858.82</v>
      </c>
      <c r="BN136" s="5246">
        <v>0</v>
      </c>
      <c r="BO136" s="5250">
        <f>(BI136*BM136)</f>
        <v>30019.942999999996</v>
      </c>
      <c r="BP136" s="5257">
        <f>(BO136*0.05)</f>
        <v>1500.9971499999999</v>
      </c>
      <c r="BQ136" s="7141">
        <v>5</v>
      </c>
      <c r="BR136" s="5068" t="s">
        <v>8</v>
      </c>
      <c r="BS136" s="5083"/>
      <c r="BT136" s="5280"/>
      <c r="BU136" s="5094"/>
      <c r="BV136" s="5094"/>
      <c r="BW136" s="5095"/>
      <c r="BX136" s="5095"/>
      <c r="BY136" s="5095"/>
      <c r="BZ136" s="5095"/>
      <c r="CA136" s="5095"/>
      <c r="CB136" s="5095"/>
      <c r="CC136" s="5095"/>
      <c r="CD136" s="5095"/>
      <c r="CE136" s="5095"/>
      <c r="CF136" s="5095"/>
      <c r="CG136" s="5095"/>
      <c r="CH136" s="6475"/>
      <c r="CI136" s="5166"/>
      <c r="CK136" s="5454" t="s">
        <v>204</v>
      </c>
      <c r="CL136" s="7288" t="s">
        <v>105</v>
      </c>
      <c r="CM136" s="6598">
        <v>182</v>
      </c>
      <c r="CN136" s="6598" t="s">
        <v>1633</v>
      </c>
      <c r="CO136" s="6597">
        <v>45504</v>
      </c>
      <c r="CP136" s="7209">
        <v>16.170000000000002</v>
      </c>
      <c r="CQ136" s="6598" t="s">
        <v>35</v>
      </c>
      <c r="CR136" s="6600">
        <v>1338.6</v>
      </c>
      <c r="CS136" s="7210">
        <v>45511</v>
      </c>
      <c r="CT136" s="6597">
        <v>45511</v>
      </c>
      <c r="CU136" s="6598">
        <v>16571</v>
      </c>
      <c r="CV136" s="7212">
        <v>16174</v>
      </c>
      <c r="CW136" s="7212">
        <f>(CP136*1000-CV136)</f>
        <v>-3.999999999998181</v>
      </c>
      <c r="CX136" s="6600">
        <v>21653.75</v>
      </c>
      <c r="CY136" s="6859">
        <f>(CX136*0.03)</f>
        <v>649.61249999999995</v>
      </c>
      <c r="CZ136" s="7213">
        <v>3</v>
      </c>
      <c r="DA136" s="5121"/>
      <c r="DB136" s="5139"/>
      <c r="DC136" s="5484"/>
      <c r="DD136" s="5127"/>
      <c r="DE136" s="5127"/>
      <c r="DF136" s="2557"/>
      <c r="DG136" s="2557"/>
      <c r="DH136" s="2557"/>
      <c r="DI136" s="2557"/>
      <c r="DJ136" s="2557"/>
      <c r="DK136" s="2557"/>
      <c r="DL136" s="2557"/>
      <c r="DM136" s="2557"/>
      <c r="DN136" s="2557"/>
      <c r="DO136" s="2557"/>
      <c r="DP136" s="2557"/>
      <c r="DQ136" s="2557"/>
      <c r="DR136" s="2523"/>
      <c r="DT136" s="5025"/>
      <c r="DU136" s="5013"/>
      <c r="DV136" s="5013"/>
      <c r="DW136" s="5013"/>
      <c r="DX136" s="5013"/>
      <c r="DY136" s="5013"/>
      <c r="DZ136" s="5013"/>
      <c r="EA136" s="5013"/>
      <c r="EB136" s="5035"/>
      <c r="EC136" s="5013"/>
      <c r="ED136" s="5013"/>
      <c r="EE136" s="5013"/>
      <c r="EF136" s="5013"/>
      <c r="EG136" s="5013"/>
      <c r="EH136" s="5013"/>
      <c r="EI136" s="5348"/>
      <c r="EJ136" s="5026"/>
      <c r="EK136" s="4994"/>
      <c r="EL136" s="5018"/>
      <c r="EM136" s="5044"/>
      <c r="EN136" s="5045" t="s">
        <v>3</v>
      </c>
      <c r="EO136" s="5045" t="s">
        <v>18</v>
      </c>
      <c r="EP136" s="5045"/>
      <c r="EQ136" s="5045"/>
      <c r="ER136" s="5045" t="s">
        <v>21</v>
      </c>
      <c r="ES136" s="5045" t="s">
        <v>27</v>
      </c>
      <c r="ET136" s="5045" t="s">
        <v>28</v>
      </c>
      <c r="EU136" s="5045"/>
      <c r="EV136" s="5045"/>
      <c r="EW136" s="5045"/>
      <c r="EX136" s="5045"/>
      <c r="EY136" s="5045" t="s">
        <v>11</v>
      </c>
      <c r="EZ136" s="5384"/>
      <c r="FA136" s="5046"/>
      <c r="FC136" s="6769"/>
      <c r="FD136" s="6765"/>
      <c r="FE136" s="6765"/>
      <c r="FF136" s="6765"/>
      <c r="FG136" s="6765"/>
      <c r="FH136" s="6765"/>
      <c r="FI136" s="6765"/>
      <c r="FJ136" s="6765"/>
      <c r="FK136" s="6770"/>
      <c r="FL136" s="6765"/>
      <c r="FM136" s="6765"/>
      <c r="FN136" s="6765"/>
      <c r="FO136" s="6765"/>
      <c r="FP136" s="6765"/>
      <c r="FQ136" s="6765"/>
      <c r="FR136" s="6819"/>
      <c r="FS136" s="6819"/>
      <c r="FT136" s="6762"/>
      <c r="FU136" s="5012"/>
      <c r="FV136" s="6731"/>
      <c r="FW136" s="6731"/>
      <c r="FX136" s="6731"/>
      <c r="FY136" s="6731"/>
      <c r="FZ136" s="6731"/>
      <c r="GA136" s="6731"/>
      <c r="GB136" s="6731"/>
      <c r="GC136" s="6731"/>
      <c r="GD136" s="6731"/>
      <c r="GE136" s="6731"/>
      <c r="GF136" s="6731"/>
      <c r="GG136" s="6731"/>
      <c r="GH136" s="6731"/>
      <c r="GI136" s="6731"/>
      <c r="GJ136" s="6731"/>
      <c r="GK136" s="6731"/>
      <c r="GM136" s="6536"/>
      <c r="GN136" s="6536"/>
      <c r="GO136" s="6536"/>
      <c r="GP136" s="6536"/>
      <c r="GQ136" s="6536"/>
      <c r="GR136" s="6536"/>
      <c r="GS136" s="6536"/>
      <c r="GT136" s="6537"/>
      <c r="GU136" s="6536"/>
      <c r="GV136" s="6536"/>
      <c r="GW136" s="6536"/>
      <c r="GX136" s="6536"/>
      <c r="GY136" s="6536"/>
      <c r="GZ136" s="6536"/>
      <c r="HA136" s="6676"/>
      <c r="HB136" s="6676"/>
      <c r="HC136" s="6538"/>
      <c r="HV136" s="6769"/>
      <c r="HW136" s="6765"/>
      <c r="HX136" s="6765"/>
      <c r="HY136" s="6765"/>
      <c r="HZ136" s="6765"/>
      <c r="IA136" s="6765"/>
      <c r="IB136" s="6765"/>
      <c r="IC136" s="6765"/>
      <c r="ID136" s="6770"/>
      <c r="IE136" s="6765"/>
      <c r="IF136" s="6765"/>
      <c r="IG136" s="6765"/>
      <c r="IH136" s="6765"/>
      <c r="II136" s="6765"/>
      <c r="IJ136" s="6765"/>
      <c r="IK136" s="6819"/>
      <c r="IL136" s="6819"/>
      <c r="IM136" s="6762"/>
      <c r="IN136" s="5012"/>
      <c r="IO136" s="6731"/>
      <c r="IP136" s="6731"/>
      <c r="IQ136" s="6731"/>
      <c r="IR136" s="6731"/>
      <c r="IS136" s="6731"/>
      <c r="IT136" s="6731"/>
      <c r="IU136" s="6731"/>
      <c r="IV136" s="6731"/>
      <c r="IW136" s="6731"/>
      <c r="IX136" s="6731"/>
      <c r="IY136" s="6731"/>
      <c r="IZ136" s="6731"/>
      <c r="JA136" s="6731"/>
      <c r="JB136" s="6731"/>
      <c r="JC136" s="6731"/>
      <c r="JD136" s="6731"/>
    </row>
    <row r="137" spans="17:264">
      <c r="Q137" s="5593" t="s">
        <v>792</v>
      </c>
      <c r="R137" s="5594" t="s">
        <v>1532</v>
      </c>
      <c r="S137" s="5594">
        <v>429</v>
      </c>
      <c r="T137" s="5589" t="s">
        <v>101</v>
      </c>
      <c r="U137" s="5610">
        <v>45425</v>
      </c>
      <c r="V137" s="7046">
        <v>5</v>
      </c>
      <c r="W137" s="5594" t="s">
        <v>35</v>
      </c>
      <c r="X137" s="5594">
        <v>12.5</v>
      </c>
      <c r="Y137" s="5608">
        <v>1163.5</v>
      </c>
      <c r="Z137" s="5614">
        <v>45433</v>
      </c>
      <c r="AA137" s="6208">
        <v>45432</v>
      </c>
      <c r="AB137" s="5599">
        <v>22669</v>
      </c>
      <c r="AC137" s="5598">
        <v>5200</v>
      </c>
      <c r="AD137" s="5598">
        <f t="shared" si="42"/>
        <v>200</v>
      </c>
      <c r="AE137" s="5608">
        <f t="shared" si="43"/>
        <v>6050.2</v>
      </c>
      <c r="AF137" s="5608">
        <f t="shared" si="44"/>
        <v>302.51</v>
      </c>
      <c r="AG137" s="5831">
        <v>5</v>
      </c>
      <c r="AH137" s="5890" t="s">
        <v>479</v>
      </c>
      <c r="AI137" s="5734"/>
      <c r="AJ137" s="5660"/>
      <c r="AK137" s="5660"/>
      <c r="AL137" s="5734"/>
      <c r="AM137" s="5577"/>
      <c r="AN137" s="5577"/>
      <c r="AO137" s="5577"/>
      <c r="AP137" s="5577"/>
      <c r="AQ137" s="5577"/>
      <c r="AR137" s="5577"/>
      <c r="AS137" s="5734"/>
      <c r="AT137" s="5577"/>
      <c r="AU137" s="5577"/>
      <c r="AV137" s="5577"/>
      <c r="AW137" s="5577"/>
      <c r="AX137" s="5577"/>
      <c r="AY137" s="5577"/>
      <c r="AZ137" s="5577"/>
      <c r="BB137" s="7488" t="s">
        <v>1566</v>
      </c>
      <c r="BC137" s="7489" t="s">
        <v>1634</v>
      </c>
      <c r="BD137" s="7476">
        <v>5</v>
      </c>
      <c r="BE137" s="7477" t="s">
        <v>796</v>
      </c>
      <c r="BF137" s="7478">
        <v>45505</v>
      </c>
      <c r="BG137" s="7479">
        <v>400</v>
      </c>
      <c r="BH137" s="7477" t="s">
        <v>96</v>
      </c>
      <c r="BI137" s="7480">
        <v>17.2</v>
      </c>
      <c r="BJ137" s="7481">
        <v>45534</v>
      </c>
      <c r="BK137" s="7482">
        <v>45534</v>
      </c>
      <c r="BL137" s="7483"/>
      <c r="BM137" s="7480">
        <v>400</v>
      </c>
      <c r="BN137" s="7484">
        <v>0</v>
      </c>
      <c r="BO137" s="7485">
        <f>(BI137*BM137)</f>
        <v>6880</v>
      </c>
      <c r="BP137" s="7480">
        <f>(BO137*0.05)</f>
        <v>344</v>
      </c>
      <c r="BQ137" s="7486">
        <v>5</v>
      </c>
      <c r="BR137" s="5068" t="s">
        <v>88</v>
      </c>
      <c r="BS137" s="5083"/>
      <c r="BT137" s="5280"/>
      <c r="BU137" s="5094"/>
      <c r="BV137" s="5094"/>
      <c r="BW137" s="5095"/>
      <c r="BX137" s="5095"/>
      <c r="BY137" s="5095"/>
      <c r="BZ137" s="5095"/>
      <c r="CA137" s="5095"/>
      <c r="CB137" s="5095"/>
      <c r="CC137" s="5095"/>
      <c r="CD137" s="5095"/>
      <c r="CE137" s="5095"/>
      <c r="CF137" s="5095"/>
      <c r="CG137" s="5095"/>
      <c r="CH137" s="6475"/>
      <c r="CI137" s="5166"/>
      <c r="CK137" s="5123"/>
      <c r="CL137" s="5124"/>
      <c r="CM137" s="5124"/>
      <c r="CN137" s="5124"/>
      <c r="CO137" s="5124"/>
      <c r="CP137" s="5124"/>
      <c r="CQ137" s="5124"/>
      <c r="CR137" s="5124"/>
      <c r="CS137" s="5125"/>
      <c r="CT137" s="5124"/>
      <c r="CU137" s="5124"/>
      <c r="CV137" s="5124"/>
      <c r="CW137" s="5124"/>
      <c r="CX137" s="5124"/>
      <c r="CY137" s="5124"/>
      <c r="CZ137" s="5416"/>
      <c r="DA137" s="5126"/>
      <c r="DB137" s="5139"/>
      <c r="DC137" s="5484"/>
      <c r="DD137" s="5127"/>
      <c r="DE137" s="5127"/>
      <c r="DF137" s="2557"/>
      <c r="DG137" s="2557"/>
      <c r="DH137" s="2557"/>
      <c r="DI137" s="2557"/>
      <c r="DJ137" s="2557"/>
      <c r="DK137" s="2557"/>
      <c r="DL137" s="2557"/>
      <c r="DM137" s="2557"/>
      <c r="DN137" s="2557"/>
      <c r="DO137" s="2557"/>
      <c r="DP137" s="2557"/>
      <c r="DQ137" s="2557"/>
      <c r="DR137" s="2523"/>
      <c r="DT137" s="5025"/>
      <c r="DU137" s="5013"/>
      <c r="DV137" s="5013"/>
      <c r="DW137" s="5013"/>
      <c r="DX137" s="5013"/>
      <c r="DY137" s="5013"/>
      <c r="DZ137" s="5013"/>
      <c r="EA137" s="5013"/>
      <c r="EB137" s="5035"/>
      <c r="EC137" s="5013"/>
      <c r="ED137" s="5013"/>
      <c r="EE137" s="5013"/>
      <c r="EF137" s="5013"/>
      <c r="EG137" s="5013"/>
      <c r="EH137" s="5013"/>
      <c r="EI137" s="5348"/>
      <c r="EJ137" s="5026"/>
      <c r="EK137" s="4994"/>
      <c r="EL137" s="6928"/>
      <c r="EM137" s="6929"/>
      <c r="EN137" s="6929"/>
      <c r="EO137" s="6930"/>
      <c r="EP137" s="6930"/>
      <c r="EQ137" s="6930"/>
      <c r="ER137" s="6930"/>
      <c r="ES137" s="6930"/>
      <c r="ET137" s="6930"/>
      <c r="EU137" s="6930"/>
      <c r="EV137" s="6930"/>
      <c r="EW137" s="6930"/>
      <c r="EX137" s="6930"/>
      <c r="EY137" s="6930"/>
      <c r="EZ137" s="6930"/>
      <c r="FA137" s="471"/>
      <c r="FC137" s="6769"/>
      <c r="FD137" s="6765"/>
      <c r="FE137" s="6765"/>
      <c r="FF137" s="6765"/>
      <c r="FG137" s="6765"/>
      <c r="FH137" s="6765"/>
      <c r="FI137" s="6765"/>
      <c r="FJ137" s="6765"/>
      <c r="FK137" s="6770"/>
      <c r="FL137" s="6765"/>
      <c r="FM137" s="6765"/>
      <c r="FN137" s="6765"/>
      <c r="FO137" s="6765"/>
      <c r="FP137" s="6765"/>
      <c r="FQ137" s="6765"/>
      <c r="FR137" s="6819"/>
      <c r="FS137" s="6819"/>
      <c r="FT137" s="6762"/>
      <c r="FU137" s="5012"/>
      <c r="FV137" s="6731"/>
      <c r="FW137" s="6731"/>
      <c r="FX137" s="6731"/>
      <c r="FY137" s="6731"/>
      <c r="FZ137" s="6731"/>
      <c r="GA137" s="6731"/>
      <c r="GB137" s="6731"/>
      <c r="GC137" s="6731"/>
      <c r="GD137" s="6731"/>
      <c r="GE137" s="6731"/>
      <c r="GF137" s="6731"/>
      <c r="GG137" s="6731"/>
      <c r="GH137" s="6731"/>
      <c r="GI137" s="6731"/>
      <c r="GJ137" s="6731"/>
      <c r="GK137" s="6731"/>
      <c r="GM137" s="6536"/>
      <c r="GN137" s="6536"/>
      <c r="GO137" s="6536"/>
      <c r="GP137" s="6536"/>
      <c r="GQ137" s="6536"/>
      <c r="GR137" s="6536"/>
      <c r="GS137" s="6536"/>
      <c r="GT137" s="6537"/>
      <c r="GU137" s="6536"/>
      <c r="GV137" s="6536"/>
      <c r="GW137" s="6536"/>
      <c r="GX137" s="6536"/>
      <c r="GY137" s="6536"/>
      <c r="GZ137" s="6536"/>
      <c r="HA137" s="6676"/>
      <c r="HB137" s="6676"/>
      <c r="HC137" s="6538"/>
      <c r="HV137" s="6769"/>
      <c r="HW137" s="6765"/>
      <c r="HX137" s="6765"/>
      <c r="HY137" s="6765"/>
      <c r="HZ137" s="6765"/>
      <c r="IA137" s="6765"/>
      <c r="IB137" s="6765"/>
      <c r="IC137" s="6765"/>
      <c r="ID137" s="6770"/>
      <c r="IE137" s="6765"/>
      <c r="IF137" s="6765"/>
      <c r="IG137" s="6765"/>
      <c r="IH137" s="6765"/>
      <c r="II137" s="6765"/>
      <c r="IJ137" s="6765"/>
      <c r="IK137" s="6819"/>
      <c r="IL137" s="6819"/>
      <c r="IM137" s="6762"/>
      <c r="IN137" s="5012"/>
      <c r="IO137" s="6731"/>
      <c r="IP137" s="6731"/>
      <c r="IQ137" s="6731"/>
      <c r="IR137" s="6731"/>
      <c r="IS137" s="6731"/>
      <c r="IT137" s="6731"/>
      <c r="IU137" s="6731"/>
      <c r="IV137" s="6731"/>
      <c r="IW137" s="6731"/>
      <c r="IX137" s="6731"/>
      <c r="IY137" s="6731"/>
      <c r="IZ137" s="6731"/>
      <c r="JA137" s="6731"/>
      <c r="JB137" s="6731"/>
      <c r="JC137" s="6731"/>
      <c r="JD137" s="6731"/>
    </row>
    <row r="138" spans="17:264" ht="15" thickBot="1">
      <c r="Q138" s="5593" t="s">
        <v>629</v>
      </c>
      <c r="R138" s="5594" t="s">
        <v>1541</v>
      </c>
      <c r="S138" s="5631">
        <v>429</v>
      </c>
      <c r="T138" s="5589">
        <v>2822</v>
      </c>
      <c r="U138" s="5606">
        <v>45408</v>
      </c>
      <c r="V138" s="6940">
        <v>20</v>
      </c>
      <c r="W138" s="5594" t="s">
        <v>35</v>
      </c>
      <c r="X138" s="5594">
        <v>20</v>
      </c>
      <c r="Y138" s="5608">
        <v>275.10000000000002</v>
      </c>
      <c r="Z138" s="4482">
        <v>45441</v>
      </c>
      <c r="AA138" s="5634">
        <v>45433</v>
      </c>
      <c r="AB138" s="5594">
        <v>22678</v>
      </c>
      <c r="AC138" s="5598">
        <v>20000</v>
      </c>
      <c r="AD138" s="5598">
        <f t="shared" si="42"/>
        <v>0</v>
      </c>
      <c r="AE138" s="5600">
        <v>5290</v>
      </c>
      <c r="AF138" s="5608">
        <v>264.5</v>
      </c>
      <c r="AG138" s="5632">
        <v>5</v>
      </c>
      <c r="AH138" s="6895" t="s">
        <v>8</v>
      </c>
      <c r="AI138" s="5734"/>
      <c r="AJ138" s="5742" t="s">
        <v>1324</v>
      </c>
      <c r="AK138" s="5660"/>
      <c r="AL138" s="5734" t="s">
        <v>1457</v>
      </c>
      <c r="AM138" s="5577"/>
      <c r="AN138" s="5577"/>
      <c r="AO138" s="5577"/>
      <c r="AP138" s="5577"/>
      <c r="AQ138" s="5577"/>
      <c r="AR138" s="5577"/>
      <c r="AS138" s="5734"/>
      <c r="AT138" s="5577"/>
      <c r="AU138" s="5577"/>
      <c r="AV138" s="5577"/>
      <c r="AW138" s="5577"/>
      <c r="AX138" s="5577"/>
      <c r="AY138" s="5577"/>
      <c r="AZ138" s="5577"/>
      <c r="BB138" s="6261" t="s">
        <v>726</v>
      </c>
      <c r="BC138" s="5330" t="s">
        <v>1394</v>
      </c>
      <c r="BD138" s="5253">
        <v>68</v>
      </c>
      <c r="BE138" s="5254">
        <v>132684</v>
      </c>
      <c r="BF138" s="5255">
        <v>45491</v>
      </c>
      <c r="BG138" s="5256">
        <v>2000</v>
      </c>
      <c r="BH138" s="5254" t="s">
        <v>96</v>
      </c>
      <c r="BI138" s="5257">
        <v>16.149999999999999</v>
      </c>
      <c r="BJ138" s="5397">
        <v>45540</v>
      </c>
      <c r="BK138" s="6307">
        <v>45523</v>
      </c>
      <c r="BL138" s="5398">
        <v>75431</v>
      </c>
      <c r="BM138" s="5257">
        <v>2013.71</v>
      </c>
      <c r="BN138" s="5246">
        <v>0</v>
      </c>
      <c r="BO138" s="5250">
        <f>(BI138*BM138)</f>
        <v>32521.416499999999</v>
      </c>
      <c r="BP138" s="5257">
        <f>(BO138*0.05)</f>
        <v>1626.070825</v>
      </c>
      <c r="BQ138" s="7141">
        <v>5</v>
      </c>
      <c r="BR138" s="5068" t="s">
        <v>8</v>
      </c>
      <c r="BS138" s="5083"/>
      <c r="BT138" s="5280"/>
      <c r="BU138" s="5094"/>
      <c r="BV138" s="5094"/>
      <c r="BW138" s="5095"/>
      <c r="BX138" s="5095"/>
      <c r="BY138" s="5095"/>
      <c r="BZ138" s="5095"/>
      <c r="CA138" s="5095"/>
      <c r="CB138" s="5095"/>
      <c r="CC138" s="5095"/>
      <c r="CD138" s="5095"/>
      <c r="CE138" s="5095"/>
      <c r="CF138" s="5095"/>
      <c r="CG138" s="5095"/>
      <c r="CH138" s="6475"/>
      <c r="CI138" s="5166"/>
      <c r="CK138" s="5123"/>
      <c r="CL138" s="5124"/>
      <c r="CM138" s="5124"/>
      <c r="CN138" s="5124"/>
      <c r="CO138" s="5124"/>
      <c r="CP138" s="5124"/>
      <c r="CQ138" s="5124"/>
      <c r="CR138" s="5124"/>
      <c r="CS138" s="5125"/>
      <c r="CT138" s="5124"/>
      <c r="CU138" s="5124"/>
      <c r="CV138" s="5124"/>
      <c r="CW138" s="5124"/>
      <c r="CX138" s="5124"/>
      <c r="CY138" s="5124"/>
      <c r="CZ138" s="5416"/>
      <c r="DA138" s="5126"/>
      <c r="DB138" s="5139"/>
      <c r="DC138" s="5484"/>
      <c r="DD138" s="5127"/>
      <c r="DE138" s="5127"/>
      <c r="DF138" s="2557"/>
      <c r="DG138" s="2557"/>
      <c r="DH138" s="2557"/>
      <c r="DI138" s="2557"/>
      <c r="DJ138" s="2557"/>
      <c r="DK138" s="2557"/>
      <c r="DL138" s="2557"/>
      <c r="DM138" s="2557"/>
      <c r="DN138" s="2557"/>
      <c r="DO138" s="2557"/>
      <c r="DP138" s="2557"/>
      <c r="DQ138" s="2557"/>
      <c r="DR138" s="2523"/>
      <c r="DT138" s="5025"/>
      <c r="DU138" s="5013"/>
      <c r="DV138" s="5013"/>
      <c r="DW138" s="5013"/>
      <c r="DX138" s="5013"/>
      <c r="DY138" s="5013"/>
      <c r="DZ138" s="5013"/>
      <c r="EA138" s="5013"/>
      <c r="EB138" s="5035"/>
      <c r="EC138" s="5013"/>
      <c r="ED138" s="5013"/>
      <c r="EE138" s="5013"/>
      <c r="EF138" s="5013"/>
      <c r="EG138" s="5013"/>
      <c r="EH138" s="5013"/>
      <c r="EI138" s="5348"/>
      <c r="EJ138" s="5026"/>
      <c r="EK138" s="4994"/>
      <c r="EL138" s="6924"/>
      <c r="EM138" s="4449"/>
      <c r="EN138" s="4449"/>
      <c r="EO138" s="182"/>
      <c r="EP138" s="182"/>
      <c r="EQ138" s="182"/>
      <c r="ER138" s="182"/>
      <c r="ES138" s="182"/>
      <c r="ET138" s="182"/>
      <c r="EU138" s="182"/>
      <c r="EV138" s="182"/>
      <c r="EW138" s="182"/>
      <c r="EX138" s="182"/>
      <c r="EY138" s="182"/>
      <c r="EZ138" s="182"/>
      <c r="FA138" s="339"/>
      <c r="FC138" s="6769"/>
      <c r="FD138" s="6765"/>
      <c r="FE138" s="6765"/>
      <c r="FF138" s="6765"/>
      <c r="FG138" s="6765"/>
      <c r="FH138" s="6765"/>
      <c r="FI138" s="6765"/>
      <c r="FJ138" s="6765"/>
      <c r="FK138" s="6770"/>
      <c r="FL138" s="6765"/>
      <c r="FM138" s="6765"/>
      <c r="FN138" s="6765"/>
      <c r="FO138" s="6765"/>
      <c r="FP138" s="6765"/>
      <c r="FQ138" s="6765"/>
      <c r="FR138" s="6819"/>
      <c r="FS138" s="6819"/>
      <c r="FT138" s="6762"/>
      <c r="FU138" s="5012"/>
      <c r="FV138" s="6731"/>
      <c r="FW138" s="6731"/>
      <c r="FX138" s="6731"/>
      <c r="FY138" s="6731"/>
      <c r="FZ138" s="6731"/>
      <c r="GA138" s="6731"/>
      <c r="GB138" s="6731"/>
      <c r="GC138" s="6731"/>
      <c r="GD138" s="6731"/>
      <c r="GE138" s="6731"/>
      <c r="GF138" s="6731"/>
      <c r="GG138" s="6731"/>
      <c r="GH138" s="6731"/>
      <c r="GI138" s="6731"/>
      <c r="GJ138" s="6731"/>
      <c r="GK138" s="6731"/>
      <c r="GM138" s="6536"/>
      <c r="GN138" s="6536"/>
      <c r="GO138" s="6536"/>
      <c r="GP138" s="6536"/>
      <c r="GQ138" s="6536"/>
      <c r="GR138" s="6536"/>
      <c r="GS138" s="6536"/>
      <c r="GT138" s="6537"/>
      <c r="GU138" s="6536"/>
      <c r="GV138" s="6536"/>
      <c r="GW138" s="6536"/>
      <c r="GX138" s="6536"/>
      <c r="GY138" s="6536"/>
      <c r="GZ138" s="6536"/>
      <c r="HA138" s="6676"/>
      <c r="HB138" s="6676"/>
      <c r="HC138" s="6538"/>
      <c r="HV138" s="6769"/>
      <c r="HW138" s="6765"/>
      <c r="HX138" s="6765"/>
      <c r="HY138" s="6765"/>
      <c r="HZ138" s="6765"/>
      <c r="IA138" s="6765"/>
      <c r="IB138" s="6765"/>
      <c r="IC138" s="6765"/>
      <c r="ID138" s="6770"/>
      <c r="IE138" s="6765"/>
      <c r="IF138" s="6765"/>
      <c r="IG138" s="6765"/>
      <c r="IH138" s="6765"/>
      <c r="II138" s="6765"/>
      <c r="IJ138" s="6765"/>
      <c r="IK138" s="6819"/>
      <c r="IL138" s="6819"/>
      <c r="IM138" s="6762"/>
      <c r="IN138" s="5012"/>
      <c r="IO138" s="6731"/>
      <c r="IP138" s="6731"/>
      <c r="IQ138" s="6731"/>
      <c r="IR138" s="6731"/>
      <c r="IS138" s="6731"/>
      <c r="IT138" s="6731"/>
      <c r="IU138" s="6731"/>
      <c r="IV138" s="6731"/>
      <c r="IW138" s="6731"/>
      <c r="IX138" s="6731"/>
      <c r="IY138" s="6731"/>
      <c r="IZ138" s="6731"/>
      <c r="JA138" s="6731"/>
      <c r="JB138" s="6731"/>
      <c r="JC138" s="6731"/>
      <c r="JD138" s="6731"/>
    </row>
    <row r="139" spans="17:264" ht="15" thickBot="1">
      <c r="Q139" s="5593" t="s">
        <v>629</v>
      </c>
      <c r="R139" s="5594" t="s">
        <v>1540</v>
      </c>
      <c r="S139" s="5631">
        <v>430</v>
      </c>
      <c r="T139" s="5589">
        <v>2822</v>
      </c>
      <c r="U139" s="5606">
        <v>45408</v>
      </c>
      <c r="V139" s="6940">
        <v>10</v>
      </c>
      <c r="W139" s="5594" t="s">
        <v>35</v>
      </c>
      <c r="X139" s="5594">
        <v>10</v>
      </c>
      <c r="Y139" s="5608">
        <v>298.89999999999998</v>
      </c>
      <c r="Z139" s="4482">
        <v>45441</v>
      </c>
      <c r="AA139" s="5634">
        <v>45433</v>
      </c>
      <c r="AB139" s="5594">
        <v>22678</v>
      </c>
      <c r="AC139" s="5598">
        <v>10000</v>
      </c>
      <c r="AD139" s="5598">
        <f t="shared" si="42"/>
        <v>0</v>
      </c>
      <c r="AE139" s="5608">
        <f>(AC139*Y139/1000)</f>
        <v>2989</v>
      </c>
      <c r="AF139" s="5608">
        <v>143.69999999999999</v>
      </c>
      <c r="AG139" s="5589">
        <v>5</v>
      </c>
      <c r="AH139" s="5890" t="s">
        <v>8</v>
      </c>
      <c r="AI139" s="5734"/>
      <c r="AJ139" s="5579"/>
      <c r="AK139" s="5772"/>
      <c r="AL139" s="5773" t="s">
        <v>14</v>
      </c>
      <c r="AM139" s="5773" t="s">
        <v>12</v>
      </c>
      <c r="AN139" s="5773"/>
      <c r="AO139" s="5773"/>
      <c r="AP139" s="5773"/>
      <c r="AQ139" s="5773" t="s">
        <v>15</v>
      </c>
      <c r="AR139" s="5773" t="s">
        <v>12</v>
      </c>
      <c r="AS139" s="5746" t="s">
        <v>12</v>
      </c>
      <c r="AT139" s="5773"/>
      <c r="AU139" s="5773"/>
      <c r="AV139" s="5773"/>
      <c r="AW139" s="5773"/>
      <c r="AX139" s="5773" t="s">
        <v>0</v>
      </c>
      <c r="AY139" s="5774"/>
      <c r="AZ139" s="5775"/>
      <c r="BB139" s="5065"/>
      <c r="BC139" s="5066"/>
      <c r="BD139" s="5066"/>
      <c r="BE139" s="5066"/>
      <c r="BF139" s="5066"/>
      <c r="BG139" s="5066"/>
      <c r="BH139" s="5066"/>
      <c r="BI139" s="5066"/>
      <c r="BJ139" s="5067"/>
      <c r="BK139" s="5066"/>
      <c r="BL139" s="5066"/>
      <c r="BM139" s="5066"/>
      <c r="BN139" s="5066"/>
      <c r="BO139" s="5066"/>
      <c r="BP139" s="5066"/>
      <c r="BQ139" s="6694"/>
      <c r="BR139" s="5068"/>
      <c r="BS139" s="5083"/>
      <c r="BT139" s="5233"/>
      <c r="BU139" s="5282"/>
      <c r="BV139" s="5282"/>
      <c r="BW139" s="5283"/>
      <c r="BX139" s="5283"/>
      <c r="BY139" s="5283"/>
      <c r="BZ139" s="5283"/>
      <c r="CA139" s="5283"/>
      <c r="CB139" s="5283"/>
      <c r="CC139" s="5283"/>
      <c r="CD139" s="5283"/>
      <c r="CE139" s="5283"/>
      <c r="CF139" s="5283"/>
      <c r="CG139" s="5283"/>
      <c r="CH139" s="6476"/>
      <c r="CI139" s="5284"/>
      <c r="CK139" s="5123"/>
      <c r="CL139" s="5124"/>
      <c r="CM139" s="5124"/>
      <c r="CN139" s="5124"/>
      <c r="CO139" s="5124"/>
      <c r="CP139" s="5124"/>
      <c r="CQ139" s="5124"/>
      <c r="CR139" s="5124"/>
      <c r="CS139" s="5125"/>
      <c r="CT139" s="5124"/>
      <c r="CU139" s="5124"/>
      <c r="CV139" s="5124"/>
      <c r="CW139" s="5124"/>
      <c r="CX139" s="5124"/>
      <c r="CY139" s="5124"/>
      <c r="CZ139" s="5416"/>
      <c r="DA139" s="5126"/>
      <c r="DB139" s="5139"/>
      <c r="DC139" s="5484"/>
      <c r="DD139" s="5127"/>
      <c r="DE139" s="5127"/>
      <c r="DF139" s="2557"/>
      <c r="DG139" s="2557"/>
      <c r="DH139" s="2557"/>
      <c r="DI139" s="2557"/>
      <c r="DJ139" s="2557"/>
      <c r="DK139" s="2557"/>
      <c r="DL139" s="2557"/>
      <c r="DM139" s="2557"/>
      <c r="DN139" s="2557"/>
      <c r="DO139" s="2557"/>
      <c r="DP139" s="2557"/>
      <c r="DQ139" s="2557"/>
      <c r="DR139" s="2523"/>
      <c r="DT139" s="5025"/>
      <c r="DU139" s="5013"/>
      <c r="DV139" s="5013"/>
      <c r="DW139" s="5013"/>
      <c r="DX139" s="5013"/>
      <c r="DY139" s="5013"/>
      <c r="DZ139" s="5013"/>
      <c r="EA139" s="5013"/>
      <c r="EB139" s="5035"/>
      <c r="EC139" s="5013"/>
      <c r="ED139" s="5013"/>
      <c r="EE139" s="5013"/>
      <c r="EF139" s="5013"/>
      <c r="EG139" s="5013"/>
      <c r="EH139" s="5013"/>
      <c r="EI139" s="5348"/>
      <c r="EJ139" s="5026"/>
      <c r="EK139" s="4994"/>
      <c r="EL139" s="6924"/>
      <c r="EM139" s="4449"/>
      <c r="EN139" s="4449"/>
      <c r="EO139" s="182"/>
      <c r="EP139" s="182"/>
      <c r="EQ139" s="182"/>
      <c r="ER139" s="182"/>
      <c r="ES139" s="182"/>
      <c r="ET139" s="182"/>
      <c r="EU139" s="182"/>
      <c r="EV139" s="182"/>
      <c r="EW139" s="182"/>
      <c r="EX139" s="182"/>
      <c r="EY139" s="182"/>
      <c r="EZ139" s="182"/>
      <c r="FA139" s="339"/>
      <c r="FC139" s="6769"/>
      <c r="FD139" s="6765"/>
      <c r="FE139" s="6765"/>
      <c r="FF139" s="6765"/>
      <c r="FG139" s="6765"/>
      <c r="FH139" s="6765"/>
      <c r="FI139" s="6765"/>
      <c r="FJ139" s="6765"/>
      <c r="FK139" s="6770"/>
      <c r="FL139" s="6765"/>
      <c r="FM139" s="6765"/>
      <c r="FN139" s="6765"/>
      <c r="FO139" s="6765"/>
      <c r="FP139" s="6765"/>
      <c r="FQ139" s="6765"/>
      <c r="FR139" s="6819"/>
      <c r="FS139" s="6819"/>
      <c r="FT139" s="6762"/>
      <c r="FU139" s="5012"/>
      <c r="FV139" s="6731"/>
      <c r="FW139" s="6731"/>
      <c r="FX139" s="6731"/>
      <c r="FY139" s="6731"/>
      <c r="FZ139" s="6731"/>
      <c r="GA139" s="6731"/>
      <c r="GB139" s="6731"/>
      <c r="GC139" s="6731"/>
      <c r="GD139" s="6731"/>
      <c r="GE139" s="6731"/>
      <c r="GF139" s="6731"/>
      <c r="GG139" s="6731"/>
      <c r="GH139" s="6731"/>
      <c r="GI139" s="6731"/>
      <c r="GJ139" s="6731"/>
      <c r="GK139" s="6731"/>
      <c r="GM139" s="6536"/>
      <c r="GN139" s="6536"/>
      <c r="GO139" s="6536"/>
      <c r="GP139" s="6536"/>
      <c r="GQ139" s="6536"/>
      <c r="GR139" s="6536"/>
      <c r="GS139" s="6536"/>
      <c r="GT139" s="6537"/>
      <c r="GU139" s="6536"/>
      <c r="GV139" s="6536"/>
      <c r="GW139" s="6536"/>
      <c r="GX139" s="6536"/>
      <c r="GY139" s="6536"/>
      <c r="GZ139" s="6536"/>
      <c r="HA139" s="6676"/>
      <c r="HB139" s="6676"/>
      <c r="HC139" s="6538"/>
      <c r="HV139" s="6769"/>
      <c r="HW139" s="6765"/>
      <c r="HX139" s="6765"/>
      <c r="HY139" s="6765"/>
      <c r="HZ139" s="6765"/>
      <c r="IA139" s="6765"/>
      <c r="IB139" s="6765"/>
      <c r="IC139" s="6765"/>
      <c r="ID139" s="6770"/>
      <c r="IE139" s="6765"/>
      <c r="IF139" s="6765"/>
      <c r="IG139" s="6765"/>
      <c r="IH139" s="6765"/>
      <c r="II139" s="6765"/>
      <c r="IJ139" s="6765"/>
      <c r="IK139" s="6819"/>
      <c r="IL139" s="6819"/>
      <c r="IM139" s="6762"/>
      <c r="IN139" s="5012"/>
      <c r="IO139" s="6731"/>
      <c r="IP139" s="6731"/>
      <c r="IQ139" s="6731"/>
      <c r="IR139" s="6731"/>
      <c r="IS139" s="6731"/>
      <c r="IT139" s="6731"/>
      <c r="IU139" s="6731"/>
      <c r="IV139" s="6731"/>
      <c r="IW139" s="6731"/>
      <c r="IX139" s="6731"/>
      <c r="IY139" s="6731"/>
      <c r="IZ139" s="6731"/>
      <c r="JA139" s="6731"/>
      <c r="JB139" s="6731"/>
      <c r="JC139" s="6731"/>
      <c r="JD139" s="6731"/>
    </row>
    <row r="140" spans="17:264">
      <c r="Q140" s="5593" t="s">
        <v>941</v>
      </c>
      <c r="R140" s="5594" t="s">
        <v>1546</v>
      </c>
      <c r="S140" s="5631">
        <v>93</v>
      </c>
      <c r="T140" s="5589" t="s">
        <v>1545</v>
      </c>
      <c r="U140" s="5606">
        <v>45429</v>
      </c>
      <c r="V140" s="6358">
        <v>150</v>
      </c>
      <c r="W140" s="5594" t="s">
        <v>35</v>
      </c>
      <c r="X140" s="5605">
        <v>150</v>
      </c>
      <c r="Y140" s="5608">
        <v>455.5</v>
      </c>
      <c r="Z140" s="5614">
        <v>45433</v>
      </c>
      <c r="AA140" s="6208">
        <v>45429</v>
      </c>
      <c r="AB140" s="5594">
        <v>22667</v>
      </c>
      <c r="AC140" s="5598">
        <v>150000</v>
      </c>
      <c r="AD140" s="5630">
        <f>(AC140-V140*1000)</f>
        <v>0</v>
      </c>
      <c r="AE140" s="5616">
        <f>(AC140*Y140/1000)</f>
        <v>68325</v>
      </c>
      <c r="AF140" s="5629">
        <f>(AE140*0.05)</f>
        <v>3416.25</v>
      </c>
      <c r="AG140" s="5589">
        <v>5</v>
      </c>
      <c r="AH140" s="6895"/>
      <c r="AI140" s="5734"/>
      <c r="AJ140" s="5580" t="s">
        <v>4</v>
      </c>
      <c r="AK140" s="5776" t="s">
        <v>18</v>
      </c>
      <c r="AL140" s="5777" t="s">
        <v>19</v>
      </c>
      <c r="AM140" s="5777" t="s">
        <v>19</v>
      </c>
      <c r="AN140" s="5777" t="s">
        <v>20</v>
      </c>
      <c r="AO140" s="5777" t="s">
        <v>21</v>
      </c>
      <c r="AP140" s="5777" t="s">
        <v>1559</v>
      </c>
      <c r="AQ140" s="5777" t="s">
        <v>22</v>
      </c>
      <c r="AR140" s="5777" t="s">
        <v>23</v>
      </c>
      <c r="AS140" s="5751" t="s">
        <v>23</v>
      </c>
      <c r="AT140" s="5777" t="s">
        <v>24</v>
      </c>
      <c r="AU140" s="5777" t="s">
        <v>20</v>
      </c>
      <c r="AV140" s="5777" t="s">
        <v>25</v>
      </c>
      <c r="AW140" s="5777" t="s">
        <v>0</v>
      </c>
      <c r="AX140" s="5777" t="s">
        <v>1363</v>
      </c>
      <c r="AY140" s="5778" t="s">
        <v>1388</v>
      </c>
      <c r="AZ140" s="5779" t="s">
        <v>26</v>
      </c>
      <c r="BB140" s="5065"/>
      <c r="BC140" s="5066"/>
      <c r="BD140" s="5066"/>
      <c r="BE140" s="5066"/>
      <c r="BF140" s="5066"/>
      <c r="BG140" s="5066"/>
      <c r="BH140" s="5066"/>
      <c r="BI140" s="5066"/>
      <c r="BJ140" s="5067"/>
      <c r="BK140" s="5066"/>
      <c r="BL140" s="5066"/>
      <c r="BM140" s="5066"/>
      <c r="BN140" s="5066"/>
      <c r="BO140" s="5066"/>
      <c r="BP140" s="5066"/>
      <c r="BQ140" s="6694"/>
      <c r="BR140" s="5068"/>
      <c r="BS140" s="5083"/>
      <c r="BT140" s="5267"/>
      <c r="BU140" s="5101"/>
      <c r="BV140" s="5101"/>
      <c r="BW140" s="5102"/>
      <c r="BX140" s="5102"/>
      <c r="BY140" s="5102"/>
      <c r="BZ140" s="5102"/>
      <c r="CA140" s="5102"/>
      <c r="CB140" s="5102"/>
      <c r="CC140" s="5102"/>
      <c r="CD140" s="5102"/>
      <c r="CE140" s="5102"/>
      <c r="CF140" s="5102"/>
      <c r="CG140" s="5102"/>
      <c r="CH140" s="5102"/>
      <c r="CI140" s="5102"/>
      <c r="CK140" s="5123"/>
      <c r="CL140" s="5124"/>
      <c r="CM140" s="5124"/>
      <c r="CN140" s="5124"/>
      <c r="CO140" s="5124"/>
      <c r="CP140" s="5124"/>
      <c r="CQ140" s="5124"/>
      <c r="CR140" s="5124"/>
      <c r="CS140" s="5125"/>
      <c r="CT140" s="5124"/>
      <c r="CU140" s="5124"/>
      <c r="CV140" s="5124"/>
      <c r="CW140" s="5124"/>
      <c r="CX140" s="5124"/>
      <c r="CY140" s="5124"/>
      <c r="CZ140" s="5416"/>
      <c r="DA140" s="5126"/>
      <c r="DB140" s="5139"/>
      <c r="DC140" s="5484"/>
      <c r="DD140" s="5127"/>
      <c r="DE140" s="5127"/>
      <c r="DF140" s="2557"/>
      <c r="DG140" s="2557"/>
      <c r="DH140" s="2557"/>
      <c r="DI140" s="2557"/>
      <c r="DJ140" s="2557"/>
      <c r="DK140" s="2557"/>
      <c r="DL140" s="2557"/>
      <c r="DM140" s="2557"/>
      <c r="DN140" s="2557"/>
      <c r="DO140" s="2557"/>
      <c r="DP140" s="2557"/>
      <c r="DQ140" s="2557"/>
      <c r="DR140" s="2523"/>
      <c r="DT140" s="5025"/>
      <c r="DU140" s="5013"/>
      <c r="DV140" s="5013"/>
      <c r="DW140" s="5013"/>
      <c r="DX140" s="5013"/>
      <c r="DY140" s="5013"/>
      <c r="DZ140" s="5013"/>
      <c r="EA140" s="5013"/>
      <c r="EB140" s="5035"/>
      <c r="EC140" s="5013"/>
      <c r="ED140" s="5013"/>
      <c r="EE140" s="5013"/>
      <c r="EF140" s="5013"/>
      <c r="EG140" s="5013"/>
      <c r="EH140" s="5013"/>
      <c r="EI140" s="5348"/>
      <c r="EJ140" s="5026"/>
      <c r="EK140" s="4994"/>
      <c r="EL140" s="6924"/>
      <c r="EM140" s="4449"/>
      <c r="EN140" s="4449"/>
      <c r="EO140" s="182"/>
      <c r="EP140" s="182"/>
      <c r="EQ140" s="182"/>
      <c r="ER140" s="182"/>
      <c r="ES140" s="182"/>
      <c r="ET140" s="182"/>
      <c r="EU140" s="182"/>
      <c r="EV140" s="182"/>
      <c r="EW140" s="182"/>
      <c r="EX140" s="182"/>
      <c r="EY140" s="182"/>
      <c r="EZ140" s="182"/>
      <c r="FA140" s="339"/>
      <c r="FC140" s="6769"/>
      <c r="FD140" s="6765"/>
      <c r="FE140" s="6765"/>
      <c r="FF140" s="6765"/>
      <c r="FG140" s="6765"/>
      <c r="FH140" s="6765"/>
      <c r="FI140" s="6765"/>
      <c r="FJ140" s="6765"/>
      <c r="FK140" s="6770"/>
      <c r="FL140" s="6765"/>
      <c r="FM140" s="6765"/>
      <c r="FN140" s="6765"/>
      <c r="FO140" s="6765"/>
      <c r="FP140" s="6765"/>
      <c r="FQ140" s="6765"/>
      <c r="FR140" s="6819"/>
      <c r="FS140" s="6819"/>
      <c r="FT140" s="6762"/>
      <c r="FU140" s="5012"/>
      <c r="FV140" s="6731"/>
      <c r="FW140" s="6731"/>
      <c r="FX140" s="6731"/>
      <c r="FY140" s="6731"/>
      <c r="FZ140" s="6731"/>
      <c r="GA140" s="6731"/>
      <c r="GB140" s="6731"/>
      <c r="GC140" s="6731"/>
      <c r="GD140" s="6731"/>
      <c r="GE140" s="6731"/>
      <c r="GF140" s="6731"/>
      <c r="GG140" s="6731"/>
      <c r="GH140" s="6731"/>
      <c r="GI140" s="6731"/>
      <c r="GJ140" s="6731"/>
      <c r="GK140" s="6731"/>
      <c r="GM140" s="6558"/>
      <c r="GN140" s="6558"/>
      <c r="GO140" s="6558"/>
      <c r="GP140" s="6558"/>
      <c r="GQ140" s="6558"/>
      <c r="GR140" s="6558"/>
      <c r="GS140" s="6558"/>
      <c r="GT140" s="6559"/>
      <c r="GU140" s="6558"/>
      <c r="GV140" s="6558"/>
      <c r="GW140" s="6558"/>
      <c r="GX140" s="6558"/>
      <c r="GY140" s="6558"/>
      <c r="GZ140" s="6558"/>
      <c r="HA140" s="6899"/>
      <c r="HB140" s="6899"/>
      <c r="HC140" s="6560"/>
      <c r="HV140" s="6769"/>
      <c r="HW140" s="6765"/>
      <c r="HX140" s="6765"/>
      <c r="HY140" s="6765"/>
      <c r="HZ140" s="6765"/>
      <c r="IA140" s="6765"/>
      <c r="IB140" s="6765"/>
      <c r="IC140" s="6765"/>
      <c r="ID140" s="6770"/>
      <c r="IE140" s="6765"/>
      <c r="IF140" s="6765"/>
      <c r="IG140" s="6765"/>
      <c r="IH140" s="6765"/>
      <c r="II140" s="6765"/>
      <c r="IJ140" s="6765"/>
      <c r="IK140" s="6819"/>
      <c r="IL140" s="6819"/>
      <c r="IM140" s="6762"/>
      <c r="IN140" s="5012"/>
      <c r="IO140" s="6731"/>
      <c r="IP140" s="6731"/>
      <c r="IQ140" s="6731"/>
      <c r="IR140" s="6731"/>
      <c r="IS140" s="6731"/>
      <c r="IT140" s="6731"/>
      <c r="IU140" s="6731"/>
      <c r="IV140" s="6731"/>
      <c r="IW140" s="6731"/>
      <c r="IX140" s="6731"/>
      <c r="IY140" s="6731"/>
      <c r="IZ140" s="6731"/>
      <c r="JA140" s="6731"/>
      <c r="JB140" s="6731"/>
      <c r="JC140" s="6731"/>
      <c r="JD140" s="6731"/>
    </row>
    <row r="141" spans="17:264" ht="15" thickBot="1">
      <c r="Q141" s="5593" t="s">
        <v>941</v>
      </c>
      <c r="R141" s="5594" t="s">
        <v>1547</v>
      </c>
      <c r="S141" s="5631">
        <v>94</v>
      </c>
      <c r="T141" s="5589" t="s">
        <v>1545</v>
      </c>
      <c r="U141" s="5606">
        <v>45429</v>
      </c>
      <c r="V141" s="6940">
        <v>30</v>
      </c>
      <c r="W141" s="5594" t="s">
        <v>35</v>
      </c>
      <c r="X141" s="5594">
        <v>75</v>
      </c>
      <c r="Y141" s="5608">
        <v>1058.9000000000001</v>
      </c>
      <c r="Z141" s="5614">
        <v>45433</v>
      </c>
      <c r="AA141" s="6208">
        <v>45429</v>
      </c>
      <c r="AB141" s="5594">
        <v>22667</v>
      </c>
      <c r="AC141" s="5598">
        <v>30000</v>
      </c>
      <c r="AD141" s="5598">
        <f>(AC141-V141*1000)</f>
        <v>0</v>
      </c>
      <c r="AE141" s="5600">
        <f>(AC141*Y141/1000)</f>
        <v>31767.000000000004</v>
      </c>
      <c r="AF141" s="5608">
        <f>(AE141*0.05)</f>
        <v>1588.3500000000004</v>
      </c>
      <c r="AG141" s="5589">
        <v>5</v>
      </c>
      <c r="AH141" s="5890"/>
      <c r="AI141" s="5734"/>
      <c r="AJ141" s="5581"/>
      <c r="AK141" s="5780"/>
      <c r="AL141" s="5781" t="s">
        <v>3</v>
      </c>
      <c r="AM141" s="5781" t="s">
        <v>18</v>
      </c>
      <c r="AN141" s="5781"/>
      <c r="AO141" s="5781"/>
      <c r="AP141" s="5781"/>
      <c r="AQ141" s="5781" t="s">
        <v>21</v>
      </c>
      <c r="AR141" s="5781" t="s">
        <v>27</v>
      </c>
      <c r="AS141" s="5756" t="s">
        <v>28</v>
      </c>
      <c r="AT141" s="5781"/>
      <c r="AU141" s="5781"/>
      <c r="AV141" s="5781"/>
      <c r="AW141" s="5781"/>
      <c r="AX141" s="5781" t="s">
        <v>11</v>
      </c>
      <c r="AY141" s="5782"/>
      <c r="AZ141" s="5783"/>
      <c r="BB141" s="5065"/>
      <c r="BC141" s="5066"/>
      <c r="BD141" s="5066"/>
      <c r="BE141" s="5066"/>
      <c r="BF141" s="5066"/>
      <c r="BG141" s="5066"/>
      <c r="BH141" s="5066"/>
      <c r="BI141" s="5066"/>
      <c r="BJ141" s="5067"/>
      <c r="BK141" s="5066"/>
      <c r="BL141" s="5066"/>
      <c r="BM141" s="5066"/>
      <c r="BN141" s="5066"/>
      <c r="BO141" s="5066"/>
      <c r="BP141" s="5066"/>
      <c r="BQ141" s="6694"/>
      <c r="BR141" s="5068"/>
      <c r="BS141" s="5083"/>
      <c r="BT141" s="5227"/>
      <c r="BU141" s="5101"/>
      <c r="BV141" s="5101"/>
      <c r="BW141" s="5102"/>
      <c r="BX141" s="5102"/>
      <c r="BY141" s="5102"/>
      <c r="BZ141" s="5102"/>
      <c r="CA141" s="5102"/>
      <c r="CB141" s="5102"/>
      <c r="CC141" s="5102"/>
      <c r="CD141" s="5102"/>
      <c r="CE141" s="5102"/>
      <c r="CF141" s="5102"/>
      <c r="CG141" s="5102"/>
      <c r="CH141" s="5102"/>
      <c r="CI141" s="5102"/>
      <c r="CK141" s="5123"/>
      <c r="CL141" s="5124"/>
      <c r="CM141" s="5124"/>
      <c r="CN141" s="5124"/>
      <c r="CO141" s="5124"/>
      <c r="CP141" s="5124"/>
      <c r="CQ141" s="5124"/>
      <c r="CR141" s="5124"/>
      <c r="CS141" s="5125"/>
      <c r="CT141" s="5124"/>
      <c r="CU141" s="5124"/>
      <c r="CV141" s="5124"/>
      <c r="CW141" s="5124"/>
      <c r="CX141" s="5124"/>
      <c r="CY141" s="5124"/>
      <c r="CZ141" s="5416"/>
      <c r="DA141" s="5126"/>
      <c r="DB141" s="5139"/>
      <c r="DC141" s="5484"/>
      <c r="DD141" s="5127"/>
      <c r="DE141" s="5127"/>
      <c r="DF141" s="2557"/>
      <c r="DG141" s="2557"/>
      <c r="DH141" s="2557"/>
      <c r="DI141" s="2557"/>
      <c r="DJ141" s="2557"/>
      <c r="DK141" s="2557"/>
      <c r="DL141" s="2557"/>
      <c r="DM141" s="2557"/>
      <c r="DN141" s="2557"/>
      <c r="DO141" s="2557"/>
      <c r="DP141" s="2557"/>
      <c r="DQ141" s="2557"/>
      <c r="DR141" s="2523"/>
      <c r="DT141" s="5025"/>
      <c r="DU141" s="5013"/>
      <c r="DV141" s="5013"/>
      <c r="DW141" s="5013"/>
      <c r="DX141" s="5013"/>
      <c r="DY141" s="5013"/>
      <c r="DZ141" s="5013"/>
      <c r="EA141" s="5013"/>
      <c r="EB141" s="5035"/>
      <c r="EC141" s="5013"/>
      <c r="ED141" s="5013"/>
      <c r="EE141" s="5013"/>
      <c r="EF141" s="5013"/>
      <c r="EG141" s="5013"/>
      <c r="EH141" s="5013"/>
      <c r="EI141" s="5348"/>
      <c r="EJ141" s="5026"/>
      <c r="EK141" s="4994"/>
      <c r="EL141" s="6924"/>
      <c r="EM141" s="4449"/>
      <c r="EN141" s="4449"/>
      <c r="EO141" s="182"/>
      <c r="EP141" s="182"/>
      <c r="EQ141" s="182"/>
      <c r="ER141" s="182"/>
      <c r="ES141" s="182"/>
      <c r="ET141" s="182"/>
      <c r="EU141" s="182"/>
      <c r="EV141" s="182"/>
      <c r="EW141" s="182"/>
      <c r="EX141" s="182"/>
      <c r="EY141" s="182"/>
      <c r="EZ141" s="182"/>
      <c r="FA141" s="339"/>
      <c r="FC141" s="6769"/>
      <c r="FD141" s="6765"/>
      <c r="FE141" s="6765"/>
      <c r="FF141" s="6765"/>
      <c r="FG141" s="6765"/>
      <c r="FH141" s="6765"/>
      <c r="FI141" s="6765"/>
      <c r="FJ141" s="6765"/>
      <c r="FK141" s="6770"/>
      <c r="FL141" s="6765"/>
      <c r="FM141" s="6765"/>
      <c r="FN141" s="6765"/>
      <c r="FO141" s="6765"/>
      <c r="FP141" s="6765"/>
      <c r="FQ141" s="6765"/>
      <c r="FR141" s="6819"/>
      <c r="FS141" s="6819"/>
      <c r="FT141" s="6762"/>
      <c r="FU141" s="5012"/>
      <c r="FV141" s="6731"/>
      <c r="FW141" s="6731"/>
      <c r="FX141" s="6731"/>
      <c r="FY141" s="6731"/>
      <c r="FZ141" s="6731"/>
      <c r="GA141" s="6731"/>
      <c r="GB141" s="6731"/>
      <c r="GC141" s="6731"/>
      <c r="GD141" s="6731"/>
      <c r="GE141" s="6731"/>
      <c r="GF141" s="6731"/>
      <c r="GG141" s="6731"/>
      <c r="GH141" s="6731"/>
      <c r="GI141" s="6731"/>
      <c r="GJ141" s="6731"/>
      <c r="GK141" s="6731"/>
      <c r="GM141" s="6558"/>
      <c r="GN141" s="6558"/>
      <c r="GO141" s="6558"/>
      <c r="GP141" s="6558"/>
      <c r="GQ141" s="6558"/>
      <c r="GR141" s="6558"/>
      <c r="GS141" s="6558"/>
      <c r="GT141" s="6559"/>
      <c r="GU141" s="6558"/>
      <c r="GV141" s="6558"/>
      <c r="GW141" s="6558"/>
      <c r="GX141" s="6558"/>
      <c r="GY141" s="6558"/>
      <c r="GZ141" s="6558"/>
      <c r="HA141" s="6899"/>
      <c r="HB141" s="6899"/>
      <c r="HC141" s="6560"/>
      <c r="HV141" s="6769"/>
      <c r="HW141" s="6765"/>
      <c r="HX141" s="6765"/>
      <c r="HY141" s="6765"/>
      <c r="HZ141" s="6765"/>
      <c r="IA141" s="6765"/>
      <c r="IB141" s="6765"/>
      <c r="IC141" s="6765"/>
      <c r="ID141" s="6770"/>
      <c r="IE141" s="6765"/>
      <c r="IF141" s="6765"/>
      <c r="IG141" s="6765"/>
      <c r="IH141" s="6765"/>
      <c r="II141" s="6765"/>
      <c r="IJ141" s="6765"/>
      <c r="IK141" s="6819"/>
      <c r="IL141" s="6819"/>
      <c r="IM141" s="6762"/>
      <c r="IN141" s="5012"/>
      <c r="IO141" s="6731"/>
      <c r="IP141" s="6731"/>
      <c r="IQ141" s="6731"/>
      <c r="IR141" s="6731"/>
      <c r="IS141" s="6731"/>
      <c r="IT141" s="6731"/>
      <c r="IU141" s="6731"/>
      <c r="IV141" s="6731"/>
      <c r="IW141" s="6731"/>
      <c r="IX141" s="6731"/>
      <c r="IY141" s="6731"/>
      <c r="IZ141" s="6731"/>
      <c r="JA141" s="6731"/>
      <c r="JB141" s="6731"/>
      <c r="JC141" s="6731"/>
      <c r="JD141" s="6731"/>
    </row>
    <row r="142" spans="17:264" ht="15" thickBot="1">
      <c r="Q142" s="5637"/>
      <c r="R142" s="7161"/>
      <c r="S142" s="5594"/>
      <c r="T142" s="5594"/>
      <c r="U142" s="5610"/>
      <c r="V142" s="5624"/>
      <c r="W142" s="5594"/>
      <c r="X142" s="5594"/>
      <c r="Y142" s="5608"/>
      <c r="Z142" s="4482"/>
      <c r="AA142" s="5610"/>
      <c r="AB142" s="5599"/>
      <c r="AC142" s="5598"/>
      <c r="AD142" s="5598"/>
      <c r="AE142" s="5608"/>
      <c r="AF142" s="5608"/>
      <c r="AG142" s="5831"/>
      <c r="AH142" s="5890"/>
      <c r="AI142" s="5734"/>
      <c r="AJ142" s="5791"/>
      <c r="AK142" s="5792"/>
      <c r="AL142" s="5584"/>
      <c r="AM142" s="5802"/>
      <c r="AN142" s="5586"/>
      <c r="AO142" s="5583"/>
      <c r="AP142" s="5583"/>
      <c r="AQ142" s="5587"/>
      <c r="AR142" s="5588"/>
      <c r="AS142" s="5661"/>
      <c r="AT142" s="5583"/>
      <c r="AU142" s="5590"/>
      <c r="AV142" s="5583"/>
      <c r="AW142" s="5793"/>
      <c r="AX142" s="5793"/>
      <c r="AY142" s="5662"/>
      <c r="AZ142" s="5763"/>
      <c r="BB142" s="5065"/>
      <c r="BC142" s="5066"/>
      <c r="BD142" s="5066"/>
      <c r="BE142" s="5066"/>
      <c r="BF142" s="5066"/>
      <c r="BG142" s="5066"/>
      <c r="BH142" s="5066"/>
      <c r="BI142" s="5066"/>
      <c r="BJ142" s="5067"/>
      <c r="BK142" s="5066"/>
      <c r="BL142" s="5066"/>
      <c r="BM142" s="5066"/>
      <c r="BN142" s="5066"/>
      <c r="BO142" s="5066"/>
      <c r="BP142" s="5066"/>
      <c r="BQ142" s="6694"/>
      <c r="BR142" s="5068"/>
      <c r="BS142" s="5083"/>
      <c r="BT142" s="5309" t="s">
        <v>966</v>
      </c>
      <c r="BU142" s="5082"/>
      <c r="BV142" s="5083"/>
      <c r="BW142" s="5058"/>
      <c r="BX142" s="5056"/>
      <c r="BY142" s="5056"/>
      <c r="BZ142" s="5056"/>
      <c r="CA142" s="5056"/>
      <c r="CB142" s="5056"/>
      <c r="CC142" s="5056"/>
      <c r="CD142" s="5056"/>
      <c r="CE142" s="5056"/>
      <c r="CF142" s="5056"/>
      <c r="CG142" s="5056"/>
      <c r="CH142" s="5056"/>
      <c r="CI142" s="5056"/>
      <c r="CK142" s="5123"/>
      <c r="CL142" s="5124"/>
      <c r="CM142" s="5124"/>
      <c r="CN142" s="5124"/>
      <c r="CO142" s="5124"/>
      <c r="CP142" s="5124"/>
      <c r="CQ142" s="5124"/>
      <c r="CR142" s="5124"/>
      <c r="CS142" s="5125"/>
      <c r="CT142" s="5124"/>
      <c r="CU142" s="5124"/>
      <c r="CV142" s="5124"/>
      <c r="CW142" s="5124"/>
      <c r="CX142" s="5124"/>
      <c r="CY142" s="5124"/>
      <c r="CZ142" s="5416"/>
      <c r="DA142" s="5126"/>
      <c r="DB142" s="5139"/>
      <c r="DC142" s="5484"/>
      <c r="DD142" s="5127"/>
      <c r="DE142" s="5127"/>
      <c r="DF142" s="2557"/>
      <c r="DG142" s="2557"/>
      <c r="DH142" s="2557"/>
      <c r="DI142" s="2557"/>
      <c r="DJ142" s="2557"/>
      <c r="DK142" s="2557"/>
      <c r="DL142" s="2557"/>
      <c r="DM142" s="2557"/>
      <c r="DN142" s="2557"/>
      <c r="DO142" s="2557"/>
      <c r="DP142" s="2557"/>
      <c r="DQ142" s="2557"/>
      <c r="DR142" s="2523"/>
      <c r="DT142" s="5025"/>
      <c r="DU142" s="5013"/>
      <c r="DV142" s="5013"/>
      <c r="DW142" s="5013"/>
      <c r="DX142" s="5013"/>
      <c r="DY142" s="5013"/>
      <c r="DZ142" s="5013"/>
      <c r="EA142" s="5013"/>
      <c r="EB142" s="5035"/>
      <c r="EC142" s="5013"/>
      <c r="ED142" s="5013"/>
      <c r="EE142" s="5013"/>
      <c r="EF142" s="5013"/>
      <c r="EG142" s="5013"/>
      <c r="EH142" s="5013"/>
      <c r="EI142" s="5348"/>
      <c r="EJ142" s="5026"/>
      <c r="EK142" s="4994"/>
      <c r="EL142" s="6924"/>
      <c r="EM142" s="4449"/>
      <c r="EN142" s="4449"/>
      <c r="EO142" s="182"/>
      <c r="EP142" s="182"/>
      <c r="EQ142" s="182"/>
      <c r="ER142" s="182"/>
      <c r="ES142" s="182"/>
      <c r="ET142" s="182"/>
      <c r="EU142" s="182"/>
      <c r="EV142" s="182"/>
      <c r="EW142" s="182"/>
      <c r="EX142" s="182"/>
      <c r="EY142" s="182"/>
      <c r="EZ142" s="182"/>
      <c r="FA142" s="339"/>
      <c r="FC142" s="6769"/>
      <c r="FD142" s="6765"/>
      <c r="FE142" s="6765"/>
      <c r="FF142" s="6765"/>
      <c r="FG142" s="6765"/>
      <c r="FH142" s="6765"/>
      <c r="FI142" s="6765"/>
      <c r="FJ142" s="6765"/>
      <c r="FK142" s="6770"/>
      <c r="FL142" s="6765"/>
      <c r="FM142" s="6765"/>
      <c r="FN142" s="6765"/>
      <c r="FO142" s="6765"/>
      <c r="FP142" s="6765"/>
      <c r="FQ142" s="6765"/>
      <c r="FR142" s="6819"/>
      <c r="FS142" s="6819"/>
      <c r="FT142" s="6762"/>
      <c r="FU142" s="5012"/>
      <c r="FV142" s="6731"/>
      <c r="FW142" s="6731"/>
      <c r="FX142" s="6731"/>
      <c r="FY142" s="6731"/>
      <c r="FZ142" s="6731"/>
      <c r="GA142" s="6731"/>
      <c r="GB142" s="6731"/>
      <c r="GC142" s="6731"/>
      <c r="GD142" s="6731"/>
      <c r="GE142" s="6731"/>
      <c r="GF142" s="6731"/>
      <c r="GG142" s="6731"/>
      <c r="GH142" s="6731"/>
      <c r="GI142" s="6731"/>
      <c r="GJ142" s="6731"/>
      <c r="GK142" s="6731"/>
      <c r="GM142" s="6562"/>
      <c r="GN142" s="6562"/>
      <c r="GO142" s="6562"/>
      <c r="GP142" s="6562"/>
      <c r="GQ142" s="6562"/>
      <c r="GR142" s="6562"/>
      <c r="GS142" s="6562"/>
      <c r="GT142" s="6567"/>
      <c r="GU142" s="6562"/>
      <c r="GV142" s="6562"/>
      <c r="GW142" s="6562"/>
      <c r="GX142" s="6562"/>
      <c r="GY142" s="6562"/>
      <c r="GZ142" s="6655">
        <f>SUM(GZ125:GZ141)</f>
        <v>625.1875</v>
      </c>
      <c r="HA142" s="6900"/>
      <c r="HB142" s="6900"/>
      <c r="HC142" s="6568"/>
      <c r="HV142" s="6769"/>
      <c r="HW142" s="6765"/>
      <c r="HX142" s="6765"/>
      <c r="HY142" s="6765"/>
      <c r="HZ142" s="6765"/>
      <c r="IA142" s="6765"/>
      <c r="IB142" s="6765"/>
      <c r="IC142" s="6765"/>
      <c r="ID142" s="6770"/>
      <c r="IE142" s="6765"/>
      <c r="IF142" s="6765"/>
      <c r="IG142" s="6765"/>
      <c r="IH142" s="6765"/>
      <c r="II142" s="6765"/>
      <c r="IJ142" s="6765"/>
      <c r="IK142" s="6819"/>
      <c r="IL142" s="6819"/>
      <c r="IM142" s="6762"/>
      <c r="IN142" s="5012"/>
      <c r="IO142" s="6731"/>
      <c r="IP142" s="6731"/>
      <c r="IQ142" s="6731"/>
      <c r="IR142" s="6731"/>
      <c r="IS142" s="6731"/>
      <c r="IT142" s="6731"/>
      <c r="IU142" s="6731"/>
      <c r="IV142" s="6731"/>
      <c r="IW142" s="6731"/>
      <c r="IX142" s="6731"/>
      <c r="IY142" s="6731"/>
      <c r="IZ142" s="6731"/>
      <c r="JA142" s="6731"/>
      <c r="JB142" s="6731"/>
      <c r="JC142" s="6731"/>
      <c r="JD142" s="6731"/>
    </row>
    <row r="143" spans="17:264" ht="15" thickBot="1">
      <c r="Q143" s="5724"/>
      <c r="R143" s="5725"/>
      <c r="S143" s="5725"/>
      <c r="T143" s="5725"/>
      <c r="U143" s="5725"/>
      <c r="V143" s="5725"/>
      <c r="W143" s="5725"/>
      <c r="X143" s="5725"/>
      <c r="Y143" s="5725"/>
      <c r="Z143" s="5725"/>
      <c r="AA143" s="3300"/>
      <c r="AB143" s="5725"/>
      <c r="AC143" s="5725"/>
      <c r="AD143" s="5725"/>
      <c r="AE143" s="5733"/>
      <c r="AF143" s="5733"/>
      <c r="AG143" s="5725"/>
      <c r="AH143" s="5602"/>
      <c r="AI143" s="5734"/>
      <c r="AJ143" s="5637"/>
      <c r="AK143" s="5605"/>
      <c r="AL143" s="5589"/>
      <c r="AM143" s="5606"/>
      <c r="AN143" s="5596"/>
      <c r="AO143" s="5594"/>
      <c r="AP143" s="5594"/>
      <c r="AQ143" s="5597"/>
      <c r="AR143" s="4482"/>
      <c r="AS143" s="5634"/>
      <c r="AT143" s="5594"/>
      <c r="AU143" s="5598"/>
      <c r="AV143" s="5594"/>
      <c r="AW143" s="5608"/>
      <c r="AX143" s="5608"/>
      <c r="AY143" s="5609"/>
      <c r="AZ143" s="6888"/>
      <c r="BB143" s="5065"/>
      <c r="BC143" s="5066"/>
      <c r="BD143" s="5066"/>
      <c r="BE143" s="5066"/>
      <c r="BF143" s="5066"/>
      <c r="BG143" s="5066"/>
      <c r="BH143" s="5066"/>
      <c r="BI143" s="5066"/>
      <c r="BJ143" s="5067"/>
      <c r="BK143" s="5066"/>
      <c r="BL143" s="5066"/>
      <c r="BM143" s="5066"/>
      <c r="BN143" s="5066"/>
      <c r="BO143" s="5066"/>
      <c r="BP143" s="5066"/>
      <c r="BQ143" s="6694"/>
      <c r="BR143" s="5068"/>
      <c r="BS143" s="5083"/>
      <c r="BT143" s="5262"/>
      <c r="BU143" s="5084"/>
      <c r="BV143" s="5085" t="s">
        <v>14</v>
      </c>
      <c r="BW143" s="5085" t="s">
        <v>12</v>
      </c>
      <c r="BX143" s="5085"/>
      <c r="BY143" s="5085"/>
      <c r="BZ143" s="5085" t="s">
        <v>15</v>
      </c>
      <c r="CA143" s="5085" t="s">
        <v>12</v>
      </c>
      <c r="CB143" s="5085" t="s">
        <v>12</v>
      </c>
      <c r="CC143" s="5085"/>
      <c r="CD143" s="5085"/>
      <c r="CE143" s="5085"/>
      <c r="CF143" s="5085"/>
      <c r="CG143" s="5085" t="s">
        <v>0</v>
      </c>
      <c r="CH143" s="6466"/>
      <c r="CI143" s="5086"/>
      <c r="CK143" s="5123"/>
      <c r="CL143" s="5124"/>
      <c r="CM143" s="5124"/>
      <c r="CN143" s="5124"/>
      <c r="CO143" s="5124"/>
      <c r="CP143" s="5124"/>
      <c r="CQ143" s="5124"/>
      <c r="CR143" s="5124"/>
      <c r="CS143" s="5125"/>
      <c r="CT143" s="5124"/>
      <c r="CU143" s="5124"/>
      <c r="CV143" s="5124"/>
      <c r="CW143" s="5124"/>
      <c r="CX143" s="5124"/>
      <c r="CY143" s="5124"/>
      <c r="CZ143" s="5416"/>
      <c r="DA143" s="5126"/>
      <c r="DB143" s="5139"/>
      <c r="DC143" s="5485"/>
      <c r="DD143" s="5486"/>
      <c r="DE143" s="5486"/>
      <c r="DF143" s="2560"/>
      <c r="DG143" s="2560"/>
      <c r="DH143" s="2560"/>
      <c r="DI143" s="2560"/>
      <c r="DJ143" s="2560"/>
      <c r="DK143" s="2560"/>
      <c r="DL143" s="2560"/>
      <c r="DM143" s="2560"/>
      <c r="DN143" s="2560"/>
      <c r="DO143" s="2560"/>
      <c r="DP143" s="2560"/>
      <c r="DQ143" s="2560"/>
      <c r="DR143" s="2562"/>
      <c r="DT143" s="5025"/>
      <c r="DU143" s="5013"/>
      <c r="DV143" s="5013"/>
      <c r="DW143" s="5013"/>
      <c r="DX143" s="5013"/>
      <c r="DY143" s="5013"/>
      <c r="DZ143" s="5013"/>
      <c r="EA143" s="5013"/>
      <c r="EB143" s="5035"/>
      <c r="EC143" s="5013"/>
      <c r="ED143" s="5013"/>
      <c r="EE143" s="5013"/>
      <c r="EF143" s="5013"/>
      <c r="EG143" s="5013"/>
      <c r="EH143" s="5013"/>
      <c r="EI143" s="5348"/>
      <c r="EJ143" s="5026"/>
      <c r="EK143" s="4994"/>
      <c r="EL143" s="6924"/>
      <c r="EM143" s="4449"/>
      <c r="EN143" s="4449"/>
      <c r="EO143" s="182"/>
      <c r="EP143" s="182"/>
      <c r="EQ143" s="182"/>
      <c r="ER143" s="182"/>
      <c r="ES143" s="182"/>
      <c r="ET143" s="182"/>
      <c r="EU143" s="182"/>
      <c r="EV143" s="182"/>
      <c r="EW143" s="182"/>
      <c r="EX143" s="182"/>
      <c r="EY143" s="182"/>
      <c r="EZ143" s="182"/>
      <c r="FA143" s="339"/>
      <c r="FC143" s="6769"/>
      <c r="FD143" s="6765"/>
      <c r="FE143" s="6765"/>
      <c r="FF143" s="6765"/>
      <c r="FG143" s="6765"/>
      <c r="FH143" s="6765"/>
      <c r="FI143" s="6765"/>
      <c r="FJ143" s="6765"/>
      <c r="FK143" s="6770"/>
      <c r="FL143" s="6765"/>
      <c r="FM143" s="6765"/>
      <c r="FN143" s="6765"/>
      <c r="FO143" s="6765"/>
      <c r="FP143" s="6765"/>
      <c r="FQ143" s="6765"/>
      <c r="FR143" s="6819"/>
      <c r="FS143" s="6819"/>
      <c r="FT143" s="6762"/>
      <c r="FU143" s="5012"/>
      <c r="FV143" s="6731"/>
      <c r="FW143" s="6731"/>
      <c r="FX143" s="6731"/>
      <c r="FY143" s="6731"/>
      <c r="FZ143" s="6731"/>
      <c r="GA143" s="6731"/>
      <c r="GB143" s="6731"/>
      <c r="GC143" s="6731"/>
      <c r="GD143" s="6731"/>
      <c r="GE143" s="6731"/>
      <c r="GF143" s="6731"/>
      <c r="GG143" s="6731"/>
      <c r="GH143" s="6731"/>
      <c r="GI143" s="6731"/>
      <c r="GJ143" s="6731"/>
      <c r="GK143" s="6731"/>
      <c r="GM143" s="6520"/>
      <c r="GN143" s="6520"/>
      <c r="GO143" s="6520"/>
      <c r="GP143" s="6520"/>
      <c r="GQ143" s="6520"/>
      <c r="GR143" s="6520"/>
      <c r="GS143" s="6520"/>
      <c r="GT143" s="6569"/>
      <c r="GU143" s="6520"/>
      <c r="GV143" s="6520"/>
      <c r="GW143" s="6520"/>
      <c r="GX143" s="6520"/>
      <c r="GY143" s="6520"/>
      <c r="GZ143" s="6710"/>
      <c r="HA143" s="6710"/>
      <c r="HB143" s="6710"/>
      <c r="HC143" s="6520"/>
      <c r="HV143" s="6769"/>
      <c r="HW143" s="6765"/>
      <c r="HX143" s="6765"/>
      <c r="HY143" s="6765"/>
      <c r="HZ143" s="6765"/>
      <c r="IA143" s="6765"/>
      <c r="IB143" s="6765"/>
      <c r="IC143" s="6765"/>
      <c r="ID143" s="6770"/>
      <c r="IE143" s="6765"/>
      <c r="IF143" s="6765"/>
      <c r="IG143" s="6765"/>
      <c r="IH143" s="6765"/>
      <c r="II143" s="6765"/>
      <c r="IJ143" s="6765"/>
      <c r="IK143" s="6819"/>
      <c r="IL143" s="6819"/>
      <c r="IM143" s="6762"/>
      <c r="IN143" s="5012"/>
      <c r="IO143" s="6731"/>
      <c r="IP143" s="6731"/>
      <c r="IQ143" s="6731"/>
      <c r="IR143" s="6731"/>
      <c r="IS143" s="6731"/>
      <c r="IT143" s="6731"/>
      <c r="IU143" s="6731"/>
      <c r="IV143" s="6731"/>
      <c r="IW143" s="6731"/>
      <c r="IX143" s="6731"/>
      <c r="IY143" s="6731"/>
      <c r="IZ143" s="6731"/>
      <c r="JA143" s="6731"/>
      <c r="JB143" s="6731"/>
      <c r="JC143" s="6731"/>
      <c r="JD143" s="6731"/>
    </row>
    <row r="144" spans="17:264" ht="15" thickBot="1">
      <c r="Q144" s="5891"/>
      <c r="R144" s="5892"/>
      <c r="S144" s="5892"/>
      <c r="T144" s="5892"/>
      <c r="U144" s="5892"/>
      <c r="V144" s="5892"/>
      <c r="W144" s="5892"/>
      <c r="X144" s="5892"/>
      <c r="Y144" s="5892"/>
      <c r="Z144" s="5892"/>
      <c r="AA144" s="7571"/>
      <c r="AB144" s="5892"/>
      <c r="AC144" s="5892"/>
      <c r="AD144" s="5892"/>
      <c r="AE144" s="6689">
        <f>SUM(AE126:AE143)</f>
        <v>288187.16000000003</v>
      </c>
      <c r="AF144" s="6689">
        <f>SUM(AF126:AF143)</f>
        <v>14397.858000000002</v>
      </c>
      <c r="AG144" s="5892"/>
      <c r="AH144" s="5894"/>
      <c r="AI144" s="5734"/>
      <c r="AJ144" s="5637"/>
      <c r="AK144" s="5605"/>
      <c r="AL144" s="5589"/>
      <c r="AM144" s="7143"/>
      <c r="AN144" s="5596"/>
      <c r="AO144" s="7046"/>
      <c r="AP144" s="7046"/>
      <c r="AQ144" s="7144"/>
      <c r="AR144" s="4482"/>
      <c r="AS144" s="5634"/>
      <c r="AT144" s="7046"/>
      <c r="AU144" s="6940"/>
      <c r="AV144" s="7046"/>
      <c r="AW144" s="7145"/>
      <c r="AX144" s="7145"/>
      <c r="AY144" s="7146"/>
      <c r="AZ144" s="2840"/>
      <c r="BB144" s="5065"/>
      <c r="BC144" s="5066"/>
      <c r="BD144" s="5066"/>
      <c r="BE144" s="5066"/>
      <c r="BF144" s="5066"/>
      <c r="BG144" s="5066"/>
      <c r="BH144" s="5066"/>
      <c r="BI144" s="5066"/>
      <c r="BJ144" s="5067"/>
      <c r="BK144" s="5066"/>
      <c r="BL144" s="5066"/>
      <c r="BM144" s="5066"/>
      <c r="BN144" s="5066"/>
      <c r="BO144" s="5066"/>
      <c r="BP144" s="5066"/>
      <c r="BQ144" s="6694"/>
      <c r="BR144" s="5068"/>
      <c r="BS144" s="5083"/>
      <c r="BT144" s="5263" t="s">
        <v>4</v>
      </c>
      <c r="BU144" s="5087" t="s">
        <v>18</v>
      </c>
      <c r="BV144" s="5088" t="s">
        <v>19</v>
      </c>
      <c r="BW144" s="5088" t="s">
        <v>19</v>
      </c>
      <c r="BX144" s="5088" t="s">
        <v>20</v>
      </c>
      <c r="BY144" s="5088" t="s">
        <v>21</v>
      </c>
      <c r="BZ144" s="5088" t="s">
        <v>22</v>
      </c>
      <c r="CA144" s="5088" t="s">
        <v>23</v>
      </c>
      <c r="CB144" s="5088" t="s">
        <v>23</v>
      </c>
      <c r="CC144" s="5088" t="s">
        <v>24</v>
      </c>
      <c r="CD144" s="5088" t="s">
        <v>20</v>
      </c>
      <c r="CE144" s="5088" t="s">
        <v>25</v>
      </c>
      <c r="CF144" s="5088" t="s">
        <v>0</v>
      </c>
      <c r="CG144" s="5088" t="s">
        <v>1363</v>
      </c>
      <c r="CH144" s="6467"/>
      <c r="CI144" s="5089" t="s">
        <v>26</v>
      </c>
      <c r="CK144" s="5123"/>
      <c r="CL144" s="5124"/>
      <c r="CM144" s="5124"/>
      <c r="CN144" s="5124"/>
      <c r="CO144" s="5124"/>
      <c r="CP144" s="5124"/>
      <c r="CQ144" s="5124"/>
      <c r="CR144" s="5124"/>
      <c r="CS144" s="5125"/>
      <c r="CT144" s="5124"/>
      <c r="CU144" s="5124"/>
      <c r="CV144" s="5124"/>
      <c r="CW144" s="5124"/>
      <c r="CX144" s="5124"/>
      <c r="CY144" s="5124"/>
      <c r="CZ144" s="5416"/>
      <c r="DA144" s="5126"/>
      <c r="DB144" s="5139"/>
      <c r="DC144" s="5149"/>
      <c r="DD144" s="5149"/>
      <c r="DE144" s="5149"/>
      <c r="DF144" s="5150"/>
      <c r="DG144" s="5150"/>
      <c r="DH144" s="5150"/>
      <c r="DI144" s="5150"/>
      <c r="DJ144" s="5150"/>
      <c r="DK144" s="5150"/>
      <c r="DL144" s="5150"/>
      <c r="DM144" s="5150"/>
      <c r="DN144" s="5150"/>
      <c r="DO144" s="5150"/>
      <c r="DP144" s="5150"/>
      <c r="DQ144" s="5150"/>
      <c r="DR144" s="5150"/>
      <c r="DT144" s="5025"/>
      <c r="DU144" s="5013"/>
      <c r="DV144" s="5013"/>
      <c r="DW144" s="5013"/>
      <c r="DX144" s="5013"/>
      <c r="DY144" s="5013"/>
      <c r="DZ144" s="5013"/>
      <c r="EA144" s="5013"/>
      <c r="EB144" s="5035"/>
      <c r="EC144" s="5013"/>
      <c r="ED144" s="5013"/>
      <c r="EE144" s="5013"/>
      <c r="EF144" s="5013"/>
      <c r="EG144" s="5013"/>
      <c r="EH144" s="5013"/>
      <c r="EI144" s="5348"/>
      <c r="EJ144" s="5026"/>
      <c r="EK144" s="4994"/>
      <c r="EL144" s="6924"/>
      <c r="EM144" s="4449"/>
      <c r="EN144" s="4449"/>
      <c r="EO144" s="182"/>
      <c r="EP144" s="182"/>
      <c r="EQ144" s="182"/>
      <c r="ER144" s="182"/>
      <c r="ES144" s="182"/>
      <c r="ET144" s="182"/>
      <c r="EU144" s="182"/>
      <c r="EV144" s="182"/>
      <c r="EW144" s="182"/>
      <c r="EX144" s="182"/>
      <c r="EY144" s="182"/>
      <c r="EZ144" s="182"/>
      <c r="FA144" s="339"/>
      <c r="FC144" s="6769"/>
      <c r="FD144" s="6765"/>
      <c r="FE144" s="6765"/>
      <c r="FF144" s="6765"/>
      <c r="FG144" s="6765"/>
      <c r="FH144" s="6765"/>
      <c r="FI144" s="6765"/>
      <c r="FJ144" s="6765"/>
      <c r="FK144" s="6770"/>
      <c r="FL144" s="6765"/>
      <c r="FM144" s="6765"/>
      <c r="FN144" s="6765"/>
      <c r="FO144" s="6765"/>
      <c r="FP144" s="6765"/>
      <c r="FQ144" s="6765"/>
      <c r="FR144" s="6819"/>
      <c r="FS144" s="6819"/>
      <c r="FT144" s="6762"/>
      <c r="FU144" s="5012"/>
      <c r="FV144" s="6731"/>
      <c r="FW144" s="6731"/>
      <c r="FX144" s="6731"/>
      <c r="FY144" s="6731"/>
      <c r="FZ144" s="6731"/>
      <c r="GA144" s="6731"/>
      <c r="GB144" s="6731"/>
      <c r="GC144" s="6731"/>
      <c r="GD144" s="6731"/>
      <c r="GE144" s="6731"/>
      <c r="GF144" s="6731"/>
      <c r="GG144" s="6731"/>
      <c r="GH144" s="6731"/>
      <c r="GI144" s="6731"/>
      <c r="GJ144" s="6731"/>
      <c r="GK144" s="6731"/>
      <c r="GM144" s="6520"/>
      <c r="GN144" s="6520"/>
      <c r="GO144" s="6520"/>
      <c r="GP144" s="6520"/>
      <c r="GQ144" s="6520"/>
      <c r="GR144" s="6520"/>
      <c r="GS144" s="6520"/>
      <c r="GT144" s="6569"/>
      <c r="GU144" s="6520"/>
      <c r="GV144" s="6520"/>
      <c r="GW144" s="6520"/>
      <c r="GX144" s="6520"/>
      <c r="GY144" s="6520"/>
      <c r="GZ144" s="6710"/>
      <c r="HA144" s="6710"/>
      <c r="HB144" s="6710"/>
      <c r="HC144" s="6520"/>
      <c r="HV144" s="6769"/>
      <c r="HW144" s="6765"/>
      <c r="HX144" s="6765"/>
      <c r="HY144" s="6765"/>
      <c r="HZ144" s="6765"/>
      <c r="IA144" s="6765"/>
      <c r="IB144" s="6765"/>
      <c r="IC144" s="6765"/>
      <c r="ID144" s="6770"/>
      <c r="IE144" s="6765"/>
      <c r="IF144" s="6765"/>
      <c r="IG144" s="6765"/>
      <c r="IH144" s="6765"/>
      <c r="II144" s="6765"/>
      <c r="IJ144" s="6765"/>
      <c r="IK144" s="6819"/>
      <c r="IL144" s="6819"/>
      <c r="IM144" s="6762"/>
      <c r="IN144" s="5012"/>
      <c r="IO144" s="6731"/>
      <c r="IP144" s="6731"/>
      <c r="IQ144" s="6731"/>
      <c r="IR144" s="6731"/>
      <c r="IS144" s="6731"/>
      <c r="IT144" s="6731"/>
      <c r="IU144" s="6731"/>
      <c r="IV144" s="6731"/>
      <c r="IW144" s="6731"/>
      <c r="IX144" s="6731"/>
      <c r="IY144" s="6731"/>
      <c r="IZ144" s="6731"/>
      <c r="JA144" s="6731"/>
      <c r="JB144" s="6731"/>
      <c r="JC144" s="6731"/>
      <c r="JD144" s="6731"/>
    </row>
    <row r="145" spans="17:264" ht="15" thickBot="1">
      <c r="Q145" s="5660"/>
      <c r="R145" s="5660"/>
      <c r="S145" s="5660"/>
      <c r="T145" s="5660"/>
      <c r="U145" s="5660"/>
      <c r="V145" s="5660"/>
      <c r="W145" s="5660"/>
      <c r="X145" s="5660"/>
      <c r="Y145" s="5660"/>
      <c r="Z145" s="5660"/>
      <c r="AA145" s="5660"/>
      <c r="AB145" s="5660"/>
      <c r="AC145" s="5660"/>
      <c r="AD145" s="5660"/>
      <c r="AE145" s="5660"/>
      <c r="AF145" s="5660"/>
      <c r="AG145" s="5660"/>
      <c r="AH145" s="5660"/>
      <c r="AI145" s="5734"/>
      <c r="AJ145" s="5637"/>
      <c r="AK145" s="5605"/>
      <c r="AL145" s="5589"/>
      <c r="AM145" s="7143"/>
      <c r="AN145" s="5596"/>
      <c r="AO145" s="7046"/>
      <c r="AP145" s="7046"/>
      <c r="AQ145" s="7144"/>
      <c r="AR145" s="4482"/>
      <c r="AS145" s="5634"/>
      <c r="AT145" s="7046"/>
      <c r="AU145" s="6940"/>
      <c r="AV145" s="7046"/>
      <c r="AW145" s="7145"/>
      <c r="AX145" s="7145"/>
      <c r="AY145" s="7146"/>
      <c r="AZ145" s="2150"/>
      <c r="BB145" s="5065"/>
      <c r="BC145" s="5066"/>
      <c r="BD145" s="5066"/>
      <c r="BE145" s="5066"/>
      <c r="BF145" s="5066"/>
      <c r="BG145" s="5066"/>
      <c r="BH145" s="5066"/>
      <c r="BI145" s="5066"/>
      <c r="BJ145" s="5067"/>
      <c r="BK145" s="5066"/>
      <c r="BL145" s="5066"/>
      <c r="BM145" s="5066"/>
      <c r="BN145" s="5066"/>
      <c r="BO145" s="5066"/>
      <c r="BP145" s="5066"/>
      <c r="BQ145" s="6694"/>
      <c r="BR145" s="5068"/>
      <c r="BS145" s="5083"/>
      <c r="BT145" s="5264"/>
      <c r="BU145" s="5090"/>
      <c r="BV145" s="5091" t="s">
        <v>3</v>
      </c>
      <c r="BW145" s="5091" t="s">
        <v>18</v>
      </c>
      <c r="BX145" s="5091"/>
      <c r="BY145" s="5091"/>
      <c r="BZ145" s="5091" t="s">
        <v>21</v>
      </c>
      <c r="CA145" s="5091" t="s">
        <v>27</v>
      </c>
      <c r="CB145" s="5091" t="s">
        <v>28</v>
      </c>
      <c r="CC145" s="5091"/>
      <c r="CD145" s="5091"/>
      <c r="CE145" s="5091"/>
      <c r="CF145" s="5091"/>
      <c r="CG145" s="5091" t="s">
        <v>11</v>
      </c>
      <c r="CH145" s="6468"/>
      <c r="CI145" s="5092"/>
      <c r="CK145" s="5128"/>
      <c r="CL145" s="5129"/>
      <c r="CM145" s="5124"/>
      <c r="CN145" s="5124"/>
      <c r="CO145" s="5130"/>
      <c r="CP145" s="5124"/>
      <c r="CQ145" s="5124"/>
      <c r="CR145" s="5124"/>
      <c r="CS145" s="5131"/>
      <c r="CT145" s="5124"/>
      <c r="CU145" s="5124"/>
      <c r="CV145" s="5132"/>
      <c r="CW145" s="5124"/>
      <c r="CX145" s="5132"/>
      <c r="CY145" s="5132"/>
      <c r="CZ145" s="5417"/>
      <c r="DA145" s="5126"/>
      <c r="DB145" s="5139"/>
      <c r="DC145" s="5149"/>
      <c r="DD145" s="5149"/>
      <c r="DE145" s="5149"/>
      <c r="DF145" s="5150"/>
      <c r="DG145" s="5150"/>
      <c r="DH145" s="5150"/>
      <c r="DI145" s="5150"/>
      <c r="DJ145" s="5150"/>
      <c r="DK145" s="5150"/>
      <c r="DL145" s="5150"/>
      <c r="DM145" s="5150"/>
      <c r="DN145" s="5150"/>
      <c r="DO145" s="5150"/>
      <c r="DP145" s="5150"/>
      <c r="DQ145" s="5150"/>
      <c r="DR145" s="5150"/>
      <c r="DT145" s="5025"/>
      <c r="DU145" s="5013"/>
      <c r="DV145" s="5013"/>
      <c r="DW145" s="5013"/>
      <c r="DX145" s="5013"/>
      <c r="DY145" s="5013"/>
      <c r="DZ145" s="5013"/>
      <c r="EA145" s="5013"/>
      <c r="EB145" s="5035"/>
      <c r="EC145" s="5013"/>
      <c r="ED145" s="5013"/>
      <c r="EE145" s="5013"/>
      <c r="EF145" s="5013"/>
      <c r="EG145" s="5013"/>
      <c r="EH145" s="5013"/>
      <c r="EI145" s="5348"/>
      <c r="EJ145" s="5026"/>
      <c r="EK145" s="4994"/>
      <c r="EL145" s="6924"/>
      <c r="EM145" s="4449"/>
      <c r="EN145" s="4449"/>
      <c r="EO145" s="182"/>
      <c r="EP145" s="182"/>
      <c r="EQ145" s="182"/>
      <c r="ER145" s="182"/>
      <c r="ES145" s="182"/>
      <c r="ET145" s="182"/>
      <c r="EU145" s="182"/>
      <c r="EV145" s="182"/>
      <c r="EW145" s="182"/>
      <c r="EX145" s="182"/>
      <c r="EY145" s="182"/>
      <c r="EZ145" s="182"/>
      <c r="FA145" s="339"/>
      <c r="FC145" s="6769"/>
      <c r="FD145" s="6765"/>
      <c r="FE145" s="6765"/>
      <c r="FF145" s="6765"/>
      <c r="FG145" s="6765"/>
      <c r="FH145" s="6765"/>
      <c r="FI145" s="6765"/>
      <c r="FJ145" s="6765"/>
      <c r="FK145" s="6770"/>
      <c r="FL145" s="6765"/>
      <c r="FM145" s="6765"/>
      <c r="FN145" s="6765"/>
      <c r="FO145" s="6765"/>
      <c r="FP145" s="6765"/>
      <c r="FQ145" s="6765"/>
      <c r="FR145" s="6819"/>
      <c r="FS145" s="6819"/>
      <c r="FT145" s="6762"/>
      <c r="FU145" s="5012"/>
      <c r="FV145" s="6731"/>
      <c r="FW145" s="6731"/>
      <c r="FX145" s="6731"/>
      <c r="FY145" s="6731"/>
      <c r="FZ145" s="6731"/>
      <c r="GA145" s="6731"/>
      <c r="GB145" s="6731"/>
      <c r="GC145" s="6731"/>
      <c r="GD145" s="6731"/>
      <c r="GE145" s="6731"/>
      <c r="GF145" s="6731"/>
      <c r="GG145" s="6731"/>
      <c r="GH145" s="6731"/>
      <c r="GI145" s="6731"/>
      <c r="GJ145" s="6731"/>
      <c r="GK145" s="6731"/>
      <c r="GM145" s="6516"/>
      <c r="GN145" s="6517"/>
      <c r="GO145" s="6517"/>
      <c r="GP145" s="6517"/>
      <c r="GQ145" s="6517"/>
      <c r="GR145" s="6517"/>
      <c r="GS145" s="6517"/>
      <c r="GT145" s="6517"/>
      <c r="GU145" s="6517"/>
      <c r="GV145" s="6517"/>
      <c r="GW145" s="6517"/>
      <c r="GX145" s="6517"/>
      <c r="GY145" s="6517"/>
      <c r="GZ145" s="6517"/>
      <c r="HA145" s="6517"/>
      <c r="HB145" s="6517"/>
      <c r="HC145" s="6517"/>
      <c r="HV145" s="6769"/>
      <c r="HW145" s="6765"/>
      <c r="HX145" s="6765"/>
      <c r="HY145" s="6765"/>
      <c r="HZ145" s="6765"/>
      <c r="IA145" s="6765"/>
      <c r="IB145" s="6765"/>
      <c r="IC145" s="6765"/>
      <c r="ID145" s="6770"/>
      <c r="IE145" s="6765"/>
      <c r="IF145" s="6765"/>
      <c r="IG145" s="6765"/>
      <c r="IH145" s="6765"/>
      <c r="II145" s="6765"/>
      <c r="IJ145" s="6765"/>
      <c r="IK145" s="6819"/>
      <c r="IL145" s="6819"/>
      <c r="IM145" s="6762"/>
      <c r="IN145" s="5012"/>
      <c r="IO145" s="6731"/>
      <c r="IP145" s="6731"/>
      <c r="IQ145" s="6731"/>
      <c r="IR145" s="6731"/>
      <c r="IS145" s="6731"/>
      <c r="IT145" s="6731"/>
      <c r="IU145" s="6731"/>
      <c r="IV145" s="6731"/>
      <c r="IW145" s="6731"/>
      <c r="IX145" s="6731"/>
      <c r="IY145" s="6731"/>
      <c r="IZ145" s="6731"/>
      <c r="JA145" s="6731"/>
      <c r="JB145" s="6731"/>
      <c r="JC145" s="6731"/>
      <c r="JD145" s="6731"/>
    </row>
    <row r="146" spans="17:264" ht="18" thickBot="1">
      <c r="Q146" s="7587" t="s">
        <v>1684</v>
      </c>
      <c r="R146" s="5578"/>
      <c r="S146" s="5577"/>
      <c r="T146" s="5577"/>
      <c r="U146" s="5577"/>
      <c r="V146" s="5577"/>
      <c r="W146" s="5577"/>
      <c r="X146" s="5577"/>
      <c r="Y146" s="5577"/>
      <c r="Z146" s="5577"/>
      <c r="AA146" s="5734"/>
      <c r="AB146" s="5577"/>
      <c r="AC146" s="5577"/>
      <c r="AD146" s="5577"/>
      <c r="AE146" s="5577"/>
      <c r="AF146" s="5577"/>
      <c r="AG146" s="5577"/>
      <c r="AH146" s="5577"/>
      <c r="AI146" s="5734"/>
      <c r="AJ146" s="5637"/>
      <c r="AK146" s="5605"/>
      <c r="AL146" s="5589"/>
      <c r="AM146" s="7143"/>
      <c r="AN146" s="6358"/>
      <c r="AO146" s="7046"/>
      <c r="AP146" s="7046"/>
      <c r="AQ146" s="7144"/>
      <c r="AR146" s="4482"/>
      <c r="AS146" s="5634"/>
      <c r="AT146" s="7046"/>
      <c r="AU146" s="6940"/>
      <c r="AV146" s="7046"/>
      <c r="AW146" s="7145"/>
      <c r="AX146" s="7145"/>
      <c r="AY146" s="7146"/>
      <c r="AZ146" s="2840"/>
      <c r="BB146" s="5065"/>
      <c r="BC146" s="5066"/>
      <c r="BD146" s="5066"/>
      <c r="BE146" s="5066"/>
      <c r="BF146" s="5066"/>
      <c r="BG146" s="5066"/>
      <c r="BH146" s="5066"/>
      <c r="BI146" s="5066"/>
      <c r="BJ146" s="5067"/>
      <c r="BK146" s="5066"/>
      <c r="BL146" s="5066"/>
      <c r="BM146" s="5066"/>
      <c r="BN146" s="5066"/>
      <c r="BO146" s="5066"/>
      <c r="BP146" s="5066"/>
      <c r="BQ146" s="6694"/>
      <c r="BR146" s="5068"/>
      <c r="BS146" s="5083"/>
      <c r="BT146" s="5277"/>
      <c r="BU146" s="5163"/>
      <c r="BV146" s="5163"/>
      <c r="BW146" s="5164"/>
      <c r="BX146" s="5164"/>
      <c r="BY146" s="5164"/>
      <c r="BZ146" s="5164"/>
      <c r="CA146" s="5164"/>
      <c r="CB146" s="5164"/>
      <c r="CC146" s="5164"/>
      <c r="CD146" s="5164"/>
      <c r="CE146" s="5164"/>
      <c r="CF146" s="5164"/>
      <c r="CG146" s="5164"/>
      <c r="CH146" s="6474"/>
      <c r="CI146" s="5165"/>
      <c r="CK146" s="5123"/>
      <c r="CL146" s="5124"/>
      <c r="CM146" s="5124"/>
      <c r="CN146" s="5124"/>
      <c r="CO146" s="5124"/>
      <c r="CP146" s="5124"/>
      <c r="CQ146" s="5124"/>
      <c r="CR146" s="5124"/>
      <c r="CS146" s="5125"/>
      <c r="CT146" s="5124"/>
      <c r="CU146" s="5124"/>
      <c r="CV146" s="5124"/>
      <c r="CW146" s="5124"/>
      <c r="CX146" s="5124"/>
      <c r="CY146" s="5124"/>
      <c r="CZ146" s="5416"/>
      <c r="DA146" s="5126"/>
      <c r="DB146" s="5139"/>
      <c r="DC146" s="5105"/>
      <c r="DD146" s="5148"/>
      <c r="DE146" s="5148"/>
      <c r="DF146" s="2248"/>
      <c r="DG146" s="2248"/>
      <c r="DH146" s="2248"/>
      <c r="DI146" s="2248"/>
      <c r="DJ146" s="2248"/>
      <c r="DK146" s="2248"/>
      <c r="DL146" s="2248"/>
      <c r="DM146" s="2248"/>
      <c r="DN146" s="2248"/>
      <c r="DO146" s="2248"/>
      <c r="DP146" s="2248"/>
      <c r="DQ146" s="2248"/>
      <c r="DR146" s="2248"/>
      <c r="DT146" s="5031"/>
      <c r="DU146" s="5032"/>
      <c r="DV146" s="5032"/>
      <c r="DW146" s="5032"/>
      <c r="DX146" s="5032"/>
      <c r="DY146" s="5032"/>
      <c r="DZ146" s="5032"/>
      <c r="EA146" s="5032"/>
      <c r="EB146" s="5036"/>
      <c r="EC146" s="5032"/>
      <c r="ED146" s="5032"/>
      <c r="EE146" s="5032"/>
      <c r="EF146" s="5032"/>
      <c r="EG146" s="5032"/>
      <c r="EH146" s="5032"/>
      <c r="EI146" s="5350"/>
      <c r="EJ146" s="5033"/>
      <c r="EK146" s="4994"/>
      <c r="EL146" s="6924"/>
      <c r="EM146" s="4449"/>
      <c r="EN146" s="4449"/>
      <c r="EO146" s="182"/>
      <c r="EP146" s="182"/>
      <c r="EQ146" s="182"/>
      <c r="ER146" s="182"/>
      <c r="ES146" s="182"/>
      <c r="ET146" s="182"/>
      <c r="EU146" s="182"/>
      <c r="EV146" s="182"/>
      <c r="EW146" s="182"/>
      <c r="EX146" s="182"/>
      <c r="EY146" s="182"/>
      <c r="EZ146" s="182"/>
      <c r="FA146" s="339"/>
      <c r="FC146" s="6771"/>
      <c r="FD146" s="6772"/>
      <c r="FE146" s="6772"/>
      <c r="FF146" s="6772"/>
      <c r="FG146" s="6772"/>
      <c r="FH146" s="6772"/>
      <c r="FI146" s="6772"/>
      <c r="FJ146" s="6772"/>
      <c r="FK146" s="6773"/>
      <c r="FL146" s="6772"/>
      <c r="FM146" s="6772"/>
      <c r="FN146" s="6772"/>
      <c r="FO146" s="6772"/>
      <c r="FP146" s="6772"/>
      <c r="FQ146" s="6772"/>
      <c r="FR146" s="6869"/>
      <c r="FS146" s="6869"/>
      <c r="FT146" s="6881"/>
      <c r="FU146" s="5012"/>
      <c r="FV146" s="6731"/>
      <c r="FW146" s="6731"/>
      <c r="FX146" s="6731"/>
      <c r="FY146" s="6731"/>
      <c r="FZ146" s="6731"/>
      <c r="GA146" s="6731"/>
      <c r="GB146" s="6731"/>
      <c r="GC146" s="6731"/>
      <c r="GD146" s="6731"/>
      <c r="GE146" s="6731"/>
      <c r="GF146" s="6731"/>
      <c r="GG146" s="6731"/>
      <c r="GH146" s="6731"/>
      <c r="GI146" s="6731"/>
      <c r="GJ146" s="6731"/>
      <c r="GK146" s="6731"/>
      <c r="GM146" s="6570"/>
      <c r="GN146" s="6570"/>
      <c r="GO146" s="6570" t="s">
        <v>14</v>
      </c>
      <c r="GP146" s="6570" t="s">
        <v>12</v>
      </c>
      <c r="GQ146" s="6570"/>
      <c r="GR146" s="6570"/>
      <c r="GS146" s="6570" t="s">
        <v>15</v>
      </c>
      <c r="GT146" s="6570" t="s">
        <v>12</v>
      </c>
      <c r="GU146" s="6570" t="s">
        <v>12</v>
      </c>
      <c r="GV146" s="6570"/>
      <c r="GW146" s="6570"/>
      <c r="GX146" s="6570"/>
      <c r="GY146" s="6570"/>
      <c r="GZ146" s="6570" t="s">
        <v>0</v>
      </c>
      <c r="HA146" s="6570"/>
      <c r="HB146" s="6570"/>
      <c r="HC146" s="6570"/>
      <c r="HV146" s="6771"/>
      <c r="HW146" s="6772"/>
      <c r="HX146" s="6772"/>
      <c r="HY146" s="6772"/>
      <c r="HZ146" s="6772"/>
      <c r="IA146" s="6772"/>
      <c r="IB146" s="6772"/>
      <c r="IC146" s="6772"/>
      <c r="ID146" s="6773"/>
      <c r="IE146" s="6772"/>
      <c r="IF146" s="6772"/>
      <c r="IG146" s="6772"/>
      <c r="IH146" s="6772"/>
      <c r="II146" s="6772"/>
      <c r="IJ146" s="6772"/>
      <c r="IK146" s="6869"/>
      <c r="IL146" s="6869"/>
      <c r="IM146" s="6881"/>
      <c r="IN146" s="5012"/>
      <c r="IO146" s="6731"/>
      <c r="IP146" s="6731"/>
      <c r="IQ146" s="6731"/>
      <c r="IR146" s="6731"/>
      <c r="IS146" s="6731"/>
      <c r="IT146" s="6731"/>
      <c r="IU146" s="6731"/>
      <c r="IV146" s="6731"/>
      <c r="IW146" s="6731"/>
      <c r="IX146" s="6731"/>
      <c r="IY146" s="6731"/>
      <c r="IZ146" s="6731"/>
      <c r="JA146" s="6731"/>
      <c r="JB146" s="6731"/>
      <c r="JC146" s="6731"/>
      <c r="JD146" s="6731"/>
    </row>
    <row r="147" spans="17:264" ht="15" thickBot="1">
      <c r="Q147" s="5579"/>
      <c r="R147" s="5579"/>
      <c r="S147" s="5579"/>
      <c r="T147" s="5579" t="s">
        <v>14</v>
      </c>
      <c r="U147" s="5579" t="s">
        <v>12</v>
      </c>
      <c r="V147" s="5579"/>
      <c r="W147" s="5579"/>
      <c r="X147" s="5579"/>
      <c r="Y147" s="5579" t="s">
        <v>15</v>
      </c>
      <c r="Z147" s="5579" t="s">
        <v>12</v>
      </c>
      <c r="AA147" s="5744" t="s">
        <v>12</v>
      </c>
      <c r="AB147" s="5579"/>
      <c r="AC147" s="5579"/>
      <c r="AD147" s="5579"/>
      <c r="AE147" s="5579"/>
      <c r="AF147" s="5579" t="s">
        <v>0</v>
      </c>
      <c r="AG147" s="5579"/>
      <c r="AH147" s="5579"/>
      <c r="AI147" s="5734"/>
      <c r="AJ147" s="5635"/>
      <c r="AK147" s="5688"/>
      <c r="AL147" s="5599"/>
      <c r="AM147" s="5610"/>
      <c r="AN147" s="5689"/>
      <c r="AO147" s="5612"/>
      <c r="AP147" s="5612"/>
      <c r="AQ147" s="5613"/>
      <c r="AR147" s="5614"/>
      <c r="AS147" s="5610"/>
      <c r="AT147" s="5612"/>
      <c r="AU147" s="5630"/>
      <c r="AV147" s="5630"/>
      <c r="AW147" s="5616"/>
      <c r="AX147" s="5629"/>
      <c r="AY147" s="5599"/>
      <c r="AZ147" s="2150"/>
      <c r="BB147" s="5065"/>
      <c r="BC147" s="5066"/>
      <c r="BD147" s="5066"/>
      <c r="BE147" s="5066"/>
      <c r="BF147" s="5066"/>
      <c r="BG147" s="5066"/>
      <c r="BH147" s="5066"/>
      <c r="BI147" s="5066"/>
      <c r="BJ147" s="5067"/>
      <c r="BK147" s="5066"/>
      <c r="BL147" s="5066"/>
      <c r="BM147" s="5066"/>
      <c r="BN147" s="5066"/>
      <c r="BO147" s="5066"/>
      <c r="BP147" s="5066"/>
      <c r="BQ147" s="6694"/>
      <c r="BR147" s="5068"/>
      <c r="BS147" s="5083"/>
      <c r="BT147" s="5278"/>
      <c r="BU147" s="5094"/>
      <c r="BV147" s="5094"/>
      <c r="BW147" s="5095"/>
      <c r="BX147" s="5095"/>
      <c r="BY147" s="5095"/>
      <c r="BZ147" s="5095"/>
      <c r="CA147" s="5095"/>
      <c r="CB147" s="5095"/>
      <c r="CC147" s="5095"/>
      <c r="CD147" s="5095"/>
      <c r="CE147" s="5095"/>
      <c r="CF147" s="5095"/>
      <c r="CG147" s="5095"/>
      <c r="CH147" s="6475"/>
      <c r="CI147" s="5166"/>
      <c r="CK147" s="5123"/>
      <c r="CL147" s="5124"/>
      <c r="CM147" s="5124"/>
      <c r="CN147" s="5124"/>
      <c r="CO147" s="5124"/>
      <c r="CP147" s="5124"/>
      <c r="CQ147" s="5124"/>
      <c r="CR147" s="5124"/>
      <c r="CS147" s="5125"/>
      <c r="CT147" s="5124"/>
      <c r="CU147" s="5124"/>
      <c r="CV147" s="5124"/>
      <c r="CW147" s="5124"/>
      <c r="CX147" s="5124"/>
      <c r="CY147" s="5124"/>
      <c r="CZ147" s="5416"/>
      <c r="DA147" s="5126"/>
      <c r="DB147" s="5139"/>
      <c r="DC147" s="5106"/>
      <c r="DD147" s="5107"/>
      <c r="DE147" s="5108" t="s">
        <v>14</v>
      </c>
      <c r="DF147" s="5108" t="s">
        <v>12</v>
      </c>
      <c r="DG147" s="5108"/>
      <c r="DH147" s="5108"/>
      <c r="DI147" s="5108" t="s">
        <v>15</v>
      </c>
      <c r="DJ147" s="5108" t="s">
        <v>12</v>
      </c>
      <c r="DK147" s="5108" t="s">
        <v>12</v>
      </c>
      <c r="DL147" s="5108"/>
      <c r="DM147" s="5108"/>
      <c r="DN147" s="5108"/>
      <c r="DO147" s="5108"/>
      <c r="DP147" s="5108" t="s">
        <v>0</v>
      </c>
      <c r="DQ147" s="5180"/>
      <c r="DR147" s="5109"/>
      <c r="DT147" s="5031"/>
      <c r="DU147" s="5032"/>
      <c r="DV147" s="5032"/>
      <c r="DW147" s="5032"/>
      <c r="DX147" s="5032"/>
      <c r="DY147" s="5032"/>
      <c r="DZ147" s="5032"/>
      <c r="EA147" s="5032"/>
      <c r="EB147" s="5036"/>
      <c r="EC147" s="5032"/>
      <c r="ED147" s="5032"/>
      <c r="EE147" s="5032"/>
      <c r="EF147" s="5032"/>
      <c r="EG147" s="5032"/>
      <c r="EH147" s="5032"/>
      <c r="EI147" s="5350"/>
      <c r="EJ147" s="5033"/>
      <c r="EK147" s="4994"/>
      <c r="EL147" s="6925"/>
      <c r="EM147" s="4450"/>
      <c r="EN147" s="4450"/>
      <c r="EO147" s="326"/>
      <c r="EP147" s="326"/>
      <c r="EQ147" s="326"/>
      <c r="ER147" s="326"/>
      <c r="ES147" s="326"/>
      <c r="ET147" s="326"/>
      <c r="EU147" s="326"/>
      <c r="EV147" s="326"/>
      <c r="EW147" s="326"/>
      <c r="EX147" s="326"/>
      <c r="EY147" s="326"/>
      <c r="EZ147" s="326"/>
      <c r="FA147" s="327"/>
      <c r="FC147" s="6771"/>
      <c r="FD147" s="6772"/>
      <c r="FE147" s="6772"/>
      <c r="FF147" s="6772"/>
      <c r="FG147" s="6772"/>
      <c r="FH147" s="6772"/>
      <c r="FI147" s="6772"/>
      <c r="FJ147" s="6772"/>
      <c r="FK147" s="6773"/>
      <c r="FL147" s="6772"/>
      <c r="FM147" s="6772"/>
      <c r="FN147" s="6772"/>
      <c r="FO147" s="6772"/>
      <c r="FP147" s="6772"/>
      <c r="FQ147" s="6772"/>
      <c r="FR147" s="6869"/>
      <c r="FS147" s="6869"/>
      <c r="FT147" s="6881"/>
      <c r="FU147" s="5012"/>
      <c r="FV147" s="6731"/>
      <c r="FW147" s="6731"/>
      <c r="FX147" s="6731"/>
      <c r="FY147" s="6731"/>
      <c r="FZ147" s="6731"/>
      <c r="GA147" s="6731"/>
      <c r="GB147" s="6731"/>
      <c r="GC147" s="6731"/>
      <c r="GD147" s="6731"/>
      <c r="GE147" s="6731"/>
      <c r="GF147" s="6731"/>
      <c r="GG147" s="6731"/>
      <c r="GH147" s="6731"/>
      <c r="GI147" s="6731"/>
      <c r="GJ147" s="6731"/>
      <c r="GK147" s="6731"/>
      <c r="GM147" s="6573" t="s">
        <v>4</v>
      </c>
      <c r="GN147" s="6573" t="s">
        <v>18</v>
      </c>
      <c r="GO147" s="6573" t="s">
        <v>19</v>
      </c>
      <c r="GP147" s="6573" t="s">
        <v>19</v>
      </c>
      <c r="GQ147" s="6573" t="s">
        <v>20</v>
      </c>
      <c r="GR147" s="6573" t="s">
        <v>21</v>
      </c>
      <c r="GS147" s="6573" t="s">
        <v>22</v>
      </c>
      <c r="GT147" s="6573" t="s">
        <v>23</v>
      </c>
      <c r="GU147" s="6573" t="s">
        <v>23</v>
      </c>
      <c r="GV147" s="6573" t="s">
        <v>1227</v>
      </c>
      <c r="GW147" s="6573" t="s">
        <v>20</v>
      </c>
      <c r="GX147" s="6573" t="s">
        <v>25</v>
      </c>
      <c r="GY147" s="6573" t="s">
        <v>0</v>
      </c>
      <c r="GZ147" s="6573" t="s">
        <v>1363</v>
      </c>
      <c r="HA147" s="6573" t="s">
        <v>1388</v>
      </c>
      <c r="HB147" s="6523" t="s">
        <v>1526</v>
      </c>
      <c r="HC147" s="6573" t="s">
        <v>26</v>
      </c>
      <c r="HV147" s="6771"/>
      <c r="HW147" s="6772"/>
      <c r="HX147" s="6772"/>
      <c r="HY147" s="6772"/>
      <c r="HZ147" s="6772"/>
      <c r="IA147" s="6772"/>
      <c r="IB147" s="6772"/>
      <c r="IC147" s="6772"/>
      <c r="ID147" s="6773"/>
      <c r="IE147" s="6772"/>
      <c r="IF147" s="6772"/>
      <c r="IG147" s="6772"/>
      <c r="IH147" s="6772"/>
      <c r="II147" s="6772"/>
      <c r="IJ147" s="6772"/>
      <c r="IK147" s="6869"/>
      <c r="IL147" s="6869"/>
      <c r="IM147" s="6881"/>
      <c r="IN147" s="5012"/>
      <c r="IO147" s="6731"/>
      <c r="IP147" s="6731"/>
      <c r="IQ147" s="6731"/>
      <c r="IR147" s="6731"/>
      <c r="IS147" s="6731"/>
      <c r="IT147" s="6731"/>
      <c r="IU147" s="6731"/>
      <c r="IV147" s="6731"/>
      <c r="IW147" s="6731"/>
      <c r="IX147" s="6731"/>
      <c r="IY147" s="6731"/>
      <c r="IZ147" s="6731"/>
      <c r="JA147" s="6731"/>
      <c r="JB147" s="6731"/>
      <c r="JC147" s="6731"/>
      <c r="JD147" s="6731"/>
    </row>
    <row r="148" spans="17:264" ht="15" thickBot="1">
      <c r="Q148" s="5580" t="s">
        <v>3</v>
      </c>
      <c r="R148" s="5580" t="s">
        <v>4</v>
      </c>
      <c r="S148" s="5580" t="s">
        <v>18</v>
      </c>
      <c r="T148" s="5580" t="s">
        <v>19</v>
      </c>
      <c r="U148" s="5580" t="s">
        <v>19</v>
      </c>
      <c r="V148" s="5580" t="s">
        <v>20</v>
      </c>
      <c r="W148" s="5580" t="s">
        <v>21</v>
      </c>
      <c r="X148" s="5580" t="s">
        <v>1559</v>
      </c>
      <c r="Y148" s="5580" t="s">
        <v>22</v>
      </c>
      <c r="Z148" s="5580" t="s">
        <v>23</v>
      </c>
      <c r="AA148" s="5749" t="s">
        <v>23</v>
      </c>
      <c r="AB148" s="5580" t="s">
        <v>1227</v>
      </c>
      <c r="AC148" s="5580" t="s">
        <v>20</v>
      </c>
      <c r="AD148" s="5580" t="s">
        <v>25</v>
      </c>
      <c r="AE148" s="5580" t="s">
        <v>0</v>
      </c>
      <c r="AF148" s="5580" t="s">
        <v>1363</v>
      </c>
      <c r="AG148" s="5580" t="s">
        <v>1388</v>
      </c>
      <c r="AH148" s="5580" t="s">
        <v>26</v>
      </c>
      <c r="AI148" s="5734"/>
      <c r="AJ148" s="6509"/>
      <c r="AK148" s="6511"/>
      <c r="AL148" s="6377"/>
      <c r="AM148" s="5698"/>
      <c r="AN148" s="6512"/>
      <c r="AO148" s="5693"/>
      <c r="AP148" s="5693"/>
      <c r="AQ148" s="6513"/>
      <c r="AR148" s="5697"/>
      <c r="AS148" s="5698"/>
      <c r="AT148" s="5693"/>
      <c r="AU148" s="5699"/>
      <c r="AV148" s="5699"/>
      <c r="AW148" s="5700"/>
      <c r="AX148" s="5696"/>
      <c r="AY148" s="6377"/>
      <c r="AZ148" s="2150"/>
      <c r="BB148" s="5065"/>
      <c r="BC148" s="5066"/>
      <c r="BD148" s="5066"/>
      <c r="BE148" s="5066"/>
      <c r="BF148" s="5066"/>
      <c r="BG148" s="5066"/>
      <c r="BH148" s="5066"/>
      <c r="BI148" s="5066"/>
      <c r="BJ148" s="5067"/>
      <c r="BK148" s="5066"/>
      <c r="BL148" s="5066"/>
      <c r="BM148" s="5066"/>
      <c r="BN148" s="5066"/>
      <c r="BO148" s="5066"/>
      <c r="BP148" s="5066"/>
      <c r="BQ148" s="6694"/>
      <c r="BR148" s="5068"/>
      <c r="BS148" s="5083"/>
      <c r="BT148" s="5278"/>
      <c r="BU148" s="5094"/>
      <c r="BV148" s="5094"/>
      <c r="BW148" s="5095"/>
      <c r="BX148" s="5095"/>
      <c r="BY148" s="5095"/>
      <c r="BZ148" s="5095"/>
      <c r="CA148" s="5095"/>
      <c r="CB148" s="5095"/>
      <c r="CC148" s="5095"/>
      <c r="CD148" s="5095"/>
      <c r="CE148" s="5095"/>
      <c r="CF148" s="5095"/>
      <c r="CG148" s="5095"/>
      <c r="CH148" s="6475"/>
      <c r="CI148" s="5166"/>
      <c r="CK148" s="5123"/>
      <c r="CL148" s="5124"/>
      <c r="CM148" s="5124"/>
      <c r="CN148" s="5124"/>
      <c r="CO148" s="5124"/>
      <c r="CP148" s="5124"/>
      <c r="CQ148" s="5124"/>
      <c r="CR148" s="5124"/>
      <c r="CS148" s="5125"/>
      <c r="CT148" s="5124"/>
      <c r="CU148" s="5124"/>
      <c r="CV148" s="5124"/>
      <c r="CW148" s="5124"/>
      <c r="CX148" s="5124"/>
      <c r="CY148" s="5124"/>
      <c r="CZ148" s="5416"/>
      <c r="DA148" s="5126"/>
      <c r="DB148" s="5139"/>
      <c r="DC148" s="5110" t="s">
        <v>4</v>
      </c>
      <c r="DD148" s="5111" t="s">
        <v>18</v>
      </c>
      <c r="DE148" s="5112" t="s">
        <v>19</v>
      </c>
      <c r="DF148" s="5112" t="s">
        <v>19</v>
      </c>
      <c r="DG148" s="5112" t="s">
        <v>20</v>
      </c>
      <c r="DH148" s="5112" t="s">
        <v>21</v>
      </c>
      <c r="DI148" s="5112" t="s">
        <v>22</v>
      </c>
      <c r="DJ148" s="5112" t="s">
        <v>23</v>
      </c>
      <c r="DK148" s="5112" t="s">
        <v>23</v>
      </c>
      <c r="DL148" s="5112" t="s">
        <v>24</v>
      </c>
      <c r="DM148" s="5112" t="s">
        <v>20</v>
      </c>
      <c r="DN148" s="5112" t="s">
        <v>25</v>
      </c>
      <c r="DO148" s="5112" t="s">
        <v>0</v>
      </c>
      <c r="DP148" s="5112" t="s">
        <v>1363</v>
      </c>
      <c r="DQ148" s="5181"/>
      <c r="DR148" s="5113" t="s">
        <v>26</v>
      </c>
      <c r="DT148" s="5028"/>
      <c r="DU148" s="5029"/>
      <c r="DV148" s="5029"/>
      <c r="DW148" s="5029"/>
      <c r="DX148" s="5029"/>
      <c r="DY148" s="5029"/>
      <c r="DZ148" s="5029"/>
      <c r="EA148" s="5029"/>
      <c r="EB148" s="5037"/>
      <c r="EC148" s="5029"/>
      <c r="ED148" s="5029"/>
      <c r="EE148" s="5029"/>
      <c r="EF148" s="5029"/>
      <c r="EG148" s="5372">
        <f>SUM(EG131:EG147)</f>
        <v>8665.7898000000005</v>
      </c>
      <c r="EH148" s="5372">
        <f>SUM(EH131:EH147)</f>
        <v>346.63159200000001</v>
      </c>
      <c r="EI148" s="5351"/>
      <c r="EJ148" s="5030"/>
      <c r="EK148" s="4994"/>
      <c r="EL148" s="4153"/>
      <c r="EM148" s="4153"/>
      <c r="EN148" s="4153"/>
      <c r="EO148" s="86"/>
      <c r="EP148" s="86"/>
      <c r="EQ148" s="86"/>
      <c r="ER148" s="86"/>
      <c r="ES148" s="86"/>
      <c r="ET148" s="86"/>
      <c r="EU148" s="86"/>
      <c r="EV148" s="86"/>
      <c r="EW148" s="86"/>
      <c r="EX148" s="86"/>
      <c r="EY148" s="86"/>
      <c r="EZ148" s="86"/>
      <c r="FA148" s="86"/>
      <c r="FC148" s="6774"/>
      <c r="FD148" s="6775"/>
      <c r="FE148" s="6775"/>
      <c r="FF148" s="6775"/>
      <c r="FG148" s="6775"/>
      <c r="FH148" s="6775"/>
      <c r="FI148" s="6775"/>
      <c r="FJ148" s="6775"/>
      <c r="FK148" s="6776"/>
      <c r="FL148" s="6775"/>
      <c r="FM148" s="6775"/>
      <c r="FN148" s="6775"/>
      <c r="FO148" s="6775"/>
      <c r="FP148" s="6775"/>
      <c r="FQ148" s="6777">
        <f>SUM(FQ131:FQ147)</f>
        <v>297.92099999999999</v>
      </c>
      <c r="FR148" s="6885"/>
      <c r="FS148" s="6885"/>
      <c r="FT148" s="6882"/>
      <c r="FU148" s="5012"/>
      <c r="FV148" s="6731"/>
      <c r="FW148" s="6731"/>
      <c r="FX148" s="6731"/>
      <c r="FY148" s="6731"/>
      <c r="FZ148" s="6731"/>
      <c r="GA148" s="6731"/>
      <c r="GB148" s="6731"/>
      <c r="GC148" s="6731"/>
      <c r="GD148" s="6731"/>
      <c r="GE148" s="6731"/>
      <c r="GF148" s="6731"/>
      <c r="GG148" s="6731"/>
      <c r="GH148" s="6731"/>
      <c r="GI148" s="6731"/>
      <c r="GJ148" s="6731"/>
      <c r="GK148" s="6731"/>
      <c r="GM148" s="6576"/>
      <c r="GN148" s="6576"/>
      <c r="GO148" s="6576" t="s">
        <v>3</v>
      </c>
      <c r="GP148" s="6576" t="s">
        <v>18</v>
      </c>
      <c r="GQ148" s="6576"/>
      <c r="GR148" s="6576"/>
      <c r="GS148" s="6576" t="s">
        <v>21</v>
      </c>
      <c r="GT148" s="6576" t="s">
        <v>27</v>
      </c>
      <c r="GU148" s="6576" t="s">
        <v>28</v>
      </c>
      <c r="GV148" s="6576"/>
      <c r="GW148" s="6576"/>
      <c r="GX148" s="6576"/>
      <c r="GY148" s="6576"/>
      <c r="GZ148" s="6576" t="s">
        <v>11</v>
      </c>
      <c r="HA148" s="6576"/>
      <c r="HB148" s="6576"/>
      <c r="HC148" s="6576"/>
      <c r="HV148" s="6774"/>
      <c r="HW148" s="6775"/>
      <c r="HX148" s="6775"/>
      <c r="HY148" s="6775"/>
      <c r="HZ148" s="6775"/>
      <c r="IA148" s="6775"/>
      <c r="IB148" s="6775"/>
      <c r="IC148" s="6775"/>
      <c r="ID148" s="6776"/>
      <c r="IE148" s="6775"/>
      <c r="IF148" s="6775"/>
      <c r="IG148" s="6775"/>
      <c r="IH148" s="6775"/>
      <c r="II148" s="6775"/>
      <c r="IJ148" s="6777">
        <f>SUM(IJ131:IJ147)</f>
        <v>297.92099999999999</v>
      </c>
      <c r="IK148" s="6885"/>
      <c r="IL148" s="6885"/>
      <c r="IM148" s="6882"/>
      <c r="IN148" s="5012"/>
      <c r="IO148" s="6731"/>
      <c r="IP148" s="6731"/>
      <c r="IQ148" s="6731"/>
      <c r="IR148" s="6731"/>
      <c r="IS148" s="6731"/>
      <c r="IT148" s="6731"/>
      <c r="IU148" s="6731"/>
      <c r="IV148" s="6731"/>
      <c r="IW148" s="6731"/>
      <c r="IX148" s="6731"/>
      <c r="IY148" s="6731"/>
      <c r="IZ148" s="6731"/>
      <c r="JA148" s="6731"/>
      <c r="JB148" s="6731"/>
      <c r="JC148" s="6731"/>
      <c r="JD148" s="6731"/>
    </row>
    <row r="149" spans="17:264" ht="15" thickBot="1">
      <c r="Q149" s="5581"/>
      <c r="R149" s="5581"/>
      <c r="S149" s="5581"/>
      <c r="T149" s="5581" t="s">
        <v>3</v>
      </c>
      <c r="U149" s="5581" t="s">
        <v>18</v>
      </c>
      <c r="V149" s="5581"/>
      <c r="W149" s="5581"/>
      <c r="X149" s="5581"/>
      <c r="Y149" s="5581" t="s">
        <v>21</v>
      </c>
      <c r="Z149" s="5581" t="s">
        <v>27</v>
      </c>
      <c r="AA149" s="5754" t="s">
        <v>28</v>
      </c>
      <c r="AB149" s="5581"/>
      <c r="AC149" s="5581"/>
      <c r="AD149" s="5581"/>
      <c r="AE149" s="5581"/>
      <c r="AF149" s="5581" t="s">
        <v>11</v>
      </c>
      <c r="AG149" s="5581"/>
      <c r="AH149" s="5581"/>
      <c r="AI149" s="5734"/>
      <c r="AJ149" s="5810"/>
      <c r="AK149" s="3674"/>
      <c r="AL149" s="3674"/>
      <c r="AM149" s="2091"/>
      <c r="AN149" s="2091"/>
      <c r="AO149" s="2091"/>
      <c r="AP149" s="2091"/>
      <c r="AQ149" s="2091"/>
      <c r="AR149" s="2091"/>
      <c r="AS149" s="3674"/>
      <c r="AT149" s="2091"/>
      <c r="AU149" s="2092"/>
      <c r="AV149" s="2092"/>
      <c r="AW149" s="2091"/>
      <c r="AX149" s="2091"/>
      <c r="AY149" s="2091"/>
      <c r="AZ149" s="2150"/>
      <c r="BB149" s="5065"/>
      <c r="BC149" s="5066"/>
      <c r="BD149" s="5066"/>
      <c r="BE149" s="5066"/>
      <c r="BF149" s="5066"/>
      <c r="BG149" s="5066"/>
      <c r="BH149" s="5066"/>
      <c r="BI149" s="5066"/>
      <c r="BJ149" s="5067"/>
      <c r="BK149" s="5066"/>
      <c r="BL149" s="5066"/>
      <c r="BM149" s="5066"/>
      <c r="BN149" s="5066"/>
      <c r="BO149" s="5066"/>
      <c r="BP149" s="5066"/>
      <c r="BQ149" s="6694"/>
      <c r="BR149" s="5068"/>
      <c r="BS149" s="5083"/>
      <c r="BT149" s="5278"/>
      <c r="BU149" s="5094"/>
      <c r="BV149" s="5094"/>
      <c r="BW149" s="5095"/>
      <c r="BX149" s="5095"/>
      <c r="BY149" s="5095"/>
      <c r="BZ149" s="5095"/>
      <c r="CA149" s="5095"/>
      <c r="CB149" s="5095"/>
      <c r="CC149" s="5095"/>
      <c r="CD149" s="5095"/>
      <c r="CE149" s="5095"/>
      <c r="CF149" s="5095"/>
      <c r="CG149" s="5095"/>
      <c r="CH149" s="6475"/>
      <c r="CI149" s="5166"/>
      <c r="CK149" s="5123"/>
      <c r="CL149" s="5124"/>
      <c r="CM149" s="5124"/>
      <c r="CN149" s="5124"/>
      <c r="CO149" s="5124"/>
      <c r="CP149" s="5124"/>
      <c r="CQ149" s="5124"/>
      <c r="CR149" s="5124"/>
      <c r="CS149" s="5125"/>
      <c r="CT149" s="5124"/>
      <c r="CU149" s="5124"/>
      <c r="CV149" s="5124"/>
      <c r="CW149" s="5124"/>
      <c r="CX149" s="5124"/>
      <c r="CY149" s="5124"/>
      <c r="CZ149" s="5416"/>
      <c r="DA149" s="5126"/>
      <c r="DB149" s="5139"/>
      <c r="DC149" s="5114"/>
      <c r="DD149" s="5115"/>
      <c r="DE149" s="5116" t="s">
        <v>3</v>
      </c>
      <c r="DF149" s="5116" t="s">
        <v>18</v>
      </c>
      <c r="DG149" s="5116"/>
      <c r="DH149" s="5116"/>
      <c r="DI149" s="5116" t="s">
        <v>21</v>
      </c>
      <c r="DJ149" s="5116" t="s">
        <v>27</v>
      </c>
      <c r="DK149" s="5116" t="s">
        <v>28</v>
      </c>
      <c r="DL149" s="5116"/>
      <c r="DM149" s="5116"/>
      <c r="DN149" s="5116"/>
      <c r="DO149" s="5116"/>
      <c r="DP149" s="5116" t="s">
        <v>11</v>
      </c>
      <c r="DQ149" s="5182"/>
      <c r="DR149" s="5117"/>
      <c r="DT149" s="4994"/>
      <c r="DU149" s="4994"/>
      <c r="DV149" s="4994"/>
      <c r="DW149" s="4994"/>
      <c r="DX149" s="4994"/>
      <c r="DY149" s="4994"/>
      <c r="DZ149" s="4994"/>
      <c r="EA149" s="4994"/>
      <c r="EB149" s="4994"/>
      <c r="EC149" s="4994"/>
      <c r="ED149" s="4994"/>
      <c r="EE149" s="4994"/>
      <c r="EF149" s="4994"/>
      <c r="EG149" s="4994"/>
      <c r="EH149" s="4994"/>
      <c r="EI149" s="4994"/>
      <c r="EJ149" s="4994"/>
      <c r="EK149" s="4994"/>
      <c r="EL149" s="4153"/>
      <c r="EM149" s="4153"/>
      <c r="EN149" s="4153"/>
      <c r="EO149" s="86"/>
      <c r="EP149" s="86"/>
      <c r="EQ149" s="86"/>
      <c r="ER149" s="86"/>
      <c r="ES149" s="86"/>
      <c r="ET149" s="86"/>
      <c r="EU149" s="86"/>
      <c r="EV149" s="86"/>
      <c r="EW149" s="86"/>
      <c r="EX149" s="86"/>
      <c r="EY149" s="86"/>
      <c r="EZ149" s="86"/>
      <c r="FA149" s="86"/>
      <c r="FC149" s="6778"/>
      <c r="FD149" s="6778"/>
      <c r="FE149" s="6778"/>
      <c r="FF149" s="6778"/>
      <c r="FG149" s="6778"/>
      <c r="FH149" s="6778"/>
      <c r="FI149" s="6778"/>
      <c r="FJ149" s="6778"/>
      <c r="FK149" s="6796"/>
      <c r="FL149" s="6778"/>
      <c r="FM149" s="6778"/>
      <c r="FN149" s="6778"/>
      <c r="FO149" s="6778"/>
      <c r="FP149" s="6778"/>
      <c r="FQ149" s="6797"/>
      <c r="FR149" s="6797"/>
      <c r="FS149" s="6797"/>
      <c r="FT149" s="6778"/>
      <c r="FU149" s="5012"/>
      <c r="FV149" s="6731"/>
      <c r="FW149" s="6731"/>
      <c r="FX149" s="6731"/>
      <c r="FY149" s="6731"/>
      <c r="FZ149" s="6731"/>
      <c r="GA149" s="6731"/>
      <c r="GB149" s="6731"/>
      <c r="GC149" s="6731"/>
      <c r="GD149" s="6731"/>
      <c r="GE149" s="6731"/>
      <c r="GF149" s="6731"/>
      <c r="GG149" s="6731"/>
      <c r="GH149" s="6731"/>
      <c r="GI149" s="6731"/>
      <c r="GJ149" s="6731"/>
      <c r="GK149" s="6731"/>
      <c r="GM149" s="6631" t="s">
        <v>1554</v>
      </c>
      <c r="GN149" s="6648">
        <v>2</v>
      </c>
      <c r="GO149" s="6648">
        <v>183</v>
      </c>
      <c r="GP149" s="6649">
        <v>45509</v>
      </c>
      <c r="GQ149" s="6648">
        <v>500</v>
      </c>
      <c r="GR149" s="6648" t="s">
        <v>1539</v>
      </c>
      <c r="GS149" s="6650">
        <v>12.5</v>
      </c>
      <c r="GT149" s="6651">
        <v>45513</v>
      </c>
      <c r="GU149" s="6649">
        <v>45520</v>
      </c>
      <c r="GV149" s="6648">
        <v>3649</v>
      </c>
      <c r="GW149" s="6648">
        <v>399.2</v>
      </c>
      <c r="GX149" s="6652">
        <f>(GQ149-GW149)</f>
        <v>100.80000000000001</v>
      </c>
      <c r="GY149" s="6653">
        <f>GS149*GW149/1</f>
        <v>4990</v>
      </c>
      <c r="GZ149" s="6654">
        <f>(GY149*0.05)</f>
        <v>249.5</v>
      </c>
      <c r="HA149" s="6685">
        <v>5</v>
      </c>
      <c r="HB149" s="6654">
        <f>(GY149*0.02)</f>
        <v>99.8</v>
      </c>
      <c r="HC149" s="6530" t="s">
        <v>8</v>
      </c>
      <c r="HV149" s="6778"/>
      <c r="HW149" s="6778"/>
      <c r="HX149" s="6778"/>
      <c r="HY149" s="6778"/>
      <c r="HZ149" s="6778"/>
      <c r="IA149" s="6778"/>
      <c r="IB149" s="6778"/>
      <c r="IC149" s="6778"/>
      <c r="ID149" s="6796"/>
      <c r="IE149" s="6778"/>
      <c r="IF149" s="6778"/>
      <c r="IG149" s="6778"/>
      <c r="IH149" s="6778"/>
      <c r="II149" s="6778"/>
      <c r="IJ149" s="6797"/>
      <c r="IK149" s="6797"/>
      <c r="IL149" s="6797"/>
      <c r="IM149" s="6778"/>
      <c r="IN149" s="5012"/>
      <c r="IO149" s="6731"/>
      <c r="IP149" s="6731"/>
      <c r="IQ149" s="6731"/>
      <c r="IR149" s="6731"/>
      <c r="IS149" s="6731"/>
      <c r="IT149" s="6731"/>
      <c r="IU149" s="6731"/>
      <c r="IV149" s="6731"/>
      <c r="IW149" s="6731"/>
      <c r="IX149" s="6731"/>
      <c r="IY149" s="6731"/>
      <c r="IZ149" s="6731"/>
      <c r="JA149" s="6731"/>
      <c r="JB149" s="6731"/>
      <c r="JC149" s="6731"/>
      <c r="JD149" s="6731"/>
    </row>
    <row r="150" spans="17:264" ht="15" thickBot="1">
      <c r="Q150" s="5593" t="s">
        <v>1543</v>
      </c>
      <c r="R150" s="5594" t="s">
        <v>1602</v>
      </c>
      <c r="S150" s="5626">
        <v>20</v>
      </c>
      <c r="T150" s="5589" t="s">
        <v>1545</v>
      </c>
      <c r="U150" s="5595">
        <v>45433</v>
      </c>
      <c r="V150" s="5608">
        <v>26.8</v>
      </c>
      <c r="W150" s="5612" t="s">
        <v>35</v>
      </c>
      <c r="X150" s="5612">
        <v>67</v>
      </c>
      <c r="Y150" s="5629">
        <v>1182.3</v>
      </c>
      <c r="Z150" s="4482">
        <v>45446</v>
      </c>
      <c r="AA150" s="5595">
        <v>45446</v>
      </c>
      <c r="AB150" s="5594">
        <v>22713</v>
      </c>
      <c r="AC150" s="5598">
        <v>15915</v>
      </c>
      <c r="AD150" s="5598">
        <f>(AC150-V150*1000)</f>
        <v>-10885</v>
      </c>
      <c r="AE150" s="5608">
        <f>(AC150*Y150/1000)</f>
        <v>18816.304499999998</v>
      </c>
      <c r="AF150" s="5608">
        <f>(AE150*0.05)</f>
        <v>940.81522499999994</v>
      </c>
      <c r="AG150" s="5609">
        <v>5</v>
      </c>
      <c r="AH150" s="5684" t="s">
        <v>8</v>
      </c>
      <c r="AI150" s="5734"/>
      <c r="AJ150" s="5810"/>
      <c r="AK150" s="3674"/>
      <c r="AL150" s="3674"/>
      <c r="AM150" s="2091"/>
      <c r="AN150" s="2091"/>
      <c r="AO150" s="2091"/>
      <c r="AP150" s="2091"/>
      <c r="AQ150" s="2091"/>
      <c r="AR150" s="2091"/>
      <c r="AS150" s="3674"/>
      <c r="AT150" s="2091"/>
      <c r="AU150" s="2092"/>
      <c r="AV150" s="2092"/>
      <c r="AW150" s="2091"/>
      <c r="AX150" s="2091"/>
      <c r="AY150" s="2091"/>
      <c r="AZ150" s="2150"/>
      <c r="BB150" s="5074"/>
      <c r="BC150" s="5075"/>
      <c r="BD150" s="5075"/>
      <c r="BE150" s="5075"/>
      <c r="BF150" s="5075"/>
      <c r="BG150" s="5075"/>
      <c r="BH150" s="5075"/>
      <c r="BI150" s="5075"/>
      <c r="BJ150" s="5076"/>
      <c r="BK150" s="5075"/>
      <c r="BL150" s="5075"/>
      <c r="BM150" s="5075"/>
      <c r="BN150" s="5075"/>
      <c r="BO150" s="5075"/>
      <c r="BP150" s="5075"/>
      <c r="BQ150" s="6695"/>
      <c r="BR150" s="5077"/>
      <c r="BS150" s="5083"/>
      <c r="BT150" s="5278"/>
      <c r="BU150" s="5094"/>
      <c r="BV150" s="5094"/>
      <c r="BW150" s="5095"/>
      <c r="BX150" s="5095"/>
      <c r="BY150" s="5095"/>
      <c r="BZ150" s="5095"/>
      <c r="CA150" s="5095"/>
      <c r="CB150" s="5095"/>
      <c r="CC150" s="5095"/>
      <c r="CD150" s="5095"/>
      <c r="CE150" s="5095"/>
      <c r="CF150" s="5095"/>
      <c r="CG150" s="5095"/>
      <c r="CH150" s="6475"/>
      <c r="CI150" s="5166"/>
      <c r="CK150" s="5123"/>
      <c r="CL150" s="5124"/>
      <c r="CM150" s="5124"/>
      <c r="CN150" s="5124"/>
      <c r="CO150" s="5124"/>
      <c r="CP150" s="5124"/>
      <c r="CQ150" s="5124"/>
      <c r="CR150" s="5124"/>
      <c r="CS150" s="5125"/>
      <c r="CT150" s="5124"/>
      <c r="CU150" s="5124"/>
      <c r="CV150" s="5124"/>
      <c r="CW150" s="5124"/>
      <c r="CX150" s="5124"/>
      <c r="CY150" s="5124"/>
      <c r="CZ150" s="5416"/>
      <c r="DA150" s="5126"/>
      <c r="DB150" s="5139"/>
      <c r="DC150" s="5480"/>
      <c r="DD150" s="5481"/>
      <c r="DE150" s="5481"/>
      <c r="DF150" s="5482"/>
      <c r="DG150" s="5482"/>
      <c r="DH150" s="5482"/>
      <c r="DI150" s="5482"/>
      <c r="DJ150" s="5482"/>
      <c r="DK150" s="5482"/>
      <c r="DL150" s="5482"/>
      <c r="DM150" s="5482"/>
      <c r="DN150" s="5482"/>
      <c r="DO150" s="5482"/>
      <c r="DP150" s="5482"/>
      <c r="DQ150" s="5482"/>
      <c r="DR150" s="5483"/>
      <c r="DT150" s="4994"/>
      <c r="DU150" s="4994"/>
      <c r="DV150" s="4994"/>
      <c r="DW150" s="4994"/>
      <c r="DX150" s="4994"/>
      <c r="DY150" s="4994"/>
      <c r="DZ150" s="4994"/>
      <c r="EA150" s="4994"/>
      <c r="EB150" s="4994"/>
      <c r="EC150" s="4994"/>
      <c r="ED150" s="4994"/>
      <c r="EE150" s="4994"/>
      <c r="EF150" s="4994"/>
      <c r="EG150" s="4994"/>
      <c r="EH150" s="4994"/>
      <c r="EI150" s="4994"/>
      <c r="EJ150" s="4994"/>
      <c r="EK150" s="4994"/>
      <c r="EL150" s="90"/>
      <c r="EM150" s="4153"/>
      <c r="EN150" s="4153"/>
      <c r="EO150" s="86"/>
      <c r="EP150" s="86"/>
      <c r="EQ150" s="86"/>
      <c r="ER150" s="86"/>
      <c r="ES150" s="86"/>
      <c r="ET150" s="86"/>
      <c r="EU150" s="86"/>
      <c r="EV150" s="86"/>
      <c r="EW150" s="86"/>
      <c r="EX150" s="86"/>
      <c r="EY150" s="86"/>
      <c r="EZ150" s="86"/>
      <c r="FA150" s="86"/>
      <c r="FC150" s="6778"/>
      <c r="FD150" s="6778"/>
      <c r="FE150" s="6778"/>
      <c r="FF150" s="6778"/>
      <c r="FG150" s="6778"/>
      <c r="FH150" s="6778"/>
      <c r="FI150" s="6778"/>
      <c r="FJ150" s="6778"/>
      <c r="FK150" s="6796"/>
      <c r="FL150" s="6778"/>
      <c r="FM150" s="6778"/>
      <c r="FN150" s="6778"/>
      <c r="FO150" s="6778"/>
      <c r="FP150" s="6778"/>
      <c r="FQ150" s="6797"/>
      <c r="FR150" s="6797"/>
      <c r="FS150" s="6797"/>
      <c r="FT150" s="6778"/>
      <c r="FU150" s="5012"/>
      <c r="FV150" s="6731"/>
      <c r="FW150" s="6731"/>
      <c r="FX150" s="6731"/>
      <c r="FY150" s="6731"/>
      <c r="FZ150" s="6731"/>
      <c r="GA150" s="6731"/>
      <c r="GB150" s="6731"/>
      <c r="GC150" s="6731"/>
      <c r="GD150" s="6731"/>
      <c r="GE150" s="6731"/>
      <c r="GF150" s="6731"/>
      <c r="GG150" s="6731"/>
      <c r="GH150" s="6731"/>
      <c r="GI150" s="6731"/>
      <c r="GJ150" s="6731"/>
      <c r="GK150" s="6731"/>
      <c r="GM150" s="7465" t="s">
        <v>1554</v>
      </c>
      <c r="GN150" s="7466">
        <v>2</v>
      </c>
      <c r="GO150" s="7466">
        <v>183</v>
      </c>
      <c r="GP150" s="7467">
        <v>45509</v>
      </c>
      <c r="GQ150" s="7466">
        <v>101</v>
      </c>
      <c r="GR150" s="7466" t="s">
        <v>1539</v>
      </c>
      <c r="GS150" s="7468">
        <v>12.5</v>
      </c>
      <c r="GT150" s="7469">
        <v>45513</v>
      </c>
      <c r="GU150" s="7467">
        <v>45513</v>
      </c>
      <c r="GV150" s="7466"/>
      <c r="GW150" s="7466">
        <v>101</v>
      </c>
      <c r="GX150" s="7470">
        <f>(GQ150-GW150)</f>
        <v>0</v>
      </c>
      <c r="GY150" s="7471">
        <f>GS150*GW150/1</f>
        <v>1262.5</v>
      </c>
      <c r="GZ150" s="7472">
        <f>(GY150*0.05)</f>
        <v>63.125</v>
      </c>
      <c r="HA150" s="7473">
        <v>5</v>
      </c>
      <c r="HB150" s="7472">
        <f>(GY150*0.02)</f>
        <v>25.25</v>
      </c>
      <c r="HC150" s="7474" t="s">
        <v>1565</v>
      </c>
      <c r="HV150" s="6778"/>
      <c r="HW150" s="6778"/>
      <c r="HX150" s="6778"/>
      <c r="HY150" s="6778"/>
      <c r="HZ150" s="6778"/>
      <c r="IA150" s="6778"/>
      <c r="IB150" s="6778"/>
      <c r="IC150" s="6778"/>
      <c r="ID150" s="6796"/>
      <c r="IE150" s="6778"/>
      <c r="IF150" s="6778"/>
      <c r="IG150" s="6778"/>
      <c r="IH150" s="6778"/>
      <c r="II150" s="6778"/>
      <c r="IJ150" s="6797"/>
      <c r="IK150" s="6797"/>
      <c r="IL150" s="6797"/>
      <c r="IM150" s="6778"/>
      <c r="IN150" s="5012"/>
      <c r="IO150" s="6731"/>
      <c r="IP150" s="6731"/>
      <c r="IQ150" s="6731"/>
      <c r="IR150" s="6731"/>
      <c r="IS150" s="6731"/>
      <c r="IT150" s="6731"/>
      <c r="IU150" s="6731"/>
      <c r="IV150" s="6731"/>
      <c r="IW150" s="6731"/>
      <c r="IX150" s="6731"/>
      <c r="IY150" s="6731"/>
      <c r="IZ150" s="6731"/>
      <c r="JA150" s="6731"/>
      <c r="JB150" s="6731"/>
      <c r="JC150" s="6731"/>
      <c r="JD150" s="6731"/>
    </row>
    <row r="151" spans="17:264" ht="16.2" thickBot="1">
      <c r="Q151" s="5593" t="s">
        <v>1543</v>
      </c>
      <c r="R151" s="5594" t="s">
        <v>1602</v>
      </c>
      <c r="S151" s="5626">
        <v>20</v>
      </c>
      <c r="T151" s="5589" t="s">
        <v>1545</v>
      </c>
      <c r="U151" s="5595">
        <v>45433</v>
      </c>
      <c r="V151" s="7322">
        <v>10.885</v>
      </c>
      <c r="W151" s="5612" t="s">
        <v>35</v>
      </c>
      <c r="X151" s="5612">
        <v>27</v>
      </c>
      <c r="Y151" s="5629">
        <v>1182.3</v>
      </c>
      <c r="Z151" s="4482">
        <v>45439</v>
      </c>
      <c r="AA151" s="5595">
        <v>45439</v>
      </c>
      <c r="AB151" s="5594">
        <v>22713</v>
      </c>
      <c r="AC151" s="5598">
        <v>2800</v>
      </c>
      <c r="AD151" s="5598">
        <f>(AC151-V151*1000)</f>
        <v>-8085</v>
      </c>
      <c r="AE151" s="5608">
        <f>(AC151*Y151/1000)</f>
        <v>3310.44</v>
      </c>
      <c r="AF151" s="5608">
        <f>(AE151*0.05)</f>
        <v>165.52200000000002</v>
      </c>
      <c r="AG151" s="5609">
        <v>5</v>
      </c>
      <c r="AH151" s="5672" t="s">
        <v>8</v>
      </c>
      <c r="AI151" s="5734"/>
      <c r="AJ151" s="5810"/>
      <c r="AK151" s="3674"/>
      <c r="AL151" s="3674"/>
      <c r="AM151" s="2091"/>
      <c r="AN151" s="2091"/>
      <c r="AO151" s="2091"/>
      <c r="AP151" s="2091"/>
      <c r="AQ151" s="2091"/>
      <c r="AR151" s="2091"/>
      <c r="AS151" s="3674"/>
      <c r="AT151" s="2091"/>
      <c r="AU151" s="2092"/>
      <c r="AV151" s="2092"/>
      <c r="AW151" s="2091"/>
      <c r="AX151" s="2091"/>
      <c r="AY151" s="2091"/>
      <c r="AZ151" s="2150"/>
      <c r="BB151" s="5074"/>
      <c r="BC151" s="5075"/>
      <c r="BD151" s="5075"/>
      <c r="BE151" s="5075"/>
      <c r="BF151" s="5075"/>
      <c r="BG151" s="5075"/>
      <c r="BH151" s="5075"/>
      <c r="BI151" s="5075"/>
      <c r="BJ151" s="5076"/>
      <c r="BK151" s="5075"/>
      <c r="BL151" s="5075"/>
      <c r="BM151" s="5075"/>
      <c r="BN151" s="5075"/>
      <c r="BO151" s="5075"/>
      <c r="BP151" s="5075"/>
      <c r="BQ151" s="6695"/>
      <c r="BR151" s="5077"/>
      <c r="BS151" s="5083"/>
      <c r="BT151" s="5278"/>
      <c r="BU151" s="5094"/>
      <c r="BV151" s="5094"/>
      <c r="BW151" s="5095"/>
      <c r="BX151" s="5095"/>
      <c r="BY151" s="5095"/>
      <c r="BZ151" s="5095"/>
      <c r="CA151" s="5095"/>
      <c r="CB151" s="5095"/>
      <c r="CC151" s="5095"/>
      <c r="CD151" s="5095"/>
      <c r="CE151" s="5095"/>
      <c r="CF151" s="5095"/>
      <c r="CG151" s="5095"/>
      <c r="CH151" s="6475"/>
      <c r="CI151" s="5166"/>
      <c r="CK151" s="5135"/>
      <c r="CL151" s="5136"/>
      <c r="CM151" s="5136"/>
      <c r="CN151" s="5136"/>
      <c r="CO151" s="5136"/>
      <c r="CP151" s="5136"/>
      <c r="CQ151" s="5136"/>
      <c r="CR151" s="5136"/>
      <c r="CS151" s="5137"/>
      <c r="CT151" s="5136"/>
      <c r="CU151" s="5136"/>
      <c r="CV151" s="5136"/>
      <c r="CW151" s="5136"/>
      <c r="CX151" s="5136"/>
      <c r="CY151" s="5136"/>
      <c r="CZ151" s="5418"/>
      <c r="DA151" s="5138"/>
      <c r="DB151" s="5139"/>
      <c r="DC151" s="5484"/>
      <c r="DD151" s="5127"/>
      <c r="DE151" s="5127"/>
      <c r="DF151" s="2557"/>
      <c r="DG151" s="2557"/>
      <c r="DH151" s="2557"/>
      <c r="DI151" s="2557"/>
      <c r="DJ151" s="2557"/>
      <c r="DK151" s="2557"/>
      <c r="DL151" s="2557"/>
      <c r="DM151" s="2557"/>
      <c r="DN151" s="2557"/>
      <c r="DO151" s="2557"/>
      <c r="DP151" s="2557"/>
      <c r="DQ151" s="2557"/>
      <c r="DR151" s="2523"/>
      <c r="DT151" s="4995" t="s">
        <v>1510</v>
      </c>
      <c r="DU151" s="4995"/>
      <c r="DV151" s="4993"/>
      <c r="DW151" s="4993"/>
      <c r="DX151" s="4993"/>
      <c r="DY151" s="4993"/>
      <c r="DZ151" s="4993"/>
      <c r="EA151" s="4993"/>
      <c r="EB151" s="4993"/>
      <c r="EC151" s="4993"/>
      <c r="ED151" s="4993"/>
      <c r="EE151" s="4993"/>
      <c r="EF151" s="4993"/>
      <c r="EG151" s="4993"/>
      <c r="EH151" s="4993"/>
      <c r="EI151" s="4993"/>
      <c r="EJ151" s="4993"/>
      <c r="EK151" s="4994"/>
      <c r="EL151" s="5016"/>
      <c r="EM151" s="5042"/>
      <c r="EN151" s="5038" t="s">
        <v>14</v>
      </c>
      <c r="EO151" s="5038" t="s">
        <v>12</v>
      </c>
      <c r="EP151" s="5038"/>
      <c r="EQ151" s="5038"/>
      <c r="ER151" s="5038" t="s">
        <v>15</v>
      </c>
      <c r="ES151" s="5038" t="s">
        <v>12</v>
      </c>
      <c r="ET151" s="5038" t="s">
        <v>12</v>
      </c>
      <c r="EU151" s="5038"/>
      <c r="EV151" s="5038"/>
      <c r="EW151" s="5038"/>
      <c r="EX151" s="5038"/>
      <c r="EY151" s="5038" t="s">
        <v>0</v>
      </c>
      <c r="EZ151" s="5382"/>
      <c r="FA151" s="5039"/>
      <c r="FC151" s="6732" t="s">
        <v>1584</v>
      </c>
      <c r="FD151" s="6733"/>
      <c r="FE151" s="6734"/>
      <c r="FF151" s="6734"/>
      <c r="FG151" s="6734"/>
      <c r="FH151" s="6734"/>
      <c r="FI151" s="6734"/>
      <c r="FJ151" s="6734"/>
      <c r="FK151" s="6734"/>
      <c r="FL151" s="6734"/>
      <c r="FM151" s="6734"/>
      <c r="FN151" s="6734"/>
      <c r="FO151" s="6734"/>
      <c r="FP151" s="6734"/>
      <c r="FQ151" s="6734"/>
      <c r="FR151" s="6734"/>
      <c r="FS151" s="6734"/>
      <c r="FT151" s="6734"/>
      <c r="FU151" s="4993"/>
      <c r="FV151" s="6731"/>
      <c r="FW151" s="6731"/>
      <c r="FX151" s="6731"/>
      <c r="FY151" s="6731"/>
      <c r="FZ151" s="6731"/>
      <c r="GA151" s="6731"/>
      <c r="GB151" s="6731"/>
      <c r="GC151" s="6731"/>
      <c r="GD151" s="6731"/>
      <c r="GE151" s="6731"/>
      <c r="GF151" s="6731"/>
      <c r="GG151" s="6731"/>
      <c r="GH151" s="6731"/>
      <c r="GI151" s="6731"/>
      <c r="GJ151" s="6731"/>
      <c r="GK151" s="6731"/>
      <c r="GM151" s="6536"/>
      <c r="GN151" s="6536"/>
      <c r="GO151" s="6536"/>
      <c r="GP151" s="6536"/>
      <c r="GQ151" s="6536"/>
      <c r="GR151" s="6536"/>
      <c r="GS151" s="6536"/>
      <c r="GT151" s="6537"/>
      <c r="GU151" s="6536"/>
      <c r="GV151" s="6536"/>
      <c r="GW151" s="6536"/>
      <c r="GX151" s="6536"/>
      <c r="GY151" s="6536"/>
      <c r="GZ151" s="6536"/>
      <c r="HA151" s="6676"/>
      <c r="HB151" s="6676"/>
      <c r="HC151" s="6538"/>
      <c r="HV151" s="6732" t="s">
        <v>1584</v>
      </c>
      <c r="HW151" s="6733"/>
      <c r="HX151" s="6734"/>
      <c r="HY151" s="6734"/>
      <c r="HZ151" s="6734"/>
      <c r="IA151" s="6734"/>
      <c r="IB151" s="6734"/>
      <c r="IC151" s="6734"/>
      <c r="ID151" s="6734"/>
      <c r="IE151" s="6734"/>
      <c r="IF151" s="6734"/>
      <c r="IG151" s="6734"/>
      <c r="IH151" s="6734"/>
      <c r="II151" s="6734"/>
      <c r="IJ151" s="6734"/>
      <c r="IK151" s="6734"/>
      <c r="IL151" s="6734"/>
      <c r="IM151" s="6734"/>
      <c r="IN151" s="4993"/>
      <c r="IO151" s="6731"/>
      <c r="IP151" s="6731"/>
      <c r="IQ151" s="6731"/>
      <c r="IR151" s="6731"/>
      <c r="IS151" s="6731"/>
      <c r="IT151" s="6731"/>
      <c r="IU151" s="6731"/>
      <c r="IV151" s="6731"/>
      <c r="IW151" s="6731"/>
      <c r="IX151" s="6731"/>
      <c r="IY151" s="6731"/>
      <c r="IZ151" s="6731"/>
      <c r="JA151" s="6731"/>
      <c r="JB151" s="6731"/>
      <c r="JC151" s="6731"/>
      <c r="JD151" s="6731"/>
    </row>
    <row r="152" spans="17:264" ht="15" thickBot="1">
      <c r="Q152" s="7352" t="s">
        <v>1543</v>
      </c>
      <c r="R152" s="7353" t="s">
        <v>1602</v>
      </c>
      <c r="S152" s="7354">
        <v>20</v>
      </c>
      <c r="T152" s="7355" t="s">
        <v>1545</v>
      </c>
      <c r="U152" s="4780">
        <v>45433</v>
      </c>
      <c r="V152" s="7356">
        <v>8.0850000000000009</v>
      </c>
      <c r="W152" s="7357" t="s">
        <v>35</v>
      </c>
      <c r="X152" s="7357">
        <v>20</v>
      </c>
      <c r="Y152" s="7358">
        <v>1182.3</v>
      </c>
      <c r="Z152" s="5719">
        <v>45439</v>
      </c>
      <c r="AA152" s="4780">
        <v>45439</v>
      </c>
      <c r="AB152" s="7353"/>
      <c r="AC152" s="7360">
        <v>8085</v>
      </c>
      <c r="AD152" s="7360">
        <f>(AC152-V152*1000)</f>
        <v>-9.0949470177292824E-13</v>
      </c>
      <c r="AE152" s="7361">
        <f>(AC152*Y152/1000)</f>
        <v>9558.8955000000005</v>
      </c>
      <c r="AF152" s="7361">
        <f>(AE152*0.05)</f>
        <v>477.94477500000005</v>
      </c>
      <c r="AG152" s="7362">
        <v>5</v>
      </c>
      <c r="AH152" s="7363" t="s">
        <v>88</v>
      </c>
      <c r="AI152" s="5734"/>
      <c r="AJ152" s="5731"/>
      <c r="AK152" s="7238"/>
      <c r="AL152" s="7238"/>
      <c r="AM152" s="7238"/>
      <c r="AN152" s="7238"/>
      <c r="AO152" s="7238"/>
      <c r="AP152" s="7238"/>
      <c r="AQ152" s="7238"/>
      <c r="AR152" s="7238"/>
      <c r="AS152" s="7590"/>
      <c r="AT152" s="7238"/>
      <c r="AU152" s="7238"/>
      <c r="AV152" s="7238"/>
      <c r="AW152" s="7238"/>
      <c r="AX152" s="7238"/>
      <c r="AY152" s="7238"/>
      <c r="AZ152" s="7239"/>
      <c r="BB152" s="5078"/>
      <c r="BC152" s="5079"/>
      <c r="BD152" s="5079"/>
      <c r="BE152" s="5079"/>
      <c r="BF152" s="5079"/>
      <c r="BG152" s="5079"/>
      <c r="BH152" s="5079"/>
      <c r="BI152" s="5079"/>
      <c r="BJ152" s="5080"/>
      <c r="BK152" s="5079"/>
      <c r="BL152" s="5079"/>
      <c r="BM152" s="5079"/>
      <c r="BN152" s="5079"/>
      <c r="BO152" s="5177">
        <f>SUM(BO135:BO151)</f>
        <v>76294.99549999999</v>
      </c>
      <c r="BP152" s="5177">
        <f>SUM(BP135:BP151)</f>
        <v>3814.7497750000002</v>
      </c>
      <c r="BQ152" s="6692"/>
      <c r="BR152" s="5081"/>
      <c r="BS152" s="5083"/>
      <c r="BT152" s="5278"/>
      <c r="BU152" s="5094"/>
      <c r="BV152" s="5094"/>
      <c r="BW152" s="5095"/>
      <c r="BX152" s="5095"/>
      <c r="BY152" s="5095"/>
      <c r="BZ152" s="5095"/>
      <c r="CA152" s="5095"/>
      <c r="CB152" s="5095"/>
      <c r="CC152" s="5095"/>
      <c r="CD152" s="5095"/>
      <c r="CE152" s="5095"/>
      <c r="CF152" s="5095"/>
      <c r="CG152" s="5095"/>
      <c r="CH152" s="6475"/>
      <c r="CI152" s="5166"/>
      <c r="CK152" s="5135"/>
      <c r="CL152" s="5136"/>
      <c r="CM152" s="5136"/>
      <c r="CN152" s="5136"/>
      <c r="CO152" s="5136"/>
      <c r="CP152" s="5136"/>
      <c r="CQ152" s="5136"/>
      <c r="CR152" s="5136"/>
      <c r="CS152" s="5137"/>
      <c r="CT152" s="5136"/>
      <c r="CU152" s="5136"/>
      <c r="CV152" s="5136"/>
      <c r="CW152" s="5136"/>
      <c r="CX152" s="5136"/>
      <c r="CY152" s="5136"/>
      <c r="CZ152" s="5418"/>
      <c r="DA152" s="5138"/>
      <c r="DB152" s="5139"/>
      <c r="DC152" s="5484"/>
      <c r="DD152" s="5127"/>
      <c r="DE152" s="5127"/>
      <c r="DF152" s="2557"/>
      <c r="DG152" s="2557"/>
      <c r="DH152" s="2557"/>
      <c r="DI152" s="2557"/>
      <c r="DJ152" s="2557"/>
      <c r="DK152" s="2557"/>
      <c r="DL152" s="2557"/>
      <c r="DM152" s="2557"/>
      <c r="DN152" s="2557"/>
      <c r="DO152" s="2557"/>
      <c r="DP152" s="2557"/>
      <c r="DQ152" s="2557"/>
      <c r="DR152" s="2523"/>
      <c r="DT152" s="5016"/>
      <c r="DU152" s="5016"/>
      <c r="DV152" s="5016"/>
      <c r="DW152" s="5016" t="s">
        <v>14</v>
      </c>
      <c r="DX152" s="5016" t="s">
        <v>12</v>
      </c>
      <c r="DY152" s="5016"/>
      <c r="DZ152" s="5016"/>
      <c r="EA152" s="5016" t="s">
        <v>15</v>
      </c>
      <c r="EB152" s="5016" t="s">
        <v>12</v>
      </c>
      <c r="EC152" s="5016" t="s">
        <v>12</v>
      </c>
      <c r="ED152" s="5016"/>
      <c r="EE152" s="5016"/>
      <c r="EF152" s="5016"/>
      <c r="EG152" s="5016"/>
      <c r="EH152" s="5016" t="s">
        <v>0</v>
      </c>
      <c r="EI152" s="5016"/>
      <c r="EJ152" s="5016"/>
      <c r="EK152" s="4994"/>
      <c r="EL152" s="5017" t="s">
        <v>4</v>
      </c>
      <c r="EM152" s="5043" t="s">
        <v>18</v>
      </c>
      <c r="EN152" s="5040" t="s">
        <v>19</v>
      </c>
      <c r="EO152" s="5040" t="s">
        <v>19</v>
      </c>
      <c r="EP152" s="5040" t="s">
        <v>20</v>
      </c>
      <c r="EQ152" s="5040" t="s">
        <v>21</v>
      </c>
      <c r="ER152" s="5040" t="s">
        <v>22</v>
      </c>
      <c r="ES152" s="5040" t="s">
        <v>23</v>
      </c>
      <c r="ET152" s="5040" t="s">
        <v>23</v>
      </c>
      <c r="EU152" s="5040" t="s">
        <v>24</v>
      </c>
      <c r="EV152" s="5040" t="s">
        <v>20</v>
      </c>
      <c r="EW152" s="5040" t="s">
        <v>25</v>
      </c>
      <c r="EX152" s="5040" t="s">
        <v>0</v>
      </c>
      <c r="EY152" s="5040" t="s">
        <v>1363</v>
      </c>
      <c r="EZ152" s="5383"/>
      <c r="FA152" s="5041" t="s">
        <v>26</v>
      </c>
      <c r="FC152" s="6779"/>
      <c r="FD152" s="6779"/>
      <c r="FE152" s="6779"/>
      <c r="FF152" s="6779" t="s">
        <v>14</v>
      </c>
      <c r="FG152" s="6779" t="s">
        <v>12</v>
      </c>
      <c r="FH152" s="6779"/>
      <c r="FI152" s="6779"/>
      <c r="FJ152" s="6779" t="s">
        <v>15</v>
      </c>
      <c r="FK152" s="6779" t="s">
        <v>12</v>
      </c>
      <c r="FL152" s="6779" t="s">
        <v>12</v>
      </c>
      <c r="FM152" s="6779"/>
      <c r="FN152" s="6779"/>
      <c r="FO152" s="6779"/>
      <c r="FP152" s="6779"/>
      <c r="FQ152" s="6779" t="s">
        <v>0</v>
      </c>
      <c r="FR152" s="6872"/>
      <c r="FS152" s="6872"/>
      <c r="FT152" s="6779"/>
      <c r="FU152" s="87"/>
      <c r="FV152" s="6731"/>
      <c r="FW152" s="6731"/>
      <c r="FX152" s="6731"/>
      <c r="FY152" s="6731"/>
      <c r="FZ152" s="6731"/>
      <c r="GA152" s="6731"/>
      <c r="GB152" s="6731"/>
      <c r="GC152" s="6731"/>
      <c r="GD152" s="6731"/>
      <c r="GE152" s="6731"/>
      <c r="GF152" s="6731"/>
      <c r="GG152" s="6731"/>
      <c r="GH152" s="6731"/>
      <c r="GI152" s="6731"/>
      <c r="GJ152" s="6731"/>
      <c r="GK152" s="6731"/>
      <c r="GM152" s="6547"/>
      <c r="GN152" s="6536"/>
      <c r="GO152" s="6536"/>
      <c r="GP152" s="6548"/>
      <c r="GQ152" s="6536"/>
      <c r="GR152" s="6536"/>
      <c r="GS152" s="6536"/>
      <c r="GT152" s="6549"/>
      <c r="GU152" s="6536"/>
      <c r="GV152" s="6536"/>
      <c r="GW152" s="6550"/>
      <c r="GX152" s="6536"/>
      <c r="GY152" s="6550"/>
      <c r="GZ152" s="6550"/>
      <c r="HA152" s="6898"/>
      <c r="HB152" s="6898"/>
      <c r="HC152" s="6538"/>
      <c r="HV152" s="6779"/>
      <c r="HW152" s="6779"/>
      <c r="HX152" s="6779"/>
      <c r="HY152" s="6779" t="s">
        <v>14</v>
      </c>
      <c r="HZ152" s="6779" t="s">
        <v>12</v>
      </c>
      <c r="IA152" s="6779"/>
      <c r="IB152" s="6779"/>
      <c r="IC152" s="6779" t="s">
        <v>15</v>
      </c>
      <c r="ID152" s="6779" t="s">
        <v>12</v>
      </c>
      <c r="IE152" s="6779" t="s">
        <v>12</v>
      </c>
      <c r="IF152" s="6779"/>
      <c r="IG152" s="6779"/>
      <c r="IH152" s="6779"/>
      <c r="II152" s="6779"/>
      <c r="IJ152" s="6779" t="s">
        <v>0</v>
      </c>
      <c r="IK152" s="6872"/>
      <c r="IL152" s="6872"/>
      <c r="IM152" s="6779"/>
      <c r="IN152" s="87"/>
      <c r="IO152" s="6731"/>
      <c r="IP152" s="6731"/>
      <c r="IQ152" s="6731"/>
      <c r="IR152" s="6731"/>
      <c r="IS152" s="6731"/>
      <c r="IT152" s="6731"/>
      <c r="IU152" s="6731"/>
      <c r="IV152" s="6731"/>
      <c r="IW152" s="6731"/>
      <c r="IX152" s="6731"/>
      <c r="IY152" s="6731"/>
      <c r="IZ152" s="6731"/>
      <c r="JA152" s="6731"/>
      <c r="JB152" s="6731"/>
      <c r="JC152" s="6731"/>
      <c r="JD152" s="6731"/>
    </row>
    <row r="153" spans="17:264" ht="15" thickBot="1">
      <c r="Q153" s="5593" t="s">
        <v>792</v>
      </c>
      <c r="R153" s="5589" t="s">
        <v>1527</v>
      </c>
      <c r="S153" s="5599">
        <v>430</v>
      </c>
      <c r="T153" s="5589" t="s">
        <v>36</v>
      </c>
      <c r="U153" s="5610">
        <v>45448</v>
      </c>
      <c r="V153" s="7044">
        <v>10</v>
      </c>
      <c r="W153" s="5612" t="s">
        <v>35</v>
      </c>
      <c r="X153" s="5612">
        <v>20</v>
      </c>
      <c r="Y153" s="5613">
        <v>603.4</v>
      </c>
      <c r="Z153" s="4482">
        <v>45453</v>
      </c>
      <c r="AA153" s="5595">
        <v>45450</v>
      </c>
      <c r="AB153" s="5599">
        <v>22730</v>
      </c>
      <c r="AC153" s="5615">
        <v>10000</v>
      </c>
      <c r="AD153" s="5598">
        <f t="shared" ref="AD153:AD158" si="45">(AC153-V153*1000)</f>
        <v>0</v>
      </c>
      <c r="AE153" s="5616">
        <f t="shared" ref="AE153:AE158" si="46">(AC153*Y153/1000)</f>
        <v>6034</v>
      </c>
      <c r="AF153" s="5616">
        <f t="shared" ref="AF153:AF158" si="47">(AE153*0.05)</f>
        <v>301.7</v>
      </c>
      <c r="AG153" s="5609">
        <v>5</v>
      </c>
      <c r="AH153" s="5604" t="s">
        <v>8</v>
      </c>
      <c r="AI153" s="5734"/>
      <c r="AJ153" s="5731"/>
      <c r="AK153" s="7238"/>
      <c r="AL153" s="7238"/>
      <c r="AM153" s="7238"/>
      <c r="AN153" s="7238"/>
      <c r="AO153" s="7238"/>
      <c r="AP153" s="7238"/>
      <c r="AQ153" s="7238"/>
      <c r="AR153" s="7238"/>
      <c r="AS153" s="7590"/>
      <c r="AT153" s="7238"/>
      <c r="AU153" s="7238"/>
      <c r="AV153" s="7238"/>
      <c r="AW153" s="7238"/>
      <c r="AX153" s="7238"/>
      <c r="AY153" s="7238"/>
      <c r="AZ153" s="7239"/>
      <c r="BB153" s="5083"/>
      <c r="BC153" s="5083"/>
      <c r="BD153" s="5083"/>
      <c r="BE153" s="5083"/>
      <c r="BF153" s="5083"/>
      <c r="BG153" s="5083"/>
      <c r="BH153" s="5083"/>
      <c r="BI153" s="5083"/>
      <c r="BJ153" s="5083"/>
      <c r="BK153" s="5083"/>
      <c r="BL153" s="5083"/>
      <c r="BM153" s="5083"/>
      <c r="BN153" s="5083"/>
      <c r="BO153" s="5083"/>
      <c r="BP153" s="5083"/>
      <c r="BQ153" s="5083"/>
      <c r="BR153" s="5083"/>
      <c r="BS153" s="5083"/>
      <c r="BT153" s="5278"/>
      <c r="BU153" s="5094"/>
      <c r="BV153" s="5094"/>
      <c r="BW153" s="5095"/>
      <c r="BX153" s="5095"/>
      <c r="BY153" s="5095"/>
      <c r="BZ153" s="5095"/>
      <c r="CA153" s="5095"/>
      <c r="CB153" s="5095"/>
      <c r="CC153" s="5095"/>
      <c r="CD153" s="5095"/>
      <c r="CE153" s="5095"/>
      <c r="CF153" s="5095"/>
      <c r="CG153" s="5095"/>
      <c r="CH153" s="6475"/>
      <c r="CI153" s="5166"/>
      <c r="CK153" s="5140"/>
      <c r="CL153" s="5141"/>
      <c r="CM153" s="5141"/>
      <c r="CN153" s="5141"/>
      <c r="CO153" s="5141"/>
      <c r="CP153" s="5141"/>
      <c r="CQ153" s="5141"/>
      <c r="CR153" s="5141"/>
      <c r="CS153" s="5142"/>
      <c r="CT153" s="5141"/>
      <c r="CU153" s="5141"/>
      <c r="CV153" s="5141"/>
      <c r="CW153" s="5141"/>
      <c r="CX153" s="5203">
        <f>SUM(CX136:CX152)</f>
        <v>21653.75</v>
      </c>
      <c r="CY153" s="5203">
        <f>SUM(CY136:CY152)</f>
        <v>649.61249999999995</v>
      </c>
      <c r="CZ153" s="5420"/>
      <c r="DA153" s="5143"/>
      <c r="DB153" s="5139"/>
      <c r="DC153" s="5484"/>
      <c r="DD153" s="5127"/>
      <c r="DE153" s="5127"/>
      <c r="DF153" s="2557"/>
      <c r="DG153" s="2557"/>
      <c r="DH153" s="2557"/>
      <c r="DI153" s="2557"/>
      <c r="DJ153" s="2557"/>
      <c r="DK153" s="2557"/>
      <c r="DL153" s="2557"/>
      <c r="DM153" s="2557"/>
      <c r="DN153" s="2557"/>
      <c r="DO153" s="2557"/>
      <c r="DP153" s="2557"/>
      <c r="DQ153" s="2557"/>
      <c r="DR153" s="2523"/>
      <c r="DT153" s="5017" t="s">
        <v>3</v>
      </c>
      <c r="DU153" s="5017" t="s">
        <v>4</v>
      </c>
      <c r="DV153" s="5017" t="s">
        <v>18</v>
      </c>
      <c r="DW153" s="5017" t="s">
        <v>19</v>
      </c>
      <c r="DX153" s="5017" t="s">
        <v>19</v>
      </c>
      <c r="DY153" s="5017" t="s">
        <v>20</v>
      </c>
      <c r="DZ153" s="5017" t="s">
        <v>21</v>
      </c>
      <c r="EA153" s="5017" t="s">
        <v>22</v>
      </c>
      <c r="EB153" s="5017" t="s">
        <v>23</v>
      </c>
      <c r="EC153" s="5017" t="s">
        <v>23</v>
      </c>
      <c r="ED153" s="5017" t="s">
        <v>1227</v>
      </c>
      <c r="EE153" s="5017" t="s">
        <v>20</v>
      </c>
      <c r="EF153" s="5017" t="s">
        <v>25</v>
      </c>
      <c r="EG153" s="5017" t="s">
        <v>0</v>
      </c>
      <c r="EH153" s="5017" t="s">
        <v>1363</v>
      </c>
      <c r="EI153" s="5017"/>
      <c r="EJ153" s="5017" t="s">
        <v>26</v>
      </c>
      <c r="EK153" s="4994"/>
      <c r="EL153" s="5018"/>
      <c r="EM153" s="5044"/>
      <c r="EN153" s="5045" t="s">
        <v>3</v>
      </c>
      <c r="EO153" s="5045" t="s">
        <v>18</v>
      </c>
      <c r="EP153" s="5045"/>
      <c r="EQ153" s="5045"/>
      <c r="ER153" s="5045" t="s">
        <v>21</v>
      </c>
      <c r="ES153" s="5045" t="s">
        <v>27</v>
      </c>
      <c r="ET153" s="5045" t="s">
        <v>28</v>
      </c>
      <c r="EU153" s="5045"/>
      <c r="EV153" s="5045"/>
      <c r="EW153" s="5045"/>
      <c r="EX153" s="5045"/>
      <c r="EY153" s="5045" t="s">
        <v>11</v>
      </c>
      <c r="EZ153" s="5384"/>
      <c r="FA153" s="5046"/>
      <c r="FC153" s="6780" t="s">
        <v>3</v>
      </c>
      <c r="FD153" s="6780" t="s">
        <v>4</v>
      </c>
      <c r="FE153" s="6780" t="s">
        <v>18</v>
      </c>
      <c r="FF153" s="6780" t="s">
        <v>19</v>
      </c>
      <c r="FG153" s="6780" t="s">
        <v>19</v>
      </c>
      <c r="FH153" s="6780" t="s">
        <v>20</v>
      </c>
      <c r="FI153" s="6780" t="s">
        <v>21</v>
      </c>
      <c r="FJ153" s="6780" t="s">
        <v>22</v>
      </c>
      <c r="FK153" s="6780" t="s">
        <v>23</v>
      </c>
      <c r="FL153" s="6780" t="s">
        <v>23</v>
      </c>
      <c r="FM153" s="6780" t="s">
        <v>1227</v>
      </c>
      <c r="FN153" s="6780" t="s">
        <v>20</v>
      </c>
      <c r="FO153" s="6780" t="s">
        <v>25</v>
      </c>
      <c r="FP153" s="6780" t="s">
        <v>0</v>
      </c>
      <c r="FQ153" s="6780" t="s">
        <v>1363</v>
      </c>
      <c r="FR153" s="6868"/>
      <c r="FS153" s="6868" t="s">
        <v>1526</v>
      </c>
      <c r="FT153" s="6780" t="s">
        <v>26</v>
      </c>
      <c r="FU153" s="87"/>
      <c r="FV153" s="6731"/>
      <c r="FW153" s="6731"/>
      <c r="FX153" s="6731"/>
      <c r="FY153" s="6731"/>
      <c r="FZ153" s="6731"/>
      <c r="GA153" s="6731"/>
      <c r="GB153" s="6731"/>
      <c r="GC153" s="6731"/>
      <c r="GD153" s="6731"/>
      <c r="GE153" s="6731"/>
      <c r="GF153" s="6731"/>
      <c r="GG153" s="6731"/>
      <c r="GH153" s="6731"/>
      <c r="GI153" s="6731"/>
      <c r="GJ153" s="6731"/>
      <c r="GK153" s="6731"/>
      <c r="GM153" s="6536"/>
      <c r="GN153" s="6536"/>
      <c r="GO153" s="6536"/>
      <c r="GP153" s="6536"/>
      <c r="GQ153" s="6536"/>
      <c r="GR153" s="6536"/>
      <c r="GS153" s="6536"/>
      <c r="GT153" s="6537"/>
      <c r="GU153" s="6536"/>
      <c r="GV153" s="6536"/>
      <c r="GW153" s="6536"/>
      <c r="GX153" s="6536"/>
      <c r="GY153" s="6536"/>
      <c r="GZ153" s="6536"/>
      <c r="HA153" s="6676"/>
      <c r="HB153" s="6676"/>
      <c r="HC153" s="6538"/>
      <c r="HV153" s="6780" t="s">
        <v>3</v>
      </c>
      <c r="HW153" s="6780" t="s">
        <v>4</v>
      </c>
      <c r="HX153" s="6780" t="s">
        <v>18</v>
      </c>
      <c r="HY153" s="6780" t="s">
        <v>19</v>
      </c>
      <c r="HZ153" s="6780" t="s">
        <v>19</v>
      </c>
      <c r="IA153" s="6780" t="s">
        <v>20</v>
      </c>
      <c r="IB153" s="6780" t="s">
        <v>21</v>
      </c>
      <c r="IC153" s="6780" t="s">
        <v>22</v>
      </c>
      <c r="ID153" s="6780" t="s">
        <v>23</v>
      </c>
      <c r="IE153" s="6780" t="s">
        <v>23</v>
      </c>
      <c r="IF153" s="6780" t="s">
        <v>1227</v>
      </c>
      <c r="IG153" s="6780" t="s">
        <v>20</v>
      </c>
      <c r="IH153" s="6780" t="s">
        <v>25</v>
      </c>
      <c r="II153" s="6780" t="s">
        <v>0</v>
      </c>
      <c r="IJ153" s="6780" t="s">
        <v>1363</v>
      </c>
      <c r="IK153" s="6868"/>
      <c r="IL153" s="6868" t="s">
        <v>1526</v>
      </c>
      <c r="IM153" s="6780" t="s">
        <v>26</v>
      </c>
      <c r="IN153" s="87"/>
      <c r="IO153" s="6731"/>
      <c r="IP153" s="6731"/>
      <c r="IQ153" s="6731"/>
      <c r="IR153" s="6731"/>
      <c r="IS153" s="6731"/>
      <c r="IT153" s="6731"/>
      <c r="IU153" s="6731"/>
      <c r="IV153" s="6731"/>
      <c r="IW153" s="6731"/>
      <c r="IX153" s="6731"/>
      <c r="IY153" s="6731"/>
      <c r="IZ153" s="6731"/>
      <c r="JA153" s="6731"/>
      <c r="JB153" s="6731"/>
      <c r="JC153" s="6731"/>
      <c r="JD153" s="6731"/>
    </row>
    <row r="154" spans="17:264" ht="15" thickBot="1">
      <c r="Q154" s="5593" t="s">
        <v>792</v>
      </c>
      <c r="R154" s="5589" t="s">
        <v>1528</v>
      </c>
      <c r="S154" s="5589">
        <v>431</v>
      </c>
      <c r="T154" s="5589" t="s">
        <v>36</v>
      </c>
      <c r="U154" s="5610">
        <v>45448</v>
      </c>
      <c r="V154" s="6358">
        <v>220</v>
      </c>
      <c r="W154" s="5594" t="s">
        <v>35</v>
      </c>
      <c r="X154" s="5594">
        <v>220</v>
      </c>
      <c r="Y154" s="5597">
        <v>434</v>
      </c>
      <c r="Z154" s="4482">
        <v>45453</v>
      </c>
      <c r="AA154" s="5595">
        <v>45450</v>
      </c>
      <c r="AB154" s="5599">
        <v>22730</v>
      </c>
      <c r="AC154" s="5609">
        <v>220000</v>
      </c>
      <c r="AD154" s="5598">
        <f t="shared" si="45"/>
        <v>0</v>
      </c>
      <c r="AE154" s="5600">
        <f t="shared" si="46"/>
        <v>95480</v>
      </c>
      <c r="AF154" s="5600">
        <f t="shared" si="47"/>
        <v>4774</v>
      </c>
      <c r="AG154" s="5609">
        <v>5</v>
      </c>
      <c r="AH154" s="5604" t="s">
        <v>8</v>
      </c>
      <c r="AI154" s="5734"/>
      <c r="AJ154" s="7240"/>
      <c r="AK154" s="7241"/>
      <c r="AL154" s="7241"/>
      <c r="AM154" s="7241"/>
      <c r="AN154" s="7241"/>
      <c r="AO154" s="7241"/>
      <c r="AP154" s="7241"/>
      <c r="AQ154" s="7241"/>
      <c r="AR154" s="7241"/>
      <c r="AS154" s="7591"/>
      <c r="AT154" s="7241"/>
      <c r="AU154" s="7241"/>
      <c r="AV154" s="7241"/>
      <c r="AW154" s="7241"/>
      <c r="AX154" s="7241"/>
      <c r="AY154" s="7241"/>
      <c r="AZ154" s="7242"/>
      <c r="BB154" s="5083"/>
      <c r="BC154" s="5083"/>
      <c r="BD154" s="5083"/>
      <c r="BE154" s="5083"/>
      <c r="BF154" s="5083"/>
      <c r="BG154" s="5083"/>
      <c r="BH154" s="5083"/>
      <c r="BI154" s="5083"/>
      <c r="BJ154" s="5083"/>
      <c r="BK154" s="5083"/>
      <c r="BL154" s="5083"/>
      <c r="BM154" s="5083"/>
      <c r="BN154" s="5083"/>
      <c r="BO154" s="5083"/>
      <c r="BP154" s="5083"/>
      <c r="BQ154" s="5083"/>
      <c r="BR154" s="5083"/>
      <c r="BS154" s="5083"/>
      <c r="BT154" s="5232"/>
      <c r="BU154" s="5094"/>
      <c r="BV154" s="5094"/>
      <c r="BW154" s="5095"/>
      <c r="BX154" s="5095"/>
      <c r="BY154" s="5095"/>
      <c r="BZ154" s="5095"/>
      <c r="CA154" s="5095"/>
      <c r="CB154" s="5095"/>
      <c r="CC154" s="5095"/>
      <c r="CD154" s="5095"/>
      <c r="CE154" s="5095"/>
      <c r="CF154" s="5095"/>
      <c r="CG154" s="5095"/>
      <c r="CH154" s="6475"/>
      <c r="CI154" s="5166"/>
      <c r="CK154" s="5139"/>
      <c r="CL154" s="5139"/>
      <c r="CM154" s="5139"/>
      <c r="CN154" s="5139"/>
      <c r="CO154" s="5139"/>
      <c r="CP154" s="5139"/>
      <c r="CQ154" s="5139"/>
      <c r="CR154" s="5139"/>
      <c r="CS154" s="5139"/>
      <c r="CT154" s="5139"/>
      <c r="CU154" s="5139"/>
      <c r="CV154" s="5139"/>
      <c r="CW154" s="5139"/>
      <c r="CX154" s="5139"/>
      <c r="CY154" s="5139"/>
      <c r="CZ154" s="5139"/>
      <c r="DA154" s="5139"/>
      <c r="DB154" s="5139"/>
      <c r="DC154" s="5484"/>
      <c r="DD154" s="5127"/>
      <c r="DE154" s="5127"/>
      <c r="DF154" s="2557"/>
      <c r="DG154" s="2557"/>
      <c r="DH154" s="2557"/>
      <c r="DI154" s="2557"/>
      <c r="DJ154" s="2557"/>
      <c r="DK154" s="2557"/>
      <c r="DL154" s="2557"/>
      <c r="DM154" s="2557"/>
      <c r="DN154" s="2557"/>
      <c r="DO154" s="2557"/>
      <c r="DP154" s="2557"/>
      <c r="DQ154" s="2557"/>
      <c r="DR154" s="2523"/>
      <c r="DT154" s="5018"/>
      <c r="DU154" s="5018"/>
      <c r="DV154" s="5018"/>
      <c r="DW154" s="5018" t="s">
        <v>3</v>
      </c>
      <c r="DX154" s="5018" t="s">
        <v>18</v>
      </c>
      <c r="DY154" s="5018"/>
      <c r="DZ154" s="5018"/>
      <c r="EA154" s="5018" t="s">
        <v>21</v>
      </c>
      <c r="EB154" s="5018" t="s">
        <v>27</v>
      </c>
      <c r="EC154" s="5018" t="s">
        <v>28</v>
      </c>
      <c r="ED154" s="5018"/>
      <c r="EE154" s="5018"/>
      <c r="EF154" s="5018"/>
      <c r="EG154" s="5018"/>
      <c r="EH154" s="5018" t="s">
        <v>11</v>
      </c>
      <c r="EI154" s="5018"/>
      <c r="EJ154" s="5018"/>
      <c r="EK154" s="4994"/>
      <c r="EL154" s="6928"/>
      <c r="EM154" s="6929"/>
      <c r="EN154" s="6929"/>
      <c r="EO154" s="6930"/>
      <c r="EP154" s="6930"/>
      <c r="EQ154" s="6930"/>
      <c r="ER154" s="6930"/>
      <c r="ES154" s="6930"/>
      <c r="ET154" s="6930"/>
      <c r="EU154" s="6930"/>
      <c r="EV154" s="6930"/>
      <c r="EW154" s="6930"/>
      <c r="EX154" s="6930"/>
      <c r="EY154" s="6930"/>
      <c r="EZ154" s="6930"/>
      <c r="FA154" s="471"/>
      <c r="FC154" s="6781"/>
      <c r="FD154" s="6781"/>
      <c r="FE154" s="6781"/>
      <c r="FF154" s="6781" t="s">
        <v>3</v>
      </c>
      <c r="FG154" s="6781" t="s">
        <v>18</v>
      </c>
      <c r="FH154" s="6781"/>
      <c r="FI154" s="6781"/>
      <c r="FJ154" s="6781" t="s">
        <v>21</v>
      </c>
      <c r="FK154" s="6781" t="s">
        <v>27</v>
      </c>
      <c r="FL154" s="6781" t="s">
        <v>28</v>
      </c>
      <c r="FM154" s="6781"/>
      <c r="FN154" s="6781"/>
      <c r="FO154" s="6781"/>
      <c r="FP154" s="6781"/>
      <c r="FQ154" s="6781" t="s">
        <v>11</v>
      </c>
      <c r="FR154" s="6873"/>
      <c r="FS154" s="6873"/>
      <c r="FT154" s="6781"/>
      <c r="FU154" s="87"/>
      <c r="FV154" s="6731"/>
      <c r="FW154" s="6731"/>
      <c r="FX154" s="6731"/>
      <c r="FY154" s="6731"/>
      <c r="FZ154" s="6731"/>
      <c r="GA154" s="6731"/>
      <c r="GB154" s="6731"/>
      <c r="GC154" s="6731"/>
      <c r="GD154" s="6731"/>
      <c r="GE154" s="6731"/>
      <c r="GF154" s="6731"/>
      <c r="GG154" s="6731"/>
      <c r="GH154" s="6731"/>
      <c r="GI154" s="6731"/>
      <c r="GJ154" s="6731"/>
      <c r="GK154" s="6731"/>
      <c r="GM154" s="6536"/>
      <c r="GN154" s="6536"/>
      <c r="GO154" s="6536"/>
      <c r="GP154" s="6536"/>
      <c r="GQ154" s="6536"/>
      <c r="GR154" s="6536"/>
      <c r="GS154" s="6536"/>
      <c r="GT154" s="6537"/>
      <c r="GU154" s="6536"/>
      <c r="GV154" s="6536"/>
      <c r="GW154" s="6536"/>
      <c r="GX154" s="6536"/>
      <c r="GY154" s="6536"/>
      <c r="GZ154" s="6536"/>
      <c r="HA154" s="6676"/>
      <c r="HB154" s="6676"/>
      <c r="HC154" s="6538"/>
      <c r="HV154" s="6781"/>
      <c r="HW154" s="6781"/>
      <c r="HX154" s="6781"/>
      <c r="HY154" s="6781" t="s">
        <v>3</v>
      </c>
      <c r="HZ154" s="6781" t="s">
        <v>18</v>
      </c>
      <c r="IA154" s="6781"/>
      <c r="IB154" s="6781"/>
      <c r="IC154" s="6781" t="s">
        <v>21</v>
      </c>
      <c r="ID154" s="6781" t="s">
        <v>27</v>
      </c>
      <c r="IE154" s="6781" t="s">
        <v>28</v>
      </c>
      <c r="IF154" s="6781"/>
      <c r="IG154" s="6781"/>
      <c r="IH154" s="6781"/>
      <c r="II154" s="6781"/>
      <c r="IJ154" s="6781" t="s">
        <v>11</v>
      </c>
      <c r="IK154" s="6873"/>
      <c r="IL154" s="6873"/>
      <c r="IM154" s="6781"/>
      <c r="IN154" s="87"/>
      <c r="IO154" s="6731"/>
      <c r="IP154" s="6731"/>
      <c r="IQ154" s="6731"/>
      <c r="IR154" s="6731"/>
      <c r="IS154" s="6731"/>
      <c r="IT154" s="6731"/>
      <c r="IU154" s="6731"/>
      <c r="IV154" s="6731"/>
      <c r="IW154" s="6731"/>
      <c r="IX154" s="6731"/>
      <c r="IY154" s="6731"/>
      <c r="IZ154" s="6731"/>
      <c r="JA154" s="6731"/>
      <c r="JB154" s="6731"/>
      <c r="JC154" s="6731"/>
      <c r="JD154" s="6731"/>
    </row>
    <row r="155" spans="17:264" ht="15" thickBot="1">
      <c r="Q155" s="5593" t="s">
        <v>792</v>
      </c>
      <c r="R155" s="5589" t="s">
        <v>1529</v>
      </c>
      <c r="S155" s="5618">
        <v>432</v>
      </c>
      <c r="T155" s="5589" t="s">
        <v>36</v>
      </c>
      <c r="U155" s="5610">
        <v>45448</v>
      </c>
      <c r="V155" s="7045">
        <v>3</v>
      </c>
      <c r="W155" s="5594" t="s">
        <v>35</v>
      </c>
      <c r="X155" s="5594">
        <v>6</v>
      </c>
      <c r="Y155" s="5620">
        <v>522.6</v>
      </c>
      <c r="Z155" s="4482">
        <v>45453</v>
      </c>
      <c r="AA155" s="5595">
        <v>45450</v>
      </c>
      <c r="AB155" s="5599">
        <v>22730</v>
      </c>
      <c r="AC155" s="5621">
        <v>3000</v>
      </c>
      <c r="AD155" s="5598">
        <f t="shared" si="45"/>
        <v>0</v>
      </c>
      <c r="AE155" s="5622">
        <f t="shared" si="46"/>
        <v>1567.8</v>
      </c>
      <c r="AF155" s="5622">
        <f t="shared" si="47"/>
        <v>78.39</v>
      </c>
      <c r="AG155" s="5609">
        <v>5</v>
      </c>
      <c r="AH155" s="5604" t="s">
        <v>8</v>
      </c>
      <c r="AI155" s="5734"/>
      <c r="AJ155" s="6396"/>
      <c r="AK155" s="7237"/>
      <c r="AL155" s="7237"/>
      <c r="AM155" s="7237"/>
      <c r="AN155" s="7237"/>
      <c r="AO155" s="7237"/>
      <c r="AP155" s="7237"/>
      <c r="AQ155" s="7237"/>
      <c r="AR155" s="7237"/>
      <c r="AS155" s="7592"/>
      <c r="AT155" s="7237"/>
      <c r="AU155" s="7237"/>
      <c r="AV155" s="7237"/>
      <c r="AW155" s="7237"/>
      <c r="AX155" s="7237"/>
      <c r="AY155" s="7237"/>
      <c r="AZ155" s="7237"/>
      <c r="BB155" s="5057" t="s">
        <v>1486</v>
      </c>
      <c r="BC155" s="5057"/>
      <c r="BD155" s="5058"/>
      <c r="BE155" s="5058"/>
      <c r="BF155" s="5058"/>
      <c r="BG155" s="5058"/>
      <c r="BH155" s="5058"/>
      <c r="BI155" s="5058"/>
      <c r="BJ155" s="5058"/>
      <c r="BK155" s="5058"/>
      <c r="BL155" s="5058"/>
      <c r="BM155" s="5058"/>
      <c r="BN155" s="5058"/>
      <c r="BO155" s="5058"/>
      <c r="BP155" s="5058"/>
      <c r="BQ155" s="5058"/>
      <c r="BR155" s="5058"/>
      <c r="BS155" s="5083"/>
      <c r="BT155" s="5278"/>
      <c r="BU155" s="5094"/>
      <c r="BV155" s="5094"/>
      <c r="BW155" s="5095"/>
      <c r="BX155" s="5095"/>
      <c r="BY155" s="5095"/>
      <c r="BZ155" s="5095"/>
      <c r="CA155" s="5095"/>
      <c r="CB155" s="5095"/>
      <c r="CC155" s="5095"/>
      <c r="CD155" s="5095"/>
      <c r="CE155" s="5095"/>
      <c r="CF155" s="5095"/>
      <c r="CG155" s="5095"/>
      <c r="CH155" s="6475"/>
      <c r="CI155" s="5166"/>
      <c r="CK155" s="5139"/>
      <c r="CL155" s="5139"/>
      <c r="CM155" s="5139"/>
      <c r="CN155" s="5139"/>
      <c r="CO155" s="5139"/>
      <c r="CP155" s="5139"/>
      <c r="CQ155" s="5139"/>
      <c r="CR155" s="5139"/>
      <c r="CS155" s="5139"/>
      <c r="CT155" s="5139"/>
      <c r="CU155" s="5139"/>
      <c r="CV155" s="5139"/>
      <c r="CW155" s="5139"/>
      <c r="CX155" s="5139"/>
      <c r="CY155" s="5139"/>
      <c r="CZ155" s="5139"/>
      <c r="DA155" s="5139"/>
      <c r="DB155" s="5139"/>
      <c r="DC155" s="5484"/>
      <c r="DD155" s="5127"/>
      <c r="DE155" s="5127"/>
      <c r="DF155" s="2557"/>
      <c r="DG155" s="2557"/>
      <c r="DH155" s="2557"/>
      <c r="DI155" s="2557"/>
      <c r="DJ155" s="2557"/>
      <c r="DK155" s="2557"/>
      <c r="DL155" s="2557"/>
      <c r="DM155" s="2557"/>
      <c r="DN155" s="2557"/>
      <c r="DO155" s="2557"/>
      <c r="DP155" s="2557"/>
      <c r="DQ155" s="2557"/>
      <c r="DR155" s="2523"/>
      <c r="DT155" s="6369" t="s">
        <v>591</v>
      </c>
      <c r="DU155" s="7170" t="s">
        <v>1534</v>
      </c>
      <c r="DV155" s="5459">
        <v>21</v>
      </c>
      <c r="DW155" s="5459" t="s">
        <v>101</v>
      </c>
      <c r="DX155" s="5460">
        <v>45532</v>
      </c>
      <c r="DY155" s="4227">
        <v>100</v>
      </c>
      <c r="DZ155" s="5459" t="s">
        <v>35</v>
      </c>
      <c r="EA155" s="5459">
        <v>112.8</v>
      </c>
      <c r="EB155" s="5461">
        <v>45546</v>
      </c>
      <c r="EC155" s="5460">
        <v>45546</v>
      </c>
      <c r="ED155" s="5459">
        <v>40514</v>
      </c>
      <c r="EE155" s="5462">
        <v>100470</v>
      </c>
      <c r="EF155" s="5462">
        <v>0</v>
      </c>
      <c r="EG155" s="5463">
        <v>10409</v>
      </c>
      <c r="EH155" s="5464">
        <v>416.36</v>
      </c>
      <c r="EI155" s="5462">
        <v>4</v>
      </c>
      <c r="EJ155" s="5024"/>
      <c r="EK155" s="4994"/>
      <c r="EL155" s="6924"/>
      <c r="EM155" s="4449"/>
      <c r="EN155" s="4449"/>
      <c r="EO155" s="182"/>
      <c r="EP155" s="182"/>
      <c r="EQ155" s="182"/>
      <c r="ER155" s="182"/>
      <c r="ES155" s="182"/>
      <c r="ET155" s="182"/>
      <c r="EU155" s="182"/>
      <c r="EV155" s="182"/>
      <c r="EW155" s="182"/>
      <c r="EX155" s="182"/>
      <c r="EY155" s="182"/>
      <c r="EZ155" s="182"/>
      <c r="FA155" s="339"/>
      <c r="FC155" s="6754" t="s">
        <v>351</v>
      </c>
      <c r="FD155" s="6746" t="s">
        <v>1538</v>
      </c>
      <c r="FE155" s="6747">
        <v>8</v>
      </c>
      <c r="FF155" s="6747" t="s">
        <v>796</v>
      </c>
      <c r="FG155" s="6748">
        <v>45524</v>
      </c>
      <c r="FH155" s="6747">
        <v>200</v>
      </c>
      <c r="FI155" s="6747" t="s">
        <v>1539</v>
      </c>
      <c r="FJ155" s="6749">
        <v>13.5</v>
      </c>
      <c r="FK155" s="6750">
        <v>45530</v>
      </c>
      <c r="FL155" s="6748">
        <v>45527</v>
      </c>
      <c r="FM155" s="7192">
        <v>237</v>
      </c>
      <c r="FN155" s="6747">
        <v>202.1</v>
      </c>
      <c r="FO155" s="6751">
        <f>(FH155-FN155)</f>
        <v>-2.0999999999999943</v>
      </c>
      <c r="FP155" s="6760">
        <f>(FN155*FJ155/1)</f>
        <v>2728.35</v>
      </c>
      <c r="FQ155" s="6761">
        <f>(FP155*0.05)</f>
        <v>136.41749999999999</v>
      </c>
      <c r="FR155" s="7177">
        <v>5</v>
      </c>
      <c r="FS155" s="6761">
        <f>(FP155*0.02)</f>
        <v>54.567</v>
      </c>
      <c r="FT155" s="6879" t="s">
        <v>8</v>
      </c>
      <c r="FU155" s="5012"/>
      <c r="FV155" s="6731"/>
      <c r="FW155" s="6731"/>
      <c r="FX155" s="6731"/>
      <c r="FY155" s="6731"/>
      <c r="FZ155" s="6731"/>
      <c r="GA155" s="6731"/>
      <c r="GB155" s="6731"/>
      <c r="GC155" s="6731"/>
      <c r="GD155" s="6731"/>
      <c r="GE155" s="6731"/>
      <c r="GF155" s="6731"/>
      <c r="GG155" s="6731"/>
      <c r="GH155" s="6731"/>
      <c r="GI155" s="6731"/>
      <c r="GJ155" s="6731"/>
      <c r="GK155" s="6731"/>
      <c r="GM155" s="6536"/>
      <c r="GN155" s="6536"/>
      <c r="GO155" s="6536"/>
      <c r="GP155" s="6536"/>
      <c r="GQ155" s="6536"/>
      <c r="GR155" s="6536"/>
      <c r="GS155" s="6536"/>
      <c r="GT155" s="6537"/>
      <c r="GU155" s="6536"/>
      <c r="GV155" s="6536"/>
      <c r="GW155" s="6536"/>
      <c r="GX155" s="6536"/>
      <c r="GY155" s="6536"/>
      <c r="GZ155" s="6536"/>
      <c r="HA155" s="6676"/>
      <c r="HB155" s="6676"/>
      <c r="HC155" s="6538"/>
      <c r="HV155" s="6754" t="s">
        <v>351</v>
      </c>
      <c r="HW155" s="6746" t="s">
        <v>1538</v>
      </c>
      <c r="HX155" s="6747">
        <v>8</v>
      </c>
      <c r="HY155" s="6747" t="s">
        <v>796</v>
      </c>
      <c r="HZ155" s="6748">
        <v>45524</v>
      </c>
      <c r="IA155" s="6747">
        <v>200</v>
      </c>
      <c r="IB155" s="6747" t="s">
        <v>1539</v>
      </c>
      <c r="IC155" s="6749">
        <v>13.5</v>
      </c>
      <c r="ID155" s="6750">
        <v>45530</v>
      </c>
      <c r="IE155" s="6748">
        <v>45527</v>
      </c>
      <c r="IF155" s="7192">
        <v>237</v>
      </c>
      <c r="IG155" s="6747">
        <v>202.1</v>
      </c>
      <c r="IH155" s="6751">
        <f>(IA155-IG155)</f>
        <v>-2.0999999999999943</v>
      </c>
      <c r="II155" s="6760">
        <f>(IG155*IC155/1)</f>
        <v>2728.35</v>
      </c>
      <c r="IJ155" s="6761">
        <f>(II155*0.05)</f>
        <v>136.41749999999999</v>
      </c>
      <c r="IK155" s="7177">
        <v>5</v>
      </c>
      <c r="IL155" s="6761">
        <f>(II155*0.02)</f>
        <v>54.567</v>
      </c>
      <c r="IM155" s="6879" t="s">
        <v>8</v>
      </c>
      <c r="IN155" s="5012"/>
      <c r="IO155" s="6731"/>
      <c r="IP155" s="6731"/>
      <c r="IQ155" s="6731"/>
      <c r="IR155" s="6731"/>
      <c r="IS155" s="6731"/>
      <c r="IT155" s="6731"/>
      <c r="IU155" s="6731"/>
      <c r="IV155" s="6731"/>
      <c r="IW155" s="6731"/>
      <c r="IX155" s="6731"/>
      <c r="IY155" s="6731"/>
      <c r="IZ155" s="6731"/>
      <c r="JA155" s="6731"/>
      <c r="JB155" s="6731"/>
      <c r="JC155" s="6731"/>
      <c r="JD155" s="6731"/>
    </row>
    <row r="156" spans="17:264" ht="15" thickBot="1">
      <c r="Q156" s="5637" t="s">
        <v>792</v>
      </c>
      <c r="R156" s="7161" t="s">
        <v>1606</v>
      </c>
      <c r="S156" s="5594">
        <v>433</v>
      </c>
      <c r="T156" s="5589" t="s">
        <v>36</v>
      </c>
      <c r="U156" s="5610">
        <v>45448</v>
      </c>
      <c r="V156" s="7046">
        <v>12</v>
      </c>
      <c r="W156" s="5594" t="s">
        <v>35</v>
      </c>
      <c r="X156" s="5594">
        <v>30</v>
      </c>
      <c r="Y156" s="5608">
        <v>1185.9000000000001</v>
      </c>
      <c r="Z156" s="4482">
        <v>45453</v>
      </c>
      <c r="AA156" s="5595">
        <v>45450</v>
      </c>
      <c r="AB156" s="5599">
        <v>22730</v>
      </c>
      <c r="AC156" s="5598">
        <v>12000</v>
      </c>
      <c r="AD156" s="5598">
        <f t="shared" si="45"/>
        <v>0</v>
      </c>
      <c r="AE156" s="5608">
        <f t="shared" si="46"/>
        <v>14230.800000000001</v>
      </c>
      <c r="AF156" s="5608">
        <f t="shared" si="47"/>
        <v>711.54000000000008</v>
      </c>
      <c r="AG156" s="5831">
        <v>5</v>
      </c>
      <c r="AH156" s="5672" t="s">
        <v>8</v>
      </c>
      <c r="AI156" s="5734"/>
      <c r="AJ156" s="4955"/>
      <c r="AK156" s="4955"/>
      <c r="AL156" s="4955"/>
      <c r="AM156" s="2024"/>
      <c r="AN156" s="2024"/>
      <c r="AO156" s="2024"/>
      <c r="AP156" s="2024"/>
      <c r="AQ156" s="2024"/>
      <c r="AR156" s="2024"/>
      <c r="AS156" s="4955"/>
      <c r="AT156" s="2024"/>
      <c r="AU156" s="2024"/>
      <c r="AV156" s="2024"/>
      <c r="AW156" s="2024"/>
      <c r="AX156" s="2024"/>
      <c r="AY156" s="2024"/>
      <c r="AZ156" s="2024"/>
      <c r="BB156" s="5059"/>
      <c r="BC156" s="5059"/>
      <c r="BD156" s="5059"/>
      <c r="BE156" s="5059" t="s">
        <v>14</v>
      </c>
      <c r="BF156" s="5059" t="s">
        <v>12</v>
      </c>
      <c r="BG156" s="5059"/>
      <c r="BH156" s="5059"/>
      <c r="BI156" s="5059" t="s">
        <v>15</v>
      </c>
      <c r="BJ156" s="5059" t="s">
        <v>12</v>
      </c>
      <c r="BK156" s="5059" t="s">
        <v>12</v>
      </c>
      <c r="BL156" s="5059"/>
      <c r="BM156" s="5059"/>
      <c r="BN156" s="5059"/>
      <c r="BO156" s="5059"/>
      <c r="BP156" s="5059" t="s">
        <v>0</v>
      </c>
      <c r="BQ156" s="5059"/>
      <c r="BR156" s="5059"/>
      <c r="BS156" s="5083"/>
      <c r="BT156" s="5280"/>
      <c r="BU156" s="5094"/>
      <c r="BV156" s="5094"/>
      <c r="BW156" s="5095"/>
      <c r="BX156" s="5095"/>
      <c r="BY156" s="5095"/>
      <c r="BZ156" s="5095"/>
      <c r="CA156" s="5095"/>
      <c r="CB156" s="5095"/>
      <c r="CC156" s="5095"/>
      <c r="CD156" s="5095"/>
      <c r="CE156" s="5095"/>
      <c r="CF156" s="5095"/>
      <c r="CG156" s="5095"/>
      <c r="CH156" s="6475"/>
      <c r="CI156" s="5166"/>
      <c r="CK156" s="5103" t="s">
        <v>1498</v>
      </c>
      <c r="CL156" s="5103"/>
      <c r="CM156" s="5104"/>
      <c r="CN156" s="5104"/>
      <c r="CO156" s="5104"/>
      <c r="CP156" s="5104"/>
      <c r="CQ156" s="5104"/>
      <c r="CR156" s="5104"/>
      <c r="CS156" s="5104"/>
      <c r="CT156" s="5104"/>
      <c r="CU156" s="5104"/>
      <c r="CV156" s="5104"/>
      <c r="CW156" s="5104"/>
      <c r="CX156" s="5104"/>
      <c r="CY156" s="5104"/>
      <c r="CZ156" s="5104"/>
      <c r="DA156" s="5104"/>
      <c r="DB156" s="5139"/>
      <c r="DC156" s="5484"/>
      <c r="DD156" s="5127"/>
      <c r="DE156" s="5127"/>
      <c r="DF156" s="2557"/>
      <c r="DG156" s="2557"/>
      <c r="DH156" s="2557"/>
      <c r="DI156" s="2557"/>
      <c r="DJ156" s="2557"/>
      <c r="DK156" s="2557"/>
      <c r="DL156" s="2557"/>
      <c r="DM156" s="2557"/>
      <c r="DN156" s="2557"/>
      <c r="DO156" s="2557"/>
      <c r="DP156" s="2557"/>
      <c r="DQ156" s="2557"/>
      <c r="DR156" s="2523"/>
      <c r="DT156" s="5469"/>
      <c r="DU156" s="6370"/>
      <c r="DV156" s="5459"/>
      <c r="DW156" s="5459"/>
      <c r="DX156" s="5460"/>
      <c r="DY156" s="4227"/>
      <c r="DZ156" s="5459"/>
      <c r="EA156" s="5459"/>
      <c r="EB156" s="5461"/>
      <c r="EC156" s="5460"/>
      <c r="ED156" s="5459"/>
      <c r="EE156" s="5462"/>
      <c r="EF156" s="5462"/>
      <c r="EG156" s="5463"/>
      <c r="EH156" s="5464"/>
      <c r="EI156" s="5462"/>
      <c r="EJ156" s="5026"/>
      <c r="EK156" s="4994"/>
      <c r="EL156" s="6924"/>
      <c r="EM156" s="4449"/>
      <c r="EN156" s="4449"/>
      <c r="EO156" s="182"/>
      <c r="EP156" s="182"/>
      <c r="EQ156" s="182"/>
      <c r="ER156" s="182"/>
      <c r="ES156" s="182"/>
      <c r="ET156" s="182"/>
      <c r="EU156" s="182"/>
      <c r="EV156" s="182"/>
      <c r="EW156" s="182"/>
      <c r="EX156" s="182"/>
      <c r="EY156" s="182"/>
      <c r="EZ156" s="182"/>
      <c r="FA156" s="339"/>
      <c r="FC156" s="6769"/>
      <c r="FD156" s="6765"/>
      <c r="FE156" s="6765"/>
      <c r="FF156" s="6765"/>
      <c r="FG156" s="6765"/>
      <c r="FH156" s="6765"/>
      <c r="FI156" s="6765"/>
      <c r="FJ156" s="6765"/>
      <c r="FK156" s="6770"/>
      <c r="FL156" s="6765"/>
      <c r="FM156" s="6765"/>
      <c r="FN156" s="6765"/>
      <c r="FO156" s="6765"/>
      <c r="FP156" s="6765"/>
      <c r="FQ156" s="6765"/>
      <c r="FR156" s="6819"/>
      <c r="FS156" s="6819"/>
      <c r="FT156" s="6762"/>
      <c r="FU156" s="5012"/>
      <c r="FV156" s="6731"/>
      <c r="FW156" s="6731"/>
      <c r="FX156" s="6731"/>
      <c r="FY156" s="6731"/>
      <c r="FZ156" s="6731"/>
      <c r="GA156" s="6731"/>
      <c r="GB156" s="6731"/>
      <c r="GC156" s="6731"/>
      <c r="GD156" s="6731"/>
      <c r="GE156" s="6731"/>
      <c r="GF156" s="6731"/>
      <c r="GG156" s="6731"/>
      <c r="GH156" s="6731"/>
      <c r="GI156" s="6731"/>
      <c r="GJ156" s="6731"/>
      <c r="GK156" s="6731"/>
      <c r="GM156" s="6536"/>
      <c r="GN156" s="6536"/>
      <c r="GO156" s="6536"/>
      <c r="GP156" s="6536"/>
      <c r="GQ156" s="6536"/>
      <c r="GR156" s="6536"/>
      <c r="GS156" s="6536"/>
      <c r="GT156" s="6537"/>
      <c r="GU156" s="6536"/>
      <c r="GV156" s="6536"/>
      <c r="GW156" s="6536"/>
      <c r="GX156" s="6536"/>
      <c r="GY156" s="6536"/>
      <c r="GZ156" s="6536"/>
      <c r="HA156" s="6676"/>
      <c r="HB156" s="6676"/>
      <c r="HC156" s="6538"/>
      <c r="HV156" s="6769"/>
      <c r="HW156" s="6765"/>
      <c r="HX156" s="6765"/>
      <c r="HY156" s="6765"/>
      <c r="HZ156" s="6765"/>
      <c r="IA156" s="6765"/>
      <c r="IB156" s="6765"/>
      <c r="IC156" s="6765"/>
      <c r="ID156" s="6770"/>
      <c r="IE156" s="6765"/>
      <c r="IF156" s="6765"/>
      <c r="IG156" s="6765"/>
      <c r="IH156" s="6765"/>
      <c r="II156" s="6765"/>
      <c r="IJ156" s="6765"/>
      <c r="IK156" s="6819"/>
      <c r="IL156" s="6819"/>
      <c r="IM156" s="6762"/>
      <c r="IN156" s="5012"/>
      <c r="IO156" s="6731"/>
      <c r="IP156" s="6731"/>
      <c r="IQ156" s="6731"/>
      <c r="IR156" s="6731"/>
      <c r="IS156" s="6731"/>
      <c r="IT156" s="6731"/>
      <c r="IU156" s="6731"/>
      <c r="IV156" s="6731"/>
      <c r="IW156" s="6731"/>
      <c r="IX156" s="6731"/>
      <c r="IY156" s="6731"/>
      <c r="IZ156" s="6731"/>
      <c r="JA156" s="6731"/>
      <c r="JB156" s="6731"/>
      <c r="JC156" s="6731"/>
      <c r="JD156" s="6731"/>
    </row>
    <row r="157" spans="17:264" ht="15" thickBot="1">
      <c r="Q157" s="5593" t="s">
        <v>792</v>
      </c>
      <c r="R157" s="5589" t="s">
        <v>1531</v>
      </c>
      <c r="S157" s="5589">
        <v>434</v>
      </c>
      <c r="T157" s="5589" t="s">
        <v>36</v>
      </c>
      <c r="U157" s="5610">
        <v>45448</v>
      </c>
      <c r="V157" s="6358">
        <v>50</v>
      </c>
      <c r="W157" s="5594" t="s">
        <v>35</v>
      </c>
      <c r="X157" s="5594">
        <v>50</v>
      </c>
      <c r="Y157" s="5597">
        <v>366</v>
      </c>
      <c r="Z157" s="4482">
        <v>45453</v>
      </c>
      <c r="AA157" s="5595">
        <v>45450</v>
      </c>
      <c r="AB157" s="5599">
        <v>22730</v>
      </c>
      <c r="AC157" s="5609">
        <v>50000</v>
      </c>
      <c r="AD157" s="5598">
        <f t="shared" si="45"/>
        <v>0</v>
      </c>
      <c r="AE157" s="5600">
        <f t="shared" si="46"/>
        <v>18300</v>
      </c>
      <c r="AF157" s="5600">
        <f t="shared" si="47"/>
        <v>915</v>
      </c>
      <c r="AG157" s="5609">
        <v>5</v>
      </c>
      <c r="AH157" s="5672" t="s">
        <v>8</v>
      </c>
      <c r="AI157" s="5734"/>
      <c r="AJ157" s="5742" t="s">
        <v>1222</v>
      </c>
      <c r="AK157" s="4955"/>
      <c r="AL157" s="4955"/>
      <c r="AM157" s="2024"/>
      <c r="AN157" s="2024"/>
      <c r="AO157" s="2024"/>
      <c r="AP157" s="2024"/>
      <c r="AQ157" s="2024"/>
      <c r="AR157" s="2024"/>
      <c r="AS157" s="4955"/>
      <c r="AT157" s="2024"/>
      <c r="AU157" s="2024"/>
      <c r="AV157" s="2024"/>
      <c r="AW157" s="2024"/>
      <c r="AX157" s="2024"/>
      <c r="AY157" s="2024"/>
      <c r="AZ157" s="2024"/>
      <c r="BB157" s="5060" t="s">
        <v>3</v>
      </c>
      <c r="BC157" s="5060" t="s">
        <v>4</v>
      </c>
      <c r="BD157" s="5060" t="s">
        <v>18</v>
      </c>
      <c r="BE157" s="5060" t="s">
        <v>19</v>
      </c>
      <c r="BF157" s="5060" t="s">
        <v>19</v>
      </c>
      <c r="BG157" s="5060" t="s">
        <v>20</v>
      </c>
      <c r="BH157" s="5060" t="s">
        <v>21</v>
      </c>
      <c r="BI157" s="5060" t="s">
        <v>22</v>
      </c>
      <c r="BJ157" s="5060" t="s">
        <v>23</v>
      </c>
      <c r="BK157" s="5060" t="s">
        <v>23</v>
      </c>
      <c r="BL157" s="5060" t="s">
        <v>1227</v>
      </c>
      <c r="BM157" s="5060" t="s">
        <v>20</v>
      </c>
      <c r="BN157" s="5060" t="s">
        <v>25</v>
      </c>
      <c r="BO157" s="5060" t="s">
        <v>0</v>
      </c>
      <c r="BP157" s="5060" t="s">
        <v>1363</v>
      </c>
      <c r="BQ157" s="6697" t="s">
        <v>1388</v>
      </c>
      <c r="BR157" s="5060" t="s">
        <v>26</v>
      </c>
      <c r="BS157" s="5083"/>
      <c r="BT157" s="5280"/>
      <c r="BU157" s="5094"/>
      <c r="BV157" s="5094"/>
      <c r="BW157" s="5095"/>
      <c r="BX157" s="5095"/>
      <c r="BY157" s="5095"/>
      <c r="BZ157" s="5095"/>
      <c r="CA157" s="5095"/>
      <c r="CB157" s="5095"/>
      <c r="CC157" s="5095"/>
      <c r="CD157" s="5095"/>
      <c r="CE157" s="5095"/>
      <c r="CF157" s="5095"/>
      <c r="CG157" s="5095"/>
      <c r="CH157" s="6475"/>
      <c r="CI157" s="5166"/>
      <c r="CK157" s="5106"/>
      <c r="CL157" s="5106"/>
      <c r="CM157" s="5106"/>
      <c r="CN157" s="5106" t="s">
        <v>14</v>
      </c>
      <c r="CO157" s="5106" t="s">
        <v>12</v>
      </c>
      <c r="CP157" s="5106"/>
      <c r="CQ157" s="5106"/>
      <c r="CR157" s="5106" t="s">
        <v>15</v>
      </c>
      <c r="CS157" s="5106" t="s">
        <v>12</v>
      </c>
      <c r="CT157" s="5106" t="s">
        <v>12</v>
      </c>
      <c r="CU157" s="5106"/>
      <c r="CV157" s="5106"/>
      <c r="CW157" s="5106"/>
      <c r="CX157" s="5106"/>
      <c r="CY157" s="5106" t="s">
        <v>0</v>
      </c>
      <c r="CZ157" s="5106"/>
      <c r="DA157" s="5106"/>
      <c r="DB157" s="5139"/>
      <c r="DC157" s="5484"/>
      <c r="DD157" s="5127"/>
      <c r="DE157" s="5127"/>
      <c r="DF157" s="2557"/>
      <c r="DG157" s="2557"/>
      <c r="DH157" s="2557"/>
      <c r="DI157" s="2557"/>
      <c r="DJ157" s="2557"/>
      <c r="DK157" s="2557"/>
      <c r="DL157" s="2557"/>
      <c r="DM157" s="2557"/>
      <c r="DN157" s="2557"/>
      <c r="DO157" s="2557"/>
      <c r="DP157" s="2557"/>
      <c r="DQ157" s="2557"/>
      <c r="DR157" s="2523"/>
      <c r="DT157" s="5025"/>
      <c r="DU157" s="5013"/>
      <c r="DV157" s="5013"/>
      <c r="DW157" s="5013"/>
      <c r="DX157" s="5013"/>
      <c r="DY157" s="5013"/>
      <c r="DZ157" s="5013"/>
      <c r="EA157" s="5013"/>
      <c r="EB157" s="5035"/>
      <c r="EC157" s="5013"/>
      <c r="ED157" s="5013"/>
      <c r="EE157" s="5013"/>
      <c r="EF157" s="5013"/>
      <c r="EG157" s="5013"/>
      <c r="EH157" s="5013"/>
      <c r="EI157" s="5348"/>
      <c r="EJ157" s="5026"/>
      <c r="EK157" s="4994"/>
      <c r="EL157" s="6924"/>
      <c r="EM157" s="4449"/>
      <c r="EN157" s="4449"/>
      <c r="EO157" s="182"/>
      <c r="EP157" s="182"/>
      <c r="EQ157" s="182"/>
      <c r="ER157" s="182"/>
      <c r="ES157" s="182"/>
      <c r="ET157" s="182"/>
      <c r="EU157" s="182"/>
      <c r="EV157" s="182"/>
      <c r="EW157" s="182"/>
      <c r="EX157" s="182"/>
      <c r="EY157" s="182"/>
      <c r="EZ157" s="182"/>
      <c r="FA157" s="339"/>
      <c r="FC157" s="6769"/>
      <c r="FD157" s="6765"/>
      <c r="FE157" s="6765"/>
      <c r="FF157" s="6765"/>
      <c r="FG157" s="6765"/>
      <c r="FH157" s="6765"/>
      <c r="FI157" s="6765"/>
      <c r="FJ157" s="6765"/>
      <c r="FK157" s="6770"/>
      <c r="FL157" s="6765"/>
      <c r="FM157" s="6765"/>
      <c r="FN157" s="6765"/>
      <c r="FO157" s="6765"/>
      <c r="FP157" s="6765"/>
      <c r="FQ157" s="6765"/>
      <c r="FR157" s="6819"/>
      <c r="FS157" s="6819"/>
      <c r="FT157" s="6762"/>
      <c r="FU157" s="5012"/>
      <c r="FV157" s="6731"/>
      <c r="FW157" s="6731"/>
      <c r="FX157" s="6731"/>
      <c r="FY157" s="6731"/>
      <c r="FZ157" s="6731"/>
      <c r="GA157" s="6731"/>
      <c r="GB157" s="6731"/>
      <c r="GC157" s="6731"/>
      <c r="GD157" s="6731"/>
      <c r="GE157" s="6731"/>
      <c r="GF157" s="6731"/>
      <c r="GG157" s="6731"/>
      <c r="GH157" s="6731"/>
      <c r="GI157" s="6731"/>
      <c r="GJ157" s="6731"/>
      <c r="GK157" s="6731"/>
      <c r="GM157" s="6536"/>
      <c r="GN157" s="6536"/>
      <c r="GO157" s="6536"/>
      <c r="GP157" s="6536"/>
      <c r="GQ157" s="6536"/>
      <c r="GR157" s="6536"/>
      <c r="GS157" s="6536"/>
      <c r="GT157" s="6537"/>
      <c r="GU157" s="6536"/>
      <c r="GV157" s="6536"/>
      <c r="GW157" s="6536"/>
      <c r="GX157" s="6536"/>
      <c r="GY157" s="6536"/>
      <c r="GZ157" s="6536"/>
      <c r="HA157" s="6676"/>
      <c r="HB157" s="6676"/>
      <c r="HC157" s="6538"/>
      <c r="HV157" s="6769"/>
      <c r="HW157" s="6765"/>
      <c r="HX157" s="6765"/>
      <c r="HY157" s="6765"/>
      <c r="HZ157" s="6765"/>
      <c r="IA157" s="6765"/>
      <c r="IB157" s="6765"/>
      <c r="IC157" s="6765"/>
      <c r="ID157" s="6770"/>
      <c r="IE157" s="6765"/>
      <c r="IF157" s="6765"/>
      <c r="IG157" s="6765"/>
      <c r="IH157" s="6765"/>
      <c r="II157" s="6765"/>
      <c r="IJ157" s="6765"/>
      <c r="IK157" s="6819"/>
      <c r="IL157" s="6819"/>
      <c r="IM157" s="6762"/>
      <c r="IN157" s="5012"/>
      <c r="IO157" s="6731"/>
      <c r="IP157" s="6731"/>
      <c r="IQ157" s="6731"/>
      <c r="IR157" s="6731"/>
      <c r="IS157" s="6731"/>
      <c r="IT157" s="6731"/>
      <c r="IU157" s="6731"/>
      <c r="IV157" s="6731"/>
      <c r="IW157" s="6731"/>
      <c r="IX157" s="6731"/>
      <c r="IY157" s="6731"/>
      <c r="IZ157" s="6731"/>
      <c r="JA157" s="6731"/>
      <c r="JB157" s="6731"/>
      <c r="JC157" s="6731"/>
      <c r="JD157" s="6731"/>
    </row>
    <row r="158" spans="17:264" ht="15" thickBot="1">
      <c r="Q158" s="5593" t="s">
        <v>792</v>
      </c>
      <c r="R158" s="5594" t="s">
        <v>1607</v>
      </c>
      <c r="S158" s="5594">
        <v>435</v>
      </c>
      <c r="T158" s="5589" t="s">
        <v>36</v>
      </c>
      <c r="U158" s="5610">
        <v>45448</v>
      </c>
      <c r="V158" s="7046">
        <v>12</v>
      </c>
      <c r="W158" s="5594" t="s">
        <v>35</v>
      </c>
      <c r="X158" s="5594">
        <v>30</v>
      </c>
      <c r="Y158" s="5608">
        <v>1185.9000000000001</v>
      </c>
      <c r="Z158" s="4482">
        <v>45453</v>
      </c>
      <c r="AA158" s="5595">
        <v>45450</v>
      </c>
      <c r="AB158" s="5599">
        <v>22730</v>
      </c>
      <c r="AC158" s="5598">
        <v>12000</v>
      </c>
      <c r="AD158" s="5598">
        <f t="shared" si="45"/>
        <v>0</v>
      </c>
      <c r="AE158" s="5608">
        <f t="shared" si="46"/>
        <v>14230.800000000001</v>
      </c>
      <c r="AF158" s="5608">
        <f t="shared" si="47"/>
        <v>711.54000000000008</v>
      </c>
      <c r="AG158" s="5831">
        <v>5</v>
      </c>
      <c r="AH158" s="5604" t="s">
        <v>8</v>
      </c>
      <c r="AI158" s="5734"/>
      <c r="AJ158" s="5579"/>
      <c r="AK158" s="7450"/>
      <c r="AL158" s="5773" t="s">
        <v>14</v>
      </c>
      <c r="AM158" s="5773" t="s">
        <v>12</v>
      </c>
      <c r="AN158" s="5773"/>
      <c r="AO158" s="5773"/>
      <c r="AP158" s="5773"/>
      <c r="AQ158" s="5773" t="s">
        <v>15</v>
      </c>
      <c r="AR158" s="5773" t="s">
        <v>12</v>
      </c>
      <c r="AS158" s="5746" t="s">
        <v>12</v>
      </c>
      <c r="AT158" s="5773"/>
      <c r="AU158" s="5773"/>
      <c r="AV158" s="5773"/>
      <c r="AW158" s="5773"/>
      <c r="AX158" s="5773" t="s">
        <v>0</v>
      </c>
      <c r="AY158" s="5774"/>
      <c r="AZ158" s="5775"/>
      <c r="BB158" s="5061"/>
      <c r="BC158" s="5061"/>
      <c r="BD158" s="5061"/>
      <c r="BE158" s="5061" t="s">
        <v>3</v>
      </c>
      <c r="BF158" s="5061" t="s">
        <v>18</v>
      </c>
      <c r="BG158" s="5061"/>
      <c r="BH158" s="5061"/>
      <c r="BI158" s="5061" t="s">
        <v>21</v>
      </c>
      <c r="BJ158" s="5061" t="s">
        <v>27</v>
      </c>
      <c r="BK158" s="5061" t="s">
        <v>28</v>
      </c>
      <c r="BL158" s="5061"/>
      <c r="BM158" s="5061"/>
      <c r="BN158" s="5061"/>
      <c r="BO158" s="5061"/>
      <c r="BP158" s="5061" t="s">
        <v>11</v>
      </c>
      <c r="BQ158" s="5061"/>
      <c r="BR158" s="5061"/>
      <c r="BS158" s="5083"/>
      <c r="BT158" s="5278"/>
      <c r="BU158" s="5094"/>
      <c r="BV158" s="5094"/>
      <c r="BW158" s="5095"/>
      <c r="BX158" s="5095"/>
      <c r="BY158" s="5095"/>
      <c r="BZ158" s="5095"/>
      <c r="CA158" s="5095"/>
      <c r="CB158" s="5095"/>
      <c r="CC158" s="5095"/>
      <c r="CD158" s="5095"/>
      <c r="CE158" s="5095"/>
      <c r="CF158" s="5095"/>
      <c r="CG158" s="5095"/>
      <c r="CH158" s="6475"/>
      <c r="CI158" s="5166"/>
      <c r="CK158" s="5110" t="s">
        <v>3</v>
      </c>
      <c r="CL158" s="5110" t="s">
        <v>4</v>
      </c>
      <c r="CM158" s="5110" t="s">
        <v>18</v>
      </c>
      <c r="CN158" s="5110" t="s">
        <v>19</v>
      </c>
      <c r="CO158" s="5110" t="s">
        <v>19</v>
      </c>
      <c r="CP158" s="5110" t="s">
        <v>20</v>
      </c>
      <c r="CQ158" s="5110" t="s">
        <v>21</v>
      </c>
      <c r="CR158" s="5110" t="s">
        <v>22</v>
      </c>
      <c r="CS158" s="5110" t="s">
        <v>23</v>
      </c>
      <c r="CT158" s="5110" t="s">
        <v>23</v>
      </c>
      <c r="CU158" s="5110" t="s">
        <v>1227</v>
      </c>
      <c r="CV158" s="5110" t="s">
        <v>20</v>
      </c>
      <c r="CW158" s="5110" t="s">
        <v>25</v>
      </c>
      <c r="CX158" s="5110" t="s">
        <v>0</v>
      </c>
      <c r="CY158" s="5110" t="s">
        <v>1363</v>
      </c>
      <c r="CZ158" s="5110" t="s">
        <v>1388</v>
      </c>
      <c r="DA158" s="5110" t="s">
        <v>26</v>
      </c>
      <c r="DB158" s="5139"/>
      <c r="DC158" s="5484"/>
      <c r="DD158" s="5127"/>
      <c r="DE158" s="5127"/>
      <c r="DF158" s="2557"/>
      <c r="DG158" s="2557"/>
      <c r="DH158" s="2557"/>
      <c r="DI158" s="2557"/>
      <c r="DJ158" s="2557"/>
      <c r="DK158" s="2557"/>
      <c r="DL158" s="2557"/>
      <c r="DM158" s="2557"/>
      <c r="DN158" s="2557"/>
      <c r="DO158" s="2557"/>
      <c r="DP158" s="2557"/>
      <c r="DQ158" s="2557"/>
      <c r="DR158" s="2523"/>
      <c r="DT158" s="5027"/>
      <c r="DU158" s="5014"/>
      <c r="DV158" s="5013"/>
      <c r="DW158" s="5013"/>
      <c r="DX158" s="5019"/>
      <c r="DY158" s="5013"/>
      <c r="DZ158" s="5013"/>
      <c r="EA158" s="5013"/>
      <c r="EB158" s="5021"/>
      <c r="EC158" s="5013"/>
      <c r="ED158" s="5013"/>
      <c r="EE158" s="5020"/>
      <c r="EF158" s="5013"/>
      <c r="EG158" s="5020"/>
      <c r="EH158" s="5020"/>
      <c r="EI158" s="5349"/>
      <c r="EJ158" s="5026"/>
      <c r="EK158" s="4994"/>
      <c r="EL158" s="6924"/>
      <c r="EM158" s="4449"/>
      <c r="EN158" s="4449"/>
      <c r="EO158" s="182"/>
      <c r="EP158" s="182"/>
      <c r="EQ158" s="182"/>
      <c r="ER158" s="182"/>
      <c r="ES158" s="182"/>
      <c r="ET158" s="182"/>
      <c r="EU158" s="182"/>
      <c r="EV158" s="182"/>
      <c r="EW158" s="182"/>
      <c r="EX158" s="182"/>
      <c r="EY158" s="182"/>
      <c r="EZ158" s="182"/>
      <c r="FA158" s="339"/>
      <c r="FC158" s="6763"/>
      <c r="FD158" s="6764"/>
      <c r="FE158" s="6765"/>
      <c r="FF158" s="6765"/>
      <c r="FG158" s="6766"/>
      <c r="FH158" s="6765"/>
      <c r="FI158" s="6765"/>
      <c r="FJ158" s="6765"/>
      <c r="FK158" s="6767"/>
      <c r="FL158" s="6765"/>
      <c r="FM158" s="6765"/>
      <c r="FN158" s="6768"/>
      <c r="FO158" s="6765"/>
      <c r="FP158" s="6768"/>
      <c r="FQ158" s="6768"/>
      <c r="FR158" s="6884"/>
      <c r="FS158" s="6884"/>
      <c r="FT158" s="6762"/>
      <c r="FU158" s="5012"/>
      <c r="FV158" s="6731"/>
      <c r="FW158" s="6731"/>
      <c r="FX158" s="6731"/>
      <c r="FY158" s="6731"/>
      <c r="FZ158" s="6731"/>
      <c r="GA158" s="6731"/>
      <c r="GB158" s="6731"/>
      <c r="GC158" s="6731"/>
      <c r="GD158" s="6731"/>
      <c r="GE158" s="6731"/>
      <c r="GF158" s="6731"/>
      <c r="GG158" s="6731"/>
      <c r="GH158" s="6731"/>
      <c r="GI158" s="6731"/>
      <c r="GJ158" s="6731"/>
      <c r="GK158" s="6731"/>
      <c r="GM158" s="6558"/>
      <c r="GN158" s="6558"/>
      <c r="GO158" s="6558"/>
      <c r="GP158" s="6558"/>
      <c r="GQ158" s="6558"/>
      <c r="GR158" s="6558"/>
      <c r="GS158" s="6558"/>
      <c r="GT158" s="6559"/>
      <c r="GU158" s="6558"/>
      <c r="GV158" s="6558"/>
      <c r="GW158" s="6558"/>
      <c r="GX158" s="6558"/>
      <c r="GY158" s="6558"/>
      <c r="GZ158" s="6558"/>
      <c r="HA158" s="6899"/>
      <c r="HB158" s="6899"/>
      <c r="HC158" s="6560"/>
      <c r="HV158" s="6763"/>
      <c r="HW158" s="6764"/>
      <c r="HX158" s="6765"/>
      <c r="HY158" s="6765"/>
      <c r="HZ158" s="6766"/>
      <c r="IA158" s="6765"/>
      <c r="IB158" s="6765"/>
      <c r="IC158" s="6765"/>
      <c r="ID158" s="6767"/>
      <c r="IE158" s="6765"/>
      <c r="IF158" s="6765"/>
      <c r="IG158" s="6768"/>
      <c r="IH158" s="6765"/>
      <c r="II158" s="6768"/>
      <c r="IJ158" s="6768"/>
      <c r="IK158" s="6884"/>
      <c r="IL158" s="6884"/>
      <c r="IM158" s="6762"/>
      <c r="IN158" s="5012"/>
      <c r="IO158" s="6731"/>
      <c r="IP158" s="6731"/>
      <c r="IQ158" s="6731"/>
      <c r="IR158" s="6731"/>
      <c r="IS158" s="6731"/>
      <c r="IT158" s="6731"/>
      <c r="IU158" s="6731"/>
      <c r="IV158" s="6731"/>
      <c r="IW158" s="6731"/>
      <c r="IX158" s="6731"/>
      <c r="IY158" s="6731"/>
      <c r="IZ158" s="6731"/>
      <c r="JA158" s="6731"/>
      <c r="JB158" s="6731"/>
      <c r="JC158" s="6731"/>
      <c r="JD158" s="6731"/>
    </row>
    <row r="159" spans="17:264" ht="15" thickBot="1">
      <c r="Q159" s="5593" t="s">
        <v>1566</v>
      </c>
      <c r="R159" s="5594" t="s">
        <v>1594</v>
      </c>
      <c r="S159" s="5626">
        <v>1</v>
      </c>
      <c r="T159" s="5599" t="s">
        <v>36</v>
      </c>
      <c r="U159" s="5610">
        <v>45448</v>
      </c>
      <c r="V159" s="5861">
        <v>10</v>
      </c>
      <c r="W159" s="5612" t="s">
        <v>35</v>
      </c>
      <c r="X159" s="5630">
        <v>10</v>
      </c>
      <c r="Y159" s="5629">
        <v>191</v>
      </c>
      <c r="Z159" s="4482">
        <v>45453</v>
      </c>
      <c r="AA159" s="5595">
        <v>45454</v>
      </c>
      <c r="AB159" s="5612">
        <v>22742</v>
      </c>
      <c r="AC159" s="5630">
        <v>10000</v>
      </c>
      <c r="AD159" s="5630">
        <f>(AC159-V159*1000)</f>
        <v>0</v>
      </c>
      <c r="AE159" s="5629">
        <f>(AC159*Y159/1000)</f>
        <v>1910</v>
      </c>
      <c r="AF159" s="5629">
        <f>(AE159*0.05)</f>
        <v>95.5</v>
      </c>
      <c r="AG159" s="6209">
        <v>2.5</v>
      </c>
      <c r="AH159" s="5604" t="s">
        <v>8</v>
      </c>
      <c r="AI159" s="5734"/>
      <c r="AJ159" s="5580" t="s">
        <v>4</v>
      </c>
      <c r="AK159" s="7451" t="s">
        <v>18</v>
      </c>
      <c r="AL159" s="5777" t="s">
        <v>19</v>
      </c>
      <c r="AM159" s="5777" t="s">
        <v>19</v>
      </c>
      <c r="AN159" s="5777" t="s">
        <v>20</v>
      </c>
      <c r="AO159" s="5777" t="s">
        <v>21</v>
      </c>
      <c r="AP159" s="5777" t="s">
        <v>1559</v>
      </c>
      <c r="AQ159" s="5777" t="s">
        <v>22</v>
      </c>
      <c r="AR159" s="5777" t="s">
        <v>23</v>
      </c>
      <c r="AS159" s="5751" t="s">
        <v>23</v>
      </c>
      <c r="AT159" s="5777" t="s">
        <v>24</v>
      </c>
      <c r="AU159" s="5777" t="s">
        <v>20</v>
      </c>
      <c r="AV159" s="5777" t="s">
        <v>25</v>
      </c>
      <c r="AW159" s="5777" t="s">
        <v>0</v>
      </c>
      <c r="AX159" s="5777" t="s">
        <v>1363</v>
      </c>
      <c r="AY159" s="5778" t="s">
        <v>1388</v>
      </c>
      <c r="AZ159" s="5779" t="s">
        <v>26</v>
      </c>
      <c r="BB159" s="6261" t="s">
        <v>726</v>
      </c>
      <c r="BC159" s="5313" t="s">
        <v>1394</v>
      </c>
      <c r="BD159" s="5253">
        <v>69</v>
      </c>
      <c r="BE159" s="5254">
        <v>133569</v>
      </c>
      <c r="BF159" s="5255">
        <v>45523</v>
      </c>
      <c r="BG159" s="5256">
        <v>2000</v>
      </c>
      <c r="BH159" s="5254" t="s">
        <v>96</v>
      </c>
      <c r="BI159" s="5257">
        <v>16.98</v>
      </c>
      <c r="BJ159" s="5397">
        <v>45569</v>
      </c>
      <c r="BK159" s="6307">
        <v>45546</v>
      </c>
      <c r="BL159" s="5398">
        <v>75717</v>
      </c>
      <c r="BM159" s="5257">
        <v>2052.3200000000002</v>
      </c>
      <c r="BN159" s="5246">
        <v>0</v>
      </c>
      <c r="BO159" s="5250">
        <f>(BI159*BM159)</f>
        <v>34848.393600000003</v>
      </c>
      <c r="BP159" s="5257">
        <f>(BO159*0.05)</f>
        <v>1742.4196800000002</v>
      </c>
      <c r="BQ159" s="7141">
        <v>5</v>
      </c>
      <c r="BR159" s="5064" t="s">
        <v>8</v>
      </c>
      <c r="BS159" s="5083"/>
      <c r="BT159" s="5278"/>
      <c r="BU159" s="5094"/>
      <c r="BV159" s="5094"/>
      <c r="BW159" s="5095"/>
      <c r="BX159" s="5095"/>
      <c r="BY159" s="5095"/>
      <c r="BZ159" s="5095"/>
      <c r="CA159" s="5095"/>
      <c r="CB159" s="5095"/>
      <c r="CC159" s="5095"/>
      <c r="CD159" s="5095"/>
      <c r="CE159" s="5095"/>
      <c r="CF159" s="5095"/>
      <c r="CG159" s="5095"/>
      <c r="CH159" s="6475"/>
      <c r="CI159" s="5166"/>
      <c r="CK159" s="5114"/>
      <c r="CL159" s="5114"/>
      <c r="CM159" s="5114"/>
      <c r="CN159" s="5114" t="s">
        <v>3</v>
      </c>
      <c r="CO159" s="5114" t="s">
        <v>18</v>
      </c>
      <c r="CP159" s="5114"/>
      <c r="CQ159" s="5114"/>
      <c r="CR159" s="5114" t="s">
        <v>21</v>
      </c>
      <c r="CS159" s="5114" t="s">
        <v>27</v>
      </c>
      <c r="CT159" s="5114" t="s">
        <v>28</v>
      </c>
      <c r="CU159" s="5114"/>
      <c r="CV159" s="5114"/>
      <c r="CW159" s="5114"/>
      <c r="CX159" s="5114"/>
      <c r="CY159" s="5114" t="s">
        <v>11</v>
      </c>
      <c r="CZ159" s="5114"/>
      <c r="DA159" s="5114"/>
      <c r="DB159" s="5139"/>
      <c r="DC159" s="5484"/>
      <c r="DD159" s="5127"/>
      <c r="DE159" s="5127"/>
      <c r="DF159" s="2557"/>
      <c r="DG159" s="2557"/>
      <c r="DH159" s="2557"/>
      <c r="DI159" s="2557"/>
      <c r="DJ159" s="2557"/>
      <c r="DK159" s="2557"/>
      <c r="DL159" s="2557"/>
      <c r="DM159" s="2557"/>
      <c r="DN159" s="2557"/>
      <c r="DO159" s="2557"/>
      <c r="DP159" s="2557"/>
      <c r="DQ159" s="2557"/>
      <c r="DR159" s="2523"/>
      <c r="DT159" s="5025"/>
      <c r="DU159" s="5013"/>
      <c r="DV159" s="5013"/>
      <c r="DW159" s="5013"/>
      <c r="DX159" s="5013"/>
      <c r="DY159" s="5013"/>
      <c r="DZ159" s="5013"/>
      <c r="EA159" s="5013"/>
      <c r="EB159" s="5035"/>
      <c r="EC159" s="5013"/>
      <c r="ED159" s="5013"/>
      <c r="EE159" s="5013"/>
      <c r="EF159" s="5013"/>
      <c r="EG159" s="5013"/>
      <c r="EH159" s="5013"/>
      <c r="EI159" s="5348"/>
      <c r="EJ159" s="5026"/>
      <c r="EK159" s="4994"/>
      <c r="EL159" s="6924"/>
      <c r="EM159" s="4449"/>
      <c r="EN159" s="4449"/>
      <c r="EO159" s="182"/>
      <c r="EP159" s="182"/>
      <c r="EQ159" s="182"/>
      <c r="ER159" s="182"/>
      <c r="ES159" s="182"/>
      <c r="ET159" s="182"/>
      <c r="EU159" s="182"/>
      <c r="EV159" s="182"/>
      <c r="EW159" s="182"/>
      <c r="EX159" s="182"/>
      <c r="EY159" s="182"/>
      <c r="EZ159" s="182"/>
      <c r="FA159" s="339"/>
      <c r="FC159" s="6769"/>
      <c r="FD159" s="6765"/>
      <c r="FE159" s="6765"/>
      <c r="FF159" s="6765"/>
      <c r="FG159" s="6765"/>
      <c r="FH159" s="6765"/>
      <c r="FI159" s="6765"/>
      <c r="FJ159" s="6765"/>
      <c r="FK159" s="6770"/>
      <c r="FL159" s="6765"/>
      <c r="FM159" s="6765"/>
      <c r="FN159" s="6765"/>
      <c r="FO159" s="6765"/>
      <c r="FP159" s="6765"/>
      <c r="FQ159" s="6765"/>
      <c r="FR159" s="6819"/>
      <c r="FS159" s="6819"/>
      <c r="FT159" s="6762"/>
      <c r="FU159" s="5012"/>
      <c r="FV159" s="6731"/>
      <c r="FW159" s="6731"/>
      <c r="FX159" s="6731"/>
      <c r="FY159" s="6731"/>
      <c r="FZ159" s="6731"/>
      <c r="GA159" s="6731"/>
      <c r="GB159" s="6731"/>
      <c r="GC159" s="6731"/>
      <c r="GD159" s="6731"/>
      <c r="GE159" s="6731"/>
      <c r="GF159" s="6731"/>
      <c r="GG159" s="6731"/>
      <c r="GH159" s="6731"/>
      <c r="GI159" s="6731"/>
      <c r="GJ159" s="6731"/>
      <c r="GK159" s="6731"/>
      <c r="GM159" s="6558"/>
      <c r="GN159" s="6558"/>
      <c r="GO159" s="6558"/>
      <c r="GP159" s="6558"/>
      <c r="GQ159" s="6558"/>
      <c r="GR159" s="6558"/>
      <c r="GS159" s="6558"/>
      <c r="GT159" s="6559"/>
      <c r="GU159" s="6558"/>
      <c r="GV159" s="6558"/>
      <c r="GW159" s="6558"/>
      <c r="GX159" s="6558"/>
      <c r="GY159" s="6558"/>
      <c r="GZ159" s="6558"/>
      <c r="HA159" s="6899"/>
      <c r="HB159" s="6899"/>
      <c r="HC159" s="6560"/>
      <c r="HV159" s="6769"/>
      <c r="HW159" s="6765"/>
      <c r="HX159" s="6765"/>
      <c r="HY159" s="6765"/>
      <c r="HZ159" s="6765"/>
      <c r="IA159" s="6765"/>
      <c r="IB159" s="6765"/>
      <c r="IC159" s="6765"/>
      <c r="ID159" s="6770"/>
      <c r="IE159" s="6765"/>
      <c r="IF159" s="6765"/>
      <c r="IG159" s="6765"/>
      <c r="IH159" s="6765"/>
      <c r="II159" s="6765"/>
      <c r="IJ159" s="6765"/>
      <c r="IK159" s="6819"/>
      <c r="IL159" s="6819"/>
      <c r="IM159" s="6762"/>
      <c r="IN159" s="5012"/>
      <c r="IO159" s="6731"/>
      <c r="IP159" s="6731"/>
      <c r="IQ159" s="6731"/>
      <c r="IR159" s="6731"/>
      <c r="IS159" s="6731"/>
      <c r="IT159" s="6731"/>
      <c r="IU159" s="6731"/>
      <c r="IV159" s="6731"/>
      <c r="IW159" s="6731"/>
      <c r="IX159" s="6731"/>
      <c r="IY159" s="6731"/>
      <c r="IZ159" s="6731"/>
      <c r="JA159" s="6731"/>
      <c r="JB159" s="6731"/>
      <c r="JC159" s="6731"/>
      <c r="JD159" s="6731"/>
    </row>
    <row r="160" spans="17:264" ht="15" thickBot="1">
      <c r="Q160" s="5637" t="s">
        <v>1543</v>
      </c>
      <c r="R160" s="5594" t="s">
        <v>1608</v>
      </c>
      <c r="S160" s="5626">
        <v>21</v>
      </c>
      <c r="T160" s="5589" t="s">
        <v>36</v>
      </c>
      <c r="U160" s="5595">
        <v>45454</v>
      </c>
      <c r="V160" s="7281">
        <v>30</v>
      </c>
      <c r="W160" s="5612" t="s">
        <v>35</v>
      </c>
      <c r="X160" s="5612">
        <v>75</v>
      </c>
      <c r="Y160" s="5629">
        <v>1182.3</v>
      </c>
      <c r="Z160" s="4482">
        <v>45467</v>
      </c>
      <c r="AA160" s="5595">
        <v>45468</v>
      </c>
      <c r="AB160" s="5594">
        <v>22800</v>
      </c>
      <c r="AC160" s="5598">
        <v>30000</v>
      </c>
      <c r="AD160" s="5598">
        <f>(AC160-V160*1000)</f>
        <v>0</v>
      </c>
      <c r="AE160" s="5608">
        <f>(AC160*Y160/1000)</f>
        <v>35469</v>
      </c>
      <c r="AF160" s="5608">
        <f>(AE160*0.05)</f>
        <v>1773.45</v>
      </c>
      <c r="AG160" s="5609">
        <v>5</v>
      </c>
      <c r="AH160" s="5602" t="s">
        <v>8</v>
      </c>
      <c r="AI160" s="5734"/>
      <c r="AJ160" s="5580"/>
      <c r="AK160" s="7451"/>
      <c r="AL160" s="5777" t="s">
        <v>3</v>
      </c>
      <c r="AM160" s="5777" t="s">
        <v>18</v>
      </c>
      <c r="AN160" s="5777"/>
      <c r="AO160" s="5777"/>
      <c r="AP160" s="5777"/>
      <c r="AQ160" s="5777" t="s">
        <v>21</v>
      </c>
      <c r="AR160" s="5777" t="s">
        <v>27</v>
      </c>
      <c r="AS160" s="5751" t="s">
        <v>28</v>
      </c>
      <c r="AT160" s="5777"/>
      <c r="AU160" s="5777"/>
      <c r="AV160" s="5777"/>
      <c r="AW160" s="5777"/>
      <c r="AX160" s="5777" t="s">
        <v>11</v>
      </c>
      <c r="AY160" s="5778"/>
      <c r="AZ160" s="5779"/>
      <c r="BB160" s="5171"/>
      <c r="BC160" s="5254"/>
      <c r="BD160" s="5253"/>
      <c r="BE160" s="5254"/>
      <c r="BF160" s="5255"/>
      <c r="BG160" s="5256"/>
      <c r="BH160" s="5254"/>
      <c r="BI160" s="5257"/>
      <c r="BJ160" s="5397"/>
      <c r="BK160" s="6307"/>
      <c r="BL160" s="5398"/>
      <c r="BM160" s="5257"/>
      <c r="BN160" s="5246"/>
      <c r="BO160" s="5250"/>
      <c r="BP160" s="5257"/>
      <c r="BQ160" s="7141"/>
      <c r="BR160" s="5068"/>
      <c r="BS160" s="5083"/>
      <c r="BT160" s="5278"/>
      <c r="BU160" s="5094"/>
      <c r="BV160" s="5094"/>
      <c r="BW160" s="5095"/>
      <c r="BX160" s="5095"/>
      <c r="BY160" s="5095"/>
      <c r="BZ160" s="5095"/>
      <c r="CA160" s="5095"/>
      <c r="CB160" s="5095"/>
      <c r="CC160" s="5095"/>
      <c r="CD160" s="5095"/>
      <c r="CE160" s="5095"/>
      <c r="CF160" s="5095"/>
      <c r="CG160" s="5095"/>
      <c r="CH160" s="6475"/>
      <c r="CI160" s="5166"/>
      <c r="CK160" s="5443"/>
      <c r="CL160" s="5456"/>
      <c r="CM160" s="5445"/>
      <c r="CN160" s="5445"/>
      <c r="CO160" s="5446"/>
      <c r="CP160" s="5447"/>
      <c r="CQ160" s="5445"/>
      <c r="CR160" s="5452"/>
      <c r="CS160" s="5449"/>
      <c r="CT160" s="5446"/>
      <c r="CU160" s="5445"/>
      <c r="CV160" s="5451"/>
      <c r="CW160" s="5451"/>
      <c r="CX160" s="6600"/>
      <c r="CY160" s="5453"/>
      <c r="CZ160" s="5451"/>
      <c r="DA160" s="5121"/>
      <c r="DB160" s="5139"/>
      <c r="DC160" s="5485"/>
      <c r="DD160" s="5486"/>
      <c r="DE160" s="5486"/>
      <c r="DF160" s="2560"/>
      <c r="DG160" s="2560"/>
      <c r="DH160" s="2560"/>
      <c r="DI160" s="2560"/>
      <c r="DJ160" s="2560"/>
      <c r="DK160" s="2560"/>
      <c r="DL160" s="2560"/>
      <c r="DM160" s="2560"/>
      <c r="DN160" s="2560"/>
      <c r="DO160" s="2560"/>
      <c r="DP160" s="2560"/>
      <c r="DQ160" s="2560"/>
      <c r="DR160" s="2562"/>
      <c r="DT160" s="5025"/>
      <c r="DU160" s="5013"/>
      <c r="DV160" s="5013"/>
      <c r="DW160" s="5013"/>
      <c r="DX160" s="5013"/>
      <c r="DY160" s="5013"/>
      <c r="DZ160" s="5013"/>
      <c r="EA160" s="5013"/>
      <c r="EB160" s="5035"/>
      <c r="EC160" s="5013"/>
      <c r="ED160" s="5013"/>
      <c r="EE160" s="5013"/>
      <c r="EF160" s="5013"/>
      <c r="EG160" s="5013"/>
      <c r="EH160" s="5013"/>
      <c r="EI160" s="5348"/>
      <c r="EJ160" s="5026"/>
      <c r="EK160" s="4994"/>
      <c r="EL160" s="6924"/>
      <c r="EM160" s="4449"/>
      <c r="EN160" s="4449"/>
      <c r="EO160" s="182"/>
      <c r="EP160" s="182"/>
      <c r="EQ160" s="182"/>
      <c r="ER160" s="182"/>
      <c r="ES160" s="182"/>
      <c r="ET160" s="182"/>
      <c r="EU160" s="182"/>
      <c r="EV160" s="182"/>
      <c r="EW160" s="182"/>
      <c r="EX160" s="182"/>
      <c r="EY160" s="182"/>
      <c r="EZ160" s="182"/>
      <c r="FA160" s="339"/>
      <c r="FC160" s="6769"/>
      <c r="FD160" s="6765"/>
      <c r="FE160" s="6765"/>
      <c r="FF160" s="6765"/>
      <c r="FG160" s="6765"/>
      <c r="FH160" s="6765"/>
      <c r="FI160" s="6765"/>
      <c r="FJ160" s="6765"/>
      <c r="FK160" s="6770"/>
      <c r="FL160" s="6765"/>
      <c r="FM160" s="6765"/>
      <c r="FN160" s="6765"/>
      <c r="FO160" s="6765"/>
      <c r="FP160" s="6765"/>
      <c r="FQ160" s="6765"/>
      <c r="FR160" s="6819"/>
      <c r="FS160" s="6819"/>
      <c r="FT160" s="6762"/>
      <c r="FU160" s="5012"/>
      <c r="FV160" s="6731"/>
      <c r="FW160" s="6731"/>
      <c r="FX160" s="6731"/>
      <c r="FY160" s="6731"/>
      <c r="FZ160" s="6731"/>
      <c r="GA160" s="6731"/>
      <c r="GB160" s="6731"/>
      <c r="GC160" s="6731"/>
      <c r="GD160" s="6731"/>
      <c r="GE160" s="6731"/>
      <c r="GF160" s="6731"/>
      <c r="GG160" s="6731"/>
      <c r="GH160" s="6731"/>
      <c r="GI160" s="6731"/>
      <c r="GJ160" s="6731"/>
      <c r="GK160" s="6731"/>
      <c r="GM160" s="6562"/>
      <c r="GN160" s="6562"/>
      <c r="GO160" s="6562"/>
      <c r="GP160" s="6562"/>
      <c r="GQ160" s="6562"/>
      <c r="GR160" s="6562"/>
      <c r="GS160" s="6562"/>
      <c r="GT160" s="6567"/>
      <c r="GU160" s="6562"/>
      <c r="GV160" s="6562"/>
      <c r="GW160" s="6562"/>
      <c r="GX160" s="6562"/>
      <c r="GY160" s="6562"/>
      <c r="GZ160" s="6655">
        <f>SUM(GZ149:GZ159)</f>
        <v>312.625</v>
      </c>
      <c r="HA160" s="6900"/>
      <c r="HB160" s="6900"/>
      <c r="HC160" s="6568"/>
      <c r="HV160" s="6769"/>
      <c r="HW160" s="6765"/>
      <c r="HX160" s="6765"/>
      <c r="HY160" s="6765"/>
      <c r="HZ160" s="6765"/>
      <c r="IA160" s="6765"/>
      <c r="IB160" s="6765"/>
      <c r="IC160" s="6765"/>
      <c r="ID160" s="6770"/>
      <c r="IE160" s="6765"/>
      <c r="IF160" s="6765"/>
      <c r="IG160" s="6765"/>
      <c r="IH160" s="6765"/>
      <c r="II160" s="6765"/>
      <c r="IJ160" s="6765"/>
      <c r="IK160" s="6819"/>
      <c r="IL160" s="6819"/>
      <c r="IM160" s="6762"/>
      <c r="IN160" s="5012"/>
      <c r="IO160" s="6731"/>
      <c r="IP160" s="6731"/>
      <c r="IQ160" s="6731"/>
      <c r="IR160" s="6731"/>
      <c r="IS160" s="6731"/>
      <c r="IT160" s="6731"/>
      <c r="IU160" s="6731"/>
      <c r="IV160" s="6731"/>
      <c r="IW160" s="6731"/>
      <c r="IX160" s="6731"/>
      <c r="IY160" s="6731"/>
      <c r="IZ160" s="6731"/>
      <c r="JA160" s="6731"/>
      <c r="JB160" s="6731"/>
      <c r="JC160" s="6731"/>
      <c r="JD160" s="6731"/>
    </row>
    <row r="161" spans="17:264">
      <c r="Q161" s="7364" t="s">
        <v>1560</v>
      </c>
      <c r="R161" s="7365" t="s">
        <v>1224</v>
      </c>
      <c r="S161" s="7354">
        <v>68</v>
      </c>
      <c r="T161" s="7355" t="s">
        <v>101</v>
      </c>
      <c r="U161" s="4780">
        <v>45443</v>
      </c>
      <c r="V161" s="7366">
        <v>4</v>
      </c>
      <c r="W161" s="7357" t="s">
        <v>35</v>
      </c>
      <c r="X161" s="6721">
        <v>8</v>
      </c>
      <c r="Y161" s="7358">
        <v>428.4</v>
      </c>
      <c r="Z161" s="5719">
        <v>45453</v>
      </c>
      <c r="AA161" s="4780">
        <v>45453</v>
      </c>
      <c r="AB161" s="7353"/>
      <c r="AC161" s="7360">
        <v>4000</v>
      </c>
      <c r="AD161" s="7360">
        <f>(AC161-V161*1000)</f>
        <v>0</v>
      </c>
      <c r="AE161" s="7361">
        <f>(AC161*Y161/1000)</f>
        <v>1713.6</v>
      </c>
      <c r="AF161" s="7361">
        <f>(AE161*0.05)</f>
        <v>85.68</v>
      </c>
      <c r="AG161" s="7367">
        <v>5</v>
      </c>
      <c r="AH161" s="7363" t="s">
        <v>88</v>
      </c>
      <c r="AI161" s="5734"/>
      <c r="AJ161" s="5801" t="s">
        <v>1547</v>
      </c>
      <c r="AK161" s="5815">
        <v>6</v>
      </c>
      <c r="AL161" s="5584" t="s">
        <v>1545</v>
      </c>
      <c r="AM161" s="5802">
        <v>45468</v>
      </c>
      <c r="AN161" s="7280">
        <v>5</v>
      </c>
      <c r="AO161" s="5583" t="s">
        <v>35</v>
      </c>
      <c r="AP161" s="5583">
        <v>13</v>
      </c>
      <c r="AQ161" s="5793">
        <v>910</v>
      </c>
      <c r="AR161" s="5588">
        <v>45471</v>
      </c>
      <c r="AS161" s="5661">
        <v>45469</v>
      </c>
      <c r="AT161" s="5583">
        <v>22806</v>
      </c>
      <c r="AU161" s="5590">
        <v>5200</v>
      </c>
      <c r="AV161" s="5590">
        <f t="shared" ref="AV161:AV166" si="48">(AU161-AN161*1000)</f>
        <v>200</v>
      </c>
      <c r="AW161" s="5591">
        <f t="shared" ref="AW161:AW166" si="49">(AU161*AQ161/1000)</f>
        <v>4732</v>
      </c>
      <c r="AX161" s="5793">
        <f t="shared" ref="AX161:AX166" si="50">(AW161*0.05)</f>
        <v>236.60000000000002</v>
      </c>
      <c r="AY161" s="5584">
        <v>5</v>
      </c>
      <c r="AZ161" s="7260"/>
      <c r="BB161" s="5065"/>
      <c r="BC161" s="5066"/>
      <c r="BD161" s="5066"/>
      <c r="BE161" s="5066"/>
      <c r="BF161" s="5066"/>
      <c r="BG161" s="5066"/>
      <c r="BH161" s="5066"/>
      <c r="BI161" s="5066"/>
      <c r="BJ161" s="5067"/>
      <c r="BK161" s="5066"/>
      <c r="BL161" s="5066"/>
      <c r="BM161" s="5066"/>
      <c r="BN161" s="5066"/>
      <c r="BO161" s="5066"/>
      <c r="BP161" s="5066"/>
      <c r="BQ161" s="6694"/>
      <c r="BR161" s="5068"/>
      <c r="BS161" s="5083"/>
      <c r="BT161" s="5278"/>
      <c r="BU161" s="5094"/>
      <c r="BV161" s="5094"/>
      <c r="BW161" s="5095"/>
      <c r="BX161" s="5095"/>
      <c r="BY161" s="5095"/>
      <c r="BZ161" s="5095"/>
      <c r="CA161" s="5095"/>
      <c r="CB161" s="5095"/>
      <c r="CC161" s="5095"/>
      <c r="CD161" s="5095"/>
      <c r="CE161" s="5095"/>
      <c r="CF161" s="5095"/>
      <c r="CG161" s="5095"/>
      <c r="CH161" s="6475"/>
      <c r="CI161" s="5166"/>
      <c r="CK161" s="5123"/>
      <c r="CL161" s="5124"/>
      <c r="CM161" s="5124"/>
      <c r="CN161" s="5124"/>
      <c r="CO161" s="5124"/>
      <c r="CP161" s="5124"/>
      <c r="CQ161" s="5124"/>
      <c r="CR161" s="5124"/>
      <c r="CS161" s="5125"/>
      <c r="CT161" s="5124"/>
      <c r="CU161" s="5124"/>
      <c r="CV161" s="5124"/>
      <c r="CW161" s="5124"/>
      <c r="CX161" s="5124"/>
      <c r="CY161" s="5124"/>
      <c r="CZ161" s="5416"/>
      <c r="DA161" s="5126"/>
      <c r="DB161" s="5139"/>
      <c r="DC161" s="5149"/>
      <c r="DD161" s="5149"/>
      <c r="DE161" s="5149"/>
      <c r="DF161" s="5150"/>
      <c r="DG161" s="5150"/>
      <c r="DH161" s="5150"/>
      <c r="DI161" s="5150"/>
      <c r="DJ161" s="5150"/>
      <c r="DK161" s="5150"/>
      <c r="DL161" s="5150"/>
      <c r="DM161" s="5150"/>
      <c r="DN161" s="5150"/>
      <c r="DO161" s="5150"/>
      <c r="DP161" s="5150"/>
      <c r="DQ161" s="5150"/>
      <c r="DR161" s="5150"/>
      <c r="DT161" s="5025"/>
      <c r="DU161" s="5013"/>
      <c r="DV161" s="5013"/>
      <c r="DW161" s="5013"/>
      <c r="DX161" s="5013"/>
      <c r="DY161" s="5013"/>
      <c r="DZ161" s="5013"/>
      <c r="EA161" s="5013"/>
      <c r="EB161" s="5035"/>
      <c r="EC161" s="5013"/>
      <c r="ED161" s="5013"/>
      <c r="EE161" s="5013"/>
      <c r="EF161" s="5013"/>
      <c r="EG161" s="5013"/>
      <c r="EH161" s="5013"/>
      <c r="EI161" s="5348"/>
      <c r="EJ161" s="5026"/>
      <c r="EK161" s="4994"/>
      <c r="EL161" s="6924"/>
      <c r="EM161" s="4449"/>
      <c r="EN161" s="4449"/>
      <c r="EO161" s="182"/>
      <c r="EP161" s="182"/>
      <c r="EQ161" s="182"/>
      <c r="ER161" s="182"/>
      <c r="ES161" s="182"/>
      <c r="ET161" s="182"/>
      <c r="EU161" s="182"/>
      <c r="EV161" s="182"/>
      <c r="EW161" s="182"/>
      <c r="EX161" s="182"/>
      <c r="EY161" s="182"/>
      <c r="EZ161" s="182"/>
      <c r="FA161" s="339"/>
      <c r="FC161" s="6769"/>
      <c r="FD161" s="6765"/>
      <c r="FE161" s="6765"/>
      <c r="FF161" s="6765"/>
      <c r="FG161" s="6765"/>
      <c r="FH161" s="6765"/>
      <c r="FI161" s="6765"/>
      <c r="FJ161" s="6765"/>
      <c r="FK161" s="6770"/>
      <c r="FL161" s="6765"/>
      <c r="FM161" s="6765"/>
      <c r="FN161" s="6765"/>
      <c r="FO161" s="6765"/>
      <c r="FP161" s="6765"/>
      <c r="FQ161" s="6765"/>
      <c r="FR161" s="6819"/>
      <c r="FS161" s="6819"/>
      <c r="FT161" s="6762"/>
      <c r="FU161" s="5012"/>
      <c r="FV161" s="6731"/>
      <c r="FW161" s="6731"/>
      <c r="FX161" s="6731"/>
      <c r="FY161" s="6731"/>
      <c r="FZ161" s="6731"/>
      <c r="GA161" s="6731"/>
      <c r="GB161" s="6731"/>
      <c r="GC161" s="6731"/>
      <c r="GD161" s="6731"/>
      <c r="GE161" s="6731"/>
      <c r="GF161" s="6731"/>
      <c r="GG161" s="6731"/>
      <c r="GH161" s="6731"/>
      <c r="GI161" s="6731"/>
      <c r="GJ161" s="6731"/>
      <c r="GK161" s="6731"/>
      <c r="GM161" s="6520"/>
      <c r="GN161" s="6520"/>
      <c r="GO161" s="6520"/>
      <c r="GP161" s="6520"/>
      <c r="GQ161" s="6520"/>
      <c r="GR161" s="6520"/>
      <c r="GS161" s="6520"/>
      <c r="GT161" s="6569"/>
      <c r="GU161" s="6520"/>
      <c r="GV161" s="6520"/>
      <c r="GW161" s="6520"/>
      <c r="GX161" s="6520"/>
      <c r="GY161" s="6520"/>
      <c r="GZ161" s="6710"/>
      <c r="HA161" s="6710"/>
      <c r="HB161" s="6710"/>
      <c r="HC161" s="6520"/>
      <c r="HV161" s="6769"/>
      <c r="HW161" s="6765"/>
      <c r="HX161" s="6765"/>
      <c r="HY161" s="6765"/>
      <c r="HZ161" s="6765"/>
      <c r="IA161" s="6765"/>
      <c r="IB161" s="6765"/>
      <c r="IC161" s="6765"/>
      <c r="ID161" s="6770"/>
      <c r="IE161" s="6765"/>
      <c r="IF161" s="6765"/>
      <c r="IG161" s="6765"/>
      <c r="IH161" s="6765"/>
      <c r="II161" s="6765"/>
      <c r="IJ161" s="6765"/>
      <c r="IK161" s="6819"/>
      <c r="IL161" s="6819"/>
      <c r="IM161" s="6762"/>
      <c r="IN161" s="5012"/>
      <c r="IO161" s="6731"/>
      <c r="IP161" s="6731"/>
      <c r="IQ161" s="6731"/>
      <c r="IR161" s="6731"/>
      <c r="IS161" s="6731"/>
      <c r="IT161" s="6731"/>
      <c r="IU161" s="6731"/>
      <c r="IV161" s="6731"/>
      <c r="IW161" s="6731"/>
      <c r="IX161" s="6731"/>
      <c r="IY161" s="6731"/>
      <c r="IZ161" s="6731"/>
      <c r="JA161" s="6731"/>
      <c r="JB161" s="6731"/>
      <c r="JC161" s="6731"/>
      <c r="JD161" s="6731"/>
    </row>
    <row r="162" spans="17:264" ht="15" thickBot="1">
      <c r="Q162" s="5824" t="s">
        <v>1222</v>
      </c>
      <c r="R162" s="5673" t="s">
        <v>1547</v>
      </c>
      <c r="S162" s="5631">
        <v>6</v>
      </c>
      <c r="T162" s="5589" t="s">
        <v>1545</v>
      </c>
      <c r="U162" s="5606">
        <v>45468</v>
      </c>
      <c r="V162" s="6940">
        <v>5</v>
      </c>
      <c r="W162" s="5594" t="s">
        <v>35</v>
      </c>
      <c r="X162" s="5594">
        <v>13</v>
      </c>
      <c r="Y162" s="5608">
        <v>910</v>
      </c>
      <c r="Z162" s="5614">
        <v>45471</v>
      </c>
      <c r="AA162" s="6208">
        <v>45469</v>
      </c>
      <c r="AB162" s="5594">
        <v>22806</v>
      </c>
      <c r="AC162" s="5598">
        <v>5200</v>
      </c>
      <c r="AD162" s="5598">
        <f>(AC162-V162*1000)</f>
        <v>200</v>
      </c>
      <c r="AE162" s="5600">
        <f>(AC162*Y162/1000)</f>
        <v>4732</v>
      </c>
      <c r="AF162" s="5608">
        <f>(AE162*0.05)</f>
        <v>236.60000000000002</v>
      </c>
      <c r="AG162" s="5589">
        <v>5</v>
      </c>
      <c r="AH162" s="5602" t="s">
        <v>8</v>
      </c>
      <c r="AI162" s="5734"/>
      <c r="AJ162" s="5823" t="s">
        <v>1547</v>
      </c>
      <c r="AK162" s="5631">
        <v>7</v>
      </c>
      <c r="AL162" s="5589" t="s">
        <v>1545</v>
      </c>
      <c r="AM162" s="5606">
        <v>45562</v>
      </c>
      <c r="AN162" s="7491">
        <v>5.2</v>
      </c>
      <c r="AO162" s="5594" t="s">
        <v>35</v>
      </c>
      <c r="AP162" s="5594">
        <v>13</v>
      </c>
      <c r="AQ162" s="5608">
        <v>1005</v>
      </c>
      <c r="AR162" s="5614">
        <v>45562</v>
      </c>
      <c r="AS162" s="6208">
        <v>45580</v>
      </c>
      <c r="AT162" s="5594">
        <v>23496</v>
      </c>
      <c r="AU162" s="5598">
        <v>5200</v>
      </c>
      <c r="AV162" s="5598">
        <f t="shared" si="48"/>
        <v>0</v>
      </c>
      <c r="AW162" s="5600">
        <f t="shared" si="49"/>
        <v>5226</v>
      </c>
      <c r="AX162" s="5608">
        <f t="shared" si="50"/>
        <v>261.3</v>
      </c>
      <c r="AY162" s="5589">
        <v>5</v>
      </c>
      <c r="AZ162" s="7239"/>
      <c r="BB162" s="5069"/>
      <c r="BC162" s="5070"/>
      <c r="BD162" s="5066"/>
      <c r="BE162" s="5066"/>
      <c r="BF162" s="5071"/>
      <c r="BG162" s="5066"/>
      <c r="BH162" s="5066"/>
      <c r="BI162" s="5066"/>
      <c r="BJ162" s="5072"/>
      <c r="BK162" s="5066"/>
      <c r="BL162" s="5066"/>
      <c r="BM162" s="5073"/>
      <c r="BN162" s="5066"/>
      <c r="BO162" s="5073"/>
      <c r="BP162" s="5073"/>
      <c r="BQ162" s="6690"/>
      <c r="BR162" s="5068"/>
      <c r="BS162" s="5083"/>
      <c r="BT162" s="5285"/>
      <c r="BU162" s="5282"/>
      <c r="BV162" s="5282"/>
      <c r="BW162" s="5283"/>
      <c r="BX162" s="5283"/>
      <c r="BY162" s="5283"/>
      <c r="BZ162" s="5283"/>
      <c r="CA162" s="5283"/>
      <c r="CB162" s="5283"/>
      <c r="CC162" s="5283"/>
      <c r="CD162" s="5283"/>
      <c r="CE162" s="5283"/>
      <c r="CF162" s="5283"/>
      <c r="CG162" s="5283"/>
      <c r="CH162" s="6476"/>
      <c r="CI162" s="5284"/>
      <c r="CK162" s="5123"/>
      <c r="CL162" s="5124"/>
      <c r="CM162" s="5124"/>
      <c r="CN162" s="5124"/>
      <c r="CO162" s="5124"/>
      <c r="CP162" s="5124"/>
      <c r="CQ162" s="5124"/>
      <c r="CR162" s="5124"/>
      <c r="CS162" s="5125"/>
      <c r="CT162" s="5124"/>
      <c r="CU162" s="5124"/>
      <c r="CV162" s="5124"/>
      <c r="CW162" s="5124"/>
      <c r="CX162" s="5124"/>
      <c r="CY162" s="5124"/>
      <c r="CZ162" s="5416"/>
      <c r="DA162" s="5126"/>
      <c r="DB162" s="5139"/>
      <c r="DC162" s="5149"/>
      <c r="DD162" s="5149"/>
      <c r="DE162" s="5149"/>
      <c r="DF162" s="5150"/>
      <c r="DG162" s="5150"/>
      <c r="DH162" s="5150"/>
      <c r="DI162" s="5150"/>
      <c r="DJ162" s="5150"/>
      <c r="DK162" s="5150"/>
      <c r="DL162" s="5150"/>
      <c r="DM162" s="5150"/>
      <c r="DN162" s="5150"/>
      <c r="DO162" s="5150"/>
      <c r="DP162" s="5150"/>
      <c r="DQ162" s="5150"/>
      <c r="DR162" s="5150"/>
      <c r="DT162" s="5025"/>
      <c r="DU162" s="5013"/>
      <c r="DV162" s="5013"/>
      <c r="DW162" s="5013"/>
      <c r="DX162" s="5013"/>
      <c r="DY162" s="5013"/>
      <c r="DZ162" s="5013"/>
      <c r="EA162" s="5013"/>
      <c r="EB162" s="5035"/>
      <c r="EC162" s="5013"/>
      <c r="ED162" s="5013"/>
      <c r="EE162" s="5013"/>
      <c r="EF162" s="5013"/>
      <c r="EG162" s="5013"/>
      <c r="EH162" s="5013"/>
      <c r="EI162" s="5348"/>
      <c r="EJ162" s="5026"/>
      <c r="EK162" s="4994"/>
      <c r="EL162" s="6924"/>
      <c r="EM162" s="4449"/>
      <c r="EN162" s="4449"/>
      <c r="EO162" s="182"/>
      <c r="EP162" s="182"/>
      <c r="EQ162" s="182"/>
      <c r="ER162" s="182"/>
      <c r="ES162" s="182"/>
      <c r="ET162" s="182"/>
      <c r="EU162" s="182"/>
      <c r="EV162" s="182"/>
      <c r="EW162" s="182"/>
      <c r="EX162" s="182"/>
      <c r="EY162" s="182"/>
      <c r="EZ162" s="182"/>
      <c r="FA162" s="339"/>
      <c r="FC162" s="6769"/>
      <c r="FD162" s="6765"/>
      <c r="FE162" s="6765"/>
      <c r="FF162" s="6765"/>
      <c r="FG162" s="6765"/>
      <c r="FH162" s="6765"/>
      <c r="FI162" s="6765"/>
      <c r="FJ162" s="6765"/>
      <c r="FK162" s="6770"/>
      <c r="FL162" s="6765"/>
      <c r="FM162" s="6765"/>
      <c r="FN162" s="6765"/>
      <c r="FO162" s="6765"/>
      <c r="FP162" s="6765"/>
      <c r="FQ162" s="6765"/>
      <c r="FR162" s="6819"/>
      <c r="FS162" s="6819"/>
      <c r="FT162" s="6762"/>
      <c r="FU162" s="5012"/>
      <c r="FV162" s="6731"/>
      <c r="FW162" s="6731"/>
      <c r="FX162" s="6731"/>
      <c r="FY162" s="6731"/>
      <c r="FZ162" s="6731"/>
      <c r="GA162" s="6731"/>
      <c r="GB162" s="6731"/>
      <c r="GC162" s="6731"/>
      <c r="GD162" s="6731"/>
      <c r="GE162" s="6731"/>
      <c r="GF162" s="6731"/>
      <c r="GG162" s="6731"/>
      <c r="GH162" s="6731"/>
      <c r="GI162" s="6731"/>
      <c r="GJ162" s="6731"/>
      <c r="GK162" s="6731"/>
      <c r="GM162" s="6520"/>
      <c r="GN162" s="6520"/>
      <c r="GO162" s="6520"/>
      <c r="GP162" s="6520"/>
      <c r="GQ162" s="6520"/>
      <c r="GR162" s="6520"/>
      <c r="GS162" s="6520"/>
      <c r="GT162" s="6569"/>
      <c r="GU162" s="6520"/>
      <c r="GV162" s="6520"/>
      <c r="GW162" s="6520"/>
      <c r="GX162" s="6520"/>
      <c r="GY162" s="6520"/>
      <c r="GZ162" s="6710"/>
      <c r="HA162" s="6710"/>
      <c r="HB162" s="6710"/>
      <c r="HC162" s="6520"/>
      <c r="HV162" s="6769"/>
      <c r="HW162" s="6765"/>
      <c r="HX162" s="6765"/>
      <c r="HY162" s="6765"/>
      <c r="HZ162" s="6765"/>
      <c r="IA162" s="6765"/>
      <c r="IB162" s="6765"/>
      <c r="IC162" s="6765"/>
      <c r="ID162" s="6770"/>
      <c r="IE162" s="6765"/>
      <c r="IF162" s="6765"/>
      <c r="IG162" s="6765"/>
      <c r="IH162" s="6765"/>
      <c r="II162" s="6765"/>
      <c r="IJ162" s="6765"/>
      <c r="IK162" s="6819"/>
      <c r="IL162" s="6819"/>
      <c r="IM162" s="6762"/>
      <c r="IN162" s="5012"/>
      <c r="IO162" s="6731"/>
      <c r="IP162" s="6731"/>
      <c r="IQ162" s="6731"/>
      <c r="IR162" s="6731"/>
      <c r="IS162" s="6731"/>
      <c r="IT162" s="6731"/>
      <c r="IU162" s="6731"/>
      <c r="IV162" s="6731"/>
      <c r="IW162" s="6731"/>
      <c r="IX162" s="6731"/>
      <c r="IY162" s="6731"/>
      <c r="IZ162" s="6731"/>
      <c r="JA162" s="6731"/>
      <c r="JB162" s="6731"/>
      <c r="JC162" s="6731"/>
      <c r="JD162" s="6731"/>
    </row>
    <row r="163" spans="17:264" ht="15" thickBot="1">
      <c r="Q163" s="5593"/>
      <c r="R163" s="5589"/>
      <c r="S163" s="5589"/>
      <c r="T163" s="5589"/>
      <c r="U163" s="5610"/>
      <c r="V163" s="5596"/>
      <c r="W163" s="5594"/>
      <c r="X163" s="5594"/>
      <c r="Y163" s="5597"/>
      <c r="Z163" s="5614"/>
      <c r="AA163" s="5610"/>
      <c r="AB163" s="5599"/>
      <c r="AC163" s="5609"/>
      <c r="AD163" s="5609"/>
      <c r="AE163" s="5600"/>
      <c r="AF163" s="5600"/>
      <c r="AG163" s="5609"/>
      <c r="AH163" s="5602"/>
      <c r="AI163" s="5734"/>
      <c r="AJ163" s="5823" t="s">
        <v>1547</v>
      </c>
      <c r="AK163" s="5631">
        <v>8</v>
      </c>
      <c r="AL163" s="5589" t="s">
        <v>1545</v>
      </c>
      <c r="AM163" s="5606">
        <v>45587</v>
      </c>
      <c r="AN163" s="6940">
        <v>20</v>
      </c>
      <c r="AO163" s="5594" t="s">
        <v>35</v>
      </c>
      <c r="AP163" s="5594">
        <v>50</v>
      </c>
      <c r="AQ163" s="5608">
        <v>1005</v>
      </c>
      <c r="AR163" s="4482">
        <v>45593</v>
      </c>
      <c r="AS163" s="5634">
        <v>45595</v>
      </c>
      <c r="AT163" s="5594">
        <v>23577</v>
      </c>
      <c r="AU163" s="5598">
        <v>20000</v>
      </c>
      <c r="AV163" s="5598">
        <f t="shared" si="48"/>
        <v>0</v>
      </c>
      <c r="AW163" s="5600">
        <f t="shared" si="49"/>
        <v>20100</v>
      </c>
      <c r="AX163" s="5608">
        <f t="shared" si="50"/>
        <v>1005</v>
      </c>
      <c r="AY163" s="5589">
        <v>5</v>
      </c>
      <c r="AZ163" s="2150"/>
      <c r="BB163" s="5065"/>
      <c r="BC163" s="5066"/>
      <c r="BD163" s="5066"/>
      <c r="BE163" s="5066"/>
      <c r="BF163" s="5066"/>
      <c r="BG163" s="5066"/>
      <c r="BH163" s="5066"/>
      <c r="BI163" s="5066"/>
      <c r="BJ163" s="5067"/>
      <c r="BK163" s="5066"/>
      <c r="BL163" s="5066"/>
      <c r="BM163" s="5066"/>
      <c r="BN163" s="5066"/>
      <c r="BO163" s="5066"/>
      <c r="BP163" s="5066"/>
      <c r="BQ163" s="6694"/>
      <c r="BR163" s="5068"/>
      <c r="BS163" s="5083"/>
      <c r="BT163" s="5227"/>
      <c r="BU163" s="5101"/>
      <c r="BV163" s="5101"/>
      <c r="BW163" s="5102"/>
      <c r="BX163" s="5102"/>
      <c r="BY163" s="5102"/>
      <c r="BZ163" s="5102"/>
      <c r="CA163" s="5102"/>
      <c r="CB163" s="5102"/>
      <c r="CC163" s="5102"/>
      <c r="CD163" s="5102"/>
      <c r="CE163" s="5102"/>
      <c r="CF163" s="5102"/>
      <c r="CG163" s="5102"/>
      <c r="CH163" s="5102"/>
      <c r="CI163" s="5102"/>
      <c r="CK163" s="5128"/>
      <c r="CL163" s="5129"/>
      <c r="CM163" s="5124"/>
      <c r="CN163" s="5124"/>
      <c r="CO163" s="5130"/>
      <c r="CP163" s="5124"/>
      <c r="CQ163" s="5124"/>
      <c r="CR163" s="5124"/>
      <c r="CS163" s="5131"/>
      <c r="CT163" s="5124"/>
      <c r="CU163" s="5124"/>
      <c r="CV163" s="5132"/>
      <c r="CW163" s="5124"/>
      <c r="CX163" s="5132"/>
      <c r="CY163" s="5132"/>
      <c r="CZ163" s="5417"/>
      <c r="DA163" s="5126"/>
      <c r="DB163" s="5139"/>
      <c r="DC163" s="5105"/>
      <c r="DD163" s="5149"/>
      <c r="DE163" s="5149"/>
      <c r="DF163" s="5150"/>
      <c r="DG163" s="5150"/>
      <c r="DH163" s="5150"/>
      <c r="DI163" s="5150"/>
      <c r="DJ163" s="5150"/>
      <c r="DK163" s="5150"/>
      <c r="DL163" s="5150"/>
      <c r="DM163" s="5150"/>
      <c r="DN163" s="5150"/>
      <c r="DO163" s="5150"/>
      <c r="DP163" s="5150"/>
      <c r="DQ163" s="5150"/>
      <c r="DR163" s="5150"/>
      <c r="DT163" s="5025"/>
      <c r="DU163" s="5013"/>
      <c r="DV163" s="5013"/>
      <c r="DW163" s="5013"/>
      <c r="DX163" s="5013"/>
      <c r="DY163" s="5013"/>
      <c r="DZ163" s="5013"/>
      <c r="EA163" s="5013"/>
      <c r="EB163" s="5035"/>
      <c r="EC163" s="5013"/>
      <c r="ED163" s="5013"/>
      <c r="EE163" s="5013"/>
      <c r="EF163" s="5013"/>
      <c r="EG163" s="5013"/>
      <c r="EH163" s="5013"/>
      <c r="EI163" s="5348"/>
      <c r="EJ163" s="5026"/>
      <c r="EK163" s="4994"/>
      <c r="EL163" s="6924"/>
      <c r="EM163" s="4449"/>
      <c r="EN163" s="4449"/>
      <c r="EO163" s="182"/>
      <c r="EP163" s="182"/>
      <c r="EQ163" s="182"/>
      <c r="ER163" s="182"/>
      <c r="ES163" s="182"/>
      <c r="ET163" s="182"/>
      <c r="EU163" s="182"/>
      <c r="EV163" s="182"/>
      <c r="EW163" s="182"/>
      <c r="EX163" s="182"/>
      <c r="EY163" s="182"/>
      <c r="EZ163" s="182"/>
      <c r="FA163" s="339"/>
      <c r="FC163" s="6769"/>
      <c r="FD163" s="6765"/>
      <c r="FE163" s="6765"/>
      <c r="FF163" s="6765"/>
      <c r="FG163" s="6765"/>
      <c r="FH163" s="6765"/>
      <c r="FI163" s="6765"/>
      <c r="FJ163" s="6765"/>
      <c r="FK163" s="6770"/>
      <c r="FL163" s="6765"/>
      <c r="FM163" s="6765"/>
      <c r="FN163" s="6765"/>
      <c r="FO163" s="6765"/>
      <c r="FP163" s="6765"/>
      <c r="FQ163" s="6765"/>
      <c r="FR163" s="6819"/>
      <c r="FS163" s="6819"/>
      <c r="FT163" s="6762"/>
      <c r="FU163" s="5012"/>
      <c r="FV163" s="6731"/>
      <c r="FW163" s="6731"/>
      <c r="FX163" s="6731"/>
      <c r="FY163" s="6731"/>
      <c r="FZ163" s="6731"/>
      <c r="GA163" s="6731"/>
      <c r="GB163" s="6731"/>
      <c r="GC163" s="6731"/>
      <c r="GD163" s="6731"/>
      <c r="GE163" s="6731"/>
      <c r="GF163" s="6731"/>
      <c r="GG163" s="6731"/>
      <c r="GH163" s="6731"/>
      <c r="GI163" s="6731"/>
      <c r="GJ163" s="6731"/>
      <c r="GK163" s="6731"/>
      <c r="GM163" s="6516"/>
      <c r="GN163" s="6517"/>
      <c r="GO163" s="6517"/>
      <c r="GP163" s="6517"/>
      <c r="GQ163" s="6517"/>
      <c r="GR163" s="6517"/>
      <c r="GS163" s="6517"/>
      <c r="GT163" s="6517"/>
      <c r="GU163" s="6517"/>
      <c r="GV163" s="6517"/>
      <c r="GW163" s="6517"/>
      <c r="GX163" s="6517"/>
      <c r="GY163" s="6517"/>
      <c r="GZ163" s="6517"/>
      <c r="HA163" s="6517"/>
      <c r="HB163" s="6517"/>
      <c r="HC163" s="6517"/>
      <c r="HV163" s="6769"/>
      <c r="HW163" s="6765"/>
      <c r="HX163" s="6765"/>
      <c r="HY163" s="6765"/>
      <c r="HZ163" s="6765"/>
      <c r="IA163" s="6765"/>
      <c r="IB163" s="6765"/>
      <c r="IC163" s="6765"/>
      <c r="ID163" s="6770"/>
      <c r="IE163" s="6765"/>
      <c r="IF163" s="6765"/>
      <c r="IG163" s="6765"/>
      <c r="IH163" s="6765"/>
      <c r="II163" s="6765"/>
      <c r="IJ163" s="6765"/>
      <c r="IK163" s="6819"/>
      <c r="IL163" s="6819"/>
      <c r="IM163" s="6762"/>
      <c r="IN163" s="5012"/>
      <c r="IO163" s="6731"/>
      <c r="IP163" s="6731"/>
      <c r="IQ163" s="6731"/>
      <c r="IR163" s="6731"/>
      <c r="IS163" s="6731"/>
      <c r="IT163" s="6731"/>
      <c r="IU163" s="6731"/>
      <c r="IV163" s="6731"/>
      <c r="IW163" s="6731"/>
      <c r="IX163" s="6731"/>
      <c r="IY163" s="6731"/>
      <c r="IZ163" s="6731"/>
      <c r="JA163" s="6731"/>
      <c r="JB163" s="6731"/>
      <c r="JC163" s="6731"/>
      <c r="JD163" s="6731"/>
    </row>
    <row r="164" spans="17:264">
      <c r="Q164" s="5724"/>
      <c r="R164" s="5725"/>
      <c r="S164" s="5725"/>
      <c r="T164" s="5725"/>
      <c r="U164" s="5725"/>
      <c r="V164" s="5725"/>
      <c r="W164" s="5725"/>
      <c r="X164" s="5725"/>
      <c r="Y164" s="5725"/>
      <c r="Z164" s="5725"/>
      <c r="AA164" s="3300"/>
      <c r="AB164" s="5725"/>
      <c r="AC164" s="5725"/>
      <c r="AD164" s="5725"/>
      <c r="AE164" s="5733"/>
      <c r="AF164" s="5733"/>
      <c r="AG164" s="5725"/>
      <c r="AH164" s="5602"/>
      <c r="AI164" s="5734"/>
      <c r="AJ164" s="6218" t="s">
        <v>1547</v>
      </c>
      <c r="AK164" s="7520">
        <v>9</v>
      </c>
      <c r="AL164" s="6220" t="s">
        <v>1545</v>
      </c>
      <c r="AM164" s="7521">
        <v>45602</v>
      </c>
      <c r="AN164" s="7522">
        <v>20</v>
      </c>
      <c r="AO164" s="6266" t="s">
        <v>35</v>
      </c>
      <c r="AP164" s="6266">
        <v>50</v>
      </c>
      <c r="AQ164" s="6290">
        <v>1005</v>
      </c>
      <c r="AR164" s="5990">
        <v>45618</v>
      </c>
      <c r="AS164" s="7569">
        <v>45618</v>
      </c>
      <c r="AT164" s="6266"/>
      <c r="AU164" s="6289">
        <v>20000</v>
      </c>
      <c r="AV164" s="6289">
        <f t="shared" si="48"/>
        <v>0</v>
      </c>
      <c r="AW164" s="6225">
        <f t="shared" si="49"/>
        <v>20100</v>
      </c>
      <c r="AX164" s="6290">
        <f t="shared" si="50"/>
        <v>1005</v>
      </c>
      <c r="AY164" s="6220">
        <v>5</v>
      </c>
      <c r="AZ164" s="6982" t="s">
        <v>88</v>
      </c>
      <c r="BB164" s="5065"/>
      <c r="BC164" s="5066"/>
      <c r="BD164" s="5066"/>
      <c r="BE164" s="5066"/>
      <c r="BF164" s="5066"/>
      <c r="BG164" s="5066"/>
      <c r="BH164" s="5066"/>
      <c r="BI164" s="5066"/>
      <c r="BJ164" s="5067"/>
      <c r="BK164" s="5066"/>
      <c r="BL164" s="5066"/>
      <c r="BM164" s="5066"/>
      <c r="BN164" s="5066"/>
      <c r="BO164" s="5066"/>
      <c r="BP164" s="5066"/>
      <c r="BQ164" s="6694"/>
      <c r="BR164" s="5068"/>
      <c r="BS164" s="5083"/>
      <c r="BT164" s="5227"/>
      <c r="BU164" s="5101"/>
      <c r="BV164" s="5101"/>
      <c r="BW164" s="5102"/>
      <c r="BX164" s="5102"/>
      <c r="BY164" s="5102"/>
      <c r="BZ164" s="5102"/>
      <c r="CA164" s="5102"/>
      <c r="CB164" s="5102"/>
      <c r="CC164" s="5102"/>
      <c r="CD164" s="5102"/>
      <c r="CE164" s="5102"/>
      <c r="CF164" s="5102"/>
      <c r="CG164" s="5102"/>
      <c r="CH164" s="5102"/>
      <c r="CI164" s="5102"/>
      <c r="CK164" s="5123"/>
      <c r="CL164" s="5124"/>
      <c r="CM164" s="5124"/>
      <c r="CN164" s="5124"/>
      <c r="CO164" s="5124"/>
      <c r="CP164" s="5124"/>
      <c r="CQ164" s="5124"/>
      <c r="CR164" s="5124"/>
      <c r="CS164" s="5125"/>
      <c r="CT164" s="5124"/>
      <c r="CU164" s="5124"/>
      <c r="CV164" s="5124"/>
      <c r="CW164" s="5124"/>
      <c r="CX164" s="5124"/>
      <c r="CY164" s="5124"/>
      <c r="CZ164" s="5416"/>
      <c r="DA164" s="5126"/>
      <c r="DB164" s="5139"/>
      <c r="DC164" s="5106"/>
      <c r="DD164" s="5107"/>
      <c r="DE164" s="5108" t="s">
        <v>14</v>
      </c>
      <c r="DF164" s="5108" t="s">
        <v>12</v>
      </c>
      <c r="DG164" s="5108"/>
      <c r="DH164" s="5108"/>
      <c r="DI164" s="5108" t="s">
        <v>15</v>
      </c>
      <c r="DJ164" s="5108" t="s">
        <v>12</v>
      </c>
      <c r="DK164" s="5108" t="s">
        <v>12</v>
      </c>
      <c r="DL164" s="5108"/>
      <c r="DM164" s="5108"/>
      <c r="DN164" s="5108"/>
      <c r="DO164" s="5108"/>
      <c r="DP164" s="5108" t="s">
        <v>0</v>
      </c>
      <c r="DQ164" s="5180"/>
      <c r="DR164" s="5109"/>
      <c r="DT164" s="5031"/>
      <c r="DU164" s="5032"/>
      <c r="DV164" s="5032"/>
      <c r="DW164" s="5032"/>
      <c r="DX164" s="5032"/>
      <c r="DY164" s="5032"/>
      <c r="DZ164" s="5032"/>
      <c r="EA164" s="5032"/>
      <c r="EB164" s="5036"/>
      <c r="EC164" s="5032"/>
      <c r="ED164" s="5032"/>
      <c r="EE164" s="5032"/>
      <c r="EF164" s="5032"/>
      <c r="EG164" s="5032"/>
      <c r="EH164" s="5032"/>
      <c r="EI164" s="5350"/>
      <c r="EJ164" s="5033"/>
      <c r="EK164" s="4994"/>
      <c r="EL164" s="6924"/>
      <c r="EM164" s="4449"/>
      <c r="EN164" s="4449"/>
      <c r="EO164" s="182"/>
      <c r="EP164" s="182"/>
      <c r="EQ164" s="182"/>
      <c r="ER164" s="182"/>
      <c r="ES164" s="182"/>
      <c r="ET164" s="182"/>
      <c r="EU164" s="182"/>
      <c r="EV164" s="182"/>
      <c r="EW164" s="182"/>
      <c r="EX164" s="182"/>
      <c r="EY164" s="182"/>
      <c r="EZ164" s="182"/>
      <c r="FA164" s="339"/>
      <c r="FC164" s="6771"/>
      <c r="FD164" s="6772"/>
      <c r="FE164" s="6772"/>
      <c r="FF164" s="6772"/>
      <c r="FG164" s="6772"/>
      <c r="FH164" s="6772"/>
      <c r="FI164" s="6772"/>
      <c r="FJ164" s="6772"/>
      <c r="FK164" s="6773"/>
      <c r="FL164" s="6772"/>
      <c r="FM164" s="6772"/>
      <c r="FN164" s="6772"/>
      <c r="FO164" s="6772"/>
      <c r="FP164" s="6772"/>
      <c r="FQ164" s="6772"/>
      <c r="FR164" s="6869"/>
      <c r="FS164" s="6869"/>
      <c r="FT164" s="6881"/>
      <c r="FU164" s="5012"/>
      <c r="FV164" s="6731"/>
      <c r="FW164" s="6731"/>
      <c r="FX164" s="6731"/>
      <c r="FY164" s="6731"/>
      <c r="FZ164" s="6731"/>
      <c r="GA164" s="6731"/>
      <c r="GB164" s="6731"/>
      <c r="GC164" s="6731"/>
      <c r="GD164" s="6731"/>
      <c r="GE164" s="6731"/>
      <c r="GF164" s="6731"/>
      <c r="GG164" s="6731"/>
      <c r="GH164" s="6731"/>
      <c r="GI164" s="6731"/>
      <c r="GJ164" s="6731"/>
      <c r="GK164" s="6731"/>
      <c r="GM164" s="6570"/>
      <c r="GN164" s="6570"/>
      <c r="GO164" s="6570" t="s">
        <v>14</v>
      </c>
      <c r="GP164" s="6570" t="s">
        <v>12</v>
      </c>
      <c r="GQ164" s="6570"/>
      <c r="GR164" s="6570"/>
      <c r="GS164" s="6570" t="s">
        <v>15</v>
      </c>
      <c r="GT164" s="6570" t="s">
        <v>12</v>
      </c>
      <c r="GU164" s="6570" t="s">
        <v>12</v>
      </c>
      <c r="GV164" s="6570"/>
      <c r="GW164" s="6570"/>
      <c r="GX164" s="6570"/>
      <c r="GY164" s="6570"/>
      <c r="GZ164" s="6570" t="s">
        <v>0</v>
      </c>
      <c r="HA164" s="6570"/>
      <c r="HB164" s="6570"/>
      <c r="HC164" s="6570"/>
      <c r="HV164" s="6771"/>
      <c r="HW164" s="6772"/>
      <c r="HX164" s="6772"/>
      <c r="HY164" s="6772"/>
      <c r="HZ164" s="6772"/>
      <c r="IA164" s="6772"/>
      <c r="IB164" s="6772"/>
      <c r="IC164" s="6772"/>
      <c r="ID164" s="6773"/>
      <c r="IE164" s="6772"/>
      <c r="IF164" s="6772"/>
      <c r="IG164" s="6772"/>
      <c r="IH164" s="6772"/>
      <c r="II164" s="6772"/>
      <c r="IJ164" s="6772"/>
      <c r="IK164" s="6869"/>
      <c r="IL164" s="6869"/>
      <c r="IM164" s="6881"/>
      <c r="IN164" s="5012"/>
      <c r="IO164" s="6731"/>
      <c r="IP164" s="6731"/>
      <c r="IQ164" s="6731"/>
      <c r="IR164" s="6731"/>
      <c r="IS164" s="6731"/>
      <c r="IT164" s="6731"/>
      <c r="IU164" s="6731"/>
      <c r="IV164" s="6731"/>
      <c r="IW164" s="6731"/>
      <c r="IX164" s="6731"/>
      <c r="IY164" s="6731"/>
      <c r="IZ164" s="6731"/>
      <c r="JA164" s="6731"/>
      <c r="JB164" s="6731"/>
      <c r="JC164" s="6731"/>
      <c r="JD164" s="6731"/>
    </row>
    <row r="165" spans="17:264" ht="15" thickBot="1">
      <c r="Q165" s="5891"/>
      <c r="R165" s="5892"/>
      <c r="S165" s="5892"/>
      <c r="T165" s="5892"/>
      <c r="U165" s="5892"/>
      <c r="V165" s="5892"/>
      <c r="W165" s="5892"/>
      <c r="X165" s="5892"/>
      <c r="Y165" s="5892"/>
      <c r="Z165" s="5892"/>
      <c r="AA165" s="7571"/>
      <c r="AB165" s="5892"/>
      <c r="AC165" s="5892"/>
      <c r="AD165" s="5892"/>
      <c r="AE165" s="6689">
        <f>SUM(AE150:AE164)</f>
        <v>225353.63999999998</v>
      </c>
      <c r="AF165" s="6689">
        <f>SUM(AF150:AF164)</f>
        <v>11267.682000000003</v>
      </c>
      <c r="AG165" s="5892"/>
      <c r="AH165" s="5894"/>
      <c r="AI165" s="5734"/>
      <c r="AJ165" s="5825" t="s">
        <v>1547</v>
      </c>
      <c r="AK165" s="7304">
        <v>10</v>
      </c>
      <c r="AL165" s="5701" t="s">
        <v>1545</v>
      </c>
      <c r="AM165" s="5918">
        <v>45619</v>
      </c>
      <c r="AN165" s="7160">
        <v>10</v>
      </c>
      <c r="AO165" s="3941" t="s">
        <v>35</v>
      </c>
      <c r="AP165" s="3941">
        <v>25</v>
      </c>
      <c r="AQ165" s="5711">
        <v>1027</v>
      </c>
      <c r="AR165" s="5707">
        <v>45625</v>
      </c>
      <c r="AS165" s="7572">
        <v>45625</v>
      </c>
      <c r="AT165" s="3941"/>
      <c r="AU165" s="5740">
        <v>10000</v>
      </c>
      <c r="AV165" s="5740">
        <f t="shared" si="48"/>
        <v>0</v>
      </c>
      <c r="AW165" s="5709">
        <f t="shared" si="49"/>
        <v>10270</v>
      </c>
      <c r="AX165" s="5711">
        <f t="shared" si="50"/>
        <v>513.5</v>
      </c>
      <c r="AY165" s="5701">
        <v>5</v>
      </c>
      <c r="AZ165" s="2150"/>
      <c r="BB165" s="5065"/>
      <c r="BC165" s="5066"/>
      <c r="BD165" s="5066"/>
      <c r="BE165" s="5066"/>
      <c r="BF165" s="5066"/>
      <c r="BG165" s="5066"/>
      <c r="BH165" s="5066"/>
      <c r="BI165" s="5066"/>
      <c r="BJ165" s="5067"/>
      <c r="BK165" s="5066"/>
      <c r="BL165" s="5066"/>
      <c r="BM165" s="5066"/>
      <c r="BN165" s="5066"/>
      <c r="BO165" s="5066"/>
      <c r="BP165" s="5066"/>
      <c r="BQ165" s="6694"/>
      <c r="BR165" s="5068"/>
      <c r="BS165" s="5083"/>
      <c r="BT165" s="6198" t="s">
        <v>329</v>
      </c>
      <c r="BU165" s="5082"/>
      <c r="BV165" s="5083" t="s">
        <v>1415</v>
      </c>
      <c r="BW165" s="5058"/>
      <c r="BX165" s="5102"/>
      <c r="BY165" s="5102"/>
      <c r="BZ165" s="5102"/>
      <c r="CA165" s="5102"/>
      <c r="CB165" s="5102"/>
      <c r="CC165" s="5102"/>
      <c r="CD165" s="5102"/>
      <c r="CE165" s="5102"/>
      <c r="CF165" s="5102"/>
      <c r="CG165" s="5102"/>
      <c r="CH165" s="5102"/>
      <c r="CI165" s="5102"/>
      <c r="CK165" s="5123"/>
      <c r="CL165" s="5124"/>
      <c r="CM165" s="5124"/>
      <c r="CN165" s="5124"/>
      <c r="CO165" s="5124"/>
      <c r="CP165" s="5124"/>
      <c r="CQ165" s="5124"/>
      <c r="CR165" s="5124"/>
      <c r="CS165" s="5125"/>
      <c r="CT165" s="5124"/>
      <c r="CU165" s="5124"/>
      <c r="CV165" s="5124"/>
      <c r="CW165" s="5124"/>
      <c r="CX165" s="5124"/>
      <c r="CY165" s="5124"/>
      <c r="CZ165" s="5416"/>
      <c r="DA165" s="5126"/>
      <c r="DB165" s="5139"/>
      <c r="DC165" s="5110" t="s">
        <v>4</v>
      </c>
      <c r="DD165" s="5111" t="s">
        <v>18</v>
      </c>
      <c r="DE165" s="5112" t="s">
        <v>19</v>
      </c>
      <c r="DF165" s="5112" t="s">
        <v>19</v>
      </c>
      <c r="DG165" s="5112" t="s">
        <v>20</v>
      </c>
      <c r="DH165" s="5112" t="s">
        <v>21</v>
      </c>
      <c r="DI165" s="5112" t="s">
        <v>22</v>
      </c>
      <c r="DJ165" s="5112" t="s">
        <v>23</v>
      </c>
      <c r="DK165" s="5112" t="s">
        <v>23</v>
      </c>
      <c r="DL165" s="5112" t="s">
        <v>24</v>
      </c>
      <c r="DM165" s="5112" t="s">
        <v>20</v>
      </c>
      <c r="DN165" s="5112" t="s">
        <v>25</v>
      </c>
      <c r="DO165" s="5112" t="s">
        <v>0</v>
      </c>
      <c r="DP165" s="5112" t="s">
        <v>1363</v>
      </c>
      <c r="DQ165" s="5181"/>
      <c r="DR165" s="5113" t="s">
        <v>26</v>
      </c>
      <c r="DT165" s="5031"/>
      <c r="DU165" s="5032"/>
      <c r="DV165" s="5032"/>
      <c r="DW165" s="5032"/>
      <c r="DX165" s="5032"/>
      <c r="DY165" s="5032"/>
      <c r="DZ165" s="5032"/>
      <c r="EA165" s="5032"/>
      <c r="EB165" s="5036"/>
      <c r="EC165" s="5032"/>
      <c r="ED165" s="5032"/>
      <c r="EE165" s="5032"/>
      <c r="EF165" s="5032"/>
      <c r="EG165" s="5032"/>
      <c r="EH165" s="5032"/>
      <c r="EI165" s="5350"/>
      <c r="EJ165" s="5033"/>
      <c r="EK165" s="4994"/>
      <c r="EL165" s="6924"/>
      <c r="EM165" s="4449"/>
      <c r="EN165" s="4449"/>
      <c r="EO165" s="182"/>
      <c r="EP165" s="182"/>
      <c r="EQ165" s="182"/>
      <c r="ER165" s="182"/>
      <c r="ES165" s="182"/>
      <c r="ET165" s="182"/>
      <c r="EU165" s="182"/>
      <c r="EV165" s="182"/>
      <c r="EW165" s="182"/>
      <c r="EX165" s="182"/>
      <c r="EY165" s="182"/>
      <c r="EZ165" s="182"/>
      <c r="FA165" s="339"/>
      <c r="FC165" s="6771"/>
      <c r="FD165" s="6772"/>
      <c r="FE165" s="6772"/>
      <c r="FF165" s="6772"/>
      <c r="FG165" s="6772"/>
      <c r="FH165" s="6772"/>
      <c r="FI165" s="6772"/>
      <c r="FJ165" s="6772"/>
      <c r="FK165" s="6773"/>
      <c r="FL165" s="6772"/>
      <c r="FM165" s="6772"/>
      <c r="FN165" s="6772"/>
      <c r="FO165" s="6772"/>
      <c r="FP165" s="6772"/>
      <c r="FQ165" s="6772"/>
      <c r="FR165" s="6869"/>
      <c r="FS165" s="6869"/>
      <c r="FT165" s="6881"/>
      <c r="FU165" s="5012"/>
      <c r="FV165" s="6731"/>
      <c r="FW165" s="6731"/>
      <c r="FX165" s="6731"/>
      <c r="FY165" s="6731"/>
      <c r="FZ165" s="6731"/>
      <c r="GA165" s="6731"/>
      <c r="GB165" s="6731"/>
      <c r="GC165" s="6731"/>
      <c r="GD165" s="6731"/>
      <c r="GE165" s="6731"/>
      <c r="GF165" s="6731"/>
      <c r="GG165" s="6731"/>
      <c r="GH165" s="6731"/>
      <c r="GI165" s="6731"/>
      <c r="GJ165" s="6731"/>
      <c r="GK165" s="6731"/>
      <c r="GM165" s="6573" t="s">
        <v>4</v>
      </c>
      <c r="GN165" s="6573" t="s">
        <v>18</v>
      </c>
      <c r="GO165" s="6573" t="s">
        <v>19</v>
      </c>
      <c r="GP165" s="6573" t="s">
        <v>19</v>
      </c>
      <c r="GQ165" s="6573" t="s">
        <v>20</v>
      </c>
      <c r="GR165" s="6573" t="s">
        <v>21</v>
      </c>
      <c r="GS165" s="6573" t="s">
        <v>22</v>
      </c>
      <c r="GT165" s="6573" t="s">
        <v>23</v>
      </c>
      <c r="GU165" s="6573" t="s">
        <v>23</v>
      </c>
      <c r="GV165" s="6573" t="s">
        <v>1227</v>
      </c>
      <c r="GW165" s="6573" t="s">
        <v>20</v>
      </c>
      <c r="GX165" s="6573" t="s">
        <v>25</v>
      </c>
      <c r="GY165" s="6573" t="s">
        <v>0</v>
      </c>
      <c r="GZ165" s="6573" t="s">
        <v>1363</v>
      </c>
      <c r="HA165" s="6573" t="s">
        <v>1388</v>
      </c>
      <c r="HB165" s="6523" t="s">
        <v>1526</v>
      </c>
      <c r="HC165" s="6573" t="s">
        <v>26</v>
      </c>
      <c r="HV165" s="6771"/>
      <c r="HW165" s="6772"/>
      <c r="HX165" s="6772"/>
      <c r="HY165" s="6772"/>
      <c r="HZ165" s="6772"/>
      <c r="IA165" s="6772"/>
      <c r="IB165" s="6772"/>
      <c r="IC165" s="6772"/>
      <c r="ID165" s="6773"/>
      <c r="IE165" s="6772"/>
      <c r="IF165" s="6772"/>
      <c r="IG165" s="6772"/>
      <c r="IH165" s="6772"/>
      <c r="II165" s="6772"/>
      <c r="IJ165" s="6772"/>
      <c r="IK165" s="6869"/>
      <c r="IL165" s="6869"/>
      <c r="IM165" s="6881"/>
      <c r="IN165" s="5012"/>
      <c r="IO165" s="6731"/>
      <c r="IP165" s="6731"/>
      <c r="IQ165" s="6731"/>
      <c r="IR165" s="6731"/>
      <c r="IS165" s="6731"/>
      <c r="IT165" s="6731"/>
      <c r="IU165" s="6731"/>
      <c r="IV165" s="6731"/>
      <c r="IW165" s="6731"/>
      <c r="IX165" s="6731"/>
      <c r="IY165" s="6731"/>
      <c r="IZ165" s="6731"/>
      <c r="JA165" s="6731"/>
      <c r="JB165" s="6731"/>
      <c r="JC165" s="6731"/>
      <c r="JD165" s="6731"/>
    </row>
    <row r="166" spans="17:264" ht="15" thickBot="1">
      <c r="Q166" s="5734"/>
      <c r="R166" s="5734"/>
      <c r="S166" s="5734"/>
      <c r="T166" s="5734"/>
      <c r="U166" s="5734"/>
      <c r="V166" s="5734"/>
      <c r="W166" s="5734"/>
      <c r="X166" s="5734"/>
      <c r="Y166" s="5734"/>
      <c r="Z166" s="5734"/>
      <c r="AA166" s="5734"/>
      <c r="AB166" s="5734"/>
      <c r="AC166" s="5734"/>
      <c r="AD166" s="5734"/>
      <c r="AE166" s="5734"/>
      <c r="AF166" s="5734"/>
      <c r="AG166" s="5734"/>
      <c r="AH166" s="5734"/>
      <c r="AI166" s="5734"/>
      <c r="AJ166" s="5825" t="s">
        <v>1669</v>
      </c>
      <c r="AK166" s="7304">
        <v>11</v>
      </c>
      <c r="AL166" s="5701" t="s">
        <v>1545</v>
      </c>
      <c r="AM166" s="5918">
        <v>45619</v>
      </c>
      <c r="AN166" s="7160">
        <v>5</v>
      </c>
      <c r="AO166" s="3941" t="s">
        <v>35</v>
      </c>
      <c r="AP166" s="3941">
        <v>5</v>
      </c>
      <c r="AQ166" s="5711">
        <v>544</v>
      </c>
      <c r="AR166" s="5707">
        <v>45625</v>
      </c>
      <c r="AS166" s="7572">
        <v>45625</v>
      </c>
      <c r="AT166" s="3941"/>
      <c r="AU166" s="5740">
        <v>5000</v>
      </c>
      <c r="AV166" s="5740">
        <f t="shared" si="48"/>
        <v>0</v>
      </c>
      <c r="AW166" s="5709">
        <f t="shared" si="49"/>
        <v>2720</v>
      </c>
      <c r="AX166" s="5711">
        <f t="shared" si="50"/>
        <v>136</v>
      </c>
      <c r="AY166" s="5701">
        <v>5</v>
      </c>
      <c r="AZ166" s="2150"/>
      <c r="BB166" s="5065"/>
      <c r="BC166" s="5066"/>
      <c r="BD166" s="5066"/>
      <c r="BE166" s="5066"/>
      <c r="BF166" s="5066"/>
      <c r="BG166" s="5066"/>
      <c r="BH166" s="5066"/>
      <c r="BI166" s="5066"/>
      <c r="BJ166" s="5067"/>
      <c r="BK166" s="5066"/>
      <c r="BL166" s="5066"/>
      <c r="BM166" s="5066"/>
      <c r="BN166" s="5066"/>
      <c r="BO166" s="5066"/>
      <c r="BP166" s="5066"/>
      <c r="BQ166" s="6694"/>
      <c r="BR166" s="5068"/>
      <c r="BS166" s="5083"/>
      <c r="BT166" s="5262"/>
      <c r="BU166" s="5084"/>
      <c r="BV166" s="5085" t="s">
        <v>14</v>
      </c>
      <c r="BW166" s="5085" t="s">
        <v>12</v>
      </c>
      <c r="BX166" s="5085"/>
      <c r="BY166" s="5085"/>
      <c r="BZ166" s="5085" t="s">
        <v>15</v>
      </c>
      <c r="CA166" s="5085" t="s">
        <v>12</v>
      </c>
      <c r="CB166" s="5085" t="s">
        <v>12</v>
      </c>
      <c r="CC166" s="5085"/>
      <c r="CD166" s="5085"/>
      <c r="CE166" s="5085"/>
      <c r="CF166" s="5085"/>
      <c r="CG166" s="5085" t="s">
        <v>0</v>
      </c>
      <c r="CH166" s="6466"/>
      <c r="CI166" s="5086"/>
      <c r="CK166" s="5123"/>
      <c r="CL166" s="5124"/>
      <c r="CM166" s="5124"/>
      <c r="CN166" s="5124"/>
      <c r="CO166" s="5124"/>
      <c r="CP166" s="5124"/>
      <c r="CQ166" s="5124"/>
      <c r="CR166" s="5124"/>
      <c r="CS166" s="5125"/>
      <c r="CT166" s="5124"/>
      <c r="CU166" s="5124"/>
      <c r="CV166" s="5124"/>
      <c r="CW166" s="5124"/>
      <c r="CX166" s="5124"/>
      <c r="CY166" s="5124"/>
      <c r="CZ166" s="5416"/>
      <c r="DA166" s="5126"/>
      <c r="DB166" s="5139"/>
      <c r="DC166" s="5114"/>
      <c r="DD166" s="5115"/>
      <c r="DE166" s="5116" t="s">
        <v>3</v>
      </c>
      <c r="DF166" s="5116" t="s">
        <v>18</v>
      </c>
      <c r="DG166" s="5116"/>
      <c r="DH166" s="5116"/>
      <c r="DI166" s="5116" t="s">
        <v>21</v>
      </c>
      <c r="DJ166" s="5116" t="s">
        <v>27</v>
      </c>
      <c r="DK166" s="5116" t="s">
        <v>28</v>
      </c>
      <c r="DL166" s="5116"/>
      <c r="DM166" s="5116"/>
      <c r="DN166" s="5116"/>
      <c r="DO166" s="5116"/>
      <c r="DP166" s="5116" t="s">
        <v>11</v>
      </c>
      <c r="DQ166" s="5182"/>
      <c r="DR166" s="5117"/>
      <c r="DT166" s="5028"/>
      <c r="DU166" s="5029"/>
      <c r="DV166" s="5029"/>
      <c r="DW166" s="5029"/>
      <c r="DX166" s="5029"/>
      <c r="DY166" s="5029"/>
      <c r="DZ166" s="5029"/>
      <c r="EA166" s="5029"/>
      <c r="EB166" s="5037"/>
      <c r="EC166" s="5029"/>
      <c r="ED166" s="5029"/>
      <c r="EE166" s="5029"/>
      <c r="EF166" s="5029"/>
      <c r="EG166" s="5372">
        <f>SUM(EG155:EG165)</f>
        <v>10409</v>
      </c>
      <c r="EH166" s="5372">
        <f>SUM(EH155:EH165)</f>
        <v>416.36</v>
      </c>
      <c r="EI166" s="5351"/>
      <c r="EJ166" s="5030"/>
      <c r="EK166" s="4994"/>
      <c r="EL166" s="6925"/>
      <c r="EM166" s="4450"/>
      <c r="EN166" s="4450"/>
      <c r="EO166" s="326"/>
      <c r="EP166" s="326"/>
      <c r="EQ166" s="326"/>
      <c r="ER166" s="326"/>
      <c r="ES166" s="326"/>
      <c r="ET166" s="326"/>
      <c r="EU166" s="326"/>
      <c r="EV166" s="326"/>
      <c r="EW166" s="326"/>
      <c r="EX166" s="326"/>
      <c r="EY166" s="326"/>
      <c r="EZ166" s="326"/>
      <c r="FA166" s="327"/>
      <c r="FC166" s="6774"/>
      <c r="FD166" s="6775"/>
      <c r="FE166" s="6775"/>
      <c r="FF166" s="6775"/>
      <c r="FG166" s="6775"/>
      <c r="FH166" s="6775"/>
      <c r="FI166" s="6775"/>
      <c r="FJ166" s="6775"/>
      <c r="FK166" s="6776"/>
      <c r="FL166" s="6775"/>
      <c r="FM166" s="6775"/>
      <c r="FN166" s="6775"/>
      <c r="FO166" s="6775"/>
      <c r="FP166" s="6775"/>
      <c r="FQ166" s="6777">
        <f>SUM(FQ155:FQ165)</f>
        <v>136.41749999999999</v>
      </c>
      <c r="FR166" s="6885"/>
      <c r="FS166" s="6885"/>
      <c r="FT166" s="6882"/>
      <c r="FU166" s="5012"/>
      <c r="FV166" s="6731"/>
      <c r="FW166" s="6731"/>
      <c r="FX166" s="6731"/>
      <c r="FY166" s="6731"/>
      <c r="FZ166" s="6731"/>
      <c r="GA166" s="6731"/>
      <c r="GB166" s="6731"/>
      <c r="GC166" s="6731"/>
      <c r="GD166" s="6731"/>
      <c r="GE166" s="6731"/>
      <c r="GF166" s="6731"/>
      <c r="GG166" s="6731"/>
      <c r="GH166" s="6731"/>
      <c r="GI166" s="6731"/>
      <c r="GJ166" s="6731"/>
      <c r="GK166" s="6731"/>
      <c r="GM166" s="6576"/>
      <c r="GN166" s="6576"/>
      <c r="GO166" s="6576" t="s">
        <v>3</v>
      </c>
      <c r="GP166" s="6576" t="s">
        <v>18</v>
      </c>
      <c r="GQ166" s="6576"/>
      <c r="GR166" s="6576"/>
      <c r="GS166" s="6576" t="s">
        <v>21</v>
      </c>
      <c r="GT166" s="6576" t="s">
        <v>27</v>
      </c>
      <c r="GU166" s="6576" t="s">
        <v>28</v>
      </c>
      <c r="GV166" s="6576"/>
      <c r="GW166" s="6576"/>
      <c r="GX166" s="6576"/>
      <c r="GY166" s="6576"/>
      <c r="GZ166" s="6576" t="s">
        <v>11</v>
      </c>
      <c r="HA166" s="6576"/>
      <c r="HB166" s="6576"/>
      <c r="HC166" s="6576"/>
      <c r="HV166" s="6774"/>
      <c r="HW166" s="6775"/>
      <c r="HX166" s="6775"/>
      <c r="HY166" s="6775"/>
      <c r="HZ166" s="6775"/>
      <c r="IA166" s="6775"/>
      <c r="IB166" s="6775"/>
      <c r="IC166" s="6775"/>
      <c r="ID166" s="6776"/>
      <c r="IE166" s="6775"/>
      <c r="IF166" s="6775"/>
      <c r="IG166" s="6775"/>
      <c r="IH166" s="6775"/>
      <c r="II166" s="6775"/>
      <c r="IJ166" s="6777">
        <f>SUM(IJ155:IJ165)</f>
        <v>136.41749999999999</v>
      </c>
      <c r="IK166" s="6885"/>
      <c r="IL166" s="6885"/>
      <c r="IM166" s="6882"/>
      <c r="IN166" s="5012"/>
      <c r="IO166" s="6731"/>
      <c r="IP166" s="6731"/>
      <c r="IQ166" s="6731"/>
      <c r="IR166" s="6731"/>
      <c r="IS166" s="6731"/>
      <c r="IT166" s="6731"/>
      <c r="IU166" s="6731"/>
      <c r="IV166" s="6731"/>
      <c r="IW166" s="6731"/>
      <c r="IX166" s="6731"/>
      <c r="IY166" s="6731"/>
      <c r="IZ166" s="6731"/>
      <c r="JA166" s="6731"/>
      <c r="JB166" s="6731"/>
      <c r="JC166" s="6731"/>
      <c r="JD166" s="6731"/>
    </row>
    <row r="167" spans="17:264" ht="18" thickBot="1">
      <c r="Q167" s="7587" t="s">
        <v>1685</v>
      </c>
      <c r="R167" s="5578"/>
      <c r="S167" s="5577"/>
      <c r="T167" s="5577"/>
      <c r="U167" s="5577"/>
      <c r="V167" s="5577"/>
      <c r="W167" s="5577"/>
      <c r="X167" s="5577"/>
      <c r="Y167" s="5577"/>
      <c r="Z167" s="5577"/>
      <c r="AA167" s="5734"/>
      <c r="AB167" s="5577"/>
      <c r="AC167" s="5577"/>
      <c r="AD167" s="5577"/>
      <c r="AE167" s="5577"/>
      <c r="AF167" s="5577"/>
      <c r="AG167" s="5577"/>
      <c r="AH167" s="5577"/>
      <c r="AI167" s="5734"/>
      <c r="AJ167" s="5810"/>
      <c r="AK167" s="3674"/>
      <c r="AL167" s="3674"/>
      <c r="AM167" s="2091"/>
      <c r="AN167" s="2091"/>
      <c r="AO167" s="2091"/>
      <c r="AP167" s="2091"/>
      <c r="AQ167" s="2091"/>
      <c r="AR167" s="2091"/>
      <c r="AS167" s="3674"/>
      <c r="AT167" s="2091"/>
      <c r="AU167" s="2092"/>
      <c r="AV167" s="2092"/>
      <c r="AW167" s="2091"/>
      <c r="AX167" s="2091"/>
      <c r="AY167" s="2091"/>
      <c r="AZ167" s="2150"/>
      <c r="BB167" s="5065"/>
      <c r="BC167" s="5066"/>
      <c r="BD167" s="5066"/>
      <c r="BE167" s="5066"/>
      <c r="BF167" s="5066"/>
      <c r="BG167" s="5066"/>
      <c r="BH167" s="5066"/>
      <c r="BI167" s="5066"/>
      <c r="BJ167" s="5067"/>
      <c r="BK167" s="5066"/>
      <c r="BL167" s="5066"/>
      <c r="BM167" s="5066"/>
      <c r="BN167" s="5066"/>
      <c r="BO167" s="5066"/>
      <c r="BP167" s="5066"/>
      <c r="BQ167" s="6694"/>
      <c r="BR167" s="5068"/>
      <c r="BS167" s="5083"/>
      <c r="BT167" s="5263" t="s">
        <v>4</v>
      </c>
      <c r="BU167" s="5087" t="s">
        <v>18</v>
      </c>
      <c r="BV167" s="5088" t="s">
        <v>19</v>
      </c>
      <c r="BW167" s="5088" t="s">
        <v>19</v>
      </c>
      <c r="BX167" s="5088" t="s">
        <v>20</v>
      </c>
      <c r="BY167" s="5088" t="s">
        <v>21</v>
      </c>
      <c r="BZ167" s="5088" t="s">
        <v>22</v>
      </c>
      <c r="CA167" s="5088" t="s">
        <v>23</v>
      </c>
      <c r="CB167" s="5088" t="s">
        <v>23</v>
      </c>
      <c r="CC167" s="5088" t="s">
        <v>24</v>
      </c>
      <c r="CD167" s="5088" t="s">
        <v>20</v>
      </c>
      <c r="CE167" s="5088" t="s">
        <v>25</v>
      </c>
      <c r="CF167" s="5088" t="s">
        <v>0</v>
      </c>
      <c r="CG167" s="5088" t="s">
        <v>1363</v>
      </c>
      <c r="CH167" s="6467"/>
      <c r="CI167" s="5089" t="s">
        <v>26</v>
      </c>
      <c r="CK167" s="5123"/>
      <c r="CL167" s="5124"/>
      <c r="CM167" s="5124"/>
      <c r="CN167" s="5124"/>
      <c r="CO167" s="5124"/>
      <c r="CP167" s="5124"/>
      <c r="CQ167" s="5124"/>
      <c r="CR167" s="5124"/>
      <c r="CS167" s="5125"/>
      <c r="CT167" s="5124"/>
      <c r="CU167" s="5124"/>
      <c r="CV167" s="5124"/>
      <c r="CW167" s="5124"/>
      <c r="CX167" s="5124"/>
      <c r="CY167" s="5124"/>
      <c r="CZ167" s="5416"/>
      <c r="DA167" s="5126"/>
      <c r="DB167" s="5139"/>
      <c r="DC167" s="5480"/>
      <c r="DD167" s="5481"/>
      <c r="DE167" s="5481"/>
      <c r="DF167" s="5482"/>
      <c r="DG167" s="5482"/>
      <c r="DH167" s="5482"/>
      <c r="DI167" s="5482"/>
      <c r="DJ167" s="5482"/>
      <c r="DK167" s="5482"/>
      <c r="DL167" s="5482"/>
      <c r="DM167" s="5482"/>
      <c r="DN167" s="5482"/>
      <c r="DO167" s="5482"/>
      <c r="DP167" s="5482"/>
      <c r="DQ167" s="5482"/>
      <c r="DR167" s="5483"/>
      <c r="DT167" s="4994"/>
      <c r="DU167" s="4994"/>
      <c r="DV167" s="4994"/>
      <c r="DW167" s="4994"/>
      <c r="DX167" s="4994"/>
      <c r="DY167" s="4994"/>
      <c r="DZ167" s="4994"/>
      <c r="EA167" s="4994"/>
      <c r="EB167" s="4994"/>
      <c r="EC167" s="4994"/>
      <c r="ED167" s="4994"/>
      <c r="EE167" s="4994"/>
      <c r="EF167" s="4994"/>
      <c r="EG167" s="4994"/>
      <c r="EH167" s="4994"/>
      <c r="EI167" s="4994"/>
      <c r="EJ167" s="4994"/>
      <c r="EK167" s="4994"/>
      <c r="EL167" s="4153"/>
      <c r="EM167" s="4153"/>
      <c r="EN167" s="4153"/>
      <c r="EO167" s="86"/>
      <c r="EP167" s="86"/>
      <c r="EQ167" s="86"/>
      <c r="ER167" s="86"/>
      <c r="ES167" s="86"/>
      <c r="ET167" s="86"/>
      <c r="EU167" s="86"/>
      <c r="EV167" s="86"/>
      <c r="EW167" s="86"/>
      <c r="EX167" s="86"/>
      <c r="EY167" s="86"/>
      <c r="EZ167" s="86"/>
      <c r="FA167" s="86"/>
      <c r="FC167" s="6778"/>
      <c r="FD167" s="6778"/>
      <c r="FE167" s="6778"/>
      <c r="FF167" s="6778"/>
      <c r="FG167" s="6778"/>
      <c r="FH167" s="6778"/>
      <c r="FI167" s="6778"/>
      <c r="FJ167" s="6778"/>
      <c r="FK167" s="6796"/>
      <c r="FL167" s="6778"/>
      <c r="FM167" s="6778"/>
      <c r="FN167" s="6778"/>
      <c r="FO167" s="6778"/>
      <c r="FP167" s="6778"/>
      <c r="FQ167" s="6797"/>
      <c r="FR167" s="6797"/>
      <c r="FS167" s="6797"/>
      <c r="FT167" s="6778"/>
      <c r="FU167" s="5012"/>
      <c r="FV167" s="6731"/>
      <c r="FW167" s="6731"/>
      <c r="FX167" s="6731"/>
      <c r="FY167" s="6731"/>
      <c r="FZ167" s="6731"/>
      <c r="GA167" s="6731"/>
      <c r="GB167" s="6731"/>
      <c r="GC167" s="6731"/>
      <c r="GD167" s="6731"/>
      <c r="GE167" s="6731"/>
      <c r="GF167" s="6731"/>
      <c r="GG167" s="6731"/>
      <c r="GH167" s="6731"/>
      <c r="GI167" s="6731"/>
      <c r="GJ167" s="6731"/>
      <c r="GK167" s="6731"/>
      <c r="GM167" s="6647"/>
      <c r="GN167" s="6648"/>
      <c r="GO167" s="6648"/>
      <c r="GP167" s="6649"/>
      <c r="GQ167" s="6648"/>
      <c r="GR167" s="6648"/>
      <c r="GS167" s="6650"/>
      <c r="GT167" s="6651"/>
      <c r="GU167" s="6649"/>
      <c r="GV167" s="6648"/>
      <c r="GW167" s="6648"/>
      <c r="GX167" s="6652"/>
      <c r="GY167" s="6653"/>
      <c r="GZ167" s="6654"/>
      <c r="HA167" s="6685"/>
      <c r="HB167" s="6685"/>
      <c r="HC167" s="6530"/>
      <c r="HV167" s="6778"/>
      <c r="HW167" s="6778"/>
      <c r="HX167" s="6778"/>
      <c r="HY167" s="6778"/>
      <c r="HZ167" s="6778"/>
      <c r="IA167" s="6778"/>
      <c r="IB167" s="6778"/>
      <c r="IC167" s="6778"/>
      <c r="ID167" s="6796"/>
      <c r="IE167" s="6778"/>
      <c r="IF167" s="6778"/>
      <c r="IG167" s="6778"/>
      <c r="IH167" s="6778"/>
      <c r="II167" s="6778"/>
      <c r="IJ167" s="6797"/>
      <c r="IK167" s="6797"/>
      <c r="IL167" s="6797"/>
      <c r="IM167" s="6778"/>
      <c r="IN167" s="5012"/>
      <c r="IO167" s="6731"/>
      <c r="IP167" s="6731"/>
      <c r="IQ167" s="6731"/>
      <c r="IR167" s="6731"/>
      <c r="IS167" s="6731"/>
      <c r="IT167" s="6731"/>
      <c r="IU167" s="6731"/>
      <c r="IV167" s="6731"/>
      <c r="IW167" s="6731"/>
      <c r="IX167" s="6731"/>
      <c r="IY167" s="6731"/>
      <c r="IZ167" s="6731"/>
      <c r="JA167" s="6731"/>
      <c r="JB167" s="6731"/>
      <c r="JC167" s="6731"/>
      <c r="JD167" s="6731"/>
    </row>
    <row r="168" spans="17:264" ht="15" thickBot="1">
      <c r="Q168" s="5579"/>
      <c r="R168" s="5579"/>
      <c r="S168" s="5579"/>
      <c r="T168" s="5579" t="s">
        <v>14</v>
      </c>
      <c r="U168" s="5579" t="s">
        <v>12</v>
      </c>
      <c r="V168" s="5579"/>
      <c r="W168" s="5579"/>
      <c r="X168" s="5579"/>
      <c r="Y168" s="5579" t="s">
        <v>15</v>
      </c>
      <c r="Z168" s="5579" t="s">
        <v>12</v>
      </c>
      <c r="AA168" s="5744" t="s">
        <v>12</v>
      </c>
      <c r="AB168" s="5579"/>
      <c r="AC168" s="5579"/>
      <c r="AD168" s="5579"/>
      <c r="AE168" s="5579"/>
      <c r="AF168" s="5579" t="s">
        <v>0</v>
      </c>
      <c r="AG168" s="5579"/>
      <c r="AH168" s="5579"/>
      <c r="AI168" s="5734"/>
      <c r="AJ168" s="5810"/>
      <c r="AK168" s="3674"/>
      <c r="AL168" s="3674"/>
      <c r="AM168" s="2091"/>
      <c r="AN168" s="2091"/>
      <c r="AO168" s="2091"/>
      <c r="AP168" s="2091"/>
      <c r="AQ168" s="2091"/>
      <c r="AR168" s="2091"/>
      <c r="AS168" s="3674"/>
      <c r="AT168" s="2091"/>
      <c r="AU168" s="2092"/>
      <c r="AV168" s="2092"/>
      <c r="AW168" s="2091"/>
      <c r="AX168" s="2091"/>
      <c r="AY168" s="2091"/>
      <c r="AZ168" s="2150"/>
      <c r="BB168" s="5074"/>
      <c r="BC168" s="5075"/>
      <c r="BD168" s="5075"/>
      <c r="BE168" s="5075"/>
      <c r="BF168" s="5075"/>
      <c r="BG168" s="5075"/>
      <c r="BH168" s="5075"/>
      <c r="BI168" s="5075"/>
      <c r="BJ168" s="5076"/>
      <c r="BK168" s="5075"/>
      <c r="BL168" s="5075"/>
      <c r="BM168" s="5075"/>
      <c r="BN168" s="5075"/>
      <c r="BO168" s="5075"/>
      <c r="BP168" s="5075"/>
      <c r="BQ168" s="6695"/>
      <c r="BR168" s="5077"/>
      <c r="BS168" s="5083"/>
      <c r="BT168" s="5276"/>
      <c r="BU168" s="5087"/>
      <c r="BV168" s="5088" t="s">
        <v>3</v>
      </c>
      <c r="BW168" s="5088" t="s">
        <v>18</v>
      </c>
      <c r="BX168" s="5088"/>
      <c r="BY168" s="5088"/>
      <c r="BZ168" s="5088" t="s">
        <v>21</v>
      </c>
      <c r="CA168" s="5088" t="s">
        <v>27</v>
      </c>
      <c r="CB168" s="5088" t="s">
        <v>28</v>
      </c>
      <c r="CC168" s="5088"/>
      <c r="CD168" s="5088"/>
      <c r="CE168" s="5088"/>
      <c r="CF168" s="5088"/>
      <c r="CG168" s="5088" t="s">
        <v>11</v>
      </c>
      <c r="CH168" s="6467"/>
      <c r="CI168" s="5089"/>
      <c r="CK168" s="5123"/>
      <c r="CL168" s="5124"/>
      <c r="CM168" s="5124"/>
      <c r="CN168" s="5124"/>
      <c r="CO168" s="5124"/>
      <c r="CP168" s="5124"/>
      <c r="CQ168" s="5124"/>
      <c r="CR168" s="5124"/>
      <c r="CS168" s="5125"/>
      <c r="CT168" s="5124"/>
      <c r="CU168" s="5124"/>
      <c r="CV168" s="5124"/>
      <c r="CW168" s="5124"/>
      <c r="CX168" s="5124"/>
      <c r="CY168" s="5124"/>
      <c r="CZ168" s="5416"/>
      <c r="DA168" s="5126"/>
      <c r="DB168" s="5139"/>
      <c r="DC168" s="5484"/>
      <c r="DD168" s="5127"/>
      <c r="DE168" s="5127"/>
      <c r="DF168" s="2557"/>
      <c r="DG168" s="2557"/>
      <c r="DH168" s="2557"/>
      <c r="DI168" s="2557"/>
      <c r="DJ168" s="2557"/>
      <c r="DK168" s="2557"/>
      <c r="DL168" s="2557"/>
      <c r="DM168" s="2557"/>
      <c r="DN168" s="2557"/>
      <c r="DO168" s="2557"/>
      <c r="DP168" s="2557"/>
      <c r="DQ168" s="2557"/>
      <c r="DR168" s="2523"/>
      <c r="DT168" s="4994"/>
      <c r="DU168" s="4994"/>
      <c r="DV168" s="4994"/>
      <c r="DW168" s="4994"/>
      <c r="DX168" s="4994"/>
      <c r="DY168" s="4994"/>
      <c r="DZ168" s="4994"/>
      <c r="EA168" s="4994"/>
      <c r="EB168" s="4994"/>
      <c r="EC168" s="4994"/>
      <c r="ED168" s="4994"/>
      <c r="EE168" s="4994"/>
      <c r="EF168" s="4994"/>
      <c r="EG168" s="4994"/>
      <c r="EH168" s="4994"/>
      <c r="EI168" s="4994"/>
      <c r="EJ168" s="4994"/>
      <c r="EK168" s="4994"/>
      <c r="EL168" s="4153"/>
      <c r="EM168" s="4153"/>
      <c r="EN168" s="4153"/>
      <c r="EO168" s="86"/>
      <c r="EP168" s="86"/>
      <c r="EQ168" s="86"/>
      <c r="ER168" s="86"/>
      <c r="ES168" s="86"/>
      <c r="ET168" s="86"/>
      <c r="EU168" s="86"/>
      <c r="EV168" s="86"/>
      <c r="EW168" s="86"/>
      <c r="EX168" s="86"/>
      <c r="EY168" s="86"/>
      <c r="EZ168" s="86"/>
      <c r="FA168" s="86"/>
      <c r="FC168" s="6778"/>
      <c r="FD168" s="6778"/>
      <c r="FE168" s="6778"/>
      <c r="FF168" s="6778"/>
      <c r="FG168" s="6778"/>
      <c r="FH168" s="6778"/>
      <c r="FI168" s="6778"/>
      <c r="FJ168" s="6778"/>
      <c r="FK168" s="6796"/>
      <c r="FL168" s="6778"/>
      <c r="FM168" s="6778"/>
      <c r="FN168" s="6778"/>
      <c r="FO168" s="6778"/>
      <c r="FP168" s="6778"/>
      <c r="FQ168" s="6797"/>
      <c r="FR168" s="6797"/>
      <c r="FS168" s="6797"/>
      <c r="FT168" s="6778"/>
      <c r="FU168" s="5012"/>
      <c r="FV168" s="6731"/>
      <c r="FW168" s="6731"/>
      <c r="FX168" s="6731"/>
      <c r="FY168" s="6731"/>
      <c r="FZ168" s="6731"/>
      <c r="GA168" s="6731"/>
      <c r="GB168" s="6731"/>
      <c r="GC168" s="6731"/>
      <c r="GD168" s="6731"/>
      <c r="GE168" s="6731"/>
      <c r="GF168" s="6731"/>
      <c r="GG168" s="6731"/>
      <c r="GH168" s="6731"/>
      <c r="GI168" s="6731"/>
      <c r="GJ168" s="6731"/>
      <c r="GK168" s="6731"/>
      <c r="GM168" s="6631"/>
      <c r="GN168" s="6631"/>
      <c r="GO168" s="6631"/>
      <c r="GP168" s="6632"/>
      <c r="GQ168" s="6631"/>
      <c r="GR168" s="6631"/>
      <c r="GS168" s="6633"/>
      <c r="GT168" s="6634"/>
      <c r="GU168" s="6632"/>
      <c r="GV168" s="6648"/>
      <c r="GW168" s="6631"/>
      <c r="GX168" s="6635"/>
      <c r="GY168" s="6636"/>
      <c r="GZ168" s="6637"/>
      <c r="HA168" s="6937"/>
      <c r="HB168" s="6937"/>
      <c r="HC168" s="6538"/>
      <c r="HV168" s="6778"/>
      <c r="HW168" s="6778"/>
      <c r="HX168" s="6778"/>
      <c r="HY168" s="6778"/>
      <c r="HZ168" s="6778"/>
      <c r="IA168" s="6778"/>
      <c r="IB168" s="6778"/>
      <c r="IC168" s="6778"/>
      <c r="ID168" s="6796"/>
      <c r="IE168" s="6778"/>
      <c r="IF168" s="6778"/>
      <c r="IG168" s="6778"/>
      <c r="IH168" s="6778"/>
      <c r="II168" s="6778"/>
      <c r="IJ168" s="6797"/>
      <c r="IK168" s="6797"/>
      <c r="IL168" s="6797"/>
      <c r="IM168" s="6778"/>
      <c r="IN168" s="5012"/>
      <c r="IO168" s="6731"/>
      <c r="IP168" s="6731"/>
      <c r="IQ168" s="6731"/>
      <c r="IR168" s="6731"/>
      <c r="IS168" s="6731"/>
      <c r="IT168" s="6731"/>
      <c r="IU168" s="6731"/>
      <c r="IV168" s="6731"/>
      <c r="IW168" s="6731"/>
      <c r="IX168" s="6731"/>
      <c r="IY168" s="6731"/>
      <c r="IZ168" s="6731"/>
      <c r="JA168" s="6731"/>
      <c r="JB168" s="6731"/>
      <c r="JC168" s="6731"/>
      <c r="JD168" s="6731"/>
    </row>
    <row r="169" spans="17:264" ht="16.2" thickBot="1">
      <c r="Q169" s="5580" t="s">
        <v>3</v>
      </c>
      <c r="R169" s="5580" t="s">
        <v>4</v>
      </c>
      <c r="S169" s="5580" t="s">
        <v>18</v>
      </c>
      <c r="T169" s="5580" t="s">
        <v>19</v>
      </c>
      <c r="U169" s="5580" t="s">
        <v>19</v>
      </c>
      <c r="V169" s="5580" t="s">
        <v>20</v>
      </c>
      <c r="W169" s="5580" t="s">
        <v>21</v>
      </c>
      <c r="X169" s="5580" t="s">
        <v>1559</v>
      </c>
      <c r="Y169" s="5580" t="s">
        <v>22</v>
      </c>
      <c r="Z169" s="5580" t="s">
        <v>23</v>
      </c>
      <c r="AA169" s="5749" t="s">
        <v>23</v>
      </c>
      <c r="AB169" s="5580" t="s">
        <v>1227</v>
      </c>
      <c r="AC169" s="5580" t="s">
        <v>20</v>
      </c>
      <c r="AD169" s="5580" t="s">
        <v>25</v>
      </c>
      <c r="AE169" s="5580" t="s">
        <v>0</v>
      </c>
      <c r="AF169" s="5580" t="s">
        <v>1363</v>
      </c>
      <c r="AG169" s="5580" t="s">
        <v>1388</v>
      </c>
      <c r="AH169" s="5580" t="s">
        <v>26</v>
      </c>
      <c r="AI169" s="5734"/>
      <c r="AJ169" s="5810"/>
      <c r="AK169" s="3674"/>
      <c r="AL169" s="3674"/>
      <c r="AM169" s="2091"/>
      <c r="AN169" s="2091"/>
      <c r="AO169" s="2091"/>
      <c r="AP169" s="2091"/>
      <c r="AQ169" s="2091"/>
      <c r="AR169" s="2091"/>
      <c r="AS169" s="3674"/>
      <c r="AT169" s="2091"/>
      <c r="AU169" s="2092"/>
      <c r="AV169" s="2092"/>
      <c r="AW169" s="2091"/>
      <c r="AX169" s="2091"/>
      <c r="AY169" s="2091"/>
      <c r="AZ169" s="2150"/>
      <c r="BB169" s="5074"/>
      <c r="BC169" s="5075"/>
      <c r="BD169" s="5075"/>
      <c r="BE169" s="5075"/>
      <c r="BF169" s="5075"/>
      <c r="BG169" s="5075"/>
      <c r="BH169" s="5075"/>
      <c r="BI169" s="5075"/>
      <c r="BJ169" s="5076"/>
      <c r="BK169" s="5075"/>
      <c r="BL169" s="5075"/>
      <c r="BM169" s="5075"/>
      <c r="BN169" s="5075"/>
      <c r="BO169" s="5075"/>
      <c r="BP169" s="5075"/>
      <c r="BQ169" s="6695"/>
      <c r="BR169" s="5077"/>
      <c r="BS169" s="5083"/>
      <c r="BT169" s="5271"/>
      <c r="BU169" s="5293"/>
      <c r="BV169" s="5163"/>
      <c r="BW169" s="5164"/>
      <c r="BX169" s="5164"/>
      <c r="BY169" s="5164"/>
      <c r="BZ169" s="5164"/>
      <c r="CA169" s="5164"/>
      <c r="CB169" s="5164"/>
      <c r="CC169" s="5164"/>
      <c r="CD169" s="5164"/>
      <c r="CE169" s="5164"/>
      <c r="CF169" s="5164"/>
      <c r="CG169" s="5164"/>
      <c r="CH169" s="6474"/>
      <c r="CI169" s="5165"/>
      <c r="CK169" s="5135"/>
      <c r="CL169" s="5136"/>
      <c r="CM169" s="5136"/>
      <c r="CN169" s="5136"/>
      <c r="CO169" s="5136"/>
      <c r="CP169" s="5136"/>
      <c r="CQ169" s="5136"/>
      <c r="CR169" s="5136"/>
      <c r="CS169" s="5137"/>
      <c r="CT169" s="5136"/>
      <c r="CU169" s="5136"/>
      <c r="CV169" s="5136"/>
      <c r="CW169" s="5136"/>
      <c r="CX169" s="5136"/>
      <c r="CY169" s="5136"/>
      <c r="CZ169" s="5418"/>
      <c r="DA169" s="5138"/>
      <c r="DB169" s="5139"/>
      <c r="DC169" s="5484"/>
      <c r="DD169" s="5127"/>
      <c r="DE169" s="5127"/>
      <c r="DF169" s="2557"/>
      <c r="DG169" s="2557"/>
      <c r="DH169" s="2557"/>
      <c r="DI169" s="2557"/>
      <c r="DJ169" s="2557"/>
      <c r="DK169" s="2557"/>
      <c r="DL169" s="2557"/>
      <c r="DM169" s="2557"/>
      <c r="DN169" s="2557"/>
      <c r="DO169" s="2557"/>
      <c r="DP169" s="2557"/>
      <c r="DQ169" s="2557"/>
      <c r="DR169" s="2523"/>
      <c r="DT169" s="4995" t="s">
        <v>1511</v>
      </c>
      <c r="DU169" s="4995"/>
      <c r="DV169" s="4993"/>
      <c r="DW169" s="4993"/>
      <c r="DX169" s="4993"/>
      <c r="DY169" s="4993"/>
      <c r="DZ169" s="4993"/>
      <c r="EA169" s="4993"/>
      <c r="EB169" s="4993"/>
      <c r="EC169" s="4993"/>
      <c r="ED169" s="4993"/>
      <c r="EE169" s="4993"/>
      <c r="EF169" s="4993"/>
      <c r="EG169" s="4993"/>
      <c r="EH169" s="4993"/>
      <c r="EI169" s="4993"/>
      <c r="EJ169" s="4993"/>
      <c r="EK169" s="4994"/>
      <c r="EL169" s="90"/>
      <c r="EM169" s="4153"/>
      <c r="EN169" s="4153"/>
      <c r="EO169" s="86"/>
      <c r="EP169" s="86"/>
      <c r="EQ169" s="86"/>
      <c r="ER169" s="86"/>
      <c r="ES169" s="86"/>
      <c r="ET169" s="86"/>
      <c r="EU169" s="86"/>
      <c r="EV169" s="86"/>
      <c r="EW169" s="86"/>
      <c r="EX169" s="86"/>
      <c r="EY169" s="86"/>
      <c r="EZ169" s="86"/>
      <c r="FA169" s="86"/>
      <c r="FC169" s="6732" t="s">
        <v>1585</v>
      </c>
      <c r="FD169" s="6733"/>
      <c r="FE169" s="6734"/>
      <c r="FF169" s="6734"/>
      <c r="FG169" s="6734"/>
      <c r="FH169" s="6734"/>
      <c r="FI169" s="6734"/>
      <c r="FJ169" s="6734"/>
      <c r="FK169" s="6734"/>
      <c r="FL169" s="6734"/>
      <c r="FM169" s="6734"/>
      <c r="FN169" s="6734"/>
      <c r="FO169" s="6734"/>
      <c r="FP169" s="6734"/>
      <c r="FQ169" s="6734"/>
      <c r="FR169" s="6734"/>
      <c r="FS169" s="6734"/>
      <c r="FT169" s="6734"/>
      <c r="FU169" s="4993"/>
      <c r="FV169" s="6731"/>
      <c r="FW169" s="6731"/>
      <c r="FX169" s="6731"/>
      <c r="FY169" s="6731"/>
      <c r="FZ169" s="6731"/>
      <c r="GA169" s="6731"/>
      <c r="GB169" s="6731"/>
      <c r="GC169" s="6731"/>
      <c r="GD169" s="6731"/>
      <c r="GE169" s="6731"/>
      <c r="GF169" s="6731"/>
      <c r="GG169" s="6731"/>
      <c r="GH169" s="6731"/>
      <c r="GI169" s="6731"/>
      <c r="GJ169" s="6731"/>
      <c r="GK169" s="6731"/>
      <c r="GM169" s="6536"/>
      <c r="GN169" s="6536"/>
      <c r="GO169" s="6536"/>
      <c r="GP169" s="6536"/>
      <c r="GQ169" s="6536"/>
      <c r="GR169" s="6536"/>
      <c r="GS169" s="6536"/>
      <c r="GT169" s="6537"/>
      <c r="GU169" s="6536"/>
      <c r="GV169" s="6536"/>
      <c r="GW169" s="6536"/>
      <c r="GX169" s="6536"/>
      <c r="GY169" s="6536"/>
      <c r="GZ169" s="6536"/>
      <c r="HA169" s="6676"/>
      <c r="HB169" s="6676"/>
      <c r="HC169" s="6538"/>
      <c r="HV169" s="6732" t="s">
        <v>1585</v>
      </c>
      <c r="HW169" s="6733"/>
      <c r="HX169" s="6734"/>
      <c r="HY169" s="6734"/>
      <c r="HZ169" s="6734"/>
      <c r="IA169" s="6734"/>
      <c r="IB169" s="6734"/>
      <c r="IC169" s="6734"/>
      <c r="ID169" s="6734"/>
      <c r="IE169" s="6734"/>
      <c r="IF169" s="6734"/>
      <c r="IG169" s="6734"/>
      <c r="IH169" s="6734"/>
      <c r="II169" s="6734"/>
      <c r="IJ169" s="6734"/>
      <c r="IK169" s="6734"/>
      <c r="IL169" s="6734"/>
      <c r="IM169" s="6734"/>
      <c r="IN169" s="4993"/>
      <c r="IO169" s="6731"/>
      <c r="IP169" s="6731"/>
      <c r="IQ169" s="6731"/>
      <c r="IR169" s="6731"/>
      <c r="IS169" s="6731"/>
      <c r="IT169" s="6731"/>
      <c r="IU169" s="6731"/>
      <c r="IV169" s="6731"/>
      <c r="IW169" s="6731"/>
      <c r="IX169" s="6731"/>
      <c r="IY169" s="6731"/>
      <c r="IZ169" s="6731"/>
      <c r="JA169" s="6731"/>
      <c r="JB169" s="6731"/>
      <c r="JC169" s="6731"/>
      <c r="JD169" s="6731"/>
    </row>
    <row r="170" spans="17:264" ht="15" thickBot="1">
      <c r="Q170" s="5581"/>
      <c r="R170" s="5581"/>
      <c r="S170" s="5581"/>
      <c r="T170" s="5581" t="s">
        <v>3</v>
      </c>
      <c r="U170" s="5581" t="s">
        <v>18</v>
      </c>
      <c r="V170" s="5581"/>
      <c r="W170" s="5581"/>
      <c r="X170" s="5581"/>
      <c r="Y170" s="5581" t="s">
        <v>21</v>
      </c>
      <c r="Z170" s="5581" t="s">
        <v>27</v>
      </c>
      <c r="AA170" s="5754" t="s">
        <v>28</v>
      </c>
      <c r="AB170" s="5581"/>
      <c r="AC170" s="5581"/>
      <c r="AD170" s="5581"/>
      <c r="AE170" s="5581"/>
      <c r="AF170" s="5581" t="s">
        <v>11</v>
      </c>
      <c r="AG170" s="5581"/>
      <c r="AH170" s="5581"/>
      <c r="AI170" s="5734"/>
      <c r="AJ170" s="5810"/>
      <c r="AK170" s="3674"/>
      <c r="AL170" s="3674"/>
      <c r="AM170" s="2091"/>
      <c r="AN170" s="2091"/>
      <c r="AO170" s="2091"/>
      <c r="AP170" s="2091"/>
      <c r="AQ170" s="2091"/>
      <c r="AR170" s="2091"/>
      <c r="AS170" s="3674"/>
      <c r="AT170" s="2091"/>
      <c r="AU170" s="2092"/>
      <c r="AV170" s="2092"/>
      <c r="AW170" s="2091"/>
      <c r="AX170" s="2091"/>
      <c r="AY170" s="2091"/>
      <c r="AZ170" s="2150"/>
      <c r="BB170" s="5078"/>
      <c r="BC170" s="5079"/>
      <c r="BD170" s="5079"/>
      <c r="BE170" s="5079"/>
      <c r="BF170" s="5079"/>
      <c r="BG170" s="5079"/>
      <c r="BH170" s="5079"/>
      <c r="BI170" s="5079"/>
      <c r="BJ170" s="5080"/>
      <c r="BK170" s="5079"/>
      <c r="BL170" s="5079"/>
      <c r="BM170" s="5079"/>
      <c r="BN170" s="5079"/>
      <c r="BO170" s="5177">
        <f>SUM(BO159:BO169)</f>
        <v>34848.393600000003</v>
      </c>
      <c r="BP170" s="5177">
        <f>SUM(BP159:BP169)</f>
        <v>1742.4196800000002</v>
      </c>
      <c r="BQ170" s="6692"/>
      <c r="BR170" s="5081"/>
      <c r="BS170" s="5083"/>
      <c r="BT170" s="5232"/>
      <c r="BU170" s="5294"/>
      <c r="BV170" s="5094"/>
      <c r="BW170" s="5095"/>
      <c r="BX170" s="5095"/>
      <c r="BY170" s="5095"/>
      <c r="BZ170" s="5095"/>
      <c r="CA170" s="5095"/>
      <c r="CB170" s="5095"/>
      <c r="CC170" s="5095"/>
      <c r="CD170" s="5095"/>
      <c r="CE170" s="5095"/>
      <c r="CF170" s="5095"/>
      <c r="CG170" s="5095"/>
      <c r="CH170" s="6475"/>
      <c r="CI170" s="5166"/>
      <c r="CK170" s="5135"/>
      <c r="CL170" s="5136"/>
      <c r="CM170" s="5136"/>
      <c r="CN170" s="5136"/>
      <c r="CO170" s="5136"/>
      <c r="CP170" s="5136"/>
      <c r="CQ170" s="5136"/>
      <c r="CR170" s="5136"/>
      <c r="CS170" s="5137"/>
      <c r="CT170" s="5136"/>
      <c r="CU170" s="5136"/>
      <c r="CV170" s="5136"/>
      <c r="CW170" s="5136"/>
      <c r="CX170" s="5136"/>
      <c r="CY170" s="5136"/>
      <c r="CZ170" s="5418"/>
      <c r="DA170" s="5138"/>
      <c r="DB170" s="5139"/>
      <c r="DC170" s="5484"/>
      <c r="DD170" s="5127"/>
      <c r="DE170" s="5127"/>
      <c r="DF170" s="2557"/>
      <c r="DG170" s="2557"/>
      <c r="DH170" s="2557"/>
      <c r="DI170" s="2557"/>
      <c r="DJ170" s="2557"/>
      <c r="DK170" s="2557"/>
      <c r="DL170" s="2557"/>
      <c r="DM170" s="2557"/>
      <c r="DN170" s="2557"/>
      <c r="DO170" s="2557"/>
      <c r="DP170" s="2557"/>
      <c r="DQ170" s="2557"/>
      <c r="DR170" s="2523"/>
      <c r="DT170" s="5016"/>
      <c r="DU170" s="5016"/>
      <c r="DV170" s="5016"/>
      <c r="DW170" s="5016" t="s">
        <v>14</v>
      </c>
      <c r="DX170" s="5016" t="s">
        <v>12</v>
      </c>
      <c r="DY170" s="5016"/>
      <c r="DZ170" s="5016"/>
      <c r="EA170" s="5016" t="s">
        <v>15</v>
      </c>
      <c r="EB170" s="5016" t="s">
        <v>12</v>
      </c>
      <c r="EC170" s="5016" t="s">
        <v>12</v>
      </c>
      <c r="ED170" s="5016"/>
      <c r="EE170" s="5016"/>
      <c r="EF170" s="5016"/>
      <c r="EG170" s="5016"/>
      <c r="EH170" s="5016" t="s">
        <v>0</v>
      </c>
      <c r="EI170" s="5016"/>
      <c r="EJ170" s="5016"/>
      <c r="EK170" s="4994"/>
      <c r="EL170" s="5016"/>
      <c r="EM170" s="5042"/>
      <c r="EN170" s="5038" t="s">
        <v>14</v>
      </c>
      <c r="EO170" s="5038" t="s">
        <v>12</v>
      </c>
      <c r="EP170" s="5038"/>
      <c r="EQ170" s="5038"/>
      <c r="ER170" s="5038" t="s">
        <v>15</v>
      </c>
      <c r="ES170" s="5038" t="s">
        <v>12</v>
      </c>
      <c r="ET170" s="5038" t="s">
        <v>12</v>
      </c>
      <c r="EU170" s="5038"/>
      <c r="EV170" s="5038"/>
      <c r="EW170" s="5038"/>
      <c r="EX170" s="5038"/>
      <c r="EY170" s="5038" t="s">
        <v>0</v>
      </c>
      <c r="EZ170" s="5382"/>
      <c r="FA170" s="5039"/>
      <c r="FC170" s="6779"/>
      <c r="FD170" s="6779"/>
      <c r="FE170" s="6779"/>
      <c r="FF170" s="6779" t="s">
        <v>14</v>
      </c>
      <c r="FG170" s="6779" t="s">
        <v>12</v>
      </c>
      <c r="FH170" s="6779"/>
      <c r="FI170" s="6779"/>
      <c r="FJ170" s="6779" t="s">
        <v>15</v>
      </c>
      <c r="FK170" s="6779" t="s">
        <v>12</v>
      </c>
      <c r="FL170" s="6779" t="s">
        <v>12</v>
      </c>
      <c r="FM170" s="6779"/>
      <c r="FN170" s="6779"/>
      <c r="FO170" s="6779"/>
      <c r="FP170" s="6779"/>
      <c r="FQ170" s="6779" t="s">
        <v>0</v>
      </c>
      <c r="FR170" s="6872"/>
      <c r="FS170" s="6872"/>
      <c r="FT170" s="6779"/>
      <c r="FU170" s="87"/>
      <c r="FV170" s="6731"/>
      <c r="FW170" s="6731"/>
      <c r="FX170" s="6731"/>
      <c r="FY170" s="6731"/>
      <c r="FZ170" s="6731"/>
      <c r="GA170" s="6731"/>
      <c r="GB170" s="6731"/>
      <c r="GC170" s="6731"/>
      <c r="GD170" s="6731"/>
      <c r="GE170" s="6731"/>
      <c r="GF170" s="6731"/>
      <c r="GG170" s="6731"/>
      <c r="GH170" s="6731"/>
      <c r="GI170" s="6731"/>
      <c r="GJ170" s="6731"/>
      <c r="GK170" s="6731"/>
      <c r="GM170" s="6547"/>
      <c r="GN170" s="6536"/>
      <c r="GO170" s="6536"/>
      <c r="GP170" s="6548"/>
      <c r="GQ170" s="6536"/>
      <c r="GR170" s="6536"/>
      <c r="GS170" s="6536"/>
      <c r="GT170" s="6549"/>
      <c r="GU170" s="6536"/>
      <c r="GV170" s="6536"/>
      <c r="GW170" s="6550"/>
      <c r="GX170" s="6536"/>
      <c r="GY170" s="6550"/>
      <c r="GZ170" s="6550"/>
      <c r="HA170" s="6898"/>
      <c r="HB170" s="6898"/>
      <c r="HC170" s="6538"/>
      <c r="HV170" s="6779"/>
      <c r="HW170" s="6779"/>
      <c r="HX170" s="6779"/>
      <c r="HY170" s="6779" t="s">
        <v>14</v>
      </c>
      <c r="HZ170" s="6779" t="s">
        <v>12</v>
      </c>
      <c r="IA170" s="6779"/>
      <c r="IB170" s="6779"/>
      <c r="IC170" s="6779" t="s">
        <v>15</v>
      </c>
      <c r="ID170" s="6779" t="s">
        <v>12</v>
      </c>
      <c r="IE170" s="6779" t="s">
        <v>12</v>
      </c>
      <c r="IF170" s="6779"/>
      <c r="IG170" s="6779"/>
      <c r="IH170" s="6779"/>
      <c r="II170" s="6779"/>
      <c r="IJ170" s="6779" t="s">
        <v>0</v>
      </c>
      <c r="IK170" s="6872"/>
      <c r="IL170" s="6872"/>
      <c r="IM170" s="6779"/>
      <c r="IN170" s="87"/>
      <c r="IO170" s="6731"/>
      <c r="IP170" s="6731"/>
      <c r="IQ170" s="6731"/>
      <c r="IR170" s="6731"/>
      <c r="IS170" s="6731"/>
      <c r="IT170" s="6731"/>
      <c r="IU170" s="6731"/>
      <c r="IV170" s="6731"/>
      <c r="IW170" s="6731"/>
      <c r="IX170" s="6731"/>
      <c r="IY170" s="6731"/>
      <c r="IZ170" s="6731"/>
      <c r="JA170" s="6731"/>
      <c r="JB170" s="6731"/>
      <c r="JC170" s="6731"/>
      <c r="JD170" s="6731"/>
    </row>
    <row r="171" spans="17:264" ht="15" thickBot="1">
      <c r="Q171" s="5637" t="s">
        <v>941</v>
      </c>
      <c r="R171" s="5673" t="s">
        <v>1556</v>
      </c>
      <c r="S171" s="5631">
        <v>95</v>
      </c>
      <c r="T171" s="5589" t="s">
        <v>1545</v>
      </c>
      <c r="U171" s="5606">
        <v>45474</v>
      </c>
      <c r="V171" s="6940">
        <v>50</v>
      </c>
      <c r="W171" s="5594" t="s">
        <v>35</v>
      </c>
      <c r="X171" s="5594">
        <v>50</v>
      </c>
      <c r="Y171" s="5608">
        <v>549.29999999999995</v>
      </c>
      <c r="Z171" s="5614">
        <v>45477</v>
      </c>
      <c r="AA171" s="6208">
        <v>45476</v>
      </c>
      <c r="AB171" s="5594">
        <v>22847</v>
      </c>
      <c r="AC171" s="5598">
        <v>50000</v>
      </c>
      <c r="AD171" s="5598">
        <f>(AC171-V171*1000)</f>
        <v>0</v>
      </c>
      <c r="AE171" s="5600">
        <f>(AC171*Y171/1000)</f>
        <v>27464.999999999996</v>
      </c>
      <c r="AF171" s="5608">
        <f>(AE171*0.05)</f>
        <v>1373.25</v>
      </c>
      <c r="AG171" s="5589">
        <v>5</v>
      </c>
      <c r="AH171" s="6729" t="s">
        <v>8</v>
      </c>
      <c r="AI171" s="5734"/>
      <c r="AJ171" s="5811"/>
      <c r="AK171" s="4185"/>
      <c r="AL171" s="4185"/>
      <c r="AM171" s="2151"/>
      <c r="AN171" s="2151"/>
      <c r="AO171" s="2151"/>
      <c r="AP171" s="2151"/>
      <c r="AQ171" s="2151"/>
      <c r="AR171" s="2151"/>
      <c r="AS171" s="4185"/>
      <c r="AT171" s="2151"/>
      <c r="AU171" s="3057"/>
      <c r="AV171" s="3057"/>
      <c r="AW171" s="2151"/>
      <c r="AX171" s="2151"/>
      <c r="AY171" s="2151"/>
      <c r="AZ171" s="2152"/>
      <c r="BB171" s="5083"/>
      <c r="BC171" s="5083"/>
      <c r="BD171" s="5083"/>
      <c r="BE171" s="5083"/>
      <c r="BF171" s="5083"/>
      <c r="BG171" s="5083"/>
      <c r="BH171" s="5083"/>
      <c r="BI171" s="5083"/>
      <c r="BJ171" s="5083"/>
      <c r="BK171" s="5083"/>
      <c r="BL171" s="5083"/>
      <c r="BM171" s="5083"/>
      <c r="BN171" s="5083"/>
      <c r="BO171" s="5083"/>
      <c r="BP171" s="5083"/>
      <c r="BQ171" s="5083"/>
      <c r="BR171" s="5083"/>
      <c r="BS171" s="5083"/>
      <c r="BT171" s="5232"/>
      <c r="BU171" s="5294"/>
      <c r="BV171" s="5094"/>
      <c r="BW171" s="5095"/>
      <c r="BX171" s="5095"/>
      <c r="BY171" s="5095"/>
      <c r="BZ171" s="5095"/>
      <c r="CA171" s="5095"/>
      <c r="CB171" s="5095"/>
      <c r="CC171" s="5095"/>
      <c r="CD171" s="5095"/>
      <c r="CE171" s="5095"/>
      <c r="CF171" s="5095"/>
      <c r="CG171" s="5095"/>
      <c r="CH171" s="6475"/>
      <c r="CI171" s="5166"/>
      <c r="CK171" s="5140"/>
      <c r="CL171" s="5141"/>
      <c r="CM171" s="5141"/>
      <c r="CN171" s="5141"/>
      <c r="CO171" s="5141"/>
      <c r="CP171" s="5141"/>
      <c r="CQ171" s="5141"/>
      <c r="CR171" s="5141"/>
      <c r="CS171" s="5142"/>
      <c r="CT171" s="5141"/>
      <c r="CU171" s="5141"/>
      <c r="CV171" s="5141"/>
      <c r="CW171" s="5141"/>
      <c r="CX171" s="5203">
        <f>SUM(CX160:CX170)</f>
        <v>0</v>
      </c>
      <c r="CY171" s="5203">
        <f>SUM(CY160:CY170)</f>
        <v>0</v>
      </c>
      <c r="CZ171" s="5420"/>
      <c r="DA171" s="5143"/>
      <c r="DB171" s="5139"/>
      <c r="DC171" s="5484"/>
      <c r="DD171" s="5127"/>
      <c r="DE171" s="5127"/>
      <c r="DF171" s="2557"/>
      <c r="DG171" s="2557"/>
      <c r="DH171" s="2557"/>
      <c r="DI171" s="2557"/>
      <c r="DJ171" s="2557"/>
      <c r="DK171" s="2557"/>
      <c r="DL171" s="2557"/>
      <c r="DM171" s="2557"/>
      <c r="DN171" s="2557"/>
      <c r="DO171" s="2557"/>
      <c r="DP171" s="2557"/>
      <c r="DQ171" s="2557"/>
      <c r="DR171" s="2523"/>
      <c r="DT171" s="5017" t="s">
        <v>3</v>
      </c>
      <c r="DU171" s="5017" t="s">
        <v>4</v>
      </c>
      <c r="DV171" s="5017" t="s">
        <v>18</v>
      </c>
      <c r="DW171" s="5017" t="s">
        <v>19</v>
      </c>
      <c r="DX171" s="5017" t="s">
        <v>19</v>
      </c>
      <c r="DY171" s="5017" t="s">
        <v>20</v>
      </c>
      <c r="DZ171" s="5017" t="s">
        <v>21</v>
      </c>
      <c r="EA171" s="5017" t="s">
        <v>22</v>
      </c>
      <c r="EB171" s="5017" t="s">
        <v>23</v>
      </c>
      <c r="EC171" s="5017" t="s">
        <v>23</v>
      </c>
      <c r="ED171" s="5017" t="s">
        <v>1227</v>
      </c>
      <c r="EE171" s="5017" t="s">
        <v>20</v>
      </c>
      <c r="EF171" s="5017" t="s">
        <v>25</v>
      </c>
      <c r="EG171" s="5017" t="s">
        <v>0</v>
      </c>
      <c r="EH171" s="5017" t="s">
        <v>1363</v>
      </c>
      <c r="EI171" s="5017"/>
      <c r="EJ171" s="5017" t="s">
        <v>26</v>
      </c>
      <c r="EK171" s="4994"/>
      <c r="EL171" s="5017" t="s">
        <v>4</v>
      </c>
      <c r="EM171" s="5043" t="s">
        <v>18</v>
      </c>
      <c r="EN171" s="5040" t="s">
        <v>19</v>
      </c>
      <c r="EO171" s="5040" t="s">
        <v>19</v>
      </c>
      <c r="EP171" s="5040" t="s">
        <v>20</v>
      </c>
      <c r="EQ171" s="5040" t="s">
        <v>21</v>
      </c>
      <c r="ER171" s="5040" t="s">
        <v>22</v>
      </c>
      <c r="ES171" s="5040" t="s">
        <v>23</v>
      </c>
      <c r="ET171" s="5040" t="s">
        <v>23</v>
      </c>
      <c r="EU171" s="5040" t="s">
        <v>24</v>
      </c>
      <c r="EV171" s="5040" t="s">
        <v>20</v>
      </c>
      <c r="EW171" s="5040" t="s">
        <v>25</v>
      </c>
      <c r="EX171" s="5040" t="s">
        <v>0</v>
      </c>
      <c r="EY171" s="5040" t="s">
        <v>1363</v>
      </c>
      <c r="EZ171" s="5383"/>
      <c r="FA171" s="5041" t="s">
        <v>26</v>
      </c>
      <c r="FC171" s="6780" t="s">
        <v>3</v>
      </c>
      <c r="FD171" s="6780" t="s">
        <v>4</v>
      </c>
      <c r="FE171" s="6780" t="s">
        <v>18</v>
      </c>
      <c r="FF171" s="6780" t="s">
        <v>19</v>
      </c>
      <c r="FG171" s="6780" t="s">
        <v>19</v>
      </c>
      <c r="FH171" s="6780" t="s">
        <v>20</v>
      </c>
      <c r="FI171" s="6780" t="s">
        <v>21</v>
      </c>
      <c r="FJ171" s="6780" t="s">
        <v>22</v>
      </c>
      <c r="FK171" s="6780" t="s">
        <v>23</v>
      </c>
      <c r="FL171" s="6780" t="s">
        <v>23</v>
      </c>
      <c r="FM171" s="6780" t="s">
        <v>1227</v>
      </c>
      <c r="FN171" s="6780" t="s">
        <v>20</v>
      </c>
      <c r="FO171" s="6780" t="s">
        <v>25</v>
      </c>
      <c r="FP171" s="6780" t="s">
        <v>0</v>
      </c>
      <c r="FQ171" s="6780" t="s">
        <v>1363</v>
      </c>
      <c r="FR171" s="6868"/>
      <c r="FS171" s="6868" t="s">
        <v>1526</v>
      </c>
      <c r="FT171" s="6780" t="s">
        <v>26</v>
      </c>
      <c r="FU171" s="87"/>
      <c r="FV171" s="6731"/>
      <c r="FW171" s="6731"/>
      <c r="FX171" s="6731"/>
      <c r="FY171" s="6731"/>
      <c r="FZ171" s="6731"/>
      <c r="GA171" s="6731"/>
      <c r="GB171" s="6731"/>
      <c r="GC171" s="6731"/>
      <c r="GD171" s="6731"/>
      <c r="GE171" s="6731"/>
      <c r="GF171" s="6731"/>
      <c r="GG171" s="6731"/>
      <c r="GH171" s="6731"/>
      <c r="GI171" s="6731"/>
      <c r="GJ171" s="6731"/>
      <c r="GK171" s="6731"/>
      <c r="GM171" s="6536"/>
      <c r="GN171" s="6536"/>
      <c r="GO171" s="6536"/>
      <c r="GP171" s="6536"/>
      <c r="GQ171" s="6536"/>
      <c r="GR171" s="6536"/>
      <c r="GS171" s="6536"/>
      <c r="GT171" s="6537"/>
      <c r="GU171" s="6536"/>
      <c r="GV171" s="6536"/>
      <c r="GW171" s="6536"/>
      <c r="GX171" s="6536"/>
      <c r="GY171" s="6536"/>
      <c r="GZ171" s="6536"/>
      <c r="HA171" s="6676"/>
      <c r="HB171" s="6676"/>
      <c r="HC171" s="6538"/>
      <c r="HV171" s="6780" t="s">
        <v>3</v>
      </c>
      <c r="HW171" s="6780" t="s">
        <v>4</v>
      </c>
      <c r="HX171" s="6780" t="s">
        <v>18</v>
      </c>
      <c r="HY171" s="6780" t="s">
        <v>19</v>
      </c>
      <c r="HZ171" s="6780" t="s">
        <v>19</v>
      </c>
      <c r="IA171" s="6780" t="s">
        <v>20</v>
      </c>
      <c r="IB171" s="6780" t="s">
        <v>21</v>
      </c>
      <c r="IC171" s="6780" t="s">
        <v>22</v>
      </c>
      <c r="ID171" s="6780" t="s">
        <v>23</v>
      </c>
      <c r="IE171" s="6780" t="s">
        <v>23</v>
      </c>
      <c r="IF171" s="6780" t="s">
        <v>1227</v>
      </c>
      <c r="IG171" s="6780" t="s">
        <v>20</v>
      </c>
      <c r="IH171" s="6780" t="s">
        <v>25</v>
      </c>
      <c r="II171" s="6780" t="s">
        <v>0</v>
      </c>
      <c r="IJ171" s="6780" t="s">
        <v>1363</v>
      </c>
      <c r="IK171" s="6868"/>
      <c r="IL171" s="6868" t="s">
        <v>1526</v>
      </c>
      <c r="IM171" s="6780" t="s">
        <v>26</v>
      </c>
      <c r="IN171" s="87"/>
      <c r="IO171" s="6731"/>
      <c r="IP171" s="6731"/>
      <c r="IQ171" s="6731"/>
      <c r="IR171" s="6731"/>
      <c r="IS171" s="6731"/>
      <c r="IT171" s="6731"/>
      <c r="IU171" s="6731"/>
      <c r="IV171" s="6731"/>
      <c r="IW171" s="6731"/>
      <c r="IX171" s="6731"/>
      <c r="IY171" s="6731"/>
      <c r="IZ171" s="6731"/>
      <c r="JA171" s="6731"/>
      <c r="JB171" s="6731"/>
      <c r="JC171" s="6731"/>
      <c r="JD171" s="6731"/>
    </row>
    <row r="172" spans="17:264" ht="15" thickBot="1">
      <c r="Q172" s="5637" t="s">
        <v>941</v>
      </c>
      <c r="R172" s="5673" t="s">
        <v>1547</v>
      </c>
      <c r="S172" s="5631">
        <v>96</v>
      </c>
      <c r="T172" s="5589" t="s">
        <v>1545</v>
      </c>
      <c r="U172" s="5606">
        <v>45474</v>
      </c>
      <c r="V172" s="6940">
        <v>60</v>
      </c>
      <c r="W172" s="5594" t="s">
        <v>35</v>
      </c>
      <c r="X172" s="5594">
        <v>150</v>
      </c>
      <c r="Y172" s="5608">
        <v>1079.3</v>
      </c>
      <c r="Z172" s="5614">
        <v>45477</v>
      </c>
      <c r="AA172" s="6208">
        <v>45476</v>
      </c>
      <c r="AB172" s="5594">
        <v>22847</v>
      </c>
      <c r="AC172" s="5598">
        <v>60000</v>
      </c>
      <c r="AD172" s="5598">
        <f>(AC172-V172*1000)</f>
        <v>0</v>
      </c>
      <c r="AE172" s="5600">
        <f>(AC172*Y172/1000)</f>
        <v>64758</v>
      </c>
      <c r="AF172" s="5608">
        <f>(AE172*0.05)</f>
        <v>3237.9</v>
      </c>
      <c r="AG172" s="5589">
        <v>5</v>
      </c>
      <c r="AH172" s="5890" t="s">
        <v>8</v>
      </c>
      <c r="AI172" s="5734"/>
      <c r="AJ172" s="4955"/>
      <c r="AK172" s="4955"/>
      <c r="AL172" s="4955"/>
      <c r="AM172" s="2024"/>
      <c r="AN172" s="2024"/>
      <c r="AO172" s="2024"/>
      <c r="AP172" s="2024"/>
      <c r="AQ172" s="2024"/>
      <c r="AR172" s="2024"/>
      <c r="AS172" s="4955"/>
      <c r="AT172" s="2024"/>
      <c r="AU172" s="3309"/>
      <c r="AV172" s="3309"/>
      <c r="AW172" s="2024"/>
      <c r="AX172" s="2024"/>
      <c r="AY172" s="2024"/>
      <c r="AZ172" s="2024"/>
      <c r="BB172" s="5083"/>
      <c r="BC172" s="5083"/>
      <c r="BD172" s="5083"/>
      <c r="BE172" s="5083"/>
      <c r="BF172" s="5083"/>
      <c r="BG172" s="5083"/>
      <c r="BH172" s="5083"/>
      <c r="BI172" s="5083"/>
      <c r="BJ172" s="5083"/>
      <c r="BK172" s="5083"/>
      <c r="BL172" s="5083"/>
      <c r="BM172" s="5083"/>
      <c r="BN172" s="5083"/>
      <c r="BO172" s="5083"/>
      <c r="BP172" s="5083"/>
      <c r="BQ172" s="5083"/>
      <c r="BR172" s="5083"/>
      <c r="BS172" s="5083"/>
      <c r="BT172" s="5274"/>
      <c r="BU172" s="5294"/>
      <c r="BV172" s="5094"/>
      <c r="BW172" s="5095"/>
      <c r="BX172" s="5095"/>
      <c r="BY172" s="5095"/>
      <c r="BZ172" s="5095"/>
      <c r="CA172" s="5095"/>
      <c r="CB172" s="5095"/>
      <c r="CC172" s="5095"/>
      <c r="CD172" s="5095"/>
      <c r="CE172" s="5095"/>
      <c r="CF172" s="5095"/>
      <c r="CG172" s="5095"/>
      <c r="CH172" s="6475"/>
      <c r="CI172" s="5166"/>
      <c r="CK172" s="5139"/>
      <c r="CL172" s="5139"/>
      <c r="CM172" s="5139"/>
      <c r="CN172" s="5139"/>
      <c r="CO172" s="5139"/>
      <c r="CP172" s="5139"/>
      <c r="CQ172" s="5139"/>
      <c r="CR172" s="5139"/>
      <c r="CS172" s="5139"/>
      <c r="CT172" s="5139"/>
      <c r="CU172" s="5139"/>
      <c r="CV172" s="5139"/>
      <c r="CW172" s="5139"/>
      <c r="CX172" s="5139"/>
      <c r="CY172" s="5139"/>
      <c r="CZ172" s="5139"/>
      <c r="DA172" s="5139"/>
      <c r="DB172" s="5139"/>
      <c r="DC172" s="5484"/>
      <c r="DD172" s="5127"/>
      <c r="DE172" s="5127"/>
      <c r="DF172" s="2557"/>
      <c r="DG172" s="2557"/>
      <c r="DH172" s="2557"/>
      <c r="DI172" s="2557"/>
      <c r="DJ172" s="2557"/>
      <c r="DK172" s="2557"/>
      <c r="DL172" s="2557"/>
      <c r="DM172" s="2557"/>
      <c r="DN172" s="2557"/>
      <c r="DO172" s="2557"/>
      <c r="DP172" s="2557"/>
      <c r="DQ172" s="2557"/>
      <c r="DR172" s="2523"/>
      <c r="DT172" s="5018"/>
      <c r="DU172" s="5018"/>
      <c r="DV172" s="5018"/>
      <c r="DW172" s="5018" t="s">
        <v>3</v>
      </c>
      <c r="DX172" s="5018" t="s">
        <v>18</v>
      </c>
      <c r="DY172" s="5018"/>
      <c r="DZ172" s="5018"/>
      <c r="EA172" s="5018" t="s">
        <v>21</v>
      </c>
      <c r="EB172" s="5018" t="s">
        <v>27</v>
      </c>
      <c r="EC172" s="5018" t="s">
        <v>28</v>
      </c>
      <c r="ED172" s="5018"/>
      <c r="EE172" s="5018"/>
      <c r="EF172" s="5018"/>
      <c r="EG172" s="5018"/>
      <c r="EH172" s="5018" t="s">
        <v>11</v>
      </c>
      <c r="EI172" s="5018"/>
      <c r="EJ172" s="5018"/>
      <c r="EK172" s="4994"/>
      <c r="EL172" s="5018"/>
      <c r="EM172" s="5044"/>
      <c r="EN172" s="5045" t="s">
        <v>3</v>
      </c>
      <c r="EO172" s="5045" t="s">
        <v>18</v>
      </c>
      <c r="EP172" s="5045"/>
      <c r="EQ172" s="5045"/>
      <c r="ER172" s="5045" t="s">
        <v>21</v>
      </c>
      <c r="ES172" s="5045" t="s">
        <v>27</v>
      </c>
      <c r="ET172" s="5045" t="s">
        <v>28</v>
      </c>
      <c r="EU172" s="5045"/>
      <c r="EV172" s="5045"/>
      <c r="EW172" s="5045"/>
      <c r="EX172" s="5045"/>
      <c r="EY172" s="5045" t="s">
        <v>11</v>
      </c>
      <c r="EZ172" s="5384"/>
      <c r="FA172" s="5046"/>
      <c r="FC172" s="6781"/>
      <c r="FD172" s="6781"/>
      <c r="FE172" s="6781"/>
      <c r="FF172" s="6781" t="s">
        <v>3</v>
      </c>
      <c r="FG172" s="6781" t="s">
        <v>18</v>
      </c>
      <c r="FH172" s="6781"/>
      <c r="FI172" s="6781"/>
      <c r="FJ172" s="6781" t="s">
        <v>21</v>
      </c>
      <c r="FK172" s="6781" t="s">
        <v>27</v>
      </c>
      <c r="FL172" s="6781" t="s">
        <v>28</v>
      </c>
      <c r="FM172" s="6781"/>
      <c r="FN172" s="6781"/>
      <c r="FO172" s="6781"/>
      <c r="FP172" s="6781"/>
      <c r="FQ172" s="6781" t="s">
        <v>11</v>
      </c>
      <c r="FR172" s="6873"/>
      <c r="FS172" s="6873"/>
      <c r="FT172" s="6781"/>
      <c r="FU172" s="87"/>
      <c r="FV172" s="6731"/>
      <c r="FW172" s="6731"/>
      <c r="FX172" s="6731"/>
      <c r="FY172" s="6731"/>
      <c r="FZ172" s="6731"/>
      <c r="GA172" s="6731"/>
      <c r="GB172" s="6731"/>
      <c r="GC172" s="6731"/>
      <c r="GD172" s="6731"/>
      <c r="GE172" s="6731"/>
      <c r="GF172" s="6731"/>
      <c r="GG172" s="6731"/>
      <c r="GH172" s="6731"/>
      <c r="GI172" s="6731"/>
      <c r="GJ172" s="6731"/>
      <c r="GK172" s="6731"/>
      <c r="GM172" s="6536"/>
      <c r="GN172" s="6536"/>
      <c r="GO172" s="6536"/>
      <c r="GP172" s="6536"/>
      <c r="GQ172" s="6536"/>
      <c r="GR172" s="6536"/>
      <c r="GS172" s="6536"/>
      <c r="GT172" s="6537"/>
      <c r="GU172" s="6536"/>
      <c r="GV172" s="6536"/>
      <c r="GW172" s="6536"/>
      <c r="GX172" s="6536"/>
      <c r="GY172" s="6536"/>
      <c r="GZ172" s="6536"/>
      <c r="HA172" s="6676"/>
      <c r="HB172" s="6676"/>
      <c r="HC172" s="6538"/>
      <c r="HV172" s="6781"/>
      <c r="HW172" s="6781"/>
      <c r="HX172" s="6781"/>
      <c r="HY172" s="6781" t="s">
        <v>3</v>
      </c>
      <c r="HZ172" s="6781" t="s">
        <v>18</v>
      </c>
      <c r="IA172" s="6781"/>
      <c r="IB172" s="6781"/>
      <c r="IC172" s="6781" t="s">
        <v>21</v>
      </c>
      <c r="ID172" s="6781" t="s">
        <v>27</v>
      </c>
      <c r="IE172" s="6781" t="s">
        <v>28</v>
      </c>
      <c r="IF172" s="6781"/>
      <c r="IG172" s="6781"/>
      <c r="IH172" s="6781"/>
      <c r="II172" s="6781"/>
      <c r="IJ172" s="6781" t="s">
        <v>11</v>
      </c>
      <c r="IK172" s="6873"/>
      <c r="IL172" s="6873"/>
      <c r="IM172" s="6781"/>
      <c r="IN172" s="87"/>
      <c r="IO172" s="6731"/>
      <c r="IP172" s="6731"/>
      <c r="IQ172" s="6731"/>
      <c r="IR172" s="6731"/>
      <c r="IS172" s="6731"/>
      <c r="IT172" s="6731"/>
      <c r="IU172" s="6731"/>
      <c r="IV172" s="6731"/>
      <c r="IW172" s="6731"/>
      <c r="IX172" s="6731"/>
      <c r="IY172" s="6731"/>
      <c r="IZ172" s="6731"/>
      <c r="JA172" s="6731"/>
      <c r="JB172" s="6731"/>
      <c r="JC172" s="6731"/>
      <c r="JD172" s="6731"/>
    </row>
    <row r="173" spans="17:264" ht="15" thickBot="1">
      <c r="Q173" s="5593" t="s">
        <v>941</v>
      </c>
      <c r="R173" s="5594" t="s">
        <v>1546</v>
      </c>
      <c r="S173" s="5631">
        <v>97</v>
      </c>
      <c r="T173" s="5589" t="s">
        <v>1545</v>
      </c>
      <c r="U173" s="5606">
        <v>45474</v>
      </c>
      <c r="V173" s="6358">
        <v>100</v>
      </c>
      <c r="W173" s="5594" t="s">
        <v>35</v>
      </c>
      <c r="X173" s="5605">
        <v>100</v>
      </c>
      <c r="Y173" s="5608">
        <v>464.3</v>
      </c>
      <c r="Z173" s="5614">
        <v>45477</v>
      </c>
      <c r="AA173" s="6208">
        <v>45476</v>
      </c>
      <c r="AB173" s="5594">
        <v>22847</v>
      </c>
      <c r="AC173" s="5598">
        <v>100000</v>
      </c>
      <c r="AD173" s="5630">
        <f>(AC173-V173*1000)</f>
        <v>0</v>
      </c>
      <c r="AE173" s="5616">
        <f>(AC173*Y173/1000)</f>
        <v>46430</v>
      </c>
      <c r="AF173" s="5629">
        <f>(AE173*0.05)</f>
        <v>2321.5</v>
      </c>
      <c r="AG173" s="5589">
        <v>5</v>
      </c>
      <c r="AH173" s="7370" t="s">
        <v>8</v>
      </c>
      <c r="AI173" s="5734"/>
      <c r="AJ173" s="4955"/>
      <c r="AK173" s="4955"/>
      <c r="AL173" s="4955"/>
      <c r="AM173" s="2024"/>
      <c r="AN173" s="2024"/>
      <c r="AO173" s="2024"/>
      <c r="AP173" s="2024"/>
      <c r="AQ173" s="2024"/>
      <c r="AR173" s="2024"/>
      <c r="AS173" s="4955"/>
      <c r="AT173" s="2024"/>
      <c r="AU173" s="3309"/>
      <c r="AV173" s="3309"/>
      <c r="AW173" s="2024"/>
      <c r="AX173" s="2024"/>
      <c r="AY173" s="2024"/>
      <c r="AZ173" s="2024"/>
      <c r="BB173" s="5057" t="s">
        <v>1487</v>
      </c>
      <c r="BC173" s="5057"/>
      <c r="BD173" s="5058"/>
      <c r="BE173" s="5058"/>
      <c r="BF173" s="5058"/>
      <c r="BG173" s="5058"/>
      <c r="BH173" s="5058"/>
      <c r="BI173" s="5058"/>
      <c r="BJ173" s="5058"/>
      <c r="BK173" s="5058"/>
      <c r="BL173" s="5058"/>
      <c r="BM173" s="5058"/>
      <c r="BN173" s="5058"/>
      <c r="BO173" s="5058"/>
      <c r="BP173" s="5058"/>
      <c r="BQ173" s="5058"/>
      <c r="BR173" s="5058"/>
      <c r="BS173" s="5083"/>
      <c r="BT173" s="5274"/>
      <c r="BU173" s="5294"/>
      <c r="BV173" s="5094"/>
      <c r="BW173" s="5095"/>
      <c r="BX173" s="5095"/>
      <c r="BY173" s="5095"/>
      <c r="BZ173" s="5095"/>
      <c r="CA173" s="5095"/>
      <c r="CB173" s="5095"/>
      <c r="CC173" s="5095"/>
      <c r="CD173" s="5095"/>
      <c r="CE173" s="5095"/>
      <c r="CF173" s="5095"/>
      <c r="CG173" s="5095"/>
      <c r="CH173" s="6475"/>
      <c r="CI173" s="5166"/>
      <c r="CK173" s="5139"/>
      <c r="CL173" s="5139"/>
      <c r="CM173" s="5139"/>
      <c r="CN173" s="5139"/>
      <c r="CO173" s="5139"/>
      <c r="CP173" s="5139"/>
      <c r="CQ173" s="5139"/>
      <c r="CR173" s="5139"/>
      <c r="CS173" s="5139"/>
      <c r="CT173" s="5139"/>
      <c r="CU173" s="5139"/>
      <c r="CV173" s="5139"/>
      <c r="CW173" s="5139"/>
      <c r="CX173" s="5139"/>
      <c r="CY173" s="5139"/>
      <c r="CZ173" s="5139"/>
      <c r="DA173" s="5139"/>
      <c r="DB173" s="5139"/>
      <c r="DC173" s="5484"/>
      <c r="DD173" s="5127"/>
      <c r="DE173" s="5127"/>
      <c r="DF173" s="2557"/>
      <c r="DG173" s="2557"/>
      <c r="DH173" s="2557"/>
      <c r="DI173" s="2557"/>
      <c r="DJ173" s="2557"/>
      <c r="DK173" s="2557"/>
      <c r="DL173" s="2557"/>
      <c r="DM173" s="2557"/>
      <c r="DN173" s="2557"/>
      <c r="DO173" s="2557"/>
      <c r="DP173" s="2557"/>
      <c r="DQ173" s="2557"/>
      <c r="DR173" s="2523"/>
      <c r="DT173" s="5469" t="s">
        <v>1537</v>
      </c>
      <c r="DU173" s="5458" t="s">
        <v>1626</v>
      </c>
      <c r="DV173" s="5459">
        <v>11</v>
      </c>
      <c r="DW173" s="5459" t="s">
        <v>796</v>
      </c>
      <c r="DX173" s="5460">
        <v>45533</v>
      </c>
      <c r="DY173" s="4227">
        <v>200</v>
      </c>
      <c r="DZ173" s="5459" t="s">
        <v>35</v>
      </c>
      <c r="EA173" s="5459">
        <v>85.31</v>
      </c>
      <c r="EB173" s="5461">
        <v>45548</v>
      </c>
      <c r="EC173" s="5460">
        <v>45566</v>
      </c>
      <c r="ED173" s="5459">
        <v>40651</v>
      </c>
      <c r="EE173" s="5462">
        <v>195900</v>
      </c>
      <c r="EF173" s="5462">
        <f>(DY173*1000-EE173)</f>
        <v>4100</v>
      </c>
      <c r="EG173" s="5463">
        <f>(EA173*EE173/1000)</f>
        <v>16712.228999999999</v>
      </c>
      <c r="EH173" s="5464">
        <f>(EG173*0.04)</f>
        <v>668.48915999999997</v>
      </c>
      <c r="EI173" s="5462">
        <v>4</v>
      </c>
      <c r="EJ173" s="1118"/>
      <c r="EK173" s="4994"/>
      <c r="EL173" s="6931"/>
      <c r="EM173" s="6929"/>
      <c r="EN173" s="6929"/>
      <c r="EO173" s="6930"/>
      <c r="EP173" s="6930"/>
      <c r="EQ173" s="6930"/>
      <c r="ER173" s="6930"/>
      <c r="ES173" s="6930"/>
      <c r="ET173" s="6930"/>
      <c r="EU173" s="6930"/>
      <c r="EV173" s="6930"/>
      <c r="EW173" s="6930"/>
      <c r="EX173" s="6930"/>
      <c r="EY173" s="6930"/>
      <c r="EZ173" s="6930"/>
      <c r="FA173" s="471"/>
      <c r="FC173" s="7287" t="s">
        <v>1537</v>
      </c>
      <c r="FD173" s="6739" t="s">
        <v>1563</v>
      </c>
      <c r="FE173" s="6739">
        <v>2</v>
      </c>
      <c r="FF173" s="6739" t="s">
        <v>36</v>
      </c>
      <c r="FG173" s="6740">
        <v>45531</v>
      </c>
      <c r="FH173" s="6739">
        <v>300</v>
      </c>
      <c r="FI173" s="6739" t="s">
        <v>1539</v>
      </c>
      <c r="FJ173" s="6741">
        <v>12.2</v>
      </c>
      <c r="FK173" s="6742">
        <v>45537</v>
      </c>
      <c r="FL173" s="6740">
        <v>45537</v>
      </c>
      <c r="FM173" s="7193">
        <v>247</v>
      </c>
      <c r="FN173" s="6739">
        <v>300</v>
      </c>
      <c r="FO173" s="6743">
        <f>(FH173-FN173)</f>
        <v>0</v>
      </c>
      <c r="FP173" s="6744">
        <f>(FN173*FJ173/1)</f>
        <v>3660</v>
      </c>
      <c r="FQ173" s="6745">
        <f>(FP173*0.05)</f>
        <v>183</v>
      </c>
      <c r="FR173" s="7194">
        <v>5</v>
      </c>
      <c r="FS173" s="6745">
        <f>(FP173*0.02)</f>
        <v>73.2</v>
      </c>
      <c r="FT173" s="6879" t="s">
        <v>8</v>
      </c>
      <c r="FU173" s="5012"/>
      <c r="FV173" s="6731"/>
      <c r="FW173" s="6731"/>
      <c r="FX173" s="6731"/>
      <c r="FY173" s="6731"/>
      <c r="FZ173" s="6731"/>
      <c r="GA173" s="6731"/>
      <c r="GB173" s="6731"/>
      <c r="GC173" s="6731"/>
      <c r="GD173" s="6731"/>
      <c r="GE173" s="6731"/>
      <c r="GF173" s="6731"/>
      <c r="GG173" s="6731"/>
      <c r="GH173" s="6731"/>
      <c r="GI173" s="6731"/>
      <c r="GJ173" s="6731"/>
      <c r="GK173" s="6731"/>
      <c r="GM173" s="6536"/>
      <c r="GN173" s="6536"/>
      <c r="GO173" s="6536"/>
      <c r="GP173" s="6536"/>
      <c r="GQ173" s="6536"/>
      <c r="GR173" s="6536"/>
      <c r="GS173" s="6536"/>
      <c r="GT173" s="6537"/>
      <c r="GU173" s="6536"/>
      <c r="GV173" s="6536"/>
      <c r="GW173" s="6536"/>
      <c r="GX173" s="6536"/>
      <c r="GY173" s="6536"/>
      <c r="GZ173" s="6536"/>
      <c r="HA173" s="6676"/>
      <c r="HB173" s="6676"/>
      <c r="HC173" s="6538"/>
      <c r="HV173" s="7287" t="s">
        <v>1537</v>
      </c>
      <c r="HW173" s="6739" t="s">
        <v>1563</v>
      </c>
      <c r="HX173" s="6739">
        <v>2</v>
      </c>
      <c r="HY173" s="6739" t="s">
        <v>36</v>
      </c>
      <c r="HZ173" s="6740">
        <v>45531</v>
      </c>
      <c r="IA173" s="6739">
        <v>300</v>
      </c>
      <c r="IB173" s="6739" t="s">
        <v>1539</v>
      </c>
      <c r="IC173" s="6741">
        <v>12.2</v>
      </c>
      <c r="ID173" s="6742">
        <v>45537</v>
      </c>
      <c r="IE173" s="6740">
        <v>45537</v>
      </c>
      <c r="IF173" s="7193">
        <v>247</v>
      </c>
      <c r="IG173" s="6739">
        <v>300</v>
      </c>
      <c r="IH173" s="6743">
        <f>(IA173-IG173)</f>
        <v>0</v>
      </c>
      <c r="II173" s="6744">
        <f>(IG173*IC173/1)</f>
        <v>3660</v>
      </c>
      <c r="IJ173" s="6745">
        <f>(II173*0.05)</f>
        <v>183</v>
      </c>
      <c r="IK173" s="7194">
        <v>5</v>
      </c>
      <c r="IL173" s="6745">
        <f>(II173*0.02)</f>
        <v>73.2</v>
      </c>
      <c r="IM173" s="6879" t="s">
        <v>8</v>
      </c>
      <c r="IN173" s="5012"/>
      <c r="IO173" s="6731"/>
      <c r="IP173" s="6731"/>
      <c r="IQ173" s="6731"/>
      <c r="IR173" s="6731"/>
      <c r="IS173" s="6731"/>
      <c r="IT173" s="6731"/>
      <c r="IU173" s="6731"/>
      <c r="IV173" s="6731"/>
      <c r="IW173" s="6731"/>
      <c r="IX173" s="6731"/>
      <c r="IY173" s="6731"/>
      <c r="IZ173" s="6731"/>
      <c r="JA173" s="6731"/>
      <c r="JB173" s="6731"/>
      <c r="JC173" s="6731"/>
      <c r="JD173" s="6731"/>
    </row>
    <row r="174" spans="17:264" ht="15" thickBot="1">
      <c r="Q174" s="5593" t="s">
        <v>792</v>
      </c>
      <c r="R174" s="5589" t="s">
        <v>1527</v>
      </c>
      <c r="S174" s="5599">
        <v>436</v>
      </c>
      <c r="T174" s="5589" t="s">
        <v>36</v>
      </c>
      <c r="U174" s="5610">
        <v>45475</v>
      </c>
      <c r="V174" s="7044">
        <v>12.5</v>
      </c>
      <c r="W174" s="5612" t="s">
        <v>35</v>
      </c>
      <c r="X174" s="5612">
        <v>25</v>
      </c>
      <c r="Y174" s="5613">
        <v>603.4</v>
      </c>
      <c r="Z174" s="4482">
        <v>45478</v>
      </c>
      <c r="AA174" s="5595">
        <v>45476</v>
      </c>
      <c r="AB174" s="5599">
        <v>22841</v>
      </c>
      <c r="AC174" s="5615">
        <v>12500</v>
      </c>
      <c r="AD174" s="5598">
        <f t="shared" ref="AD174:AD191" si="51">(AC174-V174*1000)</f>
        <v>0</v>
      </c>
      <c r="AE174" s="5616">
        <f t="shared" ref="AE174:AE179" si="52">(AC174*Y174/1000)</f>
        <v>7542.5</v>
      </c>
      <c r="AF174" s="5616">
        <f t="shared" ref="AF174:AF179" si="53">(AE174*0.05)</f>
        <v>377.125</v>
      </c>
      <c r="AG174" s="5609">
        <v>5</v>
      </c>
      <c r="AH174" s="5672"/>
      <c r="AI174" s="5734"/>
      <c r="AJ174" s="5742" t="s">
        <v>1654</v>
      </c>
      <c r="AK174" s="4955"/>
      <c r="AL174" s="4955"/>
      <c r="AM174" s="2024"/>
      <c r="AN174" s="2024"/>
      <c r="AO174" s="2024"/>
      <c r="AP174" s="2024"/>
      <c r="AQ174" s="2024"/>
      <c r="AR174" s="2024"/>
      <c r="AS174" s="4955"/>
      <c r="AT174" s="2024"/>
      <c r="AU174" s="2024"/>
      <c r="AV174" s="2024"/>
      <c r="AW174" s="2024"/>
      <c r="AX174" s="2024"/>
      <c r="AY174" s="2024"/>
      <c r="AZ174" s="2024"/>
      <c r="BB174" s="5059"/>
      <c r="BC174" s="5059"/>
      <c r="BD174" s="5059"/>
      <c r="BE174" s="5059" t="s">
        <v>14</v>
      </c>
      <c r="BF174" s="5059" t="s">
        <v>12</v>
      </c>
      <c r="BG174" s="5059"/>
      <c r="BH174" s="5059"/>
      <c r="BI174" s="5059" t="s">
        <v>15</v>
      </c>
      <c r="BJ174" s="5059" t="s">
        <v>12</v>
      </c>
      <c r="BK174" s="5059" t="s">
        <v>12</v>
      </c>
      <c r="BL174" s="5059"/>
      <c r="BM174" s="5059"/>
      <c r="BN174" s="5059"/>
      <c r="BO174" s="5059"/>
      <c r="BP174" s="5059" t="s">
        <v>0</v>
      </c>
      <c r="BQ174" s="5059"/>
      <c r="BR174" s="5059"/>
      <c r="BS174" s="5083"/>
      <c r="BT174" s="5306"/>
      <c r="BU174" s="5294"/>
      <c r="BV174" s="5094"/>
      <c r="BW174" s="5095"/>
      <c r="BX174" s="5095"/>
      <c r="BY174" s="5095"/>
      <c r="BZ174" s="5095"/>
      <c r="CA174" s="5095"/>
      <c r="CB174" s="5095"/>
      <c r="CC174" s="5095"/>
      <c r="CD174" s="5095"/>
      <c r="CE174" s="5095"/>
      <c r="CF174" s="5095"/>
      <c r="CG174" s="5095"/>
      <c r="CH174" s="6475"/>
      <c r="CI174" s="5166"/>
      <c r="CK174" s="5103" t="s">
        <v>1499</v>
      </c>
      <c r="CL174" s="5103"/>
      <c r="CM174" s="5104"/>
      <c r="CN174" s="5104"/>
      <c r="CO174" s="5104"/>
      <c r="CP174" s="5104"/>
      <c r="CQ174" s="5104"/>
      <c r="CR174" s="5104"/>
      <c r="CS174" s="5104"/>
      <c r="CT174" s="5104"/>
      <c r="CU174" s="5104"/>
      <c r="CV174" s="5104"/>
      <c r="CW174" s="5104"/>
      <c r="CX174" s="5104"/>
      <c r="CY174" s="5104"/>
      <c r="CZ174" s="5104"/>
      <c r="DA174" s="5104"/>
      <c r="DB174" s="5139"/>
      <c r="DC174" s="5484"/>
      <c r="DD174" s="5127"/>
      <c r="DE174" s="5127"/>
      <c r="DF174" s="2557"/>
      <c r="DG174" s="2557"/>
      <c r="DH174" s="2557"/>
      <c r="DI174" s="2557"/>
      <c r="DJ174" s="2557"/>
      <c r="DK174" s="2557"/>
      <c r="DL174" s="2557"/>
      <c r="DM174" s="2557"/>
      <c r="DN174" s="2557"/>
      <c r="DO174" s="2557"/>
      <c r="DP174" s="2557"/>
      <c r="DQ174" s="2557"/>
      <c r="DR174" s="2523"/>
      <c r="DT174" s="5469" t="s">
        <v>1537</v>
      </c>
      <c r="DU174" s="6370" t="s">
        <v>1661</v>
      </c>
      <c r="DV174" s="6370">
        <v>12</v>
      </c>
      <c r="DW174" s="6370" t="s">
        <v>36</v>
      </c>
      <c r="DX174" s="6371">
        <v>45568</v>
      </c>
      <c r="DY174" s="4208">
        <v>50</v>
      </c>
      <c r="DZ174" s="6370" t="s">
        <v>35</v>
      </c>
      <c r="EA174" s="6370">
        <v>119.16</v>
      </c>
      <c r="EB174" s="4230">
        <v>45578</v>
      </c>
      <c r="EC174" s="6371">
        <v>45578</v>
      </c>
      <c r="ED174" s="6370">
        <v>40760</v>
      </c>
      <c r="EE174" s="7493">
        <v>49500</v>
      </c>
      <c r="EF174" s="6370">
        <f>(DY174*1000-EE174)</f>
        <v>500</v>
      </c>
      <c r="EG174" s="6373">
        <f>(EA174*EE174/1000)</f>
        <v>5898.42</v>
      </c>
      <c r="EH174" s="6373">
        <f>(EG174*0.04)</f>
        <v>235.93680000000001</v>
      </c>
      <c r="EI174" s="6370">
        <v>4</v>
      </c>
      <c r="EJ174" s="6456"/>
      <c r="EK174" s="4994"/>
      <c r="EL174" s="6932"/>
      <c r="EM174" s="4449"/>
      <c r="EN174" s="4449"/>
      <c r="EO174" s="182"/>
      <c r="EP174" s="182"/>
      <c r="EQ174" s="182"/>
      <c r="ER174" s="182"/>
      <c r="ES174" s="182"/>
      <c r="ET174" s="182"/>
      <c r="EU174" s="182"/>
      <c r="EV174" s="182"/>
      <c r="EW174" s="182"/>
      <c r="EX174" s="182"/>
      <c r="EY174" s="182"/>
      <c r="EZ174" s="182"/>
      <c r="FA174" s="339"/>
      <c r="FC174" s="6754" t="s">
        <v>1623</v>
      </c>
      <c r="FD174" s="6747" t="s">
        <v>1563</v>
      </c>
      <c r="FE174" s="6747">
        <v>2</v>
      </c>
      <c r="FF174" s="6747" t="s">
        <v>796</v>
      </c>
      <c r="FG174" s="6748">
        <v>45561</v>
      </c>
      <c r="FH174" s="6747">
        <v>120</v>
      </c>
      <c r="FI174" s="6747" t="s">
        <v>1539</v>
      </c>
      <c r="FJ174" s="6749">
        <v>12.9</v>
      </c>
      <c r="FK174" s="6750">
        <v>45565</v>
      </c>
      <c r="FL174" s="6748">
        <v>45562</v>
      </c>
      <c r="FM174" s="7453">
        <v>265</v>
      </c>
      <c r="FN174" s="6747">
        <v>120.5</v>
      </c>
      <c r="FO174" s="6751">
        <f>(FH174-FN174)</f>
        <v>-0.5</v>
      </c>
      <c r="FP174" s="6752">
        <f>(FN174*FJ174/1)</f>
        <v>1554.45</v>
      </c>
      <c r="FQ174" s="6753">
        <f>(FP174*0.05)</f>
        <v>77.722500000000011</v>
      </c>
      <c r="FR174" s="7454">
        <v>5</v>
      </c>
      <c r="FS174" s="6753">
        <f>(FP174*0.02)</f>
        <v>31.089000000000002</v>
      </c>
      <c r="FT174" s="6762" t="s">
        <v>8</v>
      </c>
      <c r="FU174" s="5012"/>
      <c r="FV174" s="6731"/>
      <c r="FW174" s="6731"/>
      <c r="FX174" s="6731"/>
      <c r="FY174" s="6731"/>
      <c r="FZ174" s="6731"/>
      <c r="GA174" s="6731"/>
      <c r="GB174" s="6731"/>
      <c r="GC174" s="6731"/>
      <c r="GD174" s="6731"/>
      <c r="GE174" s="6731"/>
      <c r="GF174" s="6731"/>
      <c r="GG174" s="6731"/>
      <c r="GH174" s="6731"/>
      <c r="GI174" s="6731"/>
      <c r="GJ174" s="6731"/>
      <c r="GK174" s="6731"/>
      <c r="GM174" s="6536"/>
      <c r="GN174" s="6536"/>
      <c r="GO174" s="6536"/>
      <c r="GP174" s="6536"/>
      <c r="GQ174" s="6536"/>
      <c r="GR174" s="6536"/>
      <c r="GS174" s="6536"/>
      <c r="GT174" s="6537"/>
      <c r="GU174" s="6536"/>
      <c r="GV174" s="6536"/>
      <c r="GW174" s="6536"/>
      <c r="GX174" s="6536"/>
      <c r="GY174" s="6536"/>
      <c r="GZ174" s="6536"/>
      <c r="HA174" s="6676"/>
      <c r="HB174" s="6676"/>
      <c r="HC174" s="6538"/>
      <c r="HV174" s="6754" t="s">
        <v>1623</v>
      </c>
      <c r="HW174" s="6747" t="s">
        <v>1563</v>
      </c>
      <c r="HX174" s="6747">
        <v>2</v>
      </c>
      <c r="HY174" s="6747" t="s">
        <v>796</v>
      </c>
      <c r="HZ174" s="6748">
        <v>45561</v>
      </c>
      <c r="IA174" s="6747">
        <v>120</v>
      </c>
      <c r="IB174" s="6747" t="s">
        <v>1539</v>
      </c>
      <c r="IC174" s="6749">
        <v>12.9</v>
      </c>
      <c r="ID174" s="6750">
        <v>45565</v>
      </c>
      <c r="IE174" s="6748">
        <v>45562</v>
      </c>
      <c r="IF174" s="7453">
        <v>265</v>
      </c>
      <c r="IG174" s="6747">
        <v>120.5</v>
      </c>
      <c r="IH174" s="6751">
        <f>(IA174-IG174)</f>
        <v>-0.5</v>
      </c>
      <c r="II174" s="6752">
        <f>(IG174*IC174/1)</f>
        <v>1554.45</v>
      </c>
      <c r="IJ174" s="6753">
        <f>(II174*0.05)</f>
        <v>77.722500000000011</v>
      </c>
      <c r="IK174" s="7454">
        <v>5</v>
      </c>
      <c r="IL174" s="6753">
        <f>(II174*0.02)</f>
        <v>31.089000000000002</v>
      </c>
      <c r="IM174" s="6762" t="s">
        <v>8</v>
      </c>
      <c r="IN174" s="5012"/>
      <c r="IO174" s="6731"/>
      <c r="IP174" s="6731"/>
      <c r="IQ174" s="6731"/>
      <c r="IR174" s="6731"/>
      <c r="IS174" s="6731"/>
      <c r="IT174" s="6731"/>
      <c r="IU174" s="6731"/>
      <c r="IV174" s="6731"/>
      <c r="IW174" s="6731"/>
      <c r="IX174" s="6731"/>
      <c r="IY174" s="6731"/>
      <c r="IZ174" s="6731"/>
      <c r="JA174" s="6731"/>
      <c r="JB174" s="6731"/>
      <c r="JC174" s="6731"/>
      <c r="JD174" s="6731"/>
    </row>
    <row r="175" spans="17:264">
      <c r="Q175" s="5593" t="s">
        <v>792</v>
      </c>
      <c r="R175" s="5589" t="s">
        <v>1528</v>
      </c>
      <c r="S175" s="5589">
        <v>437</v>
      </c>
      <c r="T175" s="5589" t="s">
        <v>36</v>
      </c>
      <c r="U175" s="5610">
        <v>45475</v>
      </c>
      <c r="V175" s="6358">
        <v>220</v>
      </c>
      <c r="W175" s="5594" t="s">
        <v>35</v>
      </c>
      <c r="X175" s="5594">
        <v>220</v>
      </c>
      <c r="Y175" s="5597">
        <v>434</v>
      </c>
      <c r="Z175" s="4482">
        <v>45478</v>
      </c>
      <c r="AA175" s="5595">
        <v>45476</v>
      </c>
      <c r="AB175" s="5599">
        <v>22841</v>
      </c>
      <c r="AC175" s="5609">
        <v>220000</v>
      </c>
      <c r="AD175" s="5598">
        <f t="shared" si="51"/>
        <v>0</v>
      </c>
      <c r="AE175" s="5600">
        <f t="shared" si="52"/>
        <v>95480</v>
      </c>
      <c r="AF175" s="5600">
        <f t="shared" si="53"/>
        <v>4774</v>
      </c>
      <c r="AG175" s="5609">
        <v>5</v>
      </c>
      <c r="AH175" s="5672"/>
      <c r="AI175" s="5734"/>
      <c r="AJ175" s="7244"/>
      <c r="AK175" s="7450"/>
      <c r="AL175" s="5773" t="s">
        <v>14</v>
      </c>
      <c r="AM175" s="5773" t="s">
        <v>12</v>
      </c>
      <c r="AN175" s="5773"/>
      <c r="AO175" s="5773"/>
      <c r="AP175" s="5773"/>
      <c r="AQ175" s="5773" t="s">
        <v>15</v>
      </c>
      <c r="AR175" s="5773" t="s">
        <v>12</v>
      </c>
      <c r="AS175" s="5746" t="s">
        <v>12</v>
      </c>
      <c r="AT175" s="5773"/>
      <c r="AU175" s="5773"/>
      <c r="AV175" s="5773"/>
      <c r="AW175" s="5773"/>
      <c r="AX175" s="5773" t="s">
        <v>0</v>
      </c>
      <c r="AY175" s="5774"/>
      <c r="AZ175" s="5775"/>
      <c r="BB175" s="5060" t="s">
        <v>3</v>
      </c>
      <c r="BC175" s="5060" t="s">
        <v>4</v>
      </c>
      <c r="BD175" s="5060" t="s">
        <v>18</v>
      </c>
      <c r="BE175" s="5060" t="s">
        <v>19</v>
      </c>
      <c r="BF175" s="5060" t="s">
        <v>19</v>
      </c>
      <c r="BG175" s="5060" t="s">
        <v>20</v>
      </c>
      <c r="BH175" s="5060" t="s">
        <v>21</v>
      </c>
      <c r="BI175" s="5060" t="s">
        <v>22</v>
      </c>
      <c r="BJ175" s="5060" t="s">
        <v>23</v>
      </c>
      <c r="BK175" s="5060" t="s">
        <v>23</v>
      </c>
      <c r="BL175" s="5060" t="s">
        <v>1227</v>
      </c>
      <c r="BM175" s="5060" t="s">
        <v>20</v>
      </c>
      <c r="BN175" s="5060" t="s">
        <v>25</v>
      </c>
      <c r="BO175" s="5060" t="s">
        <v>0</v>
      </c>
      <c r="BP175" s="5060" t="s">
        <v>1363</v>
      </c>
      <c r="BQ175" s="6697" t="s">
        <v>1388</v>
      </c>
      <c r="BR175" s="5060" t="s">
        <v>26</v>
      </c>
      <c r="BS175" s="5083"/>
      <c r="BT175" s="5286"/>
      <c r="BU175" s="5294"/>
      <c r="BV175" s="5094"/>
      <c r="BW175" s="5095"/>
      <c r="BX175" s="5095"/>
      <c r="BY175" s="5095"/>
      <c r="BZ175" s="5095"/>
      <c r="CA175" s="5095"/>
      <c r="CB175" s="5095"/>
      <c r="CC175" s="5095"/>
      <c r="CD175" s="5095"/>
      <c r="CE175" s="5095"/>
      <c r="CF175" s="5095"/>
      <c r="CG175" s="5095"/>
      <c r="CH175" s="6475"/>
      <c r="CI175" s="5166"/>
      <c r="CK175" s="5106"/>
      <c r="CL175" s="5106"/>
      <c r="CM175" s="5106"/>
      <c r="CN175" s="5106" t="s">
        <v>14</v>
      </c>
      <c r="CO175" s="5106" t="s">
        <v>12</v>
      </c>
      <c r="CP175" s="5106"/>
      <c r="CQ175" s="5106"/>
      <c r="CR175" s="5106" t="s">
        <v>15</v>
      </c>
      <c r="CS175" s="5106" t="s">
        <v>12</v>
      </c>
      <c r="CT175" s="5106" t="s">
        <v>12</v>
      </c>
      <c r="CU175" s="5106"/>
      <c r="CV175" s="5106"/>
      <c r="CW175" s="5106"/>
      <c r="CX175" s="5106"/>
      <c r="CY175" s="5106" t="s">
        <v>0</v>
      </c>
      <c r="CZ175" s="5106"/>
      <c r="DA175" s="5106"/>
      <c r="DB175" s="5139"/>
      <c r="DC175" s="5484"/>
      <c r="DD175" s="5127"/>
      <c r="DE175" s="5127"/>
      <c r="DF175" s="2557"/>
      <c r="DG175" s="2557"/>
      <c r="DH175" s="2557"/>
      <c r="DI175" s="2557"/>
      <c r="DJ175" s="2557"/>
      <c r="DK175" s="2557"/>
      <c r="DL175" s="2557"/>
      <c r="DM175" s="2557"/>
      <c r="DN175" s="2557"/>
      <c r="DO175" s="2557"/>
      <c r="DP175" s="2557"/>
      <c r="DQ175" s="2557"/>
      <c r="DR175" s="2523"/>
      <c r="DT175" s="6369" t="s">
        <v>591</v>
      </c>
      <c r="DU175" s="7170" t="s">
        <v>1534</v>
      </c>
      <c r="DV175" s="5459">
        <v>22</v>
      </c>
      <c r="DW175" s="5459" t="s">
        <v>101</v>
      </c>
      <c r="DX175" s="5460">
        <v>45579</v>
      </c>
      <c r="DY175" s="4227">
        <v>100</v>
      </c>
      <c r="DZ175" s="5459" t="s">
        <v>35</v>
      </c>
      <c r="EA175" s="5459">
        <v>112.8</v>
      </c>
      <c r="EB175" s="5461">
        <v>45593</v>
      </c>
      <c r="EC175" s="5460">
        <v>45593</v>
      </c>
      <c r="ED175" s="5459">
        <v>40829</v>
      </c>
      <c r="EE175" s="5462">
        <v>101116</v>
      </c>
      <c r="EF175" s="5462">
        <v>0</v>
      </c>
      <c r="EG175" s="5463">
        <v>10409</v>
      </c>
      <c r="EH175" s="5464">
        <v>416.36</v>
      </c>
      <c r="EI175" s="5462">
        <v>4</v>
      </c>
      <c r="EJ175" s="6442"/>
      <c r="EK175" s="4994"/>
      <c r="EL175" s="6932"/>
      <c r="EM175" s="4449"/>
      <c r="EN175" s="4449"/>
      <c r="EO175" s="182"/>
      <c r="EP175" s="182"/>
      <c r="EQ175" s="182"/>
      <c r="ER175" s="182"/>
      <c r="ES175" s="182"/>
      <c r="ET175" s="182"/>
      <c r="EU175" s="182"/>
      <c r="EV175" s="182"/>
      <c r="EW175" s="182"/>
      <c r="EX175" s="182"/>
      <c r="EY175" s="182"/>
      <c r="EZ175" s="182"/>
      <c r="FA175" s="339"/>
      <c r="FC175" s="6754" t="s">
        <v>1623</v>
      </c>
      <c r="FD175" s="6755" t="s">
        <v>1644</v>
      </c>
      <c r="FE175" s="6755">
        <v>3</v>
      </c>
      <c r="FF175" s="6755" t="s">
        <v>796</v>
      </c>
      <c r="FG175" s="6756">
        <v>45562</v>
      </c>
      <c r="FH175" s="6755">
        <v>80</v>
      </c>
      <c r="FI175" s="6755" t="s">
        <v>1539</v>
      </c>
      <c r="FJ175" s="6757">
        <v>14</v>
      </c>
      <c r="FK175" s="6758">
        <v>45565</v>
      </c>
      <c r="FL175" s="6756">
        <v>45562</v>
      </c>
      <c r="FM175" s="7192">
        <v>266</v>
      </c>
      <c r="FN175" s="6755">
        <v>80.7</v>
      </c>
      <c r="FO175" s="6759">
        <f>(FH175-FN175)</f>
        <v>-0.70000000000000284</v>
      </c>
      <c r="FP175" s="6760">
        <f>(FN175*FJ175/1)</f>
        <v>1129.8</v>
      </c>
      <c r="FQ175" s="6761">
        <f>(FP175*0.05)</f>
        <v>56.49</v>
      </c>
      <c r="FR175" s="7177">
        <v>5</v>
      </c>
      <c r="FS175" s="6761">
        <f>(FP175*0.02)</f>
        <v>22.596</v>
      </c>
      <c r="FT175" s="6762" t="s">
        <v>8</v>
      </c>
      <c r="FU175" s="5012"/>
      <c r="FV175" s="6731"/>
      <c r="FW175" s="6731"/>
      <c r="FX175" s="6731"/>
      <c r="FY175" s="6731"/>
      <c r="FZ175" s="6731"/>
      <c r="GA175" s="6731"/>
      <c r="GB175" s="6731"/>
      <c r="GC175" s="6731"/>
      <c r="GD175" s="6731"/>
      <c r="GE175" s="6731"/>
      <c r="GF175" s="6731"/>
      <c r="GG175" s="6731"/>
      <c r="GH175" s="6731"/>
      <c r="GI175" s="6731"/>
      <c r="GJ175" s="6731"/>
      <c r="GK175" s="6731"/>
      <c r="GM175" s="6536"/>
      <c r="GN175" s="6536"/>
      <c r="GO175" s="6536"/>
      <c r="GP175" s="6536"/>
      <c r="GQ175" s="6536"/>
      <c r="GR175" s="6536"/>
      <c r="GS175" s="6536"/>
      <c r="GT175" s="6537"/>
      <c r="GU175" s="6536"/>
      <c r="GV175" s="6536"/>
      <c r="GW175" s="6536"/>
      <c r="GX175" s="6536"/>
      <c r="GY175" s="6536"/>
      <c r="GZ175" s="6536"/>
      <c r="HA175" s="6676"/>
      <c r="HB175" s="6676"/>
      <c r="HC175" s="6538"/>
      <c r="HV175" s="6754" t="s">
        <v>1623</v>
      </c>
      <c r="HW175" s="6755" t="s">
        <v>1644</v>
      </c>
      <c r="HX175" s="6755">
        <v>3</v>
      </c>
      <c r="HY175" s="6755" t="s">
        <v>796</v>
      </c>
      <c r="HZ175" s="6756">
        <v>45562</v>
      </c>
      <c r="IA175" s="6755">
        <v>80</v>
      </c>
      <c r="IB175" s="6755" t="s">
        <v>1539</v>
      </c>
      <c r="IC175" s="6757">
        <v>14</v>
      </c>
      <c r="ID175" s="6758">
        <v>45565</v>
      </c>
      <c r="IE175" s="6756">
        <v>45562</v>
      </c>
      <c r="IF175" s="7192">
        <v>266</v>
      </c>
      <c r="IG175" s="6755">
        <v>80.7</v>
      </c>
      <c r="IH175" s="6759">
        <f>(IA175-IG175)</f>
        <v>-0.70000000000000284</v>
      </c>
      <c r="II175" s="6760">
        <f>(IG175*IC175/1)</f>
        <v>1129.8</v>
      </c>
      <c r="IJ175" s="6761">
        <f>(II175*0.05)</f>
        <v>56.49</v>
      </c>
      <c r="IK175" s="7177">
        <v>5</v>
      </c>
      <c r="IL175" s="6761">
        <f>(II175*0.02)</f>
        <v>22.596</v>
      </c>
      <c r="IM175" s="6762" t="s">
        <v>8</v>
      </c>
      <c r="IN175" s="5012"/>
      <c r="IO175" s="6731"/>
      <c r="IP175" s="6731"/>
      <c r="IQ175" s="6731"/>
      <c r="IR175" s="6731"/>
      <c r="IS175" s="6731"/>
      <c r="IT175" s="6731"/>
      <c r="IU175" s="6731"/>
      <c r="IV175" s="6731"/>
      <c r="IW175" s="6731"/>
      <c r="IX175" s="6731"/>
      <c r="IY175" s="6731"/>
      <c r="IZ175" s="6731"/>
      <c r="JA175" s="6731"/>
      <c r="JB175" s="6731"/>
      <c r="JC175" s="6731"/>
      <c r="JD175" s="6731"/>
    </row>
    <row r="176" spans="17:264" ht="15" thickBot="1">
      <c r="Q176" s="5593" t="s">
        <v>792</v>
      </c>
      <c r="R176" s="5589" t="s">
        <v>1529</v>
      </c>
      <c r="S176" s="5618">
        <v>438</v>
      </c>
      <c r="T176" s="5589" t="s">
        <v>36</v>
      </c>
      <c r="U176" s="5610">
        <v>45475</v>
      </c>
      <c r="V176" s="7045">
        <v>1</v>
      </c>
      <c r="W176" s="5594" t="s">
        <v>35</v>
      </c>
      <c r="X176" s="5594">
        <v>2</v>
      </c>
      <c r="Y176" s="5620">
        <v>522.6</v>
      </c>
      <c r="Z176" s="4482">
        <v>45478</v>
      </c>
      <c r="AA176" s="5595">
        <v>45476</v>
      </c>
      <c r="AB176" s="5599">
        <v>22841</v>
      </c>
      <c r="AC176" s="5621">
        <v>1000</v>
      </c>
      <c r="AD176" s="5598">
        <f t="shared" si="51"/>
        <v>0</v>
      </c>
      <c r="AE176" s="5622">
        <f t="shared" si="52"/>
        <v>522.6</v>
      </c>
      <c r="AF176" s="5622">
        <f t="shared" si="53"/>
        <v>26.130000000000003</v>
      </c>
      <c r="AG176" s="5609">
        <v>5</v>
      </c>
      <c r="AH176" s="5672"/>
      <c r="AI176" s="5734"/>
      <c r="AJ176" s="5580" t="s">
        <v>4</v>
      </c>
      <c r="AK176" s="7451" t="s">
        <v>18</v>
      </c>
      <c r="AL176" s="5777" t="s">
        <v>19</v>
      </c>
      <c r="AM176" s="5777" t="s">
        <v>19</v>
      </c>
      <c r="AN176" s="5777" t="s">
        <v>20</v>
      </c>
      <c r="AO176" s="5777" t="s">
        <v>21</v>
      </c>
      <c r="AP176" s="5777" t="s">
        <v>1559</v>
      </c>
      <c r="AQ176" s="5777" t="s">
        <v>22</v>
      </c>
      <c r="AR176" s="5777" t="s">
        <v>23</v>
      </c>
      <c r="AS176" s="5751" t="s">
        <v>23</v>
      </c>
      <c r="AT176" s="5777" t="s">
        <v>24</v>
      </c>
      <c r="AU176" s="5777" t="s">
        <v>20</v>
      </c>
      <c r="AV176" s="5777" t="s">
        <v>25</v>
      </c>
      <c r="AW176" s="5777" t="s">
        <v>0</v>
      </c>
      <c r="AX176" s="5777" t="s">
        <v>1363</v>
      </c>
      <c r="AY176" s="5778" t="s">
        <v>1388</v>
      </c>
      <c r="AZ176" s="5779" t="s">
        <v>26</v>
      </c>
      <c r="BB176" s="5061"/>
      <c r="BC176" s="5061"/>
      <c r="BD176" s="5061"/>
      <c r="BE176" s="5061" t="s">
        <v>3</v>
      </c>
      <c r="BF176" s="5061" t="s">
        <v>18</v>
      </c>
      <c r="BG176" s="5061"/>
      <c r="BH176" s="5061"/>
      <c r="BI176" s="5061" t="s">
        <v>21</v>
      </c>
      <c r="BJ176" s="5061" t="s">
        <v>27</v>
      </c>
      <c r="BK176" s="5061" t="s">
        <v>28</v>
      </c>
      <c r="BL176" s="5061"/>
      <c r="BM176" s="5061"/>
      <c r="BN176" s="5061"/>
      <c r="BO176" s="5061"/>
      <c r="BP176" s="5061" t="s">
        <v>11</v>
      </c>
      <c r="BQ176" s="5061"/>
      <c r="BR176" s="5061"/>
      <c r="BS176" s="5083"/>
      <c r="BT176" s="5305"/>
      <c r="BU176" s="5294"/>
      <c r="BV176" s="5094"/>
      <c r="BW176" s="5095"/>
      <c r="BX176" s="5095"/>
      <c r="BY176" s="5095"/>
      <c r="BZ176" s="5095"/>
      <c r="CA176" s="5095"/>
      <c r="CB176" s="5095"/>
      <c r="CC176" s="5095"/>
      <c r="CD176" s="5095"/>
      <c r="CE176" s="5095"/>
      <c r="CF176" s="5095"/>
      <c r="CG176" s="5095"/>
      <c r="CH176" s="6475"/>
      <c r="CI176" s="5166"/>
      <c r="CK176" s="5110"/>
      <c r="CL176" s="5110"/>
      <c r="CM176" s="5110"/>
      <c r="CN176" s="5110"/>
      <c r="CO176" s="5110"/>
      <c r="CP176" s="5110"/>
      <c r="CQ176" s="5110"/>
      <c r="CR176" s="5110"/>
      <c r="CS176" s="5110"/>
      <c r="CT176" s="5110"/>
      <c r="CU176" s="5110"/>
      <c r="CV176" s="5110"/>
      <c r="CW176" s="5110"/>
      <c r="CX176" s="5110"/>
      <c r="CY176" s="5110"/>
      <c r="CZ176" s="5110"/>
      <c r="DA176" s="5110"/>
      <c r="DB176" s="5139"/>
      <c r="DC176" s="5484"/>
      <c r="DD176" s="5127"/>
      <c r="DE176" s="5127"/>
      <c r="DF176" s="2557"/>
      <c r="DG176" s="2557"/>
      <c r="DH176" s="2557"/>
      <c r="DI176" s="2557"/>
      <c r="DJ176" s="2557"/>
      <c r="DK176" s="2557"/>
      <c r="DL176" s="2557"/>
      <c r="DM176" s="2557"/>
      <c r="DN176" s="2557"/>
      <c r="DO176" s="2557"/>
      <c r="DP176" s="2557"/>
      <c r="DQ176" s="2557"/>
      <c r="DR176" s="2523"/>
      <c r="DT176" s="5469" t="s">
        <v>591</v>
      </c>
      <c r="DU176" s="5459" t="s">
        <v>1663</v>
      </c>
      <c r="DV176" s="5459">
        <v>23</v>
      </c>
      <c r="DW176" s="5459" t="s">
        <v>101</v>
      </c>
      <c r="DX176" s="5460">
        <v>45579</v>
      </c>
      <c r="DY176" s="4227">
        <v>100</v>
      </c>
      <c r="DZ176" s="5459" t="s">
        <v>35</v>
      </c>
      <c r="EA176" s="5459">
        <v>112.8</v>
      </c>
      <c r="EB176" s="5461">
        <v>45593</v>
      </c>
      <c r="EC176" s="5460">
        <v>45593</v>
      </c>
      <c r="ED176" s="5459">
        <v>40829</v>
      </c>
      <c r="EE176" s="5462">
        <v>100220</v>
      </c>
      <c r="EF176" s="5462">
        <f>(DY176*1000-EE176)</f>
        <v>-220</v>
      </c>
      <c r="EG176" s="5463">
        <f>(EA176*EE176/1000)</f>
        <v>11304.816000000001</v>
      </c>
      <c r="EH176" s="5464">
        <f>(EG176*0.04)</f>
        <v>452.19264000000004</v>
      </c>
      <c r="EI176" s="5462">
        <v>4</v>
      </c>
      <c r="EJ176" s="6442"/>
      <c r="EK176" s="4994"/>
      <c r="EL176" s="6932"/>
      <c r="EM176" s="4449"/>
      <c r="EN176" s="4449"/>
      <c r="EO176" s="182"/>
      <c r="EP176" s="182"/>
      <c r="EQ176" s="182"/>
      <c r="ER176" s="182"/>
      <c r="ES176" s="182"/>
      <c r="ET176" s="182"/>
      <c r="EU176" s="182"/>
      <c r="EV176" s="182"/>
      <c r="EW176" s="182"/>
      <c r="EX176" s="182"/>
      <c r="EY176" s="182"/>
      <c r="EZ176" s="182"/>
      <c r="FA176" s="339"/>
      <c r="FC176" s="6763"/>
      <c r="FD176" s="6764"/>
      <c r="FE176" s="6765"/>
      <c r="FF176" s="6765"/>
      <c r="FG176" s="6766"/>
      <c r="FH176" s="6765"/>
      <c r="FI176" s="6765"/>
      <c r="FJ176" s="6765"/>
      <c r="FK176" s="6767"/>
      <c r="FL176" s="6765"/>
      <c r="FM176" s="6765"/>
      <c r="FN176" s="6768"/>
      <c r="FO176" s="6765"/>
      <c r="FP176" s="6768"/>
      <c r="FQ176" s="6768"/>
      <c r="FR176" s="6884"/>
      <c r="FS176" s="6884"/>
      <c r="FT176" s="6762"/>
      <c r="FU176" s="5012"/>
      <c r="FV176" s="6731"/>
      <c r="FW176" s="6731"/>
      <c r="FX176" s="6731"/>
      <c r="FY176" s="6731"/>
      <c r="FZ176" s="6731"/>
      <c r="GA176" s="6731"/>
      <c r="GB176" s="6731"/>
      <c r="GC176" s="6731"/>
      <c r="GD176" s="6731"/>
      <c r="GE176" s="6731"/>
      <c r="GF176" s="6731"/>
      <c r="GG176" s="6731"/>
      <c r="GH176" s="6731"/>
      <c r="GI176" s="6731"/>
      <c r="GJ176" s="6731"/>
      <c r="GK176" s="6731"/>
      <c r="GM176" s="6558"/>
      <c r="GN176" s="6558"/>
      <c r="GO176" s="6558"/>
      <c r="GP176" s="6558"/>
      <c r="GQ176" s="6558"/>
      <c r="GR176" s="6558"/>
      <c r="GS176" s="6558"/>
      <c r="GT176" s="6559"/>
      <c r="GU176" s="6558"/>
      <c r="GV176" s="6558"/>
      <c r="GW176" s="6558"/>
      <c r="GX176" s="6558"/>
      <c r="GY176" s="6558"/>
      <c r="GZ176" s="6558"/>
      <c r="HA176" s="6899"/>
      <c r="HB176" s="6899"/>
      <c r="HC176" s="6560"/>
      <c r="HV176" s="6763"/>
      <c r="HW176" s="6764"/>
      <c r="HX176" s="6765"/>
      <c r="HY176" s="6765"/>
      <c r="HZ176" s="6766"/>
      <c r="IA176" s="6765"/>
      <c r="IB176" s="6765"/>
      <c r="IC176" s="6765"/>
      <c r="ID176" s="6767"/>
      <c r="IE176" s="6765"/>
      <c r="IF176" s="6765"/>
      <c r="IG176" s="6768"/>
      <c r="IH176" s="6765"/>
      <c r="II176" s="6768"/>
      <c r="IJ176" s="6768"/>
      <c r="IK176" s="6884"/>
      <c r="IL176" s="6884"/>
      <c r="IM176" s="6762"/>
      <c r="IN176" s="5012"/>
      <c r="IO176" s="6731"/>
      <c r="IP176" s="6731"/>
      <c r="IQ176" s="6731"/>
      <c r="IR176" s="6731"/>
      <c r="IS176" s="6731"/>
      <c r="IT176" s="6731"/>
      <c r="IU176" s="6731"/>
      <c r="IV176" s="6731"/>
      <c r="IW176" s="6731"/>
      <c r="IX176" s="6731"/>
      <c r="IY176" s="6731"/>
      <c r="IZ176" s="6731"/>
      <c r="JA176" s="6731"/>
      <c r="JB176" s="6731"/>
      <c r="JC176" s="6731"/>
      <c r="JD176" s="6731"/>
    </row>
    <row r="177" spans="17:264" ht="15" thickBot="1">
      <c r="Q177" s="5637" t="s">
        <v>792</v>
      </c>
      <c r="R177" s="7161" t="s">
        <v>1606</v>
      </c>
      <c r="S177" s="5594">
        <v>439</v>
      </c>
      <c r="T177" s="5589" t="s">
        <v>36</v>
      </c>
      <c r="U177" s="5610">
        <v>45475</v>
      </c>
      <c r="V177" s="7046">
        <v>30</v>
      </c>
      <c r="W177" s="5594" t="s">
        <v>35</v>
      </c>
      <c r="X177" s="5594">
        <v>75</v>
      </c>
      <c r="Y177" s="5608">
        <v>1185.9000000000001</v>
      </c>
      <c r="Z177" s="4482">
        <v>45478</v>
      </c>
      <c r="AA177" s="5595">
        <v>45476</v>
      </c>
      <c r="AB177" s="5599">
        <v>22841</v>
      </c>
      <c r="AC177" s="5598">
        <v>30400</v>
      </c>
      <c r="AD177" s="5598">
        <f t="shared" si="51"/>
        <v>400</v>
      </c>
      <c r="AE177" s="5608">
        <f t="shared" si="52"/>
        <v>36051.360000000001</v>
      </c>
      <c r="AF177" s="5608">
        <f t="shared" si="53"/>
        <v>1802.5680000000002</v>
      </c>
      <c r="AG177" s="5831">
        <v>5</v>
      </c>
      <c r="AH177" s="5672"/>
      <c r="AI177" s="5734"/>
      <c r="AJ177" s="5581"/>
      <c r="AK177" s="7452"/>
      <c r="AL177" s="5781" t="s">
        <v>3</v>
      </c>
      <c r="AM177" s="5781" t="s">
        <v>18</v>
      </c>
      <c r="AN177" s="5781"/>
      <c r="AO177" s="5781"/>
      <c r="AP177" s="5781"/>
      <c r="AQ177" s="5781" t="s">
        <v>21</v>
      </c>
      <c r="AR177" s="5781" t="s">
        <v>27</v>
      </c>
      <c r="AS177" s="5756" t="s">
        <v>28</v>
      </c>
      <c r="AT177" s="5781"/>
      <c r="AU177" s="5781"/>
      <c r="AV177" s="5781"/>
      <c r="AW177" s="5781"/>
      <c r="AX177" s="5781" t="s">
        <v>11</v>
      </c>
      <c r="AY177" s="5782"/>
      <c r="AZ177" s="5783"/>
      <c r="BB177" s="6261" t="s">
        <v>1657</v>
      </c>
      <c r="BC177" s="5330" t="s">
        <v>1572</v>
      </c>
      <c r="BD177" s="5253">
        <v>4</v>
      </c>
      <c r="BE177" s="5254" t="s">
        <v>101</v>
      </c>
      <c r="BF177" s="5255">
        <v>45575</v>
      </c>
      <c r="BG177" s="5256">
        <v>20</v>
      </c>
      <c r="BH177" s="5254" t="s">
        <v>544</v>
      </c>
      <c r="BI177" s="5257">
        <v>83.8</v>
      </c>
      <c r="BJ177" s="5397">
        <v>45596</v>
      </c>
      <c r="BK177" s="6307">
        <v>45588</v>
      </c>
      <c r="BL177" s="5398">
        <v>76305</v>
      </c>
      <c r="BM177" s="5257">
        <v>20</v>
      </c>
      <c r="BN177" s="5246">
        <v>0</v>
      </c>
      <c r="BO177" s="5250">
        <f>(BI177*BM177)</f>
        <v>1676</v>
      </c>
      <c r="BP177" s="5257">
        <f>(BO177*0.05)</f>
        <v>83.800000000000011</v>
      </c>
      <c r="BQ177" s="7141">
        <v>5</v>
      </c>
      <c r="BR177" s="5064" t="s">
        <v>8</v>
      </c>
      <c r="BS177" s="5083"/>
      <c r="BT177" s="5286"/>
      <c r="BU177" s="5294"/>
      <c r="BV177" s="5094"/>
      <c r="BW177" s="5095"/>
      <c r="BX177" s="5095"/>
      <c r="BY177" s="5095"/>
      <c r="BZ177" s="5095"/>
      <c r="CA177" s="5095"/>
      <c r="CB177" s="5095"/>
      <c r="CC177" s="5095"/>
      <c r="CD177" s="5095"/>
      <c r="CE177" s="5095"/>
      <c r="CF177" s="5095"/>
      <c r="CG177" s="5095"/>
      <c r="CH177" s="6475"/>
      <c r="CI177" s="5166"/>
      <c r="CK177" s="5110"/>
      <c r="CL177" s="5110"/>
      <c r="CM177" s="5110"/>
      <c r="CN177" s="5110"/>
      <c r="CO177" s="5110"/>
      <c r="CP177" s="5110"/>
      <c r="CQ177" s="5110"/>
      <c r="CR177" s="5110"/>
      <c r="CS177" s="5110"/>
      <c r="CT177" s="5110"/>
      <c r="CU177" s="5110"/>
      <c r="CV177" s="5110"/>
      <c r="CW177" s="5110"/>
      <c r="CX177" s="5110"/>
      <c r="CY177" s="5110"/>
      <c r="CZ177" s="5110"/>
      <c r="DA177" s="5110"/>
      <c r="DB177" s="5139"/>
      <c r="DC177" s="5484"/>
      <c r="DD177" s="5127"/>
      <c r="DE177" s="5127"/>
      <c r="DF177" s="2557"/>
      <c r="DG177" s="2557"/>
      <c r="DH177" s="2557"/>
      <c r="DI177" s="2557"/>
      <c r="DJ177" s="2557"/>
      <c r="DK177" s="2557"/>
      <c r="DL177" s="2557"/>
      <c r="DM177" s="2557"/>
      <c r="DN177" s="2557"/>
      <c r="DO177" s="2557"/>
      <c r="DP177" s="2557"/>
      <c r="DQ177" s="2557"/>
      <c r="DR177" s="2523"/>
      <c r="DT177" s="6440"/>
      <c r="DU177" s="7169"/>
      <c r="DV177" s="5365"/>
      <c r="DW177" s="5365"/>
      <c r="DX177" s="5366"/>
      <c r="DY177" s="5367"/>
      <c r="DZ177" s="5365"/>
      <c r="EA177" s="5365"/>
      <c r="EB177" s="5368"/>
      <c r="EC177" s="5366"/>
      <c r="ED177" s="5365"/>
      <c r="EE177" s="5369"/>
      <c r="EF177" s="5369"/>
      <c r="EG177" s="5370"/>
      <c r="EH177" s="5371"/>
      <c r="EI177" s="5369"/>
      <c r="EJ177" s="5026"/>
      <c r="EK177" s="4994"/>
      <c r="EL177" s="6932"/>
      <c r="EM177" s="4449"/>
      <c r="EN177" s="4449"/>
      <c r="EO177" s="182"/>
      <c r="EP177" s="182"/>
      <c r="EQ177" s="182"/>
      <c r="ER177" s="182"/>
      <c r="ES177" s="182"/>
      <c r="ET177" s="182"/>
      <c r="EU177" s="182"/>
      <c r="EV177" s="182"/>
      <c r="EW177" s="182"/>
      <c r="EX177" s="182"/>
      <c r="EY177" s="182"/>
      <c r="EZ177" s="182"/>
      <c r="FA177" s="339"/>
      <c r="FC177" s="6769"/>
      <c r="FD177" s="6765"/>
      <c r="FE177" s="6765"/>
      <c r="FF177" s="6765"/>
      <c r="FG177" s="6765"/>
      <c r="FH177" s="6765"/>
      <c r="FI177" s="6765"/>
      <c r="FJ177" s="6765"/>
      <c r="FK177" s="6770"/>
      <c r="FL177" s="6765"/>
      <c r="FM177" s="6765"/>
      <c r="FN177" s="6765"/>
      <c r="FO177" s="6765"/>
      <c r="FP177" s="6765"/>
      <c r="FQ177" s="6765"/>
      <c r="FR177" s="6819"/>
      <c r="FS177" s="6819"/>
      <c r="FT177" s="6762"/>
      <c r="FU177" s="5012"/>
      <c r="FV177" s="6731"/>
      <c r="FW177" s="6731"/>
      <c r="FX177" s="6731"/>
      <c r="FY177" s="6731"/>
      <c r="FZ177" s="6731"/>
      <c r="GA177" s="6731"/>
      <c r="GB177" s="6731"/>
      <c r="GC177" s="6731"/>
      <c r="GD177" s="6731"/>
      <c r="GE177" s="6731"/>
      <c r="GF177" s="6731"/>
      <c r="GG177" s="6731"/>
      <c r="GH177" s="6731"/>
      <c r="GI177" s="6731"/>
      <c r="GJ177" s="6731"/>
      <c r="GK177" s="6731"/>
      <c r="GM177" s="6558"/>
      <c r="GN177" s="6558"/>
      <c r="GO177" s="6558"/>
      <c r="GP177" s="6558"/>
      <c r="GQ177" s="6558"/>
      <c r="GR177" s="6558"/>
      <c r="GS177" s="6558"/>
      <c r="GT177" s="6559"/>
      <c r="GU177" s="6558"/>
      <c r="GV177" s="6558"/>
      <c r="GW177" s="6558"/>
      <c r="GX177" s="6558"/>
      <c r="GY177" s="6558"/>
      <c r="GZ177" s="6558"/>
      <c r="HA177" s="6899"/>
      <c r="HB177" s="6899"/>
      <c r="HC177" s="6560"/>
      <c r="HV177" s="6769"/>
      <c r="HW177" s="6765"/>
      <c r="HX177" s="6765"/>
      <c r="HY177" s="6765"/>
      <c r="HZ177" s="6765"/>
      <c r="IA177" s="6765"/>
      <c r="IB177" s="6765"/>
      <c r="IC177" s="6765"/>
      <c r="ID177" s="6770"/>
      <c r="IE177" s="6765"/>
      <c r="IF177" s="6765"/>
      <c r="IG177" s="6765"/>
      <c r="IH177" s="6765"/>
      <c r="II177" s="6765"/>
      <c r="IJ177" s="6765"/>
      <c r="IK177" s="6819"/>
      <c r="IL177" s="6819"/>
      <c r="IM177" s="6762"/>
      <c r="IN177" s="5012"/>
      <c r="IO177" s="6731"/>
      <c r="IP177" s="6731"/>
      <c r="IQ177" s="6731"/>
      <c r="IR177" s="6731"/>
      <c r="IS177" s="6731"/>
      <c r="IT177" s="6731"/>
      <c r="IU177" s="6731"/>
      <c r="IV177" s="6731"/>
      <c r="IW177" s="6731"/>
      <c r="IX177" s="6731"/>
      <c r="IY177" s="6731"/>
      <c r="IZ177" s="6731"/>
      <c r="JA177" s="6731"/>
      <c r="JB177" s="6731"/>
      <c r="JC177" s="6731"/>
      <c r="JD177" s="6731"/>
    </row>
    <row r="178" spans="17:264" ht="15" thickBot="1">
      <c r="Q178" s="5593" t="s">
        <v>792</v>
      </c>
      <c r="R178" s="5589" t="s">
        <v>1531</v>
      </c>
      <c r="S178" s="5589">
        <v>440</v>
      </c>
      <c r="T178" s="5589" t="s">
        <v>36</v>
      </c>
      <c r="U178" s="5610">
        <v>45475</v>
      </c>
      <c r="V178" s="6358">
        <v>22</v>
      </c>
      <c r="W178" s="5594" t="s">
        <v>35</v>
      </c>
      <c r="X178" s="5594">
        <v>22</v>
      </c>
      <c r="Y178" s="5597">
        <v>366</v>
      </c>
      <c r="Z178" s="4482">
        <v>45478</v>
      </c>
      <c r="AA178" s="5595">
        <v>45476</v>
      </c>
      <c r="AB178" s="5599">
        <v>22841</v>
      </c>
      <c r="AC178" s="5609">
        <v>22000</v>
      </c>
      <c r="AD178" s="5598">
        <f t="shared" si="51"/>
        <v>0</v>
      </c>
      <c r="AE178" s="5600">
        <f t="shared" si="52"/>
        <v>8052</v>
      </c>
      <c r="AF178" s="5600">
        <f t="shared" si="53"/>
        <v>402.6</v>
      </c>
      <c r="AG178" s="5609">
        <v>5</v>
      </c>
      <c r="AH178" s="5672"/>
      <c r="AI178" s="5734"/>
      <c r="AJ178" s="5791" t="s">
        <v>1531</v>
      </c>
      <c r="AK178" s="5584">
        <v>1</v>
      </c>
      <c r="AL178" s="5584" t="s">
        <v>101</v>
      </c>
      <c r="AM178" s="5585">
        <v>45510</v>
      </c>
      <c r="AN178" s="5586">
        <v>30</v>
      </c>
      <c r="AO178" s="5583" t="s">
        <v>35</v>
      </c>
      <c r="AP178" s="5792">
        <v>30</v>
      </c>
      <c r="AQ178" s="5587">
        <v>310</v>
      </c>
      <c r="AR178" s="5588">
        <v>45513</v>
      </c>
      <c r="AS178" s="5585">
        <v>45511</v>
      </c>
      <c r="AT178" s="5584">
        <v>23055</v>
      </c>
      <c r="AU178" s="5662">
        <v>30000</v>
      </c>
      <c r="AV178" s="5590">
        <f>(AU178-AN178*1000)</f>
        <v>0</v>
      </c>
      <c r="AW178" s="5591">
        <f>(AU178*AQ178/1000)</f>
        <v>9300</v>
      </c>
      <c r="AX178" s="5591">
        <f>(AW178*0.05)</f>
        <v>465</v>
      </c>
      <c r="AY178" s="5662">
        <v>5</v>
      </c>
      <c r="AZ178" s="5763"/>
      <c r="BB178" s="6261" t="s">
        <v>1657</v>
      </c>
      <c r="BC178" s="5330" t="s">
        <v>1573</v>
      </c>
      <c r="BD178" s="5253">
        <v>4</v>
      </c>
      <c r="BE178" s="5254" t="s">
        <v>101</v>
      </c>
      <c r="BF178" s="5255">
        <v>45575</v>
      </c>
      <c r="BG178" s="5256">
        <v>20</v>
      </c>
      <c r="BH178" s="5254" t="s">
        <v>544</v>
      </c>
      <c r="BI178" s="5257">
        <v>88.51</v>
      </c>
      <c r="BJ178" s="5397">
        <v>45596</v>
      </c>
      <c r="BK178" s="6307">
        <v>45588</v>
      </c>
      <c r="BL178" s="5398">
        <v>76305</v>
      </c>
      <c r="BM178" s="5257">
        <v>20</v>
      </c>
      <c r="BN178" s="5246">
        <v>0</v>
      </c>
      <c r="BO178" s="5250">
        <f>(BI178*BM178)</f>
        <v>1770.2</v>
      </c>
      <c r="BP178" s="5257">
        <f>(BO178*0.05)</f>
        <v>88.51</v>
      </c>
      <c r="BQ178" s="7141">
        <v>5</v>
      </c>
      <c r="BR178" s="5068" t="s">
        <v>8</v>
      </c>
      <c r="BS178" s="5083"/>
      <c r="BT178" s="5232"/>
      <c r="BU178" s="5294"/>
      <c r="BV178" s="5094"/>
      <c r="BW178" s="5095"/>
      <c r="BX178" s="5095"/>
      <c r="BY178" s="5095"/>
      <c r="BZ178" s="5095"/>
      <c r="CA178" s="5095"/>
      <c r="CB178" s="5095"/>
      <c r="CC178" s="5095"/>
      <c r="CD178" s="5095"/>
      <c r="CE178" s="5095"/>
      <c r="CF178" s="5095"/>
      <c r="CG178" s="5095"/>
      <c r="CH178" s="6475"/>
      <c r="CI178" s="5166"/>
      <c r="CK178" s="5110" t="s">
        <v>3</v>
      </c>
      <c r="CL178" s="5110" t="s">
        <v>4</v>
      </c>
      <c r="CM178" s="5110" t="s">
        <v>18</v>
      </c>
      <c r="CN178" s="5110" t="s">
        <v>19</v>
      </c>
      <c r="CO178" s="5110" t="s">
        <v>19</v>
      </c>
      <c r="CP178" s="5110" t="s">
        <v>20</v>
      </c>
      <c r="CQ178" s="5110" t="s">
        <v>21</v>
      </c>
      <c r="CR178" s="5110" t="s">
        <v>22</v>
      </c>
      <c r="CS178" s="5110" t="s">
        <v>23</v>
      </c>
      <c r="CT178" s="5110" t="s">
        <v>23</v>
      </c>
      <c r="CU178" s="5110" t="s">
        <v>1227</v>
      </c>
      <c r="CV178" s="5110" t="s">
        <v>20</v>
      </c>
      <c r="CW178" s="5110" t="s">
        <v>25</v>
      </c>
      <c r="CX178" s="5110" t="s">
        <v>0</v>
      </c>
      <c r="CY178" s="5110" t="s">
        <v>1363</v>
      </c>
      <c r="CZ178" s="5110" t="s">
        <v>1388</v>
      </c>
      <c r="DA178" s="5110" t="s">
        <v>26</v>
      </c>
      <c r="DB178" s="5139"/>
      <c r="DC178" s="5484"/>
      <c r="DD178" s="5127"/>
      <c r="DE178" s="5127"/>
      <c r="DF178" s="2557"/>
      <c r="DG178" s="2557"/>
      <c r="DH178" s="2557"/>
      <c r="DI178" s="2557"/>
      <c r="DJ178" s="2557"/>
      <c r="DK178" s="2557"/>
      <c r="DL178" s="2557"/>
      <c r="DM178" s="2557"/>
      <c r="DN178" s="2557"/>
      <c r="DO178" s="2557"/>
      <c r="DP178" s="2557"/>
      <c r="DQ178" s="2557"/>
      <c r="DR178" s="2523"/>
      <c r="DT178" s="5364"/>
      <c r="DU178" s="5365"/>
      <c r="DV178" s="5365"/>
      <c r="DW178" s="5365"/>
      <c r="DX178" s="5366"/>
      <c r="DY178" s="5367"/>
      <c r="DZ178" s="5365"/>
      <c r="EA178" s="5365"/>
      <c r="EB178" s="5368"/>
      <c r="EC178" s="5366"/>
      <c r="ED178" s="5365"/>
      <c r="EE178" s="5369"/>
      <c r="EF178" s="5369"/>
      <c r="EG178" s="5370"/>
      <c r="EH178" s="5371"/>
      <c r="EI178" s="5369"/>
      <c r="EJ178" s="5026"/>
      <c r="EK178" s="4994"/>
      <c r="EL178" s="6932"/>
      <c r="EM178" s="4449"/>
      <c r="EN178" s="4449"/>
      <c r="EO178" s="182"/>
      <c r="EP178" s="182"/>
      <c r="EQ178" s="182"/>
      <c r="ER178" s="182"/>
      <c r="ES178" s="182"/>
      <c r="ET178" s="182"/>
      <c r="EU178" s="182"/>
      <c r="EV178" s="182"/>
      <c r="EW178" s="182"/>
      <c r="EX178" s="182"/>
      <c r="EY178" s="182"/>
      <c r="EZ178" s="182"/>
      <c r="FA178" s="339"/>
      <c r="FC178" s="6769"/>
      <c r="FD178" s="6765"/>
      <c r="FE178" s="6765"/>
      <c r="FF178" s="6765"/>
      <c r="FG178" s="6765"/>
      <c r="FH178" s="6765"/>
      <c r="FI178" s="6765"/>
      <c r="FJ178" s="6765"/>
      <c r="FK178" s="6770"/>
      <c r="FL178" s="6765"/>
      <c r="FM178" s="6765"/>
      <c r="FN178" s="6765"/>
      <c r="FO178" s="6765"/>
      <c r="FP178" s="6765"/>
      <c r="FQ178" s="6765"/>
      <c r="FR178" s="6819"/>
      <c r="FS178" s="6819"/>
      <c r="FT178" s="6762"/>
      <c r="FU178" s="5012"/>
      <c r="FV178" s="6731"/>
      <c r="FW178" s="6731"/>
      <c r="FX178" s="6731"/>
      <c r="FY178" s="6731"/>
      <c r="FZ178" s="6731"/>
      <c r="GA178" s="6731"/>
      <c r="GB178" s="6731"/>
      <c r="GC178" s="6731"/>
      <c r="GD178" s="6731"/>
      <c r="GE178" s="6731"/>
      <c r="GF178" s="6731"/>
      <c r="GG178" s="6731"/>
      <c r="GH178" s="6731"/>
      <c r="GI178" s="6731"/>
      <c r="GJ178" s="6731"/>
      <c r="GK178" s="6731"/>
      <c r="GM178" s="6562"/>
      <c r="GN178" s="6562"/>
      <c r="GO178" s="6562"/>
      <c r="GP178" s="6562"/>
      <c r="GQ178" s="6562"/>
      <c r="GR178" s="6562"/>
      <c r="GS178" s="6562"/>
      <c r="GT178" s="6567"/>
      <c r="GU178" s="6562"/>
      <c r="GV178" s="6562"/>
      <c r="GW178" s="6562"/>
      <c r="GX178" s="6562"/>
      <c r="GY178" s="6562"/>
      <c r="GZ178" s="6655">
        <f>SUM(GZ167:GZ177)</f>
        <v>0</v>
      </c>
      <c r="HA178" s="6900"/>
      <c r="HB178" s="6900"/>
      <c r="HC178" s="6568"/>
      <c r="HV178" s="6769"/>
      <c r="HW178" s="6765"/>
      <c r="HX178" s="6765"/>
      <c r="HY178" s="6765"/>
      <c r="HZ178" s="6765"/>
      <c r="IA178" s="6765"/>
      <c r="IB178" s="6765"/>
      <c r="IC178" s="6765"/>
      <c r="ID178" s="6770"/>
      <c r="IE178" s="6765"/>
      <c r="IF178" s="6765"/>
      <c r="IG178" s="6765"/>
      <c r="IH178" s="6765"/>
      <c r="II178" s="6765"/>
      <c r="IJ178" s="6765"/>
      <c r="IK178" s="6819"/>
      <c r="IL178" s="6819"/>
      <c r="IM178" s="6762"/>
      <c r="IN178" s="5012"/>
      <c r="IO178" s="6731"/>
      <c r="IP178" s="6731"/>
      <c r="IQ178" s="6731"/>
      <c r="IR178" s="6731"/>
      <c r="IS178" s="6731"/>
      <c r="IT178" s="6731"/>
      <c r="IU178" s="6731"/>
      <c r="IV178" s="6731"/>
      <c r="IW178" s="6731"/>
      <c r="IX178" s="6731"/>
      <c r="IY178" s="6731"/>
      <c r="IZ178" s="6731"/>
      <c r="JA178" s="6731"/>
      <c r="JB178" s="6731"/>
      <c r="JC178" s="6731"/>
      <c r="JD178" s="6731"/>
    </row>
    <row r="179" spans="17:264" ht="15" thickBot="1">
      <c r="Q179" s="5593" t="s">
        <v>792</v>
      </c>
      <c r="R179" s="5594" t="s">
        <v>1607</v>
      </c>
      <c r="S179" s="5594">
        <v>441</v>
      </c>
      <c r="T179" s="5589" t="s">
        <v>36</v>
      </c>
      <c r="U179" s="5610">
        <v>45475</v>
      </c>
      <c r="V179" s="7046">
        <v>5</v>
      </c>
      <c r="W179" s="5594" t="s">
        <v>35</v>
      </c>
      <c r="X179" s="5594">
        <v>12.5</v>
      </c>
      <c r="Y179" s="5608">
        <v>1185.9000000000001</v>
      </c>
      <c r="Z179" s="4482">
        <v>45478</v>
      </c>
      <c r="AA179" s="5595">
        <v>45476</v>
      </c>
      <c r="AB179" s="5599">
        <v>22841</v>
      </c>
      <c r="AC179" s="5598">
        <v>5200</v>
      </c>
      <c r="AD179" s="5598">
        <f t="shared" si="51"/>
        <v>200</v>
      </c>
      <c r="AE179" s="5608">
        <f t="shared" si="52"/>
        <v>6166.6800000000012</v>
      </c>
      <c r="AF179" s="5608">
        <f t="shared" si="53"/>
        <v>308.33400000000006</v>
      </c>
      <c r="AG179" s="5831">
        <v>5</v>
      </c>
      <c r="AH179" s="5672"/>
      <c r="AI179" s="5734"/>
      <c r="AJ179" s="5637" t="s">
        <v>1531</v>
      </c>
      <c r="AK179" s="5589">
        <v>2</v>
      </c>
      <c r="AL179" s="5589" t="s">
        <v>101</v>
      </c>
      <c r="AM179" s="5595">
        <v>45527</v>
      </c>
      <c r="AN179" s="5596">
        <v>30</v>
      </c>
      <c r="AO179" s="5594" t="s">
        <v>35</v>
      </c>
      <c r="AP179" s="5605">
        <v>30</v>
      </c>
      <c r="AQ179" s="5597">
        <v>310</v>
      </c>
      <c r="AR179" s="4482">
        <v>45532</v>
      </c>
      <c r="AS179" s="5595">
        <v>45533</v>
      </c>
      <c r="AT179" s="5589">
        <v>23179</v>
      </c>
      <c r="AU179" s="5609">
        <v>30000</v>
      </c>
      <c r="AV179" s="5598">
        <f>(AU179-AN179*1000)</f>
        <v>0</v>
      </c>
      <c r="AW179" s="5600">
        <f>(AU179*AQ179/1000)</f>
        <v>9300</v>
      </c>
      <c r="AX179" s="5600">
        <f>(AW179*0.05)</f>
        <v>465</v>
      </c>
      <c r="AY179" s="5609">
        <v>5</v>
      </c>
      <c r="AZ179" s="2150"/>
      <c r="BB179" s="6261" t="s">
        <v>726</v>
      </c>
      <c r="BC179" s="5254" t="s">
        <v>1394</v>
      </c>
      <c r="BD179" s="5253">
        <v>70</v>
      </c>
      <c r="BE179" s="5254">
        <v>134347</v>
      </c>
      <c r="BF179" s="5255">
        <v>45546</v>
      </c>
      <c r="BG179" s="5256">
        <v>2000</v>
      </c>
      <c r="BH179" s="5254" t="s">
        <v>96</v>
      </c>
      <c r="BI179" s="5257">
        <v>16.98</v>
      </c>
      <c r="BJ179" s="5397">
        <v>45597</v>
      </c>
      <c r="BK179" s="6307">
        <v>45582</v>
      </c>
      <c r="BL179" s="5398">
        <v>76218</v>
      </c>
      <c r="BM179" s="5257">
        <v>2014.43</v>
      </c>
      <c r="BN179" s="5246">
        <v>0</v>
      </c>
      <c r="BO179" s="5250">
        <f>(BI179*BM179)</f>
        <v>34205.021400000005</v>
      </c>
      <c r="BP179" s="5257">
        <f>(BO179*0.05)</f>
        <v>1710.2510700000003</v>
      </c>
      <c r="BQ179" s="7141">
        <v>5</v>
      </c>
      <c r="BR179" s="5068" t="s">
        <v>8</v>
      </c>
      <c r="BS179" s="5083"/>
      <c r="BT179" s="5233"/>
      <c r="BU179" s="5282"/>
      <c r="BV179" s="5282"/>
      <c r="BW179" s="5283"/>
      <c r="BX179" s="5283"/>
      <c r="BY179" s="5283"/>
      <c r="BZ179" s="5283"/>
      <c r="CA179" s="5283"/>
      <c r="CB179" s="5283"/>
      <c r="CC179" s="5283"/>
      <c r="CD179" s="5283"/>
      <c r="CE179" s="5283"/>
      <c r="CF179" s="5283"/>
      <c r="CG179" s="5283"/>
      <c r="CH179" s="6476"/>
      <c r="CI179" s="5284"/>
      <c r="CK179" s="5114"/>
      <c r="CL179" s="5114"/>
      <c r="CM179" s="5114"/>
      <c r="CN179" s="5114" t="s">
        <v>3</v>
      </c>
      <c r="CO179" s="5114" t="s">
        <v>18</v>
      </c>
      <c r="CP179" s="5114"/>
      <c r="CQ179" s="5114"/>
      <c r="CR179" s="5114" t="s">
        <v>21</v>
      </c>
      <c r="CS179" s="5114" t="s">
        <v>27</v>
      </c>
      <c r="CT179" s="5114" t="s">
        <v>28</v>
      </c>
      <c r="CU179" s="5114"/>
      <c r="CV179" s="5114"/>
      <c r="CW179" s="5114"/>
      <c r="CX179" s="5114"/>
      <c r="CY179" s="5114" t="s">
        <v>11</v>
      </c>
      <c r="CZ179" s="5114"/>
      <c r="DA179" s="5114"/>
      <c r="DB179" s="5139"/>
      <c r="DC179" s="5485"/>
      <c r="DD179" s="5486"/>
      <c r="DE179" s="5486"/>
      <c r="DF179" s="2560"/>
      <c r="DG179" s="2560"/>
      <c r="DH179" s="2560"/>
      <c r="DI179" s="2560"/>
      <c r="DJ179" s="2560"/>
      <c r="DK179" s="2560"/>
      <c r="DL179" s="2560"/>
      <c r="DM179" s="2560"/>
      <c r="DN179" s="2560"/>
      <c r="DO179" s="2560"/>
      <c r="DP179" s="2560"/>
      <c r="DQ179" s="2560"/>
      <c r="DR179" s="2562"/>
      <c r="DT179" s="5025"/>
      <c r="DU179" s="5013"/>
      <c r="DV179" s="5013"/>
      <c r="DW179" s="5013"/>
      <c r="DX179" s="5013"/>
      <c r="DY179" s="5013"/>
      <c r="DZ179" s="5013"/>
      <c r="EA179" s="5013"/>
      <c r="EB179" s="5035"/>
      <c r="EC179" s="5013"/>
      <c r="ED179" s="5013"/>
      <c r="EE179" s="5013"/>
      <c r="EF179" s="5013"/>
      <c r="EG179" s="5013"/>
      <c r="EH179" s="5013"/>
      <c r="EI179" s="5348"/>
      <c r="EJ179" s="5026"/>
      <c r="EK179" s="4994"/>
      <c r="EL179" s="6932"/>
      <c r="EM179" s="4449"/>
      <c r="EN179" s="4449"/>
      <c r="EO179" s="182"/>
      <c r="EP179" s="182"/>
      <c r="EQ179" s="182"/>
      <c r="ER179" s="182"/>
      <c r="ES179" s="182"/>
      <c r="ET179" s="182"/>
      <c r="EU179" s="182"/>
      <c r="EV179" s="182"/>
      <c r="EW179" s="182"/>
      <c r="EX179" s="182"/>
      <c r="EY179" s="182"/>
      <c r="EZ179" s="182"/>
      <c r="FA179" s="339"/>
      <c r="FC179" s="6769"/>
      <c r="FD179" s="6765"/>
      <c r="FE179" s="6765"/>
      <c r="FF179" s="6765"/>
      <c r="FG179" s="6765"/>
      <c r="FH179" s="6765"/>
      <c r="FI179" s="6765"/>
      <c r="FJ179" s="6765"/>
      <c r="FK179" s="6770"/>
      <c r="FL179" s="6765"/>
      <c r="FM179" s="6765"/>
      <c r="FN179" s="6765"/>
      <c r="FO179" s="6765"/>
      <c r="FP179" s="6765"/>
      <c r="FQ179" s="6765"/>
      <c r="FR179" s="6819"/>
      <c r="FS179" s="6819"/>
      <c r="FT179" s="6762"/>
      <c r="FU179" s="5012"/>
      <c r="FV179" s="6731"/>
      <c r="FW179" s="6731"/>
      <c r="FX179" s="6731"/>
      <c r="FY179" s="6731"/>
      <c r="FZ179" s="6731"/>
      <c r="GA179" s="6731"/>
      <c r="GB179" s="6731"/>
      <c r="GC179" s="6731"/>
      <c r="GD179" s="6731"/>
      <c r="GE179" s="6731"/>
      <c r="GF179" s="6731"/>
      <c r="GG179" s="6731"/>
      <c r="GH179" s="6731"/>
      <c r="GI179" s="6731"/>
      <c r="GJ179" s="6731"/>
      <c r="GK179" s="6731"/>
      <c r="GM179" s="6520"/>
      <c r="GN179" s="6520"/>
      <c r="GO179" s="6520"/>
      <c r="GP179" s="6520"/>
      <c r="GQ179" s="6520"/>
      <c r="GR179" s="6520"/>
      <c r="GS179" s="6520"/>
      <c r="GT179" s="6569"/>
      <c r="GU179" s="6520"/>
      <c r="GV179" s="6520"/>
      <c r="GW179" s="6520"/>
      <c r="GX179" s="6520"/>
      <c r="GY179" s="6520"/>
      <c r="GZ179" s="6710"/>
      <c r="HA179" s="6710"/>
      <c r="HB179" s="6710"/>
      <c r="HC179" s="6520"/>
      <c r="HV179" s="6769"/>
      <c r="HW179" s="6765"/>
      <c r="HX179" s="6765"/>
      <c r="HY179" s="6765"/>
      <c r="HZ179" s="6765"/>
      <c r="IA179" s="6765"/>
      <c r="IB179" s="6765"/>
      <c r="IC179" s="6765"/>
      <c r="ID179" s="6770"/>
      <c r="IE179" s="6765"/>
      <c r="IF179" s="6765"/>
      <c r="IG179" s="6765"/>
      <c r="IH179" s="6765"/>
      <c r="II179" s="6765"/>
      <c r="IJ179" s="6765"/>
      <c r="IK179" s="6819"/>
      <c r="IL179" s="6819"/>
      <c r="IM179" s="6762"/>
      <c r="IN179" s="5012"/>
      <c r="IO179" s="6731"/>
      <c r="IP179" s="6731"/>
      <c r="IQ179" s="6731"/>
      <c r="IR179" s="6731"/>
      <c r="IS179" s="6731"/>
      <c r="IT179" s="6731"/>
      <c r="IU179" s="6731"/>
      <c r="IV179" s="6731"/>
      <c r="IW179" s="6731"/>
      <c r="IX179" s="6731"/>
      <c r="IY179" s="6731"/>
      <c r="IZ179" s="6731"/>
      <c r="JA179" s="6731"/>
      <c r="JB179" s="6731"/>
      <c r="JC179" s="6731"/>
      <c r="JD179" s="6731"/>
    </row>
    <row r="180" spans="17:264">
      <c r="Q180" s="5593" t="s">
        <v>629</v>
      </c>
      <c r="R180" s="5594" t="s">
        <v>1541</v>
      </c>
      <c r="S180" s="5631">
        <v>431</v>
      </c>
      <c r="T180" s="5589">
        <v>3790</v>
      </c>
      <c r="U180" s="5606">
        <v>45467</v>
      </c>
      <c r="V180" s="6940">
        <v>20</v>
      </c>
      <c r="W180" s="5594" t="s">
        <v>35</v>
      </c>
      <c r="X180" s="5594">
        <v>20</v>
      </c>
      <c r="Y180" s="5608">
        <v>275.10000000000002</v>
      </c>
      <c r="Z180" s="4482">
        <v>45495</v>
      </c>
      <c r="AA180" s="5634">
        <v>45476</v>
      </c>
      <c r="AB180" s="5594">
        <v>22838</v>
      </c>
      <c r="AC180" s="5598">
        <v>20000</v>
      </c>
      <c r="AD180" s="5598">
        <f t="shared" si="51"/>
        <v>0</v>
      </c>
      <c r="AE180" s="5600">
        <v>5290</v>
      </c>
      <c r="AF180" s="5608">
        <v>264.5</v>
      </c>
      <c r="AG180" s="5632">
        <v>5</v>
      </c>
      <c r="AH180" s="5672" t="s">
        <v>8</v>
      </c>
      <c r="AI180" s="5734"/>
      <c r="AJ180" s="5635" t="s">
        <v>1531</v>
      </c>
      <c r="AK180" s="5599">
        <v>3</v>
      </c>
      <c r="AL180" s="5599" t="s">
        <v>101</v>
      </c>
      <c r="AM180" s="5610">
        <v>45532</v>
      </c>
      <c r="AN180" s="7044">
        <v>30</v>
      </c>
      <c r="AO180" s="5612" t="s">
        <v>35</v>
      </c>
      <c r="AP180" s="5688">
        <v>30</v>
      </c>
      <c r="AQ180" s="5613">
        <v>310</v>
      </c>
      <c r="AR180" s="5614">
        <v>45546</v>
      </c>
      <c r="AS180" s="5610">
        <v>45570</v>
      </c>
      <c r="AT180" s="5599">
        <v>23432</v>
      </c>
      <c r="AU180" s="5615">
        <v>30000</v>
      </c>
      <c r="AV180" s="5630">
        <f>(AU180-AN180*1000)</f>
        <v>0</v>
      </c>
      <c r="AW180" s="5616">
        <f>(AU180*AQ180/1000)</f>
        <v>9300</v>
      </c>
      <c r="AX180" s="5616">
        <f>(AW180*0.05)</f>
        <v>465</v>
      </c>
      <c r="AY180" s="5615">
        <v>5</v>
      </c>
      <c r="AZ180" s="2150"/>
      <c r="BB180" s="6261" t="s">
        <v>726</v>
      </c>
      <c r="BC180" s="5254" t="s">
        <v>1394</v>
      </c>
      <c r="BD180" s="5253">
        <v>71</v>
      </c>
      <c r="BE180" s="5254">
        <v>134347</v>
      </c>
      <c r="BF180" s="5255">
        <v>45546</v>
      </c>
      <c r="BG180" s="5256">
        <v>2000</v>
      </c>
      <c r="BH180" s="5254" t="s">
        <v>96</v>
      </c>
      <c r="BI180" s="5257">
        <v>16.98</v>
      </c>
      <c r="BJ180" s="5397">
        <v>45610</v>
      </c>
      <c r="BK180" s="6307">
        <v>45596</v>
      </c>
      <c r="BL180" s="5398">
        <v>76389</v>
      </c>
      <c r="BM180" s="5257">
        <v>2009.31</v>
      </c>
      <c r="BN180" s="5246">
        <v>0</v>
      </c>
      <c r="BO180" s="5250">
        <f>(BI180*BM180)</f>
        <v>34118.0838</v>
      </c>
      <c r="BP180" s="5257">
        <f>(BO180*0.05)</f>
        <v>1705.9041900000002</v>
      </c>
      <c r="BQ180" s="7141">
        <v>5</v>
      </c>
      <c r="BR180" s="5068" t="s">
        <v>8</v>
      </c>
      <c r="BS180" s="5083"/>
      <c r="BT180" s="5227"/>
      <c r="BU180" s="5101"/>
      <c r="BV180" s="5101"/>
      <c r="BW180" s="5102"/>
      <c r="BX180" s="5102"/>
      <c r="BY180" s="5102"/>
      <c r="BZ180" s="5102"/>
      <c r="CA180" s="5102"/>
      <c r="CB180" s="5102"/>
      <c r="CC180" s="5102"/>
      <c r="CD180" s="5102"/>
      <c r="CE180" s="5102"/>
      <c r="CF180" s="5102"/>
      <c r="CG180" s="5102"/>
      <c r="CH180" s="5102"/>
      <c r="CI180" s="5102"/>
      <c r="CK180" s="6497"/>
      <c r="CL180" s="5414"/>
      <c r="CM180" s="5408"/>
      <c r="CN180" s="5408"/>
      <c r="CO180" s="6299"/>
      <c r="CP180" s="6499"/>
      <c r="CQ180" s="5408"/>
      <c r="CR180" s="5409"/>
      <c r="CS180" s="6500"/>
      <c r="CT180" s="6299"/>
      <c r="CU180" s="5408"/>
      <c r="CV180" s="6502"/>
      <c r="CW180" s="6502"/>
      <c r="CX180" s="6333"/>
      <c r="CY180" s="6503"/>
      <c r="CZ180" s="6502"/>
      <c r="DA180" s="5121"/>
      <c r="DB180" s="5139"/>
      <c r="DC180" s="5149"/>
      <c r="DD180" s="5149"/>
      <c r="DE180" s="5149"/>
      <c r="DF180" s="5150"/>
      <c r="DG180" s="5150"/>
      <c r="DH180" s="5150"/>
      <c r="DI180" s="5150"/>
      <c r="DJ180" s="5150"/>
      <c r="DK180" s="5150"/>
      <c r="DL180" s="5150"/>
      <c r="DM180" s="5150"/>
      <c r="DN180" s="5150"/>
      <c r="DO180" s="5150"/>
      <c r="DP180" s="5150"/>
      <c r="DQ180" s="5150"/>
      <c r="DR180" s="5150"/>
      <c r="DT180" s="5025"/>
      <c r="DU180" s="5013"/>
      <c r="DV180" s="5013"/>
      <c r="DW180" s="5013"/>
      <c r="DX180" s="5013"/>
      <c r="DY180" s="5013"/>
      <c r="DZ180" s="5013"/>
      <c r="EA180" s="5013"/>
      <c r="EB180" s="5035"/>
      <c r="EC180" s="5013"/>
      <c r="ED180" s="5013"/>
      <c r="EE180" s="5013"/>
      <c r="EF180" s="5013"/>
      <c r="EG180" s="5013"/>
      <c r="EH180" s="5013"/>
      <c r="EI180" s="5348"/>
      <c r="EJ180" s="5026"/>
      <c r="EK180" s="4994"/>
      <c r="EL180" s="6932"/>
      <c r="EM180" s="4449"/>
      <c r="EN180" s="4449"/>
      <c r="EO180" s="182"/>
      <c r="EP180" s="182"/>
      <c r="EQ180" s="182"/>
      <c r="ER180" s="182"/>
      <c r="ES180" s="182"/>
      <c r="ET180" s="182"/>
      <c r="EU180" s="182"/>
      <c r="EV180" s="182"/>
      <c r="EW180" s="182"/>
      <c r="EX180" s="182"/>
      <c r="EY180" s="182"/>
      <c r="EZ180" s="182"/>
      <c r="FA180" s="339"/>
      <c r="FC180" s="6769"/>
      <c r="FD180" s="6765"/>
      <c r="FE180" s="6765"/>
      <c r="FF180" s="6765"/>
      <c r="FG180" s="6765"/>
      <c r="FH180" s="6765"/>
      <c r="FI180" s="6765"/>
      <c r="FJ180" s="6765"/>
      <c r="FK180" s="6770"/>
      <c r="FL180" s="6765"/>
      <c r="FM180" s="6765"/>
      <c r="FN180" s="6765"/>
      <c r="FO180" s="6765"/>
      <c r="FP180" s="6765"/>
      <c r="FQ180" s="6765"/>
      <c r="FR180" s="6819"/>
      <c r="FS180" s="6819"/>
      <c r="FT180" s="6762"/>
      <c r="FU180" s="5012"/>
      <c r="FV180" s="6731"/>
      <c r="FW180" s="6731"/>
      <c r="FX180" s="6731"/>
      <c r="FY180" s="6731"/>
      <c r="FZ180" s="6731"/>
      <c r="GA180" s="6731"/>
      <c r="GB180" s="6731"/>
      <c r="GC180" s="6731"/>
      <c r="GD180" s="6731"/>
      <c r="GE180" s="6731"/>
      <c r="GF180" s="6731"/>
      <c r="GG180" s="6731"/>
      <c r="GH180" s="6731"/>
      <c r="GI180" s="6731"/>
      <c r="GJ180" s="6731"/>
      <c r="GK180" s="6731"/>
      <c r="GM180" s="6520"/>
      <c r="GN180" s="6520"/>
      <c r="GO180" s="6520"/>
      <c r="GP180" s="6520"/>
      <c r="GQ180" s="6520"/>
      <c r="GR180" s="6520"/>
      <c r="GS180" s="6520"/>
      <c r="GT180" s="6569"/>
      <c r="GU180" s="6520"/>
      <c r="GV180" s="6520"/>
      <c r="GW180" s="6520"/>
      <c r="GX180" s="6520"/>
      <c r="GY180" s="6520"/>
      <c r="GZ180" s="6710"/>
      <c r="HA180" s="6710"/>
      <c r="HB180" s="6710"/>
      <c r="HC180" s="6520"/>
      <c r="HV180" s="6769"/>
      <c r="HW180" s="6765"/>
      <c r="HX180" s="6765"/>
      <c r="HY180" s="6765"/>
      <c r="HZ180" s="6765"/>
      <c r="IA180" s="6765"/>
      <c r="IB180" s="6765"/>
      <c r="IC180" s="6765"/>
      <c r="ID180" s="6770"/>
      <c r="IE180" s="6765"/>
      <c r="IF180" s="6765"/>
      <c r="IG180" s="6765"/>
      <c r="IH180" s="6765"/>
      <c r="II180" s="6765"/>
      <c r="IJ180" s="6765"/>
      <c r="IK180" s="6819"/>
      <c r="IL180" s="6819"/>
      <c r="IM180" s="6762"/>
      <c r="IN180" s="5012"/>
      <c r="IO180" s="6731"/>
      <c r="IP180" s="6731"/>
      <c r="IQ180" s="6731"/>
      <c r="IR180" s="6731"/>
      <c r="IS180" s="6731"/>
      <c r="IT180" s="6731"/>
      <c r="IU180" s="6731"/>
      <c r="IV180" s="6731"/>
      <c r="IW180" s="6731"/>
      <c r="IX180" s="6731"/>
      <c r="IY180" s="6731"/>
      <c r="IZ180" s="6731"/>
      <c r="JA180" s="6731"/>
      <c r="JB180" s="6731"/>
      <c r="JC180" s="6731"/>
      <c r="JD180" s="6731"/>
    </row>
    <row r="181" spans="17:264" ht="15" thickBot="1">
      <c r="Q181" s="5593" t="s">
        <v>715</v>
      </c>
      <c r="R181" s="5589" t="s">
        <v>1610</v>
      </c>
      <c r="S181" s="5589">
        <v>9</v>
      </c>
      <c r="T181" s="5589" t="s">
        <v>796</v>
      </c>
      <c r="U181" s="5610">
        <v>45476</v>
      </c>
      <c r="V181" s="6358">
        <v>7</v>
      </c>
      <c r="W181" s="5594" t="s">
        <v>35</v>
      </c>
      <c r="X181" s="5594">
        <v>14</v>
      </c>
      <c r="Y181" s="5597">
        <v>765</v>
      </c>
      <c r="Z181" s="5614">
        <v>45488</v>
      </c>
      <c r="AA181" s="6208">
        <v>45477</v>
      </c>
      <c r="AB181" s="5599">
        <v>22850</v>
      </c>
      <c r="AC181" s="5609">
        <v>7000</v>
      </c>
      <c r="AD181" s="5598">
        <f t="shared" si="51"/>
        <v>0</v>
      </c>
      <c r="AE181" s="5600">
        <f t="shared" ref="AE181:AE187" si="54">(AC181*Y181/1000)</f>
        <v>5355</v>
      </c>
      <c r="AF181" s="5600">
        <f>(AE181*0.05)</f>
        <v>267.75</v>
      </c>
      <c r="AG181" s="5609">
        <v>5</v>
      </c>
      <c r="AH181" s="5672" t="s">
        <v>8</v>
      </c>
      <c r="AI181" s="5734"/>
      <c r="AJ181" s="5637" t="s">
        <v>1531</v>
      </c>
      <c r="AK181" s="5617">
        <v>4</v>
      </c>
      <c r="AL181" s="5617" t="s">
        <v>101</v>
      </c>
      <c r="AM181" s="5595">
        <v>45545</v>
      </c>
      <c r="AN181" s="7456">
        <v>30</v>
      </c>
      <c r="AO181" s="6206" t="s">
        <v>35</v>
      </c>
      <c r="AP181" s="6203">
        <v>30</v>
      </c>
      <c r="AQ181" s="7457">
        <v>310</v>
      </c>
      <c r="AR181" s="4482">
        <v>45575</v>
      </c>
      <c r="AS181" s="5595">
        <v>45570</v>
      </c>
      <c r="AT181" s="5589">
        <v>23432</v>
      </c>
      <c r="AU181" s="5609">
        <v>30000</v>
      </c>
      <c r="AV181" s="7072">
        <f>(AU181-AN181*1000)</f>
        <v>0</v>
      </c>
      <c r="AW181" s="7458">
        <f>(AU181*AQ181/1000)</f>
        <v>9300</v>
      </c>
      <c r="AX181" s="7458">
        <f>(AW181*0.05)</f>
        <v>465</v>
      </c>
      <c r="AY181" s="6212">
        <v>5</v>
      </c>
      <c r="AZ181" s="2150"/>
      <c r="BB181" s="5065"/>
      <c r="BC181" s="5066"/>
      <c r="BD181" s="5066"/>
      <c r="BE181" s="5066"/>
      <c r="BF181" s="5066"/>
      <c r="BG181" s="5066"/>
      <c r="BH181" s="5066"/>
      <c r="BI181" s="5066"/>
      <c r="BJ181" s="5067"/>
      <c r="BK181" s="5066"/>
      <c r="BL181" s="5066"/>
      <c r="BM181" s="5066"/>
      <c r="BN181" s="5066"/>
      <c r="BO181" s="5066"/>
      <c r="BP181" s="5066"/>
      <c r="BQ181" s="6694"/>
      <c r="BR181" s="5068"/>
      <c r="BS181" s="5083"/>
      <c r="BT181" s="5227"/>
      <c r="BU181" s="5101"/>
      <c r="BV181" s="5101"/>
      <c r="BW181" s="5102"/>
      <c r="BX181" s="5102"/>
      <c r="BY181" s="5102"/>
      <c r="BZ181" s="5102"/>
      <c r="CA181" s="5102"/>
      <c r="CB181" s="5102"/>
      <c r="CC181" s="5102"/>
      <c r="CD181" s="5102"/>
      <c r="CE181" s="5102"/>
      <c r="CF181" s="5102"/>
      <c r="CG181" s="5102"/>
      <c r="CH181" s="5102"/>
      <c r="CI181" s="5102"/>
      <c r="CK181" s="5123"/>
      <c r="CL181" s="5124"/>
      <c r="CM181" s="5124"/>
      <c r="CN181" s="5124"/>
      <c r="CO181" s="5124"/>
      <c r="CP181" s="5124"/>
      <c r="CQ181" s="5124"/>
      <c r="CR181" s="5124"/>
      <c r="CS181" s="5125"/>
      <c r="CT181" s="5124"/>
      <c r="CU181" s="5124"/>
      <c r="CV181" s="5124"/>
      <c r="CW181" s="5124"/>
      <c r="CX181" s="5124"/>
      <c r="CY181" s="5124"/>
      <c r="CZ181" s="5416"/>
      <c r="DA181" s="5126"/>
      <c r="DB181" s="5139"/>
      <c r="DC181" s="5149"/>
      <c r="DD181" s="5149"/>
      <c r="DE181" s="5149"/>
      <c r="DF181" s="5150"/>
      <c r="DG181" s="5150"/>
      <c r="DH181" s="5150"/>
      <c r="DI181" s="5150"/>
      <c r="DJ181" s="5150"/>
      <c r="DK181" s="5150"/>
      <c r="DL181" s="5150"/>
      <c r="DM181" s="5150"/>
      <c r="DN181" s="5150"/>
      <c r="DO181" s="5150"/>
      <c r="DP181" s="5150"/>
      <c r="DQ181" s="5150"/>
      <c r="DR181" s="5150"/>
      <c r="DT181" s="5025"/>
      <c r="DU181" s="5013"/>
      <c r="DV181" s="5013"/>
      <c r="DW181" s="5013"/>
      <c r="DX181" s="5013"/>
      <c r="DY181" s="5013"/>
      <c r="DZ181" s="5013"/>
      <c r="EA181" s="5013"/>
      <c r="EB181" s="5035"/>
      <c r="EC181" s="5013"/>
      <c r="ED181" s="5013"/>
      <c r="EE181" s="5013"/>
      <c r="EF181" s="5013"/>
      <c r="EG181" s="5013"/>
      <c r="EH181" s="5013"/>
      <c r="EI181" s="5348"/>
      <c r="EJ181" s="5026"/>
      <c r="EK181" s="4994"/>
      <c r="EL181" s="6932"/>
      <c r="EM181" s="4449"/>
      <c r="EN181" s="4449"/>
      <c r="EO181" s="182"/>
      <c r="EP181" s="182"/>
      <c r="EQ181" s="182"/>
      <c r="ER181" s="182"/>
      <c r="ES181" s="182"/>
      <c r="ET181" s="182"/>
      <c r="EU181" s="182"/>
      <c r="EV181" s="182"/>
      <c r="EW181" s="182"/>
      <c r="EX181" s="182"/>
      <c r="EY181" s="182"/>
      <c r="EZ181" s="182"/>
      <c r="FA181" s="339"/>
      <c r="FC181" s="6769"/>
      <c r="FD181" s="6765"/>
      <c r="FE181" s="6765"/>
      <c r="FF181" s="6765"/>
      <c r="FG181" s="6765"/>
      <c r="FH181" s="6765"/>
      <c r="FI181" s="6765"/>
      <c r="FJ181" s="6765"/>
      <c r="FK181" s="6770"/>
      <c r="FL181" s="6765"/>
      <c r="FM181" s="6765"/>
      <c r="FN181" s="6765"/>
      <c r="FO181" s="6765"/>
      <c r="FP181" s="6765"/>
      <c r="FQ181" s="6765"/>
      <c r="FR181" s="6819"/>
      <c r="FS181" s="6819"/>
      <c r="FT181" s="6762"/>
      <c r="FU181" s="5012"/>
      <c r="FV181" s="6731"/>
      <c r="FW181" s="6731"/>
      <c r="FX181" s="6731"/>
      <c r="FY181" s="6731"/>
      <c r="FZ181" s="6731"/>
      <c r="GA181" s="6731"/>
      <c r="GB181" s="6731"/>
      <c r="GC181" s="6731"/>
      <c r="GD181" s="6731"/>
      <c r="GE181" s="6731"/>
      <c r="GF181" s="6731"/>
      <c r="GG181" s="6731"/>
      <c r="GH181" s="6731"/>
      <c r="GI181" s="6731"/>
      <c r="GJ181" s="6731"/>
      <c r="GK181" s="6731"/>
      <c r="GM181" s="6516"/>
      <c r="GN181" s="6517"/>
      <c r="GO181" s="6517"/>
      <c r="GP181" s="6517"/>
      <c r="GQ181" s="6517"/>
      <c r="GR181" s="6517"/>
      <c r="GS181" s="6517"/>
      <c r="GT181" s="6517"/>
      <c r="GU181" s="6517"/>
      <c r="GV181" s="6517"/>
      <c r="GW181" s="6517"/>
      <c r="GX181" s="6517"/>
      <c r="GY181" s="6517"/>
      <c r="GZ181" s="6517"/>
      <c r="HA181" s="6517"/>
      <c r="HB181" s="6517"/>
      <c r="HC181" s="6517"/>
      <c r="HV181" s="6769"/>
      <c r="HW181" s="6765"/>
      <c r="HX181" s="6765"/>
      <c r="HY181" s="6765"/>
      <c r="HZ181" s="6765"/>
      <c r="IA181" s="6765"/>
      <c r="IB181" s="6765"/>
      <c r="IC181" s="6765"/>
      <c r="ID181" s="6770"/>
      <c r="IE181" s="6765"/>
      <c r="IF181" s="6765"/>
      <c r="IG181" s="6765"/>
      <c r="IH181" s="6765"/>
      <c r="II181" s="6765"/>
      <c r="IJ181" s="6765"/>
      <c r="IK181" s="6819"/>
      <c r="IL181" s="6819"/>
      <c r="IM181" s="6762"/>
      <c r="IN181" s="5012"/>
      <c r="IO181" s="6731"/>
      <c r="IP181" s="6731"/>
      <c r="IQ181" s="6731"/>
      <c r="IR181" s="6731"/>
      <c r="IS181" s="6731"/>
      <c r="IT181" s="6731"/>
      <c r="IU181" s="6731"/>
      <c r="IV181" s="6731"/>
      <c r="IW181" s="6731"/>
      <c r="IX181" s="6731"/>
      <c r="IY181" s="6731"/>
      <c r="IZ181" s="6731"/>
      <c r="JA181" s="6731"/>
      <c r="JB181" s="6731"/>
      <c r="JC181" s="6731"/>
      <c r="JD181" s="6731"/>
    </row>
    <row r="182" spans="17:264" ht="15" thickBot="1">
      <c r="Q182" s="5593" t="s">
        <v>910</v>
      </c>
      <c r="R182" s="5594" t="s">
        <v>1385</v>
      </c>
      <c r="S182" s="5605">
        <v>84</v>
      </c>
      <c r="T182" s="5589" t="s">
        <v>796</v>
      </c>
      <c r="U182" s="5606">
        <v>45471</v>
      </c>
      <c r="V182" s="6940">
        <v>20</v>
      </c>
      <c r="W182" s="5594" t="s">
        <v>35</v>
      </c>
      <c r="X182" s="5605">
        <f>(AC182/500)</f>
        <v>40</v>
      </c>
      <c r="Y182" s="5608">
        <v>467</v>
      </c>
      <c r="Z182" s="4482">
        <v>45488</v>
      </c>
      <c r="AA182" s="5634">
        <v>45476</v>
      </c>
      <c r="AB182" s="5589">
        <v>22846</v>
      </c>
      <c r="AC182" s="5609">
        <v>20000</v>
      </c>
      <c r="AD182" s="5598">
        <f t="shared" si="51"/>
        <v>0</v>
      </c>
      <c r="AE182" s="5600">
        <f t="shared" si="54"/>
        <v>9340</v>
      </c>
      <c r="AF182" s="5600">
        <f>(AE182*0.05)</f>
        <v>467</v>
      </c>
      <c r="AG182" s="5589">
        <v>5</v>
      </c>
      <c r="AH182" s="5672" t="s">
        <v>8</v>
      </c>
      <c r="AI182" s="5734"/>
      <c r="AJ182" s="5637" t="s">
        <v>1531</v>
      </c>
      <c r="AK182" s="5589">
        <v>5</v>
      </c>
      <c r="AL182" s="5589" t="s">
        <v>101</v>
      </c>
      <c r="AM182" s="5610">
        <v>45545</v>
      </c>
      <c r="AN182" s="6358">
        <v>60</v>
      </c>
      <c r="AO182" s="5594" t="s">
        <v>35</v>
      </c>
      <c r="AP182" s="5605">
        <v>60</v>
      </c>
      <c r="AQ182" s="5597">
        <v>368.5</v>
      </c>
      <c r="AR182" s="5614">
        <v>45613</v>
      </c>
      <c r="AS182" s="5610">
        <v>45610</v>
      </c>
      <c r="AT182" s="5599">
        <v>23683</v>
      </c>
      <c r="AU182" s="5609">
        <v>60000</v>
      </c>
      <c r="AV182" s="5598">
        <f>(AU182-AN182*1000)</f>
        <v>0</v>
      </c>
      <c r="AW182" s="5600">
        <f>(AU182*AQ182/1000)</f>
        <v>22110</v>
      </c>
      <c r="AX182" s="5600">
        <f>(AW182*0.05)</f>
        <v>1105.5</v>
      </c>
      <c r="AY182" s="5609">
        <v>5</v>
      </c>
      <c r="AZ182" s="2150"/>
      <c r="BB182" s="5065"/>
      <c r="BC182" s="5066"/>
      <c r="BD182" s="5066"/>
      <c r="BE182" s="5066"/>
      <c r="BF182" s="5066"/>
      <c r="BG182" s="5066"/>
      <c r="BH182" s="5066"/>
      <c r="BI182" s="5066"/>
      <c r="BJ182" s="5067"/>
      <c r="BK182" s="5066"/>
      <c r="BL182" s="5066"/>
      <c r="BM182" s="5066"/>
      <c r="BN182" s="5066"/>
      <c r="BO182" s="5066"/>
      <c r="BP182" s="5066"/>
      <c r="BQ182" s="6694"/>
      <c r="BR182" s="5068"/>
      <c r="BS182" s="5083"/>
      <c r="BT182" s="5309" t="s">
        <v>1468</v>
      </c>
      <c r="BU182" s="5101"/>
      <c r="BV182" s="5082" t="s">
        <v>1469</v>
      </c>
      <c r="BW182" s="5102"/>
      <c r="BX182" s="5102"/>
      <c r="BY182" s="5102"/>
      <c r="BZ182" s="5102"/>
      <c r="CA182" s="5102"/>
      <c r="CB182" s="5102"/>
      <c r="CC182" s="5102"/>
      <c r="CD182" s="5102"/>
      <c r="CE182" s="5102"/>
      <c r="CF182" s="5102"/>
      <c r="CG182" s="5102"/>
      <c r="CH182" s="5102"/>
      <c r="CI182" s="5102"/>
      <c r="CK182" s="5123"/>
      <c r="CL182" s="5124"/>
      <c r="CM182" s="5124"/>
      <c r="CN182" s="5124"/>
      <c r="CO182" s="5124"/>
      <c r="CP182" s="5124"/>
      <c r="CQ182" s="5124"/>
      <c r="CR182" s="5124"/>
      <c r="CS182" s="5125"/>
      <c r="CT182" s="5124"/>
      <c r="CU182" s="5124"/>
      <c r="CV182" s="5124"/>
      <c r="CW182" s="5124"/>
      <c r="CX182" s="5124"/>
      <c r="CY182" s="5124"/>
      <c r="CZ182" s="5416"/>
      <c r="DA182" s="5126"/>
      <c r="DB182" s="5139"/>
      <c r="DC182" s="5105"/>
      <c r="DD182" s="5149"/>
      <c r="DE182" s="5149"/>
      <c r="DF182" s="5150"/>
      <c r="DG182" s="5150"/>
      <c r="DH182" s="5150"/>
      <c r="DI182" s="5150"/>
      <c r="DJ182" s="5150"/>
      <c r="DK182" s="5150"/>
      <c r="DL182" s="5150"/>
      <c r="DM182" s="5150"/>
      <c r="DN182" s="5150"/>
      <c r="DO182" s="5150"/>
      <c r="DP182" s="5150"/>
      <c r="DQ182" s="5150"/>
      <c r="DR182" s="5150"/>
      <c r="DT182" s="5025"/>
      <c r="DU182" s="5013"/>
      <c r="DV182" s="5013"/>
      <c r="DW182" s="5013"/>
      <c r="DX182" s="5013"/>
      <c r="DY182" s="5013"/>
      <c r="DZ182" s="5013"/>
      <c r="EA182" s="5013"/>
      <c r="EB182" s="5035"/>
      <c r="EC182" s="5013"/>
      <c r="ED182" s="5013"/>
      <c r="EE182" s="5013"/>
      <c r="EF182" s="5013"/>
      <c r="EG182" s="5013"/>
      <c r="EH182" s="5013"/>
      <c r="EI182" s="5348"/>
      <c r="EJ182" s="5026"/>
      <c r="EK182" s="4994"/>
      <c r="EL182" s="6932"/>
      <c r="EM182" s="4449"/>
      <c r="EN182" s="4449"/>
      <c r="EO182" s="182"/>
      <c r="EP182" s="182"/>
      <c r="EQ182" s="182"/>
      <c r="ER182" s="182"/>
      <c r="ES182" s="182"/>
      <c r="ET182" s="182"/>
      <c r="EU182" s="182"/>
      <c r="EV182" s="182"/>
      <c r="EW182" s="182"/>
      <c r="EX182" s="182"/>
      <c r="EY182" s="182"/>
      <c r="EZ182" s="182"/>
      <c r="FA182" s="339"/>
      <c r="FC182" s="6771"/>
      <c r="FD182" s="6772"/>
      <c r="FE182" s="6772"/>
      <c r="FF182" s="6772"/>
      <c r="FG182" s="6772"/>
      <c r="FH182" s="6772"/>
      <c r="FI182" s="6772"/>
      <c r="FJ182" s="6772"/>
      <c r="FK182" s="6773"/>
      <c r="FL182" s="6772"/>
      <c r="FM182" s="6772"/>
      <c r="FN182" s="6772"/>
      <c r="FO182" s="6772"/>
      <c r="FP182" s="6772"/>
      <c r="FQ182" s="6772"/>
      <c r="FR182" s="6869"/>
      <c r="FS182" s="6869"/>
      <c r="FT182" s="6881"/>
      <c r="FU182" s="5012"/>
      <c r="FV182" s="6731"/>
      <c r="FW182" s="6731"/>
      <c r="FX182" s="6731"/>
      <c r="FY182" s="6731"/>
      <c r="FZ182" s="6731"/>
      <c r="GA182" s="6731"/>
      <c r="GB182" s="6731"/>
      <c r="GC182" s="6731"/>
      <c r="GD182" s="6731"/>
      <c r="GE182" s="6731"/>
      <c r="GF182" s="6731"/>
      <c r="GG182" s="6731"/>
      <c r="GH182" s="6731"/>
      <c r="GI182" s="6731"/>
      <c r="GJ182" s="6731"/>
      <c r="GK182" s="6731"/>
      <c r="GM182" s="6570"/>
      <c r="GN182" s="6570"/>
      <c r="GO182" s="6570" t="s">
        <v>14</v>
      </c>
      <c r="GP182" s="6570" t="s">
        <v>12</v>
      </c>
      <c r="GQ182" s="6570"/>
      <c r="GR182" s="6570"/>
      <c r="GS182" s="6570" t="s">
        <v>15</v>
      </c>
      <c r="GT182" s="6570" t="s">
        <v>12</v>
      </c>
      <c r="GU182" s="6570" t="s">
        <v>12</v>
      </c>
      <c r="GV182" s="6570"/>
      <c r="GW182" s="6570"/>
      <c r="GX182" s="6570"/>
      <c r="GY182" s="6570"/>
      <c r="GZ182" s="6570" t="s">
        <v>0</v>
      </c>
      <c r="HA182" s="6570"/>
      <c r="HB182" s="6570"/>
      <c r="HC182" s="6570"/>
      <c r="HV182" s="6771"/>
      <c r="HW182" s="6772"/>
      <c r="HX182" s="6772"/>
      <c r="HY182" s="6772"/>
      <c r="HZ182" s="6772"/>
      <c r="IA182" s="6772"/>
      <c r="IB182" s="6772"/>
      <c r="IC182" s="6772"/>
      <c r="ID182" s="6773"/>
      <c r="IE182" s="6772"/>
      <c r="IF182" s="6772"/>
      <c r="IG182" s="6772"/>
      <c r="IH182" s="6772"/>
      <c r="II182" s="6772"/>
      <c r="IJ182" s="6772"/>
      <c r="IK182" s="6869"/>
      <c r="IL182" s="6869"/>
      <c r="IM182" s="6881"/>
      <c r="IN182" s="5012"/>
      <c r="IO182" s="6731"/>
      <c r="IP182" s="6731"/>
      <c r="IQ182" s="6731"/>
      <c r="IR182" s="6731"/>
      <c r="IS182" s="6731"/>
      <c r="IT182" s="6731"/>
      <c r="IU182" s="6731"/>
      <c r="IV182" s="6731"/>
      <c r="IW182" s="6731"/>
      <c r="IX182" s="6731"/>
      <c r="IY182" s="6731"/>
      <c r="IZ182" s="6731"/>
      <c r="JA182" s="6731"/>
      <c r="JB182" s="6731"/>
      <c r="JC182" s="6731"/>
      <c r="JD182" s="6731"/>
    </row>
    <row r="183" spans="17:264" ht="15" thickBot="1">
      <c r="Q183" s="5593" t="s">
        <v>1678</v>
      </c>
      <c r="R183" s="5589" t="s">
        <v>1531</v>
      </c>
      <c r="S183" s="5599">
        <v>1</v>
      </c>
      <c r="T183" s="5599" t="s">
        <v>101</v>
      </c>
      <c r="U183" s="5610">
        <v>45477</v>
      </c>
      <c r="V183" s="7044">
        <v>100</v>
      </c>
      <c r="W183" s="5612" t="s">
        <v>1614</v>
      </c>
      <c r="X183" s="5612">
        <v>0.2</v>
      </c>
      <c r="Y183" s="5613">
        <v>0</v>
      </c>
      <c r="Z183" s="5614">
        <v>45484</v>
      </c>
      <c r="AA183" s="6208">
        <v>45481</v>
      </c>
      <c r="AB183" s="5599">
        <v>22863</v>
      </c>
      <c r="AC183" s="5615">
        <v>100</v>
      </c>
      <c r="AD183" s="5630">
        <v>0</v>
      </c>
      <c r="AE183" s="5616">
        <f t="shared" si="54"/>
        <v>0</v>
      </c>
      <c r="AF183" s="5616">
        <f>(AE183*0.025)</f>
        <v>0</v>
      </c>
      <c r="AG183" s="6209">
        <v>5</v>
      </c>
      <c r="AH183" s="5672"/>
      <c r="AI183" s="5734"/>
      <c r="AJ183" s="5637"/>
      <c r="AK183" s="5589"/>
      <c r="AL183" s="5589"/>
      <c r="AM183" s="5610"/>
      <c r="AN183" s="6358"/>
      <c r="AO183" s="5594"/>
      <c r="AP183" s="5605"/>
      <c r="AQ183" s="5597"/>
      <c r="AR183" s="5614"/>
      <c r="AS183" s="5610"/>
      <c r="AT183" s="5599"/>
      <c r="AU183" s="5609"/>
      <c r="AV183" s="5598"/>
      <c r="AW183" s="5600"/>
      <c r="AX183" s="5600"/>
      <c r="AY183" s="5609"/>
      <c r="AZ183" s="2150"/>
      <c r="BB183" s="5065"/>
      <c r="BC183" s="5066"/>
      <c r="BD183" s="5066"/>
      <c r="BE183" s="5066"/>
      <c r="BF183" s="5066"/>
      <c r="BG183" s="5066"/>
      <c r="BH183" s="5066"/>
      <c r="BI183" s="5066"/>
      <c r="BJ183" s="5067"/>
      <c r="BK183" s="5066"/>
      <c r="BL183" s="5066"/>
      <c r="BM183" s="5066"/>
      <c r="BN183" s="5066"/>
      <c r="BO183" s="5066"/>
      <c r="BP183" s="5066"/>
      <c r="BQ183" s="6694"/>
      <c r="BR183" s="5068"/>
      <c r="BS183" s="5083"/>
      <c r="BT183" s="5262"/>
      <c r="BU183" s="5084"/>
      <c r="BV183" s="5085" t="s">
        <v>14</v>
      </c>
      <c r="BW183" s="5085" t="s">
        <v>12</v>
      </c>
      <c r="BX183" s="5085"/>
      <c r="BY183" s="5085"/>
      <c r="BZ183" s="5085" t="s">
        <v>15</v>
      </c>
      <c r="CA183" s="5085" t="s">
        <v>12</v>
      </c>
      <c r="CB183" s="5085" t="s">
        <v>12</v>
      </c>
      <c r="CC183" s="5085"/>
      <c r="CD183" s="5085"/>
      <c r="CE183" s="5085"/>
      <c r="CF183" s="5085"/>
      <c r="CG183" s="5085" t="s">
        <v>0</v>
      </c>
      <c r="CH183" s="6466"/>
      <c r="CI183" s="5086"/>
      <c r="CK183" s="5128"/>
      <c r="CL183" s="5129"/>
      <c r="CM183" s="5124"/>
      <c r="CN183" s="5124"/>
      <c r="CO183" s="5130"/>
      <c r="CP183" s="5124"/>
      <c r="CQ183" s="5124"/>
      <c r="CR183" s="5124"/>
      <c r="CS183" s="5131"/>
      <c r="CT183" s="5124"/>
      <c r="CU183" s="5124"/>
      <c r="CV183" s="5132"/>
      <c r="CW183" s="5124"/>
      <c r="CX183" s="5132"/>
      <c r="CY183" s="5132"/>
      <c r="CZ183" s="5417"/>
      <c r="DA183" s="5126"/>
      <c r="DB183" s="5139"/>
      <c r="DC183" s="5106"/>
      <c r="DD183" s="5107"/>
      <c r="DE183" s="5108" t="s">
        <v>14</v>
      </c>
      <c r="DF183" s="5108" t="s">
        <v>12</v>
      </c>
      <c r="DG183" s="5108"/>
      <c r="DH183" s="5108"/>
      <c r="DI183" s="5108" t="s">
        <v>15</v>
      </c>
      <c r="DJ183" s="5108" t="s">
        <v>12</v>
      </c>
      <c r="DK183" s="5108" t="s">
        <v>12</v>
      </c>
      <c r="DL183" s="5108"/>
      <c r="DM183" s="5108"/>
      <c r="DN183" s="5108"/>
      <c r="DO183" s="5108"/>
      <c r="DP183" s="5108" t="s">
        <v>0</v>
      </c>
      <c r="DQ183" s="5180"/>
      <c r="DR183" s="5109"/>
      <c r="DT183" s="5031"/>
      <c r="DU183" s="5032"/>
      <c r="DV183" s="5032"/>
      <c r="DW183" s="5032"/>
      <c r="DX183" s="5032"/>
      <c r="DY183" s="5032"/>
      <c r="DZ183" s="5032"/>
      <c r="EA183" s="5032"/>
      <c r="EB183" s="5036"/>
      <c r="EC183" s="5032"/>
      <c r="ED183" s="5032"/>
      <c r="EE183" s="5032"/>
      <c r="EF183" s="5032"/>
      <c r="EG183" s="5032"/>
      <c r="EH183" s="5032"/>
      <c r="EI183" s="5350"/>
      <c r="EJ183" s="5033"/>
      <c r="EK183" s="4994"/>
      <c r="EL183" s="6933"/>
      <c r="EM183" s="4450"/>
      <c r="EN183" s="4450"/>
      <c r="EO183" s="326"/>
      <c r="EP183" s="326"/>
      <c r="EQ183" s="326"/>
      <c r="ER183" s="326"/>
      <c r="ES183" s="326"/>
      <c r="ET183" s="326"/>
      <c r="EU183" s="326"/>
      <c r="EV183" s="326"/>
      <c r="EW183" s="326"/>
      <c r="EX183" s="326"/>
      <c r="EY183" s="326"/>
      <c r="EZ183" s="326"/>
      <c r="FA183" s="327"/>
      <c r="FC183" s="6771"/>
      <c r="FD183" s="6772"/>
      <c r="FE183" s="6772"/>
      <c r="FF183" s="6772"/>
      <c r="FG183" s="6772"/>
      <c r="FH183" s="6772"/>
      <c r="FI183" s="6772"/>
      <c r="FJ183" s="6772"/>
      <c r="FK183" s="6773"/>
      <c r="FL183" s="6772"/>
      <c r="FM183" s="6772"/>
      <c r="FN183" s="6772"/>
      <c r="FO183" s="6772"/>
      <c r="FP183" s="6772"/>
      <c r="FQ183" s="6772"/>
      <c r="FR183" s="6869"/>
      <c r="FS183" s="6869"/>
      <c r="FT183" s="6881"/>
      <c r="FU183" s="5012"/>
      <c r="FV183" s="6731"/>
      <c r="FW183" s="6731"/>
      <c r="FX183" s="6731"/>
      <c r="FY183" s="6731"/>
      <c r="FZ183" s="6731"/>
      <c r="GA183" s="6731"/>
      <c r="GB183" s="6731"/>
      <c r="GC183" s="6731"/>
      <c r="GD183" s="6731"/>
      <c r="GE183" s="6731"/>
      <c r="GF183" s="6731"/>
      <c r="GG183" s="6731"/>
      <c r="GH183" s="6731"/>
      <c r="GI183" s="6731"/>
      <c r="GJ183" s="6731"/>
      <c r="GK183" s="6731"/>
      <c r="GM183" s="6573" t="s">
        <v>4</v>
      </c>
      <c r="GN183" s="6573" t="s">
        <v>18</v>
      </c>
      <c r="GO183" s="6573" t="s">
        <v>19</v>
      </c>
      <c r="GP183" s="6573" t="s">
        <v>19</v>
      </c>
      <c r="GQ183" s="6573" t="s">
        <v>20</v>
      </c>
      <c r="GR183" s="6573" t="s">
        <v>21</v>
      </c>
      <c r="GS183" s="6573" t="s">
        <v>22</v>
      </c>
      <c r="GT183" s="6573" t="s">
        <v>23</v>
      </c>
      <c r="GU183" s="6573" t="s">
        <v>23</v>
      </c>
      <c r="GV183" s="6573" t="s">
        <v>1227</v>
      </c>
      <c r="GW183" s="6573" t="s">
        <v>20</v>
      </c>
      <c r="GX183" s="6573" t="s">
        <v>25</v>
      </c>
      <c r="GY183" s="6573" t="s">
        <v>0</v>
      </c>
      <c r="GZ183" s="6573" t="s">
        <v>1363</v>
      </c>
      <c r="HA183" s="6573" t="s">
        <v>1388</v>
      </c>
      <c r="HB183" s="6523" t="s">
        <v>1526</v>
      </c>
      <c r="HC183" s="6573" t="s">
        <v>26</v>
      </c>
      <c r="HV183" s="6771"/>
      <c r="HW183" s="6772"/>
      <c r="HX183" s="6772"/>
      <c r="HY183" s="6772"/>
      <c r="HZ183" s="6772"/>
      <c r="IA183" s="6772"/>
      <c r="IB183" s="6772"/>
      <c r="IC183" s="6772"/>
      <c r="ID183" s="6773"/>
      <c r="IE183" s="6772"/>
      <c r="IF183" s="6772"/>
      <c r="IG183" s="6772"/>
      <c r="IH183" s="6772"/>
      <c r="II183" s="6772"/>
      <c r="IJ183" s="6772"/>
      <c r="IK183" s="6869"/>
      <c r="IL183" s="6869"/>
      <c r="IM183" s="6881"/>
      <c r="IN183" s="5012"/>
      <c r="IO183" s="6731"/>
      <c r="IP183" s="6731"/>
      <c r="IQ183" s="6731"/>
      <c r="IR183" s="6731"/>
      <c r="IS183" s="6731"/>
      <c r="IT183" s="6731"/>
      <c r="IU183" s="6731"/>
      <c r="IV183" s="6731"/>
      <c r="IW183" s="6731"/>
      <c r="IX183" s="6731"/>
      <c r="IY183" s="6731"/>
      <c r="IZ183" s="6731"/>
      <c r="JA183" s="6731"/>
      <c r="JB183" s="6731"/>
      <c r="JC183" s="6731"/>
      <c r="JD183" s="6731"/>
    </row>
    <row r="184" spans="17:264" ht="15" thickBot="1">
      <c r="Q184" s="5593" t="s">
        <v>1611</v>
      </c>
      <c r="R184" s="5594" t="s">
        <v>1617</v>
      </c>
      <c r="S184" s="5626">
        <v>1</v>
      </c>
      <c r="T184" s="5599" t="s">
        <v>101</v>
      </c>
      <c r="U184" s="5610">
        <v>45477</v>
      </c>
      <c r="V184" s="5861">
        <v>500</v>
      </c>
      <c r="W184" s="5612" t="s">
        <v>1614</v>
      </c>
      <c r="X184" s="7398">
        <v>0.5</v>
      </c>
      <c r="Y184" s="5629">
        <v>0</v>
      </c>
      <c r="Z184" s="5614">
        <v>45484</v>
      </c>
      <c r="AA184" s="6208">
        <v>45481</v>
      </c>
      <c r="AB184" s="5612">
        <v>22864</v>
      </c>
      <c r="AC184" s="5630">
        <v>500</v>
      </c>
      <c r="AD184" s="5630">
        <v>0</v>
      </c>
      <c r="AE184" s="5629">
        <f t="shared" si="54"/>
        <v>0</v>
      </c>
      <c r="AF184" s="5629">
        <f>(AE184*0.05)</f>
        <v>0</v>
      </c>
      <c r="AG184" s="6209">
        <v>5</v>
      </c>
      <c r="AH184" s="5672"/>
      <c r="AI184" s="5734"/>
      <c r="AJ184" s="7261"/>
      <c r="AK184" s="3674"/>
      <c r="AL184" s="3674"/>
      <c r="AM184" s="2091"/>
      <c r="AN184" s="2091"/>
      <c r="AO184" s="2091"/>
      <c r="AP184" s="2091"/>
      <c r="AQ184" s="2091"/>
      <c r="AR184" s="2091"/>
      <c r="AS184" s="3674"/>
      <c r="AT184" s="2091"/>
      <c r="AU184" s="2092"/>
      <c r="AV184" s="2092"/>
      <c r="AW184" s="2091"/>
      <c r="AX184" s="2091"/>
      <c r="AY184" s="2091"/>
      <c r="AZ184" s="2150"/>
      <c r="BB184" s="5065"/>
      <c r="BC184" s="5066"/>
      <c r="BD184" s="5066"/>
      <c r="BE184" s="5066"/>
      <c r="BF184" s="5066"/>
      <c r="BG184" s="5066"/>
      <c r="BH184" s="5066"/>
      <c r="BI184" s="5066"/>
      <c r="BJ184" s="5067"/>
      <c r="BK184" s="5066"/>
      <c r="BL184" s="5066"/>
      <c r="BM184" s="5066"/>
      <c r="BN184" s="5066"/>
      <c r="BO184" s="5066"/>
      <c r="BP184" s="5066"/>
      <c r="BQ184" s="6694"/>
      <c r="BR184" s="5068"/>
      <c r="BS184" s="5083"/>
      <c r="BT184" s="5263" t="s">
        <v>4</v>
      </c>
      <c r="BU184" s="5087" t="s">
        <v>18</v>
      </c>
      <c r="BV184" s="5088" t="s">
        <v>19</v>
      </c>
      <c r="BW184" s="5088" t="s">
        <v>19</v>
      </c>
      <c r="BX184" s="5088" t="s">
        <v>20</v>
      </c>
      <c r="BY184" s="5088" t="s">
        <v>21</v>
      </c>
      <c r="BZ184" s="5088" t="s">
        <v>22</v>
      </c>
      <c r="CA184" s="5088" t="s">
        <v>23</v>
      </c>
      <c r="CB184" s="5088" t="s">
        <v>23</v>
      </c>
      <c r="CC184" s="5088" t="s">
        <v>24</v>
      </c>
      <c r="CD184" s="5088" t="s">
        <v>20</v>
      </c>
      <c r="CE184" s="5088" t="s">
        <v>25</v>
      </c>
      <c r="CF184" s="5088" t="s">
        <v>0</v>
      </c>
      <c r="CG184" s="5088" t="s">
        <v>1363</v>
      </c>
      <c r="CH184" s="6467" t="s">
        <v>1388</v>
      </c>
      <c r="CI184" s="5089"/>
      <c r="CK184" s="5123"/>
      <c r="CL184" s="5124"/>
      <c r="CM184" s="5124"/>
      <c r="CN184" s="5124"/>
      <c r="CO184" s="5124"/>
      <c r="CP184" s="5124"/>
      <c r="CQ184" s="5124"/>
      <c r="CR184" s="5124"/>
      <c r="CS184" s="5125"/>
      <c r="CT184" s="5124"/>
      <c r="CU184" s="5124"/>
      <c r="CV184" s="5124"/>
      <c r="CW184" s="5124"/>
      <c r="CX184" s="5124"/>
      <c r="CY184" s="5124"/>
      <c r="CZ184" s="5416"/>
      <c r="DA184" s="5126"/>
      <c r="DB184" s="5139"/>
      <c r="DC184" s="5110" t="s">
        <v>4</v>
      </c>
      <c r="DD184" s="5111" t="s">
        <v>18</v>
      </c>
      <c r="DE184" s="5112" t="s">
        <v>19</v>
      </c>
      <c r="DF184" s="5112" t="s">
        <v>19</v>
      </c>
      <c r="DG184" s="5112" t="s">
        <v>20</v>
      </c>
      <c r="DH184" s="5112" t="s">
        <v>21</v>
      </c>
      <c r="DI184" s="5112" t="s">
        <v>22</v>
      </c>
      <c r="DJ184" s="5112" t="s">
        <v>23</v>
      </c>
      <c r="DK184" s="5112" t="s">
        <v>23</v>
      </c>
      <c r="DL184" s="5112" t="s">
        <v>24</v>
      </c>
      <c r="DM184" s="5112" t="s">
        <v>20</v>
      </c>
      <c r="DN184" s="5112" t="s">
        <v>25</v>
      </c>
      <c r="DO184" s="5112" t="s">
        <v>0</v>
      </c>
      <c r="DP184" s="5112" t="s">
        <v>1363</v>
      </c>
      <c r="DQ184" s="5181"/>
      <c r="DR184" s="5113" t="s">
        <v>26</v>
      </c>
      <c r="DT184" s="5031"/>
      <c r="DU184" s="5032"/>
      <c r="DV184" s="5032"/>
      <c r="DW184" s="5032"/>
      <c r="DX184" s="5032"/>
      <c r="DY184" s="5032"/>
      <c r="DZ184" s="5032"/>
      <c r="EA184" s="5032"/>
      <c r="EB184" s="5036"/>
      <c r="EC184" s="5032"/>
      <c r="ED184" s="5032"/>
      <c r="EE184" s="5032"/>
      <c r="EF184" s="5032"/>
      <c r="EG184" s="5032"/>
      <c r="EH184" s="5032"/>
      <c r="EI184" s="5350"/>
      <c r="EJ184" s="5033"/>
      <c r="EK184" s="4994"/>
      <c r="EL184" s="5012"/>
      <c r="EM184" s="4153"/>
      <c r="EN184" s="4153"/>
      <c r="EO184" s="86"/>
      <c r="EP184" s="86"/>
      <c r="EQ184" s="86"/>
      <c r="ER184" s="86"/>
      <c r="ES184" s="86"/>
      <c r="ET184" s="86"/>
      <c r="EU184" s="86"/>
      <c r="EV184" s="86"/>
      <c r="EW184" s="86"/>
      <c r="EX184" s="86"/>
      <c r="EY184" s="86"/>
      <c r="EZ184" s="86"/>
      <c r="FA184" s="86"/>
      <c r="FC184" s="6774"/>
      <c r="FD184" s="6775"/>
      <c r="FE184" s="6775"/>
      <c r="FF184" s="6775"/>
      <c r="FG184" s="6775"/>
      <c r="FH184" s="6775"/>
      <c r="FI184" s="6775"/>
      <c r="FJ184" s="6775"/>
      <c r="FK184" s="6776"/>
      <c r="FL184" s="6775"/>
      <c r="FM184" s="6775"/>
      <c r="FN184" s="6775"/>
      <c r="FO184" s="6775"/>
      <c r="FP184" s="6775"/>
      <c r="FQ184" s="6777">
        <f>SUM(FQ173:FQ183)</f>
        <v>317.21250000000003</v>
      </c>
      <c r="FR184" s="6885"/>
      <c r="FS184" s="6885"/>
      <c r="FT184" s="6882"/>
      <c r="FU184" s="5012"/>
      <c r="FV184" s="6731"/>
      <c r="FW184" s="6731"/>
      <c r="FX184" s="6731"/>
      <c r="FY184" s="6731"/>
      <c r="FZ184" s="6731"/>
      <c r="GA184" s="6731"/>
      <c r="GB184" s="6731"/>
      <c r="GC184" s="6731"/>
      <c r="GD184" s="6731"/>
      <c r="GE184" s="6731"/>
      <c r="GF184" s="6731"/>
      <c r="GG184" s="6731"/>
      <c r="GH184" s="6731"/>
      <c r="GI184" s="6731"/>
      <c r="GJ184" s="6731"/>
      <c r="GK184" s="6731"/>
      <c r="GM184" s="6576"/>
      <c r="GN184" s="6576"/>
      <c r="GO184" s="6576" t="s">
        <v>3</v>
      </c>
      <c r="GP184" s="6576" t="s">
        <v>18</v>
      </c>
      <c r="GQ184" s="6576"/>
      <c r="GR184" s="6576"/>
      <c r="GS184" s="6576" t="s">
        <v>21</v>
      </c>
      <c r="GT184" s="6576" t="s">
        <v>27</v>
      </c>
      <c r="GU184" s="6576" t="s">
        <v>28</v>
      </c>
      <c r="GV184" s="6576"/>
      <c r="GW184" s="6576"/>
      <c r="GX184" s="6576"/>
      <c r="GY184" s="6576"/>
      <c r="GZ184" s="6576" t="s">
        <v>11</v>
      </c>
      <c r="HA184" s="6576"/>
      <c r="HB184" s="6576"/>
      <c r="HC184" s="6576"/>
      <c r="HV184" s="6774"/>
      <c r="HW184" s="6775"/>
      <c r="HX184" s="6775"/>
      <c r="HY184" s="6775"/>
      <c r="HZ184" s="6775"/>
      <c r="IA184" s="6775"/>
      <c r="IB184" s="6775"/>
      <c r="IC184" s="6775"/>
      <c r="ID184" s="6776"/>
      <c r="IE184" s="6775"/>
      <c r="IF184" s="6775"/>
      <c r="IG184" s="6775"/>
      <c r="IH184" s="6775"/>
      <c r="II184" s="6775"/>
      <c r="IJ184" s="6777">
        <f>SUM(IJ173:IJ183)</f>
        <v>317.21250000000003</v>
      </c>
      <c r="IK184" s="6885"/>
      <c r="IL184" s="6885"/>
      <c r="IM184" s="6882"/>
      <c r="IN184" s="5012"/>
      <c r="IO184" s="6731"/>
      <c r="IP184" s="6731"/>
      <c r="IQ184" s="6731"/>
      <c r="IR184" s="6731"/>
      <c r="IS184" s="6731"/>
      <c r="IT184" s="6731"/>
      <c r="IU184" s="6731"/>
      <c r="IV184" s="6731"/>
      <c r="IW184" s="6731"/>
      <c r="IX184" s="6731"/>
      <c r="IY184" s="6731"/>
      <c r="IZ184" s="6731"/>
      <c r="JA184" s="6731"/>
      <c r="JB184" s="6731"/>
      <c r="JC184" s="6731"/>
      <c r="JD184" s="6731"/>
    </row>
    <row r="185" spans="17:264" ht="15" thickBot="1">
      <c r="Q185" s="5593" t="s">
        <v>1611</v>
      </c>
      <c r="R185" s="5612" t="s">
        <v>1616</v>
      </c>
      <c r="S185" s="5626">
        <v>2</v>
      </c>
      <c r="T185" s="5599" t="s">
        <v>101</v>
      </c>
      <c r="U185" s="5610">
        <v>45477</v>
      </c>
      <c r="V185" s="5861">
        <v>500</v>
      </c>
      <c r="W185" s="5612" t="s">
        <v>1614</v>
      </c>
      <c r="X185" s="7398">
        <v>0.5</v>
      </c>
      <c r="Y185" s="5629">
        <v>0</v>
      </c>
      <c r="Z185" s="5614">
        <v>45484</v>
      </c>
      <c r="AA185" s="6208">
        <v>45484</v>
      </c>
      <c r="AB185" s="5612">
        <v>22864</v>
      </c>
      <c r="AC185" s="5630">
        <v>500</v>
      </c>
      <c r="AD185" s="5630">
        <v>0</v>
      </c>
      <c r="AE185" s="5629">
        <f t="shared" si="54"/>
        <v>0</v>
      </c>
      <c r="AF185" s="5629">
        <f>(AE185*0.05)</f>
        <v>0</v>
      </c>
      <c r="AG185" s="6209">
        <v>5</v>
      </c>
      <c r="AH185" s="5672"/>
      <c r="AI185" s="5734"/>
      <c r="AJ185" s="7262"/>
      <c r="AK185" s="4185"/>
      <c r="AL185" s="4185"/>
      <c r="AM185" s="2151"/>
      <c r="AN185" s="2151"/>
      <c r="AO185" s="2151"/>
      <c r="AP185" s="2151"/>
      <c r="AQ185" s="2151"/>
      <c r="AR185" s="2151"/>
      <c r="AS185" s="4185"/>
      <c r="AT185" s="2151"/>
      <c r="AU185" s="3057"/>
      <c r="AV185" s="3057"/>
      <c r="AW185" s="2151"/>
      <c r="AX185" s="2151"/>
      <c r="AY185" s="2151"/>
      <c r="AZ185" s="2152"/>
      <c r="BB185" s="5065"/>
      <c r="BC185" s="5066"/>
      <c r="BD185" s="5066"/>
      <c r="BE185" s="5066"/>
      <c r="BF185" s="5066"/>
      <c r="BG185" s="5066"/>
      <c r="BH185" s="5066"/>
      <c r="BI185" s="5066"/>
      <c r="BJ185" s="5067"/>
      <c r="BK185" s="5066"/>
      <c r="BL185" s="5066"/>
      <c r="BM185" s="5066"/>
      <c r="BN185" s="5066"/>
      <c r="BO185" s="5066"/>
      <c r="BP185" s="5066"/>
      <c r="BQ185" s="6694"/>
      <c r="BR185" s="5068"/>
      <c r="BS185" s="5083"/>
      <c r="BT185" s="5264"/>
      <c r="BU185" s="5090"/>
      <c r="BV185" s="5091" t="s">
        <v>3</v>
      </c>
      <c r="BW185" s="5091" t="s">
        <v>18</v>
      </c>
      <c r="BX185" s="5091"/>
      <c r="BY185" s="5091"/>
      <c r="BZ185" s="5091" t="s">
        <v>21</v>
      </c>
      <c r="CA185" s="5091" t="s">
        <v>27</v>
      </c>
      <c r="CB185" s="5091" t="s">
        <v>28</v>
      </c>
      <c r="CC185" s="5091"/>
      <c r="CD185" s="5091"/>
      <c r="CE185" s="5091"/>
      <c r="CF185" s="5091"/>
      <c r="CG185" s="5091" t="s">
        <v>11</v>
      </c>
      <c r="CH185" s="6468"/>
      <c r="CI185" s="5092"/>
      <c r="CK185" s="5123"/>
      <c r="CL185" s="5124"/>
      <c r="CM185" s="5124"/>
      <c r="CN185" s="5124"/>
      <c r="CO185" s="5124"/>
      <c r="CP185" s="5124"/>
      <c r="CQ185" s="5124"/>
      <c r="CR185" s="5124"/>
      <c r="CS185" s="5125"/>
      <c r="CT185" s="5124"/>
      <c r="CU185" s="5124"/>
      <c r="CV185" s="5124"/>
      <c r="CW185" s="5124"/>
      <c r="CX185" s="5124"/>
      <c r="CY185" s="5124"/>
      <c r="CZ185" s="5416"/>
      <c r="DA185" s="5126"/>
      <c r="DB185" s="5139"/>
      <c r="DC185" s="5114"/>
      <c r="DD185" s="5115"/>
      <c r="DE185" s="5116" t="s">
        <v>3</v>
      </c>
      <c r="DF185" s="5116" t="s">
        <v>18</v>
      </c>
      <c r="DG185" s="5116"/>
      <c r="DH185" s="5116"/>
      <c r="DI185" s="5116" t="s">
        <v>21</v>
      </c>
      <c r="DJ185" s="5116" t="s">
        <v>27</v>
      </c>
      <c r="DK185" s="5116" t="s">
        <v>28</v>
      </c>
      <c r="DL185" s="5116"/>
      <c r="DM185" s="5116"/>
      <c r="DN185" s="5116"/>
      <c r="DO185" s="5116"/>
      <c r="DP185" s="5116" t="s">
        <v>11</v>
      </c>
      <c r="DQ185" s="5182"/>
      <c r="DR185" s="5117"/>
      <c r="DT185" s="5028"/>
      <c r="DU185" s="5029"/>
      <c r="DV185" s="5029"/>
      <c r="DW185" s="5029"/>
      <c r="DX185" s="5029"/>
      <c r="DY185" s="5029"/>
      <c r="DZ185" s="5029"/>
      <c r="EA185" s="5029"/>
      <c r="EB185" s="5037"/>
      <c r="EC185" s="5029"/>
      <c r="ED185" s="5029"/>
      <c r="EE185" s="5029"/>
      <c r="EF185" s="5029"/>
      <c r="EG185" s="5372">
        <f>SUM(EG173:EG184)</f>
        <v>44324.464999999997</v>
      </c>
      <c r="EH185" s="5372">
        <f>SUM(EH174:EH184)</f>
        <v>1104.4894400000001</v>
      </c>
      <c r="EI185" s="5351"/>
      <c r="EJ185" s="5030"/>
      <c r="EK185" s="4994"/>
      <c r="EL185" s="5012"/>
      <c r="EM185" s="4153"/>
      <c r="EN185" s="4153"/>
      <c r="EO185" s="86"/>
      <c r="EP185" s="86"/>
      <c r="EQ185" s="86"/>
      <c r="ER185" s="86"/>
      <c r="ES185" s="86"/>
      <c r="ET185" s="86"/>
      <c r="EU185" s="86"/>
      <c r="EV185" s="86"/>
      <c r="EW185" s="86"/>
      <c r="EX185" s="86"/>
      <c r="EY185" s="86"/>
      <c r="EZ185" s="86"/>
      <c r="FA185" s="86"/>
      <c r="FC185" s="6778"/>
      <c r="FD185" s="6778"/>
      <c r="FE185" s="6778"/>
      <c r="FF185" s="6778"/>
      <c r="FG185" s="6778"/>
      <c r="FH185" s="6778"/>
      <c r="FI185" s="6778"/>
      <c r="FJ185" s="6778"/>
      <c r="FK185" s="6796"/>
      <c r="FL185" s="6778"/>
      <c r="FM185" s="6778"/>
      <c r="FN185" s="6778"/>
      <c r="FO185" s="6778"/>
      <c r="FP185" s="6778"/>
      <c r="FQ185" s="6797"/>
      <c r="FR185" s="6797"/>
      <c r="FS185" s="6797"/>
      <c r="FT185" s="6778"/>
      <c r="FU185" s="5012"/>
      <c r="FV185" s="6731"/>
      <c r="FW185" s="6731"/>
      <c r="FX185" s="6731"/>
      <c r="FY185" s="6731"/>
      <c r="FZ185" s="6731"/>
      <c r="GA185" s="6731"/>
      <c r="GB185" s="6731"/>
      <c r="GC185" s="6731"/>
      <c r="GD185" s="6731"/>
      <c r="GE185" s="6731"/>
      <c r="GF185" s="6731"/>
      <c r="GG185" s="6731"/>
      <c r="GH185" s="6731"/>
      <c r="GI185" s="6731"/>
      <c r="GJ185" s="6731"/>
      <c r="GK185" s="6731"/>
      <c r="GM185" s="6631" t="s">
        <v>1554</v>
      </c>
      <c r="GN185" s="6648">
        <v>11</v>
      </c>
      <c r="GO185" s="6648">
        <v>310344</v>
      </c>
      <c r="GP185" s="6649">
        <v>45568</v>
      </c>
      <c r="GQ185" s="6648">
        <v>500</v>
      </c>
      <c r="GR185" s="6648" t="s">
        <v>1539</v>
      </c>
      <c r="GS185" s="6650">
        <v>12.5</v>
      </c>
      <c r="GT185" s="6651">
        <v>45574</v>
      </c>
      <c r="GU185" s="6649">
        <v>45579</v>
      </c>
      <c r="GV185" s="6648">
        <v>3913</v>
      </c>
      <c r="GW185" s="6648">
        <v>511.8</v>
      </c>
      <c r="GX185" s="6652">
        <f>(GQ185-GW185)</f>
        <v>-11.800000000000011</v>
      </c>
      <c r="GY185" s="6653">
        <f>GS185*GW185/1</f>
        <v>6397.5</v>
      </c>
      <c r="GZ185" s="6654">
        <f>(GY185*0.05)</f>
        <v>319.875</v>
      </c>
      <c r="HA185" s="6685">
        <v>5</v>
      </c>
      <c r="HB185" s="6654">
        <f>(GY185*0.02)</f>
        <v>127.95</v>
      </c>
      <c r="HC185" s="6530" t="s">
        <v>8</v>
      </c>
      <c r="HV185" s="6778"/>
      <c r="HW185" s="6778"/>
      <c r="HX185" s="6778"/>
      <c r="HY185" s="6778"/>
      <c r="HZ185" s="6778"/>
      <c r="IA185" s="6778"/>
      <c r="IB185" s="6778"/>
      <c r="IC185" s="6778"/>
      <c r="ID185" s="6796"/>
      <c r="IE185" s="6778"/>
      <c r="IF185" s="6778"/>
      <c r="IG185" s="6778"/>
      <c r="IH185" s="6778"/>
      <c r="II185" s="6778"/>
      <c r="IJ185" s="6797"/>
      <c r="IK185" s="6797"/>
      <c r="IL185" s="6797"/>
      <c r="IM185" s="6778"/>
      <c r="IN185" s="5012"/>
      <c r="IO185" s="6731"/>
      <c r="IP185" s="6731"/>
      <c r="IQ185" s="6731"/>
      <c r="IR185" s="6731"/>
      <c r="IS185" s="6731"/>
      <c r="IT185" s="6731"/>
      <c r="IU185" s="6731"/>
      <c r="IV185" s="6731"/>
      <c r="IW185" s="6731"/>
      <c r="IX185" s="6731"/>
      <c r="IY185" s="6731"/>
      <c r="IZ185" s="6731"/>
      <c r="JA185" s="6731"/>
      <c r="JB185" s="6731"/>
      <c r="JC185" s="6731"/>
      <c r="JD185" s="6731"/>
    </row>
    <row r="186" spans="17:264" ht="15" thickBot="1">
      <c r="Q186" s="5593" t="s">
        <v>1611</v>
      </c>
      <c r="R186" s="5589" t="s">
        <v>1528</v>
      </c>
      <c r="S186" s="5589">
        <v>3</v>
      </c>
      <c r="T186" s="5599" t="s">
        <v>101</v>
      </c>
      <c r="U186" s="5610">
        <v>45477</v>
      </c>
      <c r="V186" s="5861">
        <v>500</v>
      </c>
      <c r="W186" s="5612" t="s">
        <v>1614</v>
      </c>
      <c r="X186" s="7398">
        <v>0.5</v>
      </c>
      <c r="Y186" s="5629">
        <v>0</v>
      </c>
      <c r="Z186" s="5614">
        <v>45484</v>
      </c>
      <c r="AA186" s="6208">
        <v>45484</v>
      </c>
      <c r="AB186" s="5612">
        <v>22864</v>
      </c>
      <c r="AC186" s="5630">
        <v>500</v>
      </c>
      <c r="AD186" s="5630">
        <v>0</v>
      </c>
      <c r="AE186" s="5629">
        <f t="shared" si="54"/>
        <v>0</v>
      </c>
      <c r="AF186" s="5629">
        <f>(AE186*0.05)</f>
        <v>0</v>
      </c>
      <c r="AG186" s="6209">
        <v>5</v>
      </c>
      <c r="AH186" s="5672"/>
      <c r="AI186" s="5734"/>
      <c r="AJ186" s="5742"/>
      <c r="AK186" s="5814"/>
      <c r="AL186" s="5814"/>
      <c r="AM186" s="3602"/>
      <c r="AN186" s="3602"/>
      <c r="AO186" s="3602"/>
      <c r="AP186" s="3602"/>
      <c r="AQ186" s="3602"/>
      <c r="AR186" s="3602"/>
      <c r="AS186" s="5814"/>
      <c r="AT186" s="3602"/>
      <c r="AU186" s="6039"/>
      <c r="AV186" s="6039"/>
      <c r="AW186" s="3602"/>
      <c r="AX186" s="3602"/>
      <c r="AY186" s="2024"/>
      <c r="AZ186" s="3602"/>
      <c r="BB186" s="5074"/>
      <c r="BC186" s="5075"/>
      <c r="BD186" s="5075"/>
      <c r="BE186" s="5075"/>
      <c r="BF186" s="5075"/>
      <c r="BG186" s="5075"/>
      <c r="BH186" s="5075"/>
      <c r="BI186" s="5075"/>
      <c r="BJ186" s="5076"/>
      <c r="BK186" s="5075"/>
      <c r="BL186" s="5075"/>
      <c r="BM186" s="5075"/>
      <c r="BN186" s="5075"/>
      <c r="BO186" s="5075"/>
      <c r="BP186" s="5075"/>
      <c r="BQ186" s="6695"/>
      <c r="BR186" s="5077"/>
      <c r="BS186" s="5083"/>
      <c r="BT186" s="5466"/>
      <c r="BU186" s="5312"/>
      <c r="BV186" s="5313"/>
      <c r="BW186" s="5314"/>
      <c r="BX186" s="5315"/>
      <c r="BY186" s="5313"/>
      <c r="BZ186" s="5316"/>
      <c r="CA186" s="5347"/>
      <c r="CB186" s="6705"/>
      <c r="CC186" s="5317"/>
      <c r="CD186" s="5316"/>
      <c r="CE186" s="5238"/>
      <c r="CF186" s="5242"/>
      <c r="CG186" s="5316"/>
      <c r="CH186" s="6934"/>
      <c r="CI186" s="5400"/>
      <c r="CK186" s="5123"/>
      <c r="CL186" s="5124"/>
      <c r="CM186" s="5124"/>
      <c r="CN186" s="5124"/>
      <c r="CO186" s="5124"/>
      <c r="CP186" s="5124"/>
      <c r="CQ186" s="5124"/>
      <c r="CR186" s="5124"/>
      <c r="CS186" s="5125"/>
      <c r="CT186" s="5124"/>
      <c r="CU186" s="5124"/>
      <c r="CV186" s="5124"/>
      <c r="CW186" s="5124"/>
      <c r="CX186" s="5124"/>
      <c r="CY186" s="5124"/>
      <c r="CZ186" s="5416"/>
      <c r="DA186" s="5126"/>
      <c r="DB186" s="5139"/>
      <c r="DC186" s="6908"/>
      <c r="DD186" s="5481"/>
      <c r="DE186" s="5481"/>
      <c r="DF186" s="5482"/>
      <c r="DG186" s="5482"/>
      <c r="DH186" s="5482"/>
      <c r="DI186" s="5482"/>
      <c r="DJ186" s="5482"/>
      <c r="DK186" s="5482"/>
      <c r="DL186" s="5482"/>
      <c r="DM186" s="5482"/>
      <c r="DN186" s="5482"/>
      <c r="DO186" s="5482"/>
      <c r="DP186" s="5482"/>
      <c r="DQ186" s="5482"/>
      <c r="DR186" s="5483"/>
      <c r="DT186" s="4994"/>
      <c r="DU186" s="4994"/>
      <c r="DV186" s="4994"/>
      <c r="DW186" s="4994"/>
      <c r="DX186" s="4994"/>
      <c r="DY186" s="4994"/>
      <c r="DZ186" s="4994"/>
      <c r="EA186" s="4994"/>
      <c r="EB186" s="4994"/>
      <c r="EC186" s="4994"/>
      <c r="ED186" s="4994"/>
      <c r="EE186" s="4994"/>
      <c r="EF186" s="4994"/>
      <c r="EG186" s="4994"/>
      <c r="EH186" s="4994"/>
      <c r="EI186" s="4994"/>
      <c r="EJ186" s="4994"/>
      <c r="EK186" s="4994"/>
      <c r="EL186" s="90"/>
      <c r="EM186" s="4153"/>
      <c r="EN186" s="4153"/>
      <c r="EO186" s="86"/>
      <c r="EP186" s="86"/>
      <c r="EQ186" s="86"/>
      <c r="ER186" s="86"/>
      <c r="ES186" s="86"/>
      <c r="ET186" s="86"/>
      <c r="EU186" s="86"/>
      <c r="EV186" s="86"/>
      <c r="EW186" s="86"/>
      <c r="EX186" s="86"/>
      <c r="EY186" s="86"/>
      <c r="EZ186" s="86"/>
      <c r="FA186" s="86"/>
      <c r="FC186" s="6778"/>
      <c r="FD186" s="6778"/>
      <c r="FE186" s="6778"/>
      <c r="FF186" s="6778"/>
      <c r="FG186" s="6778"/>
      <c r="FH186" s="6778"/>
      <c r="FI186" s="6778"/>
      <c r="FJ186" s="6778"/>
      <c r="FK186" s="6796"/>
      <c r="FL186" s="6778"/>
      <c r="FM186" s="6778"/>
      <c r="FN186" s="6778"/>
      <c r="FO186" s="6778"/>
      <c r="FP186" s="6778"/>
      <c r="FQ186" s="6797"/>
      <c r="FR186" s="6797"/>
      <c r="FS186" s="6797"/>
      <c r="FT186" s="6778"/>
      <c r="FU186" s="5012"/>
      <c r="FV186" s="6731"/>
      <c r="FW186" s="6731"/>
      <c r="FX186" s="6731"/>
      <c r="FY186" s="6731"/>
      <c r="FZ186" s="6731"/>
      <c r="GA186" s="6731"/>
      <c r="GB186" s="6731"/>
      <c r="GC186" s="6731"/>
      <c r="GD186" s="6731"/>
      <c r="GE186" s="6731"/>
      <c r="GF186" s="6731"/>
      <c r="GG186" s="6731"/>
      <c r="GH186" s="6731"/>
      <c r="GI186" s="6731"/>
      <c r="GJ186" s="6731"/>
      <c r="GK186" s="6731"/>
      <c r="GM186" s="6631" t="s">
        <v>1554</v>
      </c>
      <c r="GN186" s="6648">
        <v>3</v>
      </c>
      <c r="GO186" s="6648">
        <v>519</v>
      </c>
      <c r="GP186" s="6649">
        <v>45593</v>
      </c>
      <c r="GQ186" s="6648">
        <v>500</v>
      </c>
      <c r="GR186" s="6648" t="s">
        <v>1539</v>
      </c>
      <c r="GS186" s="6650">
        <v>12.5</v>
      </c>
      <c r="GT186" s="6651">
        <v>45596</v>
      </c>
      <c r="GU186" s="6649">
        <v>45594</v>
      </c>
      <c r="GV186" s="6648">
        <v>3983</v>
      </c>
      <c r="GW186" s="6648">
        <v>503.2</v>
      </c>
      <c r="GX186" s="6652">
        <f>(GQ186-GW186)</f>
        <v>-3.1999999999999886</v>
      </c>
      <c r="GY186" s="6653">
        <f>GS186*GW186/1</f>
        <v>6290</v>
      </c>
      <c r="GZ186" s="6654">
        <f>(GY186*0.05)</f>
        <v>314.5</v>
      </c>
      <c r="HA186" s="6685">
        <v>5</v>
      </c>
      <c r="HB186" s="6654">
        <f>(GY186*0.02)</f>
        <v>125.8</v>
      </c>
      <c r="HC186" s="6538" t="s">
        <v>8</v>
      </c>
      <c r="HV186" s="6778"/>
      <c r="HW186" s="6778"/>
      <c r="HX186" s="6778"/>
      <c r="HY186" s="6778"/>
      <c r="HZ186" s="6778"/>
      <c r="IA186" s="6778"/>
      <c r="IB186" s="6778"/>
      <c r="IC186" s="6778"/>
      <c r="ID186" s="6796"/>
      <c r="IE186" s="6778"/>
      <c r="IF186" s="6778"/>
      <c r="IG186" s="6778"/>
      <c r="IH186" s="6778"/>
      <c r="II186" s="6778"/>
      <c r="IJ186" s="6797"/>
      <c r="IK186" s="6797"/>
      <c r="IL186" s="6797"/>
      <c r="IM186" s="6778"/>
      <c r="IN186" s="5012"/>
      <c r="IO186" s="6731"/>
      <c r="IP186" s="6731"/>
      <c r="IQ186" s="6731"/>
      <c r="IR186" s="6731"/>
      <c r="IS186" s="6731"/>
      <c r="IT186" s="6731"/>
      <c r="IU186" s="6731"/>
      <c r="IV186" s="6731"/>
      <c r="IW186" s="6731"/>
      <c r="IX186" s="6731"/>
      <c r="IY186" s="6731"/>
      <c r="IZ186" s="6731"/>
      <c r="JA186" s="6731"/>
      <c r="JB186" s="6731"/>
      <c r="JC186" s="6731"/>
      <c r="JD186" s="6731"/>
    </row>
    <row r="187" spans="17:264" ht="16.2" thickBot="1">
      <c r="Q187" s="5593" t="s">
        <v>1611</v>
      </c>
      <c r="R187" s="5589" t="s">
        <v>1618</v>
      </c>
      <c r="S187" s="5589">
        <v>4</v>
      </c>
      <c r="T187" s="5599" t="s">
        <v>101</v>
      </c>
      <c r="U187" s="5610">
        <v>45477</v>
      </c>
      <c r="V187" s="5861">
        <v>500</v>
      </c>
      <c r="W187" s="5612" t="s">
        <v>1614</v>
      </c>
      <c r="X187" s="7398">
        <v>0.5</v>
      </c>
      <c r="Y187" s="5629">
        <v>0</v>
      </c>
      <c r="Z187" s="5614">
        <v>45484</v>
      </c>
      <c r="AA187" s="6208">
        <v>45484</v>
      </c>
      <c r="AB187" s="5612">
        <v>22864</v>
      </c>
      <c r="AC187" s="5630">
        <v>500</v>
      </c>
      <c r="AD187" s="5630">
        <v>0</v>
      </c>
      <c r="AE187" s="5629">
        <f t="shared" si="54"/>
        <v>0</v>
      </c>
      <c r="AF187" s="5629">
        <f>(AE187*0.05)</f>
        <v>0</v>
      </c>
      <c r="AG187" s="6209">
        <v>5</v>
      </c>
      <c r="AH187" s="5672"/>
      <c r="AI187" s="5734"/>
      <c r="AJ187" s="5742"/>
      <c r="AK187" s="5814"/>
      <c r="AL187" s="5814"/>
      <c r="AM187" s="3602"/>
      <c r="AN187" s="3602"/>
      <c r="AO187" s="3602"/>
      <c r="AP187" s="3602"/>
      <c r="AQ187" s="3602"/>
      <c r="AR187" s="3602"/>
      <c r="AS187" s="5814"/>
      <c r="AT187" s="3602"/>
      <c r="AU187" s="3602"/>
      <c r="AV187" s="3602"/>
      <c r="AW187" s="3602"/>
      <c r="AX187" s="3602"/>
      <c r="AY187" s="3602"/>
      <c r="AZ187" s="3602"/>
      <c r="BB187" s="5074"/>
      <c r="BC187" s="5075"/>
      <c r="BD187" s="5075"/>
      <c r="BE187" s="5075"/>
      <c r="BF187" s="5075"/>
      <c r="BG187" s="5075"/>
      <c r="BH187" s="5075"/>
      <c r="BI187" s="5075"/>
      <c r="BJ187" s="5076"/>
      <c r="BK187" s="5075"/>
      <c r="BL187" s="5075"/>
      <c r="BM187" s="5075"/>
      <c r="BN187" s="5075"/>
      <c r="BO187" s="5075"/>
      <c r="BP187" s="5075"/>
      <c r="BQ187" s="6695"/>
      <c r="BR187" s="5077"/>
      <c r="BS187" s="5083"/>
      <c r="BT187" s="6718"/>
      <c r="BU187" s="5253"/>
      <c r="BV187" s="5254"/>
      <c r="BW187" s="5255"/>
      <c r="BX187" s="5256"/>
      <c r="BY187" s="5254"/>
      <c r="BZ187" s="5257"/>
      <c r="CA187" s="5397"/>
      <c r="CB187" s="6307"/>
      <c r="CC187" s="5398"/>
      <c r="CD187" s="5257"/>
      <c r="CE187" s="5246"/>
      <c r="CF187" s="5250"/>
      <c r="CG187" s="5257"/>
      <c r="CH187" s="6907"/>
      <c r="CI187" s="5166"/>
      <c r="CK187" s="5123"/>
      <c r="CL187" s="5124"/>
      <c r="CM187" s="5124"/>
      <c r="CN187" s="5124"/>
      <c r="CO187" s="5124"/>
      <c r="CP187" s="5124"/>
      <c r="CQ187" s="5124"/>
      <c r="CR187" s="5124"/>
      <c r="CS187" s="5125"/>
      <c r="CT187" s="5124"/>
      <c r="CU187" s="5124"/>
      <c r="CV187" s="5124"/>
      <c r="CW187" s="5124"/>
      <c r="CX187" s="5124"/>
      <c r="CY187" s="5124"/>
      <c r="CZ187" s="5416"/>
      <c r="DA187" s="5126"/>
      <c r="DB187" s="5139"/>
      <c r="DC187" s="6909"/>
      <c r="DD187" s="5127"/>
      <c r="DE187" s="5127"/>
      <c r="DF187" s="2557"/>
      <c r="DG187" s="2557"/>
      <c r="DH187" s="2557"/>
      <c r="DI187" s="2557"/>
      <c r="DJ187" s="2557"/>
      <c r="DK187" s="2557"/>
      <c r="DL187" s="2557"/>
      <c r="DM187" s="2557"/>
      <c r="DN187" s="2557"/>
      <c r="DO187" s="2557"/>
      <c r="DP187" s="2557"/>
      <c r="DQ187" s="2557"/>
      <c r="DR187" s="2523"/>
      <c r="DT187" s="4994"/>
      <c r="DU187" s="4994"/>
      <c r="DV187" s="4994"/>
      <c r="DW187" s="4994"/>
      <c r="DX187" s="4994"/>
      <c r="DY187" s="4994"/>
      <c r="DZ187" s="4994"/>
      <c r="EA187" s="4994"/>
      <c r="EB187" s="4994"/>
      <c r="EC187" s="4994"/>
      <c r="ED187" s="4994"/>
      <c r="EE187" s="4994"/>
      <c r="EF187" s="4994"/>
      <c r="EG187" s="4994"/>
      <c r="EH187" s="4994"/>
      <c r="EI187" s="4994"/>
      <c r="EJ187" s="4994"/>
      <c r="EK187" s="4994"/>
      <c r="EL187" s="5016"/>
      <c r="EM187" s="5042"/>
      <c r="EN187" s="5038" t="s">
        <v>14</v>
      </c>
      <c r="EO187" s="5038" t="s">
        <v>12</v>
      </c>
      <c r="EP187" s="5038"/>
      <c r="EQ187" s="5038"/>
      <c r="ER187" s="5038" t="s">
        <v>15</v>
      </c>
      <c r="ES187" s="5038" t="s">
        <v>12</v>
      </c>
      <c r="ET187" s="5038" t="s">
        <v>12</v>
      </c>
      <c r="EU187" s="5038"/>
      <c r="EV187" s="5038"/>
      <c r="EW187" s="5038"/>
      <c r="EX187" s="5038"/>
      <c r="EY187" s="5038" t="s">
        <v>0</v>
      </c>
      <c r="EZ187" s="5382"/>
      <c r="FA187" s="5039"/>
      <c r="FC187" s="6732" t="s">
        <v>1586</v>
      </c>
      <c r="FD187" s="6733"/>
      <c r="FE187" s="6734"/>
      <c r="FF187" s="6734"/>
      <c r="FG187" s="6734"/>
      <c r="FH187" s="6734"/>
      <c r="FI187" s="6734"/>
      <c r="FJ187" s="6734"/>
      <c r="FK187" s="6734"/>
      <c r="FL187" s="6734"/>
      <c r="FM187" s="6734"/>
      <c r="FN187" s="6734"/>
      <c r="FO187" s="6734"/>
      <c r="FP187" s="6734"/>
      <c r="FQ187" s="6734"/>
      <c r="FR187" s="6734"/>
      <c r="FS187" s="6734"/>
      <c r="FT187" s="6734"/>
      <c r="FU187" s="4993"/>
      <c r="FV187" s="6731"/>
      <c r="FW187" s="6731"/>
      <c r="FX187" s="6731"/>
      <c r="FY187" s="6731"/>
      <c r="FZ187" s="6731"/>
      <c r="GA187" s="6731"/>
      <c r="GB187" s="6731"/>
      <c r="GC187" s="6731"/>
      <c r="GD187" s="6731"/>
      <c r="GE187" s="6731"/>
      <c r="GF187" s="6731"/>
      <c r="GG187" s="6731"/>
      <c r="GH187" s="6731"/>
      <c r="GI187" s="6731"/>
      <c r="GJ187" s="6731"/>
      <c r="GK187" s="6731"/>
      <c r="GM187" s="6536"/>
      <c r="GN187" s="6536"/>
      <c r="GO187" s="6536"/>
      <c r="GP187" s="6536"/>
      <c r="GQ187" s="6536"/>
      <c r="GR187" s="6536"/>
      <c r="GS187" s="6536"/>
      <c r="GT187" s="6537"/>
      <c r="GU187" s="6536"/>
      <c r="GV187" s="6536"/>
      <c r="GW187" s="6536"/>
      <c r="GX187" s="6536"/>
      <c r="GY187" s="6536"/>
      <c r="GZ187" s="6536"/>
      <c r="HA187" s="6676"/>
      <c r="HB187" s="6676"/>
      <c r="HC187" s="6538"/>
      <c r="HV187" s="6732" t="s">
        <v>1586</v>
      </c>
      <c r="HW187" s="6733"/>
      <c r="HX187" s="6734"/>
      <c r="HY187" s="6734"/>
      <c r="HZ187" s="6734"/>
      <c r="IA187" s="6734"/>
      <c r="IB187" s="6734"/>
      <c r="IC187" s="6734"/>
      <c r="ID187" s="6734"/>
      <c r="IE187" s="6734"/>
      <c r="IF187" s="6734"/>
      <c r="IG187" s="6734"/>
      <c r="IH187" s="6734"/>
      <c r="II187" s="6734"/>
      <c r="IJ187" s="6734"/>
      <c r="IK187" s="6734"/>
      <c r="IL187" s="6734"/>
      <c r="IM187" s="6734"/>
      <c r="IN187" s="4993"/>
      <c r="IO187" s="6731"/>
      <c r="IP187" s="6731"/>
      <c r="IQ187" s="6731"/>
      <c r="IR187" s="6731"/>
      <c r="IS187" s="6731"/>
      <c r="IT187" s="6731"/>
      <c r="IU187" s="6731"/>
      <c r="IV187" s="6731"/>
      <c r="IW187" s="6731"/>
      <c r="IX187" s="6731"/>
      <c r="IY187" s="6731"/>
      <c r="IZ187" s="6731"/>
      <c r="JA187" s="6731"/>
      <c r="JB187" s="6731"/>
      <c r="JC187" s="6731"/>
      <c r="JD187" s="6731"/>
    </row>
    <row r="188" spans="17:264" ht="15" thickBot="1">
      <c r="Q188" s="5593" t="s">
        <v>81</v>
      </c>
      <c r="R188" s="5589" t="s">
        <v>1621</v>
      </c>
      <c r="S188" s="5618">
        <v>4</v>
      </c>
      <c r="T188" s="5589" t="s">
        <v>796</v>
      </c>
      <c r="U188" s="5610">
        <v>45483</v>
      </c>
      <c r="V188" s="7045">
        <v>10</v>
      </c>
      <c r="W188" s="5594" t="s">
        <v>35</v>
      </c>
      <c r="X188" s="5594">
        <v>10</v>
      </c>
      <c r="Y188" s="5620">
        <v>350</v>
      </c>
      <c r="Z188" s="5614">
        <v>45484</v>
      </c>
      <c r="AA188" s="6208">
        <v>45483</v>
      </c>
      <c r="AB188" s="5599">
        <v>22877</v>
      </c>
      <c r="AC188" s="5621">
        <v>10000</v>
      </c>
      <c r="AD188" s="5598">
        <f>(AC188-V188*1000)</f>
        <v>0</v>
      </c>
      <c r="AE188" s="5622">
        <v>7600</v>
      </c>
      <c r="AF188" s="5622">
        <v>380</v>
      </c>
      <c r="AG188" s="5609">
        <v>5</v>
      </c>
      <c r="AH188" s="5672" t="s">
        <v>8</v>
      </c>
      <c r="AI188" s="5734"/>
      <c r="AJ188" s="5742" t="s">
        <v>1269</v>
      </c>
      <c r="AK188" s="4955"/>
      <c r="AL188" s="4955"/>
      <c r="AM188" s="2024"/>
      <c r="AN188" s="2024"/>
      <c r="AO188" s="2024"/>
      <c r="AP188" s="2024"/>
      <c r="AQ188" s="2024"/>
      <c r="AR188" s="2024"/>
      <c r="AS188" s="4955"/>
      <c r="AT188" s="2024"/>
      <c r="AU188" s="2024"/>
      <c r="AV188" s="2024"/>
      <c r="AW188" s="2024"/>
      <c r="AX188" s="2024"/>
      <c r="AY188" s="2024"/>
      <c r="AZ188" s="2024"/>
      <c r="BB188" s="5078"/>
      <c r="BC188" s="5079"/>
      <c r="BD188" s="5079"/>
      <c r="BE188" s="5079"/>
      <c r="BF188" s="5079"/>
      <c r="BG188" s="5079"/>
      <c r="BH188" s="5079"/>
      <c r="BI188" s="5079"/>
      <c r="BJ188" s="5080"/>
      <c r="BK188" s="5079"/>
      <c r="BL188" s="5079"/>
      <c r="BM188" s="5079"/>
      <c r="BN188" s="5079"/>
      <c r="BO188" s="5177">
        <f>SUM(BO177:BO187)</f>
        <v>71769.305200000003</v>
      </c>
      <c r="BP188" s="5177">
        <f>SUM(BP177:BP187)</f>
        <v>3588.4652600000004</v>
      </c>
      <c r="BQ188" s="6696"/>
      <c r="BR188" s="5081"/>
      <c r="BS188" s="5083"/>
      <c r="BT188" s="6718"/>
      <c r="BU188" s="5253"/>
      <c r="BV188" s="5254"/>
      <c r="BW188" s="5255"/>
      <c r="BX188" s="5256"/>
      <c r="BY188" s="5254"/>
      <c r="BZ188" s="5257"/>
      <c r="CA188" s="5397"/>
      <c r="CB188" s="6307"/>
      <c r="CC188" s="5398"/>
      <c r="CD188" s="5257"/>
      <c r="CE188" s="5246"/>
      <c r="CF188" s="5250"/>
      <c r="CG188" s="5257"/>
      <c r="CH188" s="7021"/>
      <c r="CI188" s="7022"/>
      <c r="CK188" s="5123"/>
      <c r="CL188" s="5124"/>
      <c r="CM188" s="5124"/>
      <c r="CN188" s="5124"/>
      <c r="CO188" s="5124"/>
      <c r="CP188" s="5124"/>
      <c r="CQ188" s="5124"/>
      <c r="CR188" s="5124"/>
      <c r="CS188" s="5125"/>
      <c r="CT188" s="5124"/>
      <c r="CU188" s="5124"/>
      <c r="CV188" s="5124"/>
      <c r="CW188" s="5124"/>
      <c r="CX188" s="5124"/>
      <c r="CY188" s="5124"/>
      <c r="CZ188" s="5416"/>
      <c r="DA188" s="5126"/>
      <c r="DB188" s="5139"/>
      <c r="DC188" s="6909"/>
      <c r="DD188" s="5127"/>
      <c r="DE188" s="5127"/>
      <c r="DF188" s="2557"/>
      <c r="DG188" s="2557"/>
      <c r="DH188" s="2557"/>
      <c r="DI188" s="2557"/>
      <c r="DJ188" s="2557"/>
      <c r="DK188" s="2557"/>
      <c r="DL188" s="2557"/>
      <c r="DM188" s="2557"/>
      <c r="DN188" s="2557"/>
      <c r="DO188" s="2557"/>
      <c r="DP188" s="2557"/>
      <c r="DQ188" s="2557"/>
      <c r="DR188" s="2523"/>
      <c r="DT188" s="4995" t="s">
        <v>1512</v>
      </c>
      <c r="DU188" s="4995"/>
      <c r="DV188" s="4993"/>
      <c r="DW188" s="4993"/>
      <c r="DX188" s="4993"/>
      <c r="DY188" s="4993"/>
      <c r="DZ188" s="4993"/>
      <c r="EA188" s="4993"/>
      <c r="EB188" s="4993"/>
      <c r="EC188" s="4993"/>
      <c r="ED188" s="4993"/>
      <c r="EE188" s="4993"/>
      <c r="EF188" s="4993"/>
      <c r="EG188" s="4993"/>
      <c r="EH188" s="4993"/>
      <c r="EI188" s="4993"/>
      <c r="EJ188" s="4993"/>
      <c r="EK188" s="4994"/>
      <c r="EL188" s="5017" t="s">
        <v>4</v>
      </c>
      <c r="EM188" s="5043" t="s">
        <v>18</v>
      </c>
      <c r="EN188" s="5040" t="s">
        <v>19</v>
      </c>
      <c r="EO188" s="5040" t="s">
        <v>19</v>
      </c>
      <c r="EP188" s="5040" t="s">
        <v>20</v>
      </c>
      <c r="EQ188" s="5040" t="s">
        <v>21</v>
      </c>
      <c r="ER188" s="5040" t="s">
        <v>22</v>
      </c>
      <c r="ES188" s="5040" t="s">
        <v>23</v>
      </c>
      <c r="ET188" s="5040" t="s">
        <v>23</v>
      </c>
      <c r="EU188" s="5040" t="s">
        <v>24</v>
      </c>
      <c r="EV188" s="5040" t="s">
        <v>20</v>
      </c>
      <c r="EW188" s="5040" t="s">
        <v>25</v>
      </c>
      <c r="EX188" s="5040" t="s">
        <v>0</v>
      </c>
      <c r="EY188" s="5040" t="s">
        <v>1363</v>
      </c>
      <c r="EZ188" s="5383"/>
      <c r="FA188" s="5041" t="s">
        <v>26</v>
      </c>
      <c r="FC188" s="6779"/>
      <c r="FD188" s="6779"/>
      <c r="FE188" s="6779"/>
      <c r="FF188" s="6779" t="s">
        <v>14</v>
      </c>
      <c r="FG188" s="6779" t="s">
        <v>12</v>
      </c>
      <c r="FH188" s="6779"/>
      <c r="FI188" s="6779"/>
      <c r="FJ188" s="6779" t="s">
        <v>15</v>
      </c>
      <c r="FK188" s="6779" t="s">
        <v>12</v>
      </c>
      <c r="FL188" s="6779" t="s">
        <v>12</v>
      </c>
      <c r="FM188" s="6779"/>
      <c r="FN188" s="6779"/>
      <c r="FO188" s="6779"/>
      <c r="FP188" s="6779"/>
      <c r="FQ188" s="6779" t="s">
        <v>0</v>
      </c>
      <c r="FR188" s="6872"/>
      <c r="FS188" s="6872"/>
      <c r="FT188" s="6779"/>
      <c r="FU188" s="87"/>
      <c r="FV188" s="6731"/>
      <c r="FW188" s="6731"/>
      <c r="FX188" s="6731"/>
      <c r="FY188" s="6731"/>
      <c r="FZ188" s="6731"/>
      <c r="GA188" s="6731"/>
      <c r="GB188" s="6731"/>
      <c r="GC188" s="6731"/>
      <c r="GD188" s="6731"/>
      <c r="GE188" s="6731"/>
      <c r="GF188" s="6731"/>
      <c r="GG188" s="6731"/>
      <c r="GH188" s="6731"/>
      <c r="GI188" s="6731"/>
      <c r="GJ188" s="6731"/>
      <c r="GK188" s="6731"/>
      <c r="GM188" s="6547"/>
      <c r="GN188" s="6536"/>
      <c r="GO188" s="6536"/>
      <c r="GP188" s="6548"/>
      <c r="GQ188" s="6536"/>
      <c r="GR188" s="6536"/>
      <c r="GS188" s="6536"/>
      <c r="GT188" s="6549"/>
      <c r="GU188" s="6536"/>
      <c r="GV188" s="6536"/>
      <c r="GW188" s="6550"/>
      <c r="GX188" s="6536"/>
      <c r="GY188" s="6550"/>
      <c r="GZ188" s="6550"/>
      <c r="HA188" s="6898"/>
      <c r="HB188" s="6898"/>
      <c r="HC188" s="6538"/>
      <c r="HV188" s="6779"/>
      <c r="HW188" s="6779"/>
      <c r="HX188" s="6779"/>
      <c r="HY188" s="6779" t="s">
        <v>14</v>
      </c>
      <c r="HZ188" s="6779" t="s">
        <v>12</v>
      </c>
      <c r="IA188" s="6779"/>
      <c r="IB188" s="6779"/>
      <c r="IC188" s="6779" t="s">
        <v>15</v>
      </c>
      <c r="ID188" s="6779" t="s">
        <v>12</v>
      </c>
      <c r="IE188" s="6779" t="s">
        <v>12</v>
      </c>
      <c r="IF188" s="6779"/>
      <c r="IG188" s="6779"/>
      <c r="IH188" s="6779"/>
      <c r="II188" s="6779"/>
      <c r="IJ188" s="6779" t="s">
        <v>0</v>
      </c>
      <c r="IK188" s="6872"/>
      <c r="IL188" s="6872"/>
      <c r="IM188" s="6779"/>
      <c r="IN188" s="87"/>
      <c r="IO188" s="6731"/>
      <c r="IP188" s="6731"/>
      <c r="IQ188" s="6731"/>
      <c r="IR188" s="6731"/>
      <c r="IS188" s="6731"/>
      <c r="IT188" s="6731"/>
      <c r="IU188" s="6731"/>
      <c r="IV188" s="6731"/>
      <c r="IW188" s="6731"/>
      <c r="IX188" s="6731"/>
      <c r="IY188" s="6731"/>
      <c r="IZ188" s="6731"/>
      <c r="JA188" s="6731"/>
      <c r="JB188" s="6731"/>
      <c r="JC188" s="6731"/>
      <c r="JD188" s="6731"/>
    </row>
    <row r="189" spans="17:264" ht="15" thickBot="1">
      <c r="Q189" s="5593" t="s">
        <v>629</v>
      </c>
      <c r="R189" s="5594" t="s">
        <v>1541</v>
      </c>
      <c r="S189" s="5631">
        <v>432</v>
      </c>
      <c r="T189" s="5589">
        <v>3790</v>
      </c>
      <c r="U189" s="5606">
        <v>45467</v>
      </c>
      <c r="V189" s="6940">
        <v>20</v>
      </c>
      <c r="W189" s="5594" t="s">
        <v>35</v>
      </c>
      <c r="X189" s="5594">
        <v>20</v>
      </c>
      <c r="Y189" s="5608">
        <v>275.10000000000002</v>
      </c>
      <c r="Z189" s="4482">
        <v>45495</v>
      </c>
      <c r="AA189" s="5634">
        <v>45502</v>
      </c>
      <c r="AB189" s="5594">
        <v>23001</v>
      </c>
      <c r="AC189" s="5598">
        <v>20000</v>
      </c>
      <c r="AD189" s="5598">
        <f t="shared" si="51"/>
        <v>0</v>
      </c>
      <c r="AE189" s="5600">
        <v>5290</v>
      </c>
      <c r="AF189" s="5608">
        <v>264.5</v>
      </c>
      <c r="AG189" s="5632">
        <v>5</v>
      </c>
      <c r="AH189" s="5672" t="s">
        <v>1655</v>
      </c>
      <c r="AI189" s="5734"/>
      <c r="AJ189" s="7244"/>
      <c r="AK189" s="7434"/>
      <c r="AL189" s="5773" t="s">
        <v>14</v>
      </c>
      <c r="AM189" s="5773" t="s">
        <v>12</v>
      </c>
      <c r="AN189" s="5773"/>
      <c r="AO189" s="5773"/>
      <c r="AP189" s="5773"/>
      <c r="AQ189" s="5773" t="s">
        <v>15</v>
      </c>
      <c r="AR189" s="5773" t="s">
        <v>12</v>
      </c>
      <c r="AS189" s="5746" t="s">
        <v>12</v>
      </c>
      <c r="AT189" s="5773"/>
      <c r="AU189" s="5773"/>
      <c r="AV189" s="5773"/>
      <c r="AW189" s="5773"/>
      <c r="AX189" s="5773" t="s">
        <v>0</v>
      </c>
      <c r="AY189" s="5774"/>
      <c r="AZ189" s="5775"/>
      <c r="BB189" s="5083"/>
      <c r="BC189" s="5083"/>
      <c r="BD189" s="5083"/>
      <c r="BE189" s="5083"/>
      <c r="BF189" s="5083"/>
      <c r="BG189" s="5083"/>
      <c r="BH189" s="5083"/>
      <c r="BI189" s="5083"/>
      <c r="BJ189" s="5083"/>
      <c r="BK189" s="5083"/>
      <c r="BL189" s="5083"/>
      <c r="BM189" s="5083"/>
      <c r="BN189" s="5083"/>
      <c r="BO189" s="5083"/>
      <c r="BP189" s="5083"/>
      <c r="BQ189" s="5083"/>
      <c r="BR189" s="5083"/>
      <c r="BS189" s="5083"/>
      <c r="BT189" s="6976"/>
      <c r="BU189" s="6945"/>
      <c r="BV189" s="6944"/>
      <c r="BW189" s="6946"/>
      <c r="BX189" s="6947"/>
      <c r="BY189" s="6944"/>
      <c r="BZ189" s="6948"/>
      <c r="CA189" s="6949"/>
      <c r="CB189" s="6950"/>
      <c r="CC189" s="6951"/>
      <c r="CD189" s="6948"/>
      <c r="CE189" s="6952"/>
      <c r="CF189" s="6953"/>
      <c r="CG189" s="6948"/>
      <c r="CH189" s="7021"/>
      <c r="CI189" s="6704"/>
      <c r="CK189" s="5135"/>
      <c r="CL189" s="5136"/>
      <c r="CM189" s="5136"/>
      <c r="CN189" s="5136"/>
      <c r="CO189" s="5136"/>
      <c r="CP189" s="5136"/>
      <c r="CQ189" s="5136"/>
      <c r="CR189" s="5136"/>
      <c r="CS189" s="5137"/>
      <c r="CT189" s="5136"/>
      <c r="CU189" s="5136"/>
      <c r="CV189" s="5136"/>
      <c r="CW189" s="5136"/>
      <c r="CX189" s="5136"/>
      <c r="CY189" s="5136"/>
      <c r="CZ189" s="5418"/>
      <c r="DA189" s="5138"/>
      <c r="DB189" s="5139"/>
      <c r="DC189" s="6909"/>
      <c r="DD189" s="5127"/>
      <c r="DE189" s="5127"/>
      <c r="DF189" s="2557"/>
      <c r="DG189" s="2557"/>
      <c r="DH189" s="2557"/>
      <c r="DI189" s="2557"/>
      <c r="DJ189" s="2557"/>
      <c r="DK189" s="2557"/>
      <c r="DL189" s="2557"/>
      <c r="DM189" s="2557"/>
      <c r="DN189" s="2557"/>
      <c r="DO189" s="2557"/>
      <c r="DP189" s="2557"/>
      <c r="DQ189" s="2557"/>
      <c r="DR189" s="2523"/>
      <c r="DT189" s="5016"/>
      <c r="DU189" s="5016"/>
      <c r="DV189" s="5016"/>
      <c r="DW189" s="5016" t="s">
        <v>14</v>
      </c>
      <c r="DX189" s="5016" t="s">
        <v>12</v>
      </c>
      <c r="DY189" s="5016"/>
      <c r="DZ189" s="5016"/>
      <c r="EA189" s="5016" t="s">
        <v>15</v>
      </c>
      <c r="EB189" s="5016" t="s">
        <v>12</v>
      </c>
      <c r="EC189" s="5016" t="s">
        <v>12</v>
      </c>
      <c r="ED189" s="5016"/>
      <c r="EE189" s="5016"/>
      <c r="EF189" s="5016"/>
      <c r="EG189" s="5016"/>
      <c r="EH189" s="5016" t="s">
        <v>0</v>
      </c>
      <c r="EI189" s="5016"/>
      <c r="EJ189" s="5016"/>
      <c r="EK189" s="4994"/>
      <c r="EL189" s="5018"/>
      <c r="EM189" s="5044"/>
      <c r="EN189" s="5045" t="s">
        <v>3</v>
      </c>
      <c r="EO189" s="5045" t="s">
        <v>18</v>
      </c>
      <c r="EP189" s="5045"/>
      <c r="EQ189" s="5045"/>
      <c r="ER189" s="5045" t="s">
        <v>21</v>
      </c>
      <c r="ES189" s="5045" t="s">
        <v>27</v>
      </c>
      <c r="ET189" s="5045" t="s">
        <v>28</v>
      </c>
      <c r="EU189" s="5045"/>
      <c r="EV189" s="5045"/>
      <c r="EW189" s="5045"/>
      <c r="EX189" s="5045"/>
      <c r="EY189" s="5045" t="s">
        <v>11</v>
      </c>
      <c r="EZ189" s="5384"/>
      <c r="FA189" s="5046"/>
      <c r="FC189" s="6780" t="s">
        <v>3</v>
      </c>
      <c r="FD189" s="6780" t="s">
        <v>4</v>
      </c>
      <c r="FE189" s="6780" t="s">
        <v>18</v>
      </c>
      <c r="FF189" s="6780" t="s">
        <v>19</v>
      </c>
      <c r="FG189" s="6780" t="s">
        <v>19</v>
      </c>
      <c r="FH189" s="6780" t="s">
        <v>20</v>
      </c>
      <c r="FI189" s="6780" t="s">
        <v>21</v>
      </c>
      <c r="FJ189" s="6780" t="s">
        <v>22</v>
      </c>
      <c r="FK189" s="6780" t="s">
        <v>23</v>
      </c>
      <c r="FL189" s="6780" t="s">
        <v>23</v>
      </c>
      <c r="FM189" s="6780" t="s">
        <v>1227</v>
      </c>
      <c r="FN189" s="6780" t="s">
        <v>20</v>
      </c>
      <c r="FO189" s="6780" t="s">
        <v>25</v>
      </c>
      <c r="FP189" s="6780" t="s">
        <v>0</v>
      </c>
      <c r="FQ189" s="6780" t="s">
        <v>1363</v>
      </c>
      <c r="FR189" s="6868"/>
      <c r="FS189" s="6868" t="s">
        <v>1526</v>
      </c>
      <c r="FT189" s="6780" t="s">
        <v>26</v>
      </c>
      <c r="FU189" s="87"/>
      <c r="FV189" s="6731"/>
      <c r="FW189" s="6731"/>
      <c r="FX189" s="6731"/>
      <c r="FY189" s="6731"/>
      <c r="FZ189" s="6731"/>
      <c r="GA189" s="6731"/>
      <c r="GB189" s="6731"/>
      <c r="GC189" s="6731"/>
      <c r="GD189" s="6731"/>
      <c r="GE189" s="6731"/>
      <c r="GF189" s="6731"/>
      <c r="GG189" s="6731"/>
      <c r="GH189" s="6731"/>
      <c r="GI189" s="6731"/>
      <c r="GJ189" s="6731"/>
      <c r="GK189" s="6731"/>
      <c r="GM189" s="6536"/>
      <c r="GN189" s="6536"/>
      <c r="GO189" s="6536"/>
      <c r="GP189" s="6536"/>
      <c r="GQ189" s="6536"/>
      <c r="GR189" s="6536"/>
      <c r="GS189" s="6536"/>
      <c r="GT189" s="6537"/>
      <c r="GU189" s="6536"/>
      <c r="GV189" s="6536"/>
      <c r="GW189" s="6536"/>
      <c r="GX189" s="6536"/>
      <c r="GY189" s="6536"/>
      <c r="GZ189" s="6536"/>
      <c r="HA189" s="6676"/>
      <c r="HB189" s="6676"/>
      <c r="HC189" s="6538"/>
      <c r="HV189" s="6780" t="s">
        <v>3</v>
      </c>
      <c r="HW189" s="6780" t="s">
        <v>4</v>
      </c>
      <c r="HX189" s="6780" t="s">
        <v>18</v>
      </c>
      <c r="HY189" s="6780" t="s">
        <v>19</v>
      </c>
      <c r="HZ189" s="6780" t="s">
        <v>19</v>
      </c>
      <c r="IA189" s="6780" t="s">
        <v>20</v>
      </c>
      <c r="IB189" s="6780" t="s">
        <v>21</v>
      </c>
      <c r="IC189" s="6780" t="s">
        <v>22</v>
      </c>
      <c r="ID189" s="6780" t="s">
        <v>23</v>
      </c>
      <c r="IE189" s="6780" t="s">
        <v>23</v>
      </c>
      <c r="IF189" s="6780" t="s">
        <v>1227</v>
      </c>
      <c r="IG189" s="6780" t="s">
        <v>20</v>
      </c>
      <c r="IH189" s="6780" t="s">
        <v>25</v>
      </c>
      <c r="II189" s="6780" t="s">
        <v>0</v>
      </c>
      <c r="IJ189" s="6780" t="s">
        <v>1363</v>
      </c>
      <c r="IK189" s="6868"/>
      <c r="IL189" s="6868" t="s">
        <v>1526</v>
      </c>
      <c r="IM189" s="6780" t="s">
        <v>26</v>
      </c>
      <c r="IN189" s="87"/>
      <c r="IO189" s="6731"/>
      <c r="IP189" s="6731"/>
      <c r="IQ189" s="6731"/>
      <c r="IR189" s="6731"/>
      <c r="IS189" s="6731"/>
      <c r="IT189" s="6731"/>
      <c r="IU189" s="6731"/>
      <c r="IV189" s="6731"/>
      <c r="IW189" s="6731"/>
      <c r="IX189" s="6731"/>
      <c r="IY189" s="6731"/>
      <c r="IZ189" s="6731"/>
      <c r="JA189" s="6731"/>
      <c r="JB189" s="6731"/>
      <c r="JC189" s="6731"/>
      <c r="JD189" s="6731"/>
    </row>
    <row r="190" spans="17:264" ht="15" thickBot="1">
      <c r="Q190" s="5637" t="s">
        <v>1543</v>
      </c>
      <c r="R190" s="5612" t="s">
        <v>1605</v>
      </c>
      <c r="S190" s="5626">
        <v>22</v>
      </c>
      <c r="T190" s="5589" t="s">
        <v>796</v>
      </c>
      <c r="U190" s="5595">
        <v>45470</v>
      </c>
      <c r="V190" s="7281">
        <v>25.2</v>
      </c>
      <c r="W190" s="5612" t="s">
        <v>35</v>
      </c>
      <c r="X190" s="5612">
        <v>63</v>
      </c>
      <c r="Y190" s="5629">
        <v>1182.3</v>
      </c>
      <c r="Z190" s="4482">
        <v>45495</v>
      </c>
      <c r="AA190" s="5595">
        <v>45496</v>
      </c>
      <c r="AB190" s="5594">
        <v>22946</v>
      </c>
      <c r="AC190" s="5598">
        <v>25200</v>
      </c>
      <c r="AD190" s="5598">
        <f t="shared" si="51"/>
        <v>0</v>
      </c>
      <c r="AE190" s="5608">
        <f>(AC190*Y190/1000)</f>
        <v>29793.96</v>
      </c>
      <c r="AF190" s="5608">
        <f>(AE190*0.05)</f>
        <v>1489.6980000000001</v>
      </c>
      <c r="AG190" s="5609">
        <v>5</v>
      </c>
      <c r="AH190" s="5672" t="s">
        <v>8</v>
      </c>
      <c r="AI190" s="5734"/>
      <c r="AJ190" s="5580" t="s">
        <v>4</v>
      </c>
      <c r="AK190" s="7435" t="s">
        <v>18</v>
      </c>
      <c r="AL190" s="5777" t="s">
        <v>19</v>
      </c>
      <c r="AM190" s="5777" t="s">
        <v>19</v>
      </c>
      <c r="AN190" s="5777" t="s">
        <v>20</v>
      </c>
      <c r="AO190" s="5777" t="s">
        <v>21</v>
      </c>
      <c r="AP190" s="5777" t="s">
        <v>1559</v>
      </c>
      <c r="AQ190" s="5777" t="s">
        <v>22</v>
      </c>
      <c r="AR190" s="5777" t="s">
        <v>23</v>
      </c>
      <c r="AS190" s="5751" t="s">
        <v>23</v>
      </c>
      <c r="AT190" s="5777" t="s">
        <v>24</v>
      </c>
      <c r="AU190" s="5777" t="s">
        <v>20</v>
      </c>
      <c r="AV190" s="5777" t="s">
        <v>25</v>
      </c>
      <c r="AW190" s="5777" t="s">
        <v>0</v>
      </c>
      <c r="AX190" s="5777" t="s">
        <v>1363</v>
      </c>
      <c r="AY190" s="5778" t="s">
        <v>1388</v>
      </c>
      <c r="AZ190" s="5779" t="s">
        <v>26</v>
      </c>
      <c r="BB190" s="5083"/>
      <c r="BC190" s="5083"/>
      <c r="BD190" s="5083"/>
      <c r="BE190" s="5083"/>
      <c r="BF190" s="5083"/>
      <c r="BG190" s="5083"/>
      <c r="BH190" s="5083"/>
      <c r="BI190" s="5083"/>
      <c r="BJ190" s="5083"/>
      <c r="BK190" s="5083"/>
      <c r="BL190" s="5083"/>
      <c r="BM190" s="5083"/>
      <c r="BN190" s="5083"/>
      <c r="BO190" s="5083"/>
      <c r="BP190" s="5083"/>
      <c r="BQ190" s="5083"/>
      <c r="BR190" s="5083"/>
      <c r="BS190" s="5083"/>
      <c r="BT190" s="6718"/>
      <c r="BU190" s="5253"/>
      <c r="BV190" s="5254"/>
      <c r="BW190" s="5255"/>
      <c r="BX190" s="5256"/>
      <c r="BY190" s="5254"/>
      <c r="BZ190" s="5257"/>
      <c r="CA190" s="5397"/>
      <c r="CB190" s="6307"/>
      <c r="CC190" s="5398"/>
      <c r="CD190" s="5257"/>
      <c r="CE190" s="5246"/>
      <c r="CF190" s="5250"/>
      <c r="CG190" s="5257"/>
      <c r="CH190" s="7024"/>
      <c r="CI190" s="5166"/>
      <c r="CK190" s="5135"/>
      <c r="CL190" s="5136"/>
      <c r="CM190" s="5136"/>
      <c r="CN190" s="5136"/>
      <c r="CO190" s="5136"/>
      <c r="CP190" s="5136"/>
      <c r="CQ190" s="5136"/>
      <c r="CR190" s="5136"/>
      <c r="CS190" s="5137"/>
      <c r="CT190" s="5136"/>
      <c r="CU190" s="5136"/>
      <c r="CV190" s="5136"/>
      <c r="CW190" s="5136"/>
      <c r="CX190" s="5136"/>
      <c r="CY190" s="5136"/>
      <c r="CZ190" s="5418"/>
      <c r="DA190" s="5138"/>
      <c r="DB190" s="5139"/>
      <c r="DC190" s="6909"/>
      <c r="DD190" s="5127"/>
      <c r="DE190" s="5127"/>
      <c r="DF190" s="2557"/>
      <c r="DG190" s="2557"/>
      <c r="DH190" s="2557"/>
      <c r="DI190" s="2557"/>
      <c r="DJ190" s="2557"/>
      <c r="DK190" s="2557"/>
      <c r="DL190" s="2557"/>
      <c r="DM190" s="2557"/>
      <c r="DN190" s="2557"/>
      <c r="DO190" s="2557"/>
      <c r="DP190" s="2557"/>
      <c r="DQ190" s="2557"/>
      <c r="DR190" s="2523"/>
      <c r="DT190" s="5017" t="s">
        <v>3</v>
      </c>
      <c r="DU190" s="5017" t="s">
        <v>4</v>
      </c>
      <c r="DV190" s="5017" t="s">
        <v>18</v>
      </c>
      <c r="DW190" s="5017" t="s">
        <v>19</v>
      </c>
      <c r="DX190" s="5017" t="s">
        <v>19</v>
      </c>
      <c r="DY190" s="5017" t="s">
        <v>20</v>
      </c>
      <c r="DZ190" s="5017" t="s">
        <v>21</v>
      </c>
      <c r="EA190" s="5017" t="s">
        <v>22</v>
      </c>
      <c r="EB190" s="5017" t="s">
        <v>23</v>
      </c>
      <c r="EC190" s="5017" t="s">
        <v>23</v>
      </c>
      <c r="ED190" s="5017" t="s">
        <v>1227</v>
      </c>
      <c r="EE190" s="5017" t="s">
        <v>20</v>
      </c>
      <c r="EF190" s="5017" t="s">
        <v>25</v>
      </c>
      <c r="EG190" s="5017" t="s">
        <v>0</v>
      </c>
      <c r="EH190" s="5017" t="s">
        <v>1363</v>
      </c>
      <c r="EI190" s="5017"/>
      <c r="EJ190" s="5017" t="s">
        <v>26</v>
      </c>
      <c r="EK190" s="4994"/>
      <c r="EL190" s="6931"/>
      <c r="EM190" s="6929"/>
      <c r="EN190" s="6929"/>
      <c r="EO190" s="6930"/>
      <c r="EP190" s="6930"/>
      <c r="EQ190" s="6930"/>
      <c r="ER190" s="6930"/>
      <c r="ES190" s="6930"/>
      <c r="ET190" s="6930"/>
      <c r="EU190" s="6930"/>
      <c r="EV190" s="6930"/>
      <c r="EW190" s="6930"/>
      <c r="EX190" s="6930"/>
      <c r="EY190" s="6930"/>
      <c r="EZ190" s="6930"/>
      <c r="FA190" s="471"/>
      <c r="FC190" s="6781"/>
      <c r="FD190" s="6781"/>
      <c r="FE190" s="6781"/>
      <c r="FF190" s="6781" t="s">
        <v>3</v>
      </c>
      <c r="FG190" s="6781" t="s">
        <v>18</v>
      </c>
      <c r="FH190" s="6781"/>
      <c r="FI190" s="6781"/>
      <c r="FJ190" s="6781" t="s">
        <v>21</v>
      </c>
      <c r="FK190" s="6781" t="s">
        <v>27</v>
      </c>
      <c r="FL190" s="6781" t="s">
        <v>28</v>
      </c>
      <c r="FM190" s="6781"/>
      <c r="FN190" s="6781"/>
      <c r="FO190" s="6781"/>
      <c r="FP190" s="6781"/>
      <c r="FQ190" s="6781" t="s">
        <v>11</v>
      </c>
      <c r="FR190" s="6873"/>
      <c r="FS190" s="6873"/>
      <c r="FT190" s="6781"/>
      <c r="FU190" s="87"/>
      <c r="FV190" s="6731"/>
      <c r="FW190" s="6731"/>
      <c r="FX190" s="6731"/>
      <c r="FY190" s="6731"/>
      <c r="FZ190" s="6731"/>
      <c r="GA190" s="6731"/>
      <c r="GB190" s="6731"/>
      <c r="GC190" s="6731"/>
      <c r="GD190" s="6731"/>
      <c r="GE190" s="6731"/>
      <c r="GF190" s="6731"/>
      <c r="GG190" s="6731"/>
      <c r="GH190" s="6731"/>
      <c r="GI190" s="6731"/>
      <c r="GJ190" s="6731"/>
      <c r="GK190" s="6731"/>
      <c r="GM190" s="6536"/>
      <c r="GN190" s="6536"/>
      <c r="GO190" s="6536"/>
      <c r="GP190" s="6536"/>
      <c r="GQ190" s="6536"/>
      <c r="GR190" s="6536"/>
      <c r="GS190" s="6536"/>
      <c r="GT190" s="6537"/>
      <c r="GU190" s="6536"/>
      <c r="GV190" s="6536"/>
      <c r="GW190" s="6536"/>
      <c r="GX190" s="6536"/>
      <c r="GY190" s="6536"/>
      <c r="GZ190" s="6536"/>
      <c r="HA190" s="6676"/>
      <c r="HB190" s="6676"/>
      <c r="HC190" s="6538"/>
      <c r="HV190" s="6781"/>
      <c r="HW190" s="6781"/>
      <c r="HX190" s="6781"/>
      <c r="HY190" s="6781" t="s">
        <v>3</v>
      </c>
      <c r="HZ190" s="6781" t="s">
        <v>18</v>
      </c>
      <c r="IA190" s="6781"/>
      <c r="IB190" s="6781"/>
      <c r="IC190" s="6781" t="s">
        <v>21</v>
      </c>
      <c r="ID190" s="6781" t="s">
        <v>27</v>
      </c>
      <c r="IE190" s="6781" t="s">
        <v>28</v>
      </c>
      <c r="IF190" s="6781"/>
      <c r="IG190" s="6781"/>
      <c r="IH190" s="6781"/>
      <c r="II190" s="6781"/>
      <c r="IJ190" s="6781" t="s">
        <v>11</v>
      </c>
      <c r="IK190" s="6873"/>
      <c r="IL190" s="6873"/>
      <c r="IM190" s="6781"/>
      <c r="IN190" s="87"/>
      <c r="IO190" s="6731"/>
      <c r="IP190" s="6731"/>
      <c r="IQ190" s="6731"/>
      <c r="IR190" s="6731"/>
      <c r="IS190" s="6731"/>
      <c r="IT190" s="6731"/>
      <c r="IU190" s="6731"/>
      <c r="IV190" s="6731"/>
      <c r="IW190" s="6731"/>
      <c r="IX190" s="6731"/>
      <c r="IY190" s="6731"/>
      <c r="IZ190" s="6731"/>
      <c r="JA190" s="6731"/>
      <c r="JB190" s="6731"/>
      <c r="JC190" s="6731"/>
      <c r="JD190" s="6731"/>
    </row>
    <row r="191" spans="17:264" ht="15" thickBot="1">
      <c r="Q191" s="5593" t="s">
        <v>1604</v>
      </c>
      <c r="R191" s="5589" t="s">
        <v>1531</v>
      </c>
      <c r="S191" s="5589">
        <v>8</v>
      </c>
      <c r="T191" s="5589" t="s">
        <v>101</v>
      </c>
      <c r="U191" s="5610">
        <v>45471</v>
      </c>
      <c r="V191" s="6358">
        <v>500</v>
      </c>
      <c r="W191" s="5594" t="s">
        <v>35</v>
      </c>
      <c r="X191" s="5594">
        <v>500</v>
      </c>
      <c r="Y191" s="5597">
        <v>278</v>
      </c>
      <c r="Z191" s="5614">
        <v>45502</v>
      </c>
      <c r="AA191" s="6208">
        <v>45499</v>
      </c>
      <c r="AB191" s="5599">
        <v>22973</v>
      </c>
      <c r="AC191" s="5609">
        <v>313500</v>
      </c>
      <c r="AD191" s="5598">
        <f t="shared" si="51"/>
        <v>-186500</v>
      </c>
      <c r="AE191" s="5600">
        <f>(AC191*Y191/1000)</f>
        <v>87153</v>
      </c>
      <c r="AF191" s="5600">
        <f>(AE191*0.05)</f>
        <v>4357.6500000000005</v>
      </c>
      <c r="AG191" s="7404">
        <v>2.5</v>
      </c>
      <c r="AH191" s="5672" t="s">
        <v>8</v>
      </c>
      <c r="AI191" s="5734"/>
      <c r="AJ191" s="5581"/>
      <c r="AK191" s="7436"/>
      <c r="AL191" s="5781" t="s">
        <v>3</v>
      </c>
      <c r="AM191" s="5781" t="s">
        <v>18</v>
      </c>
      <c r="AN191" s="5781"/>
      <c r="AO191" s="5781"/>
      <c r="AP191" s="5781"/>
      <c r="AQ191" s="5781" t="s">
        <v>21</v>
      </c>
      <c r="AR191" s="5781" t="s">
        <v>27</v>
      </c>
      <c r="AS191" s="5756" t="s">
        <v>28</v>
      </c>
      <c r="AT191" s="5781"/>
      <c r="AU191" s="5781"/>
      <c r="AV191" s="5781"/>
      <c r="AW191" s="5781"/>
      <c r="AX191" s="5781" t="s">
        <v>11</v>
      </c>
      <c r="AY191" s="5782"/>
      <c r="AZ191" s="5783"/>
      <c r="BB191" s="5057" t="s">
        <v>1488</v>
      </c>
      <c r="BC191" s="5057"/>
      <c r="BD191" s="5058"/>
      <c r="BE191" s="5058"/>
      <c r="BF191" s="5058"/>
      <c r="BG191" s="5058"/>
      <c r="BH191" s="5058"/>
      <c r="BI191" s="5058"/>
      <c r="BJ191" s="5058"/>
      <c r="BK191" s="5058"/>
      <c r="BL191" s="5058"/>
      <c r="BM191" s="5058"/>
      <c r="BN191" s="5058"/>
      <c r="BO191" s="5058"/>
      <c r="BP191" s="5058"/>
      <c r="BQ191" s="5058"/>
      <c r="BR191" s="5058"/>
      <c r="BS191" s="5083"/>
      <c r="BT191" s="6718"/>
      <c r="BU191" s="5253"/>
      <c r="BV191" s="5254"/>
      <c r="BW191" s="5255"/>
      <c r="BX191" s="5256"/>
      <c r="BY191" s="5254"/>
      <c r="BZ191" s="5257"/>
      <c r="CA191" s="5397"/>
      <c r="CB191" s="6307"/>
      <c r="CC191" s="5398"/>
      <c r="CD191" s="5257"/>
      <c r="CE191" s="5246"/>
      <c r="CF191" s="5250"/>
      <c r="CG191" s="5257"/>
      <c r="CH191" s="7025"/>
      <c r="CI191" s="5166"/>
      <c r="CK191" s="5140"/>
      <c r="CL191" s="5141"/>
      <c r="CM191" s="5141"/>
      <c r="CN191" s="5141"/>
      <c r="CO191" s="5141"/>
      <c r="CP191" s="5141"/>
      <c r="CQ191" s="5141"/>
      <c r="CR191" s="5141"/>
      <c r="CS191" s="5142"/>
      <c r="CT191" s="5141"/>
      <c r="CU191" s="5141"/>
      <c r="CV191" s="5141"/>
      <c r="CW191" s="5141"/>
      <c r="CX191" s="5203">
        <f>SUM(CX180:CX190)</f>
        <v>0</v>
      </c>
      <c r="CY191" s="5203">
        <f>SUM(CY180:CY190)</f>
        <v>0</v>
      </c>
      <c r="CZ191" s="5420"/>
      <c r="DA191" s="5143"/>
      <c r="DB191" s="5139"/>
      <c r="DC191" s="6909"/>
      <c r="DD191" s="5127"/>
      <c r="DE191" s="5127"/>
      <c r="DF191" s="2557"/>
      <c r="DG191" s="2557"/>
      <c r="DH191" s="2557"/>
      <c r="DI191" s="2557"/>
      <c r="DJ191" s="2557"/>
      <c r="DK191" s="2557"/>
      <c r="DL191" s="2557"/>
      <c r="DM191" s="2557"/>
      <c r="DN191" s="2557"/>
      <c r="DO191" s="2557"/>
      <c r="DP191" s="2557"/>
      <c r="DQ191" s="2557"/>
      <c r="DR191" s="2523"/>
      <c r="DT191" s="5018"/>
      <c r="DU191" s="5018"/>
      <c r="DV191" s="5018"/>
      <c r="DW191" s="5018" t="s">
        <v>3</v>
      </c>
      <c r="DX191" s="5018" t="s">
        <v>18</v>
      </c>
      <c r="DY191" s="5018"/>
      <c r="DZ191" s="5018"/>
      <c r="EA191" s="5018" t="s">
        <v>21</v>
      </c>
      <c r="EB191" s="5018" t="s">
        <v>27</v>
      </c>
      <c r="EC191" s="5018" t="s">
        <v>28</v>
      </c>
      <c r="ED191" s="5018"/>
      <c r="EE191" s="5018"/>
      <c r="EF191" s="5018"/>
      <c r="EG191" s="5018"/>
      <c r="EH191" s="5018" t="s">
        <v>11</v>
      </c>
      <c r="EI191" s="5018"/>
      <c r="EJ191" s="5018"/>
      <c r="EK191" s="4994"/>
      <c r="EL191" s="6932"/>
      <c r="EM191" s="4449"/>
      <c r="EN191" s="4449"/>
      <c r="EO191" s="182"/>
      <c r="EP191" s="182"/>
      <c r="EQ191" s="182"/>
      <c r="ER191" s="182"/>
      <c r="ES191" s="182"/>
      <c r="ET191" s="182"/>
      <c r="EU191" s="182"/>
      <c r="EV191" s="182"/>
      <c r="EW191" s="182"/>
      <c r="EX191" s="182"/>
      <c r="EY191" s="182"/>
      <c r="EZ191" s="182"/>
      <c r="FA191" s="339"/>
      <c r="FC191" s="6754" t="s">
        <v>351</v>
      </c>
      <c r="FD191" s="6746" t="s">
        <v>1538</v>
      </c>
      <c r="FE191" s="6747">
        <v>9</v>
      </c>
      <c r="FF191" s="6747" t="s">
        <v>796</v>
      </c>
      <c r="FG191" s="6748">
        <v>45572</v>
      </c>
      <c r="FH191" s="6747">
        <v>200</v>
      </c>
      <c r="FI191" s="6747" t="s">
        <v>1539</v>
      </c>
      <c r="FJ191" s="6749">
        <v>13</v>
      </c>
      <c r="FK191" s="6750">
        <v>45575</v>
      </c>
      <c r="FL191" s="6748">
        <v>45573</v>
      </c>
      <c r="FM191" s="7192">
        <v>276</v>
      </c>
      <c r="FN191" s="6747">
        <v>199.9</v>
      </c>
      <c r="FO191" s="6751">
        <f>(FH191-FN191)</f>
        <v>9.9999999999994316E-2</v>
      </c>
      <c r="FP191" s="6760">
        <f>(FN191*FJ191/1)</f>
        <v>2598.7000000000003</v>
      </c>
      <c r="FQ191" s="6761">
        <f>(FP191*0.05)</f>
        <v>129.93500000000003</v>
      </c>
      <c r="FR191" s="7177">
        <v>5</v>
      </c>
      <c r="FS191" s="6753">
        <f>(FP191*0.02)</f>
        <v>51.974000000000004</v>
      </c>
      <c r="FT191" s="6879" t="s">
        <v>8</v>
      </c>
      <c r="FU191" s="5012"/>
      <c r="FV191" s="6731"/>
      <c r="FW191" s="6731"/>
      <c r="FX191" s="6731"/>
      <c r="FY191" s="6731"/>
      <c r="FZ191" s="6731"/>
      <c r="GA191" s="6731"/>
      <c r="GB191" s="6731"/>
      <c r="GC191" s="6731"/>
      <c r="GD191" s="6731"/>
      <c r="GE191" s="6731"/>
      <c r="GF191" s="6731"/>
      <c r="GG191" s="6731"/>
      <c r="GH191" s="6731"/>
      <c r="GI191" s="6731"/>
      <c r="GJ191" s="6731"/>
      <c r="GK191" s="6731"/>
      <c r="GM191" s="6536"/>
      <c r="GN191" s="6536"/>
      <c r="GO191" s="6536"/>
      <c r="GP191" s="6536"/>
      <c r="GQ191" s="6536"/>
      <c r="GR191" s="6536"/>
      <c r="GS191" s="6536"/>
      <c r="GT191" s="6537"/>
      <c r="GU191" s="6536"/>
      <c r="GV191" s="6536"/>
      <c r="GW191" s="6536"/>
      <c r="GX191" s="6536"/>
      <c r="GY191" s="6536"/>
      <c r="GZ191" s="6536"/>
      <c r="HA191" s="6676"/>
      <c r="HB191" s="6676"/>
      <c r="HC191" s="6538"/>
      <c r="HV191" s="6754" t="s">
        <v>351</v>
      </c>
      <c r="HW191" s="6746" t="s">
        <v>1538</v>
      </c>
      <c r="HX191" s="6747">
        <v>9</v>
      </c>
      <c r="HY191" s="6747" t="s">
        <v>796</v>
      </c>
      <c r="HZ191" s="6748">
        <v>45572</v>
      </c>
      <c r="IA191" s="6747">
        <v>200</v>
      </c>
      <c r="IB191" s="6747" t="s">
        <v>1539</v>
      </c>
      <c r="IC191" s="6749">
        <v>13</v>
      </c>
      <c r="ID191" s="6750">
        <v>45575</v>
      </c>
      <c r="IE191" s="6748">
        <v>45573</v>
      </c>
      <c r="IF191" s="7192">
        <v>276</v>
      </c>
      <c r="IG191" s="6747">
        <v>199.9</v>
      </c>
      <c r="IH191" s="6751">
        <f>(IA191-IG191)</f>
        <v>9.9999999999994316E-2</v>
      </c>
      <c r="II191" s="6760">
        <f>(IG191*IC191/1)</f>
        <v>2598.7000000000003</v>
      </c>
      <c r="IJ191" s="6761">
        <f>(II191*0.05)</f>
        <v>129.93500000000003</v>
      </c>
      <c r="IK191" s="7177">
        <v>5</v>
      </c>
      <c r="IL191" s="6753">
        <f>(II191*0.02)</f>
        <v>51.974000000000004</v>
      </c>
      <c r="IM191" s="6879" t="s">
        <v>8</v>
      </c>
      <c r="IN191" s="5012"/>
      <c r="IO191" s="6731"/>
      <c r="IP191" s="6731"/>
      <c r="IQ191" s="6731"/>
      <c r="IR191" s="6731"/>
      <c r="IS191" s="6731"/>
      <c r="IT191" s="6731"/>
      <c r="IU191" s="6731"/>
      <c r="IV191" s="6731"/>
      <c r="IW191" s="6731"/>
      <c r="IX191" s="6731"/>
      <c r="IY191" s="6731"/>
      <c r="IZ191" s="6731"/>
      <c r="JA191" s="6731"/>
      <c r="JB191" s="6731"/>
      <c r="JC191" s="6731"/>
      <c r="JD191" s="6731"/>
    </row>
    <row r="192" spans="17:264">
      <c r="Q192" s="5593" t="s">
        <v>1543</v>
      </c>
      <c r="R192" s="5594" t="s">
        <v>1596</v>
      </c>
      <c r="S192" s="5626">
        <v>23</v>
      </c>
      <c r="T192" s="5589" t="s">
        <v>36</v>
      </c>
      <c r="U192" s="5595">
        <v>45483</v>
      </c>
      <c r="V192" s="7281">
        <v>30</v>
      </c>
      <c r="W192" s="5612" t="s">
        <v>35</v>
      </c>
      <c r="X192" s="5612">
        <v>75</v>
      </c>
      <c r="Y192" s="5629">
        <v>1182.3</v>
      </c>
      <c r="Z192" s="4482">
        <v>45502</v>
      </c>
      <c r="AA192" s="5595">
        <v>45496</v>
      </c>
      <c r="AB192" s="5594">
        <v>22946</v>
      </c>
      <c r="AC192" s="5598">
        <v>30000</v>
      </c>
      <c r="AD192" s="5598">
        <f>(AC192-V192*1000)</f>
        <v>0</v>
      </c>
      <c r="AE192" s="5608">
        <f>(AC192*Y192/1000)</f>
        <v>35469</v>
      </c>
      <c r="AF192" s="5608">
        <f>(AE192*0.05)</f>
        <v>1773.45</v>
      </c>
      <c r="AG192" s="5609">
        <v>5</v>
      </c>
      <c r="AH192" s="6228" t="s">
        <v>8</v>
      </c>
      <c r="AI192" s="5734"/>
      <c r="AJ192" s="5801" t="s">
        <v>1225</v>
      </c>
      <c r="AK192" s="5815">
        <v>64</v>
      </c>
      <c r="AL192" s="5584" t="s">
        <v>1545</v>
      </c>
      <c r="AM192" s="5585">
        <v>45351</v>
      </c>
      <c r="AN192" s="7280">
        <v>5</v>
      </c>
      <c r="AO192" s="5583" t="s">
        <v>35</v>
      </c>
      <c r="AP192" s="5590">
        <v>10</v>
      </c>
      <c r="AQ192" s="5793">
        <v>494.4</v>
      </c>
      <c r="AR192" s="5588">
        <v>45355</v>
      </c>
      <c r="AS192" s="5661">
        <v>45359</v>
      </c>
      <c r="AT192" s="5583">
        <v>22350</v>
      </c>
      <c r="AU192" s="5590">
        <v>5000</v>
      </c>
      <c r="AV192" s="5590">
        <f>(AU192-AN192*1000)</f>
        <v>0</v>
      </c>
      <c r="AW192" s="5793">
        <f>(AU192*AQ192/1000)</f>
        <v>2472</v>
      </c>
      <c r="AX192" s="5793">
        <f>(AW192*0.05)</f>
        <v>123.60000000000001</v>
      </c>
      <c r="AY192" s="5663">
        <v>5</v>
      </c>
      <c r="AZ192" s="5763"/>
      <c r="BB192" s="5059"/>
      <c r="BC192" s="5059"/>
      <c r="BD192" s="5059"/>
      <c r="BE192" s="5059" t="s">
        <v>14</v>
      </c>
      <c r="BF192" s="5059" t="s">
        <v>12</v>
      </c>
      <c r="BG192" s="5059"/>
      <c r="BH192" s="5059"/>
      <c r="BI192" s="5059" t="s">
        <v>15</v>
      </c>
      <c r="BJ192" s="5059" t="s">
        <v>12</v>
      </c>
      <c r="BK192" s="5059" t="s">
        <v>12</v>
      </c>
      <c r="BL192" s="5059"/>
      <c r="BM192" s="5059"/>
      <c r="BN192" s="5059"/>
      <c r="BO192" s="5059"/>
      <c r="BP192" s="5059" t="s">
        <v>0</v>
      </c>
      <c r="BQ192" s="5059"/>
      <c r="BR192" s="5059"/>
      <c r="BS192" s="5083"/>
      <c r="BT192" s="5274"/>
      <c r="BU192" s="5294"/>
      <c r="BV192" s="5094"/>
      <c r="BW192" s="5095"/>
      <c r="BX192" s="5095"/>
      <c r="BY192" s="5095"/>
      <c r="BZ192" s="5095"/>
      <c r="CA192" s="5095"/>
      <c r="CB192" s="5095"/>
      <c r="CC192" s="5095"/>
      <c r="CD192" s="5095"/>
      <c r="CE192" s="5095"/>
      <c r="CF192" s="5095"/>
      <c r="CG192" s="5095"/>
      <c r="CH192" s="6475"/>
      <c r="CI192" s="5166"/>
      <c r="CK192" s="5139"/>
      <c r="CL192" s="5139"/>
      <c r="CM192" s="5139"/>
      <c r="CN192" s="5139"/>
      <c r="CO192" s="5139"/>
      <c r="CP192" s="5139"/>
      <c r="CQ192" s="5139"/>
      <c r="CR192" s="5139"/>
      <c r="CS192" s="5139"/>
      <c r="CT192" s="5139"/>
      <c r="CU192" s="5139"/>
      <c r="CV192" s="5139"/>
      <c r="CW192" s="5139"/>
      <c r="CX192" s="5139"/>
      <c r="CY192" s="5139"/>
      <c r="CZ192" s="5139"/>
      <c r="DA192" s="5139"/>
      <c r="DB192" s="5139"/>
      <c r="DC192" s="6909"/>
      <c r="DD192" s="5127"/>
      <c r="DE192" s="5127"/>
      <c r="DF192" s="2557"/>
      <c r="DG192" s="2557"/>
      <c r="DH192" s="2557"/>
      <c r="DI192" s="2557"/>
      <c r="DJ192" s="2557"/>
      <c r="DK192" s="2557"/>
      <c r="DL192" s="2557"/>
      <c r="DM192" s="2557"/>
      <c r="DN192" s="2557"/>
      <c r="DO192" s="2557"/>
      <c r="DP192" s="2557"/>
      <c r="DQ192" s="2557"/>
      <c r="DR192" s="2523"/>
      <c r="DT192" s="5434" t="s">
        <v>591</v>
      </c>
      <c r="DU192" s="5435" t="s">
        <v>1664</v>
      </c>
      <c r="DV192" s="5459">
        <v>24</v>
      </c>
      <c r="DW192" s="5459" t="s">
        <v>101</v>
      </c>
      <c r="DX192" s="5460">
        <v>45590</v>
      </c>
      <c r="DY192" s="4227">
        <v>60</v>
      </c>
      <c r="DZ192" s="5459" t="s">
        <v>35</v>
      </c>
      <c r="EA192" s="5459">
        <v>113.79</v>
      </c>
      <c r="EB192" s="5461">
        <v>45614</v>
      </c>
      <c r="EC192" s="5460">
        <v>45617</v>
      </c>
      <c r="ED192" s="5459">
        <v>40947</v>
      </c>
      <c r="EE192" s="5462">
        <v>66000</v>
      </c>
      <c r="EF192" s="5462">
        <f>(DY192*1000-EE192)</f>
        <v>-6000</v>
      </c>
      <c r="EG192" s="5463">
        <f>(EA192*EE192/1000)</f>
        <v>7510.14</v>
      </c>
      <c r="EH192" s="5464">
        <f>(EG192*0.04)</f>
        <v>300.40559999999999</v>
      </c>
      <c r="EI192" s="5462">
        <v>4</v>
      </c>
      <c r="EJ192" s="5024"/>
      <c r="EK192" s="4994"/>
      <c r="EL192" s="6932"/>
      <c r="EM192" s="4449"/>
      <c r="EN192" s="4449"/>
      <c r="EO192" s="182"/>
      <c r="EP192" s="182"/>
      <c r="EQ192" s="182"/>
      <c r="ER192" s="182"/>
      <c r="ES192" s="182"/>
      <c r="ET192" s="182"/>
      <c r="EU192" s="182"/>
      <c r="EV192" s="182"/>
      <c r="EW192" s="182"/>
      <c r="EX192" s="182"/>
      <c r="EY192" s="182"/>
      <c r="EZ192" s="182"/>
      <c r="FA192" s="339"/>
      <c r="FC192" s="6754" t="s">
        <v>1623</v>
      </c>
      <c r="FD192" s="6747" t="s">
        <v>1563</v>
      </c>
      <c r="FE192" s="6747">
        <v>4</v>
      </c>
      <c r="FF192" s="6747" t="s">
        <v>796</v>
      </c>
      <c r="FG192" s="6748">
        <v>45575</v>
      </c>
      <c r="FH192" s="6747">
        <v>120</v>
      </c>
      <c r="FI192" s="6747" t="s">
        <v>1539</v>
      </c>
      <c r="FJ192" s="6749">
        <v>12.9</v>
      </c>
      <c r="FK192" s="6750">
        <v>45581</v>
      </c>
      <c r="FL192" s="6748">
        <v>45576</v>
      </c>
      <c r="FM192" s="7453">
        <v>279</v>
      </c>
      <c r="FN192" s="6747">
        <v>122</v>
      </c>
      <c r="FO192" s="6751">
        <f>(FH192-FN192)</f>
        <v>-2</v>
      </c>
      <c r="FP192" s="6752">
        <f>(FN192*FJ192/1)</f>
        <v>1573.8</v>
      </c>
      <c r="FQ192" s="6753">
        <f>(FP192*0.05)</f>
        <v>78.69</v>
      </c>
      <c r="FR192" s="7454">
        <v>5</v>
      </c>
      <c r="FS192" s="6753">
        <f>(FP192*0.02)</f>
        <v>31.475999999999999</v>
      </c>
      <c r="FT192" s="6762" t="s">
        <v>8</v>
      </c>
      <c r="FU192" s="5012"/>
      <c r="FV192" s="6731"/>
      <c r="FW192" s="6731"/>
      <c r="FX192" s="6731"/>
      <c r="FY192" s="6731"/>
      <c r="FZ192" s="6731"/>
      <c r="GA192" s="6731"/>
      <c r="GB192" s="6731"/>
      <c r="GC192" s="6731"/>
      <c r="GD192" s="6731"/>
      <c r="GE192" s="6731"/>
      <c r="GF192" s="6731"/>
      <c r="GG192" s="6731"/>
      <c r="GH192" s="6731"/>
      <c r="GI192" s="6731"/>
      <c r="GJ192" s="6731"/>
      <c r="GK192" s="6731"/>
      <c r="GM192" s="6536"/>
      <c r="GN192" s="6536"/>
      <c r="GO192" s="6536"/>
      <c r="GP192" s="6536"/>
      <c r="GQ192" s="6536"/>
      <c r="GR192" s="6536"/>
      <c r="GS192" s="6536"/>
      <c r="GT192" s="6537"/>
      <c r="GU192" s="6536"/>
      <c r="GV192" s="6536"/>
      <c r="GW192" s="6536"/>
      <c r="GX192" s="6536"/>
      <c r="GY192" s="6536"/>
      <c r="GZ192" s="6536"/>
      <c r="HA192" s="6676"/>
      <c r="HB192" s="6676"/>
      <c r="HC192" s="6538"/>
      <c r="HV192" s="6754" t="s">
        <v>1623</v>
      </c>
      <c r="HW192" s="6747" t="s">
        <v>1563</v>
      </c>
      <c r="HX192" s="6747">
        <v>4</v>
      </c>
      <c r="HY192" s="6747" t="s">
        <v>796</v>
      </c>
      <c r="HZ192" s="6748">
        <v>45575</v>
      </c>
      <c r="IA192" s="6747">
        <v>120</v>
      </c>
      <c r="IB192" s="6747" t="s">
        <v>1539</v>
      </c>
      <c r="IC192" s="6749">
        <v>12.9</v>
      </c>
      <c r="ID192" s="6750">
        <v>45581</v>
      </c>
      <c r="IE192" s="6748">
        <v>45576</v>
      </c>
      <c r="IF192" s="7453">
        <v>279</v>
      </c>
      <c r="IG192" s="6747">
        <v>122</v>
      </c>
      <c r="IH192" s="6751">
        <f>(IA192-IG192)</f>
        <v>-2</v>
      </c>
      <c r="II192" s="6752">
        <f>(IG192*IC192/1)</f>
        <v>1573.8</v>
      </c>
      <c r="IJ192" s="6753">
        <f>(II192*0.05)</f>
        <v>78.69</v>
      </c>
      <c r="IK192" s="7454">
        <v>5</v>
      </c>
      <c r="IL192" s="6753">
        <f>(II192*0.02)</f>
        <v>31.475999999999999</v>
      </c>
      <c r="IM192" s="6762" t="s">
        <v>8</v>
      </c>
      <c r="IN192" s="5012"/>
      <c r="IO192" s="6731"/>
      <c r="IP192" s="6731"/>
      <c r="IQ192" s="6731"/>
      <c r="IR192" s="6731"/>
      <c r="IS192" s="6731"/>
      <c r="IT192" s="6731"/>
      <c r="IU192" s="6731"/>
      <c r="IV192" s="6731"/>
      <c r="IW192" s="6731"/>
      <c r="IX192" s="6731"/>
      <c r="IY192" s="6731"/>
      <c r="IZ192" s="6731"/>
      <c r="JA192" s="6731"/>
      <c r="JB192" s="6731"/>
      <c r="JC192" s="6731"/>
      <c r="JD192" s="6731"/>
    </row>
    <row r="193" spans="17:264">
      <c r="Q193" s="5593" t="s">
        <v>1543</v>
      </c>
      <c r="R193" s="5594" t="s">
        <v>1625</v>
      </c>
      <c r="S193" s="5626">
        <v>24</v>
      </c>
      <c r="T193" s="5589" t="s">
        <v>1545</v>
      </c>
      <c r="U193" s="5595">
        <v>45489</v>
      </c>
      <c r="V193" s="7281">
        <v>12.8</v>
      </c>
      <c r="W193" s="5612" t="s">
        <v>35</v>
      </c>
      <c r="X193" s="5612">
        <v>32</v>
      </c>
      <c r="Y193" s="5629">
        <v>1182.3</v>
      </c>
      <c r="Z193" s="4482">
        <v>45495</v>
      </c>
      <c r="AA193" s="5595">
        <v>45496</v>
      </c>
      <c r="AB193" s="5594">
        <v>22946</v>
      </c>
      <c r="AC193" s="5598">
        <v>12800</v>
      </c>
      <c r="AD193" s="5594">
        <v>0</v>
      </c>
      <c r="AE193" s="5608">
        <f>(AC193*Y193/1000)</f>
        <v>15133.44</v>
      </c>
      <c r="AF193" s="5608">
        <v>1405.4</v>
      </c>
      <c r="AG193" s="5609">
        <v>5</v>
      </c>
      <c r="AH193" s="5672" t="s">
        <v>8</v>
      </c>
      <c r="AI193" s="5734"/>
      <c r="AJ193" s="5817" t="s">
        <v>1224</v>
      </c>
      <c r="AK193" s="5626">
        <v>65</v>
      </c>
      <c r="AL193" s="5589" t="s">
        <v>1545</v>
      </c>
      <c r="AM193" s="5595">
        <v>45351</v>
      </c>
      <c r="AN193" s="7281">
        <v>2.5</v>
      </c>
      <c r="AO193" s="5612" t="s">
        <v>35</v>
      </c>
      <c r="AP193" s="5630">
        <v>5</v>
      </c>
      <c r="AQ193" s="5629">
        <v>428.4</v>
      </c>
      <c r="AR193" s="5614">
        <v>45355</v>
      </c>
      <c r="AS193" s="6208">
        <v>45359</v>
      </c>
      <c r="AT193" s="5594">
        <v>22350</v>
      </c>
      <c r="AU193" s="5598">
        <v>2500</v>
      </c>
      <c r="AV193" s="5598">
        <f>(AU193-AN193*1000)</f>
        <v>0</v>
      </c>
      <c r="AW193" s="5608">
        <f>(AU193*AQ193/1000)</f>
        <v>1071</v>
      </c>
      <c r="AX193" s="5608">
        <f>(AW193*0.05)</f>
        <v>53.550000000000004</v>
      </c>
      <c r="AY193" s="5632">
        <v>5</v>
      </c>
      <c r="AZ193" s="2150"/>
      <c r="BA193" s="5151"/>
      <c r="BB193" s="5060" t="s">
        <v>3</v>
      </c>
      <c r="BC193" s="5060" t="s">
        <v>4</v>
      </c>
      <c r="BD193" s="5060" t="s">
        <v>18</v>
      </c>
      <c r="BE193" s="5060" t="s">
        <v>19</v>
      </c>
      <c r="BF193" s="5060" t="s">
        <v>19</v>
      </c>
      <c r="BG193" s="5060" t="s">
        <v>20</v>
      </c>
      <c r="BH193" s="5060" t="s">
        <v>21</v>
      </c>
      <c r="BI193" s="5060" t="s">
        <v>22</v>
      </c>
      <c r="BJ193" s="5060" t="s">
        <v>23</v>
      </c>
      <c r="BK193" s="5060" t="s">
        <v>23</v>
      </c>
      <c r="BL193" s="5060" t="s">
        <v>1227</v>
      </c>
      <c r="BM193" s="5060" t="s">
        <v>20</v>
      </c>
      <c r="BN193" s="5060" t="s">
        <v>25</v>
      </c>
      <c r="BO193" s="5060" t="s">
        <v>0</v>
      </c>
      <c r="BP193" s="5060" t="s">
        <v>1363</v>
      </c>
      <c r="BQ193" s="6697" t="s">
        <v>1388</v>
      </c>
      <c r="BR193" s="5060" t="s">
        <v>26</v>
      </c>
      <c r="BS193" s="5083"/>
      <c r="BT193" s="5274"/>
      <c r="BU193" s="5294"/>
      <c r="BV193" s="5094"/>
      <c r="BW193" s="5095"/>
      <c r="BX193" s="5095"/>
      <c r="BY193" s="5095"/>
      <c r="BZ193" s="5095"/>
      <c r="CA193" s="5095"/>
      <c r="CB193" s="5095"/>
      <c r="CC193" s="5095"/>
      <c r="CD193" s="5095"/>
      <c r="CE193" s="5095"/>
      <c r="CF193" s="5095"/>
      <c r="CG193" s="5095"/>
      <c r="CH193" s="6475"/>
      <c r="CI193" s="5166"/>
      <c r="CK193" s="5139"/>
      <c r="CL193" s="5139"/>
      <c r="CM193" s="5139"/>
      <c r="CN193" s="5139"/>
      <c r="CO193" s="5139"/>
      <c r="CP193" s="5139"/>
      <c r="CQ193" s="5139"/>
      <c r="CR193" s="5139"/>
      <c r="CS193" s="5139"/>
      <c r="CT193" s="5139"/>
      <c r="CU193" s="5139"/>
      <c r="CV193" s="5139"/>
      <c r="CW193" s="5139"/>
      <c r="CX193" s="5139"/>
      <c r="CY193" s="5139"/>
      <c r="CZ193" s="5139"/>
      <c r="DA193" s="5139"/>
      <c r="DB193" s="5139"/>
      <c r="DC193" s="6909"/>
      <c r="DD193" s="5127"/>
      <c r="DE193" s="5127"/>
      <c r="DF193" s="2557"/>
      <c r="DG193" s="2557"/>
      <c r="DH193" s="2557"/>
      <c r="DI193" s="2557"/>
      <c r="DJ193" s="2557"/>
      <c r="DK193" s="2557"/>
      <c r="DL193" s="2557"/>
      <c r="DM193" s="2557"/>
      <c r="DN193" s="2557"/>
      <c r="DO193" s="2557"/>
      <c r="DP193" s="2557"/>
      <c r="DQ193" s="2557"/>
      <c r="DR193" s="2523"/>
      <c r="DT193" s="5469" t="s">
        <v>1537</v>
      </c>
      <c r="DU193" s="6370" t="s">
        <v>1626</v>
      </c>
      <c r="DV193" s="5459">
        <v>13</v>
      </c>
      <c r="DW193" s="5459" t="s">
        <v>796</v>
      </c>
      <c r="DX193" s="5460">
        <v>45603</v>
      </c>
      <c r="DY193" s="4227">
        <v>200</v>
      </c>
      <c r="DZ193" s="5459" t="s">
        <v>35</v>
      </c>
      <c r="EA193" s="5459">
        <v>87.84</v>
      </c>
      <c r="EB193" s="5461">
        <v>45625</v>
      </c>
      <c r="EC193" s="5460">
        <v>45617</v>
      </c>
      <c r="ED193" s="5459">
        <v>40965</v>
      </c>
      <c r="EE193" s="5462">
        <v>201820</v>
      </c>
      <c r="EF193" s="5462">
        <f>(DY193*1000-EE193)</f>
        <v>-1820</v>
      </c>
      <c r="EG193" s="5463">
        <f>(EA193*EE193/1000)</f>
        <v>17727.8688</v>
      </c>
      <c r="EH193" s="5464">
        <f>(EG193*0.04)</f>
        <v>709.11475200000007</v>
      </c>
      <c r="EI193" s="5462">
        <v>4</v>
      </c>
      <c r="EJ193" s="6456"/>
      <c r="EK193" s="4994"/>
      <c r="EL193" s="6932"/>
      <c r="EM193" s="4449"/>
      <c r="EN193" s="4449"/>
      <c r="EO193" s="182"/>
      <c r="EP193" s="182"/>
      <c r="EQ193" s="182"/>
      <c r="ER193" s="182"/>
      <c r="ES193" s="182"/>
      <c r="ET193" s="182"/>
      <c r="EU193" s="182"/>
      <c r="EV193" s="182"/>
      <c r="EW193" s="182"/>
      <c r="EX193" s="182"/>
      <c r="EY193" s="182"/>
      <c r="EZ193" s="182"/>
      <c r="FA193" s="339"/>
      <c r="FC193" s="6769"/>
      <c r="FD193" s="6765"/>
      <c r="FE193" s="6765"/>
      <c r="FF193" s="6765"/>
      <c r="FG193" s="6765"/>
      <c r="FH193" s="6765"/>
      <c r="FI193" s="6765"/>
      <c r="FJ193" s="6765"/>
      <c r="FK193" s="6770"/>
      <c r="FL193" s="6765"/>
      <c r="FM193" s="6765"/>
      <c r="FN193" s="6765"/>
      <c r="FO193" s="6765"/>
      <c r="FP193" s="6765"/>
      <c r="FQ193" s="6765"/>
      <c r="FR193" s="6819"/>
      <c r="FS193" s="6819"/>
      <c r="FT193" s="6762"/>
      <c r="FU193" s="5012"/>
      <c r="FV193" s="6731"/>
      <c r="FW193" s="6731"/>
      <c r="FX193" s="6731"/>
      <c r="FY193" s="6731"/>
      <c r="FZ193" s="6731"/>
      <c r="GA193" s="6731"/>
      <c r="GB193" s="6731"/>
      <c r="GC193" s="6731"/>
      <c r="GD193" s="6731"/>
      <c r="GE193" s="6731"/>
      <c r="GF193" s="6731"/>
      <c r="GG193" s="6731"/>
      <c r="GH193" s="6731"/>
      <c r="GI193" s="6731"/>
      <c r="GJ193" s="6731"/>
      <c r="GK193" s="6731"/>
      <c r="GM193" s="6536"/>
      <c r="GN193" s="6536"/>
      <c r="GO193" s="6536"/>
      <c r="GP193" s="6536"/>
      <c r="GQ193" s="6536"/>
      <c r="GR193" s="6536"/>
      <c r="GS193" s="6536"/>
      <c r="GT193" s="6537"/>
      <c r="GU193" s="6536"/>
      <c r="GV193" s="6536"/>
      <c r="GW193" s="6536"/>
      <c r="GX193" s="6536"/>
      <c r="GY193" s="6536"/>
      <c r="GZ193" s="6536"/>
      <c r="HA193" s="6676"/>
      <c r="HB193" s="6676"/>
      <c r="HC193" s="6538"/>
      <c r="HV193" s="6769"/>
      <c r="HW193" s="6765"/>
      <c r="HX193" s="6765"/>
      <c r="HY193" s="6765"/>
      <c r="HZ193" s="6765"/>
      <c r="IA193" s="6765"/>
      <c r="IB193" s="6765"/>
      <c r="IC193" s="6765"/>
      <c r="ID193" s="6770"/>
      <c r="IE193" s="6765"/>
      <c r="IF193" s="6765"/>
      <c r="IG193" s="6765"/>
      <c r="IH193" s="6765"/>
      <c r="II193" s="6765"/>
      <c r="IJ193" s="6765"/>
      <c r="IK193" s="6819"/>
      <c r="IL193" s="6819"/>
      <c r="IM193" s="6762"/>
      <c r="IN193" s="5012"/>
      <c r="IO193" s="6731"/>
      <c r="IP193" s="6731"/>
      <c r="IQ193" s="6731"/>
      <c r="IR193" s="6731"/>
      <c r="IS193" s="6731"/>
      <c r="IT193" s="6731"/>
      <c r="IU193" s="6731"/>
      <c r="IV193" s="6731"/>
      <c r="IW193" s="6731"/>
      <c r="IX193" s="6731"/>
      <c r="IY193" s="6731"/>
      <c r="IZ193" s="6731"/>
      <c r="JA193" s="6731"/>
      <c r="JB193" s="6731"/>
      <c r="JC193" s="6731"/>
      <c r="JD193" s="6731"/>
    </row>
    <row r="194" spans="17:264" ht="15" thickBot="1">
      <c r="Q194" s="5593" t="s">
        <v>792</v>
      </c>
      <c r="R194" s="5589" t="s">
        <v>1527</v>
      </c>
      <c r="S194" s="5599">
        <v>442</v>
      </c>
      <c r="T194" s="5589" t="s">
        <v>36</v>
      </c>
      <c r="U194" s="5610">
        <v>45492</v>
      </c>
      <c r="V194" s="7044">
        <v>5</v>
      </c>
      <c r="W194" s="5612" t="s">
        <v>35</v>
      </c>
      <c r="X194" s="5612">
        <v>10</v>
      </c>
      <c r="Y194" s="5613">
        <v>603.4</v>
      </c>
      <c r="Z194" s="4482">
        <v>45497</v>
      </c>
      <c r="AA194" s="5595">
        <v>45496</v>
      </c>
      <c r="AB194" s="5599">
        <v>22947</v>
      </c>
      <c r="AC194" s="5615">
        <v>5000</v>
      </c>
      <c r="AD194" s="5598">
        <f t="shared" ref="AD194:AD200" si="55">(AC194-V194*1000)</f>
        <v>0</v>
      </c>
      <c r="AE194" s="5616">
        <f t="shared" ref="AE194:AE200" si="56">(AC194*Y194/1000)</f>
        <v>3017</v>
      </c>
      <c r="AF194" s="5616">
        <f t="shared" ref="AF194:AF200" si="57">(AE194*0.05)</f>
        <v>150.85</v>
      </c>
      <c r="AG194" s="5609">
        <v>5</v>
      </c>
      <c r="AH194" s="5672" t="s">
        <v>8</v>
      </c>
      <c r="AI194" s="5734"/>
      <c r="AJ194" s="5817" t="s">
        <v>1224</v>
      </c>
      <c r="AK194" s="5626">
        <v>66</v>
      </c>
      <c r="AL194" s="5589" t="s">
        <v>1545</v>
      </c>
      <c r="AM194" s="5595">
        <v>45373</v>
      </c>
      <c r="AN194" s="7281">
        <v>2.5</v>
      </c>
      <c r="AO194" s="5612" t="s">
        <v>35</v>
      </c>
      <c r="AP194" s="5630">
        <v>5</v>
      </c>
      <c r="AQ194" s="5629">
        <v>428.4</v>
      </c>
      <c r="AR194" s="5614">
        <v>45378</v>
      </c>
      <c r="AS194" s="6208">
        <v>45383</v>
      </c>
      <c r="AT194" s="5594">
        <v>22464</v>
      </c>
      <c r="AU194" s="5598">
        <v>2500</v>
      </c>
      <c r="AV194" s="5598">
        <f>(AU194-AN194*1000)</f>
        <v>0</v>
      </c>
      <c r="AW194" s="5608">
        <f>(AU194*AQ194/1000)</f>
        <v>1071</v>
      </c>
      <c r="AX194" s="5608">
        <f>(AW194*0.05)</f>
        <v>53.550000000000004</v>
      </c>
      <c r="AY194" s="5632">
        <v>5</v>
      </c>
      <c r="AZ194" s="2150"/>
      <c r="BB194" s="5061"/>
      <c r="BC194" s="5061"/>
      <c r="BD194" s="5061"/>
      <c r="BE194" s="5061" t="s">
        <v>3</v>
      </c>
      <c r="BF194" s="5061" t="s">
        <v>18</v>
      </c>
      <c r="BG194" s="5061"/>
      <c r="BH194" s="5061"/>
      <c r="BI194" s="5061" t="s">
        <v>21</v>
      </c>
      <c r="BJ194" s="5061" t="s">
        <v>27</v>
      </c>
      <c r="BK194" s="5061" t="s">
        <v>28</v>
      </c>
      <c r="BL194" s="5061"/>
      <c r="BM194" s="5061"/>
      <c r="BN194" s="5061"/>
      <c r="BO194" s="5061"/>
      <c r="BP194" s="5061" t="s">
        <v>11</v>
      </c>
      <c r="BQ194" s="5061"/>
      <c r="BR194" s="5061"/>
      <c r="BS194" s="5083"/>
      <c r="BT194" s="5306"/>
      <c r="BU194" s="5294"/>
      <c r="BV194" s="5094"/>
      <c r="BW194" s="5095"/>
      <c r="BX194" s="5095"/>
      <c r="BY194" s="5095"/>
      <c r="BZ194" s="5095"/>
      <c r="CA194" s="5095"/>
      <c r="CB194" s="5095"/>
      <c r="CC194" s="5095"/>
      <c r="CD194" s="5095"/>
      <c r="CE194" s="5095"/>
      <c r="CF194" s="5095"/>
      <c r="CG194" s="5095"/>
      <c r="CH194" s="6475"/>
      <c r="CI194" s="5166"/>
      <c r="CK194" s="5103" t="s">
        <v>1500</v>
      </c>
      <c r="CL194" s="5103"/>
      <c r="CM194" s="5104"/>
      <c r="CN194" s="5104"/>
      <c r="CO194" s="5104"/>
      <c r="CP194" s="5104"/>
      <c r="CQ194" s="5104"/>
      <c r="CR194" s="5104"/>
      <c r="CS194" s="5104"/>
      <c r="CT194" s="5104"/>
      <c r="CU194" s="5104"/>
      <c r="CV194" s="5104"/>
      <c r="CW194" s="5104"/>
      <c r="CX194" s="5104"/>
      <c r="CY194" s="5104"/>
      <c r="CZ194" s="5104"/>
      <c r="DA194" s="5104"/>
      <c r="DB194" s="5139"/>
      <c r="DC194" s="6909"/>
      <c r="DD194" s="5127"/>
      <c r="DE194" s="5127"/>
      <c r="DF194" s="2557"/>
      <c r="DG194" s="2557"/>
      <c r="DH194" s="2557"/>
      <c r="DI194" s="2557"/>
      <c r="DJ194" s="2557"/>
      <c r="DK194" s="2557"/>
      <c r="DL194" s="2557"/>
      <c r="DM194" s="2557"/>
      <c r="DN194" s="2557"/>
      <c r="DO194" s="2557"/>
      <c r="DP194" s="2557"/>
      <c r="DQ194" s="2557"/>
      <c r="DR194" s="2523"/>
      <c r="DT194" s="7525"/>
      <c r="DU194" s="5459"/>
      <c r="DV194" s="5459"/>
      <c r="DW194" s="5459"/>
      <c r="DX194" s="5460"/>
      <c r="DY194" s="4227"/>
      <c r="DZ194" s="5459"/>
      <c r="EA194" s="5459"/>
      <c r="EB194" s="5461"/>
      <c r="EC194" s="5460"/>
      <c r="ED194" s="5459"/>
      <c r="EE194" s="6372"/>
      <c r="EF194" s="6372"/>
      <c r="EG194" s="5463"/>
      <c r="EH194" s="5464"/>
      <c r="EI194" s="5462"/>
      <c r="EJ194" s="6456"/>
      <c r="EK194" s="4994"/>
      <c r="EL194" s="6932"/>
      <c r="EM194" s="4449"/>
      <c r="EN194" s="4449"/>
      <c r="EO194" s="182"/>
      <c r="EP194" s="182"/>
      <c r="EQ194" s="182"/>
      <c r="ER194" s="182"/>
      <c r="ES194" s="182"/>
      <c r="ET194" s="182"/>
      <c r="EU194" s="182"/>
      <c r="EV194" s="182"/>
      <c r="EW194" s="182"/>
      <c r="EX194" s="182"/>
      <c r="EY194" s="182"/>
      <c r="EZ194" s="182"/>
      <c r="FA194" s="339"/>
      <c r="FC194" s="6763"/>
      <c r="FD194" s="6764"/>
      <c r="FE194" s="6765"/>
      <c r="FF194" s="6765"/>
      <c r="FG194" s="6766"/>
      <c r="FH194" s="6765"/>
      <c r="FI194" s="6765"/>
      <c r="FJ194" s="6765"/>
      <c r="FK194" s="6767"/>
      <c r="FL194" s="6765"/>
      <c r="FM194" s="6765"/>
      <c r="FN194" s="6768"/>
      <c r="FO194" s="6765"/>
      <c r="FP194" s="6768"/>
      <c r="FQ194" s="6768"/>
      <c r="FR194" s="6884"/>
      <c r="FS194" s="6884"/>
      <c r="FT194" s="6762"/>
      <c r="FU194" s="5012"/>
      <c r="FV194" s="6731"/>
      <c r="FW194" s="6731"/>
      <c r="FX194" s="6731"/>
      <c r="FY194" s="6731"/>
      <c r="FZ194" s="6731"/>
      <c r="GA194" s="6731"/>
      <c r="GB194" s="6731"/>
      <c r="GC194" s="6731"/>
      <c r="GD194" s="6731"/>
      <c r="GE194" s="6731"/>
      <c r="GF194" s="6731"/>
      <c r="GG194" s="6731"/>
      <c r="GH194" s="6731"/>
      <c r="GI194" s="6731"/>
      <c r="GJ194" s="6731"/>
      <c r="GK194" s="6731"/>
      <c r="GM194" s="6558"/>
      <c r="GN194" s="6558"/>
      <c r="GO194" s="6558"/>
      <c r="GP194" s="6558"/>
      <c r="GQ194" s="6558"/>
      <c r="GR194" s="6558"/>
      <c r="GS194" s="6558"/>
      <c r="GT194" s="6559"/>
      <c r="GU194" s="6558"/>
      <c r="GV194" s="6558"/>
      <c r="GW194" s="6558"/>
      <c r="GX194" s="6558"/>
      <c r="GY194" s="6558"/>
      <c r="GZ194" s="6558"/>
      <c r="HA194" s="6899"/>
      <c r="HB194" s="6899"/>
      <c r="HC194" s="6560"/>
      <c r="HV194" s="6763"/>
      <c r="HW194" s="6764"/>
      <c r="HX194" s="6765"/>
      <c r="HY194" s="6765"/>
      <c r="HZ194" s="6766"/>
      <c r="IA194" s="6765"/>
      <c r="IB194" s="6765"/>
      <c r="IC194" s="6765"/>
      <c r="ID194" s="6767"/>
      <c r="IE194" s="6765"/>
      <c r="IF194" s="6765"/>
      <c r="IG194" s="6768"/>
      <c r="IH194" s="6765"/>
      <c r="II194" s="6768"/>
      <c r="IJ194" s="6768"/>
      <c r="IK194" s="6884"/>
      <c r="IL194" s="6884"/>
      <c r="IM194" s="6762"/>
      <c r="IN194" s="5012"/>
      <c r="IO194" s="6731"/>
      <c r="IP194" s="6731"/>
      <c r="IQ194" s="6731"/>
      <c r="IR194" s="6731"/>
      <c r="IS194" s="6731"/>
      <c r="IT194" s="6731"/>
      <c r="IU194" s="6731"/>
      <c r="IV194" s="6731"/>
      <c r="IW194" s="6731"/>
      <c r="IX194" s="6731"/>
      <c r="IY194" s="6731"/>
      <c r="IZ194" s="6731"/>
      <c r="JA194" s="6731"/>
      <c r="JB194" s="6731"/>
      <c r="JC194" s="6731"/>
      <c r="JD194" s="6731"/>
    </row>
    <row r="195" spans="17:264">
      <c r="Q195" s="5593" t="s">
        <v>792</v>
      </c>
      <c r="R195" s="5589" t="s">
        <v>1528</v>
      </c>
      <c r="S195" s="5589">
        <v>443</v>
      </c>
      <c r="T195" s="5589" t="s">
        <v>36</v>
      </c>
      <c r="U195" s="5610">
        <v>45492</v>
      </c>
      <c r="V195" s="6358">
        <v>160</v>
      </c>
      <c r="W195" s="5594" t="s">
        <v>35</v>
      </c>
      <c r="X195" s="5594">
        <v>160</v>
      </c>
      <c r="Y195" s="5597">
        <v>434</v>
      </c>
      <c r="Z195" s="4482">
        <v>45497</v>
      </c>
      <c r="AA195" s="5595">
        <v>45496</v>
      </c>
      <c r="AB195" s="5599">
        <v>22947</v>
      </c>
      <c r="AC195" s="5609">
        <v>160000</v>
      </c>
      <c r="AD195" s="5598">
        <f t="shared" si="55"/>
        <v>0</v>
      </c>
      <c r="AE195" s="5600">
        <f t="shared" si="56"/>
        <v>69440</v>
      </c>
      <c r="AF195" s="5600">
        <f t="shared" si="57"/>
        <v>3472</v>
      </c>
      <c r="AG195" s="5609">
        <v>5</v>
      </c>
      <c r="AH195" s="5672" t="s">
        <v>8</v>
      </c>
      <c r="AI195" s="5734"/>
      <c r="AJ195" s="5817" t="s">
        <v>1225</v>
      </c>
      <c r="AK195" s="5626">
        <v>67</v>
      </c>
      <c r="AL195" s="5589" t="s">
        <v>1545</v>
      </c>
      <c r="AM195" s="5595">
        <v>45380</v>
      </c>
      <c r="AN195" s="6940">
        <v>5</v>
      </c>
      <c r="AO195" s="5612" t="s">
        <v>35</v>
      </c>
      <c r="AP195" s="5630">
        <v>10</v>
      </c>
      <c r="AQ195" s="5629">
        <v>494.4</v>
      </c>
      <c r="AR195" s="5614">
        <v>45378</v>
      </c>
      <c r="AS195" s="6208">
        <v>45383</v>
      </c>
      <c r="AT195" s="5594">
        <v>22464</v>
      </c>
      <c r="AU195" s="5598">
        <v>5000</v>
      </c>
      <c r="AV195" s="5598">
        <f>(AU195-AN195*1000)</f>
        <v>0</v>
      </c>
      <c r="AW195" s="5608">
        <f>(AU195*AQ195/1000)</f>
        <v>2472</v>
      </c>
      <c r="AX195" s="5608">
        <f>(AW195*0.05)</f>
        <v>123.60000000000001</v>
      </c>
      <c r="AY195" s="5632">
        <v>5</v>
      </c>
      <c r="AZ195" s="2150"/>
      <c r="BB195" s="6261"/>
      <c r="BC195" s="5313"/>
      <c r="BD195" s="5253"/>
      <c r="BE195" s="5254"/>
      <c r="BF195" s="5255"/>
      <c r="BG195" s="5256"/>
      <c r="BH195" s="5254"/>
      <c r="BI195" s="5257"/>
      <c r="BJ195" s="5397"/>
      <c r="BK195" s="6307"/>
      <c r="BL195" s="5398"/>
      <c r="BM195" s="5257"/>
      <c r="BN195" s="5246"/>
      <c r="BO195" s="5250"/>
      <c r="BP195" s="5257"/>
      <c r="BQ195" s="7141"/>
      <c r="BR195" s="5400"/>
      <c r="BS195" s="5083"/>
      <c r="BT195" s="5286"/>
      <c r="BU195" s="5294"/>
      <c r="BV195" s="5094"/>
      <c r="BW195" s="5095"/>
      <c r="BX195" s="5095"/>
      <c r="BY195" s="5095"/>
      <c r="BZ195" s="5095"/>
      <c r="CA195" s="5095"/>
      <c r="CB195" s="5095"/>
      <c r="CC195" s="5095"/>
      <c r="CD195" s="5095"/>
      <c r="CE195" s="5095"/>
      <c r="CF195" s="5095"/>
      <c r="CG195" s="5095"/>
      <c r="CH195" s="6475"/>
      <c r="CI195" s="5166"/>
      <c r="CK195" s="5106"/>
      <c r="CL195" s="5106"/>
      <c r="CM195" s="5106"/>
      <c r="CN195" s="5106" t="s">
        <v>14</v>
      </c>
      <c r="CO195" s="5106" t="s">
        <v>12</v>
      </c>
      <c r="CP195" s="5106"/>
      <c r="CQ195" s="5106"/>
      <c r="CR195" s="5106" t="s">
        <v>15</v>
      </c>
      <c r="CS195" s="5106" t="s">
        <v>12</v>
      </c>
      <c r="CT195" s="5106" t="s">
        <v>12</v>
      </c>
      <c r="CU195" s="5106"/>
      <c r="CV195" s="5106"/>
      <c r="CW195" s="5106"/>
      <c r="CX195" s="5106"/>
      <c r="CY195" s="5106" t="s">
        <v>0</v>
      </c>
      <c r="CZ195" s="5106"/>
      <c r="DA195" s="5106"/>
      <c r="DB195" s="5139"/>
      <c r="DC195" s="6909"/>
      <c r="DD195" s="5127"/>
      <c r="DE195" s="5127"/>
      <c r="DF195" s="2557"/>
      <c r="DG195" s="2557"/>
      <c r="DH195" s="2557"/>
      <c r="DI195" s="2557"/>
      <c r="DJ195" s="2557"/>
      <c r="DK195" s="2557"/>
      <c r="DL195" s="2557"/>
      <c r="DM195" s="2557"/>
      <c r="DN195" s="2557"/>
      <c r="DO195" s="2557"/>
      <c r="DP195" s="2557"/>
      <c r="DQ195" s="2557"/>
      <c r="DR195" s="2523"/>
      <c r="DT195" s="7526"/>
      <c r="DU195" s="5365"/>
      <c r="DV195" s="5365"/>
      <c r="DW195" s="5365"/>
      <c r="DX195" s="5366"/>
      <c r="DY195" s="5367"/>
      <c r="DZ195" s="5365"/>
      <c r="EA195" s="5365"/>
      <c r="EB195" s="5368"/>
      <c r="EC195" s="5366"/>
      <c r="ED195" s="5365"/>
      <c r="EE195" s="5369"/>
      <c r="EF195" s="5369"/>
      <c r="EG195" s="5370"/>
      <c r="EH195" s="5371"/>
      <c r="EI195" s="5369"/>
      <c r="EJ195" s="6442"/>
      <c r="EK195" s="4994"/>
      <c r="EL195" s="6932"/>
      <c r="EM195" s="4449"/>
      <c r="EN195" s="4449"/>
      <c r="EO195" s="182"/>
      <c r="EP195" s="182"/>
      <c r="EQ195" s="182"/>
      <c r="ER195" s="182"/>
      <c r="ES195" s="182"/>
      <c r="ET195" s="182"/>
      <c r="EU195" s="182"/>
      <c r="EV195" s="182"/>
      <c r="EW195" s="182"/>
      <c r="EX195" s="182"/>
      <c r="EY195" s="182"/>
      <c r="EZ195" s="182"/>
      <c r="FA195" s="339"/>
      <c r="FC195" s="6769"/>
      <c r="FD195" s="6765"/>
      <c r="FE195" s="6765"/>
      <c r="FF195" s="6765"/>
      <c r="FG195" s="6765"/>
      <c r="FH195" s="6765"/>
      <c r="FI195" s="6765"/>
      <c r="FJ195" s="6765"/>
      <c r="FK195" s="6770"/>
      <c r="FL195" s="6765"/>
      <c r="FM195" s="6765"/>
      <c r="FN195" s="6765"/>
      <c r="FO195" s="6765"/>
      <c r="FP195" s="6765"/>
      <c r="FQ195" s="6765"/>
      <c r="FR195" s="6819"/>
      <c r="FS195" s="6819"/>
      <c r="FT195" s="6762"/>
      <c r="FU195" s="5012"/>
      <c r="FV195" s="6731"/>
      <c r="FW195" s="6731"/>
      <c r="FX195" s="6731"/>
      <c r="FY195" s="6731"/>
      <c r="FZ195" s="6731"/>
      <c r="GA195" s="6731"/>
      <c r="GB195" s="6731"/>
      <c r="GC195" s="6731"/>
      <c r="GD195" s="6731"/>
      <c r="GE195" s="6731"/>
      <c r="GF195" s="6731"/>
      <c r="GG195" s="6731"/>
      <c r="GH195" s="6731"/>
      <c r="GI195" s="6731"/>
      <c r="GJ195" s="6731"/>
      <c r="GK195" s="6731"/>
      <c r="GM195" s="6558"/>
      <c r="GN195" s="6558"/>
      <c r="GO195" s="6558"/>
      <c r="GP195" s="6558"/>
      <c r="GQ195" s="6558"/>
      <c r="GR195" s="6558"/>
      <c r="GS195" s="6558"/>
      <c r="GT195" s="6559"/>
      <c r="GU195" s="6558"/>
      <c r="GV195" s="6558"/>
      <c r="GW195" s="6558"/>
      <c r="GX195" s="6558"/>
      <c r="GY195" s="6558"/>
      <c r="GZ195" s="6558"/>
      <c r="HA195" s="6899"/>
      <c r="HB195" s="6899"/>
      <c r="HC195" s="6560"/>
      <c r="HV195" s="6769"/>
      <c r="HW195" s="6765"/>
      <c r="HX195" s="6765"/>
      <c r="HY195" s="6765"/>
      <c r="HZ195" s="6765"/>
      <c r="IA195" s="6765"/>
      <c r="IB195" s="6765"/>
      <c r="IC195" s="6765"/>
      <c r="ID195" s="6770"/>
      <c r="IE195" s="6765"/>
      <c r="IF195" s="6765"/>
      <c r="IG195" s="6765"/>
      <c r="IH195" s="6765"/>
      <c r="II195" s="6765"/>
      <c r="IJ195" s="6765"/>
      <c r="IK195" s="6819"/>
      <c r="IL195" s="6819"/>
      <c r="IM195" s="6762"/>
      <c r="IN195" s="5012"/>
      <c r="IO195" s="6731"/>
      <c r="IP195" s="6731"/>
      <c r="IQ195" s="6731"/>
      <c r="IR195" s="6731"/>
      <c r="IS195" s="6731"/>
      <c r="IT195" s="6731"/>
      <c r="IU195" s="6731"/>
      <c r="IV195" s="6731"/>
      <c r="IW195" s="6731"/>
      <c r="IX195" s="6731"/>
      <c r="IY195" s="6731"/>
      <c r="IZ195" s="6731"/>
      <c r="JA195" s="6731"/>
      <c r="JB195" s="6731"/>
      <c r="JC195" s="6731"/>
      <c r="JD195" s="6731"/>
    </row>
    <row r="196" spans="17:264" ht="15" thickBot="1">
      <c r="Q196" s="5593" t="s">
        <v>792</v>
      </c>
      <c r="R196" s="5589" t="s">
        <v>1529</v>
      </c>
      <c r="S196" s="5618">
        <v>444</v>
      </c>
      <c r="T196" s="5589" t="s">
        <v>36</v>
      </c>
      <c r="U196" s="5610">
        <v>45492</v>
      </c>
      <c r="V196" s="7045">
        <v>2</v>
      </c>
      <c r="W196" s="5594" t="s">
        <v>35</v>
      </c>
      <c r="X196" s="5594">
        <v>4</v>
      </c>
      <c r="Y196" s="5620">
        <v>522.6</v>
      </c>
      <c r="Z196" s="4482">
        <v>45497</v>
      </c>
      <c r="AA196" s="5595">
        <v>45496</v>
      </c>
      <c r="AB196" s="5599">
        <v>22947</v>
      </c>
      <c r="AC196" s="5621">
        <v>2000</v>
      </c>
      <c r="AD196" s="5598">
        <f t="shared" si="55"/>
        <v>0</v>
      </c>
      <c r="AE196" s="5622">
        <f t="shared" si="56"/>
        <v>1045.2</v>
      </c>
      <c r="AF196" s="5622">
        <f t="shared" si="57"/>
        <v>52.260000000000005</v>
      </c>
      <c r="AG196" s="5609">
        <v>5</v>
      </c>
      <c r="AH196" s="5672" t="s">
        <v>8</v>
      </c>
      <c r="AI196" s="5734"/>
      <c r="AJ196" s="7368" t="s">
        <v>1224</v>
      </c>
      <c r="AK196" s="7354">
        <v>68</v>
      </c>
      <c r="AL196" s="7355" t="s">
        <v>101</v>
      </c>
      <c r="AM196" s="4780">
        <v>45443</v>
      </c>
      <c r="AN196" s="7366">
        <v>4</v>
      </c>
      <c r="AO196" s="7357" t="s">
        <v>35</v>
      </c>
      <c r="AP196" s="6721">
        <v>8</v>
      </c>
      <c r="AQ196" s="7358">
        <v>428.4</v>
      </c>
      <c r="AR196" s="5719">
        <v>45453</v>
      </c>
      <c r="AS196" s="4780">
        <v>45453</v>
      </c>
      <c r="AT196" s="7353"/>
      <c r="AU196" s="7360">
        <v>4000</v>
      </c>
      <c r="AV196" s="7360">
        <f>(AU196-AN196*1000)</f>
        <v>0</v>
      </c>
      <c r="AW196" s="7361">
        <f>(AU196*AQ196/1000)</f>
        <v>1713.6</v>
      </c>
      <c r="AX196" s="7361">
        <f>(AW196*0.05)</f>
        <v>85.68</v>
      </c>
      <c r="AY196" s="7367">
        <v>5</v>
      </c>
      <c r="AZ196" s="6980" t="s">
        <v>88</v>
      </c>
      <c r="BB196" s="5171" t="s">
        <v>156</v>
      </c>
      <c r="BC196" s="7406" t="s">
        <v>1399</v>
      </c>
      <c r="BD196" s="7200">
        <v>10</v>
      </c>
      <c r="BE196" s="5254" t="s">
        <v>1665</v>
      </c>
      <c r="BF196" s="5255">
        <v>45600</v>
      </c>
      <c r="BG196" s="5256">
        <v>500</v>
      </c>
      <c r="BH196" s="5254" t="s">
        <v>96</v>
      </c>
      <c r="BI196" s="5257">
        <v>17.91</v>
      </c>
      <c r="BJ196" s="5397">
        <v>45602</v>
      </c>
      <c r="BK196" s="6307">
        <v>45617</v>
      </c>
      <c r="BL196" s="5398">
        <v>76606</v>
      </c>
      <c r="BM196" s="5257">
        <v>507.8</v>
      </c>
      <c r="BN196" s="5245">
        <v>0</v>
      </c>
      <c r="BO196" s="5250">
        <f>(BI196*BM196)</f>
        <v>9094.6980000000003</v>
      </c>
      <c r="BP196" s="5257">
        <f>(BO196*0.05)</f>
        <v>454.73490000000004</v>
      </c>
      <c r="BQ196" s="6479">
        <v>5</v>
      </c>
      <c r="BR196" s="5068"/>
      <c r="BS196" s="5083"/>
      <c r="BT196" s="5305"/>
      <c r="BU196" s="5294"/>
      <c r="BV196" s="5094"/>
      <c r="BW196" s="5095"/>
      <c r="BX196" s="5095"/>
      <c r="BY196" s="5095"/>
      <c r="BZ196" s="5095"/>
      <c r="CA196" s="5095"/>
      <c r="CB196" s="5095"/>
      <c r="CC196" s="5095"/>
      <c r="CD196" s="5095"/>
      <c r="CE196" s="5095"/>
      <c r="CF196" s="5095"/>
      <c r="CG196" s="5095"/>
      <c r="CH196" s="6475"/>
      <c r="CI196" s="5166"/>
      <c r="CK196" s="5110" t="s">
        <v>3</v>
      </c>
      <c r="CL196" s="5110" t="s">
        <v>4</v>
      </c>
      <c r="CM196" s="5110" t="s">
        <v>18</v>
      </c>
      <c r="CN196" s="5110" t="s">
        <v>19</v>
      </c>
      <c r="CO196" s="5110" t="s">
        <v>19</v>
      </c>
      <c r="CP196" s="5110" t="s">
        <v>20</v>
      </c>
      <c r="CQ196" s="5110" t="s">
        <v>21</v>
      </c>
      <c r="CR196" s="5110" t="s">
        <v>22</v>
      </c>
      <c r="CS196" s="5110" t="s">
        <v>23</v>
      </c>
      <c r="CT196" s="5110" t="s">
        <v>23</v>
      </c>
      <c r="CU196" s="5110" t="s">
        <v>1227</v>
      </c>
      <c r="CV196" s="5110" t="s">
        <v>20</v>
      </c>
      <c r="CW196" s="5110" t="s">
        <v>25</v>
      </c>
      <c r="CX196" s="5110" t="s">
        <v>0</v>
      </c>
      <c r="CY196" s="5110" t="s">
        <v>1363</v>
      </c>
      <c r="CZ196" s="5110" t="s">
        <v>1388</v>
      </c>
      <c r="DA196" s="5110" t="s">
        <v>26</v>
      </c>
      <c r="DB196" s="5139"/>
      <c r="DC196" s="6910"/>
      <c r="DD196" s="5486"/>
      <c r="DE196" s="5486"/>
      <c r="DF196" s="2560"/>
      <c r="DG196" s="2560"/>
      <c r="DH196" s="2560"/>
      <c r="DI196" s="2560"/>
      <c r="DJ196" s="2560"/>
      <c r="DK196" s="2560"/>
      <c r="DL196" s="2560"/>
      <c r="DM196" s="2560"/>
      <c r="DN196" s="2560"/>
      <c r="DO196" s="2560"/>
      <c r="DP196" s="2560"/>
      <c r="DQ196" s="2560"/>
      <c r="DR196" s="2562"/>
      <c r="DT196" s="5025"/>
      <c r="DU196" s="5013"/>
      <c r="DV196" s="5013"/>
      <c r="DW196" s="5013"/>
      <c r="DX196" s="5013"/>
      <c r="DY196" s="5013"/>
      <c r="DZ196" s="5013"/>
      <c r="EA196" s="5013"/>
      <c r="EB196" s="5035"/>
      <c r="EC196" s="5013"/>
      <c r="ED196" s="5013"/>
      <c r="EE196" s="5013"/>
      <c r="EF196" s="5013"/>
      <c r="EG196" s="5013"/>
      <c r="EH196" s="5013"/>
      <c r="EI196" s="5348"/>
      <c r="EJ196" s="5026"/>
      <c r="EK196" s="4994"/>
      <c r="EL196" s="6932"/>
      <c r="EM196" s="4449"/>
      <c r="EN196" s="4449"/>
      <c r="EO196" s="182"/>
      <c r="EP196" s="182"/>
      <c r="EQ196" s="182"/>
      <c r="ER196" s="182"/>
      <c r="ES196" s="182"/>
      <c r="ET196" s="182"/>
      <c r="EU196" s="182"/>
      <c r="EV196" s="182"/>
      <c r="EW196" s="182"/>
      <c r="EX196" s="182"/>
      <c r="EY196" s="182"/>
      <c r="EZ196" s="182"/>
      <c r="FA196" s="339"/>
      <c r="FC196" s="6769"/>
      <c r="FD196" s="6765"/>
      <c r="FE196" s="6765"/>
      <c r="FF196" s="6765"/>
      <c r="FG196" s="6765"/>
      <c r="FH196" s="6765"/>
      <c r="FI196" s="6765"/>
      <c r="FJ196" s="6765"/>
      <c r="FK196" s="6770"/>
      <c r="FL196" s="6765"/>
      <c r="FM196" s="6765"/>
      <c r="FN196" s="6765"/>
      <c r="FO196" s="6765"/>
      <c r="FP196" s="6765"/>
      <c r="FQ196" s="6765"/>
      <c r="FR196" s="6819"/>
      <c r="FS196" s="6819"/>
      <c r="FT196" s="6762"/>
      <c r="FU196" s="5012"/>
      <c r="FV196" s="6731"/>
      <c r="FW196" s="6731"/>
      <c r="FX196" s="6731"/>
      <c r="FY196" s="6731"/>
      <c r="FZ196" s="6731"/>
      <c r="GA196" s="6731"/>
      <c r="GB196" s="6731"/>
      <c r="GC196" s="6731"/>
      <c r="GD196" s="6731"/>
      <c r="GE196" s="6731"/>
      <c r="GF196" s="6731"/>
      <c r="GG196" s="6731"/>
      <c r="GH196" s="6731"/>
      <c r="GI196" s="6731"/>
      <c r="GJ196" s="6731"/>
      <c r="GK196" s="6731"/>
      <c r="GM196" s="6562"/>
      <c r="GN196" s="6562"/>
      <c r="GO196" s="6562"/>
      <c r="GP196" s="6562"/>
      <c r="GQ196" s="6562"/>
      <c r="GR196" s="6562"/>
      <c r="GS196" s="6562"/>
      <c r="GT196" s="6567"/>
      <c r="GU196" s="6562"/>
      <c r="GV196" s="6562"/>
      <c r="GW196" s="6562"/>
      <c r="GX196" s="6562"/>
      <c r="GY196" s="6562"/>
      <c r="GZ196" s="6655">
        <f>SUM(GZ185:GZ195)</f>
        <v>634.375</v>
      </c>
      <c r="HA196" s="6900"/>
      <c r="HB196" s="6900"/>
      <c r="HC196" s="6568"/>
      <c r="HV196" s="6769"/>
      <c r="HW196" s="6765"/>
      <c r="HX196" s="6765"/>
      <c r="HY196" s="6765"/>
      <c r="HZ196" s="6765"/>
      <c r="IA196" s="6765"/>
      <c r="IB196" s="6765"/>
      <c r="IC196" s="6765"/>
      <c r="ID196" s="6770"/>
      <c r="IE196" s="6765"/>
      <c r="IF196" s="6765"/>
      <c r="IG196" s="6765"/>
      <c r="IH196" s="6765"/>
      <c r="II196" s="6765"/>
      <c r="IJ196" s="6765"/>
      <c r="IK196" s="6819"/>
      <c r="IL196" s="6819"/>
      <c r="IM196" s="6762"/>
      <c r="IN196" s="5012"/>
      <c r="IO196" s="6731"/>
      <c r="IP196" s="6731"/>
      <c r="IQ196" s="6731"/>
      <c r="IR196" s="6731"/>
      <c r="IS196" s="6731"/>
      <c r="IT196" s="6731"/>
      <c r="IU196" s="6731"/>
      <c r="IV196" s="6731"/>
      <c r="IW196" s="6731"/>
      <c r="IX196" s="6731"/>
      <c r="IY196" s="6731"/>
      <c r="IZ196" s="6731"/>
      <c r="JA196" s="6731"/>
      <c r="JB196" s="6731"/>
      <c r="JC196" s="6731"/>
      <c r="JD196" s="6731"/>
    </row>
    <row r="197" spans="17:264" ht="15" thickBot="1">
      <c r="Q197" s="5637" t="s">
        <v>792</v>
      </c>
      <c r="R197" s="7161" t="s">
        <v>1606</v>
      </c>
      <c r="S197" s="5594">
        <v>445</v>
      </c>
      <c r="T197" s="5589" t="s">
        <v>36</v>
      </c>
      <c r="U197" s="5610">
        <v>45492</v>
      </c>
      <c r="V197" s="7046">
        <v>7</v>
      </c>
      <c r="W197" s="5594" t="s">
        <v>35</v>
      </c>
      <c r="X197" s="5594">
        <v>17.5</v>
      </c>
      <c r="Y197" s="5608">
        <v>1185.9000000000001</v>
      </c>
      <c r="Z197" s="4482">
        <v>45497</v>
      </c>
      <c r="AA197" s="5595">
        <v>45496</v>
      </c>
      <c r="AB197" s="5599">
        <v>22947</v>
      </c>
      <c r="AC197" s="5598">
        <v>7200</v>
      </c>
      <c r="AD197" s="5598">
        <f t="shared" si="55"/>
        <v>200</v>
      </c>
      <c r="AE197" s="5608">
        <f t="shared" si="56"/>
        <v>8538.48</v>
      </c>
      <c r="AF197" s="5608">
        <f t="shared" si="57"/>
        <v>426.92399999999998</v>
      </c>
      <c r="AG197" s="5831">
        <v>5</v>
      </c>
      <c r="AH197" s="5672" t="s">
        <v>8</v>
      </c>
      <c r="AI197" s="5734"/>
      <c r="AJ197" s="5817"/>
      <c r="AK197" s="5626"/>
      <c r="AL197" s="5589"/>
      <c r="AM197" s="5595"/>
      <c r="AN197" s="5607"/>
      <c r="AO197" s="5612"/>
      <c r="AP197" s="5612"/>
      <c r="AQ197" s="5629"/>
      <c r="AR197" s="4482"/>
      <c r="AS197" s="5634"/>
      <c r="AT197" s="5594"/>
      <c r="AU197" s="5598"/>
      <c r="AV197" s="5594"/>
      <c r="AW197" s="5608"/>
      <c r="AX197" s="5608"/>
      <c r="AY197" s="5609"/>
      <c r="AZ197" s="2150"/>
      <c r="BB197" s="5065"/>
      <c r="BC197" s="5066"/>
      <c r="BD197" s="5066"/>
      <c r="BE197" s="5066"/>
      <c r="BF197" s="5066"/>
      <c r="BG197" s="5066"/>
      <c r="BH197" s="5066"/>
      <c r="BI197" s="5066"/>
      <c r="BJ197" s="5067"/>
      <c r="BK197" s="5066"/>
      <c r="BL197" s="5066"/>
      <c r="BM197" s="5066"/>
      <c r="BN197" s="5066"/>
      <c r="BO197" s="5066"/>
      <c r="BP197" s="5066"/>
      <c r="BQ197" s="6694"/>
      <c r="BR197" s="5068"/>
      <c r="BS197" s="5083"/>
      <c r="BT197" s="5286"/>
      <c r="BU197" s="5294"/>
      <c r="BV197" s="5094"/>
      <c r="BW197" s="5095"/>
      <c r="BX197" s="5095"/>
      <c r="BY197" s="5095"/>
      <c r="BZ197" s="5095"/>
      <c r="CA197" s="5095"/>
      <c r="CB197" s="5095"/>
      <c r="CC197" s="5095"/>
      <c r="CD197" s="5095"/>
      <c r="CE197" s="5095"/>
      <c r="CF197" s="5095"/>
      <c r="CG197" s="5095"/>
      <c r="CH197" s="6475"/>
      <c r="CI197" s="5166"/>
      <c r="CK197" s="5114"/>
      <c r="CL197" s="5114"/>
      <c r="CM197" s="5114"/>
      <c r="CN197" s="5114" t="s">
        <v>3</v>
      </c>
      <c r="CO197" s="5114" t="s">
        <v>18</v>
      </c>
      <c r="CP197" s="5114"/>
      <c r="CQ197" s="5114"/>
      <c r="CR197" s="5114" t="s">
        <v>21</v>
      </c>
      <c r="CS197" s="5114" t="s">
        <v>27</v>
      </c>
      <c r="CT197" s="5114" t="s">
        <v>28</v>
      </c>
      <c r="CU197" s="5114"/>
      <c r="CV197" s="5114"/>
      <c r="CW197" s="5114"/>
      <c r="CX197" s="5114"/>
      <c r="CY197" s="5114" t="s">
        <v>11</v>
      </c>
      <c r="CZ197" s="5114"/>
      <c r="DA197" s="5114"/>
      <c r="DB197" s="5139"/>
      <c r="DC197" s="5122"/>
      <c r="DD197" s="5149"/>
      <c r="DE197" s="5149"/>
      <c r="DF197" s="5150"/>
      <c r="DG197" s="5150"/>
      <c r="DH197" s="5150"/>
      <c r="DI197" s="5150"/>
      <c r="DJ197" s="5150"/>
      <c r="DK197" s="5150"/>
      <c r="DL197" s="5150"/>
      <c r="DM197" s="5150"/>
      <c r="DN197" s="5150"/>
      <c r="DO197" s="5150"/>
      <c r="DP197" s="5150"/>
      <c r="DQ197" s="5150"/>
      <c r="DR197" s="5150"/>
      <c r="DT197" s="5025"/>
      <c r="DU197" s="5013"/>
      <c r="DV197" s="5013"/>
      <c r="DW197" s="5013"/>
      <c r="DX197" s="5013"/>
      <c r="DY197" s="5013"/>
      <c r="DZ197" s="5013"/>
      <c r="EA197" s="5013"/>
      <c r="EB197" s="5035"/>
      <c r="EC197" s="5013"/>
      <c r="ED197" s="5013"/>
      <c r="EE197" s="5013"/>
      <c r="EF197" s="5013"/>
      <c r="EG197" s="5013"/>
      <c r="EH197" s="5013"/>
      <c r="EI197" s="5348"/>
      <c r="EJ197" s="5026"/>
      <c r="EK197" s="4994"/>
      <c r="EL197" s="6932"/>
      <c r="EM197" s="4449"/>
      <c r="EN197" s="4449"/>
      <c r="EO197" s="182"/>
      <c r="EP197" s="182"/>
      <c r="EQ197" s="182"/>
      <c r="ER197" s="182"/>
      <c r="ES197" s="182"/>
      <c r="ET197" s="182"/>
      <c r="EU197" s="182"/>
      <c r="EV197" s="182"/>
      <c r="EW197" s="182"/>
      <c r="EX197" s="182"/>
      <c r="EY197" s="182"/>
      <c r="EZ197" s="182"/>
      <c r="FA197" s="339"/>
      <c r="FC197" s="6769"/>
      <c r="FD197" s="6765"/>
      <c r="FE197" s="6765"/>
      <c r="FF197" s="6765"/>
      <c r="FG197" s="6765"/>
      <c r="FH197" s="6765"/>
      <c r="FI197" s="6765"/>
      <c r="FJ197" s="6765"/>
      <c r="FK197" s="6770"/>
      <c r="FL197" s="6765"/>
      <c r="FM197" s="6765"/>
      <c r="FN197" s="6765"/>
      <c r="FO197" s="6765"/>
      <c r="FP197" s="6765"/>
      <c r="FQ197" s="6765"/>
      <c r="FR197" s="6819"/>
      <c r="FS197" s="6819"/>
      <c r="FT197" s="6762"/>
      <c r="FU197" s="5012"/>
      <c r="FV197" s="6731"/>
      <c r="FW197" s="6731"/>
      <c r="FX197" s="6731"/>
      <c r="FY197" s="6731"/>
      <c r="FZ197" s="6731"/>
      <c r="GA197" s="6731"/>
      <c r="GB197" s="6731"/>
      <c r="GC197" s="6731"/>
      <c r="GD197" s="6731"/>
      <c r="GE197" s="6731"/>
      <c r="GF197" s="6731"/>
      <c r="GG197" s="6731"/>
      <c r="GH197" s="6731"/>
      <c r="GI197" s="6731"/>
      <c r="GJ197" s="6731"/>
      <c r="GK197" s="6731"/>
      <c r="GM197" s="6520"/>
      <c r="GN197" s="6520"/>
      <c r="GO197" s="6520"/>
      <c r="GP197" s="6520"/>
      <c r="GQ197" s="6520"/>
      <c r="GR197" s="6520"/>
      <c r="GS197" s="6520"/>
      <c r="GT197" s="6569"/>
      <c r="GU197" s="6520"/>
      <c r="GV197" s="6520"/>
      <c r="GW197" s="6520"/>
      <c r="GX197" s="6520"/>
      <c r="GY197" s="6520"/>
      <c r="GZ197" s="6710"/>
      <c r="HA197" s="6710"/>
      <c r="HB197" s="6710"/>
      <c r="HC197" s="6520"/>
      <c r="HV197" s="6769"/>
      <c r="HW197" s="6765"/>
      <c r="HX197" s="6765"/>
      <c r="HY197" s="6765"/>
      <c r="HZ197" s="6765"/>
      <c r="IA197" s="6765"/>
      <c r="IB197" s="6765"/>
      <c r="IC197" s="6765"/>
      <c r="ID197" s="6770"/>
      <c r="IE197" s="6765"/>
      <c r="IF197" s="6765"/>
      <c r="IG197" s="6765"/>
      <c r="IH197" s="6765"/>
      <c r="II197" s="6765"/>
      <c r="IJ197" s="6765"/>
      <c r="IK197" s="6819"/>
      <c r="IL197" s="6819"/>
      <c r="IM197" s="6762"/>
      <c r="IN197" s="5012"/>
      <c r="IO197" s="6731"/>
      <c r="IP197" s="6731"/>
      <c r="IQ197" s="6731"/>
      <c r="IR197" s="6731"/>
      <c r="IS197" s="6731"/>
      <c r="IT197" s="6731"/>
      <c r="IU197" s="6731"/>
      <c r="IV197" s="6731"/>
      <c r="IW197" s="6731"/>
      <c r="IX197" s="6731"/>
      <c r="IY197" s="6731"/>
      <c r="IZ197" s="6731"/>
      <c r="JA197" s="6731"/>
      <c r="JB197" s="6731"/>
      <c r="JC197" s="6731"/>
      <c r="JD197" s="6731"/>
    </row>
    <row r="198" spans="17:264" ht="15" thickBot="1">
      <c r="Q198" s="5593" t="s">
        <v>792</v>
      </c>
      <c r="R198" s="5589" t="s">
        <v>1531</v>
      </c>
      <c r="S198" s="5589">
        <v>446</v>
      </c>
      <c r="T198" s="5589" t="s">
        <v>36</v>
      </c>
      <c r="U198" s="5610">
        <v>45492</v>
      </c>
      <c r="V198" s="6358">
        <v>25</v>
      </c>
      <c r="W198" s="5594" t="s">
        <v>35</v>
      </c>
      <c r="X198" s="5594">
        <v>25</v>
      </c>
      <c r="Y198" s="5597">
        <v>366</v>
      </c>
      <c r="Z198" s="4482">
        <v>45497</v>
      </c>
      <c r="AA198" s="5595">
        <v>45496</v>
      </c>
      <c r="AB198" s="5599">
        <v>22947</v>
      </c>
      <c r="AC198" s="5609">
        <v>25000</v>
      </c>
      <c r="AD198" s="5598">
        <f t="shared" si="55"/>
        <v>0</v>
      </c>
      <c r="AE198" s="5600">
        <f t="shared" si="56"/>
        <v>9150</v>
      </c>
      <c r="AF198" s="5600">
        <f t="shared" si="57"/>
        <v>457.5</v>
      </c>
      <c r="AG198" s="5609">
        <v>5</v>
      </c>
      <c r="AH198" s="5672" t="s">
        <v>8</v>
      </c>
      <c r="AI198" s="5734"/>
      <c r="AJ198" s="5817"/>
      <c r="AK198" s="5626"/>
      <c r="AL198" s="5589"/>
      <c r="AM198" s="5595"/>
      <c r="AN198" s="5607"/>
      <c r="AO198" s="5612"/>
      <c r="AP198" s="5612"/>
      <c r="AQ198" s="5629"/>
      <c r="AR198" s="4482"/>
      <c r="AS198" s="5634"/>
      <c r="AT198" s="5594"/>
      <c r="AU198" s="5598"/>
      <c r="AV198" s="5594"/>
      <c r="AW198" s="5608"/>
      <c r="AX198" s="5608"/>
      <c r="AY198" s="5609"/>
      <c r="AZ198" s="2840"/>
      <c r="BB198" s="5069"/>
      <c r="BC198" s="5070"/>
      <c r="BD198" s="5066"/>
      <c r="BE198" s="5066"/>
      <c r="BF198" s="5071"/>
      <c r="BG198" s="5066"/>
      <c r="BH198" s="5066"/>
      <c r="BI198" s="5066"/>
      <c r="BJ198" s="5072"/>
      <c r="BK198" s="5066"/>
      <c r="BL198" s="5066"/>
      <c r="BM198" s="5073"/>
      <c r="BN198" s="5066"/>
      <c r="BO198" s="5073"/>
      <c r="BP198" s="5073"/>
      <c r="BQ198" s="6690"/>
      <c r="BR198" s="5068"/>
      <c r="BS198" s="5083"/>
      <c r="BT198" s="5279"/>
      <c r="BU198" s="5303"/>
      <c r="BV198" s="5282"/>
      <c r="BW198" s="5283"/>
      <c r="BX198" s="5283"/>
      <c r="BY198" s="5283"/>
      <c r="BZ198" s="5283"/>
      <c r="CA198" s="5283"/>
      <c r="CB198" s="5283"/>
      <c r="CC198" s="5283"/>
      <c r="CD198" s="5283"/>
      <c r="CE198" s="5283"/>
      <c r="CF198" s="5283"/>
      <c r="CG198" s="5283"/>
      <c r="CH198" s="6476"/>
      <c r="CI198" s="5284"/>
      <c r="CK198" s="7201" t="s">
        <v>204</v>
      </c>
      <c r="CL198" s="7202" t="s">
        <v>105</v>
      </c>
      <c r="CM198" s="6328">
        <v>183</v>
      </c>
      <c r="CN198" s="6328" t="s">
        <v>101</v>
      </c>
      <c r="CO198" s="6329">
        <v>45608</v>
      </c>
      <c r="CP198" s="7203">
        <v>25</v>
      </c>
      <c r="CQ198" s="6328" t="s">
        <v>35</v>
      </c>
      <c r="CR198" s="6333">
        <v>1302.48</v>
      </c>
      <c r="CS198" s="7204">
        <v>45622</v>
      </c>
      <c r="CT198" s="6329">
        <v>45622</v>
      </c>
      <c r="CU198" s="6328"/>
      <c r="CV198" s="7205">
        <v>25000</v>
      </c>
      <c r="CW198" s="7205">
        <f>(CP198*1000-CV198)</f>
        <v>0</v>
      </c>
      <c r="CX198" s="6333">
        <v>32562</v>
      </c>
      <c r="CY198" s="6354">
        <f>(CX198*0.03)</f>
        <v>976.86</v>
      </c>
      <c r="CZ198" s="7206">
        <v>3</v>
      </c>
      <c r="DA198" s="5121"/>
      <c r="DB198" s="5139"/>
      <c r="DC198" s="5122"/>
      <c r="DD198" s="5149"/>
      <c r="DE198" s="5149"/>
      <c r="DF198" s="5150"/>
      <c r="DG198" s="5150"/>
      <c r="DH198" s="5150"/>
      <c r="DI198" s="5150"/>
      <c r="DJ198" s="5150"/>
      <c r="DK198" s="5150"/>
      <c r="DL198" s="5150"/>
      <c r="DM198" s="5150"/>
      <c r="DN198" s="5150"/>
      <c r="DO198" s="5150"/>
      <c r="DP198" s="5150"/>
      <c r="DQ198" s="5150"/>
      <c r="DR198" s="5150"/>
      <c r="DT198" s="5025"/>
      <c r="DU198" s="5013"/>
      <c r="DV198" s="5013"/>
      <c r="DW198" s="5013"/>
      <c r="DX198" s="5013"/>
      <c r="DY198" s="5013"/>
      <c r="DZ198" s="5013"/>
      <c r="EA198" s="5013"/>
      <c r="EB198" s="5035"/>
      <c r="EC198" s="5013"/>
      <c r="ED198" s="5013"/>
      <c r="EE198" s="5013"/>
      <c r="EF198" s="5013"/>
      <c r="EG198" s="5013"/>
      <c r="EH198" s="5013"/>
      <c r="EI198" s="5348"/>
      <c r="EJ198" s="5026"/>
      <c r="EK198" s="4994"/>
      <c r="EL198" s="6932"/>
      <c r="EM198" s="4449"/>
      <c r="EN198" s="4449"/>
      <c r="EO198" s="182"/>
      <c r="EP198" s="182"/>
      <c r="EQ198" s="182"/>
      <c r="ER198" s="182"/>
      <c r="ES198" s="182"/>
      <c r="ET198" s="182"/>
      <c r="EU198" s="182"/>
      <c r="EV198" s="182"/>
      <c r="EW198" s="182"/>
      <c r="EX198" s="182"/>
      <c r="EY198" s="182"/>
      <c r="EZ198" s="182"/>
      <c r="FA198" s="339"/>
      <c r="FC198" s="6769"/>
      <c r="FD198" s="6765"/>
      <c r="FE198" s="6765"/>
      <c r="FF198" s="6765"/>
      <c r="FG198" s="6765"/>
      <c r="FH198" s="6765"/>
      <c r="FI198" s="6765"/>
      <c r="FJ198" s="6765"/>
      <c r="FK198" s="6770"/>
      <c r="FL198" s="6765"/>
      <c r="FM198" s="6765"/>
      <c r="FN198" s="6765"/>
      <c r="FO198" s="6765"/>
      <c r="FP198" s="6765"/>
      <c r="FQ198" s="6765"/>
      <c r="FR198" s="6819"/>
      <c r="FS198" s="6819"/>
      <c r="FT198" s="6762"/>
      <c r="FU198" s="5012"/>
      <c r="FV198" s="6731"/>
      <c r="FW198" s="6731"/>
      <c r="FX198" s="6731"/>
      <c r="FY198" s="6731"/>
      <c r="FZ198" s="6731"/>
      <c r="GA198" s="6731"/>
      <c r="GB198" s="6731"/>
      <c r="GC198" s="6731"/>
      <c r="GD198" s="6731"/>
      <c r="GE198" s="6731"/>
      <c r="GF198" s="6731"/>
      <c r="GG198" s="6731"/>
      <c r="GH198" s="6731"/>
      <c r="GI198" s="6731"/>
      <c r="GJ198" s="6731"/>
      <c r="GK198" s="6731"/>
      <c r="GM198" s="6520"/>
      <c r="GN198" s="6520"/>
      <c r="GO198" s="6520"/>
      <c r="GP198" s="6520"/>
      <c r="GQ198" s="6520"/>
      <c r="GR198" s="6520"/>
      <c r="GS198" s="6520"/>
      <c r="GT198" s="6569"/>
      <c r="GU198" s="6520"/>
      <c r="GV198" s="6520"/>
      <c r="GW198" s="6520"/>
      <c r="GX198" s="6520"/>
      <c r="GY198" s="6520"/>
      <c r="GZ198" s="6710"/>
      <c r="HA198" s="6710"/>
      <c r="HB198" s="6710"/>
      <c r="HC198" s="6520"/>
      <c r="HV198" s="6769"/>
      <c r="HW198" s="6765"/>
      <c r="HX198" s="6765"/>
      <c r="HY198" s="6765"/>
      <c r="HZ198" s="6765"/>
      <c r="IA198" s="6765"/>
      <c r="IB198" s="6765"/>
      <c r="IC198" s="6765"/>
      <c r="ID198" s="6770"/>
      <c r="IE198" s="6765"/>
      <c r="IF198" s="6765"/>
      <c r="IG198" s="6765"/>
      <c r="IH198" s="6765"/>
      <c r="II198" s="6765"/>
      <c r="IJ198" s="6765"/>
      <c r="IK198" s="6819"/>
      <c r="IL198" s="6819"/>
      <c r="IM198" s="6762"/>
      <c r="IN198" s="5012"/>
      <c r="IO198" s="6731"/>
      <c r="IP198" s="6731"/>
      <c r="IQ198" s="6731"/>
      <c r="IR198" s="6731"/>
      <c r="IS198" s="6731"/>
      <c r="IT198" s="6731"/>
      <c r="IU198" s="6731"/>
      <c r="IV198" s="6731"/>
      <c r="IW198" s="6731"/>
      <c r="IX198" s="6731"/>
      <c r="IY198" s="6731"/>
      <c r="IZ198" s="6731"/>
      <c r="JA198" s="6731"/>
      <c r="JB198" s="6731"/>
      <c r="JC198" s="6731"/>
      <c r="JD198" s="6731"/>
    </row>
    <row r="199" spans="17:264" ht="15" thickBot="1">
      <c r="Q199" s="5593" t="s">
        <v>792</v>
      </c>
      <c r="R199" s="5594" t="s">
        <v>1607</v>
      </c>
      <c r="S199" s="5594">
        <v>447</v>
      </c>
      <c r="T199" s="5589" t="s">
        <v>36</v>
      </c>
      <c r="U199" s="5610">
        <v>45492</v>
      </c>
      <c r="V199" s="7046">
        <v>6</v>
      </c>
      <c r="W199" s="5594" t="s">
        <v>35</v>
      </c>
      <c r="X199" s="5594">
        <v>15</v>
      </c>
      <c r="Y199" s="5608">
        <v>1185.9000000000001</v>
      </c>
      <c r="Z199" s="4482">
        <v>45497</v>
      </c>
      <c r="AA199" s="5595">
        <v>45496</v>
      </c>
      <c r="AB199" s="5599">
        <v>22947</v>
      </c>
      <c r="AC199" s="5598">
        <v>6000</v>
      </c>
      <c r="AD199" s="5598">
        <f t="shared" si="55"/>
        <v>0</v>
      </c>
      <c r="AE199" s="5608">
        <f t="shared" si="56"/>
        <v>7115.4000000000005</v>
      </c>
      <c r="AF199" s="5608">
        <f t="shared" si="57"/>
        <v>355.77000000000004</v>
      </c>
      <c r="AG199" s="5831">
        <v>5</v>
      </c>
      <c r="AH199" s="5672" t="s">
        <v>8</v>
      </c>
      <c r="AI199" s="5734"/>
      <c r="AJ199" s="5817"/>
      <c r="AK199" s="5626"/>
      <c r="AL199" s="5589"/>
      <c r="AM199" s="5595"/>
      <c r="AN199" s="5639"/>
      <c r="AO199" s="5612"/>
      <c r="AP199" s="5612"/>
      <c r="AQ199" s="5629"/>
      <c r="AR199" s="4482"/>
      <c r="AS199" s="5634"/>
      <c r="AT199" s="5594"/>
      <c r="AU199" s="5598"/>
      <c r="AV199" s="5594"/>
      <c r="AW199" s="5608"/>
      <c r="AX199" s="5608"/>
      <c r="AY199" s="5609"/>
      <c r="AZ199" s="2840"/>
      <c r="BB199" s="5065"/>
      <c r="BC199" s="5066"/>
      <c r="BD199" s="5066"/>
      <c r="BE199" s="5066"/>
      <c r="BF199" s="5066"/>
      <c r="BG199" s="5066"/>
      <c r="BH199" s="5066"/>
      <c r="BI199" s="5066"/>
      <c r="BJ199" s="5067"/>
      <c r="BK199" s="5066"/>
      <c r="BL199" s="5066"/>
      <c r="BM199" s="5066"/>
      <c r="BN199" s="5066"/>
      <c r="BO199" s="5066"/>
      <c r="BP199" s="5066"/>
      <c r="BQ199" s="6694"/>
      <c r="BR199" s="5068"/>
      <c r="BS199" s="5083"/>
      <c r="BT199" s="5227"/>
      <c r="BU199" s="5101"/>
      <c r="BV199" s="5101"/>
      <c r="BW199" s="5102"/>
      <c r="BX199" s="5102"/>
      <c r="BY199" s="5102"/>
      <c r="BZ199" s="5102"/>
      <c r="CA199" s="5102"/>
      <c r="CB199" s="5102"/>
      <c r="CC199" s="5102"/>
      <c r="CD199" s="5102"/>
      <c r="CE199" s="5102"/>
      <c r="CF199" s="5102"/>
      <c r="CG199" s="5102"/>
      <c r="CH199" s="5102"/>
      <c r="CI199" s="5102"/>
      <c r="CK199" s="5443"/>
      <c r="CL199" s="5444"/>
      <c r="CM199" s="5445"/>
      <c r="CN199" s="5445"/>
      <c r="CO199" s="5446"/>
      <c r="CP199" s="5447"/>
      <c r="CQ199" s="5445"/>
      <c r="CR199" s="5448"/>
      <c r="CS199" s="5449"/>
      <c r="CT199" s="5450"/>
      <c r="CU199" s="5445"/>
      <c r="CV199" s="5451"/>
      <c r="CW199" s="5451"/>
      <c r="CX199" s="5452"/>
      <c r="CY199" s="5453"/>
      <c r="CZ199" s="5451"/>
      <c r="DA199" s="5126"/>
      <c r="DB199" s="5139"/>
      <c r="DC199" s="5105"/>
      <c r="DD199" s="5149"/>
      <c r="DE199" s="5149"/>
      <c r="DF199" s="5150"/>
      <c r="DG199" s="5150"/>
      <c r="DH199" s="5150"/>
      <c r="DI199" s="5150"/>
      <c r="DJ199" s="5150"/>
      <c r="DK199" s="5150"/>
      <c r="DL199" s="5150"/>
      <c r="DM199" s="5150"/>
      <c r="DN199" s="5150"/>
      <c r="DO199" s="5150"/>
      <c r="DP199" s="5150"/>
      <c r="DQ199" s="5150"/>
      <c r="DR199" s="5150"/>
      <c r="DT199" s="5025"/>
      <c r="DU199" s="5013"/>
      <c r="DV199" s="5013"/>
      <c r="DW199" s="5013"/>
      <c r="DX199" s="5013"/>
      <c r="DY199" s="5013"/>
      <c r="DZ199" s="5013"/>
      <c r="EA199" s="5013"/>
      <c r="EB199" s="5035"/>
      <c r="EC199" s="5013"/>
      <c r="ED199" s="5013"/>
      <c r="EE199" s="5013"/>
      <c r="EF199" s="5013"/>
      <c r="EG199" s="5013"/>
      <c r="EH199" s="5013"/>
      <c r="EI199" s="5348"/>
      <c r="EJ199" s="5026"/>
      <c r="EK199" s="4994"/>
      <c r="EL199" s="6932"/>
      <c r="EM199" s="4449"/>
      <c r="EN199" s="4449"/>
      <c r="EO199" s="182"/>
      <c r="EP199" s="182"/>
      <c r="EQ199" s="182"/>
      <c r="ER199" s="182"/>
      <c r="ES199" s="182"/>
      <c r="ET199" s="182"/>
      <c r="EU199" s="182"/>
      <c r="EV199" s="182"/>
      <c r="EW199" s="182"/>
      <c r="EX199" s="182"/>
      <c r="EY199" s="182"/>
      <c r="EZ199" s="182"/>
      <c r="FA199" s="339"/>
      <c r="FC199" s="6769"/>
      <c r="FD199" s="6765"/>
      <c r="FE199" s="6765"/>
      <c r="FF199" s="6765"/>
      <c r="FG199" s="6765"/>
      <c r="FH199" s="6765"/>
      <c r="FI199" s="6765"/>
      <c r="FJ199" s="6765"/>
      <c r="FK199" s="6770"/>
      <c r="FL199" s="6765"/>
      <c r="FM199" s="6765"/>
      <c r="FN199" s="6765"/>
      <c r="FO199" s="6765"/>
      <c r="FP199" s="6765"/>
      <c r="FQ199" s="6765"/>
      <c r="FR199" s="6819"/>
      <c r="FS199" s="6819"/>
      <c r="FT199" s="6762"/>
      <c r="FU199" s="5012"/>
      <c r="FV199" s="6731"/>
      <c r="FW199" s="6731"/>
      <c r="FX199" s="6731"/>
      <c r="FY199" s="6731"/>
      <c r="FZ199" s="6731"/>
      <c r="GA199" s="6731"/>
      <c r="GB199" s="6731"/>
      <c r="GC199" s="6731"/>
      <c r="GD199" s="6731"/>
      <c r="GE199" s="6731"/>
      <c r="GF199" s="6731"/>
      <c r="GG199" s="6731"/>
      <c r="GH199" s="6731"/>
      <c r="GI199" s="6731"/>
      <c r="GJ199" s="6731"/>
      <c r="GK199" s="6731"/>
      <c r="GM199" s="6516"/>
      <c r="GN199" s="6517"/>
      <c r="GO199" s="6517"/>
      <c r="GP199" s="6517"/>
      <c r="GQ199" s="6517"/>
      <c r="GR199" s="6517"/>
      <c r="GS199" s="6517"/>
      <c r="GT199" s="6517"/>
      <c r="GU199" s="6517"/>
      <c r="GV199" s="6517"/>
      <c r="GW199" s="6517"/>
      <c r="GX199" s="6517"/>
      <c r="GY199" s="6517"/>
      <c r="GZ199" s="6517"/>
      <c r="HA199" s="6517"/>
      <c r="HB199" s="6517"/>
      <c r="HC199" s="6517"/>
      <c r="HV199" s="6769"/>
      <c r="HW199" s="6765"/>
      <c r="HX199" s="6765"/>
      <c r="HY199" s="6765"/>
      <c r="HZ199" s="6765"/>
      <c r="IA199" s="6765"/>
      <c r="IB199" s="6765"/>
      <c r="IC199" s="6765"/>
      <c r="ID199" s="6770"/>
      <c r="IE199" s="6765"/>
      <c r="IF199" s="6765"/>
      <c r="IG199" s="6765"/>
      <c r="IH199" s="6765"/>
      <c r="II199" s="6765"/>
      <c r="IJ199" s="6765"/>
      <c r="IK199" s="6819"/>
      <c r="IL199" s="6819"/>
      <c r="IM199" s="6762"/>
      <c r="IN199" s="5012"/>
      <c r="IO199" s="6731"/>
      <c r="IP199" s="6731"/>
      <c r="IQ199" s="6731"/>
      <c r="IR199" s="6731"/>
      <c r="IS199" s="6731"/>
      <c r="IT199" s="6731"/>
      <c r="IU199" s="6731"/>
      <c r="IV199" s="6731"/>
      <c r="IW199" s="6731"/>
      <c r="IX199" s="6731"/>
      <c r="IY199" s="6731"/>
      <c r="IZ199" s="6731"/>
      <c r="JA199" s="6731"/>
      <c r="JB199" s="6731"/>
      <c r="JC199" s="6731"/>
      <c r="JD199" s="6731"/>
    </row>
    <row r="200" spans="17:264">
      <c r="Q200" s="5593" t="s">
        <v>792</v>
      </c>
      <c r="R200" s="5594" t="s">
        <v>1533</v>
      </c>
      <c r="S200" s="5594">
        <v>448</v>
      </c>
      <c r="T200" s="5589" t="s">
        <v>36</v>
      </c>
      <c r="U200" s="5610">
        <v>45492</v>
      </c>
      <c r="V200" s="7046">
        <v>0.8</v>
      </c>
      <c r="W200" s="5594" t="s">
        <v>35</v>
      </c>
      <c r="X200" s="7263">
        <v>2</v>
      </c>
      <c r="Y200" s="5608">
        <v>1121.6199999999999</v>
      </c>
      <c r="Z200" s="4482">
        <v>45497</v>
      </c>
      <c r="AA200" s="5595">
        <v>45496</v>
      </c>
      <c r="AB200" s="5599">
        <v>22947</v>
      </c>
      <c r="AC200" s="5598">
        <v>800</v>
      </c>
      <c r="AD200" s="5598">
        <f t="shared" si="55"/>
        <v>0</v>
      </c>
      <c r="AE200" s="5608">
        <f t="shared" si="56"/>
        <v>897.29599999999994</v>
      </c>
      <c r="AF200" s="5608">
        <f t="shared" si="57"/>
        <v>44.864800000000002</v>
      </c>
      <c r="AG200" s="5831">
        <v>5</v>
      </c>
      <c r="AH200" s="5868" t="s">
        <v>8</v>
      </c>
      <c r="AI200" s="5734"/>
      <c r="AJ200" s="5817"/>
      <c r="AK200" s="5626"/>
      <c r="AL200" s="5589"/>
      <c r="AM200" s="5595"/>
      <c r="AN200" s="5607"/>
      <c r="AO200" s="5612"/>
      <c r="AP200" s="5612"/>
      <c r="AQ200" s="5629"/>
      <c r="AR200" s="4482"/>
      <c r="AS200" s="5634"/>
      <c r="AT200" s="5594"/>
      <c r="AU200" s="5598"/>
      <c r="AV200" s="5594"/>
      <c r="AW200" s="5608"/>
      <c r="AX200" s="5608"/>
      <c r="AY200" s="5609"/>
      <c r="AZ200" s="2840"/>
      <c r="BB200" s="5065"/>
      <c r="BC200" s="5066"/>
      <c r="BD200" s="5066"/>
      <c r="BE200" s="5066"/>
      <c r="BF200" s="5066"/>
      <c r="BG200" s="5066"/>
      <c r="BH200" s="5066"/>
      <c r="BI200" s="5066"/>
      <c r="BJ200" s="5067"/>
      <c r="BK200" s="5066"/>
      <c r="BL200" s="5066"/>
      <c r="BM200" s="5066"/>
      <c r="BN200" s="5066"/>
      <c r="BO200" s="5066"/>
      <c r="BP200" s="5066"/>
      <c r="BQ200" s="6694"/>
      <c r="BR200" s="5068"/>
      <c r="BS200" s="5083"/>
      <c r="BT200" s="5227"/>
      <c r="BU200" s="5101"/>
      <c r="BV200" s="5101"/>
      <c r="BW200" s="5102"/>
      <c r="BX200" s="5102"/>
      <c r="BY200" s="5102"/>
      <c r="BZ200" s="5102"/>
      <c r="CA200" s="5102"/>
      <c r="CB200" s="5102"/>
      <c r="CC200" s="5102"/>
      <c r="CD200" s="5102"/>
      <c r="CE200" s="5102"/>
      <c r="CF200" s="5102"/>
      <c r="CG200" s="5102"/>
      <c r="CH200" s="5102"/>
      <c r="CI200" s="5102"/>
      <c r="CK200" s="5123"/>
      <c r="CL200" s="5124"/>
      <c r="CM200" s="5124"/>
      <c r="CN200" s="5124"/>
      <c r="CO200" s="5124"/>
      <c r="CP200" s="5124"/>
      <c r="CQ200" s="5124"/>
      <c r="CR200" s="5124"/>
      <c r="CS200" s="5125"/>
      <c r="CT200" s="5124"/>
      <c r="CU200" s="5124"/>
      <c r="CV200" s="5124"/>
      <c r="CW200" s="5124"/>
      <c r="CX200" s="5124"/>
      <c r="CY200" s="5124"/>
      <c r="CZ200" s="5416"/>
      <c r="DA200" s="5126"/>
      <c r="DB200" s="5139"/>
      <c r="DC200" s="5106"/>
      <c r="DD200" s="5107"/>
      <c r="DE200" s="5108" t="s">
        <v>14</v>
      </c>
      <c r="DF200" s="5108" t="s">
        <v>12</v>
      </c>
      <c r="DG200" s="5108"/>
      <c r="DH200" s="5108"/>
      <c r="DI200" s="5108" t="s">
        <v>15</v>
      </c>
      <c r="DJ200" s="5108" t="s">
        <v>12</v>
      </c>
      <c r="DK200" s="5108" t="s">
        <v>12</v>
      </c>
      <c r="DL200" s="5108"/>
      <c r="DM200" s="5108"/>
      <c r="DN200" s="5108"/>
      <c r="DO200" s="5108"/>
      <c r="DP200" s="5108" t="s">
        <v>0</v>
      </c>
      <c r="DQ200" s="5180"/>
      <c r="DR200" s="5109"/>
      <c r="DT200" s="5025"/>
      <c r="DU200" s="5013"/>
      <c r="DV200" s="5013"/>
      <c r="DW200" s="5013"/>
      <c r="DX200" s="5013"/>
      <c r="DY200" s="5013"/>
      <c r="DZ200" s="5013"/>
      <c r="EA200" s="5013"/>
      <c r="EB200" s="5035"/>
      <c r="EC200" s="5013"/>
      <c r="ED200" s="5013"/>
      <c r="EE200" s="5013"/>
      <c r="EF200" s="5013"/>
      <c r="EG200" s="5013"/>
      <c r="EH200" s="5013"/>
      <c r="EI200" s="5348"/>
      <c r="EJ200" s="5026"/>
      <c r="EK200" s="4994"/>
      <c r="EL200" s="6932"/>
      <c r="EM200" s="4449"/>
      <c r="EN200" s="4449"/>
      <c r="EO200" s="182"/>
      <c r="EP200" s="182"/>
      <c r="EQ200" s="182"/>
      <c r="ER200" s="182"/>
      <c r="ES200" s="182"/>
      <c r="ET200" s="182"/>
      <c r="EU200" s="182"/>
      <c r="EV200" s="182"/>
      <c r="EW200" s="182"/>
      <c r="EX200" s="182"/>
      <c r="EY200" s="182"/>
      <c r="EZ200" s="182"/>
      <c r="FA200" s="339"/>
      <c r="FC200" s="6771"/>
      <c r="FD200" s="6772"/>
      <c r="FE200" s="6772"/>
      <c r="FF200" s="6772"/>
      <c r="FG200" s="6772"/>
      <c r="FH200" s="6772"/>
      <c r="FI200" s="6772"/>
      <c r="FJ200" s="6772"/>
      <c r="FK200" s="6773"/>
      <c r="FL200" s="6772"/>
      <c r="FM200" s="6772"/>
      <c r="FN200" s="6772"/>
      <c r="FO200" s="6772"/>
      <c r="FP200" s="6772"/>
      <c r="FQ200" s="6772"/>
      <c r="FR200" s="6869"/>
      <c r="FS200" s="6869"/>
      <c r="FT200" s="6881"/>
      <c r="FU200" s="5012"/>
      <c r="FV200" s="6731"/>
      <c r="FW200" s="6731"/>
      <c r="FX200" s="6731"/>
      <c r="FY200" s="6731"/>
      <c r="FZ200" s="6731"/>
      <c r="GA200" s="6731"/>
      <c r="GB200" s="6731"/>
      <c r="GC200" s="6731"/>
      <c r="GD200" s="6731"/>
      <c r="GE200" s="6731"/>
      <c r="GF200" s="6731"/>
      <c r="GG200" s="6731"/>
      <c r="GH200" s="6731"/>
      <c r="GI200" s="6731"/>
      <c r="GJ200" s="6731"/>
      <c r="GK200" s="6731"/>
      <c r="GM200" s="6570"/>
      <c r="GN200" s="6570"/>
      <c r="GO200" s="6570" t="s">
        <v>14</v>
      </c>
      <c r="GP200" s="6570" t="s">
        <v>12</v>
      </c>
      <c r="GQ200" s="6570"/>
      <c r="GR200" s="6570"/>
      <c r="GS200" s="6570" t="s">
        <v>15</v>
      </c>
      <c r="GT200" s="6570" t="s">
        <v>12</v>
      </c>
      <c r="GU200" s="6570" t="s">
        <v>12</v>
      </c>
      <c r="GV200" s="6570"/>
      <c r="GW200" s="6570"/>
      <c r="GX200" s="6570"/>
      <c r="GY200" s="6570"/>
      <c r="GZ200" s="6570" t="s">
        <v>0</v>
      </c>
      <c r="HA200" s="6570"/>
      <c r="HB200" s="6570"/>
      <c r="HC200" s="6570"/>
      <c r="HV200" s="6771"/>
      <c r="HW200" s="6772"/>
      <c r="HX200" s="6772"/>
      <c r="HY200" s="6772"/>
      <c r="HZ200" s="6772"/>
      <c r="IA200" s="6772"/>
      <c r="IB200" s="6772"/>
      <c r="IC200" s="6772"/>
      <c r="ID200" s="6773"/>
      <c r="IE200" s="6772"/>
      <c r="IF200" s="6772"/>
      <c r="IG200" s="6772"/>
      <c r="IH200" s="6772"/>
      <c r="II200" s="6772"/>
      <c r="IJ200" s="6772"/>
      <c r="IK200" s="6869"/>
      <c r="IL200" s="6869"/>
      <c r="IM200" s="6881"/>
      <c r="IN200" s="5012"/>
      <c r="IO200" s="6731"/>
      <c r="IP200" s="6731"/>
      <c r="IQ200" s="6731"/>
      <c r="IR200" s="6731"/>
      <c r="IS200" s="6731"/>
      <c r="IT200" s="6731"/>
      <c r="IU200" s="6731"/>
      <c r="IV200" s="6731"/>
      <c r="IW200" s="6731"/>
      <c r="IX200" s="6731"/>
      <c r="IY200" s="6731"/>
      <c r="IZ200" s="6731"/>
      <c r="JA200" s="6731"/>
      <c r="JB200" s="6731"/>
      <c r="JC200" s="6731"/>
      <c r="JD200" s="6731"/>
    </row>
    <row r="201" spans="17:264" ht="15" thickBot="1">
      <c r="Q201" s="5703"/>
      <c r="R201" s="5701"/>
      <c r="S201" s="5701"/>
      <c r="T201" s="5701"/>
      <c r="U201" s="5698"/>
      <c r="V201" s="7155"/>
      <c r="W201" s="3941"/>
      <c r="X201" s="3941"/>
      <c r="Y201" s="5706"/>
      <c r="Z201" s="5697"/>
      <c r="AA201" s="7387"/>
      <c r="AB201" s="6377"/>
      <c r="AC201" s="5708"/>
      <c r="AD201" s="5740"/>
      <c r="AE201" s="5709"/>
      <c r="AF201" s="5709"/>
      <c r="AG201" s="7403"/>
      <c r="AH201" s="5672"/>
      <c r="AI201" s="5734"/>
      <c r="AJ201" s="5817"/>
      <c r="AK201" s="5626"/>
      <c r="AL201" s="5589"/>
      <c r="AM201" s="5595"/>
      <c r="AN201" s="5607"/>
      <c r="AO201" s="5612"/>
      <c r="AP201" s="5612"/>
      <c r="AQ201" s="5629"/>
      <c r="AR201" s="4482"/>
      <c r="AS201" s="5634"/>
      <c r="AT201" s="5594"/>
      <c r="AU201" s="5598"/>
      <c r="AV201" s="5594"/>
      <c r="AW201" s="5608"/>
      <c r="AX201" s="5608"/>
      <c r="AY201" s="5609"/>
      <c r="AZ201" s="2840"/>
      <c r="BB201" s="5065"/>
      <c r="BC201" s="5066"/>
      <c r="BD201" s="5066"/>
      <c r="BE201" s="5066"/>
      <c r="BF201" s="5066"/>
      <c r="BG201" s="5066"/>
      <c r="BH201" s="5066"/>
      <c r="BI201" s="5066"/>
      <c r="BJ201" s="5067"/>
      <c r="BK201" s="5066"/>
      <c r="BL201" s="5066"/>
      <c r="BM201" s="5066"/>
      <c r="BN201" s="5066"/>
      <c r="BO201" s="5066"/>
      <c r="BP201" s="5066"/>
      <c r="BQ201" s="6694"/>
      <c r="BR201" s="5068"/>
      <c r="BS201" s="5083"/>
      <c r="BT201" s="5309" t="s">
        <v>1569</v>
      </c>
      <c r="BU201" s="5101"/>
      <c r="BV201" s="5082" t="s">
        <v>1570</v>
      </c>
      <c r="BW201" s="5102"/>
      <c r="BX201" s="5102"/>
      <c r="BY201" s="5102"/>
      <c r="BZ201" s="5102"/>
      <c r="CA201" s="5102"/>
      <c r="CB201" s="5102"/>
      <c r="CC201" s="5102"/>
      <c r="CD201" s="5102"/>
      <c r="CE201" s="5102"/>
      <c r="CF201" s="5102"/>
      <c r="CG201" s="5102"/>
      <c r="CH201" s="5102"/>
      <c r="CI201" s="5102"/>
      <c r="CK201" s="5128"/>
      <c r="CL201" s="5129"/>
      <c r="CM201" s="5124"/>
      <c r="CN201" s="5124"/>
      <c r="CO201" s="5130"/>
      <c r="CP201" s="5124"/>
      <c r="CQ201" s="5124"/>
      <c r="CR201" s="5124"/>
      <c r="CS201" s="5131"/>
      <c r="CT201" s="5124"/>
      <c r="CU201" s="5124"/>
      <c r="CV201" s="5132"/>
      <c r="CW201" s="5124"/>
      <c r="CX201" s="5132"/>
      <c r="CY201" s="5132"/>
      <c r="CZ201" s="5417"/>
      <c r="DA201" s="5126"/>
      <c r="DB201" s="5139"/>
      <c r="DC201" s="5110" t="s">
        <v>4</v>
      </c>
      <c r="DD201" s="5111" t="s">
        <v>18</v>
      </c>
      <c r="DE201" s="5112" t="s">
        <v>19</v>
      </c>
      <c r="DF201" s="5112" t="s">
        <v>19</v>
      </c>
      <c r="DG201" s="5112" t="s">
        <v>20</v>
      </c>
      <c r="DH201" s="5112" t="s">
        <v>21</v>
      </c>
      <c r="DI201" s="5112" t="s">
        <v>22</v>
      </c>
      <c r="DJ201" s="5112" t="s">
        <v>23</v>
      </c>
      <c r="DK201" s="5112" t="s">
        <v>23</v>
      </c>
      <c r="DL201" s="5112" t="s">
        <v>24</v>
      </c>
      <c r="DM201" s="5112" t="s">
        <v>20</v>
      </c>
      <c r="DN201" s="5112" t="s">
        <v>25</v>
      </c>
      <c r="DO201" s="5112" t="s">
        <v>0</v>
      </c>
      <c r="DP201" s="5112" t="s">
        <v>1363</v>
      </c>
      <c r="DQ201" s="5181"/>
      <c r="DR201" s="5113" t="s">
        <v>26</v>
      </c>
      <c r="DT201" s="5031"/>
      <c r="DU201" s="5032"/>
      <c r="DV201" s="5032"/>
      <c r="DW201" s="5032"/>
      <c r="DX201" s="5032"/>
      <c r="DY201" s="5032"/>
      <c r="DZ201" s="5032"/>
      <c r="EA201" s="5032"/>
      <c r="EB201" s="5036"/>
      <c r="EC201" s="5032"/>
      <c r="ED201" s="5032"/>
      <c r="EE201" s="5032"/>
      <c r="EF201" s="5032"/>
      <c r="EG201" s="5032"/>
      <c r="EH201" s="5032"/>
      <c r="EI201" s="5350"/>
      <c r="EJ201" s="5033"/>
      <c r="EK201" s="4994"/>
      <c r="EL201" s="6933"/>
      <c r="EM201" s="4450"/>
      <c r="EN201" s="4450"/>
      <c r="EO201" s="326"/>
      <c r="EP201" s="326"/>
      <c r="EQ201" s="326"/>
      <c r="ER201" s="326"/>
      <c r="ES201" s="326"/>
      <c r="ET201" s="326"/>
      <c r="EU201" s="326"/>
      <c r="EV201" s="326"/>
      <c r="EW201" s="326"/>
      <c r="EX201" s="326"/>
      <c r="EY201" s="326"/>
      <c r="EZ201" s="326"/>
      <c r="FA201" s="327"/>
      <c r="FC201" s="6771"/>
      <c r="FD201" s="6772"/>
      <c r="FE201" s="6772"/>
      <c r="FF201" s="6772"/>
      <c r="FG201" s="6772"/>
      <c r="FH201" s="6772"/>
      <c r="FI201" s="6772"/>
      <c r="FJ201" s="6772"/>
      <c r="FK201" s="6773"/>
      <c r="FL201" s="6772"/>
      <c r="FM201" s="6772"/>
      <c r="FN201" s="6772"/>
      <c r="FO201" s="6772"/>
      <c r="FP201" s="6772"/>
      <c r="FQ201" s="6772"/>
      <c r="FR201" s="6869"/>
      <c r="FS201" s="6869"/>
      <c r="FT201" s="6881"/>
      <c r="FU201" s="5012"/>
      <c r="FV201" s="6731"/>
      <c r="FW201" s="6731"/>
      <c r="FX201" s="6731"/>
      <c r="FY201" s="6731"/>
      <c r="FZ201" s="6731"/>
      <c r="GA201" s="6731"/>
      <c r="GB201" s="6731"/>
      <c r="GC201" s="6731"/>
      <c r="GD201" s="6731"/>
      <c r="GE201" s="6731"/>
      <c r="GF201" s="6731"/>
      <c r="GG201" s="6731"/>
      <c r="GH201" s="6731"/>
      <c r="GI201" s="6731"/>
      <c r="GJ201" s="6731"/>
      <c r="GK201" s="6731"/>
      <c r="GM201" s="6573" t="s">
        <v>4</v>
      </c>
      <c r="GN201" s="6573" t="s">
        <v>18</v>
      </c>
      <c r="GO201" s="6573" t="s">
        <v>19</v>
      </c>
      <c r="GP201" s="6573" t="s">
        <v>19</v>
      </c>
      <c r="GQ201" s="6573" t="s">
        <v>20</v>
      </c>
      <c r="GR201" s="6573" t="s">
        <v>21</v>
      </c>
      <c r="GS201" s="6573" t="s">
        <v>22</v>
      </c>
      <c r="GT201" s="6573" t="s">
        <v>23</v>
      </c>
      <c r="GU201" s="6573" t="s">
        <v>23</v>
      </c>
      <c r="GV201" s="6573" t="s">
        <v>1227</v>
      </c>
      <c r="GW201" s="6573" t="s">
        <v>20</v>
      </c>
      <c r="GX201" s="6573" t="s">
        <v>25</v>
      </c>
      <c r="GY201" s="6573" t="s">
        <v>0</v>
      </c>
      <c r="GZ201" s="6573" t="s">
        <v>1363</v>
      </c>
      <c r="HA201" s="6573" t="s">
        <v>1388</v>
      </c>
      <c r="HB201" s="6523" t="s">
        <v>1526</v>
      </c>
      <c r="HC201" s="6573" t="s">
        <v>26</v>
      </c>
      <c r="HV201" s="6771"/>
      <c r="HW201" s="6772"/>
      <c r="HX201" s="6772"/>
      <c r="HY201" s="6772"/>
      <c r="HZ201" s="6772"/>
      <c r="IA201" s="6772"/>
      <c r="IB201" s="6772"/>
      <c r="IC201" s="6772"/>
      <c r="ID201" s="6773"/>
      <c r="IE201" s="6772"/>
      <c r="IF201" s="6772"/>
      <c r="IG201" s="6772"/>
      <c r="IH201" s="6772"/>
      <c r="II201" s="6772"/>
      <c r="IJ201" s="6772"/>
      <c r="IK201" s="6869"/>
      <c r="IL201" s="6869"/>
      <c r="IM201" s="6881"/>
      <c r="IN201" s="5012"/>
      <c r="IO201" s="6731"/>
      <c r="IP201" s="6731"/>
      <c r="IQ201" s="6731"/>
      <c r="IR201" s="6731"/>
      <c r="IS201" s="6731"/>
      <c r="IT201" s="6731"/>
      <c r="IU201" s="6731"/>
      <c r="IV201" s="6731"/>
      <c r="IW201" s="6731"/>
      <c r="IX201" s="6731"/>
      <c r="IY201" s="6731"/>
      <c r="IZ201" s="6731"/>
      <c r="JA201" s="6731"/>
      <c r="JB201" s="6731"/>
      <c r="JC201" s="6731"/>
      <c r="JD201" s="6731"/>
    </row>
    <row r="202" spans="17:264" ht="15" thickBot="1">
      <c r="Q202" s="5724"/>
      <c r="R202" s="5725"/>
      <c r="S202" s="5725"/>
      <c r="T202" s="5725"/>
      <c r="U202" s="5725"/>
      <c r="V202" s="5725"/>
      <c r="W202" s="5725"/>
      <c r="X202" s="5725"/>
      <c r="Y202" s="5733"/>
      <c r="Z202" s="5725"/>
      <c r="AA202" s="3300"/>
      <c r="AB202" s="5725"/>
      <c r="AC202" s="5725"/>
      <c r="AD202" s="5725"/>
      <c r="AE202" s="5733"/>
      <c r="AF202" s="5733"/>
      <c r="AG202" s="5725"/>
      <c r="AH202" s="5602"/>
      <c r="AI202" s="5734"/>
      <c r="AJ202" s="5817"/>
      <c r="AK202" s="5626"/>
      <c r="AL202" s="5589"/>
      <c r="AM202" s="5595"/>
      <c r="AN202" s="5671"/>
      <c r="AO202" s="5612"/>
      <c r="AP202" s="5612"/>
      <c r="AQ202" s="5629"/>
      <c r="AR202" s="4482"/>
      <c r="AS202" s="5634"/>
      <c r="AT202" s="5594"/>
      <c r="AU202" s="5598"/>
      <c r="AV202" s="5594"/>
      <c r="AW202" s="5608"/>
      <c r="AX202" s="5608"/>
      <c r="AY202" s="5609"/>
      <c r="AZ202" s="2150"/>
      <c r="BB202" s="5065"/>
      <c r="BC202" s="5066"/>
      <c r="BD202" s="5066"/>
      <c r="BE202" s="5066"/>
      <c r="BF202" s="5066"/>
      <c r="BG202" s="5066"/>
      <c r="BH202" s="5066"/>
      <c r="BI202" s="5066"/>
      <c r="BJ202" s="5067"/>
      <c r="BK202" s="5066"/>
      <c r="BL202" s="5066"/>
      <c r="BM202" s="5066"/>
      <c r="BN202" s="5066"/>
      <c r="BO202" s="5066"/>
      <c r="BP202" s="5066"/>
      <c r="BQ202" s="6694"/>
      <c r="BR202" s="5068"/>
      <c r="BS202" s="5083"/>
      <c r="BT202" s="5262"/>
      <c r="BU202" s="5084"/>
      <c r="BV202" s="5085" t="s">
        <v>14</v>
      </c>
      <c r="BW202" s="5085" t="s">
        <v>12</v>
      </c>
      <c r="BX202" s="5085"/>
      <c r="BY202" s="5085"/>
      <c r="BZ202" s="5085" t="s">
        <v>15</v>
      </c>
      <c r="CA202" s="5085" t="s">
        <v>12</v>
      </c>
      <c r="CB202" s="5085" t="s">
        <v>12</v>
      </c>
      <c r="CC202" s="5085"/>
      <c r="CD202" s="5085"/>
      <c r="CE202" s="5085"/>
      <c r="CF202" s="5085"/>
      <c r="CG202" s="5085" t="s">
        <v>0</v>
      </c>
      <c r="CH202" s="6466"/>
      <c r="CI202" s="5086"/>
      <c r="CK202" s="5123"/>
      <c r="CL202" s="5124"/>
      <c r="CM202" s="5124"/>
      <c r="CN202" s="5124"/>
      <c r="CO202" s="5124"/>
      <c r="CP202" s="5124"/>
      <c r="CQ202" s="5124"/>
      <c r="CR202" s="5124"/>
      <c r="CS202" s="5125"/>
      <c r="CT202" s="5124"/>
      <c r="CU202" s="5124"/>
      <c r="CV202" s="5124"/>
      <c r="CW202" s="5124"/>
      <c r="CX202" s="5124"/>
      <c r="CY202" s="5124"/>
      <c r="CZ202" s="5416"/>
      <c r="DA202" s="5126"/>
      <c r="DB202" s="5139"/>
      <c r="DC202" s="5114"/>
      <c r="DD202" s="5115"/>
      <c r="DE202" s="5116" t="s">
        <v>3</v>
      </c>
      <c r="DF202" s="5116" t="s">
        <v>18</v>
      </c>
      <c r="DG202" s="5116"/>
      <c r="DH202" s="5116"/>
      <c r="DI202" s="5116" t="s">
        <v>21</v>
      </c>
      <c r="DJ202" s="5116" t="s">
        <v>27</v>
      </c>
      <c r="DK202" s="5116" t="s">
        <v>28</v>
      </c>
      <c r="DL202" s="5116"/>
      <c r="DM202" s="5116"/>
      <c r="DN202" s="5116"/>
      <c r="DO202" s="5116"/>
      <c r="DP202" s="5116" t="s">
        <v>11</v>
      </c>
      <c r="DQ202" s="5182"/>
      <c r="DR202" s="5117"/>
      <c r="DT202" s="5031"/>
      <c r="DU202" s="5032"/>
      <c r="DV202" s="5032"/>
      <c r="DW202" s="5032"/>
      <c r="DX202" s="5032"/>
      <c r="DY202" s="5032"/>
      <c r="DZ202" s="5032"/>
      <c r="EA202" s="5032"/>
      <c r="EB202" s="5036"/>
      <c r="EC202" s="5032"/>
      <c r="ED202" s="5032"/>
      <c r="EE202" s="5032"/>
      <c r="EF202" s="5032"/>
      <c r="EG202" s="5032"/>
      <c r="EH202" s="5032"/>
      <c r="EI202" s="5350"/>
      <c r="EJ202" s="5033"/>
      <c r="EK202" s="4994"/>
      <c r="EL202" s="5012"/>
      <c r="EM202" s="4153"/>
      <c r="EN202" s="4153"/>
      <c r="EO202" s="86"/>
      <c r="EP202" s="86"/>
      <c r="EQ202" s="86"/>
      <c r="ER202" s="86"/>
      <c r="ES202" s="86"/>
      <c r="ET202" s="86"/>
      <c r="EU202" s="86"/>
      <c r="EV202" s="86"/>
      <c r="EW202" s="86"/>
      <c r="EX202" s="86"/>
      <c r="EY202" s="86"/>
      <c r="EZ202" s="86"/>
      <c r="FA202" s="86"/>
      <c r="FC202" s="6774"/>
      <c r="FD202" s="6775"/>
      <c r="FE202" s="6775"/>
      <c r="FF202" s="6775"/>
      <c r="FG202" s="6775"/>
      <c r="FH202" s="6775"/>
      <c r="FI202" s="6775"/>
      <c r="FJ202" s="6775"/>
      <c r="FK202" s="6776"/>
      <c r="FL202" s="6775"/>
      <c r="FM202" s="6775"/>
      <c r="FN202" s="6775"/>
      <c r="FO202" s="6775"/>
      <c r="FP202" s="6775"/>
      <c r="FQ202" s="6777">
        <f>SUM(FQ191:FQ201)</f>
        <v>208.62500000000003</v>
      </c>
      <c r="FR202" s="6885"/>
      <c r="FS202" s="6885"/>
      <c r="FT202" s="6882"/>
      <c r="FU202" s="5012"/>
      <c r="FV202" s="6731"/>
      <c r="FW202" s="6731"/>
      <c r="FX202" s="6731"/>
      <c r="FY202" s="6731"/>
      <c r="FZ202" s="6731"/>
      <c r="GA202" s="6731"/>
      <c r="GB202" s="6731"/>
      <c r="GC202" s="6731"/>
      <c r="GD202" s="6731"/>
      <c r="GE202" s="6731"/>
      <c r="GF202" s="6731"/>
      <c r="GG202" s="6731"/>
      <c r="GH202" s="6731"/>
      <c r="GI202" s="6731"/>
      <c r="GJ202" s="6731"/>
      <c r="GK202" s="6731"/>
      <c r="GM202" s="6576"/>
      <c r="GN202" s="6576"/>
      <c r="GO202" s="6576" t="s">
        <v>3</v>
      </c>
      <c r="GP202" s="6576" t="s">
        <v>18</v>
      </c>
      <c r="GQ202" s="6576"/>
      <c r="GR202" s="6576"/>
      <c r="GS202" s="6576" t="s">
        <v>21</v>
      </c>
      <c r="GT202" s="6576" t="s">
        <v>27</v>
      </c>
      <c r="GU202" s="6576" t="s">
        <v>28</v>
      </c>
      <c r="GV202" s="6576"/>
      <c r="GW202" s="6576"/>
      <c r="GX202" s="6576"/>
      <c r="GY202" s="6576"/>
      <c r="GZ202" s="6576" t="s">
        <v>11</v>
      </c>
      <c r="HA202" s="6576"/>
      <c r="HB202" s="6576"/>
      <c r="HC202" s="6576"/>
      <c r="HV202" s="6774"/>
      <c r="HW202" s="6775"/>
      <c r="HX202" s="6775"/>
      <c r="HY202" s="6775"/>
      <c r="HZ202" s="6775"/>
      <c r="IA202" s="6775"/>
      <c r="IB202" s="6775"/>
      <c r="IC202" s="6775"/>
      <c r="ID202" s="6776"/>
      <c r="IE202" s="6775"/>
      <c r="IF202" s="6775"/>
      <c r="IG202" s="6775"/>
      <c r="IH202" s="6775"/>
      <c r="II202" s="6775"/>
      <c r="IJ202" s="6777">
        <f>SUM(IJ191:IJ201)</f>
        <v>208.62500000000003</v>
      </c>
      <c r="IK202" s="6885"/>
      <c r="IL202" s="6885"/>
      <c r="IM202" s="6882"/>
      <c r="IN202" s="5012"/>
      <c r="IO202" s="6731"/>
      <c r="IP202" s="6731"/>
      <c r="IQ202" s="6731"/>
      <c r="IR202" s="6731"/>
      <c r="IS202" s="6731"/>
      <c r="IT202" s="6731"/>
      <c r="IU202" s="6731"/>
      <c r="IV202" s="6731"/>
      <c r="IW202" s="6731"/>
      <c r="IX202" s="6731"/>
      <c r="IY202" s="6731"/>
      <c r="IZ202" s="6731"/>
      <c r="JA202" s="6731"/>
      <c r="JB202" s="6731"/>
      <c r="JC202" s="6731"/>
      <c r="JD202" s="6731"/>
    </row>
    <row r="203" spans="17:264" ht="15" thickBot="1">
      <c r="Q203" s="5891"/>
      <c r="R203" s="5892"/>
      <c r="S203" s="5892"/>
      <c r="T203" s="5892"/>
      <c r="U203" s="5892"/>
      <c r="V203" s="5892"/>
      <c r="W203" s="5892"/>
      <c r="X203" s="5892"/>
      <c r="Y203" s="5892"/>
      <c r="Z203" s="5892"/>
      <c r="AA203" s="7571"/>
      <c r="AB203" s="5892"/>
      <c r="AC203" s="5892"/>
      <c r="AD203" s="5892"/>
      <c r="AE203" s="6689">
        <f>SUM(AE171:AE202)</f>
        <v>592095.91599999997</v>
      </c>
      <c r="AF203" s="6689">
        <f>SUM(AF171:AF202)</f>
        <v>30253.523799999999</v>
      </c>
      <c r="AG203" s="5892"/>
      <c r="AH203" s="5894"/>
      <c r="AI203" s="5734"/>
      <c r="AJ203" s="5817"/>
      <c r="AK203" s="5626"/>
      <c r="AL203" s="5589"/>
      <c r="AM203" s="5595"/>
      <c r="AN203" s="5671"/>
      <c r="AO203" s="5612"/>
      <c r="AP203" s="5612"/>
      <c r="AQ203" s="5629"/>
      <c r="AR203" s="4482"/>
      <c r="AS203" s="5634"/>
      <c r="AT203" s="5594"/>
      <c r="AU203" s="5598"/>
      <c r="AV203" s="5594"/>
      <c r="AW203" s="5608"/>
      <c r="AX203" s="5608"/>
      <c r="AY203" s="5609"/>
      <c r="AZ203" s="2150"/>
      <c r="BB203" s="5065"/>
      <c r="BC203" s="5066"/>
      <c r="BD203" s="5066"/>
      <c r="BE203" s="5066"/>
      <c r="BF203" s="5066"/>
      <c r="BG203" s="5066"/>
      <c r="BH203" s="5066"/>
      <c r="BI203" s="5066"/>
      <c r="BJ203" s="5067"/>
      <c r="BK203" s="5066"/>
      <c r="BL203" s="5066"/>
      <c r="BM203" s="5066"/>
      <c r="BN203" s="5066"/>
      <c r="BO203" s="5066"/>
      <c r="BP203" s="5066"/>
      <c r="BQ203" s="6694"/>
      <c r="BR203" s="5068"/>
      <c r="BS203" s="5083"/>
      <c r="BT203" s="5263" t="s">
        <v>4</v>
      </c>
      <c r="BU203" s="5087" t="s">
        <v>18</v>
      </c>
      <c r="BV203" s="5088" t="s">
        <v>19</v>
      </c>
      <c r="BW203" s="5088" t="s">
        <v>19</v>
      </c>
      <c r="BX203" s="5088" t="s">
        <v>20</v>
      </c>
      <c r="BY203" s="5088" t="s">
        <v>21</v>
      </c>
      <c r="BZ203" s="5088" t="s">
        <v>22</v>
      </c>
      <c r="CA203" s="5088" t="s">
        <v>23</v>
      </c>
      <c r="CB203" s="5088" t="s">
        <v>23</v>
      </c>
      <c r="CC203" s="5088" t="s">
        <v>24</v>
      </c>
      <c r="CD203" s="5088" t="s">
        <v>20</v>
      </c>
      <c r="CE203" s="5088" t="s">
        <v>25</v>
      </c>
      <c r="CF203" s="5088" t="s">
        <v>0</v>
      </c>
      <c r="CG203" s="5088" t="s">
        <v>1363</v>
      </c>
      <c r="CH203" s="6467"/>
      <c r="CI203" s="5089" t="s">
        <v>26</v>
      </c>
      <c r="CK203" s="5123"/>
      <c r="CL203" s="5124"/>
      <c r="CM203" s="5124"/>
      <c r="CN203" s="5124"/>
      <c r="CO203" s="5124"/>
      <c r="CP203" s="5124"/>
      <c r="CQ203" s="5124"/>
      <c r="CR203" s="5124"/>
      <c r="CS203" s="5125"/>
      <c r="CT203" s="5124"/>
      <c r="CU203" s="5124"/>
      <c r="CV203" s="5124"/>
      <c r="CW203" s="5124"/>
      <c r="CX203" s="5124"/>
      <c r="CY203" s="5124"/>
      <c r="CZ203" s="5416"/>
      <c r="DA203" s="5126"/>
      <c r="DB203" s="5139"/>
      <c r="DC203" s="6908"/>
      <c r="DD203" s="5481"/>
      <c r="DE203" s="5481"/>
      <c r="DF203" s="5482"/>
      <c r="DG203" s="5482"/>
      <c r="DH203" s="5482"/>
      <c r="DI203" s="5482"/>
      <c r="DJ203" s="5482"/>
      <c r="DK203" s="5482"/>
      <c r="DL203" s="5482"/>
      <c r="DM203" s="5482"/>
      <c r="DN203" s="5482"/>
      <c r="DO203" s="5482"/>
      <c r="DP203" s="5482"/>
      <c r="DQ203" s="5482"/>
      <c r="DR203" s="5483"/>
      <c r="DT203" s="5028"/>
      <c r="DU203" s="5029"/>
      <c r="DV203" s="5029"/>
      <c r="DW203" s="5029"/>
      <c r="DX203" s="5029"/>
      <c r="DY203" s="5029"/>
      <c r="DZ203" s="5029"/>
      <c r="EA203" s="5029"/>
      <c r="EB203" s="5037"/>
      <c r="EC203" s="5029"/>
      <c r="ED203" s="5029"/>
      <c r="EE203" s="5029"/>
      <c r="EF203" s="5029"/>
      <c r="EG203" s="5372">
        <f>SUM(EG192:EG202)</f>
        <v>25238.0088</v>
      </c>
      <c r="EH203" s="5372">
        <f>SUM(EH192:EH202)</f>
        <v>1009.520352</v>
      </c>
      <c r="EI203" s="5351"/>
      <c r="EJ203" s="5030"/>
      <c r="EK203" s="4994"/>
      <c r="EL203" s="5012"/>
      <c r="EM203" s="4153"/>
      <c r="EN203" s="4153"/>
      <c r="EO203" s="86"/>
      <c r="EP203" s="86"/>
      <c r="EQ203" s="86"/>
      <c r="ER203" s="86"/>
      <c r="ES203" s="86"/>
      <c r="ET203" s="86"/>
      <c r="EU203" s="86"/>
      <c r="EV203" s="86"/>
      <c r="EW203" s="86"/>
      <c r="EX203" s="86"/>
      <c r="EY203" s="86"/>
      <c r="EZ203" s="86"/>
      <c r="FA203" s="86"/>
      <c r="FC203" s="6778"/>
      <c r="FD203" s="6778"/>
      <c r="FE203" s="6778"/>
      <c r="FF203" s="6778"/>
      <c r="FG203" s="6778"/>
      <c r="FH203" s="6778"/>
      <c r="FI203" s="6778"/>
      <c r="FJ203" s="6778"/>
      <c r="FK203" s="6796"/>
      <c r="FL203" s="6778"/>
      <c r="FM203" s="6778"/>
      <c r="FN203" s="6778"/>
      <c r="FO203" s="6778"/>
      <c r="FP203" s="6778"/>
      <c r="FQ203" s="6797"/>
      <c r="FR203" s="6797"/>
      <c r="FS203" s="6797"/>
      <c r="FT203" s="6778"/>
      <c r="FU203" s="5012"/>
      <c r="FV203" s="6731"/>
      <c r="FW203" s="6731"/>
      <c r="FX203" s="6731"/>
      <c r="FY203" s="6731"/>
      <c r="FZ203" s="6731"/>
      <c r="GA203" s="6731"/>
      <c r="GB203" s="6731"/>
      <c r="GC203" s="6731"/>
      <c r="GD203" s="6731"/>
      <c r="GE203" s="6731"/>
      <c r="GF203" s="6731"/>
      <c r="GG203" s="6731"/>
      <c r="GH203" s="6731"/>
      <c r="GI203" s="6731"/>
      <c r="GJ203" s="6731"/>
      <c r="GK203" s="6731"/>
      <c r="GM203" s="6631" t="s">
        <v>1554</v>
      </c>
      <c r="GN203" s="6648">
        <v>12</v>
      </c>
      <c r="GO203" s="6648">
        <v>310566</v>
      </c>
      <c r="GP203" s="6649">
        <v>45568</v>
      </c>
      <c r="GQ203" s="6648">
        <v>500</v>
      </c>
      <c r="GR203" s="6648" t="s">
        <v>1539</v>
      </c>
      <c r="GS203" s="6650">
        <v>12.5</v>
      </c>
      <c r="GT203" s="6651">
        <v>45607</v>
      </c>
      <c r="GU203" s="6649">
        <v>45615</v>
      </c>
      <c r="GV203" s="6648">
        <v>4095</v>
      </c>
      <c r="GW203" s="6648">
        <v>510.8</v>
      </c>
      <c r="GX203" s="6652">
        <f>(GQ203-GW203)</f>
        <v>-10.800000000000011</v>
      </c>
      <c r="GY203" s="6653">
        <f>GS203*GW203/1</f>
        <v>6385</v>
      </c>
      <c r="GZ203" s="6654">
        <f>(GY203*0.05)</f>
        <v>319.25</v>
      </c>
      <c r="HA203" s="6685">
        <v>5</v>
      </c>
      <c r="HB203" s="6654">
        <f>(GY203*0.02)</f>
        <v>127.7</v>
      </c>
      <c r="HC203" s="6530"/>
      <c r="HV203" s="6778"/>
      <c r="HW203" s="6778"/>
      <c r="HX203" s="6778"/>
      <c r="HY203" s="6778"/>
      <c r="HZ203" s="6778"/>
      <c r="IA203" s="6778"/>
      <c r="IB203" s="6778"/>
      <c r="IC203" s="6778"/>
      <c r="ID203" s="6796"/>
      <c r="IE203" s="6778"/>
      <c r="IF203" s="6778"/>
      <c r="IG203" s="6778"/>
      <c r="IH203" s="6778"/>
      <c r="II203" s="6778"/>
      <c r="IJ203" s="6797"/>
      <c r="IK203" s="6797"/>
      <c r="IL203" s="6797"/>
      <c r="IM203" s="6778"/>
      <c r="IN203" s="5012"/>
      <c r="IO203" s="6731"/>
      <c r="IP203" s="6731"/>
      <c r="IQ203" s="6731"/>
      <c r="IR203" s="6731"/>
      <c r="IS203" s="6731"/>
      <c r="IT203" s="6731"/>
      <c r="IU203" s="6731"/>
      <c r="IV203" s="6731"/>
      <c r="IW203" s="6731"/>
      <c r="IX203" s="6731"/>
      <c r="IY203" s="6731"/>
      <c r="IZ203" s="6731"/>
      <c r="JA203" s="6731"/>
      <c r="JB203" s="6731"/>
      <c r="JC203" s="6731"/>
      <c r="JD203" s="6731"/>
    </row>
    <row r="204" spans="17:264" ht="15" thickBot="1">
      <c r="Q204" s="5734"/>
      <c r="R204" s="5734"/>
      <c r="S204" s="5734"/>
      <c r="T204" s="5734"/>
      <c r="U204" s="5734"/>
      <c r="V204" s="5734"/>
      <c r="W204" s="5734"/>
      <c r="X204" s="5734"/>
      <c r="Y204" s="5734"/>
      <c r="Z204" s="5734"/>
      <c r="AA204" s="5734"/>
      <c r="AB204" s="5734"/>
      <c r="AC204" s="5734"/>
      <c r="AD204" s="5734"/>
      <c r="AE204" s="5734"/>
      <c r="AF204" s="5734"/>
      <c r="AG204" s="5734"/>
      <c r="AH204" s="5734"/>
      <c r="AI204" s="5734"/>
      <c r="AJ204" s="5817"/>
      <c r="AK204" s="5626"/>
      <c r="AL204" s="5589"/>
      <c r="AM204" s="5595"/>
      <c r="AN204" s="5607"/>
      <c r="AO204" s="5612"/>
      <c r="AP204" s="5612"/>
      <c r="AQ204" s="5629"/>
      <c r="AR204" s="4482"/>
      <c r="AS204" s="5634"/>
      <c r="AT204" s="5594"/>
      <c r="AU204" s="5598"/>
      <c r="AV204" s="5594"/>
      <c r="AW204" s="5608"/>
      <c r="AX204" s="5608"/>
      <c r="AY204" s="5609"/>
      <c r="AZ204" s="2150"/>
      <c r="BB204" s="5074"/>
      <c r="BC204" s="5075"/>
      <c r="BD204" s="5075"/>
      <c r="BE204" s="5075"/>
      <c r="BF204" s="5075"/>
      <c r="BG204" s="5075"/>
      <c r="BH204" s="5075"/>
      <c r="BI204" s="5075"/>
      <c r="BJ204" s="5076"/>
      <c r="BK204" s="5075"/>
      <c r="BL204" s="5075"/>
      <c r="BM204" s="5075"/>
      <c r="BN204" s="5075"/>
      <c r="BO204" s="5075"/>
      <c r="BP204" s="5075"/>
      <c r="BQ204" s="6695"/>
      <c r="BR204" s="5077"/>
      <c r="BS204" s="5083"/>
      <c r="BT204" s="5264"/>
      <c r="BU204" s="5090"/>
      <c r="BV204" s="5091" t="s">
        <v>3</v>
      </c>
      <c r="BW204" s="5091" t="s">
        <v>18</v>
      </c>
      <c r="BX204" s="5091"/>
      <c r="BY204" s="5091"/>
      <c r="BZ204" s="5091" t="s">
        <v>21</v>
      </c>
      <c r="CA204" s="5091" t="s">
        <v>27</v>
      </c>
      <c r="CB204" s="5091" t="s">
        <v>28</v>
      </c>
      <c r="CC204" s="5091"/>
      <c r="CD204" s="5091"/>
      <c r="CE204" s="5091"/>
      <c r="CF204" s="5091"/>
      <c r="CG204" s="5091" t="s">
        <v>11</v>
      </c>
      <c r="CH204" s="6468"/>
      <c r="CI204" s="5092"/>
      <c r="CK204" s="5123"/>
      <c r="CL204" s="5124"/>
      <c r="CM204" s="5124"/>
      <c r="CN204" s="5124"/>
      <c r="CO204" s="5124"/>
      <c r="CP204" s="5124"/>
      <c r="CQ204" s="5124"/>
      <c r="CR204" s="5124"/>
      <c r="CS204" s="5125"/>
      <c r="CT204" s="5124"/>
      <c r="CU204" s="5124"/>
      <c r="CV204" s="5124"/>
      <c r="CW204" s="5124"/>
      <c r="CX204" s="5124"/>
      <c r="CY204" s="5124"/>
      <c r="CZ204" s="5416"/>
      <c r="DA204" s="5126"/>
      <c r="DB204" s="5139"/>
      <c r="DC204" s="6909"/>
      <c r="DD204" s="5127"/>
      <c r="DE204" s="5127"/>
      <c r="DF204" s="2557"/>
      <c r="DG204" s="2557"/>
      <c r="DH204" s="2557"/>
      <c r="DI204" s="2557"/>
      <c r="DJ204" s="2557"/>
      <c r="DK204" s="2557"/>
      <c r="DL204" s="2557"/>
      <c r="DM204" s="2557"/>
      <c r="DN204" s="2557"/>
      <c r="DO204" s="2557"/>
      <c r="DP204" s="2557"/>
      <c r="DQ204" s="2557"/>
      <c r="DR204" s="2523"/>
      <c r="DT204" s="5012"/>
      <c r="DU204" s="5012"/>
      <c r="DV204" s="5012"/>
      <c r="DW204" s="5012"/>
      <c r="DX204" s="5012"/>
      <c r="DY204" s="5012"/>
      <c r="DZ204" s="5012"/>
      <c r="EA204" s="5012"/>
      <c r="EB204" s="90"/>
      <c r="EC204" s="5012"/>
      <c r="ED204" s="5012"/>
      <c r="EE204" s="5012"/>
      <c r="EF204" s="5012"/>
      <c r="EG204" s="6411"/>
      <c r="EH204" s="6411"/>
      <c r="EI204" s="5012"/>
      <c r="EJ204" s="5012"/>
      <c r="EK204" s="4994"/>
      <c r="EL204" s="90"/>
      <c r="EM204" s="4153"/>
      <c r="EN204" s="4153"/>
      <c r="EO204" s="86"/>
      <c r="EP204" s="86"/>
      <c r="EQ204" s="86"/>
      <c r="ER204" s="86"/>
      <c r="ES204" s="86"/>
      <c r="ET204" s="86"/>
      <c r="EU204" s="86"/>
      <c r="EV204" s="86"/>
      <c r="EW204" s="86"/>
      <c r="EX204" s="86"/>
      <c r="EY204" s="86"/>
      <c r="EZ204" s="86"/>
      <c r="FA204" s="86"/>
      <c r="FC204" s="6778"/>
      <c r="FD204" s="6778"/>
      <c r="FE204" s="6778"/>
      <c r="FF204" s="6778"/>
      <c r="FG204" s="6778"/>
      <c r="FH204" s="6778"/>
      <c r="FI204" s="6778"/>
      <c r="FJ204" s="6778"/>
      <c r="FK204" s="6796"/>
      <c r="FL204" s="6778"/>
      <c r="FM204" s="6778"/>
      <c r="FN204" s="6778"/>
      <c r="FO204" s="6778"/>
      <c r="FP204" s="6778"/>
      <c r="FQ204" s="6797"/>
      <c r="FR204" s="6797"/>
      <c r="FS204" s="6797"/>
      <c r="FT204" s="6778"/>
      <c r="FU204" s="5012"/>
      <c r="FV204" s="6731"/>
      <c r="FW204" s="6731"/>
      <c r="FX204" s="6731"/>
      <c r="FY204" s="6731"/>
      <c r="FZ204" s="6731"/>
      <c r="GA204" s="6731"/>
      <c r="GB204" s="6731"/>
      <c r="GC204" s="6731"/>
      <c r="GD204" s="6731"/>
      <c r="GE204" s="6731"/>
      <c r="GF204" s="6731"/>
      <c r="GG204" s="6731"/>
      <c r="GH204" s="6731"/>
      <c r="GI204" s="6731"/>
      <c r="GJ204" s="6731"/>
      <c r="GK204" s="6731"/>
      <c r="GM204" s="6536"/>
      <c r="GN204" s="6536"/>
      <c r="GO204" s="6536"/>
      <c r="GP204" s="6536"/>
      <c r="GQ204" s="6536"/>
      <c r="GR204" s="6536"/>
      <c r="GS204" s="6536"/>
      <c r="GT204" s="6537"/>
      <c r="GU204" s="6536"/>
      <c r="GV204" s="6536"/>
      <c r="GW204" s="6536"/>
      <c r="GX204" s="6536"/>
      <c r="GY204" s="6536"/>
      <c r="GZ204" s="6536"/>
      <c r="HA204" s="6676"/>
      <c r="HB204" s="6676"/>
      <c r="HC204" s="6538"/>
      <c r="HV204" s="6778"/>
      <c r="HW204" s="6778"/>
      <c r="HX204" s="6778"/>
      <c r="HY204" s="6778"/>
      <c r="HZ204" s="6778"/>
      <c r="IA204" s="6778"/>
      <c r="IB204" s="6778"/>
      <c r="IC204" s="6778"/>
      <c r="ID204" s="6796"/>
      <c r="IE204" s="6778"/>
      <c r="IF204" s="6778"/>
      <c r="IG204" s="6778"/>
      <c r="IH204" s="6778"/>
      <c r="II204" s="6778"/>
      <c r="IJ204" s="6797"/>
      <c r="IK204" s="6797"/>
      <c r="IL204" s="6797"/>
      <c r="IM204" s="6778"/>
      <c r="IN204" s="5012"/>
      <c r="IO204" s="6731"/>
      <c r="IP204" s="6731"/>
      <c r="IQ204" s="6731"/>
      <c r="IR204" s="6731"/>
      <c r="IS204" s="6731"/>
      <c r="IT204" s="6731"/>
      <c r="IU204" s="6731"/>
      <c r="IV204" s="6731"/>
      <c r="IW204" s="6731"/>
      <c r="IX204" s="6731"/>
      <c r="IY204" s="6731"/>
      <c r="IZ204" s="6731"/>
      <c r="JA204" s="6731"/>
      <c r="JB204" s="6731"/>
      <c r="JC204" s="6731"/>
      <c r="JD204" s="6731"/>
    </row>
    <row r="205" spans="17:264" ht="18" thickBot="1">
      <c r="Q205" s="7587" t="s">
        <v>1686</v>
      </c>
      <c r="R205" s="5578"/>
      <c r="S205" s="5577"/>
      <c r="T205" s="5577"/>
      <c r="U205" s="5577"/>
      <c r="V205" s="5577"/>
      <c r="W205" s="5577"/>
      <c r="X205" s="5577"/>
      <c r="Y205" s="5577"/>
      <c r="Z205" s="5577"/>
      <c r="AA205" s="5734"/>
      <c r="AB205" s="5577"/>
      <c r="AC205" s="5577"/>
      <c r="AD205" s="5577"/>
      <c r="AE205" s="5577"/>
      <c r="AF205" s="5577"/>
      <c r="AG205" s="5577"/>
      <c r="AH205" s="5577"/>
      <c r="AI205" s="5734"/>
      <c r="AJ205" s="5817"/>
      <c r="AK205" s="5626"/>
      <c r="AL205" s="5589"/>
      <c r="AM205" s="5595"/>
      <c r="AN205" s="5607"/>
      <c r="AO205" s="5612"/>
      <c r="AP205" s="5612"/>
      <c r="AQ205" s="5629"/>
      <c r="AR205" s="4482"/>
      <c r="AS205" s="5634"/>
      <c r="AT205" s="5594"/>
      <c r="AU205" s="5598"/>
      <c r="AV205" s="5594"/>
      <c r="AW205" s="5608"/>
      <c r="AX205" s="5608"/>
      <c r="AY205" s="5609"/>
      <c r="AZ205" s="2205"/>
      <c r="BB205" s="5074"/>
      <c r="BC205" s="5075"/>
      <c r="BD205" s="5075"/>
      <c r="BE205" s="5075"/>
      <c r="BF205" s="5075"/>
      <c r="BG205" s="5075"/>
      <c r="BH205" s="5075"/>
      <c r="BI205" s="5075"/>
      <c r="BJ205" s="5076"/>
      <c r="BK205" s="5075"/>
      <c r="BL205" s="5075"/>
      <c r="BM205" s="5075"/>
      <c r="BN205" s="5075"/>
      <c r="BO205" s="5075"/>
      <c r="BP205" s="5075"/>
      <c r="BQ205" s="6695"/>
      <c r="BR205" s="5077"/>
      <c r="BS205" s="5083"/>
      <c r="BT205" s="5466" t="s">
        <v>1567</v>
      </c>
      <c r="BU205" s="5312">
        <v>1</v>
      </c>
      <c r="BV205" s="5313" t="s">
        <v>796</v>
      </c>
      <c r="BW205" s="5314">
        <v>45362</v>
      </c>
      <c r="BX205" s="5315">
        <v>1</v>
      </c>
      <c r="BY205" s="5313" t="s">
        <v>96</v>
      </c>
      <c r="BZ205" s="5316"/>
      <c r="CA205" s="5347">
        <v>45371</v>
      </c>
      <c r="CB205" s="6705">
        <v>45371</v>
      </c>
      <c r="CC205" s="5317"/>
      <c r="CD205" s="5316">
        <v>0</v>
      </c>
      <c r="CE205" s="5238">
        <v>0</v>
      </c>
      <c r="CF205" s="5242">
        <f>(BZ205*CD205)</f>
        <v>0</v>
      </c>
      <c r="CG205" s="5316">
        <f>(CF205*0.05)</f>
        <v>0</v>
      </c>
      <c r="CH205" s="7236">
        <v>5</v>
      </c>
      <c r="CI205" s="5400" t="s">
        <v>1568</v>
      </c>
      <c r="CK205" s="5123"/>
      <c r="CL205" s="5124"/>
      <c r="CM205" s="5124"/>
      <c r="CN205" s="5124"/>
      <c r="CO205" s="5124"/>
      <c r="CP205" s="5124"/>
      <c r="CQ205" s="5124"/>
      <c r="CR205" s="5124"/>
      <c r="CS205" s="5125"/>
      <c r="CT205" s="5124"/>
      <c r="CU205" s="5124"/>
      <c r="CV205" s="5124"/>
      <c r="CW205" s="5124"/>
      <c r="CX205" s="5124"/>
      <c r="CY205" s="5124"/>
      <c r="CZ205" s="5416"/>
      <c r="DA205" s="5126"/>
      <c r="DB205" s="5139"/>
      <c r="DC205" s="6909"/>
      <c r="DD205" s="5127"/>
      <c r="DE205" s="5127"/>
      <c r="DF205" s="2557"/>
      <c r="DG205" s="2557"/>
      <c r="DH205" s="2557"/>
      <c r="DI205" s="2557"/>
      <c r="DJ205" s="2557"/>
      <c r="DK205" s="2557"/>
      <c r="DL205" s="2557"/>
      <c r="DM205" s="2557"/>
      <c r="DN205" s="2557"/>
      <c r="DO205" s="2557"/>
      <c r="DP205" s="2557"/>
      <c r="DQ205" s="2557"/>
      <c r="DR205" s="2523"/>
      <c r="DT205" s="4994"/>
      <c r="DU205" s="4994"/>
      <c r="DV205" s="4994"/>
      <c r="DW205" s="4994"/>
      <c r="DX205" s="4994"/>
      <c r="DY205" s="4994"/>
      <c r="DZ205" s="4994"/>
      <c r="EA205" s="4994"/>
      <c r="EB205" s="4994"/>
      <c r="EC205" s="4994"/>
      <c r="ED205" s="4994"/>
      <c r="EE205" s="4994"/>
      <c r="EF205" s="4994"/>
      <c r="EG205" s="4994"/>
      <c r="EH205" s="4994"/>
      <c r="EI205" s="4994"/>
      <c r="EJ205" s="4994"/>
      <c r="EK205" s="4994"/>
      <c r="EL205" s="5016"/>
      <c r="EM205" s="5042"/>
      <c r="EN205" s="5038" t="s">
        <v>14</v>
      </c>
      <c r="EO205" s="5038" t="s">
        <v>12</v>
      </c>
      <c r="EP205" s="5038"/>
      <c r="EQ205" s="5038"/>
      <c r="ER205" s="5038" t="s">
        <v>15</v>
      </c>
      <c r="ES205" s="5038" t="s">
        <v>12</v>
      </c>
      <c r="ET205" s="5038" t="s">
        <v>12</v>
      </c>
      <c r="EU205" s="5038"/>
      <c r="EV205" s="5038"/>
      <c r="EW205" s="5038"/>
      <c r="EX205" s="5038"/>
      <c r="EY205" s="5038" t="s">
        <v>0</v>
      </c>
      <c r="EZ205" s="5382"/>
      <c r="FA205" s="5039"/>
      <c r="FC205" s="6732" t="s">
        <v>1587</v>
      </c>
      <c r="FD205" s="6733"/>
      <c r="FE205" s="6734"/>
      <c r="FF205" s="6734"/>
      <c r="FG205" s="6734"/>
      <c r="FH205" s="6734"/>
      <c r="FI205" s="6734"/>
      <c r="FJ205" s="6734"/>
      <c r="FK205" s="6734"/>
      <c r="FL205" s="6734"/>
      <c r="FM205" s="6734"/>
      <c r="FN205" s="6734"/>
      <c r="FO205" s="6734"/>
      <c r="FP205" s="6734"/>
      <c r="FQ205" s="6734"/>
      <c r="FR205" s="6734"/>
      <c r="FS205" s="6734"/>
      <c r="FT205" s="6734"/>
      <c r="FU205" s="4993"/>
      <c r="FV205" s="6731"/>
      <c r="FW205" s="6731"/>
      <c r="FX205" s="6731"/>
      <c r="FY205" s="6731"/>
      <c r="FZ205" s="6731"/>
      <c r="GA205" s="6731"/>
      <c r="GB205" s="6731"/>
      <c r="GC205" s="6731"/>
      <c r="GD205" s="6731"/>
      <c r="GE205" s="6731"/>
      <c r="GF205" s="6731"/>
      <c r="GG205" s="6731"/>
      <c r="GH205" s="6731"/>
      <c r="GI205" s="6731"/>
      <c r="GJ205" s="6731"/>
      <c r="GK205" s="6731"/>
      <c r="GM205" s="6536"/>
      <c r="GN205" s="6536"/>
      <c r="GO205" s="6536"/>
      <c r="GP205" s="6536"/>
      <c r="GQ205" s="6536"/>
      <c r="GR205" s="6536"/>
      <c r="GS205" s="6536"/>
      <c r="GT205" s="6537"/>
      <c r="GU205" s="6536"/>
      <c r="GV205" s="6536"/>
      <c r="GW205" s="6536"/>
      <c r="GX205" s="6536"/>
      <c r="GY205" s="6536"/>
      <c r="GZ205" s="6536"/>
      <c r="HA205" s="6676"/>
      <c r="HB205" s="6676"/>
      <c r="HC205" s="6538"/>
      <c r="HV205" s="6732" t="s">
        <v>1587</v>
      </c>
      <c r="HW205" s="6733"/>
      <c r="HX205" s="6734"/>
      <c r="HY205" s="6734"/>
      <c r="HZ205" s="6734"/>
      <c r="IA205" s="6734"/>
      <c r="IB205" s="6734"/>
      <c r="IC205" s="6734"/>
      <c r="ID205" s="6734"/>
      <c r="IE205" s="6734"/>
      <c r="IF205" s="6734"/>
      <c r="IG205" s="6734"/>
      <c r="IH205" s="6734"/>
      <c r="II205" s="6734"/>
      <c r="IJ205" s="6734"/>
      <c r="IK205" s="6734"/>
      <c r="IL205" s="6734"/>
      <c r="IM205" s="6734"/>
      <c r="IN205" s="4993"/>
      <c r="IO205" s="6731"/>
      <c r="IP205" s="6731"/>
      <c r="IQ205" s="6731"/>
      <c r="IR205" s="6731"/>
      <c r="IS205" s="6731"/>
      <c r="IT205" s="6731"/>
      <c r="IU205" s="6731"/>
      <c r="IV205" s="6731"/>
      <c r="IW205" s="6731"/>
      <c r="IX205" s="6731"/>
      <c r="IY205" s="6731"/>
      <c r="IZ205" s="6731"/>
      <c r="JA205" s="6731"/>
      <c r="JB205" s="6731"/>
      <c r="JC205" s="6731"/>
      <c r="JD205" s="6731"/>
    </row>
    <row r="206" spans="17:264" ht="15" thickBot="1">
      <c r="Q206" s="5579"/>
      <c r="R206" s="5579"/>
      <c r="S206" s="5579"/>
      <c r="T206" s="5579" t="s">
        <v>14</v>
      </c>
      <c r="U206" s="5579" t="s">
        <v>12</v>
      </c>
      <c r="V206" s="5579"/>
      <c r="W206" s="5579"/>
      <c r="X206" s="5579"/>
      <c r="Y206" s="5579" t="s">
        <v>15</v>
      </c>
      <c r="Z206" s="5579" t="s">
        <v>12</v>
      </c>
      <c r="AA206" s="5744" t="s">
        <v>12</v>
      </c>
      <c r="AB206" s="5579"/>
      <c r="AC206" s="5579"/>
      <c r="AD206" s="5579"/>
      <c r="AE206" s="5579"/>
      <c r="AF206" s="5579" t="s">
        <v>0</v>
      </c>
      <c r="AG206" s="5579"/>
      <c r="AH206" s="5579"/>
      <c r="AI206" s="5734"/>
      <c r="AJ206" s="5817"/>
      <c r="AK206" s="5626"/>
      <c r="AL206" s="5589"/>
      <c r="AM206" s="5595"/>
      <c r="AN206" s="5671"/>
      <c r="AO206" s="5612"/>
      <c r="AP206" s="5612"/>
      <c r="AQ206" s="5629"/>
      <c r="AR206" s="4482"/>
      <c r="AS206" s="5634"/>
      <c r="AT206" s="5594"/>
      <c r="AU206" s="5598"/>
      <c r="AV206" s="5594"/>
      <c r="AW206" s="5608"/>
      <c r="AX206" s="5608"/>
      <c r="AY206" s="5609"/>
      <c r="AZ206" s="5604"/>
      <c r="BB206" s="5078"/>
      <c r="BC206" s="5079"/>
      <c r="BD206" s="5079"/>
      <c r="BE206" s="5079"/>
      <c r="BF206" s="5079"/>
      <c r="BG206" s="5079"/>
      <c r="BH206" s="5079"/>
      <c r="BI206" s="5079"/>
      <c r="BJ206" s="5080"/>
      <c r="BK206" s="5079"/>
      <c r="BL206" s="5079"/>
      <c r="BM206" s="5079"/>
      <c r="BN206" s="5079"/>
      <c r="BO206" s="5177">
        <f>SUM(BO195:BO205)</f>
        <v>9094.6980000000003</v>
      </c>
      <c r="BP206" s="5177">
        <f>SUM(BP195:BP205)</f>
        <v>454.73490000000004</v>
      </c>
      <c r="BQ206" s="6692"/>
      <c r="BR206" s="5081"/>
      <c r="BS206" s="5083"/>
      <c r="BT206" s="6718" t="s">
        <v>1567</v>
      </c>
      <c r="BU206" s="5253">
        <v>2</v>
      </c>
      <c r="BV206" s="5254" t="s">
        <v>796</v>
      </c>
      <c r="BW206" s="5255">
        <v>45363</v>
      </c>
      <c r="BX206" s="5256">
        <v>400</v>
      </c>
      <c r="BY206" s="5254" t="s">
        <v>96</v>
      </c>
      <c r="BZ206" s="5257">
        <v>17.2</v>
      </c>
      <c r="CA206" s="5397">
        <v>45390</v>
      </c>
      <c r="CB206" s="6307">
        <v>45390</v>
      </c>
      <c r="CC206" s="5398">
        <v>73511</v>
      </c>
      <c r="CD206" s="5257">
        <v>398.46</v>
      </c>
      <c r="CE206" s="5246">
        <v>0</v>
      </c>
      <c r="CF206" s="5250">
        <f>(BZ206*CD206)</f>
        <v>6853.5119999999997</v>
      </c>
      <c r="CG206" s="5257">
        <f>(CF206*0.05)</f>
        <v>342.67560000000003</v>
      </c>
      <c r="CH206" s="6479">
        <v>5</v>
      </c>
      <c r="CI206" s="5166"/>
      <c r="CK206" s="5123"/>
      <c r="CL206" s="5124"/>
      <c r="CM206" s="5124"/>
      <c r="CN206" s="5124"/>
      <c r="CO206" s="5124"/>
      <c r="CP206" s="5124"/>
      <c r="CQ206" s="5124"/>
      <c r="CR206" s="5124"/>
      <c r="CS206" s="5125"/>
      <c r="CT206" s="5124"/>
      <c r="CU206" s="5124"/>
      <c r="CV206" s="5124"/>
      <c r="CW206" s="5124"/>
      <c r="CX206" s="5124"/>
      <c r="CY206" s="5124"/>
      <c r="CZ206" s="5416"/>
      <c r="DA206" s="5126"/>
      <c r="DB206" s="5139"/>
      <c r="DC206" s="6909"/>
      <c r="DD206" s="5127"/>
      <c r="DE206" s="5127"/>
      <c r="DF206" s="2557"/>
      <c r="DG206" s="2557"/>
      <c r="DH206" s="2557"/>
      <c r="DI206" s="2557"/>
      <c r="DJ206" s="2557"/>
      <c r="DK206" s="2557"/>
      <c r="DL206" s="2557"/>
      <c r="DM206" s="2557"/>
      <c r="DN206" s="2557"/>
      <c r="DO206" s="2557"/>
      <c r="DP206" s="2557"/>
      <c r="DQ206" s="2557"/>
      <c r="DR206" s="2523"/>
      <c r="DT206" s="4994"/>
      <c r="DU206" s="4994"/>
      <c r="DV206" s="4994"/>
      <c r="DW206" s="4994"/>
      <c r="DX206" s="4994"/>
      <c r="DY206" s="4994"/>
      <c r="DZ206" s="4994"/>
      <c r="EA206" s="4994"/>
      <c r="EB206" s="4994"/>
      <c r="EC206" s="4994"/>
      <c r="ED206" s="4994"/>
      <c r="EE206" s="4994"/>
      <c r="EF206" s="4994"/>
      <c r="EG206" s="4994"/>
      <c r="EH206" s="4994"/>
      <c r="EI206" s="4994"/>
      <c r="EJ206" s="4994"/>
      <c r="EK206" s="4994"/>
      <c r="EL206" s="5017" t="s">
        <v>4</v>
      </c>
      <c r="EM206" s="5043" t="s">
        <v>18</v>
      </c>
      <c r="EN206" s="5040" t="s">
        <v>19</v>
      </c>
      <c r="EO206" s="5040" t="s">
        <v>19</v>
      </c>
      <c r="EP206" s="5040" t="s">
        <v>20</v>
      </c>
      <c r="EQ206" s="5040" t="s">
        <v>21</v>
      </c>
      <c r="ER206" s="5040" t="s">
        <v>22</v>
      </c>
      <c r="ES206" s="5040" t="s">
        <v>23</v>
      </c>
      <c r="ET206" s="5040" t="s">
        <v>23</v>
      </c>
      <c r="EU206" s="5040" t="s">
        <v>24</v>
      </c>
      <c r="EV206" s="5040" t="s">
        <v>20</v>
      </c>
      <c r="EW206" s="5040" t="s">
        <v>25</v>
      </c>
      <c r="EX206" s="5040" t="s">
        <v>0</v>
      </c>
      <c r="EY206" s="5040" t="s">
        <v>1363</v>
      </c>
      <c r="EZ206" s="5383"/>
      <c r="FA206" s="5041" t="s">
        <v>26</v>
      </c>
      <c r="FC206" s="6779"/>
      <c r="FD206" s="6779"/>
      <c r="FE206" s="6779"/>
      <c r="FF206" s="6779" t="s">
        <v>14</v>
      </c>
      <c r="FG206" s="6779" t="s">
        <v>12</v>
      </c>
      <c r="FH206" s="6779"/>
      <c r="FI206" s="6779"/>
      <c r="FJ206" s="6779" t="s">
        <v>15</v>
      </c>
      <c r="FK206" s="6779" t="s">
        <v>12</v>
      </c>
      <c r="FL206" s="6779" t="s">
        <v>12</v>
      </c>
      <c r="FM206" s="6779"/>
      <c r="FN206" s="6779"/>
      <c r="FO206" s="6779"/>
      <c r="FP206" s="6779"/>
      <c r="FQ206" s="6779" t="s">
        <v>0</v>
      </c>
      <c r="FR206" s="6872"/>
      <c r="FS206" s="6872"/>
      <c r="FT206" s="6779"/>
      <c r="FU206" s="87"/>
      <c r="FV206" s="6731"/>
      <c r="FW206" s="6731"/>
      <c r="FX206" s="6731"/>
      <c r="FY206" s="6731"/>
      <c r="FZ206" s="6731"/>
      <c r="GA206" s="6731"/>
      <c r="GB206" s="6731"/>
      <c r="GC206" s="6731"/>
      <c r="GD206" s="6731"/>
      <c r="GE206" s="6731"/>
      <c r="GF206" s="6731"/>
      <c r="GG206" s="6731"/>
      <c r="GH206" s="6731"/>
      <c r="GI206" s="6731"/>
      <c r="GJ206" s="6731"/>
      <c r="GK206" s="6731"/>
      <c r="GM206" s="6547"/>
      <c r="GN206" s="6536"/>
      <c r="GO206" s="6536"/>
      <c r="GP206" s="6548"/>
      <c r="GQ206" s="6536"/>
      <c r="GR206" s="6536"/>
      <c r="GS206" s="6536"/>
      <c r="GT206" s="6549"/>
      <c r="GU206" s="6536"/>
      <c r="GV206" s="6536"/>
      <c r="GW206" s="6550"/>
      <c r="GX206" s="6536"/>
      <c r="GY206" s="6550"/>
      <c r="GZ206" s="6550"/>
      <c r="HA206" s="6898"/>
      <c r="HB206" s="6898"/>
      <c r="HC206" s="6538"/>
      <c r="HV206" s="6779"/>
      <c r="HW206" s="6779"/>
      <c r="HX206" s="6779"/>
      <c r="HY206" s="6779" t="s">
        <v>14</v>
      </c>
      <c r="HZ206" s="6779" t="s">
        <v>12</v>
      </c>
      <c r="IA206" s="6779"/>
      <c r="IB206" s="6779"/>
      <c r="IC206" s="6779" t="s">
        <v>15</v>
      </c>
      <c r="ID206" s="6779" t="s">
        <v>12</v>
      </c>
      <c r="IE206" s="6779" t="s">
        <v>12</v>
      </c>
      <c r="IF206" s="6779"/>
      <c r="IG206" s="6779"/>
      <c r="IH206" s="6779"/>
      <c r="II206" s="6779"/>
      <c r="IJ206" s="6779" t="s">
        <v>0</v>
      </c>
      <c r="IK206" s="6872"/>
      <c r="IL206" s="6872"/>
      <c r="IM206" s="6779"/>
      <c r="IN206" s="87"/>
      <c r="IO206" s="6731"/>
      <c r="IP206" s="6731"/>
      <c r="IQ206" s="6731"/>
      <c r="IR206" s="6731"/>
      <c r="IS206" s="6731"/>
      <c r="IT206" s="6731"/>
      <c r="IU206" s="6731"/>
      <c r="IV206" s="6731"/>
      <c r="IW206" s="6731"/>
      <c r="IX206" s="6731"/>
      <c r="IY206" s="6731"/>
      <c r="IZ206" s="6731"/>
      <c r="JA206" s="6731"/>
      <c r="JB206" s="6731"/>
      <c r="JC206" s="6731"/>
      <c r="JD206" s="6731"/>
    </row>
    <row r="207" spans="17:264" ht="15" thickBot="1">
      <c r="Q207" s="5580" t="s">
        <v>3</v>
      </c>
      <c r="R207" s="5580" t="s">
        <v>4</v>
      </c>
      <c r="S207" s="5580" t="s">
        <v>18</v>
      </c>
      <c r="T207" s="5580" t="s">
        <v>19</v>
      </c>
      <c r="U207" s="5580" t="s">
        <v>19</v>
      </c>
      <c r="V207" s="5580" t="s">
        <v>20</v>
      </c>
      <c r="W207" s="5580" t="s">
        <v>21</v>
      </c>
      <c r="X207" s="5580" t="s">
        <v>1559</v>
      </c>
      <c r="Y207" s="5580" t="s">
        <v>22</v>
      </c>
      <c r="Z207" s="5580" t="s">
        <v>23</v>
      </c>
      <c r="AA207" s="5749" t="s">
        <v>23</v>
      </c>
      <c r="AB207" s="5580" t="s">
        <v>1227</v>
      </c>
      <c r="AC207" s="5580" t="s">
        <v>20</v>
      </c>
      <c r="AD207" s="5580" t="s">
        <v>25</v>
      </c>
      <c r="AE207" s="5580" t="s">
        <v>0</v>
      </c>
      <c r="AF207" s="5580" t="s">
        <v>1363</v>
      </c>
      <c r="AG207" s="5580" t="s">
        <v>1388</v>
      </c>
      <c r="AH207" s="5580" t="s">
        <v>26</v>
      </c>
      <c r="AI207" s="5734"/>
      <c r="AJ207" s="5817"/>
      <c r="AK207" s="5626"/>
      <c r="AL207" s="5589"/>
      <c r="AM207" s="5595"/>
      <c r="AN207" s="5639"/>
      <c r="AO207" s="5612"/>
      <c r="AP207" s="5612"/>
      <c r="AQ207" s="5629"/>
      <c r="AR207" s="4482"/>
      <c r="AS207" s="5634"/>
      <c r="AT207" s="5594"/>
      <c r="AU207" s="5598"/>
      <c r="AV207" s="5594"/>
      <c r="AW207" s="5608"/>
      <c r="AX207" s="5608"/>
      <c r="AY207" s="5609"/>
      <c r="AZ207" s="5604"/>
      <c r="BB207" s="5083"/>
      <c r="BC207" s="5083"/>
      <c r="BD207" s="5083"/>
      <c r="BE207" s="5083"/>
      <c r="BF207" s="5083"/>
      <c r="BG207" s="5083"/>
      <c r="BH207" s="5083"/>
      <c r="BI207" s="5083"/>
      <c r="BJ207" s="5083"/>
      <c r="BK207" s="5083"/>
      <c r="BL207" s="5083"/>
      <c r="BM207" s="5083"/>
      <c r="BN207" s="5083"/>
      <c r="BO207" s="5083"/>
      <c r="BP207" s="5083"/>
      <c r="BQ207" s="5083"/>
      <c r="BR207" s="5083"/>
      <c r="BS207" s="5083"/>
      <c r="BT207" s="6629" t="s">
        <v>1567</v>
      </c>
      <c r="BU207" s="5253">
        <v>3</v>
      </c>
      <c r="BV207" s="5254" t="s">
        <v>796</v>
      </c>
      <c r="BW207" s="5255">
        <v>45432</v>
      </c>
      <c r="BX207" s="5256">
        <v>400</v>
      </c>
      <c r="BY207" s="5254" t="s">
        <v>96</v>
      </c>
      <c r="BZ207" s="5257">
        <v>17.2</v>
      </c>
      <c r="CA207" s="5397">
        <v>45448</v>
      </c>
      <c r="CB207" s="6307">
        <v>45448</v>
      </c>
      <c r="CC207" s="5398">
        <v>74381</v>
      </c>
      <c r="CD207" s="5257">
        <v>374.45</v>
      </c>
      <c r="CE207" s="5246">
        <v>0</v>
      </c>
      <c r="CF207" s="5250">
        <f>(BZ207*CD207)</f>
        <v>6440.54</v>
      </c>
      <c r="CG207" s="5257">
        <f>(CF207*0.05)</f>
        <v>322.02700000000004</v>
      </c>
      <c r="CH207" s="6479">
        <v>5</v>
      </c>
      <c r="CI207" s="5166"/>
      <c r="CK207" s="5135"/>
      <c r="CL207" s="5136"/>
      <c r="CM207" s="5136"/>
      <c r="CN207" s="5136"/>
      <c r="CO207" s="5136"/>
      <c r="CP207" s="5136"/>
      <c r="CQ207" s="5136"/>
      <c r="CR207" s="5136"/>
      <c r="CS207" s="5137"/>
      <c r="CT207" s="5136"/>
      <c r="CU207" s="5136"/>
      <c r="CV207" s="5136"/>
      <c r="CW207" s="5136"/>
      <c r="CX207" s="5136"/>
      <c r="CY207" s="5136"/>
      <c r="CZ207" s="5418"/>
      <c r="DA207" s="5138"/>
      <c r="DB207" s="5139"/>
      <c r="DC207" s="6909"/>
      <c r="DD207" s="5127"/>
      <c r="DE207" s="5127"/>
      <c r="DF207" s="2557"/>
      <c r="DG207" s="2557"/>
      <c r="DH207" s="2557"/>
      <c r="DI207" s="2557"/>
      <c r="DJ207" s="2557"/>
      <c r="DK207" s="2557"/>
      <c r="DL207" s="2557"/>
      <c r="DM207" s="2557"/>
      <c r="DN207" s="2557"/>
      <c r="DO207" s="2557"/>
      <c r="DP207" s="2557"/>
      <c r="DQ207" s="2557"/>
      <c r="DR207" s="2523"/>
      <c r="DT207" s="4995" t="s">
        <v>1513</v>
      </c>
      <c r="DU207" s="4995"/>
      <c r="DV207" s="4993"/>
      <c r="DW207" s="4993"/>
      <c r="DX207" s="4993"/>
      <c r="DY207" s="4993"/>
      <c r="DZ207" s="4993"/>
      <c r="EA207" s="4993"/>
      <c r="EB207" s="4993"/>
      <c r="EC207" s="4993"/>
      <c r="ED207" s="4993"/>
      <c r="EE207" s="4993"/>
      <c r="EF207" s="4993"/>
      <c r="EG207" s="4993"/>
      <c r="EH207" s="4993"/>
      <c r="EI207" s="4993"/>
      <c r="EJ207" s="4993"/>
      <c r="EK207" s="4994"/>
      <c r="EL207" s="5018"/>
      <c r="EM207" s="5044"/>
      <c r="EN207" s="5045" t="s">
        <v>3</v>
      </c>
      <c r="EO207" s="5045" t="s">
        <v>18</v>
      </c>
      <c r="EP207" s="5045"/>
      <c r="EQ207" s="5045"/>
      <c r="ER207" s="5045" t="s">
        <v>21</v>
      </c>
      <c r="ES207" s="5045" t="s">
        <v>27</v>
      </c>
      <c r="ET207" s="5045" t="s">
        <v>28</v>
      </c>
      <c r="EU207" s="5045"/>
      <c r="EV207" s="5045"/>
      <c r="EW207" s="5045"/>
      <c r="EX207" s="5045"/>
      <c r="EY207" s="5045" t="s">
        <v>11</v>
      </c>
      <c r="EZ207" s="5384"/>
      <c r="FA207" s="5046"/>
      <c r="FC207" s="6780"/>
      <c r="FD207" s="6780"/>
      <c r="FE207" s="6780"/>
      <c r="FF207" s="6780"/>
      <c r="FG207" s="6780"/>
      <c r="FH207" s="6780"/>
      <c r="FI207" s="6780"/>
      <c r="FJ207" s="6780"/>
      <c r="FK207" s="6780"/>
      <c r="FL207" s="6780"/>
      <c r="FM207" s="6780"/>
      <c r="FN207" s="6780"/>
      <c r="FO207" s="6780"/>
      <c r="FP207" s="6780"/>
      <c r="FQ207" s="6780"/>
      <c r="FR207" s="6868"/>
      <c r="FS207" s="6868"/>
      <c r="FT207" s="6780"/>
      <c r="FU207" s="87"/>
      <c r="FV207" s="6731"/>
      <c r="FW207" s="6731"/>
      <c r="FX207" s="6731"/>
      <c r="FY207" s="6731"/>
      <c r="FZ207" s="6731"/>
      <c r="GA207" s="6731"/>
      <c r="GB207" s="6731"/>
      <c r="GC207" s="6731"/>
      <c r="GD207" s="6731"/>
      <c r="GE207" s="6731"/>
      <c r="GF207" s="6731"/>
      <c r="GG207" s="6731"/>
      <c r="GH207" s="6731"/>
      <c r="GI207" s="6731"/>
      <c r="GJ207" s="6731"/>
      <c r="GK207" s="6731"/>
      <c r="GM207" s="6536"/>
      <c r="GN207" s="6536"/>
      <c r="GO207" s="6536"/>
      <c r="GP207" s="6536"/>
      <c r="GQ207" s="6536"/>
      <c r="GR207" s="6536"/>
      <c r="GS207" s="6536"/>
      <c r="GT207" s="6537"/>
      <c r="GU207" s="6536"/>
      <c r="GV207" s="6536"/>
      <c r="GW207" s="6536"/>
      <c r="GX207" s="6536"/>
      <c r="GY207" s="6536"/>
      <c r="GZ207" s="6536"/>
      <c r="HA207" s="6676"/>
      <c r="HB207" s="6676"/>
      <c r="HC207" s="6538"/>
      <c r="HV207" s="6780"/>
      <c r="HW207" s="6780"/>
      <c r="HX207" s="6780"/>
      <c r="HY207" s="6780"/>
      <c r="HZ207" s="6780"/>
      <c r="IA207" s="6780"/>
      <c r="IB207" s="6780"/>
      <c r="IC207" s="6780"/>
      <c r="ID207" s="6780"/>
      <c r="IE207" s="6780"/>
      <c r="IF207" s="6780"/>
      <c r="IG207" s="6780"/>
      <c r="IH207" s="6780"/>
      <c r="II207" s="6780"/>
      <c r="IJ207" s="6780"/>
      <c r="IK207" s="6868"/>
      <c r="IL207" s="6868"/>
      <c r="IM207" s="6780"/>
      <c r="IN207" s="87"/>
      <c r="IO207" s="6731"/>
      <c r="IP207" s="6731"/>
      <c r="IQ207" s="6731"/>
      <c r="IR207" s="6731"/>
      <c r="IS207" s="6731"/>
      <c r="IT207" s="6731"/>
      <c r="IU207" s="6731"/>
      <c r="IV207" s="6731"/>
      <c r="IW207" s="6731"/>
      <c r="IX207" s="6731"/>
      <c r="IY207" s="6731"/>
      <c r="IZ207" s="6731"/>
      <c r="JA207" s="6731"/>
      <c r="JB207" s="6731"/>
      <c r="JC207" s="6731"/>
      <c r="JD207" s="6731"/>
    </row>
    <row r="208" spans="17:264" ht="15" thickBot="1">
      <c r="Q208" s="5581"/>
      <c r="R208" s="5581"/>
      <c r="S208" s="5581"/>
      <c r="T208" s="5581" t="s">
        <v>3</v>
      </c>
      <c r="U208" s="5581" t="s">
        <v>18</v>
      </c>
      <c r="V208" s="5581"/>
      <c r="W208" s="5581"/>
      <c r="X208" s="5581"/>
      <c r="Y208" s="5581" t="s">
        <v>21</v>
      </c>
      <c r="Z208" s="5581" t="s">
        <v>27</v>
      </c>
      <c r="AA208" s="5754" t="s">
        <v>28</v>
      </c>
      <c r="AB208" s="5581"/>
      <c r="AC208" s="5581"/>
      <c r="AD208" s="5581"/>
      <c r="AE208" s="5581"/>
      <c r="AF208" s="5581" t="s">
        <v>11</v>
      </c>
      <c r="AG208" s="5581"/>
      <c r="AH208" s="5581"/>
      <c r="AI208" s="5734"/>
      <c r="AJ208" s="5823"/>
      <c r="AK208" s="5626"/>
      <c r="AL208" s="5589"/>
      <c r="AM208" s="5595"/>
      <c r="AN208" s="5607"/>
      <c r="AO208" s="5612"/>
      <c r="AP208" s="5612"/>
      <c r="AQ208" s="5629"/>
      <c r="AR208" s="4482"/>
      <c r="AS208" s="5634"/>
      <c r="AT208" s="5594"/>
      <c r="AU208" s="5598"/>
      <c r="AV208" s="5594"/>
      <c r="AW208" s="5608"/>
      <c r="AX208" s="5608"/>
      <c r="AY208" s="5609"/>
      <c r="AZ208" s="5604"/>
      <c r="BB208" s="5083"/>
      <c r="BC208" s="5083"/>
      <c r="BD208" s="5083"/>
      <c r="BE208" s="5083"/>
      <c r="BF208" s="5083"/>
      <c r="BG208" s="5083"/>
      <c r="BH208" s="5083"/>
      <c r="BI208" s="5083"/>
      <c r="BJ208" s="5083"/>
      <c r="BK208" s="5083"/>
      <c r="BL208" s="5083"/>
      <c r="BM208" s="5083"/>
      <c r="BN208" s="5083"/>
      <c r="BO208" s="5083"/>
      <c r="BP208" s="5083"/>
      <c r="BQ208" s="5083"/>
      <c r="BR208" s="5083"/>
      <c r="BS208" s="5083"/>
      <c r="BT208" s="6718" t="s">
        <v>1634</v>
      </c>
      <c r="BU208" s="5253">
        <v>4</v>
      </c>
      <c r="BV208" s="5254" t="s">
        <v>796</v>
      </c>
      <c r="BW208" s="5255">
        <v>45505</v>
      </c>
      <c r="BX208" s="5256">
        <v>400</v>
      </c>
      <c r="BY208" s="5254" t="s">
        <v>96</v>
      </c>
      <c r="BZ208" s="5257">
        <v>17.2</v>
      </c>
      <c r="CA208" s="5397">
        <v>45513</v>
      </c>
      <c r="CB208" s="6307">
        <v>45513</v>
      </c>
      <c r="CC208" s="5398">
        <v>75394</v>
      </c>
      <c r="CD208" s="5257">
        <v>399.63</v>
      </c>
      <c r="CE208" s="5246">
        <v>0</v>
      </c>
      <c r="CF208" s="5250">
        <f>(BZ208*CD208)</f>
        <v>6873.6359999999995</v>
      </c>
      <c r="CG208" s="5257">
        <f>(CF208*0.05)</f>
        <v>343.68180000000001</v>
      </c>
      <c r="CH208" s="6479">
        <v>5</v>
      </c>
      <c r="CI208" s="5166"/>
      <c r="CK208" s="5135"/>
      <c r="CL208" s="5136"/>
      <c r="CM208" s="5136"/>
      <c r="CN208" s="5136"/>
      <c r="CO208" s="5136"/>
      <c r="CP208" s="5136"/>
      <c r="CQ208" s="5136"/>
      <c r="CR208" s="5136"/>
      <c r="CS208" s="5137"/>
      <c r="CT208" s="5136"/>
      <c r="CU208" s="5136"/>
      <c r="CV208" s="5136"/>
      <c r="CW208" s="5136"/>
      <c r="CX208" s="5136"/>
      <c r="CY208" s="5136"/>
      <c r="CZ208" s="5418"/>
      <c r="DA208" s="5138"/>
      <c r="DB208" s="5139"/>
      <c r="DC208" s="6909"/>
      <c r="DD208" s="5127"/>
      <c r="DE208" s="5127"/>
      <c r="DF208" s="2557"/>
      <c r="DG208" s="2557"/>
      <c r="DH208" s="2557"/>
      <c r="DI208" s="2557"/>
      <c r="DJ208" s="2557"/>
      <c r="DK208" s="2557"/>
      <c r="DL208" s="2557"/>
      <c r="DM208" s="2557"/>
      <c r="DN208" s="2557"/>
      <c r="DO208" s="2557"/>
      <c r="DP208" s="2557"/>
      <c r="DQ208" s="2557"/>
      <c r="DR208" s="2523"/>
      <c r="DT208" s="5016"/>
      <c r="DU208" s="5016"/>
      <c r="DV208" s="5016"/>
      <c r="DW208" s="5016" t="s">
        <v>14</v>
      </c>
      <c r="DX208" s="5016" t="s">
        <v>12</v>
      </c>
      <c r="DY208" s="5016"/>
      <c r="DZ208" s="5016"/>
      <c r="EA208" s="5016" t="s">
        <v>15</v>
      </c>
      <c r="EB208" s="5016" t="s">
        <v>12</v>
      </c>
      <c r="EC208" s="5016" t="s">
        <v>12</v>
      </c>
      <c r="ED208" s="5016"/>
      <c r="EE208" s="5016"/>
      <c r="EF208" s="5016"/>
      <c r="EG208" s="5016"/>
      <c r="EH208" s="5016" t="s">
        <v>0</v>
      </c>
      <c r="EI208" s="5016"/>
      <c r="EJ208" s="5016"/>
      <c r="EK208" s="4994"/>
      <c r="EL208" s="6931"/>
      <c r="EM208" s="6929"/>
      <c r="EN208" s="6929"/>
      <c r="EO208" s="6930"/>
      <c r="EP208" s="6930"/>
      <c r="EQ208" s="6930"/>
      <c r="ER208" s="6930"/>
      <c r="ES208" s="6930"/>
      <c r="ET208" s="6930"/>
      <c r="EU208" s="6930"/>
      <c r="EV208" s="6930"/>
      <c r="EW208" s="6930"/>
      <c r="EX208" s="6930"/>
      <c r="EY208" s="6930"/>
      <c r="EZ208" s="6930"/>
      <c r="FA208" s="471"/>
      <c r="FC208" s="6780" t="s">
        <v>3</v>
      </c>
      <c r="FD208" s="6780" t="s">
        <v>4</v>
      </c>
      <c r="FE208" s="6780" t="s">
        <v>18</v>
      </c>
      <c r="FF208" s="6780" t="s">
        <v>19</v>
      </c>
      <c r="FG208" s="6780" t="s">
        <v>19</v>
      </c>
      <c r="FH208" s="6780" t="s">
        <v>20</v>
      </c>
      <c r="FI208" s="6780" t="s">
        <v>21</v>
      </c>
      <c r="FJ208" s="6780" t="s">
        <v>22</v>
      </c>
      <c r="FK208" s="6780" t="s">
        <v>23</v>
      </c>
      <c r="FL208" s="6780" t="s">
        <v>23</v>
      </c>
      <c r="FM208" s="6780" t="s">
        <v>1227</v>
      </c>
      <c r="FN208" s="6780" t="s">
        <v>20</v>
      </c>
      <c r="FO208" s="6780" t="s">
        <v>25</v>
      </c>
      <c r="FP208" s="6780" t="s">
        <v>0</v>
      </c>
      <c r="FQ208" s="6780" t="s">
        <v>1363</v>
      </c>
      <c r="FR208" s="6868"/>
      <c r="FS208" s="6868" t="s">
        <v>1526</v>
      </c>
      <c r="FT208" s="6780" t="s">
        <v>26</v>
      </c>
      <c r="FU208" s="87"/>
      <c r="FV208" s="6731"/>
      <c r="FW208" s="6731"/>
      <c r="FX208" s="6731"/>
      <c r="FY208" s="6731"/>
      <c r="FZ208" s="6731"/>
      <c r="GA208" s="6731"/>
      <c r="GB208" s="6731"/>
      <c r="GC208" s="6731"/>
      <c r="GD208" s="6731"/>
      <c r="GE208" s="6731"/>
      <c r="GF208" s="6731"/>
      <c r="GG208" s="6731"/>
      <c r="GH208" s="6731"/>
      <c r="GI208" s="6731"/>
      <c r="GJ208" s="6731"/>
      <c r="GK208" s="6731"/>
      <c r="GM208" s="6536"/>
      <c r="GN208" s="6536"/>
      <c r="GO208" s="6536"/>
      <c r="GP208" s="6536"/>
      <c r="GQ208" s="6536"/>
      <c r="GR208" s="6536"/>
      <c r="GS208" s="6536"/>
      <c r="GT208" s="6537"/>
      <c r="GU208" s="6536"/>
      <c r="GV208" s="6536"/>
      <c r="GW208" s="6536"/>
      <c r="GX208" s="6536"/>
      <c r="GY208" s="6536"/>
      <c r="GZ208" s="6536"/>
      <c r="HA208" s="6676"/>
      <c r="HB208" s="6676"/>
      <c r="HC208" s="6538"/>
      <c r="HV208" s="6780" t="s">
        <v>3</v>
      </c>
      <c r="HW208" s="6780" t="s">
        <v>4</v>
      </c>
      <c r="HX208" s="6780" t="s">
        <v>18</v>
      </c>
      <c r="HY208" s="6780" t="s">
        <v>19</v>
      </c>
      <c r="HZ208" s="6780" t="s">
        <v>19</v>
      </c>
      <c r="IA208" s="6780" t="s">
        <v>20</v>
      </c>
      <c r="IB208" s="6780" t="s">
        <v>21</v>
      </c>
      <c r="IC208" s="6780" t="s">
        <v>22</v>
      </c>
      <c r="ID208" s="6780" t="s">
        <v>23</v>
      </c>
      <c r="IE208" s="6780" t="s">
        <v>23</v>
      </c>
      <c r="IF208" s="6780" t="s">
        <v>1227</v>
      </c>
      <c r="IG208" s="6780" t="s">
        <v>20</v>
      </c>
      <c r="IH208" s="6780" t="s">
        <v>25</v>
      </c>
      <c r="II208" s="6780" t="s">
        <v>0</v>
      </c>
      <c r="IJ208" s="6780" t="s">
        <v>1363</v>
      </c>
      <c r="IK208" s="6868"/>
      <c r="IL208" s="6868" t="s">
        <v>1526</v>
      </c>
      <c r="IM208" s="6780" t="s">
        <v>26</v>
      </c>
      <c r="IN208" s="87"/>
      <c r="IO208" s="6731"/>
      <c r="IP208" s="6731"/>
      <c r="IQ208" s="6731"/>
      <c r="IR208" s="6731"/>
      <c r="IS208" s="6731"/>
      <c r="IT208" s="6731"/>
      <c r="IU208" s="6731"/>
      <c r="IV208" s="6731"/>
      <c r="IW208" s="6731"/>
      <c r="IX208" s="6731"/>
      <c r="IY208" s="6731"/>
      <c r="IZ208" s="6731"/>
      <c r="JA208" s="6731"/>
      <c r="JB208" s="6731"/>
      <c r="JC208" s="6731"/>
      <c r="JD208" s="6731"/>
    </row>
    <row r="209" spans="17:264" ht="15" thickBot="1">
      <c r="Q209" s="5582" t="s">
        <v>1604</v>
      </c>
      <c r="R209" s="5584" t="s">
        <v>1531</v>
      </c>
      <c r="S209" s="5584">
        <v>8</v>
      </c>
      <c r="T209" s="5584" t="s">
        <v>101</v>
      </c>
      <c r="U209" s="5585">
        <v>45471</v>
      </c>
      <c r="V209" s="7070">
        <v>186.5</v>
      </c>
      <c r="W209" s="5583" t="s">
        <v>35</v>
      </c>
      <c r="X209" s="5583">
        <v>186.5</v>
      </c>
      <c r="Y209" s="5587">
        <v>278</v>
      </c>
      <c r="Z209" s="5588">
        <v>45502</v>
      </c>
      <c r="AA209" s="5661">
        <v>45511</v>
      </c>
      <c r="AB209" s="5584">
        <v>23054</v>
      </c>
      <c r="AC209" s="5662">
        <v>186500</v>
      </c>
      <c r="AD209" s="5590">
        <f>(AC209-V209*1000)</f>
        <v>0</v>
      </c>
      <c r="AE209" s="5591">
        <f>(AC209*Y209/1000)</f>
        <v>51847</v>
      </c>
      <c r="AF209" s="5591">
        <f>(AE209*0.05)</f>
        <v>2592.3500000000004</v>
      </c>
      <c r="AG209" s="7405">
        <v>2.5</v>
      </c>
      <c r="AH209" s="7586" t="s">
        <v>8</v>
      </c>
      <c r="AI209" s="5734"/>
      <c r="AJ209" s="5817"/>
      <c r="AK209" s="5626"/>
      <c r="AL209" s="5589"/>
      <c r="AM209" s="5606"/>
      <c r="AN209" s="5671"/>
      <c r="AO209" s="5612"/>
      <c r="AP209" s="5612"/>
      <c r="AQ209" s="5629"/>
      <c r="AR209" s="4482"/>
      <c r="AS209" s="5634"/>
      <c r="AT209" s="5594"/>
      <c r="AU209" s="5598"/>
      <c r="AV209" s="5594"/>
      <c r="AW209" s="5608"/>
      <c r="AX209" s="5608"/>
      <c r="AY209" s="5609"/>
      <c r="AZ209" s="5832"/>
      <c r="BB209" s="5083"/>
      <c r="BC209" s="5083"/>
      <c r="BD209" s="5083"/>
      <c r="BE209" s="5083"/>
      <c r="BF209" s="5083"/>
      <c r="BG209" s="5083"/>
      <c r="BH209" s="5083"/>
      <c r="BI209" s="5083"/>
      <c r="BJ209" s="5083"/>
      <c r="BK209" s="5083"/>
      <c r="BL209" s="5083"/>
      <c r="BM209" s="5083"/>
      <c r="BN209" s="5083"/>
      <c r="BO209" s="5083"/>
      <c r="BP209" s="5083"/>
      <c r="BQ209" s="5083"/>
      <c r="BR209" s="5083"/>
      <c r="BS209" s="5083"/>
      <c r="BT209" s="7475" t="s">
        <v>1634</v>
      </c>
      <c r="BU209" s="7476">
        <v>5</v>
      </c>
      <c r="BV209" s="7477" t="s">
        <v>796</v>
      </c>
      <c r="BW209" s="7478">
        <v>45505</v>
      </c>
      <c r="BX209" s="7479">
        <v>400</v>
      </c>
      <c r="BY209" s="7477" t="s">
        <v>96</v>
      </c>
      <c r="BZ209" s="7480">
        <v>17.2</v>
      </c>
      <c r="CA209" s="7481">
        <v>45534</v>
      </c>
      <c r="CB209" s="7482">
        <v>45534</v>
      </c>
      <c r="CC209" s="7483"/>
      <c r="CD209" s="7480">
        <v>400</v>
      </c>
      <c r="CE209" s="7484">
        <v>0</v>
      </c>
      <c r="CF209" s="7485">
        <f>(BZ209*CD209)</f>
        <v>6880</v>
      </c>
      <c r="CG209" s="7480">
        <f>(CF209*0.05)</f>
        <v>344</v>
      </c>
      <c r="CH209" s="7486">
        <v>5</v>
      </c>
      <c r="CI209" s="7487" t="s">
        <v>88</v>
      </c>
      <c r="CK209" s="5135"/>
      <c r="CL209" s="5136"/>
      <c r="CM209" s="5136"/>
      <c r="CN209" s="5136"/>
      <c r="CO209" s="5136"/>
      <c r="CP209" s="5136"/>
      <c r="CQ209" s="5136"/>
      <c r="CR209" s="5136"/>
      <c r="CS209" s="5137"/>
      <c r="CT209" s="5136"/>
      <c r="CU209" s="5136"/>
      <c r="CV209" s="5136"/>
      <c r="CW209" s="5136"/>
      <c r="CX209" s="5136"/>
      <c r="CY209" s="5136"/>
      <c r="CZ209" s="5418"/>
      <c r="DA209" s="5138"/>
      <c r="DB209" s="5139"/>
      <c r="DC209" s="6909"/>
      <c r="DD209" s="5127"/>
      <c r="DE209" s="5127"/>
      <c r="DF209" s="2557"/>
      <c r="DG209" s="2557"/>
      <c r="DH209" s="2557"/>
      <c r="DI209" s="2557"/>
      <c r="DJ209" s="2557"/>
      <c r="DK209" s="2557"/>
      <c r="DL209" s="2557"/>
      <c r="DM209" s="2557"/>
      <c r="DN209" s="2557"/>
      <c r="DO209" s="2557"/>
      <c r="DP209" s="2557"/>
      <c r="DQ209" s="2557"/>
      <c r="DR209" s="2523"/>
      <c r="DT209" s="5017" t="s">
        <v>3</v>
      </c>
      <c r="DU209" s="5017" t="s">
        <v>4</v>
      </c>
      <c r="DV209" s="5017" t="s">
        <v>18</v>
      </c>
      <c r="DW209" s="5017" t="s">
        <v>19</v>
      </c>
      <c r="DX209" s="5017" t="s">
        <v>19</v>
      </c>
      <c r="DY209" s="5017" t="s">
        <v>20</v>
      </c>
      <c r="DZ209" s="5017" t="s">
        <v>21</v>
      </c>
      <c r="EA209" s="5017" t="s">
        <v>22</v>
      </c>
      <c r="EB209" s="5017" t="s">
        <v>23</v>
      </c>
      <c r="EC209" s="5017" t="s">
        <v>23</v>
      </c>
      <c r="ED209" s="5017" t="s">
        <v>1227</v>
      </c>
      <c r="EE209" s="5017" t="s">
        <v>20</v>
      </c>
      <c r="EF209" s="5017" t="s">
        <v>25</v>
      </c>
      <c r="EG209" s="5017" t="s">
        <v>0</v>
      </c>
      <c r="EH209" s="5017" t="s">
        <v>1363</v>
      </c>
      <c r="EI209" s="5017"/>
      <c r="EJ209" s="5017" t="s">
        <v>26</v>
      </c>
      <c r="EK209" s="4994"/>
      <c r="EL209" s="6932"/>
      <c r="EM209" s="4449"/>
      <c r="EN209" s="4449"/>
      <c r="EO209" s="182"/>
      <c r="EP209" s="182"/>
      <c r="EQ209" s="182"/>
      <c r="ER209" s="182"/>
      <c r="ES209" s="182"/>
      <c r="ET209" s="182"/>
      <c r="EU209" s="182"/>
      <c r="EV209" s="182"/>
      <c r="EW209" s="182"/>
      <c r="EX209" s="182"/>
      <c r="EY209" s="182"/>
      <c r="EZ209" s="182"/>
      <c r="FA209" s="339"/>
      <c r="FC209" s="6781"/>
      <c r="FD209" s="6781"/>
      <c r="FE209" s="6781"/>
      <c r="FF209" s="6781" t="s">
        <v>3</v>
      </c>
      <c r="FG209" s="6781" t="s">
        <v>18</v>
      </c>
      <c r="FH209" s="6781"/>
      <c r="FI209" s="6781"/>
      <c r="FJ209" s="6781" t="s">
        <v>21</v>
      </c>
      <c r="FK209" s="6781" t="s">
        <v>27</v>
      </c>
      <c r="FL209" s="6781" t="s">
        <v>28</v>
      </c>
      <c r="FM209" s="6781"/>
      <c r="FN209" s="6781"/>
      <c r="FO209" s="6781"/>
      <c r="FP209" s="6781"/>
      <c r="FQ209" s="6781" t="s">
        <v>11</v>
      </c>
      <c r="FR209" s="6873"/>
      <c r="FS209" s="6873"/>
      <c r="FT209" s="6781"/>
      <c r="FU209" s="87"/>
      <c r="FV209" s="6731"/>
      <c r="FW209" s="6731"/>
      <c r="FX209" s="6731"/>
      <c r="FY209" s="6731"/>
      <c r="FZ209" s="6731"/>
      <c r="GA209" s="6731"/>
      <c r="GB209" s="6731"/>
      <c r="GC209" s="6731"/>
      <c r="GD209" s="6731"/>
      <c r="GE209" s="6731"/>
      <c r="GF209" s="6731"/>
      <c r="GG209" s="6731"/>
      <c r="GH209" s="6731"/>
      <c r="GI209" s="6731"/>
      <c r="GJ209" s="6731"/>
      <c r="GK209" s="6731"/>
      <c r="GM209" s="6536"/>
      <c r="GN209" s="6536"/>
      <c r="GO209" s="6536"/>
      <c r="GP209" s="6536"/>
      <c r="GQ209" s="6536"/>
      <c r="GR209" s="6536"/>
      <c r="GS209" s="6536"/>
      <c r="GT209" s="6537"/>
      <c r="GU209" s="6536"/>
      <c r="GV209" s="6536"/>
      <c r="GW209" s="6536"/>
      <c r="GX209" s="6536"/>
      <c r="GY209" s="6536"/>
      <c r="GZ209" s="6536"/>
      <c r="HA209" s="6676"/>
      <c r="HB209" s="6676"/>
      <c r="HC209" s="6538"/>
      <c r="HV209" s="6781"/>
      <c r="HW209" s="6781"/>
      <c r="HX209" s="6781"/>
      <c r="HY209" s="6781" t="s">
        <v>3</v>
      </c>
      <c r="HZ209" s="6781" t="s">
        <v>18</v>
      </c>
      <c r="IA209" s="6781"/>
      <c r="IB209" s="6781"/>
      <c r="IC209" s="6781" t="s">
        <v>21</v>
      </c>
      <c r="ID209" s="6781" t="s">
        <v>27</v>
      </c>
      <c r="IE209" s="6781" t="s">
        <v>28</v>
      </c>
      <c r="IF209" s="6781"/>
      <c r="IG209" s="6781"/>
      <c r="IH209" s="6781"/>
      <c r="II209" s="6781"/>
      <c r="IJ209" s="6781" t="s">
        <v>11</v>
      </c>
      <c r="IK209" s="6873"/>
      <c r="IL209" s="6873"/>
      <c r="IM209" s="6781"/>
      <c r="IN209" s="87"/>
      <c r="IO209" s="6731"/>
      <c r="IP209" s="6731"/>
      <c r="IQ209" s="6731"/>
      <c r="IR209" s="6731"/>
      <c r="IS209" s="6731"/>
      <c r="IT209" s="6731"/>
      <c r="IU209" s="6731"/>
      <c r="IV209" s="6731"/>
      <c r="IW209" s="6731"/>
      <c r="IX209" s="6731"/>
      <c r="IY209" s="6731"/>
      <c r="IZ209" s="6731"/>
      <c r="JA209" s="6731"/>
      <c r="JB209" s="6731"/>
      <c r="JC209" s="6731"/>
      <c r="JD209" s="6731"/>
    </row>
    <row r="210" spans="17:264" ht="15" thickBot="1">
      <c r="Q210" s="7422" t="s">
        <v>1635</v>
      </c>
      <c r="R210" s="5589" t="s">
        <v>1531</v>
      </c>
      <c r="S210" s="5589">
        <v>1</v>
      </c>
      <c r="T210" s="5589" t="s">
        <v>101</v>
      </c>
      <c r="U210" s="5610">
        <v>45510</v>
      </c>
      <c r="V210" s="5596">
        <v>30</v>
      </c>
      <c r="W210" s="5594" t="s">
        <v>35</v>
      </c>
      <c r="X210" s="5605">
        <v>30</v>
      </c>
      <c r="Y210" s="5597">
        <v>310</v>
      </c>
      <c r="Z210" s="5614">
        <v>45513</v>
      </c>
      <c r="AA210" s="5610">
        <v>45511</v>
      </c>
      <c r="AB210" s="5599">
        <v>23055</v>
      </c>
      <c r="AC210" s="5609">
        <v>30000</v>
      </c>
      <c r="AD210" s="5598">
        <f>(AC210-V210*1000)</f>
        <v>0</v>
      </c>
      <c r="AE210" s="5600">
        <f>(AC210*Y210/1000)</f>
        <v>9300</v>
      </c>
      <c r="AF210" s="5600">
        <f>(AE210*0.05)</f>
        <v>465</v>
      </c>
      <c r="AG210" s="5609">
        <v>5</v>
      </c>
      <c r="AH210" s="6729"/>
      <c r="AI210" s="5734"/>
      <c r="AJ210" s="5817"/>
      <c r="AK210" s="5626"/>
      <c r="AL210" s="5589"/>
      <c r="AM210" s="5606"/>
      <c r="AN210" s="5671"/>
      <c r="AO210" s="5612"/>
      <c r="AP210" s="5612"/>
      <c r="AQ210" s="5629"/>
      <c r="AR210" s="4482"/>
      <c r="AS210" s="5634"/>
      <c r="AT210" s="5594"/>
      <c r="AU210" s="5598"/>
      <c r="AV210" s="5594"/>
      <c r="AW210" s="5608"/>
      <c r="AX210" s="5608"/>
      <c r="AY210" s="5609"/>
      <c r="AZ210" s="5832"/>
      <c r="BB210" s="5057" t="s">
        <v>1489</v>
      </c>
      <c r="BC210" s="5057"/>
      <c r="BD210" s="5058"/>
      <c r="BE210" s="5058"/>
      <c r="BF210" s="5058"/>
      <c r="BG210" s="5058"/>
      <c r="BH210" s="5058"/>
      <c r="BI210" s="5058"/>
      <c r="BJ210" s="5058"/>
      <c r="BK210" s="5058"/>
      <c r="BL210" s="5058"/>
      <c r="BM210" s="5058"/>
      <c r="BN210" s="5058"/>
      <c r="BO210" s="5058"/>
      <c r="BP210" s="5058"/>
      <c r="BQ210" s="5058"/>
      <c r="BR210" s="5058"/>
      <c r="BS210" s="5083"/>
      <c r="BT210" s="5287"/>
      <c r="BU210" s="5094"/>
      <c r="BV210" s="5094"/>
      <c r="BW210" s="5095"/>
      <c r="BX210" s="5095"/>
      <c r="BY210" s="5095"/>
      <c r="BZ210" s="5095"/>
      <c r="CA210" s="5095"/>
      <c r="CB210" s="5095"/>
      <c r="CC210" s="5095"/>
      <c r="CD210" s="5095"/>
      <c r="CE210" s="5095"/>
      <c r="CF210" s="5095"/>
      <c r="CG210" s="5095"/>
      <c r="CH210" s="6475"/>
      <c r="CI210" s="5166"/>
      <c r="CK210" s="5140"/>
      <c r="CL210" s="5141"/>
      <c r="CM210" s="5141"/>
      <c r="CN210" s="5141"/>
      <c r="CO210" s="5141"/>
      <c r="CP210" s="5141"/>
      <c r="CQ210" s="5141"/>
      <c r="CR210" s="5141"/>
      <c r="CS210" s="5142"/>
      <c r="CT210" s="5141"/>
      <c r="CU210" s="5141"/>
      <c r="CV210" s="5141"/>
      <c r="CW210" s="5141"/>
      <c r="CX210" s="5203">
        <f>SUM(CX198:CX209)</f>
        <v>32562</v>
      </c>
      <c r="CY210" s="5203">
        <f>SUM(CY198:CY209)</f>
        <v>976.86</v>
      </c>
      <c r="CZ210" s="5420"/>
      <c r="DA210" s="5143"/>
      <c r="DB210" s="5139"/>
      <c r="DC210" s="6909"/>
      <c r="DD210" s="5127"/>
      <c r="DE210" s="5127"/>
      <c r="DF210" s="2557"/>
      <c r="DG210" s="2557"/>
      <c r="DH210" s="2557"/>
      <c r="DI210" s="2557"/>
      <c r="DJ210" s="2557"/>
      <c r="DK210" s="2557"/>
      <c r="DL210" s="2557"/>
      <c r="DM210" s="2557"/>
      <c r="DN210" s="2557"/>
      <c r="DO210" s="2557"/>
      <c r="DP210" s="2557"/>
      <c r="DQ210" s="2557"/>
      <c r="DR210" s="2523"/>
      <c r="DT210" s="5018"/>
      <c r="DU210" s="5018"/>
      <c r="DV210" s="5018"/>
      <c r="DW210" s="5018" t="s">
        <v>3</v>
      </c>
      <c r="DX210" s="5018" t="s">
        <v>18</v>
      </c>
      <c r="DY210" s="5018"/>
      <c r="DZ210" s="5018"/>
      <c r="EA210" s="5018" t="s">
        <v>21</v>
      </c>
      <c r="EB210" s="5018" t="s">
        <v>27</v>
      </c>
      <c r="EC210" s="5018" t="s">
        <v>28</v>
      </c>
      <c r="ED210" s="5018"/>
      <c r="EE210" s="5018"/>
      <c r="EF210" s="5018"/>
      <c r="EG210" s="5018"/>
      <c r="EH210" s="5018" t="s">
        <v>11</v>
      </c>
      <c r="EI210" s="5018"/>
      <c r="EJ210" s="5018"/>
      <c r="EK210" s="4994"/>
      <c r="EL210" s="6932"/>
      <c r="EM210" s="4449"/>
      <c r="EN210" s="4449"/>
      <c r="EO210" s="182"/>
      <c r="EP210" s="182"/>
      <c r="EQ210" s="182"/>
      <c r="ER210" s="182"/>
      <c r="ES210" s="182"/>
      <c r="ET210" s="182"/>
      <c r="EU210" s="182"/>
      <c r="EV210" s="182"/>
      <c r="EW210" s="182"/>
      <c r="EX210" s="182"/>
      <c r="EY210" s="182"/>
      <c r="EZ210" s="182"/>
      <c r="FA210" s="339"/>
      <c r="FC210" s="6754" t="s">
        <v>1623</v>
      </c>
      <c r="FD210" s="6747" t="s">
        <v>1563</v>
      </c>
      <c r="FE210" s="6747">
        <v>5</v>
      </c>
      <c r="FF210" s="6747" t="s">
        <v>796</v>
      </c>
      <c r="FG210" s="6748">
        <v>45615</v>
      </c>
      <c r="FH210" s="6747">
        <v>120</v>
      </c>
      <c r="FI210" s="6747" t="s">
        <v>1539</v>
      </c>
      <c r="FJ210" s="6749">
        <v>12.9</v>
      </c>
      <c r="FK210" s="6750">
        <v>45622</v>
      </c>
      <c r="FL210" s="6748">
        <v>45617</v>
      </c>
      <c r="FM210" s="7453">
        <v>315</v>
      </c>
      <c r="FN210" s="6747">
        <v>121.6</v>
      </c>
      <c r="FO210" s="6751">
        <f>(FH210-FN210)</f>
        <v>-1.5999999999999943</v>
      </c>
      <c r="FP210" s="6752">
        <f>(FN210*FJ210/1)</f>
        <v>1568.6399999999999</v>
      </c>
      <c r="FQ210" s="6753">
        <f>(FP210*0.05)</f>
        <v>78.432000000000002</v>
      </c>
      <c r="FR210" s="7454">
        <v>5</v>
      </c>
      <c r="FS210" s="7490">
        <f>(FP210*0.02)</f>
        <v>31.372799999999998</v>
      </c>
      <c r="FT210" s="6879"/>
      <c r="FU210" s="5012"/>
      <c r="FV210" s="6731"/>
      <c r="FW210" s="6731"/>
      <c r="FX210" s="6731"/>
      <c r="FY210" s="6731"/>
      <c r="FZ210" s="6731"/>
      <c r="GA210" s="6731"/>
      <c r="GB210" s="6731"/>
      <c r="GC210" s="6731"/>
      <c r="GD210" s="6731"/>
      <c r="GE210" s="6731"/>
      <c r="GF210" s="6731"/>
      <c r="GG210" s="6731"/>
      <c r="GH210" s="6731"/>
      <c r="GI210" s="6731"/>
      <c r="GJ210" s="6731"/>
      <c r="GK210" s="6731"/>
      <c r="GM210" s="6536"/>
      <c r="GN210" s="6536"/>
      <c r="GO210" s="6536"/>
      <c r="GP210" s="6536"/>
      <c r="GQ210" s="6536"/>
      <c r="GR210" s="6536"/>
      <c r="GS210" s="6536"/>
      <c r="GT210" s="6537"/>
      <c r="GU210" s="6536"/>
      <c r="GV210" s="6536"/>
      <c r="GW210" s="6536"/>
      <c r="GX210" s="6536"/>
      <c r="GY210" s="6536"/>
      <c r="GZ210" s="6536"/>
      <c r="HA210" s="6676"/>
      <c r="HB210" s="6676"/>
      <c r="HC210" s="6538"/>
      <c r="HV210" s="6754" t="s">
        <v>1623</v>
      </c>
      <c r="HW210" s="6747" t="s">
        <v>1563</v>
      </c>
      <c r="HX210" s="6747">
        <v>5</v>
      </c>
      <c r="HY210" s="6747" t="s">
        <v>796</v>
      </c>
      <c r="HZ210" s="6748">
        <v>45615</v>
      </c>
      <c r="IA210" s="6747">
        <v>120</v>
      </c>
      <c r="IB210" s="6747" t="s">
        <v>1539</v>
      </c>
      <c r="IC210" s="6749">
        <v>12.9</v>
      </c>
      <c r="ID210" s="6750">
        <v>45622</v>
      </c>
      <c r="IE210" s="6748">
        <v>45617</v>
      </c>
      <c r="IF210" s="7453">
        <v>315</v>
      </c>
      <c r="IG210" s="6747">
        <v>121.6</v>
      </c>
      <c r="IH210" s="6751">
        <f>(IA210-IG210)</f>
        <v>-1.5999999999999943</v>
      </c>
      <c r="II210" s="6752">
        <f>(IG210*IC210/1)</f>
        <v>1568.6399999999999</v>
      </c>
      <c r="IJ210" s="6753">
        <f>(II210*0.05)</f>
        <v>78.432000000000002</v>
      </c>
      <c r="IK210" s="7454">
        <v>5</v>
      </c>
      <c r="IL210" s="7490">
        <f>(II210*0.02)</f>
        <v>31.372799999999998</v>
      </c>
      <c r="IM210" s="6879"/>
      <c r="IN210" s="5012"/>
      <c r="IO210" s="6731"/>
      <c r="IP210" s="6731"/>
      <c r="IQ210" s="6731"/>
      <c r="IR210" s="6731"/>
      <c r="IS210" s="6731"/>
      <c r="IT210" s="6731"/>
      <c r="IU210" s="6731"/>
      <c r="IV210" s="6731"/>
      <c r="IW210" s="6731"/>
      <c r="IX210" s="6731"/>
      <c r="IY210" s="6731"/>
      <c r="IZ210" s="6731"/>
      <c r="JA210" s="6731"/>
      <c r="JB210" s="6731"/>
      <c r="JC210" s="6731"/>
      <c r="JD210" s="6731"/>
    </row>
    <row r="211" spans="17:264">
      <c r="Q211" s="5593" t="s">
        <v>792</v>
      </c>
      <c r="R211" s="5589" t="s">
        <v>1527</v>
      </c>
      <c r="S211" s="5599">
        <v>449</v>
      </c>
      <c r="T211" s="5589" t="s">
        <v>36</v>
      </c>
      <c r="U211" s="5610">
        <v>45509</v>
      </c>
      <c r="V211" s="7044">
        <v>11</v>
      </c>
      <c r="W211" s="5612" t="s">
        <v>35</v>
      </c>
      <c r="X211" s="5612">
        <v>22</v>
      </c>
      <c r="Y211" s="5613">
        <v>603.4</v>
      </c>
      <c r="Z211" s="4482">
        <v>45516</v>
      </c>
      <c r="AA211" s="5595">
        <v>45518</v>
      </c>
      <c r="AB211" s="5599">
        <v>23083</v>
      </c>
      <c r="AC211" s="5615">
        <v>11000</v>
      </c>
      <c r="AD211" s="5598">
        <f t="shared" ref="AD211:AD217" si="58">(AC211-V211*1000)</f>
        <v>0</v>
      </c>
      <c r="AE211" s="5616">
        <f t="shared" ref="AE211:AE227" si="59">(AC211*Y211/1000)</f>
        <v>6637.4</v>
      </c>
      <c r="AF211" s="5616">
        <f t="shared" ref="AF211:AF217" si="60">(AE211*0.05)</f>
        <v>331.87</v>
      </c>
      <c r="AG211" s="5609">
        <v>5</v>
      </c>
      <c r="AH211" s="7423"/>
      <c r="AI211" s="5734"/>
      <c r="AJ211" s="5817"/>
      <c r="AK211" s="5626"/>
      <c r="AL211" s="5589"/>
      <c r="AM211" s="5606"/>
      <c r="AN211" s="5671"/>
      <c r="AO211" s="5612"/>
      <c r="AP211" s="5612"/>
      <c r="AQ211" s="5629"/>
      <c r="AR211" s="4482"/>
      <c r="AS211" s="5634"/>
      <c r="AT211" s="5594"/>
      <c r="AU211" s="5598"/>
      <c r="AV211" s="5594"/>
      <c r="AW211" s="5608"/>
      <c r="AX211" s="5608"/>
      <c r="AY211" s="5609"/>
      <c r="AZ211" s="5832"/>
      <c r="BB211" s="5059"/>
      <c r="BC211" s="5059"/>
      <c r="BD211" s="5059"/>
      <c r="BE211" s="5059" t="s">
        <v>14</v>
      </c>
      <c r="BF211" s="5059" t="s">
        <v>12</v>
      </c>
      <c r="BG211" s="5059"/>
      <c r="BH211" s="5059"/>
      <c r="BI211" s="5059" t="s">
        <v>15</v>
      </c>
      <c r="BJ211" s="5059" t="s">
        <v>12</v>
      </c>
      <c r="BK211" s="5059" t="s">
        <v>12</v>
      </c>
      <c r="BL211" s="5059"/>
      <c r="BM211" s="5059"/>
      <c r="BN211" s="5059"/>
      <c r="BO211" s="5059"/>
      <c r="BP211" s="5059" t="s">
        <v>0</v>
      </c>
      <c r="BQ211" s="5059"/>
      <c r="BR211" s="5059"/>
      <c r="BS211" s="5083"/>
      <c r="BT211" s="5288"/>
      <c r="BU211" s="5094"/>
      <c r="BV211" s="5094"/>
      <c r="BW211" s="5095"/>
      <c r="BX211" s="5095"/>
      <c r="BY211" s="5095"/>
      <c r="BZ211" s="5095"/>
      <c r="CA211" s="5095"/>
      <c r="CB211" s="5095"/>
      <c r="CC211" s="5095"/>
      <c r="CD211" s="5095"/>
      <c r="CE211" s="5095"/>
      <c r="CF211" s="5095"/>
      <c r="CG211" s="5095"/>
      <c r="CH211" s="6475"/>
      <c r="CI211" s="5166"/>
      <c r="CK211" s="5139"/>
      <c r="CL211" s="5139"/>
      <c r="CM211" s="5139"/>
      <c r="CN211" s="5139"/>
      <c r="CO211" s="5139"/>
      <c r="CP211" s="5139"/>
      <c r="CQ211" s="5139"/>
      <c r="CR211" s="5139"/>
      <c r="CS211" s="5139"/>
      <c r="CT211" s="5139"/>
      <c r="CU211" s="5139"/>
      <c r="CV211" s="5139"/>
      <c r="CW211" s="5139"/>
      <c r="CX211" s="5139"/>
      <c r="CY211" s="5139"/>
      <c r="CZ211" s="5139"/>
      <c r="DA211" s="5139"/>
      <c r="DB211" s="5139"/>
      <c r="DC211" s="6909"/>
      <c r="DD211" s="5127"/>
      <c r="DE211" s="5127"/>
      <c r="DF211" s="2557"/>
      <c r="DG211" s="2557"/>
      <c r="DH211" s="2557"/>
      <c r="DI211" s="2557"/>
      <c r="DJ211" s="2557"/>
      <c r="DK211" s="2557"/>
      <c r="DL211" s="2557"/>
      <c r="DM211" s="2557"/>
      <c r="DN211" s="2557"/>
      <c r="DO211" s="2557"/>
      <c r="DP211" s="2557"/>
      <c r="DQ211" s="2557"/>
      <c r="DR211" s="2523"/>
      <c r="DT211" s="5022"/>
      <c r="DU211" s="5023"/>
      <c r="DV211" s="5023"/>
      <c r="DW211" s="5023"/>
      <c r="DX211" s="5023"/>
      <c r="DY211" s="5023"/>
      <c r="DZ211" s="5023"/>
      <c r="EA211" s="5023"/>
      <c r="EB211" s="5034"/>
      <c r="EC211" s="5023"/>
      <c r="ED211" s="5023"/>
      <c r="EE211" s="5023"/>
      <c r="EF211" s="5023"/>
      <c r="EG211" s="6920"/>
      <c r="EH211" s="6920"/>
      <c r="EI211" s="5352"/>
      <c r="EJ211" s="5024"/>
      <c r="EK211" s="4994"/>
      <c r="EL211" s="6932"/>
      <c r="EM211" s="4449"/>
      <c r="EN211" s="4449"/>
      <c r="EO211" s="182"/>
      <c r="EP211" s="182"/>
      <c r="EQ211" s="182"/>
      <c r="ER211" s="182"/>
      <c r="ES211" s="182"/>
      <c r="ET211" s="182"/>
      <c r="EU211" s="182"/>
      <c r="EV211" s="182"/>
      <c r="EW211" s="182"/>
      <c r="EX211" s="182"/>
      <c r="EY211" s="182"/>
      <c r="EZ211" s="182"/>
      <c r="FA211" s="339"/>
      <c r="FC211" s="7287" t="s">
        <v>351</v>
      </c>
      <c r="FD211" s="6747" t="s">
        <v>1538</v>
      </c>
      <c r="FE211" s="6747">
        <v>10</v>
      </c>
      <c r="FF211" s="6747" t="s">
        <v>796</v>
      </c>
      <c r="FG211" s="6748">
        <v>45615</v>
      </c>
      <c r="FH211" s="6747">
        <v>250</v>
      </c>
      <c r="FI211" s="6747" t="s">
        <v>1539</v>
      </c>
      <c r="FJ211" s="6749">
        <v>12.7</v>
      </c>
      <c r="FK211" s="6750">
        <v>45621</v>
      </c>
      <c r="FL211" s="6748">
        <v>45618</v>
      </c>
      <c r="FM211" s="7192">
        <v>317</v>
      </c>
      <c r="FN211" s="6747">
        <v>251.6</v>
      </c>
      <c r="FO211" s="6751">
        <f>(FH211-FN211)</f>
        <v>-1.5999999999999943</v>
      </c>
      <c r="FP211" s="6760">
        <f>(FN211*FJ211/1)</f>
        <v>3195.3199999999997</v>
      </c>
      <c r="FQ211" s="6761">
        <f>(FP211*0.05)</f>
        <v>159.76599999999999</v>
      </c>
      <c r="FR211" s="7177">
        <v>5</v>
      </c>
      <c r="FS211" s="7490">
        <f>(FP211*0.02)</f>
        <v>63.906399999999998</v>
      </c>
      <c r="FT211" s="6762"/>
      <c r="FU211" s="5012"/>
      <c r="FV211" s="6731"/>
      <c r="FW211" s="6731"/>
      <c r="FX211" s="6731"/>
      <c r="FY211" s="6731"/>
      <c r="FZ211" s="6731"/>
      <c r="GA211" s="6731"/>
      <c r="GB211" s="6731"/>
      <c r="GC211" s="6731"/>
      <c r="GD211" s="6731"/>
      <c r="GE211" s="6731"/>
      <c r="GF211" s="6731"/>
      <c r="GG211" s="6731"/>
      <c r="GH211" s="6731"/>
      <c r="GI211" s="6731"/>
      <c r="GJ211" s="6731"/>
      <c r="GK211" s="6731"/>
      <c r="GM211" s="6536"/>
      <c r="GN211" s="6536"/>
      <c r="GO211" s="6536"/>
      <c r="GP211" s="6536"/>
      <c r="GQ211" s="6536"/>
      <c r="GR211" s="6536"/>
      <c r="GS211" s="6536"/>
      <c r="GT211" s="6537"/>
      <c r="GU211" s="6536"/>
      <c r="GV211" s="6536"/>
      <c r="GW211" s="6536"/>
      <c r="GX211" s="6536"/>
      <c r="GY211" s="6536"/>
      <c r="GZ211" s="6536"/>
      <c r="HA211" s="6676"/>
      <c r="HB211" s="6676"/>
      <c r="HC211" s="6538"/>
      <c r="HV211" s="7287" t="s">
        <v>351</v>
      </c>
      <c r="HW211" s="6747" t="s">
        <v>1538</v>
      </c>
      <c r="HX211" s="6747">
        <v>10</v>
      </c>
      <c r="HY211" s="6747" t="s">
        <v>796</v>
      </c>
      <c r="HZ211" s="6748">
        <v>45615</v>
      </c>
      <c r="IA211" s="6747">
        <v>250</v>
      </c>
      <c r="IB211" s="6747" t="s">
        <v>1539</v>
      </c>
      <c r="IC211" s="6749">
        <v>12.7</v>
      </c>
      <c r="ID211" s="6750">
        <v>45621</v>
      </c>
      <c r="IE211" s="6748">
        <v>45618</v>
      </c>
      <c r="IF211" s="7192">
        <v>317</v>
      </c>
      <c r="IG211" s="6747">
        <v>251.6</v>
      </c>
      <c r="IH211" s="6751">
        <f>(IA211-IG211)</f>
        <v>-1.5999999999999943</v>
      </c>
      <c r="II211" s="6760">
        <f>(IG211*IC211/1)</f>
        <v>3195.3199999999997</v>
      </c>
      <c r="IJ211" s="6761">
        <f>(II211*0.05)</f>
        <v>159.76599999999999</v>
      </c>
      <c r="IK211" s="7177">
        <v>5</v>
      </c>
      <c r="IL211" s="7490">
        <f>(II211*0.02)</f>
        <v>63.906399999999998</v>
      </c>
      <c r="IM211" s="6762"/>
      <c r="IN211" s="5012"/>
      <c r="IO211" s="6731"/>
      <c r="IP211" s="6731"/>
      <c r="IQ211" s="6731"/>
      <c r="IR211" s="6731"/>
      <c r="IS211" s="6731"/>
      <c r="IT211" s="6731"/>
      <c r="IU211" s="6731"/>
      <c r="IV211" s="6731"/>
      <c r="IW211" s="6731"/>
      <c r="IX211" s="6731"/>
      <c r="IY211" s="6731"/>
      <c r="IZ211" s="6731"/>
      <c r="JA211" s="6731"/>
      <c r="JB211" s="6731"/>
      <c r="JC211" s="6731"/>
      <c r="JD211" s="6731"/>
    </row>
    <row r="212" spans="17:264">
      <c r="Q212" s="5593" t="s">
        <v>792</v>
      </c>
      <c r="R212" s="5589" t="s">
        <v>1528</v>
      </c>
      <c r="S212" s="5589">
        <v>450</v>
      </c>
      <c r="T212" s="5589" t="s">
        <v>36</v>
      </c>
      <c r="U212" s="5610">
        <v>45509</v>
      </c>
      <c r="V212" s="6358">
        <v>200</v>
      </c>
      <c r="W212" s="5594" t="s">
        <v>35</v>
      </c>
      <c r="X212" s="5594">
        <v>200</v>
      </c>
      <c r="Y212" s="5597">
        <v>434</v>
      </c>
      <c r="Z212" s="4482">
        <v>45516</v>
      </c>
      <c r="AA212" s="5595">
        <v>45518</v>
      </c>
      <c r="AB212" s="5599">
        <v>23083</v>
      </c>
      <c r="AC212" s="5609">
        <v>166500</v>
      </c>
      <c r="AD212" s="5598">
        <f t="shared" si="58"/>
        <v>-33500</v>
      </c>
      <c r="AE212" s="5600">
        <f t="shared" si="59"/>
        <v>72261</v>
      </c>
      <c r="AF212" s="5600">
        <f t="shared" si="60"/>
        <v>3613.05</v>
      </c>
      <c r="AG212" s="5609">
        <v>5</v>
      </c>
      <c r="AH212" s="5602"/>
      <c r="AI212" s="5734"/>
      <c r="AJ212" s="5817"/>
      <c r="AK212" s="5626"/>
      <c r="AL212" s="5589"/>
      <c r="AM212" s="5606"/>
      <c r="AN212" s="5818"/>
      <c r="AO212" s="5612"/>
      <c r="AP212" s="5612"/>
      <c r="AQ212" s="5629"/>
      <c r="AR212" s="4482"/>
      <c r="AS212" s="5634"/>
      <c r="AT212" s="5594"/>
      <c r="AU212" s="5598"/>
      <c r="AV212" s="5594"/>
      <c r="AW212" s="5608"/>
      <c r="AX212" s="5608"/>
      <c r="AY212" s="5609"/>
      <c r="AZ212" s="5832"/>
      <c r="BB212" s="5060" t="s">
        <v>3</v>
      </c>
      <c r="BC212" s="5060" t="s">
        <v>4</v>
      </c>
      <c r="BD212" s="5060" t="s">
        <v>18</v>
      </c>
      <c r="BE212" s="5060" t="s">
        <v>19</v>
      </c>
      <c r="BF212" s="5060" t="s">
        <v>19</v>
      </c>
      <c r="BG212" s="5060" t="s">
        <v>20</v>
      </c>
      <c r="BH212" s="5060" t="s">
        <v>21</v>
      </c>
      <c r="BI212" s="5060" t="s">
        <v>22</v>
      </c>
      <c r="BJ212" s="5060" t="s">
        <v>23</v>
      </c>
      <c r="BK212" s="5060" t="s">
        <v>23</v>
      </c>
      <c r="BL212" s="5060" t="s">
        <v>1227</v>
      </c>
      <c r="BM212" s="5060" t="s">
        <v>20</v>
      </c>
      <c r="BN212" s="5060" t="s">
        <v>25</v>
      </c>
      <c r="BO212" s="5060" t="s">
        <v>0</v>
      </c>
      <c r="BP212" s="5060" t="s">
        <v>1363</v>
      </c>
      <c r="BQ212" s="6697" t="s">
        <v>1388</v>
      </c>
      <c r="BR212" s="5060" t="s">
        <v>26</v>
      </c>
      <c r="BS212" s="5083"/>
      <c r="BT212" s="5288"/>
      <c r="BU212" s="5094"/>
      <c r="BV212" s="5094"/>
      <c r="BW212" s="5095"/>
      <c r="BX212" s="5095"/>
      <c r="BY212" s="5095"/>
      <c r="BZ212" s="5095"/>
      <c r="CA212" s="5095"/>
      <c r="CB212" s="5095"/>
      <c r="CC212" s="5095"/>
      <c r="CD212" s="5095"/>
      <c r="CE212" s="5095"/>
      <c r="CF212" s="5095"/>
      <c r="CG212" s="5095"/>
      <c r="CH212" s="6475"/>
      <c r="CI212" s="5166"/>
      <c r="CK212" s="5139"/>
      <c r="CL212" s="5139"/>
      <c r="CM212" s="5139"/>
      <c r="CN212" s="5139"/>
      <c r="CO212" s="5139"/>
      <c r="CP212" s="5139"/>
      <c r="CQ212" s="5139"/>
      <c r="CR212" s="5139"/>
      <c r="CS212" s="5139"/>
      <c r="CT212" s="5139"/>
      <c r="CU212" s="5139"/>
      <c r="CV212" s="5139"/>
      <c r="CW212" s="5139"/>
      <c r="CX212" s="5139"/>
      <c r="CY212" s="5139"/>
      <c r="CZ212" s="5139"/>
      <c r="DA212" s="5139"/>
      <c r="DB212" s="5139"/>
      <c r="DC212" s="6909"/>
      <c r="DD212" s="5127"/>
      <c r="DE212" s="5127"/>
      <c r="DF212" s="2557"/>
      <c r="DG212" s="2557"/>
      <c r="DH212" s="2557"/>
      <c r="DI212" s="2557"/>
      <c r="DJ212" s="2557"/>
      <c r="DK212" s="2557"/>
      <c r="DL212" s="2557"/>
      <c r="DM212" s="2557"/>
      <c r="DN212" s="2557"/>
      <c r="DO212" s="2557"/>
      <c r="DP212" s="2557"/>
      <c r="DQ212" s="2557"/>
      <c r="DR212" s="2523"/>
      <c r="DT212" s="5025"/>
      <c r="DU212" s="5013"/>
      <c r="DV212" s="5013"/>
      <c r="DW212" s="5013"/>
      <c r="DX212" s="5013"/>
      <c r="DY212" s="5013"/>
      <c r="DZ212" s="5013"/>
      <c r="EA212" s="5013"/>
      <c r="EB212" s="5035"/>
      <c r="EC212" s="5013"/>
      <c r="ED212" s="5013"/>
      <c r="EE212" s="5013"/>
      <c r="EF212" s="5013"/>
      <c r="EG212" s="5020"/>
      <c r="EH212" s="5020"/>
      <c r="EI212" s="5348"/>
      <c r="EJ212" s="5026"/>
      <c r="EK212" s="4994"/>
      <c r="EL212" s="6932"/>
      <c r="EM212" s="4449"/>
      <c r="EN212" s="4449"/>
      <c r="EO212" s="182"/>
      <c r="EP212" s="182"/>
      <c r="EQ212" s="182"/>
      <c r="ER212" s="182"/>
      <c r="ES212" s="182"/>
      <c r="ET212" s="182"/>
      <c r="EU212" s="182"/>
      <c r="EV212" s="182"/>
      <c r="EW212" s="182"/>
      <c r="EX212" s="182"/>
      <c r="EY212" s="182"/>
      <c r="EZ212" s="182"/>
      <c r="FA212" s="339"/>
      <c r="FC212" s="6769"/>
      <c r="FD212" s="6765"/>
      <c r="FE212" s="6765"/>
      <c r="FF212" s="6765"/>
      <c r="FG212" s="6765"/>
      <c r="FH212" s="6765"/>
      <c r="FI212" s="6765"/>
      <c r="FJ212" s="6765"/>
      <c r="FK212" s="6770"/>
      <c r="FL212" s="6765"/>
      <c r="FM212" s="6765"/>
      <c r="FN212" s="6765"/>
      <c r="FO212" s="6765"/>
      <c r="FP212" s="6765"/>
      <c r="FQ212" s="6765"/>
      <c r="FR212" s="6819"/>
      <c r="FS212" s="6819"/>
      <c r="FT212" s="6762"/>
      <c r="FU212" s="5012"/>
      <c r="FV212" s="6731"/>
      <c r="FW212" s="6731"/>
      <c r="FX212" s="6731"/>
      <c r="FY212" s="6731"/>
      <c r="FZ212" s="6731"/>
      <c r="GA212" s="6731"/>
      <c r="GB212" s="6731"/>
      <c r="GC212" s="6731"/>
      <c r="GD212" s="6731"/>
      <c r="GE212" s="6731"/>
      <c r="GF212" s="6731"/>
      <c r="GG212" s="6731"/>
      <c r="GH212" s="6731"/>
      <c r="GI212" s="6731"/>
      <c r="GJ212" s="6731"/>
      <c r="GK212" s="6731"/>
      <c r="GM212" s="6558"/>
      <c r="GN212" s="6558"/>
      <c r="GO212" s="6558"/>
      <c r="GP212" s="6558"/>
      <c r="GQ212" s="6558"/>
      <c r="GR212" s="6558"/>
      <c r="GS212" s="6558"/>
      <c r="GT212" s="6559"/>
      <c r="GU212" s="6558"/>
      <c r="GV212" s="6558"/>
      <c r="GW212" s="6558"/>
      <c r="GX212" s="6558"/>
      <c r="GY212" s="6558"/>
      <c r="GZ212" s="6558"/>
      <c r="HA212" s="6899"/>
      <c r="HB212" s="6899"/>
      <c r="HC212" s="6560"/>
      <c r="HV212" s="6769"/>
      <c r="HW212" s="6765"/>
      <c r="HX212" s="6765"/>
      <c r="HY212" s="6765"/>
      <c r="HZ212" s="6765"/>
      <c r="IA212" s="6765"/>
      <c r="IB212" s="6765"/>
      <c r="IC212" s="6765"/>
      <c r="ID212" s="6770"/>
      <c r="IE212" s="6765"/>
      <c r="IF212" s="6765"/>
      <c r="IG212" s="6765"/>
      <c r="IH212" s="6765"/>
      <c r="II212" s="6765"/>
      <c r="IJ212" s="6765"/>
      <c r="IK212" s="6819"/>
      <c r="IL212" s="6819"/>
      <c r="IM212" s="6762"/>
      <c r="IN212" s="5012"/>
      <c r="IO212" s="6731"/>
      <c r="IP212" s="6731"/>
      <c r="IQ212" s="6731"/>
      <c r="IR212" s="6731"/>
      <c r="IS212" s="6731"/>
      <c r="IT212" s="6731"/>
      <c r="IU212" s="6731"/>
      <c r="IV212" s="6731"/>
      <c r="IW212" s="6731"/>
      <c r="IX212" s="6731"/>
      <c r="IY212" s="6731"/>
      <c r="IZ212" s="6731"/>
      <c r="JA212" s="6731"/>
      <c r="JB212" s="6731"/>
      <c r="JC212" s="6731"/>
      <c r="JD212" s="6731"/>
    </row>
    <row r="213" spans="17:264" ht="15" thickBot="1">
      <c r="Q213" s="5593" t="s">
        <v>792</v>
      </c>
      <c r="R213" s="5589" t="s">
        <v>1529</v>
      </c>
      <c r="S213" s="5618">
        <v>451</v>
      </c>
      <c r="T213" s="5589" t="s">
        <v>36</v>
      </c>
      <c r="U213" s="5610">
        <v>45509</v>
      </c>
      <c r="V213" s="7045">
        <v>6</v>
      </c>
      <c r="W213" s="5594" t="s">
        <v>35</v>
      </c>
      <c r="X213" s="5594">
        <v>12</v>
      </c>
      <c r="Y213" s="5620">
        <v>522.6</v>
      </c>
      <c r="Z213" s="4482">
        <v>45516</v>
      </c>
      <c r="AA213" s="5595">
        <v>45518</v>
      </c>
      <c r="AB213" s="5599">
        <v>23083</v>
      </c>
      <c r="AC213" s="5621">
        <v>6000</v>
      </c>
      <c r="AD213" s="5598">
        <f t="shared" si="58"/>
        <v>0</v>
      </c>
      <c r="AE213" s="5622">
        <f t="shared" si="59"/>
        <v>3135.6</v>
      </c>
      <c r="AF213" s="5622">
        <f t="shared" si="60"/>
        <v>156.78</v>
      </c>
      <c r="AG213" s="5609">
        <v>5</v>
      </c>
      <c r="AH213" s="5602"/>
      <c r="AI213" s="5734"/>
      <c r="AJ213" s="5817"/>
      <c r="AK213" s="5626"/>
      <c r="AL213" s="5589"/>
      <c r="AM213" s="5606"/>
      <c r="AN213" s="5607"/>
      <c r="AO213" s="5612"/>
      <c r="AP213" s="5612"/>
      <c r="AQ213" s="5629"/>
      <c r="AR213" s="4482"/>
      <c r="AS213" s="5634"/>
      <c r="AT213" s="5594"/>
      <c r="AU213" s="5598"/>
      <c r="AV213" s="5594"/>
      <c r="AW213" s="5608"/>
      <c r="AX213" s="5608"/>
      <c r="AY213" s="5609"/>
      <c r="AZ213" s="5832"/>
      <c r="BB213" s="5061"/>
      <c r="BC213" s="5061"/>
      <c r="BD213" s="5061"/>
      <c r="BE213" s="5061" t="s">
        <v>3</v>
      </c>
      <c r="BF213" s="5061" t="s">
        <v>18</v>
      </c>
      <c r="BG213" s="5061"/>
      <c r="BH213" s="5061"/>
      <c r="BI213" s="5061" t="s">
        <v>21</v>
      </c>
      <c r="BJ213" s="5061" t="s">
        <v>27</v>
      </c>
      <c r="BK213" s="5061" t="s">
        <v>28</v>
      </c>
      <c r="BL213" s="5061"/>
      <c r="BM213" s="5061"/>
      <c r="BN213" s="5061"/>
      <c r="BO213" s="5061"/>
      <c r="BP213" s="5061" t="s">
        <v>11</v>
      </c>
      <c r="BQ213" s="5061"/>
      <c r="BR213" s="5061"/>
      <c r="BS213" s="5083"/>
      <c r="BT213" s="5288"/>
      <c r="BU213" s="5094"/>
      <c r="BV213" s="5094"/>
      <c r="BW213" s="5095"/>
      <c r="BX213" s="5095"/>
      <c r="BY213" s="5095"/>
      <c r="BZ213" s="5095"/>
      <c r="CA213" s="5095"/>
      <c r="CB213" s="5095"/>
      <c r="CC213" s="5095"/>
      <c r="CD213" s="5095"/>
      <c r="CE213" s="5095"/>
      <c r="CF213" s="5095"/>
      <c r="CG213" s="5095"/>
      <c r="CH213" s="6475"/>
      <c r="CI213" s="5166"/>
      <c r="CK213" s="5103" t="s">
        <v>1501</v>
      </c>
      <c r="CL213" s="5103"/>
      <c r="CM213" s="5104"/>
      <c r="CN213" s="5104"/>
      <c r="CO213" s="5104"/>
      <c r="CP213" s="5104"/>
      <c r="CQ213" s="5104"/>
      <c r="CR213" s="5104"/>
      <c r="CS213" s="5104"/>
      <c r="CT213" s="5104"/>
      <c r="CU213" s="5104"/>
      <c r="CV213" s="5104"/>
      <c r="CW213" s="5104"/>
      <c r="CX213" s="5104"/>
      <c r="CY213" s="5104"/>
      <c r="CZ213" s="5104"/>
      <c r="DA213" s="5104"/>
      <c r="DB213" s="5139"/>
      <c r="DC213" s="6909"/>
      <c r="DD213" s="5127"/>
      <c r="DE213" s="5127"/>
      <c r="DF213" s="2557"/>
      <c r="DG213" s="2557"/>
      <c r="DH213" s="2557"/>
      <c r="DI213" s="2557"/>
      <c r="DJ213" s="2557"/>
      <c r="DK213" s="2557"/>
      <c r="DL213" s="2557"/>
      <c r="DM213" s="2557"/>
      <c r="DN213" s="2557"/>
      <c r="DO213" s="2557"/>
      <c r="DP213" s="2557"/>
      <c r="DQ213" s="2557"/>
      <c r="DR213" s="2523"/>
      <c r="DT213" s="5025"/>
      <c r="DU213" s="5013"/>
      <c r="DV213" s="5013"/>
      <c r="DW213" s="5013"/>
      <c r="DX213" s="5013"/>
      <c r="DY213" s="5013"/>
      <c r="DZ213" s="5013"/>
      <c r="EA213" s="5013"/>
      <c r="EB213" s="5035"/>
      <c r="EC213" s="5013"/>
      <c r="ED213" s="5013"/>
      <c r="EE213" s="5013"/>
      <c r="EF213" s="5013"/>
      <c r="EG213" s="5020"/>
      <c r="EH213" s="5020"/>
      <c r="EI213" s="5348"/>
      <c r="EJ213" s="5026"/>
      <c r="EK213" s="4994"/>
      <c r="EL213" s="6932"/>
      <c r="EM213" s="4449"/>
      <c r="EN213" s="4449"/>
      <c r="EO213" s="182"/>
      <c r="EP213" s="182"/>
      <c r="EQ213" s="182"/>
      <c r="ER213" s="182"/>
      <c r="ES213" s="182"/>
      <c r="ET213" s="182"/>
      <c r="EU213" s="182"/>
      <c r="EV213" s="182"/>
      <c r="EW213" s="182"/>
      <c r="EX213" s="182"/>
      <c r="EY213" s="182"/>
      <c r="EZ213" s="182"/>
      <c r="FA213" s="339"/>
      <c r="FC213" s="6763"/>
      <c r="FD213" s="6764"/>
      <c r="FE213" s="6765"/>
      <c r="FF213" s="6765"/>
      <c r="FG213" s="6766"/>
      <c r="FH213" s="6765"/>
      <c r="FI213" s="6765"/>
      <c r="FJ213" s="6765"/>
      <c r="FK213" s="6767"/>
      <c r="FL213" s="6765"/>
      <c r="FM213" s="6765"/>
      <c r="FN213" s="6768"/>
      <c r="FO213" s="6765"/>
      <c r="FP213" s="6768"/>
      <c r="FQ213" s="6768"/>
      <c r="FR213" s="6884"/>
      <c r="FS213" s="6884"/>
      <c r="FT213" s="6762"/>
      <c r="FU213" s="5012"/>
      <c r="FV213" s="6731"/>
      <c r="FW213" s="6731"/>
      <c r="FX213" s="6731"/>
      <c r="FY213" s="6731"/>
      <c r="FZ213" s="6731"/>
      <c r="GA213" s="6731"/>
      <c r="GB213" s="6731"/>
      <c r="GC213" s="6731"/>
      <c r="GD213" s="6731"/>
      <c r="GE213" s="6731"/>
      <c r="GF213" s="6731"/>
      <c r="GG213" s="6731"/>
      <c r="GH213" s="6731"/>
      <c r="GI213" s="6731"/>
      <c r="GJ213" s="6731"/>
      <c r="GK213" s="6731"/>
      <c r="GM213" s="6558"/>
      <c r="GN213" s="6558"/>
      <c r="GO213" s="6558"/>
      <c r="GP213" s="6558"/>
      <c r="GQ213" s="6558"/>
      <c r="GR213" s="6558"/>
      <c r="GS213" s="6558"/>
      <c r="GT213" s="6559"/>
      <c r="GU213" s="6558"/>
      <c r="GV213" s="6558"/>
      <c r="GW213" s="6558"/>
      <c r="GX213" s="6558"/>
      <c r="GY213" s="6558"/>
      <c r="GZ213" s="6558"/>
      <c r="HA213" s="6899"/>
      <c r="HB213" s="6899"/>
      <c r="HC213" s="6560"/>
      <c r="HV213" s="6763"/>
      <c r="HW213" s="6764"/>
      <c r="HX213" s="6765"/>
      <c r="HY213" s="6765"/>
      <c r="HZ213" s="6766"/>
      <c r="IA213" s="6765"/>
      <c r="IB213" s="6765"/>
      <c r="IC213" s="6765"/>
      <c r="ID213" s="6767"/>
      <c r="IE213" s="6765"/>
      <c r="IF213" s="6765"/>
      <c r="IG213" s="6768"/>
      <c r="IH213" s="6765"/>
      <c r="II213" s="6768"/>
      <c r="IJ213" s="6768"/>
      <c r="IK213" s="6884"/>
      <c r="IL213" s="6884"/>
      <c r="IM213" s="6762"/>
      <c r="IN213" s="5012"/>
      <c r="IO213" s="6731"/>
      <c r="IP213" s="6731"/>
      <c r="IQ213" s="6731"/>
      <c r="IR213" s="6731"/>
      <c r="IS213" s="6731"/>
      <c r="IT213" s="6731"/>
      <c r="IU213" s="6731"/>
      <c r="IV213" s="6731"/>
      <c r="IW213" s="6731"/>
      <c r="IX213" s="6731"/>
      <c r="IY213" s="6731"/>
      <c r="IZ213" s="6731"/>
      <c r="JA213" s="6731"/>
      <c r="JB213" s="6731"/>
      <c r="JC213" s="6731"/>
      <c r="JD213" s="6731"/>
    </row>
    <row r="214" spans="17:264" ht="15" thickBot="1">
      <c r="Q214" s="5637" t="s">
        <v>792</v>
      </c>
      <c r="R214" s="7161" t="s">
        <v>1606</v>
      </c>
      <c r="S214" s="5594">
        <v>452</v>
      </c>
      <c r="T214" s="5589" t="s">
        <v>36</v>
      </c>
      <c r="U214" s="5610">
        <v>45509</v>
      </c>
      <c r="V214" s="7046">
        <v>40</v>
      </c>
      <c r="W214" s="5594" t="s">
        <v>35</v>
      </c>
      <c r="X214" s="5594">
        <v>100</v>
      </c>
      <c r="Y214" s="5608">
        <v>1185.9000000000001</v>
      </c>
      <c r="Z214" s="4482">
        <v>45516</v>
      </c>
      <c r="AA214" s="5595">
        <v>45518</v>
      </c>
      <c r="AB214" s="5599">
        <v>23083</v>
      </c>
      <c r="AC214" s="5598">
        <v>40000</v>
      </c>
      <c r="AD214" s="5598">
        <f t="shared" si="58"/>
        <v>0</v>
      </c>
      <c r="AE214" s="5608">
        <f t="shared" si="59"/>
        <v>47436</v>
      </c>
      <c r="AF214" s="5608">
        <f t="shared" si="60"/>
        <v>2371.8000000000002</v>
      </c>
      <c r="AG214" s="5831">
        <v>5</v>
      </c>
      <c r="AH214" s="5604"/>
      <c r="AI214" s="5734"/>
      <c r="AJ214" s="5817"/>
      <c r="AK214" s="5626"/>
      <c r="AL214" s="5589"/>
      <c r="AM214" s="5606"/>
      <c r="AN214" s="5671"/>
      <c r="AO214" s="5612"/>
      <c r="AP214" s="5612"/>
      <c r="AQ214" s="5629"/>
      <c r="AR214" s="4482"/>
      <c r="AS214" s="5634"/>
      <c r="AT214" s="5594"/>
      <c r="AU214" s="5598"/>
      <c r="AV214" s="5594"/>
      <c r="AW214" s="5608"/>
      <c r="AX214" s="5608"/>
      <c r="AY214" s="5609"/>
      <c r="AZ214" s="2205"/>
      <c r="BB214" s="6483"/>
      <c r="BC214" s="5326"/>
      <c r="BD214" s="5326"/>
      <c r="BE214" s="6484"/>
      <c r="BF214" s="6485"/>
      <c r="BG214" s="5326"/>
      <c r="BH214" s="5326"/>
      <c r="BI214" s="5326"/>
      <c r="BJ214" s="6491"/>
      <c r="BK214" s="6485"/>
      <c r="BL214" s="5326"/>
      <c r="BM214" s="6486"/>
      <c r="BN214" s="6486"/>
      <c r="BO214" s="6486"/>
      <c r="BP214" s="6486"/>
      <c r="BQ214" s="6693"/>
      <c r="BR214" s="5064"/>
      <c r="BS214" s="5083"/>
      <c r="BT214" s="5288"/>
      <c r="BU214" s="5094"/>
      <c r="BV214" s="5094"/>
      <c r="BW214" s="5095"/>
      <c r="BX214" s="5095"/>
      <c r="BY214" s="5095"/>
      <c r="BZ214" s="5095"/>
      <c r="CA214" s="5095"/>
      <c r="CB214" s="5095"/>
      <c r="CC214" s="5095"/>
      <c r="CD214" s="5095"/>
      <c r="CE214" s="5095"/>
      <c r="CF214" s="5095"/>
      <c r="CG214" s="5095"/>
      <c r="CH214" s="6475"/>
      <c r="CI214" s="5166"/>
      <c r="CK214" s="5106"/>
      <c r="CL214" s="5106"/>
      <c r="CM214" s="5106"/>
      <c r="CN214" s="5106" t="s">
        <v>14</v>
      </c>
      <c r="CO214" s="5106" t="s">
        <v>12</v>
      </c>
      <c r="CP214" s="5106"/>
      <c r="CQ214" s="5106"/>
      <c r="CR214" s="5106" t="s">
        <v>15</v>
      </c>
      <c r="CS214" s="5106" t="s">
        <v>12</v>
      </c>
      <c r="CT214" s="5106" t="s">
        <v>12</v>
      </c>
      <c r="CU214" s="5106"/>
      <c r="CV214" s="5106"/>
      <c r="CW214" s="5106"/>
      <c r="CX214" s="5106"/>
      <c r="CY214" s="5106" t="s">
        <v>0</v>
      </c>
      <c r="CZ214" s="5106"/>
      <c r="DA214" s="5106"/>
      <c r="DB214" s="5139"/>
      <c r="DC214" s="6910"/>
      <c r="DD214" s="5486"/>
      <c r="DE214" s="5486"/>
      <c r="DF214" s="2560"/>
      <c r="DG214" s="2560"/>
      <c r="DH214" s="2560"/>
      <c r="DI214" s="2560"/>
      <c r="DJ214" s="2560"/>
      <c r="DK214" s="2560"/>
      <c r="DL214" s="2560"/>
      <c r="DM214" s="2560"/>
      <c r="DN214" s="2560"/>
      <c r="DO214" s="2560"/>
      <c r="DP214" s="2560"/>
      <c r="DQ214" s="2560"/>
      <c r="DR214" s="2562"/>
      <c r="DT214" s="5027"/>
      <c r="DU214" s="5014"/>
      <c r="DV214" s="5013"/>
      <c r="DW214" s="5013"/>
      <c r="DX214" s="5019"/>
      <c r="DY214" s="5013"/>
      <c r="DZ214" s="5013"/>
      <c r="EA214" s="5013"/>
      <c r="EB214" s="5021"/>
      <c r="EC214" s="5013"/>
      <c r="ED214" s="5013"/>
      <c r="EE214" s="5020"/>
      <c r="EF214" s="5013"/>
      <c r="EG214" s="5020"/>
      <c r="EH214" s="5020"/>
      <c r="EI214" s="5349"/>
      <c r="EJ214" s="5026"/>
      <c r="EK214" s="4994"/>
      <c r="EL214" s="6932"/>
      <c r="EM214" s="4449"/>
      <c r="EN214" s="4449"/>
      <c r="EO214" s="182"/>
      <c r="EP214" s="182"/>
      <c r="EQ214" s="182"/>
      <c r="ER214" s="182"/>
      <c r="ES214" s="182"/>
      <c r="ET214" s="182"/>
      <c r="EU214" s="182"/>
      <c r="EV214" s="182"/>
      <c r="EW214" s="182"/>
      <c r="EX214" s="182"/>
      <c r="EY214" s="182"/>
      <c r="EZ214" s="182"/>
      <c r="FA214" s="339"/>
      <c r="FC214" s="6769"/>
      <c r="FD214" s="6765"/>
      <c r="FE214" s="6765"/>
      <c r="FF214" s="6765"/>
      <c r="FG214" s="6765"/>
      <c r="FH214" s="6765"/>
      <c r="FI214" s="6765"/>
      <c r="FJ214" s="6765"/>
      <c r="FK214" s="6770"/>
      <c r="FL214" s="6765"/>
      <c r="FM214" s="6765"/>
      <c r="FN214" s="6765"/>
      <c r="FO214" s="6765"/>
      <c r="FP214" s="6765"/>
      <c r="FQ214" s="6765"/>
      <c r="FR214" s="6819"/>
      <c r="FS214" s="6819"/>
      <c r="FT214" s="6762"/>
      <c r="FU214" s="5012"/>
      <c r="FV214" s="6731"/>
      <c r="FW214" s="6731"/>
      <c r="FX214" s="6731"/>
      <c r="FY214" s="6731"/>
      <c r="FZ214" s="6731"/>
      <c r="GA214" s="6731"/>
      <c r="GB214" s="6731"/>
      <c r="GC214" s="6731"/>
      <c r="GD214" s="6731"/>
      <c r="GE214" s="6731"/>
      <c r="GF214" s="6731"/>
      <c r="GG214" s="6731"/>
      <c r="GH214" s="6731"/>
      <c r="GI214" s="6731"/>
      <c r="GJ214" s="6731"/>
      <c r="GK214" s="6731"/>
      <c r="GM214" s="6562"/>
      <c r="GN214" s="6562"/>
      <c r="GO214" s="6562"/>
      <c r="GP214" s="6562"/>
      <c r="GQ214" s="6562"/>
      <c r="GR214" s="6562"/>
      <c r="GS214" s="6562"/>
      <c r="GT214" s="6567"/>
      <c r="GU214" s="6562"/>
      <c r="GV214" s="6562"/>
      <c r="GW214" s="6562"/>
      <c r="GX214" s="6562"/>
      <c r="GY214" s="6562"/>
      <c r="GZ214" s="6655">
        <f>SUM(GZ203:GZ213)</f>
        <v>319.25</v>
      </c>
      <c r="HA214" s="6900"/>
      <c r="HB214" s="6900"/>
      <c r="HC214" s="6568"/>
      <c r="HV214" s="6769"/>
      <c r="HW214" s="6765"/>
      <c r="HX214" s="6765"/>
      <c r="HY214" s="6765"/>
      <c r="HZ214" s="6765"/>
      <c r="IA214" s="6765"/>
      <c r="IB214" s="6765"/>
      <c r="IC214" s="6765"/>
      <c r="ID214" s="6770"/>
      <c r="IE214" s="6765"/>
      <c r="IF214" s="6765"/>
      <c r="IG214" s="6765"/>
      <c r="IH214" s="6765"/>
      <c r="II214" s="6765"/>
      <c r="IJ214" s="6765"/>
      <c r="IK214" s="6819"/>
      <c r="IL214" s="6819"/>
      <c r="IM214" s="6762"/>
      <c r="IN214" s="5012"/>
      <c r="IO214" s="6731"/>
      <c r="IP214" s="6731"/>
      <c r="IQ214" s="6731"/>
      <c r="IR214" s="6731"/>
      <c r="IS214" s="6731"/>
      <c r="IT214" s="6731"/>
      <c r="IU214" s="6731"/>
      <c r="IV214" s="6731"/>
      <c r="IW214" s="6731"/>
      <c r="IX214" s="6731"/>
      <c r="IY214" s="6731"/>
      <c r="IZ214" s="6731"/>
      <c r="JA214" s="6731"/>
      <c r="JB214" s="6731"/>
      <c r="JC214" s="6731"/>
      <c r="JD214" s="6731"/>
    </row>
    <row r="215" spans="17:264">
      <c r="Q215" s="5593" t="s">
        <v>792</v>
      </c>
      <c r="R215" s="5589" t="s">
        <v>1531</v>
      </c>
      <c r="S215" s="5589">
        <v>453</v>
      </c>
      <c r="T215" s="5589" t="s">
        <v>36</v>
      </c>
      <c r="U215" s="5610">
        <v>45509</v>
      </c>
      <c r="V215" s="6358">
        <v>25</v>
      </c>
      <c r="W215" s="5594" t="s">
        <v>35</v>
      </c>
      <c r="X215" s="5594">
        <v>25</v>
      </c>
      <c r="Y215" s="5597">
        <v>366</v>
      </c>
      <c r="Z215" s="4482">
        <v>45516</v>
      </c>
      <c r="AA215" s="5595">
        <v>45518</v>
      </c>
      <c r="AB215" s="5599">
        <v>23083</v>
      </c>
      <c r="AC215" s="5609">
        <v>25000</v>
      </c>
      <c r="AD215" s="5598">
        <f t="shared" si="58"/>
        <v>0</v>
      </c>
      <c r="AE215" s="5600">
        <f t="shared" si="59"/>
        <v>9150</v>
      </c>
      <c r="AF215" s="5600">
        <f t="shared" si="60"/>
        <v>457.5</v>
      </c>
      <c r="AG215" s="5609">
        <v>5</v>
      </c>
      <c r="AH215" s="5604"/>
      <c r="AI215" s="5734"/>
      <c r="AJ215" s="5817"/>
      <c r="AK215" s="5626"/>
      <c r="AL215" s="5589"/>
      <c r="AM215" s="5606"/>
      <c r="AN215" s="5671"/>
      <c r="AO215" s="5612"/>
      <c r="AP215" s="5612"/>
      <c r="AQ215" s="5629"/>
      <c r="AR215" s="4482"/>
      <c r="AS215" s="5595"/>
      <c r="AT215" s="5594"/>
      <c r="AU215" s="5598"/>
      <c r="AV215" s="5594"/>
      <c r="AW215" s="5608"/>
      <c r="AX215" s="5608"/>
      <c r="AY215" s="5609"/>
      <c r="AZ215" s="2205"/>
      <c r="BB215" s="7399" t="s">
        <v>726</v>
      </c>
      <c r="BC215" s="5321" t="s">
        <v>1394</v>
      </c>
      <c r="BD215" s="5320">
        <v>72</v>
      </c>
      <c r="BE215" s="5321">
        <v>136257</v>
      </c>
      <c r="BF215" s="5322">
        <v>45595</v>
      </c>
      <c r="BG215" s="5323">
        <v>2000</v>
      </c>
      <c r="BH215" s="5321" t="s">
        <v>96</v>
      </c>
      <c r="BI215" s="5324">
        <v>16.98</v>
      </c>
      <c r="BJ215" s="5346">
        <v>45656</v>
      </c>
      <c r="BK215" s="6703">
        <v>45656</v>
      </c>
      <c r="BL215" s="5325"/>
      <c r="BM215" s="5324">
        <v>2000</v>
      </c>
      <c r="BN215" s="5326">
        <v>0</v>
      </c>
      <c r="BO215" s="5342">
        <f>(BI215*BM215)</f>
        <v>33960</v>
      </c>
      <c r="BP215" s="5324">
        <f>(BO215*0.05)</f>
        <v>1698</v>
      </c>
      <c r="BQ215" s="7157">
        <v>5</v>
      </c>
      <c r="BR215" s="5068"/>
      <c r="BS215" s="5083"/>
      <c r="BT215" s="6890"/>
      <c r="BU215" s="6891"/>
      <c r="BV215" s="6891"/>
      <c r="BW215" s="6892"/>
      <c r="BX215" s="6892"/>
      <c r="BY215" s="6892"/>
      <c r="BZ215" s="6892"/>
      <c r="CA215" s="6892"/>
      <c r="CB215" s="6892"/>
      <c r="CC215" s="6892"/>
      <c r="CD215" s="6892"/>
      <c r="CE215" s="6892"/>
      <c r="CF215" s="6892"/>
      <c r="CG215" s="6892"/>
      <c r="CH215" s="6893"/>
      <c r="CI215" s="6894"/>
      <c r="CK215" s="5110" t="s">
        <v>3</v>
      </c>
      <c r="CL215" s="5110" t="s">
        <v>4</v>
      </c>
      <c r="CM215" s="5110" t="s">
        <v>18</v>
      </c>
      <c r="CN215" s="5110" t="s">
        <v>19</v>
      </c>
      <c r="CO215" s="5110" t="s">
        <v>19</v>
      </c>
      <c r="CP215" s="5110" t="s">
        <v>20</v>
      </c>
      <c r="CQ215" s="5110" t="s">
        <v>21</v>
      </c>
      <c r="CR215" s="5110" t="s">
        <v>22</v>
      </c>
      <c r="CS215" s="5110" t="s">
        <v>23</v>
      </c>
      <c r="CT215" s="5110" t="s">
        <v>23</v>
      </c>
      <c r="CU215" s="5110" t="s">
        <v>1227</v>
      </c>
      <c r="CV215" s="5110" t="s">
        <v>20</v>
      </c>
      <c r="CW215" s="5110" t="s">
        <v>25</v>
      </c>
      <c r="CX215" s="5110" t="s">
        <v>0</v>
      </c>
      <c r="CY215" s="5110" t="s">
        <v>1363</v>
      </c>
      <c r="CZ215" s="5110" t="s">
        <v>1388</v>
      </c>
      <c r="DA215" s="5110" t="s">
        <v>26</v>
      </c>
      <c r="DB215" s="5139"/>
      <c r="DC215" s="5122"/>
      <c r="DD215" s="5149"/>
      <c r="DE215" s="5149"/>
      <c r="DF215" s="5150"/>
      <c r="DG215" s="5150"/>
      <c r="DH215" s="5150"/>
      <c r="DI215" s="5150"/>
      <c r="DJ215" s="5150"/>
      <c r="DK215" s="5150"/>
      <c r="DL215" s="5150"/>
      <c r="DM215" s="5150"/>
      <c r="DN215" s="5150"/>
      <c r="DO215" s="5150"/>
      <c r="DP215" s="5150"/>
      <c r="DQ215" s="5150"/>
      <c r="DR215" s="5150"/>
      <c r="DT215" s="5025"/>
      <c r="DU215" s="5013"/>
      <c r="DV215" s="5013"/>
      <c r="DW215" s="5013"/>
      <c r="DX215" s="5013"/>
      <c r="DY215" s="5013"/>
      <c r="DZ215" s="5013"/>
      <c r="EA215" s="5013"/>
      <c r="EB215" s="5035"/>
      <c r="EC215" s="5013"/>
      <c r="ED215" s="5013"/>
      <c r="EE215" s="5013"/>
      <c r="EF215" s="5013"/>
      <c r="EG215" s="5020"/>
      <c r="EH215" s="5020"/>
      <c r="EI215" s="5348"/>
      <c r="EJ215" s="5026"/>
      <c r="EK215" s="4994"/>
      <c r="EL215" s="6932"/>
      <c r="EM215" s="4449"/>
      <c r="EN215" s="4449"/>
      <c r="EO215" s="182"/>
      <c r="EP215" s="182"/>
      <c r="EQ215" s="182"/>
      <c r="ER215" s="182"/>
      <c r="ES215" s="182"/>
      <c r="ET215" s="182"/>
      <c r="EU215" s="182"/>
      <c r="EV215" s="182"/>
      <c r="EW215" s="182"/>
      <c r="EX215" s="182"/>
      <c r="EY215" s="182"/>
      <c r="EZ215" s="182"/>
      <c r="FA215" s="339"/>
      <c r="FC215" s="6769"/>
      <c r="FD215" s="6765"/>
      <c r="FE215" s="6765"/>
      <c r="FF215" s="6765"/>
      <c r="FG215" s="6765"/>
      <c r="FH215" s="6765"/>
      <c r="FI215" s="6765"/>
      <c r="FJ215" s="6765"/>
      <c r="FK215" s="6770"/>
      <c r="FL215" s="6765"/>
      <c r="FM215" s="6765"/>
      <c r="FN215" s="6765"/>
      <c r="FO215" s="6765"/>
      <c r="FP215" s="6765"/>
      <c r="FQ215" s="6765"/>
      <c r="FR215" s="6819"/>
      <c r="FS215" s="6819"/>
      <c r="FT215" s="6762"/>
      <c r="FU215" s="5012"/>
      <c r="FV215" s="6731"/>
      <c r="FW215" s="6731"/>
      <c r="FX215" s="6731"/>
      <c r="FY215" s="6731"/>
      <c r="FZ215" s="6731"/>
      <c r="GA215" s="6731"/>
      <c r="GB215" s="6731"/>
      <c r="GC215" s="6731"/>
      <c r="GD215" s="6731"/>
      <c r="GE215" s="6731"/>
      <c r="GF215" s="6731"/>
      <c r="GG215" s="6731"/>
      <c r="GH215" s="6731"/>
      <c r="GI215" s="6731"/>
      <c r="GJ215" s="6731"/>
      <c r="GK215" s="6731"/>
      <c r="GM215" s="6520"/>
      <c r="GN215" s="6520"/>
      <c r="GO215" s="6520"/>
      <c r="GP215" s="6520"/>
      <c r="GQ215" s="6520"/>
      <c r="GR215" s="6520"/>
      <c r="GS215" s="6520"/>
      <c r="GT215" s="6569"/>
      <c r="GU215" s="6520"/>
      <c r="GV215" s="6520"/>
      <c r="GW215" s="6520"/>
      <c r="GX215" s="6520"/>
      <c r="GY215" s="6520"/>
      <c r="GZ215" s="6710"/>
      <c r="HA215" s="6710"/>
      <c r="HB215" s="6710"/>
      <c r="HC215" s="6520"/>
      <c r="HV215" s="6769"/>
      <c r="HW215" s="6765"/>
      <c r="HX215" s="6765"/>
      <c r="HY215" s="6765"/>
      <c r="HZ215" s="6765"/>
      <c r="IA215" s="6765"/>
      <c r="IB215" s="6765"/>
      <c r="IC215" s="6765"/>
      <c r="ID215" s="6770"/>
      <c r="IE215" s="6765"/>
      <c r="IF215" s="6765"/>
      <c r="IG215" s="6765"/>
      <c r="IH215" s="6765"/>
      <c r="II215" s="6765"/>
      <c r="IJ215" s="6765"/>
      <c r="IK215" s="6819"/>
      <c r="IL215" s="6819"/>
      <c r="IM215" s="6762"/>
      <c r="IN215" s="5012"/>
      <c r="IO215" s="6731"/>
      <c r="IP215" s="6731"/>
      <c r="IQ215" s="6731"/>
      <c r="IR215" s="6731"/>
      <c r="IS215" s="6731"/>
      <c r="IT215" s="6731"/>
      <c r="IU215" s="6731"/>
      <c r="IV215" s="6731"/>
      <c r="IW215" s="6731"/>
      <c r="IX215" s="6731"/>
      <c r="IY215" s="6731"/>
      <c r="IZ215" s="6731"/>
      <c r="JA215" s="6731"/>
      <c r="JB215" s="6731"/>
      <c r="JC215" s="6731"/>
      <c r="JD215" s="6731"/>
    </row>
    <row r="216" spans="17:264" ht="15" thickBot="1">
      <c r="Q216" s="5593" t="s">
        <v>792</v>
      </c>
      <c r="R216" s="5594" t="s">
        <v>1607</v>
      </c>
      <c r="S216" s="5594">
        <v>454</v>
      </c>
      <c r="T216" s="5589" t="s">
        <v>36</v>
      </c>
      <c r="U216" s="5610">
        <v>45509</v>
      </c>
      <c r="V216" s="7046">
        <v>11</v>
      </c>
      <c r="W216" s="5594" t="s">
        <v>35</v>
      </c>
      <c r="X216" s="5594">
        <v>27.5</v>
      </c>
      <c r="Y216" s="5608">
        <v>1185.9000000000001</v>
      </c>
      <c r="Z216" s="4482">
        <v>45516</v>
      </c>
      <c r="AA216" s="5595">
        <v>45518</v>
      </c>
      <c r="AB216" s="5599">
        <v>23083</v>
      </c>
      <c r="AC216" s="5598">
        <v>11200</v>
      </c>
      <c r="AD216" s="5598">
        <f t="shared" si="58"/>
        <v>200</v>
      </c>
      <c r="AE216" s="5608">
        <f t="shared" si="59"/>
        <v>13282.080000000002</v>
      </c>
      <c r="AF216" s="5608">
        <f t="shared" si="60"/>
        <v>664.10400000000016</v>
      </c>
      <c r="AG216" s="5831">
        <v>5</v>
      </c>
      <c r="AH216" s="5602"/>
      <c r="AI216" s="5734"/>
      <c r="AJ216" s="5817"/>
      <c r="AK216" s="5626"/>
      <c r="AL216" s="5589"/>
      <c r="AM216" s="5606"/>
      <c r="AN216" s="5607"/>
      <c r="AO216" s="5612"/>
      <c r="AP216" s="5612"/>
      <c r="AQ216" s="5629"/>
      <c r="AR216" s="4482"/>
      <c r="AS216" s="5595"/>
      <c r="AT216" s="5594"/>
      <c r="AU216" s="5598"/>
      <c r="AV216" s="5594"/>
      <c r="AW216" s="5608"/>
      <c r="AX216" s="5608"/>
      <c r="AY216" s="5609"/>
      <c r="AZ216" s="2205"/>
      <c r="BB216" s="5065"/>
      <c r="BC216" s="5066"/>
      <c r="BD216" s="5066"/>
      <c r="BE216" s="5066"/>
      <c r="BF216" s="5066"/>
      <c r="BG216" s="5066"/>
      <c r="BH216" s="5066"/>
      <c r="BI216" s="5066"/>
      <c r="BJ216" s="5067"/>
      <c r="BK216" s="5066"/>
      <c r="BL216" s="5066"/>
      <c r="BM216" s="5066"/>
      <c r="BN216" s="5066"/>
      <c r="BO216" s="5066"/>
      <c r="BP216" s="5066"/>
      <c r="BQ216" s="6694"/>
      <c r="BR216" s="5068"/>
      <c r="BS216" s="5083"/>
      <c r="BT216" s="5289"/>
      <c r="BU216" s="5282"/>
      <c r="BV216" s="5282"/>
      <c r="BW216" s="5283"/>
      <c r="BX216" s="5283"/>
      <c r="BY216" s="5283"/>
      <c r="BZ216" s="5283"/>
      <c r="CA216" s="5283"/>
      <c r="CB216" s="5283"/>
      <c r="CC216" s="5283"/>
      <c r="CD216" s="5283"/>
      <c r="CE216" s="5283"/>
      <c r="CF216" s="5283"/>
      <c r="CG216" s="5283"/>
      <c r="CH216" s="6476"/>
      <c r="CI216" s="5284"/>
      <c r="CK216" s="5114"/>
      <c r="CL216" s="5114"/>
      <c r="CM216" s="5114"/>
      <c r="CN216" s="5114" t="s">
        <v>3</v>
      </c>
      <c r="CO216" s="5114" t="s">
        <v>18</v>
      </c>
      <c r="CP216" s="5114"/>
      <c r="CQ216" s="5114"/>
      <c r="CR216" s="5114" t="s">
        <v>21</v>
      </c>
      <c r="CS216" s="5114" t="s">
        <v>27</v>
      </c>
      <c r="CT216" s="5114" t="s">
        <v>28</v>
      </c>
      <c r="CU216" s="5114"/>
      <c r="CV216" s="5114"/>
      <c r="CW216" s="5114"/>
      <c r="CX216" s="5114"/>
      <c r="CY216" s="5114" t="s">
        <v>11</v>
      </c>
      <c r="CZ216" s="5114"/>
      <c r="DA216" s="5114"/>
      <c r="DB216" s="5139"/>
      <c r="DC216" s="5122"/>
      <c r="DD216" s="5149"/>
      <c r="DE216" s="5149"/>
      <c r="DF216" s="5150"/>
      <c r="DG216" s="5150"/>
      <c r="DH216" s="5150"/>
      <c r="DI216" s="5150"/>
      <c r="DJ216" s="5150"/>
      <c r="DK216" s="5150"/>
      <c r="DL216" s="5150"/>
      <c r="DM216" s="5150"/>
      <c r="DN216" s="5150"/>
      <c r="DO216" s="5150"/>
      <c r="DP216" s="5150"/>
      <c r="DQ216" s="5150"/>
      <c r="DR216" s="5150"/>
      <c r="DT216" s="5025"/>
      <c r="DU216" s="5013"/>
      <c r="DV216" s="5013"/>
      <c r="DW216" s="5013"/>
      <c r="DX216" s="5013"/>
      <c r="DY216" s="5013"/>
      <c r="DZ216" s="5013"/>
      <c r="EA216" s="5013"/>
      <c r="EB216" s="5035"/>
      <c r="EC216" s="5013"/>
      <c r="ED216" s="5013"/>
      <c r="EE216" s="5013"/>
      <c r="EF216" s="5013"/>
      <c r="EG216" s="5020"/>
      <c r="EH216" s="5020"/>
      <c r="EI216" s="5348"/>
      <c r="EJ216" s="5026"/>
      <c r="EK216" s="4994"/>
      <c r="EL216" s="6932"/>
      <c r="EM216" s="4449"/>
      <c r="EN216" s="4449"/>
      <c r="EO216" s="182"/>
      <c r="EP216" s="182"/>
      <c r="EQ216" s="182"/>
      <c r="ER216" s="182"/>
      <c r="ES216" s="182"/>
      <c r="ET216" s="182"/>
      <c r="EU216" s="182"/>
      <c r="EV216" s="182"/>
      <c r="EW216" s="182"/>
      <c r="EX216" s="182"/>
      <c r="EY216" s="182"/>
      <c r="EZ216" s="182"/>
      <c r="FA216" s="339"/>
      <c r="FC216" s="6769"/>
      <c r="FD216" s="6765"/>
      <c r="FE216" s="6765"/>
      <c r="FF216" s="6765"/>
      <c r="FG216" s="6765"/>
      <c r="FH216" s="6765"/>
      <c r="FI216" s="6765"/>
      <c r="FJ216" s="6765"/>
      <c r="FK216" s="6770"/>
      <c r="FL216" s="6765"/>
      <c r="FM216" s="6765"/>
      <c r="FN216" s="6765"/>
      <c r="FO216" s="6765"/>
      <c r="FP216" s="6765"/>
      <c r="FQ216" s="6765"/>
      <c r="FR216" s="6819"/>
      <c r="FS216" s="6819"/>
      <c r="FT216" s="6762"/>
      <c r="FU216" s="5012"/>
      <c r="FV216" s="6731"/>
      <c r="FW216" s="6731"/>
      <c r="FX216" s="6731"/>
      <c r="FY216" s="6731"/>
      <c r="FZ216" s="6731"/>
      <c r="GA216" s="6731"/>
      <c r="GB216" s="6731"/>
      <c r="GC216" s="6731"/>
      <c r="GD216" s="6731"/>
      <c r="GE216" s="6731"/>
      <c r="GF216" s="6731"/>
      <c r="GG216" s="6731"/>
      <c r="GH216" s="6731"/>
      <c r="GI216" s="6731"/>
      <c r="GJ216" s="6731"/>
      <c r="GK216" s="6731"/>
      <c r="GM216" s="6520"/>
      <c r="GN216" s="6520"/>
      <c r="GO216" s="6520"/>
      <c r="GP216" s="6520"/>
      <c r="GQ216" s="6520"/>
      <c r="GR216" s="6520"/>
      <c r="GS216" s="6520"/>
      <c r="GT216" s="6569"/>
      <c r="GU216" s="6520"/>
      <c r="GV216" s="6520"/>
      <c r="GW216" s="6520"/>
      <c r="GX216" s="6520"/>
      <c r="GY216" s="6520"/>
      <c r="GZ216" s="6710"/>
      <c r="HA216" s="6710"/>
      <c r="HB216" s="6710"/>
      <c r="HC216" s="6520"/>
      <c r="HV216" s="6769"/>
      <c r="HW216" s="6765"/>
      <c r="HX216" s="6765"/>
      <c r="HY216" s="6765"/>
      <c r="HZ216" s="6765"/>
      <c r="IA216" s="6765"/>
      <c r="IB216" s="6765"/>
      <c r="IC216" s="6765"/>
      <c r="ID216" s="6770"/>
      <c r="IE216" s="6765"/>
      <c r="IF216" s="6765"/>
      <c r="IG216" s="6765"/>
      <c r="IH216" s="6765"/>
      <c r="II216" s="6765"/>
      <c r="IJ216" s="6765"/>
      <c r="IK216" s="6819"/>
      <c r="IL216" s="6819"/>
      <c r="IM216" s="6762"/>
      <c r="IN216" s="5012"/>
      <c r="IO216" s="6731"/>
      <c r="IP216" s="6731"/>
      <c r="IQ216" s="6731"/>
      <c r="IR216" s="6731"/>
      <c r="IS216" s="6731"/>
      <c r="IT216" s="6731"/>
      <c r="IU216" s="6731"/>
      <c r="IV216" s="6731"/>
      <c r="IW216" s="6731"/>
      <c r="IX216" s="6731"/>
      <c r="IY216" s="6731"/>
      <c r="IZ216" s="6731"/>
      <c r="JA216" s="6731"/>
      <c r="JB216" s="6731"/>
      <c r="JC216" s="6731"/>
      <c r="JD216" s="6731"/>
    </row>
    <row r="217" spans="17:264" ht="15" thickBot="1">
      <c r="Q217" s="5593" t="s">
        <v>792</v>
      </c>
      <c r="R217" s="5594" t="s">
        <v>1533</v>
      </c>
      <c r="S217" s="5594">
        <v>455</v>
      </c>
      <c r="T217" s="5589" t="s">
        <v>36</v>
      </c>
      <c r="U217" s="5610">
        <v>45509</v>
      </c>
      <c r="V217" s="7046">
        <v>1.2</v>
      </c>
      <c r="W217" s="5594" t="s">
        <v>35</v>
      </c>
      <c r="X217" s="7263">
        <v>3</v>
      </c>
      <c r="Y217" s="5608">
        <v>1185.9000000000001</v>
      </c>
      <c r="Z217" s="4482">
        <v>45516</v>
      </c>
      <c r="AA217" s="5595">
        <v>45518</v>
      </c>
      <c r="AB217" s="5599">
        <v>23083</v>
      </c>
      <c r="AC217" s="5598">
        <v>1200</v>
      </c>
      <c r="AD217" s="5598">
        <f t="shared" si="58"/>
        <v>0</v>
      </c>
      <c r="AE217" s="5608">
        <f t="shared" si="59"/>
        <v>1423.08</v>
      </c>
      <c r="AF217" s="5608">
        <f t="shared" si="60"/>
        <v>71.153999999999996</v>
      </c>
      <c r="AG217" s="5831">
        <v>5</v>
      </c>
      <c r="AH217" s="6318"/>
      <c r="AI217" s="5734"/>
      <c r="AJ217" s="5817"/>
      <c r="AK217" s="5626"/>
      <c r="AL217" s="5589"/>
      <c r="AM217" s="5606"/>
      <c r="AN217" s="5639"/>
      <c r="AO217" s="5612"/>
      <c r="AP217" s="5612"/>
      <c r="AQ217" s="5629"/>
      <c r="AR217" s="4482"/>
      <c r="AS217" s="5595"/>
      <c r="AT217" s="5594"/>
      <c r="AU217" s="5598"/>
      <c r="AV217" s="5594"/>
      <c r="AW217" s="5608"/>
      <c r="AX217" s="5608"/>
      <c r="AY217" s="5609"/>
      <c r="AZ217" s="2205"/>
      <c r="BB217" s="5069"/>
      <c r="BC217" s="5070"/>
      <c r="BD217" s="5066"/>
      <c r="BE217" s="5066"/>
      <c r="BF217" s="5071"/>
      <c r="BG217" s="5066"/>
      <c r="BH217" s="5066"/>
      <c r="BI217" s="5066"/>
      <c r="BJ217" s="5072"/>
      <c r="BK217" s="5066"/>
      <c r="BL217" s="5066"/>
      <c r="BM217" s="5073"/>
      <c r="BN217" s="5066"/>
      <c r="BO217" s="5073"/>
      <c r="BP217" s="5073"/>
      <c r="BQ217" s="6690"/>
      <c r="BR217" s="5068"/>
      <c r="BS217" s="5083"/>
      <c r="BT217" s="5268"/>
      <c r="BU217" s="5101"/>
      <c r="BV217" s="5101"/>
      <c r="BW217" s="5102"/>
      <c r="BX217" s="5102"/>
      <c r="BY217" s="5102"/>
      <c r="BZ217" s="5102"/>
      <c r="CA217" s="5102"/>
      <c r="CB217" s="5102"/>
      <c r="CC217" s="5102"/>
      <c r="CD217" s="5102"/>
      <c r="CE217" s="5102"/>
      <c r="CF217" s="5102"/>
      <c r="CG217" s="5102"/>
      <c r="CH217" s="5102"/>
      <c r="CI217" s="5102"/>
      <c r="CK217" s="7201" t="s">
        <v>204</v>
      </c>
      <c r="CL217" s="7202" t="s">
        <v>105</v>
      </c>
      <c r="CM217" s="6328">
        <v>184</v>
      </c>
      <c r="CN217" s="6328" t="s">
        <v>101</v>
      </c>
      <c r="CO217" s="6329">
        <v>45608</v>
      </c>
      <c r="CP217" s="7203">
        <v>20</v>
      </c>
      <c r="CQ217" s="6328" t="s">
        <v>35</v>
      </c>
      <c r="CR217" s="6333">
        <v>1302.48</v>
      </c>
      <c r="CS217" s="7204">
        <v>45643</v>
      </c>
      <c r="CT217" s="6329">
        <v>45643</v>
      </c>
      <c r="CU217" s="6328"/>
      <c r="CV217" s="7205">
        <v>20000</v>
      </c>
      <c r="CW217" s="7205">
        <f>(CP217*1000-CV217)</f>
        <v>0</v>
      </c>
      <c r="CX217" s="6333">
        <v>26049.599999999999</v>
      </c>
      <c r="CY217" s="6354">
        <f>(CX217*0.03)</f>
        <v>781.48799999999994</v>
      </c>
      <c r="CZ217" s="7206">
        <v>3</v>
      </c>
      <c r="DA217" s="5121"/>
      <c r="DB217" s="5139"/>
      <c r="DC217" s="5105"/>
      <c r="DD217" s="5149"/>
      <c r="DE217" s="5149"/>
      <c r="DF217" s="5150"/>
      <c r="DG217" s="5150"/>
      <c r="DH217" s="5150"/>
      <c r="DI217" s="5150"/>
      <c r="DJ217" s="5150"/>
      <c r="DK217" s="5150"/>
      <c r="DL217" s="5150"/>
      <c r="DM217" s="5150"/>
      <c r="DN217" s="5150"/>
      <c r="DO217" s="5150"/>
      <c r="DP217" s="5150"/>
      <c r="DQ217" s="5150"/>
      <c r="DR217" s="5150"/>
      <c r="DT217" s="5025"/>
      <c r="DU217" s="5013"/>
      <c r="DV217" s="5013"/>
      <c r="DW217" s="5013"/>
      <c r="DX217" s="5013"/>
      <c r="DY217" s="5013"/>
      <c r="DZ217" s="5013"/>
      <c r="EA217" s="5013"/>
      <c r="EB217" s="5021"/>
      <c r="EC217" s="5013"/>
      <c r="ED217" s="5013"/>
      <c r="EE217" s="5013"/>
      <c r="EF217" s="5013"/>
      <c r="EG217" s="5020"/>
      <c r="EH217" s="5020"/>
      <c r="EI217" s="5348"/>
      <c r="EJ217" s="5026"/>
      <c r="EK217" s="4994"/>
      <c r="EL217" s="6932"/>
      <c r="EM217" s="4449"/>
      <c r="EN217" s="4449"/>
      <c r="EO217" s="182"/>
      <c r="EP217" s="182"/>
      <c r="EQ217" s="182"/>
      <c r="ER217" s="182"/>
      <c r="ES217" s="182"/>
      <c r="ET217" s="182"/>
      <c r="EU217" s="182"/>
      <c r="EV217" s="182"/>
      <c r="EW217" s="182"/>
      <c r="EX217" s="182"/>
      <c r="EY217" s="182"/>
      <c r="EZ217" s="182"/>
      <c r="FA217" s="339"/>
      <c r="FC217" s="6769"/>
      <c r="FD217" s="6765"/>
      <c r="FE217" s="6765"/>
      <c r="FF217" s="6765"/>
      <c r="FG217" s="6765"/>
      <c r="FH217" s="6765"/>
      <c r="FI217" s="6765"/>
      <c r="FJ217" s="6765"/>
      <c r="FK217" s="6770"/>
      <c r="FL217" s="6765"/>
      <c r="FM217" s="6765"/>
      <c r="FN217" s="6765"/>
      <c r="FO217" s="6765"/>
      <c r="FP217" s="6765"/>
      <c r="FQ217" s="6765"/>
      <c r="FR217" s="6819"/>
      <c r="FS217" s="6819"/>
      <c r="FT217" s="6762"/>
      <c r="FU217" s="5012"/>
      <c r="FV217" s="6731"/>
      <c r="FW217" s="6731"/>
      <c r="FX217" s="6731"/>
      <c r="FY217" s="6731"/>
      <c r="FZ217" s="6731"/>
      <c r="GA217" s="6731"/>
      <c r="GB217" s="6731"/>
      <c r="GC217" s="6731"/>
      <c r="GD217" s="6731"/>
      <c r="GE217" s="6731"/>
      <c r="GF217" s="6731"/>
      <c r="GG217" s="6731"/>
      <c r="GH217" s="6731"/>
      <c r="GI217" s="6731"/>
      <c r="GJ217" s="6731"/>
      <c r="GK217" s="6731"/>
      <c r="GM217" s="6516"/>
      <c r="GN217" s="6517"/>
      <c r="GO217" s="6517"/>
      <c r="GP217" s="6517"/>
      <c r="GQ217" s="6517"/>
      <c r="GR217" s="6517"/>
      <c r="GS217" s="6517"/>
      <c r="GT217" s="6517"/>
      <c r="GU217" s="6517"/>
      <c r="GV217" s="6517"/>
      <c r="GW217" s="6517"/>
      <c r="GX217" s="6517"/>
      <c r="GY217" s="6517"/>
      <c r="GZ217" s="6517"/>
      <c r="HA217" s="6517"/>
      <c r="HB217" s="6517"/>
      <c r="HC217" s="6517"/>
      <c r="HV217" s="6769"/>
      <c r="HW217" s="6765"/>
      <c r="HX217" s="6765"/>
      <c r="HY217" s="6765"/>
      <c r="HZ217" s="6765"/>
      <c r="IA217" s="6765"/>
      <c r="IB217" s="6765"/>
      <c r="IC217" s="6765"/>
      <c r="ID217" s="6770"/>
      <c r="IE217" s="6765"/>
      <c r="IF217" s="6765"/>
      <c r="IG217" s="6765"/>
      <c r="IH217" s="6765"/>
      <c r="II217" s="6765"/>
      <c r="IJ217" s="6765"/>
      <c r="IK217" s="6819"/>
      <c r="IL217" s="6819"/>
      <c r="IM217" s="6762"/>
      <c r="IN217" s="5012"/>
      <c r="IO217" s="6731"/>
      <c r="IP217" s="6731"/>
      <c r="IQ217" s="6731"/>
      <c r="IR217" s="6731"/>
      <c r="IS217" s="6731"/>
      <c r="IT217" s="6731"/>
      <c r="IU217" s="6731"/>
      <c r="IV217" s="6731"/>
      <c r="IW217" s="6731"/>
      <c r="IX217" s="6731"/>
      <c r="IY217" s="6731"/>
      <c r="IZ217" s="6731"/>
      <c r="JA217" s="6731"/>
      <c r="JB217" s="6731"/>
      <c r="JC217" s="6731"/>
      <c r="JD217" s="6731"/>
    </row>
    <row r="218" spans="17:264" ht="15" thickBot="1">
      <c r="Q218" s="5593" t="s">
        <v>1566</v>
      </c>
      <c r="R218" s="5594" t="s">
        <v>1594</v>
      </c>
      <c r="S218" s="5626">
        <v>2</v>
      </c>
      <c r="T218" s="5599" t="s">
        <v>796</v>
      </c>
      <c r="U218" s="5610">
        <v>45510</v>
      </c>
      <c r="V218" s="5861">
        <v>20</v>
      </c>
      <c r="W218" s="5612" t="s">
        <v>35</v>
      </c>
      <c r="X218" s="5630">
        <v>20</v>
      </c>
      <c r="Y218" s="5629">
        <v>191</v>
      </c>
      <c r="Z218" s="4482">
        <v>45518</v>
      </c>
      <c r="AA218" s="5595">
        <v>45525</v>
      </c>
      <c r="AB218" s="5612">
        <v>23139</v>
      </c>
      <c r="AC218" s="5630">
        <v>20000</v>
      </c>
      <c r="AD218" s="5630">
        <f>(AC218-V218*1000)</f>
        <v>0</v>
      </c>
      <c r="AE218" s="5629">
        <f t="shared" si="59"/>
        <v>3820</v>
      </c>
      <c r="AF218" s="5629">
        <f>(AE218*0.05)</f>
        <v>191</v>
      </c>
      <c r="AG218" s="6209">
        <v>2.5</v>
      </c>
      <c r="AH218" s="6318" t="s">
        <v>8</v>
      </c>
      <c r="AI218" s="5734"/>
      <c r="AJ218" s="5817"/>
      <c r="AK218" s="5626"/>
      <c r="AL218" s="5589"/>
      <c r="AM218" s="5606"/>
      <c r="AN218" s="5639"/>
      <c r="AO218" s="5612"/>
      <c r="AP218" s="5612"/>
      <c r="AQ218" s="5629"/>
      <c r="AR218" s="4482"/>
      <c r="AS218" s="5634"/>
      <c r="AT218" s="5594"/>
      <c r="AU218" s="5598"/>
      <c r="AV218" s="5594"/>
      <c r="AW218" s="5608"/>
      <c r="AX218" s="5608"/>
      <c r="AY218" s="5609"/>
      <c r="AZ218" s="2205"/>
      <c r="BB218" s="5065"/>
      <c r="BC218" s="5066"/>
      <c r="BD218" s="5066"/>
      <c r="BE218" s="5066"/>
      <c r="BF218" s="5066"/>
      <c r="BG218" s="5066"/>
      <c r="BH218" s="5066"/>
      <c r="BI218" s="5066"/>
      <c r="BJ218" s="5067"/>
      <c r="BK218" s="5066"/>
      <c r="BL218" s="5066"/>
      <c r="BM218" s="5066"/>
      <c r="BN218" s="5066"/>
      <c r="BO218" s="5066"/>
      <c r="BP218" s="5066"/>
      <c r="BQ218" s="6694"/>
      <c r="BR218" s="5068"/>
      <c r="BS218" s="5083"/>
      <c r="BT218" s="5268"/>
      <c r="BU218" s="5101"/>
      <c r="BV218" s="5101"/>
      <c r="BW218" s="5102"/>
      <c r="BX218" s="5102"/>
      <c r="BY218" s="5102"/>
      <c r="BZ218" s="5102"/>
      <c r="CA218" s="5102"/>
      <c r="CB218" s="5102"/>
      <c r="CC218" s="5102"/>
      <c r="CD218" s="5102"/>
      <c r="CE218" s="5102"/>
      <c r="CF218" s="5102"/>
      <c r="CG218" s="5102"/>
      <c r="CH218" s="5102"/>
      <c r="CI218" s="5102"/>
      <c r="CK218" s="6497"/>
      <c r="CL218" s="6498"/>
      <c r="CM218" s="5408"/>
      <c r="CN218" s="5408"/>
      <c r="CO218" s="6299"/>
      <c r="CP218" s="6499"/>
      <c r="CQ218" s="5408"/>
      <c r="CR218" s="6300"/>
      <c r="CS218" s="6500"/>
      <c r="CT218" s="6501"/>
      <c r="CU218" s="5408"/>
      <c r="CV218" s="6502"/>
      <c r="CW218" s="6502"/>
      <c r="CX218" s="5409"/>
      <c r="CY218" s="6503"/>
      <c r="CZ218" s="6502"/>
      <c r="DA218" s="5126"/>
      <c r="DB218" s="5139"/>
      <c r="DC218" s="5106"/>
      <c r="DD218" s="5107"/>
      <c r="DE218" s="5108" t="s">
        <v>14</v>
      </c>
      <c r="DF218" s="5108" t="s">
        <v>12</v>
      </c>
      <c r="DG218" s="5108"/>
      <c r="DH218" s="5108"/>
      <c r="DI218" s="5108" t="s">
        <v>15</v>
      </c>
      <c r="DJ218" s="5108" t="s">
        <v>12</v>
      </c>
      <c r="DK218" s="5108" t="s">
        <v>12</v>
      </c>
      <c r="DL218" s="5108"/>
      <c r="DM218" s="5108"/>
      <c r="DN218" s="5108"/>
      <c r="DO218" s="5108"/>
      <c r="DP218" s="5108" t="s">
        <v>0</v>
      </c>
      <c r="DQ218" s="5180"/>
      <c r="DR218" s="5109"/>
      <c r="DT218" s="5025"/>
      <c r="DU218" s="5013"/>
      <c r="DV218" s="5013"/>
      <c r="DW218" s="5013"/>
      <c r="DX218" s="5013"/>
      <c r="DY218" s="5013"/>
      <c r="DZ218" s="5013"/>
      <c r="EA218" s="5013"/>
      <c r="EB218" s="5035"/>
      <c r="EC218" s="5013"/>
      <c r="ED218" s="5013"/>
      <c r="EE218" s="5013"/>
      <c r="EF218" s="5013"/>
      <c r="EG218" s="5020"/>
      <c r="EH218" s="5020"/>
      <c r="EI218" s="5348"/>
      <c r="EJ218" s="5026"/>
      <c r="EK218" s="4994"/>
      <c r="EL218" s="6933"/>
      <c r="EM218" s="4450"/>
      <c r="EN218" s="4450"/>
      <c r="EO218" s="326"/>
      <c r="EP218" s="326"/>
      <c r="EQ218" s="326"/>
      <c r="ER218" s="326"/>
      <c r="ES218" s="326"/>
      <c r="ET218" s="326"/>
      <c r="EU218" s="326"/>
      <c r="EV218" s="326"/>
      <c r="EW218" s="326"/>
      <c r="EX218" s="326"/>
      <c r="EY218" s="326"/>
      <c r="EZ218" s="326"/>
      <c r="FA218" s="327"/>
      <c r="FC218" s="6769"/>
      <c r="FD218" s="6765"/>
      <c r="FE218" s="6765"/>
      <c r="FF218" s="6765"/>
      <c r="FG218" s="6765"/>
      <c r="FH218" s="6765"/>
      <c r="FI218" s="6765"/>
      <c r="FJ218" s="6765"/>
      <c r="FK218" s="6770"/>
      <c r="FL218" s="6765"/>
      <c r="FM218" s="6765"/>
      <c r="FN218" s="6765"/>
      <c r="FO218" s="6765"/>
      <c r="FP218" s="6765"/>
      <c r="FQ218" s="6765"/>
      <c r="FR218" s="6819"/>
      <c r="FS218" s="6819"/>
      <c r="FT218" s="6762"/>
      <c r="FU218" s="5012"/>
      <c r="FV218" s="6731"/>
      <c r="FW218" s="6731"/>
      <c r="FX218" s="6731"/>
      <c r="FY218" s="6731"/>
      <c r="FZ218" s="6731"/>
      <c r="GA218" s="6731"/>
      <c r="GB218" s="6731"/>
      <c r="GC218" s="6731"/>
      <c r="GD218" s="6731"/>
      <c r="GE218" s="6731"/>
      <c r="GF218" s="6731"/>
      <c r="GG218" s="6731"/>
      <c r="GH218" s="6731"/>
      <c r="GI218" s="6731"/>
      <c r="GJ218" s="6731"/>
      <c r="GK218" s="6731"/>
      <c r="GM218" s="6570"/>
      <c r="GN218" s="6570"/>
      <c r="GO218" s="6570" t="s">
        <v>14</v>
      </c>
      <c r="GP218" s="6570" t="s">
        <v>12</v>
      </c>
      <c r="GQ218" s="6570"/>
      <c r="GR218" s="6570"/>
      <c r="GS218" s="6570" t="s">
        <v>15</v>
      </c>
      <c r="GT218" s="6570" t="s">
        <v>12</v>
      </c>
      <c r="GU218" s="6570" t="s">
        <v>12</v>
      </c>
      <c r="GV218" s="6570"/>
      <c r="GW218" s="6570"/>
      <c r="GX218" s="6570"/>
      <c r="GY218" s="6570"/>
      <c r="GZ218" s="6570" t="s">
        <v>0</v>
      </c>
      <c r="HA218" s="6570"/>
      <c r="HB218" s="6570"/>
      <c r="HC218" s="6570"/>
      <c r="HV218" s="6769"/>
      <c r="HW218" s="6765"/>
      <c r="HX218" s="6765"/>
      <c r="HY218" s="6765"/>
      <c r="HZ218" s="6765"/>
      <c r="IA218" s="6765"/>
      <c r="IB218" s="6765"/>
      <c r="IC218" s="6765"/>
      <c r="ID218" s="6770"/>
      <c r="IE218" s="6765"/>
      <c r="IF218" s="6765"/>
      <c r="IG218" s="6765"/>
      <c r="IH218" s="6765"/>
      <c r="II218" s="6765"/>
      <c r="IJ218" s="6765"/>
      <c r="IK218" s="6819"/>
      <c r="IL218" s="6819"/>
      <c r="IM218" s="6762"/>
      <c r="IN218" s="5012"/>
      <c r="IO218" s="6731"/>
      <c r="IP218" s="6731"/>
      <c r="IQ218" s="6731"/>
      <c r="IR218" s="6731"/>
      <c r="IS218" s="6731"/>
      <c r="IT218" s="6731"/>
      <c r="IU218" s="6731"/>
      <c r="IV218" s="6731"/>
      <c r="IW218" s="6731"/>
      <c r="IX218" s="6731"/>
      <c r="IY218" s="6731"/>
      <c r="IZ218" s="6731"/>
      <c r="JA218" s="6731"/>
      <c r="JB218" s="6731"/>
      <c r="JC218" s="6731"/>
      <c r="JD218" s="6731"/>
    </row>
    <row r="219" spans="17:264" ht="15" thickBot="1">
      <c r="Q219" s="5593" t="s">
        <v>1566</v>
      </c>
      <c r="R219" s="5594" t="s">
        <v>1636</v>
      </c>
      <c r="S219" s="5626">
        <v>3</v>
      </c>
      <c r="T219" s="5599" t="s">
        <v>796</v>
      </c>
      <c r="U219" s="5610">
        <v>45510</v>
      </c>
      <c r="V219" s="5861">
        <v>20</v>
      </c>
      <c r="W219" s="5612" t="s">
        <v>35</v>
      </c>
      <c r="X219" s="5630">
        <v>20</v>
      </c>
      <c r="Y219" s="5629">
        <v>175</v>
      </c>
      <c r="Z219" s="4482">
        <v>45518</v>
      </c>
      <c r="AA219" s="5595">
        <v>45525</v>
      </c>
      <c r="AB219" s="5612">
        <v>23189</v>
      </c>
      <c r="AC219" s="5630">
        <v>20000</v>
      </c>
      <c r="AD219" s="5630">
        <f>(AC219-V219*1000)</f>
        <v>0</v>
      </c>
      <c r="AE219" s="5629">
        <f t="shared" si="59"/>
        <v>3500</v>
      </c>
      <c r="AF219" s="5629">
        <f>(AE219*0.05)</f>
        <v>175</v>
      </c>
      <c r="AG219" s="6209">
        <v>2.5</v>
      </c>
      <c r="AH219" s="6318"/>
      <c r="AI219" s="5734"/>
      <c r="AJ219" s="5817"/>
      <c r="AK219" s="5626"/>
      <c r="AL219" s="5589"/>
      <c r="AM219" s="5606"/>
      <c r="AN219" s="5607"/>
      <c r="AO219" s="5612"/>
      <c r="AP219" s="5612"/>
      <c r="AQ219" s="5629"/>
      <c r="AR219" s="4482"/>
      <c r="AS219" s="5634"/>
      <c r="AT219" s="5594"/>
      <c r="AU219" s="5598"/>
      <c r="AV219" s="5594"/>
      <c r="AW219" s="5608"/>
      <c r="AX219" s="5608"/>
      <c r="AY219" s="5609"/>
      <c r="AZ219" s="2205"/>
      <c r="BB219" s="5065"/>
      <c r="BC219" s="5066"/>
      <c r="BD219" s="5066"/>
      <c r="BE219" s="5066"/>
      <c r="BF219" s="5066"/>
      <c r="BG219" s="5066"/>
      <c r="BH219" s="5066"/>
      <c r="BI219" s="5066"/>
      <c r="BJ219" s="5067"/>
      <c r="BK219" s="5066"/>
      <c r="BL219" s="5066"/>
      <c r="BM219" s="5066"/>
      <c r="BN219" s="5066"/>
      <c r="BO219" s="5066"/>
      <c r="BP219" s="5066"/>
      <c r="BQ219" s="6694"/>
      <c r="BR219" s="5068"/>
      <c r="BS219" s="5083"/>
      <c r="BT219" s="5268"/>
      <c r="BU219" s="5101"/>
      <c r="BV219" s="5101"/>
      <c r="BW219" s="5102"/>
      <c r="BX219" s="5102"/>
      <c r="BY219" s="5102"/>
      <c r="BZ219" s="5102"/>
      <c r="CA219" s="5102"/>
      <c r="CB219" s="5102"/>
      <c r="CC219" s="5102"/>
      <c r="CD219" s="5102"/>
      <c r="CE219" s="5102"/>
      <c r="CF219" s="5102"/>
      <c r="CG219" s="5102"/>
      <c r="CH219" s="5102"/>
      <c r="CI219" s="5102"/>
      <c r="CK219" s="5123"/>
      <c r="CL219" s="5124"/>
      <c r="CM219" s="5124"/>
      <c r="CN219" s="5124"/>
      <c r="CO219" s="5124"/>
      <c r="CP219" s="5124"/>
      <c r="CQ219" s="5124"/>
      <c r="CR219" s="5124"/>
      <c r="CS219" s="5125"/>
      <c r="CT219" s="5124"/>
      <c r="CU219" s="5124"/>
      <c r="CV219" s="5124"/>
      <c r="CW219" s="5124"/>
      <c r="CX219" s="5124"/>
      <c r="CY219" s="5124"/>
      <c r="CZ219" s="5416"/>
      <c r="DA219" s="5126"/>
      <c r="DB219" s="5139"/>
      <c r="DC219" s="5110" t="s">
        <v>4</v>
      </c>
      <c r="DD219" s="5111" t="s">
        <v>18</v>
      </c>
      <c r="DE219" s="5112" t="s">
        <v>19</v>
      </c>
      <c r="DF219" s="5112" t="s">
        <v>19</v>
      </c>
      <c r="DG219" s="5112" t="s">
        <v>20</v>
      </c>
      <c r="DH219" s="5112" t="s">
        <v>21</v>
      </c>
      <c r="DI219" s="5112" t="s">
        <v>22</v>
      </c>
      <c r="DJ219" s="5112" t="s">
        <v>23</v>
      </c>
      <c r="DK219" s="5112" t="s">
        <v>23</v>
      </c>
      <c r="DL219" s="5112" t="s">
        <v>24</v>
      </c>
      <c r="DM219" s="5112" t="s">
        <v>20</v>
      </c>
      <c r="DN219" s="5112" t="s">
        <v>25</v>
      </c>
      <c r="DO219" s="5112" t="s">
        <v>0</v>
      </c>
      <c r="DP219" s="5112" t="s">
        <v>1363</v>
      </c>
      <c r="DQ219" s="5181"/>
      <c r="DR219" s="5113" t="s">
        <v>26</v>
      </c>
      <c r="DT219" s="5025"/>
      <c r="DU219" s="5013"/>
      <c r="DV219" s="5013"/>
      <c r="DW219" s="5013"/>
      <c r="DX219" s="5013"/>
      <c r="DY219" s="5013"/>
      <c r="DZ219" s="5013"/>
      <c r="EA219" s="5013"/>
      <c r="EB219" s="5035"/>
      <c r="EC219" s="5013"/>
      <c r="ED219" s="5013"/>
      <c r="EE219" s="5013"/>
      <c r="EF219" s="5013"/>
      <c r="EG219" s="5020"/>
      <c r="EH219" s="5020"/>
      <c r="EI219" s="5348"/>
      <c r="EJ219" s="5026"/>
      <c r="EK219" s="4994"/>
      <c r="EL219" s="5012"/>
      <c r="EM219" s="4153"/>
      <c r="EN219" s="4153"/>
      <c r="EO219" s="86"/>
      <c r="EP219" s="86"/>
      <c r="EQ219" s="86"/>
      <c r="ER219" s="86"/>
      <c r="ES219" s="86"/>
      <c r="ET219" s="86"/>
      <c r="EU219" s="86"/>
      <c r="EV219" s="86"/>
      <c r="EW219" s="86"/>
      <c r="EX219" s="86"/>
      <c r="EY219" s="86"/>
      <c r="EZ219" s="86"/>
      <c r="FA219" s="86"/>
      <c r="FC219" s="6771"/>
      <c r="FD219" s="6772"/>
      <c r="FE219" s="6772"/>
      <c r="FF219" s="6772"/>
      <c r="FG219" s="6772"/>
      <c r="FH219" s="6772"/>
      <c r="FI219" s="6772"/>
      <c r="FJ219" s="6772"/>
      <c r="FK219" s="6773"/>
      <c r="FL219" s="6772"/>
      <c r="FM219" s="6772"/>
      <c r="FN219" s="6772"/>
      <c r="FO219" s="6772"/>
      <c r="FP219" s="6772"/>
      <c r="FQ219" s="6772"/>
      <c r="FR219" s="6869"/>
      <c r="FS219" s="6869"/>
      <c r="FT219" s="6881"/>
      <c r="FU219" s="5012"/>
      <c r="FV219" s="6731"/>
      <c r="FW219" s="6731"/>
      <c r="FX219" s="6731"/>
      <c r="FY219" s="6731"/>
      <c r="FZ219" s="6731"/>
      <c r="GA219" s="6731"/>
      <c r="GB219" s="6731"/>
      <c r="GC219" s="6731"/>
      <c r="GD219" s="6731"/>
      <c r="GE219" s="6731"/>
      <c r="GF219" s="6731"/>
      <c r="GG219" s="6731"/>
      <c r="GH219" s="6731"/>
      <c r="GI219" s="6731"/>
      <c r="GJ219" s="6731"/>
      <c r="GK219" s="6731"/>
      <c r="GM219" s="6573" t="s">
        <v>4</v>
      </c>
      <c r="GN219" s="6573" t="s">
        <v>18</v>
      </c>
      <c r="GO219" s="6573" t="s">
        <v>19</v>
      </c>
      <c r="GP219" s="6573" t="s">
        <v>19</v>
      </c>
      <c r="GQ219" s="6573" t="s">
        <v>20</v>
      </c>
      <c r="GR219" s="6573" t="s">
        <v>21</v>
      </c>
      <c r="GS219" s="6573" t="s">
        <v>22</v>
      </c>
      <c r="GT219" s="6573" t="s">
        <v>23</v>
      </c>
      <c r="GU219" s="6573" t="s">
        <v>23</v>
      </c>
      <c r="GV219" s="6573" t="s">
        <v>1227</v>
      </c>
      <c r="GW219" s="6573" t="s">
        <v>20</v>
      </c>
      <c r="GX219" s="6573" t="s">
        <v>25</v>
      </c>
      <c r="GY219" s="6573" t="s">
        <v>0</v>
      </c>
      <c r="GZ219" s="6573" t="s">
        <v>1363</v>
      </c>
      <c r="HA219" s="6573" t="s">
        <v>1388</v>
      </c>
      <c r="HB219" s="6523" t="s">
        <v>1526</v>
      </c>
      <c r="HC219" s="6573" t="s">
        <v>26</v>
      </c>
      <c r="HV219" s="6771"/>
      <c r="HW219" s="6772"/>
      <c r="HX219" s="6772"/>
      <c r="HY219" s="6772"/>
      <c r="HZ219" s="6772"/>
      <c r="IA219" s="6772"/>
      <c r="IB219" s="6772"/>
      <c r="IC219" s="6772"/>
      <c r="ID219" s="6773"/>
      <c r="IE219" s="6772"/>
      <c r="IF219" s="6772"/>
      <c r="IG219" s="6772"/>
      <c r="IH219" s="6772"/>
      <c r="II219" s="6772"/>
      <c r="IJ219" s="6772"/>
      <c r="IK219" s="6869"/>
      <c r="IL219" s="6869"/>
      <c r="IM219" s="6881"/>
      <c r="IN219" s="5012"/>
      <c r="IO219" s="6731"/>
      <c r="IP219" s="6731"/>
      <c r="IQ219" s="6731"/>
      <c r="IR219" s="6731"/>
      <c r="IS219" s="6731"/>
      <c r="IT219" s="6731"/>
      <c r="IU219" s="6731"/>
      <c r="IV219" s="6731"/>
      <c r="IW219" s="6731"/>
      <c r="IX219" s="6731"/>
      <c r="IY219" s="6731"/>
      <c r="IZ219" s="6731"/>
      <c r="JA219" s="6731"/>
      <c r="JB219" s="6731"/>
      <c r="JC219" s="6731"/>
      <c r="JD219" s="6731"/>
    </row>
    <row r="220" spans="17:264" ht="15" thickBot="1">
      <c r="Q220" s="5593" t="s">
        <v>1543</v>
      </c>
      <c r="R220" s="5594" t="s">
        <v>1596</v>
      </c>
      <c r="S220" s="5626">
        <v>26</v>
      </c>
      <c r="T220" s="5589" t="s">
        <v>36</v>
      </c>
      <c r="U220" s="5595">
        <v>45509</v>
      </c>
      <c r="V220" s="7281">
        <v>30</v>
      </c>
      <c r="W220" s="5612" t="s">
        <v>35</v>
      </c>
      <c r="X220" s="5612">
        <v>75</v>
      </c>
      <c r="Y220" s="5629">
        <v>1182.3</v>
      </c>
      <c r="Z220" s="4482">
        <v>45519</v>
      </c>
      <c r="AA220" s="5595">
        <v>45518</v>
      </c>
      <c r="AB220" s="5594">
        <v>23084</v>
      </c>
      <c r="AC220" s="5598">
        <v>12000</v>
      </c>
      <c r="AD220" s="5598">
        <f>(AC220-V220*1000)</f>
        <v>-18000</v>
      </c>
      <c r="AE220" s="5608">
        <f t="shared" si="59"/>
        <v>14187.6</v>
      </c>
      <c r="AF220" s="5608">
        <f>(AE220*0.05)</f>
        <v>709.38000000000011</v>
      </c>
      <c r="AG220" s="5609">
        <v>5</v>
      </c>
      <c r="AH220" s="6318"/>
      <c r="AI220" s="5734"/>
      <c r="AJ220" s="5817"/>
      <c r="AK220" s="5626"/>
      <c r="AL220" s="5589"/>
      <c r="AM220" s="5606"/>
      <c r="AN220" s="5607"/>
      <c r="AO220" s="5612"/>
      <c r="AP220" s="5612"/>
      <c r="AQ220" s="5629"/>
      <c r="AR220" s="4482"/>
      <c r="AS220" s="5634"/>
      <c r="AT220" s="5594"/>
      <c r="AU220" s="5598"/>
      <c r="AV220" s="5594"/>
      <c r="AW220" s="5608"/>
      <c r="AX220" s="5608"/>
      <c r="AY220" s="5609"/>
      <c r="AZ220" s="2205"/>
      <c r="BB220" s="5065"/>
      <c r="BC220" s="5066"/>
      <c r="BD220" s="5066"/>
      <c r="BE220" s="5066"/>
      <c r="BF220" s="5066"/>
      <c r="BG220" s="5066"/>
      <c r="BH220" s="5066"/>
      <c r="BI220" s="5066"/>
      <c r="BJ220" s="5072"/>
      <c r="BK220" s="5066"/>
      <c r="BL220" s="5066"/>
      <c r="BM220" s="5066"/>
      <c r="BN220" s="5066"/>
      <c r="BO220" s="5066"/>
      <c r="BP220" s="5066"/>
      <c r="BQ220" s="6694"/>
      <c r="BR220" s="5068"/>
      <c r="BS220" s="5083"/>
      <c r="BT220" s="5262"/>
      <c r="BU220" s="5084"/>
      <c r="BV220" s="5085" t="s">
        <v>14</v>
      </c>
      <c r="BW220" s="5085" t="s">
        <v>12</v>
      </c>
      <c r="BX220" s="5085"/>
      <c r="BY220" s="5085"/>
      <c r="BZ220" s="5085" t="s">
        <v>15</v>
      </c>
      <c r="CA220" s="5085" t="s">
        <v>12</v>
      </c>
      <c r="CB220" s="5085" t="s">
        <v>12</v>
      </c>
      <c r="CC220" s="5085"/>
      <c r="CD220" s="5085"/>
      <c r="CE220" s="5085"/>
      <c r="CF220" s="5085"/>
      <c r="CG220" s="5085" t="s">
        <v>0</v>
      </c>
      <c r="CH220" s="6466"/>
      <c r="CI220" s="5086"/>
      <c r="CK220" s="5128"/>
      <c r="CL220" s="5129"/>
      <c r="CM220" s="5124"/>
      <c r="CN220" s="5124"/>
      <c r="CO220" s="5130"/>
      <c r="CP220" s="5124"/>
      <c r="CQ220" s="5124"/>
      <c r="CR220" s="5124"/>
      <c r="CS220" s="5131"/>
      <c r="CT220" s="5124"/>
      <c r="CU220" s="5124"/>
      <c r="CV220" s="5132"/>
      <c r="CW220" s="5124"/>
      <c r="CX220" s="5132"/>
      <c r="CY220" s="5132"/>
      <c r="CZ220" s="5417"/>
      <c r="DA220" s="5126"/>
      <c r="DB220" s="5139"/>
      <c r="DC220" s="5114"/>
      <c r="DD220" s="5115"/>
      <c r="DE220" s="5116" t="s">
        <v>3</v>
      </c>
      <c r="DF220" s="5116" t="s">
        <v>18</v>
      </c>
      <c r="DG220" s="5116"/>
      <c r="DH220" s="5116"/>
      <c r="DI220" s="5116" t="s">
        <v>21</v>
      </c>
      <c r="DJ220" s="5116" t="s">
        <v>27</v>
      </c>
      <c r="DK220" s="5116" t="s">
        <v>28</v>
      </c>
      <c r="DL220" s="5116"/>
      <c r="DM220" s="5116"/>
      <c r="DN220" s="5116"/>
      <c r="DO220" s="5116"/>
      <c r="DP220" s="5116" t="s">
        <v>11</v>
      </c>
      <c r="DQ220" s="5182"/>
      <c r="DR220" s="5117"/>
      <c r="DT220" s="5031"/>
      <c r="DU220" s="5032"/>
      <c r="DV220" s="5032"/>
      <c r="DW220" s="5032"/>
      <c r="DX220" s="5032"/>
      <c r="DY220" s="5032"/>
      <c r="DZ220" s="5032"/>
      <c r="EA220" s="5032"/>
      <c r="EB220" s="5036"/>
      <c r="EC220" s="5032"/>
      <c r="ED220" s="5032"/>
      <c r="EE220" s="5032"/>
      <c r="EF220" s="5032"/>
      <c r="EG220" s="6922"/>
      <c r="EH220" s="6922"/>
      <c r="EI220" s="5350"/>
      <c r="EJ220" s="5033"/>
      <c r="EK220" s="4994"/>
      <c r="EL220" s="5012"/>
      <c r="EM220" s="4153"/>
      <c r="EN220" s="4153"/>
      <c r="EO220" s="86"/>
      <c r="EP220" s="86"/>
      <c r="EQ220" s="86"/>
      <c r="ER220" s="86"/>
      <c r="ES220" s="86"/>
      <c r="ET220" s="86"/>
      <c r="EU220" s="86"/>
      <c r="EV220" s="86"/>
      <c r="EW220" s="86"/>
      <c r="EX220" s="86"/>
      <c r="EY220" s="86"/>
      <c r="EZ220" s="86"/>
      <c r="FA220" s="86"/>
      <c r="FC220" s="6771"/>
      <c r="FD220" s="6772"/>
      <c r="FE220" s="6772"/>
      <c r="FF220" s="6772"/>
      <c r="FG220" s="6772"/>
      <c r="FH220" s="6772"/>
      <c r="FI220" s="6772"/>
      <c r="FJ220" s="6772"/>
      <c r="FK220" s="6773"/>
      <c r="FL220" s="6772"/>
      <c r="FM220" s="6772"/>
      <c r="FN220" s="6772"/>
      <c r="FO220" s="6772"/>
      <c r="FP220" s="6772"/>
      <c r="FQ220" s="6772"/>
      <c r="FR220" s="6869"/>
      <c r="FS220" s="6869"/>
      <c r="FT220" s="6881"/>
      <c r="FU220" s="5012"/>
      <c r="FV220" s="6731"/>
      <c r="FW220" s="6731"/>
      <c r="FX220" s="6731"/>
      <c r="FY220" s="6731"/>
      <c r="FZ220" s="6731"/>
      <c r="GA220" s="6731"/>
      <c r="GB220" s="6731"/>
      <c r="GC220" s="6731"/>
      <c r="GD220" s="6731"/>
      <c r="GE220" s="6731"/>
      <c r="GF220" s="6731"/>
      <c r="GG220" s="6731"/>
      <c r="GH220" s="6731"/>
      <c r="GI220" s="6731"/>
      <c r="GJ220" s="6731"/>
      <c r="GK220" s="6731"/>
      <c r="GM220" s="6576"/>
      <c r="GN220" s="6576"/>
      <c r="GO220" s="6576" t="s">
        <v>3</v>
      </c>
      <c r="GP220" s="6576" t="s">
        <v>18</v>
      </c>
      <c r="GQ220" s="6576"/>
      <c r="GR220" s="6576"/>
      <c r="GS220" s="6576" t="s">
        <v>21</v>
      </c>
      <c r="GT220" s="6576" t="s">
        <v>27</v>
      </c>
      <c r="GU220" s="6576" t="s">
        <v>28</v>
      </c>
      <c r="GV220" s="6576"/>
      <c r="GW220" s="6576"/>
      <c r="GX220" s="6576"/>
      <c r="GY220" s="6576"/>
      <c r="GZ220" s="6576" t="s">
        <v>11</v>
      </c>
      <c r="HA220" s="6576"/>
      <c r="HB220" s="6576"/>
      <c r="HC220" s="6576"/>
      <c r="HV220" s="6771"/>
      <c r="HW220" s="6772"/>
      <c r="HX220" s="6772"/>
      <c r="HY220" s="6772"/>
      <c r="HZ220" s="6772"/>
      <c r="IA220" s="6772"/>
      <c r="IB220" s="6772"/>
      <c r="IC220" s="6772"/>
      <c r="ID220" s="6773"/>
      <c r="IE220" s="6772"/>
      <c r="IF220" s="6772"/>
      <c r="IG220" s="6772"/>
      <c r="IH220" s="6772"/>
      <c r="II220" s="6772"/>
      <c r="IJ220" s="6772"/>
      <c r="IK220" s="6869"/>
      <c r="IL220" s="6869"/>
      <c r="IM220" s="6881"/>
      <c r="IN220" s="5012"/>
      <c r="IO220" s="6731"/>
      <c r="IP220" s="6731"/>
      <c r="IQ220" s="6731"/>
      <c r="IR220" s="6731"/>
      <c r="IS220" s="6731"/>
      <c r="IT220" s="6731"/>
      <c r="IU220" s="6731"/>
      <c r="IV220" s="6731"/>
      <c r="IW220" s="6731"/>
      <c r="IX220" s="6731"/>
      <c r="IY220" s="6731"/>
      <c r="IZ220" s="6731"/>
      <c r="JA220" s="6731"/>
      <c r="JB220" s="6731"/>
      <c r="JC220" s="6731"/>
      <c r="JD220" s="6731"/>
    </row>
    <row r="221" spans="17:264" ht="15" thickBot="1">
      <c r="Q221" s="5593" t="s">
        <v>1543</v>
      </c>
      <c r="R221" s="5594" t="s">
        <v>1596</v>
      </c>
      <c r="S221" s="5626">
        <v>27</v>
      </c>
      <c r="T221" s="5589" t="s">
        <v>36</v>
      </c>
      <c r="U221" s="5595">
        <v>45513</v>
      </c>
      <c r="V221" s="7281">
        <v>30</v>
      </c>
      <c r="W221" s="5612" t="s">
        <v>35</v>
      </c>
      <c r="X221" s="5612">
        <v>75</v>
      </c>
      <c r="Y221" s="5629">
        <v>1182.3</v>
      </c>
      <c r="Z221" s="4482">
        <v>45519</v>
      </c>
      <c r="AA221" s="5595">
        <v>45530</v>
      </c>
      <c r="AB221" s="5594">
        <v>23153</v>
      </c>
      <c r="AC221" s="5598">
        <v>30000</v>
      </c>
      <c r="AD221" s="5598">
        <f>(AC221-V221*1000)</f>
        <v>0</v>
      </c>
      <c r="AE221" s="5608">
        <f>(AC221*Y221/1000)</f>
        <v>35469</v>
      </c>
      <c r="AF221" s="5608">
        <f>(AE221*0.05)</f>
        <v>1773.45</v>
      </c>
      <c r="AG221" s="5609">
        <v>5</v>
      </c>
      <c r="AH221" s="6318"/>
      <c r="AI221" s="5734"/>
      <c r="AJ221" s="5817"/>
      <c r="AK221" s="5626"/>
      <c r="AL221" s="5589"/>
      <c r="AM221" s="5606"/>
      <c r="AN221" s="5671"/>
      <c r="AO221" s="5612"/>
      <c r="AP221" s="5612"/>
      <c r="AQ221" s="5629"/>
      <c r="AR221" s="4482"/>
      <c r="AS221" s="5634"/>
      <c r="AT221" s="5594"/>
      <c r="AU221" s="5598"/>
      <c r="AV221" s="5594"/>
      <c r="AW221" s="5608"/>
      <c r="AX221" s="5608"/>
      <c r="AY221" s="5609"/>
      <c r="AZ221" s="2205"/>
      <c r="BB221" s="5065"/>
      <c r="BC221" s="5066"/>
      <c r="BD221" s="5066"/>
      <c r="BE221" s="5066"/>
      <c r="BF221" s="5066"/>
      <c r="BG221" s="5066"/>
      <c r="BH221" s="5066"/>
      <c r="BI221" s="5066"/>
      <c r="BJ221" s="5067"/>
      <c r="BK221" s="5066"/>
      <c r="BL221" s="5066"/>
      <c r="BM221" s="5066"/>
      <c r="BN221" s="5066"/>
      <c r="BO221" s="5066"/>
      <c r="BP221" s="5066"/>
      <c r="BQ221" s="6694"/>
      <c r="BR221" s="5068"/>
      <c r="BS221" s="5083"/>
      <c r="BT221" s="5263" t="s">
        <v>4</v>
      </c>
      <c r="BU221" s="5087" t="s">
        <v>18</v>
      </c>
      <c r="BV221" s="5088" t="s">
        <v>19</v>
      </c>
      <c r="BW221" s="5088" t="s">
        <v>19</v>
      </c>
      <c r="BX221" s="5088" t="s">
        <v>20</v>
      </c>
      <c r="BY221" s="5088" t="s">
        <v>21</v>
      </c>
      <c r="BZ221" s="5088" t="s">
        <v>22</v>
      </c>
      <c r="CA221" s="5088" t="s">
        <v>23</v>
      </c>
      <c r="CB221" s="5088" t="s">
        <v>23</v>
      </c>
      <c r="CC221" s="5088" t="s">
        <v>24</v>
      </c>
      <c r="CD221" s="5088" t="s">
        <v>20</v>
      </c>
      <c r="CE221" s="5088" t="s">
        <v>25</v>
      </c>
      <c r="CF221" s="5088" t="s">
        <v>0</v>
      </c>
      <c r="CG221" s="5088" t="s">
        <v>1363</v>
      </c>
      <c r="CH221" s="6467"/>
      <c r="CI221" s="5089" t="s">
        <v>26</v>
      </c>
      <c r="CK221" s="5123"/>
      <c r="CL221" s="5124"/>
      <c r="CM221" s="5124"/>
      <c r="CN221" s="5124"/>
      <c r="CO221" s="5124"/>
      <c r="CP221" s="5124"/>
      <c r="CQ221" s="5124"/>
      <c r="CR221" s="5124"/>
      <c r="CS221" s="5125"/>
      <c r="CT221" s="5124"/>
      <c r="CU221" s="5124"/>
      <c r="CV221" s="5124"/>
      <c r="CW221" s="5124"/>
      <c r="CX221" s="5124"/>
      <c r="CY221" s="5124"/>
      <c r="CZ221" s="5416"/>
      <c r="DA221" s="5126"/>
      <c r="DB221" s="5139"/>
      <c r="DC221" s="6908"/>
      <c r="DD221" s="5481"/>
      <c r="DE221" s="5481"/>
      <c r="DF221" s="5482"/>
      <c r="DG221" s="5482"/>
      <c r="DH221" s="5482"/>
      <c r="DI221" s="5482"/>
      <c r="DJ221" s="5482"/>
      <c r="DK221" s="5482"/>
      <c r="DL221" s="5482"/>
      <c r="DM221" s="5482"/>
      <c r="DN221" s="5482"/>
      <c r="DO221" s="5482"/>
      <c r="DP221" s="5482"/>
      <c r="DQ221" s="5482"/>
      <c r="DR221" s="5483"/>
      <c r="DT221" s="5031"/>
      <c r="DU221" s="5032"/>
      <c r="DV221" s="5032"/>
      <c r="DW221" s="5032"/>
      <c r="DX221" s="5032"/>
      <c r="DY221" s="5032"/>
      <c r="DZ221" s="5032"/>
      <c r="EA221" s="5032"/>
      <c r="EB221" s="5036"/>
      <c r="EC221" s="5032"/>
      <c r="ED221" s="5032"/>
      <c r="EE221" s="5032"/>
      <c r="EF221" s="5032"/>
      <c r="EG221" s="6922"/>
      <c r="EH221" s="6922"/>
      <c r="EI221" s="5350"/>
      <c r="EJ221" s="5033"/>
      <c r="EK221" s="4994"/>
      <c r="EL221" s="90"/>
      <c r="EM221" s="4153"/>
      <c r="EN221" s="4153"/>
      <c r="EO221" s="86"/>
      <c r="EP221" s="86"/>
      <c r="EQ221" s="86"/>
      <c r="ER221" s="86"/>
      <c r="ES221" s="86"/>
      <c r="ET221" s="86"/>
      <c r="EU221" s="86"/>
      <c r="EV221" s="86"/>
      <c r="EW221" s="86"/>
      <c r="EX221" s="86"/>
      <c r="EY221" s="86"/>
      <c r="EZ221" s="86"/>
      <c r="FA221" s="86"/>
      <c r="FC221" s="6774"/>
      <c r="FD221" s="6775"/>
      <c r="FE221" s="6775"/>
      <c r="FF221" s="6775"/>
      <c r="FG221" s="6775"/>
      <c r="FH221" s="6775"/>
      <c r="FI221" s="6775"/>
      <c r="FJ221" s="6775"/>
      <c r="FK221" s="6776"/>
      <c r="FL221" s="6775"/>
      <c r="FM221" s="6775"/>
      <c r="FN221" s="6775"/>
      <c r="FO221" s="6775"/>
      <c r="FP221" s="6775"/>
      <c r="FQ221" s="6777">
        <f>SUM(FQ210:FQ220)</f>
        <v>238.19799999999998</v>
      </c>
      <c r="FR221" s="6885"/>
      <c r="FS221" s="6885"/>
      <c r="FT221" s="6882"/>
      <c r="FU221" s="5012"/>
      <c r="FV221" s="6731"/>
      <c r="FW221" s="6731"/>
      <c r="FX221" s="6731"/>
      <c r="FY221" s="6731"/>
      <c r="FZ221" s="6731"/>
      <c r="GA221" s="6731"/>
      <c r="GB221" s="6731"/>
      <c r="GC221" s="6731"/>
      <c r="GD221" s="6731"/>
      <c r="GE221" s="6731"/>
      <c r="GF221" s="6731"/>
      <c r="GG221" s="6731"/>
      <c r="GH221" s="6731"/>
      <c r="GI221" s="6731"/>
      <c r="GJ221" s="6731"/>
      <c r="GK221" s="6731"/>
      <c r="GM221" s="6532"/>
      <c r="GN221" s="6532"/>
      <c r="GO221" s="6532"/>
      <c r="GP221" s="6533"/>
      <c r="GQ221" s="6532"/>
      <c r="GR221" s="6532"/>
      <c r="GS221" s="6532"/>
      <c r="GT221" s="6534"/>
      <c r="GU221" s="6533"/>
      <c r="GV221" s="6532"/>
      <c r="GW221" s="6532"/>
      <c r="GX221" s="6529"/>
      <c r="GY221" s="6529"/>
      <c r="GZ221" s="6529"/>
      <c r="HA221" s="6901"/>
      <c r="HB221" s="6901"/>
      <c r="HC221" s="6530"/>
      <c r="HV221" s="6774"/>
      <c r="HW221" s="6775"/>
      <c r="HX221" s="6775"/>
      <c r="HY221" s="6775"/>
      <c r="HZ221" s="6775"/>
      <c r="IA221" s="6775"/>
      <c r="IB221" s="6775"/>
      <c r="IC221" s="6775"/>
      <c r="ID221" s="6776"/>
      <c r="IE221" s="6775"/>
      <c r="IF221" s="6775"/>
      <c r="IG221" s="6775"/>
      <c r="IH221" s="6775"/>
      <c r="II221" s="6775"/>
      <c r="IJ221" s="6777">
        <f>SUM(IJ210:IJ220)</f>
        <v>238.19799999999998</v>
      </c>
      <c r="IK221" s="6885"/>
      <c r="IL221" s="6885"/>
      <c r="IM221" s="6882"/>
      <c r="IN221" s="5012"/>
      <c r="IO221" s="6731"/>
      <c r="IP221" s="6731"/>
      <c r="IQ221" s="6731"/>
      <c r="IR221" s="6731"/>
      <c r="IS221" s="6731"/>
      <c r="IT221" s="6731"/>
      <c r="IU221" s="6731"/>
      <c r="IV221" s="6731"/>
      <c r="IW221" s="6731"/>
      <c r="IX221" s="6731"/>
      <c r="IY221" s="6731"/>
      <c r="IZ221" s="6731"/>
      <c r="JA221" s="6731"/>
      <c r="JB221" s="6731"/>
      <c r="JC221" s="6731"/>
      <c r="JD221" s="6731"/>
    </row>
    <row r="222" spans="17:264" ht="15" thickBot="1">
      <c r="Q222" s="5593" t="s">
        <v>910</v>
      </c>
      <c r="R222" s="5594" t="s">
        <v>1385</v>
      </c>
      <c r="S222" s="5605">
        <v>85</v>
      </c>
      <c r="T222" s="5589" t="s">
        <v>796</v>
      </c>
      <c r="U222" s="5606">
        <v>45471</v>
      </c>
      <c r="V222" s="6940">
        <v>20</v>
      </c>
      <c r="W222" s="5594" t="s">
        <v>35</v>
      </c>
      <c r="X222" s="5605">
        <f>(AC222/500)</f>
        <v>40</v>
      </c>
      <c r="Y222" s="5608">
        <v>467</v>
      </c>
      <c r="Z222" s="4482">
        <v>45523</v>
      </c>
      <c r="AA222" s="5634">
        <v>45525</v>
      </c>
      <c r="AB222" s="5589">
        <v>23140</v>
      </c>
      <c r="AC222" s="5609">
        <v>20000</v>
      </c>
      <c r="AD222" s="5598">
        <f>(AC222-V222*1000)</f>
        <v>0</v>
      </c>
      <c r="AE222" s="5600">
        <f t="shared" si="59"/>
        <v>9340</v>
      </c>
      <c r="AF222" s="5600">
        <f>(AE222*0.05)</f>
        <v>467</v>
      </c>
      <c r="AG222" s="5589">
        <v>5</v>
      </c>
      <c r="AH222" s="6318" t="s">
        <v>8</v>
      </c>
      <c r="AI222" s="5734"/>
      <c r="AJ222" s="5817"/>
      <c r="AK222" s="5626"/>
      <c r="AL222" s="5589"/>
      <c r="AM222" s="5606"/>
      <c r="AN222" s="5607"/>
      <c r="AO222" s="5612"/>
      <c r="AP222" s="5612"/>
      <c r="AQ222" s="5629"/>
      <c r="AR222" s="4482"/>
      <c r="AS222" s="5634"/>
      <c r="AT222" s="5594"/>
      <c r="AU222" s="5598"/>
      <c r="AV222" s="5594"/>
      <c r="AW222" s="5608"/>
      <c r="AX222" s="5608"/>
      <c r="AY222" s="5609"/>
      <c r="AZ222" s="2205"/>
      <c r="BB222" s="5065"/>
      <c r="BC222" s="5066"/>
      <c r="BD222" s="5066"/>
      <c r="BE222" s="5066"/>
      <c r="BF222" s="5066"/>
      <c r="BG222" s="5066"/>
      <c r="BH222" s="5066"/>
      <c r="BI222" s="5066"/>
      <c r="BJ222" s="5067"/>
      <c r="BK222" s="5066"/>
      <c r="BL222" s="5066"/>
      <c r="BM222" s="5066"/>
      <c r="BN222" s="5066"/>
      <c r="BO222" s="5066"/>
      <c r="BP222" s="5066"/>
      <c r="BQ222" s="6694"/>
      <c r="BR222" s="5068"/>
      <c r="BS222" s="5083"/>
      <c r="BT222" s="5276"/>
      <c r="BU222" s="5087"/>
      <c r="BV222" s="5088" t="s">
        <v>3</v>
      </c>
      <c r="BW222" s="5088" t="s">
        <v>18</v>
      </c>
      <c r="BX222" s="5088"/>
      <c r="BY222" s="5088"/>
      <c r="BZ222" s="5088" t="s">
        <v>21</v>
      </c>
      <c r="CA222" s="5088" t="s">
        <v>27</v>
      </c>
      <c r="CB222" s="5088" t="s">
        <v>28</v>
      </c>
      <c r="CC222" s="5088"/>
      <c r="CD222" s="5088"/>
      <c r="CE222" s="5088"/>
      <c r="CF222" s="5088"/>
      <c r="CG222" s="5088" t="s">
        <v>11</v>
      </c>
      <c r="CH222" s="6467"/>
      <c r="CI222" s="5089"/>
      <c r="CK222" s="5123"/>
      <c r="CL222" s="5124"/>
      <c r="CM222" s="5124"/>
      <c r="CN222" s="5124"/>
      <c r="CO222" s="5124"/>
      <c r="CP222" s="5124"/>
      <c r="CQ222" s="5124"/>
      <c r="CR222" s="5124"/>
      <c r="CS222" s="5125"/>
      <c r="CT222" s="5124"/>
      <c r="CU222" s="5124"/>
      <c r="CV222" s="5124"/>
      <c r="CW222" s="5124"/>
      <c r="CX222" s="5124"/>
      <c r="CY222" s="5124"/>
      <c r="CZ222" s="5416"/>
      <c r="DA222" s="5126"/>
      <c r="DB222" s="5139"/>
      <c r="DC222" s="6909"/>
      <c r="DD222" s="5127"/>
      <c r="DE222" s="5127"/>
      <c r="DF222" s="2557"/>
      <c r="DG222" s="2557"/>
      <c r="DH222" s="2557"/>
      <c r="DI222" s="2557"/>
      <c r="DJ222" s="2557"/>
      <c r="DK222" s="2557"/>
      <c r="DL222" s="2557"/>
      <c r="DM222" s="2557"/>
      <c r="DN222" s="2557"/>
      <c r="DO222" s="2557"/>
      <c r="DP222" s="2557"/>
      <c r="DQ222" s="2557"/>
      <c r="DR222" s="2523"/>
      <c r="DT222" s="5028"/>
      <c r="DU222" s="5029"/>
      <c r="DV222" s="5029"/>
      <c r="DW222" s="5029"/>
      <c r="DX222" s="5029"/>
      <c r="DY222" s="5029"/>
      <c r="DZ222" s="5029"/>
      <c r="EA222" s="5029"/>
      <c r="EB222" s="5037"/>
      <c r="EC222" s="5029"/>
      <c r="ED222" s="5029"/>
      <c r="EE222" s="5029"/>
      <c r="EF222" s="5029"/>
      <c r="EG222" s="5372">
        <f>SUM(EG211,EG221)</f>
        <v>0</v>
      </c>
      <c r="EH222" s="5372">
        <f>SUM(EH211:EH221)</f>
        <v>0</v>
      </c>
      <c r="EI222" s="5351"/>
      <c r="EJ222" s="5030"/>
      <c r="EK222" s="4994"/>
      <c r="EL222" s="5016"/>
      <c r="EM222" s="5042"/>
      <c r="EN222" s="5038" t="s">
        <v>14</v>
      </c>
      <c r="EO222" s="5038" t="s">
        <v>12</v>
      </c>
      <c r="EP222" s="5038"/>
      <c r="EQ222" s="5038"/>
      <c r="ER222" s="5038" t="s">
        <v>15</v>
      </c>
      <c r="ES222" s="5038" t="s">
        <v>12</v>
      </c>
      <c r="ET222" s="5038" t="s">
        <v>12</v>
      </c>
      <c r="EU222" s="5038"/>
      <c r="EV222" s="5038"/>
      <c r="EW222" s="5038"/>
      <c r="EX222" s="5038"/>
      <c r="EY222" s="5038" t="s">
        <v>0</v>
      </c>
      <c r="EZ222" s="5382"/>
      <c r="FA222" s="5039"/>
      <c r="FC222" s="6778"/>
      <c r="FD222" s="6778"/>
      <c r="FE222" s="6778"/>
      <c r="FF222" s="6778"/>
      <c r="FG222" s="6778"/>
      <c r="FH222" s="6778"/>
      <c r="FI222" s="6778"/>
      <c r="FJ222" s="6778"/>
      <c r="FK222" s="6796"/>
      <c r="FL222" s="6778"/>
      <c r="FM222" s="6778"/>
      <c r="FN222" s="6778"/>
      <c r="FO222" s="6778"/>
      <c r="FP222" s="6778"/>
      <c r="FQ222" s="6797"/>
      <c r="FR222" s="6797"/>
      <c r="FS222" s="6797"/>
      <c r="FT222" s="6778"/>
      <c r="FU222" s="5012"/>
      <c r="FV222" s="6731"/>
      <c r="FW222" s="6731"/>
      <c r="FX222" s="6731"/>
      <c r="FY222" s="6731"/>
      <c r="FZ222" s="6731"/>
      <c r="GA222" s="6731"/>
      <c r="GB222" s="6731"/>
      <c r="GC222" s="6731"/>
      <c r="GD222" s="6731"/>
      <c r="GE222" s="6731"/>
      <c r="GF222" s="6731"/>
      <c r="GG222" s="6731"/>
      <c r="GH222" s="6731"/>
      <c r="GI222" s="6731"/>
      <c r="GJ222" s="6731"/>
      <c r="GK222" s="6731"/>
      <c r="GM222" s="6536"/>
      <c r="GN222" s="6536"/>
      <c r="GO222" s="6536"/>
      <c r="GP222" s="6536"/>
      <c r="GQ222" s="6536"/>
      <c r="GR222" s="6536"/>
      <c r="GS222" s="6536"/>
      <c r="GT222" s="6537"/>
      <c r="GU222" s="6536"/>
      <c r="GV222" s="6536"/>
      <c r="GW222" s="6536"/>
      <c r="GX222" s="6536"/>
      <c r="GY222" s="6536"/>
      <c r="GZ222" s="6536"/>
      <c r="HA222" s="6676"/>
      <c r="HB222" s="6676"/>
      <c r="HC222" s="6538"/>
      <c r="HV222" s="6778"/>
      <c r="HW222" s="6778"/>
      <c r="HX222" s="6778"/>
      <c r="HY222" s="6778"/>
      <c r="HZ222" s="6778"/>
      <c r="IA222" s="6778"/>
      <c r="IB222" s="6778"/>
      <c r="IC222" s="6778"/>
      <c r="ID222" s="6796"/>
      <c r="IE222" s="6778"/>
      <c r="IF222" s="6778"/>
      <c r="IG222" s="6778"/>
      <c r="IH222" s="6778"/>
      <c r="II222" s="6778"/>
      <c r="IJ222" s="6797"/>
      <c r="IK222" s="6797"/>
      <c r="IL222" s="6797"/>
      <c r="IM222" s="6778"/>
      <c r="IN222" s="5012"/>
      <c r="IO222" s="6731"/>
      <c r="IP222" s="6731"/>
      <c r="IQ222" s="6731"/>
      <c r="IR222" s="6731"/>
      <c r="IS222" s="6731"/>
      <c r="IT222" s="6731"/>
      <c r="IU222" s="6731"/>
      <c r="IV222" s="6731"/>
      <c r="IW222" s="6731"/>
      <c r="IX222" s="6731"/>
      <c r="IY222" s="6731"/>
      <c r="IZ222" s="6731"/>
      <c r="JA222" s="6731"/>
      <c r="JB222" s="6731"/>
      <c r="JC222" s="6731"/>
      <c r="JD222" s="6731"/>
    </row>
    <row r="223" spans="17:264">
      <c r="Q223" s="5593" t="s">
        <v>1543</v>
      </c>
      <c r="R223" s="5594" t="s">
        <v>1561</v>
      </c>
      <c r="S223" s="5626">
        <v>25</v>
      </c>
      <c r="T223" s="5589" t="s">
        <v>1545</v>
      </c>
      <c r="U223" s="5595">
        <v>45489</v>
      </c>
      <c r="V223" s="7281">
        <v>12.8</v>
      </c>
      <c r="W223" s="5612" t="s">
        <v>35</v>
      </c>
      <c r="X223" s="5612">
        <v>32</v>
      </c>
      <c r="Y223" s="5629">
        <v>1182.3</v>
      </c>
      <c r="Z223" s="4482">
        <v>45526</v>
      </c>
      <c r="AA223" s="5595">
        <v>45518</v>
      </c>
      <c r="AB223" s="5594">
        <v>23084</v>
      </c>
      <c r="AC223" s="5598">
        <v>12800</v>
      </c>
      <c r="AD223" s="5594">
        <v>0</v>
      </c>
      <c r="AE223" s="5608">
        <f t="shared" si="59"/>
        <v>15133.44</v>
      </c>
      <c r="AF223" s="5608">
        <v>1405.4</v>
      </c>
      <c r="AG223" s="5609">
        <v>5</v>
      </c>
      <c r="AH223" s="6318"/>
      <c r="AI223" s="5734"/>
      <c r="AJ223" s="5817"/>
      <c r="AK223" s="5626"/>
      <c r="AL223" s="5589"/>
      <c r="AM223" s="5606"/>
      <c r="AN223" s="5607"/>
      <c r="AO223" s="5612"/>
      <c r="AP223" s="5612"/>
      <c r="AQ223" s="5629"/>
      <c r="AR223" s="4482"/>
      <c r="AS223" s="5634"/>
      <c r="AT223" s="5594"/>
      <c r="AU223" s="5598"/>
      <c r="AV223" s="5594"/>
      <c r="AW223" s="5608"/>
      <c r="AX223" s="5608"/>
      <c r="AY223" s="5609"/>
      <c r="AZ223" s="2205"/>
      <c r="BB223" s="5074"/>
      <c r="BC223" s="5075"/>
      <c r="BD223" s="5075"/>
      <c r="BE223" s="5075"/>
      <c r="BF223" s="5075"/>
      <c r="BG223" s="5075"/>
      <c r="BH223" s="5075"/>
      <c r="BI223" s="5075"/>
      <c r="BJ223" s="5076"/>
      <c r="BK223" s="5075"/>
      <c r="BL223" s="5075"/>
      <c r="BM223" s="5075"/>
      <c r="BN223" s="5075"/>
      <c r="BO223" s="5075"/>
      <c r="BP223" s="5075"/>
      <c r="BQ223" s="6695"/>
      <c r="BR223" s="5077"/>
      <c r="BS223" s="5083"/>
      <c r="BT223" s="5290"/>
      <c r="BU223" s="5293"/>
      <c r="BV223" s="5163"/>
      <c r="BW223" s="5164"/>
      <c r="BX223" s="5164"/>
      <c r="BY223" s="5164"/>
      <c r="BZ223" s="5164"/>
      <c r="CA223" s="5164"/>
      <c r="CB223" s="5164"/>
      <c r="CC223" s="5164"/>
      <c r="CD223" s="5164"/>
      <c r="CE223" s="5164"/>
      <c r="CF223" s="5164"/>
      <c r="CG223" s="5164"/>
      <c r="CH223" s="6474"/>
      <c r="CI223" s="5165"/>
      <c r="CK223" s="5123"/>
      <c r="CL223" s="5124"/>
      <c r="CM223" s="5124"/>
      <c r="CN223" s="5124"/>
      <c r="CO223" s="5124"/>
      <c r="CP223" s="5124"/>
      <c r="CQ223" s="5124"/>
      <c r="CR223" s="5124"/>
      <c r="CS223" s="5131"/>
      <c r="CT223" s="5124"/>
      <c r="CU223" s="5124"/>
      <c r="CV223" s="5124"/>
      <c r="CW223" s="5124"/>
      <c r="CX223" s="5124"/>
      <c r="CY223" s="5124"/>
      <c r="CZ223" s="5416"/>
      <c r="DA223" s="5126"/>
      <c r="DB223" s="5139"/>
      <c r="DC223" s="6909"/>
      <c r="DD223" s="5127"/>
      <c r="DE223" s="5127"/>
      <c r="DF223" s="2557"/>
      <c r="DG223" s="2557"/>
      <c r="DH223" s="2557"/>
      <c r="DI223" s="2557"/>
      <c r="DJ223" s="2557"/>
      <c r="DK223" s="2557"/>
      <c r="DL223" s="2557"/>
      <c r="DM223" s="2557"/>
      <c r="DN223" s="2557"/>
      <c r="DO223" s="2557"/>
      <c r="DP223" s="2557"/>
      <c r="DQ223" s="2557"/>
      <c r="DR223" s="2523"/>
      <c r="DT223" s="4994"/>
      <c r="DU223" s="4994"/>
      <c r="DV223" s="4994"/>
      <c r="DW223" s="4994"/>
      <c r="DX223" s="4994"/>
      <c r="DY223" s="4994"/>
      <c r="DZ223" s="4994"/>
      <c r="EA223" s="4994"/>
      <c r="EB223" s="4994"/>
      <c r="EC223" s="4994"/>
      <c r="ED223" s="4994"/>
      <c r="EE223" s="4994"/>
      <c r="EF223" s="4994"/>
      <c r="EG223" s="4994"/>
      <c r="EH223" s="4994"/>
      <c r="EI223" s="4994"/>
      <c r="EJ223" s="4994"/>
      <c r="EK223" s="4994"/>
      <c r="EL223" s="5017" t="s">
        <v>4</v>
      </c>
      <c r="EM223" s="5043" t="s">
        <v>18</v>
      </c>
      <c r="EN223" s="5040" t="s">
        <v>19</v>
      </c>
      <c r="EO223" s="5040" t="s">
        <v>19</v>
      </c>
      <c r="EP223" s="5040" t="s">
        <v>20</v>
      </c>
      <c r="EQ223" s="5040" t="s">
        <v>21</v>
      </c>
      <c r="ER223" s="5040" t="s">
        <v>22</v>
      </c>
      <c r="ES223" s="5040" t="s">
        <v>23</v>
      </c>
      <c r="ET223" s="5040" t="s">
        <v>23</v>
      </c>
      <c r="EU223" s="5040" t="s">
        <v>24</v>
      </c>
      <c r="EV223" s="5040" t="s">
        <v>20</v>
      </c>
      <c r="EW223" s="5040" t="s">
        <v>25</v>
      </c>
      <c r="EX223" s="5040" t="s">
        <v>0</v>
      </c>
      <c r="EY223" s="5040" t="s">
        <v>1363</v>
      </c>
      <c r="EZ223" s="5383"/>
      <c r="FA223" s="5041" t="s">
        <v>26</v>
      </c>
      <c r="FC223" s="6778"/>
      <c r="FD223" s="6778"/>
      <c r="FE223" s="6778"/>
      <c r="FF223" s="6778"/>
      <c r="FG223" s="6778"/>
      <c r="FH223" s="6778"/>
      <c r="FI223" s="6778"/>
      <c r="FJ223" s="6778"/>
      <c r="FK223" s="6796"/>
      <c r="FL223" s="6778"/>
      <c r="FM223" s="6778"/>
      <c r="FN223" s="6778"/>
      <c r="FO223" s="6778"/>
      <c r="FP223" s="6778"/>
      <c r="FQ223" s="6797"/>
      <c r="FR223" s="6797"/>
      <c r="FS223" s="6797"/>
      <c r="FT223" s="6778"/>
      <c r="FU223" s="5012"/>
      <c r="FV223" s="6731"/>
      <c r="FW223" s="6731"/>
      <c r="FX223" s="6731"/>
      <c r="FY223" s="6731"/>
      <c r="FZ223" s="6731"/>
      <c r="GA223" s="6731"/>
      <c r="GB223" s="6731"/>
      <c r="GC223" s="6731"/>
      <c r="GD223" s="6731"/>
      <c r="GE223" s="6731"/>
      <c r="GF223" s="6731"/>
      <c r="GG223" s="6731"/>
      <c r="GH223" s="6731"/>
      <c r="GI223" s="6731"/>
      <c r="GJ223" s="6731"/>
      <c r="GK223" s="6731"/>
      <c r="GM223" s="6536"/>
      <c r="GN223" s="6536"/>
      <c r="GO223" s="6536"/>
      <c r="GP223" s="6536"/>
      <c r="GQ223" s="6536"/>
      <c r="GR223" s="6536"/>
      <c r="GS223" s="6536"/>
      <c r="GT223" s="6537"/>
      <c r="GU223" s="6536"/>
      <c r="GV223" s="6536"/>
      <c r="GW223" s="6536"/>
      <c r="GX223" s="6536"/>
      <c r="GY223" s="6536"/>
      <c r="GZ223" s="6536"/>
      <c r="HA223" s="6676"/>
      <c r="HB223" s="6676"/>
      <c r="HC223" s="6538"/>
      <c r="HV223" s="6778"/>
      <c r="HW223" s="6778"/>
      <c r="HX223" s="6778"/>
      <c r="HY223" s="6778"/>
      <c r="HZ223" s="6778"/>
      <c r="IA223" s="6778"/>
      <c r="IB223" s="6778"/>
      <c r="IC223" s="6778"/>
      <c r="ID223" s="6796"/>
      <c r="IE223" s="6778"/>
      <c r="IF223" s="6778"/>
      <c r="IG223" s="6778"/>
      <c r="IH223" s="6778"/>
      <c r="II223" s="6778"/>
      <c r="IJ223" s="6797"/>
      <c r="IK223" s="6797"/>
      <c r="IL223" s="6797"/>
      <c r="IM223" s="6778"/>
      <c r="IN223" s="5012"/>
      <c r="IO223" s="6731"/>
      <c r="IP223" s="6731"/>
      <c r="IQ223" s="6731"/>
      <c r="IR223" s="6731"/>
      <c r="IS223" s="6731"/>
      <c r="IT223" s="6731"/>
      <c r="IU223" s="6731"/>
      <c r="IV223" s="6731"/>
      <c r="IW223" s="6731"/>
      <c r="IX223" s="6731"/>
      <c r="IY223" s="6731"/>
      <c r="IZ223" s="6731"/>
      <c r="JA223" s="6731"/>
      <c r="JB223" s="6731"/>
      <c r="JC223" s="6731"/>
      <c r="JD223" s="6731"/>
    </row>
    <row r="224" spans="17:264" ht="16.2" thickBot="1">
      <c r="Q224" s="5593" t="s">
        <v>1604</v>
      </c>
      <c r="R224" s="5589" t="s">
        <v>1531</v>
      </c>
      <c r="S224" s="5589">
        <v>9</v>
      </c>
      <c r="T224" s="5589" t="s">
        <v>1545</v>
      </c>
      <c r="U224" s="5610">
        <v>45499</v>
      </c>
      <c r="V224" s="7146">
        <v>1000</v>
      </c>
      <c r="W224" s="5594" t="s">
        <v>35</v>
      </c>
      <c r="X224" s="5594">
        <v>1000</v>
      </c>
      <c r="Y224" s="5597">
        <v>285</v>
      </c>
      <c r="Z224" s="5614">
        <v>45523</v>
      </c>
      <c r="AA224" s="6208">
        <v>45511</v>
      </c>
      <c r="AB224" s="5599">
        <v>23054</v>
      </c>
      <c r="AC224" s="5609">
        <v>73500</v>
      </c>
      <c r="AD224" s="5598">
        <f t="shared" ref="AD224:AD236" si="61">(AC224-V224*1000)</f>
        <v>-926500</v>
      </c>
      <c r="AE224" s="5600">
        <f>(AC224*Y224/1000)</f>
        <v>20947.5</v>
      </c>
      <c r="AF224" s="5600">
        <f>(AE224*0.025)</f>
        <v>523.6875</v>
      </c>
      <c r="AG224" s="7445">
        <v>2.5</v>
      </c>
      <c r="AH224" s="6318"/>
      <c r="AI224" s="5734"/>
      <c r="AJ224" s="5817"/>
      <c r="AK224" s="5626"/>
      <c r="AL224" s="5589"/>
      <c r="AM224" s="5606"/>
      <c r="AN224" s="5639"/>
      <c r="AO224" s="5612"/>
      <c r="AP224" s="5612"/>
      <c r="AQ224" s="5629"/>
      <c r="AR224" s="4482"/>
      <c r="AS224" s="5634"/>
      <c r="AT224" s="5594"/>
      <c r="AU224" s="5598"/>
      <c r="AV224" s="5594"/>
      <c r="AW224" s="5608"/>
      <c r="AX224" s="5608"/>
      <c r="AY224" s="5609"/>
      <c r="AZ224" s="2205"/>
      <c r="BB224" s="5074"/>
      <c r="BC224" s="5075"/>
      <c r="BD224" s="5075"/>
      <c r="BE224" s="5075"/>
      <c r="BF224" s="5075"/>
      <c r="BG224" s="5075"/>
      <c r="BH224" s="5075"/>
      <c r="BI224" s="5075"/>
      <c r="BJ224" s="5076"/>
      <c r="BK224" s="5075"/>
      <c r="BL224" s="5075"/>
      <c r="BM224" s="5075"/>
      <c r="BN224" s="5075"/>
      <c r="BO224" s="5075"/>
      <c r="BP224" s="5075"/>
      <c r="BQ224" s="6695"/>
      <c r="BR224" s="5077"/>
      <c r="BS224" s="5083"/>
      <c r="BT224" s="5274"/>
      <c r="BU224" s="5294"/>
      <c r="BV224" s="5094"/>
      <c r="BW224" s="5095"/>
      <c r="BX224" s="5095"/>
      <c r="BY224" s="5095"/>
      <c r="BZ224" s="5095"/>
      <c r="CA224" s="5095"/>
      <c r="CB224" s="5095"/>
      <c r="CC224" s="5095"/>
      <c r="CD224" s="5095"/>
      <c r="CE224" s="5095"/>
      <c r="CF224" s="5095"/>
      <c r="CG224" s="5095"/>
      <c r="CH224" s="6475"/>
      <c r="CI224" s="5166"/>
      <c r="CK224" s="5123"/>
      <c r="CL224" s="5124"/>
      <c r="CM224" s="5124"/>
      <c r="CN224" s="5124"/>
      <c r="CO224" s="5124"/>
      <c r="CP224" s="5124"/>
      <c r="CQ224" s="5124"/>
      <c r="CR224" s="5124"/>
      <c r="CS224" s="5125"/>
      <c r="CT224" s="5124"/>
      <c r="CU224" s="5124"/>
      <c r="CV224" s="5124"/>
      <c r="CW224" s="5124"/>
      <c r="CX224" s="5124"/>
      <c r="CY224" s="5124"/>
      <c r="CZ224" s="5416"/>
      <c r="DA224" s="5126"/>
      <c r="DB224" s="5139"/>
      <c r="DC224" s="6909"/>
      <c r="DD224" s="5127"/>
      <c r="DE224" s="5127"/>
      <c r="DF224" s="2557"/>
      <c r="DG224" s="2557"/>
      <c r="DH224" s="2557"/>
      <c r="DI224" s="2557"/>
      <c r="DJ224" s="2557"/>
      <c r="DK224" s="2557"/>
      <c r="DL224" s="2557"/>
      <c r="DM224" s="2557"/>
      <c r="DN224" s="2557"/>
      <c r="DO224" s="2557"/>
      <c r="DP224" s="2557"/>
      <c r="DQ224" s="2557"/>
      <c r="DR224" s="2523"/>
      <c r="DT224" s="4994"/>
      <c r="DU224" s="4994"/>
      <c r="DV224" s="4994"/>
      <c r="DW224" s="4994"/>
      <c r="DX224" s="4994"/>
      <c r="DY224" s="4994"/>
      <c r="DZ224" s="4994"/>
      <c r="EA224" s="4994"/>
      <c r="EB224" s="4994"/>
      <c r="EC224" s="4994"/>
      <c r="ED224" s="4994"/>
      <c r="EE224" s="4994"/>
      <c r="EF224" s="4994"/>
      <c r="EG224" s="4994"/>
      <c r="EH224" s="4994"/>
      <c r="EI224" s="4994"/>
      <c r="EJ224" s="4994"/>
      <c r="EK224" s="4994"/>
      <c r="EL224" s="5018"/>
      <c r="EM224" s="5044"/>
      <c r="EN224" s="5045" t="s">
        <v>3</v>
      </c>
      <c r="EO224" s="5045" t="s">
        <v>18</v>
      </c>
      <c r="EP224" s="5045"/>
      <c r="EQ224" s="5045"/>
      <c r="ER224" s="5045" t="s">
        <v>21</v>
      </c>
      <c r="ES224" s="5045" t="s">
        <v>27</v>
      </c>
      <c r="ET224" s="5045" t="s">
        <v>28</v>
      </c>
      <c r="EU224" s="5045"/>
      <c r="EV224" s="5045"/>
      <c r="EW224" s="5045"/>
      <c r="EX224" s="5045"/>
      <c r="EY224" s="5045" t="s">
        <v>11</v>
      </c>
      <c r="EZ224" s="5384"/>
      <c r="FA224" s="5046"/>
      <c r="FC224" s="6732" t="s">
        <v>1589</v>
      </c>
      <c r="FD224" s="6733"/>
      <c r="FE224" s="6734"/>
      <c r="FF224" s="6734"/>
      <c r="FG224" s="6734"/>
      <c r="FH224" s="6734"/>
      <c r="FI224" s="6734"/>
      <c r="FJ224" s="6734"/>
      <c r="FK224" s="6734"/>
      <c r="FL224" s="6734"/>
      <c r="FM224" s="6734"/>
      <c r="FN224" s="6734"/>
      <c r="FO224" s="6734"/>
      <c r="FP224" s="6734"/>
      <c r="FQ224" s="6734"/>
      <c r="FR224" s="6734"/>
      <c r="FS224" s="6734"/>
      <c r="FT224" s="6734"/>
      <c r="FU224" s="4993"/>
      <c r="FV224" s="6731"/>
      <c r="FW224" s="6731"/>
      <c r="FX224" s="6731"/>
      <c r="FY224" s="6731"/>
      <c r="FZ224" s="6731"/>
      <c r="GA224" s="6731"/>
      <c r="GB224" s="6731"/>
      <c r="GC224" s="6731"/>
      <c r="GD224" s="6731"/>
      <c r="GE224" s="6731"/>
      <c r="GF224" s="6731"/>
      <c r="GG224" s="6731"/>
      <c r="GH224" s="6731"/>
      <c r="GI224" s="6731"/>
      <c r="GJ224" s="6731"/>
      <c r="GK224" s="6731"/>
      <c r="GM224" s="6547"/>
      <c r="GN224" s="6536"/>
      <c r="GO224" s="6536"/>
      <c r="GP224" s="6548"/>
      <c r="GQ224" s="6536"/>
      <c r="GR224" s="6536"/>
      <c r="GS224" s="6536"/>
      <c r="GT224" s="6549"/>
      <c r="GU224" s="6536"/>
      <c r="GV224" s="6536"/>
      <c r="GW224" s="6550"/>
      <c r="GX224" s="6536"/>
      <c r="GY224" s="6550"/>
      <c r="GZ224" s="6550"/>
      <c r="HA224" s="6898"/>
      <c r="HB224" s="6898"/>
      <c r="HC224" s="6538"/>
      <c r="HV224" s="6732" t="s">
        <v>1589</v>
      </c>
      <c r="HW224" s="6733"/>
      <c r="HX224" s="6734"/>
      <c r="HY224" s="6734"/>
      <c r="HZ224" s="6734"/>
      <c r="IA224" s="6734"/>
      <c r="IB224" s="6734"/>
      <c r="IC224" s="6734"/>
      <c r="ID224" s="6734"/>
      <c r="IE224" s="6734"/>
      <c r="IF224" s="6734"/>
      <c r="IG224" s="6734"/>
      <c r="IH224" s="6734"/>
      <c r="II224" s="6734"/>
      <c r="IJ224" s="6734"/>
      <c r="IK224" s="6734"/>
      <c r="IL224" s="6734"/>
      <c r="IM224" s="6734"/>
      <c r="IN224" s="4993"/>
      <c r="IO224" s="6731"/>
      <c r="IP224" s="6731"/>
      <c r="IQ224" s="6731"/>
      <c r="IR224" s="6731"/>
      <c r="IS224" s="6731"/>
      <c r="IT224" s="6731"/>
      <c r="IU224" s="6731"/>
      <c r="IV224" s="6731"/>
      <c r="IW224" s="6731"/>
      <c r="IX224" s="6731"/>
      <c r="IY224" s="6731"/>
      <c r="IZ224" s="6731"/>
      <c r="JA224" s="6731"/>
      <c r="JB224" s="6731"/>
      <c r="JC224" s="6731"/>
      <c r="JD224" s="6731"/>
    </row>
    <row r="225" spans="17:264" ht="15" thickBot="1">
      <c r="Q225" s="5593" t="s">
        <v>1604</v>
      </c>
      <c r="R225" s="5589" t="s">
        <v>1531</v>
      </c>
      <c r="S225" s="5589">
        <v>9</v>
      </c>
      <c r="T225" s="5589" t="s">
        <v>1545</v>
      </c>
      <c r="U225" s="5610">
        <v>45499</v>
      </c>
      <c r="V225" s="7446">
        <v>926.5</v>
      </c>
      <c r="W225" s="5594" t="s">
        <v>35</v>
      </c>
      <c r="X225" s="5594">
        <v>926.5</v>
      </c>
      <c r="Y225" s="5597">
        <v>285</v>
      </c>
      <c r="Z225" s="5614">
        <v>45523</v>
      </c>
      <c r="AA225" s="6208">
        <v>45533</v>
      </c>
      <c r="AB225" s="5599">
        <v>23178</v>
      </c>
      <c r="AC225" s="5609">
        <v>288000</v>
      </c>
      <c r="AD225" s="5598">
        <f t="shared" si="61"/>
        <v>-638500</v>
      </c>
      <c r="AE225" s="5600">
        <f>(AC225*Y225/1000)</f>
        <v>82080</v>
      </c>
      <c r="AF225" s="5600">
        <f>(AE225*0.025)</f>
        <v>2052</v>
      </c>
      <c r="AG225" s="7445">
        <v>2.5</v>
      </c>
      <c r="AH225" s="6325"/>
      <c r="AI225" s="5734"/>
      <c r="AJ225" s="5817"/>
      <c r="AK225" s="5626"/>
      <c r="AL225" s="5589"/>
      <c r="AM225" s="5606"/>
      <c r="AN225" s="5607"/>
      <c r="AO225" s="5612"/>
      <c r="AP225" s="5612"/>
      <c r="AQ225" s="5629"/>
      <c r="AR225" s="4482"/>
      <c r="AS225" s="5634"/>
      <c r="AT225" s="5594"/>
      <c r="AU225" s="5598"/>
      <c r="AV225" s="5594"/>
      <c r="AW225" s="5608"/>
      <c r="AX225" s="5608"/>
      <c r="AY225" s="5609"/>
      <c r="AZ225" s="2205"/>
      <c r="BB225" s="5078"/>
      <c r="BC225" s="5079"/>
      <c r="BD225" s="5079"/>
      <c r="BE225" s="5079"/>
      <c r="BF225" s="5079"/>
      <c r="BG225" s="5079"/>
      <c r="BH225" s="5079"/>
      <c r="BI225" s="5079"/>
      <c r="BJ225" s="5080"/>
      <c r="BK225" s="5079"/>
      <c r="BL225" s="5079"/>
      <c r="BM225" s="5079"/>
      <c r="BN225" s="5079"/>
      <c r="BO225" s="5079"/>
      <c r="BP225" s="5079"/>
      <c r="BQ225" s="6696"/>
      <c r="BR225" s="5081"/>
      <c r="BS225" s="5083"/>
      <c r="BT225" s="5306"/>
      <c r="BU225" s="5294"/>
      <c r="BV225" s="5094"/>
      <c r="BW225" s="5095"/>
      <c r="BX225" s="5095"/>
      <c r="BY225" s="5095"/>
      <c r="BZ225" s="5095"/>
      <c r="CA225" s="5095"/>
      <c r="CB225" s="5095"/>
      <c r="CC225" s="5095"/>
      <c r="CD225" s="5095"/>
      <c r="CE225" s="5095"/>
      <c r="CF225" s="5095"/>
      <c r="CG225" s="5095"/>
      <c r="CH225" s="6475"/>
      <c r="CI225" s="5166"/>
      <c r="CK225" s="5123"/>
      <c r="CL225" s="5124"/>
      <c r="CM225" s="5124"/>
      <c r="CN225" s="5124"/>
      <c r="CO225" s="5124"/>
      <c r="CP225" s="5124"/>
      <c r="CQ225" s="5124"/>
      <c r="CR225" s="5124"/>
      <c r="CS225" s="5125"/>
      <c r="CT225" s="5124"/>
      <c r="CU225" s="5124"/>
      <c r="CV225" s="5124"/>
      <c r="CW225" s="5124"/>
      <c r="CX225" s="5124"/>
      <c r="CY225" s="5124"/>
      <c r="CZ225" s="5416"/>
      <c r="DA225" s="5126"/>
      <c r="DB225" s="5139"/>
      <c r="DC225" s="6909"/>
      <c r="DD225" s="5127"/>
      <c r="DE225" s="5127"/>
      <c r="DF225" s="2557"/>
      <c r="DG225" s="2557"/>
      <c r="DH225" s="2557"/>
      <c r="DI225" s="2557"/>
      <c r="DJ225" s="2557"/>
      <c r="DK225" s="2557"/>
      <c r="DL225" s="2557"/>
      <c r="DM225" s="2557"/>
      <c r="DN225" s="2557"/>
      <c r="DO225" s="2557"/>
      <c r="DP225" s="2557"/>
      <c r="DQ225" s="2557"/>
      <c r="DR225" s="2523"/>
      <c r="DT225" s="4994"/>
      <c r="DU225" s="4994"/>
      <c r="DV225" s="4994"/>
      <c r="DW225" s="4994"/>
      <c r="DX225" s="4994"/>
      <c r="DY225" s="4994"/>
      <c r="DZ225" s="4994"/>
      <c r="EA225" s="4994"/>
      <c r="EB225" s="4994"/>
      <c r="EC225" s="4994"/>
      <c r="ED225" s="4994"/>
      <c r="EE225" s="4994"/>
      <c r="EF225" s="4994"/>
      <c r="EG225" s="4994"/>
      <c r="EH225" s="4994"/>
      <c r="EI225" s="4994"/>
      <c r="EJ225" s="4994"/>
      <c r="EK225" s="4994"/>
      <c r="EL225" s="6931"/>
      <c r="EM225" s="6929"/>
      <c r="EN225" s="6929"/>
      <c r="EO225" s="6930"/>
      <c r="EP225" s="6930"/>
      <c r="EQ225" s="6930"/>
      <c r="ER225" s="6930"/>
      <c r="ES225" s="6930"/>
      <c r="ET225" s="6930"/>
      <c r="EU225" s="6930"/>
      <c r="EV225" s="6930"/>
      <c r="EW225" s="6930"/>
      <c r="EX225" s="6930"/>
      <c r="EY225" s="6930"/>
      <c r="EZ225" s="6930"/>
      <c r="FA225" s="471"/>
      <c r="FC225" s="6779"/>
      <c r="FD225" s="6779"/>
      <c r="FE225" s="6779"/>
      <c r="FF225" s="6779" t="s">
        <v>14</v>
      </c>
      <c r="FG225" s="6779" t="s">
        <v>12</v>
      </c>
      <c r="FH225" s="6779"/>
      <c r="FI225" s="6779"/>
      <c r="FJ225" s="6779" t="s">
        <v>15</v>
      </c>
      <c r="FK225" s="6779" t="s">
        <v>12</v>
      </c>
      <c r="FL225" s="6779" t="s">
        <v>12</v>
      </c>
      <c r="FM225" s="6779"/>
      <c r="FN225" s="6779"/>
      <c r="FO225" s="6779"/>
      <c r="FP225" s="6779"/>
      <c r="FQ225" s="6779" t="s">
        <v>0</v>
      </c>
      <c r="FR225" s="6872"/>
      <c r="FS225" s="6872"/>
      <c r="FT225" s="6779"/>
      <c r="FU225" s="87"/>
      <c r="FV225" s="6731"/>
      <c r="FW225" s="6731"/>
      <c r="FX225" s="6731"/>
      <c r="FY225" s="6731"/>
      <c r="FZ225" s="6731"/>
      <c r="GA225" s="6731"/>
      <c r="GB225" s="6731"/>
      <c r="GC225" s="6731"/>
      <c r="GD225" s="6731"/>
      <c r="GE225" s="6731"/>
      <c r="GF225" s="6731"/>
      <c r="GG225" s="6731"/>
      <c r="GH225" s="6731"/>
      <c r="GI225" s="6731"/>
      <c r="GJ225" s="6731"/>
      <c r="GK225" s="6731"/>
      <c r="GM225" s="6536"/>
      <c r="GN225" s="6536"/>
      <c r="GO225" s="6536"/>
      <c r="GP225" s="6536"/>
      <c r="GQ225" s="6536"/>
      <c r="GR225" s="6536"/>
      <c r="GS225" s="6536"/>
      <c r="GT225" s="6537"/>
      <c r="GU225" s="6536"/>
      <c r="GV225" s="6536"/>
      <c r="GW225" s="6536"/>
      <c r="GX225" s="6536"/>
      <c r="GY225" s="6536"/>
      <c r="GZ225" s="6536"/>
      <c r="HA225" s="6676"/>
      <c r="HB225" s="6676"/>
      <c r="HC225" s="6538"/>
      <c r="HV225" s="6779"/>
      <c r="HW225" s="6779"/>
      <c r="HX225" s="6779"/>
      <c r="HY225" s="6779" t="s">
        <v>14</v>
      </c>
      <c r="HZ225" s="6779" t="s">
        <v>12</v>
      </c>
      <c r="IA225" s="6779"/>
      <c r="IB225" s="6779"/>
      <c r="IC225" s="6779" t="s">
        <v>15</v>
      </c>
      <c r="ID225" s="6779" t="s">
        <v>12</v>
      </c>
      <c r="IE225" s="6779" t="s">
        <v>12</v>
      </c>
      <c r="IF225" s="6779"/>
      <c r="IG225" s="6779"/>
      <c r="IH225" s="6779"/>
      <c r="II225" s="6779"/>
      <c r="IJ225" s="6779" t="s">
        <v>0</v>
      </c>
      <c r="IK225" s="6872"/>
      <c r="IL225" s="6872"/>
      <c r="IM225" s="6779"/>
      <c r="IN225" s="87"/>
      <c r="IO225" s="6731"/>
      <c r="IP225" s="6731"/>
      <c r="IQ225" s="6731"/>
      <c r="IR225" s="6731"/>
      <c r="IS225" s="6731"/>
      <c r="IT225" s="6731"/>
      <c r="IU225" s="6731"/>
      <c r="IV225" s="6731"/>
      <c r="IW225" s="6731"/>
      <c r="IX225" s="6731"/>
      <c r="IY225" s="6731"/>
      <c r="IZ225" s="6731"/>
      <c r="JA225" s="6731"/>
      <c r="JB225" s="6731"/>
      <c r="JC225" s="6731"/>
      <c r="JD225" s="6731"/>
    </row>
    <row r="226" spans="17:264">
      <c r="Q226" s="5593" t="s">
        <v>1604</v>
      </c>
      <c r="R226" s="5594" t="s">
        <v>1617</v>
      </c>
      <c r="S226" s="5589">
        <v>10</v>
      </c>
      <c r="T226" s="5589" t="s">
        <v>1545</v>
      </c>
      <c r="U226" s="5610">
        <v>45499</v>
      </c>
      <c r="V226" s="6358">
        <v>50</v>
      </c>
      <c r="W226" s="5594" t="s">
        <v>35</v>
      </c>
      <c r="X226" s="5594">
        <v>50</v>
      </c>
      <c r="Y226" s="5597">
        <v>174</v>
      </c>
      <c r="Z226" s="5614">
        <v>45523</v>
      </c>
      <c r="AA226" s="6208">
        <v>45511</v>
      </c>
      <c r="AB226" s="5599">
        <v>23054</v>
      </c>
      <c r="AC226" s="5609">
        <v>50000</v>
      </c>
      <c r="AD226" s="5598">
        <f t="shared" si="61"/>
        <v>0</v>
      </c>
      <c r="AE226" s="5600">
        <f t="shared" si="59"/>
        <v>8700</v>
      </c>
      <c r="AF226" s="5600">
        <f>(AE226*0.05)</f>
        <v>435</v>
      </c>
      <c r="AG226" s="7445">
        <v>2.5</v>
      </c>
      <c r="AH226" s="6325"/>
      <c r="AI226" s="5734"/>
      <c r="AJ226" s="5817"/>
      <c r="AK226" s="5626"/>
      <c r="AL226" s="5589"/>
      <c r="AM226" s="5606"/>
      <c r="AN226" s="5671"/>
      <c r="AO226" s="5612"/>
      <c r="AP226" s="5612"/>
      <c r="AQ226" s="5629"/>
      <c r="AR226" s="4482"/>
      <c r="AS226" s="5634"/>
      <c r="AT226" s="5594"/>
      <c r="AU226" s="5598"/>
      <c r="AV226" s="5594"/>
      <c r="AW226" s="5608"/>
      <c r="AX226" s="5608"/>
      <c r="AY226" s="5609"/>
      <c r="AZ226" s="2205"/>
      <c r="BB226" s="4994"/>
      <c r="BC226" s="4994"/>
      <c r="BD226" s="4994"/>
      <c r="BE226" s="4994"/>
      <c r="BF226" s="4994"/>
      <c r="BG226" s="4994"/>
      <c r="BH226" s="4994"/>
      <c r="BI226" s="4994"/>
      <c r="BJ226" s="4994"/>
      <c r="BK226" s="4994"/>
      <c r="BL226" s="4994"/>
      <c r="BM226" s="4994"/>
      <c r="BN226" s="4994"/>
      <c r="BO226" s="4994"/>
      <c r="BP226" s="4994"/>
      <c r="BQ226" s="4994"/>
      <c r="BR226" s="4994"/>
      <c r="BS226" s="5083"/>
      <c r="BT226" s="5286"/>
      <c r="BU226" s="5294"/>
      <c r="BV226" s="5094"/>
      <c r="BW226" s="5095"/>
      <c r="BX226" s="5095"/>
      <c r="BY226" s="5095"/>
      <c r="BZ226" s="5095"/>
      <c r="CA226" s="5095"/>
      <c r="CB226" s="5095"/>
      <c r="CC226" s="5095"/>
      <c r="CD226" s="5095"/>
      <c r="CE226" s="5095"/>
      <c r="CF226" s="5095"/>
      <c r="CG226" s="5095"/>
      <c r="CH226" s="6475"/>
      <c r="CI226" s="5166"/>
      <c r="CK226" s="5135"/>
      <c r="CL226" s="5136"/>
      <c r="CM226" s="5136"/>
      <c r="CN226" s="5136"/>
      <c r="CO226" s="5136"/>
      <c r="CP226" s="5136"/>
      <c r="CQ226" s="5136"/>
      <c r="CR226" s="5136"/>
      <c r="CS226" s="5137"/>
      <c r="CT226" s="5136"/>
      <c r="CU226" s="5136"/>
      <c r="CV226" s="5136"/>
      <c r="CW226" s="5136"/>
      <c r="CX226" s="5136"/>
      <c r="CY226" s="5136"/>
      <c r="CZ226" s="5418"/>
      <c r="DA226" s="5138"/>
      <c r="DB226" s="5139"/>
      <c r="DC226" s="6909"/>
      <c r="DD226" s="5127"/>
      <c r="DE226" s="5127"/>
      <c r="DF226" s="2557"/>
      <c r="DG226" s="2557"/>
      <c r="DH226" s="2557"/>
      <c r="DI226" s="2557"/>
      <c r="DJ226" s="2557"/>
      <c r="DK226" s="2557"/>
      <c r="DL226" s="2557"/>
      <c r="DM226" s="2557"/>
      <c r="DN226" s="2557"/>
      <c r="DO226" s="2557"/>
      <c r="DP226" s="2557"/>
      <c r="DQ226" s="2557"/>
      <c r="DR226" s="2523"/>
      <c r="DT226" s="4994"/>
      <c r="DU226" s="4994"/>
      <c r="DV226" s="4994"/>
      <c r="DW226" s="4994"/>
      <c r="DX226" s="4994"/>
      <c r="DY226" s="4994"/>
      <c r="DZ226" s="4994"/>
      <c r="EA226" s="4994"/>
      <c r="EB226" s="4994"/>
      <c r="EC226" s="4994"/>
      <c r="ED226" s="4994"/>
      <c r="EE226" s="4994"/>
      <c r="EF226" s="4994"/>
      <c r="EG226" s="4994"/>
      <c r="EH226" s="4994"/>
      <c r="EI226" s="4994"/>
      <c r="EJ226" s="4994"/>
      <c r="EK226" s="4994"/>
      <c r="EL226" s="6932"/>
      <c r="EM226" s="4449"/>
      <c r="EN226" s="4449"/>
      <c r="EO226" s="182"/>
      <c r="EP226" s="182"/>
      <c r="EQ226" s="182"/>
      <c r="ER226" s="182"/>
      <c r="ES226" s="182"/>
      <c r="ET226" s="182"/>
      <c r="EU226" s="182"/>
      <c r="EV226" s="182"/>
      <c r="EW226" s="182"/>
      <c r="EX226" s="182"/>
      <c r="EY226" s="182"/>
      <c r="EZ226" s="182"/>
      <c r="FA226" s="339"/>
      <c r="FC226" s="6780" t="s">
        <v>3</v>
      </c>
      <c r="FD226" s="6780" t="s">
        <v>4</v>
      </c>
      <c r="FE226" s="6780" t="s">
        <v>18</v>
      </c>
      <c r="FF226" s="6780" t="s">
        <v>19</v>
      </c>
      <c r="FG226" s="6780" t="s">
        <v>19</v>
      </c>
      <c r="FH226" s="6780" t="s">
        <v>20</v>
      </c>
      <c r="FI226" s="6780" t="s">
        <v>21</v>
      </c>
      <c r="FJ226" s="6780" t="s">
        <v>22</v>
      </c>
      <c r="FK226" s="6780" t="s">
        <v>23</v>
      </c>
      <c r="FL226" s="6780" t="s">
        <v>23</v>
      </c>
      <c r="FM226" s="6780" t="s">
        <v>1227</v>
      </c>
      <c r="FN226" s="6780" t="s">
        <v>20</v>
      </c>
      <c r="FO226" s="6780" t="s">
        <v>25</v>
      </c>
      <c r="FP226" s="6780" t="s">
        <v>0</v>
      </c>
      <c r="FQ226" s="6780" t="s">
        <v>1363</v>
      </c>
      <c r="FR226" s="6868"/>
      <c r="FS226" s="6868" t="s">
        <v>1526</v>
      </c>
      <c r="FT226" s="6780" t="s">
        <v>26</v>
      </c>
      <c r="FU226" s="87"/>
      <c r="FV226" s="6731"/>
      <c r="FW226" s="6731"/>
      <c r="FX226" s="6731"/>
      <c r="FY226" s="6731"/>
      <c r="FZ226" s="6731"/>
      <c r="GA226" s="6731"/>
      <c r="GB226" s="6731"/>
      <c r="GC226" s="6731"/>
      <c r="GD226" s="6731"/>
      <c r="GE226" s="6731"/>
      <c r="GF226" s="6731"/>
      <c r="GG226" s="6731"/>
      <c r="GH226" s="6731"/>
      <c r="GI226" s="6731"/>
      <c r="GJ226" s="6731"/>
      <c r="GK226" s="6731"/>
      <c r="GM226" s="6536"/>
      <c r="GN226" s="6536"/>
      <c r="GO226" s="6536"/>
      <c r="GP226" s="6536"/>
      <c r="GQ226" s="6536"/>
      <c r="GR226" s="6536"/>
      <c r="GS226" s="6536"/>
      <c r="GT226" s="6537"/>
      <c r="GU226" s="6536"/>
      <c r="GV226" s="6536"/>
      <c r="GW226" s="6536"/>
      <c r="GX226" s="6536"/>
      <c r="GY226" s="6536"/>
      <c r="GZ226" s="6536"/>
      <c r="HA226" s="6676"/>
      <c r="HB226" s="6676"/>
      <c r="HC226" s="6538"/>
      <c r="HV226" s="6780" t="s">
        <v>3</v>
      </c>
      <c r="HW226" s="6780" t="s">
        <v>4</v>
      </c>
      <c r="HX226" s="6780" t="s">
        <v>18</v>
      </c>
      <c r="HY226" s="6780" t="s">
        <v>19</v>
      </c>
      <c r="HZ226" s="6780" t="s">
        <v>19</v>
      </c>
      <c r="IA226" s="6780" t="s">
        <v>20</v>
      </c>
      <c r="IB226" s="6780" t="s">
        <v>21</v>
      </c>
      <c r="IC226" s="6780" t="s">
        <v>22</v>
      </c>
      <c r="ID226" s="6780" t="s">
        <v>23</v>
      </c>
      <c r="IE226" s="6780" t="s">
        <v>23</v>
      </c>
      <c r="IF226" s="6780" t="s">
        <v>1227</v>
      </c>
      <c r="IG226" s="6780" t="s">
        <v>20</v>
      </c>
      <c r="IH226" s="6780" t="s">
        <v>25</v>
      </c>
      <c r="II226" s="6780" t="s">
        <v>0</v>
      </c>
      <c r="IJ226" s="6780" t="s">
        <v>1363</v>
      </c>
      <c r="IK226" s="6868"/>
      <c r="IL226" s="6868" t="s">
        <v>1526</v>
      </c>
      <c r="IM226" s="6780" t="s">
        <v>26</v>
      </c>
      <c r="IN226" s="87"/>
      <c r="IO226" s="6731"/>
      <c r="IP226" s="6731"/>
      <c r="IQ226" s="6731"/>
      <c r="IR226" s="6731"/>
      <c r="IS226" s="6731"/>
      <c r="IT226" s="6731"/>
      <c r="IU226" s="6731"/>
      <c r="IV226" s="6731"/>
      <c r="IW226" s="6731"/>
      <c r="IX226" s="6731"/>
      <c r="IY226" s="6731"/>
      <c r="IZ226" s="6731"/>
      <c r="JA226" s="6731"/>
      <c r="JB226" s="6731"/>
      <c r="JC226" s="6731"/>
      <c r="JD226" s="6731"/>
    </row>
    <row r="227" spans="17:264" ht="15" thickBot="1">
      <c r="Q227" s="6265" t="s">
        <v>792</v>
      </c>
      <c r="R227" s="6220" t="s">
        <v>1528</v>
      </c>
      <c r="S227" s="6220">
        <v>450</v>
      </c>
      <c r="T227" s="6220" t="s">
        <v>36</v>
      </c>
      <c r="U227" s="6700">
        <v>45509</v>
      </c>
      <c r="V227" s="7235">
        <v>33.5</v>
      </c>
      <c r="W227" s="6266" t="s">
        <v>35</v>
      </c>
      <c r="X227" s="6266">
        <v>33.5</v>
      </c>
      <c r="Y227" s="6711">
        <v>434</v>
      </c>
      <c r="Z227" s="5990">
        <v>45516</v>
      </c>
      <c r="AA227" s="6221">
        <v>45516</v>
      </c>
      <c r="AB227" s="6702"/>
      <c r="AC227" s="6224">
        <v>33500</v>
      </c>
      <c r="AD227" s="6289">
        <f t="shared" si="61"/>
        <v>0</v>
      </c>
      <c r="AE227" s="6225">
        <f t="shared" si="59"/>
        <v>14539</v>
      </c>
      <c r="AF227" s="6225">
        <f>(AE227*0.05)</f>
        <v>726.95</v>
      </c>
      <c r="AG227" s="6224">
        <v>5</v>
      </c>
      <c r="AH227" s="7427" t="s">
        <v>1565</v>
      </c>
      <c r="AI227" s="5734"/>
      <c r="AJ227" s="5823"/>
      <c r="AK227" s="5626"/>
      <c r="AL227" s="5589"/>
      <c r="AM227" s="5606"/>
      <c r="AN227" s="5607"/>
      <c r="AO227" s="5612"/>
      <c r="AP227" s="5612"/>
      <c r="AQ227" s="5629"/>
      <c r="AR227" s="4482"/>
      <c r="AS227" s="5634"/>
      <c r="AT227" s="5594"/>
      <c r="AU227" s="5598"/>
      <c r="AV227" s="5594"/>
      <c r="AW227" s="5608"/>
      <c r="AX227" s="5608"/>
      <c r="AY227" s="5609"/>
      <c r="AZ227" s="2205"/>
      <c r="BB227" s="4994"/>
      <c r="BC227" s="4994"/>
      <c r="BD227" s="4994"/>
      <c r="BE227" s="4994"/>
      <c r="BF227" s="4994"/>
      <c r="BG227" s="4994"/>
      <c r="BH227" s="4994"/>
      <c r="BI227" s="4994"/>
      <c r="BJ227" s="4994"/>
      <c r="BK227" s="4994"/>
      <c r="BL227" s="4994"/>
      <c r="BM227" s="4994"/>
      <c r="BN227" s="4994"/>
      <c r="BO227" s="4994"/>
      <c r="BP227" s="4994"/>
      <c r="BQ227" s="4994"/>
      <c r="BR227" s="4994"/>
      <c r="BS227" s="5083"/>
      <c r="BT227" s="5305"/>
      <c r="BU227" s="5294"/>
      <c r="BV227" s="5094"/>
      <c r="BW227" s="5095"/>
      <c r="BX227" s="5095"/>
      <c r="BY227" s="5095"/>
      <c r="BZ227" s="5095"/>
      <c r="CA227" s="5095"/>
      <c r="CB227" s="5095"/>
      <c r="CC227" s="5095"/>
      <c r="CD227" s="5095"/>
      <c r="CE227" s="5095"/>
      <c r="CF227" s="5095"/>
      <c r="CG227" s="5095"/>
      <c r="CH227" s="6475"/>
      <c r="CI227" s="5166"/>
      <c r="CK227" s="5135"/>
      <c r="CL227" s="5136"/>
      <c r="CM227" s="5136"/>
      <c r="CN227" s="5136"/>
      <c r="CO227" s="5136"/>
      <c r="CP227" s="5136"/>
      <c r="CQ227" s="5136"/>
      <c r="CR227" s="5136"/>
      <c r="CS227" s="5137"/>
      <c r="CT227" s="5136"/>
      <c r="CU227" s="5136"/>
      <c r="CV227" s="5136"/>
      <c r="CW227" s="5136"/>
      <c r="CX227" s="5136"/>
      <c r="CY227" s="5136"/>
      <c r="CZ227" s="5418"/>
      <c r="DA227" s="5138"/>
      <c r="DB227" s="5139"/>
      <c r="DC227" s="6909"/>
      <c r="DD227" s="5127"/>
      <c r="DE227" s="5127"/>
      <c r="DF227" s="2557"/>
      <c r="DG227" s="2557"/>
      <c r="DH227" s="2557"/>
      <c r="DI227" s="2557"/>
      <c r="DJ227" s="2557"/>
      <c r="DK227" s="2557"/>
      <c r="DL227" s="2557"/>
      <c r="DM227" s="2557"/>
      <c r="DN227" s="2557"/>
      <c r="DO227" s="2557"/>
      <c r="DP227" s="2557"/>
      <c r="DQ227" s="2557"/>
      <c r="DR227" s="2523"/>
      <c r="DT227" s="4994"/>
      <c r="DU227" s="4994"/>
      <c r="DV227" s="4994"/>
      <c r="DW227" s="4994"/>
      <c r="DX227" s="4994"/>
      <c r="DY227" s="4994"/>
      <c r="DZ227" s="4994"/>
      <c r="EA227" s="4994"/>
      <c r="EB227" s="4994"/>
      <c r="EC227" s="4994"/>
      <c r="ED227" s="4994"/>
      <c r="EE227" s="4994"/>
      <c r="EF227" s="4994"/>
      <c r="EG227" s="4994"/>
      <c r="EH227" s="4994"/>
      <c r="EI227" s="4994"/>
      <c r="EJ227" s="4994"/>
      <c r="EK227" s="4994"/>
      <c r="EL227" s="6932"/>
      <c r="EM227" s="4449"/>
      <c r="EN227" s="4449"/>
      <c r="EO227" s="182"/>
      <c r="EP227" s="182"/>
      <c r="EQ227" s="182"/>
      <c r="ER227" s="182"/>
      <c r="ES227" s="182"/>
      <c r="ET227" s="182"/>
      <c r="EU227" s="182"/>
      <c r="EV227" s="182"/>
      <c r="EW227" s="182"/>
      <c r="EX227" s="182"/>
      <c r="EY227" s="182"/>
      <c r="EZ227" s="182"/>
      <c r="FA227" s="339"/>
      <c r="FC227" s="6781"/>
      <c r="FD227" s="6781"/>
      <c r="FE227" s="6781"/>
      <c r="FF227" s="6781" t="s">
        <v>3</v>
      </c>
      <c r="FG227" s="6781" t="s">
        <v>18</v>
      </c>
      <c r="FH227" s="6781"/>
      <c r="FI227" s="6781"/>
      <c r="FJ227" s="6781" t="s">
        <v>21</v>
      </c>
      <c r="FK227" s="6781" t="s">
        <v>27</v>
      </c>
      <c r="FL227" s="6781" t="s">
        <v>28</v>
      </c>
      <c r="FM227" s="6781"/>
      <c r="FN227" s="6781"/>
      <c r="FO227" s="6781"/>
      <c r="FP227" s="6781"/>
      <c r="FQ227" s="6781" t="s">
        <v>11</v>
      </c>
      <c r="FR227" s="6873"/>
      <c r="FS227" s="6873"/>
      <c r="FT227" s="6781"/>
      <c r="FU227" s="87"/>
      <c r="FV227" s="6731"/>
      <c r="FW227" s="6731"/>
      <c r="FX227" s="6731"/>
      <c r="FY227" s="6731"/>
      <c r="FZ227" s="6731"/>
      <c r="GA227" s="6731"/>
      <c r="GB227" s="6731"/>
      <c r="GC227" s="6731"/>
      <c r="GD227" s="6731"/>
      <c r="GE227" s="6731"/>
      <c r="GF227" s="6731"/>
      <c r="GG227" s="6731"/>
      <c r="GH227" s="6731"/>
      <c r="GI227" s="6731"/>
      <c r="GJ227" s="6731"/>
      <c r="GK227" s="6731"/>
      <c r="GM227" s="6536"/>
      <c r="GN227" s="6536"/>
      <c r="GO227" s="6536"/>
      <c r="GP227" s="6536"/>
      <c r="GQ227" s="6536"/>
      <c r="GR227" s="6536"/>
      <c r="GS227" s="6536"/>
      <c r="GT227" s="6537"/>
      <c r="GU227" s="6536"/>
      <c r="GV227" s="6536"/>
      <c r="GW227" s="6536"/>
      <c r="GX227" s="6536"/>
      <c r="GY227" s="6536"/>
      <c r="GZ227" s="6536"/>
      <c r="HA227" s="6676"/>
      <c r="HB227" s="6676"/>
      <c r="HC227" s="6538"/>
      <c r="HV227" s="6781"/>
      <c r="HW227" s="6781"/>
      <c r="HX227" s="6781"/>
      <c r="HY227" s="6781" t="s">
        <v>3</v>
      </c>
      <c r="HZ227" s="6781" t="s">
        <v>18</v>
      </c>
      <c r="IA227" s="6781"/>
      <c r="IB227" s="6781"/>
      <c r="IC227" s="6781" t="s">
        <v>21</v>
      </c>
      <c r="ID227" s="6781" t="s">
        <v>27</v>
      </c>
      <c r="IE227" s="6781" t="s">
        <v>28</v>
      </c>
      <c r="IF227" s="6781"/>
      <c r="IG227" s="6781"/>
      <c r="IH227" s="6781"/>
      <c r="II227" s="6781"/>
      <c r="IJ227" s="6781" t="s">
        <v>11</v>
      </c>
      <c r="IK227" s="6873"/>
      <c r="IL227" s="6873"/>
      <c r="IM227" s="6781"/>
      <c r="IN227" s="87"/>
      <c r="IO227" s="6731"/>
      <c r="IP227" s="6731"/>
      <c r="IQ227" s="6731"/>
      <c r="IR227" s="6731"/>
      <c r="IS227" s="6731"/>
      <c r="IT227" s="6731"/>
      <c r="IU227" s="6731"/>
      <c r="IV227" s="6731"/>
      <c r="IW227" s="6731"/>
      <c r="IX227" s="6731"/>
      <c r="IY227" s="6731"/>
      <c r="IZ227" s="6731"/>
      <c r="JA227" s="6731"/>
      <c r="JB227" s="6731"/>
      <c r="JC227" s="6731"/>
      <c r="JD227" s="6731"/>
    </row>
    <row r="228" spans="17:264" ht="15" thickBot="1">
      <c r="Q228" s="5593" t="s">
        <v>1543</v>
      </c>
      <c r="R228" s="5594" t="s">
        <v>1596</v>
      </c>
      <c r="S228" s="5626">
        <v>26</v>
      </c>
      <c r="T228" s="5589" t="s">
        <v>36</v>
      </c>
      <c r="U228" s="5595">
        <v>45509</v>
      </c>
      <c r="V228" s="7281">
        <v>18</v>
      </c>
      <c r="W228" s="5612" t="s">
        <v>35</v>
      </c>
      <c r="X228" s="5612">
        <v>45</v>
      </c>
      <c r="Y228" s="5629">
        <v>1182.3</v>
      </c>
      <c r="Z228" s="4482">
        <v>45519</v>
      </c>
      <c r="AA228" s="5595">
        <v>45530</v>
      </c>
      <c r="AB228" s="5594">
        <v>23153</v>
      </c>
      <c r="AC228" s="5598">
        <v>18000</v>
      </c>
      <c r="AD228" s="5598">
        <f t="shared" si="61"/>
        <v>0</v>
      </c>
      <c r="AE228" s="5608">
        <f>(AC228*Y228/1000)</f>
        <v>21281.4</v>
      </c>
      <c r="AF228" s="5608">
        <f>(AE228*0.05)</f>
        <v>1064.0700000000002</v>
      </c>
      <c r="AG228" s="5609">
        <v>5</v>
      </c>
      <c r="AH228" s="5602" t="s">
        <v>8</v>
      </c>
      <c r="AI228" s="5734"/>
      <c r="AJ228" s="5817"/>
      <c r="AK228" s="5626"/>
      <c r="AL228" s="5589"/>
      <c r="AM228" s="5606"/>
      <c r="AN228" s="5607"/>
      <c r="AO228" s="5612"/>
      <c r="AP228" s="5612"/>
      <c r="AQ228" s="5629"/>
      <c r="AR228" s="4482"/>
      <c r="AS228" s="5627"/>
      <c r="AT228" s="5594"/>
      <c r="AU228" s="5598"/>
      <c r="AV228" s="5594"/>
      <c r="AW228" s="5608"/>
      <c r="AX228" s="5608"/>
      <c r="AY228" s="5609"/>
      <c r="AZ228" s="2205"/>
      <c r="BB228" s="4994"/>
      <c r="BC228" s="4994"/>
      <c r="BD228" s="4994"/>
      <c r="BE228" s="4994"/>
      <c r="BF228" s="4994"/>
      <c r="BG228" s="4994"/>
      <c r="BH228" s="4994"/>
      <c r="BI228" s="4994"/>
      <c r="BJ228" s="4994"/>
      <c r="BK228" s="4994"/>
      <c r="BL228" s="4994"/>
      <c r="BM228" s="4994"/>
      <c r="BN228" s="4994"/>
      <c r="BO228" s="4994"/>
      <c r="BP228" s="4994"/>
      <c r="BQ228" s="4994"/>
      <c r="BR228" s="4994"/>
      <c r="BS228" s="5083"/>
      <c r="BT228" s="5286"/>
      <c r="BU228" s="5294"/>
      <c r="BV228" s="5094"/>
      <c r="BW228" s="5095"/>
      <c r="BX228" s="5095"/>
      <c r="BY228" s="5095"/>
      <c r="BZ228" s="5095"/>
      <c r="CA228" s="5095"/>
      <c r="CB228" s="5095"/>
      <c r="CC228" s="5095"/>
      <c r="CD228" s="5095"/>
      <c r="CE228" s="5095"/>
      <c r="CF228" s="5095"/>
      <c r="CG228" s="5095"/>
      <c r="CH228" s="6475"/>
      <c r="CI228" s="5166"/>
      <c r="CK228" s="5140"/>
      <c r="CL228" s="5141"/>
      <c r="CM228" s="5141"/>
      <c r="CN228" s="5141"/>
      <c r="CO228" s="5141"/>
      <c r="CP228" s="5141"/>
      <c r="CQ228" s="5141"/>
      <c r="CR228" s="5141"/>
      <c r="CS228" s="5142"/>
      <c r="CT228" s="5141"/>
      <c r="CU228" s="5141"/>
      <c r="CV228" s="5141"/>
      <c r="CW228" s="5141"/>
      <c r="CX228" s="5203">
        <f>SUM(CX217:CX227)</f>
        <v>26049.599999999999</v>
      </c>
      <c r="CY228" s="5203">
        <f>SUM(CY217:CY227)</f>
        <v>781.48799999999994</v>
      </c>
      <c r="CZ228" s="5420"/>
      <c r="DA228" s="5143"/>
      <c r="DB228" s="5139"/>
      <c r="DC228" s="6909"/>
      <c r="DD228" s="5127"/>
      <c r="DE228" s="5127"/>
      <c r="DF228" s="2557"/>
      <c r="DG228" s="2557"/>
      <c r="DH228" s="2557"/>
      <c r="DI228" s="2557"/>
      <c r="DJ228" s="2557"/>
      <c r="DK228" s="2557"/>
      <c r="DL228" s="2557"/>
      <c r="DM228" s="2557"/>
      <c r="DN228" s="2557"/>
      <c r="DO228" s="2557"/>
      <c r="DP228" s="2557"/>
      <c r="DQ228" s="2557"/>
      <c r="DR228" s="2523"/>
      <c r="DT228" s="4994"/>
      <c r="DU228" s="4994"/>
      <c r="DV228" s="4994"/>
      <c r="DW228" s="4994"/>
      <c r="DX228" s="4994"/>
      <c r="DY228" s="4994"/>
      <c r="DZ228" s="4994"/>
      <c r="EA228" s="4994"/>
      <c r="EB228" s="4994"/>
      <c r="EC228" s="4994"/>
      <c r="ED228" s="4994"/>
      <c r="EE228" s="4994"/>
      <c r="EF228" s="4994"/>
      <c r="EG228" s="4994"/>
      <c r="EH228" s="4994"/>
      <c r="EI228" s="4994"/>
      <c r="EJ228" s="4994"/>
      <c r="EK228" s="4994"/>
      <c r="EL228" s="6932"/>
      <c r="EM228" s="4449"/>
      <c r="EN228" s="4449"/>
      <c r="EO228" s="182"/>
      <c r="EP228" s="182"/>
      <c r="EQ228" s="182"/>
      <c r="ER228" s="182"/>
      <c r="ES228" s="182"/>
      <c r="ET228" s="182"/>
      <c r="EU228" s="182"/>
      <c r="EV228" s="182"/>
      <c r="EW228" s="182"/>
      <c r="EX228" s="182"/>
      <c r="EY228" s="182"/>
      <c r="EZ228" s="182"/>
      <c r="FA228" s="339"/>
      <c r="FC228" s="6782"/>
      <c r="FD228" s="6792"/>
      <c r="FE228" s="6792"/>
      <c r="FF228" s="6792"/>
      <c r="FG228" s="6793"/>
      <c r="FH228" s="6792"/>
      <c r="FI228" s="6792"/>
      <c r="FJ228" s="6792"/>
      <c r="FK228" s="6794"/>
      <c r="FL228" s="6793"/>
      <c r="FM228" s="6792"/>
      <c r="FN228" s="6792"/>
      <c r="FO228" s="6795"/>
      <c r="FP228" s="6795"/>
      <c r="FQ228" s="6795"/>
      <c r="FR228" s="6870"/>
      <c r="FS228" s="6870"/>
      <c r="FT228" s="6879"/>
      <c r="FU228" s="5012"/>
      <c r="FV228" s="6731"/>
      <c r="FW228" s="6731"/>
      <c r="FX228" s="6731"/>
      <c r="FY228" s="6731"/>
      <c r="FZ228" s="6731"/>
      <c r="GA228" s="6731"/>
      <c r="GB228" s="6731"/>
      <c r="GC228" s="6731"/>
      <c r="GD228" s="6731"/>
      <c r="GE228" s="6731"/>
      <c r="GF228" s="6731"/>
      <c r="GG228" s="6731"/>
      <c r="GH228" s="6731"/>
      <c r="GI228" s="6731"/>
      <c r="GJ228" s="6731"/>
      <c r="GK228" s="6731"/>
      <c r="GM228" s="6536"/>
      <c r="GN228" s="6536"/>
      <c r="GO228" s="6536"/>
      <c r="GP228" s="6536"/>
      <c r="GQ228" s="6536"/>
      <c r="GR228" s="6536"/>
      <c r="GS228" s="6536"/>
      <c r="GT228" s="6537"/>
      <c r="GU228" s="6536"/>
      <c r="GV228" s="6536"/>
      <c r="GW228" s="6536"/>
      <c r="GX228" s="6536"/>
      <c r="GY228" s="6536"/>
      <c r="GZ228" s="6536"/>
      <c r="HA228" s="6676"/>
      <c r="HB228" s="6676"/>
      <c r="HC228" s="6538"/>
      <c r="HV228" s="6782"/>
      <c r="HW228" s="6792"/>
      <c r="HX228" s="6792"/>
      <c r="HY228" s="6792"/>
      <c r="HZ228" s="6793"/>
      <c r="IA228" s="6792"/>
      <c r="IB228" s="6792"/>
      <c r="IC228" s="6792"/>
      <c r="ID228" s="6794"/>
      <c r="IE228" s="6793"/>
      <c r="IF228" s="6792"/>
      <c r="IG228" s="6792"/>
      <c r="IH228" s="6795"/>
      <c r="II228" s="6795"/>
      <c r="IJ228" s="6795"/>
      <c r="IK228" s="6870"/>
      <c r="IL228" s="6870"/>
      <c r="IM228" s="6879"/>
      <c r="IN228" s="5012"/>
      <c r="IO228" s="6731"/>
      <c r="IP228" s="6731"/>
      <c r="IQ228" s="6731"/>
      <c r="IR228" s="6731"/>
      <c r="IS228" s="6731"/>
      <c r="IT228" s="6731"/>
      <c r="IU228" s="6731"/>
      <c r="IV228" s="6731"/>
      <c r="IW228" s="6731"/>
      <c r="IX228" s="6731"/>
      <c r="IY228" s="6731"/>
      <c r="IZ228" s="6731"/>
      <c r="JA228" s="6731"/>
      <c r="JB228" s="6731"/>
      <c r="JC228" s="6731"/>
      <c r="JD228" s="6731"/>
    </row>
    <row r="229" spans="17:264">
      <c r="Q229" s="7422" t="s">
        <v>1635</v>
      </c>
      <c r="R229" s="5589" t="s">
        <v>1531</v>
      </c>
      <c r="S229" s="5589">
        <v>2</v>
      </c>
      <c r="T229" s="5589" t="s">
        <v>101</v>
      </c>
      <c r="U229" s="5610">
        <v>45527</v>
      </c>
      <c r="V229" s="5596">
        <v>30</v>
      </c>
      <c r="W229" s="5594" t="s">
        <v>35</v>
      </c>
      <c r="X229" s="5605">
        <v>30</v>
      </c>
      <c r="Y229" s="5597">
        <v>310</v>
      </c>
      <c r="Z229" s="5614">
        <v>45532</v>
      </c>
      <c r="AA229" s="5610">
        <v>45533</v>
      </c>
      <c r="AB229" s="5599">
        <v>23179</v>
      </c>
      <c r="AC229" s="5609">
        <v>30000</v>
      </c>
      <c r="AD229" s="5598">
        <f t="shared" si="61"/>
        <v>0</v>
      </c>
      <c r="AE229" s="5600">
        <f>(AC229*Y229/1000)</f>
        <v>9300</v>
      </c>
      <c r="AF229" s="5600">
        <f>(AE229*0.05)</f>
        <v>465</v>
      </c>
      <c r="AG229" s="5609">
        <v>5</v>
      </c>
      <c r="AH229" s="5602" t="s">
        <v>8</v>
      </c>
      <c r="AI229" s="5734"/>
      <c r="AJ229" s="5817"/>
      <c r="AK229" s="5626"/>
      <c r="AL229" s="5589"/>
      <c r="AM229" s="5606"/>
      <c r="AN229" s="5671"/>
      <c r="AO229" s="5612"/>
      <c r="AP229" s="5612"/>
      <c r="AQ229" s="5629"/>
      <c r="AR229" s="4482"/>
      <c r="AS229" s="5627"/>
      <c r="AT229" s="5594"/>
      <c r="AU229" s="5598"/>
      <c r="AV229" s="5594"/>
      <c r="AW229" s="5608"/>
      <c r="AX229" s="5608"/>
      <c r="AY229" s="5609"/>
      <c r="AZ229" s="2205"/>
      <c r="BB229" s="4994"/>
      <c r="BC229" s="4994"/>
      <c r="BD229" s="4994"/>
      <c r="BE229" s="4994"/>
      <c r="BF229" s="4994"/>
      <c r="BG229" s="4994"/>
      <c r="BH229" s="4994"/>
      <c r="BI229" s="4994"/>
      <c r="BJ229" s="4994"/>
      <c r="BK229" s="4994"/>
      <c r="BL229" s="4994"/>
      <c r="BM229" s="4994"/>
      <c r="BN229" s="4994"/>
      <c r="BO229" s="4994"/>
      <c r="BP229" s="4994"/>
      <c r="BQ229" s="4994"/>
      <c r="BR229" s="4994"/>
      <c r="BS229" s="5083"/>
      <c r="BT229" s="5296"/>
      <c r="BU229" s="5294"/>
      <c r="BV229" s="5094"/>
      <c r="BW229" s="5095"/>
      <c r="BX229" s="5095"/>
      <c r="BY229" s="5095"/>
      <c r="BZ229" s="5095"/>
      <c r="CA229" s="5095"/>
      <c r="CB229" s="5095"/>
      <c r="CC229" s="5095"/>
      <c r="CD229" s="5095"/>
      <c r="CE229" s="5095"/>
      <c r="CF229" s="5095"/>
      <c r="CG229" s="5095"/>
      <c r="CH229" s="6475"/>
      <c r="CI229" s="5166"/>
      <c r="CK229" s="5139"/>
      <c r="CL229" s="5139"/>
      <c r="CM229" s="5139"/>
      <c r="CN229" s="5139"/>
      <c r="CO229" s="5139"/>
      <c r="CP229" s="5139"/>
      <c r="CQ229" s="5139"/>
      <c r="CR229" s="5139"/>
      <c r="CS229" s="5139"/>
      <c r="CT229" s="5139"/>
      <c r="CU229" s="5139"/>
      <c r="CV229" s="5139"/>
      <c r="CW229" s="5139"/>
      <c r="CX229" s="5139"/>
      <c r="CY229" s="5139"/>
      <c r="CZ229" s="5139"/>
      <c r="DA229" s="5139"/>
      <c r="DB229" s="5139"/>
      <c r="DC229" s="6909"/>
      <c r="DD229" s="5127"/>
      <c r="DE229" s="5127"/>
      <c r="DF229" s="2557"/>
      <c r="DG229" s="2557"/>
      <c r="DH229" s="2557"/>
      <c r="DI229" s="2557"/>
      <c r="DJ229" s="2557"/>
      <c r="DK229" s="2557"/>
      <c r="DL229" s="2557"/>
      <c r="DM229" s="2557"/>
      <c r="DN229" s="2557"/>
      <c r="DO229" s="2557"/>
      <c r="DP229" s="2557"/>
      <c r="DQ229" s="2557"/>
      <c r="DR229" s="2523"/>
      <c r="DT229" s="4994"/>
      <c r="DU229" s="4994"/>
      <c r="DV229" s="4994"/>
      <c r="DW229" s="4994"/>
      <c r="DX229" s="4994"/>
      <c r="DY229" s="4994"/>
      <c r="DZ229" s="4994"/>
      <c r="EA229" s="4994"/>
      <c r="EB229" s="4994"/>
      <c r="EC229" s="4994"/>
      <c r="ED229" s="4994"/>
      <c r="EE229" s="4994"/>
      <c r="EF229" s="4994"/>
      <c r="EG229" s="4994"/>
      <c r="EH229" s="4994"/>
      <c r="EI229" s="4994"/>
      <c r="EJ229" s="4994"/>
      <c r="EK229" s="4994"/>
      <c r="EL229" s="6932"/>
      <c r="EM229" s="4449"/>
      <c r="EN229" s="4449"/>
      <c r="EO229" s="182"/>
      <c r="EP229" s="182"/>
      <c r="EQ229" s="182"/>
      <c r="ER229" s="182"/>
      <c r="ES229" s="182"/>
      <c r="ET229" s="182"/>
      <c r="EU229" s="182"/>
      <c r="EV229" s="182"/>
      <c r="EW229" s="182"/>
      <c r="EX229" s="182"/>
      <c r="EY229" s="182"/>
      <c r="EZ229" s="182"/>
      <c r="FA229" s="339"/>
      <c r="FC229" s="6783" t="s">
        <v>1623</v>
      </c>
      <c r="FD229" s="6791" t="s">
        <v>1563</v>
      </c>
      <c r="FE229" s="6791">
        <v>6</v>
      </c>
      <c r="FF229" s="6791" t="s">
        <v>796</v>
      </c>
      <c r="FG229" s="6798">
        <v>45622</v>
      </c>
      <c r="FH229" s="6791">
        <v>120</v>
      </c>
      <c r="FI229" s="6791" t="s">
        <v>1539</v>
      </c>
      <c r="FJ229" s="7553">
        <v>12.9</v>
      </c>
      <c r="FK229" s="7554">
        <v>45639</v>
      </c>
      <c r="FL229" s="6798">
        <v>45639</v>
      </c>
      <c r="FM229" s="7555"/>
      <c r="FN229" s="6791">
        <v>120</v>
      </c>
      <c r="FO229" s="6803">
        <f>(FH229-FN229)</f>
        <v>0</v>
      </c>
      <c r="FP229" s="6800">
        <f>(FN229*FJ229/1)</f>
        <v>1548</v>
      </c>
      <c r="FQ229" s="6804">
        <f>(FP229*0.05)</f>
        <v>77.400000000000006</v>
      </c>
      <c r="FR229" s="6887">
        <v>5</v>
      </c>
      <c r="FS229" s="7490">
        <f>(FP229*0.02)</f>
        <v>30.96</v>
      </c>
      <c r="FT229" s="6762"/>
      <c r="FU229" s="5012"/>
      <c r="FV229" s="6731"/>
      <c r="FW229" s="6731"/>
      <c r="FX229" s="6731"/>
      <c r="FY229" s="6731"/>
      <c r="FZ229" s="6731"/>
      <c r="GA229" s="6731"/>
      <c r="GB229" s="6731"/>
      <c r="GC229" s="6731"/>
      <c r="GD229" s="6731"/>
      <c r="GE229" s="6731"/>
      <c r="GF229" s="6731"/>
      <c r="GG229" s="6731"/>
      <c r="GH229" s="6731"/>
      <c r="GI229" s="6731"/>
      <c r="GJ229" s="6731"/>
      <c r="GK229" s="6731"/>
      <c r="GM229" s="6536"/>
      <c r="GN229" s="6536"/>
      <c r="GO229" s="6536"/>
      <c r="GP229" s="6536"/>
      <c r="GQ229" s="6536"/>
      <c r="GR229" s="6536"/>
      <c r="GS229" s="6536"/>
      <c r="GT229" s="6537"/>
      <c r="GU229" s="6536"/>
      <c r="GV229" s="6536"/>
      <c r="GW229" s="6536"/>
      <c r="GX229" s="6536"/>
      <c r="GY229" s="6536"/>
      <c r="GZ229" s="6536"/>
      <c r="HA229" s="6676"/>
      <c r="HB229" s="6676"/>
      <c r="HC229" s="6538"/>
      <c r="HV229" s="6783" t="s">
        <v>1623</v>
      </c>
      <c r="HW229" s="6791" t="s">
        <v>1563</v>
      </c>
      <c r="HX229" s="6791">
        <v>6</v>
      </c>
      <c r="HY229" s="6791" t="s">
        <v>796</v>
      </c>
      <c r="HZ229" s="6798">
        <v>45622</v>
      </c>
      <c r="IA229" s="6791">
        <v>120</v>
      </c>
      <c r="IB229" s="6791" t="s">
        <v>1539</v>
      </c>
      <c r="IC229" s="7553">
        <v>12.9</v>
      </c>
      <c r="ID229" s="7554">
        <v>45639</v>
      </c>
      <c r="IE229" s="6798">
        <v>45639</v>
      </c>
      <c r="IF229" s="7555"/>
      <c r="IG229" s="6791">
        <v>120</v>
      </c>
      <c r="IH229" s="6803">
        <f>(IA229-IG229)</f>
        <v>0</v>
      </c>
      <c r="II229" s="6800">
        <f>(IG229*IC229/1)</f>
        <v>1548</v>
      </c>
      <c r="IJ229" s="6804">
        <f>(II229*0.05)</f>
        <v>77.400000000000006</v>
      </c>
      <c r="IK229" s="6887">
        <v>5</v>
      </c>
      <c r="IL229" s="7490">
        <f>(II229*0.02)</f>
        <v>30.96</v>
      </c>
      <c r="IM229" s="6762"/>
      <c r="IN229" s="5012"/>
      <c r="IO229" s="6731"/>
      <c r="IP229" s="6731"/>
      <c r="IQ229" s="6731"/>
      <c r="IR229" s="6731"/>
      <c r="IS229" s="6731"/>
      <c r="IT229" s="6731"/>
      <c r="IU229" s="6731"/>
      <c r="IV229" s="6731"/>
      <c r="IW229" s="6731"/>
      <c r="IX229" s="6731"/>
      <c r="IY229" s="6731"/>
      <c r="IZ229" s="6731"/>
      <c r="JA229" s="6731"/>
      <c r="JB229" s="6731"/>
      <c r="JC229" s="6731"/>
      <c r="JD229" s="6731"/>
    </row>
    <row r="230" spans="17:264">
      <c r="Q230" s="5593" t="s">
        <v>792</v>
      </c>
      <c r="R230" s="5589" t="s">
        <v>1527</v>
      </c>
      <c r="S230" s="5599">
        <v>456</v>
      </c>
      <c r="T230" s="5589" t="s">
        <v>36</v>
      </c>
      <c r="U230" s="5610">
        <v>45525</v>
      </c>
      <c r="V230" s="7044">
        <v>8</v>
      </c>
      <c r="W230" s="5612" t="s">
        <v>35</v>
      </c>
      <c r="X230" s="5612">
        <v>16</v>
      </c>
      <c r="Y230" s="5613">
        <v>603.4</v>
      </c>
      <c r="Z230" s="4482">
        <v>45527</v>
      </c>
      <c r="AA230" s="5595">
        <v>45530</v>
      </c>
      <c r="AB230" s="5599">
        <v>23151</v>
      </c>
      <c r="AC230" s="5615">
        <v>8000</v>
      </c>
      <c r="AD230" s="5598">
        <f t="shared" si="61"/>
        <v>0</v>
      </c>
      <c r="AE230" s="5616">
        <f t="shared" ref="AE230:AE236" si="62">(AC230*Y230/1000)</f>
        <v>4827.2</v>
      </c>
      <c r="AF230" s="5616">
        <f t="shared" ref="AF230:AF236" si="63">(AE230*0.05)</f>
        <v>241.36</v>
      </c>
      <c r="AG230" s="5609">
        <v>5</v>
      </c>
      <c r="AH230" s="5636" t="s">
        <v>8</v>
      </c>
      <c r="AI230" s="5734"/>
      <c r="AJ230" s="6493"/>
      <c r="AK230" s="6494"/>
      <c r="AL230" s="6319"/>
      <c r="AM230" s="6312"/>
      <c r="AN230" s="6495"/>
      <c r="AO230" s="6314"/>
      <c r="AP230" s="6314"/>
      <c r="AQ230" s="6496"/>
      <c r="AR230" s="6316"/>
      <c r="AS230" s="6365"/>
      <c r="AT230" s="6320"/>
      <c r="AU230" s="6324"/>
      <c r="AV230" s="6320"/>
      <c r="AW230" s="6323"/>
      <c r="AX230" s="6323"/>
      <c r="AY230" s="6322"/>
      <c r="AZ230" s="2205"/>
      <c r="BB230" s="4994"/>
      <c r="BC230" s="4994"/>
      <c r="BD230" s="4994"/>
      <c r="BE230" s="4994"/>
      <c r="BF230" s="4994"/>
      <c r="BG230" s="4994"/>
      <c r="BH230" s="4994"/>
      <c r="BI230" s="4994"/>
      <c r="BJ230" s="4994"/>
      <c r="BK230" s="4994"/>
      <c r="BL230" s="4994"/>
      <c r="BM230" s="4994"/>
      <c r="BN230" s="4994"/>
      <c r="BO230" s="4994"/>
      <c r="BP230" s="4994"/>
      <c r="BQ230" s="4994"/>
      <c r="BR230" s="4994"/>
      <c r="BS230" s="5083"/>
      <c r="BT230" s="5291"/>
      <c r="BU230" s="5294"/>
      <c r="BV230" s="5094"/>
      <c r="BW230" s="5095"/>
      <c r="BX230" s="5095"/>
      <c r="BY230" s="5095"/>
      <c r="BZ230" s="5095"/>
      <c r="CA230" s="5095"/>
      <c r="CB230" s="5095"/>
      <c r="CC230" s="5095"/>
      <c r="CD230" s="5095"/>
      <c r="CE230" s="5095"/>
      <c r="CF230" s="5095"/>
      <c r="CG230" s="5095"/>
      <c r="CH230" s="6475"/>
      <c r="CI230" s="5166"/>
      <c r="CK230" s="5139"/>
      <c r="CL230" s="5139"/>
      <c r="CM230" s="5139"/>
      <c r="CN230" s="5139"/>
      <c r="CO230" s="5139"/>
      <c r="CP230" s="5139"/>
      <c r="CQ230" s="5139"/>
      <c r="CR230" s="5139"/>
      <c r="CS230" s="5139"/>
      <c r="CT230" s="5139"/>
      <c r="CU230" s="5139"/>
      <c r="CV230" s="5139"/>
      <c r="CW230" s="5139"/>
      <c r="CX230" s="5139"/>
      <c r="CY230" s="5139"/>
      <c r="CZ230" s="5139"/>
      <c r="DA230" s="5139"/>
      <c r="DB230" s="5139"/>
      <c r="DC230" s="6909"/>
      <c r="DD230" s="5127"/>
      <c r="DE230" s="5127"/>
      <c r="DF230" s="2557"/>
      <c r="DG230" s="2557"/>
      <c r="DH230" s="2557"/>
      <c r="DI230" s="2557"/>
      <c r="DJ230" s="2557"/>
      <c r="DK230" s="2557"/>
      <c r="DL230" s="2557"/>
      <c r="DM230" s="2557"/>
      <c r="DN230" s="2557"/>
      <c r="DO230" s="2557"/>
      <c r="DP230" s="2557"/>
      <c r="DQ230" s="2557"/>
      <c r="DR230" s="2523"/>
      <c r="DT230" s="4994"/>
      <c r="DU230" s="4994"/>
      <c r="DV230" s="4994"/>
      <c r="DW230" s="4994"/>
      <c r="DX230" s="4994"/>
      <c r="DY230" s="4994"/>
      <c r="DZ230" s="4994"/>
      <c r="EA230" s="4994"/>
      <c r="EB230" s="4994"/>
      <c r="EC230" s="4994"/>
      <c r="ED230" s="4994"/>
      <c r="EE230" s="4994"/>
      <c r="EF230" s="4994"/>
      <c r="EG230" s="4994"/>
      <c r="EH230" s="4994"/>
      <c r="EI230" s="4994"/>
      <c r="EJ230" s="4994"/>
      <c r="EK230" s="4994"/>
      <c r="EL230" s="6932"/>
      <c r="EM230" s="4449"/>
      <c r="EN230" s="4449"/>
      <c r="EO230" s="182"/>
      <c r="EP230" s="182"/>
      <c r="EQ230" s="182"/>
      <c r="ER230" s="182"/>
      <c r="ES230" s="182"/>
      <c r="ET230" s="182"/>
      <c r="EU230" s="182"/>
      <c r="EV230" s="182"/>
      <c r="EW230" s="182"/>
      <c r="EX230" s="182"/>
      <c r="EY230" s="182"/>
      <c r="EZ230" s="182"/>
      <c r="FA230" s="339"/>
      <c r="FC230" s="6769"/>
      <c r="FD230" s="6765"/>
      <c r="FE230" s="6765"/>
      <c r="FF230" s="6765"/>
      <c r="FG230" s="6765"/>
      <c r="FH230" s="6765"/>
      <c r="FI230" s="6765"/>
      <c r="FJ230" s="6765"/>
      <c r="FK230" s="6770"/>
      <c r="FL230" s="6765"/>
      <c r="FM230" s="6765"/>
      <c r="FN230" s="6765"/>
      <c r="FO230" s="6765"/>
      <c r="FP230" s="6765"/>
      <c r="FQ230" s="6765"/>
      <c r="FR230" s="6819"/>
      <c r="FS230" s="6819"/>
      <c r="FT230" s="6762"/>
      <c r="FU230" s="5012"/>
      <c r="FV230" s="6731"/>
      <c r="FW230" s="6731"/>
      <c r="FX230" s="6731"/>
      <c r="FY230" s="6731"/>
      <c r="FZ230" s="6731"/>
      <c r="GA230" s="6731"/>
      <c r="GB230" s="6731"/>
      <c r="GC230" s="6731"/>
      <c r="GD230" s="6731"/>
      <c r="GE230" s="6731"/>
      <c r="GF230" s="6731"/>
      <c r="GG230" s="6731"/>
      <c r="GH230" s="6731"/>
      <c r="GI230" s="6731"/>
      <c r="GJ230" s="6731"/>
      <c r="GK230" s="6731"/>
      <c r="GM230" s="6558"/>
      <c r="GN230" s="6558"/>
      <c r="GO230" s="6558"/>
      <c r="GP230" s="6558"/>
      <c r="GQ230" s="6558"/>
      <c r="GR230" s="6558"/>
      <c r="GS230" s="6558"/>
      <c r="GT230" s="6559"/>
      <c r="GU230" s="6558"/>
      <c r="GV230" s="6558"/>
      <c r="GW230" s="6558"/>
      <c r="GX230" s="6558"/>
      <c r="GY230" s="6558"/>
      <c r="GZ230" s="6558"/>
      <c r="HA230" s="6899"/>
      <c r="HB230" s="6899"/>
      <c r="HC230" s="6560"/>
      <c r="HV230" s="6769"/>
      <c r="HW230" s="6765"/>
      <c r="HX230" s="6765"/>
      <c r="HY230" s="6765"/>
      <c r="HZ230" s="6765"/>
      <c r="IA230" s="6765"/>
      <c r="IB230" s="6765"/>
      <c r="IC230" s="6765"/>
      <c r="ID230" s="6770"/>
      <c r="IE230" s="6765"/>
      <c r="IF230" s="6765"/>
      <c r="IG230" s="6765"/>
      <c r="IH230" s="6765"/>
      <c r="II230" s="6765"/>
      <c r="IJ230" s="6765"/>
      <c r="IK230" s="6819"/>
      <c r="IL230" s="6819"/>
      <c r="IM230" s="6762"/>
      <c r="IN230" s="5012"/>
      <c r="IO230" s="6731"/>
      <c r="IP230" s="6731"/>
      <c r="IQ230" s="6731"/>
      <c r="IR230" s="6731"/>
      <c r="IS230" s="6731"/>
      <c r="IT230" s="6731"/>
      <c r="IU230" s="6731"/>
      <c r="IV230" s="6731"/>
      <c r="IW230" s="6731"/>
      <c r="IX230" s="6731"/>
      <c r="IY230" s="6731"/>
      <c r="IZ230" s="6731"/>
      <c r="JA230" s="6731"/>
      <c r="JB230" s="6731"/>
      <c r="JC230" s="6731"/>
      <c r="JD230" s="6731"/>
    </row>
    <row r="231" spans="17:264" ht="15" thickBot="1">
      <c r="Q231" s="5593" t="s">
        <v>792</v>
      </c>
      <c r="R231" s="5589" t="s">
        <v>1528</v>
      </c>
      <c r="S231" s="5589">
        <v>457</v>
      </c>
      <c r="T231" s="5589" t="s">
        <v>36</v>
      </c>
      <c r="U231" s="5610">
        <v>45525</v>
      </c>
      <c r="V231" s="6358">
        <v>130</v>
      </c>
      <c r="W231" s="5594" t="s">
        <v>35</v>
      </c>
      <c r="X231" s="5594">
        <v>130</v>
      </c>
      <c r="Y231" s="5597">
        <v>434</v>
      </c>
      <c r="Z231" s="4482">
        <v>45527</v>
      </c>
      <c r="AA231" s="5595">
        <v>45530</v>
      </c>
      <c r="AB231" s="5599">
        <v>23151</v>
      </c>
      <c r="AC231" s="5609">
        <v>130000</v>
      </c>
      <c r="AD231" s="5598">
        <f t="shared" si="61"/>
        <v>0</v>
      </c>
      <c r="AE231" s="5600">
        <f t="shared" si="62"/>
        <v>56420</v>
      </c>
      <c r="AF231" s="5600">
        <f t="shared" si="63"/>
        <v>2821</v>
      </c>
      <c r="AG231" s="5609">
        <v>5</v>
      </c>
      <c r="AH231" s="5869" t="s">
        <v>8</v>
      </c>
      <c r="AI231" s="5734"/>
      <c r="AJ231" s="6493"/>
      <c r="AK231" s="6494"/>
      <c r="AL231" s="6319"/>
      <c r="AM231" s="6312"/>
      <c r="AN231" s="6495"/>
      <c r="AO231" s="6314"/>
      <c r="AP231" s="6314"/>
      <c r="AQ231" s="6496"/>
      <c r="AR231" s="6316"/>
      <c r="AS231" s="6365"/>
      <c r="AT231" s="6320"/>
      <c r="AU231" s="6324"/>
      <c r="AV231" s="6320"/>
      <c r="AW231" s="6323"/>
      <c r="AX231" s="6323"/>
      <c r="AY231" s="6322"/>
      <c r="AZ231" s="2205"/>
      <c r="BB231" s="4994"/>
      <c r="BC231" s="4994"/>
      <c r="BD231" s="4994"/>
      <c r="BE231" s="4994"/>
      <c r="BF231" s="4994"/>
      <c r="BG231" s="4994"/>
      <c r="BH231" s="4994"/>
      <c r="BI231" s="4994"/>
      <c r="BJ231" s="4994"/>
      <c r="BK231" s="4994"/>
      <c r="BL231" s="4994"/>
      <c r="BM231" s="4994"/>
      <c r="BN231" s="4994"/>
      <c r="BO231" s="4994"/>
      <c r="BP231" s="4994"/>
      <c r="BQ231" s="4994"/>
      <c r="BR231" s="4994"/>
      <c r="BS231" s="5083"/>
      <c r="BT231" s="5291"/>
      <c r="BU231" s="5294"/>
      <c r="BV231" s="5094"/>
      <c r="BW231" s="5095"/>
      <c r="BX231" s="5095"/>
      <c r="BY231" s="5095"/>
      <c r="BZ231" s="5095"/>
      <c r="CA231" s="5095"/>
      <c r="CB231" s="5095"/>
      <c r="CC231" s="5095"/>
      <c r="CD231" s="5095"/>
      <c r="CE231" s="5095"/>
      <c r="CF231" s="5095"/>
      <c r="CG231" s="5095"/>
      <c r="CH231" s="6475"/>
      <c r="CI231" s="5166"/>
      <c r="CK231" s="5139"/>
      <c r="CL231" s="5139"/>
      <c r="CM231" s="5139"/>
      <c r="CN231" s="5139"/>
      <c r="CO231" s="5139"/>
      <c r="CP231" s="5139"/>
      <c r="CQ231" s="5139"/>
      <c r="CR231" s="5139"/>
      <c r="CS231" s="5139"/>
      <c r="CT231" s="5139"/>
      <c r="CU231" s="5139"/>
      <c r="CV231" s="5139"/>
      <c r="CW231" s="5139"/>
      <c r="CX231" s="5139"/>
      <c r="CY231" s="5139"/>
      <c r="CZ231" s="5139"/>
      <c r="DA231" s="5139"/>
      <c r="DB231" s="5139"/>
      <c r="DC231" s="6910"/>
      <c r="DD231" s="5486"/>
      <c r="DE231" s="5486"/>
      <c r="DF231" s="2560"/>
      <c r="DG231" s="2560"/>
      <c r="DH231" s="2560"/>
      <c r="DI231" s="2560"/>
      <c r="DJ231" s="2560"/>
      <c r="DK231" s="2560"/>
      <c r="DL231" s="2560"/>
      <c r="DM231" s="2560"/>
      <c r="DN231" s="2560"/>
      <c r="DO231" s="2560"/>
      <c r="DP231" s="2560"/>
      <c r="DQ231" s="2560"/>
      <c r="DR231" s="2562"/>
      <c r="DT231" s="4994"/>
      <c r="DU231" s="4994"/>
      <c r="DV231" s="4994"/>
      <c r="DW231" s="4994"/>
      <c r="DX231" s="4994"/>
      <c r="DY231" s="4994"/>
      <c r="DZ231" s="4994"/>
      <c r="EA231" s="4994"/>
      <c r="EB231" s="4994"/>
      <c r="EC231" s="4994"/>
      <c r="ED231" s="4994"/>
      <c r="EE231" s="4994"/>
      <c r="EF231" s="4994"/>
      <c r="EG231" s="4994"/>
      <c r="EH231" s="4994"/>
      <c r="EI231" s="4994"/>
      <c r="EJ231" s="4994"/>
      <c r="EK231" s="4994"/>
      <c r="EL231" s="6932"/>
      <c r="EM231" s="4449"/>
      <c r="EN231" s="4449"/>
      <c r="EO231" s="182"/>
      <c r="EP231" s="182"/>
      <c r="EQ231" s="182"/>
      <c r="ER231" s="182"/>
      <c r="ES231" s="182"/>
      <c r="ET231" s="182"/>
      <c r="EU231" s="182"/>
      <c r="EV231" s="182"/>
      <c r="EW231" s="182"/>
      <c r="EX231" s="182"/>
      <c r="EY231" s="182"/>
      <c r="EZ231" s="182"/>
      <c r="FA231" s="339"/>
      <c r="FC231" s="6763"/>
      <c r="FD231" s="6764"/>
      <c r="FE231" s="6765"/>
      <c r="FF231" s="6765"/>
      <c r="FG231" s="6766"/>
      <c r="FH231" s="6765"/>
      <c r="FI231" s="6765"/>
      <c r="FJ231" s="6765"/>
      <c r="FK231" s="6767"/>
      <c r="FL231" s="6765"/>
      <c r="FM231" s="6765"/>
      <c r="FN231" s="6768"/>
      <c r="FO231" s="6765"/>
      <c r="FP231" s="6768"/>
      <c r="FQ231" s="6768"/>
      <c r="FR231" s="6884"/>
      <c r="FS231" s="6884"/>
      <c r="FT231" s="6762"/>
      <c r="FU231" s="5012"/>
      <c r="FV231" s="6731"/>
      <c r="FW231" s="6731"/>
      <c r="FX231" s="6731"/>
      <c r="FY231" s="6731"/>
      <c r="FZ231" s="6731"/>
      <c r="GA231" s="6731"/>
      <c r="GB231" s="6731"/>
      <c r="GC231" s="6731"/>
      <c r="GD231" s="6731"/>
      <c r="GE231" s="6731"/>
      <c r="GF231" s="6731"/>
      <c r="GG231" s="6731"/>
      <c r="GH231" s="6731"/>
      <c r="GI231" s="6731"/>
      <c r="GJ231" s="6731"/>
      <c r="GK231" s="6731"/>
      <c r="GM231" s="6558"/>
      <c r="GN231" s="6558"/>
      <c r="GO231" s="6558"/>
      <c r="GP231" s="6558"/>
      <c r="GQ231" s="6558"/>
      <c r="GR231" s="6558"/>
      <c r="GS231" s="6558"/>
      <c r="GT231" s="6559"/>
      <c r="GU231" s="6558"/>
      <c r="GV231" s="6558"/>
      <c r="GW231" s="6558"/>
      <c r="GX231" s="6558"/>
      <c r="GY231" s="6558"/>
      <c r="GZ231" s="6558"/>
      <c r="HA231" s="6899"/>
      <c r="HB231" s="6899"/>
      <c r="HC231" s="6560"/>
      <c r="HV231" s="6763"/>
      <c r="HW231" s="6764"/>
      <c r="HX231" s="6765"/>
      <c r="HY231" s="6765"/>
      <c r="HZ231" s="6766"/>
      <c r="IA231" s="6765"/>
      <c r="IB231" s="6765"/>
      <c r="IC231" s="6765"/>
      <c r="ID231" s="6767"/>
      <c r="IE231" s="6765"/>
      <c r="IF231" s="6765"/>
      <c r="IG231" s="6768"/>
      <c r="IH231" s="6765"/>
      <c r="II231" s="6768"/>
      <c r="IJ231" s="6768"/>
      <c r="IK231" s="6884"/>
      <c r="IL231" s="6884"/>
      <c r="IM231" s="6762"/>
      <c r="IN231" s="5012"/>
      <c r="IO231" s="6731"/>
      <c r="IP231" s="6731"/>
      <c r="IQ231" s="6731"/>
      <c r="IR231" s="6731"/>
      <c r="IS231" s="6731"/>
      <c r="IT231" s="6731"/>
      <c r="IU231" s="6731"/>
      <c r="IV231" s="6731"/>
      <c r="IW231" s="6731"/>
      <c r="IX231" s="6731"/>
      <c r="IY231" s="6731"/>
      <c r="IZ231" s="6731"/>
      <c r="JA231" s="6731"/>
      <c r="JB231" s="6731"/>
      <c r="JC231" s="6731"/>
      <c r="JD231" s="6731"/>
    </row>
    <row r="232" spans="17:264" ht="15" thickBot="1">
      <c r="Q232" s="5593" t="s">
        <v>792</v>
      </c>
      <c r="R232" s="5589" t="s">
        <v>1529</v>
      </c>
      <c r="S232" s="5618">
        <v>458</v>
      </c>
      <c r="T232" s="5589" t="s">
        <v>36</v>
      </c>
      <c r="U232" s="5610">
        <v>45525</v>
      </c>
      <c r="V232" s="7045">
        <v>1</v>
      </c>
      <c r="W232" s="5594" t="s">
        <v>35</v>
      </c>
      <c r="X232" s="5594">
        <v>2</v>
      </c>
      <c r="Y232" s="5620">
        <v>522.6</v>
      </c>
      <c r="Z232" s="4482">
        <v>45527</v>
      </c>
      <c r="AA232" s="5595">
        <v>45530</v>
      </c>
      <c r="AB232" s="5599">
        <v>23151</v>
      </c>
      <c r="AC232" s="5621">
        <v>1000</v>
      </c>
      <c r="AD232" s="5598">
        <f t="shared" si="61"/>
        <v>0</v>
      </c>
      <c r="AE232" s="5622">
        <f t="shared" si="62"/>
        <v>522.6</v>
      </c>
      <c r="AF232" s="5622">
        <f t="shared" si="63"/>
        <v>26.130000000000003</v>
      </c>
      <c r="AG232" s="5609">
        <v>5</v>
      </c>
      <c r="AH232" s="5869" t="s">
        <v>8</v>
      </c>
      <c r="AI232" s="5734"/>
      <c r="AJ232" s="5817"/>
      <c r="AK232" s="5626"/>
      <c r="AL232" s="5589"/>
      <c r="AM232" s="5606"/>
      <c r="AN232" s="5607"/>
      <c r="AO232" s="5612"/>
      <c r="AP232" s="5612"/>
      <c r="AQ232" s="5629"/>
      <c r="AR232" s="4482"/>
      <c r="AS232" s="5627"/>
      <c r="AT232" s="5594"/>
      <c r="AU232" s="5598"/>
      <c r="AV232" s="5594"/>
      <c r="AW232" s="5608"/>
      <c r="AX232" s="5608"/>
      <c r="AY232" s="5609"/>
      <c r="AZ232" s="2205"/>
      <c r="BB232" s="4994"/>
      <c r="BC232" s="4994"/>
      <c r="BD232" s="4994"/>
      <c r="BE232" s="4994"/>
      <c r="BF232" s="4994"/>
      <c r="BG232" s="4994"/>
      <c r="BH232" s="4994"/>
      <c r="BI232" s="4994"/>
      <c r="BJ232" s="4994"/>
      <c r="BK232" s="4994"/>
      <c r="BL232" s="4994"/>
      <c r="BM232" s="4994"/>
      <c r="BN232" s="4994"/>
      <c r="BO232" s="4994"/>
      <c r="BP232" s="4994"/>
      <c r="BQ232" s="4994"/>
      <c r="BR232" s="4994"/>
      <c r="BS232" s="5083"/>
      <c r="BT232" s="5291"/>
      <c r="BU232" s="5294"/>
      <c r="BV232" s="5094"/>
      <c r="BW232" s="5095"/>
      <c r="BX232" s="5095"/>
      <c r="BY232" s="5095"/>
      <c r="BZ232" s="5095"/>
      <c r="CA232" s="5095"/>
      <c r="CB232" s="5095"/>
      <c r="CC232" s="5095"/>
      <c r="CD232" s="5095"/>
      <c r="CE232" s="5095"/>
      <c r="CF232" s="5095"/>
      <c r="CG232" s="5095"/>
      <c r="CH232" s="6475"/>
      <c r="CI232" s="5166"/>
      <c r="CK232" s="5139"/>
      <c r="CL232" s="5139"/>
      <c r="CM232" s="5139"/>
      <c r="CN232" s="5139"/>
      <c r="CO232" s="5139"/>
      <c r="CP232" s="5139"/>
      <c r="CQ232" s="5139"/>
      <c r="CR232" s="5139"/>
      <c r="CS232" s="5139"/>
      <c r="CT232" s="5139"/>
      <c r="CU232" s="5139"/>
      <c r="CV232" s="5139"/>
      <c r="CW232" s="5139"/>
      <c r="CX232" s="5139"/>
      <c r="CY232" s="5139"/>
      <c r="CZ232" s="5139"/>
      <c r="DA232" s="5139"/>
      <c r="DB232" s="5139"/>
      <c r="DC232" s="5122"/>
      <c r="DD232" s="5149"/>
      <c r="DE232" s="5149"/>
      <c r="DF232" s="5150"/>
      <c r="DG232" s="5150"/>
      <c r="DH232" s="5150"/>
      <c r="DI232" s="5150"/>
      <c r="DJ232" s="5150"/>
      <c r="DK232" s="5150"/>
      <c r="DL232" s="5150"/>
      <c r="DM232" s="5150"/>
      <c r="DN232" s="5150"/>
      <c r="DO232" s="5150"/>
      <c r="DP232" s="5150"/>
      <c r="DQ232" s="5150"/>
      <c r="DR232" s="5150"/>
      <c r="DT232" s="4994"/>
      <c r="DU232" s="4994"/>
      <c r="DV232" s="4994"/>
      <c r="DW232" s="4994"/>
      <c r="DX232" s="4994"/>
      <c r="DY232" s="4994"/>
      <c r="DZ232" s="4994"/>
      <c r="EA232" s="4994"/>
      <c r="EB232" s="4994"/>
      <c r="EC232" s="4994"/>
      <c r="ED232" s="4994"/>
      <c r="EE232" s="4994"/>
      <c r="EF232" s="4994"/>
      <c r="EG232" s="4994"/>
      <c r="EH232" s="4994"/>
      <c r="EI232" s="4994"/>
      <c r="EJ232" s="4994"/>
      <c r="EK232" s="4994"/>
      <c r="EL232" s="6932"/>
      <c r="EM232" s="4449"/>
      <c r="EN232" s="4449"/>
      <c r="EO232" s="182"/>
      <c r="EP232" s="182"/>
      <c r="EQ232" s="182"/>
      <c r="ER232" s="182"/>
      <c r="ES232" s="182"/>
      <c r="ET232" s="182"/>
      <c r="EU232" s="182"/>
      <c r="EV232" s="182"/>
      <c r="EW232" s="182"/>
      <c r="EX232" s="182"/>
      <c r="EY232" s="182"/>
      <c r="EZ232" s="182"/>
      <c r="FA232" s="339"/>
      <c r="FC232" s="6769"/>
      <c r="FD232" s="6765"/>
      <c r="FE232" s="6765"/>
      <c r="FF232" s="6765"/>
      <c r="FG232" s="6765"/>
      <c r="FH232" s="6765"/>
      <c r="FI232" s="6765"/>
      <c r="FJ232" s="6765"/>
      <c r="FK232" s="6770"/>
      <c r="FL232" s="6765"/>
      <c r="FM232" s="6765"/>
      <c r="FN232" s="6765"/>
      <c r="FO232" s="6765"/>
      <c r="FP232" s="6765"/>
      <c r="FQ232" s="6765"/>
      <c r="FR232" s="6819"/>
      <c r="FS232" s="6819"/>
      <c r="FT232" s="6762"/>
      <c r="FU232" s="5012"/>
      <c r="FV232" s="6731"/>
      <c r="FW232" s="6731"/>
      <c r="FX232" s="6731"/>
      <c r="FY232" s="6731"/>
      <c r="FZ232" s="6731"/>
      <c r="GA232" s="6731"/>
      <c r="GB232" s="6731"/>
      <c r="GC232" s="6731"/>
      <c r="GD232" s="6731"/>
      <c r="GE232" s="6731"/>
      <c r="GF232" s="6731"/>
      <c r="GG232" s="6731"/>
      <c r="GH232" s="6731"/>
      <c r="GI232" s="6731"/>
      <c r="GJ232" s="6731"/>
      <c r="GK232" s="6731"/>
      <c r="GM232" s="6562"/>
      <c r="GN232" s="6562"/>
      <c r="GO232" s="6562"/>
      <c r="GP232" s="6562"/>
      <c r="GQ232" s="6562"/>
      <c r="GR232" s="6562"/>
      <c r="GS232" s="6562"/>
      <c r="GT232" s="6567"/>
      <c r="GU232" s="6562"/>
      <c r="GV232" s="6562"/>
      <c r="GW232" s="6562"/>
      <c r="GX232" s="6562"/>
      <c r="GY232" s="6562"/>
      <c r="GZ232" s="6655">
        <f>SUM(GZ221:GZ231)</f>
        <v>0</v>
      </c>
      <c r="HA232" s="6900"/>
      <c r="HB232" s="6900"/>
      <c r="HC232" s="6568"/>
      <c r="HV232" s="6769"/>
      <c r="HW232" s="6765"/>
      <c r="HX232" s="6765"/>
      <c r="HY232" s="6765"/>
      <c r="HZ232" s="6765"/>
      <c r="IA232" s="6765"/>
      <c r="IB232" s="6765"/>
      <c r="IC232" s="6765"/>
      <c r="ID232" s="6770"/>
      <c r="IE232" s="6765"/>
      <c r="IF232" s="6765"/>
      <c r="IG232" s="6765"/>
      <c r="IH232" s="6765"/>
      <c r="II232" s="6765"/>
      <c r="IJ232" s="6765"/>
      <c r="IK232" s="6819"/>
      <c r="IL232" s="6819"/>
      <c r="IM232" s="6762"/>
      <c r="IN232" s="5012"/>
      <c r="IO232" s="6731"/>
      <c r="IP232" s="6731"/>
      <c r="IQ232" s="6731"/>
      <c r="IR232" s="6731"/>
      <c r="IS232" s="6731"/>
      <c r="IT232" s="6731"/>
      <c r="IU232" s="6731"/>
      <c r="IV232" s="6731"/>
      <c r="IW232" s="6731"/>
      <c r="IX232" s="6731"/>
      <c r="IY232" s="6731"/>
      <c r="IZ232" s="6731"/>
      <c r="JA232" s="6731"/>
      <c r="JB232" s="6731"/>
      <c r="JC232" s="6731"/>
      <c r="JD232" s="6731"/>
    </row>
    <row r="233" spans="17:264" ht="15" thickBot="1">
      <c r="Q233" s="5637" t="s">
        <v>792</v>
      </c>
      <c r="R233" s="7161" t="s">
        <v>1606</v>
      </c>
      <c r="S233" s="5594">
        <v>459</v>
      </c>
      <c r="T233" s="5589" t="s">
        <v>36</v>
      </c>
      <c r="U233" s="5610">
        <v>45525</v>
      </c>
      <c r="V233" s="7046">
        <v>15</v>
      </c>
      <c r="W233" s="5594" t="s">
        <v>35</v>
      </c>
      <c r="X233" s="5594">
        <v>37.5</v>
      </c>
      <c r="Y233" s="5608">
        <v>1185.9000000000001</v>
      </c>
      <c r="Z233" s="4482">
        <v>45527</v>
      </c>
      <c r="AA233" s="5595">
        <v>45530</v>
      </c>
      <c r="AB233" s="5599">
        <v>23151</v>
      </c>
      <c r="AC233" s="5598">
        <v>15200</v>
      </c>
      <c r="AD233" s="5598">
        <f t="shared" si="61"/>
        <v>200</v>
      </c>
      <c r="AE233" s="5608">
        <f t="shared" si="62"/>
        <v>18025.68</v>
      </c>
      <c r="AF233" s="5608">
        <f t="shared" si="63"/>
        <v>901.28400000000011</v>
      </c>
      <c r="AG233" s="5831">
        <v>5</v>
      </c>
      <c r="AH233" s="5869" t="s">
        <v>8</v>
      </c>
      <c r="AI233" s="5734"/>
      <c r="AJ233" s="5823"/>
      <c r="AK233" s="5631"/>
      <c r="AL233" s="5589"/>
      <c r="AM233" s="5606"/>
      <c r="AN233" s="5607"/>
      <c r="AO233" s="5594"/>
      <c r="AP233" s="5594"/>
      <c r="AQ233" s="5608"/>
      <c r="AR233" s="4599"/>
      <c r="AS233" s="5921"/>
      <c r="AT233" s="5669"/>
      <c r="AU233" s="5919"/>
      <c r="AV233" s="5669"/>
      <c r="AW233" s="5670"/>
      <c r="AX233" s="5670"/>
      <c r="AY233" s="5899"/>
      <c r="AZ233" s="2205"/>
      <c r="BB233" s="4994"/>
      <c r="BC233" s="4994"/>
      <c r="BD233" s="4994"/>
      <c r="BE233" s="4994"/>
      <c r="BF233" s="4994"/>
      <c r="BG233" s="4994"/>
      <c r="BH233" s="4994"/>
      <c r="BI233" s="4994"/>
      <c r="BJ233" s="4994"/>
      <c r="BK233" s="4994"/>
      <c r="BL233" s="4994"/>
      <c r="BM233" s="4994"/>
      <c r="BN233" s="4994"/>
      <c r="BO233" s="4994"/>
      <c r="BP233" s="4994"/>
      <c r="BQ233" s="4994"/>
      <c r="BR233" s="4994"/>
      <c r="BS233" s="5083"/>
      <c r="BT233" s="5307"/>
      <c r="BU233" s="5303"/>
      <c r="BV233" s="5282"/>
      <c r="BW233" s="5283"/>
      <c r="BX233" s="5283"/>
      <c r="BY233" s="5283"/>
      <c r="BZ233" s="5283"/>
      <c r="CA233" s="5283"/>
      <c r="CB233" s="5283"/>
      <c r="CC233" s="5283"/>
      <c r="CD233" s="5283"/>
      <c r="CE233" s="5283"/>
      <c r="CF233" s="5283"/>
      <c r="CG233" s="5283"/>
      <c r="CH233" s="6476"/>
      <c r="CI233" s="5284"/>
      <c r="CK233" s="5139"/>
      <c r="CL233" s="5139"/>
      <c r="CM233" s="5139"/>
      <c r="CN233" s="5139"/>
      <c r="CO233" s="5139"/>
      <c r="CP233" s="5139"/>
      <c r="CQ233" s="5139"/>
      <c r="CR233" s="5139"/>
      <c r="CS233" s="5139"/>
      <c r="CT233" s="5139"/>
      <c r="CU233" s="5139"/>
      <c r="CV233" s="5139"/>
      <c r="CW233" s="5139"/>
      <c r="CX233" s="5139"/>
      <c r="CY233" s="5139"/>
      <c r="CZ233" s="5139"/>
      <c r="DA233" s="5139"/>
      <c r="DB233" s="5139"/>
      <c r="DC233" s="5122"/>
      <c r="DD233" s="5149"/>
      <c r="DE233" s="5149"/>
      <c r="DF233" s="5150"/>
      <c r="DG233" s="5150"/>
      <c r="DH233" s="5150"/>
      <c r="DI233" s="5150"/>
      <c r="DJ233" s="5150"/>
      <c r="DK233" s="5150"/>
      <c r="DL233" s="5150"/>
      <c r="DM233" s="5150"/>
      <c r="DN233" s="5150"/>
      <c r="DO233" s="5150"/>
      <c r="DP233" s="5150"/>
      <c r="DQ233" s="5150"/>
      <c r="DR233" s="5150"/>
      <c r="DT233" s="4994"/>
      <c r="DU233" s="4994"/>
      <c r="DV233" s="4994"/>
      <c r="DW233" s="4994"/>
      <c r="DX233" s="4994"/>
      <c r="DY233" s="4994"/>
      <c r="DZ233" s="4994"/>
      <c r="EA233" s="4994"/>
      <c r="EB233" s="4994"/>
      <c r="EC233" s="4994"/>
      <c r="ED233" s="4994"/>
      <c r="EE233" s="4994"/>
      <c r="EF233" s="4994"/>
      <c r="EG233" s="4994"/>
      <c r="EH233" s="4994"/>
      <c r="EI233" s="4994"/>
      <c r="EJ233" s="4994"/>
      <c r="EK233" s="4994"/>
      <c r="EL233" s="6932"/>
      <c r="EM233" s="4449"/>
      <c r="EN233" s="4449"/>
      <c r="EO233" s="182"/>
      <c r="EP233" s="182"/>
      <c r="EQ233" s="182"/>
      <c r="ER233" s="182"/>
      <c r="ES233" s="182"/>
      <c r="ET233" s="182"/>
      <c r="EU233" s="182"/>
      <c r="EV233" s="182"/>
      <c r="EW233" s="182"/>
      <c r="EX233" s="182"/>
      <c r="EY233" s="182"/>
      <c r="EZ233" s="182"/>
      <c r="FA233" s="339"/>
      <c r="FC233" s="6769"/>
      <c r="FD233" s="6765"/>
      <c r="FE233" s="6765"/>
      <c r="FF233" s="6765"/>
      <c r="FG233" s="6765"/>
      <c r="FH233" s="6765"/>
      <c r="FI233" s="6765"/>
      <c r="FJ233" s="6765"/>
      <c r="FK233" s="6770"/>
      <c r="FL233" s="6765"/>
      <c r="FM233" s="6765"/>
      <c r="FN233" s="6765"/>
      <c r="FO233" s="6765"/>
      <c r="FP233" s="6765"/>
      <c r="FQ233" s="6765"/>
      <c r="FR233" s="6819"/>
      <c r="FS233" s="6819"/>
      <c r="FT233" s="6762"/>
      <c r="FU233" s="5012"/>
      <c r="FV233" s="6731"/>
      <c r="FW233" s="6731"/>
      <c r="FX233" s="6731"/>
      <c r="FY233" s="6731"/>
      <c r="FZ233" s="6731"/>
      <c r="GA233" s="6731"/>
      <c r="GB233" s="6731"/>
      <c r="GC233" s="6731"/>
      <c r="GD233" s="6731"/>
      <c r="GE233" s="6731"/>
      <c r="GF233" s="6731"/>
      <c r="GG233" s="6731"/>
      <c r="GH233" s="6731"/>
      <c r="GI233" s="6731"/>
      <c r="GJ233" s="6731"/>
      <c r="GK233" s="6731"/>
      <c r="HV233" s="6769"/>
      <c r="HW233" s="6765"/>
      <c r="HX233" s="6765"/>
      <c r="HY233" s="6765"/>
      <c r="HZ233" s="6765"/>
      <c r="IA233" s="6765"/>
      <c r="IB233" s="6765"/>
      <c r="IC233" s="6765"/>
      <c r="ID233" s="6770"/>
      <c r="IE233" s="6765"/>
      <c r="IF233" s="6765"/>
      <c r="IG233" s="6765"/>
      <c r="IH233" s="6765"/>
      <c r="II233" s="6765"/>
      <c r="IJ233" s="6765"/>
      <c r="IK233" s="6819"/>
      <c r="IL233" s="6819"/>
      <c r="IM233" s="6762"/>
      <c r="IN233" s="5012"/>
      <c r="IO233" s="6731"/>
      <c r="IP233" s="6731"/>
      <c r="IQ233" s="6731"/>
      <c r="IR233" s="6731"/>
      <c r="IS233" s="6731"/>
      <c r="IT233" s="6731"/>
      <c r="IU233" s="6731"/>
      <c r="IV233" s="6731"/>
      <c r="IW233" s="6731"/>
      <c r="IX233" s="6731"/>
      <c r="IY233" s="6731"/>
      <c r="IZ233" s="6731"/>
      <c r="JA233" s="6731"/>
      <c r="JB233" s="6731"/>
      <c r="JC233" s="6731"/>
      <c r="JD233" s="6731"/>
    </row>
    <row r="234" spans="17:264">
      <c r="Q234" s="5593" t="s">
        <v>792</v>
      </c>
      <c r="R234" s="5589" t="s">
        <v>1531</v>
      </c>
      <c r="S234" s="5589">
        <v>460</v>
      </c>
      <c r="T234" s="5589" t="s">
        <v>36</v>
      </c>
      <c r="U234" s="5610">
        <v>45525</v>
      </c>
      <c r="V234" s="6358">
        <v>10</v>
      </c>
      <c r="W234" s="5594" t="s">
        <v>35</v>
      </c>
      <c r="X234" s="5594">
        <v>10</v>
      </c>
      <c r="Y234" s="5597">
        <v>366</v>
      </c>
      <c r="Z234" s="4482">
        <v>45527</v>
      </c>
      <c r="AA234" s="5595">
        <v>45530</v>
      </c>
      <c r="AB234" s="5599">
        <v>23151</v>
      </c>
      <c r="AC234" s="5609">
        <v>10000</v>
      </c>
      <c r="AD234" s="5598">
        <f t="shared" si="61"/>
        <v>0</v>
      </c>
      <c r="AE234" s="5600">
        <f t="shared" si="62"/>
        <v>3660</v>
      </c>
      <c r="AF234" s="5600">
        <f t="shared" si="63"/>
        <v>183</v>
      </c>
      <c r="AG234" s="5609">
        <v>5</v>
      </c>
      <c r="AH234" s="5869" t="s">
        <v>8</v>
      </c>
      <c r="AI234" s="5734"/>
      <c r="AJ234" s="5825"/>
      <c r="AK234" s="7243"/>
      <c r="AL234" s="3941"/>
      <c r="AM234" s="5918"/>
      <c r="AN234" s="6938"/>
      <c r="AO234" s="3941"/>
      <c r="AP234" s="3941"/>
      <c r="AQ234" s="5711"/>
      <c r="AR234" s="4920"/>
      <c r="AS234" s="5834"/>
      <c r="AT234" s="5646"/>
      <c r="AU234" s="5880"/>
      <c r="AV234" s="5646"/>
      <c r="AW234" s="5649"/>
      <c r="AX234" s="5649"/>
      <c r="AY234" s="5836"/>
      <c r="AZ234" s="2205"/>
      <c r="BB234" s="4994"/>
      <c r="BC234" s="4994"/>
      <c r="BD234" s="4994"/>
      <c r="BE234" s="4994"/>
      <c r="BF234" s="4994"/>
      <c r="BG234" s="4994"/>
      <c r="BH234" s="4994"/>
      <c r="BI234" s="4994"/>
      <c r="BJ234" s="4994"/>
      <c r="BK234" s="4994"/>
      <c r="BL234" s="4994"/>
      <c r="BM234" s="4994"/>
      <c r="BN234" s="4994"/>
      <c r="BO234" s="4994"/>
      <c r="BP234" s="4994"/>
      <c r="BQ234" s="4994"/>
      <c r="BR234" s="4994"/>
      <c r="BS234" s="5083"/>
      <c r="BT234" s="5162"/>
      <c r="BU234" s="5101"/>
      <c r="BV234" s="5101"/>
      <c r="BW234" s="5102"/>
      <c r="BX234" s="5102"/>
      <c r="BY234" s="5102"/>
      <c r="BZ234" s="5102"/>
      <c r="CA234" s="5102"/>
      <c r="CB234" s="5102"/>
      <c r="CC234" s="5102"/>
      <c r="CD234" s="5102"/>
      <c r="CE234" s="5102"/>
      <c r="CF234" s="5102"/>
      <c r="CG234" s="5102"/>
      <c r="CH234" s="5102"/>
      <c r="CI234" s="5102"/>
      <c r="CK234" s="5139"/>
      <c r="CL234" s="5139"/>
      <c r="CM234" s="5139"/>
      <c r="CN234" s="5139"/>
      <c r="CO234" s="5139"/>
      <c r="CP234" s="5139"/>
      <c r="CQ234" s="5139"/>
      <c r="CR234" s="5139"/>
      <c r="CS234" s="5139"/>
      <c r="CT234" s="5139"/>
      <c r="CU234" s="5139"/>
      <c r="CV234" s="5139"/>
      <c r="CW234" s="5139"/>
      <c r="CX234" s="5139"/>
      <c r="CY234" s="5139"/>
      <c r="CZ234" s="5139"/>
      <c r="DA234" s="5139"/>
      <c r="DB234" s="5139"/>
      <c r="DC234" s="5105"/>
      <c r="DD234" s="5149"/>
      <c r="DE234" s="5149"/>
      <c r="DF234" s="5150"/>
      <c r="DG234" s="5150"/>
      <c r="DH234" s="5150"/>
      <c r="DI234" s="5150"/>
      <c r="DJ234" s="5150"/>
      <c r="DK234" s="5150"/>
      <c r="DL234" s="5150"/>
      <c r="DM234" s="5150"/>
      <c r="DN234" s="5150"/>
      <c r="DO234" s="5150"/>
      <c r="DP234" s="5150"/>
      <c r="DQ234" s="5150"/>
      <c r="DR234" s="5150"/>
      <c r="DT234" s="4994"/>
      <c r="DU234" s="4994"/>
      <c r="DV234" s="4994"/>
      <c r="DW234" s="4994"/>
      <c r="DX234" s="4994"/>
      <c r="DY234" s="4994"/>
      <c r="DZ234" s="4994"/>
      <c r="EA234" s="4994"/>
      <c r="EB234" s="4994"/>
      <c r="EC234" s="4994"/>
      <c r="ED234" s="4994"/>
      <c r="EE234" s="4994"/>
      <c r="EF234" s="4994"/>
      <c r="EG234" s="4994"/>
      <c r="EH234" s="4994"/>
      <c r="EI234" s="4994"/>
      <c r="EJ234" s="4994"/>
      <c r="EK234" s="4994"/>
      <c r="EL234" s="6932"/>
      <c r="EM234" s="4449"/>
      <c r="EN234" s="4449"/>
      <c r="EO234" s="182"/>
      <c r="EP234" s="182"/>
      <c r="EQ234" s="182"/>
      <c r="ER234" s="182"/>
      <c r="ES234" s="182"/>
      <c r="ET234" s="182"/>
      <c r="EU234" s="182"/>
      <c r="EV234" s="182"/>
      <c r="EW234" s="182"/>
      <c r="EX234" s="182"/>
      <c r="EY234" s="182"/>
      <c r="EZ234" s="182"/>
      <c r="FA234" s="339"/>
      <c r="FC234" s="6769"/>
      <c r="FD234" s="6765"/>
      <c r="FE234" s="6765"/>
      <c r="FF234" s="6765"/>
      <c r="FG234" s="6765"/>
      <c r="FH234" s="6765"/>
      <c r="FI234" s="6765"/>
      <c r="FJ234" s="6765"/>
      <c r="FK234" s="6770"/>
      <c r="FL234" s="6765"/>
      <c r="FM234" s="6765"/>
      <c r="FN234" s="6765"/>
      <c r="FO234" s="6765"/>
      <c r="FP234" s="6765"/>
      <c r="FQ234" s="6765"/>
      <c r="FR234" s="6819"/>
      <c r="FS234" s="6819"/>
      <c r="FT234" s="6762"/>
      <c r="FU234" s="5012"/>
      <c r="FV234" s="6731"/>
      <c r="FW234" s="6731"/>
      <c r="FX234" s="6731"/>
      <c r="FY234" s="6731"/>
      <c r="FZ234" s="6731"/>
      <c r="GA234" s="6731"/>
      <c r="GB234" s="6731"/>
      <c r="GC234" s="6731"/>
      <c r="GD234" s="6731"/>
      <c r="GE234" s="6731"/>
      <c r="GF234" s="6731"/>
      <c r="GG234" s="6731"/>
      <c r="GH234" s="6731"/>
      <c r="GI234" s="6731"/>
      <c r="GJ234" s="6731"/>
      <c r="GK234" s="6731"/>
      <c r="HV234" s="6769"/>
      <c r="HW234" s="6765"/>
      <c r="HX234" s="6765"/>
      <c r="HY234" s="6765"/>
      <c r="HZ234" s="6765"/>
      <c r="IA234" s="6765"/>
      <c r="IB234" s="6765"/>
      <c r="IC234" s="6765"/>
      <c r="ID234" s="6770"/>
      <c r="IE234" s="6765"/>
      <c r="IF234" s="6765"/>
      <c r="IG234" s="6765"/>
      <c r="IH234" s="6765"/>
      <c r="II234" s="6765"/>
      <c r="IJ234" s="6765"/>
      <c r="IK234" s="6819"/>
      <c r="IL234" s="6819"/>
      <c r="IM234" s="6762"/>
      <c r="IN234" s="5012"/>
      <c r="IO234" s="6731"/>
      <c r="IP234" s="6731"/>
      <c r="IQ234" s="6731"/>
      <c r="IR234" s="6731"/>
      <c r="IS234" s="6731"/>
      <c r="IT234" s="6731"/>
      <c r="IU234" s="6731"/>
      <c r="IV234" s="6731"/>
      <c r="IW234" s="6731"/>
      <c r="IX234" s="6731"/>
      <c r="IY234" s="6731"/>
      <c r="IZ234" s="6731"/>
      <c r="JA234" s="6731"/>
      <c r="JB234" s="6731"/>
      <c r="JC234" s="6731"/>
      <c r="JD234" s="6731"/>
    </row>
    <row r="235" spans="17:264" ht="15" thickBot="1">
      <c r="Q235" s="5593" t="s">
        <v>792</v>
      </c>
      <c r="R235" s="5594" t="s">
        <v>1607</v>
      </c>
      <c r="S235" s="5594">
        <v>461</v>
      </c>
      <c r="T235" s="5589" t="s">
        <v>36</v>
      </c>
      <c r="U235" s="5610">
        <v>45525</v>
      </c>
      <c r="V235" s="7046">
        <v>3</v>
      </c>
      <c r="W235" s="5594" t="s">
        <v>35</v>
      </c>
      <c r="X235" s="5594">
        <v>7.5</v>
      </c>
      <c r="Y235" s="5608">
        <v>1185.9000000000001</v>
      </c>
      <c r="Z235" s="4482">
        <v>45527</v>
      </c>
      <c r="AA235" s="5595">
        <v>45530</v>
      </c>
      <c r="AB235" s="5599">
        <v>23151</v>
      </c>
      <c r="AC235" s="5598">
        <v>3200</v>
      </c>
      <c r="AD235" s="5598">
        <f t="shared" si="61"/>
        <v>200</v>
      </c>
      <c r="AE235" s="5608">
        <f t="shared" si="62"/>
        <v>3794.8800000000006</v>
      </c>
      <c r="AF235" s="5608">
        <f t="shared" si="63"/>
        <v>189.74400000000003</v>
      </c>
      <c r="AG235" s="5831">
        <v>5</v>
      </c>
      <c r="AH235" s="5869" t="s">
        <v>8</v>
      </c>
      <c r="AI235" s="5734"/>
      <c r="AJ235" s="5839"/>
      <c r="AK235" s="7245"/>
      <c r="AL235" s="5967"/>
      <c r="AM235" s="7246"/>
      <c r="AN235" s="7247"/>
      <c r="AO235" s="5967"/>
      <c r="AP235" s="5967"/>
      <c r="AQ235" s="6625"/>
      <c r="AR235" s="5844"/>
      <c r="AS235" s="5845"/>
      <c r="AT235" s="5967"/>
      <c r="AU235" s="6626"/>
      <c r="AV235" s="5967"/>
      <c r="AW235" s="6625"/>
      <c r="AX235" s="6625"/>
      <c r="AY235" s="5847"/>
      <c r="AZ235" s="2152"/>
      <c r="BB235" s="4994"/>
      <c r="BC235" s="4994"/>
      <c r="BD235" s="4994"/>
      <c r="BE235" s="4994"/>
      <c r="BF235" s="4994"/>
      <c r="BG235" s="4994"/>
      <c r="BH235" s="4994"/>
      <c r="BI235" s="4994"/>
      <c r="BJ235" s="4994"/>
      <c r="BK235" s="4994"/>
      <c r="BL235" s="4994"/>
      <c r="BM235" s="4994"/>
      <c r="BN235" s="4994"/>
      <c r="BO235" s="4994"/>
      <c r="BP235" s="4994"/>
      <c r="BQ235" s="4994"/>
      <c r="BR235" s="4994"/>
      <c r="BS235" s="5083"/>
      <c r="BT235" s="5269"/>
      <c r="BU235" s="5101"/>
      <c r="BV235" s="5101"/>
      <c r="BW235" s="5102"/>
      <c r="BX235" s="5102"/>
      <c r="BY235" s="5102"/>
      <c r="BZ235" s="5102"/>
      <c r="CA235" s="5102"/>
      <c r="CB235" s="5102"/>
      <c r="CC235" s="5102"/>
      <c r="CD235" s="5102"/>
      <c r="CE235" s="5102"/>
      <c r="CF235" s="5102"/>
      <c r="CG235" s="5102"/>
      <c r="CH235" s="5102"/>
      <c r="CI235" s="5102"/>
      <c r="CK235" s="5139"/>
      <c r="CL235" s="5139"/>
      <c r="CM235" s="5139"/>
      <c r="CN235" s="5139"/>
      <c r="CO235" s="5139"/>
      <c r="CP235" s="5139"/>
      <c r="CQ235" s="5139"/>
      <c r="CR235" s="5139"/>
      <c r="CS235" s="5139"/>
      <c r="CT235" s="5139"/>
      <c r="CU235" s="5139"/>
      <c r="CV235" s="5139"/>
      <c r="CW235" s="5139"/>
      <c r="CX235" s="5139"/>
      <c r="CY235" s="5139"/>
      <c r="CZ235" s="5139"/>
      <c r="DA235" s="5139"/>
      <c r="DB235" s="5139"/>
      <c r="DC235" s="6583"/>
      <c r="DD235" s="6584"/>
      <c r="DE235" s="6584"/>
      <c r="DF235" s="6584"/>
      <c r="DG235" s="6584"/>
      <c r="DH235" s="6584"/>
      <c r="DI235" s="6584"/>
      <c r="DJ235" s="6584"/>
      <c r="DK235" s="6584"/>
      <c r="DL235" s="6584"/>
      <c r="DM235" s="6584"/>
      <c r="DN235" s="6584"/>
      <c r="DO235" s="6584"/>
      <c r="DP235" s="6584"/>
      <c r="DQ235" s="6584"/>
      <c r="DR235" s="6584"/>
      <c r="DT235" s="4994"/>
      <c r="DU235" s="4994"/>
      <c r="DV235" s="4994"/>
      <c r="DW235" s="4994"/>
      <c r="DX235" s="4994"/>
      <c r="DY235" s="4994"/>
      <c r="DZ235" s="4994"/>
      <c r="EA235" s="4994"/>
      <c r="EB235" s="4994"/>
      <c r="EC235" s="4994"/>
      <c r="ED235" s="4994"/>
      <c r="EE235" s="4994"/>
      <c r="EF235" s="4994"/>
      <c r="EG235" s="4994"/>
      <c r="EH235" s="4994"/>
      <c r="EI235" s="4994"/>
      <c r="EJ235" s="4994"/>
      <c r="EK235" s="4994"/>
      <c r="EL235" s="6932"/>
      <c r="EM235" s="4449"/>
      <c r="EN235" s="4449"/>
      <c r="EO235" s="182"/>
      <c r="EP235" s="182"/>
      <c r="EQ235" s="182"/>
      <c r="ER235" s="182"/>
      <c r="ES235" s="182"/>
      <c r="ET235" s="182"/>
      <c r="EU235" s="182"/>
      <c r="EV235" s="182"/>
      <c r="EW235" s="182"/>
      <c r="EX235" s="182"/>
      <c r="EY235" s="182"/>
      <c r="EZ235" s="182"/>
      <c r="FA235" s="339"/>
      <c r="FC235" s="6769"/>
      <c r="FD235" s="6765"/>
      <c r="FE235" s="6765"/>
      <c r="FF235" s="6765"/>
      <c r="FG235" s="6765"/>
      <c r="FH235" s="6765"/>
      <c r="FI235" s="6765"/>
      <c r="FJ235" s="6765"/>
      <c r="FK235" s="6770"/>
      <c r="FL235" s="6765"/>
      <c r="FM235" s="6765"/>
      <c r="FN235" s="6765"/>
      <c r="FO235" s="6765"/>
      <c r="FP235" s="6765"/>
      <c r="FQ235" s="6765"/>
      <c r="FR235" s="6819"/>
      <c r="FS235" s="6819"/>
      <c r="FT235" s="6762"/>
      <c r="FU235" s="5012"/>
      <c r="FV235" s="6731"/>
      <c r="FW235" s="6731"/>
      <c r="FX235" s="6731"/>
      <c r="FY235" s="6731"/>
      <c r="FZ235" s="6731"/>
      <c r="GA235" s="6731"/>
      <c r="GB235" s="6731"/>
      <c r="GC235" s="6731"/>
      <c r="GD235" s="6731"/>
      <c r="GE235" s="6731"/>
      <c r="GF235" s="6731"/>
      <c r="GG235" s="6731"/>
      <c r="GH235" s="6731"/>
      <c r="GI235" s="6731"/>
      <c r="GJ235" s="6731"/>
      <c r="GK235" s="6731"/>
      <c r="HV235" s="6769"/>
      <c r="HW235" s="6765"/>
      <c r="HX235" s="6765"/>
      <c r="HY235" s="6765"/>
      <c r="HZ235" s="6765"/>
      <c r="IA235" s="6765"/>
      <c r="IB235" s="6765"/>
      <c r="IC235" s="6765"/>
      <c r="ID235" s="6770"/>
      <c r="IE235" s="6765"/>
      <c r="IF235" s="6765"/>
      <c r="IG235" s="6765"/>
      <c r="IH235" s="6765"/>
      <c r="II235" s="6765"/>
      <c r="IJ235" s="6765"/>
      <c r="IK235" s="6819"/>
      <c r="IL235" s="6819"/>
      <c r="IM235" s="6762"/>
      <c r="IN235" s="5012"/>
      <c r="IO235" s="6731"/>
      <c r="IP235" s="6731"/>
      <c r="IQ235" s="6731"/>
      <c r="IR235" s="6731"/>
      <c r="IS235" s="6731"/>
      <c r="IT235" s="6731"/>
      <c r="IU235" s="6731"/>
      <c r="IV235" s="6731"/>
      <c r="IW235" s="6731"/>
      <c r="IX235" s="6731"/>
      <c r="IY235" s="6731"/>
      <c r="IZ235" s="6731"/>
      <c r="JA235" s="6731"/>
      <c r="JB235" s="6731"/>
      <c r="JC235" s="6731"/>
      <c r="JD235" s="6731"/>
    </row>
    <row r="236" spans="17:264" ht="15" thickBot="1">
      <c r="Q236" s="5593" t="s">
        <v>792</v>
      </c>
      <c r="R236" s="5594" t="s">
        <v>1533</v>
      </c>
      <c r="S236" s="5594">
        <v>462</v>
      </c>
      <c r="T236" s="5589" t="s">
        <v>36</v>
      </c>
      <c r="U236" s="5610">
        <v>45525</v>
      </c>
      <c r="V236" s="7046">
        <v>0.5</v>
      </c>
      <c r="W236" s="5594" t="s">
        <v>35</v>
      </c>
      <c r="X236" s="5625">
        <v>1.25</v>
      </c>
      <c r="Y236" s="5608">
        <v>1185.9000000000001</v>
      </c>
      <c r="Z236" s="4482">
        <v>45527</v>
      </c>
      <c r="AA236" s="5595">
        <v>45530</v>
      </c>
      <c r="AB236" s="5599">
        <v>23151</v>
      </c>
      <c r="AC236" s="5598">
        <v>800</v>
      </c>
      <c r="AD236" s="5598">
        <f t="shared" si="61"/>
        <v>300</v>
      </c>
      <c r="AE236" s="5608">
        <f t="shared" si="62"/>
        <v>948.72000000000014</v>
      </c>
      <c r="AF236" s="5608">
        <f t="shared" si="63"/>
        <v>47.436000000000007</v>
      </c>
      <c r="AG236" s="5831">
        <v>5</v>
      </c>
      <c r="AH236" s="5636" t="s">
        <v>8</v>
      </c>
      <c r="AI236" s="5734"/>
      <c r="AJ236" s="6617"/>
      <c r="AK236" s="7339"/>
      <c r="AL236" s="6617"/>
      <c r="AM236" s="7340"/>
      <c r="AN236" s="7341"/>
      <c r="AO236" s="6617"/>
      <c r="AP236" s="6617"/>
      <c r="AQ236" s="6620"/>
      <c r="AR236" s="6111"/>
      <c r="AS236" s="6618"/>
      <c r="AT236" s="6617"/>
      <c r="AU236" s="6621"/>
      <c r="AV236" s="6617"/>
      <c r="AW236" s="6620"/>
      <c r="AX236" s="6620"/>
      <c r="AY236" s="7342"/>
      <c r="AZ236" s="2024"/>
      <c r="BB236" s="4994"/>
      <c r="BC236" s="4994"/>
      <c r="BD236" s="4994"/>
      <c r="BE236" s="4994"/>
      <c r="BF236" s="4994"/>
      <c r="BG236" s="4994"/>
      <c r="BH236" s="4994"/>
      <c r="BI236" s="4994"/>
      <c r="BJ236" s="4994"/>
      <c r="BK236" s="4994"/>
      <c r="BL236" s="4994"/>
      <c r="BM236" s="4994"/>
      <c r="BN236" s="4994"/>
      <c r="BO236" s="4994"/>
      <c r="BP236" s="4994"/>
      <c r="BQ236" s="4994"/>
      <c r="BR236" s="4994"/>
      <c r="BS236" s="5083"/>
      <c r="BT236" s="5162"/>
      <c r="BU236" s="5101"/>
      <c r="BV236" s="5101"/>
      <c r="BW236" s="5102"/>
      <c r="BX236" s="5102"/>
      <c r="BY236" s="5102"/>
      <c r="BZ236" s="5102"/>
      <c r="CA236" s="5102"/>
      <c r="CB236" s="5102"/>
      <c r="CC236" s="5102"/>
      <c r="CD236" s="5102"/>
      <c r="CE236" s="5102"/>
      <c r="CF236" s="5102"/>
      <c r="CG236" s="5102"/>
      <c r="CH236" s="5102"/>
      <c r="CI236" s="5102"/>
      <c r="CK236" s="5139"/>
      <c r="CL236" s="5139"/>
      <c r="CM236" s="5139"/>
      <c r="CN236" s="5139"/>
      <c r="CO236" s="5139"/>
      <c r="CP236" s="5139"/>
      <c r="CQ236" s="5139"/>
      <c r="CR236" s="5139"/>
      <c r="CS236" s="5139"/>
      <c r="CT236" s="5139"/>
      <c r="CU236" s="5139"/>
      <c r="CV236" s="5139"/>
      <c r="CW236" s="5139"/>
      <c r="CX236" s="5139"/>
      <c r="CY236" s="5139"/>
      <c r="CZ236" s="5139"/>
      <c r="DA236" s="5139"/>
      <c r="DB236" s="5139"/>
      <c r="DC236" s="6583"/>
      <c r="DD236" s="6584"/>
      <c r="DE236" s="6584"/>
      <c r="DF236" s="6584"/>
      <c r="DG236" s="6584"/>
      <c r="DH236" s="6584"/>
      <c r="DI236" s="6584"/>
      <c r="DJ236" s="6584"/>
      <c r="DK236" s="6584"/>
      <c r="DL236" s="6584"/>
      <c r="DM236" s="6584"/>
      <c r="DN236" s="6584"/>
      <c r="DO236" s="6584"/>
      <c r="DP236" s="6584"/>
      <c r="DQ236" s="6584"/>
      <c r="DR236" s="6584"/>
      <c r="DT236" s="4994"/>
      <c r="DU236" s="4994"/>
      <c r="DV236" s="4994"/>
      <c r="DW236" s="4994"/>
      <c r="DX236" s="4994"/>
      <c r="DY236" s="4994"/>
      <c r="DZ236" s="4994"/>
      <c r="EA236" s="4994"/>
      <c r="EB236" s="4994"/>
      <c r="EC236" s="4994"/>
      <c r="ED236" s="4994"/>
      <c r="EE236" s="4994"/>
      <c r="EF236" s="4994"/>
      <c r="EG236" s="4994"/>
      <c r="EH236" s="4994"/>
      <c r="EI236" s="4994"/>
      <c r="EJ236" s="4994"/>
      <c r="EK236" s="4994"/>
      <c r="EL236" s="6932"/>
      <c r="EM236" s="4449"/>
      <c r="EN236" s="4449"/>
      <c r="EO236" s="182"/>
      <c r="EP236" s="182"/>
      <c r="EQ236" s="182"/>
      <c r="ER236" s="182"/>
      <c r="ES236" s="182"/>
      <c r="ET236" s="182"/>
      <c r="EU236" s="182"/>
      <c r="EV236" s="182"/>
      <c r="EW236" s="182"/>
      <c r="EX236" s="182"/>
      <c r="EY236" s="182"/>
      <c r="EZ236" s="182"/>
      <c r="FA236" s="339"/>
      <c r="FC236" s="6769"/>
      <c r="FD236" s="6765"/>
      <c r="FE236" s="6765"/>
      <c r="FF236" s="6765"/>
      <c r="FG236" s="6765"/>
      <c r="FH236" s="6765"/>
      <c r="FI236" s="6765"/>
      <c r="FJ236" s="6765"/>
      <c r="FK236" s="6770"/>
      <c r="FL236" s="6765"/>
      <c r="FM236" s="6765"/>
      <c r="FN236" s="6765"/>
      <c r="FO236" s="6765"/>
      <c r="FP236" s="6765"/>
      <c r="FQ236" s="6765"/>
      <c r="FR236" s="6819"/>
      <c r="FS236" s="6819"/>
      <c r="FT236" s="6762"/>
      <c r="FU236" s="5012"/>
      <c r="FV236" s="6731"/>
      <c r="FW236" s="6731"/>
      <c r="FX236" s="6731"/>
      <c r="FY236" s="6731"/>
      <c r="FZ236" s="6731"/>
      <c r="GA236" s="6731"/>
      <c r="GB236" s="6731"/>
      <c r="GC236" s="6731"/>
      <c r="GD236" s="6731"/>
      <c r="GE236" s="6731"/>
      <c r="GF236" s="6731"/>
      <c r="GG236" s="6731"/>
      <c r="GH236" s="6731"/>
      <c r="GI236" s="6731"/>
      <c r="GJ236" s="6731"/>
      <c r="GK236" s="6731"/>
      <c r="HV236" s="6769"/>
      <c r="HW236" s="6765"/>
      <c r="HX236" s="6765"/>
      <c r="HY236" s="6765"/>
      <c r="HZ236" s="6765"/>
      <c r="IA236" s="6765"/>
      <c r="IB236" s="6765"/>
      <c r="IC236" s="6765"/>
      <c r="ID236" s="6770"/>
      <c r="IE236" s="6765"/>
      <c r="IF236" s="6765"/>
      <c r="IG236" s="6765"/>
      <c r="IH236" s="6765"/>
      <c r="II236" s="6765"/>
      <c r="IJ236" s="6765"/>
      <c r="IK236" s="6819"/>
      <c r="IL236" s="6819"/>
      <c r="IM236" s="6762"/>
      <c r="IN236" s="5012"/>
      <c r="IO236" s="6731"/>
      <c r="IP236" s="6731"/>
      <c r="IQ236" s="6731"/>
      <c r="IR236" s="6731"/>
      <c r="IS236" s="6731"/>
      <c r="IT236" s="6731"/>
      <c r="IU236" s="6731"/>
      <c r="IV236" s="6731"/>
      <c r="IW236" s="6731"/>
      <c r="IX236" s="6731"/>
      <c r="IY236" s="6731"/>
      <c r="IZ236" s="6731"/>
      <c r="JA236" s="6731"/>
      <c r="JB236" s="6731"/>
      <c r="JC236" s="6731"/>
      <c r="JD236" s="6731"/>
    </row>
    <row r="237" spans="17:264" ht="15.75" customHeight="1" thickBot="1">
      <c r="Q237" s="5593"/>
      <c r="R237" s="5589"/>
      <c r="S237" s="5605"/>
      <c r="T237" s="5589"/>
      <c r="U237" s="5595"/>
      <c r="V237" s="5596"/>
      <c r="W237" s="5594"/>
      <c r="X237" s="5594"/>
      <c r="Y237" s="5597"/>
      <c r="Z237" s="4482"/>
      <c r="AA237" s="5595"/>
      <c r="AB237" s="5594"/>
      <c r="AC237" s="5598"/>
      <c r="AD237" s="5594"/>
      <c r="AE237" s="5608"/>
      <c r="AF237" s="5608"/>
      <c r="AG237" s="5609"/>
      <c r="AH237" s="5636"/>
      <c r="AI237" s="5734"/>
      <c r="AJ237" s="6617"/>
      <c r="AK237" s="7339"/>
      <c r="AL237" s="6617"/>
      <c r="AM237" s="7340"/>
      <c r="AN237" s="7341"/>
      <c r="AO237" s="6617"/>
      <c r="AP237" s="6617"/>
      <c r="AQ237" s="6620"/>
      <c r="AR237" s="6111"/>
      <c r="AS237" s="6618"/>
      <c r="AT237" s="6617"/>
      <c r="AU237" s="6621"/>
      <c r="AV237" s="6617"/>
      <c r="AW237" s="6620"/>
      <c r="AX237" s="6620"/>
      <c r="AY237" s="7342"/>
      <c r="AZ237" s="2024"/>
      <c r="BB237" s="4994"/>
      <c r="BC237" s="4994"/>
      <c r="BD237" s="4994"/>
      <c r="BE237" s="4994"/>
      <c r="BF237" s="4994"/>
      <c r="BG237" s="4994"/>
      <c r="BH237" s="4994"/>
      <c r="BI237" s="4994"/>
      <c r="BJ237" s="4994"/>
      <c r="BK237" s="4994"/>
      <c r="BL237" s="4994"/>
      <c r="BM237" s="4994"/>
      <c r="BN237" s="4994"/>
      <c r="BO237" s="4994"/>
      <c r="BP237" s="4994"/>
      <c r="BQ237" s="4994"/>
      <c r="BR237" s="4994"/>
      <c r="BS237" s="5083"/>
      <c r="BT237" s="5262"/>
      <c r="BU237" s="5084"/>
      <c r="BV237" s="5085" t="s">
        <v>14</v>
      </c>
      <c r="BW237" s="5085" t="s">
        <v>12</v>
      </c>
      <c r="BX237" s="5085"/>
      <c r="BY237" s="5085"/>
      <c r="BZ237" s="5085" t="s">
        <v>15</v>
      </c>
      <c r="CA237" s="5085" t="s">
        <v>12</v>
      </c>
      <c r="CB237" s="5085" t="s">
        <v>12</v>
      </c>
      <c r="CC237" s="5085"/>
      <c r="CD237" s="5085"/>
      <c r="CE237" s="5085"/>
      <c r="CF237" s="5085"/>
      <c r="CG237" s="5085" t="s">
        <v>0</v>
      </c>
      <c r="CH237" s="6466"/>
      <c r="CI237" s="5086"/>
      <c r="CK237" s="5139"/>
      <c r="CL237" s="5139"/>
      <c r="CM237" s="5139"/>
      <c r="CN237" s="5139"/>
      <c r="CO237" s="5139"/>
      <c r="CP237" s="5139"/>
      <c r="CQ237" s="5139"/>
      <c r="CR237" s="5139"/>
      <c r="CS237" s="5139"/>
      <c r="CT237" s="5139"/>
      <c r="CU237" s="5139"/>
      <c r="CV237" s="5139"/>
      <c r="CW237" s="5139"/>
      <c r="CX237" s="5139"/>
      <c r="CY237" s="5139"/>
      <c r="CZ237" s="5139"/>
      <c r="DA237" s="5139"/>
      <c r="DB237" s="5139"/>
      <c r="DC237" s="6583"/>
      <c r="DD237" s="6584"/>
      <c r="DE237" s="6584"/>
      <c r="DF237" s="6584"/>
      <c r="DG237" s="6584"/>
      <c r="DH237" s="6584"/>
      <c r="DI237" s="6584"/>
      <c r="DJ237" s="6584"/>
      <c r="DK237" s="6584"/>
      <c r="DL237" s="6584"/>
      <c r="DM237" s="6584"/>
      <c r="DN237" s="6584"/>
      <c r="DO237" s="6584"/>
      <c r="DP237" s="6584"/>
      <c r="DQ237" s="6584"/>
      <c r="DR237" s="6584"/>
      <c r="DT237" s="4994"/>
      <c r="DU237" s="4994"/>
      <c r="DV237" s="4994"/>
      <c r="DW237" s="4994"/>
      <c r="DX237" s="4994"/>
      <c r="DY237" s="4994"/>
      <c r="DZ237" s="4994"/>
      <c r="EA237" s="4994"/>
      <c r="EB237" s="4994"/>
      <c r="EC237" s="4994"/>
      <c r="ED237" s="4994"/>
      <c r="EE237" s="4994"/>
      <c r="EF237" s="4994"/>
      <c r="EG237" s="4994"/>
      <c r="EH237" s="4994"/>
      <c r="EI237" s="4994"/>
      <c r="EJ237" s="4994"/>
      <c r="EK237" s="4994"/>
      <c r="EL237" s="6933"/>
      <c r="EM237" s="4450"/>
      <c r="EN237" s="4450"/>
      <c r="EO237" s="326"/>
      <c r="EP237" s="326"/>
      <c r="EQ237" s="326"/>
      <c r="ER237" s="326"/>
      <c r="ES237" s="326"/>
      <c r="ET237" s="326"/>
      <c r="EU237" s="326"/>
      <c r="EV237" s="326"/>
      <c r="EW237" s="326"/>
      <c r="EX237" s="326"/>
      <c r="EY237" s="326"/>
      <c r="EZ237" s="326"/>
      <c r="FA237" s="327"/>
      <c r="FC237" s="6771"/>
      <c r="FD237" s="6772"/>
      <c r="FE237" s="6772"/>
      <c r="FF237" s="6772"/>
      <c r="FG237" s="6772"/>
      <c r="FH237" s="6772"/>
      <c r="FI237" s="6772"/>
      <c r="FJ237" s="6772"/>
      <c r="FK237" s="6773"/>
      <c r="FL237" s="6772"/>
      <c r="FM237" s="6772"/>
      <c r="FN237" s="6772"/>
      <c r="FO237" s="6772"/>
      <c r="FP237" s="6772"/>
      <c r="FQ237" s="6772"/>
      <c r="FR237" s="6869"/>
      <c r="FS237" s="6869"/>
      <c r="FT237" s="6881"/>
      <c r="FU237" s="5012"/>
      <c r="FV237" s="6731"/>
      <c r="FW237" s="6731"/>
      <c r="FX237" s="6731"/>
      <c r="FY237" s="6731"/>
      <c r="FZ237" s="6731"/>
      <c r="GA237" s="6731"/>
      <c r="GB237" s="6731"/>
      <c r="GC237" s="6731"/>
      <c r="GD237" s="6731"/>
      <c r="GE237" s="6731"/>
      <c r="GF237" s="6731"/>
      <c r="GG237" s="6731"/>
      <c r="GH237" s="6731"/>
      <c r="GI237" s="6731"/>
      <c r="GJ237" s="6731"/>
      <c r="GK237" s="6731"/>
      <c r="HV237" s="6771"/>
      <c r="HW237" s="6772"/>
      <c r="HX237" s="6772"/>
      <c r="HY237" s="6772"/>
      <c r="HZ237" s="6772"/>
      <c r="IA237" s="6772"/>
      <c r="IB237" s="6772"/>
      <c r="IC237" s="6772"/>
      <c r="ID237" s="6773"/>
      <c r="IE237" s="6772"/>
      <c r="IF237" s="6772"/>
      <c r="IG237" s="6772"/>
      <c r="IH237" s="6772"/>
      <c r="II237" s="6772"/>
      <c r="IJ237" s="6772"/>
      <c r="IK237" s="6869"/>
      <c r="IL237" s="6869"/>
      <c r="IM237" s="6881"/>
      <c r="IN237" s="5012"/>
      <c r="IO237" s="6731"/>
      <c r="IP237" s="6731"/>
      <c r="IQ237" s="6731"/>
      <c r="IR237" s="6731"/>
      <c r="IS237" s="6731"/>
      <c r="IT237" s="6731"/>
      <c r="IU237" s="6731"/>
      <c r="IV237" s="6731"/>
      <c r="IW237" s="6731"/>
      <c r="IX237" s="6731"/>
      <c r="IY237" s="6731"/>
      <c r="IZ237" s="6731"/>
      <c r="JA237" s="6731"/>
      <c r="JB237" s="6731"/>
      <c r="JC237" s="6731"/>
      <c r="JD237" s="6731"/>
    </row>
    <row r="238" spans="17:264" ht="16.2" thickBot="1">
      <c r="Q238" s="5637"/>
      <c r="R238" s="5603"/>
      <c r="S238" s="5605"/>
      <c r="T238" s="5589"/>
      <c r="U238" s="5595"/>
      <c r="V238" s="6358"/>
      <c r="W238" s="5594"/>
      <c r="X238" s="5594"/>
      <c r="Y238" s="5597"/>
      <c r="Z238" s="4482"/>
      <c r="AA238" s="5595"/>
      <c r="AB238" s="5594"/>
      <c r="AC238" s="5598"/>
      <c r="AD238" s="5594"/>
      <c r="AE238" s="5608"/>
      <c r="AF238" s="5608"/>
      <c r="AG238" s="5609"/>
      <c r="AH238" s="5636"/>
      <c r="AI238" s="5734"/>
      <c r="AJ238" s="7301" t="s">
        <v>1592</v>
      </c>
      <c r="AK238" s="4955"/>
      <c r="AL238" s="4955"/>
      <c r="AM238" s="2024"/>
      <c r="AN238" s="2024"/>
      <c r="AO238" s="2024"/>
      <c r="AP238" s="2024"/>
      <c r="AQ238" s="2024"/>
      <c r="AR238" s="2024"/>
      <c r="AS238" s="4955"/>
      <c r="AT238" s="2024"/>
      <c r="AU238" s="2024"/>
      <c r="AV238" s="2024"/>
      <c r="AW238" s="2024"/>
      <c r="AX238" s="2024"/>
      <c r="AY238" s="2024"/>
      <c r="AZ238" s="2024"/>
      <c r="BB238" s="4994"/>
      <c r="BC238" s="4994"/>
      <c r="BD238" s="4994"/>
      <c r="BE238" s="4994"/>
      <c r="BF238" s="4994"/>
      <c r="BG238" s="4994"/>
      <c r="BH238" s="4994"/>
      <c r="BI238" s="4994"/>
      <c r="BJ238" s="4994"/>
      <c r="BK238" s="4994"/>
      <c r="BL238" s="4994"/>
      <c r="BM238" s="4994"/>
      <c r="BN238" s="4994"/>
      <c r="BO238" s="4994"/>
      <c r="BP238" s="4994"/>
      <c r="BQ238" s="4994"/>
      <c r="BR238" s="4994"/>
      <c r="BS238" s="5083"/>
      <c r="BT238" s="5263" t="s">
        <v>4</v>
      </c>
      <c r="BU238" s="5087" t="s">
        <v>18</v>
      </c>
      <c r="BV238" s="5088" t="s">
        <v>19</v>
      </c>
      <c r="BW238" s="5088" t="s">
        <v>19</v>
      </c>
      <c r="BX238" s="5088" t="s">
        <v>20</v>
      </c>
      <c r="BY238" s="5088" t="s">
        <v>21</v>
      </c>
      <c r="BZ238" s="5088" t="s">
        <v>22</v>
      </c>
      <c r="CA238" s="5088" t="s">
        <v>23</v>
      </c>
      <c r="CB238" s="5088" t="s">
        <v>23</v>
      </c>
      <c r="CC238" s="5088" t="s">
        <v>24</v>
      </c>
      <c r="CD238" s="5088" t="s">
        <v>20</v>
      </c>
      <c r="CE238" s="5088" t="s">
        <v>25</v>
      </c>
      <c r="CF238" s="5088" t="s">
        <v>0</v>
      </c>
      <c r="CG238" s="5088" t="s">
        <v>1363</v>
      </c>
      <c r="CH238" s="6467"/>
      <c r="CI238" s="5089" t="s">
        <v>26</v>
      </c>
      <c r="CK238" s="5139"/>
      <c r="CL238" s="5139"/>
      <c r="CM238" s="5139"/>
      <c r="CN238" s="5139"/>
      <c r="CO238" s="5139"/>
      <c r="CP238" s="5139"/>
      <c r="CQ238" s="5139"/>
      <c r="CR238" s="5139"/>
      <c r="CS238" s="5139"/>
      <c r="CT238" s="5139"/>
      <c r="CU238" s="5139"/>
      <c r="CV238" s="5139"/>
      <c r="CW238" s="5139"/>
      <c r="CX238" s="5139"/>
      <c r="CY238" s="5139"/>
      <c r="CZ238" s="5139"/>
      <c r="DA238" s="5139"/>
      <c r="DB238" s="5139"/>
      <c r="DC238" s="5139"/>
      <c r="DD238" s="5148"/>
      <c r="DE238" s="5148"/>
      <c r="DF238" s="2248"/>
      <c r="DG238" s="2248"/>
      <c r="DH238" s="2248"/>
      <c r="DI238" s="2248"/>
      <c r="DJ238" s="2248"/>
      <c r="DK238" s="2248"/>
      <c r="DL238" s="2248"/>
      <c r="DM238" s="2248"/>
      <c r="DN238" s="2248"/>
      <c r="DO238" s="2248"/>
      <c r="DP238" s="2248"/>
      <c r="DQ238" s="2248"/>
      <c r="DR238" s="2248"/>
      <c r="DT238" s="4994"/>
      <c r="DU238" s="4994"/>
      <c r="DV238" s="4994"/>
      <c r="DW238" s="4994"/>
      <c r="DX238" s="4994"/>
      <c r="DY238" s="4994"/>
      <c r="DZ238" s="4994"/>
      <c r="EA238" s="4994"/>
      <c r="EB238" s="4994"/>
      <c r="EC238" s="4994"/>
      <c r="ED238" s="4994"/>
      <c r="EE238" s="4994"/>
      <c r="EF238" s="4994"/>
      <c r="EG238" s="4994"/>
      <c r="EH238" s="4994"/>
      <c r="EI238" s="4994"/>
      <c r="EJ238" s="4994"/>
      <c r="EK238" s="4994"/>
      <c r="EL238" s="5012"/>
      <c r="EM238" s="4153"/>
      <c r="EN238" s="4153"/>
      <c r="EO238" s="86"/>
      <c r="EP238" s="86"/>
      <c r="EQ238" s="86"/>
      <c r="ER238" s="86"/>
      <c r="ES238" s="86"/>
      <c r="ET238" s="86"/>
      <c r="EU238" s="86"/>
      <c r="EV238" s="86"/>
      <c r="EW238" s="86"/>
      <c r="EX238" s="86"/>
      <c r="EY238" s="86"/>
      <c r="EZ238" s="86"/>
      <c r="FA238" s="86"/>
      <c r="FC238" s="6771"/>
      <c r="FD238" s="6772"/>
      <c r="FE238" s="6772"/>
      <c r="FF238" s="6772"/>
      <c r="FG238" s="6772"/>
      <c r="FH238" s="6772"/>
      <c r="FI238" s="6772"/>
      <c r="FJ238" s="6772"/>
      <c r="FK238" s="6773"/>
      <c r="FL238" s="6772"/>
      <c r="FM238" s="6772"/>
      <c r="FN238" s="6772"/>
      <c r="FO238" s="6772"/>
      <c r="FP238" s="6772"/>
      <c r="FQ238" s="6772"/>
      <c r="FR238" s="6869"/>
      <c r="FS238" s="6869"/>
      <c r="FT238" s="6881"/>
      <c r="FU238" s="5012"/>
      <c r="FV238" s="6731"/>
      <c r="FW238" s="6731"/>
      <c r="FX238" s="6731"/>
      <c r="FY238" s="6731"/>
      <c r="FZ238" s="6731"/>
      <c r="GA238" s="6731"/>
      <c r="GB238" s="6731"/>
      <c r="GC238" s="6731"/>
      <c r="GD238" s="6731"/>
      <c r="GE238" s="6731"/>
      <c r="GF238" s="6731"/>
      <c r="GG238" s="6731"/>
      <c r="GH238" s="6731"/>
      <c r="GI238" s="6731"/>
      <c r="GJ238" s="6731"/>
      <c r="GK238" s="6731"/>
      <c r="HV238" s="6771"/>
      <c r="HW238" s="6772"/>
      <c r="HX238" s="6772"/>
      <c r="HY238" s="6772"/>
      <c r="HZ238" s="6772"/>
      <c r="IA238" s="6772"/>
      <c r="IB238" s="6772"/>
      <c r="IC238" s="6772"/>
      <c r="ID238" s="6773"/>
      <c r="IE238" s="6772"/>
      <c r="IF238" s="6772"/>
      <c r="IG238" s="6772"/>
      <c r="IH238" s="6772"/>
      <c r="II238" s="6772"/>
      <c r="IJ238" s="6772"/>
      <c r="IK238" s="6869"/>
      <c r="IL238" s="6869"/>
      <c r="IM238" s="6881"/>
      <c r="IN238" s="5012"/>
      <c r="IO238" s="6731"/>
      <c r="IP238" s="6731"/>
      <c r="IQ238" s="6731"/>
      <c r="IR238" s="6731"/>
      <c r="IS238" s="6731"/>
      <c r="IT238" s="6731"/>
      <c r="IU238" s="6731"/>
      <c r="IV238" s="6731"/>
      <c r="IW238" s="6731"/>
      <c r="IX238" s="6731"/>
      <c r="IY238" s="6731"/>
      <c r="IZ238" s="6731"/>
      <c r="JA238" s="6731"/>
      <c r="JB238" s="6731"/>
      <c r="JC238" s="6731"/>
      <c r="JD238" s="6731"/>
    </row>
    <row r="239" spans="17:264" ht="15" thickBot="1">
      <c r="Q239" s="5703"/>
      <c r="R239" s="3941"/>
      <c r="S239" s="6291"/>
      <c r="T239" s="5701"/>
      <c r="U239" s="5704"/>
      <c r="V239" s="5705"/>
      <c r="W239" s="5701"/>
      <c r="X239" s="5701"/>
      <c r="Y239" s="5706"/>
      <c r="Z239" s="5707"/>
      <c r="AA239" s="7572"/>
      <c r="AB239" s="3687"/>
      <c r="AC239" s="5708"/>
      <c r="AD239" s="5708"/>
      <c r="AE239" s="5709"/>
      <c r="AF239" s="5709"/>
      <c r="AG239" s="5710"/>
      <c r="AH239" s="5636"/>
      <c r="AI239" s="5734"/>
      <c r="AJ239" s="7244"/>
      <c r="AK239" s="7434"/>
      <c r="AL239" s="5773" t="s">
        <v>14</v>
      </c>
      <c r="AM239" s="5773" t="s">
        <v>12</v>
      </c>
      <c r="AN239" s="5773"/>
      <c r="AO239" s="5773"/>
      <c r="AP239" s="5773"/>
      <c r="AQ239" s="5773" t="s">
        <v>15</v>
      </c>
      <c r="AR239" s="5773" t="s">
        <v>12</v>
      </c>
      <c r="AS239" s="5746" t="s">
        <v>12</v>
      </c>
      <c r="AT239" s="5773"/>
      <c r="AU239" s="5773"/>
      <c r="AV239" s="5773"/>
      <c r="AW239" s="5773"/>
      <c r="AX239" s="5773" t="s">
        <v>0</v>
      </c>
      <c r="AY239" s="5774"/>
      <c r="AZ239" s="5775"/>
      <c r="BB239" s="4994"/>
      <c r="BC239" s="4994"/>
      <c r="BD239" s="4994"/>
      <c r="BE239" s="4994"/>
      <c r="BF239" s="4994"/>
      <c r="BG239" s="4994"/>
      <c r="BH239" s="4994"/>
      <c r="BI239" s="4994"/>
      <c r="BJ239" s="4994"/>
      <c r="BK239" s="4994"/>
      <c r="BL239" s="4994"/>
      <c r="BM239" s="4994"/>
      <c r="BN239" s="4994"/>
      <c r="BO239" s="4994"/>
      <c r="BP239" s="4994"/>
      <c r="BQ239" s="4994"/>
      <c r="BR239" s="4994"/>
      <c r="BS239" s="5083"/>
      <c r="BT239" s="5264"/>
      <c r="BU239" s="5090"/>
      <c r="BV239" s="5091" t="s">
        <v>3</v>
      </c>
      <c r="BW239" s="5091" t="s">
        <v>18</v>
      </c>
      <c r="BX239" s="5091"/>
      <c r="BY239" s="5091"/>
      <c r="BZ239" s="5091" t="s">
        <v>21</v>
      </c>
      <c r="CA239" s="5091" t="s">
        <v>27</v>
      </c>
      <c r="CB239" s="5091" t="s">
        <v>28</v>
      </c>
      <c r="CC239" s="5091"/>
      <c r="CD239" s="5091"/>
      <c r="CE239" s="5091"/>
      <c r="CF239" s="5091"/>
      <c r="CG239" s="5091" t="s">
        <v>11</v>
      </c>
      <c r="CH239" s="6468"/>
      <c r="CI239" s="5092"/>
      <c r="CK239" s="5139"/>
      <c r="CL239" s="5139"/>
      <c r="CM239" s="5139"/>
      <c r="CN239" s="5139"/>
      <c r="CO239" s="5139"/>
      <c r="CP239" s="5139"/>
      <c r="CQ239" s="5139"/>
      <c r="CR239" s="5139"/>
      <c r="CS239" s="5139"/>
      <c r="CT239" s="5139"/>
      <c r="CU239" s="5139"/>
      <c r="CV239" s="5139"/>
      <c r="CW239" s="5139"/>
      <c r="CX239" s="5139"/>
      <c r="CY239" s="5139"/>
      <c r="CZ239" s="5139"/>
      <c r="DA239" s="5139"/>
      <c r="DB239" s="5139"/>
      <c r="DC239" s="5139"/>
      <c r="DD239" s="5148"/>
      <c r="DE239" s="5148"/>
      <c r="DF239" s="2248"/>
      <c r="DG239" s="2248"/>
      <c r="DH239" s="2248"/>
      <c r="DI239" s="2248"/>
      <c r="DJ239" s="2248"/>
      <c r="DK239" s="2248"/>
      <c r="DL239" s="2248"/>
      <c r="DM239" s="2248"/>
      <c r="DN239" s="2248"/>
      <c r="DO239" s="2248"/>
      <c r="DP239" s="2248"/>
      <c r="DQ239" s="2248"/>
      <c r="DR239" s="2248"/>
      <c r="DT239" s="4994"/>
      <c r="DU239" s="4994"/>
      <c r="DV239" s="4994"/>
      <c r="DW239" s="4994"/>
      <c r="DX239" s="4994"/>
      <c r="DY239" s="4994"/>
      <c r="DZ239" s="4994"/>
      <c r="EA239" s="4994"/>
      <c r="EB239" s="4994"/>
      <c r="EC239" s="4994"/>
      <c r="ED239" s="4994"/>
      <c r="EE239" s="4994"/>
      <c r="EF239" s="4994"/>
      <c r="EG239" s="4994"/>
      <c r="EH239" s="4994"/>
      <c r="EI239" s="4994"/>
      <c r="EJ239" s="4994"/>
      <c r="EK239" s="4994"/>
      <c r="EL239" s="5012"/>
      <c r="EM239" s="4153"/>
      <c r="EN239" s="4153"/>
      <c r="EO239" s="86"/>
      <c r="EP239" s="86"/>
      <c r="EQ239" s="86"/>
      <c r="ER239" s="86"/>
      <c r="ES239" s="86"/>
      <c r="ET239" s="86"/>
      <c r="EU239" s="86"/>
      <c r="EV239" s="86"/>
      <c r="EW239" s="86"/>
      <c r="EX239" s="86"/>
      <c r="EY239" s="86"/>
      <c r="EZ239" s="86"/>
      <c r="FA239" s="86"/>
      <c r="FC239" s="6774"/>
      <c r="FD239" s="6775"/>
      <c r="FE239" s="6775"/>
      <c r="FF239" s="6775"/>
      <c r="FG239" s="6775"/>
      <c r="FH239" s="6775"/>
      <c r="FI239" s="6775"/>
      <c r="FJ239" s="6775"/>
      <c r="FK239" s="6776"/>
      <c r="FL239" s="6775"/>
      <c r="FM239" s="6775"/>
      <c r="FN239" s="6775"/>
      <c r="FO239" s="6775"/>
      <c r="FP239" s="6775"/>
      <c r="FQ239" s="6777">
        <f>SUM(FQ228:FQ238)</f>
        <v>77.400000000000006</v>
      </c>
      <c r="FR239" s="6885"/>
      <c r="FS239" s="6885"/>
      <c r="FT239" s="6882"/>
      <c r="FU239" s="5012"/>
      <c r="FV239" s="6731"/>
      <c r="FW239" s="6731"/>
      <c r="FX239" s="6731"/>
      <c r="FY239" s="6731"/>
      <c r="FZ239" s="6731"/>
      <c r="GA239" s="6731"/>
      <c r="GB239" s="6731"/>
      <c r="GC239" s="6731"/>
      <c r="GD239" s="6731"/>
      <c r="GE239" s="6731"/>
      <c r="GF239" s="6731"/>
      <c r="GG239" s="6731"/>
      <c r="GH239" s="6731"/>
      <c r="GI239" s="6731"/>
      <c r="GJ239" s="6731"/>
      <c r="GK239" s="6731"/>
      <c r="HV239" s="6774"/>
      <c r="HW239" s="6775"/>
      <c r="HX239" s="6775"/>
      <c r="HY239" s="6775"/>
      <c r="HZ239" s="6775"/>
      <c r="IA239" s="6775"/>
      <c r="IB239" s="6775"/>
      <c r="IC239" s="6775"/>
      <c r="ID239" s="6776"/>
      <c r="IE239" s="6775"/>
      <c r="IF239" s="6775"/>
      <c r="IG239" s="6775"/>
      <c r="IH239" s="6775"/>
      <c r="II239" s="6775"/>
      <c r="IJ239" s="6777">
        <f>SUM(IJ228:IJ238)</f>
        <v>77.400000000000006</v>
      </c>
      <c r="IK239" s="6885"/>
      <c r="IL239" s="6885"/>
      <c r="IM239" s="6882"/>
      <c r="IN239" s="5012"/>
      <c r="IO239" s="6731"/>
      <c r="IP239" s="6731"/>
      <c r="IQ239" s="6731"/>
      <c r="IR239" s="6731"/>
      <c r="IS239" s="6731"/>
      <c r="IT239" s="6731"/>
      <c r="IU239" s="6731"/>
      <c r="IV239" s="6731"/>
      <c r="IW239" s="6731"/>
      <c r="IX239" s="6731"/>
      <c r="IY239" s="6731"/>
      <c r="IZ239" s="6731"/>
      <c r="JA239" s="6731"/>
      <c r="JB239" s="6731"/>
      <c r="JC239" s="6731"/>
      <c r="JD239" s="6731"/>
    </row>
    <row r="240" spans="17:264" ht="15" thickBot="1">
      <c r="Q240" s="5724"/>
      <c r="R240" s="5725"/>
      <c r="S240" s="5725"/>
      <c r="T240" s="5725"/>
      <c r="U240" s="5725"/>
      <c r="V240" s="5725"/>
      <c r="W240" s="5725"/>
      <c r="X240" s="5725"/>
      <c r="Y240" s="5733"/>
      <c r="Z240" s="5725"/>
      <c r="AA240" s="3300"/>
      <c r="AB240" s="5725"/>
      <c r="AC240" s="5725"/>
      <c r="AD240" s="5725"/>
      <c r="AE240" s="5725"/>
      <c r="AF240" s="5725"/>
      <c r="AG240" s="5725"/>
      <c r="AH240" s="5636"/>
      <c r="AI240" s="5734"/>
      <c r="AJ240" s="5580" t="s">
        <v>4</v>
      </c>
      <c r="AK240" s="7435" t="s">
        <v>18</v>
      </c>
      <c r="AL240" s="5777" t="s">
        <v>19</v>
      </c>
      <c r="AM240" s="5777" t="s">
        <v>19</v>
      </c>
      <c r="AN240" s="5777" t="s">
        <v>20</v>
      </c>
      <c r="AO240" s="5777" t="s">
        <v>21</v>
      </c>
      <c r="AP240" s="5777" t="s">
        <v>1559</v>
      </c>
      <c r="AQ240" s="5777" t="s">
        <v>22</v>
      </c>
      <c r="AR240" s="5777" t="s">
        <v>23</v>
      </c>
      <c r="AS240" s="5751" t="s">
        <v>23</v>
      </c>
      <c r="AT240" s="5777" t="s">
        <v>24</v>
      </c>
      <c r="AU240" s="5777" t="s">
        <v>20</v>
      </c>
      <c r="AV240" s="5777" t="s">
        <v>25</v>
      </c>
      <c r="AW240" s="5777" t="s">
        <v>0</v>
      </c>
      <c r="AX240" s="5777" t="s">
        <v>1363</v>
      </c>
      <c r="AY240" s="5778" t="s">
        <v>1388</v>
      </c>
      <c r="AZ240" s="5779" t="s">
        <v>26</v>
      </c>
      <c r="BB240" s="4994"/>
      <c r="BC240" s="4994"/>
      <c r="BD240" s="4994"/>
      <c r="BE240" s="4994"/>
      <c r="BF240" s="4994"/>
      <c r="BG240" s="4994"/>
      <c r="BH240" s="4994"/>
      <c r="BI240" s="4994"/>
      <c r="BJ240" s="4994"/>
      <c r="BK240" s="4994"/>
      <c r="BL240" s="4994"/>
      <c r="BM240" s="4994"/>
      <c r="BN240" s="4994"/>
      <c r="BO240" s="4994"/>
      <c r="BP240" s="4994"/>
      <c r="BQ240" s="4994"/>
      <c r="BR240" s="4994"/>
      <c r="BS240" s="5083"/>
      <c r="BT240" s="5290"/>
      <c r="BU240" s="5163"/>
      <c r="BV240" s="5163"/>
      <c r="BW240" s="5164"/>
      <c r="BX240" s="5164"/>
      <c r="BY240" s="5164"/>
      <c r="BZ240" s="5164"/>
      <c r="CA240" s="5164"/>
      <c r="CB240" s="5164"/>
      <c r="CC240" s="5164"/>
      <c r="CD240" s="5164"/>
      <c r="CE240" s="5164"/>
      <c r="CF240" s="5164"/>
      <c r="CG240" s="5164"/>
      <c r="CH240" s="6474"/>
      <c r="CI240" s="5165"/>
      <c r="CK240" s="5139"/>
      <c r="CL240" s="5139"/>
      <c r="CM240" s="5139"/>
      <c r="CN240" s="5139"/>
      <c r="CO240" s="5139"/>
      <c r="CP240" s="5139"/>
      <c r="CQ240" s="5139"/>
      <c r="CR240" s="5139"/>
      <c r="CS240" s="5139"/>
      <c r="CT240" s="5139"/>
      <c r="CU240" s="5139"/>
      <c r="CV240" s="5139"/>
      <c r="CW240" s="5139"/>
      <c r="CX240" s="5139"/>
      <c r="CY240" s="5139"/>
      <c r="CZ240" s="5139"/>
      <c r="DA240" s="5139"/>
      <c r="DB240" s="5139"/>
      <c r="DC240" s="5139"/>
      <c r="DD240" s="5148"/>
      <c r="DE240" s="5148"/>
      <c r="DF240" s="2248"/>
      <c r="DG240" s="2248"/>
      <c r="DH240" s="2248"/>
      <c r="DI240" s="2248"/>
      <c r="DJ240" s="2248"/>
      <c r="DK240" s="2248"/>
      <c r="DL240" s="2248"/>
      <c r="DM240" s="2248"/>
      <c r="DN240" s="2248"/>
      <c r="DO240" s="2248"/>
      <c r="DP240" s="2248"/>
      <c r="DQ240" s="2248"/>
      <c r="DR240" s="2248"/>
      <c r="DT240" s="4994"/>
      <c r="DU240" s="4994"/>
      <c r="DV240" s="4994"/>
      <c r="DW240" s="4994"/>
      <c r="DX240" s="4994"/>
      <c r="DY240" s="4994"/>
      <c r="DZ240" s="4994"/>
      <c r="EA240" s="4994"/>
      <c r="EB240" s="4994"/>
      <c r="EC240" s="4994"/>
      <c r="ED240" s="4994"/>
      <c r="EE240" s="4994"/>
      <c r="EF240" s="4994"/>
      <c r="EG240" s="4994"/>
      <c r="EH240" s="4994"/>
      <c r="EI240" s="4994"/>
      <c r="EJ240" s="4994"/>
      <c r="EK240" s="4994"/>
      <c r="EL240" s="5012"/>
      <c r="EM240" s="4153"/>
      <c r="EN240" s="4153"/>
      <c r="EO240" s="86"/>
      <c r="EP240" s="86"/>
      <c r="EQ240" s="86"/>
      <c r="ER240" s="86"/>
      <c r="ES240" s="86"/>
      <c r="ET240" s="86"/>
      <c r="EU240" s="86"/>
      <c r="EV240" s="86"/>
      <c r="EW240" s="86"/>
      <c r="EX240" s="86"/>
      <c r="EY240" s="86"/>
      <c r="EZ240" s="86"/>
      <c r="FA240" s="86"/>
      <c r="FV240" s="6731"/>
      <c r="FW240" s="6731"/>
      <c r="FX240" s="6731"/>
      <c r="FY240" s="6731"/>
      <c r="FZ240" s="6731"/>
      <c r="GA240" s="6731"/>
      <c r="GB240" s="6731"/>
      <c r="GC240" s="6731"/>
      <c r="GD240" s="6731"/>
      <c r="GE240" s="6731"/>
      <c r="GF240" s="6731"/>
      <c r="GG240" s="6731"/>
      <c r="GH240" s="6731"/>
      <c r="GI240" s="6731"/>
      <c r="GJ240" s="6731"/>
      <c r="GK240" s="6731"/>
      <c r="IO240" s="6731"/>
      <c r="IP240" s="6731"/>
      <c r="IQ240" s="6731"/>
      <c r="IR240" s="6731"/>
      <c r="IS240" s="6731"/>
      <c r="IT240" s="6731"/>
      <c r="IU240" s="6731"/>
      <c r="IV240" s="6731"/>
      <c r="IW240" s="6731"/>
      <c r="IX240" s="6731"/>
      <c r="IY240" s="6731"/>
      <c r="IZ240" s="6731"/>
      <c r="JA240" s="6731"/>
      <c r="JB240" s="6731"/>
      <c r="JC240" s="6731"/>
      <c r="JD240" s="6731"/>
    </row>
    <row r="241" spans="17:264" ht="15" thickBot="1">
      <c r="Q241" s="5891"/>
      <c r="R241" s="5892"/>
      <c r="S241" s="5892"/>
      <c r="T241" s="5892"/>
      <c r="U241" s="5892"/>
      <c r="V241" s="5892"/>
      <c r="W241" s="5892"/>
      <c r="X241" s="5892"/>
      <c r="Y241" s="5897"/>
      <c r="Z241" s="5892"/>
      <c r="AA241" s="7571"/>
      <c r="AB241" s="5892"/>
      <c r="AC241" s="5892"/>
      <c r="AD241" s="5892"/>
      <c r="AE241" s="6689">
        <f>SUM(AE209:AE240)</f>
        <v>540969.18000000005</v>
      </c>
      <c r="AF241" s="6689">
        <f>SUM(AF209:AF240)</f>
        <v>25121.499500000005</v>
      </c>
      <c r="AG241" s="5892"/>
      <c r="AH241" s="5682"/>
      <c r="AI241" s="5734"/>
      <c r="AJ241" s="5581"/>
      <c r="AK241" s="7436"/>
      <c r="AL241" s="5781" t="s">
        <v>3</v>
      </c>
      <c r="AM241" s="5781" t="s">
        <v>18</v>
      </c>
      <c r="AN241" s="5781"/>
      <c r="AO241" s="5781"/>
      <c r="AP241" s="5781"/>
      <c r="AQ241" s="5781" t="s">
        <v>21</v>
      </c>
      <c r="AR241" s="5781" t="s">
        <v>27</v>
      </c>
      <c r="AS241" s="5756" t="s">
        <v>28</v>
      </c>
      <c r="AT241" s="5781"/>
      <c r="AU241" s="5781"/>
      <c r="AV241" s="5781"/>
      <c r="AW241" s="5781"/>
      <c r="AX241" s="5781" t="s">
        <v>11</v>
      </c>
      <c r="AY241" s="5782"/>
      <c r="AZ241" s="5783"/>
      <c r="BB241" s="87"/>
      <c r="BC241" s="87"/>
      <c r="BD241" s="5012"/>
      <c r="BE241" s="5012"/>
      <c r="BF241" s="6505"/>
      <c r="BG241" s="5012"/>
      <c r="BH241" s="5012"/>
      <c r="BI241" s="5012"/>
      <c r="BJ241" s="6412"/>
      <c r="BK241" s="5012"/>
      <c r="BL241" s="5012"/>
      <c r="BM241" s="6411"/>
      <c r="BN241" s="5012"/>
      <c r="BO241" s="6411"/>
      <c r="BP241" s="6411"/>
      <c r="BQ241" s="6411"/>
      <c r="BR241" s="5012"/>
      <c r="BS241" s="5083"/>
      <c r="BT241" s="5274"/>
      <c r="BU241" s="5094"/>
      <c r="BV241" s="5094"/>
      <c r="BW241" s="5095"/>
      <c r="BX241" s="5095"/>
      <c r="BY241" s="5095"/>
      <c r="BZ241" s="5095"/>
      <c r="CA241" s="5095"/>
      <c r="CB241" s="5095"/>
      <c r="CC241" s="5095"/>
      <c r="CD241" s="5095"/>
      <c r="CE241" s="5095"/>
      <c r="CF241" s="5095"/>
      <c r="CG241" s="5095"/>
      <c r="CH241" s="6475"/>
      <c r="CI241" s="5166"/>
      <c r="CK241" s="5139"/>
      <c r="CL241" s="5139"/>
      <c r="CM241" s="5139"/>
      <c r="CN241" s="5139"/>
      <c r="CO241" s="5139"/>
      <c r="CP241" s="5139"/>
      <c r="CQ241" s="5139"/>
      <c r="CR241" s="5139"/>
      <c r="CS241" s="5139"/>
      <c r="CT241" s="5139"/>
      <c r="CU241" s="5139"/>
      <c r="CV241" s="5139"/>
      <c r="CW241" s="5139"/>
      <c r="CX241" s="5139"/>
      <c r="CY241" s="5139"/>
      <c r="CZ241" s="5139"/>
      <c r="DA241" s="5139"/>
      <c r="DB241" s="5139"/>
      <c r="DC241" s="5139"/>
      <c r="DD241" s="5148"/>
      <c r="DE241" s="5148"/>
      <c r="DF241" s="2248"/>
      <c r="DG241" s="2248"/>
      <c r="DH241" s="2248"/>
      <c r="DI241" s="2248"/>
      <c r="DJ241" s="2248"/>
      <c r="DK241" s="2248"/>
      <c r="DL241" s="2248"/>
      <c r="DM241" s="2248"/>
      <c r="DN241" s="2248"/>
      <c r="DO241" s="2248"/>
      <c r="DP241" s="2248"/>
      <c r="DQ241" s="2248"/>
      <c r="DR241" s="2248"/>
      <c r="DT241" s="4994"/>
      <c r="DU241" s="4994"/>
      <c r="DV241" s="4994"/>
      <c r="DW241" s="4994"/>
      <c r="DX241" s="4994"/>
      <c r="DY241" s="4994"/>
      <c r="DZ241" s="4994"/>
      <c r="EA241" s="4994"/>
      <c r="EB241" s="4994"/>
      <c r="EC241" s="4994"/>
      <c r="ED241" s="4994"/>
      <c r="EE241" s="4994"/>
      <c r="EF241" s="4994"/>
      <c r="EG241" s="4994"/>
      <c r="EH241" s="4994"/>
      <c r="EI241" s="4994"/>
      <c r="EJ241" s="4994"/>
      <c r="EK241" s="4994"/>
      <c r="EL241" s="5016"/>
      <c r="EM241" s="5042"/>
      <c r="EN241" s="5038" t="s">
        <v>14</v>
      </c>
      <c r="EO241" s="5038" t="s">
        <v>12</v>
      </c>
      <c r="EP241" s="5038"/>
      <c r="EQ241" s="5038"/>
      <c r="ER241" s="5038" t="s">
        <v>15</v>
      </c>
      <c r="ES241" s="5038" t="s">
        <v>12</v>
      </c>
      <c r="ET241" s="5038" t="s">
        <v>12</v>
      </c>
      <c r="EU241" s="5038"/>
      <c r="EV241" s="5038"/>
      <c r="EW241" s="5038"/>
      <c r="EX241" s="5038"/>
      <c r="EY241" s="5038" t="s">
        <v>0</v>
      </c>
      <c r="EZ241" s="5382"/>
      <c r="FA241" s="5039"/>
      <c r="FV241" s="6731"/>
      <c r="FW241" s="6731"/>
      <c r="FX241" s="6731"/>
      <c r="FY241" s="6731"/>
      <c r="FZ241" s="6731"/>
      <c r="GA241" s="6731"/>
      <c r="GB241" s="6731"/>
      <c r="GC241" s="6731"/>
      <c r="GD241" s="6731"/>
      <c r="GE241" s="6731"/>
      <c r="GF241" s="6731"/>
      <c r="GG241" s="6731"/>
      <c r="GH241" s="6731"/>
      <c r="GI241" s="6731"/>
      <c r="GJ241" s="6731"/>
      <c r="GK241" s="6731"/>
      <c r="IO241" s="6731"/>
      <c r="IP241" s="6731"/>
      <c r="IQ241" s="6731"/>
      <c r="IR241" s="6731"/>
      <c r="IS241" s="6731"/>
      <c r="IT241" s="6731"/>
      <c r="IU241" s="6731"/>
      <c r="IV241" s="6731"/>
      <c r="IW241" s="6731"/>
      <c r="IX241" s="6731"/>
      <c r="IY241" s="6731"/>
      <c r="IZ241" s="6731"/>
      <c r="JA241" s="6731"/>
      <c r="JB241" s="6731"/>
      <c r="JC241" s="6731"/>
      <c r="JD241" s="6731"/>
    </row>
    <row r="242" spans="17:264">
      <c r="Q242" s="5734"/>
      <c r="R242" s="5734"/>
      <c r="S242" s="5734"/>
      <c r="T242" s="5734"/>
      <c r="U242" s="5734"/>
      <c r="V242" s="5734"/>
      <c r="W242" s="5734"/>
      <c r="X242" s="5734"/>
      <c r="Y242" s="5734"/>
      <c r="Z242" s="5734"/>
      <c r="AA242" s="5734"/>
      <c r="AB242" s="5734"/>
      <c r="AC242" s="5734"/>
      <c r="AD242" s="5734"/>
      <c r="AE242" s="5734"/>
      <c r="AF242" s="5734"/>
      <c r="AG242" s="5734"/>
      <c r="AH242" s="6308"/>
      <c r="AI242" s="5734"/>
      <c r="AJ242" s="5801" t="s">
        <v>1593</v>
      </c>
      <c r="AK242" s="5815">
        <v>1</v>
      </c>
      <c r="AL242" s="5584" t="s">
        <v>1545</v>
      </c>
      <c r="AM242" s="5585">
        <v>45401</v>
      </c>
      <c r="AN242" s="7280">
        <v>5</v>
      </c>
      <c r="AO242" s="5583" t="s">
        <v>35</v>
      </c>
      <c r="AP242" s="5590">
        <v>5</v>
      </c>
      <c r="AQ242" s="5793">
        <v>160</v>
      </c>
      <c r="AR242" s="5588">
        <v>45411</v>
      </c>
      <c r="AS242" s="5661">
        <v>45416</v>
      </c>
      <c r="AT242" s="5583">
        <v>22599</v>
      </c>
      <c r="AU242" s="5590">
        <v>5000</v>
      </c>
      <c r="AV242" s="5590">
        <f>(AU242-AN242*1000)</f>
        <v>0</v>
      </c>
      <c r="AW242" s="5793">
        <f>(AU242*AQ242/1000)</f>
        <v>800</v>
      </c>
      <c r="AX242" s="5793">
        <f>(AW242*0.05)</f>
        <v>40</v>
      </c>
      <c r="AY242" s="5584">
        <v>5</v>
      </c>
      <c r="AZ242" s="5821"/>
      <c r="BB242" s="5012"/>
      <c r="BC242" s="5012"/>
      <c r="BD242" s="5012"/>
      <c r="BE242" s="5012"/>
      <c r="BF242" s="5012"/>
      <c r="BG242" s="5012"/>
      <c r="BH242" s="5012"/>
      <c r="BI242" s="5012"/>
      <c r="BJ242" s="90"/>
      <c r="BK242" s="5012"/>
      <c r="BL242" s="5012"/>
      <c r="BM242" s="5012"/>
      <c r="BN242" s="5012"/>
      <c r="BO242" s="5012"/>
      <c r="BP242" s="5012"/>
      <c r="BQ242" s="5012"/>
      <c r="BR242" s="5012"/>
      <c r="BS242" s="5083"/>
      <c r="BT242" s="5274"/>
      <c r="BU242" s="5094"/>
      <c r="BV242" s="5094"/>
      <c r="BW242" s="5095"/>
      <c r="BX242" s="5095"/>
      <c r="BY242" s="5095"/>
      <c r="BZ242" s="5095"/>
      <c r="CA242" s="5095"/>
      <c r="CB242" s="5095"/>
      <c r="CC242" s="5095"/>
      <c r="CD242" s="5095"/>
      <c r="CE242" s="5095"/>
      <c r="CF242" s="5095"/>
      <c r="CG242" s="5095"/>
      <c r="CH242" s="6475"/>
      <c r="CI242" s="5166"/>
      <c r="CK242" s="5139"/>
      <c r="CL242" s="5139"/>
      <c r="CM242" s="5139"/>
      <c r="CN242" s="5139"/>
      <c r="CO242" s="5139"/>
      <c r="CP242" s="5139"/>
      <c r="CQ242" s="5139"/>
      <c r="CR242" s="5139"/>
      <c r="CS242" s="5139"/>
      <c r="CT242" s="5139"/>
      <c r="CU242" s="5139"/>
      <c r="CV242" s="5139"/>
      <c r="CW242" s="5139"/>
      <c r="CX242" s="5139"/>
      <c r="CY242" s="5139"/>
      <c r="CZ242" s="5139"/>
      <c r="DA242" s="5139"/>
      <c r="DB242" s="5139"/>
      <c r="DC242" s="5139"/>
      <c r="DD242" s="5148"/>
      <c r="DE242" s="5148"/>
      <c r="DF242" s="2248"/>
      <c r="DG242" s="2248"/>
      <c r="DH242" s="2248"/>
      <c r="DI242" s="2248"/>
      <c r="DJ242" s="2248"/>
      <c r="DK242" s="2248"/>
      <c r="DL242" s="2248"/>
      <c r="DM242" s="2248"/>
      <c r="DN242" s="2248"/>
      <c r="DO242" s="2248"/>
      <c r="DP242" s="2248"/>
      <c r="DQ242" s="2248"/>
      <c r="DR242" s="2248"/>
      <c r="DT242" s="4994"/>
      <c r="DU242" s="4994"/>
      <c r="DV242" s="4994"/>
      <c r="DW242" s="4994"/>
      <c r="DX242" s="4994"/>
      <c r="DY242" s="4994"/>
      <c r="DZ242" s="4994"/>
      <c r="EA242" s="4994"/>
      <c r="EB242" s="4994"/>
      <c r="EC242" s="4994"/>
      <c r="ED242" s="4994"/>
      <c r="EE242" s="4994"/>
      <c r="EF242" s="4994"/>
      <c r="EG242" s="4994"/>
      <c r="EH242" s="4994"/>
      <c r="EI242" s="4994"/>
      <c r="EJ242" s="4994"/>
      <c r="EK242" s="4994"/>
      <c r="EL242" s="5017" t="s">
        <v>4</v>
      </c>
      <c r="EM242" s="5043" t="s">
        <v>18</v>
      </c>
      <c r="EN242" s="5040" t="s">
        <v>19</v>
      </c>
      <c r="EO242" s="5040" t="s">
        <v>19</v>
      </c>
      <c r="EP242" s="5040" t="s">
        <v>20</v>
      </c>
      <c r="EQ242" s="5040" t="s">
        <v>21</v>
      </c>
      <c r="ER242" s="5040" t="s">
        <v>22</v>
      </c>
      <c r="ES242" s="5040" t="s">
        <v>23</v>
      </c>
      <c r="ET242" s="5040" t="s">
        <v>23</v>
      </c>
      <c r="EU242" s="5040" t="s">
        <v>24</v>
      </c>
      <c r="EV242" s="5040" t="s">
        <v>20</v>
      </c>
      <c r="EW242" s="5040" t="s">
        <v>25</v>
      </c>
      <c r="EX242" s="5040" t="s">
        <v>0</v>
      </c>
      <c r="EY242" s="5040" t="s">
        <v>1363</v>
      </c>
      <c r="EZ242" s="5383"/>
      <c r="FA242" s="5041" t="s">
        <v>26</v>
      </c>
      <c r="FV242" s="6731"/>
      <c r="FW242" s="6731"/>
      <c r="FX242" s="6731"/>
      <c r="FY242" s="6731"/>
      <c r="FZ242" s="6731"/>
      <c r="GA242" s="6731"/>
      <c r="GB242" s="6731"/>
      <c r="GC242" s="6731"/>
      <c r="GD242" s="6731"/>
      <c r="GE242" s="6731"/>
      <c r="GF242" s="6731"/>
      <c r="GG242" s="6731"/>
      <c r="GH242" s="6731"/>
      <c r="GI242" s="6731"/>
      <c r="GJ242" s="6731"/>
      <c r="GK242" s="6731"/>
      <c r="IO242" s="6731"/>
      <c r="IP242" s="6731"/>
      <c r="IQ242" s="6731"/>
      <c r="IR242" s="6731"/>
      <c r="IS242" s="6731"/>
      <c r="IT242" s="6731"/>
      <c r="IU242" s="6731"/>
      <c r="IV242" s="6731"/>
      <c r="IW242" s="6731"/>
      <c r="IX242" s="6731"/>
      <c r="IY242" s="6731"/>
      <c r="IZ242" s="6731"/>
      <c r="JA242" s="6731"/>
      <c r="JB242" s="6731"/>
      <c r="JC242" s="6731"/>
      <c r="JD242" s="6731"/>
    </row>
    <row r="243" spans="17:264" ht="18" thickBot="1">
      <c r="Q243" s="7587" t="s">
        <v>1687</v>
      </c>
      <c r="R243" s="5578"/>
      <c r="S243" s="5577"/>
      <c r="T243" s="5577"/>
      <c r="U243" s="5577"/>
      <c r="V243" s="5577"/>
      <c r="W243" s="5577"/>
      <c r="X243" s="5577"/>
      <c r="Y243" s="5577"/>
      <c r="Z243" s="5577"/>
      <c r="AA243" s="5734"/>
      <c r="AB243" s="5577"/>
      <c r="AC243" s="5577"/>
      <c r="AD243" s="5577"/>
      <c r="AE243" s="5577"/>
      <c r="AF243" s="5577"/>
      <c r="AG243" s="5577"/>
      <c r="AH243" s="6308"/>
      <c r="AI243" s="5734"/>
      <c r="AJ243" s="5817" t="s">
        <v>1594</v>
      </c>
      <c r="AK243" s="5626">
        <v>2</v>
      </c>
      <c r="AL243" s="5599" t="s">
        <v>1545</v>
      </c>
      <c r="AM243" s="5610">
        <v>45401</v>
      </c>
      <c r="AN243" s="5861">
        <v>15</v>
      </c>
      <c r="AO243" s="5612" t="s">
        <v>35</v>
      </c>
      <c r="AP243" s="5630"/>
      <c r="AQ243" s="5629">
        <v>191</v>
      </c>
      <c r="AR243" s="5614">
        <v>45411</v>
      </c>
      <c r="AS243" s="6208">
        <v>45416</v>
      </c>
      <c r="AT243" s="5612">
        <v>22599</v>
      </c>
      <c r="AU243" s="5630">
        <v>15000</v>
      </c>
      <c r="AV243" s="5630">
        <f>(AU243-AN243*1000)</f>
        <v>0</v>
      </c>
      <c r="AW243" s="5629">
        <f>(AU243*AQ243/1000)</f>
        <v>2865</v>
      </c>
      <c r="AX243" s="5629">
        <f>(AW243*0.05)</f>
        <v>143.25</v>
      </c>
      <c r="AY243" s="6209">
        <v>5</v>
      </c>
      <c r="AZ243" s="2840"/>
      <c r="BB243" s="5012"/>
      <c r="BC243" s="5012"/>
      <c r="BD243" s="5012"/>
      <c r="BE243" s="5012"/>
      <c r="BF243" s="5012"/>
      <c r="BG243" s="5012"/>
      <c r="BH243" s="5012"/>
      <c r="BI243" s="5012"/>
      <c r="BJ243" s="90"/>
      <c r="BK243" s="5012"/>
      <c r="BL243" s="5012"/>
      <c r="BM243" s="5012"/>
      <c r="BN243" s="5012"/>
      <c r="BO243" s="5012"/>
      <c r="BP243" s="5012"/>
      <c r="BQ243" s="5012"/>
      <c r="BR243" s="5012"/>
      <c r="BS243" s="5083"/>
      <c r="BT243" s="5274"/>
      <c r="BU243" s="5094"/>
      <c r="BV243" s="5094"/>
      <c r="BW243" s="5095"/>
      <c r="BX243" s="5095"/>
      <c r="BY243" s="5095"/>
      <c r="BZ243" s="5095"/>
      <c r="CA243" s="5095"/>
      <c r="CB243" s="5095"/>
      <c r="CC243" s="5095"/>
      <c r="CD243" s="5095"/>
      <c r="CE243" s="5095"/>
      <c r="CF243" s="5095"/>
      <c r="CG243" s="5095"/>
      <c r="CH243" s="6475"/>
      <c r="CI243" s="5166"/>
      <c r="CK243" s="5139"/>
      <c r="CL243" s="5139"/>
      <c r="CM243" s="5139"/>
      <c r="CN243" s="5139"/>
      <c r="CO243" s="5139"/>
      <c r="CP243" s="5139"/>
      <c r="CQ243" s="5139"/>
      <c r="CR243" s="5139"/>
      <c r="CS243" s="5139"/>
      <c r="CT243" s="5139"/>
      <c r="CU243" s="5139"/>
      <c r="CV243" s="5139"/>
      <c r="CW243" s="5139"/>
      <c r="CX243" s="5139"/>
      <c r="CY243" s="5139"/>
      <c r="CZ243" s="5139"/>
      <c r="DA243" s="5139"/>
      <c r="DB243" s="5139"/>
      <c r="DC243" s="5139"/>
      <c r="DD243" s="5148"/>
      <c r="DE243" s="5148"/>
      <c r="DF243" s="2248"/>
      <c r="DG243" s="2248"/>
      <c r="DH243" s="2248"/>
      <c r="DI243" s="2248"/>
      <c r="DJ243" s="2248"/>
      <c r="DK243" s="2248"/>
      <c r="DL243" s="2248"/>
      <c r="DM243" s="2248"/>
      <c r="DN243" s="2248"/>
      <c r="DO243" s="2248"/>
      <c r="DP243" s="2248"/>
      <c r="DQ243" s="2248"/>
      <c r="DR243" s="2248"/>
      <c r="DT243" s="4994"/>
      <c r="DU243" s="4994"/>
      <c r="DV243" s="4994"/>
      <c r="DW243" s="4994"/>
      <c r="DX243" s="4994"/>
      <c r="DY243" s="4994"/>
      <c r="DZ243" s="4994"/>
      <c r="EA243" s="4994"/>
      <c r="EB243" s="4994"/>
      <c r="EC243" s="4994"/>
      <c r="ED243" s="4994"/>
      <c r="EE243" s="4994"/>
      <c r="EF243" s="4994"/>
      <c r="EG243" s="4994"/>
      <c r="EH243" s="4994"/>
      <c r="EI243" s="4994"/>
      <c r="EJ243" s="4994"/>
      <c r="EK243" s="4994"/>
      <c r="EL243" s="5018"/>
      <c r="EM243" s="5044"/>
      <c r="EN243" s="5045" t="s">
        <v>3</v>
      </c>
      <c r="EO243" s="5045" t="s">
        <v>18</v>
      </c>
      <c r="EP243" s="5045"/>
      <c r="EQ243" s="5045"/>
      <c r="ER243" s="5045" t="s">
        <v>21</v>
      </c>
      <c r="ES243" s="5045" t="s">
        <v>27</v>
      </c>
      <c r="ET243" s="5045" t="s">
        <v>28</v>
      </c>
      <c r="EU243" s="5045"/>
      <c r="EV243" s="5045"/>
      <c r="EW243" s="5045"/>
      <c r="EX243" s="5045"/>
      <c r="EY243" s="5045" t="s">
        <v>11</v>
      </c>
      <c r="EZ243" s="5384"/>
      <c r="FA243" s="5046"/>
      <c r="FV243" s="6731"/>
      <c r="FW243" s="6731"/>
      <c r="FX243" s="6731"/>
      <c r="FY243" s="6731"/>
      <c r="FZ243" s="6731"/>
      <c r="GA243" s="6731"/>
      <c r="GB243" s="6731"/>
      <c r="GC243" s="6731"/>
      <c r="GD243" s="6731"/>
      <c r="GE243" s="6731"/>
      <c r="GF243" s="6731"/>
      <c r="GG243" s="6731"/>
      <c r="GH243" s="6731"/>
      <c r="GI243" s="6731"/>
      <c r="GJ243" s="6731"/>
      <c r="GK243" s="6731"/>
      <c r="IO243" s="6731"/>
      <c r="IP243" s="6731"/>
      <c r="IQ243" s="6731"/>
      <c r="IR243" s="6731"/>
      <c r="IS243" s="6731"/>
      <c r="IT243" s="6731"/>
      <c r="IU243" s="6731"/>
      <c r="IV243" s="6731"/>
      <c r="IW243" s="6731"/>
      <c r="IX243" s="6731"/>
      <c r="IY243" s="6731"/>
      <c r="IZ243" s="6731"/>
      <c r="JA243" s="6731"/>
      <c r="JB243" s="6731"/>
      <c r="JC243" s="6731"/>
      <c r="JD243" s="6731"/>
    </row>
    <row r="244" spans="17:264">
      <c r="Q244" s="5579"/>
      <c r="R244" s="5579"/>
      <c r="S244" s="5579"/>
      <c r="T244" s="5579" t="s">
        <v>14</v>
      </c>
      <c r="U244" s="5579" t="s">
        <v>12</v>
      </c>
      <c r="V244" s="5579"/>
      <c r="W244" s="5579"/>
      <c r="X244" s="5579"/>
      <c r="Y244" s="5579" t="s">
        <v>15</v>
      </c>
      <c r="Z244" s="5579" t="s">
        <v>12</v>
      </c>
      <c r="AA244" s="5744" t="s">
        <v>12</v>
      </c>
      <c r="AB244" s="5579"/>
      <c r="AC244" s="5579"/>
      <c r="AD244" s="5579"/>
      <c r="AE244" s="5579"/>
      <c r="AF244" s="5579" t="s">
        <v>0</v>
      </c>
      <c r="AG244" s="5579"/>
      <c r="AH244" s="5579"/>
      <c r="AI244" s="5734"/>
      <c r="AJ244" s="5817"/>
      <c r="AK244" s="5626"/>
      <c r="AL244" s="5589"/>
      <c r="AM244" s="5595"/>
      <c r="AN244" s="7281"/>
      <c r="AO244" s="5612"/>
      <c r="AP244" s="5630">
        <v>15</v>
      </c>
      <c r="AQ244" s="5629"/>
      <c r="AR244" s="5614"/>
      <c r="AS244" s="6208"/>
      <c r="AT244" s="5594"/>
      <c r="AU244" s="5598"/>
      <c r="AV244" s="5598"/>
      <c r="AW244" s="5608"/>
      <c r="AX244" s="5608"/>
      <c r="AY244" s="5632"/>
      <c r="AZ244" s="2150"/>
      <c r="BB244" s="5012"/>
      <c r="BC244" s="5012"/>
      <c r="BD244" s="5012"/>
      <c r="BE244" s="5012"/>
      <c r="BF244" s="5012"/>
      <c r="BG244" s="5012"/>
      <c r="BH244" s="5012"/>
      <c r="BI244" s="5012"/>
      <c r="BJ244" s="6412"/>
      <c r="BK244" s="5012"/>
      <c r="BL244" s="5012"/>
      <c r="BM244" s="5012"/>
      <c r="BN244" s="5012"/>
      <c r="BO244" s="5012"/>
      <c r="BP244" s="5012"/>
      <c r="BQ244" s="5012"/>
      <c r="BR244" s="5012"/>
      <c r="BS244" s="5083"/>
      <c r="BT244" s="5274"/>
      <c r="BU244" s="5094"/>
      <c r="BV244" s="5094"/>
      <c r="BW244" s="5095"/>
      <c r="BX244" s="5095"/>
      <c r="BY244" s="5095"/>
      <c r="BZ244" s="5095"/>
      <c r="CA244" s="5095"/>
      <c r="CB244" s="5095"/>
      <c r="CC244" s="5095"/>
      <c r="CD244" s="5095"/>
      <c r="CE244" s="5095"/>
      <c r="CF244" s="5095"/>
      <c r="CG244" s="5095"/>
      <c r="CH244" s="6475"/>
      <c r="CI244" s="5166"/>
      <c r="CK244" s="5139"/>
      <c r="CL244" s="5139"/>
      <c r="CM244" s="5139"/>
      <c r="CN244" s="5139"/>
      <c r="CO244" s="5139"/>
      <c r="CP244" s="5139"/>
      <c r="CQ244" s="5139"/>
      <c r="CR244" s="5139"/>
      <c r="CS244" s="5139"/>
      <c r="CT244" s="5139"/>
      <c r="CU244" s="5139"/>
      <c r="CV244" s="5139"/>
      <c r="CW244" s="5139"/>
      <c r="CX244" s="5139"/>
      <c r="CY244" s="5139"/>
      <c r="CZ244" s="5139"/>
      <c r="DA244" s="5139"/>
      <c r="DB244" s="5139"/>
      <c r="DC244" s="5139"/>
      <c r="DD244" s="5148"/>
      <c r="DE244" s="5148"/>
      <c r="DF244" s="2248"/>
      <c r="DG244" s="2248"/>
      <c r="DH244" s="2248"/>
      <c r="DI244" s="2248"/>
      <c r="DJ244" s="2248"/>
      <c r="DK244" s="2248"/>
      <c r="DL244" s="2248"/>
      <c r="DM244" s="2248"/>
      <c r="DN244" s="2248"/>
      <c r="DO244" s="2248"/>
      <c r="DP244" s="2248"/>
      <c r="DQ244" s="2248"/>
      <c r="DR244" s="2248"/>
      <c r="DT244" s="4994"/>
      <c r="DU244" s="4994"/>
      <c r="DV244" s="4994"/>
      <c r="DW244" s="4994"/>
      <c r="DX244" s="4994"/>
      <c r="DY244" s="4994"/>
      <c r="DZ244" s="4994"/>
      <c r="EA244" s="4994"/>
      <c r="EB244" s="4994"/>
      <c r="EC244" s="4994"/>
      <c r="ED244" s="4994"/>
      <c r="EE244" s="4994"/>
      <c r="EF244" s="4994"/>
      <c r="EG244" s="4994"/>
      <c r="EH244" s="4994"/>
      <c r="EI244" s="4994"/>
      <c r="EJ244" s="4994"/>
      <c r="EK244" s="4994"/>
      <c r="EL244" s="6931"/>
      <c r="EM244" s="6929"/>
      <c r="EN244" s="6929"/>
      <c r="EO244" s="6930"/>
      <c r="EP244" s="6930"/>
      <c r="EQ244" s="6930"/>
      <c r="ER244" s="6930"/>
      <c r="ES244" s="6930"/>
      <c r="ET244" s="6930"/>
      <c r="EU244" s="6930"/>
      <c r="EV244" s="6930"/>
      <c r="EW244" s="6930"/>
      <c r="EX244" s="6930"/>
      <c r="EY244" s="6930"/>
      <c r="EZ244" s="6930"/>
      <c r="FA244" s="471"/>
      <c r="FV244" s="6731"/>
      <c r="FW244" s="6731"/>
      <c r="FX244" s="6731"/>
      <c r="FY244" s="6731"/>
      <c r="FZ244" s="6731"/>
      <c r="GA244" s="6731"/>
      <c r="GB244" s="6731"/>
      <c r="GC244" s="6731"/>
      <c r="GD244" s="6731"/>
      <c r="GE244" s="6731"/>
      <c r="GF244" s="6731"/>
      <c r="GG244" s="6731"/>
      <c r="GH244" s="6731"/>
      <c r="GI244" s="6731"/>
      <c r="GJ244" s="6731"/>
      <c r="GK244" s="6731"/>
      <c r="IO244" s="6731"/>
      <c r="IP244" s="6731"/>
      <c r="IQ244" s="6731"/>
      <c r="IR244" s="6731"/>
      <c r="IS244" s="6731"/>
      <c r="IT244" s="6731"/>
      <c r="IU244" s="6731"/>
      <c r="IV244" s="6731"/>
      <c r="IW244" s="6731"/>
      <c r="IX244" s="6731"/>
      <c r="IY244" s="6731"/>
      <c r="IZ244" s="6731"/>
      <c r="JA244" s="6731"/>
      <c r="JB244" s="6731"/>
      <c r="JC244" s="6731"/>
      <c r="JD244" s="6731"/>
    </row>
    <row r="245" spans="17:264">
      <c r="Q245" s="5580" t="s">
        <v>3</v>
      </c>
      <c r="R245" s="5580" t="s">
        <v>4</v>
      </c>
      <c r="S245" s="5580" t="s">
        <v>18</v>
      </c>
      <c r="T245" s="5580" t="s">
        <v>19</v>
      </c>
      <c r="U245" s="5580" t="s">
        <v>19</v>
      </c>
      <c r="V245" s="5580" t="s">
        <v>20</v>
      </c>
      <c r="W245" s="5580" t="s">
        <v>21</v>
      </c>
      <c r="X245" s="5580" t="s">
        <v>1559</v>
      </c>
      <c r="Y245" s="5580" t="s">
        <v>22</v>
      </c>
      <c r="Z245" s="5580" t="s">
        <v>23</v>
      </c>
      <c r="AA245" s="5749" t="s">
        <v>23</v>
      </c>
      <c r="AB245" s="5580" t="s">
        <v>1227</v>
      </c>
      <c r="AC245" s="5580" t="s">
        <v>20</v>
      </c>
      <c r="AD245" s="5580" t="s">
        <v>25</v>
      </c>
      <c r="AE245" s="5580" t="s">
        <v>0</v>
      </c>
      <c r="AF245" s="5580" t="s">
        <v>1363</v>
      </c>
      <c r="AG245" s="6688" t="s">
        <v>1388</v>
      </c>
      <c r="AH245" s="5580" t="s">
        <v>26</v>
      </c>
      <c r="AI245" s="5734"/>
      <c r="AJ245" s="5817"/>
      <c r="AK245" s="5626"/>
      <c r="AL245" s="5589"/>
      <c r="AM245" s="5595"/>
      <c r="AN245" s="6940"/>
      <c r="AO245" s="5612"/>
      <c r="AP245" s="5630"/>
      <c r="AQ245" s="5629"/>
      <c r="AR245" s="5614"/>
      <c r="AS245" s="6208"/>
      <c r="AT245" s="5594"/>
      <c r="AU245" s="5598"/>
      <c r="AV245" s="5598"/>
      <c r="AW245" s="5608"/>
      <c r="AX245" s="5608"/>
      <c r="AY245" s="5632"/>
      <c r="AZ245" s="2150"/>
      <c r="BB245" s="5012"/>
      <c r="BC245" s="5012"/>
      <c r="BD245" s="5012"/>
      <c r="BE245" s="5012"/>
      <c r="BF245" s="5012"/>
      <c r="BG245" s="5012"/>
      <c r="BH245" s="5012"/>
      <c r="BI245" s="5012"/>
      <c r="BJ245" s="90"/>
      <c r="BK245" s="5012"/>
      <c r="BL245" s="5012"/>
      <c r="BM245" s="5012"/>
      <c r="BN245" s="5012"/>
      <c r="BO245" s="5012"/>
      <c r="BP245" s="5012"/>
      <c r="BQ245" s="5012"/>
      <c r="BR245" s="5012"/>
      <c r="BS245" s="5083"/>
      <c r="BT245" s="5300"/>
      <c r="BU245" s="5094"/>
      <c r="BV245" s="5094"/>
      <c r="BW245" s="5095"/>
      <c r="BX245" s="5095"/>
      <c r="BY245" s="5095"/>
      <c r="BZ245" s="5095"/>
      <c r="CA245" s="5095"/>
      <c r="CB245" s="5095"/>
      <c r="CC245" s="5095"/>
      <c r="CD245" s="5095"/>
      <c r="CE245" s="5095"/>
      <c r="CF245" s="5095"/>
      <c r="CG245" s="5095"/>
      <c r="CH245" s="6475"/>
      <c r="CI245" s="5166"/>
      <c r="CK245" s="5139"/>
      <c r="CL245" s="5139"/>
      <c r="CM245" s="5139"/>
      <c r="CN245" s="5139"/>
      <c r="CO245" s="5139"/>
      <c r="CP245" s="5139"/>
      <c r="CQ245" s="5139"/>
      <c r="CR245" s="5139"/>
      <c r="CS245" s="5139"/>
      <c r="CT245" s="5139"/>
      <c r="CU245" s="5139"/>
      <c r="CV245" s="5139"/>
      <c r="CW245" s="5139"/>
      <c r="CX245" s="5139"/>
      <c r="CY245" s="5139"/>
      <c r="CZ245" s="5139"/>
      <c r="DA245" s="5139"/>
      <c r="DB245" s="5139"/>
      <c r="DC245" s="5139"/>
      <c r="DD245" s="5148"/>
      <c r="DE245" s="5148"/>
      <c r="DF245" s="2248"/>
      <c r="DG245" s="2248"/>
      <c r="DH245" s="2248"/>
      <c r="DI245" s="2248"/>
      <c r="DJ245" s="2248"/>
      <c r="DK245" s="2248"/>
      <c r="DL245" s="2248"/>
      <c r="DM245" s="2248"/>
      <c r="DN245" s="2248"/>
      <c r="DO245" s="2248"/>
      <c r="DP245" s="2248"/>
      <c r="DQ245" s="2248"/>
      <c r="DR245" s="2248"/>
      <c r="DT245" s="4994"/>
      <c r="DU245" s="4994"/>
      <c r="DV245" s="4994"/>
      <c r="DW245" s="4994"/>
      <c r="DX245" s="4994"/>
      <c r="DY245" s="4994"/>
      <c r="DZ245" s="4994"/>
      <c r="EA245" s="4994"/>
      <c r="EB245" s="4994"/>
      <c r="EC245" s="4994"/>
      <c r="ED245" s="4994"/>
      <c r="EE245" s="4994"/>
      <c r="EF245" s="4994"/>
      <c r="EG245" s="4994"/>
      <c r="EH245" s="4994"/>
      <c r="EI245" s="4994"/>
      <c r="EJ245" s="4994"/>
      <c r="EK245" s="4994"/>
      <c r="EL245" s="6932"/>
      <c r="EM245" s="4449"/>
      <c r="EN245" s="4449"/>
      <c r="EO245" s="182"/>
      <c r="EP245" s="182"/>
      <c r="EQ245" s="182"/>
      <c r="ER245" s="182"/>
      <c r="ES245" s="182"/>
      <c r="ET245" s="182"/>
      <c r="EU245" s="182"/>
      <c r="EV245" s="182"/>
      <c r="EW245" s="182"/>
      <c r="EX245" s="182"/>
      <c r="EY245" s="182"/>
      <c r="EZ245" s="182"/>
      <c r="FA245" s="339"/>
      <c r="FC245" s="5012"/>
      <c r="FD245" s="5012"/>
      <c r="FE245" s="5012"/>
      <c r="FF245" s="5012"/>
      <c r="FG245" s="5012"/>
      <c r="FH245" s="5012"/>
      <c r="FI245" s="5012"/>
      <c r="FJ245" s="5012"/>
      <c r="FK245" s="90"/>
      <c r="FL245" s="5012"/>
      <c r="FM245" s="5012"/>
      <c r="FN245" s="5012"/>
      <c r="FO245" s="5012"/>
      <c r="FP245" s="5012"/>
      <c r="FQ245" s="5012"/>
      <c r="FR245" s="5012"/>
      <c r="FS245" s="5012"/>
      <c r="GK245" s="3850"/>
      <c r="IO245" s="6731"/>
      <c r="IP245" s="6731"/>
      <c r="IQ245" s="6731"/>
      <c r="IR245" s="6731"/>
      <c r="IS245" s="6731"/>
      <c r="IT245" s="6731"/>
      <c r="IU245" s="6731"/>
      <c r="IV245" s="6731"/>
      <c r="IW245" s="6731"/>
      <c r="IX245" s="6731"/>
      <c r="IY245" s="6731"/>
      <c r="IZ245" s="6731"/>
      <c r="JA245" s="6731"/>
      <c r="JB245" s="6731"/>
      <c r="JC245" s="6731"/>
      <c r="JD245" s="6731"/>
    </row>
    <row r="246" spans="17:264" ht="15" thickBot="1">
      <c r="Q246" s="5581"/>
      <c r="R246" s="5581"/>
      <c r="S246" s="5581"/>
      <c r="T246" s="5581" t="s">
        <v>3</v>
      </c>
      <c r="U246" s="5581" t="s">
        <v>18</v>
      </c>
      <c r="V246" s="5581"/>
      <c r="W246" s="5581"/>
      <c r="X246" s="5581"/>
      <c r="Y246" s="5581" t="s">
        <v>21</v>
      </c>
      <c r="Z246" s="5581" t="s">
        <v>27</v>
      </c>
      <c r="AA246" s="5754" t="s">
        <v>28</v>
      </c>
      <c r="AB246" s="5581"/>
      <c r="AC246" s="5581"/>
      <c r="AD246" s="5581"/>
      <c r="AE246" s="5581"/>
      <c r="AF246" s="5581" t="s">
        <v>11</v>
      </c>
      <c r="AG246" s="5581"/>
      <c r="AH246" s="5581"/>
      <c r="AI246" s="5734"/>
      <c r="AJ246" s="5817"/>
      <c r="AK246" s="5626"/>
      <c r="AL246" s="5589"/>
      <c r="AM246" s="5595"/>
      <c r="AN246" s="5607"/>
      <c r="AO246" s="5612"/>
      <c r="AP246" s="5630"/>
      <c r="AQ246" s="5629"/>
      <c r="AR246" s="4482"/>
      <c r="AS246" s="5595"/>
      <c r="AT246" s="5594"/>
      <c r="AU246" s="5598"/>
      <c r="AV246" s="5594"/>
      <c r="AW246" s="5608"/>
      <c r="AX246" s="5608"/>
      <c r="AY246" s="5609"/>
      <c r="AZ246" s="2150"/>
      <c r="BB246" s="5012"/>
      <c r="BC246" s="5012"/>
      <c r="BD246" s="5012"/>
      <c r="BE246" s="5012"/>
      <c r="BF246" s="5012"/>
      <c r="BG246" s="5012"/>
      <c r="BH246" s="5012"/>
      <c r="BI246" s="5012"/>
      <c r="BJ246" s="90"/>
      <c r="BK246" s="5012"/>
      <c r="BL246" s="5012"/>
      <c r="BM246" s="5012"/>
      <c r="BN246" s="5012"/>
      <c r="BO246" s="5012"/>
      <c r="BP246" s="5012"/>
      <c r="BQ246" s="5012"/>
      <c r="BR246" s="5012"/>
      <c r="BS246" s="5083"/>
      <c r="BT246" s="5274"/>
      <c r="BU246" s="5294"/>
      <c r="BV246" s="5094"/>
      <c r="BW246" s="5095"/>
      <c r="BX246" s="5095"/>
      <c r="BY246" s="5095"/>
      <c r="BZ246" s="5095"/>
      <c r="CA246" s="5095"/>
      <c r="CB246" s="5095"/>
      <c r="CC246" s="5095"/>
      <c r="CD246" s="5095"/>
      <c r="CE246" s="5095"/>
      <c r="CF246" s="5095"/>
      <c r="CG246" s="5095"/>
      <c r="CH246" s="6475"/>
      <c r="CI246" s="5166"/>
      <c r="CK246" s="5139"/>
      <c r="CL246" s="5139"/>
      <c r="CM246" s="5139"/>
      <c r="CN246" s="5139"/>
      <c r="CO246" s="5139"/>
      <c r="CP246" s="5139"/>
      <c r="CQ246" s="5139"/>
      <c r="CR246" s="5139"/>
      <c r="CS246" s="5139"/>
      <c r="CT246" s="5139"/>
      <c r="CU246" s="5139"/>
      <c r="CV246" s="5139"/>
      <c r="CW246" s="5139"/>
      <c r="CX246" s="5139"/>
      <c r="CY246" s="5139"/>
      <c r="CZ246" s="5139"/>
      <c r="DA246" s="5139"/>
      <c r="DB246" s="5139"/>
      <c r="DC246" s="5139"/>
      <c r="DD246" s="5148"/>
      <c r="DE246" s="5148"/>
      <c r="DF246" s="2248"/>
      <c r="DG246" s="2248"/>
      <c r="DH246" s="2248"/>
      <c r="DI246" s="2248"/>
      <c r="DJ246" s="2248"/>
      <c r="DK246" s="2248"/>
      <c r="DL246" s="2248"/>
      <c r="DM246" s="2248"/>
      <c r="DN246" s="2248"/>
      <c r="DO246" s="2248"/>
      <c r="DP246" s="2248"/>
      <c r="DQ246" s="2248"/>
      <c r="DR246" s="2248"/>
      <c r="DT246" s="4994"/>
      <c r="DU246" s="4994"/>
      <c r="DV246" s="4994"/>
      <c r="DW246" s="4994"/>
      <c r="DX246" s="4994"/>
      <c r="DY246" s="4994"/>
      <c r="DZ246" s="4994"/>
      <c r="EA246" s="4994"/>
      <c r="EB246" s="4994"/>
      <c r="EC246" s="4994"/>
      <c r="ED246" s="4994"/>
      <c r="EE246" s="4994"/>
      <c r="EF246" s="4994"/>
      <c r="EG246" s="4994"/>
      <c r="EH246" s="4994"/>
      <c r="EI246" s="4994"/>
      <c r="EJ246" s="4994"/>
      <c r="EK246" s="4994"/>
      <c r="EL246" s="6932"/>
      <c r="EM246" s="4449"/>
      <c r="EN246" s="4449"/>
      <c r="EO246" s="182"/>
      <c r="EP246" s="182"/>
      <c r="EQ246" s="182"/>
      <c r="ER246" s="182"/>
      <c r="ES246" s="182"/>
      <c r="ET246" s="182"/>
      <c r="EU246" s="182"/>
      <c r="EV246" s="182"/>
      <c r="EW246" s="182"/>
      <c r="EX246" s="182"/>
      <c r="EY246" s="182"/>
      <c r="EZ246" s="182"/>
      <c r="FA246" s="339"/>
      <c r="FC246" s="5012"/>
      <c r="FD246" s="5012"/>
      <c r="FE246" s="5012"/>
      <c r="FF246" s="5012"/>
      <c r="FG246" s="5012"/>
      <c r="FH246" s="5012"/>
      <c r="FI246" s="5012"/>
      <c r="FJ246" s="5012"/>
      <c r="FK246" s="90"/>
      <c r="FL246" s="5012"/>
      <c r="FM246" s="5012"/>
      <c r="FN246" s="5012"/>
      <c r="FO246" s="5012"/>
      <c r="FP246" s="5012"/>
      <c r="FQ246" s="5012"/>
      <c r="FR246" s="5012"/>
      <c r="FS246" s="5012"/>
      <c r="GK246" s="3850"/>
      <c r="IO246" s="6731"/>
      <c r="IP246" s="6731"/>
      <c r="IQ246" s="6731"/>
      <c r="IR246" s="6731"/>
      <c r="IS246" s="6731"/>
      <c r="IT246" s="6731"/>
      <c r="IU246" s="6731"/>
      <c r="IV246" s="6731"/>
      <c r="IW246" s="6731"/>
      <c r="IX246" s="6731"/>
      <c r="IY246" s="6731"/>
      <c r="IZ246" s="6731"/>
      <c r="JA246" s="6731"/>
      <c r="JB246" s="6731"/>
      <c r="JC246" s="6731"/>
      <c r="JD246" s="6731"/>
    </row>
    <row r="247" spans="17:264" ht="15" thickBot="1">
      <c r="Q247" s="5637" t="s">
        <v>941</v>
      </c>
      <c r="R247" s="5638" t="s">
        <v>1546</v>
      </c>
      <c r="S247" s="5631">
        <v>98</v>
      </c>
      <c r="T247" s="5589" t="s">
        <v>1545</v>
      </c>
      <c r="U247" s="5606">
        <v>45534</v>
      </c>
      <c r="V247" s="6358">
        <v>320</v>
      </c>
      <c r="W247" s="5594" t="s">
        <v>35</v>
      </c>
      <c r="X247" s="5605">
        <v>320</v>
      </c>
      <c r="Y247" s="5608">
        <v>464.3</v>
      </c>
      <c r="Z247" s="5614">
        <v>45541</v>
      </c>
      <c r="AA247" s="6208">
        <v>45539</v>
      </c>
      <c r="AB247" s="5594">
        <v>23228</v>
      </c>
      <c r="AC247" s="5598">
        <v>167000</v>
      </c>
      <c r="AD247" s="5598">
        <f t="shared" ref="AD247:AD259" si="64">(AC247-V247*1000)</f>
        <v>-153000</v>
      </c>
      <c r="AE247" s="5616">
        <f>(AC247*Y247/1000)</f>
        <v>77538.100000000006</v>
      </c>
      <c r="AF247" s="5629">
        <f>(AE247*0.05)</f>
        <v>3876.9050000000007</v>
      </c>
      <c r="AG247" s="5589">
        <v>5</v>
      </c>
      <c r="AH247" s="6729" t="s">
        <v>1660</v>
      </c>
      <c r="AI247" s="5734"/>
      <c r="AJ247" s="7297"/>
      <c r="AK247" s="7298"/>
      <c r="AL247" s="6424"/>
      <c r="AM247" s="6941"/>
      <c r="AN247" s="6426"/>
      <c r="AO247" s="7299"/>
      <c r="AP247" s="5846"/>
      <c r="AQ247" s="7300"/>
      <c r="AR247" s="6428"/>
      <c r="AS247" s="6429"/>
      <c r="AT247" s="5846"/>
      <c r="AU247" s="6942"/>
      <c r="AV247" s="5846"/>
      <c r="AW247" s="6427"/>
      <c r="AX247" s="6427"/>
      <c r="AY247" s="6431"/>
      <c r="AZ247" s="2152"/>
      <c r="BB247" s="5012"/>
      <c r="BC247" s="5012"/>
      <c r="BD247" s="5012"/>
      <c r="BE247" s="5012"/>
      <c r="BF247" s="5012"/>
      <c r="BG247" s="5012"/>
      <c r="BH247" s="5012"/>
      <c r="BI247" s="5012"/>
      <c r="BJ247" s="90"/>
      <c r="BK247" s="5012"/>
      <c r="BL247" s="5012"/>
      <c r="BM247" s="5012"/>
      <c r="BN247" s="5012"/>
      <c r="BO247" s="5012"/>
      <c r="BP247" s="5012"/>
      <c r="BQ247" s="5012"/>
      <c r="BR247" s="5012"/>
      <c r="BS247" s="5083"/>
      <c r="BT247" s="5306"/>
      <c r="BU247" s="5294"/>
      <c r="BV247" s="5094"/>
      <c r="BW247" s="5095"/>
      <c r="BX247" s="5095"/>
      <c r="BY247" s="5095"/>
      <c r="BZ247" s="5095"/>
      <c r="CA247" s="5095"/>
      <c r="CB247" s="5095"/>
      <c r="CC247" s="5095"/>
      <c r="CD247" s="5095"/>
      <c r="CE247" s="5095"/>
      <c r="CF247" s="5095"/>
      <c r="CG247" s="5095"/>
      <c r="CH247" s="6475"/>
      <c r="CI247" s="5166"/>
      <c r="CK247" s="5139"/>
      <c r="CL247" s="5139"/>
      <c r="CM247" s="5139"/>
      <c r="CN247" s="5139"/>
      <c r="CO247" s="5139"/>
      <c r="CP247" s="5139"/>
      <c r="CQ247" s="5139"/>
      <c r="CR247" s="5139"/>
      <c r="CS247" s="5139"/>
      <c r="CT247" s="5139"/>
      <c r="CU247" s="5139"/>
      <c r="CV247" s="5139"/>
      <c r="CW247" s="5139"/>
      <c r="CX247" s="5139"/>
      <c r="CY247" s="5139"/>
      <c r="CZ247" s="5139"/>
      <c r="DA247" s="5139"/>
      <c r="DB247" s="5139"/>
      <c r="DC247" s="5139"/>
      <c r="DD247" s="5148"/>
      <c r="DE247" s="5148"/>
      <c r="DF247" s="2248"/>
      <c r="DG247" s="2248"/>
      <c r="DH247" s="2248"/>
      <c r="DI247" s="2248"/>
      <c r="DJ247" s="2248"/>
      <c r="DK247" s="2248"/>
      <c r="DL247" s="2248"/>
      <c r="DM247" s="2248"/>
      <c r="DN247" s="2248"/>
      <c r="DO247" s="2248"/>
      <c r="DP247" s="2248"/>
      <c r="DQ247" s="2248"/>
      <c r="DR247" s="2248"/>
      <c r="DT247" s="4994"/>
      <c r="DU247" s="4994"/>
      <c r="DV247" s="4994"/>
      <c r="DW247" s="4994"/>
      <c r="DX247" s="4994"/>
      <c r="DY247" s="4994"/>
      <c r="DZ247" s="4994"/>
      <c r="EA247" s="4994"/>
      <c r="EB247" s="4994"/>
      <c r="EC247" s="4994"/>
      <c r="ED247" s="4994"/>
      <c r="EE247" s="4994"/>
      <c r="EF247" s="4994"/>
      <c r="EG247" s="4994"/>
      <c r="EH247" s="4994"/>
      <c r="EI247" s="4994"/>
      <c r="EJ247" s="4994"/>
      <c r="EK247" s="4994"/>
      <c r="EL247" s="6932"/>
      <c r="EM247" s="4449"/>
      <c r="EN247" s="4449"/>
      <c r="EO247" s="182"/>
      <c r="EP247" s="182"/>
      <c r="EQ247" s="182"/>
      <c r="ER247" s="182"/>
      <c r="ES247" s="182"/>
      <c r="ET247" s="182"/>
      <c r="EU247" s="182"/>
      <c r="EV247" s="182"/>
      <c r="EW247" s="182"/>
      <c r="EX247" s="182"/>
      <c r="EY247" s="182"/>
      <c r="EZ247" s="182"/>
      <c r="FA247" s="339"/>
      <c r="FC247" s="5012"/>
      <c r="FD247" s="5012"/>
      <c r="FE247" s="5012"/>
      <c r="FF247" s="5012"/>
      <c r="FG247" s="5012"/>
      <c r="FH247" s="5012"/>
      <c r="FI247" s="5012"/>
      <c r="FJ247" s="5012"/>
      <c r="FK247" s="90"/>
      <c r="FL247" s="5012"/>
      <c r="FM247" s="5012"/>
      <c r="FN247" s="5012"/>
      <c r="FO247" s="5012"/>
      <c r="FP247" s="5012"/>
      <c r="FQ247" s="5012"/>
      <c r="FR247" s="5012"/>
      <c r="FS247" s="5012"/>
      <c r="GK247" s="3850"/>
      <c r="IO247" s="6731"/>
      <c r="IP247" s="6731"/>
      <c r="IQ247" s="6731"/>
      <c r="IR247" s="6731"/>
      <c r="IS247" s="6731"/>
      <c r="IT247" s="6731"/>
      <c r="IU247" s="6731"/>
      <c r="IV247" s="6731"/>
      <c r="IW247" s="6731"/>
      <c r="IX247" s="6731"/>
      <c r="IY247" s="6731"/>
      <c r="IZ247" s="6731"/>
      <c r="JA247" s="6731"/>
      <c r="JB247" s="6731"/>
      <c r="JC247" s="6731"/>
      <c r="JD247" s="6731"/>
    </row>
    <row r="248" spans="17:264">
      <c r="Q248" s="5637" t="s">
        <v>941</v>
      </c>
      <c r="R248" s="5673" t="s">
        <v>1556</v>
      </c>
      <c r="S248" s="5631">
        <v>99</v>
      </c>
      <c r="T248" s="5589" t="s">
        <v>1545</v>
      </c>
      <c r="U248" s="5606">
        <v>45534</v>
      </c>
      <c r="V248" s="6940">
        <v>60</v>
      </c>
      <c r="W248" s="5594" t="s">
        <v>35</v>
      </c>
      <c r="X248" s="5594">
        <v>60</v>
      </c>
      <c r="Y248" s="5608">
        <v>549.29999999999995</v>
      </c>
      <c r="Z248" s="5614">
        <v>45541</v>
      </c>
      <c r="AA248" s="6208">
        <v>45539</v>
      </c>
      <c r="AB248" s="5594">
        <v>23228</v>
      </c>
      <c r="AC248" s="5598">
        <v>60000</v>
      </c>
      <c r="AD248" s="5598">
        <f t="shared" si="64"/>
        <v>0</v>
      </c>
      <c r="AE248" s="5600">
        <f>(AC248*Y248/1000)</f>
        <v>32957.999999999993</v>
      </c>
      <c r="AF248" s="5608">
        <f>(AE248*0.05)</f>
        <v>1647.8999999999996</v>
      </c>
      <c r="AG248" s="5589">
        <v>5</v>
      </c>
      <c r="AH248" s="5736"/>
      <c r="AI248" s="5734"/>
      <c r="AJ248" s="6413"/>
      <c r="AK248" s="7314"/>
      <c r="AL248" s="6398"/>
      <c r="AM248" s="6419"/>
      <c r="AN248" s="6416"/>
      <c r="AO248" s="6413"/>
      <c r="AP248" s="6413"/>
      <c r="AQ248" s="6417"/>
      <c r="AR248" s="6418"/>
      <c r="AS248" s="6419"/>
      <c r="AT248" s="6413"/>
      <c r="AU248" s="7316"/>
      <c r="AV248" s="6413"/>
      <c r="AW248" s="6417"/>
      <c r="AX248" s="6417"/>
      <c r="AY248" s="6421"/>
      <c r="AZ248" s="2024"/>
      <c r="BB248" s="5012"/>
      <c r="BC248" s="5012"/>
      <c r="BD248" s="5012"/>
      <c r="BE248" s="5012"/>
      <c r="BF248" s="5012"/>
      <c r="BG248" s="5012"/>
      <c r="BH248" s="5012"/>
      <c r="BI248" s="5012"/>
      <c r="BJ248" s="90"/>
      <c r="BK248" s="5012"/>
      <c r="BL248" s="5012"/>
      <c r="BM248" s="5012"/>
      <c r="BN248" s="5012"/>
      <c r="BO248" s="5012"/>
      <c r="BP248" s="5012"/>
      <c r="BQ248" s="5012"/>
      <c r="BR248" s="5012"/>
      <c r="BS248" s="5083"/>
      <c r="BT248" s="5286"/>
      <c r="BU248" s="5294"/>
      <c r="BV248" s="5094"/>
      <c r="BW248" s="5095"/>
      <c r="BX248" s="5095"/>
      <c r="BY248" s="5095"/>
      <c r="BZ248" s="5095"/>
      <c r="CA248" s="5095"/>
      <c r="CB248" s="5095"/>
      <c r="CC248" s="5095"/>
      <c r="CD248" s="5095"/>
      <c r="CE248" s="5095"/>
      <c r="CF248" s="5095"/>
      <c r="CG248" s="5095"/>
      <c r="CH248" s="6475"/>
      <c r="CI248" s="5166"/>
      <c r="CK248" s="5139"/>
      <c r="CL248" s="5139"/>
      <c r="CM248" s="5139"/>
      <c r="CN248" s="5139"/>
      <c r="CO248" s="5139"/>
      <c r="CP248" s="5139"/>
      <c r="CQ248" s="5139"/>
      <c r="CR248" s="5139"/>
      <c r="CS248" s="5139"/>
      <c r="CT248" s="5139"/>
      <c r="CU248" s="5139"/>
      <c r="CV248" s="5139"/>
      <c r="CW248" s="5139"/>
      <c r="CX248" s="5139"/>
      <c r="CY248" s="5139"/>
      <c r="CZ248" s="5139"/>
      <c r="DA248" s="5139"/>
      <c r="DB248" s="5139"/>
      <c r="DC248" s="5139"/>
      <c r="DD248" s="5148"/>
      <c r="DE248" s="5148"/>
      <c r="DF248" s="2248"/>
      <c r="DG248" s="2248"/>
      <c r="DH248" s="2248"/>
      <c r="DI248" s="2248"/>
      <c r="DJ248" s="2248"/>
      <c r="DK248" s="2248"/>
      <c r="DL248" s="2248"/>
      <c r="DM248" s="2248"/>
      <c r="DN248" s="2248"/>
      <c r="DO248" s="2248"/>
      <c r="DP248" s="2248"/>
      <c r="DQ248" s="2248"/>
      <c r="DR248" s="2248"/>
      <c r="DT248" s="4994"/>
      <c r="DU248" s="4994"/>
      <c r="DV248" s="4994"/>
      <c r="DW248" s="4994"/>
      <c r="DX248" s="4994"/>
      <c r="DY248" s="4994"/>
      <c r="DZ248" s="4994"/>
      <c r="EA248" s="4994"/>
      <c r="EB248" s="4994"/>
      <c r="EC248" s="4994"/>
      <c r="ED248" s="4994"/>
      <c r="EE248" s="4994"/>
      <c r="EF248" s="4994"/>
      <c r="EG248" s="4994"/>
      <c r="EH248" s="4994"/>
      <c r="EI248" s="4994"/>
      <c r="EJ248" s="4994"/>
      <c r="EK248" s="4994"/>
      <c r="EL248" s="6932"/>
      <c r="EM248" s="4449"/>
      <c r="EN248" s="4449"/>
      <c r="EO248" s="182"/>
      <c r="EP248" s="182"/>
      <c r="EQ248" s="182"/>
      <c r="ER248" s="182"/>
      <c r="ES248" s="182"/>
      <c r="ET248" s="182"/>
      <c r="EU248" s="182"/>
      <c r="EV248" s="182"/>
      <c r="EW248" s="182"/>
      <c r="EX248" s="182"/>
      <c r="EY248" s="182"/>
      <c r="EZ248" s="182"/>
      <c r="FA248" s="339"/>
      <c r="FC248" s="5012"/>
      <c r="FD248" s="5012"/>
      <c r="FE248" s="5012"/>
      <c r="FF248" s="5012"/>
      <c r="FG248" s="5012"/>
      <c r="FH248" s="5012"/>
      <c r="FI248" s="5012"/>
      <c r="FJ248" s="5012"/>
      <c r="FK248" s="90"/>
      <c r="FL248" s="5012"/>
      <c r="FM248" s="5012"/>
      <c r="FN248" s="5012"/>
      <c r="FO248" s="5012"/>
      <c r="FP248" s="5012"/>
      <c r="FQ248" s="5012"/>
      <c r="FR248" s="5012"/>
      <c r="FS248" s="5012"/>
      <c r="GK248" s="3850"/>
      <c r="IO248" s="6731"/>
      <c r="IP248" s="6731"/>
      <c r="IQ248" s="6731"/>
      <c r="IR248" s="6731"/>
      <c r="IS248" s="6731"/>
      <c r="IT248" s="6731"/>
      <c r="IU248" s="6731"/>
      <c r="IV248" s="6731"/>
      <c r="IW248" s="6731"/>
      <c r="IX248" s="6731"/>
      <c r="IY248" s="6731"/>
      <c r="IZ248" s="6731"/>
      <c r="JA248" s="6731"/>
      <c r="JB248" s="6731"/>
      <c r="JC248" s="6731"/>
      <c r="JD248" s="6731"/>
    </row>
    <row r="249" spans="17:264">
      <c r="Q249" s="5824" t="s">
        <v>941</v>
      </c>
      <c r="R249" s="5673" t="s">
        <v>1547</v>
      </c>
      <c r="S249" s="5631">
        <v>100</v>
      </c>
      <c r="T249" s="5589" t="s">
        <v>1545</v>
      </c>
      <c r="U249" s="5606">
        <v>45534</v>
      </c>
      <c r="V249" s="6940">
        <v>60</v>
      </c>
      <c r="W249" s="5594" t="s">
        <v>35</v>
      </c>
      <c r="X249" s="5594">
        <v>60</v>
      </c>
      <c r="Y249" s="5608">
        <v>1079.3</v>
      </c>
      <c r="Z249" s="5614">
        <v>45541</v>
      </c>
      <c r="AA249" s="6208">
        <v>45539</v>
      </c>
      <c r="AB249" s="5594">
        <v>23228</v>
      </c>
      <c r="AC249" s="5598">
        <v>47200</v>
      </c>
      <c r="AD249" s="5598">
        <f t="shared" si="64"/>
        <v>-12800</v>
      </c>
      <c r="AE249" s="5600">
        <f>(AC249*Y249/1000)</f>
        <v>50942.96</v>
      </c>
      <c r="AF249" s="5608">
        <f>(AE249*0.05)</f>
        <v>2547.1480000000001</v>
      </c>
      <c r="AG249" s="5589">
        <v>5</v>
      </c>
      <c r="AH249" s="5868"/>
      <c r="AI249" s="5734"/>
      <c r="AJ249" s="6396"/>
      <c r="AK249" s="5814"/>
      <c r="AL249" s="5814"/>
      <c r="AM249" s="3602"/>
      <c r="AN249" s="3602"/>
      <c r="AO249" s="3602"/>
      <c r="AP249" s="6413"/>
      <c r="AQ249" s="3602"/>
      <c r="AR249" s="3602"/>
      <c r="AS249" s="5814"/>
      <c r="AT249" s="3602"/>
      <c r="AU249" s="3602"/>
      <c r="AV249" s="3602"/>
      <c r="AW249" s="3602"/>
      <c r="AX249" s="3602"/>
      <c r="AY249" s="3602"/>
      <c r="AZ249" s="3602"/>
      <c r="BB249" s="5012"/>
      <c r="BC249" s="5012"/>
      <c r="BD249" s="5012"/>
      <c r="BE249" s="5012"/>
      <c r="BF249" s="5012"/>
      <c r="BG249" s="5012"/>
      <c r="BH249" s="5012"/>
      <c r="BI249" s="5012"/>
      <c r="BJ249" s="90"/>
      <c r="BK249" s="5012"/>
      <c r="BL249" s="5012"/>
      <c r="BM249" s="5012"/>
      <c r="BN249" s="5012"/>
      <c r="BO249" s="5012"/>
      <c r="BP249" s="5012"/>
      <c r="BQ249" s="5012"/>
      <c r="BR249" s="5012"/>
      <c r="BS249" s="5083"/>
      <c r="BT249" s="5305"/>
      <c r="BU249" s="5294"/>
      <c r="BV249" s="5094"/>
      <c r="BW249" s="5095"/>
      <c r="BX249" s="5095"/>
      <c r="BY249" s="5095"/>
      <c r="BZ249" s="5095"/>
      <c r="CA249" s="5095"/>
      <c r="CB249" s="5095"/>
      <c r="CC249" s="5095"/>
      <c r="CD249" s="5095"/>
      <c r="CE249" s="5095"/>
      <c r="CF249" s="5095"/>
      <c r="CG249" s="5095"/>
      <c r="CH249" s="6475"/>
      <c r="CI249" s="5166"/>
      <c r="CK249" s="5139"/>
      <c r="CL249" s="5139"/>
      <c r="CM249" s="5139"/>
      <c r="CN249" s="5139"/>
      <c r="CO249" s="5139"/>
      <c r="CP249" s="5139"/>
      <c r="CQ249" s="5139"/>
      <c r="CR249" s="5139"/>
      <c r="CS249" s="5139"/>
      <c r="CT249" s="5139"/>
      <c r="CU249" s="5139"/>
      <c r="CV249" s="5139"/>
      <c r="CW249" s="5139"/>
      <c r="CX249" s="5139"/>
      <c r="CY249" s="5139"/>
      <c r="CZ249" s="5139"/>
      <c r="DA249" s="5139"/>
      <c r="DB249" s="5139"/>
      <c r="DC249" s="5139"/>
      <c r="DD249" s="5148"/>
      <c r="DE249" s="5148"/>
      <c r="DF249" s="2248"/>
      <c r="DG249" s="2248"/>
      <c r="DH249" s="2248"/>
      <c r="DI249" s="2248"/>
      <c r="DJ249" s="2248"/>
      <c r="DK249" s="2248"/>
      <c r="DL249" s="2248"/>
      <c r="DM249" s="2248"/>
      <c r="DN249" s="2248"/>
      <c r="DO249" s="2248"/>
      <c r="DP249" s="2248"/>
      <c r="DQ249" s="2248"/>
      <c r="DR249" s="2248"/>
      <c r="DT249" s="4994"/>
      <c r="DU249" s="4994"/>
      <c r="DV249" s="4994"/>
      <c r="DW249" s="4994"/>
      <c r="DX249" s="4994"/>
      <c r="DY249" s="4994"/>
      <c r="DZ249" s="4994"/>
      <c r="EA249" s="4994"/>
      <c r="EB249" s="4994"/>
      <c r="EC249" s="4994"/>
      <c r="ED249" s="4994"/>
      <c r="EE249" s="4994"/>
      <c r="EF249" s="4994"/>
      <c r="EG249" s="4994"/>
      <c r="EH249" s="4994"/>
      <c r="EI249" s="4994"/>
      <c r="EJ249" s="4994"/>
      <c r="EK249" s="4994"/>
      <c r="EL249" s="6932"/>
      <c r="EM249" s="4449"/>
      <c r="EN249" s="4449"/>
      <c r="EO249" s="182"/>
      <c r="EP249" s="182"/>
      <c r="EQ249" s="182"/>
      <c r="ER249" s="182"/>
      <c r="ES249" s="182"/>
      <c r="ET249" s="182"/>
      <c r="EU249" s="182"/>
      <c r="EV249" s="182"/>
      <c r="EW249" s="182"/>
      <c r="EX249" s="182"/>
      <c r="EY249" s="182"/>
      <c r="EZ249" s="182"/>
      <c r="FA249" s="339"/>
      <c r="GK249" s="3850"/>
      <c r="IO249" s="6731"/>
      <c r="IP249" s="6731"/>
      <c r="IQ249" s="6731"/>
      <c r="IR249" s="6731"/>
      <c r="IS249" s="6731"/>
      <c r="IT249" s="6731"/>
      <c r="IU249" s="6731"/>
      <c r="IV249" s="6731"/>
      <c r="IW249" s="6731"/>
      <c r="IX249" s="6731"/>
      <c r="IY249" s="6731"/>
      <c r="IZ249" s="6731"/>
      <c r="JA249" s="6731"/>
      <c r="JB249" s="6731"/>
      <c r="JC249" s="6731"/>
      <c r="JD249" s="6731"/>
    </row>
    <row r="250" spans="17:264" ht="15" thickBot="1">
      <c r="Q250" s="5593" t="s">
        <v>941</v>
      </c>
      <c r="R250" s="5594" t="s">
        <v>1557</v>
      </c>
      <c r="S250" s="5631">
        <v>101</v>
      </c>
      <c r="T250" s="5589" t="s">
        <v>1545</v>
      </c>
      <c r="U250" s="5606">
        <v>45534</v>
      </c>
      <c r="V250" s="6940">
        <v>15</v>
      </c>
      <c r="W250" s="5594" t="s">
        <v>35</v>
      </c>
      <c r="X250" s="5594">
        <v>75</v>
      </c>
      <c r="Y250" s="5608">
        <v>1040</v>
      </c>
      <c r="Z250" s="5614">
        <v>45541</v>
      </c>
      <c r="AA250" s="6208">
        <v>45539</v>
      </c>
      <c r="AB250" s="5594">
        <v>23228</v>
      </c>
      <c r="AC250" s="5598">
        <v>8400</v>
      </c>
      <c r="AD250" s="5598">
        <f t="shared" si="64"/>
        <v>-6600</v>
      </c>
      <c r="AE250" s="5600">
        <f>(AC250*Y250/1000)</f>
        <v>8736</v>
      </c>
      <c r="AF250" s="5608">
        <f>(AE250*0.05)</f>
        <v>436.8</v>
      </c>
      <c r="AG250" s="5632">
        <v>5</v>
      </c>
      <c r="AH250" s="7033"/>
      <c r="AI250" s="5734"/>
      <c r="AJ250" s="5742" t="s">
        <v>1611</v>
      </c>
      <c r="AK250" s="2024" t="s">
        <v>1615</v>
      </c>
      <c r="AL250" s="2024"/>
      <c r="AM250" s="2024"/>
      <c r="AN250" s="2154"/>
      <c r="AO250" s="2024"/>
      <c r="AP250" s="3602"/>
      <c r="AQ250" s="2024"/>
      <c r="AR250" s="2024"/>
      <c r="AS250" s="4955"/>
      <c r="AT250" s="2024"/>
      <c r="AU250" s="2024"/>
      <c r="AV250" s="2024"/>
      <c r="AW250" s="2024"/>
      <c r="AX250" s="2024"/>
      <c r="AY250" s="2024"/>
      <c r="AZ250" s="2024"/>
      <c r="BB250" s="4994"/>
      <c r="BC250" s="4994"/>
      <c r="BD250" s="4994"/>
      <c r="BE250" s="4994"/>
      <c r="BF250" s="4994"/>
      <c r="BG250" s="4994"/>
      <c r="BH250" s="4994"/>
      <c r="BI250" s="4994"/>
      <c r="BJ250" s="4994"/>
      <c r="BK250" s="4994"/>
      <c r="BL250" s="4994"/>
      <c r="BM250" s="4994"/>
      <c r="BN250" s="4994"/>
      <c r="BO250" s="4994"/>
      <c r="BP250" s="4994"/>
      <c r="BQ250" s="4994"/>
      <c r="BR250" s="4994"/>
      <c r="BS250" s="5083"/>
      <c r="BT250" s="5308"/>
      <c r="BU250" s="5303"/>
      <c r="BV250" s="5282"/>
      <c r="BW250" s="5283"/>
      <c r="BX250" s="5283"/>
      <c r="BY250" s="5283"/>
      <c r="BZ250" s="5283"/>
      <c r="CA250" s="5283"/>
      <c r="CB250" s="5283"/>
      <c r="CC250" s="5283"/>
      <c r="CD250" s="5283"/>
      <c r="CE250" s="5283"/>
      <c r="CF250" s="5283"/>
      <c r="CG250" s="5283"/>
      <c r="CH250" s="6476"/>
      <c r="CI250" s="5284"/>
      <c r="CK250" s="5139"/>
      <c r="CL250" s="5139"/>
      <c r="CM250" s="5139"/>
      <c r="CN250" s="5139"/>
      <c r="CO250" s="5139"/>
      <c r="CP250" s="5139"/>
      <c r="CQ250" s="5139"/>
      <c r="CR250" s="5139"/>
      <c r="CS250" s="5139"/>
      <c r="CT250" s="5139"/>
      <c r="CU250" s="5139"/>
      <c r="CV250" s="5139"/>
      <c r="CW250" s="5139"/>
      <c r="CX250" s="5139"/>
      <c r="CY250" s="5139"/>
      <c r="CZ250" s="5139"/>
      <c r="DA250" s="5139"/>
      <c r="DB250" s="5139"/>
      <c r="DC250" s="5139"/>
      <c r="DD250" s="5148"/>
      <c r="DE250" s="5148"/>
      <c r="DF250" s="2248"/>
      <c r="DG250" s="2248"/>
      <c r="DH250" s="2248"/>
      <c r="DI250" s="2248"/>
      <c r="DJ250" s="2248"/>
      <c r="DK250" s="2248"/>
      <c r="DL250" s="2248"/>
      <c r="DM250" s="2248"/>
      <c r="DN250" s="2248"/>
      <c r="DO250" s="2248"/>
      <c r="DP250" s="2248"/>
      <c r="DQ250" s="2248"/>
      <c r="DR250" s="2248"/>
      <c r="DT250" s="4994"/>
      <c r="DU250" s="4994"/>
      <c r="DV250" s="4994"/>
      <c r="DW250" s="4994"/>
      <c r="DX250" s="4994"/>
      <c r="DY250" s="4994"/>
      <c r="DZ250" s="4994"/>
      <c r="EA250" s="4994"/>
      <c r="EB250" s="4994"/>
      <c r="EC250" s="4994"/>
      <c r="ED250" s="4994"/>
      <c r="EE250" s="4994"/>
      <c r="EF250" s="4994"/>
      <c r="EG250" s="4994"/>
      <c r="EH250" s="4994"/>
      <c r="EI250" s="4994"/>
      <c r="EJ250" s="4994"/>
      <c r="EK250" s="4994"/>
      <c r="EL250" s="6932"/>
      <c r="EM250" s="4449"/>
      <c r="EN250" s="4449"/>
      <c r="EO250" s="182"/>
      <c r="EP250" s="182"/>
      <c r="EQ250" s="182"/>
      <c r="ER250" s="182"/>
      <c r="ES250" s="182"/>
      <c r="ET250" s="182"/>
      <c r="EU250" s="182"/>
      <c r="EV250" s="182"/>
      <c r="EW250" s="182"/>
      <c r="EX250" s="182"/>
      <c r="EY250" s="182"/>
      <c r="EZ250" s="182"/>
      <c r="FA250" s="339"/>
      <c r="GK250" s="3850"/>
      <c r="IO250" s="6731"/>
      <c r="IP250" s="6731"/>
      <c r="IQ250" s="6731"/>
      <c r="IR250" s="6731"/>
      <c r="IS250" s="6731"/>
      <c r="IT250" s="6731"/>
      <c r="IU250" s="6731"/>
      <c r="IV250" s="6731"/>
      <c r="IW250" s="6731"/>
      <c r="IX250" s="6731"/>
      <c r="IY250" s="6731"/>
      <c r="IZ250" s="6731"/>
      <c r="JA250" s="6731"/>
      <c r="JB250" s="6731"/>
      <c r="JC250" s="6731"/>
      <c r="JD250" s="6731"/>
    </row>
    <row r="251" spans="17:264" ht="15.6">
      <c r="Q251" s="5593" t="s">
        <v>629</v>
      </c>
      <c r="R251" s="5594" t="s">
        <v>1541</v>
      </c>
      <c r="S251" s="5631">
        <v>433</v>
      </c>
      <c r="T251" s="5589">
        <v>4479</v>
      </c>
      <c r="U251" s="5606">
        <v>45513</v>
      </c>
      <c r="V251" s="6940">
        <v>20</v>
      </c>
      <c r="W251" s="5594" t="s">
        <v>35</v>
      </c>
      <c r="X251" s="5594">
        <v>20</v>
      </c>
      <c r="Y251" s="5608">
        <v>275.10000000000002</v>
      </c>
      <c r="Z251" s="4482">
        <v>45544</v>
      </c>
      <c r="AA251" s="5634">
        <v>45544</v>
      </c>
      <c r="AB251" s="5594">
        <v>23252</v>
      </c>
      <c r="AC251" s="5598">
        <v>20000</v>
      </c>
      <c r="AD251" s="5598">
        <f t="shared" si="64"/>
        <v>0</v>
      </c>
      <c r="AE251" s="5600">
        <v>5290</v>
      </c>
      <c r="AF251" s="5608">
        <v>264.5</v>
      </c>
      <c r="AG251" s="5632">
        <v>5</v>
      </c>
      <c r="AH251" s="7033" t="s">
        <v>1671</v>
      </c>
      <c r="AI251" s="5734"/>
      <c r="AJ251" s="5579"/>
      <c r="AK251" s="7434"/>
      <c r="AL251" s="5773" t="s">
        <v>14</v>
      </c>
      <c r="AM251" s="5773" t="s">
        <v>12</v>
      </c>
      <c r="AN251" s="5773"/>
      <c r="AO251" s="5773"/>
      <c r="AP251" s="5773"/>
      <c r="AQ251" s="5773" t="s">
        <v>15</v>
      </c>
      <c r="AR251" s="5773" t="s">
        <v>12</v>
      </c>
      <c r="AS251" s="5746" t="s">
        <v>12</v>
      </c>
      <c r="AT251" s="5773"/>
      <c r="AU251" s="5773"/>
      <c r="AV251" s="5773"/>
      <c r="AW251" s="5773"/>
      <c r="AX251" s="5773" t="s">
        <v>0</v>
      </c>
      <c r="AY251" s="5774"/>
      <c r="AZ251" s="5775"/>
      <c r="BB251" s="4994"/>
      <c r="BC251" s="4994"/>
      <c r="BD251" s="4994"/>
      <c r="BE251" s="4994"/>
      <c r="BF251" s="4994"/>
      <c r="BG251" s="4994"/>
      <c r="BH251" s="4994"/>
      <c r="BI251" s="4994"/>
      <c r="BJ251" s="4994"/>
      <c r="BK251" s="4994"/>
      <c r="BL251" s="4994"/>
      <c r="BM251" s="4994"/>
      <c r="BN251" s="4994"/>
      <c r="BO251" s="4994"/>
      <c r="BP251" s="4994"/>
      <c r="BQ251" s="4994"/>
      <c r="BR251" s="4994"/>
      <c r="BS251" s="5083"/>
      <c r="BT251" s="5270"/>
      <c r="BU251" s="5101"/>
      <c r="BV251" s="5101"/>
      <c r="BW251" s="5102"/>
      <c r="BX251" s="5102"/>
      <c r="BY251" s="5102"/>
      <c r="BZ251" s="5102"/>
      <c r="CA251" s="5102"/>
      <c r="CB251" s="5102"/>
      <c r="CC251" s="5102"/>
      <c r="CD251" s="5102"/>
      <c r="CE251" s="5102"/>
      <c r="CF251" s="5102"/>
      <c r="CG251" s="5102"/>
      <c r="CH251" s="5102"/>
      <c r="CI251" s="5102"/>
      <c r="CK251" s="5139"/>
      <c r="CL251" s="5139"/>
      <c r="CM251" s="5139"/>
      <c r="CN251" s="5139"/>
      <c r="CO251" s="5139"/>
      <c r="CP251" s="5139"/>
      <c r="CQ251" s="5139"/>
      <c r="CR251" s="5139"/>
      <c r="CS251" s="5139"/>
      <c r="CT251" s="5139"/>
      <c r="CU251" s="5139"/>
      <c r="CV251" s="5139"/>
      <c r="CW251" s="5139"/>
      <c r="CX251" s="5139"/>
      <c r="CY251" s="5139"/>
      <c r="CZ251" s="5139"/>
      <c r="DA251" s="5139"/>
      <c r="DB251" s="5139"/>
      <c r="DC251" s="5122"/>
      <c r="DD251" s="5149"/>
      <c r="DE251" s="5149"/>
      <c r="DF251" s="5150"/>
      <c r="DG251" s="5150"/>
      <c r="DH251" s="5150"/>
      <c r="DI251" s="5150"/>
      <c r="DJ251" s="5150"/>
      <c r="DK251" s="5150"/>
      <c r="DL251" s="5150"/>
      <c r="DM251" s="5150"/>
      <c r="DN251" s="5150"/>
      <c r="DO251" s="5150"/>
      <c r="DP251" s="5150"/>
      <c r="DQ251" s="5150"/>
      <c r="DR251" s="5150"/>
      <c r="DT251" s="4994"/>
      <c r="DU251" s="4994"/>
      <c r="DV251" s="4994"/>
      <c r="DW251" s="4994"/>
      <c r="DX251" s="4994"/>
      <c r="DY251" s="4994"/>
      <c r="DZ251" s="4994"/>
      <c r="EA251" s="4994"/>
      <c r="EB251" s="4994"/>
      <c r="EC251" s="4994"/>
      <c r="ED251" s="4994"/>
      <c r="EE251" s="4994"/>
      <c r="EF251" s="4994"/>
      <c r="EG251" s="4994"/>
      <c r="EH251" s="4994"/>
      <c r="EI251" s="4994"/>
      <c r="EJ251" s="4994"/>
      <c r="EK251" s="4994"/>
      <c r="EL251" s="6932"/>
      <c r="EM251" s="4449"/>
      <c r="EN251" s="4449"/>
      <c r="EO251" s="182"/>
      <c r="EP251" s="182"/>
      <c r="EQ251" s="182"/>
      <c r="ER251" s="182"/>
      <c r="ES251" s="182"/>
      <c r="ET251" s="182"/>
      <c r="EU251" s="182"/>
      <c r="EV251" s="182"/>
      <c r="EW251" s="182"/>
      <c r="EX251" s="182"/>
      <c r="EY251" s="182"/>
      <c r="EZ251" s="182"/>
      <c r="FA251" s="339"/>
      <c r="FC251" s="4722"/>
      <c r="FD251" s="4995"/>
      <c r="FE251" s="4993"/>
      <c r="FF251" s="4993"/>
      <c r="FG251" s="4993"/>
      <c r="FH251" s="4993"/>
      <c r="FI251" s="4993"/>
      <c r="FJ251" s="4993"/>
      <c r="FK251" s="4993"/>
      <c r="FL251" s="4993"/>
      <c r="FM251" s="4993"/>
      <c r="FN251" s="4993"/>
      <c r="FO251" s="4993"/>
      <c r="FP251" s="4993"/>
      <c r="FQ251" s="4993"/>
      <c r="FR251" s="4993"/>
      <c r="FS251" s="4993"/>
      <c r="GK251" s="3850"/>
      <c r="IO251" s="6731"/>
      <c r="IP251" s="6731"/>
      <c r="IQ251" s="6731"/>
      <c r="IR251" s="6731"/>
      <c r="IS251" s="6731"/>
      <c r="IT251" s="6731"/>
      <c r="IU251" s="6731"/>
      <c r="IV251" s="6731"/>
      <c r="IW251" s="6731"/>
      <c r="IX251" s="6731"/>
      <c r="IY251" s="6731"/>
      <c r="IZ251" s="6731"/>
      <c r="JA251" s="6731"/>
      <c r="JB251" s="6731"/>
      <c r="JC251" s="6731"/>
      <c r="JD251" s="6731"/>
    </row>
    <row r="252" spans="17:264">
      <c r="Q252" s="5593" t="s">
        <v>1543</v>
      </c>
      <c r="R252" s="5594" t="s">
        <v>1596</v>
      </c>
      <c r="S252" s="5626">
        <v>28</v>
      </c>
      <c r="T252" s="5589" t="s">
        <v>36</v>
      </c>
      <c r="U252" s="5595">
        <v>45531</v>
      </c>
      <c r="V252" s="7281">
        <v>42</v>
      </c>
      <c r="W252" s="5612" t="s">
        <v>35</v>
      </c>
      <c r="X252" s="5612">
        <v>105</v>
      </c>
      <c r="Y252" s="5629">
        <v>1182.3</v>
      </c>
      <c r="Z252" s="4482">
        <v>45544</v>
      </c>
      <c r="AA252" s="5634" t="s">
        <v>1640</v>
      </c>
      <c r="AB252" s="5594">
        <v>23268</v>
      </c>
      <c r="AC252" s="5598">
        <v>42000</v>
      </c>
      <c r="AD252" s="5598">
        <f t="shared" si="64"/>
        <v>0</v>
      </c>
      <c r="AE252" s="5608">
        <f>(AC252*Y252/1000)</f>
        <v>49656.6</v>
      </c>
      <c r="AF252" s="5608">
        <f>(AE252*0.05)</f>
        <v>2482.83</v>
      </c>
      <c r="AG252" s="5609">
        <v>5</v>
      </c>
      <c r="AH252" s="5672"/>
      <c r="AI252" s="5734"/>
      <c r="AJ252" s="5580" t="s">
        <v>4</v>
      </c>
      <c r="AK252" s="7435" t="s">
        <v>18</v>
      </c>
      <c r="AL252" s="5777" t="s">
        <v>19</v>
      </c>
      <c r="AM252" s="5777" t="s">
        <v>19</v>
      </c>
      <c r="AN252" s="5777" t="s">
        <v>20</v>
      </c>
      <c r="AO252" s="5777" t="s">
        <v>21</v>
      </c>
      <c r="AP252" s="5777" t="s">
        <v>1559</v>
      </c>
      <c r="AQ252" s="5777" t="s">
        <v>22</v>
      </c>
      <c r="AR252" s="5777" t="s">
        <v>23</v>
      </c>
      <c r="AS252" s="5751" t="s">
        <v>23</v>
      </c>
      <c r="AT252" s="5777" t="s">
        <v>24</v>
      </c>
      <c r="AU252" s="5777" t="s">
        <v>20</v>
      </c>
      <c r="AV252" s="5777" t="s">
        <v>25</v>
      </c>
      <c r="AW252" s="5777" t="s">
        <v>0</v>
      </c>
      <c r="AX252" s="5777" t="s">
        <v>1363</v>
      </c>
      <c r="AY252" s="5778" t="s">
        <v>1388</v>
      </c>
      <c r="AZ252" s="5779" t="s">
        <v>26</v>
      </c>
      <c r="BB252" s="4994"/>
      <c r="BC252" s="4994"/>
      <c r="BD252" s="4994"/>
      <c r="BE252" s="4994"/>
      <c r="BF252" s="4994"/>
      <c r="BG252" s="4994"/>
      <c r="BH252" s="4994"/>
      <c r="BI252" s="4994"/>
      <c r="BJ252" s="4994"/>
      <c r="BK252" s="4994"/>
      <c r="BL252" s="4994"/>
      <c r="BM252" s="4994"/>
      <c r="BN252" s="4994"/>
      <c r="BO252" s="4994"/>
      <c r="BP252" s="4994"/>
      <c r="BQ252" s="4994"/>
      <c r="BR252" s="4994"/>
      <c r="BS252" s="5083"/>
      <c r="BT252" s="5162"/>
      <c r="BU252" s="5101"/>
      <c r="BV252" s="5101"/>
      <c r="BW252" s="5102"/>
      <c r="BX252" s="5102"/>
      <c r="BY252" s="5102"/>
      <c r="BZ252" s="5102"/>
      <c r="CA252" s="5102"/>
      <c r="CB252" s="5102"/>
      <c r="CC252" s="5102"/>
      <c r="CD252" s="5102"/>
      <c r="CE252" s="5102"/>
      <c r="CF252" s="5102"/>
      <c r="CG252" s="5102"/>
      <c r="CH252" s="5102"/>
      <c r="CI252" s="5102"/>
      <c r="CK252" s="5139"/>
      <c r="CL252" s="5139"/>
      <c r="CM252" s="5139"/>
      <c r="CN252" s="5139"/>
      <c r="CO252" s="5139"/>
      <c r="CP252" s="5139"/>
      <c r="CQ252" s="5139"/>
      <c r="CR252" s="5139"/>
      <c r="CS252" s="5139"/>
      <c r="CT252" s="5139"/>
      <c r="CU252" s="5139"/>
      <c r="CV252" s="5139"/>
      <c r="CW252" s="5139"/>
      <c r="CX252" s="5139"/>
      <c r="CY252" s="5139"/>
      <c r="CZ252" s="5139"/>
      <c r="DA252" s="5139"/>
      <c r="DB252" s="5139"/>
      <c r="DC252" s="5122"/>
      <c r="DD252" s="5149"/>
      <c r="DE252" s="5149"/>
      <c r="DF252" s="5150"/>
      <c r="DG252" s="5150"/>
      <c r="DH252" s="5150"/>
      <c r="DI252" s="5150"/>
      <c r="DJ252" s="5150"/>
      <c r="DK252" s="5150"/>
      <c r="DL252" s="5150"/>
      <c r="DM252" s="5150"/>
      <c r="DN252" s="5150"/>
      <c r="DO252" s="5150"/>
      <c r="DP252" s="5150"/>
      <c r="DQ252" s="5150"/>
      <c r="DR252" s="5150"/>
      <c r="DT252" s="4994"/>
      <c r="DU252" s="4994"/>
      <c r="DV252" s="4994"/>
      <c r="DW252" s="4994"/>
      <c r="DX252" s="4994"/>
      <c r="DY252" s="4994"/>
      <c r="DZ252" s="4994"/>
      <c r="EA252" s="4994"/>
      <c r="EB252" s="4994"/>
      <c r="EC252" s="4994"/>
      <c r="ED252" s="4994"/>
      <c r="EE252" s="4994"/>
      <c r="EF252" s="4994"/>
      <c r="EG252" s="4994"/>
      <c r="EH252" s="4994"/>
      <c r="EI252" s="4994"/>
      <c r="EJ252" s="4994"/>
      <c r="EK252" s="4994"/>
      <c r="EL252" s="6932"/>
      <c r="EM252" s="4449"/>
      <c r="EN252" s="4449"/>
      <c r="EO252" s="182"/>
      <c r="EP252" s="182"/>
      <c r="EQ252" s="182"/>
      <c r="ER252" s="182"/>
      <c r="ES252" s="182"/>
      <c r="ET252" s="182"/>
      <c r="EU252" s="182"/>
      <c r="EV252" s="182"/>
      <c r="EW252" s="182"/>
      <c r="EX252" s="182"/>
      <c r="EY252" s="182"/>
      <c r="EZ252" s="182"/>
      <c r="FA252" s="339"/>
      <c r="FC252" s="87"/>
      <c r="FD252" s="87"/>
      <c r="FE252" s="87"/>
      <c r="FF252" s="87"/>
      <c r="FG252" s="87"/>
      <c r="FH252" s="87"/>
      <c r="FI252" s="87"/>
      <c r="FJ252" s="87"/>
      <c r="FK252" s="87"/>
      <c r="FL252" s="87"/>
      <c r="FM252" s="87"/>
      <c r="FN252" s="87"/>
      <c r="FO252" s="87"/>
      <c r="FP252" s="87"/>
      <c r="FQ252" s="87"/>
      <c r="FR252" s="87"/>
      <c r="FS252" s="87"/>
      <c r="GK252" s="3850"/>
      <c r="IO252" s="6731"/>
      <c r="IP252" s="6731"/>
      <c r="IQ252" s="6731"/>
      <c r="IR252" s="6731"/>
      <c r="IS252" s="6731"/>
      <c r="IT252" s="6731"/>
      <c r="IU252" s="6731"/>
      <c r="IV252" s="6731"/>
      <c r="IW252" s="6731"/>
      <c r="IX252" s="6731"/>
      <c r="IY252" s="6731"/>
      <c r="IZ252" s="6731"/>
      <c r="JA252" s="6731"/>
      <c r="JB252" s="6731"/>
      <c r="JC252" s="6731"/>
      <c r="JD252" s="6731"/>
    </row>
    <row r="253" spans="17:264" ht="15" thickBot="1">
      <c r="Q253" s="5637" t="s">
        <v>1543</v>
      </c>
      <c r="R253" s="5612" t="s">
        <v>1575</v>
      </c>
      <c r="S253" s="5626">
        <v>29</v>
      </c>
      <c r="T253" s="5589" t="s">
        <v>36</v>
      </c>
      <c r="U253" s="5595">
        <v>45531</v>
      </c>
      <c r="V253" s="7281">
        <v>12.8</v>
      </c>
      <c r="W253" s="5612" t="s">
        <v>35</v>
      </c>
      <c r="X253" s="5612">
        <v>32</v>
      </c>
      <c r="Y253" s="5629">
        <v>1182.3</v>
      </c>
      <c r="Z253" s="4482">
        <v>45544</v>
      </c>
      <c r="AA253" s="5634">
        <v>45546</v>
      </c>
      <c r="AB253" s="5594">
        <v>23268</v>
      </c>
      <c r="AC253" s="5598">
        <v>12800</v>
      </c>
      <c r="AD253" s="5598">
        <f t="shared" si="64"/>
        <v>0</v>
      </c>
      <c r="AE253" s="5608">
        <f>(AC253*Y253/1000)</f>
        <v>15133.44</v>
      </c>
      <c r="AF253" s="5608">
        <f>(AE253*0.05)</f>
        <v>756.67200000000003</v>
      </c>
      <c r="AG253" s="5609">
        <v>5</v>
      </c>
      <c r="AH253" s="7033"/>
      <c r="AI253" s="5734"/>
      <c r="AJ253" s="5581"/>
      <c r="AK253" s="7436"/>
      <c r="AL253" s="5781" t="s">
        <v>3</v>
      </c>
      <c r="AM253" s="5781" t="s">
        <v>18</v>
      </c>
      <c r="AN253" s="5781"/>
      <c r="AO253" s="5781"/>
      <c r="AP253" s="5781"/>
      <c r="AQ253" s="5781" t="s">
        <v>21</v>
      </c>
      <c r="AR253" s="5781" t="s">
        <v>27</v>
      </c>
      <c r="AS253" s="5756" t="s">
        <v>28</v>
      </c>
      <c r="AT253" s="5781"/>
      <c r="AU253" s="5781"/>
      <c r="AV253" s="5781"/>
      <c r="AW253" s="5781"/>
      <c r="AX253" s="5781" t="s">
        <v>11</v>
      </c>
      <c r="AY253" s="5782"/>
      <c r="AZ253" s="5783"/>
      <c r="BB253" s="4994"/>
      <c r="BC253" s="4994"/>
      <c r="BD253" s="4994"/>
      <c r="BE253" s="4994"/>
      <c r="BF253" s="4994"/>
      <c r="BG253" s="4994"/>
      <c r="BH253" s="4994"/>
      <c r="BI253" s="4994"/>
      <c r="BJ253" s="4994"/>
      <c r="BK253" s="4994"/>
      <c r="BL253" s="4994"/>
      <c r="BM253" s="4994"/>
      <c r="BN253" s="4994"/>
      <c r="BO253" s="4994"/>
      <c r="BP253" s="4994"/>
      <c r="BQ253" s="4994"/>
      <c r="BR253" s="4994"/>
      <c r="BS253" s="5083"/>
      <c r="BT253" s="5162"/>
      <c r="BU253" s="5101"/>
      <c r="BV253" s="5101"/>
      <c r="BW253" s="5102"/>
      <c r="BX253" s="5102"/>
      <c r="BY253" s="5102"/>
      <c r="BZ253" s="5102"/>
      <c r="CA253" s="5102"/>
      <c r="CB253" s="5102"/>
      <c r="CC253" s="5102"/>
      <c r="CD253" s="5102"/>
      <c r="CE253" s="5102"/>
      <c r="CF253" s="5102"/>
      <c r="CG253" s="5102"/>
      <c r="CH253" s="5102"/>
      <c r="CI253" s="5102"/>
      <c r="CK253" s="5139"/>
      <c r="CL253" s="5139"/>
      <c r="CM253" s="5139"/>
      <c r="CN253" s="5139"/>
      <c r="CO253" s="5139"/>
      <c r="CP253" s="5139"/>
      <c r="CQ253" s="5139"/>
      <c r="CR253" s="5139"/>
      <c r="CS253" s="5139"/>
      <c r="CT253" s="5139"/>
      <c r="CU253" s="5139"/>
      <c r="CV253" s="5139"/>
      <c r="CW253" s="5139"/>
      <c r="CX253" s="5139"/>
      <c r="CY253" s="5139"/>
      <c r="CZ253" s="5139"/>
      <c r="DA253" s="5139"/>
      <c r="DB253" s="5139"/>
      <c r="DC253" s="5122"/>
      <c r="DD253" s="5149"/>
      <c r="DE253" s="5149"/>
      <c r="DF253" s="5150"/>
      <c r="DG253" s="5150"/>
      <c r="DH253" s="5150"/>
      <c r="DI253" s="5150"/>
      <c r="DJ253" s="5150"/>
      <c r="DK253" s="5150"/>
      <c r="DL253" s="5150"/>
      <c r="DM253" s="5150"/>
      <c r="DN253" s="5150"/>
      <c r="DO253" s="5150"/>
      <c r="DP253" s="5150"/>
      <c r="DQ253" s="5150"/>
      <c r="DR253" s="5150"/>
      <c r="DT253" s="4994"/>
      <c r="DU253" s="4994"/>
      <c r="DV253" s="4994"/>
      <c r="DW253" s="4994"/>
      <c r="DX253" s="4994"/>
      <c r="DY253" s="4994"/>
      <c r="DZ253" s="4994"/>
      <c r="EA253" s="4994"/>
      <c r="EB253" s="4994"/>
      <c r="EC253" s="4994"/>
      <c r="ED253" s="4994"/>
      <c r="EE253" s="4994"/>
      <c r="EF253" s="4994"/>
      <c r="EG253" s="4994"/>
      <c r="EH253" s="4994"/>
      <c r="EI253" s="4994"/>
      <c r="EJ253" s="4994"/>
      <c r="EK253" s="4994"/>
      <c r="EL253" s="6932"/>
      <c r="EM253" s="4449"/>
      <c r="EN253" s="4449"/>
      <c r="EO253" s="182"/>
      <c r="EP253" s="182"/>
      <c r="EQ253" s="182"/>
      <c r="ER253" s="182"/>
      <c r="ES253" s="182"/>
      <c r="ET253" s="182"/>
      <c r="EU253" s="182"/>
      <c r="EV253" s="182"/>
      <c r="EW253" s="182"/>
      <c r="EX253" s="182"/>
      <c r="EY253" s="182"/>
      <c r="EZ253" s="182"/>
      <c r="FA253" s="339"/>
      <c r="FC253" s="87"/>
      <c r="FD253" s="87"/>
      <c r="FE253" s="87"/>
      <c r="FF253" s="87"/>
      <c r="FG253" s="87"/>
      <c r="FH253" s="87"/>
      <c r="FI253" s="87"/>
      <c r="FJ253" s="87"/>
      <c r="FK253" s="87"/>
      <c r="FL253" s="87"/>
      <c r="FM253" s="87"/>
      <c r="FN253" s="87"/>
      <c r="FO253" s="87"/>
      <c r="FP253" s="87"/>
      <c r="FQ253" s="87"/>
      <c r="FR253" s="87"/>
      <c r="FS253" s="87"/>
      <c r="GK253" s="3850"/>
      <c r="IO253" s="6731"/>
      <c r="IP253" s="6731"/>
      <c r="IQ253" s="6731"/>
      <c r="IR253" s="6731"/>
      <c r="IS253" s="6731"/>
      <c r="IT253" s="6731"/>
      <c r="IU253" s="6731"/>
      <c r="IV253" s="6731"/>
      <c r="IW253" s="6731"/>
      <c r="IX253" s="6731"/>
      <c r="IY253" s="6731"/>
      <c r="IZ253" s="6731"/>
      <c r="JA253" s="6731"/>
      <c r="JB253" s="6731"/>
      <c r="JC253" s="6731"/>
      <c r="JD253" s="6731"/>
    </row>
    <row r="254" spans="17:264">
      <c r="Q254" s="5593" t="s">
        <v>792</v>
      </c>
      <c r="R254" s="5589" t="s">
        <v>1527</v>
      </c>
      <c r="S254" s="5599">
        <v>463</v>
      </c>
      <c r="T254" s="5589" t="s">
        <v>36</v>
      </c>
      <c r="U254" s="5610">
        <v>45541</v>
      </c>
      <c r="V254" s="7044">
        <v>10</v>
      </c>
      <c r="W254" s="5612" t="s">
        <v>35</v>
      </c>
      <c r="X254" s="5612">
        <v>20</v>
      </c>
      <c r="Y254" s="5613">
        <v>603.4</v>
      </c>
      <c r="Z254" s="4482">
        <v>45545</v>
      </c>
      <c r="AA254" s="5595">
        <v>45546</v>
      </c>
      <c r="AB254" s="5599">
        <v>23269</v>
      </c>
      <c r="AC254" s="5615">
        <v>10000</v>
      </c>
      <c r="AD254" s="5598">
        <f t="shared" si="64"/>
        <v>0</v>
      </c>
      <c r="AE254" s="5616">
        <f t="shared" ref="AE254:AE260" si="65">(AC254*Y254/1000)</f>
        <v>6034</v>
      </c>
      <c r="AF254" s="5616">
        <f t="shared" ref="AF254:AF260" si="66">(AE254*0.05)</f>
        <v>301.7</v>
      </c>
      <c r="AG254" s="5609">
        <v>5</v>
      </c>
      <c r="AH254" s="7033"/>
      <c r="AI254" s="5734"/>
      <c r="AJ254" s="7409" t="s">
        <v>1617</v>
      </c>
      <c r="AK254" s="7410">
        <v>1</v>
      </c>
      <c r="AL254" s="7347" t="s">
        <v>101</v>
      </c>
      <c r="AM254" s="7351">
        <v>45477</v>
      </c>
      <c r="AN254" s="7411">
        <v>500</v>
      </c>
      <c r="AO254" s="6395" t="s">
        <v>1614</v>
      </c>
      <c r="AP254" s="7412">
        <v>0.5</v>
      </c>
      <c r="AQ254" s="7413">
        <v>0</v>
      </c>
      <c r="AR254" s="7348">
        <v>45484</v>
      </c>
      <c r="AS254" s="7414">
        <v>45484</v>
      </c>
      <c r="AT254" s="6395"/>
      <c r="AU254" s="7349">
        <v>500</v>
      </c>
      <c r="AV254" s="7349">
        <v>0</v>
      </c>
      <c r="AW254" s="7413">
        <f>(AU254*AQ254/1000)</f>
        <v>0</v>
      </c>
      <c r="AX254" s="7413">
        <f>(AW254*0.05)</f>
        <v>0</v>
      </c>
      <c r="AY254" s="7415">
        <v>5</v>
      </c>
      <c r="AZ254" s="7390" t="s">
        <v>1281</v>
      </c>
      <c r="BB254" s="4994"/>
      <c r="BC254" s="4994"/>
      <c r="BD254" s="4994"/>
      <c r="BE254" s="4994"/>
      <c r="BF254" s="4994"/>
      <c r="BG254" s="4994"/>
      <c r="BH254" s="4994"/>
      <c r="BI254" s="4994"/>
      <c r="BJ254" s="4994"/>
      <c r="BK254" s="4994"/>
      <c r="BL254" s="4994"/>
      <c r="BM254" s="4994"/>
      <c r="BN254" s="4994"/>
      <c r="BO254" s="4994"/>
      <c r="BP254" s="4994"/>
      <c r="BQ254" s="4994"/>
      <c r="BR254" s="4994"/>
      <c r="BS254" s="5083"/>
      <c r="BT254" s="5262"/>
      <c r="BU254" s="5084"/>
      <c r="BV254" s="5085" t="s">
        <v>14</v>
      </c>
      <c r="BW254" s="5085" t="s">
        <v>12</v>
      </c>
      <c r="BX254" s="5085"/>
      <c r="BY254" s="5085"/>
      <c r="BZ254" s="5085" t="s">
        <v>15</v>
      </c>
      <c r="CA254" s="5085" t="s">
        <v>12</v>
      </c>
      <c r="CB254" s="5085" t="s">
        <v>12</v>
      </c>
      <c r="CC254" s="5085"/>
      <c r="CD254" s="5085"/>
      <c r="CE254" s="5085"/>
      <c r="CF254" s="5085"/>
      <c r="CG254" s="5085" t="s">
        <v>0</v>
      </c>
      <c r="CH254" s="6466"/>
      <c r="CI254" s="5086"/>
      <c r="CK254" s="5139"/>
      <c r="CL254" s="5139"/>
      <c r="CM254" s="5139"/>
      <c r="CN254" s="5139"/>
      <c r="CO254" s="5139"/>
      <c r="CP254" s="5139"/>
      <c r="CQ254" s="5139"/>
      <c r="CR254" s="5139"/>
      <c r="CS254" s="5139"/>
      <c r="CT254" s="5139"/>
      <c r="CU254" s="5139"/>
      <c r="CV254" s="5139"/>
      <c r="CW254" s="5139"/>
      <c r="CX254" s="5139"/>
      <c r="CY254" s="5139"/>
      <c r="CZ254" s="5139"/>
      <c r="DA254" s="5139"/>
      <c r="DB254" s="5139"/>
      <c r="DC254" s="6583"/>
      <c r="DD254" s="6584"/>
      <c r="DE254" s="6584"/>
      <c r="DF254" s="6584"/>
      <c r="DG254" s="6584"/>
      <c r="DH254" s="6584"/>
      <c r="DI254" s="6584"/>
      <c r="DJ254" s="6584"/>
      <c r="DK254" s="6584"/>
      <c r="DL254" s="6584"/>
      <c r="DM254" s="6584"/>
      <c r="DN254" s="6584"/>
      <c r="DO254" s="6584"/>
      <c r="DP254" s="6584"/>
      <c r="DQ254" s="6584"/>
      <c r="DR254" s="6584"/>
      <c r="DT254" s="4994"/>
      <c r="DU254" s="4994"/>
      <c r="DV254" s="4994"/>
      <c r="DW254" s="4994"/>
      <c r="DX254" s="4994"/>
      <c r="DY254" s="4994"/>
      <c r="DZ254" s="4994"/>
      <c r="EA254" s="4994"/>
      <c r="EB254" s="4994"/>
      <c r="EC254" s="4994"/>
      <c r="ED254" s="4994"/>
      <c r="EE254" s="4994"/>
      <c r="EF254" s="4994"/>
      <c r="EG254" s="4994"/>
      <c r="EH254" s="4994"/>
      <c r="EI254" s="4994"/>
      <c r="EJ254" s="4994"/>
      <c r="EK254" s="4994"/>
      <c r="EL254" s="6932"/>
      <c r="EM254" s="4449"/>
      <c r="EN254" s="4449"/>
      <c r="EO254" s="182"/>
      <c r="EP254" s="182"/>
      <c r="EQ254" s="182"/>
      <c r="ER254" s="182"/>
      <c r="ES254" s="182"/>
      <c r="ET254" s="182"/>
      <c r="EU254" s="182"/>
      <c r="EV254" s="182"/>
      <c r="EW254" s="182"/>
      <c r="EX254" s="182"/>
      <c r="EY254" s="182"/>
      <c r="EZ254" s="182"/>
      <c r="FA254" s="339"/>
      <c r="FC254" s="87"/>
      <c r="FD254" s="87"/>
      <c r="FE254" s="87"/>
      <c r="FF254" s="87"/>
      <c r="FG254" s="87"/>
      <c r="FH254" s="87"/>
      <c r="FI254" s="87"/>
      <c r="FJ254" s="87"/>
      <c r="FK254" s="87"/>
      <c r="FL254" s="87"/>
      <c r="FM254" s="87"/>
      <c r="FN254" s="87"/>
      <c r="FO254" s="87"/>
      <c r="FP254" s="87"/>
      <c r="FQ254" s="87"/>
      <c r="FR254" s="87"/>
      <c r="FS254" s="87"/>
      <c r="GK254" s="3850"/>
      <c r="IO254" s="6731"/>
      <c r="IP254" s="6731"/>
      <c r="IQ254" s="6731"/>
      <c r="IR254" s="6731"/>
      <c r="IS254" s="6731"/>
      <c r="IT254" s="6731"/>
      <c r="IU254" s="6731"/>
      <c r="IV254" s="6731"/>
      <c r="IW254" s="6731"/>
      <c r="IX254" s="6731"/>
      <c r="IY254" s="6731"/>
      <c r="IZ254" s="6731"/>
      <c r="JA254" s="6731"/>
      <c r="JB254" s="6731"/>
      <c r="JC254" s="6731"/>
      <c r="JD254" s="6731"/>
    </row>
    <row r="255" spans="17:264">
      <c r="Q255" s="5593" t="s">
        <v>792</v>
      </c>
      <c r="R255" s="5589" t="s">
        <v>1528</v>
      </c>
      <c r="S255" s="5589">
        <v>464</v>
      </c>
      <c r="T255" s="5589" t="s">
        <v>36</v>
      </c>
      <c r="U255" s="5610">
        <v>45541</v>
      </c>
      <c r="V255" s="6358">
        <v>100</v>
      </c>
      <c r="W255" s="5594" t="s">
        <v>35</v>
      </c>
      <c r="X255" s="5594">
        <v>100</v>
      </c>
      <c r="Y255" s="5597">
        <v>434</v>
      </c>
      <c r="Z255" s="4482">
        <v>45545</v>
      </c>
      <c r="AA255" s="5595">
        <v>45546</v>
      </c>
      <c r="AB255" s="5599">
        <v>23269</v>
      </c>
      <c r="AC255" s="5609">
        <v>100000</v>
      </c>
      <c r="AD255" s="5598">
        <f t="shared" si="64"/>
        <v>0</v>
      </c>
      <c r="AE255" s="5600">
        <f t="shared" si="65"/>
        <v>43400</v>
      </c>
      <c r="AF255" s="5600">
        <f t="shared" si="66"/>
        <v>2170</v>
      </c>
      <c r="AG255" s="5609">
        <v>5</v>
      </c>
      <c r="AH255" s="7033"/>
      <c r="AI255" s="5734"/>
      <c r="AJ255" s="6360" t="s">
        <v>1616</v>
      </c>
      <c r="AK255" s="5692">
        <v>2</v>
      </c>
      <c r="AL255" s="6377" t="s">
        <v>101</v>
      </c>
      <c r="AM255" s="5698">
        <v>45477</v>
      </c>
      <c r="AN255" s="7386">
        <v>500</v>
      </c>
      <c r="AO255" s="5693" t="s">
        <v>1614</v>
      </c>
      <c r="AP255" s="7389">
        <v>0.5</v>
      </c>
      <c r="AQ255" s="5696">
        <v>0</v>
      </c>
      <c r="AR255" s="5697">
        <v>45484</v>
      </c>
      <c r="AS255" s="7387">
        <v>45484</v>
      </c>
      <c r="AT255" s="5693"/>
      <c r="AU255" s="5699">
        <v>500</v>
      </c>
      <c r="AV255" s="5699">
        <v>0</v>
      </c>
      <c r="AW255" s="5696">
        <f>(AU255*AQ255/1000)</f>
        <v>0</v>
      </c>
      <c r="AX255" s="5696">
        <f>(AW255*0.05)</f>
        <v>0</v>
      </c>
      <c r="AY255" s="7388">
        <v>5</v>
      </c>
      <c r="AZ255" s="7391" t="s">
        <v>1281</v>
      </c>
      <c r="BB255" s="4994"/>
      <c r="BC255" s="4994"/>
      <c r="BD255" s="4994"/>
      <c r="BE255" s="4994"/>
      <c r="BF255" s="4994"/>
      <c r="BG255" s="4994"/>
      <c r="BH255" s="4994"/>
      <c r="BI255" s="4994"/>
      <c r="BJ255" s="4994"/>
      <c r="BK255" s="4994"/>
      <c r="BL255" s="4994"/>
      <c r="BM255" s="4994"/>
      <c r="BN255" s="4994"/>
      <c r="BO255" s="4994"/>
      <c r="BP255" s="4994"/>
      <c r="BQ255" s="4994"/>
      <c r="BR255" s="4994"/>
      <c r="BS255" s="5083"/>
      <c r="BT255" s="5263" t="s">
        <v>4</v>
      </c>
      <c r="BU255" s="5087" t="s">
        <v>18</v>
      </c>
      <c r="BV255" s="5088" t="s">
        <v>19</v>
      </c>
      <c r="BW255" s="5088" t="s">
        <v>19</v>
      </c>
      <c r="BX255" s="5088" t="s">
        <v>20</v>
      </c>
      <c r="BY255" s="5088" t="s">
        <v>21</v>
      </c>
      <c r="BZ255" s="5088" t="s">
        <v>22</v>
      </c>
      <c r="CA255" s="5088" t="s">
        <v>23</v>
      </c>
      <c r="CB255" s="5088" t="s">
        <v>23</v>
      </c>
      <c r="CC255" s="5088" t="s">
        <v>24</v>
      </c>
      <c r="CD255" s="5088" t="s">
        <v>20</v>
      </c>
      <c r="CE255" s="5088" t="s">
        <v>25</v>
      </c>
      <c r="CF255" s="5088" t="s">
        <v>0</v>
      </c>
      <c r="CG255" s="5088" t="s">
        <v>1363</v>
      </c>
      <c r="CH255" s="6467"/>
      <c r="CI255" s="5089" t="s">
        <v>26</v>
      </c>
      <c r="CK255" s="5139"/>
      <c r="CL255" s="5139"/>
      <c r="CM255" s="5139"/>
      <c r="CN255" s="5139"/>
      <c r="CO255" s="5139"/>
      <c r="CP255" s="5139"/>
      <c r="CQ255" s="5139"/>
      <c r="CR255" s="5139"/>
      <c r="CS255" s="5139"/>
      <c r="CT255" s="5139"/>
      <c r="CU255" s="5139"/>
      <c r="CV255" s="5139"/>
      <c r="CW255" s="5139"/>
      <c r="CX255" s="5139"/>
      <c r="CY255" s="5139"/>
      <c r="CZ255" s="5139"/>
      <c r="DA255" s="5139"/>
      <c r="DB255" s="5139"/>
      <c r="DC255" s="6583"/>
      <c r="DD255" s="6584"/>
      <c r="DE255" s="6584"/>
      <c r="DF255" s="6584"/>
      <c r="DG255" s="6584"/>
      <c r="DH255" s="6584"/>
      <c r="DI255" s="6584"/>
      <c r="DJ255" s="6584"/>
      <c r="DK255" s="6584"/>
      <c r="DL255" s="6584"/>
      <c r="DM255" s="6584"/>
      <c r="DN255" s="6584"/>
      <c r="DO255" s="6584"/>
      <c r="DP255" s="6584"/>
      <c r="DQ255" s="6584"/>
      <c r="DR255" s="6584"/>
      <c r="DT255" s="4994"/>
      <c r="DU255" s="4994"/>
      <c r="DV255" s="4994"/>
      <c r="DW255" s="4994"/>
      <c r="DX255" s="4994"/>
      <c r="DY255" s="4994"/>
      <c r="DZ255" s="4994"/>
      <c r="EA255" s="4994"/>
      <c r="EB255" s="4994"/>
      <c r="EC255" s="4994"/>
      <c r="ED255" s="4994"/>
      <c r="EE255" s="4994"/>
      <c r="EF255" s="4994"/>
      <c r="EG255" s="4994"/>
      <c r="EH255" s="4994"/>
      <c r="EI255" s="4994"/>
      <c r="EJ255" s="4994"/>
      <c r="EK255" s="4994"/>
      <c r="EL255" s="5025"/>
      <c r="EM255" s="5047"/>
      <c r="EN255" s="5047"/>
      <c r="EO255" s="1556"/>
      <c r="EP255" s="1556"/>
      <c r="EQ255" s="1556"/>
      <c r="ER255" s="1556"/>
      <c r="ES255" s="1556"/>
      <c r="ET255" s="1556"/>
      <c r="EU255" s="1556"/>
      <c r="EV255" s="1556"/>
      <c r="EW255" s="1556"/>
      <c r="EX255" s="1556"/>
      <c r="EY255" s="1556"/>
      <c r="EZ255" s="1556"/>
      <c r="FA255" s="314"/>
      <c r="FC255" s="6404"/>
      <c r="FD255" s="6404"/>
      <c r="FE255" s="6404"/>
      <c r="FF255" s="6404"/>
      <c r="FG255" s="6883"/>
      <c r="FH255" s="6404"/>
      <c r="FI255" s="6404"/>
      <c r="FJ255" s="6404"/>
      <c r="FK255" s="4091"/>
      <c r="FL255" s="6883"/>
      <c r="FM255" s="6404"/>
      <c r="FN255" s="6404"/>
      <c r="FO255" s="5012"/>
      <c r="FP255" s="5012"/>
      <c r="FQ255" s="5012"/>
      <c r="FR255" s="5012"/>
      <c r="FS255" s="5012"/>
      <c r="GK255" s="3850"/>
    </row>
    <row r="256" spans="17:264" ht="15" thickBot="1">
      <c r="Q256" s="5593" t="s">
        <v>792</v>
      </c>
      <c r="R256" s="5589" t="s">
        <v>1529</v>
      </c>
      <c r="S256" s="5618">
        <v>465</v>
      </c>
      <c r="T256" s="5589" t="s">
        <v>36</v>
      </c>
      <c r="U256" s="5610">
        <v>45541</v>
      </c>
      <c r="V256" s="7045">
        <v>1</v>
      </c>
      <c r="W256" s="5594" t="s">
        <v>35</v>
      </c>
      <c r="X256" s="5594">
        <v>2</v>
      </c>
      <c r="Y256" s="5620">
        <v>522.6</v>
      </c>
      <c r="Z256" s="4482">
        <v>45545</v>
      </c>
      <c r="AA256" s="5595">
        <v>45546</v>
      </c>
      <c r="AB256" s="5599">
        <v>23269</v>
      </c>
      <c r="AC256" s="5621">
        <v>1000</v>
      </c>
      <c r="AD256" s="5598">
        <f t="shared" si="64"/>
        <v>0</v>
      </c>
      <c r="AE256" s="5622">
        <f t="shared" si="65"/>
        <v>522.6</v>
      </c>
      <c r="AF256" s="5622">
        <f t="shared" si="66"/>
        <v>26.130000000000003</v>
      </c>
      <c r="AG256" s="5609">
        <v>5</v>
      </c>
      <c r="AH256" s="7033"/>
      <c r="AI256" s="5734"/>
      <c r="AJ256" s="5690" t="s">
        <v>1528</v>
      </c>
      <c r="AK256" s="5701">
        <v>3</v>
      </c>
      <c r="AL256" s="6377" t="s">
        <v>101</v>
      </c>
      <c r="AM256" s="5698">
        <v>45477</v>
      </c>
      <c r="AN256" s="7386">
        <v>500</v>
      </c>
      <c r="AO256" s="5693" t="s">
        <v>1614</v>
      </c>
      <c r="AP256" s="7389">
        <v>0.5</v>
      </c>
      <c r="AQ256" s="5696">
        <v>0</v>
      </c>
      <c r="AR256" s="5697">
        <v>45484</v>
      </c>
      <c r="AS256" s="7387">
        <v>45484</v>
      </c>
      <c r="AT256" s="5693"/>
      <c r="AU256" s="5699">
        <v>500</v>
      </c>
      <c r="AV256" s="5699">
        <v>0</v>
      </c>
      <c r="AW256" s="5696">
        <f>(AU256*AQ256/1000)</f>
        <v>0</v>
      </c>
      <c r="AX256" s="5696">
        <f>(AW256*0.05)</f>
        <v>0</v>
      </c>
      <c r="AY256" s="7388">
        <v>5</v>
      </c>
      <c r="AZ256" s="7391" t="s">
        <v>1281</v>
      </c>
      <c r="BB256" s="4994"/>
      <c r="BC256" s="4994"/>
      <c r="BD256" s="4994"/>
      <c r="BE256" s="4994"/>
      <c r="BF256" s="4994"/>
      <c r="BG256" s="4994"/>
      <c r="BH256" s="4994"/>
      <c r="BI256" s="4994"/>
      <c r="BJ256" s="4994"/>
      <c r="BK256" s="4994"/>
      <c r="BL256" s="4994"/>
      <c r="BM256" s="4994"/>
      <c r="BN256" s="4994"/>
      <c r="BO256" s="4994"/>
      <c r="BP256" s="4994"/>
      <c r="BQ256" s="4994"/>
      <c r="BR256" s="4994"/>
      <c r="BS256" s="5083"/>
      <c r="BT256" s="5276"/>
      <c r="BU256" s="5087"/>
      <c r="BV256" s="5088" t="s">
        <v>3</v>
      </c>
      <c r="BW256" s="5088" t="s">
        <v>18</v>
      </c>
      <c r="BX256" s="5088"/>
      <c r="BY256" s="5088"/>
      <c r="BZ256" s="5088" t="s">
        <v>21</v>
      </c>
      <c r="CA256" s="5088" t="s">
        <v>27</v>
      </c>
      <c r="CB256" s="5088" t="s">
        <v>28</v>
      </c>
      <c r="CC256" s="5088"/>
      <c r="CD256" s="5088"/>
      <c r="CE256" s="5088"/>
      <c r="CF256" s="5088"/>
      <c r="CG256" s="5088" t="s">
        <v>11</v>
      </c>
      <c r="CH256" s="6467"/>
      <c r="CI256" s="5089"/>
      <c r="CK256" s="5139"/>
      <c r="CL256" s="5139"/>
      <c r="CM256" s="5139"/>
      <c r="CN256" s="5139"/>
      <c r="CO256" s="5139"/>
      <c r="CP256" s="5139"/>
      <c r="CQ256" s="5139"/>
      <c r="CR256" s="5139"/>
      <c r="CS256" s="5139"/>
      <c r="CT256" s="5139"/>
      <c r="CU256" s="5139"/>
      <c r="CV256" s="5139"/>
      <c r="CW256" s="5139"/>
      <c r="CX256" s="5139"/>
      <c r="CY256" s="5139"/>
      <c r="CZ256" s="5139"/>
      <c r="DA256" s="5139"/>
      <c r="DB256" s="5139"/>
      <c r="DC256" s="6583"/>
      <c r="DD256" s="6584"/>
      <c r="DE256" s="6584"/>
      <c r="DF256" s="6584"/>
      <c r="DG256" s="6584"/>
      <c r="DH256" s="6584"/>
      <c r="DI256" s="6584"/>
      <c r="DJ256" s="6584"/>
      <c r="DK256" s="6584"/>
      <c r="DL256" s="6584"/>
      <c r="DM256" s="6584"/>
      <c r="DN256" s="6584"/>
      <c r="DO256" s="6584"/>
      <c r="DP256" s="6584"/>
      <c r="DQ256" s="6584"/>
      <c r="DR256" s="6584"/>
      <c r="DT256" s="4994"/>
      <c r="DU256" s="4994"/>
      <c r="DV256" s="4994"/>
      <c r="DW256" s="4994"/>
      <c r="DX256" s="4994"/>
      <c r="DY256" s="4994"/>
      <c r="DZ256" s="4994"/>
      <c r="EA256" s="4994"/>
      <c r="EB256" s="4994"/>
      <c r="EC256" s="4994"/>
      <c r="ED256" s="4994"/>
      <c r="EE256" s="4994"/>
      <c r="EF256" s="4994"/>
      <c r="EG256" s="4994"/>
      <c r="EH256" s="4994"/>
      <c r="EI256" s="4994"/>
      <c r="EJ256" s="4994"/>
      <c r="EK256" s="4994"/>
      <c r="EL256" s="6933"/>
      <c r="EM256" s="4450"/>
      <c r="EN256" s="4450"/>
      <c r="EO256" s="326"/>
      <c r="EP256" s="326"/>
      <c r="EQ256" s="326"/>
      <c r="ER256" s="326"/>
      <c r="ES256" s="326"/>
      <c r="ET256" s="326"/>
      <c r="EU256" s="326"/>
      <c r="EV256" s="326"/>
      <c r="EW256" s="326"/>
      <c r="EX256" s="326"/>
      <c r="EY256" s="326"/>
      <c r="EZ256" s="326"/>
      <c r="FA256" s="327"/>
      <c r="FC256" s="5012"/>
      <c r="FD256" s="5012"/>
      <c r="FE256" s="5012"/>
      <c r="FF256" s="5012"/>
      <c r="FG256" s="5012"/>
      <c r="FH256" s="5012"/>
      <c r="FI256" s="5012"/>
      <c r="FJ256" s="5012"/>
      <c r="FK256" s="90"/>
      <c r="FL256" s="5012"/>
      <c r="FM256" s="5012"/>
      <c r="FN256" s="5012"/>
      <c r="FO256" s="5012"/>
      <c r="FP256" s="5012"/>
      <c r="FQ256" s="5012"/>
      <c r="FR256" s="5012"/>
      <c r="FS256" s="5012"/>
      <c r="GK256" s="3850"/>
    </row>
    <row r="257" spans="17:193">
      <c r="Q257" s="5637" t="s">
        <v>792</v>
      </c>
      <c r="R257" s="7161" t="s">
        <v>1606</v>
      </c>
      <c r="S257" s="5594">
        <v>466</v>
      </c>
      <c r="T257" s="5589" t="s">
        <v>36</v>
      </c>
      <c r="U257" s="5610">
        <v>45541</v>
      </c>
      <c r="V257" s="7046">
        <v>10</v>
      </c>
      <c r="W257" s="5594" t="s">
        <v>35</v>
      </c>
      <c r="X257" s="5594">
        <v>25</v>
      </c>
      <c r="Y257" s="5608">
        <v>1185.9000000000001</v>
      </c>
      <c r="Z257" s="4482">
        <v>45545</v>
      </c>
      <c r="AA257" s="5595">
        <v>45546</v>
      </c>
      <c r="AB257" s="5599">
        <v>23269</v>
      </c>
      <c r="AC257" s="5598">
        <v>10000</v>
      </c>
      <c r="AD257" s="5598">
        <f t="shared" si="64"/>
        <v>0</v>
      </c>
      <c r="AE257" s="5608">
        <f t="shared" si="65"/>
        <v>11859</v>
      </c>
      <c r="AF257" s="5608">
        <f t="shared" si="66"/>
        <v>592.95000000000005</v>
      </c>
      <c r="AG257" s="5831">
        <v>5</v>
      </c>
      <c r="AH257" s="7033"/>
      <c r="AI257" s="5734"/>
      <c r="AJ257" s="5690" t="s">
        <v>1697</v>
      </c>
      <c r="AK257" s="5701">
        <v>4</v>
      </c>
      <c r="AL257" s="6377" t="s">
        <v>101</v>
      </c>
      <c r="AM257" s="5698">
        <v>45477</v>
      </c>
      <c r="AN257" s="7386">
        <v>500</v>
      </c>
      <c r="AO257" s="5693" t="s">
        <v>1614</v>
      </c>
      <c r="AP257" s="7389">
        <v>0.5</v>
      </c>
      <c r="AQ257" s="5696">
        <v>0</v>
      </c>
      <c r="AR257" s="5697">
        <v>45484</v>
      </c>
      <c r="AS257" s="7387">
        <v>45484</v>
      </c>
      <c r="AT257" s="5693"/>
      <c r="AU257" s="5699">
        <v>500</v>
      </c>
      <c r="AV257" s="5699">
        <v>0</v>
      </c>
      <c r="AW257" s="5696">
        <f>(AU257*AQ257/1000)</f>
        <v>0</v>
      </c>
      <c r="AX257" s="5696">
        <f>(AW257*0.05)</f>
        <v>0</v>
      </c>
      <c r="AY257" s="7388">
        <v>5</v>
      </c>
      <c r="AZ257" s="7391" t="s">
        <v>1281</v>
      </c>
      <c r="BB257" s="4994"/>
      <c r="BC257" s="4994"/>
      <c r="BD257" s="4994"/>
      <c r="BE257" s="4994"/>
      <c r="BF257" s="4994"/>
      <c r="BG257" s="4994"/>
      <c r="BH257" s="4994"/>
      <c r="BI257" s="4994"/>
      <c r="BJ257" s="4994"/>
      <c r="BK257" s="4994"/>
      <c r="BL257" s="4994"/>
      <c r="BM257" s="4994"/>
      <c r="BN257" s="4994"/>
      <c r="BO257" s="4994"/>
      <c r="BP257" s="4994"/>
      <c r="BQ257" s="4994"/>
      <c r="BR257" s="4994"/>
      <c r="BS257" s="5083"/>
      <c r="BT257" s="5295"/>
      <c r="BU257" s="5163"/>
      <c r="BV257" s="5163"/>
      <c r="BW257" s="5164"/>
      <c r="BX257" s="5164"/>
      <c r="BY257" s="5164"/>
      <c r="BZ257" s="5164"/>
      <c r="CA257" s="5164"/>
      <c r="CB257" s="5164"/>
      <c r="CC257" s="5164"/>
      <c r="CD257" s="5164"/>
      <c r="CE257" s="5164"/>
      <c r="CF257" s="5164"/>
      <c r="CG257" s="5164"/>
      <c r="CH257" s="6474"/>
      <c r="CI257" s="5165"/>
      <c r="CK257" s="5139"/>
      <c r="CL257" s="5139"/>
      <c r="CM257" s="5139"/>
      <c r="CN257" s="5139"/>
      <c r="CO257" s="5139"/>
      <c r="CP257" s="5139"/>
      <c r="CQ257" s="5139"/>
      <c r="CR257" s="5139"/>
      <c r="CS257" s="5139"/>
      <c r="CT257" s="5139"/>
      <c r="CU257" s="5139"/>
      <c r="CV257" s="5139"/>
      <c r="CW257" s="5139"/>
      <c r="CX257" s="5139"/>
      <c r="CY257" s="5139"/>
      <c r="CZ257" s="5139"/>
      <c r="DA257" s="5139"/>
      <c r="DB257" s="5139"/>
      <c r="DC257" s="5139"/>
      <c r="DD257" s="5148"/>
      <c r="DE257" s="5148"/>
      <c r="DF257" s="2248"/>
      <c r="DG257" s="2248"/>
      <c r="DH257" s="2248"/>
      <c r="DI257" s="2248"/>
      <c r="DJ257" s="2248"/>
      <c r="DK257" s="2248"/>
      <c r="DL257" s="2248"/>
      <c r="DM257" s="2248"/>
      <c r="DN257" s="2248"/>
      <c r="DO257" s="2248"/>
      <c r="DP257" s="2248"/>
      <c r="DQ257" s="2248"/>
      <c r="DR257" s="2248"/>
      <c r="DT257" s="4994"/>
      <c r="DU257" s="4994"/>
      <c r="DV257" s="4994"/>
      <c r="DW257" s="4994"/>
      <c r="DX257" s="4994"/>
      <c r="DY257" s="4994"/>
      <c r="DZ257" s="4994"/>
      <c r="EA257" s="4994"/>
      <c r="EB257" s="4994"/>
      <c r="EC257" s="4994"/>
      <c r="ED257" s="4994"/>
      <c r="EE257" s="4994"/>
      <c r="EF257" s="4994"/>
      <c r="EG257" s="4994"/>
      <c r="EH257" s="4994"/>
      <c r="EI257" s="4994"/>
      <c r="EJ257" s="4994"/>
      <c r="EK257" s="4994"/>
      <c r="EL257" s="5012"/>
      <c r="EM257" s="4153"/>
      <c r="EN257" s="4153"/>
      <c r="EO257" s="86"/>
      <c r="EP257" s="86"/>
      <c r="EQ257" s="86"/>
      <c r="ER257" s="86"/>
      <c r="ES257" s="86"/>
      <c r="ET257" s="86"/>
      <c r="EU257" s="86"/>
      <c r="EV257" s="86"/>
      <c r="EW257" s="86"/>
      <c r="EX257" s="86"/>
      <c r="EY257" s="86"/>
      <c r="EZ257" s="86"/>
      <c r="FA257" s="86"/>
      <c r="FC257" s="5012"/>
      <c r="FD257" s="5012"/>
      <c r="FE257" s="5012"/>
      <c r="FF257" s="5012"/>
      <c r="FG257" s="5012"/>
      <c r="FH257" s="5012"/>
      <c r="FI257" s="5012"/>
      <c r="FJ257" s="5012"/>
      <c r="FK257" s="90"/>
      <c r="FL257" s="5012"/>
      <c r="FM257" s="5012"/>
      <c r="FN257" s="5012"/>
      <c r="FO257" s="5012"/>
      <c r="FP257" s="5012"/>
      <c r="FQ257" s="5012"/>
      <c r="FR257" s="5012"/>
      <c r="FS257" s="5012"/>
      <c r="GK257" s="3850"/>
    </row>
    <row r="258" spans="17:193">
      <c r="Q258" s="5593" t="s">
        <v>792</v>
      </c>
      <c r="R258" s="5589" t="s">
        <v>1531</v>
      </c>
      <c r="S258" s="5589">
        <v>467</v>
      </c>
      <c r="T258" s="5589" t="s">
        <v>36</v>
      </c>
      <c r="U258" s="5610">
        <v>45541</v>
      </c>
      <c r="V258" s="6358">
        <v>15</v>
      </c>
      <c r="W258" s="5594" t="s">
        <v>35</v>
      </c>
      <c r="X258" s="5594">
        <v>15</v>
      </c>
      <c r="Y258" s="5597">
        <v>366</v>
      </c>
      <c r="Z258" s="4482">
        <v>45545</v>
      </c>
      <c r="AA258" s="5595">
        <v>45546</v>
      </c>
      <c r="AB258" s="5599">
        <v>23269</v>
      </c>
      <c r="AC258" s="5609">
        <v>15000</v>
      </c>
      <c r="AD258" s="5598">
        <f t="shared" si="64"/>
        <v>0</v>
      </c>
      <c r="AE258" s="5600">
        <f t="shared" si="65"/>
        <v>5490</v>
      </c>
      <c r="AF258" s="5600">
        <f t="shared" si="66"/>
        <v>274.5</v>
      </c>
      <c r="AG258" s="5609">
        <v>5</v>
      </c>
      <c r="AH258" s="7033"/>
      <c r="AI258" s="5734"/>
      <c r="AJ258" s="5853"/>
      <c r="AK258" s="6720"/>
      <c r="AL258" s="5714"/>
      <c r="AM258" s="6580"/>
      <c r="AN258" s="6721"/>
      <c r="AO258" s="6722"/>
      <c r="AP258" s="6722"/>
      <c r="AQ258" s="6723"/>
      <c r="AR258" s="6724"/>
      <c r="AS258" s="6580"/>
      <c r="AT258" s="6722"/>
      <c r="AU258" s="6725"/>
      <c r="AV258" s="6725"/>
      <c r="AW258" s="6726"/>
      <c r="AX258" s="6723"/>
      <c r="AY258" s="4750"/>
      <c r="AZ258" s="5854"/>
      <c r="BB258" s="4994"/>
      <c r="BC258" s="4994"/>
      <c r="BD258" s="4994"/>
      <c r="BE258" s="4994"/>
      <c r="BF258" s="4994"/>
      <c r="BG258" s="4994"/>
      <c r="BH258" s="4994"/>
      <c r="BI258" s="4994"/>
      <c r="BJ258" s="4994"/>
      <c r="BK258" s="4994"/>
      <c r="BL258" s="4994"/>
      <c r="BM258" s="4994"/>
      <c r="BN258" s="4994"/>
      <c r="BO258" s="4994"/>
      <c r="BP258" s="4994"/>
      <c r="BQ258" s="4994"/>
      <c r="BR258" s="4994"/>
      <c r="BS258" s="4994"/>
      <c r="BT258" s="5286"/>
      <c r="BU258" s="5094"/>
      <c r="BV258" s="5094"/>
      <c r="BW258" s="5095"/>
      <c r="BX258" s="5095"/>
      <c r="BY258" s="5095"/>
      <c r="BZ258" s="5095"/>
      <c r="CA258" s="5095"/>
      <c r="CB258" s="5095"/>
      <c r="CC258" s="5095"/>
      <c r="CD258" s="5095"/>
      <c r="CE258" s="5095"/>
      <c r="CF258" s="5095"/>
      <c r="CG258" s="5095"/>
      <c r="CH258" s="6475"/>
      <c r="CI258" s="5166"/>
      <c r="CK258" s="5139"/>
      <c r="CL258" s="5139"/>
      <c r="CM258" s="5139"/>
      <c r="CN258" s="5139"/>
      <c r="CO258" s="5139"/>
      <c r="CP258" s="5139"/>
      <c r="CQ258" s="5139"/>
      <c r="CR258" s="5139"/>
      <c r="CS258" s="5139"/>
      <c r="CT258" s="5139"/>
      <c r="CU258" s="5139"/>
      <c r="CV258" s="5139"/>
      <c r="CW258" s="5139"/>
      <c r="CX258" s="5139"/>
      <c r="CY258" s="5139"/>
      <c r="CZ258" s="5139"/>
      <c r="DA258" s="5139"/>
      <c r="DB258" s="4994"/>
      <c r="DC258" s="5139"/>
      <c r="DD258" s="5148"/>
      <c r="DE258" s="5148"/>
      <c r="DF258" s="2248"/>
      <c r="DG258" s="2248"/>
      <c r="DH258" s="2248"/>
      <c r="DI258" s="2248"/>
      <c r="DJ258" s="2248"/>
      <c r="DK258" s="2248"/>
      <c r="DL258" s="2248"/>
      <c r="DM258" s="2248"/>
      <c r="DN258" s="2248"/>
      <c r="DO258" s="2248"/>
      <c r="DP258" s="2248"/>
      <c r="DQ258" s="2248"/>
      <c r="DR258" s="2248"/>
      <c r="DT258" s="4994"/>
      <c r="DU258" s="4994"/>
      <c r="DV258" s="4994"/>
      <c r="DW258" s="4994"/>
      <c r="DX258" s="4994"/>
      <c r="DY258" s="4994"/>
      <c r="DZ258" s="4994"/>
      <c r="EA258" s="4994"/>
      <c r="EB258" s="4994"/>
      <c r="EC258" s="4994"/>
      <c r="ED258" s="4994"/>
      <c r="EE258" s="4994"/>
      <c r="EF258" s="4994"/>
      <c r="EG258" s="4994"/>
      <c r="EH258" s="4994"/>
      <c r="EI258" s="4994"/>
      <c r="EJ258" s="4994"/>
      <c r="EK258" s="4994"/>
      <c r="FC258" s="87"/>
      <c r="FD258" s="87"/>
      <c r="FE258" s="5012"/>
      <c r="FF258" s="5012"/>
      <c r="FG258" s="6505"/>
      <c r="FH258" s="5012"/>
      <c r="FI258" s="5012"/>
      <c r="FJ258" s="5012"/>
      <c r="FK258" s="6412"/>
      <c r="FL258" s="5012"/>
      <c r="FM258" s="5012"/>
      <c r="FN258" s="6411"/>
      <c r="FO258" s="5012"/>
      <c r="FP258" s="6411"/>
      <c r="FQ258" s="6411"/>
      <c r="FR258" s="6411"/>
      <c r="FS258" s="5012"/>
      <c r="GK258" s="3850"/>
    </row>
    <row r="259" spans="17:193">
      <c r="Q259" s="5593" t="s">
        <v>792</v>
      </c>
      <c r="R259" s="5594" t="s">
        <v>1607</v>
      </c>
      <c r="S259" s="5594">
        <v>468</v>
      </c>
      <c r="T259" s="5589" t="s">
        <v>36</v>
      </c>
      <c r="U259" s="5610">
        <v>45541</v>
      </c>
      <c r="V259" s="7046">
        <v>4</v>
      </c>
      <c r="W259" s="5594" t="s">
        <v>35</v>
      </c>
      <c r="X259" s="5594">
        <v>10</v>
      </c>
      <c r="Y259" s="5608">
        <v>1185.9000000000001</v>
      </c>
      <c r="Z259" s="4482">
        <v>45545</v>
      </c>
      <c r="AA259" s="5595">
        <v>45546</v>
      </c>
      <c r="AB259" s="5599">
        <v>23269</v>
      </c>
      <c r="AC259" s="5598">
        <v>4000</v>
      </c>
      <c r="AD259" s="5598">
        <f t="shared" si="64"/>
        <v>0</v>
      </c>
      <c r="AE259" s="5608">
        <f t="shared" si="65"/>
        <v>4743.6000000000004</v>
      </c>
      <c r="AF259" s="5608">
        <f t="shared" si="66"/>
        <v>237.18000000000004</v>
      </c>
      <c r="AG259" s="5831">
        <v>5</v>
      </c>
      <c r="AH259" s="7033"/>
      <c r="AI259" s="5734"/>
      <c r="AJ259" s="5853"/>
      <c r="AK259" s="6720"/>
      <c r="AL259" s="5714"/>
      <c r="AM259" s="6580"/>
      <c r="AN259" s="6721"/>
      <c r="AO259" s="6722"/>
      <c r="AP259" s="6722"/>
      <c r="AQ259" s="6723"/>
      <c r="AR259" s="6724"/>
      <c r="AS259" s="6580"/>
      <c r="AT259" s="6722"/>
      <c r="AU259" s="6725"/>
      <c r="AV259" s="6725"/>
      <c r="AW259" s="6726"/>
      <c r="AX259" s="6723"/>
      <c r="AY259" s="4750"/>
      <c r="AZ259" s="5854"/>
      <c r="BB259" s="4994"/>
      <c r="BC259" s="4994"/>
      <c r="BD259" s="4994"/>
      <c r="BE259" s="4994"/>
      <c r="BF259" s="4994"/>
      <c r="BG259" s="4994"/>
      <c r="BH259" s="4994"/>
      <c r="BI259" s="4994"/>
      <c r="BJ259" s="4994"/>
      <c r="BK259" s="4994"/>
      <c r="BL259" s="4994"/>
      <c r="BM259" s="4994"/>
      <c r="BN259" s="4994"/>
      <c r="BO259" s="4994"/>
      <c r="BP259" s="4994"/>
      <c r="BQ259" s="4994"/>
      <c r="BR259" s="4994"/>
      <c r="BT259" s="5296"/>
      <c r="BU259" s="5094"/>
      <c r="BV259" s="5094"/>
      <c r="BW259" s="5095"/>
      <c r="BX259" s="5095"/>
      <c r="BY259" s="5095"/>
      <c r="BZ259" s="5095"/>
      <c r="CA259" s="5095"/>
      <c r="CB259" s="5095"/>
      <c r="CC259" s="5095"/>
      <c r="CD259" s="5095"/>
      <c r="CE259" s="5095"/>
      <c r="CF259" s="5095"/>
      <c r="CG259" s="5095"/>
      <c r="CH259" s="6475"/>
      <c r="CI259" s="5166"/>
      <c r="CK259" s="5139"/>
      <c r="CL259" s="5139"/>
      <c r="CM259" s="5139"/>
      <c r="CN259" s="5139"/>
      <c r="CO259" s="5139"/>
      <c r="CP259" s="5139"/>
      <c r="CQ259" s="5139"/>
      <c r="CR259" s="5139"/>
      <c r="CS259" s="5139"/>
      <c r="CT259" s="5139"/>
      <c r="CU259" s="5139"/>
      <c r="CV259" s="5139"/>
      <c r="CW259" s="5139"/>
      <c r="CX259" s="5139"/>
      <c r="CY259" s="5139"/>
      <c r="CZ259" s="5139"/>
      <c r="DA259" s="5139"/>
      <c r="DB259" s="4994"/>
      <c r="DC259" s="5139"/>
      <c r="DD259" s="5148"/>
      <c r="DE259" s="5148"/>
      <c r="DF259" s="2248"/>
      <c r="DG259" s="2248"/>
      <c r="DH259" s="2248"/>
      <c r="DI259" s="2248"/>
      <c r="DJ259" s="2248"/>
      <c r="DK259" s="2248"/>
      <c r="DL259" s="2248"/>
      <c r="DM259" s="2248"/>
      <c r="DN259" s="2248"/>
      <c r="DO259" s="2248"/>
      <c r="DP259" s="2248"/>
      <c r="DQ259" s="2248"/>
      <c r="DR259" s="2248"/>
      <c r="DT259" s="4994"/>
      <c r="DU259" s="4994"/>
      <c r="DV259" s="4994"/>
      <c r="DW259" s="4994"/>
      <c r="DX259" s="4994"/>
      <c r="DY259" s="4994"/>
      <c r="DZ259" s="4994"/>
      <c r="EA259" s="4994"/>
      <c r="EB259" s="4994"/>
      <c r="EC259" s="4994"/>
      <c r="ED259" s="4994"/>
      <c r="EE259" s="4994"/>
      <c r="EF259" s="4994"/>
      <c r="EG259" s="4994"/>
      <c r="EH259" s="4994"/>
      <c r="EI259" s="4994"/>
      <c r="EJ259" s="4994"/>
      <c r="EK259" s="4994"/>
      <c r="FC259" s="5012"/>
      <c r="FD259" s="5012"/>
      <c r="FE259" s="5012"/>
      <c r="FF259" s="5012"/>
      <c r="FG259" s="5012"/>
      <c r="FH259" s="5012"/>
      <c r="FI259" s="5012"/>
      <c r="FJ259" s="5012"/>
      <c r="FK259" s="90"/>
      <c r="FL259" s="5012"/>
      <c r="FM259" s="5012"/>
      <c r="FN259" s="5012"/>
      <c r="FO259" s="5012"/>
      <c r="FP259" s="5012"/>
      <c r="FQ259" s="5012"/>
      <c r="FR259" s="5012"/>
      <c r="FS259" s="5012"/>
      <c r="GK259" s="3850"/>
    </row>
    <row r="260" spans="17:193">
      <c r="Q260" s="5593" t="s">
        <v>1543</v>
      </c>
      <c r="R260" s="5594" t="s">
        <v>1528</v>
      </c>
      <c r="S260" s="5626">
        <v>32</v>
      </c>
      <c r="T260" s="5589" t="s">
        <v>1545</v>
      </c>
      <c r="U260" s="5595">
        <v>45546</v>
      </c>
      <c r="V260" s="7281">
        <v>15</v>
      </c>
      <c r="W260" s="5612" t="s">
        <v>35</v>
      </c>
      <c r="X260" s="5612">
        <v>30</v>
      </c>
      <c r="Y260" s="5629">
        <v>434</v>
      </c>
      <c r="Z260" s="4482">
        <v>45547</v>
      </c>
      <c r="AA260" s="5634">
        <v>45546</v>
      </c>
      <c r="AB260" s="5594">
        <v>23275</v>
      </c>
      <c r="AC260" s="5598">
        <v>15000</v>
      </c>
      <c r="AD260" s="5598">
        <f>(AC260-V260*1000)</f>
        <v>0</v>
      </c>
      <c r="AE260" s="5608">
        <f t="shared" si="65"/>
        <v>6510</v>
      </c>
      <c r="AF260" s="5608">
        <f t="shared" si="66"/>
        <v>325.5</v>
      </c>
      <c r="AG260" s="5609">
        <v>5</v>
      </c>
      <c r="AH260" s="7033"/>
      <c r="AI260" s="5734"/>
      <c r="AJ260" s="5853"/>
      <c r="AK260" s="6720"/>
      <c r="AL260" s="5714"/>
      <c r="AM260" s="6580"/>
      <c r="AN260" s="6721"/>
      <c r="AO260" s="6722"/>
      <c r="AP260" s="6722"/>
      <c r="AQ260" s="6723"/>
      <c r="AR260" s="6724"/>
      <c r="AS260" s="6580"/>
      <c r="AT260" s="6722"/>
      <c r="AU260" s="6725"/>
      <c r="AV260" s="6725"/>
      <c r="AW260" s="6726"/>
      <c r="AX260" s="6723"/>
      <c r="AY260" s="4750"/>
      <c r="AZ260" s="5854"/>
      <c r="BB260" s="4994"/>
      <c r="BC260" s="4994"/>
      <c r="BD260" s="4994"/>
      <c r="BE260" s="4994"/>
      <c r="BF260" s="4994"/>
      <c r="BG260" s="4994"/>
      <c r="BH260" s="4994"/>
      <c r="BI260" s="4994"/>
      <c r="BJ260" s="4994"/>
      <c r="BK260" s="4994"/>
      <c r="BL260" s="4994"/>
      <c r="BM260" s="4994"/>
      <c r="BN260" s="4994"/>
      <c r="BO260" s="4994"/>
      <c r="BP260" s="4994"/>
      <c r="BQ260" s="4994"/>
      <c r="BR260" s="4994"/>
      <c r="BT260" s="5291"/>
      <c r="BU260" s="5094"/>
      <c r="BV260" s="5094"/>
      <c r="BW260" s="5095"/>
      <c r="BX260" s="5095"/>
      <c r="BY260" s="5095"/>
      <c r="BZ260" s="5095"/>
      <c r="CA260" s="5095"/>
      <c r="CB260" s="5095"/>
      <c r="CC260" s="5095"/>
      <c r="CD260" s="5095"/>
      <c r="CE260" s="5095"/>
      <c r="CF260" s="5095"/>
      <c r="CG260" s="5095"/>
      <c r="CH260" s="6475"/>
      <c r="CI260" s="5166"/>
      <c r="CK260" s="5139"/>
      <c r="CL260" s="5139"/>
      <c r="CM260" s="5139"/>
      <c r="CN260" s="5139"/>
      <c r="CO260" s="5139"/>
      <c r="CP260" s="5139"/>
      <c r="CQ260" s="5139"/>
      <c r="CR260" s="5139"/>
      <c r="CS260" s="5139"/>
      <c r="CT260" s="5139"/>
      <c r="CU260" s="5139"/>
      <c r="CV260" s="5139"/>
      <c r="CW260" s="5139"/>
      <c r="CX260" s="5139"/>
      <c r="CY260" s="5139"/>
      <c r="CZ260" s="5139"/>
      <c r="DA260" s="5139"/>
      <c r="DC260" s="5139"/>
      <c r="DD260" s="5148"/>
      <c r="DE260" s="5148"/>
      <c r="DF260" s="2248"/>
      <c r="DG260" s="2248"/>
      <c r="DH260" s="2248"/>
      <c r="DI260" s="2248"/>
      <c r="DJ260" s="2248"/>
      <c r="DK260" s="2248"/>
      <c r="DL260" s="2248"/>
      <c r="DM260" s="2248"/>
      <c r="DN260" s="2248"/>
      <c r="DO260" s="2248"/>
      <c r="DP260" s="2248"/>
      <c r="DQ260" s="2248"/>
      <c r="DR260" s="2248"/>
      <c r="DT260" s="4994"/>
      <c r="DU260" s="4994"/>
      <c r="DV260" s="4994"/>
      <c r="DW260" s="4994"/>
      <c r="DX260" s="4994"/>
      <c r="DY260" s="4994"/>
      <c r="DZ260" s="4994"/>
      <c r="EA260" s="4994"/>
      <c r="EB260" s="4994"/>
      <c r="EC260" s="4994"/>
      <c r="ED260" s="4994"/>
      <c r="EE260" s="4994"/>
      <c r="EF260" s="4994"/>
      <c r="EG260" s="4994"/>
      <c r="EH260" s="4994"/>
      <c r="EI260" s="4994"/>
      <c r="EJ260" s="4994"/>
      <c r="EK260" s="4994"/>
      <c r="FC260" s="5012"/>
      <c r="FD260" s="5012"/>
      <c r="FE260" s="5012"/>
      <c r="FF260" s="5012"/>
      <c r="FG260" s="5012"/>
      <c r="FH260" s="5012"/>
      <c r="FI260" s="5012"/>
      <c r="FJ260" s="5012"/>
      <c r="FK260" s="90"/>
      <c r="FL260" s="5012"/>
      <c r="FM260" s="5012"/>
      <c r="FN260" s="5012"/>
      <c r="FO260" s="5012"/>
      <c r="FP260" s="5012"/>
      <c r="FQ260" s="5012"/>
      <c r="FR260" s="5012"/>
      <c r="FS260" s="5012"/>
      <c r="GK260" s="3850"/>
    </row>
    <row r="261" spans="17:193" ht="15" thickBot="1">
      <c r="Q261" s="5593" t="s">
        <v>1641</v>
      </c>
      <c r="R261" s="5589" t="s">
        <v>1621</v>
      </c>
      <c r="S261" s="5618">
        <v>1</v>
      </c>
      <c r="T261" s="5589" t="s">
        <v>796</v>
      </c>
      <c r="U261" s="5610">
        <v>45554</v>
      </c>
      <c r="V261" s="7045">
        <v>25</v>
      </c>
      <c r="W261" s="5594" t="s">
        <v>35</v>
      </c>
      <c r="X261" s="5594">
        <v>25</v>
      </c>
      <c r="Y261" s="5620">
        <v>400</v>
      </c>
      <c r="Z261" s="5614">
        <v>45562</v>
      </c>
      <c r="AA261" s="6208">
        <v>45555</v>
      </c>
      <c r="AB261" s="5599">
        <v>23328</v>
      </c>
      <c r="AC261" s="5621">
        <v>25000</v>
      </c>
      <c r="AD261" s="5598">
        <f>(AC261-V261*1000)</f>
        <v>0</v>
      </c>
      <c r="AE261" s="5622">
        <v>7600</v>
      </c>
      <c r="AF261" s="5622">
        <v>380</v>
      </c>
      <c r="AG261" s="5609">
        <v>5</v>
      </c>
      <c r="AH261" s="5672" t="s">
        <v>8</v>
      </c>
      <c r="AI261" s="5734"/>
      <c r="AJ261" s="6422"/>
      <c r="AK261" s="7298"/>
      <c r="AL261" s="6424"/>
      <c r="AM261" s="7416"/>
      <c r="AN261" s="7417"/>
      <c r="AO261" s="7299"/>
      <c r="AP261" s="7299"/>
      <c r="AQ261" s="7300"/>
      <c r="AR261" s="7418"/>
      <c r="AS261" s="7416"/>
      <c r="AT261" s="7299"/>
      <c r="AU261" s="7419"/>
      <c r="AV261" s="7419"/>
      <c r="AW261" s="7420"/>
      <c r="AX261" s="7300"/>
      <c r="AY261" s="7309"/>
      <c r="AZ261" s="2152"/>
      <c r="BB261" s="4994"/>
      <c r="BC261" s="4994"/>
      <c r="BD261" s="4994"/>
      <c r="BE261" s="4994"/>
      <c r="BF261" s="4994"/>
      <c r="BG261" s="4994"/>
      <c r="BH261" s="4994"/>
      <c r="BI261" s="4994"/>
      <c r="BJ261" s="4994"/>
      <c r="BK261" s="4994"/>
      <c r="BL261" s="4994"/>
      <c r="BM261" s="4994"/>
      <c r="BN261" s="4994"/>
      <c r="BO261" s="4994"/>
      <c r="BP261" s="4994"/>
      <c r="BQ261" s="4994"/>
      <c r="BR261" s="4994"/>
      <c r="BT261" s="5291"/>
      <c r="BU261" s="5094"/>
      <c r="BV261" s="5094"/>
      <c r="BW261" s="5095"/>
      <c r="BX261" s="5095"/>
      <c r="BY261" s="5095"/>
      <c r="BZ261" s="5095"/>
      <c r="CA261" s="5095"/>
      <c r="CB261" s="5095"/>
      <c r="CC261" s="5095"/>
      <c r="CD261" s="5095"/>
      <c r="CE261" s="5095"/>
      <c r="CF261" s="5095"/>
      <c r="CG261" s="5095"/>
      <c r="CH261" s="6475"/>
      <c r="CI261" s="5166"/>
      <c r="CK261" s="5139"/>
      <c r="CL261" s="5139"/>
      <c r="CM261" s="5139"/>
      <c r="CN261" s="5139"/>
      <c r="CO261" s="5139"/>
      <c r="CP261" s="5139"/>
      <c r="CQ261" s="5139"/>
      <c r="CR261" s="5139"/>
      <c r="CS261" s="5139"/>
      <c r="CT261" s="5139"/>
      <c r="CU261" s="5139"/>
      <c r="CV261" s="5139"/>
      <c r="CW261" s="5139"/>
      <c r="CX261" s="5139"/>
      <c r="CY261" s="5139"/>
      <c r="CZ261" s="5139"/>
      <c r="DA261" s="5139"/>
      <c r="DC261" s="5139"/>
      <c r="DD261" s="5148"/>
      <c r="DE261" s="5148"/>
      <c r="DF261" s="2248"/>
      <c r="DG261" s="2248"/>
      <c r="DH261" s="2248"/>
      <c r="DI261" s="2248"/>
      <c r="DJ261" s="2248"/>
      <c r="DK261" s="2248"/>
      <c r="DL261" s="2248"/>
      <c r="DM261" s="2248"/>
      <c r="DN261" s="2248"/>
      <c r="DO261" s="2248"/>
      <c r="DP261" s="2248"/>
      <c r="DQ261" s="2248"/>
      <c r="DR261" s="2248"/>
      <c r="DT261" s="4994"/>
      <c r="DU261" s="4994"/>
      <c r="DV261" s="4994"/>
      <c r="DW261" s="4994"/>
      <c r="DX261" s="4994"/>
      <c r="DY261" s="4994"/>
      <c r="DZ261" s="4994"/>
      <c r="EA261" s="4994"/>
      <c r="EB261" s="4994"/>
      <c r="EC261" s="4994"/>
      <c r="ED261" s="4994"/>
      <c r="EE261" s="4994"/>
      <c r="EF261" s="4994"/>
      <c r="EG261" s="4994"/>
      <c r="EH261" s="4994"/>
      <c r="EI261" s="4994"/>
      <c r="EJ261" s="4994"/>
      <c r="FC261" s="5012"/>
      <c r="FD261" s="5012"/>
      <c r="FE261" s="5012"/>
      <c r="FF261" s="5012"/>
      <c r="FG261" s="5012"/>
      <c r="FH261" s="5012"/>
      <c r="FI261" s="5012"/>
      <c r="FJ261" s="5012"/>
      <c r="FK261" s="90"/>
      <c r="FL261" s="5012"/>
      <c r="FM261" s="5012"/>
      <c r="FN261" s="5012"/>
      <c r="FO261" s="5012"/>
      <c r="FP261" s="5012"/>
      <c r="FQ261" s="5012"/>
      <c r="FR261" s="5012"/>
      <c r="FS261" s="5012"/>
      <c r="GK261" s="3850"/>
    </row>
    <row r="262" spans="17:193">
      <c r="Q262" s="5593" t="s">
        <v>792</v>
      </c>
      <c r="R262" s="5589" t="s">
        <v>1527</v>
      </c>
      <c r="S262" s="5599">
        <v>469</v>
      </c>
      <c r="T262" s="5589" t="s">
        <v>36</v>
      </c>
      <c r="U262" s="5610">
        <v>45555</v>
      </c>
      <c r="V262" s="7044">
        <v>15</v>
      </c>
      <c r="W262" s="5612" t="s">
        <v>35</v>
      </c>
      <c r="X262" s="5612">
        <v>30</v>
      </c>
      <c r="Y262" s="5613">
        <v>603.4</v>
      </c>
      <c r="Z262" s="5614">
        <v>45562</v>
      </c>
      <c r="AA262" s="6208">
        <v>45562</v>
      </c>
      <c r="AB262" s="5599">
        <v>23387</v>
      </c>
      <c r="AC262" s="5615">
        <v>15000</v>
      </c>
      <c r="AD262" s="5598">
        <f t="shared" ref="AD262:AD267" si="67">(AC262-V262*1000)</f>
        <v>0</v>
      </c>
      <c r="AE262" s="5616">
        <f t="shared" ref="AE262:AE267" si="68">(AC262*Y262/1000)</f>
        <v>9051</v>
      </c>
      <c r="AF262" s="5616">
        <f t="shared" ref="AF262:AF267" si="69">(AE262*0.05)</f>
        <v>452.55</v>
      </c>
      <c r="AG262" s="5609">
        <v>5</v>
      </c>
      <c r="AH262" s="5602"/>
      <c r="AI262" s="5734"/>
      <c r="AJ262" s="6413"/>
      <c r="AK262" s="7314"/>
      <c r="AL262" s="6398"/>
      <c r="AM262" s="6415"/>
      <c r="AN262" s="7407"/>
      <c r="AO262" s="6413"/>
      <c r="AP262" s="6413"/>
      <c r="AQ262" s="6417"/>
      <c r="AR262" s="7408"/>
      <c r="AS262" s="6415"/>
      <c r="AT262" s="6413"/>
      <c r="AU262" s="7316"/>
      <c r="AV262" s="7316"/>
      <c r="AW262" s="6399"/>
      <c r="AX262" s="6417"/>
      <c r="AY262" s="3163"/>
      <c r="AZ262" s="2024"/>
      <c r="BB262" s="4994"/>
      <c r="BC262" s="4994"/>
      <c r="BD262" s="4994"/>
      <c r="BE262" s="4994"/>
      <c r="BF262" s="4994"/>
      <c r="BG262" s="4994"/>
      <c r="BH262" s="4994"/>
      <c r="BI262" s="4994"/>
      <c r="BJ262" s="4994"/>
      <c r="BK262" s="4994"/>
      <c r="BL262" s="4994"/>
      <c r="BM262" s="4994"/>
      <c r="BN262" s="4994"/>
      <c r="BO262" s="4994"/>
      <c r="BP262" s="4994"/>
      <c r="BQ262" s="4994"/>
      <c r="BR262" s="4994"/>
      <c r="BT262" s="5274"/>
      <c r="BU262" s="5094"/>
      <c r="BV262" s="5094"/>
      <c r="BW262" s="5095"/>
      <c r="BX262" s="5095"/>
      <c r="BY262" s="5095"/>
      <c r="BZ262" s="5095"/>
      <c r="CA262" s="5095"/>
      <c r="CB262" s="5095"/>
      <c r="CC262" s="5095"/>
      <c r="CD262" s="5095"/>
      <c r="CE262" s="5095"/>
      <c r="CF262" s="5095"/>
      <c r="CG262" s="5095"/>
      <c r="CH262" s="6475"/>
      <c r="CI262" s="5166"/>
      <c r="CK262" s="5139"/>
      <c r="CL262" s="5139"/>
      <c r="CM262" s="5139"/>
      <c r="CN262" s="5139"/>
      <c r="CO262" s="5139"/>
      <c r="CP262" s="5139"/>
      <c r="CQ262" s="5139"/>
      <c r="CR262" s="5139"/>
      <c r="CS262" s="5139"/>
      <c r="CT262" s="5139"/>
      <c r="CU262" s="5139"/>
      <c r="CV262" s="5139"/>
      <c r="CW262" s="5139"/>
      <c r="CX262" s="5139"/>
      <c r="CY262" s="5139"/>
      <c r="CZ262" s="5139"/>
      <c r="DA262" s="5139"/>
      <c r="DC262" s="5139"/>
      <c r="DD262" s="5148"/>
      <c r="DE262" s="5148"/>
      <c r="DF262" s="2248"/>
      <c r="DG262" s="2248"/>
      <c r="DH262" s="2248"/>
      <c r="DI262" s="2248"/>
      <c r="DJ262" s="2248"/>
      <c r="DK262" s="2248"/>
      <c r="DL262" s="2248"/>
      <c r="DM262" s="2248"/>
      <c r="DN262" s="2248"/>
      <c r="DO262" s="2248"/>
      <c r="DP262" s="2248"/>
      <c r="DQ262" s="2248"/>
      <c r="DR262" s="2248"/>
      <c r="DT262" s="4994"/>
      <c r="DU262" s="4994"/>
      <c r="DV262" s="4994"/>
      <c r="DW262" s="4994"/>
      <c r="DX262" s="4994"/>
      <c r="DY262" s="4994"/>
      <c r="DZ262" s="4994"/>
      <c r="EA262" s="4994"/>
      <c r="EB262" s="4994"/>
      <c r="EC262" s="4994"/>
      <c r="ED262" s="4994"/>
      <c r="EE262" s="4994"/>
      <c r="EF262" s="4994"/>
      <c r="EG262" s="4994"/>
      <c r="EH262" s="4994"/>
      <c r="EI262" s="4994"/>
      <c r="EJ262" s="4994"/>
      <c r="FC262" s="5012"/>
      <c r="FD262" s="5012"/>
      <c r="FE262" s="5012"/>
      <c r="FF262" s="5012"/>
      <c r="FG262" s="5012"/>
      <c r="FH262" s="5012"/>
      <c r="FI262" s="5012"/>
      <c r="FJ262" s="5012"/>
      <c r="FK262" s="90"/>
      <c r="FL262" s="5012"/>
      <c r="FM262" s="5012"/>
      <c r="FN262" s="5012"/>
      <c r="FO262" s="5012"/>
      <c r="FP262" s="5012"/>
      <c r="FQ262" s="5012"/>
      <c r="FR262" s="5012"/>
      <c r="FS262" s="5012"/>
      <c r="GK262" s="3850"/>
    </row>
    <row r="263" spans="17:193">
      <c r="Q263" s="5593" t="s">
        <v>792</v>
      </c>
      <c r="R263" s="5589" t="s">
        <v>1528</v>
      </c>
      <c r="S263" s="5589">
        <v>470</v>
      </c>
      <c r="T263" s="5589" t="s">
        <v>36</v>
      </c>
      <c r="U263" s="5610">
        <v>45555</v>
      </c>
      <c r="V263" s="6358">
        <v>180</v>
      </c>
      <c r="W263" s="5594" t="s">
        <v>35</v>
      </c>
      <c r="X263" s="5594">
        <v>180</v>
      </c>
      <c r="Y263" s="5597">
        <v>434</v>
      </c>
      <c r="Z263" s="5614">
        <v>45562</v>
      </c>
      <c r="AA263" s="6208">
        <v>45562</v>
      </c>
      <c r="AB263" s="5599">
        <v>23387</v>
      </c>
      <c r="AC263" s="5609">
        <v>180000</v>
      </c>
      <c r="AD263" s="5598">
        <f t="shared" si="67"/>
        <v>0</v>
      </c>
      <c r="AE263" s="5600">
        <f t="shared" si="68"/>
        <v>78120</v>
      </c>
      <c r="AF263" s="5600">
        <f t="shared" si="69"/>
        <v>3906</v>
      </c>
      <c r="AG263" s="5609">
        <v>5</v>
      </c>
      <c r="AH263" s="5602"/>
      <c r="AI263" s="5734"/>
      <c r="AJ263" s="6413"/>
      <c r="AK263" s="7314"/>
      <c r="AL263" s="6398"/>
      <c r="AM263" s="6415"/>
      <c r="AN263" s="7407"/>
      <c r="AO263" s="6413"/>
      <c r="AP263" s="6413"/>
      <c r="AQ263" s="6417"/>
      <c r="AR263" s="7408"/>
      <c r="AS263" s="6415"/>
      <c r="AT263" s="6413"/>
      <c r="AU263" s="7316"/>
      <c r="AV263" s="7316"/>
      <c r="AW263" s="6399"/>
      <c r="AX263" s="6417"/>
      <c r="AY263" s="3163"/>
      <c r="AZ263" s="2024"/>
      <c r="BB263" s="4994"/>
      <c r="BC263" s="4994"/>
      <c r="BD263" s="4994"/>
      <c r="BE263" s="4994"/>
      <c r="BF263" s="4994"/>
      <c r="BG263" s="4994"/>
      <c r="BH263" s="4994"/>
      <c r="BI263" s="4994"/>
      <c r="BJ263" s="4994"/>
      <c r="BK263" s="4994"/>
      <c r="BL263" s="4994"/>
      <c r="BM263" s="4994"/>
      <c r="BN263" s="4994"/>
      <c r="BO263" s="4994"/>
      <c r="BP263" s="4994"/>
      <c r="BQ263" s="4994"/>
      <c r="BR263" s="4994"/>
      <c r="BT263" s="5274"/>
      <c r="BU263" s="5094"/>
      <c r="BV263" s="5094"/>
      <c r="BW263" s="5095"/>
      <c r="BX263" s="5095"/>
      <c r="BY263" s="5095"/>
      <c r="BZ263" s="5095"/>
      <c r="CA263" s="5095"/>
      <c r="CB263" s="5095"/>
      <c r="CC263" s="5095"/>
      <c r="CD263" s="5095"/>
      <c r="CE263" s="5095"/>
      <c r="CF263" s="5095"/>
      <c r="CG263" s="5095"/>
      <c r="CH263" s="6475"/>
      <c r="CI263" s="5166"/>
      <c r="CK263" s="5139"/>
      <c r="CL263" s="5139"/>
      <c r="CM263" s="5139"/>
      <c r="CN263" s="5139"/>
      <c r="CO263" s="5139"/>
      <c r="CP263" s="5139"/>
      <c r="CQ263" s="5139"/>
      <c r="CR263" s="5139"/>
      <c r="CS263" s="5139"/>
      <c r="CT263" s="5139"/>
      <c r="CU263" s="5139"/>
      <c r="CV263" s="5139"/>
      <c r="CW263" s="5139"/>
      <c r="CX263" s="5139"/>
      <c r="CY263" s="5139"/>
      <c r="CZ263" s="5139"/>
      <c r="DA263" s="5139"/>
      <c r="DC263" s="5139"/>
      <c r="DD263" s="5148"/>
      <c r="DE263" s="5148"/>
      <c r="DF263" s="2248"/>
      <c r="DG263" s="2248"/>
      <c r="DH263" s="2248"/>
      <c r="DI263" s="2248"/>
      <c r="DJ263" s="2248"/>
      <c r="DK263" s="2248"/>
      <c r="DL263" s="2248"/>
      <c r="DM263" s="2248"/>
      <c r="DN263" s="2248"/>
      <c r="DO263" s="2248"/>
      <c r="DP263" s="2248"/>
      <c r="DQ263" s="2248"/>
      <c r="DR263" s="2248"/>
      <c r="DT263" s="4994"/>
      <c r="DU263" s="4994"/>
      <c r="DV263" s="4994"/>
      <c r="DW263" s="4994"/>
      <c r="DX263" s="4994"/>
      <c r="DY263" s="4994"/>
      <c r="DZ263" s="4994"/>
      <c r="EA263" s="4994"/>
      <c r="EB263" s="4994"/>
      <c r="EC263" s="4994"/>
      <c r="ED263" s="4994"/>
      <c r="EE263" s="4994"/>
      <c r="EF263" s="4994"/>
      <c r="EG263" s="4994"/>
      <c r="EH263" s="4994"/>
      <c r="EI263" s="4994"/>
      <c r="EJ263" s="4994"/>
      <c r="FC263" s="5012"/>
      <c r="FD263" s="5012"/>
      <c r="FE263" s="5012"/>
      <c r="FF263" s="5012"/>
      <c r="FG263" s="5012"/>
      <c r="FH263" s="5012"/>
      <c r="FI263" s="5012"/>
      <c r="FJ263" s="5012"/>
      <c r="FK263" s="90"/>
      <c r="FL263" s="5012"/>
      <c r="FM263" s="5012"/>
      <c r="FN263" s="5012"/>
      <c r="FO263" s="5012"/>
      <c r="FP263" s="5012"/>
      <c r="FQ263" s="5012"/>
      <c r="FR263" s="5012"/>
      <c r="FS263" s="5012"/>
      <c r="GK263" s="3850"/>
    </row>
    <row r="264" spans="17:193" ht="15" thickBot="1">
      <c r="Q264" s="5593" t="s">
        <v>792</v>
      </c>
      <c r="R264" s="5589" t="s">
        <v>1529</v>
      </c>
      <c r="S264" s="5618">
        <v>471</v>
      </c>
      <c r="T264" s="5589" t="s">
        <v>36</v>
      </c>
      <c r="U264" s="5610">
        <v>45555</v>
      </c>
      <c r="V264" s="7045">
        <v>1.5</v>
      </c>
      <c r="W264" s="5594" t="s">
        <v>35</v>
      </c>
      <c r="X264" s="5594">
        <v>3</v>
      </c>
      <c r="Y264" s="5620">
        <v>522.6</v>
      </c>
      <c r="Z264" s="5614">
        <v>45562</v>
      </c>
      <c r="AA264" s="6208">
        <v>45562</v>
      </c>
      <c r="AB264" s="5599">
        <v>23387</v>
      </c>
      <c r="AC264" s="5621">
        <v>1500</v>
      </c>
      <c r="AD264" s="5598">
        <f t="shared" si="67"/>
        <v>0</v>
      </c>
      <c r="AE264" s="5622">
        <f t="shared" si="68"/>
        <v>783.9</v>
      </c>
      <c r="AF264" s="5622">
        <f t="shared" si="69"/>
        <v>39.195</v>
      </c>
      <c r="AG264" s="5609">
        <v>5</v>
      </c>
      <c r="AH264" s="5672"/>
      <c r="AI264" s="5734"/>
      <c r="AJ264" s="5742" t="s">
        <v>1631</v>
      </c>
      <c r="AK264" s="2024" t="s">
        <v>1390</v>
      </c>
      <c r="AL264" s="2024"/>
      <c r="AM264" s="2024"/>
      <c r="AN264" s="2154"/>
      <c r="AO264" s="2024"/>
      <c r="AP264" s="3602"/>
      <c r="AQ264" s="2024"/>
      <c r="AR264" s="2024"/>
      <c r="AS264" s="4955"/>
      <c r="AT264" s="2024"/>
      <c r="AU264" s="2024"/>
      <c r="AV264" s="2024"/>
      <c r="AW264" s="2024"/>
      <c r="AX264" s="2024"/>
      <c r="AY264" s="2024"/>
      <c r="AZ264" s="2024"/>
      <c r="BB264" s="4994"/>
      <c r="BC264" s="4994"/>
      <c r="BD264" s="4994"/>
      <c r="BE264" s="4994"/>
      <c r="BF264" s="4994"/>
      <c r="BG264" s="4994"/>
      <c r="BH264" s="4994"/>
      <c r="BI264" s="4994"/>
      <c r="BJ264" s="4994"/>
      <c r="BK264" s="4994"/>
      <c r="BL264" s="4994"/>
      <c r="BM264" s="4994"/>
      <c r="BN264" s="4994"/>
      <c r="BO264" s="4994"/>
      <c r="BP264" s="4994"/>
      <c r="BQ264" s="4994"/>
      <c r="BR264" s="4994"/>
      <c r="BT264" s="5274"/>
      <c r="BU264" s="5094"/>
      <c r="BV264" s="5094"/>
      <c r="BW264" s="5095"/>
      <c r="BX264" s="5095"/>
      <c r="BY264" s="5095"/>
      <c r="BZ264" s="5095"/>
      <c r="CA264" s="5095"/>
      <c r="CB264" s="5095"/>
      <c r="CC264" s="5095"/>
      <c r="CD264" s="5095"/>
      <c r="CE264" s="5095"/>
      <c r="CF264" s="5095"/>
      <c r="CG264" s="5095"/>
      <c r="CH264" s="6475"/>
      <c r="CI264" s="5166"/>
      <c r="CK264" s="5139"/>
      <c r="CL264" s="5139"/>
      <c r="CM264" s="5139"/>
      <c r="CN264" s="5139"/>
      <c r="CO264" s="5139"/>
      <c r="CP264" s="5139"/>
      <c r="CQ264" s="5139"/>
      <c r="CR264" s="5139"/>
      <c r="CS264" s="5139"/>
      <c r="CT264" s="5139"/>
      <c r="CU264" s="5139"/>
      <c r="CV264" s="5139"/>
      <c r="CW264" s="5139"/>
      <c r="CX264" s="5139"/>
      <c r="CY264" s="5139"/>
      <c r="CZ264" s="5139"/>
      <c r="DA264" s="5139"/>
      <c r="DC264" s="5139"/>
      <c r="DD264" s="5148"/>
      <c r="DE264" s="5148"/>
      <c r="DF264" s="2248"/>
      <c r="DG264" s="2248"/>
      <c r="DH264" s="2248"/>
      <c r="DI264" s="2248"/>
      <c r="DJ264" s="2248"/>
      <c r="DK264" s="2248"/>
      <c r="DL264" s="2248"/>
      <c r="DM264" s="2248"/>
      <c r="DN264" s="2248"/>
      <c r="DO264" s="2248"/>
      <c r="DP264" s="2248"/>
      <c r="DQ264" s="2248"/>
      <c r="DR264" s="2248"/>
      <c r="DT264" s="4994"/>
      <c r="DU264" s="4994"/>
      <c r="DV264" s="4994"/>
      <c r="DW264" s="4994"/>
      <c r="DX264" s="4994"/>
      <c r="DY264" s="4994"/>
      <c r="DZ264" s="4994"/>
      <c r="EA264" s="4994"/>
      <c r="EB264" s="4994"/>
      <c r="EC264" s="4994"/>
      <c r="ED264" s="4994"/>
      <c r="EE264" s="4994"/>
      <c r="EF264" s="4994"/>
      <c r="EG264" s="4994"/>
      <c r="EH264" s="4994"/>
      <c r="EI264" s="4994"/>
      <c r="EJ264" s="4994"/>
      <c r="FC264" s="5012"/>
      <c r="FD264" s="5012"/>
      <c r="FE264" s="5012"/>
      <c r="FF264" s="5012"/>
      <c r="FG264" s="5012"/>
      <c r="FH264" s="5012"/>
      <c r="FI264" s="5012"/>
      <c r="FJ264" s="5012"/>
      <c r="FK264" s="90"/>
      <c r="FL264" s="5012"/>
      <c r="FM264" s="5012"/>
      <c r="FN264" s="5012"/>
      <c r="FO264" s="5012"/>
      <c r="FP264" s="5012"/>
      <c r="FQ264" s="5012"/>
      <c r="FR264" s="5012"/>
      <c r="FS264" s="5012"/>
      <c r="GK264" s="3850"/>
    </row>
    <row r="265" spans="17:193">
      <c r="Q265" s="5637" t="s">
        <v>792</v>
      </c>
      <c r="R265" s="7161" t="s">
        <v>1606</v>
      </c>
      <c r="S265" s="5594">
        <v>472</v>
      </c>
      <c r="T265" s="5589" t="s">
        <v>36</v>
      </c>
      <c r="U265" s="5610">
        <v>45555</v>
      </c>
      <c r="V265" s="7046">
        <v>20</v>
      </c>
      <c r="W265" s="5594" t="s">
        <v>35</v>
      </c>
      <c r="X265" s="5594">
        <v>50</v>
      </c>
      <c r="Y265" s="5608">
        <v>1185.9000000000001</v>
      </c>
      <c r="Z265" s="5614">
        <v>45562</v>
      </c>
      <c r="AA265" s="6208">
        <v>45562</v>
      </c>
      <c r="AB265" s="5599">
        <v>23387</v>
      </c>
      <c r="AC265" s="5598">
        <v>20000</v>
      </c>
      <c r="AD265" s="5598">
        <f t="shared" si="67"/>
        <v>0</v>
      </c>
      <c r="AE265" s="5608">
        <f t="shared" si="68"/>
        <v>23718</v>
      </c>
      <c r="AF265" s="5608">
        <f t="shared" si="69"/>
        <v>1185.9000000000001</v>
      </c>
      <c r="AG265" s="5831">
        <v>5</v>
      </c>
      <c r="AH265" s="5602"/>
      <c r="AI265" s="5734"/>
      <c r="AJ265" s="5579"/>
      <c r="AK265" s="7450"/>
      <c r="AL265" s="5773" t="s">
        <v>14</v>
      </c>
      <c r="AM265" s="5773" t="s">
        <v>12</v>
      </c>
      <c r="AN265" s="5773"/>
      <c r="AO265" s="5773"/>
      <c r="AP265" s="5773"/>
      <c r="AQ265" s="5773" t="s">
        <v>15</v>
      </c>
      <c r="AR265" s="5773" t="s">
        <v>12</v>
      </c>
      <c r="AS265" s="5746" t="s">
        <v>12</v>
      </c>
      <c r="AT265" s="5773"/>
      <c r="AU265" s="5773"/>
      <c r="AV265" s="5773"/>
      <c r="AW265" s="5773"/>
      <c r="AX265" s="5773" t="s">
        <v>0</v>
      </c>
      <c r="AY265" s="5774"/>
      <c r="AZ265" s="5775"/>
      <c r="BT265" s="5274"/>
      <c r="BU265" s="5094"/>
      <c r="BV265" s="5094"/>
      <c r="BW265" s="5095"/>
      <c r="BX265" s="5095"/>
      <c r="BY265" s="5095"/>
      <c r="BZ265" s="5095"/>
      <c r="CA265" s="5095"/>
      <c r="CB265" s="5095"/>
      <c r="CC265" s="5095"/>
      <c r="CD265" s="5095"/>
      <c r="CE265" s="5095"/>
      <c r="CF265" s="5095"/>
      <c r="CG265" s="5095"/>
      <c r="CH265" s="6475"/>
      <c r="CI265" s="5166"/>
      <c r="CK265" s="5139"/>
      <c r="CL265" s="5139"/>
      <c r="CM265" s="5139"/>
      <c r="CN265" s="5139"/>
      <c r="CO265" s="5139"/>
      <c r="CP265" s="5139"/>
      <c r="CQ265" s="5139"/>
      <c r="CR265" s="5139"/>
      <c r="CS265" s="5139"/>
      <c r="CT265" s="5139"/>
      <c r="CU265" s="5139"/>
      <c r="CV265" s="5139"/>
      <c r="CW265" s="5139"/>
      <c r="CX265" s="5139"/>
      <c r="CY265" s="5139"/>
      <c r="CZ265" s="5139"/>
      <c r="DA265" s="5139"/>
      <c r="DC265" s="5139"/>
      <c r="DD265" s="5148"/>
      <c r="DE265" s="5148"/>
      <c r="DF265" s="2248"/>
      <c r="DG265" s="2248"/>
      <c r="DH265" s="2248"/>
      <c r="DI265" s="2248"/>
      <c r="DJ265" s="2248"/>
      <c r="DK265" s="2248"/>
      <c r="DL265" s="2248"/>
      <c r="DM265" s="2248"/>
      <c r="DN265" s="2248"/>
      <c r="DO265" s="2248"/>
      <c r="DP265" s="2248"/>
      <c r="DQ265" s="2248"/>
      <c r="DR265" s="2248"/>
      <c r="DT265" s="4994"/>
      <c r="DU265" s="4994"/>
      <c r="DV265" s="4994"/>
      <c r="DW265" s="4994"/>
      <c r="DX265" s="4994"/>
      <c r="DY265" s="4994"/>
      <c r="DZ265" s="4994"/>
      <c r="EA265" s="4994"/>
      <c r="EB265" s="4994"/>
      <c r="EC265" s="4994"/>
      <c r="ED265" s="4994"/>
      <c r="EE265" s="4994"/>
      <c r="EF265" s="4994"/>
      <c r="EG265" s="4994"/>
      <c r="EH265" s="4994"/>
      <c r="EI265" s="4994"/>
      <c r="EJ265" s="4994"/>
      <c r="FC265" s="5012"/>
      <c r="FD265" s="5012"/>
      <c r="FE265" s="5012"/>
      <c r="FF265" s="5012"/>
      <c r="FG265" s="5012"/>
      <c r="FH265" s="5012"/>
      <c r="FI265" s="5012"/>
      <c r="FJ265" s="5012"/>
      <c r="FK265" s="90"/>
      <c r="FL265" s="5012"/>
      <c r="FM265" s="5012"/>
      <c r="FN265" s="5012"/>
      <c r="FO265" s="5012"/>
      <c r="FP265" s="5012"/>
      <c r="FQ265" s="5012"/>
      <c r="FR265" s="5012"/>
      <c r="FS265" s="5012"/>
      <c r="GK265" s="3850"/>
    </row>
    <row r="266" spans="17:193">
      <c r="Q266" s="5593" t="s">
        <v>792</v>
      </c>
      <c r="R266" s="5589" t="s">
        <v>1531</v>
      </c>
      <c r="S266" s="5589">
        <v>473</v>
      </c>
      <c r="T266" s="5589" t="s">
        <v>36</v>
      </c>
      <c r="U266" s="5610">
        <v>45555</v>
      </c>
      <c r="V266" s="6358">
        <v>30</v>
      </c>
      <c r="W266" s="5594" t="s">
        <v>35</v>
      </c>
      <c r="X266" s="5594">
        <v>30</v>
      </c>
      <c r="Y266" s="5597">
        <v>366</v>
      </c>
      <c r="Z266" s="5614">
        <v>45562</v>
      </c>
      <c r="AA266" s="6208">
        <v>45562</v>
      </c>
      <c r="AB266" s="5599">
        <v>23387</v>
      </c>
      <c r="AC266" s="5609">
        <v>30000</v>
      </c>
      <c r="AD266" s="5598">
        <f t="shared" si="67"/>
        <v>0</v>
      </c>
      <c r="AE266" s="5600">
        <f t="shared" si="68"/>
        <v>10980</v>
      </c>
      <c r="AF266" s="5600">
        <f t="shared" si="69"/>
        <v>549</v>
      </c>
      <c r="AG266" s="5609">
        <v>5</v>
      </c>
      <c r="AH266" s="5602"/>
      <c r="AI266" s="5734"/>
      <c r="AJ266" s="5580" t="s">
        <v>4</v>
      </c>
      <c r="AK266" s="7451" t="s">
        <v>18</v>
      </c>
      <c r="AL266" s="5777" t="s">
        <v>19</v>
      </c>
      <c r="AM266" s="5777" t="s">
        <v>19</v>
      </c>
      <c r="AN266" s="5777" t="s">
        <v>20</v>
      </c>
      <c r="AO266" s="5777" t="s">
        <v>21</v>
      </c>
      <c r="AP266" s="5777" t="s">
        <v>1559</v>
      </c>
      <c r="AQ266" s="5777" t="s">
        <v>22</v>
      </c>
      <c r="AR266" s="5777" t="s">
        <v>23</v>
      </c>
      <c r="AS266" s="5751" t="s">
        <v>23</v>
      </c>
      <c r="AT266" s="5777" t="s">
        <v>24</v>
      </c>
      <c r="AU266" s="5777" t="s">
        <v>20</v>
      </c>
      <c r="AV266" s="5777" t="s">
        <v>25</v>
      </c>
      <c r="AW266" s="5777" t="s">
        <v>0</v>
      </c>
      <c r="AX266" s="5777" t="s">
        <v>1363</v>
      </c>
      <c r="AY266" s="5778" t="s">
        <v>1388</v>
      </c>
      <c r="AZ266" s="5779" t="s">
        <v>26</v>
      </c>
      <c r="BT266" s="5274"/>
      <c r="BU266" s="5094"/>
      <c r="BV266" s="5094"/>
      <c r="BW266" s="5095"/>
      <c r="BX266" s="5095"/>
      <c r="BY266" s="5095"/>
      <c r="BZ266" s="5095"/>
      <c r="CA266" s="5095"/>
      <c r="CB266" s="5095"/>
      <c r="CC266" s="5095"/>
      <c r="CD266" s="5095"/>
      <c r="CE266" s="5095"/>
      <c r="CF266" s="5095"/>
      <c r="CG266" s="5095"/>
      <c r="CH266" s="6475"/>
      <c r="CI266" s="5166"/>
      <c r="CK266" s="5139"/>
      <c r="CL266" s="5139"/>
      <c r="CM266" s="5139"/>
      <c r="CN266" s="5139"/>
      <c r="CO266" s="5139"/>
      <c r="CP266" s="5139"/>
      <c r="CQ266" s="5139"/>
      <c r="CR266" s="5139"/>
      <c r="CS266" s="5139"/>
      <c r="CT266" s="5139"/>
      <c r="CU266" s="5139"/>
      <c r="CV266" s="5139"/>
      <c r="CW266" s="5139"/>
      <c r="CX266" s="5139"/>
      <c r="CY266" s="5139"/>
      <c r="CZ266" s="5139"/>
      <c r="DA266" s="5139"/>
      <c r="DC266" s="5139"/>
      <c r="DD266" s="5148"/>
      <c r="DE266" s="5148"/>
      <c r="DF266" s="2248"/>
      <c r="DG266" s="2248"/>
      <c r="DH266" s="2248"/>
      <c r="DI266" s="2248"/>
      <c r="DJ266" s="2248"/>
      <c r="DK266" s="2248"/>
      <c r="DL266" s="2248"/>
      <c r="DM266" s="2248"/>
      <c r="DN266" s="2248"/>
      <c r="DO266" s="2248"/>
      <c r="DP266" s="2248"/>
      <c r="DQ266" s="2248"/>
      <c r="DR266" s="2248"/>
      <c r="DT266" s="4994"/>
      <c r="DU266" s="4994"/>
      <c r="DV266" s="4994"/>
      <c r="DW266" s="4994"/>
      <c r="DX266" s="4994"/>
      <c r="DY266" s="4994"/>
      <c r="DZ266" s="4994"/>
      <c r="EA266" s="4994"/>
      <c r="EB266" s="4994"/>
      <c r="EC266" s="4994"/>
      <c r="ED266" s="4994"/>
      <c r="EE266" s="4994"/>
      <c r="EF266" s="4994"/>
      <c r="EG266" s="4994"/>
      <c r="EH266" s="4994"/>
      <c r="EI266" s="4994"/>
      <c r="EJ266" s="4994"/>
      <c r="FC266" s="5012"/>
      <c r="FD266" s="5012"/>
      <c r="FE266" s="5012"/>
      <c r="FF266" s="5012"/>
      <c r="FG266" s="5012"/>
      <c r="FH266" s="5012"/>
      <c r="FI266" s="5012"/>
      <c r="FJ266" s="5012"/>
      <c r="FK266" s="90"/>
      <c r="FL266" s="5012"/>
      <c r="FM266" s="5012"/>
      <c r="FN266" s="5012"/>
      <c r="FO266" s="5012"/>
      <c r="FP266" s="5012"/>
      <c r="FQ266" s="5012"/>
      <c r="FR266" s="5012"/>
      <c r="FS266" s="5012"/>
      <c r="GK266" s="3850"/>
    </row>
    <row r="267" spans="17:193" ht="15" thickBot="1">
      <c r="Q267" s="5593" t="s">
        <v>792</v>
      </c>
      <c r="R267" s="5594" t="s">
        <v>1607</v>
      </c>
      <c r="S267" s="5594">
        <v>474</v>
      </c>
      <c r="T267" s="5589" t="s">
        <v>36</v>
      </c>
      <c r="U267" s="5610">
        <v>45555</v>
      </c>
      <c r="V267" s="7046">
        <v>12</v>
      </c>
      <c r="W267" s="5594" t="s">
        <v>35</v>
      </c>
      <c r="X267" s="5594">
        <v>30</v>
      </c>
      <c r="Y267" s="5608">
        <v>1185.9000000000001</v>
      </c>
      <c r="Z267" s="5614">
        <v>45562</v>
      </c>
      <c r="AA267" s="6208">
        <v>45562</v>
      </c>
      <c r="AB267" s="5599">
        <v>23387</v>
      </c>
      <c r="AC267" s="5598">
        <v>12000</v>
      </c>
      <c r="AD267" s="5598">
        <f t="shared" si="67"/>
        <v>0</v>
      </c>
      <c r="AE267" s="5608">
        <f t="shared" si="68"/>
        <v>14230.800000000001</v>
      </c>
      <c r="AF267" s="5608">
        <f t="shared" si="69"/>
        <v>711.54000000000008</v>
      </c>
      <c r="AG267" s="5831">
        <v>5</v>
      </c>
      <c r="AH267" s="5602"/>
      <c r="AI267" s="5734"/>
      <c r="AJ267" s="5581"/>
      <c r="AK267" s="7452"/>
      <c r="AL267" s="5781" t="s">
        <v>3</v>
      </c>
      <c r="AM267" s="5781" t="s">
        <v>18</v>
      </c>
      <c r="AN267" s="5781"/>
      <c r="AO267" s="5781"/>
      <c r="AP267" s="5781"/>
      <c r="AQ267" s="5781" t="s">
        <v>21</v>
      </c>
      <c r="AR267" s="5781" t="s">
        <v>27</v>
      </c>
      <c r="AS267" s="5756" t="s">
        <v>28</v>
      </c>
      <c r="AT267" s="5781"/>
      <c r="AU267" s="5781"/>
      <c r="AV267" s="5781"/>
      <c r="AW267" s="5781"/>
      <c r="AX267" s="5781" t="s">
        <v>11</v>
      </c>
      <c r="AY267" s="5782"/>
      <c r="AZ267" s="5783"/>
      <c r="BT267" s="5274"/>
      <c r="BU267" s="5094"/>
      <c r="BV267" s="5094"/>
      <c r="BW267" s="5095"/>
      <c r="BX267" s="5095"/>
      <c r="BY267" s="5095"/>
      <c r="BZ267" s="5095"/>
      <c r="CA267" s="5095"/>
      <c r="CB267" s="5095"/>
      <c r="CC267" s="5095"/>
      <c r="CD267" s="5095"/>
      <c r="CE267" s="5095"/>
      <c r="CF267" s="5095"/>
      <c r="CG267" s="5095"/>
      <c r="CH267" s="6475"/>
      <c r="CI267" s="5166"/>
      <c r="CK267" s="5139"/>
      <c r="CL267" s="5139"/>
      <c r="CM267" s="5139"/>
      <c r="CN267" s="5139"/>
      <c r="CO267" s="5139"/>
      <c r="CP267" s="5139"/>
      <c r="CQ267" s="5139"/>
      <c r="CR267" s="5139"/>
      <c r="CS267" s="5139"/>
      <c r="CT267" s="5139"/>
      <c r="CU267" s="5139"/>
      <c r="CV267" s="5139"/>
      <c r="CW267" s="5139"/>
      <c r="CX267" s="5139"/>
      <c r="CY267" s="5139"/>
      <c r="CZ267" s="5139"/>
      <c r="DA267" s="5139"/>
      <c r="DC267" s="5139"/>
      <c r="DD267" s="5148"/>
      <c r="DE267" s="5148"/>
      <c r="DF267" s="2248"/>
      <c r="DG267" s="2248"/>
      <c r="DH267" s="2248"/>
      <c r="DI267" s="2248"/>
      <c r="DJ267" s="2248"/>
      <c r="DK267" s="2248"/>
      <c r="DL267" s="2248"/>
      <c r="DM267" s="2248"/>
      <c r="DN267" s="2248"/>
      <c r="DO267" s="2248"/>
      <c r="DP267" s="2248"/>
      <c r="DQ267" s="2248"/>
      <c r="DR267" s="2248"/>
      <c r="GK267" s="3850"/>
    </row>
    <row r="268" spans="17:193">
      <c r="Q268" s="5640"/>
      <c r="R268" s="6444"/>
      <c r="S268" s="7304"/>
      <c r="T268" s="5701"/>
      <c r="U268" s="5918"/>
      <c r="V268" s="7449"/>
      <c r="W268" s="3941"/>
      <c r="X268" s="3941"/>
      <c r="Y268" s="5711"/>
      <c r="Z268" s="5697"/>
      <c r="AA268" s="7387"/>
      <c r="AB268" s="3941"/>
      <c r="AC268" s="5740"/>
      <c r="AD268" s="5740"/>
      <c r="AE268" s="5709"/>
      <c r="AF268" s="5711"/>
      <c r="AG268" s="5701"/>
      <c r="AH268" s="5602"/>
      <c r="AI268" s="5734"/>
      <c r="AJ268" s="5791" t="s">
        <v>1531</v>
      </c>
      <c r="AK268" s="5584">
        <v>8</v>
      </c>
      <c r="AL268" s="5584" t="s">
        <v>101</v>
      </c>
      <c r="AM268" s="5585">
        <v>45471</v>
      </c>
      <c r="AN268" s="7070">
        <v>500</v>
      </c>
      <c r="AO268" s="5583" t="s">
        <v>35</v>
      </c>
      <c r="AP268" s="5583">
        <v>500</v>
      </c>
      <c r="AQ268" s="5587">
        <v>278</v>
      </c>
      <c r="AR268" s="5588">
        <v>45502</v>
      </c>
      <c r="AS268" s="5661">
        <v>45499</v>
      </c>
      <c r="AT268" s="5584">
        <v>22973</v>
      </c>
      <c r="AU268" s="5662">
        <v>313500</v>
      </c>
      <c r="AV268" s="5590">
        <f t="shared" ref="AV268:AV281" si="70">(AU268-AN268*1000)</f>
        <v>-186500</v>
      </c>
      <c r="AW268" s="5591">
        <f t="shared" ref="AW268:AW281" si="71">(AU268*AQ268/1000)</f>
        <v>87153</v>
      </c>
      <c r="AX268" s="5591">
        <f>(AW268*0.025)</f>
        <v>2178.8250000000003</v>
      </c>
      <c r="AY268" s="7405">
        <v>2.5</v>
      </c>
      <c r="AZ268" s="6727"/>
      <c r="BT268" s="5274"/>
      <c r="BU268" s="5094"/>
      <c r="BV268" s="5094"/>
      <c r="BW268" s="5095"/>
      <c r="BX268" s="5095"/>
      <c r="BY268" s="5095"/>
      <c r="BZ268" s="5095"/>
      <c r="CA268" s="5095"/>
      <c r="CB268" s="5095"/>
      <c r="CC268" s="5095"/>
      <c r="CD268" s="5095"/>
      <c r="CE268" s="5095"/>
      <c r="CF268" s="5095"/>
      <c r="CG268" s="5095"/>
      <c r="CH268" s="6475"/>
      <c r="CI268" s="5166"/>
      <c r="CK268" s="5139"/>
      <c r="CL268" s="5139"/>
      <c r="CM268" s="5139"/>
      <c r="CN268" s="5139"/>
      <c r="CO268" s="5139"/>
      <c r="CP268" s="5139"/>
      <c r="CQ268" s="5139"/>
      <c r="CR268" s="5139"/>
      <c r="CS268" s="5139"/>
      <c r="CT268" s="5139"/>
      <c r="CU268" s="5139"/>
      <c r="CV268" s="5139"/>
      <c r="CW268" s="5139"/>
      <c r="CX268" s="5139"/>
      <c r="CY268" s="5139"/>
      <c r="CZ268" s="5139"/>
      <c r="DA268" s="5139"/>
      <c r="DC268" s="5012"/>
      <c r="DD268" s="4153"/>
      <c r="DE268" s="4153"/>
      <c r="DF268" s="86"/>
      <c r="DG268" s="86"/>
      <c r="DH268" s="86"/>
      <c r="DI268" s="86"/>
      <c r="DJ268" s="86"/>
      <c r="DK268" s="86"/>
      <c r="DL268" s="86"/>
      <c r="DM268" s="86"/>
      <c r="DN268" s="86"/>
      <c r="DO268" s="86"/>
      <c r="DP268" s="86"/>
      <c r="DQ268" s="86"/>
      <c r="DR268" s="86"/>
      <c r="GK268" s="3850"/>
    </row>
    <row r="269" spans="17:193" ht="16.2" thickBot="1">
      <c r="Q269" s="5724"/>
      <c r="R269" s="5725"/>
      <c r="S269" s="5725"/>
      <c r="T269" s="5725"/>
      <c r="U269" s="5725"/>
      <c r="V269" s="5725"/>
      <c r="W269" s="5725"/>
      <c r="X269" s="5725"/>
      <c r="Y269" s="5733"/>
      <c r="Z269" s="5725"/>
      <c r="AA269" s="3300"/>
      <c r="AB269" s="5725"/>
      <c r="AC269" s="5725"/>
      <c r="AD269" s="5725"/>
      <c r="AE269" s="5725"/>
      <c r="AF269" s="5725"/>
      <c r="AG269" s="5725"/>
      <c r="AH269" s="5602"/>
      <c r="AI269" s="5734"/>
      <c r="AJ269" s="5637" t="s">
        <v>1531</v>
      </c>
      <c r="AK269" s="5589">
        <v>8</v>
      </c>
      <c r="AL269" s="5589" t="s">
        <v>101</v>
      </c>
      <c r="AM269" s="5610">
        <v>45471</v>
      </c>
      <c r="AN269" s="6358">
        <v>186.5</v>
      </c>
      <c r="AO269" s="5594" t="s">
        <v>35</v>
      </c>
      <c r="AP269" s="5594">
        <v>186.5</v>
      </c>
      <c r="AQ269" s="5597">
        <v>278</v>
      </c>
      <c r="AR269" s="5614">
        <v>45502</v>
      </c>
      <c r="AS269" s="6208">
        <v>45511</v>
      </c>
      <c r="AT269" s="5599">
        <v>23054</v>
      </c>
      <c r="AU269" s="5609">
        <v>186500</v>
      </c>
      <c r="AV269" s="5598">
        <f t="shared" si="70"/>
        <v>0</v>
      </c>
      <c r="AW269" s="5600">
        <f t="shared" si="71"/>
        <v>51847</v>
      </c>
      <c r="AX269" s="5600">
        <f>(AW269*0.05)</f>
        <v>2592.3500000000004</v>
      </c>
      <c r="AY269" s="7404">
        <v>2.5</v>
      </c>
      <c r="AZ269" s="7373"/>
      <c r="BT269" s="5292"/>
      <c r="BU269" s="5297"/>
      <c r="BV269" s="5297"/>
      <c r="BW269" s="5298"/>
      <c r="BX269" s="5298"/>
      <c r="BY269" s="5298"/>
      <c r="BZ269" s="5298"/>
      <c r="CA269" s="5298"/>
      <c r="CB269" s="5298"/>
      <c r="CC269" s="5298"/>
      <c r="CD269" s="5298"/>
      <c r="CE269" s="5298"/>
      <c r="CF269" s="5298"/>
      <c r="CG269" s="5298"/>
      <c r="CH269" s="6477"/>
      <c r="CI269" s="5299"/>
      <c r="CK269" s="5139"/>
      <c r="CL269" s="5139"/>
      <c r="CM269" s="5139"/>
      <c r="CN269" s="5139"/>
      <c r="CO269" s="5139"/>
      <c r="CP269" s="5139"/>
      <c r="CQ269" s="5139"/>
      <c r="CR269" s="5139"/>
      <c r="CS269" s="5139"/>
      <c r="CT269" s="5139"/>
      <c r="CU269" s="5139"/>
      <c r="CV269" s="5139"/>
      <c r="CW269" s="5139"/>
      <c r="CX269" s="5139"/>
      <c r="CY269" s="5139"/>
      <c r="CZ269" s="5139"/>
      <c r="DA269" s="5139"/>
      <c r="DC269" s="5012"/>
      <c r="DD269" s="4153"/>
      <c r="DE269" s="4153"/>
      <c r="DF269" s="86"/>
      <c r="DG269" s="86"/>
      <c r="DH269" s="86"/>
      <c r="DI269" s="86"/>
      <c r="DJ269" s="86"/>
      <c r="DK269" s="86"/>
      <c r="DL269" s="86"/>
      <c r="DM269" s="86"/>
      <c r="DN269" s="86"/>
      <c r="DO269" s="86"/>
      <c r="DP269" s="86"/>
      <c r="DQ269" s="86"/>
      <c r="DR269" s="86"/>
      <c r="FC269" s="4722"/>
      <c r="FD269" s="4995"/>
      <c r="FE269" s="4993"/>
      <c r="FF269" s="4993"/>
      <c r="FG269" s="4993"/>
      <c r="FH269" s="4993"/>
      <c r="FI269" s="4993"/>
      <c r="FJ269" s="4993"/>
      <c r="FK269" s="4993"/>
      <c r="FL269" s="4993"/>
      <c r="FM269" s="4993"/>
      <c r="FN269" s="4993"/>
      <c r="FO269" s="4993"/>
      <c r="FP269" s="4993"/>
      <c r="FQ269" s="4993"/>
      <c r="FR269" s="4993"/>
      <c r="FS269" s="4993"/>
      <c r="GK269" s="3850"/>
    </row>
    <row r="270" spans="17:193" ht="15" thickBot="1">
      <c r="Q270" s="5891"/>
      <c r="R270" s="5892"/>
      <c r="S270" s="5892"/>
      <c r="T270" s="5892"/>
      <c r="U270" s="5892"/>
      <c r="V270" s="5892"/>
      <c r="W270" s="5892"/>
      <c r="X270" s="5892"/>
      <c r="Y270" s="5897"/>
      <c r="Z270" s="5892"/>
      <c r="AA270" s="7571"/>
      <c r="AB270" s="5892"/>
      <c r="AC270" s="5892"/>
      <c r="AD270" s="5892"/>
      <c r="AE270" s="6689">
        <f>SUM(AE247:AE269)</f>
        <v>463297.99999999994</v>
      </c>
      <c r="AF270" s="6689">
        <f>SUM(AF247:AF269)</f>
        <v>23164.900000000005</v>
      </c>
      <c r="AG270" s="5892"/>
      <c r="AH270" s="5894"/>
      <c r="AI270" s="5734"/>
      <c r="AJ270" s="5637" t="s">
        <v>1531</v>
      </c>
      <c r="AK270" s="5589">
        <v>9</v>
      </c>
      <c r="AL270" s="5589" t="s">
        <v>1545</v>
      </c>
      <c r="AM270" s="5610">
        <v>45499</v>
      </c>
      <c r="AN270" s="7146">
        <v>1000</v>
      </c>
      <c r="AO270" s="5594" t="s">
        <v>35</v>
      </c>
      <c r="AP270" s="5594">
        <v>1000</v>
      </c>
      <c r="AQ270" s="5597">
        <v>285</v>
      </c>
      <c r="AR270" s="5614">
        <v>45523</v>
      </c>
      <c r="AS270" s="6208">
        <v>45511</v>
      </c>
      <c r="AT270" s="5599">
        <v>23054</v>
      </c>
      <c r="AU270" s="5609">
        <v>73500</v>
      </c>
      <c r="AV270" s="5598">
        <f t="shared" si="70"/>
        <v>-926500</v>
      </c>
      <c r="AW270" s="5600">
        <f t="shared" si="71"/>
        <v>20947.5</v>
      </c>
      <c r="AX270" s="5600">
        <f>(AW270*0.025)</f>
        <v>523.6875</v>
      </c>
      <c r="AY270" s="7445">
        <v>2.5</v>
      </c>
      <c r="AZ270" s="5854"/>
      <c r="BT270" s="5162"/>
      <c r="BU270" s="5101"/>
      <c r="BV270" s="5101"/>
      <c r="BW270" s="5102"/>
      <c r="BX270" s="5102"/>
      <c r="BY270" s="5102"/>
      <c r="BZ270" s="5102"/>
      <c r="CA270" s="5102"/>
      <c r="CB270" s="5102"/>
      <c r="CC270" s="5102"/>
      <c r="CD270" s="5102"/>
      <c r="CE270" s="5102"/>
      <c r="CF270" s="5102"/>
      <c r="CG270" s="5102"/>
      <c r="CH270" s="5102"/>
      <c r="CI270" s="5102"/>
      <c r="CK270" s="4994"/>
      <c r="CL270" s="4994"/>
      <c r="CM270" s="4994"/>
      <c r="CN270" s="4994"/>
      <c r="CO270" s="4994"/>
      <c r="CP270" s="4994"/>
      <c r="CQ270" s="4994"/>
      <c r="CR270" s="4994"/>
      <c r="CS270" s="4994"/>
      <c r="CT270" s="4994"/>
      <c r="CU270" s="4994"/>
      <c r="CV270" s="4994"/>
      <c r="CW270" s="4994"/>
      <c r="CX270" s="4994"/>
      <c r="CY270" s="4994"/>
      <c r="CZ270" s="4994"/>
      <c r="DA270" s="4994"/>
      <c r="FC270" s="87"/>
      <c r="FD270" s="87"/>
      <c r="FE270" s="87"/>
      <c r="FF270" s="87"/>
      <c r="FG270" s="87"/>
      <c r="FH270" s="87"/>
      <c r="FI270" s="87"/>
      <c r="FJ270" s="87"/>
      <c r="FK270" s="87"/>
      <c r="FL270" s="87"/>
      <c r="FM270" s="87"/>
      <c r="FN270" s="87"/>
      <c r="FO270" s="87"/>
      <c r="FP270" s="87"/>
      <c r="FQ270" s="87"/>
      <c r="FR270" s="87"/>
      <c r="FS270" s="87"/>
      <c r="GK270" s="3850"/>
    </row>
    <row r="271" spans="17:193" ht="15" thickBot="1">
      <c r="Q271" s="5734"/>
      <c r="R271" s="5734"/>
      <c r="S271" s="5734"/>
      <c r="T271" s="5734"/>
      <c r="U271" s="5734"/>
      <c r="V271" s="5734"/>
      <c r="W271" s="5734"/>
      <c r="X271" s="5734"/>
      <c r="Y271" s="5734"/>
      <c r="Z271" s="5734"/>
      <c r="AA271" s="5734"/>
      <c r="AB271" s="5734"/>
      <c r="AC271" s="5734"/>
      <c r="AD271" s="5734"/>
      <c r="AE271" s="5734"/>
      <c r="AF271" s="5734"/>
      <c r="AG271" s="5734"/>
      <c r="AH271" s="5734"/>
      <c r="AI271" s="5734"/>
      <c r="AJ271" s="5637" t="s">
        <v>1531</v>
      </c>
      <c r="AK271" s="5589">
        <v>9</v>
      </c>
      <c r="AL271" s="5589" t="s">
        <v>1545</v>
      </c>
      <c r="AM271" s="5610">
        <v>45499</v>
      </c>
      <c r="AN271" s="7446">
        <v>926.5</v>
      </c>
      <c r="AO271" s="5594" t="s">
        <v>35</v>
      </c>
      <c r="AP271" s="5594">
        <v>926.5</v>
      </c>
      <c r="AQ271" s="5597">
        <v>285</v>
      </c>
      <c r="AR271" s="5614">
        <v>45523</v>
      </c>
      <c r="AS271" s="6208">
        <v>45533</v>
      </c>
      <c r="AT271" s="5599">
        <v>23178</v>
      </c>
      <c r="AU271" s="5609">
        <v>288000</v>
      </c>
      <c r="AV271" s="5598">
        <f t="shared" si="70"/>
        <v>-638500</v>
      </c>
      <c r="AW271" s="5600">
        <f t="shared" si="71"/>
        <v>82080</v>
      </c>
      <c r="AX271" s="5600">
        <f>(AW271*0.025)</f>
        <v>2052</v>
      </c>
      <c r="AY271" s="7445">
        <v>2.5</v>
      </c>
      <c r="AZ271" s="5854"/>
      <c r="BT271" s="5162"/>
      <c r="BU271" s="5101"/>
      <c r="BV271" s="5101"/>
      <c r="BW271" s="5102"/>
      <c r="BX271" s="5102"/>
      <c r="BY271" s="5102"/>
      <c r="BZ271" s="5102"/>
      <c r="CA271" s="5102"/>
      <c r="CB271" s="5102"/>
      <c r="CC271" s="5102"/>
      <c r="CD271" s="5102"/>
      <c r="CE271" s="5102"/>
      <c r="CF271" s="5102"/>
      <c r="CG271" s="5102"/>
      <c r="CH271" s="5102"/>
      <c r="CI271" s="5102"/>
      <c r="CK271" s="4994"/>
      <c r="CL271" s="4994"/>
      <c r="CM271" s="4994"/>
      <c r="CN271" s="4994"/>
      <c r="CO271" s="4994"/>
      <c r="CP271" s="4994"/>
      <c r="CQ271" s="4994"/>
      <c r="CR271" s="4994"/>
      <c r="CS271" s="4994"/>
      <c r="CT271" s="4994"/>
      <c r="CU271" s="4994"/>
      <c r="CV271" s="4994"/>
      <c r="CW271" s="4994"/>
      <c r="CX271" s="4994"/>
      <c r="CY271" s="4994"/>
      <c r="CZ271" s="4994"/>
      <c r="DA271" s="4994"/>
      <c r="FC271" s="87"/>
      <c r="FD271" s="87"/>
      <c r="FE271" s="87"/>
      <c r="FF271" s="87"/>
      <c r="FG271" s="87"/>
      <c r="FH271" s="87"/>
      <c r="FI271" s="87"/>
      <c r="FJ271" s="87"/>
      <c r="FK271" s="87"/>
      <c r="FL271" s="87"/>
      <c r="FM271" s="87"/>
      <c r="FN271" s="87"/>
      <c r="FO271" s="87"/>
      <c r="FP271" s="87"/>
      <c r="FQ271" s="87"/>
      <c r="FR271" s="87"/>
      <c r="FS271" s="87"/>
      <c r="GK271" s="3850"/>
    </row>
    <row r="272" spans="17:193" ht="18" thickBot="1">
      <c r="Q272" s="7587" t="s">
        <v>1688</v>
      </c>
      <c r="R272" s="5578"/>
      <c r="S272" s="5577"/>
      <c r="T272" s="5577"/>
      <c r="U272" s="5577"/>
      <c r="V272" s="5577"/>
      <c r="W272" s="5577"/>
      <c r="X272" s="5577"/>
      <c r="Y272" s="5577"/>
      <c r="Z272" s="5577"/>
      <c r="AA272" s="5734"/>
      <c r="AB272" s="5577"/>
      <c r="AC272" s="5577"/>
      <c r="AD272" s="5577"/>
      <c r="AE272" s="5577"/>
      <c r="AF272" s="5577"/>
      <c r="AG272" s="5577"/>
      <c r="AH272" s="5577"/>
      <c r="AI272" s="5734"/>
      <c r="AJ272" s="5637" t="s">
        <v>1531</v>
      </c>
      <c r="AK272" s="5589">
        <v>9</v>
      </c>
      <c r="AL272" s="5589" t="s">
        <v>1545</v>
      </c>
      <c r="AM272" s="5610">
        <v>45499</v>
      </c>
      <c r="AN272" s="7446">
        <v>638.5</v>
      </c>
      <c r="AO272" s="5594" t="s">
        <v>35</v>
      </c>
      <c r="AP272" s="5594">
        <v>638.5</v>
      </c>
      <c r="AQ272" s="5597">
        <v>285</v>
      </c>
      <c r="AR272" s="5614">
        <v>45523</v>
      </c>
      <c r="AS272" s="6208">
        <v>45570</v>
      </c>
      <c r="AT272" s="5599">
        <v>23436</v>
      </c>
      <c r="AU272" s="5609">
        <v>40500</v>
      </c>
      <c r="AV272" s="5598">
        <f>(AU272-AN272*1000)</f>
        <v>-598000</v>
      </c>
      <c r="AW272" s="5600">
        <f>(AU272*AQ272/1000)</f>
        <v>11542.5</v>
      </c>
      <c r="AX272" s="5600">
        <f>(AW272*0.025)</f>
        <v>288.5625</v>
      </c>
      <c r="AY272" s="7445">
        <v>2.5</v>
      </c>
      <c r="AZ272" s="5854"/>
      <c r="BT272" s="5262"/>
      <c r="BU272" s="5084"/>
      <c r="BV272" s="5085" t="s">
        <v>14</v>
      </c>
      <c r="BW272" s="5085" t="s">
        <v>12</v>
      </c>
      <c r="BX272" s="5085"/>
      <c r="BY272" s="5085"/>
      <c r="BZ272" s="5085" t="s">
        <v>15</v>
      </c>
      <c r="CA272" s="5085" t="s">
        <v>12</v>
      </c>
      <c r="CB272" s="5085" t="s">
        <v>12</v>
      </c>
      <c r="CC272" s="5085"/>
      <c r="CD272" s="5085"/>
      <c r="CE272" s="5085"/>
      <c r="CF272" s="5085"/>
      <c r="CG272" s="5085" t="s">
        <v>0</v>
      </c>
      <c r="CH272" s="6466"/>
      <c r="CI272" s="5086"/>
      <c r="FC272" s="87"/>
      <c r="FD272" s="87"/>
      <c r="FE272" s="87"/>
      <c r="FF272" s="87"/>
      <c r="FG272" s="87"/>
      <c r="FH272" s="87"/>
      <c r="FI272" s="87"/>
      <c r="FJ272" s="87"/>
      <c r="FK272" s="87"/>
      <c r="FL272" s="87"/>
      <c r="FM272" s="87"/>
      <c r="FN272" s="87"/>
      <c r="FO272" s="87"/>
      <c r="FP272" s="87"/>
      <c r="FQ272" s="87"/>
      <c r="FR272" s="87"/>
      <c r="FS272" s="87"/>
      <c r="GK272" s="3850"/>
    </row>
    <row r="273" spans="17:193">
      <c r="Q273" s="5579"/>
      <c r="R273" s="5579"/>
      <c r="S273" s="5579"/>
      <c r="T273" s="5579" t="s">
        <v>14</v>
      </c>
      <c r="U273" s="5579" t="s">
        <v>12</v>
      </c>
      <c r="V273" s="5579"/>
      <c r="W273" s="5579"/>
      <c r="X273" s="5579"/>
      <c r="Y273" s="5579" t="s">
        <v>15</v>
      </c>
      <c r="Z273" s="5579" t="s">
        <v>12</v>
      </c>
      <c r="AA273" s="5744" t="s">
        <v>12</v>
      </c>
      <c r="AB273" s="5579"/>
      <c r="AC273" s="5579"/>
      <c r="AD273" s="5579"/>
      <c r="AE273" s="5579"/>
      <c r="AF273" s="5579" t="s">
        <v>0</v>
      </c>
      <c r="AG273" s="5579"/>
      <c r="AH273" s="5579"/>
      <c r="AI273" s="5734"/>
      <c r="AJ273" s="5637" t="s">
        <v>1531</v>
      </c>
      <c r="AK273" s="5589">
        <v>9</v>
      </c>
      <c r="AL273" s="5589" t="s">
        <v>1545</v>
      </c>
      <c r="AM273" s="5610">
        <v>45499</v>
      </c>
      <c r="AN273" s="7446">
        <v>598</v>
      </c>
      <c r="AO273" s="5594" t="s">
        <v>35</v>
      </c>
      <c r="AP273" s="5594">
        <v>598</v>
      </c>
      <c r="AQ273" s="5597">
        <v>285</v>
      </c>
      <c r="AR273" s="5614">
        <v>45523</v>
      </c>
      <c r="AS273" s="6208">
        <v>45588</v>
      </c>
      <c r="AT273" s="5599">
        <v>23543</v>
      </c>
      <c r="AU273" s="5609">
        <v>256500</v>
      </c>
      <c r="AV273" s="5598">
        <f>(AU273-AN273*1000)</f>
        <v>-341500</v>
      </c>
      <c r="AW273" s="5600">
        <f>(AU273*AQ273/1000)</f>
        <v>73102.5</v>
      </c>
      <c r="AX273" s="5600">
        <f>(AW273*0.025)</f>
        <v>1827.5625</v>
      </c>
      <c r="AY273" s="7445">
        <v>2.5</v>
      </c>
      <c r="AZ273" s="5854"/>
      <c r="BT273" s="5276"/>
      <c r="BU273" s="5087"/>
      <c r="BV273" s="5088"/>
      <c r="BW273" s="5088"/>
      <c r="BX273" s="5088"/>
      <c r="BY273" s="5088"/>
      <c r="BZ273" s="5088"/>
      <c r="CA273" s="5088"/>
      <c r="CB273" s="5088"/>
      <c r="CC273" s="5088"/>
      <c r="CD273" s="5088"/>
      <c r="CE273" s="5088"/>
      <c r="CF273" s="5088"/>
      <c r="CG273" s="5088"/>
      <c r="CH273" s="6467"/>
      <c r="CI273" s="5089"/>
      <c r="FC273" s="6404"/>
      <c r="FD273" s="6404"/>
      <c r="FE273" s="6404"/>
      <c r="FF273" s="6404"/>
      <c r="FG273" s="6883"/>
      <c r="FH273" s="6404"/>
      <c r="FI273" s="6404"/>
      <c r="FJ273" s="6404"/>
      <c r="FK273" s="4091"/>
      <c r="FL273" s="6883"/>
      <c r="FM273" s="6404"/>
      <c r="FN273" s="6404"/>
      <c r="FO273" s="5012"/>
      <c r="FP273" s="5012"/>
      <c r="FQ273" s="5012"/>
      <c r="FR273" s="5012"/>
      <c r="FS273" s="5012"/>
      <c r="GK273" s="3850"/>
    </row>
    <row r="274" spans="17:193">
      <c r="Q274" s="5580" t="s">
        <v>3</v>
      </c>
      <c r="R274" s="5580" t="s">
        <v>4</v>
      </c>
      <c r="S274" s="5580" t="s">
        <v>18</v>
      </c>
      <c r="T274" s="5580" t="s">
        <v>19</v>
      </c>
      <c r="U274" s="5580" t="s">
        <v>19</v>
      </c>
      <c r="V274" s="5580" t="s">
        <v>20</v>
      </c>
      <c r="W274" s="5580" t="s">
        <v>21</v>
      </c>
      <c r="X274" s="5580" t="s">
        <v>1559</v>
      </c>
      <c r="Y274" s="5580" t="s">
        <v>22</v>
      </c>
      <c r="Z274" s="5580" t="s">
        <v>23</v>
      </c>
      <c r="AA274" s="5749" t="s">
        <v>23</v>
      </c>
      <c r="AB274" s="5580" t="s">
        <v>1227</v>
      </c>
      <c r="AC274" s="5580" t="s">
        <v>20</v>
      </c>
      <c r="AD274" s="5580" t="s">
        <v>25</v>
      </c>
      <c r="AE274" s="5580" t="s">
        <v>0</v>
      </c>
      <c r="AF274" s="5580" t="s">
        <v>1363</v>
      </c>
      <c r="AG274" s="6688" t="s">
        <v>1388</v>
      </c>
      <c r="AH274" s="5580" t="s">
        <v>26</v>
      </c>
      <c r="AI274" s="5734"/>
      <c r="AJ274" s="5690" t="s">
        <v>1531</v>
      </c>
      <c r="AK274" s="5701">
        <v>9</v>
      </c>
      <c r="AL274" s="5701" t="s">
        <v>1545</v>
      </c>
      <c r="AM274" s="5698">
        <v>45499</v>
      </c>
      <c r="AN274" s="7444">
        <v>341.5</v>
      </c>
      <c r="AO274" s="3941" t="s">
        <v>35</v>
      </c>
      <c r="AP274" s="3941">
        <v>341.5</v>
      </c>
      <c r="AQ274" s="5706">
        <v>285</v>
      </c>
      <c r="AR274" s="5697">
        <v>45523</v>
      </c>
      <c r="AS274" s="7387">
        <v>45570</v>
      </c>
      <c r="AT274" s="6377"/>
      <c r="AU274" s="5708">
        <v>341500</v>
      </c>
      <c r="AV274" s="5740">
        <f>(AU274-AN274*1000)</f>
        <v>0</v>
      </c>
      <c r="AW274" s="5709">
        <f>(AU274*AQ274/1000)</f>
        <v>97327.5</v>
      </c>
      <c r="AX274" s="5709">
        <f>(AW274*0.025)</f>
        <v>2433.1875</v>
      </c>
      <c r="AY274" s="7372">
        <v>2.5</v>
      </c>
      <c r="AZ274" s="5854"/>
      <c r="BT274" s="5276"/>
      <c r="BU274" s="5087"/>
      <c r="BV274" s="5088"/>
      <c r="BW274" s="5088"/>
      <c r="BX274" s="5088"/>
      <c r="BY274" s="5088"/>
      <c r="BZ274" s="5088"/>
      <c r="CA274" s="5088"/>
      <c r="CB274" s="5088"/>
      <c r="CC274" s="5088"/>
      <c r="CD274" s="5088"/>
      <c r="CE274" s="5088"/>
      <c r="CF274" s="5088"/>
      <c r="CG274" s="5088"/>
      <c r="CH274" s="6467"/>
      <c r="CI274" s="5089"/>
      <c r="FC274" s="5012"/>
      <c r="FD274" s="5012"/>
      <c r="FE274" s="5012"/>
      <c r="FF274" s="5012"/>
      <c r="FG274" s="5012"/>
      <c r="FH274" s="5012"/>
      <c r="FI274" s="5012"/>
      <c r="FJ274" s="5012"/>
      <c r="FK274" s="90"/>
      <c r="FL274" s="5012"/>
      <c r="FM274" s="5012"/>
      <c r="FN274" s="5012"/>
      <c r="FO274" s="5012"/>
      <c r="FP274" s="5012"/>
      <c r="FQ274" s="5012"/>
      <c r="FR274" s="5012"/>
      <c r="FS274" s="5012"/>
      <c r="GK274" s="3850"/>
    </row>
    <row r="275" spans="17:193" ht="15" thickBot="1">
      <c r="Q275" s="5581"/>
      <c r="R275" s="5581"/>
      <c r="S275" s="5581"/>
      <c r="T275" s="5581" t="s">
        <v>3</v>
      </c>
      <c r="U275" s="5581" t="s">
        <v>18</v>
      </c>
      <c r="V275" s="5581"/>
      <c r="W275" s="5581"/>
      <c r="X275" s="5581"/>
      <c r="Y275" s="5581" t="s">
        <v>21</v>
      </c>
      <c r="Z275" s="5581" t="s">
        <v>27</v>
      </c>
      <c r="AA275" s="5754" t="s">
        <v>28</v>
      </c>
      <c r="AB275" s="5581"/>
      <c r="AC275" s="5581"/>
      <c r="AD275" s="5581"/>
      <c r="AE275" s="5581"/>
      <c r="AF275" s="5581" t="s">
        <v>11</v>
      </c>
      <c r="AG275" s="5581"/>
      <c r="AH275" s="5581"/>
      <c r="AI275" s="5734"/>
      <c r="AJ275" s="5823" t="s">
        <v>1617</v>
      </c>
      <c r="AK275" s="5599">
        <v>10</v>
      </c>
      <c r="AL275" s="5599" t="s">
        <v>1545</v>
      </c>
      <c r="AM275" s="5610">
        <v>45499</v>
      </c>
      <c r="AN275" s="7044">
        <v>50</v>
      </c>
      <c r="AO275" s="5612" t="s">
        <v>35</v>
      </c>
      <c r="AP275" s="5612">
        <v>50</v>
      </c>
      <c r="AQ275" s="5613">
        <v>174</v>
      </c>
      <c r="AR275" s="5614">
        <v>45523</v>
      </c>
      <c r="AS275" s="6208">
        <v>45511</v>
      </c>
      <c r="AT275" s="5599">
        <v>23054</v>
      </c>
      <c r="AU275" s="5615">
        <v>50000</v>
      </c>
      <c r="AV275" s="5630">
        <f t="shared" si="70"/>
        <v>0</v>
      </c>
      <c r="AW275" s="5616">
        <f t="shared" si="71"/>
        <v>8700</v>
      </c>
      <c r="AX275" s="5616">
        <f t="shared" ref="AX275:AX281" si="72">(AW275*0.05)</f>
        <v>435</v>
      </c>
      <c r="AY275" s="5615">
        <v>5</v>
      </c>
      <c r="AZ275" s="2150"/>
      <c r="BT275" s="5276"/>
      <c r="BU275" s="5087"/>
      <c r="BV275" s="5088"/>
      <c r="BW275" s="5088"/>
      <c r="BX275" s="5088"/>
      <c r="BY275" s="5088"/>
      <c r="BZ275" s="5088"/>
      <c r="CA275" s="5088"/>
      <c r="CB275" s="5088"/>
      <c r="CC275" s="5088"/>
      <c r="CD275" s="5088"/>
      <c r="CE275" s="5088"/>
      <c r="CF275" s="5088"/>
      <c r="CG275" s="5088"/>
      <c r="CH275" s="6467"/>
      <c r="CI275" s="5089"/>
      <c r="FC275" s="5012"/>
      <c r="FD275" s="5012"/>
      <c r="FE275" s="5012"/>
      <c r="FF275" s="5012"/>
      <c r="FG275" s="5012"/>
      <c r="FH275" s="5012"/>
      <c r="FI275" s="5012"/>
      <c r="FJ275" s="5012"/>
      <c r="FK275" s="90"/>
      <c r="FL275" s="5012"/>
      <c r="FM275" s="5012"/>
      <c r="FN275" s="5012"/>
      <c r="FO275" s="5012"/>
      <c r="FP275" s="5012"/>
      <c r="FQ275" s="5012"/>
      <c r="FR275" s="5012"/>
      <c r="FS275" s="5012"/>
      <c r="GK275" s="3850"/>
    </row>
    <row r="276" spans="17:193">
      <c r="Q276" s="5637" t="s">
        <v>941</v>
      </c>
      <c r="R276" s="5638" t="s">
        <v>1546</v>
      </c>
      <c r="S276" s="5631">
        <v>98</v>
      </c>
      <c r="T276" s="5589" t="s">
        <v>1545</v>
      </c>
      <c r="U276" s="5606">
        <v>45534</v>
      </c>
      <c r="V276" s="5589">
        <v>153</v>
      </c>
      <c r="W276" s="5594" t="s">
        <v>35</v>
      </c>
      <c r="X276" s="5605">
        <v>320</v>
      </c>
      <c r="Y276" s="5608">
        <v>464.3</v>
      </c>
      <c r="Z276" s="5614">
        <v>45541</v>
      </c>
      <c r="AA276" s="6208">
        <v>45580</v>
      </c>
      <c r="AB276" s="5594">
        <v>23497</v>
      </c>
      <c r="AC276" s="5598">
        <v>117500</v>
      </c>
      <c r="AD276" s="5598">
        <f t="shared" ref="AD276:AD308" si="73">(AC276-V276*1000)</f>
        <v>-35500</v>
      </c>
      <c r="AE276" s="5616">
        <f t="shared" ref="AE276:AE299" si="74">(AC276*Y276/1000)</f>
        <v>54555.25</v>
      </c>
      <c r="AF276" s="5629">
        <f>(AE276*0.05)</f>
        <v>2727.7625000000003</v>
      </c>
      <c r="AG276" s="5589">
        <v>5</v>
      </c>
      <c r="AH276" s="5672" t="s">
        <v>1639</v>
      </c>
      <c r="AI276" s="5734"/>
      <c r="AJ276" s="5823" t="s">
        <v>1617</v>
      </c>
      <c r="AK276" s="5589">
        <v>11</v>
      </c>
      <c r="AL276" s="5589" t="s">
        <v>1545</v>
      </c>
      <c r="AM276" s="5610">
        <v>45559</v>
      </c>
      <c r="AN276" s="6358">
        <v>250</v>
      </c>
      <c r="AO276" s="5594" t="s">
        <v>35</v>
      </c>
      <c r="AP276" s="5594">
        <v>250</v>
      </c>
      <c r="AQ276" s="5597">
        <v>182.7</v>
      </c>
      <c r="AR276" s="5614">
        <v>45589</v>
      </c>
      <c r="AS276" s="6208">
        <v>45570</v>
      </c>
      <c r="AT276" s="5599">
        <v>23434</v>
      </c>
      <c r="AU276" s="5609">
        <v>226000</v>
      </c>
      <c r="AV276" s="5598">
        <f t="shared" si="70"/>
        <v>-24000</v>
      </c>
      <c r="AW276" s="5600">
        <f t="shared" si="71"/>
        <v>41290.199999999997</v>
      </c>
      <c r="AX276" s="5600">
        <f t="shared" si="72"/>
        <v>2064.5099999999998</v>
      </c>
      <c r="AY276" s="5609">
        <v>5</v>
      </c>
      <c r="AZ276" s="2150"/>
      <c r="BT276" s="5263" t="s">
        <v>4</v>
      </c>
      <c r="BU276" s="5087" t="s">
        <v>18</v>
      </c>
      <c r="BV276" s="5088" t="s">
        <v>19</v>
      </c>
      <c r="BW276" s="5088" t="s">
        <v>19</v>
      </c>
      <c r="BX276" s="5088" t="s">
        <v>20</v>
      </c>
      <c r="BY276" s="5088" t="s">
        <v>21</v>
      </c>
      <c r="BZ276" s="5088" t="s">
        <v>22</v>
      </c>
      <c r="CA276" s="5088" t="s">
        <v>23</v>
      </c>
      <c r="CB276" s="5088" t="s">
        <v>23</v>
      </c>
      <c r="CC276" s="5088" t="s">
        <v>24</v>
      </c>
      <c r="CD276" s="5088" t="s">
        <v>20</v>
      </c>
      <c r="CE276" s="5088" t="s">
        <v>25</v>
      </c>
      <c r="CF276" s="5088" t="s">
        <v>0</v>
      </c>
      <c r="CG276" s="5088" t="s">
        <v>1363</v>
      </c>
      <c r="CH276" s="6467"/>
      <c r="CI276" s="5089" t="s">
        <v>26</v>
      </c>
      <c r="FC276" s="87"/>
      <c r="FD276" s="87"/>
      <c r="FE276" s="5012"/>
      <c r="FF276" s="5012"/>
      <c r="FG276" s="6505"/>
      <c r="FH276" s="5012"/>
      <c r="FI276" s="5012"/>
      <c r="FJ276" s="5012"/>
      <c r="FK276" s="6412"/>
      <c r="FL276" s="5012"/>
      <c r="FM276" s="5012"/>
      <c r="FN276" s="6411"/>
      <c r="FO276" s="5012"/>
      <c r="FP276" s="6411"/>
      <c r="FQ276" s="6411"/>
      <c r="FR276" s="6411"/>
      <c r="FS276" s="5012"/>
      <c r="GK276" s="3850"/>
    </row>
    <row r="277" spans="17:193" ht="15" thickBot="1">
      <c r="Q277" s="7036" t="s">
        <v>941</v>
      </c>
      <c r="R277" s="7504" t="s">
        <v>1546</v>
      </c>
      <c r="S277" s="7505">
        <v>98</v>
      </c>
      <c r="T277" s="7026" t="s">
        <v>1545</v>
      </c>
      <c r="U277" s="7506">
        <v>45534</v>
      </c>
      <c r="V277" s="7026">
        <v>35.5</v>
      </c>
      <c r="W277" s="7508" t="s">
        <v>35</v>
      </c>
      <c r="X277" s="7509">
        <v>71</v>
      </c>
      <c r="Y277" s="7032">
        <v>464.3</v>
      </c>
      <c r="Z277" s="7030">
        <v>45541</v>
      </c>
      <c r="AA277" s="7510">
        <v>45580</v>
      </c>
      <c r="AB277" s="7508"/>
      <c r="AC277" s="7511">
        <v>35500</v>
      </c>
      <c r="AD277" s="7511">
        <f>(AC277-V277*1000)</f>
        <v>0</v>
      </c>
      <c r="AE277" s="7512">
        <f>(AC277*Y277/1000)</f>
        <v>16482.650000000001</v>
      </c>
      <c r="AF277" s="7513">
        <f>(AE277*0.05)</f>
        <v>824.13250000000016</v>
      </c>
      <c r="AG277" s="7026">
        <v>5</v>
      </c>
      <c r="AH277" s="7033" t="s">
        <v>1565</v>
      </c>
      <c r="AI277" s="5734"/>
      <c r="AJ277" s="5825" t="s">
        <v>1617</v>
      </c>
      <c r="AK277" s="5701">
        <v>11</v>
      </c>
      <c r="AL277" s="5701" t="s">
        <v>1545</v>
      </c>
      <c r="AM277" s="5698">
        <v>45559</v>
      </c>
      <c r="AN277" s="7155">
        <v>24</v>
      </c>
      <c r="AO277" s="3941" t="s">
        <v>35</v>
      </c>
      <c r="AP277" s="3941">
        <v>24</v>
      </c>
      <c r="AQ277" s="5706">
        <v>182.7</v>
      </c>
      <c r="AR277" s="5697">
        <v>45589</v>
      </c>
      <c r="AS277" s="7387">
        <v>45589</v>
      </c>
      <c r="AT277" s="6377"/>
      <c r="AU277" s="5708">
        <v>24000</v>
      </c>
      <c r="AV277" s="5740">
        <f>(AU277-AN277*1000)</f>
        <v>0</v>
      </c>
      <c r="AW277" s="5709">
        <f>(AU277*AQ277/1000)</f>
        <v>4384.8</v>
      </c>
      <c r="AX277" s="5709">
        <f>(AW277*0.05)</f>
        <v>219.24</v>
      </c>
      <c r="AY277" s="5708">
        <v>5</v>
      </c>
      <c r="AZ277" s="2150"/>
      <c r="BT277" s="5276"/>
      <c r="BU277" s="5087"/>
      <c r="BV277" s="5088" t="s">
        <v>3</v>
      </c>
      <c r="BW277" s="5088" t="s">
        <v>18</v>
      </c>
      <c r="BX277" s="5088"/>
      <c r="BY277" s="5088"/>
      <c r="BZ277" s="5088" t="s">
        <v>21</v>
      </c>
      <c r="CA277" s="5088" t="s">
        <v>27</v>
      </c>
      <c r="CB277" s="5088" t="s">
        <v>28</v>
      </c>
      <c r="CC277" s="5088"/>
      <c r="CD277" s="5088"/>
      <c r="CE277" s="5088"/>
      <c r="CF277" s="5088"/>
      <c r="CG277" s="5088" t="s">
        <v>11</v>
      </c>
      <c r="CH277" s="6467"/>
      <c r="CI277" s="5089"/>
      <c r="FC277" s="5012"/>
      <c r="FD277" s="5012"/>
      <c r="FE277" s="5012"/>
      <c r="FF277" s="5012"/>
      <c r="FG277" s="5012"/>
      <c r="FH277" s="5012"/>
      <c r="FI277" s="5012"/>
      <c r="FJ277" s="5012"/>
      <c r="FK277" s="90"/>
      <c r="FL277" s="5012"/>
      <c r="FM277" s="5012"/>
      <c r="FN277" s="5012"/>
      <c r="FO277" s="5012"/>
      <c r="FP277" s="5012"/>
      <c r="FQ277" s="5012"/>
      <c r="FR277" s="5012"/>
      <c r="FS277" s="5012"/>
      <c r="GK277" s="3850"/>
    </row>
    <row r="278" spans="17:193">
      <c r="Q278" s="5824" t="s">
        <v>941</v>
      </c>
      <c r="R278" s="5673" t="s">
        <v>1547</v>
      </c>
      <c r="S278" s="5631">
        <v>100</v>
      </c>
      <c r="T278" s="5589" t="s">
        <v>1545</v>
      </c>
      <c r="U278" s="5606">
        <v>45534</v>
      </c>
      <c r="V278" s="5598">
        <v>12</v>
      </c>
      <c r="W278" s="5594" t="s">
        <v>35</v>
      </c>
      <c r="X278" s="5594">
        <v>12</v>
      </c>
      <c r="Y278" s="5608">
        <v>1079.3</v>
      </c>
      <c r="Z278" s="5614">
        <v>45541</v>
      </c>
      <c r="AA278" s="6208">
        <v>45580</v>
      </c>
      <c r="AB278" s="5594">
        <v>23497</v>
      </c>
      <c r="AC278" s="5598">
        <v>12800</v>
      </c>
      <c r="AD278" s="5598">
        <f t="shared" si="73"/>
        <v>800</v>
      </c>
      <c r="AE278" s="5600">
        <f t="shared" si="74"/>
        <v>13815.04</v>
      </c>
      <c r="AF278" s="5608">
        <f>(AE278*0.05)</f>
        <v>690.75200000000007</v>
      </c>
      <c r="AG278" s="5589">
        <v>5</v>
      </c>
      <c r="AH278" s="5672" t="s">
        <v>1639</v>
      </c>
      <c r="AI278" s="5734"/>
      <c r="AJ278" s="5823" t="s">
        <v>1696</v>
      </c>
      <c r="AK278" s="5589">
        <v>12</v>
      </c>
      <c r="AL278" s="5589" t="s">
        <v>1545</v>
      </c>
      <c r="AM278" s="5610">
        <v>45559</v>
      </c>
      <c r="AN278" s="6358">
        <v>250</v>
      </c>
      <c r="AO278" s="5594" t="s">
        <v>35</v>
      </c>
      <c r="AP278" s="5594">
        <v>200</v>
      </c>
      <c r="AQ278" s="5597">
        <v>147</v>
      </c>
      <c r="AR278" s="5614">
        <v>45589</v>
      </c>
      <c r="AS278" s="6208">
        <v>45570</v>
      </c>
      <c r="AT278" s="5599">
        <v>23434</v>
      </c>
      <c r="AU278" s="5609">
        <v>250000</v>
      </c>
      <c r="AV278" s="5598">
        <f t="shared" si="70"/>
        <v>0</v>
      </c>
      <c r="AW278" s="5600">
        <f t="shared" si="71"/>
        <v>36750</v>
      </c>
      <c r="AX278" s="5600">
        <f t="shared" si="72"/>
        <v>1837.5</v>
      </c>
      <c r="AY278" s="5609">
        <v>5</v>
      </c>
      <c r="AZ278" s="2150"/>
      <c r="BT278" s="5295"/>
      <c r="BU278" s="5293"/>
      <c r="BV278" s="5163"/>
      <c r="BW278" s="5164"/>
      <c r="BX278" s="5164"/>
      <c r="BY278" s="5164"/>
      <c r="BZ278" s="5164"/>
      <c r="CA278" s="5164"/>
      <c r="CB278" s="5164"/>
      <c r="CC278" s="5164"/>
      <c r="CD278" s="5164"/>
      <c r="CE278" s="5164"/>
      <c r="CF278" s="5164"/>
      <c r="CG278" s="5164"/>
      <c r="CH278" s="6474"/>
      <c r="CI278" s="5165"/>
      <c r="FC278" s="5012"/>
      <c r="FD278" s="5012"/>
      <c r="FE278" s="5012"/>
      <c r="FF278" s="5012"/>
      <c r="FG278" s="5012"/>
      <c r="FH278" s="5012"/>
      <c r="FI278" s="5012"/>
      <c r="FJ278" s="5012"/>
      <c r="FK278" s="90"/>
      <c r="FL278" s="5012"/>
      <c r="FM278" s="5012"/>
      <c r="FN278" s="5012"/>
      <c r="FO278" s="5012"/>
      <c r="FP278" s="5012"/>
      <c r="FQ278" s="5012"/>
      <c r="FR278" s="5012"/>
      <c r="FS278" s="5012"/>
      <c r="GK278" s="3850"/>
    </row>
    <row r="279" spans="17:193">
      <c r="Q279" s="5593" t="s">
        <v>941</v>
      </c>
      <c r="R279" s="5594" t="s">
        <v>1557</v>
      </c>
      <c r="S279" s="5631">
        <v>101</v>
      </c>
      <c r="T279" s="5589" t="s">
        <v>1545</v>
      </c>
      <c r="U279" s="5606">
        <v>45534</v>
      </c>
      <c r="V279" s="5598">
        <v>6.6</v>
      </c>
      <c r="W279" s="5594" t="s">
        <v>35</v>
      </c>
      <c r="X279" s="5594">
        <v>75</v>
      </c>
      <c r="Y279" s="5608">
        <v>1040</v>
      </c>
      <c r="Z279" s="5614">
        <v>45541</v>
      </c>
      <c r="AA279" s="6208">
        <v>45580</v>
      </c>
      <c r="AB279" s="5594">
        <v>23497</v>
      </c>
      <c r="AC279" s="5598">
        <v>6600</v>
      </c>
      <c r="AD279" s="5598">
        <f t="shared" si="73"/>
        <v>0</v>
      </c>
      <c r="AE279" s="5600">
        <f t="shared" si="74"/>
        <v>6864</v>
      </c>
      <c r="AF279" s="5608">
        <f>(AE279*0.05)</f>
        <v>343.20000000000005</v>
      </c>
      <c r="AG279" s="5632">
        <v>5</v>
      </c>
      <c r="AH279" s="5672" t="s">
        <v>1639</v>
      </c>
      <c r="AI279" s="5734"/>
      <c r="AJ279" s="5823" t="s">
        <v>1695</v>
      </c>
      <c r="AK279" s="5589">
        <v>13</v>
      </c>
      <c r="AL279" s="5589" t="s">
        <v>1545</v>
      </c>
      <c r="AM279" s="5610">
        <v>45559</v>
      </c>
      <c r="AN279" s="6358">
        <v>150</v>
      </c>
      <c r="AO279" s="5594" t="s">
        <v>35</v>
      </c>
      <c r="AP279" s="5594">
        <v>150</v>
      </c>
      <c r="AQ279" s="5597">
        <v>147</v>
      </c>
      <c r="AR279" s="5614">
        <v>45589</v>
      </c>
      <c r="AS279" s="6208">
        <v>45570</v>
      </c>
      <c r="AT279" s="5599">
        <v>23435</v>
      </c>
      <c r="AU279" s="5609">
        <v>150000</v>
      </c>
      <c r="AV279" s="5598">
        <f t="shared" si="70"/>
        <v>0</v>
      </c>
      <c r="AW279" s="5600">
        <f t="shared" si="71"/>
        <v>22050</v>
      </c>
      <c r="AX279" s="5600">
        <f t="shared" si="72"/>
        <v>1102.5</v>
      </c>
      <c r="AY279" s="5609">
        <v>5</v>
      </c>
      <c r="AZ279" s="2150"/>
      <c r="BT279" s="5286"/>
      <c r="BU279" s="5294"/>
      <c r="BV279" s="5094"/>
      <c r="BW279" s="5095"/>
      <c r="BX279" s="5095"/>
      <c r="BY279" s="5095"/>
      <c r="BZ279" s="5095"/>
      <c r="CA279" s="5095"/>
      <c r="CB279" s="5095"/>
      <c r="CC279" s="5095"/>
      <c r="CD279" s="5095"/>
      <c r="CE279" s="5095"/>
      <c r="CF279" s="5095"/>
      <c r="CG279" s="5095"/>
      <c r="CH279" s="6475"/>
      <c r="CI279" s="5166"/>
      <c r="FC279" s="5012"/>
      <c r="FD279" s="5012"/>
      <c r="FE279" s="5012"/>
      <c r="FF279" s="5012"/>
      <c r="FG279" s="5012"/>
      <c r="FH279" s="5012"/>
      <c r="FI279" s="5012"/>
      <c r="FJ279" s="5012"/>
      <c r="FK279" s="90"/>
      <c r="FL279" s="5012"/>
      <c r="FM279" s="5012"/>
      <c r="FN279" s="5012"/>
      <c r="FO279" s="5012"/>
      <c r="FP279" s="5012"/>
      <c r="FQ279" s="5012"/>
      <c r="FR279" s="5012"/>
      <c r="FS279" s="5012"/>
      <c r="GK279" s="3850"/>
    </row>
    <row r="280" spans="17:193">
      <c r="Q280" s="5593" t="s">
        <v>1604</v>
      </c>
      <c r="R280" s="5589" t="s">
        <v>1531</v>
      </c>
      <c r="S280" s="5589">
        <v>9</v>
      </c>
      <c r="T280" s="5589" t="s">
        <v>1545</v>
      </c>
      <c r="U280" s="5610">
        <v>45499</v>
      </c>
      <c r="V280" s="7404">
        <v>638.5</v>
      </c>
      <c r="W280" s="5594" t="s">
        <v>35</v>
      </c>
      <c r="X280" s="5594">
        <v>638.5</v>
      </c>
      <c r="Y280" s="5597">
        <v>285</v>
      </c>
      <c r="Z280" s="5614">
        <v>45523</v>
      </c>
      <c r="AA280" s="6208">
        <v>45570</v>
      </c>
      <c r="AB280" s="5599">
        <v>23436</v>
      </c>
      <c r="AC280" s="5609">
        <v>40500</v>
      </c>
      <c r="AD280" s="5598">
        <f t="shared" si="73"/>
        <v>-598000</v>
      </c>
      <c r="AE280" s="5600">
        <f t="shared" si="74"/>
        <v>11542.5</v>
      </c>
      <c r="AF280" s="5600">
        <f>(AE280*0.025)</f>
        <v>288.5625</v>
      </c>
      <c r="AG280" s="7445">
        <v>2.5</v>
      </c>
      <c r="AH280" s="5672"/>
      <c r="AI280" s="5734"/>
      <c r="AJ280" s="5825" t="s">
        <v>1647</v>
      </c>
      <c r="AK280" s="5701">
        <v>14</v>
      </c>
      <c r="AL280" s="5701" t="s">
        <v>1545</v>
      </c>
      <c r="AM280" s="5698">
        <v>45559</v>
      </c>
      <c r="AN280" s="7155">
        <v>200</v>
      </c>
      <c r="AO280" s="3941" t="s">
        <v>35</v>
      </c>
      <c r="AP280" s="3941">
        <v>200</v>
      </c>
      <c r="AQ280" s="5706">
        <v>182.7</v>
      </c>
      <c r="AR280" s="5697">
        <v>45589</v>
      </c>
      <c r="AS280" s="7387">
        <v>45589</v>
      </c>
      <c r="AT280" s="6377"/>
      <c r="AU280" s="5708">
        <v>200000</v>
      </c>
      <c r="AV280" s="5740">
        <f t="shared" si="70"/>
        <v>0</v>
      </c>
      <c r="AW280" s="5709">
        <f t="shared" si="71"/>
        <v>36540</v>
      </c>
      <c r="AX280" s="5709">
        <f t="shared" si="72"/>
        <v>1827</v>
      </c>
      <c r="AY280" s="5708">
        <v>5</v>
      </c>
      <c r="AZ280" s="2150"/>
      <c r="BT280" s="5296"/>
      <c r="BU280" s="5294"/>
      <c r="BV280" s="5094"/>
      <c r="BW280" s="5095"/>
      <c r="BX280" s="5095"/>
      <c r="BY280" s="5095"/>
      <c r="BZ280" s="5095"/>
      <c r="CA280" s="5095"/>
      <c r="CB280" s="5095"/>
      <c r="CC280" s="5095"/>
      <c r="CD280" s="5095"/>
      <c r="CE280" s="5095"/>
      <c r="CF280" s="5095"/>
      <c r="CG280" s="5095"/>
      <c r="CH280" s="6475"/>
      <c r="CI280" s="5166"/>
      <c r="FC280" s="5012"/>
      <c r="FD280" s="5012"/>
      <c r="FE280" s="5012"/>
      <c r="FF280" s="5012"/>
      <c r="FG280" s="5012"/>
      <c r="FH280" s="5012"/>
      <c r="FI280" s="5012"/>
      <c r="FJ280" s="5012"/>
      <c r="FK280" s="90"/>
      <c r="FL280" s="5012"/>
      <c r="FM280" s="5012"/>
      <c r="FN280" s="5012"/>
      <c r="FO280" s="5012"/>
      <c r="FP280" s="5012"/>
      <c r="FQ280" s="5012"/>
      <c r="FR280" s="5012"/>
      <c r="FS280" s="5012"/>
      <c r="GK280" s="3850"/>
    </row>
    <row r="281" spans="17:193">
      <c r="Q281" s="5593" t="s">
        <v>1604</v>
      </c>
      <c r="R281" s="5589" t="s">
        <v>1531</v>
      </c>
      <c r="S281" s="5589">
        <v>9</v>
      </c>
      <c r="T281" s="5589" t="s">
        <v>1545</v>
      </c>
      <c r="U281" s="5610">
        <v>45499</v>
      </c>
      <c r="V281" s="7404">
        <v>598</v>
      </c>
      <c r="W281" s="5594" t="s">
        <v>35</v>
      </c>
      <c r="X281" s="5594">
        <v>598</v>
      </c>
      <c r="Y281" s="5597">
        <v>285</v>
      </c>
      <c r="Z281" s="5614">
        <v>45523</v>
      </c>
      <c r="AA281" s="6208">
        <v>45588</v>
      </c>
      <c r="AB281" s="5599">
        <v>23543</v>
      </c>
      <c r="AC281" s="5609">
        <v>256500</v>
      </c>
      <c r="AD281" s="5598">
        <f>(AC281-V281*1000)</f>
        <v>-341500</v>
      </c>
      <c r="AE281" s="5600">
        <f>(AC281*Y281/1000)</f>
        <v>73102.5</v>
      </c>
      <c r="AF281" s="5600">
        <f>(AE281*0.025)</f>
        <v>1827.5625</v>
      </c>
      <c r="AG281" s="7445">
        <v>2.5</v>
      </c>
      <c r="AH281" s="7462"/>
      <c r="AI281" s="5734"/>
      <c r="AJ281" s="5825" t="s">
        <v>1693</v>
      </c>
      <c r="AK281" s="5701">
        <v>15</v>
      </c>
      <c r="AL281" s="5701" t="s">
        <v>1545</v>
      </c>
      <c r="AM281" s="5698">
        <v>45559</v>
      </c>
      <c r="AN281" s="7155">
        <v>200</v>
      </c>
      <c r="AO281" s="3941" t="s">
        <v>35</v>
      </c>
      <c r="AP281" s="3941">
        <v>200</v>
      </c>
      <c r="AQ281" s="5706">
        <v>147</v>
      </c>
      <c r="AR281" s="5697">
        <v>45589</v>
      </c>
      <c r="AS281" s="7387">
        <v>45589</v>
      </c>
      <c r="AT281" s="6377"/>
      <c r="AU281" s="5708">
        <v>200000</v>
      </c>
      <c r="AV281" s="5740">
        <f t="shared" si="70"/>
        <v>0</v>
      </c>
      <c r="AW281" s="5709">
        <f t="shared" si="71"/>
        <v>29400</v>
      </c>
      <c r="AX281" s="5709">
        <f t="shared" si="72"/>
        <v>1470</v>
      </c>
      <c r="AY281" s="5708">
        <v>5</v>
      </c>
      <c r="AZ281" s="2150"/>
      <c r="BT281" s="5291"/>
      <c r="BU281" s="5294"/>
      <c r="BV281" s="5094"/>
      <c r="BW281" s="5095"/>
      <c r="BX281" s="5095"/>
      <c r="BY281" s="5095"/>
      <c r="BZ281" s="5095"/>
      <c r="CA281" s="5095"/>
      <c r="CB281" s="5095"/>
      <c r="CC281" s="5095"/>
      <c r="CD281" s="5095"/>
      <c r="CE281" s="5095"/>
      <c r="CF281" s="5095"/>
      <c r="CG281" s="5095"/>
      <c r="CH281" s="6475"/>
      <c r="CI281" s="5166"/>
      <c r="FC281" s="5012"/>
      <c r="FD281" s="5012"/>
      <c r="FE281" s="5012"/>
      <c r="FF281" s="5012"/>
      <c r="FG281" s="5012"/>
      <c r="FH281" s="5012"/>
      <c r="FI281" s="5012"/>
      <c r="FJ281" s="5012"/>
      <c r="FK281" s="90"/>
      <c r="FL281" s="5012"/>
      <c r="FM281" s="5012"/>
      <c r="FN281" s="5012"/>
      <c r="FO281" s="5012"/>
      <c r="FP281" s="5012"/>
      <c r="FQ281" s="5012"/>
      <c r="FR281" s="5012"/>
      <c r="FS281" s="5012"/>
      <c r="GK281" s="3850"/>
    </row>
    <row r="282" spans="17:193">
      <c r="Q282" s="5637" t="s">
        <v>1222</v>
      </c>
      <c r="R282" s="5673" t="s">
        <v>1547</v>
      </c>
      <c r="S282" s="5631">
        <v>7</v>
      </c>
      <c r="T282" s="5589" t="s">
        <v>1545</v>
      </c>
      <c r="U282" s="5606">
        <v>45562</v>
      </c>
      <c r="V282" s="7281">
        <v>5.2</v>
      </c>
      <c r="W282" s="5594" t="s">
        <v>35</v>
      </c>
      <c r="X282" s="5594">
        <v>13</v>
      </c>
      <c r="Y282" s="5608">
        <v>1005</v>
      </c>
      <c r="Z282" s="4482">
        <v>45562</v>
      </c>
      <c r="AA282" s="5634">
        <v>45580</v>
      </c>
      <c r="AB282" s="5594">
        <v>23496</v>
      </c>
      <c r="AC282" s="5598">
        <v>5200</v>
      </c>
      <c r="AD282" s="5598">
        <f t="shared" si="73"/>
        <v>0</v>
      </c>
      <c r="AE282" s="5600">
        <f t="shared" si="74"/>
        <v>5226</v>
      </c>
      <c r="AF282" s="5608">
        <f>(AE282*0.05)</f>
        <v>261.3</v>
      </c>
      <c r="AG282" s="5589">
        <v>5</v>
      </c>
      <c r="AH282" s="6438"/>
      <c r="AI282" s="5734"/>
      <c r="AJ282" s="5823"/>
      <c r="AK282" s="5589"/>
      <c r="AL282" s="5589"/>
      <c r="AM282" s="5610"/>
      <c r="AN282" s="6358"/>
      <c r="AO282" s="5594"/>
      <c r="AP282" s="5594"/>
      <c r="AQ282" s="5597"/>
      <c r="AR282" s="5614"/>
      <c r="AS282" s="6208"/>
      <c r="AT282" s="5599"/>
      <c r="AU282" s="5609"/>
      <c r="AV282" s="5598"/>
      <c r="AW282" s="5600"/>
      <c r="AX282" s="5600"/>
      <c r="AY282" s="5609"/>
      <c r="AZ282" s="2150"/>
      <c r="BT282" s="5291"/>
      <c r="BU282" s="5294"/>
      <c r="BV282" s="5094"/>
      <c r="BW282" s="5095"/>
      <c r="BX282" s="5095"/>
      <c r="BY282" s="5095"/>
      <c r="BZ282" s="5095"/>
      <c r="CA282" s="5095"/>
      <c r="CB282" s="5095"/>
      <c r="CC282" s="5095"/>
      <c r="CD282" s="5095"/>
      <c r="CE282" s="5095"/>
      <c r="CF282" s="5095"/>
      <c r="CG282" s="5095"/>
      <c r="CH282" s="6475"/>
      <c r="CI282" s="5166"/>
      <c r="FC282" s="5012"/>
      <c r="FD282" s="5012"/>
      <c r="FE282" s="5012"/>
      <c r="FF282" s="5012"/>
      <c r="FG282" s="5012"/>
      <c r="FH282" s="5012"/>
      <c r="FI282" s="5012"/>
      <c r="FJ282" s="5012"/>
      <c r="FK282" s="90"/>
      <c r="FL282" s="5012"/>
      <c r="FM282" s="5012"/>
      <c r="FN282" s="5012"/>
      <c r="FO282" s="5012"/>
      <c r="FP282" s="5012"/>
      <c r="FQ282" s="5012"/>
      <c r="FR282" s="5012"/>
      <c r="FS282" s="5012"/>
      <c r="GK282" s="3850"/>
    </row>
    <row r="283" spans="17:193">
      <c r="Q283" s="6860" t="s">
        <v>1635</v>
      </c>
      <c r="R283" s="5599" t="s">
        <v>1531</v>
      </c>
      <c r="S283" s="5599">
        <v>3</v>
      </c>
      <c r="T283" s="5599" t="s">
        <v>101</v>
      </c>
      <c r="U283" s="5610">
        <v>45532</v>
      </c>
      <c r="V283" s="5599">
        <v>30</v>
      </c>
      <c r="W283" s="5612" t="s">
        <v>35</v>
      </c>
      <c r="X283" s="5688">
        <v>30</v>
      </c>
      <c r="Y283" s="5613">
        <v>310</v>
      </c>
      <c r="Z283" s="5614">
        <v>45546</v>
      </c>
      <c r="AA283" s="5610">
        <v>45570</v>
      </c>
      <c r="AB283" s="5599">
        <v>23432</v>
      </c>
      <c r="AC283" s="5615">
        <v>30000</v>
      </c>
      <c r="AD283" s="5630">
        <f t="shared" si="73"/>
        <v>0</v>
      </c>
      <c r="AE283" s="5616">
        <f t="shared" si="74"/>
        <v>9300</v>
      </c>
      <c r="AF283" s="5616">
        <f>(AE283*0.05)</f>
        <v>465</v>
      </c>
      <c r="AG283" s="5615">
        <v>5</v>
      </c>
      <c r="AH283" s="6445" t="s">
        <v>8</v>
      </c>
      <c r="AI283" s="5734"/>
      <c r="AJ283" s="5823"/>
      <c r="AK283" s="5589"/>
      <c r="AL283" s="5589"/>
      <c r="AM283" s="5610"/>
      <c r="AN283" s="6358"/>
      <c r="AO283" s="5594"/>
      <c r="AP283" s="5594"/>
      <c r="AQ283" s="5597"/>
      <c r="AR283" s="5614"/>
      <c r="AS283" s="6208"/>
      <c r="AT283" s="5599"/>
      <c r="AU283" s="5609"/>
      <c r="AV283" s="5598"/>
      <c r="AW283" s="5600"/>
      <c r="AX283" s="5600"/>
      <c r="AY283" s="5609"/>
      <c r="AZ283" s="2150"/>
      <c r="BT283" s="5274"/>
      <c r="BU283" s="5094"/>
      <c r="BV283" s="5094"/>
      <c r="BW283" s="5095"/>
      <c r="BX283" s="5095"/>
      <c r="BY283" s="5095"/>
      <c r="BZ283" s="5095"/>
      <c r="CA283" s="5095"/>
      <c r="CB283" s="5095"/>
      <c r="CC283" s="5095"/>
      <c r="CD283" s="5095"/>
      <c r="CE283" s="5095"/>
      <c r="CF283" s="5095"/>
      <c r="CG283" s="5095"/>
      <c r="CH283" s="6475"/>
      <c r="CI283" s="5166"/>
      <c r="FC283" s="5012"/>
      <c r="FD283" s="5012"/>
      <c r="FE283" s="5012"/>
      <c r="FF283" s="5012"/>
      <c r="FG283" s="5012"/>
      <c r="FH283" s="5012"/>
      <c r="FI283" s="5012"/>
      <c r="FJ283" s="5012"/>
      <c r="FK283" s="90"/>
      <c r="FL283" s="5012"/>
      <c r="FM283" s="5012"/>
      <c r="FN283" s="5012"/>
      <c r="FO283" s="5012"/>
      <c r="FP283" s="5012"/>
      <c r="FQ283" s="5012"/>
      <c r="FR283" s="5012"/>
      <c r="FS283" s="5012"/>
      <c r="GK283" s="3850"/>
    </row>
    <row r="284" spans="17:193">
      <c r="Q284" s="6860" t="s">
        <v>1635</v>
      </c>
      <c r="R284" s="5589" t="s">
        <v>1531</v>
      </c>
      <c r="S284" s="5617">
        <v>4</v>
      </c>
      <c r="T284" s="5617" t="s">
        <v>101</v>
      </c>
      <c r="U284" s="7455">
        <v>45545</v>
      </c>
      <c r="V284" s="5617">
        <v>30</v>
      </c>
      <c r="W284" s="6206" t="s">
        <v>35</v>
      </c>
      <c r="X284" s="6203">
        <v>30</v>
      </c>
      <c r="Y284" s="7457">
        <v>310</v>
      </c>
      <c r="Z284" s="6210">
        <v>45575</v>
      </c>
      <c r="AA284" s="7455">
        <v>45570</v>
      </c>
      <c r="AB284" s="5617">
        <v>23432</v>
      </c>
      <c r="AC284" s="6212">
        <v>30000</v>
      </c>
      <c r="AD284" s="7072">
        <f t="shared" si="73"/>
        <v>0</v>
      </c>
      <c r="AE284" s="7458">
        <f t="shared" si="74"/>
        <v>9300</v>
      </c>
      <c r="AF284" s="7458">
        <f t="shared" ref="AF284:AF299" si="75">(AE284*0.05)</f>
        <v>465</v>
      </c>
      <c r="AG284" s="6212">
        <v>5</v>
      </c>
      <c r="AH284" s="5736" t="s">
        <v>8</v>
      </c>
      <c r="AI284" s="5734"/>
      <c r="AJ284" s="5823"/>
      <c r="AK284" s="5589"/>
      <c r="AL284" s="5589"/>
      <c r="AM284" s="5610"/>
      <c r="AN284" s="6358"/>
      <c r="AO284" s="5594"/>
      <c r="AP284" s="5594"/>
      <c r="AQ284" s="5597"/>
      <c r="AR284" s="5614"/>
      <c r="AS284" s="6208"/>
      <c r="AT284" s="5599"/>
      <c r="AU284" s="5609"/>
      <c r="AV284" s="5598"/>
      <c r="AW284" s="5600"/>
      <c r="AX284" s="5600"/>
      <c r="AY284" s="5609"/>
      <c r="AZ284" s="2150"/>
      <c r="BT284" s="5274"/>
      <c r="BU284" s="5094"/>
      <c r="BV284" s="5094"/>
      <c r="BW284" s="5095"/>
      <c r="BX284" s="5095"/>
      <c r="BY284" s="5095"/>
      <c r="BZ284" s="5095"/>
      <c r="CA284" s="5095"/>
      <c r="CB284" s="5095"/>
      <c r="CC284" s="5095"/>
      <c r="CD284" s="5095"/>
      <c r="CE284" s="5095"/>
      <c r="CF284" s="5095"/>
      <c r="CG284" s="5095"/>
      <c r="CH284" s="6475"/>
      <c r="CI284" s="5166"/>
      <c r="FC284" s="5012"/>
      <c r="FD284" s="5012"/>
      <c r="FE284" s="5012"/>
      <c r="FF284" s="5012"/>
      <c r="FG284" s="5012"/>
      <c r="FH284" s="5012"/>
      <c r="FI284" s="5012"/>
      <c r="FJ284" s="5012"/>
      <c r="FK284" s="90"/>
      <c r="FL284" s="5012"/>
      <c r="FM284" s="5012"/>
      <c r="FN284" s="5012"/>
      <c r="FO284" s="5012"/>
      <c r="FP284" s="5012"/>
      <c r="FQ284" s="5012"/>
      <c r="FR284" s="5012"/>
      <c r="FS284" s="5012"/>
      <c r="GK284" s="3850"/>
    </row>
    <row r="285" spans="17:193">
      <c r="Q285" s="6860" t="s">
        <v>1651</v>
      </c>
      <c r="R285" s="5589" t="s">
        <v>1531</v>
      </c>
      <c r="S285" s="5589">
        <v>1</v>
      </c>
      <c r="T285" s="5589" t="s">
        <v>1545</v>
      </c>
      <c r="U285" s="5595">
        <v>45568</v>
      </c>
      <c r="V285" s="5589">
        <v>10</v>
      </c>
      <c r="W285" s="5594" t="s">
        <v>35</v>
      </c>
      <c r="X285" s="5605">
        <v>10</v>
      </c>
      <c r="Y285" s="5597">
        <v>358.5</v>
      </c>
      <c r="Z285" s="4482">
        <v>45575</v>
      </c>
      <c r="AA285" s="5595">
        <v>45570</v>
      </c>
      <c r="AB285" s="5589">
        <v>23433</v>
      </c>
      <c r="AC285" s="5609">
        <v>10000</v>
      </c>
      <c r="AD285" s="5598">
        <f t="shared" si="73"/>
        <v>0</v>
      </c>
      <c r="AE285" s="5600">
        <f t="shared" si="74"/>
        <v>3585</v>
      </c>
      <c r="AF285" s="5600">
        <f t="shared" si="75"/>
        <v>179.25</v>
      </c>
      <c r="AG285" s="5609">
        <v>5</v>
      </c>
      <c r="AH285" s="5736" t="s">
        <v>1672</v>
      </c>
      <c r="AI285" s="5734"/>
      <c r="AJ285" s="5823"/>
      <c r="AK285" s="5589"/>
      <c r="AL285" s="5589"/>
      <c r="AM285" s="5610"/>
      <c r="AN285" s="6358"/>
      <c r="AO285" s="5594"/>
      <c r="AP285" s="5594"/>
      <c r="AQ285" s="5597"/>
      <c r="AR285" s="5614"/>
      <c r="AS285" s="6208"/>
      <c r="AT285" s="5599"/>
      <c r="AU285" s="5609"/>
      <c r="AV285" s="5598"/>
      <c r="AW285" s="5600"/>
      <c r="AX285" s="5600"/>
      <c r="AY285" s="5609"/>
      <c r="AZ285" s="2150"/>
      <c r="BT285" s="5274"/>
      <c r="BU285" s="5094"/>
      <c r="BV285" s="5094"/>
      <c r="BW285" s="5095"/>
      <c r="BX285" s="5095"/>
      <c r="BY285" s="5095"/>
      <c r="BZ285" s="5095"/>
      <c r="CA285" s="5095"/>
      <c r="CB285" s="5095"/>
      <c r="CC285" s="5095"/>
      <c r="CD285" s="5095"/>
      <c r="CE285" s="5095"/>
      <c r="CF285" s="5095"/>
      <c r="CG285" s="5095"/>
      <c r="CH285" s="6475"/>
      <c r="CI285" s="5166"/>
      <c r="FC285" s="5012"/>
      <c r="FD285" s="5012"/>
      <c r="FE285" s="5012"/>
      <c r="FF285" s="5012"/>
      <c r="FG285" s="5012"/>
      <c r="FH285" s="5012"/>
      <c r="FI285" s="5012"/>
      <c r="FJ285" s="5012"/>
      <c r="FK285" s="90"/>
      <c r="FL285" s="5012"/>
      <c r="FM285" s="5012"/>
      <c r="FN285" s="5012"/>
      <c r="FO285" s="5012"/>
      <c r="FP285" s="5012"/>
      <c r="FQ285" s="5012"/>
      <c r="FR285" s="5012"/>
      <c r="FS285" s="5012"/>
      <c r="GK285" s="3850"/>
    </row>
    <row r="286" spans="17:193">
      <c r="Q286" s="5593" t="s">
        <v>1543</v>
      </c>
      <c r="R286" s="5594" t="s">
        <v>1596</v>
      </c>
      <c r="S286" s="5626">
        <v>30</v>
      </c>
      <c r="T286" s="5589" t="s">
        <v>36</v>
      </c>
      <c r="U286" s="5595">
        <v>45531</v>
      </c>
      <c r="V286" s="7281">
        <v>30</v>
      </c>
      <c r="W286" s="5612" t="s">
        <v>35</v>
      </c>
      <c r="X286" s="5612">
        <v>75</v>
      </c>
      <c r="Y286" s="5629">
        <v>1182.3</v>
      </c>
      <c r="Z286" s="4482">
        <v>45560</v>
      </c>
      <c r="AA286" s="5634">
        <v>45570</v>
      </c>
      <c r="AB286" s="5594">
        <v>23431</v>
      </c>
      <c r="AC286" s="5598">
        <v>30000</v>
      </c>
      <c r="AD286" s="5598">
        <f t="shared" si="73"/>
        <v>0</v>
      </c>
      <c r="AE286" s="5608">
        <f t="shared" si="74"/>
        <v>35469</v>
      </c>
      <c r="AF286" s="5608">
        <f>(AE286*0.05)</f>
        <v>1773.45</v>
      </c>
      <c r="AG286" s="5609">
        <v>5</v>
      </c>
      <c r="AH286" s="5736" t="s">
        <v>8</v>
      </c>
      <c r="AI286" s="5734"/>
      <c r="AJ286" s="5810"/>
      <c r="AK286" s="3674"/>
      <c r="AL286" s="3674"/>
      <c r="AM286" s="2091"/>
      <c r="AN286" s="2091"/>
      <c r="AO286" s="2091"/>
      <c r="AP286" s="2091"/>
      <c r="AQ286" s="2091"/>
      <c r="AR286" s="2091"/>
      <c r="AS286" s="3674"/>
      <c r="AT286" s="2091"/>
      <c r="AU286" s="3546"/>
      <c r="AV286" s="3546"/>
      <c r="AW286" s="2091"/>
      <c r="AX286" s="2091"/>
      <c r="AY286" s="2091"/>
      <c r="AZ286" s="2150"/>
      <c r="BT286" s="5274"/>
      <c r="BU286" s="5094"/>
      <c r="BV286" s="5094"/>
      <c r="BW286" s="5095"/>
      <c r="BX286" s="5095"/>
      <c r="BY286" s="5095"/>
      <c r="BZ286" s="5095"/>
      <c r="CA286" s="5095"/>
      <c r="CB286" s="5095"/>
      <c r="CC286" s="5095"/>
      <c r="CD286" s="5095"/>
      <c r="CE286" s="5095"/>
      <c r="CF286" s="5095"/>
      <c r="CG286" s="5095"/>
      <c r="CH286" s="6475"/>
      <c r="CI286" s="5166"/>
      <c r="FC286" s="5012"/>
      <c r="FD286" s="5012"/>
      <c r="FE286" s="5012"/>
      <c r="FF286" s="5012"/>
      <c r="FG286" s="5012"/>
      <c r="FH286" s="5012"/>
      <c r="FI286" s="5012"/>
      <c r="FJ286" s="5012"/>
      <c r="FK286" s="90"/>
      <c r="FL286" s="5012"/>
      <c r="FM286" s="5012"/>
      <c r="FN286" s="5012"/>
      <c r="FO286" s="5012"/>
      <c r="FP286" s="5012"/>
      <c r="FQ286" s="5012"/>
      <c r="FR286" s="5012"/>
      <c r="FS286" s="5012"/>
      <c r="GK286" s="3850"/>
    </row>
    <row r="287" spans="17:193" ht="15" thickBot="1">
      <c r="Q287" s="5593" t="s">
        <v>1604</v>
      </c>
      <c r="R287" s="5594" t="s">
        <v>1617</v>
      </c>
      <c r="S287" s="5589">
        <v>11</v>
      </c>
      <c r="T287" s="5589" t="s">
        <v>1545</v>
      </c>
      <c r="U287" s="5610">
        <v>45559</v>
      </c>
      <c r="V287" s="5589">
        <v>250</v>
      </c>
      <c r="W287" s="5594" t="s">
        <v>35</v>
      </c>
      <c r="X287" s="5594">
        <v>250</v>
      </c>
      <c r="Y287" s="5597">
        <v>182.7</v>
      </c>
      <c r="Z287" s="5614">
        <v>45589</v>
      </c>
      <c r="AA287" s="6208">
        <v>45570</v>
      </c>
      <c r="AB287" s="5599">
        <v>23434</v>
      </c>
      <c r="AC287" s="5609">
        <v>226000</v>
      </c>
      <c r="AD287" s="5598">
        <f t="shared" si="73"/>
        <v>-24000</v>
      </c>
      <c r="AE287" s="5600">
        <f t="shared" si="74"/>
        <v>41290.199999999997</v>
      </c>
      <c r="AF287" s="5600">
        <f t="shared" si="75"/>
        <v>2064.5099999999998</v>
      </c>
      <c r="AG287" s="7445">
        <v>2.5</v>
      </c>
      <c r="AH287" s="5672"/>
      <c r="AI287" s="5734"/>
      <c r="AJ287" s="5812"/>
      <c r="AK287" s="5813"/>
      <c r="AL287" s="5813"/>
      <c r="AM287" s="3722"/>
      <c r="AN287" s="3722"/>
      <c r="AO287" s="3722"/>
      <c r="AP287" s="3722"/>
      <c r="AQ287" s="3722"/>
      <c r="AR287" s="3722"/>
      <c r="AS287" s="5813"/>
      <c r="AT287" s="3722"/>
      <c r="AU287" s="5819"/>
      <c r="AV287" s="5819"/>
      <c r="AW287" s="3722"/>
      <c r="AX287" s="3722"/>
      <c r="AY287" s="2151"/>
      <c r="AZ287" s="3257"/>
      <c r="BT287" s="5274"/>
      <c r="BU287" s="5094"/>
      <c r="BV287" s="5094"/>
      <c r="BW287" s="5095"/>
      <c r="BX287" s="5095"/>
      <c r="BY287" s="5095"/>
      <c r="BZ287" s="5095"/>
      <c r="CA287" s="5095"/>
      <c r="CB287" s="5095"/>
      <c r="CC287" s="5095"/>
      <c r="CD287" s="5095"/>
      <c r="CE287" s="5095"/>
      <c r="CF287" s="5095"/>
      <c r="CG287" s="5095"/>
      <c r="CH287" s="6475"/>
      <c r="CI287" s="5166"/>
      <c r="FC287" s="5012"/>
      <c r="FD287" s="5012"/>
      <c r="FE287" s="5012"/>
      <c r="FF287" s="5012"/>
      <c r="FG287" s="5012"/>
      <c r="FH287" s="5012"/>
      <c r="FI287" s="5012"/>
      <c r="FJ287" s="5012"/>
      <c r="FK287" s="90"/>
      <c r="FL287" s="5012"/>
      <c r="FM287" s="5012"/>
      <c r="FN287" s="5012"/>
      <c r="FO287" s="5012"/>
      <c r="FP287" s="5012"/>
      <c r="FQ287" s="5012"/>
      <c r="FR287" s="5012"/>
      <c r="FS287" s="5012"/>
      <c r="GK287" s="3850"/>
    </row>
    <row r="288" spans="17:193" ht="15" thickBot="1">
      <c r="Q288" s="5593" t="s">
        <v>1543</v>
      </c>
      <c r="R288" s="5594" t="s">
        <v>1528</v>
      </c>
      <c r="S288" s="5626">
        <v>33</v>
      </c>
      <c r="T288" s="5589" t="s">
        <v>1545</v>
      </c>
      <c r="U288" s="5595">
        <v>45572</v>
      </c>
      <c r="V288" s="7281">
        <v>30</v>
      </c>
      <c r="W288" s="5612" t="s">
        <v>35</v>
      </c>
      <c r="X288" s="5612">
        <v>60</v>
      </c>
      <c r="Y288" s="5629">
        <v>434</v>
      </c>
      <c r="Z288" s="4482">
        <v>45579</v>
      </c>
      <c r="AA288" s="5634">
        <v>45580</v>
      </c>
      <c r="AB288" s="5594">
        <v>23489</v>
      </c>
      <c r="AC288" s="5598">
        <v>15000</v>
      </c>
      <c r="AD288" s="5598">
        <f>(AC288-V288*1000)</f>
        <v>-15000</v>
      </c>
      <c r="AE288" s="5608">
        <f>(AC288*Y288/1000)</f>
        <v>6510</v>
      </c>
      <c r="AF288" s="5608">
        <f>(AE288*0.05)</f>
        <v>325.5</v>
      </c>
      <c r="AG288" s="5609">
        <v>5</v>
      </c>
      <c r="AH288" s="5672" t="s">
        <v>8</v>
      </c>
      <c r="AI288" s="5734"/>
      <c r="AJ288" s="5814"/>
      <c r="AK288" s="5814"/>
      <c r="AL288" s="5814"/>
      <c r="AM288" s="3602"/>
      <c r="AN288" s="3602"/>
      <c r="AO288" s="3602"/>
      <c r="AP288" s="3602"/>
      <c r="AQ288" s="3602"/>
      <c r="AR288" s="3602"/>
      <c r="AS288" s="5814"/>
      <c r="AT288" s="3602"/>
      <c r="AU288" s="7437"/>
      <c r="AV288" s="7437"/>
      <c r="AW288" s="3602"/>
      <c r="AX288" s="3602"/>
      <c r="AY288" s="2024"/>
      <c r="AZ288" s="3602"/>
      <c r="BT288" s="5292"/>
      <c r="BU288" s="5282"/>
      <c r="BV288" s="5282"/>
      <c r="BW288" s="5283"/>
      <c r="BX288" s="5283"/>
      <c r="BY288" s="5283"/>
      <c r="BZ288" s="5283"/>
      <c r="CA288" s="5283"/>
      <c r="CB288" s="5283"/>
      <c r="CC288" s="5283"/>
      <c r="CD288" s="5283"/>
      <c r="CE288" s="5283"/>
      <c r="CF288" s="5283"/>
      <c r="CG288" s="5283"/>
      <c r="CH288" s="6476"/>
      <c r="CI288" s="5284"/>
      <c r="GK288" s="3850"/>
    </row>
    <row r="289" spans="17:193" ht="23.4">
      <c r="Q289" s="5633" t="s">
        <v>1543</v>
      </c>
      <c r="R289" s="5594" t="s">
        <v>1656</v>
      </c>
      <c r="S289" s="5631">
        <v>34</v>
      </c>
      <c r="T289" s="5589" t="s">
        <v>101</v>
      </c>
      <c r="U289" s="5606">
        <v>45574</v>
      </c>
      <c r="V289" s="5598">
        <v>6</v>
      </c>
      <c r="W289" s="5594" t="s">
        <v>35</v>
      </c>
      <c r="X289" s="5594">
        <v>6</v>
      </c>
      <c r="Y289" s="5608">
        <v>262</v>
      </c>
      <c r="Z289" s="4482">
        <v>45579</v>
      </c>
      <c r="AA289" s="5634">
        <v>45580</v>
      </c>
      <c r="AB289" s="5594">
        <v>23489</v>
      </c>
      <c r="AC289" s="5598">
        <v>6000</v>
      </c>
      <c r="AD289" s="5598">
        <v>0</v>
      </c>
      <c r="AE289" s="5608">
        <f>(AC289*Y289/1000)</f>
        <v>1572</v>
      </c>
      <c r="AF289" s="5608">
        <v>143.69999999999999</v>
      </c>
      <c r="AG289" s="5589">
        <v>5</v>
      </c>
      <c r="AH289" s="5672" t="s">
        <v>8</v>
      </c>
      <c r="AI289" s="5734"/>
      <c r="AJ289" s="6396"/>
      <c r="AK289" s="5814"/>
      <c r="AL289" s="5814"/>
      <c r="AM289" s="3602"/>
      <c r="AN289" s="3602"/>
      <c r="AO289" s="3602"/>
      <c r="AP289" s="3602"/>
      <c r="AQ289" s="3602"/>
      <c r="AR289" s="3602"/>
      <c r="AS289" s="5814"/>
      <c r="AT289" s="3602"/>
      <c r="AU289" s="3602"/>
      <c r="AV289" s="3602"/>
      <c r="AW289" s="3602"/>
      <c r="AX289" s="3602"/>
      <c r="AY289" s="3602"/>
      <c r="AZ289" s="3602"/>
      <c r="BT289" s="808"/>
      <c r="BX289" s="2"/>
      <c r="GK289" s="3850"/>
    </row>
    <row r="290" spans="17:193" ht="16.2" thickBot="1">
      <c r="Q290" s="5593" t="s">
        <v>1604</v>
      </c>
      <c r="R290" s="5594" t="s">
        <v>1645</v>
      </c>
      <c r="S290" s="5589">
        <v>12</v>
      </c>
      <c r="T290" s="5589" t="s">
        <v>1545</v>
      </c>
      <c r="U290" s="5610">
        <v>45559</v>
      </c>
      <c r="V290" s="5589">
        <v>250</v>
      </c>
      <c r="W290" s="5594" t="s">
        <v>35</v>
      </c>
      <c r="X290" s="5594">
        <v>200</v>
      </c>
      <c r="Y290" s="5597">
        <v>147</v>
      </c>
      <c r="Z290" s="5614">
        <v>45589</v>
      </c>
      <c r="AA290" s="6208">
        <v>45570</v>
      </c>
      <c r="AB290" s="5599">
        <v>23434</v>
      </c>
      <c r="AC290" s="5609">
        <v>250000</v>
      </c>
      <c r="AD290" s="5598">
        <f t="shared" si="73"/>
        <v>0</v>
      </c>
      <c r="AE290" s="5600">
        <f t="shared" si="74"/>
        <v>36750</v>
      </c>
      <c r="AF290" s="5600">
        <f t="shared" si="75"/>
        <v>1837.5</v>
      </c>
      <c r="AG290" s="5609">
        <v>5</v>
      </c>
      <c r="AH290" s="5672"/>
      <c r="AI290" s="5734"/>
      <c r="AJ290" s="5742" t="s">
        <v>792</v>
      </c>
      <c r="AK290" s="5820" t="s">
        <v>1391</v>
      </c>
      <c r="AL290" s="5814"/>
      <c r="AM290" s="3602"/>
      <c r="AN290" s="3602"/>
      <c r="AO290" s="3602"/>
      <c r="AP290" s="3602"/>
      <c r="AQ290" s="3602"/>
      <c r="AR290" s="3602"/>
      <c r="AS290" s="5814"/>
      <c r="AT290" s="3602"/>
      <c r="AU290" s="3602"/>
      <c r="AV290" s="3602"/>
      <c r="AW290" s="3602"/>
      <c r="AX290" s="3602"/>
      <c r="AY290" s="3602"/>
      <c r="AZ290" s="3602"/>
      <c r="BT290" s="2605"/>
      <c r="BU290" s="2605"/>
      <c r="BV290" s="1775"/>
      <c r="BW290" s="1775"/>
      <c r="BX290" s="1775"/>
      <c r="BY290" s="2605"/>
      <c r="BZ290" s="1775"/>
      <c r="CA290" s="1775"/>
      <c r="CB290" s="1775"/>
      <c r="FC290" s="4722"/>
      <c r="FD290" s="4995"/>
      <c r="FE290" s="4993"/>
      <c r="FF290" s="4993"/>
      <c r="FG290" s="4993"/>
      <c r="FH290" s="4993"/>
      <c r="FI290" s="4993"/>
      <c r="FJ290" s="4993"/>
      <c r="FK290" s="4993"/>
      <c r="FL290" s="4993"/>
      <c r="FM290" s="4993"/>
      <c r="FN290" s="4993"/>
      <c r="FO290" s="4993"/>
      <c r="FP290" s="4993"/>
      <c r="FQ290" s="4993"/>
      <c r="FR290" s="4993"/>
      <c r="FS290" s="4993"/>
      <c r="GK290" s="3850"/>
    </row>
    <row r="291" spans="17:193">
      <c r="Q291" s="5593" t="s">
        <v>1604</v>
      </c>
      <c r="R291" s="5594" t="s">
        <v>1646</v>
      </c>
      <c r="S291" s="5589">
        <v>13</v>
      </c>
      <c r="T291" s="5589" t="s">
        <v>1545</v>
      </c>
      <c r="U291" s="5610">
        <v>45559</v>
      </c>
      <c r="V291" s="5589">
        <v>150</v>
      </c>
      <c r="W291" s="5594" t="s">
        <v>35</v>
      </c>
      <c r="X291" s="5594">
        <v>150</v>
      </c>
      <c r="Y291" s="5597">
        <v>147</v>
      </c>
      <c r="Z291" s="5614">
        <v>45589</v>
      </c>
      <c r="AA291" s="6208">
        <v>45570</v>
      </c>
      <c r="AB291" s="5599">
        <v>23435</v>
      </c>
      <c r="AC291" s="5609">
        <v>150000</v>
      </c>
      <c r="AD291" s="5598">
        <f t="shared" si="73"/>
        <v>0</v>
      </c>
      <c r="AE291" s="5600">
        <f t="shared" si="74"/>
        <v>22050</v>
      </c>
      <c r="AF291" s="5600">
        <f t="shared" si="75"/>
        <v>1102.5</v>
      </c>
      <c r="AG291" s="5609">
        <v>5</v>
      </c>
      <c r="AH291" s="5672"/>
      <c r="AI291" s="5734"/>
      <c r="AJ291" s="5579"/>
      <c r="AK291" s="7450"/>
      <c r="AL291" s="5773" t="s">
        <v>14</v>
      </c>
      <c r="AM291" s="5773" t="s">
        <v>12</v>
      </c>
      <c r="AN291" s="5773"/>
      <c r="AO291" s="5773"/>
      <c r="AP291" s="5773"/>
      <c r="AQ291" s="5773" t="s">
        <v>15</v>
      </c>
      <c r="AR291" s="5773" t="s">
        <v>12</v>
      </c>
      <c r="AS291" s="5746" t="s">
        <v>12</v>
      </c>
      <c r="AT291" s="5773"/>
      <c r="AU291" s="5773"/>
      <c r="AV291" s="5773"/>
      <c r="AW291" s="5773"/>
      <c r="AX291" s="5773" t="s">
        <v>0</v>
      </c>
      <c r="AY291" s="5774"/>
      <c r="AZ291" s="5775"/>
      <c r="BT291" s="1775"/>
      <c r="BU291" s="1775"/>
      <c r="BV291" s="1775"/>
      <c r="BW291" s="1775"/>
      <c r="BX291" s="1775"/>
      <c r="BY291" s="1775"/>
      <c r="BZ291" s="1775"/>
      <c r="CA291" s="1775"/>
      <c r="CB291" s="1775"/>
      <c r="FC291" s="87"/>
      <c r="FD291" s="87"/>
      <c r="FE291" s="87"/>
      <c r="FF291" s="87"/>
      <c r="FG291" s="87"/>
      <c r="FH291" s="87"/>
      <c r="FI291" s="87"/>
      <c r="FJ291" s="87"/>
      <c r="FK291" s="87"/>
      <c r="FL291" s="87"/>
      <c r="FM291" s="87"/>
      <c r="FN291" s="87"/>
      <c r="FO291" s="87"/>
      <c r="FP291" s="87"/>
      <c r="FQ291" s="87"/>
      <c r="FR291" s="87"/>
      <c r="FS291" s="87"/>
      <c r="GK291" s="3850"/>
    </row>
    <row r="292" spans="17:193">
      <c r="Q292" s="5593" t="s">
        <v>792</v>
      </c>
      <c r="R292" s="5589" t="s">
        <v>1527</v>
      </c>
      <c r="S292" s="5599">
        <v>475</v>
      </c>
      <c r="T292" s="5589" t="s">
        <v>36</v>
      </c>
      <c r="U292" s="5610">
        <v>45575</v>
      </c>
      <c r="V292" s="5599">
        <v>7.5</v>
      </c>
      <c r="W292" s="5612" t="s">
        <v>35</v>
      </c>
      <c r="X292" s="5612">
        <v>15</v>
      </c>
      <c r="Y292" s="5613">
        <v>603.4</v>
      </c>
      <c r="Z292" s="5614">
        <v>45581</v>
      </c>
      <c r="AA292" s="6208">
        <v>45580</v>
      </c>
      <c r="AB292" s="5599">
        <v>23485</v>
      </c>
      <c r="AC292" s="5615">
        <v>7500</v>
      </c>
      <c r="AD292" s="5598">
        <f t="shared" si="73"/>
        <v>0</v>
      </c>
      <c r="AE292" s="5616">
        <f t="shared" si="74"/>
        <v>4525.5</v>
      </c>
      <c r="AF292" s="5616">
        <f t="shared" si="75"/>
        <v>226.27500000000001</v>
      </c>
      <c r="AG292" s="5609">
        <v>5</v>
      </c>
      <c r="AH292" s="5672"/>
      <c r="AI292" s="5734"/>
      <c r="AJ292" s="5580" t="s">
        <v>4</v>
      </c>
      <c r="AK292" s="7451" t="s">
        <v>18</v>
      </c>
      <c r="AL292" s="5777" t="s">
        <v>19</v>
      </c>
      <c r="AM292" s="5777" t="s">
        <v>19</v>
      </c>
      <c r="AN292" s="5777" t="s">
        <v>20</v>
      </c>
      <c r="AO292" s="5777" t="s">
        <v>21</v>
      </c>
      <c r="AP292" s="5777" t="s">
        <v>1559</v>
      </c>
      <c r="AQ292" s="5777" t="s">
        <v>22</v>
      </c>
      <c r="AR292" s="5777" t="s">
        <v>23</v>
      </c>
      <c r="AS292" s="5751" t="s">
        <v>23</v>
      </c>
      <c r="AT292" s="5777" t="s">
        <v>24</v>
      </c>
      <c r="AU292" s="5777" t="s">
        <v>20</v>
      </c>
      <c r="AV292" s="5777" t="s">
        <v>25</v>
      </c>
      <c r="AW292" s="5777" t="s">
        <v>0</v>
      </c>
      <c r="AX292" s="5777" t="s">
        <v>1363</v>
      </c>
      <c r="AY292" s="5778" t="s">
        <v>1388</v>
      </c>
      <c r="AZ292" s="5779" t="s">
        <v>26</v>
      </c>
      <c r="BT292" s="2605"/>
      <c r="BU292" s="2605"/>
      <c r="BV292" s="1775"/>
      <c r="BW292" s="1775"/>
      <c r="BX292" s="1775"/>
      <c r="BY292" s="2605"/>
      <c r="BZ292" s="1775"/>
      <c r="CA292" s="1775"/>
      <c r="CB292" s="1775"/>
      <c r="FC292" s="87"/>
      <c r="FD292" s="87"/>
      <c r="FE292" s="87"/>
      <c r="FF292" s="87"/>
      <c r="FG292" s="87"/>
      <c r="FH292" s="87"/>
      <c r="FI292" s="87"/>
      <c r="FJ292" s="87"/>
      <c r="FK292" s="87"/>
      <c r="FL292" s="87"/>
      <c r="FM292" s="87"/>
      <c r="FN292" s="87"/>
      <c r="FO292" s="87"/>
      <c r="FP292" s="87"/>
      <c r="FQ292" s="87"/>
      <c r="FR292" s="87"/>
      <c r="FS292" s="87"/>
      <c r="GK292" s="3850"/>
    </row>
    <row r="293" spans="17:193" ht="15" thickBot="1">
      <c r="Q293" s="5593" t="s">
        <v>792</v>
      </c>
      <c r="R293" s="5589" t="s">
        <v>1528</v>
      </c>
      <c r="S293" s="5589">
        <v>476</v>
      </c>
      <c r="T293" s="5589" t="s">
        <v>36</v>
      </c>
      <c r="U293" s="5610">
        <v>45575</v>
      </c>
      <c r="V293" s="5589">
        <v>100</v>
      </c>
      <c r="W293" s="5594" t="s">
        <v>35</v>
      </c>
      <c r="X293" s="5594">
        <v>100</v>
      </c>
      <c r="Y293" s="5597">
        <v>434</v>
      </c>
      <c r="Z293" s="5614">
        <v>45581</v>
      </c>
      <c r="AA293" s="6208">
        <v>45580</v>
      </c>
      <c r="AB293" s="5599">
        <v>23485</v>
      </c>
      <c r="AC293" s="5609">
        <v>75000</v>
      </c>
      <c r="AD293" s="5598">
        <f t="shared" si="73"/>
        <v>-25000</v>
      </c>
      <c r="AE293" s="5600">
        <f t="shared" si="74"/>
        <v>32550</v>
      </c>
      <c r="AF293" s="5600">
        <f t="shared" si="75"/>
        <v>1627.5</v>
      </c>
      <c r="AG293" s="5609">
        <v>5</v>
      </c>
      <c r="AH293" s="5672"/>
      <c r="AI293" s="5734"/>
      <c r="AJ293" s="5581"/>
      <c r="AK293" s="7452"/>
      <c r="AL293" s="5781" t="s">
        <v>3</v>
      </c>
      <c r="AM293" s="5781" t="s">
        <v>18</v>
      </c>
      <c r="AN293" s="5781"/>
      <c r="AO293" s="5781"/>
      <c r="AP293" s="5781"/>
      <c r="AQ293" s="5781" t="s">
        <v>21</v>
      </c>
      <c r="AR293" s="5781" t="s">
        <v>27</v>
      </c>
      <c r="AS293" s="5756" t="s">
        <v>28</v>
      </c>
      <c r="AT293" s="5781"/>
      <c r="AU293" s="5781"/>
      <c r="AV293" s="5781"/>
      <c r="AW293" s="5781"/>
      <c r="AX293" s="5781" t="s">
        <v>11</v>
      </c>
      <c r="AY293" s="5782"/>
      <c r="AZ293" s="5783"/>
      <c r="BT293" s="881"/>
      <c r="BU293" s="881"/>
      <c r="BV293" s="881"/>
      <c r="BW293" s="884"/>
      <c r="BX293" s="881"/>
      <c r="BY293" s="875"/>
      <c r="BZ293" s="1480"/>
      <c r="CA293" s="881"/>
      <c r="CB293" s="4092"/>
      <c r="FC293" s="87"/>
      <c r="FD293" s="87"/>
      <c r="FE293" s="87"/>
      <c r="FF293" s="87"/>
      <c r="FG293" s="87"/>
      <c r="FH293" s="87"/>
      <c r="FI293" s="87"/>
      <c r="FJ293" s="87"/>
      <c r="FK293" s="87"/>
      <c r="FL293" s="87"/>
      <c r="FM293" s="87"/>
      <c r="FN293" s="87"/>
      <c r="FO293" s="87"/>
      <c r="FP293" s="87"/>
      <c r="FQ293" s="87"/>
      <c r="FR293" s="87"/>
      <c r="FS293" s="87"/>
      <c r="GK293" s="3850"/>
    </row>
    <row r="294" spans="17:193">
      <c r="Q294" s="5593" t="s">
        <v>792</v>
      </c>
      <c r="R294" s="5589" t="s">
        <v>1528</v>
      </c>
      <c r="S294" s="5589">
        <v>476</v>
      </c>
      <c r="T294" s="5589" t="s">
        <v>36</v>
      </c>
      <c r="U294" s="5610">
        <v>45575</v>
      </c>
      <c r="V294" s="5589">
        <v>25</v>
      </c>
      <c r="W294" s="5594" t="s">
        <v>35</v>
      </c>
      <c r="X294" s="7263">
        <f>(V294*1000/500)</f>
        <v>50</v>
      </c>
      <c r="Y294" s="5597">
        <v>434</v>
      </c>
      <c r="Z294" s="5614">
        <v>45581</v>
      </c>
      <c r="AA294" s="6208">
        <v>45595</v>
      </c>
      <c r="AB294" s="5599">
        <v>23582</v>
      </c>
      <c r="AC294" s="5609">
        <v>25000</v>
      </c>
      <c r="AD294" s="5598">
        <f t="shared" si="73"/>
        <v>0</v>
      </c>
      <c r="AE294" s="5600">
        <f t="shared" si="74"/>
        <v>10850</v>
      </c>
      <c r="AF294" s="5600">
        <f t="shared" si="75"/>
        <v>542.5</v>
      </c>
      <c r="AG294" s="5609">
        <v>5</v>
      </c>
      <c r="AH294" s="5672"/>
      <c r="AI294" s="4955"/>
      <c r="AJ294" s="5791" t="s">
        <v>1527</v>
      </c>
      <c r="AK294" s="5584">
        <v>384</v>
      </c>
      <c r="AL294" s="5584" t="s">
        <v>101</v>
      </c>
      <c r="AM294" s="5585">
        <v>45267</v>
      </c>
      <c r="AN294" s="5586">
        <v>12.5</v>
      </c>
      <c r="AO294" s="5583" t="s">
        <v>35</v>
      </c>
      <c r="AP294" s="5792">
        <f>(AU294/500)</f>
        <v>25</v>
      </c>
      <c r="AQ294" s="5587">
        <v>570.66</v>
      </c>
      <c r="AR294" s="5588">
        <v>45299</v>
      </c>
      <c r="AS294" s="5585">
        <v>45296</v>
      </c>
      <c r="AT294" s="5584">
        <v>22058</v>
      </c>
      <c r="AU294" s="5662">
        <v>12500</v>
      </c>
      <c r="AV294" s="5590">
        <f t="shared" ref="AV294:AV299" si="76">(AU294-AN294*1000)</f>
        <v>0</v>
      </c>
      <c r="AW294" s="5591">
        <f t="shared" ref="AW294:AW300" si="77">(AU294*AQ294/1000)</f>
        <v>7133.25</v>
      </c>
      <c r="AX294" s="5591">
        <f t="shared" ref="AX294:AX300" si="78">(AW294*0.05)</f>
        <v>356.66250000000002</v>
      </c>
      <c r="AY294" s="5662">
        <v>5</v>
      </c>
      <c r="AZ294" s="5821"/>
      <c r="BT294" s="881"/>
      <c r="BU294" s="4144"/>
      <c r="BV294" s="881"/>
      <c r="BW294" s="884"/>
      <c r="BX294" s="881"/>
      <c r="BY294" s="875"/>
      <c r="BZ294" s="1480"/>
      <c r="CA294" s="881"/>
      <c r="CB294" s="4092"/>
      <c r="FC294" s="6404"/>
      <c r="FD294" s="6404"/>
      <c r="FE294" s="6404"/>
      <c r="FF294" s="6404"/>
      <c r="FG294" s="6883"/>
      <c r="FH294" s="6404"/>
      <c r="FI294" s="6404"/>
      <c r="FJ294" s="6404"/>
      <c r="FK294" s="4091"/>
      <c r="FL294" s="6883"/>
      <c r="FM294" s="6404"/>
      <c r="FN294" s="6404"/>
      <c r="FO294" s="5012"/>
      <c r="FP294" s="5012"/>
      <c r="FQ294" s="5012"/>
      <c r="FR294" s="5012"/>
      <c r="FS294" s="5012"/>
      <c r="GK294" s="3850"/>
    </row>
    <row r="295" spans="17:193">
      <c r="Q295" s="5593" t="s">
        <v>792</v>
      </c>
      <c r="R295" s="5589" t="s">
        <v>1529</v>
      </c>
      <c r="S295" s="5618">
        <v>477</v>
      </c>
      <c r="T295" s="5589" t="s">
        <v>36</v>
      </c>
      <c r="U295" s="5610">
        <v>45575</v>
      </c>
      <c r="V295" s="5618">
        <v>1</v>
      </c>
      <c r="W295" s="5594" t="s">
        <v>35</v>
      </c>
      <c r="X295" s="5594">
        <v>2</v>
      </c>
      <c r="Y295" s="5620">
        <v>522.6</v>
      </c>
      <c r="Z295" s="5614">
        <v>45581</v>
      </c>
      <c r="AA295" s="6208">
        <v>45580</v>
      </c>
      <c r="AB295" s="5599">
        <v>23485</v>
      </c>
      <c r="AC295" s="5621">
        <v>1000</v>
      </c>
      <c r="AD295" s="5598">
        <f t="shared" si="73"/>
        <v>0</v>
      </c>
      <c r="AE295" s="5622">
        <f t="shared" si="74"/>
        <v>522.6</v>
      </c>
      <c r="AF295" s="5622">
        <f t="shared" si="75"/>
        <v>26.130000000000003</v>
      </c>
      <c r="AG295" s="5609">
        <v>5</v>
      </c>
      <c r="AH295" s="5672" t="s">
        <v>8</v>
      </c>
      <c r="AI295" s="4955"/>
      <c r="AJ295" s="5637" t="s">
        <v>1528</v>
      </c>
      <c r="AK295" s="5589">
        <v>385</v>
      </c>
      <c r="AL295" s="5589" t="s">
        <v>101</v>
      </c>
      <c r="AM295" s="5610">
        <v>45267</v>
      </c>
      <c r="AN295" s="5596">
        <v>200</v>
      </c>
      <c r="AO295" s="5594" t="s">
        <v>35</v>
      </c>
      <c r="AP295" s="5605">
        <f>(AU295/500)</f>
        <v>400</v>
      </c>
      <c r="AQ295" s="5597">
        <v>414</v>
      </c>
      <c r="AR295" s="5614">
        <v>45299</v>
      </c>
      <c r="AS295" s="5610">
        <v>45296</v>
      </c>
      <c r="AT295" s="5599">
        <v>22058</v>
      </c>
      <c r="AU295" s="5609">
        <v>200000</v>
      </c>
      <c r="AV295" s="5598">
        <f t="shared" si="76"/>
        <v>0</v>
      </c>
      <c r="AW295" s="5600">
        <f t="shared" si="77"/>
        <v>82800</v>
      </c>
      <c r="AX295" s="5600">
        <f t="shared" si="78"/>
        <v>4140</v>
      </c>
      <c r="AY295" s="5609">
        <v>5</v>
      </c>
      <c r="AZ295" s="2840"/>
      <c r="BT295" s="875"/>
      <c r="BU295" s="881"/>
      <c r="BV295" s="881"/>
      <c r="BW295" s="884"/>
      <c r="BX295" s="1543"/>
      <c r="BY295" s="875"/>
      <c r="BZ295" s="1480"/>
      <c r="CA295" s="882"/>
      <c r="CB295" s="4092"/>
      <c r="FC295" s="5012"/>
      <c r="FD295" s="5012"/>
      <c r="FE295" s="5012"/>
      <c r="FF295" s="5012"/>
      <c r="FG295" s="5012"/>
      <c r="FH295" s="5012"/>
      <c r="FI295" s="5012"/>
      <c r="FJ295" s="5012"/>
      <c r="FK295" s="90"/>
      <c r="FL295" s="5012"/>
      <c r="FM295" s="5012"/>
      <c r="FN295" s="5012"/>
      <c r="FO295" s="5012"/>
      <c r="FP295" s="5012"/>
      <c r="FQ295" s="5012"/>
      <c r="FR295" s="5012"/>
      <c r="FS295" s="5012"/>
      <c r="GK295" s="3850"/>
    </row>
    <row r="296" spans="17:193">
      <c r="Q296" s="5637" t="s">
        <v>792</v>
      </c>
      <c r="R296" s="5673" t="s">
        <v>1606</v>
      </c>
      <c r="S296" s="5594">
        <v>478</v>
      </c>
      <c r="T296" s="5589" t="s">
        <v>36</v>
      </c>
      <c r="U296" s="5610">
        <v>45575</v>
      </c>
      <c r="V296" s="5594">
        <v>22</v>
      </c>
      <c r="W296" s="5594" t="s">
        <v>35</v>
      </c>
      <c r="X296" s="5594">
        <v>55</v>
      </c>
      <c r="Y296" s="5608">
        <v>1185.9000000000001</v>
      </c>
      <c r="Z296" s="5614">
        <v>45581</v>
      </c>
      <c r="AA296" s="6208">
        <v>45580</v>
      </c>
      <c r="AB296" s="5599">
        <v>23485</v>
      </c>
      <c r="AC296" s="5598">
        <v>22000</v>
      </c>
      <c r="AD296" s="5598">
        <f t="shared" si="73"/>
        <v>0</v>
      </c>
      <c r="AE296" s="5608">
        <f t="shared" si="74"/>
        <v>26089.800000000003</v>
      </c>
      <c r="AF296" s="5608">
        <f t="shared" si="75"/>
        <v>1304.4900000000002</v>
      </c>
      <c r="AG296" s="5831">
        <v>5</v>
      </c>
      <c r="AH296" s="5672" t="s">
        <v>8</v>
      </c>
      <c r="AI296" s="4955"/>
      <c r="AJ296" s="5637" t="s">
        <v>1529</v>
      </c>
      <c r="AK296" s="5618">
        <v>386</v>
      </c>
      <c r="AL296" s="5589" t="s">
        <v>101</v>
      </c>
      <c r="AM296" s="5610">
        <v>45267</v>
      </c>
      <c r="AN296" s="5619">
        <v>2</v>
      </c>
      <c r="AO296" s="5594" t="s">
        <v>35</v>
      </c>
      <c r="AP296" s="5605">
        <f>(AU296/500)</f>
        <v>4</v>
      </c>
      <c r="AQ296" s="5620">
        <v>494.87</v>
      </c>
      <c r="AR296" s="5614">
        <v>45299</v>
      </c>
      <c r="AS296" s="5610">
        <v>45296</v>
      </c>
      <c r="AT296" s="5599">
        <v>22058</v>
      </c>
      <c r="AU296" s="5621">
        <v>2000</v>
      </c>
      <c r="AV296" s="5598">
        <f t="shared" si="76"/>
        <v>0</v>
      </c>
      <c r="AW296" s="5622">
        <f t="shared" si="77"/>
        <v>989.74</v>
      </c>
      <c r="AX296" s="5622">
        <f t="shared" si="78"/>
        <v>49.487000000000002</v>
      </c>
      <c r="AY296" s="5609">
        <v>5</v>
      </c>
      <c r="AZ296" s="2840"/>
      <c r="BT296" s="881"/>
      <c r="BU296" s="881"/>
      <c r="BV296" s="881"/>
      <c r="BW296" s="884"/>
      <c r="BX296" s="1543"/>
      <c r="BY296" s="875"/>
      <c r="BZ296" s="1480"/>
      <c r="CA296" s="882"/>
      <c r="CB296" s="4092"/>
      <c r="FC296" s="5012"/>
      <c r="FD296" s="5012"/>
      <c r="FE296" s="5012"/>
      <c r="FF296" s="5012"/>
      <c r="FG296" s="5012"/>
      <c r="FH296" s="5012"/>
      <c r="FI296" s="5012"/>
      <c r="FJ296" s="5012"/>
      <c r="FK296" s="90"/>
      <c r="FL296" s="5012"/>
      <c r="FM296" s="5012"/>
      <c r="FN296" s="5012"/>
      <c r="FO296" s="5012"/>
      <c r="FP296" s="5012"/>
      <c r="FQ296" s="5012"/>
      <c r="FR296" s="5012"/>
      <c r="FS296" s="5012"/>
      <c r="GK296" s="3850"/>
    </row>
    <row r="297" spans="17:193">
      <c r="Q297" s="5593" t="s">
        <v>792</v>
      </c>
      <c r="R297" s="5589" t="s">
        <v>1531</v>
      </c>
      <c r="S297" s="5589">
        <v>479</v>
      </c>
      <c r="T297" s="5589" t="s">
        <v>36</v>
      </c>
      <c r="U297" s="5610">
        <v>45575</v>
      </c>
      <c r="V297" s="5589">
        <v>20</v>
      </c>
      <c r="W297" s="5594" t="s">
        <v>35</v>
      </c>
      <c r="X297" s="5594">
        <v>20</v>
      </c>
      <c r="Y297" s="5597">
        <v>366</v>
      </c>
      <c r="Z297" s="5614">
        <v>45581</v>
      </c>
      <c r="AA297" s="6208">
        <v>45580</v>
      </c>
      <c r="AB297" s="5599">
        <v>23485</v>
      </c>
      <c r="AC297" s="5609">
        <v>20000</v>
      </c>
      <c r="AD297" s="5598">
        <f t="shared" si="73"/>
        <v>0</v>
      </c>
      <c r="AE297" s="5600">
        <f t="shared" si="74"/>
        <v>7320</v>
      </c>
      <c r="AF297" s="5600">
        <f t="shared" si="75"/>
        <v>366</v>
      </c>
      <c r="AG297" s="5609">
        <v>5</v>
      </c>
      <c r="AH297" s="5672" t="s">
        <v>8</v>
      </c>
      <c r="AI297" s="4955"/>
      <c r="AJ297" s="7223" t="s">
        <v>1679</v>
      </c>
      <c r="AK297" s="5594">
        <v>387</v>
      </c>
      <c r="AL297" s="5589" t="s">
        <v>101</v>
      </c>
      <c r="AM297" s="5610">
        <v>45267</v>
      </c>
      <c r="AN297" s="5624">
        <v>25</v>
      </c>
      <c r="AO297" s="5594" t="s">
        <v>35</v>
      </c>
      <c r="AP297" s="7263">
        <f>(AU297/400)</f>
        <v>63</v>
      </c>
      <c r="AQ297" s="5608">
        <v>1121.6199999999999</v>
      </c>
      <c r="AR297" s="5614">
        <v>45299</v>
      </c>
      <c r="AS297" s="5610">
        <v>45296</v>
      </c>
      <c r="AT297" s="5599">
        <v>22058</v>
      </c>
      <c r="AU297" s="5598">
        <v>25200</v>
      </c>
      <c r="AV297" s="5598">
        <f t="shared" si="76"/>
        <v>200</v>
      </c>
      <c r="AW297" s="5608">
        <f t="shared" si="77"/>
        <v>28264.823999999997</v>
      </c>
      <c r="AX297" s="5608">
        <f t="shared" si="78"/>
        <v>1413.2411999999999</v>
      </c>
      <c r="AY297" s="5831">
        <v>5</v>
      </c>
      <c r="AZ297" s="2840"/>
      <c r="BT297" s="881"/>
      <c r="BU297" s="881"/>
      <c r="BV297" s="881"/>
      <c r="BW297" s="884"/>
      <c r="BX297" s="1543"/>
      <c r="BY297" s="875"/>
      <c r="BZ297" s="1480"/>
      <c r="CA297" s="882"/>
      <c r="CB297" s="4092"/>
      <c r="FC297" s="87"/>
      <c r="FD297" s="87"/>
      <c r="FE297" s="5012"/>
      <c r="FF297" s="5012"/>
      <c r="FG297" s="6505"/>
      <c r="FH297" s="5012"/>
      <c r="FI297" s="5012"/>
      <c r="FJ297" s="5012"/>
      <c r="FK297" s="6412"/>
      <c r="FL297" s="5012"/>
      <c r="FM297" s="5012"/>
      <c r="FN297" s="6411"/>
      <c r="FO297" s="5012"/>
      <c r="FP297" s="6411"/>
      <c r="FQ297" s="6411"/>
      <c r="FR297" s="6411"/>
      <c r="FS297" s="5012"/>
      <c r="GK297" s="3850"/>
    </row>
    <row r="298" spans="17:193">
      <c r="Q298" s="5593" t="s">
        <v>792</v>
      </c>
      <c r="R298" s="5594" t="s">
        <v>1607</v>
      </c>
      <c r="S298" s="5594">
        <v>480</v>
      </c>
      <c r="T298" s="5589" t="s">
        <v>36</v>
      </c>
      <c r="U298" s="5610">
        <v>45575</v>
      </c>
      <c r="V298" s="5594">
        <v>20</v>
      </c>
      <c r="W298" s="5594" t="s">
        <v>35</v>
      </c>
      <c r="X298" s="5594">
        <v>50</v>
      </c>
      <c r="Y298" s="5608">
        <v>1185.9000000000001</v>
      </c>
      <c r="Z298" s="5614">
        <v>45581</v>
      </c>
      <c r="AA298" s="6208">
        <v>45580</v>
      </c>
      <c r="AB298" s="5599">
        <v>23485</v>
      </c>
      <c r="AC298" s="5598">
        <v>20000</v>
      </c>
      <c r="AD298" s="5598">
        <f t="shared" si="73"/>
        <v>0</v>
      </c>
      <c r="AE298" s="5608">
        <f t="shared" si="74"/>
        <v>23718</v>
      </c>
      <c r="AF298" s="5608">
        <f t="shared" si="75"/>
        <v>1185.9000000000001</v>
      </c>
      <c r="AG298" s="5831">
        <v>5</v>
      </c>
      <c r="AH298" s="5672" t="s">
        <v>8</v>
      </c>
      <c r="AI298" s="4955"/>
      <c r="AJ298" s="5637" t="s">
        <v>1531</v>
      </c>
      <c r="AK298" s="5589">
        <v>388</v>
      </c>
      <c r="AL298" s="5589" t="s">
        <v>101</v>
      </c>
      <c r="AM298" s="5610">
        <v>45267</v>
      </c>
      <c r="AN298" s="5596">
        <v>20</v>
      </c>
      <c r="AO298" s="5594" t="s">
        <v>35</v>
      </c>
      <c r="AP298" s="5605">
        <f>(AU298/500)</f>
        <v>40</v>
      </c>
      <c r="AQ298" s="5597">
        <v>346.66</v>
      </c>
      <c r="AR298" s="5614">
        <v>45299</v>
      </c>
      <c r="AS298" s="5610">
        <v>45296</v>
      </c>
      <c r="AT298" s="5599">
        <v>22058</v>
      </c>
      <c r="AU298" s="5609">
        <v>20000</v>
      </c>
      <c r="AV298" s="5598">
        <f t="shared" si="76"/>
        <v>0</v>
      </c>
      <c r="AW298" s="5600">
        <f t="shared" si="77"/>
        <v>6933.2000000000007</v>
      </c>
      <c r="AX298" s="5600">
        <f t="shared" si="78"/>
        <v>346.66000000000008</v>
      </c>
      <c r="AY298" s="5609">
        <v>5</v>
      </c>
      <c r="AZ298" s="2840"/>
      <c r="BT298" s="881"/>
      <c r="BU298" s="881"/>
      <c r="BV298" s="881"/>
      <c r="BW298" s="884"/>
      <c r="BX298" s="1543"/>
      <c r="BY298" s="875"/>
      <c r="BZ298" s="1480"/>
      <c r="CA298" s="882"/>
      <c r="CB298" s="4092"/>
      <c r="FC298" s="5012"/>
      <c r="FD298" s="5012"/>
      <c r="FE298" s="5012"/>
      <c r="FF298" s="5012"/>
      <c r="FG298" s="5012"/>
      <c r="FH298" s="5012"/>
      <c r="FI298" s="5012"/>
      <c r="FJ298" s="5012"/>
      <c r="FK298" s="90"/>
      <c r="FL298" s="5012"/>
      <c r="FM298" s="5012"/>
      <c r="FN298" s="5012"/>
      <c r="FO298" s="5012"/>
      <c r="FP298" s="5012"/>
      <c r="FQ298" s="5012"/>
      <c r="FR298" s="5012"/>
      <c r="FS298" s="5012"/>
      <c r="GK298" s="3850"/>
    </row>
    <row r="299" spans="17:193">
      <c r="Q299" s="5593" t="s">
        <v>792</v>
      </c>
      <c r="R299" s="5594" t="s">
        <v>1533</v>
      </c>
      <c r="S299" s="5594">
        <v>481</v>
      </c>
      <c r="T299" s="5589" t="s">
        <v>36</v>
      </c>
      <c r="U299" s="5610">
        <v>45575</v>
      </c>
      <c r="V299" s="5594">
        <v>2</v>
      </c>
      <c r="W299" s="5594" t="s">
        <v>35</v>
      </c>
      <c r="X299" s="5625">
        <v>5</v>
      </c>
      <c r="Y299" s="5608">
        <v>1185.9000000000001</v>
      </c>
      <c r="Z299" s="5614">
        <v>45581</v>
      </c>
      <c r="AA299" s="6208">
        <v>45580</v>
      </c>
      <c r="AB299" s="5599">
        <v>23485</v>
      </c>
      <c r="AC299" s="5598">
        <v>2000</v>
      </c>
      <c r="AD299" s="5598">
        <f t="shared" si="73"/>
        <v>0</v>
      </c>
      <c r="AE299" s="5608">
        <f t="shared" si="74"/>
        <v>2371.8000000000002</v>
      </c>
      <c r="AF299" s="5608">
        <f t="shared" si="75"/>
        <v>118.59000000000002</v>
      </c>
      <c r="AG299" s="5831">
        <v>5</v>
      </c>
      <c r="AH299" s="5672" t="s">
        <v>8</v>
      </c>
      <c r="AI299" s="4955"/>
      <c r="AJ299" s="7224" t="s">
        <v>1699</v>
      </c>
      <c r="AK299" s="5594">
        <v>389</v>
      </c>
      <c r="AL299" s="5589" t="s">
        <v>101</v>
      </c>
      <c r="AM299" s="5610">
        <v>45267</v>
      </c>
      <c r="AN299" s="5624">
        <v>8</v>
      </c>
      <c r="AO299" s="5594" t="s">
        <v>35</v>
      </c>
      <c r="AP299" s="7263">
        <f>(AU299/400)</f>
        <v>11.945</v>
      </c>
      <c r="AQ299" s="5608">
        <v>1121.6199999999999</v>
      </c>
      <c r="AR299" s="5614">
        <v>45299</v>
      </c>
      <c r="AS299" s="5610">
        <v>45296</v>
      </c>
      <c r="AT299" s="5599">
        <v>22058</v>
      </c>
      <c r="AU299" s="5598">
        <v>4778</v>
      </c>
      <c r="AV299" s="5598">
        <f t="shared" si="76"/>
        <v>-3222</v>
      </c>
      <c r="AW299" s="5608">
        <f t="shared" si="77"/>
        <v>5359.1003599999995</v>
      </c>
      <c r="AX299" s="5608">
        <f t="shared" si="78"/>
        <v>267.955018</v>
      </c>
      <c r="AY299" s="5831">
        <v>5</v>
      </c>
      <c r="AZ299" s="2840"/>
      <c r="BT299" s="881"/>
      <c r="BU299" s="881"/>
      <c r="BV299" s="881"/>
      <c r="BW299" s="884"/>
      <c r="BX299" s="1543"/>
      <c r="BY299" s="875"/>
      <c r="BZ299" s="1480"/>
      <c r="CA299" s="882"/>
      <c r="CB299" s="4092"/>
      <c r="FC299" s="5012"/>
      <c r="FD299" s="5012"/>
      <c r="FE299" s="5012"/>
      <c r="FF299" s="5012"/>
      <c r="FG299" s="5012"/>
      <c r="FH299" s="5012"/>
      <c r="FI299" s="5012"/>
      <c r="FJ299" s="5012"/>
      <c r="FK299" s="90"/>
      <c r="FL299" s="5012"/>
      <c r="FM299" s="5012"/>
      <c r="FN299" s="5012"/>
      <c r="FO299" s="5012"/>
      <c r="FP299" s="5012"/>
      <c r="FQ299" s="5012"/>
      <c r="FR299" s="5012"/>
      <c r="FS299" s="5012"/>
      <c r="GK299" s="3850"/>
    </row>
    <row r="300" spans="17:193">
      <c r="Q300" s="5593" t="s">
        <v>629</v>
      </c>
      <c r="R300" s="5594" t="s">
        <v>1541</v>
      </c>
      <c r="S300" s="5631">
        <v>434</v>
      </c>
      <c r="T300" s="5589">
        <v>5496</v>
      </c>
      <c r="U300" s="5606">
        <v>45569</v>
      </c>
      <c r="V300" s="5598">
        <v>20</v>
      </c>
      <c r="W300" s="5594" t="s">
        <v>35</v>
      </c>
      <c r="X300" s="5594">
        <v>20</v>
      </c>
      <c r="Y300" s="5608">
        <v>275.10000000000002</v>
      </c>
      <c r="Z300" s="4482">
        <v>45583</v>
      </c>
      <c r="AA300" s="5634">
        <v>45583</v>
      </c>
      <c r="AB300" s="5594">
        <v>23462</v>
      </c>
      <c r="AC300" s="5598">
        <v>20000</v>
      </c>
      <c r="AD300" s="5598">
        <f>(AC300-V300*1000)</f>
        <v>0</v>
      </c>
      <c r="AE300" s="5600">
        <v>5290</v>
      </c>
      <c r="AF300" s="5608">
        <v>264.5</v>
      </c>
      <c r="AG300" s="5632">
        <v>5</v>
      </c>
      <c r="AH300" s="5672"/>
      <c r="AI300" s="4955"/>
      <c r="AJ300" s="7225" t="s">
        <v>1700</v>
      </c>
      <c r="AK300" s="5594">
        <v>390</v>
      </c>
      <c r="AL300" s="5589" t="s">
        <v>101</v>
      </c>
      <c r="AM300" s="5610">
        <v>45267</v>
      </c>
      <c r="AN300" s="5624">
        <v>1</v>
      </c>
      <c r="AO300" s="5594" t="s">
        <v>35</v>
      </c>
      <c r="AP300" s="5594">
        <f>(AU300/400)</f>
        <v>3</v>
      </c>
      <c r="AQ300" s="5608">
        <v>1121.6199999999999</v>
      </c>
      <c r="AR300" s="5614">
        <v>45299</v>
      </c>
      <c r="AS300" s="5610">
        <v>45296</v>
      </c>
      <c r="AT300" s="5599">
        <v>22058</v>
      </c>
      <c r="AU300" s="5598">
        <v>1200</v>
      </c>
      <c r="AV300" s="5598">
        <f>(AU300-AN300*1000)</f>
        <v>200</v>
      </c>
      <c r="AW300" s="5608">
        <f t="shared" si="77"/>
        <v>1345.9439999999997</v>
      </c>
      <c r="AX300" s="5608">
        <f t="shared" si="78"/>
        <v>67.297199999999989</v>
      </c>
      <c r="AY300" s="5831">
        <v>5</v>
      </c>
      <c r="AZ300" s="2840"/>
      <c r="BT300" s="881"/>
      <c r="BU300" s="881"/>
      <c r="BV300" s="881"/>
      <c r="BW300" s="884"/>
      <c r="BX300" s="1543"/>
      <c r="BY300" s="875"/>
      <c r="BZ300" s="1480"/>
      <c r="CA300" s="882"/>
      <c r="CB300" s="4092"/>
      <c r="FC300" s="5012"/>
      <c r="FD300" s="5012"/>
      <c r="FE300" s="5012"/>
      <c r="FF300" s="5012"/>
      <c r="FG300" s="5012"/>
      <c r="FH300" s="5012"/>
      <c r="FI300" s="5012"/>
      <c r="FJ300" s="5012"/>
      <c r="FK300" s="90"/>
      <c r="FL300" s="5012"/>
      <c r="FM300" s="5012"/>
      <c r="FN300" s="5012"/>
      <c r="FO300" s="5012"/>
      <c r="FP300" s="5012"/>
      <c r="FQ300" s="5012"/>
      <c r="FR300" s="5012"/>
      <c r="FS300" s="5012"/>
      <c r="GK300" s="3850"/>
    </row>
    <row r="301" spans="17:193" ht="15.75" customHeight="1">
      <c r="Q301" s="5593" t="s">
        <v>629</v>
      </c>
      <c r="R301" s="5594" t="s">
        <v>1540</v>
      </c>
      <c r="S301" s="5631">
        <v>435</v>
      </c>
      <c r="T301" s="5589">
        <v>5496</v>
      </c>
      <c r="U301" s="5606">
        <v>45569</v>
      </c>
      <c r="V301" s="5598">
        <v>8</v>
      </c>
      <c r="W301" s="5594" t="s">
        <v>35</v>
      </c>
      <c r="X301" s="5594"/>
      <c r="Y301" s="5608">
        <v>298.89999999999998</v>
      </c>
      <c r="Z301" s="4482">
        <v>45583</v>
      </c>
      <c r="AA301" s="5634">
        <v>45583</v>
      </c>
      <c r="AB301" s="5594">
        <v>23462</v>
      </c>
      <c r="AC301" s="5598">
        <v>8000</v>
      </c>
      <c r="AD301" s="5598">
        <v>0</v>
      </c>
      <c r="AE301" s="5600">
        <f>(AC301*Y301/1000)</f>
        <v>2391.1999999999998</v>
      </c>
      <c r="AF301" s="5608">
        <v>143.69999999999999</v>
      </c>
      <c r="AG301" s="5589">
        <v>5</v>
      </c>
      <c r="AH301" s="5672"/>
      <c r="AI301" s="4955"/>
      <c r="AJ301" s="7224" t="s">
        <v>1699</v>
      </c>
      <c r="AK301" s="6266">
        <v>389</v>
      </c>
      <c r="AL301" s="6220" t="s">
        <v>101</v>
      </c>
      <c r="AM301" s="6700">
        <v>45267</v>
      </c>
      <c r="AN301" s="6701">
        <v>5.359</v>
      </c>
      <c r="AO301" s="6266" t="s">
        <v>35</v>
      </c>
      <c r="AP301" s="7264">
        <f>(AU301/400)</f>
        <v>13.397500000000001</v>
      </c>
      <c r="AQ301" s="6290">
        <v>1121.6199999999999</v>
      </c>
      <c r="AR301" s="5999">
        <v>45299</v>
      </c>
      <c r="AS301" s="6700">
        <v>45299</v>
      </c>
      <c r="AT301" s="6702"/>
      <c r="AU301" s="6289">
        <v>5359</v>
      </c>
      <c r="AV301" s="5598">
        <f t="shared" ref="AV301:AV323" si="79">(AU301-AN301*1000)</f>
        <v>0</v>
      </c>
      <c r="AW301" s="6290">
        <f>(AU301*AQ301/1000)</f>
        <v>6010.7615799999994</v>
      </c>
      <c r="AX301" s="6290">
        <f>(AW301*0.05)</f>
        <v>300.53807899999998</v>
      </c>
      <c r="AY301" s="7232">
        <v>5</v>
      </c>
      <c r="AZ301" s="6982" t="s">
        <v>1549</v>
      </c>
      <c r="BT301" s="875"/>
      <c r="BU301" s="881"/>
      <c r="BV301" s="881"/>
      <c r="BW301" s="884"/>
      <c r="BX301" s="1543"/>
      <c r="BY301" s="875"/>
      <c r="BZ301" s="1480"/>
      <c r="CA301" s="882"/>
      <c r="CB301" s="4092"/>
      <c r="FC301" s="5012"/>
      <c r="FD301" s="5012"/>
      <c r="FE301" s="5012"/>
      <c r="FF301" s="5012"/>
      <c r="FG301" s="5012"/>
      <c r="FH301" s="5012"/>
      <c r="FI301" s="5012"/>
      <c r="FJ301" s="5012"/>
      <c r="FK301" s="90"/>
      <c r="FL301" s="5012"/>
      <c r="FM301" s="5012"/>
      <c r="FN301" s="5012"/>
      <c r="FO301" s="5012"/>
      <c r="FP301" s="5012"/>
      <c r="FQ301" s="5012"/>
      <c r="FR301" s="5012"/>
      <c r="FS301" s="5012"/>
      <c r="GK301" s="3850"/>
    </row>
    <row r="302" spans="17:193">
      <c r="Q302" s="5637" t="s">
        <v>1543</v>
      </c>
      <c r="R302" s="5612" t="s">
        <v>1659</v>
      </c>
      <c r="S302" s="5626">
        <v>35</v>
      </c>
      <c r="T302" s="5589" t="s">
        <v>1545</v>
      </c>
      <c r="U302" s="5595">
        <v>45583</v>
      </c>
      <c r="V302" s="7281">
        <v>25</v>
      </c>
      <c r="W302" s="5612" t="s">
        <v>35</v>
      </c>
      <c r="X302" s="5612">
        <v>62.5</v>
      </c>
      <c r="Y302" s="5629">
        <v>1182.3</v>
      </c>
      <c r="Z302" s="4482">
        <v>45589</v>
      </c>
      <c r="AA302" s="5634">
        <v>45588</v>
      </c>
      <c r="AB302" s="5594">
        <v>23544</v>
      </c>
      <c r="AC302" s="5598">
        <v>25200</v>
      </c>
      <c r="AD302" s="5598">
        <f t="shared" si="73"/>
        <v>200</v>
      </c>
      <c r="AE302" s="5608">
        <f t="shared" ref="AE302:AE308" si="80">(AC302*Y302/1000)</f>
        <v>29793.96</v>
      </c>
      <c r="AF302" s="5608">
        <f t="shared" ref="AF302:AF308" si="81">(AE302*0.05)</f>
        <v>1489.6980000000001</v>
      </c>
      <c r="AG302" s="5609">
        <v>5</v>
      </c>
      <c r="AH302" s="7423"/>
      <c r="AI302" s="4955"/>
      <c r="AJ302" s="5637" t="s">
        <v>1527</v>
      </c>
      <c r="AK302" s="5599">
        <v>391</v>
      </c>
      <c r="AL302" s="5589" t="s">
        <v>101</v>
      </c>
      <c r="AM302" s="5610">
        <v>45267</v>
      </c>
      <c r="AN302" s="7044">
        <v>22.5</v>
      </c>
      <c r="AO302" s="5612" t="s">
        <v>35</v>
      </c>
      <c r="AP302" s="5605">
        <f>(AU302/500)</f>
        <v>45</v>
      </c>
      <c r="AQ302" s="5613">
        <v>570.66</v>
      </c>
      <c r="AR302" s="5614">
        <v>45327</v>
      </c>
      <c r="AS302" s="5610">
        <v>45324</v>
      </c>
      <c r="AT302" s="5599">
        <v>22205</v>
      </c>
      <c r="AU302" s="5615">
        <v>22500</v>
      </c>
      <c r="AV302" s="5598">
        <f t="shared" si="79"/>
        <v>0</v>
      </c>
      <c r="AW302" s="5616">
        <f t="shared" ref="AW302:AW315" si="82">(AU302*AQ302/1000)</f>
        <v>12839.85</v>
      </c>
      <c r="AX302" s="5616">
        <f t="shared" ref="AX302:AX315" si="83">(AW302*0.05)</f>
        <v>641.99250000000006</v>
      </c>
      <c r="AY302" s="5609">
        <v>5</v>
      </c>
      <c r="AZ302" s="2840"/>
      <c r="BT302" s="875"/>
      <c r="BU302" s="881"/>
      <c r="BV302" s="881"/>
      <c r="BW302" s="884"/>
      <c r="BX302" s="1543"/>
      <c r="BY302" s="875"/>
      <c r="BZ302" s="1480"/>
      <c r="CA302" s="882"/>
      <c r="CB302" s="4092"/>
      <c r="FC302" s="5012"/>
      <c r="FD302" s="5012"/>
      <c r="FE302" s="5012"/>
      <c r="FF302" s="5012"/>
      <c r="FG302" s="5012"/>
      <c r="FH302" s="5012"/>
      <c r="FI302" s="5012"/>
      <c r="FJ302" s="5012"/>
      <c r="FK302" s="90"/>
      <c r="FL302" s="5012"/>
      <c r="FM302" s="5012"/>
      <c r="FN302" s="5012"/>
      <c r="FO302" s="5012"/>
      <c r="FP302" s="5012"/>
      <c r="FQ302" s="5012"/>
      <c r="FR302" s="5012"/>
      <c r="FS302" s="5012"/>
      <c r="GK302" s="3850"/>
    </row>
    <row r="303" spans="17:193">
      <c r="Q303" s="5637" t="s">
        <v>1222</v>
      </c>
      <c r="R303" s="5673" t="s">
        <v>1547</v>
      </c>
      <c r="S303" s="5631">
        <v>8</v>
      </c>
      <c r="T303" s="5589" t="s">
        <v>1545</v>
      </c>
      <c r="U303" s="5606">
        <v>45587</v>
      </c>
      <c r="V303" s="5598">
        <v>20</v>
      </c>
      <c r="W303" s="5594" t="s">
        <v>35</v>
      </c>
      <c r="X303" s="5594">
        <v>50</v>
      </c>
      <c r="Y303" s="5608">
        <v>1005</v>
      </c>
      <c r="Z303" s="4482">
        <v>45593</v>
      </c>
      <c r="AA303" s="5634">
        <v>45595</v>
      </c>
      <c r="AB303" s="5594">
        <v>23577</v>
      </c>
      <c r="AC303" s="5598">
        <v>20000</v>
      </c>
      <c r="AD303" s="5598">
        <f t="shared" si="73"/>
        <v>0</v>
      </c>
      <c r="AE303" s="5600">
        <f t="shared" si="80"/>
        <v>20100</v>
      </c>
      <c r="AF303" s="5608">
        <f t="shared" si="81"/>
        <v>1005</v>
      </c>
      <c r="AG303" s="5589">
        <v>5</v>
      </c>
      <c r="AH303" s="5672"/>
      <c r="AI303" s="4955"/>
      <c r="AJ303" s="5637" t="s">
        <v>1528</v>
      </c>
      <c r="AK303" s="5589">
        <v>392</v>
      </c>
      <c r="AL303" s="5589" t="s">
        <v>101</v>
      </c>
      <c r="AM303" s="5610">
        <v>45267</v>
      </c>
      <c r="AN303" s="6358">
        <v>250</v>
      </c>
      <c r="AO303" s="5594" t="s">
        <v>35</v>
      </c>
      <c r="AP303" s="5605">
        <f>(AU303/500)</f>
        <v>500</v>
      </c>
      <c r="AQ303" s="5597">
        <v>414</v>
      </c>
      <c r="AR303" s="5614">
        <v>45327</v>
      </c>
      <c r="AS303" s="5610">
        <v>45324</v>
      </c>
      <c r="AT303" s="5599">
        <v>22205</v>
      </c>
      <c r="AU303" s="5609">
        <v>250000</v>
      </c>
      <c r="AV303" s="5598">
        <f t="shared" si="79"/>
        <v>0</v>
      </c>
      <c r="AW303" s="5600">
        <f t="shared" si="82"/>
        <v>103500</v>
      </c>
      <c r="AX303" s="5600">
        <f t="shared" si="83"/>
        <v>5175</v>
      </c>
      <c r="AY303" s="5609">
        <v>5</v>
      </c>
      <c r="AZ303" s="6977"/>
      <c r="BT303" s="881"/>
      <c r="BU303" s="4144"/>
      <c r="BV303" s="881"/>
      <c r="BW303" s="884"/>
      <c r="BX303" s="881"/>
      <c r="BY303" s="875"/>
      <c r="BZ303" s="1480"/>
      <c r="CA303" s="881"/>
      <c r="CB303" s="885"/>
      <c r="FC303" s="5012"/>
      <c r="FD303" s="5012"/>
      <c r="FE303" s="5012"/>
      <c r="FF303" s="5012"/>
      <c r="FG303" s="5012"/>
      <c r="FH303" s="5012"/>
      <c r="FI303" s="5012"/>
      <c r="FJ303" s="5012"/>
      <c r="FK303" s="90"/>
      <c r="FL303" s="5012"/>
      <c r="FM303" s="5012"/>
      <c r="FN303" s="5012"/>
      <c r="FO303" s="5012"/>
      <c r="FP303" s="5012"/>
      <c r="FQ303" s="5012"/>
      <c r="FR303" s="5012"/>
      <c r="FS303" s="5012"/>
      <c r="GK303" s="3850"/>
    </row>
    <row r="304" spans="17:193">
      <c r="Q304" s="5593" t="s">
        <v>792</v>
      </c>
      <c r="R304" s="5589" t="s">
        <v>1527</v>
      </c>
      <c r="S304" s="5599">
        <v>482</v>
      </c>
      <c r="T304" s="5589" t="s">
        <v>36</v>
      </c>
      <c r="U304" s="5610">
        <v>45595</v>
      </c>
      <c r="V304" s="5599">
        <v>20</v>
      </c>
      <c r="W304" s="5612" t="s">
        <v>35</v>
      </c>
      <c r="X304" s="5612">
        <v>40</v>
      </c>
      <c r="Y304" s="5613">
        <v>609.20000000000005</v>
      </c>
      <c r="Z304" s="5614">
        <v>45602</v>
      </c>
      <c r="AA304" s="6208">
        <v>45595</v>
      </c>
      <c r="AB304" s="5599">
        <v>23582</v>
      </c>
      <c r="AC304" s="5615">
        <v>20000</v>
      </c>
      <c r="AD304" s="5598">
        <f t="shared" si="73"/>
        <v>0</v>
      </c>
      <c r="AE304" s="5616">
        <f t="shared" si="80"/>
        <v>12184</v>
      </c>
      <c r="AF304" s="5616">
        <f t="shared" si="81"/>
        <v>609.20000000000005</v>
      </c>
      <c r="AG304" s="5609">
        <v>5</v>
      </c>
      <c r="AH304" s="5672"/>
      <c r="AI304" s="4955"/>
      <c r="AJ304" s="5637" t="s">
        <v>1529</v>
      </c>
      <c r="AK304" s="5618">
        <v>393</v>
      </c>
      <c r="AL304" s="5589" t="s">
        <v>101</v>
      </c>
      <c r="AM304" s="5610">
        <v>45267</v>
      </c>
      <c r="AN304" s="7045">
        <v>4</v>
      </c>
      <c r="AO304" s="5594" t="s">
        <v>35</v>
      </c>
      <c r="AP304" s="5605">
        <f>(AU304/500)</f>
        <v>8</v>
      </c>
      <c r="AQ304" s="5620">
        <v>494.87</v>
      </c>
      <c r="AR304" s="5614">
        <v>45327</v>
      </c>
      <c r="AS304" s="5610">
        <v>45324</v>
      </c>
      <c r="AT304" s="5599">
        <v>22205</v>
      </c>
      <c r="AU304" s="5621">
        <v>4000</v>
      </c>
      <c r="AV304" s="5598">
        <f t="shared" si="79"/>
        <v>0</v>
      </c>
      <c r="AW304" s="5622">
        <f t="shared" si="82"/>
        <v>1979.48</v>
      </c>
      <c r="AX304" s="5622">
        <f t="shared" si="83"/>
        <v>98.974000000000004</v>
      </c>
      <c r="AY304" s="5609">
        <v>5</v>
      </c>
      <c r="AZ304" s="2840"/>
      <c r="FC304" s="5012"/>
      <c r="FD304" s="5012"/>
      <c r="FE304" s="5012"/>
      <c r="FF304" s="5012"/>
      <c r="FG304" s="5012"/>
      <c r="FH304" s="5012"/>
      <c r="FI304" s="5012"/>
      <c r="FJ304" s="5012"/>
      <c r="FK304" s="90"/>
      <c r="FL304" s="5012"/>
      <c r="FM304" s="5012"/>
      <c r="FN304" s="5012"/>
      <c r="FO304" s="5012"/>
      <c r="FP304" s="5012"/>
      <c r="FQ304" s="5012"/>
      <c r="FR304" s="5012"/>
      <c r="FS304" s="5012"/>
      <c r="GK304" s="3850"/>
    </row>
    <row r="305" spans="17:193">
      <c r="Q305" s="5593" t="s">
        <v>792</v>
      </c>
      <c r="R305" s="5589" t="s">
        <v>1528</v>
      </c>
      <c r="S305" s="5589">
        <v>483</v>
      </c>
      <c r="T305" s="5589" t="s">
        <v>36</v>
      </c>
      <c r="U305" s="5610">
        <v>45595</v>
      </c>
      <c r="V305" s="5589">
        <v>200</v>
      </c>
      <c r="W305" s="5594" t="s">
        <v>35</v>
      </c>
      <c r="X305" s="5594">
        <v>200</v>
      </c>
      <c r="Y305" s="5597">
        <v>489</v>
      </c>
      <c r="Z305" s="5614">
        <v>45602</v>
      </c>
      <c r="AA305" s="6208">
        <v>45595</v>
      </c>
      <c r="AB305" s="5599">
        <v>23582</v>
      </c>
      <c r="AC305" s="5609">
        <v>131500</v>
      </c>
      <c r="AD305" s="5598">
        <f t="shared" si="73"/>
        <v>-68500</v>
      </c>
      <c r="AE305" s="5600">
        <f t="shared" si="80"/>
        <v>64303.5</v>
      </c>
      <c r="AF305" s="5600">
        <f t="shared" si="81"/>
        <v>3215.1750000000002</v>
      </c>
      <c r="AG305" s="5609">
        <v>5</v>
      </c>
      <c r="AH305" s="5672"/>
      <c r="AI305" s="4955"/>
      <c r="AJ305" s="7223" t="s">
        <v>1679</v>
      </c>
      <c r="AK305" s="5594">
        <v>394</v>
      </c>
      <c r="AL305" s="5589" t="s">
        <v>101</v>
      </c>
      <c r="AM305" s="5610">
        <v>45267</v>
      </c>
      <c r="AN305" s="7046">
        <v>20</v>
      </c>
      <c r="AO305" s="5594" t="s">
        <v>35</v>
      </c>
      <c r="AP305" s="7263">
        <f>(AU305/400)</f>
        <v>50</v>
      </c>
      <c r="AQ305" s="5608">
        <v>1121.6199999999999</v>
      </c>
      <c r="AR305" s="5614">
        <v>45327</v>
      </c>
      <c r="AS305" s="5610">
        <v>45324</v>
      </c>
      <c r="AT305" s="5599">
        <v>22205</v>
      </c>
      <c r="AU305" s="5598">
        <v>20000</v>
      </c>
      <c r="AV305" s="5598">
        <f t="shared" si="79"/>
        <v>0</v>
      </c>
      <c r="AW305" s="5608">
        <f t="shared" si="82"/>
        <v>22432.399999999998</v>
      </c>
      <c r="AX305" s="5608">
        <f t="shared" si="83"/>
        <v>1121.6199999999999</v>
      </c>
      <c r="AY305" s="5831">
        <v>5</v>
      </c>
      <c r="AZ305" s="2840"/>
      <c r="FC305" s="5012"/>
      <c r="FD305" s="5012"/>
      <c r="FE305" s="5012"/>
      <c r="FF305" s="5012"/>
      <c r="FG305" s="5012"/>
      <c r="FH305" s="5012"/>
      <c r="FI305" s="5012"/>
      <c r="FJ305" s="5012"/>
      <c r="FK305" s="90"/>
      <c r="FL305" s="5012"/>
      <c r="FM305" s="5012"/>
      <c r="FN305" s="5012"/>
      <c r="FO305" s="5012"/>
      <c r="FP305" s="5012"/>
      <c r="FQ305" s="5012"/>
      <c r="FR305" s="5012"/>
      <c r="FS305" s="5012"/>
      <c r="GK305" s="3850"/>
    </row>
    <row r="306" spans="17:193" ht="23.4">
      <c r="Q306" s="5593" t="s">
        <v>792</v>
      </c>
      <c r="R306" s="5589" t="s">
        <v>1529</v>
      </c>
      <c r="S306" s="5618">
        <v>484</v>
      </c>
      <c r="T306" s="5589" t="s">
        <v>36</v>
      </c>
      <c r="U306" s="5610">
        <v>45595</v>
      </c>
      <c r="V306" s="5618">
        <v>2</v>
      </c>
      <c r="W306" s="5594" t="s">
        <v>35</v>
      </c>
      <c r="X306" s="5594">
        <v>4</v>
      </c>
      <c r="Y306" s="5620">
        <v>588.79999999999995</v>
      </c>
      <c r="Z306" s="5614">
        <v>45602</v>
      </c>
      <c r="AA306" s="6208">
        <v>45595</v>
      </c>
      <c r="AB306" s="5599">
        <v>23582</v>
      </c>
      <c r="AC306" s="5621">
        <v>2000</v>
      </c>
      <c r="AD306" s="5598">
        <f t="shared" si="73"/>
        <v>0</v>
      </c>
      <c r="AE306" s="5622">
        <f t="shared" si="80"/>
        <v>1177.5999999999999</v>
      </c>
      <c r="AF306" s="5622">
        <f t="shared" si="81"/>
        <v>58.879999999999995</v>
      </c>
      <c r="AG306" s="5609">
        <v>5</v>
      </c>
      <c r="AH306" s="5672"/>
      <c r="AI306" s="4955"/>
      <c r="AJ306" s="5637" t="s">
        <v>1531</v>
      </c>
      <c r="AK306" s="5589">
        <v>395</v>
      </c>
      <c r="AL306" s="5589" t="s">
        <v>101</v>
      </c>
      <c r="AM306" s="5610">
        <v>45267</v>
      </c>
      <c r="AN306" s="6358">
        <v>30</v>
      </c>
      <c r="AO306" s="5594" t="s">
        <v>35</v>
      </c>
      <c r="AP306" s="5605">
        <f>(AU306/500)</f>
        <v>60</v>
      </c>
      <c r="AQ306" s="5597">
        <v>346.66</v>
      </c>
      <c r="AR306" s="5614">
        <v>45327</v>
      </c>
      <c r="AS306" s="5610">
        <v>45324</v>
      </c>
      <c r="AT306" s="5599">
        <v>22205</v>
      </c>
      <c r="AU306" s="5609">
        <v>30000</v>
      </c>
      <c r="AV306" s="5598">
        <f t="shared" si="79"/>
        <v>0</v>
      </c>
      <c r="AW306" s="5600">
        <f t="shared" si="82"/>
        <v>10399.799999999999</v>
      </c>
      <c r="AX306" s="5600">
        <f t="shared" si="83"/>
        <v>519.99</v>
      </c>
      <c r="AY306" s="5609">
        <v>5</v>
      </c>
      <c r="AZ306" s="2840"/>
      <c r="BT306" s="808"/>
      <c r="BX306" s="2"/>
      <c r="GK306" s="3850"/>
    </row>
    <row r="307" spans="17:193">
      <c r="Q307" s="5637" t="s">
        <v>792</v>
      </c>
      <c r="R307" s="5673" t="s">
        <v>1606</v>
      </c>
      <c r="S307" s="5594">
        <v>485</v>
      </c>
      <c r="T307" s="5589" t="s">
        <v>36</v>
      </c>
      <c r="U307" s="5610">
        <v>45595</v>
      </c>
      <c r="V307" s="5594">
        <v>20</v>
      </c>
      <c r="W307" s="5594" t="s">
        <v>35</v>
      </c>
      <c r="X307" s="5594">
        <v>50</v>
      </c>
      <c r="Y307" s="5608">
        <v>1257</v>
      </c>
      <c r="Z307" s="5614">
        <v>45602</v>
      </c>
      <c r="AA307" s="6208">
        <v>45595</v>
      </c>
      <c r="AB307" s="5599">
        <v>23582</v>
      </c>
      <c r="AC307" s="5598">
        <v>7600</v>
      </c>
      <c r="AD307" s="5598">
        <f t="shared" si="73"/>
        <v>-12400</v>
      </c>
      <c r="AE307" s="5608">
        <f t="shared" si="80"/>
        <v>9553.2000000000007</v>
      </c>
      <c r="AF307" s="5608">
        <f t="shared" si="81"/>
        <v>477.66000000000008</v>
      </c>
      <c r="AG307" s="5831">
        <v>5</v>
      </c>
      <c r="AH307" s="5672"/>
      <c r="AI307" s="4955"/>
      <c r="AJ307" s="7224" t="s">
        <v>1699</v>
      </c>
      <c r="AK307" s="5594">
        <v>396</v>
      </c>
      <c r="AL307" s="5589" t="s">
        <v>101</v>
      </c>
      <c r="AM307" s="5610">
        <v>45267</v>
      </c>
      <c r="AN307" s="7046">
        <v>12</v>
      </c>
      <c r="AO307" s="5594" t="s">
        <v>35</v>
      </c>
      <c r="AP307" s="7263">
        <f>(AU307/400)</f>
        <v>30</v>
      </c>
      <c r="AQ307" s="5608">
        <v>1121.6199999999999</v>
      </c>
      <c r="AR307" s="5614">
        <v>45327</v>
      </c>
      <c r="AS307" s="5610">
        <v>45324</v>
      </c>
      <c r="AT307" s="5599">
        <v>22205</v>
      </c>
      <c r="AU307" s="5598">
        <v>12000</v>
      </c>
      <c r="AV307" s="5598">
        <f t="shared" si="79"/>
        <v>0</v>
      </c>
      <c r="AW307" s="5608">
        <f t="shared" si="82"/>
        <v>13459.439999999999</v>
      </c>
      <c r="AX307" s="5608">
        <f t="shared" si="83"/>
        <v>672.97199999999998</v>
      </c>
      <c r="AY307" s="5831">
        <v>5</v>
      </c>
      <c r="AZ307" s="2840"/>
      <c r="BT307" s="2605"/>
      <c r="BU307" s="2605"/>
      <c r="BV307" s="1775"/>
      <c r="BW307" s="1775"/>
      <c r="BX307" s="1775"/>
      <c r="BY307" s="2605"/>
      <c r="BZ307" s="1775"/>
      <c r="CA307" s="1775"/>
      <c r="CB307" s="1775"/>
      <c r="GK307" s="3850"/>
    </row>
    <row r="308" spans="17:193">
      <c r="Q308" s="5593" t="s">
        <v>792</v>
      </c>
      <c r="R308" s="5589" t="s">
        <v>1531</v>
      </c>
      <c r="S308" s="5589">
        <v>486</v>
      </c>
      <c r="T308" s="5589" t="s">
        <v>36</v>
      </c>
      <c r="U308" s="5610">
        <v>45595</v>
      </c>
      <c r="V308" s="5589">
        <v>20</v>
      </c>
      <c r="W308" s="5594" t="s">
        <v>35</v>
      </c>
      <c r="X308" s="5594">
        <v>20</v>
      </c>
      <c r="Y308" s="5597">
        <v>396.50125700000001</v>
      </c>
      <c r="Z308" s="5614">
        <v>45602</v>
      </c>
      <c r="AA308" s="6208">
        <v>45595</v>
      </c>
      <c r="AB308" s="5599">
        <v>23582</v>
      </c>
      <c r="AC308" s="5609">
        <v>20000</v>
      </c>
      <c r="AD308" s="5598">
        <f t="shared" si="73"/>
        <v>0</v>
      </c>
      <c r="AE308" s="5600">
        <f t="shared" si="80"/>
        <v>7930.0251400000006</v>
      </c>
      <c r="AF308" s="5600">
        <f t="shared" si="81"/>
        <v>396.50125700000007</v>
      </c>
      <c r="AG308" s="5609">
        <v>5</v>
      </c>
      <c r="AH308" s="5672"/>
      <c r="AI308" s="4955"/>
      <c r="AJ308" s="7225" t="s">
        <v>1700</v>
      </c>
      <c r="AK308" s="5594">
        <v>397</v>
      </c>
      <c r="AL308" s="5589" t="s">
        <v>101</v>
      </c>
      <c r="AM308" s="5610">
        <v>45267</v>
      </c>
      <c r="AN308" s="7046">
        <v>2</v>
      </c>
      <c r="AO308" s="5594" t="s">
        <v>35</v>
      </c>
      <c r="AP308" s="7263">
        <f>(AU308/400)</f>
        <v>5</v>
      </c>
      <c r="AQ308" s="5608">
        <v>1121.6199999999999</v>
      </c>
      <c r="AR308" s="5614">
        <v>45327</v>
      </c>
      <c r="AS308" s="5610">
        <v>45324</v>
      </c>
      <c r="AT308" s="5599">
        <v>22205</v>
      </c>
      <c r="AU308" s="5598">
        <v>2000</v>
      </c>
      <c r="AV308" s="5598">
        <f t="shared" si="79"/>
        <v>0</v>
      </c>
      <c r="AW308" s="5608">
        <f t="shared" si="82"/>
        <v>2243.2399999999998</v>
      </c>
      <c r="AX308" s="5608">
        <f t="shared" si="83"/>
        <v>112.16199999999999</v>
      </c>
      <c r="AY308" s="5831">
        <v>5</v>
      </c>
      <c r="AZ308" s="6977"/>
      <c r="BT308" s="1775"/>
      <c r="BU308" s="1775"/>
      <c r="BV308" s="1775"/>
      <c r="BW308" s="1775"/>
      <c r="BX308" s="1775"/>
      <c r="BY308" s="1775"/>
      <c r="BZ308" s="1775"/>
      <c r="CA308" s="1775"/>
      <c r="CB308" s="1775"/>
      <c r="GK308" s="3850"/>
    </row>
    <row r="309" spans="17:193">
      <c r="Q309" s="5637"/>
      <c r="R309" s="5603"/>
      <c r="S309" s="5589"/>
      <c r="T309" s="5589"/>
      <c r="U309" s="5627"/>
      <c r="V309" s="6292"/>
      <c r="W309" s="5594"/>
      <c r="X309" s="5594"/>
      <c r="Y309" s="5600"/>
      <c r="Z309" s="4482"/>
      <c r="AA309" s="5634"/>
      <c r="AB309" s="5599"/>
      <c r="AC309" s="5609"/>
      <c r="AD309" s="5609"/>
      <c r="AE309" s="5600"/>
      <c r="AF309" s="5600"/>
      <c r="AG309" s="2146"/>
      <c r="AH309" s="5672"/>
      <c r="AI309" s="4955"/>
      <c r="AJ309" s="5637" t="s">
        <v>1527</v>
      </c>
      <c r="AK309" s="5599">
        <v>398</v>
      </c>
      <c r="AL309" s="5589" t="s">
        <v>1545</v>
      </c>
      <c r="AM309" s="5610">
        <v>45343</v>
      </c>
      <c r="AN309" s="7044">
        <v>17.5</v>
      </c>
      <c r="AO309" s="5612" t="s">
        <v>35</v>
      </c>
      <c r="AP309" s="5605">
        <f>(AU309/500)</f>
        <v>35</v>
      </c>
      <c r="AQ309" s="5613">
        <v>570.66</v>
      </c>
      <c r="AR309" s="5614">
        <v>45348</v>
      </c>
      <c r="AS309" s="5610">
        <v>45349</v>
      </c>
      <c r="AT309" s="5599">
        <v>22311</v>
      </c>
      <c r="AU309" s="5615">
        <v>17500</v>
      </c>
      <c r="AV309" s="5598">
        <f t="shared" si="79"/>
        <v>0</v>
      </c>
      <c r="AW309" s="5616">
        <f t="shared" si="82"/>
        <v>9986.5499999999993</v>
      </c>
      <c r="AX309" s="5616">
        <f t="shared" si="83"/>
        <v>499.32749999999999</v>
      </c>
      <c r="AY309" s="5609">
        <v>5</v>
      </c>
      <c r="AZ309" s="2840"/>
      <c r="BT309" s="6659"/>
      <c r="BU309" s="6659"/>
      <c r="BV309" s="719"/>
      <c r="BW309" s="719"/>
      <c r="BX309" s="719"/>
      <c r="BY309" s="6659"/>
      <c r="BZ309" s="719"/>
      <c r="CA309" s="719"/>
      <c r="CB309" s="719"/>
      <c r="GK309" s="3850"/>
    </row>
    <row r="310" spans="17:193">
      <c r="Q310" s="5724"/>
      <c r="R310" s="5725"/>
      <c r="S310" s="5725"/>
      <c r="T310" s="5725"/>
      <c r="U310" s="5725"/>
      <c r="V310" s="5725"/>
      <c r="W310" s="5725"/>
      <c r="X310" s="5725"/>
      <c r="Y310" s="5733"/>
      <c r="Z310" s="5725"/>
      <c r="AA310" s="3300"/>
      <c r="AB310" s="5725"/>
      <c r="AC310" s="5725"/>
      <c r="AD310" s="5725"/>
      <c r="AE310" s="5725"/>
      <c r="AF310" s="5725"/>
      <c r="AG310" s="5725"/>
      <c r="AH310" s="6199"/>
      <c r="AI310" s="4955"/>
      <c r="AJ310" s="5637" t="s">
        <v>1528</v>
      </c>
      <c r="AK310" s="5589">
        <v>399</v>
      </c>
      <c r="AL310" s="5589" t="s">
        <v>1545</v>
      </c>
      <c r="AM310" s="5610">
        <v>45343</v>
      </c>
      <c r="AN310" s="6358">
        <v>200</v>
      </c>
      <c r="AO310" s="5594" t="s">
        <v>35</v>
      </c>
      <c r="AP310" s="5605">
        <f>(AU310/500)</f>
        <v>317</v>
      </c>
      <c r="AQ310" s="5597">
        <v>414</v>
      </c>
      <c r="AR310" s="5614">
        <v>45348</v>
      </c>
      <c r="AS310" s="5610">
        <v>45349</v>
      </c>
      <c r="AT310" s="5599">
        <v>22311</v>
      </c>
      <c r="AU310" s="5609">
        <v>158500</v>
      </c>
      <c r="AV310" s="5598">
        <f t="shared" si="79"/>
        <v>-41500</v>
      </c>
      <c r="AW310" s="5600">
        <f t="shared" si="82"/>
        <v>65619</v>
      </c>
      <c r="AX310" s="5600">
        <f t="shared" si="83"/>
        <v>3280.9500000000003</v>
      </c>
      <c r="AY310" s="5609">
        <v>5</v>
      </c>
      <c r="AZ310" s="6978"/>
      <c r="BT310" s="875"/>
      <c r="BU310" s="881"/>
      <c r="BV310" s="881"/>
      <c r="BW310" s="884"/>
      <c r="BX310" s="881"/>
      <c r="BY310" s="881"/>
      <c r="BZ310" s="1480"/>
      <c r="CA310" s="881"/>
      <c r="CB310" s="885"/>
      <c r="GK310" s="3850"/>
    </row>
    <row r="311" spans="17:193" ht="15" thickBot="1">
      <c r="Q311" s="5891"/>
      <c r="R311" s="5892"/>
      <c r="S311" s="5892"/>
      <c r="T311" s="5892"/>
      <c r="U311" s="5892"/>
      <c r="V311" s="5892"/>
      <c r="W311" s="5892"/>
      <c r="X311" s="5892"/>
      <c r="Y311" s="5897"/>
      <c r="Z311" s="5892"/>
      <c r="AA311" s="7571"/>
      <c r="AB311" s="5892"/>
      <c r="AC311" s="5892"/>
      <c r="AD311" s="5892"/>
      <c r="AE311" s="6689">
        <f>SUM(AE276:AE310)</f>
        <v>608085.32513999997</v>
      </c>
      <c r="AF311" s="6689">
        <f>SUM(AF276:AF310)</f>
        <v>28377.381257000008</v>
      </c>
      <c r="AG311" s="5892"/>
      <c r="AH311" s="6434"/>
      <c r="AI311" s="4955"/>
      <c r="AJ311" s="5637" t="s">
        <v>1529</v>
      </c>
      <c r="AK311" s="5618">
        <v>400</v>
      </c>
      <c r="AL311" s="5589" t="s">
        <v>1545</v>
      </c>
      <c r="AM311" s="5610">
        <v>45343</v>
      </c>
      <c r="AN311" s="7045">
        <v>2.5</v>
      </c>
      <c r="AO311" s="5594" t="s">
        <v>35</v>
      </c>
      <c r="AP311" s="5605">
        <f>(AU311/500)</f>
        <v>5</v>
      </c>
      <c r="AQ311" s="5620">
        <v>494.87</v>
      </c>
      <c r="AR311" s="5614">
        <v>45348</v>
      </c>
      <c r="AS311" s="5610">
        <v>45349</v>
      </c>
      <c r="AT311" s="5599">
        <v>22311</v>
      </c>
      <c r="AU311" s="5621">
        <v>2500</v>
      </c>
      <c r="AV311" s="5598">
        <f t="shared" si="79"/>
        <v>0</v>
      </c>
      <c r="AW311" s="5622">
        <f t="shared" si="82"/>
        <v>1237.175</v>
      </c>
      <c r="AX311" s="5622">
        <f t="shared" si="83"/>
        <v>61.858750000000001</v>
      </c>
      <c r="AY311" s="5609">
        <v>5</v>
      </c>
      <c r="AZ311" s="6979"/>
      <c r="BT311" s="875"/>
      <c r="BU311" s="881"/>
      <c r="BV311" s="881"/>
      <c r="BW311" s="884"/>
      <c r="BX311" s="881"/>
      <c r="BY311" s="881"/>
      <c r="BZ311" s="1480"/>
      <c r="CA311" s="881"/>
      <c r="CB311" s="885"/>
      <c r="GK311" s="3850"/>
    </row>
    <row r="312" spans="17:193">
      <c r="Q312" s="5734"/>
      <c r="R312" s="5734"/>
      <c r="S312" s="5734"/>
      <c r="T312" s="5734"/>
      <c r="U312" s="5734"/>
      <c r="V312" s="5734"/>
      <c r="W312" s="5734"/>
      <c r="X312" s="5734"/>
      <c r="Y312" s="5734"/>
      <c r="Z312" s="5734"/>
      <c r="AA312" s="5734"/>
      <c r="AB312" s="5734"/>
      <c r="AC312" s="5734"/>
      <c r="AD312" s="5734"/>
      <c r="AE312" s="5734"/>
      <c r="AF312" s="5734"/>
      <c r="AG312" s="5734"/>
      <c r="AH312" s="6401"/>
      <c r="AI312" s="4955"/>
      <c r="AJ312" s="7223" t="s">
        <v>1679</v>
      </c>
      <c r="AK312" s="5594">
        <v>401</v>
      </c>
      <c r="AL312" s="5589" t="s">
        <v>1545</v>
      </c>
      <c r="AM312" s="5610">
        <v>45343</v>
      </c>
      <c r="AN312" s="7046">
        <v>20</v>
      </c>
      <c r="AO312" s="5594" t="s">
        <v>35</v>
      </c>
      <c r="AP312" s="7263">
        <f>(AU312/400)</f>
        <v>50</v>
      </c>
      <c r="AQ312" s="5608">
        <v>1121.6199999999999</v>
      </c>
      <c r="AR312" s="5614">
        <v>45348</v>
      </c>
      <c r="AS312" s="5610">
        <v>45349</v>
      </c>
      <c r="AT312" s="5599">
        <v>22311</v>
      </c>
      <c r="AU312" s="5598">
        <v>20000</v>
      </c>
      <c r="AV312" s="5598">
        <f t="shared" si="79"/>
        <v>0</v>
      </c>
      <c r="AW312" s="5608">
        <f t="shared" si="82"/>
        <v>22432.399999999998</v>
      </c>
      <c r="AX312" s="5608">
        <f t="shared" si="83"/>
        <v>1121.6199999999999</v>
      </c>
      <c r="AY312" s="5831">
        <v>5</v>
      </c>
      <c r="AZ312" s="6979"/>
      <c r="BT312" s="875"/>
      <c r="BU312" s="881"/>
      <c r="BV312" s="881"/>
      <c r="BW312" s="884"/>
      <c r="BX312" s="881"/>
      <c r="BY312" s="881"/>
      <c r="BZ312" s="1480"/>
      <c r="CA312" s="881"/>
      <c r="CB312" s="885"/>
      <c r="GK312" s="3850"/>
    </row>
    <row r="313" spans="17:193" ht="24.75" customHeight="1" thickBot="1">
      <c r="Q313" s="7587" t="s">
        <v>1689</v>
      </c>
      <c r="R313" s="5578"/>
      <c r="S313" s="5577"/>
      <c r="T313" s="5577"/>
      <c r="U313" s="5577"/>
      <c r="V313" s="5577"/>
      <c r="W313" s="5577"/>
      <c r="X313" s="5577"/>
      <c r="Y313" s="5577"/>
      <c r="Z313" s="5577"/>
      <c r="AA313" s="5734"/>
      <c r="AB313" s="5577"/>
      <c r="AC313" s="5577"/>
      <c r="AD313" s="5577"/>
      <c r="AE313" s="5577"/>
      <c r="AF313" s="5577"/>
      <c r="AG313" s="5577"/>
      <c r="AH313" s="5660"/>
      <c r="AI313" s="4955"/>
      <c r="AJ313" s="5637" t="s">
        <v>1531</v>
      </c>
      <c r="AK313" s="5589">
        <v>402</v>
      </c>
      <c r="AL313" s="5589" t="s">
        <v>1545</v>
      </c>
      <c r="AM313" s="5610">
        <v>45343</v>
      </c>
      <c r="AN313" s="6358">
        <v>12</v>
      </c>
      <c r="AO313" s="5594" t="s">
        <v>35</v>
      </c>
      <c r="AP313" s="5605">
        <f>(AU313/500)</f>
        <v>24</v>
      </c>
      <c r="AQ313" s="5597">
        <v>346.66</v>
      </c>
      <c r="AR313" s="5614">
        <v>45348</v>
      </c>
      <c r="AS313" s="5610">
        <v>45349</v>
      </c>
      <c r="AT313" s="5599">
        <v>22311</v>
      </c>
      <c r="AU313" s="5609">
        <v>12000</v>
      </c>
      <c r="AV313" s="5598">
        <f t="shared" si="79"/>
        <v>0</v>
      </c>
      <c r="AW313" s="5600">
        <f t="shared" si="82"/>
        <v>4159.92</v>
      </c>
      <c r="AX313" s="5600">
        <f t="shared" si="83"/>
        <v>207.99600000000001</v>
      </c>
      <c r="AY313" s="5609">
        <v>5</v>
      </c>
      <c r="AZ313" s="6979"/>
      <c r="BT313" s="875"/>
      <c r="BU313" s="881"/>
      <c r="BV313" s="881"/>
      <c r="BW313" s="884"/>
      <c r="BX313" s="881"/>
      <c r="BY313" s="881"/>
      <c r="BZ313" s="1480"/>
      <c r="CA313" s="881"/>
      <c r="CB313" s="885"/>
      <c r="GK313" s="3850"/>
    </row>
    <row r="314" spans="17:193">
      <c r="Q314" s="5579"/>
      <c r="R314" s="5579"/>
      <c r="S314" s="5579"/>
      <c r="T314" s="5579" t="s">
        <v>14</v>
      </c>
      <c r="U314" s="5579" t="s">
        <v>12</v>
      </c>
      <c r="V314" s="5579"/>
      <c r="W314" s="5579"/>
      <c r="X314" s="5579"/>
      <c r="Y314" s="5579" t="s">
        <v>15</v>
      </c>
      <c r="Z314" s="5579" t="s">
        <v>12</v>
      </c>
      <c r="AA314" s="5744" t="s">
        <v>12</v>
      </c>
      <c r="AB314" s="5579"/>
      <c r="AC314" s="5579"/>
      <c r="AD314" s="5579"/>
      <c r="AE314" s="5579"/>
      <c r="AF314" s="5579" t="s">
        <v>0</v>
      </c>
      <c r="AG314" s="5579"/>
      <c r="AH314" s="5579"/>
      <c r="AI314" s="4955"/>
      <c r="AJ314" s="7224" t="s">
        <v>1699</v>
      </c>
      <c r="AK314" s="5594">
        <v>403</v>
      </c>
      <c r="AL314" s="5589" t="s">
        <v>1545</v>
      </c>
      <c r="AM314" s="5610">
        <v>45343</v>
      </c>
      <c r="AN314" s="7046">
        <v>8</v>
      </c>
      <c r="AO314" s="5594" t="s">
        <v>35</v>
      </c>
      <c r="AP314" s="7263">
        <f>(AU314/400)</f>
        <v>20</v>
      </c>
      <c r="AQ314" s="5608">
        <v>1121.6199999999999</v>
      </c>
      <c r="AR314" s="5614">
        <v>45348</v>
      </c>
      <c r="AS314" s="5610">
        <v>45349</v>
      </c>
      <c r="AT314" s="5599">
        <v>22311</v>
      </c>
      <c r="AU314" s="5598">
        <v>8000</v>
      </c>
      <c r="AV314" s="5598">
        <f t="shared" si="79"/>
        <v>0</v>
      </c>
      <c r="AW314" s="5608">
        <f t="shared" si="82"/>
        <v>8972.9599999999991</v>
      </c>
      <c r="AX314" s="5608">
        <f t="shared" si="83"/>
        <v>448.64799999999997</v>
      </c>
      <c r="AY314" s="5831">
        <v>5</v>
      </c>
      <c r="AZ314" s="6979"/>
      <c r="BT314" s="875"/>
      <c r="BU314" s="881"/>
      <c r="BV314" s="881"/>
      <c r="BW314" s="884"/>
      <c r="BX314" s="881"/>
      <c r="BY314" s="881"/>
      <c r="BZ314" s="1480"/>
      <c r="CA314" s="881"/>
      <c r="CB314" s="885"/>
      <c r="GK314" s="3850"/>
    </row>
    <row r="315" spans="17:193">
      <c r="Q315" s="5580" t="s">
        <v>3</v>
      </c>
      <c r="R315" s="5580" t="s">
        <v>4</v>
      </c>
      <c r="S315" s="5580" t="s">
        <v>18</v>
      </c>
      <c r="T315" s="5580" t="s">
        <v>19</v>
      </c>
      <c r="U315" s="5580" t="s">
        <v>19</v>
      </c>
      <c r="V315" s="5580" t="s">
        <v>20</v>
      </c>
      <c r="W315" s="5580" t="s">
        <v>21</v>
      </c>
      <c r="X315" s="5580" t="s">
        <v>1559</v>
      </c>
      <c r="Y315" s="5580" t="s">
        <v>22</v>
      </c>
      <c r="Z315" s="5580" t="s">
        <v>23</v>
      </c>
      <c r="AA315" s="5749" t="s">
        <v>23</v>
      </c>
      <c r="AB315" s="5580" t="s">
        <v>1227</v>
      </c>
      <c r="AC315" s="5580" t="s">
        <v>20</v>
      </c>
      <c r="AD315" s="5580" t="s">
        <v>25</v>
      </c>
      <c r="AE315" s="5580" t="s">
        <v>0</v>
      </c>
      <c r="AF315" s="5580" t="s">
        <v>1363</v>
      </c>
      <c r="AG315" s="5580" t="s">
        <v>1388</v>
      </c>
      <c r="AH315" s="5580" t="s">
        <v>26</v>
      </c>
      <c r="AI315" s="4955"/>
      <c r="AJ315" s="7225" t="s">
        <v>1533</v>
      </c>
      <c r="AK315" s="5594">
        <v>404</v>
      </c>
      <c r="AL315" s="5589" t="s">
        <v>1545</v>
      </c>
      <c r="AM315" s="5610">
        <v>45343</v>
      </c>
      <c r="AN315" s="7046">
        <v>2.5</v>
      </c>
      <c r="AO315" s="5594" t="s">
        <v>35</v>
      </c>
      <c r="AP315" s="7263">
        <f>(AU315/400)</f>
        <v>7</v>
      </c>
      <c r="AQ315" s="5608">
        <v>1121.6199999999999</v>
      </c>
      <c r="AR315" s="5614">
        <v>45348</v>
      </c>
      <c r="AS315" s="5610">
        <v>45349</v>
      </c>
      <c r="AT315" s="5599">
        <v>22311</v>
      </c>
      <c r="AU315" s="5598">
        <v>2800</v>
      </c>
      <c r="AV315" s="5598">
        <f t="shared" si="79"/>
        <v>300</v>
      </c>
      <c r="AW315" s="5608">
        <f t="shared" si="82"/>
        <v>3140.5359999999996</v>
      </c>
      <c r="AX315" s="5608">
        <f t="shared" si="83"/>
        <v>157.02679999999998</v>
      </c>
      <c r="AY315" s="5831">
        <v>5</v>
      </c>
      <c r="AZ315" s="6979"/>
      <c r="BT315" s="875"/>
      <c r="BU315" s="881"/>
      <c r="BV315" s="881"/>
      <c r="BW315" s="884"/>
      <c r="BX315" s="881"/>
      <c r="BY315" s="881"/>
      <c r="BZ315" s="1480"/>
      <c r="CA315" s="881"/>
      <c r="CB315" s="885"/>
      <c r="GK315" s="3850"/>
    </row>
    <row r="316" spans="17:193" ht="15" thickBot="1">
      <c r="Q316" s="5581"/>
      <c r="R316" s="5581"/>
      <c r="S316" s="5581"/>
      <c r="T316" s="5581" t="s">
        <v>3</v>
      </c>
      <c r="U316" s="5581" t="s">
        <v>18</v>
      </c>
      <c r="V316" s="5581"/>
      <c r="W316" s="5581"/>
      <c r="X316" s="5581"/>
      <c r="Y316" s="5581" t="s">
        <v>21</v>
      </c>
      <c r="Z316" s="5581" t="s">
        <v>27</v>
      </c>
      <c r="AA316" s="5754" t="s">
        <v>28</v>
      </c>
      <c r="AB316" s="5581"/>
      <c r="AC316" s="5581"/>
      <c r="AD316" s="5581"/>
      <c r="AE316" s="5581"/>
      <c r="AF316" s="5581" t="s">
        <v>11</v>
      </c>
      <c r="AG316" s="5581"/>
      <c r="AH316" s="5581"/>
      <c r="AI316" s="2024"/>
      <c r="AJ316" s="6699" t="s">
        <v>1528</v>
      </c>
      <c r="AK316" s="6220">
        <v>399</v>
      </c>
      <c r="AL316" s="6220" t="s">
        <v>1545</v>
      </c>
      <c r="AM316" s="6700">
        <v>45343</v>
      </c>
      <c r="AN316" s="7235">
        <v>41.5</v>
      </c>
      <c r="AO316" s="6266" t="s">
        <v>35</v>
      </c>
      <c r="AP316" s="7234">
        <f>(AU316/500)</f>
        <v>83</v>
      </c>
      <c r="AQ316" s="6711">
        <v>414</v>
      </c>
      <c r="AR316" s="5999">
        <v>45348</v>
      </c>
      <c r="AS316" s="6700">
        <v>45349</v>
      </c>
      <c r="AT316" s="6702"/>
      <c r="AU316" s="6224">
        <v>41500</v>
      </c>
      <c r="AV316" s="6289">
        <f t="shared" si="79"/>
        <v>0</v>
      </c>
      <c r="AW316" s="6225">
        <f>(AU316*AQ316/1000)</f>
        <v>17181</v>
      </c>
      <c r="AX316" s="6225">
        <f>(AW316*0.05)</f>
        <v>859.05000000000007</v>
      </c>
      <c r="AY316" s="6224">
        <v>5</v>
      </c>
      <c r="AZ316" s="6982" t="s">
        <v>1565</v>
      </c>
      <c r="BT316" s="875"/>
      <c r="BU316" s="881"/>
      <c r="BV316" s="881"/>
      <c r="BW316" s="884"/>
      <c r="BX316" s="881"/>
      <c r="BY316" s="881"/>
      <c r="BZ316" s="1480"/>
      <c r="CA316" s="881"/>
      <c r="CB316" s="885"/>
      <c r="GK316" s="3850"/>
    </row>
    <row r="317" spans="17:193">
      <c r="Q317" s="5703" t="s">
        <v>1604</v>
      </c>
      <c r="R317" s="5701" t="s">
        <v>1531</v>
      </c>
      <c r="S317" s="5701">
        <v>9</v>
      </c>
      <c r="T317" s="5701" t="s">
        <v>1545</v>
      </c>
      <c r="U317" s="5698">
        <v>45499</v>
      </c>
      <c r="V317" s="7444">
        <v>341.5</v>
      </c>
      <c r="W317" s="3941" t="s">
        <v>35</v>
      </c>
      <c r="X317" s="3941">
        <v>341.5</v>
      </c>
      <c r="Y317" s="5706">
        <v>285</v>
      </c>
      <c r="Z317" s="5697">
        <v>45523</v>
      </c>
      <c r="AA317" s="7387">
        <v>45570</v>
      </c>
      <c r="AB317" s="6377"/>
      <c r="AC317" s="5708">
        <v>341500</v>
      </c>
      <c r="AD317" s="5740">
        <f>(AC317-V317*1000)</f>
        <v>0</v>
      </c>
      <c r="AE317" s="5709">
        <f>(AC317*Y317/1000)</f>
        <v>97327.5</v>
      </c>
      <c r="AF317" s="5709">
        <f>(AE317*0.025)</f>
        <v>2433.1875</v>
      </c>
      <c r="AG317" s="7372">
        <v>2.5</v>
      </c>
      <c r="AH317" s="6729"/>
      <c r="AI317" s="2024"/>
      <c r="AJ317" s="5637" t="s">
        <v>1527</v>
      </c>
      <c r="AK317" s="5599">
        <v>405</v>
      </c>
      <c r="AL317" s="5589" t="s">
        <v>1545</v>
      </c>
      <c r="AM317" s="5610">
        <v>45356</v>
      </c>
      <c r="AN317" s="7044">
        <v>6</v>
      </c>
      <c r="AO317" s="5612" t="s">
        <v>35</v>
      </c>
      <c r="AP317" s="5605">
        <f>(AU317/500)</f>
        <v>12</v>
      </c>
      <c r="AQ317" s="5613">
        <v>570.66</v>
      </c>
      <c r="AR317" s="5614">
        <v>45359</v>
      </c>
      <c r="AS317" s="5610">
        <v>45359</v>
      </c>
      <c r="AT317" s="5599">
        <v>22352</v>
      </c>
      <c r="AU317" s="5615">
        <v>6000</v>
      </c>
      <c r="AV317" s="5598">
        <f t="shared" si="79"/>
        <v>0</v>
      </c>
      <c r="AW317" s="5616">
        <f t="shared" ref="AW317:AW367" si="84">(AU317*AQ317/1000)</f>
        <v>3423.96</v>
      </c>
      <c r="AX317" s="5616">
        <f t="shared" ref="AX317:AX367" si="85">(AW317*0.05)</f>
        <v>171.19800000000001</v>
      </c>
      <c r="AY317" s="5609">
        <v>5</v>
      </c>
      <c r="AZ317" s="2840"/>
      <c r="BT317" s="875"/>
      <c r="BU317" s="881"/>
      <c r="BV317" s="881"/>
      <c r="BW317" s="884"/>
      <c r="BX317" s="881"/>
      <c r="BY317" s="881"/>
      <c r="BZ317" s="1480"/>
      <c r="CA317" s="881"/>
      <c r="CB317" s="885"/>
      <c r="GK317" s="3850"/>
    </row>
    <row r="318" spans="17:193">
      <c r="Q318" s="5703" t="s">
        <v>1604</v>
      </c>
      <c r="R318" s="3941" t="s">
        <v>1617</v>
      </c>
      <c r="S318" s="5701">
        <v>11</v>
      </c>
      <c r="T318" s="5701" t="s">
        <v>1545</v>
      </c>
      <c r="U318" s="5698">
        <v>45559</v>
      </c>
      <c r="V318" s="7155">
        <v>24</v>
      </c>
      <c r="W318" s="3941" t="s">
        <v>35</v>
      </c>
      <c r="X318" s="3941">
        <v>24</v>
      </c>
      <c r="Y318" s="5706">
        <v>182.7</v>
      </c>
      <c r="Z318" s="5697">
        <v>45589</v>
      </c>
      <c r="AA318" s="7387">
        <v>45589</v>
      </c>
      <c r="AB318" s="6377"/>
      <c r="AC318" s="5708">
        <v>24000</v>
      </c>
      <c r="AD318" s="5740">
        <f>(AC318-V318*1000)</f>
        <v>0</v>
      </c>
      <c r="AE318" s="5709">
        <f>(AC318*Y318/1000)</f>
        <v>4384.8</v>
      </c>
      <c r="AF318" s="5709">
        <f>(AE318*0.05)</f>
        <v>219.24</v>
      </c>
      <c r="AG318" s="7403">
        <v>2.5</v>
      </c>
      <c r="AH318" s="5890"/>
      <c r="AI318" s="2024"/>
      <c r="AJ318" s="5637" t="s">
        <v>1528</v>
      </c>
      <c r="AK318" s="5589">
        <v>406</v>
      </c>
      <c r="AL318" s="5589" t="s">
        <v>1545</v>
      </c>
      <c r="AM318" s="5610">
        <v>45356</v>
      </c>
      <c r="AN318" s="6358">
        <v>150</v>
      </c>
      <c r="AO318" s="5594" t="s">
        <v>35</v>
      </c>
      <c r="AP318" s="5605">
        <f>(AU318/500)</f>
        <v>300</v>
      </c>
      <c r="AQ318" s="5597">
        <v>414</v>
      </c>
      <c r="AR318" s="5614">
        <v>45359</v>
      </c>
      <c r="AS318" s="5610">
        <v>45359</v>
      </c>
      <c r="AT318" s="5599">
        <v>22352</v>
      </c>
      <c r="AU318" s="5609">
        <v>150000</v>
      </c>
      <c r="AV318" s="5598">
        <f t="shared" si="79"/>
        <v>0</v>
      </c>
      <c r="AW318" s="5600">
        <f t="shared" si="84"/>
        <v>62100</v>
      </c>
      <c r="AX318" s="5600">
        <f t="shared" si="85"/>
        <v>3105</v>
      </c>
      <c r="AY318" s="5609">
        <v>5</v>
      </c>
      <c r="AZ318" s="2840"/>
      <c r="BT318" s="875"/>
      <c r="BU318" s="881"/>
      <c r="BV318" s="881"/>
      <c r="BW318" s="884"/>
      <c r="BX318" s="881"/>
      <c r="BY318" s="881"/>
      <c r="BZ318" s="1480"/>
      <c r="CA318" s="881"/>
      <c r="CB318" s="885"/>
      <c r="GK318" s="3850"/>
    </row>
    <row r="319" spans="17:193">
      <c r="Q319" s="5703" t="s">
        <v>1604</v>
      </c>
      <c r="R319" s="3941" t="s">
        <v>1690</v>
      </c>
      <c r="S319" s="5701">
        <v>14</v>
      </c>
      <c r="T319" s="5701" t="s">
        <v>1545</v>
      </c>
      <c r="U319" s="5698">
        <v>45559</v>
      </c>
      <c r="V319" s="7155">
        <v>200</v>
      </c>
      <c r="W319" s="3941" t="s">
        <v>35</v>
      </c>
      <c r="X319" s="3941">
        <v>200</v>
      </c>
      <c r="Y319" s="5706">
        <v>182.7</v>
      </c>
      <c r="Z319" s="5697">
        <v>45589</v>
      </c>
      <c r="AA319" s="7387">
        <v>45589</v>
      </c>
      <c r="AB319" s="6377"/>
      <c r="AC319" s="5708">
        <v>200000</v>
      </c>
      <c r="AD319" s="5740">
        <f t="shared" ref="AD319:AD326" si="86">(AC319-V319*1000)</f>
        <v>0</v>
      </c>
      <c r="AE319" s="5709">
        <f t="shared" ref="AE319:AE326" si="87">(AC319*Y319/1000)</f>
        <v>36540</v>
      </c>
      <c r="AF319" s="5709">
        <f t="shared" ref="AF319:AF326" si="88">(AE319*0.05)</f>
        <v>1827</v>
      </c>
      <c r="AG319" s="7403">
        <v>2.5</v>
      </c>
      <c r="AH319" s="5890"/>
      <c r="AI319" s="2024"/>
      <c r="AJ319" s="5637" t="s">
        <v>1529</v>
      </c>
      <c r="AK319" s="5618">
        <v>407</v>
      </c>
      <c r="AL319" s="5589" t="s">
        <v>1545</v>
      </c>
      <c r="AM319" s="5610">
        <v>45356</v>
      </c>
      <c r="AN319" s="7045">
        <v>4</v>
      </c>
      <c r="AO319" s="5594" t="s">
        <v>35</v>
      </c>
      <c r="AP319" s="5605">
        <f>(AU319/500)</f>
        <v>8</v>
      </c>
      <c r="AQ319" s="5620">
        <v>494.87</v>
      </c>
      <c r="AR319" s="5614">
        <v>45359</v>
      </c>
      <c r="AS319" s="5610">
        <v>45359</v>
      </c>
      <c r="AT319" s="5599">
        <v>22352</v>
      </c>
      <c r="AU319" s="5621">
        <v>4000</v>
      </c>
      <c r="AV319" s="5598">
        <f t="shared" si="79"/>
        <v>0</v>
      </c>
      <c r="AW319" s="5622">
        <f t="shared" si="84"/>
        <v>1979.48</v>
      </c>
      <c r="AX319" s="5622">
        <f t="shared" si="85"/>
        <v>98.974000000000004</v>
      </c>
      <c r="AY319" s="5609">
        <v>5</v>
      </c>
      <c r="AZ319" s="2840"/>
      <c r="BT319" s="875"/>
      <c r="BU319" s="881"/>
      <c r="BV319" s="881"/>
      <c r="BW319" s="884"/>
      <c r="BX319" s="881"/>
      <c r="BY319" s="881"/>
      <c r="BZ319" s="1480"/>
      <c r="CA319" s="881"/>
      <c r="CB319" s="885"/>
      <c r="GK319" s="3850"/>
    </row>
    <row r="320" spans="17:193">
      <c r="Q320" s="5703" t="s">
        <v>1604</v>
      </c>
      <c r="R320" s="3941" t="s">
        <v>1694</v>
      </c>
      <c r="S320" s="5701">
        <v>15</v>
      </c>
      <c r="T320" s="5701" t="s">
        <v>1545</v>
      </c>
      <c r="U320" s="5698">
        <v>45559</v>
      </c>
      <c r="V320" s="7155">
        <v>200</v>
      </c>
      <c r="W320" s="3941" t="s">
        <v>35</v>
      </c>
      <c r="X320" s="3941">
        <v>200</v>
      </c>
      <c r="Y320" s="5706">
        <v>147</v>
      </c>
      <c r="Z320" s="5697">
        <v>45589</v>
      </c>
      <c r="AA320" s="7387">
        <v>45589</v>
      </c>
      <c r="AB320" s="6377"/>
      <c r="AC320" s="5708">
        <v>200000</v>
      </c>
      <c r="AD320" s="5740">
        <f t="shared" si="86"/>
        <v>0</v>
      </c>
      <c r="AE320" s="5709">
        <f t="shared" si="87"/>
        <v>29400</v>
      </c>
      <c r="AF320" s="5709">
        <f t="shared" si="88"/>
        <v>1470</v>
      </c>
      <c r="AG320" s="7403">
        <v>2.5</v>
      </c>
      <c r="AH320" s="5890"/>
      <c r="AI320" s="2024"/>
      <c r="AJ320" s="7223" t="s">
        <v>1679</v>
      </c>
      <c r="AK320" s="5594">
        <v>408</v>
      </c>
      <c r="AL320" s="5589" t="s">
        <v>1545</v>
      </c>
      <c r="AM320" s="5610">
        <v>45356</v>
      </c>
      <c r="AN320" s="7046">
        <v>5</v>
      </c>
      <c r="AO320" s="5594" t="s">
        <v>35</v>
      </c>
      <c r="AP320" s="7263">
        <f>(AU320/400)</f>
        <v>13</v>
      </c>
      <c r="AQ320" s="5608">
        <v>1121.6199999999999</v>
      </c>
      <c r="AR320" s="5614">
        <v>45359</v>
      </c>
      <c r="AS320" s="5610">
        <v>45359</v>
      </c>
      <c r="AT320" s="5599">
        <v>22352</v>
      </c>
      <c r="AU320" s="5598">
        <v>5200</v>
      </c>
      <c r="AV320" s="5598">
        <f t="shared" si="79"/>
        <v>200</v>
      </c>
      <c r="AW320" s="5608">
        <f t="shared" si="84"/>
        <v>5832.4239999999991</v>
      </c>
      <c r="AX320" s="5608">
        <f t="shared" si="85"/>
        <v>291.62119999999999</v>
      </c>
      <c r="AY320" s="5831">
        <v>5</v>
      </c>
      <c r="AZ320" s="2150"/>
      <c r="BT320" s="875"/>
      <c r="BU320" s="881"/>
      <c r="BV320" s="881"/>
      <c r="BW320" s="884"/>
      <c r="BX320" s="881"/>
      <c r="BY320" s="881"/>
      <c r="BZ320" s="1480"/>
      <c r="CA320" s="881"/>
      <c r="CB320" s="885"/>
      <c r="GK320" s="3850"/>
    </row>
    <row r="321" spans="17:193">
      <c r="Q321" s="7531" t="s">
        <v>941</v>
      </c>
      <c r="R321" s="7537" t="s">
        <v>1546</v>
      </c>
      <c r="S321" s="7533">
        <v>102</v>
      </c>
      <c r="T321" s="6319" t="s">
        <v>1545</v>
      </c>
      <c r="U321" s="6312">
        <v>45582</v>
      </c>
      <c r="V321" s="7538">
        <v>300</v>
      </c>
      <c r="W321" s="6320" t="s">
        <v>35</v>
      </c>
      <c r="X321" s="6943">
        <v>600</v>
      </c>
      <c r="Y321" s="6323">
        <v>515</v>
      </c>
      <c r="Z321" s="6366">
        <v>45593</v>
      </c>
      <c r="AA321" s="7535">
        <v>45608</v>
      </c>
      <c r="AB321" s="6320">
        <v>23665</v>
      </c>
      <c r="AC321" s="6324">
        <v>88000</v>
      </c>
      <c r="AD321" s="6324">
        <f t="shared" si="86"/>
        <v>-212000</v>
      </c>
      <c r="AE321" s="6315">
        <f t="shared" si="87"/>
        <v>45320</v>
      </c>
      <c r="AF321" s="6496">
        <f t="shared" si="88"/>
        <v>2266</v>
      </c>
      <c r="AG321" s="6319">
        <v>5</v>
      </c>
      <c r="AH321" s="5890"/>
      <c r="AI321" s="2024"/>
      <c r="AJ321" s="5637" t="s">
        <v>1531</v>
      </c>
      <c r="AK321" s="5589">
        <v>409</v>
      </c>
      <c r="AL321" s="5589" t="s">
        <v>1545</v>
      </c>
      <c r="AM321" s="5610">
        <v>45356</v>
      </c>
      <c r="AN321" s="6358">
        <v>5</v>
      </c>
      <c r="AO321" s="5594" t="s">
        <v>35</v>
      </c>
      <c r="AP321" s="5605">
        <f>(AU321/500)</f>
        <v>10</v>
      </c>
      <c r="AQ321" s="5597">
        <v>346.66</v>
      </c>
      <c r="AR321" s="5614">
        <v>45359</v>
      </c>
      <c r="AS321" s="5610">
        <v>45359</v>
      </c>
      <c r="AT321" s="5599">
        <v>22352</v>
      </c>
      <c r="AU321" s="5609">
        <v>5000</v>
      </c>
      <c r="AV321" s="5598">
        <f t="shared" si="79"/>
        <v>0</v>
      </c>
      <c r="AW321" s="5600">
        <f t="shared" si="84"/>
        <v>1733.3000000000002</v>
      </c>
      <c r="AX321" s="5600">
        <f t="shared" si="85"/>
        <v>86.66500000000002</v>
      </c>
      <c r="AY321" s="5609">
        <v>5</v>
      </c>
      <c r="AZ321" s="6980"/>
      <c r="BT321" s="875"/>
      <c r="BU321" s="881"/>
      <c r="BV321" s="881"/>
      <c r="BW321" s="884"/>
      <c r="BX321" s="881"/>
      <c r="BY321" s="881"/>
      <c r="BZ321" s="1480"/>
      <c r="CA321" s="881"/>
      <c r="CB321" s="885"/>
      <c r="GK321" s="3850"/>
    </row>
    <row r="322" spans="17:193">
      <c r="Q322" s="5690" t="s">
        <v>941</v>
      </c>
      <c r="R322" s="5691" t="s">
        <v>1546</v>
      </c>
      <c r="S322" s="7304">
        <v>102</v>
      </c>
      <c r="T322" s="5701" t="s">
        <v>1545</v>
      </c>
      <c r="U322" s="5918">
        <v>45582</v>
      </c>
      <c r="V322" s="7155">
        <v>212</v>
      </c>
      <c r="W322" s="3941" t="s">
        <v>35</v>
      </c>
      <c r="X322" s="6202">
        <v>424</v>
      </c>
      <c r="Y322" s="5711">
        <v>515</v>
      </c>
      <c r="Z322" s="5697">
        <v>45593</v>
      </c>
      <c r="AA322" s="7387">
        <v>45593</v>
      </c>
      <c r="AB322" s="3941"/>
      <c r="AC322" s="5740">
        <v>212000</v>
      </c>
      <c r="AD322" s="5740">
        <f>(AC322-V322*1000)</f>
        <v>0</v>
      </c>
      <c r="AE322" s="5700">
        <f>(AC322*Y322/1000)</f>
        <v>109180</v>
      </c>
      <c r="AF322" s="5696">
        <f>(AE322*0.05)</f>
        <v>5459</v>
      </c>
      <c r="AG322" s="5701">
        <v>5</v>
      </c>
      <c r="AH322" s="5890"/>
      <c r="AI322" s="2024"/>
      <c r="AJ322" s="7224" t="s">
        <v>1699</v>
      </c>
      <c r="AK322" s="5594">
        <v>410</v>
      </c>
      <c r="AL322" s="5589" t="s">
        <v>1545</v>
      </c>
      <c r="AM322" s="5610">
        <v>45356</v>
      </c>
      <c r="AN322" s="7046">
        <v>16</v>
      </c>
      <c r="AO322" s="5594" t="s">
        <v>35</v>
      </c>
      <c r="AP322" s="7263">
        <f>(AU322/400)</f>
        <v>40</v>
      </c>
      <c r="AQ322" s="5608">
        <v>1121.6199999999999</v>
      </c>
      <c r="AR322" s="5614">
        <v>45359</v>
      </c>
      <c r="AS322" s="5610">
        <v>45359</v>
      </c>
      <c r="AT322" s="5599">
        <v>22352</v>
      </c>
      <c r="AU322" s="5598">
        <v>16000</v>
      </c>
      <c r="AV322" s="5598">
        <f t="shared" si="79"/>
        <v>0</v>
      </c>
      <c r="AW322" s="5608">
        <f t="shared" si="84"/>
        <v>17945.919999999998</v>
      </c>
      <c r="AX322" s="5608">
        <f t="shared" si="85"/>
        <v>897.29599999999994</v>
      </c>
      <c r="AY322" s="5831">
        <v>5</v>
      </c>
      <c r="AZ322" s="2150"/>
      <c r="BT322" s="875"/>
      <c r="BU322" s="881"/>
      <c r="BV322" s="881"/>
      <c r="BW322" s="884"/>
      <c r="BX322" s="881"/>
      <c r="BY322" s="881"/>
      <c r="BZ322" s="1480"/>
      <c r="CA322" s="881"/>
      <c r="CB322" s="885"/>
      <c r="GK322" s="3850"/>
    </row>
    <row r="323" spans="17:193">
      <c r="Q323" s="7531" t="s">
        <v>941</v>
      </c>
      <c r="R323" s="7532" t="s">
        <v>1556</v>
      </c>
      <c r="S323" s="7533">
        <v>103</v>
      </c>
      <c r="T323" s="6319" t="s">
        <v>1545</v>
      </c>
      <c r="U323" s="6312">
        <v>45582</v>
      </c>
      <c r="V323" s="7534">
        <v>20</v>
      </c>
      <c r="W323" s="6320" t="s">
        <v>35</v>
      </c>
      <c r="X323" s="6320">
        <v>40</v>
      </c>
      <c r="Y323" s="6323">
        <v>613</v>
      </c>
      <c r="Z323" s="6366">
        <v>45593</v>
      </c>
      <c r="AA323" s="7535">
        <v>45608</v>
      </c>
      <c r="AB323" s="6320">
        <v>23665</v>
      </c>
      <c r="AC323" s="6324">
        <v>20500</v>
      </c>
      <c r="AD323" s="6324">
        <f t="shared" si="86"/>
        <v>500</v>
      </c>
      <c r="AE323" s="6321">
        <f t="shared" si="87"/>
        <v>12566.5</v>
      </c>
      <c r="AF323" s="6323">
        <f t="shared" si="88"/>
        <v>628.32500000000005</v>
      </c>
      <c r="AG323" s="6319">
        <v>5</v>
      </c>
      <c r="AH323" s="5890"/>
      <c r="AI323" s="2024"/>
      <c r="AJ323" s="7225" t="s">
        <v>1700</v>
      </c>
      <c r="AK323" s="5594">
        <v>411</v>
      </c>
      <c r="AL323" s="5589" t="s">
        <v>1545</v>
      </c>
      <c r="AM323" s="5610">
        <v>45356</v>
      </c>
      <c r="AN323" s="7046">
        <v>1</v>
      </c>
      <c r="AO323" s="5594" t="s">
        <v>35</v>
      </c>
      <c r="AP323" s="7263">
        <f>(AU323/400)</f>
        <v>3</v>
      </c>
      <c r="AQ323" s="5608">
        <v>1121.6199999999999</v>
      </c>
      <c r="AR323" s="5614">
        <v>45359</v>
      </c>
      <c r="AS323" s="5610">
        <v>45359</v>
      </c>
      <c r="AT323" s="5599">
        <v>22352</v>
      </c>
      <c r="AU323" s="5598">
        <v>1200</v>
      </c>
      <c r="AV323" s="5598">
        <f t="shared" si="79"/>
        <v>200</v>
      </c>
      <c r="AW323" s="5608">
        <f t="shared" si="84"/>
        <v>1345.9439999999997</v>
      </c>
      <c r="AX323" s="5608">
        <f t="shared" si="85"/>
        <v>67.297199999999989</v>
      </c>
      <c r="AY323" s="5831">
        <v>5</v>
      </c>
      <c r="AZ323" s="6981"/>
      <c r="BT323" s="875"/>
      <c r="BU323" s="881"/>
      <c r="BV323" s="881"/>
      <c r="BW323" s="884"/>
      <c r="BX323" s="881"/>
      <c r="BY323" s="881"/>
      <c r="BZ323" s="1480"/>
      <c r="CA323" s="881"/>
      <c r="CB323" s="885"/>
      <c r="GK323" s="3850"/>
    </row>
    <row r="324" spans="17:193">
      <c r="Q324" s="7536" t="s">
        <v>941</v>
      </c>
      <c r="R324" s="7532" t="s">
        <v>1547</v>
      </c>
      <c r="S324" s="7533">
        <v>104</v>
      </c>
      <c r="T324" s="6319" t="s">
        <v>1545</v>
      </c>
      <c r="U324" s="6312">
        <v>45582</v>
      </c>
      <c r="V324" s="7534">
        <v>70</v>
      </c>
      <c r="W324" s="6320" t="s">
        <v>35</v>
      </c>
      <c r="X324" s="6320">
        <v>175</v>
      </c>
      <c r="Y324" s="6323">
        <v>1027</v>
      </c>
      <c r="Z324" s="6366">
        <v>45593</v>
      </c>
      <c r="AA324" s="7535">
        <v>45608</v>
      </c>
      <c r="AB324" s="6320">
        <v>23665</v>
      </c>
      <c r="AC324" s="6324">
        <v>40000</v>
      </c>
      <c r="AD324" s="6324">
        <f t="shared" si="86"/>
        <v>-30000</v>
      </c>
      <c r="AE324" s="6321">
        <f t="shared" si="87"/>
        <v>41080</v>
      </c>
      <c r="AF324" s="6323">
        <f t="shared" si="88"/>
        <v>2054</v>
      </c>
      <c r="AG324" s="6319">
        <v>5</v>
      </c>
      <c r="AH324" s="5890"/>
      <c r="AI324" s="2024"/>
      <c r="AJ324" s="5637" t="s">
        <v>1527</v>
      </c>
      <c r="AK324" s="5599">
        <v>412</v>
      </c>
      <c r="AL324" s="5589" t="s">
        <v>101</v>
      </c>
      <c r="AM324" s="5610">
        <v>45378</v>
      </c>
      <c r="AN324" s="7044">
        <v>20</v>
      </c>
      <c r="AO324" s="5612" t="s">
        <v>35</v>
      </c>
      <c r="AP324" s="5612">
        <v>40</v>
      </c>
      <c r="AQ324" s="5613">
        <v>570.66</v>
      </c>
      <c r="AR324" s="5614">
        <v>45383</v>
      </c>
      <c r="AS324" s="5610">
        <v>45386</v>
      </c>
      <c r="AT324" s="5599">
        <v>22485</v>
      </c>
      <c r="AU324" s="5615">
        <v>20000</v>
      </c>
      <c r="AV324" s="5615"/>
      <c r="AW324" s="5616">
        <f t="shared" si="84"/>
        <v>11413.2</v>
      </c>
      <c r="AX324" s="5616">
        <f t="shared" si="85"/>
        <v>570.66000000000008</v>
      </c>
      <c r="AY324" s="5609">
        <v>5</v>
      </c>
      <c r="AZ324" s="2150"/>
      <c r="BT324" s="875"/>
      <c r="BU324" s="881"/>
      <c r="BV324" s="881"/>
      <c r="BW324" s="884"/>
      <c r="BX324" s="881"/>
      <c r="BY324" s="881"/>
      <c r="BZ324" s="1480"/>
      <c r="CA324" s="881"/>
      <c r="CB324" s="885"/>
      <c r="GK324" s="3850"/>
    </row>
    <row r="325" spans="17:193">
      <c r="Q325" s="5640" t="s">
        <v>941</v>
      </c>
      <c r="R325" s="6444" t="s">
        <v>1547</v>
      </c>
      <c r="S325" s="7304">
        <v>104</v>
      </c>
      <c r="T325" s="5701" t="s">
        <v>1545</v>
      </c>
      <c r="U325" s="5918">
        <v>45582</v>
      </c>
      <c r="V325" s="7160">
        <v>30</v>
      </c>
      <c r="W325" s="3941" t="s">
        <v>35</v>
      </c>
      <c r="X325" s="3941">
        <v>75</v>
      </c>
      <c r="Y325" s="5711">
        <v>1027</v>
      </c>
      <c r="Z325" s="5697">
        <v>45593</v>
      </c>
      <c r="AA325" s="7387">
        <v>45593</v>
      </c>
      <c r="AB325" s="3941"/>
      <c r="AC325" s="5740">
        <v>30000</v>
      </c>
      <c r="AD325" s="5740">
        <f>(AC325-V325*1000)</f>
        <v>0</v>
      </c>
      <c r="AE325" s="5709">
        <f>(AC325*Y325/1000)</f>
        <v>30810</v>
      </c>
      <c r="AF325" s="5711">
        <f>(AE325*0.05)</f>
        <v>1540.5</v>
      </c>
      <c r="AG325" s="5701">
        <v>5</v>
      </c>
      <c r="AH325" s="7516"/>
      <c r="AI325" s="2024"/>
      <c r="AJ325" s="5637" t="s">
        <v>1528</v>
      </c>
      <c r="AK325" s="5589">
        <v>413</v>
      </c>
      <c r="AL325" s="5589" t="s">
        <v>101</v>
      </c>
      <c r="AM325" s="5610">
        <v>45378</v>
      </c>
      <c r="AN325" s="6358">
        <v>280</v>
      </c>
      <c r="AO325" s="5594" t="s">
        <v>35</v>
      </c>
      <c r="AP325" s="5594">
        <v>280</v>
      </c>
      <c r="AQ325" s="5597">
        <v>414</v>
      </c>
      <c r="AR325" s="5614">
        <v>45383</v>
      </c>
      <c r="AS325" s="5610">
        <v>45386</v>
      </c>
      <c r="AT325" s="5599">
        <v>22485</v>
      </c>
      <c r="AU325" s="5609">
        <v>280000</v>
      </c>
      <c r="AV325" s="5609"/>
      <c r="AW325" s="5600">
        <f t="shared" si="84"/>
        <v>115920</v>
      </c>
      <c r="AX325" s="5600">
        <f t="shared" si="85"/>
        <v>5796</v>
      </c>
      <c r="AY325" s="5609">
        <v>5</v>
      </c>
      <c r="AZ325" s="2150"/>
      <c r="BT325" s="875"/>
      <c r="BU325" s="881"/>
      <c r="BV325" s="881"/>
      <c r="BW325" s="884"/>
      <c r="BX325" s="881"/>
      <c r="BY325" s="881"/>
      <c r="BZ325" s="1480"/>
      <c r="CA325" s="881"/>
      <c r="CB325" s="885"/>
      <c r="GK325" s="3850"/>
    </row>
    <row r="326" spans="17:193">
      <c r="Q326" s="6361" t="s">
        <v>941</v>
      </c>
      <c r="R326" s="6320" t="s">
        <v>1557</v>
      </c>
      <c r="S326" s="7533">
        <v>105</v>
      </c>
      <c r="T326" s="6319" t="s">
        <v>1545</v>
      </c>
      <c r="U326" s="6312">
        <v>45582</v>
      </c>
      <c r="V326" s="7534">
        <v>10</v>
      </c>
      <c r="W326" s="6320" t="s">
        <v>35</v>
      </c>
      <c r="X326" s="6320">
        <v>50</v>
      </c>
      <c r="Y326" s="6323">
        <v>1261</v>
      </c>
      <c r="Z326" s="6366">
        <v>45593</v>
      </c>
      <c r="AA326" s="7535">
        <v>45608</v>
      </c>
      <c r="AB326" s="6320">
        <v>23665</v>
      </c>
      <c r="AC326" s="6324">
        <v>10000</v>
      </c>
      <c r="AD326" s="6324">
        <f t="shared" si="86"/>
        <v>0</v>
      </c>
      <c r="AE326" s="6321">
        <f t="shared" si="87"/>
        <v>12610</v>
      </c>
      <c r="AF326" s="6323">
        <f t="shared" si="88"/>
        <v>630.5</v>
      </c>
      <c r="AG326" s="6319">
        <v>5</v>
      </c>
      <c r="AH326" s="7516"/>
      <c r="AI326" s="2024"/>
      <c r="AJ326" s="5637" t="s">
        <v>1529</v>
      </c>
      <c r="AK326" s="5618">
        <v>414</v>
      </c>
      <c r="AL326" s="5589" t="s">
        <v>101</v>
      </c>
      <c r="AM326" s="5610">
        <v>45378</v>
      </c>
      <c r="AN326" s="7045">
        <v>3.5</v>
      </c>
      <c r="AO326" s="5594" t="s">
        <v>35</v>
      </c>
      <c r="AP326" s="5594">
        <v>7</v>
      </c>
      <c r="AQ326" s="5620">
        <v>494.87</v>
      </c>
      <c r="AR326" s="5614">
        <v>45383</v>
      </c>
      <c r="AS326" s="5610">
        <v>45386</v>
      </c>
      <c r="AT326" s="5599">
        <v>22485</v>
      </c>
      <c r="AU326" s="5621">
        <v>3500</v>
      </c>
      <c r="AV326" s="5621"/>
      <c r="AW326" s="5622">
        <f t="shared" si="84"/>
        <v>1732.0450000000001</v>
      </c>
      <c r="AX326" s="5622">
        <f t="shared" si="85"/>
        <v>86.602250000000012</v>
      </c>
      <c r="AY326" s="5609">
        <v>5</v>
      </c>
      <c r="AZ326" s="6982"/>
      <c r="BT326" s="875"/>
      <c r="BU326" s="881"/>
      <c r="BV326" s="881"/>
      <c r="BW326" s="884"/>
      <c r="BX326" s="881"/>
      <c r="BY326" s="881"/>
      <c r="BZ326" s="1480"/>
      <c r="CA326" s="881"/>
      <c r="CB326" s="885"/>
      <c r="GK326" s="3850"/>
    </row>
    <row r="327" spans="17:193">
      <c r="Q327" s="5593" t="s">
        <v>792</v>
      </c>
      <c r="R327" s="5589" t="s">
        <v>1528</v>
      </c>
      <c r="S327" s="5589">
        <v>483</v>
      </c>
      <c r="T327" s="5589" t="s">
        <v>36</v>
      </c>
      <c r="U327" s="5610">
        <v>45595</v>
      </c>
      <c r="V327" s="6358">
        <v>68.5</v>
      </c>
      <c r="W327" s="5594" t="s">
        <v>35</v>
      </c>
      <c r="X327" s="5594">
        <v>68.5</v>
      </c>
      <c r="Y327" s="5597">
        <v>489</v>
      </c>
      <c r="Z327" s="5614">
        <v>45602</v>
      </c>
      <c r="AA327" s="6208">
        <v>45610</v>
      </c>
      <c r="AB327" s="5599">
        <v>23685</v>
      </c>
      <c r="AC327" s="5609">
        <v>68500</v>
      </c>
      <c r="AD327" s="5598">
        <f t="shared" ref="AD327:AD337" si="89">(AC327-V327*1000)</f>
        <v>0</v>
      </c>
      <c r="AE327" s="5600">
        <f t="shared" ref="AE327:AE337" si="90">(AC327*Y327/1000)</f>
        <v>33496.5</v>
      </c>
      <c r="AF327" s="5600">
        <f t="shared" ref="AF327:AF337" si="91">(AE327*0.05)</f>
        <v>1674.825</v>
      </c>
      <c r="AG327" s="5609">
        <v>5</v>
      </c>
      <c r="AH327" s="7156"/>
      <c r="AI327" s="2024"/>
      <c r="AJ327" s="7223" t="s">
        <v>1679</v>
      </c>
      <c r="AK327" s="5594">
        <v>415</v>
      </c>
      <c r="AL327" s="5589" t="s">
        <v>101</v>
      </c>
      <c r="AM327" s="5610">
        <v>45378</v>
      </c>
      <c r="AN327" s="7046">
        <v>20</v>
      </c>
      <c r="AO327" s="5594" t="s">
        <v>35</v>
      </c>
      <c r="AP327" s="7263">
        <f>(AU327/400)</f>
        <v>50</v>
      </c>
      <c r="AQ327" s="5608">
        <v>1121.6199999999999</v>
      </c>
      <c r="AR327" s="5614">
        <v>45383</v>
      </c>
      <c r="AS327" s="5610">
        <v>45386</v>
      </c>
      <c r="AT327" s="5599">
        <v>22485</v>
      </c>
      <c r="AU327" s="5598">
        <v>20000</v>
      </c>
      <c r="AV327" s="5598"/>
      <c r="AW327" s="5608">
        <f t="shared" si="84"/>
        <v>22432.399999999998</v>
      </c>
      <c r="AX327" s="5608">
        <f t="shared" si="85"/>
        <v>1121.6199999999999</v>
      </c>
      <c r="AY327" s="5831">
        <v>5</v>
      </c>
      <c r="AZ327" s="2150"/>
      <c r="BT327" s="875"/>
      <c r="BU327" s="881"/>
      <c r="BV327" s="881"/>
      <c r="BW327" s="884"/>
      <c r="BX327" s="881"/>
      <c r="BY327" s="881"/>
      <c r="BZ327" s="1480"/>
      <c r="CA327" s="1241"/>
      <c r="CB327" s="885"/>
      <c r="GK327" s="3850"/>
    </row>
    <row r="328" spans="17:193">
      <c r="Q328" s="5637" t="s">
        <v>792</v>
      </c>
      <c r="R328" s="7161" t="s">
        <v>1606</v>
      </c>
      <c r="S328" s="5594">
        <v>485</v>
      </c>
      <c r="T328" s="5589" t="s">
        <v>36</v>
      </c>
      <c r="U328" s="5610">
        <v>45595</v>
      </c>
      <c r="V328" s="7046">
        <v>12.4</v>
      </c>
      <c r="W328" s="5594" t="s">
        <v>35</v>
      </c>
      <c r="X328" s="5594">
        <v>31</v>
      </c>
      <c r="Y328" s="5608">
        <v>1257</v>
      </c>
      <c r="Z328" s="5614">
        <v>45602</v>
      </c>
      <c r="AA328" s="6208">
        <v>45610</v>
      </c>
      <c r="AB328" s="5599">
        <v>23685</v>
      </c>
      <c r="AC328" s="5598">
        <v>12400</v>
      </c>
      <c r="AD328" s="5598">
        <f t="shared" si="89"/>
        <v>0</v>
      </c>
      <c r="AE328" s="5608">
        <f t="shared" si="90"/>
        <v>15586.8</v>
      </c>
      <c r="AF328" s="5608">
        <f t="shared" si="91"/>
        <v>779.34</v>
      </c>
      <c r="AG328" s="5831">
        <v>5</v>
      </c>
      <c r="AH328" s="7156"/>
      <c r="AI328" s="2024"/>
      <c r="AJ328" s="5637" t="s">
        <v>1531</v>
      </c>
      <c r="AK328" s="5589">
        <v>416</v>
      </c>
      <c r="AL328" s="5589" t="s">
        <v>101</v>
      </c>
      <c r="AM328" s="5610">
        <v>45378</v>
      </c>
      <c r="AN328" s="6358">
        <v>17</v>
      </c>
      <c r="AO328" s="5594" t="s">
        <v>35</v>
      </c>
      <c r="AP328" s="5594">
        <v>17</v>
      </c>
      <c r="AQ328" s="5597">
        <v>346.66</v>
      </c>
      <c r="AR328" s="5614">
        <v>45383</v>
      </c>
      <c r="AS328" s="5610">
        <v>45386</v>
      </c>
      <c r="AT328" s="5599">
        <v>22485</v>
      </c>
      <c r="AU328" s="5609">
        <v>17000</v>
      </c>
      <c r="AV328" s="5609"/>
      <c r="AW328" s="5600">
        <f t="shared" si="84"/>
        <v>5893.22</v>
      </c>
      <c r="AX328" s="5600">
        <f t="shared" si="85"/>
        <v>294.661</v>
      </c>
      <c r="AY328" s="5609">
        <v>5</v>
      </c>
      <c r="AZ328" s="2150"/>
      <c r="BT328" s="875"/>
      <c r="BU328" s="881"/>
      <c r="BV328" s="881"/>
      <c r="BW328" s="884"/>
      <c r="BX328" s="881"/>
      <c r="BY328" s="881"/>
      <c r="BZ328" s="1480"/>
      <c r="CA328" s="1241"/>
      <c r="CB328" s="885"/>
      <c r="GK328" s="3850"/>
    </row>
    <row r="329" spans="17:193">
      <c r="Q329" s="5593" t="s">
        <v>792</v>
      </c>
      <c r="R329" s="5594" t="s">
        <v>1607</v>
      </c>
      <c r="S329" s="5594">
        <v>487</v>
      </c>
      <c r="T329" s="5589" t="s">
        <v>36</v>
      </c>
      <c r="U329" s="5610">
        <v>45595</v>
      </c>
      <c r="V329" s="7046">
        <v>15</v>
      </c>
      <c r="W329" s="5594" t="s">
        <v>35</v>
      </c>
      <c r="X329" s="5594">
        <v>37.5</v>
      </c>
      <c r="Y329" s="5608">
        <v>1257</v>
      </c>
      <c r="Z329" s="5614">
        <v>45602</v>
      </c>
      <c r="AA329" s="6208">
        <v>45610</v>
      </c>
      <c r="AB329" s="5599">
        <v>23685</v>
      </c>
      <c r="AC329" s="5598">
        <v>15200</v>
      </c>
      <c r="AD329" s="5598">
        <f t="shared" si="89"/>
        <v>200</v>
      </c>
      <c r="AE329" s="5608">
        <f t="shared" si="90"/>
        <v>19106.400000000001</v>
      </c>
      <c r="AF329" s="5608">
        <f t="shared" si="91"/>
        <v>955.32000000000016</v>
      </c>
      <c r="AG329" s="5831">
        <v>5</v>
      </c>
      <c r="AH329" s="6436"/>
      <c r="AI329" s="2024"/>
      <c r="AJ329" s="7224" t="s">
        <v>1699</v>
      </c>
      <c r="AK329" s="5594">
        <v>417</v>
      </c>
      <c r="AL329" s="5589" t="s">
        <v>101</v>
      </c>
      <c r="AM329" s="5610">
        <v>45378</v>
      </c>
      <c r="AN329" s="7046">
        <v>15</v>
      </c>
      <c r="AO329" s="5594" t="s">
        <v>35</v>
      </c>
      <c r="AP329" s="7263">
        <f>(AU329/400)</f>
        <v>38</v>
      </c>
      <c r="AQ329" s="5608">
        <v>1121.6199999999999</v>
      </c>
      <c r="AR329" s="5614">
        <v>45383</v>
      </c>
      <c r="AS329" s="5610">
        <v>45386</v>
      </c>
      <c r="AT329" s="5599">
        <v>22485</v>
      </c>
      <c r="AU329" s="5598">
        <v>15200</v>
      </c>
      <c r="AV329" s="5598"/>
      <c r="AW329" s="5608">
        <f t="shared" si="84"/>
        <v>17048.624</v>
      </c>
      <c r="AX329" s="5608">
        <f t="shared" si="85"/>
        <v>852.43119999999999</v>
      </c>
      <c r="AY329" s="5831">
        <v>5</v>
      </c>
      <c r="AZ329" s="2150"/>
      <c r="BT329" s="875"/>
      <c r="BU329" s="881"/>
      <c r="BV329" s="881"/>
      <c r="BW329" s="884"/>
      <c r="BX329" s="881"/>
      <c r="BY329" s="881"/>
      <c r="BZ329" s="1480"/>
      <c r="CA329" s="1241"/>
      <c r="CB329" s="885"/>
      <c r="GK329" s="3850"/>
    </row>
    <row r="330" spans="17:193">
      <c r="Q330" s="5593" t="s">
        <v>792</v>
      </c>
      <c r="R330" s="5594" t="s">
        <v>1533</v>
      </c>
      <c r="S330" s="5594">
        <v>488</v>
      </c>
      <c r="T330" s="5589" t="s">
        <v>36</v>
      </c>
      <c r="U330" s="5610">
        <v>45595</v>
      </c>
      <c r="V330" s="7046">
        <v>0.4</v>
      </c>
      <c r="W330" s="5594" t="s">
        <v>35</v>
      </c>
      <c r="X330" s="5625">
        <v>1</v>
      </c>
      <c r="Y330" s="5608">
        <v>1257</v>
      </c>
      <c r="Z330" s="5614">
        <v>45602</v>
      </c>
      <c r="AA330" s="6208">
        <v>45610</v>
      </c>
      <c r="AB330" s="5599">
        <v>23685</v>
      </c>
      <c r="AC330" s="5598">
        <v>400</v>
      </c>
      <c r="AD330" s="5598">
        <f t="shared" si="89"/>
        <v>0</v>
      </c>
      <c r="AE330" s="5608">
        <f t="shared" si="90"/>
        <v>502.8</v>
      </c>
      <c r="AF330" s="5608">
        <f t="shared" si="91"/>
        <v>25.14</v>
      </c>
      <c r="AG330" s="5831">
        <v>5</v>
      </c>
      <c r="AH330" s="6436"/>
      <c r="AI330" s="2024"/>
      <c r="AJ330" s="5637" t="s">
        <v>1527</v>
      </c>
      <c r="AK330" s="5599">
        <v>418</v>
      </c>
      <c r="AL330" s="5589" t="s">
        <v>101</v>
      </c>
      <c r="AM330" s="5610">
        <v>45406</v>
      </c>
      <c r="AN330" s="7044">
        <v>15</v>
      </c>
      <c r="AO330" s="5612" t="s">
        <v>35</v>
      </c>
      <c r="AP330" s="5612">
        <v>30</v>
      </c>
      <c r="AQ330" s="5613">
        <v>580.5</v>
      </c>
      <c r="AR330" s="5614">
        <v>45411</v>
      </c>
      <c r="AS330" s="6208">
        <v>45410</v>
      </c>
      <c r="AT330" s="5599">
        <v>22580</v>
      </c>
      <c r="AU330" s="5615">
        <v>15000</v>
      </c>
      <c r="AV330" s="5615"/>
      <c r="AW330" s="5616">
        <f t="shared" si="84"/>
        <v>8707.5</v>
      </c>
      <c r="AX330" s="5616">
        <f t="shared" si="85"/>
        <v>435.375</v>
      </c>
      <c r="AY330" s="5609">
        <v>5</v>
      </c>
      <c r="AZ330" s="2150"/>
      <c r="BT330" s="875"/>
      <c r="BU330" s="881"/>
      <c r="BV330" s="881"/>
      <c r="BW330" s="884"/>
      <c r="BX330" s="881"/>
      <c r="BY330" s="881"/>
      <c r="BZ330" s="1480"/>
      <c r="CA330" s="1241"/>
      <c r="CB330" s="885"/>
      <c r="GK330" s="3850"/>
    </row>
    <row r="331" spans="17:193">
      <c r="Q331" s="5593" t="s">
        <v>1543</v>
      </c>
      <c r="R331" s="5594" t="s">
        <v>1596</v>
      </c>
      <c r="S331" s="5626">
        <v>31</v>
      </c>
      <c r="T331" s="5589" t="s">
        <v>36</v>
      </c>
      <c r="U331" s="5595">
        <v>45531</v>
      </c>
      <c r="V331" s="7281">
        <v>40</v>
      </c>
      <c r="W331" s="5612" t="s">
        <v>35</v>
      </c>
      <c r="X331" s="5612">
        <v>100</v>
      </c>
      <c r="Y331" s="5629">
        <v>1182.3</v>
      </c>
      <c r="Z331" s="4482">
        <v>45603</v>
      </c>
      <c r="AA331" s="5634">
        <v>45597</v>
      </c>
      <c r="AB331" s="5594">
        <v>23605</v>
      </c>
      <c r="AC331" s="5598">
        <v>40000</v>
      </c>
      <c r="AD331" s="5598">
        <f t="shared" si="89"/>
        <v>0</v>
      </c>
      <c r="AE331" s="5608">
        <f t="shared" si="90"/>
        <v>47292</v>
      </c>
      <c r="AF331" s="5608">
        <f t="shared" si="91"/>
        <v>2364.6</v>
      </c>
      <c r="AG331" s="5609">
        <v>5</v>
      </c>
      <c r="AH331" s="6436"/>
      <c r="AI331" s="2024"/>
      <c r="AJ331" s="5637" t="s">
        <v>1528</v>
      </c>
      <c r="AK331" s="5589">
        <v>419</v>
      </c>
      <c r="AL331" s="5589" t="s">
        <v>101</v>
      </c>
      <c r="AM331" s="5610">
        <v>45406</v>
      </c>
      <c r="AN331" s="6358">
        <v>190</v>
      </c>
      <c r="AO331" s="5594" t="s">
        <v>35</v>
      </c>
      <c r="AP331" s="5594">
        <v>190</v>
      </c>
      <c r="AQ331" s="5597">
        <v>420.9</v>
      </c>
      <c r="AR331" s="5614">
        <v>45411</v>
      </c>
      <c r="AS331" s="6208">
        <v>45410</v>
      </c>
      <c r="AT331" s="5599">
        <v>22580</v>
      </c>
      <c r="AU331" s="5609">
        <v>190000</v>
      </c>
      <c r="AV331" s="5609"/>
      <c r="AW331" s="5600">
        <f t="shared" si="84"/>
        <v>79971</v>
      </c>
      <c r="AX331" s="5600">
        <f t="shared" si="85"/>
        <v>3998.55</v>
      </c>
      <c r="AY331" s="5609">
        <v>5</v>
      </c>
      <c r="AZ331" s="2150"/>
      <c r="BT331" s="875"/>
      <c r="BU331" s="881"/>
      <c r="BV331" s="881"/>
      <c r="BW331" s="884"/>
      <c r="BX331" s="881"/>
      <c r="BY331" s="881"/>
      <c r="BZ331" s="1480"/>
      <c r="CA331" s="1241"/>
      <c r="CB331" s="885"/>
      <c r="GK331" s="3850"/>
    </row>
    <row r="332" spans="17:193">
      <c r="Q332" s="6860" t="s">
        <v>1635</v>
      </c>
      <c r="R332" s="5589" t="s">
        <v>1531</v>
      </c>
      <c r="S332" s="5589">
        <v>5</v>
      </c>
      <c r="T332" s="5589" t="s">
        <v>101</v>
      </c>
      <c r="U332" s="5610">
        <v>45545</v>
      </c>
      <c r="V332" s="6358">
        <v>60</v>
      </c>
      <c r="W332" s="5594" t="s">
        <v>35</v>
      </c>
      <c r="X332" s="5605">
        <v>60</v>
      </c>
      <c r="Y332" s="5597">
        <v>368.5</v>
      </c>
      <c r="Z332" s="5614">
        <v>45613</v>
      </c>
      <c r="AA332" s="5610">
        <v>45610</v>
      </c>
      <c r="AB332" s="5599">
        <v>23683</v>
      </c>
      <c r="AC332" s="5609">
        <v>60000</v>
      </c>
      <c r="AD332" s="5598">
        <f t="shared" si="89"/>
        <v>0</v>
      </c>
      <c r="AE332" s="5600">
        <f t="shared" si="90"/>
        <v>22110</v>
      </c>
      <c r="AF332" s="5600">
        <f t="shared" si="91"/>
        <v>1105.5</v>
      </c>
      <c r="AG332" s="5609">
        <v>5</v>
      </c>
      <c r="AH332" s="6579"/>
      <c r="AI332" s="2024"/>
      <c r="AJ332" s="5637" t="s">
        <v>1529</v>
      </c>
      <c r="AK332" s="5618">
        <v>420</v>
      </c>
      <c r="AL332" s="5589" t="s">
        <v>101</v>
      </c>
      <c r="AM332" s="5610">
        <v>45406</v>
      </c>
      <c r="AN332" s="7045">
        <v>2</v>
      </c>
      <c r="AO332" s="5594" t="s">
        <v>35</v>
      </c>
      <c r="AP332" s="5594">
        <v>2</v>
      </c>
      <c r="AQ332" s="5620">
        <v>503.7</v>
      </c>
      <c r="AR332" s="5614">
        <v>45411</v>
      </c>
      <c r="AS332" s="6208">
        <v>45410</v>
      </c>
      <c r="AT332" s="5599">
        <v>22580</v>
      </c>
      <c r="AU332" s="5621">
        <v>2000</v>
      </c>
      <c r="AV332" s="5621"/>
      <c r="AW332" s="5622">
        <f t="shared" si="84"/>
        <v>1007.4</v>
      </c>
      <c r="AX332" s="5622">
        <f t="shared" si="85"/>
        <v>50.370000000000005</v>
      </c>
      <c r="AY332" s="5609">
        <v>5</v>
      </c>
      <c r="AZ332" s="2150"/>
      <c r="BT332" s="875"/>
      <c r="BU332" s="881"/>
      <c r="BV332" s="881"/>
      <c r="BW332" s="884"/>
      <c r="BX332" s="881"/>
      <c r="BY332" s="881"/>
      <c r="BZ332" s="1480"/>
      <c r="CA332" s="1241"/>
      <c r="CB332" s="885"/>
      <c r="GK332" s="3850"/>
    </row>
    <row r="333" spans="17:193">
      <c r="Q333" s="5593" t="s">
        <v>910</v>
      </c>
      <c r="R333" s="5594" t="s">
        <v>1385</v>
      </c>
      <c r="S333" s="5605">
        <v>86</v>
      </c>
      <c r="T333" s="5589" t="s">
        <v>796</v>
      </c>
      <c r="U333" s="5606">
        <v>45579</v>
      </c>
      <c r="V333" s="6940">
        <v>20</v>
      </c>
      <c r="W333" s="5594" t="s">
        <v>35</v>
      </c>
      <c r="X333" s="5605">
        <f>(AC333/500)</f>
        <v>40</v>
      </c>
      <c r="Y333" s="5608">
        <v>544</v>
      </c>
      <c r="Z333" s="4482">
        <v>45610</v>
      </c>
      <c r="AA333" s="5634">
        <v>45610</v>
      </c>
      <c r="AB333" s="5589">
        <v>23679</v>
      </c>
      <c r="AC333" s="5609">
        <v>20000</v>
      </c>
      <c r="AD333" s="5598">
        <f t="shared" si="89"/>
        <v>0</v>
      </c>
      <c r="AE333" s="5600">
        <f t="shared" si="90"/>
        <v>10880</v>
      </c>
      <c r="AF333" s="5600">
        <f t="shared" si="91"/>
        <v>544</v>
      </c>
      <c r="AG333" s="5589">
        <v>5</v>
      </c>
      <c r="AH333" s="7530"/>
      <c r="AI333" s="2024"/>
      <c r="AJ333" s="7223" t="s">
        <v>1679</v>
      </c>
      <c r="AK333" s="5594">
        <v>421</v>
      </c>
      <c r="AL333" s="5589" t="s">
        <v>101</v>
      </c>
      <c r="AM333" s="5610">
        <v>45406</v>
      </c>
      <c r="AN333" s="7046">
        <v>38</v>
      </c>
      <c r="AO333" s="5594" t="s">
        <v>35</v>
      </c>
      <c r="AP333" s="7263">
        <f>(AU333/400)</f>
        <v>95</v>
      </c>
      <c r="AQ333" s="5608">
        <v>1141</v>
      </c>
      <c r="AR333" s="5614">
        <v>45411</v>
      </c>
      <c r="AS333" s="6208">
        <v>45410</v>
      </c>
      <c r="AT333" s="5599">
        <v>22580</v>
      </c>
      <c r="AU333" s="5598">
        <v>38000</v>
      </c>
      <c r="AV333" s="5598"/>
      <c r="AW333" s="5608">
        <f t="shared" si="84"/>
        <v>43358</v>
      </c>
      <c r="AX333" s="5608">
        <f t="shared" si="85"/>
        <v>2167.9</v>
      </c>
      <c r="AY333" s="5831">
        <v>5</v>
      </c>
      <c r="AZ333" s="5876"/>
      <c r="BT333" s="875"/>
      <c r="BU333" s="881"/>
      <c r="BV333" s="881"/>
      <c r="BW333" s="884"/>
      <c r="BX333" s="881"/>
      <c r="BY333" s="881"/>
      <c r="BZ333" s="1480"/>
      <c r="CA333" s="1241"/>
      <c r="CB333" s="885"/>
      <c r="GK333" s="3850"/>
    </row>
    <row r="334" spans="17:193" ht="17.25" customHeight="1">
      <c r="Q334" s="6860" t="s">
        <v>1666</v>
      </c>
      <c r="R334" s="5589" t="s">
        <v>1531</v>
      </c>
      <c r="S334" s="5589">
        <v>1</v>
      </c>
      <c r="T334" s="5589" t="s">
        <v>796</v>
      </c>
      <c r="U334" s="5610">
        <v>45600</v>
      </c>
      <c r="V334" s="6358">
        <v>50</v>
      </c>
      <c r="W334" s="5594" t="s">
        <v>35</v>
      </c>
      <c r="X334" s="5605">
        <v>100</v>
      </c>
      <c r="Y334" s="5597">
        <v>374</v>
      </c>
      <c r="Z334" s="5614">
        <v>45614</v>
      </c>
      <c r="AA334" s="5610">
        <v>45610</v>
      </c>
      <c r="AB334" s="5599">
        <v>23687</v>
      </c>
      <c r="AC334" s="5609">
        <v>50000</v>
      </c>
      <c r="AD334" s="5598">
        <f t="shared" si="89"/>
        <v>0</v>
      </c>
      <c r="AE334" s="5600">
        <f t="shared" si="90"/>
        <v>18700</v>
      </c>
      <c r="AF334" s="5600">
        <f t="shared" si="91"/>
        <v>935</v>
      </c>
      <c r="AG334" s="5609">
        <v>5</v>
      </c>
      <c r="AH334" s="6492"/>
      <c r="AI334" s="2024"/>
      <c r="AJ334" s="5637" t="s">
        <v>1531</v>
      </c>
      <c r="AK334" s="5589">
        <v>422</v>
      </c>
      <c r="AL334" s="5589" t="s">
        <v>101</v>
      </c>
      <c r="AM334" s="5610">
        <v>45406</v>
      </c>
      <c r="AN334" s="6358">
        <v>20</v>
      </c>
      <c r="AO334" s="5594" t="s">
        <v>35</v>
      </c>
      <c r="AP334" s="5594">
        <v>20</v>
      </c>
      <c r="AQ334" s="5597">
        <v>352.8</v>
      </c>
      <c r="AR334" s="5614">
        <v>45411</v>
      </c>
      <c r="AS334" s="6208">
        <v>45410</v>
      </c>
      <c r="AT334" s="5599">
        <v>22580</v>
      </c>
      <c r="AU334" s="5609">
        <v>20000</v>
      </c>
      <c r="AV334" s="5609"/>
      <c r="AW334" s="5600">
        <f t="shared" si="84"/>
        <v>7056</v>
      </c>
      <c r="AX334" s="5600">
        <f t="shared" si="85"/>
        <v>352.8</v>
      </c>
      <c r="AY334" s="5609">
        <v>5</v>
      </c>
      <c r="AZ334" s="5604"/>
      <c r="BT334" s="875"/>
      <c r="BU334" s="881"/>
      <c r="BV334" s="881"/>
      <c r="BW334" s="884"/>
      <c r="BX334" s="881"/>
      <c r="BY334" s="881"/>
      <c r="BZ334" s="1480"/>
      <c r="CA334" s="1241"/>
      <c r="CB334" s="885"/>
      <c r="GK334" s="3850"/>
    </row>
    <row r="335" spans="17:193">
      <c r="Q335" s="5593" t="s">
        <v>1543</v>
      </c>
      <c r="R335" s="5594" t="s">
        <v>1596</v>
      </c>
      <c r="S335" s="5626">
        <v>36</v>
      </c>
      <c r="T335" s="5589" t="s">
        <v>796</v>
      </c>
      <c r="U335" s="5595">
        <v>45602</v>
      </c>
      <c r="V335" s="7281">
        <v>23.2</v>
      </c>
      <c r="W335" s="5612" t="s">
        <v>35</v>
      </c>
      <c r="X335" s="5612">
        <v>58</v>
      </c>
      <c r="Y335" s="5629">
        <v>1182.3</v>
      </c>
      <c r="Z335" s="4482">
        <v>45610</v>
      </c>
      <c r="AA335" s="5634">
        <v>45610</v>
      </c>
      <c r="AB335" s="5594">
        <v>23680</v>
      </c>
      <c r="AC335" s="5598">
        <v>23200</v>
      </c>
      <c r="AD335" s="5598">
        <f t="shared" si="89"/>
        <v>0</v>
      </c>
      <c r="AE335" s="5608">
        <f t="shared" si="90"/>
        <v>27429.360000000001</v>
      </c>
      <c r="AF335" s="5608">
        <f t="shared" si="91"/>
        <v>1371.4680000000001</v>
      </c>
      <c r="AG335" s="5609">
        <v>5</v>
      </c>
      <c r="AH335" s="6492"/>
      <c r="AI335" s="2024"/>
      <c r="AJ335" s="7224" t="s">
        <v>1699</v>
      </c>
      <c r="AK335" s="5594">
        <v>423</v>
      </c>
      <c r="AL335" s="5589" t="s">
        <v>101</v>
      </c>
      <c r="AM335" s="5610">
        <v>45406</v>
      </c>
      <c r="AN335" s="7046">
        <v>7</v>
      </c>
      <c r="AO335" s="5594" t="s">
        <v>35</v>
      </c>
      <c r="AP335" s="7263">
        <f>(AU335/400)</f>
        <v>18</v>
      </c>
      <c r="AQ335" s="5608">
        <v>1141</v>
      </c>
      <c r="AR335" s="5614">
        <v>45411</v>
      </c>
      <c r="AS335" s="6208">
        <v>45410</v>
      </c>
      <c r="AT335" s="5599">
        <v>22580</v>
      </c>
      <c r="AU335" s="5598">
        <v>7200</v>
      </c>
      <c r="AV335" s="5598"/>
      <c r="AW335" s="5608">
        <f t="shared" si="84"/>
        <v>8215.2000000000007</v>
      </c>
      <c r="AX335" s="5608">
        <f t="shared" si="85"/>
        <v>410.76000000000005</v>
      </c>
      <c r="AY335" s="5831">
        <v>5</v>
      </c>
      <c r="AZ335" s="5604"/>
      <c r="BT335" s="875"/>
      <c r="BU335" s="881"/>
      <c r="BV335" s="881"/>
      <c r="BW335" s="884"/>
      <c r="BX335" s="881"/>
      <c r="BY335" s="881"/>
      <c r="BZ335" s="1480"/>
      <c r="CA335" s="1241"/>
      <c r="CB335" s="885"/>
      <c r="GK335" s="3850"/>
    </row>
    <row r="336" spans="17:193">
      <c r="Q336" s="5593" t="s">
        <v>1543</v>
      </c>
      <c r="R336" s="5594" t="s">
        <v>1596</v>
      </c>
      <c r="S336" s="5626">
        <v>37</v>
      </c>
      <c r="T336" s="5589" t="s">
        <v>796</v>
      </c>
      <c r="U336" s="5595">
        <v>45602</v>
      </c>
      <c r="V336" s="7281">
        <v>23.2</v>
      </c>
      <c r="W336" s="5612" t="s">
        <v>35</v>
      </c>
      <c r="X336" s="5612">
        <v>58</v>
      </c>
      <c r="Y336" s="5629">
        <v>1182.3</v>
      </c>
      <c r="Z336" s="4482">
        <v>45618</v>
      </c>
      <c r="AA336" s="5634">
        <v>45618</v>
      </c>
      <c r="AB336" s="5594">
        <v>23689</v>
      </c>
      <c r="AC336" s="5598">
        <v>23200</v>
      </c>
      <c r="AD336" s="5598">
        <f t="shared" si="89"/>
        <v>0</v>
      </c>
      <c r="AE336" s="5608">
        <f t="shared" si="90"/>
        <v>27429.360000000001</v>
      </c>
      <c r="AF336" s="5608">
        <f t="shared" si="91"/>
        <v>1371.4680000000001</v>
      </c>
      <c r="AG336" s="5609">
        <v>5</v>
      </c>
      <c r="AH336" s="6492"/>
      <c r="AI336" s="2024"/>
      <c r="AJ336" s="5637" t="s">
        <v>1527</v>
      </c>
      <c r="AK336" s="5599">
        <v>424</v>
      </c>
      <c r="AL336" s="5589" t="s">
        <v>101</v>
      </c>
      <c r="AM336" s="5610">
        <v>45425</v>
      </c>
      <c r="AN336" s="7044">
        <v>15</v>
      </c>
      <c r="AO336" s="5612" t="s">
        <v>35</v>
      </c>
      <c r="AP336" s="5612">
        <v>30</v>
      </c>
      <c r="AQ336" s="5613">
        <v>592</v>
      </c>
      <c r="AR336" s="5614">
        <v>45433</v>
      </c>
      <c r="AS336" s="6208">
        <v>45432</v>
      </c>
      <c r="AT336" s="5599">
        <v>22669</v>
      </c>
      <c r="AU336" s="5615">
        <v>15000</v>
      </c>
      <c r="AV336" s="5615"/>
      <c r="AW336" s="5616">
        <f t="shared" si="84"/>
        <v>8880</v>
      </c>
      <c r="AX336" s="5616">
        <f t="shared" si="85"/>
        <v>444</v>
      </c>
      <c r="AY336" s="5609">
        <v>5</v>
      </c>
      <c r="AZ336" s="2150"/>
      <c r="BT336" s="875"/>
      <c r="BU336" s="881"/>
      <c r="BV336" s="881"/>
      <c r="BW336" s="884"/>
      <c r="BX336" s="881"/>
      <c r="BY336" s="881"/>
      <c r="BZ336" s="1480"/>
      <c r="CA336" s="1241"/>
      <c r="CB336" s="885"/>
      <c r="GK336" s="3850"/>
    </row>
    <row r="337" spans="17:193">
      <c r="Q337" s="6699" t="s">
        <v>1222</v>
      </c>
      <c r="R337" s="7519" t="s">
        <v>1547</v>
      </c>
      <c r="S337" s="7520">
        <v>9</v>
      </c>
      <c r="T337" s="6220" t="s">
        <v>1545</v>
      </c>
      <c r="U337" s="7521">
        <v>45602</v>
      </c>
      <c r="V337" s="7522">
        <v>20</v>
      </c>
      <c r="W337" s="6266" t="s">
        <v>35</v>
      </c>
      <c r="X337" s="6266">
        <v>50</v>
      </c>
      <c r="Y337" s="6290">
        <v>1005</v>
      </c>
      <c r="Z337" s="5990">
        <v>45618</v>
      </c>
      <c r="AA337" s="7569">
        <v>45618</v>
      </c>
      <c r="AB337" s="6266"/>
      <c r="AC337" s="6289">
        <v>20000</v>
      </c>
      <c r="AD337" s="6289">
        <f t="shared" si="89"/>
        <v>0</v>
      </c>
      <c r="AE337" s="6225">
        <f t="shared" si="90"/>
        <v>20100</v>
      </c>
      <c r="AF337" s="6290">
        <f t="shared" si="91"/>
        <v>1005</v>
      </c>
      <c r="AG337" s="6220">
        <v>5</v>
      </c>
      <c r="AH337" s="7523" t="s">
        <v>88</v>
      </c>
      <c r="AI337" s="2024"/>
      <c r="AJ337" s="5637" t="s">
        <v>1528</v>
      </c>
      <c r="AK337" s="5589">
        <v>425</v>
      </c>
      <c r="AL337" s="5589" t="s">
        <v>101</v>
      </c>
      <c r="AM337" s="5610">
        <v>45425</v>
      </c>
      <c r="AN337" s="6358">
        <v>180</v>
      </c>
      <c r="AO337" s="5594" t="s">
        <v>35</v>
      </c>
      <c r="AP337" s="5594">
        <v>180</v>
      </c>
      <c r="AQ337" s="5597">
        <v>427.8</v>
      </c>
      <c r="AR337" s="5614">
        <v>45433</v>
      </c>
      <c r="AS337" s="6208">
        <v>45432</v>
      </c>
      <c r="AT337" s="5599">
        <v>22669</v>
      </c>
      <c r="AU337" s="5609">
        <v>180000</v>
      </c>
      <c r="AV337" s="5609"/>
      <c r="AW337" s="5600">
        <f t="shared" si="84"/>
        <v>77004</v>
      </c>
      <c r="AX337" s="5600">
        <f t="shared" si="85"/>
        <v>3850.2000000000003</v>
      </c>
      <c r="AY337" s="5609">
        <v>5</v>
      </c>
      <c r="AZ337" s="2150"/>
      <c r="BT337" s="875"/>
      <c r="BU337" s="881"/>
      <c r="BV337" s="881"/>
      <c r="BW337" s="884"/>
      <c r="BX337" s="881"/>
      <c r="BY337" s="881"/>
      <c r="BZ337" s="1480"/>
      <c r="CA337" s="1241"/>
      <c r="CB337" s="885"/>
      <c r="GK337" s="3850"/>
    </row>
    <row r="338" spans="17:193">
      <c r="Q338" s="5703" t="s">
        <v>1222</v>
      </c>
      <c r="R338" s="3941" t="s">
        <v>1547</v>
      </c>
      <c r="S338" s="7304">
        <v>10</v>
      </c>
      <c r="T338" s="5701" t="s">
        <v>1545</v>
      </c>
      <c r="U338" s="5918">
        <v>45619</v>
      </c>
      <c r="V338" s="7160">
        <v>10</v>
      </c>
      <c r="W338" s="3941" t="s">
        <v>35</v>
      </c>
      <c r="X338" s="3941">
        <v>25</v>
      </c>
      <c r="Y338" s="5711">
        <v>1027</v>
      </c>
      <c r="Z338" s="5707">
        <v>45625</v>
      </c>
      <c r="AA338" s="7572">
        <v>45625</v>
      </c>
      <c r="AB338" s="3941"/>
      <c r="AC338" s="5740">
        <v>10000</v>
      </c>
      <c r="AD338" s="5740">
        <f>(AC338-V338*1000)</f>
        <v>0</v>
      </c>
      <c r="AE338" s="5709">
        <f>(AC338*Y338/1000)</f>
        <v>10270</v>
      </c>
      <c r="AF338" s="5711">
        <f>(AE338*0.05)</f>
        <v>513.5</v>
      </c>
      <c r="AG338" s="5701">
        <v>5</v>
      </c>
      <c r="AH338" s="6438"/>
      <c r="AI338" s="2024"/>
      <c r="AJ338" s="5637" t="s">
        <v>1529</v>
      </c>
      <c r="AK338" s="5618">
        <v>426</v>
      </c>
      <c r="AL338" s="5589" t="s">
        <v>101</v>
      </c>
      <c r="AM338" s="5610">
        <v>45425</v>
      </c>
      <c r="AN338" s="7045">
        <v>2</v>
      </c>
      <c r="AO338" s="5594" t="s">
        <v>35</v>
      </c>
      <c r="AP338" s="5594">
        <v>4</v>
      </c>
      <c r="AQ338" s="5620">
        <v>513.29999999999995</v>
      </c>
      <c r="AR338" s="5614">
        <v>45433</v>
      </c>
      <c r="AS338" s="6208">
        <v>45432</v>
      </c>
      <c r="AT338" s="5599">
        <v>22669</v>
      </c>
      <c r="AU338" s="5621">
        <v>2000</v>
      </c>
      <c r="AV338" s="5621"/>
      <c r="AW338" s="5622">
        <f t="shared" si="84"/>
        <v>1026.5999999999999</v>
      </c>
      <c r="AX338" s="5622">
        <f t="shared" si="85"/>
        <v>51.33</v>
      </c>
      <c r="AY338" s="5609">
        <v>5</v>
      </c>
      <c r="AZ338" s="2150"/>
      <c r="BT338" s="875"/>
      <c r="BU338" s="881"/>
      <c r="BV338" s="881"/>
      <c r="BW338" s="884"/>
      <c r="BX338" s="881"/>
      <c r="BY338" s="881"/>
      <c r="BZ338" s="1480"/>
      <c r="CA338" s="1241"/>
      <c r="CB338" s="885"/>
      <c r="GK338" s="3850"/>
    </row>
    <row r="339" spans="17:193">
      <c r="Q339" s="5703" t="s">
        <v>1222</v>
      </c>
      <c r="R339" s="3941" t="s">
        <v>1669</v>
      </c>
      <c r="S339" s="7304">
        <v>11</v>
      </c>
      <c r="T339" s="5701" t="s">
        <v>1545</v>
      </c>
      <c r="U339" s="5918">
        <v>45619</v>
      </c>
      <c r="V339" s="7160">
        <v>5</v>
      </c>
      <c r="W339" s="3941" t="s">
        <v>35</v>
      </c>
      <c r="X339" s="3941">
        <v>5</v>
      </c>
      <c r="Y339" s="5711">
        <v>544</v>
      </c>
      <c r="Z339" s="5707">
        <v>45625</v>
      </c>
      <c r="AA339" s="7572">
        <v>45625</v>
      </c>
      <c r="AB339" s="3941"/>
      <c r="AC339" s="5740">
        <v>5000</v>
      </c>
      <c r="AD339" s="5740">
        <f>(AC339-V339*1000)</f>
        <v>0</v>
      </c>
      <c r="AE339" s="5709">
        <f>(AC339*Y339/1000)</f>
        <v>2720</v>
      </c>
      <c r="AF339" s="5711">
        <f>(AE339*0.05)</f>
        <v>136</v>
      </c>
      <c r="AG339" s="5701">
        <v>5</v>
      </c>
      <c r="AH339" s="6438"/>
      <c r="AI339" s="2024"/>
      <c r="AJ339" s="7223" t="s">
        <v>1679</v>
      </c>
      <c r="AK339" s="5594">
        <v>427</v>
      </c>
      <c r="AL339" s="5589" t="s">
        <v>101</v>
      </c>
      <c r="AM339" s="5610">
        <v>45425</v>
      </c>
      <c r="AN339" s="7046">
        <v>13</v>
      </c>
      <c r="AO339" s="5594" t="s">
        <v>35</v>
      </c>
      <c r="AP339" s="7263">
        <f>(AU339/400)</f>
        <v>33</v>
      </c>
      <c r="AQ339" s="5608">
        <v>1163.5</v>
      </c>
      <c r="AR339" s="5614">
        <v>45433</v>
      </c>
      <c r="AS339" s="6208">
        <v>45432</v>
      </c>
      <c r="AT339" s="5599">
        <v>22669</v>
      </c>
      <c r="AU339" s="5598">
        <v>13200</v>
      </c>
      <c r="AV339" s="5598"/>
      <c r="AW339" s="5608">
        <f t="shared" si="84"/>
        <v>15358.2</v>
      </c>
      <c r="AX339" s="5608">
        <f t="shared" si="85"/>
        <v>767.91000000000008</v>
      </c>
      <c r="AY339" s="5831">
        <v>5</v>
      </c>
      <c r="AZ339" s="6581"/>
      <c r="BT339" s="875"/>
      <c r="BU339" s="881"/>
      <c r="BV339" s="881"/>
      <c r="BW339" s="884"/>
      <c r="BX339" s="881"/>
      <c r="BY339" s="881"/>
      <c r="BZ339" s="1480"/>
      <c r="CA339" s="1241"/>
      <c r="CB339" s="885"/>
      <c r="GK339" s="3850"/>
    </row>
    <row r="340" spans="17:193">
      <c r="Q340" s="5703" t="s">
        <v>792</v>
      </c>
      <c r="R340" s="5701" t="s">
        <v>1527</v>
      </c>
      <c r="S340" s="6377">
        <v>489</v>
      </c>
      <c r="T340" s="5701" t="s">
        <v>36</v>
      </c>
      <c r="U340" s="5698">
        <v>45618</v>
      </c>
      <c r="V340" s="7371">
        <v>7.5</v>
      </c>
      <c r="W340" s="5693" t="s">
        <v>35</v>
      </c>
      <c r="X340" s="5693">
        <v>15</v>
      </c>
      <c r="Y340" s="6513">
        <v>615</v>
      </c>
      <c r="Z340" s="5697">
        <v>45625</v>
      </c>
      <c r="AA340" s="7387">
        <v>45625</v>
      </c>
      <c r="AB340" s="6377"/>
      <c r="AC340" s="6379">
        <v>7500</v>
      </c>
      <c r="AD340" s="5740">
        <f t="shared" ref="AD340:AD347" si="92">(AC340-V340*1000)</f>
        <v>0</v>
      </c>
      <c r="AE340" s="5700">
        <f t="shared" ref="AE340:AE347" si="93">(AC340*Y340/1000)</f>
        <v>4612.5</v>
      </c>
      <c r="AF340" s="5700">
        <f t="shared" ref="AF340:AF347" si="94">(AE340*0.05)</f>
        <v>230.625</v>
      </c>
      <c r="AG340" s="5708">
        <v>5</v>
      </c>
      <c r="AH340" s="6438"/>
      <c r="AI340" s="2024"/>
      <c r="AJ340" s="5637" t="s">
        <v>1531</v>
      </c>
      <c r="AK340" s="5589">
        <v>428</v>
      </c>
      <c r="AL340" s="5589" t="s">
        <v>101</v>
      </c>
      <c r="AM340" s="5610">
        <v>45425</v>
      </c>
      <c r="AN340" s="6358">
        <v>17</v>
      </c>
      <c r="AO340" s="5594" t="s">
        <v>35</v>
      </c>
      <c r="AP340" s="5594">
        <v>17</v>
      </c>
      <c r="AQ340" s="5597">
        <v>359.6</v>
      </c>
      <c r="AR340" s="5614">
        <v>45433</v>
      </c>
      <c r="AS340" s="6208">
        <v>45432</v>
      </c>
      <c r="AT340" s="5599">
        <v>22669</v>
      </c>
      <c r="AU340" s="5609">
        <v>17000</v>
      </c>
      <c r="AV340" s="5609"/>
      <c r="AW340" s="5600">
        <f t="shared" si="84"/>
        <v>6113.2</v>
      </c>
      <c r="AX340" s="5600">
        <f t="shared" si="85"/>
        <v>305.66000000000003</v>
      </c>
      <c r="AY340" s="5609">
        <v>5</v>
      </c>
      <c r="AZ340" s="6581"/>
      <c r="BT340" s="875"/>
      <c r="BU340" s="881"/>
      <c r="BV340" s="881"/>
      <c r="BW340" s="884"/>
      <c r="BX340" s="881"/>
      <c r="BY340" s="881"/>
      <c r="BZ340" s="1480"/>
      <c r="CA340" s="1241"/>
      <c r="CB340" s="885"/>
      <c r="GK340" s="3850"/>
    </row>
    <row r="341" spans="17:193">
      <c r="Q341" s="5703" t="s">
        <v>792</v>
      </c>
      <c r="R341" s="5701" t="s">
        <v>1528</v>
      </c>
      <c r="S341" s="5701">
        <v>490</v>
      </c>
      <c r="T341" s="5701" t="s">
        <v>36</v>
      </c>
      <c r="U341" s="5698">
        <v>45618</v>
      </c>
      <c r="V341" s="7155">
        <v>230</v>
      </c>
      <c r="W341" s="3941" t="s">
        <v>35</v>
      </c>
      <c r="X341" s="3941">
        <v>230</v>
      </c>
      <c r="Y341" s="5706">
        <v>544</v>
      </c>
      <c r="Z341" s="5697">
        <v>45625</v>
      </c>
      <c r="AA341" s="7387">
        <v>45625</v>
      </c>
      <c r="AB341" s="6377"/>
      <c r="AC341" s="5708">
        <v>230000</v>
      </c>
      <c r="AD341" s="5740">
        <f t="shared" si="92"/>
        <v>0</v>
      </c>
      <c r="AE341" s="5709">
        <f t="shared" si="93"/>
        <v>125120</v>
      </c>
      <c r="AF341" s="5709">
        <f t="shared" si="94"/>
        <v>6256</v>
      </c>
      <c r="AG341" s="5708">
        <v>5</v>
      </c>
      <c r="AH341" s="6438"/>
      <c r="AI341" s="2024"/>
      <c r="AJ341" s="7224" t="s">
        <v>1699</v>
      </c>
      <c r="AK341" s="5594">
        <v>429</v>
      </c>
      <c r="AL341" s="5589" t="s">
        <v>101</v>
      </c>
      <c r="AM341" s="5610">
        <v>45425</v>
      </c>
      <c r="AN341" s="7046">
        <v>5</v>
      </c>
      <c r="AO341" s="5594" t="s">
        <v>35</v>
      </c>
      <c r="AP341" s="7263">
        <f>(AU341/400)</f>
        <v>13</v>
      </c>
      <c r="AQ341" s="5608">
        <v>1163.5</v>
      </c>
      <c r="AR341" s="5614">
        <v>45433</v>
      </c>
      <c r="AS341" s="6208">
        <v>45432</v>
      </c>
      <c r="AT341" s="5599">
        <v>22669</v>
      </c>
      <c r="AU341" s="5598">
        <v>5200</v>
      </c>
      <c r="AV341" s="5598"/>
      <c r="AW341" s="5608">
        <f t="shared" si="84"/>
        <v>6050.2</v>
      </c>
      <c r="AX341" s="5608">
        <f t="shared" si="85"/>
        <v>302.51</v>
      </c>
      <c r="AY341" s="5831">
        <v>5</v>
      </c>
      <c r="AZ341" s="6581"/>
      <c r="BT341" s="875"/>
      <c r="BU341" s="881"/>
      <c r="BV341" s="881"/>
      <c r="BW341" s="884"/>
      <c r="BX341" s="881"/>
      <c r="BY341" s="881"/>
      <c r="BZ341" s="1480"/>
      <c r="CA341" s="1241"/>
      <c r="CB341" s="885"/>
      <c r="GK341" s="3850"/>
    </row>
    <row r="342" spans="17:193">
      <c r="Q342" s="5703" t="s">
        <v>792</v>
      </c>
      <c r="R342" s="5701" t="s">
        <v>1529</v>
      </c>
      <c r="S342" s="6380">
        <v>491</v>
      </c>
      <c r="T342" s="5701" t="s">
        <v>36</v>
      </c>
      <c r="U342" s="5698">
        <v>45618</v>
      </c>
      <c r="V342" s="7539">
        <v>2.5</v>
      </c>
      <c r="W342" s="3941" t="s">
        <v>35</v>
      </c>
      <c r="X342" s="3941">
        <v>5</v>
      </c>
      <c r="Y342" s="7540">
        <v>655</v>
      </c>
      <c r="Z342" s="5697">
        <v>45625</v>
      </c>
      <c r="AA342" s="7387">
        <v>45625</v>
      </c>
      <c r="AB342" s="6377"/>
      <c r="AC342" s="6383">
        <v>2500</v>
      </c>
      <c r="AD342" s="5740">
        <f t="shared" si="92"/>
        <v>0</v>
      </c>
      <c r="AE342" s="6382">
        <f t="shared" si="93"/>
        <v>1637.5</v>
      </c>
      <c r="AF342" s="6382">
        <f t="shared" si="94"/>
        <v>81.875</v>
      </c>
      <c r="AG342" s="5708">
        <v>5</v>
      </c>
      <c r="AH342" s="6438"/>
      <c r="AI342" s="2024"/>
      <c r="AJ342" s="5637" t="s">
        <v>1527</v>
      </c>
      <c r="AK342" s="5599">
        <v>430</v>
      </c>
      <c r="AL342" s="5589" t="s">
        <v>36</v>
      </c>
      <c r="AM342" s="5610">
        <v>45448</v>
      </c>
      <c r="AN342" s="7044">
        <v>10</v>
      </c>
      <c r="AO342" s="5612" t="s">
        <v>35</v>
      </c>
      <c r="AP342" s="5594">
        <v>220</v>
      </c>
      <c r="AQ342" s="5613">
        <v>603.4</v>
      </c>
      <c r="AR342" s="4482">
        <v>45453</v>
      </c>
      <c r="AS342" s="5595">
        <v>45450</v>
      </c>
      <c r="AT342" s="5599">
        <v>22730</v>
      </c>
      <c r="AU342" s="5615">
        <v>10000</v>
      </c>
      <c r="AV342" s="5598">
        <f t="shared" ref="AV342:AV367" si="95">(AU342-AN342*1000)</f>
        <v>0</v>
      </c>
      <c r="AW342" s="5616">
        <f t="shared" si="84"/>
        <v>6034</v>
      </c>
      <c r="AX342" s="5616">
        <f t="shared" si="85"/>
        <v>301.7</v>
      </c>
      <c r="AY342" s="5609">
        <v>5</v>
      </c>
      <c r="AZ342" s="6581"/>
      <c r="BT342" s="875"/>
      <c r="BU342" s="881"/>
      <c r="BV342" s="881"/>
      <c r="BW342" s="884"/>
      <c r="BX342" s="881"/>
      <c r="BY342" s="881"/>
      <c r="BZ342" s="1480"/>
      <c r="CA342" s="1241"/>
      <c r="CB342" s="885"/>
      <c r="GK342" s="3850"/>
    </row>
    <row r="343" spans="17:193">
      <c r="Q343" s="5703" t="s">
        <v>792</v>
      </c>
      <c r="R343" s="7600" t="s">
        <v>1606</v>
      </c>
      <c r="S343" s="3941">
        <v>492</v>
      </c>
      <c r="T343" s="5701" t="s">
        <v>36</v>
      </c>
      <c r="U343" s="5698">
        <v>45618</v>
      </c>
      <c r="V343" s="7541">
        <v>30</v>
      </c>
      <c r="W343" s="3941" t="s">
        <v>35</v>
      </c>
      <c r="X343" s="3941">
        <v>75</v>
      </c>
      <c r="Y343" s="5711">
        <v>1328</v>
      </c>
      <c r="Z343" s="5697">
        <v>45625</v>
      </c>
      <c r="AA343" s="7387">
        <v>45625</v>
      </c>
      <c r="AB343" s="6377"/>
      <c r="AC343" s="5740">
        <v>30000</v>
      </c>
      <c r="AD343" s="5740">
        <f t="shared" si="92"/>
        <v>0</v>
      </c>
      <c r="AE343" s="5711">
        <f t="shared" si="93"/>
        <v>39840</v>
      </c>
      <c r="AF343" s="5711">
        <f t="shared" si="94"/>
        <v>1992</v>
      </c>
      <c r="AG343" s="7542">
        <v>5</v>
      </c>
      <c r="AH343" s="6438"/>
      <c r="AI343" s="2024"/>
      <c r="AJ343" s="5637" t="s">
        <v>1528</v>
      </c>
      <c r="AK343" s="5589">
        <v>431</v>
      </c>
      <c r="AL343" s="5589" t="s">
        <v>36</v>
      </c>
      <c r="AM343" s="5610">
        <v>45448</v>
      </c>
      <c r="AN343" s="6358">
        <v>220</v>
      </c>
      <c r="AO343" s="5594" t="s">
        <v>35</v>
      </c>
      <c r="AP343" s="5594">
        <v>6</v>
      </c>
      <c r="AQ343" s="5597">
        <v>434</v>
      </c>
      <c r="AR343" s="4482">
        <v>45453</v>
      </c>
      <c r="AS343" s="5595">
        <v>45450</v>
      </c>
      <c r="AT343" s="5599">
        <v>22730</v>
      </c>
      <c r="AU343" s="5609">
        <v>220000</v>
      </c>
      <c r="AV343" s="5598">
        <f t="shared" si="95"/>
        <v>0</v>
      </c>
      <c r="AW343" s="5600">
        <f t="shared" si="84"/>
        <v>95480</v>
      </c>
      <c r="AX343" s="5600">
        <f t="shared" si="85"/>
        <v>4774</v>
      </c>
      <c r="AY343" s="5609">
        <v>5</v>
      </c>
      <c r="AZ343" s="6581"/>
      <c r="BT343" s="875"/>
      <c r="BU343" s="881"/>
      <c r="BV343" s="881"/>
      <c r="BW343" s="884"/>
      <c r="BX343" s="881"/>
      <c r="BY343" s="881"/>
      <c r="BZ343" s="1480"/>
      <c r="CA343" s="1241"/>
      <c r="CB343" s="885"/>
      <c r="GK343" s="3850"/>
    </row>
    <row r="344" spans="17:193">
      <c r="Q344" s="5703" t="s">
        <v>792</v>
      </c>
      <c r="R344" s="5701" t="s">
        <v>1531</v>
      </c>
      <c r="S344" s="5701">
        <v>493</v>
      </c>
      <c r="T344" s="5701" t="s">
        <v>36</v>
      </c>
      <c r="U344" s="5698">
        <v>45618</v>
      </c>
      <c r="V344" s="7155">
        <v>25</v>
      </c>
      <c r="W344" s="3941" t="s">
        <v>35</v>
      </c>
      <c r="X344" s="3941">
        <v>25</v>
      </c>
      <c r="Y344" s="5706">
        <v>427</v>
      </c>
      <c r="Z344" s="5697">
        <v>45625</v>
      </c>
      <c r="AA344" s="7387">
        <v>45625</v>
      </c>
      <c r="AB344" s="6377"/>
      <c r="AC344" s="5708">
        <v>25000</v>
      </c>
      <c r="AD344" s="5740">
        <f t="shared" si="92"/>
        <v>0</v>
      </c>
      <c r="AE344" s="5709">
        <f t="shared" si="93"/>
        <v>10675</v>
      </c>
      <c r="AF344" s="5709">
        <f t="shared" si="94"/>
        <v>533.75</v>
      </c>
      <c r="AG344" s="5708">
        <v>5</v>
      </c>
      <c r="AH344" s="6438"/>
      <c r="AI344" s="2024"/>
      <c r="AJ344" s="5637" t="s">
        <v>1529</v>
      </c>
      <c r="AK344" s="5618">
        <v>432</v>
      </c>
      <c r="AL344" s="5589" t="s">
        <v>36</v>
      </c>
      <c r="AM344" s="5610">
        <v>45448</v>
      </c>
      <c r="AN344" s="7045">
        <v>3</v>
      </c>
      <c r="AO344" s="5594" t="s">
        <v>35</v>
      </c>
      <c r="AP344" s="5594">
        <v>30</v>
      </c>
      <c r="AQ344" s="5620">
        <v>522.6</v>
      </c>
      <c r="AR344" s="4482">
        <v>45453</v>
      </c>
      <c r="AS344" s="5595">
        <v>45450</v>
      </c>
      <c r="AT344" s="5599">
        <v>22730</v>
      </c>
      <c r="AU344" s="5621">
        <v>3000</v>
      </c>
      <c r="AV344" s="5598">
        <f t="shared" si="95"/>
        <v>0</v>
      </c>
      <c r="AW344" s="5622">
        <f t="shared" si="84"/>
        <v>1567.8</v>
      </c>
      <c r="AX344" s="5622">
        <f t="shared" si="85"/>
        <v>78.39</v>
      </c>
      <c r="AY344" s="5609">
        <v>5</v>
      </c>
      <c r="AZ344" s="6581"/>
      <c r="BT344" s="875"/>
      <c r="BU344" s="881"/>
      <c r="BV344" s="881"/>
      <c r="BW344" s="884"/>
      <c r="BX344" s="881"/>
      <c r="BY344" s="881"/>
      <c r="BZ344" s="1480"/>
      <c r="CA344" s="1241"/>
      <c r="CB344" s="885"/>
      <c r="GK344" s="3850"/>
    </row>
    <row r="345" spans="17:193">
      <c r="Q345" s="5703" t="s">
        <v>792</v>
      </c>
      <c r="R345" s="3941" t="s">
        <v>1607</v>
      </c>
      <c r="S345" s="3941">
        <v>494</v>
      </c>
      <c r="T345" s="5701" t="s">
        <v>36</v>
      </c>
      <c r="U345" s="5698">
        <v>45618</v>
      </c>
      <c r="V345" s="7541">
        <v>12</v>
      </c>
      <c r="W345" s="3941" t="s">
        <v>35</v>
      </c>
      <c r="X345" s="3941">
        <v>30</v>
      </c>
      <c r="Y345" s="5711">
        <v>1328</v>
      </c>
      <c r="Z345" s="5697">
        <v>45625</v>
      </c>
      <c r="AA345" s="7387">
        <v>45625</v>
      </c>
      <c r="AB345" s="6377"/>
      <c r="AC345" s="5740">
        <v>12000</v>
      </c>
      <c r="AD345" s="5740">
        <f t="shared" si="92"/>
        <v>0</v>
      </c>
      <c r="AE345" s="5711">
        <f t="shared" si="93"/>
        <v>15936</v>
      </c>
      <c r="AF345" s="5711">
        <f t="shared" si="94"/>
        <v>796.80000000000007</v>
      </c>
      <c r="AG345" s="7542">
        <v>5</v>
      </c>
      <c r="AH345" s="6438"/>
      <c r="AI345" s="2024"/>
      <c r="AJ345" s="7223" t="s">
        <v>1679</v>
      </c>
      <c r="AK345" s="5594">
        <v>433</v>
      </c>
      <c r="AL345" s="5589" t="s">
        <v>36</v>
      </c>
      <c r="AM345" s="5610">
        <v>45448</v>
      </c>
      <c r="AN345" s="7046">
        <v>12</v>
      </c>
      <c r="AO345" s="5594" t="s">
        <v>35</v>
      </c>
      <c r="AP345" s="7263">
        <f>(AU345/400)</f>
        <v>30</v>
      </c>
      <c r="AQ345" s="5608">
        <v>1185.9000000000001</v>
      </c>
      <c r="AR345" s="4482">
        <v>45453</v>
      </c>
      <c r="AS345" s="5595">
        <v>45450</v>
      </c>
      <c r="AT345" s="5599">
        <v>22730</v>
      </c>
      <c r="AU345" s="5598">
        <v>12000</v>
      </c>
      <c r="AV345" s="5598">
        <f t="shared" si="95"/>
        <v>0</v>
      </c>
      <c r="AW345" s="5608">
        <f t="shared" si="84"/>
        <v>14230.800000000001</v>
      </c>
      <c r="AX345" s="5608">
        <f t="shared" si="85"/>
        <v>711.54000000000008</v>
      </c>
      <c r="AY345" s="5831">
        <v>5</v>
      </c>
      <c r="AZ345" s="5832"/>
      <c r="BT345" s="875"/>
      <c r="BU345" s="881"/>
      <c r="BV345" s="881"/>
      <c r="BW345" s="884"/>
      <c r="BX345" s="881"/>
      <c r="BY345" s="881"/>
      <c r="BZ345" s="1480"/>
      <c r="CA345" s="1241"/>
      <c r="CB345" s="885"/>
      <c r="GK345" s="3850"/>
    </row>
    <row r="346" spans="17:193">
      <c r="Q346" s="5703" t="s">
        <v>792</v>
      </c>
      <c r="R346" s="3941" t="s">
        <v>1533</v>
      </c>
      <c r="S346" s="3941">
        <v>495</v>
      </c>
      <c r="T346" s="5701" t="s">
        <v>36</v>
      </c>
      <c r="U346" s="5698">
        <v>45618</v>
      </c>
      <c r="V346" s="7541">
        <v>1.2</v>
      </c>
      <c r="W346" s="3941" t="s">
        <v>35</v>
      </c>
      <c r="X346" s="3941">
        <v>3</v>
      </c>
      <c r="Y346" s="5711">
        <v>1328</v>
      </c>
      <c r="Z346" s="5697">
        <v>45625</v>
      </c>
      <c r="AA346" s="7387">
        <v>45625</v>
      </c>
      <c r="AB346" s="6377"/>
      <c r="AC346" s="5740">
        <v>1200</v>
      </c>
      <c r="AD346" s="5740">
        <f t="shared" si="92"/>
        <v>0</v>
      </c>
      <c r="AE346" s="5711">
        <f t="shared" si="93"/>
        <v>1593.6</v>
      </c>
      <c r="AF346" s="5711">
        <f t="shared" si="94"/>
        <v>79.680000000000007</v>
      </c>
      <c r="AG346" s="7542">
        <v>5</v>
      </c>
      <c r="AH346" s="6438"/>
      <c r="AI346" s="2024"/>
      <c r="AJ346" s="5637" t="s">
        <v>1531</v>
      </c>
      <c r="AK346" s="5589">
        <v>434</v>
      </c>
      <c r="AL346" s="5589" t="s">
        <v>36</v>
      </c>
      <c r="AM346" s="5610">
        <v>45448</v>
      </c>
      <c r="AN346" s="6358">
        <v>50</v>
      </c>
      <c r="AO346" s="5594" t="s">
        <v>35</v>
      </c>
      <c r="AP346" s="5594">
        <v>30</v>
      </c>
      <c r="AQ346" s="5597">
        <v>366</v>
      </c>
      <c r="AR346" s="4482">
        <v>45453</v>
      </c>
      <c r="AS346" s="5595">
        <v>45450</v>
      </c>
      <c r="AT346" s="5599">
        <v>22730</v>
      </c>
      <c r="AU346" s="5609">
        <v>50000</v>
      </c>
      <c r="AV346" s="5598">
        <f t="shared" si="95"/>
        <v>0</v>
      </c>
      <c r="AW346" s="5600">
        <f t="shared" si="84"/>
        <v>18300</v>
      </c>
      <c r="AX346" s="5600">
        <f t="shared" si="85"/>
        <v>915</v>
      </c>
      <c r="AY346" s="5609">
        <v>5</v>
      </c>
      <c r="AZ346" s="5832"/>
      <c r="BT346" s="875"/>
      <c r="BU346" s="881"/>
      <c r="BV346" s="881"/>
      <c r="BW346" s="884"/>
      <c r="BX346" s="881"/>
      <c r="BY346" s="881"/>
      <c r="BZ346" s="1480"/>
      <c r="CA346" s="1241"/>
      <c r="CB346" s="885"/>
      <c r="GK346" s="3850"/>
    </row>
    <row r="347" spans="17:193">
      <c r="Q347" s="5703" t="s">
        <v>792</v>
      </c>
      <c r="R347" s="3941" t="s">
        <v>1670</v>
      </c>
      <c r="S347" s="3941">
        <v>496</v>
      </c>
      <c r="T347" s="5701" t="s">
        <v>36</v>
      </c>
      <c r="U347" s="5698">
        <v>45618</v>
      </c>
      <c r="V347" s="7541">
        <v>60</v>
      </c>
      <c r="W347" s="3941" t="s">
        <v>35</v>
      </c>
      <c r="X347" s="3941">
        <v>150</v>
      </c>
      <c r="Y347" s="5711">
        <v>1328</v>
      </c>
      <c r="Z347" s="5697">
        <v>45625</v>
      </c>
      <c r="AA347" s="7387">
        <v>45625</v>
      </c>
      <c r="AB347" s="6377"/>
      <c r="AC347" s="5740">
        <v>60000</v>
      </c>
      <c r="AD347" s="5740">
        <f t="shared" si="92"/>
        <v>0</v>
      </c>
      <c r="AE347" s="5711">
        <f t="shared" si="93"/>
        <v>79680</v>
      </c>
      <c r="AF347" s="5711">
        <f t="shared" si="94"/>
        <v>3984</v>
      </c>
      <c r="AG347" s="7542">
        <v>5</v>
      </c>
      <c r="AH347" s="6438"/>
      <c r="AI347" s="2024"/>
      <c r="AJ347" s="7224" t="s">
        <v>1699</v>
      </c>
      <c r="AK347" s="5594">
        <v>435</v>
      </c>
      <c r="AL347" s="5589" t="s">
        <v>36</v>
      </c>
      <c r="AM347" s="5610">
        <v>45448</v>
      </c>
      <c r="AN347" s="7046">
        <v>12</v>
      </c>
      <c r="AO347" s="5594" t="s">
        <v>35</v>
      </c>
      <c r="AP347" s="7263">
        <f>(AU347/400)</f>
        <v>30</v>
      </c>
      <c r="AQ347" s="5608">
        <v>1185.9000000000001</v>
      </c>
      <c r="AR347" s="4482">
        <v>45453</v>
      </c>
      <c r="AS347" s="5595">
        <v>45450</v>
      </c>
      <c r="AT347" s="5599">
        <v>22730</v>
      </c>
      <c r="AU347" s="5598">
        <v>12000</v>
      </c>
      <c r="AV347" s="5598">
        <f t="shared" si="95"/>
        <v>0</v>
      </c>
      <c r="AW347" s="5608">
        <f t="shared" si="84"/>
        <v>14230.800000000001</v>
      </c>
      <c r="AX347" s="5608">
        <f t="shared" si="85"/>
        <v>711.54000000000008</v>
      </c>
      <c r="AY347" s="5831">
        <v>5</v>
      </c>
      <c r="AZ347" s="5832"/>
      <c r="BT347" s="875"/>
      <c r="BU347" s="881"/>
      <c r="BV347" s="881"/>
      <c r="BW347" s="884"/>
      <c r="BX347" s="881"/>
      <c r="BY347" s="881"/>
      <c r="BZ347" s="1480"/>
      <c r="CA347" s="1241"/>
      <c r="CB347" s="885"/>
      <c r="GK347" s="3850"/>
    </row>
    <row r="348" spans="17:193">
      <c r="Q348" s="5703"/>
      <c r="R348" s="3941"/>
      <c r="S348" s="7304"/>
      <c r="T348" s="5701"/>
      <c r="U348" s="5918"/>
      <c r="V348" s="7160"/>
      <c r="W348" s="3941"/>
      <c r="X348" s="3941"/>
      <c r="Y348" s="5711"/>
      <c r="Z348" s="5707"/>
      <c r="AA348" s="7572"/>
      <c r="AB348" s="3941"/>
      <c r="AC348" s="5740"/>
      <c r="AD348" s="5740"/>
      <c r="AE348" s="5709"/>
      <c r="AF348" s="5711"/>
      <c r="AG348" s="5701"/>
      <c r="AH348" s="6438"/>
      <c r="AI348" s="2024"/>
      <c r="AJ348" s="5637" t="s">
        <v>1527</v>
      </c>
      <c r="AK348" s="5599">
        <v>436</v>
      </c>
      <c r="AL348" s="5589" t="s">
        <v>36</v>
      </c>
      <c r="AM348" s="5610">
        <v>45475</v>
      </c>
      <c r="AN348" s="7044">
        <v>12.5</v>
      </c>
      <c r="AO348" s="5612" t="s">
        <v>35</v>
      </c>
      <c r="AP348" s="5612">
        <v>25</v>
      </c>
      <c r="AQ348" s="5613">
        <v>603.4</v>
      </c>
      <c r="AR348" s="4482">
        <v>45478</v>
      </c>
      <c r="AS348" s="5595">
        <v>45476</v>
      </c>
      <c r="AT348" s="5599">
        <v>22841</v>
      </c>
      <c r="AU348" s="5615">
        <v>12500</v>
      </c>
      <c r="AV348" s="5598">
        <f t="shared" si="95"/>
        <v>0</v>
      </c>
      <c r="AW348" s="5616">
        <f t="shared" si="84"/>
        <v>7542.5</v>
      </c>
      <c r="AX348" s="5616">
        <f t="shared" si="85"/>
        <v>377.125</v>
      </c>
      <c r="AY348" s="5609">
        <v>5</v>
      </c>
      <c r="AZ348" s="5832"/>
      <c r="BT348" s="875"/>
      <c r="BU348" s="881"/>
      <c r="BV348" s="881"/>
      <c r="BW348" s="884"/>
      <c r="BX348" s="881"/>
      <c r="BY348" s="881"/>
      <c r="BZ348" s="1480"/>
      <c r="CA348" s="1241"/>
      <c r="CB348" s="885"/>
      <c r="GK348" s="3850"/>
    </row>
    <row r="349" spans="17:193">
      <c r="Q349" s="5637"/>
      <c r="R349" s="5589"/>
      <c r="S349" s="5605"/>
      <c r="T349" s="5589"/>
      <c r="U349" s="5595"/>
      <c r="V349" s="5596"/>
      <c r="W349" s="5594"/>
      <c r="X349" s="5594"/>
      <c r="Y349" s="5597"/>
      <c r="Z349" s="4482"/>
      <c r="AA349" s="5595"/>
      <c r="AB349" s="5594"/>
      <c r="AC349" s="5598"/>
      <c r="AD349" s="5594"/>
      <c r="AE349" s="5608"/>
      <c r="AF349" s="5608"/>
      <c r="AG349" s="5609"/>
      <c r="AH349" s="6438"/>
      <c r="AJ349" s="5637" t="s">
        <v>1528</v>
      </c>
      <c r="AK349" s="5589">
        <v>437</v>
      </c>
      <c r="AL349" s="5589" t="s">
        <v>36</v>
      </c>
      <c r="AM349" s="5610">
        <v>45475</v>
      </c>
      <c r="AN349" s="6358">
        <v>220</v>
      </c>
      <c r="AO349" s="5594" t="s">
        <v>35</v>
      </c>
      <c r="AP349" s="5594">
        <v>220</v>
      </c>
      <c r="AQ349" s="5597">
        <v>434</v>
      </c>
      <c r="AR349" s="4482">
        <v>45478</v>
      </c>
      <c r="AS349" s="5595">
        <v>45476</v>
      </c>
      <c r="AT349" s="5599">
        <v>22841</v>
      </c>
      <c r="AU349" s="5609">
        <v>220000</v>
      </c>
      <c r="AV349" s="5598">
        <f t="shared" si="95"/>
        <v>0</v>
      </c>
      <c r="AW349" s="5600">
        <f t="shared" si="84"/>
        <v>95480</v>
      </c>
      <c r="AX349" s="5600">
        <f t="shared" si="85"/>
        <v>4774</v>
      </c>
      <c r="AY349" s="5609">
        <v>5</v>
      </c>
      <c r="AZ349" s="5832"/>
      <c r="BT349" s="875"/>
      <c r="BU349" s="881"/>
      <c r="BV349" s="881"/>
      <c r="BW349" s="884"/>
      <c r="BX349" s="881"/>
      <c r="BY349" s="881"/>
      <c r="BZ349" s="1480"/>
      <c r="CA349" s="1241"/>
      <c r="CB349" s="885"/>
      <c r="GK349" s="3850"/>
    </row>
    <row r="350" spans="17:193">
      <c r="Q350" s="5824"/>
      <c r="R350" s="5638"/>
      <c r="S350" s="5605"/>
      <c r="T350" s="5589"/>
      <c r="U350" s="5606"/>
      <c r="V350" s="5607"/>
      <c r="W350" s="5594"/>
      <c r="X350" s="5594"/>
      <c r="Y350" s="5608"/>
      <c r="Z350" s="4482"/>
      <c r="AA350" s="5634"/>
      <c r="AB350" s="5589"/>
      <c r="AC350" s="5615"/>
      <c r="AD350" s="5615"/>
      <c r="AE350" s="5616"/>
      <c r="AF350" s="5616"/>
      <c r="AG350" s="6209"/>
      <c r="AH350" s="5890"/>
      <c r="AJ350" s="5637" t="s">
        <v>1529</v>
      </c>
      <c r="AK350" s="5618">
        <v>438</v>
      </c>
      <c r="AL350" s="5589" t="s">
        <v>36</v>
      </c>
      <c r="AM350" s="5610">
        <v>45475</v>
      </c>
      <c r="AN350" s="7045">
        <v>1</v>
      </c>
      <c r="AO350" s="5594" t="s">
        <v>35</v>
      </c>
      <c r="AP350" s="5594">
        <v>2</v>
      </c>
      <c r="AQ350" s="5620">
        <v>522.6</v>
      </c>
      <c r="AR350" s="4482">
        <v>45478</v>
      </c>
      <c r="AS350" s="5595">
        <v>45476</v>
      </c>
      <c r="AT350" s="5599">
        <v>22841</v>
      </c>
      <c r="AU350" s="5621">
        <v>1000</v>
      </c>
      <c r="AV350" s="5598">
        <f t="shared" si="95"/>
        <v>0</v>
      </c>
      <c r="AW350" s="5622">
        <f t="shared" si="84"/>
        <v>522.6</v>
      </c>
      <c r="AX350" s="5622">
        <f t="shared" si="85"/>
        <v>26.130000000000003</v>
      </c>
      <c r="AY350" s="5609">
        <v>5</v>
      </c>
      <c r="AZ350" s="5832"/>
      <c r="BT350" s="875"/>
      <c r="BU350" s="881"/>
      <c r="BV350" s="881"/>
      <c r="BW350" s="884"/>
      <c r="BX350" s="881"/>
      <c r="BY350" s="881"/>
      <c r="BZ350" s="1480"/>
      <c r="CA350" s="1241"/>
      <c r="CB350" s="885"/>
      <c r="GK350" s="3850"/>
    </row>
    <row r="351" spans="17:193">
      <c r="Q351" s="5690"/>
      <c r="R351" s="6444"/>
      <c r="S351" s="5701"/>
      <c r="T351" s="5701"/>
      <c r="U351" s="5704"/>
      <c r="V351" s="5705"/>
      <c r="W351" s="5701"/>
      <c r="X351" s="5701"/>
      <c r="Y351" s="5706"/>
      <c r="Z351" s="5707"/>
      <c r="AA351" s="7572"/>
      <c r="AB351" s="5701"/>
      <c r="AC351" s="5740"/>
      <c r="AD351" s="5701"/>
      <c r="AE351" s="5709"/>
      <c r="AF351" s="5709"/>
      <c r="AG351" s="5701"/>
      <c r="AH351" s="6438"/>
      <c r="AJ351" s="7223" t="s">
        <v>1679</v>
      </c>
      <c r="AK351" s="5594">
        <v>439</v>
      </c>
      <c r="AL351" s="5589" t="s">
        <v>36</v>
      </c>
      <c r="AM351" s="5610">
        <v>45475</v>
      </c>
      <c r="AN351" s="7046">
        <v>30</v>
      </c>
      <c r="AO351" s="5594" t="s">
        <v>35</v>
      </c>
      <c r="AP351" s="7263">
        <f>(AU351/400)</f>
        <v>76</v>
      </c>
      <c r="AQ351" s="5608">
        <v>1185.9000000000001</v>
      </c>
      <c r="AR351" s="4482">
        <v>45478</v>
      </c>
      <c r="AS351" s="5595">
        <v>45476</v>
      </c>
      <c r="AT351" s="5599">
        <v>22841</v>
      </c>
      <c r="AU351" s="5598">
        <v>30400</v>
      </c>
      <c r="AV351" s="5598">
        <f t="shared" si="95"/>
        <v>400</v>
      </c>
      <c r="AW351" s="5608">
        <f t="shared" si="84"/>
        <v>36051.360000000001</v>
      </c>
      <c r="AX351" s="5608">
        <f t="shared" si="85"/>
        <v>1802.5680000000002</v>
      </c>
      <c r="AY351" s="5831">
        <v>5</v>
      </c>
      <c r="AZ351" s="5832"/>
      <c r="BT351" s="875"/>
      <c r="BU351" s="881"/>
      <c r="BV351" s="881"/>
      <c r="BW351" s="884"/>
      <c r="BX351" s="881"/>
      <c r="BY351" s="881"/>
      <c r="BZ351" s="1480"/>
      <c r="CA351" s="1241"/>
      <c r="CB351" s="885"/>
      <c r="GK351" s="3850"/>
    </row>
    <row r="352" spans="17:193" ht="15" thickBot="1">
      <c r="Q352" s="5891"/>
      <c r="R352" s="5892"/>
      <c r="S352" s="5892"/>
      <c r="T352" s="5892"/>
      <c r="U352" s="5892"/>
      <c r="V352" s="5892"/>
      <c r="W352" s="5892"/>
      <c r="X352" s="5892"/>
      <c r="Y352" s="5892"/>
      <c r="Z352" s="5892"/>
      <c r="AA352" s="7571"/>
      <c r="AB352" s="5892"/>
      <c r="AC352" s="5892"/>
      <c r="AD352" s="5892"/>
      <c r="AE352" s="6689">
        <f>SUM(AE317:AE351)</f>
        <v>953936.62</v>
      </c>
      <c r="AF352" s="6689">
        <f>SUM(AF317:AF351)</f>
        <v>45263.643500000006</v>
      </c>
      <c r="AG352" s="5892"/>
      <c r="AH352" s="6435"/>
      <c r="AJ352" s="5637" t="s">
        <v>1531</v>
      </c>
      <c r="AK352" s="5589">
        <v>440</v>
      </c>
      <c r="AL352" s="5589" t="s">
        <v>36</v>
      </c>
      <c r="AM352" s="5610">
        <v>45475</v>
      </c>
      <c r="AN352" s="6358">
        <v>22</v>
      </c>
      <c r="AO352" s="5594" t="s">
        <v>35</v>
      </c>
      <c r="AP352" s="5594">
        <v>22</v>
      </c>
      <c r="AQ352" s="5597">
        <v>366</v>
      </c>
      <c r="AR352" s="4482">
        <v>45478</v>
      </c>
      <c r="AS352" s="5595">
        <v>45476</v>
      </c>
      <c r="AT352" s="5599">
        <v>22841</v>
      </c>
      <c r="AU352" s="5609">
        <v>22000</v>
      </c>
      <c r="AV352" s="5598">
        <f t="shared" si="95"/>
        <v>0</v>
      </c>
      <c r="AW352" s="5600">
        <f t="shared" si="84"/>
        <v>8052</v>
      </c>
      <c r="AX352" s="5600">
        <f t="shared" si="85"/>
        <v>402.6</v>
      </c>
      <c r="AY352" s="5609">
        <v>5</v>
      </c>
      <c r="AZ352" s="5832"/>
      <c r="BT352" s="875"/>
      <c r="BU352" s="881"/>
      <c r="BV352" s="881"/>
      <c r="BW352" s="884"/>
      <c r="BX352" s="881"/>
      <c r="BY352" s="881"/>
      <c r="BZ352" s="1480"/>
      <c r="CA352" s="1241"/>
      <c r="CB352" s="885"/>
      <c r="GK352" s="3850"/>
    </row>
    <row r="353" spans="17:193">
      <c r="Q353" s="5734"/>
      <c r="R353" s="5734"/>
      <c r="S353" s="5734"/>
      <c r="T353" s="5734"/>
      <c r="U353" s="5734"/>
      <c r="V353" s="5734"/>
      <c r="W353" s="5734"/>
      <c r="X353" s="5734"/>
      <c r="Y353" s="5734"/>
      <c r="Z353" s="5734"/>
      <c r="AA353" s="5734"/>
      <c r="AB353" s="5734"/>
      <c r="AC353" s="5734"/>
      <c r="AD353" s="5734"/>
      <c r="AE353" s="5734"/>
      <c r="AF353" s="5734"/>
      <c r="AG353" s="5734"/>
      <c r="AH353" s="5660"/>
      <c r="AJ353" s="7224" t="s">
        <v>1699</v>
      </c>
      <c r="AK353" s="5594">
        <v>441</v>
      </c>
      <c r="AL353" s="5589" t="s">
        <v>36</v>
      </c>
      <c r="AM353" s="5610">
        <v>45475</v>
      </c>
      <c r="AN353" s="7046">
        <v>5</v>
      </c>
      <c r="AO353" s="5594" t="s">
        <v>35</v>
      </c>
      <c r="AP353" s="7263">
        <f>(AU353/400)</f>
        <v>13</v>
      </c>
      <c r="AQ353" s="5608">
        <v>1185.9000000000001</v>
      </c>
      <c r="AR353" s="4482">
        <v>45478</v>
      </c>
      <c r="AS353" s="5595">
        <v>45476</v>
      </c>
      <c r="AT353" s="5599">
        <v>22841</v>
      </c>
      <c r="AU353" s="5598">
        <v>5200</v>
      </c>
      <c r="AV353" s="5598">
        <f t="shared" si="95"/>
        <v>200</v>
      </c>
      <c r="AW353" s="5608">
        <f t="shared" si="84"/>
        <v>6166.6800000000012</v>
      </c>
      <c r="AX353" s="5608">
        <f t="shared" si="85"/>
        <v>308.33400000000006</v>
      </c>
      <c r="AY353" s="5831">
        <v>5</v>
      </c>
      <c r="AZ353" s="2205"/>
      <c r="BT353" s="875"/>
      <c r="BU353" s="881"/>
      <c r="BV353" s="881"/>
      <c r="BW353" s="884"/>
      <c r="BX353" s="881"/>
      <c r="BY353" s="881"/>
      <c r="BZ353" s="1480"/>
      <c r="CA353" s="1241"/>
      <c r="CB353" s="885"/>
      <c r="GK353" s="3850"/>
    </row>
    <row r="354" spans="17:193" ht="18" thickBot="1">
      <c r="Q354" s="7587" t="s">
        <v>1691</v>
      </c>
      <c r="R354" s="5578"/>
      <c r="S354" s="5577"/>
      <c r="T354" s="5577"/>
      <c r="U354" s="5577"/>
      <c r="V354" s="5577"/>
      <c r="W354" s="5577"/>
      <c r="X354" s="5577"/>
      <c r="Y354" s="5577"/>
      <c r="Z354" s="5577"/>
      <c r="AA354" s="5734"/>
      <c r="AB354" s="5577"/>
      <c r="AC354" s="5577"/>
      <c r="AD354" s="5577"/>
      <c r="AE354" s="5577"/>
      <c r="AF354" s="5577"/>
      <c r="AG354" s="5577"/>
      <c r="AH354" s="5660"/>
      <c r="AJ354" s="5637" t="s">
        <v>1527</v>
      </c>
      <c r="AK354" s="5599">
        <v>442</v>
      </c>
      <c r="AL354" s="5589" t="s">
        <v>36</v>
      </c>
      <c r="AM354" s="5610">
        <v>45492</v>
      </c>
      <c r="AN354" s="7044">
        <v>5</v>
      </c>
      <c r="AO354" s="5612" t="s">
        <v>35</v>
      </c>
      <c r="AP354" s="5612">
        <v>10</v>
      </c>
      <c r="AQ354" s="5613">
        <v>603.4</v>
      </c>
      <c r="AR354" s="4482">
        <v>45497</v>
      </c>
      <c r="AS354" s="5595">
        <v>45496</v>
      </c>
      <c r="AT354" s="5599">
        <v>22947</v>
      </c>
      <c r="AU354" s="5615">
        <v>5000</v>
      </c>
      <c r="AV354" s="5598">
        <f t="shared" si="95"/>
        <v>0</v>
      </c>
      <c r="AW354" s="5616">
        <f t="shared" si="84"/>
        <v>3017</v>
      </c>
      <c r="AX354" s="5616">
        <f t="shared" si="85"/>
        <v>150.85</v>
      </c>
      <c r="AY354" s="5609">
        <v>5</v>
      </c>
      <c r="AZ354" s="2205"/>
      <c r="BT354" s="875"/>
      <c r="BU354" s="881"/>
      <c r="BV354" s="881"/>
      <c r="BW354" s="884"/>
      <c r="BX354" s="881"/>
      <c r="BY354" s="881"/>
      <c r="BZ354" s="1480"/>
      <c r="CA354" s="1241"/>
      <c r="CB354" s="885"/>
      <c r="GK354" s="3850"/>
    </row>
    <row r="355" spans="17:193">
      <c r="Q355" s="5579"/>
      <c r="R355" s="5579"/>
      <c r="S355" s="5579"/>
      <c r="T355" s="5579" t="s">
        <v>14</v>
      </c>
      <c r="U355" s="5579" t="s">
        <v>12</v>
      </c>
      <c r="V355" s="5579"/>
      <c r="W355" s="5579"/>
      <c r="X355" s="5579"/>
      <c r="Y355" s="5579" t="s">
        <v>15</v>
      </c>
      <c r="Z355" s="5579" t="s">
        <v>12</v>
      </c>
      <c r="AA355" s="5744" t="s">
        <v>12</v>
      </c>
      <c r="AB355" s="5579"/>
      <c r="AC355" s="5579"/>
      <c r="AD355" s="5579"/>
      <c r="AE355" s="5579"/>
      <c r="AF355" s="5579" t="s">
        <v>0</v>
      </c>
      <c r="AG355" s="5579"/>
      <c r="AH355" s="5579"/>
      <c r="AJ355" s="5637" t="s">
        <v>1528</v>
      </c>
      <c r="AK355" s="5589">
        <v>443</v>
      </c>
      <c r="AL355" s="5589" t="s">
        <v>36</v>
      </c>
      <c r="AM355" s="5610">
        <v>45492</v>
      </c>
      <c r="AN355" s="6358">
        <v>160</v>
      </c>
      <c r="AO355" s="5594" t="s">
        <v>35</v>
      </c>
      <c r="AP355" s="5594">
        <v>160</v>
      </c>
      <c r="AQ355" s="5597">
        <v>434</v>
      </c>
      <c r="AR355" s="4482">
        <v>45497</v>
      </c>
      <c r="AS355" s="5595">
        <v>45496</v>
      </c>
      <c r="AT355" s="5599">
        <v>22947</v>
      </c>
      <c r="AU355" s="5609">
        <v>160000</v>
      </c>
      <c r="AV355" s="5598">
        <f t="shared" si="95"/>
        <v>0</v>
      </c>
      <c r="AW355" s="5600">
        <f t="shared" si="84"/>
        <v>69440</v>
      </c>
      <c r="AX355" s="5600">
        <f t="shared" si="85"/>
        <v>3472</v>
      </c>
      <c r="AY355" s="5609">
        <v>5</v>
      </c>
      <c r="AZ355" s="2205"/>
      <c r="BT355" s="875"/>
      <c r="BU355" s="881"/>
      <c r="BV355" s="881"/>
      <c r="BW355" s="884"/>
      <c r="BX355" s="881"/>
      <c r="BY355" s="881"/>
      <c r="BZ355" s="1480"/>
      <c r="CA355" s="1241"/>
      <c r="CB355" s="885"/>
      <c r="GK355" s="3850"/>
    </row>
    <row r="356" spans="17:193">
      <c r="Q356" s="5580" t="s">
        <v>3</v>
      </c>
      <c r="R356" s="5580" t="s">
        <v>4</v>
      </c>
      <c r="S356" s="5580" t="s">
        <v>18</v>
      </c>
      <c r="T356" s="5580" t="s">
        <v>19</v>
      </c>
      <c r="U356" s="5580" t="s">
        <v>19</v>
      </c>
      <c r="V356" s="5580" t="s">
        <v>20</v>
      </c>
      <c r="W356" s="5580" t="s">
        <v>21</v>
      </c>
      <c r="X356" s="5580" t="s">
        <v>1559</v>
      </c>
      <c r="Y356" s="5580" t="s">
        <v>22</v>
      </c>
      <c r="Z356" s="5580" t="s">
        <v>23</v>
      </c>
      <c r="AA356" s="5749" t="s">
        <v>23</v>
      </c>
      <c r="AB356" s="5580" t="s">
        <v>1227</v>
      </c>
      <c r="AC356" s="5580" t="s">
        <v>20</v>
      </c>
      <c r="AD356" s="5580" t="s">
        <v>25</v>
      </c>
      <c r="AE356" s="5580" t="s">
        <v>0</v>
      </c>
      <c r="AF356" s="5580" t="s">
        <v>1363</v>
      </c>
      <c r="AG356" s="5580" t="s">
        <v>1388</v>
      </c>
      <c r="AH356" s="5580" t="s">
        <v>26</v>
      </c>
      <c r="AJ356" s="5637" t="s">
        <v>1529</v>
      </c>
      <c r="AK356" s="5618">
        <v>444</v>
      </c>
      <c r="AL356" s="5589" t="s">
        <v>36</v>
      </c>
      <c r="AM356" s="5610">
        <v>45492</v>
      </c>
      <c r="AN356" s="7045">
        <v>2</v>
      </c>
      <c r="AO356" s="5594" t="s">
        <v>35</v>
      </c>
      <c r="AP356" s="5594">
        <v>4</v>
      </c>
      <c r="AQ356" s="5620">
        <v>522.6</v>
      </c>
      <c r="AR356" s="4482">
        <v>45497</v>
      </c>
      <c r="AS356" s="5595">
        <v>45496</v>
      </c>
      <c r="AT356" s="5599">
        <v>22947</v>
      </c>
      <c r="AU356" s="5621">
        <v>2000</v>
      </c>
      <c r="AV356" s="5598">
        <f t="shared" si="95"/>
        <v>0</v>
      </c>
      <c r="AW356" s="5622">
        <f t="shared" si="84"/>
        <v>1045.2</v>
      </c>
      <c r="AX356" s="5622">
        <f t="shared" si="85"/>
        <v>52.260000000000005</v>
      </c>
      <c r="AY356" s="5609">
        <v>5</v>
      </c>
      <c r="AZ356" s="2205"/>
      <c r="BT356" s="875"/>
      <c r="BU356" s="881"/>
      <c r="BV356" s="881"/>
      <c r="BW356" s="884"/>
      <c r="BX356" s="881"/>
      <c r="BY356" s="881"/>
      <c r="BZ356" s="1480"/>
      <c r="CA356" s="1241"/>
      <c r="CB356" s="885"/>
      <c r="GK356" s="3850"/>
    </row>
    <row r="357" spans="17:193" ht="15" thickBot="1">
      <c r="Q357" s="5581"/>
      <c r="R357" s="5581"/>
      <c r="S357" s="5581"/>
      <c r="T357" s="5581" t="s">
        <v>3</v>
      </c>
      <c r="U357" s="5581" t="s">
        <v>18</v>
      </c>
      <c r="V357" s="5581"/>
      <c r="W357" s="5581"/>
      <c r="X357" s="5581"/>
      <c r="Y357" s="5581" t="s">
        <v>21</v>
      </c>
      <c r="Z357" s="5581" t="s">
        <v>27</v>
      </c>
      <c r="AA357" s="5754" t="s">
        <v>28</v>
      </c>
      <c r="AB357" s="5581"/>
      <c r="AC357" s="5581"/>
      <c r="AD357" s="5581"/>
      <c r="AE357" s="5581"/>
      <c r="AF357" s="5581" t="s">
        <v>11</v>
      </c>
      <c r="AG357" s="5581"/>
      <c r="AH357" s="5581"/>
      <c r="AJ357" s="7223" t="s">
        <v>1679</v>
      </c>
      <c r="AK357" s="5594">
        <v>445</v>
      </c>
      <c r="AL357" s="5589" t="s">
        <v>36</v>
      </c>
      <c r="AM357" s="5610">
        <v>45492</v>
      </c>
      <c r="AN357" s="7046">
        <v>7</v>
      </c>
      <c r="AO357" s="5594" t="s">
        <v>35</v>
      </c>
      <c r="AP357" s="7263">
        <f>(AU357/400)</f>
        <v>18</v>
      </c>
      <c r="AQ357" s="5608">
        <v>1185.9000000000001</v>
      </c>
      <c r="AR357" s="4482">
        <v>45497</v>
      </c>
      <c r="AS357" s="5595">
        <v>45496</v>
      </c>
      <c r="AT357" s="5599">
        <v>22947</v>
      </c>
      <c r="AU357" s="5598">
        <v>7200</v>
      </c>
      <c r="AV357" s="5598">
        <f t="shared" si="95"/>
        <v>200</v>
      </c>
      <c r="AW357" s="5608">
        <f t="shared" si="84"/>
        <v>8538.48</v>
      </c>
      <c r="AX357" s="5608">
        <f t="shared" si="85"/>
        <v>426.92399999999998</v>
      </c>
      <c r="AY357" s="5831">
        <v>5</v>
      </c>
      <c r="AZ357" s="2205"/>
      <c r="BT357" s="6660"/>
      <c r="BU357" s="1345"/>
      <c r="BV357" s="1345"/>
      <c r="BW357" s="6661"/>
      <c r="BX357" s="1345"/>
      <c r="BY357" s="1345"/>
      <c r="BZ357" s="6662"/>
      <c r="CA357" s="6663"/>
      <c r="CB357" s="6664"/>
      <c r="GK357" s="3850"/>
    </row>
    <row r="358" spans="17:193">
      <c r="Q358" s="7544" t="s">
        <v>1673</v>
      </c>
      <c r="R358" s="6395" t="s">
        <v>1674</v>
      </c>
      <c r="S358" s="7347">
        <v>1</v>
      </c>
      <c r="T358" s="7347" t="s">
        <v>1545</v>
      </c>
      <c r="U358" s="7351">
        <v>45618</v>
      </c>
      <c r="V358" s="7545">
        <v>0.2</v>
      </c>
      <c r="W358" s="6395" t="s">
        <v>35</v>
      </c>
      <c r="X358" s="6395">
        <v>1</v>
      </c>
      <c r="Y358" s="7546">
        <v>0</v>
      </c>
      <c r="Z358" s="7348">
        <v>45628</v>
      </c>
      <c r="AA358" s="7414">
        <v>45628</v>
      </c>
      <c r="AB358" s="7347"/>
      <c r="AC358" s="7547">
        <v>200</v>
      </c>
      <c r="AD358" s="7349">
        <f>(AC358-V358*1000)</f>
        <v>0</v>
      </c>
      <c r="AE358" s="7548">
        <f>(AC358*Y358/1000)</f>
        <v>0</v>
      </c>
      <c r="AF358" s="7548">
        <f>(AE358*0.025)</f>
        <v>0</v>
      </c>
      <c r="AG358" s="7547">
        <v>5</v>
      </c>
      <c r="AH358" s="6729"/>
      <c r="AJ358" s="5637" t="s">
        <v>1531</v>
      </c>
      <c r="AK358" s="5589">
        <v>446</v>
      </c>
      <c r="AL358" s="5589" t="s">
        <v>36</v>
      </c>
      <c r="AM358" s="5610">
        <v>45492</v>
      </c>
      <c r="AN358" s="6358">
        <v>25</v>
      </c>
      <c r="AO358" s="5594" t="s">
        <v>35</v>
      </c>
      <c r="AP358" s="5594">
        <v>25</v>
      </c>
      <c r="AQ358" s="5597">
        <v>366</v>
      </c>
      <c r="AR358" s="4482">
        <v>45497</v>
      </c>
      <c r="AS358" s="5595">
        <v>45496</v>
      </c>
      <c r="AT358" s="5599">
        <v>22947</v>
      </c>
      <c r="AU358" s="5609">
        <v>25000</v>
      </c>
      <c r="AV358" s="5598">
        <f t="shared" si="95"/>
        <v>0</v>
      </c>
      <c r="AW358" s="5600">
        <f t="shared" si="84"/>
        <v>9150</v>
      </c>
      <c r="AX358" s="5600">
        <f t="shared" si="85"/>
        <v>457.5</v>
      </c>
      <c r="AY358" s="5609">
        <v>5</v>
      </c>
      <c r="AZ358" s="2205"/>
      <c r="BT358" s="875"/>
      <c r="BU358" s="881"/>
      <c r="BV358" s="881"/>
      <c r="BW358" s="884"/>
      <c r="BX358" s="881"/>
      <c r="BY358" s="881"/>
      <c r="BZ358" s="1480"/>
      <c r="CA358" s="1241"/>
      <c r="CB358" s="885"/>
      <c r="GK358" s="3850"/>
    </row>
    <row r="359" spans="17:193">
      <c r="Q359" s="5703" t="s">
        <v>1673</v>
      </c>
      <c r="R359" s="3941" t="s">
        <v>1675</v>
      </c>
      <c r="S359" s="5701">
        <v>2</v>
      </c>
      <c r="T359" s="5701" t="s">
        <v>1545</v>
      </c>
      <c r="U359" s="5698">
        <v>45559</v>
      </c>
      <c r="V359" s="7155">
        <v>0.2</v>
      </c>
      <c r="W359" s="3941" t="s">
        <v>35</v>
      </c>
      <c r="X359" s="3941">
        <v>1</v>
      </c>
      <c r="Y359" s="5706">
        <v>0</v>
      </c>
      <c r="Z359" s="5697">
        <v>45628</v>
      </c>
      <c r="AA359" s="7387">
        <v>45628</v>
      </c>
      <c r="AB359" s="6377"/>
      <c r="AC359" s="5708">
        <v>200</v>
      </c>
      <c r="AD359" s="5740">
        <f>(AC359-V359*1000)</f>
        <v>0</v>
      </c>
      <c r="AE359" s="5709">
        <f>(AC359*Y359/1000)</f>
        <v>0</v>
      </c>
      <c r="AF359" s="5709">
        <f>(AE359*0.05)</f>
        <v>0</v>
      </c>
      <c r="AG359" s="5708">
        <v>5</v>
      </c>
      <c r="AH359" s="5890"/>
      <c r="AJ359" s="7224" t="s">
        <v>1699</v>
      </c>
      <c r="AK359" s="5594">
        <v>447</v>
      </c>
      <c r="AL359" s="5589" t="s">
        <v>36</v>
      </c>
      <c r="AM359" s="5610">
        <v>45492</v>
      </c>
      <c r="AN359" s="7046">
        <v>6</v>
      </c>
      <c r="AO359" s="5594" t="s">
        <v>35</v>
      </c>
      <c r="AP359" s="5594">
        <v>15</v>
      </c>
      <c r="AQ359" s="5608">
        <v>1185.9000000000001</v>
      </c>
      <c r="AR359" s="4482">
        <v>45497</v>
      </c>
      <c r="AS359" s="5595">
        <v>45496</v>
      </c>
      <c r="AT359" s="5599">
        <v>22947</v>
      </c>
      <c r="AU359" s="5598">
        <v>6000</v>
      </c>
      <c r="AV359" s="5598">
        <f t="shared" si="95"/>
        <v>0</v>
      </c>
      <c r="AW359" s="5608">
        <f t="shared" si="84"/>
        <v>7115.4000000000005</v>
      </c>
      <c r="AX359" s="5608">
        <f t="shared" si="85"/>
        <v>355.77000000000004</v>
      </c>
      <c r="AY359" s="5831">
        <v>5</v>
      </c>
      <c r="AZ359" s="2205"/>
      <c r="BT359" s="875"/>
      <c r="BU359" s="881"/>
      <c r="BV359" s="881"/>
      <c r="BW359" s="884"/>
      <c r="BX359" s="881"/>
      <c r="BY359" s="881"/>
      <c r="BZ359" s="1480"/>
      <c r="CA359" s="1241"/>
      <c r="CB359" s="885"/>
      <c r="GK359" s="3850"/>
    </row>
    <row r="360" spans="17:193">
      <c r="Q360" s="5703" t="s">
        <v>1673</v>
      </c>
      <c r="R360" s="3941" t="s">
        <v>1617</v>
      </c>
      <c r="S360" s="5701">
        <v>3</v>
      </c>
      <c r="T360" s="5701" t="s">
        <v>1545</v>
      </c>
      <c r="U360" s="5698">
        <v>45559</v>
      </c>
      <c r="V360" s="7155">
        <v>0.2</v>
      </c>
      <c r="W360" s="3941" t="s">
        <v>35</v>
      </c>
      <c r="X360" s="3941">
        <v>1</v>
      </c>
      <c r="Y360" s="5706">
        <v>0</v>
      </c>
      <c r="Z360" s="5697">
        <v>45628</v>
      </c>
      <c r="AA360" s="7387">
        <v>45628</v>
      </c>
      <c r="AB360" s="6377"/>
      <c r="AC360" s="5708">
        <v>200</v>
      </c>
      <c r="AD360" s="5740">
        <f>(AC360-V360*1000)</f>
        <v>0</v>
      </c>
      <c r="AE360" s="5709">
        <f>(AC360*Y360/1000)</f>
        <v>0</v>
      </c>
      <c r="AF360" s="5709">
        <f>(AE360*0.05)</f>
        <v>0</v>
      </c>
      <c r="AG360" s="5708">
        <v>5</v>
      </c>
      <c r="AH360" s="5890"/>
      <c r="AJ360" s="7225" t="s">
        <v>1700</v>
      </c>
      <c r="AK360" s="5594">
        <v>448</v>
      </c>
      <c r="AL360" s="5589" t="s">
        <v>36</v>
      </c>
      <c r="AM360" s="5610">
        <v>45492</v>
      </c>
      <c r="AN360" s="7046">
        <v>0.8</v>
      </c>
      <c r="AO360" s="5594" t="s">
        <v>35</v>
      </c>
      <c r="AP360" s="7263">
        <f>(AU360/400)</f>
        <v>2</v>
      </c>
      <c r="AQ360" s="5608">
        <v>1121.6199999999999</v>
      </c>
      <c r="AR360" s="4482">
        <v>45497</v>
      </c>
      <c r="AS360" s="5595">
        <v>45496</v>
      </c>
      <c r="AT360" s="5599">
        <v>22947</v>
      </c>
      <c r="AU360" s="5598">
        <v>800</v>
      </c>
      <c r="AV360" s="5598">
        <f t="shared" si="95"/>
        <v>0</v>
      </c>
      <c r="AW360" s="5608">
        <f t="shared" si="84"/>
        <v>897.29599999999994</v>
      </c>
      <c r="AX360" s="5608">
        <f t="shared" si="85"/>
        <v>44.864800000000002</v>
      </c>
      <c r="AY360" s="5831">
        <v>5</v>
      </c>
      <c r="AZ360" s="2205"/>
      <c r="GK360" s="3850"/>
    </row>
    <row r="361" spans="17:193">
      <c r="Q361" s="5703" t="s">
        <v>1673</v>
      </c>
      <c r="R361" s="5701" t="s">
        <v>1676</v>
      </c>
      <c r="S361" s="5701">
        <v>4</v>
      </c>
      <c r="T361" s="5701" t="s">
        <v>1545</v>
      </c>
      <c r="U361" s="5698">
        <v>45559</v>
      </c>
      <c r="V361" s="7155">
        <v>0.2</v>
      </c>
      <c r="W361" s="3941" t="s">
        <v>35</v>
      </c>
      <c r="X361" s="3941">
        <v>1</v>
      </c>
      <c r="Y361" s="5706">
        <v>0</v>
      </c>
      <c r="Z361" s="5697">
        <v>45628</v>
      </c>
      <c r="AA361" s="7387">
        <v>45628</v>
      </c>
      <c r="AB361" s="6377"/>
      <c r="AC361" s="5708">
        <v>200</v>
      </c>
      <c r="AD361" s="5740">
        <f>(AC361-V361*1000)</f>
        <v>0</v>
      </c>
      <c r="AE361" s="5709">
        <f>(AC361*Y361/1000)</f>
        <v>0</v>
      </c>
      <c r="AF361" s="5709">
        <f>(AE361*0.05)</f>
        <v>0</v>
      </c>
      <c r="AG361" s="5708">
        <v>5</v>
      </c>
      <c r="AH361" s="6445"/>
      <c r="AJ361" s="5637" t="s">
        <v>1527</v>
      </c>
      <c r="AK361" s="5599">
        <v>449</v>
      </c>
      <c r="AL361" s="5589" t="s">
        <v>36</v>
      </c>
      <c r="AM361" s="5610">
        <v>45509</v>
      </c>
      <c r="AN361" s="7044">
        <v>11</v>
      </c>
      <c r="AO361" s="5612" t="s">
        <v>35</v>
      </c>
      <c r="AP361" s="5612">
        <v>22</v>
      </c>
      <c r="AQ361" s="5613">
        <v>603.4</v>
      </c>
      <c r="AR361" s="4482">
        <v>45516</v>
      </c>
      <c r="AS361" s="5595">
        <v>45518</v>
      </c>
      <c r="AT361" s="5599">
        <v>23083</v>
      </c>
      <c r="AU361" s="5615">
        <v>11000</v>
      </c>
      <c r="AV361" s="5598">
        <f t="shared" si="95"/>
        <v>0</v>
      </c>
      <c r="AW361" s="5616">
        <f t="shared" si="84"/>
        <v>6637.4</v>
      </c>
      <c r="AX361" s="5616">
        <f t="shared" si="85"/>
        <v>331.87</v>
      </c>
      <c r="AY361" s="5609">
        <v>5</v>
      </c>
      <c r="AZ361" s="2205"/>
      <c r="GK361" s="3850"/>
    </row>
    <row r="362" spans="17:193">
      <c r="Q362" s="5703" t="s">
        <v>629</v>
      </c>
      <c r="R362" s="3941" t="s">
        <v>1541</v>
      </c>
      <c r="S362" s="7304">
        <v>436</v>
      </c>
      <c r="T362" s="5701">
        <v>6040</v>
      </c>
      <c r="U362" s="5918">
        <v>45609</v>
      </c>
      <c r="V362" s="5740">
        <v>20</v>
      </c>
      <c r="W362" s="3941" t="s">
        <v>35</v>
      </c>
      <c r="X362" s="3941">
        <v>20</v>
      </c>
      <c r="Y362" s="5711">
        <v>275.10000000000002</v>
      </c>
      <c r="Z362" s="5707">
        <v>45629</v>
      </c>
      <c r="AA362" s="7572">
        <v>45629</v>
      </c>
      <c r="AB362" s="3941"/>
      <c r="AC362" s="5740">
        <v>20000</v>
      </c>
      <c r="AD362" s="5740">
        <f>(AC362-V362*1000)</f>
        <v>0</v>
      </c>
      <c r="AE362" s="5709">
        <v>5290</v>
      </c>
      <c r="AF362" s="5711">
        <v>264.5</v>
      </c>
      <c r="AG362" s="6377">
        <v>5</v>
      </c>
      <c r="AH362" s="6445"/>
      <c r="AJ362" s="5637" t="s">
        <v>1528</v>
      </c>
      <c r="AK362" s="5589">
        <v>450</v>
      </c>
      <c r="AL362" s="5589" t="s">
        <v>36</v>
      </c>
      <c r="AM362" s="5610">
        <v>45509</v>
      </c>
      <c r="AN362" s="6358">
        <v>200</v>
      </c>
      <c r="AO362" s="5594" t="s">
        <v>35</v>
      </c>
      <c r="AP362" s="5594">
        <v>200</v>
      </c>
      <c r="AQ362" s="5597">
        <v>434</v>
      </c>
      <c r="AR362" s="4482">
        <v>45516</v>
      </c>
      <c r="AS362" s="5595">
        <v>45518</v>
      </c>
      <c r="AT362" s="5599">
        <v>23083</v>
      </c>
      <c r="AU362" s="5609">
        <v>166500</v>
      </c>
      <c r="AV362" s="5598">
        <f t="shared" si="95"/>
        <v>-33500</v>
      </c>
      <c r="AW362" s="5600">
        <f t="shared" si="84"/>
        <v>72261</v>
      </c>
      <c r="AX362" s="5600">
        <f t="shared" si="85"/>
        <v>3613.05</v>
      </c>
      <c r="AY362" s="5609">
        <v>5</v>
      </c>
      <c r="AZ362" s="2205"/>
      <c r="GK362" s="3850"/>
    </row>
    <row r="363" spans="17:193">
      <c r="Q363" s="5703" t="s">
        <v>629</v>
      </c>
      <c r="R363" s="3941" t="s">
        <v>1540</v>
      </c>
      <c r="S363" s="7304">
        <v>437</v>
      </c>
      <c r="T363" s="5701">
        <v>6040</v>
      </c>
      <c r="U363" s="5918">
        <v>45609</v>
      </c>
      <c r="V363" s="5740">
        <v>7</v>
      </c>
      <c r="W363" s="3941" t="s">
        <v>35</v>
      </c>
      <c r="X363" s="3941">
        <v>7</v>
      </c>
      <c r="Y363" s="5711">
        <v>298.89999999999998</v>
      </c>
      <c r="Z363" s="5707">
        <v>45629</v>
      </c>
      <c r="AA363" s="7572">
        <v>45629</v>
      </c>
      <c r="AB363" s="3941"/>
      <c r="AC363" s="5740">
        <v>8000</v>
      </c>
      <c r="AD363" s="5740">
        <v>0</v>
      </c>
      <c r="AE363" s="5709">
        <f t="shared" ref="AE363:AE369" si="96">(AC363*Y363/1000)</f>
        <v>2391.1999999999998</v>
      </c>
      <c r="AF363" s="5711">
        <v>143.69999999999999</v>
      </c>
      <c r="AG363" s="5701">
        <v>5</v>
      </c>
      <c r="AH363" s="7516"/>
      <c r="AJ363" s="5637" t="s">
        <v>1529</v>
      </c>
      <c r="AK363" s="5618">
        <v>451</v>
      </c>
      <c r="AL363" s="5589" t="s">
        <v>36</v>
      </c>
      <c r="AM363" s="5610">
        <v>45509</v>
      </c>
      <c r="AN363" s="7045">
        <v>6</v>
      </c>
      <c r="AO363" s="5594" t="s">
        <v>35</v>
      </c>
      <c r="AP363" s="5594">
        <v>12</v>
      </c>
      <c r="AQ363" s="5620">
        <v>522.6</v>
      </c>
      <c r="AR363" s="4482">
        <v>45516</v>
      </c>
      <c r="AS363" s="5595">
        <v>45518</v>
      </c>
      <c r="AT363" s="5599">
        <v>23083</v>
      </c>
      <c r="AU363" s="5621">
        <v>6000</v>
      </c>
      <c r="AV363" s="5598">
        <f t="shared" si="95"/>
        <v>0</v>
      </c>
      <c r="AW363" s="5622">
        <f t="shared" si="84"/>
        <v>3135.6</v>
      </c>
      <c r="AX363" s="5622">
        <f t="shared" si="85"/>
        <v>156.78</v>
      </c>
      <c r="AY363" s="5609">
        <v>5</v>
      </c>
      <c r="AZ363" s="2205"/>
      <c r="GK363" s="3850"/>
    </row>
    <row r="364" spans="17:193">
      <c r="Q364" s="5703" t="s">
        <v>910</v>
      </c>
      <c r="R364" s="3941" t="s">
        <v>1385</v>
      </c>
      <c r="S364" s="6202">
        <v>87</v>
      </c>
      <c r="T364" s="5701" t="s">
        <v>796</v>
      </c>
      <c r="U364" s="5918">
        <v>45579</v>
      </c>
      <c r="V364" s="7160">
        <v>20</v>
      </c>
      <c r="W364" s="3941" t="s">
        <v>35</v>
      </c>
      <c r="X364" s="6202">
        <f>(AC364/500)</f>
        <v>40</v>
      </c>
      <c r="Y364" s="5711">
        <v>544</v>
      </c>
      <c r="Z364" s="5707">
        <v>45640</v>
      </c>
      <c r="AA364" s="7572">
        <v>45640</v>
      </c>
      <c r="AB364" s="5701"/>
      <c r="AC364" s="5708">
        <v>20000</v>
      </c>
      <c r="AD364" s="5740">
        <f t="shared" ref="AD364:AD369" si="97">(AC364-V364*1000)</f>
        <v>0</v>
      </c>
      <c r="AE364" s="5709">
        <f t="shared" si="96"/>
        <v>10880</v>
      </c>
      <c r="AF364" s="5709">
        <f t="shared" ref="AF364:AF369" si="98">(AE364*0.05)</f>
        <v>544</v>
      </c>
      <c r="AG364" s="5701">
        <v>5</v>
      </c>
      <c r="AH364" s="6445"/>
      <c r="AJ364" s="7223" t="s">
        <v>1679</v>
      </c>
      <c r="AK364" s="5594">
        <v>452</v>
      </c>
      <c r="AL364" s="5589" t="s">
        <v>36</v>
      </c>
      <c r="AM364" s="5610">
        <v>45509</v>
      </c>
      <c r="AN364" s="7046">
        <v>40</v>
      </c>
      <c r="AO364" s="5594" t="s">
        <v>35</v>
      </c>
      <c r="AP364" s="7263">
        <f>(AU364/400)</f>
        <v>100</v>
      </c>
      <c r="AQ364" s="5608">
        <v>1185.9000000000001</v>
      </c>
      <c r="AR364" s="4482">
        <v>45516</v>
      </c>
      <c r="AS364" s="5595">
        <v>45518</v>
      </c>
      <c r="AT364" s="5599">
        <v>23083</v>
      </c>
      <c r="AU364" s="5598">
        <v>40000</v>
      </c>
      <c r="AV364" s="5598">
        <f t="shared" si="95"/>
        <v>0</v>
      </c>
      <c r="AW364" s="5608">
        <f t="shared" si="84"/>
        <v>47436</v>
      </c>
      <c r="AX364" s="5608">
        <f t="shared" si="85"/>
        <v>2371.8000000000002</v>
      </c>
      <c r="AY364" s="5831">
        <v>5</v>
      </c>
      <c r="AZ364" s="2205"/>
      <c r="GK364" s="3850"/>
    </row>
    <row r="365" spans="17:193">
      <c r="Q365" s="5703" t="s">
        <v>1543</v>
      </c>
      <c r="R365" s="3941" t="s">
        <v>1596</v>
      </c>
      <c r="S365" s="5692">
        <v>38</v>
      </c>
      <c r="T365" s="5701">
        <v>930</v>
      </c>
      <c r="U365" s="5704">
        <v>45602</v>
      </c>
      <c r="V365" s="7517">
        <v>23.2</v>
      </c>
      <c r="W365" s="5693" t="s">
        <v>35</v>
      </c>
      <c r="X365" s="5693">
        <v>58</v>
      </c>
      <c r="Y365" s="5696">
        <v>1182.3</v>
      </c>
      <c r="Z365" s="5707">
        <v>45639</v>
      </c>
      <c r="AA365" s="7572">
        <v>45639</v>
      </c>
      <c r="AB365" s="3941"/>
      <c r="AC365" s="5740">
        <v>23200</v>
      </c>
      <c r="AD365" s="5740">
        <f t="shared" si="97"/>
        <v>0</v>
      </c>
      <c r="AE365" s="5711">
        <f t="shared" si="96"/>
        <v>27429.360000000001</v>
      </c>
      <c r="AF365" s="5711">
        <f t="shared" si="98"/>
        <v>1371.4680000000001</v>
      </c>
      <c r="AG365" s="5708">
        <v>5</v>
      </c>
      <c r="AH365" s="6445"/>
      <c r="AJ365" s="5637" t="s">
        <v>1531</v>
      </c>
      <c r="AK365" s="5589">
        <v>453</v>
      </c>
      <c r="AL365" s="5589" t="s">
        <v>36</v>
      </c>
      <c r="AM365" s="5610">
        <v>45509</v>
      </c>
      <c r="AN365" s="6358">
        <v>25</v>
      </c>
      <c r="AO365" s="5594" t="s">
        <v>35</v>
      </c>
      <c r="AP365" s="5594">
        <v>25</v>
      </c>
      <c r="AQ365" s="5597">
        <v>366</v>
      </c>
      <c r="AR365" s="4482">
        <v>45516</v>
      </c>
      <c r="AS365" s="5595">
        <v>45518</v>
      </c>
      <c r="AT365" s="5599">
        <v>23083</v>
      </c>
      <c r="AU365" s="5609">
        <v>25000</v>
      </c>
      <c r="AV365" s="5598">
        <f t="shared" si="95"/>
        <v>0</v>
      </c>
      <c r="AW365" s="5600">
        <f t="shared" si="84"/>
        <v>9150</v>
      </c>
      <c r="AX365" s="5600">
        <f t="shared" si="85"/>
        <v>457.5</v>
      </c>
      <c r="AY365" s="5609">
        <v>5</v>
      </c>
      <c r="AZ365" s="2205"/>
      <c r="GK365" s="3850"/>
    </row>
    <row r="366" spans="17:193">
      <c r="Q366" s="5703" t="s">
        <v>1543</v>
      </c>
      <c r="R366" s="3941" t="s">
        <v>1596</v>
      </c>
      <c r="S366" s="5692">
        <v>39</v>
      </c>
      <c r="T366" s="5701">
        <v>930</v>
      </c>
      <c r="U366" s="5704">
        <v>45602</v>
      </c>
      <c r="V366" s="7517">
        <v>23.2</v>
      </c>
      <c r="W366" s="5693" t="s">
        <v>35</v>
      </c>
      <c r="X366" s="5693">
        <v>58</v>
      </c>
      <c r="Y366" s="5696">
        <v>1182.3</v>
      </c>
      <c r="Z366" s="5707">
        <v>45649</v>
      </c>
      <c r="AA366" s="7572">
        <v>45649</v>
      </c>
      <c r="AB366" s="3941"/>
      <c r="AC366" s="5740">
        <v>23200</v>
      </c>
      <c r="AD366" s="5740">
        <f t="shared" si="97"/>
        <v>0</v>
      </c>
      <c r="AE366" s="5711">
        <f t="shared" si="96"/>
        <v>27429.360000000001</v>
      </c>
      <c r="AF366" s="5711">
        <f t="shared" si="98"/>
        <v>1371.4680000000001</v>
      </c>
      <c r="AG366" s="5708">
        <v>5</v>
      </c>
      <c r="AH366" s="5736"/>
      <c r="AJ366" s="7224" t="s">
        <v>1699</v>
      </c>
      <c r="AK366" s="5594">
        <v>454</v>
      </c>
      <c r="AL366" s="5589" t="s">
        <v>36</v>
      </c>
      <c r="AM366" s="5610">
        <v>45509</v>
      </c>
      <c r="AN366" s="7046">
        <v>11</v>
      </c>
      <c r="AO366" s="5594" t="s">
        <v>35</v>
      </c>
      <c r="AP366" s="7263">
        <f>(AU366/400)</f>
        <v>28</v>
      </c>
      <c r="AQ366" s="5608">
        <v>1185.9000000000001</v>
      </c>
      <c r="AR366" s="4482">
        <v>45516</v>
      </c>
      <c r="AS366" s="5595">
        <v>45518</v>
      </c>
      <c r="AT366" s="5599">
        <v>23083</v>
      </c>
      <c r="AU366" s="5598">
        <v>11200</v>
      </c>
      <c r="AV366" s="5598">
        <f t="shared" si="95"/>
        <v>200</v>
      </c>
      <c r="AW366" s="5608">
        <f t="shared" si="84"/>
        <v>13282.080000000002</v>
      </c>
      <c r="AX366" s="5608">
        <f t="shared" si="85"/>
        <v>664.10400000000016</v>
      </c>
      <c r="AY366" s="5831">
        <v>5</v>
      </c>
      <c r="AZ366" s="2205"/>
      <c r="GK366" s="3850"/>
    </row>
    <row r="367" spans="17:193">
      <c r="Q367" s="5690" t="s">
        <v>941</v>
      </c>
      <c r="R367" s="5691" t="s">
        <v>1546</v>
      </c>
      <c r="S367" s="7304">
        <v>106</v>
      </c>
      <c r="T367" s="5701" t="s">
        <v>101</v>
      </c>
      <c r="U367" s="5918">
        <v>45622</v>
      </c>
      <c r="V367" s="7155">
        <v>200</v>
      </c>
      <c r="W367" s="3941" t="s">
        <v>35</v>
      </c>
      <c r="X367" s="6202">
        <v>400</v>
      </c>
      <c r="Y367" s="5711">
        <v>515</v>
      </c>
      <c r="Z367" s="5697">
        <v>45639</v>
      </c>
      <c r="AA367" s="7387">
        <v>45639</v>
      </c>
      <c r="AB367" s="3941"/>
      <c r="AC367" s="5740">
        <v>200000</v>
      </c>
      <c r="AD367" s="5740">
        <f t="shared" si="97"/>
        <v>0</v>
      </c>
      <c r="AE367" s="5700">
        <f t="shared" si="96"/>
        <v>103000</v>
      </c>
      <c r="AF367" s="5696">
        <f t="shared" si="98"/>
        <v>5150</v>
      </c>
      <c r="AG367" s="5701">
        <v>5</v>
      </c>
      <c r="AH367" s="5602"/>
      <c r="AJ367" s="7225" t="s">
        <v>1700</v>
      </c>
      <c r="AK367" s="5594">
        <v>455</v>
      </c>
      <c r="AL367" s="5589" t="s">
        <v>36</v>
      </c>
      <c r="AM367" s="5610">
        <v>45509</v>
      </c>
      <c r="AN367" s="7046">
        <v>1.2</v>
      </c>
      <c r="AO367" s="5594" t="s">
        <v>35</v>
      </c>
      <c r="AP367" s="7263">
        <f>(AU367/400)</f>
        <v>3</v>
      </c>
      <c r="AQ367" s="5608">
        <v>1185.9000000000001</v>
      </c>
      <c r="AR367" s="4482">
        <v>45516</v>
      </c>
      <c r="AS367" s="5595">
        <v>45518</v>
      </c>
      <c r="AT367" s="5599">
        <v>23083</v>
      </c>
      <c r="AU367" s="5598">
        <v>1200</v>
      </c>
      <c r="AV367" s="5598">
        <f t="shared" si="95"/>
        <v>0</v>
      </c>
      <c r="AW367" s="5608">
        <f t="shared" si="84"/>
        <v>1423.08</v>
      </c>
      <c r="AX367" s="5608">
        <f t="shared" si="85"/>
        <v>71.153999999999996</v>
      </c>
      <c r="AY367" s="5831">
        <v>5</v>
      </c>
      <c r="AZ367" s="2205"/>
      <c r="GK367" s="3850"/>
    </row>
    <row r="368" spans="17:193">
      <c r="Q368" s="5690" t="s">
        <v>941</v>
      </c>
      <c r="R368" s="6444" t="s">
        <v>1556</v>
      </c>
      <c r="S368" s="7304">
        <v>107</v>
      </c>
      <c r="T368" s="5701" t="s">
        <v>101</v>
      </c>
      <c r="U368" s="5918">
        <v>45622</v>
      </c>
      <c r="V368" s="7160">
        <v>60</v>
      </c>
      <c r="W368" s="3941" t="s">
        <v>35</v>
      </c>
      <c r="X368" s="3941">
        <v>120</v>
      </c>
      <c r="Y368" s="5711">
        <v>613</v>
      </c>
      <c r="Z368" s="5697">
        <v>45639</v>
      </c>
      <c r="AA368" s="7387">
        <v>45639</v>
      </c>
      <c r="AB368" s="3941"/>
      <c r="AC368" s="5740">
        <v>60000</v>
      </c>
      <c r="AD368" s="5740">
        <f t="shared" si="97"/>
        <v>0</v>
      </c>
      <c r="AE368" s="5709">
        <f t="shared" si="96"/>
        <v>36780</v>
      </c>
      <c r="AF368" s="5711">
        <f t="shared" si="98"/>
        <v>1839</v>
      </c>
      <c r="AG368" s="5701">
        <v>5</v>
      </c>
      <c r="AH368" s="5602"/>
      <c r="AJ368" s="6699" t="s">
        <v>1528</v>
      </c>
      <c r="AK368" s="6220">
        <v>450</v>
      </c>
      <c r="AL368" s="6220" t="s">
        <v>36</v>
      </c>
      <c r="AM368" s="6700">
        <v>45509</v>
      </c>
      <c r="AN368" s="7235">
        <v>33.5</v>
      </c>
      <c r="AO368" s="6266" t="s">
        <v>35</v>
      </c>
      <c r="AP368" s="6266">
        <v>33.5</v>
      </c>
      <c r="AQ368" s="6711">
        <v>434</v>
      </c>
      <c r="AR368" s="5990">
        <v>45516</v>
      </c>
      <c r="AS368" s="6221">
        <v>45516</v>
      </c>
      <c r="AT368" s="6702"/>
      <c r="AU368" s="6224">
        <v>33500</v>
      </c>
      <c r="AV368" s="6289">
        <f>(AU368-AN368*1000)</f>
        <v>0</v>
      </c>
      <c r="AW368" s="6225">
        <f>(AU368*AQ368/1000)</f>
        <v>14539</v>
      </c>
      <c r="AX368" s="6225">
        <f>(AW368*0.05)</f>
        <v>726.95</v>
      </c>
      <c r="AY368" s="6224">
        <v>5</v>
      </c>
      <c r="AZ368" s="7426" t="s">
        <v>1565</v>
      </c>
      <c r="GK368" s="3850"/>
    </row>
    <row r="369" spans="17:193" ht="23.4">
      <c r="Q369" s="5640" t="s">
        <v>941</v>
      </c>
      <c r="R369" s="6444" t="s">
        <v>1547</v>
      </c>
      <c r="S369" s="7304">
        <v>108</v>
      </c>
      <c r="T369" s="5701" t="s">
        <v>101</v>
      </c>
      <c r="U369" s="5918">
        <v>45622</v>
      </c>
      <c r="V369" s="7160">
        <v>35</v>
      </c>
      <c r="W369" s="3941" t="s">
        <v>35</v>
      </c>
      <c r="X369" s="3941">
        <v>87.5</v>
      </c>
      <c r="Y369" s="5711">
        <v>1027</v>
      </c>
      <c r="Z369" s="5697">
        <v>45639</v>
      </c>
      <c r="AA369" s="7387">
        <v>45639</v>
      </c>
      <c r="AB369" s="3941"/>
      <c r="AC369" s="5740">
        <v>35000</v>
      </c>
      <c r="AD369" s="5740">
        <f t="shared" si="97"/>
        <v>0</v>
      </c>
      <c r="AE369" s="5709">
        <f t="shared" si="96"/>
        <v>35945</v>
      </c>
      <c r="AF369" s="5711">
        <f t="shared" si="98"/>
        <v>1797.25</v>
      </c>
      <c r="AG369" s="5701">
        <v>5</v>
      </c>
      <c r="AH369" s="5602"/>
      <c r="AJ369" s="5637" t="s">
        <v>1527</v>
      </c>
      <c r="AK369" s="5599">
        <v>456</v>
      </c>
      <c r="AL369" s="5589" t="s">
        <v>36</v>
      </c>
      <c r="AM369" s="5610">
        <v>45525</v>
      </c>
      <c r="AN369" s="7044">
        <v>8</v>
      </c>
      <c r="AO369" s="5612" t="s">
        <v>35</v>
      </c>
      <c r="AP369" s="5612">
        <v>16</v>
      </c>
      <c r="AQ369" s="5613">
        <v>603.4</v>
      </c>
      <c r="AR369" s="4482">
        <v>45527</v>
      </c>
      <c r="AS369" s="5595">
        <v>45530</v>
      </c>
      <c r="AT369" s="5599">
        <v>23151</v>
      </c>
      <c r="AU369" s="5615">
        <v>8000</v>
      </c>
      <c r="AV369" s="5598">
        <f t="shared" ref="AV369:AV410" si="99">(AU369-AN369*1000)</f>
        <v>0</v>
      </c>
      <c r="AW369" s="5616">
        <f t="shared" ref="AW369:AW410" si="100">(AU369*AQ369/1000)</f>
        <v>4827.2</v>
      </c>
      <c r="AX369" s="5616">
        <f t="shared" ref="AX369:AX410" si="101">(AW369*0.05)</f>
        <v>241.36</v>
      </c>
      <c r="AY369" s="5609">
        <v>5</v>
      </c>
      <c r="AZ369" s="2205"/>
      <c r="BT369" s="583"/>
      <c r="BX369" s="2"/>
      <c r="GK369" s="3850"/>
    </row>
    <row r="370" spans="17:193">
      <c r="Q370" s="5593"/>
      <c r="R370" s="5594"/>
      <c r="S370" s="5631"/>
      <c r="T370" s="5589"/>
      <c r="U370" s="5606"/>
      <c r="V370" s="5598"/>
      <c r="W370" s="5594"/>
      <c r="X370" s="5594"/>
      <c r="Y370" s="5608"/>
      <c r="Z370" s="4482"/>
      <c r="AA370" s="5634"/>
      <c r="AB370" s="5594"/>
      <c r="AC370" s="5598"/>
      <c r="AD370" s="5598"/>
      <c r="AE370" s="5600"/>
      <c r="AF370" s="5608"/>
      <c r="AG370" s="5589"/>
      <c r="AH370" s="5636"/>
      <c r="AJ370" s="5637" t="s">
        <v>1528</v>
      </c>
      <c r="AK370" s="5589">
        <v>457</v>
      </c>
      <c r="AL370" s="5589" t="s">
        <v>36</v>
      </c>
      <c r="AM370" s="5610">
        <v>45525</v>
      </c>
      <c r="AN370" s="6358">
        <v>130</v>
      </c>
      <c r="AO370" s="5594" t="s">
        <v>35</v>
      </c>
      <c r="AP370" s="5594">
        <v>130</v>
      </c>
      <c r="AQ370" s="5597">
        <v>434</v>
      </c>
      <c r="AR370" s="4482">
        <v>45527</v>
      </c>
      <c r="AS370" s="5595">
        <v>45530</v>
      </c>
      <c r="AT370" s="5599">
        <v>23151</v>
      </c>
      <c r="AU370" s="5609">
        <v>130000</v>
      </c>
      <c r="AV370" s="5598">
        <f t="shared" si="99"/>
        <v>0</v>
      </c>
      <c r="AW370" s="5600">
        <f t="shared" si="100"/>
        <v>56420</v>
      </c>
      <c r="AX370" s="5600">
        <f t="shared" si="101"/>
        <v>2821</v>
      </c>
      <c r="AY370" s="5609">
        <v>5</v>
      </c>
      <c r="AZ370" s="2205"/>
      <c r="BT370" s="2605"/>
      <c r="BU370" s="2605"/>
      <c r="BV370" s="1775"/>
      <c r="BW370" s="1775"/>
      <c r="BX370" s="1775"/>
      <c r="BY370" s="2605"/>
      <c r="BZ370" s="1775"/>
      <c r="CA370" s="1775"/>
      <c r="CB370" s="1775"/>
      <c r="GK370" s="3850"/>
    </row>
    <row r="371" spans="17:193">
      <c r="Q371" s="5637"/>
      <c r="R371" s="5673"/>
      <c r="S371" s="5594"/>
      <c r="T371" s="5594"/>
      <c r="U371" s="5627"/>
      <c r="V371" s="5624"/>
      <c r="W371" s="5594"/>
      <c r="X371" s="5594"/>
      <c r="Y371" s="5608"/>
      <c r="Z371" s="4482"/>
      <c r="AA371" s="5634"/>
      <c r="AB371" s="5599"/>
      <c r="AC371" s="5598"/>
      <c r="AD371" s="5598"/>
      <c r="AE371" s="5608"/>
      <c r="AF371" s="5608"/>
      <c r="AG371" s="2146"/>
      <c r="AH371" s="5636"/>
      <c r="AJ371" s="5637" t="s">
        <v>1529</v>
      </c>
      <c r="AK371" s="5618">
        <v>458</v>
      </c>
      <c r="AL371" s="5589" t="s">
        <v>36</v>
      </c>
      <c r="AM371" s="5610">
        <v>45525</v>
      </c>
      <c r="AN371" s="7045">
        <v>1</v>
      </c>
      <c r="AO371" s="5594" t="s">
        <v>35</v>
      </c>
      <c r="AP371" s="5594">
        <v>2</v>
      </c>
      <c r="AQ371" s="5620">
        <v>522.6</v>
      </c>
      <c r="AR371" s="4482">
        <v>45527</v>
      </c>
      <c r="AS371" s="5595">
        <v>45530</v>
      </c>
      <c r="AT371" s="5599">
        <v>23151</v>
      </c>
      <c r="AU371" s="5621">
        <v>1000</v>
      </c>
      <c r="AV371" s="5598">
        <f t="shared" si="99"/>
        <v>0</v>
      </c>
      <c r="AW371" s="5622">
        <f t="shared" si="100"/>
        <v>522.6</v>
      </c>
      <c r="AX371" s="5622">
        <f t="shared" si="101"/>
        <v>26.130000000000003</v>
      </c>
      <c r="AY371" s="5609">
        <v>5</v>
      </c>
      <c r="AZ371" s="2205"/>
      <c r="BT371" s="1775"/>
      <c r="BU371" s="1775"/>
      <c r="BV371" s="1775"/>
      <c r="BW371" s="1775"/>
      <c r="BX371" s="1775"/>
      <c r="BY371" s="1775"/>
      <c r="BZ371" s="1775"/>
      <c r="CA371" s="1775"/>
      <c r="CB371" s="1775"/>
      <c r="GK371" s="3850"/>
    </row>
    <row r="372" spans="17:193">
      <c r="Q372" s="5690"/>
      <c r="R372" s="6444"/>
      <c r="S372" s="3941"/>
      <c r="T372" s="3941"/>
      <c r="U372" s="5694"/>
      <c r="V372" s="6384"/>
      <c r="W372" s="3941"/>
      <c r="X372" s="3941"/>
      <c r="Y372" s="5711"/>
      <c r="Z372" s="5707"/>
      <c r="AA372" s="7572"/>
      <c r="AB372" s="6377"/>
      <c r="AC372" s="5740"/>
      <c r="AD372" s="5740"/>
      <c r="AE372" s="5711"/>
      <c r="AF372" s="5711"/>
      <c r="AG372" s="6309"/>
      <c r="AH372" s="5636"/>
      <c r="AJ372" s="7223" t="s">
        <v>1679</v>
      </c>
      <c r="AK372" s="5594">
        <v>459</v>
      </c>
      <c r="AL372" s="5589" t="s">
        <v>36</v>
      </c>
      <c r="AM372" s="5610">
        <v>45525</v>
      </c>
      <c r="AN372" s="7046">
        <v>15</v>
      </c>
      <c r="AO372" s="5594" t="s">
        <v>35</v>
      </c>
      <c r="AP372" s="7263">
        <f>(AU372/400)</f>
        <v>38</v>
      </c>
      <c r="AQ372" s="5608">
        <v>1185.9000000000001</v>
      </c>
      <c r="AR372" s="4482">
        <v>45527</v>
      </c>
      <c r="AS372" s="5595">
        <v>45530</v>
      </c>
      <c r="AT372" s="5599">
        <v>23151</v>
      </c>
      <c r="AU372" s="5598">
        <v>15200</v>
      </c>
      <c r="AV372" s="5598">
        <f t="shared" si="99"/>
        <v>200</v>
      </c>
      <c r="AW372" s="5608">
        <f t="shared" si="100"/>
        <v>18025.68</v>
      </c>
      <c r="AX372" s="5608">
        <f t="shared" si="101"/>
        <v>901.28400000000011</v>
      </c>
      <c r="AY372" s="5831">
        <v>5</v>
      </c>
      <c r="AZ372" s="2205"/>
      <c r="BT372" s="2605"/>
      <c r="BU372" s="2605"/>
      <c r="BV372" s="1775"/>
      <c r="BW372" s="1775"/>
      <c r="BX372" s="1775"/>
      <c r="BY372" s="2605"/>
      <c r="BZ372" s="1775"/>
      <c r="CA372" s="1775"/>
      <c r="CB372" s="1775"/>
      <c r="GK372" s="3850"/>
    </row>
    <row r="373" spans="17:193">
      <c r="Q373" s="5635"/>
      <c r="R373" s="5589"/>
      <c r="S373" s="5605"/>
      <c r="T373" s="5589"/>
      <c r="U373" s="5595"/>
      <c r="V373" s="6292"/>
      <c r="W373" s="5594"/>
      <c r="X373" s="5594"/>
      <c r="Y373" s="5597"/>
      <c r="Z373" s="4482"/>
      <c r="AA373" s="5634"/>
      <c r="AB373" s="5594"/>
      <c r="AC373" s="5598"/>
      <c r="AD373" s="5594"/>
      <c r="AE373" s="5608"/>
      <c r="AF373" s="5608"/>
      <c r="AG373" s="5609"/>
      <c r="AH373" s="6199"/>
      <c r="AJ373" s="5637" t="s">
        <v>1531</v>
      </c>
      <c r="AK373" s="5589">
        <v>460</v>
      </c>
      <c r="AL373" s="5589" t="s">
        <v>36</v>
      </c>
      <c r="AM373" s="5610">
        <v>45525</v>
      </c>
      <c r="AN373" s="6358">
        <v>10</v>
      </c>
      <c r="AO373" s="5594" t="s">
        <v>35</v>
      </c>
      <c r="AP373" s="5594">
        <v>10</v>
      </c>
      <c r="AQ373" s="5597">
        <v>366</v>
      </c>
      <c r="AR373" s="4482">
        <v>45527</v>
      </c>
      <c r="AS373" s="5595">
        <v>45530</v>
      </c>
      <c r="AT373" s="5599">
        <v>23151</v>
      </c>
      <c r="AU373" s="5609">
        <v>10000</v>
      </c>
      <c r="AV373" s="5598">
        <f t="shared" si="99"/>
        <v>0</v>
      </c>
      <c r="AW373" s="5600">
        <f t="shared" si="100"/>
        <v>3660</v>
      </c>
      <c r="AX373" s="5600">
        <f t="shared" si="101"/>
        <v>183</v>
      </c>
      <c r="AY373" s="5609">
        <v>5</v>
      </c>
      <c r="AZ373" s="2205"/>
      <c r="BT373" s="875"/>
      <c r="BU373" s="876"/>
      <c r="BV373" s="875"/>
      <c r="BW373" s="877"/>
      <c r="BX373" s="878"/>
      <c r="BY373" s="875"/>
      <c r="BZ373" s="879"/>
      <c r="CA373" s="886"/>
      <c r="CB373" s="880"/>
      <c r="GK373" s="3850"/>
    </row>
    <row r="374" spans="17:193">
      <c r="Q374" s="5637"/>
      <c r="R374" s="5589"/>
      <c r="S374" s="5605"/>
      <c r="T374" s="5589"/>
      <c r="U374" s="5595"/>
      <c r="V374" s="6292"/>
      <c r="W374" s="5594"/>
      <c r="X374" s="5594"/>
      <c r="Y374" s="5597"/>
      <c r="Z374" s="4482"/>
      <c r="AA374" s="5634"/>
      <c r="AB374" s="5594"/>
      <c r="AC374" s="5598"/>
      <c r="AD374" s="5594"/>
      <c r="AE374" s="5608"/>
      <c r="AF374" s="5608"/>
      <c r="AG374" s="5609"/>
      <c r="AH374" s="6199"/>
      <c r="AJ374" s="7224" t="s">
        <v>1699</v>
      </c>
      <c r="AK374" s="5594">
        <v>461</v>
      </c>
      <c r="AL374" s="5589" t="s">
        <v>36</v>
      </c>
      <c r="AM374" s="5610">
        <v>45525</v>
      </c>
      <c r="AN374" s="7046">
        <v>3</v>
      </c>
      <c r="AO374" s="5594" t="s">
        <v>35</v>
      </c>
      <c r="AP374" s="7263">
        <f>(AU374/400)</f>
        <v>8</v>
      </c>
      <c r="AQ374" s="5608">
        <v>1185.9000000000001</v>
      </c>
      <c r="AR374" s="4482">
        <v>45527</v>
      </c>
      <c r="AS374" s="5595">
        <v>45530</v>
      </c>
      <c r="AT374" s="5599">
        <v>23151</v>
      </c>
      <c r="AU374" s="5598">
        <v>3200</v>
      </c>
      <c r="AV374" s="5598">
        <f t="shared" si="99"/>
        <v>200</v>
      </c>
      <c r="AW374" s="5608">
        <f t="shared" si="100"/>
        <v>3794.8800000000006</v>
      </c>
      <c r="AX374" s="5608">
        <f t="shared" si="101"/>
        <v>189.74400000000003</v>
      </c>
      <c r="AY374" s="5831">
        <v>5</v>
      </c>
      <c r="AZ374" s="2205"/>
      <c r="BT374" s="726"/>
      <c r="BU374" s="888"/>
      <c r="BV374" s="726"/>
      <c r="BW374" s="723"/>
      <c r="BX374" s="887"/>
      <c r="BY374" s="875"/>
      <c r="BZ374" s="879"/>
      <c r="CA374" s="886"/>
      <c r="CB374" s="880"/>
      <c r="GK374" s="3850"/>
    </row>
    <row r="375" spans="17:193">
      <c r="Q375" s="5637"/>
      <c r="R375" s="5638"/>
      <c r="S375" s="5626"/>
      <c r="T375" s="5589"/>
      <c r="U375" s="5606"/>
      <c r="V375" s="5607"/>
      <c r="W375" s="5612"/>
      <c r="X375" s="5612"/>
      <c r="Y375" s="5629"/>
      <c r="Z375" s="4482"/>
      <c r="AA375" s="5627"/>
      <c r="AB375" s="5594"/>
      <c r="AC375" s="5598"/>
      <c r="AD375" s="5594"/>
      <c r="AE375" s="5608"/>
      <c r="AF375" s="5608"/>
      <c r="AG375" s="5609"/>
      <c r="AH375" s="6199"/>
      <c r="AJ375" s="5637" t="s">
        <v>1528</v>
      </c>
      <c r="AK375" s="5589">
        <v>476</v>
      </c>
      <c r="AL375" s="5589" t="s">
        <v>36</v>
      </c>
      <c r="AM375" s="5610">
        <v>45575</v>
      </c>
      <c r="AN375" s="6358">
        <v>25</v>
      </c>
      <c r="AO375" s="5594" t="s">
        <v>35</v>
      </c>
      <c r="AP375" s="7263">
        <f>(AN375*1000/500)</f>
        <v>50</v>
      </c>
      <c r="AQ375" s="5597">
        <v>434</v>
      </c>
      <c r="AR375" s="5614">
        <v>45581</v>
      </c>
      <c r="AS375" s="6208">
        <v>45595</v>
      </c>
      <c r="AT375" s="5599">
        <v>23582</v>
      </c>
      <c r="AU375" s="5609">
        <v>25000</v>
      </c>
      <c r="AV375" s="5598">
        <f t="shared" si="99"/>
        <v>0</v>
      </c>
      <c r="AW375" s="5600">
        <f t="shared" si="100"/>
        <v>10850</v>
      </c>
      <c r="AX375" s="5600">
        <f t="shared" si="101"/>
        <v>542.5</v>
      </c>
      <c r="AY375" s="5609">
        <v>5</v>
      </c>
      <c r="AZ375" s="2205"/>
      <c r="BT375" s="875"/>
      <c r="BU375" s="876"/>
      <c r="BV375" s="875"/>
      <c r="BW375" s="877"/>
      <c r="BX375" s="878"/>
      <c r="BY375" s="875"/>
      <c r="BZ375" s="879"/>
      <c r="CA375" s="886"/>
      <c r="CB375" s="880"/>
      <c r="GK375" s="3850"/>
    </row>
    <row r="376" spans="17:193">
      <c r="Q376" s="5637"/>
      <c r="R376" s="5673"/>
      <c r="S376" s="5603"/>
      <c r="T376" s="5589"/>
      <c r="U376" s="5595"/>
      <c r="V376" s="5596"/>
      <c r="W376" s="5589"/>
      <c r="X376" s="5589"/>
      <c r="Y376" s="5597"/>
      <c r="Z376" s="4482"/>
      <c r="AA376" s="5634"/>
      <c r="AB376" s="3605"/>
      <c r="AC376" s="5609"/>
      <c r="AD376" s="5609"/>
      <c r="AE376" s="5600"/>
      <c r="AF376" s="5600"/>
      <c r="AG376" s="5632"/>
      <c r="AH376" s="6510"/>
      <c r="AJ376" s="5637" t="s">
        <v>1527</v>
      </c>
      <c r="AK376" s="5599">
        <v>463</v>
      </c>
      <c r="AL376" s="5589" t="s">
        <v>36</v>
      </c>
      <c r="AM376" s="5610">
        <v>45541</v>
      </c>
      <c r="AN376" s="7044">
        <v>10</v>
      </c>
      <c r="AO376" s="5612" t="s">
        <v>35</v>
      </c>
      <c r="AP376" s="5612">
        <v>20</v>
      </c>
      <c r="AQ376" s="5613">
        <v>603.4</v>
      </c>
      <c r="AR376" s="4482">
        <v>45545</v>
      </c>
      <c r="AS376" s="5595">
        <v>45546</v>
      </c>
      <c r="AT376" s="5599">
        <v>23269</v>
      </c>
      <c r="AU376" s="5615">
        <v>10000</v>
      </c>
      <c r="AV376" s="5598">
        <f t="shared" si="99"/>
        <v>0</v>
      </c>
      <c r="AW376" s="5616">
        <f t="shared" si="100"/>
        <v>6034</v>
      </c>
      <c r="AX376" s="5616">
        <f t="shared" si="101"/>
        <v>301.7</v>
      </c>
      <c r="AY376" s="5609">
        <v>5</v>
      </c>
      <c r="AZ376" s="2205"/>
      <c r="BT376" s="875"/>
      <c r="BU376" s="876"/>
      <c r="BV376" s="875"/>
      <c r="BW376" s="877"/>
      <c r="BX376" s="878"/>
      <c r="BY376" s="875"/>
      <c r="BZ376" s="879"/>
      <c r="CA376" s="886"/>
      <c r="CB376" s="880"/>
      <c r="GK376" s="3850"/>
    </row>
    <row r="377" spans="17:193">
      <c r="Q377" s="5637"/>
      <c r="R377" s="5673"/>
      <c r="S377" s="5589"/>
      <c r="T377" s="5589"/>
      <c r="U377" s="5595"/>
      <c r="V377" s="5596"/>
      <c r="W377" s="5589"/>
      <c r="X377" s="5589"/>
      <c r="Y377" s="5597"/>
      <c r="Z377" s="4482"/>
      <c r="AA377" s="5634"/>
      <c r="AB377" s="5589"/>
      <c r="AC377" s="5609"/>
      <c r="AD377" s="5609"/>
      <c r="AE377" s="5600"/>
      <c r="AF377" s="5600"/>
      <c r="AG377" s="5632"/>
      <c r="AH377" s="5672"/>
      <c r="AJ377" s="5637" t="s">
        <v>1528</v>
      </c>
      <c r="AK377" s="5589">
        <v>464</v>
      </c>
      <c r="AL377" s="5589" t="s">
        <v>36</v>
      </c>
      <c r="AM377" s="5610">
        <v>45541</v>
      </c>
      <c r="AN377" s="6358">
        <v>100</v>
      </c>
      <c r="AO377" s="5594" t="s">
        <v>35</v>
      </c>
      <c r="AP377" s="5594">
        <v>100</v>
      </c>
      <c r="AQ377" s="5597">
        <v>434</v>
      </c>
      <c r="AR377" s="4482">
        <v>45545</v>
      </c>
      <c r="AS377" s="5595">
        <v>45546</v>
      </c>
      <c r="AT377" s="5599">
        <v>23269</v>
      </c>
      <c r="AU377" s="5609">
        <v>100000</v>
      </c>
      <c r="AV377" s="5598">
        <f t="shared" si="99"/>
        <v>0</v>
      </c>
      <c r="AW377" s="5600">
        <f t="shared" si="100"/>
        <v>43400</v>
      </c>
      <c r="AX377" s="5600">
        <f t="shared" si="101"/>
        <v>2170</v>
      </c>
      <c r="AY377" s="5609">
        <v>5</v>
      </c>
      <c r="AZ377" s="2205"/>
      <c r="BT377" s="875"/>
      <c r="BU377" s="876"/>
      <c r="BV377" s="875"/>
      <c r="BW377" s="877"/>
      <c r="BX377" s="878"/>
      <c r="BY377" s="875"/>
      <c r="BZ377" s="879"/>
      <c r="CA377" s="886"/>
      <c r="CB377" s="880"/>
      <c r="GK377" s="3850"/>
    </row>
    <row r="378" spans="17:193">
      <c r="Q378" s="5637"/>
      <c r="R378" s="5673"/>
      <c r="S378" s="5589"/>
      <c r="T378" s="5589"/>
      <c r="U378" s="5595"/>
      <c r="V378" s="5596"/>
      <c r="W378" s="5589"/>
      <c r="X378" s="5589"/>
      <c r="Y378" s="5597"/>
      <c r="Z378" s="4482"/>
      <c r="AA378" s="5634"/>
      <c r="AB378" s="5589"/>
      <c r="AC378" s="5598"/>
      <c r="AD378" s="5589"/>
      <c r="AE378" s="5600"/>
      <c r="AF378" s="5600"/>
      <c r="AG378" s="5632"/>
      <c r="AH378" s="5672"/>
      <c r="AJ378" s="5637" t="s">
        <v>1529</v>
      </c>
      <c r="AK378" s="5618">
        <v>465</v>
      </c>
      <c r="AL378" s="5589" t="s">
        <v>36</v>
      </c>
      <c r="AM378" s="5610">
        <v>45541</v>
      </c>
      <c r="AN378" s="7045">
        <v>1</v>
      </c>
      <c r="AO378" s="5594" t="s">
        <v>35</v>
      </c>
      <c r="AP378" s="5594">
        <v>2</v>
      </c>
      <c r="AQ378" s="5620">
        <v>522.6</v>
      </c>
      <c r="AR378" s="4482">
        <v>45545</v>
      </c>
      <c r="AS378" s="5595">
        <v>45546</v>
      </c>
      <c r="AT378" s="5599">
        <v>23269</v>
      </c>
      <c r="AU378" s="5621">
        <v>1000</v>
      </c>
      <c r="AV378" s="5598">
        <f t="shared" si="99"/>
        <v>0</v>
      </c>
      <c r="AW378" s="5622">
        <f t="shared" si="100"/>
        <v>522.6</v>
      </c>
      <c r="AX378" s="5622">
        <f t="shared" si="101"/>
        <v>26.130000000000003</v>
      </c>
      <c r="AY378" s="5609">
        <v>5</v>
      </c>
      <c r="AZ378" s="2205"/>
      <c r="BT378" s="726"/>
      <c r="BU378" s="888"/>
      <c r="BV378" s="726"/>
      <c r="BW378" s="723"/>
      <c r="BX378" s="889"/>
      <c r="BY378" s="726"/>
      <c r="BZ378" s="724"/>
      <c r="CA378" s="768"/>
      <c r="CB378" s="890"/>
      <c r="GK378" s="3850"/>
    </row>
    <row r="379" spans="17:193">
      <c r="Q379" s="5637"/>
      <c r="R379" s="5638"/>
      <c r="S379" s="5631"/>
      <c r="T379" s="5589"/>
      <c r="U379" s="5606"/>
      <c r="V379" s="5607"/>
      <c r="W379" s="5594"/>
      <c r="X379" s="5594"/>
      <c r="Y379" s="5608"/>
      <c r="Z379" s="4482"/>
      <c r="AA379" s="5634"/>
      <c r="AB379" s="5594"/>
      <c r="AC379" s="5598"/>
      <c r="AD379" s="5630"/>
      <c r="AE379" s="5616"/>
      <c r="AF379" s="5629"/>
      <c r="AG379" s="5589"/>
      <c r="AH379" s="5602"/>
      <c r="AJ379" s="7223" t="s">
        <v>1679</v>
      </c>
      <c r="AK379" s="5594">
        <v>466</v>
      </c>
      <c r="AL379" s="5589" t="s">
        <v>36</v>
      </c>
      <c r="AM379" s="5610">
        <v>45541</v>
      </c>
      <c r="AN379" s="7046">
        <v>10</v>
      </c>
      <c r="AO379" s="5594" t="s">
        <v>35</v>
      </c>
      <c r="AP379" s="7263">
        <f>(AU379/400)</f>
        <v>25</v>
      </c>
      <c r="AQ379" s="5608">
        <v>1185.9000000000001</v>
      </c>
      <c r="AR379" s="4482">
        <v>45545</v>
      </c>
      <c r="AS379" s="5595">
        <v>45546</v>
      </c>
      <c r="AT379" s="5599">
        <v>23269</v>
      </c>
      <c r="AU379" s="5598">
        <v>10000</v>
      </c>
      <c r="AV379" s="5598">
        <f t="shared" si="99"/>
        <v>0</v>
      </c>
      <c r="AW379" s="5608">
        <f t="shared" si="100"/>
        <v>11859</v>
      </c>
      <c r="AX379" s="5608">
        <f t="shared" si="101"/>
        <v>592.95000000000005</v>
      </c>
      <c r="AY379" s="5831">
        <v>5</v>
      </c>
      <c r="AZ379" s="2205"/>
      <c r="BT379" s="726"/>
      <c r="BU379" s="888"/>
      <c r="BV379" s="726"/>
      <c r="BW379" s="723"/>
      <c r="BX379" s="889"/>
      <c r="BY379" s="726"/>
      <c r="BZ379" s="724"/>
      <c r="CA379" s="768"/>
      <c r="CB379" s="890"/>
      <c r="GK379" s="3850"/>
    </row>
    <row r="380" spans="17:193">
      <c r="Q380" s="5637"/>
      <c r="R380" s="5638"/>
      <c r="S380" s="5631"/>
      <c r="T380" s="5589"/>
      <c r="U380" s="5606"/>
      <c r="V380" s="5671"/>
      <c r="W380" s="5594"/>
      <c r="X380" s="5594"/>
      <c r="Y380" s="5608"/>
      <c r="Z380" s="4482"/>
      <c r="AA380" s="5634"/>
      <c r="AB380" s="5594"/>
      <c r="AC380" s="5598"/>
      <c r="AD380" s="5630"/>
      <c r="AE380" s="5616"/>
      <c r="AF380" s="5629"/>
      <c r="AG380" s="5589"/>
      <c r="AH380" s="5672"/>
      <c r="AJ380" s="5637" t="s">
        <v>1531</v>
      </c>
      <c r="AK380" s="5589">
        <v>467</v>
      </c>
      <c r="AL380" s="5589" t="s">
        <v>36</v>
      </c>
      <c r="AM380" s="5610">
        <v>45541</v>
      </c>
      <c r="AN380" s="6358">
        <v>15</v>
      </c>
      <c r="AO380" s="5594" t="s">
        <v>35</v>
      </c>
      <c r="AP380" s="5594">
        <v>15</v>
      </c>
      <c r="AQ380" s="5597">
        <v>366</v>
      </c>
      <c r="AR380" s="4482">
        <v>45545</v>
      </c>
      <c r="AS380" s="5595">
        <v>45546</v>
      </c>
      <c r="AT380" s="5599">
        <v>23269</v>
      </c>
      <c r="AU380" s="5609">
        <v>15000</v>
      </c>
      <c r="AV380" s="5598">
        <f t="shared" si="99"/>
        <v>0</v>
      </c>
      <c r="AW380" s="5600">
        <f t="shared" si="100"/>
        <v>5490</v>
      </c>
      <c r="AX380" s="5600">
        <f t="shared" si="101"/>
        <v>274.5</v>
      </c>
      <c r="AY380" s="5609">
        <v>5</v>
      </c>
      <c r="AZ380" s="2205"/>
      <c r="GK380" s="3850"/>
    </row>
    <row r="381" spans="17:193">
      <c r="Q381" s="5637"/>
      <c r="R381" s="5673"/>
      <c r="S381" s="5631"/>
      <c r="T381" s="5589"/>
      <c r="U381" s="5606"/>
      <c r="V381" s="5607"/>
      <c r="W381" s="5594"/>
      <c r="X381" s="5594"/>
      <c r="Y381" s="5608"/>
      <c r="Z381" s="4482"/>
      <c r="AA381" s="5634"/>
      <c r="AB381" s="5594"/>
      <c r="AC381" s="5598"/>
      <c r="AD381" s="5598"/>
      <c r="AE381" s="5600"/>
      <c r="AF381" s="5608"/>
      <c r="AG381" s="5589"/>
      <c r="AH381" s="5602"/>
      <c r="AJ381" s="7224" t="s">
        <v>1699</v>
      </c>
      <c r="AK381" s="5594">
        <v>468</v>
      </c>
      <c r="AL381" s="5589" t="s">
        <v>36</v>
      </c>
      <c r="AM381" s="5610">
        <v>45541</v>
      </c>
      <c r="AN381" s="7046">
        <v>4</v>
      </c>
      <c r="AO381" s="5594" t="s">
        <v>35</v>
      </c>
      <c r="AP381" s="7263">
        <f>(AU381/400)</f>
        <v>10</v>
      </c>
      <c r="AQ381" s="5608">
        <v>1185.9000000000001</v>
      </c>
      <c r="AR381" s="4482">
        <v>45545</v>
      </c>
      <c r="AS381" s="5595">
        <v>45546</v>
      </c>
      <c r="AT381" s="5599">
        <v>23269</v>
      </c>
      <c r="AU381" s="5598">
        <v>4000</v>
      </c>
      <c r="AV381" s="5598">
        <f t="shared" si="99"/>
        <v>0</v>
      </c>
      <c r="AW381" s="5608">
        <f t="shared" si="100"/>
        <v>4743.6000000000004</v>
      </c>
      <c r="AX381" s="5608">
        <f t="shared" si="101"/>
        <v>237.18000000000004</v>
      </c>
      <c r="AY381" s="5831">
        <v>5</v>
      </c>
      <c r="AZ381" s="6983"/>
      <c r="BT381" s="1492"/>
      <c r="BU381" s="1492"/>
      <c r="BV381" s="1492"/>
      <c r="BW381" s="1492"/>
      <c r="BX381" s="6665"/>
      <c r="BY381" s="719"/>
      <c r="BZ381" s="6666"/>
      <c r="CA381" s="1492"/>
      <c r="CB381" s="6667"/>
      <c r="GK381" s="3850"/>
    </row>
    <row r="382" spans="17:193">
      <c r="Q382" s="5635"/>
      <c r="R382" s="5603"/>
      <c r="S382" s="5605"/>
      <c r="T382" s="5589"/>
      <c r="U382" s="5606"/>
      <c r="V382" s="5596"/>
      <c r="W382" s="5594"/>
      <c r="X382" s="5594"/>
      <c r="Y382" s="5597"/>
      <c r="Z382" s="4482"/>
      <c r="AA382" s="5634"/>
      <c r="AB382" s="5594"/>
      <c r="AC382" s="5598"/>
      <c r="AD382" s="5594"/>
      <c r="AE382" s="5608"/>
      <c r="AF382" s="5608"/>
      <c r="AG382" s="5609"/>
      <c r="AH382" s="6437"/>
      <c r="AJ382" s="5637" t="s">
        <v>1527</v>
      </c>
      <c r="AK382" s="5599">
        <v>469</v>
      </c>
      <c r="AL382" s="5589" t="s">
        <v>36</v>
      </c>
      <c r="AM382" s="5610">
        <v>45555</v>
      </c>
      <c r="AN382" s="7044">
        <v>15</v>
      </c>
      <c r="AO382" s="5612" t="s">
        <v>35</v>
      </c>
      <c r="AP382" s="5612">
        <v>30</v>
      </c>
      <c r="AQ382" s="5613">
        <v>603.4</v>
      </c>
      <c r="AR382" s="5614">
        <v>45562</v>
      </c>
      <c r="AS382" s="6208">
        <v>45562</v>
      </c>
      <c r="AT382" s="5599">
        <v>23387</v>
      </c>
      <c r="AU382" s="5615">
        <v>15000</v>
      </c>
      <c r="AV382" s="5598">
        <f t="shared" si="99"/>
        <v>0</v>
      </c>
      <c r="AW382" s="5616">
        <f t="shared" si="100"/>
        <v>9051</v>
      </c>
      <c r="AX382" s="5616">
        <f t="shared" si="101"/>
        <v>452.55</v>
      </c>
      <c r="AY382" s="5609">
        <v>5</v>
      </c>
      <c r="AZ382" s="2205"/>
      <c r="GK382" s="3850"/>
    </row>
    <row r="383" spans="17:193" ht="23.4">
      <c r="Q383" s="6509"/>
      <c r="R383" s="6291"/>
      <c r="S383" s="6202"/>
      <c r="T383" s="5701"/>
      <c r="U383" s="5918"/>
      <c r="V383" s="5705"/>
      <c r="W383" s="3941"/>
      <c r="X383" s="3941"/>
      <c r="Y383" s="5706"/>
      <c r="Z383" s="5707"/>
      <c r="AA383" s="7572"/>
      <c r="AB383" s="3941"/>
      <c r="AC383" s="5740"/>
      <c r="AD383" s="3941"/>
      <c r="AE383" s="5711"/>
      <c r="AF383" s="5711"/>
      <c r="AG383" s="5708"/>
      <c r="AH383" s="5768"/>
      <c r="AJ383" s="5637" t="s">
        <v>1528</v>
      </c>
      <c r="AK383" s="5589">
        <v>470</v>
      </c>
      <c r="AL383" s="5589" t="s">
        <v>36</v>
      </c>
      <c r="AM383" s="5610">
        <v>45555</v>
      </c>
      <c r="AN383" s="6358">
        <v>180</v>
      </c>
      <c r="AO383" s="5594" t="s">
        <v>35</v>
      </c>
      <c r="AP383" s="5594">
        <v>180</v>
      </c>
      <c r="AQ383" s="5597">
        <v>434</v>
      </c>
      <c r="AR383" s="5614">
        <v>45562</v>
      </c>
      <c r="AS383" s="6208">
        <v>45562</v>
      </c>
      <c r="AT383" s="5599">
        <v>23387</v>
      </c>
      <c r="AU383" s="5609">
        <v>180000</v>
      </c>
      <c r="AV383" s="5598">
        <f t="shared" si="99"/>
        <v>0</v>
      </c>
      <c r="AW383" s="5600">
        <f t="shared" si="100"/>
        <v>78120</v>
      </c>
      <c r="AX383" s="5600">
        <f t="shared" si="101"/>
        <v>3906</v>
      </c>
      <c r="AY383" s="5609">
        <v>5</v>
      </c>
      <c r="AZ383" s="2205"/>
      <c r="BT383" s="94"/>
      <c r="BX383" s="2"/>
      <c r="GK383" s="3850"/>
    </row>
    <row r="384" spans="17:193">
      <c r="Q384" s="5679"/>
      <c r="R384" s="5654"/>
      <c r="S384" s="5654"/>
      <c r="T384" s="5654"/>
      <c r="U384" s="5654"/>
      <c r="V384" s="5654"/>
      <c r="W384" s="5654"/>
      <c r="X384" s="5654"/>
      <c r="Y384" s="5655"/>
      <c r="Z384" s="5654"/>
      <c r="AA384" s="7570"/>
      <c r="AB384" s="5654"/>
      <c r="AC384" s="5654"/>
      <c r="AD384" s="5654"/>
      <c r="AE384" s="5655"/>
      <c r="AF384" s="5655"/>
      <c r="AG384" s="5654"/>
      <c r="AH384" s="5890"/>
      <c r="AJ384" s="5637" t="s">
        <v>1529</v>
      </c>
      <c r="AK384" s="5618">
        <v>471</v>
      </c>
      <c r="AL384" s="5589" t="s">
        <v>36</v>
      </c>
      <c r="AM384" s="5610">
        <v>45555</v>
      </c>
      <c r="AN384" s="7045">
        <v>1.5</v>
      </c>
      <c r="AO384" s="5594" t="s">
        <v>35</v>
      </c>
      <c r="AP384" s="5594">
        <v>3</v>
      </c>
      <c r="AQ384" s="5620">
        <v>522.6</v>
      </c>
      <c r="AR384" s="5614">
        <v>45562</v>
      </c>
      <c r="AS384" s="6208">
        <v>45562</v>
      </c>
      <c r="AT384" s="5599">
        <v>23387</v>
      </c>
      <c r="AU384" s="5621">
        <v>1500</v>
      </c>
      <c r="AV384" s="5598">
        <f t="shared" si="99"/>
        <v>0</v>
      </c>
      <c r="AW384" s="5622">
        <f t="shared" si="100"/>
        <v>783.9</v>
      </c>
      <c r="AX384" s="5622">
        <f t="shared" si="101"/>
        <v>39.195</v>
      </c>
      <c r="AY384" s="5609">
        <v>5</v>
      </c>
      <c r="AZ384" s="2205"/>
      <c r="BT384" s="2605"/>
      <c r="BU384" s="2605"/>
      <c r="BV384" s="1775"/>
      <c r="BW384" s="1775"/>
      <c r="BX384" s="1775"/>
      <c r="BY384" s="2605"/>
      <c r="BZ384" s="1775"/>
      <c r="CA384" s="1775"/>
      <c r="CB384" s="1775"/>
      <c r="GK384" s="3850"/>
    </row>
    <row r="385" spans="17:193" ht="15" thickBot="1">
      <c r="Q385" s="5681"/>
      <c r="R385" s="5658"/>
      <c r="S385" s="5658"/>
      <c r="T385" s="5658"/>
      <c r="U385" s="5658"/>
      <c r="V385" s="5658"/>
      <c r="W385" s="5658"/>
      <c r="X385" s="5658"/>
      <c r="Y385" s="5658"/>
      <c r="Z385" s="5658"/>
      <c r="AA385" s="3305"/>
      <c r="AB385" s="5658"/>
      <c r="AC385" s="5658"/>
      <c r="AD385" s="5658"/>
      <c r="AE385" s="7573">
        <f>SUM(AE364:AE384)</f>
        <v>241463.72</v>
      </c>
      <c r="AF385" s="7573">
        <f>SUM(AF364:AF384)</f>
        <v>12073.186</v>
      </c>
      <c r="AG385" s="5658"/>
      <c r="AH385" s="6435"/>
      <c r="AJ385" s="7223" t="s">
        <v>1679</v>
      </c>
      <c r="AK385" s="5594">
        <v>472</v>
      </c>
      <c r="AL385" s="5589" t="s">
        <v>36</v>
      </c>
      <c r="AM385" s="5610">
        <v>45555</v>
      </c>
      <c r="AN385" s="7046">
        <v>20</v>
      </c>
      <c r="AO385" s="5594" t="s">
        <v>35</v>
      </c>
      <c r="AP385" s="7263">
        <f>(AU385/400)</f>
        <v>50</v>
      </c>
      <c r="AQ385" s="5608">
        <v>1185.9000000000001</v>
      </c>
      <c r="AR385" s="5614">
        <v>45562</v>
      </c>
      <c r="AS385" s="6208">
        <v>45562</v>
      </c>
      <c r="AT385" s="5599">
        <v>23387</v>
      </c>
      <c r="AU385" s="5598">
        <v>20000</v>
      </c>
      <c r="AV385" s="5598">
        <f t="shared" si="99"/>
        <v>0</v>
      </c>
      <c r="AW385" s="5608">
        <f t="shared" si="100"/>
        <v>23718</v>
      </c>
      <c r="AX385" s="5608">
        <f t="shared" si="101"/>
        <v>1185.9000000000001</v>
      </c>
      <c r="AY385" s="5831">
        <v>5</v>
      </c>
      <c r="AZ385" s="2205"/>
      <c r="BT385" s="1775"/>
      <c r="BU385" s="1775"/>
      <c r="BV385" s="1775"/>
      <c r="BW385" s="1775"/>
      <c r="BX385" s="1775"/>
      <c r="BY385" s="1775"/>
      <c r="BZ385" s="1775"/>
      <c r="CA385" s="1775"/>
      <c r="CB385" s="1775"/>
      <c r="GK385" s="3850"/>
    </row>
    <row r="386" spans="17:193">
      <c r="Q386" s="4994"/>
      <c r="R386" s="4994"/>
      <c r="S386" s="4994"/>
      <c r="T386" s="4994"/>
      <c r="U386" s="4994"/>
      <c r="V386" s="4994"/>
      <c r="W386" s="4994"/>
      <c r="X386" s="4994"/>
      <c r="Y386" s="4994"/>
      <c r="Z386" s="4994"/>
      <c r="AA386" s="4994"/>
      <c r="AB386" s="4994"/>
      <c r="AC386" s="4994"/>
      <c r="AD386" s="4994"/>
      <c r="AE386" s="4994"/>
      <c r="AF386" s="4994"/>
      <c r="AG386" s="4994"/>
      <c r="AH386" s="87"/>
      <c r="AJ386" s="5637" t="s">
        <v>1531</v>
      </c>
      <c r="AK386" s="5589">
        <v>473</v>
      </c>
      <c r="AL386" s="5589" t="s">
        <v>36</v>
      </c>
      <c r="AM386" s="5610">
        <v>45555</v>
      </c>
      <c r="AN386" s="6358">
        <v>30</v>
      </c>
      <c r="AO386" s="5594" t="s">
        <v>35</v>
      </c>
      <c r="AP386" s="5594">
        <v>30</v>
      </c>
      <c r="AQ386" s="5597">
        <v>366</v>
      </c>
      <c r="AR386" s="5614">
        <v>45562</v>
      </c>
      <c r="AS386" s="6208">
        <v>45562</v>
      </c>
      <c r="AT386" s="5599">
        <v>23387</v>
      </c>
      <c r="AU386" s="5609">
        <v>30000</v>
      </c>
      <c r="AV386" s="5598">
        <f t="shared" si="99"/>
        <v>0</v>
      </c>
      <c r="AW386" s="5600">
        <f t="shared" si="100"/>
        <v>10980</v>
      </c>
      <c r="AX386" s="5600">
        <f t="shared" si="101"/>
        <v>549</v>
      </c>
      <c r="AY386" s="5609">
        <v>5</v>
      </c>
      <c r="AZ386" s="2205"/>
      <c r="BT386" s="2605"/>
      <c r="BU386" s="2605"/>
      <c r="BV386" s="1775"/>
      <c r="BW386" s="1775"/>
      <c r="BX386" s="1775"/>
      <c r="BY386" s="2605"/>
      <c r="BZ386" s="1775"/>
      <c r="CA386" s="1775"/>
      <c r="CB386" s="1775"/>
      <c r="GK386" s="3850"/>
    </row>
    <row r="387" spans="17:193">
      <c r="Q387" s="4995"/>
      <c r="R387" s="4995"/>
      <c r="S387" s="4993"/>
      <c r="T387" s="4993"/>
      <c r="U387" s="4993"/>
      <c r="V387" s="4993"/>
      <c r="W387" s="4993"/>
      <c r="X387" s="4993"/>
      <c r="Y387" s="4993"/>
      <c r="Z387" s="4993"/>
      <c r="AA387" s="4994"/>
      <c r="AB387" s="4993"/>
      <c r="AC387" s="4993"/>
      <c r="AD387" s="4993"/>
      <c r="AE387" s="4993"/>
      <c r="AF387" s="4993"/>
      <c r="AG387" s="4993"/>
      <c r="AH387" s="5012"/>
      <c r="AJ387" s="7224" t="s">
        <v>1699</v>
      </c>
      <c r="AK387" s="5594">
        <v>474</v>
      </c>
      <c r="AL387" s="5589" t="s">
        <v>36</v>
      </c>
      <c r="AM387" s="5610">
        <v>45555</v>
      </c>
      <c r="AN387" s="7046">
        <v>12</v>
      </c>
      <c r="AO387" s="5594" t="s">
        <v>35</v>
      </c>
      <c r="AP387" s="7263">
        <f>(AU387/400)</f>
        <v>30</v>
      </c>
      <c r="AQ387" s="5608">
        <v>1185.9000000000001</v>
      </c>
      <c r="AR387" s="5614">
        <v>45562</v>
      </c>
      <c r="AS387" s="6208">
        <v>45562</v>
      </c>
      <c r="AT387" s="5599">
        <v>23387</v>
      </c>
      <c r="AU387" s="5598">
        <v>12000</v>
      </c>
      <c r="AV387" s="5598">
        <f t="shared" si="99"/>
        <v>0</v>
      </c>
      <c r="AW387" s="5608">
        <f t="shared" si="100"/>
        <v>14230.800000000001</v>
      </c>
      <c r="AX387" s="5608">
        <f t="shared" si="101"/>
        <v>711.54000000000008</v>
      </c>
      <c r="AY387" s="5831">
        <v>5</v>
      </c>
      <c r="AZ387" s="2205"/>
      <c r="BT387" s="875"/>
      <c r="BU387" s="876"/>
      <c r="BV387" s="875"/>
      <c r="BW387" s="877"/>
      <c r="BX387" s="878"/>
      <c r="BY387" s="875"/>
      <c r="BZ387" s="879"/>
      <c r="CA387" s="886"/>
      <c r="CB387" s="880"/>
      <c r="GK387" s="3850"/>
    </row>
    <row r="388" spans="17:193"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5012"/>
      <c r="AB388" s="87"/>
      <c r="AC388" s="87"/>
      <c r="AD388" s="87"/>
      <c r="AE388" s="87"/>
      <c r="AF388" s="87"/>
      <c r="AG388" s="87"/>
      <c r="AH388" s="87"/>
      <c r="AJ388" s="5637" t="s">
        <v>1528</v>
      </c>
      <c r="AK388" s="5589">
        <v>476</v>
      </c>
      <c r="AL388" s="5589" t="s">
        <v>36</v>
      </c>
      <c r="AM388" s="5610">
        <v>45575</v>
      </c>
      <c r="AN388" s="6358">
        <v>100</v>
      </c>
      <c r="AO388" s="5594" t="s">
        <v>35</v>
      </c>
      <c r="AP388" s="7263">
        <f>(AN388*1000/500)</f>
        <v>200</v>
      </c>
      <c r="AQ388" s="5597">
        <v>434</v>
      </c>
      <c r="AR388" s="5614">
        <v>45581</v>
      </c>
      <c r="AS388" s="6208">
        <v>45580</v>
      </c>
      <c r="AT388" s="5599">
        <v>23485</v>
      </c>
      <c r="AU388" s="5609">
        <v>75000</v>
      </c>
      <c r="AV388" s="5598">
        <f t="shared" si="99"/>
        <v>-25000</v>
      </c>
      <c r="AW388" s="5600">
        <f t="shared" si="100"/>
        <v>32550</v>
      </c>
      <c r="AX388" s="5600">
        <f t="shared" si="101"/>
        <v>1627.5</v>
      </c>
      <c r="AY388" s="5609">
        <v>5</v>
      </c>
      <c r="AZ388" s="2205"/>
      <c r="BT388" s="875"/>
      <c r="BU388" s="876"/>
      <c r="BV388" s="875"/>
      <c r="BW388" s="877"/>
      <c r="BX388" s="878"/>
      <c r="BY388" s="875"/>
      <c r="BZ388" s="879"/>
      <c r="CA388" s="886"/>
      <c r="CB388" s="880"/>
      <c r="GK388" s="3850"/>
    </row>
    <row r="389" spans="17:193"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5012"/>
      <c r="AB389" s="87"/>
      <c r="AC389" s="87"/>
      <c r="AD389" s="87"/>
      <c r="AE389" s="87"/>
      <c r="AF389" s="87"/>
      <c r="AG389" s="87"/>
      <c r="AH389" s="87"/>
      <c r="AJ389" s="5637" t="s">
        <v>1528</v>
      </c>
      <c r="AK389" s="5589">
        <v>476</v>
      </c>
      <c r="AL389" s="5589" t="s">
        <v>36</v>
      </c>
      <c r="AM389" s="5610">
        <v>45575</v>
      </c>
      <c r="AN389" s="6358">
        <v>25</v>
      </c>
      <c r="AO389" s="5594" t="s">
        <v>35</v>
      </c>
      <c r="AP389" s="7263">
        <f>(AN389*1000/500)</f>
        <v>50</v>
      </c>
      <c r="AQ389" s="5597">
        <v>434</v>
      </c>
      <c r="AR389" s="5614">
        <v>45581</v>
      </c>
      <c r="AS389" s="6208">
        <v>45595</v>
      </c>
      <c r="AT389" s="5599">
        <v>23582</v>
      </c>
      <c r="AU389" s="5609">
        <v>25000</v>
      </c>
      <c r="AV389" s="5598">
        <f t="shared" si="99"/>
        <v>0</v>
      </c>
      <c r="AW389" s="5600">
        <f t="shared" si="100"/>
        <v>10850</v>
      </c>
      <c r="AX389" s="5600">
        <f t="shared" si="101"/>
        <v>542.5</v>
      </c>
      <c r="AY389" s="5609">
        <v>5</v>
      </c>
      <c r="AZ389" s="2205"/>
      <c r="BT389" s="875"/>
      <c r="BU389" s="876"/>
      <c r="BV389" s="875"/>
      <c r="BW389" s="877"/>
      <c r="BX389" s="878"/>
      <c r="BY389" s="875"/>
      <c r="BZ389" s="879"/>
      <c r="CA389" s="886"/>
      <c r="CB389" s="880"/>
      <c r="GK389" s="3850"/>
    </row>
    <row r="390" spans="17:193"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5012"/>
      <c r="AB390" s="87"/>
      <c r="AC390" s="87"/>
      <c r="AD390" s="87"/>
      <c r="AE390" s="87"/>
      <c r="AF390" s="87"/>
      <c r="AG390" s="87"/>
      <c r="AH390" s="87"/>
      <c r="AJ390" s="5637" t="s">
        <v>1529</v>
      </c>
      <c r="AK390" s="5618">
        <v>477</v>
      </c>
      <c r="AL390" s="5589" t="s">
        <v>36</v>
      </c>
      <c r="AM390" s="5610">
        <v>45575</v>
      </c>
      <c r="AN390" s="7045">
        <v>1</v>
      </c>
      <c r="AO390" s="5594" t="s">
        <v>35</v>
      </c>
      <c r="AP390" s="7263">
        <f>(AN390*1000/500)</f>
        <v>2</v>
      </c>
      <c r="AQ390" s="5620">
        <v>522.6</v>
      </c>
      <c r="AR390" s="5614">
        <v>45581</v>
      </c>
      <c r="AS390" s="6208">
        <v>45580</v>
      </c>
      <c r="AT390" s="5599">
        <v>23485</v>
      </c>
      <c r="AU390" s="5621">
        <v>1000</v>
      </c>
      <c r="AV390" s="5598">
        <f t="shared" si="99"/>
        <v>0</v>
      </c>
      <c r="AW390" s="5622">
        <f t="shared" si="100"/>
        <v>522.6</v>
      </c>
      <c r="AX390" s="5622">
        <f t="shared" si="101"/>
        <v>26.130000000000003</v>
      </c>
      <c r="AY390" s="5609">
        <v>5</v>
      </c>
      <c r="AZ390" s="2205"/>
      <c r="BT390" s="875"/>
      <c r="BU390" s="876"/>
      <c r="BV390" s="875"/>
      <c r="BW390" s="877"/>
      <c r="BX390" s="878"/>
      <c r="BY390" s="875"/>
      <c r="BZ390" s="879"/>
      <c r="CA390" s="886"/>
      <c r="CB390" s="880"/>
      <c r="GK390" s="3850"/>
    </row>
    <row r="391" spans="17:193">
      <c r="Q391" s="6404"/>
      <c r="R391" s="1182"/>
      <c r="S391" s="7574"/>
      <c r="T391" s="6404"/>
      <c r="U391" s="1186"/>
      <c r="V391" s="7575"/>
      <c r="W391" s="1182"/>
      <c r="X391" s="7574"/>
      <c r="Y391" s="6409"/>
      <c r="Z391" s="4091"/>
      <c r="AA391" s="6883"/>
      <c r="AB391" s="6404"/>
      <c r="AC391" s="6407"/>
      <c r="AD391" s="6410"/>
      <c r="AE391" s="6405"/>
      <c r="AF391" s="6405"/>
      <c r="AG391" s="6404"/>
      <c r="AH391" s="87"/>
      <c r="AJ391" s="7223" t="s">
        <v>1679</v>
      </c>
      <c r="AK391" s="5594">
        <v>478</v>
      </c>
      <c r="AL391" s="5589" t="s">
        <v>36</v>
      </c>
      <c r="AM391" s="5610">
        <v>45575</v>
      </c>
      <c r="AN391" s="7046">
        <v>22</v>
      </c>
      <c r="AO391" s="5594" t="s">
        <v>35</v>
      </c>
      <c r="AP391" s="7263">
        <f>(AU391/400)</f>
        <v>55</v>
      </c>
      <c r="AQ391" s="5608">
        <v>1185.9000000000001</v>
      </c>
      <c r="AR391" s="5614">
        <v>45581</v>
      </c>
      <c r="AS391" s="6208">
        <v>45580</v>
      </c>
      <c r="AT391" s="5599">
        <v>23485</v>
      </c>
      <c r="AU391" s="5598">
        <v>22000</v>
      </c>
      <c r="AV391" s="5598">
        <f t="shared" si="99"/>
        <v>0</v>
      </c>
      <c r="AW391" s="5608">
        <f t="shared" si="100"/>
        <v>26089.800000000003</v>
      </c>
      <c r="AX391" s="5608">
        <f t="shared" si="101"/>
        <v>1304.4900000000002</v>
      </c>
      <c r="AY391" s="5831">
        <v>5</v>
      </c>
      <c r="AZ391" s="5832"/>
      <c r="BT391" s="875"/>
      <c r="BU391" s="876"/>
      <c r="BV391" s="875"/>
      <c r="BW391" s="877"/>
      <c r="BX391" s="878"/>
      <c r="BY391" s="875"/>
      <c r="BZ391" s="879"/>
      <c r="CA391" s="886"/>
      <c r="CB391" s="880"/>
      <c r="GK391" s="3850"/>
    </row>
    <row r="392" spans="17:193">
      <c r="Q392" s="6404"/>
      <c r="R392" s="1182"/>
      <c r="S392" s="7576"/>
      <c r="T392" s="6404"/>
      <c r="U392" s="6883"/>
      <c r="V392" s="7568"/>
      <c r="W392" s="1182"/>
      <c r="X392" s="1182"/>
      <c r="Y392" s="6409"/>
      <c r="Z392" s="4091"/>
      <c r="AA392" s="6883"/>
      <c r="AB392" s="1182"/>
      <c r="AC392" s="6410"/>
      <c r="AD392" s="6410"/>
      <c r="AE392" s="6409"/>
      <c r="AF392" s="6409"/>
      <c r="AG392" s="6407"/>
      <c r="AH392" s="87"/>
      <c r="AJ392" s="5637" t="s">
        <v>1531</v>
      </c>
      <c r="AK392" s="5589">
        <v>479</v>
      </c>
      <c r="AL392" s="5589" t="s">
        <v>36</v>
      </c>
      <c r="AM392" s="5610">
        <v>45575</v>
      </c>
      <c r="AN392" s="6358">
        <v>20</v>
      </c>
      <c r="AO392" s="5594" t="s">
        <v>35</v>
      </c>
      <c r="AP392" s="7263">
        <f>(AN392*1000/500)</f>
        <v>40</v>
      </c>
      <c r="AQ392" s="5597">
        <v>366</v>
      </c>
      <c r="AR392" s="5614">
        <v>45581</v>
      </c>
      <c r="AS392" s="6208">
        <v>45580</v>
      </c>
      <c r="AT392" s="5599">
        <v>23485</v>
      </c>
      <c r="AU392" s="5609">
        <v>20000</v>
      </c>
      <c r="AV392" s="5598">
        <f t="shared" si="99"/>
        <v>0</v>
      </c>
      <c r="AW392" s="5600">
        <f t="shared" si="100"/>
        <v>7320</v>
      </c>
      <c r="AX392" s="5600">
        <f t="shared" si="101"/>
        <v>366</v>
      </c>
      <c r="AY392" s="5609">
        <v>5</v>
      </c>
      <c r="AZ392" s="5832"/>
      <c r="BT392" s="6660"/>
      <c r="BU392" s="6668"/>
      <c r="BV392" s="6660"/>
      <c r="BW392" s="6669"/>
      <c r="BX392" s="6670"/>
      <c r="BY392" s="6660"/>
      <c r="BZ392" s="1482"/>
      <c r="CA392" s="6671"/>
      <c r="CB392" s="6672"/>
      <c r="GK392" s="3850"/>
    </row>
    <row r="393" spans="17:193">
      <c r="Q393" s="6404"/>
      <c r="R393" s="1182"/>
      <c r="S393" s="7576"/>
      <c r="T393" s="6404"/>
      <c r="U393" s="6883"/>
      <c r="V393" s="7568"/>
      <c r="W393" s="1182"/>
      <c r="X393" s="1182"/>
      <c r="Y393" s="6409"/>
      <c r="Z393" s="4091"/>
      <c r="AA393" s="6883"/>
      <c r="AB393" s="1182"/>
      <c r="AC393" s="6410"/>
      <c r="AD393" s="6410"/>
      <c r="AE393" s="6409"/>
      <c r="AF393" s="6409"/>
      <c r="AG393" s="6407"/>
      <c r="AH393" s="5012"/>
      <c r="AJ393" s="7224" t="s">
        <v>1699</v>
      </c>
      <c r="AK393" s="5594">
        <v>480</v>
      </c>
      <c r="AL393" s="5589" t="s">
        <v>36</v>
      </c>
      <c r="AM393" s="5610">
        <v>45575</v>
      </c>
      <c r="AN393" s="7046">
        <v>20</v>
      </c>
      <c r="AO393" s="5594" t="s">
        <v>35</v>
      </c>
      <c r="AP393" s="7263">
        <f>(AU393/400)</f>
        <v>50</v>
      </c>
      <c r="AQ393" s="5608">
        <v>1185.9000000000001</v>
      </c>
      <c r="AR393" s="5614">
        <v>45581</v>
      </c>
      <c r="AS393" s="6208">
        <v>45580</v>
      </c>
      <c r="AT393" s="5599">
        <v>23485</v>
      </c>
      <c r="AU393" s="5598">
        <v>20000</v>
      </c>
      <c r="AV393" s="5598">
        <f t="shared" si="99"/>
        <v>0</v>
      </c>
      <c r="AW393" s="5608">
        <f t="shared" si="100"/>
        <v>23718</v>
      </c>
      <c r="AX393" s="5608">
        <f t="shared" si="101"/>
        <v>1185.9000000000001</v>
      </c>
      <c r="AY393" s="5831">
        <v>5</v>
      </c>
      <c r="AZ393" s="2205"/>
      <c r="BT393" s="875"/>
      <c r="BU393" s="876"/>
      <c r="BV393" s="875"/>
      <c r="BW393" s="877"/>
      <c r="BX393" s="878"/>
      <c r="BY393" s="875"/>
      <c r="BZ393" s="879"/>
      <c r="CA393" s="886"/>
      <c r="CB393" s="880"/>
      <c r="GK393" s="3850"/>
    </row>
    <row r="394" spans="17:193">
      <c r="Q394" s="6404"/>
      <c r="R394" s="1182"/>
      <c r="S394" s="7576"/>
      <c r="T394" s="6404"/>
      <c r="U394" s="1186"/>
      <c r="V394" s="7577"/>
      <c r="W394" s="1182"/>
      <c r="X394" s="7574"/>
      <c r="Y394" s="6409"/>
      <c r="Z394" s="4091"/>
      <c r="AA394" s="6883"/>
      <c r="AB394" s="1182"/>
      <c r="AC394" s="6410"/>
      <c r="AD394" s="6410"/>
      <c r="AE394" s="6405"/>
      <c r="AF394" s="6409"/>
      <c r="AG394" s="6404"/>
      <c r="AH394" s="5012"/>
      <c r="AJ394" s="7225" t="s">
        <v>1700</v>
      </c>
      <c r="AK394" s="5594">
        <v>481</v>
      </c>
      <c r="AL394" s="5589" t="s">
        <v>36</v>
      </c>
      <c r="AM394" s="5610">
        <v>45575</v>
      </c>
      <c r="AN394" s="7046">
        <v>2</v>
      </c>
      <c r="AO394" s="5594" t="s">
        <v>35</v>
      </c>
      <c r="AP394" s="7263">
        <f>(AU394/400)</f>
        <v>5</v>
      </c>
      <c r="AQ394" s="5608">
        <v>1185.9000000000001</v>
      </c>
      <c r="AR394" s="5614">
        <v>45581</v>
      </c>
      <c r="AS394" s="6208">
        <v>45580</v>
      </c>
      <c r="AT394" s="5599">
        <v>23485</v>
      </c>
      <c r="AU394" s="5598">
        <v>2000</v>
      </c>
      <c r="AV394" s="5598">
        <f t="shared" si="99"/>
        <v>0</v>
      </c>
      <c r="AW394" s="5608">
        <f t="shared" si="100"/>
        <v>2371.8000000000002</v>
      </c>
      <c r="AX394" s="5608">
        <f t="shared" si="101"/>
        <v>118.59000000000002</v>
      </c>
      <c r="AY394" s="5831">
        <v>5</v>
      </c>
      <c r="AZ394" s="2205"/>
      <c r="BT394" s="875"/>
      <c r="BU394" s="876"/>
      <c r="BV394" s="875"/>
      <c r="BW394" s="877"/>
      <c r="BX394" s="878"/>
      <c r="BY394" s="875"/>
      <c r="BZ394" s="879"/>
      <c r="CA394" s="886"/>
      <c r="CB394" s="880"/>
      <c r="GK394" s="3850"/>
    </row>
    <row r="395" spans="17:193">
      <c r="Q395" s="6404"/>
      <c r="R395" s="1182"/>
      <c r="S395" s="7576"/>
      <c r="T395" s="6404"/>
      <c r="U395" s="1186"/>
      <c r="V395" s="7575"/>
      <c r="W395" s="1182"/>
      <c r="X395" s="1182"/>
      <c r="Y395" s="6409"/>
      <c r="Z395" s="4091"/>
      <c r="AA395" s="6883"/>
      <c r="AB395" s="1182"/>
      <c r="AC395" s="6410"/>
      <c r="AD395" s="6410"/>
      <c r="AE395" s="6405"/>
      <c r="AF395" s="6409"/>
      <c r="AG395" s="6404"/>
      <c r="AH395" s="5012"/>
      <c r="AJ395" s="5637" t="s">
        <v>1527</v>
      </c>
      <c r="AK395" s="5599">
        <v>482</v>
      </c>
      <c r="AL395" s="5589" t="s">
        <v>36</v>
      </c>
      <c r="AM395" s="5610">
        <v>45595</v>
      </c>
      <c r="AN395" s="7044">
        <v>20</v>
      </c>
      <c r="AO395" s="5612" t="s">
        <v>35</v>
      </c>
      <c r="AP395" s="5612">
        <v>40</v>
      </c>
      <c r="AQ395" s="5613">
        <v>609.20000000000005</v>
      </c>
      <c r="AR395" s="5614">
        <v>45602</v>
      </c>
      <c r="AS395" s="6208">
        <v>45595</v>
      </c>
      <c r="AT395" s="5599">
        <v>23582</v>
      </c>
      <c r="AU395" s="5615">
        <v>20000</v>
      </c>
      <c r="AV395" s="5598">
        <f t="shared" si="99"/>
        <v>0</v>
      </c>
      <c r="AW395" s="5616">
        <f t="shared" si="100"/>
        <v>12184</v>
      </c>
      <c r="AX395" s="5616">
        <f t="shared" si="101"/>
        <v>609.20000000000005</v>
      </c>
      <c r="AY395" s="5609">
        <v>5</v>
      </c>
      <c r="AZ395" s="2205"/>
      <c r="BT395" s="875"/>
      <c r="BU395" s="876"/>
      <c r="BV395" s="875"/>
      <c r="BW395" s="877"/>
      <c r="BX395" s="878"/>
      <c r="BY395" s="875"/>
      <c r="BZ395" s="879"/>
      <c r="CA395" s="886"/>
      <c r="CB395" s="880"/>
      <c r="GK395" s="3850"/>
    </row>
    <row r="396" spans="17:193">
      <c r="Q396" s="6404"/>
      <c r="R396" s="1182"/>
      <c r="S396" s="7576"/>
      <c r="T396" s="6404"/>
      <c r="U396" s="1186"/>
      <c r="V396" s="7575"/>
      <c r="W396" s="1182"/>
      <c r="X396" s="1182"/>
      <c r="Y396" s="6409"/>
      <c r="Z396" s="4091"/>
      <c r="AA396" s="6883"/>
      <c r="AB396" s="1182"/>
      <c r="AC396" s="6410"/>
      <c r="AD396" s="6410"/>
      <c r="AE396" s="6405"/>
      <c r="AF396" s="6409"/>
      <c r="AG396" s="6404"/>
      <c r="AH396" s="5012"/>
      <c r="AJ396" s="5637" t="s">
        <v>1528</v>
      </c>
      <c r="AK396" s="5589">
        <v>483</v>
      </c>
      <c r="AL396" s="5589" t="s">
        <v>36</v>
      </c>
      <c r="AM396" s="5610">
        <v>45595</v>
      </c>
      <c r="AN396" s="6358">
        <v>200</v>
      </c>
      <c r="AO396" s="5594" t="s">
        <v>35</v>
      </c>
      <c r="AP396" s="5594">
        <v>200</v>
      </c>
      <c r="AQ396" s="5597">
        <v>489</v>
      </c>
      <c r="AR396" s="5614">
        <v>45602</v>
      </c>
      <c r="AS396" s="6208">
        <v>45595</v>
      </c>
      <c r="AT396" s="5599">
        <v>23582</v>
      </c>
      <c r="AU396" s="5609">
        <v>131500</v>
      </c>
      <c r="AV396" s="5598">
        <f t="shared" si="99"/>
        <v>-68500</v>
      </c>
      <c r="AW396" s="5600">
        <f t="shared" si="100"/>
        <v>64303.5</v>
      </c>
      <c r="AX396" s="5600">
        <f t="shared" si="101"/>
        <v>3215.1750000000002</v>
      </c>
      <c r="AY396" s="5609">
        <v>5</v>
      </c>
      <c r="AZ396" s="2205"/>
      <c r="BT396" s="875"/>
      <c r="BU396" s="876"/>
      <c r="BV396" s="875"/>
      <c r="BW396" s="877"/>
      <c r="BX396" s="878"/>
      <c r="BY396" s="875"/>
      <c r="BZ396" s="879"/>
      <c r="CA396" s="886"/>
      <c r="CB396" s="880"/>
      <c r="GK396" s="3850"/>
    </row>
    <row r="397" spans="17:193">
      <c r="Q397" s="5206"/>
      <c r="R397" s="5208"/>
      <c r="S397" s="5208"/>
      <c r="T397" s="5208"/>
      <c r="U397" s="7578"/>
      <c r="V397" s="7579"/>
      <c r="W397" s="5208"/>
      <c r="X397" s="5208"/>
      <c r="Y397" s="6876"/>
      <c r="Z397" s="4092"/>
      <c r="AA397" s="5207"/>
      <c r="AB397" s="5206"/>
      <c r="AC397" s="7580"/>
      <c r="AD397" s="7580"/>
      <c r="AE397" s="6876"/>
      <c r="AF397" s="6876"/>
      <c r="AG397" s="1241"/>
      <c r="AH397" s="5012"/>
      <c r="AJ397" s="5637" t="s">
        <v>1528</v>
      </c>
      <c r="AK397" s="5589">
        <v>483</v>
      </c>
      <c r="AL397" s="5589" t="s">
        <v>36</v>
      </c>
      <c r="AM397" s="5610">
        <v>45595</v>
      </c>
      <c r="AN397" s="6358">
        <v>68.5</v>
      </c>
      <c r="AO397" s="5594" t="s">
        <v>35</v>
      </c>
      <c r="AP397" s="5594">
        <v>68.5</v>
      </c>
      <c r="AQ397" s="5597">
        <v>489</v>
      </c>
      <c r="AR397" s="5614">
        <v>45602</v>
      </c>
      <c r="AS397" s="6208">
        <v>45610</v>
      </c>
      <c r="AT397" s="5599">
        <v>23685</v>
      </c>
      <c r="AU397" s="5609">
        <v>68500</v>
      </c>
      <c r="AV397" s="5598">
        <f t="shared" si="99"/>
        <v>0</v>
      </c>
      <c r="AW397" s="5600">
        <f t="shared" si="100"/>
        <v>33496.5</v>
      </c>
      <c r="AX397" s="5600">
        <f t="shared" si="101"/>
        <v>1674.825</v>
      </c>
      <c r="AY397" s="5609">
        <v>5</v>
      </c>
      <c r="AZ397" s="6984"/>
      <c r="BT397" s="875"/>
      <c r="BU397" s="876"/>
      <c r="BV397" s="875"/>
      <c r="BW397" s="877"/>
      <c r="BX397" s="878"/>
      <c r="BY397" s="875"/>
      <c r="BZ397" s="879"/>
      <c r="CA397" s="886"/>
      <c r="CB397" s="880"/>
      <c r="GK397" s="3850"/>
    </row>
    <row r="398" spans="17:193">
      <c r="Q398" s="5206"/>
      <c r="R398" s="5208"/>
      <c r="S398" s="5208"/>
      <c r="T398" s="5208"/>
      <c r="U398" s="7578"/>
      <c r="V398" s="7579"/>
      <c r="W398" s="5208"/>
      <c r="X398" s="5208"/>
      <c r="Y398" s="6876"/>
      <c r="Z398" s="4092"/>
      <c r="AA398" s="5207"/>
      <c r="AB398" s="5206"/>
      <c r="AC398" s="7580"/>
      <c r="AD398" s="7580"/>
      <c r="AE398" s="6876"/>
      <c r="AF398" s="6876"/>
      <c r="AG398" s="1241"/>
      <c r="AH398" s="5012"/>
      <c r="AJ398" s="5637" t="s">
        <v>1529</v>
      </c>
      <c r="AK398" s="5618">
        <v>484</v>
      </c>
      <c r="AL398" s="5589" t="s">
        <v>36</v>
      </c>
      <c r="AM398" s="5610">
        <v>45595</v>
      </c>
      <c r="AN398" s="7045">
        <v>2</v>
      </c>
      <c r="AO398" s="5594" t="s">
        <v>35</v>
      </c>
      <c r="AP398" s="5594">
        <v>4</v>
      </c>
      <c r="AQ398" s="5620">
        <v>588.79999999999995</v>
      </c>
      <c r="AR398" s="5614">
        <v>45602</v>
      </c>
      <c r="AS398" s="6208">
        <v>45595</v>
      </c>
      <c r="AT398" s="5599">
        <v>23582</v>
      </c>
      <c r="AU398" s="5621">
        <v>2000</v>
      </c>
      <c r="AV398" s="5598">
        <f t="shared" si="99"/>
        <v>0</v>
      </c>
      <c r="AW398" s="5622">
        <f t="shared" si="100"/>
        <v>1177.5999999999999</v>
      </c>
      <c r="AX398" s="5622">
        <f t="shared" si="101"/>
        <v>58.879999999999995</v>
      </c>
      <c r="AY398" s="5609">
        <v>5</v>
      </c>
      <c r="AZ398" s="2205"/>
      <c r="BT398" s="875"/>
      <c r="BU398" s="876"/>
      <c r="BV398" s="875"/>
      <c r="BW398" s="877"/>
      <c r="BX398" s="878"/>
      <c r="BY398" s="875"/>
      <c r="BZ398" s="879"/>
      <c r="CA398" s="886"/>
      <c r="CB398" s="880"/>
      <c r="GK398" s="3850"/>
    </row>
    <row r="399" spans="17:193">
      <c r="Q399" s="6404"/>
      <c r="R399" s="1182"/>
      <c r="S399" s="1182"/>
      <c r="T399" s="1182"/>
      <c r="U399" s="1186"/>
      <c r="V399" s="6408"/>
      <c r="W399" s="1182"/>
      <c r="X399" s="1182"/>
      <c r="Y399" s="6409"/>
      <c r="Z399" s="4091"/>
      <c r="AA399" s="6883"/>
      <c r="AB399" s="6404"/>
      <c r="AC399" s="6410"/>
      <c r="AD399" s="6410"/>
      <c r="AE399" s="6409"/>
      <c r="AF399" s="6409"/>
      <c r="AG399" s="1492"/>
      <c r="AH399" s="5012"/>
      <c r="AJ399" s="7223" t="s">
        <v>1679</v>
      </c>
      <c r="AK399" s="5594">
        <v>485</v>
      </c>
      <c r="AL399" s="5589" t="s">
        <v>36</v>
      </c>
      <c r="AM399" s="5610">
        <v>45595</v>
      </c>
      <c r="AN399" s="7046">
        <v>20</v>
      </c>
      <c r="AO399" s="5594" t="s">
        <v>35</v>
      </c>
      <c r="AP399" s="5594">
        <v>50</v>
      </c>
      <c r="AQ399" s="5608">
        <v>1257</v>
      </c>
      <c r="AR399" s="5614">
        <v>45602</v>
      </c>
      <c r="AS399" s="6208">
        <v>45595</v>
      </c>
      <c r="AT399" s="5599">
        <v>23582</v>
      </c>
      <c r="AU399" s="5598">
        <v>7600</v>
      </c>
      <c r="AV399" s="5598">
        <f t="shared" si="99"/>
        <v>-12400</v>
      </c>
      <c r="AW399" s="5608">
        <f t="shared" si="100"/>
        <v>9553.2000000000007</v>
      </c>
      <c r="AX399" s="5608">
        <f t="shared" si="101"/>
        <v>477.66000000000008</v>
      </c>
      <c r="AY399" s="5831">
        <v>5</v>
      </c>
      <c r="AZ399" s="2205"/>
      <c r="BT399" s="875"/>
      <c r="BU399" s="876"/>
      <c r="BV399" s="875"/>
      <c r="BW399" s="877"/>
      <c r="BX399" s="878"/>
      <c r="BY399" s="875"/>
      <c r="BZ399" s="879"/>
      <c r="CA399" s="886"/>
      <c r="CB399" s="880"/>
      <c r="GK399" s="3850"/>
    </row>
    <row r="400" spans="17:193">
      <c r="Q400" s="5206"/>
      <c r="R400" s="5206"/>
      <c r="S400" s="5205"/>
      <c r="T400" s="5206"/>
      <c r="U400" s="5207"/>
      <c r="V400" s="7581"/>
      <c r="W400" s="5208"/>
      <c r="X400" s="5208"/>
      <c r="Y400" s="5209"/>
      <c r="Z400" s="4092"/>
      <c r="AA400" s="5207"/>
      <c r="AB400" s="5208"/>
      <c r="AC400" s="7580"/>
      <c r="AD400" s="5208"/>
      <c r="AE400" s="6876"/>
      <c r="AF400" s="6876"/>
      <c r="AG400" s="7566"/>
      <c r="AH400" s="6404"/>
      <c r="AJ400" s="7223" t="s">
        <v>1679</v>
      </c>
      <c r="AK400" s="5594">
        <v>485</v>
      </c>
      <c r="AL400" s="5589" t="s">
        <v>36</v>
      </c>
      <c r="AM400" s="5610">
        <v>45595</v>
      </c>
      <c r="AN400" s="7046">
        <v>12.4</v>
      </c>
      <c r="AO400" s="5594" t="s">
        <v>35</v>
      </c>
      <c r="AP400" s="5594">
        <v>31</v>
      </c>
      <c r="AQ400" s="5608">
        <v>1257</v>
      </c>
      <c r="AR400" s="5614">
        <v>45602</v>
      </c>
      <c r="AS400" s="6208">
        <v>45610</v>
      </c>
      <c r="AT400" s="5599">
        <v>23685</v>
      </c>
      <c r="AU400" s="5598">
        <v>12400</v>
      </c>
      <c r="AV400" s="5598">
        <f t="shared" si="99"/>
        <v>0</v>
      </c>
      <c r="AW400" s="5608">
        <f t="shared" si="100"/>
        <v>15586.8</v>
      </c>
      <c r="AX400" s="5608">
        <f t="shared" si="101"/>
        <v>779.34</v>
      </c>
      <c r="AY400" s="5831">
        <v>5</v>
      </c>
      <c r="AZ400" s="2205"/>
      <c r="BT400" s="875"/>
      <c r="BU400" s="876"/>
      <c r="BV400" s="875"/>
      <c r="BW400" s="877"/>
      <c r="BX400" s="878"/>
      <c r="BY400" s="875"/>
      <c r="BZ400" s="879"/>
      <c r="CA400" s="886"/>
      <c r="CB400" s="880"/>
      <c r="GK400" s="3850"/>
    </row>
    <row r="401" spans="17:193">
      <c r="Q401" s="5206"/>
      <c r="R401" s="5206"/>
      <c r="S401" s="5205"/>
      <c r="T401" s="5206"/>
      <c r="U401" s="5207"/>
      <c r="V401" s="7581"/>
      <c r="W401" s="5208"/>
      <c r="X401" s="5208"/>
      <c r="Y401" s="5209"/>
      <c r="Z401" s="4092"/>
      <c r="AA401" s="5207"/>
      <c r="AB401" s="5208"/>
      <c r="AC401" s="7580"/>
      <c r="AD401" s="5208"/>
      <c r="AE401" s="6876"/>
      <c r="AF401" s="6876"/>
      <c r="AG401" s="7566"/>
      <c r="AH401" s="6404"/>
      <c r="AJ401" s="5637" t="s">
        <v>1531</v>
      </c>
      <c r="AK401" s="5589">
        <v>486</v>
      </c>
      <c r="AL401" s="5589" t="s">
        <v>36</v>
      </c>
      <c r="AM401" s="5610">
        <v>45595</v>
      </c>
      <c r="AN401" s="6358">
        <v>20</v>
      </c>
      <c r="AO401" s="5594" t="s">
        <v>35</v>
      </c>
      <c r="AP401" s="5594">
        <v>20</v>
      </c>
      <c r="AQ401" s="5597">
        <v>396.50125700000001</v>
      </c>
      <c r="AR401" s="5614">
        <v>45602</v>
      </c>
      <c r="AS401" s="6208">
        <v>45595</v>
      </c>
      <c r="AT401" s="5599">
        <v>23582</v>
      </c>
      <c r="AU401" s="5609">
        <v>20000</v>
      </c>
      <c r="AV401" s="5598">
        <f t="shared" si="99"/>
        <v>0</v>
      </c>
      <c r="AW401" s="5600">
        <f t="shared" si="100"/>
        <v>7930.0251400000006</v>
      </c>
      <c r="AX401" s="5600">
        <f t="shared" si="101"/>
        <v>396.50125700000007</v>
      </c>
      <c r="AY401" s="5609">
        <v>5</v>
      </c>
      <c r="AZ401" s="2205"/>
      <c r="BT401" s="875"/>
      <c r="BU401" s="876"/>
      <c r="BV401" s="875"/>
      <c r="BW401" s="877"/>
      <c r="BX401" s="878"/>
      <c r="BY401" s="875"/>
      <c r="BZ401" s="879"/>
      <c r="CA401" s="886"/>
      <c r="CB401" s="880"/>
      <c r="GK401" s="3850"/>
    </row>
    <row r="402" spans="17:193">
      <c r="Q402" s="5206"/>
      <c r="R402" s="5208"/>
      <c r="S402" s="7582"/>
      <c r="T402" s="5206"/>
      <c r="U402" s="7578"/>
      <c r="V402" s="7583"/>
      <c r="W402" s="5208"/>
      <c r="X402" s="5208"/>
      <c r="Y402" s="6876"/>
      <c r="Z402" s="4092"/>
      <c r="AA402" s="7578"/>
      <c r="AB402" s="5208"/>
      <c r="AC402" s="7580"/>
      <c r="AD402" s="5208"/>
      <c r="AE402" s="6876"/>
      <c r="AF402" s="6876"/>
      <c r="AG402" s="7566"/>
      <c r="AH402" s="6404"/>
      <c r="AJ402" s="7224" t="s">
        <v>1699</v>
      </c>
      <c r="AK402" s="5594">
        <v>487</v>
      </c>
      <c r="AL402" s="5589" t="s">
        <v>36</v>
      </c>
      <c r="AM402" s="5610">
        <v>45595</v>
      </c>
      <c r="AN402" s="7046">
        <v>15</v>
      </c>
      <c r="AO402" s="5594" t="s">
        <v>35</v>
      </c>
      <c r="AP402" s="5594">
        <v>37.5</v>
      </c>
      <c r="AQ402" s="5608">
        <v>1257</v>
      </c>
      <c r="AR402" s="5614">
        <v>45602</v>
      </c>
      <c r="AS402" s="6208">
        <v>45610</v>
      </c>
      <c r="AT402" s="5599">
        <v>23685</v>
      </c>
      <c r="AU402" s="5598">
        <v>15200</v>
      </c>
      <c r="AV402" s="5598">
        <f t="shared" si="99"/>
        <v>200</v>
      </c>
      <c r="AW402" s="5608">
        <f t="shared" si="100"/>
        <v>19106.400000000001</v>
      </c>
      <c r="AX402" s="5608">
        <f t="shared" si="101"/>
        <v>955.32000000000016</v>
      </c>
      <c r="AY402" s="5831">
        <v>5</v>
      </c>
      <c r="AZ402" s="2205"/>
      <c r="BT402" s="875"/>
      <c r="BU402" s="876"/>
      <c r="BV402" s="875"/>
      <c r="BW402" s="877"/>
      <c r="BX402" s="878"/>
      <c r="BY402" s="875"/>
      <c r="BZ402" s="879"/>
      <c r="CA402" s="886"/>
      <c r="CB402" s="880"/>
      <c r="GK402" s="3850"/>
    </row>
    <row r="403" spans="17:193">
      <c r="Q403" s="5206"/>
      <c r="R403" s="5208"/>
      <c r="S403" s="5206"/>
      <c r="T403" s="5206"/>
      <c r="U403" s="5207"/>
      <c r="V403" s="4923"/>
      <c r="W403" s="5206"/>
      <c r="X403" s="5206"/>
      <c r="Y403" s="5209"/>
      <c r="Z403" s="4092"/>
      <c r="AA403" s="5207"/>
      <c r="AB403" s="1481"/>
      <c r="AC403" s="7566"/>
      <c r="AD403" s="7566"/>
      <c r="AE403" s="7567"/>
      <c r="AF403" s="7567"/>
      <c r="AG403" s="5206"/>
      <c r="AH403" s="5206"/>
      <c r="AJ403" s="7225" t="s">
        <v>1700</v>
      </c>
      <c r="AK403" s="5594">
        <v>488</v>
      </c>
      <c r="AL403" s="5589" t="s">
        <v>36</v>
      </c>
      <c r="AM403" s="5610">
        <v>45595</v>
      </c>
      <c r="AN403" s="7046">
        <v>0.4</v>
      </c>
      <c r="AO403" s="5594" t="s">
        <v>35</v>
      </c>
      <c r="AP403" s="5625">
        <v>1</v>
      </c>
      <c r="AQ403" s="5608">
        <v>1257</v>
      </c>
      <c r="AR403" s="5614">
        <v>45602</v>
      </c>
      <c r="AS403" s="6208">
        <v>45610</v>
      </c>
      <c r="AT403" s="5599">
        <v>23685</v>
      </c>
      <c r="AU403" s="5598">
        <v>400</v>
      </c>
      <c r="AV403" s="5598">
        <f t="shared" si="99"/>
        <v>0</v>
      </c>
      <c r="AW403" s="5608">
        <f t="shared" si="100"/>
        <v>502.8</v>
      </c>
      <c r="AX403" s="5608">
        <f t="shared" si="101"/>
        <v>25.14</v>
      </c>
      <c r="AY403" s="5831">
        <v>5</v>
      </c>
      <c r="AZ403" s="2205"/>
      <c r="BT403" s="875"/>
      <c r="BU403" s="876"/>
      <c r="BV403" s="875"/>
      <c r="BW403" s="877"/>
      <c r="BX403" s="878"/>
      <c r="BY403" s="875"/>
      <c r="BZ403" s="879"/>
      <c r="CA403" s="886"/>
      <c r="CB403" s="880"/>
      <c r="GK403" s="3850"/>
    </row>
    <row r="404" spans="17:193">
      <c r="Q404" s="5206"/>
      <c r="R404" s="5208"/>
      <c r="S404" s="5206"/>
      <c r="T404" s="5206"/>
      <c r="U404" s="5207"/>
      <c r="V404" s="4923"/>
      <c r="W404" s="5206"/>
      <c r="X404" s="5206"/>
      <c r="Y404" s="5209"/>
      <c r="Z404" s="4092"/>
      <c r="AA404" s="5207"/>
      <c r="AB404" s="5206"/>
      <c r="AC404" s="7566"/>
      <c r="AD404" s="7566"/>
      <c r="AE404" s="7567"/>
      <c r="AF404" s="7567"/>
      <c r="AG404" s="5206"/>
      <c r="AH404" s="5206"/>
      <c r="AJ404" s="5690" t="s">
        <v>1527</v>
      </c>
      <c r="AK404" s="6377">
        <v>489</v>
      </c>
      <c r="AL404" s="5701" t="s">
        <v>36</v>
      </c>
      <c r="AM404" s="5698">
        <v>45618</v>
      </c>
      <c r="AN404" s="7371">
        <v>7.5</v>
      </c>
      <c r="AO404" s="5693" t="s">
        <v>35</v>
      </c>
      <c r="AP404" s="5693">
        <v>15</v>
      </c>
      <c r="AQ404" s="6513">
        <v>615</v>
      </c>
      <c r="AR404" s="5697">
        <v>45625</v>
      </c>
      <c r="AS404" s="7387">
        <v>45625</v>
      </c>
      <c r="AT404" s="6377"/>
      <c r="AU404" s="6379">
        <v>7500</v>
      </c>
      <c r="AV404" s="5740">
        <f t="shared" si="99"/>
        <v>0</v>
      </c>
      <c r="AW404" s="5700">
        <f t="shared" si="100"/>
        <v>4612.5</v>
      </c>
      <c r="AX404" s="5700">
        <f t="shared" si="101"/>
        <v>230.625</v>
      </c>
      <c r="AY404" s="5708">
        <v>5</v>
      </c>
      <c r="AZ404" s="2205"/>
      <c r="BT404" s="875"/>
      <c r="BU404" s="876"/>
      <c r="BV404" s="875"/>
      <c r="BW404" s="877"/>
      <c r="BX404" s="878"/>
      <c r="BY404" s="875"/>
      <c r="BZ404" s="879"/>
      <c r="CA404" s="886"/>
      <c r="CB404" s="880"/>
      <c r="GK404" s="3850"/>
    </row>
    <row r="405" spans="17:193">
      <c r="Q405" s="5206"/>
      <c r="R405" s="5208"/>
      <c r="S405" s="5206"/>
      <c r="T405" s="5206"/>
      <c r="U405" s="5207"/>
      <c r="V405" s="4923"/>
      <c r="W405" s="5206"/>
      <c r="X405" s="5206"/>
      <c r="Y405" s="5209"/>
      <c r="Z405" s="4092"/>
      <c r="AA405" s="5207"/>
      <c r="AB405" s="5206"/>
      <c r="AC405" s="7580"/>
      <c r="AD405" s="5206"/>
      <c r="AE405" s="7567"/>
      <c r="AF405" s="7567"/>
      <c r="AG405" s="5206"/>
      <c r="AH405" s="5206"/>
      <c r="AJ405" s="5690" t="s">
        <v>1528</v>
      </c>
      <c r="AK405" s="5701">
        <v>490</v>
      </c>
      <c r="AL405" s="5701" t="s">
        <v>36</v>
      </c>
      <c r="AM405" s="5698">
        <v>45618</v>
      </c>
      <c r="AN405" s="7155">
        <v>230</v>
      </c>
      <c r="AO405" s="3941" t="s">
        <v>35</v>
      </c>
      <c r="AP405" s="3941">
        <v>230</v>
      </c>
      <c r="AQ405" s="5706">
        <v>544</v>
      </c>
      <c r="AR405" s="5697">
        <v>45625</v>
      </c>
      <c r="AS405" s="7387">
        <v>45625</v>
      </c>
      <c r="AT405" s="6377"/>
      <c r="AU405" s="5708">
        <v>230000</v>
      </c>
      <c r="AV405" s="5740">
        <f t="shared" si="99"/>
        <v>0</v>
      </c>
      <c r="AW405" s="5709">
        <f t="shared" si="100"/>
        <v>125120</v>
      </c>
      <c r="AX405" s="5709">
        <f t="shared" si="101"/>
        <v>6256</v>
      </c>
      <c r="AY405" s="5708">
        <v>5</v>
      </c>
      <c r="AZ405" s="2205"/>
      <c r="BT405" s="875"/>
      <c r="BU405" s="876"/>
      <c r="BV405" s="875"/>
      <c r="BW405" s="877"/>
      <c r="BX405" s="878"/>
      <c r="BY405" s="875"/>
      <c r="BZ405" s="879"/>
      <c r="CA405" s="886"/>
      <c r="CB405" s="880"/>
      <c r="GK405" s="3850"/>
    </row>
    <row r="406" spans="17:193">
      <c r="Q406" s="5206"/>
      <c r="R406" s="5208"/>
      <c r="S406" s="7582"/>
      <c r="T406" s="5206"/>
      <c r="U406" s="7578"/>
      <c r="V406" s="7583"/>
      <c r="W406" s="5208"/>
      <c r="X406" s="5208"/>
      <c r="Y406" s="6876"/>
      <c r="Z406" s="4092"/>
      <c r="AA406" s="5207"/>
      <c r="AB406" s="5208"/>
      <c r="AC406" s="7580"/>
      <c r="AD406" s="7580"/>
      <c r="AE406" s="7567"/>
      <c r="AF406" s="6876"/>
      <c r="AG406" s="5206"/>
      <c r="AH406" s="5012"/>
      <c r="AJ406" s="5690" t="s">
        <v>1529</v>
      </c>
      <c r="AK406" s="6380">
        <v>491</v>
      </c>
      <c r="AL406" s="5701" t="s">
        <v>36</v>
      </c>
      <c r="AM406" s="5698">
        <v>45618</v>
      </c>
      <c r="AN406" s="7539">
        <v>2.5</v>
      </c>
      <c r="AO406" s="3941" t="s">
        <v>35</v>
      </c>
      <c r="AP406" s="3941">
        <v>5</v>
      </c>
      <c r="AQ406" s="7540">
        <v>655</v>
      </c>
      <c r="AR406" s="5697">
        <v>45625</v>
      </c>
      <c r="AS406" s="7387">
        <v>45625</v>
      </c>
      <c r="AT406" s="6377"/>
      <c r="AU406" s="6383">
        <v>2500</v>
      </c>
      <c r="AV406" s="5740">
        <f t="shared" si="99"/>
        <v>0</v>
      </c>
      <c r="AW406" s="6382">
        <f t="shared" si="100"/>
        <v>1637.5</v>
      </c>
      <c r="AX406" s="6382">
        <f t="shared" si="101"/>
        <v>81.875</v>
      </c>
      <c r="AY406" s="5708">
        <v>5</v>
      </c>
      <c r="AZ406" s="2205"/>
      <c r="BT406" s="875"/>
      <c r="BU406" s="876"/>
      <c r="BV406" s="875"/>
      <c r="BW406" s="877"/>
      <c r="BX406" s="878"/>
      <c r="BY406" s="875"/>
      <c r="BZ406" s="879"/>
      <c r="CA406" s="886"/>
      <c r="CB406" s="880"/>
      <c r="GK406" s="3850"/>
    </row>
    <row r="407" spans="17:193">
      <c r="Q407" s="5206"/>
      <c r="R407" s="5208"/>
      <c r="S407" s="7582"/>
      <c r="T407" s="5206"/>
      <c r="U407" s="7578"/>
      <c r="V407" s="7584"/>
      <c r="W407" s="5208"/>
      <c r="X407" s="5208"/>
      <c r="Y407" s="6876"/>
      <c r="Z407" s="4092"/>
      <c r="AA407" s="5207"/>
      <c r="AB407" s="5208"/>
      <c r="AC407" s="7580"/>
      <c r="AD407" s="7580"/>
      <c r="AE407" s="7567"/>
      <c r="AF407" s="6876"/>
      <c r="AG407" s="5206"/>
      <c r="AH407" s="5206"/>
      <c r="AJ407" s="7223" t="s">
        <v>1679</v>
      </c>
      <c r="AK407" s="3941">
        <v>492</v>
      </c>
      <c r="AL407" s="5701" t="s">
        <v>36</v>
      </c>
      <c r="AM407" s="5698">
        <v>45618</v>
      </c>
      <c r="AN407" s="7541">
        <v>30</v>
      </c>
      <c r="AO407" s="3941" t="s">
        <v>35</v>
      </c>
      <c r="AP407" s="3941">
        <v>75</v>
      </c>
      <c r="AQ407" s="5711">
        <v>1328</v>
      </c>
      <c r="AR407" s="5697">
        <v>45625</v>
      </c>
      <c r="AS407" s="7387">
        <v>45625</v>
      </c>
      <c r="AT407" s="6377"/>
      <c r="AU407" s="5740">
        <v>30000</v>
      </c>
      <c r="AV407" s="5740">
        <f t="shared" si="99"/>
        <v>0</v>
      </c>
      <c r="AW407" s="5711">
        <f t="shared" si="100"/>
        <v>39840</v>
      </c>
      <c r="AX407" s="5711">
        <f t="shared" si="101"/>
        <v>1992</v>
      </c>
      <c r="AY407" s="7542">
        <v>5</v>
      </c>
      <c r="AZ407" s="2205"/>
      <c r="BT407" s="875"/>
      <c r="BU407" s="876"/>
      <c r="BV407" s="875"/>
      <c r="BW407" s="877"/>
      <c r="BX407" s="878"/>
      <c r="BY407" s="875"/>
      <c r="BZ407" s="879"/>
      <c r="CA407" s="886"/>
      <c r="CB407" s="880"/>
      <c r="GK407" s="3850"/>
    </row>
    <row r="408" spans="17:193">
      <c r="Q408" s="5206"/>
      <c r="R408" s="5208"/>
      <c r="S408" s="7582"/>
      <c r="T408" s="5206"/>
      <c r="U408" s="7578"/>
      <c r="V408" s="7583"/>
      <c r="W408" s="5208"/>
      <c r="X408" s="5208"/>
      <c r="Y408" s="6876"/>
      <c r="Z408" s="4092"/>
      <c r="AA408" s="5207"/>
      <c r="AB408" s="5208"/>
      <c r="AC408" s="7580"/>
      <c r="AD408" s="7580"/>
      <c r="AE408" s="7567"/>
      <c r="AF408" s="6876"/>
      <c r="AG408" s="5206"/>
      <c r="AH408" s="5012"/>
      <c r="AJ408" s="5690" t="s">
        <v>1531</v>
      </c>
      <c r="AK408" s="5701">
        <v>493</v>
      </c>
      <c r="AL408" s="5701" t="s">
        <v>36</v>
      </c>
      <c r="AM408" s="5698">
        <v>45618</v>
      </c>
      <c r="AN408" s="7155">
        <v>25</v>
      </c>
      <c r="AO408" s="3941" t="s">
        <v>35</v>
      </c>
      <c r="AP408" s="3941">
        <v>25</v>
      </c>
      <c r="AQ408" s="5706">
        <v>427</v>
      </c>
      <c r="AR408" s="5697">
        <v>45625</v>
      </c>
      <c r="AS408" s="7387">
        <v>45625</v>
      </c>
      <c r="AT408" s="6377"/>
      <c r="AU408" s="5708">
        <v>25000</v>
      </c>
      <c r="AV408" s="5740">
        <f t="shared" si="99"/>
        <v>0</v>
      </c>
      <c r="AW408" s="5709">
        <f t="shared" si="100"/>
        <v>10675</v>
      </c>
      <c r="AX408" s="5709">
        <f t="shared" si="101"/>
        <v>533.75</v>
      </c>
      <c r="AY408" s="5708">
        <v>5</v>
      </c>
      <c r="AZ408" s="2205"/>
      <c r="BT408" s="3973"/>
      <c r="BU408" s="3974"/>
      <c r="BV408" s="3973"/>
      <c r="BW408" s="3975"/>
      <c r="BX408" s="3976"/>
      <c r="BY408" s="3973"/>
      <c r="BZ408" s="3977"/>
      <c r="CA408" s="4066"/>
      <c r="CB408" s="3978"/>
      <c r="GK408" s="3850"/>
    </row>
    <row r="409" spans="17:193">
      <c r="Q409" s="5206"/>
      <c r="R409" s="5206"/>
      <c r="S409" s="5205"/>
      <c r="T409" s="5206"/>
      <c r="U409" s="7578"/>
      <c r="V409" s="4923"/>
      <c r="W409" s="5208"/>
      <c r="X409" s="5208"/>
      <c r="Y409" s="5209"/>
      <c r="Z409" s="4092"/>
      <c r="AA409" s="5207"/>
      <c r="AB409" s="5208"/>
      <c r="AC409" s="7580"/>
      <c r="AD409" s="5208"/>
      <c r="AE409" s="6876"/>
      <c r="AF409" s="6876"/>
      <c r="AG409" s="7566"/>
      <c r="AH409" s="4994"/>
      <c r="AJ409" s="7224" t="s">
        <v>1699</v>
      </c>
      <c r="AK409" s="3941">
        <v>494</v>
      </c>
      <c r="AL409" s="5701" t="s">
        <v>36</v>
      </c>
      <c r="AM409" s="5698">
        <v>45618</v>
      </c>
      <c r="AN409" s="7541">
        <v>12</v>
      </c>
      <c r="AO409" s="3941" t="s">
        <v>35</v>
      </c>
      <c r="AP409" s="3941">
        <v>30</v>
      </c>
      <c r="AQ409" s="5711">
        <v>1328</v>
      </c>
      <c r="AR409" s="5697">
        <v>45625</v>
      </c>
      <c r="AS409" s="7387">
        <v>45625</v>
      </c>
      <c r="AT409" s="6377"/>
      <c r="AU409" s="5740">
        <v>12000</v>
      </c>
      <c r="AV409" s="5740">
        <f t="shared" si="99"/>
        <v>0</v>
      </c>
      <c r="AW409" s="5711">
        <f t="shared" si="100"/>
        <v>15936</v>
      </c>
      <c r="AX409" s="5711">
        <f t="shared" si="101"/>
        <v>796.80000000000007</v>
      </c>
      <c r="AY409" s="7542">
        <v>5</v>
      </c>
      <c r="AZ409" s="2205"/>
      <c r="BT409" s="875"/>
      <c r="BU409" s="881"/>
      <c r="BV409" s="881"/>
      <c r="BW409" s="884"/>
      <c r="BX409" s="1543"/>
      <c r="BY409" s="875"/>
      <c r="BZ409" s="881"/>
      <c r="CA409" s="1241"/>
      <c r="CB409" s="882"/>
      <c r="GK409" s="3850"/>
    </row>
    <row r="410" spans="17:193">
      <c r="Q410" s="6404"/>
      <c r="R410" s="6404"/>
      <c r="S410" s="7574"/>
      <c r="T410" s="6404"/>
      <c r="U410" s="1186"/>
      <c r="V410" s="4134"/>
      <c r="W410" s="1182"/>
      <c r="X410" s="1182"/>
      <c r="Y410" s="7585"/>
      <c r="Z410" s="4091"/>
      <c r="AA410" s="6883"/>
      <c r="AB410" s="1182"/>
      <c r="AC410" s="6410"/>
      <c r="AD410" s="1182"/>
      <c r="AE410" s="6409"/>
      <c r="AF410" s="6409"/>
      <c r="AG410" s="6407"/>
      <c r="AH410" s="4993"/>
      <c r="AJ410" s="7543" t="s">
        <v>1700</v>
      </c>
      <c r="AK410" s="3941">
        <v>495</v>
      </c>
      <c r="AL410" s="5701" t="s">
        <v>36</v>
      </c>
      <c r="AM410" s="5698">
        <v>45618</v>
      </c>
      <c r="AN410" s="7541">
        <v>1.2</v>
      </c>
      <c r="AO410" s="3941" t="s">
        <v>35</v>
      </c>
      <c r="AP410" s="3941">
        <v>3</v>
      </c>
      <c r="AQ410" s="5711">
        <v>1328</v>
      </c>
      <c r="AR410" s="5697">
        <v>45625</v>
      </c>
      <c r="AS410" s="7387">
        <v>45625</v>
      </c>
      <c r="AT410" s="6377"/>
      <c r="AU410" s="5740">
        <v>1200</v>
      </c>
      <c r="AV410" s="5740">
        <f t="shared" si="99"/>
        <v>0</v>
      </c>
      <c r="AW410" s="5711">
        <f t="shared" si="100"/>
        <v>1593.6</v>
      </c>
      <c r="AX410" s="5711">
        <f t="shared" si="101"/>
        <v>79.680000000000007</v>
      </c>
      <c r="AY410" s="7542">
        <v>5</v>
      </c>
      <c r="AZ410" s="2205"/>
      <c r="BT410" s="875"/>
      <c r="BU410" s="876"/>
      <c r="BV410" s="875"/>
      <c r="BW410" s="877"/>
      <c r="BX410" s="878"/>
      <c r="BY410" s="875"/>
      <c r="BZ410" s="879"/>
      <c r="CA410" s="886"/>
      <c r="CB410" s="880"/>
      <c r="GK410" s="3850"/>
    </row>
    <row r="411" spans="17:193">
      <c r="Q411" s="5012"/>
      <c r="R411" s="5012"/>
      <c r="S411" s="5012"/>
      <c r="T411" s="5012"/>
      <c r="U411" s="5012"/>
      <c r="V411" s="5012"/>
      <c r="W411" s="5012"/>
      <c r="X411" s="5012"/>
      <c r="Y411" s="6411"/>
      <c r="Z411" s="5012"/>
      <c r="AA411" s="4728"/>
      <c r="AB411" s="5012"/>
      <c r="AC411" s="5012"/>
      <c r="AD411" s="5012"/>
      <c r="AE411" s="6411"/>
      <c r="AF411" s="6411"/>
      <c r="AG411" s="5012"/>
      <c r="AH411" s="87"/>
      <c r="AJ411" s="7598" t="s">
        <v>1698</v>
      </c>
      <c r="AK411" s="3941">
        <v>496</v>
      </c>
      <c r="AL411" s="5701" t="s">
        <v>36</v>
      </c>
      <c r="AM411" s="5698">
        <v>45618</v>
      </c>
      <c r="AN411" s="7541">
        <v>60</v>
      </c>
      <c r="AO411" s="3941" t="s">
        <v>35</v>
      </c>
      <c r="AP411" s="3941">
        <v>150</v>
      </c>
      <c r="AQ411" s="5711">
        <v>1328</v>
      </c>
      <c r="AR411" s="5697">
        <v>45625</v>
      </c>
      <c r="AS411" s="7387">
        <v>45625</v>
      </c>
      <c r="AT411" s="6377"/>
      <c r="AU411" s="5740">
        <v>60000</v>
      </c>
      <c r="AV411" s="5740">
        <f>(AU411-AN411*1000)</f>
        <v>0</v>
      </c>
      <c r="AW411" s="5711">
        <f>(AU411*AQ411/1000)</f>
        <v>79680</v>
      </c>
      <c r="AX411" s="5711">
        <f>(AW411*0.05)</f>
        <v>3984</v>
      </c>
      <c r="AY411" s="7542">
        <v>5</v>
      </c>
      <c r="AZ411" s="2205"/>
      <c r="BT411" s="875"/>
      <c r="BU411" s="876"/>
      <c r="BV411" s="875"/>
      <c r="BW411" s="877"/>
      <c r="BX411" s="878"/>
      <c r="BY411" s="875"/>
      <c r="BZ411" s="879"/>
      <c r="CA411" s="886"/>
      <c r="CB411" s="880"/>
      <c r="GK411" s="3850"/>
    </row>
    <row r="412" spans="17:193">
      <c r="Q412" s="5012"/>
      <c r="R412" s="5012"/>
      <c r="S412" s="5012"/>
      <c r="T412" s="5012"/>
      <c r="U412" s="5012"/>
      <c r="V412" s="5012"/>
      <c r="W412" s="5012"/>
      <c r="X412" s="5012"/>
      <c r="Y412" s="5012"/>
      <c r="Z412" s="5012"/>
      <c r="AA412" s="4728"/>
      <c r="AB412" s="5012"/>
      <c r="AC412" s="5012"/>
      <c r="AD412" s="5012"/>
      <c r="AE412" s="6411"/>
      <c r="AF412" s="6411"/>
      <c r="AG412" s="5012"/>
      <c r="AH412" s="87"/>
      <c r="AJ412" s="7142"/>
      <c r="AK412" s="5669"/>
      <c r="AL412" s="5669"/>
      <c r="AM412" s="5595"/>
      <c r="AN412" s="7046"/>
      <c r="AO412" s="5594"/>
      <c r="AP412" s="5594"/>
      <c r="AQ412" s="5608"/>
      <c r="AR412" s="4599"/>
      <c r="AS412" s="5595"/>
      <c r="AT412" s="5603"/>
      <c r="AU412" s="5598"/>
      <c r="AV412" s="5919"/>
      <c r="AW412" s="5670"/>
      <c r="AX412" s="5670"/>
      <c r="AY412" s="7071"/>
      <c r="AZ412" s="2205"/>
      <c r="BT412" s="875"/>
      <c r="BU412" s="876"/>
      <c r="BV412" s="875"/>
      <c r="BW412" s="877"/>
      <c r="BX412" s="878"/>
      <c r="BY412" s="875"/>
      <c r="BZ412" s="879"/>
      <c r="CA412" s="886"/>
      <c r="CB412" s="880"/>
      <c r="GK412" s="3850"/>
    </row>
    <row r="413" spans="17:193">
      <c r="Q413" s="6404"/>
      <c r="R413" s="6404"/>
      <c r="S413" s="1182"/>
      <c r="T413" s="6404"/>
      <c r="U413" s="1186"/>
      <c r="V413" s="6408"/>
      <c r="W413" s="1182"/>
      <c r="X413" s="1182"/>
      <c r="Y413" s="6409"/>
      <c r="Z413" s="4091"/>
      <c r="AA413" s="6883"/>
      <c r="AB413" s="6404"/>
      <c r="AC413" s="6410"/>
      <c r="AD413" s="6410"/>
      <c r="AE413" s="6409"/>
      <c r="AF413" s="6409"/>
      <c r="AG413" s="1492"/>
      <c r="AH413" s="5012"/>
      <c r="AJ413" s="7142"/>
      <c r="AK413" s="5669"/>
      <c r="AL413" s="5669"/>
      <c r="AM413" s="2091"/>
      <c r="AN413" s="2091"/>
      <c r="AO413" s="2091"/>
      <c r="AP413" s="2091"/>
      <c r="AQ413" s="2091"/>
      <c r="AR413" s="2091"/>
      <c r="AS413" s="3674"/>
      <c r="AT413" s="2915"/>
      <c r="AU413" s="7072"/>
      <c r="AV413" s="5919"/>
      <c r="AW413" s="5670"/>
      <c r="AX413" s="5670"/>
      <c r="AY413" s="7071"/>
      <c r="AZ413" s="2205"/>
      <c r="BT413" s="875"/>
      <c r="BU413" s="876"/>
      <c r="BV413" s="875"/>
      <c r="BW413" s="877"/>
      <c r="BX413" s="878"/>
      <c r="BY413" s="875"/>
      <c r="BZ413" s="879"/>
      <c r="CA413" s="886"/>
      <c r="CB413" s="880"/>
      <c r="GK413" s="3850"/>
    </row>
    <row r="414" spans="17:193">
      <c r="Q414" s="6404"/>
      <c r="R414" s="6404"/>
      <c r="S414" s="6404"/>
      <c r="T414" s="6404"/>
      <c r="U414" s="1186"/>
      <c r="V414" s="4134"/>
      <c r="W414" s="1182"/>
      <c r="X414" s="1182"/>
      <c r="Y414" s="6405"/>
      <c r="Z414" s="4091"/>
      <c r="AA414" s="6883"/>
      <c r="AB414" s="6404"/>
      <c r="AC414" s="6407"/>
      <c r="AD414" s="6407"/>
      <c r="AE414" s="6405"/>
      <c r="AF414" s="6405"/>
      <c r="AG414" s="1492"/>
      <c r="AH414" s="5012"/>
      <c r="AJ414" s="7142"/>
      <c r="AK414" s="5669"/>
      <c r="AL414" s="5669"/>
      <c r="AM414" s="5595"/>
      <c r="AN414" s="7046"/>
      <c r="AO414" s="5594"/>
      <c r="AP414" s="5594"/>
      <c r="AQ414" s="5608"/>
      <c r="AR414" s="4599"/>
      <c r="AS414" s="5595"/>
      <c r="AT414" s="5603"/>
      <c r="AU414" s="5919"/>
      <c r="AV414" s="5919"/>
      <c r="AW414" s="5670"/>
      <c r="AX414" s="5670"/>
      <c r="AY414" s="7071"/>
      <c r="AZ414" s="2205"/>
      <c r="BT414" s="875"/>
      <c r="BU414" s="876"/>
      <c r="BV414" s="875"/>
      <c r="BW414" s="877"/>
      <c r="BX414" s="878"/>
      <c r="BY414" s="875"/>
      <c r="BZ414" s="879"/>
      <c r="CA414" s="886"/>
      <c r="CB414" s="880"/>
      <c r="GK414" s="3850"/>
    </row>
    <row r="415" spans="17:193">
      <c r="Q415" s="6404"/>
      <c r="R415" s="1182"/>
      <c r="S415" s="1182"/>
      <c r="T415" s="1182"/>
      <c r="U415" s="1186"/>
      <c r="V415" s="6408"/>
      <c r="W415" s="1182"/>
      <c r="X415" s="1182"/>
      <c r="Y415" s="6409"/>
      <c r="Z415" s="4091"/>
      <c r="AA415" s="6883"/>
      <c r="AB415" s="6404"/>
      <c r="AC415" s="6410"/>
      <c r="AD415" s="6410"/>
      <c r="AE415" s="6409"/>
      <c r="AF415" s="6409"/>
      <c r="AG415" s="1492"/>
      <c r="AH415" s="5012"/>
      <c r="AJ415" s="7142"/>
      <c r="AK415" s="5669"/>
      <c r="AL415" s="5669"/>
      <c r="AM415" s="5595"/>
      <c r="AN415" s="7046"/>
      <c r="AO415" s="5594"/>
      <c r="AP415" s="5594"/>
      <c r="AQ415" s="5608"/>
      <c r="AR415" s="4599"/>
      <c r="AS415" s="5595"/>
      <c r="AT415" s="5603"/>
      <c r="AU415" s="5919"/>
      <c r="AV415" s="5919"/>
      <c r="AW415" s="5670"/>
      <c r="AX415" s="5670"/>
      <c r="AY415" s="7071"/>
      <c r="AZ415" s="2205"/>
      <c r="BT415" s="875"/>
      <c r="BU415" s="876"/>
      <c r="BV415" s="875"/>
      <c r="BW415" s="877"/>
      <c r="BX415" s="878"/>
      <c r="BY415" s="875"/>
      <c r="BZ415" s="879"/>
      <c r="CA415" s="886"/>
      <c r="CB415" s="880"/>
      <c r="GK415" s="3850"/>
    </row>
    <row r="416" spans="17:193">
      <c r="Q416" s="6404"/>
      <c r="R416" s="1182"/>
      <c r="S416" s="1182"/>
      <c r="T416" s="1182"/>
      <c r="U416" s="1186"/>
      <c r="V416" s="6408"/>
      <c r="W416" s="1182"/>
      <c r="X416" s="1182"/>
      <c r="Y416" s="6409"/>
      <c r="Z416" s="4091"/>
      <c r="AA416" s="6883"/>
      <c r="AB416" s="6404"/>
      <c r="AC416" s="6410"/>
      <c r="AD416" s="6410"/>
      <c r="AE416" s="6409"/>
      <c r="AF416" s="6409"/>
      <c r="AG416" s="1492"/>
      <c r="AH416" s="5012"/>
      <c r="AJ416" s="7142"/>
      <c r="AK416" s="5669"/>
      <c r="AL416" s="5669"/>
      <c r="AM416" s="5595"/>
      <c r="AN416" s="7046"/>
      <c r="AO416" s="5673"/>
      <c r="AP416" s="5673"/>
      <c r="AQ416" s="5608"/>
      <c r="AR416" s="4482"/>
      <c r="AS416" s="5595"/>
      <c r="AT416" s="5589"/>
      <c r="AU416" s="5919"/>
      <c r="AV416" s="5919"/>
      <c r="AW416" s="5670"/>
      <c r="AX416" s="5670"/>
      <c r="AY416" s="7071"/>
      <c r="AZ416" s="2205"/>
      <c r="BT416" s="875"/>
      <c r="BU416" s="876"/>
      <c r="BV416" s="875"/>
      <c r="BW416" s="877"/>
      <c r="BX416" s="878"/>
      <c r="BY416" s="875"/>
      <c r="BZ416" s="879"/>
      <c r="CA416" s="886"/>
      <c r="CB416" s="880"/>
      <c r="GK416" s="3850"/>
    </row>
    <row r="417" spans="17:193">
      <c r="Q417" s="5012"/>
      <c r="R417" s="5012"/>
      <c r="S417" s="5012"/>
      <c r="T417" s="5012"/>
      <c r="U417" s="5012"/>
      <c r="V417" s="5012"/>
      <c r="W417" s="5012"/>
      <c r="X417" s="5012"/>
      <c r="Y417" s="6411"/>
      <c r="Z417" s="5012"/>
      <c r="AA417" s="4728"/>
      <c r="AB417" s="5012"/>
      <c r="AC417" s="5012"/>
      <c r="AD417" s="5012"/>
      <c r="AE417" s="6411"/>
      <c r="AF417" s="6411"/>
      <c r="AG417" s="5012"/>
      <c r="AH417" s="5012"/>
      <c r="AJ417" s="7142"/>
      <c r="AK417" s="5669"/>
      <c r="AL417" s="5669"/>
      <c r="AM417" s="5595"/>
      <c r="AN417" s="7159"/>
      <c r="AO417" s="5594"/>
      <c r="AP417" s="5594"/>
      <c r="AQ417" s="5608"/>
      <c r="AR417" s="4482"/>
      <c r="AS417" s="5595"/>
      <c r="AT417" s="5589"/>
      <c r="AU417" s="5919"/>
      <c r="AV417" s="5919"/>
      <c r="AW417" s="5670"/>
      <c r="AX417" s="5670"/>
      <c r="AY417" s="7071"/>
      <c r="AZ417" s="2205"/>
      <c r="BT417" s="875"/>
      <c r="BU417" s="876"/>
      <c r="BV417" s="875"/>
      <c r="BW417" s="877"/>
      <c r="BX417" s="879"/>
      <c r="BY417" s="875"/>
      <c r="BZ417" s="879"/>
      <c r="CA417" s="886"/>
      <c r="CB417" s="880"/>
      <c r="GK417" s="3850"/>
    </row>
    <row r="418" spans="17:193">
      <c r="Q418" s="5012"/>
      <c r="R418" s="5012"/>
      <c r="S418" s="5012"/>
      <c r="T418" s="5012"/>
      <c r="U418" s="5012"/>
      <c r="V418" s="5012"/>
      <c r="W418" s="5012"/>
      <c r="X418" s="5012"/>
      <c r="Y418" s="6411"/>
      <c r="Z418" s="5012"/>
      <c r="AA418" s="90"/>
      <c r="AB418" s="5012"/>
      <c r="AC418" s="5012"/>
      <c r="AD418" s="5012"/>
      <c r="AE418" s="6411"/>
      <c r="AF418" s="6411"/>
      <c r="AG418" s="5012"/>
      <c r="AH418" s="5012"/>
      <c r="AJ418" s="7142"/>
      <c r="AK418" s="5669"/>
      <c r="AL418" s="5669"/>
      <c r="AM418" s="5595"/>
      <c r="AN418" s="7046"/>
      <c r="AO418" s="5594"/>
      <c r="AP418" s="5594"/>
      <c r="AQ418" s="5608"/>
      <c r="AR418" s="4482"/>
      <c r="AS418" s="5595"/>
      <c r="AT418" s="5589"/>
      <c r="AU418" s="5919"/>
      <c r="AV418" s="5919"/>
      <c r="AW418" s="5670"/>
      <c r="AX418" s="5670"/>
      <c r="AY418" s="7071"/>
      <c r="AZ418" s="2205"/>
      <c r="BT418" s="875"/>
      <c r="BU418" s="876"/>
      <c r="BV418" s="875"/>
      <c r="BW418" s="877"/>
      <c r="BX418" s="878"/>
      <c r="BY418" s="875"/>
      <c r="BZ418" s="879"/>
      <c r="CA418" s="886"/>
      <c r="CB418" s="880"/>
      <c r="GK418" s="3850"/>
    </row>
    <row r="419" spans="17:193">
      <c r="Q419" s="5012"/>
      <c r="R419" s="5012"/>
      <c r="S419" s="5012"/>
      <c r="T419" s="5012"/>
      <c r="U419" s="5012"/>
      <c r="V419" s="5012"/>
      <c r="W419" s="5012"/>
      <c r="X419" s="5012"/>
      <c r="Y419" s="6411"/>
      <c r="Z419" s="5012"/>
      <c r="AA419" s="6412"/>
      <c r="AB419" s="5012"/>
      <c r="AC419" s="5012"/>
      <c r="AD419" s="5012"/>
      <c r="AE419" s="6411"/>
      <c r="AF419" s="6411"/>
      <c r="AG419" s="5012"/>
      <c r="AH419" s="5012"/>
      <c r="AJ419" s="7142"/>
      <c r="AK419" s="5669"/>
      <c r="AL419" s="5669"/>
      <c r="AM419" s="5595"/>
      <c r="AN419" s="7046"/>
      <c r="AO419" s="5594"/>
      <c r="AP419" s="5594"/>
      <c r="AQ419" s="5608"/>
      <c r="AR419" s="4482"/>
      <c r="AS419" s="5595"/>
      <c r="AT419" s="5589"/>
      <c r="AU419" s="5598"/>
      <c r="AV419" s="5919"/>
      <c r="AW419" s="5670"/>
      <c r="AX419" s="5670"/>
      <c r="AY419" s="7071"/>
      <c r="AZ419" s="2205"/>
      <c r="BT419" s="875"/>
      <c r="BU419" s="876"/>
      <c r="BV419" s="875"/>
      <c r="BW419" s="877"/>
      <c r="BX419" s="879"/>
      <c r="BY419" s="875"/>
      <c r="BZ419" s="879"/>
      <c r="CA419" s="886"/>
      <c r="CB419" s="880"/>
      <c r="GK419" s="3850"/>
    </row>
    <row r="420" spans="17:193">
      <c r="Q420" s="5012"/>
      <c r="R420" s="5012"/>
      <c r="S420" s="5012"/>
      <c r="T420" s="5012"/>
      <c r="U420" s="5012"/>
      <c r="V420" s="5012"/>
      <c r="W420" s="5012"/>
      <c r="X420" s="5012"/>
      <c r="Y420" s="6411"/>
      <c r="Z420" s="5012"/>
      <c r="AA420" s="6412"/>
      <c r="AB420" s="5012"/>
      <c r="AC420" s="5012"/>
      <c r="AD420" s="5012"/>
      <c r="AE420" s="6411"/>
      <c r="AF420" s="6411"/>
      <c r="AG420" s="5012"/>
      <c r="AH420" s="5012"/>
      <c r="AJ420" s="7142"/>
      <c r="AK420" s="5669"/>
      <c r="AL420" s="5669"/>
      <c r="AM420" s="5595"/>
      <c r="AN420" s="7046"/>
      <c r="AO420" s="5594"/>
      <c r="AP420" s="5594"/>
      <c r="AQ420" s="5608"/>
      <c r="AR420" s="4482"/>
      <c r="AS420" s="5595"/>
      <c r="AT420" s="5589"/>
      <c r="AU420" s="5598"/>
      <c r="AV420" s="5919"/>
      <c r="AW420" s="5670"/>
      <c r="AX420" s="5670"/>
      <c r="AY420" s="7071"/>
      <c r="AZ420" s="2205"/>
      <c r="BT420" s="875"/>
      <c r="BU420" s="876"/>
      <c r="BV420" s="875"/>
      <c r="BW420" s="877"/>
      <c r="BX420" s="878"/>
      <c r="BY420" s="875"/>
      <c r="BZ420" s="879"/>
      <c r="CA420" s="886"/>
      <c r="CB420" s="880"/>
      <c r="GK420" s="3850"/>
    </row>
    <row r="421" spans="17:193">
      <c r="Q421" s="5012"/>
      <c r="R421" s="5012"/>
      <c r="S421" s="5012"/>
      <c r="T421" s="5012"/>
      <c r="U421" s="5012"/>
      <c r="V421" s="5012"/>
      <c r="W421" s="5012"/>
      <c r="X421" s="5012"/>
      <c r="Y421" s="6411"/>
      <c r="Z421" s="5012"/>
      <c r="AA421" s="6412"/>
      <c r="AB421" s="5012"/>
      <c r="AC421" s="5012"/>
      <c r="AD421" s="5012"/>
      <c r="AE421" s="6411"/>
      <c r="AF421" s="6411"/>
      <c r="AG421" s="5012"/>
      <c r="AH421" s="5012"/>
      <c r="AJ421" s="7142"/>
      <c r="AK421" s="5669"/>
      <c r="AL421" s="5669"/>
      <c r="AM421" s="5595"/>
      <c r="AN421" s="7046"/>
      <c r="AO421" s="5594"/>
      <c r="AP421" s="5594"/>
      <c r="AQ421" s="5608"/>
      <c r="AR421" s="4482"/>
      <c r="AS421" s="5595"/>
      <c r="AT421" s="5589"/>
      <c r="AU421" s="5598"/>
      <c r="AV421" s="5919"/>
      <c r="AW421" s="5670"/>
      <c r="AX421" s="5670"/>
      <c r="AY421" s="7071"/>
      <c r="AZ421" s="2205"/>
      <c r="BT421" s="875"/>
      <c r="BU421" s="876"/>
      <c r="BV421" s="875"/>
      <c r="BW421" s="877"/>
      <c r="BX421" s="878"/>
      <c r="BY421" s="875"/>
      <c r="BZ421" s="879"/>
      <c r="CA421" s="886"/>
      <c r="CB421" s="880"/>
      <c r="GK421" s="3850"/>
    </row>
    <row r="422" spans="17:193">
      <c r="Q422" s="5012"/>
      <c r="R422" s="5012"/>
      <c r="S422" s="5012"/>
      <c r="T422" s="5012"/>
      <c r="U422" s="5012"/>
      <c r="V422" s="5012"/>
      <c r="W422" s="5012"/>
      <c r="X422" s="5012"/>
      <c r="Y422" s="6411"/>
      <c r="Z422" s="5012"/>
      <c r="AA422" s="6412"/>
      <c r="AB422" s="5012"/>
      <c r="AC422" s="5012"/>
      <c r="AD422" s="5012"/>
      <c r="AE422" s="6411"/>
      <c r="AF422" s="6411"/>
      <c r="AG422" s="5012"/>
      <c r="AH422" s="5012"/>
      <c r="AJ422" s="7142"/>
      <c r="AK422" s="5669"/>
      <c r="AL422" s="5669"/>
      <c r="AM422" s="5595"/>
      <c r="AN422" s="7046"/>
      <c r="AO422" s="5594"/>
      <c r="AP422" s="5594"/>
      <c r="AQ422" s="5608"/>
      <c r="AR422" s="4482"/>
      <c r="AS422" s="5595"/>
      <c r="AT422" s="5589"/>
      <c r="AU422" s="5598"/>
      <c r="AV422" s="5919"/>
      <c r="AW422" s="5670"/>
      <c r="AX422" s="5670"/>
      <c r="AY422" s="7071"/>
      <c r="AZ422" s="2205"/>
      <c r="BT422" s="875"/>
      <c r="BU422" s="876"/>
      <c r="BV422" s="875"/>
      <c r="BW422" s="877"/>
      <c r="BX422" s="878"/>
      <c r="BY422" s="875"/>
      <c r="BZ422" s="879"/>
      <c r="CA422" s="886"/>
      <c r="CB422" s="880"/>
      <c r="GK422" s="3850"/>
    </row>
    <row r="423" spans="17:193">
      <c r="Q423" s="5012"/>
      <c r="R423" s="5012"/>
      <c r="S423" s="5012"/>
      <c r="T423" s="5012"/>
      <c r="U423" s="5012"/>
      <c r="V423" s="5012"/>
      <c r="W423" s="5012"/>
      <c r="X423" s="5012"/>
      <c r="Y423" s="6411"/>
      <c r="Z423" s="5012"/>
      <c r="AA423" s="90"/>
      <c r="AB423" s="5012"/>
      <c r="AC423" s="5012"/>
      <c r="AD423" s="5012"/>
      <c r="AE423" s="6411"/>
      <c r="AF423" s="6411"/>
      <c r="AG423" s="5012"/>
      <c r="AH423" s="5012"/>
      <c r="AJ423" s="7142"/>
      <c r="AK423" s="5669"/>
      <c r="AL423" s="5669"/>
      <c r="AM423" s="5595"/>
      <c r="AN423" s="7046"/>
      <c r="AO423" s="5594"/>
      <c r="AP423" s="5594"/>
      <c r="AQ423" s="5608"/>
      <c r="AR423" s="4482"/>
      <c r="AS423" s="5595"/>
      <c r="AT423" s="5589"/>
      <c r="AU423" s="5598"/>
      <c r="AV423" s="5919"/>
      <c r="AW423" s="5670"/>
      <c r="AX423" s="5670"/>
      <c r="AY423" s="7071"/>
      <c r="AZ423" s="2205"/>
      <c r="BT423" s="875"/>
      <c r="BU423" s="876"/>
      <c r="BV423" s="875"/>
      <c r="BW423" s="877"/>
      <c r="BX423" s="878"/>
      <c r="BY423" s="875"/>
      <c r="BZ423" s="879"/>
      <c r="CA423" s="886"/>
      <c r="CB423" s="880"/>
      <c r="GK423" s="3850"/>
    </row>
    <row r="424" spans="17:193" ht="15" thickBot="1">
      <c r="Q424" s="5012"/>
      <c r="R424" s="5012"/>
      <c r="S424" s="5012"/>
      <c r="T424" s="5012"/>
      <c r="U424" s="5012"/>
      <c r="V424" s="5012"/>
      <c r="W424" s="5012"/>
      <c r="X424" s="5012"/>
      <c r="Y424" s="6411"/>
      <c r="Z424" s="5012"/>
      <c r="AA424" s="90"/>
      <c r="AB424" s="5012"/>
      <c r="AC424" s="5012"/>
      <c r="AD424" s="5012"/>
      <c r="AE424" s="6411"/>
      <c r="AF424" s="6411"/>
      <c r="AG424" s="5012"/>
      <c r="AH424" s="4994"/>
      <c r="AJ424" s="6422"/>
      <c r="AK424" s="5846"/>
      <c r="AL424" s="5846"/>
      <c r="AM424" s="6941"/>
      <c r="AN424" s="7549"/>
      <c r="AO424" s="5846"/>
      <c r="AP424" s="5846"/>
      <c r="AQ424" s="6427"/>
      <c r="AR424" s="6428"/>
      <c r="AS424" s="6941"/>
      <c r="AT424" s="6424"/>
      <c r="AU424" s="6942"/>
      <c r="AV424" s="6942"/>
      <c r="AW424" s="6427"/>
      <c r="AX424" s="6427"/>
      <c r="AY424" s="6430"/>
      <c r="AZ424" s="2152"/>
      <c r="BT424" s="875"/>
      <c r="BU424" s="876"/>
      <c r="BV424" s="875"/>
      <c r="BW424" s="877"/>
      <c r="BX424" s="878"/>
      <c r="BY424" s="875"/>
      <c r="BZ424" s="879"/>
      <c r="CA424" s="886"/>
      <c r="CB424" s="880"/>
      <c r="GK424" s="3850"/>
    </row>
    <row r="425" spans="17:193">
      <c r="Q425" s="5012"/>
      <c r="R425" s="5012"/>
      <c r="S425" s="5012"/>
      <c r="T425" s="5012"/>
      <c r="U425" s="5012"/>
      <c r="V425" s="5012"/>
      <c r="W425" s="5012"/>
      <c r="X425" s="5012"/>
      <c r="Y425" s="6411"/>
      <c r="Z425" s="5012"/>
      <c r="AA425" s="90"/>
      <c r="AB425" s="5012"/>
      <c r="AC425" s="5012"/>
      <c r="AD425" s="5012"/>
      <c r="AE425" s="6411"/>
      <c r="AF425" s="6411"/>
      <c r="AG425" s="5012"/>
      <c r="AH425" s="4993"/>
      <c r="AJ425" s="6413"/>
      <c r="AK425" s="6413"/>
      <c r="AL425" s="6413"/>
      <c r="AM425" s="6419"/>
      <c r="AN425" s="7648"/>
      <c r="AO425" s="6413"/>
      <c r="AP425" s="6413"/>
      <c r="AQ425" s="6417"/>
      <c r="AR425" s="6418"/>
      <c r="AS425" s="6419"/>
      <c r="AT425" s="6398"/>
      <c r="AU425" s="7316"/>
      <c r="AV425" s="7316"/>
      <c r="AW425" s="6417"/>
      <c r="AX425" s="6417"/>
      <c r="AY425" s="6420"/>
      <c r="AZ425" s="2024"/>
      <c r="BT425" s="875"/>
      <c r="BU425" s="876"/>
      <c r="BV425" s="875"/>
      <c r="BW425" s="877"/>
      <c r="BX425" s="878"/>
      <c r="BY425" s="875"/>
      <c r="BZ425" s="879"/>
      <c r="CA425" s="886"/>
      <c r="CB425" s="880"/>
      <c r="GK425" s="3850"/>
    </row>
    <row r="426" spans="17:193">
      <c r="Q426" s="5012"/>
      <c r="R426" s="5012"/>
      <c r="S426" s="5012"/>
      <c r="T426" s="5012"/>
      <c r="U426" s="5012"/>
      <c r="V426" s="5012"/>
      <c r="W426" s="5012"/>
      <c r="X426" s="5012"/>
      <c r="Y426" s="6411"/>
      <c r="Z426" s="5012"/>
      <c r="AA426" s="90"/>
      <c r="AB426" s="5012"/>
      <c r="AC426" s="5012"/>
      <c r="AD426" s="5012"/>
      <c r="AE426" s="6411"/>
      <c r="AF426" s="6411"/>
      <c r="AG426" s="5012"/>
      <c r="AH426" s="87"/>
      <c r="AJ426" s="6413"/>
      <c r="AK426" s="6413"/>
      <c r="AL426" s="6413"/>
      <c r="AM426" s="6419"/>
      <c r="AN426" s="7648"/>
      <c r="AO426" s="6413"/>
      <c r="AP426" s="6413"/>
      <c r="AQ426" s="6417"/>
      <c r="AR426" s="6418"/>
      <c r="AS426" s="6419"/>
      <c r="AT426" s="6398"/>
      <c r="AU426" s="7316"/>
      <c r="AV426" s="7316"/>
      <c r="AW426" s="6417"/>
      <c r="AX426" s="6417"/>
      <c r="AY426" s="6420"/>
      <c r="AZ426" s="2024"/>
      <c r="BT426" s="875"/>
      <c r="BU426" s="876"/>
      <c r="BV426" s="875"/>
      <c r="BW426" s="877"/>
      <c r="BX426" s="878"/>
      <c r="BY426" s="875"/>
      <c r="BZ426" s="879"/>
      <c r="CA426" s="886"/>
      <c r="CB426" s="880"/>
      <c r="GK426" s="3850"/>
    </row>
    <row r="427" spans="17:193" ht="18" thickBot="1">
      <c r="Q427" s="5012"/>
      <c r="R427" s="5012"/>
      <c r="S427" s="5012"/>
      <c r="T427" s="5012"/>
      <c r="U427" s="5012"/>
      <c r="V427" s="5012"/>
      <c r="W427" s="5012"/>
      <c r="X427" s="5012"/>
      <c r="Y427" s="6411"/>
      <c r="Z427" s="5012"/>
      <c r="AA427" s="90"/>
      <c r="AB427" s="5012"/>
      <c r="AC427" s="5012"/>
      <c r="AD427" s="5012"/>
      <c r="AE427" s="6411"/>
      <c r="AF427" s="6411"/>
      <c r="AG427" s="5012"/>
      <c r="AH427" s="87"/>
      <c r="AJ427" s="7551" t="s">
        <v>1673</v>
      </c>
      <c r="AK427" s="2024"/>
      <c r="AL427" s="2024"/>
      <c r="AM427" s="2024"/>
      <c r="AN427" s="2024"/>
      <c r="AO427" s="2024"/>
      <c r="AP427" s="2024"/>
      <c r="AQ427" s="2024"/>
      <c r="AR427" s="2024"/>
      <c r="AS427" s="4955"/>
      <c r="AT427" s="2024"/>
      <c r="AU427" s="2024"/>
      <c r="AV427" s="2024"/>
      <c r="AW427" s="2024"/>
      <c r="AX427" s="2024"/>
      <c r="AY427" s="2024"/>
      <c r="AZ427" s="2024"/>
      <c r="BT427" s="875"/>
      <c r="BU427" s="876"/>
      <c r="BV427" s="875"/>
      <c r="BW427" s="877"/>
      <c r="BX427" s="878"/>
      <c r="BY427" s="875"/>
      <c r="BZ427" s="879"/>
      <c r="CA427" s="886"/>
      <c r="CB427" s="880"/>
      <c r="GK427" s="3850"/>
    </row>
    <row r="428" spans="17:193">
      <c r="Q428" s="5012"/>
      <c r="R428" s="5012"/>
      <c r="S428" s="5012"/>
      <c r="T428" s="5012"/>
      <c r="U428" s="5012"/>
      <c r="V428" s="5012"/>
      <c r="W428" s="5012"/>
      <c r="X428" s="5012"/>
      <c r="Y428" s="5012"/>
      <c r="Z428" s="5012"/>
      <c r="AA428" s="90"/>
      <c r="AB428" s="5012"/>
      <c r="AC428" s="5012"/>
      <c r="AD428" s="5012"/>
      <c r="AE428" s="6411"/>
      <c r="AF428" s="6411"/>
      <c r="AG428" s="5012"/>
      <c r="AH428" s="87"/>
      <c r="AJ428" s="5579"/>
      <c r="AK428" s="7450"/>
      <c r="AL428" s="5773" t="s">
        <v>14</v>
      </c>
      <c r="AM428" s="5773" t="s">
        <v>12</v>
      </c>
      <c r="AN428" s="5773"/>
      <c r="AO428" s="5773"/>
      <c r="AP428" s="5773"/>
      <c r="AQ428" s="5773" t="s">
        <v>15</v>
      </c>
      <c r="AR428" s="5773" t="s">
        <v>12</v>
      </c>
      <c r="AS428" s="5746" t="s">
        <v>12</v>
      </c>
      <c r="AT428" s="5773"/>
      <c r="AU428" s="5773"/>
      <c r="AV428" s="5773"/>
      <c r="AW428" s="5773"/>
      <c r="AX428" s="5773" t="s">
        <v>0</v>
      </c>
      <c r="AY428" s="5774"/>
      <c r="AZ428" s="5775"/>
      <c r="BT428" s="875"/>
      <c r="BU428" s="876"/>
      <c r="BV428" s="875"/>
      <c r="BW428" s="877"/>
      <c r="BX428" s="878"/>
      <c r="BY428" s="875"/>
      <c r="BZ428" s="879"/>
      <c r="CA428" s="886"/>
      <c r="CB428" s="880"/>
      <c r="GK428" s="3850"/>
    </row>
    <row r="429" spans="17:193">
      <c r="Q429" s="4994"/>
      <c r="R429" s="4994"/>
      <c r="S429" s="4994"/>
      <c r="T429" s="4994"/>
      <c r="U429" s="4994"/>
      <c r="V429" s="4994"/>
      <c r="W429" s="4994"/>
      <c r="X429" s="4994"/>
      <c r="Y429" s="4994"/>
      <c r="Z429" s="4994"/>
      <c r="AA429" s="4994"/>
      <c r="AB429" s="4994"/>
      <c r="AC429" s="4994"/>
      <c r="AD429" s="4994"/>
      <c r="AE429" s="4994"/>
      <c r="AF429" s="4994"/>
      <c r="AG429" s="4994"/>
      <c r="AH429" s="87"/>
      <c r="AJ429" s="5580" t="s">
        <v>4</v>
      </c>
      <c r="AK429" s="7451" t="s">
        <v>18</v>
      </c>
      <c r="AL429" s="5777" t="s">
        <v>19</v>
      </c>
      <c r="AM429" s="5777" t="s">
        <v>19</v>
      </c>
      <c r="AN429" s="5777" t="s">
        <v>20</v>
      </c>
      <c r="AO429" s="5777" t="s">
        <v>21</v>
      </c>
      <c r="AP429" s="5777" t="s">
        <v>1559</v>
      </c>
      <c r="AQ429" s="5777" t="s">
        <v>22</v>
      </c>
      <c r="AR429" s="5777" t="s">
        <v>23</v>
      </c>
      <c r="AS429" s="5751" t="s">
        <v>23</v>
      </c>
      <c r="AT429" s="5777" t="s">
        <v>24</v>
      </c>
      <c r="AU429" s="5777" t="s">
        <v>20</v>
      </c>
      <c r="AV429" s="5777" t="s">
        <v>25</v>
      </c>
      <c r="AW429" s="5777" t="s">
        <v>0</v>
      </c>
      <c r="AX429" s="5777" t="s">
        <v>1363</v>
      </c>
      <c r="AY429" s="5778" t="s">
        <v>1388</v>
      </c>
      <c r="AZ429" s="5779" t="s">
        <v>26</v>
      </c>
      <c r="BT429" s="875"/>
      <c r="BU429" s="876"/>
      <c r="BV429" s="875"/>
      <c r="BW429" s="877"/>
      <c r="BX429" s="878"/>
      <c r="BY429" s="875"/>
      <c r="BZ429" s="879"/>
      <c r="CA429" s="886"/>
      <c r="CB429" s="880"/>
      <c r="GK429" s="3850"/>
    </row>
    <row r="430" spans="17:193" ht="15" thickBot="1">
      <c r="Q430" s="4995"/>
      <c r="R430" s="4995"/>
      <c r="S430" s="4993"/>
      <c r="T430" s="4993"/>
      <c r="U430" s="4993"/>
      <c r="V430" s="4993"/>
      <c r="W430" s="4993"/>
      <c r="X430" s="4993"/>
      <c r="Y430" s="4993"/>
      <c r="Z430" s="4993"/>
      <c r="AA430" s="4993"/>
      <c r="AB430" s="4993"/>
      <c r="AC430" s="4993"/>
      <c r="AD430" s="4993"/>
      <c r="AE430" s="4993"/>
      <c r="AF430" s="4993"/>
      <c r="AG430" s="4993"/>
      <c r="AH430" s="87"/>
      <c r="AJ430" s="5581"/>
      <c r="AK430" s="7452"/>
      <c r="AL430" s="5781" t="s">
        <v>3</v>
      </c>
      <c r="AM430" s="5781" t="s">
        <v>18</v>
      </c>
      <c r="AN430" s="5781"/>
      <c r="AO430" s="5781"/>
      <c r="AP430" s="5781"/>
      <c r="AQ430" s="5781" t="s">
        <v>21</v>
      </c>
      <c r="AR430" s="5781" t="s">
        <v>27</v>
      </c>
      <c r="AS430" s="5756" t="s">
        <v>28</v>
      </c>
      <c r="AT430" s="5781"/>
      <c r="AU430" s="5781"/>
      <c r="AV430" s="5781"/>
      <c r="AW430" s="5781"/>
      <c r="AX430" s="5781" t="s">
        <v>11</v>
      </c>
      <c r="AY430" s="5782"/>
      <c r="AZ430" s="5783"/>
      <c r="BT430" s="875"/>
      <c r="BU430" s="876"/>
      <c r="BV430" s="875"/>
      <c r="BW430" s="877"/>
      <c r="BX430" s="878"/>
      <c r="BY430" s="875"/>
      <c r="BZ430" s="879"/>
      <c r="CA430" s="886"/>
      <c r="CB430" s="880"/>
      <c r="GK430" s="3850"/>
    </row>
    <row r="431" spans="17:193"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J431" s="5801"/>
      <c r="AK431" s="5584"/>
      <c r="AL431" s="5584"/>
      <c r="AM431" s="5585"/>
      <c r="AN431" s="5808"/>
      <c r="AO431" s="5584"/>
      <c r="AP431" s="5584"/>
      <c r="AQ431" s="5587"/>
      <c r="AR431" s="5588"/>
      <c r="AS431" s="5585"/>
      <c r="AT431" s="5584"/>
      <c r="AU431" s="5590"/>
      <c r="AV431" s="5662"/>
      <c r="AW431" s="5591"/>
      <c r="AX431" s="5591"/>
      <c r="AY431" s="5584"/>
      <c r="AZ431" s="7222"/>
      <c r="BT431" s="726"/>
      <c r="BU431" s="888"/>
      <c r="BV431" s="726"/>
      <c r="BW431" s="723"/>
      <c r="BX431" s="727"/>
      <c r="BY431" s="726"/>
      <c r="BZ431" s="724"/>
      <c r="CA431" s="768"/>
      <c r="CB431" s="890"/>
      <c r="GK431" s="3850"/>
    </row>
    <row r="432" spans="17:193"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5012"/>
      <c r="AJ432" s="6360" t="s">
        <v>1674</v>
      </c>
      <c r="AK432" s="6377">
        <v>1</v>
      </c>
      <c r="AL432" s="6377" t="s">
        <v>1545</v>
      </c>
      <c r="AM432" s="5698">
        <v>45618</v>
      </c>
      <c r="AN432" s="7552">
        <v>0.2</v>
      </c>
      <c r="AO432" s="5693" t="s">
        <v>35</v>
      </c>
      <c r="AP432" s="5693">
        <v>1</v>
      </c>
      <c r="AQ432" s="6513">
        <v>0</v>
      </c>
      <c r="AR432" s="5697">
        <v>45628</v>
      </c>
      <c r="AS432" s="7387">
        <v>45628</v>
      </c>
      <c r="AT432" s="6377"/>
      <c r="AU432" s="6379">
        <v>200</v>
      </c>
      <c r="AV432" s="5699">
        <f>(AU432-AN432*1000)</f>
        <v>0</v>
      </c>
      <c r="AW432" s="5700">
        <f>(AU432*AQ432/1000)</f>
        <v>0</v>
      </c>
      <c r="AX432" s="5700">
        <f>(AW432*0.025)</f>
        <v>0</v>
      </c>
      <c r="AY432" s="6379">
        <v>5</v>
      </c>
      <c r="AZ432" s="6968"/>
      <c r="BT432" s="875"/>
      <c r="BU432" s="881"/>
      <c r="BV432" s="881"/>
      <c r="BW432" s="884"/>
      <c r="BX432" s="1543"/>
      <c r="BY432" s="875"/>
      <c r="BZ432" s="881"/>
      <c r="CA432" s="882"/>
      <c r="CB432" s="882"/>
      <c r="GK432" s="3850"/>
    </row>
    <row r="433" spans="17:193"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5012"/>
      <c r="AJ433" s="5825" t="s">
        <v>1675</v>
      </c>
      <c r="AK433" s="5701">
        <v>2</v>
      </c>
      <c r="AL433" s="5701" t="s">
        <v>1545</v>
      </c>
      <c r="AM433" s="5698">
        <v>45559</v>
      </c>
      <c r="AN433" s="7155">
        <v>0.2</v>
      </c>
      <c r="AO433" s="3941" t="s">
        <v>35</v>
      </c>
      <c r="AP433" s="3941">
        <v>1</v>
      </c>
      <c r="AQ433" s="5706">
        <v>0</v>
      </c>
      <c r="AR433" s="5697">
        <v>45628</v>
      </c>
      <c r="AS433" s="7387">
        <v>45628</v>
      </c>
      <c r="AT433" s="6377"/>
      <c r="AU433" s="5708">
        <v>200</v>
      </c>
      <c r="AV433" s="5740">
        <f>(AU433-AN433*1000)</f>
        <v>0</v>
      </c>
      <c r="AW433" s="5709">
        <f>(AU433*AQ433/1000)</f>
        <v>0</v>
      </c>
      <c r="AX433" s="5709">
        <f>(AW433*0.05)</f>
        <v>0</v>
      </c>
      <c r="AY433" s="5708">
        <v>5</v>
      </c>
      <c r="AZ433" s="6968"/>
      <c r="BT433" s="875"/>
      <c r="BU433" s="876"/>
      <c r="BV433" s="875"/>
      <c r="BW433" s="877"/>
      <c r="BX433" s="887"/>
      <c r="BY433" s="875"/>
      <c r="BZ433" s="879"/>
      <c r="CA433" s="886"/>
      <c r="CB433" s="880"/>
      <c r="GK433" s="3850"/>
    </row>
    <row r="434" spans="17:193">
      <c r="Q434" s="6404"/>
      <c r="R434" s="6404"/>
      <c r="S434" s="6404"/>
      <c r="T434" s="6404"/>
      <c r="U434" s="1186"/>
      <c r="V434" s="4134"/>
      <c r="W434" s="1182"/>
      <c r="X434" s="1182"/>
      <c r="Y434" s="6405"/>
      <c r="Z434" s="4091"/>
      <c r="AA434" s="6406"/>
      <c r="AB434" s="6404"/>
      <c r="AC434" s="6407"/>
      <c r="AD434" s="6407"/>
      <c r="AE434" s="6405"/>
      <c r="AF434" s="6405"/>
      <c r="AG434" s="1492"/>
      <c r="AH434" s="5012"/>
      <c r="AJ434" s="5825" t="s">
        <v>1617</v>
      </c>
      <c r="AK434" s="5701">
        <v>3</v>
      </c>
      <c r="AL434" s="5701" t="s">
        <v>1545</v>
      </c>
      <c r="AM434" s="5698">
        <v>45559</v>
      </c>
      <c r="AN434" s="7155">
        <v>0.2</v>
      </c>
      <c r="AO434" s="3941" t="s">
        <v>35</v>
      </c>
      <c r="AP434" s="3941">
        <v>1</v>
      </c>
      <c r="AQ434" s="5706">
        <v>0</v>
      </c>
      <c r="AR434" s="5697">
        <v>45628</v>
      </c>
      <c r="AS434" s="7387">
        <v>45628</v>
      </c>
      <c r="AT434" s="6377"/>
      <c r="AU434" s="5708">
        <v>200</v>
      </c>
      <c r="AV434" s="5740">
        <f>(AU434-AN434*1000)</f>
        <v>0</v>
      </c>
      <c r="AW434" s="5709">
        <f>(AU434*AQ434/1000)</f>
        <v>0</v>
      </c>
      <c r="AX434" s="5709">
        <f>(AW434*0.05)</f>
        <v>0</v>
      </c>
      <c r="AY434" s="5708">
        <v>5</v>
      </c>
      <c r="AZ434" s="2840"/>
      <c r="GK434" s="3850"/>
    </row>
    <row r="435" spans="17:193">
      <c r="Q435" s="6404"/>
      <c r="R435" s="6404"/>
      <c r="S435" s="6404"/>
      <c r="T435" s="6404"/>
      <c r="U435" s="1186"/>
      <c r="V435" s="4134"/>
      <c r="W435" s="1182"/>
      <c r="X435" s="1182"/>
      <c r="Y435" s="6405"/>
      <c r="Z435" s="4091"/>
      <c r="AA435" s="6406"/>
      <c r="AB435" s="6404"/>
      <c r="AC435" s="6407"/>
      <c r="AD435" s="6407"/>
      <c r="AE435" s="6405"/>
      <c r="AF435" s="6405"/>
      <c r="AG435" s="1492"/>
      <c r="AH435" s="6411"/>
      <c r="AJ435" s="5690" t="s">
        <v>1676</v>
      </c>
      <c r="AK435" s="5701">
        <v>4</v>
      </c>
      <c r="AL435" s="5701" t="s">
        <v>1545</v>
      </c>
      <c r="AM435" s="5698">
        <v>45559</v>
      </c>
      <c r="AN435" s="7155">
        <v>0.2</v>
      </c>
      <c r="AO435" s="3941" t="s">
        <v>35</v>
      </c>
      <c r="AP435" s="3941">
        <v>1</v>
      </c>
      <c r="AQ435" s="5706">
        <v>0</v>
      </c>
      <c r="AR435" s="5697">
        <v>45628</v>
      </c>
      <c r="AS435" s="7387">
        <v>45628</v>
      </c>
      <c r="AT435" s="6377"/>
      <c r="AU435" s="5708">
        <v>200</v>
      </c>
      <c r="AV435" s="5740">
        <f>(AU435-AN435*1000)</f>
        <v>0</v>
      </c>
      <c r="AW435" s="5709">
        <f>(AU435*AQ435/1000)</f>
        <v>0</v>
      </c>
      <c r="AX435" s="5709">
        <f>(AW435*0.05)</f>
        <v>0</v>
      </c>
      <c r="AY435" s="5708">
        <v>5</v>
      </c>
      <c r="AZ435" s="2840"/>
      <c r="GK435" s="3850"/>
    </row>
    <row r="436" spans="17:193" ht="23.4">
      <c r="Q436" s="6404"/>
      <c r="R436" s="6404"/>
      <c r="S436" s="1182"/>
      <c r="T436" s="6404"/>
      <c r="U436" s="1186"/>
      <c r="V436" s="6408"/>
      <c r="W436" s="1182"/>
      <c r="X436" s="1182"/>
      <c r="Y436" s="6409"/>
      <c r="Z436" s="4091"/>
      <c r="AA436" s="6406"/>
      <c r="AB436" s="6404"/>
      <c r="AC436" s="6410"/>
      <c r="AD436" s="6410"/>
      <c r="AE436" s="6409"/>
      <c r="AF436" s="6409"/>
      <c r="AG436" s="1492"/>
      <c r="AH436" s="5012"/>
      <c r="AJ436" s="5823"/>
      <c r="AK436" s="5589"/>
      <c r="AL436" s="5589"/>
      <c r="AM436" s="5606"/>
      <c r="AN436" s="6292"/>
      <c r="AO436" s="5589"/>
      <c r="AP436" s="5589"/>
      <c r="AQ436" s="5597"/>
      <c r="AR436" s="4482"/>
      <c r="AS436" s="5634"/>
      <c r="AT436" s="5589"/>
      <c r="AU436" s="5598"/>
      <c r="AV436" s="5609"/>
      <c r="AW436" s="5600"/>
      <c r="AX436" s="5600"/>
      <c r="AY436" s="5589"/>
      <c r="AZ436" s="7233"/>
      <c r="BT436" s="94"/>
      <c r="BU436" s="660"/>
      <c r="BX436" s="2"/>
      <c r="GK436" s="3850"/>
    </row>
    <row r="437" spans="17:193">
      <c r="Q437" s="6404"/>
      <c r="R437" s="6404"/>
      <c r="S437" s="6404"/>
      <c r="T437" s="6404"/>
      <c r="U437" s="1186"/>
      <c r="V437" s="4134"/>
      <c r="W437" s="1182"/>
      <c r="X437" s="1182"/>
      <c r="Y437" s="6405"/>
      <c r="Z437" s="4091"/>
      <c r="AA437" s="6406"/>
      <c r="AB437" s="6404"/>
      <c r="AC437" s="6407"/>
      <c r="AD437" s="6407"/>
      <c r="AE437" s="6405"/>
      <c r="AF437" s="6405"/>
      <c r="AG437" s="1492"/>
      <c r="AH437" s="5012"/>
      <c r="AJ437" s="5826"/>
      <c r="AK437" s="5827"/>
      <c r="AL437" s="5827"/>
      <c r="AM437" s="5827"/>
      <c r="AN437" s="5827"/>
      <c r="AO437" s="5827"/>
      <c r="AP437" s="5827"/>
      <c r="AQ437" s="5827"/>
      <c r="AR437" s="5828"/>
      <c r="AS437" s="5827"/>
      <c r="AT437" s="5827"/>
      <c r="AU437" s="5829"/>
      <c r="AV437" s="5829"/>
      <c r="AW437" s="5827"/>
      <c r="AX437" s="5827"/>
      <c r="AY437" s="5828"/>
      <c r="AZ437" s="2205"/>
      <c r="BT437" s="2605"/>
      <c r="BU437" s="2605"/>
      <c r="BV437" s="1775"/>
      <c r="BW437" s="1775"/>
      <c r="BX437" s="1775"/>
      <c r="BY437" s="2605"/>
      <c r="BZ437" s="1775"/>
      <c r="CA437" s="1775"/>
      <c r="CB437" s="1775"/>
      <c r="GK437" s="3850"/>
    </row>
    <row r="438" spans="17:193" ht="15" thickBot="1">
      <c r="Q438" s="6404"/>
      <c r="R438" s="1182"/>
      <c r="S438" s="1182"/>
      <c r="T438" s="1182"/>
      <c r="U438" s="1186"/>
      <c r="V438" s="6408"/>
      <c r="W438" s="1182"/>
      <c r="X438" s="1182"/>
      <c r="Y438" s="6409"/>
      <c r="Z438" s="4091"/>
      <c r="AA438" s="6406"/>
      <c r="AB438" s="6404"/>
      <c r="AC438" s="6410"/>
      <c r="AD438" s="6410"/>
      <c r="AE438" s="6409"/>
      <c r="AF438" s="6409"/>
      <c r="AG438" s="1492"/>
      <c r="AH438" s="5012"/>
      <c r="AJ438" s="5811"/>
      <c r="AK438" s="4185"/>
      <c r="AL438" s="4185"/>
      <c r="AM438" s="4185"/>
      <c r="AN438" s="4185"/>
      <c r="AO438" s="4185"/>
      <c r="AP438" s="4185"/>
      <c r="AQ438" s="4185"/>
      <c r="AR438" s="2151"/>
      <c r="AS438" s="4185"/>
      <c r="AT438" s="4185"/>
      <c r="AU438" s="5830"/>
      <c r="AV438" s="5830"/>
      <c r="AW438" s="4185"/>
      <c r="AX438" s="4185"/>
      <c r="AY438" s="2151"/>
      <c r="AZ438" s="2152"/>
      <c r="BT438" s="1775"/>
      <c r="BU438" s="1775"/>
      <c r="BV438" s="1775"/>
      <c r="BW438" s="1775"/>
      <c r="BX438" s="1775"/>
      <c r="BY438" s="1775"/>
      <c r="BZ438" s="1775"/>
      <c r="CA438" s="1775"/>
      <c r="CB438" s="1775"/>
      <c r="GK438" s="3850"/>
    </row>
    <row r="439" spans="17:193">
      <c r="Q439" s="6404"/>
      <c r="R439" s="1182"/>
      <c r="S439" s="1182"/>
      <c r="T439" s="1182"/>
      <c r="U439" s="1186"/>
      <c r="V439" s="6408"/>
      <c r="W439" s="1182"/>
      <c r="X439" s="1182"/>
      <c r="Y439" s="6409"/>
      <c r="Z439" s="4091"/>
      <c r="AA439" s="6406"/>
      <c r="AB439" s="6404"/>
      <c r="AC439" s="6410"/>
      <c r="AD439" s="6410"/>
      <c r="AE439" s="6409"/>
      <c r="AF439" s="6409"/>
      <c r="AG439" s="1492"/>
      <c r="AH439" s="5012"/>
      <c r="AJ439" s="5814"/>
      <c r="AK439" s="5814"/>
      <c r="AL439" s="5814"/>
      <c r="AM439" s="3602"/>
      <c r="AN439" s="3602"/>
      <c r="AO439" s="3602"/>
      <c r="AP439" s="3602"/>
      <c r="AQ439" s="3602"/>
      <c r="AR439" s="3602"/>
      <c r="AS439" s="5814"/>
      <c r="AT439" s="3602"/>
      <c r="AU439" s="3602"/>
      <c r="AV439" s="3602"/>
      <c r="AW439" s="3602"/>
      <c r="AX439" s="3602"/>
      <c r="AY439" s="3602"/>
      <c r="AZ439" s="3602"/>
      <c r="BT439" s="2605"/>
      <c r="BU439" s="2605"/>
      <c r="BV439" s="1775"/>
      <c r="BW439" s="1775"/>
      <c r="BX439" s="1775"/>
      <c r="BY439" s="2605"/>
      <c r="BZ439" s="1775"/>
      <c r="CA439" s="1775"/>
      <c r="CB439" s="1775"/>
      <c r="GK439" s="3850"/>
    </row>
    <row r="440" spans="17:193">
      <c r="Q440" s="5012"/>
      <c r="R440" s="5012"/>
      <c r="S440" s="5012"/>
      <c r="T440" s="5012"/>
      <c r="U440" s="5012"/>
      <c r="V440" s="5012"/>
      <c r="W440" s="5012"/>
      <c r="X440" s="5012"/>
      <c r="Y440" s="6411"/>
      <c r="Z440" s="5012"/>
      <c r="AA440" s="90"/>
      <c r="AB440" s="5012"/>
      <c r="AC440" s="5012"/>
      <c r="AD440" s="5012"/>
      <c r="AE440" s="6411"/>
      <c r="AF440" s="6411"/>
      <c r="AG440" s="5012"/>
      <c r="AH440" s="5012"/>
      <c r="AJ440" s="5814"/>
      <c r="AK440" s="5814"/>
      <c r="AL440" s="5814"/>
      <c r="AM440" s="3602"/>
      <c r="AN440" s="3602"/>
      <c r="AO440" s="3602"/>
      <c r="AP440" s="3602"/>
      <c r="AQ440" s="3602"/>
      <c r="AR440" s="3602"/>
      <c r="AS440" s="5814"/>
      <c r="AT440" s="3602"/>
      <c r="AU440" s="3602"/>
      <c r="AV440" s="3602"/>
      <c r="AW440" s="3602"/>
      <c r="AX440" s="3602"/>
      <c r="AY440" s="3602"/>
      <c r="AZ440" s="3602"/>
      <c r="BT440" s="875"/>
      <c r="BU440" s="881"/>
      <c r="BV440" s="881"/>
      <c r="BW440" s="884"/>
      <c r="BX440" s="1543"/>
      <c r="BY440" s="875"/>
      <c r="BZ440" s="881"/>
      <c r="CA440" s="882"/>
      <c r="CB440" s="882"/>
      <c r="GK440" s="3850"/>
    </row>
    <row r="441" spans="17:193" ht="15" thickBot="1">
      <c r="Q441" s="5012"/>
      <c r="R441" s="5012"/>
      <c r="S441" s="5012"/>
      <c r="T441" s="5012"/>
      <c r="U441" s="5012"/>
      <c r="V441" s="5012"/>
      <c r="W441" s="5012"/>
      <c r="X441" s="5012"/>
      <c r="Y441" s="6411"/>
      <c r="Z441" s="5012"/>
      <c r="AA441" s="90"/>
      <c r="AB441" s="5012"/>
      <c r="AC441" s="5012"/>
      <c r="AD441" s="5012"/>
      <c r="AE441" s="6411"/>
      <c r="AF441" s="6411"/>
      <c r="AG441" s="5012"/>
      <c r="AH441" s="5012"/>
      <c r="AJ441" s="5742" t="s">
        <v>434</v>
      </c>
      <c r="AK441" s="2024"/>
      <c r="AL441" s="2024"/>
      <c r="AM441" s="2024"/>
      <c r="AN441" s="2024"/>
      <c r="AO441" s="2024"/>
      <c r="AP441" s="2024"/>
      <c r="AQ441" s="2024"/>
      <c r="AR441" s="2024"/>
      <c r="AS441" s="4955"/>
      <c r="AT441" s="2024"/>
      <c r="AU441" s="2024"/>
      <c r="AV441" s="2024"/>
      <c r="AW441" s="2024"/>
      <c r="AX441" s="2024"/>
      <c r="AY441" s="2024"/>
      <c r="AZ441" s="2024"/>
      <c r="BT441" s="875"/>
      <c r="BU441" s="881"/>
      <c r="BV441" s="881"/>
      <c r="BW441" s="884"/>
      <c r="BX441" s="1543"/>
      <c r="BY441" s="875"/>
      <c r="BZ441" s="881"/>
      <c r="CA441" s="882"/>
      <c r="CB441" s="882"/>
      <c r="GK441" s="3850"/>
    </row>
    <row r="442" spans="17:193">
      <c r="Q442" s="5012"/>
      <c r="R442" s="5012"/>
      <c r="S442" s="5012"/>
      <c r="T442" s="5012"/>
      <c r="U442" s="5012"/>
      <c r="V442" s="5012"/>
      <c r="W442" s="5012"/>
      <c r="X442" s="5012"/>
      <c r="Y442" s="6411"/>
      <c r="Z442" s="5012"/>
      <c r="AA442" s="90"/>
      <c r="AB442" s="5012"/>
      <c r="AC442" s="5012"/>
      <c r="AD442" s="5012"/>
      <c r="AE442" s="6411"/>
      <c r="AF442" s="6411"/>
      <c r="AG442" s="5012"/>
      <c r="AH442" s="5012"/>
      <c r="AJ442" s="5579"/>
      <c r="AK442" s="7450"/>
      <c r="AL442" s="5773" t="s">
        <v>14</v>
      </c>
      <c r="AM442" s="5773" t="s">
        <v>12</v>
      </c>
      <c r="AN442" s="5773"/>
      <c r="AO442" s="5773"/>
      <c r="AP442" s="5773"/>
      <c r="AQ442" s="5773" t="s">
        <v>15</v>
      </c>
      <c r="AR442" s="5773" t="s">
        <v>12</v>
      </c>
      <c r="AS442" s="5746" t="s">
        <v>12</v>
      </c>
      <c r="AT442" s="5773"/>
      <c r="AU442" s="5773"/>
      <c r="AV442" s="5773"/>
      <c r="AW442" s="5773"/>
      <c r="AX442" s="5773" t="s">
        <v>0</v>
      </c>
      <c r="AY442" s="5774"/>
      <c r="AZ442" s="5775"/>
      <c r="BT442" s="875"/>
      <c r="BU442" s="881"/>
      <c r="BV442" s="881"/>
      <c r="BW442" s="884"/>
      <c r="BX442" s="1543"/>
      <c r="BY442" s="875"/>
      <c r="BZ442" s="881"/>
      <c r="CA442" s="882"/>
      <c r="CB442" s="882"/>
      <c r="GK442" s="3850"/>
    </row>
    <row r="443" spans="17:193">
      <c r="Q443" s="5012"/>
      <c r="R443" s="5012"/>
      <c r="S443" s="5012"/>
      <c r="T443" s="5012"/>
      <c r="U443" s="5012"/>
      <c r="V443" s="5012"/>
      <c r="W443" s="5012"/>
      <c r="X443" s="5012"/>
      <c r="Y443" s="6411"/>
      <c r="Z443" s="5012"/>
      <c r="AA443" s="90"/>
      <c r="AB443" s="5012"/>
      <c r="AC443" s="5012"/>
      <c r="AD443" s="5012"/>
      <c r="AE443" s="6411"/>
      <c r="AF443" s="6411"/>
      <c r="AG443" s="5012"/>
      <c r="AH443" s="5012"/>
      <c r="AJ443" s="5580" t="s">
        <v>4</v>
      </c>
      <c r="AK443" s="7451" t="s">
        <v>18</v>
      </c>
      <c r="AL443" s="5777" t="s">
        <v>19</v>
      </c>
      <c r="AM443" s="5777" t="s">
        <v>19</v>
      </c>
      <c r="AN443" s="5777" t="s">
        <v>20</v>
      </c>
      <c r="AO443" s="5777" t="s">
        <v>21</v>
      </c>
      <c r="AP443" s="5777" t="s">
        <v>1559</v>
      </c>
      <c r="AQ443" s="5777" t="s">
        <v>22</v>
      </c>
      <c r="AR443" s="5777" t="s">
        <v>23</v>
      </c>
      <c r="AS443" s="5751" t="s">
        <v>23</v>
      </c>
      <c r="AT443" s="5777" t="s">
        <v>24</v>
      </c>
      <c r="AU443" s="5777" t="s">
        <v>20</v>
      </c>
      <c r="AV443" s="5777" t="s">
        <v>25</v>
      </c>
      <c r="AW443" s="5777" t="s">
        <v>0</v>
      </c>
      <c r="AX443" s="5777" t="s">
        <v>1363</v>
      </c>
      <c r="AY443" s="5778" t="s">
        <v>1388</v>
      </c>
      <c r="AZ443" s="5779" t="s">
        <v>26</v>
      </c>
      <c r="BT443" s="875"/>
      <c r="BU443" s="881"/>
      <c r="BV443" s="881"/>
      <c r="BW443" s="884"/>
      <c r="BX443" s="1543"/>
      <c r="BY443" s="875"/>
      <c r="BZ443" s="881"/>
      <c r="CA443" s="882"/>
      <c r="CB443" s="882"/>
      <c r="GK443" s="3850"/>
    </row>
    <row r="444" spans="17:193" ht="15" thickBot="1">
      <c r="Q444" s="5012"/>
      <c r="R444" s="5012"/>
      <c r="S444" s="5012"/>
      <c r="T444" s="5012"/>
      <c r="U444" s="5012"/>
      <c r="V444" s="5012"/>
      <c r="W444" s="5012"/>
      <c r="X444" s="5012"/>
      <c r="Y444" s="6411"/>
      <c r="Z444" s="5012"/>
      <c r="AA444" s="90"/>
      <c r="AB444" s="5012"/>
      <c r="AC444" s="5012"/>
      <c r="AD444" s="5012"/>
      <c r="AE444" s="6411"/>
      <c r="AF444" s="6411"/>
      <c r="AG444" s="5012"/>
      <c r="AH444" s="5012"/>
      <c r="AJ444" s="5581"/>
      <c r="AK444" s="7452"/>
      <c r="AL444" s="5781" t="s">
        <v>3</v>
      </c>
      <c r="AM444" s="5781" t="s">
        <v>18</v>
      </c>
      <c r="AN444" s="5781"/>
      <c r="AO444" s="5781"/>
      <c r="AP444" s="5781"/>
      <c r="AQ444" s="5781" t="s">
        <v>21</v>
      </c>
      <c r="AR444" s="5781" t="s">
        <v>27</v>
      </c>
      <c r="AS444" s="5756" t="s">
        <v>28</v>
      </c>
      <c r="AT444" s="5781"/>
      <c r="AU444" s="5781"/>
      <c r="AV444" s="5781"/>
      <c r="AW444" s="5781"/>
      <c r="AX444" s="5781" t="s">
        <v>11</v>
      </c>
      <c r="AY444" s="5782"/>
      <c r="AZ444" s="5783"/>
      <c r="BT444" s="875"/>
      <c r="BU444" s="881"/>
      <c r="BV444" s="881"/>
      <c r="BW444" s="884"/>
      <c r="BX444" s="1543"/>
      <c r="BY444" s="875"/>
      <c r="BZ444" s="881"/>
      <c r="CA444" s="882"/>
      <c r="CB444" s="882"/>
      <c r="GK444" s="3850"/>
    </row>
    <row r="445" spans="17:193">
      <c r="Q445" s="5012"/>
      <c r="R445" s="5012"/>
      <c r="S445" s="5012"/>
      <c r="T445" s="5012"/>
      <c r="U445" s="5012"/>
      <c r="V445" s="5012"/>
      <c r="W445" s="5012"/>
      <c r="X445" s="5012"/>
      <c r="Y445" s="6411"/>
      <c r="Z445" s="5012"/>
      <c r="AA445" s="90"/>
      <c r="AB445" s="5012"/>
      <c r="AC445" s="5012"/>
      <c r="AD445" s="5012"/>
      <c r="AE445" s="6411"/>
      <c r="AF445" s="6411"/>
      <c r="AG445" s="5012"/>
      <c r="AH445" s="5012"/>
      <c r="AJ445" s="5801" t="s">
        <v>1385</v>
      </c>
      <c r="AK445" s="5584">
        <v>414</v>
      </c>
      <c r="AL445" s="5584">
        <v>87695</v>
      </c>
      <c r="AM445" s="5585">
        <v>45218</v>
      </c>
      <c r="AN445" s="5808">
        <v>33</v>
      </c>
      <c r="AO445" s="5584" t="s">
        <v>35</v>
      </c>
      <c r="AP445" s="5584"/>
      <c r="AQ445" s="5587">
        <v>414</v>
      </c>
      <c r="AR445" s="5588">
        <v>45299</v>
      </c>
      <c r="AS445" s="5585">
        <v>45296</v>
      </c>
      <c r="AT445" s="5584">
        <v>22059</v>
      </c>
      <c r="AU445" s="5590">
        <v>33000</v>
      </c>
      <c r="AV445" s="5662">
        <f>(AU445-AN445*1000)</f>
        <v>0</v>
      </c>
      <c r="AW445" s="5591">
        <f t="shared" ref="AW445:AW457" si="102">(AU445*AQ445/1000)</f>
        <v>13662</v>
      </c>
      <c r="AX445" s="5591">
        <f>(AW445*0.05)</f>
        <v>683.1</v>
      </c>
      <c r="AY445" s="5584">
        <v>5</v>
      </c>
      <c r="AZ445" s="7222"/>
      <c r="BT445" s="875"/>
      <c r="BU445" s="881"/>
      <c r="BV445" s="881"/>
      <c r="BW445" s="884"/>
      <c r="BX445" s="1543"/>
      <c r="BY445" s="875"/>
      <c r="BZ445" s="881"/>
      <c r="CA445" s="882"/>
      <c r="CB445" s="882"/>
      <c r="GK445" s="3850"/>
    </row>
    <row r="446" spans="17:193">
      <c r="Q446" s="5012"/>
      <c r="R446" s="5012"/>
      <c r="S446" s="5012"/>
      <c r="T446" s="5012"/>
      <c r="U446" s="5012"/>
      <c r="V446" s="5012"/>
      <c r="W446" s="5012"/>
      <c r="X446" s="5012"/>
      <c r="Y446" s="6411"/>
      <c r="Z446" s="5012"/>
      <c r="AA446" s="90"/>
      <c r="AB446" s="5012"/>
      <c r="AC446" s="5012"/>
      <c r="AD446" s="5012"/>
      <c r="AE446" s="6411"/>
      <c r="AF446" s="6411"/>
      <c r="AG446" s="5012"/>
      <c r="AH446" s="5012"/>
      <c r="AJ446" s="5823" t="s">
        <v>1385</v>
      </c>
      <c r="AK446" s="5589">
        <v>416</v>
      </c>
      <c r="AL446" s="5589">
        <v>87695</v>
      </c>
      <c r="AM446" s="5595">
        <v>45218</v>
      </c>
      <c r="AN446" s="6292">
        <v>120</v>
      </c>
      <c r="AO446" s="5589" t="s">
        <v>35</v>
      </c>
      <c r="AP446" s="5589"/>
      <c r="AQ446" s="5597">
        <v>414</v>
      </c>
      <c r="AR446" s="5614">
        <v>45299</v>
      </c>
      <c r="AS446" s="5610">
        <v>45296</v>
      </c>
      <c r="AT446" s="5589">
        <v>22059</v>
      </c>
      <c r="AU446" s="5598">
        <v>120000</v>
      </c>
      <c r="AV446" s="5609">
        <f>(AU446-AN446*1000)</f>
        <v>0</v>
      </c>
      <c r="AW446" s="5600">
        <f t="shared" si="102"/>
        <v>49680</v>
      </c>
      <c r="AX446" s="5600">
        <f>(AW446*0.05)</f>
        <v>2484</v>
      </c>
      <c r="AY446" s="5589">
        <v>5</v>
      </c>
      <c r="AZ446" s="6968"/>
      <c r="BT446" s="875"/>
      <c r="BU446" s="881"/>
      <c r="BV446" s="881"/>
      <c r="BW446" s="884"/>
      <c r="BX446" s="1543"/>
      <c r="BY446" s="875"/>
      <c r="BZ446" s="1480"/>
      <c r="CA446" s="882"/>
      <c r="CB446" s="882"/>
      <c r="GK446" s="3850"/>
    </row>
    <row r="447" spans="17:193">
      <c r="Q447" s="5012"/>
      <c r="R447" s="5012"/>
      <c r="S447" s="5012"/>
      <c r="T447" s="5012"/>
      <c r="U447" s="5012"/>
      <c r="V447" s="5012"/>
      <c r="W447" s="5012"/>
      <c r="X447" s="5012"/>
      <c r="Y447" s="6411"/>
      <c r="Z447" s="5012"/>
      <c r="AA447" s="90"/>
      <c r="AB447" s="5012"/>
      <c r="AC447" s="5012"/>
      <c r="AD447" s="5012"/>
      <c r="AE447" s="6411"/>
      <c r="AF447" s="6411"/>
      <c r="AG447" s="5012"/>
      <c r="AH447" s="5012"/>
      <c r="AJ447" s="5823" t="s">
        <v>1540</v>
      </c>
      <c r="AK447" s="5599">
        <v>415</v>
      </c>
      <c r="AL447" s="5599">
        <v>87695</v>
      </c>
      <c r="AM447" s="5610">
        <v>45218</v>
      </c>
      <c r="AN447" s="5611">
        <v>5</v>
      </c>
      <c r="AO447" s="5599" t="s">
        <v>35</v>
      </c>
      <c r="AP447" s="5599"/>
      <c r="AQ447" s="5613">
        <v>287.39999999999998</v>
      </c>
      <c r="AR447" s="5614">
        <v>45299</v>
      </c>
      <c r="AS447" s="5610">
        <v>45296</v>
      </c>
      <c r="AT447" s="5599">
        <v>22059</v>
      </c>
      <c r="AU447" s="5615">
        <v>5000</v>
      </c>
      <c r="AV447" s="5615">
        <f>(AU447-AN447*1000)</f>
        <v>0</v>
      </c>
      <c r="AW447" s="5616">
        <f t="shared" si="102"/>
        <v>1437</v>
      </c>
      <c r="AX447" s="5616">
        <f>(AW447*0.05)</f>
        <v>71.850000000000009</v>
      </c>
      <c r="AY447" s="5599">
        <v>5</v>
      </c>
      <c r="AZ447" s="6968"/>
      <c r="BT447" s="875"/>
      <c r="BU447" s="881"/>
      <c r="BV447" s="881"/>
      <c r="BW447" s="884"/>
      <c r="BX447" s="1543"/>
      <c r="BY447" s="875"/>
      <c r="BZ447" s="1480"/>
      <c r="CA447" s="882"/>
      <c r="CB447" s="882"/>
      <c r="GK447" s="3850"/>
    </row>
    <row r="448" spans="17:193">
      <c r="Q448" s="5012"/>
      <c r="R448" s="5012"/>
      <c r="S448" s="5012"/>
      <c r="T448" s="5012"/>
      <c r="U448" s="5012"/>
      <c r="V448" s="5012"/>
      <c r="W448" s="5012"/>
      <c r="X448" s="5012"/>
      <c r="Y448" s="6411"/>
      <c r="Z448" s="5012"/>
      <c r="AA448" s="6412"/>
      <c r="AB448" s="5012"/>
      <c r="AC448" s="5012"/>
      <c r="AD448" s="5012"/>
      <c r="AE448" s="6411"/>
      <c r="AF448" s="6411"/>
      <c r="AG448" s="5012"/>
      <c r="AH448" s="5012"/>
      <c r="AJ448" s="5823" t="s">
        <v>1385</v>
      </c>
      <c r="AK448" s="5589">
        <v>417</v>
      </c>
      <c r="AL448" s="5589">
        <v>87695</v>
      </c>
      <c r="AM448" s="5595">
        <v>45240</v>
      </c>
      <c r="AN448" s="6292">
        <v>94</v>
      </c>
      <c r="AO448" s="5589" t="s">
        <v>35</v>
      </c>
      <c r="AP448" s="5589"/>
      <c r="AQ448" s="5597">
        <v>414</v>
      </c>
      <c r="AR448" s="5614">
        <v>45315</v>
      </c>
      <c r="AS448" s="5610">
        <v>45314</v>
      </c>
      <c r="AT448" s="5589">
        <v>22160</v>
      </c>
      <c r="AU448" s="5598">
        <v>94000</v>
      </c>
      <c r="AV448" s="5609">
        <f>(AU448-AN448*1000)</f>
        <v>0</v>
      </c>
      <c r="AW448" s="5600">
        <f t="shared" si="102"/>
        <v>38916</v>
      </c>
      <c r="AX448" s="5600">
        <f>(AW448*0.05)</f>
        <v>1945.8000000000002</v>
      </c>
      <c r="AY448" s="5589">
        <v>5</v>
      </c>
      <c r="AZ448" s="2840"/>
      <c r="BT448" s="875"/>
      <c r="BU448" s="881"/>
      <c r="BV448" s="881"/>
      <c r="BW448" s="884"/>
      <c r="BX448" s="1543"/>
      <c r="BY448" s="875"/>
      <c r="BZ448" s="1480"/>
      <c r="CA448" s="882"/>
      <c r="CB448" s="882"/>
      <c r="GK448" s="3850"/>
    </row>
    <row r="449" spans="17:193">
      <c r="Q449" s="5012"/>
      <c r="R449" s="5012"/>
      <c r="S449" s="5012"/>
      <c r="T449" s="5012"/>
      <c r="U449" s="5012"/>
      <c r="V449" s="5012"/>
      <c r="W449" s="5012"/>
      <c r="X449" s="5012"/>
      <c r="Y449" s="6411"/>
      <c r="Z449" s="5012"/>
      <c r="AA449" s="90"/>
      <c r="AB449" s="5012"/>
      <c r="AC449" s="5012"/>
      <c r="AD449" s="5012"/>
      <c r="AE449" s="6411"/>
      <c r="AF449" s="6411"/>
      <c r="AG449" s="5012"/>
      <c r="AH449" s="5012"/>
      <c r="AJ449" s="5823" t="s">
        <v>1541</v>
      </c>
      <c r="AK449" s="5631">
        <v>418</v>
      </c>
      <c r="AL449" s="5589">
        <v>807</v>
      </c>
      <c r="AM449" s="5606">
        <v>45294</v>
      </c>
      <c r="AN449" s="5607">
        <v>20</v>
      </c>
      <c r="AO449" s="5594" t="s">
        <v>35</v>
      </c>
      <c r="AP449" s="5594"/>
      <c r="AQ449" s="5608">
        <v>264.5</v>
      </c>
      <c r="AR449" s="4482">
        <v>45332</v>
      </c>
      <c r="AS449" s="5634">
        <v>45329</v>
      </c>
      <c r="AT449" s="5594">
        <v>22238</v>
      </c>
      <c r="AU449" s="5598">
        <v>20000</v>
      </c>
      <c r="AV449" s="5598">
        <v>0</v>
      </c>
      <c r="AW449" s="5600">
        <f t="shared" si="102"/>
        <v>5290</v>
      </c>
      <c r="AX449" s="5608">
        <v>264.5</v>
      </c>
      <c r="AY449" s="5632">
        <v>5</v>
      </c>
      <c r="AZ449" s="2840"/>
      <c r="BT449" s="2605"/>
      <c r="BU449" s="2605"/>
      <c r="BV449" s="1775"/>
      <c r="BW449" s="1775"/>
      <c r="BX449" s="1775"/>
      <c r="BY449" s="2605"/>
      <c r="BZ449" s="1775"/>
      <c r="CA449" s="1775"/>
      <c r="CB449" s="1775"/>
      <c r="GK449" s="3850"/>
    </row>
    <row r="450" spans="17:193">
      <c r="Q450" s="5012"/>
      <c r="R450" s="5012"/>
      <c r="S450" s="5012"/>
      <c r="T450" s="5012"/>
      <c r="U450" s="5012"/>
      <c r="V450" s="5012"/>
      <c r="W450" s="5012"/>
      <c r="X450" s="5012"/>
      <c r="Y450" s="6411"/>
      <c r="Z450" s="5012"/>
      <c r="AA450" s="90"/>
      <c r="AB450" s="5012"/>
      <c r="AC450" s="5012"/>
      <c r="AD450" s="5012"/>
      <c r="AE450" s="6411"/>
      <c r="AF450" s="6411"/>
      <c r="AG450" s="5012"/>
      <c r="AH450" s="4994"/>
      <c r="AJ450" s="5823" t="s">
        <v>1385</v>
      </c>
      <c r="AK450" s="5589">
        <v>419</v>
      </c>
      <c r="AL450" s="5589">
        <v>807</v>
      </c>
      <c r="AM450" s="5606">
        <v>45294</v>
      </c>
      <c r="AN450" s="6292">
        <v>120</v>
      </c>
      <c r="AO450" s="5589" t="s">
        <v>35</v>
      </c>
      <c r="AP450" s="5589"/>
      <c r="AQ450" s="5597">
        <v>0</v>
      </c>
      <c r="AR450" s="4482">
        <v>45332</v>
      </c>
      <c r="AS450" s="5634">
        <v>45340</v>
      </c>
      <c r="AT450" s="5589">
        <v>22271</v>
      </c>
      <c r="AU450" s="5598">
        <v>148000</v>
      </c>
      <c r="AV450" s="5609">
        <f>(AU450-AN450*1000)</f>
        <v>28000</v>
      </c>
      <c r="AW450" s="5600">
        <f t="shared" si="102"/>
        <v>0</v>
      </c>
      <c r="AX450" s="5600">
        <f>(AW450*0.05)</f>
        <v>0</v>
      </c>
      <c r="AY450" s="5589">
        <v>5</v>
      </c>
      <c r="AZ450" s="7233"/>
      <c r="BT450" s="875"/>
      <c r="BU450" s="876"/>
      <c r="BV450" s="875"/>
      <c r="BW450" s="877"/>
      <c r="BX450" s="878"/>
      <c r="BY450" s="875"/>
      <c r="BZ450" s="879"/>
      <c r="CA450" s="1241"/>
      <c r="CB450" s="880"/>
      <c r="GK450" s="3850"/>
    </row>
    <row r="451" spans="17:193">
      <c r="Q451" s="5012"/>
      <c r="R451" s="5012"/>
      <c r="S451" s="5012"/>
      <c r="T451" s="5012"/>
      <c r="U451" s="5012"/>
      <c r="V451" s="5012"/>
      <c r="W451" s="5012"/>
      <c r="X451" s="5012"/>
      <c r="Y451" s="6411"/>
      <c r="Z451" s="5012"/>
      <c r="AA451" s="90"/>
      <c r="AB451" s="5012"/>
      <c r="AC451" s="5012"/>
      <c r="AD451" s="5012"/>
      <c r="AE451" s="6411"/>
      <c r="AF451" s="6411"/>
      <c r="AG451" s="5012"/>
      <c r="AH451" s="4993"/>
      <c r="AJ451" s="5823" t="s">
        <v>1540</v>
      </c>
      <c r="AK451" s="5631">
        <v>420</v>
      </c>
      <c r="AL451" s="5589">
        <v>807</v>
      </c>
      <c r="AM451" s="5606">
        <v>45294</v>
      </c>
      <c r="AN451" s="5607">
        <v>15</v>
      </c>
      <c r="AO451" s="5594" t="s">
        <v>35</v>
      </c>
      <c r="AP451" s="5594"/>
      <c r="AQ451" s="5608">
        <v>287.39999999999998</v>
      </c>
      <c r="AR451" s="4482">
        <v>45332</v>
      </c>
      <c r="AS451" s="5634">
        <v>45329</v>
      </c>
      <c r="AT451" s="5594">
        <v>22238</v>
      </c>
      <c r="AU451" s="5598">
        <v>15000</v>
      </c>
      <c r="AV451" s="5598">
        <v>0</v>
      </c>
      <c r="AW451" s="5600">
        <f t="shared" si="102"/>
        <v>4311</v>
      </c>
      <c r="AX451" s="5608">
        <v>143.69999999999999</v>
      </c>
      <c r="AY451" s="5589">
        <v>5</v>
      </c>
      <c r="AZ451" s="2840"/>
      <c r="BT451" s="875"/>
      <c r="BU451" s="876"/>
      <c r="BV451" s="875"/>
      <c r="BW451" s="877"/>
      <c r="BX451" s="878"/>
      <c r="BY451" s="875"/>
      <c r="BZ451" s="879"/>
      <c r="CA451" s="1241"/>
      <c r="CB451" s="880"/>
      <c r="GK451" s="3850"/>
    </row>
    <row r="452" spans="17:193">
      <c r="Q452" s="5012"/>
      <c r="R452" s="5012"/>
      <c r="S452" s="5012"/>
      <c r="T452" s="5012"/>
      <c r="U452" s="5012"/>
      <c r="V452" s="5012"/>
      <c r="W452" s="5012"/>
      <c r="X452" s="5012"/>
      <c r="Y452" s="6411"/>
      <c r="Z452" s="5012"/>
      <c r="AA452" s="90"/>
      <c r="AB452" s="5012"/>
      <c r="AC452" s="5012"/>
      <c r="AD452" s="5012"/>
      <c r="AE452" s="6411"/>
      <c r="AF452" s="6411"/>
      <c r="AG452" s="5012"/>
      <c r="AH452" s="87"/>
      <c r="AJ452" s="5823" t="s">
        <v>1541</v>
      </c>
      <c r="AK452" s="5631">
        <v>421</v>
      </c>
      <c r="AL452" s="5589">
        <v>807</v>
      </c>
      <c r="AM452" s="5606">
        <v>45294</v>
      </c>
      <c r="AN452" s="5607">
        <v>20</v>
      </c>
      <c r="AO452" s="5594" t="s">
        <v>35</v>
      </c>
      <c r="AP452" s="5594"/>
      <c r="AQ452" s="5608">
        <v>264.5</v>
      </c>
      <c r="AR452" s="4482">
        <v>45361</v>
      </c>
      <c r="AS452" s="5634">
        <v>45340</v>
      </c>
      <c r="AT452" s="5594">
        <v>22271</v>
      </c>
      <c r="AU452" s="5598">
        <v>20000</v>
      </c>
      <c r="AV452" s="5598">
        <v>0</v>
      </c>
      <c r="AW452" s="5600">
        <f t="shared" si="102"/>
        <v>5290</v>
      </c>
      <c r="AX452" s="5608">
        <v>264.5</v>
      </c>
      <c r="AY452" s="5632">
        <v>5</v>
      </c>
      <c r="AZ452" s="2840"/>
      <c r="BT452" s="875"/>
      <c r="BU452" s="876"/>
      <c r="BV452" s="875"/>
      <c r="BW452" s="877"/>
      <c r="BX452" s="878"/>
      <c r="BY452" s="875"/>
      <c r="BZ452" s="879"/>
      <c r="CA452" s="1241"/>
      <c r="CB452" s="880"/>
      <c r="GK452" s="3850"/>
    </row>
    <row r="453" spans="17:193">
      <c r="Q453" s="5012"/>
      <c r="R453" s="5012"/>
      <c r="S453" s="5012"/>
      <c r="T453" s="5012"/>
      <c r="U453" s="5012"/>
      <c r="V453" s="5012"/>
      <c r="W453" s="5012"/>
      <c r="X453" s="5012"/>
      <c r="Y453" s="5012"/>
      <c r="Z453" s="5012"/>
      <c r="AA453" s="90"/>
      <c r="AB453" s="5012"/>
      <c r="AC453" s="5012"/>
      <c r="AD453" s="5012"/>
      <c r="AE453" s="6411"/>
      <c r="AF453" s="6411"/>
      <c r="AG453" s="5012"/>
      <c r="AH453" s="87"/>
      <c r="AJ453" s="5823" t="s">
        <v>1385</v>
      </c>
      <c r="AK453" s="5589">
        <v>422</v>
      </c>
      <c r="AL453" s="5589">
        <v>807</v>
      </c>
      <c r="AM453" s="5606">
        <v>45294</v>
      </c>
      <c r="AN453" s="6292">
        <v>120</v>
      </c>
      <c r="AO453" s="5589" t="s">
        <v>35</v>
      </c>
      <c r="AP453" s="5589"/>
      <c r="AQ453" s="5597">
        <v>414</v>
      </c>
      <c r="AR453" s="4482">
        <v>45361</v>
      </c>
      <c r="AS453" s="5634">
        <v>45370</v>
      </c>
      <c r="AT453" s="5589">
        <v>22415</v>
      </c>
      <c r="AU453" s="5598">
        <v>120000</v>
      </c>
      <c r="AV453" s="5609">
        <f>(AU453-AN453*1000)</f>
        <v>0</v>
      </c>
      <c r="AW453" s="5600">
        <f t="shared" si="102"/>
        <v>49680</v>
      </c>
      <c r="AX453" s="5600">
        <f>(AW453*0.05)</f>
        <v>2484</v>
      </c>
      <c r="AY453" s="5589">
        <v>5</v>
      </c>
      <c r="AZ453" s="2840"/>
      <c r="GK453" s="3850"/>
    </row>
    <row r="454" spans="17:193" ht="23.4">
      <c r="Q454" s="4994"/>
      <c r="R454" s="4994"/>
      <c r="S454" s="4994"/>
      <c r="T454" s="4994"/>
      <c r="U454" s="4994"/>
      <c r="V454" s="4994"/>
      <c r="W454" s="4994"/>
      <c r="X454" s="4994"/>
      <c r="Y454" s="4994"/>
      <c r="Z454" s="4994"/>
      <c r="AA454" s="4994"/>
      <c r="AB454" s="4994"/>
      <c r="AC454" s="4994"/>
      <c r="AD454" s="4994"/>
      <c r="AE454" s="4994"/>
      <c r="AF454" s="4994"/>
      <c r="AG454" s="4994"/>
      <c r="AH454" s="87"/>
      <c r="AJ454" s="5823" t="s">
        <v>1540</v>
      </c>
      <c r="AK454" s="5631">
        <v>423</v>
      </c>
      <c r="AL454" s="5589">
        <v>807</v>
      </c>
      <c r="AM454" s="5606">
        <v>45294</v>
      </c>
      <c r="AN454" s="5607">
        <v>10</v>
      </c>
      <c r="AO454" s="5594" t="s">
        <v>35</v>
      </c>
      <c r="AP454" s="5594"/>
      <c r="AQ454" s="5608">
        <v>287.39999999999998</v>
      </c>
      <c r="AR454" s="4482">
        <v>45361</v>
      </c>
      <c r="AS454" s="5634">
        <v>45370</v>
      </c>
      <c r="AT454" s="5594">
        <v>22415</v>
      </c>
      <c r="AU454" s="5598">
        <v>10000</v>
      </c>
      <c r="AV454" s="5598">
        <v>0</v>
      </c>
      <c r="AW454" s="5600">
        <f t="shared" si="102"/>
        <v>2874</v>
      </c>
      <c r="AX454" s="5608">
        <v>143.69999999999999</v>
      </c>
      <c r="AY454" s="5589">
        <v>5</v>
      </c>
      <c r="AZ454" s="6968"/>
      <c r="BT454" s="94"/>
      <c r="BX454" s="2"/>
      <c r="GK454" s="3850"/>
    </row>
    <row r="455" spans="17:193">
      <c r="Q455" s="4995"/>
      <c r="R455" s="4995"/>
      <c r="S455" s="4993"/>
      <c r="T455" s="4993"/>
      <c r="U455" s="4993"/>
      <c r="V455" s="4993"/>
      <c r="W455" s="4993"/>
      <c r="X455" s="4993"/>
      <c r="Y455" s="4993"/>
      <c r="Z455" s="4993"/>
      <c r="AA455" s="4993"/>
      <c r="AB455" s="4993"/>
      <c r="AC455" s="4993"/>
      <c r="AD455" s="4993"/>
      <c r="AE455" s="4993"/>
      <c r="AF455" s="4993"/>
      <c r="AG455" s="4993"/>
      <c r="AH455" s="87"/>
      <c r="AJ455" s="5823" t="s">
        <v>1385</v>
      </c>
      <c r="AK455" s="5589">
        <v>424</v>
      </c>
      <c r="AL455" s="5589" t="s">
        <v>1545</v>
      </c>
      <c r="AM455" s="5606">
        <v>45339</v>
      </c>
      <c r="AN455" s="5589">
        <v>92</v>
      </c>
      <c r="AO455" s="5589" t="s">
        <v>35</v>
      </c>
      <c r="AP455" s="5605">
        <f>(AU455/500)</f>
        <v>184</v>
      </c>
      <c r="AQ455" s="5597">
        <v>414</v>
      </c>
      <c r="AR455" s="5614">
        <v>45348</v>
      </c>
      <c r="AS455" s="5634">
        <v>45348</v>
      </c>
      <c r="AT455" s="5589">
        <v>22296</v>
      </c>
      <c r="AU455" s="5598">
        <v>92000</v>
      </c>
      <c r="AV455" s="5609">
        <f>(AU455-AN455*1000)</f>
        <v>0</v>
      </c>
      <c r="AW455" s="5608">
        <f>(AU455*AQ455/1000)</f>
        <v>38088</v>
      </c>
      <c r="AX455" s="5600">
        <f>(AW455*0.05)</f>
        <v>1904.4</v>
      </c>
      <c r="AY455" s="5589">
        <v>5</v>
      </c>
      <c r="AZ455" s="5604"/>
      <c r="BT455" s="2605"/>
      <c r="BU455" s="2605"/>
      <c r="BV455" s="1775"/>
      <c r="BW455" s="1775"/>
      <c r="BX455" s="1775"/>
      <c r="BY455" s="2605"/>
      <c r="BZ455" s="1775"/>
      <c r="CA455" s="1775"/>
      <c r="CB455" s="1775"/>
      <c r="GK455" s="3850"/>
    </row>
    <row r="456" spans="17:193"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J456" s="5823" t="s">
        <v>1540</v>
      </c>
      <c r="AK456" s="5631">
        <v>425</v>
      </c>
      <c r="AL456" s="5589" t="s">
        <v>1545</v>
      </c>
      <c r="AM456" s="5606">
        <v>45339</v>
      </c>
      <c r="AN456" s="5607">
        <v>10</v>
      </c>
      <c r="AO456" s="5594" t="s">
        <v>35</v>
      </c>
      <c r="AP456" s="7263">
        <f>(AU456/1000)</f>
        <v>10</v>
      </c>
      <c r="AQ456" s="5608">
        <v>287.39999999999998</v>
      </c>
      <c r="AR456" s="5614">
        <v>45348</v>
      </c>
      <c r="AS456" s="5634">
        <v>45340</v>
      </c>
      <c r="AT456" s="5594">
        <v>22271</v>
      </c>
      <c r="AU456" s="5598">
        <v>10000</v>
      </c>
      <c r="AV456" s="5598">
        <v>0</v>
      </c>
      <c r="AW456" s="5608">
        <f t="shared" si="102"/>
        <v>2874</v>
      </c>
      <c r="AX456" s="5608">
        <v>143.69999999999999</v>
      </c>
      <c r="AY456" s="5589">
        <v>5</v>
      </c>
      <c r="AZ456" s="6581"/>
      <c r="BT456" s="1775"/>
      <c r="BU456" s="1775"/>
      <c r="BV456" s="1775"/>
      <c r="BW456" s="1775"/>
      <c r="BX456" s="1775"/>
      <c r="BY456" s="1775"/>
      <c r="BZ456" s="1775"/>
      <c r="CA456" s="1775"/>
      <c r="CB456" s="1775"/>
      <c r="GK456" s="3850"/>
    </row>
    <row r="457" spans="17:193"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5012"/>
      <c r="AJ457" s="5823" t="s">
        <v>1541</v>
      </c>
      <c r="AK457" s="5631">
        <v>426</v>
      </c>
      <c r="AL457" s="5589">
        <v>2151</v>
      </c>
      <c r="AM457" s="5606">
        <v>45371</v>
      </c>
      <c r="AN457" s="6940">
        <v>10</v>
      </c>
      <c r="AO457" s="5594" t="s">
        <v>35</v>
      </c>
      <c r="AP457" s="7263">
        <f>(AU457/1000)</f>
        <v>10</v>
      </c>
      <c r="AQ457" s="5608">
        <v>264.5</v>
      </c>
      <c r="AR457" s="5614">
        <v>45373</v>
      </c>
      <c r="AS457" s="5634">
        <v>45370</v>
      </c>
      <c r="AT457" s="5594">
        <v>22415</v>
      </c>
      <c r="AU457" s="5598">
        <v>10000</v>
      </c>
      <c r="AV457" s="5598">
        <v>0</v>
      </c>
      <c r="AW457" s="5608">
        <f t="shared" si="102"/>
        <v>2645</v>
      </c>
      <c r="AX457" s="5608">
        <v>264.5</v>
      </c>
      <c r="AY457" s="5632">
        <v>5</v>
      </c>
      <c r="AZ457" s="6581"/>
      <c r="BT457" s="2605"/>
      <c r="BU457" s="2605"/>
      <c r="BV457" s="1775"/>
      <c r="BW457" s="1775"/>
      <c r="BX457" s="1775"/>
      <c r="BY457" s="2605"/>
      <c r="BZ457" s="1775"/>
      <c r="CA457" s="1775"/>
      <c r="CB457" s="1775"/>
      <c r="GK457" s="3850"/>
    </row>
    <row r="458" spans="17:193"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5012"/>
      <c r="AJ458" s="5823" t="s">
        <v>1541</v>
      </c>
      <c r="AK458" s="5631">
        <v>427</v>
      </c>
      <c r="AL458" s="5589">
        <v>2822</v>
      </c>
      <c r="AM458" s="5606">
        <v>45408</v>
      </c>
      <c r="AN458" s="6940">
        <v>20</v>
      </c>
      <c r="AO458" s="5594" t="s">
        <v>35</v>
      </c>
      <c r="AP458" s="5594">
        <v>20</v>
      </c>
      <c r="AQ458" s="5608">
        <v>275.10000000000002</v>
      </c>
      <c r="AR458" s="4482">
        <v>45420</v>
      </c>
      <c r="AS458" s="5634">
        <v>45416</v>
      </c>
      <c r="AT458" s="5594">
        <v>22598</v>
      </c>
      <c r="AU458" s="5598">
        <v>20000</v>
      </c>
      <c r="AV458" s="5598">
        <v>0</v>
      </c>
      <c r="AW458" s="5600">
        <v>5290</v>
      </c>
      <c r="AX458" s="5608">
        <v>264.5</v>
      </c>
      <c r="AY458" s="5632">
        <v>5</v>
      </c>
      <c r="AZ458" s="6581"/>
      <c r="BT458" s="875"/>
      <c r="BU458" s="876"/>
      <c r="BV458" s="875"/>
      <c r="BW458" s="877"/>
      <c r="BX458" s="878"/>
      <c r="BY458" s="875"/>
      <c r="BZ458" s="879"/>
      <c r="CA458" s="1241"/>
      <c r="CB458" s="880"/>
      <c r="GK458" s="3850"/>
    </row>
    <row r="459" spans="17:193">
      <c r="Q459" s="6404"/>
      <c r="R459" s="6404"/>
      <c r="S459" s="6404"/>
      <c r="T459" s="6404"/>
      <c r="U459" s="1186"/>
      <c r="V459" s="4134"/>
      <c r="W459" s="1182"/>
      <c r="X459" s="1182"/>
      <c r="Y459" s="6405"/>
      <c r="Z459" s="4091"/>
      <c r="AA459" s="6406"/>
      <c r="AB459" s="6404"/>
      <c r="AC459" s="6407"/>
      <c r="AD459" s="6407"/>
      <c r="AE459" s="6405"/>
      <c r="AF459" s="6405"/>
      <c r="AG459" s="1492"/>
      <c r="AH459" s="5012"/>
      <c r="AJ459" s="5823" t="s">
        <v>1540</v>
      </c>
      <c r="AK459" s="5631">
        <v>428</v>
      </c>
      <c r="AL459" s="5589">
        <v>2822</v>
      </c>
      <c r="AM459" s="5606">
        <v>45408</v>
      </c>
      <c r="AN459" s="6940">
        <v>10</v>
      </c>
      <c r="AO459" s="5594" t="s">
        <v>35</v>
      </c>
      <c r="AP459" s="5594">
        <v>10</v>
      </c>
      <c r="AQ459" s="5608">
        <v>298.89999999999998</v>
      </c>
      <c r="AR459" s="5614">
        <v>45420</v>
      </c>
      <c r="AS459" s="5634">
        <v>45416</v>
      </c>
      <c r="AT459" s="5594">
        <v>22598</v>
      </c>
      <c r="AU459" s="5598">
        <v>10000</v>
      </c>
      <c r="AV459" s="5598">
        <v>0</v>
      </c>
      <c r="AW459" s="5608">
        <f>(AU459*AQ459/1000)</f>
        <v>2989</v>
      </c>
      <c r="AX459" s="5608">
        <v>143.69999999999999</v>
      </c>
      <c r="AY459" s="5589">
        <v>5</v>
      </c>
      <c r="AZ459" s="6581"/>
      <c r="BT459" s="875"/>
      <c r="BU459" s="876"/>
      <c r="BV459" s="875"/>
      <c r="BW459" s="877"/>
      <c r="BX459" s="878"/>
      <c r="BY459" s="875"/>
      <c r="BZ459" s="879"/>
      <c r="CA459" s="1241"/>
      <c r="CB459" s="880"/>
      <c r="GK459" s="3850"/>
    </row>
    <row r="460" spans="17:193">
      <c r="Q460" s="6404"/>
      <c r="R460" s="6404"/>
      <c r="S460" s="6404"/>
      <c r="T460" s="6404"/>
      <c r="U460" s="1186"/>
      <c r="V460" s="4134"/>
      <c r="W460" s="1182"/>
      <c r="X460" s="1182"/>
      <c r="Y460" s="6405"/>
      <c r="Z460" s="4091"/>
      <c r="AA460" s="6406"/>
      <c r="AB460" s="6404"/>
      <c r="AC460" s="6407"/>
      <c r="AD460" s="6407"/>
      <c r="AE460" s="6405"/>
      <c r="AF460" s="6405"/>
      <c r="AG460" s="1492"/>
      <c r="AH460" s="6411"/>
      <c r="AJ460" s="5823" t="s">
        <v>1541</v>
      </c>
      <c r="AK460" s="5631">
        <v>429</v>
      </c>
      <c r="AL460" s="5589">
        <v>2822</v>
      </c>
      <c r="AM460" s="5606">
        <v>45408</v>
      </c>
      <c r="AN460" s="6940">
        <v>20</v>
      </c>
      <c r="AO460" s="5594" t="s">
        <v>35</v>
      </c>
      <c r="AP460" s="5594">
        <v>20</v>
      </c>
      <c r="AQ460" s="5608">
        <v>275.10000000000002</v>
      </c>
      <c r="AR460" s="4482">
        <v>45441</v>
      </c>
      <c r="AS460" s="5634">
        <v>45433</v>
      </c>
      <c r="AT460" s="5594">
        <v>22678</v>
      </c>
      <c r="AU460" s="5598">
        <v>20000</v>
      </c>
      <c r="AV460" s="5598">
        <v>0</v>
      </c>
      <c r="AW460" s="5600">
        <v>5290</v>
      </c>
      <c r="AX460" s="5608">
        <v>264.5</v>
      </c>
      <c r="AY460" s="5632">
        <v>5</v>
      </c>
      <c r="AZ460" s="6968"/>
      <c r="BT460" s="875"/>
      <c r="BU460" s="876"/>
      <c r="BV460" s="875"/>
      <c r="BW460" s="877"/>
      <c r="BX460" s="878"/>
      <c r="BY460" s="875"/>
      <c r="BZ460" s="879"/>
      <c r="CA460" s="1241"/>
      <c r="CB460" s="880"/>
      <c r="GK460" s="3850"/>
    </row>
    <row r="461" spans="17:193">
      <c r="Q461" s="6404"/>
      <c r="R461" s="6404"/>
      <c r="S461" s="1182"/>
      <c r="T461" s="6404"/>
      <c r="U461" s="1186"/>
      <c r="V461" s="6408"/>
      <c r="W461" s="1182"/>
      <c r="X461" s="1182"/>
      <c r="Y461" s="6409"/>
      <c r="Z461" s="4091"/>
      <c r="AA461" s="6406"/>
      <c r="AB461" s="6404"/>
      <c r="AC461" s="6410"/>
      <c r="AD461" s="6410"/>
      <c r="AE461" s="6409"/>
      <c r="AF461" s="6409"/>
      <c r="AG461" s="1492"/>
      <c r="AH461" s="5012"/>
      <c r="AJ461" s="5823" t="s">
        <v>1540</v>
      </c>
      <c r="AK461" s="5631">
        <v>430</v>
      </c>
      <c r="AL461" s="5589">
        <v>2822</v>
      </c>
      <c r="AM461" s="5606">
        <v>45408</v>
      </c>
      <c r="AN461" s="6940">
        <v>10</v>
      </c>
      <c r="AO461" s="5594" t="s">
        <v>35</v>
      </c>
      <c r="AP461" s="5594"/>
      <c r="AQ461" s="5608">
        <v>298.89999999999998</v>
      </c>
      <c r="AR461" s="4482">
        <v>45441</v>
      </c>
      <c r="AS461" s="5634">
        <v>45433</v>
      </c>
      <c r="AT461" s="5594">
        <v>22678</v>
      </c>
      <c r="AU461" s="5598">
        <v>10000</v>
      </c>
      <c r="AV461" s="5598">
        <v>0</v>
      </c>
      <c r="AW461" s="5608">
        <f>(AU461*AQ461/1000)</f>
        <v>2989</v>
      </c>
      <c r="AX461" s="5608">
        <v>143.69999999999999</v>
      </c>
      <c r="AY461" s="5589">
        <v>5</v>
      </c>
      <c r="AZ461" s="6968"/>
      <c r="BT461" s="875"/>
      <c r="BU461" s="876"/>
      <c r="BV461" s="875"/>
      <c r="BW461" s="877"/>
      <c r="BX461" s="878"/>
      <c r="BY461" s="875"/>
      <c r="BZ461" s="879"/>
      <c r="CB461" s="880"/>
      <c r="GK461" s="3850"/>
    </row>
    <row r="462" spans="17:193">
      <c r="Q462" s="6404"/>
      <c r="R462" s="6404"/>
      <c r="S462" s="6404"/>
      <c r="T462" s="6404"/>
      <c r="U462" s="1186"/>
      <c r="V462" s="4134"/>
      <c r="W462" s="1182"/>
      <c r="X462" s="1182"/>
      <c r="Y462" s="6405"/>
      <c r="Z462" s="4091"/>
      <c r="AA462" s="6406"/>
      <c r="AB462" s="6404"/>
      <c r="AC462" s="6407"/>
      <c r="AD462" s="6407"/>
      <c r="AE462" s="6405"/>
      <c r="AF462" s="6405"/>
      <c r="AG462" s="1492"/>
      <c r="AH462" s="5012"/>
      <c r="AJ462" s="5823" t="s">
        <v>1541</v>
      </c>
      <c r="AK462" s="5631">
        <v>431</v>
      </c>
      <c r="AL462" s="5589">
        <v>3790</v>
      </c>
      <c r="AM462" s="5606">
        <v>45467</v>
      </c>
      <c r="AN462" s="6940">
        <v>20</v>
      </c>
      <c r="AO462" s="5594" t="s">
        <v>35</v>
      </c>
      <c r="AP462" s="5594">
        <v>20</v>
      </c>
      <c r="AQ462" s="5608">
        <v>275.10000000000002</v>
      </c>
      <c r="AR462" s="4482">
        <v>45495</v>
      </c>
      <c r="AS462" s="5634">
        <v>45476</v>
      </c>
      <c r="AT462" s="5594">
        <v>22838</v>
      </c>
      <c r="AU462" s="5598">
        <v>20000</v>
      </c>
      <c r="AV462" s="5598">
        <f>(AU462-AN462*1000)</f>
        <v>0</v>
      </c>
      <c r="AW462" s="5600">
        <v>5290</v>
      </c>
      <c r="AX462" s="5608">
        <v>264.5</v>
      </c>
      <c r="AY462" s="5632">
        <v>5</v>
      </c>
      <c r="AZ462" s="6581"/>
      <c r="BT462" s="875"/>
      <c r="BU462" s="876"/>
      <c r="BV462" s="875"/>
      <c r="BW462" s="877"/>
      <c r="BX462" s="878"/>
      <c r="BY462" s="875"/>
      <c r="BZ462" s="879"/>
      <c r="CB462" s="880"/>
      <c r="GK462" s="3850"/>
    </row>
    <row r="463" spans="17:193">
      <c r="Q463" s="6404"/>
      <c r="R463" s="1182"/>
      <c r="S463" s="1182"/>
      <c r="T463" s="1182"/>
      <c r="U463" s="1186"/>
      <c r="V463" s="6408"/>
      <c r="W463" s="1182"/>
      <c r="X463" s="1182"/>
      <c r="Y463" s="6409"/>
      <c r="Z463" s="4091"/>
      <c r="AA463" s="6406"/>
      <c r="AB463" s="6404"/>
      <c r="AC463" s="6410"/>
      <c r="AD463" s="6410"/>
      <c r="AE463" s="6409"/>
      <c r="AF463" s="6409"/>
      <c r="AG463" s="1492"/>
      <c r="AH463" s="5012"/>
      <c r="AJ463" s="5823" t="s">
        <v>1541</v>
      </c>
      <c r="AK463" s="5631">
        <v>432</v>
      </c>
      <c r="AL463" s="5589">
        <v>3790</v>
      </c>
      <c r="AM463" s="5606">
        <v>45467</v>
      </c>
      <c r="AN463" s="6940">
        <v>20</v>
      </c>
      <c r="AO463" s="5594" t="s">
        <v>35</v>
      </c>
      <c r="AP463" s="5594">
        <v>20</v>
      </c>
      <c r="AQ463" s="5608">
        <v>275.10000000000002</v>
      </c>
      <c r="AR463" s="4482">
        <v>45495</v>
      </c>
      <c r="AS463" s="5634">
        <v>45502</v>
      </c>
      <c r="AT463" s="5594">
        <v>23001</v>
      </c>
      <c r="AU463" s="5598">
        <v>20000</v>
      </c>
      <c r="AV463" s="5598">
        <f>(AU463-AN463*1000)</f>
        <v>0</v>
      </c>
      <c r="AW463" s="5600">
        <v>5290</v>
      </c>
      <c r="AX463" s="5608">
        <v>264.5</v>
      </c>
      <c r="AY463" s="5632">
        <v>5</v>
      </c>
      <c r="AZ463" s="5868"/>
      <c r="BT463" s="875"/>
      <c r="BU463" s="876"/>
      <c r="BV463" s="875"/>
      <c r="BW463" s="877"/>
      <c r="BX463" s="878"/>
      <c r="BY463" s="875"/>
      <c r="BZ463" s="879"/>
      <c r="CB463" s="880"/>
      <c r="GK463" s="3850"/>
    </row>
    <row r="464" spans="17:193">
      <c r="Q464" s="6404"/>
      <c r="R464" s="1182"/>
      <c r="S464" s="1182"/>
      <c r="T464" s="1182"/>
      <c r="U464" s="1186"/>
      <c r="V464" s="6408"/>
      <c r="W464" s="1182"/>
      <c r="X464" s="1182"/>
      <c r="Y464" s="6409"/>
      <c r="Z464" s="4091"/>
      <c r="AA464" s="6406"/>
      <c r="AB464" s="6404"/>
      <c r="AC464" s="6410"/>
      <c r="AD464" s="6410"/>
      <c r="AE464" s="6409"/>
      <c r="AF464" s="6409"/>
      <c r="AG464" s="1492"/>
      <c r="AH464" s="5012"/>
      <c r="AJ464" s="5823" t="s">
        <v>1541</v>
      </c>
      <c r="AK464" s="5631">
        <v>433</v>
      </c>
      <c r="AL464" s="5589">
        <v>4479</v>
      </c>
      <c r="AM464" s="5606">
        <v>45513</v>
      </c>
      <c r="AN464" s="6940">
        <v>20</v>
      </c>
      <c r="AO464" s="5594" t="s">
        <v>35</v>
      </c>
      <c r="AP464" s="5594">
        <v>20</v>
      </c>
      <c r="AQ464" s="5608">
        <v>275.10000000000002</v>
      </c>
      <c r="AR464" s="4482">
        <v>45544</v>
      </c>
      <c r="AS464" s="5634">
        <v>45544</v>
      </c>
      <c r="AT464" s="5594">
        <v>23252</v>
      </c>
      <c r="AU464" s="5598">
        <v>20000</v>
      </c>
      <c r="AV464" s="5598">
        <f>(AU464-AN464*1000)</f>
        <v>0</v>
      </c>
      <c r="AW464" s="5600">
        <v>5290</v>
      </c>
      <c r="AX464" s="5608">
        <v>264.5</v>
      </c>
      <c r="AY464" s="5632">
        <v>5</v>
      </c>
      <c r="AZ464" s="6581"/>
      <c r="BT464" s="875"/>
      <c r="BU464" s="876"/>
      <c r="BV464" s="875"/>
      <c r="BW464" s="877"/>
      <c r="BX464" s="878"/>
      <c r="BY464" s="875"/>
      <c r="BZ464" s="879"/>
      <c r="CB464" s="880"/>
      <c r="GK464" s="3850"/>
    </row>
    <row r="465" spans="17:193">
      <c r="Q465" s="5012"/>
      <c r="R465" s="5012"/>
      <c r="S465" s="5012"/>
      <c r="T465" s="5012"/>
      <c r="U465" s="5012"/>
      <c r="V465" s="5012"/>
      <c r="W465" s="5012"/>
      <c r="X465" s="5012"/>
      <c r="Y465" s="6411"/>
      <c r="Z465" s="5012"/>
      <c r="AA465" s="90"/>
      <c r="AB465" s="5012"/>
      <c r="AC465" s="5012"/>
      <c r="AD465" s="5012"/>
      <c r="AE465" s="6411"/>
      <c r="AF465" s="6411"/>
      <c r="AG465" s="5012"/>
      <c r="AH465" s="5012"/>
      <c r="AJ465" s="5823" t="s">
        <v>1541</v>
      </c>
      <c r="AK465" s="5631">
        <v>434</v>
      </c>
      <c r="AL465" s="5589">
        <v>5496</v>
      </c>
      <c r="AM465" s="5606">
        <v>45569</v>
      </c>
      <c r="AN465" s="6940">
        <v>20</v>
      </c>
      <c r="AO465" s="5594" t="s">
        <v>35</v>
      </c>
      <c r="AP465" s="5594">
        <v>20</v>
      </c>
      <c r="AQ465" s="5608">
        <v>275.10000000000002</v>
      </c>
      <c r="AR465" s="4482">
        <v>45583</v>
      </c>
      <c r="AS465" s="5634">
        <v>45583</v>
      </c>
      <c r="AT465" s="5594">
        <v>23462</v>
      </c>
      <c r="AU465" s="5598">
        <v>20000</v>
      </c>
      <c r="AV465" s="5598">
        <f>(AU465-AN465*1000)</f>
        <v>0</v>
      </c>
      <c r="AW465" s="5600">
        <v>5290</v>
      </c>
      <c r="AX465" s="5608">
        <v>264.5</v>
      </c>
      <c r="AY465" s="5632">
        <v>5</v>
      </c>
      <c r="AZ465" s="2150"/>
      <c r="BT465" s="875"/>
      <c r="BU465" s="876"/>
      <c r="BV465" s="875"/>
      <c r="BW465" s="877"/>
      <c r="BX465" s="878"/>
      <c r="BY465" s="875"/>
      <c r="BZ465" s="879"/>
      <c r="CA465" s="880"/>
      <c r="CB465" s="880"/>
      <c r="GK465" s="3850"/>
    </row>
    <row r="466" spans="17:193">
      <c r="Q466" s="5012"/>
      <c r="R466" s="5012"/>
      <c r="S466" s="5012"/>
      <c r="T466" s="5012"/>
      <c r="U466" s="5012"/>
      <c r="V466" s="5012"/>
      <c r="W466" s="5012"/>
      <c r="X466" s="5012"/>
      <c r="Y466" s="6411"/>
      <c r="Z466" s="5012"/>
      <c r="AA466" s="90"/>
      <c r="AB466" s="5012"/>
      <c r="AC466" s="5012"/>
      <c r="AD466" s="5012"/>
      <c r="AE466" s="6411"/>
      <c r="AF466" s="6411"/>
      <c r="AG466" s="5012"/>
      <c r="AH466" s="5012"/>
      <c r="AJ466" s="5823" t="s">
        <v>1540</v>
      </c>
      <c r="AK466" s="5631">
        <v>435</v>
      </c>
      <c r="AL466" s="5589">
        <v>5496</v>
      </c>
      <c r="AM466" s="5606">
        <v>45569</v>
      </c>
      <c r="AN466" s="6940">
        <v>8</v>
      </c>
      <c r="AO466" s="5594" t="s">
        <v>35</v>
      </c>
      <c r="AP466" s="5594"/>
      <c r="AQ466" s="5608">
        <v>298.89999999999998</v>
      </c>
      <c r="AR466" s="4482">
        <v>45583</v>
      </c>
      <c r="AS466" s="5634">
        <v>45583</v>
      </c>
      <c r="AT466" s="5594">
        <v>23462</v>
      </c>
      <c r="AU466" s="5598">
        <v>8000</v>
      </c>
      <c r="AV466" s="5598">
        <v>0</v>
      </c>
      <c r="AW466" s="5600">
        <f>(AU466*AQ466/1000)</f>
        <v>2391.1999999999998</v>
      </c>
      <c r="AX466" s="5608">
        <v>143.69999999999999</v>
      </c>
      <c r="AY466" s="5589">
        <v>5</v>
      </c>
      <c r="AZ466" s="2205"/>
      <c r="BT466" s="875"/>
      <c r="BU466" s="876"/>
      <c r="BV466" s="875"/>
      <c r="BW466" s="877"/>
      <c r="BX466" s="878"/>
      <c r="BY466" s="875"/>
      <c r="BZ466" s="879"/>
      <c r="CA466" s="880"/>
      <c r="CB466" s="880"/>
      <c r="GK466" s="3850"/>
    </row>
    <row r="467" spans="17:193">
      <c r="Q467" s="5012"/>
      <c r="R467" s="5012"/>
      <c r="S467" s="5012"/>
      <c r="T467" s="5012"/>
      <c r="U467" s="5012"/>
      <c r="V467" s="5012"/>
      <c r="W467" s="5012"/>
      <c r="X467" s="5012"/>
      <c r="Y467" s="6411"/>
      <c r="Z467" s="5012"/>
      <c r="AA467" s="6412"/>
      <c r="AB467" s="5012"/>
      <c r="AC467" s="5012"/>
      <c r="AD467" s="5012"/>
      <c r="AE467" s="6411"/>
      <c r="AF467" s="6411"/>
      <c r="AG467" s="5012"/>
      <c r="AH467" s="5012"/>
      <c r="AJ467" s="5825" t="s">
        <v>1541</v>
      </c>
      <c r="AK467" s="7304">
        <v>436</v>
      </c>
      <c r="AL467" s="5701">
        <v>6040</v>
      </c>
      <c r="AM467" s="5918">
        <v>45609</v>
      </c>
      <c r="AN467" s="5740">
        <v>20</v>
      </c>
      <c r="AO467" s="3941" t="s">
        <v>35</v>
      </c>
      <c r="AP467" s="3941">
        <v>20</v>
      </c>
      <c r="AQ467" s="5711">
        <v>275.10000000000002</v>
      </c>
      <c r="AR467" s="5707">
        <v>45629</v>
      </c>
      <c r="AS467" s="7572">
        <v>45629</v>
      </c>
      <c r="AT467" s="3941"/>
      <c r="AU467" s="5740">
        <v>20000</v>
      </c>
      <c r="AV467" s="5740">
        <f>(AU467-AN467*1000)</f>
        <v>0</v>
      </c>
      <c r="AW467" s="5709">
        <v>5290</v>
      </c>
      <c r="AX467" s="5711">
        <v>264.5</v>
      </c>
      <c r="AY467" s="5710">
        <v>5</v>
      </c>
      <c r="AZ467" s="2205"/>
      <c r="BT467" s="875"/>
      <c r="BU467" s="876"/>
      <c r="BV467" s="875"/>
      <c r="BW467" s="877"/>
      <c r="BX467" s="878"/>
      <c r="BY467" s="875"/>
      <c r="BZ467" s="879"/>
      <c r="CA467" s="880"/>
      <c r="CB467" s="880"/>
      <c r="GK467" s="3850"/>
    </row>
    <row r="468" spans="17:193">
      <c r="Q468" s="5012"/>
      <c r="R468" s="5012"/>
      <c r="S468" s="5012"/>
      <c r="T468" s="5012"/>
      <c r="U468" s="5012"/>
      <c r="V468" s="5012"/>
      <c r="W468" s="5012"/>
      <c r="X468" s="5012"/>
      <c r="Y468" s="6411"/>
      <c r="Z468" s="5012"/>
      <c r="AA468" s="90"/>
      <c r="AB468" s="5012"/>
      <c r="AC468" s="5012"/>
      <c r="AD468" s="5012"/>
      <c r="AE468" s="6411"/>
      <c r="AF468" s="6411"/>
      <c r="AG468" s="5012"/>
      <c r="AH468" s="5012"/>
      <c r="AJ468" s="5825" t="s">
        <v>1540</v>
      </c>
      <c r="AK468" s="7304">
        <v>437</v>
      </c>
      <c r="AL468" s="5701">
        <v>6040</v>
      </c>
      <c r="AM468" s="5918">
        <v>45609</v>
      </c>
      <c r="AN468" s="5740">
        <v>7</v>
      </c>
      <c r="AO468" s="3941" t="s">
        <v>35</v>
      </c>
      <c r="AP468" s="3941">
        <v>7</v>
      </c>
      <c r="AQ468" s="5711">
        <v>298.89999999999998</v>
      </c>
      <c r="AR468" s="5707">
        <v>45629</v>
      </c>
      <c r="AS468" s="7572">
        <v>45629</v>
      </c>
      <c r="AT468" s="3941"/>
      <c r="AU468" s="5740">
        <v>8000</v>
      </c>
      <c r="AV468" s="5740">
        <v>0</v>
      </c>
      <c r="AW468" s="5709">
        <f>(AU468*AQ468/1000)</f>
        <v>2391.1999999999998</v>
      </c>
      <c r="AX468" s="5711">
        <v>143.69999999999999</v>
      </c>
      <c r="AY468" s="5701">
        <v>5</v>
      </c>
      <c r="AZ468" s="2205"/>
      <c r="BT468" s="875"/>
      <c r="BU468" s="876"/>
      <c r="BV468" s="875"/>
      <c r="BW468" s="877"/>
      <c r="BX468" s="878"/>
      <c r="BY468" s="875"/>
      <c r="BZ468" s="879"/>
      <c r="CA468" s="886"/>
      <c r="CB468" s="880"/>
      <c r="GK468" s="3850"/>
    </row>
    <row r="469" spans="17:193">
      <c r="Q469" s="5012"/>
      <c r="R469" s="5012"/>
      <c r="S469" s="5012"/>
      <c r="T469" s="5012"/>
      <c r="U469" s="5012"/>
      <c r="V469" s="5012"/>
      <c r="W469" s="5012"/>
      <c r="X469" s="5012"/>
      <c r="Y469" s="6411"/>
      <c r="Z469" s="5012"/>
      <c r="AA469" s="90"/>
      <c r="AB469" s="5012"/>
      <c r="AC469" s="5012"/>
      <c r="AD469" s="5012"/>
      <c r="AE469" s="6411"/>
      <c r="AF469" s="6411"/>
      <c r="AG469" s="5012"/>
      <c r="AH469" s="4994"/>
      <c r="AJ469" s="5823"/>
      <c r="AK469" s="5603"/>
      <c r="AL469" s="5589"/>
      <c r="AM469" s="5595"/>
      <c r="AN469" s="5596"/>
      <c r="AO469" s="5589"/>
      <c r="AP469" s="5589"/>
      <c r="AQ469" s="5597"/>
      <c r="AR469" s="5614"/>
      <c r="AS469" s="5610"/>
      <c r="AT469" s="5589"/>
      <c r="AU469" s="5609"/>
      <c r="AV469" s="5609"/>
      <c r="AW469" s="5600"/>
      <c r="AX469" s="5600"/>
      <c r="AY469" s="5632"/>
      <c r="AZ469" s="2205"/>
      <c r="BT469" s="875"/>
      <c r="BU469" s="876"/>
      <c r="BV469" s="875"/>
      <c r="BW469" s="877"/>
      <c r="BX469" s="878"/>
      <c r="BY469" s="875"/>
      <c r="BZ469" s="879"/>
      <c r="CA469" s="886"/>
      <c r="CB469" s="880"/>
      <c r="GK469" s="3850"/>
    </row>
    <row r="470" spans="17:193">
      <c r="Q470" s="5012"/>
      <c r="R470" s="5012"/>
      <c r="S470" s="5012"/>
      <c r="T470" s="5012"/>
      <c r="U470" s="5012"/>
      <c r="V470" s="5012"/>
      <c r="W470" s="5012"/>
      <c r="X470" s="5012"/>
      <c r="Y470" s="6411"/>
      <c r="Z470" s="5012"/>
      <c r="AA470" s="90"/>
      <c r="AB470" s="5012"/>
      <c r="AC470" s="5012"/>
      <c r="AD470" s="5012"/>
      <c r="AE470" s="6411"/>
      <c r="AF470" s="6411"/>
      <c r="AG470" s="5012"/>
      <c r="AH470" s="4993"/>
      <c r="AJ470" s="5825"/>
      <c r="AK470" s="5701"/>
      <c r="AL470" s="5701"/>
      <c r="AM470" s="5704"/>
      <c r="AN470" s="5701"/>
      <c r="AO470" s="5701"/>
      <c r="AP470" s="5701"/>
      <c r="AQ470" s="5706"/>
      <c r="AR470" s="5697"/>
      <c r="AS470" s="5698"/>
      <c r="AT470" s="5701"/>
      <c r="AU470" s="5740"/>
      <c r="AV470" s="5708"/>
      <c r="AW470" s="5709"/>
      <c r="AX470" s="5709"/>
      <c r="AY470" s="5701"/>
      <c r="AZ470" s="2205"/>
      <c r="BT470" s="2"/>
      <c r="GK470" s="3850"/>
    </row>
    <row r="471" spans="17:193">
      <c r="Q471" s="5012"/>
      <c r="R471" s="5012"/>
      <c r="S471" s="5012"/>
      <c r="T471" s="5012"/>
      <c r="U471" s="5012"/>
      <c r="V471" s="5012"/>
      <c r="W471" s="5012"/>
      <c r="X471" s="5012"/>
      <c r="Y471" s="6411"/>
      <c r="Z471" s="5012"/>
      <c r="AA471" s="90"/>
      <c r="AB471" s="5012"/>
      <c r="AC471" s="5012"/>
      <c r="AD471" s="5012"/>
      <c r="AE471" s="6411"/>
      <c r="AF471" s="6411"/>
      <c r="AG471" s="5012"/>
      <c r="AH471" s="87"/>
      <c r="AJ471" s="5823"/>
      <c r="AK471" s="5603"/>
      <c r="AL471" s="5589"/>
      <c r="AM471" s="5595"/>
      <c r="AN471" s="5596"/>
      <c r="AO471" s="5589"/>
      <c r="AP471" s="5589"/>
      <c r="AQ471" s="5597"/>
      <c r="AR471" s="4482"/>
      <c r="AS471" s="5634"/>
      <c r="AT471" s="5589"/>
      <c r="AU471" s="5609"/>
      <c r="AV471" s="5609"/>
      <c r="AW471" s="5600"/>
      <c r="AX471" s="5600"/>
      <c r="AY471" s="5632"/>
      <c r="AZ471" s="2205"/>
      <c r="BT471" s="2"/>
      <c r="GK471" s="3850"/>
    </row>
    <row r="472" spans="17:193">
      <c r="Q472" s="5012"/>
      <c r="R472" s="5012"/>
      <c r="S472" s="5012"/>
      <c r="T472" s="5012"/>
      <c r="U472" s="5012"/>
      <c r="V472" s="5012"/>
      <c r="W472" s="5012"/>
      <c r="X472" s="5012"/>
      <c r="Y472" s="5012"/>
      <c r="Z472" s="5012"/>
      <c r="AA472" s="90"/>
      <c r="AB472" s="5012"/>
      <c r="AC472" s="5012"/>
      <c r="AD472" s="5012"/>
      <c r="AE472" s="6411"/>
      <c r="AF472" s="6411"/>
      <c r="AG472" s="5012"/>
      <c r="AH472" s="87"/>
      <c r="AJ472" s="5823"/>
      <c r="AK472" s="5589"/>
      <c r="AL472" s="5589"/>
      <c r="AM472" s="5595"/>
      <c r="AN472" s="5596"/>
      <c r="AO472" s="5589"/>
      <c r="AP472" s="5589"/>
      <c r="AQ472" s="5597"/>
      <c r="AR472" s="4482"/>
      <c r="AS472" s="5634"/>
      <c r="AT472" s="5589"/>
      <c r="AU472" s="5598"/>
      <c r="AV472" s="5589"/>
      <c r="AW472" s="5600"/>
      <c r="AX472" s="5600"/>
      <c r="AY472" s="5632"/>
      <c r="AZ472" s="2205"/>
      <c r="BT472" s="2"/>
      <c r="GK472" s="3850"/>
    </row>
    <row r="473" spans="17:193">
      <c r="Q473" s="1181"/>
      <c r="R473" s="1181"/>
      <c r="S473" s="1181"/>
      <c r="T473" s="1181"/>
      <c r="U473" s="1181"/>
      <c r="V473" s="1181"/>
      <c r="W473" s="1181"/>
      <c r="X473" s="1181"/>
      <c r="Y473" s="1181"/>
      <c r="Z473" s="1181"/>
      <c r="AA473" s="1181"/>
      <c r="AB473" s="1181"/>
      <c r="AC473" s="1181"/>
      <c r="AD473" s="1181"/>
      <c r="AE473" s="1181"/>
      <c r="AF473" s="1181"/>
      <c r="AG473" s="1181"/>
      <c r="AH473" s="87"/>
      <c r="AJ473" s="5823"/>
      <c r="AK473" s="5589"/>
      <c r="AL473" s="5589"/>
      <c r="AM473" s="5595"/>
      <c r="AN473" s="5596"/>
      <c r="AO473" s="5589"/>
      <c r="AP473" s="5589"/>
      <c r="AQ473" s="5597"/>
      <c r="AR473" s="4482"/>
      <c r="AS473" s="5634"/>
      <c r="AT473" s="5589"/>
      <c r="AU473" s="5609"/>
      <c r="AV473" s="5609"/>
      <c r="AW473" s="5600"/>
      <c r="AX473" s="5600"/>
      <c r="AY473" s="5632"/>
      <c r="AZ473" s="2205"/>
      <c r="BT473" s="2"/>
      <c r="GK473" s="3850"/>
    </row>
    <row r="474" spans="17:193">
      <c r="Q474" s="4995"/>
      <c r="R474" s="4995"/>
      <c r="S474" s="4993"/>
      <c r="T474" s="4993"/>
      <c r="U474" s="4993"/>
      <c r="V474" s="4993"/>
      <c r="W474" s="4993"/>
      <c r="X474" s="4993"/>
      <c r="Y474" s="4993"/>
      <c r="Z474" s="4993"/>
      <c r="AA474" s="4993"/>
      <c r="AB474" s="4993"/>
      <c r="AC474" s="4993"/>
      <c r="AD474" s="4993"/>
      <c r="AE474" s="4993"/>
      <c r="AF474" s="4993"/>
      <c r="AG474" s="4993"/>
      <c r="AH474" s="87"/>
      <c r="AJ474" s="5823"/>
      <c r="AK474" s="5603"/>
      <c r="AL474" s="5589"/>
      <c r="AM474" s="5595"/>
      <c r="AN474" s="5596"/>
      <c r="AO474" s="5589"/>
      <c r="AP474" s="5589"/>
      <c r="AQ474" s="5597"/>
      <c r="AR474" s="4482"/>
      <c r="AS474" s="5634"/>
      <c r="AT474" s="3605"/>
      <c r="AU474" s="5609"/>
      <c r="AV474" s="5609"/>
      <c r="AW474" s="5600"/>
      <c r="AX474" s="5600"/>
      <c r="AY474" s="5632"/>
      <c r="AZ474" s="2205"/>
      <c r="BT474" s="2"/>
      <c r="GK474" s="3850"/>
    </row>
    <row r="475" spans="17:193"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J475" s="5823"/>
      <c r="AK475" s="5603"/>
      <c r="AL475" s="5589"/>
      <c r="AM475" s="5595"/>
      <c r="AN475" s="5596"/>
      <c r="AO475" s="5589"/>
      <c r="AP475" s="5589"/>
      <c r="AQ475" s="5597"/>
      <c r="AR475" s="4482"/>
      <c r="AS475" s="5634"/>
      <c r="AT475" s="3605"/>
      <c r="AU475" s="5609"/>
      <c r="AV475" s="5609"/>
      <c r="AW475" s="5600"/>
      <c r="AX475" s="5600"/>
      <c r="AY475" s="5632"/>
      <c r="AZ475" s="2205"/>
      <c r="BT475" s="2"/>
      <c r="GK475" s="3850"/>
    </row>
    <row r="476" spans="17:193"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5012"/>
      <c r="AJ476" s="5823"/>
      <c r="AK476" s="5589"/>
      <c r="AL476" s="5589"/>
      <c r="AM476" s="5595"/>
      <c r="AN476" s="5596"/>
      <c r="AO476" s="5589"/>
      <c r="AP476" s="5589"/>
      <c r="AQ476" s="5597"/>
      <c r="AR476" s="4482"/>
      <c r="AS476" s="5634"/>
      <c r="AT476" s="5589"/>
      <c r="AU476" s="5598"/>
      <c r="AV476" s="5589"/>
      <c r="AW476" s="5600"/>
      <c r="AX476" s="5600"/>
      <c r="AY476" s="5632"/>
      <c r="AZ476" s="2205"/>
      <c r="BT476" s="2"/>
      <c r="GK476" s="3850"/>
    </row>
    <row r="477" spans="17:193" ht="15" thickBot="1"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5012"/>
      <c r="AJ477" s="6422"/>
      <c r="AK477" s="6424"/>
      <c r="AL477" s="6424"/>
      <c r="AM477" s="6941"/>
      <c r="AN477" s="7395"/>
      <c r="AO477" s="6424"/>
      <c r="AP477" s="6424"/>
      <c r="AQ477" s="7396"/>
      <c r="AR477" s="6428"/>
      <c r="AS477" s="6429"/>
      <c r="AT477" s="6424"/>
      <c r="AU477" s="6431"/>
      <c r="AV477" s="6431"/>
      <c r="AW477" s="6432"/>
      <c r="AX477" s="6432"/>
      <c r="AY477" s="7528"/>
      <c r="AZ477" s="2152"/>
      <c r="BT477" s="2"/>
      <c r="GK477" s="3850"/>
    </row>
    <row r="478" spans="17:193">
      <c r="Q478" s="6404"/>
      <c r="R478" s="6404"/>
      <c r="S478" s="6404"/>
      <c r="T478" s="6404"/>
      <c r="U478" s="1186"/>
      <c r="V478" s="4134"/>
      <c r="W478" s="1182"/>
      <c r="X478" s="1182"/>
      <c r="Y478" s="6405"/>
      <c r="Z478" s="4091"/>
      <c r="AA478" s="6406"/>
      <c r="AB478" s="6404"/>
      <c r="AC478" s="6407"/>
      <c r="AD478" s="6407"/>
      <c r="AE478" s="6405"/>
      <c r="AF478" s="6405"/>
      <c r="AG478" s="1492"/>
      <c r="AH478" s="5012"/>
      <c r="AJ478" s="6413"/>
      <c r="AK478" s="6398"/>
      <c r="AL478" s="6398"/>
      <c r="AM478" s="6419"/>
      <c r="AN478" s="7433"/>
      <c r="AO478" s="6398"/>
      <c r="AP478" s="6398"/>
      <c r="AQ478" s="6397"/>
      <c r="AR478" s="6418"/>
      <c r="AS478" s="6419"/>
      <c r="AT478" s="6398"/>
      <c r="AU478" s="6421"/>
      <c r="AV478" s="6421"/>
      <c r="AW478" s="6399"/>
      <c r="AX478" s="6399"/>
      <c r="AY478" s="6398"/>
      <c r="AZ478" s="2024"/>
      <c r="BT478" s="2"/>
      <c r="GK478" s="3850"/>
    </row>
    <row r="479" spans="17:193">
      <c r="Q479" s="6404"/>
      <c r="R479" s="6404"/>
      <c r="S479" s="6404"/>
      <c r="T479" s="6404"/>
      <c r="U479" s="1186"/>
      <c r="V479" s="4134"/>
      <c r="W479" s="1182"/>
      <c r="X479" s="1182"/>
      <c r="Y479" s="6405"/>
      <c r="Z479" s="4091"/>
      <c r="AA479" s="6406"/>
      <c r="AB479" s="6404"/>
      <c r="AC479" s="6407"/>
      <c r="AD479" s="6407"/>
      <c r="AE479" s="6405"/>
      <c r="AF479" s="6405"/>
      <c r="AG479" s="1492"/>
      <c r="AH479" s="6411"/>
      <c r="AJ479" s="6413"/>
      <c r="AK479" s="6398"/>
      <c r="AL479" s="6398"/>
      <c r="AM479" s="6419"/>
      <c r="AN479" s="7433"/>
      <c r="AO479" s="6398"/>
      <c r="AP479" s="6398"/>
      <c r="AQ479" s="6397"/>
      <c r="AR479" s="6418"/>
      <c r="AS479" s="6419"/>
      <c r="AT479" s="6398"/>
      <c r="AU479" s="6421"/>
      <c r="AV479" s="6421"/>
      <c r="AW479" s="6399"/>
      <c r="AX479" s="6399"/>
      <c r="AY479" s="6398"/>
      <c r="AZ479" s="2024"/>
      <c r="BT479" s="2"/>
      <c r="GK479" s="3850"/>
    </row>
    <row r="480" spans="17:193" ht="15" thickBot="1">
      <c r="Q480" s="6404"/>
      <c r="R480" s="6404"/>
      <c r="S480" s="1182"/>
      <c r="T480" s="6404"/>
      <c r="U480" s="1186"/>
      <c r="V480" s="6408"/>
      <c r="W480" s="1182"/>
      <c r="X480" s="1182"/>
      <c r="Y480" s="6409"/>
      <c r="Z480" s="4091"/>
      <c r="AA480" s="6406"/>
      <c r="AB480" s="6404"/>
      <c r="AC480" s="6410"/>
      <c r="AD480" s="6410"/>
      <c r="AE480" s="6409"/>
      <c r="AF480" s="6409"/>
      <c r="AG480" s="1492"/>
      <c r="AH480" s="5012"/>
      <c r="AJ480" s="7529" t="s">
        <v>1668</v>
      </c>
      <c r="AK480" s="6398"/>
      <c r="AL480" s="6398"/>
      <c r="AM480" s="6419"/>
      <c r="AN480" s="7433"/>
      <c r="AO480" s="6398"/>
      <c r="AP480" s="6398"/>
      <c r="AQ480" s="6397"/>
      <c r="AR480" s="6418"/>
      <c r="AS480" s="6419"/>
      <c r="AT480" s="7527"/>
      <c r="AU480" s="6421"/>
      <c r="AV480" s="6421"/>
      <c r="AW480" s="6399"/>
      <c r="AX480" s="6399"/>
      <c r="AY480" s="6398"/>
      <c r="AZ480" s="2024"/>
      <c r="GK480" s="3850"/>
    </row>
    <row r="481" spans="17:193">
      <c r="Q481" s="6404"/>
      <c r="R481" s="6404"/>
      <c r="S481" s="6404"/>
      <c r="T481" s="6404"/>
      <c r="U481" s="1186"/>
      <c r="V481" s="4134"/>
      <c r="W481" s="1182"/>
      <c r="X481" s="1182"/>
      <c r="Y481" s="6405"/>
      <c r="Z481" s="4091"/>
      <c r="AA481" s="6406"/>
      <c r="AB481" s="6404"/>
      <c r="AC481" s="6407"/>
      <c r="AD481" s="6407"/>
      <c r="AE481" s="6405"/>
      <c r="AF481" s="6405"/>
      <c r="AG481" s="1492"/>
      <c r="AH481" s="5012"/>
      <c r="AJ481" s="5579"/>
      <c r="AK481" s="7450"/>
      <c r="AL481" s="5773" t="s">
        <v>14</v>
      </c>
      <c r="AM481" s="5773" t="s">
        <v>12</v>
      </c>
      <c r="AN481" s="5773"/>
      <c r="AO481" s="5773"/>
      <c r="AP481" s="5773"/>
      <c r="AQ481" s="5773" t="s">
        <v>15</v>
      </c>
      <c r="AR481" s="5773" t="s">
        <v>12</v>
      </c>
      <c r="AS481" s="5746" t="s">
        <v>12</v>
      </c>
      <c r="AT481" s="5773"/>
      <c r="AU481" s="5773"/>
      <c r="AV481" s="5773"/>
      <c r="AW481" s="5773"/>
      <c r="AX481" s="5773" t="s">
        <v>0</v>
      </c>
      <c r="AY481" s="5774"/>
      <c r="AZ481" s="5775"/>
      <c r="GK481" s="3850"/>
    </row>
    <row r="482" spans="17:193" ht="23.4">
      <c r="Q482" s="6404"/>
      <c r="R482" s="1182"/>
      <c r="S482" s="1182"/>
      <c r="T482" s="1182"/>
      <c r="U482" s="1186"/>
      <c r="V482" s="6408"/>
      <c r="W482" s="1182"/>
      <c r="X482" s="1182"/>
      <c r="Y482" s="6409"/>
      <c r="Z482" s="4091"/>
      <c r="AA482" s="6406"/>
      <c r="AB482" s="6404"/>
      <c r="AC482" s="6410"/>
      <c r="AD482" s="6410"/>
      <c r="AE482" s="6409"/>
      <c r="AF482" s="6409"/>
      <c r="AG482" s="1492"/>
      <c r="AH482" s="5012"/>
      <c r="AJ482" s="5580" t="s">
        <v>4</v>
      </c>
      <c r="AK482" s="7451" t="s">
        <v>18</v>
      </c>
      <c r="AL482" s="5777" t="s">
        <v>19</v>
      </c>
      <c r="AM482" s="5777" t="s">
        <v>19</v>
      </c>
      <c r="AN482" s="5777" t="s">
        <v>20</v>
      </c>
      <c r="AO482" s="5777" t="s">
        <v>21</v>
      </c>
      <c r="AP482" s="5777" t="s">
        <v>1559</v>
      </c>
      <c r="AQ482" s="5777" t="s">
        <v>22</v>
      </c>
      <c r="AR482" s="5777" t="s">
        <v>23</v>
      </c>
      <c r="AS482" s="5751" t="s">
        <v>23</v>
      </c>
      <c r="AT482" s="5777" t="s">
        <v>24</v>
      </c>
      <c r="AU482" s="5777" t="s">
        <v>20</v>
      </c>
      <c r="AV482" s="5777" t="s">
        <v>25</v>
      </c>
      <c r="AW482" s="5777" t="s">
        <v>0</v>
      </c>
      <c r="AX482" s="5777" t="s">
        <v>1363</v>
      </c>
      <c r="AY482" s="5778" t="s">
        <v>1388</v>
      </c>
      <c r="AZ482" s="5779" t="s">
        <v>26</v>
      </c>
      <c r="BT482" s="94"/>
      <c r="BX482" s="2"/>
      <c r="GK482" s="3850"/>
    </row>
    <row r="483" spans="17:193" ht="15" thickBot="1">
      <c r="Q483" s="6404"/>
      <c r="R483" s="1182"/>
      <c r="S483" s="1182"/>
      <c r="T483" s="1182"/>
      <c r="U483" s="1186"/>
      <c r="V483" s="6408"/>
      <c r="W483" s="1182"/>
      <c r="X483" s="1182"/>
      <c r="Y483" s="6409"/>
      <c r="Z483" s="4091"/>
      <c r="AA483" s="6406"/>
      <c r="AB483" s="6404"/>
      <c r="AC483" s="6410"/>
      <c r="AD483" s="6410"/>
      <c r="AE483" s="6409"/>
      <c r="AF483" s="6409"/>
      <c r="AG483" s="1492"/>
      <c r="AH483" s="5012"/>
      <c r="AJ483" s="5581"/>
      <c r="AK483" s="7452"/>
      <c r="AL483" s="5781" t="s">
        <v>3</v>
      </c>
      <c r="AM483" s="5781" t="s">
        <v>18</v>
      </c>
      <c r="AN483" s="5781"/>
      <c r="AO483" s="5781"/>
      <c r="AP483" s="5781"/>
      <c r="AQ483" s="5781" t="s">
        <v>21</v>
      </c>
      <c r="AR483" s="5781" t="s">
        <v>27</v>
      </c>
      <c r="AS483" s="5756" t="s">
        <v>28</v>
      </c>
      <c r="AT483" s="5781"/>
      <c r="AU483" s="5781"/>
      <c r="AV483" s="5781"/>
      <c r="AW483" s="5781"/>
      <c r="AX483" s="5781" t="s">
        <v>11</v>
      </c>
      <c r="AY483" s="5782"/>
      <c r="AZ483" s="5783"/>
      <c r="BT483" s="2605"/>
      <c r="BU483" s="2605"/>
      <c r="BV483" s="1775"/>
      <c r="BW483" s="1775"/>
      <c r="BX483" s="1775"/>
      <c r="BY483" s="2605"/>
      <c r="BZ483" s="1775"/>
      <c r="CA483" s="1775"/>
      <c r="CB483" s="1775"/>
      <c r="GK483" s="3850"/>
    </row>
    <row r="484" spans="17:193">
      <c r="Q484" s="5012"/>
      <c r="R484" s="5012"/>
      <c r="S484" s="5012"/>
      <c r="T484" s="5012"/>
      <c r="U484" s="5012"/>
      <c r="V484" s="5012"/>
      <c r="W484" s="5012"/>
      <c r="X484" s="5012"/>
      <c r="Y484" s="6411"/>
      <c r="Z484" s="5012"/>
      <c r="AA484" s="90"/>
      <c r="AB484" s="5012"/>
      <c r="AC484" s="5012"/>
      <c r="AD484" s="5012"/>
      <c r="AE484" s="6411"/>
      <c r="AF484" s="6411"/>
      <c r="AG484" s="5012"/>
      <c r="AH484" s="5012"/>
      <c r="AJ484" s="5791" t="s">
        <v>1531</v>
      </c>
      <c r="AK484" s="5584">
        <v>1</v>
      </c>
      <c r="AL484" s="5584" t="s">
        <v>796</v>
      </c>
      <c r="AM484" s="5585">
        <v>45600</v>
      </c>
      <c r="AN484" s="7070">
        <v>50</v>
      </c>
      <c r="AO484" s="5583" t="s">
        <v>35</v>
      </c>
      <c r="AP484" s="5792">
        <v>100</v>
      </c>
      <c r="AQ484" s="5587">
        <v>374</v>
      </c>
      <c r="AR484" s="5588">
        <v>45614</v>
      </c>
      <c r="AS484" s="5585">
        <v>45610</v>
      </c>
      <c r="AT484" s="5584">
        <v>23687</v>
      </c>
      <c r="AU484" s="5662">
        <v>50000</v>
      </c>
      <c r="AV484" s="5590">
        <f>(AU484-AN484*1000)</f>
        <v>0</v>
      </c>
      <c r="AW484" s="5591">
        <f>(AU484*AQ484/1000)</f>
        <v>18700</v>
      </c>
      <c r="AX484" s="5591">
        <f>(AW484*0.05)</f>
        <v>935</v>
      </c>
      <c r="AY484" s="5662">
        <v>5</v>
      </c>
      <c r="AZ484" s="7222"/>
      <c r="BT484" s="1775"/>
      <c r="BU484" s="1775"/>
      <c r="BV484" s="1775"/>
      <c r="BW484" s="1775"/>
      <c r="BX484" s="1775"/>
      <c r="BY484" s="1775"/>
      <c r="BZ484" s="1775"/>
      <c r="CA484" s="1775"/>
      <c r="CB484" s="1775"/>
      <c r="GK484" s="3850"/>
    </row>
    <row r="485" spans="17:193">
      <c r="Q485" s="5012"/>
      <c r="R485" s="5012"/>
      <c r="S485" s="5012"/>
      <c r="T485" s="5012"/>
      <c r="U485" s="5012"/>
      <c r="V485" s="5012"/>
      <c r="W485" s="5012"/>
      <c r="X485" s="5012"/>
      <c r="Y485" s="6411"/>
      <c r="Z485" s="5012"/>
      <c r="AA485" s="90"/>
      <c r="AB485" s="5012"/>
      <c r="AC485" s="5012"/>
      <c r="AD485" s="5012"/>
      <c r="AE485" s="6411"/>
      <c r="AF485" s="6411"/>
      <c r="AG485" s="5012"/>
      <c r="AH485" s="5012"/>
      <c r="AJ485" s="5823"/>
      <c r="AK485" s="5599"/>
      <c r="AL485" s="5599"/>
      <c r="AM485" s="5610"/>
      <c r="AN485" s="5611"/>
      <c r="AO485" s="5599"/>
      <c r="AP485" s="5599"/>
      <c r="AQ485" s="5613"/>
      <c r="AR485" s="5614"/>
      <c r="AS485" s="5610"/>
      <c r="AT485" s="5599"/>
      <c r="AU485" s="5615"/>
      <c r="AV485" s="5615"/>
      <c r="AW485" s="5616"/>
      <c r="AX485" s="5616"/>
      <c r="AY485" s="5599"/>
      <c r="AZ485" s="6968"/>
      <c r="BT485" s="2605"/>
      <c r="BU485" s="2605"/>
      <c r="BV485" s="1775"/>
      <c r="BW485" s="1775"/>
      <c r="BX485" s="1775"/>
      <c r="BY485" s="2605"/>
      <c r="BZ485" s="1775"/>
      <c r="CA485" s="1775"/>
      <c r="CB485" s="1775"/>
      <c r="GK485" s="3850"/>
    </row>
    <row r="486" spans="17:193">
      <c r="Q486" s="5012"/>
      <c r="R486" s="5012"/>
      <c r="S486" s="5012"/>
      <c r="T486" s="5012"/>
      <c r="U486" s="5012"/>
      <c r="V486" s="5012"/>
      <c r="W486" s="5012"/>
      <c r="X486" s="5012"/>
      <c r="Y486" s="6411"/>
      <c r="Z486" s="5012"/>
      <c r="AA486" s="6412"/>
      <c r="AB486" s="5012"/>
      <c r="AC486" s="5012"/>
      <c r="AD486" s="5012"/>
      <c r="AE486" s="6411"/>
      <c r="AF486" s="6411"/>
      <c r="AG486" s="5012"/>
      <c r="AH486" s="5012"/>
      <c r="AJ486" s="5823"/>
      <c r="AK486" s="5589"/>
      <c r="AL486" s="5589"/>
      <c r="AM486" s="5595"/>
      <c r="AN486" s="6292"/>
      <c r="AO486" s="5589"/>
      <c r="AP486" s="5589"/>
      <c r="AQ486" s="5597"/>
      <c r="AR486" s="5614"/>
      <c r="AS486" s="5610"/>
      <c r="AT486" s="5589"/>
      <c r="AU486" s="5598"/>
      <c r="AV486" s="5609"/>
      <c r="AW486" s="5600"/>
      <c r="AX486" s="5600"/>
      <c r="AY486" s="5589"/>
      <c r="AZ486" s="2840"/>
      <c r="BT486" s="681"/>
      <c r="BU486" s="681"/>
      <c r="BV486" s="682"/>
      <c r="BW486" s="681"/>
      <c r="BX486" s="682"/>
      <c r="BY486" s="681"/>
      <c r="BZ486" s="682"/>
      <c r="CA486" s="681"/>
      <c r="CB486" s="681"/>
      <c r="GK486" s="3850"/>
    </row>
    <row r="487" spans="17:193">
      <c r="Q487" s="5012"/>
      <c r="R487" s="5012"/>
      <c r="S487" s="5012"/>
      <c r="T487" s="5012"/>
      <c r="U487" s="5012"/>
      <c r="V487" s="5012"/>
      <c r="W487" s="5012"/>
      <c r="X487" s="5012"/>
      <c r="Y487" s="6411"/>
      <c r="Z487" s="5012"/>
      <c r="AA487" s="90"/>
      <c r="AB487" s="5012"/>
      <c r="AC487" s="5012"/>
      <c r="AD487" s="5012"/>
      <c r="AE487" s="6411"/>
      <c r="AF487" s="6411"/>
      <c r="AG487" s="5012"/>
      <c r="AH487" s="5012"/>
      <c r="AJ487" s="5823"/>
      <c r="AK487" s="5631"/>
      <c r="AL487" s="5589"/>
      <c r="AM487" s="5606"/>
      <c r="AN487" s="5607"/>
      <c r="AO487" s="5594"/>
      <c r="AP487" s="5594"/>
      <c r="AQ487" s="5608"/>
      <c r="AR487" s="4482"/>
      <c r="AS487" s="5634"/>
      <c r="AT487" s="5594"/>
      <c r="AU487" s="5598"/>
      <c r="AV487" s="5598"/>
      <c r="AW487" s="5600"/>
      <c r="AX487" s="5608"/>
      <c r="AY487" s="5632"/>
      <c r="AZ487" s="2840"/>
      <c r="BT487" s="881"/>
      <c r="BU487" s="881"/>
      <c r="BV487" s="881"/>
      <c r="BW487" s="884"/>
      <c r="BX487" s="881"/>
      <c r="BY487" s="875"/>
      <c r="BZ487" s="1480"/>
      <c r="CA487" s="881"/>
      <c r="CB487" s="885"/>
      <c r="GK487" s="3850"/>
    </row>
    <row r="488" spans="17:193">
      <c r="Q488" s="5012"/>
      <c r="R488" s="5012"/>
      <c r="S488" s="5012"/>
      <c r="T488" s="5012"/>
      <c r="U488" s="5012"/>
      <c r="V488" s="5012"/>
      <c r="W488" s="5012"/>
      <c r="X488" s="5012"/>
      <c r="Y488" s="6411"/>
      <c r="Z488" s="5012"/>
      <c r="AA488" s="90"/>
      <c r="AB488" s="5012"/>
      <c r="AC488" s="5012"/>
      <c r="AD488" s="5012"/>
      <c r="AE488" s="6411"/>
      <c r="AF488" s="6411"/>
      <c r="AG488" s="5012"/>
      <c r="AH488" s="1181"/>
      <c r="AJ488" s="5825"/>
      <c r="AK488" s="5701"/>
      <c r="AL488" s="5701"/>
      <c r="AM488" s="5704"/>
      <c r="AN488" s="5705"/>
      <c r="AO488" s="5701"/>
      <c r="AP488" s="5701"/>
      <c r="AQ488" s="5706"/>
      <c r="AR488" s="5707"/>
      <c r="AS488" s="7572"/>
      <c r="AT488" s="5701"/>
      <c r="AU488" s="5740"/>
      <c r="AV488" s="5701"/>
      <c r="AW488" s="5709"/>
      <c r="AX488" s="5709"/>
      <c r="AY488" s="5710"/>
      <c r="AZ488" s="2205"/>
      <c r="BT488" s="881"/>
      <c r="BU488" s="881"/>
      <c r="BV488" s="881"/>
      <c r="BW488" s="884"/>
      <c r="BX488" s="881"/>
      <c r="BY488" s="875"/>
      <c r="BZ488" s="1480"/>
      <c r="CA488" s="881"/>
      <c r="CB488" s="885"/>
      <c r="GK488" s="3850"/>
    </row>
    <row r="489" spans="17:193">
      <c r="Q489" s="5012"/>
      <c r="R489" s="5012"/>
      <c r="S489" s="5012"/>
      <c r="T489" s="5012"/>
      <c r="U489" s="5012"/>
      <c r="V489" s="5012"/>
      <c r="W489" s="5012"/>
      <c r="X489" s="5012"/>
      <c r="Y489" s="6411"/>
      <c r="Z489" s="5012"/>
      <c r="AA489" s="90"/>
      <c r="AB489" s="5012"/>
      <c r="AC489" s="5012"/>
      <c r="AD489" s="5012"/>
      <c r="AE489" s="6411"/>
      <c r="AF489" s="6411"/>
      <c r="AG489" s="5012"/>
      <c r="AH489" s="4993"/>
      <c r="AJ489" s="5833"/>
      <c r="AK489" s="5641"/>
      <c r="AL489" s="5643"/>
      <c r="AM489" s="5644"/>
      <c r="AN489" s="5645"/>
      <c r="AO489" s="5643"/>
      <c r="AP489" s="5643"/>
      <c r="AQ489" s="5837"/>
      <c r="AR489" s="5648"/>
      <c r="AS489" s="5834"/>
      <c r="AT489" s="5835"/>
      <c r="AU489" s="5836"/>
      <c r="AV489" s="5836"/>
      <c r="AW489" s="5837"/>
      <c r="AX489" s="5837"/>
      <c r="AY489" s="2091"/>
      <c r="AZ489" s="2205"/>
      <c r="BT489" s="881"/>
      <c r="BU489" s="881"/>
      <c r="BV489" s="881"/>
      <c r="BW489" s="884"/>
      <c r="BX489" s="881"/>
      <c r="BY489" s="875"/>
      <c r="BZ489" s="1480"/>
      <c r="CA489" s="881"/>
      <c r="CB489" s="885"/>
      <c r="GK489" s="3850"/>
    </row>
    <row r="490" spans="17:193">
      <c r="Q490" s="5012"/>
      <c r="R490" s="5012"/>
      <c r="S490" s="5012"/>
      <c r="T490" s="5012"/>
      <c r="U490" s="5012"/>
      <c r="V490" s="5012"/>
      <c r="W490" s="5012"/>
      <c r="X490" s="5012"/>
      <c r="Y490" s="6411"/>
      <c r="Z490" s="5012"/>
      <c r="AA490" s="90"/>
      <c r="AB490" s="5012"/>
      <c r="AC490" s="5012"/>
      <c r="AD490" s="5012"/>
      <c r="AE490" s="6411"/>
      <c r="AF490" s="6411"/>
      <c r="AG490" s="5012"/>
      <c r="AH490" s="87"/>
      <c r="AJ490" s="5833"/>
      <c r="AK490" s="5641"/>
      <c r="AL490" s="5643"/>
      <c r="AM490" s="5644"/>
      <c r="AN490" s="5645"/>
      <c r="AO490" s="5643"/>
      <c r="AP490" s="5643"/>
      <c r="AQ490" s="5837"/>
      <c r="AR490" s="5648"/>
      <c r="AS490" s="5834"/>
      <c r="AT490" s="5835"/>
      <c r="AU490" s="5836"/>
      <c r="AV490" s="5836"/>
      <c r="AW490" s="5837"/>
      <c r="AX490" s="5837"/>
      <c r="AY490" s="2091"/>
      <c r="AZ490" s="2205"/>
      <c r="BT490" s="881"/>
      <c r="BU490" s="881"/>
      <c r="BV490" s="881"/>
      <c r="BW490" s="884"/>
      <c r="BX490" s="881"/>
      <c r="BY490" s="875"/>
      <c r="BZ490" s="1480"/>
      <c r="CA490" s="881"/>
      <c r="CB490" s="885"/>
      <c r="GK490" s="3850"/>
    </row>
    <row r="491" spans="17:193">
      <c r="Q491" s="5012"/>
      <c r="R491" s="5012"/>
      <c r="S491" s="5012"/>
      <c r="T491" s="5012"/>
      <c r="U491" s="5012"/>
      <c r="V491" s="5012"/>
      <c r="W491" s="5012"/>
      <c r="X491" s="5012"/>
      <c r="Y491" s="5012"/>
      <c r="Z491" s="5012"/>
      <c r="AA491" s="90"/>
      <c r="AB491" s="5012"/>
      <c r="AC491" s="5012"/>
      <c r="AD491" s="5012"/>
      <c r="AE491" s="6411"/>
      <c r="AF491" s="6411"/>
      <c r="AG491" s="5012"/>
      <c r="AH491" s="87"/>
      <c r="AJ491" s="5833"/>
      <c r="AK491" s="5641"/>
      <c r="AL491" s="5643"/>
      <c r="AM491" s="5644"/>
      <c r="AN491" s="5645"/>
      <c r="AO491" s="5643"/>
      <c r="AP491" s="5643"/>
      <c r="AQ491" s="5837"/>
      <c r="AR491" s="5648"/>
      <c r="AS491" s="5834"/>
      <c r="AT491" s="5838"/>
      <c r="AU491" s="5836"/>
      <c r="AV491" s="5836"/>
      <c r="AW491" s="5837"/>
      <c r="AX491" s="5837"/>
      <c r="AY491" s="2091"/>
      <c r="AZ491" s="2205"/>
      <c r="BT491" s="881"/>
      <c r="BU491" s="881"/>
      <c r="BV491" s="881"/>
      <c r="BW491" s="884"/>
      <c r="BX491" s="881"/>
      <c r="BY491" s="875"/>
      <c r="BZ491" s="1480"/>
      <c r="CA491" s="881"/>
      <c r="CB491" s="885"/>
      <c r="GK491" s="3850"/>
    </row>
    <row r="492" spans="17:193" ht="15" thickBot="1">
      <c r="Q492" s="1181"/>
      <c r="R492" s="1181"/>
      <c r="S492" s="1181"/>
      <c r="T492" s="1181"/>
      <c r="U492" s="1181"/>
      <c r="V492" s="1181"/>
      <c r="W492" s="1181"/>
      <c r="X492" s="1181"/>
      <c r="Y492" s="1181"/>
      <c r="Z492" s="1181"/>
      <c r="AA492" s="1181"/>
      <c r="AB492" s="1181"/>
      <c r="AC492" s="1181"/>
      <c r="AD492" s="1181"/>
      <c r="AE492" s="1181"/>
      <c r="AF492" s="1181"/>
      <c r="AG492" s="1181"/>
      <c r="AH492" s="87"/>
      <c r="AJ492" s="5839"/>
      <c r="AK492" s="5840"/>
      <c r="AL492" s="5840"/>
      <c r="AM492" s="5841"/>
      <c r="AN492" s="5842"/>
      <c r="AO492" s="5840"/>
      <c r="AP492" s="5840"/>
      <c r="AQ492" s="5843"/>
      <c r="AR492" s="5844"/>
      <c r="AS492" s="5845"/>
      <c r="AT492" s="5846"/>
      <c r="AU492" s="5847"/>
      <c r="AV492" s="5847"/>
      <c r="AW492" s="5848"/>
      <c r="AX492" s="5848"/>
      <c r="AY492" s="2151"/>
      <c r="AZ492" s="2152"/>
      <c r="BT492" s="1485"/>
      <c r="BU492" s="1485"/>
      <c r="BV492" s="1485"/>
      <c r="BW492" s="1538"/>
      <c r="BX492" s="1485"/>
      <c r="BY492" s="3701"/>
      <c r="BZ492" s="1486"/>
      <c r="CA492" s="1485"/>
      <c r="CB492" s="1539"/>
      <c r="GK492" s="3850"/>
    </row>
    <row r="493" spans="17:193">
      <c r="Q493" s="4995"/>
      <c r="R493" s="4995"/>
      <c r="S493" s="4993"/>
      <c r="T493" s="4993"/>
      <c r="U493" s="4993"/>
      <c r="V493" s="4993"/>
      <c r="W493" s="4993"/>
      <c r="X493" s="4993"/>
      <c r="Y493" s="4993"/>
      <c r="Z493" s="4993"/>
      <c r="AA493" s="4993"/>
      <c r="AB493" s="4993"/>
      <c r="AC493" s="4993"/>
      <c r="AD493" s="4993"/>
      <c r="AE493" s="4993"/>
      <c r="AF493" s="4993"/>
      <c r="AG493" s="4993"/>
      <c r="AH493" s="87"/>
      <c r="AJ493" s="5660"/>
      <c r="AK493" s="5814"/>
      <c r="AL493" s="5814"/>
      <c r="AM493" s="3602"/>
      <c r="AN493" s="3602"/>
      <c r="AO493" s="3602"/>
      <c r="AP493" s="3602"/>
      <c r="AQ493" s="3602"/>
      <c r="AR493" s="3602"/>
      <c r="AS493" s="5814"/>
      <c r="AT493" s="3602"/>
      <c r="AU493" s="3602"/>
      <c r="AV493" s="3602"/>
      <c r="AW493" s="3602"/>
      <c r="AX493" s="3602"/>
      <c r="AY493" s="3602"/>
      <c r="AZ493" s="3602"/>
      <c r="BT493" s="881"/>
      <c r="BU493" s="4144"/>
      <c r="BV493" s="881"/>
      <c r="BW493" s="884"/>
      <c r="BX493" s="881"/>
      <c r="BY493" s="875"/>
      <c r="BZ493" s="1480"/>
      <c r="CA493" s="881"/>
      <c r="CB493" s="885"/>
      <c r="GK493" s="3850"/>
    </row>
    <row r="494" spans="17:193"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J494" s="5660"/>
      <c r="AK494" s="5814"/>
      <c r="AL494" s="5814"/>
      <c r="AM494" s="3602"/>
      <c r="AN494" s="3602"/>
      <c r="AO494" s="3602"/>
      <c r="AP494" s="3602"/>
      <c r="AQ494" s="3602"/>
      <c r="AR494" s="3602"/>
      <c r="AS494" s="5814"/>
      <c r="AT494" s="3602"/>
      <c r="AU494" s="3602"/>
      <c r="AV494" s="3602"/>
      <c r="AW494" s="3602"/>
      <c r="AX494" s="3602"/>
      <c r="AY494" s="3602"/>
      <c r="AZ494" s="3602"/>
      <c r="BT494" s="881"/>
      <c r="BU494" s="4144"/>
      <c r="BV494" s="881"/>
      <c r="BW494" s="884"/>
      <c r="BX494" s="881"/>
      <c r="BY494" s="875"/>
      <c r="BZ494" s="1480"/>
      <c r="CA494" s="881"/>
      <c r="CB494" s="885"/>
      <c r="GK494" s="3850"/>
    </row>
    <row r="495" spans="17:193" ht="15" thickBot="1"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5012"/>
      <c r="AJ495" s="5742" t="s">
        <v>1367</v>
      </c>
      <c r="AK495" s="2024" t="s">
        <v>536</v>
      </c>
      <c r="AL495" s="2024"/>
      <c r="AM495" s="2024"/>
      <c r="AN495" s="2154"/>
      <c r="AO495" s="2024"/>
      <c r="AP495" s="2024"/>
      <c r="AQ495" s="2024" t="s">
        <v>481</v>
      </c>
      <c r="AR495" s="2024"/>
      <c r="AS495" s="4955"/>
      <c r="AT495" s="2024" t="s">
        <v>1232</v>
      </c>
      <c r="AU495" s="2024"/>
      <c r="AV495" s="2024"/>
      <c r="AW495" s="3602"/>
      <c r="AX495" s="3602"/>
      <c r="AY495" s="3602"/>
      <c r="AZ495" s="3602"/>
      <c r="BT495" s="881"/>
      <c r="BU495" s="4144"/>
      <c r="BV495" s="881"/>
      <c r="BW495" s="884"/>
      <c r="BX495" s="881"/>
      <c r="BY495" s="875"/>
      <c r="BZ495" s="1480"/>
      <c r="CA495" s="881"/>
      <c r="CB495" s="885"/>
      <c r="GK495" s="3850"/>
    </row>
    <row r="496" spans="17:193"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5012"/>
      <c r="AJ496" s="5579"/>
      <c r="AK496" s="7450"/>
      <c r="AL496" s="5773" t="s">
        <v>14</v>
      </c>
      <c r="AM496" s="5773" t="s">
        <v>12</v>
      </c>
      <c r="AN496" s="5773"/>
      <c r="AO496" s="5773"/>
      <c r="AP496" s="5773"/>
      <c r="AQ496" s="5773" t="s">
        <v>15</v>
      </c>
      <c r="AR496" s="5773" t="s">
        <v>12</v>
      </c>
      <c r="AS496" s="5746" t="s">
        <v>12</v>
      </c>
      <c r="AT496" s="5773"/>
      <c r="AU496" s="5773"/>
      <c r="AV496" s="5773"/>
      <c r="AW496" s="5773"/>
      <c r="AX496" s="5774" t="s">
        <v>0</v>
      </c>
      <c r="AY496" s="5849"/>
      <c r="AZ496" s="5849"/>
      <c r="BT496" s="881"/>
      <c r="BU496" s="4144"/>
      <c r="BV496" s="881"/>
      <c r="BW496" s="884"/>
      <c r="BX496" s="881"/>
      <c r="BY496" s="875"/>
      <c r="BZ496" s="1480"/>
      <c r="CA496" s="881"/>
      <c r="CB496" s="885"/>
      <c r="GK496" s="3850"/>
    </row>
    <row r="497" spans="17:193">
      <c r="Q497" s="6404"/>
      <c r="R497" s="6404"/>
      <c r="S497" s="6404"/>
      <c r="T497" s="6404"/>
      <c r="U497" s="1186"/>
      <c r="V497" s="4134"/>
      <c r="W497" s="1182"/>
      <c r="X497" s="1182"/>
      <c r="Y497" s="6405"/>
      <c r="Z497" s="4091"/>
      <c r="AA497" s="6406"/>
      <c r="AB497" s="6404"/>
      <c r="AC497" s="6407"/>
      <c r="AD497" s="6407"/>
      <c r="AE497" s="6405"/>
      <c r="AF497" s="6405"/>
      <c r="AG497" s="1492"/>
      <c r="AH497" s="5012"/>
      <c r="AJ497" s="5580" t="s">
        <v>4</v>
      </c>
      <c r="AK497" s="7451" t="s">
        <v>18</v>
      </c>
      <c r="AL497" s="5777" t="s">
        <v>19</v>
      </c>
      <c r="AM497" s="5777" t="s">
        <v>19</v>
      </c>
      <c r="AN497" s="5777" t="s">
        <v>20</v>
      </c>
      <c r="AO497" s="5777" t="s">
        <v>21</v>
      </c>
      <c r="AP497" s="5777" t="s">
        <v>1559</v>
      </c>
      <c r="AQ497" s="5777" t="s">
        <v>22</v>
      </c>
      <c r="AR497" s="5777" t="s">
        <v>23</v>
      </c>
      <c r="AS497" s="5751" t="s">
        <v>23</v>
      </c>
      <c r="AT497" s="5777" t="s">
        <v>24</v>
      </c>
      <c r="AU497" s="5777" t="s">
        <v>20</v>
      </c>
      <c r="AV497" s="5777" t="s">
        <v>25</v>
      </c>
      <c r="AW497" s="5777" t="s">
        <v>0</v>
      </c>
      <c r="AX497" s="5778" t="s">
        <v>1363</v>
      </c>
      <c r="AY497" s="5850" t="s">
        <v>1388</v>
      </c>
      <c r="AZ497" s="5850" t="s">
        <v>26</v>
      </c>
      <c r="BT497" s="1467"/>
      <c r="BU497" s="1484"/>
      <c r="BV497" s="1467"/>
      <c r="BW497" s="1467"/>
      <c r="BX497" s="1467"/>
      <c r="BY497" s="1467"/>
      <c r="BZ497" s="1467"/>
      <c r="CA497" s="1484"/>
      <c r="GK497" s="3850"/>
    </row>
    <row r="498" spans="17:193" ht="15" thickBot="1">
      <c r="Q498" s="6404"/>
      <c r="R498" s="6404"/>
      <c r="S498" s="6404"/>
      <c r="T498" s="6404"/>
      <c r="U498" s="1186"/>
      <c r="V498" s="4134"/>
      <c r="W498" s="1182"/>
      <c r="X498" s="1182"/>
      <c r="Y498" s="6405"/>
      <c r="Z498" s="4091"/>
      <c r="AA498" s="6406"/>
      <c r="AB498" s="6404"/>
      <c r="AC498" s="6407"/>
      <c r="AD498" s="6407"/>
      <c r="AE498" s="6405"/>
      <c r="AF498" s="6405"/>
      <c r="AG498" s="1492"/>
      <c r="AH498" s="6411"/>
      <c r="AJ498" s="5581"/>
      <c r="AK498" s="7452"/>
      <c r="AL498" s="5781" t="s">
        <v>3</v>
      </c>
      <c r="AM498" s="5781" t="s">
        <v>18</v>
      </c>
      <c r="AN498" s="5781"/>
      <c r="AO498" s="5781"/>
      <c r="AP498" s="5781"/>
      <c r="AQ498" s="5781" t="s">
        <v>21</v>
      </c>
      <c r="AR498" s="5781" t="s">
        <v>27</v>
      </c>
      <c r="AS498" s="5756" t="s">
        <v>28</v>
      </c>
      <c r="AT498" s="5781"/>
      <c r="AU498" s="5781"/>
      <c r="AV498" s="5781"/>
      <c r="AW498" s="5781"/>
      <c r="AX498" s="5782" t="s">
        <v>11</v>
      </c>
      <c r="AY498" s="5851"/>
      <c r="AZ498" s="5851"/>
      <c r="BT498" s="1467"/>
      <c r="BU498" s="1484"/>
      <c r="BV498" s="1467"/>
      <c r="BW498" s="1467"/>
      <c r="BX498" s="1467"/>
      <c r="BY498" s="1467"/>
      <c r="BZ498" s="1467"/>
      <c r="CA498" s="1467"/>
      <c r="GK498" s="3850"/>
    </row>
    <row r="499" spans="17:193">
      <c r="Q499" s="6404"/>
      <c r="R499" s="6404"/>
      <c r="S499" s="1182"/>
      <c r="T499" s="6404"/>
      <c r="U499" s="1186"/>
      <c r="V499" s="6408"/>
      <c r="W499" s="1182"/>
      <c r="X499" s="1182"/>
      <c r="Y499" s="6409"/>
      <c r="Z499" s="4091"/>
      <c r="AA499" s="6406"/>
      <c r="AB499" s="6404"/>
      <c r="AC499" s="6410"/>
      <c r="AD499" s="6410"/>
      <c r="AE499" s="6409"/>
      <c r="AF499" s="6409"/>
      <c r="AG499" s="1492"/>
      <c r="AH499" s="5012"/>
      <c r="AJ499" s="5801" t="s">
        <v>1385</v>
      </c>
      <c r="AK499" s="5792">
        <v>82</v>
      </c>
      <c r="AL499" s="5584" t="s">
        <v>36</v>
      </c>
      <c r="AM499" s="5802">
        <v>45336</v>
      </c>
      <c r="AN499" s="7280">
        <v>20</v>
      </c>
      <c r="AO499" s="5583" t="s">
        <v>35</v>
      </c>
      <c r="AP499" s="5792">
        <f t="shared" ref="AP499:AP504" si="103">(AU499/500)</f>
        <v>40</v>
      </c>
      <c r="AQ499" s="5793">
        <v>441</v>
      </c>
      <c r="AR499" s="5588">
        <v>45355</v>
      </c>
      <c r="AS499" s="5661">
        <v>45359</v>
      </c>
      <c r="AT499" s="5584">
        <v>22349</v>
      </c>
      <c r="AU499" s="5662">
        <v>20000</v>
      </c>
      <c r="AV499" s="5662">
        <f t="shared" ref="AV499:AV504" si="104">(AU499-AN499*1000)</f>
        <v>0</v>
      </c>
      <c r="AW499" s="5591">
        <f t="shared" ref="AW499:AW504" si="105">(AU499*AQ499/1000)</f>
        <v>8820</v>
      </c>
      <c r="AX499" s="5591">
        <f t="shared" ref="AX499:AX504" si="106">(AW499*0.05)</f>
        <v>441</v>
      </c>
      <c r="AY499" s="5584">
        <v>5</v>
      </c>
      <c r="AZ499" s="5852"/>
      <c r="BT499" s="1467"/>
      <c r="BU499" s="1484"/>
      <c r="BV499" s="1467"/>
      <c r="BW499" s="1467"/>
      <c r="BX499" s="1467"/>
      <c r="BY499" s="1467"/>
      <c r="BZ499" s="1467"/>
      <c r="CA499" s="1467"/>
      <c r="GK499" s="3850"/>
    </row>
    <row r="500" spans="17:193">
      <c r="Q500" s="6404"/>
      <c r="R500" s="6404"/>
      <c r="S500" s="6404"/>
      <c r="T500" s="6404"/>
      <c r="U500" s="1186"/>
      <c r="V500" s="4134"/>
      <c r="W500" s="1182"/>
      <c r="X500" s="1182"/>
      <c r="Y500" s="6405"/>
      <c r="Z500" s="4091"/>
      <c r="AA500" s="6406"/>
      <c r="AB500" s="6404"/>
      <c r="AC500" s="6407"/>
      <c r="AD500" s="6407"/>
      <c r="AE500" s="6405"/>
      <c r="AF500" s="6405"/>
      <c r="AG500" s="1492"/>
      <c r="AH500" s="5012"/>
      <c r="AJ500" s="5823" t="s">
        <v>1385</v>
      </c>
      <c r="AK500" s="5605">
        <v>83</v>
      </c>
      <c r="AL500" s="5589" t="s">
        <v>36</v>
      </c>
      <c r="AM500" s="5606">
        <v>45336</v>
      </c>
      <c r="AN500" s="6940">
        <v>20</v>
      </c>
      <c r="AO500" s="5594" t="s">
        <v>35</v>
      </c>
      <c r="AP500" s="5605">
        <f t="shared" si="103"/>
        <v>40</v>
      </c>
      <c r="AQ500" s="5608">
        <v>441</v>
      </c>
      <c r="AR500" s="4482">
        <v>45381</v>
      </c>
      <c r="AS500" s="5634">
        <v>45370</v>
      </c>
      <c r="AT500" s="5589">
        <v>22412</v>
      </c>
      <c r="AU500" s="5609">
        <v>20000</v>
      </c>
      <c r="AV500" s="5609">
        <f t="shared" si="104"/>
        <v>0</v>
      </c>
      <c r="AW500" s="5600">
        <f t="shared" si="105"/>
        <v>8820</v>
      </c>
      <c r="AX500" s="5600">
        <f t="shared" si="106"/>
        <v>441</v>
      </c>
      <c r="AY500" s="5589">
        <v>5</v>
      </c>
      <c r="AZ500" s="2150"/>
      <c r="BT500" s="1467"/>
      <c r="BU500" s="1484"/>
      <c r="BV500" s="1467"/>
      <c r="BW500" s="1467"/>
      <c r="BX500" s="1467"/>
      <c r="BY500" s="1467"/>
      <c r="BZ500" s="1467"/>
      <c r="CA500" s="1467"/>
      <c r="GK500" s="3850"/>
    </row>
    <row r="501" spans="17:193">
      <c r="Q501" s="6404"/>
      <c r="R501" s="1182"/>
      <c r="S501" s="1182"/>
      <c r="T501" s="1182"/>
      <c r="U501" s="1186"/>
      <c r="V501" s="6408"/>
      <c r="W501" s="1182"/>
      <c r="X501" s="1182"/>
      <c r="Y501" s="6409"/>
      <c r="Z501" s="4091"/>
      <c r="AA501" s="6406"/>
      <c r="AB501" s="6404"/>
      <c r="AC501" s="6410"/>
      <c r="AD501" s="6410"/>
      <c r="AE501" s="6409"/>
      <c r="AF501" s="6409"/>
      <c r="AG501" s="1492"/>
      <c r="AH501" s="5012"/>
      <c r="AJ501" s="5823" t="s">
        <v>1385</v>
      </c>
      <c r="AK501" s="5605">
        <v>84</v>
      </c>
      <c r="AL501" s="5589" t="s">
        <v>796</v>
      </c>
      <c r="AM501" s="5606">
        <v>45471</v>
      </c>
      <c r="AN501" s="6940">
        <v>20</v>
      </c>
      <c r="AO501" s="5594" t="s">
        <v>35</v>
      </c>
      <c r="AP501" s="5605">
        <f t="shared" si="103"/>
        <v>40</v>
      </c>
      <c r="AQ501" s="5608">
        <v>467</v>
      </c>
      <c r="AR501" s="4482">
        <v>45488</v>
      </c>
      <c r="AS501" s="5634">
        <v>45476</v>
      </c>
      <c r="AT501" s="5589">
        <v>22846</v>
      </c>
      <c r="AU501" s="5609">
        <v>20000</v>
      </c>
      <c r="AV501" s="5598">
        <f t="shared" si="104"/>
        <v>0</v>
      </c>
      <c r="AW501" s="5600">
        <f t="shared" si="105"/>
        <v>9340</v>
      </c>
      <c r="AX501" s="5600">
        <f t="shared" si="106"/>
        <v>467</v>
      </c>
      <c r="AY501" s="5589">
        <v>5</v>
      </c>
      <c r="AZ501" s="2840"/>
      <c r="BT501" s="1467"/>
      <c r="BU501" s="1484"/>
      <c r="BV501" s="1467"/>
      <c r="BW501" s="1467"/>
      <c r="BX501" s="1467"/>
      <c r="BY501" s="1467"/>
      <c r="BZ501" s="1467"/>
      <c r="CA501" s="1467"/>
      <c r="GK501" s="3850"/>
    </row>
    <row r="502" spans="17:193">
      <c r="Q502" s="6404"/>
      <c r="R502" s="1182"/>
      <c r="S502" s="1182"/>
      <c r="T502" s="1182"/>
      <c r="U502" s="1186"/>
      <c r="V502" s="6408"/>
      <c r="W502" s="1182"/>
      <c r="X502" s="1182"/>
      <c r="Y502" s="6409"/>
      <c r="Z502" s="4091"/>
      <c r="AA502" s="6406"/>
      <c r="AB502" s="6404"/>
      <c r="AC502" s="6410"/>
      <c r="AD502" s="6410"/>
      <c r="AE502" s="6409"/>
      <c r="AF502" s="6409"/>
      <c r="AG502" s="1492"/>
      <c r="AH502" s="5012"/>
      <c r="AJ502" s="5823" t="s">
        <v>1385</v>
      </c>
      <c r="AK502" s="5605">
        <v>85</v>
      </c>
      <c r="AL502" s="5589" t="s">
        <v>796</v>
      </c>
      <c r="AM502" s="5606">
        <v>45471</v>
      </c>
      <c r="AN502" s="6940">
        <v>20</v>
      </c>
      <c r="AO502" s="5594" t="s">
        <v>35</v>
      </c>
      <c r="AP502" s="5605">
        <f t="shared" si="103"/>
        <v>40</v>
      </c>
      <c r="AQ502" s="5608">
        <v>467</v>
      </c>
      <c r="AR502" s="4482">
        <v>45523</v>
      </c>
      <c r="AS502" s="5634">
        <v>45525</v>
      </c>
      <c r="AT502" s="5589">
        <v>23140</v>
      </c>
      <c r="AU502" s="5609">
        <v>20000</v>
      </c>
      <c r="AV502" s="5598">
        <f t="shared" si="104"/>
        <v>0</v>
      </c>
      <c r="AW502" s="5600">
        <f t="shared" si="105"/>
        <v>9340</v>
      </c>
      <c r="AX502" s="5600">
        <f t="shared" si="106"/>
        <v>467</v>
      </c>
      <c r="AY502" s="5589">
        <v>5</v>
      </c>
      <c r="AZ502" s="2840"/>
      <c r="BT502" s="1467"/>
      <c r="BU502" s="1484"/>
      <c r="BV502" s="1467"/>
      <c r="BW502" s="1467"/>
      <c r="BX502" s="1467"/>
      <c r="BY502" s="1467"/>
      <c r="BZ502" s="1467"/>
      <c r="CA502" s="1467"/>
      <c r="GK502" s="3850"/>
    </row>
    <row r="503" spans="17:193">
      <c r="Q503" s="5012"/>
      <c r="R503" s="5012"/>
      <c r="S503" s="5012"/>
      <c r="T503" s="5012"/>
      <c r="U503" s="5012"/>
      <c r="V503" s="5012"/>
      <c r="W503" s="5012"/>
      <c r="X503" s="5012"/>
      <c r="Y503" s="6411"/>
      <c r="Z503" s="5012"/>
      <c r="AA503" s="90"/>
      <c r="AB503" s="5012"/>
      <c r="AC503" s="5012"/>
      <c r="AD503" s="5012"/>
      <c r="AE503" s="6411"/>
      <c r="AF503" s="6411"/>
      <c r="AG503" s="5012"/>
      <c r="AH503" s="5012"/>
      <c r="AJ503" s="5823" t="s">
        <v>1385</v>
      </c>
      <c r="AK503" s="5605">
        <v>86</v>
      </c>
      <c r="AL503" s="5589" t="s">
        <v>796</v>
      </c>
      <c r="AM503" s="5606">
        <v>45579</v>
      </c>
      <c r="AN503" s="6940">
        <v>20</v>
      </c>
      <c r="AO503" s="5594" t="s">
        <v>35</v>
      </c>
      <c r="AP503" s="5605">
        <f>(AU503/500)</f>
        <v>40</v>
      </c>
      <c r="AQ503" s="5608">
        <v>544</v>
      </c>
      <c r="AR503" s="4482">
        <v>45610</v>
      </c>
      <c r="AS503" s="5634">
        <v>45610</v>
      </c>
      <c r="AT503" s="5589">
        <v>23679</v>
      </c>
      <c r="AU503" s="5609">
        <v>20000</v>
      </c>
      <c r="AV503" s="5598">
        <f t="shared" si="104"/>
        <v>0</v>
      </c>
      <c r="AW503" s="5600">
        <f t="shared" si="105"/>
        <v>10880</v>
      </c>
      <c r="AX503" s="5600">
        <f t="shared" si="106"/>
        <v>544</v>
      </c>
      <c r="AY503" s="5589">
        <v>5</v>
      </c>
      <c r="AZ503" s="5854"/>
      <c r="BT503" s="1467"/>
      <c r="BU503" s="1484"/>
      <c r="BV503" s="1467"/>
      <c r="BW503" s="1467"/>
      <c r="BX503" s="1467"/>
      <c r="BY503" s="1467"/>
      <c r="BZ503" s="1467"/>
      <c r="CA503" s="1467"/>
      <c r="GK503" s="3850"/>
    </row>
    <row r="504" spans="17:193" ht="23.4">
      <c r="Q504" s="5012"/>
      <c r="R504" s="5012"/>
      <c r="S504" s="5012"/>
      <c r="T504" s="5012"/>
      <c r="U504" s="5012"/>
      <c r="V504" s="5012"/>
      <c r="W504" s="5012"/>
      <c r="X504" s="5012"/>
      <c r="Y504" s="6411"/>
      <c r="Z504" s="5012"/>
      <c r="AA504" s="90"/>
      <c r="AB504" s="5012"/>
      <c r="AC504" s="5012"/>
      <c r="AD504" s="5012"/>
      <c r="AE504" s="6411"/>
      <c r="AF504" s="6411"/>
      <c r="AG504" s="5012"/>
      <c r="AH504" s="5012"/>
      <c r="AJ504" s="5825" t="s">
        <v>1385</v>
      </c>
      <c r="AK504" s="6202">
        <v>87</v>
      </c>
      <c r="AL504" s="5701" t="s">
        <v>796</v>
      </c>
      <c r="AM504" s="5918">
        <v>45579</v>
      </c>
      <c r="AN504" s="7160">
        <v>20</v>
      </c>
      <c r="AO504" s="3941" t="s">
        <v>35</v>
      </c>
      <c r="AP504" s="6202">
        <f t="shared" si="103"/>
        <v>40</v>
      </c>
      <c r="AQ504" s="5711">
        <v>544</v>
      </c>
      <c r="AR504" s="5707">
        <v>45640</v>
      </c>
      <c r="AS504" s="7572">
        <v>45640</v>
      </c>
      <c r="AT504" s="5701"/>
      <c r="AU504" s="5708">
        <v>20000</v>
      </c>
      <c r="AV504" s="5740">
        <f t="shared" si="104"/>
        <v>0</v>
      </c>
      <c r="AW504" s="5709">
        <f t="shared" si="105"/>
        <v>10880</v>
      </c>
      <c r="AX504" s="5709">
        <f t="shared" si="106"/>
        <v>544</v>
      </c>
      <c r="AY504" s="5701">
        <v>5</v>
      </c>
      <c r="AZ504" s="5854"/>
      <c r="BT504" s="94"/>
      <c r="BX504" s="2"/>
      <c r="GK504" s="3850"/>
    </row>
    <row r="505" spans="17:193">
      <c r="Q505" s="5012"/>
      <c r="R505" s="5012"/>
      <c r="S505" s="5012"/>
      <c r="T505" s="5012"/>
      <c r="U505" s="5012"/>
      <c r="V505" s="5012"/>
      <c r="W505" s="5012"/>
      <c r="X505" s="5012"/>
      <c r="Y505" s="6411"/>
      <c r="Z505" s="5012"/>
      <c r="AA505" s="6412"/>
      <c r="AB505" s="5012"/>
      <c r="AC505" s="5012"/>
      <c r="AD505" s="5012"/>
      <c r="AE505" s="6411"/>
      <c r="AF505" s="6411"/>
      <c r="AG505" s="5012"/>
      <c r="AH505" s="5012"/>
      <c r="AJ505" s="5825"/>
      <c r="AK505" s="5642"/>
      <c r="AL505" s="5701"/>
      <c r="AM505" s="5728"/>
      <c r="AN505" s="7463"/>
      <c r="AO505" s="5646"/>
      <c r="AP505" s="5642"/>
      <c r="AQ505" s="5649"/>
      <c r="AR505" s="5707"/>
      <c r="AS505" s="7572"/>
      <c r="AT505" s="5701"/>
      <c r="AU505" s="5708"/>
      <c r="AV505" s="5740"/>
      <c r="AW505" s="5709"/>
      <c r="AX505" s="5709"/>
      <c r="AY505" s="5701"/>
      <c r="AZ505" s="5854"/>
      <c r="BT505" s="2605"/>
      <c r="BU505" s="2605"/>
      <c r="BV505" s="1775"/>
      <c r="BW505" s="1775"/>
      <c r="BX505" s="1775"/>
      <c r="BY505" s="2605"/>
      <c r="BZ505" s="1971"/>
      <c r="CA505" s="1775"/>
      <c r="CB505" s="1775"/>
      <c r="GK505" s="3850"/>
    </row>
    <row r="506" spans="17:193">
      <c r="Q506" s="5012"/>
      <c r="R506" s="5012"/>
      <c r="S506" s="5012"/>
      <c r="T506" s="5012"/>
      <c r="U506" s="5012"/>
      <c r="V506" s="5012"/>
      <c r="W506" s="5012"/>
      <c r="X506" s="5012"/>
      <c r="Y506" s="6411"/>
      <c r="Z506" s="5012"/>
      <c r="AA506" s="90"/>
      <c r="AB506" s="5012"/>
      <c r="AC506" s="5012"/>
      <c r="AD506" s="5012"/>
      <c r="AE506" s="6411"/>
      <c r="AF506" s="6411"/>
      <c r="AG506" s="5012"/>
      <c r="AH506" s="5012"/>
      <c r="AJ506" s="5823"/>
      <c r="AK506" s="5666"/>
      <c r="AL506" s="5589"/>
      <c r="AM506" s="5667"/>
      <c r="AN506" s="5668"/>
      <c r="AO506" s="5669"/>
      <c r="AP506" s="5669"/>
      <c r="AQ506" s="5670"/>
      <c r="AR506" s="4482"/>
      <c r="AS506" s="5634"/>
      <c r="AT506" s="5589"/>
      <c r="AU506" s="5609"/>
      <c r="AV506" s="5609"/>
      <c r="AW506" s="5600"/>
      <c r="AX506" s="5600"/>
      <c r="AY506" s="2146"/>
      <c r="AZ506" s="2150"/>
      <c r="BT506" s="1775"/>
      <c r="BU506" s="1775"/>
      <c r="BV506" s="1775"/>
      <c r="BW506" s="1775"/>
      <c r="BX506" s="1775"/>
      <c r="BY506" s="1775"/>
      <c r="BZ506" s="1775"/>
      <c r="CA506" s="1775"/>
      <c r="CB506" s="1775"/>
      <c r="GK506" s="3850"/>
    </row>
    <row r="507" spans="17:193" ht="15" thickBot="1">
      <c r="Q507" s="5012"/>
      <c r="R507" s="5012"/>
      <c r="S507" s="5012"/>
      <c r="T507" s="5012"/>
      <c r="U507" s="5012"/>
      <c r="V507" s="5012"/>
      <c r="W507" s="5012"/>
      <c r="X507" s="5012"/>
      <c r="Y507" s="6411"/>
      <c r="Z507" s="5012"/>
      <c r="AA507" s="90"/>
      <c r="AB507" s="5012"/>
      <c r="AC507" s="5012"/>
      <c r="AD507" s="5012"/>
      <c r="AE507" s="6411"/>
      <c r="AF507" s="6411"/>
      <c r="AG507" s="5012"/>
      <c r="AH507" s="1181"/>
      <c r="AJ507" s="6422"/>
      <c r="AK507" s="6423"/>
      <c r="AL507" s="6424"/>
      <c r="AM507" s="6425"/>
      <c r="AN507" s="6426"/>
      <c r="AO507" s="5846"/>
      <c r="AP507" s="5846"/>
      <c r="AQ507" s="6427"/>
      <c r="AR507" s="4516"/>
      <c r="AS507" s="6429"/>
      <c r="AT507" s="6424"/>
      <c r="AU507" s="6431"/>
      <c r="AV507" s="6431"/>
      <c r="AW507" s="6432"/>
      <c r="AX507" s="6432"/>
      <c r="AY507" s="7309"/>
      <c r="AZ507" s="2152"/>
      <c r="BT507" s="2605"/>
      <c r="BU507" s="2605"/>
      <c r="BV507" s="1775"/>
      <c r="BW507" s="1775"/>
      <c r="BX507" s="1775"/>
      <c r="BY507" s="2605"/>
      <c r="BZ507" s="1775"/>
      <c r="CA507" s="1775"/>
      <c r="CB507" s="1775"/>
      <c r="GK507" s="3850"/>
    </row>
    <row r="508" spans="17:193">
      <c r="Q508" s="5012"/>
      <c r="R508" s="5012"/>
      <c r="S508" s="5012"/>
      <c r="T508" s="5012"/>
      <c r="U508" s="5012"/>
      <c r="V508" s="5012"/>
      <c r="W508" s="5012"/>
      <c r="X508" s="5012"/>
      <c r="Y508" s="6411"/>
      <c r="Z508" s="5012"/>
      <c r="AA508" s="90"/>
      <c r="AB508" s="5012"/>
      <c r="AC508" s="5012"/>
      <c r="AD508" s="5012"/>
      <c r="AE508" s="6411"/>
      <c r="AF508" s="6411"/>
      <c r="AG508" s="5012"/>
      <c r="AH508" s="4993"/>
      <c r="AJ508" s="6413"/>
      <c r="AK508" s="6414"/>
      <c r="AL508" s="6398"/>
      <c r="AM508" s="6415"/>
      <c r="AN508" s="6416"/>
      <c r="AO508" s="6413"/>
      <c r="AP508" s="6413"/>
      <c r="AQ508" s="6417"/>
      <c r="AR508" s="6418"/>
      <c r="AS508" s="6419"/>
      <c r="AT508" s="6398"/>
      <c r="AU508" s="6421"/>
      <c r="AV508" s="6421"/>
      <c r="AW508" s="6399"/>
      <c r="AX508" s="6399"/>
      <c r="AY508" s="3163"/>
      <c r="AZ508" s="2024"/>
      <c r="BT508" s="681"/>
      <c r="BU508" s="681"/>
      <c r="BV508" s="682"/>
      <c r="BW508" s="681"/>
      <c r="BX508" s="682"/>
      <c r="BY508" s="681"/>
      <c r="BZ508" s="682"/>
      <c r="CA508" s="681"/>
      <c r="CB508" s="681"/>
      <c r="GK508" s="3850"/>
    </row>
    <row r="509" spans="17:193">
      <c r="Q509" s="5012"/>
      <c r="R509" s="5012"/>
      <c r="S509" s="5012"/>
      <c r="T509" s="5012"/>
      <c r="U509" s="5012"/>
      <c r="V509" s="5012"/>
      <c r="W509" s="5012"/>
      <c r="X509" s="5012"/>
      <c r="Y509" s="6411"/>
      <c r="Z509" s="5012"/>
      <c r="AA509" s="90"/>
      <c r="AB509" s="5012"/>
      <c r="AC509" s="5012"/>
      <c r="AD509" s="5012"/>
      <c r="AE509" s="6411"/>
      <c r="AF509" s="6411"/>
      <c r="AG509" s="5012"/>
      <c r="AH509" s="87"/>
      <c r="AJ509" s="6413"/>
      <c r="AK509" s="6414"/>
      <c r="AL509" s="6398"/>
      <c r="AM509" s="6415"/>
      <c r="AN509" s="6416"/>
      <c r="AO509" s="6413"/>
      <c r="AP509" s="6413"/>
      <c r="AQ509" s="6417"/>
      <c r="AR509" s="6418"/>
      <c r="AS509" s="6419"/>
      <c r="AT509" s="6398"/>
      <c r="AU509" s="6421"/>
      <c r="AV509" s="6421"/>
      <c r="AW509" s="6399"/>
      <c r="AX509" s="6399"/>
      <c r="AY509" s="3163"/>
      <c r="AZ509" s="2024"/>
      <c r="BT509" s="881"/>
      <c r="BU509" s="881"/>
      <c r="BV509" s="881"/>
      <c r="BW509" s="884"/>
      <c r="BX509" s="881"/>
      <c r="BY509" s="875"/>
      <c r="BZ509" s="1480"/>
      <c r="CA509" s="881"/>
      <c r="CB509" s="885"/>
      <c r="GK509" s="3850"/>
    </row>
    <row r="510" spans="17:193" ht="15" thickBot="1">
      <c r="Q510" s="5012"/>
      <c r="R510" s="5012"/>
      <c r="S510" s="5012"/>
      <c r="T510" s="5012"/>
      <c r="U510" s="5012"/>
      <c r="V510" s="5012"/>
      <c r="W510" s="5012"/>
      <c r="X510" s="5012"/>
      <c r="Y510" s="5012"/>
      <c r="Z510" s="5012"/>
      <c r="AA510" s="90"/>
      <c r="AB510" s="5012"/>
      <c r="AC510" s="5012"/>
      <c r="AD510" s="5012"/>
      <c r="AE510" s="6411"/>
      <c r="AF510" s="6411"/>
      <c r="AG510" s="5012"/>
      <c r="AH510" s="87"/>
      <c r="AJ510" s="5742" t="s">
        <v>1612</v>
      </c>
      <c r="AK510" s="2024" t="s">
        <v>1613</v>
      </c>
      <c r="AL510" s="2024"/>
      <c r="AM510" s="2024"/>
      <c r="AN510" s="2154"/>
      <c r="AO510" s="2024"/>
      <c r="AP510" s="3602"/>
      <c r="AQ510" s="2024"/>
      <c r="AR510" s="2024"/>
      <c r="AS510" s="4955"/>
      <c r="AT510" s="2024"/>
      <c r="AU510" s="2024"/>
      <c r="AV510" s="2024"/>
      <c r="AW510" s="2024"/>
      <c r="AX510" s="2024"/>
      <c r="AY510" s="2024"/>
      <c r="AZ510" s="2024"/>
      <c r="BT510" s="881"/>
      <c r="BU510" s="881"/>
      <c r="BV510" s="881"/>
      <c r="BW510" s="884"/>
      <c r="BX510" s="881"/>
      <c r="BY510" s="875"/>
      <c r="BZ510" s="1480"/>
      <c r="CA510" s="881"/>
      <c r="CB510" s="885"/>
      <c r="GK510" s="3850"/>
    </row>
    <row r="511" spans="17:193">
      <c r="AH511" s="87"/>
      <c r="AJ511" s="5579"/>
      <c r="AK511" s="7434"/>
      <c r="AL511" s="5773" t="s">
        <v>14</v>
      </c>
      <c r="AM511" s="5773" t="s">
        <v>12</v>
      </c>
      <c r="AN511" s="5773"/>
      <c r="AO511" s="5773"/>
      <c r="AP511" s="5773"/>
      <c r="AQ511" s="5773" t="s">
        <v>15</v>
      </c>
      <c r="AR511" s="5773" t="s">
        <v>12</v>
      </c>
      <c r="AS511" s="5746" t="s">
        <v>12</v>
      </c>
      <c r="AT511" s="5773"/>
      <c r="AU511" s="5773"/>
      <c r="AV511" s="5773"/>
      <c r="AW511" s="5773"/>
      <c r="AX511" s="5773" t="s">
        <v>0</v>
      </c>
      <c r="AY511" s="5774"/>
      <c r="AZ511" s="5775"/>
      <c r="BT511" s="881"/>
      <c r="BU511" s="881"/>
      <c r="BV511" s="881"/>
      <c r="BW511" s="884"/>
      <c r="BX511" s="881"/>
      <c r="BY511" s="875"/>
      <c r="BZ511" s="1480"/>
      <c r="CA511" s="881"/>
      <c r="CB511" s="885"/>
      <c r="GK511" s="3850"/>
    </row>
    <row r="512" spans="17:193" ht="23.4">
      <c r="Q512" s="4995"/>
      <c r="R512" s="4995"/>
      <c r="S512" s="4993"/>
      <c r="T512" s="4993"/>
      <c r="U512" s="4993"/>
      <c r="V512" s="4993"/>
      <c r="W512" s="4993"/>
      <c r="X512" s="4993"/>
      <c r="Y512" s="4993"/>
      <c r="Z512" s="4993"/>
      <c r="AA512" s="4993"/>
      <c r="AB512" s="4993"/>
      <c r="AC512" s="4993"/>
      <c r="AD512" s="4993"/>
      <c r="AE512" s="4993"/>
      <c r="AF512" s="4993"/>
      <c r="AG512" s="4993"/>
      <c r="AH512" s="87"/>
      <c r="AJ512" s="5580" t="s">
        <v>4</v>
      </c>
      <c r="AK512" s="7435" t="s">
        <v>18</v>
      </c>
      <c r="AL512" s="5777" t="s">
        <v>19</v>
      </c>
      <c r="AM512" s="5777" t="s">
        <v>19</v>
      </c>
      <c r="AN512" s="5777" t="s">
        <v>20</v>
      </c>
      <c r="AO512" s="5777" t="s">
        <v>21</v>
      </c>
      <c r="AP512" s="5777" t="s">
        <v>1559</v>
      </c>
      <c r="AQ512" s="5777" t="s">
        <v>22</v>
      </c>
      <c r="AR512" s="5777" t="s">
        <v>23</v>
      </c>
      <c r="AS512" s="5751" t="s">
        <v>23</v>
      </c>
      <c r="AT512" s="5777" t="s">
        <v>24</v>
      </c>
      <c r="AU512" s="5777" t="s">
        <v>20</v>
      </c>
      <c r="AV512" s="5777" t="s">
        <v>25</v>
      </c>
      <c r="AW512" s="5777" t="s">
        <v>0</v>
      </c>
      <c r="AX512" s="5777" t="s">
        <v>1363</v>
      </c>
      <c r="AY512" s="5778" t="s">
        <v>1388</v>
      </c>
      <c r="AZ512" s="5779" t="s">
        <v>26</v>
      </c>
      <c r="BT512" s="94"/>
      <c r="BX512" s="2"/>
      <c r="GK512" s="3850"/>
    </row>
    <row r="513" spans="17:193" ht="15" thickBot="1"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J513" s="5581"/>
      <c r="AK513" s="7436"/>
      <c r="AL513" s="5781" t="s">
        <v>3</v>
      </c>
      <c r="AM513" s="5781" t="s">
        <v>18</v>
      </c>
      <c r="AN513" s="5781"/>
      <c r="AO513" s="5781"/>
      <c r="AP513" s="5781"/>
      <c r="AQ513" s="5781" t="s">
        <v>21</v>
      </c>
      <c r="AR513" s="5781" t="s">
        <v>27</v>
      </c>
      <c r="AS513" s="5756" t="s">
        <v>28</v>
      </c>
      <c r="AT513" s="5781"/>
      <c r="AU513" s="5781"/>
      <c r="AV513" s="5781"/>
      <c r="AW513" s="5781"/>
      <c r="AX513" s="5781" t="s">
        <v>11</v>
      </c>
      <c r="AY513" s="5782"/>
      <c r="AZ513" s="5783"/>
      <c r="BT513" s="2605"/>
      <c r="BU513" s="2605"/>
      <c r="BV513" s="1775"/>
      <c r="BW513" s="1775"/>
      <c r="BX513" s="1775"/>
      <c r="BY513" s="2605"/>
      <c r="BZ513" s="1971"/>
      <c r="CA513" s="1775"/>
      <c r="CB513" s="1775"/>
      <c r="GK513" s="3850"/>
    </row>
    <row r="514" spans="17:193"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5012"/>
      <c r="AJ514" s="5791" t="s">
        <v>1531</v>
      </c>
      <c r="AK514" s="5584">
        <v>1</v>
      </c>
      <c r="AL514" s="5584" t="s">
        <v>101</v>
      </c>
      <c r="AM514" s="5585">
        <v>45477</v>
      </c>
      <c r="AN514" s="7070">
        <v>100</v>
      </c>
      <c r="AO514" s="5583" t="s">
        <v>1614</v>
      </c>
      <c r="AP514" s="5583">
        <v>0.2</v>
      </c>
      <c r="AQ514" s="5587">
        <v>0</v>
      </c>
      <c r="AR514" s="5588">
        <v>45484</v>
      </c>
      <c r="AS514" s="5661">
        <v>45484</v>
      </c>
      <c r="AT514" s="5584"/>
      <c r="AU514" s="5662">
        <v>100</v>
      </c>
      <c r="AV514" s="5590">
        <v>0</v>
      </c>
      <c r="AW514" s="5591">
        <f>(AU514*AQ514/1000)</f>
        <v>0</v>
      </c>
      <c r="AX514" s="5591">
        <f>(AW514*0.025)</f>
        <v>0</v>
      </c>
      <c r="AY514" s="5662">
        <v>5</v>
      </c>
      <c r="AZ514" s="6727"/>
      <c r="BT514" s="2605"/>
      <c r="BU514" s="2605"/>
      <c r="BV514" s="1775"/>
      <c r="BW514" s="1775"/>
      <c r="BX514" s="1775"/>
      <c r="BY514" s="2605"/>
      <c r="BZ514" s="1971"/>
      <c r="CA514" s="1775"/>
      <c r="CB514" s="1775"/>
      <c r="GK514" s="3850"/>
    </row>
    <row r="515" spans="17:193"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5012"/>
      <c r="AJ515" s="6509"/>
      <c r="AK515" s="6377"/>
      <c r="AL515" s="6377"/>
      <c r="AM515" s="5698"/>
      <c r="AN515" s="7371"/>
      <c r="AO515" s="5693"/>
      <c r="AP515" s="5693"/>
      <c r="AQ515" s="6513"/>
      <c r="AR515" s="5697"/>
      <c r="AS515" s="7387"/>
      <c r="AT515" s="6377"/>
      <c r="AU515" s="6379"/>
      <c r="AV515" s="5699"/>
      <c r="AW515" s="5700"/>
      <c r="AX515" s="5700"/>
      <c r="AY515" s="7372"/>
      <c r="AZ515" s="7373"/>
      <c r="BT515" s="2605"/>
      <c r="BU515" s="2605"/>
      <c r="BV515" s="1775"/>
      <c r="BW515" s="1775"/>
      <c r="BX515" s="1775"/>
      <c r="BY515" s="2605"/>
      <c r="BZ515" s="1971"/>
      <c r="CA515" s="1775"/>
      <c r="CB515" s="1775"/>
      <c r="GK515" s="3850"/>
    </row>
    <row r="516" spans="17:193" ht="15" thickBot="1">
      <c r="Q516" s="6404"/>
      <c r="R516" s="6404"/>
      <c r="S516" s="6404"/>
      <c r="T516" s="6404"/>
      <c r="U516" s="1186"/>
      <c r="V516" s="4134"/>
      <c r="W516" s="1182"/>
      <c r="X516" s="1182"/>
      <c r="Y516" s="6405"/>
      <c r="Z516" s="4091"/>
      <c r="AA516" s="6406"/>
      <c r="AB516" s="6404"/>
      <c r="AC516" s="6407"/>
      <c r="AD516" s="6407"/>
      <c r="AE516" s="6405"/>
      <c r="AF516" s="6405"/>
      <c r="AG516" s="1492"/>
      <c r="AH516" s="5012"/>
      <c r="AJ516" s="7374"/>
      <c r="AK516" s="7375"/>
      <c r="AL516" s="7375"/>
      <c r="AM516" s="7376"/>
      <c r="AN516" s="7377"/>
      <c r="AO516" s="7378"/>
      <c r="AP516" s="7378"/>
      <c r="AQ516" s="7379"/>
      <c r="AR516" s="7380"/>
      <c r="AS516" s="7593"/>
      <c r="AT516" s="7375"/>
      <c r="AU516" s="7381"/>
      <c r="AV516" s="7382"/>
      <c r="AW516" s="7383"/>
      <c r="AX516" s="7383"/>
      <c r="AY516" s="7384"/>
      <c r="AZ516" s="7385"/>
      <c r="BT516" s="2605"/>
      <c r="BU516" s="2605"/>
      <c r="BV516" s="1775"/>
      <c r="BW516" s="1775"/>
      <c r="BX516" s="1775"/>
      <c r="BY516" s="2605"/>
      <c r="BZ516" s="1971"/>
      <c r="CA516" s="1775"/>
      <c r="CB516" s="1775"/>
      <c r="GK516" s="3850"/>
    </row>
    <row r="517" spans="17:193">
      <c r="Q517" s="6404"/>
      <c r="R517" s="6404"/>
      <c r="S517" s="6404"/>
      <c r="T517" s="6404"/>
      <c r="U517" s="1186"/>
      <c r="V517" s="4134"/>
      <c r="W517" s="1182"/>
      <c r="X517" s="1182"/>
      <c r="Y517" s="6405"/>
      <c r="Z517" s="4091"/>
      <c r="AA517" s="6406"/>
      <c r="AB517" s="6404"/>
      <c r="AC517" s="6407"/>
      <c r="AD517" s="6407"/>
      <c r="AE517" s="6405"/>
      <c r="AF517" s="6405"/>
      <c r="AG517" s="1492"/>
      <c r="AH517" s="6411"/>
      <c r="AJ517" s="6616"/>
      <c r="AK517" s="6616"/>
      <c r="AL517" s="6616"/>
      <c r="AM517" s="6618"/>
      <c r="AN517" s="7438"/>
      <c r="AO517" s="6617"/>
      <c r="AP517" s="6617"/>
      <c r="AQ517" s="7439"/>
      <c r="AR517" s="6111"/>
      <c r="AS517" s="6618"/>
      <c r="AT517" s="6616"/>
      <c r="AU517" s="7342"/>
      <c r="AV517" s="6621"/>
      <c r="AW517" s="7440"/>
      <c r="AX517" s="7440"/>
      <c r="AY517" s="7441"/>
      <c r="AZ517" s="2154"/>
      <c r="BT517" s="1775"/>
      <c r="BU517" s="1775"/>
      <c r="BV517" s="1775"/>
      <c r="BW517" s="1775"/>
      <c r="BX517" s="1775"/>
      <c r="BY517" s="1775"/>
      <c r="BZ517" s="1775"/>
      <c r="CA517" s="1775"/>
      <c r="CB517" s="1775"/>
      <c r="GK517" s="3850"/>
    </row>
    <row r="518" spans="17:193">
      <c r="Q518" s="6404"/>
      <c r="R518" s="6404"/>
      <c r="S518" s="1182"/>
      <c r="T518" s="6404"/>
      <c r="U518" s="1186"/>
      <c r="V518" s="6408"/>
      <c r="W518" s="1182"/>
      <c r="X518" s="1182"/>
      <c r="Y518" s="6409"/>
      <c r="Z518" s="4091"/>
      <c r="AA518" s="6406"/>
      <c r="AB518" s="6404"/>
      <c r="AC518" s="6410"/>
      <c r="AD518" s="6410"/>
      <c r="AE518" s="6409"/>
      <c r="AF518" s="6409"/>
      <c r="AG518" s="1492"/>
      <c r="AH518" s="5012"/>
      <c r="AJ518" s="6616"/>
      <c r="AK518" s="6616"/>
      <c r="AL518" s="6616"/>
      <c r="AM518" s="6618"/>
      <c r="AN518" s="7438"/>
      <c r="AO518" s="6617"/>
      <c r="AP518" s="6617"/>
      <c r="AQ518" s="7439"/>
      <c r="AR518" s="6111"/>
      <c r="AS518" s="6618"/>
      <c r="AT518" s="6616"/>
      <c r="AU518" s="7342"/>
      <c r="AV518" s="6621"/>
      <c r="AW518" s="7440"/>
      <c r="AX518" s="7440"/>
      <c r="AY518" s="7441"/>
      <c r="AZ518" s="2154"/>
      <c r="BT518" s="2605"/>
      <c r="BU518" s="2605"/>
      <c r="BV518" s="1775"/>
      <c r="BW518" s="1775"/>
      <c r="BX518" s="1775"/>
      <c r="BY518" s="2605"/>
      <c r="BZ518" s="1775"/>
      <c r="CA518" s="1775"/>
      <c r="CB518" s="1775"/>
      <c r="GK518" s="3850"/>
    </row>
    <row r="519" spans="17:193" ht="15" thickBot="1">
      <c r="Q519" s="6404"/>
      <c r="R519" s="6404"/>
      <c r="S519" s="6404"/>
      <c r="T519" s="6404"/>
      <c r="U519" s="1186"/>
      <c r="V519" s="4134"/>
      <c r="W519" s="1182"/>
      <c r="X519" s="1182"/>
      <c r="Y519" s="6405"/>
      <c r="Z519" s="4091"/>
      <c r="AA519" s="6406"/>
      <c r="AB519" s="6404"/>
      <c r="AC519" s="6407"/>
      <c r="AD519" s="6407"/>
      <c r="AE519" s="6405"/>
      <c r="AF519" s="6405"/>
      <c r="AG519" s="1492"/>
      <c r="AH519" s="5012"/>
      <c r="AJ519" s="5742" t="s">
        <v>659</v>
      </c>
      <c r="AK519" s="2024" t="s">
        <v>1145</v>
      </c>
      <c r="AL519" s="2024"/>
      <c r="AM519" s="2024"/>
      <c r="AN519" s="2154"/>
      <c r="AO519" s="2024"/>
      <c r="AP519" s="2024"/>
      <c r="AQ519" s="2024"/>
      <c r="AR519" s="2024"/>
      <c r="AS519" s="4955"/>
      <c r="AT519" s="2024"/>
      <c r="AU519" s="2024"/>
      <c r="AV519" s="2024" t="s">
        <v>1233</v>
      </c>
      <c r="AW519" s="3602"/>
      <c r="AX519" s="3602"/>
      <c r="AY519" s="3602"/>
      <c r="AZ519" s="3602"/>
      <c r="BT519" s="681"/>
      <c r="BU519" s="681"/>
      <c r="BV519" s="682"/>
      <c r="BW519" s="681"/>
      <c r="BX519" s="682"/>
      <c r="BY519" s="681"/>
      <c r="BZ519" s="682"/>
      <c r="CA519" s="681"/>
      <c r="CB519" s="681"/>
      <c r="GK519" s="3850"/>
    </row>
    <row r="520" spans="17:193">
      <c r="Q520" s="6404"/>
      <c r="R520" s="1182"/>
      <c r="S520" s="1182"/>
      <c r="T520" s="1182"/>
      <c r="U520" s="1186"/>
      <c r="V520" s="6408"/>
      <c r="W520" s="1182"/>
      <c r="X520" s="1182"/>
      <c r="Y520" s="6409"/>
      <c r="Z520" s="4091"/>
      <c r="AA520" s="6406"/>
      <c r="AB520" s="6404"/>
      <c r="AC520" s="6410"/>
      <c r="AD520" s="6410"/>
      <c r="AE520" s="6409"/>
      <c r="AF520" s="6409"/>
      <c r="AG520" s="1492"/>
      <c r="AH520" s="5012"/>
      <c r="AJ520" s="5579"/>
      <c r="AK520" s="5772"/>
      <c r="AL520" s="5773" t="s">
        <v>14</v>
      </c>
      <c r="AM520" s="5773" t="s">
        <v>12</v>
      </c>
      <c r="AN520" s="5773"/>
      <c r="AO520" s="5773"/>
      <c r="AP520" s="5773"/>
      <c r="AQ520" s="5773" t="s">
        <v>15</v>
      </c>
      <c r="AR520" s="5773" t="s">
        <v>12</v>
      </c>
      <c r="AS520" s="5746" t="s">
        <v>12</v>
      </c>
      <c r="AT520" s="5773"/>
      <c r="AU520" s="5773"/>
      <c r="AV520" s="5773"/>
      <c r="AW520" s="5773"/>
      <c r="AX520" s="5774" t="s">
        <v>0</v>
      </c>
      <c r="AY520" s="5849"/>
      <c r="AZ520" s="5849"/>
      <c r="BT520" s="681"/>
      <c r="BU520" s="681"/>
      <c r="BV520" s="682"/>
      <c r="BW520" s="681"/>
      <c r="BX520" s="682"/>
      <c r="BY520" s="681"/>
      <c r="BZ520" s="682"/>
      <c r="CA520" s="681"/>
      <c r="CB520" s="681"/>
      <c r="GK520" s="3850"/>
    </row>
    <row r="521" spans="17:193">
      <c r="Q521" s="6404"/>
      <c r="R521" s="1182"/>
      <c r="S521" s="1182"/>
      <c r="T521" s="1182"/>
      <c r="U521" s="1186"/>
      <c r="V521" s="6408"/>
      <c r="W521" s="1182"/>
      <c r="X521" s="1182"/>
      <c r="Y521" s="6409"/>
      <c r="Z521" s="4091"/>
      <c r="AA521" s="6406"/>
      <c r="AB521" s="6404"/>
      <c r="AC521" s="6410"/>
      <c r="AD521" s="6410"/>
      <c r="AE521" s="6409"/>
      <c r="AF521" s="6409"/>
      <c r="AG521" s="1492"/>
      <c r="AH521" s="5012"/>
      <c r="AJ521" s="5580" t="s">
        <v>4</v>
      </c>
      <c r="AK521" s="5776" t="s">
        <v>18</v>
      </c>
      <c r="AL521" s="5777" t="s">
        <v>19</v>
      </c>
      <c r="AM521" s="5777" t="s">
        <v>19</v>
      </c>
      <c r="AN521" s="5777" t="s">
        <v>20</v>
      </c>
      <c r="AO521" s="5777" t="s">
        <v>21</v>
      </c>
      <c r="AP521" s="5777" t="s">
        <v>1559</v>
      </c>
      <c r="AQ521" s="5777" t="s">
        <v>22</v>
      </c>
      <c r="AR521" s="5777" t="s">
        <v>23</v>
      </c>
      <c r="AS521" s="5751" t="s">
        <v>23</v>
      </c>
      <c r="AT521" s="5777" t="s">
        <v>24</v>
      </c>
      <c r="AU521" s="5777" t="s">
        <v>20</v>
      </c>
      <c r="AV521" s="5777" t="s">
        <v>25</v>
      </c>
      <c r="AW521" s="5777" t="s">
        <v>0</v>
      </c>
      <c r="AX521" s="5778" t="s">
        <v>1363</v>
      </c>
      <c r="AY521" s="5850" t="s">
        <v>1388</v>
      </c>
      <c r="AZ521" s="5850" t="s">
        <v>26</v>
      </c>
      <c r="BT521" s="681"/>
      <c r="BU521" s="681"/>
      <c r="BV521" s="682"/>
      <c r="BW521" s="681"/>
      <c r="BX521" s="682"/>
      <c r="BY521" s="681"/>
      <c r="BZ521" s="682"/>
      <c r="CA521" s="681"/>
      <c r="CB521" s="681"/>
      <c r="GK521" s="3850"/>
    </row>
    <row r="522" spans="17:193" ht="15" thickBot="1">
      <c r="Q522" s="5012"/>
      <c r="R522" s="5012"/>
      <c r="S522" s="5012"/>
      <c r="T522" s="5012"/>
      <c r="U522" s="5012"/>
      <c r="V522" s="5012"/>
      <c r="W522" s="5012"/>
      <c r="X522" s="5012"/>
      <c r="Y522" s="6411"/>
      <c r="Z522" s="5012"/>
      <c r="AA522" s="90"/>
      <c r="AB522" s="5012"/>
      <c r="AC522" s="5012"/>
      <c r="AD522" s="5012"/>
      <c r="AE522" s="6411"/>
      <c r="AF522" s="6411"/>
      <c r="AG522" s="5012"/>
      <c r="AH522" s="5012"/>
      <c r="AJ522" s="5581"/>
      <c r="AK522" s="5780"/>
      <c r="AL522" s="5781" t="s">
        <v>3</v>
      </c>
      <c r="AM522" s="5781" t="s">
        <v>18</v>
      </c>
      <c r="AN522" s="5781"/>
      <c r="AO522" s="5781"/>
      <c r="AP522" s="5781"/>
      <c r="AQ522" s="5781" t="s">
        <v>21</v>
      </c>
      <c r="AR522" s="5781" t="s">
        <v>27</v>
      </c>
      <c r="AS522" s="5756" t="s">
        <v>28</v>
      </c>
      <c r="AT522" s="5781"/>
      <c r="AU522" s="5781"/>
      <c r="AV522" s="5781"/>
      <c r="AW522" s="5781"/>
      <c r="AX522" s="5782" t="s">
        <v>11</v>
      </c>
      <c r="AY522" s="5851"/>
      <c r="AZ522" s="5851"/>
      <c r="BT522" s="681"/>
      <c r="BU522" s="681"/>
      <c r="BV522" s="682"/>
      <c r="BW522" s="681"/>
      <c r="BX522" s="682"/>
      <c r="BY522" s="681"/>
      <c r="BZ522" s="682"/>
      <c r="CA522" s="681"/>
      <c r="CB522" s="681"/>
      <c r="GK522" s="3850"/>
    </row>
    <row r="523" spans="17:193">
      <c r="Q523" s="5012"/>
      <c r="R523" s="5012"/>
      <c r="S523" s="5012"/>
      <c r="T523" s="5012"/>
      <c r="U523" s="5012"/>
      <c r="V523" s="5012"/>
      <c r="W523" s="5012"/>
      <c r="X523" s="5012"/>
      <c r="Y523" s="6411"/>
      <c r="Z523" s="5012"/>
      <c r="AA523" s="90"/>
      <c r="AB523" s="5012"/>
      <c r="AC523" s="5012"/>
      <c r="AD523" s="5012"/>
      <c r="AE523" s="6411"/>
      <c r="AF523" s="6411"/>
      <c r="AG523" s="5012"/>
      <c r="AH523" s="5012"/>
      <c r="AJ523" s="5791"/>
      <c r="AK523" s="5584"/>
      <c r="AL523" s="5584"/>
      <c r="AM523" s="5585"/>
      <c r="AN523" s="5808"/>
      <c r="AO523" s="5584"/>
      <c r="AP523" s="5584"/>
      <c r="AQ523" s="5591"/>
      <c r="AR523" s="5588"/>
      <c r="AS523" s="5585"/>
      <c r="AT523" s="5584"/>
      <c r="AU523" s="5662"/>
      <c r="AV523" s="5584"/>
      <c r="AW523" s="5793"/>
      <c r="AX523" s="5793"/>
      <c r="AY523" s="5662"/>
      <c r="AZ523" s="5852"/>
      <c r="BT523" s="681"/>
      <c r="BU523" s="681"/>
      <c r="BV523" s="682"/>
      <c r="BW523" s="681"/>
      <c r="BX523" s="682"/>
      <c r="BY523" s="681"/>
      <c r="BZ523" s="682"/>
      <c r="CA523" s="681"/>
      <c r="CB523" s="681"/>
      <c r="GK523" s="3850"/>
    </row>
    <row r="524" spans="17:193">
      <c r="Q524" s="5012"/>
      <c r="R524" s="5012"/>
      <c r="S524" s="5012"/>
      <c r="T524" s="5012"/>
      <c r="U524" s="5012"/>
      <c r="V524" s="5012"/>
      <c r="W524" s="5012"/>
      <c r="X524" s="5012"/>
      <c r="Y524" s="6411"/>
      <c r="Z524" s="5012"/>
      <c r="AA524" s="6412"/>
      <c r="AB524" s="5012"/>
      <c r="AC524" s="5012"/>
      <c r="AD524" s="5012"/>
      <c r="AE524" s="6411"/>
      <c r="AF524" s="6411"/>
      <c r="AG524" s="5012"/>
      <c r="AH524" s="5012"/>
      <c r="AJ524" s="5637"/>
      <c r="AK524" s="5589"/>
      <c r="AL524" s="5589"/>
      <c r="AM524" s="5595"/>
      <c r="AN524" s="6292"/>
      <c r="AO524" s="5589"/>
      <c r="AP524" s="5589"/>
      <c r="AQ524" s="5600"/>
      <c r="AR524" s="5614"/>
      <c r="AS524" s="5610"/>
      <c r="AT524" s="5589"/>
      <c r="AU524" s="5609"/>
      <c r="AV524" s="5589"/>
      <c r="AW524" s="5608"/>
      <c r="AX524" s="5608"/>
      <c r="AY524" s="5609"/>
      <c r="AZ524" s="6587"/>
      <c r="BT524" s="681"/>
      <c r="BU524" s="681"/>
      <c r="BV524" s="682"/>
      <c r="BW524" s="681"/>
      <c r="BX524" s="682"/>
      <c r="BY524" s="681"/>
      <c r="BZ524" s="682"/>
      <c r="CA524" s="681"/>
      <c r="CB524" s="681"/>
      <c r="GK524" s="3850"/>
    </row>
    <row r="525" spans="17:193">
      <c r="Q525" s="5012"/>
      <c r="R525" s="5012"/>
      <c r="S525" s="5012"/>
      <c r="T525" s="5012"/>
      <c r="U525" s="5012"/>
      <c r="V525" s="5012"/>
      <c r="W525" s="5012"/>
      <c r="X525" s="5012"/>
      <c r="Y525" s="6411"/>
      <c r="Z525" s="5012"/>
      <c r="AA525" s="90"/>
      <c r="AB525" s="5012"/>
      <c r="AC525" s="5012"/>
      <c r="AD525" s="5012"/>
      <c r="AE525" s="6411"/>
      <c r="AF525" s="6411"/>
      <c r="AG525" s="5012"/>
      <c r="AH525" s="5012"/>
      <c r="AJ525" s="5637"/>
      <c r="AK525" s="5589"/>
      <c r="AL525" s="5589"/>
      <c r="AM525" s="5595"/>
      <c r="AN525" s="6292"/>
      <c r="AO525" s="5589"/>
      <c r="AP525" s="5589"/>
      <c r="AQ525" s="5600"/>
      <c r="AR525" s="5614"/>
      <c r="AS525" s="5610"/>
      <c r="AT525" s="5589"/>
      <c r="AU525" s="5609"/>
      <c r="AV525" s="5589"/>
      <c r="AW525" s="5608"/>
      <c r="AX525" s="5608"/>
      <c r="AY525" s="5609"/>
      <c r="AZ525" s="6587"/>
      <c r="BT525" s="681"/>
      <c r="BU525" s="681"/>
      <c r="BV525" s="682"/>
      <c r="BW525" s="681"/>
      <c r="BX525" s="682"/>
      <c r="BY525" s="681"/>
      <c r="BZ525" s="682"/>
      <c r="CA525" s="681"/>
      <c r="CB525" s="681"/>
      <c r="GK525" s="3850"/>
    </row>
    <row r="526" spans="17:193">
      <c r="Q526" s="5012"/>
      <c r="R526" s="5012"/>
      <c r="S526" s="5012"/>
      <c r="T526" s="5012"/>
      <c r="U526" s="5012"/>
      <c r="V526" s="5012"/>
      <c r="W526" s="5012"/>
      <c r="X526" s="5012"/>
      <c r="Y526" s="6411"/>
      <c r="Z526" s="5012"/>
      <c r="AA526" s="90"/>
      <c r="AB526" s="5012"/>
      <c r="AC526" s="5012"/>
      <c r="AD526" s="5012"/>
      <c r="AE526" s="6411"/>
      <c r="AF526" s="6411"/>
      <c r="AG526" s="5012"/>
      <c r="AJ526" s="7036"/>
      <c r="AK526" s="7026"/>
      <c r="AL526" s="7026"/>
      <c r="AM526" s="7027"/>
      <c r="AN526" s="7028"/>
      <c r="AO526" s="7026"/>
      <c r="AP526" s="7026"/>
      <c r="AQ526" s="7029"/>
      <c r="AR526" s="7030"/>
      <c r="AS526" s="7594"/>
      <c r="AT526" s="7026"/>
      <c r="AU526" s="7031"/>
      <c r="AV526" s="7026"/>
      <c r="AW526" s="7032"/>
      <c r="AX526" s="7032"/>
      <c r="AY526" s="7031"/>
      <c r="AZ526" s="7037"/>
      <c r="BT526" s="681"/>
      <c r="BU526" s="681"/>
      <c r="BV526" s="682"/>
      <c r="BW526" s="681"/>
      <c r="BX526" s="682"/>
      <c r="BY526" s="681"/>
      <c r="BZ526" s="682"/>
      <c r="CA526" s="681"/>
      <c r="CB526" s="681"/>
      <c r="GK526" s="3850"/>
    </row>
    <row r="527" spans="17:193">
      <c r="Q527" s="5012"/>
      <c r="R527" s="5012"/>
      <c r="S527" s="5012"/>
      <c r="T527" s="5012"/>
      <c r="U527" s="5012"/>
      <c r="V527" s="5012"/>
      <c r="W527" s="5012"/>
      <c r="X527" s="5012"/>
      <c r="Y527" s="6411"/>
      <c r="Z527" s="5012"/>
      <c r="AA527" s="90"/>
      <c r="AB527" s="5012"/>
      <c r="AC527" s="5012"/>
      <c r="AD527" s="5012"/>
      <c r="AE527" s="6411"/>
      <c r="AF527" s="6411"/>
      <c r="AG527" s="5012"/>
      <c r="AH527" s="4993"/>
      <c r="AJ527" s="7036"/>
      <c r="AK527" s="7026"/>
      <c r="AL527" s="7026"/>
      <c r="AM527" s="7027"/>
      <c r="AN527" s="7028"/>
      <c r="AO527" s="7026"/>
      <c r="AP527" s="7026"/>
      <c r="AQ527" s="7029"/>
      <c r="AR527" s="7030"/>
      <c r="AS527" s="7594"/>
      <c r="AT527" s="7026"/>
      <c r="AU527" s="7031"/>
      <c r="AV527" s="7031"/>
      <c r="AW527" s="7032"/>
      <c r="AX527" s="7032"/>
      <c r="AY527" s="7031"/>
      <c r="AZ527" s="7038"/>
      <c r="BT527" s="881"/>
      <c r="BU527" s="881"/>
      <c r="BV527" s="881"/>
      <c r="BW527" s="884"/>
      <c r="BX527" s="881"/>
      <c r="BY527" s="875"/>
      <c r="BZ527" s="1480"/>
      <c r="CA527" s="881"/>
      <c r="CB527" s="885"/>
      <c r="GK527" s="3850"/>
    </row>
    <row r="528" spans="17:193">
      <c r="Q528" s="5012"/>
      <c r="R528" s="5012"/>
      <c r="S528" s="5012"/>
      <c r="T528" s="5012"/>
      <c r="U528" s="5012"/>
      <c r="V528" s="5012"/>
      <c r="W528" s="5012"/>
      <c r="X528" s="5012"/>
      <c r="Y528" s="6411"/>
      <c r="Z528" s="5012"/>
      <c r="AA528" s="90"/>
      <c r="AB528" s="5012"/>
      <c r="AC528" s="5012"/>
      <c r="AD528" s="5012"/>
      <c r="AE528" s="6411"/>
      <c r="AF528" s="6411"/>
      <c r="AG528" s="5012"/>
      <c r="AH528" s="87"/>
      <c r="AJ528" s="7036"/>
      <c r="AK528" s="7026"/>
      <c r="AL528" s="7026"/>
      <c r="AM528" s="7027"/>
      <c r="AN528" s="7028"/>
      <c r="AO528" s="7026"/>
      <c r="AP528" s="7026"/>
      <c r="AQ528" s="7029"/>
      <c r="AR528" s="7030"/>
      <c r="AS528" s="7594"/>
      <c r="AT528" s="7026"/>
      <c r="AU528" s="7031"/>
      <c r="AV528" s="7031"/>
      <c r="AW528" s="7032"/>
      <c r="AX528" s="7032"/>
      <c r="AY528" s="7031"/>
      <c r="AZ528" s="7038"/>
      <c r="BT528" s="881"/>
      <c r="BU528" s="881"/>
      <c r="BV528" s="881"/>
      <c r="BW528" s="884"/>
      <c r="BX528" s="881"/>
      <c r="BY528" s="875"/>
      <c r="BZ528" s="1480"/>
      <c r="CA528" s="881"/>
      <c r="CB528" s="885"/>
      <c r="GK528" s="3850"/>
    </row>
    <row r="529" spans="17:193">
      <c r="Q529" s="5012"/>
      <c r="R529" s="5012"/>
      <c r="S529" s="5012"/>
      <c r="T529" s="5012"/>
      <c r="U529" s="5012"/>
      <c r="V529" s="5012"/>
      <c r="W529" s="5012"/>
      <c r="X529" s="5012"/>
      <c r="Y529" s="5012"/>
      <c r="Z529" s="5012"/>
      <c r="AA529" s="90"/>
      <c r="AB529" s="5012"/>
      <c r="AC529" s="5012"/>
      <c r="AD529" s="5012"/>
      <c r="AE529" s="6411"/>
      <c r="AF529" s="6411"/>
      <c r="AG529" s="5012"/>
      <c r="AH529" s="87"/>
      <c r="AJ529" s="7036"/>
      <c r="AK529" s="7026"/>
      <c r="AL529" s="7026"/>
      <c r="AM529" s="7027"/>
      <c r="AN529" s="7028"/>
      <c r="AO529" s="7026"/>
      <c r="AP529" s="7026"/>
      <c r="AQ529" s="7029"/>
      <c r="AR529" s="7030"/>
      <c r="AS529" s="7594"/>
      <c r="AT529" s="7026"/>
      <c r="AU529" s="7031"/>
      <c r="AV529" s="7031"/>
      <c r="AW529" s="7032"/>
      <c r="AX529" s="7032"/>
      <c r="AY529" s="7031"/>
      <c r="AZ529" s="7039"/>
      <c r="GK529" s="3850"/>
    </row>
    <row r="530" spans="17:193">
      <c r="AH530" s="87"/>
      <c r="AJ530" s="7036"/>
      <c r="AK530" s="7026"/>
      <c r="AL530" s="7026"/>
      <c r="AM530" s="7027"/>
      <c r="AN530" s="7028"/>
      <c r="AO530" s="7026"/>
      <c r="AP530" s="7026"/>
      <c r="AQ530" s="7029"/>
      <c r="AR530" s="7030"/>
      <c r="AS530" s="7594"/>
      <c r="AT530" s="7026"/>
      <c r="AU530" s="7031"/>
      <c r="AV530" s="7031"/>
      <c r="AW530" s="7032"/>
      <c r="AX530" s="7032"/>
      <c r="AY530" s="7031"/>
      <c r="AZ530" s="7038"/>
      <c r="GK530" s="3850"/>
    </row>
    <row r="531" spans="17:193">
      <c r="Q531" s="4995"/>
      <c r="R531" s="4995"/>
      <c r="S531" s="4993"/>
      <c r="T531" s="4993"/>
      <c r="U531" s="4993"/>
      <c r="V531" s="4993"/>
      <c r="W531" s="4993"/>
      <c r="X531" s="4993"/>
      <c r="Y531" s="4993"/>
      <c r="Z531" s="4993"/>
      <c r="AA531" s="4993"/>
      <c r="AB531" s="4993"/>
      <c r="AC531" s="4993"/>
      <c r="AD531" s="4993"/>
      <c r="AE531" s="4993"/>
      <c r="AF531" s="4993"/>
      <c r="AG531" s="4993"/>
      <c r="AH531" s="87"/>
      <c r="AJ531" s="5637"/>
      <c r="AK531" s="5589"/>
      <c r="AL531" s="5589"/>
      <c r="AM531" s="5595"/>
      <c r="AN531" s="6292"/>
      <c r="AO531" s="5589"/>
      <c r="AP531" s="5589"/>
      <c r="AQ531" s="5600"/>
      <c r="AR531" s="5614"/>
      <c r="AS531" s="5610"/>
      <c r="AT531" s="5589"/>
      <c r="AU531" s="5609"/>
      <c r="AV531" s="5609"/>
      <c r="AW531" s="5608"/>
      <c r="AX531" s="5608"/>
      <c r="AY531" s="5609"/>
      <c r="AZ531" s="2205"/>
      <c r="GK531" s="3850"/>
    </row>
    <row r="532" spans="17:193"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J532" s="5675"/>
      <c r="AK532" s="5643"/>
      <c r="AL532" s="5643"/>
      <c r="AM532" s="5644"/>
      <c r="AN532" s="6459"/>
      <c r="AO532" s="5643"/>
      <c r="AP532" s="5643"/>
      <c r="AQ532" s="5837"/>
      <c r="AR532" s="5707"/>
      <c r="AS532" s="5704"/>
      <c r="AT532" s="5643"/>
      <c r="AU532" s="5836"/>
      <c r="AV532" s="5836"/>
      <c r="AW532" s="5649"/>
      <c r="AX532" s="5649"/>
      <c r="AY532" s="5836"/>
      <c r="AZ532" s="2205"/>
      <c r="GK532" s="3850"/>
    </row>
    <row r="533" spans="17:193"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5012"/>
      <c r="AJ533" s="5675"/>
      <c r="AK533" s="5643"/>
      <c r="AL533" s="5643"/>
      <c r="AM533" s="5644"/>
      <c r="AN533" s="6459"/>
      <c r="AO533" s="5643"/>
      <c r="AP533" s="5643"/>
      <c r="AQ533" s="5837"/>
      <c r="AR533" s="5707"/>
      <c r="AS533" s="7572"/>
      <c r="AT533" s="5701"/>
      <c r="AU533" s="5836"/>
      <c r="AV533" s="5836"/>
      <c r="AW533" s="5649"/>
      <c r="AX533" s="5649"/>
      <c r="AY533" s="5836"/>
      <c r="AZ533" s="2205"/>
      <c r="GK533" s="3850"/>
    </row>
    <row r="534" spans="17:193"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5012"/>
      <c r="AJ534" s="5675"/>
      <c r="AK534" s="5643"/>
      <c r="AL534" s="5643"/>
      <c r="AM534" s="5644"/>
      <c r="AN534" s="6459"/>
      <c r="AO534" s="5643"/>
      <c r="AP534" s="5643"/>
      <c r="AQ534" s="5837"/>
      <c r="AR534" s="5883"/>
      <c r="AS534" s="7595"/>
      <c r="AT534" s="6201"/>
      <c r="AU534" s="5836"/>
      <c r="AV534" s="5836"/>
      <c r="AW534" s="5649"/>
      <c r="AX534" s="5649"/>
      <c r="AY534" s="5836"/>
      <c r="AZ534" s="2205"/>
      <c r="GK534" s="3850"/>
    </row>
    <row r="535" spans="17:193" ht="15" thickBot="1">
      <c r="Q535" s="6404"/>
      <c r="R535" s="6404"/>
      <c r="S535" s="6404"/>
      <c r="T535" s="6404"/>
      <c r="U535" s="1186"/>
      <c r="V535" s="4134"/>
      <c r="W535" s="1182"/>
      <c r="X535" s="1182"/>
      <c r="Y535" s="6405"/>
      <c r="Z535" s="4091"/>
      <c r="AA535" s="6406"/>
      <c r="AB535" s="6404"/>
      <c r="AC535" s="6407"/>
      <c r="AD535" s="6407"/>
      <c r="AE535" s="6405"/>
      <c r="AF535" s="6405"/>
      <c r="AG535" s="1492"/>
      <c r="AH535" s="5012"/>
      <c r="AJ535" s="6422"/>
      <c r="AK535" s="6423"/>
      <c r="AL535" s="6424"/>
      <c r="AM535" s="6425"/>
      <c r="AN535" s="6426"/>
      <c r="AO535" s="5846"/>
      <c r="AP535" s="5846"/>
      <c r="AQ535" s="6427"/>
      <c r="AR535" s="6428"/>
      <c r="AS535" s="6429"/>
      <c r="AT535" s="6430"/>
      <c r="AU535" s="6431"/>
      <c r="AV535" s="6431"/>
      <c r="AW535" s="6432"/>
      <c r="AX535" s="6432"/>
      <c r="AY535" s="2151"/>
      <c r="AZ535" s="6433"/>
      <c r="GK535" s="3850"/>
    </row>
    <row r="536" spans="17:193" ht="23.4">
      <c r="Q536" s="6404"/>
      <c r="R536" s="6404"/>
      <c r="S536" s="6404"/>
      <c r="T536" s="6404"/>
      <c r="U536" s="1186"/>
      <c r="V536" s="4134"/>
      <c r="W536" s="1182"/>
      <c r="X536" s="1182"/>
      <c r="Y536" s="6405"/>
      <c r="Z536" s="4091"/>
      <c r="AA536" s="6406"/>
      <c r="AB536" s="6404"/>
      <c r="AC536" s="6407"/>
      <c r="AD536" s="6407"/>
      <c r="AE536" s="6405"/>
      <c r="AF536" s="6405"/>
      <c r="AG536" s="1492"/>
      <c r="AH536" s="6411"/>
      <c r="AJ536" s="6413"/>
      <c r="AK536" s="6414"/>
      <c r="AL536" s="6398"/>
      <c r="AM536" s="6415"/>
      <c r="AN536" s="6416"/>
      <c r="AO536" s="6413"/>
      <c r="AP536" s="6413"/>
      <c r="AQ536" s="6417"/>
      <c r="AR536" s="6418"/>
      <c r="AS536" s="6419"/>
      <c r="AT536" s="6420"/>
      <c r="AU536" s="6421"/>
      <c r="AV536" s="6421"/>
      <c r="AW536" s="6399"/>
      <c r="AX536" s="6399"/>
      <c r="AY536" s="2024"/>
      <c r="AZ536" s="3163"/>
      <c r="BT536" s="94"/>
      <c r="BX536" s="2"/>
      <c r="GK536" s="3850"/>
    </row>
    <row r="537" spans="17:193">
      <c r="Q537" s="6404"/>
      <c r="R537" s="6404"/>
      <c r="S537" s="1182"/>
      <c r="T537" s="6404"/>
      <c r="U537" s="1186"/>
      <c r="V537" s="6408"/>
      <c r="W537" s="1182"/>
      <c r="X537" s="1182"/>
      <c r="Y537" s="6409"/>
      <c r="Z537" s="4091"/>
      <c r="AA537" s="6406"/>
      <c r="AB537" s="6404"/>
      <c r="AC537" s="6410"/>
      <c r="AD537" s="6410"/>
      <c r="AE537" s="6409"/>
      <c r="AF537" s="6409"/>
      <c r="AG537" s="1492"/>
      <c r="AH537" s="5012"/>
      <c r="AJ537" s="6413"/>
      <c r="AK537" s="6414"/>
      <c r="AL537" s="6398"/>
      <c r="AM537" s="6415"/>
      <c r="AN537" s="6416"/>
      <c r="AO537" s="6413"/>
      <c r="AP537" s="6413"/>
      <c r="AQ537" s="6417"/>
      <c r="AR537" s="6418"/>
      <c r="AS537" s="6419"/>
      <c r="AT537" s="6420"/>
      <c r="AU537" s="6421"/>
      <c r="AV537" s="6421"/>
      <c r="AW537" s="6399"/>
      <c r="AX537" s="6399"/>
      <c r="AY537" s="2024"/>
      <c r="AZ537" s="3163"/>
      <c r="BT537" s="2605"/>
      <c r="BU537" s="2605"/>
      <c r="BV537" s="1775"/>
      <c r="BW537" s="1775"/>
      <c r="BX537" s="1775"/>
      <c r="BY537" s="2605"/>
      <c r="BZ537" s="1775"/>
      <c r="CA537" s="1775"/>
      <c r="CB537" s="1775"/>
      <c r="GK537" s="3850"/>
    </row>
    <row r="538" spans="17:193" ht="15" thickBot="1">
      <c r="Q538" s="6404"/>
      <c r="R538" s="6404"/>
      <c r="S538" s="6404"/>
      <c r="T538" s="6404"/>
      <c r="U538" s="1186"/>
      <c r="V538" s="4134"/>
      <c r="W538" s="1182"/>
      <c r="X538" s="1182"/>
      <c r="Y538" s="6405"/>
      <c r="Z538" s="4091"/>
      <c r="AA538" s="6406"/>
      <c r="AB538" s="6404"/>
      <c r="AC538" s="6407"/>
      <c r="AD538" s="6407"/>
      <c r="AE538" s="6405"/>
      <c r="AF538" s="6405"/>
      <c r="AG538" s="1492"/>
      <c r="AH538" s="5012"/>
      <c r="AJ538" s="5742" t="s">
        <v>1463</v>
      </c>
      <c r="AK538" s="3602" t="s">
        <v>1464</v>
      </c>
      <c r="AL538" s="5814"/>
      <c r="AM538" s="3602"/>
      <c r="AN538" s="3602"/>
      <c r="AO538" s="3602"/>
      <c r="AP538" s="7237"/>
      <c r="AQ538" s="3602"/>
      <c r="AR538" s="3602"/>
      <c r="AS538" s="5814"/>
      <c r="AT538" s="3602"/>
      <c r="AU538" s="3602"/>
      <c r="AV538" s="3602"/>
      <c r="AW538" s="3602"/>
      <c r="AX538" s="3602"/>
      <c r="AY538" s="3602"/>
      <c r="AZ538" s="3602"/>
      <c r="BT538" s="1775"/>
      <c r="BU538" s="1775"/>
      <c r="BV538" s="1775"/>
      <c r="BW538" s="1775"/>
      <c r="BX538" s="1775"/>
      <c r="BY538" s="1775"/>
      <c r="BZ538" s="1775"/>
      <c r="CA538" s="1775"/>
      <c r="CB538" s="1775"/>
      <c r="GK538" s="3850"/>
    </row>
    <row r="539" spans="17:193">
      <c r="Q539" s="6404"/>
      <c r="R539" s="1182"/>
      <c r="S539" s="1182"/>
      <c r="T539" s="1182"/>
      <c r="U539" s="1186"/>
      <c r="V539" s="6408"/>
      <c r="W539" s="1182"/>
      <c r="X539" s="1182"/>
      <c r="Y539" s="6409"/>
      <c r="Z539" s="4091"/>
      <c r="AA539" s="6406"/>
      <c r="AB539" s="6404"/>
      <c r="AC539" s="6410"/>
      <c r="AD539" s="6410"/>
      <c r="AE539" s="6409"/>
      <c r="AF539" s="6409"/>
      <c r="AG539" s="1492"/>
      <c r="AH539" s="5012"/>
      <c r="AJ539" s="5579"/>
      <c r="AK539" s="5772"/>
      <c r="AL539" s="5773" t="s">
        <v>14</v>
      </c>
      <c r="AM539" s="5773" t="s">
        <v>12</v>
      </c>
      <c r="AN539" s="5773"/>
      <c r="AO539" s="5774"/>
      <c r="AP539" s="5849"/>
      <c r="AQ539" s="7343" t="s">
        <v>15</v>
      </c>
      <c r="AR539" s="5773" t="s">
        <v>12</v>
      </c>
      <c r="AS539" s="5746" t="s">
        <v>12</v>
      </c>
      <c r="AT539" s="5773"/>
      <c r="AU539" s="5773"/>
      <c r="AV539" s="5773"/>
      <c r="AW539" s="5773"/>
      <c r="AX539" s="5773" t="s">
        <v>0</v>
      </c>
      <c r="AY539" s="5774"/>
      <c r="AZ539" s="5775"/>
      <c r="BT539" s="2605"/>
      <c r="BU539" s="2605"/>
      <c r="BV539" s="1775"/>
      <c r="BW539" s="1775"/>
      <c r="BX539" s="1775"/>
      <c r="BY539" s="2605"/>
      <c r="BZ539" s="1775"/>
      <c r="CA539" s="1775"/>
      <c r="CB539" s="1775"/>
      <c r="GK539" s="3850"/>
    </row>
    <row r="540" spans="17:193">
      <c r="Q540" s="6404"/>
      <c r="R540" s="1182"/>
      <c r="S540" s="1182"/>
      <c r="T540" s="1182"/>
      <c r="U540" s="1186"/>
      <c r="V540" s="6408"/>
      <c r="W540" s="1182"/>
      <c r="X540" s="1182"/>
      <c r="Y540" s="6409"/>
      <c r="Z540" s="4091"/>
      <c r="AA540" s="6406"/>
      <c r="AB540" s="6404"/>
      <c r="AC540" s="6410"/>
      <c r="AD540" s="6410"/>
      <c r="AE540" s="6409"/>
      <c r="AF540" s="6409"/>
      <c r="AG540" s="1492"/>
      <c r="AH540" s="5012"/>
      <c r="AJ540" s="5580" t="s">
        <v>4</v>
      </c>
      <c r="AK540" s="5776" t="s">
        <v>18</v>
      </c>
      <c r="AL540" s="5777" t="s">
        <v>19</v>
      </c>
      <c r="AM540" s="5777" t="s">
        <v>19</v>
      </c>
      <c r="AN540" s="5777" t="s">
        <v>20</v>
      </c>
      <c r="AO540" s="5778" t="s">
        <v>21</v>
      </c>
      <c r="AP540" s="5850" t="s">
        <v>1559</v>
      </c>
      <c r="AQ540" s="7344" t="s">
        <v>22</v>
      </c>
      <c r="AR540" s="5777" t="s">
        <v>23</v>
      </c>
      <c r="AS540" s="5751" t="s">
        <v>23</v>
      </c>
      <c r="AT540" s="5777" t="s">
        <v>24</v>
      </c>
      <c r="AU540" s="5777" t="s">
        <v>20</v>
      </c>
      <c r="AV540" s="5777" t="s">
        <v>25</v>
      </c>
      <c r="AW540" s="5777" t="s">
        <v>0</v>
      </c>
      <c r="AX540" s="5777" t="s">
        <v>1363</v>
      </c>
      <c r="AY540" s="5778" t="s">
        <v>1388</v>
      </c>
      <c r="AZ540" s="5779" t="s">
        <v>26</v>
      </c>
      <c r="BT540" s="681"/>
      <c r="BU540" s="681"/>
      <c r="BV540" s="682"/>
      <c r="BW540" s="681"/>
      <c r="BX540" s="682"/>
      <c r="BY540" s="681"/>
      <c r="BZ540" s="682"/>
      <c r="CA540" s="681"/>
      <c r="CB540" s="681"/>
      <c r="GK540" s="3850"/>
    </row>
    <row r="541" spans="17:193" ht="15" thickBot="1">
      <c r="Q541" s="5012"/>
      <c r="R541" s="5012"/>
      <c r="S541" s="5012"/>
      <c r="T541" s="5012"/>
      <c r="U541" s="5012"/>
      <c r="V541" s="5012"/>
      <c r="W541" s="5012"/>
      <c r="X541" s="5012"/>
      <c r="Y541" s="6411"/>
      <c r="Z541" s="5012"/>
      <c r="AA541" s="90"/>
      <c r="AB541" s="5012"/>
      <c r="AC541" s="5012"/>
      <c r="AD541" s="5012"/>
      <c r="AE541" s="6411"/>
      <c r="AF541" s="6411"/>
      <c r="AG541" s="5012"/>
      <c r="AH541" s="5012"/>
      <c r="AJ541" s="5581"/>
      <c r="AK541" s="5780"/>
      <c r="AL541" s="5781" t="s">
        <v>3</v>
      </c>
      <c r="AM541" s="5781" t="s">
        <v>18</v>
      </c>
      <c r="AN541" s="5781"/>
      <c r="AO541" s="5782"/>
      <c r="AP541" s="5851"/>
      <c r="AQ541" s="7345" t="s">
        <v>21</v>
      </c>
      <c r="AR541" s="5781" t="s">
        <v>27</v>
      </c>
      <c r="AS541" s="5756" t="s">
        <v>28</v>
      </c>
      <c r="AT541" s="5781"/>
      <c r="AU541" s="5781"/>
      <c r="AV541" s="5781"/>
      <c r="AW541" s="5781"/>
      <c r="AX541" s="5781" t="s">
        <v>11</v>
      </c>
      <c r="AY541" s="5782"/>
      <c r="AZ541" s="5783"/>
      <c r="BT541" s="881"/>
      <c r="BU541" s="881"/>
      <c r="BV541" s="881"/>
      <c r="BW541" s="884"/>
      <c r="BX541" s="878"/>
      <c r="BY541" s="875"/>
      <c r="BZ541" s="1480"/>
      <c r="CA541" s="881"/>
      <c r="CB541" s="1628"/>
      <c r="GK541" s="3850"/>
    </row>
    <row r="542" spans="17:193">
      <c r="Q542" s="5012"/>
      <c r="R542" s="5012"/>
      <c r="S542" s="5012"/>
      <c r="T542" s="5012"/>
      <c r="U542" s="5012"/>
      <c r="V542" s="5012"/>
      <c r="W542" s="5012"/>
      <c r="X542" s="5012"/>
      <c r="Y542" s="6411"/>
      <c r="Z542" s="5012"/>
      <c r="AA542" s="90"/>
      <c r="AB542" s="5012"/>
      <c r="AC542" s="5012"/>
      <c r="AD542" s="5012"/>
      <c r="AE542" s="6411"/>
      <c r="AF542" s="6411"/>
      <c r="AG542" s="5012"/>
      <c r="AH542" s="5012"/>
      <c r="AJ542" s="7601" t="s">
        <v>1705</v>
      </c>
      <c r="AK542" s="7602">
        <v>18</v>
      </c>
      <c r="AL542" s="7603" t="s">
        <v>796</v>
      </c>
      <c r="AM542" s="7604">
        <v>45391</v>
      </c>
      <c r="AN542" s="7605">
        <v>15.2</v>
      </c>
      <c r="AO542" s="7606" t="s">
        <v>35</v>
      </c>
      <c r="AP542" s="7606">
        <f>(AN542*1000/400)</f>
        <v>38</v>
      </c>
      <c r="AQ542" s="7607">
        <v>1182.3</v>
      </c>
      <c r="AR542" s="4482">
        <v>45412</v>
      </c>
      <c r="AS542" s="6213">
        <v>45433</v>
      </c>
      <c r="AT542" s="7162">
        <v>22677</v>
      </c>
      <c r="AU542" s="7613">
        <v>15200</v>
      </c>
      <c r="AV542" s="7162">
        <v>0</v>
      </c>
      <c r="AW542" s="7609">
        <f t="shared" ref="AW542:AW549" si="107">(AU542*AQ542/1000)</f>
        <v>17970.96</v>
      </c>
      <c r="AX542" s="7609">
        <f>(AW542*0.05)</f>
        <v>898.548</v>
      </c>
      <c r="AY542" s="7629">
        <v>5</v>
      </c>
      <c r="AZ542" s="5857"/>
      <c r="BT542" s="896"/>
      <c r="BU542" s="896"/>
      <c r="BV542" s="896"/>
      <c r="BW542" s="897"/>
      <c r="BX542" s="727"/>
      <c r="BY542" s="726"/>
      <c r="BZ542" s="898"/>
      <c r="CA542" s="896"/>
      <c r="CB542" s="3465"/>
      <c r="GK542" s="3850"/>
    </row>
    <row r="543" spans="17:193">
      <c r="Q543" s="5012"/>
      <c r="R543" s="5012"/>
      <c r="S543" s="5012"/>
      <c r="T543" s="5012"/>
      <c r="U543" s="5012"/>
      <c r="V543" s="5012"/>
      <c r="W543" s="5012"/>
      <c r="X543" s="5012"/>
      <c r="Y543" s="6411"/>
      <c r="Z543" s="5012"/>
      <c r="AA543" s="6412"/>
      <c r="AB543" s="5012"/>
      <c r="AC543" s="5012"/>
      <c r="AD543" s="5012"/>
      <c r="AE543" s="6411"/>
      <c r="AF543" s="6411"/>
      <c r="AG543" s="5012"/>
      <c r="AH543" s="5012"/>
      <c r="AJ543" s="7608" t="s">
        <v>1706</v>
      </c>
      <c r="AK543" s="7602">
        <v>20</v>
      </c>
      <c r="AL543" s="7603" t="s">
        <v>796</v>
      </c>
      <c r="AM543" s="7604">
        <v>45433</v>
      </c>
      <c r="AN543" s="7609">
        <v>26.8</v>
      </c>
      <c r="AO543" s="7606" t="s">
        <v>35</v>
      </c>
      <c r="AP543" s="7606">
        <f>(AN543*1000/400)</f>
        <v>67</v>
      </c>
      <c r="AQ543" s="7607">
        <v>1182.3</v>
      </c>
      <c r="AR543" s="4482">
        <v>45446</v>
      </c>
      <c r="AS543" s="6213">
        <v>45446</v>
      </c>
      <c r="AT543" s="7162">
        <v>22713</v>
      </c>
      <c r="AU543" s="7613">
        <v>15915</v>
      </c>
      <c r="AV543" s="7613">
        <f>(AU543-AN543*1000)</f>
        <v>-10885</v>
      </c>
      <c r="AW543" s="7609">
        <f t="shared" si="107"/>
        <v>18816.304499999998</v>
      </c>
      <c r="AX543" s="7609">
        <f>(AW543*0.05)</f>
        <v>940.81522499999994</v>
      </c>
      <c r="AY543" s="7629">
        <v>5</v>
      </c>
      <c r="AZ543" s="6969"/>
      <c r="BT543" s="875"/>
      <c r="BU543" s="876"/>
      <c r="BV543" s="875"/>
      <c r="BW543" s="877"/>
      <c r="BX543" s="878"/>
      <c r="BY543" s="875"/>
      <c r="BZ543" s="879"/>
      <c r="CA543" s="875"/>
      <c r="CB543" s="880"/>
      <c r="GK543" s="3850"/>
    </row>
    <row r="544" spans="17:193" ht="17.25" customHeight="1">
      <c r="Q544" s="5012"/>
      <c r="R544" s="5012"/>
      <c r="S544" s="5012"/>
      <c r="T544" s="5012"/>
      <c r="U544" s="5012"/>
      <c r="V544" s="5012"/>
      <c r="W544" s="5012"/>
      <c r="X544" s="5012"/>
      <c r="Y544" s="6411"/>
      <c r="Z544" s="5012"/>
      <c r="AA544" s="90"/>
      <c r="AB544" s="5012"/>
      <c r="AC544" s="5012"/>
      <c r="AD544" s="5012"/>
      <c r="AE544" s="6411"/>
      <c r="AF544" s="6411"/>
      <c r="AG544" s="5012"/>
      <c r="AH544" s="5012"/>
      <c r="AJ544" s="7601" t="s">
        <v>1701</v>
      </c>
      <c r="AK544" s="7602">
        <v>15</v>
      </c>
      <c r="AL544" s="7603" t="s">
        <v>36</v>
      </c>
      <c r="AM544" s="7604">
        <v>45351</v>
      </c>
      <c r="AN544" s="7610">
        <v>25.2</v>
      </c>
      <c r="AO544" s="7606" t="s">
        <v>35</v>
      </c>
      <c r="AP544" s="7606">
        <f>(AN544*1000/400)</f>
        <v>63</v>
      </c>
      <c r="AQ544" s="7607">
        <v>1115.4000000000001</v>
      </c>
      <c r="AR544" s="4482">
        <v>45376</v>
      </c>
      <c r="AS544" s="6213">
        <v>45383</v>
      </c>
      <c r="AT544" s="7162">
        <v>22463</v>
      </c>
      <c r="AU544" s="7613">
        <v>25200</v>
      </c>
      <c r="AV544" s="7162">
        <v>0</v>
      </c>
      <c r="AW544" s="7609">
        <f t="shared" si="107"/>
        <v>28108.080000000005</v>
      </c>
      <c r="AX544" s="7609">
        <v>1405.4</v>
      </c>
      <c r="AY544" s="7629">
        <v>5</v>
      </c>
      <c r="AZ544" s="5858"/>
      <c r="BT544" s="875"/>
      <c r="BU544" s="881"/>
      <c r="BV544" s="881"/>
      <c r="BW544" s="884"/>
      <c r="BX544" s="881"/>
      <c r="BY544" s="881"/>
      <c r="BZ544" s="1480"/>
      <c r="CA544" s="881"/>
      <c r="CB544" s="885"/>
      <c r="GK544" s="3850"/>
    </row>
    <row r="545" spans="17:193">
      <c r="Q545" s="5012"/>
      <c r="R545" s="5012"/>
      <c r="S545" s="5012"/>
      <c r="T545" s="5012"/>
      <c r="U545" s="5012"/>
      <c r="V545" s="5012"/>
      <c r="W545" s="5012"/>
      <c r="X545" s="5012"/>
      <c r="Y545" s="6411"/>
      <c r="Z545" s="5012"/>
      <c r="AA545" s="90"/>
      <c r="AB545" s="5012"/>
      <c r="AC545" s="5012"/>
      <c r="AD545" s="5012"/>
      <c r="AE545" s="6411"/>
      <c r="AF545" s="6411"/>
      <c r="AG545" s="5012"/>
      <c r="AJ545" s="7608" t="s">
        <v>1528</v>
      </c>
      <c r="AK545" s="7602">
        <v>33</v>
      </c>
      <c r="AL545" s="7603" t="s">
        <v>796</v>
      </c>
      <c r="AM545" s="7604">
        <v>45572</v>
      </c>
      <c r="AN545" s="7605">
        <v>30</v>
      </c>
      <c r="AO545" s="7606" t="s">
        <v>35</v>
      </c>
      <c r="AP545" s="7606">
        <f>(AN545*1000/500)</f>
        <v>60</v>
      </c>
      <c r="AQ545" s="7607">
        <v>434</v>
      </c>
      <c r="AR545" s="4482">
        <v>45579</v>
      </c>
      <c r="AS545" s="5889">
        <v>45580</v>
      </c>
      <c r="AT545" s="7162">
        <v>23489</v>
      </c>
      <c r="AU545" s="7613">
        <v>15000</v>
      </c>
      <c r="AV545" s="7613">
        <f>(AU545-AN545*1000)</f>
        <v>-15000</v>
      </c>
      <c r="AW545" s="7609">
        <f t="shared" si="107"/>
        <v>6510</v>
      </c>
      <c r="AX545" s="7609">
        <f>(AW545*0.05)</f>
        <v>325.5</v>
      </c>
      <c r="AY545" s="7629">
        <v>5</v>
      </c>
      <c r="AZ545" s="5858"/>
      <c r="BT545" s="726"/>
      <c r="BU545" s="727"/>
      <c r="BV545" s="724"/>
      <c r="BW545" s="725"/>
      <c r="BX545" s="723"/>
      <c r="BY545" s="724"/>
      <c r="BZ545" s="1480"/>
      <c r="CA545" s="881"/>
      <c r="CB545" s="885"/>
      <c r="GK545" s="3850"/>
    </row>
    <row r="546" spans="17:193">
      <c r="Q546" s="5012"/>
      <c r="R546" s="5012"/>
      <c r="S546" s="5012"/>
      <c r="T546" s="5012"/>
      <c r="U546" s="5012"/>
      <c r="V546" s="5012"/>
      <c r="W546" s="5012"/>
      <c r="X546" s="5012"/>
      <c r="Y546" s="6411"/>
      <c r="Z546" s="5012"/>
      <c r="AA546" s="90"/>
      <c r="AB546" s="5012"/>
      <c r="AC546" s="5012"/>
      <c r="AD546" s="5012"/>
      <c r="AE546" s="6411"/>
      <c r="AF546" s="6411"/>
      <c r="AG546" s="5012"/>
      <c r="AH546" s="4993"/>
      <c r="AJ546" s="7608" t="s">
        <v>1656</v>
      </c>
      <c r="AK546" s="7611">
        <v>34</v>
      </c>
      <c r="AL546" s="7603" t="s">
        <v>101</v>
      </c>
      <c r="AM546" s="7612">
        <v>45574</v>
      </c>
      <c r="AN546" s="7613">
        <v>6</v>
      </c>
      <c r="AO546" s="7162" t="s">
        <v>35</v>
      </c>
      <c r="AP546" s="7614">
        <f>(AN546)</f>
        <v>6</v>
      </c>
      <c r="AQ546" s="7609">
        <v>262</v>
      </c>
      <c r="AR546" s="4482">
        <v>45579</v>
      </c>
      <c r="AS546" s="5889">
        <v>45580</v>
      </c>
      <c r="AT546" s="7162">
        <v>23489</v>
      </c>
      <c r="AU546" s="7613">
        <v>6000</v>
      </c>
      <c r="AV546" s="7613">
        <v>0</v>
      </c>
      <c r="AW546" s="7609">
        <f t="shared" si="107"/>
        <v>1572</v>
      </c>
      <c r="AX546" s="7609">
        <v>143.69999999999999</v>
      </c>
      <c r="AY546" s="7603">
        <v>5</v>
      </c>
      <c r="AZ546" s="4639"/>
      <c r="BT546" s="875"/>
      <c r="BU546" s="881"/>
      <c r="BV546" s="881"/>
      <c r="BW546" s="884"/>
      <c r="BX546" s="881"/>
      <c r="BY546" s="881"/>
      <c r="BZ546" s="1480"/>
      <c r="CA546" s="881"/>
      <c r="CB546" s="885"/>
      <c r="GK546" s="3850"/>
    </row>
    <row r="547" spans="17:193">
      <c r="Q547" s="5012"/>
      <c r="R547" s="5012"/>
      <c r="S547" s="5012"/>
      <c r="T547" s="5012"/>
      <c r="U547" s="5012"/>
      <c r="V547" s="5012"/>
      <c r="W547" s="5012"/>
      <c r="X547" s="5012"/>
      <c r="Y547" s="6411"/>
      <c r="Z547" s="5012"/>
      <c r="AA547" s="90"/>
      <c r="AB547" s="5012"/>
      <c r="AC547" s="5012"/>
      <c r="AD547" s="5012"/>
      <c r="AE547" s="6411"/>
      <c r="AF547" s="6411"/>
      <c r="AG547" s="5012"/>
      <c r="AH547" s="87"/>
      <c r="AJ547" s="7601" t="s">
        <v>1703</v>
      </c>
      <c r="AK547" s="7602">
        <v>35</v>
      </c>
      <c r="AL547" s="7603" t="s">
        <v>796</v>
      </c>
      <c r="AM547" s="7604">
        <v>45583</v>
      </c>
      <c r="AN547" s="7605">
        <v>25</v>
      </c>
      <c r="AO547" s="7606" t="s">
        <v>35</v>
      </c>
      <c r="AP547" s="7606">
        <f>(AN547*1000/400)</f>
        <v>62.5</v>
      </c>
      <c r="AQ547" s="7607">
        <v>1182.3</v>
      </c>
      <c r="AR547" s="4482">
        <v>45589</v>
      </c>
      <c r="AS547" s="5889">
        <v>45588</v>
      </c>
      <c r="AT547" s="7162">
        <v>23544</v>
      </c>
      <c r="AU547" s="7613">
        <v>25200</v>
      </c>
      <c r="AV547" s="7613">
        <f>(AU547-AN547*1000)</f>
        <v>200</v>
      </c>
      <c r="AW547" s="7609">
        <f t="shared" si="107"/>
        <v>29793.96</v>
      </c>
      <c r="AX547" s="7609">
        <f>(AW547*0.05)</f>
        <v>1489.6980000000001</v>
      </c>
      <c r="AY547" s="7629">
        <v>5</v>
      </c>
      <c r="AZ547" s="7518"/>
      <c r="BT547" s="875"/>
      <c r="BU547" s="881"/>
      <c r="BV547" s="881"/>
      <c r="BW547" s="884"/>
      <c r="BX547" s="881"/>
      <c r="BY547" s="881"/>
      <c r="BZ547" s="1480"/>
      <c r="CA547" s="881"/>
      <c r="CB547" s="885"/>
      <c r="GK547" s="3850"/>
    </row>
    <row r="548" spans="17:193">
      <c r="Q548" s="5012"/>
      <c r="R548" s="5012"/>
      <c r="S548" s="5012"/>
      <c r="T548" s="5012"/>
      <c r="U548" s="5012"/>
      <c r="V548" s="5012"/>
      <c r="W548" s="5012"/>
      <c r="X548" s="5012"/>
      <c r="Y548" s="5012"/>
      <c r="Z548" s="5012"/>
      <c r="AA548" s="90"/>
      <c r="AB548" s="5012"/>
      <c r="AC548" s="5012"/>
      <c r="AD548" s="5012"/>
      <c r="AE548" s="6411"/>
      <c r="AF548" s="6411"/>
      <c r="AG548" s="5012"/>
      <c r="AH548" s="87"/>
      <c r="AJ548" s="7615" t="s">
        <v>1702</v>
      </c>
      <c r="AK548" s="7616">
        <v>40</v>
      </c>
      <c r="AL548" s="7617">
        <v>932</v>
      </c>
      <c r="AM548" s="7618">
        <v>45602</v>
      </c>
      <c r="AN548" s="7619">
        <v>23.2</v>
      </c>
      <c r="AO548" s="7620" t="s">
        <v>35</v>
      </c>
      <c r="AP548" s="7620">
        <f>(AN548*1000/400)</f>
        <v>58</v>
      </c>
      <c r="AQ548" s="7621">
        <v>1327</v>
      </c>
      <c r="AR548" s="5707">
        <v>45667</v>
      </c>
      <c r="AS548" s="5872">
        <v>45667</v>
      </c>
      <c r="AT548" s="7600"/>
      <c r="AU548" s="7630">
        <v>23200</v>
      </c>
      <c r="AV548" s="7630">
        <f>(AU548-AN548*1000)</f>
        <v>0</v>
      </c>
      <c r="AW548" s="7631">
        <f t="shared" si="107"/>
        <v>30786.400000000001</v>
      </c>
      <c r="AX548" s="7631">
        <f>(AW548*0.05)</f>
        <v>1539.3200000000002</v>
      </c>
      <c r="AY548" s="7632">
        <v>5</v>
      </c>
      <c r="AZ548" s="2150"/>
      <c r="BT548" s="875"/>
      <c r="BU548" s="881"/>
      <c r="BV548" s="881"/>
      <c r="BW548" s="884"/>
      <c r="BX548" s="881"/>
      <c r="BY548" s="881"/>
      <c r="BZ548" s="1480"/>
      <c r="CA548" s="881"/>
      <c r="CB548" s="885"/>
      <c r="GK548" s="3850"/>
    </row>
    <row r="549" spans="17:193">
      <c r="AH549" s="87"/>
      <c r="AJ549" s="7615" t="s">
        <v>1702</v>
      </c>
      <c r="AK549" s="7616">
        <v>41</v>
      </c>
      <c r="AL549" s="7617">
        <v>932</v>
      </c>
      <c r="AM549" s="7618">
        <v>45602</v>
      </c>
      <c r="AN549" s="7619">
        <v>23.2</v>
      </c>
      <c r="AO549" s="7620" t="s">
        <v>35</v>
      </c>
      <c r="AP549" s="7620">
        <f>(AN549*1000/400)</f>
        <v>58</v>
      </c>
      <c r="AQ549" s="7621">
        <v>1327</v>
      </c>
      <c r="AR549" s="5707">
        <v>45681</v>
      </c>
      <c r="AS549" s="5872">
        <v>45681</v>
      </c>
      <c r="AT549" s="7600"/>
      <c r="AU549" s="7630">
        <v>23200</v>
      </c>
      <c r="AV549" s="7630">
        <f>(AU549-AN549*1000)</f>
        <v>0</v>
      </c>
      <c r="AW549" s="7631">
        <f t="shared" si="107"/>
        <v>30786.400000000001</v>
      </c>
      <c r="AX549" s="7631">
        <f>(AW549*0.05)</f>
        <v>1539.3200000000002</v>
      </c>
      <c r="AY549" s="7632">
        <v>5</v>
      </c>
      <c r="AZ549" s="2128"/>
      <c r="BT549" s="875"/>
      <c r="BU549" s="881"/>
      <c r="BV549" s="881"/>
      <c r="BW549" s="884"/>
      <c r="BX549" s="881"/>
      <c r="BY549" s="881"/>
      <c r="BZ549" s="1480"/>
      <c r="CA549" s="881"/>
      <c r="CB549" s="885"/>
      <c r="GK549" s="3850"/>
    </row>
    <row r="550" spans="17:193">
      <c r="Q550" s="4995"/>
      <c r="R550" s="4995"/>
      <c r="S550" s="4993"/>
      <c r="T550" s="4993"/>
      <c r="U550" s="4993"/>
      <c r="V550" s="4993"/>
      <c r="W550" s="4993"/>
      <c r="X550" s="4993"/>
      <c r="Y550" s="4993"/>
      <c r="Z550" s="4993"/>
      <c r="AA550" s="4993"/>
      <c r="AB550" s="4993"/>
      <c r="AC550" s="4993"/>
      <c r="AD550" s="4993"/>
      <c r="AE550" s="4993"/>
      <c r="AF550" s="4993"/>
      <c r="AG550" s="4993"/>
      <c r="AH550" s="87"/>
      <c r="AJ550" s="7601"/>
      <c r="AK550" s="7602">
        <v>44</v>
      </c>
      <c r="AL550" s="7603"/>
      <c r="AM550" s="7604"/>
      <c r="AN550" s="7605"/>
      <c r="AO550" s="7606"/>
      <c r="AP550" s="7606"/>
      <c r="AQ550" s="7607"/>
      <c r="AR550" s="4482"/>
      <c r="AS550" s="6213"/>
      <c r="AT550" s="7162"/>
      <c r="AU550" s="7613"/>
      <c r="AV550" s="7162"/>
      <c r="AW550" s="7609"/>
      <c r="AX550" s="7609"/>
      <c r="AY550" s="7629"/>
      <c r="AZ550" s="7321"/>
      <c r="GK550" s="3850"/>
    </row>
    <row r="551" spans="17:193"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J551" s="7601"/>
      <c r="AK551" s="7602"/>
      <c r="AL551" s="7603"/>
      <c r="AM551" s="7604"/>
      <c r="AN551" s="7605"/>
      <c r="AO551" s="7606"/>
      <c r="AP551" s="7606"/>
      <c r="AQ551" s="7607"/>
      <c r="AR551" s="4482"/>
      <c r="AS551" s="6213"/>
      <c r="AT551" s="7162"/>
      <c r="AU551" s="7613"/>
      <c r="AV551" s="7162"/>
      <c r="AW551" s="7609"/>
      <c r="AX551" s="7609"/>
      <c r="AY551" s="7629"/>
      <c r="AZ551" s="4639"/>
      <c r="GK551" s="3850"/>
    </row>
    <row r="552" spans="17:193" ht="23.4">
      <c r="AJ552" s="7608"/>
      <c r="AK552" s="7602"/>
      <c r="AL552" s="7603"/>
      <c r="AM552" s="7604"/>
      <c r="AN552" s="7609"/>
      <c r="AO552" s="7606"/>
      <c r="AP552" s="7606"/>
      <c r="AQ552" s="7607"/>
      <c r="AR552" s="4482"/>
      <c r="AS552" s="6213"/>
      <c r="AT552" s="7162"/>
      <c r="AU552" s="7613"/>
      <c r="AV552" s="7613"/>
      <c r="AW552" s="7609"/>
      <c r="AX552" s="7609"/>
      <c r="AY552" s="7629"/>
      <c r="AZ552" s="4639"/>
      <c r="BT552" s="94"/>
      <c r="BX552" s="2"/>
      <c r="GK552" s="3850"/>
    </row>
    <row r="553" spans="17:193">
      <c r="AJ553" s="7608"/>
      <c r="AK553" s="7602"/>
      <c r="AL553" s="7603"/>
      <c r="AM553" s="7604"/>
      <c r="AN553" s="7622"/>
      <c r="AO553" s="7606"/>
      <c r="AP553" s="7606"/>
      <c r="AQ553" s="7607"/>
      <c r="AR553" s="4482"/>
      <c r="AS553" s="6213"/>
      <c r="AT553" s="7162"/>
      <c r="AU553" s="7613"/>
      <c r="AV553" s="7613"/>
      <c r="AW553" s="7609"/>
      <c r="AX553" s="7609"/>
      <c r="AY553" s="7629"/>
      <c r="AZ553" s="4639"/>
      <c r="BT553" s="2605"/>
      <c r="BU553" s="2605"/>
      <c r="BV553" s="1775"/>
      <c r="BW553" s="1775"/>
      <c r="BX553" s="1775"/>
      <c r="BY553" s="2605"/>
      <c r="BZ553" s="1775"/>
      <c r="CA553" s="1775"/>
      <c r="CB553" s="1775"/>
      <c r="GK553" s="3850"/>
    </row>
    <row r="554" spans="17:193">
      <c r="AJ554" s="7608"/>
      <c r="AK554" s="7623"/>
      <c r="AL554" s="7624"/>
      <c r="AM554" s="7625"/>
      <c r="AN554" s="7626"/>
      <c r="AO554" s="7627"/>
      <c r="AP554" s="7627"/>
      <c r="AQ554" s="7628"/>
      <c r="AR554" s="5719"/>
      <c r="AS554" s="7359"/>
      <c r="AT554" s="7633"/>
      <c r="AU554" s="7634"/>
      <c r="AV554" s="7634"/>
      <c r="AW554" s="7635"/>
      <c r="AX554" s="7635"/>
      <c r="AY554" s="7636"/>
      <c r="AZ554" s="7363"/>
      <c r="BT554" s="1775"/>
      <c r="BU554" s="1775"/>
      <c r="BV554" s="1775"/>
      <c r="BW554" s="1775"/>
      <c r="BX554" s="1775"/>
      <c r="BY554" s="1775"/>
      <c r="BZ554" s="1775"/>
      <c r="CA554" s="1775"/>
      <c r="CB554" s="1775"/>
      <c r="GK554" s="3850"/>
    </row>
    <row r="555" spans="17:193">
      <c r="AJ555" s="7601"/>
      <c r="AK555" s="7602"/>
      <c r="AL555" s="7603"/>
      <c r="AM555" s="7604"/>
      <c r="AN555" s="7605"/>
      <c r="AO555" s="7606"/>
      <c r="AP555" s="7606"/>
      <c r="AQ555" s="7607"/>
      <c r="AR555" s="4482"/>
      <c r="AS555" s="6213"/>
      <c r="AT555" s="7162"/>
      <c r="AU555" s="7613"/>
      <c r="AV555" s="7613"/>
      <c r="AW555" s="7609"/>
      <c r="AX555" s="7609"/>
      <c r="AY555" s="7629"/>
      <c r="AZ555" s="4639"/>
      <c r="BT555" s="2605"/>
      <c r="BU555" s="2605"/>
      <c r="BV555" s="1775"/>
      <c r="BW555" s="1775"/>
      <c r="BX555" s="1775"/>
      <c r="BY555" s="2605"/>
      <c r="BZ555" s="1775"/>
      <c r="CA555" s="1775"/>
      <c r="CB555" s="1775"/>
      <c r="GK555" s="3850"/>
    </row>
    <row r="556" spans="17:193">
      <c r="AJ556" s="7608"/>
      <c r="AK556" s="7602"/>
      <c r="AL556" s="7603"/>
      <c r="AM556" s="7604"/>
      <c r="AN556" s="7605"/>
      <c r="AO556" s="7606"/>
      <c r="AP556" s="7606"/>
      <c r="AQ556" s="7607"/>
      <c r="AR556" s="4482"/>
      <c r="AS556" s="6213"/>
      <c r="AT556" s="7162"/>
      <c r="AU556" s="7613"/>
      <c r="AV556" s="7613"/>
      <c r="AW556" s="7609"/>
      <c r="AX556" s="7609"/>
      <c r="AY556" s="7629"/>
      <c r="AZ556" s="4639"/>
      <c r="BT556" s="681"/>
      <c r="BU556" s="681"/>
      <c r="BV556" s="682"/>
      <c r="BW556" s="681"/>
      <c r="BX556" s="682"/>
      <c r="BY556" s="681"/>
      <c r="BZ556" s="682"/>
      <c r="CA556" s="681"/>
      <c r="CB556" s="681"/>
      <c r="GK556" s="3850"/>
    </row>
    <row r="557" spans="17:193">
      <c r="AJ557" s="7601"/>
      <c r="AK557" s="7602"/>
      <c r="AL557" s="7603"/>
      <c r="AM557" s="7604"/>
      <c r="AN557" s="7605"/>
      <c r="AO557" s="7606"/>
      <c r="AP557" s="7606"/>
      <c r="AQ557" s="7607"/>
      <c r="AR557" s="4482"/>
      <c r="AS557" s="6213"/>
      <c r="AT557" s="7162"/>
      <c r="AU557" s="7613"/>
      <c r="AV557" s="7613"/>
      <c r="AW557" s="7609"/>
      <c r="AX557" s="7609"/>
      <c r="AY557" s="7629"/>
      <c r="AZ557" s="4639"/>
      <c r="BT557" s="881"/>
      <c r="BU557" s="881"/>
      <c r="BV557" s="881"/>
      <c r="BW557" s="884"/>
      <c r="BX557" s="878"/>
      <c r="BY557" s="875"/>
      <c r="BZ557" s="1480"/>
      <c r="CA557" s="881"/>
      <c r="CB557" s="1628"/>
      <c r="GK557" s="3850"/>
    </row>
    <row r="558" spans="17:193">
      <c r="AJ558" s="7601"/>
      <c r="AK558" s="7602"/>
      <c r="AL558" s="7603"/>
      <c r="AM558" s="7604"/>
      <c r="AN558" s="7610"/>
      <c r="AO558" s="7606"/>
      <c r="AP558" s="7606"/>
      <c r="AQ558" s="7607"/>
      <c r="AR558" s="4482"/>
      <c r="AS558" s="6213"/>
      <c r="AT558" s="7162"/>
      <c r="AU558" s="7613"/>
      <c r="AV558" s="7162"/>
      <c r="AW558" s="7609"/>
      <c r="AX558" s="7609"/>
      <c r="AY558" s="7629"/>
      <c r="AZ558" s="4639"/>
      <c r="BT558" s="896"/>
      <c r="BU558" s="896"/>
      <c r="BV558" s="896"/>
      <c r="BW558" s="897"/>
      <c r="BX558" s="727"/>
      <c r="BY558" s="726"/>
      <c r="BZ558" s="898"/>
      <c r="CA558" s="896"/>
      <c r="CB558" s="3465"/>
      <c r="GK558" s="3850"/>
    </row>
    <row r="559" spans="17:193">
      <c r="AJ559" s="7601"/>
      <c r="AK559" s="7602"/>
      <c r="AL559" s="7603"/>
      <c r="AM559" s="7604"/>
      <c r="AN559" s="7610"/>
      <c r="AO559" s="7606"/>
      <c r="AP559" s="7606"/>
      <c r="AQ559" s="7607"/>
      <c r="AR559" s="4482"/>
      <c r="AS559" s="6213"/>
      <c r="AT559" s="7162"/>
      <c r="AU559" s="7613"/>
      <c r="AV559" s="7162"/>
      <c r="AW559" s="7609"/>
      <c r="AX559" s="7609"/>
      <c r="AY559" s="7629"/>
      <c r="AZ559" s="4639"/>
      <c r="BT559" s="875"/>
      <c r="BU559" s="876"/>
      <c r="BV559" s="875"/>
      <c r="BW559" s="877"/>
      <c r="BX559" s="878"/>
      <c r="BY559" s="875"/>
      <c r="BZ559" s="879"/>
      <c r="CA559" s="875"/>
      <c r="CB559" s="880"/>
      <c r="GK559" s="3850"/>
    </row>
    <row r="560" spans="17:193">
      <c r="AJ560" s="7601"/>
      <c r="AK560" s="7602"/>
      <c r="AL560" s="7603"/>
      <c r="AM560" s="7604"/>
      <c r="AN560" s="7605"/>
      <c r="AO560" s="7606"/>
      <c r="AP560" s="7606"/>
      <c r="AQ560" s="7607"/>
      <c r="AR560" s="4482"/>
      <c r="AS560" s="6213"/>
      <c r="AT560" s="7162"/>
      <c r="AU560" s="7613"/>
      <c r="AV560" s="7613"/>
      <c r="AW560" s="7609"/>
      <c r="AX560" s="7609"/>
      <c r="AY560" s="7629"/>
      <c r="AZ560" s="4639"/>
      <c r="BT560" s="875"/>
      <c r="BU560" s="881"/>
      <c r="BV560" s="881"/>
      <c r="BW560" s="884"/>
      <c r="BX560" s="881"/>
      <c r="BY560" s="881"/>
      <c r="BZ560" s="1480"/>
      <c r="CA560" s="881"/>
      <c r="CB560" s="885"/>
      <c r="GK560" s="3850"/>
    </row>
    <row r="561" spans="36:193">
      <c r="AJ561" s="7601"/>
      <c r="AK561" s="7602"/>
      <c r="AL561" s="7603"/>
      <c r="AM561" s="7604"/>
      <c r="AN561" s="7605"/>
      <c r="AO561" s="7606"/>
      <c r="AP561" s="7606"/>
      <c r="AQ561" s="7607"/>
      <c r="AR561" s="4482"/>
      <c r="AS561" s="6213"/>
      <c r="AT561" s="7162"/>
      <c r="AU561" s="7613"/>
      <c r="AV561" s="7613"/>
      <c r="AW561" s="7609"/>
      <c r="AX561" s="7609"/>
      <c r="AY561" s="7629"/>
      <c r="AZ561" s="7428"/>
      <c r="BT561" s="726"/>
      <c r="BU561" s="727"/>
      <c r="BV561" s="724"/>
      <c r="BW561" s="725"/>
      <c r="BX561" s="723"/>
      <c r="BY561" s="724"/>
      <c r="BZ561" s="1480"/>
      <c r="CA561" s="881"/>
      <c r="CB561" s="885"/>
      <c r="GK561" s="3850"/>
    </row>
    <row r="562" spans="36:193">
      <c r="AJ562" s="7601"/>
      <c r="AK562" s="7602"/>
      <c r="AL562" s="7603"/>
      <c r="AM562" s="7604"/>
      <c r="AN562" s="7605"/>
      <c r="AO562" s="7606"/>
      <c r="AP562" s="7606"/>
      <c r="AQ562" s="7607"/>
      <c r="AR562" s="4482"/>
      <c r="AS562" s="6213"/>
      <c r="AT562" s="7162"/>
      <c r="AU562" s="7613"/>
      <c r="AV562" s="7613"/>
      <c r="AW562" s="7609"/>
      <c r="AX562" s="7609"/>
      <c r="AY562" s="7629"/>
      <c r="AZ562" s="7429"/>
      <c r="BT562" s="875"/>
      <c r="BU562" s="881"/>
      <c r="BV562" s="881"/>
      <c r="BW562" s="884"/>
      <c r="BX562" s="881"/>
      <c r="BY562" s="881"/>
      <c r="BZ562" s="1480"/>
      <c r="CA562" s="881"/>
      <c r="CB562" s="885"/>
      <c r="GK562" s="3850"/>
    </row>
    <row r="563" spans="36:193">
      <c r="AJ563" s="7601"/>
      <c r="AK563" s="7602"/>
      <c r="AL563" s="7603"/>
      <c r="AM563" s="7604"/>
      <c r="AN563" s="7605"/>
      <c r="AO563" s="7606"/>
      <c r="AP563" s="7606"/>
      <c r="AQ563" s="7607"/>
      <c r="AR563" s="4482"/>
      <c r="AS563" s="5889"/>
      <c r="AT563" s="7162"/>
      <c r="AU563" s="7613"/>
      <c r="AV563" s="7613"/>
      <c r="AW563" s="7609"/>
      <c r="AX563" s="7609"/>
      <c r="AY563" s="7629"/>
      <c r="AZ563" s="4639"/>
      <c r="BT563" s="875"/>
      <c r="BU563" s="881"/>
      <c r="BV563" s="881"/>
      <c r="BW563" s="884"/>
      <c r="BX563" s="881"/>
      <c r="BY563" s="881"/>
      <c r="BZ563" s="1480"/>
      <c r="CA563" s="881"/>
      <c r="CB563" s="885"/>
      <c r="GK563" s="3850"/>
    </row>
    <row r="564" spans="36:193">
      <c r="AJ564" s="7601"/>
      <c r="AK564" s="7602"/>
      <c r="AL564" s="7603"/>
      <c r="AM564" s="7604"/>
      <c r="AN564" s="7605"/>
      <c r="AO564" s="7606"/>
      <c r="AP564" s="7606"/>
      <c r="AQ564" s="7607"/>
      <c r="AR564" s="4482"/>
      <c r="AS564" s="5889"/>
      <c r="AT564" s="7162"/>
      <c r="AU564" s="7613"/>
      <c r="AV564" s="7613"/>
      <c r="AW564" s="7609"/>
      <c r="AX564" s="7609"/>
      <c r="AY564" s="7629"/>
      <c r="AZ564" s="4639"/>
      <c r="BT564" s="875"/>
      <c r="BU564" s="881"/>
      <c r="BV564" s="881"/>
      <c r="BW564" s="884"/>
      <c r="BX564" s="881"/>
      <c r="BY564" s="881"/>
      <c r="BZ564" s="1480"/>
      <c r="CA564" s="881"/>
      <c r="CB564" s="885"/>
      <c r="GK564" s="3850"/>
    </row>
    <row r="565" spans="36:193">
      <c r="AJ565" s="7601"/>
      <c r="AK565" s="7602"/>
      <c r="AL565" s="7603"/>
      <c r="AM565" s="7604"/>
      <c r="AN565" s="7605"/>
      <c r="AO565" s="7606"/>
      <c r="AP565" s="7606"/>
      <c r="AQ565" s="7607"/>
      <c r="AR565" s="4482"/>
      <c r="AS565" s="5889"/>
      <c r="AT565" s="7162"/>
      <c r="AU565" s="7613"/>
      <c r="AV565" s="7613"/>
      <c r="AW565" s="7609"/>
      <c r="AX565" s="7609"/>
      <c r="AY565" s="7629"/>
      <c r="AZ565" s="2150"/>
      <c r="BT565" s="875"/>
      <c r="BU565" s="881"/>
      <c r="BV565" s="881"/>
      <c r="BW565" s="884"/>
      <c r="BX565" s="881"/>
      <c r="BY565" s="881"/>
      <c r="BZ565" s="1480"/>
      <c r="CA565" s="881"/>
      <c r="CB565" s="885"/>
      <c r="GK565" s="3850"/>
    </row>
    <row r="566" spans="36:193">
      <c r="AJ566" s="5817"/>
      <c r="AK566" s="5626"/>
      <c r="AL566" s="5589"/>
      <c r="AM566" s="5595"/>
      <c r="AN566" s="7281"/>
      <c r="AO566" s="5612"/>
      <c r="AP566" s="5612"/>
      <c r="AQ566" s="5629"/>
      <c r="AR566" s="4482"/>
      <c r="AS566" s="5889"/>
      <c r="AT566" s="7162"/>
      <c r="AU566" s="7613"/>
      <c r="AV566" s="7613"/>
      <c r="AW566" s="7609"/>
      <c r="AX566" s="7609"/>
      <c r="AY566" s="7629"/>
      <c r="AZ566" s="3588"/>
      <c r="GK566" s="3850"/>
    </row>
    <row r="567" spans="36:193" ht="23.4">
      <c r="AJ567" s="5823"/>
      <c r="AK567" s="5626"/>
      <c r="AL567" s="5589"/>
      <c r="AM567" s="5595"/>
      <c r="AN567" s="7281"/>
      <c r="AO567" s="5612"/>
      <c r="AP567" s="5612"/>
      <c r="AQ567" s="5629"/>
      <c r="AR567" s="4482"/>
      <c r="AS567" s="5889"/>
      <c r="AT567" s="7162"/>
      <c r="AU567" s="7613"/>
      <c r="AV567" s="7613"/>
      <c r="AW567" s="7609"/>
      <c r="AX567" s="7609"/>
      <c r="AY567" s="7629"/>
      <c r="AZ567" s="2150"/>
      <c r="BT567" s="808"/>
      <c r="BW567" s="2"/>
      <c r="GK567" s="3850"/>
    </row>
    <row r="568" spans="36:193">
      <c r="AJ568" s="5823"/>
      <c r="AK568" s="5626"/>
      <c r="AL568" s="5589"/>
      <c r="AM568" s="5595"/>
      <c r="AN568" s="7281"/>
      <c r="AO568" s="5612"/>
      <c r="AP568" s="5612"/>
      <c r="AQ568" s="5629"/>
      <c r="AR568" s="4482"/>
      <c r="AS568" s="5889"/>
      <c r="AT568" s="7162"/>
      <c r="AU568" s="7613"/>
      <c r="AV568" s="7613"/>
      <c r="AW568" s="7609"/>
      <c r="AX568" s="7609"/>
      <c r="AY568" s="7629"/>
      <c r="AZ568" s="2150"/>
      <c r="BT568" s="2605"/>
      <c r="BU568" s="2605"/>
      <c r="BV568" s="1775"/>
      <c r="BW568" s="1775"/>
      <c r="BX568" s="1775"/>
      <c r="BY568" s="2605"/>
      <c r="BZ568" s="1775"/>
      <c r="CA568" s="1775"/>
      <c r="CB568" s="1775"/>
      <c r="GK568" s="3850"/>
    </row>
    <row r="569" spans="36:193">
      <c r="AJ569" s="5823"/>
      <c r="AK569" s="5631"/>
      <c r="AL569" s="5589"/>
      <c r="AM569" s="5606"/>
      <c r="AN569" s="6940"/>
      <c r="AO569" s="5594"/>
      <c r="AP569" s="5594"/>
      <c r="AQ569" s="5608"/>
      <c r="AR569" s="4482"/>
      <c r="AS569" s="5889"/>
      <c r="AT569" s="7162"/>
      <c r="AU569" s="7613"/>
      <c r="AV569" s="7613"/>
      <c r="AW569" s="7609"/>
      <c r="AX569" s="7609"/>
      <c r="AY569" s="7603"/>
      <c r="AZ569" s="2150"/>
      <c r="BT569" s="1775"/>
      <c r="BU569" s="1775"/>
      <c r="BV569" s="1775"/>
      <c r="BW569" s="1775"/>
      <c r="BX569" s="1775"/>
      <c r="BY569" s="1775"/>
      <c r="BZ569" s="1775"/>
      <c r="CA569" s="1775"/>
      <c r="CB569" s="1775"/>
      <c r="GK569" s="3850"/>
    </row>
    <row r="570" spans="36:193">
      <c r="AJ570" s="5817"/>
      <c r="AK570" s="5626"/>
      <c r="AL570" s="5589"/>
      <c r="AM570" s="5595"/>
      <c r="AN570" s="7281"/>
      <c r="AO570" s="5612"/>
      <c r="AP570" s="5612"/>
      <c r="AQ570" s="5629"/>
      <c r="AR570" s="4482"/>
      <c r="AS570" s="5889"/>
      <c r="AT570" s="7162"/>
      <c r="AU570" s="7613"/>
      <c r="AV570" s="7613"/>
      <c r="AW570" s="7609"/>
      <c r="AX570" s="7609"/>
      <c r="AY570" s="7629"/>
      <c r="AZ570" s="2150"/>
      <c r="BT570" s="2605"/>
      <c r="BU570" s="2605"/>
      <c r="BV570" s="1775"/>
      <c r="BW570" s="1775"/>
      <c r="BX570" s="1775"/>
      <c r="BY570" s="2605"/>
      <c r="BZ570" s="1775"/>
      <c r="CA570" s="1775"/>
      <c r="CB570" s="1775"/>
      <c r="GK570" s="3850"/>
    </row>
    <row r="571" spans="36:193">
      <c r="AJ571" s="5817"/>
      <c r="AK571" s="5626"/>
      <c r="AL571" s="5589"/>
      <c r="AM571" s="5595"/>
      <c r="AN571" s="7281"/>
      <c r="AO571" s="5612"/>
      <c r="AP571" s="5612"/>
      <c r="AQ571" s="5629"/>
      <c r="AR571" s="4482"/>
      <c r="AS571" s="5889"/>
      <c r="AT571" s="7162"/>
      <c r="AU571" s="7613"/>
      <c r="AV571" s="7613"/>
      <c r="AW571" s="7609"/>
      <c r="AX571" s="7609"/>
      <c r="AY571" s="7629"/>
      <c r="AZ571" s="4639"/>
      <c r="BT571" s="681"/>
      <c r="BU571" s="681"/>
      <c r="BV571" s="682"/>
      <c r="BW571" s="681"/>
      <c r="BX571" s="682"/>
      <c r="BY571" s="681"/>
      <c r="BZ571" s="682"/>
      <c r="CA571" s="681"/>
      <c r="CB571" s="681"/>
      <c r="GK571" s="3850"/>
    </row>
    <row r="572" spans="36:193">
      <c r="AJ572" s="5817"/>
      <c r="AK572" s="5626"/>
      <c r="AL572" s="5589"/>
      <c r="AM572" s="5595"/>
      <c r="AN572" s="7281"/>
      <c r="AO572" s="5612"/>
      <c r="AP572" s="5612"/>
      <c r="AQ572" s="5629"/>
      <c r="AR572" s="4482"/>
      <c r="AS572" s="5889"/>
      <c r="AT572" s="7162"/>
      <c r="AU572" s="7613"/>
      <c r="AV572" s="7613"/>
      <c r="AW572" s="7609"/>
      <c r="AX572" s="7609"/>
      <c r="AY572" s="7629"/>
      <c r="AZ572" s="4639"/>
      <c r="BT572" s="896"/>
      <c r="BU572" s="896"/>
      <c r="BV572" s="896"/>
      <c r="BW572" s="897"/>
      <c r="BX572" s="896"/>
      <c r="BY572" s="726"/>
      <c r="BZ572" s="724"/>
      <c r="CA572" s="896"/>
      <c r="CB572" s="769"/>
      <c r="GK572" s="3850"/>
    </row>
    <row r="573" spans="36:193">
      <c r="AJ573" s="5817"/>
      <c r="AK573" s="5692"/>
      <c r="AL573" s="5701"/>
      <c r="AM573" s="5704"/>
      <c r="AN573" s="7517"/>
      <c r="AO573" s="5693"/>
      <c r="AP573" s="5693"/>
      <c r="AQ573" s="5696"/>
      <c r="AR573" s="5707"/>
      <c r="AS573" s="5872"/>
      <c r="AT573" s="7600"/>
      <c r="AU573" s="7630"/>
      <c r="AV573" s="7630"/>
      <c r="AW573" s="7631"/>
      <c r="AX573" s="7631"/>
      <c r="AY573" s="7632"/>
      <c r="AZ573" s="4639"/>
      <c r="BT573" s="881"/>
      <c r="BU573" s="881"/>
      <c r="BV573" s="881"/>
      <c r="BW573" s="884"/>
      <c r="BX573" s="881"/>
      <c r="BY573" s="875"/>
      <c r="BZ573" s="879"/>
      <c r="CA573" s="881"/>
      <c r="CB573" s="1479"/>
      <c r="GK573" s="3850"/>
    </row>
    <row r="574" spans="36:193">
      <c r="AJ574" s="5817"/>
      <c r="AK574" s="5692"/>
      <c r="AL574" s="5701"/>
      <c r="AM574" s="5704"/>
      <c r="AN574" s="7517"/>
      <c r="AO574" s="5693"/>
      <c r="AP574" s="5693"/>
      <c r="AQ574" s="5696"/>
      <c r="AR574" s="5707"/>
      <c r="AS574" s="5872"/>
      <c r="AT574" s="7600"/>
      <c r="AU574" s="7630"/>
      <c r="AV574" s="7630"/>
      <c r="AW574" s="7631"/>
      <c r="AX574" s="7631"/>
      <c r="AY574" s="7632"/>
      <c r="AZ574" s="4639"/>
      <c r="BT574" s="881"/>
      <c r="BU574" s="881"/>
      <c r="BV574" s="881"/>
      <c r="BW574" s="884"/>
      <c r="BX574" s="881"/>
      <c r="BY574" s="875"/>
      <c r="BZ574" s="879"/>
      <c r="CA574" s="881"/>
      <c r="CB574" s="1479"/>
      <c r="GK574" s="3850"/>
    </row>
    <row r="575" spans="36:193">
      <c r="AJ575" s="5817"/>
      <c r="AK575" s="5692"/>
      <c r="AL575" s="5701"/>
      <c r="AM575" s="5704"/>
      <c r="AN575" s="7517"/>
      <c r="AO575" s="5693"/>
      <c r="AP575" s="5693"/>
      <c r="AQ575" s="5696"/>
      <c r="AR575" s="5707"/>
      <c r="AS575" s="5872"/>
      <c r="AT575" s="7600"/>
      <c r="AU575" s="7630"/>
      <c r="AV575" s="7630"/>
      <c r="AW575" s="7631"/>
      <c r="AX575" s="7631"/>
      <c r="AY575" s="7632"/>
      <c r="AZ575" s="4639"/>
      <c r="BT575" s="881"/>
      <c r="BU575" s="881"/>
      <c r="BV575" s="896"/>
      <c r="BW575" s="884"/>
      <c r="BX575" s="881"/>
      <c r="BY575" s="896"/>
      <c r="BZ575" s="1480"/>
      <c r="CA575" s="881"/>
      <c r="CB575" s="899"/>
      <c r="GK575" s="3850"/>
    </row>
    <row r="576" spans="36:193">
      <c r="AJ576" s="5817"/>
      <c r="AK576" s="5692"/>
      <c r="AL576" s="5701"/>
      <c r="AM576" s="5704"/>
      <c r="AN576" s="7517"/>
      <c r="AO576" s="5693"/>
      <c r="AP576" s="5693"/>
      <c r="AQ576" s="5696"/>
      <c r="AR576" s="5707"/>
      <c r="AS576" s="5872"/>
      <c r="AT576" s="7600"/>
      <c r="AU576" s="7630"/>
      <c r="AV576" s="7630"/>
      <c r="AW576" s="7631"/>
      <c r="AX576" s="7631"/>
      <c r="AY576" s="7632"/>
      <c r="AZ576" s="7518"/>
      <c r="BT576" s="881"/>
      <c r="BU576" s="881"/>
      <c r="BV576" s="896"/>
      <c r="BW576" s="884"/>
      <c r="BX576" s="881"/>
      <c r="BY576" s="726"/>
      <c r="BZ576" s="879"/>
      <c r="CA576" s="881"/>
      <c r="CB576" s="769"/>
      <c r="GK576" s="3850"/>
    </row>
    <row r="577" spans="36:193">
      <c r="AJ577" s="6360"/>
      <c r="AK577" s="5692"/>
      <c r="AL577" s="6377"/>
      <c r="AM577" s="5698"/>
      <c r="AN577" s="7389"/>
      <c r="AO577" s="5693"/>
      <c r="AP577" s="5693"/>
      <c r="AQ577" s="5696"/>
      <c r="AR577" s="5697"/>
      <c r="AS577" s="6385"/>
      <c r="AT577" s="7620"/>
      <c r="AU577" s="7637"/>
      <c r="AV577" s="7637"/>
      <c r="AW577" s="7621"/>
      <c r="AX577" s="7621"/>
      <c r="AY577" s="7638"/>
      <c r="AZ577" s="7518"/>
      <c r="BT577" s="881"/>
      <c r="BU577" s="881"/>
      <c r="BV577" s="896"/>
      <c r="BW577" s="884"/>
      <c r="BX577" s="881"/>
      <c r="BY577" s="726"/>
      <c r="BZ577" s="879"/>
      <c r="CA577" s="881"/>
      <c r="CB577" s="769"/>
      <c r="GK577" s="3850"/>
    </row>
    <row r="578" spans="36:193">
      <c r="AJ578" s="6360"/>
      <c r="AK578" s="5692"/>
      <c r="AL578" s="6377"/>
      <c r="AM578" s="5698"/>
      <c r="AN578" s="7389"/>
      <c r="AO578" s="5693"/>
      <c r="AP578" s="5693"/>
      <c r="AQ578" s="5696"/>
      <c r="AR578" s="5697"/>
      <c r="AS578" s="6385"/>
      <c r="AT578" s="7620"/>
      <c r="AU578" s="7637"/>
      <c r="AV578" s="7637"/>
      <c r="AW578" s="7621"/>
      <c r="AX578" s="7621"/>
      <c r="AY578" s="7638"/>
      <c r="AZ578" s="7518"/>
      <c r="BT578" s="881"/>
      <c r="BU578" s="881"/>
      <c r="BV578" s="896"/>
      <c r="BW578" s="884"/>
      <c r="BX578" s="881"/>
      <c r="BY578" s="726"/>
      <c r="BZ578" s="879"/>
      <c r="CA578" s="881"/>
      <c r="CB578" s="769"/>
      <c r="GK578" s="3850"/>
    </row>
    <row r="579" spans="36:193">
      <c r="AJ579" s="5884"/>
      <c r="AK579" s="5877"/>
      <c r="AL579" s="6201"/>
      <c r="AM579" s="7305"/>
      <c r="AN579" s="7306"/>
      <c r="AO579" s="5878"/>
      <c r="AP579" s="5878"/>
      <c r="AQ579" s="5879"/>
      <c r="AR579" s="5883"/>
      <c r="AS579" s="6296"/>
      <c r="AT579" s="7639"/>
      <c r="AU579" s="7640"/>
      <c r="AV579" s="7640"/>
      <c r="AW579" s="7641"/>
      <c r="AX579" s="7641"/>
      <c r="AY579" s="7642"/>
      <c r="AZ579" s="2128"/>
      <c r="BT579" s="881"/>
      <c r="BU579" s="881"/>
      <c r="BV579" s="896"/>
      <c r="BW579" s="884"/>
      <c r="BX579" s="881"/>
      <c r="BY579" s="726"/>
      <c r="BZ579" s="879"/>
      <c r="CA579" s="881"/>
      <c r="CB579" s="769"/>
      <c r="GK579" s="3850"/>
    </row>
    <row r="580" spans="36:193" ht="15" thickBot="1">
      <c r="AJ580" s="6422"/>
      <c r="AK580" s="7307"/>
      <c r="AL580" s="6424"/>
      <c r="AM580" s="6425"/>
      <c r="AN580" s="7308"/>
      <c r="AO580" s="5846"/>
      <c r="AP580" s="5846"/>
      <c r="AQ580" s="6427"/>
      <c r="AR580" s="6428"/>
      <c r="AS580" s="7550"/>
      <c r="AT580" s="7643"/>
      <c r="AU580" s="7644"/>
      <c r="AV580" s="7644"/>
      <c r="AW580" s="7645"/>
      <c r="AX580" s="7646"/>
      <c r="AY580" s="7647"/>
      <c r="AZ580" s="7310"/>
      <c r="GK580" s="3850"/>
    </row>
    <row r="581" spans="36:193">
      <c r="AJ581" s="6413"/>
      <c r="AK581" s="7314"/>
      <c r="AL581" s="6398"/>
      <c r="AM581" s="6415"/>
      <c r="AN581" s="7315"/>
      <c r="AO581" s="6413"/>
      <c r="AP581" s="6413"/>
      <c r="AQ581" s="6417"/>
      <c r="AR581" s="6418"/>
      <c r="AS581" s="6419"/>
      <c r="AT581" s="6413"/>
      <c r="AU581" s="7316"/>
      <c r="AV581" s="7316"/>
      <c r="AW581" s="6399"/>
      <c r="AX581" s="6417"/>
      <c r="AY581" s="3163"/>
      <c r="AZ581" s="7317"/>
      <c r="GK581" s="3850"/>
    </row>
    <row r="582" spans="36:193">
      <c r="AJ582" s="6413"/>
      <c r="AK582" s="7314"/>
      <c r="AL582" s="6398"/>
      <c r="AM582" s="6415"/>
      <c r="AN582" s="7315"/>
      <c r="AO582" s="6413"/>
      <c r="AP582" s="6413"/>
      <c r="AQ582" s="6417"/>
      <c r="AR582" s="6418"/>
      <c r="AS582" s="6419"/>
      <c r="AT582" s="6413"/>
      <c r="AU582" s="7316"/>
      <c r="AV582" s="7316"/>
      <c r="AW582" s="6399"/>
      <c r="AX582" s="6417"/>
      <c r="AY582" s="3163"/>
      <c r="AZ582" s="7317"/>
      <c r="GK582" s="3850"/>
    </row>
    <row r="583" spans="36:193" ht="24" thickBot="1">
      <c r="AJ583" s="5742" t="s">
        <v>1368</v>
      </c>
      <c r="AK583" s="5814"/>
      <c r="AL583" s="5814"/>
      <c r="AM583" s="3602"/>
      <c r="AN583" s="3602"/>
      <c r="AO583" s="3602"/>
      <c r="AP583" s="3602"/>
      <c r="AQ583" s="3602"/>
      <c r="AR583" s="3602"/>
      <c r="AS583" s="5814"/>
      <c r="AT583" s="3602"/>
      <c r="AU583" s="3602"/>
      <c r="AV583" s="3602"/>
      <c r="AW583" s="3602"/>
      <c r="AX583" s="3602"/>
      <c r="AY583" s="3602"/>
      <c r="AZ583" s="3602"/>
      <c r="BT583" s="808"/>
      <c r="BW583" s="2"/>
      <c r="GK583" s="3850"/>
    </row>
    <row r="584" spans="36:193">
      <c r="AJ584" s="5579"/>
      <c r="AK584" s="5772"/>
      <c r="AL584" s="5773" t="s">
        <v>14</v>
      </c>
      <c r="AM584" s="5773" t="s">
        <v>12</v>
      </c>
      <c r="AN584" s="5773"/>
      <c r="AO584" s="5773"/>
      <c r="AP584" s="5773"/>
      <c r="AQ584" s="5773" t="s">
        <v>15</v>
      </c>
      <c r="AR584" s="5773" t="s">
        <v>12</v>
      </c>
      <c r="AS584" s="5746" t="s">
        <v>12</v>
      </c>
      <c r="AT584" s="5773"/>
      <c r="AU584" s="5773"/>
      <c r="AV584" s="5773"/>
      <c r="AW584" s="5773"/>
      <c r="AX584" s="5773" t="s">
        <v>0</v>
      </c>
      <c r="AY584" s="5774"/>
      <c r="AZ584" s="5775"/>
      <c r="BT584" s="2605"/>
      <c r="BU584" s="2605"/>
      <c r="BV584" s="1775"/>
      <c r="BW584" s="1775"/>
      <c r="BX584" s="1775"/>
      <c r="BY584" s="2605"/>
      <c r="BZ584" s="1775"/>
      <c r="CA584" s="1775"/>
      <c r="CB584" s="1775"/>
      <c r="GK584" s="3850"/>
    </row>
    <row r="585" spans="36:193">
      <c r="AJ585" s="5580" t="s">
        <v>4</v>
      </c>
      <c r="AK585" s="5776" t="s">
        <v>18</v>
      </c>
      <c r="AL585" s="5777" t="s">
        <v>19</v>
      </c>
      <c r="AM585" s="5777" t="s">
        <v>19</v>
      </c>
      <c r="AN585" s="5777" t="s">
        <v>20</v>
      </c>
      <c r="AO585" s="5777" t="s">
        <v>21</v>
      </c>
      <c r="AP585" s="5777" t="s">
        <v>1559</v>
      </c>
      <c r="AQ585" s="5777" t="s">
        <v>22</v>
      </c>
      <c r="AR585" s="5777" t="s">
        <v>23</v>
      </c>
      <c r="AS585" s="5751" t="s">
        <v>23</v>
      </c>
      <c r="AT585" s="5777" t="s">
        <v>24</v>
      </c>
      <c r="AU585" s="5777" t="s">
        <v>20</v>
      </c>
      <c r="AV585" s="5777" t="s">
        <v>25</v>
      </c>
      <c r="AW585" s="5777" t="s">
        <v>0</v>
      </c>
      <c r="AX585" s="5777" t="s">
        <v>1363</v>
      </c>
      <c r="AY585" s="5778" t="s">
        <v>1388</v>
      </c>
      <c r="AZ585" s="5779" t="s">
        <v>26</v>
      </c>
      <c r="BT585" s="1775"/>
      <c r="BU585" s="1775"/>
      <c r="BV585" s="1775"/>
      <c r="BW585" s="1775"/>
      <c r="BX585" s="1775"/>
      <c r="BY585" s="1775"/>
      <c r="BZ585" s="1775"/>
      <c r="CA585" s="1775"/>
      <c r="CB585" s="1775"/>
      <c r="GK585" s="3850"/>
    </row>
    <row r="586" spans="36:193" ht="15" thickBot="1">
      <c r="AJ586" s="5581"/>
      <c r="AK586" s="5780"/>
      <c r="AL586" s="5781" t="s">
        <v>3</v>
      </c>
      <c r="AM586" s="5781" t="s">
        <v>18</v>
      </c>
      <c r="AN586" s="5781"/>
      <c r="AO586" s="5781"/>
      <c r="AP586" s="5781"/>
      <c r="AQ586" s="5781" t="s">
        <v>21</v>
      </c>
      <c r="AR586" s="5781" t="s">
        <v>27</v>
      </c>
      <c r="AS586" s="5756" t="s">
        <v>28</v>
      </c>
      <c r="AT586" s="5781"/>
      <c r="AU586" s="5781"/>
      <c r="AV586" s="5781"/>
      <c r="AW586" s="5781"/>
      <c r="AX586" s="5781" t="s">
        <v>11</v>
      </c>
      <c r="AY586" s="5782"/>
      <c r="AZ586" s="5783"/>
      <c r="BT586" s="2605"/>
      <c r="BU586" s="2605"/>
      <c r="BV586" s="1775"/>
      <c r="BW586" s="1775"/>
      <c r="BX586" s="1775"/>
      <c r="BY586" s="2605"/>
      <c r="BZ586" s="1775"/>
      <c r="CA586" s="1775"/>
      <c r="CB586" s="1775"/>
      <c r="GK586" s="3850"/>
    </row>
    <row r="587" spans="36:193">
      <c r="AJ587" s="6360" t="s">
        <v>1546</v>
      </c>
      <c r="AK587" s="7304">
        <v>109</v>
      </c>
      <c r="AL587" s="5701" t="s">
        <v>101</v>
      </c>
      <c r="AM587" s="5918">
        <v>45622</v>
      </c>
      <c r="AN587" s="7155">
        <v>200</v>
      </c>
      <c r="AO587" s="3941" t="s">
        <v>35</v>
      </c>
      <c r="AP587" s="6202">
        <v>400</v>
      </c>
      <c r="AQ587" s="5711">
        <v>515</v>
      </c>
      <c r="AR587" s="5707">
        <v>45667</v>
      </c>
      <c r="AS587" s="7572">
        <v>45667</v>
      </c>
      <c r="AT587" s="3941"/>
      <c r="AU587" s="5740">
        <v>200000</v>
      </c>
      <c r="AV587" s="5740">
        <f>(AU587-AN587*1000)</f>
        <v>0</v>
      </c>
      <c r="AW587" s="5700">
        <f>(AU587*AQ587/1000)</f>
        <v>103000</v>
      </c>
      <c r="AX587" s="5696">
        <f>(AW587*0.05)</f>
        <v>5150</v>
      </c>
      <c r="AY587" s="5701">
        <v>5</v>
      </c>
      <c r="AZ587" s="5857"/>
      <c r="BT587" s="681"/>
      <c r="BU587" s="681"/>
      <c r="BV587" s="682"/>
      <c r="BW587" s="681"/>
      <c r="BX587" s="682"/>
      <c r="BY587" s="681"/>
      <c r="BZ587" s="682"/>
      <c r="CA587" s="681"/>
      <c r="CB587" s="681"/>
      <c r="GK587" s="3850"/>
    </row>
    <row r="588" spans="36:193">
      <c r="AJ588" s="5825" t="s">
        <v>1556</v>
      </c>
      <c r="AK588" s="7304">
        <v>110</v>
      </c>
      <c r="AL588" s="5701" t="s">
        <v>101</v>
      </c>
      <c r="AM588" s="5918">
        <v>45622</v>
      </c>
      <c r="AN588" s="7160">
        <v>60</v>
      </c>
      <c r="AO588" s="3941" t="s">
        <v>35</v>
      </c>
      <c r="AP588" s="3941">
        <v>120</v>
      </c>
      <c r="AQ588" s="5711">
        <v>613</v>
      </c>
      <c r="AR588" s="5707">
        <v>45667</v>
      </c>
      <c r="AS588" s="7572">
        <v>45667</v>
      </c>
      <c r="AT588" s="3941"/>
      <c r="AU588" s="5740">
        <v>60000</v>
      </c>
      <c r="AV588" s="5740">
        <f>(AU588-AN588*1000)</f>
        <v>0</v>
      </c>
      <c r="AW588" s="5709">
        <f>(AU588*AQ588/1000)</f>
        <v>36780</v>
      </c>
      <c r="AX588" s="5711">
        <f>(AW588*0.05)</f>
        <v>1839</v>
      </c>
      <c r="AY588" s="5701">
        <v>5</v>
      </c>
      <c r="AZ588" s="5888"/>
      <c r="BT588" s="875"/>
      <c r="BU588" s="1480"/>
      <c r="BV588" s="881"/>
      <c r="BW588" s="884"/>
      <c r="BX588" s="881"/>
      <c r="BY588" s="875"/>
      <c r="BZ588" s="1480"/>
      <c r="CA588" s="881"/>
      <c r="CB588" s="885"/>
      <c r="GK588" s="3850"/>
    </row>
    <row r="589" spans="36:193">
      <c r="AJ589" s="5825" t="s">
        <v>1547</v>
      </c>
      <c r="AK589" s="7304">
        <v>111</v>
      </c>
      <c r="AL589" s="5701" t="s">
        <v>101</v>
      </c>
      <c r="AM589" s="5918">
        <v>45622</v>
      </c>
      <c r="AN589" s="7160">
        <v>35</v>
      </c>
      <c r="AO589" s="3941" t="s">
        <v>35</v>
      </c>
      <c r="AP589" s="3941">
        <v>87.5</v>
      </c>
      <c r="AQ589" s="5711">
        <v>1027</v>
      </c>
      <c r="AR589" s="5707">
        <v>45667</v>
      </c>
      <c r="AS589" s="7572">
        <v>45667</v>
      </c>
      <c r="AT589" s="3941"/>
      <c r="AU589" s="5740">
        <v>35000</v>
      </c>
      <c r="AV589" s="5740">
        <f>(AU589-AN589*1000)</f>
        <v>0</v>
      </c>
      <c r="AW589" s="5709">
        <f>(AU589*AQ589/1000)</f>
        <v>35945</v>
      </c>
      <c r="AX589" s="5711">
        <f>(AW589*0.05)</f>
        <v>1797.25</v>
      </c>
      <c r="AY589" s="5701">
        <v>5</v>
      </c>
      <c r="AZ589" s="6199"/>
      <c r="BT589" s="875"/>
      <c r="BU589" s="4144"/>
      <c r="BV589" s="881"/>
      <c r="BW589" s="884"/>
      <c r="BX589" s="881"/>
      <c r="BY589" s="875"/>
      <c r="BZ589" s="1480"/>
      <c r="CA589" s="881"/>
      <c r="CB589" s="885"/>
      <c r="GK589" s="3850"/>
    </row>
    <row r="590" spans="36:193">
      <c r="AJ590" s="5823"/>
      <c r="AK590" s="5631"/>
      <c r="AL590" s="5589"/>
      <c r="AM590" s="5606"/>
      <c r="AN590" s="6940"/>
      <c r="AO590" s="5594"/>
      <c r="AP590" s="5594"/>
      <c r="AQ590" s="5608"/>
      <c r="AR590" s="5614"/>
      <c r="AS590" s="6208"/>
      <c r="AT590" s="5594"/>
      <c r="AU590" s="5598"/>
      <c r="AV590" s="5598"/>
      <c r="AW590" s="5600"/>
      <c r="AX590" s="5608"/>
      <c r="AY590" s="5589"/>
      <c r="AZ590" s="6199"/>
      <c r="BT590" s="881"/>
      <c r="BU590" s="1480"/>
      <c r="BV590" s="881"/>
      <c r="BW590" s="884"/>
      <c r="BX590" s="881"/>
      <c r="BY590" s="875"/>
      <c r="BZ590" s="879"/>
      <c r="CA590" s="881"/>
      <c r="CB590" s="1479"/>
      <c r="GK590" s="3850"/>
    </row>
    <row r="591" spans="36:193">
      <c r="AJ591" s="5823"/>
      <c r="AK591" s="5631"/>
      <c r="AL591" s="5589"/>
      <c r="AM591" s="5606"/>
      <c r="AN591" s="6940"/>
      <c r="AO591" s="5594"/>
      <c r="AP591" s="5594"/>
      <c r="AQ591" s="5608"/>
      <c r="AR591" s="5614"/>
      <c r="AS591" s="6208"/>
      <c r="AT591" s="5594"/>
      <c r="AU591" s="5598"/>
      <c r="AV591" s="5598"/>
      <c r="AW591" s="5600"/>
      <c r="AX591" s="5608"/>
      <c r="AY591" s="5589"/>
      <c r="AZ591" s="6586"/>
      <c r="BT591" s="881"/>
      <c r="BU591" s="1480"/>
      <c r="BV591" s="896"/>
      <c r="BW591" s="884"/>
      <c r="BX591" s="881"/>
      <c r="BY591" s="896"/>
      <c r="BZ591" s="1480"/>
      <c r="CA591" s="881"/>
      <c r="CB591" s="899"/>
      <c r="GK591" s="3850"/>
    </row>
    <row r="592" spans="36:193">
      <c r="AJ592" s="5823"/>
      <c r="AK592" s="5631"/>
      <c r="AL592" s="5589"/>
      <c r="AM592" s="5606"/>
      <c r="AN592" s="6940"/>
      <c r="AO592" s="5594"/>
      <c r="AP592" s="5594"/>
      <c r="AQ592" s="5608"/>
      <c r="AR592" s="5614"/>
      <c r="AS592" s="6208"/>
      <c r="AT592" s="5594"/>
      <c r="AU592" s="5598"/>
      <c r="AV592" s="5598"/>
      <c r="AW592" s="5600"/>
      <c r="AX592" s="5608"/>
      <c r="AY592" s="5632"/>
      <c r="AZ592" s="6199"/>
      <c r="BT592" s="881"/>
      <c r="BU592" s="1480"/>
      <c r="BV592" s="896"/>
      <c r="BW592" s="884"/>
      <c r="BX592" s="881"/>
      <c r="BY592" s="726"/>
      <c r="BZ592" s="879"/>
      <c r="CA592" s="881"/>
      <c r="CB592" s="769"/>
      <c r="GK592" s="3850"/>
    </row>
    <row r="593" spans="36:193">
      <c r="AJ593" s="5817"/>
      <c r="AK593" s="5631"/>
      <c r="AL593" s="5589"/>
      <c r="AM593" s="5606"/>
      <c r="AN593" s="6358"/>
      <c r="AO593" s="5594"/>
      <c r="AP593" s="5605"/>
      <c r="AQ593" s="5608"/>
      <c r="AR593" s="5614"/>
      <c r="AS593" s="6208"/>
      <c r="AT593" s="5594"/>
      <c r="AU593" s="5598"/>
      <c r="AV593" s="5630"/>
      <c r="AW593" s="5616"/>
      <c r="AX593" s="5629"/>
      <c r="AY593" s="5589"/>
      <c r="AZ593" s="6294"/>
      <c r="GK593" s="3850"/>
    </row>
    <row r="594" spans="36:193">
      <c r="AJ594" s="5823"/>
      <c r="AK594" s="5631"/>
      <c r="AL594" s="5589"/>
      <c r="AM594" s="5606"/>
      <c r="AN594" s="6940"/>
      <c r="AO594" s="5594"/>
      <c r="AP594" s="5594"/>
      <c r="AQ594" s="5608"/>
      <c r="AR594" s="5614"/>
      <c r="AS594" s="6208"/>
      <c r="AT594" s="5594"/>
      <c r="AU594" s="5598"/>
      <c r="AV594" s="5598"/>
      <c r="AW594" s="5600"/>
      <c r="AX594" s="5608"/>
      <c r="AY594" s="5589"/>
      <c r="AZ594" s="6294"/>
      <c r="GK594" s="3850"/>
    </row>
    <row r="595" spans="36:193">
      <c r="AJ595" s="5823"/>
      <c r="AK595" s="5631"/>
      <c r="AL595" s="5589"/>
      <c r="AM595" s="5606"/>
      <c r="AN595" s="6940"/>
      <c r="AO595" s="5594"/>
      <c r="AP595" s="5594"/>
      <c r="AQ595" s="5608"/>
      <c r="AR595" s="5614"/>
      <c r="AS595" s="6208"/>
      <c r="AT595" s="5594"/>
      <c r="AU595" s="5598"/>
      <c r="AV595" s="5598"/>
      <c r="AW595" s="5600"/>
      <c r="AX595" s="5608"/>
      <c r="AY595" s="5632"/>
      <c r="AZ595" s="6294"/>
      <c r="GK595" s="3850"/>
    </row>
    <row r="596" spans="36:193">
      <c r="AJ596" s="5817"/>
      <c r="AK596" s="5631"/>
      <c r="AL596" s="5589"/>
      <c r="AM596" s="5606"/>
      <c r="AN596" s="6358"/>
      <c r="AO596" s="5594"/>
      <c r="AP596" s="5605"/>
      <c r="AQ596" s="5608"/>
      <c r="AR596" s="5614"/>
      <c r="AS596" s="6208"/>
      <c r="AT596" s="5594"/>
      <c r="AU596" s="5598"/>
      <c r="AV596" s="5630"/>
      <c r="AW596" s="5616"/>
      <c r="AX596" s="5629"/>
      <c r="AY596" s="5589"/>
      <c r="AZ596" s="6199"/>
      <c r="GK596" s="3850"/>
    </row>
    <row r="597" spans="36:193">
      <c r="AJ597" s="5823"/>
      <c r="AK597" s="5631"/>
      <c r="AL597" s="5589"/>
      <c r="AM597" s="5606"/>
      <c r="AN597" s="6940"/>
      <c r="AO597" s="5594"/>
      <c r="AP597" s="5594"/>
      <c r="AQ597" s="5608"/>
      <c r="AR597" s="5614"/>
      <c r="AS597" s="6208"/>
      <c r="AT597" s="5594"/>
      <c r="AU597" s="5598"/>
      <c r="AV597" s="5598"/>
      <c r="AW597" s="5600"/>
      <c r="AX597" s="5608"/>
      <c r="AY597" s="5589"/>
      <c r="AZ597" s="6199"/>
      <c r="GK597" s="3850"/>
    </row>
    <row r="598" spans="36:193">
      <c r="AJ598" s="5823"/>
      <c r="AK598" s="5631"/>
      <c r="AL598" s="5589"/>
      <c r="AM598" s="5606"/>
      <c r="AN598" s="6940"/>
      <c r="AO598" s="5594"/>
      <c r="AP598" s="5594"/>
      <c r="AQ598" s="5608"/>
      <c r="AR598" s="5614"/>
      <c r="AS598" s="6208"/>
      <c r="AT598" s="5594"/>
      <c r="AU598" s="5598"/>
      <c r="AV598" s="5598"/>
      <c r="AW598" s="5600"/>
      <c r="AX598" s="5608"/>
      <c r="AY598" s="5632"/>
      <c r="AZ598" s="6199"/>
      <c r="GK598" s="3850"/>
    </row>
    <row r="599" spans="36:193">
      <c r="AJ599" s="5817"/>
      <c r="AK599" s="5631"/>
      <c r="AL599" s="5589"/>
      <c r="AM599" s="5606"/>
      <c r="AN599" s="6358"/>
      <c r="AO599" s="5594"/>
      <c r="AP599" s="5605"/>
      <c r="AQ599" s="5608"/>
      <c r="AR599" s="5614"/>
      <c r="AS599" s="6208"/>
      <c r="AT599" s="5594"/>
      <c r="AU599" s="5598"/>
      <c r="AV599" s="5630"/>
      <c r="AW599" s="5616"/>
      <c r="AX599" s="5629"/>
      <c r="AY599" s="5589"/>
      <c r="AZ599" s="6294"/>
      <c r="GK599" s="3850"/>
    </row>
    <row r="600" spans="36:193">
      <c r="AJ600" s="5823"/>
      <c r="AK600" s="5631"/>
      <c r="AL600" s="5589"/>
      <c r="AM600" s="5606"/>
      <c r="AN600" s="6940"/>
      <c r="AO600" s="5594"/>
      <c r="AP600" s="5594"/>
      <c r="AQ600" s="5608"/>
      <c r="AR600" s="5614"/>
      <c r="AS600" s="6208"/>
      <c r="AT600" s="5594"/>
      <c r="AU600" s="5598"/>
      <c r="AV600" s="5598"/>
      <c r="AW600" s="5600"/>
      <c r="AX600" s="5608"/>
      <c r="AY600" s="5589"/>
      <c r="AZ600" s="6294"/>
      <c r="GK600" s="3850"/>
    </row>
    <row r="601" spans="36:193">
      <c r="AJ601" s="5823"/>
      <c r="AK601" s="5631"/>
      <c r="AL601" s="5589"/>
      <c r="AM601" s="5606"/>
      <c r="AN601" s="6940"/>
      <c r="AO601" s="5594"/>
      <c r="AP601" s="5594"/>
      <c r="AQ601" s="5608"/>
      <c r="AR601" s="5614"/>
      <c r="AS601" s="6208"/>
      <c r="AT601" s="5594"/>
      <c r="AU601" s="5598"/>
      <c r="AV601" s="5598"/>
      <c r="AW601" s="5600"/>
      <c r="AX601" s="5608"/>
      <c r="AY601" s="5589"/>
      <c r="AZ601" s="6294"/>
      <c r="GK601" s="3850"/>
    </row>
    <row r="602" spans="36:193">
      <c r="AJ602" s="5823"/>
      <c r="AK602" s="5631"/>
      <c r="AL602" s="5589"/>
      <c r="AM602" s="5606"/>
      <c r="AN602" s="6940"/>
      <c r="AO602" s="5594"/>
      <c r="AP602" s="5594"/>
      <c r="AQ602" s="5608"/>
      <c r="AR602" s="5614"/>
      <c r="AS602" s="6208"/>
      <c r="AT602" s="5594"/>
      <c r="AU602" s="5598"/>
      <c r="AV602" s="5598"/>
      <c r="AW602" s="5600"/>
      <c r="AX602" s="5608"/>
      <c r="AY602" s="5589"/>
      <c r="AZ602" s="6294"/>
      <c r="GK602" s="3850"/>
    </row>
    <row r="603" spans="36:193">
      <c r="AJ603" s="5823"/>
      <c r="AK603" s="5631"/>
      <c r="AL603" s="5589"/>
      <c r="AM603" s="5606"/>
      <c r="AN603" s="6358"/>
      <c r="AO603" s="5594"/>
      <c r="AP603" s="5605"/>
      <c r="AQ603" s="5608"/>
      <c r="AR603" s="5614"/>
      <c r="AS603" s="6208"/>
      <c r="AT603" s="5594"/>
      <c r="AU603" s="5598"/>
      <c r="AV603" s="5630"/>
      <c r="AW603" s="5616"/>
      <c r="AX603" s="5629"/>
      <c r="AY603" s="5589"/>
      <c r="AZ603" s="6294"/>
      <c r="GK603" s="3850"/>
    </row>
    <row r="604" spans="36:193">
      <c r="AJ604" s="5817"/>
      <c r="AK604" s="5631"/>
      <c r="AL604" s="5589"/>
      <c r="AM604" s="5606"/>
      <c r="AN604" s="6358"/>
      <c r="AO604" s="5594"/>
      <c r="AP604" s="5605"/>
      <c r="AQ604" s="5608"/>
      <c r="AR604" s="5614"/>
      <c r="AS604" s="6208"/>
      <c r="AT604" s="5594"/>
      <c r="AU604" s="5598"/>
      <c r="AV604" s="5598"/>
      <c r="AW604" s="5616"/>
      <c r="AX604" s="5629"/>
      <c r="AY604" s="5589"/>
      <c r="AZ604" s="6294"/>
      <c r="GK604" s="3850"/>
    </row>
    <row r="605" spans="36:193">
      <c r="AJ605" s="5823"/>
      <c r="AK605" s="5631"/>
      <c r="AL605" s="5589"/>
      <c r="AM605" s="5606"/>
      <c r="AN605" s="6940"/>
      <c r="AO605" s="5594"/>
      <c r="AP605" s="5594"/>
      <c r="AQ605" s="5608"/>
      <c r="AR605" s="5614"/>
      <c r="AS605" s="6208"/>
      <c r="AT605" s="5594"/>
      <c r="AU605" s="5598"/>
      <c r="AV605" s="5598"/>
      <c r="AW605" s="5600"/>
      <c r="AX605" s="5608"/>
      <c r="AY605" s="5589"/>
      <c r="AZ605" s="6294"/>
      <c r="GK605" s="3850"/>
    </row>
    <row r="606" spans="36:193">
      <c r="AJ606" s="5823"/>
      <c r="AK606" s="5631"/>
      <c r="AL606" s="5589"/>
      <c r="AM606" s="5606"/>
      <c r="AN606" s="6940"/>
      <c r="AO606" s="5594"/>
      <c r="AP606" s="5594"/>
      <c r="AQ606" s="5608"/>
      <c r="AR606" s="5614"/>
      <c r="AS606" s="6208"/>
      <c r="AT606" s="5594"/>
      <c r="AU606" s="5598"/>
      <c r="AV606" s="5598"/>
      <c r="AW606" s="5600"/>
      <c r="AX606" s="5608"/>
      <c r="AY606" s="5589"/>
      <c r="AZ606" s="6294"/>
      <c r="GK606" s="3850"/>
    </row>
    <row r="607" spans="36:193">
      <c r="AJ607" s="5823"/>
      <c r="AK607" s="5631"/>
      <c r="AL607" s="5589"/>
      <c r="AM607" s="5606"/>
      <c r="AN607" s="6940"/>
      <c r="AO607" s="5594"/>
      <c r="AP607" s="5594"/>
      <c r="AQ607" s="5608"/>
      <c r="AR607" s="5614"/>
      <c r="AS607" s="6208"/>
      <c r="AT607" s="5594"/>
      <c r="AU607" s="5598"/>
      <c r="AV607" s="5598"/>
      <c r="AW607" s="5600"/>
      <c r="AX607" s="5608"/>
      <c r="AY607" s="5632"/>
      <c r="AZ607" s="6294"/>
      <c r="GK607" s="3850"/>
    </row>
    <row r="608" spans="36:193">
      <c r="AJ608" s="5817"/>
      <c r="AK608" s="5631"/>
      <c r="AL608" s="5589"/>
      <c r="AM608" s="5606"/>
      <c r="AN608" s="6358"/>
      <c r="AO608" s="5594"/>
      <c r="AP608" s="5605"/>
      <c r="AQ608" s="5608"/>
      <c r="AR608" s="5614"/>
      <c r="AS608" s="6208"/>
      <c r="AT608" s="5594"/>
      <c r="AU608" s="5598"/>
      <c r="AV608" s="5598"/>
      <c r="AW608" s="5616"/>
      <c r="AX608" s="5629"/>
      <c r="AY608" s="5589"/>
      <c r="AZ608" s="6294"/>
      <c r="GK608" s="3850"/>
    </row>
    <row r="609" spans="36:193">
      <c r="AJ609" s="7514"/>
      <c r="AK609" s="7505"/>
      <c r="AL609" s="7026"/>
      <c r="AM609" s="7506"/>
      <c r="AN609" s="7507"/>
      <c r="AO609" s="7508"/>
      <c r="AP609" s="7509"/>
      <c r="AQ609" s="7032"/>
      <c r="AR609" s="7030"/>
      <c r="AS609" s="7510"/>
      <c r="AT609" s="7508"/>
      <c r="AU609" s="7511"/>
      <c r="AV609" s="7511"/>
      <c r="AW609" s="7512"/>
      <c r="AX609" s="7513"/>
      <c r="AY609" s="7026"/>
      <c r="AZ609" s="7515"/>
      <c r="GK609" s="3850"/>
    </row>
    <row r="610" spans="36:193">
      <c r="AJ610" s="5823"/>
      <c r="AK610" s="5631"/>
      <c r="AL610" s="5589"/>
      <c r="AM610" s="5606"/>
      <c r="AN610" s="6940"/>
      <c r="AO610" s="5594"/>
      <c r="AP610" s="5594"/>
      <c r="AQ610" s="5608"/>
      <c r="AR610" s="5614"/>
      <c r="AS610" s="6208"/>
      <c r="AT610" s="5594"/>
      <c r="AU610" s="5598"/>
      <c r="AV610" s="5598"/>
      <c r="AW610" s="5600"/>
      <c r="AX610" s="5608"/>
      <c r="AY610" s="5589"/>
      <c r="AZ610" s="6294"/>
      <c r="GK610" s="3850"/>
    </row>
    <row r="611" spans="36:193">
      <c r="AJ611" s="5823"/>
      <c r="AK611" s="5631"/>
      <c r="AL611" s="5589"/>
      <c r="AM611" s="5606"/>
      <c r="AN611" s="6940"/>
      <c r="AO611" s="5594"/>
      <c r="AP611" s="5594"/>
      <c r="AQ611" s="5608"/>
      <c r="AR611" s="5614"/>
      <c r="AS611" s="6208"/>
      <c r="AT611" s="5594"/>
      <c r="AU611" s="5598"/>
      <c r="AV611" s="5598"/>
      <c r="AW611" s="5600"/>
      <c r="AX611" s="5608"/>
      <c r="AY611" s="5632"/>
      <c r="AZ611" s="6294"/>
      <c r="GK611" s="3850"/>
    </row>
    <row r="612" spans="36:193">
      <c r="AJ612" s="6493"/>
      <c r="AK612" s="7533"/>
      <c r="AL612" s="6319"/>
      <c r="AM612" s="6312"/>
      <c r="AN612" s="7538"/>
      <c r="AO612" s="6320"/>
      <c r="AP612" s="6943"/>
      <c r="AQ612" s="6323"/>
      <c r="AR612" s="6366"/>
      <c r="AS612" s="7535"/>
      <c r="AT612" s="6320"/>
      <c r="AU612" s="6324"/>
      <c r="AV612" s="6324"/>
      <c r="AW612" s="6315"/>
      <c r="AX612" s="6496"/>
      <c r="AY612" s="6319"/>
      <c r="AZ612" s="6294"/>
      <c r="GK612" s="3850"/>
    </row>
    <row r="613" spans="36:193">
      <c r="AJ613" s="6360"/>
      <c r="AK613" s="7304"/>
      <c r="AL613" s="5701"/>
      <c r="AM613" s="5918"/>
      <c r="AN613" s="7155"/>
      <c r="AO613" s="3941"/>
      <c r="AP613" s="6202"/>
      <c r="AQ613" s="5711"/>
      <c r="AR613" s="5697"/>
      <c r="AS613" s="7387"/>
      <c r="AT613" s="3941"/>
      <c r="AU613" s="5740"/>
      <c r="AV613" s="5740"/>
      <c r="AW613" s="5700"/>
      <c r="AX613" s="5696"/>
      <c r="AY613" s="5701"/>
      <c r="AZ613" s="6294"/>
      <c r="GK613" s="3850"/>
    </row>
    <row r="614" spans="36:193">
      <c r="AJ614" s="6403"/>
      <c r="AK614" s="7533"/>
      <c r="AL614" s="6319"/>
      <c r="AM614" s="6312"/>
      <c r="AN614" s="7534"/>
      <c r="AO614" s="6320"/>
      <c r="AP614" s="6320"/>
      <c r="AQ614" s="6323"/>
      <c r="AR614" s="6366"/>
      <c r="AS614" s="7535"/>
      <c r="AT614" s="6320"/>
      <c r="AU614" s="6324"/>
      <c r="AV614" s="6324"/>
      <c r="AW614" s="6321"/>
      <c r="AX614" s="6323"/>
      <c r="AY614" s="6319"/>
      <c r="AZ614" s="6294"/>
      <c r="GK614" s="3850"/>
    </row>
    <row r="615" spans="36:193">
      <c r="AJ615" s="6403"/>
      <c r="AK615" s="7533"/>
      <c r="AL615" s="6319"/>
      <c r="AM615" s="6312"/>
      <c r="AN615" s="7534"/>
      <c r="AO615" s="6320"/>
      <c r="AP615" s="6320"/>
      <c r="AQ615" s="6323"/>
      <c r="AR615" s="6366"/>
      <c r="AS615" s="7535"/>
      <c r="AT615" s="6320"/>
      <c r="AU615" s="6324"/>
      <c r="AV615" s="6324"/>
      <c r="AW615" s="6321"/>
      <c r="AX615" s="6323"/>
      <c r="AY615" s="6319"/>
      <c r="AZ615" s="6294"/>
      <c r="GK615" s="3850"/>
    </row>
    <row r="616" spans="36:193">
      <c r="AJ616" s="5825"/>
      <c r="AK616" s="7304"/>
      <c r="AL616" s="5701"/>
      <c r="AM616" s="5918"/>
      <c r="AN616" s="7160"/>
      <c r="AO616" s="3941"/>
      <c r="AP616" s="3941"/>
      <c r="AQ616" s="5711"/>
      <c r="AR616" s="5697"/>
      <c r="AS616" s="7387"/>
      <c r="AT616" s="3941"/>
      <c r="AU616" s="5740"/>
      <c r="AV616" s="5740"/>
      <c r="AW616" s="5709"/>
      <c r="AX616" s="5711"/>
      <c r="AY616" s="5701"/>
      <c r="AZ616" s="6294"/>
      <c r="GK616" s="3850"/>
    </row>
    <row r="617" spans="36:193">
      <c r="AJ617" s="6403"/>
      <c r="AK617" s="7533"/>
      <c r="AL617" s="6319"/>
      <c r="AM617" s="6312"/>
      <c r="AN617" s="7534"/>
      <c r="AO617" s="6320"/>
      <c r="AP617" s="6320"/>
      <c r="AQ617" s="6323"/>
      <c r="AR617" s="6366"/>
      <c r="AS617" s="7535"/>
      <c r="AT617" s="6320"/>
      <c r="AU617" s="6324"/>
      <c r="AV617" s="6324"/>
      <c r="AW617" s="6321"/>
      <c r="AX617" s="6323"/>
      <c r="AY617" s="6319"/>
      <c r="AZ617" s="6294"/>
      <c r="GK617" s="3850"/>
    </row>
    <row r="618" spans="36:193">
      <c r="AJ618" s="6360"/>
      <c r="AK618" s="7304"/>
      <c r="AL618" s="5701"/>
      <c r="AM618" s="5918"/>
      <c r="AN618" s="7155"/>
      <c r="AO618" s="3941"/>
      <c r="AP618" s="6202"/>
      <c r="AQ618" s="5711"/>
      <c r="AR618" s="5697"/>
      <c r="AS618" s="7387"/>
      <c r="AT618" s="3941"/>
      <c r="AU618" s="5740"/>
      <c r="AV618" s="5740"/>
      <c r="AW618" s="5700"/>
      <c r="AX618" s="5696"/>
      <c r="AY618" s="5701"/>
      <c r="AZ618" s="6294"/>
      <c r="GK618" s="3850"/>
    </row>
    <row r="619" spans="36:193">
      <c r="AJ619" s="5825"/>
      <c r="AK619" s="7304"/>
      <c r="AL619" s="5701"/>
      <c r="AM619" s="5918"/>
      <c r="AN619" s="7160"/>
      <c r="AO619" s="3941"/>
      <c r="AP619" s="3941"/>
      <c r="AQ619" s="5711"/>
      <c r="AR619" s="5697"/>
      <c r="AS619" s="7387"/>
      <c r="AT619" s="3941"/>
      <c r="AU619" s="5740"/>
      <c r="AV619" s="5740"/>
      <c r="AW619" s="5709"/>
      <c r="AX619" s="5711"/>
      <c r="AY619" s="5701"/>
      <c r="AZ619" s="6294"/>
      <c r="GK619" s="3850"/>
    </row>
    <row r="620" spans="36:193">
      <c r="AJ620" s="5825"/>
      <c r="AK620" s="7304"/>
      <c r="AL620" s="5701"/>
      <c r="AM620" s="5918"/>
      <c r="AN620" s="7160"/>
      <c r="AO620" s="3941"/>
      <c r="AP620" s="3941"/>
      <c r="AQ620" s="5711"/>
      <c r="AR620" s="5697"/>
      <c r="AS620" s="7387"/>
      <c r="AT620" s="3941"/>
      <c r="AU620" s="5740"/>
      <c r="AV620" s="5740"/>
      <c r="AW620" s="5709"/>
      <c r="AX620" s="5711"/>
      <c r="AY620" s="5701"/>
      <c r="AZ620" s="6294"/>
      <c r="GK620" s="3850"/>
    </row>
    <row r="621" spans="36:193">
      <c r="AJ621" s="6360"/>
      <c r="AK621" s="7304"/>
      <c r="AL621" s="5701"/>
      <c r="AM621" s="5918"/>
      <c r="AN621" s="7155"/>
      <c r="AO621" s="3941"/>
      <c r="AP621" s="6202"/>
      <c r="AQ621" s="5711"/>
      <c r="AR621" s="5707"/>
      <c r="AS621" s="7572"/>
      <c r="AT621" s="3941"/>
      <c r="AU621" s="5740"/>
      <c r="AV621" s="5740"/>
      <c r="AW621" s="5700"/>
      <c r="AX621" s="5696"/>
      <c r="AY621" s="5701"/>
      <c r="AZ621" s="6294"/>
      <c r="GK621" s="3850"/>
    </row>
    <row r="622" spans="36:193">
      <c r="AJ622" s="5825"/>
      <c r="AK622" s="7304"/>
      <c r="AL622" s="5701"/>
      <c r="AM622" s="5918"/>
      <c r="AN622" s="7160"/>
      <c r="AO622" s="3941"/>
      <c r="AP622" s="3941"/>
      <c r="AQ622" s="5711"/>
      <c r="AR622" s="5707"/>
      <c r="AS622" s="7572"/>
      <c r="AT622" s="3941"/>
      <c r="AU622" s="5740"/>
      <c r="AV622" s="5740"/>
      <c r="AW622" s="5709"/>
      <c r="AX622" s="5711"/>
      <c r="AY622" s="5701"/>
      <c r="AZ622" s="6294"/>
      <c r="GK622" s="3850"/>
    </row>
    <row r="623" spans="36:193">
      <c r="AJ623" s="5825"/>
      <c r="AK623" s="7304"/>
      <c r="AL623" s="5701"/>
      <c r="AM623" s="5918"/>
      <c r="AN623" s="7160"/>
      <c r="AO623" s="3941"/>
      <c r="AP623" s="3941"/>
      <c r="AQ623" s="5711"/>
      <c r="AR623" s="5707"/>
      <c r="AS623" s="7572"/>
      <c r="AT623" s="3941"/>
      <c r="AU623" s="5740"/>
      <c r="AV623" s="5740"/>
      <c r="AW623" s="5709"/>
      <c r="AX623" s="5711"/>
      <c r="AY623" s="5701"/>
      <c r="AZ623" s="5888"/>
      <c r="GK623" s="3850"/>
    </row>
    <row r="624" spans="36:193" ht="15" thickBot="1">
      <c r="AJ624" s="5856"/>
      <c r="AK624" s="4185"/>
      <c r="AL624" s="4185"/>
      <c r="AM624" s="4185"/>
      <c r="AN624" s="4185"/>
      <c r="AO624" s="4185"/>
      <c r="AP624" s="4185"/>
      <c r="AQ624" s="4185"/>
      <c r="AR624" s="2151"/>
      <c r="AS624" s="4185"/>
      <c r="AT624" s="4185"/>
      <c r="AU624" s="5830"/>
      <c r="AV624" s="5830"/>
      <c r="AW624" s="6432"/>
      <c r="AX624" s="4185"/>
      <c r="AY624" s="2151"/>
      <c r="AZ624" s="5862"/>
      <c r="GK624" s="3850"/>
    </row>
    <row r="625" spans="36:193">
      <c r="AJ625" s="5734"/>
      <c r="AK625" s="4955"/>
      <c r="AL625" s="4955"/>
      <c r="AM625" s="4955"/>
      <c r="AN625" s="4955"/>
      <c r="AO625" s="4955"/>
      <c r="AP625" s="4955"/>
      <c r="AQ625" s="4955"/>
      <c r="AR625" s="2024"/>
      <c r="AS625" s="4955"/>
      <c r="AT625" s="4955"/>
      <c r="AU625" s="6362"/>
      <c r="AV625" s="6362"/>
      <c r="AW625" s="4955"/>
      <c r="AX625" s="4955"/>
      <c r="AY625" s="2024"/>
      <c r="AZ625" s="4955"/>
      <c r="GK625" s="3850"/>
    </row>
    <row r="626" spans="36:193">
      <c r="AJ626" s="5734"/>
      <c r="AK626" s="4955"/>
      <c r="AL626" s="4955"/>
      <c r="AM626" s="4955"/>
      <c r="AN626" s="4955"/>
      <c r="AO626" s="4955"/>
      <c r="AP626" s="4955"/>
      <c r="AQ626" s="4955"/>
      <c r="AR626" s="2024"/>
      <c r="AS626" s="4955"/>
      <c r="AT626" s="4955"/>
      <c r="AU626" s="6362"/>
      <c r="AV626" s="6362"/>
      <c r="AW626" s="4955"/>
      <c r="AX626" s="4955"/>
      <c r="AY626" s="2024"/>
      <c r="AZ626" s="4955"/>
      <c r="GK626" s="3850"/>
    </row>
    <row r="627" spans="36:193" ht="24" thickBot="1">
      <c r="AJ627" s="6443" t="s">
        <v>1453</v>
      </c>
      <c r="AK627" s="3880"/>
      <c r="AL627" s="2027" t="s">
        <v>1454</v>
      </c>
      <c r="AM627" s="2027"/>
      <c r="AN627" s="3881"/>
      <c r="AO627" s="2027"/>
      <c r="AP627" s="2027"/>
      <c r="AQ627" s="2027"/>
      <c r="AR627" s="2027"/>
      <c r="AS627" s="6363"/>
      <c r="AT627" s="2027"/>
      <c r="AU627" s="2027"/>
      <c r="AV627" s="6364"/>
      <c r="AW627" s="6363"/>
      <c r="AX627" s="6363"/>
      <c r="AY627" s="2027"/>
      <c r="AZ627" s="4955"/>
      <c r="GK627" s="3850"/>
    </row>
    <row r="628" spans="36:193">
      <c r="AJ628" s="5579"/>
      <c r="AK628" s="5772"/>
      <c r="AL628" s="5773" t="s">
        <v>14</v>
      </c>
      <c r="AM628" s="5773" t="s">
        <v>12</v>
      </c>
      <c r="AN628" s="5773"/>
      <c r="AO628" s="5773"/>
      <c r="AP628" s="5773"/>
      <c r="AQ628" s="5773" t="s">
        <v>15</v>
      </c>
      <c r="AR628" s="5773" t="s">
        <v>12</v>
      </c>
      <c r="AS628" s="5746" t="s">
        <v>12</v>
      </c>
      <c r="AT628" s="5773"/>
      <c r="AU628" s="5773"/>
      <c r="AV628" s="5773"/>
      <c r="AW628" s="5773"/>
      <c r="AX628" s="5773" t="s">
        <v>0</v>
      </c>
      <c r="AY628" s="5774"/>
      <c r="AZ628" s="5775"/>
      <c r="GK628" s="3850"/>
    </row>
    <row r="629" spans="36:193">
      <c r="AJ629" s="5580" t="s">
        <v>4</v>
      </c>
      <c r="AK629" s="5776" t="s">
        <v>18</v>
      </c>
      <c r="AL629" s="5777" t="s">
        <v>19</v>
      </c>
      <c r="AM629" s="5777" t="s">
        <v>19</v>
      </c>
      <c r="AN629" s="5777" t="s">
        <v>20</v>
      </c>
      <c r="AO629" s="5777" t="s">
        <v>21</v>
      </c>
      <c r="AP629" s="5777" t="s">
        <v>1559</v>
      </c>
      <c r="AQ629" s="5777" t="s">
        <v>22</v>
      </c>
      <c r="AR629" s="5777" t="s">
        <v>23</v>
      </c>
      <c r="AS629" s="5751" t="s">
        <v>23</v>
      </c>
      <c r="AT629" s="5777" t="s">
        <v>24</v>
      </c>
      <c r="AU629" s="5777" t="s">
        <v>20</v>
      </c>
      <c r="AV629" s="5777" t="s">
        <v>25</v>
      </c>
      <c r="AW629" s="5777" t="s">
        <v>0</v>
      </c>
      <c r="AX629" s="5777" t="s">
        <v>1363</v>
      </c>
      <c r="AY629" s="5778" t="s">
        <v>1388</v>
      </c>
      <c r="AZ629" s="5779" t="s">
        <v>26</v>
      </c>
      <c r="GK629" s="3850"/>
    </row>
    <row r="630" spans="36:193" ht="15" thickBot="1">
      <c r="AJ630" s="5581"/>
      <c r="AK630" s="5780"/>
      <c r="AL630" s="5781" t="s">
        <v>3</v>
      </c>
      <c r="AM630" s="5781" t="s">
        <v>18</v>
      </c>
      <c r="AN630" s="5781"/>
      <c r="AO630" s="5781"/>
      <c r="AP630" s="5781"/>
      <c r="AQ630" s="5781" t="s">
        <v>21</v>
      </c>
      <c r="AR630" s="5781" t="s">
        <v>27</v>
      </c>
      <c r="AS630" s="5756" t="s">
        <v>28</v>
      </c>
      <c r="AT630" s="5781"/>
      <c r="AU630" s="5781"/>
      <c r="AV630" s="5781"/>
      <c r="AW630" s="5781"/>
      <c r="AX630" s="5781" t="s">
        <v>11</v>
      </c>
      <c r="AY630" s="5782"/>
      <c r="AZ630" s="5783"/>
      <c r="GK630" s="3850"/>
    </row>
    <row r="631" spans="36:193">
      <c r="AJ631" s="5801" t="s">
        <v>1594</v>
      </c>
      <c r="AK631" s="5815">
        <v>1</v>
      </c>
      <c r="AL631" s="5584" t="s">
        <v>36</v>
      </c>
      <c r="AM631" s="5585">
        <v>45448</v>
      </c>
      <c r="AN631" s="7280">
        <v>10</v>
      </c>
      <c r="AO631" s="5583" t="s">
        <v>35</v>
      </c>
      <c r="AP631" s="5590">
        <v>10</v>
      </c>
      <c r="AQ631" s="5793">
        <v>191</v>
      </c>
      <c r="AR631" s="5588">
        <v>45453</v>
      </c>
      <c r="AS631" s="5585">
        <v>45454</v>
      </c>
      <c r="AT631" s="5583">
        <v>22742</v>
      </c>
      <c r="AU631" s="5590">
        <v>10000</v>
      </c>
      <c r="AV631" s="5590">
        <f>(AU631-AN631*1000)</f>
        <v>0</v>
      </c>
      <c r="AW631" s="5793">
        <f>(AU631*AQ631/1000)</f>
        <v>1910</v>
      </c>
      <c r="AX631" s="5793">
        <f>(AW631*0.05)</f>
        <v>95.5</v>
      </c>
      <c r="AY631" s="5663">
        <v>5</v>
      </c>
      <c r="AZ631" s="5857"/>
      <c r="GK631" s="3850"/>
    </row>
    <row r="632" spans="36:193">
      <c r="AJ632" s="5823" t="s">
        <v>1594</v>
      </c>
      <c r="AK632" s="5631">
        <v>2</v>
      </c>
      <c r="AL632" s="5589" t="s">
        <v>796</v>
      </c>
      <c r="AM632" s="5595">
        <v>45510</v>
      </c>
      <c r="AN632" s="6940">
        <v>20</v>
      </c>
      <c r="AO632" s="5594" t="s">
        <v>35</v>
      </c>
      <c r="AP632" s="5598">
        <v>20</v>
      </c>
      <c r="AQ632" s="5608">
        <v>191</v>
      </c>
      <c r="AR632" s="4482">
        <v>45518</v>
      </c>
      <c r="AS632" s="5595">
        <v>45525</v>
      </c>
      <c r="AT632" s="5594">
        <v>23139</v>
      </c>
      <c r="AU632" s="5598">
        <v>20000</v>
      </c>
      <c r="AV632" s="5598">
        <f>(AU632-AN632*1000)</f>
        <v>0</v>
      </c>
      <c r="AW632" s="5608">
        <f>(AU632*AQ632/1000)</f>
        <v>3820</v>
      </c>
      <c r="AX632" s="5608">
        <f>(AW632*0.05)</f>
        <v>191</v>
      </c>
      <c r="AY632" s="5632">
        <v>5</v>
      </c>
      <c r="AZ632" s="5858"/>
      <c r="GK632" s="3850"/>
    </row>
    <row r="633" spans="36:193">
      <c r="AJ633" s="5823" t="s">
        <v>1636</v>
      </c>
      <c r="AK633" s="5626">
        <v>3</v>
      </c>
      <c r="AL633" s="5599" t="s">
        <v>796</v>
      </c>
      <c r="AM633" s="5610">
        <v>45510</v>
      </c>
      <c r="AN633" s="5861">
        <v>20</v>
      </c>
      <c r="AO633" s="5612" t="s">
        <v>35</v>
      </c>
      <c r="AP633" s="5630">
        <v>20</v>
      </c>
      <c r="AQ633" s="5629">
        <v>175</v>
      </c>
      <c r="AR633" s="4482">
        <v>45518</v>
      </c>
      <c r="AS633" s="5595">
        <v>45525</v>
      </c>
      <c r="AT633" s="5612">
        <v>23139</v>
      </c>
      <c r="AU633" s="5630">
        <v>20000</v>
      </c>
      <c r="AV633" s="5630">
        <f>(AU633-AN633*1000)</f>
        <v>0</v>
      </c>
      <c r="AW633" s="5629">
        <f>(AU633*AQ633/1000)</f>
        <v>3500</v>
      </c>
      <c r="AX633" s="5629">
        <f>(AW633*0.05)</f>
        <v>175</v>
      </c>
      <c r="AY633" s="6209">
        <v>5</v>
      </c>
      <c r="AZ633" s="5858"/>
      <c r="GK633" s="3850"/>
    </row>
    <row r="634" spans="36:193">
      <c r="AJ634" s="5825"/>
      <c r="AK634" s="5692"/>
      <c r="AL634" s="6377"/>
      <c r="AM634" s="5698"/>
      <c r="AN634" s="7386"/>
      <c r="AO634" s="5693"/>
      <c r="AP634" s="5699"/>
      <c r="AQ634" s="5696"/>
      <c r="AR634" s="5707"/>
      <c r="AS634" s="7572"/>
      <c r="AT634" s="5693"/>
      <c r="AU634" s="5699"/>
      <c r="AV634" s="5699"/>
      <c r="AW634" s="5696"/>
      <c r="AX634" s="5696"/>
      <c r="AY634" s="7388"/>
      <c r="AZ634" s="7442"/>
      <c r="GK634" s="3850"/>
    </row>
    <row r="635" spans="36:193">
      <c r="AJ635" s="6360"/>
      <c r="AK635" s="5692"/>
      <c r="AL635" s="6377"/>
      <c r="AM635" s="5698"/>
      <c r="AN635" s="7386"/>
      <c r="AO635" s="5693"/>
      <c r="AP635" s="5699"/>
      <c r="AQ635" s="5696"/>
      <c r="AR635" s="5697"/>
      <c r="AS635" s="7387"/>
      <c r="AT635" s="5693"/>
      <c r="AU635" s="5699"/>
      <c r="AV635" s="5699"/>
      <c r="AW635" s="5696"/>
      <c r="AX635" s="5696"/>
      <c r="AY635" s="7388"/>
      <c r="AZ635" s="6368"/>
      <c r="GK635" s="3850"/>
    </row>
    <row r="636" spans="36:193">
      <c r="AJ636" s="5637"/>
      <c r="AK636" s="5605"/>
      <c r="AL636" s="5589"/>
      <c r="AM636" s="5595"/>
      <c r="AN636" s="6292"/>
      <c r="AO636" s="5594"/>
      <c r="AP636" s="5594"/>
      <c r="AQ636" s="5597"/>
      <c r="AR636" s="4482"/>
      <c r="AS636" s="5634"/>
      <c r="AT636" s="5594"/>
      <c r="AU636" s="5598"/>
      <c r="AV636" s="5594"/>
      <c r="AW636" s="5608"/>
      <c r="AX636" s="5608"/>
      <c r="AY636" s="5609"/>
      <c r="AZ636" s="5888"/>
      <c r="GK636" s="3850"/>
    </row>
    <row r="637" spans="36:193" ht="15" thickBot="1">
      <c r="AJ637" s="5856"/>
      <c r="AK637" s="4185"/>
      <c r="AL637" s="4185"/>
      <c r="AM637" s="4185" t="s">
        <v>1704</v>
      </c>
      <c r="AN637" s="4185"/>
      <c r="AO637" s="4185"/>
      <c r="AP637" s="4185"/>
      <c r="AQ637" s="4185"/>
      <c r="AR637" s="2151"/>
      <c r="AS637" s="4185"/>
      <c r="AT637" s="4185"/>
      <c r="AU637" s="5830"/>
      <c r="AV637" s="5830"/>
      <c r="AW637" s="4185"/>
      <c r="AX637" s="4185"/>
      <c r="AY637" s="2151"/>
      <c r="AZ637" s="5862"/>
      <c r="GK637" s="3850"/>
    </row>
    <row r="638" spans="36:193">
      <c r="AJ638" s="5734"/>
      <c r="AK638" s="4955"/>
      <c r="AL638" s="4955"/>
      <c r="AM638" s="4955"/>
      <c r="AN638" s="4955"/>
      <c r="AO638" s="4955"/>
      <c r="AP638" s="4955"/>
      <c r="AQ638" s="4955"/>
      <c r="AR638" s="2024"/>
      <c r="AS638" s="4955"/>
      <c r="AT638" s="4955"/>
      <c r="AU638" s="6362"/>
      <c r="AV638" s="6362"/>
      <c r="AW638" s="4955"/>
      <c r="AX638" s="4955"/>
      <c r="AY638" s="2024"/>
      <c r="AZ638" s="4955"/>
      <c r="GK638" s="3850"/>
    </row>
    <row r="639" spans="36:193">
      <c r="AJ639" s="5734"/>
      <c r="AK639" s="4955"/>
      <c r="AL639" s="4955"/>
      <c r="AM639" s="4955"/>
      <c r="AN639" s="4955"/>
      <c r="AO639" s="4955"/>
      <c r="AP639" s="4955"/>
      <c r="AQ639" s="4955"/>
      <c r="AR639" s="2024"/>
      <c r="AS639" s="4955"/>
      <c r="AT639" s="4955"/>
      <c r="AU639" s="6362"/>
      <c r="AV639" s="6362"/>
      <c r="AW639" s="4955"/>
      <c r="AX639" s="4955"/>
      <c r="AY639" s="2024"/>
      <c r="AZ639" s="4955"/>
      <c r="GK639" s="3850"/>
    </row>
    <row r="640" spans="36:193" ht="24" thickBot="1">
      <c r="AJ640" s="6443" t="s">
        <v>1472</v>
      </c>
      <c r="AK640" s="3880"/>
      <c r="AL640" s="2027" t="s">
        <v>1473</v>
      </c>
      <c r="AM640" s="2027"/>
      <c r="AN640" s="3881"/>
      <c r="AO640" s="2027"/>
      <c r="AP640" s="2027"/>
      <c r="AQ640" s="2027"/>
      <c r="AR640" s="2027"/>
      <c r="AS640" s="6363"/>
      <c r="AT640" s="6363"/>
      <c r="AU640" s="6364"/>
      <c r="AV640" s="6364"/>
      <c r="AW640" s="6363"/>
      <c r="AX640" s="6363"/>
      <c r="AY640" s="2027"/>
      <c r="AZ640" s="6363"/>
      <c r="GK640" s="3850"/>
    </row>
    <row r="641" spans="36:193">
      <c r="AJ641" s="5791"/>
      <c r="AK641" s="5792"/>
      <c r="AL641" s="5584"/>
      <c r="AM641" s="5802"/>
      <c r="AN641" s="7070"/>
      <c r="AO641" s="5583"/>
      <c r="AP641" s="5583"/>
      <c r="AQ641" s="5587"/>
      <c r="AR641" s="5588"/>
      <c r="AS641" s="5585"/>
      <c r="AT641" s="5583"/>
      <c r="AU641" s="5590"/>
      <c r="AV641" s="5583"/>
      <c r="AW641" s="5793"/>
      <c r="AX641" s="5793"/>
      <c r="AY641" s="5662"/>
      <c r="AZ641" s="5857"/>
      <c r="GK641" s="3850"/>
    </row>
    <row r="642" spans="36:193">
      <c r="AJ642" s="5690"/>
      <c r="AK642" s="5642"/>
      <c r="AL642" s="5643"/>
      <c r="AM642" s="5644"/>
      <c r="AN642" s="6459"/>
      <c r="AO642" s="5646"/>
      <c r="AP642" s="5646"/>
      <c r="AQ642" s="5647"/>
      <c r="AR642" s="5648"/>
      <c r="AS642" s="5834"/>
      <c r="AT642" s="5646"/>
      <c r="AU642" s="6460"/>
      <c r="AV642" s="3941"/>
      <c r="AW642" s="5711"/>
      <c r="AX642" s="5711"/>
      <c r="AY642" s="5836"/>
      <c r="AZ642" s="6368"/>
      <c r="GK642" s="3850"/>
    </row>
    <row r="643" spans="36:193">
      <c r="AJ643" s="5637"/>
      <c r="AK643" s="5605"/>
      <c r="AL643" s="5589"/>
      <c r="AM643" s="5595"/>
      <c r="AN643" s="6292"/>
      <c r="AO643" s="5594"/>
      <c r="AP643" s="5594"/>
      <c r="AQ643" s="5597"/>
      <c r="AR643" s="4482"/>
      <c r="AS643" s="5634"/>
      <c r="AT643" s="5594"/>
      <c r="AU643" s="5598"/>
      <c r="AV643" s="5594"/>
      <c r="AW643" s="5608"/>
      <c r="AX643" s="5608"/>
      <c r="AY643" s="5609"/>
      <c r="AZ643" s="5888"/>
      <c r="GK643" s="3850"/>
    </row>
    <row r="644" spans="36:193" ht="15" thickBot="1">
      <c r="AJ644" s="5856"/>
      <c r="AK644" s="4185"/>
      <c r="AL644" s="4185"/>
      <c r="AM644" s="4185"/>
      <c r="AN644" s="4185"/>
      <c r="AO644" s="4185"/>
      <c r="AP644" s="4185"/>
      <c r="AQ644" s="4185"/>
      <c r="AR644" s="2151"/>
      <c r="AS644" s="4185"/>
      <c r="AT644" s="4185"/>
      <c r="AU644" s="5830"/>
      <c r="AV644" s="5830"/>
      <c r="AW644" s="4185"/>
      <c r="AX644" s="4185"/>
      <c r="AY644" s="2151"/>
      <c r="AZ644" s="5862"/>
      <c r="GK644" s="3850"/>
    </row>
    <row r="645" spans="36:193">
      <c r="AJ645" s="5734"/>
      <c r="AK645" s="4955"/>
      <c r="AL645" s="4955"/>
      <c r="AM645" s="4955"/>
      <c r="AN645" s="4955"/>
      <c r="AO645" s="4955"/>
      <c r="AP645" s="4955"/>
      <c r="AQ645" s="4955"/>
      <c r="AR645" s="2024"/>
      <c r="AS645" s="4955"/>
      <c r="AT645" s="4955"/>
      <c r="AU645" s="6362"/>
      <c r="AV645" s="6362"/>
      <c r="AW645" s="4955"/>
      <c r="AX645" s="4955"/>
      <c r="AY645" s="2024"/>
      <c r="AZ645" s="4955"/>
      <c r="GK645" s="3850"/>
    </row>
    <row r="646" spans="36:193">
      <c r="AJ646" s="5734"/>
      <c r="AK646" s="4955"/>
      <c r="AL646" s="4955"/>
      <c r="AM646" s="4955"/>
      <c r="AN646" s="4955"/>
      <c r="AO646" s="4955"/>
      <c r="AP646" s="4955"/>
      <c r="AQ646" s="4955"/>
      <c r="AR646" s="2024"/>
      <c r="AS646" s="4955"/>
      <c r="AT646" s="4955"/>
      <c r="AU646" s="6362"/>
      <c r="AV646" s="6362"/>
      <c r="AW646" s="4955"/>
      <c r="AX646" s="4955"/>
      <c r="AY646" s="2024"/>
      <c r="AZ646" s="4955"/>
      <c r="GK646" s="3850"/>
    </row>
    <row r="647" spans="36:193" ht="24" thickBot="1">
      <c r="AJ647" s="6443" t="s">
        <v>1436</v>
      </c>
      <c r="AK647" s="3880"/>
      <c r="AL647" s="2027" t="s">
        <v>1437</v>
      </c>
      <c r="AM647" s="2027"/>
      <c r="AN647" s="3881"/>
      <c r="AO647" s="2027"/>
      <c r="AP647" s="2027"/>
      <c r="AQ647" s="2027"/>
      <c r="AR647" s="2027"/>
      <c r="AS647" s="6363"/>
      <c r="AT647" s="2027"/>
      <c r="AU647" s="2027" t="s">
        <v>739</v>
      </c>
      <c r="AV647" s="6364"/>
      <c r="AW647" s="6363"/>
      <c r="AX647" s="6363"/>
      <c r="AY647" s="2027"/>
      <c r="AZ647" s="4955"/>
      <c r="GK647" s="3850"/>
    </row>
    <row r="648" spans="36:193">
      <c r="AJ648" s="5791" t="s">
        <v>1610</v>
      </c>
      <c r="AK648" s="5584">
        <v>9</v>
      </c>
      <c r="AL648" s="5584" t="s">
        <v>796</v>
      </c>
      <c r="AM648" s="5585">
        <v>45476</v>
      </c>
      <c r="AN648" s="7070">
        <v>7</v>
      </c>
      <c r="AO648" s="5583" t="s">
        <v>35</v>
      </c>
      <c r="AP648" s="5583">
        <v>14</v>
      </c>
      <c r="AQ648" s="5587">
        <v>765</v>
      </c>
      <c r="AR648" s="5588">
        <v>45488</v>
      </c>
      <c r="AS648" s="5661">
        <v>45477</v>
      </c>
      <c r="AT648" s="5584">
        <v>22850</v>
      </c>
      <c r="AU648" s="5662">
        <v>7000</v>
      </c>
      <c r="AV648" s="5590">
        <f>(AU648-AN648*1000)</f>
        <v>0</v>
      </c>
      <c r="AW648" s="5591">
        <f>(AU648*AQ648/1000)</f>
        <v>5355</v>
      </c>
      <c r="AX648" s="5591">
        <f>(AW648*0.05)</f>
        <v>267.75</v>
      </c>
      <c r="AY648" s="5662">
        <v>5</v>
      </c>
      <c r="AZ648" s="5857"/>
      <c r="GK648" s="3850"/>
    </row>
    <row r="649" spans="36:193">
      <c r="AJ649" s="5690"/>
      <c r="AK649" s="5701"/>
      <c r="AL649" s="5701"/>
      <c r="AM649" s="5918"/>
      <c r="AN649" s="5705"/>
      <c r="AO649" s="3941"/>
      <c r="AP649" s="3941"/>
      <c r="AQ649" s="5709"/>
      <c r="AR649" s="5707"/>
      <c r="AS649" s="5704"/>
      <c r="AT649" s="5701"/>
      <c r="AU649" s="5708"/>
      <c r="AV649" s="5708"/>
      <c r="AW649" s="5709"/>
      <c r="AX649" s="5709"/>
      <c r="AY649" s="6309"/>
      <c r="AZ649" s="6368"/>
      <c r="GK649" s="3850"/>
    </row>
    <row r="650" spans="36:193">
      <c r="AJ650" s="5884"/>
      <c r="AK650" s="5885"/>
      <c r="AL650" s="5646"/>
      <c r="AM650" s="5728"/>
      <c r="AN650" s="5729"/>
      <c r="AO650" s="5646"/>
      <c r="AP650" s="5646"/>
      <c r="AQ650" s="5649"/>
      <c r="AR650" s="5648"/>
      <c r="AS650" s="5644"/>
      <c r="AT650" s="5646"/>
      <c r="AU650" s="5880"/>
      <c r="AV650" s="5886"/>
      <c r="AW650" s="5887"/>
      <c r="AX650" s="5879"/>
      <c r="AY650" s="5643"/>
      <c r="AZ650" s="5888"/>
      <c r="GK650" s="3850"/>
    </row>
    <row r="651" spans="36:193" ht="15" thickBot="1">
      <c r="AJ651" s="5856"/>
      <c r="AK651" s="4185"/>
      <c r="AL651" s="4185"/>
      <c r="AM651" s="4185"/>
      <c r="AN651" s="4185"/>
      <c r="AO651" s="4185"/>
      <c r="AP651" s="4185"/>
      <c r="AQ651" s="4185"/>
      <c r="AR651" s="2151"/>
      <c r="AS651" s="4185"/>
      <c r="AT651" s="4185"/>
      <c r="AU651" s="5830"/>
      <c r="AV651" s="5830"/>
      <c r="AW651" s="4185"/>
      <c r="AX651" s="4185"/>
      <c r="AY651" s="2151"/>
      <c r="AZ651" s="5862"/>
      <c r="GK651" s="3850"/>
    </row>
    <row r="652" spans="36:193">
      <c r="AJ652" s="5734"/>
      <c r="AK652" s="4955"/>
      <c r="AL652" s="4955"/>
      <c r="AM652" s="4955"/>
      <c r="AN652" s="4955"/>
      <c r="AO652" s="4955"/>
      <c r="AP652" s="4955"/>
      <c r="AQ652" s="4955"/>
      <c r="AR652" s="2024"/>
      <c r="AS652" s="4955"/>
      <c r="AT652" s="4955"/>
      <c r="AU652" s="6362"/>
      <c r="AV652" s="6362"/>
      <c r="AW652" s="4955"/>
      <c r="AX652" s="4955"/>
      <c r="AY652" s="2024"/>
      <c r="AZ652" s="4955"/>
      <c r="GK652" s="3850"/>
    </row>
    <row r="653" spans="36:193">
      <c r="AJ653" s="5660"/>
      <c r="AK653" s="5814"/>
      <c r="AL653" s="5814"/>
      <c r="AM653" s="3602"/>
      <c r="AN653" s="3602"/>
      <c r="AO653" s="3602"/>
      <c r="AP653" s="3602"/>
      <c r="AQ653" s="3602"/>
      <c r="AR653" s="3602"/>
      <c r="AS653" s="5814"/>
      <c r="AT653" s="3602"/>
      <c r="AU653" s="3602"/>
      <c r="AV653" s="3602"/>
      <c r="AW653" s="3602"/>
      <c r="AX653" s="3602"/>
      <c r="AY653" s="3602"/>
      <c r="AZ653" s="3602"/>
      <c r="GK653" s="3850"/>
    </row>
    <row r="654" spans="36:193" ht="15" thickBot="1">
      <c r="AJ654" s="5742" t="s">
        <v>1407</v>
      </c>
      <c r="AK654" s="5863" t="s">
        <v>1410</v>
      </c>
      <c r="AL654" s="5814"/>
      <c r="AM654" s="3602"/>
      <c r="AN654" s="3602"/>
      <c r="AO654" s="3602"/>
      <c r="AP654" s="3602"/>
      <c r="AQ654" s="3602"/>
      <c r="AR654" s="3602"/>
      <c r="AS654" s="5814"/>
      <c r="AT654" s="3602"/>
      <c r="AU654" s="3602"/>
      <c r="AV654" s="3602"/>
      <c r="AW654" s="3602"/>
      <c r="AX654" s="3602"/>
      <c r="AY654" s="3602"/>
      <c r="AZ654" s="3602"/>
      <c r="GK654" s="3850"/>
    </row>
    <row r="655" spans="36:193">
      <c r="AJ655" s="5579"/>
      <c r="AK655" s="5772"/>
      <c r="AL655" s="5773" t="s">
        <v>14</v>
      </c>
      <c r="AM655" s="5773" t="s">
        <v>12</v>
      </c>
      <c r="AN655" s="5773"/>
      <c r="AO655" s="5773"/>
      <c r="AP655" s="5773"/>
      <c r="AQ655" s="5773" t="s">
        <v>15</v>
      </c>
      <c r="AR655" s="5773" t="s">
        <v>12</v>
      </c>
      <c r="AS655" s="5746" t="s">
        <v>12</v>
      </c>
      <c r="AT655" s="5773"/>
      <c r="AU655" s="5773"/>
      <c r="AV655" s="5773"/>
      <c r="AW655" s="5773"/>
      <c r="AX655" s="5773" t="s">
        <v>0</v>
      </c>
      <c r="AY655" s="5774"/>
      <c r="AZ655" s="5775"/>
      <c r="GK655" s="3850"/>
    </row>
    <row r="656" spans="36:193">
      <c r="AJ656" s="5580" t="s">
        <v>4</v>
      </c>
      <c r="AK656" s="5776" t="s">
        <v>18</v>
      </c>
      <c r="AL656" s="5777" t="s">
        <v>19</v>
      </c>
      <c r="AM656" s="5777" t="s">
        <v>19</v>
      </c>
      <c r="AN656" s="5777" t="s">
        <v>20</v>
      </c>
      <c r="AO656" s="5777" t="s">
        <v>21</v>
      </c>
      <c r="AP656" s="5777" t="s">
        <v>1559</v>
      </c>
      <c r="AQ656" s="5777" t="s">
        <v>22</v>
      </c>
      <c r="AR656" s="5777" t="s">
        <v>23</v>
      </c>
      <c r="AS656" s="5751" t="s">
        <v>23</v>
      </c>
      <c r="AT656" s="5777" t="s">
        <v>24</v>
      </c>
      <c r="AU656" s="5777" t="s">
        <v>20</v>
      </c>
      <c r="AV656" s="5777" t="s">
        <v>25</v>
      </c>
      <c r="AW656" s="5777" t="s">
        <v>0</v>
      </c>
      <c r="AX656" s="5777" t="s">
        <v>1363</v>
      </c>
      <c r="AY656" s="5778" t="s">
        <v>1388</v>
      </c>
      <c r="AZ656" s="5779" t="s">
        <v>26</v>
      </c>
      <c r="GK656" s="3850"/>
    </row>
    <row r="657" spans="36:193" ht="15" thickBot="1">
      <c r="AJ657" s="5581"/>
      <c r="AK657" s="5780"/>
      <c r="AL657" s="5781" t="s">
        <v>3</v>
      </c>
      <c r="AM657" s="5781" t="s">
        <v>18</v>
      </c>
      <c r="AN657" s="5781"/>
      <c r="AO657" s="5781"/>
      <c r="AP657" s="5781"/>
      <c r="AQ657" s="5781" t="s">
        <v>21</v>
      </c>
      <c r="AR657" s="5781" t="s">
        <v>27</v>
      </c>
      <c r="AS657" s="5756" t="s">
        <v>28</v>
      </c>
      <c r="AT657" s="5781"/>
      <c r="AU657" s="5781"/>
      <c r="AV657" s="5781"/>
      <c r="AW657" s="5781"/>
      <c r="AX657" s="5781" t="s">
        <v>11</v>
      </c>
      <c r="AY657" s="5782"/>
      <c r="AZ657" s="5783"/>
      <c r="GK657" s="3850"/>
    </row>
    <row r="658" spans="36:193">
      <c r="AJ658" s="5801"/>
      <c r="AK658" s="5815"/>
      <c r="AL658" s="5584"/>
      <c r="AM658" s="5802"/>
      <c r="AN658" s="5590"/>
      <c r="AO658" s="5583"/>
      <c r="AP658" s="5583"/>
      <c r="AQ658" s="5793"/>
      <c r="AR658" s="5588"/>
      <c r="AS658" s="5585"/>
      <c r="AT658" s="5583"/>
      <c r="AU658" s="5590"/>
      <c r="AV658" s="5590"/>
      <c r="AW658" s="5591"/>
      <c r="AX658" s="5793"/>
      <c r="AY658" s="3565"/>
      <c r="AZ658" s="5763"/>
      <c r="GK658" s="3850"/>
    </row>
    <row r="659" spans="36:193">
      <c r="AJ659" s="5823"/>
      <c r="AK659" s="5589"/>
      <c r="AL659" s="5589"/>
      <c r="AM659" s="5595"/>
      <c r="AN659" s="5596"/>
      <c r="AO659" s="5589"/>
      <c r="AP659" s="5589"/>
      <c r="AQ659" s="5597"/>
      <c r="AR659" s="4482"/>
      <c r="AS659" s="5634"/>
      <c r="AT659" s="5589"/>
      <c r="AU659" s="5598"/>
      <c r="AV659" s="5589"/>
      <c r="AW659" s="5600"/>
      <c r="AX659" s="5600"/>
      <c r="AY659" s="5632"/>
      <c r="AZ659" s="2150"/>
      <c r="GK659" s="3850"/>
    </row>
    <row r="660" spans="36:193">
      <c r="AJ660" s="5855"/>
      <c r="AK660" s="3674"/>
      <c r="AL660" s="3674"/>
      <c r="AM660" s="2091"/>
      <c r="AN660" s="2091"/>
      <c r="AO660" s="2091"/>
      <c r="AP660" s="2091"/>
      <c r="AQ660" s="2091"/>
      <c r="AR660" s="2091"/>
      <c r="AS660" s="3674"/>
      <c r="AT660" s="2091"/>
      <c r="AU660" s="3546"/>
      <c r="AV660" s="3546"/>
      <c r="AW660" s="2091"/>
      <c r="AX660" s="2091"/>
      <c r="AY660" s="2091"/>
      <c r="AZ660" s="2150"/>
      <c r="GK660" s="3850"/>
    </row>
    <row r="661" spans="36:193">
      <c r="AJ661" s="5855"/>
      <c r="AK661" s="3674"/>
      <c r="AL661" s="3674"/>
      <c r="AM661" s="2091"/>
      <c r="AN661" s="2091"/>
      <c r="AO661" s="2091"/>
      <c r="AP661" s="2091"/>
      <c r="AQ661" s="2091"/>
      <c r="AR661" s="2091"/>
      <c r="AS661" s="3674"/>
      <c r="AT661" s="2091"/>
      <c r="AU661" s="3546"/>
      <c r="AV661" s="3546"/>
      <c r="AW661" s="2091"/>
      <c r="AX661" s="2091"/>
      <c r="AY661" s="2091"/>
      <c r="AZ661" s="2150"/>
      <c r="GK661" s="3850"/>
    </row>
    <row r="662" spans="36:193">
      <c r="AJ662" s="5855"/>
      <c r="AK662" s="3674"/>
      <c r="AL662" s="3674"/>
      <c r="AM662" s="2091"/>
      <c r="AN662" s="2091"/>
      <c r="AO662" s="2091"/>
      <c r="AP662" s="2091"/>
      <c r="AQ662" s="2091"/>
      <c r="AR662" s="2091"/>
      <c r="AS662" s="3674"/>
      <c r="AT662" s="2091"/>
      <c r="AU662" s="3546"/>
      <c r="AV662" s="3546"/>
      <c r="AW662" s="2091"/>
      <c r="AX662" s="2091"/>
      <c r="AY662" s="2091"/>
      <c r="AZ662" s="2150"/>
      <c r="GK662" s="3850"/>
    </row>
    <row r="663" spans="36:193">
      <c r="AJ663" s="5855"/>
      <c r="AK663" s="3674"/>
      <c r="AL663" s="3674"/>
      <c r="AM663" s="2091"/>
      <c r="AN663" s="2091"/>
      <c r="AO663" s="2091"/>
      <c r="AP663" s="2091"/>
      <c r="AQ663" s="2091"/>
      <c r="AR663" s="2091"/>
      <c r="AS663" s="3674"/>
      <c r="AT663" s="2091"/>
      <c r="AU663" s="3546"/>
      <c r="AV663" s="3546"/>
      <c r="AW663" s="2091"/>
      <c r="AX663" s="2091"/>
      <c r="AY663" s="2091"/>
      <c r="AZ663" s="2150"/>
      <c r="GK663" s="3850"/>
    </row>
    <row r="664" spans="36:193">
      <c r="AJ664" s="5855"/>
      <c r="AK664" s="3674"/>
      <c r="AL664" s="3674"/>
      <c r="AM664" s="2091"/>
      <c r="AN664" s="2091"/>
      <c r="AO664" s="2091"/>
      <c r="AP664" s="2091"/>
      <c r="AQ664" s="2091"/>
      <c r="AR664" s="2091"/>
      <c r="AS664" s="3674"/>
      <c r="AT664" s="2091"/>
      <c r="AU664" s="3546"/>
      <c r="AV664" s="3546"/>
      <c r="AW664" s="2091"/>
      <c r="AX664" s="2091"/>
      <c r="AY664" s="2091"/>
      <c r="AZ664" s="2150"/>
      <c r="GK664" s="3850"/>
    </row>
    <row r="665" spans="36:193">
      <c r="AJ665" s="5855"/>
      <c r="AK665" s="3674"/>
      <c r="AL665" s="3674"/>
      <c r="AM665" s="2091"/>
      <c r="AN665" s="2091"/>
      <c r="AO665" s="2091"/>
      <c r="AP665" s="2091"/>
      <c r="AQ665" s="2091"/>
      <c r="AR665" s="2091"/>
      <c r="AS665" s="3674"/>
      <c r="AT665" s="2091"/>
      <c r="AU665" s="3546"/>
      <c r="AV665" s="3546"/>
      <c r="AW665" s="2091"/>
      <c r="AX665" s="2091"/>
      <c r="AY665" s="2091"/>
      <c r="AZ665" s="2150"/>
      <c r="GK665" s="3850"/>
    </row>
    <row r="666" spans="36:193">
      <c r="AJ666" s="5855"/>
      <c r="AK666" s="3674"/>
      <c r="AL666" s="3674"/>
      <c r="AM666" s="5864"/>
      <c r="AN666" s="2091"/>
      <c r="AO666" s="2091"/>
      <c r="AP666" s="2091"/>
      <c r="AQ666" s="2091"/>
      <c r="AR666" s="2091"/>
      <c r="AS666" s="3674"/>
      <c r="AT666" s="2091"/>
      <c r="AU666" s="3546"/>
      <c r="AV666" s="3546"/>
      <c r="AW666" s="2091"/>
      <c r="AX666" s="2091"/>
      <c r="AY666" s="2091"/>
      <c r="AZ666" s="2150"/>
      <c r="GK666" s="3850"/>
    </row>
    <row r="667" spans="36:193">
      <c r="AJ667" s="5855"/>
      <c r="AK667" s="3674"/>
      <c r="AL667" s="3674"/>
      <c r="AM667" s="2091"/>
      <c r="AN667" s="2091"/>
      <c r="AO667" s="2091"/>
      <c r="AP667" s="2091"/>
      <c r="AQ667" s="2091"/>
      <c r="AR667" s="2091"/>
      <c r="AS667" s="3674"/>
      <c r="AT667" s="2091"/>
      <c r="AU667" s="3546"/>
      <c r="AV667" s="3546"/>
      <c r="AW667" s="2091"/>
      <c r="AX667" s="2091"/>
      <c r="AY667" s="2091"/>
      <c r="AZ667" s="2150"/>
      <c r="GK667" s="3850"/>
    </row>
    <row r="668" spans="36:193" ht="15" thickBot="1">
      <c r="AJ668" s="5856"/>
      <c r="AK668" s="4185"/>
      <c r="AL668" s="4185"/>
      <c r="AM668" s="2151"/>
      <c r="AN668" s="2151"/>
      <c r="AO668" s="2151"/>
      <c r="AP668" s="2151"/>
      <c r="AQ668" s="2151"/>
      <c r="AR668" s="2151"/>
      <c r="AS668" s="4185"/>
      <c r="AT668" s="2151"/>
      <c r="AU668" s="5865"/>
      <c r="AV668" s="5865"/>
      <c r="AW668" s="2151"/>
      <c r="AX668" s="2151"/>
      <c r="AY668" s="2151"/>
      <c r="AZ668" s="2152"/>
      <c r="GK668" s="3850"/>
    </row>
    <row r="669" spans="36:193">
      <c r="AJ669" s="5660"/>
      <c r="AK669" s="5814"/>
      <c r="AL669" s="5814"/>
      <c r="AM669" s="3602"/>
      <c r="AN669" s="3602"/>
      <c r="AO669" s="3602"/>
      <c r="AP669" s="3602"/>
      <c r="AQ669" s="3602"/>
      <c r="AR669" s="3602"/>
      <c r="AS669" s="5814"/>
      <c r="AT669" s="3602"/>
      <c r="AU669" s="3602"/>
      <c r="AV669" s="3602"/>
      <c r="AW669" s="3602"/>
      <c r="AX669" s="3602"/>
      <c r="AY669" s="3602"/>
      <c r="AZ669" s="3602"/>
      <c r="GK669" s="3850"/>
    </row>
    <row r="670" spans="36:193">
      <c r="AJ670" s="5660"/>
      <c r="AK670" s="5814"/>
      <c r="AL670" s="5814"/>
      <c r="AM670" s="3602"/>
      <c r="AN670" s="3602"/>
      <c r="AO670" s="3602"/>
      <c r="AP670" s="3602"/>
      <c r="AQ670" s="3602"/>
      <c r="AR670" s="3602"/>
      <c r="AS670" s="5814"/>
      <c r="AT670" s="3602"/>
      <c r="AU670" s="3602"/>
      <c r="AV670" s="3602"/>
      <c r="AW670" s="3602"/>
      <c r="AX670" s="3602"/>
      <c r="AY670" s="3602"/>
      <c r="AZ670" s="3602"/>
      <c r="GK670" s="3850"/>
    </row>
    <row r="671" spans="36:193" ht="15" thickBot="1">
      <c r="AJ671" s="5742" t="s">
        <v>823</v>
      </c>
      <c r="AK671" s="2024" t="s">
        <v>824</v>
      </c>
      <c r="AL671" s="2024"/>
      <c r="AM671" s="2154"/>
      <c r="AN671" s="2024"/>
      <c r="AO671" s="2024"/>
      <c r="AP671" s="2024"/>
      <c r="AQ671" s="2024"/>
      <c r="AR671" s="2024"/>
      <c r="AS671" s="4955"/>
      <c r="AT671" s="3602"/>
      <c r="AU671" s="3602"/>
      <c r="AV671" s="3602"/>
      <c r="AW671" s="3602"/>
      <c r="AX671" s="3602"/>
      <c r="AY671" s="3602"/>
      <c r="AZ671" s="3602"/>
      <c r="GK671" s="3850"/>
    </row>
    <row r="672" spans="36:193">
      <c r="AJ672" s="5579"/>
      <c r="AK672" s="5772"/>
      <c r="AL672" s="5773" t="s">
        <v>14</v>
      </c>
      <c r="AM672" s="5773" t="s">
        <v>12</v>
      </c>
      <c r="AN672" s="5773"/>
      <c r="AO672" s="5773"/>
      <c r="AP672" s="5773"/>
      <c r="AQ672" s="5773" t="s">
        <v>15</v>
      </c>
      <c r="AR672" s="5773" t="s">
        <v>12</v>
      </c>
      <c r="AS672" s="5746" t="s">
        <v>12</v>
      </c>
      <c r="AT672" s="5773"/>
      <c r="AU672" s="5773"/>
      <c r="AV672" s="5773"/>
      <c r="AW672" s="5773"/>
      <c r="AX672" s="5773" t="s">
        <v>0</v>
      </c>
      <c r="AY672" s="5774"/>
      <c r="AZ672" s="5775"/>
      <c r="GK672" s="3850"/>
    </row>
    <row r="673" spans="36:193">
      <c r="AJ673" s="5580" t="s">
        <v>4</v>
      </c>
      <c r="AK673" s="5776" t="s">
        <v>18</v>
      </c>
      <c r="AL673" s="5777" t="s">
        <v>19</v>
      </c>
      <c r="AM673" s="5777" t="s">
        <v>19</v>
      </c>
      <c r="AN673" s="5777" t="s">
        <v>20</v>
      </c>
      <c r="AO673" s="5777" t="s">
        <v>21</v>
      </c>
      <c r="AP673" s="5777" t="s">
        <v>1559</v>
      </c>
      <c r="AQ673" s="5777" t="s">
        <v>22</v>
      </c>
      <c r="AR673" s="5777" t="s">
        <v>23</v>
      </c>
      <c r="AS673" s="5751" t="s">
        <v>23</v>
      </c>
      <c r="AT673" s="5777" t="s">
        <v>24</v>
      </c>
      <c r="AU673" s="5777" t="s">
        <v>20</v>
      </c>
      <c r="AV673" s="5777" t="s">
        <v>25</v>
      </c>
      <c r="AW673" s="5777" t="s">
        <v>0</v>
      </c>
      <c r="AX673" s="5777" t="s">
        <v>1363</v>
      </c>
      <c r="AY673" s="5778" t="s">
        <v>1388</v>
      </c>
      <c r="AZ673" s="5779" t="s">
        <v>26</v>
      </c>
      <c r="GK673" s="3850"/>
    </row>
    <row r="674" spans="36:193" ht="15" thickBot="1">
      <c r="AJ674" s="5581"/>
      <c r="AK674" s="5780"/>
      <c r="AL674" s="5781" t="s">
        <v>3</v>
      </c>
      <c r="AM674" s="5781" t="s">
        <v>18</v>
      </c>
      <c r="AN674" s="5781"/>
      <c r="AO674" s="5781"/>
      <c r="AP674" s="5781"/>
      <c r="AQ674" s="5781" t="s">
        <v>21</v>
      </c>
      <c r="AR674" s="5781" t="s">
        <v>27</v>
      </c>
      <c r="AS674" s="5756" t="s">
        <v>28</v>
      </c>
      <c r="AT674" s="5781"/>
      <c r="AU674" s="5781"/>
      <c r="AV674" s="5781"/>
      <c r="AW674" s="5781"/>
      <c r="AX674" s="5781" t="s">
        <v>11</v>
      </c>
      <c r="AY674" s="5782"/>
      <c r="AZ674" s="5783"/>
      <c r="GK674" s="3850"/>
    </row>
    <row r="675" spans="36:193">
      <c r="AJ675" s="5791"/>
      <c r="AK675" s="5792"/>
      <c r="AL675" s="5583"/>
      <c r="AM675" s="5585"/>
      <c r="AN675" s="5808"/>
      <c r="AO675" s="5583"/>
      <c r="AP675" s="5583"/>
      <c r="AQ675" s="5587"/>
      <c r="AR675" s="5588"/>
      <c r="AS675" s="5585"/>
      <c r="AT675" s="5583"/>
      <c r="AU675" s="5590"/>
      <c r="AV675" s="5590"/>
      <c r="AW675" s="5797"/>
      <c r="AX675" s="5793"/>
      <c r="AY675" s="2091"/>
      <c r="AZ675" s="5821"/>
      <c r="GK675" s="3850"/>
    </row>
    <row r="676" spans="36:193">
      <c r="AJ676" s="5855"/>
      <c r="AK676" s="3674"/>
      <c r="AL676" s="3674"/>
      <c r="AM676" s="2091"/>
      <c r="AN676" s="2091"/>
      <c r="AO676" s="2091"/>
      <c r="AP676" s="2091"/>
      <c r="AQ676" s="2091"/>
      <c r="AR676" s="2091"/>
      <c r="AS676" s="3674"/>
      <c r="AT676" s="2091"/>
      <c r="AU676" s="3546"/>
      <c r="AV676" s="3546"/>
      <c r="AW676" s="2091"/>
      <c r="AX676" s="2091"/>
      <c r="AY676" s="2091"/>
      <c r="AZ676" s="2150"/>
      <c r="GK676" s="3850"/>
    </row>
    <row r="677" spans="36:193">
      <c r="AJ677" s="5855"/>
      <c r="AK677" s="3674"/>
      <c r="AL677" s="3674"/>
      <c r="AM677" s="2091"/>
      <c r="AN677" s="2091"/>
      <c r="AO677" s="2091"/>
      <c r="AP677" s="2091"/>
      <c r="AQ677" s="2091"/>
      <c r="AR677" s="2091"/>
      <c r="AS677" s="3674"/>
      <c r="AT677" s="2091"/>
      <c r="AU677" s="3546"/>
      <c r="AV677" s="3546"/>
      <c r="AW677" s="2091"/>
      <c r="AX677" s="2091"/>
      <c r="AY677" s="2091"/>
      <c r="AZ677" s="2150"/>
      <c r="GK677" s="3850"/>
    </row>
    <row r="678" spans="36:193">
      <c r="AJ678" s="5855"/>
      <c r="AK678" s="3674"/>
      <c r="AL678" s="3674"/>
      <c r="AM678" s="2091"/>
      <c r="AN678" s="2091"/>
      <c r="AO678" s="2091"/>
      <c r="AP678" s="2091"/>
      <c r="AQ678" s="2091"/>
      <c r="AR678" s="2091"/>
      <c r="AS678" s="3674"/>
      <c r="AT678" s="2091"/>
      <c r="AU678" s="3546"/>
      <c r="AV678" s="3546"/>
      <c r="AW678" s="2091"/>
      <c r="AX678" s="2091"/>
      <c r="AY678" s="2091"/>
      <c r="AZ678" s="2150"/>
      <c r="GK678" s="3850"/>
    </row>
    <row r="679" spans="36:193">
      <c r="AJ679" s="5855"/>
      <c r="AK679" s="3674"/>
      <c r="AL679" s="3674"/>
      <c r="AM679" s="2091"/>
      <c r="AN679" s="2091"/>
      <c r="AO679" s="2091"/>
      <c r="AP679" s="2091"/>
      <c r="AQ679" s="2091"/>
      <c r="AR679" s="2091"/>
      <c r="AS679" s="3674"/>
      <c r="AT679" s="2091"/>
      <c r="AU679" s="3546"/>
      <c r="AV679" s="3546"/>
      <c r="AW679" s="2091"/>
      <c r="AX679" s="2091"/>
      <c r="AY679" s="2091"/>
      <c r="AZ679" s="2150"/>
      <c r="GK679" s="3850"/>
    </row>
    <row r="680" spans="36:193">
      <c r="AJ680" s="5855"/>
      <c r="AK680" s="3674"/>
      <c r="AL680" s="3674"/>
      <c r="AM680" s="2091"/>
      <c r="AN680" s="2091"/>
      <c r="AO680" s="2091"/>
      <c r="AP680" s="2091"/>
      <c r="AQ680" s="2091"/>
      <c r="AR680" s="2091"/>
      <c r="AS680" s="3674"/>
      <c r="AT680" s="2091"/>
      <c r="AU680" s="3546"/>
      <c r="AV680" s="3546"/>
      <c r="AW680" s="2091"/>
      <c r="AX680" s="2091"/>
      <c r="AY680" s="2091"/>
      <c r="AZ680" s="2150"/>
      <c r="GK680" s="3850"/>
    </row>
    <row r="681" spans="36:193">
      <c r="AJ681" s="5855"/>
      <c r="AK681" s="3674"/>
      <c r="AL681" s="3674"/>
      <c r="AM681" s="2091"/>
      <c r="AN681" s="2091"/>
      <c r="AO681" s="2091"/>
      <c r="AP681" s="2091"/>
      <c r="AQ681" s="2091"/>
      <c r="AR681" s="2091"/>
      <c r="AS681" s="3674"/>
      <c r="AT681" s="2091"/>
      <c r="AU681" s="3546"/>
      <c r="AV681" s="3546"/>
      <c r="AW681" s="2091"/>
      <c r="AX681" s="2091"/>
      <c r="AY681" s="2091"/>
      <c r="AZ681" s="2150"/>
      <c r="GK681" s="3850"/>
    </row>
    <row r="682" spans="36:193">
      <c r="AJ682" s="5855"/>
      <c r="AK682" s="3674"/>
      <c r="AL682" s="3674"/>
      <c r="AM682" s="2091"/>
      <c r="AN682" s="2091"/>
      <c r="AO682" s="2091"/>
      <c r="AP682" s="2091"/>
      <c r="AQ682" s="2091"/>
      <c r="AR682" s="2091"/>
      <c r="AS682" s="3674"/>
      <c r="AT682" s="2091"/>
      <c r="AU682" s="3546"/>
      <c r="AV682" s="3546"/>
      <c r="AW682" s="2091"/>
      <c r="AX682" s="2091"/>
      <c r="AY682" s="2091"/>
      <c r="AZ682" s="2150"/>
      <c r="GK682" s="3850"/>
    </row>
    <row r="683" spans="36:193">
      <c r="AJ683" s="5855"/>
      <c r="AK683" s="3674"/>
      <c r="AL683" s="3674"/>
      <c r="AM683" s="2091"/>
      <c r="AN683" s="2091"/>
      <c r="AO683" s="2091"/>
      <c r="AP683" s="2091"/>
      <c r="AQ683" s="2091"/>
      <c r="AR683" s="2091"/>
      <c r="AS683" s="3674"/>
      <c r="AT683" s="2091"/>
      <c r="AU683" s="3546"/>
      <c r="AV683" s="3546"/>
      <c r="AW683" s="2091"/>
      <c r="AX683" s="2091"/>
      <c r="AY683" s="2091"/>
      <c r="AZ683" s="2150"/>
      <c r="GK683" s="3850"/>
    </row>
    <row r="684" spans="36:193">
      <c r="AJ684" s="5855"/>
      <c r="AK684" s="3674"/>
      <c r="AL684" s="3674"/>
      <c r="AM684" s="2091"/>
      <c r="AN684" s="2091"/>
      <c r="AO684" s="2091"/>
      <c r="AP684" s="2091"/>
      <c r="AQ684" s="2091"/>
      <c r="AR684" s="2091"/>
      <c r="AS684" s="3674"/>
      <c r="AT684" s="2091"/>
      <c r="AU684" s="3546"/>
      <c r="AV684" s="3546"/>
      <c r="AW684" s="2091"/>
      <c r="AX684" s="2091"/>
      <c r="AY684" s="2091"/>
      <c r="AZ684" s="2150"/>
      <c r="GK684" s="3850"/>
    </row>
    <row r="685" spans="36:193" ht="15" thickBot="1">
      <c r="AJ685" s="5856"/>
      <c r="AK685" s="4185"/>
      <c r="AL685" s="4185"/>
      <c r="AM685" s="2151"/>
      <c r="AN685" s="2151"/>
      <c r="AO685" s="2151"/>
      <c r="AP685" s="2151"/>
      <c r="AQ685" s="2151"/>
      <c r="AR685" s="2151"/>
      <c r="AS685" s="4185"/>
      <c r="AT685" s="2151"/>
      <c r="AU685" s="5865"/>
      <c r="AV685" s="5865"/>
      <c r="AW685" s="2151"/>
      <c r="AX685" s="2151"/>
      <c r="AY685" s="2151"/>
      <c r="AZ685" s="2152"/>
      <c r="GK685" s="3850"/>
    </row>
    <row r="686" spans="36:193">
      <c r="AJ686" s="5734"/>
      <c r="AK686" s="4955"/>
      <c r="AL686" s="4955"/>
      <c r="AM686" s="2024"/>
      <c r="AN686" s="2024"/>
      <c r="AO686" s="2024"/>
      <c r="AP686" s="2024"/>
      <c r="AQ686" s="2024"/>
      <c r="AR686" s="2024"/>
      <c r="AS686" s="4955"/>
      <c r="AT686" s="2024"/>
      <c r="AU686" s="2024"/>
      <c r="AV686" s="2024"/>
      <c r="AW686" s="2024"/>
      <c r="AX686" s="2024"/>
      <c r="AY686" s="2024"/>
      <c r="AZ686" s="2024"/>
      <c r="GK686" s="3850"/>
    </row>
    <row r="687" spans="36:193">
      <c r="AJ687" s="5734"/>
      <c r="AK687" s="4955"/>
      <c r="AL687" s="4955"/>
      <c r="AM687" s="2024"/>
      <c r="AN687" s="2024"/>
      <c r="AO687" s="2024"/>
      <c r="AP687" s="2024"/>
      <c r="AQ687" s="2024"/>
      <c r="AR687" s="2024"/>
      <c r="AS687" s="4955"/>
      <c r="AT687" s="2024"/>
      <c r="AU687" s="2024"/>
      <c r="AV687" s="2024"/>
      <c r="AW687" s="2024"/>
      <c r="AX687" s="2024"/>
      <c r="AY687" s="2024"/>
      <c r="AZ687" s="2024"/>
      <c r="GK687" s="3850"/>
    </row>
    <row r="688" spans="36:193" ht="15" thickBot="1">
      <c r="AJ688" s="5742" t="s">
        <v>1369</v>
      </c>
      <c r="AK688" s="5814"/>
      <c r="AL688" s="5814"/>
      <c r="AM688" s="3602"/>
      <c r="AN688" s="3602"/>
      <c r="AO688" s="3602"/>
      <c r="AP688" s="3602"/>
      <c r="AQ688" s="3602"/>
      <c r="AR688" s="3602"/>
      <c r="AS688" s="5814"/>
      <c r="AT688" s="3602"/>
      <c r="AU688" s="3602"/>
      <c r="AV688" s="3602"/>
      <c r="AW688" s="3602"/>
      <c r="AX688" s="3602"/>
      <c r="AY688" s="3602"/>
      <c r="AZ688" s="3602"/>
      <c r="GK688" s="3850"/>
    </row>
    <row r="689" spans="36:193">
      <c r="AJ689" s="5579"/>
      <c r="AK689" s="5772"/>
      <c r="AL689" s="5773" t="s">
        <v>14</v>
      </c>
      <c r="AM689" s="5773" t="s">
        <v>12</v>
      </c>
      <c r="AN689" s="5773"/>
      <c r="AO689" s="5773"/>
      <c r="AP689" s="5773"/>
      <c r="AQ689" s="5773" t="s">
        <v>15</v>
      </c>
      <c r="AR689" s="5773" t="s">
        <v>12</v>
      </c>
      <c r="AS689" s="5746" t="s">
        <v>12</v>
      </c>
      <c r="AT689" s="5773"/>
      <c r="AU689" s="5773"/>
      <c r="AV689" s="5773"/>
      <c r="AW689" s="5773"/>
      <c r="AX689" s="5773" t="s">
        <v>0</v>
      </c>
      <c r="AY689" s="5774"/>
      <c r="AZ689" s="5775"/>
      <c r="GK689" s="3850"/>
    </row>
    <row r="690" spans="36:193">
      <c r="AJ690" s="5580" t="s">
        <v>4</v>
      </c>
      <c r="AK690" s="5776" t="s">
        <v>18</v>
      </c>
      <c r="AL690" s="5777" t="s">
        <v>19</v>
      </c>
      <c r="AM690" s="5777" t="s">
        <v>19</v>
      </c>
      <c r="AN690" s="5777" t="s">
        <v>20</v>
      </c>
      <c r="AO690" s="5777" t="s">
        <v>21</v>
      </c>
      <c r="AP690" s="5777" t="s">
        <v>1559</v>
      </c>
      <c r="AQ690" s="5777" t="s">
        <v>22</v>
      </c>
      <c r="AR690" s="5777" t="s">
        <v>23</v>
      </c>
      <c r="AS690" s="5751" t="s">
        <v>23</v>
      </c>
      <c r="AT690" s="5777" t="s">
        <v>24</v>
      </c>
      <c r="AU690" s="5777" t="s">
        <v>20</v>
      </c>
      <c r="AV690" s="5777" t="s">
        <v>25</v>
      </c>
      <c r="AW690" s="5777" t="s">
        <v>0</v>
      </c>
      <c r="AX690" s="5777" t="s">
        <v>1363</v>
      </c>
      <c r="AY690" s="5778" t="s">
        <v>1388</v>
      </c>
      <c r="AZ690" s="5779" t="s">
        <v>26</v>
      </c>
      <c r="GK690" s="3850"/>
    </row>
    <row r="691" spans="36:193" ht="15" thickBot="1">
      <c r="AJ691" s="5581"/>
      <c r="AK691" s="5780"/>
      <c r="AL691" s="5781" t="s">
        <v>3</v>
      </c>
      <c r="AM691" s="5781" t="s">
        <v>18</v>
      </c>
      <c r="AN691" s="5781"/>
      <c r="AO691" s="5781"/>
      <c r="AP691" s="5781"/>
      <c r="AQ691" s="5781" t="s">
        <v>21</v>
      </c>
      <c r="AR691" s="5781" t="s">
        <v>27</v>
      </c>
      <c r="AS691" s="5756" t="s">
        <v>28</v>
      </c>
      <c r="AT691" s="5781"/>
      <c r="AU691" s="5781"/>
      <c r="AV691" s="5781"/>
      <c r="AW691" s="5781"/>
      <c r="AX691" s="5781" t="s">
        <v>11</v>
      </c>
      <c r="AY691" s="5782"/>
      <c r="AZ691" s="5783"/>
      <c r="GK691" s="3850"/>
    </row>
    <row r="692" spans="36:193">
      <c r="AJ692" s="5866"/>
      <c r="AK692" s="5761"/>
      <c r="AL692" s="5761"/>
      <c r="AM692" s="3565"/>
      <c r="AN692" s="3565"/>
      <c r="AO692" s="3565"/>
      <c r="AP692" s="3565"/>
      <c r="AQ692" s="3565"/>
      <c r="AR692" s="3565"/>
      <c r="AS692" s="5761"/>
      <c r="AT692" s="3565"/>
      <c r="AU692" s="5762"/>
      <c r="AV692" s="5762"/>
      <c r="AW692" s="3565"/>
      <c r="AX692" s="3565"/>
      <c r="AY692" s="3565">
        <v>5</v>
      </c>
      <c r="AZ692" s="5763"/>
      <c r="GK692" s="3850"/>
    </row>
    <row r="693" spans="36:193">
      <c r="AJ693" s="5855"/>
      <c r="AK693" s="3674"/>
      <c r="AL693" s="3674"/>
      <c r="AM693" s="2091"/>
      <c r="AN693" s="2091"/>
      <c r="AO693" s="2091"/>
      <c r="AP693" s="2091"/>
      <c r="AQ693" s="2091"/>
      <c r="AR693" s="2091"/>
      <c r="AS693" s="3674"/>
      <c r="AT693" s="2091"/>
      <c r="AU693" s="2092"/>
      <c r="AV693" s="2092"/>
      <c r="AW693" s="2091"/>
      <c r="AX693" s="2091"/>
      <c r="AY693" s="2091">
        <v>5</v>
      </c>
      <c r="AZ693" s="2150"/>
      <c r="GK693" s="3850"/>
    </row>
    <row r="694" spans="36:193">
      <c r="AJ694" s="5855"/>
      <c r="AK694" s="3674"/>
      <c r="AL694" s="3674"/>
      <c r="AM694" s="2091"/>
      <c r="AN694" s="2091"/>
      <c r="AO694" s="2091"/>
      <c r="AP694" s="2091"/>
      <c r="AQ694" s="2091"/>
      <c r="AR694" s="2091"/>
      <c r="AS694" s="3674"/>
      <c r="AT694" s="2091"/>
      <c r="AU694" s="2092"/>
      <c r="AV694" s="2092"/>
      <c r="AW694" s="2091"/>
      <c r="AX694" s="2091"/>
      <c r="AY694" s="2091">
        <v>5</v>
      </c>
      <c r="AZ694" s="2150"/>
      <c r="GK694" s="3850"/>
    </row>
    <row r="695" spans="36:193">
      <c r="AJ695" s="5855"/>
      <c r="AK695" s="3674"/>
      <c r="AL695" s="3674"/>
      <c r="AM695" s="2091"/>
      <c r="AN695" s="2091"/>
      <c r="AO695" s="2091"/>
      <c r="AP695" s="2091"/>
      <c r="AQ695" s="2091"/>
      <c r="AR695" s="2091"/>
      <c r="AS695" s="3674"/>
      <c r="AT695" s="2091"/>
      <c r="AU695" s="2092"/>
      <c r="AV695" s="2092"/>
      <c r="AW695" s="2091"/>
      <c r="AX695" s="2091"/>
      <c r="AY695" s="2091">
        <v>5</v>
      </c>
      <c r="AZ695" s="2150"/>
      <c r="GK695" s="3850"/>
    </row>
    <row r="696" spans="36:193">
      <c r="AJ696" s="5855"/>
      <c r="AK696" s="3674"/>
      <c r="AL696" s="3674"/>
      <c r="AM696" s="2091"/>
      <c r="AN696" s="2091"/>
      <c r="AO696" s="2091"/>
      <c r="AP696" s="2091"/>
      <c r="AQ696" s="2091"/>
      <c r="AR696" s="2091"/>
      <c r="AS696" s="3674"/>
      <c r="AT696" s="2091"/>
      <c r="AU696" s="2092"/>
      <c r="AV696" s="2092"/>
      <c r="AW696" s="2091"/>
      <c r="AX696" s="2091"/>
      <c r="AY696" s="2091">
        <v>5</v>
      </c>
      <c r="AZ696" s="2150"/>
      <c r="GK696" s="3850"/>
    </row>
    <row r="697" spans="36:193">
      <c r="AJ697" s="5855"/>
      <c r="AK697" s="3674"/>
      <c r="AL697" s="3674"/>
      <c r="AM697" s="2091"/>
      <c r="AN697" s="2091"/>
      <c r="AO697" s="2091"/>
      <c r="AP697" s="2091"/>
      <c r="AQ697" s="2091"/>
      <c r="AR697" s="2091"/>
      <c r="AS697" s="3674"/>
      <c r="AT697" s="2091"/>
      <c r="AU697" s="2092"/>
      <c r="AV697" s="2092"/>
      <c r="AW697" s="2091"/>
      <c r="AX697" s="2091"/>
      <c r="AY697" s="2091">
        <v>5</v>
      </c>
      <c r="AZ697" s="2150"/>
      <c r="GK697" s="3850"/>
    </row>
    <row r="698" spans="36:193">
      <c r="AJ698" s="5855"/>
      <c r="AK698" s="3674"/>
      <c r="AL698" s="3674"/>
      <c r="AM698" s="2091"/>
      <c r="AN698" s="2091"/>
      <c r="AO698" s="2091"/>
      <c r="AP698" s="2091"/>
      <c r="AQ698" s="2091"/>
      <c r="AR698" s="2091"/>
      <c r="AS698" s="3674"/>
      <c r="AT698" s="2091"/>
      <c r="AU698" s="2092"/>
      <c r="AV698" s="2092"/>
      <c r="AW698" s="2091"/>
      <c r="AX698" s="2091"/>
      <c r="AY698" s="2091">
        <v>5</v>
      </c>
      <c r="AZ698" s="2150"/>
      <c r="GK698" s="3850"/>
    </row>
    <row r="699" spans="36:193">
      <c r="AJ699" s="5855"/>
      <c r="AK699" s="3674"/>
      <c r="AL699" s="3674"/>
      <c r="AM699" s="2091"/>
      <c r="AN699" s="2091"/>
      <c r="AO699" s="2091"/>
      <c r="AP699" s="2091"/>
      <c r="AQ699" s="2091"/>
      <c r="AR699" s="2091"/>
      <c r="AS699" s="3674"/>
      <c r="AT699" s="2091"/>
      <c r="AU699" s="2092"/>
      <c r="AV699" s="2092"/>
      <c r="AW699" s="2091"/>
      <c r="AX699" s="2091"/>
      <c r="AY699" s="2091">
        <v>5</v>
      </c>
      <c r="AZ699" s="2150"/>
      <c r="GK699" s="3850"/>
    </row>
    <row r="700" spans="36:193">
      <c r="AJ700" s="5855"/>
      <c r="AK700" s="3674"/>
      <c r="AL700" s="3674"/>
      <c r="AM700" s="2091"/>
      <c r="AN700" s="2091"/>
      <c r="AO700" s="2091"/>
      <c r="AP700" s="2091"/>
      <c r="AQ700" s="2091"/>
      <c r="AR700" s="2091"/>
      <c r="AS700" s="3674"/>
      <c r="AT700" s="2091"/>
      <c r="AU700" s="2092"/>
      <c r="AV700" s="2092"/>
      <c r="AW700" s="2091"/>
      <c r="AX700" s="2091"/>
      <c r="AY700" s="2091">
        <v>5</v>
      </c>
      <c r="AZ700" s="2150"/>
      <c r="GK700" s="3850"/>
    </row>
    <row r="701" spans="36:193">
      <c r="AJ701" s="5855"/>
      <c r="AK701" s="3674"/>
      <c r="AL701" s="3674"/>
      <c r="AM701" s="2091"/>
      <c r="AN701" s="2091"/>
      <c r="AO701" s="2091"/>
      <c r="AP701" s="2091"/>
      <c r="AQ701" s="2091"/>
      <c r="AR701" s="2091"/>
      <c r="AS701" s="3674"/>
      <c r="AT701" s="2091"/>
      <c r="AU701" s="2092"/>
      <c r="AV701" s="2092"/>
      <c r="AW701" s="2091"/>
      <c r="AX701" s="2091"/>
      <c r="AY701" s="2091">
        <v>5</v>
      </c>
      <c r="AZ701" s="2150"/>
      <c r="GK701" s="3850"/>
    </row>
    <row r="702" spans="36:193" ht="15" thickBot="1">
      <c r="AJ702" s="5856"/>
      <c r="AK702" s="4185"/>
      <c r="AL702" s="4185"/>
      <c r="AM702" s="2151"/>
      <c r="AN702" s="2151"/>
      <c r="AO702" s="2151"/>
      <c r="AP702" s="2151"/>
      <c r="AQ702" s="2151"/>
      <c r="AR702" s="2151"/>
      <c r="AS702" s="4185"/>
      <c r="AT702" s="2151"/>
      <c r="AU702" s="3057"/>
      <c r="AV702" s="3057"/>
      <c r="AW702" s="2151"/>
      <c r="AX702" s="2151"/>
      <c r="AY702" s="2151">
        <v>5</v>
      </c>
      <c r="AZ702" s="2152"/>
    </row>
    <row r="703" spans="36:193" ht="15.6">
      <c r="AJ703" s="5204"/>
      <c r="AK703" s="896"/>
      <c r="AL703" s="896"/>
      <c r="AM703" s="897"/>
      <c r="AN703" s="4594"/>
      <c r="AO703" s="896"/>
      <c r="AP703" s="896"/>
      <c r="AQ703" s="898"/>
      <c r="AR703" s="3724"/>
      <c r="AS703" s="3702"/>
      <c r="AT703" s="884"/>
      <c r="AU703" s="4144"/>
    </row>
  </sheetData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DE16-3BD8-4375-9C37-6DEE1E36049B}">
  <dimension ref="B1:HK503"/>
  <sheetViews>
    <sheetView zoomScale="25" zoomScaleNormal="25" workbookViewId="0">
      <selection activeCell="AY762" sqref="AY762:BN762"/>
    </sheetView>
  </sheetViews>
  <sheetFormatPr defaultRowHeight="14.4"/>
  <cols>
    <col min="1" max="1" width="0.77734375" customWidth="1"/>
    <col min="2" max="2" width="21.77734375" customWidth="1"/>
    <col min="3" max="14" width="13.77734375" customWidth="1"/>
    <col min="15" max="15" width="1.21875" customWidth="1"/>
    <col min="16" max="16" width="19.21875" customWidth="1"/>
    <col min="17" max="17" width="55.77734375" customWidth="1"/>
    <col min="18" max="18" width="7.5546875" customWidth="1"/>
    <col min="19" max="19" width="9.21875" customWidth="1"/>
    <col min="20" max="20" width="10.77734375" customWidth="1"/>
    <col min="21" max="21" width="6.77734375" customWidth="1"/>
    <col min="22" max="22" width="4.77734375" customWidth="1"/>
    <col min="23" max="23" width="7.77734375" customWidth="1"/>
    <col min="24" max="25" width="11.77734375" customWidth="1"/>
    <col min="26" max="26" width="9.77734375" customWidth="1"/>
    <col min="27" max="30" width="11.77734375" customWidth="1"/>
    <col min="31" max="31" width="2.5546875" style="86" customWidth="1"/>
    <col min="32" max="32" width="17.21875" customWidth="1"/>
    <col min="33" max="33" width="1" customWidth="1"/>
    <col min="34" max="34" width="44.77734375" customWidth="1"/>
    <col min="35" max="35" width="8.21875" customWidth="1"/>
    <col min="37" max="37" width="11" customWidth="1"/>
    <col min="38" max="38" width="6.77734375" customWidth="1"/>
    <col min="39" max="39" width="5" customWidth="1"/>
    <col min="41" max="41" width="12" customWidth="1"/>
    <col min="42" max="42" width="11" customWidth="1"/>
    <col min="43" max="43" width="6.5546875" customWidth="1"/>
    <col min="45" max="45" width="8.77734375" customWidth="1"/>
    <col min="46" max="46" width="12.77734375" customWidth="1"/>
    <col min="47" max="47" width="12" customWidth="1"/>
    <col min="48" max="48" width="2" customWidth="1"/>
    <col min="49" max="49" width="18.21875" customWidth="1"/>
    <col min="50" max="50" width="1" customWidth="1"/>
    <col min="51" max="51" width="13.44140625" customWidth="1"/>
    <col min="52" max="52" width="41.21875" customWidth="1"/>
    <col min="53" max="53" width="7.77734375" customWidth="1"/>
    <col min="54" max="54" width="11.21875" customWidth="1"/>
    <col min="55" max="55" width="10.44140625" customWidth="1"/>
    <col min="56" max="56" width="7.5546875" customWidth="1"/>
    <col min="57" max="57" width="4.21875" customWidth="1"/>
    <col min="58" max="58" width="8.21875" customWidth="1"/>
    <col min="59" max="59" width="11.5546875" customWidth="1"/>
    <col min="60" max="60" width="10.44140625" customWidth="1"/>
    <col min="61" max="61" width="6.77734375" customWidth="1"/>
    <col min="62" max="62" width="8.5546875" customWidth="1"/>
    <col min="63" max="63" width="7.77734375" customWidth="1"/>
    <col min="64" max="64" width="10.21875" customWidth="1"/>
    <col min="65" max="65" width="10.77734375" customWidth="1"/>
    <col min="66" max="66" width="16.21875" customWidth="1"/>
    <col min="67" max="67" width="1" customWidth="1"/>
    <col min="68" max="68" width="42.21875" customWidth="1"/>
    <col min="69" max="69" width="7.77734375" customWidth="1"/>
    <col min="70" max="70" width="11.5546875" customWidth="1"/>
    <col min="71" max="71" width="10.77734375" customWidth="1"/>
    <col min="72" max="72" width="7.5546875" customWidth="1"/>
    <col min="73" max="73" width="5.44140625" customWidth="1"/>
    <col min="74" max="74" width="8.5546875" customWidth="1"/>
    <col min="75" max="75" width="12.77734375" customWidth="1"/>
    <col min="76" max="76" width="11.21875" customWidth="1"/>
    <col min="77" max="77" width="7.21875" customWidth="1"/>
    <col min="78" max="78" width="8.77734375" customWidth="1"/>
    <col min="79" max="79" width="9.77734375" customWidth="1"/>
    <col min="80" max="80" width="11.44140625" customWidth="1"/>
    <col min="81" max="81" width="11.21875" customWidth="1"/>
    <col min="82" max="82" width="20.21875" customWidth="1"/>
    <col min="83" max="83" width="1.77734375" customWidth="1"/>
    <col min="84" max="84" width="14" customWidth="1"/>
    <col min="85" max="85" width="29.77734375" customWidth="1"/>
    <col min="86" max="86" width="7.21875" customWidth="1"/>
    <col min="87" max="87" width="8" customWidth="1"/>
    <col min="88" max="88" width="10.5546875" customWidth="1"/>
    <col min="89" max="89" width="7.21875" customWidth="1"/>
    <col min="90" max="90" width="4.5546875" customWidth="1"/>
    <col min="91" max="91" width="8.5546875" customWidth="1"/>
    <col min="92" max="92" width="12" customWidth="1"/>
    <col min="93" max="93" width="10.77734375" customWidth="1"/>
    <col min="94" max="94" width="6.77734375" customWidth="1"/>
    <col min="95" max="95" width="7.5546875" customWidth="1"/>
    <col min="96" max="96" width="7.21875" customWidth="1"/>
    <col min="97" max="97" width="9.77734375" customWidth="1"/>
    <col min="98" max="98" width="10" customWidth="1"/>
    <col min="99" max="99" width="2" customWidth="1"/>
    <col min="100" max="100" width="28.77734375" customWidth="1"/>
    <col min="101" max="101" width="1.5546875" customWidth="1"/>
    <col min="102" max="102" width="30" customWidth="1"/>
    <col min="103" max="103" width="7.77734375" customWidth="1"/>
    <col min="104" max="104" width="8.21875" customWidth="1"/>
    <col min="105" max="105" width="10.21875" customWidth="1"/>
    <col min="106" max="106" width="7.77734375" customWidth="1"/>
    <col min="107" max="107" width="4.77734375" customWidth="1"/>
    <col min="109" max="109" width="11.5546875" customWidth="1"/>
    <col min="110" max="110" width="10.44140625" customWidth="1"/>
    <col min="111" max="111" width="6.44140625" customWidth="1"/>
    <col min="114" max="114" width="10.5546875" customWidth="1"/>
    <col min="115" max="115" width="11.44140625" customWidth="1"/>
    <col min="116" max="116" width="2.5546875" customWidth="1"/>
    <col min="117" max="117" width="36" customWidth="1"/>
  </cols>
  <sheetData>
    <row r="1" spans="2:219">
      <c r="P1" s="2024"/>
      <c r="Q1" s="2024"/>
      <c r="R1" s="2024"/>
      <c r="S1" s="2024"/>
      <c r="T1" s="2024"/>
      <c r="U1" s="2024"/>
      <c r="V1" s="2024"/>
      <c r="W1" s="2024"/>
      <c r="X1" s="2024"/>
      <c r="Y1" s="2024"/>
      <c r="Z1" s="2024"/>
      <c r="AA1" s="2024"/>
      <c r="AB1" s="2024"/>
      <c r="AC1" s="2024"/>
      <c r="AD1" s="2024"/>
      <c r="AE1" s="3602"/>
      <c r="AF1" s="2024"/>
      <c r="AG1" s="2024"/>
      <c r="AH1" s="2024"/>
      <c r="AI1" s="2024"/>
      <c r="AJ1" s="2024"/>
      <c r="AK1" s="2024"/>
      <c r="AL1" s="2024"/>
      <c r="AM1" s="2024"/>
      <c r="AN1" s="2024"/>
      <c r="AO1" s="2024"/>
      <c r="AP1" s="2024"/>
      <c r="AQ1" s="2024"/>
      <c r="AR1" s="2024"/>
      <c r="AS1" s="2024"/>
      <c r="AT1" s="2024"/>
      <c r="AU1" s="2024"/>
      <c r="AV1" s="2024"/>
      <c r="AW1" s="2024"/>
      <c r="AY1" s="5056"/>
      <c r="AZ1" s="5056"/>
      <c r="BA1" s="5056"/>
      <c r="BB1" s="5056"/>
      <c r="BC1" s="5056"/>
      <c r="BD1" s="5056"/>
      <c r="BE1" s="5056"/>
      <c r="BF1" s="5056"/>
      <c r="BG1" s="5056"/>
      <c r="BH1" s="5056"/>
      <c r="BI1" s="5056"/>
      <c r="BJ1" s="5056"/>
      <c r="BK1" s="5056"/>
      <c r="BL1" s="5056"/>
      <c r="BM1" s="5056"/>
      <c r="BN1" s="5056"/>
      <c r="BO1" s="5056"/>
      <c r="BP1" s="5056"/>
      <c r="BQ1" s="5056"/>
      <c r="BR1" s="5056"/>
      <c r="BS1" s="5056"/>
      <c r="BT1" s="5056"/>
      <c r="BU1" s="5056"/>
      <c r="BV1" s="5056"/>
      <c r="BW1" s="5056"/>
      <c r="BX1" s="5056"/>
      <c r="BY1" s="5056"/>
      <c r="BZ1" s="5056"/>
      <c r="CA1" s="5056"/>
      <c r="CB1" s="5056"/>
      <c r="CC1" s="5056"/>
      <c r="CD1" s="5056"/>
      <c r="CF1" s="2248"/>
      <c r="CG1" s="2248"/>
      <c r="CH1" s="2248"/>
      <c r="CI1" s="2248"/>
      <c r="CJ1" s="2248"/>
      <c r="CK1" s="2248"/>
      <c r="CL1" s="2248"/>
      <c r="CM1" s="2248"/>
      <c r="CN1" s="2248"/>
      <c r="CO1" s="2248"/>
      <c r="CP1" s="2248"/>
      <c r="CQ1" s="2248"/>
      <c r="CR1" s="2248"/>
      <c r="CS1" s="2248"/>
      <c r="CT1" s="2248"/>
      <c r="CU1" s="2248"/>
      <c r="CV1" s="2248"/>
      <c r="CW1" s="2248"/>
      <c r="CX1" s="2248"/>
      <c r="CY1" s="2248"/>
      <c r="CZ1" s="2248"/>
      <c r="DA1" s="2248"/>
      <c r="DB1" s="2248"/>
      <c r="DC1" s="2248"/>
      <c r="DD1" s="2248"/>
      <c r="DE1" s="2248"/>
      <c r="DF1" s="2248"/>
      <c r="DG1" s="2248"/>
      <c r="DH1" s="2248"/>
      <c r="DI1" s="2248"/>
      <c r="DJ1" s="2248"/>
      <c r="DK1" s="2248"/>
      <c r="DL1" s="2248"/>
      <c r="DM1" s="2248"/>
      <c r="EX1" s="5506"/>
      <c r="EY1" s="5506"/>
      <c r="EZ1" s="5506"/>
      <c r="FA1" s="5506"/>
      <c r="FB1" s="5506"/>
      <c r="FC1" s="5506"/>
      <c r="FD1" s="5506"/>
      <c r="FE1" s="5506"/>
      <c r="FF1" s="5506"/>
      <c r="FG1" s="5506"/>
      <c r="FH1" s="5506"/>
      <c r="FI1" s="5506"/>
      <c r="FJ1" s="5506"/>
      <c r="FK1" s="5506"/>
      <c r="FL1" s="5506"/>
      <c r="FM1" s="5506"/>
      <c r="FN1" s="5506"/>
      <c r="FO1" s="5506"/>
      <c r="FP1" s="5506"/>
      <c r="FQ1" s="5506"/>
      <c r="FR1" s="5506"/>
      <c r="FS1" s="5506"/>
      <c r="FT1" s="5506"/>
      <c r="FU1" s="5506"/>
      <c r="FV1" s="5506"/>
      <c r="FW1" s="5506"/>
      <c r="FX1" s="5506"/>
      <c r="FY1" s="5506"/>
      <c r="FZ1" s="5506"/>
      <c r="GA1" s="5506"/>
      <c r="GB1" s="5506"/>
      <c r="GC1" s="5506"/>
      <c r="GD1" s="5506"/>
      <c r="GF1" s="2248"/>
      <c r="GG1" s="2248"/>
      <c r="GH1" s="2248"/>
      <c r="GI1" s="2248"/>
      <c r="GJ1" s="2248"/>
      <c r="GK1" s="2248"/>
      <c r="GL1" s="2248"/>
      <c r="GM1" s="2248"/>
      <c r="GN1" s="2248"/>
      <c r="GO1" s="2248"/>
      <c r="GP1" s="2248"/>
      <c r="GQ1" s="2248"/>
      <c r="GR1" s="2248"/>
      <c r="GS1" s="2248"/>
      <c r="GT1" s="2248"/>
      <c r="GU1" s="2248"/>
      <c r="GV1" s="2248"/>
      <c r="GW1" s="2248"/>
      <c r="GX1" s="2248"/>
      <c r="GY1" s="2248"/>
      <c r="GZ1" s="2248"/>
      <c r="HA1" s="2248"/>
      <c r="HB1" s="2248"/>
      <c r="HC1" s="2248"/>
      <c r="HD1" s="2248"/>
      <c r="HE1" s="2248"/>
      <c r="HF1" s="2248"/>
      <c r="HG1" s="2248"/>
      <c r="HH1" s="2248"/>
      <c r="HI1" s="2248"/>
      <c r="HJ1" s="2248"/>
      <c r="HK1" s="2248"/>
    </row>
    <row r="2" spans="2:219">
      <c r="P2" s="2024"/>
      <c r="Q2" s="2024"/>
      <c r="R2" s="2024"/>
      <c r="S2" s="2024"/>
      <c r="T2" s="2024"/>
      <c r="U2" s="2024"/>
      <c r="V2" s="2024"/>
      <c r="W2" s="2024"/>
      <c r="X2" s="2024"/>
      <c r="Y2" s="2024"/>
      <c r="Z2" s="2024"/>
      <c r="AA2" s="2024"/>
      <c r="AB2" s="2024"/>
      <c r="AC2" s="2024"/>
      <c r="AD2" s="2024"/>
      <c r="AE2" s="3602"/>
      <c r="AF2" s="2024"/>
      <c r="AG2" s="2024"/>
      <c r="AH2" s="2024"/>
      <c r="AI2" s="2024"/>
      <c r="AJ2" s="2024"/>
      <c r="AK2" s="2024"/>
      <c r="AL2" s="2024"/>
      <c r="AM2" s="2024"/>
      <c r="AN2" s="2024"/>
      <c r="AO2" s="2024"/>
      <c r="AP2" s="2024"/>
      <c r="AQ2" s="2024"/>
      <c r="AR2" s="2024"/>
      <c r="AS2" s="2024"/>
      <c r="AT2" s="2024"/>
      <c r="AU2" s="2024"/>
      <c r="AV2" s="2024"/>
      <c r="AW2" s="2024"/>
      <c r="AY2" s="5056"/>
      <c r="AZ2" s="5056"/>
      <c r="BA2" s="5056"/>
      <c r="BB2" s="5056"/>
      <c r="BC2" s="5056"/>
      <c r="BD2" s="5056"/>
      <c r="BE2" s="5056"/>
      <c r="BF2" s="5056"/>
      <c r="BG2" s="5056"/>
      <c r="BH2" s="5056"/>
      <c r="BI2" s="5056"/>
      <c r="BJ2" s="5056"/>
      <c r="BK2" s="5056"/>
      <c r="BL2" s="5056"/>
      <c r="BM2" s="5056"/>
      <c r="BN2" s="5056"/>
      <c r="BO2" s="5056"/>
      <c r="BP2" s="5056"/>
      <c r="BQ2" s="5056"/>
      <c r="BR2" s="5056"/>
      <c r="BS2" s="5056"/>
      <c r="BT2" s="5056"/>
      <c r="BU2" s="5056"/>
      <c r="BV2" s="5056"/>
      <c r="BW2" s="5056"/>
      <c r="BX2" s="5056"/>
      <c r="BY2" s="5056"/>
      <c r="BZ2" s="5056"/>
      <c r="CA2" s="5056"/>
      <c r="CB2" s="5056"/>
      <c r="CC2" s="5056"/>
      <c r="CD2" s="5056"/>
      <c r="CF2" s="2248"/>
      <c r="CG2" s="2248"/>
      <c r="CH2" s="2248"/>
      <c r="CI2" s="2248"/>
      <c r="CJ2" s="2248"/>
      <c r="CK2" s="2248"/>
      <c r="CL2" s="2248"/>
      <c r="CM2" s="2248"/>
      <c r="CN2" s="2248"/>
      <c r="CO2" s="2248"/>
      <c r="CP2" s="2248"/>
      <c r="CQ2" s="2248"/>
      <c r="CR2" s="2248"/>
      <c r="CS2" s="2248"/>
      <c r="CT2" s="2248"/>
      <c r="CU2" s="2248"/>
      <c r="CV2" s="2248"/>
      <c r="CW2" s="2248"/>
      <c r="CX2" s="2248"/>
      <c r="CY2" s="2248"/>
      <c r="CZ2" s="2248"/>
      <c r="DA2" s="2248"/>
      <c r="DB2" s="2248"/>
      <c r="DC2" s="2248"/>
      <c r="DD2" s="2248"/>
      <c r="DE2" s="2248"/>
      <c r="DF2" s="2248"/>
      <c r="DG2" s="2248"/>
      <c r="DH2" s="2248"/>
      <c r="DI2" s="2248"/>
      <c r="DJ2" s="2248"/>
      <c r="DK2" s="2248"/>
      <c r="DL2" s="2248"/>
      <c r="DM2" s="2248"/>
      <c r="EX2" s="5506"/>
      <c r="EY2" s="5506"/>
      <c r="EZ2" s="5506"/>
      <c r="FA2" s="5506"/>
      <c r="FB2" s="5506"/>
      <c r="FC2" s="5506"/>
      <c r="FD2" s="5506"/>
      <c r="FE2" s="5506"/>
      <c r="FF2" s="5506"/>
      <c r="FG2" s="5506"/>
      <c r="FH2" s="5506"/>
      <c r="FI2" s="5506"/>
      <c r="FJ2" s="5506"/>
      <c r="FK2" s="5506"/>
      <c r="FL2" s="5506"/>
      <c r="FM2" s="5506"/>
      <c r="FN2" s="5506"/>
      <c r="FO2" s="5506"/>
      <c r="FP2" s="5506"/>
      <c r="FQ2" s="5506"/>
      <c r="FR2" s="5506"/>
      <c r="FS2" s="5506"/>
      <c r="FT2" s="5506"/>
      <c r="FU2" s="5506"/>
      <c r="FV2" s="5506"/>
      <c r="FW2" s="5506"/>
      <c r="FX2" s="5506"/>
      <c r="FY2" s="5506"/>
      <c r="FZ2" s="5506"/>
      <c r="GA2" s="5506"/>
      <c r="GB2" s="5506"/>
      <c r="GC2" s="5506"/>
      <c r="GD2" s="5506"/>
      <c r="GF2" s="2248"/>
      <c r="GG2" s="2248"/>
      <c r="GH2" s="2248"/>
      <c r="GI2" s="2248"/>
      <c r="GJ2" s="2248"/>
      <c r="GK2" s="2248"/>
      <c r="GL2" s="2248"/>
      <c r="GM2" s="2248"/>
      <c r="GN2" s="2248"/>
      <c r="GO2" s="2248"/>
      <c r="GP2" s="2248"/>
      <c r="GQ2" s="2248"/>
      <c r="GR2" s="2248"/>
      <c r="GS2" s="2248"/>
      <c r="GT2" s="2248"/>
      <c r="GU2" s="2248"/>
      <c r="GV2" s="2248"/>
      <c r="GW2" s="2248"/>
      <c r="GX2" s="2248"/>
      <c r="GY2" s="2248"/>
      <c r="GZ2" s="2248"/>
      <c r="HA2" s="2248"/>
      <c r="HB2" s="2248"/>
      <c r="HC2" s="2248"/>
      <c r="HD2" s="2248"/>
      <c r="HE2" s="2248"/>
      <c r="HF2" s="2248"/>
      <c r="HG2" s="2248"/>
      <c r="HH2" s="2248"/>
      <c r="HI2" s="2248"/>
      <c r="HJ2" s="2248"/>
      <c r="HK2" s="2248"/>
    </row>
    <row r="3" spans="2:219">
      <c r="C3" s="4993"/>
      <c r="D3" s="4993"/>
      <c r="E3" s="4993"/>
      <c r="F3" s="4993"/>
      <c r="G3" s="4993"/>
      <c r="H3" s="4993"/>
      <c r="I3" s="4993"/>
      <c r="J3" s="4993"/>
      <c r="K3" s="4993"/>
      <c r="L3" s="4993"/>
      <c r="M3" s="4993"/>
      <c r="N3" s="4993"/>
      <c r="P3" s="5577"/>
      <c r="Q3" s="5577"/>
      <c r="R3" s="5577"/>
      <c r="S3" s="5577"/>
      <c r="T3" s="5577"/>
      <c r="U3" s="5577"/>
      <c r="V3" s="5577"/>
      <c r="W3" s="5577"/>
      <c r="X3" s="5577"/>
      <c r="Y3" s="5577"/>
      <c r="Z3" s="5577"/>
      <c r="AA3" s="5577"/>
      <c r="AB3" s="5577"/>
      <c r="AC3" s="5577"/>
      <c r="AD3" s="5577"/>
      <c r="AE3" s="5743"/>
      <c r="AF3" s="5577"/>
      <c r="AG3" s="5577"/>
      <c r="AH3" s="2024"/>
      <c r="AI3" s="2024"/>
      <c r="AJ3" s="2024"/>
      <c r="AK3" s="2024"/>
      <c r="AL3" s="2024"/>
      <c r="AM3" s="2024"/>
      <c r="AN3" s="2024"/>
      <c r="AO3" s="2024"/>
      <c r="AP3" s="2024"/>
      <c r="AQ3" s="2024"/>
      <c r="AR3" s="2024"/>
      <c r="AS3" s="2024"/>
      <c r="AT3" s="2024"/>
      <c r="AU3" s="2024"/>
      <c r="AV3" s="2024"/>
      <c r="AW3" s="2024"/>
      <c r="AY3" s="5056"/>
      <c r="AZ3" s="5056"/>
      <c r="BA3" s="5056"/>
      <c r="BB3" s="5056"/>
      <c r="BC3" s="5056"/>
      <c r="BD3" s="5056"/>
      <c r="BE3" s="5056"/>
      <c r="BF3" s="5056"/>
      <c r="BG3" s="5056"/>
      <c r="BH3" s="5056"/>
      <c r="BI3" s="5056"/>
      <c r="BJ3" s="5056"/>
      <c r="BK3" s="5056"/>
      <c r="BL3" s="5056"/>
      <c r="BM3" s="5056"/>
      <c r="BN3" s="5056"/>
      <c r="BO3" s="5056"/>
      <c r="BP3" s="5056"/>
      <c r="BQ3" s="5056"/>
      <c r="BR3" s="5056"/>
      <c r="BS3" s="5056"/>
      <c r="BT3" s="5056"/>
      <c r="BU3" s="5056"/>
      <c r="BV3" s="5056"/>
      <c r="BW3" s="5056"/>
      <c r="BX3" s="5056"/>
      <c r="BY3" s="5056"/>
      <c r="BZ3" s="5056"/>
      <c r="CA3" s="5056"/>
      <c r="CB3" s="5056"/>
      <c r="CC3" s="5056"/>
      <c r="CD3" s="5056"/>
      <c r="CF3" s="2248"/>
      <c r="CG3" s="2248"/>
      <c r="CH3" s="2248"/>
      <c r="CI3" s="2248"/>
      <c r="CJ3" s="2248"/>
      <c r="CK3" s="2248"/>
      <c r="CL3" s="2248"/>
      <c r="CM3" s="2248"/>
      <c r="CN3" s="2248"/>
      <c r="CO3" s="2248"/>
      <c r="CP3" s="2248"/>
      <c r="CQ3" s="2248"/>
      <c r="CR3" s="2248"/>
      <c r="CS3" s="2248"/>
      <c r="CT3" s="2248"/>
      <c r="CU3" s="2248"/>
      <c r="CV3" s="2248"/>
      <c r="CW3" s="2248"/>
      <c r="CX3" s="2248"/>
      <c r="CY3" s="2248"/>
      <c r="CZ3" s="2248"/>
      <c r="DA3" s="2248"/>
      <c r="DB3" s="2248"/>
      <c r="DC3" s="2248"/>
      <c r="DD3" s="2248"/>
      <c r="DE3" s="2248"/>
      <c r="DF3" s="2248"/>
      <c r="DG3" s="2248"/>
      <c r="DH3" s="2248"/>
      <c r="DI3" s="2248"/>
      <c r="DJ3" s="2248"/>
      <c r="DK3" s="2248"/>
      <c r="DL3" s="2248"/>
      <c r="DM3" s="2248"/>
      <c r="EX3" s="5506"/>
      <c r="EY3" s="5506"/>
      <c r="EZ3" s="5506"/>
      <c r="FA3" s="5506"/>
      <c r="FB3" s="5506"/>
      <c r="FC3" s="5506"/>
      <c r="FD3" s="5506"/>
      <c r="FE3" s="5506"/>
      <c r="FF3" s="5506"/>
      <c r="FG3" s="5506"/>
      <c r="FH3" s="5506"/>
      <c r="FI3" s="5506"/>
      <c r="FJ3" s="5506"/>
      <c r="FK3" s="5506"/>
      <c r="FL3" s="5506"/>
      <c r="FM3" s="5506"/>
      <c r="FN3" s="5506"/>
      <c r="FO3" s="5506"/>
      <c r="FP3" s="5506"/>
      <c r="FQ3" s="5506"/>
      <c r="FR3" s="5506"/>
      <c r="FS3" s="5506"/>
      <c r="FT3" s="5506"/>
      <c r="FU3" s="5506"/>
      <c r="FV3" s="5506"/>
      <c r="FW3" s="5506"/>
      <c r="FX3" s="5506"/>
      <c r="FY3" s="5506"/>
      <c r="FZ3" s="5506"/>
      <c r="GA3" s="5506"/>
      <c r="GB3" s="5506"/>
      <c r="GC3" s="5506"/>
      <c r="GD3" s="5506"/>
      <c r="GF3" s="2248"/>
      <c r="GG3" s="2248"/>
      <c r="GH3" s="2248"/>
      <c r="GI3" s="2248"/>
      <c r="GJ3" s="2248"/>
      <c r="GK3" s="2248"/>
      <c r="GL3" s="2248"/>
      <c r="GM3" s="2248"/>
      <c r="GN3" s="2248"/>
      <c r="GO3" s="2248"/>
      <c r="GP3" s="2248"/>
      <c r="GQ3" s="2248"/>
      <c r="GR3" s="2248"/>
      <c r="GS3" s="2248"/>
      <c r="GT3" s="2248"/>
      <c r="GU3" s="2248"/>
      <c r="GV3" s="2248"/>
      <c r="GW3" s="2248"/>
      <c r="GX3" s="2248"/>
      <c r="GY3" s="2248"/>
      <c r="GZ3" s="2248"/>
      <c r="HA3" s="2248"/>
      <c r="HB3" s="2248"/>
      <c r="HC3" s="2248"/>
      <c r="HD3" s="2248"/>
      <c r="HE3" s="2248"/>
      <c r="HF3" s="2248"/>
      <c r="HG3" s="2248"/>
      <c r="HH3" s="2248"/>
      <c r="HI3" s="2248"/>
      <c r="HJ3" s="2248"/>
      <c r="HK3" s="2248"/>
    </row>
    <row r="4" spans="2:219" ht="36.6">
      <c r="C4" s="4993"/>
      <c r="D4" s="4993"/>
      <c r="E4" s="4993"/>
      <c r="F4" s="4993"/>
      <c r="G4" s="4993"/>
      <c r="H4" s="4993"/>
      <c r="I4" s="4993"/>
      <c r="J4" s="4993"/>
      <c r="K4" s="4993"/>
      <c r="L4" s="4993"/>
      <c r="M4" s="4993"/>
      <c r="N4" s="4993"/>
      <c r="P4" s="5577"/>
      <c r="Q4" s="5577"/>
      <c r="R4" s="5577"/>
      <c r="S4" s="5577"/>
      <c r="T4" s="5577"/>
      <c r="U4" s="5577"/>
      <c r="V4" s="5577"/>
      <c r="W4" s="5577"/>
      <c r="X4" s="5577"/>
      <c r="Y4" s="5577"/>
      <c r="Z4" s="5577"/>
      <c r="AA4" s="5577"/>
      <c r="AB4" s="5577"/>
      <c r="AC4" s="5577"/>
      <c r="AD4" s="5867"/>
      <c r="AE4" s="5743"/>
      <c r="AF4" s="5577"/>
      <c r="AG4" s="5577"/>
      <c r="AH4" s="2024"/>
      <c r="AI4" s="2024"/>
      <c r="AJ4" s="2024"/>
      <c r="AK4" s="2024"/>
      <c r="AL4" s="2024"/>
      <c r="AM4" s="2024"/>
      <c r="AN4" s="2024"/>
      <c r="AO4" s="2024"/>
      <c r="AP4" s="2024"/>
      <c r="AQ4" s="2024"/>
      <c r="AR4" s="2024"/>
      <c r="AS4" s="2024"/>
      <c r="AT4" s="2024"/>
      <c r="AU4" s="2024"/>
      <c r="AV4" s="2024"/>
      <c r="AW4" s="2024"/>
      <c r="AY4" s="5056"/>
      <c r="AZ4" s="5056"/>
      <c r="BA4" s="5056"/>
      <c r="BB4" s="5056"/>
      <c r="BC4" s="5056"/>
      <c r="BD4" s="5056"/>
      <c r="BE4" s="5056"/>
      <c r="BF4" s="5056"/>
      <c r="BG4" s="5056"/>
      <c r="BH4" s="5056"/>
      <c r="BI4" s="5056"/>
      <c r="BJ4" s="5056"/>
      <c r="BK4" s="5056"/>
      <c r="BL4" s="5056"/>
      <c r="BM4" s="5056"/>
      <c r="BN4" s="5385"/>
      <c r="BO4" s="5056"/>
      <c r="BP4" s="5056"/>
      <c r="BQ4" s="5056"/>
      <c r="BR4" s="5056"/>
      <c r="BS4" s="5056"/>
      <c r="BT4" s="5056"/>
      <c r="BU4" s="5056"/>
      <c r="BV4" s="5056"/>
      <c r="BW4" s="5056"/>
      <c r="BX4" s="5056"/>
      <c r="BY4" s="5056"/>
      <c r="BZ4" s="5056"/>
      <c r="CA4" s="5056"/>
      <c r="CB4" s="5056"/>
      <c r="CC4" s="5056"/>
      <c r="CD4" s="5056"/>
      <c r="CF4" s="2248"/>
      <c r="CG4" s="2248"/>
      <c r="CH4" s="2248"/>
      <c r="CI4" s="2248"/>
      <c r="CJ4" s="2248"/>
      <c r="CK4" s="2248"/>
      <c r="CL4" s="2248"/>
      <c r="CM4" s="2248"/>
      <c r="CN4" s="2248"/>
      <c r="CO4" s="2248"/>
      <c r="CP4" s="2248"/>
      <c r="CQ4" s="2248"/>
      <c r="CR4" s="2248"/>
      <c r="CS4" s="2248"/>
      <c r="CT4" s="2248"/>
      <c r="CU4" s="2248"/>
      <c r="CV4" s="5386"/>
      <c r="CW4" s="2248"/>
      <c r="CX4" s="2248"/>
      <c r="CY4" s="2248"/>
      <c r="CZ4" s="2248"/>
      <c r="DA4" s="2248"/>
      <c r="DB4" s="2248"/>
      <c r="DC4" s="2248"/>
      <c r="DD4" s="2248"/>
      <c r="DE4" s="2248"/>
      <c r="DF4" s="2248"/>
      <c r="DG4" s="2248"/>
      <c r="DH4" s="2248"/>
      <c r="DI4" s="2248"/>
      <c r="DJ4" s="2248"/>
      <c r="DK4" s="2248"/>
      <c r="DL4" s="2248"/>
      <c r="DM4" s="2248"/>
      <c r="EE4" s="5395"/>
      <c r="EX4" s="5506"/>
      <c r="EY4" s="5506"/>
      <c r="EZ4" s="5506"/>
      <c r="FA4" s="5506"/>
      <c r="FB4" s="5506"/>
      <c r="FC4" s="5506"/>
      <c r="FD4" s="5506"/>
      <c r="FE4" s="5506"/>
      <c r="FF4" s="5506"/>
      <c r="FG4" s="5506"/>
      <c r="FH4" s="5506"/>
      <c r="FI4" s="5506"/>
      <c r="FJ4" s="5506"/>
      <c r="FK4" s="5506"/>
      <c r="FL4" s="5506"/>
      <c r="FM4" s="5506"/>
      <c r="FN4" s="5506"/>
      <c r="FO4" s="5506"/>
      <c r="FP4" s="5506"/>
      <c r="FQ4" s="5506"/>
      <c r="FR4" s="5506"/>
      <c r="FS4" s="5506"/>
      <c r="FT4" s="5506"/>
      <c r="FU4" s="5506"/>
      <c r="FV4" s="5506"/>
      <c r="FW4" s="5506"/>
      <c r="FX4" s="5506"/>
      <c r="FY4" s="5506"/>
      <c r="FZ4" s="5506"/>
      <c r="GA4" s="5506"/>
      <c r="GB4" s="5506"/>
      <c r="GC4" s="5506"/>
      <c r="GD4" s="5506"/>
      <c r="GF4" s="2248"/>
      <c r="GG4" s="2248"/>
      <c r="GH4" s="2248"/>
      <c r="GI4" s="2248"/>
      <c r="GJ4" s="2248"/>
      <c r="GK4" s="2248"/>
      <c r="GL4" s="2248"/>
      <c r="GM4" s="2248"/>
      <c r="GN4" s="2248"/>
      <c r="GO4" s="2248"/>
      <c r="GP4" s="2248"/>
      <c r="GQ4" s="2248"/>
      <c r="GR4" s="2248"/>
      <c r="GS4" s="2248"/>
      <c r="GT4" s="2248"/>
      <c r="GU4" s="2248"/>
      <c r="GV4" s="2248"/>
      <c r="GW4" s="2248"/>
      <c r="GX4" s="2248"/>
      <c r="GY4" s="2248"/>
      <c r="GZ4" s="2248"/>
      <c r="HA4" s="2248"/>
      <c r="HB4" s="2248"/>
      <c r="HC4" s="2248"/>
      <c r="HD4" s="2248"/>
      <c r="HE4" s="2248"/>
      <c r="HF4" s="2248"/>
      <c r="HG4" s="2248"/>
      <c r="HH4" s="2248"/>
      <c r="HI4" s="2248"/>
      <c r="HJ4" s="2248"/>
      <c r="HK4" s="2248"/>
    </row>
    <row r="5" spans="2:219">
      <c r="C5" s="4993"/>
      <c r="D5" s="4993"/>
      <c r="E5" s="4993"/>
      <c r="F5" s="4993"/>
      <c r="G5" s="4993"/>
      <c r="H5" s="4993"/>
      <c r="I5" s="4993"/>
      <c r="J5" s="4993"/>
      <c r="K5" s="4993"/>
      <c r="L5" s="4993"/>
      <c r="M5" s="4993"/>
      <c r="N5" s="4993"/>
      <c r="P5" s="5577"/>
      <c r="Q5" s="5577"/>
      <c r="R5" s="5577"/>
      <c r="S5" s="5577"/>
      <c r="T5" s="5577"/>
      <c r="U5" s="5577"/>
      <c r="V5" s="5577"/>
      <c r="W5" s="5577"/>
      <c r="X5" s="5577"/>
      <c r="Y5" s="5577"/>
      <c r="Z5" s="5577"/>
      <c r="AA5" s="5577"/>
      <c r="AB5" s="5577"/>
      <c r="AC5" s="5577"/>
      <c r="AD5" s="5577"/>
      <c r="AE5" s="5743"/>
      <c r="AF5" s="5577"/>
      <c r="AG5" s="5577"/>
      <c r="AH5" s="2024"/>
      <c r="AI5" s="2024"/>
      <c r="AJ5" s="2024"/>
      <c r="AK5" s="2024"/>
      <c r="AL5" s="2024"/>
      <c r="AM5" s="2024"/>
      <c r="AN5" s="2024"/>
      <c r="AO5" s="2024"/>
      <c r="AP5" s="2024"/>
      <c r="AQ5" s="2024"/>
      <c r="AR5" s="2024"/>
      <c r="AS5" s="2024"/>
      <c r="AT5" s="2024"/>
      <c r="AU5" s="2024"/>
      <c r="AV5" s="2024"/>
      <c r="AW5" s="2024"/>
      <c r="AY5" s="5056"/>
      <c r="AZ5" s="5056"/>
      <c r="BA5" s="5056"/>
      <c r="BB5" s="5056"/>
      <c r="BC5" s="5056"/>
      <c r="BD5" s="5056"/>
      <c r="BE5" s="5056"/>
      <c r="BF5" s="5056"/>
      <c r="BG5" s="5056"/>
      <c r="BH5" s="5056"/>
      <c r="BI5" s="5056"/>
      <c r="BJ5" s="5056"/>
      <c r="BK5" s="5056"/>
      <c r="BL5" s="5056"/>
      <c r="BM5" s="5056"/>
      <c r="BN5" s="5056"/>
      <c r="BO5" s="5056"/>
      <c r="BP5" s="5056"/>
      <c r="BQ5" s="5056"/>
      <c r="BR5" s="5056"/>
      <c r="BS5" s="5056"/>
      <c r="BT5" s="5056"/>
      <c r="BU5" s="5056"/>
      <c r="BV5" s="5056"/>
      <c r="BW5" s="5056"/>
      <c r="BX5" s="5056"/>
      <c r="BY5" s="5056"/>
      <c r="BZ5" s="5056"/>
      <c r="CA5" s="5056"/>
      <c r="CB5" s="5056"/>
      <c r="CC5" s="5056"/>
      <c r="CD5" s="5056"/>
      <c r="CF5" s="2248"/>
      <c r="CG5" s="2248"/>
      <c r="CH5" s="2248"/>
      <c r="CI5" s="2248"/>
      <c r="CJ5" s="2248"/>
      <c r="CK5" s="2248"/>
      <c r="CL5" s="2248"/>
      <c r="CM5" s="2248"/>
      <c r="CN5" s="2248"/>
      <c r="CO5" s="2248"/>
      <c r="CP5" s="2248"/>
      <c r="CQ5" s="2248"/>
      <c r="CR5" s="2248"/>
      <c r="CS5" s="2248"/>
      <c r="CT5" s="2248"/>
      <c r="CU5" s="2248"/>
      <c r="CV5" s="2248"/>
      <c r="CW5" s="2248"/>
      <c r="CX5" s="2248"/>
      <c r="CY5" s="2248"/>
      <c r="CZ5" s="2248"/>
      <c r="DA5" s="2248"/>
      <c r="DB5" s="2248"/>
      <c r="DC5" s="2248"/>
      <c r="DD5" s="2248"/>
      <c r="DE5" s="2248"/>
      <c r="DF5" s="2248"/>
      <c r="DG5" s="2248"/>
      <c r="DH5" s="2248"/>
      <c r="DI5" s="2248"/>
      <c r="DJ5" s="2248"/>
      <c r="DK5" s="2248"/>
      <c r="DL5" s="2248"/>
      <c r="DM5" s="2248"/>
      <c r="EX5" s="5506"/>
      <c r="EY5" s="5506"/>
      <c r="EZ5" s="5506"/>
      <c r="FA5" s="5506"/>
      <c r="FB5" s="5506"/>
      <c r="FC5" s="5506"/>
      <c r="FD5" s="5506"/>
      <c r="FE5" s="5506"/>
      <c r="FF5" s="5506"/>
      <c r="FG5" s="5506"/>
      <c r="FH5" s="5506"/>
      <c r="FI5" s="5506"/>
      <c r="FJ5" s="5506"/>
      <c r="FK5" s="5506"/>
      <c r="FL5" s="5506"/>
      <c r="FM5" s="5506"/>
      <c r="FN5" s="5506"/>
      <c r="FO5" s="5506"/>
      <c r="FP5" s="5506"/>
      <c r="FQ5" s="5506"/>
      <c r="FR5" s="5506"/>
      <c r="FS5" s="5506"/>
      <c r="FT5" s="5506"/>
      <c r="FU5" s="5506"/>
      <c r="FV5" s="5506"/>
      <c r="FW5" s="5506"/>
      <c r="FX5" s="5506"/>
      <c r="FY5" s="5506"/>
      <c r="FZ5" s="5506"/>
      <c r="GA5" s="5506"/>
      <c r="GB5" s="5506"/>
      <c r="GC5" s="5506"/>
      <c r="GD5" s="5506"/>
      <c r="GF5" s="2248"/>
      <c r="GG5" s="2248"/>
      <c r="GH5" s="2248"/>
      <c r="GI5" s="2248"/>
      <c r="GJ5" s="2248"/>
      <c r="GK5" s="2248"/>
      <c r="GL5" s="2248"/>
      <c r="GM5" s="2248"/>
      <c r="GN5" s="2248"/>
      <c r="GO5" s="2248"/>
      <c r="GP5" s="2248"/>
      <c r="GQ5" s="2248"/>
      <c r="GR5" s="2248"/>
      <c r="GS5" s="2248"/>
      <c r="GT5" s="2248"/>
      <c r="GU5" s="2248"/>
      <c r="GV5" s="2248"/>
      <c r="GW5" s="2248"/>
      <c r="GX5" s="2248"/>
      <c r="GY5" s="2248"/>
      <c r="GZ5" s="2248"/>
      <c r="HA5" s="2248"/>
      <c r="HB5" s="2248"/>
      <c r="HC5" s="2248"/>
      <c r="HD5" s="2248"/>
      <c r="HE5" s="2248"/>
      <c r="HF5" s="2248"/>
      <c r="HG5" s="2248"/>
      <c r="HH5" s="2248"/>
      <c r="HI5" s="2248"/>
      <c r="HJ5" s="2248"/>
      <c r="HK5" s="2248"/>
    </row>
    <row r="6" spans="2:219" ht="16.2" thickBot="1">
      <c r="B6" s="90">
        <v>2023</v>
      </c>
      <c r="C6" s="4993"/>
      <c r="D6" s="4993"/>
      <c r="E6" s="4993"/>
      <c r="F6" s="4993"/>
      <c r="G6" s="4993"/>
      <c r="H6" s="4993"/>
      <c r="I6" s="4993"/>
      <c r="J6" s="4993"/>
      <c r="K6" s="4993"/>
      <c r="L6" s="4993"/>
      <c r="M6" s="4993"/>
      <c r="N6" s="4993"/>
      <c r="P6" s="5578" t="s">
        <v>1439</v>
      </c>
      <c r="Q6" s="5578"/>
      <c r="R6" s="5577"/>
      <c r="S6" s="5577"/>
      <c r="T6" s="5577"/>
      <c r="U6" s="5577"/>
      <c r="V6" s="5577"/>
      <c r="W6" s="5577"/>
      <c r="X6" s="5577"/>
      <c r="Y6" s="5577"/>
      <c r="Z6" s="5577"/>
      <c r="AA6" s="5577"/>
      <c r="AB6" s="5577"/>
      <c r="AC6" s="5577"/>
      <c r="AD6" s="5577"/>
      <c r="AE6" s="5743"/>
      <c r="AF6" s="5577"/>
      <c r="AG6" s="5577"/>
      <c r="AH6" s="5742" t="s">
        <v>264</v>
      </c>
      <c r="AI6" s="2154" t="s">
        <v>946</v>
      </c>
      <c r="AJ6" s="2024"/>
      <c r="AK6" s="2024"/>
      <c r="AL6" s="5577"/>
      <c r="AM6" s="5577"/>
      <c r="AN6" s="5577"/>
      <c r="AO6" s="5577"/>
      <c r="AP6" s="5577"/>
      <c r="AQ6" s="5577"/>
      <c r="AR6" s="5577"/>
      <c r="AS6" s="5577"/>
      <c r="AT6" s="5577"/>
      <c r="AU6" s="5577"/>
      <c r="AV6" s="5577"/>
      <c r="AW6" s="5577"/>
      <c r="AY6" s="5057" t="s">
        <v>1370</v>
      </c>
      <c r="AZ6" s="5057"/>
      <c r="BA6" s="5058"/>
      <c r="BB6" s="5058"/>
      <c r="BC6" s="5058"/>
      <c r="BD6" s="5058"/>
      <c r="BE6" s="5058"/>
      <c r="BF6" s="5058"/>
      <c r="BG6" s="5058"/>
      <c r="BH6" s="5058"/>
      <c r="BI6" s="5058"/>
      <c r="BJ6" s="5058"/>
      <c r="BK6" s="5058"/>
      <c r="BL6" s="5058"/>
      <c r="BM6" s="5058"/>
      <c r="BN6" s="5058"/>
      <c r="BO6" s="5058"/>
      <c r="BP6" s="5158" t="s">
        <v>1271</v>
      </c>
      <c r="BQ6" s="5058" t="s">
        <v>1274</v>
      </c>
      <c r="BR6" s="5467"/>
      <c r="BS6" s="5467"/>
      <c r="BT6" s="5467"/>
      <c r="BU6" s="5058"/>
      <c r="BV6" s="5058"/>
      <c r="BW6" s="5058"/>
      <c r="BX6" s="5058"/>
      <c r="BY6" s="5058"/>
      <c r="BZ6" s="5058"/>
      <c r="CA6" s="5058"/>
      <c r="CB6" s="5058"/>
      <c r="CC6" s="5058"/>
      <c r="CD6" s="5058"/>
      <c r="CF6" s="5103" t="s">
        <v>1371</v>
      </c>
      <c r="CG6" s="5103"/>
      <c r="CH6" s="5104"/>
      <c r="CI6" s="5104"/>
      <c r="CJ6" s="5104"/>
      <c r="CK6" s="5104"/>
      <c r="CL6" s="5104"/>
      <c r="CM6" s="5104"/>
      <c r="CN6" s="5104"/>
      <c r="CO6" s="5104"/>
      <c r="CP6" s="5104"/>
      <c r="CQ6" s="5104"/>
      <c r="CR6" s="5104"/>
      <c r="CS6" s="5104"/>
      <c r="CT6" s="5104"/>
      <c r="CU6" s="5104"/>
      <c r="CV6" s="5104"/>
      <c r="CW6" s="5104"/>
      <c r="CX6" s="5234" t="s">
        <v>845</v>
      </c>
      <c r="CY6" s="2248" t="s">
        <v>1275</v>
      </c>
      <c r="CZ6" s="2248"/>
      <c r="DA6" s="2248"/>
      <c r="DB6" s="2489"/>
      <c r="DC6" s="5104"/>
      <c r="DD6" s="5104"/>
      <c r="DE6" s="5104"/>
      <c r="DF6" s="5104"/>
      <c r="DG6" s="5104"/>
      <c r="DH6" s="5104"/>
      <c r="DI6" s="5104"/>
      <c r="DJ6" s="5104"/>
      <c r="DK6" s="5104"/>
      <c r="DL6" s="5104"/>
      <c r="DM6" s="5104"/>
      <c r="DO6" s="4995" t="s">
        <v>1312</v>
      </c>
      <c r="DP6" s="4995"/>
      <c r="DQ6" s="4993"/>
      <c r="DR6" s="4993"/>
      <c r="DS6" s="4993"/>
      <c r="DT6" s="4993"/>
      <c r="DU6" s="4993"/>
      <c r="DV6" s="4993"/>
      <c r="DW6" s="4993"/>
      <c r="DX6" s="4993"/>
      <c r="DY6" s="4993"/>
      <c r="DZ6" s="4993"/>
      <c r="EA6" s="4993"/>
      <c r="EB6" s="4993"/>
      <c r="EC6" s="4993"/>
      <c r="ED6" s="4993"/>
      <c r="EE6" s="4993"/>
      <c r="EF6" s="4993"/>
      <c r="EG6" s="90" t="s">
        <v>591</v>
      </c>
      <c r="EH6" s="4993"/>
      <c r="EI6" s="4993"/>
      <c r="EJ6" s="4993"/>
      <c r="EK6" s="4993"/>
      <c r="EL6" s="4993"/>
      <c r="EM6" s="4993"/>
      <c r="EN6" s="4993"/>
      <c r="EO6" s="4993"/>
      <c r="EP6" s="4993"/>
      <c r="EQ6" s="4993"/>
      <c r="ER6" s="4993"/>
      <c r="ES6" s="4993"/>
      <c r="ET6" s="4993"/>
      <c r="EU6" s="4993"/>
      <c r="EV6" s="4993"/>
      <c r="EX6" s="5507" t="s">
        <v>1372</v>
      </c>
      <c r="EY6" s="5508"/>
      <c r="EZ6" s="5509"/>
      <c r="FA6" s="5509"/>
      <c r="FB6" s="5509"/>
      <c r="FC6" s="5509"/>
      <c r="FD6" s="5509"/>
      <c r="FE6" s="5509"/>
      <c r="FF6" s="5509"/>
      <c r="FG6" s="5509"/>
      <c r="FH6" s="5509"/>
      <c r="FI6" s="5509"/>
      <c r="FJ6" s="5509"/>
      <c r="FK6" s="5509"/>
      <c r="FL6" s="5509"/>
      <c r="FM6" s="5509"/>
      <c r="FN6" s="5509"/>
      <c r="FO6" s="5509"/>
      <c r="FP6" s="5510" t="s">
        <v>1420</v>
      </c>
      <c r="FQ6" s="5509" t="s">
        <v>1427</v>
      </c>
      <c r="FR6" s="5509"/>
      <c r="FS6" s="5509"/>
      <c r="FT6" s="5509"/>
      <c r="FU6" s="5509"/>
      <c r="FV6" s="5509"/>
      <c r="FW6" s="5509"/>
      <c r="FX6" s="5509"/>
      <c r="FY6" s="5509"/>
      <c r="FZ6" s="5509"/>
      <c r="GA6" s="5509"/>
      <c r="GB6" s="5509"/>
      <c r="GC6" s="5509"/>
      <c r="GD6" s="5509"/>
      <c r="GF6" s="6326" t="s">
        <v>1431</v>
      </c>
      <c r="GG6" s="5103"/>
      <c r="GH6" s="5104"/>
      <c r="GI6" s="5104"/>
      <c r="GJ6" s="5104"/>
      <c r="GK6" s="5104"/>
      <c r="GL6" s="5104"/>
      <c r="GM6" s="5104"/>
      <c r="GN6" s="5104"/>
      <c r="GO6" s="5104"/>
      <c r="GP6" s="5104"/>
      <c r="GQ6" s="5104"/>
      <c r="GR6" s="5104"/>
      <c r="GS6" s="5104"/>
      <c r="GT6" s="5104"/>
      <c r="GU6" s="5104"/>
      <c r="GV6" s="5104"/>
      <c r="GW6" s="6338" t="s">
        <v>434</v>
      </c>
      <c r="GX6" s="5104"/>
      <c r="GY6" s="5104"/>
      <c r="GZ6" s="5104"/>
      <c r="HA6" s="5104"/>
      <c r="HB6" s="5104"/>
      <c r="HC6" s="5104"/>
      <c r="HD6" s="5104"/>
      <c r="HE6" s="5104"/>
      <c r="HF6" s="5104"/>
      <c r="HG6" s="5104"/>
      <c r="HH6" s="5104"/>
      <c r="HI6" s="5104"/>
      <c r="HJ6" s="5104"/>
      <c r="HK6" s="5104"/>
    </row>
    <row r="7" spans="2:219" ht="15" thickBot="1">
      <c r="B7" s="5009" t="s">
        <v>1417</v>
      </c>
      <c r="C7" s="4998" t="s">
        <v>1350</v>
      </c>
      <c r="D7" s="5001" t="s">
        <v>1351</v>
      </c>
      <c r="E7" s="5001" t="s">
        <v>1352</v>
      </c>
      <c r="F7" s="5001" t="s">
        <v>1353</v>
      </c>
      <c r="G7" s="5001" t="s">
        <v>1354</v>
      </c>
      <c r="H7" s="5001" t="s">
        <v>1355</v>
      </c>
      <c r="I7" s="5001" t="s">
        <v>1356</v>
      </c>
      <c r="J7" s="5001" t="s">
        <v>1357</v>
      </c>
      <c r="K7" s="5001" t="s">
        <v>1358</v>
      </c>
      <c r="L7" s="5001" t="s">
        <v>1359</v>
      </c>
      <c r="M7" s="5001" t="s">
        <v>1360</v>
      </c>
      <c r="N7" s="5002" t="s">
        <v>1361</v>
      </c>
      <c r="P7" s="5579"/>
      <c r="Q7" s="5579"/>
      <c r="R7" s="5579"/>
      <c r="S7" s="5579" t="s">
        <v>14</v>
      </c>
      <c r="T7" s="5579" t="s">
        <v>12</v>
      </c>
      <c r="U7" s="5579"/>
      <c r="V7" s="5579"/>
      <c r="W7" s="5579" t="s">
        <v>15</v>
      </c>
      <c r="X7" s="5579" t="s">
        <v>12</v>
      </c>
      <c r="Y7" s="5579" t="s">
        <v>12</v>
      </c>
      <c r="Z7" s="5579"/>
      <c r="AA7" s="5579"/>
      <c r="AB7" s="5579"/>
      <c r="AC7" s="5579"/>
      <c r="AD7" s="5579" t="s">
        <v>0</v>
      </c>
      <c r="AE7" s="5579"/>
      <c r="AF7" s="5579"/>
      <c r="AG7" s="6396"/>
      <c r="AH7" s="5744"/>
      <c r="AI7" s="5745"/>
      <c r="AJ7" s="5746" t="s">
        <v>14</v>
      </c>
      <c r="AK7" s="5746" t="s">
        <v>12</v>
      </c>
      <c r="AL7" s="5746"/>
      <c r="AM7" s="5746"/>
      <c r="AN7" s="5746" t="s">
        <v>15</v>
      </c>
      <c r="AO7" s="5746" t="s">
        <v>12</v>
      </c>
      <c r="AP7" s="5746" t="s">
        <v>12</v>
      </c>
      <c r="AQ7" s="5746"/>
      <c r="AR7" s="5746"/>
      <c r="AS7" s="5746"/>
      <c r="AT7" s="5746"/>
      <c r="AU7" s="5746" t="s">
        <v>0</v>
      </c>
      <c r="AV7" s="5747"/>
      <c r="AW7" s="5748"/>
      <c r="AX7" s="682"/>
      <c r="AY7" s="5212"/>
      <c r="AZ7" s="5212"/>
      <c r="BA7" s="5212"/>
      <c r="BB7" s="5212" t="s">
        <v>14</v>
      </c>
      <c r="BC7" s="5212" t="s">
        <v>12</v>
      </c>
      <c r="BD7" s="5212"/>
      <c r="BE7" s="5212"/>
      <c r="BF7" s="5212" t="s">
        <v>15</v>
      </c>
      <c r="BG7" s="5212" t="s">
        <v>12</v>
      </c>
      <c r="BH7" s="5212" t="s">
        <v>12</v>
      </c>
      <c r="BI7" s="5212"/>
      <c r="BJ7" s="5212"/>
      <c r="BK7" s="5212"/>
      <c r="BL7" s="5212"/>
      <c r="BM7" s="5212" t="s">
        <v>0</v>
      </c>
      <c r="BN7" s="5212"/>
      <c r="BO7" s="5082"/>
      <c r="BP7" s="5159"/>
      <c r="BQ7" s="5084"/>
      <c r="BR7" s="5085" t="s">
        <v>14</v>
      </c>
      <c r="BS7" s="5085" t="s">
        <v>12</v>
      </c>
      <c r="BT7" s="5085"/>
      <c r="BU7" s="5085"/>
      <c r="BV7" s="5085" t="s">
        <v>15</v>
      </c>
      <c r="BW7" s="5085" t="s">
        <v>12</v>
      </c>
      <c r="BX7" s="5085" t="s">
        <v>12</v>
      </c>
      <c r="BY7" s="5085"/>
      <c r="BZ7" s="5085"/>
      <c r="CA7" s="5085"/>
      <c r="CB7" s="5085"/>
      <c r="CC7" s="5085" t="s">
        <v>0</v>
      </c>
      <c r="CD7" s="5086"/>
      <c r="CE7" s="1181"/>
      <c r="CF7" s="5185"/>
      <c r="CG7" s="5185"/>
      <c r="CH7" s="5185"/>
      <c r="CI7" s="5185" t="s">
        <v>14</v>
      </c>
      <c r="CJ7" s="5185" t="s">
        <v>12</v>
      </c>
      <c r="CK7" s="5185"/>
      <c r="CL7" s="5185"/>
      <c r="CM7" s="5185" t="s">
        <v>15</v>
      </c>
      <c r="CN7" s="5185" t="s">
        <v>12</v>
      </c>
      <c r="CO7" s="5185" t="s">
        <v>12</v>
      </c>
      <c r="CP7" s="5185"/>
      <c r="CQ7" s="5185"/>
      <c r="CR7" s="5185"/>
      <c r="CS7" s="5185"/>
      <c r="CT7" s="5185" t="s">
        <v>0</v>
      </c>
      <c r="CU7" s="5185"/>
      <c r="CV7" s="5185"/>
      <c r="CW7" s="5122"/>
      <c r="CX7" s="5185"/>
      <c r="CY7" s="5186"/>
      <c r="CZ7" s="5187" t="s">
        <v>14</v>
      </c>
      <c r="DA7" s="5187" t="s">
        <v>12</v>
      </c>
      <c r="DB7" s="5187"/>
      <c r="DC7" s="5187"/>
      <c r="DD7" s="5187" t="s">
        <v>15</v>
      </c>
      <c r="DE7" s="5187" t="s">
        <v>12</v>
      </c>
      <c r="DF7" s="5187" t="s">
        <v>12</v>
      </c>
      <c r="DG7" s="5187"/>
      <c r="DH7" s="5187"/>
      <c r="DI7" s="5187"/>
      <c r="DJ7" s="5187"/>
      <c r="DK7" s="5187" t="s">
        <v>0</v>
      </c>
      <c r="DL7" s="5188"/>
      <c r="DM7" s="5189"/>
      <c r="DN7" s="1181"/>
      <c r="DO7" s="5213"/>
      <c r="DP7" s="5213"/>
      <c r="DQ7" s="5213"/>
      <c r="DR7" s="5213" t="s">
        <v>14</v>
      </c>
      <c r="DS7" s="5213" t="s">
        <v>12</v>
      </c>
      <c r="DT7" s="5213"/>
      <c r="DU7" s="5213"/>
      <c r="DV7" s="5213" t="s">
        <v>15</v>
      </c>
      <c r="DW7" s="5213" t="s">
        <v>12</v>
      </c>
      <c r="DX7" s="5213" t="s">
        <v>12</v>
      </c>
      <c r="DY7" s="5213"/>
      <c r="DZ7" s="5213"/>
      <c r="EA7" s="5213"/>
      <c r="EB7" s="5213"/>
      <c r="EC7" s="5213" t="s">
        <v>0</v>
      </c>
      <c r="ED7" s="5213"/>
      <c r="EE7" s="5213"/>
      <c r="EF7" s="5012"/>
      <c r="EG7" s="5213"/>
      <c r="EH7" s="5214"/>
      <c r="EI7" s="5215" t="s">
        <v>14</v>
      </c>
      <c r="EJ7" s="5215" t="s">
        <v>12</v>
      </c>
      <c r="EK7" s="5215"/>
      <c r="EL7" s="5215"/>
      <c r="EM7" s="5215" t="s">
        <v>15</v>
      </c>
      <c r="EN7" s="5215" t="s">
        <v>12</v>
      </c>
      <c r="EO7" s="5215" t="s">
        <v>12</v>
      </c>
      <c r="EP7" s="5215"/>
      <c r="EQ7" s="5215"/>
      <c r="ER7" s="5215"/>
      <c r="ES7" s="5215"/>
      <c r="ET7" s="5215" t="s">
        <v>0</v>
      </c>
      <c r="EU7" s="5377"/>
      <c r="EV7" s="5216"/>
      <c r="EW7" s="1181"/>
      <c r="EX7" s="5511"/>
      <c r="EY7" s="5511"/>
      <c r="EZ7" s="5511"/>
      <c r="FA7" s="5511" t="s">
        <v>14</v>
      </c>
      <c r="FB7" s="5511" t="s">
        <v>12</v>
      </c>
      <c r="FC7" s="5511"/>
      <c r="FD7" s="5511"/>
      <c r="FE7" s="5511" t="s">
        <v>15</v>
      </c>
      <c r="FF7" s="5511" t="s">
        <v>12</v>
      </c>
      <c r="FG7" s="5511" t="s">
        <v>12</v>
      </c>
      <c r="FH7" s="5511"/>
      <c r="FI7" s="5511"/>
      <c r="FJ7" s="5511"/>
      <c r="FK7" s="5511"/>
      <c r="FL7" s="5511" t="s">
        <v>0</v>
      </c>
      <c r="FM7" s="5511"/>
      <c r="FN7" s="5511"/>
      <c r="FO7" s="5512"/>
      <c r="FP7" s="5511"/>
      <c r="FQ7" s="5513"/>
      <c r="FR7" s="5514" t="s">
        <v>14</v>
      </c>
      <c r="FS7" s="5514" t="s">
        <v>12</v>
      </c>
      <c r="FT7" s="5514"/>
      <c r="FU7" s="5514"/>
      <c r="FV7" s="5514" t="s">
        <v>15</v>
      </c>
      <c r="FW7" s="5514" t="s">
        <v>12</v>
      </c>
      <c r="FX7" s="5514" t="s">
        <v>12</v>
      </c>
      <c r="FY7" s="5514"/>
      <c r="FZ7" s="5514"/>
      <c r="GA7" s="5514"/>
      <c r="GB7" s="5514"/>
      <c r="GC7" s="5514" t="s">
        <v>0</v>
      </c>
      <c r="GD7" s="5515"/>
      <c r="GE7" s="1181"/>
      <c r="GF7" s="5185"/>
      <c r="GG7" s="5185"/>
      <c r="GH7" s="5185"/>
      <c r="GI7" s="5185" t="s">
        <v>14</v>
      </c>
      <c r="GJ7" s="5185" t="s">
        <v>12</v>
      </c>
      <c r="GK7" s="5185"/>
      <c r="GL7" s="5185"/>
      <c r="GM7" s="5185" t="s">
        <v>15</v>
      </c>
      <c r="GN7" s="5185" t="s">
        <v>12</v>
      </c>
      <c r="GO7" s="5185" t="s">
        <v>12</v>
      </c>
      <c r="GP7" s="5185"/>
      <c r="GQ7" s="5185"/>
      <c r="GR7" s="5185"/>
      <c r="GS7" s="5185"/>
      <c r="GT7" s="5185" t="s">
        <v>0</v>
      </c>
      <c r="GU7" s="5185"/>
      <c r="GV7" s="5122"/>
      <c r="GW7" s="5185"/>
      <c r="GX7" s="5186"/>
      <c r="GY7" s="5187" t="s">
        <v>14</v>
      </c>
      <c r="GZ7" s="5187" t="s">
        <v>12</v>
      </c>
      <c r="HA7" s="5187"/>
      <c r="HB7" s="5187"/>
      <c r="HC7" s="5187" t="s">
        <v>15</v>
      </c>
      <c r="HD7" s="5187" t="s">
        <v>12</v>
      </c>
      <c r="HE7" s="5187" t="s">
        <v>12</v>
      </c>
      <c r="HF7" s="5187"/>
      <c r="HG7" s="5187"/>
      <c r="HH7" s="5187"/>
      <c r="HI7" s="5187"/>
      <c r="HJ7" s="5187" t="s">
        <v>0</v>
      </c>
      <c r="HK7" s="5189"/>
    </row>
    <row r="8" spans="2:219">
      <c r="B8" s="5004"/>
      <c r="C8" s="5000"/>
      <c r="D8" s="5000"/>
      <c r="E8" s="5000"/>
      <c r="F8" s="5000"/>
      <c r="G8" s="5000"/>
      <c r="H8" s="5000"/>
      <c r="I8" s="5000"/>
      <c r="J8" s="5000"/>
      <c r="K8" s="5000"/>
      <c r="L8" s="5000"/>
      <c r="M8" s="5000"/>
      <c r="N8" s="5005"/>
      <c r="P8" s="5580" t="s">
        <v>3</v>
      </c>
      <c r="Q8" s="5580" t="s">
        <v>4</v>
      </c>
      <c r="R8" s="5580" t="s">
        <v>18</v>
      </c>
      <c r="S8" s="5580" t="s">
        <v>19</v>
      </c>
      <c r="T8" s="5580" t="s">
        <v>19</v>
      </c>
      <c r="U8" s="5580" t="s">
        <v>20</v>
      </c>
      <c r="V8" s="5580" t="s">
        <v>21</v>
      </c>
      <c r="W8" s="5580" t="s">
        <v>22</v>
      </c>
      <c r="X8" s="5580" t="s">
        <v>23</v>
      </c>
      <c r="Y8" s="5580" t="s">
        <v>23</v>
      </c>
      <c r="Z8" s="5580" t="s">
        <v>1227</v>
      </c>
      <c r="AA8" s="5580" t="s">
        <v>20</v>
      </c>
      <c r="AB8" s="5580" t="s">
        <v>25</v>
      </c>
      <c r="AC8" s="5580" t="s">
        <v>0</v>
      </c>
      <c r="AD8" s="5580" t="s">
        <v>1363</v>
      </c>
      <c r="AE8" s="5580" t="s">
        <v>1388</v>
      </c>
      <c r="AF8" s="5580" t="s">
        <v>26</v>
      </c>
      <c r="AG8" s="6396"/>
      <c r="AH8" s="5749" t="s">
        <v>4</v>
      </c>
      <c r="AI8" s="5750" t="s">
        <v>18</v>
      </c>
      <c r="AJ8" s="5751" t="s">
        <v>19</v>
      </c>
      <c r="AK8" s="5751" t="s">
        <v>19</v>
      </c>
      <c r="AL8" s="5751" t="s">
        <v>20</v>
      </c>
      <c r="AM8" s="5751" t="s">
        <v>21</v>
      </c>
      <c r="AN8" s="5751" t="s">
        <v>22</v>
      </c>
      <c r="AO8" s="5751" t="s">
        <v>23</v>
      </c>
      <c r="AP8" s="5751" t="s">
        <v>23</v>
      </c>
      <c r="AQ8" s="5751" t="s">
        <v>24</v>
      </c>
      <c r="AR8" s="5751" t="s">
        <v>20</v>
      </c>
      <c r="AS8" s="5751" t="s">
        <v>25</v>
      </c>
      <c r="AT8" s="5751" t="s">
        <v>0</v>
      </c>
      <c r="AU8" s="5751" t="s">
        <v>1363</v>
      </c>
      <c r="AV8" s="5752" t="s">
        <v>1388</v>
      </c>
      <c r="AW8" s="5753" t="s">
        <v>26</v>
      </c>
      <c r="AX8" s="682"/>
      <c r="AY8" s="5217" t="s">
        <v>3</v>
      </c>
      <c r="AZ8" s="5217" t="s">
        <v>4</v>
      </c>
      <c r="BA8" s="5217" t="s">
        <v>18</v>
      </c>
      <c r="BB8" s="5217" t="s">
        <v>19</v>
      </c>
      <c r="BC8" s="5217" t="s">
        <v>19</v>
      </c>
      <c r="BD8" s="5217" t="s">
        <v>20</v>
      </c>
      <c r="BE8" s="5217" t="s">
        <v>21</v>
      </c>
      <c r="BF8" s="5217" t="s">
        <v>22</v>
      </c>
      <c r="BG8" s="5217" t="s">
        <v>23</v>
      </c>
      <c r="BH8" s="5217" t="s">
        <v>23</v>
      </c>
      <c r="BI8" s="5217" t="s">
        <v>1227</v>
      </c>
      <c r="BJ8" s="5217" t="s">
        <v>20</v>
      </c>
      <c r="BK8" s="5217" t="s">
        <v>25</v>
      </c>
      <c r="BL8" s="5217" t="s">
        <v>0</v>
      </c>
      <c r="BM8" s="5217" t="s">
        <v>1363</v>
      </c>
      <c r="BN8" s="5217" t="s">
        <v>26</v>
      </c>
      <c r="BO8" s="5082"/>
      <c r="BP8" s="5160" t="s">
        <v>4</v>
      </c>
      <c r="BQ8" s="5087" t="s">
        <v>18</v>
      </c>
      <c r="BR8" s="5088" t="s">
        <v>19</v>
      </c>
      <c r="BS8" s="5088" t="s">
        <v>19</v>
      </c>
      <c r="BT8" s="5088" t="s">
        <v>20</v>
      </c>
      <c r="BU8" s="5088" t="s">
        <v>21</v>
      </c>
      <c r="BV8" s="5088" t="s">
        <v>22</v>
      </c>
      <c r="BW8" s="5088" t="s">
        <v>23</v>
      </c>
      <c r="BX8" s="5088" t="s">
        <v>23</v>
      </c>
      <c r="BY8" s="5088" t="s">
        <v>24</v>
      </c>
      <c r="BZ8" s="5088" t="s">
        <v>20</v>
      </c>
      <c r="CA8" s="5088" t="s">
        <v>25</v>
      </c>
      <c r="CB8" s="5088" t="s">
        <v>0</v>
      </c>
      <c r="CC8" s="5088" t="s">
        <v>1363</v>
      </c>
      <c r="CD8" s="5089" t="s">
        <v>26</v>
      </c>
      <c r="CE8" s="1181"/>
      <c r="CF8" s="5190" t="s">
        <v>3</v>
      </c>
      <c r="CG8" s="5190" t="s">
        <v>4</v>
      </c>
      <c r="CH8" s="5190" t="s">
        <v>18</v>
      </c>
      <c r="CI8" s="5190" t="s">
        <v>19</v>
      </c>
      <c r="CJ8" s="5190" t="s">
        <v>19</v>
      </c>
      <c r="CK8" s="5190" t="s">
        <v>20</v>
      </c>
      <c r="CL8" s="5190" t="s">
        <v>21</v>
      </c>
      <c r="CM8" s="5190" t="s">
        <v>22</v>
      </c>
      <c r="CN8" s="5190" t="s">
        <v>23</v>
      </c>
      <c r="CO8" s="5190" t="s">
        <v>23</v>
      </c>
      <c r="CP8" s="5190" t="s">
        <v>1227</v>
      </c>
      <c r="CQ8" s="5190" t="s">
        <v>20</v>
      </c>
      <c r="CR8" s="5190" t="s">
        <v>25</v>
      </c>
      <c r="CS8" s="5190" t="s">
        <v>0</v>
      </c>
      <c r="CT8" s="5190" t="s">
        <v>1363</v>
      </c>
      <c r="CU8" s="5190" t="s">
        <v>1388</v>
      </c>
      <c r="CV8" s="5190" t="s">
        <v>26</v>
      </c>
      <c r="CW8" s="5122"/>
      <c r="CX8" s="5190" t="s">
        <v>4</v>
      </c>
      <c r="CY8" s="5191" t="s">
        <v>18</v>
      </c>
      <c r="CZ8" s="5192" t="s">
        <v>19</v>
      </c>
      <c r="DA8" s="5192" t="s">
        <v>19</v>
      </c>
      <c r="DB8" s="5192" t="s">
        <v>20</v>
      </c>
      <c r="DC8" s="5192" t="s">
        <v>21</v>
      </c>
      <c r="DD8" s="5192" t="s">
        <v>22</v>
      </c>
      <c r="DE8" s="5192" t="s">
        <v>23</v>
      </c>
      <c r="DF8" s="5192" t="s">
        <v>23</v>
      </c>
      <c r="DG8" s="5192" t="s">
        <v>24</v>
      </c>
      <c r="DH8" s="5192" t="s">
        <v>20</v>
      </c>
      <c r="DI8" s="5192" t="s">
        <v>25</v>
      </c>
      <c r="DJ8" s="5192" t="s">
        <v>0</v>
      </c>
      <c r="DK8" s="5192" t="s">
        <v>1363</v>
      </c>
      <c r="DL8" s="5193" t="s">
        <v>1388</v>
      </c>
      <c r="DM8" s="5194" t="s">
        <v>26</v>
      </c>
      <c r="DN8" s="1181"/>
      <c r="DO8" s="5218" t="s">
        <v>3</v>
      </c>
      <c r="DP8" s="5218" t="s">
        <v>4</v>
      </c>
      <c r="DQ8" s="5218" t="s">
        <v>18</v>
      </c>
      <c r="DR8" s="5218" t="s">
        <v>19</v>
      </c>
      <c r="DS8" s="5218" t="s">
        <v>19</v>
      </c>
      <c r="DT8" s="5218" t="s">
        <v>20</v>
      </c>
      <c r="DU8" s="5218" t="s">
        <v>21</v>
      </c>
      <c r="DV8" s="5218" t="s">
        <v>22</v>
      </c>
      <c r="DW8" s="5218" t="s">
        <v>23</v>
      </c>
      <c r="DX8" s="5218" t="s">
        <v>23</v>
      </c>
      <c r="DY8" s="5218" t="s">
        <v>1227</v>
      </c>
      <c r="DZ8" s="5218" t="s">
        <v>20</v>
      </c>
      <c r="EA8" s="5218" t="s">
        <v>25</v>
      </c>
      <c r="EB8" s="5218" t="s">
        <v>0</v>
      </c>
      <c r="EC8" s="5218" t="s">
        <v>1363</v>
      </c>
      <c r="ED8" s="5218" t="s">
        <v>1388</v>
      </c>
      <c r="EE8" s="5218" t="s">
        <v>26</v>
      </c>
      <c r="EF8" s="5012"/>
      <c r="EG8" s="5218" t="s">
        <v>4</v>
      </c>
      <c r="EH8" s="5219" t="s">
        <v>18</v>
      </c>
      <c r="EI8" s="5220" t="s">
        <v>19</v>
      </c>
      <c r="EJ8" s="5220" t="s">
        <v>19</v>
      </c>
      <c r="EK8" s="5220" t="s">
        <v>20</v>
      </c>
      <c r="EL8" s="5220" t="s">
        <v>21</v>
      </c>
      <c r="EM8" s="5220" t="s">
        <v>22</v>
      </c>
      <c r="EN8" s="5220" t="s">
        <v>23</v>
      </c>
      <c r="EO8" s="5220" t="s">
        <v>23</v>
      </c>
      <c r="EP8" s="5220" t="s">
        <v>24</v>
      </c>
      <c r="EQ8" s="5220" t="s">
        <v>20</v>
      </c>
      <c r="ER8" s="5220" t="s">
        <v>25</v>
      </c>
      <c r="ES8" s="5220" t="s">
        <v>0</v>
      </c>
      <c r="ET8" s="5220" t="s">
        <v>1363</v>
      </c>
      <c r="EU8" s="5378" t="s">
        <v>1388</v>
      </c>
      <c r="EV8" s="5221" t="s">
        <v>26</v>
      </c>
      <c r="EW8" s="1181"/>
      <c r="EX8" s="5516" t="s">
        <v>3</v>
      </c>
      <c r="EY8" s="5516" t="s">
        <v>4</v>
      </c>
      <c r="EZ8" s="5516" t="s">
        <v>18</v>
      </c>
      <c r="FA8" s="5516" t="s">
        <v>19</v>
      </c>
      <c r="FB8" s="5516" t="s">
        <v>19</v>
      </c>
      <c r="FC8" s="5516" t="s">
        <v>20</v>
      </c>
      <c r="FD8" s="5516" t="s">
        <v>21</v>
      </c>
      <c r="FE8" s="5516" t="s">
        <v>22</v>
      </c>
      <c r="FF8" s="5516" t="s">
        <v>23</v>
      </c>
      <c r="FG8" s="5516" t="s">
        <v>23</v>
      </c>
      <c r="FH8" s="5516" t="s">
        <v>1227</v>
      </c>
      <c r="FI8" s="5516" t="s">
        <v>20</v>
      </c>
      <c r="FJ8" s="5516" t="s">
        <v>25</v>
      </c>
      <c r="FK8" s="5516" t="s">
        <v>0</v>
      </c>
      <c r="FL8" s="5516" t="s">
        <v>1363</v>
      </c>
      <c r="FM8" s="5516"/>
      <c r="FN8" s="5516" t="s">
        <v>26</v>
      </c>
      <c r="FO8" s="5512"/>
      <c r="FP8" s="5516" t="s">
        <v>4</v>
      </c>
      <c r="FQ8" s="5517" t="s">
        <v>18</v>
      </c>
      <c r="FR8" s="5518" t="s">
        <v>19</v>
      </c>
      <c r="FS8" s="5518" t="s">
        <v>19</v>
      </c>
      <c r="FT8" s="5518" t="s">
        <v>20</v>
      </c>
      <c r="FU8" s="5518" t="s">
        <v>21</v>
      </c>
      <c r="FV8" s="5518" t="s">
        <v>22</v>
      </c>
      <c r="FW8" s="5518" t="s">
        <v>23</v>
      </c>
      <c r="FX8" s="5518" t="s">
        <v>23</v>
      </c>
      <c r="FY8" s="5518" t="s">
        <v>24</v>
      </c>
      <c r="FZ8" s="5518" t="s">
        <v>20</v>
      </c>
      <c r="GA8" s="5518" t="s">
        <v>25</v>
      </c>
      <c r="GB8" s="5518" t="s">
        <v>0</v>
      </c>
      <c r="GC8" s="5518" t="s">
        <v>1363</v>
      </c>
      <c r="GD8" s="5519" t="s">
        <v>26</v>
      </c>
      <c r="GE8" s="1181"/>
      <c r="GF8" s="5190" t="s">
        <v>3</v>
      </c>
      <c r="GG8" s="5190" t="s">
        <v>4</v>
      </c>
      <c r="GH8" s="5190" t="s">
        <v>18</v>
      </c>
      <c r="GI8" s="5190" t="s">
        <v>19</v>
      </c>
      <c r="GJ8" s="5190" t="s">
        <v>19</v>
      </c>
      <c r="GK8" s="5190" t="s">
        <v>20</v>
      </c>
      <c r="GL8" s="5190" t="s">
        <v>21</v>
      </c>
      <c r="GM8" s="5190" t="s">
        <v>22</v>
      </c>
      <c r="GN8" s="5190" t="s">
        <v>23</v>
      </c>
      <c r="GO8" s="5190" t="s">
        <v>23</v>
      </c>
      <c r="GP8" s="5190" t="s">
        <v>1227</v>
      </c>
      <c r="GQ8" s="5190" t="s">
        <v>20</v>
      </c>
      <c r="GR8" s="5190" t="s">
        <v>25</v>
      </c>
      <c r="GS8" s="5190" t="s">
        <v>0</v>
      </c>
      <c r="GT8" s="5190" t="s">
        <v>1363</v>
      </c>
      <c r="GU8" s="5190" t="s">
        <v>26</v>
      </c>
      <c r="GV8" s="5122"/>
      <c r="GW8" s="5190" t="s">
        <v>4</v>
      </c>
      <c r="GX8" s="5191" t="s">
        <v>18</v>
      </c>
      <c r="GY8" s="5192" t="s">
        <v>19</v>
      </c>
      <c r="GZ8" s="5192" t="s">
        <v>19</v>
      </c>
      <c r="HA8" s="5192" t="s">
        <v>20</v>
      </c>
      <c r="HB8" s="5192" t="s">
        <v>21</v>
      </c>
      <c r="HC8" s="5192" t="s">
        <v>22</v>
      </c>
      <c r="HD8" s="5192" t="s">
        <v>23</v>
      </c>
      <c r="HE8" s="5192" t="s">
        <v>23</v>
      </c>
      <c r="HF8" s="5192" t="s">
        <v>24</v>
      </c>
      <c r="HG8" s="5192" t="s">
        <v>20</v>
      </c>
      <c r="HH8" s="5192" t="s">
        <v>25</v>
      </c>
      <c r="HI8" s="5192" t="s">
        <v>0</v>
      </c>
      <c r="HJ8" s="5192" t="s">
        <v>1363</v>
      </c>
      <c r="HK8" s="5194" t="s">
        <v>26</v>
      </c>
    </row>
    <row r="9" spans="2:219" ht="15" thickBot="1">
      <c r="B9" s="5006" t="s">
        <v>591</v>
      </c>
      <c r="C9" s="5152">
        <f>(AC44)</f>
        <v>0</v>
      </c>
      <c r="D9" s="5152">
        <f>(AC75)</f>
        <v>0</v>
      </c>
      <c r="E9" s="5152">
        <f>(AC104)</f>
        <v>0</v>
      </c>
      <c r="F9" s="5152">
        <f>(AC141)</f>
        <v>0</v>
      </c>
      <c r="G9" s="5152">
        <f>(AC168)</f>
        <v>0</v>
      </c>
      <c r="H9" s="5152">
        <f>(AC201)</f>
        <v>0</v>
      </c>
      <c r="I9" s="5152">
        <f>(AC241)</f>
        <v>0</v>
      </c>
      <c r="J9" s="5152">
        <f>(AC273)</f>
        <v>0</v>
      </c>
      <c r="K9" s="5152">
        <f>(AC302)</f>
        <v>0</v>
      </c>
      <c r="L9" s="5152">
        <f>(AC331)</f>
        <v>0</v>
      </c>
      <c r="M9" s="5152">
        <f>(AC351)</f>
        <v>0</v>
      </c>
      <c r="N9" s="5153">
        <f>(AC370)</f>
        <v>0</v>
      </c>
      <c r="O9" s="2"/>
      <c r="P9" s="5581"/>
      <c r="Q9" s="5581"/>
      <c r="R9" s="5581"/>
      <c r="S9" s="5581" t="s">
        <v>3</v>
      </c>
      <c r="T9" s="5581" t="s">
        <v>18</v>
      </c>
      <c r="U9" s="5581"/>
      <c r="V9" s="5581"/>
      <c r="W9" s="5581" t="s">
        <v>21</v>
      </c>
      <c r="X9" s="5581" t="s">
        <v>27</v>
      </c>
      <c r="Y9" s="5581" t="s">
        <v>28</v>
      </c>
      <c r="Z9" s="5581"/>
      <c r="AA9" s="5581"/>
      <c r="AB9" s="5581"/>
      <c r="AC9" s="5581"/>
      <c r="AD9" s="5581" t="s">
        <v>11</v>
      </c>
      <c r="AE9" s="5581"/>
      <c r="AF9" s="5581"/>
      <c r="AG9" s="6396"/>
      <c r="AH9" s="5754"/>
      <c r="AI9" s="5755"/>
      <c r="AJ9" s="5756" t="s">
        <v>3</v>
      </c>
      <c r="AK9" s="5756" t="s">
        <v>18</v>
      </c>
      <c r="AL9" s="5756"/>
      <c r="AM9" s="5756"/>
      <c r="AN9" s="5756" t="s">
        <v>21</v>
      </c>
      <c r="AO9" s="5756" t="s">
        <v>27</v>
      </c>
      <c r="AP9" s="5756" t="s">
        <v>28</v>
      </c>
      <c r="AQ9" s="5756"/>
      <c r="AR9" s="5756"/>
      <c r="AS9" s="5756"/>
      <c r="AT9" s="5756"/>
      <c r="AU9" s="5756" t="s">
        <v>11</v>
      </c>
      <c r="AV9" s="5757"/>
      <c r="AW9" s="5758"/>
      <c r="AX9" s="682"/>
      <c r="AY9" s="5222"/>
      <c r="AZ9" s="5222"/>
      <c r="BA9" s="5222"/>
      <c r="BB9" s="5222" t="s">
        <v>3</v>
      </c>
      <c r="BC9" s="5222" t="s">
        <v>18</v>
      </c>
      <c r="BD9" s="5222"/>
      <c r="BE9" s="5222"/>
      <c r="BF9" s="5222" t="s">
        <v>21</v>
      </c>
      <c r="BG9" s="5222" t="s">
        <v>27</v>
      </c>
      <c r="BH9" s="5222" t="s">
        <v>28</v>
      </c>
      <c r="BI9" s="5222"/>
      <c r="BJ9" s="5222"/>
      <c r="BK9" s="5222"/>
      <c r="BL9" s="5222"/>
      <c r="BM9" s="5222" t="s">
        <v>11</v>
      </c>
      <c r="BN9" s="5222"/>
      <c r="BO9" s="5082"/>
      <c r="BP9" s="5161"/>
      <c r="BQ9" s="5090"/>
      <c r="BR9" s="5091" t="s">
        <v>3</v>
      </c>
      <c r="BS9" s="5091" t="s">
        <v>18</v>
      </c>
      <c r="BT9" s="5091"/>
      <c r="BU9" s="5091"/>
      <c r="BV9" s="5091" t="s">
        <v>21</v>
      </c>
      <c r="BW9" s="5091" t="s">
        <v>27</v>
      </c>
      <c r="BX9" s="5091" t="s">
        <v>28</v>
      </c>
      <c r="BY9" s="5091"/>
      <c r="BZ9" s="5091"/>
      <c r="CA9" s="5091"/>
      <c r="CB9" s="5091"/>
      <c r="CC9" s="5091" t="s">
        <v>11</v>
      </c>
      <c r="CD9" s="5092"/>
      <c r="CE9" s="1181"/>
      <c r="CF9" s="5195"/>
      <c r="CG9" s="5195"/>
      <c r="CH9" s="5195"/>
      <c r="CI9" s="5195" t="s">
        <v>3</v>
      </c>
      <c r="CJ9" s="5195" t="s">
        <v>18</v>
      </c>
      <c r="CK9" s="5195"/>
      <c r="CL9" s="5195"/>
      <c r="CM9" s="5195" t="s">
        <v>21</v>
      </c>
      <c r="CN9" s="5195" t="s">
        <v>27</v>
      </c>
      <c r="CO9" s="5195" t="s">
        <v>28</v>
      </c>
      <c r="CP9" s="5195"/>
      <c r="CQ9" s="5195"/>
      <c r="CR9" s="5195"/>
      <c r="CS9" s="5195"/>
      <c r="CT9" s="5195" t="s">
        <v>11</v>
      </c>
      <c r="CU9" s="5195"/>
      <c r="CV9" s="5195"/>
      <c r="CW9" s="5122"/>
      <c r="CX9" s="5195"/>
      <c r="CY9" s="5196"/>
      <c r="CZ9" s="5197" t="s">
        <v>3</v>
      </c>
      <c r="DA9" s="5197" t="s">
        <v>18</v>
      </c>
      <c r="DB9" s="5197"/>
      <c r="DC9" s="5197"/>
      <c r="DD9" s="5197" t="s">
        <v>21</v>
      </c>
      <c r="DE9" s="5197" t="s">
        <v>27</v>
      </c>
      <c r="DF9" s="5197" t="s">
        <v>28</v>
      </c>
      <c r="DG9" s="5197"/>
      <c r="DH9" s="5197"/>
      <c r="DI9" s="5197"/>
      <c r="DJ9" s="5197"/>
      <c r="DK9" s="5197" t="s">
        <v>11</v>
      </c>
      <c r="DL9" s="5198"/>
      <c r="DM9" s="5199"/>
      <c r="DN9" s="1181"/>
      <c r="DO9" s="5223"/>
      <c r="DP9" s="5223"/>
      <c r="DQ9" s="5223"/>
      <c r="DR9" s="5223" t="s">
        <v>3</v>
      </c>
      <c r="DS9" s="5223" t="s">
        <v>18</v>
      </c>
      <c r="DT9" s="5223"/>
      <c r="DU9" s="5223"/>
      <c r="DV9" s="5223" t="s">
        <v>21</v>
      </c>
      <c r="DW9" s="5223" t="s">
        <v>27</v>
      </c>
      <c r="DX9" s="5223" t="s">
        <v>28</v>
      </c>
      <c r="DY9" s="5223"/>
      <c r="DZ9" s="5223"/>
      <c r="EA9" s="5223"/>
      <c r="EB9" s="5223"/>
      <c r="EC9" s="5223" t="s">
        <v>11</v>
      </c>
      <c r="ED9" s="5223"/>
      <c r="EE9" s="5223"/>
      <c r="EF9" s="5012"/>
      <c r="EG9" s="5223"/>
      <c r="EH9" s="5224"/>
      <c r="EI9" s="5225" t="s">
        <v>3</v>
      </c>
      <c r="EJ9" s="5225" t="s">
        <v>18</v>
      </c>
      <c r="EK9" s="5225"/>
      <c r="EL9" s="5225"/>
      <c r="EM9" s="5225" t="s">
        <v>21</v>
      </c>
      <c r="EN9" s="5225" t="s">
        <v>27</v>
      </c>
      <c r="EO9" s="5225" t="s">
        <v>28</v>
      </c>
      <c r="EP9" s="5225"/>
      <c r="EQ9" s="5225"/>
      <c r="ER9" s="5225"/>
      <c r="ES9" s="5225"/>
      <c r="ET9" s="5225" t="s">
        <v>11</v>
      </c>
      <c r="EU9" s="5379"/>
      <c r="EV9" s="5226"/>
      <c r="EW9" s="1181"/>
      <c r="EX9" s="5520"/>
      <c r="EY9" s="5520"/>
      <c r="EZ9" s="5520"/>
      <c r="FA9" s="5520" t="s">
        <v>3</v>
      </c>
      <c r="FB9" s="5520" t="s">
        <v>18</v>
      </c>
      <c r="FC9" s="5520"/>
      <c r="FD9" s="5520"/>
      <c r="FE9" s="5520" t="s">
        <v>21</v>
      </c>
      <c r="FF9" s="5520" t="s">
        <v>27</v>
      </c>
      <c r="FG9" s="5520" t="s">
        <v>28</v>
      </c>
      <c r="FH9" s="5520"/>
      <c r="FI9" s="5520"/>
      <c r="FJ9" s="5520"/>
      <c r="FK9" s="5520"/>
      <c r="FL9" s="5520" t="s">
        <v>11</v>
      </c>
      <c r="FM9" s="5520"/>
      <c r="FN9" s="5520"/>
      <c r="FO9" s="5512"/>
      <c r="FP9" s="5520"/>
      <c r="FQ9" s="5521"/>
      <c r="FR9" s="5522" t="s">
        <v>3</v>
      </c>
      <c r="FS9" s="5522" t="s">
        <v>18</v>
      </c>
      <c r="FT9" s="5522"/>
      <c r="FU9" s="5522"/>
      <c r="FV9" s="5522" t="s">
        <v>21</v>
      </c>
      <c r="FW9" s="5522" t="s">
        <v>27</v>
      </c>
      <c r="FX9" s="5522" t="s">
        <v>28</v>
      </c>
      <c r="FY9" s="5522"/>
      <c r="FZ9" s="5522"/>
      <c r="GA9" s="5522"/>
      <c r="GB9" s="5522"/>
      <c r="GC9" s="5522" t="s">
        <v>11</v>
      </c>
      <c r="GD9" s="5523"/>
      <c r="GE9" s="1181"/>
      <c r="GF9" s="5195"/>
      <c r="GG9" s="5195"/>
      <c r="GH9" s="5195"/>
      <c r="GI9" s="5195" t="s">
        <v>3</v>
      </c>
      <c r="GJ9" s="5195" t="s">
        <v>18</v>
      </c>
      <c r="GK9" s="5195"/>
      <c r="GL9" s="5195"/>
      <c r="GM9" s="5195" t="s">
        <v>21</v>
      </c>
      <c r="GN9" s="5195" t="s">
        <v>27</v>
      </c>
      <c r="GO9" s="5195" t="s">
        <v>28</v>
      </c>
      <c r="GP9" s="5195"/>
      <c r="GQ9" s="5195"/>
      <c r="GR9" s="5195"/>
      <c r="GS9" s="5195"/>
      <c r="GT9" s="5195" t="s">
        <v>11</v>
      </c>
      <c r="GU9" s="5195"/>
      <c r="GV9" s="5122"/>
      <c r="GW9" s="5195"/>
      <c r="GX9" s="5196"/>
      <c r="GY9" s="5197" t="s">
        <v>3</v>
      </c>
      <c r="GZ9" s="5197" t="s">
        <v>18</v>
      </c>
      <c r="HA9" s="5197"/>
      <c r="HB9" s="5197"/>
      <c r="HC9" s="5197" t="s">
        <v>21</v>
      </c>
      <c r="HD9" s="5197" t="s">
        <v>27</v>
      </c>
      <c r="HE9" s="5197" t="s">
        <v>28</v>
      </c>
      <c r="HF9" s="5197"/>
      <c r="HG9" s="5197"/>
      <c r="HH9" s="5197"/>
      <c r="HI9" s="5197"/>
      <c r="HJ9" s="5197" t="s">
        <v>11</v>
      </c>
      <c r="HK9" s="5199"/>
    </row>
    <row r="10" spans="2:219">
      <c r="B10" s="5006"/>
      <c r="C10" s="5152"/>
      <c r="D10" s="5152"/>
      <c r="E10" s="5152"/>
      <c r="F10" s="5152"/>
      <c r="G10" s="5152"/>
      <c r="H10" s="5152"/>
      <c r="I10" s="5152"/>
      <c r="J10" s="5152"/>
      <c r="K10" s="5152"/>
      <c r="L10" s="5152"/>
      <c r="M10" s="5152"/>
      <c r="N10" s="5153"/>
      <c r="O10" s="2"/>
      <c r="P10" s="5582" t="s">
        <v>78</v>
      </c>
      <c r="Q10" s="6395" t="s">
        <v>78</v>
      </c>
      <c r="R10" s="5584"/>
      <c r="S10" s="5584"/>
      <c r="T10" s="5585" t="s">
        <v>78</v>
      </c>
      <c r="U10" s="5586"/>
      <c r="V10" s="5584"/>
      <c r="W10" s="5587"/>
      <c r="X10" s="5588"/>
      <c r="Y10" s="5585"/>
      <c r="Z10" s="5589"/>
      <c r="AA10" s="5590"/>
      <c r="AB10" s="5584"/>
      <c r="AC10" s="5591"/>
      <c r="AD10" s="5591"/>
      <c r="AE10" s="5592"/>
      <c r="AF10" s="5852"/>
      <c r="AG10" s="6397"/>
      <c r="AH10" s="5759"/>
      <c r="AI10" s="5760"/>
      <c r="AJ10" s="5761"/>
      <c r="AK10" s="3565"/>
      <c r="AL10" s="3565"/>
      <c r="AM10" s="3565"/>
      <c r="AN10" s="3565"/>
      <c r="AO10" s="3565"/>
      <c r="AP10" s="3565"/>
      <c r="AQ10" s="3565"/>
      <c r="AR10" s="5762"/>
      <c r="AS10" s="5762"/>
      <c r="AT10" s="3565"/>
      <c r="AU10" s="3565"/>
      <c r="AV10" s="3565"/>
      <c r="AW10" s="5763"/>
      <c r="AY10" s="5237"/>
      <c r="AZ10" s="5238"/>
      <c r="BA10" s="5238"/>
      <c r="BB10" s="5239"/>
      <c r="BC10" s="5240"/>
      <c r="BD10" s="5238"/>
      <c r="BE10" s="5238"/>
      <c r="BF10" s="5238"/>
      <c r="BG10" s="5241"/>
      <c r="BH10" s="5240"/>
      <c r="BI10" s="5238"/>
      <c r="BJ10" s="5242"/>
      <c r="BK10" s="5242"/>
      <c r="BL10" s="5242"/>
      <c r="BM10" s="5242"/>
      <c r="BN10" s="5064"/>
      <c r="BO10" s="5082"/>
      <c r="BP10" s="5260" t="s">
        <v>1386</v>
      </c>
      <c r="BQ10" s="5238">
        <v>7</v>
      </c>
      <c r="BR10" s="5239">
        <v>4500033536</v>
      </c>
      <c r="BS10" s="5240">
        <v>44546</v>
      </c>
      <c r="BT10" s="5238">
        <v>150</v>
      </c>
      <c r="BU10" s="5238" t="s">
        <v>96</v>
      </c>
      <c r="BV10" s="5238">
        <v>27.75</v>
      </c>
      <c r="BW10" s="5241">
        <v>44571</v>
      </c>
      <c r="BX10" s="5240">
        <v>44571</v>
      </c>
      <c r="BY10" s="5238">
        <v>64335</v>
      </c>
      <c r="BZ10" s="5242">
        <v>166.18</v>
      </c>
      <c r="CA10" s="5242">
        <f>(BT10-BZ10)</f>
        <v>-16.180000000000007</v>
      </c>
      <c r="CB10" s="5242">
        <f>(BV10*BZ10)</f>
        <v>4611.4949999999999</v>
      </c>
      <c r="CC10" s="5243">
        <f>(CB10*0.05)</f>
        <v>230.57474999999999</v>
      </c>
      <c r="CD10" s="5064"/>
      <c r="CF10" s="5236" t="s">
        <v>204</v>
      </c>
      <c r="CG10" s="5235" t="s">
        <v>105</v>
      </c>
      <c r="CH10" s="5387">
        <v>155</v>
      </c>
      <c r="CI10" s="5387"/>
      <c r="CJ10" s="5388">
        <v>44544</v>
      </c>
      <c r="CK10" s="5389">
        <v>15.4</v>
      </c>
      <c r="CL10" s="5387" t="s">
        <v>35</v>
      </c>
      <c r="CM10" s="5390">
        <v>1362.93</v>
      </c>
      <c r="CN10" s="5391">
        <v>44564</v>
      </c>
      <c r="CO10" s="5388">
        <v>44564</v>
      </c>
      <c r="CP10" s="5387">
        <v>15057</v>
      </c>
      <c r="CQ10" s="5392">
        <v>15400</v>
      </c>
      <c r="CR10" s="5392">
        <f>(CK10*1000-CQ10)</f>
        <v>0</v>
      </c>
      <c r="CS10" s="5390">
        <f>(CM10*CQ10/1000)</f>
        <v>20989.121999999999</v>
      </c>
      <c r="CT10" s="5393">
        <f>(CS10*0.03)</f>
        <v>629.67365999999993</v>
      </c>
      <c r="CU10" s="5394">
        <v>3</v>
      </c>
      <c r="CV10" s="5468"/>
      <c r="CW10" s="5122"/>
      <c r="CX10" s="5425" t="s">
        <v>1174</v>
      </c>
      <c r="CY10" s="5387">
        <v>27</v>
      </c>
      <c r="CZ10" s="5387" t="s">
        <v>36</v>
      </c>
      <c r="DA10" s="5388">
        <v>44564</v>
      </c>
      <c r="DB10" s="5389">
        <v>165</v>
      </c>
      <c r="DC10" s="5387" t="s">
        <v>35</v>
      </c>
      <c r="DD10" s="5410">
        <v>227.07</v>
      </c>
      <c r="DE10" s="5391">
        <v>44596</v>
      </c>
      <c r="DF10" s="5411">
        <v>44600</v>
      </c>
      <c r="DG10" s="5387">
        <v>15110</v>
      </c>
      <c r="DH10" s="5392">
        <v>165000</v>
      </c>
      <c r="DI10" s="5392">
        <f t="shared" ref="DI10:DI15" si="0">(DH10-DB10*1000)</f>
        <v>0</v>
      </c>
      <c r="DJ10" s="5390">
        <f t="shared" ref="DJ10:DJ15" si="1">(DD10*DH10/1000)</f>
        <v>37466.550000000003</v>
      </c>
      <c r="DK10" s="5393">
        <f t="shared" ref="DK10:DK21" si="2">(DJ10*0.03)</f>
        <v>1123.9965</v>
      </c>
      <c r="DL10" s="5392">
        <v>3</v>
      </c>
      <c r="DM10" s="5497"/>
      <c r="DO10" s="5359"/>
      <c r="DP10" s="5360"/>
      <c r="DQ10" s="5360"/>
      <c r="DR10" s="5360"/>
      <c r="DS10" s="5361"/>
      <c r="DT10" s="5362"/>
      <c r="DU10" s="5360"/>
      <c r="DV10" s="5360"/>
      <c r="DW10" s="5363"/>
      <c r="DX10" s="5361"/>
      <c r="DY10" s="5360"/>
      <c r="DZ10" s="5356"/>
      <c r="EA10" s="5356"/>
      <c r="EB10" s="5357"/>
      <c r="EC10" s="5358"/>
      <c r="ED10" s="5356"/>
      <c r="EE10" s="5373"/>
      <c r="EF10" s="5012"/>
      <c r="EG10" s="5442" t="s">
        <v>1406</v>
      </c>
      <c r="EH10" s="5435">
        <v>1</v>
      </c>
      <c r="EI10" s="5435" t="s">
        <v>101</v>
      </c>
      <c r="EJ10" s="5436">
        <v>44579</v>
      </c>
      <c r="EK10" s="5437">
        <v>40</v>
      </c>
      <c r="EL10" s="5435" t="s">
        <v>35</v>
      </c>
      <c r="EM10" s="5435">
        <v>145.65</v>
      </c>
      <c r="EN10" s="5438">
        <v>44588</v>
      </c>
      <c r="EO10" s="5436">
        <v>44602</v>
      </c>
      <c r="EP10" s="5435">
        <v>34877</v>
      </c>
      <c r="EQ10" s="5439">
        <v>40000</v>
      </c>
      <c r="ER10" s="5439">
        <f t="shared" ref="ER10:ER15" si="3">(EK10*1000-EQ10)</f>
        <v>0</v>
      </c>
      <c r="ES10" s="5440">
        <f t="shared" ref="ES10:ES15" si="4">(EM10*EQ10/1000)</f>
        <v>5826</v>
      </c>
      <c r="ET10" s="5441">
        <f t="shared" ref="ET10:ET15" si="5">(ES10*0.04)</f>
        <v>233.04</v>
      </c>
      <c r="EU10" s="5439">
        <v>4</v>
      </c>
      <c r="EV10" s="5373"/>
      <c r="EX10" s="5524"/>
      <c r="EY10" s="5525"/>
      <c r="EZ10" s="5525"/>
      <c r="FA10" s="5525"/>
      <c r="FB10" s="5525"/>
      <c r="FC10" s="5525"/>
      <c r="FD10" s="5525"/>
      <c r="FE10" s="5525"/>
      <c r="FF10" s="5526"/>
      <c r="FG10" s="5525"/>
      <c r="FH10" s="5525"/>
      <c r="FI10" s="5525"/>
      <c r="FJ10" s="5525"/>
      <c r="FK10" s="5525"/>
      <c r="FL10" s="5525"/>
      <c r="FM10" s="6235"/>
      <c r="FN10" s="5527"/>
      <c r="FO10" s="5512"/>
      <c r="FP10" s="6242" t="s">
        <v>1419</v>
      </c>
      <c r="FQ10" s="6243">
        <v>1</v>
      </c>
      <c r="FR10" s="6243" t="s">
        <v>101</v>
      </c>
      <c r="FS10" s="6244">
        <v>44740</v>
      </c>
      <c r="FT10" s="6247">
        <v>400</v>
      </c>
      <c r="FU10" s="6243" t="s">
        <v>96</v>
      </c>
      <c r="FV10" s="6245">
        <v>23.5</v>
      </c>
      <c r="FW10" s="6246">
        <v>44767</v>
      </c>
      <c r="FX10" s="6244">
        <v>44767</v>
      </c>
      <c r="FY10" s="6243"/>
      <c r="FZ10" s="6233">
        <v>400</v>
      </c>
      <c r="GA10" s="6248">
        <f>(FT10-FZ10)</f>
        <v>0</v>
      </c>
      <c r="GB10" s="6233">
        <f>(FT10*FV10/1)</f>
        <v>9400</v>
      </c>
      <c r="GC10" s="6234">
        <f>(GB10*0.03)</f>
        <v>282</v>
      </c>
      <c r="GD10" s="6255"/>
      <c r="GF10" s="5118"/>
      <c r="GG10" s="5119"/>
      <c r="GH10" s="5119"/>
      <c r="GI10" s="5119"/>
      <c r="GJ10" s="5119"/>
      <c r="GK10" s="5119"/>
      <c r="GL10" s="5119"/>
      <c r="GM10" s="5119"/>
      <c r="GN10" s="5120"/>
      <c r="GO10" s="5119"/>
      <c r="GP10" s="5119"/>
      <c r="GQ10" s="5119"/>
      <c r="GR10" s="5119"/>
      <c r="GS10" s="5119"/>
      <c r="GT10" s="5119"/>
      <c r="GU10" s="5121"/>
      <c r="GV10" s="5122"/>
      <c r="GW10" s="2564" t="s">
        <v>1419</v>
      </c>
      <c r="GX10" s="6339">
        <v>1</v>
      </c>
      <c r="GY10" s="6339" t="s">
        <v>101</v>
      </c>
      <c r="GZ10" s="6340">
        <v>44740</v>
      </c>
      <c r="HA10" s="6341">
        <v>400</v>
      </c>
      <c r="HB10" s="6339" t="s">
        <v>96</v>
      </c>
      <c r="HC10" s="6342">
        <v>23.5</v>
      </c>
      <c r="HD10" s="6343">
        <v>44767</v>
      </c>
      <c r="HE10" s="6340">
        <v>44767</v>
      </c>
      <c r="HF10" s="6339"/>
      <c r="HG10" s="6344">
        <v>400</v>
      </c>
      <c r="HH10" s="6345">
        <f>(HA10-HG10)</f>
        <v>0</v>
      </c>
      <c r="HI10" s="6344">
        <f>(HA10*HC10/1)</f>
        <v>9400</v>
      </c>
      <c r="HJ10" s="6346">
        <f>(HI10*0.03)</f>
        <v>282</v>
      </c>
      <c r="HK10" s="6347"/>
    </row>
    <row r="11" spans="2:219">
      <c r="B11" s="5006" t="s">
        <v>593</v>
      </c>
      <c r="C11" s="5152">
        <f>(BL21)</f>
        <v>0</v>
      </c>
      <c r="D11" s="5152">
        <f>(BL39)</f>
        <v>0</v>
      </c>
      <c r="E11" s="5152">
        <f>(BL57)</f>
        <v>37980.891299999996</v>
      </c>
      <c r="F11" s="5152">
        <f>(BL76)</f>
        <v>57321.352100000004</v>
      </c>
      <c r="G11" s="5152">
        <f>(BL94)</f>
        <v>0</v>
      </c>
      <c r="H11" s="5152">
        <f>(BL112)</f>
        <v>62708.221199999993</v>
      </c>
      <c r="I11" s="5152">
        <f>(BL130)</f>
        <v>0</v>
      </c>
      <c r="J11" s="5152">
        <f>(BL148)</f>
        <v>0</v>
      </c>
      <c r="K11" s="5152">
        <f>(BL166)</f>
        <v>0</v>
      </c>
      <c r="L11" s="5152">
        <f>(BL186)</f>
        <v>0</v>
      </c>
      <c r="M11" s="5152">
        <f>(BL204)</f>
        <v>0</v>
      </c>
      <c r="N11" s="5153">
        <f>(BL222)</f>
        <v>0</v>
      </c>
      <c r="O11" s="2"/>
      <c r="P11" s="5593"/>
      <c r="Q11" s="5594"/>
      <c r="R11" s="5589"/>
      <c r="S11" s="5589"/>
      <c r="T11" s="5595"/>
      <c r="U11" s="5596"/>
      <c r="V11" s="5589"/>
      <c r="W11" s="5597"/>
      <c r="X11" s="4482"/>
      <c r="Y11" s="5595"/>
      <c r="Z11" s="5589"/>
      <c r="AA11" s="5598"/>
      <c r="AB11" s="5599"/>
      <c r="AC11" s="5600"/>
      <c r="AD11" s="5600"/>
      <c r="AE11" s="5601"/>
      <c r="AF11" s="5672"/>
      <c r="AG11" s="6398"/>
      <c r="AH11" s="5764"/>
      <c r="AI11" s="3603"/>
      <c r="AJ11" s="3674"/>
      <c r="AK11" s="2091"/>
      <c r="AL11" s="2091"/>
      <c r="AM11" s="2091"/>
      <c r="AN11" s="2091"/>
      <c r="AO11" s="2091"/>
      <c r="AP11" s="2091"/>
      <c r="AQ11" s="2091"/>
      <c r="AR11" s="2092"/>
      <c r="AS11" s="2092"/>
      <c r="AT11" s="2091"/>
      <c r="AU11" s="2091"/>
      <c r="AV11" s="2091"/>
      <c r="AW11" s="2150"/>
      <c r="AY11" s="5244"/>
      <c r="AZ11" s="5245"/>
      <c r="BA11" s="5246"/>
      <c r="BB11" s="5247"/>
      <c r="BC11" s="5248"/>
      <c r="BD11" s="5245"/>
      <c r="BE11" s="5245"/>
      <c r="BF11" s="5245"/>
      <c r="BG11" s="5249"/>
      <c r="BH11" s="5248"/>
      <c r="BI11" s="5245"/>
      <c r="BJ11" s="5250"/>
      <c r="BK11" s="5250"/>
      <c r="BL11" s="5250"/>
      <c r="BM11" s="5250"/>
      <c r="BN11" s="5068"/>
      <c r="BO11" s="5082"/>
      <c r="BP11" s="5261" t="s">
        <v>1387</v>
      </c>
      <c r="BQ11" s="5246">
        <v>8</v>
      </c>
      <c r="BR11" s="5247">
        <v>4500033536</v>
      </c>
      <c r="BS11" s="5248">
        <v>44546</v>
      </c>
      <c r="BT11" s="5245">
        <v>150</v>
      </c>
      <c r="BU11" s="5245" t="s">
        <v>96</v>
      </c>
      <c r="BV11" s="5245">
        <v>27.75</v>
      </c>
      <c r="BW11" s="5249">
        <v>44571</v>
      </c>
      <c r="BX11" s="5248">
        <v>44571</v>
      </c>
      <c r="BY11" s="5245">
        <v>64335</v>
      </c>
      <c r="BZ11" s="5250">
        <v>162.52000000000001</v>
      </c>
      <c r="CA11" s="5250">
        <f>(BT11-BZ11)</f>
        <v>-12.52000000000001</v>
      </c>
      <c r="CB11" s="5250">
        <f>(BV11*BZ11)</f>
        <v>4509.93</v>
      </c>
      <c r="CC11" s="5251">
        <f>(CB11*0.05)</f>
        <v>225.49650000000003</v>
      </c>
      <c r="CD11" s="5068"/>
      <c r="CF11" s="5123"/>
      <c r="CG11" s="5124"/>
      <c r="CH11" s="5124"/>
      <c r="CI11" s="5124"/>
      <c r="CJ11" s="5124"/>
      <c r="CK11" s="5124"/>
      <c r="CL11" s="5124"/>
      <c r="CM11" s="5124"/>
      <c r="CN11" s="5125"/>
      <c r="CO11" s="5124"/>
      <c r="CP11" s="5124"/>
      <c r="CQ11" s="5124"/>
      <c r="CR11" s="5124"/>
      <c r="CS11" s="5124"/>
      <c r="CT11" s="5124"/>
      <c r="CU11" s="5416"/>
      <c r="CV11" s="5126"/>
      <c r="CW11" s="5122"/>
      <c r="CX11" s="5456" t="s">
        <v>1174</v>
      </c>
      <c r="CY11" s="5445">
        <v>28</v>
      </c>
      <c r="CZ11" s="5445">
        <v>27926</v>
      </c>
      <c r="DA11" s="5446">
        <v>44603</v>
      </c>
      <c r="DB11" s="5447">
        <v>240</v>
      </c>
      <c r="DC11" s="5445" t="s">
        <v>35</v>
      </c>
      <c r="DD11" s="5448">
        <v>242</v>
      </c>
      <c r="DE11" s="5449">
        <v>44620</v>
      </c>
      <c r="DF11" s="5450">
        <v>44617</v>
      </c>
      <c r="DG11" s="5445">
        <v>15138</v>
      </c>
      <c r="DH11" s="5451">
        <v>240000</v>
      </c>
      <c r="DI11" s="5451">
        <f t="shared" si="0"/>
        <v>0</v>
      </c>
      <c r="DJ11" s="5452">
        <f t="shared" si="1"/>
        <v>58080</v>
      </c>
      <c r="DK11" s="5453">
        <f t="shared" si="2"/>
        <v>1742.3999999999999</v>
      </c>
      <c r="DL11" s="5457">
        <v>3</v>
      </c>
      <c r="DM11" s="5200"/>
      <c r="DO11" s="5025"/>
      <c r="DP11" s="5015"/>
      <c r="DQ11" s="5013"/>
      <c r="DR11" s="5013"/>
      <c r="DS11" s="5013"/>
      <c r="DT11" s="5035"/>
      <c r="DU11" s="5013"/>
      <c r="DV11" s="5013"/>
      <c r="DW11" s="5035"/>
      <c r="DX11" s="5013"/>
      <c r="DY11" s="5013"/>
      <c r="DZ11" s="5013"/>
      <c r="EA11" s="5013"/>
      <c r="EB11" s="5013"/>
      <c r="EC11" s="5013"/>
      <c r="ED11" s="5353"/>
      <c r="EE11" s="5026"/>
      <c r="EF11" s="5012"/>
      <c r="EG11" s="5458" t="s">
        <v>1406</v>
      </c>
      <c r="EH11" s="5459">
        <v>2</v>
      </c>
      <c r="EI11" s="5459" t="s">
        <v>101</v>
      </c>
      <c r="EJ11" s="5460">
        <v>44579</v>
      </c>
      <c r="EK11" s="4227">
        <v>40</v>
      </c>
      <c r="EL11" s="5459" t="s">
        <v>35</v>
      </c>
      <c r="EM11" s="5459">
        <v>145.65</v>
      </c>
      <c r="EN11" s="5461">
        <v>44606</v>
      </c>
      <c r="EO11" s="5460">
        <v>44624</v>
      </c>
      <c r="EP11" s="5459">
        <v>34995</v>
      </c>
      <c r="EQ11" s="5462">
        <v>40000</v>
      </c>
      <c r="ER11" s="5462">
        <f t="shared" si="3"/>
        <v>0</v>
      </c>
      <c r="ES11" s="5463">
        <f t="shared" si="4"/>
        <v>5826</v>
      </c>
      <c r="ET11" s="5464">
        <f t="shared" si="5"/>
        <v>233.04</v>
      </c>
      <c r="EU11" s="5462">
        <v>4</v>
      </c>
      <c r="EV11" s="339"/>
      <c r="EX11" s="5528"/>
      <c r="EY11" s="5529"/>
      <c r="EZ11" s="5529"/>
      <c r="FA11" s="5529"/>
      <c r="FB11" s="5529"/>
      <c r="FC11" s="5529"/>
      <c r="FD11" s="5529"/>
      <c r="FE11" s="5529"/>
      <c r="FF11" s="5530"/>
      <c r="FG11" s="5529"/>
      <c r="FH11" s="5529"/>
      <c r="FI11" s="5529"/>
      <c r="FJ11" s="5529"/>
      <c r="FK11" s="5529"/>
      <c r="FL11" s="5529"/>
      <c r="FM11" s="6236"/>
      <c r="FN11" s="5531"/>
      <c r="FO11" s="5512"/>
      <c r="FP11" s="5532"/>
      <c r="FQ11" s="5533"/>
      <c r="FR11" s="5534"/>
      <c r="FS11" s="5535"/>
      <c r="FT11" s="5535"/>
      <c r="FU11" s="5535"/>
      <c r="FV11" s="5535"/>
      <c r="FW11" s="5535"/>
      <c r="FX11" s="5535"/>
      <c r="FY11" s="5535"/>
      <c r="FZ11" s="5535"/>
      <c r="GA11" s="5535"/>
      <c r="GB11" s="5535"/>
      <c r="GC11" s="5535"/>
      <c r="GD11" s="5536"/>
      <c r="GF11" s="5123"/>
      <c r="GG11" s="5124"/>
      <c r="GH11" s="5124"/>
      <c r="GI11" s="5124"/>
      <c r="GJ11" s="5124"/>
      <c r="GK11" s="5124"/>
      <c r="GL11" s="5124"/>
      <c r="GM11" s="5124"/>
      <c r="GN11" s="5125"/>
      <c r="GO11" s="5124"/>
      <c r="GP11" s="5124"/>
      <c r="GQ11" s="5124"/>
      <c r="GR11" s="5124"/>
      <c r="GS11" s="5124"/>
      <c r="GT11" s="5124"/>
      <c r="GU11" s="5126"/>
      <c r="GV11" s="5122"/>
      <c r="GW11" s="6348"/>
      <c r="GX11" s="6349"/>
      <c r="GY11" s="5127"/>
      <c r="GZ11" s="2557"/>
      <c r="HA11" s="2557"/>
      <c r="HB11" s="2557"/>
      <c r="HC11" s="2557"/>
      <c r="HD11" s="2557"/>
      <c r="HE11" s="2557"/>
      <c r="HF11" s="2557"/>
      <c r="HG11" s="2557"/>
      <c r="HH11" s="2557"/>
      <c r="HI11" s="2557"/>
      <c r="HJ11" s="2557"/>
      <c r="HK11" s="2523"/>
    </row>
    <row r="12" spans="2:219">
      <c r="B12" s="5006"/>
      <c r="C12" s="5152"/>
      <c r="D12" s="5152"/>
      <c r="E12" s="5152"/>
      <c r="F12" s="5152"/>
      <c r="G12" s="5152"/>
      <c r="H12" s="5152"/>
      <c r="I12" s="5152"/>
      <c r="J12" s="5152"/>
      <c r="K12" s="5152"/>
      <c r="L12" s="5152"/>
      <c r="M12" s="5152"/>
      <c r="N12" s="5153"/>
      <c r="O12" s="2"/>
      <c r="P12" s="5593"/>
      <c r="Q12" s="5594"/>
      <c r="R12" s="5603"/>
      <c r="S12" s="5589"/>
      <c r="T12" s="5595"/>
      <c r="U12" s="5596"/>
      <c r="V12" s="5589"/>
      <c r="W12" s="5597"/>
      <c r="X12" s="4482"/>
      <c r="Y12" s="5595"/>
      <c r="Z12" s="5589"/>
      <c r="AA12" s="5598"/>
      <c r="AB12" s="5589"/>
      <c r="AC12" s="5600"/>
      <c r="AD12" s="5600"/>
      <c r="AE12" s="5601"/>
      <c r="AF12" s="5672"/>
      <c r="AG12" s="6398"/>
      <c r="AH12" s="5764"/>
      <c r="AI12" s="3603"/>
      <c r="AJ12" s="3674"/>
      <c r="AK12" s="2091"/>
      <c r="AL12" s="2091"/>
      <c r="AM12" s="2091"/>
      <c r="AN12" s="2091"/>
      <c r="AO12" s="2091"/>
      <c r="AP12" s="2091"/>
      <c r="AQ12" s="2091"/>
      <c r="AR12" s="2092"/>
      <c r="AS12" s="2092"/>
      <c r="AT12" s="2091"/>
      <c r="AU12" s="2091"/>
      <c r="AV12" s="2091"/>
      <c r="AW12" s="2150"/>
      <c r="AY12" s="5171"/>
      <c r="AZ12" s="5252"/>
      <c r="BA12" s="5253"/>
      <c r="BB12" s="5254"/>
      <c r="BC12" s="5255"/>
      <c r="BD12" s="5256"/>
      <c r="BE12" s="5254"/>
      <c r="BF12" s="5257"/>
      <c r="BG12" s="5258"/>
      <c r="BH12" s="5255"/>
      <c r="BI12" s="5245"/>
      <c r="BJ12" s="5250"/>
      <c r="BK12" s="5250"/>
      <c r="BL12" s="5250"/>
      <c r="BM12" s="5250"/>
      <c r="BN12" s="5903"/>
      <c r="BO12" s="5082"/>
      <c r="BP12" s="5261" t="s">
        <v>1387</v>
      </c>
      <c r="BQ12" s="5246">
        <v>9</v>
      </c>
      <c r="BR12" s="5247">
        <v>4500038480</v>
      </c>
      <c r="BS12" s="5248">
        <v>44736</v>
      </c>
      <c r="BT12" s="5245">
        <v>200</v>
      </c>
      <c r="BU12" s="5245" t="s">
        <v>96</v>
      </c>
      <c r="BV12" s="5245">
        <v>23.94</v>
      </c>
      <c r="BW12" s="5249">
        <v>44739</v>
      </c>
      <c r="BX12" s="5248">
        <v>44743</v>
      </c>
      <c r="BY12" s="5245">
        <v>67066</v>
      </c>
      <c r="BZ12" s="5250">
        <v>200.09</v>
      </c>
      <c r="CA12" s="5250">
        <f>(BT12-BZ12)</f>
        <v>-9.0000000000003411E-2</v>
      </c>
      <c r="CB12" s="5250">
        <f>(BV12*BZ12)</f>
        <v>4790.1546000000008</v>
      </c>
      <c r="CC12" s="5250">
        <f>(CB12*0.05)</f>
        <v>239.50773000000004</v>
      </c>
      <c r="CD12" s="5068"/>
      <c r="CF12" s="5123"/>
      <c r="CG12" s="5124"/>
      <c r="CH12" s="5124"/>
      <c r="CI12" s="5124"/>
      <c r="CJ12" s="5124"/>
      <c r="CK12" s="5124"/>
      <c r="CL12" s="5124"/>
      <c r="CM12" s="5124"/>
      <c r="CN12" s="5125"/>
      <c r="CO12" s="5124"/>
      <c r="CP12" s="5124"/>
      <c r="CQ12" s="5124"/>
      <c r="CR12" s="5124"/>
      <c r="CS12" s="5124"/>
      <c r="CT12" s="5124"/>
      <c r="CU12" s="5416"/>
      <c r="CV12" s="5126"/>
      <c r="CW12" s="5122"/>
      <c r="CX12" s="5456" t="s">
        <v>1174</v>
      </c>
      <c r="CY12" s="5445">
        <v>29</v>
      </c>
      <c r="CZ12" s="5445">
        <v>27955</v>
      </c>
      <c r="DA12" s="5446">
        <v>44607</v>
      </c>
      <c r="DB12" s="5447">
        <v>25</v>
      </c>
      <c r="DC12" s="5445" t="s">
        <v>35</v>
      </c>
      <c r="DD12" s="5448">
        <v>242</v>
      </c>
      <c r="DE12" s="5449">
        <v>44620</v>
      </c>
      <c r="DF12" s="5450">
        <v>44600</v>
      </c>
      <c r="DG12" s="5445">
        <v>15110</v>
      </c>
      <c r="DH12" s="5451">
        <v>13500</v>
      </c>
      <c r="DI12" s="5451">
        <f t="shared" si="0"/>
        <v>-11500</v>
      </c>
      <c r="DJ12" s="5452">
        <f t="shared" si="1"/>
        <v>3267</v>
      </c>
      <c r="DK12" s="5453">
        <f t="shared" si="2"/>
        <v>98.009999999999991</v>
      </c>
      <c r="DL12" s="5451">
        <v>3</v>
      </c>
      <c r="DM12" s="5200"/>
      <c r="DO12" s="5025"/>
      <c r="DP12" s="5013"/>
      <c r="DQ12" s="5013"/>
      <c r="DR12" s="5013"/>
      <c r="DS12" s="5013"/>
      <c r="DT12" s="5035"/>
      <c r="DU12" s="5013"/>
      <c r="DV12" s="5013"/>
      <c r="DW12" s="5035"/>
      <c r="DX12" s="5013"/>
      <c r="DY12" s="5013"/>
      <c r="DZ12" s="5013"/>
      <c r="EA12" s="5013"/>
      <c r="EB12" s="5013"/>
      <c r="EC12" s="5013"/>
      <c r="ED12" s="5353"/>
      <c r="EE12" s="5026"/>
      <c r="EF12" s="5012"/>
      <c r="EG12" s="5458" t="s">
        <v>1406</v>
      </c>
      <c r="EH12" s="5459">
        <v>3</v>
      </c>
      <c r="EI12" s="5459" t="s">
        <v>101</v>
      </c>
      <c r="EJ12" s="5460">
        <v>44579</v>
      </c>
      <c r="EK12" s="4227">
        <v>40</v>
      </c>
      <c r="EL12" s="5459" t="s">
        <v>35</v>
      </c>
      <c r="EM12" s="5459">
        <v>145.65</v>
      </c>
      <c r="EN12" s="5461">
        <v>44620</v>
      </c>
      <c r="EO12" s="5460">
        <v>44643</v>
      </c>
      <c r="EP12" s="5459">
        <v>35080</v>
      </c>
      <c r="EQ12" s="5462">
        <v>46920</v>
      </c>
      <c r="ER12" s="5462">
        <f t="shared" si="3"/>
        <v>-6920</v>
      </c>
      <c r="ES12" s="5463">
        <f t="shared" si="4"/>
        <v>6833.8980000000001</v>
      </c>
      <c r="ET12" s="5464">
        <f t="shared" si="5"/>
        <v>273.35592000000003</v>
      </c>
      <c r="EU12" s="5462">
        <v>4</v>
      </c>
      <c r="EV12" s="339"/>
      <c r="EX12" s="5528"/>
      <c r="EY12" s="5529"/>
      <c r="EZ12" s="5529"/>
      <c r="FA12" s="5529"/>
      <c r="FB12" s="5529"/>
      <c r="FC12" s="5529"/>
      <c r="FD12" s="5529"/>
      <c r="FE12" s="5529"/>
      <c r="FF12" s="5530"/>
      <c r="FG12" s="5529"/>
      <c r="FH12" s="5529"/>
      <c r="FI12" s="5529"/>
      <c r="FJ12" s="5529"/>
      <c r="FK12" s="5529"/>
      <c r="FL12" s="5529"/>
      <c r="FM12" s="6236"/>
      <c r="FN12" s="5531"/>
      <c r="FO12" s="5512"/>
      <c r="FP12" s="5532"/>
      <c r="FQ12" s="5533"/>
      <c r="FR12" s="5534"/>
      <c r="FS12" s="5535"/>
      <c r="FT12" s="5535"/>
      <c r="FU12" s="5535"/>
      <c r="FV12" s="5535"/>
      <c r="FW12" s="5535"/>
      <c r="FX12" s="5535"/>
      <c r="FY12" s="5535"/>
      <c r="FZ12" s="5535"/>
      <c r="GA12" s="5535"/>
      <c r="GB12" s="5535"/>
      <c r="GC12" s="5535"/>
      <c r="GD12" s="5536"/>
      <c r="GF12" s="5123"/>
      <c r="GG12" s="5124"/>
      <c r="GH12" s="5124"/>
      <c r="GI12" s="5124"/>
      <c r="GJ12" s="5124"/>
      <c r="GK12" s="5124"/>
      <c r="GL12" s="5124"/>
      <c r="GM12" s="5124"/>
      <c r="GN12" s="5125"/>
      <c r="GO12" s="5124"/>
      <c r="GP12" s="5124"/>
      <c r="GQ12" s="5124"/>
      <c r="GR12" s="5124"/>
      <c r="GS12" s="5124"/>
      <c r="GT12" s="5124"/>
      <c r="GU12" s="5126"/>
      <c r="GV12" s="5122"/>
      <c r="GW12" s="6348"/>
      <c r="GX12" s="6349"/>
      <c r="GY12" s="5127"/>
      <c r="GZ12" s="2557"/>
      <c r="HA12" s="2557"/>
      <c r="HB12" s="2557"/>
      <c r="HC12" s="2557"/>
      <c r="HD12" s="2557"/>
      <c r="HE12" s="2557"/>
      <c r="HF12" s="2557"/>
      <c r="HG12" s="2557"/>
      <c r="HH12" s="2557"/>
      <c r="HI12" s="2557"/>
      <c r="HJ12" s="2557"/>
      <c r="HK12" s="2523"/>
    </row>
    <row r="13" spans="2:219">
      <c r="B13" s="5006" t="s">
        <v>592</v>
      </c>
      <c r="C13" s="5152">
        <f>(CS21)</f>
        <v>20989.121999999999</v>
      </c>
      <c r="D13" s="5152">
        <f>(CS39)</f>
        <v>151648.79999999999</v>
      </c>
      <c r="E13" s="5152">
        <f>(CS57)</f>
        <v>56506.650999999998</v>
      </c>
      <c r="F13" s="5152">
        <f>(CS76)</f>
        <v>49752.69</v>
      </c>
      <c r="G13" s="5152">
        <f>(CS94)</f>
        <v>99175.09</v>
      </c>
      <c r="H13" s="5152">
        <f>(CS113)</f>
        <v>82676.214999999997</v>
      </c>
      <c r="I13" s="5152">
        <f>(CS131)</f>
        <v>0</v>
      </c>
      <c r="J13" s="5152">
        <f>(CS149)</f>
        <v>0</v>
      </c>
      <c r="K13" s="5152">
        <f>(CS167)</f>
        <v>0</v>
      </c>
      <c r="L13" s="5152">
        <f>(CS187)</f>
        <v>0</v>
      </c>
      <c r="M13" s="5152">
        <f>(CS205)</f>
        <v>0</v>
      </c>
      <c r="N13" s="5153">
        <f>(CS223)</f>
        <v>0</v>
      </c>
      <c r="O13" s="2"/>
      <c r="P13" s="5593"/>
      <c r="Q13" s="5594"/>
      <c r="R13" s="5603"/>
      <c r="S13" s="5589"/>
      <c r="T13" s="5595"/>
      <c r="U13" s="5596"/>
      <c r="V13" s="5589"/>
      <c r="W13" s="5597"/>
      <c r="X13" s="4482"/>
      <c r="Y13" s="5595"/>
      <c r="Z13" s="5589"/>
      <c r="AA13" s="5598"/>
      <c r="AB13" s="5589"/>
      <c r="AC13" s="5600"/>
      <c r="AD13" s="5600"/>
      <c r="AE13" s="5601"/>
      <c r="AF13" s="5868"/>
      <c r="AG13" s="6399"/>
      <c r="AH13" s="5764"/>
      <c r="AI13" s="3603"/>
      <c r="AJ13" s="3674"/>
      <c r="AK13" s="2091"/>
      <c r="AL13" s="2091"/>
      <c r="AM13" s="2091"/>
      <c r="AN13" s="2091"/>
      <c r="AO13" s="2091"/>
      <c r="AP13" s="2091"/>
      <c r="AQ13" s="2091"/>
      <c r="AR13" s="2092"/>
      <c r="AS13" s="2092"/>
      <c r="AT13" s="2091"/>
      <c r="AU13" s="2091"/>
      <c r="AV13" s="2091"/>
      <c r="AW13" s="2150"/>
      <c r="AY13" s="5396"/>
      <c r="AZ13" s="5330"/>
      <c r="BA13" s="5253"/>
      <c r="BB13" s="5254"/>
      <c r="BC13" s="5255"/>
      <c r="BD13" s="5256"/>
      <c r="BE13" s="5254"/>
      <c r="BF13" s="5257"/>
      <c r="BG13" s="5397"/>
      <c r="BH13" s="5255"/>
      <c r="BI13" s="5398"/>
      <c r="BJ13" s="5257"/>
      <c r="BK13" s="5246"/>
      <c r="BL13" s="5250"/>
      <c r="BM13" s="5257"/>
      <c r="BN13" s="5068"/>
      <c r="BO13" s="5082"/>
      <c r="BP13" s="5261" t="s">
        <v>1418</v>
      </c>
      <c r="BQ13" s="5246">
        <v>10</v>
      </c>
      <c r="BR13" s="5247">
        <v>4500038480</v>
      </c>
      <c r="BS13" s="5248">
        <v>44740</v>
      </c>
      <c r="BT13" s="5245">
        <v>5</v>
      </c>
      <c r="BU13" s="5245" t="s">
        <v>96</v>
      </c>
      <c r="BV13" s="5245">
        <v>0</v>
      </c>
      <c r="BW13" s="5249">
        <v>44741</v>
      </c>
      <c r="BX13" s="5248">
        <v>44747</v>
      </c>
      <c r="BY13" s="5245">
        <v>67089</v>
      </c>
      <c r="BZ13" s="5250">
        <v>4.93</v>
      </c>
      <c r="CA13" s="5250">
        <f>(BT13-BZ13)</f>
        <v>7.0000000000000284E-2</v>
      </c>
      <c r="CB13" s="5250">
        <f>(BV13*BZ13)</f>
        <v>0</v>
      </c>
      <c r="CC13" s="5250">
        <f>(CB13*0.05)</f>
        <v>0</v>
      </c>
      <c r="CD13" s="6257" t="s">
        <v>1281</v>
      </c>
      <c r="CF13" s="5128"/>
      <c r="CG13" s="5129"/>
      <c r="CH13" s="5124"/>
      <c r="CI13" s="5124"/>
      <c r="CJ13" s="5130"/>
      <c r="CK13" s="5124"/>
      <c r="CL13" s="5124"/>
      <c r="CM13" s="5124"/>
      <c r="CN13" s="5131"/>
      <c r="CO13" s="5124"/>
      <c r="CP13" s="5124"/>
      <c r="CQ13" s="5132"/>
      <c r="CR13" s="5124"/>
      <c r="CS13" s="5132"/>
      <c r="CT13" s="5132"/>
      <c r="CU13" s="5417"/>
      <c r="CV13" s="5126"/>
      <c r="CW13" s="5122"/>
      <c r="CX13" s="5456" t="s">
        <v>1174</v>
      </c>
      <c r="CY13" s="5445">
        <v>29</v>
      </c>
      <c r="CZ13" s="5445">
        <v>27955</v>
      </c>
      <c r="DA13" s="5446">
        <v>44607</v>
      </c>
      <c r="DB13" s="5447">
        <v>11.5</v>
      </c>
      <c r="DC13" s="5445" t="s">
        <v>35</v>
      </c>
      <c r="DD13" s="5448">
        <v>242</v>
      </c>
      <c r="DE13" s="5449">
        <v>44620</v>
      </c>
      <c r="DF13" s="5450">
        <v>44617</v>
      </c>
      <c r="DG13" s="5445">
        <v>15138</v>
      </c>
      <c r="DH13" s="5451">
        <v>15000</v>
      </c>
      <c r="DI13" s="5451">
        <f t="shared" si="0"/>
        <v>3500</v>
      </c>
      <c r="DJ13" s="5452">
        <f t="shared" si="1"/>
        <v>3630</v>
      </c>
      <c r="DK13" s="5453">
        <f t="shared" si="2"/>
        <v>108.89999999999999</v>
      </c>
      <c r="DL13" s="5451">
        <v>3</v>
      </c>
      <c r="DM13" s="5200"/>
      <c r="DO13" s="5025"/>
      <c r="DP13" s="5013"/>
      <c r="DQ13" s="5013"/>
      <c r="DR13" s="5013"/>
      <c r="DS13" s="5019"/>
      <c r="DT13" s="5035"/>
      <c r="DU13" s="5013"/>
      <c r="DV13" s="5013"/>
      <c r="DW13" s="5021"/>
      <c r="DX13" s="5013"/>
      <c r="DY13" s="5013"/>
      <c r="DZ13" s="5020"/>
      <c r="EA13" s="5013"/>
      <c r="EB13" s="5020"/>
      <c r="EC13" s="5020"/>
      <c r="ED13" s="5353"/>
      <c r="EE13" s="5026"/>
      <c r="EF13" s="5012"/>
      <c r="EG13" s="5458" t="s">
        <v>1406</v>
      </c>
      <c r="EH13" s="5459">
        <v>4</v>
      </c>
      <c r="EI13" s="5459" t="s">
        <v>101</v>
      </c>
      <c r="EJ13" s="5460">
        <v>44644</v>
      </c>
      <c r="EK13" s="4227">
        <v>100</v>
      </c>
      <c r="EL13" s="5459" t="s">
        <v>35</v>
      </c>
      <c r="EM13" s="5459">
        <v>102.01</v>
      </c>
      <c r="EN13" s="5461">
        <v>44680</v>
      </c>
      <c r="EO13" s="5460">
        <v>44685</v>
      </c>
      <c r="EP13" s="5459">
        <v>35309</v>
      </c>
      <c r="EQ13" s="5462">
        <v>100600</v>
      </c>
      <c r="ER13" s="5462">
        <f t="shared" si="3"/>
        <v>-600</v>
      </c>
      <c r="ES13" s="5463">
        <f t="shared" si="4"/>
        <v>10262.206</v>
      </c>
      <c r="ET13" s="5464">
        <f t="shared" si="5"/>
        <v>410.48824000000002</v>
      </c>
      <c r="EU13" s="5505">
        <v>4</v>
      </c>
      <c r="EV13" s="339"/>
      <c r="EX13" s="5537"/>
      <c r="EY13" s="5538"/>
      <c r="EZ13" s="5529"/>
      <c r="FA13" s="5529"/>
      <c r="FB13" s="5539"/>
      <c r="FC13" s="5529"/>
      <c r="FD13" s="5529"/>
      <c r="FE13" s="5529"/>
      <c r="FF13" s="5540"/>
      <c r="FG13" s="5529"/>
      <c r="FH13" s="5529"/>
      <c r="FI13" s="5541"/>
      <c r="FJ13" s="5529"/>
      <c r="FK13" s="5541"/>
      <c r="FL13" s="5541"/>
      <c r="FM13" s="6237"/>
      <c r="FN13" s="5531"/>
      <c r="FO13" s="5512"/>
      <c r="FP13" s="5532"/>
      <c r="FQ13" s="5533"/>
      <c r="FR13" s="5534"/>
      <c r="FS13" s="5535"/>
      <c r="FT13" s="5535"/>
      <c r="FU13" s="5535"/>
      <c r="FV13" s="5535"/>
      <c r="FW13" s="5535"/>
      <c r="FX13" s="5535"/>
      <c r="FY13" s="5535"/>
      <c r="FZ13" s="5535"/>
      <c r="GA13" s="5535"/>
      <c r="GB13" s="5535"/>
      <c r="GC13" s="5535"/>
      <c r="GD13" s="5536"/>
      <c r="GF13" s="5128"/>
      <c r="GG13" s="5129"/>
      <c r="GH13" s="5124"/>
      <c r="GI13" s="5124"/>
      <c r="GJ13" s="5130"/>
      <c r="GK13" s="5124"/>
      <c r="GL13" s="5124"/>
      <c r="GM13" s="5124"/>
      <c r="GN13" s="5131"/>
      <c r="GO13" s="5124"/>
      <c r="GP13" s="5124"/>
      <c r="GQ13" s="5132"/>
      <c r="GR13" s="5124"/>
      <c r="GS13" s="5132"/>
      <c r="GT13" s="5132"/>
      <c r="GU13" s="5126"/>
      <c r="GV13" s="5122"/>
      <c r="GW13" s="6348"/>
      <c r="GX13" s="6349"/>
      <c r="GY13" s="5127"/>
      <c r="GZ13" s="2557"/>
      <c r="HA13" s="2557"/>
      <c r="HB13" s="2557"/>
      <c r="HC13" s="2557"/>
      <c r="HD13" s="2557"/>
      <c r="HE13" s="2557"/>
      <c r="HF13" s="2557"/>
      <c r="HG13" s="2557"/>
      <c r="HH13" s="2557"/>
      <c r="HI13" s="2557"/>
      <c r="HJ13" s="2557"/>
      <c r="HK13" s="2523"/>
    </row>
    <row r="14" spans="2:219">
      <c r="B14" s="5006"/>
      <c r="C14" s="5152"/>
      <c r="D14" s="5152"/>
      <c r="E14" s="5152"/>
      <c r="F14" s="5152"/>
      <c r="G14" s="5152"/>
      <c r="H14" s="5152"/>
      <c r="I14" s="5152"/>
      <c r="J14" s="5152"/>
      <c r="K14" s="5152"/>
      <c r="L14" s="5152"/>
      <c r="M14" s="5152"/>
      <c r="N14" s="5153"/>
      <c r="O14" s="2"/>
      <c r="P14" s="5593"/>
      <c r="Q14" s="5594"/>
      <c r="R14" s="5589"/>
      <c r="S14" s="5589"/>
      <c r="T14" s="5595"/>
      <c r="U14" s="5596"/>
      <c r="V14" s="5589"/>
      <c r="W14" s="5597"/>
      <c r="X14" s="4482"/>
      <c r="Y14" s="5595"/>
      <c r="Z14" s="5589"/>
      <c r="AA14" s="5598"/>
      <c r="AB14" s="5589"/>
      <c r="AC14" s="5600"/>
      <c r="AD14" s="5600"/>
      <c r="AE14" s="5601"/>
      <c r="AF14" s="5672"/>
      <c r="AG14" s="6398"/>
      <c r="AH14" s="5764"/>
      <c r="AI14" s="3603"/>
      <c r="AJ14" s="3674"/>
      <c r="AK14" s="2091"/>
      <c r="AL14" s="2091"/>
      <c r="AM14" s="2091"/>
      <c r="AN14" s="2091"/>
      <c r="AO14" s="2091"/>
      <c r="AP14" s="2091"/>
      <c r="AQ14" s="2091"/>
      <c r="AR14" s="2092"/>
      <c r="AS14" s="2092"/>
      <c r="AT14" s="2091"/>
      <c r="AU14" s="2091"/>
      <c r="AV14" s="2091"/>
      <c r="AW14" s="2150"/>
      <c r="AY14" s="5171"/>
      <c r="AZ14" s="5254"/>
      <c r="BA14" s="5253"/>
      <c r="BB14" s="5254"/>
      <c r="BC14" s="5255"/>
      <c r="BD14" s="5256"/>
      <c r="BE14" s="5254"/>
      <c r="BF14" s="5257"/>
      <c r="BG14" s="5397"/>
      <c r="BH14" s="5255"/>
      <c r="BI14" s="5398"/>
      <c r="BJ14" s="5257"/>
      <c r="BK14" s="5246"/>
      <c r="BL14" s="5250"/>
      <c r="BM14" s="5257"/>
      <c r="BN14" s="6197"/>
      <c r="BO14" s="5082"/>
      <c r="BP14" s="5171" t="s">
        <v>1387</v>
      </c>
      <c r="BQ14" s="5246">
        <v>11</v>
      </c>
      <c r="BR14" s="6258">
        <v>4500040042</v>
      </c>
      <c r="BS14" s="6259">
        <v>44784</v>
      </c>
      <c r="BT14" s="5246">
        <v>300</v>
      </c>
      <c r="BU14" s="5246" t="s">
        <v>96</v>
      </c>
      <c r="BV14" s="5246">
        <v>23.94</v>
      </c>
      <c r="BW14" s="6260">
        <v>44799</v>
      </c>
      <c r="BX14" s="6259">
        <v>44791</v>
      </c>
      <c r="BY14" s="5246">
        <v>67509</v>
      </c>
      <c r="BZ14" s="5335">
        <v>300.35000000000002</v>
      </c>
      <c r="CA14" s="5335">
        <f>(BT14-BZ14)</f>
        <v>-0.35000000000002274</v>
      </c>
      <c r="CB14" s="5335">
        <f>(BV14*BZ14)</f>
        <v>7190.3790000000008</v>
      </c>
      <c r="CC14" s="5335">
        <f>(CB14*0.05)</f>
        <v>359.51895000000007</v>
      </c>
      <c r="CD14" s="5172"/>
      <c r="CF14" s="5123"/>
      <c r="CG14" s="5124"/>
      <c r="CH14" s="5124"/>
      <c r="CI14" s="5124"/>
      <c r="CJ14" s="5124"/>
      <c r="CK14" s="5124"/>
      <c r="CL14" s="5124"/>
      <c r="CM14" s="5124"/>
      <c r="CN14" s="5125"/>
      <c r="CO14" s="5124"/>
      <c r="CP14" s="5124"/>
      <c r="CQ14" s="5124"/>
      <c r="CR14" s="5124"/>
      <c r="CS14" s="5124"/>
      <c r="CT14" s="5124"/>
      <c r="CU14" s="5416"/>
      <c r="CV14" s="5126"/>
      <c r="CW14" s="5122"/>
      <c r="CX14" s="5456" t="s">
        <v>1174</v>
      </c>
      <c r="CY14" s="5445">
        <v>30</v>
      </c>
      <c r="CZ14" s="5445">
        <v>27955</v>
      </c>
      <c r="DA14" s="5446">
        <v>44607</v>
      </c>
      <c r="DB14" s="5447">
        <v>25</v>
      </c>
      <c r="DC14" s="5445" t="s">
        <v>35</v>
      </c>
      <c r="DD14" s="5448">
        <v>242</v>
      </c>
      <c r="DE14" s="5449">
        <v>44645</v>
      </c>
      <c r="DF14" s="5450">
        <v>44629</v>
      </c>
      <c r="DG14" s="5445">
        <v>15163</v>
      </c>
      <c r="DH14" s="5451">
        <v>25500</v>
      </c>
      <c r="DI14" s="5451">
        <f t="shared" si="0"/>
        <v>500</v>
      </c>
      <c r="DJ14" s="5452">
        <f t="shared" si="1"/>
        <v>6171</v>
      </c>
      <c r="DK14" s="5453">
        <f t="shared" si="2"/>
        <v>185.13</v>
      </c>
      <c r="DL14" s="5455">
        <v>3</v>
      </c>
      <c r="DM14" s="5200"/>
      <c r="DO14" s="5025"/>
      <c r="DP14" s="5013"/>
      <c r="DQ14" s="5013"/>
      <c r="DR14" s="5013"/>
      <c r="DS14" s="5013"/>
      <c r="DT14" s="5035"/>
      <c r="DU14" s="5013"/>
      <c r="DV14" s="5013"/>
      <c r="DW14" s="5035"/>
      <c r="DX14" s="5013"/>
      <c r="DY14" s="5013"/>
      <c r="DZ14" s="5013"/>
      <c r="EA14" s="5013"/>
      <c r="EB14" s="5013"/>
      <c r="EC14" s="5013"/>
      <c r="ED14" s="5353"/>
      <c r="EE14" s="5026"/>
      <c r="EF14" s="5012"/>
      <c r="EG14" s="6369" t="s">
        <v>1406</v>
      </c>
      <c r="EH14" s="6370">
        <v>5</v>
      </c>
      <c r="EI14" s="6370" t="s">
        <v>101</v>
      </c>
      <c r="EJ14" s="6371">
        <v>44729</v>
      </c>
      <c r="EK14" s="4208">
        <v>100</v>
      </c>
      <c r="EL14" s="6370" t="s">
        <v>35</v>
      </c>
      <c r="EM14" s="6370">
        <v>102.01</v>
      </c>
      <c r="EN14" s="4230">
        <v>44742</v>
      </c>
      <c r="EO14" s="6371">
        <v>44750</v>
      </c>
      <c r="EP14" s="6370">
        <v>35637</v>
      </c>
      <c r="EQ14" s="6372">
        <v>99250</v>
      </c>
      <c r="ER14" s="6372">
        <f t="shared" si="3"/>
        <v>750</v>
      </c>
      <c r="ES14" s="6373">
        <f t="shared" si="4"/>
        <v>10124.4925</v>
      </c>
      <c r="ET14" s="6374">
        <f t="shared" si="5"/>
        <v>404.97970000000004</v>
      </c>
      <c r="EU14" s="6372">
        <v>4</v>
      </c>
      <c r="EV14" s="339"/>
      <c r="EX14" s="5528"/>
      <c r="EY14" s="5529"/>
      <c r="EZ14" s="5529"/>
      <c r="FA14" s="5529"/>
      <c r="FB14" s="5529"/>
      <c r="FC14" s="5529"/>
      <c r="FD14" s="5529"/>
      <c r="FE14" s="5529"/>
      <c r="FF14" s="5530"/>
      <c r="FG14" s="5529"/>
      <c r="FH14" s="5529"/>
      <c r="FI14" s="5529"/>
      <c r="FJ14" s="5529"/>
      <c r="FK14" s="5529"/>
      <c r="FL14" s="5529"/>
      <c r="FM14" s="6236"/>
      <c r="FN14" s="5531"/>
      <c r="FO14" s="5512"/>
      <c r="FP14" s="5532"/>
      <c r="FQ14" s="5533"/>
      <c r="FR14" s="5534"/>
      <c r="FS14" s="5535"/>
      <c r="FT14" s="5535"/>
      <c r="FU14" s="5535"/>
      <c r="FV14" s="5535"/>
      <c r="FW14" s="5535"/>
      <c r="FX14" s="5535"/>
      <c r="FY14" s="5535"/>
      <c r="FZ14" s="5535"/>
      <c r="GA14" s="5535"/>
      <c r="GB14" s="5535"/>
      <c r="GC14" s="5535"/>
      <c r="GD14" s="5536"/>
      <c r="GF14" s="5123"/>
      <c r="GG14" s="5124"/>
      <c r="GH14" s="5124"/>
      <c r="GI14" s="5124"/>
      <c r="GJ14" s="5124"/>
      <c r="GK14" s="5124"/>
      <c r="GL14" s="5124"/>
      <c r="GM14" s="5124"/>
      <c r="GN14" s="5125"/>
      <c r="GO14" s="5124"/>
      <c r="GP14" s="5124"/>
      <c r="GQ14" s="5124"/>
      <c r="GR14" s="5124"/>
      <c r="GS14" s="5124"/>
      <c r="GT14" s="5124"/>
      <c r="GU14" s="5126"/>
      <c r="GV14" s="5122"/>
      <c r="GW14" s="6348"/>
      <c r="GX14" s="6349"/>
      <c r="GY14" s="5127"/>
      <c r="GZ14" s="2557"/>
      <c r="HA14" s="2557"/>
      <c r="HB14" s="2557"/>
      <c r="HC14" s="2557"/>
      <c r="HD14" s="2557"/>
      <c r="HE14" s="2557"/>
      <c r="HF14" s="2557"/>
      <c r="HG14" s="2557"/>
      <c r="HH14" s="2557"/>
      <c r="HI14" s="2557"/>
      <c r="HJ14" s="2557"/>
      <c r="HK14" s="2523"/>
    </row>
    <row r="15" spans="2:219">
      <c r="B15" s="5006" t="s">
        <v>1305</v>
      </c>
      <c r="C15" s="5152">
        <f>(EB21)</f>
        <v>0</v>
      </c>
      <c r="D15" s="5152">
        <f>(EB39)</f>
        <v>5826</v>
      </c>
      <c r="E15" s="5152">
        <f>(EB57)</f>
        <v>12659.898000000001</v>
      </c>
      <c r="F15" s="5152">
        <f>(EB76)</f>
        <v>10262.206</v>
      </c>
      <c r="G15" s="5152">
        <f>(EB94)</f>
        <v>0</v>
      </c>
      <c r="H15" s="5152">
        <f>(EB112)</f>
        <v>0</v>
      </c>
      <c r="I15" s="5152">
        <f>(EB130)</f>
        <v>0</v>
      </c>
      <c r="J15" s="5152">
        <f>(EB148)</f>
        <v>0</v>
      </c>
      <c r="K15" s="5152">
        <f>(EB166)</f>
        <v>0</v>
      </c>
      <c r="L15" s="5152">
        <f>(EB186)</f>
        <v>0</v>
      </c>
      <c r="M15" s="5152">
        <f>(EB204)</f>
        <v>0</v>
      </c>
      <c r="N15" s="5153">
        <f>(EB222)</f>
        <v>0</v>
      </c>
      <c r="O15" s="2"/>
      <c r="P15" s="5593"/>
      <c r="Q15" s="5594"/>
      <c r="R15" s="5605"/>
      <c r="S15" s="5589"/>
      <c r="T15" s="5606"/>
      <c r="U15" s="5607"/>
      <c r="V15" s="5594"/>
      <c r="W15" s="5608"/>
      <c r="X15" s="4599"/>
      <c r="Y15" s="5595"/>
      <c r="Z15" s="5589"/>
      <c r="AA15" s="5589"/>
      <c r="AB15" s="5589"/>
      <c r="AC15" s="5600"/>
      <c r="AD15" s="5600"/>
      <c r="AE15" s="5609"/>
      <c r="AF15" s="5672"/>
      <c r="AG15" s="6398"/>
      <c r="AH15" s="5764"/>
      <c r="AI15" s="3603"/>
      <c r="AJ15" s="3674"/>
      <c r="AK15" s="2091"/>
      <c r="AL15" s="2091"/>
      <c r="AM15" s="2091"/>
      <c r="AN15" s="2091"/>
      <c r="AO15" s="2091"/>
      <c r="AP15" s="2091"/>
      <c r="AQ15" s="2091"/>
      <c r="AR15" s="2092"/>
      <c r="AS15" s="2092"/>
      <c r="AT15" s="2091"/>
      <c r="AU15" s="2091"/>
      <c r="AV15" s="2091"/>
      <c r="AW15" s="2150"/>
      <c r="AY15" s="5341"/>
      <c r="AZ15" s="5320"/>
      <c r="BA15" s="5336"/>
      <c r="BB15" s="5337"/>
      <c r="BC15" s="5338"/>
      <c r="BD15" s="5336"/>
      <c r="BE15" s="5339"/>
      <c r="BF15" s="5340"/>
      <c r="BG15" s="5337"/>
      <c r="BH15" s="5336"/>
      <c r="BI15" s="5339"/>
      <c r="BJ15" s="5326"/>
      <c r="BK15" s="5335"/>
      <c r="BL15" s="5339"/>
      <c r="BM15" s="5073"/>
      <c r="BN15" s="5068"/>
      <c r="BO15" s="5082"/>
      <c r="BP15" s="5065"/>
      <c r="BQ15" s="5093"/>
      <c r="BR15" s="5093"/>
      <c r="BS15" s="5093"/>
      <c r="BT15" s="5093"/>
      <c r="BU15" s="5093"/>
      <c r="BV15" s="5093"/>
      <c r="BW15" s="5093"/>
      <c r="BX15" s="5093"/>
      <c r="BY15" s="5093"/>
      <c r="BZ15" s="5093"/>
      <c r="CA15" s="5093"/>
      <c r="CB15" s="5093"/>
      <c r="CC15" s="5093"/>
      <c r="CD15" s="5172"/>
      <c r="CF15" s="5123"/>
      <c r="CG15" s="5124"/>
      <c r="CH15" s="5124"/>
      <c r="CI15" s="5124"/>
      <c r="CJ15" s="5124"/>
      <c r="CK15" s="5124"/>
      <c r="CL15" s="5124"/>
      <c r="CM15" s="5124"/>
      <c r="CN15" s="5125"/>
      <c r="CO15" s="5124"/>
      <c r="CP15" s="5124"/>
      <c r="CQ15" s="5124"/>
      <c r="CR15" s="5124"/>
      <c r="CS15" s="5124"/>
      <c r="CT15" s="5124"/>
      <c r="CU15" s="5416"/>
      <c r="CV15" s="5126"/>
      <c r="CW15" s="5122"/>
      <c r="CX15" s="5456" t="s">
        <v>1174</v>
      </c>
      <c r="CY15" s="5445">
        <v>31</v>
      </c>
      <c r="CZ15" s="5445">
        <v>27955</v>
      </c>
      <c r="DA15" s="5446">
        <v>44607</v>
      </c>
      <c r="DB15" s="5447">
        <v>25</v>
      </c>
      <c r="DC15" s="5445" t="s">
        <v>35</v>
      </c>
      <c r="DD15" s="5448">
        <v>242</v>
      </c>
      <c r="DE15" s="5449">
        <v>44676</v>
      </c>
      <c r="DF15" s="5450">
        <v>44676</v>
      </c>
      <c r="DG15" s="5445">
        <v>15230</v>
      </c>
      <c r="DH15" s="5451">
        <v>25000</v>
      </c>
      <c r="DI15" s="5451">
        <f t="shared" si="0"/>
        <v>0</v>
      </c>
      <c r="DJ15" s="5452">
        <f t="shared" si="1"/>
        <v>6050</v>
      </c>
      <c r="DK15" s="5453">
        <f t="shared" si="2"/>
        <v>181.5</v>
      </c>
      <c r="DL15" s="5451">
        <v>3</v>
      </c>
      <c r="DM15" s="5200"/>
      <c r="DO15" s="5025"/>
      <c r="DP15" s="5013"/>
      <c r="DQ15" s="5013"/>
      <c r="DR15" s="5013"/>
      <c r="DS15" s="5013"/>
      <c r="DT15" s="5035"/>
      <c r="DU15" s="5013"/>
      <c r="DV15" s="5013"/>
      <c r="DW15" s="5035"/>
      <c r="DX15" s="5013"/>
      <c r="DY15" s="5013"/>
      <c r="DZ15" s="5013"/>
      <c r="EA15" s="5013"/>
      <c r="EB15" s="5013"/>
      <c r="EC15" s="5013"/>
      <c r="ED15" s="5353"/>
      <c r="EE15" s="5026"/>
      <c r="EF15" s="5012"/>
      <c r="EG15" s="5458" t="s">
        <v>1438</v>
      </c>
      <c r="EH15" s="5459">
        <v>6</v>
      </c>
      <c r="EI15" s="5459" t="s">
        <v>101</v>
      </c>
      <c r="EJ15" s="5460">
        <v>44799</v>
      </c>
      <c r="EK15" s="4227">
        <v>25</v>
      </c>
      <c r="EL15" s="5459" t="s">
        <v>35</v>
      </c>
      <c r="EM15" s="5459">
        <v>104.09</v>
      </c>
      <c r="EN15" s="5461">
        <v>44810</v>
      </c>
      <c r="EO15" s="5460">
        <v>44812</v>
      </c>
      <c r="EP15" s="5459">
        <v>35972</v>
      </c>
      <c r="EQ15" s="5462">
        <v>25000</v>
      </c>
      <c r="ER15" s="5462">
        <f t="shared" si="3"/>
        <v>0</v>
      </c>
      <c r="ES15" s="5463">
        <f t="shared" si="4"/>
        <v>2602.25</v>
      </c>
      <c r="ET15" s="5464">
        <f t="shared" si="5"/>
        <v>104.09</v>
      </c>
      <c r="EU15" s="5462">
        <v>4</v>
      </c>
      <c r="EV15" s="339"/>
      <c r="EX15" s="5528"/>
      <c r="EY15" s="5529"/>
      <c r="EZ15" s="5529"/>
      <c r="FA15" s="5529"/>
      <c r="FB15" s="5529"/>
      <c r="FC15" s="5529"/>
      <c r="FD15" s="5529"/>
      <c r="FE15" s="5529"/>
      <c r="FF15" s="5530"/>
      <c r="FG15" s="5529"/>
      <c r="FH15" s="5529"/>
      <c r="FI15" s="5529"/>
      <c r="FJ15" s="5529"/>
      <c r="FK15" s="5529"/>
      <c r="FL15" s="5529"/>
      <c r="FM15" s="6236"/>
      <c r="FN15" s="5531"/>
      <c r="FO15" s="5512"/>
      <c r="FP15" s="5532"/>
      <c r="FQ15" s="5533"/>
      <c r="FR15" s="5534"/>
      <c r="FS15" s="5535"/>
      <c r="FT15" s="5535"/>
      <c r="FU15" s="5535"/>
      <c r="FV15" s="5535"/>
      <c r="FW15" s="5535"/>
      <c r="FX15" s="5535"/>
      <c r="FY15" s="5535"/>
      <c r="FZ15" s="5535"/>
      <c r="GA15" s="5535"/>
      <c r="GB15" s="5535"/>
      <c r="GC15" s="5535"/>
      <c r="GD15" s="5536"/>
      <c r="GF15" s="5123"/>
      <c r="GG15" s="5124"/>
      <c r="GH15" s="5124"/>
      <c r="GI15" s="5124"/>
      <c r="GJ15" s="5124"/>
      <c r="GK15" s="5124"/>
      <c r="GL15" s="5124"/>
      <c r="GM15" s="5124"/>
      <c r="GN15" s="5125"/>
      <c r="GO15" s="5124"/>
      <c r="GP15" s="5124"/>
      <c r="GQ15" s="5124"/>
      <c r="GR15" s="5124"/>
      <c r="GS15" s="5124"/>
      <c r="GT15" s="5124"/>
      <c r="GU15" s="5126"/>
      <c r="GV15" s="5122"/>
      <c r="GW15" s="6348"/>
      <c r="GX15" s="6349"/>
      <c r="GY15" s="5127"/>
      <c r="GZ15" s="2557"/>
      <c r="HA15" s="2557"/>
      <c r="HB15" s="2557"/>
      <c r="HC15" s="2557"/>
      <c r="HD15" s="2557"/>
      <c r="HE15" s="2557"/>
      <c r="HF15" s="2557"/>
      <c r="HG15" s="2557"/>
      <c r="HH15" s="2557"/>
      <c r="HI15" s="2557"/>
      <c r="HJ15" s="2557"/>
      <c r="HK15" s="2523"/>
    </row>
    <row r="16" spans="2:219" ht="15.6">
      <c r="B16" s="5007"/>
      <c r="C16" s="5152"/>
      <c r="D16" s="5152"/>
      <c r="E16" s="5152"/>
      <c r="F16" s="5152"/>
      <c r="G16" s="5152"/>
      <c r="H16" s="5152"/>
      <c r="I16" s="5152"/>
      <c r="J16" s="5152"/>
      <c r="K16" s="5152"/>
      <c r="L16" s="5152"/>
      <c r="M16" s="5152"/>
      <c r="N16" s="5153"/>
      <c r="O16" s="4999"/>
      <c r="P16" s="5593"/>
      <c r="Q16" s="5589"/>
      <c r="R16" s="5599"/>
      <c r="S16" s="5599"/>
      <c r="T16" s="5610"/>
      <c r="U16" s="5611"/>
      <c r="V16" s="5612"/>
      <c r="W16" s="5613"/>
      <c r="X16" s="5614"/>
      <c r="Y16" s="5610"/>
      <c r="Z16" s="2050"/>
      <c r="AA16" s="5615"/>
      <c r="AB16" s="5615"/>
      <c r="AC16" s="5616"/>
      <c r="AD16" s="5616"/>
      <c r="AE16" s="5609"/>
      <c r="AF16" s="5672"/>
      <c r="AG16" s="6398"/>
      <c r="AH16" s="5724"/>
      <c r="AI16" s="5725"/>
      <c r="AJ16" s="5765"/>
      <c r="AK16" s="5766"/>
      <c r="AL16" s="5766"/>
      <c r="AM16" s="5766"/>
      <c r="AN16" s="5766"/>
      <c r="AO16" s="5766"/>
      <c r="AP16" s="5766"/>
      <c r="AQ16" s="5766"/>
      <c r="AR16" s="5767"/>
      <c r="AS16" s="5767"/>
      <c r="AT16" s="5766"/>
      <c r="AU16" s="5766"/>
      <c r="AV16" s="2091"/>
      <c r="AW16" s="5768"/>
      <c r="AX16" s="4993"/>
      <c r="AY16" s="5065"/>
      <c r="AZ16" s="5066"/>
      <c r="BA16" s="5066"/>
      <c r="BB16" s="5066"/>
      <c r="BC16" s="5066"/>
      <c r="BD16" s="5066"/>
      <c r="BE16" s="5066"/>
      <c r="BF16" s="5066"/>
      <c r="BG16" s="5067"/>
      <c r="BH16" s="5066"/>
      <c r="BI16" s="5176"/>
      <c r="BJ16" s="5066"/>
      <c r="BK16" s="5066"/>
      <c r="BL16" s="5066"/>
      <c r="BM16" s="5073"/>
      <c r="BN16" s="5068"/>
      <c r="BO16" s="5082"/>
      <c r="BP16" s="5065"/>
      <c r="BQ16" s="5093"/>
      <c r="BR16" s="5093"/>
      <c r="BS16" s="5093"/>
      <c r="BT16" s="5093"/>
      <c r="BU16" s="5093"/>
      <c r="BV16" s="5093"/>
      <c r="BW16" s="5093"/>
      <c r="BX16" s="5093"/>
      <c r="BY16" s="5175"/>
      <c r="BZ16" s="5093"/>
      <c r="CA16" s="5093"/>
      <c r="CB16" s="5093"/>
      <c r="CC16" s="5093"/>
      <c r="CD16" s="5172"/>
      <c r="CE16" s="4993"/>
      <c r="CF16" s="5123"/>
      <c r="CG16" s="5124"/>
      <c r="CH16" s="5124"/>
      <c r="CI16" s="5124"/>
      <c r="CJ16" s="5124"/>
      <c r="CK16" s="5124"/>
      <c r="CL16" s="5124"/>
      <c r="CM16" s="5124"/>
      <c r="CN16" s="5125"/>
      <c r="CO16" s="5124"/>
      <c r="CP16" s="5124"/>
      <c r="CQ16" s="5124"/>
      <c r="CR16" s="5124"/>
      <c r="CS16" s="5124"/>
      <c r="CT16" s="5124"/>
      <c r="CU16" s="5416"/>
      <c r="CV16" s="5126"/>
      <c r="CW16" s="5122"/>
      <c r="CX16" s="5456" t="s">
        <v>1174</v>
      </c>
      <c r="CY16" s="5445">
        <v>32</v>
      </c>
      <c r="CZ16" s="5445">
        <v>28823</v>
      </c>
      <c r="DA16" s="5446">
        <v>44677</v>
      </c>
      <c r="DB16" s="5447">
        <v>112</v>
      </c>
      <c r="DC16" s="5445" t="s">
        <v>35</v>
      </c>
      <c r="DD16" s="5448">
        <v>250.47</v>
      </c>
      <c r="DE16" s="5449">
        <v>44685</v>
      </c>
      <c r="DF16" s="5450">
        <v>44699</v>
      </c>
      <c r="DG16" s="5445">
        <v>15261</v>
      </c>
      <c r="DH16" s="5451">
        <v>112000</v>
      </c>
      <c r="DI16" s="5451">
        <f>(DH16-DB16*1000)</f>
        <v>0</v>
      </c>
      <c r="DJ16" s="5452">
        <f>(DD16*DH16/1000)</f>
        <v>28052.639999999999</v>
      </c>
      <c r="DK16" s="5453">
        <f t="shared" si="2"/>
        <v>841.5791999999999</v>
      </c>
      <c r="DL16" s="5451">
        <v>3</v>
      </c>
      <c r="DM16" s="5200"/>
      <c r="DO16" s="5025"/>
      <c r="DP16" s="5013"/>
      <c r="DQ16" s="5013"/>
      <c r="DR16" s="5013"/>
      <c r="DS16" s="5013"/>
      <c r="DT16" s="5035"/>
      <c r="DU16" s="5013"/>
      <c r="DV16" s="5013"/>
      <c r="DW16" s="5035"/>
      <c r="DX16" s="5013"/>
      <c r="DY16" s="5013"/>
      <c r="DZ16" s="5013"/>
      <c r="EA16" s="5013"/>
      <c r="EB16" s="5013"/>
      <c r="EC16" s="5013"/>
      <c r="ED16" s="5353"/>
      <c r="EE16" s="5026"/>
      <c r="EF16" s="5012"/>
      <c r="EG16" s="5025"/>
      <c r="EH16" s="5013"/>
      <c r="EI16" s="5048"/>
      <c r="EJ16" s="5003"/>
      <c r="EK16" s="5003"/>
      <c r="EL16" s="5003"/>
      <c r="EM16" s="5003"/>
      <c r="EN16" s="5003"/>
      <c r="EO16" s="5003"/>
      <c r="EP16" s="5003"/>
      <c r="EQ16" s="5003"/>
      <c r="ER16" s="5003"/>
      <c r="ES16" s="5003"/>
      <c r="ET16" s="5003"/>
      <c r="EU16" s="5380"/>
      <c r="EV16" s="1118"/>
      <c r="EX16" s="5528"/>
      <c r="EY16" s="5529"/>
      <c r="EZ16" s="5529"/>
      <c r="FA16" s="5529"/>
      <c r="FB16" s="5529"/>
      <c r="FC16" s="5529"/>
      <c r="FD16" s="5529"/>
      <c r="FE16" s="5529"/>
      <c r="FF16" s="5530"/>
      <c r="FG16" s="5529"/>
      <c r="FH16" s="5529"/>
      <c r="FI16" s="5529"/>
      <c r="FJ16" s="5529"/>
      <c r="FK16" s="5529"/>
      <c r="FL16" s="5529"/>
      <c r="FM16" s="6236"/>
      <c r="FN16" s="5531"/>
      <c r="FO16" s="5512"/>
      <c r="FP16" s="5528"/>
      <c r="FQ16" s="5529"/>
      <c r="FR16" s="5542"/>
      <c r="FS16" s="5543"/>
      <c r="FT16" s="5543"/>
      <c r="FU16" s="5543"/>
      <c r="FV16" s="5543"/>
      <c r="FW16" s="5543"/>
      <c r="FX16" s="5543"/>
      <c r="FY16" s="5543"/>
      <c r="FZ16" s="5543"/>
      <c r="GA16" s="5543"/>
      <c r="GB16" s="5543"/>
      <c r="GC16" s="5543"/>
      <c r="GD16" s="5544"/>
      <c r="GF16" s="5123"/>
      <c r="GG16" s="5124"/>
      <c r="GH16" s="5124"/>
      <c r="GI16" s="5124"/>
      <c r="GJ16" s="5124"/>
      <c r="GK16" s="5124"/>
      <c r="GL16" s="5124"/>
      <c r="GM16" s="5124"/>
      <c r="GN16" s="5125"/>
      <c r="GO16" s="5124"/>
      <c r="GP16" s="5124"/>
      <c r="GQ16" s="5124"/>
      <c r="GR16" s="5124"/>
      <c r="GS16" s="5124"/>
      <c r="GT16" s="5124"/>
      <c r="GU16" s="5126"/>
      <c r="GV16" s="5122"/>
      <c r="GW16" s="5123"/>
      <c r="GX16" s="5124"/>
      <c r="GY16" s="5133"/>
      <c r="GZ16" s="5134"/>
      <c r="HA16" s="5134"/>
      <c r="HB16" s="5134"/>
      <c r="HC16" s="5134"/>
      <c r="HD16" s="5134"/>
      <c r="HE16" s="5134"/>
      <c r="HF16" s="5134"/>
      <c r="HG16" s="5134"/>
      <c r="HH16" s="5134"/>
      <c r="HI16" s="5134"/>
      <c r="HJ16" s="5134"/>
      <c r="HK16" s="5415"/>
    </row>
    <row r="17" spans="2:219">
      <c r="B17" s="5007" t="s">
        <v>1362</v>
      </c>
      <c r="C17" s="5152">
        <v>0</v>
      </c>
      <c r="D17" s="5152">
        <f>(FK39)</f>
        <v>0</v>
      </c>
      <c r="E17" s="5152">
        <f>(FK57)</f>
        <v>0</v>
      </c>
      <c r="F17" s="5152">
        <f>(FK76)</f>
        <v>0</v>
      </c>
      <c r="G17" s="5152">
        <f>(FK94)</f>
        <v>0</v>
      </c>
      <c r="H17" s="5152">
        <f>(FK112)</f>
        <v>0</v>
      </c>
      <c r="I17" s="5152">
        <f>(FK130)</f>
        <v>0</v>
      </c>
      <c r="J17" s="5152">
        <f>(FK148)</f>
        <v>0</v>
      </c>
      <c r="K17" s="5152">
        <f>(FK166)</f>
        <v>0</v>
      </c>
      <c r="L17" s="5152">
        <f>(FK186)</f>
        <v>0</v>
      </c>
      <c r="M17" s="5152">
        <f>(FK204)</f>
        <v>0</v>
      </c>
      <c r="N17" s="5153">
        <f>(FK222)</f>
        <v>0</v>
      </c>
      <c r="O17" s="4999"/>
      <c r="P17" s="5593"/>
      <c r="Q17" s="5617"/>
      <c r="R17" s="5589"/>
      <c r="S17" s="5589"/>
      <c r="T17" s="5595"/>
      <c r="U17" s="5596"/>
      <c r="V17" s="5594"/>
      <c r="W17" s="5597"/>
      <c r="X17" s="4482"/>
      <c r="Y17" s="5595"/>
      <c r="Z17" s="2050"/>
      <c r="AA17" s="5609"/>
      <c r="AB17" s="5609"/>
      <c r="AC17" s="5600"/>
      <c r="AD17" s="5600"/>
      <c r="AE17" s="5609"/>
      <c r="AF17" s="5672"/>
      <c r="AG17" s="6398"/>
      <c r="AH17" s="5724"/>
      <c r="AI17" s="5725"/>
      <c r="AJ17" s="5765"/>
      <c r="AK17" s="5766"/>
      <c r="AL17" s="5766"/>
      <c r="AM17" s="5766"/>
      <c r="AN17" s="5766"/>
      <c r="AO17" s="5766"/>
      <c r="AP17" s="5766"/>
      <c r="AQ17" s="5766"/>
      <c r="AR17" s="5767"/>
      <c r="AS17" s="5767"/>
      <c r="AT17" s="5766"/>
      <c r="AU17" s="5766"/>
      <c r="AV17" s="2091"/>
      <c r="AW17" s="5768"/>
      <c r="AX17" s="4993"/>
      <c r="AY17" s="5065"/>
      <c r="AZ17" s="5066"/>
      <c r="BA17" s="5066"/>
      <c r="BB17" s="5066"/>
      <c r="BC17" s="5066"/>
      <c r="BD17" s="5066"/>
      <c r="BE17" s="5066"/>
      <c r="BF17" s="5066"/>
      <c r="BG17" s="5067"/>
      <c r="BH17" s="5066"/>
      <c r="BI17" s="5176"/>
      <c r="BJ17" s="5066"/>
      <c r="BK17" s="5066"/>
      <c r="BL17" s="5066"/>
      <c r="BM17" s="5073"/>
      <c r="BN17" s="5068"/>
      <c r="BO17" s="5082"/>
      <c r="BP17" s="5065"/>
      <c r="BQ17" s="5093"/>
      <c r="BR17" s="5093"/>
      <c r="BS17" s="5093"/>
      <c r="BT17" s="5093"/>
      <c r="BU17" s="5093"/>
      <c r="BV17" s="5093"/>
      <c r="BW17" s="5093"/>
      <c r="BX17" s="5093"/>
      <c r="BY17" s="5093"/>
      <c r="BZ17" s="5093"/>
      <c r="CA17" s="5093"/>
      <c r="CB17" s="5093"/>
      <c r="CC17" s="5093"/>
      <c r="CD17" s="5172"/>
      <c r="CE17" s="4993"/>
      <c r="CF17" s="5123"/>
      <c r="CG17" s="5124"/>
      <c r="CH17" s="5124"/>
      <c r="CI17" s="5124"/>
      <c r="CJ17" s="5124"/>
      <c r="CK17" s="5124"/>
      <c r="CL17" s="5124"/>
      <c r="CM17" s="5124"/>
      <c r="CN17" s="5125"/>
      <c r="CO17" s="5124"/>
      <c r="CP17" s="5124"/>
      <c r="CQ17" s="5124"/>
      <c r="CR17" s="5124"/>
      <c r="CS17" s="5124"/>
      <c r="CT17" s="5124"/>
      <c r="CU17" s="5416"/>
      <c r="CV17" s="5126"/>
      <c r="CW17" s="5122"/>
      <c r="CX17" s="5456" t="s">
        <v>1174</v>
      </c>
      <c r="CY17" s="5445">
        <v>33</v>
      </c>
      <c r="CZ17" s="5445">
        <v>28823</v>
      </c>
      <c r="DA17" s="5446">
        <v>44677</v>
      </c>
      <c r="DB17" s="5447">
        <v>80</v>
      </c>
      <c r="DC17" s="5445" t="s">
        <v>35</v>
      </c>
      <c r="DD17" s="5448">
        <v>250.47</v>
      </c>
      <c r="DE17" s="5449">
        <v>44721</v>
      </c>
      <c r="DF17" s="5450">
        <v>44727</v>
      </c>
      <c r="DG17" s="5445">
        <v>15305</v>
      </c>
      <c r="DH17" s="5451">
        <v>76500</v>
      </c>
      <c r="DI17" s="5451">
        <f>(DH17-DB17*1000)</f>
        <v>-3500</v>
      </c>
      <c r="DJ17" s="5452">
        <f>(DD17*DH17/1000)</f>
        <v>19160.955000000002</v>
      </c>
      <c r="DK17" s="5453">
        <f t="shared" si="2"/>
        <v>574.82865000000004</v>
      </c>
      <c r="DL17" s="5451">
        <v>3</v>
      </c>
      <c r="DM17" s="5201"/>
      <c r="DO17" s="5025"/>
      <c r="DP17" s="5013"/>
      <c r="DQ17" s="5013"/>
      <c r="DR17" s="5013"/>
      <c r="DS17" s="5013"/>
      <c r="DT17" s="5035"/>
      <c r="DU17" s="5013"/>
      <c r="DV17" s="5013"/>
      <c r="DW17" s="5035"/>
      <c r="DX17" s="5013"/>
      <c r="DY17" s="5013"/>
      <c r="DZ17" s="5013"/>
      <c r="EA17" s="5013"/>
      <c r="EB17" s="5013"/>
      <c r="EC17" s="5013"/>
      <c r="ED17" s="5353"/>
      <c r="EE17" s="5026"/>
      <c r="EF17" s="5012"/>
      <c r="EG17" s="5025"/>
      <c r="EH17" s="5013"/>
      <c r="EI17" s="5048"/>
      <c r="EJ17" s="5003"/>
      <c r="EK17" s="5003"/>
      <c r="EL17" s="5003"/>
      <c r="EM17" s="5003"/>
      <c r="EN17" s="5003"/>
      <c r="EO17" s="5003"/>
      <c r="EP17" s="5003"/>
      <c r="EQ17" s="5003"/>
      <c r="ER17" s="5003"/>
      <c r="ES17" s="5003"/>
      <c r="ET17" s="5003"/>
      <c r="EU17" s="5380"/>
      <c r="EV17" s="1118"/>
      <c r="EX17" s="5528"/>
      <c r="EY17" s="5529"/>
      <c r="EZ17" s="5529"/>
      <c r="FA17" s="5529"/>
      <c r="FB17" s="5529"/>
      <c r="FC17" s="5529"/>
      <c r="FD17" s="5529"/>
      <c r="FE17" s="5529"/>
      <c r="FF17" s="5530"/>
      <c r="FG17" s="5529"/>
      <c r="FH17" s="5529"/>
      <c r="FI17" s="5529"/>
      <c r="FJ17" s="5529"/>
      <c r="FK17" s="5529"/>
      <c r="FL17" s="5529"/>
      <c r="FM17" s="6236"/>
      <c r="FN17" s="5531"/>
      <c r="FO17" s="5512"/>
      <c r="FP17" s="5528"/>
      <c r="FQ17" s="5529"/>
      <c r="FR17" s="5542"/>
      <c r="FS17" s="5543"/>
      <c r="FT17" s="5543"/>
      <c r="FU17" s="5543"/>
      <c r="FV17" s="5543"/>
      <c r="FW17" s="5543"/>
      <c r="FX17" s="5543"/>
      <c r="FY17" s="5543"/>
      <c r="FZ17" s="5543"/>
      <c r="GA17" s="5543"/>
      <c r="GB17" s="5543"/>
      <c r="GC17" s="5543"/>
      <c r="GD17" s="5544"/>
      <c r="GF17" s="5123"/>
      <c r="GG17" s="5124"/>
      <c r="GH17" s="5124"/>
      <c r="GI17" s="5124"/>
      <c r="GJ17" s="5124"/>
      <c r="GK17" s="5124"/>
      <c r="GL17" s="5124"/>
      <c r="GM17" s="5124"/>
      <c r="GN17" s="5125"/>
      <c r="GO17" s="5124"/>
      <c r="GP17" s="5124"/>
      <c r="GQ17" s="5124"/>
      <c r="GR17" s="5124"/>
      <c r="GS17" s="5124"/>
      <c r="GT17" s="5124"/>
      <c r="GU17" s="5126"/>
      <c r="GV17" s="5122"/>
      <c r="GW17" s="5123"/>
      <c r="GX17" s="5124"/>
      <c r="GY17" s="5133"/>
      <c r="GZ17" s="5134"/>
      <c r="HA17" s="5134"/>
      <c r="HB17" s="5134"/>
      <c r="HC17" s="5134"/>
      <c r="HD17" s="5134"/>
      <c r="HE17" s="5134"/>
      <c r="HF17" s="5134"/>
      <c r="HG17" s="5134"/>
      <c r="HH17" s="5134"/>
      <c r="HI17" s="5134"/>
      <c r="HJ17" s="5134"/>
      <c r="HK17" s="5415"/>
    </row>
    <row r="18" spans="2:219">
      <c r="B18" s="5402"/>
      <c r="C18" s="5156"/>
      <c r="D18" s="5156"/>
      <c r="E18" s="5156"/>
      <c r="F18" s="5156"/>
      <c r="G18" s="5156"/>
      <c r="H18" s="5156"/>
      <c r="I18" s="5156"/>
      <c r="J18" s="5156"/>
      <c r="K18" s="5156"/>
      <c r="L18" s="5156"/>
      <c r="M18" s="5156"/>
      <c r="N18" s="5157"/>
      <c r="O18" s="4999"/>
      <c r="P18" s="5593"/>
      <c r="Q18" s="5589"/>
      <c r="R18" s="5618"/>
      <c r="S18" s="5589"/>
      <c r="T18" s="5595"/>
      <c r="U18" s="5619"/>
      <c r="V18" s="5594"/>
      <c r="W18" s="5620"/>
      <c r="X18" s="4482"/>
      <c r="Y18" s="5595"/>
      <c r="Z18" s="2050"/>
      <c r="AA18" s="5621"/>
      <c r="AB18" s="5621"/>
      <c r="AC18" s="5622"/>
      <c r="AD18" s="5622"/>
      <c r="AE18" s="5609"/>
      <c r="AF18" s="5672"/>
      <c r="AG18" s="6398"/>
      <c r="AH18" s="5724"/>
      <c r="AI18" s="5725"/>
      <c r="AJ18" s="5765"/>
      <c r="AK18" s="5766"/>
      <c r="AL18" s="5766"/>
      <c r="AM18" s="5766"/>
      <c r="AN18" s="5766"/>
      <c r="AO18" s="5766"/>
      <c r="AP18" s="5766"/>
      <c r="AQ18" s="5766"/>
      <c r="AR18" s="5767"/>
      <c r="AS18" s="5767"/>
      <c r="AT18" s="5766"/>
      <c r="AU18" s="5766"/>
      <c r="AV18" s="2091"/>
      <c r="AW18" s="5768"/>
      <c r="AX18" s="4993"/>
      <c r="AY18" s="5065"/>
      <c r="AZ18" s="5066"/>
      <c r="BA18" s="5066"/>
      <c r="BB18" s="5066"/>
      <c r="BC18" s="5066"/>
      <c r="BD18" s="5066"/>
      <c r="BE18" s="5066"/>
      <c r="BF18" s="5066"/>
      <c r="BG18" s="5067"/>
      <c r="BH18" s="5066"/>
      <c r="BI18" s="5066"/>
      <c r="BJ18" s="5066"/>
      <c r="BK18" s="5066"/>
      <c r="BL18" s="5066"/>
      <c r="BM18" s="5073"/>
      <c r="BN18" s="5068"/>
      <c r="BO18" s="5082"/>
      <c r="BP18" s="5065"/>
      <c r="BQ18" s="5093"/>
      <c r="BR18" s="5093"/>
      <c r="BS18" s="5093"/>
      <c r="BT18" s="5093"/>
      <c r="BU18" s="5093"/>
      <c r="BV18" s="5093"/>
      <c r="BW18" s="5093"/>
      <c r="BX18" s="5093"/>
      <c r="BY18" s="5093"/>
      <c r="BZ18" s="5093"/>
      <c r="CA18" s="5093"/>
      <c r="CB18" s="5093"/>
      <c r="CC18" s="5093"/>
      <c r="CD18" s="5172"/>
      <c r="CE18" s="4993"/>
      <c r="CF18" s="5123"/>
      <c r="CG18" s="5124"/>
      <c r="CH18" s="5124"/>
      <c r="CI18" s="5124"/>
      <c r="CJ18" s="5124"/>
      <c r="CK18" s="5124"/>
      <c r="CL18" s="5124"/>
      <c r="CM18" s="5124"/>
      <c r="CN18" s="5125"/>
      <c r="CO18" s="5124"/>
      <c r="CP18" s="5124"/>
      <c r="CQ18" s="5124"/>
      <c r="CR18" s="5124"/>
      <c r="CS18" s="5124"/>
      <c r="CT18" s="5124"/>
      <c r="CU18" s="5416"/>
      <c r="CV18" s="5126"/>
      <c r="CW18" s="5122"/>
      <c r="CX18" s="6286" t="s">
        <v>1174</v>
      </c>
      <c r="CY18" s="6276">
        <v>33</v>
      </c>
      <c r="CZ18" s="6276">
        <v>28823</v>
      </c>
      <c r="DA18" s="6277">
        <v>44677</v>
      </c>
      <c r="DB18" s="6278">
        <v>3.5</v>
      </c>
      <c r="DC18" s="6276" t="s">
        <v>35</v>
      </c>
      <c r="DD18" s="6279">
        <v>250.47</v>
      </c>
      <c r="DE18" s="6280">
        <v>44721</v>
      </c>
      <c r="DF18" s="6281">
        <v>44721</v>
      </c>
      <c r="DG18" s="6276"/>
      <c r="DH18" s="6282">
        <v>3500</v>
      </c>
      <c r="DI18" s="6282">
        <f>(DH18-DB18*1000)</f>
        <v>0</v>
      </c>
      <c r="DJ18" s="6283">
        <v>0</v>
      </c>
      <c r="DK18" s="6284">
        <f t="shared" si="2"/>
        <v>0</v>
      </c>
      <c r="DL18" s="6282">
        <v>3</v>
      </c>
      <c r="DM18" s="6287" t="s">
        <v>88</v>
      </c>
      <c r="DO18" s="5025"/>
      <c r="DP18" s="5013"/>
      <c r="DQ18" s="5013"/>
      <c r="DR18" s="5013"/>
      <c r="DS18" s="5013"/>
      <c r="DT18" s="5035"/>
      <c r="DU18" s="5013"/>
      <c r="DV18" s="5013"/>
      <c r="DW18" s="5035"/>
      <c r="DX18" s="5013"/>
      <c r="DY18" s="5013"/>
      <c r="DZ18" s="5013"/>
      <c r="EA18" s="5013"/>
      <c r="EB18" s="5013"/>
      <c r="EC18" s="5013"/>
      <c r="ED18" s="5353"/>
      <c r="EE18" s="5026"/>
      <c r="EF18" s="5012"/>
      <c r="EG18" s="5025"/>
      <c r="EH18" s="5013"/>
      <c r="EI18" s="5048"/>
      <c r="EJ18" s="5003"/>
      <c r="EK18" s="5003"/>
      <c r="EL18" s="5003"/>
      <c r="EM18" s="5003"/>
      <c r="EN18" s="5003"/>
      <c r="EO18" s="5003"/>
      <c r="EP18" s="5003"/>
      <c r="EQ18" s="5003"/>
      <c r="ER18" s="5003"/>
      <c r="ES18" s="5003"/>
      <c r="ET18" s="5003"/>
      <c r="EU18" s="5380"/>
      <c r="EV18" s="1118"/>
      <c r="EX18" s="5528"/>
      <c r="EY18" s="5529"/>
      <c r="EZ18" s="5529"/>
      <c r="FA18" s="5529"/>
      <c r="FB18" s="5529"/>
      <c r="FC18" s="5529"/>
      <c r="FD18" s="5529"/>
      <c r="FE18" s="5529"/>
      <c r="FF18" s="5530"/>
      <c r="FG18" s="5529"/>
      <c r="FH18" s="5529"/>
      <c r="FI18" s="5529"/>
      <c r="FJ18" s="5529"/>
      <c r="FK18" s="5529"/>
      <c r="FL18" s="5529"/>
      <c r="FM18" s="6236"/>
      <c r="FN18" s="5531"/>
      <c r="FO18" s="5512"/>
      <c r="FP18" s="5528"/>
      <c r="FQ18" s="5529"/>
      <c r="FR18" s="5542"/>
      <c r="FS18" s="5543"/>
      <c r="FT18" s="5543"/>
      <c r="FU18" s="5543"/>
      <c r="FV18" s="5543"/>
      <c r="FW18" s="5543"/>
      <c r="FX18" s="5543"/>
      <c r="FY18" s="5543"/>
      <c r="FZ18" s="5543"/>
      <c r="GA18" s="5543"/>
      <c r="GB18" s="5543"/>
      <c r="GC18" s="5543"/>
      <c r="GD18" s="5544"/>
      <c r="GF18" s="5123"/>
      <c r="GG18" s="5124"/>
      <c r="GH18" s="5124"/>
      <c r="GI18" s="5124"/>
      <c r="GJ18" s="5124"/>
      <c r="GK18" s="5124"/>
      <c r="GL18" s="5124"/>
      <c r="GM18" s="5124"/>
      <c r="GN18" s="5125"/>
      <c r="GO18" s="5124"/>
      <c r="GP18" s="5124"/>
      <c r="GQ18" s="5124"/>
      <c r="GR18" s="5124"/>
      <c r="GS18" s="5124"/>
      <c r="GT18" s="5124"/>
      <c r="GU18" s="5126"/>
      <c r="GV18" s="5122"/>
      <c r="GW18" s="5123"/>
      <c r="GX18" s="5124"/>
      <c r="GY18" s="5133"/>
      <c r="GZ18" s="5134"/>
      <c r="HA18" s="5134"/>
      <c r="HB18" s="5134"/>
      <c r="HC18" s="5134"/>
      <c r="HD18" s="5134"/>
      <c r="HE18" s="5134"/>
      <c r="HF18" s="5134"/>
      <c r="HG18" s="5134"/>
      <c r="HH18" s="5134"/>
      <c r="HI18" s="5134"/>
      <c r="HJ18" s="5134"/>
      <c r="HK18" s="5415"/>
    </row>
    <row r="19" spans="2:219" ht="15" thickBot="1">
      <c r="B19" s="5006" t="s">
        <v>1430</v>
      </c>
      <c r="C19" s="6301"/>
      <c r="D19" s="6301"/>
      <c r="E19" s="6301"/>
      <c r="F19" s="6301"/>
      <c r="G19" s="6301"/>
      <c r="H19" s="6301"/>
      <c r="I19" s="6301"/>
      <c r="J19" s="6301"/>
      <c r="K19" s="6301"/>
      <c r="L19" s="6301"/>
      <c r="M19" s="6301"/>
      <c r="N19" s="6302"/>
      <c r="O19" s="4999"/>
      <c r="P19" s="5593"/>
      <c r="Q19" s="5617"/>
      <c r="R19" s="5623"/>
      <c r="S19" s="5589"/>
      <c r="T19" s="5595"/>
      <c r="U19" s="5596"/>
      <c r="V19" s="5594"/>
      <c r="W19" s="5597"/>
      <c r="X19" s="4482"/>
      <c r="Y19" s="5595"/>
      <c r="Z19" s="2050"/>
      <c r="AA19" s="5609"/>
      <c r="AB19" s="5609"/>
      <c r="AC19" s="5600"/>
      <c r="AD19" s="5600"/>
      <c r="AE19" s="5609"/>
      <c r="AF19" s="5672"/>
      <c r="AG19" s="6398"/>
      <c r="AH19" s="5681"/>
      <c r="AI19" s="5658"/>
      <c r="AJ19" s="5769"/>
      <c r="AK19" s="3655"/>
      <c r="AL19" s="3655"/>
      <c r="AM19" s="3655"/>
      <c r="AN19" s="3655"/>
      <c r="AO19" s="3655"/>
      <c r="AP19" s="3655"/>
      <c r="AQ19" s="3655"/>
      <c r="AR19" s="5770"/>
      <c r="AS19" s="5770"/>
      <c r="AT19" s="3655"/>
      <c r="AU19" s="3655"/>
      <c r="AV19" s="2151"/>
      <c r="AW19" s="5771"/>
      <c r="AX19" s="4993"/>
      <c r="AY19" s="5074"/>
      <c r="AZ19" s="5075"/>
      <c r="BA19" s="5075"/>
      <c r="BB19" s="5075"/>
      <c r="BC19" s="5075"/>
      <c r="BD19" s="5075"/>
      <c r="BE19" s="5075"/>
      <c r="BF19" s="5075"/>
      <c r="BG19" s="5076"/>
      <c r="BH19" s="5075"/>
      <c r="BI19" s="5075"/>
      <c r="BJ19" s="5075"/>
      <c r="BK19" s="5075"/>
      <c r="BL19" s="5075"/>
      <c r="BM19" s="5259"/>
      <c r="BN19" s="5077"/>
      <c r="BO19" s="5082"/>
      <c r="BP19" s="5078"/>
      <c r="BQ19" s="5173"/>
      <c r="BR19" s="5173"/>
      <c r="BS19" s="5173"/>
      <c r="BT19" s="5173"/>
      <c r="BU19" s="5173"/>
      <c r="BV19" s="5173"/>
      <c r="BW19" s="5173"/>
      <c r="BX19" s="5173"/>
      <c r="BY19" s="5173"/>
      <c r="BZ19" s="5173"/>
      <c r="CA19" s="5173"/>
      <c r="CB19" s="5173"/>
      <c r="CC19" s="5173"/>
      <c r="CD19" s="5174"/>
      <c r="CE19" s="4993"/>
      <c r="CF19" s="5135"/>
      <c r="CG19" s="5136"/>
      <c r="CH19" s="5136"/>
      <c r="CI19" s="5136"/>
      <c r="CJ19" s="5136"/>
      <c r="CK19" s="5136"/>
      <c r="CL19" s="5136"/>
      <c r="CM19" s="5136"/>
      <c r="CN19" s="5137"/>
      <c r="CO19" s="5136"/>
      <c r="CP19" s="5136"/>
      <c r="CQ19" s="5136"/>
      <c r="CR19" s="5136"/>
      <c r="CS19" s="5136"/>
      <c r="CT19" s="5136"/>
      <c r="CU19" s="5418"/>
      <c r="CV19" s="5138"/>
      <c r="CW19" s="5122"/>
      <c r="CX19" s="5456" t="s">
        <v>1174</v>
      </c>
      <c r="CY19" s="5445">
        <v>34</v>
      </c>
      <c r="CZ19" s="5445">
        <v>28823</v>
      </c>
      <c r="DA19" s="5446">
        <v>44677</v>
      </c>
      <c r="DB19" s="5447">
        <v>102</v>
      </c>
      <c r="DC19" s="5445" t="s">
        <v>35</v>
      </c>
      <c r="DD19" s="5448">
        <v>250.47</v>
      </c>
      <c r="DE19" s="5449">
        <v>44748</v>
      </c>
      <c r="DF19" s="5450" t="s">
        <v>1428</v>
      </c>
      <c r="DG19" s="5445">
        <v>15335</v>
      </c>
      <c r="DH19" s="5451">
        <v>102000</v>
      </c>
      <c r="DI19" s="5451">
        <f>(DH19-DB19*1000)</f>
        <v>0</v>
      </c>
      <c r="DJ19" s="5452">
        <f>(DD19*DH19/1000)</f>
        <v>25547.94</v>
      </c>
      <c r="DK19" s="5453">
        <f t="shared" si="2"/>
        <v>766.43819999999994</v>
      </c>
      <c r="DL19" s="5451">
        <v>3</v>
      </c>
      <c r="DM19" s="5201"/>
      <c r="DO19" s="5031"/>
      <c r="DP19" s="5032"/>
      <c r="DQ19" s="5032"/>
      <c r="DR19" s="5032"/>
      <c r="DS19" s="5032"/>
      <c r="DT19" s="5036"/>
      <c r="DU19" s="5032"/>
      <c r="DV19" s="5032"/>
      <c r="DW19" s="5036"/>
      <c r="DX19" s="5032"/>
      <c r="DY19" s="5032"/>
      <c r="DZ19" s="5032"/>
      <c r="EA19" s="5032"/>
      <c r="EB19" s="5032"/>
      <c r="EC19" s="5032"/>
      <c r="ED19" s="5354"/>
      <c r="EE19" s="5033"/>
      <c r="EF19" s="5012"/>
      <c r="EG19" s="5028"/>
      <c r="EH19" s="5029"/>
      <c r="EI19" s="5374"/>
      <c r="EJ19" s="5375"/>
      <c r="EK19" s="5375"/>
      <c r="EL19" s="5375"/>
      <c r="EM19" s="5375"/>
      <c r="EN19" s="5375"/>
      <c r="EO19" s="5375"/>
      <c r="EP19" s="5375"/>
      <c r="EQ19" s="5375"/>
      <c r="ER19" s="5375"/>
      <c r="ES19" s="5375"/>
      <c r="ET19" s="5375"/>
      <c r="EU19" s="5381"/>
      <c r="EV19" s="5376"/>
      <c r="EX19" s="5545"/>
      <c r="EY19" s="5546"/>
      <c r="EZ19" s="5546"/>
      <c r="FA19" s="5546"/>
      <c r="FB19" s="5546"/>
      <c r="FC19" s="5546"/>
      <c r="FD19" s="5546"/>
      <c r="FE19" s="5546"/>
      <c r="FF19" s="5547"/>
      <c r="FG19" s="5546"/>
      <c r="FH19" s="5546"/>
      <c r="FI19" s="5546"/>
      <c r="FJ19" s="5546"/>
      <c r="FK19" s="5546"/>
      <c r="FL19" s="5546"/>
      <c r="FM19" s="6238"/>
      <c r="FN19" s="5548"/>
      <c r="FO19" s="5512"/>
      <c r="FP19" s="5549"/>
      <c r="FQ19" s="5550"/>
      <c r="FR19" s="5551"/>
      <c r="FS19" s="5552"/>
      <c r="FT19" s="5552"/>
      <c r="FU19" s="5552"/>
      <c r="FV19" s="5552"/>
      <c r="FW19" s="5552"/>
      <c r="FX19" s="5552"/>
      <c r="FY19" s="5552"/>
      <c r="FZ19" s="5552"/>
      <c r="GA19" s="5552"/>
      <c r="GB19" s="6256">
        <f>SUM(GB10:GB18)</f>
        <v>9400</v>
      </c>
      <c r="GC19" s="6256">
        <f>SUM(GC10:GC18)</f>
        <v>282</v>
      </c>
      <c r="GD19" s="5553"/>
      <c r="GF19" s="5135"/>
      <c r="GG19" s="5136"/>
      <c r="GH19" s="5136"/>
      <c r="GI19" s="5136"/>
      <c r="GJ19" s="5136"/>
      <c r="GK19" s="5136"/>
      <c r="GL19" s="5136"/>
      <c r="GM19" s="5136"/>
      <c r="GN19" s="5137"/>
      <c r="GO19" s="5136"/>
      <c r="GP19" s="5136"/>
      <c r="GQ19" s="5136"/>
      <c r="GR19" s="5136"/>
      <c r="GS19" s="5136"/>
      <c r="GT19" s="5136"/>
      <c r="GU19" s="5138"/>
      <c r="GV19" s="5122"/>
      <c r="GW19" s="5140"/>
      <c r="GX19" s="5141"/>
      <c r="GY19" s="5183"/>
      <c r="GZ19" s="5184"/>
      <c r="HA19" s="5184"/>
      <c r="HB19" s="5184"/>
      <c r="HC19" s="5184"/>
      <c r="HD19" s="5184"/>
      <c r="HE19" s="5184"/>
      <c r="HF19" s="5184"/>
      <c r="HG19" s="5184"/>
      <c r="HH19" s="5184"/>
      <c r="HI19" s="6350">
        <f>SUM(HI10:HI18)</f>
        <v>9400</v>
      </c>
      <c r="HJ19" s="6350">
        <f>SUM(HJ10:HJ18)</f>
        <v>282</v>
      </c>
      <c r="HK19" s="5491"/>
    </row>
    <row r="20" spans="2:219" ht="15" thickBot="1">
      <c r="B20" s="1928"/>
      <c r="C20" s="1420"/>
      <c r="D20" s="1420"/>
      <c r="E20" s="1420"/>
      <c r="F20" s="1420"/>
      <c r="G20" s="1420"/>
      <c r="H20" s="1420"/>
      <c r="I20" s="1420"/>
      <c r="J20" s="1420"/>
      <c r="K20" s="1420"/>
      <c r="L20" s="1420"/>
      <c r="M20" s="1420"/>
      <c r="N20" s="837"/>
      <c r="O20" s="5055">
        <f>SUM(C22:N22)</f>
        <v>647507.13659999997</v>
      </c>
      <c r="P20" s="5593"/>
      <c r="Q20" s="5594"/>
      <c r="R20" s="5594"/>
      <c r="S20" s="5594"/>
      <c r="T20" s="5595"/>
      <c r="U20" s="5624"/>
      <c r="V20" s="5594"/>
      <c r="W20" s="5625"/>
      <c r="X20" s="4482"/>
      <c r="Y20" s="5595"/>
      <c r="Z20" s="2050"/>
      <c r="AA20" s="5594"/>
      <c r="AB20" s="5594"/>
      <c r="AC20" s="5625"/>
      <c r="AD20" s="5608"/>
      <c r="AE20" s="5609"/>
      <c r="AF20" s="5672"/>
      <c r="AG20" s="6398"/>
      <c r="AH20" s="5660"/>
      <c r="AI20" s="5660"/>
      <c r="AJ20" s="5734"/>
      <c r="AK20" s="5577"/>
      <c r="AL20" s="5577"/>
      <c r="AM20" s="5577"/>
      <c r="AN20" s="5577"/>
      <c r="AO20" s="5577"/>
      <c r="AP20" s="5577"/>
      <c r="AQ20" s="5577"/>
      <c r="AR20" s="5577"/>
      <c r="AS20" s="5577"/>
      <c r="AT20" s="5577"/>
      <c r="AU20" s="5577"/>
      <c r="AV20" s="5577"/>
      <c r="AW20" s="5577"/>
      <c r="AX20" s="4993"/>
      <c r="AY20" s="5074"/>
      <c r="AZ20" s="5075"/>
      <c r="BA20" s="5075"/>
      <c r="BB20" s="5075"/>
      <c r="BC20" s="5075"/>
      <c r="BD20" s="5075"/>
      <c r="BE20" s="5075"/>
      <c r="BF20" s="5075"/>
      <c r="BG20" s="5076"/>
      <c r="BH20" s="5075"/>
      <c r="BI20" s="5075"/>
      <c r="BJ20" s="5075"/>
      <c r="BK20" s="5075"/>
      <c r="BL20" s="5075"/>
      <c r="BM20" s="5259"/>
      <c r="BN20" s="5077"/>
      <c r="BO20" s="5082"/>
      <c r="BP20" s="5082"/>
      <c r="BQ20" s="5101"/>
      <c r="BR20" s="5101"/>
      <c r="BS20" s="5101"/>
      <c r="BT20" s="5101"/>
      <c r="BU20" s="5101"/>
      <c r="BV20" s="5101"/>
      <c r="BW20" s="5101"/>
      <c r="BX20" s="5101"/>
      <c r="BY20" s="5101"/>
      <c r="BZ20" s="5101"/>
      <c r="CA20" s="5101"/>
      <c r="CB20" s="5101"/>
      <c r="CC20" s="5101"/>
      <c r="CD20" s="5101"/>
      <c r="CE20" s="4993"/>
      <c r="CF20" s="5135"/>
      <c r="CG20" s="5136"/>
      <c r="CH20" s="5136"/>
      <c r="CI20" s="5136"/>
      <c r="CJ20" s="5136"/>
      <c r="CK20" s="5136"/>
      <c r="CL20" s="5136"/>
      <c r="CM20" s="5136"/>
      <c r="CN20" s="5137"/>
      <c r="CO20" s="5136"/>
      <c r="CP20" s="5136"/>
      <c r="CQ20" s="5136"/>
      <c r="CR20" s="5136"/>
      <c r="CS20" s="5136"/>
      <c r="CT20" s="5136"/>
      <c r="CU20" s="5418"/>
      <c r="CV20" s="5138"/>
      <c r="CW20" s="5122"/>
      <c r="CX20" s="5456" t="s">
        <v>1174</v>
      </c>
      <c r="CY20" s="5445">
        <v>35</v>
      </c>
      <c r="CZ20" s="5445" t="s">
        <v>36</v>
      </c>
      <c r="DA20" s="5446">
        <v>44746</v>
      </c>
      <c r="DB20" s="5447">
        <v>127.5</v>
      </c>
      <c r="DC20" s="5445" t="s">
        <v>35</v>
      </c>
      <c r="DD20" s="5448">
        <v>250.47</v>
      </c>
      <c r="DE20" s="5449">
        <v>44767</v>
      </c>
      <c r="DF20" s="5450">
        <v>44764</v>
      </c>
      <c r="DG20" s="5445">
        <v>15359</v>
      </c>
      <c r="DH20" s="5451">
        <v>127500</v>
      </c>
      <c r="DI20" s="5451">
        <f>(DB20*1000-DH20)</f>
        <v>0</v>
      </c>
      <c r="DJ20" s="5452">
        <f>(DD20*DH20/1000)</f>
        <v>31934.924999999999</v>
      </c>
      <c r="DK20" s="5453">
        <f t="shared" si="2"/>
        <v>958.04774999999995</v>
      </c>
      <c r="DL20" s="6295">
        <v>3</v>
      </c>
      <c r="DM20" s="5498"/>
      <c r="DO20" s="5031"/>
      <c r="DP20" s="5032"/>
      <c r="DQ20" s="5032"/>
      <c r="DR20" s="5032"/>
      <c r="DS20" s="5032"/>
      <c r="DT20" s="5036"/>
      <c r="DU20" s="5032"/>
      <c r="DV20" s="5032"/>
      <c r="DW20" s="5036"/>
      <c r="DX20" s="5032"/>
      <c r="DY20" s="5032"/>
      <c r="DZ20" s="5032"/>
      <c r="EA20" s="5032"/>
      <c r="EB20" s="5032"/>
      <c r="EC20" s="5032"/>
      <c r="ED20" s="5354"/>
      <c r="EE20" s="5033"/>
      <c r="EF20" s="5012"/>
      <c r="EG20" s="5012"/>
      <c r="EH20" s="5012"/>
      <c r="EI20" s="4994"/>
      <c r="EJ20" s="4993"/>
      <c r="EK20" s="4993"/>
      <c r="EL20" s="4993"/>
      <c r="EM20" s="4993"/>
      <c r="EN20" s="4993"/>
      <c r="EO20" s="4993"/>
      <c r="EP20" s="4993"/>
      <c r="EQ20" s="4993"/>
      <c r="ER20" s="4993"/>
      <c r="ES20" s="4993"/>
      <c r="ET20" s="4993"/>
      <c r="EU20" s="4993"/>
      <c r="EV20" s="4993"/>
      <c r="EX20" s="5545"/>
      <c r="EY20" s="5546"/>
      <c r="EZ20" s="5546"/>
      <c r="FA20" s="5546"/>
      <c r="FB20" s="5546"/>
      <c r="FC20" s="5546"/>
      <c r="FD20" s="5546"/>
      <c r="FE20" s="5546"/>
      <c r="FF20" s="5547"/>
      <c r="FG20" s="5546"/>
      <c r="FH20" s="5546"/>
      <c r="FI20" s="5546"/>
      <c r="FJ20" s="5546"/>
      <c r="FK20" s="5546"/>
      <c r="FL20" s="5546"/>
      <c r="FM20" s="6238"/>
      <c r="FN20" s="5548"/>
      <c r="FO20" s="5512"/>
      <c r="FP20" s="5512"/>
      <c r="FQ20" s="5512"/>
      <c r="FR20" s="5554"/>
      <c r="FS20" s="5509"/>
      <c r="FT20" s="5509"/>
      <c r="FU20" s="5509"/>
      <c r="FV20" s="5509"/>
      <c r="FW20" s="5509"/>
      <c r="FX20" s="5509"/>
      <c r="FY20" s="5509"/>
      <c r="FZ20" s="5509"/>
      <c r="GA20" s="5509"/>
      <c r="GB20" s="5509"/>
      <c r="GC20" s="5509"/>
      <c r="GD20" s="5509"/>
      <c r="GF20" s="5135"/>
      <c r="GG20" s="5136"/>
      <c r="GH20" s="5136"/>
      <c r="GI20" s="5136"/>
      <c r="GJ20" s="5136"/>
      <c r="GK20" s="5136"/>
      <c r="GL20" s="5136"/>
      <c r="GM20" s="5136"/>
      <c r="GN20" s="5137"/>
      <c r="GO20" s="5136"/>
      <c r="GP20" s="5136"/>
      <c r="GQ20" s="5136"/>
      <c r="GR20" s="5136"/>
      <c r="GS20" s="5136"/>
      <c r="GT20" s="5136"/>
      <c r="GU20" s="5138"/>
      <c r="GV20" s="5122"/>
      <c r="GW20" s="5122"/>
      <c r="GX20" s="5122"/>
      <c r="GY20" s="5139"/>
      <c r="GZ20" s="5104"/>
      <c r="HA20" s="5104"/>
      <c r="HB20" s="5104"/>
      <c r="HC20" s="5104"/>
      <c r="HD20" s="5104"/>
      <c r="HE20" s="5104"/>
      <c r="HF20" s="5104"/>
      <c r="HG20" s="5104"/>
      <c r="HH20" s="5104"/>
      <c r="HI20" s="5104"/>
      <c r="HJ20" s="5104"/>
      <c r="HK20" s="5104"/>
    </row>
    <row r="21" spans="2:219" ht="15" thickBot="1">
      <c r="B21" s="5010"/>
      <c r="C21" s="5154"/>
      <c r="D21" s="5154"/>
      <c r="E21" s="5154"/>
      <c r="F21" s="5154"/>
      <c r="G21" s="5154"/>
      <c r="H21" s="5154"/>
      <c r="I21" s="5154"/>
      <c r="J21" s="5154"/>
      <c r="K21" s="5154"/>
      <c r="L21" s="5154"/>
      <c r="M21" s="5154"/>
      <c r="N21" s="5155"/>
      <c r="O21" s="4999"/>
      <c r="P21" s="5593"/>
      <c r="Q21" s="5612"/>
      <c r="R21" s="5626"/>
      <c r="S21" s="5589"/>
      <c r="T21" s="5627"/>
      <c r="U21" s="5628"/>
      <c r="V21" s="5612"/>
      <c r="W21" s="5629"/>
      <c r="X21" s="5614"/>
      <c r="Y21" s="5610"/>
      <c r="Z21" s="5612"/>
      <c r="AA21" s="5630"/>
      <c r="AB21" s="5630"/>
      <c r="AC21" s="5616"/>
      <c r="AD21" s="5629"/>
      <c r="AE21" s="5609"/>
      <c r="AF21" s="5672"/>
      <c r="AG21" s="6398"/>
      <c r="AH21" s="5660"/>
      <c r="AI21" s="5660"/>
      <c r="AJ21" s="5734"/>
      <c r="AK21" s="5577"/>
      <c r="AL21" s="5577"/>
      <c r="AM21" s="5577"/>
      <c r="AN21" s="5577"/>
      <c r="AO21" s="5577"/>
      <c r="AP21" s="5577"/>
      <c r="AQ21" s="5577"/>
      <c r="AR21" s="5577"/>
      <c r="AS21" s="5577"/>
      <c r="AT21" s="5577"/>
      <c r="AU21" s="5577"/>
      <c r="AV21" s="5577"/>
      <c r="AW21" s="5577"/>
      <c r="AX21" s="4993"/>
      <c r="AY21" s="5078"/>
      <c r="AZ21" s="5079"/>
      <c r="BA21" s="5079"/>
      <c r="BB21" s="5079"/>
      <c r="BC21" s="5079"/>
      <c r="BD21" s="5079"/>
      <c r="BE21" s="5079"/>
      <c r="BF21" s="5079"/>
      <c r="BG21" s="5080"/>
      <c r="BH21" s="5079"/>
      <c r="BI21" s="5079"/>
      <c r="BJ21" s="5079"/>
      <c r="BK21" s="5079"/>
      <c r="BL21" s="5177">
        <f>SUM(BL10:BL20)</f>
        <v>0</v>
      </c>
      <c r="BM21" s="5177">
        <f>SUM(BM10:BM20)</f>
        <v>0</v>
      </c>
      <c r="BN21" s="5081"/>
      <c r="BO21" s="5082"/>
      <c r="BP21" s="5158" t="s">
        <v>1413</v>
      </c>
      <c r="BQ21" s="5083" t="s">
        <v>1414</v>
      </c>
      <c r="BR21" s="5098"/>
      <c r="BS21" s="5098"/>
      <c r="BT21" s="5098"/>
      <c r="BU21" s="5098"/>
      <c r="BV21" s="5098"/>
      <c r="BW21" s="5098"/>
      <c r="BX21" s="5098"/>
      <c r="BY21" s="5345"/>
      <c r="BZ21" s="5099"/>
      <c r="CA21" s="5099"/>
      <c r="CB21" s="5099"/>
      <c r="CC21" s="5099"/>
      <c r="CD21" s="5099"/>
      <c r="CE21" s="4993"/>
      <c r="CF21" s="5140"/>
      <c r="CG21" s="5141"/>
      <c r="CH21" s="5141"/>
      <c r="CI21" s="5141"/>
      <c r="CJ21" s="5141"/>
      <c r="CK21" s="5141"/>
      <c r="CL21" s="5141"/>
      <c r="CM21" s="5141"/>
      <c r="CN21" s="5142"/>
      <c r="CO21" s="5141"/>
      <c r="CP21" s="5141"/>
      <c r="CQ21" s="5141"/>
      <c r="CR21" s="5141"/>
      <c r="CS21" s="5203">
        <f>SUM(CS10:CS20)</f>
        <v>20989.121999999999</v>
      </c>
      <c r="CT21" s="5203">
        <f>SUM(CT10:CT20)</f>
        <v>629.67365999999993</v>
      </c>
      <c r="CU21" s="5419"/>
      <c r="CV21" s="5143"/>
      <c r="CW21" s="5122"/>
      <c r="CX21" s="5456" t="s">
        <v>1174</v>
      </c>
      <c r="CY21" s="5445">
        <v>36</v>
      </c>
      <c r="CZ21" s="5445">
        <v>30216</v>
      </c>
      <c r="DA21" s="5446">
        <v>44782</v>
      </c>
      <c r="DB21" s="5447">
        <v>100</v>
      </c>
      <c r="DC21" s="5445" t="s">
        <v>35</v>
      </c>
      <c r="DD21" s="5448">
        <v>250.47</v>
      </c>
      <c r="DE21" s="5449">
        <v>44789</v>
      </c>
      <c r="DF21" s="5450">
        <v>44785</v>
      </c>
      <c r="DG21" s="5445">
        <v>15395</v>
      </c>
      <c r="DH21" s="5451">
        <v>102000</v>
      </c>
      <c r="DI21" s="5451">
        <f>(DB21*1000-DH21)</f>
        <v>-2000</v>
      </c>
      <c r="DJ21" s="5452">
        <f>(DD21*DH21/1000)</f>
        <v>25547.94</v>
      </c>
      <c r="DK21" s="5453">
        <f t="shared" si="2"/>
        <v>766.43819999999994</v>
      </c>
      <c r="DL21" s="5451">
        <v>3</v>
      </c>
      <c r="DM21" s="5498"/>
      <c r="DO21" s="5028"/>
      <c r="DP21" s="5029"/>
      <c r="DQ21" s="5029"/>
      <c r="DR21" s="5029"/>
      <c r="DS21" s="5029"/>
      <c r="DT21" s="5037"/>
      <c r="DU21" s="5029"/>
      <c r="DV21" s="5029"/>
      <c r="DW21" s="5037"/>
      <c r="DX21" s="5029"/>
      <c r="DY21" s="5029"/>
      <c r="DZ21" s="5029"/>
      <c r="EA21" s="5029"/>
      <c r="EB21" s="5372">
        <f>SUM(EB10:EB20)</f>
        <v>0</v>
      </c>
      <c r="EC21" s="5372">
        <f>SUM(EC10:EC20)</f>
        <v>0</v>
      </c>
      <c r="ED21" s="5355"/>
      <c r="EE21" s="5030"/>
      <c r="EF21" s="5012"/>
      <c r="EG21" s="5012"/>
      <c r="EH21" s="5012"/>
      <c r="EI21" s="4994"/>
      <c r="EJ21" s="4993"/>
      <c r="EK21" s="4993"/>
      <c r="EL21" s="4993"/>
      <c r="EM21" s="4993"/>
      <c r="EN21" s="4993"/>
      <c r="EO21" s="4993"/>
      <c r="EP21" s="4993"/>
      <c r="EQ21" s="4993"/>
      <c r="ER21" s="4993"/>
      <c r="ES21" s="4993"/>
      <c r="ET21" s="4993"/>
      <c r="EU21" s="4993"/>
      <c r="EV21" s="4993"/>
      <c r="EX21" s="5549"/>
      <c r="EY21" s="5550"/>
      <c r="EZ21" s="5550"/>
      <c r="FA21" s="5550"/>
      <c r="FB21" s="5550"/>
      <c r="FC21" s="5550"/>
      <c r="FD21" s="5550"/>
      <c r="FE21" s="5550"/>
      <c r="FF21" s="5555"/>
      <c r="FG21" s="5550"/>
      <c r="FH21" s="5550"/>
      <c r="FI21" s="5550"/>
      <c r="FJ21" s="5550"/>
      <c r="FK21" s="5550"/>
      <c r="FL21" s="5550"/>
      <c r="FM21" s="6239"/>
      <c r="FN21" s="5556"/>
      <c r="FO21" s="5512"/>
      <c r="FP21" s="5512"/>
      <c r="FQ21" s="5512"/>
      <c r="FR21" s="5554"/>
      <c r="FS21" s="5509"/>
      <c r="FT21" s="5509"/>
      <c r="FU21" s="5509"/>
      <c r="FV21" s="5509"/>
      <c r="FW21" s="5509"/>
      <c r="FX21" s="5509"/>
      <c r="FY21" s="5509"/>
      <c r="FZ21" s="5509"/>
      <c r="GA21" s="5509"/>
      <c r="GB21" s="5509"/>
      <c r="GC21" s="5509"/>
      <c r="GD21" s="5509"/>
      <c r="GF21" s="5140"/>
      <c r="GG21" s="5141"/>
      <c r="GH21" s="5141"/>
      <c r="GI21" s="5141"/>
      <c r="GJ21" s="5141"/>
      <c r="GK21" s="5141"/>
      <c r="GL21" s="5141"/>
      <c r="GM21" s="5141"/>
      <c r="GN21" s="5142"/>
      <c r="GO21" s="5141"/>
      <c r="GP21" s="5141"/>
      <c r="GQ21" s="5141"/>
      <c r="GR21" s="5141"/>
      <c r="GS21" s="5141"/>
      <c r="GT21" s="5141"/>
      <c r="GU21" s="5143"/>
      <c r="GV21" s="5122"/>
      <c r="GW21" s="5122"/>
      <c r="GX21" s="5122"/>
      <c r="GY21" s="5139"/>
      <c r="GZ21" s="5104"/>
      <c r="HA21" s="5104"/>
      <c r="HB21" s="5104"/>
      <c r="HC21" s="5104"/>
      <c r="HD21" s="5104"/>
      <c r="HE21" s="5104"/>
      <c r="HF21" s="5104"/>
      <c r="HG21" s="5104"/>
      <c r="HH21" s="5104"/>
      <c r="HI21" s="5104"/>
      <c r="HJ21" s="5104"/>
      <c r="HK21" s="5104"/>
    </row>
    <row r="22" spans="2:219" ht="15" thickBot="1">
      <c r="B22" s="5011" t="s">
        <v>7</v>
      </c>
      <c r="C22" s="5178">
        <f t="shared" ref="C22:N22" si="6">SUM(C9:C21)</f>
        <v>20989.121999999999</v>
      </c>
      <c r="D22" s="5152">
        <f t="shared" si="6"/>
        <v>157474.79999999999</v>
      </c>
      <c r="E22" s="5152">
        <f t="shared" si="6"/>
        <v>107147.4403</v>
      </c>
      <c r="F22" s="5152">
        <f t="shared" si="6"/>
        <v>117336.24810000001</v>
      </c>
      <c r="G22" s="5152">
        <f t="shared" si="6"/>
        <v>99175.09</v>
      </c>
      <c r="H22" s="5152">
        <f t="shared" si="6"/>
        <v>145384.4362</v>
      </c>
      <c r="I22" s="5152">
        <f t="shared" si="6"/>
        <v>0</v>
      </c>
      <c r="J22" s="5152">
        <f t="shared" si="6"/>
        <v>0</v>
      </c>
      <c r="K22" s="5152">
        <f t="shared" si="6"/>
        <v>0</v>
      </c>
      <c r="L22" s="5152">
        <f t="shared" si="6"/>
        <v>0</v>
      </c>
      <c r="M22" s="5156">
        <f t="shared" si="6"/>
        <v>0</v>
      </c>
      <c r="N22" s="5157">
        <f t="shared" si="6"/>
        <v>0</v>
      </c>
      <c r="O22" s="4999"/>
      <c r="P22" s="5593"/>
      <c r="Q22" s="5594"/>
      <c r="R22" s="5631"/>
      <c r="S22" s="5589"/>
      <c r="T22" s="5606"/>
      <c r="U22" s="5607"/>
      <c r="V22" s="5594"/>
      <c r="W22" s="5608"/>
      <c r="X22" s="4482"/>
      <c r="Y22" s="5595"/>
      <c r="Z22" s="5594"/>
      <c r="AA22" s="5598"/>
      <c r="AB22" s="5598"/>
      <c r="AC22" s="5600"/>
      <c r="AD22" s="5608"/>
      <c r="AE22" s="5609"/>
      <c r="AF22" s="5672"/>
      <c r="AG22" s="6398"/>
      <c r="AH22" s="5742" t="s">
        <v>1165</v>
      </c>
      <c r="AI22" s="2024" t="s">
        <v>1329</v>
      </c>
      <c r="AJ22" s="5734"/>
      <c r="AK22" s="5577"/>
      <c r="AL22" s="5577"/>
      <c r="AM22" s="5577"/>
      <c r="AN22" s="5577"/>
      <c r="AO22" s="5577"/>
      <c r="AP22" s="5577"/>
      <c r="AQ22" s="5577"/>
      <c r="AR22" s="5577"/>
      <c r="AS22" s="5577"/>
      <c r="AT22" s="5577"/>
      <c r="AU22" s="5577"/>
      <c r="AV22" s="5577"/>
      <c r="AW22" s="5577"/>
      <c r="AX22" s="4993"/>
      <c r="AY22" s="5082"/>
      <c r="AZ22" s="5082"/>
      <c r="BA22" s="5082"/>
      <c r="BB22" s="5082"/>
      <c r="BC22" s="5082"/>
      <c r="BD22" s="5082"/>
      <c r="BE22" s="5082"/>
      <c r="BF22" s="5082"/>
      <c r="BG22" s="5082"/>
      <c r="BH22" s="5082"/>
      <c r="BI22" s="5082"/>
      <c r="BJ22" s="5082"/>
      <c r="BK22" s="5082"/>
      <c r="BL22" s="5082"/>
      <c r="BM22" s="5082"/>
      <c r="BN22" s="5082"/>
      <c r="BO22" s="5082"/>
      <c r="BP22" s="5228"/>
      <c r="BQ22" s="5084"/>
      <c r="BR22" s="5085" t="s">
        <v>14</v>
      </c>
      <c r="BS22" s="5085" t="s">
        <v>12</v>
      </c>
      <c r="BT22" s="5085"/>
      <c r="BU22" s="5085"/>
      <c r="BV22" s="5085" t="s">
        <v>15</v>
      </c>
      <c r="BW22" s="5085" t="s">
        <v>12</v>
      </c>
      <c r="BX22" s="5085" t="s">
        <v>12</v>
      </c>
      <c r="BY22" s="5085"/>
      <c r="BZ22" s="5085"/>
      <c r="CA22" s="5085"/>
      <c r="CB22" s="5085"/>
      <c r="CC22" s="5085" t="s">
        <v>0</v>
      </c>
      <c r="CD22" s="5086"/>
      <c r="CE22" s="4993"/>
      <c r="CF22" s="5122"/>
      <c r="CG22" s="5122"/>
      <c r="CH22" s="5122"/>
      <c r="CI22" s="5122"/>
      <c r="CJ22" s="5122"/>
      <c r="CK22" s="5122"/>
      <c r="CL22" s="5122"/>
      <c r="CM22" s="5122"/>
      <c r="CN22" s="5122"/>
      <c r="CO22" s="5122"/>
      <c r="CP22" s="5122"/>
      <c r="CQ22" s="5122"/>
      <c r="CR22" s="5122"/>
      <c r="CS22" s="5122"/>
      <c r="CT22" s="5122"/>
      <c r="CU22" s="5122"/>
      <c r="CV22" s="5122"/>
      <c r="CW22" s="5122"/>
      <c r="CX22" s="5123"/>
      <c r="CY22" s="5124"/>
      <c r="CZ22" s="5133"/>
      <c r="DA22" s="5133"/>
      <c r="DB22" s="5202"/>
      <c r="DC22" s="5133"/>
      <c r="DD22" s="5133"/>
      <c r="DE22" s="5134"/>
      <c r="DF22" s="5133"/>
      <c r="DG22" s="5133"/>
      <c r="DH22" s="5133"/>
      <c r="DI22" s="5133"/>
      <c r="DJ22" s="5133"/>
      <c r="DK22" s="5133"/>
      <c r="DL22" s="5133"/>
      <c r="DM22" s="5201"/>
      <c r="DO22" s="5012"/>
      <c r="DP22" s="5012"/>
      <c r="DQ22" s="5012"/>
      <c r="DR22" s="5012"/>
      <c r="DS22" s="5012"/>
      <c r="DT22" s="5012"/>
      <c r="DU22" s="5012"/>
      <c r="DV22" s="5012"/>
      <c r="DW22" s="5012"/>
      <c r="DX22" s="5012"/>
      <c r="DY22" s="5012"/>
      <c r="DZ22" s="5012"/>
      <c r="EA22" s="5012"/>
      <c r="EB22" s="5012"/>
      <c r="EC22" s="5012"/>
      <c r="ED22" s="5012"/>
      <c r="EE22" s="5012"/>
      <c r="EF22" s="5012"/>
      <c r="EG22" s="90"/>
      <c r="EH22" s="5012"/>
      <c r="EI22" s="4994"/>
      <c r="EJ22" s="4993"/>
      <c r="EK22" s="4993"/>
      <c r="EL22" s="4993"/>
      <c r="EM22" s="4993"/>
      <c r="EN22" s="4993"/>
      <c r="EO22" s="4993"/>
      <c r="EP22" s="4993"/>
      <c r="EQ22" s="4993"/>
      <c r="ER22" s="4993"/>
      <c r="ES22" s="4993"/>
      <c r="ET22" s="4993"/>
      <c r="EU22" s="4993"/>
      <c r="EV22" s="4993"/>
      <c r="EX22" s="5512"/>
      <c r="EY22" s="5512"/>
      <c r="EZ22" s="5512"/>
      <c r="FA22" s="5512"/>
      <c r="FB22" s="5512"/>
      <c r="FC22" s="5512"/>
      <c r="FD22" s="5512"/>
      <c r="FE22" s="5512"/>
      <c r="FF22" s="5512"/>
      <c r="FG22" s="5512"/>
      <c r="FH22" s="5512"/>
      <c r="FI22" s="5512"/>
      <c r="FJ22" s="5512"/>
      <c r="FK22" s="5512"/>
      <c r="FL22" s="5512"/>
      <c r="FM22" s="5512"/>
      <c r="FN22" s="5512"/>
      <c r="FO22" s="5512"/>
      <c r="FP22" s="5557" t="s">
        <v>78</v>
      </c>
      <c r="FQ22" s="5512"/>
      <c r="FR22" s="5554"/>
      <c r="FS22" s="5509"/>
      <c r="FT22" s="5509"/>
      <c r="FU22" s="5509"/>
      <c r="FV22" s="5509"/>
      <c r="FW22" s="5509"/>
      <c r="FX22" s="5509"/>
      <c r="FY22" s="5509"/>
      <c r="FZ22" s="5509"/>
      <c r="GA22" s="5509"/>
      <c r="GB22" s="5509"/>
      <c r="GC22" s="5509"/>
      <c r="GD22" s="5509"/>
      <c r="GF22" s="5122"/>
      <c r="GG22" s="5122"/>
      <c r="GH22" s="5122"/>
      <c r="GI22" s="5122"/>
      <c r="GJ22" s="5122"/>
      <c r="GK22" s="5122"/>
      <c r="GL22" s="5122"/>
      <c r="GM22" s="5122"/>
      <c r="GN22" s="5122"/>
      <c r="GO22" s="5122"/>
      <c r="GP22" s="5122"/>
      <c r="GQ22" s="5122"/>
      <c r="GR22" s="5122"/>
      <c r="GS22" s="5122"/>
      <c r="GT22" s="5122"/>
      <c r="GU22" s="5122"/>
      <c r="GV22" s="5122"/>
      <c r="GW22" s="5105" t="s">
        <v>78</v>
      </c>
      <c r="GX22" s="5122"/>
      <c r="GY22" s="5139"/>
      <c r="GZ22" s="5104"/>
      <c r="HA22" s="5104"/>
      <c r="HB22" s="5104"/>
      <c r="HC22" s="5104"/>
      <c r="HD22" s="5104"/>
      <c r="HE22" s="5104"/>
      <c r="HF22" s="5104"/>
      <c r="HG22" s="5104"/>
      <c r="HH22" s="5104"/>
      <c r="HI22" s="5104"/>
      <c r="HJ22" s="5104"/>
      <c r="HK22" s="5104"/>
    </row>
    <row r="23" spans="2:219" ht="15" thickBot="1">
      <c r="B23" s="5008"/>
      <c r="C23" s="6303"/>
      <c r="D23" s="6303"/>
      <c r="E23" s="6303"/>
      <c r="F23" s="6303"/>
      <c r="G23" s="6303"/>
      <c r="H23" s="6303"/>
      <c r="I23" s="6303"/>
      <c r="J23" s="6303"/>
      <c r="K23" s="6303"/>
      <c r="L23" s="6304"/>
      <c r="M23" s="6305"/>
      <c r="N23" s="6306"/>
      <c r="O23" s="4999"/>
      <c r="P23" s="5593"/>
      <c r="Q23" s="5594"/>
      <c r="R23" s="5631"/>
      <c r="S23" s="5589"/>
      <c r="T23" s="5606"/>
      <c r="U23" s="5607"/>
      <c r="V23" s="5594"/>
      <c r="W23" s="5608"/>
      <c r="X23" s="4482"/>
      <c r="Y23" s="5595"/>
      <c r="Z23" s="5594"/>
      <c r="AA23" s="5598"/>
      <c r="AB23" s="5598"/>
      <c r="AC23" s="5600"/>
      <c r="AD23" s="5608"/>
      <c r="AE23" s="5632"/>
      <c r="AF23" s="5672"/>
      <c r="AG23" s="6398"/>
      <c r="AH23" s="5579"/>
      <c r="AI23" s="5772"/>
      <c r="AJ23" s="5773" t="s">
        <v>14</v>
      </c>
      <c r="AK23" s="5773" t="s">
        <v>12</v>
      </c>
      <c r="AL23" s="5773"/>
      <c r="AM23" s="5773"/>
      <c r="AN23" s="5773" t="s">
        <v>15</v>
      </c>
      <c r="AO23" s="5773" t="s">
        <v>12</v>
      </c>
      <c r="AP23" s="5773" t="s">
        <v>12</v>
      </c>
      <c r="AQ23" s="5773"/>
      <c r="AR23" s="5773"/>
      <c r="AS23" s="5773"/>
      <c r="AT23" s="5773"/>
      <c r="AU23" s="5773" t="s">
        <v>0</v>
      </c>
      <c r="AV23" s="5774"/>
      <c r="AW23" s="5775"/>
      <c r="AX23" s="4993"/>
      <c r="AY23" s="5082"/>
      <c r="AZ23" s="5082"/>
      <c r="BA23" s="5082"/>
      <c r="BB23" s="5082"/>
      <c r="BC23" s="5082"/>
      <c r="BD23" s="5082"/>
      <c r="BE23" s="5082"/>
      <c r="BF23" s="5082"/>
      <c r="BG23" s="5082"/>
      <c r="BH23" s="5082"/>
      <c r="BI23" s="5082"/>
      <c r="BJ23" s="5082"/>
      <c r="BK23" s="5082"/>
      <c r="BL23" s="5082"/>
      <c r="BM23" s="5082"/>
      <c r="BN23" s="5082"/>
      <c r="BO23" s="5082"/>
      <c r="BP23" s="5229" t="s">
        <v>4</v>
      </c>
      <c r="BQ23" s="5087" t="s">
        <v>18</v>
      </c>
      <c r="BR23" s="5088" t="s">
        <v>19</v>
      </c>
      <c r="BS23" s="5088" t="s">
        <v>19</v>
      </c>
      <c r="BT23" s="5088" t="s">
        <v>20</v>
      </c>
      <c r="BU23" s="5088" t="s">
        <v>21</v>
      </c>
      <c r="BV23" s="5088" t="s">
        <v>22</v>
      </c>
      <c r="BW23" s="5088" t="s">
        <v>23</v>
      </c>
      <c r="BX23" s="5088" t="s">
        <v>23</v>
      </c>
      <c r="BY23" s="5088" t="s">
        <v>24</v>
      </c>
      <c r="BZ23" s="5088" t="s">
        <v>20</v>
      </c>
      <c r="CA23" s="5088" t="s">
        <v>25</v>
      </c>
      <c r="CB23" s="5088" t="s">
        <v>0</v>
      </c>
      <c r="CC23" s="5088" t="s">
        <v>1363</v>
      </c>
      <c r="CD23" s="5089" t="s">
        <v>26</v>
      </c>
      <c r="CE23" s="4993"/>
      <c r="CF23" s="5122"/>
      <c r="CG23" s="5122"/>
      <c r="CH23" s="5122"/>
      <c r="CI23" s="5122"/>
      <c r="CJ23" s="5122"/>
      <c r="CK23" s="5122"/>
      <c r="CL23" s="5122"/>
      <c r="CM23" s="5122"/>
      <c r="CN23" s="5122"/>
      <c r="CO23" s="5122"/>
      <c r="CP23" s="5122"/>
      <c r="CQ23" s="5122"/>
      <c r="CR23" s="5122"/>
      <c r="CS23" s="5122"/>
      <c r="CT23" s="5122"/>
      <c r="CU23" s="5122"/>
      <c r="CV23" s="5122"/>
      <c r="CW23" s="5122"/>
      <c r="CX23" s="5499"/>
      <c r="CY23" s="5500"/>
      <c r="CZ23" s="5501"/>
      <c r="DA23" s="5501"/>
      <c r="DB23" s="5502"/>
      <c r="DC23" s="5501"/>
      <c r="DD23" s="5501"/>
      <c r="DE23" s="5503"/>
      <c r="DF23" s="5501"/>
      <c r="DG23" s="5501"/>
      <c r="DH23" s="5501"/>
      <c r="DI23" s="5501"/>
      <c r="DJ23" s="5501"/>
      <c r="DK23" s="5501"/>
      <c r="DL23" s="5501"/>
      <c r="DM23" s="5504"/>
      <c r="DO23" s="5012"/>
      <c r="DP23" s="5012"/>
      <c r="DQ23" s="5012"/>
      <c r="DR23" s="5012"/>
      <c r="DS23" s="5012"/>
      <c r="DT23" s="5012"/>
      <c r="DU23" s="5012"/>
      <c r="DV23" s="5012"/>
      <c r="DW23" s="5012"/>
      <c r="DX23" s="5012"/>
      <c r="DY23" s="5012"/>
      <c r="DZ23" s="5012"/>
      <c r="EA23" s="5012"/>
      <c r="EB23" s="5012"/>
      <c r="EC23" s="5012"/>
      <c r="ED23" s="5012"/>
      <c r="EE23" s="5012"/>
      <c r="EF23" s="5012"/>
      <c r="EG23" s="5016"/>
      <c r="EH23" s="5042"/>
      <c r="EI23" s="5038" t="s">
        <v>14</v>
      </c>
      <c r="EJ23" s="5038" t="s">
        <v>12</v>
      </c>
      <c r="EK23" s="5038"/>
      <c r="EL23" s="5038"/>
      <c r="EM23" s="5038" t="s">
        <v>15</v>
      </c>
      <c r="EN23" s="5038" t="s">
        <v>12</v>
      </c>
      <c r="EO23" s="5038" t="s">
        <v>12</v>
      </c>
      <c r="EP23" s="5038"/>
      <c r="EQ23" s="5038"/>
      <c r="ER23" s="5038"/>
      <c r="ES23" s="5038"/>
      <c r="ET23" s="5038" t="s">
        <v>0</v>
      </c>
      <c r="EU23" s="5382"/>
      <c r="EV23" s="5039"/>
      <c r="EX23" s="5512"/>
      <c r="EY23" s="5512"/>
      <c r="EZ23" s="5512"/>
      <c r="FA23" s="5512"/>
      <c r="FB23" s="5512"/>
      <c r="FC23" s="5512"/>
      <c r="FD23" s="5512"/>
      <c r="FE23" s="5512"/>
      <c r="FF23" s="5512"/>
      <c r="FG23" s="5512"/>
      <c r="FH23" s="5512"/>
      <c r="FI23" s="5512"/>
      <c r="FJ23" s="5512"/>
      <c r="FK23" s="5512"/>
      <c r="FL23" s="5512"/>
      <c r="FM23" s="5512"/>
      <c r="FN23" s="5512"/>
      <c r="FO23" s="5512"/>
      <c r="FP23" s="5558"/>
      <c r="FQ23" s="5559"/>
      <c r="FR23" s="5560" t="s">
        <v>14</v>
      </c>
      <c r="FS23" s="5560" t="s">
        <v>12</v>
      </c>
      <c r="FT23" s="5560"/>
      <c r="FU23" s="5560"/>
      <c r="FV23" s="5560" t="s">
        <v>15</v>
      </c>
      <c r="FW23" s="5560" t="s">
        <v>12</v>
      </c>
      <c r="FX23" s="5560" t="s">
        <v>12</v>
      </c>
      <c r="FY23" s="5560"/>
      <c r="FZ23" s="5560"/>
      <c r="GA23" s="5560"/>
      <c r="GB23" s="5560"/>
      <c r="GC23" s="5560" t="s">
        <v>0</v>
      </c>
      <c r="GD23" s="5561"/>
      <c r="GF23" s="5122"/>
      <c r="GG23" s="5122"/>
      <c r="GH23" s="5122"/>
      <c r="GI23" s="5122"/>
      <c r="GJ23" s="5122"/>
      <c r="GK23" s="5122"/>
      <c r="GL23" s="5122"/>
      <c r="GM23" s="5122"/>
      <c r="GN23" s="5122"/>
      <c r="GO23" s="5122"/>
      <c r="GP23" s="5122"/>
      <c r="GQ23" s="5122"/>
      <c r="GR23" s="5122"/>
      <c r="GS23" s="5122"/>
      <c r="GT23" s="5122"/>
      <c r="GU23" s="5122"/>
      <c r="GV23" s="5122"/>
      <c r="GW23" s="5106"/>
      <c r="GX23" s="5107"/>
      <c r="GY23" s="5108" t="s">
        <v>14</v>
      </c>
      <c r="GZ23" s="5108" t="s">
        <v>12</v>
      </c>
      <c r="HA23" s="5108"/>
      <c r="HB23" s="5108"/>
      <c r="HC23" s="5108" t="s">
        <v>15</v>
      </c>
      <c r="HD23" s="5108" t="s">
        <v>12</v>
      </c>
      <c r="HE23" s="5108" t="s">
        <v>12</v>
      </c>
      <c r="HF23" s="5108"/>
      <c r="HG23" s="5108"/>
      <c r="HH23" s="5108"/>
      <c r="HI23" s="5108"/>
      <c r="HJ23" s="5108" t="s">
        <v>0</v>
      </c>
      <c r="HK23" s="5109"/>
    </row>
    <row r="24" spans="2:219" ht="16.2" thickBot="1">
      <c r="B24" s="5403"/>
      <c r="C24" s="5404"/>
      <c r="D24" s="5404"/>
      <c r="E24" s="5404"/>
      <c r="F24" s="5404"/>
      <c r="G24" s="5404"/>
      <c r="H24" s="5404"/>
      <c r="I24" s="5404"/>
      <c r="J24" s="5404"/>
      <c r="K24" s="5404"/>
      <c r="L24" s="5405"/>
      <c r="M24" s="5406" t="s">
        <v>1364</v>
      </c>
      <c r="N24" s="5407">
        <f>(O20)</f>
        <v>647507.13659999997</v>
      </c>
      <c r="O24" s="4999"/>
      <c r="P24" s="5593"/>
      <c r="Q24" s="5594"/>
      <c r="R24" s="5631"/>
      <c r="S24" s="5589"/>
      <c r="T24" s="5606"/>
      <c r="U24" s="5607"/>
      <c r="V24" s="5594"/>
      <c r="W24" s="5608"/>
      <c r="X24" s="4482"/>
      <c r="Y24" s="5595"/>
      <c r="Z24" s="5594"/>
      <c r="AA24" s="5598"/>
      <c r="AB24" s="5598"/>
      <c r="AC24" s="5600"/>
      <c r="AD24" s="5608"/>
      <c r="AE24" s="5632"/>
      <c r="AF24" s="5672"/>
      <c r="AG24" s="6398"/>
      <c r="AH24" s="5580" t="s">
        <v>4</v>
      </c>
      <c r="AI24" s="5776" t="s">
        <v>18</v>
      </c>
      <c r="AJ24" s="5777" t="s">
        <v>19</v>
      </c>
      <c r="AK24" s="5777" t="s">
        <v>19</v>
      </c>
      <c r="AL24" s="5777" t="s">
        <v>20</v>
      </c>
      <c r="AM24" s="5777" t="s">
        <v>21</v>
      </c>
      <c r="AN24" s="5777" t="s">
        <v>22</v>
      </c>
      <c r="AO24" s="5777" t="s">
        <v>23</v>
      </c>
      <c r="AP24" s="5777" t="s">
        <v>23</v>
      </c>
      <c r="AQ24" s="5777" t="s">
        <v>24</v>
      </c>
      <c r="AR24" s="5777" t="s">
        <v>20</v>
      </c>
      <c r="AS24" s="5777" t="s">
        <v>25</v>
      </c>
      <c r="AT24" s="5777" t="s">
        <v>0</v>
      </c>
      <c r="AU24" s="5777" t="s">
        <v>1363</v>
      </c>
      <c r="AV24" s="5778" t="s">
        <v>1388</v>
      </c>
      <c r="AW24" s="5779" t="s">
        <v>26</v>
      </c>
      <c r="AX24" s="4993"/>
      <c r="AY24" s="5057" t="s">
        <v>1373</v>
      </c>
      <c r="AZ24" s="5057"/>
      <c r="BA24" s="5058"/>
      <c r="BB24" s="5058"/>
      <c r="BC24" s="5058"/>
      <c r="BD24" s="5058"/>
      <c r="BE24" s="5058"/>
      <c r="BF24" s="5058"/>
      <c r="BG24" s="5058"/>
      <c r="BH24" s="5058"/>
      <c r="BI24" s="5058"/>
      <c r="BJ24" s="5058"/>
      <c r="BK24" s="5058"/>
      <c r="BL24" s="5058"/>
      <c r="BM24" s="5058"/>
      <c r="BN24" s="5058"/>
      <c r="BO24" s="5082"/>
      <c r="BP24" s="5230"/>
      <c r="BQ24" s="5090"/>
      <c r="BR24" s="5091" t="s">
        <v>3</v>
      </c>
      <c r="BS24" s="5091" t="s">
        <v>18</v>
      </c>
      <c r="BT24" s="5091"/>
      <c r="BU24" s="5091"/>
      <c r="BV24" s="5091" t="s">
        <v>21</v>
      </c>
      <c r="BW24" s="5091" t="s">
        <v>27</v>
      </c>
      <c r="BX24" s="5091" t="s">
        <v>28</v>
      </c>
      <c r="BY24" s="5091"/>
      <c r="BZ24" s="5091"/>
      <c r="CA24" s="5091"/>
      <c r="CB24" s="5091"/>
      <c r="CC24" s="5091" t="s">
        <v>11</v>
      </c>
      <c r="CD24" s="5092"/>
      <c r="CE24" s="4993"/>
      <c r="CF24" s="5103" t="s">
        <v>1379</v>
      </c>
      <c r="CG24" s="5103"/>
      <c r="CH24" s="5104"/>
      <c r="CI24" s="5104"/>
      <c r="CJ24" s="5104"/>
      <c r="CK24" s="5104"/>
      <c r="CL24" s="5104"/>
      <c r="CM24" s="5104"/>
      <c r="CN24" s="5104"/>
      <c r="CO24" s="5104"/>
      <c r="CP24" s="5104"/>
      <c r="CQ24" s="5104"/>
      <c r="CR24" s="5104"/>
      <c r="CS24" s="5104"/>
      <c r="CT24" s="5104"/>
      <c r="CU24" s="5104"/>
      <c r="CV24" s="5104"/>
      <c r="CW24" s="5122"/>
      <c r="CX24" s="5122"/>
      <c r="CY24" s="5122"/>
      <c r="CZ24" s="5139"/>
      <c r="DA24" s="5104"/>
      <c r="DB24" s="5104"/>
      <c r="DC24" s="5104"/>
      <c r="DD24" s="5104"/>
      <c r="DE24" s="5104"/>
      <c r="DF24" s="5104"/>
      <c r="DG24" s="5104"/>
      <c r="DH24" s="5104"/>
      <c r="DI24" s="5104"/>
      <c r="DJ24" s="5104"/>
      <c r="DK24" s="5104"/>
      <c r="DL24" s="5104"/>
      <c r="DM24" s="5104"/>
      <c r="DO24" s="4995" t="s">
        <v>1400</v>
      </c>
      <c r="DP24" s="4995"/>
      <c r="DQ24" s="4993"/>
      <c r="DR24" s="4993"/>
      <c r="DS24" s="4993"/>
      <c r="DT24" s="4993"/>
      <c r="DU24" s="4993"/>
      <c r="DV24" s="4993"/>
      <c r="DW24" s="4993"/>
      <c r="DX24" s="4993"/>
      <c r="DY24" s="4993"/>
      <c r="DZ24" s="4993"/>
      <c r="EA24" s="4993"/>
      <c r="EB24" s="4993"/>
      <c r="EC24" s="4993"/>
      <c r="ED24" s="4993"/>
      <c r="EE24" s="4993"/>
      <c r="EF24" s="5012"/>
      <c r="EG24" s="5017" t="s">
        <v>4</v>
      </c>
      <c r="EH24" s="5043" t="s">
        <v>18</v>
      </c>
      <c r="EI24" s="5040" t="s">
        <v>19</v>
      </c>
      <c r="EJ24" s="5040" t="s">
        <v>19</v>
      </c>
      <c r="EK24" s="5040" t="s">
        <v>20</v>
      </c>
      <c r="EL24" s="5040" t="s">
        <v>21</v>
      </c>
      <c r="EM24" s="5040" t="s">
        <v>22</v>
      </c>
      <c r="EN24" s="5040" t="s">
        <v>23</v>
      </c>
      <c r="EO24" s="5040" t="s">
        <v>23</v>
      </c>
      <c r="EP24" s="5040" t="s">
        <v>24</v>
      </c>
      <c r="EQ24" s="5040" t="s">
        <v>20</v>
      </c>
      <c r="ER24" s="5040" t="s">
        <v>25</v>
      </c>
      <c r="ES24" s="5040" t="s">
        <v>0</v>
      </c>
      <c r="ET24" s="5040" t="s">
        <v>1363</v>
      </c>
      <c r="EU24" s="5383"/>
      <c r="EV24" s="5041" t="s">
        <v>26</v>
      </c>
      <c r="EX24" s="5508" t="s">
        <v>1422</v>
      </c>
      <c r="EY24" s="5508"/>
      <c r="EZ24" s="5509"/>
      <c r="FA24" s="5509"/>
      <c r="FB24" s="5509"/>
      <c r="FC24" s="5509"/>
      <c r="FD24" s="5509"/>
      <c r="FE24" s="5509"/>
      <c r="FF24" s="5509"/>
      <c r="FG24" s="5509"/>
      <c r="FH24" s="5509"/>
      <c r="FI24" s="5509"/>
      <c r="FJ24" s="5509"/>
      <c r="FK24" s="5509"/>
      <c r="FL24" s="5509"/>
      <c r="FM24" s="5509"/>
      <c r="FN24" s="5509"/>
      <c r="FO24" s="5512"/>
      <c r="FP24" s="5562" t="s">
        <v>4</v>
      </c>
      <c r="FQ24" s="5563" t="s">
        <v>18</v>
      </c>
      <c r="FR24" s="5564" t="s">
        <v>19</v>
      </c>
      <c r="FS24" s="5564" t="s">
        <v>19</v>
      </c>
      <c r="FT24" s="5564" t="s">
        <v>20</v>
      </c>
      <c r="FU24" s="5564" t="s">
        <v>21</v>
      </c>
      <c r="FV24" s="5564" t="s">
        <v>22</v>
      </c>
      <c r="FW24" s="5564" t="s">
        <v>23</v>
      </c>
      <c r="FX24" s="5564" t="s">
        <v>23</v>
      </c>
      <c r="FY24" s="5564" t="s">
        <v>24</v>
      </c>
      <c r="FZ24" s="5564" t="s">
        <v>20</v>
      </c>
      <c r="GA24" s="5564" t="s">
        <v>25</v>
      </c>
      <c r="GB24" s="5564" t="s">
        <v>0</v>
      </c>
      <c r="GC24" s="5564" t="s">
        <v>1363</v>
      </c>
      <c r="GD24" s="5565" t="s">
        <v>26</v>
      </c>
      <c r="GF24" s="6326" t="s">
        <v>1432</v>
      </c>
      <c r="GG24" s="5103"/>
      <c r="GH24" s="5104"/>
      <c r="GI24" s="5104"/>
      <c r="GJ24" s="5104"/>
      <c r="GK24" s="5104"/>
      <c r="GL24" s="5104"/>
      <c r="GM24" s="5104"/>
      <c r="GN24" s="5104"/>
      <c r="GO24" s="5104"/>
      <c r="GP24" s="5104"/>
      <c r="GQ24" s="5104"/>
      <c r="GR24" s="5104"/>
      <c r="GS24" s="5104"/>
      <c r="GT24" s="5104"/>
      <c r="GU24" s="5104"/>
      <c r="GV24" s="5122"/>
      <c r="GW24" s="5110" t="s">
        <v>4</v>
      </c>
      <c r="GX24" s="5111" t="s">
        <v>18</v>
      </c>
      <c r="GY24" s="5112" t="s">
        <v>19</v>
      </c>
      <c r="GZ24" s="5112" t="s">
        <v>19</v>
      </c>
      <c r="HA24" s="5112" t="s">
        <v>20</v>
      </c>
      <c r="HB24" s="5112" t="s">
        <v>21</v>
      </c>
      <c r="HC24" s="5112" t="s">
        <v>22</v>
      </c>
      <c r="HD24" s="5112" t="s">
        <v>23</v>
      </c>
      <c r="HE24" s="5112" t="s">
        <v>23</v>
      </c>
      <c r="HF24" s="5112" t="s">
        <v>24</v>
      </c>
      <c r="HG24" s="5112" t="s">
        <v>20</v>
      </c>
      <c r="HH24" s="5112" t="s">
        <v>25</v>
      </c>
      <c r="HI24" s="5112" t="s">
        <v>0</v>
      </c>
      <c r="HJ24" s="5112" t="s">
        <v>1363</v>
      </c>
      <c r="HK24" s="5113" t="s">
        <v>26</v>
      </c>
    </row>
    <row r="25" spans="2:219" ht="15" thickBot="1">
      <c r="C25" s="4999"/>
      <c r="D25" s="4999"/>
      <c r="E25" s="4999"/>
      <c r="F25" s="4999"/>
      <c r="G25" s="4999"/>
      <c r="H25" s="4999"/>
      <c r="I25" s="4999"/>
      <c r="J25" s="4999"/>
      <c r="K25" s="4999"/>
      <c r="L25" s="4999"/>
      <c r="M25" s="4999"/>
      <c r="N25" s="4999"/>
      <c r="O25" s="4999"/>
      <c r="P25" s="5589"/>
      <c r="Q25" s="5589"/>
      <c r="R25" s="5589"/>
      <c r="S25" s="5589"/>
      <c r="T25" s="5595"/>
      <c r="U25" s="5596"/>
      <c r="V25" s="5589"/>
      <c r="W25" s="5597"/>
      <c r="X25" s="4599"/>
      <c r="Y25" s="5595"/>
      <c r="Z25" s="5589"/>
      <c r="AA25" s="5609"/>
      <c r="AB25" s="6391"/>
      <c r="AC25" s="5600"/>
      <c r="AD25" s="5608"/>
      <c r="AE25" s="5589"/>
      <c r="AF25" s="5589"/>
      <c r="AG25" s="6398"/>
      <c r="AH25" s="5581"/>
      <c r="AI25" s="5780"/>
      <c r="AJ25" s="5781" t="s">
        <v>3</v>
      </c>
      <c r="AK25" s="5781" t="s">
        <v>18</v>
      </c>
      <c r="AL25" s="5781"/>
      <c r="AM25" s="5781"/>
      <c r="AN25" s="5781" t="s">
        <v>21</v>
      </c>
      <c r="AO25" s="5781" t="s">
        <v>27</v>
      </c>
      <c r="AP25" s="5781" t="s">
        <v>28</v>
      </c>
      <c r="AQ25" s="5781"/>
      <c r="AR25" s="5781"/>
      <c r="AS25" s="5781"/>
      <c r="AT25" s="5781"/>
      <c r="AU25" s="5781" t="s">
        <v>11</v>
      </c>
      <c r="AV25" s="5782"/>
      <c r="AW25" s="5783"/>
      <c r="AX25" s="4993"/>
      <c r="AY25" s="5059"/>
      <c r="AZ25" s="5059"/>
      <c r="BA25" s="5059"/>
      <c r="BB25" s="5059" t="s">
        <v>14</v>
      </c>
      <c r="BC25" s="5059" t="s">
        <v>12</v>
      </c>
      <c r="BD25" s="5059"/>
      <c r="BE25" s="5059"/>
      <c r="BF25" s="5059" t="s">
        <v>15</v>
      </c>
      <c r="BG25" s="5059" t="s">
        <v>12</v>
      </c>
      <c r="BH25" s="5059" t="s">
        <v>12</v>
      </c>
      <c r="BI25" s="5059"/>
      <c r="BJ25" s="5059"/>
      <c r="BK25" s="5059"/>
      <c r="BL25" s="5059"/>
      <c r="BM25" s="5059" t="s">
        <v>0</v>
      </c>
      <c r="BN25" s="5059"/>
      <c r="BO25" s="5082"/>
      <c r="BP25" s="5062" t="s">
        <v>1411</v>
      </c>
      <c r="BQ25" s="5063">
        <v>2</v>
      </c>
      <c r="BR25" s="5063" t="s">
        <v>101</v>
      </c>
      <c r="BS25" s="5914">
        <v>44677</v>
      </c>
      <c r="BT25" s="5063">
        <v>1</v>
      </c>
      <c r="BU25" s="5313" t="s">
        <v>96</v>
      </c>
      <c r="BV25" s="5316">
        <v>0</v>
      </c>
      <c r="BW25" s="5915">
        <v>44686</v>
      </c>
      <c r="BX25" s="5314">
        <v>44685</v>
      </c>
      <c r="BY25" s="5317">
        <v>65499</v>
      </c>
      <c r="BZ25" s="5316">
        <v>0</v>
      </c>
      <c r="CA25" s="5250">
        <f>(BT25-BZ25)</f>
        <v>1</v>
      </c>
      <c r="CB25" s="5242">
        <f>(BV25*BZ25)</f>
        <v>0</v>
      </c>
      <c r="CC25" s="5316">
        <f>(CB25*0.05)</f>
        <v>0</v>
      </c>
      <c r="CD25" s="5064" t="s">
        <v>1281</v>
      </c>
      <c r="CE25" s="4993"/>
      <c r="CF25" s="5106"/>
      <c r="CG25" s="5106"/>
      <c r="CH25" s="5106"/>
      <c r="CI25" s="5106" t="s">
        <v>14</v>
      </c>
      <c r="CJ25" s="5106" t="s">
        <v>12</v>
      </c>
      <c r="CK25" s="5106"/>
      <c r="CL25" s="5106"/>
      <c r="CM25" s="5106" t="s">
        <v>15</v>
      </c>
      <c r="CN25" s="5106" t="s">
        <v>12</v>
      </c>
      <c r="CO25" s="5106" t="s">
        <v>12</v>
      </c>
      <c r="CP25" s="5106"/>
      <c r="CQ25" s="5106"/>
      <c r="CR25" s="5106"/>
      <c r="CS25" s="5106"/>
      <c r="CT25" s="5106" t="s">
        <v>0</v>
      </c>
      <c r="CU25" s="5106"/>
      <c r="CV25" s="5106"/>
      <c r="CW25" s="5122"/>
      <c r="CX25" s="5105" t="s">
        <v>204</v>
      </c>
      <c r="CY25" s="5122"/>
      <c r="CZ25" s="5139"/>
      <c r="DA25" s="5104"/>
      <c r="DB25" s="5104"/>
      <c r="DC25" s="5104"/>
      <c r="DD25" s="5104"/>
      <c r="DE25" s="5104"/>
      <c r="DF25" s="5104"/>
      <c r="DG25" s="5104"/>
      <c r="DH25" s="5104"/>
      <c r="DI25" s="5104"/>
      <c r="DJ25" s="5104"/>
      <c r="DK25" s="5104"/>
      <c r="DL25" s="5104"/>
      <c r="DM25" s="5104"/>
      <c r="DO25" s="5016"/>
      <c r="DP25" s="5016"/>
      <c r="DQ25" s="5016"/>
      <c r="DR25" s="5016" t="s">
        <v>14</v>
      </c>
      <c r="DS25" s="5016" t="s">
        <v>12</v>
      </c>
      <c r="DT25" s="5016"/>
      <c r="DU25" s="5016"/>
      <c r="DV25" s="5016" t="s">
        <v>15</v>
      </c>
      <c r="DW25" s="5016" t="s">
        <v>12</v>
      </c>
      <c r="DX25" s="5016" t="s">
        <v>12</v>
      </c>
      <c r="DY25" s="5016"/>
      <c r="DZ25" s="5016"/>
      <c r="EA25" s="5016"/>
      <c r="EB25" s="5016"/>
      <c r="EC25" s="5016" t="s">
        <v>0</v>
      </c>
      <c r="ED25" s="5016"/>
      <c r="EE25" s="5016"/>
      <c r="EF25" s="5012"/>
      <c r="EG25" s="5018"/>
      <c r="EH25" s="5044"/>
      <c r="EI25" s="5045" t="s">
        <v>3</v>
      </c>
      <c r="EJ25" s="5045" t="s">
        <v>18</v>
      </c>
      <c r="EK25" s="5045"/>
      <c r="EL25" s="5045"/>
      <c r="EM25" s="5045" t="s">
        <v>21</v>
      </c>
      <c r="EN25" s="5045" t="s">
        <v>27</v>
      </c>
      <c r="EO25" s="5045" t="s">
        <v>28</v>
      </c>
      <c r="EP25" s="5045"/>
      <c r="EQ25" s="5045"/>
      <c r="ER25" s="5045"/>
      <c r="ES25" s="5045"/>
      <c r="ET25" s="5045" t="s">
        <v>11</v>
      </c>
      <c r="EU25" s="5384"/>
      <c r="EV25" s="5046"/>
      <c r="EX25" s="5558"/>
      <c r="EY25" s="5558"/>
      <c r="EZ25" s="5558"/>
      <c r="FA25" s="5558" t="s">
        <v>14</v>
      </c>
      <c r="FB25" s="5558" t="s">
        <v>12</v>
      </c>
      <c r="FC25" s="5558"/>
      <c r="FD25" s="5558"/>
      <c r="FE25" s="5558" t="s">
        <v>15</v>
      </c>
      <c r="FF25" s="5558" t="s">
        <v>12</v>
      </c>
      <c r="FG25" s="5558" t="s">
        <v>12</v>
      </c>
      <c r="FH25" s="5558"/>
      <c r="FI25" s="5558"/>
      <c r="FJ25" s="5558"/>
      <c r="FK25" s="5558"/>
      <c r="FL25" s="5558" t="s">
        <v>0</v>
      </c>
      <c r="FM25" s="5558"/>
      <c r="FN25" s="5558"/>
      <c r="FO25" s="5512"/>
      <c r="FP25" s="5566"/>
      <c r="FQ25" s="5567"/>
      <c r="FR25" s="5568" t="s">
        <v>3</v>
      </c>
      <c r="FS25" s="5568" t="s">
        <v>18</v>
      </c>
      <c r="FT25" s="5568"/>
      <c r="FU25" s="5568"/>
      <c r="FV25" s="5568" t="s">
        <v>21</v>
      </c>
      <c r="FW25" s="5568" t="s">
        <v>27</v>
      </c>
      <c r="FX25" s="5568" t="s">
        <v>28</v>
      </c>
      <c r="FY25" s="5568"/>
      <c r="FZ25" s="5568"/>
      <c r="GA25" s="5568"/>
      <c r="GB25" s="5568"/>
      <c r="GC25" s="5568" t="s">
        <v>11</v>
      </c>
      <c r="GD25" s="5569"/>
      <c r="GF25" s="5106"/>
      <c r="GG25" s="5106"/>
      <c r="GH25" s="5106"/>
      <c r="GI25" s="5106" t="s">
        <v>14</v>
      </c>
      <c r="GJ25" s="5106" t="s">
        <v>12</v>
      </c>
      <c r="GK25" s="5106"/>
      <c r="GL25" s="5106"/>
      <c r="GM25" s="5106" t="s">
        <v>15</v>
      </c>
      <c r="GN25" s="5106" t="s">
        <v>12</v>
      </c>
      <c r="GO25" s="5106" t="s">
        <v>12</v>
      </c>
      <c r="GP25" s="5106"/>
      <c r="GQ25" s="5106"/>
      <c r="GR25" s="5106"/>
      <c r="GS25" s="5106"/>
      <c r="GT25" s="5106" t="s">
        <v>0</v>
      </c>
      <c r="GU25" s="5106"/>
      <c r="GV25" s="5122"/>
      <c r="GW25" s="5114"/>
      <c r="GX25" s="5115"/>
      <c r="GY25" s="5116" t="s">
        <v>3</v>
      </c>
      <c r="GZ25" s="5116" t="s">
        <v>18</v>
      </c>
      <c r="HA25" s="5116"/>
      <c r="HB25" s="5116"/>
      <c r="HC25" s="5116" t="s">
        <v>21</v>
      </c>
      <c r="HD25" s="5116" t="s">
        <v>27</v>
      </c>
      <c r="HE25" s="5116" t="s">
        <v>28</v>
      </c>
      <c r="HF25" s="5116"/>
      <c r="HG25" s="5116"/>
      <c r="HH25" s="5116"/>
      <c r="HI25" s="5116"/>
      <c r="HJ25" s="5116" t="s">
        <v>11</v>
      </c>
      <c r="HK25" s="5117"/>
    </row>
    <row r="26" spans="2:219">
      <c r="C26" s="4999"/>
      <c r="D26" s="4999"/>
      <c r="E26" s="4999"/>
      <c r="F26" s="4999"/>
      <c r="G26" s="4999"/>
      <c r="H26" s="4999"/>
      <c r="I26" s="4999"/>
      <c r="J26" s="4999"/>
      <c r="K26" s="4999"/>
      <c r="L26" s="4999"/>
      <c r="M26" s="4999"/>
      <c r="N26" s="4999"/>
      <c r="O26" s="4999"/>
      <c r="P26" s="5593"/>
      <c r="Q26" s="5594"/>
      <c r="R26" s="5589"/>
      <c r="S26" s="5589"/>
      <c r="T26" s="5595"/>
      <c r="U26" s="5596"/>
      <c r="V26" s="5589"/>
      <c r="W26" s="5597"/>
      <c r="X26" s="4482"/>
      <c r="Y26" s="5595"/>
      <c r="Z26" s="5589"/>
      <c r="AA26" s="5598"/>
      <c r="AB26" s="5589"/>
      <c r="AC26" s="5600"/>
      <c r="AD26" s="5600"/>
      <c r="AE26" s="5601"/>
      <c r="AF26" s="5869"/>
      <c r="AG26" s="6398"/>
      <c r="AH26" s="5735"/>
      <c r="AI26" s="5730"/>
      <c r="AJ26" s="5784"/>
      <c r="AK26" s="5785"/>
      <c r="AL26" s="5785"/>
      <c r="AM26" s="5785"/>
      <c r="AN26" s="5785"/>
      <c r="AO26" s="5785"/>
      <c r="AP26" s="5785"/>
      <c r="AQ26" s="5785"/>
      <c r="AR26" s="5786"/>
      <c r="AS26" s="5786"/>
      <c r="AT26" s="5785"/>
      <c r="AU26" s="5785"/>
      <c r="AV26" s="3565"/>
      <c r="AW26" s="5787"/>
      <c r="AX26" s="4993"/>
      <c r="AY26" s="5060" t="s">
        <v>3</v>
      </c>
      <c r="AZ26" s="5060" t="s">
        <v>4</v>
      </c>
      <c r="BA26" s="5060" t="s">
        <v>18</v>
      </c>
      <c r="BB26" s="5060" t="s">
        <v>19</v>
      </c>
      <c r="BC26" s="5060" t="s">
        <v>19</v>
      </c>
      <c r="BD26" s="5060" t="s">
        <v>20</v>
      </c>
      <c r="BE26" s="5060" t="s">
        <v>21</v>
      </c>
      <c r="BF26" s="5060" t="s">
        <v>22</v>
      </c>
      <c r="BG26" s="5060" t="s">
        <v>23</v>
      </c>
      <c r="BH26" s="5060" t="s">
        <v>23</v>
      </c>
      <c r="BI26" s="5060" t="s">
        <v>1227</v>
      </c>
      <c r="BJ26" s="5060" t="s">
        <v>20</v>
      </c>
      <c r="BK26" s="5060" t="s">
        <v>25</v>
      </c>
      <c r="BL26" s="5060" t="s">
        <v>0</v>
      </c>
      <c r="BM26" s="5060" t="s">
        <v>1363</v>
      </c>
      <c r="BN26" s="5060" t="s">
        <v>26</v>
      </c>
      <c r="BO26" s="5082"/>
      <c r="BP26" s="5065" t="s">
        <v>1412</v>
      </c>
      <c r="BQ26" s="5066">
        <v>2</v>
      </c>
      <c r="BR26" s="5066" t="s">
        <v>101</v>
      </c>
      <c r="BS26" s="5071">
        <v>44677</v>
      </c>
      <c r="BT26" s="5066">
        <v>1</v>
      </c>
      <c r="BU26" s="5254" t="s">
        <v>96</v>
      </c>
      <c r="BV26" s="5257">
        <v>0</v>
      </c>
      <c r="BW26" s="5399">
        <v>44686</v>
      </c>
      <c r="BX26" s="5255">
        <v>44685</v>
      </c>
      <c r="BY26" s="5398">
        <v>65499</v>
      </c>
      <c r="BZ26" s="5257">
        <v>0</v>
      </c>
      <c r="CA26" s="5250">
        <f>(BT26-BZ26)</f>
        <v>1</v>
      </c>
      <c r="CB26" s="5250">
        <f>(BV26*BZ26)</f>
        <v>0</v>
      </c>
      <c r="CC26" s="5257">
        <f>(CB26*0.05)</f>
        <v>0</v>
      </c>
      <c r="CD26" s="5068" t="s">
        <v>1281</v>
      </c>
      <c r="CE26" s="4993"/>
      <c r="CF26" s="5110" t="s">
        <v>3</v>
      </c>
      <c r="CG26" s="5110" t="s">
        <v>4</v>
      </c>
      <c r="CH26" s="5110" t="s">
        <v>18</v>
      </c>
      <c r="CI26" s="5110" t="s">
        <v>19</v>
      </c>
      <c r="CJ26" s="5110" t="s">
        <v>19</v>
      </c>
      <c r="CK26" s="5110" t="s">
        <v>20</v>
      </c>
      <c r="CL26" s="5110" t="s">
        <v>21</v>
      </c>
      <c r="CM26" s="5110" t="s">
        <v>22</v>
      </c>
      <c r="CN26" s="5110" t="s">
        <v>23</v>
      </c>
      <c r="CO26" s="5110" t="s">
        <v>23</v>
      </c>
      <c r="CP26" s="5110" t="s">
        <v>1227</v>
      </c>
      <c r="CQ26" s="5110" t="s">
        <v>20</v>
      </c>
      <c r="CR26" s="5110" t="s">
        <v>25</v>
      </c>
      <c r="CS26" s="5110" t="s">
        <v>0</v>
      </c>
      <c r="CT26" s="5110" t="s">
        <v>1363</v>
      </c>
      <c r="CU26" s="5110" t="s">
        <v>1388</v>
      </c>
      <c r="CV26" s="5110" t="s">
        <v>26</v>
      </c>
      <c r="CW26" s="5122"/>
      <c r="CX26" s="5106"/>
      <c r="CY26" s="5107"/>
      <c r="CZ26" s="5108" t="s">
        <v>14</v>
      </c>
      <c r="DA26" s="5108" t="s">
        <v>12</v>
      </c>
      <c r="DB26" s="5108"/>
      <c r="DC26" s="5108"/>
      <c r="DD26" s="5108" t="s">
        <v>15</v>
      </c>
      <c r="DE26" s="5108" t="s">
        <v>12</v>
      </c>
      <c r="DF26" s="5108" t="s">
        <v>12</v>
      </c>
      <c r="DG26" s="5108"/>
      <c r="DH26" s="5108"/>
      <c r="DI26" s="5108"/>
      <c r="DJ26" s="5108"/>
      <c r="DK26" s="5108" t="s">
        <v>0</v>
      </c>
      <c r="DL26" s="5180"/>
      <c r="DM26" s="5109"/>
      <c r="DO26" s="5017" t="s">
        <v>3</v>
      </c>
      <c r="DP26" s="5017" t="s">
        <v>4</v>
      </c>
      <c r="DQ26" s="5017" t="s">
        <v>18</v>
      </c>
      <c r="DR26" s="5017" t="s">
        <v>19</v>
      </c>
      <c r="DS26" s="5017" t="s">
        <v>19</v>
      </c>
      <c r="DT26" s="5017" t="s">
        <v>20</v>
      </c>
      <c r="DU26" s="5017" t="s">
        <v>21</v>
      </c>
      <c r="DV26" s="5017" t="s">
        <v>22</v>
      </c>
      <c r="DW26" s="5017" t="s">
        <v>23</v>
      </c>
      <c r="DX26" s="5017" t="s">
        <v>23</v>
      </c>
      <c r="DY26" s="5017" t="s">
        <v>1227</v>
      </c>
      <c r="DZ26" s="5017" t="s">
        <v>20</v>
      </c>
      <c r="EA26" s="5017" t="s">
        <v>25</v>
      </c>
      <c r="EB26" s="5017" t="s">
        <v>0</v>
      </c>
      <c r="EC26" s="5017" t="s">
        <v>1363</v>
      </c>
      <c r="ED26" s="5017" t="s">
        <v>1388</v>
      </c>
      <c r="EE26" s="5017" t="s">
        <v>26</v>
      </c>
      <c r="EF26" s="5012"/>
      <c r="EG26" s="5015"/>
      <c r="EH26" s="5015"/>
      <c r="EI26" s="5049"/>
      <c r="EJ26" s="5050"/>
      <c r="EK26" s="5050"/>
      <c r="EL26" s="5050"/>
      <c r="EM26" s="5050"/>
      <c r="EN26" s="5050"/>
      <c r="EO26" s="5050"/>
      <c r="EP26" s="5050"/>
      <c r="EQ26" s="5050"/>
      <c r="ER26" s="5050"/>
      <c r="ES26" s="5050"/>
      <c r="ET26" s="5050"/>
      <c r="EU26" s="5050"/>
      <c r="EV26" s="5050"/>
      <c r="EX26" s="5562" t="s">
        <v>3</v>
      </c>
      <c r="EY26" s="5562" t="s">
        <v>4</v>
      </c>
      <c r="EZ26" s="5562" t="s">
        <v>18</v>
      </c>
      <c r="FA26" s="5562" t="s">
        <v>19</v>
      </c>
      <c r="FB26" s="5562" t="s">
        <v>19</v>
      </c>
      <c r="FC26" s="5562" t="s">
        <v>20</v>
      </c>
      <c r="FD26" s="5562" t="s">
        <v>21</v>
      </c>
      <c r="FE26" s="5562" t="s">
        <v>22</v>
      </c>
      <c r="FF26" s="5562" t="s">
        <v>23</v>
      </c>
      <c r="FG26" s="5562" t="s">
        <v>23</v>
      </c>
      <c r="FH26" s="5562" t="s">
        <v>1227</v>
      </c>
      <c r="FI26" s="5562" t="s">
        <v>20</v>
      </c>
      <c r="FJ26" s="5562" t="s">
        <v>25</v>
      </c>
      <c r="FK26" s="5562" t="s">
        <v>0</v>
      </c>
      <c r="FL26" s="5562" t="s">
        <v>1363</v>
      </c>
      <c r="FM26" s="5562"/>
      <c r="FN26" s="5562" t="s">
        <v>26</v>
      </c>
      <c r="FO26" s="5512"/>
      <c r="FP26" s="5570"/>
      <c r="FQ26" s="5570"/>
      <c r="FR26" s="5571"/>
      <c r="FS26" s="5572"/>
      <c r="FT26" s="5572"/>
      <c r="FU26" s="5572"/>
      <c r="FV26" s="5572"/>
      <c r="FW26" s="5572"/>
      <c r="FX26" s="5572"/>
      <c r="FY26" s="5572"/>
      <c r="FZ26" s="5572"/>
      <c r="GA26" s="5572"/>
      <c r="GB26" s="5572"/>
      <c r="GC26" s="5572"/>
      <c r="GD26" s="5572"/>
      <c r="GF26" s="5110" t="s">
        <v>3</v>
      </c>
      <c r="GG26" s="5110" t="s">
        <v>4</v>
      </c>
      <c r="GH26" s="5110" t="s">
        <v>18</v>
      </c>
      <c r="GI26" s="5110" t="s">
        <v>19</v>
      </c>
      <c r="GJ26" s="5110" t="s">
        <v>19</v>
      </c>
      <c r="GK26" s="5110" t="s">
        <v>20</v>
      </c>
      <c r="GL26" s="5110" t="s">
        <v>21</v>
      </c>
      <c r="GM26" s="5110" t="s">
        <v>22</v>
      </c>
      <c r="GN26" s="5110" t="s">
        <v>23</v>
      </c>
      <c r="GO26" s="5110" t="s">
        <v>23</v>
      </c>
      <c r="GP26" s="5110" t="s">
        <v>1227</v>
      </c>
      <c r="GQ26" s="5110" t="s">
        <v>20</v>
      </c>
      <c r="GR26" s="5110" t="s">
        <v>25</v>
      </c>
      <c r="GS26" s="5110" t="s">
        <v>0</v>
      </c>
      <c r="GT26" s="5110" t="s">
        <v>1363</v>
      </c>
      <c r="GU26" s="5110" t="s">
        <v>26</v>
      </c>
      <c r="GV26" s="5122"/>
      <c r="GW26" s="6351"/>
      <c r="GX26" s="6351"/>
      <c r="GY26" s="6352"/>
      <c r="GZ26" s="6353"/>
      <c r="HA26" s="6353"/>
      <c r="HB26" s="6353"/>
      <c r="HC26" s="6353"/>
      <c r="HD26" s="6353"/>
      <c r="HE26" s="6353"/>
      <c r="HF26" s="6353"/>
      <c r="HG26" s="6353"/>
      <c r="HH26" s="6353"/>
      <c r="HI26" s="6353"/>
      <c r="HJ26" s="6353"/>
      <c r="HK26" s="6353"/>
    </row>
    <row r="27" spans="2:219" ht="15" thickBot="1">
      <c r="C27" s="4999"/>
      <c r="D27" s="4999"/>
      <c r="E27" s="4999"/>
      <c r="F27" s="4999"/>
      <c r="G27" s="4999"/>
      <c r="H27" s="4999"/>
      <c r="I27" s="4999"/>
      <c r="J27" s="4999"/>
      <c r="K27" s="4999"/>
      <c r="L27" s="4999"/>
      <c r="M27" s="4999"/>
      <c r="N27" s="4999"/>
      <c r="O27" s="4999"/>
      <c r="P27" s="5593"/>
      <c r="Q27" s="5594"/>
      <c r="R27" s="5589"/>
      <c r="S27" s="5589"/>
      <c r="T27" s="5595"/>
      <c r="U27" s="5596"/>
      <c r="V27" s="5589"/>
      <c r="W27" s="5597"/>
      <c r="X27" s="4482"/>
      <c r="Y27" s="5634"/>
      <c r="Z27" s="5589"/>
      <c r="AA27" s="5598"/>
      <c r="AB27" s="5589"/>
      <c r="AC27" s="5600"/>
      <c r="AD27" s="5600"/>
      <c r="AE27" s="5632"/>
      <c r="AF27" s="5869"/>
      <c r="AG27" s="6398"/>
      <c r="AH27" s="5724"/>
      <c r="AI27" s="5725"/>
      <c r="AJ27" s="5765"/>
      <c r="AK27" s="5766"/>
      <c r="AL27" s="5766"/>
      <c r="AM27" s="5766"/>
      <c r="AN27" s="5766"/>
      <c r="AO27" s="5766"/>
      <c r="AP27" s="5766"/>
      <c r="AQ27" s="5766"/>
      <c r="AR27" s="5767"/>
      <c r="AS27" s="5767"/>
      <c r="AT27" s="5766"/>
      <c r="AU27" s="5766"/>
      <c r="AV27" s="2091"/>
      <c r="AW27" s="5768"/>
      <c r="AX27" s="4993"/>
      <c r="AY27" s="5061"/>
      <c r="AZ27" s="5061"/>
      <c r="BA27" s="5061"/>
      <c r="BB27" s="5061" t="s">
        <v>3</v>
      </c>
      <c r="BC27" s="5061" t="s">
        <v>18</v>
      </c>
      <c r="BD27" s="5061"/>
      <c r="BE27" s="5061"/>
      <c r="BF27" s="5061" t="s">
        <v>21</v>
      </c>
      <c r="BG27" s="5061" t="s">
        <v>27</v>
      </c>
      <c r="BH27" s="5061" t="s">
        <v>28</v>
      </c>
      <c r="BI27" s="5061"/>
      <c r="BJ27" s="5061"/>
      <c r="BK27" s="5061"/>
      <c r="BL27" s="5061"/>
      <c r="BM27" s="5061" t="s">
        <v>11</v>
      </c>
      <c r="BN27" s="5061"/>
      <c r="BO27" s="5082"/>
      <c r="BP27" s="5401"/>
      <c r="BQ27" s="5253"/>
      <c r="BR27" s="5254"/>
      <c r="BS27" s="5255"/>
      <c r="BT27" s="5256"/>
      <c r="BU27" s="5254"/>
      <c r="BV27" s="5257"/>
      <c r="BW27" s="5397"/>
      <c r="BX27" s="5255"/>
      <c r="BY27" s="5398"/>
      <c r="BZ27" s="5257"/>
      <c r="CA27" s="5246"/>
      <c r="CB27" s="5250"/>
      <c r="CC27" s="5257"/>
      <c r="CD27" s="5167"/>
      <c r="CE27" s="4993"/>
      <c r="CF27" s="5114"/>
      <c r="CG27" s="5114"/>
      <c r="CH27" s="5114"/>
      <c r="CI27" s="5114" t="s">
        <v>3</v>
      </c>
      <c r="CJ27" s="5114" t="s">
        <v>18</v>
      </c>
      <c r="CK27" s="5114"/>
      <c r="CL27" s="5114"/>
      <c r="CM27" s="5114" t="s">
        <v>21</v>
      </c>
      <c r="CN27" s="5114" t="s">
        <v>27</v>
      </c>
      <c r="CO27" s="5114" t="s">
        <v>28</v>
      </c>
      <c r="CP27" s="5114"/>
      <c r="CQ27" s="5114"/>
      <c r="CR27" s="5114"/>
      <c r="CS27" s="5114"/>
      <c r="CT27" s="5114" t="s">
        <v>11</v>
      </c>
      <c r="CU27" s="5114"/>
      <c r="CV27" s="5114"/>
      <c r="CW27" s="5122"/>
      <c r="CX27" s="5110" t="s">
        <v>4</v>
      </c>
      <c r="CY27" s="5111" t="s">
        <v>18</v>
      </c>
      <c r="CZ27" s="5112" t="s">
        <v>19</v>
      </c>
      <c r="DA27" s="5112" t="s">
        <v>19</v>
      </c>
      <c r="DB27" s="5112" t="s">
        <v>20</v>
      </c>
      <c r="DC27" s="5112" t="s">
        <v>21</v>
      </c>
      <c r="DD27" s="5112" t="s">
        <v>22</v>
      </c>
      <c r="DE27" s="5112" t="s">
        <v>23</v>
      </c>
      <c r="DF27" s="5112" t="s">
        <v>23</v>
      </c>
      <c r="DG27" s="5112" t="s">
        <v>24</v>
      </c>
      <c r="DH27" s="5112" t="s">
        <v>20</v>
      </c>
      <c r="DI27" s="5112" t="s">
        <v>25</v>
      </c>
      <c r="DJ27" s="5112" t="s">
        <v>0</v>
      </c>
      <c r="DK27" s="5112" t="s">
        <v>1363</v>
      </c>
      <c r="DL27" s="5181"/>
      <c r="DM27" s="5113" t="s">
        <v>26</v>
      </c>
      <c r="DO27" s="5018"/>
      <c r="DP27" s="5018"/>
      <c r="DQ27" s="5018"/>
      <c r="DR27" s="5018" t="s">
        <v>3</v>
      </c>
      <c r="DS27" s="5018" t="s">
        <v>18</v>
      </c>
      <c r="DT27" s="5018"/>
      <c r="DU27" s="5018"/>
      <c r="DV27" s="5018" t="s">
        <v>21</v>
      </c>
      <c r="DW27" s="5018" t="s">
        <v>27</v>
      </c>
      <c r="DX27" s="5018" t="s">
        <v>28</v>
      </c>
      <c r="DY27" s="5018"/>
      <c r="DZ27" s="5018"/>
      <c r="EA27" s="5018"/>
      <c r="EB27" s="5018"/>
      <c r="EC27" s="5018" t="s">
        <v>11</v>
      </c>
      <c r="ED27" s="5018"/>
      <c r="EE27" s="5018"/>
      <c r="EF27" s="5012"/>
      <c r="EG27" s="5013"/>
      <c r="EH27" s="5013"/>
      <c r="EI27" s="5048"/>
      <c r="EJ27" s="5003"/>
      <c r="EK27" s="5003"/>
      <c r="EL27" s="5003"/>
      <c r="EM27" s="5003"/>
      <c r="EN27" s="5003"/>
      <c r="EO27" s="5003"/>
      <c r="EP27" s="5003"/>
      <c r="EQ27" s="5003"/>
      <c r="ER27" s="5003"/>
      <c r="ES27" s="5003"/>
      <c r="ET27" s="5003"/>
      <c r="EU27" s="5003"/>
      <c r="EV27" s="5003"/>
      <c r="EX27" s="5566"/>
      <c r="EY27" s="5566"/>
      <c r="EZ27" s="5566"/>
      <c r="FA27" s="5566" t="s">
        <v>3</v>
      </c>
      <c r="FB27" s="5566" t="s">
        <v>18</v>
      </c>
      <c r="FC27" s="5566"/>
      <c r="FD27" s="5566"/>
      <c r="FE27" s="5566" t="s">
        <v>21</v>
      </c>
      <c r="FF27" s="5566" t="s">
        <v>27</v>
      </c>
      <c r="FG27" s="5566" t="s">
        <v>28</v>
      </c>
      <c r="FH27" s="5566"/>
      <c r="FI27" s="5566"/>
      <c r="FJ27" s="5566"/>
      <c r="FK27" s="5566"/>
      <c r="FL27" s="5566" t="s">
        <v>11</v>
      </c>
      <c r="FM27" s="5566"/>
      <c r="FN27" s="5566"/>
      <c r="FO27" s="5512"/>
      <c r="FP27" s="5529"/>
      <c r="FQ27" s="5529"/>
      <c r="FR27" s="5542"/>
      <c r="FS27" s="5543"/>
      <c r="FT27" s="5543"/>
      <c r="FU27" s="5543"/>
      <c r="FV27" s="5543"/>
      <c r="FW27" s="5543"/>
      <c r="FX27" s="5543"/>
      <c r="FY27" s="5543"/>
      <c r="FZ27" s="5543"/>
      <c r="GA27" s="5543"/>
      <c r="GB27" s="5543"/>
      <c r="GC27" s="5543"/>
      <c r="GD27" s="5543"/>
      <c r="GF27" s="5114"/>
      <c r="GG27" s="5114"/>
      <c r="GH27" s="5114"/>
      <c r="GI27" s="5114" t="s">
        <v>3</v>
      </c>
      <c r="GJ27" s="5114" t="s">
        <v>18</v>
      </c>
      <c r="GK27" s="5114"/>
      <c r="GL27" s="5114"/>
      <c r="GM27" s="5114" t="s">
        <v>21</v>
      </c>
      <c r="GN27" s="5114" t="s">
        <v>27</v>
      </c>
      <c r="GO27" s="5114" t="s">
        <v>28</v>
      </c>
      <c r="GP27" s="5114"/>
      <c r="GQ27" s="5114"/>
      <c r="GR27" s="5114"/>
      <c r="GS27" s="5114"/>
      <c r="GT27" s="5114" t="s">
        <v>11</v>
      </c>
      <c r="GU27" s="5114"/>
      <c r="GV27" s="5122"/>
      <c r="GW27" s="5124"/>
      <c r="GX27" s="5124"/>
      <c r="GY27" s="5133"/>
      <c r="GZ27" s="5134"/>
      <c r="HA27" s="5134"/>
      <c r="HB27" s="5134"/>
      <c r="HC27" s="5134"/>
      <c r="HD27" s="5134"/>
      <c r="HE27" s="5134"/>
      <c r="HF27" s="5134"/>
      <c r="HG27" s="5134"/>
      <c r="HH27" s="5134"/>
      <c r="HI27" s="5134"/>
      <c r="HJ27" s="5134"/>
      <c r="HK27" s="5134"/>
    </row>
    <row r="28" spans="2:219" ht="15" thickBot="1">
      <c r="C28" s="90"/>
      <c r="D28" s="4993"/>
      <c r="E28" s="4993"/>
      <c r="F28" s="4993"/>
      <c r="G28" s="4993"/>
      <c r="H28" s="4993"/>
      <c r="I28" s="4993"/>
      <c r="J28" s="4993"/>
      <c r="K28" s="4993"/>
      <c r="L28" s="4993"/>
      <c r="M28" s="4993"/>
      <c r="N28" s="4993"/>
      <c r="O28" s="4999"/>
      <c r="P28" s="5593"/>
      <c r="Q28" s="5594"/>
      <c r="R28" s="5589"/>
      <c r="S28" s="5589"/>
      <c r="T28" s="5595"/>
      <c r="U28" s="5596"/>
      <c r="V28" s="5589"/>
      <c r="W28" s="5597"/>
      <c r="X28" s="4482"/>
      <c r="Y28" s="5634"/>
      <c r="Z28" s="5589"/>
      <c r="AA28" s="5609"/>
      <c r="AB28" s="5609"/>
      <c r="AC28" s="5600"/>
      <c r="AD28" s="5600"/>
      <c r="AE28" s="5632"/>
      <c r="AF28" s="5869"/>
      <c r="AG28" s="6398"/>
      <c r="AH28" s="5724"/>
      <c r="AI28" s="5725"/>
      <c r="AJ28" s="5765"/>
      <c r="AK28" s="5766"/>
      <c r="AL28" s="5766"/>
      <c r="AM28" s="5766"/>
      <c r="AN28" s="5766"/>
      <c r="AO28" s="5766"/>
      <c r="AP28" s="5766"/>
      <c r="AQ28" s="5766"/>
      <c r="AR28" s="5767"/>
      <c r="AS28" s="5767"/>
      <c r="AT28" s="5766"/>
      <c r="AU28" s="5766"/>
      <c r="AV28" s="2091"/>
      <c r="AW28" s="5768"/>
      <c r="AX28" s="4993"/>
      <c r="AY28" s="5171" t="s">
        <v>726</v>
      </c>
      <c r="AZ28" s="5313"/>
      <c r="BA28" s="5253"/>
      <c r="BB28" s="5254"/>
      <c r="BC28" s="5255"/>
      <c r="BD28" s="5256"/>
      <c r="BE28" s="5254"/>
      <c r="BF28" s="5257"/>
      <c r="BG28" s="5399"/>
      <c r="BH28" s="5255"/>
      <c r="BI28" s="5398"/>
      <c r="BJ28" s="5257"/>
      <c r="BK28" s="5246"/>
      <c r="BL28" s="5250"/>
      <c r="BM28" s="5257"/>
      <c r="BN28" s="5400"/>
      <c r="BO28" s="5082"/>
      <c r="BP28" s="5904"/>
      <c r="BQ28" s="5905"/>
      <c r="BR28" s="5906"/>
      <c r="BS28" s="5907"/>
      <c r="BT28" s="5908"/>
      <c r="BU28" s="5906"/>
      <c r="BV28" s="5909"/>
      <c r="BW28" s="5910"/>
      <c r="BX28" s="5907"/>
      <c r="BY28" s="5911"/>
      <c r="BZ28" s="5909"/>
      <c r="CA28" s="5912"/>
      <c r="CB28" s="5913"/>
      <c r="CC28" s="5909"/>
      <c r="CD28" s="5170"/>
      <c r="CE28" s="4993"/>
      <c r="CF28" s="5236" t="s">
        <v>845</v>
      </c>
      <c r="CG28" s="5235" t="s">
        <v>1174</v>
      </c>
      <c r="CH28" s="5387">
        <v>27</v>
      </c>
      <c r="CI28" s="5387" t="s">
        <v>36</v>
      </c>
      <c r="CJ28" s="5388">
        <v>44564</v>
      </c>
      <c r="CK28" s="5389">
        <v>165</v>
      </c>
      <c r="CL28" s="5387" t="s">
        <v>35</v>
      </c>
      <c r="CM28" s="5410">
        <v>242</v>
      </c>
      <c r="CN28" s="5391">
        <v>44596</v>
      </c>
      <c r="CO28" s="5411">
        <v>44600</v>
      </c>
      <c r="CP28" s="5387">
        <v>15110</v>
      </c>
      <c r="CQ28" s="5392">
        <v>165000</v>
      </c>
      <c r="CR28" s="5392">
        <f>(CK28*1000-CQ28)</f>
        <v>0</v>
      </c>
      <c r="CS28" s="5390">
        <f>(CM28*CQ28/1000)</f>
        <v>39930</v>
      </c>
      <c r="CT28" s="5393">
        <f>(CS28*0.03)</f>
        <v>1197.8999999999999</v>
      </c>
      <c r="CU28" s="5422">
        <v>3</v>
      </c>
      <c r="CV28" s="5121"/>
      <c r="CW28" s="5122"/>
      <c r="CX28" s="5114"/>
      <c r="CY28" s="5115"/>
      <c r="CZ28" s="5116" t="s">
        <v>3</v>
      </c>
      <c r="DA28" s="5116" t="s">
        <v>18</v>
      </c>
      <c r="DB28" s="5116"/>
      <c r="DC28" s="5116"/>
      <c r="DD28" s="5116" t="s">
        <v>21</v>
      </c>
      <c r="DE28" s="5116" t="s">
        <v>27</v>
      </c>
      <c r="DF28" s="5116" t="s">
        <v>28</v>
      </c>
      <c r="DG28" s="5116"/>
      <c r="DH28" s="5116"/>
      <c r="DI28" s="5116"/>
      <c r="DJ28" s="5116"/>
      <c r="DK28" s="5116" t="s">
        <v>11</v>
      </c>
      <c r="DL28" s="5182"/>
      <c r="DM28" s="5117"/>
      <c r="DO28" s="5434" t="s">
        <v>591</v>
      </c>
      <c r="DP28" s="5435" t="s">
        <v>1406</v>
      </c>
      <c r="DQ28" s="5435">
        <v>1</v>
      </c>
      <c r="DR28" s="5435" t="s">
        <v>101</v>
      </c>
      <c r="DS28" s="5436">
        <v>44579</v>
      </c>
      <c r="DT28" s="5437">
        <v>40</v>
      </c>
      <c r="DU28" s="5435" t="s">
        <v>35</v>
      </c>
      <c r="DV28" s="5435">
        <v>145.65</v>
      </c>
      <c r="DW28" s="5438">
        <v>44588</v>
      </c>
      <c r="DX28" s="5436">
        <v>44602</v>
      </c>
      <c r="DY28" s="5435">
        <v>34877</v>
      </c>
      <c r="DZ28" s="5439">
        <v>40000</v>
      </c>
      <c r="EA28" s="5439">
        <f>(DT28*1000-DZ28)</f>
        <v>0</v>
      </c>
      <c r="EB28" s="5440">
        <f>(DV28*DZ28/1000)</f>
        <v>5826</v>
      </c>
      <c r="EC28" s="5441">
        <f>(EB28*0.04)</f>
        <v>233.04</v>
      </c>
      <c r="ED28" s="5439">
        <v>4</v>
      </c>
      <c r="EE28" s="5024"/>
      <c r="EF28" s="5012"/>
      <c r="EG28" s="5013"/>
      <c r="EH28" s="5013"/>
      <c r="EI28" s="5048"/>
      <c r="EJ28" s="5003"/>
      <c r="EK28" s="5003"/>
      <c r="EL28" s="5003"/>
      <c r="EM28" s="5003"/>
      <c r="EN28" s="5003"/>
      <c r="EO28" s="5003"/>
      <c r="EP28" s="5003"/>
      <c r="EQ28" s="5003"/>
      <c r="ER28" s="5003"/>
      <c r="ES28" s="5003"/>
      <c r="ET28" s="5003"/>
      <c r="EU28" s="5003"/>
      <c r="EV28" s="5003"/>
      <c r="EX28" s="5524"/>
      <c r="EY28" s="5525"/>
      <c r="EZ28" s="5525"/>
      <c r="FA28" s="5525"/>
      <c r="FB28" s="5525"/>
      <c r="FC28" s="5525"/>
      <c r="FD28" s="5525"/>
      <c r="FE28" s="5525"/>
      <c r="FF28" s="5526"/>
      <c r="FG28" s="5525"/>
      <c r="FH28" s="5525"/>
      <c r="FI28" s="5525"/>
      <c r="FJ28" s="5525"/>
      <c r="FK28" s="5525"/>
      <c r="FL28" s="5525"/>
      <c r="FM28" s="6235"/>
      <c r="FN28" s="5527"/>
      <c r="FO28" s="5512"/>
      <c r="FP28" s="5529"/>
      <c r="FQ28" s="5529"/>
      <c r="FR28" s="5542"/>
      <c r="FS28" s="5543"/>
      <c r="FT28" s="5543"/>
      <c r="FU28" s="5543"/>
      <c r="FV28" s="5543"/>
      <c r="FW28" s="5543"/>
      <c r="FX28" s="5543"/>
      <c r="FY28" s="5543"/>
      <c r="FZ28" s="5543"/>
      <c r="GA28" s="5543"/>
      <c r="GB28" s="5543"/>
      <c r="GC28" s="5543"/>
      <c r="GD28" s="5543"/>
      <c r="GF28" s="5118"/>
      <c r="GG28" s="5119"/>
      <c r="GH28" s="5119"/>
      <c r="GI28" s="5119"/>
      <c r="GJ28" s="5119"/>
      <c r="GK28" s="5119"/>
      <c r="GL28" s="5119"/>
      <c r="GM28" s="5119"/>
      <c r="GN28" s="5120"/>
      <c r="GO28" s="5119"/>
      <c r="GP28" s="5119"/>
      <c r="GQ28" s="5119"/>
      <c r="GR28" s="5119"/>
      <c r="GS28" s="5119"/>
      <c r="GT28" s="5119"/>
      <c r="GU28" s="5121"/>
      <c r="GV28" s="5122"/>
      <c r="GW28" s="5124"/>
      <c r="GX28" s="5124"/>
      <c r="GY28" s="5133"/>
      <c r="GZ28" s="5134"/>
      <c r="HA28" s="5134"/>
      <c r="HB28" s="5134"/>
      <c r="HC28" s="5134"/>
      <c r="HD28" s="5134"/>
      <c r="HE28" s="5134"/>
      <c r="HF28" s="5134"/>
      <c r="HG28" s="5134"/>
      <c r="HH28" s="5134"/>
      <c r="HI28" s="5134"/>
      <c r="HJ28" s="5134"/>
      <c r="HK28" s="5134"/>
    </row>
    <row r="29" spans="2:219">
      <c r="C29" s="90"/>
      <c r="D29" s="5900"/>
      <c r="E29" s="5900"/>
      <c r="F29" s="5900"/>
      <c r="G29" s="5900"/>
      <c r="H29" s="5900"/>
      <c r="I29" s="5900"/>
      <c r="J29" s="5900"/>
      <c r="K29" s="5900"/>
      <c r="L29" s="5900"/>
      <c r="M29" s="5900"/>
      <c r="N29" s="5900"/>
      <c r="O29" s="4999"/>
      <c r="P29" s="5593"/>
      <c r="Q29" s="5594"/>
      <c r="R29" s="5603"/>
      <c r="S29" s="5589"/>
      <c r="T29" s="5595"/>
      <c r="U29" s="5596"/>
      <c r="V29" s="5589"/>
      <c r="W29" s="5597"/>
      <c r="X29" s="4482"/>
      <c r="Y29" s="5634"/>
      <c r="Z29" s="3605"/>
      <c r="AA29" s="5609"/>
      <c r="AB29" s="5609"/>
      <c r="AC29" s="5600"/>
      <c r="AD29" s="5600"/>
      <c r="AE29" s="5632"/>
      <c r="AF29" s="5869"/>
      <c r="AG29" s="6398"/>
      <c r="AH29" s="5724"/>
      <c r="AI29" s="5725"/>
      <c r="AJ29" s="5765"/>
      <c r="AK29" s="5766"/>
      <c r="AL29" s="5766"/>
      <c r="AM29" s="5766"/>
      <c r="AN29" s="5766"/>
      <c r="AO29" s="5766"/>
      <c r="AP29" s="5766"/>
      <c r="AQ29" s="5766"/>
      <c r="AR29" s="5767"/>
      <c r="AS29" s="5767"/>
      <c r="AT29" s="5766"/>
      <c r="AU29" s="5766"/>
      <c r="AV29" s="2091"/>
      <c r="AW29" s="5768"/>
      <c r="AX29" s="4993"/>
      <c r="AY29" s="5065"/>
      <c r="AZ29" s="5075"/>
      <c r="BA29" s="5075"/>
      <c r="BB29" s="5075"/>
      <c r="BC29" s="5075"/>
      <c r="BD29" s="5075"/>
      <c r="BE29" s="5075"/>
      <c r="BF29" s="5075"/>
      <c r="BG29" s="5076"/>
      <c r="BH29" s="5075"/>
      <c r="BI29" s="5075"/>
      <c r="BJ29" s="5075"/>
      <c r="BK29" s="5075"/>
      <c r="BL29" s="5075"/>
      <c r="BM29" s="5075"/>
      <c r="BN29" s="5068"/>
      <c r="BO29" s="5082"/>
      <c r="BP29" s="5082"/>
      <c r="BQ29" s="5101"/>
      <c r="BR29" s="5101"/>
      <c r="BS29" s="5101"/>
      <c r="BT29" s="5101"/>
      <c r="BU29" s="5101"/>
      <c r="BV29" s="5101"/>
      <c r="BW29" s="5101"/>
      <c r="BX29" s="5101"/>
      <c r="BY29" s="5101"/>
      <c r="BZ29" s="5101"/>
      <c r="CA29" s="5101"/>
      <c r="CB29" s="5101"/>
      <c r="CC29" s="5101"/>
      <c r="CD29" s="5101"/>
      <c r="CE29" s="4993"/>
      <c r="CF29" s="5454" t="s">
        <v>204</v>
      </c>
      <c r="CG29" s="5444" t="s">
        <v>105</v>
      </c>
      <c r="CH29" s="5445">
        <v>156</v>
      </c>
      <c r="CI29" s="5445">
        <v>27338</v>
      </c>
      <c r="CJ29" s="5446">
        <v>44595</v>
      </c>
      <c r="CK29" s="5447">
        <v>33.5</v>
      </c>
      <c r="CL29" s="5445" t="s">
        <v>35</v>
      </c>
      <c r="CM29" s="5452">
        <v>1362.93</v>
      </c>
      <c r="CN29" s="5449">
        <v>44606</v>
      </c>
      <c r="CO29" s="5446">
        <v>44610</v>
      </c>
      <c r="CP29" s="5445">
        <v>15129</v>
      </c>
      <c r="CQ29" s="5451">
        <v>33500</v>
      </c>
      <c r="CR29" s="5451">
        <f>(CK29*1000-CQ29)</f>
        <v>0</v>
      </c>
      <c r="CS29" s="5452">
        <v>46741.8</v>
      </c>
      <c r="CT29" s="5453">
        <f>(CS29*0.03)</f>
        <v>1402.2540000000001</v>
      </c>
      <c r="CU29" s="5451">
        <v>3</v>
      </c>
      <c r="CV29" s="6214" t="s">
        <v>8</v>
      </c>
      <c r="CW29" s="5421"/>
      <c r="CX29" s="5412" t="s">
        <v>105</v>
      </c>
      <c r="CY29" s="5387">
        <v>155</v>
      </c>
      <c r="CZ29" s="5387"/>
      <c r="DA29" s="5388">
        <v>44544</v>
      </c>
      <c r="DB29" s="5389">
        <v>15.4</v>
      </c>
      <c r="DC29" s="5387" t="s">
        <v>35</v>
      </c>
      <c r="DD29" s="5390">
        <v>1362.93</v>
      </c>
      <c r="DE29" s="5391">
        <v>44564</v>
      </c>
      <c r="DF29" s="5388">
        <v>44564</v>
      </c>
      <c r="DG29" s="5387">
        <v>15057</v>
      </c>
      <c r="DH29" s="5392">
        <v>15400</v>
      </c>
      <c r="DI29" s="5392">
        <f>(DH29-DB29*1000)</f>
        <v>0</v>
      </c>
      <c r="DJ29" s="5390">
        <f>(DD29*DH29/1000)</f>
        <v>20989.121999999999</v>
      </c>
      <c r="DK29" s="5393">
        <f t="shared" ref="DK29:DK35" si="7">(DJ29*0.03)</f>
        <v>629.67365999999993</v>
      </c>
      <c r="DL29" s="5392">
        <v>3</v>
      </c>
      <c r="DM29" s="5413"/>
      <c r="DO29" s="5364"/>
      <c r="DP29" s="5365"/>
      <c r="DQ29" s="5365"/>
      <c r="DR29" s="5365"/>
      <c r="DS29" s="5366"/>
      <c r="DT29" s="5367"/>
      <c r="DU29" s="5365"/>
      <c r="DV29" s="5365"/>
      <c r="DW29" s="5368"/>
      <c r="DX29" s="5366"/>
      <c r="DY29" s="5365"/>
      <c r="DZ29" s="5369"/>
      <c r="EA29" s="5369"/>
      <c r="EB29" s="5370"/>
      <c r="EC29" s="5371"/>
      <c r="ED29" s="5369"/>
      <c r="EE29" s="5026"/>
      <c r="EF29" s="5012"/>
      <c r="EG29" s="5013"/>
      <c r="EH29" s="5013"/>
      <c r="EI29" s="5048"/>
      <c r="EJ29" s="5003"/>
      <c r="EK29" s="5003"/>
      <c r="EL29" s="5003"/>
      <c r="EM29" s="5003"/>
      <c r="EN29" s="5003"/>
      <c r="EO29" s="5003"/>
      <c r="EP29" s="5003"/>
      <c r="EQ29" s="5003"/>
      <c r="ER29" s="5003"/>
      <c r="ES29" s="5003"/>
      <c r="ET29" s="5003"/>
      <c r="EU29" s="5003"/>
      <c r="EV29" s="5003"/>
      <c r="EX29" s="5528"/>
      <c r="EY29" s="5529"/>
      <c r="EZ29" s="5529"/>
      <c r="FA29" s="5529"/>
      <c r="FB29" s="5529"/>
      <c r="FC29" s="5529"/>
      <c r="FD29" s="5529"/>
      <c r="FE29" s="5529"/>
      <c r="FF29" s="5530"/>
      <c r="FG29" s="5529"/>
      <c r="FH29" s="5529"/>
      <c r="FI29" s="5529"/>
      <c r="FJ29" s="5529"/>
      <c r="FK29" s="5529"/>
      <c r="FL29" s="5529"/>
      <c r="FM29" s="6236"/>
      <c r="FN29" s="5531"/>
      <c r="FO29" s="5512"/>
      <c r="FP29" s="5529"/>
      <c r="FQ29" s="5529"/>
      <c r="FR29" s="5542"/>
      <c r="FS29" s="5543"/>
      <c r="FT29" s="5543"/>
      <c r="FU29" s="5543"/>
      <c r="FV29" s="5543"/>
      <c r="FW29" s="5543"/>
      <c r="FX29" s="5543"/>
      <c r="FY29" s="5543"/>
      <c r="FZ29" s="5543"/>
      <c r="GA29" s="5543"/>
      <c r="GB29" s="5543"/>
      <c r="GC29" s="5543"/>
      <c r="GD29" s="5543"/>
      <c r="GF29" s="5123"/>
      <c r="GG29" s="5124"/>
      <c r="GH29" s="5124"/>
      <c r="GI29" s="5124"/>
      <c r="GJ29" s="5124"/>
      <c r="GK29" s="5124"/>
      <c r="GL29" s="5124"/>
      <c r="GM29" s="5124"/>
      <c r="GN29" s="5125"/>
      <c r="GO29" s="5124"/>
      <c r="GP29" s="5124"/>
      <c r="GQ29" s="5124"/>
      <c r="GR29" s="5124"/>
      <c r="GS29" s="5124"/>
      <c r="GT29" s="5124"/>
      <c r="GU29" s="5126"/>
      <c r="GV29" s="5122"/>
      <c r="GW29" s="5124"/>
      <c r="GX29" s="5124"/>
      <c r="GY29" s="5133"/>
      <c r="GZ29" s="5134"/>
      <c r="HA29" s="5134"/>
      <c r="HB29" s="5134"/>
      <c r="HC29" s="5134"/>
      <c r="HD29" s="5134"/>
      <c r="HE29" s="5134"/>
      <c r="HF29" s="5134"/>
      <c r="HG29" s="5134"/>
      <c r="HH29" s="5134"/>
      <c r="HI29" s="5134"/>
      <c r="HJ29" s="5134"/>
      <c r="HK29" s="5134"/>
    </row>
    <row r="30" spans="2:219">
      <c r="C30" s="4993"/>
      <c r="D30" s="4993"/>
      <c r="E30" s="4993"/>
      <c r="F30" s="4993"/>
      <c r="G30" s="4993"/>
      <c r="H30" s="4993"/>
      <c r="I30" s="4993"/>
      <c r="J30" s="4993"/>
      <c r="K30" s="4993"/>
      <c r="L30" s="4993"/>
      <c r="M30" s="4993"/>
      <c r="N30" s="4993"/>
      <c r="O30" s="4999"/>
      <c r="P30" s="5593"/>
      <c r="Q30" s="5594"/>
      <c r="R30" s="5594"/>
      <c r="S30" s="5594"/>
      <c r="T30" s="5595"/>
      <c r="U30" s="5624"/>
      <c r="V30" s="5594"/>
      <c r="W30" s="5625"/>
      <c r="X30" s="4482"/>
      <c r="Y30" s="5595"/>
      <c r="Z30" s="5594"/>
      <c r="AA30" s="5594"/>
      <c r="AB30" s="5594"/>
      <c r="AC30" s="5608"/>
      <c r="AD30" s="5608"/>
      <c r="AE30" s="5609"/>
      <c r="AF30" s="5869"/>
      <c r="AG30" s="6398"/>
      <c r="AH30" s="2149"/>
      <c r="AI30" s="2091"/>
      <c r="AJ30" s="2091"/>
      <c r="AK30" s="2091"/>
      <c r="AL30" s="2091"/>
      <c r="AM30" s="2091"/>
      <c r="AN30" s="2091"/>
      <c r="AO30" s="2091"/>
      <c r="AP30" s="2091"/>
      <c r="AQ30" s="2091"/>
      <c r="AR30" s="2092"/>
      <c r="AS30" s="2092"/>
      <c r="AT30" s="2091"/>
      <c r="AU30" s="2091"/>
      <c r="AV30" s="2091"/>
      <c r="AW30" s="2150"/>
      <c r="AX30" s="4993"/>
      <c r="AY30" s="5328"/>
      <c r="AZ30" s="5330"/>
      <c r="BA30" s="5253"/>
      <c r="BB30" s="5330"/>
      <c r="BC30" s="5331"/>
      <c r="BD30" s="5332"/>
      <c r="BE30" s="5330"/>
      <c r="BF30" s="5333"/>
      <c r="BG30" s="5334"/>
      <c r="BH30" s="5331"/>
      <c r="BI30" s="5330"/>
      <c r="BJ30" s="5333"/>
      <c r="BK30" s="5246"/>
      <c r="BL30" s="5335"/>
      <c r="BM30" s="5333"/>
      <c r="BN30" s="5068"/>
      <c r="BO30" s="5082"/>
      <c r="BP30" s="5058"/>
      <c r="BQ30" s="5056"/>
      <c r="BR30" s="5056"/>
      <c r="BS30" s="5056"/>
      <c r="BT30" s="5056"/>
      <c r="BU30" s="5056"/>
      <c r="BV30" s="5056"/>
      <c r="BW30" s="5056"/>
      <c r="BX30" s="5056"/>
      <c r="BY30" s="5344"/>
      <c r="BZ30" s="5056"/>
      <c r="CA30" s="5056"/>
      <c r="CB30" s="5056"/>
      <c r="CC30" s="5056"/>
      <c r="CD30" s="5056"/>
      <c r="CE30" s="4993"/>
      <c r="CF30" s="5443" t="s">
        <v>845</v>
      </c>
      <c r="CG30" s="5444" t="s">
        <v>1174</v>
      </c>
      <c r="CH30" s="5445">
        <v>28</v>
      </c>
      <c r="CI30" s="5445">
        <v>27926</v>
      </c>
      <c r="CJ30" s="5446">
        <v>44603</v>
      </c>
      <c r="CK30" s="5447">
        <v>240</v>
      </c>
      <c r="CL30" s="5445" t="s">
        <v>35</v>
      </c>
      <c r="CM30" s="5448">
        <v>242</v>
      </c>
      <c r="CN30" s="5449">
        <v>44620</v>
      </c>
      <c r="CO30" s="5450">
        <v>44617</v>
      </c>
      <c r="CP30" s="5445">
        <v>15138</v>
      </c>
      <c r="CQ30" s="5451">
        <v>240000</v>
      </c>
      <c r="CR30" s="5451">
        <f>(CK30*1000-CQ30)</f>
        <v>0</v>
      </c>
      <c r="CS30" s="5452">
        <f>(CM30*CQ30/1000)</f>
        <v>58080</v>
      </c>
      <c r="CT30" s="5453">
        <f>(CS30*0.03)</f>
        <v>1742.3999999999999</v>
      </c>
      <c r="CU30" s="5451">
        <v>3</v>
      </c>
      <c r="CV30" s="5126"/>
      <c r="CW30" s="5122"/>
      <c r="CX30" s="5456" t="s">
        <v>105</v>
      </c>
      <c r="CY30" s="5445">
        <v>156</v>
      </c>
      <c r="CZ30" s="5445">
        <v>27338</v>
      </c>
      <c r="DA30" s="5446">
        <v>44595</v>
      </c>
      <c r="DB30" s="5447">
        <v>33.5</v>
      </c>
      <c r="DC30" s="5445" t="s">
        <v>35</v>
      </c>
      <c r="DD30" s="5452">
        <v>1362.93</v>
      </c>
      <c r="DE30" s="5449">
        <v>44606</v>
      </c>
      <c r="DF30" s="5446">
        <v>44610</v>
      </c>
      <c r="DG30" s="5445">
        <v>15129</v>
      </c>
      <c r="DH30" s="5451">
        <v>33500</v>
      </c>
      <c r="DI30" s="5451">
        <f>(DH30-DB30*1000)</f>
        <v>0</v>
      </c>
      <c r="DJ30" s="5452">
        <v>46741.8</v>
      </c>
      <c r="DK30" s="5453">
        <f t="shared" si="7"/>
        <v>1402.2540000000001</v>
      </c>
      <c r="DL30" s="5451">
        <v>3</v>
      </c>
      <c r="DM30" s="5415"/>
      <c r="DO30" s="5025"/>
      <c r="DP30" s="5013"/>
      <c r="DQ30" s="5013"/>
      <c r="DR30" s="5013"/>
      <c r="DS30" s="5013"/>
      <c r="DT30" s="5013"/>
      <c r="DU30" s="5013"/>
      <c r="DV30" s="5013"/>
      <c r="DW30" s="5035"/>
      <c r="DX30" s="5013"/>
      <c r="DY30" s="5013"/>
      <c r="DZ30" s="5013"/>
      <c r="EA30" s="5013"/>
      <c r="EB30" s="5013"/>
      <c r="EC30" s="5013"/>
      <c r="ED30" s="5348"/>
      <c r="EE30" s="5026"/>
      <c r="EF30" s="5012"/>
      <c r="EG30" s="182"/>
      <c r="EH30" s="182"/>
      <c r="EI30" s="182"/>
      <c r="EJ30" s="182"/>
      <c r="EK30" s="182"/>
      <c r="EL30" s="182"/>
      <c r="EM30" s="182"/>
      <c r="EN30" s="182"/>
      <c r="EO30" s="182"/>
      <c r="EP30" s="182"/>
      <c r="EQ30" s="182"/>
      <c r="ER30" s="182"/>
      <c r="ES30" s="182"/>
      <c r="ET30" s="182"/>
      <c r="EU30" s="182"/>
      <c r="EV30" s="182"/>
      <c r="EX30" s="5528"/>
      <c r="EY30" s="5529"/>
      <c r="EZ30" s="5529"/>
      <c r="FA30" s="5529"/>
      <c r="FB30" s="5529"/>
      <c r="FC30" s="5529"/>
      <c r="FD30" s="5529"/>
      <c r="FE30" s="5529"/>
      <c r="FF30" s="5530"/>
      <c r="FG30" s="5529"/>
      <c r="FH30" s="5529"/>
      <c r="FI30" s="5529"/>
      <c r="FJ30" s="5529"/>
      <c r="FK30" s="5529"/>
      <c r="FL30" s="5529"/>
      <c r="FM30" s="6236"/>
      <c r="FN30" s="5531"/>
      <c r="FO30" s="5512"/>
      <c r="FP30" s="5535"/>
      <c r="FQ30" s="5535"/>
      <c r="FR30" s="5535"/>
      <c r="FS30" s="5535"/>
      <c r="FT30" s="5535"/>
      <c r="FU30" s="5535"/>
      <c r="FV30" s="5535"/>
      <c r="FW30" s="5535"/>
      <c r="FX30" s="5535"/>
      <c r="FY30" s="5535"/>
      <c r="FZ30" s="5535"/>
      <c r="GA30" s="5535"/>
      <c r="GB30" s="5535"/>
      <c r="GC30" s="5535"/>
      <c r="GD30" s="5535"/>
      <c r="GF30" s="5123"/>
      <c r="GG30" s="5124"/>
      <c r="GH30" s="5124"/>
      <c r="GI30" s="5124"/>
      <c r="GJ30" s="5124"/>
      <c r="GK30" s="5124"/>
      <c r="GL30" s="5124"/>
      <c r="GM30" s="5124"/>
      <c r="GN30" s="5125"/>
      <c r="GO30" s="5124"/>
      <c r="GP30" s="5124"/>
      <c r="GQ30" s="5124"/>
      <c r="GR30" s="5124"/>
      <c r="GS30" s="5124"/>
      <c r="GT30" s="5124"/>
      <c r="GU30" s="5126"/>
      <c r="GV30" s="5122"/>
      <c r="GW30" s="2557"/>
      <c r="GX30" s="2557"/>
      <c r="GY30" s="2557"/>
      <c r="GZ30" s="2557"/>
      <c r="HA30" s="2557"/>
      <c r="HB30" s="2557"/>
      <c r="HC30" s="2557"/>
      <c r="HD30" s="2557"/>
      <c r="HE30" s="2557"/>
      <c r="HF30" s="2557"/>
      <c r="HG30" s="2557"/>
      <c r="HH30" s="2557"/>
      <c r="HI30" s="2557"/>
      <c r="HJ30" s="2557"/>
      <c r="HK30" s="2557"/>
    </row>
    <row r="31" spans="2:219" ht="15" thickBot="1">
      <c r="C31" s="6392"/>
      <c r="D31" s="5901"/>
      <c r="E31" s="5901"/>
      <c r="F31" s="5901"/>
      <c r="G31" s="5901"/>
      <c r="H31" s="5901"/>
      <c r="I31" s="5901"/>
      <c r="J31" s="5901"/>
      <c r="K31" s="5901"/>
      <c r="L31" s="5901"/>
      <c r="M31" s="5901"/>
      <c r="N31" s="5901"/>
      <c r="O31" s="4999"/>
      <c r="P31" s="5593"/>
      <c r="Q31" s="5589"/>
      <c r="R31" s="5599"/>
      <c r="S31" s="5599"/>
      <c r="T31" s="5595"/>
      <c r="U31" s="5611"/>
      <c r="V31" s="5612"/>
      <c r="W31" s="5613"/>
      <c r="X31" s="4482"/>
      <c r="Y31" s="5595"/>
      <c r="Z31" s="5599"/>
      <c r="AA31" s="5615"/>
      <c r="AB31" s="5615"/>
      <c r="AC31" s="5616"/>
      <c r="AD31" s="5616"/>
      <c r="AE31" s="5609"/>
      <c r="AF31" s="5869"/>
      <c r="AG31" s="6398"/>
      <c r="AH31" s="2149"/>
      <c r="AI31" s="2091"/>
      <c r="AJ31" s="2091"/>
      <c r="AK31" s="2091"/>
      <c r="AL31" s="2091"/>
      <c r="AM31" s="2091"/>
      <c r="AN31" s="2091"/>
      <c r="AO31" s="2091"/>
      <c r="AP31" s="2091"/>
      <c r="AQ31" s="2091"/>
      <c r="AR31" s="2092"/>
      <c r="AS31" s="2092"/>
      <c r="AT31" s="2091"/>
      <c r="AU31" s="2091"/>
      <c r="AV31" s="2091"/>
      <c r="AW31" s="2150"/>
      <c r="AX31" s="4993"/>
      <c r="AY31" s="5329"/>
      <c r="AZ31" s="5336"/>
      <c r="BA31" s="5320"/>
      <c r="BB31" s="5336"/>
      <c r="BC31" s="5337"/>
      <c r="BD31" s="5338"/>
      <c r="BE31" s="5336"/>
      <c r="BF31" s="5339"/>
      <c r="BG31" s="5340"/>
      <c r="BH31" s="5337"/>
      <c r="BI31" s="5336"/>
      <c r="BJ31" s="5339"/>
      <c r="BK31" s="5326"/>
      <c r="BL31" s="5335"/>
      <c r="BM31" s="5339"/>
      <c r="BN31" s="5068"/>
      <c r="BO31" s="5082"/>
      <c r="BP31" s="5158" t="s">
        <v>726</v>
      </c>
      <c r="BQ31" s="5083" t="s">
        <v>1396</v>
      </c>
      <c r="BR31" s="5098"/>
      <c r="BS31" s="5098"/>
      <c r="BT31" s="5098"/>
      <c r="BU31" s="5098" t="s">
        <v>1397</v>
      </c>
      <c r="BV31" s="5098"/>
      <c r="BW31" s="5098"/>
      <c r="BX31" s="5098"/>
      <c r="BY31" s="5345"/>
      <c r="BZ31" s="5099"/>
      <c r="CA31" s="5099"/>
      <c r="CB31" s="5099"/>
      <c r="CC31" s="5099"/>
      <c r="CD31" s="5099"/>
      <c r="CE31" s="4993"/>
      <c r="CF31" s="5443" t="s">
        <v>845</v>
      </c>
      <c r="CG31" s="5444" t="s">
        <v>1174</v>
      </c>
      <c r="CH31" s="5445">
        <v>29</v>
      </c>
      <c r="CI31" s="5445">
        <v>27955</v>
      </c>
      <c r="CJ31" s="5446">
        <v>44607</v>
      </c>
      <c r="CK31" s="5447">
        <v>25</v>
      </c>
      <c r="CL31" s="5445" t="s">
        <v>35</v>
      </c>
      <c r="CM31" s="5448">
        <v>242</v>
      </c>
      <c r="CN31" s="5449">
        <v>44620</v>
      </c>
      <c r="CO31" s="5450">
        <v>44600</v>
      </c>
      <c r="CP31" s="5445">
        <v>15110</v>
      </c>
      <c r="CQ31" s="5451">
        <v>13500</v>
      </c>
      <c r="CR31" s="5451">
        <f>(CK31*1000-CQ31)</f>
        <v>11500</v>
      </c>
      <c r="CS31" s="5452">
        <f>(CM31*CQ31/1000)</f>
        <v>3267</v>
      </c>
      <c r="CT31" s="5453">
        <f>(CS31*0.03)</f>
        <v>98.009999999999991</v>
      </c>
      <c r="CU31" s="5451">
        <v>3</v>
      </c>
      <c r="CV31" s="5126"/>
      <c r="CW31" s="5122"/>
      <c r="CX31" s="5456" t="s">
        <v>105</v>
      </c>
      <c r="CY31" s="5445">
        <v>157</v>
      </c>
      <c r="CZ31" s="5445">
        <v>27338</v>
      </c>
      <c r="DA31" s="5446">
        <v>44595</v>
      </c>
      <c r="DB31" s="5447">
        <v>31.6</v>
      </c>
      <c r="DC31" s="5445" t="s">
        <v>35</v>
      </c>
      <c r="DD31" s="5452">
        <v>1362.93</v>
      </c>
      <c r="DE31" s="5449">
        <v>44635</v>
      </c>
      <c r="DF31" s="5446">
        <v>44645</v>
      </c>
      <c r="DG31" s="5445">
        <v>15180</v>
      </c>
      <c r="DH31" s="5451">
        <v>18700</v>
      </c>
      <c r="DI31" s="5451">
        <f>(DH31-DB31*1000)</f>
        <v>-12900</v>
      </c>
      <c r="DJ31" s="5452">
        <f>(DD31*DH31/1000)</f>
        <v>25486.791000000001</v>
      </c>
      <c r="DK31" s="5453">
        <f t="shared" si="7"/>
        <v>764.60373000000004</v>
      </c>
      <c r="DL31" s="5451">
        <v>3</v>
      </c>
      <c r="DM31" s="5415"/>
      <c r="DO31" s="5027"/>
      <c r="DP31" s="5014"/>
      <c r="DQ31" s="5013"/>
      <c r="DR31" s="5013"/>
      <c r="DS31" s="5019"/>
      <c r="DT31" s="5013"/>
      <c r="DU31" s="5013"/>
      <c r="DV31" s="5013"/>
      <c r="DW31" s="5021"/>
      <c r="DX31" s="5013"/>
      <c r="DY31" s="5013"/>
      <c r="DZ31" s="5020"/>
      <c r="EA31" s="5013"/>
      <c r="EB31" s="5020"/>
      <c r="EC31" s="5020"/>
      <c r="ED31" s="5349"/>
      <c r="EE31" s="5026"/>
      <c r="EF31" s="5012"/>
      <c r="EG31" s="182"/>
      <c r="EH31" s="182"/>
      <c r="EI31" s="182"/>
      <c r="EJ31" s="182"/>
      <c r="EK31" s="182"/>
      <c r="EL31" s="182"/>
      <c r="EM31" s="182"/>
      <c r="EN31" s="182"/>
      <c r="EO31" s="182"/>
      <c r="EP31" s="182"/>
      <c r="EQ31" s="182"/>
      <c r="ER31" s="182"/>
      <c r="ES31" s="182"/>
      <c r="ET31" s="182"/>
      <c r="EU31" s="182"/>
      <c r="EV31" s="182"/>
      <c r="EX31" s="5537"/>
      <c r="EY31" s="5538"/>
      <c r="EZ31" s="5529"/>
      <c r="FA31" s="5529"/>
      <c r="FB31" s="5539"/>
      <c r="FC31" s="5529"/>
      <c r="FD31" s="5529"/>
      <c r="FE31" s="5529"/>
      <c r="FF31" s="5540"/>
      <c r="FG31" s="5529"/>
      <c r="FH31" s="5529"/>
      <c r="FI31" s="5541"/>
      <c r="FJ31" s="5529"/>
      <c r="FK31" s="5541"/>
      <c r="FL31" s="5541"/>
      <c r="FM31" s="6237"/>
      <c r="FN31" s="5531"/>
      <c r="FO31" s="5512"/>
      <c r="FP31" s="5535"/>
      <c r="FQ31" s="5535"/>
      <c r="FR31" s="5535"/>
      <c r="FS31" s="5535"/>
      <c r="FT31" s="5535"/>
      <c r="FU31" s="5535"/>
      <c r="FV31" s="5535"/>
      <c r="FW31" s="5535"/>
      <c r="FX31" s="5535"/>
      <c r="FY31" s="5535"/>
      <c r="FZ31" s="5535"/>
      <c r="GA31" s="5535"/>
      <c r="GB31" s="5535"/>
      <c r="GC31" s="5535"/>
      <c r="GD31" s="5535"/>
      <c r="GF31" s="5128"/>
      <c r="GG31" s="5129"/>
      <c r="GH31" s="5124"/>
      <c r="GI31" s="5124"/>
      <c r="GJ31" s="5130"/>
      <c r="GK31" s="5124"/>
      <c r="GL31" s="5124"/>
      <c r="GM31" s="5124"/>
      <c r="GN31" s="5131"/>
      <c r="GO31" s="5124"/>
      <c r="GP31" s="5124"/>
      <c r="GQ31" s="5132"/>
      <c r="GR31" s="5124"/>
      <c r="GS31" s="5132"/>
      <c r="GT31" s="5132"/>
      <c r="GU31" s="5126"/>
      <c r="GV31" s="5122"/>
      <c r="GW31" s="2557"/>
      <c r="GX31" s="2557"/>
      <c r="GY31" s="2557"/>
      <c r="GZ31" s="2557"/>
      <c r="HA31" s="2557"/>
      <c r="HB31" s="2557"/>
      <c r="HC31" s="2557"/>
      <c r="HD31" s="2557"/>
      <c r="HE31" s="2557"/>
      <c r="HF31" s="2557"/>
      <c r="HG31" s="2557"/>
      <c r="HH31" s="2557"/>
      <c r="HI31" s="2557"/>
      <c r="HJ31" s="2557"/>
      <c r="HK31" s="2557"/>
    </row>
    <row r="32" spans="2:219">
      <c r="C32" s="6392"/>
      <c r="D32" s="5901"/>
      <c r="E32" s="5901"/>
      <c r="F32" s="5901"/>
      <c r="G32" s="5901"/>
      <c r="H32" s="5901"/>
      <c r="I32" s="5901"/>
      <c r="J32" s="5901"/>
      <c r="K32" s="5901"/>
      <c r="L32" s="5901"/>
      <c r="M32" s="5901"/>
      <c r="N32" s="5901"/>
      <c r="O32" s="4999"/>
      <c r="P32" s="5593"/>
      <c r="Q32" s="5589"/>
      <c r="R32" s="5599"/>
      <c r="S32" s="5599"/>
      <c r="T32" s="5595"/>
      <c r="U32" s="5611"/>
      <c r="V32" s="5612"/>
      <c r="W32" s="5613"/>
      <c r="X32" s="4482"/>
      <c r="Y32" s="5595"/>
      <c r="Z32" s="5599"/>
      <c r="AA32" s="5615"/>
      <c r="AB32" s="5615"/>
      <c r="AC32" s="5616"/>
      <c r="AD32" s="5616"/>
      <c r="AE32" s="5609"/>
      <c r="AF32" s="5869"/>
      <c r="AG32" s="6398"/>
      <c r="AH32" s="2149"/>
      <c r="AI32" s="2091"/>
      <c r="AJ32" s="2091"/>
      <c r="AK32" s="2091"/>
      <c r="AL32" s="2091"/>
      <c r="AM32" s="2091"/>
      <c r="AN32" s="2091"/>
      <c r="AO32" s="2091"/>
      <c r="AP32" s="2091"/>
      <c r="AQ32" s="2091"/>
      <c r="AR32" s="2092"/>
      <c r="AS32" s="2092"/>
      <c r="AT32" s="2091"/>
      <c r="AU32" s="2091"/>
      <c r="AV32" s="2091"/>
      <c r="AW32" s="2150"/>
      <c r="AX32" s="4993"/>
      <c r="AY32" s="5065"/>
      <c r="AZ32" s="5066"/>
      <c r="BA32" s="5066"/>
      <c r="BB32" s="5066"/>
      <c r="BC32" s="5066"/>
      <c r="BD32" s="5066"/>
      <c r="BE32" s="5066"/>
      <c r="BF32" s="5066"/>
      <c r="BG32" s="5067"/>
      <c r="BH32" s="5066"/>
      <c r="BI32" s="5066"/>
      <c r="BJ32" s="5066"/>
      <c r="BK32" s="5066"/>
      <c r="BL32" s="5066"/>
      <c r="BM32" s="5066"/>
      <c r="BN32" s="5068"/>
      <c r="BO32" s="5082"/>
      <c r="BP32" s="5228"/>
      <c r="BQ32" s="5084"/>
      <c r="BR32" s="5085" t="s">
        <v>14</v>
      </c>
      <c r="BS32" s="5085" t="s">
        <v>12</v>
      </c>
      <c r="BT32" s="5085"/>
      <c r="BU32" s="5085"/>
      <c r="BV32" s="5085" t="s">
        <v>15</v>
      </c>
      <c r="BW32" s="5085" t="s">
        <v>12</v>
      </c>
      <c r="BX32" s="5085" t="s">
        <v>12</v>
      </c>
      <c r="BY32" s="5085"/>
      <c r="BZ32" s="5085"/>
      <c r="CA32" s="5085"/>
      <c r="CB32" s="5085"/>
      <c r="CC32" s="5085" t="s">
        <v>0</v>
      </c>
      <c r="CD32" s="5086"/>
      <c r="CE32" s="4993"/>
      <c r="CF32" s="5443" t="s">
        <v>845</v>
      </c>
      <c r="CG32" s="5444" t="s">
        <v>1174</v>
      </c>
      <c r="CH32" s="5445">
        <v>29</v>
      </c>
      <c r="CI32" s="5445">
        <v>27955</v>
      </c>
      <c r="CJ32" s="5446">
        <v>44607</v>
      </c>
      <c r="CK32" s="5447">
        <v>11.5</v>
      </c>
      <c r="CL32" s="5445" t="s">
        <v>35</v>
      </c>
      <c r="CM32" s="5448">
        <v>242</v>
      </c>
      <c r="CN32" s="5449">
        <v>44620</v>
      </c>
      <c r="CO32" s="5450">
        <v>44617</v>
      </c>
      <c r="CP32" s="5445">
        <v>15138</v>
      </c>
      <c r="CQ32" s="5451">
        <v>15000</v>
      </c>
      <c r="CR32" s="5451">
        <f>(CK32*1000-CQ32)</f>
        <v>-3500</v>
      </c>
      <c r="CS32" s="5452">
        <f>(CM32*CQ32/1000)</f>
        <v>3630</v>
      </c>
      <c r="CT32" s="5453">
        <f>(CS32*0.03)</f>
        <v>108.89999999999999</v>
      </c>
      <c r="CU32" s="5451">
        <v>3</v>
      </c>
      <c r="CV32" s="5126"/>
      <c r="CW32" s="5122"/>
      <c r="CX32" s="5456" t="s">
        <v>105</v>
      </c>
      <c r="CY32" s="5445">
        <v>157</v>
      </c>
      <c r="CZ32" s="5445">
        <v>27338</v>
      </c>
      <c r="DA32" s="5446">
        <v>44595</v>
      </c>
      <c r="DB32" s="5447">
        <v>12.9</v>
      </c>
      <c r="DC32" s="5445" t="s">
        <v>35</v>
      </c>
      <c r="DD32" s="5452">
        <v>1362.93</v>
      </c>
      <c r="DE32" s="5449">
        <v>44635</v>
      </c>
      <c r="DF32" s="5446">
        <v>44650</v>
      </c>
      <c r="DG32" s="5445">
        <v>15188</v>
      </c>
      <c r="DH32" s="5451">
        <v>12900</v>
      </c>
      <c r="DI32" s="5451">
        <f>(DH32-DB32*1000)</f>
        <v>0</v>
      </c>
      <c r="DJ32" s="5452">
        <v>18677.86</v>
      </c>
      <c r="DK32" s="5453">
        <f t="shared" si="7"/>
        <v>560.33579999999995</v>
      </c>
      <c r="DL32" s="5451">
        <v>3</v>
      </c>
      <c r="DM32" s="5739"/>
      <c r="DO32" s="5025"/>
      <c r="DP32" s="5013"/>
      <c r="DQ32" s="5013"/>
      <c r="DR32" s="5013"/>
      <c r="DS32" s="5013"/>
      <c r="DT32" s="5013"/>
      <c r="DU32" s="5013"/>
      <c r="DV32" s="5013"/>
      <c r="DW32" s="5035"/>
      <c r="DX32" s="5013"/>
      <c r="DY32" s="5013"/>
      <c r="DZ32" s="5013"/>
      <c r="EA32" s="5013"/>
      <c r="EB32" s="5013"/>
      <c r="EC32" s="5013"/>
      <c r="ED32" s="5348"/>
      <c r="EE32" s="5026"/>
      <c r="EF32" s="5012"/>
      <c r="EG32" s="182"/>
      <c r="EH32" s="182"/>
      <c r="EI32" s="182"/>
      <c r="EJ32" s="182"/>
      <c r="EK32" s="182"/>
      <c r="EL32" s="182"/>
      <c r="EM32" s="182"/>
      <c r="EN32" s="182"/>
      <c r="EO32" s="182"/>
      <c r="EP32" s="182"/>
      <c r="EQ32" s="182"/>
      <c r="ER32" s="182"/>
      <c r="ES32" s="182"/>
      <c r="ET32" s="182"/>
      <c r="EU32" s="182"/>
      <c r="EV32" s="182"/>
      <c r="EX32" s="5528"/>
      <c r="EY32" s="5529"/>
      <c r="EZ32" s="5529"/>
      <c r="FA32" s="5529"/>
      <c r="FB32" s="5529"/>
      <c r="FC32" s="5529"/>
      <c r="FD32" s="5529"/>
      <c r="FE32" s="5529"/>
      <c r="FF32" s="5530"/>
      <c r="FG32" s="5529"/>
      <c r="FH32" s="5529"/>
      <c r="FI32" s="5529"/>
      <c r="FJ32" s="5529"/>
      <c r="FK32" s="5529"/>
      <c r="FL32" s="5529"/>
      <c r="FM32" s="6236"/>
      <c r="FN32" s="5531"/>
      <c r="FO32" s="5512"/>
      <c r="FP32" s="5535"/>
      <c r="FQ32" s="5535"/>
      <c r="FR32" s="5535"/>
      <c r="FS32" s="5535"/>
      <c r="FT32" s="5535"/>
      <c r="FU32" s="5535"/>
      <c r="FV32" s="5535"/>
      <c r="FW32" s="5535"/>
      <c r="FX32" s="5535"/>
      <c r="FY32" s="5535"/>
      <c r="FZ32" s="5535"/>
      <c r="GA32" s="5535"/>
      <c r="GB32" s="5535"/>
      <c r="GC32" s="5535"/>
      <c r="GD32" s="5535"/>
      <c r="GF32" s="5123"/>
      <c r="GG32" s="5124"/>
      <c r="GH32" s="5124"/>
      <c r="GI32" s="5124"/>
      <c r="GJ32" s="5124"/>
      <c r="GK32" s="5124"/>
      <c r="GL32" s="5124"/>
      <c r="GM32" s="5124"/>
      <c r="GN32" s="5125"/>
      <c r="GO32" s="5124"/>
      <c r="GP32" s="5124"/>
      <c r="GQ32" s="5124"/>
      <c r="GR32" s="5124"/>
      <c r="GS32" s="5124"/>
      <c r="GT32" s="5124"/>
      <c r="GU32" s="5126"/>
      <c r="GV32" s="5122"/>
      <c r="GW32" s="2557"/>
      <c r="GX32" s="2557"/>
      <c r="GY32" s="2557"/>
      <c r="GZ32" s="2557"/>
      <c r="HA32" s="2557"/>
      <c r="HB32" s="2557"/>
      <c r="HC32" s="2557"/>
      <c r="HD32" s="2557"/>
      <c r="HE32" s="2557"/>
      <c r="HF32" s="2557"/>
      <c r="HG32" s="2557"/>
      <c r="HH32" s="2557"/>
      <c r="HI32" s="2557"/>
      <c r="HJ32" s="2557"/>
      <c r="HK32" s="2557"/>
    </row>
    <row r="33" spans="3:219">
      <c r="C33" s="6392"/>
      <c r="D33" s="5901"/>
      <c r="E33" s="5901"/>
      <c r="F33" s="5901"/>
      <c r="G33" s="5901"/>
      <c r="H33" s="5901"/>
      <c r="I33" s="5901"/>
      <c r="J33" s="5901"/>
      <c r="K33" s="5901"/>
      <c r="L33" s="5901"/>
      <c r="M33" s="5901"/>
      <c r="N33" s="5901"/>
      <c r="O33" s="4999"/>
      <c r="P33" s="5593"/>
      <c r="Q33" s="5589"/>
      <c r="R33" s="5618"/>
      <c r="S33" s="5589"/>
      <c r="T33" s="5595"/>
      <c r="U33" s="5619"/>
      <c r="V33" s="5594"/>
      <c r="W33" s="5620"/>
      <c r="X33" s="4482"/>
      <c r="Y33" s="5595"/>
      <c r="Z33" s="5618"/>
      <c r="AA33" s="5621"/>
      <c r="AB33" s="5621"/>
      <c r="AC33" s="5622"/>
      <c r="AD33" s="5622"/>
      <c r="AE33" s="5609"/>
      <c r="AF33" s="5869"/>
      <c r="AG33" s="6398"/>
      <c r="AH33" s="2149"/>
      <c r="AI33" s="2091"/>
      <c r="AJ33" s="2091"/>
      <c r="AK33" s="2091"/>
      <c r="AL33" s="2091"/>
      <c r="AM33" s="2091"/>
      <c r="AN33" s="2091"/>
      <c r="AO33" s="2091"/>
      <c r="AP33" s="2091"/>
      <c r="AQ33" s="2091"/>
      <c r="AR33" s="2092"/>
      <c r="AS33" s="2092"/>
      <c r="AT33" s="2091"/>
      <c r="AU33" s="2091"/>
      <c r="AV33" s="2091"/>
      <c r="AW33" s="2150"/>
      <c r="AX33" s="4993"/>
      <c r="AY33" s="5065"/>
      <c r="AZ33" s="5066"/>
      <c r="BA33" s="5066"/>
      <c r="BB33" s="5066"/>
      <c r="BC33" s="5066"/>
      <c r="BD33" s="5066"/>
      <c r="BE33" s="5066"/>
      <c r="BF33" s="5066"/>
      <c r="BG33" s="5067"/>
      <c r="BH33" s="5066"/>
      <c r="BI33" s="5066"/>
      <c r="BJ33" s="5066"/>
      <c r="BK33" s="5066"/>
      <c r="BL33" s="5066"/>
      <c r="BM33" s="5066"/>
      <c r="BN33" s="5068"/>
      <c r="BO33" s="5082"/>
      <c r="BP33" s="5229" t="s">
        <v>4</v>
      </c>
      <c r="BQ33" s="5087" t="s">
        <v>18</v>
      </c>
      <c r="BR33" s="5088" t="s">
        <v>19</v>
      </c>
      <c r="BS33" s="5088" t="s">
        <v>19</v>
      </c>
      <c r="BT33" s="5088" t="s">
        <v>20</v>
      </c>
      <c r="BU33" s="5088" t="s">
        <v>21</v>
      </c>
      <c r="BV33" s="5088" t="s">
        <v>22</v>
      </c>
      <c r="BW33" s="5088" t="s">
        <v>23</v>
      </c>
      <c r="BX33" s="5088" t="s">
        <v>23</v>
      </c>
      <c r="BY33" s="5088" t="s">
        <v>24</v>
      </c>
      <c r="BZ33" s="5088" t="s">
        <v>20</v>
      </c>
      <c r="CA33" s="5088" t="s">
        <v>25</v>
      </c>
      <c r="CB33" s="5088" t="s">
        <v>0</v>
      </c>
      <c r="CC33" s="5088" t="s">
        <v>1363</v>
      </c>
      <c r="CD33" s="5089" t="s">
        <v>26</v>
      </c>
      <c r="CE33" s="4993"/>
      <c r="CF33" s="5123"/>
      <c r="CG33" s="5124"/>
      <c r="CH33" s="5124"/>
      <c r="CI33" s="5124"/>
      <c r="CJ33" s="5124"/>
      <c r="CK33" s="5124"/>
      <c r="CL33" s="5124"/>
      <c r="CM33" s="5124"/>
      <c r="CN33" s="5125"/>
      <c r="CO33" s="5124"/>
      <c r="CP33" s="5124"/>
      <c r="CQ33" s="5124"/>
      <c r="CR33" s="5124"/>
      <c r="CS33" s="5124"/>
      <c r="CT33" s="5124"/>
      <c r="CU33" s="5423"/>
      <c r="CV33" s="5126"/>
      <c r="CW33" s="5122"/>
      <c r="CX33" s="5916" t="s">
        <v>105</v>
      </c>
      <c r="CY33" s="5473">
        <v>158</v>
      </c>
      <c r="CZ33" s="5473">
        <v>27564</v>
      </c>
      <c r="DA33" s="5474">
        <v>44637</v>
      </c>
      <c r="DB33" s="5475">
        <v>30</v>
      </c>
      <c r="DC33" s="5473" t="s">
        <v>35</v>
      </c>
      <c r="DD33" s="5476">
        <v>1362.93</v>
      </c>
      <c r="DE33" s="5477">
        <v>44665</v>
      </c>
      <c r="DF33" s="5474">
        <v>44677</v>
      </c>
      <c r="DG33" s="5473">
        <v>15235</v>
      </c>
      <c r="DH33" s="5478">
        <v>30000</v>
      </c>
      <c r="DI33" s="5451">
        <f>(DH33-DB33*1000)</f>
        <v>0</v>
      </c>
      <c r="DJ33" s="5476">
        <v>44710.8</v>
      </c>
      <c r="DK33" s="5479">
        <f t="shared" si="7"/>
        <v>1341.3240000000001</v>
      </c>
      <c r="DL33" s="5917">
        <v>3</v>
      </c>
      <c r="DM33" s="2523"/>
      <c r="DO33" s="5025"/>
      <c r="DP33" s="5013"/>
      <c r="DQ33" s="5013"/>
      <c r="DR33" s="5013"/>
      <c r="DS33" s="5013"/>
      <c r="DT33" s="5013"/>
      <c r="DU33" s="5013"/>
      <c r="DV33" s="5013"/>
      <c r="DW33" s="5035"/>
      <c r="DX33" s="5013"/>
      <c r="DY33" s="5013"/>
      <c r="DZ33" s="5013"/>
      <c r="EA33" s="5013"/>
      <c r="EB33" s="5013"/>
      <c r="EC33" s="5013"/>
      <c r="ED33" s="5348"/>
      <c r="EE33" s="5026"/>
      <c r="EF33" s="5012"/>
      <c r="EG33" s="182"/>
      <c r="EH33" s="182"/>
      <c r="EI33" s="182"/>
      <c r="EJ33" s="182"/>
      <c r="EK33" s="182"/>
      <c r="EL33" s="182"/>
      <c r="EM33" s="182"/>
      <c r="EN33" s="182"/>
      <c r="EO33" s="182"/>
      <c r="EP33" s="182"/>
      <c r="EQ33" s="182"/>
      <c r="ER33" s="182"/>
      <c r="ES33" s="182"/>
      <c r="ET33" s="182"/>
      <c r="EU33" s="182"/>
      <c r="EV33" s="182"/>
      <c r="EX33" s="5528"/>
      <c r="EY33" s="5529"/>
      <c r="EZ33" s="5529"/>
      <c r="FA33" s="5529"/>
      <c r="FB33" s="5529"/>
      <c r="FC33" s="5529"/>
      <c r="FD33" s="5529"/>
      <c r="FE33" s="5529"/>
      <c r="FF33" s="5530"/>
      <c r="FG33" s="5529"/>
      <c r="FH33" s="5529"/>
      <c r="FI33" s="5529"/>
      <c r="FJ33" s="5529"/>
      <c r="FK33" s="5529"/>
      <c r="FL33" s="5529"/>
      <c r="FM33" s="6236"/>
      <c r="FN33" s="5531"/>
      <c r="FO33" s="5512"/>
      <c r="FP33" s="5535"/>
      <c r="FQ33" s="5535"/>
      <c r="FR33" s="5535"/>
      <c r="FS33" s="5535"/>
      <c r="FT33" s="5535"/>
      <c r="FU33" s="5535"/>
      <c r="FV33" s="5535"/>
      <c r="FW33" s="5535"/>
      <c r="FX33" s="5535"/>
      <c r="FY33" s="5535"/>
      <c r="FZ33" s="5535"/>
      <c r="GA33" s="5535"/>
      <c r="GB33" s="5535"/>
      <c r="GC33" s="5535"/>
      <c r="GD33" s="5535"/>
      <c r="GF33" s="5123"/>
      <c r="GG33" s="5124"/>
      <c r="GH33" s="5124"/>
      <c r="GI33" s="5124"/>
      <c r="GJ33" s="5124"/>
      <c r="GK33" s="5124"/>
      <c r="GL33" s="5124"/>
      <c r="GM33" s="5124"/>
      <c r="GN33" s="5125"/>
      <c r="GO33" s="5124"/>
      <c r="GP33" s="5124"/>
      <c r="GQ33" s="5124"/>
      <c r="GR33" s="5124"/>
      <c r="GS33" s="5124"/>
      <c r="GT33" s="5124"/>
      <c r="GU33" s="5126"/>
      <c r="GV33" s="5122"/>
      <c r="GW33" s="2557"/>
      <c r="GX33" s="2557"/>
      <c r="GY33" s="2557"/>
      <c r="GZ33" s="2557"/>
      <c r="HA33" s="2557"/>
      <c r="HB33" s="2557"/>
      <c r="HC33" s="2557"/>
      <c r="HD33" s="2557"/>
      <c r="HE33" s="2557"/>
      <c r="HF33" s="2557"/>
      <c r="HG33" s="2557"/>
      <c r="HH33" s="2557"/>
      <c r="HI33" s="2557"/>
      <c r="HJ33" s="2557"/>
      <c r="HK33" s="2557"/>
    </row>
    <row r="34" spans="3:219" ht="15" thickBot="1">
      <c r="C34" s="6392"/>
      <c r="D34" s="5901"/>
      <c r="E34" s="5901"/>
      <c r="F34" s="5901"/>
      <c r="G34" s="5901"/>
      <c r="H34" s="5901"/>
      <c r="I34" s="5901"/>
      <c r="J34" s="5901"/>
      <c r="K34" s="5901"/>
      <c r="L34" s="5901"/>
      <c r="M34" s="5901"/>
      <c r="N34" s="5901"/>
      <c r="O34" s="4999"/>
      <c r="P34" s="5593"/>
      <c r="Q34" s="5589"/>
      <c r="R34" s="5589"/>
      <c r="S34" s="5589"/>
      <c r="T34" s="5595"/>
      <c r="U34" s="5596"/>
      <c r="V34" s="5594"/>
      <c r="W34" s="5597"/>
      <c r="X34" s="4482"/>
      <c r="Y34" s="5595"/>
      <c r="Z34" s="5594"/>
      <c r="AA34" s="5609"/>
      <c r="AB34" s="5609"/>
      <c r="AC34" s="5600"/>
      <c r="AD34" s="5600"/>
      <c r="AE34" s="5609"/>
      <c r="AF34" s="5869"/>
      <c r="AG34" s="6398"/>
      <c r="AH34" s="2149"/>
      <c r="AI34" s="2091"/>
      <c r="AJ34" s="2091"/>
      <c r="AK34" s="2091"/>
      <c r="AL34" s="2091"/>
      <c r="AM34" s="2091"/>
      <c r="AN34" s="2091"/>
      <c r="AO34" s="2091"/>
      <c r="AP34" s="2091"/>
      <c r="AQ34" s="2091"/>
      <c r="AR34" s="2092"/>
      <c r="AS34" s="2092"/>
      <c r="AT34" s="2091"/>
      <c r="AU34" s="2091"/>
      <c r="AV34" s="2091"/>
      <c r="AW34" s="2150"/>
      <c r="AX34" s="4993"/>
      <c r="AY34" s="5065"/>
      <c r="AZ34" s="5066"/>
      <c r="BA34" s="5066"/>
      <c r="BB34" s="5066"/>
      <c r="BC34" s="5066"/>
      <c r="BD34" s="5066"/>
      <c r="BE34" s="5066"/>
      <c r="BF34" s="5066"/>
      <c r="BG34" s="5067"/>
      <c r="BH34" s="5066"/>
      <c r="BI34" s="5066"/>
      <c r="BJ34" s="5066"/>
      <c r="BK34" s="5066"/>
      <c r="BL34" s="5066"/>
      <c r="BM34" s="5066"/>
      <c r="BN34" s="5068"/>
      <c r="BO34" s="5082"/>
      <c r="BP34" s="5230"/>
      <c r="BQ34" s="5090"/>
      <c r="BR34" s="5091" t="s">
        <v>3</v>
      </c>
      <c r="BS34" s="5091" t="s">
        <v>18</v>
      </c>
      <c r="BT34" s="5091"/>
      <c r="BU34" s="5091"/>
      <c r="BV34" s="5091" t="s">
        <v>21</v>
      </c>
      <c r="BW34" s="5091" t="s">
        <v>27</v>
      </c>
      <c r="BX34" s="5091" t="s">
        <v>28</v>
      </c>
      <c r="BY34" s="5091"/>
      <c r="BZ34" s="5091"/>
      <c r="CA34" s="5091"/>
      <c r="CB34" s="5091"/>
      <c r="CC34" s="5091" t="s">
        <v>11</v>
      </c>
      <c r="CD34" s="5092"/>
      <c r="CE34" s="4993"/>
      <c r="CF34" s="5123"/>
      <c r="CG34" s="5124"/>
      <c r="CH34" s="5124"/>
      <c r="CI34" s="5124"/>
      <c r="CJ34" s="5124"/>
      <c r="CK34" s="5124"/>
      <c r="CL34" s="5124"/>
      <c r="CM34" s="5124"/>
      <c r="CN34" s="5125"/>
      <c r="CO34" s="5124"/>
      <c r="CP34" s="5124"/>
      <c r="CQ34" s="5124"/>
      <c r="CR34" s="5124"/>
      <c r="CS34" s="5124"/>
      <c r="CT34" s="5124"/>
      <c r="CU34" s="5423"/>
      <c r="CV34" s="5126"/>
      <c r="CW34" s="5122"/>
      <c r="CX34" s="5456" t="s">
        <v>105</v>
      </c>
      <c r="CY34" s="5445">
        <v>159</v>
      </c>
      <c r="CZ34" s="5473">
        <v>27843</v>
      </c>
      <c r="DA34" s="5474">
        <v>44687</v>
      </c>
      <c r="DB34" s="5475">
        <v>30</v>
      </c>
      <c r="DC34" s="5473" t="s">
        <v>35</v>
      </c>
      <c r="DD34" s="5476">
        <v>1362.93</v>
      </c>
      <c r="DE34" s="5477">
        <v>44693</v>
      </c>
      <c r="DF34" s="5474">
        <v>44712</v>
      </c>
      <c r="DG34" s="5473">
        <v>15277</v>
      </c>
      <c r="DH34" s="5478">
        <v>30000</v>
      </c>
      <c r="DI34" s="5478">
        <f t="shared" ref="DI34:DI40" si="8">(DB34*1000-DH34)</f>
        <v>0</v>
      </c>
      <c r="DJ34" s="5452">
        <v>43581.69</v>
      </c>
      <c r="DK34" s="5479">
        <f t="shared" si="7"/>
        <v>1307.4507000000001</v>
      </c>
      <c r="DL34" s="5478">
        <v>3</v>
      </c>
      <c r="DM34" s="2523"/>
      <c r="DO34" s="5025"/>
      <c r="DP34" s="5013"/>
      <c r="DQ34" s="5013"/>
      <c r="DR34" s="5013"/>
      <c r="DS34" s="5013"/>
      <c r="DT34" s="5013"/>
      <c r="DU34" s="5013"/>
      <c r="DV34" s="5013"/>
      <c r="DW34" s="5035"/>
      <c r="DX34" s="5013"/>
      <c r="DY34" s="5013"/>
      <c r="DZ34" s="5013"/>
      <c r="EA34" s="5013"/>
      <c r="EB34" s="5013"/>
      <c r="EC34" s="5013"/>
      <c r="ED34" s="5348"/>
      <c r="EE34" s="5026"/>
      <c r="EF34" s="5012"/>
      <c r="EG34" s="182"/>
      <c r="EH34" s="182"/>
      <c r="EI34" s="182"/>
      <c r="EJ34" s="182"/>
      <c r="EK34" s="182"/>
      <c r="EL34" s="182"/>
      <c r="EM34" s="182"/>
      <c r="EN34" s="182"/>
      <c r="EO34" s="182"/>
      <c r="EP34" s="182"/>
      <c r="EQ34" s="182"/>
      <c r="ER34" s="182"/>
      <c r="ES34" s="182"/>
      <c r="ET34" s="182"/>
      <c r="EU34" s="182"/>
      <c r="EV34" s="182"/>
      <c r="EX34" s="5528"/>
      <c r="EY34" s="5529"/>
      <c r="EZ34" s="5529"/>
      <c r="FA34" s="5529"/>
      <c r="FB34" s="5529"/>
      <c r="FC34" s="5529"/>
      <c r="FD34" s="5529"/>
      <c r="FE34" s="5529"/>
      <c r="FF34" s="5530"/>
      <c r="FG34" s="5529"/>
      <c r="FH34" s="5529"/>
      <c r="FI34" s="5529"/>
      <c r="FJ34" s="5529"/>
      <c r="FK34" s="5529"/>
      <c r="FL34" s="5529"/>
      <c r="FM34" s="6236"/>
      <c r="FN34" s="5531"/>
      <c r="FO34" s="5512"/>
      <c r="FP34" s="5535"/>
      <c r="FQ34" s="5535"/>
      <c r="FR34" s="5535"/>
      <c r="FS34" s="5535"/>
      <c r="FT34" s="5535"/>
      <c r="FU34" s="5535"/>
      <c r="FV34" s="5535"/>
      <c r="FW34" s="5535"/>
      <c r="FX34" s="5535"/>
      <c r="FY34" s="5535"/>
      <c r="FZ34" s="5535"/>
      <c r="GA34" s="5535"/>
      <c r="GB34" s="5535"/>
      <c r="GC34" s="5535"/>
      <c r="GD34" s="5535"/>
      <c r="GF34" s="5123"/>
      <c r="GG34" s="5124"/>
      <c r="GH34" s="5124"/>
      <c r="GI34" s="5124"/>
      <c r="GJ34" s="5124"/>
      <c r="GK34" s="5124"/>
      <c r="GL34" s="5124"/>
      <c r="GM34" s="5124"/>
      <c r="GN34" s="5125"/>
      <c r="GO34" s="5124"/>
      <c r="GP34" s="5124"/>
      <c r="GQ34" s="5124"/>
      <c r="GR34" s="5124"/>
      <c r="GS34" s="5124"/>
      <c r="GT34" s="5124"/>
      <c r="GU34" s="5126"/>
      <c r="GV34" s="5122"/>
      <c r="GW34" s="2557"/>
      <c r="GX34" s="2557"/>
      <c r="GY34" s="2557"/>
      <c r="GZ34" s="2557"/>
      <c r="HA34" s="2557"/>
      <c r="HB34" s="2557"/>
      <c r="HC34" s="2557"/>
      <c r="HD34" s="2557"/>
      <c r="HE34" s="2557"/>
      <c r="HF34" s="2557"/>
      <c r="HG34" s="2557"/>
      <c r="HH34" s="2557"/>
      <c r="HI34" s="2557"/>
      <c r="HJ34" s="2557"/>
      <c r="HK34" s="2557"/>
    </row>
    <row r="35" spans="3:219" ht="15" thickBot="1">
      <c r="C35" s="6392"/>
      <c r="D35" s="5901"/>
      <c r="E35" s="5901"/>
      <c r="F35" s="5901"/>
      <c r="G35" s="5901"/>
      <c r="H35" s="5901"/>
      <c r="I35" s="5901"/>
      <c r="J35" s="5901"/>
      <c r="K35" s="5901"/>
      <c r="L35" s="5901"/>
      <c r="M35" s="5901"/>
      <c r="N35" s="5901"/>
      <c r="O35" s="4999"/>
      <c r="P35" s="5593"/>
      <c r="Q35" s="5617"/>
      <c r="R35" s="5623"/>
      <c r="S35" s="5589"/>
      <c r="T35" s="5595"/>
      <c r="U35" s="5596"/>
      <c r="V35" s="5594"/>
      <c r="W35" s="5597"/>
      <c r="X35" s="4482"/>
      <c r="Y35" s="5595"/>
      <c r="Z35" s="5594"/>
      <c r="AA35" s="5609"/>
      <c r="AB35" s="5609"/>
      <c r="AC35" s="5600"/>
      <c r="AD35" s="5600"/>
      <c r="AE35" s="5609"/>
      <c r="AF35" s="5869"/>
      <c r="AG35" s="6398"/>
      <c r="AH35" s="5788"/>
      <c r="AI35" s="2151"/>
      <c r="AJ35" s="2151"/>
      <c r="AK35" s="2151"/>
      <c r="AL35" s="2151"/>
      <c r="AM35" s="2151"/>
      <c r="AN35" s="2151"/>
      <c r="AO35" s="2151"/>
      <c r="AP35" s="2151"/>
      <c r="AQ35" s="2151"/>
      <c r="AR35" s="3057"/>
      <c r="AS35" s="3057"/>
      <c r="AT35" s="2151"/>
      <c r="AU35" s="2151"/>
      <c r="AV35" s="2151"/>
      <c r="AW35" s="2152"/>
      <c r="AX35" s="4993"/>
      <c r="AY35" s="5065"/>
      <c r="AZ35" s="5066"/>
      <c r="BA35" s="5066"/>
      <c r="BB35" s="5066"/>
      <c r="BC35" s="5066"/>
      <c r="BD35" s="5066"/>
      <c r="BE35" s="5066"/>
      <c r="BF35" s="5066"/>
      <c r="BG35" s="5067"/>
      <c r="BH35" s="5066"/>
      <c r="BI35" s="5066"/>
      <c r="BJ35" s="5066"/>
      <c r="BK35" s="5066"/>
      <c r="BL35" s="5066"/>
      <c r="BM35" s="5066"/>
      <c r="BN35" s="5068"/>
      <c r="BO35" s="5082"/>
      <c r="BP35" s="5311" t="s">
        <v>1394</v>
      </c>
      <c r="BQ35" s="5312">
        <v>40</v>
      </c>
      <c r="BR35" s="5313">
        <v>106337</v>
      </c>
      <c r="BS35" s="5314">
        <v>44529</v>
      </c>
      <c r="BT35" s="5315">
        <v>3000</v>
      </c>
      <c r="BU35" s="5313" t="s">
        <v>96</v>
      </c>
      <c r="BV35" s="5316">
        <v>19.95</v>
      </c>
      <c r="BW35" s="5347">
        <v>44574</v>
      </c>
      <c r="BX35" s="5314">
        <v>44568</v>
      </c>
      <c r="BY35" s="5317">
        <v>64358</v>
      </c>
      <c r="BZ35" s="5316">
        <v>3015.3</v>
      </c>
      <c r="CA35" s="5242">
        <f t="shared" ref="CA35:CA45" si="9">(BT35-BZ35)</f>
        <v>-15.300000000000182</v>
      </c>
      <c r="CB35" s="5242">
        <f t="shared" ref="CB35:CB42" si="10">(BV35*BZ35)</f>
        <v>60155.235000000001</v>
      </c>
      <c r="CC35" s="5316">
        <f t="shared" ref="CC35:CC42" si="11">(CB35*0.05)</f>
        <v>3007.7617500000001</v>
      </c>
      <c r="CD35" s="5318"/>
      <c r="CE35" s="4993"/>
      <c r="CF35" s="5123"/>
      <c r="CG35" s="5124"/>
      <c r="CH35" s="5124"/>
      <c r="CI35" s="5124"/>
      <c r="CJ35" s="5124"/>
      <c r="CK35" s="5124"/>
      <c r="CL35" s="5124"/>
      <c r="CM35" s="5124"/>
      <c r="CN35" s="5125"/>
      <c r="CO35" s="5124"/>
      <c r="CP35" s="5124"/>
      <c r="CQ35" s="5124"/>
      <c r="CR35" s="5124"/>
      <c r="CS35" s="5124"/>
      <c r="CT35" s="5124"/>
      <c r="CU35" s="5423"/>
      <c r="CV35" s="5126"/>
      <c r="CW35" s="5122"/>
      <c r="CX35" s="5456" t="s">
        <v>105</v>
      </c>
      <c r="CY35" s="5445">
        <v>160</v>
      </c>
      <c r="CZ35" s="5473">
        <v>27843</v>
      </c>
      <c r="DA35" s="5474">
        <v>44687</v>
      </c>
      <c r="DB35" s="5475">
        <v>30</v>
      </c>
      <c r="DC35" s="5473" t="s">
        <v>35</v>
      </c>
      <c r="DD35" s="5476">
        <v>1362.93</v>
      </c>
      <c r="DE35" s="5477">
        <v>44706</v>
      </c>
      <c r="DF35" s="5474">
        <v>44712</v>
      </c>
      <c r="DG35" s="5473">
        <v>15277</v>
      </c>
      <c r="DH35" s="5478">
        <v>15000</v>
      </c>
      <c r="DI35" s="5478">
        <f t="shared" si="8"/>
        <v>15000</v>
      </c>
      <c r="DJ35" s="5452">
        <v>23649.47</v>
      </c>
      <c r="DK35" s="5479">
        <f t="shared" si="7"/>
        <v>709.48410000000001</v>
      </c>
      <c r="DL35" s="5478">
        <v>3</v>
      </c>
      <c r="DM35" s="2523"/>
      <c r="DO35" s="5025"/>
      <c r="DP35" s="5013"/>
      <c r="DQ35" s="5013"/>
      <c r="DR35" s="5013"/>
      <c r="DS35" s="5013"/>
      <c r="DT35" s="5013"/>
      <c r="DU35" s="5013"/>
      <c r="DV35" s="5013"/>
      <c r="DW35" s="5035"/>
      <c r="DX35" s="5013"/>
      <c r="DY35" s="5013"/>
      <c r="DZ35" s="5013"/>
      <c r="EA35" s="5013"/>
      <c r="EB35" s="5013"/>
      <c r="EC35" s="5013"/>
      <c r="ED35" s="5348"/>
      <c r="EE35" s="5026"/>
      <c r="EF35" s="5012"/>
      <c r="EG35" s="182"/>
      <c r="EH35" s="182"/>
      <c r="EI35" s="182"/>
      <c r="EJ35" s="182"/>
      <c r="EK35" s="182"/>
      <c r="EL35" s="182"/>
      <c r="EM35" s="182"/>
      <c r="EN35" s="182"/>
      <c r="EO35" s="182"/>
      <c r="EP35" s="182"/>
      <c r="EQ35" s="182"/>
      <c r="ER35" s="182"/>
      <c r="ES35" s="182"/>
      <c r="ET35" s="182"/>
      <c r="EU35" s="182"/>
      <c r="EV35" s="182"/>
      <c r="EX35" s="5528"/>
      <c r="EY35" s="5529"/>
      <c r="EZ35" s="5529"/>
      <c r="FA35" s="5529"/>
      <c r="FB35" s="5529"/>
      <c r="FC35" s="5529"/>
      <c r="FD35" s="5529"/>
      <c r="FE35" s="5529"/>
      <c r="FF35" s="5530"/>
      <c r="FG35" s="5529"/>
      <c r="FH35" s="5529"/>
      <c r="FI35" s="5529"/>
      <c r="FJ35" s="5529"/>
      <c r="FK35" s="5529"/>
      <c r="FL35" s="5529"/>
      <c r="FM35" s="6236"/>
      <c r="FN35" s="5531"/>
      <c r="FO35" s="5512"/>
      <c r="FP35" s="5535"/>
      <c r="FQ35" s="5535"/>
      <c r="FR35" s="5535"/>
      <c r="FS35" s="5535"/>
      <c r="FT35" s="5535"/>
      <c r="FU35" s="5535"/>
      <c r="FV35" s="5535"/>
      <c r="FW35" s="5535"/>
      <c r="FX35" s="5535"/>
      <c r="FY35" s="5535"/>
      <c r="FZ35" s="5535"/>
      <c r="GA35" s="5535"/>
      <c r="GB35" s="5535"/>
      <c r="GC35" s="5535"/>
      <c r="GD35" s="5535"/>
      <c r="GF35" s="5123"/>
      <c r="GG35" s="5124"/>
      <c r="GH35" s="5124"/>
      <c r="GI35" s="5124"/>
      <c r="GJ35" s="5124"/>
      <c r="GK35" s="5124"/>
      <c r="GL35" s="5124"/>
      <c r="GM35" s="5124"/>
      <c r="GN35" s="5125"/>
      <c r="GO35" s="5124"/>
      <c r="GP35" s="5124"/>
      <c r="GQ35" s="5124"/>
      <c r="GR35" s="5124"/>
      <c r="GS35" s="5124"/>
      <c r="GT35" s="5124"/>
      <c r="GU35" s="5126"/>
      <c r="GV35" s="5122"/>
      <c r="GW35" s="2557"/>
      <c r="GX35" s="2557"/>
      <c r="GY35" s="2557"/>
      <c r="GZ35" s="2557"/>
      <c r="HA35" s="2557"/>
      <c r="HB35" s="2557"/>
      <c r="HC35" s="2557"/>
      <c r="HD35" s="2557"/>
      <c r="HE35" s="2557"/>
      <c r="HF35" s="2557"/>
      <c r="HG35" s="2557"/>
      <c r="HH35" s="2557"/>
      <c r="HI35" s="2557"/>
      <c r="HJ35" s="2557"/>
      <c r="HK35" s="2557"/>
    </row>
    <row r="36" spans="3:219">
      <c r="C36" s="6392"/>
      <c r="D36" s="5901"/>
      <c r="E36" s="5901"/>
      <c r="F36" s="5901"/>
      <c r="G36" s="5901"/>
      <c r="H36" s="5901"/>
      <c r="I36" s="5901"/>
      <c r="J36" s="5901"/>
      <c r="K36" s="5901"/>
      <c r="L36" s="5901"/>
      <c r="M36" s="5901"/>
      <c r="N36" s="5901"/>
      <c r="O36" s="4999"/>
      <c r="P36" s="5593"/>
      <c r="Q36" s="5594"/>
      <c r="R36" s="5594"/>
      <c r="S36" s="5594"/>
      <c r="T36" s="5595"/>
      <c r="U36" s="5624"/>
      <c r="V36" s="5594"/>
      <c r="W36" s="5625"/>
      <c r="X36" s="4482"/>
      <c r="Y36" s="5595"/>
      <c r="Z36" s="5594"/>
      <c r="AA36" s="5594"/>
      <c r="AB36" s="5594"/>
      <c r="AC36" s="5608"/>
      <c r="AD36" s="5608"/>
      <c r="AE36" s="5609"/>
      <c r="AF36" s="5869"/>
      <c r="AG36" s="6398"/>
      <c r="AH36" s="2024"/>
      <c r="AI36" s="2024"/>
      <c r="AJ36" s="2024"/>
      <c r="AK36" s="2024"/>
      <c r="AL36" s="2024"/>
      <c r="AM36" s="2024"/>
      <c r="AN36" s="2024"/>
      <c r="AO36" s="2024"/>
      <c r="AP36" s="2024"/>
      <c r="AQ36" s="2024"/>
      <c r="AR36" s="2024"/>
      <c r="AS36" s="2024"/>
      <c r="AT36" s="2024"/>
      <c r="AU36" s="2024"/>
      <c r="AV36" s="2024"/>
      <c r="AW36" s="2024"/>
      <c r="AX36" s="4993"/>
      <c r="AY36" s="5065"/>
      <c r="AZ36" s="5066"/>
      <c r="BA36" s="5066"/>
      <c r="BB36" s="5066"/>
      <c r="BC36" s="5066"/>
      <c r="BD36" s="5066"/>
      <c r="BE36" s="5066"/>
      <c r="BF36" s="5066"/>
      <c r="BG36" s="5067"/>
      <c r="BH36" s="5066"/>
      <c r="BI36" s="5066"/>
      <c r="BJ36" s="5066"/>
      <c r="BK36" s="5066"/>
      <c r="BL36" s="5066"/>
      <c r="BM36" s="5066"/>
      <c r="BN36" s="5068"/>
      <c r="BO36" s="5082"/>
      <c r="BP36" s="5401" t="s">
        <v>1394</v>
      </c>
      <c r="BQ36" s="5253">
        <v>41</v>
      </c>
      <c r="BR36" s="5254">
        <v>106338</v>
      </c>
      <c r="BS36" s="5255">
        <v>44529</v>
      </c>
      <c r="BT36" s="5256">
        <v>2000</v>
      </c>
      <c r="BU36" s="5254" t="s">
        <v>96</v>
      </c>
      <c r="BV36" s="5257">
        <v>19.95</v>
      </c>
      <c r="BW36" s="5397">
        <v>44607</v>
      </c>
      <c r="BX36" s="5255">
        <v>44607</v>
      </c>
      <c r="BY36" s="5398">
        <v>64561</v>
      </c>
      <c r="BZ36" s="5257">
        <v>1989.57</v>
      </c>
      <c r="CA36" s="5250">
        <f t="shared" si="9"/>
        <v>10.430000000000064</v>
      </c>
      <c r="CB36" s="5250">
        <f t="shared" si="10"/>
        <v>39691.921499999997</v>
      </c>
      <c r="CC36" s="5257">
        <f t="shared" si="11"/>
        <v>1984.5960749999999</v>
      </c>
      <c r="CD36" s="5327"/>
      <c r="CE36" s="4993"/>
      <c r="CF36" s="5123"/>
      <c r="CG36" s="5124"/>
      <c r="CH36" s="5124"/>
      <c r="CI36" s="5124"/>
      <c r="CJ36" s="5124"/>
      <c r="CK36" s="5124"/>
      <c r="CL36" s="5124"/>
      <c r="CM36" s="5124"/>
      <c r="CN36" s="5125"/>
      <c r="CO36" s="5124"/>
      <c r="CP36" s="5124"/>
      <c r="CQ36" s="5124"/>
      <c r="CR36" s="5124"/>
      <c r="CS36" s="5124"/>
      <c r="CT36" s="5124"/>
      <c r="CU36" s="5423"/>
      <c r="CV36" s="5126"/>
      <c r="CW36" s="5122"/>
      <c r="CX36" s="5456" t="s">
        <v>105</v>
      </c>
      <c r="CY36" s="5445">
        <v>160</v>
      </c>
      <c r="CZ36" s="5473">
        <v>27843</v>
      </c>
      <c r="DA36" s="5474">
        <v>44687</v>
      </c>
      <c r="DB36" s="5475">
        <v>15</v>
      </c>
      <c r="DC36" s="5473" t="s">
        <v>35</v>
      </c>
      <c r="DD36" s="5476">
        <v>1362.93</v>
      </c>
      <c r="DE36" s="5477">
        <v>44706</v>
      </c>
      <c r="DF36" s="5474">
        <v>44736</v>
      </c>
      <c r="DG36" s="5473">
        <v>15312</v>
      </c>
      <c r="DH36" s="5478">
        <v>15000</v>
      </c>
      <c r="DI36" s="5478">
        <f>(DB36*1000-DH36)</f>
        <v>0</v>
      </c>
      <c r="DJ36" s="5452">
        <v>20443.95</v>
      </c>
      <c r="DK36" s="5479">
        <f>(DJ36*0.03)</f>
        <v>613.31849999999997</v>
      </c>
      <c r="DL36" s="5478">
        <v>3</v>
      </c>
      <c r="DM36" s="2964"/>
      <c r="DO36" s="5025"/>
      <c r="DP36" s="5013"/>
      <c r="DQ36" s="5013"/>
      <c r="DR36" s="5013"/>
      <c r="DS36" s="5013"/>
      <c r="DT36" s="5013"/>
      <c r="DU36" s="5013"/>
      <c r="DV36" s="5013"/>
      <c r="DW36" s="5035"/>
      <c r="DX36" s="5013"/>
      <c r="DY36" s="5013"/>
      <c r="DZ36" s="5013"/>
      <c r="EA36" s="5013"/>
      <c r="EB36" s="5013"/>
      <c r="EC36" s="5013"/>
      <c r="ED36" s="5348"/>
      <c r="EE36" s="5026"/>
      <c r="EF36" s="5012"/>
      <c r="EX36" s="5528"/>
      <c r="EY36" s="5529"/>
      <c r="EZ36" s="5529"/>
      <c r="FA36" s="5529"/>
      <c r="FB36" s="5529"/>
      <c r="FC36" s="5529"/>
      <c r="FD36" s="5529"/>
      <c r="FE36" s="5529"/>
      <c r="FF36" s="5530"/>
      <c r="FG36" s="5529"/>
      <c r="FH36" s="5529"/>
      <c r="FI36" s="5529"/>
      <c r="FJ36" s="5529"/>
      <c r="FK36" s="5529"/>
      <c r="FL36" s="5529"/>
      <c r="FM36" s="6236"/>
      <c r="FN36" s="5531"/>
      <c r="FO36" s="5512"/>
      <c r="FP36" s="5506"/>
      <c r="FQ36" s="5506"/>
      <c r="FR36" s="5506"/>
      <c r="FS36" s="5506"/>
      <c r="FT36" s="5506"/>
      <c r="FU36" s="5506"/>
      <c r="FV36" s="5506"/>
      <c r="FW36" s="5506"/>
      <c r="FX36" s="5506"/>
      <c r="FY36" s="5506"/>
      <c r="FZ36" s="5506"/>
      <c r="GA36" s="5506"/>
      <c r="GB36" s="5506"/>
      <c r="GC36" s="5506"/>
      <c r="GD36" s="5506"/>
      <c r="GF36" s="5123"/>
      <c r="GG36" s="5124"/>
      <c r="GH36" s="5124"/>
      <c r="GI36" s="5124"/>
      <c r="GJ36" s="5124"/>
      <c r="GK36" s="5124"/>
      <c r="GL36" s="5124"/>
      <c r="GM36" s="5124"/>
      <c r="GN36" s="5125"/>
      <c r="GO36" s="5124"/>
      <c r="GP36" s="5124"/>
      <c r="GQ36" s="5124"/>
      <c r="GR36" s="5124"/>
      <c r="GS36" s="5124"/>
      <c r="GT36" s="5124"/>
      <c r="GU36" s="5126"/>
      <c r="GV36" s="5122"/>
      <c r="GW36" s="2248"/>
      <c r="GX36" s="2248"/>
      <c r="GY36" s="2248"/>
      <c r="GZ36" s="2248"/>
      <c r="HA36" s="2248"/>
      <c r="HB36" s="2248"/>
      <c r="HC36" s="2248"/>
      <c r="HD36" s="2248"/>
      <c r="HE36" s="2248"/>
      <c r="HF36" s="2248"/>
      <c r="HG36" s="2248"/>
      <c r="HH36" s="2248"/>
      <c r="HI36" s="2248"/>
      <c r="HJ36" s="2248"/>
      <c r="HK36" s="2248"/>
    </row>
    <row r="37" spans="3:219">
      <c r="C37" s="6392"/>
      <c r="D37" s="5901"/>
      <c r="E37" s="5901"/>
      <c r="F37" s="5901"/>
      <c r="G37" s="5901"/>
      <c r="H37" s="5901"/>
      <c r="I37" s="5901"/>
      <c r="J37" s="5901"/>
      <c r="K37" s="5901"/>
      <c r="L37" s="5901"/>
      <c r="M37" s="5901"/>
      <c r="N37" s="5901"/>
      <c r="O37" s="4999"/>
      <c r="P37" s="5589"/>
      <c r="Q37" s="5589"/>
      <c r="R37" s="5605"/>
      <c r="S37" s="5589"/>
      <c r="T37" s="5595"/>
      <c r="U37" s="5596"/>
      <c r="V37" s="5594"/>
      <c r="W37" s="5597"/>
      <c r="X37" s="4599"/>
      <c r="Y37" s="5595"/>
      <c r="Z37" s="5594"/>
      <c r="AA37" s="5594"/>
      <c r="AB37" s="5594"/>
      <c r="AC37" s="5608"/>
      <c r="AD37" s="5608"/>
      <c r="AE37" s="5609"/>
      <c r="AF37" s="5589"/>
      <c r="AG37" s="6398"/>
      <c r="AH37" s="2024"/>
      <c r="AI37" s="2024"/>
      <c r="AJ37" s="2024"/>
      <c r="AK37" s="2024"/>
      <c r="AL37" s="2024"/>
      <c r="AM37" s="2024"/>
      <c r="AN37" s="2024"/>
      <c r="AO37" s="2024"/>
      <c r="AP37" s="2024"/>
      <c r="AQ37" s="2024"/>
      <c r="AR37" s="2024"/>
      <c r="AS37" s="2024"/>
      <c r="AT37" s="2024"/>
      <c r="AU37" s="2024"/>
      <c r="AV37" s="2024"/>
      <c r="AW37" s="2024"/>
      <c r="AX37" s="4993"/>
      <c r="AY37" s="5074"/>
      <c r="AZ37" s="5075"/>
      <c r="BA37" s="5075"/>
      <c r="BB37" s="5075"/>
      <c r="BC37" s="5075"/>
      <c r="BD37" s="5075"/>
      <c r="BE37" s="5075"/>
      <c r="BF37" s="5075"/>
      <c r="BG37" s="5076"/>
      <c r="BH37" s="5075"/>
      <c r="BI37" s="5075"/>
      <c r="BJ37" s="5075"/>
      <c r="BK37" s="5075"/>
      <c r="BL37" s="5075"/>
      <c r="BM37" s="5075"/>
      <c r="BN37" s="5077"/>
      <c r="BO37" s="5082"/>
      <c r="BP37" s="5401" t="s">
        <v>1394</v>
      </c>
      <c r="BQ37" s="5253">
        <v>42</v>
      </c>
      <c r="BR37" s="5254">
        <v>106338</v>
      </c>
      <c r="BS37" s="5255">
        <v>44624</v>
      </c>
      <c r="BT37" s="5256">
        <v>3000</v>
      </c>
      <c r="BU37" s="5254" t="s">
        <v>96</v>
      </c>
      <c r="BV37" s="5257">
        <v>19.09</v>
      </c>
      <c r="BW37" s="5397">
        <v>44652</v>
      </c>
      <c r="BX37" s="5255">
        <v>44643</v>
      </c>
      <c r="BY37" s="5398">
        <v>65107</v>
      </c>
      <c r="BZ37" s="5257">
        <v>1989.57</v>
      </c>
      <c r="CA37" s="5250">
        <f t="shared" si="9"/>
        <v>1010.4300000000001</v>
      </c>
      <c r="CB37" s="5250">
        <f t="shared" si="10"/>
        <v>37980.891299999996</v>
      </c>
      <c r="CC37" s="5257">
        <f t="shared" si="11"/>
        <v>1899.0445649999999</v>
      </c>
      <c r="CD37" s="5167"/>
      <c r="CE37" s="4993"/>
      <c r="CF37" s="5135"/>
      <c r="CG37" s="5136"/>
      <c r="CH37" s="5136"/>
      <c r="CI37" s="5136"/>
      <c r="CJ37" s="5136"/>
      <c r="CK37" s="5136"/>
      <c r="CL37" s="5136"/>
      <c r="CM37" s="5136"/>
      <c r="CN37" s="5137"/>
      <c r="CO37" s="5136"/>
      <c r="CP37" s="5136"/>
      <c r="CQ37" s="5136"/>
      <c r="CR37" s="5136"/>
      <c r="CS37" s="5136"/>
      <c r="CT37" s="5136"/>
      <c r="CU37" s="5424"/>
      <c r="CV37" s="5138"/>
      <c r="CW37" s="5122"/>
      <c r="CX37" s="5456" t="s">
        <v>105</v>
      </c>
      <c r="CY37" s="5445">
        <v>161</v>
      </c>
      <c r="CZ37" s="5473">
        <v>27843</v>
      </c>
      <c r="DA37" s="5474">
        <v>44708</v>
      </c>
      <c r="DB37" s="5475">
        <v>30</v>
      </c>
      <c r="DC37" s="5473" t="s">
        <v>35</v>
      </c>
      <c r="DD37" s="5476">
        <v>1362.93</v>
      </c>
      <c r="DE37" s="5477">
        <v>44732</v>
      </c>
      <c r="DF37" s="5474">
        <v>44736</v>
      </c>
      <c r="DG37" s="5473">
        <v>15312</v>
      </c>
      <c r="DH37" s="5478">
        <v>30000</v>
      </c>
      <c r="DI37" s="5478">
        <f t="shared" si="8"/>
        <v>0</v>
      </c>
      <c r="DJ37" s="5452">
        <v>43071.31</v>
      </c>
      <c r="DK37" s="5479">
        <f>(DJ37*0.03)</f>
        <v>1292.1392999999998</v>
      </c>
      <c r="DL37" s="5478">
        <v>3</v>
      </c>
      <c r="DM37" s="2964"/>
      <c r="DO37" s="5031"/>
      <c r="DP37" s="5032"/>
      <c r="DQ37" s="5032"/>
      <c r="DR37" s="5032"/>
      <c r="DS37" s="5032"/>
      <c r="DT37" s="5032"/>
      <c r="DU37" s="5032"/>
      <c r="DV37" s="5032"/>
      <c r="DW37" s="5036"/>
      <c r="DX37" s="5032"/>
      <c r="DY37" s="5032"/>
      <c r="DZ37" s="5032"/>
      <c r="EA37" s="5032"/>
      <c r="EB37" s="5032"/>
      <c r="EC37" s="5032"/>
      <c r="ED37" s="5350"/>
      <c r="EE37" s="5033"/>
      <c r="EF37" s="5012"/>
      <c r="EX37" s="5545"/>
      <c r="EY37" s="5546"/>
      <c r="EZ37" s="5546"/>
      <c r="FA37" s="5546"/>
      <c r="FB37" s="5546"/>
      <c r="FC37" s="5546"/>
      <c r="FD37" s="5546"/>
      <c r="FE37" s="5546"/>
      <c r="FF37" s="5547"/>
      <c r="FG37" s="5546"/>
      <c r="FH37" s="5546"/>
      <c r="FI37" s="5546"/>
      <c r="FJ37" s="5546"/>
      <c r="FK37" s="5546"/>
      <c r="FL37" s="5546"/>
      <c r="FM37" s="6238"/>
      <c r="FN37" s="5548"/>
      <c r="FO37" s="5512"/>
      <c r="FP37" s="5506"/>
      <c r="FQ37" s="5506"/>
      <c r="FR37" s="5506"/>
      <c r="FS37" s="5506"/>
      <c r="FT37" s="5506"/>
      <c r="FU37" s="5506"/>
      <c r="FV37" s="5506"/>
      <c r="FW37" s="5506"/>
      <c r="FX37" s="5506"/>
      <c r="FY37" s="5506"/>
      <c r="FZ37" s="5506"/>
      <c r="GA37" s="5506"/>
      <c r="GB37" s="5506"/>
      <c r="GC37" s="5506"/>
      <c r="GD37" s="5506"/>
      <c r="GF37" s="5135"/>
      <c r="GG37" s="5136"/>
      <c r="GH37" s="5136"/>
      <c r="GI37" s="5136"/>
      <c r="GJ37" s="5136"/>
      <c r="GK37" s="5136"/>
      <c r="GL37" s="5136"/>
      <c r="GM37" s="5136"/>
      <c r="GN37" s="5137"/>
      <c r="GO37" s="5136"/>
      <c r="GP37" s="5136"/>
      <c r="GQ37" s="5136"/>
      <c r="GR37" s="5136"/>
      <c r="GS37" s="5136"/>
      <c r="GT37" s="5136"/>
      <c r="GU37" s="5138"/>
      <c r="GV37" s="5122"/>
      <c r="GW37" s="2248"/>
      <c r="GX37" s="2248"/>
      <c r="GY37" s="2248"/>
      <c r="GZ37" s="2248"/>
      <c r="HA37" s="2248"/>
      <c r="HB37" s="2248"/>
      <c r="HC37" s="2248"/>
      <c r="HD37" s="2248"/>
      <c r="HE37" s="2248"/>
      <c r="HF37" s="2248"/>
      <c r="HG37" s="2248"/>
      <c r="HH37" s="2248"/>
      <c r="HI37" s="2248"/>
      <c r="HJ37" s="2248"/>
      <c r="HK37" s="2248"/>
    </row>
    <row r="38" spans="3:219" ht="15" thickBot="1">
      <c r="C38" s="4999"/>
      <c r="D38" s="5901"/>
      <c r="E38" s="5901"/>
      <c r="F38" s="5901"/>
      <c r="G38" s="5901"/>
      <c r="H38" s="5901"/>
      <c r="I38" s="5901"/>
      <c r="J38" s="5901"/>
      <c r="K38" s="5901"/>
      <c r="L38" s="5901"/>
      <c r="M38" s="5901"/>
      <c r="N38" s="5901"/>
      <c r="O38" s="4999"/>
      <c r="P38" s="5635"/>
      <c r="Q38" s="5603"/>
      <c r="R38" s="5605"/>
      <c r="S38" s="5589"/>
      <c r="T38" s="5595"/>
      <c r="U38" s="5596"/>
      <c r="V38" s="5594"/>
      <c r="W38" s="5597"/>
      <c r="X38" s="4482"/>
      <c r="Y38" s="5595"/>
      <c r="Z38" s="5594"/>
      <c r="AA38" s="5594"/>
      <c r="AB38" s="5594"/>
      <c r="AC38" s="5608"/>
      <c r="AD38" s="5608"/>
      <c r="AE38" s="5609"/>
      <c r="AF38" s="5869"/>
      <c r="AG38" s="6398"/>
      <c r="AH38" s="5789" t="s">
        <v>351</v>
      </c>
      <c r="AI38" s="2024" t="s">
        <v>413</v>
      </c>
      <c r="AJ38" s="2024"/>
      <c r="AK38" s="2024"/>
      <c r="AL38" s="2154"/>
      <c r="AM38" s="2024"/>
      <c r="AN38" s="5790"/>
      <c r="AO38" s="5790"/>
      <c r="AP38" s="5790"/>
      <c r="AQ38" s="5790"/>
      <c r="AR38" s="5790"/>
      <c r="AS38" s="5790"/>
      <c r="AT38" s="5790"/>
      <c r="AU38" s="5790"/>
      <c r="AV38" s="5790"/>
      <c r="AW38" s="5790"/>
      <c r="AX38" s="4993"/>
      <c r="AY38" s="5074"/>
      <c r="AZ38" s="5075"/>
      <c r="BA38" s="5075"/>
      <c r="BB38" s="5075"/>
      <c r="BC38" s="5075"/>
      <c r="BD38" s="5075"/>
      <c r="BE38" s="5075"/>
      <c r="BF38" s="5075"/>
      <c r="BG38" s="5076"/>
      <c r="BH38" s="5075"/>
      <c r="BI38" s="5075"/>
      <c r="BJ38" s="5075"/>
      <c r="BK38" s="5075"/>
      <c r="BL38" s="5075"/>
      <c r="BM38" s="5075"/>
      <c r="BN38" s="5077"/>
      <c r="BO38" s="5082"/>
      <c r="BP38" s="5401" t="s">
        <v>1394</v>
      </c>
      <c r="BQ38" s="5253">
        <v>43</v>
      </c>
      <c r="BR38" s="5254">
        <v>106338</v>
      </c>
      <c r="BS38" s="5255">
        <v>44624</v>
      </c>
      <c r="BT38" s="5256">
        <v>3000</v>
      </c>
      <c r="BU38" s="5254" t="s">
        <v>96</v>
      </c>
      <c r="BV38" s="5257">
        <v>19.09</v>
      </c>
      <c r="BW38" s="5397">
        <v>44684</v>
      </c>
      <c r="BX38" s="5255">
        <v>44678</v>
      </c>
      <c r="BY38" s="5398">
        <v>65428</v>
      </c>
      <c r="BZ38" s="5257">
        <v>3002.69</v>
      </c>
      <c r="CA38" s="5250">
        <f t="shared" si="9"/>
        <v>-2.6900000000000546</v>
      </c>
      <c r="CB38" s="5250">
        <f t="shared" si="10"/>
        <v>57321.352100000004</v>
      </c>
      <c r="CC38" s="5257">
        <f t="shared" si="11"/>
        <v>2866.0676050000002</v>
      </c>
      <c r="CD38" s="5167"/>
      <c r="CE38" s="4993"/>
      <c r="CF38" s="5135"/>
      <c r="CG38" s="5136"/>
      <c r="CH38" s="5136"/>
      <c r="CI38" s="5136"/>
      <c r="CJ38" s="5136"/>
      <c r="CK38" s="5136"/>
      <c r="CL38" s="5136"/>
      <c r="CM38" s="5136"/>
      <c r="CN38" s="5137"/>
      <c r="CO38" s="5136"/>
      <c r="CP38" s="5136"/>
      <c r="CQ38" s="5136"/>
      <c r="CR38" s="5136"/>
      <c r="CS38" s="5136"/>
      <c r="CT38" s="5136"/>
      <c r="CU38" s="5424"/>
      <c r="CV38" s="5138"/>
      <c r="CW38" s="5122"/>
      <c r="CX38" s="5456" t="s">
        <v>105</v>
      </c>
      <c r="CY38" s="5445">
        <v>162</v>
      </c>
      <c r="CZ38" s="5473">
        <v>27947</v>
      </c>
      <c r="DA38" s="5474">
        <v>44708</v>
      </c>
      <c r="DB38" s="5475">
        <v>30</v>
      </c>
      <c r="DC38" s="5473" t="s">
        <v>35</v>
      </c>
      <c r="DD38" s="5476">
        <v>1362.93</v>
      </c>
      <c r="DE38" s="5477">
        <v>44750</v>
      </c>
      <c r="DF38" s="5474">
        <v>44757</v>
      </c>
      <c r="DG38" s="5473">
        <v>15347</v>
      </c>
      <c r="DH38" s="5478">
        <v>30000</v>
      </c>
      <c r="DI38" s="5478">
        <f t="shared" si="8"/>
        <v>0</v>
      </c>
      <c r="DJ38" s="5452">
        <v>46935.95</v>
      </c>
      <c r="DK38" s="5479">
        <f>(DJ38*0.03)</f>
        <v>1408.0784999999998</v>
      </c>
      <c r="DL38" s="5478">
        <v>3</v>
      </c>
      <c r="DM38" s="2523"/>
      <c r="DO38" s="5031"/>
      <c r="DP38" s="5032"/>
      <c r="DQ38" s="5032"/>
      <c r="DR38" s="5032"/>
      <c r="DS38" s="5032"/>
      <c r="DT38" s="5032"/>
      <c r="DU38" s="5032"/>
      <c r="DV38" s="5032"/>
      <c r="DW38" s="5036"/>
      <c r="DX38" s="5032"/>
      <c r="DY38" s="5032"/>
      <c r="DZ38" s="5032"/>
      <c r="EA38" s="5032"/>
      <c r="EB38" s="5032"/>
      <c r="EC38" s="5032"/>
      <c r="ED38" s="5350"/>
      <c r="EE38" s="5033"/>
      <c r="EF38" s="5012"/>
      <c r="EG38" s="5054"/>
      <c r="EH38" s="5051"/>
      <c r="EI38" s="5052"/>
      <c r="EJ38" s="5053"/>
      <c r="EK38" s="5053"/>
      <c r="EL38" s="5053"/>
      <c r="EM38" s="5053"/>
      <c r="EN38" s="5053"/>
      <c r="EO38" s="5053"/>
      <c r="EP38" s="5053"/>
      <c r="EQ38" s="5053"/>
      <c r="ER38" s="5053"/>
      <c r="ES38" s="5053"/>
      <c r="ET38" s="5053"/>
      <c r="EU38" s="5053"/>
      <c r="EV38" s="5053"/>
      <c r="EX38" s="5545"/>
      <c r="EY38" s="5546"/>
      <c r="EZ38" s="5546"/>
      <c r="FA38" s="5546"/>
      <c r="FB38" s="5546"/>
      <c r="FC38" s="5546"/>
      <c r="FD38" s="5546"/>
      <c r="FE38" s="5546"/>
      <c r="FF38" s="5547"/>
      <c r="FG38" s="5546"/>
      <c r="FH38" s="5546"/>
      <c r="FI38" s="5546"/>
      <c r="FJ38" s="5546"/>
      <c r="FK38" s="5546"/>
      <c r="FL38" s="5546"/>
      <c r="FM38" s="6238"/>
      <c r="FN38" s="5548"/>
      <c r="FO38" s="5512"/>
      <c r="FP38" s="5573"/>
      <c r="FQ38" s="5574"/>
      <c r="FR38" s="5575"/>
      <c r="FS38" s="5576"/>
      <c r="FT38" s="5576"/>
      <c r="FU38" s="5576"/>
      <c r="FV38" s="5576"/>
      <c r="FW38" s="5576"/>
      <c r="FX38" s="5576"/>
      <c r="FY38" s="5576"/>
      <c r="FZ38" s="5576"/>
      <c r="GA38" s="5576"/>
      <c r="GB38" s="5576"/>
      <c r="GC38" s="5576"/>
      <c r="GD38" s="5576"/>
      <c r="GF38" s="5135"/>
      <c r="GG38" s="5136"/>
      <c r="GH38" s="5136"/>
      <c r="GI38" s="5136"/>
      <c r="GJ38" s="5136"/>
      <c r="GK38" s="5136"/>
      <c r="GL38" s="5136"/>
      <c r="GM38" s="5136"/>
      <c r="GN38" s="5137"/>
      <c r="GO38" s="5136"/>
      <c r="GP38" s="5136"/>
      <c r="GQ38" s="5136"/>
      <c r="GR38" s="5136"/>
      <c r="GS38" s="5136"/>
      <c r="GT38" s="5136"/>
      <c r="GU38" s="5138"/>
      <c r="GV38" s="5122"/>
      <c r="GW38" s="5144"/>
      <c r="GX38" s="5145"/>
      <c r="GY38" s="5146"/>
      <c r="GZ38" s="5147"/>
      <c r="HA38" s="5147"/>
      <c r="HB38" s="5147"/>
      <c r="HC38" s="5147"/>
      <c r="HD38" s="5147"/>
      <c r="HE38" s="5147"/>
      <c r="HF38" s="5147"/>
      <c r="HG38" s="5147"/>
      <c r="HH38" s="5147"/>
      <c r="HI38" s="5147"/>
      <c r="HJ38" s="5147"/>
      <c r="HK38" s="5147"/>
    </row>
    <row r="39" spans="3:219" ht="15" thickBot="1">
      <c r="C39" s="4999"/>
      <c r="D39" s="5901"/>
      <c r="E39" s="5901"/>
      <c r="F39" s="5901"/>
      <c r="G39" s="5901"/>
      <c r="H39" s="5901"/>
      <c r="I39" s="5901"/>
      <c r="J39" s="5901"/>
      <c r="K39" s="5901"/>
      <c r="L39" s="5901"/>
      <c r="M39" s="5901"/>
      <c r="N39" s="5901"/>
      <c r="O39" s="4999"/>
      <c r="P39" s="5637"/>
      <c r="Q39" s="5638"/>
      <c r="R39" s="5626"/>
      <c r="S39" s="5612"/>
      <c r="T39" s="5606"/>
      <c r="U39" s="5639"/>
      <c r="V39" s="5612"/>
      <c r="W39" s="5629"/>
      <c r="X39" s="4482"/>
      <c r="Y39" s="5595"/>
      <c r="Z39" s="5594"/>
      <c r="AA39" s="5594"/>
      <c r="AB39" s="5594"/>
      <c r="AC39" s="5608"/>
      <c r="AD39" s="5608"/>
      <c r="AE39" s="5609"/>
      <c r="AF39" s="5869"/>
      <c r="AG39" s="6398"/>
      <c r="AH39" s="5579"/>
      <c r="AI39" s="5772"/>
      <c r="AJ39" s="5773" t="s">
        <v>14</v>
      </c>
      <c r="AK39" s="5773" t="s">
        <v>12</v>
      </c>
      <c r="AL39" s="5773"/>
      <c r="AM39" s="5773"/>
      <c r="AN39" s="5773" t="s">
        <v>15</v>
      </c>
      <c r="AO39" s="5773" t="s">
        <v>12</v>
      </c>
      <c r="AP39" s="5773" t="s">
        <v>12</v>
      </c>
      <c r="AQ39" s="5773"/>
      <c r="AR39" s="5773"/>
      <c r="AS39" s="5773"/>
      <c r="AT39" s="5773"/>
      <c r="AU39" s="5773" t="s">
        <v>0</v>
      </c>
      <c r="AV39" s="5774"/>
      <c r="AW39" s="5775"/>
      <c r="AX39" s="4993"/>
      <c r="AY39" s="5078"/>
      <c r="AZ39" s="5079"/>
      <c r="BA39" s="5079"/>
      <c r="BB39" s="5079"/>
      <c r="BC39" s="5079"/>
      <c r="BD39" s="5079"/>
      <c r="BE39" s="5079"/>
      <c r="BF39" s="5079"/>
      <c r="BG39" s="5080"/>
      <c r="BH39" s="5079"/>
      <c r="BI39" s="5079"/>
      <c r="BJ39" s="5079"/>
      <c r="BK39" s="5079"/>
      <c r="BL39" s="5177">
        <f>SUM(BL28:BL38)</f>
        <v>0</v>
      </c>
      <c r="BM39" s="5177">
        <f>SUM(BM28:BM38)</f>
        <v>0</v>
      </c>
      <c r="BN39" s="5081"/>
      <c r="BO39" s="5082"/>
      <c r="BP39" s="5401" t="s">
        <v>1394</v>
      </c>
      <c r="BQ39" s="5253">
        <v>44</v>
      </c>
      <c r="BR39" s="5254">
        <v>111151</v>
      </c>
      <c r="BS39" s="5255">
        <v>44712</v>
      </c>
      <c r="BT39" s="5256">
        <v>3000</v>
      </c>
      <c r="BU39" s="5254" t="s">
        <v>96</v>
      </c>
      <c r="BV39" s="5257">
        <v>19.09</v>
      </c>
      <c r="BW39" s="5397">
        <v>44718</v>
      </c>
      <c r="BX39" s="5255">
        <v>44715</v>
      </c>
      <c r="BY39" s="5398">
        <v>66807</v>
      </c>
      <c r="BZ39" s="5257">
        <v>2926.74</v>
      </c>
      <c r="CA39" s="5250">
        <f t="shared" si="9"/>
        <v>73.260000000000218</v>
      </c>
      <c r="CB39" s="5250">
        <f t="shared" si="10"/>
        <v>55871.466599999992</v>
      </c>
      <c r="CC39" s="5257">
        <f t="shared" si="11"/>
        <v>2793.5733299999997</v>
      </c>
      <c r="CD39" s="5167"/>
      <c r="CE39" s="4993"/>
      <c r="CF39" s="5140"/>
      <c r="CG39" s="5141"/>
      <c r="CH39" s="5141"/>
      <c r="CI39" s="5141"/>
      <c r="CJ39" s="5141"/>
      <c r="CK39" s="5141"/>
      <c r="CL39" s="5141"/>
      <c r="CM39" s="5141"/>
      <c r="CN39" s="5142"/>
      <c r="CO39" s="5141"/>
      <c r="CP39" s="5141"/>
      <c r="CQ39" s="5141"/>
      <c r="CR39" s="5141"/>
      <c r="CS39" s="5203">
        <f>SUM(CS28:CS38)</f>
        <v>151648.79999999999</v>
      </c>
      <c r="CT39" s="5203">
        <f>SUM(CT28:CT38)</f>
        <v>4549.4639999999999</v>
      </c>
      <c r="CU39" s="5419"/>
      <c r="CV39" s="5143"/>
      <c r="CW39" s="5122"/>
      <c r="CX39" s="5456" t="s">
        <v>105</v>
      </c>
      <c r="CY39" s="5445">
        <v>163</v>
      </c>
      <c r="CZ39" s="5473">
        <v>27947</v>
      </c>
      <c r="DA39" s="5474">
        <v>44708</v>
      </c>
      <c r="DB39" s="5475">
        <v>30</v>
      </c>
      <c r="DC39" s="5473" t="s">
        <v>35</v>
      </c>
      <c r="DD39" s="5476">
        <v>1362.93</v>
      </c>
      <c r="DE39" s="5477">
        <v>44767</v>
      </c>
      <c r="DF39" s="5474">
        <v>44771</v>
      </c>
      <c r="DG39" s="5473">
        <v>15368</v>
      </c>
      <c r="DH39" s="5478">
        <v>30000</v>
      </c>
      <c r="DI39" s="5478">
        <f t="shared" si="8"/>
        <v>0</v>
      </c>
      <c r="DJ39" s="5452">
        <v>44820.78</v>
      </c>
      <c r="DK39" s="5479">
        <f>(DJ39*0.03)</f>
        <v>1344.6233999999999</v>
      </c>
      <c r="DL39" s="5478">
        <v>3</v>
      </c>
      <c r="DM39" s="2523"/>
      <c r="DO39" s="5028"/>
      <c r="DP39" s="5029"/>
      <c r="DQ39" s="5029"/>
      <c r="DR39" s="5029"/>
      <c r="DS39" s="5029"/>
      <c r="DT39" s="5029"/>
      <c r="DU39" s="5029"/>
      <c r="DV39" s="5029"/>
      <c r="DW39" s="5037"/>
      <c r="DX39" s="5029"/>
      <c r="DY39" s="5029"/>
      <c r="DZ39" s="5029"/>
      <c r="EA39" s="5029"/>
      <c r="EB39" s="5372">
        <f>SUM(EB28:EB38)</f>
        <v>5826</v>
      </c>
      <c r="EC39" s="5372">
        <f>SUM(EC28:EC38)</f>
        <v>233.04</v>
      </c>
      <c r="ED39" s="5351"/>
      <c r="EE39" s="5030"/>
      <c r="EF39" s="5012"/>
      <c r="EG39" s="5016"/>
      <c r="EH39" s="5042"/>
      <c r="EI39" s="5038" t="s">
        <v>14</v>
      </c>
      <c r="EJ39" s="5038" t="s">
        <v>12</v>
      </c>
      <c r="EK39" s="5038"/>
      <c r="EL39" s="5038"/>
      <c r="EM39" s="5038" t="s">
        <v>15</v>
      </c>
      <c r="EN39" s="5038" t="s">
        <v>12</v>
      </c>
      <c r="EO39" s="5038" t="s">
        <v>12</v>
      </c>
      <c r="EP39" s="5038"/>
      <c r="EQ39" s="5038"/>
      <c r="ER39" s="5038"/>
      <c r="ES39" s="5038"/>
      <c r="ET39" s="5038" t="s">
        <v>0</v>
      </c>
      <c r="EU39" s="5382"/>
      <c r="EV39" s="5039"/>
      <c r="EX39" s="5549"/>
      <c r="EY39" s="5550"/>
      <c r="EZ39" s="5550"/>
      <c r="FA39" s="5550"/>
      <c r="FB39" s="5550"/>
      <c r="FC39" s="5550"/>
      <c r="FD39" s="5550"/>
      <c r="FE39" s="5550"/>
      <c r="FF39" s="5555"/>
      <c r="FG39" s="5550"/>
      <c r="FH39" s="5550"/>
      <c r="FI39" s="5550"/>
      <c r="FJ39" s="5550"/>
      <c r="FK39" s="5550"/>
      <c r="FL39" s="5550"/>
      <c r="FM39" s="6239"/>
      <c r="FN39" s="5556"/>
      <c r="FO39" s="5512"/>
      <c r="FP39" s="5558"/>
      <c r="FQ39" s="5559"/>
      <c r="FR39" s="5560" t="s">
        <v>14</v>
      </c>
      <c r="FS39" s="5560" t="s">
        <v>12</v>
      </c>
      <c r="FT39" s="5560"/>
      <c r="FU39" s="5560"/>
      <c r="FV39" s="5560" t="s">
        <v>15</v>
      </c>
      <c r="FW39" s="5560" t="s">
        <v>12</v>
      </c>
      <c r="FX39" s="5560" t="s">
        <v>12</v>
      </c>
      <c r="FY39" s="5560"/>
      <c r="FZ39" s="5560"/>
      <c r="GA39" s="5560"/>
      <c r="GB39" s="5560"/>
      <c r="GC39" s="5560" t="s">
        <v>0</v>
      </c>
      <c r="GD39" s="5561"/>
      <c r="GF39" s="5140"/>
      <c r="GG39" s="5141"/>
      <c r="GH39" s="5141"/>
      <c r="GI39" s="5141"/>
      <c r="GJ39" s="5141"/>
      <c r="GK39" s="5141"/>
      <c r="GL39" s="5141"/>
      <c r="GM39" s="5141"/>
      <c r="GN39" s="5142"/>
      <c r="GO39" s="5141"/>
      <c r="GP39" s="5141"/>
      <c r="GQ39" s="5141"/>
      <c r="GR39" s="5141"/>
      <c r="GS39" s="5141"/>
      <c r="GT39" s="5141"/>
      <c r="GU39" s="5143"/>
      <c r="GV39" s="5122"/>
      <c r="GW39" s="5106"/>
      <c r="GX39" s="5107"/>
      <c r="GY39" s="5108" t="s">
        <v>14</v>
      </c>
      <c r="GZ39" s="5108" t="s">
        <v>12</v>
      </c>
      <c r="HA39" s="5108"/>
      <c r="HB39" s="5108"/>
      <c r="HC39" s="5108" t="s">
        <v>15</v>
      </c>
      <c r="HD39" s="5108" t="s">
        <v>12</v>
      </c>
      <c r="HE39" s="5108" t="s">
        <v>12</v>
      </c>
      <c r="HF39" s="5108"/>
      <c r="HG39" s="5108"/>
      <c r="HH39" s="5108"/>
      <c r="HI39" s="5108"/>
      <c r="HJ39" s="5108" t="s">
        <v>0</v>
      </c>
      <c r="HK39" s="5109"/>
    </row>
    <row r="40" spans="3:219">
      <c r="C40" s="4999"/>
      <c r="D40" s="5901"/>
      <c r="E40" s="5901"/>
      <c r="F40" s="5901"/>
      <c r="G40" s="5901"/>
      <c r="H40" s="5901"/>
      <c r="I40" s="5901"/>
      <c r="J40" s="5901"/>
      <c r="K40" s="5901"/>
      <c r="L40" s="5901"/>
      <c r="M40" s="5901"/>
      <c r="N40" s="5901"/>
      <c r="O40" s="4999"/>
      <c r="P40" s="5637"/>
      <c r="Q40" s="5638"/>
      <c r="R40" s="5626"/>
      <c r="S40" s="5612"/>
      <c r="T40" s="5606"/>
      <c r="U40" s="5639"/>
      <c r="V40" s="5612"/>
      <c r="W40" s="5629"/>
      <c r="X40" s="4482"/>
      <c r="Y40" s="5595"/>
      <c r="Z40" s="5594"/>
      <c r="AA40" s="5594"/>
      <c r="AB40" s="5594"/>
      <c r="AC40" s="5608"/>
      <c r="AD40" s="5608"/>
      <c r="AE40" s="5609"/>
      <c r="AF40" s="5869"/>
      <c r="AG40" s="6398"/>
      <c r="AH40" s="5580" t="s">
        <v>4</v>
      </c>
      <c r="AI40" s="5776" t="s">
        <v>18</v>
      </c>
      <c r="AJ40" s="5777" t="s">
        <v>19</v>
      </c>
      <c r="AK40" s="5777" t="s">
        <v>19</v>
      </c>
      <c r="AL40" s="5777" t="s">
        <v>20</v>
      </c>
      <c r="AM40" s="5777" t="s">
        <v>21</v>
      </c>
      <c r="AN40" s="5777" t="s">
        <v>22</v>
      </c>
      <c r="AO40" s="5777" t="s">
        <v>23</v>
      </c>
      <c r="AP40" s="5777" t="s">
        <v>23</v>
      </c>
      <c r="AQ40" s="5777" t="s">
        <v>24</v>
      </c>
      <c r="AR40" s="5777" t="s">
        <v>20</v>
      </c>
      <c r="AS40" s="5777" t="s">
        <v>25</v>
      </c>
      <c r="AT40" s="5777" t="s">
        <v>0</v>
      </c>
      <c r="AU40" s="5777" t="s">
        <v>1363</v>
      </c>
      <c r="AV40" s="5778" t="s">
        <v>1388</v>
      </c>
      <c r="AW40" s="5779" t="s">
        <v>26</v>
      </c>
      <c r="AX40" s="4993"/>
      <c r="AY40" s="5082"/>
      <c r="AZ40" s="5082"/>
      <c r="BA40" s="5082"/>
      <c r="BB40" s="5082"/>
      <c r="BC40" s="5082"/>
      <c r="BD40" s="5082"/>
      <c r="BE40" s="5082"/>
      <c r="BF40" s="5082"/>
      <c r="BG40" s="5082"/>
      <c r="BH40" s="5082"/>
      <c r="BI40" s="5082"/>
      <c r="BJ40" s="5082"/>
      <c r="BK40" s="5082"/>
      <c r="BL40" s="5082"/>
      <c r="BM40" s="5082"/>
      <c r="BN40" s="5082"/>
      <c r="BO40" s="5082"/>
      <c r="BP40" s="5401" t="s">
        <v>1394</v>
      </c>
      <c r="BQ40" s="5253">
        <v>45</v>
      </c>
      <c r="BR40" s="5254">
        <v>111152</v>
      </c>
      <c r="BS40" s="5255">
        <v>44712</v>
      </c>
      <c r="BT40" s="5256">
        <v>3000</v>
      </c>
      <c r="BU40" s="5254" t="s">
        <v>96</v>
      </c>
      <c r="BV40" s="5257">
        <v>19.09</v>
      </c>
      <c r="BW40" s="5397">
        <v>44760</v>
      </c>
      <c r="BX40" s="5255">
        <v>44748</v>
      </c>
      <c r="BY40" s="5398">
        <v>67101</v>
      </c>
      <c r="BZ40" s="5257">
        <v>3051.21</v>
      </c>
      <c r="CA40" s="5250">
        <f t="shared" si="9"/>
        <v>-51.210000000000036</v>
      </c>
      <c r="CB40" s="5250">
        <f t="shared" si="10"/>
        <v>58247.598899999997</v>
      </c>
      <c r="CC40" s="5257">
        <f t="shared" si="11"/>
        <v>2912.3799450000001</v>
      </c>
      <c r="CD40" s="5167"/>
      <c r="CE40" s="4993"/>
      <c r="CF40" s="5122"/>
      <c r="CG40" s="5122"/>
      <c r="CH40" s="5122"/>
      <c r="CI40" s="5122"/>
      <c r="CJ40" s="5122"/>
      <c r="CK40" s="5122"/>
      <c r="CL40" s="5122"/>
      <c r="CM40" s="5122"/>
      <c r="CN40" s="5122"/>
      <c r="CO40" s="5122"/>
      <c r="CP40" s="5122"/>
      <c r="CQ40" s="5122"/>
      <c r="CR40" s="5122"/>
      <c r="CS40" s="5122"/>
      <c r="CT40" s="5122"/>
      <c r="CU40" s="5122"/>
      <c r="CV40" s="5122"/>
      <c r="CW40" s="5122"/>
      <c r="CX40" s="5414" t="s">
        <v>105</v>
      </c>
      <c r="CY40" s="5408">
        <v>164</v>
      </c>
      <c r="CZ40" s="5427">
        <v>27947</v>
      </c>
      <c r="DA40" s="5428">
        <v>44708</v>
      </c>
      <c r="DB40" s="5429">
        <v>30</v>
      </c>
      <c r="DC40" s="5427" t="s">
        <v>35</v>
      </c>
      <c r="DD40" s="5430">
        <v>1362.93</v>
      </c>
      <c r="DE40" s="5431">
        <v>44831</v>
      </c>
      <c r="DF40" s="5428">
        <v>44831</v>
      </c>
      <c r="DG40" s="5427"/>
      <c r="DH40" s="5432">
        <v>30000</v>
      </c>
      <c r="DI40" s="5432">
        <f t="shared" si="8"/>
        <v>0</v>
      </c>
      <c r="DJ40" s="5409">
        <v>46188.9</v>
      </c>
      <c r="DK40" s="5433">
        <f>(DJ40*0.03)</f>
        <v>1385.6669999999999</v>
      </c>
      <c r="DL40" s="5432">
        <v>3</v>
      </c>
      <c r="DM40" s="2523"/>
      <c r="DO40" s="5012"/>
      <c r="DP40" s="5012"/>
      <c r="DQ40" s="5012"/>
      <c r="DR40" s="5012"/>
      <c r="DS40" s="5012"/>
      <c r="DT40" s="5012"/>
      <c r="DU40" s="5012"/>
      <c r="DV40" s="5012"/>
      <c r="DW40" s="5012"/>
      <c r="DX40" s="5012"/>
      <c r="DY40" s="5012"/>
      <c r="DZ40" s="5012"/>
      <c r="EA40" s="5012"/>
      <c r="EB40" s="5012"/>
      <c r="EC40" s="5012"/>
      <c r="ED40" s="5012"/>
      <c r="EE40" s="5012"/>
      <c r="EF40" s="5012"/>
      <c r="EG40" s="5017" t="s">
        <v>4</v>
      </c>
      <c r="EH40" s="5043" t="s">
        <v>18</v>
      </c>
      <c r="EI40" s="5040" t="s">
        <v>19</v>
      </c>
      <c r="EJ40" s="5040" t="s">
        <v>19</v>
      </c>
      <c r="EK40" s="5040" t="s">
        <v>20</v>
      </c>
      <c r="EL40" s="5040" t="s">
        <v>21</v>
      </c>
      <c r="EM40" s="5040" t="s">
        <v>22</v>
      </c>
      <c r="EN40" s="5040" t="s">
        <v>23</v>
      </c>
      <c r="EO40" s="5040" t="s">
        <v>23</v>
      </c>
      <c r="EP40" s="5040" t="s">
        <v>24</v>
      </c>
      <c r="EQ40" s="5040" t="s">
        <v>20</v>
      </c>
      <c r="ER40" s="5040" t="s">
        <v>25</v>
      </c>
      <c r="ES40" s="5040" t="s">
        <v>0</v>
      </c>
      <c r="ET40" s="5040" t="s">
        <v>1363</v>
      </c>
      <c r="EU40" s="5383"/>
      <c r="EV40" s="5041" t="s">
        <v>26</v>
      </c>
      <c r="EX40" s="5512"/>
      <c r="EY40" s="5512"/>
      <c r="EZ40" s="5512"/>
      <c r="FA40" s="5512"/>
      <c r="FB40" s="5512"/>
      <c r="FC40" s="5512"/>
      <c r="FD40" s="5512"/>
      <c r="FE40" s="5512"/>
      <c r="FF40" s="5512"/>
      <c r="FG40" s="5512"/>
      <c r="FH40" s="5512"/>
      <c r="FI40" s="5512"/>
      <c r="FJ40" s="5512"/>
      <c r="FK40" s="5512"/>
      <c r="FL40" s="5512"/>
      <c r="FM40" s="5512"/>
      <c r="FN40" s="5512"/>
      <c r="FO40" s="5512"/>
      <c r="FP40" s="5562" t="s">
        <v>4</v>
      </c>
      <c r="FQ40" s="5563" t="s">
        <v>18</v>
      </c>
      <c r="FR40" s="5564" t="s">
        <v>19</v>
      </c>
      <c r="FS40" s="5564" t="s">
        <v>19</v>
      </c>
      <c r="FT40" s="5564" t="s">
        <v>20</v>
      </c>
      <c r="FU40" s="5564" t="s">
        <v>21</v>
      </c>
      <c r="FV40" s="5564" t="s">
        <v>22</v>
      </c>
      <c r="FW40" s="5564" t="s">
        <v>23</v>
      </c>
      <c r="FX40" s="5564" t="s">
        <v>23</v>
      </c>
      <c r="FY40" s="5564" t="s">
        <v>24</v>
      </c>
      <c r="FZ40" s="5564" t="s">
        <v>20</v>
      </c>
      <c r="GA40" s="5564" t="s">
        <v>25</v>
      </c>
      <c r="GB40" s="5564" t="s">
        <v>0</v>
      </c>
      <c r="GC40" s="5564" t="s">
        <v>1363</v>
      </c>
      <c r="GD40" s="5565" t="s">
        <v>26</v>
      </c>
      <c r="GF40" s="5122"/>
      <c r="GG40" s="5122"/>
      <c r="GH40" s="5122"/>
      <c r="GI40" s="5122"/>
      <c r="GJ40" s="5122"/>
      <c r="GK40" s="5122"/>
      <c r="GL40" s="5122"/>
      <c r="GM40" s="5122"/>
      <c r="GN40" s="5122"/>
      <c r="GO40" s="5122"/>
      <c r="GP40" s="5122"/>
      <c r="GQ40" s="5122"/>
      <c r="GR40" s="5122"/>
      <c r="GS40" s="5122"/>
      <c r="GT40" s="5122"/>
      <c r="GU40" s="5122"/>
      <c r="GV40" s="5122"/>
      <c r="GW40" s="5110" t="s">
        <v>4</v>
      </c>
      <c r="GX40" s="5111" t="s">
        <v>18</v>
      </c>
      <c r="GY40" s="5112" t="s">
        <v>19</v>
      </c>
      <c r="GZ40" s="5112" t="s">
        <v>19</v>
      </c>
      <c r="HA40" s="5112" t="s">
        <v>20</v>
      </c>
      <c r="HB40" s="5112" t="s">
        <v>21</v>
      </c>
      <c r="HC40" s="5112" t="s">
        <v>22</v>
      </c>
      <c r="HD40" s="5112" t="s">
        <v>23</v>
      </c>
      <c r="HE40" s="5112" t="s">
        <v>23</v>
      </c>
      <c r="HF40" s="5112" t="s">
        <v>24</v>
      </c>
      <c r="HG40" s="5112" t="s">
        <v>20</v>
      </c>
      <c r="HH40" s="5112" t="s">
        <v>25</v>
      </c>
      <c r="HI40" s="5112" t="s">
        <v>0</v>
      </c>
      <c r="HJ40" s="5112" t="s">
        <v>1363</v>
      </c>
      <c r="HK40" s="5113" t="s">
        <v>26</v>
      </c>
    </row>
    <row r="41" spans="3:219" ht="15" thickBot="1">
      <c r="C41" s="6392"/>
      <c r="D41" s="6392"/>
      <c r="E41" s="6392"/>
      <c r="F41" s="6392"/>
      <c r="G41" s="6392"/>
      <c r="H41" s="6392"/>
      <c r="I41" s="6392"/>
      <c r="J41" s="6392"/>
      <c r="K41" s="6392"/>
      <c r="L41" s="6392"/>
      <c r="M41" s="6392"/>
      <c r="N41" s="6392"/>
      <c r="O41" s="4999"/>
      <c r="P41" s="5640"/>
      <c r="Q41" s="5641"/>
      <c r="R41" s="5642"/>
      <c r="S41" s="5643"/>
      <c r="T41" s="5644"/>
      <c r="U41" s="5645"/>
      <c r="V41" s="5646"/>
      <c r="W41" s="5647"/>
      <c r="X41" s="5648"/>
      <c r="Y41" s="5644"/>
      <c r="Z41" s="5646"/>
      <c r="AA41" s="5646"/>
      <c r="AB41" s="5646"/>
      <c r="AC41" s="5649"/>
      <c r="AD41" s="5649"/>
      <c r="AE41" s="5650"/>
      <c r="AF41" s="5636"/>
      <c r="AG41" s="5660"/>
      <c r="AH41" s="5581"/>
      <c r="AI41" s="5780"/>
      <c r="AJ41" s="5781" t="s">
        <v>3</v>
      </c>
      <c r="AK41" s="5781" t="s">
        <v>18</v>
      </c>
      <c r="AL41" s="5781"/>
      <c r="AM41" s="5781"/>
      <c r="AN41" s="5781" t="s">
        <v>21</v>
      </c>
      <c r="AO41" s="5781" t="s">
        <v>27</v>
      </c>
      <c r="AP41" s="5781" t="s">
        <v>28</v>
      </c>
      <c r="AQ41" s="5781"/>
      <c r="AR41" s="5781"/>
      <c r="AS41" s="5781"/>
      <c r="AT41" s="5781"/>
      <c r="AU41" s="5781" t="s">
        <v>11</v>
      </c>
      <c r="AV41" s="5782"/>
      <c r="AW41" s="5783"/>
      <c r="AX41" s="4993"/>
      <c r="AY41" s="5082"/>
      <c r="AZ41" s="5082"/>
      <c r="BA41" s="5082"/>
      <c r="BB41" s="5082"/>
      <c r="BC41" s="5082"/>
      <c r="BD41" s="5082"/>
      <c r="BE41" s="5082"/>
      <c r="BF41" s="5082"/>
      <c r="BG41" s="5082"/>
      <c r="BH41" s="5082"/>
      <c r="BI41" s="5082"/>
      <c r="BJ41" s="5082"/>
      <c r="BK41" s="5082"/>
      <c r="BL41" s="5082"/>
      <c r="BM41" s="5082"/>
      <c r="BN41" s="5082"/>
      <c r="BO41" s="5082"/>
      <c r="BP41" s="5401" t="s">
        <v>1394</v>
      </c>
      <c r="BQ41" s="5253">
        <v>46</v>
      </c>
      <c r="BR41" s="5254">
        <v>111153</v>
      </c>
      <c r="BS41" s="5255">
        <v>44712</v>
      </c>
      <c r="BT41" s="5256">
        <v>3000</v>
      </c>
      <c r="BU41" s="5254" t="s">
        <v>96</v>
      </c>
      <c r="BV41" s="5257">
        <v>19.09</v>
      </c>
      <c r="BW41" s="5397">
        <v>44802</v>
      </c>
      <c r="BX41" s="5255">
        <v>44784</v>
      </c>
      <c r="BY41" s="5398">
        <v>67459</v>
      </c>
      <c r="BZ41" s="5257">
        <v>3026.53</v>
      </c>
      <c r="CA41" s="5250">
        <f t="shared" si="9"/>
        <v>-26.5300000000002</v>
      </c>
      <c r="CB41" s="5250">
        <f t="shared" si="10"/>
        <v>57776.457700000006</v>
      </c>
      <c r="CC41" s="5257">
        <f t="shared" si="11"/>
        <v>2888.8228850000005</v>
      </c>
      <c r="CD41" s="5167"/>
      <c r="CE41" s="4993"/>
      <c r="CF41" s="5122"/>
      <c r="CG41" s="5122"/>
      <c r="CH41" s="5122"/>
      <c r="CI41" s="5122"/>
      <c r="CJ41" s="5122"/>
      <c r="CK41" s="5122"/>
      <c r="CL41" s="5122"/>
      <c r="CM41" s="5122"/>
      <c r="CN41" s="5122"/>
      <c r="CO41" s="5122"/>
      <c r="CP41" s="5122"/>
      <c r="CQ41" s="5122"/>
      <c r="CR41" s="5122"/>
      <c r="CS41" s="5122"/>
      <c r="CT41" s="5122"/>
      <c r="CU41" s="5122"/>
      <c r="CV41" s="5122"/>
      <c r="CW41" s="5122"/>
      <c r="CX41" s="2556"/>
      <c r="CY41" s="2557"/>
      <c r="CZ41" s="2557"/>
      <c r="DA41" s="2557"/>
      <c r="DB41" s="2557"/>
      <c r="DC41" s="2557"/>
      <c r="DD41" s="2557"/>
      <c r="DE41" s="2557"/>
      <c r="DF41" s="2557"/>
      <c r="DG41" s="2557"/>
      <c r="DH41" s="2557"/>
      <c r="DI41" s="2557"/>
      <c r="DJ41" s="2557"/>
      <c r="DK41" s="2557"/>
      <c r="DL41" s="2557"/>
      <c r="DM41" s="2523"/>
      <c r="DO41" s="5012"/>
      <c r="DP41" s="5012"/>
      <c r="DQ41" s="5012"/>
      <c r="DR41" s="5012"/>
      <c r="DS41" s="5012"/>
      <c r="DT41" s="5012"/>
      <c r="DU41" s="5012"/>
      <c r="DV41" s="5012"/>
      <c r="DW41" s="5012"/>
      <c r="DX41" s="5012"/>
      <c r="DY41" s="5012"/>
      <c r="DZ41" s="5012"/>
      <c r="EA41" s="5012"/>
      <c r="EB41" s="5012"/>
      <c r="EC41" s="5012"/>
      <c r="ED41" s="5012"/>
      <c r="EE41" s="5012"/>
      <c r="EF41" s="5012"/>
      <c r="EG41" s="5018"/>
      <c r="EH41" s="5044"/>
      <c r="EI41" s="5045" t="s">
        <v>3</v>
      </c>
      <c r="EJ41" s="5045" t="s">
        <v>18</v>
      </c>
      <c r="EK41" s="5045"/>
      <c r="EL41" s="5045"/>
      <c r="EM41" s="5045" t="s">
        <v>21</v>
      </c>
      <c r="EN41" s="5045" t="s">
        <v>27</v>
      </c>
      <c r="EO41" s="5045" t="s">
        <v>28</v>
      </c>
      <c r="EP41" s="5045"/>
      <c r="EQ41" s="5045"/>
      <c r="ER41" s="5045"/>
      <c r="ES41" s="5045"/>
      <c r="ET41" s="5045" t="s">
        <v>11</v>
      </c>
      <c r="EU41" s="5384"/>
      <c r="EV41" s="5046"/>
      <c r="EX41" s="5512"/>
      <c r="EY41" s="5512"/>
      <c r="EZ41" s="5512"/>
      <c r="FA41" s="5512"/>
      <c r="FB41" s="5512"/>
      <c r="FC41" s="5512"/>
      <c r="FD41" s="5512"/>
      <c r="FE41" s="5512"/>
      <c r="FF41" s="5512"/>
      <c r="FG41" s="5512"/>
      <c r="FH41" s="5512"/>
      <c r="FI41" s="5512"/>
      <c r="FJ41" s="5512"/>
      <c r="FK41" s="5512"/>
      <c r="FL41" s="5512"/>
      <c r="FM41" s="5512"/>
      <c r="FN41" s="5512"/>
      <c r="FO41" s="5512"/>
      <c r="FP41" s="5566"/>
      <c r="FQ41" s="5567"/>
      <c r="FR41" s="5568" t="s">
        <v>3</v>
      </c>
      <c r="FS41" s="5568" t="s">
        <v>18</v>
      </c>
      <c r="FT41" s="5568"/>
      <c r="FU41" s="5568"/>
      <c r="FV41" s="5568" t="s">
        <v>21</v>
      </c>
      <c r="FW41" s="5568" t="s">
        <v>27</v>
      </c>
      <c r="FX41" s="5568" t="s">
        <v>28</v>
      </c>
      <c r="FY41" s="5568"/>
      <c r="FZ41" s="5568"/>
      <c r="GA41" s="5568"/>
      <c r="GB41" s="5568"/>
      <c r="GC41" s="5568" t="s">
        <v>11</v>
      </c>
      <c r="GD41" s="5569"/>
      <c r="GF41" s="5122"/>
      <c r="GG41" s="5122"/>
      <c r="GH41" s="5122"/>
      <c r="GI41" s="5122"/>
      <c r="GJ41" s="5122"/>
      <c r="GK41" s="5122"/>
      <c r="GL41" s="5122"/>
      <c r="GM41" s="5122"/>
      <c r="GN41" s="5122"/>
      <c r="GO41" s="5122"/>
      <c r="GP41" s="5122"/>
      <c r="GQ41" s="5122"/>
      <c r="GR41" s="5122"/>
      <c r="GS41" s="5122"/>
      <c r="GT41" s="5122"/>
      <c r="GU41" s="5122"/>
      <c r="GV41" s="5122"/>
      <c r="GW41" s="5114"/>
      <c r="GX41" s="5115"/>
      <c r="GY41" s="5116" t="s">
        <v>3</v>
      </c>
      <c r="GZ41" s="5116" t="s">
        <v>18</v>
      </c>
      <c r="HA41" s="5116"/>
      <c r="HB41" s="5116"/>
      <c r="HC41" s="5116" t="s">
        <v>21</v>
      </c>
      <c r="HD41" s="5116" t="s">
        <v>27</v>
      </c>
      <c r="HE41" s="5116" t="s">
        <v>28</v>
      </c>
      <c r="HF41" s="5116"/>
      <c r="HG41" s="5116"/>
      <c r="HH41" s="5116"/>
      <c r="HI41" s="5116"/>
      <c r="HJ41" s="5116" t="s">
        <v>11</v>
      </c>
      <c r="HK41" s="5117"/>
    </row>
    <row r="42" spans="3:219" ht="16.2" thickBot="1">
      <c r="O42" s="4999"/>
      <c r="P42" s="5651"/>
      <c r="Q42" s="5652"/>
      <c r="R42" s="5652"/>
      <c r="S42" s="5652"/>
      <c r="T42" s="5652"/>
      <c r="U42" s="5653"/>
      <c r="V42" s="5652"/>
      <c r="W42" s="5652"/>
      <c r="X42" s="5652"/>
      <c r="Y42" s="5653"/>
      <c r="Z42" s="5654"/>
      <c r="AA42" s="5654"/>
      <c r="AB42" s="5654"/>
      <c r="AC42" s="5655"/>
      <c r="AD42" s="5654"/>
      <c r="AE42" s="5656"/>
      <c r="AF42" s="5636"/>
      <c r="AG42" s="5660"/>
      <c r="AH42" s="5791"/>
      <c r="AI42" s="5792"/>
      <c r="AJ42" s="5584"/>
      <c r="AK42" s="5585"/>
      <c r="AL42" s="5586"/>
      <c r="AM42" s="5583"/>
      <c r="AN42" s="5587"/>
      <c r="AO42" s="5588"/>
      <c r="AP42" s="5585"/>
      <c r="AQ42" s="5583"/>
      <c r="AR42" s="5590"/>
      <c r="AS42" s="5590"/>
      <c r="AT42" s="5793"/>
      <c r="AU42" s="5793"/>
      <c r="AV42" s="3565"/>
      <c r="AW42" s="5794"/>
      <c r="AX42" s="4993"/>
      <c r="AY42" s="5057" t="s">
        <v>1374</v>
      </c>
      <c r="AZ42" s="5057"/>
      <c r="BA42" s="5058"/>
      <c r="BB42" s="5058"/>
      <c r="BC42" s="5058"/>
      <c r="BD42" s="5058"/>
      <c r="BE42" s="5058"/>
      <c r="BF42" s="5058"/>
      <c r="BG42" s="5058"/>
      <c r="BH42" s="5058"/>
      <c r="BI42" s="5058"/>
      <c r="BJ42" s="5058"/>
      <c r="BK42" s="5058"/>
      <c r="BL42" s="5058"/>
      <c r="BM42" s="5058"/>
      <c r="BN42" s="5058"/>
      <c r="BO42" s="5082"/>
      <c r="BP42" s="5401" t="s">
        <v>1394</v>
      </c>
      <c r="BQ42" s="5253">
        <v>47</v>
      </c>
      <c r="BR42" s="5254">
        <v>111154</v>
      </c>
      <c r="BS42" s="5255">
        <v>44712</v>
      </c>
      <c r="BT42" s="5256">
        <v>3000</v>
      </c>
      <c r="BU42" s="5254" t="s">
        <v>96</v>
      </c>
      <c r="BV42" s="5257">
        <v>19.09</v>
      </c>
      <c r="BW42" s="5397">
        <v>44830</v>
      </c>
      <c r="BX42" s="5255">
        <v>44812</v>
      </c>
      <c r="BY42" s="5398">
        <v>67752</v>
      </c>
      <c r="BZ42" s="5257">
        <v>3029.08</v>
      </c>
      <c r="CA42" s="5250">
        <f t="shared" si="9"/>
        <v>-29.079999999999927</v>
      </c>
      <c r="CB42" s="5250">
        <f t="shared" si="10"/>
        <v>57825.137199999997</v>
      </c>
      <c r="CC42" s="5257">
        <f t="shared" si="11"/>
        <v>2891.25686</v>
      </c>
      <c r="CD42" s="5167"/>
      <c r="CE42" s="4993"/>
      <c r="CF42" s="5103" t="s">
        <v>1380</v>
      </c>
      <c r="CG42" s="5103"/>
      <c r="CH42" s="5104"/>
      <c r="CI42" s="5104"/>
      <c r="CJ42" s="5104"/>
      <c r="CK42" s="5104"/>
      <c r="CL42" s="5104"/>
      <c r="CM42" s="5104"/>
      <c r="CN42" s="5104"/>
      <c r="CO42" s="5104"/>
      <c r="CP42" s="5104"/>
      <c r="CQ42" s="5104"/>
      <c r="CR42" s="5104"/>
      <c r="CS42" s="5104"/>
      <c r="CT42" s="5104"/>
      <c r="CU42" s="5104"/>
      <c r="CV42" s="5104"/>
      <c r="CW42" s="5122"/>
      <c r="CX42" s="2556"/>
      <c r="CY42" s="2557"/>
      <c r="CZ42" s="2557"/>
      <c r="DA42" s="2557"/>
      <c r="DB42" s="2557"/>
      <c r="DC42" s="2557"/>
      <c r="DD42" s="2557"/>
      <c r="DE42" s="2557"/>
      <c r="DF42" s="2557"/>
      <c r="DG42" s="2557"/>
      <c r="DH42" s="2557"/>
      <c r="DI42" s="2557"/>
      <c r="DJ42" s="2557"/>
      <c r="DK42" s="2557"/>
      <c r="DL42" s="2557"/>
      <c r="DM42" s="2523"/>
      <c r="DO42" s="4995" t="s">
        <v>1401</v>
      </c>
      <c r="DP42" s="4995"/>
      <c r="DQ42" s="4993"/>
      <c r="DR42" s="4993"/>
      <c r="DS42" s="4993"/>
      <c r="DT42" s="4993"/>
      <c r="DU42" s="4993"/>
      <c r="DV42" s="4993"/>
      <c r="DW42" s="4993"/>
      <c r="DX42" s="4993"/>
      <c r="DY42" s="4993"/>
      <c r="DZ42" s="4993"/>
      <c r="EA42" s="4993"/>
      <c r="EB42" s="4993"/>
      <c r="EC42" s="4993"/>
      <c r="ED42" s="4993"/>
      <c r="EE42" s="4993"/>
      <c r="EF42" s="5012"/>
      <c r="EG42" s="5013"/>
      <c r="EH42" s="5013"/>
      <c r="EI42" s="5048"/>
      <c r="EJ42" s="5003"/>
      <c r="EK42" s="5003"/>
      <c r="EL42" s="5003"/>
      <c r="EM42" s="5003"/>
      <c r="EN42" s="5003"/>
      <c r="EO42" s="5003"/>
      <c r="EP42" s="5003"/>
      <c r="EQ42" s="5003"/>
      <c r="ER42" s="5003"/>
      <c r="ES42" s="5003"/>
      <c r="ET42" s="5003"/>
      <c r="EU42" s="5003"/>
      <c r="EV42" s="5003"/>
      <c r="EX42" s="5508" t="s">
        <v>1423</v>
      </c>
      <c r="EY42" s="5508"/>
      <c r="EZ42" s="5509"/>
      <c r="FA42" s="5509"/>
      <c r="FB42" s="5509"/>
      <c r="FC42" s="5509"/>
      <c r="FD42" s="5509"/>
      <c r="FE42" s="5509"/>
      <c r="FF42" s="5509"/>
      <c r="FG42" s="5509"/>
      <c r="FH42" s="5509"/>
      <c r="FI42" s="5509"/>
      <c r="FJ42" s="5509"/>
      <c r="FK42" s="5509"/>
      <c r="FL42" s="5509"/>
      <c r="FM42" s="5509"/>
      <c r="FN42" s="5509"/>
      <c r="FO42" s="5512"/>
      <c r="FP42" s="5529"/>
      <c r="FQ42" s="5529"/>
      <c r="FR42" s="5542"/>
      <c r="FS42" s="5543"/>
      <c r="FT42" s="5543"/>
      <c r="FU42" s="5543"/>
      <c r="FV42" s="5543"/>
      <c r="FW42" s="5543"/>
      <c r="FX42" s="5543"/>
      <c r="FY42" s="5543"/>
      <c r="FZ42" s="5543"/>
      <c r="GA42" s="5543"/>
      <c r="GB42" s="5543"/>
      <c r="GC42" s="5543"/>
      <c r="GD42" s="5543"/>
      <c r="GF42" s="6326" t="s">
        <v>1433</v>
      </c>
      <c r="GG42" s="5103"/>
      <c r="GH42" s="5104"/>
      <c r="GI42" s="5104"/>
      <c r="GJ42" s="5104"/>
      <c r="GK42" s="5104"/>
      <c r="GL42" s="5104"/>
      <c r="GM42" s="5104"/>
      <c r="GN42" s="5104"/>
      <c r="GO42" s="5104"/>
      <c r="GP42" s="5104"/>
      <c r="GQ42" s="5104"/>
      <c r="GR42" s="5104"/>
      <c r="GS42" s="5104"/>
      <c r="GT42" s="5104"/>
      <c r="GU42" s="5104"/>
      <c r="GV42" s="5122"/>
      <c r="GW42" s="5124"/>
      <c r="GX42" s="5124"/>
      <c r="GY42" s="5133"/>
      <c r="GZ42" s="5134"/>
      <c r="HA42" s="5134"/>
      <c r="HB42" s="5134"/>
      <c r="HC42" s="5134"/>
      <c r="HD42" s="5134"/>
      <c r="HE42" s="5134"/>
      <c r="HF42" s="5134"/>
      <c r="HG42" s="5134"/>
      <c r="HH42" s="5134"/>
      <c r="HI42" s="5134"/>
      <c r="HJ42" s="5134"/>
      <c r="HK42" s="5134"/>
    </row>
    <row r="43" spans="3:219" ht="15" thickBot="1">
      <c r="C43" s="4999"/>
      <c r="D43" s="5901"/>
      <c r="E43" s="5901"/>
      <c r="F43" s="5901"/>
      <c r="G43" s="5901"/>
      <c r="H43" s="5901"/>
      <c r="I43" s="5901"/>
      <c r="J43" s="5901"/>
      <c r="K43" s="5901"/>
      <c r="L43" s="5901"/>
      <c r="M43" s="5901"/>
      <c r="N43" s="5901"/>
      <c r="O43" s="4999"/>
      <c r="P43" s="5731"/>
      <c r="Q43" s="5732"/>
      <c r="R43" s="5732"/>
      <c r="S43" s="5732"/>
      <c r="T43" s="5732"/>
      <c r="U43" s="5727"/>
      <c r="V43" s="5732"/>
      <c r="W43" s="5732"/>
      <c r="X43" s="5732"/>
      <c r="Y43" s="5727"/>
      <c r="Z43" s="5725"/>
      <c r="AA43" s="5725"/>
      <c r="AB43" s="5725"/>
      <c r="AC43" s="5733"/>
      <c r="AD43" s="5733"/>
      <c r="AE43" s="5895"/>
      <c r="AF43" s="5896"/>
      <c r="AG43" s="6400"/>
      <c r="AH43" s="5637"/>
      <c r="AI43" s="5605"/>
      <c r="AJ43" s="5589"/>
      <c r="AK43" s="5595"/>
      <c r="AL43" s="5596"/>
      <c r="AM43" s="5594"/>
      <c r="AN43" s="5597"/>
      <c r="AO43" s="4482"/>
      <c r="AP43" s="5595"/>
      <c r="AQ43" s="5594"/>
      <c r="AR43" s="5598"/>
      <c r="AS43" s="5594"/>
      <c r="AT43" s="5608"/>
      <c r="AU43" s="5608"/>
      <c r="AV43" s="5609"/>
      <c r="AW43" s="5768"/>
      <c r="AX43" s="4993"/>
      <c r="AY43" s="5059"/>
      <c r="AZ43" s="5059"/>
      <c r="BA43" s="5059"/>
      <c r="BB43" s="5059" t="s">
        <v>14</v>
      </c>
      <c r="BC43" s="5059" t="s">
        <v>12</v>
      </c>
      <c r="BD43" s="5059"/>
      <c r="BE43" s="5059"/>
      <c r="BF43" s="5059" t="s">
        <v>15</v>
      </c>
      <c r="BG43" s="5059" t="s">
        <v>12</v>
      </c>
      <c r="BH43" s="5059" t="s">
        <v>12</v>
      </c>
      <c r="BI43" s="5059"/>
      <c r="BJ43" s="5059"/>
      <c r="BK43" s="5059"/>
      <c r="BL43" s="5059"/>
      <c r="BM43" s="5059" t="s">
        <v>0</v>
      </c>
      <c r="BN43" s="5059"/>
      <c r="BO43" s="5082"/>
      <c r="BP43" s="5231"/>
      <c r="BQ43" s="5066"/>
      <c r="BR43" s="5096"/>
      <c r="BS43" s="5097"/>
      <c r="BT43" s="5097"/>
      <c r="BU43" s="5097"/>
      <c r="BV43" s="5097"/>
      <c r="BW43" s="5097"/>
      <c r="BX43" s="5097"/>
      <c r="BY43" s="5097"/>
      <c r="BZ43" s="5097"/>
      <c r="CA43" s="5250">
        <f t="shared" si="9"/>
        <v>0</v>
      </c>
      <c r="CB43" s="5097"/>
      <c r="CC43" s="5097"/>
      <c r="CD43" s="5167"/>
      <c r="CE43" s="4993"/>
      <c r="CF43" s="5106"/>
      <c r="CG43" s="5106"/>
      <c r="CH43" s="5106"/>
      <c r="CI43" s="5106" t="s">
        <v>14</v>
      </c>
      <c r="CJ43" s="5106" t="s">
        <v>12</v>
      </c>
      <c r="CK43" s="5106"/>
      <c r="CL43" s="5106"/>
      <c r="CM43" s="5106" t="s">
        <v>15</v>
      </c>
      <c r="CN43" s="5106" t="s">
        <v>12</v>
      </c>
      <c r="CO43" s="5106" t="s">
        <v>12</v>
      </c>
      <c r="CP43" s="5106"/>
      <c r="CQ43" s="5106"/>
      <c r="CR43" s="5106"/>
      <c r="CS43" s="5106"/>
      <c r="CT43" s="5106" t="s">
        <v>0</v>
      </c>
      <c r="CU43" s="5106"/>
      <c r="CV43" s="5106"/>
      <c r="CW43" s="5122"/>
      <c r="CX43" s="2559"/>
      <c r="CY43" s="2560"/>
      <c r="CZ43" s="2560"/>
      <c r="DA43" s="2560"/>
      <c r="DB43" s="2560"/>
      <c r="DC43" s="2560"/>
      <c r="DD43" s="2560"/>
      <c r="DE43" s="2560"/>
      <c r="DF43" s="2560"/>
      <c r="DG43" s="2560"/>
      <c r="DH43" s="2560"/>
      <c r="DI43" s="2560"/>
      <c r="DJ43" s="2560"/>
      <c r="DK43" s="2560"/>
      <c r="DL43" s="2560"/>
      <c r="DM43" s="2562"/>
      <c r="DO43" s="5016"/>
      <c r="DP43" s="5016"/>
      <c r="DQ43" s="5016"/>
      <c r="DR43" s="5016" t="s">
        <v>14</v>
      </c>
      <c r="DS43" s="5016" t="s">
        <v>12</v>
      </c>
      <c r="DT43" s="5016"/>
      <c r="DU43" s="5016"/>
      <c r="DV43" s="5016" t="s">
        <v>15</v>
      </c>
      <c r="DW43" s="5016" t="s">
        <v>12</v>
      </c>
      <c r="DX43" s="5016" t="s">
        <v>12</v>
      </c>
      <c r="DY43" s="5016"/>
      <c r="DZ43" s="5016"/>
      <c r="EA43" s="5016"/>
      <c r="EB43" s="5016"/>
      <c r="EC43" s="5016" t="s">
        <v>0</v>
      </c>
      <c r="ED43" s="5016"/>
      <c r="EE43" s="5016"/>
      <c r="EF43" s="5012"/>
      <c r="EG43" s="5013"/>
      <c r="EH43" s="5013"/>
      <c r="EI43" s="5048"/>
      <c r="EJ43" s="5003"/>
      <c r="EK43" s="5003"/>
      <c r="EL43" s="5003"/>
      <c r="EM43" s="5003"/>
      <c r="EN43" s="5003"/>
      <c r="EO43" s="5003"/>
      <c r="EP43" s="5003"/>
      <c r="EQ43" s="5003"/>
      <c r="ER43" s="5003"/>
      <c r="ES43" s="5003"/>
      <c r="ET43" s="5003"/>
      <c r="EU43" s="5003"/>
      <c r="EV43" s="5003"/>
      <c r="EX43" s="5558"/>
      <c r="EY43" s="5558"/>
      <c r="EZ43" s="5558"/>
      <c r="FA43" s="5558" t="s">
        <v>14</v>
      </c>
      <c r="FB43" s="5558" t="s">
        <v>12</v>
      </c>
      <c r="FC43" s="5558"/>
      <c r="FD43" s="5558"/>
      <c r="FE43" s="5558" t="s">
        <v>15</v>
      </c>
      <c r="FF43" s="5558" t="s">
        <v>12</v>
      </c>
      <c r="FG43" s="5558" t="s">
        <v>12</v>
      </c>
      <c r="FH43" s="5558"/>
      <c r="FI43" s="5558"/>
      <c r="FJ43" s="5558"/>
      <c r="FK43" s="5558"/>
      <c r="FL43" s="5558" t="s">
        <v>0</v>
      </c>
      <c r="FM43" s="5558"/>
      <c r="FN43" s="5558"/>
      <c r="FO43" s="5512"/>
      <c r="FP43" s="5529"/>
      <c r="FQ43" s="5529"/>
      <c r="FR43" s="5542"/>
      <c r="FS43" s="5543"/>
      <c r="FT43" s="5543"/>
      <c r="FU43" s="5543"/>
      <c r="FV43" s="5543"/>
      <c r="FW43" s="5543"/>
      <c r="FX43" s="5543"/>
      <c r="FY43" s="5543"/>
      <c r="FZ43" s="5543"/>
      <c r="GA43" s="5543"/>
      <c r="GB43" s="5543"/>
      <c r="GC43" s="5543"/>
      <c r="GD43" s="5543"/>
      <c r="GF43" s="5106"/>
      <c r="GG43" s="5106"/>
      <c r="GH43" s="5106"/>
      <c r="GI43" s="5106" t="s">
        <v>14</v>
      </c>
      <c r="GJ43" s="5106" t="s">
        <v>12</v>
      </c>
      <c r="GK43" s="5106"/>
      <c r="GL43" s="5106"/>
      <c r="GM43" s="5106" t="s">
        <v>15</v>
      </c>
      <c r="GN43" s="5106" t="s">
        <v>12</v>
      </c>
      <c r="GO43" s="5106" t="s">
        <v>12</v>
      </c>
      <c r="GP43" s="5106"/>
      <c r="GQ43" s="5106"/>
      <c r="GR43" s="5106"/>
      <c r="GS43" s="5106"/>
      <c r="GT43" s="5106" t="s">
        <v>0</v>
      </c>
      <c r="GU43" s="5106"/>
      <c r="GV43" s="5122"/>
      <c r="GW43" s="5124"/>
      <c r="GX43" s="5124"/>
      <c r="GY43" s="5133"/>
      <c r="GZ43" s="5134"/>
      <c r="HA43" s="5134"/>
      <c r="HB43" s="5134"/>
      <c r="HC43" s="5134"/>
      <c r="HD43" s="5134"/>
      <c r="HE43" s="5134"/>
      <c r="HF43" s="5134"/>
      <c r="HG43" s="5134"/>
      <c r="HH43" s="5134"/>
      <c r="HI43" s="5134"/>
      <c r="HJ43" s="5134"/>
      <c r="HK43" s="5134"/>
    </row>
    <row r="44" spans="3:219" ht="15" thickBot="1">
      <c r="C44" s="6393"/>
      <c r="D44" s="6394"/>
      <c r="E44" s="5901"/>
      <c r="F44" s="5901"/>
      <c r="G44" s="5901"/>
      <c r="H44" s="5901"/>
      <c r="I44" s="5901"/>
      <c r="J44" s="5901"/>
      <c r="K44" s="5901"/>
      <c r="L44" s="5901"/>
      <c r="M44" s="5901"/>
      <c r="N44" s="5901"/>
      <c r="O44" s="4999"/>
      <c r="P44" s="5891"/>
      <c r="Q44" s="5892"/>
      <c r="R44" s="5892"/>
      <c r="S44" s="5892"/>
      <c r="T44" s="5892"/>
      <c r="U44" s="5892"/>
      <c r="V44" s="5892"/>
      <c r="W44" s="5892"/>
      <c r="X44" s="5892"/>
      <c r="Y44" s="5893"/>
      <c r="Z44" s="5892"/>
      <c r="AA44" s="5892"/>
      <c r="AB44" s="5892"/>
      <c r="AC44" s="5659">
        <f>SUM(AC10:AC43)</f>
        <v>0</v>
      </c>
      <c r="AD44" s="5659">
        <f>SUM(AD10:AD43)</f>
        <v>0</v>
      </c>
      <c r="AE44" s="5892"/>
      <c r="AF44" s="5894"/>
      <c r="AG44" s="5660"/>
      <c r="AH44" s="5637"/>
      <c r="AI44" s="5605"/>
      <c r="AJ44" s="5589"/>
      <c r="AK44" s="5595"/>
      <c r="AL44" s="6292"/>
      <c r="AM44" s="5594"/>
      <c r="AN44" s="5597"/>
      <c r="AO44" s="4482"/>
      <c r="AP44" s="5595"/>
      <c r="AQ44" s="5594"/>
      <c r="AR44" s="5598"/>
      <c r="AS44" s="5594"/>
      <c r="AT44" s="5608"/>
      <c r="AU44" s="5608"/>
      <c r="AV44" s="5609"/>
      <c r="AW44" s="5768"/>
      <c r="AX44" s="4993"/>
      <c r="AY44" s="5060" t="s">
        <v>3</v>
      </c>
      <c r="AZ44" s="5060" t="s">
        <v>4</v>
      </c>
      <c r="BA44" s="5060" t="s">
        <v>18</v>
      </c>
      <c r="BB44" s="5060" t="s">
        <v>19</v>
      </c>
      <c r="BC44" s="5060" t="s">
        <v>19</v>
      </c>
      <c r="BD44" s="5060" t="s">
        <v>20</v>
      </c>
      <c r="BE44" s="5060" t="s">
        <v>21</v>
      </c>
      <c r="BF44" s="5060" t="s">
        <v>22</v>
      </c>
      <c r="BG44" s="5060" t="s">
        <v>23</v>
      </c>
      <c r="BH44" s="5060" t="s">
        <v>23</v>
      </c>
      <c r="BI44" s="5060" t="s">
        <v>1227</v>
      </c>
      <c r="BJ44" s="5060" t="s">
        <v>20</v>
      </c>
      <c r="BK44" s="5060" t="s">
        <v>25</v>
      </c>
      <c r="BL44" s="5060" t="s">
        <v>0</v>
      </c>
      <c r="BM44" s="5060" t="s">
        <v>1363</v>
      </c>
      <c r="BN44" s="5060" t="s">
        <v>26</v>
      </c>
      <c r="BO44" s="5082"/>
      <c r="BP44" s="5232"/>
      <c r="BQ44" s="5066"/>
      <c r="BR44" s="5096"/>
      <c r="BS44" s="5097"/>
      <c r="BT44" s="5097"/>
      <c r="BU44" s="5097"/>
      <c r="BV44" s="5097"/>
      <c r="BW44" s="5097"/>
      <c r="BX44" s="5097"/>
      <c r="BY44" s="5097"/>
      <c r="BZ44" s="5097"/>
      <c r="CA44" s="5250">
        <f t="shared" si="9"/>
        <v>0</v>
      </c>
      <c r="CB44" s="5097"/>
      <c r="CC44" s="5097"/>
      <c r="CD44" s="5167"/>
      <c r="CE44" s="4993"/>
      <c r="CF44" s="5110" t="s">
        <v>3</v>
      </c>
      <c r="CG44" s="5110" t="s">
        <v>4</v>
      </c>
      <c r="CH44" s="5110" t="s">
        <v>18</v>
      </c>
      <c r="CI44" s="5110" t="s">
        <v>19</v>
      </c>
      <c r="CJ44" s="5110" t="s">
        <v>19</v>
      </c>
      <c r="CK44" s="5110" t="s">
        <v>20</v>
      </c>
      <c r="CL44" s="5110" t="s">
        <v>21</v>
      </c>
      <c r="CM44" s="5110" t="s">
        <v>22</v>
      </c>
      <c r="CN44" s="5110" t="s">
        <v>23</v>
      </c>
      <c r="CO44" s="5110" t="s">
        <v>23</v>
      </c>
      <c r="CP44" s="5110" t="s">
        <v>1227</v>
      </c>
      <c r="CQ44" s="5110" t="s">
        <v>20</v>
      </c>
      <c r="CR44" s="5110" t="s">
        <v>25</v>
      </c>
      <c r="CS44" s="5110" t="s">
        <v>0</v>
      </c>
      <c r="CT44" s="5110" t="s">
        <v>1363</v>
      </c>
      <c r="CU44" s="5110" t="s">
        <v>1388</v>
      </c>
      <c r="CV44" s="5110" t="s">
        <v>26</v>
      </c>
      <c r="CW44" s="5122"/>
      <c r="CX44" s="2248"/>
      <c r="CY44" s="2248"/>
      <c r="CZ44" s="2248"/>
      <c r="DA44" s="2248"/>
      <c r="DB44" s="2248"/>
      <c r="DC44" s="2248"/>
      <c r="DD44" s="2248"/>
      <c r="DE44" s="2248"/>
      <c r="DF44" s="2248"/>
      <c r="DG44" s="2248"/>
      <c r="DH44" s="2248"/>
      <c r="DI44" s="2248"/>
      <c r="DJ44" s="2248"/>
      <c r="DK44" s="2248"/>
      <c r="DL44" s="2248"/>
      <c r="DM44" s="2248"/>
      <c r="DO44" s="5017" t="s">
        <v>3</v>
      </c>
      <c r="DP44" s="5017" t="s">
        <v>4</v>
      </c>
      <c r="DQ44" s="5017" t="s">
        <v>18</v>
      </c>
      <c r="DR44" s="5017" t="s">
        <v>19</v>
      </c>
      <c r="DS44" s="5017" t="s">
        <v>19</v>
      </c>
      <c r="DT44" s="5017" t="s">
        <v>20</v>
      </c>
      <c r="DU44" s="5017" t="s">
        <v>21</v>
      </c>
      <c r="DV44" s="5017" t="s">
        <v>22</v>
      </c>
      <c r="DW44" s="5017" t="s">
        <v>23</v>
      </c>
      <c r="DX44" s="5017" t="s">
        <v>23</v>
      </c>
      <c r="DY44" s="5017" t="s">
        <v>1227</v>
      </c>
      <c r="DZ44" s="5017" t="s">
        <v>20</v>
      </c>
      <c r="EA44" s="5017" t="s">
        <v>25</v>
      </c>
      <c r="EB44" s="5017" t="s">
        <v>0</v>
      </c>
      <c r="EC44" s="5017" t="s">
        <v>1363</v>
      </c>
      <c r="ED44" s="5017"/>
      <c r="EE44" s="5017" t="s">
        <v>26</v>
      </c>
      <c r="EF44" s="5012"/>
      <c r="EG44" s="5013"/>
      <c r="EH44" s="5013"/>
      <c r="EI44" s="5048"/>
      <c r="EJ44" s="5003"/>
      <c r="EK44" s="5003"/>
      <c r="EL44" s="5003"/>
      <c r="EM44" s="5003"/>
      <c r="EN44" s="5003"/>
      <c r="EO44" s="5003"/>
      <c r="EP44" s="5003"/>
      <c r="EQ44" s="5003"/>
      <c r="ER44" s="5003"/>
      <c r="ES44" s="5003"/>
      <c r="ET44" s="5003"/>
      <c r="EU44" s="5003"/>
      <c r="EV44" s="5003"/>
      <c r="EX44" s="5562" t="s">
        <v>3</v>
      </c>
      <c r="EY44" s="5562" t="s">
        <v>4</v>
      </c>
      <c r="EZ44" s="5562" t="s">
        <v>18</v>
      </c>
      <c r="FA44" s="5562" t="s">
        <v>19</v>
      </c>
      <c r="FB44" s="5562" t="s">
        <v>19</v>
      </c>
      <c r="FC44" s="5562" t="s">
        <v>20</v>
      </c>
      <c r="FD44" s="5562" t="s">
        <v>21</v>
      </c>
      <c r="FE44" s="5562" t="s">
        <v>22</v>
      </c>
      <c r="FF44" s="5562" t="s">
        <v>23</v>
      </c>
      <c r="FG44" s="5562" t="s">
        <v>23</v>
      </c>
      <c r="FH44" s="5562" t="s">
        <v>1227</v>
      </c>
      <c r="FI44" s="5562" t="s">
        <v>20</v>
      </c>
      <c r="FJ44" s="5562" t="s">
        <v>25</v>
      </c>
      <c r="FK44" s="5562" t="s">
        <v>0</v>
      </c>
      <c r="FL44" s="5562" t="s">
        <v>1363</v>
      </c>
      <c r="FM44" s="5562"/>
      <c r="FN44" s="5562" t="s">
        <v>26</v>
      </c>
      <c r="FO44" s="5512"/>
      <c r="FP44" s="5529"/>
      <c r="FQ44" s="5529"/>
      <c r="FR44" s="5542"/>
      <c r="FS44" s="5543"/>
      <c r="FT44" s="5543"/>
      <c r="FU44" s="5543"/>
      <c r="FV44" s="5543"/>
      <c r="FW44" s="5543"/>
      <c r="FX44" s="5543"/>
      <c r="FY44" s="5543"/>
      <c r="FZ44" s="5543"/>
      <c r="GA44" s="5543"/>
      <c r="GB44" s="5543"/>
      <c r="GC44" s="5543"/>
      <c r="GD44" s="5543"/>
      <c r="GF44" s="5110" t="s">
        <v>3</v>
      </c>
      <c r="GG44" s="5110" t="s">
        <v>4</v>
      </c>
      <c r="GH44" s="5110" t="s">
        <v>18</v>
      </c>
      <c r="GI44" s="5110" t="s">
        <v>19</v>
      </c>
      <c r="GJ44" s="5110" t="s">
        <v>19</v>
      </c>
      <c r="GK44" s="5110" t="s">
        <v>20</v>
      </c>
      <c r="GL44" s="5110" t="s">
        <v>21</v>
      </c>
      <c r="GM44" s="5110" t="s">
        <v>22</v>
      </c>
      <c r="GN44" s="5110" t="s">
        <v>23</v>
      </c>
      <c r="GO44" s="5110" t="s">
        <v>23</v>
      </c>
      <c r="GP44" s="5110" t="s">
        <v>1227</v>
      </c>
      <c r="GQ44" s="5110" t="s">
        <v>20</v>
      </c>
      <c r="GR44" s="5110" t="s">
        <v>25</v>
      </c>
      <c r="GS44" s="5110" t="s">
        <v>0</v>
      </c>
      <c r="GT44" s="5110" t="s">
        <v>1363</v>
      </c>
      <c r="GU44" s="5110" t="s">
        <v>26</v>
      </c>
      <c r="GV44" s="5122"/>
      <c r="GW44" s="5124"/>
      <c r="GX44" s="5124"/>
      <c r="GY44" s="5133"/>
      <c r="GZ44" s="5134"/>
      <c r="HA44" s="5134"/>
      <c r="HB44" s="5134"/>
      <c r="HC44" s="5134"/>
      <c r="HD44" s="5134"/>
      <c r="HE44" s="5134"/>
      <c r="HF44" s="5134"/>
      <c r="HG44" s="5134"/>
      <c r="HH44" s="5134"/>
      <c r="HI44" s="5134"/>
      <c r="HJ44" s="5134"/>
      <c r="HK44" s="5134"/>
    </row>
    <row r="45" spans="3:219" ht="15" thickBot="1">
      <c r="C45" s="4999"/>
      <c r="D45" s="4999"/>
      <c r="E45" s="4999"/>
      <c r="F45" s="4999"/>
      <c r="G45" s="4999"/>
      <c r="H45" s="4999"/>
      <c r="I45" s="4999"/>
      <c r="J45" s="4999"/>
      <c r="K45" s="4999"/>
      <c r="L45" s="4999"/>
      <c r="M45" s="4999"/>
      <c r="N45" s="6393"/>
      <c r="O45" s="4999"/>
      <c r="P45" s="5660"/>
      <c r="Q45" s="5660"/>
      <c r="R45" s="5660"/>
      <c r="S45" s="5660"/>
      <c r="T45" s="5660"/>
      <c r="U45" s="5660"/>
      <c r="V45" s="5660"/>
      <c r="W45" s="5660"/>
      <c r="X45" s="5660"/>
      <c r="Y45" s="5660"/>
      <c r="Z45" s="5660"/>
      <c r="AA45" s="5660"/>
      <c r="AB45" s="5660"/>
      <c r="AC45" s="5660"/>
      <c r="AD45" s="5660"/>
      <c r="AE45" s="5660"/>
      <c r="AF45" s="5660"/>
      <c r="AG45" s="5660"/>
      <c r="AH45" s="5724"/>
      <c r="AI45" s="5725"/>
      <c r="AJ45" s="5765"/>
      <c r="AK45" s="5766"/>
      <c r="AL45" s="5766"/>
      <c r="AM45" s="5766"/>
      <c r="AN45" s="5766"/>
      <c r="AO45" s="5766"/>
      <c r="AP45" s="5766"/>
      <c r="AQ45" s="5766"/>
      <c r="AR45" s="5795"/>
      <c r="AS45" s="5795"/>
      <c r="AT45" s="5766"/>
      <c r="AU45" s="5766"/>
      <c r="AV45" s="2091"/>
      <c r="AW45" s="5768"/>
      <c r="AX45" s="4993"/>
      <c r="AY45" s="5061"/>
      <c r="AZ45" s="5061"/>
      <c r="BA45" s="5061"/>
      <c r="BB45" s="5061" t="s">
        <v>3</v>
      </c>
      <c r="BC45" s="5061" t="s">
        <v>18</v>
      </c>
      <c r="BD45" s="5061"/>
      <c r="BE45" s="5061"/>
      <c r="BF45" s="5061" t="s">
        <v>21</v>
      </c>
      <c r="BG45" s="5061" t="s">
        <v>27</v>
      </c>
      <c r="BH45" s="5061" t="s">
        <v>28</v>
      </c>
      <c r="BI45" s="5061"/>
      <c r="BJ45" s="5061"/>
      <c r="BK45" s="5061"/>
      <c r="BL45" s="5061"/>
      <c r="BM45" s="5061" t="s">
        <v>11</v>
      </c>
      <c r="BN45" s="5061"/>
      <c r="BO45" s="5082"/>
      <c r="BP45" s="5233"/>
      <c r="BQ45" s="5079"/>
      <c r="BR45" s="5168"/>
      <c r="BS45" s="5169"/>
      <c r="BT45" s="5169"/>
      <c r="BU45" s="5169"/>
      <c r="BV45" s="5169"/>
      <c r="BW45" s="5169"/>
      <c r="BX45" s="5169"/>
      <c r="BY45" s="5169"/>
      <c r="BZ45" s="5169"/>
      <c r="CA45" s="5913">
        <f t="shared" si="9"/>
        <v>0</v>
      </c>
      <c r="CB45" s="5169"/>
      <c r="CC45" s="5169"/>
      <c r="CD45" s="5170"/>
      <c r="CE45" s="4993"/>
      <c r="CF45" s="5114"/>
      <c r="CG45" s="5114"/>
      <c r="CH45" s="5114"/>
      <c r="CI45" s="5114" t="s">
        <v>3</v>
      </c>
      <c r="CJ45" s="5114" t="s">
        <v>18</v>
      </c>
      <c r="CK45" s="5114"/>
      <c r="CL45" s="5114"/>
      <c r="CM45" s="5114" t="s">
        <v>21</v>
      </c>
      <c r="CN45" s="5114" t="s">
        <v>27</v>
      </c>
      <c r="CO45" s="5114" t="s">
        <v>28</v>
      </c>
      <c r="CP45" s="5114"/>
      <c r="CQ45" s="5114"/>
      <c r="CR45" s="5114"/>
      <c r="CS45" s="5114"/>
      <c r="CT45" s="5114" t="s">
        <v>11</v>
      </c>
      <c r="CU45" s="5114"/>
      <c r="CV45" s="5114"/>
      <c r="CW45" s="5122"/>
      <c r="CX45" s="5144"/>
      <c r="CY45" s="5145"/>
      <c r="CZ45" s="5146"/>
      <c r="DA45" s="5147"/>
      <c r="DB45" s="5147"/>
      <c r="DC45" s="5147"/>
      <c r="DD45" s="5147"/>
      <c r="DE45" s="5147"/>
      <c r="DF45" s="5147"/>
      <c r="DG45" s="5147"/>
      <c r="DH45" s="5147"/>
      <c r="DI45" s="5147"/>
      <c r="DJ45" s="5147"/>
      <c r="DK45" s="5147"/>
      <c r="DL45" s="5147"/>
      <c r="DM45" s="5147"/>
      <c r="DO45" s="5018"/>
      <c r="DP45" s="5018"/>
      <c r="DQ45" s="5018"/>
      <c r="DR45" s="5018" t="s">
        <v>3</v>
      </c>
      <c r="DS45" s="5018" t="s">
        <v>18</v>
      </c>
      <c r="DT45" s="5018"/>
      <c r="DU45" s="5018"/>
      <c r="DV45" s="5018" t="s">
        <v>21</v>
      </c>
      <c r="DW45" s="5018" t="s">
        <v>27</v>
      </c>
      <c r="DX45" s="5018" t="s">
        <v>28</v>
      </c>
      <c r="DY45" s="5018"/>
      <c r="DZ45" s="5018"/>
      <c r="EA45" s="5018"/>
      <c r="EB45" s="5018"/>
      <c r="EC45" s="5018" t="s">
        <v>11</v>
      </c>
      <c r="ED45" s="5018"/>
      <c r="EE45" s="5018"/>
      <c r="EF45" s="5012"/>
      <c r="EG45" s="5013"/>
      <c r="EH45" s="5013"/>
      <c r="EI45" s="5048"/>
      <c r="EJ45" s="5003"/>
      <c r="EK45" s="5003"/>
      <c r="EL45" s="5003"/>
      <c r="EM45" s="5003"/>
      <c r="EN45" s="5003"/>
      <c r="EO45" s="5003"/>
      <c r="EP45" s="5003"/>
      <c r="EQ45" s="5003"/>
      <c r="ER45" s="5003"/>
      <c r="ES45" s="5003"/>
      <c r="ET45" s="5003"/>
      <c r="EU45" s="5003"/>
      <c r="EV45" s="5003"/>
      <c r="EX45" s="5566"/>
      <c r="EY45" s="5566"/>
      <c r="EZ45" s="5566"/>
      <c r="FA45" s="5566" t="s">
        <v>3</v>
      </c>
      <c r="FB45" s="5566" t="s">
        <v>18</v>
      </c>
      <c r="FC45" s="5566"/>
      <c r="FD45" s="5566"/>
      <c r="FE45" s="5566" t="s">
        <v>21</v>
      </c>
      <c r="FF45" s="5566" t="s">
        <v>27</v>
      </c>
      <c r="FG45" s="5566" t="s">
        <v>28</v>
      </c>
      <c r="FH45" s="5566"/>
      <c r="FI45" s="5566"/>
      <c r="FJ45" s="5566"/>
      <c r="FK45" s="5566"/>
      <c r="FL45" s="5566" t="s">
        <v>11</v>
      </c>
      <c r="FM45" s="5566"/>
      <c r="FN45" s="5566"/>
      <c r="FO45" s="5512"/>
      <c r="FP45" s="5529"/>
      <c r="FQ45" s="5529"/>
      <c r="FR45" s="5542"/>
      <c r="FS45" s="5543"/>
      <c r="FT45" s="5543"/>
      <c r="FU45" s="5543"/>
      <c r="FV45" s="5543"/>
      <c r="FW45" s="5543"/>
      <c r="FX45" s="5543"/>
      <c r="FY45" s="5543"/>
      <c r="FZ45" s="5543"/>
      <c r="GA45" s="5543"/>
      <c r="GB45" s="5543"/>
      <c r="GC45" s="5543"/>
      <c r="GD45" s="5543"/>
      <c r="GF45" s="5114"/>
      <c r="GG45" s="5114"/>
      <c r="GH45" s="5114"/>
      <c r="GI45" s="5114" t="s">
        <v>3</v>
      </c>
      <c r="GJ45" s="5114" t="s">
        <v>18</v>
      </c>
      <c r="GK45" s="5114"/>
      <c r="GL45" s="5114"/>
      <c r="GM45" s="5114" t="s">
        <v>21</v>
      </c>
      <c r="GN45" s="5114" t="s">
        <v>27</v>
      </c>
      <c r="GO45" s="5114" t="s">
        <v>28</v>
      </c>
      <c r="GP45" s="5114"/>
      <c r="GQ45" s="5114"/>
      <c r="GR45" s="5114"/>
      <c r="GS45" s="5114"/>
      <c r="GT45" s="5114" t="s">
        <v>11</v>
      </c>
      <c r="GU45" s="5114"/>
      <c r="GV45" s="5122"/>
      <c r="GW45" s="5124"/>
      <c r="GX45" s="5124"/>
      <c r="GY45" s="5133"/>
      <c r="GZ45" s="5134"/>
      <c r="HA45" s="5134"/>
      <c r="HB45" s="5134"/>
      <c r="HC45" s="5134"/>
      <c r="HD45" s="5134"/>
      <c r="HE45" s="5134"/>
      <c r="HF45" s="5134"/>
      <c r="HG45" s="5134"/>
      <c r="HH45" s="5134"/>
      <c r="HI45" s="5134"/>
      <c r="HJ45" s="5134"/>
      <c r="HK45" s="5134"/>
    </row>
    <row r="46" spans="3:219" ht="15" thickBot="1">
      <c r="C46" s="4999"/>
      <c r="D46" s="4999"/>
      <c r="E46" s="4999"/>
      <c r="F46" s="4999"/>
      <c r="G46" s="4999"/>
      <c r="H46" s="4999"/>
      <c r="I46" s="4999"/>
      <c r="J46" s="4999"/>
      <c r="K46" s="4999"/>
      <c r="L46" s="4999"/>
      <c r="M46" s="4999"/>
      <c r="N46" s="6393"/>
      <c r="O46" s="4999"/>
      <c r="P46" s="5578" t="s">
        <v>1440</v>
      </c>
      <c r="Q46" s="5578"/>
      <c r="R46" s="5577"/>
      <c r="S46" s="5577"/>
      <c r="T46" s="5577"/>
      <c r="U46" s="5577"/>
      <c r="V46" s="5577"/>
      <c r="W46" s="5577"/>
      <c r="X46" s="5577"/>
      <c r="Y46" s="5577"/>
      <c r="Z46" s="5577"/>
      <c r="AA46" s="5577"/>
      <c r="AB46" s="5577"/>
      <c r="AC46" s="5577"/>
      <c r="AD46" s="5577"/>
      <c r="AE46" s="5743"/>
      <c r="AF46" s="5577"/>
      <c r="AG46" s="5577"/>
      <c r="AH46" s="5724"/>
      <c r="AI46" s="5725"/>
      <c r="AJ46" s="5765"/>
      <c r="AK46" s="5766"/>
      <c r="AL46" s="5766"/>
      <c r="AM46" s="5766"/>
      <c r="AN46" s="5766"/>
      <c r="AO46" s="5766"/>
      <c r="AP46" s="5766"/>
      <c r="AQ46" s="5766"/>
      <c r="AR46" s="5795"/>
      <c r="AS46" s="5795"/>
      <c r="AT46" s="5766"/>
      <c r="AU46" s="5766"/>
      <c r="AV46" s="2091"/>
      <c r="AW46" s="5768"/>
      <c r="AX46" s="4993"/>
      <c r="AY46" s="5260" t="s">
        <v>726</v>
      </c>
      <c r="AZ46" s="5313" t="s">
        <v>1394</v>
      </c>
      <c r="BA46" s="5312">
        <v>42</v>
      </c>
      <c r="BB46" s="5313">
        <v>106338</v>
      </c>
      <c r="BC46" s="5314">
        <v>44624</v>
      </c>
      <c r="BD46" s="5315">
        <v>3000</v>
      </c>
      <c r="BE46" s="5313" t="s">
        <v>96</v>
      </c>
      <c r="BF46" s="5316">
        <v>19.09</v>
      </c>
      <c r="BG46" s="5915">
        <v>44652</v>
      </c>
      <c r="BH46" s="5314">
        <v>44643</v>
      </c>
      <c r="BI46" s="5317">
        <v>65107</v>
      </c>
      <c r="BJ46" s="5316">
        <v>1989.57</v>
      </c>
      <c r="BK46" s="5238">
        <v>0</v>
      </c>
      <c r="BL46" s="5242">
        <f>(BF46*BJ46)</f>
        <v>37980.891299999996</v>
      </c>
      <c r="BM46" s="5316">
        <f>(BL46*0.05)</f>
        <v>1899.0445649999999</v>
      </c>
      <c r="BN46" s="5064" t="s">
        <v>8</v>
      </c>
      <c r="BO46" s="5082"/>
      <c r="BP46" s="5227"/>
      <c r="BQ46" s="5082"/>
      <c r="BR46" s="5083"/>
      <c r="BS46" s="5058"/>
      <c r="BT46" s="5058"/>
      <c r="BU46" s="5058"/>
      <c r="BV46" s="5058"/>
      <c r="BW46" s="5058"/>
      <c r="BX46" s="5058"/>
      <c r="BY46" s="5058"/>
      <c r="BZ46" s="5058"/>
      <c r="CA46" s="5058"/>
      <c r="CB46" s="5058"/>
      <c r="CC46" s="5058"/>
      <c r="CD46" s="5058"/>
      <c r="CE46" s="4993"/>
      <c r="CF46" s="5472" t="s">
        <v>204</v>
      </c>
      <c r="CG46" s="5235" t="s">
        <v>105</v>
      </c>
      <c r="CH46" s="5473">
        <v>157</v>
      </c>
      <c r="CI46" s="5473">
        <v>27338</v>
      </c>
      <c r="CJ46" s="5474">
        <v>44595</v>
      </c>
      <c r="CK46" s="5475">
        <v>31.6</v>
      </c>
      <c r="CL46" s="5473" t="s">
        <v>35</v>
      </c>
      <c r="CM46" s="5476">
        <v>1362.93</v>
      </c>
      <c r="CN46" s="5477">
        <v>44635</v>
      </c>
      <c r="CO46" s="5474">
        <v>44645</v>
      </c>
      <c r="CP46" s="5473">
        <v>15180</v>
      </c>
      <c r="CQ46" s="5478">
        <v>18700</v>
      </c>
      <c r="CR46" s="5478">
        <f>(CK46*1000-CQ46)</f>
        <v>12900</v>
      </c>
      <c r="CS46" s="5476">
        <f>(CM46*CQ46/1000)</f>
        <v>25486.791000000001</v>
      </c>
      <c r="CT46" s="5479">
        <f>(CS46*0.03)</f>
        <v>764.60373000000004</v>
      </c>
      <c r="CU46" s="5478">
        <v>3</v>
      </c>
      <c r="CV46" s="6215" t="s">
        <v>8</v>
      </c>
      <c r="CW46" s="5122"/>
      <c r="CX46" s="5106"/>
      <c r="CY46" s="5107"/>
      <c r="CZ46" s="5108" t="s">
        <v>14</v>
      </c>
      <c r="DA46" s="5108" t="s">
        <v>12</v>
      </c>
      <c r="DB46" s="5108"/>
      <c r="DC46" s="5108"/>
      <c r="DD46" s="5108" t="s">
        <v>15</v>
      </c>
      <c r="DE46" s="5108" t="s">
        <v>12</v>
      </c>
      <c r="DF46" s="5108" t="s">
        <v>12</v>
      </c>
      <c r="DG46" s="5108"/>
      <c r="DH46" s="5108"/>
      <c r="DI46" s="5108"/>
      <c r="DJ46" s="5108"/>
      <c r="DK46" s="5108" t="s">
        <v>0</v>
      </c>
      <c r="DL46" s="5180"/>
      <c r="DM46" s="5109"/>
      <c r="DO46" s="5434" t="s">
        <v>591</v>
      </c>
      <c r="DP46" s="5435" t="s">
        <v>1406</v>
      </c>
      <c r="DQ46" s="5435">
        <v>2</v>
      </c>
      <c r="DR46" s="5435" t="s">
        <v>101</v>
      </c>
      <c r="DS46" s="5436">
        <v>44579</v>
      </c>
      <c r="DT46" s="5437">
        <v>40</v>
      </c>
      <c r="DU46" s="5435" t="s">
        <v>35</v>
      </c>
      <c r="DV46" s="5435">
        <v>145.65</v>
      </c>
      <c r="DW46" s="5438">
        <v>44606</v>
      </c>
      <c r="DX46" s="5436">
        <v>44624</v>
      </c>
      <c r="DY46" s="5435">
        <v>34995</v>
      </c>
      <c r="DZ46" s="5439">
        <v>40000</v>
      </c>
      <c r="EA46" s="5439">
        <f>(DT46*1000-DZ46)</f>
        <v>0</v>
      </c>
      <c r="EB46" s="5440">
        <f>(DV46*DZ46/1000)</f>
        <v>5826</v>
      </c>
      <c r="EC46" s="5441">
        <f>(EB46*0.04)</f>
        <v>233.04</v>
      </c>
      <c r="ED46" s="5439">
        <v>4</v>
      </c>
      <c r="EE46" s="5024"/>
      <c r="EF46" s="5012"/>
      <c r="EG46" s="5013"/>
      <c r="EH46" s="5013"/>
      <c r="EI46" s="5048"/>
      <c r="EJ46" s="5003"/>
      <c r="EK46" s="5003"/>
      <c r="EL46" s="5003"/>
      <c r="EM46" s="5003"/>
      <c r="EN46" s="5003"/>
      <c r="EO46" s="5003"/>
      <c r="EP46" s="5003"/>
      <c r="EQ46" s="5003"/>
      <c r="ER46" s="5003"/>
      <c r="ES46" s="5003"/>
      <c r="ET46" s="5003"/>
      <c r="EU46" s="5003"/>
      <c r="EV46" s="5003"/>
      <c r="EX46" s="5524"/>
      <c r="EY46" s="5525"/>
      <c r="EZ46" s="5525"/>
      <c r="FA46" s="5525"/>
      <c r="FB46" s="5525"/>
      <c r="FC46" s="5525"/>
      <c r="FD46" s="5525"/>
      <c r="FE46" s="5525"/>
      <c r="FF46" s="5526"/>
      <c r="FG46" s="5525"/>
      <c r="FH46" s="5525"/>
      <c r="FI46" s="5525"/>
      <c r="FJ46" s="5525"/>
      <c r="FK46" s="5525"/>
      <c r="FL46" s="5525"/>
      <c r="FM46" s="6235"/>
      <c r="FN46" s="5527"/>
      <c r="FO46" s="5512"/>
      <c r="FP46" s="5529"/>
      <c r="FQ46" s="5529"/>
      <c r="FR46" s="5542"/>
      <c r="FS46" s="5543"/>
      <c r="FT46" s="5543"/>
      <c r="FU46" s="5543"/>
      <c r="FV46" s="5543"/>
      <c r="FW46" s="5543"/>
      <c r="FX46" s="5543"/>
      <c r="FY46" s="5543"/>
      <c r="FZ46" s="5543"/>
      <c r="GA46" s="5543"/>
      <c r="GB46" s="5543"/>
      <c r="GC46" s="5543"/>
      <c r="GD46" s="5543"/>
      <c r="GF46" s="5118"/>
      <c r="GG46" s="5119"/>
      <c r="GH46" s="5119"/>
      <c r="GI46" s="5119"/>
      <c r="GJ46" s="5119"/>
      <c r="GK46" s="5119"/>
      <c r="GL46" s="5119"/>
      <c r="GM46" s="5119"/>
      <c r="GN46" s="5120"/>
      <c r="GO46" s="5119"/>
      <c r="GP46" s="5119"/>
      <c r="GQ46" s="5119"/>
      <c r="GR46" s="5119"/>
      <c r="GS46" s="5119"/>
      <c r="GT46" s="5119"/>
      <c r="GU46" s="5121"/>
      <c r="GV46" s="5122"/>
      <c r="GW46" s="5124"/>
      <c r="GX46" s="5124"/>
      <c r="GY46" s="5133"/>
      <c r="GZ46" s="5134"/>
      <c r="HA46" s="5134"/>
      <c r="HB46" s="5134"/>
      <c r="HC46" s="5134"/>
      <c r="HD46" s="5134"/>
      <c r="HE46" s="5134"/>
      <c r="HF46" s="5134"/>
      <c r="HG46" s="5134"/>
      <c r="HH46" s="5134"/>
      <c r="HI46" s="5134"/>
      <c r="HJ46" s="5134"/>
      <c r="HK46" s="5134"/>
    </row>
    <row r="47" spans="3:219">
      <c r="C47" s="4999"/>
      <c r="D47" s="4999"/>
      <c r="E47" s="4999"/>
      <c r="F47" s="4999"/>
      <c r="G47" s="4999"/>
      <c r="H47" s="4999"/>
      <c r="I47" s="4999"/>
      <c r="J47" s="4999"/>
      <c r="K47" s="4999"/>
      <c r="L47" s="4999"/>
      <c r="M47" s="4999"/>
      <c r="N47" s="4999"/>
      <c r="O47" s="4999"/>
      <c r="P47" s="5579"/>
      <c r="Q47" s="5579"/>
      <c r="R47" s="5579"/>
      <c r="S47" s="5579" t="s">
        <v>14</v>
      </c>
      <c r="T47" s="5579" t="s">
        <v>12</v>
      </c>
      <c r="U47" s="5579"/>
      <c r="V47" s="5579"/>
      <c r="W47" s="5579" t="s">
        <v>15</v>
      </c>
      <c r="X47" s="5579" t="s">
        <v>12</v>
      </c>
      <c r="Y47" s="5579" t="s">
        <v>12</v>
      </c>
      <c r="Z47" s="5579"/>
      <c r="AA47" s="5579"/>
      <c r="AB47" s="5579"/>
      <c r="AC47" s="5579"/>
      <c r="AD47" s="5579" t="s">
        <v>0</v>
      </c>
      <c r="AE47" s="5579"/>
      <c r="AF47" s="5579"/>
      <c r="AG47" s="6396"/>
      <c r="AH47" s="5724"/>
      <c r="AI47" s="5725"/>
      <c r="AJ47" s="5765"/>
      <c r="AK47" s="5766"/>
      <c r="AL47" s="5766"/>
      <c r="AM47" s="5766"/>
      <c r="AN47" s="5766"/>
      <c r="AO47" s="5766"/>
      <c r="AP47" s="5766"/>
      <c r="AQ47" s="5766"/>
      <c r="AR47" s="5795"/>
      <c r="AS47" s="5795"/>
      <c r="AT47" s="5766"/>
      <c r="AU47" s="5766"/>
      <c r="AV47" s="2091"/>
      <c r="AW47" s="5768"/>
      <c r="AX47" s="4993"/>
      <c r="AY47" s="5065"/>
      <c r="AZ47" s="5066"/>
      <c r="BA47" s="5066"/>
      <c r="BB47" s="5066"/>
      <c r="BC47" s="5066"/>
      <c r="BD47" s="5066"/>
      <c r="BE47" s="5066"/>
      <c r="BF47" s="5066"/>
      <c r="BG47" s="5067"/>
      <c r="BH47" s="5066"/>
      <c r="BI47" s="5066"/>
      <c r="BJ47" s="5066"/>
      <c r="BK47" s="5066"/>
      <c r="BL47" s="5066"/>
      <c r="BM47" s="5066"/>
      <c r="BN47" s="5068"/>
      <c r="BO47" s="5082"/>
      <c r="BP47" s="5227"/>
      <c r="BQ47" s="5082"/>
      <c r="BR47" s="5083"/>
      <c r="BS47" s="5058"/>
      <c r="BT47" s="5058"/>
      <c r="BU47" s="5058"/>
      <c r="BV47" s="5058"/>
      <c r="BW47" s="5058"/>
      <c r="BX47" s="5058"/>
      <c r="BY47" s="5058"/>
      <c r="BZ47" s="5058"/>
      <c r="CA47" s="5058"/>
      <c r="CB47" s="5058"/>
      <c r="CC47" s="5058"/>
      <c r="CD47" s="5058"/>
      <c r="CE47" s="4993"/>
      <c r="CF47" s="5737" t="s">
        <v>204</v>
      </c>
      <c r="CG47" s="5738" t="s">
        <v>105</v>
      </c>
      <c r="CH47" s="5473">
        <v>157</v>
      </c>
      <c r="CI47" s="5473">
        <v>27338</v>
      </c>
      <c r="CJ47" s="5474">
        <v>44595</v>
      </c>
      <c r="CK47" s="5475">
        <v>12.9</v>
      </c>
      <c r="CL47" s="5473" t="s">
        <v>35</v>
      </c>
      <c r="CM47" s="5476">
        <v>1362.93</v>
      </c>
      <c r="CN47" s="5477">
        <v>44635</v>
      </c>
      <c r="CO47" s="5474">
        <v>44650</v>
      </c>
      <c r="CP47" s="5473">
        <v>15188</v>
      </c>
      <c r="CQ47" s="5478">
        <v>12900</v>
      </c>
      <c r="CR47" s="5478">
        <f>(CK47*1000-CQ47)</f>
        <v>0</v>
      </c>
      <c r="CS47" s="5476">
        <v>18677.86</v>
      </c>
      <c r="CT47" s="5479">
        <f>(CS47*0.03)</f>
        <v>560.33579999999995</v>
      </c>
      <c r="CU47" s="5478">
        <v>3</v>
      </c>
      <c r="CV47" s="5126" t="s">
        <v>8</v>
      </c>
      <c r="CW47" s="5122"/>
      <c r="CX47" s="5110" t="s">
        <v>4</v>
      </c>
      <c r="CY47" s="5111" t="s">
        <v>18</v>
      </c>
      <c r="CZ47" s="5112" t="s">
        <v>19</v>
      </c>
      <c r="DA47" s="5112" t="s">
        <v>19</v>
      </c>
      <c r="DB47" s="5112" t="s">
        <v>20</v>
      </c>
      <c r="DC47" s="5112" t="s">
        <v>21</v>
      </c>
      <c r="DD47" s="5112" t="s">
        <v>22</v>
      </c>
      <c r="DE47" s="5112" t="s">
        <v>23</v>
      </c>
      <c r="DF47" s="5112" t="s">
        <v>23</v>
      </c>
      <c r="DG47" s="5112" t="s">
        <v>24</v>
      </c>
      <c r="DH47" s="5112" t="s">
        <v>20</v>
      </c>
      <c r="DI47" s="5112" t="s">
        <v>25</v>
      </c>
      <c r="DJ47" s="5112" t="s">
        <v>0</v>
      </c>
      <c r="DK47" s="5112" t="s">
        <v>1363</v>
      </c>
      <c r="DL47" s="5181"/>
      <c r="DM47" s="5113" t="s">
        <v>26</v>
      </c>
      <c r="DO47" s="5469" t="s">
        <v>591</v>
      </c>
      <c r="DP47" s="5459" t="s">
        <v>1406</v>
      </c>
      <c r="DQ47" s="5459">
        <v>3</v>
      </c>
      <c r="DR47" s="5459" t="s">
        <v>101</v>
      </c>
      <c r="DS47" s="5460">
        <v>44579</v>
      </c>
      <c r="DT47" s="4227">
        <v>40</v>
      </c>
      <c r="DU47" s="5459" t="s">
        <v>35</v>
      </c>
      <c r="DV47" s="5459">
        <v>145.65</v>
      </c>
      <c r="DW47" s="5461">
        <v>44620</v>
      </c>
      <c r="DX47" s="5460">
        <v>44643</v>
      </c>
      <c r="DY47" s="5459">
        <v>35080</v>
      </c>
      <c r="DZ47" s="5462">
        <v>46920</v>
      </c>
      <c r="EA47" s="5462">
        <f>(DT47*1000-DZ47)</f>
        <v>-6920</v>
      </c>
      <c r="EB47" s="5463">
        <f>(DV47*DZ47/1000)</f>
        <v>6833.8980000000001</v>
      </c>
      <c r="EC47" s="5464">
        <f>(EB47*0.04)</f>
        <v>273.35592000000003</v>
      </c>
      <c r="ED47" s="5462">
        <v>4</v>
      </c>
      <c r="EE47" s="5026"/>
      <c r="EF47" s="5012"/>
      <c r="EG47" s="5013"/>
      <c r="EH47" s="5013"/>
      <c r="EI47" s="5048"/>
      <c r="EJ47" s="5003"/>
      <c r="EK47" s="5003"/>
      <c r="EL47" s="5003"/>
      <c r="EM47" s="5003"/>
      <c r="EN47" s="5003"/>
      <c r="EO47" s="5003"/>
      <c r="EP47" s="5003"/>
      <c r="EQ47" s="5003"/>
      <c r="ER47" s="5003"/>
      <c r="ES47" s="5003"/>
      <c r="ET47" s="5003"/>
      <c r="EU47" s="5003"/>
      <c r="EV47" s="5003"/>
      <c r="EX47" s="5528"/>
      <c r="EY47" s="5529"/>
      <c r="EZ47" s="5529"/>
      <c r="FA47" s="5529"/>
      <c r="FB47" s="5529"/>
      <c r="FC47" s="5529"/>
      <c r="FD47" s="5529"/>
      <c r="FE47" s="5529"/>
      <c r="FF47" s="5530"/>
      <c r="FG47" s="5529"/>
      <c r="FH47" s="5529"/>
      <c r="FI47" s="5529"/>
      <c r="FJ47" s="5529"/>
      <c r="FK47" s="5529"/>
      <c r="FL47" s="5529"/>
      <c r="FM47" s="6236"/>
      <c r="FN47" s="5531"/>
      <c r="FO47" s="5512"/>
      <c r="FP47" s="5529"/>
      <c r="FQ47" s="5529"/>
      <c r="FR47" s="5542"/>
      <c r="FS47" s="5543"/>
      <c r="FT47" s="5543"/>
      <c r="FU47" s="5543"/>
      <c r="FV47" s="5543"/>
      <c r="FW47" s="5543"/>
      <c r="FX47" s="5543"/>
      <c r="FY47" s="5543"/>
      <c r="FZ47" s="5543"/>
      <c r="GA47" s="5543"/>
      <c r="GB47" s="5543"/>
      <c r="GC47" s="5543"/>
      <c r="GD47" s="5543"/>
      <c r="GF47" s="5123"/>
      <c r="GG47" s="5124"/>
      <c r="GH47" s="5124"/>
      <c r="GI47" s="5124"/>
      <c r="GJ47" s="5124"/>
      <c r="GK47" s="5124"/>
      <c r="GL47" s="5124"/>
      <c r="GM47" s="5124"/>
      <c r="GN47" s="5125"/>
      <c r="GO47" s="5124"/>
      <c r="GP47" s="5124"/>
      <c r="GQ47" s="5124"/>
      <c r="GR47" s="5124"/>
      <c r="GS47" s="5124"/>
      <c r="GT47" s="5124"/>
      <c r="GU47" s="5126"/>
      <c r="GV47" s="5122"/>
      <c r="GW47" s="5124"/>
      <c r="GX47" s="5124"/>
      <c r="GY47" s="5133"/>
      <c r="GZ47" s="5134"/>
      <c r="HA47" s="5134"/>
      <c r="HB47" s="5134"/>
      <c r="HC47" s="5134"/>
      <c r="HD47" s="5134"/>
      <c r="HE47" s="5134"/>
      <c r="HF47" s="5134"/>
      <c r="HG47" s="5134"/>
      <c r="HH47" s="5134"/>
      <c r="HI47" s="5134"/>
      <c r="HJ47" s="5134"/>
      <c r="HK47" s="5134"/>
    </row>
    <row r="48" spans="3:219" ht="15" thickBot="1">
      <c r="C48" s="4999"/>
      <c r="D48" s="4999"/>
      <c r="E48" s="4999"/>
      <c r="F48" s="4999"/>
      <c r="G48" s="4999"/>
      <c r="H48" s="4999"/>
      <c r="I48" s="4999"/>
      <c r="J48" s="4999"/>
      <c r="K48" s="4999"/>
      <c r="L48" s="4999"/>
      <c r="M48" s="4999"/>
      <c r="N48" s="4999"/>
      <c r="O48" s="4999"/>
      <c r="P48" s="5580" t="s">
        <v>3</v>
      </c>
      <c r="Q48" s="5580" t="s">
        <v>4</v>
      </c>
      <c r="R48" s="5580" t="s">
        <v>18</v>
      </c>
      <c r="S48" s="5580" t="s">
        <v>19</v>
      </c>
      <c r="T48" s="5580" t="s">
        <v>19</v>
      </c>
      <c r="U48" s="5580" t="s">
        <v>20</v>
      </c>
      <c r="V48" s="5580" t="s">
        <v>21</v>
      </c>
      <c r="W48" s="5580" t="s">
        <v>22</v>
      </c>
      <c r="X48" s="5580" t="s">
        <v>23</v>
      </c>
      <c r="Y48" s="5580" t="s">
        <v>23</v>
      </c>
      <c r="Z48" s="5580" t="s">
        <v>1227</v>
      </c>
      <c r="AA48" s="5580" t="s">
        <v>20</v>
      </c>
      <c r="AB48" s="5580" t="s">
        <v>25</v>
      </c>
      <c r="AC48" s="5580" t="s">
        <v>0</v>
      </c>
      <c r="AD48" s="5580" t="s">
        <v>1363</v>
      </c>
      <c r="AE48" s="5580" t="s">
        <v>1388</v>
      </c>
      <c r="AF48" s="5580" t="s">
        <v>26</v>
      </c>
      <c r="AG48" s="6396"/>
      <c r="AH48" s="5724"/>
      <c r="AI48" s="5725"/>
      <c r="AJ48" s="5765"/>
      <c r="AK48" s="5766"/>
      <c r="AL48" s="5766"/>
      <c r="AM48" s="5766"/>
      <c r="AN48" s="5766"/>
      <c r="AO48" s="5766"/>
      <c r="AP48" s="5766"/>
      <c r="AQ48" s="5766"/>
      <c r="AR48" s="5795"/>
      <c r="AS48" s="5795"/>
      <c r="AT48" s="5766"/>
      <c r="AU48" s="5766"/>
      <c r="AV48" s="2091"/>
      <c r="AW48" s="5768"/>
      <c r="AX48" s="4993"/>
      <c r="AY48" s="5065"/>
      <c r="AZ48" s="5066"/>
      <c r="BA48" s="5066"/>
      <c r="BB48" s="5066"/>
      <c r="BC48" s="5066"/>
      <c r="BD48" s="5066"/>
      <c r="BE48" s="5066"/>
      <c r="BF48" s="5066"/>
      <c r="BG48" s="5067"/>
      <c r="BH48" s="5066"/>
      <c r="BI48" s="5066"/>
      <c r="BJ48" s="5066"/>
      <c r="BK48" s="5066"/>
      <c r="BL48" s="5066"/>
      <c r="BM48" s="5066"/>
      <c r="BN48" s="5068"/>
      <c r="BO48" s="5082"/>
      <c r="BP48" s="5158" t="s">
        <v>656</v>
      </c>
      <c r="BQ48" s="5056" t="s">
        <v>1395</v>
      </c>
      <c r="BR48" s="5098"/>
      <c r="BS48" s="5099"/>
      <c r="BT48" s="5099"/>
      <c r="BU48" s="5099"/>
      <c r="BV48" s="5099"/>
      <c r="BW48" s="5099"/>
      <c r="BX48" s="5099"/>
      <c r="BY48" s="5099"/>
      <c r="BZ48" s="5099"/>
      <c r="CA48" s="5099"/>
      <c r="CB48" s="5099"/>
      <c r="CC48" s="5099"/>
      <c r="CD48" s="5099"/>
      <c r="CE48" s="4993"/>
      <c r="CF48" s="5443" t="s">
        <v>845</v>
      </c>
      <c r="CG48" s="5444" t="s">
        <v>1174</v>
      </c>
      <c r="CH48" s="5445"/>
      <c r="CI48" s="5445">
        <v>27955</v>
      </c>
      <c r="CJ48" s="5446">
        <v>44607</v>
      </c>
      <c r="CK48" s="5447">
        <v>25</v>
      </c>
      <c r="CL48" s="5445" t="s">
        <v>35</v>
      </c>
      <c r="CM48" s="5448">
        <v>242</v>
      </c>
      <c r="CN48" s="5449">
        <v>44645</v>
      </c>
      <c r="CO48" s="5450">
        <v>44629</v>
      </c>
      <c r="CP48" s="5445">
        <v>15163</v>
      </c>
      <c r="CQ48" s="5451">
        <v>25500</v>
      </c>
      <c r="CR48" s="5451">
        <f>(CK48*1000-CQ48)</f>
        <v>-500</v>
      </c>
      <c r="CS48" s="5452">
        <f>(CM48*CQ48/1000)</f>
        <v>6171</v>
      </c>
      <c r="CT48" s="5453">
        <f>(CS48*0.03)</f>
        <v>185.13</v>
      </c>
      <c r="CU48" s="5455">
        <v>3</v>
      </c>
      <c r="CV48" s="5126" t="s">
        <v>8</v>
      </c>
      <c r="CW48" s="5122"/>
      <c r="CX48" s="5114"/>
      <c r="CY48" s="5115"/>
      <c r="CZ48" s="5116" t="s">
        <v>3</v>
      </c>
      <c r="DA48" s="5116" t="s">
        <v>18</v>
      </c>
      <c r="DB48" s="5116"/>
      <c r="DC48" s="5116"/>
      <c r="DD48" s="5116" t="s">
        <v>21</v>
      </c>
      <c r="DE48" s="5116" t="s">
        <v>27</v>
      </c>
      <c r="DF48" s="5116" t="s">
        <v>28</v>
      </c>
      <c r="DG48" s="5116"/>
      <c r="DH48" s="5116"/>
      <c r="DI48" s="5116"/>
      <c r="DJ48" s="5116"/>
      <c r="DK48" s="5116" t="s">
        <v>11</v>
      </c>
      <c r="DL48" s="5182"/>
      <c r="DM48" s="5117"/>
      <c r="DO48" s="5025"/>
      <c r="DP48" s="5013"/>
      <c r="DQ48" s="5013"/>
      <c r="DR48" s="5013"/>
      <c r="DS48" s="5013"/>
      <c r="DT48" s="5013"/>
      <c r="DU48" s="5013"/>
      <c r="DV48" s="5013"/>
      <c r="DW48" s="5035"/>
      <c r="DX48" s="5013"/>
      <c r="DY48" s="5013"/>
      <c r="DZ48" s="5013"/>
      <c r="EA48" s="5013"/>
      <c r="EB48" s="5013"/>
      <c r="EC48" s="5013"/>
      <c r="ED48" s="5348"/>
      <c r="EE48" s="5026"/>
      <c r="EF48" s="5012"/>
      <c r="EG48" s="5013"/>
      <c r="EH48" s="5013"/>
      <c r="EI48" s="5048"/>
      <c r="EJ48" s="5003"/>
      <c r="EK48" s="5003"/>
      <c r="EL48" s="5003"/>
      <c r="EM48" s="5003"/>
      <c r="EN48" s="5003"/>
      <c r="EO48" s="5003"/>
      <c r="EP48" s="5003"/>
      <c r="EQ48" s="5003"/>
      <c r="ER48" s="5003"/>
      <c r="ES48" s="5003"/>
      <c r="ET48" s="5003"/>
      <c r="EU48" s="5003"/>
      <c r="EV48" s="5003"/>
      <c r="EX48" s="5528"/>
      <c r="EY48" s="5529"/>
      <c r="EZ48" s="5529"/>
      <c r="FA48" s="5529"/>
      <c r="FB48" s="5529"/>
      <c r="FC48" s="5529"/>
      <c r="FD48" s="5529"/>
      <c r="FE48" s="5529"/>
      <c r="FF48" s="5530"/>
      <c r="FG48" s="5529"/>
      <c r="FH48" s="5529"/>
      <c r="FI48" s="5529"/>
      <c r="FJ48" s="5529"/>
      <c r="FK48" s="5529"/>
      <c r="FL48" s="5529"/>
      <c r="FM48" s="6236"/>
      <c r="FN48" s="5531"/>
      <c r="FO48" s="5512"/>
      <c r="FP48" s="5529"/>
      <c r="FQ48" s="5529"/>
      <c r="FR48" s="5542"/>
      <c r="FS48" s="5543"/>
      <c r="FT48" s="5543"/>
      <c r="FU48" s="5543"/>
      <c r="FV48" s="5543"/>
      <c r="FW48" s="5543"/>
      <c r="FX48" s="5543"/>
      <c r="FY48" s="5543"/>
      <c r="FZ48" s="5543"/>
      <c r="GA48" s="5543"/>
      <c r="GB48" s="5543"/>
      <c r="GC48" s="5543"/>
      <c r="GD48" s="5543"/>
      <c r="GF48" s="5123"/>
      <c r="GG48" s="5124"/>
      <c r="GH48" s="5124"/>
      <c r="GI48" s="5124"/>
      <c r="GJ48" s="5124"/>
      <c r="GK48" s="5124"/>
      <c r="GL48" s="5124"/>
      <c r="GM48" s="5124"/>
      <c r="GN48" s="5125"/>
      <c r="GO48" s="5124"/>
      <c r="GP48" s="5124"/>
      <c r="GQ48" s="5124"/>
      <c r="GR48" s="5124"/>
      <c r="GS48" s="5124"/>
      <c r="GT48" s="5124"/>
      <c r="GU48" s="5126"/>
      <c r="GV48" s="5122"/>
      <c r="GW48" s="5124"/>
      <c r="GX48" s="5124"/>
      <c r="GY48" s="5133"/>
      <c r="GZ48" s="5134"/>
      <c r="HA48" s="5134"/>
      <c r="HB48" s="5134"/>
      <c r="HC48" s="5134"/>
      <c r="HD48" s="5134"/>
      <c r="HE48" s="5134"/>
      <c r="HF48" s="5134"/>
      <c r="HG48" s="5134"/>
      <c r="HH48" s="5134"/>
      <c r="HI48" s="5134"/>
      <c r="HJ48" s="5134"/>
      <c r="HK48" s="5134"/>
    </row>
    <row r="49" spans="3:219" ht="15" thickBot="1">
      <c r="C49" s="4999"/>
      <c r="D49" s="4999"/>
      <c r="E49" s="4999"/>
      <c r="F49" s="4999"/>
      <c r="G49" s="4999"/>
      <c r="H49" s="4999"/>
      <c r="I49" s="4999"/>
      <c r="J49" s="4999"/>
      <c r="K49" s="4999"/>
      <c r="L49" s="4999"/>
      <c r="M49" s="4999"/>
      <c r="N49" s="4999"/>
      <c r="O49" s="4999"/>
      <c r="P49" s="5581"/>
      <c r="Q49" s="5581"/>
      <c r="R49" s="5581"/>
      <c r="S49" s="5581" t="s">
        <v>3</v>
      </c>
      <c r="T49" s="5581" t="s">
        <v>18</v>
      </c>
      <c r="U49" s="5581"/>
      <c r="V49" s="5581"/>
      <c r="W49" s="5581" t="s">
        <v>21</v>
      </c>
      <c r="X49" s="5581" t="s">
        <v>27</v>
      </c>
      <c r="Y49" s="5581" t="s">
        <v>28</v>
      </c>
      <c r="Z49" s="5581"/>
      <c r="AA49" s="5581"/>
      <c r="AB49" s="5581"/>
      <c r="AC49" s="5581"/>
      <c r="AD49" s="5581" t="s">
        <v>11</v>
      </c>
      <c r="AE49" s="5581"/>
      <c r="AF49" s="5581"/>
      <c r="AG49" s="6396"/>
      <c r="AH49" s="5724"/>
      <c r="AI49" s="5725"/>
      <c r="AJ49" s="5765"/>
      <c r="AK49" s="5766"/>
      <c r="AL49" s="5766"/>
      <c r="AM49" s="5766"/>
      <c r="AN49" s="5766"/>
      <c r="AO49" s="5766"/>
      <c r="AP49" s="5766"/>
      <c r="AQ49" s="5766"/>
      <c r="AR49" s="5795"/>
      <c r="AS49" s="5795"/>
      <c r="AT49" s="5766"/>
      <c r="AU49" s="5766"/>
      <c r="AV49" s="2091"/>
      <c r="AW49" s="5768"/>
      <c r="AX49" s="4993"/>
      <c r="AY49" s="5069"/>
      <c r="AZ49" s="5070"/>
      <c r="BA49" s="5066"/>
      <c r="BB49" s="5066"/>
      <c r="BC49" s="5071"/>
      <c r="BD49" s="5066"/>
      <c r="BE49" s="5066"/>
      <c r="BF49" s="5066"/>
      <c r="BG49" s="5072"/>
      <c r="BH49" s="5066"/>
      <c r="BI49" s="5066"/>
      <c r="BJ49" s="5073"/>
      <c r="BK49" s="5066"/>
      <c r="BL49" s="5073"/>
      <c r="BM49" s="5073"/>
      <c r="BN49" s="5068"/>
      <c r="BO49" s="5082"/>
      <c r="BP49" s="5228"/>
      <c r="BQ49" s="5084"/>
      <c r="BR49" s="5085" t="s">
        <v>14</v>
      </c>
      <c r="BS49" s="5085" t="s">
        <v>12</v>
      </c>
      <c r="BT49" s="5085"/>
      <c r="BU49" s="5085"/>
      <c r="BV49" s="5085" t="s">
        <v>15</v>
      </c>
      <c r="BW49" s="5085" t="s">
        <v>12</v>
      </c>
      <c r="BX49" s="5085" t="s">
        <v>12</v>
      </c>
      <c r="BY49" s="5085"/>
      <c r="BZ49" s="5085"/>
      <c r="CA49" s="5085"/>
      <c r="CB49" s="5085"/>
      <c r="CC49" s="5085" t="s">
        <v>0</v>
      </c>
      <c r="CD49" s="5086"/>
      <c r="CE49" s="4993"/>
      <c r="CF49" s="5443" t="s">
        <v>845</v>
      </c>
      <c r="CG49" s="5444" t="s">
        <v>1174</v>
      </c>
      <c r="CH49" s="5445">
        <v>30</v>
      </c>
      <c r="CI49" s="5445">
        <v>27955</v>
      </c>
      <c r="CJ49" s="5446">
        <v>44607</v>
      </c>
      <c r="CK49" s="5447">
        <v>25</v>
      </c>
      <c r="CL49" s="5445" t="s">
        <v>35</v>
      </c>
      <c r="CM49" s="5448">
        <v>242</v>
      </c>
      <c r="CN49" s="5449">
        <v>44645</v>
      </c>
      <c r="CO49" s="5450">
        <v>44644</v>
      </c>
      <c r="CP49" s="5445">
        <v>15179</v>
      </c>
      <c r="CQ49" s="5451">
        <v>25500</v>
      </c>
      <c r="CR49" s="5451">
        <f>(CK49*1000-CQ49)</f>
        <v>-500</v>
      </c>
      <c r="CS49" s="5452">
        <f>(CM49*CQ49/1000)</f>
        <v>6171</v>
      </c>
      <c r="CT49" s="5453">
        <f>(CS49*0.03)</f>
        <v>185.13</v>
      </c>
      <c r="CU49" s="5455">
        <v>3</v>
      </c>
      <c r="CV49" s="5126" t="s">
        <v>8</v>
      </c>
      <c r="CW49" s="5122"/>
      <c r="CX49" s="5118"/>
      <c r="CY49" s="5119"/>
      <c r="CZ49" s="5487"/>
      <c r="DA49" s="5488"/>
      <c r="DB49" s="5488"/>
      <c r="DC49" s="5488"/>
      <c r="DD49" s="5488"/>
      <c r="DE49" s="5488"/>
      <c r="DF49" s="5488"/>
      <c r="DG49" s="5488"/>
      <c r="DH49" s="5488"/>
      <c r="DI49" s="5488"/>
      <c r="DJ49" s="5488"/>
      <c r="DK49" s="5488"/>
      <c r="DL49" s="5488"/>
      <c r="DM49" s="5489"/>
      <c r="DO49" s="5027"/>
      <c r="DP49" s="5014"/>
      <c r="DQ49" s="5013"/>
      <c r="DR49" s="5013"/>
      <c r="DS49" s="5019"/>
      <c r="DT49" s="5013"/>
      <c r="DU49" s="5013"/>
      <c r="DV49" s="5013"/>
      <c r="DW49" s="5021"/>
      <c r="DX49" s="5013"/>
      <c r="DY49" s="5013"/>
      <c r="DZ49" s="5020"/>
      <c r="EA49" s="5013"/>
      <c r="EB49" s="5020"/>
      <c r="EC49" s="5020"/>
      <c r="ED49" s="5349"/>
      <c r="EE49" s="5026"/>
      <c r="EF49" s="5012"/>
      <c r="EG49" s="5013"/>
      <c r="EH49" s="5013"/>
      <c r="EI49" s="5048"/>
      <c r="EJ49" s="5003"/>
      <c r="EK49" s="5003"/>
      <c r="EL49" s="5003"/>
      <c r="EM49" s="5003"/>
      <c r="EN49" s="5003"/>
      <c r="EO49" s="5003"/>
      <c r="EP49" s="5003"/>
      <c r="EQ49" s="5003"/>
      <c r="ER49" s="5003"/>
      <c r="ES49" s="5003"/>
      <c r="ET49" s="5003"/>
      <c r="EU49" s="5003"/>
      <c r="EV49" s="5003"/>
      <c r="EX49" s="5537"/>
      <c r="EY49" s="5538"/>
      <c r="EZ49" s="5529"/>
      <c r="FA49" s="5529"/>
      <c r="FB49" s="5539"/>
      <c r="FC49" s="5529"/>
      <c r="FD49" s="5529"/>
      <c r="FE49" s="5529"/>
      <c r="FF49" s="5540"/>
      <c r="FG49" s="5529"/>
      <c r="FH49" s="5529"/>
      <c r="FI49" s="5541"/>
      <c r="FJ49" s="5529"/>
      <c r="FK49" s="5541"/>
      <c r="FL49" s="5541"/>
      <c r="FM49" s="6237"/>
      <c r="FN49" s="5531"/>
      <c r="FO49" s="5512"/>
      <c r="FP49" s="5529"/>
      <c r="FQ49" s="5529"/>
      <c r="FR49" s="5542"/>
      <c r="FS49" s="5543"/>
      <c r="FT49" s="5543"/>
      <c r="FU49" s="5543"/>
      <c r="FV49" s="5543"/>
      <c r="FW49" s="5543"/>
      <c r="FX49" s="5543"/>
      <c r="FY49" s="5543"/>
      <c r="FZ49" s="5543"/>
      <c r="GA49" s="5543"/>
      <c r="GB49" s="5543"/>
      <c r="GC49" s="5543"/>
      <c r="GD49" s="5543"/>
      <c r="GF49" s="5128"/>
      <c r="GG49" s="5129"/>
      <c r="GH49" s="5124"/>
      <c r="GI49" s="5124"/>
      <c r="GJ49" s="5130"/>
      <c r="GK49" s="5124"/>
      <c r="GL49" s="5124"/>
      <c r="GM49" s="5124"/>
      <c r="GN49" s="5131"/>
      <c r="GO49" s="5124"/>
      <c r="GP49" s="5124"/>
      <c r="GQ49" s="5132"/>
      <c r="GR49" s="5124"/>
      <c r="GS49" s="5132"/>
      <c r="GT49" s="5132"/>
      <c r="GU49" s="5126"/>
      <c r="GV49" s="5122"/>
      <c r="GW49" s="5124"/>
      <c r="GX49" s="5124"/>
      <c r="GY49" s="5133"/>
      <c r="GZ49" s="5134"/>
      <c r="HA49" s="5134"/>
      <c r="HB49" s="5134"/>
      <c r="HC49" s="5134"/>
      <c r="HD49" s="5134"/>
      <c r="HE49" s="5134"/>
      <c r="HF49" s="5134"/>
      <c r="HG49" s="5134"/>
      <c r="HH49" s="5134"/>
      <c r="HI49" s="5134"/>
      <c r="HJ49" s="5134"/>
      <c r="HK49" s="5134"/>
    </row>
    <row r="50" spans="3:219">
      <c r="C50" s="4999"/>
      <c r="D50" s="4999"/>
      <c r="E50" s="4999"/>
      <c r="F50" s="4999"/>
      <c r="G50" s="4999"/>
      <c r="H50" s="4999"/>
      <c r="I50" s="4999"/>
      <c r="J50" s="4999"/>
      <c r="K50" s="4999"/>
      <c r="L50" s="4999"/>
      <c r="M50" s="4999"/>
      <c r="N50" s="4999"/>
      <c r="O50" s="4999"/>
      <c r="P50" s="5582"/>
      <c r="Q50" s="5583"/>
      <c r="R50" s="5584"/>
      <c r="S50" s="5584"/>
      <c r="T50" s="5585"/>
      <c r="U50" s="5586"/>
      <c r="V50" s="5584"/>
      <c r="W50" s="5587"/>
      <c r="X50" s="5588"/>
      <c r="Y50" s="5661"/>
      <c r="Z50" s="6195"/>
      <c r="AA50" s="5662"/>
      <c r="AB50" s="5662"/>
      <c r="AC50" s="5591"/>
      <c r="AD50" s="5591"/>
      <c r="AE50" s="5663"/>
      <c r="AF50" s="5664"/>
      <c r="AG50" s="5660"/>
      <c r="AH50" s="5724"/>
      <c r="AI50" s="5725"/>
      <c r="AJ50" s="5765"/>
      <c r="AK50" s="5766"/>
      <c r="AL50" s="5766"/>
      <c r="AM50" s="5766"/>
      <c r="AN50" s="5766"/>
      <c r="AO50" s="5766"/>
      <c r="AP50" s="5766"/>
      <c r="AQ50" s="5766"/>
      <c r="AR50" s="5795"/>
      <c r="AS50" s="5795"/>
      <c r="AT50" s="5766"/>
      <c r="AU50" s="5766"/>
      <c r="AV50" s="2091"/>
      <c r="AW50" s="5768"/>
      <c r="AX50" s="4993"/>
      <c r="AY50" s="5065"/>
      <c r="AZ50" s="5066"/>
      <c r="BA50" s="5066"/>
      <c r="BB50" s="5066"/>
      <c r="BC50" s="5066"/>
      <c r="BD50" s="5066"/>
      <c r="BE50" s="5066"/>
      <c r="BF50" s="5066"/>
      <c r="BG50" s="5067"/>
      <c r="BH50" s="5066"/>
      <c r="BI50" s="5066"/>
      <c r="BJ50" s="5066"/>
      <c r="BK50" s="5066"/>
      <c r="BL50" s="5066"/>
      <c r="BM50" s="5066"/>
      <c r="BN50" s="5068"/>
      <c r="BO50" s="5082"/>
      <c r="BP50" s="5229" t="s">
        <v>4</v>
      </c>
      <c r="BQ50" s="5087" t="s">
        <v>18</v>
      </c>
      <c r="BR50" s="5088" t="s">
        <v>19</v>
      </c>
      <c r="BS50" s="5088" t="s">
        <v>19</v>
      </c>
      <c r="BT50" s="5088" t="s">
        <v>20</v>
      </c>
      <c r="BU50" s="5088" t="s">
        <v>21</v>
      </c>
      <c r="BV50" s="5088" t="s">
        <v>22</v>
      </c>
      <c r="BW50" s="5088" t="s">
        <v>23</v>
      </c>
      <c r="BX50" s="5088" t="s">
        <v>23</v>
      </c>
      <c r="BY50" s="5088" t="s">
        <v>24</v>
      </c>
      <c r="BZ50" s="5088" t="s">
        <v>20</v>
      </c>
      <c r="CA50" s="5088" t="s">
        <v>25</v>
      </c>
      <c r="CB50" s="5088" t="s">
        <v>0</v>
      </c>
      <c r="CC50" s="5088" t="s">
        <v>1363</v>
      </c>
      <c r="CD50" s="5089" t="s">
        <v>26</v>
      </c>
      <c r="CE50" s="4993"/>
      <c r="CF50" s="5123"/>
      <c r="CG50" s="5124"/>
      <c r="CH50" s="5124"/>
      <c r="CI50" s="5124"/>
      <c r="CJ50" s="5124"/>
      <c r="CK50" s="5124"/>
      <c r="CL50" s="5124"/>
      <c r="CM50" s="5124"/>
      <c r="CN50" s="5125"/>
      <c r="CO50" s="5124"/>
      <c r="CP50" s="5124"/>
      <c r="CQ50" s="5124"/>
      <c r="CR50" s="5124"/>
      <c r="CS50" s="5124"/>
      <c r="CT50" s="5124"/>
      <c r="CU50" s="5416"/>
      <c r="CV50" s="5126"/>
      <c r="CW50" s="5122"/>
      <c r="CX50" s="5123"/>
      <c r="CY50" s="5124"/>
      <c r="CZ50" s="5133"/>
      <c r="DA50" s="5134"/>
      <c r="DB50" s="5134"/>
      <c r="DC50" s="5134"/>
      <c r="DD50" s="5134"/>
      <c r="DE50" s="5134"/>
      <c r="DF50" s="5134"/>
      <c r="DG50" s="5134"/>
      <c r="DH50" s="5134"/>
      <c r="DI50" s="5134"/>
      <c r="DJ50" s="5134"/>
      <c r="DK50" s="5134"/>
      <c r="DL50" s="5134"/>
      <c r="DM50" s="5415"/>
      <c r="DO50" s="5025"/>
      <c r="DP50" s="5013"/>
      <c r="DQ50" s="5013"/>
      <c r="DR50" s="5013"/>
      <c r="DS50" s="5013"/>
      <c r="DT50" s="5013"/>
      <c r="DU50" s="5013"/>
      <c r="DV50" s="5013"/>
      <c r="DW50" s="5035"/>
      <c r="DX50" s="5013"/>
      <c r="DY50" s="5013"/>
      <c r="DZ50" s="5013"/>
      <c r="EA50" s="5013"/>
      <c r="EB50" s="5013"/>
      <c r="EC50" s="5013"/>
      <c r="ED50" s="5348"/>
      <c r="EE50" s="5026"/>
      <c r="EF50" s="5012"/>
      <c r="EG50" s="5013"/>
      <c r="EH50" s="5013"/>
      <c r="EI50" s="5048"/>
      <c r="EJ50" s="5003"/>
      <c r="EK50" s="5003"/>
      <c r="EL50" s="5003"/>
      <c r="EM50" s="5003"/>
      <c r="EN50" s="5003"/>
      <c r="EO50" s="5003"/>
      <c r="EP50" s="5003"/>
      <c r="EQ50" s="5003"/>
      <c r="ER50" s="5003"/>
      <c r="ES50" s="5003"/>
      <c r="ET50" s="5003"/>
      <c r="EU50" s="5003"/>
      <c r="EV50" s="5003"/>
      <c r="EX50" s="5528"/>
      <c r="EY50" s="5529"/>
      <c r="EZ50" s="5529"/>
      <c r="FA50" s="5529"/>
      <c r="FB50" s="5529"/>
      <c r="FC50" s="5529"/>
      <c r="FD50" s="5529"/>
      <c r="FE50" s="5529"/>
      <c r="FF50" s="5530"/>
      <c r="FG50" s="5529"/>
      <c r="FH50" s="5529"/>
      <c r="FI50" s="5529"/>
      <c r="FJ50" s="5529"/>
      <c r="FK50" s="5529"/>
      <c r="FL50" s="5529"/>
      <c r="FM50" s="6236"/>
      <c r="FN50" s="5531"/>
      <c r="FO50" s="5512"/>
      <c r="FP50" s="5529"/>
      <c r="FQ50" s="5529"/>
      <c r="FR50" s="5542"/>
      <c r="FS50" s="5543"/>
      <c r="FT50" s="5543"/>
      <c r="FU50" s="5543"/>
      <c r="FV50" s="5543"/>
      <c r="FW50" s="5543"/>
      <c r="FX50" s="5543"/>
      <c r="FY50" s="5543"/>
      <c r="FZ50" s="5543"/>
      <c r="GA50" s="5543"/>
      <c r="GB50" s="5543"/>
      <c r="GC50" s="5543"/>
      <c r="GD50" s="5543"/>
      <c r="GF50" s="5123"/>
      <c r="GG50" s="5124"/>
      <c r="GH50" s="5124"/>
      <c r="GI50" s="5124"/>
      <c r="GJ50" s="5124"/>
      <c r="GK50" s="5124"/>
      <c r="GL50" s="5124"/>
      <c r="GM50" s="5124"/>
      <c r="GN50" s="5125"/>
      <c r="GO50" s="5124"/>
      <c r="GP50" s="5124"/>
      <c r="GQ50" s="5124"/>
      <c r="GR50" s="5124"/>
      <c r="GS50" s="5124"/>
      <c r="GT50" s="5124"/>
      <c r="GU50" s="5126"/>
      <c r="GV50" s="5122"/>
      <c r="GW50" s="5124"/>
      <c r="GX50" s="5124"/>
      <c r="GY50" s="5133"/>
      <c r="GZ50" s="5134"/>
      <c r="HA50" s="5134"/>
      <c r="HB50" s="5134"/>
      <c r="HC50" s="5134"/>
      <c r="HD50" s="5134"/>
      <c r="HE50" s="5134"/>
      <c r="HF50" s="5134"/>
      <c r="HG50" s="5134"/>
      <c r="HH50" s="5134"/>
      <c r="HI50" s="5134"/>
      <c r="HJ50" s="5134"/>
      <c r="HK50" s="5134"/>
    </row>
    <row r="51" spans="3:219" ht="15" thickBot="1">
      <c r="C51" s="4999"/>
      <c r="D51" s="4999"/>
      <c r="E51" s="4999"/>
      <c r="F51" s="4999"/>
      <c r="G51" s="4999"/>
      <c r="H51" s="4999"/>
      <c r="I51" s="4999"/>
      <c r="J51" s="4999"/>
      <c r="K51" s="4999"/>
      <c r="L51" s="4999"/>
      <c r="M51" s="4999"/>
      <c r="N51" s="4999"/>
      <c r="O51" s="4999"/>
      <c r="P51" s="5593"/>
      <c r="Q51" s="5594"/>
      <c r="R51" s="5589"/>
      <c r="S51" s="5589"/>
      <c r="T51" s="5595"/>
      <c r="U51" s="5596"/>
      <c r="V51" s="5589"/>
      <c r="W51" s="5597"/>
      <c r="X51" s="4482"/>
      <c r="Y51" s="5634"/>
      <c r="Z51" s="5687"/>
      <c r="AA51" s="5609"/>
      <c r="AB51" s="5609"/>
      <c r="AC51" s="5600"/>
      <c r="AD51" s="5600"/>
      <c r="AE51" s="5632"/>
      <c r="AF51" s="5602"/>
      <c r="AG51" s="5660"/>
      <c r="AH51" s="5724"/>
      <c r="AI51" s="5725"/>
      <c r="AJ51" s="5765"/>
      <c r="AK51" s="5766"/>
      <c r="AL51" s="5766"/>
      <c r="AM51" s="5766"/>
      <c r="AN51" s="5766"/>
      <c r="AO51" s="5766"/>
      <c r="AP51" s="5766"/>
      <c r="AQ51" s="5766"/>
      <c r="AR51" s="5795"/>
      <c r="AS51" s="5795"/>
      <c r="AT51" s="5766"/>
      <c r="AU51" s="5766"/>
      <c r="AV51" s="2091"/>
      <c r="AW51" s="5768"/>
      <c r="AX51" s="4993"/>
      <c r="AY51" s="5065"/>
      <c r="AZ51" s="5066"/>
      <c r="BA51" s="5066"/>
      <c r="BB51" s="5066"/>
      <c r="BC51" s="5066"/>
      <c r="BD51" s="5066"/>
      <c r="BE51" s="5066"/>
      <c r="BF51" s="5066"/>
      <c r="BG51" s="5067"/>
      <c r="BH51" s="5066"/>
      <c r="BI51" s="5066"/>
      <c r="BJ51" s="5066"/>
      <c r="BK51" s="5066"/>
      <c r="BL51" s="5066"/>
      <c r="BM51" s="5066"/>
      <c r="BN51" s="5068"/>
      <c r="BO51" s="5082"/>
      <c r="BP51" s="5230"/>
      <c r="BQ51" s="5090"/>
      <c r="BR51" s="5091" t="s">
        <v>3</v>
      </c>
      <c r="BS51" s="5091" t="s">
        <v>18</v>
      </c>
      <c r="BT51" s="5091"/>
      <c r="BU51" s="5091"/>
      <c r="BV51" s="5091" t="s">
        <v>21</v>
      </c>
      <c r="BW51" s="5091" t="s">
        <v>27</v>
      </c>
      <c r="BX51" s="5091" t="s">
        <v>28</v>
      </c>
      <c r="BY51" s="5091"/>
      <c r="BZ51" s="5091"/>
      <c r="CA51" s="5091"/>
      <c r="CB51" s="5091"/>
      <c r="CC51" s="5091" t="s">
        <v>11</v>
      </c>
      <c r="CD51" s="5092"/>
      <c r="CE51" s="4993"/>
      <c r="CF51" s="5123"/>
      <c r="CG51" s="5124"/>
      <c r="CH51" s="5124"/>
      <c r="CI51" s="5124"/>
      <c r="CJ51" s="5124"/>
      <c r="CK51" s="5124"/>
      <c r="CL51" s="5124"/>
      <c r="CM51" s="5124"/>
      <c r="CN51" s="5125"/>
      <c r="CO51" s="5124"/>
      <c r="CP51" s="5124"/>
      <c r="CQ51" s="5124"/>
      <c r="CR51" s="5124"/>
      <c r="CS51" s="5124"/>
      <c r="CT51" s="5124"/>
      <c r="CU51" s="5416"/>
      <c r="CV51" s="5126"/>
      <c r="CW51" s="5122"/>
      <c r="CX51" s="5123"/>
      <c r="CY51" s="5124"/>
      <c r="CZ51" s="5133"/>
      <c r="DA51" s="5134"/>
      <c r="DB51" s="5134"/>
      <c r="DC51" s="5134"/>
      <c r="DD51" s="5134"/>
      <c r="DE51" s="5134"/>
      <c r="DF51" s="5134"/>
      <c r="DG51" s="5134"/>
      <c r="DH51" s="5134"/>
      <c r="DI51" s="5134"/>
      <c r="DJ51" s="5134"/>
      <c r="DK51" s="5134"/>
      <c r="DL51" s="5134"/>
      <c r="DM51" s="5415"/>
      <c r="DO51" s="5025"/>
      <c r="DP51" s="5013"/>
      <c r="DQ51" s="5013"/>
      <c r="DR51" s="5013"/>
      <c r="DS51" s="5013"/>
      <c r="DT51" s="5013"/>
      <c r="DU51" s="5013"/>
      <c r="DV51" s="5013"/>
      <c r="DW51" s="5035"/>
      <c r="DX51" s="5013"/>
      <c r="DY51" s="5013"/>
      <c r="DZ51" s="5013"/>
      <c r="EA51" s="5013"/>
      <c r="EB51" s="5013"/>
      <c r="EC51" s="5013"/>
      <c r="ED51" s="5348"/>
      <c r="EE51" s="5026"/>
      <c r="EF51" s="5012"/>
      <c r="EG51" s="5013"/>
      <c r="EH51" s="5013"/>
      <c r="EI51" s="5048"/>
      <c r="EJ51" s="5003"/>
      <c r="EK51" s="5003"/>
      <c r="EL51" s="5003"/>
      <c r="EM51" s="5003"/>
      <c r="EN51" s="5003"/>
      <c r="EO51" s="5003"/>
      <c r="EP51" s="5003"/>
      <c r="EQ51" s="5003"/>
      <c r="ER51" s="5003"/>
      <c r="ES51" s="5003"/>
      <c r="ET51" s="5003"/>
      <c r="EU51" s="5003"/>
      <c r="EV51" s="5003"/>
      <c r="EX51" s="5528"/>
      <c r="EY51" s="5529"/>
      <c r="EZ51" s="5529"/>
      <c r="FA51" s="5529"/>
      <c r="FB51" s="5529"/>
      <c r="FC51" s="5529"/>
      <c r="FD51" s="5529"/>
      <c r="FE51" s="5529"/>
      <c r="FF51" s="5530"/>
      <c r="FG51" s="5529"/>
      <c r="FH51" s="5529"/>
      <c r="FI51" s="5529"/>
      <c r="FJ51" s="5529"/>
      <c r="FK51" s="5529"/>
      <c r="FL51" s="5529"/>
      <c r="FM51" s="6236"/>
      <c r="FN51" s="5531"/>
      <c r="FO51" s="5512"/>
      <c r="FP51" s="5529"/>
      <c r="FQ51" s="5529"/>
      <c r="FR51" s="5542"/>
      <c r="FS51" s="5543"/>
      <c r="FT51" s="5543"/>
      <c r="FU51" s="5543"/>
      <c r="FV51" s="5543"/>
      <c r="FW51" s="5543"/>
      <c r="FX51" s="5543"/>
      <c r="FY51" s="5543"/>
      <c r="FZ51" s="5543"/>
      <c r="GA51" s="5543"/>
      <c r="GB51" s="5543"/>
      <c r="GC51" s="5543"/>
      <c r="GD51" s="5543"/>
      <c r="GF51" s="5123"/>
      <c r="GG51" s="5124"/>
      <c r="GH51" s="5124"/>
      <c r="GI51" s="5124"/>
      <c r="GJ51" s="5124"/>
      <c r="GK51" s="5124"/>
      <c r="GL51" s="5124"/>
      <c r="GM51" s="5124"/>
      <c r="GN51" s="5125"/>
      <c r="GO51" s="5124"/>
      <c r="GP51" s="5124"/>
      <c r="GQ51" s="5124"/>
      <c r="GR51" s="5124"/>
      <c r="GS51" s="5124"/>
      <c r="GT51" s="5124"/>
      <c r="GU51" s="5126"/>
      <c r="GV51" s="5122"/>
      <c r="GW51" s="5124"/>
      <c r="GX51" s="5124"/>
      <c r="GY51" s="5133"/>
      <c r="GZ51" s="5134"/>
      <c r="HA51" s="5134"/>
      <c r="HB51" s="5134"/>
      <c r="HC51" s="5134"/>
      <c r="HD51" s="5134"/>
      <c r="HE51" s="5134"/>
      <c r="HF51" s="5134"/>
      <c r="HG51" s="5134"/>
      <c r="HH51" s="5134"/>
      <c r="HI51" s="5134"/>
      <c r="HJ51" s="5134"/>
      <c r="HK51" s="5134"/>
    </row>
    <row r="52" spans="3:219" ht="15" thickBot="1">
      <c r="C52" s="4993"/>
      <c r="D52" s="4993"/>
      <c r="E52" s="4993"/>
      <c r="F52" s="4993"/>
      <c r="G52" s="4993"/>
      <c r="H52" s="4993"/>
      <c r="I52" s="4993"/>
      <c r="J52" s="4993"/>
      <c r="K52" s="4993"/>
      <c r="L52" s="4993"/>
      <c r="M52" s="4993"/>
      <c r="N52" s="4993"/>
      <c r="O52" s="4993"/>
      <c r="P52" s="5665"/>
      <c r="Q52" s="5594"/>
      <c r="R52" s="5666"/>
      <c r="S52" s="5589"/>
      <c r="T52" s="5667"/>
      <c r="U52" s="5668"/>
      <c r="V52" s="5669"/>
      <c r="W52" s="5670"/>
      <c r="X52" s="4482"/>
      <c r="Y52" s="5634"/>
      <c r="Z52" s="5687"/>
      <c r="AA52" s="5609"/>
      <c r="AB52" s="5609"/>
      <c r="AC52" s="5600"/>
      <c r="AD52" s="5600"/>
      <c r="AE52" s="5632"/>
      <c r="AF52" s="5602"/>
      <c r="AG52" s="5660"/>
      <c r="AH52" s="5681"/>
      <c r="AI52" s="5658"/>
      <c r="AJ52" s="5769"/>
      <c r="AK52" s="3655"/>
      <c r="AL52" s="3655"/>
      <c r="AM52" s="3655"/>
      <c r="AN52" s="3655"/>
      <c r="AO52" s="3655"/>
      <c r="AP52" s="3655"/>
      <c r="AQ52" s="3655"/>
      <c r="AR52" s="5796"/>
      <c r="AS52" s="5796"/>
      <c r="AT52" s="3655"/>
      <c r="AU52" s="3655"/>
      <c r="AV52" s="2151"/>
      <c r="AW52" s="5771"/>
      <c r="AX52" s="4993"/>
      <c r="AY52" s="5065"/>
      <c r="AZ52" s="5066"/>
      <c r="BA52" s="5066"/>
      <c r="BB52" s="5066"/>
      <c r="BC52" s="5066"/>
      <c r="BD52" s="5066"/>
      <c r="BE52" s="5066"/>
      <c r="BF52" s="5066"/>
      <c r="BG52" s="5067"/>
      <c r="BH52" s="5066"/>
      <c r="BI52" s="5066"/>
      <c r="BJ52" s="5066"/>
      <c r="BK52" s="5066"/>
      <c r="BL52" s="5066"/>
      <c r="BM52" s="5066"/>
      <c r="BN52" s="5068"/>
      <c r="BO52" s="5082"/>
      <c r="BP52" s="5319"/>
      <c r="BQ52" s="5320"/>
      <c r="BR52" s="5321"/>
      <c r="BS52" s="5322"/>
      <c r="BT52" s="5323"/>
      <c r="BU52" s="5321"/>
      <c r="BV52" s="5324"/>
      <c r="BW52" s="5346"/>
      <c r="BX52" s="5322"/>
      <c r="BY52" s="5325"/>
      <c r="BZ52" s="5324"/>
      <c r="CA52" s="5326"/>
      <c r="CB52" s="5342"/>
      <c r="CC52" s="5324"/>
      <c r="CD52" s="5167"/>
      <c r="CE52" s="4993"/>
      <c r="CF52" s="5426"/>
      <c r="CG52" s="5465"/>
      <c r="CH52" s="5427"/>
      <c r="CI52" s="5427"/>
      <c r="CJ52" s="5428"/>
      <c r="CK52" s="5429"/>
      <c r="CL52" s="5427"/>
      <c r="CM52" s="5430"/>
      <c r="CN52" s="5431"/>
      <c r="CO52" s="5428"/>
      <c r="CP52" s="5427"/>
      <c r="CQ52" s="5432"/>
      <c r="CR52" s="5432"/>
      <c r="CS52" s="5430"/>
      <c r="CT52" s="5433"/>
      <c r="CU52" s="5432"/>
      <c r="CV52" s="5126"/>
      <c r="CW52" s="5122"/>
      <c r="CX52" s="5123"/>
      <c r="CY52" s="5124"/>
      <c r="CZ52" s="5133"/>
      <c r="DA52" s="5134"/>
      <c r="DB52" s="5134"/>
      <c r="DC52" s="5134"/>
      <c r="DD52" s="5134"/>
      <c r="DE52" s="5134"/>
      <c r="DF52" s="5134"/>
      <c r="DG52" s="5134"/>
      <c r="DH52" s="5134"/>
      <c r="DI52" s="5134"/>
      <c r="DJ52" s="5134"/>
      <c r="DK52" s="5134"/>
      <c r="DL52" s="5134"/>
      <c r="DM52" s="5415"/>
      <c r="DO52" s="5025"/>
      <c r="DP52" s="5013"/>
      <c r="DQ52" s="5013"/>
      <c r="DR52" s="5013"/>
      <c r="DS52" s="5013"/>
      <c r="DT52" s="5013"/>
      <c r="DU52" s="5013"/>
      <c r="DV52" s="5013"/>
      <c r="DW52" s="5035"/>
      <c r="DX52" s="5013"/>
      <c r="DY52" s="5013"/>
      <c r="DZ52" s="5013"/>
      <c r="EA52" s="5013"/>
      <c r="EB52" s="5013"/>
      <c r="EC52" s="5013"/>
      <c r="ED52" s="5348"/>
      <c r="EE52" s="5026"/>
      <c r="EF52" s="5012"/>
      <c r="EG52" s="5013"/>
      <c r="EH52" s="5013"/>
      <c r="EI52" s="5048"/>
      <c r="EJ52" s="5003"/>
      <c r="EK52" s="5003"/>
      <c r="EL52" s="5003"/>
      <c r="EM52" s="5003"/>
      <c r="EN52" s="5003"/>
      <c r="EO52" s="5003"/>
      <c r="EP52" s="5003"/>
      <c r="EQ52" s="5003"/>
      <c r="ER52" s="5003"/>
      <c r="ES52" s="5003"/>
      <c r="ET52" s="5003"/>
      <c r="EU52" s="5003"/>
      <c r="EV52" s="5003"/>
      <c r="EX52" s="5528"/>
      <c r="EY52" s="5529"/>
      <c r="EZ52" s="5529"/>
      <c r="FA52" s="5529"/>
      <c r="FB52" s="5529"/>
      <c r="FC52" s="5529"/>
      <c r="FD52" s="5529"/>
      <c r="FE52" s="5529"/>
      <c r="FF52" s="5530"/>
      <c r="FG52" s="5529"/>
      <c r="FH52" s="5529"/>
      <c r="FI52" s="5529"/>
      <c r="FJ52" s="5529"/>
      <c r="FK52" s="5529"/>
      <c r="FL52" s="5529"/>
      <c r="FM52" s="6236"/>
      <c r="FN52" s="5531"/>
      <c r="FO52" s="5512"/>
      <c r="FP52" s="5529"/>
      <c r="FQ52" s="5529"/>
      <c r="FR52" s="5542"/>
      <c r="FS52" s="5543"/>
      <c r="FT52" s="5543"/>
      <c r="FU52" s="5543"/>
      <c r="FV52" s="5543"/>
      <c r="FW52" s="5543"/>
      <c r="FX52" s="5543"/>
      <c r="FY52" s="5543"/>
      <c r="FZ52" s="5543"/>
      <c r="GA52" s="5543"/>
      <c r="GB52" s="5543"/>
      <c r="GC52" s="5543"/>
      <c r="GD52" s="5543"/>
      <c r="GF52" s="5123"/>
      <c r="GG52" s="5124"/>
      <c r="GH52" s="5124"/>
      <c r="GI52" s="5124"/>
      <c r="GJ52" s="5124"/>
      <c r="GK52" s="5124"/>
      <c r="GL52" s="5124"/>
      <c r="GM52" s="5124"/>
      <c r="GN52" s="5125"/>
      <c r="GO52" s="5124"/>
      <c r="GP52" s="5124"/>
      <c r="GQ52" s="5124"/>
      <c r="GR52" s="5124"/>
      <c r="GS52" s="5124"/>
      <c r="GT52" s="5124"/>
      <c r="GU52" s="5126"/>
      <c r="GV52" s="5122"/>
      <c r="GW52" s="5124"/>
      <c r="GX52" s="5124"/>
      <c r="GY52" s="5133"/>
      <c r="GZ52" s="5134"/>
      <c r="HA52" s="5134"/>
      <c r="HB52" s="5134"/>
      <c r="HC52" s="5134"/>
      <c r="HD52" s="5134"/>
      <c r="HE52" s="5134"/>
      <c r="HF52" s="5134"/>
      <c r="HG52" s="5134"/>
      <c r="HH52" s="5134"/>
      <c r="HI52" s="5134"/>
      <c r="HJ52" s="5134"/>
      <c r="HK52" s="5134"/>
    </row>
    <row r="53" spans="3:219">
      <c r="C53" s="4993"/>
      <c r="D53" s="4993"/>
      <c r="E53" s="4993"/>
      <c r="F53" s="4993"/>
      <c r="G53" s="4993"/>
      <c r="H53" s="4993"/>
      <c r="I53" s="4993"/>
      <c r="J53" s="4993"/>
      <c r="K53" s="4993"/>
      <c r="L53" s="4993"/>
      <c r="M53" s="4993"/>
      <c r="N53" s="4993"/>
      <c r="O53" s="4993"/>
      <c r="P53" s="5593"/>
      <c r="Q53" s="5594"/>
      <c r="R53" s="5589"/>
      <c r="S53" s="5589"/>
      <c r="T53" s="5595"/>
      <c r="U53" s="5596"/>
      <c r="V53" s="5589"/>
      <c r="W53" s="5597"/>
      <c r="X53" s="4482"/>
      <c r="Y53" s="5634"/>
      <c r="Z53" s="5589"/>
      <c r="AA53" s="5598"/>
      <c r="AB53" s="5589"/>
      <c r="AC53" s="5600"/>
      <c r="AD53" s="5600"/>
      <c r="AE53" s="5632"/>
      <c r="AF53" s="5602"/>
      <c r="AG53" s="5660"/>
      <c r="AH53" s="5660"/>
      <c r="AI53" s="5660"/>
      <c r="AJ53" s="5734"/>
      <c r="AK53" s="5577"/>
      <c r="AL53" s="5577"/>
      <c r="AM53" s="5577"/>
      <c r="AN53" s="5577"/>
      <c r="AO53" s="5577"/>
      <c r="AP53" s="5577"/>
      <c r="AQ53" s="5577"/>
      <c r="AR53" s="5577"/>
      <c r="AS53" s="5577"/>
      <c r="AT53" s="5577"/>
      <c r="AU53" s="5577"/>
      <c r="AV53" s="5577"/>
      <c r="AW53" s="5577"/>
      <c r="AX53" s="4993"/>
      <c r="AY53" s="5065"/>
      <c r="AZ53" s="5066"/>
      <c r="BA53" s="5066"/>
      <c r="BB53" s="5066"/>
      <c r="BC53" s="5066"/>
      <c r="BD53" s="5066"/>
      <c r="BE53" s="5066"/>
      <c r="BF53" s="5066"/>
      <c r="BG53" s="5067"/>
      <c r="BH53" s="5066"/>
      <c r="BI53" s="5066"/>
      <c r="BJ53" s="5066"/>
      <c r="BK53" s="5066"/>
      <c r="BL53" s="5066"/>
      <c r="BM53" s="5066"/>
      <c r="BN53" s="5068"/>
      <c r="BO53" s="5082"/>
      <c r="BP53" s="5231"/>
      <c r="BQ53" s="5066"/>
      <c r="BR53" s="5096"/>
      <c r="BS53" s="5097"/>
      <c r="BT53" s="5097"/>
      <c r="BU53" s="5097"/>
      <c r="BV53" s="5097"/>
      <c r="BW53" s="5097"/>
      <c r="BX53" s="5097"/>
      <c r="BY53" s="5097"/>
      <c r="BZ53" s="5097"/>
      <c r="CA53" s="5097"/>
      <c r="CB53" s="5097"/>
      <c r="CC53" s="5097"/>
      <c r="CD53" s="5167"/>
      <c r="CE53" s="4993"/>
      <c r="CF53" s="5123"/>
      <c r="CG53" s="5124"/>
      <c r="CH53" s="5124"/>
      <c r="CI53" s="5124"/>
      <c r="CJ53" s="5124"/>
      <c r="CK53" s="5124"/>
      <c r="CL53" s="5124"/>
      <c r="CM53" s="5124"/>
      <c r="CN53" s="5125"/>
      <c r="CO53" s="5124"/>
      <c r="CP53" s="5124"/>
      <c r="CQ53" s="5124"/>
      <c r="CR53" s="5124"/>
      <c r="CS53" s="5124"/>
      <c r="CT53" s="5124"/>
      <c r="CU53" s="5416"/>
      <c r="CV53" s="5126"/>
      <c r="CW53" s="5122"/>
      <c r="CX53" s="5123"/>
      <c r="CY53" s="5124"/>
      <c r="CZ53" s="5133"/>
      <c r="DA53" s="5134"/>
      <c r="DB53" s="5134"/>
      <c r="DC53" s="5134"/>
      <c r="DD53" s="5134"/>
      <c r="DE53" s="5134"/>
      <c r="DF53" s="5134"/>
      <c r="DG53" s="5134"/>
      <c r="DH53" s="5134"/>
      <c r="DI53" s="5134"/>
      <c r="DJ53" s="5134"/>
      <c r="DK53" s="5134"/>
      <c r="DL53" s="5134"/>
      <c r="DM53" s="5415"/>
      <c r="DO53" s="5025"/>
      <c r="DP53" s="5013"/>
      <c r="DQ53" s="5013"/>
      <c r="DR53" s="5013"/>
      <c r="DS53" s="5013"/>
      <c r="DT53" s="5013"/>
      <c r="DU53" s="5013"/>
      <c r="DV53" s="5013"/>
      <c r="DW53" s="5035"/>
      <c r="DX53" s="5013"/>
      <c r="DY53" s="5013"/>
      <c r="DZ53" s="5013"/>
      <c r="EA53" s="5013"/>
      <c r="EB53" s="5013"/>
      <c r="EC53" s="5013"/>
      <c r="ED53" s="5348"/>
      <c r="EE53" s="5026"/>
      <c r="EF53" s="5012"/>
      <c r="EG53" s="5012"/>
      <c r="EH53" s="5012"/>
      <c r="EI53" s="4994"/>
      <c r="EJ53" s="4993"/>
      <c r="EK53" s="4993"/>
      <c r="EL53" s="4993"/>
      <c r="EM53" s="4993"/>
      <c r="EN53" s="4993"/>
      <c r="EO53" s="4993"/>
      <c r="EP53" s="4993"/>
      <c r="EQ53" s="4993"/>
      <c r="ER53" s="4993"/>
      <c r="ES53" s="4993"/>
      <c r="ET53" s="4993"/>
      <c r="EU53" s="4993"/>
      <c r="EV53" s="4993"/>
      <c r="EX53" s="5528"/>
      <c r="EY53" s="5529"/>
      <c r="EZ53" s="5529"/>
      <c r="FA53" s="5529"/>
      <c r="FB53" s="5529"/>
      <c r="FC53" s="5529"/>
      <c r="FD53" s="5529"/>
      <c r="FE53" s="5529"/>
      <c r="FF53" s="5530"/>
      <c r="FG53" s="5529"/>
      <c r="FH53" s="5529"/>
      <c r="FI53" s="5529"/>
      <c r="FJ53" s="5529"/>
      <c r="FK53" s="5529"/>
      <c r="FL53" s="5529"/>
      <c r="FM53" s="6236"/>
      <c r="FN53" s="5531"/>
      <c r="FO53" s="5512"/>
      <c r="FP53" s="5512"/>
      <c r="FQ53" s="5512"/>
      <c r="FR53" s="5554"/>
      <c r="FS53" s="5509"/>
      <c r="FT53" s="5509"/>
      <c r="FU53" s="5509"/>
      <c r="FV53" s="5509"/>
      <c r="FW53" s="5509"/>
      <c r="FX53" s="5509"/>
      <c r="FY53" s="5509"/>
      <c r="FZ53" s="5509"/>
      <c r="GA53" s="5509"/>
      <c r="GB53" s="5509"/>
      <c r="GC53" s="5509"/>
      <c r="GD53" s="5509"/>
      <c r="GF53" s="5123"/>
      <c r="GG53" s="5124"/>
      <c r="GH53" s="5124"/>
      <c r="GI53" s="5124"/>
      <c r="GJ53" s="5124"/>
      <c r="GK53" s="5124"/>
      <c r="GL53" s="5124"/>
      <c r="GM53" s="5124"/>
      <c r="GN53" s="5125"/>
      <c r="GO53" s="5124"/>
      <c r="GP53" s="5124"/>
      <c r="GQ53" s="5124"/>
      <c r="GR53" s="5124"/>
      <c r="GS53" s="5124"/>
      <c r="GT53" s="5124"/>
      <c r="GU53" s="5126"/>
      <c r="GV53" s="5122"/>
      <c r="GW53" s="5122"/>
      <c r="GX53" s="5122"/>
      <c r="GY53" s="5139"/>
      <c r="GZ53" s="5104"/>
      <c r="HA53" s="5104"/>
      <c r="HB53" s="5104"/>
      <c r="HC53" s="5104"/>
      <c r="HD53" s="5104"/>
      <c r="HE53" s="5104"/>
      <c r="HF53" s="5104"/>
      <c r="HG53" s="5104"/>
      <c r="HH53" s="5104"/>
      <c r="HI53" s="5104"/>
      <c r="HJ53" s="5104"/>
      <c r="HK53" s="5104"/>
    </row>
    <row r="54" spans="3:219">
      <c r="C54" s="4993"/>
      <c r="D54" s="4993"/>
      <c r="E54" s="4993"/>
      <c r="F54" s="4993"/>
      <c r="G54" s="4993"/>
      <c r="H54" s="4993"/>
      <c r="I54" s="4993"/>
      <c r="J54" s="4993"/>
      <c r="K54" s="4993"/>
      <c r="L54" s="4993"/>
      <c r="M54" s="4993"/>
      <c r="N54" s="4993"/>
      <c r="O54" s="4993"/>
      <c r="P54" s="5637"/>
      <c r="Q54" s="5638"/>
      <c r="R54" s="5626"/>
      <c r="S54" s="5612"/>
      <c r="T54" s="5606"/>
      <c r="U54" s="5671"/>
      <c r="V54" s="5612"/>
      <c r="W54" s="5629"/>
      <c r="X54" s="4482"/>
      <c r="Y54" s="5595"/>
      <c r="Z54" s="5594"/>
      <c r="AA54" s="5594"/>
      <c r="AB54" s="5594"/>
      <c r="AC54" s="5608"/>
      <c r="AD54" s="5608"/>
      <c r="AE54" s="5609"/>
      <c r="AF54" s="5602"/>
      <c r="AG54" s="5660"/>
      <c r="AH54" s="5660"/>
      <c r="AI54" s="5660"/>
      <c r="AJ54" s="5734"/>
      <c r="AK54" s="5577"/>
      <c r="AL54" s="5577"/>
      <c r="AM54" s="5577"/>
      <c r="AN54" s="5577"/>
      <c r="AO54" s="5577"/>
      <c r="AP54" s="5577"/>
      <c r="AQ54" s="5577"/>
      <c r="AR54" s="5577"/>
      <c r="AS54" s="5577"/>
      <c r="AT54" s="5577"/>
      <c r="AU54" s="5577"/>
      <c r="AV54" s="5577"/>
      <c r="AW54" s="5577"/>
      <c r="AX54" s="4993"/>
      <c r="AY54" s="5065"/>
      <c r="AZ54" s="5066"/>
      <c r="BA54" s="5066"/>
      <c r="BB54" s="5066"/>
      <c r="BC54" s="5066"/>
      <c r="BD54" s="5066"/>
      <c r="BE54" s="5066"/>
      <c r="BF54" s="5066"/>
      <c r="BG54" s="5067"/>
      <c r="BH54" s="5066"/>
      <c r="BI54" s="5066"/>
      <c r="BJ54" s="5066"/>
      <c r="BK54" s="5066"/>
      <c r="BL54" s="5066"/>
      <c r="BM54" s="5066"/>
      <c r="BN54" s="5068"/>
      <c r="BO54" s="5082"/>
      <c r="BP54" s="5231"/>
      <c r="BQ54" s="5066"/>
      <c r="BR54" s="5096"/>
      <c r="BS54" s="5097"/>
      <c r="BT54" s="5097"/>
      <c r="BU54" s="5097"/>
      <c r="BV54" s="5097"/>
      <c r="BW54" s="5097"/>
      <c r="BX54" s="5097"/>
      <c r="BY54" s="5097"/>
      <c r="BZ54" s="5097"/>
      <c r="CA54" s="5097"/>
      <c r="CB54" s="5097"/>
      <c r="CC54" s="5097"/>
      <c r="CD54" s="5167"/>
      <c r="CE54" s="4993"/>
      <c r="CF54" s="5123"/>
      <c r="CG54" s="5124"/>
      <c r="CH54" s="5124"/>
      <c r="CI54" s="5124"/>
      <c r="CJ54" s="5124"/>
      <c r="CK54" s="5124"/>
      <c r="CL54" s="5124"/>
      <c r="CM54" s="5124"/>
      <c r="CN54" s="5125"/>
      <c r="CO54" s="5124"/>
      <c r="CP54" s="5124"/>
      <c r="CQ54" s="5124"/>
      <c r="CR54" s="5124"/>
      <c r="CS54" s="5124"/>
      <c r="CT54" s="5124"/>
      <c r="CU54" s="5416"/>
      <c r="CV54" s="5126"/>
      <c r="CW54" s="5122"/>
      <c r="CX54" s="5123"/>
      <c r="CY54" s="5124"/>
      <c r="CZ54" s="5133"/>
      <c r="DA54" s="5134"/>
      <c r="DB54" s="5134"/>
      <c r="DC54" s="5134"/>
      <c r="DD54" s="5134"/>
      <c r="DE54" s="5134"/>
      <c r="DF54" s="5134"/>
      <c r="DG54" s="5134"/>
      <c r="DH54" s="5134"/>
      <c r="DI54" s="5134"/>
      <c r="DJ54" s="5134"/>
      <c r="DK54" s="5134"/>
      <c r="DL54" s="5134"/>
      <c r="DM54" s="5415"/>
      <c r="DO54" s="5025"/>
      <c r="DP54" s="5013"/>
      <c r="DQ54" s="5013"/>
      <c r="DR54" s="5013"/>
      <c r="DS54" s="5013"/>
      <c r="DT54" s="5013"/>
      <c r="DU54" s="5013"/>
      <c r="DV54" s="5013"/>
      <c r="DW54" s="5035"/>
      <c r="DX54" s="5013"/>
      <c r="DY54" s="5013"/>
      <c r="DZ54" s="5013"/>
      <c r="EA54" s="5013"/>
      <c r="EB54" s="5013"/>
      <c r="EC54" s="5013"/>
      <c r="ED54" s="5348"/>
      <c r="EE54" s="5026"/>
      <c r="EF54" s="5012"/>
      <c r="EG54" s="5012"/>
      <c r="EH54" s="5012"/>
      <c r="EI54" s="4994"/>
      <c r="EJ54" s="4993"/>
      <c r="EK54" s="4993"/>
      <c r="EL54" s="4993"/>
      <c r="EM54" s="4993"/>
      <c r="EN54" s="4993"/>
      <c r="EO54" s="4993"/>
      <c r="EP54" s="4993"/>
      <c r="EQ54" s="4993"/>
      <c r="ER54" s="4993"/>
      <c r="ES54" s="4993"/>
      <c r="ET54" s="4993"/>
      <c r="EU54" s="4993"/>
      <c r="EV54" s="4993"/>
      <c r="EX54" s="5528"/>
      <c r="EY54" s="5529"/>
      <c r="EZ54" s="5529"/>
      <c r="FA54" s="5529"/>
      <c r="FB54" s="5529"/>
      <c r="FC54" s="5529"/>
      <c r="FD54" s="5529"/>
      <c r="FE54" s="5529"/>
      <c r="FF54" s="5530"/>
      <c r="FG54" s="5529"/>
      <c r="FH54" s="5529"/>
      <c r="FI54" s="5529"/>
      <c r="FJ54" s="5529"/>
      <c r="FK54" s="5529"/>
      <c r="FL54" s="5529"/>
      <c r="FM54" s="6236"/>
      <c r="FN54" s="5531"/>
      <c r="FO54" s="5512"/>
      <c r="FP54" s="5512"/>
      <c r="FQ54" s="5512"/>
      <c r="FR54" s="5554"/>
      <c r="FS54" s="5509"/>
      <c r="FT54" s="5509"/>
      <c r="FU54" s="5509"/>
      <c r="FV54" s="5509"/>
      <c r="FW54" s="5509"/>
      <c r="FX54" s="5509"/>
      <c r="FY54" s="5509"/>
      <c r="FZ54" s="5509"/>
      <c r="GA54" s="5509"/>
      <c r="GB54" s="5509"/>
      <c r="GC54" s="5509"/>
      <c r="GD54" s="5509"/>
      <c r="GF54" s="5123"/>
      <c r="GG54" s="5124"/>
      <c r="GH54" s="5124"/>
      <c r="GI54" s="5124"/>
      <c r="GJ54" s="5124"/>
      <c r="GK54" s="5124"/>
      <c r="GL54" s="5124"/>
      <c r="GM54" s="5124"/>
      <c r="GN54" s="5125"/>
      <c r="GO54" s="5124"/>
      <c r="GP54" s="5124"/>
      <c r="GQ54" s="5124"/>
      <c r="GR54" s="5124"/>
      <c r="GS54" s="5124"/>
      <c r="GT54" s="5124"/>
      <c r="GU54" s="5126"/>
      <c r="GV54" s="5122"/>
      <c r="GW54" s="5122"/>
      <c r="GX54" s="5122"/>
      <c r="GY54" s="5139"/>
      <c r="GZ54" s="5104"/>
      <c r="HA54" s="5104"/>
      <c r="HB54" s="5104"/>
      <c r="HC54" s="5104"/>
      <c r="HD54" s="5104"/>
      <c r="HE54" s="5104"/>
      <c r="HF54" s="5104"/>
      <c r="HG54" s="5104"/>
      <c r="HH54" s="5104"/>
      <c r="HI54" s="5104"/>
      <c r="HJ54" s="5104"/>
      <c r="HK54" s="5104"/>
    </row>
    <row r="55" spans="3:219" ht="15" thickBot="1">
      <c r="C55" s="4993"/>
      <c r="D55" s="4993"/>
      <c r="E55" s="4993"/>
      <c r="F55" s="4993"/>
      <c r="G55" s="4993"/>
      <c r="H55" s="4993"/>
      <c r="I55" s="4993"/>
      <c r="J55" s="4993"/>
      <c r="K55" s="4993"/>
      <c r="L55" s="4993"/>
      <c r="M55" s="4993"/>
      <c r="N55" s="4993"/>
      <c r="O55" s="4993"/>
      <c r="P55" s="5635"/>
      <c r="Q55" s="5603"/>
      <c r="R55" s="5605"/>
      <c r="S55" s="5589"/>
      <c r="T55" s="5595"/>
      <c r="U55" s="5596"/>
      <c r="V55" s="5594"/>
      <c r="W55" s="5597"/>
      <c r="X55" s="4482"/>
      <c r="Y55" s="5595"/>
      <c r="Z55" s="5594"/>
      <c r="AA55" s="5594"/>
      <c r="AB55" s="5594"/>
      <c r="AC55" s="5608"/>
      <c r="AD55" s="5608"/>
      <c r="AE55" s="5609"/>
      <c r="AF55" s="5672"/>
      <c r="AG55" s="6398"/>
      <c r="AH55" s="5742" t="s">
        <v>1365</v>
      </c>
      <c r="AI55" s="2024" t="s">
        <v>392</v>
      </c>
      <c r="AJ55" s="2024"/>
      <c r="AK55" s="2024"/>
      <c r="AL55" s="2178"/>
      <c r="AM55" s="2024"/>
      <c r="AN55" s="2024"/>
      <c r="AO55" s="5577"/>
      <c r="AP55" s="5577"/>
      <c r="AQ55" s="5577"/>
      <c r="AR55" s="5577"/>
      <c r="AS55" s="5577"/>
      <c r="AT55" s="5577"/>
      <c r="AU55" s="5577"/>
      <c r="AV55" s="5577"/>
      <c r="AW55" s="5577"/>
      <c r="AX55" s="4993"/>
      <c r="AY55" s="5074"/>
      <c r="AZ55" s="5075"/>
      <c r="BA55" s="5075"/>
      <c r="BB55" s="5075"/>
      <c r="BC55" s="5075"/>
      <c r="BD55" s="5075"/>
      <c r="BE55" s="5075"/>
      <c r="BF55" s="5075"/>
      <c r="BG55" s="5076"/>
      <c r="BH55" s="5075"/>
      <c r="BI55" s="5075"/>
      <c r="BJ55" s="5075"/>
      <c r="BK55" s="5075"/>
      <c r="BL55" s="5075"/>
      <c r="BM55" s="5075"/>
      <c r="BN55" s="5077"/>
      <c r="BO55" s="5082"/>
      <c r="BP55" s="5231"/>
      <c r="BQ55" s="5066"/>
      <c r="BR55" s="5096"/>
      <c r="BS55" s="5097"/>
      <c r="BT55" s="5097"/>
      <c r="BU55" s="5097"/>
      <c r="BV55" s="5097"/>
      <c r="BW55" s="5097"/>
      <c r="BX55" s="5097"/>
      <c r="BY55" s="5097"/>
      <c r="BZ55" s="5097"/>
      <c r="CA55" s="5097"/>
      <c r="CB55" s="5097"/>
      <c r="CC55" s="5097"/>
      <c r="CD55" s="5167"/>
      <c r="CE55" s="4993"/>
      <c r="CF55" s="5135"/>
      <c r="CG55" s="5136"/>
      <c r="CH55" s="5136"/>
      <c r="CI55" s="5136"/>
      <c r="CJ55" s="5136"/>
      <c r="CK55" s="5136"/>
      <c r="CL55" s="5136"/>
      <c r="CM55" s="5136"/>
      <c r="CN55" s="5137"/>
      <c r="CO55" s="5136"/>
      <c r="CP55" s="5136"/>
      <c r="CQ55" s="5136"/>
      <c r="CR55" s="5136"/>
      <c r="CS55" s="5136"/>
      <c r="CT55" s="5136"/>
      <c r="CU55" s="5418"/>
      <c r="CV55" s="5138"/>
      <c r="CW55" s="5122"/>
      <c r="CX55" s="5123"/>
      <c r="CY55" s="5124"/>
      <c r="CZ55" s="5133"/>
      <c r="DA55" s="5134"/>
      <c r="DB55" s="5134"/>
      <c r="DC55" s="5134"/>
      <c r="DD55" s="5134"/>
      <c r="DE55" s="5134"/>
      <c r="DF55" s="5134"/>
      <c r="DG55" s="5134"/>
      <c r="DH55" s="5134"/>
      <c r="DI55" s="5134"/>
      <c r="DJ55" s="5134"/>
      <c r="DK55" s="5134"/>
      <c r="DL55" s="5134"/>
      <c r="DM55" s="5415"/>
      <c r="DO55" s="5031"/>
      <c r="DP55" s="5032"/>
      <c r="DQ55" s="5032"/>
      <c r="DR55" s="5032"/>
      <c r="DS55" s="5032"/>
      <c r="DT55" s="5032"/>
      <c r="DU55" s="5032"/>
      <c r="DV55" s="5032"/>
      <c r="DW55" s="5036"/>
      <c r="DX55" s="5032"/>
      <c r="DY55" s="5032"/>
      <c r="DZ55" s="5032"/>
      <c r="EA55" s="5032"/>
      <c r="EB55" s="5032"/>
      <c r="EC55" s="5032"/>
      <c r="ED55" s="5350"/>
      <c r="EE55" s="5033"/>
      <c r="EF55" s="5012"/>
      <c r="EG55" s="90"/>
      <c r="EH55" s="5012"/>
      <c r="EI55" s="4994"/>
      <c r="EJ55" s="4993"/>
      <c r="EK55" s="4993"/>
      <c r="EL55" s="4993"/>
      <c r="EM55" s="4993"/>
      <c r="EN55" s="4993"/>
      <c r="EO55" s="4993"/>
      <c r="EP55" s="4993"/>
      <c r="EQ55" s="4993"/>
      <c r="ER55" s="4993"/>
      <c r="ES55" s="4993"/>
      <c r="ET55" s="4993"/>
      <c r="EU55" s="4993"/>
      <c r="EV55" s="4993"/>
      <c r="EX55" s="5545"/>
      <c r="EY55" s="5546"/>
      <c r="EZ55" s="5546"/>
      <c r="FA55" s="5546"/>
      <c r="FB55" s="5546"/>
      <c r="FC55" s="5546"/>
      <c r="FD55" s="5546"/>
      <c r="FE55" s="5546"/>
      <c r="FF55" s="5547"/>
      <c r="FG55" s="5546"/>
      <c r="FH55" s="5546"/>
      <c r="FI55" s="5546"/>
      <c r="FJ55" s="5546"/>
      <c r="FK55" s="5546"/>
      <c r="FL55" s="5546"/>
      <c r="FM55" s="6238"/>
      <c r="FN55" s="5548"/>
      <c r="FO55" s="5512"/>
      <c r="FP55" s="5557"/>
      <c r="FQ55" s="5512"/>
      <c r="FR55" s="5554"/>
      <c r="FS55" s="5509"/>
      <c r="FT55" s="5509"/>
      <c r="FU55" s="5509"/>
      <c r="FV55" s="5509"/>
      <c r="FW55" s="5509"/>
      <c r="FX55" s="5509"/>
      <c r="FY55" s="5509"/>
      <c r="FZ55" s="5509"/>
      <c r="GA55" s="5509"/>
      <c r="GB55" s="5509"/>
      <c r="GC55" s="5509"/>
      <c r="GD55" s="5509"/>
      <c r="GF55" s="5135"/>
      <c r="GG55" s="5136"/>
      <c r="GH55" s="5136"/>
      <c r="GI55" s="5136"/>
      <c r="GJ55" s="5136"/>
      <c r="GK55" s="5136"/>
      <c r="GL55" s="5136"/>
      <c r="GM55" s="5136"/>
      <c r="GN55" s="5137"/>
      <c r="GO55" s="5136"/>
      <c r="GP55" s="5136"/>
      <c r="GQ55" s="5136"/>
      <c r="GR55" s="5136"/>
      <c r="GS55" s="5136"/>
      <c r="GT55" s="5136"/>
      <c r="GU55" s="5138"/>
      <c r="GV55" s="5122"/>
      <c r="GW55" s="5105"/>
      <c r="GX55" s="5122"/>
      <c r="GY55" s="5139"/>
      <c r="GZ55" s="5104"/>
      <c r="HA55" s="5104"/>
      <c r="HB55" s="5104"/>
      <c r="HC55" s="5104"/>
      <c r="HD55" s="5104"/>
      <c r="HE55" s="5104"/>
      <c r="HF55" s="5104"/>
      <c r="HG55" s="5104"/>
      <c r="HH55" s="5104"/>
      <c r="HI55" s="5104"/>
      <c r="HJ55" s="5104"/>
      <c r="HK55" s="5104"/>
    </row>
    <row r="56" spans="3:219">
      <c r="C56" s="4993"/>
      <c r="D56" s="4993"/>
      <c r="E56" s="4993"/>
      <c r="F56" s="4993"/>
      <c r="G56" s="4993"/>
      <c r="H56" s="4993"/>
      <c r="I56" s="4993"/>
      <c r="J56" s="4993"/>
      <c r="K56" s="4993"/>
      <c r="L56" s="4993"/>
      <c r="M56" s="4993"/>
      <c r="N56" s="4993"/>
      <c r="O56" s="4993"/>
      <c r="P56" s="5635"/>
      <c r="Q56" s="5603"/>
      <c r="R56" s="5605"/>
      <c r="S56" s="5589"/>
      <c r="T56" s="5595"/>
      <c r="U56" s="5596"/>
      <c r="V56" s="5594"/>
      <c r="W56" s="5597"/>
      <c r="X56" s="4482"/>
      <c r="Y56" s="5595"/>
      <c r="Z56" s="5594"/>
      <c r="AA56" s="5594"/>
      <c r="AB56" s="5594"/>
      <c r="AC56" s="5608"/>
      <c r="AD56" s="5608"/>
      <c r="AE56" s="5609"/>
      <c r="AF56" s="5672"/>
      <c r="AG56" s="6398"/>
      <c r="AH56" s="5579"/>
      <c r="AI56" s="5772"/>
      <c r="AJ56" s="5773" t="s">
        <v>14</v>
      </c>
      <c r="AK56" s="5773" t="s">
        <v>12</v>
      </c>
      <c r="AL56" s="5773"/>
      <c r="AM56" s="5773"/>
      <c r="AN56" s="5773" t="s">
        <v>15</v>
      </c>
      <c r="AO56" s="5773" t="s">
        <v>12</v>
      </c>
      <c r="AP56" s="5773" t="s">
        <v>12</v>
      </c>
      <c r="AQ56" s="5773"/>
      <c r="AR56" s="5773"/>
      <c r="AS56" s="5773"/>
      <c r="AT56" s="5773"/>
      <c r="AU56" s="5773" t="s">
        <v>0</v>
      </c>
      <c r="AV56" s="5774"/>
      <c r="AW56" s="5775"/>
      <c r="AX56" s="4993"/>
      <c r="AY56" s="5074"/>
      <c r="AZ56" s="5075"/>
      <c r="BA56" s="5075"/>
      <c r="BB56" s="5075"/>
      <c r="BC56" s="5075"/>
      <c r="BD56" s="5075"/>
      <c r="BE56" s="5075"/>
      <c r="BF56" s="5075"/>
      <c r="BG56" s="5076"/>
      <c r="BH56" s="5075"/>
      <c r="BI56" s="5075"/>
      <c r="BJ56" s="5075"/>
      <c r="BK56" s="5075"/>
      <c r="BL56" s="5075"/>
      <c r="BM56" s="5075"/>
      <c r="BN56" s="5077"/>
      <c r="BO56" s="5082"/>
      <c r="BP56" s="5231"/>
      <c r="BQ56" s="5066"/>
      <c r="BR56" s="5096"/>
      <c r="BS56" s="5097"/>
      <c r="BT56" s="5097"/>
      <c r="BU56" s="5097"/>
      <c r="BV56" s="5097"/>
      <c r="BW56" s="5097"/>
      <c r="BX56" s="5097"/>
      <c r="BY56" s="5097"/>
      <c r="BZ56" s="5097"/>
      <c r="CA56" s="5097"/>
      <c r="CB56" s="5097"/>
      <c r="CC56" s="5097"/>
      <c r="CD56" s="5167"/>
      <c r="CE56" s="4993"/>
      <c r="CF56" s="5135"/>
      <c r="CG56" s="5136"/>
      <c r="CH56" s="5136"/>
      <c r="CI56" s="5136"/>
      <c r="CJ56" s="5136"/>
      <c r="CK56" s="5136"/>
      <c r="CL56" s="5136"/>
      <c r="CM56" s="5136"/>
      <c r="CN56" s="5137"/>
      <c r="CO56" s="5136"/>
      <c r="CP56" s="5136"/>
      <c r="CQ56" s="5136"/>
      <c r="CR56" s="5136"/>
      <c r="CS56" s="5136"/>
      <c r="CT56" s="5136"/>
      <c r="CU56" s="5418"/>
      <c r="CV56" s="5138"/>
      <c r="CW56" s="5122"/>
      <c r="CX56" s="5123"/>
      <c r="CY56" s="5124"/>
      <c r="CZ56" s="5133"/>
      <c r="DA56" s="5134"/>
      <c r="DB56" s="5134"/>
      <c r="DC56" s="5134"/>
      <c r="DD56" s="5134"/>
      <c r="DE56" s="5134"/>
      <c r="DF56" s="5134"/>
      <c r="DG56" s="5134"/>
      <c r="DH56" s="5134"/>
      <c r="DI56" s="5134"/>
      <c r="DJ56" s="5134"/>
      <c r="DK56" s="5134"/>
      <c r="DL56" s="5134"/>
      <c r="DM56" s="5415"/>
      <c r="DO56" s="5031"/>
      <c r="DP56" s="5032"/>
      <c r="DQ56" s="5032"/>
      <c r="DR56" s="5032"/>
      <c r="DS56" s="5032"/>
      <c r="DT56" s="5032"/>
      <c r="DU56" s="5032"/>
      <c r="DV56" s="5032"/>
      <c r="DW56" s="5036"/>
      <c r="DX56" s="5032"/>
      <c r="DY56" s="5032"/>
      <c r="DZ56" s="5032"/>
      <c r="EA56" s="5032"/>
      <c r="EB56" s="5032"/>
      <c r="EC56" s="5032"/>
      <c r="ED56" s="5350"/>
      <c r="EE56" s="5033"/>
      <c r="EF56" s="5012"/>
      <c r="EG56" s="5016"/>
      <c r="EH56" s="5042"/>
      <c r="EI56" s="5038" t="s">
        <v>14</v>
      </c>
      <c r="EJ56" s="5038" t="s">
        <v>12</v>
      </c>
      <c r="EK56" s="5038"/>
      <c r="EL56" s="5038"/>
      <c r="EM56" s="5038" t="s">
        <v>15</v>
      </c>
      <c r="EN56" s="5038" t="s">
        <v>12</v>
      </c>
      <c r="EO56" s="5038" t="s">
        <v>12</v>
      </c>
      <c r="EP56" s="5038"/>
      <c r="EQ56" s="5038"/>
      <c r="ER56" s="5038"/>
      <c r="ES56" s="5038"/>
      <c r="ET56" s="5038" t="s">
        <v>0</v>
      </c>
      <c r="EU56" s="5382"/>
      <c r="EV56" s="5039"/>
      <c r="EX56" s="5545"/>
      <c r="EY56" s="5546"/>
      <c r="EZ56" s="5546"/>
      <c r="FA56" s="5546"/>
      <c r="FB56" s="5546"/>
      <c r="FC56" s="5546"/>
      <c r="FD56" s="5546"/>
      <c r="FE56" s="5546"/>
      <c r="FF56" s="5547"/>
      <c r="FG56" s="5546"/>
      <c r="FH56" s="5546"/>
      <c r="FI56" s="5546"/>
      <c r="FJ56" s="5546"/>
      <c r="FK56" s="5546"/>
      <c r="FL56" s="5546"/>
      <c r="FM56" s="6238"/>
      <c r="FN56" s="5548"/>
      <c r="FO56" s="5512"/>
      <c r="FP56" s="5558"/>
      <c r="FQ56" s="5559"/>
      <c r="FR56" s="5560" t="s">
        <v>14</v>
      </c>
      <c r="FS56" s="5560" t="s">
        <v>12</v>
      </c>
      <c r="FT56" s="5560"/>
      <c r="FU56" s="5560"/>
      <c r="FV56" s="5560" t="s">
        <v>15</v>
      </c>
      <c r="FW56" s="5560" t="s">
        <v>12</v>
      </c>
      <c r="FX56" s="5560" t="s">
        <v>12</v>
      </c>
      <c r="FY56" s="5560"/>
      <c r="FZ56" s="5560"/>
      <c r="GA56" s="5560"/>
      <c r="GB56" s="5560"/>
      <c r="GC56" s="5560" t="s">
        <v>0</v>
      </c>
      <c r="GD56" s="5561"/>
      <c r="GF56" s="5135"/>
      <c r="GG56" s="5136"/>
      <c r="GH56" s="5136"/>
      <c r="GI56" s="5136"/>
      <c r="GJ56" s="5136"/>
      <c r="GK56" s="5136"/>
      <c r="GL56" s="5136"/>
      <c r="GM56" s="5136"/>
      <c r="GN56" s="5137"/>
      <c r="GO56" s="5136"/>
      <c r="GP56" s="5136"/>
      <c r="GQ56" s="5136"/>
      <c r="GR56" s="5136"/>
      <c r="GS56" s="5136"/>
      <c r="GT56" s="5136"/>
      <c r="GU56" s="5138"/>
      <c r="GV56" s="5122"/>
      <c r="GW56" s="5106"/>
      <c r="GX56" s="5107"/>
      <c r="GY56" s="5108" t="s">
        <v>14</v>
      </c>
      <c r="GZ56" s="5108" t="s">
        <v>12</v>
      </c>
      <c r="HA56" s="5108"/>
      <c r="HB56" s="5108"/>
      <c r="HC56" s="5108" t="s">
        <v>15</v>
      </c>
      <c r="HD56" s="5108" t="s">
        <v>12</v>
      </c>
      <c r="HE56" s="5108" t="s">
        <v>12</v>
      </c>
      <c r="HF56" s="5108"/>
      <c r="HG56" s="5108"/>
      <c r="HH56" s="5108"/>
      <c r="HI56" s="5108"/>
      <c r="HJ56" s="5108" t="s">
        <v>0</v>
      </c>
      <c r="HK56" s="5109"/>
    </row>
    <row r="57" spans="3:219" ht="15" thickBot="1">
      <c r="C57" s="4993"/>
      <c r="D57" s="4993"/>
      <c r="E57" s="4993"/>
      <c r="F57" s="4993"/>
      <c r="G57" s="4993"/>
      <c r="H57" s="4993"/>
      <c r="I57" s="4993"/>
      <c r="J57" s="4993"/>
      <c r="K57" s="4993"/>
      <c r="L57" s="4993"/>
      <c r="M57" s="4993"/>
      <c r="N57" s="4993"/>
      <c r="O57" s="4993"/>
      <c r="P57" s="5593"/>
      <c r="Q57" s="5594"/>
      <c r="R57" s="5589"/>
      <c r="S57" s="5589"/>
      <c r="T57" s="5595"/>
      <c r="U57" s="5596"/>
      <c r="V57" s="5589"/>
      <c r="W57" s="5597"/>
      <c r="X57" s="4482"/>
      <c r="Y57" s="5634"/>
      <c r="Z57" s="5589"/>
      <c r="AA57" s="5598"/>
      <c r="AB57" s="5589"/>
      <c r="AC57" s="5600"/>
      <c r="AD57" s="5600"/>
      <c r="AE57" s="5632"/>
      <c r="AF57" s="5604"/>
      <c r="AG57" s="6401"/>
      <c r="AH57" s="5580" t="s">
        <v>4</v>
      </c>
      <c r="AI57" s="5776" t="s">
        <v>18</v>
      </c>
      <c r="AJ57" s="5777" t="s">
        <v>19</v>
      </c>
      <c r="AK57" s="5777" t="s">
        <v>19</v>
      </c>
      <c r="AL57" s="5777" t="s">
        <v>20</v>
      </c>
      <c r="AM57" s="5777" t="s">
        <v>21</v>
      </c>
      <c r="AN57" s="5777" t="s">
        <v>22</v>
      </c>
      <c r="AO57" s="5777" t="s">
        <v>23</v>
      </c>
      <c r="AP57" s="5777" t="s">
        <v>23</v>
      </c>
      <c r="AQ57" s="5777" t="s">
        <v>24</v>
      </c>
      <c r="AR57" s="5777" t="s">
        <v>20</v>
      </c>
      <c r="AS57" s="5777" t="s">
        <v>25</v>
      </c>
      <c r="AT57" s="5777" t="s">
        <v>0</v>
      </c>
      <c r="AU57" s="5777" t="s">
        <v>1363</v>
      </c>
      <c r="AV57" s="5778" t="s">
        <v>1388</v>
      </c>
      <c r="AW57" s="5779" t="s">
        <v>26</v>
      </c>
      <c r="AX57" s="4993"/>
      <c r="AY57" s="5078"/>
      <c r="AZ57" s="5079"/>
      <c r="BA57" s="5079"/>
      <c r="BB57" s="5079"/>
      <c r="BC57" s="5079"/>
      <c r="BD57" s="5079"/>
      <c r="BE57" s="5079"/>
      <c r="BF57" s="5079"/>
      <c r="BG57" s="5080"/>
      <c r="BH57" s="5079"/>
      <c r="BI57" s="5079"/>
      <c r="BJ57" s="5079"/>
      <c r="BK57" s="5079"/>
      <c r="BL57" s="5177">
        <f>SUM(BL46:BL56)</f>
        <v>37980.891299999996</v>
      </c>
      <c r="BM57" s="5177">
        <f>SUM(BM46:BM56)</f>
        <v>1899.0445649999999</v>
      </c>
      <c r="BN57" s="5081"/>
      <c r="BO57" s="5082"/>
      <c r="BP57" s="5231"/>
      <c r="BQ57" s="5066"/>
      <c r="BR57" s="5096"/>
      <c r="BS57" s="5097"/>
      <c r="BT57" s="5097"/>
      <c r="BU57" s="5097"/>
      <c r="BV57" s="5097"/>
      <c r="BW57" s="5097"/>
      <c r="BX57" s="5097"/>
      <c r="BY57" s="5097"/>
      <c r="BZ57" s="5097"/>
      <c r="CA57" s="5097"/>
      <c r="CB57" s="5097"/>
      <c r="CC57" s="5097"/>
      <c r="CD57" s="5167"/>
      <c r="CE57" s="4993"/>
      <c r="CF57" s="5140"/>
      <c r="CG57" s="5141"/>
      <c r="CH57" s="5141"/>
      <c r="CI57" s="5141"/>
      <c r="CJ57" s="5141"/>
      <c r="CK57" s="5141"/>
      <c r="CL57" s="5141"/>
      <c r="CM57" s="5141"/>
      <c r="CN57" s="5142"/>
      <c r="CO57" s="5141"/>
      <c r="CP57" s="5141"/>
      <c r="CQ57" s="5141"/>
      <c r="CR57" s="5141"/>
      <c r="CS57" s="5203">
        <f>SUM(CS46:CS56)</f>
        <v>56506.650999999998</v>
      </c>
      <c r="CT57" s="5203">
        <f>SUM(CT46:CT56)</f>
        <v>1695.1995300000003</v>
      </c>
      <c r="CU57" s="5420"/>
      <c r="CV57" s="5143"/>
      <c r="CW57" s="5122"/>
      <c r="CX57" s="5123"/>
      <c r="CY57" s="5124"/>
      <c r="CZ57" s="5133"/>
      <c r="DA57" s="5134"/>
      <c r="DB57" s="5134"/>
      <c r="DC57" s="5134"/>
      <c r="DD57" s="5134"/>
      <c r="DE57" s="5134"/>
      <c r="DF57" s="5134"/>
      <c r="DG57" s="5134"/>
      <c r="DH57" s="5134"/>
      <c r="DI57" s="5134"/>
      <c r="DJ57" s="5134"/>
      <c r="DK57" s="5134"/>
      <c r="DL57" s="5134"/>
      <c r="DM57" s="5415"/>
      <c r="DO57" s="5028"/>
      <c r="DP57" s="5029"/>
      <c r="DQ57" s="5029"/>
      <c r="DR57" s="5029"/>
      <c r="DS57" s="5029"/>
      <c r="DT57" s="5029"/>
      <c r="DU57" s="5029"/>
      <c r="DV57" s="5029"/>
      <c r="DW57" s="5037"/>
      <c r="DX57" s="5029"/>
      <c r="DY57" s="5029"/>
      <c r="DZ57" s="5029"/>
      <c r="EA57" s="5029"/>
      <c r="EB57" s="5372">
        <f>SUM(EB46:EB56)</f>
        <v>12659.898000000001</v>
      </c>
      <c r="EC57" s="5372">
        <f>SUM(EC46:EC56)</f>
        <v>506.39592000000005</v>
      </c>
      <c r="ED57" s="5351"/>
      <c r="EE57" s="5030"/>
      <c r="EF57" s="5012"/>
      <c r="EG57" s="5017" t="s">
        <v>4</v>
      </c>
      <c r="EH57" s="5043" t="s">
        <v>18</v>
      </c>
      <c r="EI57" s="5040" t="s">
        <v>19</v>
      </c>
      <c r="EJ57" s="5040" t="s">
        <v>19</v>
      </c>
      <c r="EK57" s="5040" t="s">
        <v>20</v>
      </c>
      <c r="EL57" s="5040" t="s">
        <v>21</v>
      </c>
      <c r="EM57" s="5040" t="s">
        <v>22</v>
      </c>
      <c r="EN57" s="5040" t="s">
        <v>23</v>
      </c>
      <c r="EO57" s="5040" t="s">
        <v>23</v>
      </c>
      <c r="EP57" s="5040" t="s">
        <v>24</v>
      </c>
      <c r="EQ57" s="5040" t="s">
        <v>20</v>
      </c>
      <c r="ER57" s="5040" t="s">
        <v>25</v>
      </c>
      <c r="ES57" s="5040" t="s">
        <v>0</v>
      </c>
      <c r="ET57" s="5040" t="s">
        <v>1363</v>
      </c>
      <c r="EU57" s="5383"/>
      <c r="EV57" s="5041" t="s">
        <v>26</v>
      </c>
      <c r="EX57" s="5549"/>
      <c r="EY57" s="5550"/>
      <c r="EZ57" s="5550"/>
      <c r="FA57" s="5550"/>
      <c r="FB57" s="5550"/>
      <c r="FC57" s="5550"/>
      <c r="FD57" s="5550"/>
      <c r="FE57" s="5550"/>
      <c r="FF57" s="5555"/>
      <c r="FG57" s="5550"/>
      <c r="FH57" s="5550"/>
      <c r="FI57" s="5550"/>
      <c r="FJ57" s="5550"/>
      <c r="FK57" s="5550"/>
      <c r="FL57" s="5550"/>
      <c r="FM57" s="6239"/>
      <c r="FN57" s="5556"/>
      <c r="FO57" s="5512"/>
      <c r="FP57" s="5562" t="s">
        <v>4</v>
      </c>
      <c r="FQ57" s="5563" t="s">
        <v>18</v>
      </c>
      <c r="FR57" s="5564" t="s">
        <v>19</v>
      </c>
      <c r="FS57" s="5564" t="s">
        <v>19</v>
      </c>
      <c r="FT57" s="5564" t="s">
        <v>20</v>
      </c>
      <c r="FU57" s="5564" t="s">
        <v>21</v>
      </c>
      <c r="FV57" s="5564" t="s">
        <v>22</v>
      </c>
      <c r="FW57" s="5564" t="s">
        <v>23</v>
      </c>
      <c r="FX57" s="5564" t="s">
        <v>23</v>
      </c>
      <c r="FY57" s="5564" t="s">
        <v>24</v>
      </c>
      <c r="FZ57" s="5564" t="s">
        <v>20</v>
      </c>
      <c r="GA57" s="5564" t="s">
        <v>25</v>
      </c>
      <c r="GB57" s="5564" t="s">
        <v>0</v>
      </c>
      <c r="GC57" s="5564" t="s">
        <v>1363</v>
      </c>
      <c r="GD57" s="5565" t="s">
        <v>26</v>
      </c>
      <c r="GF57" s="5140"/>
      <c r="GG57" s="5141"/>
      <c r="GH57" s="5141"/>
      <c r="GI57" s="5141"/>
      <c r="GJ57" s="5141"/>
      <c r="GK57" s="5141"/>
      <c r="GL57" s="5141"/>
      <c r="GM57" s="5141"/>
      <c r="GN57" s="5142"/>
      <c r="GO57" s="5141"/>
      <c r="GP57" s="5141"/>
      <c r="GQ57" s="5141"/>
      <c r="GR57" s="5141"/>
      <c r="GS57" s="5141"/>
      <c r="GT57" s="5141"/>
      <c r="GU57" s="5143"/>
      <c r="GV57" s="5122"/>
      <c r="GW57" s="5110" t="s">
        <v>4</v>
      </c>
      <c r="GX57" s="5111" t="s">
        <v>18</v>
      </c>
      <c r="GY57" s="5112" t="s">
        <v>19</v>
      </c>
      <c r="GZ57" s="5112" t="s">
        <v>19</v>
      </c>
      <c r="HA57" s="5112" t="s">
        <v>20</v>
      </c>
      <c r="HB57" s="5112" t="s">
        <v>21</v>
      </c>
      <c r="HC57" s="5112" t="s">
        <v>22</v>
      </c>
      <c r="HD57" s="5112" t="s">
        <v>23</v>
      </c>
      <c r="HE57" s="5112" t="s">
        <v>23</v>
      </c>
      <c r="HF57" s="5112" t="s">
        <v>24</v>
      </c>
      <c r="HG57" s="5112" t="s">
        <v>20</v>
      </c>
      <c r="HH57" s="5112" t="s">
        <v>25</v>
      </c>
      <c r="HI57" s="5112" t="s">
        <v>0</v>
      </c>
      <c r="HJ57" s="5112" t="s">
        <v>1363</v>
      </c>
      <c r="HK57" s="5113" t="s">
        <v>26</v>
      </c>
    </row>
    <row r="58" spans="3:219" ht="15" thickBot="1">
      <c r="C58" s="4993"/>
      <c r="D58" s="4993"/>
      <c r="E58" s="4993"/>
      <c r="F58" s="4993"/>
      <c r="G58" s="4993"/>
      <c r="H58" s="4993"/>
      <c r="I58" s="4993"/>
      <c r="J58" s="4993"/>
      <c r="K58" s="4993"/>
      <c r="L58" s="4993"/>
      <c r="M58" s="4993"/>
      <c r="N58" s="4993"/>
      <c r="O58" s="4993"/>
      <c r="P58" s="5593"/>
      <c r="Q58" s="5594"/>
      <c r="R58" s="5589"/>
      <c r="S58" s="5589"/>
      <c r="T58" s="5595"/>
      <c r="U58" s="5596"/>
      <c r="V58" s="5589"/>
      <c r="W58" s="5597"/>
      <c r="X58" s="4482"/>
      <c r="Y58" s="5634"/>
      <c r="Z58" s="5589"/>
      <c r="AA58" s="5609"/>
      <c r="AB58" s="5609"/>
      <c r="AC58" s="5600"/>
      <c r="AD58" s="5600"/>
      <c r="AE58" s="5632"/>
      <c r="AF58" s="5602"/>
      <c r="AG58" s="5660"/>
      <c r="AH58" s="5581"/>
      <c r="AI58" s="5780"/>
      <c r="AJ58" s="5781" t="s">
        <v>3</v>
      </c>
      <c r="AK58" s="5781" t="s">
        <v>18</v>
      </c>
      <c r="AL58" s="5781"/>
      <c r="AM58" s="5781"/>
      <c r="AN58" s="5781" t="s">
        <v>21</v>
      </c>
      <c r="AO58" s="5781" t="s">
        <v>27</v>
      </c>
      <c r="AP58" s="5781" t="s">
        <v>28</v>
      </c>
      <c r="AQ58" s="5781"/>
      <c r="AR58" s="5781"/>
      <c r="AS58" s="5781"/>
      <c r="AT58" s="5781"/>
      <c r="AU58" s="5781" t="s">
        <v>11</v>
      </c>
      <c r="AV58" s="5782"/>
      <c r="AW58" s="5783"/>
      <c r="AX58" s="4993"/>
      <c r="AY58" s="5082"/>
      <c r="AZ58" s="5082"/>
      <c r="BA58" s="5082"/>
      <c r="BB58" s="5082"/>
      <c r="BC58" s="5082"/>
      <c r="BD58" s="5082"/>
      <c r="BE58" s="5082"/>
      <c r="BF58" s="5082"/>
      <c r="BG58" s="5082"/>
      <c r="BH58" s="5082"/>
      <c r="BI58" s="5082"/>
      <c r="BJ58" s="5082"/>
      <c r="BK58" s="5082"/>
      <c r="BL58" s="5082"/>
      <c r="BM58" s="5082"/>
      <c r="BN58" s="5082"/>
      <c r="BO58" s="5082"/>
      <c r="BP58" s="5231"/>
      <c r="BQ58" s="5066"/>
      <c r="BR58" s="5096"/>
      <c r="BS58" s="5097"/>
      <c r="BT58" s="5097"/>
      <c r="BU58" s="5097"/>
      <c r="BV58" s="5097"/>
      <c r="BW58" s="5097"/>
      <c r="BX58" s="5097"/>
      <c r="BY58" s="5097"/>
      <c r="BZ58" s="5097"/>
      <c r="CA58" s="5097"/>
      <c r="CB58" s="5097"/>
      <c r="CC58" s="5097"/>
      <c r="CD58" s="5167"/>
      <c r="CE58" s="4993"/>
      <c r="CF58" s="5122"/>
      <c r="CG58" s="5122"/>
      <c r="CH58" s="5122"/>
      <c r="CI58" s="5122"/>
      <c r="CJ58" s="5122"/>
      <c r="CK58" s="5122"/>
      <c r="CL58" s="5122"/>
      <c r="CM58" s="5122"/>
      <c r="CN58" s="5122"/>
      <c r="CO58" s="5122"/>
      <c r="CP58" s="5122"/>
      <c r="CQ58" s="5122"/>
      <c r="CR58" s="5122"/>
      <c r="CS58" s="5122"/>
      <c r="CT58" s="5122"/>
      <c r="CU58" s="5122"/>
      <c r="CV58" s="5122"/>
      <c r="CW58" s="5122"/>
      <c r="CX58" s="5123"/>
      <c r="CY58" s="5124"/>
      <c r="CZ58" s="5133"/>
      <c r="DA58" s="5134"/>
      <c r="DB58" s="5134"/>
      <c r="DC58" s="5134"/>
      <c r="DD58" s="5134"/>
      <c r="DE58" s="5134"/>
      <c r="DF58" s="5134"/>
      <c r="DG58" s="5134"/>
      <c r="DH58" s="5134"/>
      <c r="DI58" s="5134"/>
      <c r="DJ58" s="5134"/>
      <c r="DK58" s="5134"/>
      <c r="DL58" s="5134"/>
      <c r="DM58" s="5415"/>
      <c r="DO58" s="5012"/>
      <c r="DP58" s="5012"/>
      <c r="DQ58" s="5012"/>
      <c r="DR58" s="5012"/>
      <c r="DS58" s="5012"/>
      <c r="DT58" s="5012"/>
      <c r="DU58" s="5012"/>
      <c r="DV58" s="5012"/>
      <c r="DW58" s="5012"/>
      <c r="DX58" s="5012"/>
      <c r="DY58" s="5012"/>
      <c r="DZ58" s="5012"/>
      <c r="EA58" s="5012"/>
      <c r="EB58" s="5012"/>
      <c r="EC58" s="5012"/>
      <c r="ED58" s="5012"/>
      <c r="EE58" s="5012"/>
      <c r="EF58" s="5012"/>
      <c r="EG58" s="5018"/>
      <c r="EH58" s="5044"/>
      <c r="EI58" s="5045" t="s">
        <v>3</v>
      </c>
      <c r="EJ58" s="5045" t="s">
        <v>18</v>
      </c>
      <c r="EK58" s="5045"/>
      <c r="EL58" s="5045"/>
      <c r="EM58" s="5045" t="s">
        <v>21</v>
      </c>
      <c r="EN58" s="5045" t="s">
        <v>27</v>
      </c>
      <c r="EO58" s="5045" t="s">
        <v>28</v>
      </c>
      <c r="EP58" s="5045"/>
      <c r="EQ58" s="5045"/>
      <c r="ER58" s="5045"/>
      <c r="ES58" s="5045"/>
      <c r="ET58" s="5045" t="s">
        <v>11</v>
      </c>
      <c r="EU58" s="5384"/>
      <c r="EV58" s="5046"/>
      <c r="EX58" s="5512"/>
      <c r="EY58" s="5512"/>
      <c r="EZ58" s="5512"/>
      <c r="FA58" s="5512"/>
      <c r="FB58" s="5512"/>
      <c r="FC58" s="5512"/>
      <c r="FD58" s="5512"/>
      <c r="FE58" s="5512"/>
      <c r="FF58" s="5512"/>
      <c r="FG58" s="5512"/>
      <c r="FH58" s="5512"/>
      <c r="FI58" s="5512"/>
      <c r="FJ58" s="5512"/>
      <c r="FK58" s="5512"/>
      <c r="FL58" s="5512"/>
      <c r="FM58" s="5512"/>
      <c r="FN58" s="5512"/>
      <c r="FO58" s="5512"/>
      <c r="FP58" s="5566"/>
      <c r="FQ58" s="5567"/>
      <c r="FR58" s="5568" t="s">
        <v>3</v>
      </c>
      <c r="FS58" s="5568" t="s">
        <v>18</v>
      </c>
      <c r="FT58" s="5568"/>
      <c r="FU58" s="5568"/>
      <c r="FV58" s="5568" t="s">
        <v>21</v>
      </c>
      <c r="FW58" s="5568" t="s">
        <v>27</v>
      </c>
      <c r="FX58" s="5568" t="s">
        <v>28</v>
      </c>
      <c r="FY58" s="5568"/>
      <c r="FZ58" s="5568"/>
      <c r="GA58" s="5568"/>
      <c r="GB58" s="5568"/>
      <c r="GC58" s="5568" t="s">
        <v>11</v>
      </c>
      <c r="GD58" s="5569"/>
      <c r="GF58" s="5122"/>
      <c r="GG58" s="5122"/>
      <c r="GH58" s="5122"/>
      <c r="GI58" s="5122"/>
      <c r="GJ58" s="5122"/>
      <c r="GK58" s="5122"/>
      <c r="GL58" s="5122"/>
      <c r="GM58" s="5122"/>
      <c r="GN58" s="5122"/>
      <c r="GO58" s="5122"/>
      <c r="GP58" s="5122"/>
      <c r="GQ58" s="5122"/>
      <c r="GR58" s="5122"/>
      <c r="GS58" s="5122"/>
      <c r="GT58" s="5122"/>
      <c r="GU58" s="5122"/>
      <c r="GV58" s="5122"/>
      <c r="GW58" s="5114"/>
      <c r="GX58" s="5115"/>
      <c r="GY58" s="5116" t="s">
        <v>3</v>
      </c>
      <c r="GZ58" s="5116" t="s">
        <v>18</v>
      </c>
      <c r="HA58" s="5116"/>
      <c r="HB58" s="5116"/>
      <c r="HC58" s="5116" t="s">
        <v>21</v>
      </c>
      <c r="HD58" s="5116" t="s">
        <v>27</v>
      </c>
      <c r="HE58" s="5116" t="s">
        <v>28</v>
      </c>
      <c r="HF58" s="5116"/>
      <c r="HG58" s="5116"/>
      <c r="HH58" s="5116"/>
      <c r="HI58" s="5116"/>
      <c r="HJ58" s="5116" t="s">
        <v>11</v>
      </c>
      <c r="HK58" s="5117"/>
    </row>
    <row r="59" spans="3:219" ht="15" thickBot="1">
      <c r="C59" s="4993"/>
      <c r="D59" s="4993"/>
      <c r="E59" s="4993"/>
      <c r="F59" s="4993"/>
      <c r="G59" s="4993"/>
      <c r="H59" s="4993"/>
      <c r="I59" s="4993"/>
      <c r="J59" s="4993"/>
      <c r="K59" s="4993"/>
      <c r="L59" s="4993"/>
      <c r="M59" s="4993"/>
      <c r="N59" s="4993"/>
      <c r="O59" s="4993"/>
      <c r="P59" s="5593"/>
      <c r="Q59" s="5594"/>
      <c r="R59" s="5603"/>
      <c r="S59" s="5589"/>
      <c r="T59" s="5595"/>
      <c r="U59" s="5596"/>
      <c r="V59" s="5589"/>
      <c r="W59" s="5597"/>
      <c r="X59" s="4482"/>
      <c r="Y59" s="5634"/>
      <c r="Z59" s="3605"/>
      <c r="AA59" s="5609"/>
      <c r="AB59" s="5609"/>
      <c r="AC59" s="5600"/>
      <c r="AD59" s="5600"/>
      <c r="AE59" s="5632"/>
      <c r="AF59" s="5602"/>
      <c r="AG59" s="5660"/>
      <c r="AH59" s="5791"/>
      <c r="AI59" s="5792"/>
      <c r="AJ59" s="5584"/>
      <c r="AK59" s="5585"/>
      <c r="AL59" s="5586"/>
      <c r="AM59" s="5583"/>
      <c r="AN59" s="5587"/>
      <c r="AO59" s="5588"/>
      <c r="AP59" s="5585"/>
      <c r="AQ59" s="5583"/>
      <c r="AR59" s="5590"/>
      <c r="AS59" s="5590"/>
      <c r="AT59" s="5797"/>
      <c r="AU59" s="5793"/>
      <c r="AV59" s="3565"/>
      <c r="AW59" s="5794"/>
      <c r="AX59" s="4993"/>
      <c r="AY59" s="5082"/>
      <c r="AZ59" s="5082"/>
      <c r="BA59" s="5082"/>
      <c r="BB59" s="5082"/>
      <c r="BC59" s="5082"/>
      <c r="BD59" s="5082"/>
      <c r="BE59" s="5082"/>
      <c r="BF59" s="5082"/>
      <c r="BG59" s="5082"/>
      <c r="BH59" s="5082"/>
      <c r="BI59" s="5082"/>
      <c r="BJ59" s="5082"/>
      <c r="BK59" s="5082"/>
      <c r="BL59" s="5082"/>
      <c r="BM59" s="5082"/>
      <c r="BN59" s="5082"/>
      <c r="BO59" s="5082"/>
      <c r="BP59" s="5233"/>
      <c r="BQ59" s="5079"/>
      <c r="BR59" s="5168"/>
      <c r="BS59" s="5169"/>
      <c r="BT59" s="5169"/>
      <c r="BU59" s="5169"/>
      <c r="BV59" s="5169"/>
      <c r="BW59" s="5169"/>
      <c r="BX59" s="5169"/>
      <c r="BY59" s="5169"/>
      <c r="BZ59" s="5169"/>
      <c r="CA59" s="5169"/>
      <c r="CB59" s="5169"/>
      <c r="CC59" s="5169"/>
      <c r="CD59" s="5170"/>
      <c r="CE59" s="4993"/>
      <c r="CF59" s="5122"/>
      <c r="CG59" s="5122"/>
      <c r="CH59" s="5122"/>
      <c r="CI59" s="5122"/>
      <c r="CJ59" s="5122"/>
      <c r="CK59" s="5122"/>
      <c r="CL59" s="5122"/>
      <c r="CM59" s="5122"/>
      <c r="CN59" s="5122"/>
      <c r="CO59" s="5122"/>
      <c r="CP59" s="5122"/>
      <c r="CQ59" s="5122"/>
      <c r="CR59" s="5122"/>
      <c r="CS59" s="5122"/>
      <c r="CT59" s="5122"/>
      <c r="CU59" s="5122"/>
      <c r="CV59" s="5122"/>
      <c r="CW59" s="5122"/>
      <c r="CX59" s="5140"/>
      <c r="CY59" s="5141"/>
      <c r="CZ59" s="5183"/>
      <c r="DA59" s="5184"/>
      <c r="DB59" s="5184"/>
      <c r="DC59" s="5184"/>
      <c r="DD59" s="5184"/>
      <c r="DE59" s="5184"/>
      <c r="DF59" s="5184"/>
      <c r="DG59" s="5184"/>
      <c r="DH59" s="5184"/>
      <c r="DI59" s="5184"/>
      <c r="DJ59" s="5184"/>
      <c r="DK59" s="5184"/>
      <c r="DL59" s="5184"/>
      <c r="DM59" s="5491"/>
      <c r="DO59" s="5012"/>
      <c r="DP59" s="5012"/>
      <c r="DQ59" s="5012"/>
      <c r="DR59" s="5012"/>
      <c r="DS59" s="5012"/>
      <c r="DT59" s="5012"/>
      <c r="DU59" s="5012"/>
      <c r="DV59" s="5012"/>
      <c r="DW59" s="5012"/>
      <c r="DX59" s="5012"/>
      <c r="DY59" s="5012"/>
      <c r="DZ59" s="5012"/>
      <c r="EA59" s="5012"/>
      <c r="EB59" s="5012"/>
      <c r="EC59" s="5012"/>
      <c r="ED59" s="5012"/>
      <c r="EE59" s="5012"/>
      <c r="EF59" s="5012"/>
      <c r="EG59" s="5013"/>
      <c r="EH59" s="5013"/>
      <c r="EI59" s="5048"/>
      <c r="EJ59" s="5003"/>
      <c r="EK59" s="5003"/>
      <c r="EL59" s="5003"/>
      <c r="EM59" s="5003"/>
      <c r="EN59" s="5003"/>
      <c r="EO59" s="5003"/>
      <c r="EP59" s="5003"/>
      <c r="EQ59" s="5003"/>
      <c r="ER59" s="5003"/>
      <c r="ES59" s="5003"/>
      <c r="ET59" s="5003"/>
      <c r="EU59" s="5003"/>
      <c r="EV59" s="5003"/>
      <c r="EX59" s="5512"/>
      <c r="EY59" s="5512"/>
      <c r="EZ59" s="5512"/>
      <c r="FA59" s="5512"/>
      <c r="FB59" s="5512"/>
      <c r="FC59" s="5512"/>
      <c r="FD59" s="5512"/>
      <c r="FE59" s="5512"/>
      <c r="FF59" s="5512"/>
      <c r="FG59" s="5512"/>
      <c r="FH59" s="5512"/>
      <c r="FI59" s="5512"/>
      <c r="FJ59" s="5512"/>
      <c r="FK59" s="5512"/>
      <c r="FL59" s="5512"/>
      <c r="FM59" s="5512"/>
      <c r="FN59" s="5512"/>
      <c r="FO59" s="5512"/>
      <c r="FP59" s="5529"/>
      <c r="FQ59" s="5529"/>
      <c r="FR59" s="5542"/>
      <c r="FS59" s="5543"/>
      <c r="FT59" s="5543"/>
      <c r="FU59" s="5543"/>
      <c r="FV59" s="5543"/>
      <c r="FW59" s="5543"/>
      <c r="FX59" s="5543"/>
      <c r="FY59" s="5543"/>
      <c r="FZ59" s="5543"/>
      <c r="GA59" s="5543"/>
      <c r="GB59" s="5543"/>
      <c r="GC59" s="5543"/>
      <c r="GD59" s="5543"/>
      <c r="GF59" s="5122"/>
      <c r="GG59" s="5122"/>
      <c r="GH59" s="5122"/>
      <c r="GI59" s="5122"/>
      <c r="GJ59" s="5122"/>
      <c r="GK59" s="5122"/>
      <c r="GL59" s="5122"/>
      <c r="GM59" s="5122"/>
      <c r="GN59" s="5122"/>
      <c r="GO59" s="5122"/>
      <c r="GP59" s="5122"/>
      <c r="GQ59" s="5122"/>
      <c r="GR59" s="5122"/>
      <c r="GS59" s="5122"/>
      <c r="GT59" s="5122"/>
      <c r="GU59" s="5122"/>
      <c r="GV59" s="5122"/>
      <c r="GW59" s="5124"/>
      <c r="GX59" s="5124"/>
      <c r="GY59" s="5133"/>
      <c r="GZ59" s="5134"/>
      <c r="HA59" s="5134"/>
      <c r="HB59" s="5134"/>
      <c r="HC59" s="5134"/>
      <c r="HD59" s="5134"/>
      <c r="HE59" s="5134"/>
      <c r="HF59" s="5134"/>
      <c r="HG59" s="5134"/>
      <c r="HH59" s="5134"/>
      <c r="HI59" s="5134"/>
      <c r="HJ59" s="5134"/>
      <c r="HK59" s="5134"/>
    </row>
    <row r="60" spans="3:219" ht="16.2" thickBot="1">
      <c r="C60" s="4993"/>
      <c r="D60" s="4993"/>
      <c r="E60" s="4993"/>
      <c r="F60" s="4993"/>
      <c r="G60" s="4993"/>
      <c r="H60" s="4993"/>
      <c r="I60" s="4993"/>
      <c r="J60" s="4993"/>
      <c r="K60" s="4993"/>
      <c r="L60" s="4993"/>
      <c r="M60" s="4993"/>
      <c r="N60" s="4993"/>
      <c r="O60" s="4993"/>
      <c r="P60" s="5593"/>
      <c r="Q60" s="5589"/>
      <c r="R60" s="5589"/>
      <c r="S60" s="5589"/>
      <c r="T60" s="5595"/>
      <c r="U60" s="5596"/>
      <c r="V60" s="5594"/>
      <c r="W60" s="5597"/>
      <c r="X60" s="4482"/>
      <c r="Y60" s="5595"/>
      <c r="Z60" s="5594"/>
      <c r="AA60" s="5609"/>
      <c r="AB60" s="5609"/>
      <c r="AC60" s="5600"/>
      <c r="AD60" s="5600"/>
      <c r="AE60" s="5609"/>
      <c r="AF60" s="5672"/>
      <c r="AG60" s="6398"/>
      <c r="AH60" s="5637"/>
      <c r="AI60" s="5605"/>
      <c r="AJ60" s="5589"/>
      <c r="AK60" s="5595"/>
      <c r="AL60" s="5596"/>
      <c r="AM60" s="5594"/>
      <c r="AN60" s="5597"/>
      <c r="AO60" s="4482"/>
      <c r="AP60" s="5595"/>
      <c r="AQ60" s="5594"/>
      <c r="AR60" s="5598"/>
      <c r="AS60" s="5598"/>
      <c r="AT60" s="5608"/>
      <c r="AU60" s="5608"/>
      <c r="AV60" s="2091"/>
      <c r="AW60" s="5768"/>
      <c r="AX60" s="4993"/>
      <c r="AY60" s="5057" t="s">
        <v>1375</v>
      </c>
      <c r="AZ60" s="5057"/>
      <c r="BA60" s="5058"/>
      <c r="BB60" s="5058"/>
      <c r="BC60" s="5058"/>
      <c r="BD60" s="5058"/>
      <c r="BE60" s="5058"/>
      <c r="BF60" s="5058"/>
      <c r="BG60" s="5058"/>
      <c r="BH60" s="5058"/>
      <c r="BI60" s="5058"/>
      <c r="BJ60" s="5058"/>
      <c r="BK60" s="5058"/>
      <c r="BL60" s="5058"/>
      <c r="BM60" s="5058"/>
      <c r="BN60" s="5058"/>
      <c r="BO60" s="5082"/>
      <c r="BP60" s="5227"/>
      <c r="BQ60" s="5082"/>
      <c r="BR60" s="5083"/>
      <c r="BS60" s="5058"/>
      <c r="BT60" s="5058"/>
      <c r="BU60" s="5058"/>
      <c r="BV60" s="5058"/>
      <c r="BW60" s="5058"/>
      <c r="BX60" s="5058"/>
      <c r="BY60" s="5058"/>
      <c r="BZ60" s="5058"/>
      <c r="CA60" s="5058"/>
      <c r="CB60" s="5058"/>
      <c r="CC60" s="5058"/>
      <c r="CD60" s="5058"/>
      <c r="CE60" s="4993"/>
      <c r="CF60" s="5103" t="s">
        <v>1381</v>
      </c>
      <c r="CG60" s="5103"/>
      <c r="CH60" s="5104"/>
      <c r="CI60" s="5104"/>
      <c r="CJ60" s="5104"/>
      <c r="CK60" s="5104"/>
      <c r="CL60" s="5104"/>
      <c r="CM60" s="5104"/>
      <c r="CN60" s="5104"/>
      <c r="CO60" s="5104"/>
      <c r="CP60" s="5104"/>
      <c r="CQ60" s="5104"/>
      <c r="CR60" s="5104"/>
      <c r="CS60" s="5104"/>
      <c r="CT60" s="5104"/>
      <c r="CU60" s="5104"/>
      <c r="CV60" s="5104"/>
      <c r="CW60" s="5122"/>
      <c r="CX60" s="5122"/>
      <c r="CY60" s="5122"/>
      <c r="CZ60" s="5139"/>
      <c r="DA60" s="5104"/>
      <c r="DB60" s="5104"/>
      <c r="DC60" s="5104"/>
      <c r="DD60" s="5104"/>
      <c r="DE60" s="5104"/>
      <c r="DF60" s="5104"/>
      <c r="DG60" s="5104"/>
      <c r="DH60" s="5104"/>
      <c r="DI60" s="5104"/>
      <c r="DJ60" s="5104"/>
      <c r="DK60" s="5104"/>
      <c r="DL60" s="5104"/>
      <c r="DM60" s="5104"/>
      <c r="DO60" s="4995" t="s">
        <v>1402</v>
      </c>
      <c r="DP60" s="4995"/>
      <c r="DQ60" s="4993"/>
      <c r="DR60" s="4993"/>
      <c r="DS60" s="4993"/>
      <c r="DT60" s="4993"/>
      <c r="DU60" s="4993"/>
      <c r="DV60" s="4993"/>
      <c r="DW60" s="4993"/>
      <c r="DX60" s="4993"/>
      <c r="DY60" s="4993"/>
      <c r="DZ60" s="4993"/>
      <c r="EA60" s="4993"/>
      <c r="EB60" s="4993"/>
      <c r="EC60" s="4993"/>
      <c r="ED60" s="4993"/>
      <c r="EE60" s="4993"/>
      <c r="EF60" s="5012"/>
      <c r="EG60" s="5013"/>
      <c r="EH60" s="5013"/>
      <c r="EI60" s="5048"/>
      <c r="EJ60" s="5003"/>
      <c r="EK60" s="5003"/>
      <c r="EL60" s="5003"/>
      <c r="EM60" s="5003"/>
      <c r="EN60" s="5003"/>
      <c r="EO60" s="5003"/>
      <c r="EP60" s="5003"/>
      <c r="EQ60" s="5003"/>
      <c r="ER60" s="5003"/>
      <c r="ES60" s="5003"/>
      <c r="ET60" s="5003"/>
      <c r="EU60" s="5003"/>
      <c r="EV60" s="5003"/>
      <c r="EX60" s="5508" t="s">
        <v>1424</v>
      </c>
      <c r="EY60" s="5508"/>
      <c r="EZ60" s="5509"/>
      <c r="FA60" s="5509"/>
      <c r="FB60" s="5509"/>
      <c r="FC60" s="5509"/>
      <c r="FD60" s="5509"/>
      <c r="FE60" s="5509"/>
      <c r="FF60" s="5509"/>
      <c r="FG60" s="5509"/>
      <c r="FH60" s="5509"/>
      <c r="FI60" s="5509"/>
      <c r="FJ60" s="5509"/>
      <c r="FK60" s="5509"/>
      <c r="FL60" s="5509"/>
      <c r="FM60" s="5509"/>
      <c r="FN60" s="5509"/>
      <c r="FO60" s="5512"/>
      <c r="FP60" s="5529"/>
      <c r="FQ60" s="5529"/>
      <c r="FR60" s="5542"/>
      <c r="FS60" s="5543"/>
      <c r="FT60" s="5543"/>
      <c r="FU60" s="5543"/>
      <c r="FV60" s="5543"/>
      <c r="FW60" s="5543"/>
      <c r="FX60" s="5543"/>
      <c r="FY60" s="5543"/>
      <c r="FZ60" s="5543"/>
      <c r="GA60" s="5543"/>
      <c r="GB60" s="5543"/>
      <c r="GC60" s="5543"/>
      <c r="GD60" s="5543"/>
      <c r="GF60" s="6326" t="s">
        <v>1434</v>
      </c>
      <c r="GG60" s="5103"/>
      <c r="GH60" s="5104"/>
      <c r="GI60" s="5104"/>
      <c r="GJ60" s="5104"/>
      <c r="GK60" s="5104"/>
      <c r="GL60" s="5104"/>
      <c r="GM60" s="5104"/>
      <c r="GN60" s="5104"/>
      <c r="GO60" s="5104"/>
      <c r="GP60" s="5104"/>
      <c r="GQ60" s="5104"/>
      <c r="GR60" s="5104"/>
      <c r="GS60" s="5104"/>
      <c r="GT60" s="5104"/>
      <c r="GU60" s="5104"/>
      <c r="GV60" s="5122"/>
      <c r="GW60" s="5124"/>
      <c r="GX60" s="5124"/>
      <c r="GY60" s="5133"/>
      <c r="GZ60" s="5134"/>
      <c r="HA60" s="5134"/>
      <c r="HB60" s="5134"/>
      <c r="HC60" s="5134"/>
      <c r="HD60" s="5134"/>
      <c r="HE60" s="5134"/>
      <c r="HF60" s="5134"/>
      <c r="HG60" s="5134"/>
      <c r="HH60" s="5134"/>
      <c r="HI60" s="5134"/>
      <c r="HJ60" s="5134"/>
      <c r="HK60" s="5134"/>
    </row>
    <row r="61" spans="3:219">
      <c r="C61" s="4993"/>
      <c r="D61" s="4993"/>
      <c r="E61" s="4993"/>
      <c r="F61" s="4993"/>
      <c r="G61" s="4993"/>
      <c r="H61" s="4993"/>
      <c r="I61" s="4993"/>
      <c r="J61" s="4993"/>
      <c r="K61" s="4993"/>
      <c r="L61" s="4993"/>
      <c r="M61" s="4993"/>
      <c r="N61" s="4993"/>
      <c r="O61" s="4993"/>
      <c r="P61" s="5593"/>
      <c r="Q61" s="5589"/>
      <c r="R61" s="5589"/>
      <c r="S61" s="5589"/>
      <c r="T61" s="5595"/>
      <c r="U61" s="5596"/>
      <c r="V61" s="5594"/>
      <c r="W61" s="5597"/>
      <c r="X61" s="4482"/>
      <c r="Y61" s="5595"/>
      <c r="Z61" s="5594"/>
      <c r="AA61" s="5609"/>
      <c r="AB61" s="5609"/>
      <c r="AC61" s="5600"/>
      <c r="AD61" s="5600"/>
      <c r="AE61" s="5609"/>
      <c r="AF61" s="5602"/>
      <c r="AG61" s="5660"/>
      <c r="AH61" s="5637"/>
      <c r="AI61" s="5605"/>
      <c r="AJ61" s="5589"/>
      <c r="AK61" s="5595"/>
      <c r="AL61" s="5596"/>
      <c r="AM61" s="5594"/>
      <c r="AN61" s="5597"/>
      <c r="AO61" s="4482"/>
      <c r="AP61" s="5595"/>
      <c r="AQ61" s="5594"/>
      <c r="AR61" s="5598"/>
      <c r="AS61" s="5598"/>
      <c r="AT61" s="5608"/>
      <c r="AU61" s="5608"/>
      <c r="AV61" s="2091"/>
      <c r="AW61" s="5798"/>
      <c r="AX61" s="4993"/>
      <c r="AY61" s="5059"/>
      <c r="AZ61" s="5059"/>
      <c r="BA61" s="5059"/>
      <c r="BB61" s="5059" t="s">
        <v>14</v>
      </c>
      <c r="BC61" s="5059" t="s">
        <v>12</v>
      </c>
      <c r="BD61" s="5059"/>
      <c r="BE61" s="5059"/>
      <c r="BF61" s="5059" t="s">
        <v>15</v>
      </c>
      <c r="BG61" s="5059" t="s">
        <v>12</v>
      </c>
      <c r="BH61" s="5059" t="s">
        <v>12</v>
      </c>
      <c r="BI61" s="5059"/>
      <c r="BJ61" s="5059"/>
      <c r="BK61" s="5059"/>
      <c r="BL61" s="5059"/>
      <c r="BM61" s="5059" t="s">
        <v>0</v>
      </c>
      <c r="BN61" s="5059"/>
      <c r="BO61" s="5082"/>
      <c r="BP61" s="5227"/>
      <c r="BQ61" s="5082"/>
      <c r="BR61" s="5083"/>
      <c r="BS61" s="5058"/>
      <c r="BT61" s="5058"/>
      <c r="BU61" s="5058"/>
      <c r="BV61" s="5058"/>
      <c r="BW61" s="5058"/>
      <c r="BX61" s="5058"/>
      <c r="BY61" s="5058"/>
      <c r="BZ61" s="5058"/>
      <c r="CA61" s="5058"/>
      <c r="CB61" s="5058"/>
      <c r="CC61" s="5058"/>
      <c r="CD61" s="5058"/>
      <c r="CE61" s="4993"/>
      <c r="CF61" s="5106"/>
      <c r="CG61" s="5106"/>
      <c r="CH61" s="5106"/>
      <c r="CI61" s="5106" t="s">
        <v>14</v>
      </c>
      <c r="CJ61" s="5106" t="s">
        <v>12</v>
      </c>
      <c r="CK61" s="5106"/>
      <c r="CL61" s="5106"/>
      <c r="CM61" s="5106" t="s">
        <v>15</v>
      </c>
      <c r="CN61" s="5106" t="s">
        <v>12</v>
      </c>
      <c r="CO61" s="5106" t="s">
        <v>12</v>
      </c>
      <c r="CP61" s="5106"/>
      <c r="CQ61" s="5106"/>
      <c r="CR61" s="5106"/>
      <c r="CS61" s="5106"/>
      <c r="CT61" s="5106" t="s">
        <v>0</v>
      </c>
      <c r="CU61" s="5106"/>
      <c r="CV61" s="5106"/>
      <c r="CW61" s="5122"/>
      <c r="CX61" s="5122"/>
      <c r="CY61" s="5122"/>
      <c r="CZ61" s="5139"/>
      <c r="DA61" s="5104"/>
      <c r="DB61" s="5104"/>
      <c r="DC61" s="5104"/>
      <c r="DD61" s="5104"/>
      <c r="DE61" s="5104"/>
      <c r="DF61" s="5104"/>
      <c r="DG61" s="5104"/>
      <c r="DH61" s="5104"/>
      <c r="DI61" s="5104"/>
      <c r="DJ61" s="5104"/>
      <c r="DK61" s="5104"/>
      <c r="DL61" s="5104"/>
      <c r="DM61" s="5104"/>
      <c r="DO61" s="5016"/>
      <c r="DP61" s="5016"/>
      <c r="DQ61" s="5016"/>
      <c r="DR61" s="5016" t="s">
        <v>14</v>
      </c>
      <c r="DS61" s="5016" t="s">
        <v>12</v>
      </c>
      <c r="DT61" s="5016"/>
      <c r="DU61" s="5016"/>
      <c r="DV61" s="5016" t="s">
        <v>15</v>
      </c>
      <c r="DW61" s="5016" t="s">
        <v>12</v>
      </c>
      <c r="DX61" s="5016" t="s">
        <v>12</v>
      </c>
      <c r="DY61" s="5016"/>
      <c r="DZ61" s="5016"/>
      <c r="EA61" s="5016"/>
      <c r="EB61" s="5016"/>
      <c r="EC61" s="5016" t="s">
        <v>0</v>
      </c>
      <c r="ED61" s="5016"/>
      <c r="EE61" s="5016"/>
      <c r="EF61" s="5012"/>
      <c r="EG61" s="5013"/>
      <c r="EH61" s="5013"/>
      <c r="EI61" s="5048"/>
      <c r="EJ61" s="5003"/>
      <c r="EK61" s="5003"/>
      <c r="EL61" s="5003"/>
      <c r="EM61" s="5003"/>
      <c r="EN61" s="5003"/>
      <c r="EO61" s="5003"/>
      <c r="EP61" s="5003"/>
      <c r="EQ61" s="5003"/>
      <c r="ER61" s="5003"/>
      <c r="ES61" s="5003"/>
      <c r="ET61" s="5003"/>
      <c r="EU61" s="5003"/>
      <c r="EV61" s="5003"/>
      <c r="EX61" s="5558"/>
      <c r="EY61" s="5558"/>
      <c r="EZ61" s="5558"/>
      <c r="FA61" s="5558" t="s">
        <v>14</v>
      </c>
      <c r="FB61" s="5558" t="s">
        <v>12</v>
      </c>
      <c r="FC61" s="5558"/>
      <c r="FD61" s="5558"/>
      <c r="FE61" s="5558" t="s">
        <v>15</v>
      </c>
      <c r="FF61" s="5558" t="s">
        <v>12</v>
      </c>
      <c r="FG61" s="5558" t="s">
        <v>12</v>
      </c>
      <c r="FH61" s="5558"/>
      <c r="FI61" s="5558"/>
      <c r="FJ61" s="5558"/>
      <c r="FK61" s="5558"/>
      <c r="FL61" s="5558" t="s">
        <v>0</v>
      </c>
      <c r="FM61" s="5558"/>
      <c r="FN61" s="5558"/>
      <c r="FO61" s="5512"/>
      <c r="FP61" s="5529"/>
      <c r="FQ61" s="5529"/>
      <c r="FR61" s="5542"/>
      <c r="FS61" s="5543"/>
      <c r="FT61" s="5543"/>
      <c r="FU61" s="5543"/>
      <c r="FV61" s="5543"/>
      <c r="FW61" s="5543"/>
      <c r="FX61" s="5543"/>
      <c r="FY61" s="5543"/>
      <c r="FZ61" s="5543"/>
      <c r="GA61" s="5543"/>
      <c r="GB61" s="5543"/>
      <c r="GC61" s="5543"/>
      <c r="GD61" s="5543"/>
      <c r="GF61" s="5106"/>
      <c r="GG61" s="5106"/>
      <c r="GH61" s="5106"/>
      <c r="GI61" s="5106" t="s">
        <v>14</v>
      </c>
      <c r="GJ61" s="5106" t="s">
        <v>12</v>
      </c>
      <c r="GK61" s="5106"/>
      <c r="GL61" s="5106"/>
      <c r="GM61" s="5106" t="s">
        <v>15</v>
      </c>
      <c r="GN61" s="5106" t="s">
        <v>12</v>
      </c>
      <c r="GO61" s="5106" t="s">
        <v>12</v>
      </c>
      <c r="GP61" s="5106"/>
      <c r="GQ61" s="5106"/>
      <c r="GR61" s="5106"/>
      <c r="GS61" s="5106"/>
      <c r="GT61" s="5106" t="s">
        <v>0</v>
      </c>
      <c r="GU61" s="5106"/>
      <c r="GV61" s="5122"/>
      <c r="GW61" s="5124"/>
      <c r="GX61" s="5124"/>
      <c r="GY61" s="5133"/>
      <c r="GZ61" s="5134"/>
      <c r="HA61" s="5134"/>
      <c r="HB61" s="5134"/>
      <c r="HC61" s="5134"/>
      <c r="HD61" s="5134"/>
      <c r="HE61" s="5134"/>
      <c r="HF61" s="5134"/>
      <c r="HG61" s="5134"/>
      <c r="HH61" s="5134"/>
      <c r="HI61" s="5134"/>
      <c r="HJ61" s="5134"/>
      <c r="HK61" s="5134"/>
    </row>
    <row r="62" spans="3:219" ht="15" thickBot="1">
      <c r="C62" s="4993"/>
      <c r="D62" s="4993"/>
      <c r="E62" s="4993"/>
      <c r="F62" s="4993"/>
      <c r="G62" s="4993"/>
      <c r="H62" s="4993"/>
      <c r="I62" s="4993"/>
      <c r="J62" s="4993"/>
      <c r="K62" s="4993"/>
      <c r="L62" s="4993"/>
      <c r="M62" s="4993"/>
      <c r="N62" s="4993"/>
      <c r="O62" s="4993"/>
      <c r="P62" s="5593"/>
      <c r="Q62" s="5589"/>
      <c r="R62" s="5589"/>
      <c r="S62" s="5589"/>
      <c r="T62" s="5595"/>
      <c r="U62" s="5596"/>
      <c r="V62" s="5594"/>
      <c r="W62" s="5597"/>
      <c r="X62" s="4482"/>
      <c r="Y62" s="5595"/>
      <c r="Z62" s="5594"/>
      <c r="AA62" s="5609"/>
      <c r="AB62" s="5609"/>
      <c r="AC62" s="5600"/>
      <c r="AD62" s="5600"/>
      <c r="AE62" s="5609"/>
      <c r="AF62" s="5602"/>
      <c r="AG62" s="5660"/>
      <c r="AH62" s="5637"/>
      <c r="AI62" s="5605"/>
      <c r="AJ62" s="5589"/>
      <c r="AK62" s="5595"/>
      <c r="AL62" s="5596"/>
      <c r="AM62" s="5594"/>
      <c r="AN62" s="5597"/>
      <c r="AO62" s="4482"/>
      <c r="AP62" s="5595"/>
      <c r="AQ62" s="5594"/>
      <c r="AR62" s="5598"/>
      <c r="AS62" s="5598"/>
      <c r="AT62" s="5608"/>
      <c r="AU62" s="5608"/>
      <c r="AV62" s="2091"/>
      <c r="AW62" s="5798"/>
      <c r="AX62" s="4993"/>
      <c r="AY62" s="5060" t="s">
        <v>3</v>
      </c>
      <c r="AZ62" s="5060" t="s">
        <v>4</v>
      </c>
      <c r="BA62" s="5060" t="s">
        <v>18</v>
      </c>
      <c r="BB62" s="5060" t="s">
        <v>19</v>
      </c>
      <c r="BC62" s="5060" t="s">
        <v>19</v>
      </c>
      <c r="BD62" s="5060" t="s">
        <v>20</v>
      </c>
      <c r="BE62" s="5060" t="s">
        <v>21</v>
      </c>
      <c r="BF62" s="5060" t="s">
        <v>22</v>
      </c>
      <c r="BG62" s="5060" t="s">
        <v>23</v>
      </c>
      <c r="BH62" s="5060" t="s">
        <v>23</v>
      </c>
      <c r="BI62" s="5060" t="s">
        <v>1227</v>
      </c>
      <c r="BJ62" s="5060" t="s">
        <v>20</v>
      </c>
      <c r="BK62" s="5060" t="s">
        <v>25</v>
      </c>
      <c r="BL62" s="5060" t="s">
        <v>0</v>
      </c>
      <c r="BM62" s="5060" t="s">
        <v>1363</v>
      </c>
      <c r="BN62" s="5060" t="s">
        <v>26</v>
      </c>
      <c r="BO62" s="5082"/>
      <c r="BP62" s="5309" t="s">
        <v>156</v>
      </c>
      <c r="BQ62" s="5310" t="s">
        <v>1398</v>
      </c>
      <c r="BR62" s="5083"/>
      <c r="BS62" s="5058"/>
      <c r="BT62" s="5058"/>
      <c r="BU62" s="5058"/>
      <c r="BV62" s="5058"/>
      <c r="BW62" s="5058"/>
      <c r="BX62" s="5058"/>
      <c r="BY62" s="5058"/>
      <c r="BZ62" s="5058"/>
      <c r="CA62" s="5058"/>
      <c r="CB62" s="5058"/>
      <c r="CC62" s="5058"/>
      <c r="CD62" s="5058"/>
      <c r="CE62" s="4993"/>
      <c r="CF62" s="5110" t="s">
        <v>3</v>
      </c>
      <c r="CG62" s="5110" t="s">
        <v>4</v>
      </c>
      <c r="CH62" s="5110" t="s">
        <v>18</v>
      </c>
      <c r="CI62" s="5110" t="s">
        <v>19</v>
      </c>
      <c r="CJ62" s="5110" t="s">
        <v>19</v>
      </c>
      <c r="CK62" s="5110" t="s">
        <v>20</v>
      </c>
      <c r="CL62" s="5110" t="s">
        <v>21</v>
      </c>
      <c r="CM62" s="5110" t="s">
        <v>22</v>
      </c>
      <c r="CN62" s="5110" t="s">
        <v>23</v>
      </c>
      <c r="CO62" s="5110" t="s">
        <v>23</v>
      </c>
      <c r="CP62" s="5110" t="s">
        <v>1227</v>
      </c>
      <c r="CQ62" s="5110" t="s">
        <v>20</v>
      </c>
      <c r="CR62" s="5110" t="s">
        <v>25</v>
      </c>
      <c r="CS62" s="5110" t="s">
        <v>0</v>
      </c>
      <c r="CT62" s="5110" t="s">
        <v>1363</v>
      </c>
      <c r="CU62" s="5110" t="s">
        <v>1388</v>
      </c>
      <c r="CV62" s="5110" t="s">
        <v>26</v>
      </c>
      <c r="CW62" s="5122"/>
      <c r="CX62" s="5105"/>
      <c r="CY62" s="5122"/>
      <c r="CZ62" s="5139"/>
      <c r="DA62" s="5104"/>
      <c r="DB62" s="5104"/>
      <c r="DC62" s="5104"/>
      <c r="DD62" s="5104"/>
      <c r="DE62" s="5104"/>
      <c r="DF62" s="5104"/>
      <c r="DG62" s="5104"/>
      <c r="DH62" s="5104"/>
      <c r="DI62" s="5104"/>
      <c r="DJ62" s="5104"/>
      <c r="DK62" s="5104"/>
      <c r="DL62" s="5104"/>
      <c r="DM62" s="5104"/>
      <c r="DO62" s="5017" t="s">
        <v>3</v>
      </c>
      <c r="DP62" s="5017" t="s">
        <v>4</v>
      </c>
      <c r="DQ62" s="5017" t="s">
        <v>18</v>
      </c>
      <c r="DR62" s="5017" t="s">
        <v>19</v>
      </c>
      <c r="DS62" s="5017" t="s">
        <v>19</v>
      </c>
      <c r="DT62" s="5017" t="s">
        <v>20</v>
      </c>
      <c r="DU62" s="5017" t="s">
        <v>21</v>
      </c>
      <c r="DV62" s="5017" t="s">
        <v>22</v>
      </c>
      <c r="DW62" s="5017" t="s">
        <v>23</v>
      </c>
      <c r="DX62" s="5017" t="s">
        <v>23</v>
      </c>
      <c r="DY62" s="5017" t="s">
        <v>1227</v>
      </c>
      <c r="DZ62" s="5017" t="s">
        <v>20</v>
      </c>
      <c r="EA62" s="5017" t="s">
        <v>25</v>
      </c>
      <c r="EB62" s="5017" t="s">
        <v>0</v>
      </c>
      <c r="EC62" s="5017" t="s">
        <v>1363</v>
      </c>
      <c r="ED62" s="5017"/>
      <c r="EE62" s="5017" t="s">
        <v>26</v>
      </c>
      <c r="EF62" s="5012"/>
      <c r="EG62" s="5013"/>
      <c r="EH62" s="5013"/>
      <c r="EI62" s="5048"/>
      <c r="EJ62" s="5003"/>
      <c r="EK62" s="5003"/>
      <c r="EL62" s="5003"/>
      <c r="EM62" s="5003"/>
      <c r="EN62" s="5003"/>
      <c r="EO62" s="5003"/>
      <c r="EP62" s="5003"/>
      <c r="EQ62" s="5003"/>
      <c r="ER62" s="5003"/>
      <c r="ES62" s="5003"/>
      <c r="ET62" s="5003"/>
      <c r="EU62" s="5003"/>
      <c r="EV62" s="5003"/>
      <c r="EX62" s="5562" t="s">
        <v>3</v>
      </c>
      <c r="EY62" s="5562" t="s">
        <v>4</v>
      </c>
      <c r="EZ62" s="5562" t="s">
        <v>18</v>
      </c>
      <c r="FA62" s="5562" t="s">
        <v>19</v>
      </c>
      <c r="FB62" s="5562" t="s">
        <v>19</v>
      </c>
      <c r="FC62" s="5562" t="s">
        <v>20</v>
      </c>
      <c r="FD62" s="5562" t="s">
        <v>21</v>
      </c>
      <c r="FE62" s="5562" t="s">
        <v>22</v>
      </c>
      <c r="FF62" s="5562" t="s">
        <v>23</v>
      </c>
      <c r="FG62" s="5562" t="s">
        <v>23</v>
      </c>
      <c r="FH62" s="5562" t="s">
        <v>1227</v>
      </c>
      <c r="FI62" s="5562" t="s">
        <v>20</v>
      </c>
      <c r="FJ62" s="5562" t="s">
        <v>25</v>
      </c>
      <c r="FK62" s="5562" t="s">
        <v>0</v>
      </c>
      <c r="FL62" s="5562" t="s">
        <v>1363</v>
      </c>
      <c r="FM62" s="5562"/>
      <c r="FN62" s="5562" t="s">
        <v>26</v>
      </c>
      <c r="FO62" s="5512"/>
      <c r="FP62" s="5529"/>
      <c r="FQ62" s="5529"/>
      <c r="FR62" s="5542"/>
      <c r="FS62" s="5543"/>
      <c r="FT62" s="5543"/>
      <c r="FU62" s="5543"/>
      <c r="FV62" s="5543"/>
      <c r="FW62" s="5543"/>
      <c r="FX62" s="5543"/>
      <c r="FY62" s="5543"/>
      <c r="FZ62" s="5543"/>
      <c r="GA62" s="5543"/>
      <c r="GB62" s="5543"/>
      <c r="GC62" s="5543"/>
      <c r="GD62" s="5543"/>
      <c r="GF62" s="5110" t="s">
        <v>3</v>
      </c>
      <c r="GG62" s="5110" t="s">
        <v>4</v>
      </c>
      <c r="GH62" s="5110" t="s">
        <v>18</v>
      </c>
      <c r="GI62" s="5110" t="s">
        <v>19</v>
      </c>
      <c r="GJ62" s="5110" t="s">
        <v>19</v>
      </c>
      <c r="GK62" s="5110" t="s">
        <v>20</v>
      </c>
      <c r="GL62" s="5110" t="s">
        <v>21</v>
      </c>
      <c r="GM62" s="5110" t="s">
        <v>22</v>
      </c>
      <c r="GN62" s="5110" t="s">
        <v>23</v>
      </c>
      <c r="GO62" s="5110" t="s">
        <v>23</v>
      </c>
      <c r="GP62" s="5110" t="s">
        <v>1227</v>
      </c>
      <c r="GQ62" s="5110" t="s">
        <v>20</v>
      </c>
      <c r="GR62" s="5110" t="s">
        <v>25</v>
      </c>
      <c r="GS62" s="5110" t="s">
        <v>0</v>
      </c>
      <c r="GT62" s="5110" t="s">
        <v>1363</v>
      </c>
      <c r="GU62" s="5110" t="s">
        <v>26</v>
      </c>
      <c r="GV62" s="5122"/>
      <c r="GW62" s="5124"/>
      <c r="GX62" s="5124"/>
      <c r="GY62" s="5133"/>
      <c r="GZ62" s="5134"/>
      <c r="HA62" s="5134"/>
      <c r="HB62" s="5134"/>
      <c r="HC62" s="5134"/>
      <c r="HD62" s="5134"/>
      <c r="HE62" s="5134"/>
      <c r="HF62" s="5134"/>
      <c r="HG62" s="5134"/>
      <c r="HH62" s="5134"/>
      <c r="HI62" s="5134"/>
      <c r="HJ62" s="5134"/>
      <c r="HK62" s="5134"/>
    </row>
    <row r="63" spans="3:219" ht="15" thickBot="1">
      <c r="C63" s="4993"/>
      <c r="D63" s="4993"/>
      <c r="E63" s="4993"/>
      <c r="F63" s="4993"/>
      <c r="G63" s="4993"/>
      <c r="H63" s="4993"/>
      <c r="I63" s="4993"/>
      <c r="J63" s="4993"/>
      <c r="K63" s="4993"/>
      <c r="L63" s="4993"/>
      <c r="M63" s="4993"/>
      <c r="N63" s="4993"/>
      <c r="O63" s="4993"/>
      <c r="P63" s="5593"/>
      <c r="Q63" s="5589"/>
      <c r="R63" s="5618"/>
      <c r="S63" s="5589"/>
      <c r="T63" s="5595"/>
      <c r="U63" s="5619"/>
      <c r="V63" s="5594"/>
      <c r="W63" s="5620"/>
      <c r="X63" s="4482"/>
      <c r="Y63" s="5595"/>
      <c r="Z63" s="5618"/>
      <c r="AA63" s="5621"/>
      <c r="AB63" s="5621"/>
      <c r="AC63" s="5622"/>
      <c r="AD63" s="5622"/>
      <c r="AE63" s="5609"/>
      <c r="AF63" s="5602"/>
      <c r="AG63" s="5660"/>
      <c r="AH63" s="5637"/>
      <c r="AI63" s="5605"/>
      <c r="AJ63" s="5589"/>
      <c r="AK63" s="5595"/>
      <c r="AL63" s="5596"/>
      <c r="AM63" s="5594"/>
      <c r="AN63" s="5597"/>
      <c r="AO63" s="4482"/>
      <c r="AP63" s="5595"/>
      <c r="AQ63" s="5594"/>
      <c r="AR63" s="5598"/>
      <c r="AS63" s="5598"/>
      <c r="AT63" s="5608"/>
      <c r="AU63" s="5608"/>
      <c r="AV63" s="2091"/>
      <c r="AW63" s="5768"/>
      <c r="AX63" s="4993"/>
      <c r="AY63" s="5061"/>
      <c r="AZ63" s="5061"/>
      <c r="BA63" s="5061"/>
      <c r="BB63" s="5061" t="s">
        <v>3</v>
      </c>
      <c r="BC63" s="5061" t="s">
        <v>18</v>
      </c>
      <c r="BD63" s="5061"/>
      <c r="BE63" s="5061"/>
      <c r="BF63" s="5061" t="s">
        <v>21</v>
      </c>
      <c r="BG63" s="5061" t="s">
        <v>27</v>
      </c>
      <c r="BH63" s="5061" t="s">
        <v>28</v>
      </c>
      <c r="BI63" s="5061"/>
      <c r="BJ63" s="5061"/>
      <c r="BK63" s="5061"/>
      <c r="BL63" s="5061"/>
      <c r="BM63" s="5061" t="s">
        <v>11</v>
      </c>
      <c r="BN63" s="5061"/>
      <c r="BO63" s="5082"/>
      <c r="BP63" s="5262"/>
      <c r="BQ63" s="5084"/>
      <c r="BR63" s="5085" t="s">
        <v>14</v>
      </c>
      <c r="BS63" s="5085" t="s">
        <v>12</v>
      </c>
      <c r="BT63" s="5085"/>
      <c r="BU63" s="5085"/>
      <c r="BV63" s="5085" t="s">
        <v>15</v>
      </c>
      <c r="BW63" s="5085" t="s">
        <v>12</v>
      </c>
      <c r="BX63" s="5085" t="s">
        <v>12</v>
      </c>
      <c r="BY63" s="5085"/>
      <c r="BZ63" s="5085"/>
      <c r="CA63" s="5085"/>
      <c r="CB63" s="5085"/>
      <c r="CC63" s="5085" t="s">
        <v>0</v>
      </c>
      <c r="CD63" s="5086"/>
      <c r="CE63" s="4993"/>
      <c r="CF63" s="5114"/>
      <c r="CG63" s="5114"/>
      <c r="CH63" s="5114"/>
      <c r="CI63" s="5114" t="s">
        <v>3</v>
      </c>
      <c r="CJ63" s="5114" t="s">
        <v>18</v>
      </c>
      <c r="CK63" s="5114"/>
      <c r="CL63" s="5114"/>
      <c r="CM63" s="5114" t="s">
        <v>21</v>
      </c>
      <c r="CN63" s="5114" t="s">
        <v>27</v>
      </c>
      <c r="CO63" s="5114" t="s">
        <v>28</v>
      </c>
      <c r="CP63" s="5114"/>
      <c r="CQ63" s="5114"/>
      <c r="CR63" s="5114"/>
      <c r="CS63" s="5114"/>
      <c r="CT63" s="5114" t="s">
        <v>11</v>
      </c>
      <c r="CU63" s="5114"/>
      <c r="CV63" s="5114"/>
      <c r="CW63" s="5122"/>
      <c r="CX63" s="5106"/>
      <c r="CY63" s="5107"/>
      <c r="CZ63" s="5108" t="s">
        <v>14</v>
      </c>
      <c r="DA63" s="5108" t="s">
        <v>12</v>
      </c>
      <c r="DB63" s="5108"/>
      <c r="DC63" s="5108"/>
      <c r="DD63" s="5108" t="s">
        <v>15</v>
      </c>
      <c r="DE63" s="5108" t="s">
        <v>12</v>
      </c>
      <c r="DF63" s="5108" t="s">
        <v>12</v>
      </c>
      <c r="DG63" s="5108"/>
      <c r="DH63" s="5108"/>
      <c r="DI63" s="5108"/>
      <c r="DJ63" s="5108"/>
      <c r="DK63" s="5108" t="s">
        <v>0</v>
      </c>
      <c r="DL63" s="5180"/>
      <c r="DM63" s="5109"/>
      <c r="DO63" s="5018"/>
      <c r="DP63" s="5018"/>
      <c r="DQ63" s="5018"/>
      <c r="DR63" s="5018" t="s">
        <v>3</v>
      </c>
      <c r="DS63" s="5018" t="s">
        <v>18</v>
      </c>
      <c r="DT63" s="5018"/>
      <c r="DU63" s="5018"/>
      <c r="DV63" s="5018" t="s">
        <v>21</v>
      </c>
      <c r="DW63" s="5018" t="s">
        <v>27</v>
      </c>
      <c r="DX63" s="5018" t="s">
        <v>28</v>
      </c>
      <c r="DY63" s="5018"/>
      <c r="DZ63" s="5018"/>
      <c r="EA63" s="5018"/>
      <c r="EB63" s="5018"/>
      <c r="EC63" s="5018" t="s">
        <v>11</v>
      </c>
      <c r="ED63" s="5018"/>
      <c r="EE63" s="5018"/>
      <c r="EF63" s="5012"/>
      <c r="EG63" s="5013"/>
      <c r="EH63" s="5013"/>
      <c r="EI63" s="5048"/>
      <c r="EJ63" s="5003"/>
      <c r="EK63" s="5003"/>
      <c r="EL63" s="5003"/>
      <c r="EM63" s="5003"/>
      <c r="EN63" s="5003"/>
      <c r="EO63" s="5003"/>
      <c r="EP63" s="5003"/>
      <c r="EQ63" s="5003"/>
      <c r="ER63" s="5003"/>
      <c r="ES63" s="5003"/>
      <c r="ET63" s="5003"/>
      <c r="EU63" s="5003"/>
      <c r="EV63" s="5003"/>
      <c r="EX63" s="5566"/>
      <c r="EY63" s="5566"/>
      <c r="EZ63" s="5566"/>
      <c r="FA63" s="5566" t="s">
        <v>3</v>
      </c>
      <c r="FB63" s="5566" t="s">
        <v>18</v>
      </c>
      <c r="FC63" s="5566"/>
      <c r="FD63" s="5566"/>
      <c r="FE63" s="5566" t="s">
        <v>21</v>
      </c>
      <c r="FF63" s="5566" t="s">
        <v>27</v>
      </c>
      <c r="FG63" s="5566" t="s">
        <v>28</v>
      </c>
      <c r="FH63" s="5566"/>
      <c r="FI63" s="5566"/>
      <c r="FJ63" s="5566"/>
      <c r="FK63" s="5566"/>
      <c r="FL63" s="5566" t="s">
        <v>11</v>
      </c>
      <c r="FM63" s="5566"/>
      <c r="FN63" s="5566"/>
      <c r="FO63" s="5512"/>
      <c r="FP63" s="5529"/>
      <c r="FQ63" s="5529"/>
      <c r="FR63" s="5542"/>
      <c r="FS63" s="5543"/>
      <c r="FT63" s="5543"/>
      <c r="FU63" s="5543"/>
      <c r="FV63" s="5543"/>
      <c r="FW63" s="5543"/>
      <c r="FX63" s="5543"/>
      <c r="FY63" s="5543"/>
      <c r="FZ63" s="5543"/>
      <c r="GA63" s="5543"/>
      <c r="GB63" s="5543"/>
      <c r="GC63" s="5543"/>
      <c r="GD63" s="5543"/>
      <c r="GF63" s="5114"/>
      <c r="GG63" s="5114"/>
      <c r="GH63" s="5114"/>
      <c r="GI63" s="5114" t="s">
        <v>3</v>
      </c>
      <c r="GJ63" s="5114" t="s">
        <v>18</v>
      </c>
      <c r="GK63" s="5114"/>
      <c r="GL63" s="5114"/>
      <c r="GM63" s="5114" t="s">
        <v>21</v>
      </c>
      <c r="GN63" s="5114" t="s">
        <v>27</v>
      </c>
      <c r="GO63" s="5114" t="s">
        <v>28</v>
      </c>
      <c r="GP63" s="5114"/>
      <c r="GQ63" s="5114"/>
      <c r="GR63" s="5114"/>
      <c r="GS63" s="5114"/>
      <c r="GT63" s="5114" t="s">
        <v>11</v>
      </c>
      <c r="GU63" s="5114"/>
      <c r="GV63" s="5122"/>
      <c r="GW63" s="5124"/>
      <c r="GX63" s="5124"/>
      <c r="GY63" s="5133"/>
      <c r="GZ63" s="5134"/>
      <c r="HA63" s="5134"/>
      <c r="HB63" s="5134"/>
      <c r="HC63" s="5134"/>
      <c r="HD63" s="5134"/>
      <c r="HE63" s="5134"/>
      <c r="HF63" s="5134"/>
      <c r="HG63" s="5134"/>
      <c r="HH63" s="5134"/>
      <c r="HI63" s="5134"/>
      <c r="HJ63" s="5134"/>
      <c r="HK63" s="5134"/>
    </row>
    <row r="64" spans="3:219">
      <c r="C64" s="4993"/>
      <c r="D64" s="4993"/>
      <c r="E64" s="4993"/>
      <c r="F64" s="4993"/>
      <c r="G64" s="4993"/>
      <c r="H64" s="4993"/>
      <c r="I64" s="4993"/>
      <c r="J64" s="4993"/>
      <c r="K64" s="4993"/>
      <c r="L64" s="4993"/>
      <c r="M64" s="4993"/>
      <c r="N64" s="4993"/>
      <c r="O64" s="4993"/>
      <c r="P64" s="5593"/>
      <c r="Q64" s="5617"/>
      <c r="R64" s="5623"/>
      <c r="S64" s="5589"/>
      <c r="T64" s="5595"/>
      <c r="U64" s="5596"/>
      <c r="V64" s="5594"/>
      <c r="W64" s="5597"/>
      <c r="X64" s="4482"/>
      <c r="Y64" s="5595"/>
      <c r="Z64" s="5594"/>
      <c r="AA64" s="5609"/>
      <c r="AB64" s="5609"/>
      <c r="AC64" s="5600"/>
      <c r="AD64" s="5600"/>
      <c r="AE64" s="5609"/>
      <c r="AF64" s="5672"/>
      <c r="AG64" s="6398"/>
      <c r="AH64" s="5637"/>
      <c r="AI64" s="5605"/>
      <c r="AJ64" s="5589"/>
      <c r="AK64" s="5595"/>
      <c r="AL64" s="5596"/>
      <c r="AM64" s="5594"/>
      <c r="AN64" s="5597"/>
      <c r="AO64" s="4482"/>
      <c r="AP64" s="5595"/>
      <c r="AQ64" s="5594"/>
      <c r="AR64" s="5598"/>
      <c r="AS64" s="5598"/>
      <c r="AT64" s="5608"/>
      <c r="AU64" s="5608"/>
      <c r="AV64" s="2146"/>
      <c r="AW64" s="5798"/>
      <c r="AX64" s="4993"/>
      <c r="AY64" s="5065" t="s">
        <v>966</v>
      </c>
      <c r="AZ64" s="5313" t="s">
        <v>1130</v>
      </c>
      <c r="BA64" s="5253">
        <v>6</v>
      </c>
      <c r="BB64" s="5330"/>
      <c r="BC64" s="5331">
        <v>44650</v>
      </c>
      <c r="BD64" s="5332">
        <v>20</v>
      </c>
      <c r="BE64" s="5330" t="s">
        <v>96</v>
      </c>
      <c r="BF64" s="5333">
        <v>17.93</v>
      </c>
      <c r="BG64" s="5870">
        <v>44656</v>
      </c>
      <c r="BH64" s="5331">
        <v>44656</v>
      </c>
      <c r="BI64" s="5398">
        <v>65213</v>
      </c>
      <c r="BJ64" s="5257">
        <v>22.71</v>
      </c>
      <c r="BK64" s="5246">
        <v>0</v>
      </c>
      <c r="BL64" s="5250">
        <v>0</v>
      </c>
      <c r="BM64" s="5257">
        <f>(BL64*0.05)</f>
        <v>0</v>
      </c>
      <c r="BN64" s="5064" t="s">
        <v>1281</v>
      </c>
      <c r="BO64" s="5082"/>
      <c r="BP64" s="5263" t="s">
        <v>4</v>
      </c>
      <c r="BQ64" s="5087" t="s">
        <v>18</v>
      </c>
      <c r="BR64" s="5088" t="s">
        <v>19</v>
      </c>
      <c r="BS64" s="5088" t="s">
        <v>19</v>
      </c>
      <c r="BT64" s="5088" t="s">
        <v>20</v>
      </c>
      <c r="BU64" s="5088" t="s">
        <v>21</v>
      </c>
      <c r="BV64" s="5088" t="s">
        <v>22</v>
      </c>
      <c r="BW64" s="5088" t="s">
        <v>23</v>
      </c>
      <c r="BX64" s="5088" t="s">
        <v>23</v>
      </c>
      <c r="BY64" s="5088" t="s">
        <v>24</v>
      </c>
      <c r="BZ64" s="5088" t="s">
        <v>20</v>
      </c>
      <c r="CA64" s="5088" t="s">
        <v>25</v>
      </c>
      <c r="CB64" s="5088" t="s">
        <v>0</v>
      </c>
      <c r="CC64" s="5088" t="s">
        <v>1363</v>
      </c>
      <c r="CD64" s="5089" t="s">
        <v>26</v>
      </c>
      <c r="CE64" s="4993"/>
      <c r="CF64" s="5737" t="s">
        <v>204</v>
      </c>
      <c r="CG64" s="5902" t="s">
        <v>105</v>
      </c>
      <c r="CH64" s="5473">
        <v>158</v>
      </c>
      <c r="CI64" s="5473">
        <v>27564</v>
      </c>
      <c r="CJ64" s="5474">
        <v>44637</v>
      </c>
      <c r="CK64" s="5475">
        <v>30</v>
      </c>
      <c r="CL64" s="5473" t="s">
        <v>35</v>
      </c>
      <c r="CM64" s="5476">
        <v>1362.93</v>
      </c>
      <c r="CN64" s="5477">
        <v>44665</v>
      </c>
      <c r="CO64" s="5474">
        <v>44677</v>
      </c>
      <c r="CP64" s="5473">
        <v>15235</v>
      </c>
      <c r="CQ64" s="5478">
        <v>30000</v>
      </c>
      <c r="CR64" s="5478">
        <f>(CK64*1000-CQ64)</f>
        <v>0</v>
      </c>
      <c r="CS64" s="5476">
        <v>43581.69</v>
      </c>
      <c r="CT64" s="5479">
        <f>(CS64*0.03)</f>
        <v>1307.4507000000001</v>
      </c>
      <c r="CU64" s="5478">
        <v>3</v>
      </c>
      <c r="CV64" s="5121" t="s">
        <v>8</v>
      </c>
      <c r="CW64" s="5122"/>
      <c r="CX64" s="5110" t="s">
        <v>4</v>
      </c>
      <c r="CY64" s="5111" t="s">
        <v>18</v>
      </c>
      <c r="CZ64" s="5112" t="s">
        <v>19</v>
      </c>
      <c r="DA64" s="5112" t="s">
        <v>19</v>
      </c>
      <c r="DB64" s="5112" t="s">
        <v>20</v>
      </c>
      <c r="DC64" s="5112" t="s">
        <v>21</v>
      </c>
      <c r="DD64" s="5112" t="s">
        <v>22</v>
      </c>
      <c r="DE64" s="5112" t="s">
        <v>23</v>
      </c>
      <c r="DF64" s="5112" t="s">
        <v>23</v>
      </c>
      <c r="DG64" s="5112" t="s">
        <v>24</v>
      </c>
      <c r="DH64" s="5112" t="s">
        <v>20</v>
      </c>
      <c r="DI64" s="5112" t="s">
        <v>25</v>
      </c>
      <c r="DJ64" s="5112" t="s">
        <v>0</v>
      </c>
      <c r="DK64" s="5112" t="s">
        <v>1363</v>
      </c>
      <c r="DL64" s="5181"/>
      <c r="DM64" s="5113" t="s">
        <v>26</v>
      </c>
      <c r="DO64" s="5469" t="s">
        <v>591</v>
      </c>
      <c r="DP64" s="5459" t="s">
        <v>1406</v>
      </c>
      <c r="DQ64" s="5459">
        <v>4</v>
      </c>
      <c r="DR64" s="5459" t="s">
        <v>101</v>
      </c>
      <c r="DS64" s="5460">
        <v>44644</v>
      </c>
      <c r="DT64" s="4227">
        <v>100</v>
      </c>
      <c r="DU64" s="5459" t="s">
        <v>35</v>
      </c>
      <c r="DV64" s="5459">
        <v>102.01</v>
      </c>
      <c r="DW64" s="5461">
        <v>44680</v>
      </c>
      <c r="DX64" s="5460">
        <v>44685</v>
      </c>
      <c r="DY64" s="5459">
        <v>35309</v>
      </c>
      <c r="DZ64" s="5462">
        <v>100600</v>
      </c>
      <c r="EA64" s="5462">
        <f>(DT64*1000-DZ64)</f>
        <v>-600</v>
      </c>
      <c r="EB64" s="5463">
        <f>(DV64*DZ64/1000)</f>
        <v>10262.206</v>
      </c>
      <c r="EC64" s="5464">
        <f>(EB64*0.04)</f>
        <v>410.48824000000002</v>
      </c>
      <c r="ED64" s="5462">
        <v>4</v>
      </c>
      <c r="EE64" s="5024"/>
      <c r="EF64" s="5012"/>
      <c r="EG64" s="5013"/>
      <c r="EH64" s="5013"/>
      <c r="EI64" s="5048"/>
      <c r="EJ64" s="5003"/>
      <c r="EK64" s="5003"/>
      <c r="EL64" s="5003"/>
      <c r="EM64" s="5003"/>
      <c r="EN64" s="5003"/>
      <c r="EO64" s="5003"/>
      <c r="EP64" s="5003"/>
      <c r="EQ64" s="5003"/>
      <c r="ER64" s="5003"/>
      <c r="ES64" s="5003"/>
      <c r="ET64" s="5003"/>
      <c r="EU64" s="5003"/>
      <c r="EV64" s="5003"/>
      <c r="EX64" s="5524"/>
      <c r="EY64" s="5525"/>
      <c r="EZ64" s="5525"/>
      <c r="FA64" s="5525"/>
      <c r="FB64" s="5525"/>
      <c r="FC64" s="5525"/>
      <c r="FD64" s="5525"/>
      <c r="FE64" s="5525"/>
      <c r="FF64" s="5526"/>
      <c r="FG64" s="5525"/>
      <c r="FH64" s="5525"/>
      <c r="FI64" s="5525"/>
      <c r="FJ64" s="5525"/>
      <c r="FK64" s="5525"/>
      <c r="FL64" s="5525"/>
      <c r="FM64" s="6235"/>
      <c r="FN64" s="5527"/>
      <c r="FO64" s="5512"/>
      <c r="FP64" s="5529"/>
      <c r="FQ64" s="5529"/>
      <c r="FR64" s="5542"/>
      <c r="FS64" s="5543"/>
      <c r="FT64" s="5543"/>
      <c r="FU64" s="5543"/>
      <c r="FV64" s="5543"/>
      <c r="FW64" s="5543"/>
      <c r="FX64" s="5543"/>
      <c r="FY64" s="5543"/>
      <c r="FZ64" s="5543"/>
      <c r="GA64" s="5543"/>
      <c r="GB64" s="5543"/>
      <c r="GC64" s="5543"/>
      <c r="GD64" s="5543"/>
      <c r="GF64" s="5118"/>
      <c r="GG64" s="5119"/>
      <c r="GH64" s="5119"/>
      <c r="GI64" s="5119"/>
      <c r="GJ64" s="5119"/>
      <c r="GK64" s="5119"/>
      <c r="GL64" s="5119"/>
      <c r="GM64" s="5119"/>
      <c r="GN64" s="5120"/>
      <c r="GO64" s="5119"/>
      <c r="GP64" s="5119"/>
      <c r="GQ64" s="5119"/>
      <c r="GR64" s="5119"/>
      <c r="GS64" s="5119"/>
      <c r="GT64" s="5119"/>
      <c r="GU64" s="5121"/>
      <c r="GV64" s="5122"/>
      <c r="GW64" s="5124"/>
      <c r="GX64" s="5124"/>
      <c r="GY64" s="5133"/>
      <c r="GZ64" s="5134"/>
      <c r="HA64" s="5134"/>
      <c r="HB64" s="5134"/>
      <c r="HC64" s="5134"/>
      <c r="HD64" s="5134"/>
      <c r="HE64" s="5134"/>
      <c r="HF64" s="5134"/>
      <c r="HG64" s="5134"/>
      <c r="HH64" s="5134"/>
      <c r="HI64" s="5134"/>
      <c r="HJ64" s="5134"/>
      <c r="HK64" s="5134"/>
    </row>
    <row r="65" spans="3:219" ht="15" thickBot="1">
      <c r="C65" s="4993"/>
      <c r="D65" s="4993"/>
      <c r="E65" s="4993"/>
      <c r="F65" s="4993"/>
      <c r="G65" s="4993"/>
      <c r="H65" s="4993"/>
      <c r="I65" s="4993"/>
      <c r="J65" s="4993"/>
      <c r="K65" s="4993"/>
      <c r="L65" s="4993"/>
      <c r="M65" s="4993"/>
      <c r="N65" s="4993"/>
      <c r="O65" s="4993"/>
      <c r="P65" s="5593"/>
      <c r="Q65" s="5594"/>
      <c r="R65" s="5594"/>
      <c r="S65" s="5594"/>
      <c r="T65" s="5595"/>
      <c r="U65" s="5624"/>
      <c r="V65" s="5594"/>
      <c r="W65" s="5625"/>
      <c r="X65" s="4482"/>
      <c r="Y65" s="5595"/>
      <c r="Z65" s="5594"/>
      <c r="AA65" s="5594"/>
      <c r="AB65" s="5594"/>
      <c r="AC65" s="5608"/>
      <c r="AD65" s="5608"/>
      <c r="AE65" s="5609"/>
      <c r="AF65" s="5602"/>
      <c r="AG65" s="5660"/>
      <c r="AH65" s="5637"/>
      <c r="AI65" s="5605"/>
      <c r="AJ65" s="5589"/>
      <c r="AK65" s="5595"/>
      <c r="AL65" s="5596"/>
      <c r="AM65" s="5594"/>
      <c r="AN65" s="5597"/>
      <c r="AO65" s="4482"/>
      <c r="AP65" s="5595"/>
      <c r="AQ65" s="5594"/>
      <c r="AR65" s="5598"/>
      <c r="AS65" s="5594"/>
      <c r="AT65" s="5608"/>
      <c r="AU65" s="5608"/>
      <c r="AV65" s="5609"/>
      <c r="AW65" s="5798"/>
      <c r="AX65" s="4993"/>
      <c r="AY65" s="5171" t="s">
        <v>726</v>
      </c>
      <c r="AZ65" s="5254" t="s">
        <v>1394</v>
      </c>
      <c r="BA65" s="5253">
        <v>43</v>
      </c>
      <c r="BB65" s="5254">
        <v>106338</v>
      </c>
      <c r="BC65" s="5255">
        <v>44624</v>
      </c>
      <c r="BD65" s="5256">
        <v>3000</v>
      </c>
      <c r="BE65" s="5254" t="s">
        <v>96</v>
      </c>
      <c r="BF65" s="5257">
        <v>19.09</v>
      </c>
      <c r="BG65" s="5399">
        <v>44684</v>
      </c>
      <c r="BH65" s="5255">
        <v>44678</v>
      </c>
      <c r="BI65" s="5398">
        <v>65428</v>
      </c>
      <c r="BJ65" s="5257">
        <v>3002.69</v>
      </c>
      <c r="BK65" s="5246">
        <v>0</v>
      </c>
      <c r="BL65" s="5250">
        <f>(BF65*BJ65)</f>
        <v>57321.352100000004</v>
      </c>
      <c r="BM65" s="5257">
        <f>(BL65*0.05)</f>
        <v>2866.0676050000002</v>
      </c>
      <c r="BN65" s="6197" t="s">
        <v>8</v>
      </c>
      <c r="BO65" s="5082"/>
      <c r="BP65" s="5264"/>
      <c r="BQ65" s="5090"/>
      <c r="BR65" s="5091" t="s">
        <v>3</v>
      </c>
      <c r="BS65" s="5091" t="s">
        <v>18</v>
      </c>
      <c r="BT65" s="5091"/>
      <c r="BU65" s="5091"/>
      <c r="BV65" s="5091" t="s">
        <v>21</v>
      </c>
      <c r="BW65" s="5091" t="s">
        <v>27</v>
      </c>
      <c r="BX65" s="5091" t="s">
        <v>28</v>
      </c>
      <c r="BY65" s="5091"/>
      <c r="BZ65" s="5091"/>
      <c r="CA65" s="5091"/>
      <c r="CB65" s="5091"/>
      <c r="CC65" s="5091" t="s">
        <v>11</v>
      </c>
      <c r="CD65" s="5092"/>
      <c r="CE65" s="4993"/>
      <c r="CF65" s="5443" t="s">
        <v>845</v>
      </c>
      <c r="CG65" s="5444" t="s">
        <v>1174</v>
      </c>
      <c r="CH65" s="5445">
        <v>31</v>
      </c>
      <c r="CI65" s="5445">
        <v>27955</v>
      </c>
      <c r="CJ65" s="5446">
        <v>44607</v>
      </c>
      <c r="CK65" s="5447">
        <v>25</v>
      </c>
      <c r="CL65" s="5445" t="s">
        <v>35</v>
      </c>
      <c r="CM65" s="5448">
        <v>242</v>
      </c>
      <c r="CN65" s="5449">
        <v>44676</v>
      </c>
      <c r="CO65" s="5450">
        <v>44676</v>
      </c>
      <c r="CP65" s="5445">
        <v>15230</v>
      </c>
      <c r="CQ65" s="5451">
        <v>25500</v>
      </c>
      <c r="CR65" s="5451">
        <f>(CK65*1000-CQ65)</f>
        <v>-500</v>
      </c>
      <c r="CS65" s="5452">
        <f>(CM65*CQ65/1000)</f>
        <v>6171</v>
      </c>
      <c r="CT65" s="5453">
        <f>(CS65*0.03)</f>
        <v>185.13</v>
      </c>
      <c r="CU65" s="5451">
        <v>3</v>
      </c>
      <c r="CV65" s="5126" t="s">
        <v>8</v>
      </c>
      <c r="CW65" s="5122"/>
      <c r="CX65" s="5114"/>
      <c r="CY65" s="5115"/>
      <c r="CZ65" s="5116" t="s">
        <v>3</v>
      </c>
      <c r="DA65" s="5116" t="s">
        <v>18</v>
      </c>
      <c r="DB65" s="5116"/>
      <c r="DC65" s="5116"/>
      <c r="DD65" s="5116" t="s">
        <v>21</v>
      </c>
      <c r="DE65" s="5116" t="s">
        <v>27</v>
      </c>
      <c r="DF65" s="5116" t="s">
        <v>28</v>
      </c>
      <c r="DG65" s="5116"/>
      <c r="DH65" s="5116"/>
      <c r="DI65" s="5116"/>
      <c r="DJ65" s="5116"/>
      <c r="DK65" s="5116" t="s">
        <v>11</v>
      </c>
      <c r="DL65" s="5182"/>
      <c r="DM65" s="5117"/>
      <c r="DO65" s="5025"/>
      <c r="DP65" s="5013"/>
      <c r="DQ65" s="5013"/>
      <c r="DR65" s="5013"/>
      <c r="DS65" s="5013"/>
      <c r="DT65" s="5013"/>
      <c r="DU65" s="5013"/>
      <c r="DV65" s="5013"/>
      <c r="DW65" s="5035"/>
      <c r="DX65" s="5013"/>
      <c r="DY65" s="5013"/>
      <c r="DZ65" s="5013"/>
      <c r="EA65" s="5013"/>
      <c r="EB65" s="5013"/>
      <c r="EC65" s="5013"/>
      <c r="ED65" s="5348"/>
      <c r="EE65" s="5026"/>
      <c r="EF65" s="5012"/>
      <c r="EG65" s="5013"/>
      <c r="EH65" s="5013"/>
      <c r="EI65" s="5048"/>
      <c r="EJ65" s="5003"/>
      <c r="EK65" s="5003"/>
      <c r="EL65" s="5003"/>
      <c r="EM65" s="5003"/>
      <c r="EN65" s="5003"/>
      <c r="EO65" s="5003"/>
      <c r="EP65" s="5003"/>
      <c r="EQ65" s="5003"/>
      <c r="ER65" s="5003"/>
      <c r="ES65" s="5003"/>
      <c r="ET65" s="5003"/>
      <c r="EU65" s="5003"/>
      <c r="EV65" s="5003"/>
      <c r="EX65" s="5528"/>
      <c r="EY65" s="5529"/>
      <c r="EZ65" s="5529"/>
      <c r="FA65" s="5529"/>
      <c r="FB65" s="5529"/>
      <c r="FC65" s="5529"/>
      <c r="FD65" s="5529"/>
      <c r="FE65" s="5529"/>
      <c r="FF65" s="5530"/>
      <c r="FG65" s="5529"/>
      <c r="FH65" s="5529"/>
      <c r="FI65" s="5529"/>
      <c r="FJ65" s="5529"/>
      <c r="FK65" s="5529"/>
      <c r="FL65" s="5529"/>
      <c r="FM65" s="6236"/>
      <c r="FN65" s="5531"/>
      <c r="FO65" s="5512"/>
      <c r="FP65" s="5529"/>
      <c r="FQ65" s="5529"/>
      <c r="FR65" s="5542"/>
      <c r="FS65" s="5543"/>
      <c r="FT65" s="5543"/>
      <c r="FU65" s="5543"/>
      <c r="FV65" s="5543"/>
      <c r="FW65" s="5543"/>
      <c r="FX65" s="5543"/>
      <c r="FY65" s="5543"/>
      <c r="FZ65" s="5543"/>
      <c r="GA65" s="5543"/>
      <c r="GB65" s="5543"/>
      <c r="GC65" s="5543"/>
      <c r="GD65" s="5543"/>
      <c r="GF65" s="5123"/>
      <c r="GG65" s="5124"/>
      <c r="GH65" s="5124"/>
      <c r="GI65" s="5124"/>
      <c r="GJ65" s="5124"/>
      <c r="GK65" s="5124"/>
      <c r="GL65" s="5124"/>
      <c r="GM65" s="5124"/>
      <c r="GN65" s="5125"/>
      <c r="GO65" s="5124"/>
      <c r="GP65" s="5124"/>
      <c r="GQ65" s="5124"/>
      <c r="GR65" s="5124"/>
      <c r="GS65" s="5124"/>
      <c r="GT65" s="5124"/>
      <c r="GU65" s="5126"/>
      <c r="GV65" s="5122"/>
      <c r="GW65" s="5124"/>
      <c r="GX65" s="5124"/>
      <c r="GY65" s="5133"/>
      <c r="GZ65" s="5134"/>
      <c r="HA65" s="5134"/>
      <c r="HB65" s="5134"/>
      <c r="HC65" s="5134"/>
      <c r="HD65" s="5134"/>
      <c r="HE65" s="5134"/>
      <c r="HF65" s="5134"/>
      <c r="HG65" s="5134"/>
      <c r="HH65" s="5134"/>
      <c r="HI65" s="5134"/>
      <c r="HJ65" s="5134"/>
      <c r="HK65" s="5134"/>
    </row>
    <row r="66" spans="3:219">
      <c r="C66" s="4993"/>
      <c r="D66" s="4993"/>
      <c r="E66" s="4993"/>
      <c r="F66" s="4993"/>
      <c r="G66" s="4993"/>
      <c r="H66" s="4993"/>
      <c r="I66" s="4993"/>
      <c r="J66" s="4993"/>
      <c r="K66" s="4993"/>
      <c r="L66" s="4993"/>
      <c r="M66" s="4993"/>
      <c r="N66" s="4993"/>
      <c r="O66" s="4993"/>
      <c r="P66" s="5593"/>
      <c r="Q66" s="5594"/>
      <c r="R66" s="5594"/>
      <c r="S66" s="5594"/>
      <c r="T66" s="5595"/>
      <c r="U66" s="5624"/>
      <c r="V66" s="5594"/>
      <c r="W66" s="5625"/>
      <c r="X66" s="4482"/>
      <c r="Y66" s="5595"/>
      <c r="Z66" s="5594"/>
      <c r="AA66" s="5594"/>
      <c r="AB66" s="5594"/>
      <c r="AC66" s="5608"/>
      <c r="AD66" s="5608"/>
      <c r="AE66" s="5609"/>
      <c r="AF66" s="5672"/>
      <c r="AG66" s="6398"/>
      <c r="AH66" s="5637"/>
      <c r="AI66" s="5605"/>
      <c r="AJ66" s="5589"/>
      <c r="AK66" s="5595"/>
      <c r="AL66" s="5596"/>
      <c r="AM66" s="5594"/>
      <c r="AN66" s="5597"/>
      <c r="AO66" s="4482"/>
      <c r="AP66" s="5595"/>
      <c r="AQ66" s="5594"/>
      <c r="AR66" s="5598"/>
      <c r="AS66" s="5594"/>
      <c r="AT66" s="5608"/>
      <c r="AU66" s="5608"/>
      <c r="AV66" s="5609"/>
      <c r="AW66" s="5798"/>
      <c r="AX66" s="4993"/>
      <c r="AY66" s="5065"/>
      <c r="AZ66" s="5066"/>
      <c r="BA66" s="5066"/>
      <c r="BB66" s="5066"/>
      <c r="BC66" s="5066"/>
      <c r="BD66" s="5066"/>
      <c r="BE66" s="5066"/>
      <c r="BF66" s="5066"/>
      <c r="BG66" s="5067"/>
      <c r="BH66" s="5066"/>
      <c r="BI66" s="5066"/>
      <c r="BJ66" s="5066"/>
      <c r="BK66" s="5066"/>
      <c r="BL66" s="5066"/>
      <c r="BM66" s="5066"/>
      <c r="BN66" s="5068"/>
      <c r="BO66" s="5082"/>
      <c r="BP66" s="5466" t="s">
        <v>1399</v>
      </c>
      <c r="BQ66" s="5312">
        <v>5</v>
      </c>
      <c r="BR66" s="5313">
        <v>33942</v>
      </c>
      <c r="BS66" s="5314">
        <v>44573</v>
      </c>
      <c r="BT66" s="5315">
        <v>300</v>
      </c>
      <c r="BU66" s="5313" t="s">
        <v>96</v>
      </c>
      <c r="BV66" s="5316">
        <v>20.28</v>
      </c>
      <c r="BW66" s="5347">
        <v>44579</v>
      </c>
      <c r="BX66" s="5314">
        <v>44582</v>
      </c>
      <c r="BY66" s="5317">
        <v>64503</v>
      </c>
      <c r="BZ66" s="5316">
        <v>303.39</v>
      </c>
      <c r="CA66" s="5250">
        <f>(BT66-BZ66)</f>
        <v>-3.3899999999999864</v>
      </c>
      <c r="CB66" s="5242">
        <f>(BV66*BZ66)</f>
        <v>6152.7492000000002</v>
      </c>
      <c r="CC66" s="5316">
        <f>(CB66*0.05)</f>
        <v>307.63746000000003</v>
      </c>
      <c r="CD66" s="5064"/>
      <c r="CE66" s="4993"/>
      <c r="CF66" s="5123"/>
      <c r="CG66" s="5124"/>
      <c r="CH66" s="5124"/>
      <c r="CI66" s="5124"/>
      <c r="CJ66" s="5124"/>
      <c r="CK66" s="5124"/>
      <c r="CL66" s="5124"/>
      <c r="CM66" s="5124"/>
      <c r="CN66" s="5125"/>
      <c r="CO66" s="5124"/>
      <c r="CP66" s="5124"/>
      <c r="CQ66" s="5124"/>
      <c r="CR66" s="5124"/>
      <c r="CS66" s="5124"/>
      <c r="CT66" s="5124"/>
      <c r="CU66" s="5416"/>
      <c r="CV66" s="5126"/>
      <c r="CW66" s="5122"/>
      <c r="CX66" s="5118"/>
      <c r="CY66" s="5119"/>
      <c r="CZ66" s="5487"/>
      <c r="DA66" s="5488"/>
      <c r="DB66" s="5488"/>
      <c r="DC66" s="5488"/>
      <c r="DD66" s="5488"/>
      <c r="DE66" s="5488"/>
      <c r="DF66" s="5488"/>
      <c r="DG66" s="5488"/>
      <c r="DH66" s="5488"/>
      <c r="DI66" s="5488"/>
      <c r="DJ66" s="5488"/>
      <c r="DK66" s="5488"/>
      <c r="DL66" s="5488"/>
      <c r="DM66" s="5489"/>
      <c r="DO66" s="5025"/>
      <c r="DP66" s="5013"/>
      <c r="DQ66" s="5013"/>
      <c r="DR66" s="5013"/>
      <c r="DS66" s="5013"/>
      <c r="DT66" s="5013"/>
      <c r="DU66" s="5013"/>
      <c r="DV66" s="5013"/>
      <c r="DW66" s="5035"/>
      <c r="DX66" s="5013"/>
      <c r="DY66" s="5013"/>
      <c r="DZ66" s="5013"/>
      <c r="EA66" s="5013"/>
      <c r="EB66" s="5013"/>
      <c r="EC66" s="5013"/>
      <c r="ED66" s="5348"/>
      <c r="EE66" s="5026"/>
      <c r="EF66" s="5012"/>
      <c r="EG66" s="5013"/>
      <c r="EH66" s="5013"/>
      <c r="EI66" s="5048"/>
      <c r="EJ66" s="5003"/>
      <c r="EK66" s="5003"/>
      <c r="EL66" s="5003"/>
      <c r="EM66" s="5003"/>
      <c r="EN66" s="5003"/>
      <c r="EO66" s="5003"/>
      <c r="EP66" s="5003"/>
      <c r="EQ66" s="5003"/>
      <c r="ER66" s="5003"/>
      <c r="ES66" s="5003"/>
      <c r="ET66" s="5003"/>
      <c r="EU66" s="5003"/>
      <c r="EV66" s="5003"/>
      <c r="EX66" s="5528"/>
      <c r="EY66" s="5529"/>
      <c r="EZ66" s="5529"/>
      <c r="FA66" s="5529"/>
      <c r="FB66" s="5529"/>
      <c r="FC66" s="5529"/>
      <c r="FD66" s="5529"/>
      <c r="FE66" s="5529"/>
      <c r="FF66" s="5530"/>
      <c r="FG66" s="5529"/>
      <c r="FH66" s="5529"/>
      <c r="FI66" s="5529"/>
      <c r="FJ66" s="5529"/>
      <c r="FK66" s="5529"/>
      <c r="FL66" s="5529"/>
      <c r="FM66" s="6236"/>
      <c r="FN66" s="5531"/>
      <c r="FO66" s="5512"/>
      <c r="FP66" s="5529"/>
      <c r="FQ66" s="5529"/>
      <c r="FR66" s="5542"/>
      <c r="FS66" s="5543"/>
      <c r="FT66" s="5543"/>
      <c r="FU66" s="5543"/>
      <c r="FV66" s="5543"/>
      <c r="FW66" s="5543"/>
      <c r="FX66" s="5543"/>
      <c r="FY66" s="5543"/>
      <c r="FZ66" s="5543"/>
      <c r="GA66" s="5543"/>
      <c r="GB66" s="5543"/>
      <c r="GC66" s="5543"/>
      <c r="GD66" s="5543"/>
      <c r="GF66" s="5123"/>
      <c r="GG66" s="5124"/>
      <c r="GH66" s="5124"/>
      <c r="GI66" s="5124"/>
      <c r="GJ66" s="5124"/>
      <c r="GK66" s="5124"/>
      <c r="GL66" s="5124"/>
      <c r="GM66" s="5124"/>
      <c r="GN66" s="5125"/>
      <c r="GO66" s="5124"/>
      <c r="GP66" s="5124"/>
      <c r="GQ66" s="5124"/>
      <c r="GR66" s="5124"/>
      <c r="GS66" s="5124"/>
      <c r="GT66" s="5124"/>
      <c r="GU66" s="5126"/>
      <c r="GV66" s="5122"/>
      <c r="GW66" s="5124"/>
      <c r="GX66" s="5124"/>
      <c r="GY66" s="5133"/>
      <c r="GZ66" s="5134"/>
      <c r="HA66" s="5134"/>
      <c r="HB66" s="5134"/>
      <c r="HC66" s="5134"/>
      <c r="HD66" s="5134"/>
      <c r="HE66" s="5134"/>
      <c r="HF66" s="5134"/>
      <c r="HG66" s="5134"/>
      <c r="HH66" s="5134"/>
      <c r="HI66" s="5134"/>
      <c r="HJ66" s="5134"/>
      <c r="HK66" s="5134"/>
    </row>
    <row r="67" spans="3:219">
      <c r="C67" s="4993"/>
      <c r="D67" s="4993"/>
      <c r="E67" s="4993"/>
      <c r="F67" s="4993"/>
      <c r="G67" s="4993"/>
      <c r="H67" s="4993"/>
      <c r="I67" s="4993"/>
      <c r="J67" s="4993"/>
      <c r="K67" s="4993"/>
      <c r="L67" s="4993"/>
      <c r="M67" s="4993"/>
      <c r="N67" s="4993"/>
      <c r="O67" s="4993"/>
      <c r="P67" s="5593"/>
      <c r="Q67" s="5594"/>
      <c r="R67" s="5594"/>
      <c r="S67" s="5594"/>
      <c r="T67" s="5595"/>
      <c r="U67" s="5624"/>
      <c r="V67" s="5594"/>
      <c r="W67" s="5625"/>
      <c r="X67" s="4482"/>
      <c r="Y67" s="5595"/>
      <c r="Z67" s="5594"/>
      <c r="AA67" s="5594"/>
      <c r="AB67" s="5594"/>
      <c r="AC67" s="5608"/>
      <c r="AD67" s="5608"/>
      <c r="AE67" s="5609"/>
      <c r="AF67" s="5602"/>
      <c r="AG67" s="5660"/>
      <c r="AH67" s="5637"/>
      <c r="AI67" s="5605"/>
      <c r="AJ67" s="5589"/>
      <c r="AK67" s="5595"/>
      <c r="AL67" s="5596"/>
      <c r="AM67" s="5594"/>
      <c r="AN67" s="5597"/>
      <c r="AO67" s="4482"/>
      <c r="AP67" s="5595"/>
      <c r="AQ67" s="5594"/>
      <c r="AR67" s="5598"/>
      <c r="AS67" s="5594"/>
      <c r="AT67" s="5608"/>
      <c r="AU67" s="5608"/>
      <c r="AV67" s="5609"/>
      <c r="AW67" s="5768"/>
      <c r="AX67" s="4993"/>
      <c r="AY67" s="5069"/>
      <c r="AZ67" s="5070"/>
      <c r="BA67" s="5066"/>
      <c r="BB67" s="5066"/>
      <c r="BC67" s="5071"/>
      <c r="BD67" s="5066"/>
      <c r="BE67" s="5066"/>
      <c r="BF67" s="5066"/>
      <c r="BG67" s="5072"/>
      <c r="BH67" s="5066"/>
      <c r="BI67" s="5066"/>
      <c r="BJ67" s="5073"/>
      <c r="BK67" s="5066"/>
      <c r="BL67" s="5073"/>
      <c r="BM67" s="5073"/>
      <c r="BN67" s="5068"/>
      <c r="BO67" s="5082"/>
      <c r="BP67" s="5330" t="s">
        <v>1399</v>
      </c>
      <c r="BQ67" s="5253">
        <v>6</v>
      </c>
      <c r="BR67" s="5254" t="s">
        <v>1429</v>
      </c>
      <c r="BS67" s="5255">
        <v>44776</v>
      </c>
      <c r="BT67" s="5256">
        <v>500</v>
      </c>
      <c r="BU67" s="5254" t="s">
        <v>96</v>
      </c>
      <c r="BV67" s="5257">
        <v>17</v>
      </c>
      <c r="BW67" s="5397">
        <v>44783</v>
      </c>
      <c r="BX67" s="5255">
        <v>44788</v>
      </c>
      <c r="BY67" s="5398">
        <v>67477</v>
      </c>
      <c r="BZ67" s="5257">
        <v>509.02</v>
      </c>
      <c r="CA67" s="6310">
        <v>0</v>
      </c>
      <c r="CB67" s="5250">
        <f>(BV67*BZ67)</f>
        <v>8653.34</v>
      </c>
      <c r="CC67" s="5257">
        <f>(CB67*0.05)</f>
        <v>432.66700000000003</v>
      </c>
      <c r="CD67" s="5167"/>
      <c r="CE67" s="4993"/>
      <c r="CF67" s="5128"/>
      <c r="CG67" s="5129"/>
      <c r="CH67" s="5124"/>
      <c r="CI67" s="5124"/>
      <c r="CJ67" s="5130"/>
      <c r="CK67" s="5124"/>
      <c r="CL67" s="5124"/>
      <c r="CM67" s="5124"/>
      <c r="CN67" s="5131"/>
      <c r="CO67" s="5124"/>
      <c r="CP67" s="5124"/>
      <c r="CQ67" s="5132"/>
      <c r="CR67" s="5124"/>
      <c r="CS67" s="5132"/>
      <c r="CT67" s="5132"/>
      <c r="CU67" s="5417"/>
      <c r="CV67" s="5126"/>
      <c r="CW67" s="5122"/>
      <c r="CX67" s="5123"/>
      <c r="CY67" s="5124"/>
      <c r="CZ67" s="5133"/>
      <c r="DA67" s="5134"/>
      <c r="DB67" s="5134"/>
      <c r="DC67" s="5134"/>
      <c r="DD67" s="5134"/>
      <c r="DE67" s="5134"/>
      <c r="DF67" s="5134"/>
      <c r="DG67" s="5134"/>
      <c r="DH67" s="5134"/>
      <c r="DI67" s="5134"/>
      <c r="DJ67" s="5134"/>
      <c r="DK67" s="5134"/>
      <c r="DL67" s="5134"/>
      <c r="DM67" s="5415"/>
      <c r="DO67" s="5027"/>
      <c r="DP67" s="5014"/>
      <c r="DQ67" s="5013"/>
      <c r="DR67" s="5013"/>
      <c r="DS67" s="5019"/>
      <c r="DT67" s="5013"/>
      <c r="DU67" s="5013"/>
      <c r="DV67" s="5013"/>
      <c r="DW67" s="5021"/>
      <c r="DX67" s="5013"/>
      <c r="DY67" s="5013"/>
      <c r="DZ67" s="5020"/>
      <c r="EA67" s="5013"/>
      <c r="EB67" s="5020"/>
      <c r="EC67" s="5020"/>
      <c r="ED67" s="5349"/>
      <c r="EE67" s="5026"/>
      <c r="EF67" s="5012"/>
      <c r="EG67" s="5012"/>
      <c r="EH67" s="5012"/>
      <c r="EI67" s="4994"/>
      <c r="EJ67" s="4993"/>
      <c r="EK67" s="4993"/>
      <c r="EL67" s="4993"/>
      <c r="EM67" s="4993"/>
      <c r="EN67" s="4993"/>
      <c r="EO67" s="4993"/>
      <c r="EP67" s="4993"/>
      <c r="EQ67" s="4993"/>
      <c r="ER67" s="4993"/>
      <c r="ES67" s="4993"/>
      <c r="ET67" s="4993"/>
      <c r="EU67" s="4993"/>
      <c r="EV67" s="4993"/>
      <c r="EX67" s="5537"/>
      <c r="EY67" s="5538"/>
      <c r="EZ67" s="5529"/>
      <c r="FA67" s="5529"/>
      <c r="FB67" s="5539"/>
      <c r="FC67" s="5529"/>
      <c r="FD67" s="5529"/>
      <c r="FE67" s="5529"/>
      <c r="FF67" s="5540"/>
      <c r="FG67" s="5529"/>
      <c r="FH67" s="5529"/>
      <c r="FI67" s="5541"/>
      <c r="FJ67" s="5529"/>
      <c r="FK67" s="5541"/>
      <c r="FL67" s="5541"/>
      <c r="FM67" s="6237"/>
      <c r="FN67" s="5531"/>
      <c r="FO67" s="5512"/>
      <c r="FP67" s="5512"/>
      <c r="FQ67" s="5512"/>
      <c r="FR67" s="5554"/>
      <c r="FS67" s="5509"/>
      <c r="FT67" s="5509"/>
      <c r="FU67" s="5509"/>
      <c r="FV67" s="5509"/>
      <c r="FW67" s="5509"/>
      <c r="FX67" s="5509"/>
      <c r="FY67" s="5509"/>
      <c r="FZ67" s="5509"/>
      <c r="GA67" s="5509"/>
      <c r="GB67" s="5509"/>
      <c r="GC67" s="5509"/>
      <c r="GD67" s="5509"/>
      <c r="GF67" s="5128"/>
      <c r="GG67" s="5129"/>
      <c r="GH67" s="5124"/>
      <c r="GI67" s="5124"/>
      <c r="GJ67" s="5130"/>
      <c r="GK67" s="5124"/>
      <c r="GL67" s="5124"/>
      <c r="GM67" s="5124"/>
      <c r="GN67" s="5131"/>
      <c r="GO67" s="5124"/>
      <c r="GP67" s="5124"/>
      <c r="GQ67" s="5132"/>
      <c r="GR67" s="5124"/>
      <c r="GS67" s="5132"/>
      <c r="GT67" s="5132"/>
      <c r="GU67" s="5126"/>
      <c r="GV67" s="5122"/>
      <c r="GW67" s="5122"/>
      <c r="GX67" s="5122"/>
      <c r="GY67" s="5139"/>
      <c r="GZ67" s="5104"/>
      <c r="HA67" s="5104"/>
      <c r="HB67" s="5104"/>
      <c r="HC67" s="5104"/>
      <c r="HD67" s="5104"/>
      <c r="HE67" s="5104"/>
      <c r="HF67" s="5104"/>
      <c r="HG67" s="5104"/>
      <c r="HH67" s="5104"/>
      <c r="HI67" s="5104"/>
      <c r="HJ67" s="5104"/>
      <c r="HK67" s="5104"/>
    </row>
    <row r="68" spans="3:219">
      <c r="C68" s="4993"/>
      <c r="D68" s="4993"/>
      <c r="E68" s="4993"/>
      <c r="F68" s="4993"/>
      <c r="G68" s="4993"/>
      <c r="H68" s="4993"/>
      <c r="I68" s="4993"/>
      <c r="J68" s="4993"/>
      <c r="K68" s="4993"/>
      <c r="L68" s="4993"/>
      <c r="M68" s="4993"/>
      <c r="N68" s="4993"/>
      <c r="O68" s="4993"/>
      <c r="P68" s="5637"/>
      <c r="Q68" s="5638"/>
      <c r="R68" s="5626"/>
      <c r="S68" s="5612"/>
      <c r="T68" s="5627"/>
      <c r="U68" s="5628"/>
      <c r="V68" s="5612"/>
      <c r="W68" s="5629"/>
      <c r="X68" s="5614"/>
      <c r="Y68" s="5610"/>
      <c r="Z68" s="5612"/>
      <c r="AA68" s="5630"/>
      <c r="AB68" s="5630"/>
      <c r="AC68" s="5616"/>
      <c r="AD68" s="5629"/>
      <c r="AE68" s="5589"/>
      <c r="AF68" s="5602"/>
      <c r="AG68" s="5660"/>
      <c r="AH68" s="5637"/>
      <c r="AI68" s="5605"/>
      <c r="AJ68" s="5589"/>
      <c r="AK68" s="5595"/>
      <c r="AL68" s="5596"/>
      <c r="AM68" s="5594"/>
      <c r="AN68" s="5597"/>
      <c r="AO68" s="4482"/>
      <c r="AP68" s="5595"/>
      <c r="AQ68" s="5594"/>
      <c r="AR68" s="5598"/>
      <c r="AS68" s="5594"/>
      <c r="AT68" s="5608"/>
      <c r="AU68" s="5608"/>
      <c r="AV68" s="5609"/>
      <c r="AW68" s="6216"/>
      <c r="AX68" s="4993"/>
      <c r="AY68" s="5069"/>
      <c r="AZ68" s="5070"/>
      <c r="BA68" s="5066"/>
      <c r="BB68" s="5066"/>
      <c r="BC68" s="5071"/>
      <c r="BD68" s="5066"/>
      <c r="BE68" s="5066"/>
      <c r="BF68" s="5066"/>
      <c r="BG68" s="5072"/>
      <c r="BH68" s="5066"/>
      <c r="BI68" s="5066"/>
      <c r="BJ68" s="5073"/>
      <c r="BK68" s="5066"/>
      <c r="BL68" s="5073"/>
      <c r="BM68" s="5073"/>
      <c r="BN68" s="5068"/>
      <c r="BO68" s="5082"/>
      <c r="BP68" s="5231"/>
      <c r="BQ68" s="5066"/>
      <c r="BR68" s="5096"/>
      <c r="BS68" s="5097"/>
      <c r="BT68" s="5097"/>
      <c r="BU68" s="5097"/>
      <c r="BV68" s="5097"/>
      <c r="BW68" s="5097"/>
      <c r="BX68" s="5097"/>
      <c r="BY68" s="5097"/>
      <c r="BZ68" s="5097"/>
      <c r="CA68" s="5250"/>
      <c r="CB68" s="5097"/>
      <c r="CC68" s="5097"/>
      <c r="CD68" s="5167"/>
      <c r="CE68" s="4993"/>
      <c r="CF68" s="5128"/>
      <c r="CG68" s="5129"/>
      <c r="CH68" s="5124"/>
      <c r="CI68" s="5124"/>
      <c r="CJ68" s="5130"/>
      <c r="CK68" s="5124"/>
      <c r="CL68" s="5124"/>
      <c r="CM68" s="5124"/>
      <c r="CN68" s="5131"/>
      <c r="CO68" s="5124"/>
      <c r="CP68" s="5124"/>
      <c r="CQ68" s="5132"/>
      <c r="CR68" s="5124"/>
      <c r="CS68" s="5132"/>
      <c r="CT68" s="5132"/>
      <c r="CU68" s="5417"/>
      <c r="CV68" s="5126"/>
      <c r="CW68" s="5122"/>
      <c r="CX68" s="5123"/>
      <c r="CY68" s="5124"/>
      <c r="CZ68" s="5133"/>
      <c r="DA68" s="5134"/>
      <c r="DB68" s="5134"/>
      <c r="DC68" s="5134"/>
      <c r="DD68" s="5134"/>
      <c r="DE68" s="5134"/>
      <c r="DF68" s="5134"/>
      <c r="DG68" s="5134"/>
      <c r="DH68" s="5134"/>
      <c r="DI68" s="5134"/>
      <c r="DJ68" s="5134"/>
      <c r="DK68" s="5134"/>
      <c r="DL68" s="5134"/>
      <c r="DM68" s="5415"/>
      <c r="DO68" s="5027"/>
      <c r="DP68" s="5014"/>
      <c r="DQ68" s="5013"/>
      <c r="DR68" s="5013"/>
      <c r="DS68" s="5019"/>
      <c r="DT68" s="5013"/>
      <c r="DU68" s="5013"/>
      <c r="DV68" s="5013"/>
      <c r="DW68" s="5021"/>
      <c r="DX68" s="5013"/>
      <c r="DY68" s="5013"/>
      <c r="DZ68" s="5020"/>
      <c r="EA68" s="5013"/>
      <c r="EB68" s="5020"/>
      <c r="EC68" s="5020"/>
      <c r="ED68" s="5349"/>
      <c r="EE68" s="5026"/>
      <c r="EF68" s="5012"/>
      <c r="EG68" s="5012"/>
      <c r="EH68" s="5012"/>
      <c r="EI68" s="4994"/>
      <c r="EJ68" s="4993"/>
      <c r="EK68" s="4993"/>
      <c r="EL68" s="4993"/>
      <c r="EM68" s="4993"/>
      <c r="EN68" s="4993"/>
      <c r="EO68" s="4993"/>
      <c r="EP68" s="4993"/>
      <c r="EQ68" s="4993"/>
      <c r="ER68" s="4993"/>
      <c r="ES68" s="4993"/>
      <c r="ET68" s="4993"/>
      <c r="EU68" s="4993"/>
      <c r="EV68" s="4993"/>
      <c r="EX68" s="5537"/>
      <c r="EY68" s="5538"/>
      <c r="EZ68" s="5529"/>
      <c r="FA68" s="5529"/>
      <c r="FB68" s="5539"/>
      <c r="FC68" s="5529"/>
      <c r="FD68" s="5529"/>
      <c r="FE68" s="5529"/>
      <c r="FF68" s="5540"/>
      <c r="FG68" s="5529"/>
      <c r="FH68" s="5529"/>
      <c r="FI68" s="5541"/>
      <c r="FJ68" s="5529"/>
      <c r="FK68" s="5541"/>
      <c r="FL68" s="5541"/>
      <c r="FM68" s="6237"/>
      <c r="FN68" s="5531"/>
      <c r="FO68" s="5512"/>
      <c r="FP68" s="5512"/>
      <c r="FQ68" s="5512"/>
      <c r="FR68" s="5554"/>
      <c r="FS68" s="5509"/>
      <c r="FT68" s="5509"/>
      <c r="FU68" s="5509"/>
      <c r="FV68" s="5509"/>
      <c r="FW68" s="5509"/>
      <c r="FX68" s="5509"/>
      <c r="FY68" s="5509"/>
      <c r="FZ68" s="5509"/>
      <c r="GA68" s="5509"/>
      <c r="GB68" s="5509"/>
      <c r="GC68" s="5509"/>
      <c r="GD68" s="5509"/>
      <c r="GF68" s="5128"/>
      <c r="GG68" s="5129"/>
      <c r="GH68" s="5124"/>
      <c r="GI68" s="5124"/>
      <c r="GJ68" s="5130"/>
      <c r="GK68" s="5124"/>
      <c r="GL68" s="5124"/>
      <c r="GM68" s="5124"/>
      <c r="GN68" s="5131"/>
      <c r="GO68" s="5124"/>
      <c r="GP68" s="5124"/>
      <c r="GQ68" s="5132"/>
      <c r="GR68" s="5124"/>
      <c r="GS68" s="5132"/>
      <c r="GT68" s="5132"/>
      <c r="GU68" s="5126"/>
      <c r="GV68" s="5122"/>
      <c r="GW68" s="5122"/>
      <c r="GX68" s="5122"/>
      <c r="GY68" s="5139"/>
      <c r="GZ68" s="5104"/>
      <c r="HA68" s="5104"/>
      <c r="HB68" s="5104"/>
      <c r="HC68" s="5104"/>
      <c r="HD68" s="5104"/>
      <c r="HE68" s="5104"/>
      <c r="HF68" s="5104"/>
      <c r="HG68" s="5104"/>
      <c r="HH68" s="5104"/>
      <c r="HI68" s="5104"/>
      <c r="HJ68" s="5104"/>
      <c r="HK68" s="5104"/>
    </row>
    <row r="69" spans="3:219">
      <c r="C69" s="4993"/>
      <c r="D69" s="4993"/>
      <c r="E69" s="4993"/>
      <c r="F69" s="4993"/>
      <c r="G69" s="4993"/>
      <c r="H69" s="4993"/>
      <c r="I69" s="4993"/>
      <c r="J69" s="4993"/>
      <c r="K69" s="4993"/>
      <c r="L69" s="4993"/>
      <c r="M69" s="4993"/>
      <c r="N69" s="4993"/>
      <c r="O69" s="4993"/>
      <c r="P69" s="5637"/>
      <c r="Q69" s="5673"/>
      <c r="R69" s="5631"/>
      <c r="S69" s="5594"/>
      <c r="T69" s="5606"/>
      <c r="U69" s="5607"/>
      <c r="V69" s="5594"/>
      <c r="W69" s="5608"/>
      <c r="X69" s="4482"/>
      <c r="Y69" s="5595"/>
      <c r="Z69" s="5594"/>
      <c r="AA69" s="5598"/>
      <c r="AB69" s="5598"/>
      <c r="AC69" s="5600"/>
      <c r="AD69" s="5608"/>
      <c r="AE69" s="5589"/>
      <c r="AF69" s="5602"/>
      <c r="AG69" s="5660"/>
      <c r="AH69" s="5637"/>
      <c r="AI69" s="5605"/>
      <c r="AJ69" s="5589"/>
      <c r="AK69" s="5595"/>
      <c r="AL69" s="5596"/>
      <c r="AM69" s="5594"/>
      <c r="AN69" s="5597"/>
      <c r="AO69" s="4482"/>
      <c r="AP69" s="5595"/>
      <c r="AQ69" s="5594"/>
      <c r="AR69" s="5598"/>
      <c r="AS69" s="5594"/>
      <c r="AT69" s="5608"/>
      <c r="AU69" s="5608"/>
      <c r="AV69" s="5609"/>
      <c r="AW69" s="6216"/>
      <c r="AX69" s="4993"/>
      <c r="AY69" s="5065"/>
      <c r="AZ69" s="5066"/>
      <c r="BA69" s="5066"/>
      <c r="BB69" s="5066"/>
      <c r="BC69" s="5066"/>
      <c r="BD69" s="5066"/>
      <c r="BE69" s="5066"/>
      <c r="BF69" s="5066"/>
      <c r="BG69" s="5067"/>
      <c r="BH69" s="5066"/>
      <c r="BI69" s="5066"/>
      <c r="BJ69" s="5066"/>
      <c r="BK69" s="5066"/>
      <c r="BL69" s="5066"/>
      <c r="BM69" s="5066"/>
      <c r="BN69" s="5068"/>
      <c r="BO69" s="5082"/>
      <c r="BP69" s="5231"/>
      <c r="BQ69" s="5066"/>
      <c r="BR69" s="5096"/>
      <c r="BS69" s="5097"/>
      <c r="BT69" s="5097"/>
      <c r="BU69" s="5097"/>
      <c r="BV69" s="5097"/>
      <c r="BW69" s="5097"/>
      <c r="BX69" s="5097"/>
      <c r="BY69" s="5097"/>
      <c r="BZ69" s="5097"/>
      <c r="CA69" s="5250"/>
      <c r="CB69" s="5097"/>
      <c r="CC69" s="5097"/>
      <c r="CD69" s="5167"/>
      <c r="CE69" s="4993"/>
      <c r="CF69" s="5123"/>
      <c r="CG69" s="5124"/>
      <c r="CH69" s="5124"/>
      <c r="CI69" s="5124"/>
      <c r="CJ69" s="5124"/>
      <c r="CK69" s="5124"/>
      <c r="CL69" s="5124"/>
      <c r="CM69" s="5124"/>
      <c r="CN69" s="5125"/>
      <c r="CO69" s="5124"/>
      <c r="CP69" s="5124"/>
      <c r="CQ69" s="5124"/>
      <c r="CR69" s="5124"/>
      <c r="CS69" s="5124"/>
      <c r="CT69" s="5124"/>
      <c r="CU69" s="5416"/>
      <c r="CV69" s="5126"/>
      <c r="CW69" s="5122"/>
      <c r="CX69" s="5123"/>
      <c r="CY69" s="5124"/>
      <c r="CZ69" s="5133"/>
      <c r="DA69" s="5134"/>
      <c r="DB69" s="5134"/>
      <c r="DC69" s="5134"/>
      <c r="DD69" s="5134"/>
      <c r="DE69" s="5134"/>
      <c r="DF69" s="5134"/>
      <c r="DG69" s="5134"/>
      <c r="DH69" s="5134"/>
      <c r="DI69" s="5134"/>
      <c r="DJ69" s="5134"/>
      <c r="DK69" s="5134"/>
      <c r="DL69" s="5134"/>
      <c r="DM69" s="5415"/>
      <c r="DO69" s="5025"/>
      <c r="DP69" s="5013"/>
      <c r="DQ69" s="5013"/>
      <c r="DR69" s="5013"/>
      <c r="DS69" s="5013"/>
      <c r="DT69" s="5013"/>
      <c r="DU69" s="5013"/>
      <c r="DV69" s="5013"/>
      <c r="DW69" s="5035"/>
      <c r="DX69" s="5013"/>
      <c r="DY69" s="5013"/>
      <c r="DZ69" s="5013"/>
      <c r="EA69" s="5013"/>
      <c r="EB69" s="5013"/>
      <c r="EC69" s="5013"/>
      <c r="ED69" s="5348"/>
      <c r="EE69" s="5026"/>
      <c r="EF69" s="5012"/>
      <c r="EG69" s="5012"/>
      <c r="EH69" s="5012"/>
      <c r="EI69" s="4994"/>
      <c r="EJ69" s="4993"/>
      <c r="EK69" s="4993"/>
      <c r="EL69" s="4993"/>
      <c r="EM69" s="4993"/>
      <c r="EN69" s="4993"/>
      <c r="EO69" s="4993"/>
      <c r="EP69" s="4993"/>
      <c r="EQ69" s="4993"/>
      <c r="ER69" s="4993"/>
      <c r="ES69" s="4993"/>
      <c r="ET69" s="4993"/>
      <c r="EU69" s="4993"/>
      <c r="EV69" s="4993"/>
      <c r="EX69" s="5528"/>
      <c r="EY69" s="5529"/>
      <c r="EZ69" s="5529"/>
      <c r="FA69" s="5529"/>
      <c r="FB69" s="5529"/>
      <c r="FC69" s="5529"/>
      <c r="FD69" s="5529"/>
      <c r="FE69" s="5529"/>
      <c r="FF69" s="5530"/>
      <c r="FG69" s="5529"/>
      <c r="FH69" s="5529"/>
      <c r="FI69" s="5529"/>
      <c r="FJ69" s="5529"/>
      <c r="FK69" s="5529"/>
      <c r="FL69" s="5529"/>
      <c r="FM69" s="6236"/>
      <c r="FN69" s="5531"/>
      <c r="FO69" s="5512"/>
      <c r="FP69" s="5512"/>
      <c r="FQ69" s="5512"/>
      <c r="FR69" s="5554"/>
      <c r="FS69" s="5509"/>
      <c r="FT69" s="5509"/>
      <c r="FU69" s="5509"/>
      <c r="FV69" s="5509"/>
      <c r="FW69" s="5509"/>
      <c r="FX69" s="5509"/>
      <c r="FY69" s="5509"/>
      <c r="FZ69" s="5509"/>
      <c r="GA69" s="5509"/>
      <c r="GB69" s="5509"/>
      <c r="GC69" s="5509"/>
      <c r="GD69" s="5509"/>
      <c r="GF69" s="5123"/>
      <c r="GG69" s="5124"/>
      <c r="GH69" s="5124"/>
      <c r="GI69" s="5124"/>
      <c r="GJ69" s="5124"/>
      <c r="GK69" s="5124"/>
      <c r="GL69" s="5124"/>
      <c r="GM69" s="5124"/>
      <c r="GN69" s="5125"/>
      <c r="GO69" s="5124"/>
      <c r="GP69" s="5124"/>
      <c r="GQ69" s="5124"/>
      <c r="GR69" s="5124"/>
      <c r="GS69" s="5124"/>
      <c r="GT69" s="5124"/>
      <c r="GU69" s="5126"/>
      <c r="GV69" s="5122"/>
      <c r="GW69" s="5122"/>
      <c r="GX69" s="5122"/>
      <c r="GY69" s="5139"/>
      <c r="GZ69" s="5104"/>
      <c r="HA69" s="5104"/>
      <c r="HB69" s="5104"/>
      <c r="HC69" s="5104"/>
      <c r="HD69" s="5104"/>
      <c r="HE69" s="5104"/>
      <c r="HF69" s="5104"/>
      <c r="HG69" s="5104"/>
      <c r="HH69" s="5104"/>
      <c r="HI69" s="5104"/>
      <c r="HJ69" s="5104"/>
      <c r="HK69" s="5104"/>
    </row>
    <row r="70" spans="3:219" ht="15" thickBot="1">
      <c r="C70" s="4993"/>
      <c r="D70" s="4993"/>
      <c r="E70" s="4993"/>
      <c r="F70" s="4993"/>
      <c r="G70" s="4993"/>
      <c r="H70" s="4993"/>
      <c r="I70" s="4993"/>
      <c r="J70" s="4993"/>
      <c r="K70" s="4993"/>
      <c r="L70" s="4993"/>
      <c r="M70" s="4993"/>
      <c r="N70" s="4993"/>
      <c r="O70" s="4993"/>
      <c r="P70" s="5635"/>
      <c r="Q70" s="5603"/>
      <c r="R70" s="5605"/>
      <c r="S70" s="5589"/>
      <c r="T70" s="5595"/>
      <c r="U70" s="5596"/>
      <c r="V70" s="5594"/>
      <c r="W70" s="5597"/>
      <c r="X70" s="4482"/>
      <c r="Y70" s="5595"/>
      <c r="Z70" s="5594"/>
      <c r="AA70" s="5594"/>
      <c r="AB70" s="5594"/>
      <c r="AC70" s="5608"/>
      <c r="AD70" s="5608"/>
      <c r="AE70" s="5609"/>
      <c r="AF70" s="5602"/>
      <c r="AG70" s="5660"/>
      <c r="AH70" s="5637"/>
      <c r="AI70" s="5605"/>
      <c r="AJ70" s="5589"/>
      <c r="AK70" s="5595"/>
      <c r="AL70" s="5596"/>
      <c r="AM70" s="5594"/>
      <c r="AN70" s="5597"/>
      <c r="AO70" s="4482"/>
      <c r="AP70" s="5595"/>
      <c r="AQ70" s="5594"/>
      <c r="AR70" s="5598"/>
      <c r="AS70" s="5594"/>
      <c r="AT70" s="5608"/>
      <c r="AU70" s="5608"/>
      <c r="AV70" s="5609"/>
      <c r="AW70" s="6196"/>
      <c r="AX70" s="4993"/>
      <c r="AY70" s="5065"/>
      <c r="AZ70" s="5066"/>
      <c r="BA70" s="5066"/>
      <c r="BB70" s="5066"/>
      <c r="BC70" s="5066"/>
      <c r="BD70" s="5066"/>
      <c r="BE70" s="5066"/>
      <c r="BF70" s="5066"/>
      <c r="BG70" s="5067"/>
      <c r="BH70" s="5066"/>
      <c r="BI70" s="5066"/>
      <c r="BJ70" s="5066"/>
      <c r="BK70" s="5066"/>
      <c r="BL70" s="5066"/>
      <c r="BM70" s="5066"/>
      <c r="BN70" s="5068"/>
      <c r="BO70" s="5082"/>
      <c r="BP70" s="5231"/>
      <c r="BQ70" s="5066"/>
      <c r="BR70" s="5096"/>
      <c r="BS70" s="5097"/>
      <c r="BT70" s="5097"/>
      <c r="BU70" s="5097"/>
      <c r="BV70" s="5097"/>
      <c r="BW70" s="5097"/>
      <c r="BX70" s="5097"/>
      <c r="BY70" s="5097"/>
      <c r="BZ70" s="5097"/>
      <c r="CA70" s="5250"/>
      <c r="CB70" s="5097"/>
      <c r="CC70" s="5097"/>
      <c r="CD70" s="5167"/>
      <c r="CE70" s="4993"/>
      <c r="CF70" s="5123"/>
      <c r="CG70" s="5124"/>
      <c r="CH70" s="5124"/>
      <c r="CI70" s="5124"/>
      <c r="CJ70" s="5124"/>
      <c r="CK70" s="5124"/>
      <c r="CL70" s="5124"/>
      <c r="CM70" s="5124"/>
      <c r="CN70" s="5125"/>
      <c r="CO70" s="5124"/>
      <c r="CP70" s="5124"/>
      <c r="CQ70" s="5124"/>
      <c r="CR70" s="5124"/>
      <c r="CS70" s="5124"/>
      <c r="CT70" s="5124"/>
      <c r="CU70" s="5416"/>
      <c r="CV70" s="5126"/>
      <c r="CW70" s="5122"/>
      <c r="CX70" s="5123"/>
      <c r="CY70" s="5124"/>
      <c r="CZ70" s="5133"/>
      <c r="DA70" s="5134"/>
      <c r="DB70" s="5134"/>
      <c r="DC70" s="5134"/>
      <c r="DD70" s="5134"/>
      <c r="DE70" s="5134"/>
      <c r="DF70" s="5134"/>
      <c r="DG70" s="5134"/>
      <c r="DH70" s="5134"/>
      <c r="DI70" s="5134"/>
      <c r="DJ70" s="5134"/>
      <c r="DK70" s="5134"/>
      <c r="DL70" s="5134"/>
      <c r="DM70" s="5415"/>
      <c r="DO70" s="5025"/>
      <c r="DP70" s="5013"/>
      <c r="DQ70" s="5013"/>
      <c r="DR70" s="5013"/>
      <c r="DS70" s="5013"/>
      <c r="DT70" s="5013"/>
      <c r="DU70" s="5013"/>
      <c r="DV70" s="5013"/>
      <c r="DW70" s="5035"/>
      <c r="DX70" s="5013"/>
      <c r="DY70" s="5013"/>
      <c r="DZ70" s="5013"/>
      <c r="EA70" s="5013"/>
      <c r="EB70" s="5013"/>
      <c r="EC70" s="5013"/>
      <c r="ED70" s="5348"/>
      <c r="EE70" s="5026"/>
      <c r="EF70" s="5012"/>
      <c r="EG70" s="90"/>
      <c r="EH70" s="5012"/>
      <c r="EI70" s="4994"/>
      <c r="EJ70" s="4993"/>
      <c r="EK70" s="4993"/>
      <c r="EL70" s="4993"/>
      <c r="EM70" s="4993"/>
      <c r="EN70" s="4993"/>
      <c r="EO70" s="4993"/>
      <c r="EP70" s="4993"/>
      <c r="EQ70" s="4993"/>
      <c r="ER70" s="4993"/>
      <c r="ES70" s="4993"/>
      <c r="ET70" s="4993"/>
      <c r="EU70" s="4993"/>
      <c r="EV70" s="4993"/>
      <c r="EX70" s="5528"/>
      <c r="EY70" s="5529"/>
      <c r="EZ70" s="5529"/>
      <c r="FA70" s="5529"/>
      <c r="FB70" s="5529"/>
      <c r="FC70" s="5529"/>
      <c r="FD70" s="5529"/>
      <c r="FE70" s="5529"/>
      <c r="FF70" s="5530"/>
      <c r="FG70" s="5529"/>
      <c r="FH70" s="5529"/>
      <c r="FI70" s="5529"/>
      <c r="FJ70" s="5529"/>
      <c r="FK70" s="5529"/>
      <c r="FL70" s="5529"/>
      <c r="FM70" s="6236"/>
      <c r="FN70" s="5531"/>
      <c r="FO70" s="5512"/>
      <c r="FP70" s="5557"/>
      <c r="FQ70" s="5512"/>
      <c r="FR70" s="5554"/>
      <c r="FS70" s="5509"/>
      <c r="FT70" s="5509"/>
      <c r="FU70" s="5509"/>
      <c r="FV70" s="5509"/>
      <c r="FW70" s="5509"/>
      <c r="FX70" s="5509"/>
      <c r="FY70" s="5509"/>
      <c r="FZ70" s="5509"/>
      <c r="GA70" s="5509"/>
      <c r="GB70" s="5509"/>
      <c r="GC70" s="5509"/>
      <c r="GD70" s="5509"/>
      <c r="GF70" s="5123"/>
      <c r="GG70" s="5124"/>
      <c r="GH70" s="5124"/>
      <c r="GI70" s="5124"/>
      <c r="GJ70" s="5124"/>
      <c r="GK70" s="5124"/>
      <c r="GL70" s="5124"/>
      <c r="GM70" s="5124"/>
      <c r="GN70" s="5125"/>
      <c r="GO70" s="5124"/>
      <c r="GP70" s="5124"/>
      <c r="GQ70" s="5124"/>
      <c r="GR70" s="5124"/>
      <c r="GS70" s="5124"/>
      <c r="GT70" s="5124"/>
      <c r="GU70" s="5126"/>
      <c r="GV70" s="5122"/>
      <c r="GW70" s="5105"/>
      <c r="GX70" s="5122"/>
      <c r="GY70" s="5139"/>
      <c r="GZ70" s="5104"/>
      <c r="HA70" s="5104"/>
      <c r="HB70" s="5104"/>
      <c r="HC70" s="5104"/>
      <c r="HD70" s="5104"/>
      <c r="HE70" s="5104"/>
      <c r="HF70" s="5104"/>
      <c r="HG70" s="5104"/>
      <c r="HH70" s="5104"/>
      <c r="HI70" s="5104"/>
      <c r="HJ70" s="5104"/>
      <c r="HK70" s="5104"/>
    </row>
    <row r="71" spans="3:219">
      <c r="C71" s="4993"/>
      <c r="D71" s="4993"/>
      <c r="E71" s="4993"/>
      <c r="F71" s="4993"/>
      <c r="G71" s="4993"/>
      <c r="H71" s="4993"/>
      <c r="I71" s="4993"/>
      <c r="J71" s="4993"/>
      <c r="K71" s="4993"/>
      <c r="L71" s="4993"/>
      <c r="M71" s="4993"/>
      <c r="N71" s="4993"/>
      <c r="O71" s="4993"/>
      <c r="P71" s="5633"/>
      <c r="Q71" s="5594"/>
      <c r="R71" s="5594"/>
      <c r="S71" s="5594"/>
      <c r="T71" s="5595"/>
      <c r="U71" s="5624"/>
      <c r="V71" s="5594"/>
      <c r="W71" s="5625"/>
      <c r="X71" s="4482"/>
      <c r="Y71" s="5595"/>
      <c r="Z71" s="5594"/>
      <c r="AA71" s="5594"/>
      <c r="AB71" s="5594"/>
      <c r="AC71" s="5608"/>
      <c r="AD71" s="5608"/>
      <c r="AE71" s="5674"/>
      <c r="AF71" s="5636"/>
      <c r="AG71" s="5660"/>
      <c r="AH71" s="5690"/>
      <c r="AI71" s="6202"/>
      <c r="AJ71" s="5701"/>
      <c r="AK71" s="5704"/>
      <c r="AL71" s="5705"/>
      <c r="AM71" s="3941"/>
      <c r="AN71" s="5706"/>
      <c r="AO71" s="5707"/>
      <c r="AP71" s="6375"/>
      <c r="AQ71" s="3941"/>
      <c r="AR71" s="5740"/>
      <c r="AS71" s="3941"/>
      <c r="AT71" s="5711"/>
      <c r="AU71" s="5711"/>
      <c r="AV71" s="5708"/>
      <c r="AW71" s="6196"/>
      <c r="AX71" s="4993"/>
      <c r="AY71" s="5065"/>
      <c r="AZ71" s="5066"/>
      <c r="BA71" s="5066"/>
      <c r="BB71" s="5066"/>
      <c r="BC71" s="5066"/>
      <c r="BD71" s="5066"/>
      <c r="BE71" s="5066"/>
      <c r="BF71" s="5066"/>
      <c r="BG71" s="5067"/>
      <c r="BH71" s="5066"/>
      <c r="BI71" s="5066"/>
      <c r="BJ71" s="5066"/>
      <c r="BK71" s="5066"/>
      <c r="BL71" s="5066"/>
      <c r="BM71" s="5066"/>
      <c r="BN71" s="5068"/>
      <c r="BO71" s="5082"/>
      <c r="BP71" s="5231"/>
      <c r="BQ71" s="5066"/>
      <c r="BR71" s="5096"/>
      <c r="BS71" s="5097"/>
      <c r="BT71" s="5097"/>
      <c r="BU71" s="5097"/>
      <c r="BV71" s="5097"/>
      <c r="BW71" s="5097"/>
      <c r="BX71" s="5097"/>
      <c r="BY71" s="5097"/>
      <c r="BZ71" s="5097"/>
      <c r="CA71" s="5250"/>
      <c r="CB71" s="5097"/>
      <c r="CC71" s="5097"/>
      <c r="CD71" s="5167"/>
      <c r="CE71" s="4993"/>
      <c r="CF71" s="5123"/>
      <c r="CG71" s="5124"/>
      <c r="CH71" s="5124"/>
      <c r="CI71" s="5124"/>
      <c r="CJ71" s="5124"/>
      <c r="CK71" s="5124"/>
      <c r="CL71" s="5124"/>
      <c r="CM71" s="5124"/>
      <c r="CN71" s="5125"/>
      <c r="CO71" s="5124"/>
      <c r="CP71" s="5124"/>
      <c r="CQ71" s="5124"/>
      <c r="CR71" s="5124"/>
      <c r="CS71" s="5124"/>
      <c r="CT71" s="5124"/>
      <c r="CU71" s="5416"/>
      <c r="CV71" s="5126"/>
      <c r="CW71" s="5122"/>
      <c r="CX71" s="5123"/>
      <c r="CY71" s="5124"/>
      <c r="CZ71" s="5133"/>
      <c r="DA71" s="5134"/>
      <c r="DB71" s="5134"/>
      <c r="DC71" s="5134"/>
      <c r="DD71" s="5134"/>
      <c r="DE71" s="5134"/>
      <c r="DF71" s="5134"/>
      <c r="DG71" s="5134"/>
      <c r="DH71" s="5134"/>
      <c r="DI71" s="5134"/>
      <c r="DJ71" s="5134"/>
      <c r="DK71" s="5134"/>
      <c r="DL71" s="5134"/>
      <c r="DM71" s="5415"/>
      <c r="DO71" s="5025"/>
      <c r="DP71" s="5013"/>
      <c r="DQ71" s="5013"/>
      <c r="DR71" s="5013"/>
      <c r="DS71" s="5013"/>
      <c r="DT71" s="5013"/>
      <c r="DU71" s="5013"/>
      <c r="DV71" s="5013"/>
      <c r="DW71" s="5035"/>
      <c r="DX71" s="5013"/>
      <c r="DY71" s="5013"/>
      <c r="DZ71" s="5013"/>
      <c r="EA71" s="5013"/>
      <c r="EB71" s="5013"/>
      <c r="EC71" s="5013"/>
      <c r="ED71" s="5348"/>
      <c r="EE71" s="5026"/>
      <c r="EF71" s="5012"/>
      <c r="EG71" s="5016"/>
      <c r="EH71" s="5042"/>
      <c r="EI71" s="5038" t="s">
        <v>14</v>
      </c>
      <c r="EJ71" s="5038" t="s">
        <v>12</v>
      </c>
      <c r="EK71" s="5038"/>
      <c r="EL71" s="5038"/>
      <c r="EM71" s="5038" t="s">
        <v>15</v>
      </c>
      <c r="EN71" s="5038" t="s">
        <v>12</v>
      </c>
      <c r="EO71" s="5038" t="s">
        <v>12</v>
      </c>
      <c r="EP71" s="5038"/>
      <c r="EQ71" s="5038"/>
      <c r="ER71" s="5038"/>
      <c r="ES71" s="5038"/>
      <c r="ET71" s="5038" t="s">
        <v>0</v>
      </c>
      <c r="EU71" s="5382"/>
      <c r="EV71" s="5039"/>
      <c r="EX71" s="5528"/>
      <c r="EY71" s="5529"/>
      <c r="EZ71" s="5529"/>
      <c r="FA71" s="5529"/>
      <c r="FB71" s="5529"/>
      <c r="FC71" s="5529"/>
      <c r="FD71" s="5529"/>
      <c r="FE71" s="5529"/>
      <c r="FF71" s="5530"/>
      <c r="FG71" s="5529"/>
      <c r="FH71" s="5529"/>
      <c r="FI71" s="5529"/>
      <c r="FJ71" s="5529"/>
      <c r="FK71" s="5529"/>
      <c r="FL71" s="5529"/>
      <c r="FM71" s="6236"/>
      <c r="FN71" s="5531"/>
      <c r="FO71" s="5512"/>
      <c r="FP71" s="5558"/>
      <c r="FQ71" s="5559"/>
      <c r="FR71" s="5560" t="s">
        <v>14</v>
      </c>
      <c r="FS71" s="5560" t="s">
        <v>12</v>
      </c>
      <c r="FT71" s="5560"/>
      <c r="FU71" s="5560"/>
      <c r="FV71" s="5560" t="s">
        <v>15</v>
      </c>
      <c r="FW71" s="5560" t="s">
        <v>12</v>
      </c>
      <c r="FX71" s="5560" t="s">
        <v>12</v>
      </c>
      <c r="FY71" s="5560"/>
      <c r="FZ71" s="5560"/>
      <c r="GA71" s="5560"/>
      <c r="GB71" s="5560"/>
      <c r="GC71" s="5560" t="s">
        <v>0</v>
      </c>
      <c r="GD71" s="5561"/>
      <c r="GF71" s="5123"/>
      <c r="GG71" s="5124"/>
      <c r="GH71" s="5124"/>
      <c r="GI71" s="5124"/>
      <c r="GJ71" s="5124"/>
      <c r="GK71" s="5124"/>
      <c r="GL71" s="5124"/>
      <c r="GM71" s="5124"/>
      <c r="GN71" s="5125"/>
      <c r="GO71" s="5124"/>
      <c r="GP71" s="5124"/>
      <c r="GQ71" s="5124"/>
      <c r="GR71" s="5124"/>
      <c r="GS71" s="5124"/>
      <c r="GT71" s="5124"/>
      <c r="GU71" s="5126"/>
      <c r="GV71" s="5122"/>
      <c r="GW71" s="5106"/>
      <c r="GX71" s="5107"/>
      <c r="GY71" s="5108" t="s">
        <v>14</v>
      </c>
      <c r="GZ71" s="5108" t="s">
        <v>12</v>
      </c>
      <c r="HA71" s="5108"/>
      <c r="HB71" s="5108"/>
      <c r="HC71" s="5108" t="s">
        <v>15</v>
      </c>
      <c r="HD71" s="5108" t="s">
        <v>12</v>
      </c>
      <c r="HE71" s="5108" t="s">
        <v>12</v>
      </c>
      <c r="HF71" s="5108"/>
      <c r="HG71" s="5108"/>
      <c r="HH71" s="5108"/>
      <c r="HI71" s="5108"/>
      <c r="HJ71" s="5108" t="s">
        <v>0</v>
      </c>
      <c r="HK71" s="5109"/>
    </row>
    <row r="72" spans="3:219">
      <c r="C72" s="4993"/>
      <c r="D72" s="4993"/>
      <c r="E72" s="4993"/>
      <c r="F72" s="4993"/>
      <c r="G72" s="4993"/>
      <c r="H72" s="4993"/>
      <c r="I72" s="4993"/>
      <c r="J72" s="4993"/>
      <c r="K72" s="4993"/>
      <c r="L72" s="4993"/>
      <c r="M72" s="4993"/>
      <c r="N72" s="4993"/>
      <c r="O72" s="4993"/>
      <c r="P72" s="5675"/>
      <c r="Q72" s="5676"/>
      <c r="R72" s="5646"/>
      <c r="S72" s="5646"/>
      <c r="T72" s="5644"/>
      <c r="U72" s="5677"/>
      <c r="V72" s="5646"/>
      <c r="W72" s="5678"/>
      <c r="X72" s="5648"/>
      <c r="Y72" s="5644"/>
      <c r="Z72" s="5646"/>
      <c r="AA72" s="5646"/>
      <c r="AB72" s="5646"/>
      <c r="AC72" s="5649"/>
      <c r="AD72" s="5649"/>
      <c r="AE72" s="5654"/>
      <c r="AF72" s="5636"/>
      <c r="AG72" s="5660"/>
      <c r="AH72" s="5675"/>
      <c r="AI72" s="5642"/>
      <c r="AJ72" s="5643"/>
      <c r="AK72" s="5644"/>
      <c r="AL72" s="5645"/>
      <c r="AM72" s="5646"/>
      <c r="AN72" s="5647"/>
      <c r="AO72" s="5648"/>
      <c r="AP72" s="6359"/>
      <c r="AQ72" s="5646"/>
      <c r="AR72" s="5880"/>
      <c r="AS72" s="5646"/>
      <c r="AT72" s="5649"/>
      <c r="AU72" s="5649"/>
      <c r="AV72" s="5836"/>
      <c r="AW72" s="6196"/>
      <c r="AX72" s="4993"/>
      <c r="AY72" s="5065"/>
      <c r="AZ72" s="5066"/>
      <c r="BA72" s="5066"/>
      <c r="BB72" s="5066"/>
      <c r="BC72" s="5066"/>
      <c r="BD72" s="5066"/>
      <c r="BE72" s="5066"/>
      <c r="BF72" s="5066"/>
      <c r="BG72" s="5067"/>
      <c r="BH72" s="5066"/>
      <c r="BI72" s="5066"/>
      <c r="BJ72" s="5066"/>
      <c r="BK72" s="5066"/>
      <c r="BL72" s="5066"/>
      <c r="BM72" s="5066"/>
      <c r="BN72" s="5068"/>
      <c r="BO72" s="5082"/>
      <c r="BP72" s="5231"/>
      <c r="BQ72" s="5066"/>
      <c r="BR72" s="5096"/>
      <c r="BS72" s="5097"/>
      <c r="BT72" s="5097"/>
      <c r="BU72" s="5097"/>
      <c r="BV72" s="5097"/>
      <c r="BW72" s="5097"/>
      <c r="BX72" s="5097"/>
      <c r="BY72" s="5097"/>
      <c r="BZ72" s="5097"/>
      <c r="CA72" s="5250"/>
      <c r="CB72" s="5097"/>
      <c r="CC72" s="5097"/>
      <c r="CD72" s="5167"/>
      <c r="CE72" s="4993"/>
      <c r="CF72" s="5123"/>
      <c r="CG72" s="5124"/>
      <c r="CH72" s="5124"/>
      <c r="CI72" s="5124"/>
      <c r="CJ72" s="5124"/>
      <c r="CK72" s="5124"/>
      <c r="CL72" s="5124"/>
      <c r="CM72" s="5124"/>
      <c r="CN72" s="5125"/>
      <c r="CO72" s="5124"/>
      <c r="CP72" s="5124"/>
      <c r="CQ72" s="5124"/>
      <c r="CR72" s="5124"/>
      <c r="CS72" s="5124"/>
      <c r="CT72" s="5124"/>
      <c r="CU72" s="5416"/>
      <c r="CV72" s="5126"/>
      <c r="CW72" s="5122"/>
      <c r="CX72" s="5123"/>
      <c r="CY72" s="5124"/>
      <c r="CZ72" s="5133"/>
      <c r="DA72" s="5134"/>
      <c r="DB72" s="5134"/>
      <c r="DC72" s="5134"/>
      <c r="DD72" s="5134"/>
      <c r="DE72" s="5134"/>
      <c r="DF72" s="5134"/>
      <c r="DG72" s="5134"/>
      <c r="DH72" s="5134"/>
      <c r="DI72" s="5134"/>
      <c r="DJ72" s="5134"/>
      <c r="DK72" s="5134"/>
      <c r="DL72" s="5134"/>
      <c r="DM72" s="5415"/>
      <c r="DO72" s="5025"/>
      <c r="DP72" s="5013"/>
      <c r="DQ72" s="5013"/>
      <c r="DR72" s="5013"/>
      <c r="DS72" s="5013"/>
      <c r="DT72" s="5013"/>
      <c r="DU72" s="5013"/>
      <c r="DV72" s="5013"/>
      <c r="DW72" s="5035"/>
      <c r="DX72" s="5013"/>
      <c r="DY72" s="5013"/>
      <c r="DZ72" s="5013"/>
      <c r="EA72" s="5013"/>
      <c r="EB72" s="5013"/>
      <c r="EC72" s="5013"/>
      <c r="ED72" s="5348"/>
      <c r="EE72" s="5026"/>
      <c r="EF72" s="5012"/>
      <c r="EG72" s="5017" t="s">
        <v>4</v>
      </c>
      <c r="EH72" s="5043" t="s">
        <v>18</v>
      </c>
      <c r="EI72" s="5040" t="s">
        <v>19</v>
      </c>
      <c r="EJ72" s="5040" t="s">
        <v>19</v>
      </c>
      <c r="EK72" s="5040" t="s">
        <v>20</v>
      </c>
      <c r="EL72" s="5040" t="s">
        <v>21</v>
      </c>
      <c r="EM72" s="5040" t="s">
        <v>22</v>
      </c>
      <c r="EN72" s="5040" t="s">
        <v>23</v>
      </c>
      <c r="EO72" s="5040" t="s">
        <v>23</v>
      </c>
      <c r="EP72" s="5040" t="s">
        <v>24</v>
      </c>
      <c r="EQ72" s="5040" t="s">
        <v>20</v>
      </c>
      <c r="ER72" s="5040" t="s">
        <v>25</v>
      </c>
      <c r="ES72" s="5040" t="s">
        <v>0</v>
      </c>
      <c r="ET72" s="5040" t="s">
        <v>1363</v>
      </c>
      <c r="EU72" s="5383"/>
      <c r="EV72" s="5041" t="s">
        <v>26</v>
      </c>
      <c r="EX72" s="5528"/>
      <c r="EY72" s="5529"/>
      <c r="EZ72" s="5529"/>
      <c r="FA72" s="5529"/>
      <c r="FB72" s="5529"/>
      <c r="FC72" s="5529"/>
      <c r="FD72" s="5529"/>
      <c r="FE72" s="5529"/>
      <c r="FF72" s="5530"/>
      <c r="FG72" s="5529"/>
      <c r="FH72" s="5529"/>
      <c r="FI72" s="5529"/>
      <c r="FJ72" s="5529"/>
      <c r="FK72" s="5529"/>
      <c r="FL72" s="5529"/>
      <c r="FM72" s="6236"/>
      <c r="FN72" s="5531"/>
      <c r="FO72" s="5512"/>
      <c r="FP72" s="5562" t="s">
        <v>4</v>
      </c>
      <c r="FQ72" s="5563" t="s">
        <v>18</v>
      </c>
      <c r="FR72" s="5564" t="s">
        <v>19</v>
      </c>
      <c r="FS72" s="5564" t="s">
        <v>19</v>
      </c>
      <c r="FT72" s="5564" t="s">
        <v>20</v>
      </c>
      <c r="FU72" s="5564" t="s">
        <v>21</v>
      </c>
      <c r="FV72" s="5564" t="s">
        <v>22</v>
      </c>
      <c r="FW72" s="5564" t="s">
        <v>23</v>
      </c>
      <c r="FX72" s="5564" t="s">
        <v>23</v>
      </c>
      <c r="FY72" s="5564" t="s">
        <v>24</v>
      </c>
      <c r="FZ72" s="5564" t="s">
        <v>20</v>
      </c>
      <c r="GA72" s="5564" t="s">
        <v>25</v>
      </c>
      <c r="GB72" s="5564" t="s">
        <v>0</v>
      </c>
      <c r="GC72" s="5564" t="s">
        <v>1363</v>
      </c>
      <c r="GD72" s="5565" t="s">
        <v>26</v>
      </c>
      <c r="GF72" s="5123"/>
      <c r="GG72" s="5124"/>
      <c r="GH72" s="5124"/>
      <c r="GI72" s="5124"/>
      <c r="GJ72" s="5124"/>
      <c r="GK72" s="5124"/>
      <c r="GL72" s="5124"/>
      <c r="GM72" s="5124"/>
      <c r="GN72" s="5125"/>
      <c r="GO72" s="5124"/>
      <c r="GP72" s="5124"/>
      <c r="GQ72" s="5124"/>
      <c r="GR72" s="5124"/>
      <c r="GS72" s="5124"/>
      <c r="GT72" s="5124"/>
      <c r="GU72" s="5126"/>
      <c r="GV72" s="5122"/>
      <c r="GW72" s="5110" t="s">
        <v>4</v>
      </c>
      <c r="GX72" s="5111" t="s">
        <v>18</v>
      </c>
      <c r="GY72" s="5112" t="s">
        <v>19</v>
      </c>
      <c r="GZ72" s="5112" t="s">
        <v>19</v>
      </c>
      <c r="HA72" s="5112" t="s">
        <v>20</v>
      </c>
      <c r="HB72" s="5112" t="s">
        <v>21</v>
      </c>
      <c r="HC72" s="5112" t="s">
        <v>22</v>
      </c>
      <c r="HD72" s="5112" t="s">
        <v>23</v>
      </c>
      <c r="HE72" s="5112" t="s">
        <v>23</v>
      </c>
      <c r="HF72" s="5112" t="s">
        <v>24</v>
      </c>
      <c r="HG72" s="5112" t="s">
        <v>20</v>
      </c>
      <c r="HH72" s="5112" t="s">
        <v>25</v>
      </c>
      <c r="HI72" s="5112" t="s">
        <v>0</v>
      </c>
      <c r="HJ72" s="5112" t="s">
        <v>1363</v>
      </c>
      <c r="HK72" s="5113" t="s">
        <v>26</v>
      </c>
    </row>
    <row r="73" spans="3:219" ht="15" thickBot="1">
      <c r="C73" s="4993"/>
      <c r="D73" s="4993"/>
      <c r="E73" s="4993"/>
      <c r="F73" s="4993"/>
      <c r="G73" s="4993"/>
      <c r="H73" s="4993"/>
      <c r="I73" s="4993"/>
      <c r="J73" s="4993"/>
      <c r="K73" s="4993"/>
      <c r="L73" s="4993"/>
      <c r="M73" s="4993"/>
      <c r="N73" s="4993"/>
      <c r="O73" s="4993"/>
      <c r="P73" s="5679"/>
      <c r="Q73" s="5654"/>
      <c r="R73" s="5654"/>
      <c r="S73" s="5654"/>
      <c r="T73" s="5654"/>
      <c r="U73" s="5680"/>
      <c r="V73" s="5654"/>
      <c r="W73" s="5654"/>
      <c r="X73" s="5654"/>
      <c r="Y73" s="5653"/>
      <c r="Z73" s="5654"/>
      <c r="AA73" s="5654"/>
      <c r="AB73" s="5654"/>
      <c r="AC73" s="5654"/>
      <c r="AD73" s="5654"/>
      <c r="AE73" s="5654"/>
      <c r="AF73" s="5636"/>
      <c r="AG73" s="5660"/>
      <c r="AH73" s="5675"/>
      <c r="AI73" s="5642"/>
      <c r="AJ73" s="5643"/>
      <c r="AK73" s="5644"/>
      <c r="AL73" s="5645"/>
      <c r="AM73" s="5646"/>
      <c r="AN73" s="5647"/>
      <c r="AO73" s="5648"/>
      <c r="AP73" s="6359"/>
      <c r="AQ73" s="5646"/>
      <c r="AR73" s="5880"/>
      <c r="AS73" s="5646"/>
      <c r="AT73" s="5649"/>
      <c r="AU73" s="5649"/>
      <c r="AV73" s="5836"/>
      <c r="AW73" s="6196"/>
      <c r="AX73" s="4993"/>
      <c r="AY73" s="5065"/>
      <c r="AZ73" s="5066"/>
      <c r="BA73" s="5066"/>
      <c r="BB73" s="5066"/>
      <c r="BC73" s="5066"/>
      <c r="BD73" s="5066"/>
      <c r="BE73" s="5066"/>
      <c r="BF73" s="5066"/>
      <c r="BG73" s="5067"/>
      <c r="BH73" s="5066"/>
      <c r="BI73" s="5066"/>
      <c r="BJ73" s="5066"/>
      <c r="BK73" s="5066"/>
      <c r="BL73" s="5066"/>
      <c r="BM73" s="5066"/>
      <c r="BN73" s="5068"/>
      <c r="BO73" s="5082"/>
      <c r="BP73" s="5231"/>
      <c r="BQ73" s="5066"/>
      <c r="BR73" s="5096"/>
      <c r="BS73" s="5097"/>
      <c r="BT73" s="5097"/>
      <c r="BU73" s="5097"/>
      <c r="BV73" s="5097"/>
      <c r="BW73" s="5097"/>
      <c r="BX73" s="5097"/>
      <c r="BY73" s="5097"/>
      <c r="BZ73" s="5097"/>
      <c r="CA73" s="5250"/>
      <c r="CB73" s="5097"/>
      <c r="CC73" s="5097"/>
      <c r="CD73" s="5167"/>
      <c r="CE73" s="4993"/>
      <c r="CF73" s="5123"/>
      <c r="CG73" s="5124"/>
      <c r="CH73" s="5124"/>
      <c r="CI73" s="5124"/>
      <c r="CJ73" s="5124"/>
      <c r="CK73" s="5124"/>
      <c r="CL73" s="5124"/>
      <c r="CM73" s="5124"/>
      <c r="CN73" s="5125"/>
      <c r="CO73" s="5124"/>
      <c r="CP73" s="5124"/>
      <c r="CQ73" s="5124"/>
      <c r="CR73" s="5124"/>
      <c r="CS73" s="5124"/>
      <c r="CT73" s="5124"/>
      <c r="CU73" s="5416"/>
      <c r="CV73" s="5126"/>
      <c r="CW73" s="5122"/>
      <c r="CX73" s="5123"/>
      <c r="CY73" s="5124"/>
      <c r="CZ73" s="5133"/>
      <c r="DA73" s="5134"/>
      <c r="DB73" s="5134"/>
      <c r="DC73" s="5134"/>
      <c r="DD73" s="5134"/>
      <c r="DE73" s="5134"/>
      <c r="DF73" s="5134"/>
      <c r="DG73" s="5134"/>
      <c r="DH73" s="5134"/>
      <c r="DI73" s="5134"/>
      <c r="DJ73" s="5134"/>
      <c r="DK73" s="5134"/>
      <c r="DL73" s="5134"/>
      <c r="DM73" s="5415"/>
      <c r="DO73" s="5025"/>
      <c r="DP73" s="5013"/>
      <c r="DQ73" s="5013"/>
      <c r="DR73" s="5013"/>
      <c r="DS73" s="5013"/>
      <c r="DT73" s="5013"/>
      <c r="DU73" s="5013"/>
      <c r="DV73" s="5013"/>
      <c r="DW73" s="5035"/>
      <c r="DX73" s="5013"/>
      <c r="DY73" s="5013"/>
      <c r="DZ73" s="5013"/>
      <c r="EA73" s="5013"/>
      <c r="EB73" s="5013"/>
      <c r="EC73" s="5013"/>
      <c r="ED73" s="5348"/>
      <c r="EE73" s="5026"/>
      <c r="EF73" s="5012"/>
      <c r="EG73" s="5018"/>
      <c r="EH73" s="5044"/>
      <c r="EI73" s="5045" t="s">
        <v>3</v>
      </c>
      <c r="EJ73" s="5045" t="s">
        <v>18</v>
      </c>
      <c r="EK73" s="5045"/>
      <c r="EL73" s="5045"/>
      <c r="EM73" s="5045" t="s">
        <v>21</v>
      </c>
      <c r="EN73" s="5045" t="s">
        <v>27</v>
      </c>
      <c r="EO73" s="5045" t="s">
        <v>28</v>
      </c>
      <c r="EP73" s="5045"/>
      <c r="EQ73" s="5045"/>
      <c r="ER73" s="5045"/>
      <c r="ES73" s="5045"/>
      <c r="ET73" s="5045" t="s">
        <v>11</v>
      </c>
      <c r="EU73" s="5384"/>
      <c r="EV73" s="5046"/>
      <c r="EX73" s="5528"/>
      <c r="EY73" s="5529"/>
      <c r="EZ73" s="5529"/>
      <c r="FA73" s="5529"/>
      <c r="FB73" s="5529"/>
      <c r="FC73" s="5529"/>
      <c r="FD73" s="5529"/>
      <c r="FE73" s="5529"/>
      <c r="FF73" s="5530"/>
      <c r="FG73" s="5529"/>
      <c r="FH73" s="5529"/>
      <c r="FI73" s="5529"/>
      <c r="FJ73" s="5529"/>
      <c r="FK73" s="5529"/>
      <c r="FL73" s="5529"/>
      <c r="FM73" s="6236"/>
      <c r="FN73" s="5531"/>
      <c r="FO73" s="5512"/>
      <c r="FP73" s="5566"/>
      <c r="FQ73" s="5567"/>
      <c r="FR73" s="5568" t="s">
        <v>3</v>
      </c>
      <c r="FS73" s="5568" t="s">
        <v>18</v>
      </c>
      <c r="FT73" s="5568"/>
      <c r="FU73" s="5568"/>
      <c r="FV73" s="5568" t="s">
        <v>21</v>
      </c>
      <c r="FW73" s="5568" t="s">
        <v>27</v>
      </c>
      <c r="FX73" s="5568" t="s">
        <v>28</v>
      </c>
      <c r="FY73" s="5568"/>
      <c r="FZ73" s="5568"/>
      <c r="GA73" s="5568"/>
      <c r="GB73" s="5568"/>
      <c r="GC73" s="5568" t="s">
        <v>11</v>
      </c>
      <c r="GD73" s="5569"/>
      <c r="GF73" s="5123"/>
      <c r="GG73" s="5124"/>
      <c r="GH73" s="5124"/>
      <c r="GI73" s="5124"/>
      <c r="GJ73" s="5124"/>
      <c r="GK73" s="5124"/>
      <c r="GL73" s="5124"/>
      <c r="GM73" s="5124"/>
      <c r="GN73" s="5125"/>
      <c r="GO73" s="5124"/>
      <c r="GP73" s="5124"/>
      <c r="GQ73" s="5124"/>
      <c r="GR73" s="5124"/>
      <c r="GS73" s="5124"/>
      <c r="GT73" s="5124"/>
      <c r="GU73" s="5126"/>
      <c r="GV73" s="5122"/>
      <c r="GW73" s="5114"/>
      <c r="GX73" s="5115"/>
      <c r="GY73" s="5116" t="s">
        <v>3</v>
      </c>
      <c r="GZ73" s="5116" t="s">
        <v>18</v>
      </c>
      <c r="HA73" s="5116"/>
      <c r="HB73" s="5116"/>
      <c r="HC73" s="5116" t="s">
        <v>21</v>
      </c>
      <c r="HD73" s="5116" t="s">
        <v>27</v>
      </c>
      <c r="HE73" s="5116" t="s">
        <v>28</v>
      </c>
      <c r="HF73" s="5116"/>
      <c r="HG73" s="5116"/>
      <c r="HH73" s="5116"/>
      <c r="HI73" s="5116"/>
      <c r="HJ73" s="5116" t="s">
        <v>11</v>
      </c>
      <c r="HK73" s="5117"/>
    </row>
    <row r="74" spans="3:219" ht="15" thickBot="1">
      <c r="C74" s="4993"/>
      <c r="D74" s="4993"/>
      <c r="E74" s="4993"/>
      <c r="F74" s="4993"/>
      <c r="G74" s="4993"/>
      <c r="H74" s="4993"/>
      <c r="I74" s="4993"/>
      <c r="J74" s="4993"/>
      <c r="K74" s="4993"/>
      <c r="L74" s="4993"/>
      <c r="M74" s="4993"/>
      <c r="N74" s="4993"/>
      <c r="O74" s="4993"/>
      <c r="P74" s="5724"/>
      <c r="Q74" s="5725"/>
      <c r="R74" s="5725"/>
      <c r="S74" s="5725"/>
      <c r="T74" s="5725"/>
      <c r="U74" s="5726"/>
      <c r="V74" s="5725"/>
      <c r="W74" s="5725"/>
      <c r="X74" s="5725"/>
      <c r="Y74" s="5727"/>
      <c r="Z74" s="5725"/>
      <c r="AA74" s="5725"/>
      <c r="AB74" s="5725"/>
      <c r="AC74" s="5733"/>
      <c r="AD74" s="5733"/>
      <c r="AE74" s="5725"/>
      <c r="AF74" s="5602"/>
      <c r="AG74" s="5660"/>
      <c r="AH74" s="5681"/>
      <c r="AI74" s="5658"/>
      <c r="AJ74" s="5769"/>
      <c r="AK74" s="3655"/>
      <c r="AL74" s="3655"/>
      <c r="AM74" s="3655"/>
      <c r="AN74" s="3655"/>
      <c r="AO74" s="3655"/>
      <c r="AP74" s="3655"/>
      <c r="AQ74" s="3655"/>
      <c r="AR74" s="5796"/>
      <c r="AS74" s="5796"/>
      <c r="AT74" s="3655"/>
      <c r="AU74" s="3655"/>
      <c r="AV74" s="2151"/>
      <c r="AW74" s="5771"/>
      <c r="AX74" s="4993"/>
      <c r="AY74" s="5074"/>
      <c r="AZ74" s="5075"/>
      <c r="BA74" s="5075"/>
      <c r="BB74" s="5075"/>
      <c r="BC74" s="5075"/>
      <c r="BD74" s="5075"/>
      <c r="BE74" s="5075"/>
      <c r="BF74" s="5075"/>
      <c r="BG74" s="5076"/>
      <c r="BH74" s="5075"/>
      <c r="BI74" s="5075"/>
      <c r="BJ74" s="5075"/>
      <c r="BK74" s="5075"/>
      <c r="BL74" s="5075"/>
      <c r="BM74" s="5075"/>
      <c r="BN74" s="5077"/>
      <c r="BO74" s="5082"/>
      <c r="BP74" s="5233"/>
      <c r="BQ74" s="5079"/>
      <c r="BR74" s="5168"/>
      <c r="BS74" s="5169"/>
      <c r="BT74" s="5169"/>
      <c r="BU74" s="5169"/>
      <c r="BV74" s="5169"/>
      <c r="BW74" s="5169"/>
      <c r="BX74" s="5169"/>
      <c r="BY74" s="5169"/>
      <c r="BZ74" s="5169"/>
      <c r="CA74" s="5169"/>
      <c r="CB74" s="5169"/>
      <c r="CC74" s="5169"/>
      <c r="CD74" s="5170"/>
      <c r="CE74" s="4993"/>
      <c r="CF74" s="5135"/>
      <c r="CG74" s="5136"/>
      <c r="CH74" s="5136"/>
      <c r="CI74" s="5136"/>
      <c r="CJ74" s="5136"/>
      <c r="CK74" s="5136"/>
      <c r="CL74" s="5136"/>
      <c r="CM74" s="5136"/>
      <c r="CN74" s="5137"/>
      <c r="CO74" s="5136"/>
      <c r="CP74" s="5136"/>
      <c r="CQ74" s="5136"/>
      <c r="CR74" s="5136"/>
      <c r="CS74" s="5136"/>
      <c r="CT74" s="5136"/>
      <c r="CU74" s="5418"/>
      <c r="CV74" s="5138"/>
      <c r="CW74" s="5122"/>
      <c r="CX74" s="5140"/>
      <c r="CY74" s="5141"/>
      <c r="CZ74" s="5183"/>
      <c r="DA74" s="5184"/>
      <c r="DB74" s="5184"/>
      <c r="DC74" s="5184"/>
      <c r="DD74" s="5184"/>
      <c r="DE74" s="5184"/>
      <c r="DF74" s="5184"/>
      <c r="DG74" s="5184"/>
      <c r="DH74" s="5184"/>
      <c r="DI74" s="5184"/>
      <c r="DJ74" s="5184"/>
      <c r="DK74" s="5184"/>
      <c r="DL74" s="5184"/>
      <c r="DM74" s="5491"/>
      <c r="DO74" s="5031"/>
      <c r="DP74" s="5032"/>
      <c r="DQ74" s="5032"/>
      <c r="DR74" s="5032"/>
      <c r="DS74" s="5032"/>
      <c r="DT74" s="5032"/>
      <c r="DU74" s="5032"/>
      <c r="DV74" s="5032"/>
      <c r="DW74" s="5036"/>
      <c r="DX74" s="5032"/>
      <c r="DY74" s="5032"/>
      <c r="DZ74" s="5032"/>
      <c r="EA74" s="5032"/>
      <c r="EB74" s="5032"/>
      <c r="EC74" s="5032"/>
      <c r="ED74" s="5350"/>
      <c r="EE74" s="5033"/>
      <c r="EF74" s="5012"/>
      <c r="EG74" s="5013"/>
      <c r="EH74" s="5013"/>
      <c r="EI74" s="5048"/>
      <c r="EJ74" s="5003"/>
      <c r="EK74" s="5003"/>
      <c r="EL74" s="5003"/>
      <c r="EM74" s="5003"/>
      <c r="EN74" s="5003"/>
      <c r="EO74" s="5003"/>
      <c r="EP74" s="5003"/>
      <c r="EQ74" s="5003"/>
      <c r="ER74" s="5003"/>
      <c r="ES74" s="5003"/>
      <c r="ET74" s="5003"/>
      <c r="EU74" s="5003"/>
      <c r="EV74" s="5003"/>
      <c r="EX74" s="5545"/>
      <c r="EY74" s="5546"/>
      <c r="EZ74" s="5546"/>
      <c r="FA74" s="5546"/>
      <c r="FB74" s="5546"/>
      <c r="FC74" s="5546"/>
      <c r="FD74" s="5546"/>
      <c r="FE74" s="5546"/>
      <c r="FF74" s="5547"/>
      <c r="FG74" s="5546"/>
      <c r="FH74" s="5546"/>
      <c r="FI74" s="5546"/>
      <c r="FJ74" s="5546"/>
      <c r="FK74" s="5546"/>
      <c r="FL74" s="5546"/>
      <c r="FM74" s="6238"/>
      <c r="FN74" s="5548"/>
      <c r="FO74" s="5512"/>
      <c r="FP74" s="5529"/>
      <c r="FQ74" s="5529"/>
      <c r="FR74" s="5542"/>
      <c r="FS74" s="5543"/>
      <c r="FT74" s="5543"/>
      <c r="FU74" s="5543"/>
      <c r="FV74" s="5543"/>
      <c r="FW74" s="5543"/>
      <c r="FX74" s="5543"/>
      <c r="FY74" s="5543"/>
      <c r="FZ74" s="5543"/>
      <c r="GA74" s="5543"/>
      <c r="GB74" s="5543"/>
      <c r="GC74" s="5543"/>
      <c r="GD74" s="5543"/>
      <c r="GF74" s="5135"/>
      <c r="GG74" s="5136"/>
      <c r="GH74" s="5136"/>
      <c r="GI74" s="5136"/>
      <c r="GJ74" s="5136"/>
      <c r="GK74" s="5136"/>
      <c r="GL74" s="5136"/>
      <c r="GM74" s="5136"/>
      <c r="GN74" s="5137"/>
      <c r="GO74" s="5136"/>
      <c r="GP74" s="5136"/>
      <c r="GQ74" s="5136"/>
      <c r="GR74" s="5136"/>
      <c r="GS74" s="5136"/>
      <c r="GT74" s="5136"/>
      <c r="GU74" s="5138"/>
      <c r="GV74" s="5122"/>
      <c r="GW74" s="5124"/>
      <c r="GX74" s="5124"/>
      <c r="GY74" s="5133"/>
      <c r="GZ74" s="5134"/>
      <c r="HA74" s="5134"/>
      <c r="HB74" s="5134"/>
      <c r="HC74" s="5134"/>
      <c r="HD74" s="5134"/>
      <c r="HE74" s="5134"/>
      <c r="HF74" s="5134"/>
      <c r="HG74" s="5134"/>
      <c r="HH74" s="5134"/>
      <c r="HI74" s="5134"/>
      <c r="HJ74" s="5134"/>
      <c r="HK74" s="5134"/>
    </row>
    <row r="75" spans="3:219" ht="15" thickBot="1">
      <c r="C75" s="4993"/>
      <c r="D75" s="4993"/>
      <c r="E75" s="4993"/>
      <c r="F75" s="4993"/>
      <c r="G75" s="4993"/>
      <c r="H75" s="4993"/>
      <c r="I75" s="4993"/>
      <c r="J75" s="4993"/>
      <c r="K75" s="4993"/>
      <c r="L75" s="4993"/>
      <c r="M75" s="4993"/>
      <c r="N75" s="4993"/>
      <c r="O75" s="4993"/>
      <c r="P75" s="5891"/>
      <c r="Q75" s="5892"/>
      <c r="R75" s="5892"/>
      <c r="S75" s="5892"/>
      <c r="T75" s="5892"/>
      <c r="U75" s="5892"/>
      <c r="V75" s="5892"/>
      <c r="W75" s="5892"/>
      <c r="X75" s="5892"/>
      <c r="Y75" s="5893"/>
      <c r="Z75" s="5892"/>
      <c r="AA75" s="5892"/>
      <c r="AB75" s="5892"/>
      <c r="AC75" s="5897"/>
      <c r="AD75" s="5897"/>
      <c r="AE75" s="5892"/>
      <c r="AF75" s="5894"/>
      <c r="AG75" s="5660"/>
      <c r="AH75" s="5660"/>
      <c r="AI75" s="5660"/>
      <c r="AJ75" s="5734"/>
      <c r="AK75" s="5577"/>
      <c r="AL75" s="5577"/>
      <c r="AM75" s="5577"/>
      <c r="AN75" s="5577"/>
      <c r="AO75" s="5577"/>
      <c r="AP75" s="5577"/>
      <c r="AQ75" s="5577"/>
      <c r="AR75" s="5577"/>
      <c r="AS75" s="5577"/>
      <c r="AT75" s="5577"/>
      <c r="AU75" s="5577"/>
      <c r="AV75" s="5577"/>
      <c r="AW75" s="5577"/>
      <c r="AX75" s="4993"/>
      <c r="AY75" s="5074"/>
      <c r="AZ75" s="5075"/>
      <c r="BA75" s="5075"/>
      <c r="BB75" s="5075"/>
      <c r="BC75" s="5075"/>
      <c r="BD75" s="5075"/>
      <c r="BE75" s="5075"/>
      <c r="BF75" s="5075"/>
      <c r="BG75" s="5076"/>
      <c r="BH75" s="5075"/>
      <c r="BI75" s="5075"/>
      <c r="BJ75" s="5075"/>
      <c r="BK75" s="5075"/>
      <c r="BL75" s="5075"/>
      <c r="BM75" s="5075"/>
      <c r="BN75" s="5077"/>
      <c r="BO75" s="5082"/>
      <c r="BP75" s="5227"/>
      <c r="BQ75" s="5082"/>
      <c r="BR75" s="5083"/>
      <c r="BS75" s="5058"/>
      <c r="BT75" s="5058"/>
      <c r="BU75" s="5058"/>
      <c r="BV75" s="5058"/>
      <c r="BW75" s="5058"/>
      <c r="BX75" s="5058"/>
      <c r="BY75" s="5058"/>
      <c r="BZ75" s="5058"/>
      <c r="CA75" s="5058"/>
      <c r="CB75" s="5058"/>
      <c r="CC75" s="5058"/>
      <c r="CD75" s="5058"/>
      <c r="CE75" s="4993"/>
      <c r="CF75" s="5135"/>
      <c r="CG75" s="5136"/>
      <c r="CH75" s="5136"/>
      <c r="CI75" s="5136"/>
      <c r="CJ75" s="5136"/>
      <c r="CK75" s="5136"/>
      <c r="CL75" s="5136"/>
      <c r="CM75" s="5136"/>
      <c r="CN75" s="5137"/>
      <c r="CO75" s="5136"/>
      <c r="CP75" s="5136"/>
      <c r="CQ75" s="5136"/>
      <c r="CR75" s="5136"/>
      <c r="CS75" s="5136"/>
      <c r="CT75" s="5136"/>
      <c r="CU75" s="5418"/>
      <c r="CV75" s="5138"/>
      <c r="CW75" s="5122"/>
      <c r="CX75" s="5122"/>
      <c r="CY75" s="5122"/>
      <c r="CZ75" s="5139"/>
      <c r="DA75" s="5104"/>
      <c r="DB75" s="5104"/>
      <c r="DC75" s="5104"/>
      <c r="DD75" s="5104"/>
      <c r="DE75" s="5104"/>
      <c r="DF75" s="5104"/>
      <c r="DG75" s="5104"/>
      <c r="DH75" s="5104"/>
      <c r="DI75" s="5104"/>
      <c r="DJ75" s="5104"/>
      <c r="DK75" s="5104"/>
      <c r="DL75" s="5104"/>
      <c r="DM75" s="5104"/>
      <c r="DO75" s="5031"/>
      <c r="DP75" s="5032"/>
      <c r="DQ75" s="5032"/>
      <c r="DR75" s="5032"/>
      <c r="DS75" s="5032"/>
      <c r="DT75" s="5032"/>
      <c r="DU75" s="5032"/>
      <c r="DV75" s="5032"/>
      <c r="DW75" s="5036"/>
      <c r="DX75" s="5032"/>
      <c r="DY75" s="5032"/>
      <c r="DZ75" s="5032"/>
      <c r="EA75" s="5032"/>
      <c r="EB75" s="5032"/>
      <c r="EC75" s="5032"/>
      <c r="ED75" s="5350"/>
      <c r="EE75" s="5033"/>
      <c r="EF75" s="5012"/>
      <c r="EG75" s="5013"/>
      <c r="EH75" s="5013"/>
      <c r="EI75" s="5048"/>
      <c r="EJ75" s="5003"/>
      <c r="EK75" s="5003"/>
      <c r="EL75" s="5003"/>
      <c r="EM75" s="5003"/>
      <c r="EN75" s="5003"/>
      <c r="EO75" s="5003"/>
      <c r="EP75" s="5003"/>
      <c r="EQ75" s="5003"/>
      <c r="ER75" s="5003"/>
      <c r="ES75" s="5003"/>
      <c r="ET75" s="5003"/>
      <c r="EU75" s="5003"/>
      <c r="EV75" s="5003"/>
      <c r="EX75" s="5545"/>
      <c r="EY75" s="5546"/>
      <c r="EZ75" s="5546"/>
      <c r="FA75" s="5546"/>
      <c r="FB75" s="5546"/>
      <c r="FC75" s="5546"/>
      <c r="FD75" s="5546"/>
      <c r="FE75" s="5546"/>
      <c r="FF75" s="5547"/>
      <c r="FG75" s="5546"/>
      <c r="FH75" s="5546"/>
      <c r="FI75" s="5546"/>
      <c r="FJ75" s="5546"/>
      <c r="FK75" s="5546"/>
      <c r="FL75" s="5546"/>
      <c r="FM75" s="6238"/>
      <c r="FN75" s="5548"/>
      <c r="FO75" s="5512"/>
      <c r="FP75" s="5529"/>
      <c r="FQ75" s="5529"/>
      <c r="FR75" s="5542"/>
      <c r="FS75" s="5543"/>
      <c r="FT75" s="5543"/>
      <c r="FU75" s="5543"/>
      <c r="FV75" s="5543"/>
      <c r="FW75" s="5543"/>
      <c r="FX75" s="5543"/>
      <c r="FY75" s="5543"/>
      <c r="FZ75" s="5543"/>
      <c r="GA75" s="5543"/>
      <c r="GB75" s="5543"/>
      <c r="GC75" s="5543"/>
      <c r="GD75" s="5543"/>
      <c r="GF75" s="5135"/>
      <c r="GG75" s="5136"/>
      <c r="GH75" s="5136"/>
      <c r="GI75" s="5136"/>
      <c r="GJ75" s="5136"/>
      <c r="GK75" s="5136"/>
      <c r="GL75" s="5136"/>
      <c r="GM75" s="5136"/>
      <c r="GN75" s="5137"/>
      <c r="GO75" s="5136"/>
      <c r="GP75" s="5136"/>
      <c r="GQ75" s="5136"/>
      <c r="GR75" s="5136"/>
      <c r="GS75" s="5136"/>
      <c r="GT75" s="5136"/>
      <c r="GU75" s="5138"/>
      <c r="GV75" s="5122"/>
      <c r="GW75" s="5124"/>
      <c r="GX75" s="5124"/>
      <c r="GY75" s="5133"/>
      <c r="GZ75" s="5134"/>
      <c r="HA75" s="5134"/>
      <c r="HB75" s="5134"/>
      <c r="HC75" s="5134"/>
      <c r="HD75" s="5134"/>
      <c r="HE75" s="5134"/>
      <c r="HF75" s="5134"/>
      <c r="HG75" s="5134"/>
      <c r="HH75" s="5134"/>
      <c r="HI75" s="5134"/>
      <c r="HJ75" s="5134"/>
      <c r="HK75" s="5134"/>
    </row>
    <row r="76" spans="3:219" ht="15" thickBot="1">
      <c r="C76" s="4993"/>
      <c r="D76" s="4993"/>
      <c r="E76" s="4993"/>
      <c r="F76" s="4993"/>
      <c r="G76" s="4993"/>
      <c r="H76" s="4993"/>
      <c r="I76" s="4993"/>
      <c r="J76" s="4993"/>
      <c r="K76" s="4993"/>
      <c r="L76" s="4993"/>
      <c r="M76" s="4993"/>
      <c r="N76" s="4993"/>
      <c r="O76" s="4993"/>
      <c r="P76" s="5660"/>
      <c r="Q76" s="5660"/>
      <c r="R76" s="5660"/>
      <c r="S76" s="5660"/>
      <c r="T76" s="5660"/>
      <c r="U76" s="5660"/>
      <c r="V76" s="5660"/>
      <c r="W76" s="5660"/>
      <c r="X76" s="5660"/>
      <c r="Y76" s="5660"/>
      <c r="Z76" s="5660"/>
      <c r="AA76" s="5660"/>
      <c r="AB76" s="5660"/>
      <c r="AC76" s="5660"/>
      <c r="AD76" s="5660"/>
      <c r="AE76" s="5660"/>
      <c r="AF76" s="5660"/>
      <c r="AG76" s="5660"/>
      <c r="AH76" s="5660"/>
      <c r="AI76" s="5660"/>
      <c r="AJ76" s="5734"/>
      <c r="AK76" s="5577"/>
      <c r="AL76" s="5577"/>
      <c r="AM76" s="5577"/>
      <c r="AN76" s="5577"/>
      <c r="AO76" s="5577"/>
      <c r="AP76" s="5577"/>
      <c r="AQ76" s="5577"/>
      <c r="AR76" s="5577"/>
      <c r="AS76" s="5577"/>
      <c r="AT76" s="5577"/>
      <c r="AU76" s="5577"/>
      <c r="AV76" s="5577"/>
      <c r="AW76" s="5577"/>
      <c r="AX76" s="4993"/>
      <c r="AY76" s="5078"/>
      <c r="AZ76" s="5079"/>
      <c r="BA76" s="5079"/>
      <c r="BB76" s="5079"/>
      <c r="BC76" s="5079"/>
      <c r="BD76" s="5079"/>
      <c r="BE76" s="5079"/>
      <c r="BF76" s="5079"/>
      <c r="BG76" s="5080"/>
      <c r="BH76" s="5079"/>
      <c r="BI76" s="5079"/>
      <c r="BJ76" s="5079"/>
      <c r="BK76" s="5079"/>
      <c r="BL76" s="5177">
        <f>SUM(BL64:BL75)</f>
        <v>57321.352100000004</v>
      </c>
      <c r="BM76" s="5177">
        <f>SUM(BM64:BM75)</f>
        <v>2866.0676050000002</v>
      </c>
      <c r="BN76" s="5081"/>
      <c r="BO76" s="5082"/>
      <c r="BP76" s="5227"/>
      <c r="BQ76" s="5082"/>
      <c r="BR76" s="5083"/>
      <c r="BS76" s="5058"/>
      <c r="BT76" s="5058"/>
      <c r="BU76" s="5058"/>
      <c r="BV76" s="5058"/>
      <c r="BW76" s="5058"/>
      <c r="BX76" s="5058"/>
      <c r="BY76" s="5058"/>
      <c r="BZ76" s="5058"/>
      <c r="CA76" s="5058"/>
      <c r="CB76" s="5058"/>
      <c r="CC76" s="5058"/>
      <c r="CD76" s="5058"/>
      <c r="CE76" s="4993"/>
      <c r="CF76" s="5140"/>
      <c r="CG76" s="5141"/>
      <c r="CH76" s="5141"/>
      <c r="CI76" s="5141"/>
      <c r="CJ76" s="5141"/>
      <c r="CK76" s="5141"/>
      <c r="CL76" s="5141"/>
      <c r="CM76" s="5141"/>
      <c r="CN76" s="5142"/>
      <c r="CO76" s="5141"/>
      <c r="CP76" s="5141"/>
      <c r="CQ76" s="5141"/>
      <c r="CR76" s="5141"/>
      <c r="CS76" s="5203">
        <f>SUM(CS64:CS75)</f>
        <v>49752.69</v>
      </c>
      <c r="CT76" s="5203">
        <f>SUM(CT64:CT75)</f>
        <v>1492.5807</v>
      </c>
      <c r="CU76" s="5420"/>
      <c r="CV76" s="5143"/>
      <c r="CW76" s="5122"/>
      <c r="CX76" s="5122"/>
      <c r="CY76" s="5122"/>
      <c r="CZ76" s="5139"/>
      <c r="DA76" s="5104"/>
      <c r="DB76" s="5104"/>
      <c r="DC76" s="5104"/>
      <c r="DD76" s="5104"/>
      <c r="DE76" s="5104"/>
      <c r="DF76" s="5104"/>
      <c r="DG76" s="5104"/>
      <c r="DH76" s="5104"/>
      <c r="DI76" s="5104"/>
      <c r="DJ76" s="5104"/>
      <c r="DK76" s="5104"/>
      <c r="DL76" s="5104"/>
      <c r="DM76" s="5104"/>
      <c r="DO76" s="5028"/>
      <c r="DP76" s="5029"/>
      <c r="DQ76" s="5029"/>
      <c r="DR76" s="5029"/>
      <c r="DS76" s="5029"/>
      <c r="DT76" s="5029"/>
      <c r="DU76" s="5029"/>
      <c r="DV76" s="5029"/>
      <c r="DW76" s="5037"/>
      <c r="DX76" s="5029"/>
      <c r="DY76" s="5029"/>
      <c r="DZ76" s="5029"/>
      <c r="EA76" s="5029"/>
      <c r="EB76" s="5372">
        <f>SUM(EB64:EB75)</f>
        <v>10262.206</v>
      </c>
      <c r="EC76" s="5372">
        <f>SUM(EC64:EC75)</f>
        <v>410.48824000000002</v>
      </c>
      <c r="ED76" s="5351"/>
      <c r="EE76" s="5030"/>
      <c r="EF76" s="5012"/>
      <c r="EG76" s="5013"/>
      <c r="EH76" s="5013"/>
      <c r="EI76" s="5048"/>
      <c r="EJ76" s="5003"/>
      <c r="EK76" s="5003"/>
      <c r="EL76" s="5003"/>
      <c r="EM76" s="5003"/>
      <c r="EN76" s="5003"/>
      <c r="EO76" s="5003"/>
      <c r="EP76" s="5003"/>
      <c r="EQ76" s="5003"/>
      <c r="ER76" s="5003"/>
      <c r="ES76" s="5003"/>
      <c r="ET76" s="5003"/>
      <c r="EU76" s="5003"/>
      <c r="EV76" s="5003"/>
      <c r="EX76" s="5549"/>
      <c r="EY76" s="5550"/>
      <c r="EZ76" s="5550"/>
      <c r="FA76" s="5550"/>
      <c r="FB76" s="5550"/>
      <c r="FC76" s="5550"/>
      <c r="FD76" s="5550"/>
      <c r="FE76" s="5550"/>
      <c r="FF76" s="5555"/>
      <c r="FG76" s="5550"/>
      <c r="FH76" s="5550"/>
      <c r="FI76" s="5550"/>
      <c r="FJ76" s="5550"/>
      <c r="FK76" s="5550"/>
      <c r="FL76" s="5550"/>
      <c r="FM76" s="6239"/>
      <c r="FN76" s="5556"/>
      <c r="FO76" s="5512"/>
      <c r="FP76" s="5529"/>
      <c r="FQ76" s="5529"/>
      <c r="FR76" s="5542"/>
      <c r="FS76" s="5543"/>
      <c r="FT76" s="5543"/>
      <c r="FU76" s="5543"/>
      <c r="FV76" s="5543"/>
      <c r="FW76" s="5543"/>
      <c r="FX76" s="5543"/>
      <c r="FY76" s="5543"/>
      <c r="FZ76" s="5543"/>
      <c r="GA76" s="5543"/>
      <c r="GB76" s="5543"/>
      <c r="GC76" s="5543"/>
      <c r="GD76" s="5543"/>
      <c r="GF76" s="5140"/>
      <c r="GG76" s="5141"/>
      <c r="GH76" s="5141"/>
      <c r="GI76" s="5141"/>
      <c r="GJ76" s="5141"/>
      <c r="GK76" s="5141"/>
      <c r="GL76" s="5141"/>
      <c r="GM76" s="5141"/>
      <c r="GN76" s="5142"/>
      <c r="GO76" s="5141"/>
      <c r="GP76" s="5141"/>
      <c r="GQ76" s="5141"/>
      <c r="GR76" s="5141"/>
      <c r="GS76" s="5141"/>
      <c r="GT76" s="5141"/>
      <c r="GU76" s="5143"/>
      <c r="GV76" s="5122"/>
      <c r="GW76" s="5124"/>
      <c r="GX76" s="5124"/>
      <c r="GY76" s="5133"/>
      <c r="GZ76" s="5134"/>
      <c r="HA76" s="5134"/>
      <c r="HB76" s="5134"/>
      <c r="HC76" s="5134"/>
      <c r="HD76" s="5134"/>
      <c r="HE76" s="5134"/>
      <c r="HF76" s="5134"/>
      <c r="HG76" s="5134"/>
      <c r="HH76" s="5134"/>
      <c r="HI76" s="5134"/>
      <c r="HJ76" s="5134"/>
      <c r="HK76" s="5134"/>
    </row>
    <row r="77" spans="3:219" ht="16.2" thickBot="1">
      <c r="C77" s="4993"/>
      <c r="D77" s="4993"/>
      <c r="E77" s="4993"/>
      <c r="F77" s="4993"/>
      <c r="G77" s="4993"/>
      <c r="H77" s="4993"/>
      <c r="I77" s="4993"/>
      <c r="J77" s="4993"/>
      <c r="K77" s="4993"/>
      <c r="L77" s="4993"/>
      <c r="M77" s="4993"/>
      <c r="N77" s="4993"/>
      <c r="O77" s="4993"/>
      <c r="P77" s="5683" t="s">
        <v>1441</v>
      </c>
      <c r="Q77" s="5683"/>
      <c r="R77" s="5577"/>
      <c r="S77" s="5577"/>
      <c r="T77" s="5577"/>
      <c r="U77" s="5577"/>
      <c r="V77" s="5577"/>
      <c r="W77" s="5577"/>
      <c r="X77" s="5577"/>
      <c r="Y77" s="5577"/>
      <c r="Z77" s="5577"/>
      <c r="AA77" s="5577"/>
      <c r="AB77" s="5577"/>
      <c r="AC77" s="5577"/>
      <c r="AD77" s="5577"/>
      <c r="AE77" s="5743"/>
      <c r="AF77" s="5577"/>
      <c r="AG77" s="5577"/>
      <c r="AH77" s="5742" t="s">
        <v>1260</v>
      </c>
      <c r="AI77" s="5799" t="s">
        <v>1409</v>
      </c>
      <c r="AJ77" s="5800"/>
      <c r="AK77" s="5800"/>
      <c r="AL77" s="5800"/>
      <c r="AM77" s="5800"/>
      <c r="AN77" s="5800"/>
      <c r="AO77" s="5577"/>
      <c r="AP77" s="5577"/>
      <c r="AQ77" s="5577"/>
      <c r="AR77" s="5577"/>
      <c r="AS77" s="5577"/>
      <c r="AT77" s="5577"/>
      <c r="AU77" s="5577"/>
      <c r="AV77" s="5577"/>
      <c r="AW77" s="5577"/>
      <c r="AX77" s="4993"/>
      <c r="AY77" s="5082"/>
      <c r="AZ77" s="5082"/>
      <c r="BA77" s="5082"/>
      <c r="BB77" s="5082"/>
      <c r="BC77" s="5082"/>
      <c r="BD77" s="5082"/>
      <c r="BE77" s="5082"/>
      <c r="BF77" s="5082"/>
      <c r="BG77" s="5082"/>
      <c r="BH77" s="5082"/>
      <c r="BI77" s="5082"/>
      <c r="BJ77" s="5082"/>
      <c r="BK77" s="5082"/>
      <c r="BL77" s="5082"/>
      <c r="BM77" s="5082"/>
      <c r="BN77" s="5082"/>
      <c r="BO77" s="5082"/>
      <c r="BP77" s="5309" t="s">
        <v>966</v>
      </c>
      <c r="BQ77" s="5082"/>
      <c r="BR77" s="5083"/>
      <c r="BS77" s="5058"/>
      <c r="BT77" s="5058"/>
      <c r="BU77" s="5058"/>
      <c r="BV77" s="5058"/>
      <c r="BW77" s="5058"/>
      <c r="BX77" s="5058"/>
      <c r="BY77" s="5058"/>
      <c r="BZ77" s="5058"/>
      <c r="CA77" s="5058"/>
      <c r="CB77" s="5058"/>
      <c r="CC77" s="5058"/>
      <c r="CD77" s="5058"/>
      <c r="CE77" s="4993"/>
      <c r="CF77" s="5122"/>
      <c r="CG77" s="5122"/>
      <c r="CH77" s="5122"/>
      <c r="CI77" s="5122"/>
      <c r="CJ77" s="5122"/>
      <c r="CK77" s="5122"/>
      <c r="CL77" s="5122"/>
      <c r="CM77" s="5122"/>
      <c r="CN77" s="5122"/>
      <c r="CO77" s="5122"/>
      <c r="CP77" s="5122"/>
      <c r="CQ77" s="5122"/>
      <c r="CR77" s="5122"/>
      <c r="CS77" s="5122"/>
      <c r="CT77" s="5122"/>
      <c r="CU77" s="5122"/>
      <c r="CV77" s="5122"/>
      <c r="CW77" s="5122"/>
      <c r="CX77" s="5105"/>
      <c r="CY77" s="5122"/>
      <c r="CZ77" s="5139"/>
      <c r="DA77" s="5104"/>
      <c r="DB77" s="5104"/>
      <c r="DC77" s="5104"/>
      <c r="DD77" s="5104"/>
      <c r="DE77" s="5104"/>
      <c r="DF77" s="5104"/>
      <c r="DG77" s="5104"/>
      <c r="DH77" s="5104"/>
      <c r="DI77" s="5104"/>
      <c r="DJ77" s="5104"/>
      <c r="DK77" s="5104"/>
      <c r="DL77" s="5104"/>
      <c r="DM77" s="5104"/>
      <c r="DO77" s="5012"/>
      <c r="DP77" s="5012"/>
      <c r="DQ77" s="5012"/>
      <c r="DR77" s="5012"/>
      <c r="DS77" s="5012"/>
      <c r="DT77" s="5012"/>
      <c r="DU77" s="5012"/>
      <c r="DV77" s="5012"/>
      <c r="DW77" s="5012"/>
      <c r="DX77" s="5012"/>
      <c r="DY77" s="5012"/>
      <c r="DZ77" s="5012"/>
      <c r="EA77" s="5012"/>
      <c r="EB77" s="5012"/>
      <c r="EC77" s="5012"/>
      <c r="ED77" s="5012"/>
      <c r="EE77" s="5012"/>
      <c r="EF77" s="5012"/>
      <c r="EG77" s="5013"/>
      <c r="EH77" s="5013"/>
      <c r="EI77" s="5048"/>
      <c r="EJ77" s="5003"/>
      <c r="EK77" s="5003"/>
      <c r="EL77" s="5003"/>
      <c r="EM77" s="5003"/>
      <c r="EN77" s="5003"/>
      <c r="EO77" s="5003"/>
      <c r="EP77" s="5003"/>
      <c r="EQ77" s="5003"/>
      <c r="ER77" s="5003"/>
      <c r="ES77" s="5003"/>
      <c r="ET77" s="5003"/>
      <c r="EU77" s="5003"/>
      <c r="EV77" s="5003"/>
      <c r="EX77" s="5512"/>
      <c r="EY77" s="5512"/>
      <c r="EZ77" s="5512"/>
      <c r="FA77" s="5512"/>
      <c r="FB77" s="5512"/>
      <c r="FC77" s="5512"/>
      <c r="FD77" s="5512"/>
      <c r="FE77" s="5512"/>
      <c r="FF77" s="5512"/>
      <c r="FG77" s="5512"/>
      <c r="FH77" s="5512"/>
      <c r="FI77" s="5512"/>
      <c r="FJ77" s="5512"/>
      <c r="FK77" s="5512"/>
      <c r="FL77" s="5512"/>
      <c r="FM77" s="5512"/>
      <c r="FN77" s="5512"/>
      <c r="FO77" s="5512"/>
      <c r="FP77" s="5529"/>
      <c r="FQ77" s="5529"/>
      <c r="FR77" s="5542"/>
      <c r="FS77" s="5543"/>
      <c r="FT77" s="5543"/>
      <c r="FU77" s="5543"/>
      <c r="FV77" s="5543"/>
      <c r="FW77" s="5543"/>
      <c r="FX77" s="5543"/>
      <c r="FY77" s="5543"/>
      <c r="FZ77" s="5543"/>
      <c r="GA77" s="5543"/>
      <c r="GB77" s="5543"/>
      <c r="GC77" s="5543"/>
      <c r="GD77" s="5543"/>
      <c r="GF77" s="5122"/>
      <c r="GG77" s="5122"/>
      <c r="GH77" s="5122"/>
      <c r="GI77" s="5122"/>
      <c r="GJ77" s="5122"/>
      <c r="GK77" s="5122"/>
      <c r="GL77" s="5122"/>
      <c r="GM77" s="5122"/>
      <c r="GN77" s="5122"/>
      <c r="GO77" s="5122"/>
      <c r="GP77" s="5122"/>
      <c r="GQ77" s="5122"/>
      <c r="GR77" s="5122"/>
      <c r="GS77" s="5122"/>
      <c r="GT77" s="5122"/>
      <c r="GU77" s="5122"/>
      <c r="GV77" s="5122"/>
      <c r="GW77" s="5124"/>
      <c r="GX77" s="5124"/>
      <c r="GY77" s="5133"/>
      <c r="GZ77" s="5134"/>
      <c r="HA77" s="5134"/>
      <c r="HB77" s="5134"/>
      <c r="HC77" s="5134"/>
      <c r="HD77" s="5134"/>
      <c r="HE77" s="5134"/>
      <c r="HF77" s="5134"/>
      <c r="HG77" s="5134"/>
      <c r="HH77" s="5134"/>
      <c r="HI77" s="5134"/>
      <c r="HJ77" s="5134"/>
      <c r="HK77" s="5134"/>
    </row>
    <row r="78" spans="3:219">
      <c r="C78" s="4993"/>
      <c r="D78" s="4993"/>
      <c r="E78" s="4993"/>
      <c r="F78" s="4993"/>
      <c r="G78" s="4993"/>
      <c r="H78" s="4993"/>
      <c r="I78" s="4993"/>
      <c r="J78" s="4993"/>
      <c r="K78" s="4993"/>
      <c r="L78" s="4993"/>
      <c r="M78" s="4993"/>
      <c r="N78" s="4993"/>
      <c r="O78" s="4993"/>
      <c r="P78" s="5579"/>
      <c r="Q78" s="5579"/>
      <c r="R78" s="5579"/>
      <c r="S78" s="5579" t="s">
        <v>14</v>
      </c>
      <c r="T78" s="5579" t="s">
        <v>12</v>
      </c>
      <c r="U78" s="5579"/>
      <c r="V78" s="5579"/>
      <c r="W78" s="5579" t="s">
        <v>15</v>
      </c>
      <c r="X78" s="5579" t="s">
        <v>12</v>
      </c>
      <c r="Y78" s="5579" t="s">
        <v>12</v>
      </c>
      <c r="Z78" s="5579"/>
      <c r="AA78" s="5579"/>
      <c r="AB78" s="5579"/>
      <c r="AC78" s="5579"/>
      <c r="AD78" s="5579" t="s">
        <v>0</v>
      </c>
      <c r="AE78" s="5579"/>
      <c r="AF78" s="5579"/>
      <c r="AG78" s="6396"/>
      <c r="AH78" s="5579"/>
      <c r="AI78" s="5772"/>
      <c r="AJ78" s="5773" t="s">
        <v>14</v>
      </c>
      <c r="AK78" s="5773" t="s">
        <v>12</v>
      </c>
      <c r="AL78" s="5773"/>
      <c r="AM78" s="5773"/>
      <c r="AN78" s="5773" t="s">
        <v>15</v>
      </c>
      <c r="AO78" s="5773" t="s">
        <v>12</v>
      </c>
      <c r="AP78" s="5773" t="s">
        <v>12</v>
      </c>
      <c r="AQ78" s="5773"/>
      <c r="AR78" s="5773"/>
      <c r="AS78" s="5773"/>
      <c r="AT78" s="5773"/>
      <c r="AU78" s="5773" t="s">
        <v>0</v>
      </c>
      <c r="AV78" s="5774"/>
      <c r="AW78" s="5775"/>
      <c r="AX78" s="4993"/>
      <c r="AY78" s="5082"/>
      <c r="AZ78" s="5082"/>
      <c r="BA78" s="5082"/>
      <c r="BB78" s="5082"/>
      <c r="BC78" s="5082"/>
      <c r="BD78" s="5082"/>
      <c r="BE78" s="5082"/>
      <c r="BF78" s="5082"/>
      <c r="BG78" s="5082"/>
      <c r="BH78" s="5082"/>
      <c r="BI78" s="5082"/>
      <c r="BJ78" s="5082"/>
      <c r="BK78" s="5082"/>
      <c r="BL78" s="5082"/>
      <c r="BM78" s="5082"/>
      <c r="BN78" s="5082"/>
      <c r="BO78" s="5082"/>
      <c r="BP78" s="5262"/>
      <c r="BQ78" s="5084"/>
      <c r="BR78" s="5085" t="s">
        <v>14</v>
      </c>
      <c r="BS78" s="5085" t="s">
        <v>12</v>
      </c>
      <c r="BT78" s="5085"/>
      <c r="BU78" s="5085"/>
      <c r="BV78" s="5085" t="s">
        <v>15</v>
      </c>
      <c r="BW78" s="5085" t="s">
        <v>12</v>
      </c>
      <c r="BX78" s="5085" t="s">
        <v>12</v>
      </c>
      <c r="BY78" s="5085"/>
      <c r="BZ78" s="5085"/>
      <c r="CA78" s="5085"/>
      <c r="CB78" s="5085"/>
      <c r="CC78" s="5085" t="s">
        <v>0</v>
      </c>
      <c r="CD78" s="5086"/>
      <c r="CE78" s="4993"/>
      <c r="CF78" s="5122"/>
      <c r="CG78" s="5122"/>
      <c r="CH78" s="5122"/>
      <c r="CI78" s="5122"/>
      <c r="CJ78" s="5122"/>
      <c r="CK78" s="5122"/>
      <c r="CL78" s="5122"/>
      <c r="CM78" s="5122"/>
      <c r="CN78" s="5122"/>
      <c r="CO78" s="5122"/>
      <c r="CP78" s="5122"/>
      <c r="CQ78" s="5122"/>
      <c r="CR78" s="5122"/>
      <c r="CS78" s="5122"/>
      <c r="CT78" s="5122"/>
      <c r="CU78" s="5122"/>
      <c r="CV78" s="5122"/>
      <c r="CW78" s="5122"/>
      <c r="CX78" s="5106"/>
      <c r="CY78" s="5107"/>
      <c r="CZ78" s="5108" t="s">
        <v>14</v>
      </c>
      <c r="DA78" s="5108" t="s">
        <v>12</v>
      </c>
      <c r="DB78" s="5108"/>
      <c r="DC78" s="5108"/>
      <c r="DD78" s="5108" t="s">
        <v>15</v>
      </c>
      <c r="DE78" s="5108" t="s">
        <v>12</v>
      </c>
      <c r="DF78" s="5108" t="s">
        <v>12</v>
      </c>
      <c r="DG78" s="5108"/>
      <c r="DH78" s="5108"/>
      <c r="DI78" s="5108"/>
      <c r="DJ78" s="5108"/>
      <c r="DK78" s="5108" t="s">
        <v>0</v>
      </c>
      <c r="DL78" s="5180"/>
      <c r="DM78" s="5109"/>
      <c r="DO78" s="5012"/>
      <c r="DP78" s="5012"/>
      <c r="DQ78" s="5012"/>
      <c r="DR78" s="5012"/>
      <c r="DS78" s="5012"/>
      <c r="DT78" s="5012"/>
      <c r="DU78" s="5012"/>
      <c r="DV78" s="5012"/>
      <c r="DW78" s="5012"/>
      <c r="DX78" s="5012"/>
      <c r="DY78" s="5012"/>
      <c r="DZ78" s="5012"/>
      <c r="EA78" s="5012"/>
      <c r="EB78" s="5012"/>
      <c r="EC78" s="5012"/>
      <c r="ED78" s="5012"/>
      <c r="EE78" s="5012"/>
      <c r="EF78" s="5012"/>
      <c r="EG78" s="5013"/>
      <c r="EH78" s="5013"/>
      <c r="EI78" s="5048"/>
      <c r="EJ78" s="5003"/>
      <c r="EK78" s="5003"/>
      <c r="EL78" s="5003"/>
      <c r="EM78" s="5003"/>
      <c r="EN78" s="5003"/>
      <c r="EO78" s="5003"/>
      <c r="EP78" s="5003"/>
      <c r="EQ78" s="5003"/>
      <c r="ER78" s="5003"/>
      <c r="ES78" s="5003"/>
      <c r="ET78" s="5003"/>
      <c r="EU78" s="5003"/>
      <c r="EV78" s="5003"/>
      <c r="EX78" s="5512"/>
      <c r="EY78" s="5512"/>
      <c r="EZ78" s="5512"/>
      <c r="FA78" s="5512"/>
      <c r="FB78" s="5512"/>
      <c r="FC78" s="5512"/>
      <c r="FD78" s="5512"/>
      <c r="FE78" s="5512"/>
      <c r="FF78" s="5512"/>
      <c r="FG78" s="5512"/>
      <c r="FH78" s="5512"/>
      <c r="FI78" s="5512"/>
      <c r="FJ78" s="5512"/>
      <c r="FK78" s="5512"/>
      <c r="FL78" s="5512"/>
      <c r="FM78" s="5512"/>
      <c r="FN78" s="5512"/>
      <c r="FO78" s="5512"/>
      <c r="FP78" s="5529"/>
      <c r="FQ78" s="5529"/>
      <c r="FR78" s="5542"/>
      <c r="FS78" s="5543"/>
      <c r="FT78" s="5543"/>
      <c r="FU78" s="5543"/>
      <c r="FV78" s="5543"/>
      <c r="FW78" s="5543"/>
      <c r="FX78" s="5543"/>
      <c r="FY78" s="5543"/>
      <c r="FZ78" s="5543"/>
      <c r="GA78" s="5543"/>
      <c r="GB78" s="5543"/>
      <c r="GC78" s="5543"/>
      <c r="GD78" s="5543"/>
      <c r="GF78" s="5122"/>
      <c r="GG78" s="5122"/>
      <c r="GH78" s="5122"/>
      <c r="GI78" s="5122"/>
      <c r="GJ78" s="5122"/>
      <c r="GK78" s="5122"/>
      <c r="GL78" s="5122"/>
      <c r="GM78" s="5122"/>
      <c r="GN78" s="5122"/>
      <c r="GO78" s="5122"/>
      <c r="GP78" s="5122"/>
      <c r="GQ78" s="5122"/>
      <c r="GR78" s="5122"/>
      <c r="GS78" s="5122"/>
      <c r="GT78" s="5122"/>
      <c r="GU78" s="5122"/>
      <c r="GV78" s="5122"/>
      <c r="GW78" s="5124"/>
      <c r="GX78" s="5124"/>
      <c r="GY78" s="5133"/>
      <c r="GZ78" s="5134"/>
      <c r="HA78" s="5134"/>
      <c r="HB78" s="5134"/>
      <c r="HC78" s="5134"/>
      <c r="HD78" s="5134"/>
      <c r="HE78" s="5134"/>
      <c r="HF78" s="5134"/>
      <c r="HG78" s="5134"/>
      <c r="HH78" s="5134"/>
      <c r="HI78" s="5134"/>
      <c r="HJ78" s="5134"/>
      <c r="HK78" s="5134"/>
    </row>
    <row r="79" spans="3:219" ht="16.2" thickBot="1">
      <c r="C79" s="4993"/>
      <c r="D79" s="4993"/>
      <c r="E79" s="4993"/>
      <c r="F79" s="4993"/>
      <c r="G79" s="4993"/>
      <c r="H79" s="4993"/>
      <c r="I79" s="4993"/>
      <c r="J79" s="4993"/>
      <c r="K79" s="4993"/>
      <c r="L79" s="4993"/>
      <c r="M79" s="4993"/>
      <c r="N79" s="4993"/>
      <c r="O79" s="4993"/>
      <c r="P79" s="5580" t="s">
        <v>3</v>
      </c>
      <c r="Q79" s="5580" t="s">
        <v>4</v>
      </c>
      <c r="R79" s="5580" t="s">
        <v>18</v>
      </c>
      <c r="S79" s="5580" t="s">
        <v>19</v>
      </c>
      <c r="T79" s="5580" t="s">
        <v>19</v>
      </c>
      <c r="U79" s="5580" t="s">
        <v>20</v>
      </c>
      <c r="V79" s="5580" t="s">
        <v>21</v>
      </c>
      <c r="W79" s="5580" t="s">
        <v>22</v>
      </c>
      <c r="X79" s="5580" t="s">
        <v>23</v>
      </c>
      <c r="Y79" s="5580" t="s">
        <v>23</v>
      </c>
      <c r="Z79" s="5580" t="s">
        <v>1227</v>
      </c>
      <c r="AA79" s="5580" t="s">
        <v>20</v>
      </c>
      <c r="AB79" s="5580" t="s">
        <v>25</v>
      </c>
      <c r="AC79" s="5580" t="s">
        <v>0</v>
      </c>
      <c r="AD79" s="5580" t="s">
        <v>1363</v>
      </c>
      <c r="AE79" s="5580" t="s">
        <v>1388</v>
      </c>
      <c r="AF79" s="5580" t="s">
        <v>26</v>
      </c>
      <c r="AG79" s="6396"/>
      <c r="AH79" s="5580" t="s">
        <v>4</v>
      </c>
      <c r="AI79" s="5776" t="s">
        <v>18</v>
      </c>
      <c r="AJ79" s="5777" t="s">
        <v>19</v>
      </c>
      <c r="AK79" s="5777" t="s">
        <v>19</v>
      </c>
      <c r="AL79" s="5777" t="s">
        <v>20</v>
      </c>
      <c r="AM79" s="5777" t="s">
        <v>21</v>
      </c>
      <c r="AN79" s="5777" t="s">
        <v>22</v>
      </c>
      <c r="AO79" s="5777" t="s">
        <v>23</v>
      </c>
      <c r="AP79" s="5777" t="s">
        <v>23</v>
      </c>
      <c r="AQ79" s="5777" t="s">
        <v>24</v>
      </c>
      <c r="AR79" s="5777" t="s">
        <v>20</v>
      </c>
      <c r="AS79" s="5777" t="s">
        <v>25</v>
      </c>
      <c r="AT79" s="5777" t="s">
        <v>0</v>
      </c>
      <c r="AU79" s="5777" t="s">
        <v>1363</v>
      </c>
      <c r="AV79" s="5778" t="s">
        <v>1388</v>
      </c>
      <c r="AW79" s="5779" t="s">
        <v>26</v>
      </c>
      <c r="AX79" s="4993"/>
      <c r="AY79" s="5057" t="s">
        <v>1376</v>
      </c>
      <c r="AZ79" s="5057"/>
      <c r="BA79" s="5058"/>
      <c r="BB79" s="5058"/>
      <c r="BC79" s="5058"/>
      <c r="BD79" s="5058"/>
      <c r="BE79" s="5058"/>
      <c r="BF79" s="5058"/>
      <c r="BG79" s="5058"/>
      <c r="BH79" s="5058"/>
      <c r="BI79" s="5058"/>
      <c r="BJ79" s="5058"/>
      <c r="BK79" s="5058"/>
      <c r="BL79" s="5058"/>
      <c r="BM79" s="5058"/>
      <c r="BN79" s="5058"/>
      <c r="BO79" s="5082"/>
      <c r="BP79" s="5263" t="s">
        <v>4</v>
      </c>
      <c r="BQ79" s="5087" t="s">
        <v>18</v>
      </c>
      <c r="BR79" s="5088" t="s">
        <v>19</v>
      </c>
      <c r="BS79" s="5088" t="s">
        <v>19</v>
      </c>
      <c r="BT79" s="5088" t="s">
        <v>20</v>
      </c>
      <c r="BU79" s="5088" t="s">
        <v>21</v>
      </c>
      <c r="BV79" s="5088" t="s">
        <v>22</v>
      </c>
      <c r="BW79" s="5088" t="s">
        <v>23</v>
      </c>
      <c r="BX79" s="5088" t="s">
        <v>23</v>
      </c>
      <c r="BY79" s="5088" t="s">
        <v>24</v>
      </c>
      <c r="BZ79" s="5088" t="s">
        <v>20</v>
      </c>
      <c r="CA79" s="5088" t="s">
        <v>25</v>
      </c>
      <c r="CB79" s="5088" t="s">
        <v>0</v>
      </c>
      <c r="CC79" s="5088" t="s">
        <v>1363</v>
      </c>
      <c r="CD79" s="5089" t="s">
        <v>26</v>
      </c>
      <c r="CE79" s="4993"/>
      <c r="CF79" s="5103" t="s">
        <v>1382</v>
      </c>
      <c r="CG79" s="5103"/>
      <c r="CH79" s="5104"/>
      <c r="CI79" s="5104"/>
      <c r="CJ79" s="5104"/>
      <c r="CK79" s="5104"/>
      <c r="CL79" s="5104"/>
      <c r="CM79" s="5104"/>
      <c r="CN79" s="5104"/>
      <c r="CO79" s="5104"/>
      <c r="CP79" s="5104"/>
      <c r="CQ79" s="5104"/>
      <c r="CR79" s="5104"/>
      <c r="CS79" s="5104"/>
      <c r="CT79" s="5104"/>
      <c r="CU79" s="5104"/>
      <c r="CV79" s="5104"/>
      <c r="CW79" s="5122"/>
      <c r="CX79" s="5110" t="s">
        <v>4</v>
      </c>
      <c r="CY79" s="5111" t="s">
        <v>18</v>
      </c>
      <c r="CZ79" s="5112" t="s">
        <v>19</v>
      </c>
      <c r="DA79" s="5112" t="s">
        <v>19</v>
      </c>
      <c r="DB79" s="5112" t="s">
        <v>20</v>
      </c>
      <c r="DC79" s="5112" t="s">
        <v>21</v>
      </c>
      <c r="DD79" s="5112" t="s">
        <v>22</v>
      </c>
      <c r="DE79" s="5112" t="s">
        <v>23</v>
      </c>
      <c r="DF79" s="5112" t="s">
        <v>23</v>
      </c>
      <c r="DG79" s="5112" t="s">
        <v>24</v>
      </c>
      <c r="DH79" s="5112" t="s">
        <v>20</v>
      </c>
      <c r="DI79" s="5112" t="s">
        <v>25</v>
      </c>
      <c r="DJ79" s="5112" t="s">
        <v>0</v>
      </c>
      <c r="DK79" s="5112" t="s">
        <v>1363</v>
      </c>
      <c r="DL79" s="5181"/>
      <c r="DM79" s="5113" t="s">
        <v>26</v>
      </c>
      <c r="DO79" s="4995" t="s">
        <v>1403</v>
      </c>
      <c r="DP79" s="4995"/>
      <c r="DQ79" s="4993"/>
      <c r="DR79" s="4993"/>
      <c r="DS79" s="4993"/>
      <c r="DT79" s="4993"/>
      <c r="DU79" s="4993"/>
      <c r="DV79" s="4993"/>
      <c r="DW79" s="4993"/>
      <c r="DX79" s="4993"/>
      <c r="DY79" s="4993"/>
      <c r="DZ79" s="4993"/>
      <c r="EA79" s="4993"/>
      <c r="EB79" s="4993"/>
      <c r="EC79" s="4993"/>
      <c r="ED79" s="4993"/>
      <c r="EE79" s="4993"/>
      <c r="EF79" s="5012"/>
      <c r="EG79" s="5013"/>
      <c r="EH79" s="5013"/>
      <c r="EI79" s="5048"/>
      <c r="EJ79" s="5003"/>
      <c r="EK79" s="5003"/>
      <c r="EL79" s="5003"/>
      <c r="EM79" s="5003"/>
      <c r="EN79" s="5003"/>
      <c r="EO79" s="5003"/>
      <c r="EP79" s="5003"/>
      <c r="EQ79" s="5003"/>
      <c r="ER79" s="5003"/>
      <c r="ES79" s="5003"/>
      <c r="ET79" s="5003"/>
      <c r="EU79" s="5003"/>
      <c r="EV79" s="5003"/>
      <c r="EX79" s="5508" t="s">
        <v>1425</v>
      </c>
      <c r="EY79" s="5508"/>
      <c r="EZ79" s="5509"/>
      <c r="FA79" s="5509"/>
      <c r="FB79" s="5509"/>
      <c r="FC79" s="5509"/>
      <c r="FD79" s="5509"/>
      <c r="FE79" s="5509"/>
      <c r="FF79" s="5509"/>
      <c r="FG79" s="5509"/>
      <c r="FH79" s="5509"/>
      <c r="FI79" s="5509"/>
      <c r="FJ79" s="5509"/>
      <c r="FK79" s="5509"/>
      <c r="FL79" s="5509"/>
      <c r="FM79" s="5509"/>
      <c r="FN79" s="5509"/>
      <c r="FO79" s="5512"/>
      <c r="FP79" s="5529"/>
      <c r="FQ79" s="5529"/>
      <c r="FR79" s="5542"/>
      <c r="FS79" s="5543"/>
      <c r="FT79" s="5543"/>
      <c r="FU79" s="5543"/>
      <c r="FV79" s="5543"/>
      <c r="FW79" s="5543"/>
      <c r="FX79" s="5543"/>
      <c r="FY79" s="5543"/>
      <c r="FZ79" s="5543"/>
      <c r="GA79" s="5543"/>
      <c r="GB79" s="5543"/>
      <c r="GC79" s="5543"/>
      <c r="GD79" s="5543"/>
      <c r="GF79" s="6326" t="s">
        <v>1435</v>
      </c>
      <c r="GG79" s="5103"/>
      <c r="GH79" s="5104"/>
      <c r="GI79" s="5104"/>
      <c r="GJ79" s="5104"/>
      <c r="GK79" s="5104"/>
      <c r="GL79" s="5104"/>
      <c r="GM79" s="5104"/>
      <c r="GN79" s="5104"/>
      <c r="GO79" s="5104"/>
      <c r="GP79" s="5104"/>
      <c r="GQ79" s="5104"/>
      <c r="GR79" s="5104"/>
      <c r="GS79" s="5104"/>
      <c r="GT79" s="5104"/>
      <c r="GU79" s="5104"/>
      <c r="GV79" s="5122"/>
      <c r="GW79" s="5124"/>
      <c r="GX79" s="5124"/>
      <c r="GY79" s="5133"/>
      <c r="GZ79" s="5134"/>
      <c r="HA79" s="5134"/>
      <c r="HB79" s="5134"/>
      <c r="HC79" s="5134"/>
      <c r="HD79" s="5134"/>
      <c r="HE79" s="5134"/>
      <c r="HF79" s="5134"/>
      <c r="HG79" s="5134"/>
      <c r="HH79" s="5134"/>
      <c r="HI79" s="5134"/>
      <c r="HJ79" s="5134"/>
      <c r="HK79" s="5134"/>
    </row>
    <row r="80" spans="3:219" ht="15" thickBot="1">
      <c r="C80" s="4993"/>
      <c r="D80" s="4993"/>
      <c r="E80" s="4993"/>
      <c r="F80" s="4993"/>
      <c r="G80" s="4993"/>
      <c r="H80" s="4993"/>
      <c r="I80" s="4993"/>
      <c r="J80" s="4993"/>
      <c r="K80" s="4993"/>
      <c r="L80" s="4993"/>
      <c r="M80" s="4993"/>
      <c r="N80" s="4993"/>
      <c r="O80" s="4993"/>
      <c r="P80" s="5581"/>
      <c r="Q80" s="5581"/>
      <c r="R80" s="5581"/>
      <c r="S80" s="5581" t="s">
        <v>3</v>
      </c>
      <c r="T80" s="5581" t="s">
        <v>18</v>
      </c>
      <c r="U80" s="5581"/>
      <c r="V80" s="5581"/>
      <c r="W80" s="5581" t="s">
        <v>21</v>
      </c>
      <c r="X80" s="5581" t="s">
        <v>27</v>
      </c>
      <c r="Y80" s="5581" t="s">
        <v>28</v>
      </c>
      <c r="Z80" s="5581"/>
      <c r="AA80" s="5581"/>
      <c r="AB80" s="5581"/>
      <c r="AC80" s="5581"/>
      <c r="AD80" s="5581" t="s">
        <v>11</v>
      </c>
      <c r="AE80" s="5581"/>
      <c r="AF80" s="5581"/>
      <c r="AG80" s="6396"/>
      <c r="AH80" s="5581"/>
      <c r="AI80" s="5780"/>
      <c r="AJ80" s="5781" t="s">
        <v>3</v>
      </c>
      <c r="AK80" s="5781" t="s">
        <v>18</v>
      </c>
      <c r="AL80" s="5781"/>
      <c r="AM80" s="5781"/>
      <c r="AN80" s="5781" t="s">
        <v>21</v>
      </c>
      <c r="AO80" s="5781" t="s">
        <v>27</v>
      </c>
      <c r="AP80" s="5781" t="s">
        <v>28</v>
      </c>
      <c r="AQ80" s="5781"/>
      <c r="AR80" s="5781"/>
      <c r="AS80" s="5781"/>
      <c r="AT80" s="5781"/>
      <c r="AU80" s="5781" t="s">
        <v>11</v>
      </c>
      <c r="AV80" s="5782"/>
      <c r="AW80" s="5783"/>
      <c r="AX80" s="4993"/>
      <c r="AY80" s="5059"/>
      <c r="AZ80" s="5059"/>
      <c r="BA80" s="5059"/>
      <c r="BB80" s="5059" t="s">
        <v>14</v>
      </c>
      <c r="BC80" s="5059" t="s">
        <v>12</v>
      </c>
      <c r="BD80" s="5059"/>
      <c r="BE80" s="5059"/>
      <c r="BF80" s="5059" t="s">
        <v>15</v>
      </c>
      <c r="BG80" s="5059" t="s">
        <v>12</v>
      </c>
      <c r="BH80" s="5059" t="s">
        <v>12</v>
      </c>
      <c r="BI80" s="5059"/>
      <c r="BJ80" s="5059"/>
      <c r="BK80" s="5059"/>
      <c r="BL80" s="5059"/>
      <c r="BM80" s="5059" t="s">
        <v>0</v>
      </c>
      <c r="BN80" s="5059"/>
      <c r="BO80" s="5082"/>
      <c r="BP80" s="5264"/>
      <c r="BQ80" s="5090"/>
      <c r="BR80" s="5091" t="s">
        <v>3</v>
      </c>
      <c r="BS80" s="5091" t="s">
        <v>18</v>
      </c>
      <c r="BT80" s="5091"/>
      <c r="BU80" s="5091"/>
      <c r="BV80" s="5091" t="s">
        <v>21</v>
      </c>
      <c r="BW80" s="5091" t="s">
        <v>27</v>
      </c>
      <c r="BX80" s="5091" t="s">
        <v>28</v>
      </c>
      <c r="BY80" s="5091"/>
      <c r="BZ80" s="5091"/>
      <c r="CA80" s="5091"/>
      <c r="CB80" s="5091"/>
      <c r="CC80" s="5091" t="s">
        <v>11</v>
      </c>
      <c r="CD80" s="5092"/>
      <c r="CE80" s="4993"/>
      <c r="CF80" s="5106"/>
      <c r="CG80" s="5106"/>
      <c r="CH80" s="5106"/>
      <c r="CI80" s="5106" t="s">
        <v>14</v>
      </c>
      <c r="CJ80" s="5106" t="s">
        <v>12</v>
      </c>
      <c r="CK80" s="5106"/>
      <c r="CL80" s="5106"/>
      <c r="CM80" s="5106" t="s">
        <v>15</v>
      </c>
      <c r="CN80" s="5106" t="s">
        <v>12</v>
      </c>
      <c r="CO80" s="5106" t="s">
        <v>12</v>
      </c>
      <c r="CP80" s="5106"/>
      <c r="CQ80" s="5106"/>
      <c r="CR80" s="5106"/>
      <c r="CS80" s="5106"/>
      <c r="CT80" s="5106" t="s">
        <v>0</v>
      </c>
      <c r="CU80" s="5106"/>
      <c r="CV80" s="5106"/>
      <c r="CW80" s="5122"/>
      <c r="CX80" s="5114"/>
      <c r="CY80" s="5115"/>
      <c r="CZ80" s="5116" t="s">
        <v>3</v>
      </c>
      <c r="DA80" s="5116" t="s">
        <v>18</v>
      </c>
      <c r="DB80" s="5116"/>
      <c r="DC80" s="5116"/>
      <c r="DD80" s="5116" t="s">
        <v>21</v>
      </c>
      <c r="DE80" s="5116" t="s">
        <v>27</v>
      </c>
      <c r="DF80" s="5116" t="s">
        <v>28</v>
      </c>
      <c r="DG80" s="5116"/>
      <c r="DH80" s="5116"/>
      <c r="DI80" s="5116"/>
      <c r="DJ80" s="5116"/>
      <c r="DK80" s="5116" t="s">
        <v>11</v>
      </c>
      <c r="DL80" s="5182"/>
      <c r="DM80" s="5117"/>
      <c r="DO80" s="5016"/>
      <c r="DP80" s="5016"/>
      <c r="DQ80" s="5016"/>
      <c r="DR80" s="5016" t="s">
        <v>14</v>
      </c>
      <c r="DS80" s="5016" t="s">
        <v>12</v>
      </c>
      <c r="DT80" s="5016"/>
      <c r="DU80" s="5016"/>
      <c r="DV80" s="5016" t="s">
        <v>15</v>
      </c>
      <c r="DW80" s="5016" t="s">
        <v>12</v>
      </c>
      <c r="DX80" s="5016" t="s">
        <v>12</v>
      </c>
      <c r="DY80" s="5016"/>
      <c r="DZ80" s="5016"/>
      <c r="EA80" s="5016"/>
      <c r="EB80" s="5016"/>
      <c r="EC80" s="5016" t="s">
        <v>0</v>
      </c>
      <c r="ED80" s="5016"/>
      <c r="EE80" s="5016"/>
      <c r="EF80" s="5012"/>
      <c r="EG80" s="5013"/>
      <c r="EH80" s="5013"/>
      <c r="EI80" s="5048"/>
      <c r="EJ80" s="5003"/>
      <c r="EK80" s="5003"/>
      <c r="EL80" s="5003"/>
      <c r="EM80" s="5003"/>
      <c r="EN80" s="5003"/>
      <c r="EO80" s="5003"/>
      <c r="EP80" s="5003"/>
      <c r="EQ80" s="5003"/>
      <c r="ER80" s="5003"/>
      <c r="ES80" s="5003"/>
      <c r="ET80" s="5003"/>
      <c r="EU80" s="5003"/>
      <c r="EV80" s="5003"/>
      <c r="EX80" s="5558"/>
      <c r="EY80" s="5558"/>
      <c r="EZ80" s="5558"/>
      <c r="FA80" s="5558" t="s">
        <v>14</v>
      </c>
      <c r="FB80" s="5558" t="s">
        <v>12</v>
      </c>
      <c r="FC80" s="5558"/>
      <c r="FD80" s="5558"/>
      <c r="FE80" s="5558" t="s">
        <v>15</v>
      </c>
      <c r="FF80" s="5558" t="s">
        <v>12</v>
      </c>
      <c r="FG80" s="5558" t="s">
        <v>12</v>
      </c>
      <c r="FH80" s="5558"/>
      <c r="FI80" s="5558"/>
      <c r="FJ80" s="5558"/>
      <c r="FK80" s="5558"/>
      <c r="FL80" s="5558" t="s">
        <v>0</v>
      </c>
      <c r="FM80" s="5558"/>
      <c r="FN80" s="5558"/>
      <c r="FO80" s="5512"/>
      <c r="FP80" s="5529"/>
      <c r="FQ80" s="5529"/>
      <c r="FR80" s="5542"/>
      <c r="FS80" s="5543"/>
      <c r="FT80" s="5543"/>
      <c r="FU80" s="5543"/>
      <c r="FV80" s="5543"/>
      <c r="FW80" s="5543"/>
      <c r="FX80" s="5543"/>
      <c r="FY80" s="5543"/>
      <c r="FZ80" s="5543"/>
      <c r="GA80" s="5543"/>
      <c r="GB80" s="5543"/>
      <c r="GC80" s="5543"/>
      <c r="GD80" s="5543"/>
      <c r="GF80" s="5106"/>
      <c r="GG80" s="5106"/>
      <c r="GH80" s="5106"/>
      <c r="GI80" s="5106" t="s">
        <v>14</v>
      </c>
      <c r="GJ80" s="5106" t="s">
        <v>12</v>
      </c>
      <c r="GK80" s="5106"/>
      <c r="GL80" s="5106"/>
      <c r="GM80" s="5106" t="s">
        <v>15</v>
      </c>
      <c r="GN80" s="5106" t="s">
        <v>12</v>
      </c>
      <c r="GO80" s="5106" t="s">
        <v>12</v>
      </c>
      <c r="GP80" s="5106"/>
      <c r="GQ80" s="5106"/>
      <c r="GR80" s="5106"/>
      <c r="GS80" s="5106"/>
      <c r="GT80" s="5106" t="s">
        <v>0</v>
      </c>
      <c r="GU80" s="5106"/>
      <c r="GV80" s="5122"/>
      <c r="GW80" s="5124"/>
      <c r="GX80" s="5124"/>
      <c r="GY80" s="5133"/>
      <c r="GZ80" s="5134"/>
      <c r="HA80" s="5134"/>
      <c r="HB80" s="5134"/>
      <c r="HC80" s="5134"/>
      <c r="HD80" s="5134"/>
      <c r="HE80" s="5134"/>
      <c r="HF80" s="5134"/>
      <c r="HG80" s="5134"/>
      <c r="HH80" s="5134"/>
      <c r="HI80" s="5134"/>
      <c r="HJ80" s="5134"/>
      <c r="HK80" s="5134"/>
    </row>
    <row r="81" spans="3:219">
      <c r="C81" s="4993"/>
      <c r="D81" s="4993"/>
      <c r="E81" s="4993"/>
      <c r="F81" s="4993"/>
      <c r="G81" s="4993"/>
      <c r="H81" s="4993"/>
      <c r="I81" s="4993"/>
      <c r="J81" s="4993"/>
      <c r="K81" s="4993"/>
      <c r="L81" s="4993"/>
      <c r="M81" s="4993"/>
      <c r="N81" s="4993"/>
      <c r="O81" s="4993"/>
      <c r="P81" s="5582"/>
      <c r="Q81" s="5583"/>
      <c r="R81" s="5584"/>
      <c r="S81" s="5584"/>
      <c r="T81" s="5585"/>
      <c r="U81" s="5586"/>
      <c r="V81" s="5584"/>
      <c r="W81" s="5587"/>
      <c r="X81" s="5588"/>
      <c r="Y81" s="5661"/>
      <c r="Z81" s="5583"/>
      <c r="AA81" s="5662"/>
      <c r="AB81" s="5662"/>
      <c r="AC81" s="5591"/>
      <c r="AD81" s="5591"/>
      <c r="AE81" s="5663"/>
      <c r="AF81" s="5684"/>
      <c r="AG81" s="6398"/>
      <c r="AH81" s="5801"/>
      <c r="AI81" s="5583"/>
      <c r="AJ81" s="5589"/>
      <c r="AK81" s="5802"/>
      <c r="AL81" s="5803"/>
      <c r="AM81" s="5583"/>
      <c r="AN81" s="5793"/>
      <c r="AO81" s="5588"/>
      <c r="AP81" s="5585"/>
      <c r="AQ81" s="5583"/>
      <c r="AR81" s="5590"/>
      <c r="AS81" s="5590"/>
      <c r="AT81" s="5793"/>
      <c r="AU81" s="5793"/>
      <c r="AV81" s="3565"/>
      <c r="AW81" s="5794"/>
      <c r="AX81" s="4993"/>
      <c r="AY81" s="5060" t="s">
        <v>3</v>
      </c>
      <c r="AZ81" s="5060" t="s">
        <v>4</v>
      </c>
      <c r="BA81" s="5060" t="s">
        <v>18</v>
      </c>
      <c r="BB81" s="5060" t="s">
        <v>19</v>
      </c>
      <c r="BC81" s="5060" t="s">
        <v>19</v>
      </c>
      <c r="BD81" s="5060" t="s">
        <v>20</v>
      </c>
      <c r="BE81" s="5060" t="s">
        <v>21</v>
      </c>
      <c r="BF81" s="5060" t="s">
        <v>22</v>
      </c>
      <c r="BG81" s="5060" t="s">
        <v>23</v>
      </c>
      <c r="BH81" s="5060" t="s">
        <v>23</v>
      </c>
      <c r="BI81" s="5060" t="s">
        <v>1227</v>
      </c>
      <c r="BJ81" s="5060" t="s">
        <v>20</v>
      </c>
      <c r="BK81" s="5060" t="s">
        <v>25</v>
      </c>
      <c r="BL81" s="5060" t="s">
        <v>0</v>
      </c>
      <c r="BM81" s="5060" t="s">
        <v>1363</v>
      </c>
      <c r="BN81" s="5060" t="s">
        <v>26</v>
      </c>
      <c r="BO81" s="5082"/>
      <c r="BP81" s="5330" t="s">
        <v>1130</v>
      </c>
      <c r="BQ81" s="5253">
        <v>6</v>
      </c>
      <c r="BR81" s="5330"/>
      <c r="BS81" s="5331">
        <v>44650</v>
      </c>
      <c r="BT81" s="5332">
        <v>20</v>
      </c>
      <c r="BU81" s="5330" t="s">
        <v>96</v>
      </c>
      <c r="BV81" s="5333">
        <v>17.93</v>
      </c>
      <c r="BW81" s="5870">
        <v>44656</v>
      </c>
      <c r="BX81" s="5334">
        <v>44656</v>
      </c>
      <c r="BY81" s="5398">
        <v>65213</v>
      </c>
      <c r="BZ81" s="5257">
        <v>22.71</v>
      </c>
      <c r="CA81" s="5250">
        <f t="shared" ref="CA81:CA87" si="12">(BT81-BZ81)</f>
        <v>-2.7100000000000009</v>
      </c>
      <c r="CB81" s="5250">
        <v>0</v>
      </c>
      <c r="CC81" s="5257">
        <f>(CB81*0.05)</f>
        <v>0</v>
      </c>
      <c r="CD81" s="5272"/>
      <c r="CE81" s="4993"/>
      <c r="CF81" s="5110" t="s">
        <v>3</v>
      </c>
      <c r="CG81" s="5110" t="s">
        <v>4</v>
      </c>
      <c r="CH81" s="5110" t="s">
        <v>18</v>
      </c>
      <c r="CI81" s="5110" t="s">
        <v>19</v>
      </c>
      <c r="CJ81" s="5110" t="s">
        <v>19</v>
      </c>
      <c r="CK81" s="5110" t="s">
        <v>20</v>
      </c>
      <c r="CL81" s="5110" t="s">
        <v>21</v>
      </c>
      <c r="CM81" s="5110" t="s">
        <v>22</v>
      </c>
      <c r="CN81" s="5110" t="s">
        <v>23</v>
      </c>
      <c r="CO81" s="5110" t="s">
        <v>23</v>
      </c>
      <c r="CP81" s="5110" t="s">
        <v>1227</v>
      </c>
      <c r="CQ81" s="5110" t="s">
        <v>20</v>
      </c>
      <c r="CR81" s="5110" t="s">
        <v>25</v>
      </c>
      <c r="CS81" s="5110" t="s">
        <v>0</v>
      </c>
      <c r="CT81" s="5110" t="s">
        <v>1363</v>
      </c>
      <c r="CU81" s="5110" t="s">
        <v>1388</v>
      </c>
      <c r="CV81" s="5110" t="s">
        <v>26</v>
      </c>
      <c r="CW81" s="5122"/>
      <c r="CX81" s="5118"/>
      <c r="CY81" s="5119"/>
      <c r="CZ81" s="5487"/>
      <c r="DA81" s="5488"/>
      <c r="DB81" s="5488"/>
      <c r="DC81" s="5488"/>
      <c r="DD81" s="5488"/>
      <c r="DE81" s="5488"/>
      <c r="DF81" s="5488"/>
      <c r="DG81" s="5488"/>
      <c r="DH81" s="5488"/>
      <c r="DI81" s="5488"/>
      <c r="DJ81" s="5488"/>
      <c r="DK81" s="5488"/>
      <c r="DL81" s="5488"/>
      <c r="DM81" s="5489"/>
      <c r="DO81" s="5017" t="s">
        <v>3</v>
      </c>
      <c r="DP81" s="5017" t="s">
        <v>4</v>
      </c>
      <c r="DQ81" s="5017" t="s">
        <v>18</v>
      </c>
      <c r="DR81" s="5017" t="s">
        <v>19</v>
      </c>
      <c r="DS81" s="5017" t="s">
        <v>19</v>
      </c>
      <c r="DT81" s="5017" t="s">
        <v>20</v>
      </c>
      <c r="DU81" s="5017" t="s">
        <v>21</v>
      </c>
      <c r="DV81" s="5017" t="s">
        <v>22</v>
      </c>
      <c r="DW81" s="5017" t="s">
        <v>23</v>
      </c>
      <c r="DX81" s="5017" t="s">
        <v>23</v>
      </c>
      <c r="DY81" s="5017" t="s">
        <v>1227</v>
      </c>
      <c r="DZ81" s="5017" t="s">
        <v>20</v>
      </c>
      <c r="EA81" s="5017" t="s">
        <v>25</v>
      </c>
      <c r="EB81" s="5017" t="s">
        <v>0</v>
      </c>
      <c r="EC81" s="5017" t="s">
        <v>1363</v>
      </c>
      <c r="ED81" s="5017"/>
      <c r="EE81" s="5017" t="s">
        <v>26</v>
      </c>
      <c r="EF81" s="5012"/>
      <c r="EG81" s="5013"/>
      <c r="EH81" s="5013"/>
      <c r="EI81" s="5048"/>
      <c r="EJ81" s="5003"/>
      <c r="EK81" s="5003"/>
      <c r="EL81" s="5003"/>
      <c r="EM81" s="5003"/>
      <c r="EN81" s="5003"/>
      <c r="EO81" s="5003"/>
      <c r="EP81" s="5003"/>
      <c r="EQ81" s="5003"/>
      <c r="ER81" s="5003"/>
      <c r="ES81" s="5003"/>
      <c r="ET81" s="5003"/>
      <c r="EU81" s="5003"/>
      <c r="EV81" s="5003"/>
      <c r="EX81" s="5562" t="s">
        <v>3</v>
      </c>
      <c r="EY81" s="5562" t="s">
        <v>4</v>
      </c>
      <c r="EZ81" s="5562" t="s">
        <v>18</v>
      </c>
      <c r="FA81" s="5562" t="s">
        <v>19</v>
      </c>
      <c r="FB81" s="5562" t="s">
        <v>19</v>
      </c>
      <c r="FC81" s="5562" t="s">
        <v>20</v>
      </c>
      <c r="FD81" s="5562" t="s">
        <v>21</v>
      </c>
      <c r="FE81" s="5562" t="s">
        <v>22</v>
      </c>
      <c r="FF81" s="5562" t="s">
        <v>23</v>
      </c>
      <c r="FG81" s="5562" t="s">
        <v>23</v>
      </c>
      <c r="FH81" s="5562" t="s">
        <v>1227</v>
      </c>
      <c r="FI81" s="5562" t="s">
        <v>20</v>
      </c>
      <c r="FJ81" s="5562" t="s">
        <v>25</v>
      </c>
      <c r="FK81" s="5562" t="s">
        <v>0</v>
      </c>
      <c r="FL81" s="5562" t="s">
        <v>1363</v>
      </c>
      <c r="FM81" s="5562"/>
      <c r="FN81" s="5562" t="s">
        <v>26</v>
      </c>
      <c r="FO81" s="5512"/>
      <c r="FP81" s="5529"/>
      <c r="FQ81" s="5529"/>
      <c r="FR81" s="5542"/>
      <c r="FS81" s="5543"/>
      <c r="FT81" s="5543"/>
      <c r="FU81" s="5543"/>
      <c r="FV81" s="5543"/>
      <c r="FW81" s="5543"/>
      <c r="FX81" s="5543"/>
      <c r="FY81" s="5543"/>
      <c r="FZ81" s="5543"/>
      <c r="GA81" s="5543"/>
      <c r="GB81" s="5543"/>
      <c r="GC81" s="5543"/>
      <c r="GD81" s="5543"/>
      <c r="GF81" s="5110" t="s">
        <v>3</v>
      </c>
      <c r="GG81" s="5110" t="s">
        <v>4</v>
      </c>
      <c r="GH81" s="5110" t="s">
        <v>18</v>
      </c>
      <c r="GI81" s="5110" t="s">
        <v>19</v>
      </c>
      <c r="GJ81" s="5110" t="s">
        <v>19</v>
      </c>
      <c r="GK81" s="5110" t="s">
        <v>20</v>
      </c>
      <c r="GL81" s="5110" t="s">
        <v>21</v>
      </c>
      <c r="GM81" s="5110" t="s">
        <v>22</v>
      </c>
      <c r="GN81" s="5110" t="s">
        <v>23</v>
      </c>
      <c r="GO81" s="5110" t="s">
        <v>23</v>
      </c>
      <c r="GP81" s="5110" t="s">
        <v>1227</v>
      </c>
      <c r="GQ81" s="5110" t="s">
        <v>20</v>
      </c>
      <c r="GR81" s="5110" t="s">
        <v>25</v>
      </c>
      <c r="GS81" s="5110" t="s">
        <v>0</v>
      </c>
      <c r="GT81" s="5110" t="s">
        <v>1363</v>
      </c>
      <c r="GU81" s="5110" t="s">
        <v>26</v>
      </c>
      <c r="GV81" s="5122"/>
      <c r="GW81" s="5124"/>
      <c r="GX81" s="5124"/>
      <c r="GY81" s="5133"/>
      <c r="GZ81" s="5134"/>
      <c r="HA81" s="5134"/>
      <c r="HB81" s="5134"/>
      <c r="HC81" s="5134"/>
      <c r="HD81" s="5134"/>
      <c r="HE81" s="5134"/>
      <c r="HF81" s="5134"/>
      <c r="HG81" s="5134"/>
      <c r="HH81" s="5134"/>
      <c r="HI81" s="5134"/>
      <c r="HJ81" s="5134"/>
      <c r="HK81" s="5134"/>
    </row>
    <row r="82" spans="3:219" ht="15" thickBot="1">
      <c r="C82" s="4993"/>
      <c r="D82" s="4993"/>
      <c r="E82" s="4993"/>
      <c r="F82" s="4993"/>
      <c r="G82" s="4993"/>
      <c r="H82" s="4993"/>
      <c r="I82" s="4993"/>
      <c r="J82" s="4993"/>
      <c r="K82" s="4993"/>
      <c r="L82" s="4993"/>
      <c r="M82" s="4993"/>
      <c r="N82" s="4993"/>
      <c r="O82" s="4993"/>
      <c r="P82" s="5593"/>
      <c r="Q82" s="5594"/>
      <c r="R82" s="5603"/>
      <c r="S82" s="5589"/>
      <c r="T82" s="5595"/>
      <c r="U82" s="5596"/>
      <c r="V82" s="5589"/>
      <c r="W82" s="5597"/>
      <c r="X82" s="4482"/>
      <c r="Y82" s="5634"/>
      <c r="Z82" s="3605"/>
      <c r="AA82" s="5609"/>
      <c r="AB82" s="5609"/>
      <c r="AC82" s="5600"/>
      <c r="AD82" s="5600"/>
      <c r="AE82" s="5632"/>
      <c r="AF82" s="5672"/>
      <c r="AG82" s="6398"/>
      <c r="AH82" s="5823"/>
      <c r="AI82" s="5612"/>
      <c r="AJ82" s="5612"/>
      <c r="AK82" s="5627"/>
      <c r="AL82" s="5685"/>
      <c r="AM82" s="5612"/>
      <c r="AN82" s="5629"/>
      <c r="AO82" s="4482"/>
      <c r="AP82" s="5889"/>
      <c r="AQ82" s="5594"/>
      <c r="AR82" s="5598"/>
      <c r="AS82" s="5594"/>
      <c r="AT82" s="5608"/>
      <c r="AU82" s="5608"/>
      <c r="AV82" s="5609"/>
      <c r="AW82" s="5768"/>
      <c r="AX82" s="4993"/>
      <c r="AY82" s="5061"/>
      <c r="AZ82" s="5061"/>
      <c r="BA82" s="5061"/>
      <c r="BB82" s="5061" t="s">
        <v>3</v>
      </c>
      <c r="BC82" s="5061" t="s">
        <v>18</v>
      </c>
      <c r="BD82" s="5061"/>
      <c r="BE82" s="5061"/>
      <c r="BF82" s="5061" t="s">
        <v>21</v>
      </c>
      <c r="BG82" s="5061" t="s">
        <v>27</v>
      </c>
      <c r="BH82" s="5061" t="s">
        <v>28</v>
      </c>
      <c r="BI82" s="5061"/>
      <c r="BJ82" s="5061"/>
      <c r="BK82" s="5061"/>
      <c r="BL82" s="5061"/>
      <c r="BM82" s="5061" t="s">
        <v>11</v>
      </c>
      <c r="BN82" s="5061"/>
      <c r="BO82" s="5082"/>
      <c r="BP82" s="5231"/>
      <c r="BQ82" s="5066"/>
      <c r="BR82" s="5096"/>
      <c r="BS82" s="5097"/>
      <c r="BT82" s="5097"/>
      <c r="BU82" s="5097"/>
      <c r="BV82" s="5097"/>
      <c r="BW82" s="5097"/>
      <c r="BX82" s="5097"/>
      <c r="BY82" s="5097"/>
      <c r="BZ82" s="5097"/>
      <c r="CA82" s="5250">
        <f t="shared" si="12"/>
        <v>0</v>
      </c>
      <c r="CB82" s="5097"/>
      <c r="CC82" s="5097"/>
      <c r="CD82" s="5167"/>
      <c r="CE82" s="4993"/>
      <c r="CF82" s="5114"/>
      <c r="CG82" s="5114"/>
      <c r="CH82" s="5114"/>
      <c r="CI82" s="5114" t="s">
        <v>3</v>
      </c>
      <c r="CJ82" s="5114" t="s">
        <v>18</v>
      </c>
      <c r="CK82" s="5114"/>
      <c r="CL82" s="5114"/>
      <c r="CM82" s="5114" t="s">
        <v>21</v>
      </c>
      <c r="CN82" s="5114" t="s">
        <v>27</v>
      </c>
      <c r="CO82" s="5114" t="s">
        <v>28</v>
      </c>
      <c r="CP82" s="5114"/>
      <c r="CQ82" s="5114"/>
      <c r="CR82" s="5114"/>
      <c r="CS82" s="5114"/>
      <c r="CT82" s="5114" t="s">
        <v>11</v>
      </c>
      <c r="CU82" s="5114"/>
      <c r="CV82" s="5114"/>
      <c r="CW82" s="5122"/>
      <c r="CX82" s="5123"/>
      <c r="CY82" s="5124"/>
      <c r="CZ82" s="5133"/>
      <c r="DA82" s="5134"/>
      <c r="DB82" s="5134"/>
      <c r="DC82" s="5134"/>
      <c r="DD82" s="5134"/>
      <c r="DE82" s="5134"/>
      <c r="DF82" s="5134"/>
      <c r="DG82" s="5134"/>
      <c r="DH82" s="5134"/>
      <c r="DI82" s="5134"/>
      <c r="DJ82" s="5134"/>
      <c r="DK82" s="5134"/>
      <c r="DL82" s="5134"/>
      <c r="DM82" s="5415"/>
      <c r="DO82" s="5018"/>
      <c r="DP82" s="5018"/>
      <c r="DQ82" s="5018"/>
      <c r="DR82" s="5018" t="s">
        <v>3</v>
      </c>
      <c r="DS82" s="5018" t="s">
        <v>18</v>
      </c>
      <c r="DT82" s="5018"/>
      <c r="DU82" s="5018"/>
      <c r="DV82" s="5018" t="s">
        <v>21</v>
      </c>
      <c r="DW82" s="5018" t="s">
        <v>27</v>
      </c>
      <c r="DX82" s="5018" t="s">
        <v>28</v>
      </c>
      <c r="DY82" s="5018"/>
      <c r="DZ82" s="5018"/>
      <c r="EA82" s="5018"/>
      <c r="EB82" s="5018"/>
      <c r="EC82" s="5018" t="s">
        <v>11</v>
      </c>
      <c r="ED82" s="5018"/>
      <c r="EE82" s="5018"/>
      <c r="EF82" s="5012"/>
      <c r="EG82" s="5012"/>
      <c r="EH82" s="5012"/>
      <c r="EI82" s="4994"/>
      <c r="EJ82" s="4993"/>
      <c r="EK82" s="4993"/>
      <c r="EL82" s="4993"/>
      <c r="EM82" s="4993"/>
      <c r="EN82" s="4993"/>
      <c r="EO82" s="4993"/>
      <c r="EP82" s="4993"/>
      <c r="EQ82" s="4993"/>
      <c r="ER82" s="4993"/>
      <c r="ES82" s="4993"/>
      <c r="ET82" s="4993"/>
      <c r="EU82" s="4993"/>
      <c r="EV82" s="4993"/>
      <c r="EX82" s="5566"/>
      <c r="EY82" s="5566"/>
      <c r="EZ82" s="5566"/>
      <c r="FA82" s="5566" t="s">
        <v>3</v>
      </c>
      <c r="FB82" s="5566" t="s">
        <v>18</v>
      </c>
      <c r="FC82" s="5566"/>
      <c r="FD82" s="5566"/>
      <c r="FE82" s="5566" t="s">
        <v>21</v>
      </c>
      <c r="FF82" s="5566" t="s">
        <v>27</v>
      </c>
      <c r="FG82" s="5566" t="s">
        <v>28</v>
      </c>
      <c r="FH82" s="5566"/>
      <c r="FI82" s="5566"/>
      <c r="FJ82" s="5566"/>
      <c r="FK82" s="5566"/>
      <c r="FL82" s="5566" t="s">
        <v>11</v>
      </c>
      <c r="FM82" s="5566"/>
      <c r="FN82" s="5566"/>
      <c r="FO82" s="5512"/>
      <c r="FP82" s="5512"/>
      <c r="FQ82" s="5512"/>
      <c r="FR82" s="5554"/>
      <c r="FS82" s="5509"/>
      <c r="FT82" s="5509"/>
      <c r="FU82" s="5509"/>
      <c r="FV82" s="5509"/>
      <c r="FW82" s="5509"/>
      <c r="FX82" s="5509"/>
      <c r="FY82" s="5509"/>
      <c r="FZ82" s="5509"/>
      <c r="GA82" s="5509"/>
      <c r="GB82" s="5509"/>
      <c r="GC82" s="5509"/>
      <c r="GD82" s="5509"/>
      <c r="GF82" s="5114"/>
      <c r="GG82" s="5114"/>
      <c r="GH82" s="5114"/>
      <c r="GI82" s="5114" t="s">
        <v>3</v>
      </c>
      <c r="GJ82" s="5114" t="s">
        <v>18</v>
      </c>
      <c r="GK82" s="5114"/>
      <c r="GL82" s="5114"/>
      <c r="GM82" s="5114" t="s">
        <v>21</v>
      </c>
      <c r="GN82" s="5114" t="s">
        <v>27</v>
      </c>
      <c r="GO82" s="5114" t="s">
        <v>28</v>
      </c>
      <c r="GP82" s="5114"/>
      <c r="GQ82" s="5114"/>
      <c r="GR82" s="5114"/>
      <c r="GS82" s="5114"/>
      <c r="GT82" s="5114" t="s">
        <v>11</v>
      </c>
      <c r="GU82" s="5114"/>
      <c r="GV82" s="5122"/>
      <c r="GW82" s="5122"/>
      <c r="GX82" s="5122"/>
      <c r="GY82" s="5139"/>
      <c r="GZ82" s="5104"/>
      <c r="HA82" s="5104"/>
      <c r="HB82" s="5104"/>
      <c r="HC82" s="5104"/>
      <c r="HD82" s="5104"/>
      <c r="HE82" s="5104"/>
      <c r="HF82" s="5104"/>
      <c r="HG82" s="5104"/>
      <c r="HH82" s="5104"/>
      <c r="HI82" s="5104"/>
      <c r="HJ82" s="5104"/>
      <c r="HK82" s="5104"/>
    </row>
    <row r="83" spans="3:219">
      <c r="C83" s="4993"/>
      <c r="D83" s="4993"/>
      <c r="E83" s="4993"/>
      <c r="F83" s="4993"/>
      <c r="G83" s="4993"/>
      <c r="H83" s="4993"/>
      <c r="I83" s="4993"/>
      <c r="J83" s="4993"/>
      <c r="K83" s="4993"/>
      <c r="L83" s="4993"/>
      <c r="M83" s="4993"/>
      <c r="N83" s="4993"/>
      <c r="O83" s="4993"/>
      <c r="P83" s="5593"/>
      <c r="Q83" s="5594"/>
      <c r="R83" s="5589"/>
      <c r="S83" s="5589"/>
      <c r="T83" s="5595"/>
      <c r="U83" s="5596"/>
      <c r="V83" s="5589"/>
      <c r="W83" s="5597"/>
      <c r="X83" s="4482"/>
      <c r="Y83" s="5634"/>
      <c r="Z83" s="5589"/>
      <c r="AA83" s="5609"/>
      <c r="AB83" s="5609"/>
      <c r="AC83" s="5600"/>
      <c r="AD83" s="5600"/>
      <c r="AE83" s="5632"/>
      <c r="AF83" s="5672"/>
      <c r="AG83" s="6398"/>
      <c r="AH83" s="5823"/>
      <c r="AI83" s="5612"/>
      <c r="AJ83" s="5612"/>
      <c r="AK83" s="5627"/>
      <c r="AL83" s="5685"/>
      <c r="AM83" s="5612"/>
      <c r="AN83" s="5629"/>
      <c r="AO83" s="4482"/>
      <c r="AP83" s="5889"/>
      <c r="AQ83" s="5594"/>
      <c r="AR83" s="5598"/>
      <c r="AS83" s="5594"/>
      <c r="AT83" s="5608"/>
      <c r="AU83" s="5608"/>
      <c r="AV83" s="5609"/>
      <c r="AW83" s="5768"/>
      <c r="AX83" s="4993"/>
      <c r="AY83" s="5065" t="s">
        <v>589</v>
      </c>
      <c r="AZ83" s="5066" t="s">
        <v>1411</v>
      </c>
      <c r="BA83" s="5066">
        <v>2</v>
      </c>
      <c r="BB83" s="5066" t="s">
        <v>101</v>
      </c>
      <c r="BC83" s="5071">
        <v>44677</v>
      </c>
      <c r="BD83" s="5066">
        <v>1</v>
      </c>
      <c r="BE83" s="5254" t="s">
        <v>96</v>
      </c>
      <c r="BF83" s="5257">
        <v>0</v>
      </c>
      <c r="BG83" s="5399">
        <v>44686</v>
      </c>
      <c r="BH83" s="5255">
        <v>44685</v>
      </c>
      <c r="BI83" s="5398">
        <v>65499</v>
      </c>
      <c r="BJ83" s="5257">
        <v>0</v>
      </c>
      <c r="BK83" s="5246">
        <v>0</v>
      </c>
      <c r="BL83" s="5250">
        <f>(BF83*BJ83)</f>
        <v>0</v>
      </c>
      <c r="BM83" s="5257">
        <f>(BL83*0.05)</f>
        <v>0</v>
      </c>
      <c r="BN83" s="5068" t="s">
        <v>1281</v>
      </c>
      <c r="BO83" s="5082"/>
      <c r="BP83" s="5231"/>
      <c r="BQ83" s="5066"/>
      <c r="BR83" s="5096"/>
      <c r="BS83" s="5097"/>
      <c r="BT83" s="5097"/>
      <c r="BU83" s="5097"/>
      <c r="BV83" s="5097"/>
      <c r="BW83" s="5097"/>
      <c r="BX83" s="5097"/>
      <c r="BY83" s="5097"/>
      <c r="BZ83" s="5097"/>
      <c r="CA83" s="5250">
        <f t="shared" si="12"/>
        <v>0</v>
      </c>
      <c r="CB83" s="5097"/>
      <c r="CC83" s="5097"/>
      <c r="CD83" s="5167"/>
      <c r="CE83" s="4993"/>
      <c r="CF83" s="5443" t="s">
        <v>845</v>
      </c>
      <c r="CG83" s="5444" t="s">
        <v>1174</v>
      </c>
      <c r="CH83" s="5445">
        <v>32</v>
      </c>
      <c r="CI83" s="5445">
        <v>28823</v>
      </c>
      <c r="CJ83" s="5446">
        <v>44677</v>
      </c>
      <c r="CK83" s="5447">
        <v>112</v>
      </c>
      <c r="CL83" s="5445" t="s">
        <v>35</v>
      </c>
      <c r="CM83" s="5448">
        <v>250.47</v>
      </c>
      <c r="CN83" s="5449">
        <v>44685</v>
      </c>
      <c r="CO83" s="5450">
        <v>44699</v>
      </c>
      <c r="CP83" s="5445">
        <v>15261</v>
      </c>
      <c r="CQ83" s="5451">
        <v>112000</v>
      </c>
      <c r="CR83" s="5451">
        <f>(CK83*1000-CQ83)</f>
        <v>0</v>
      </c>
      <c r="CS83" s="5452">
        <v>31943.93</v>
      </c>
      <c r="CT83" s="5453">
        <f>(CS83*0.03)</f>
        <v>958.31790000000001</v>
      </c>
      <c r="CU83" s="5451">
        <v>3</v>
      </c>
      <c r="CV83" s="5121" t="s">
        <v>8</v>
      </c>
      <c r="CW83" s="5122"/>
      <c r="CX83" s="5123"/>
      <c r="CY83" s="5124"/>
      <c r="CZ83" s="5133"/>
      <c r="DA83" s="5134"/>
      <c r="DB83" s="5134"/>
      <c r="DC83" s="5134"/>
      <c r="DD83" s="5134"/>
      <c r="DE83" s="5134"/>
      <c r="DF83" s="5134"/>
      <c r="DG83" s="5134"/>
      <c r="DH83" s="5134"/>
      <c r="DI83" s="5134"/>
      <c r="DJ83" s="5134"/>
      <c r="DK83" s="5134"/>
      <c r="DL83" s="5134"/>
      <c r="DM83" s="5415"/>
      <c r="DO83" s="5022"/>
      <c r="DP83" s="5023"/>
      <c r="DQ83" s="5023"/>
      <c r="DR83" s="5023"/>
      <c r="DS83" s="5023"/>
      <c r="DT83" s="5023"/>
      <c r="DU83" s="5023"/>
      <c r="DV83" s="5023"/>
      <c r="DW83" s="5034"/>
      <c r="DX83" s="5023"/>
      <c r="DY83" s="5023"/>
      <c r="DZ83" s="5023"/>
      <c r="EA83" s="5023"/>
      <c r="EB83" s="5023"/>
      <c r="EC83" s="5023"/>
      <c r="ED83" s="5352"/>
      <c r="EE83" s="5024"/>
      <c r="EF83" s="5012"/>
      <c r="EG83" s="5012"/>
      <c r="EH83" s="5012"/>
      <c r="EI83" s="4994"/>
      <c r="EJ83" s="4993"/>
      <c r="EK83" s="4993"/>
      <c r="EL83" s="4993"/>
      <c r="EM83" s="4993"/>
      <c r="EN83" s="4993"/>
      <c r="EO83" s="4993"/>
      <c r="EP83" s="4993"/>
      <c r="EQ83" s="4993"/>
      <c r="ER83" s="4993"/>
      <c r="ES83" s="4993"/>
      <c r="ET83" s="4993"/>
      <c r="EU83" s="4993"/>
      <c r="EV83" s="4993"/>
      <c r="EX83" s="5524"/>
      <c r="EY83" s="5525"/>
      <c r="EZ83" s="5525"/>
      <c r="FA83" s="5525"/>
      <c r="FB83" s="5525"/>
      <c r="FC83" s="5525"/>
      <c r="FD83" s="5525"/>
      <c r="FE83" s="5525"/>
      <c r="FF83" s="5526"/>
      <c r="FG83" s="5525"/>
      <c r="FH83" s="5525"/>
      <c r="FI83" s="5525"/>
      <c r="FJ83" s="5525"/>
      <c r="FK83" s="5525"/>
      <c r="FL83" s="5525"/>
      <c r="FM83" s="6235"/>
      <c r="FN83" s="5527"/>
      <c r="FO83" s="5512"/>
      <c r="FP83" s="5512"/>
      <c r="FQ83" s="5512"/>
      <c r="FR83" s="5554"/>
      <c r="FS83" s="5509"/>
      <c r="FT83" s="5509"/>
      <c r="FU83" s="5509"/>
      <c r="FV83" s="5509"/>
      <c r="FW83" s="5509"/>
      <c r="FX83" s="5509"/>
      <c r="FY83" s="5509"/>
      <c r="FZ83" s="5509"/>
      <c r="GA83" s="5509"/>
      <c r="GB83" s="5509"/>
      <c r="GC83" s="5509"/>
      <c r="GD83" s="5509"/>
      <c r="GF83" s="5118"/>
      <c r="GG83" s="5119"/>
      <c r="GH83" s="5119"/>
      <c r="GI83" s="5119"/>
      <c r="GJ83" s="5119"/>
      <c r="GK83" s="5119"/>
      <c r="GL83" s="5119"/>
      <c r="GM83" s="5119"/>
      <c r="GN83" s="5120"/>
      <c r="GO83" s="5119"/>
      <c r="GP83" s="5119"/>
      <c r="GQ83" s="5119"/>
      <c r="GR83" s="5119"/>
      <c r="GS83" s="5119"/>
      <c r="GT83" s="5119"/>
      <c r="GU83" s="5121"/>
      <c r="GV83" s="5122"/>
      <c r="GW83" s="5122"/>
      <c r="GX83" s="5122"/>
      <c r="GY83" s="5139"/>
      <c r="GZ83" s="5104"/>
      <c r="HA83" s="5104"/>
      <c r="HB83" s="5104"/>
      <c r="HC83" s="5104"/>
      <c r="HD83" s="5104"/>
      <c r="HE83" s="5104"/>
      <c r="HF83" s="5104"/>
      <c r="HG83" s="5104"/>
      <c r="HH83" s="5104"/>
      <c r="HI83" s="5104"/>
      <c r="HJ83" s="5104"/>
      <c r="HK83" s="5104"/>
    </row>
    <row r="84" spans="3:219" ht="15" thickBot="1">
      <c r="C84" s="4993"/>
      <c r="D84" s="4993"/>
      <c r="E84" s="4993"/>
      <c r="F84" s="4993"/>
      <c r="G84" s="4993"/>
      <c r="H84" s="4993"/>
      <c r="I84" s="4993"/>
      <c r="J84" s="4993"/>
      <c r="K84" s="4993"/>
      <c r="L84" s="4993"/>
      <c r="M84" s="4993"/>
      <c r="N84" s="4993"/>
      <c r="O84" s="4993"/>
      <c r="P84" s="5637"/>
      <c r="Q84" s="5638"/>
      <c r="R84" s="5626"/>
      <c r="S84" s="5612"/>
      <c r="T84" s="5606"/>
      <c r="U84" s="5671"/>
      <c r="V84" s="5612"/>
      <c r="W84" s="5629"/>
      <c r="X84" s="4482"/>
      <c r="Y84" s="5595"/>
      <c r="Z84" s="5594"/>
      <c r="AA84" s="5598"/>
      <c r="AB84" s="5594"/>
      <c r="AC84" s="5608"/>
      <c r="AD84" s="5608"/>
      <c r="AE84" s="5609"/>
      <c r="AF84" s="5602"/>
      <c r="AG84" s="5660"/>
      <c r="AH84" s="5823"/>
      <c r="AI84" s="5612"/>
      <c r="AJ84" s="5612"/>
      <c r="AK84" s="5627"/>
      <c r="AL84" s="5685"/>
      <c r="AM84" s="5612"/>
      <c r="AN84" s="5629"/>
      <c r="AO84" s="4482"/>
      <c r="AP84" s="5889"/>
      <c r="AQ84" s="5594"/>
      <c r="AR84" s="5598"/>
      <c r="AS84" s="5594"/>
      <c r="AT84" s="5608"/>
      <c r="AU84" s="5608"/>
      <c r="AV84" s="5609"/>
      <c r="AW84" s="5768"/>
      <c r="AX84" s="4993"/>
      <c r="AY84" s="5065" t="s">
        <v>589</v>
      </c>
      <c r="AZ84" s="5066" t="s">
        <v>1412</v>
      </c>
      <c r="BA84" s="5066">
        <v>2</v>
      </c>
      <c r="BB84" s="5066" t="s">
        <v>101</v>
      </c>
      <c r="BC84" s="5071">
        <v>44677</v>
      </c>
      <c r="BD84" s="5066">
        <v>1</v>
      </c>
      <c r="BE84" s="5254" t="s">
        <v>96</v>
      </c>
      <c r="BF84" s="5257">
        <v>0</v>
      </c>
      <c r="BG84" s="5399">
        <v>44686</v>
      </c>
      <c r="BH84" s="5255">
        <v>44685</v>
      </c>
      <c r="BI84" s="5398">
        <v>65499</v>
      </c>
      <c r="BJ84" s="5257">
        <v>0</v>
      </c>
      <c r="BK84" s="5246">
        <v>0</v>
      </c>
      <c r="BL84" s="5250">
        <f>(BF84*BJ84)</f>
        <v>0</v>
      </c>
      <c r="BM84" s="5257">
        <f>(BL84*0.05)</f>
        <v>0</v>
      </c>
      <c r="BN84" s="5068" t="s">
        <v>1281</v>
      </c>
      <c r="BO84" s="5082"/>
      <c r="BP84" s="5273"/>
      <c r="BQ84" s="5066"/>
      <c r="BR84" s="5096"/>
      <c r="BS84" s="5097"/>
      <c r="BT84" s="5097"/>
      <c r="BU84" s="5097"/>
      <c r="BV84" s="5097"/>
      <c r="BW84" s="5097"/>
      <c r="BX84" s="5097"/>
      <c r="BY84" s="5097"/>
      <c r="BZ84" s="5097"/>
      <c r="CA84" s="5250">
        <f t="shared" si="12"/>
        <v>0</v>
      </c>
      <c r="CB84" s="5097"/>
      <c r="CC84" s="5097"/>
      <c r="CD84" s="5167"/>
      <c r="CE84" s="4993"/>
      <c r="CF84" s="5443" t="s">
        <v>204</v>
      </c>
      <c r="CG84" s="5444" t="s">
        <v>105</v>
      </c>
      <c r="CH84" s="5445">
        <v>159</v>
      </c>
      <c r="CI84" s="5473">
        <v>27843</v>
      </c>
      <c r="CJ84" s="5474">
        <v>44687</v>
      </c>
      <c r="CK84" s="5475">
        <v>30</v>
      </c>
      <c r="CL84" s="5473" t="s">
        <v>35</v>
      </c>
      <c r="CM84" s="5476">
        <v>1362.93</v>
      </c>
      <c r="CN84" s="5477">
        <v>44693</v>
      </c>
      <c r="CO84" s="5474">
        <v>44712</v>
      </c>
      <c r="CP84" s="5473">
        <v>15277</v>
      </c>
      <c r="CQ84" s="5478">
        <v>30000</v>
      </c>
      <c r="CR84" s="5478">
        <f>(CK84*1000-CQ84)</f>
        <v>0</v>
      </c>
      <c r="CS84" s="5452">
        <v>43581.69</v>
      </c>
      <c r="CT84" s="5479">
        <f>(CS84*0.03)</f>
        <v>1307.4507000000001</v>
      </c>
      <c r="CU84" s="5478">
        <v>3</v>
      </c>
      <c r="CV84" s="5126"/>
      <c r="CW84" s="5122"/>
      <c r="CX84" s="5123"/>
      <c r="CY84" s="5124"/>
      <c r="CZ84" s="5133"/>
      <c r="DA84" s="5134"/>
      <c r="DB84" s="5134"/>
      <c r="DC84" s="5134"/>
      <c r="DD84" s="5134"/>
      <c r="DE84" s="5134"/>
      <c r="DF84" s="5134"/>
      <c r="DG84" s="5134"/>
      <c r="DH84" s="5134"/>
      <c r="DI84" s="5134"/>
      <c r="DJ84" s="5134"/>
      <c r="DK84" s="5134"/>
      <c r="DL84" s="5134"/>
      <c r="DM84" s="5415"/>
      <c r="DO84" s="5025"/>
      <c r="DP84" s="5013"/>
      <c r="DQ84" s="5013"/>
      <c r="DR84" s="5013"/>
      <c r="DS84" s="5013"/>
      <c r="DT84" s="5013"/>
      <c r="DU84" s="5013"/>
      <c r="DV84" s="5013"/>
      <c r="DW84" s="5035"/>
      <c r="DX84" s="5013"/>
      <c r="DY84" s="5013"/>
      <c r="DZ84" s="5013"/>
      <c r="EA84" s="5013"/>
      <c r="EB84" s="5013"/>
      <c r="EC84" s="5013"/>
      <c r="ED84" s="5348"/>
      <c r="EE84" s="5026"/>
      <c r="EF84" s="5012"/>
      <c r="EG84" s="90"/>
      <c r="EH84" s="5012"/>
      <c r="EI84" s="4994"/>
      <c r="EJ84" s="4993"/>
      <c r="EK84" s="4993"/>
      <c r="EL84" s="4993"/>
      <c r="EM84" s="4993"/>
      <c r="EN84" s="4993"/>
      <c r="EO84" s="4993"/>
      <c r="EP84" s="4993"/>
      <c r="EQ84" s="4993"/>
      <c r="ER84" s="4993"/>
      <c r="ES84" s="4993"/>
      <c r="ET84" s="4993"/>
      <c r="EU84" s="4993"/>
      <c r="EV84" s="4993"/>
      <c r="EX84" s="5528"/>
      <c r="EY84" s="5529"/>
      <c r="EZ84" s="5529"/>
      <c r="FA84" s="5529"/>
      <c r="FB84" s="5529"/>
      <c r="FC84" s="5529"/>
      <c r="FD84" s="5529"/>
      <c r="FE84" s="5529"/>
      <c r="FF84" s="5530"/>
      <c r="FG84" s="5529"/>
      <c r="FH84" s="5529"/>
      <c r="FI84" s="5529"/>
      <c r="FJ84" s="5529"/>
      <c r="FK84" s="5529"/>
      <c r="FL84" s="5529"/>
      <c r="FM84" s="6236"/>
      <c r="FN84" s="5531"/>
      <c r="FO84" s="5512"/>
      <c r="FP84" s="5557"/>
      <c r="FQ84" s="5512"/>
      <c r="FR84" s="5554"/>
      <c r="FS84" s="5509"/>
      <c r="FT84" s="5509"/>
      <c r="FU84" s="5509"/>
      <c r="FV84" s="5509"/>
      <c r="FW84" s="5509"/>
      <c r="FX84" s="5509"/>
      <c r="FY84" s="5509"/>
      <c r="FZ84" s="5509"/>
      <c r="GA84" s="5509"/>
      <c r="GB84" s="5509"/>
      <c r="GC84" s="5509"/>
      <c r="GD84" s="5509"/>
      <c r="GF84" s="5123"/>
      <c r="GG84" s="5124"/>
      <c r="GH84" s="5124"/>
      <c r="GI84" s="5124"/>
      <c r="GJ84" s="5124"/>
      <c r="GK84" s="5124"/>
      <c r="GL84" s="5124"/>
      <c r="GM84" s="5124"/>
      <c r="GN84" s="5125"/>
      <c r="GO84" s="5124"/>
      <c r="GP84" s="5124"/>
      <c r="GQ84" s="5124"/>
      <c r="GR84" s="5124"/>
      <c r="GS84" s="5124"/>
      <c r="GT84" s="5124"/>
      <c r="GU84" s="5126"/>
      <c r="GV84" s="5122"/>
      <c r="GW84" s="5105"/>
      <c r="GX84" s="5122"/>
      <c r="GY84" s="5139"/>
      <c r="GZ84" s="5104"/>
      <c r="HA84" s="5104"/>
      <c r="HB84" s="5104"/>
      <c r="HC84" s="5104"/>
      <c r="HD84" s="5104"/>
      <c r="HE84" s="5104"/>
      <c r="HF84" s="5104"/>
      <c r="HG84" s="5104"/>
      <c r="HH84" s="5104"/>
      <c r="HI84" s="5104"/>
      <c r="HJ84" s="5104"/>
      <c r="HK84" s="5104"/>
    </row>
    <row r="85" spans="3:219">
      <c r="C85" s="4993"/>
      <c r="D85" s="4993"/>
      <c r="E85" s="4993"/>
      <c r="F85" s="4993"/>
      <c r="G85" s="4993"/>
      <c r="H85" s="4993"/>
      <c r="I85" s="4993"/>
      <c r="J85" s="4993"/>
      <c r="K85" s="4993"/>
      <c r="L85" s="4993"/>
      <c r="M85" s="4993"/>
      <c r="N85" s="4993"/>
      <c r="O85" s="4993"/>
      <c r="P85" s="5637"/>
      <c r="Q85" s="5638"/>
      <c r="R85" s="5626"/>
      <c r="S85" s="5612"/>
      <c r="T85" s="5606"/>
      <c r="U85" s="5671"/>
      <c r="V85" s="5612"/>
      <c r="W85" s="5629"/>
      <c r="X85" s="4482"/>
      <c r="Y85" s="5595"/>
      <c r="Z85" s="5594"/>
      <c r="AA85" s="5598"/>
      <c r="AB85" s="5594"/>
      <c r="AC85" s="5608"/>
      <c r="AD85" s="5608"/>
      <c r="AE85" s="5609"/>
      <c r="AF85" s="5602"/>
      <c r="AG85" s="5660"/>
      <c r="AH85" s="5823"/>
      <c r="AI85" s="5612"/>
      <c r="AJ85" s="5612"/>
      <c r="AK85" s="5627"/>
      <c r="AL85" s="5685"/>
      <c r="AM85" s="5612"/>
      <c r="AN85" s="5629"/>
      <c r="AO85" s="4482"/>
      <c r="AP85" s="5889"/>
      <c r="AQ85" s="5594"/>
      <c r="AR85" s="5598"/>
      <c r="AS85" s="5594"/>
      <c r="AT85" s="5608"/>
      <c r="AU85" s="5608"/>
      <c r="AV85" s="5609"/>
      <c r="AW85" s="5768"/>
      <c r="AX85" s="4993"/>
      <c r="AY85" s="5069"/>
      <c r="AZ85" s="5070"/>
      <c r="BA85" s="5066"/>
      <c r="BB85" s="5066"/>
      <c r="BC85" s="5071"/>
      <c r="BD85" s="5066"/>
      <c r="BE85" s="5066"/>
      <c r="BF85" s="5066"/>
      <c r="BG85" s="5072"/>
      <c r="BH85" s="5066"/>
      <c r="BI85" s="5066"/>
      <c r="BJ85" s="5073"/>
      <c r="BK85" s="5066"/>
      <c r="BL85" s="5073"/>
      <c r="BM85" s="5073"/>
      <c r="BN85" s="5068"/>
      <c r="BO85" s="5082"/>
      <c r="BP85" s="5231"/>
      <c r="BQ85" s="5066"/>
      <c r="BR85" s="5096"/>
      <c r="BS85" s="5097"/>
      <c r="BT85" s="5097"/>
      <c r="BU85" s="5097"/>
      <c r="BV85" s="5097"/>
      <c r="BW85" s="5097"/>
      <c r="BX85" s="5097"/>
      <c r="BY85" s="5097"/>
      <c r="BZ85" s="5097"/>
      <c r="CA85" s="5250">
        <f t="shared" si="12"/>
        <v>0</v>
      </c>
      <c r="CB85" s="5097"/>
      <c r="CC85" s="5097"/>
      <c r="CD85" s="5167"/>
      <c r="CE85" s="4993"/>
      <c r="CF85" s="5443" t="s">
        <v>204</v>
      </c>
      <c r="CG85" s="5444" t="s">
        <v>105</v>
      </c>
      <c r="CH85" s="5445">
        <v>160</v>
      </c>
      <c r="CI85" s="5473">
        <v>27843</v>
      </c>
      <c r="CJ85" s="5474">
        <v>44687</v>
      </c>
      <c r="CK85" s="5475">
        <v>30</v>
      </c>
      <c r="CL85" s="5473" t="s">
        <v>35</v>
      </c>
      <c r="CM85" s="5476">
        <v>1362.93</v>
      </c>
      <c r="CN85" s="5477">
        <v>44706</v>
      </c>
      <c r="CO85" s="5474">
        <v>44712</v>
      </c>
      <c r="CP85" s="5473">
        <v>15277</v>
      </c>
      <c r="CQ85" s="5478">
        <v>15000</v>
      </c>
      <c r="CR85" s="5478">
        <f>(CK85*1000-CQ85)</f>
        <v>15000</v>
      </c>
      <c r="CS85" s="5452">
        <v>23649.47</v>
      </c>
      <c r="CT85" s="5479">
        <f>(CS85*0.03)</f>
        <v>709.48410000000001</v>
      </c>
      <c r="CU85" s="5478">
        <v>3</v>
      </c>
      <c r="CV85" s="5126"/>
      <c r="CW85" s="5122"/>
      <c r="CX85" s="5123"/>
      <c r="CY85" s="5124"/>
      <c r="CZ85" s="5133"/>
      <c r="DA85" s="5134"/>
      <c r="DB85" s="5134"/>
      <c r="DC85" s="5134"/>
      <c r="DD85" s="5134"/>
      <c r="DE85" s="5134"/>
      <c r="DF85" s="5134"/>
      <c r="DG85" s="5134"/>
      <c r="DH85" s="5134"/>
      <c r="DI85" s="5134"/>
      <c r="DJ85" s="5134"/>
      <c r="DK85" s="5134"/>
      <c r="DL85" s="5134"/>
      <c r="DM85" s="5415"/>
      <c r="DO85" s="5025"/>
      <c r="DP85" s="5013"/>
      <c r="DQ85" s="5013"/>
      <c r="DR85" s="5013"/>
      <c r="DS85" s="5013"/>
      <c r="DT85" s="5013"/>
      <c r="DU85" s="5013"/>
      <c r="DV85" s="5013"/>
      <c r="DW85" s="5035"/>
      <c r="DX85" s="5013"/>
      <c r="DY85" s="5013"/>
      <c r="DZ85" s="5013"/>
      <c r="EA85" s="5013"/>
      <c r="EB85" s="5013"/>
      <c r="EC85" s="5013"/>
      <c r="ED85" s="5348"/>
      <c r="EE85" s="5026"/>
      <c r="EF85" s="5012"/>
      <c r="EG85" s="5016"/>
      <c r="EH85" s="5042"/>
      <c r="EI85" s="5038" t="s">
        <v>14</v>
      </c>
      <c r="EJ85" s="5038" t="s">
        <v>12</v>
      </c>
      <c r="EK85" s="5038"/>
      <c r="EL85" s="5038"/>
      <c r="EM85" s="5038" t="s">
        <v>15</v>
      </c>
      <c r="EN85" s="5038" t="s">
        <v>12</v>
      </c>
      <c r="EO85" s="5038" t="s">
        <v>12</v>
      </c>
      <c r="EP85" s="5038"/>
      <c r="EQ85" s="5038"/>
      <c r="ER85" s="5038"/>
      <c r="ES85" s="5038"/>
      <c r="ET85" s="5038" t="s">
        <v>0</v>
      </c>
      <c r="EU85" s="5382"/>
      <c r="EV85" s="5039"/>
      <c r="EX85" s="5528"/>
      <c r="EY85" s="5529"/>
      <c r="EZ85" s="5529"/>
      <c r="FA85" s="5529"/>
      <c r="FB85" s="5529"/>
      <c r="FC85" s="5529"/>
      <c r="FD85" s="5529"/>
      <c r="FE85" s="5529"/>
      <c r="FF85" s="5530"/>
      <c r="FG85" s="5529"/>
      <c r="FH85" s="5529"/>
      <c r="FI85" s="5529"/>
      <c r="FJ85" s="5529"/>
      <c r="FK85" s="5529"/>
      <c r="FL85" s="5529"/>
      <c r="FM85" s="6236"/>
      <c r="FN85" s="5531"/>
      <c r="FO85" s="5512"/>
      <c r="FP85" s="5558"/>
      <c r="FQ85" s="5559"/>
      <c r="FR85" s="5560" t="s">
        <v>14</v>
      </c>
      <c r="FS85" s="5560" t="s">
        <v>12</v>
      </c>
      <c r="FT85" s="5560"/>
      <c r="FU85" s="5560"/>
      <c r="FV85" s="5560" t="s">
        <v>15</v>
      </c>
      <c r="FW85" s="5560" t="s">
        <v>12</v>
      </c>
      <c r="FX85" s="5560" t="s">
        <v>12</v>
      </c>
      <c r="FY85" s="5560"/>
      <c r="FZ85" s="5560"/>
      <c r="GA85" s="5560"/>
      <c r="GB85" s="5560"/>
      <c r="GC85" s="5560" t="s">
        <v>0</v>
      </c>
      <c r="GD85" s="5561"/>
      <c r="GF85" s="5123"/>
      <c r="GG85" s="5124"/>
      <c r="GH85" s="5124"/>
      <c r="GI85" s="5124"/>
      <c r="GJ85" s="5124"/>
      <c r="GK85" s="5124"/>
      <c r="GL85" s="5124"/>
      <c r="GM85" s="5124"/>
      <c r="GN85" s="5125"/>
      <c r="GO85" s="5124"/>
      <c r="GP85" s="5124"/>
      <c r="GQ85" s="5124"/>
      <c r="GR85" s="5124"/>
      <c r="GS85" s="5124"/>
      <c r="GT85" s="5124"/>
      <c r="GU85" s="5126"/>
      <c r="GV85" s="5122"/>
      <c r="GW85" s="5106"/>
      <c r="GX85" s="5107"/>
      <c r="GY85" s="5108" t="s">
        <v>14</v>
      </c>
      <c r="GZ85" s="5108" t="s">
        <v>12</v>
      </c>
      <c r="HA85" s="5108"/>
      <c r="HB85" s="5108"/>
      <c r="HC85" s="5108" t="s">
        <v>15</v>
      </c>
      <c r="HD85" s="5108" t="s">
        <v>12</v>
      </c>
      <c r="HE85" s="5108" t="s">
        <v>12</v>
      </c>
      <c r="HF85" s="5108"/>
      <c r="HG85" s="5108"/>
      <c r="HH85" s="5108"/>
      <c r="HI85" s="5108"/>
      <c r="HJ85" s="5108" t="s">
        <v>0</v>
      </c>
      <c r="HK85" s="5109"/>
    </row>
    <row r="86" spans="3:219">
      <c r="C86" s="4993"/>
      <c r="D86" s="4993"/>
      <c r="E86" s="4993"/>
      <c r="F86" s="4993"/>
      <c r="G86" s="4993"/>
      <c r="H86" s="4993"/>
      <c r="I86" s="4993"/>
      <c r="J86" s="4993"/>
      <c r="K86" s="4993"/>
      <c r="L86" s="4993"/>
      <c r="M86" s="4993"/>
      <c r="N86" s="4993"/>
      <c r="O86" s="4993"/>
      <c r="P86" s="5637"/>
      <c r="Q86" s="5673"/>
      <c r="R86" s="5612"/>
      <c r="S86" s="5589"/>
      <c r="T86" s="5627"/>
      <c r="U86" s="5685"/>
      <c r="V86" s="5612"/>
      <c r="W86" s="5686"/>
      <c r="X86" s="4482"/>
      <c r="Y86" s="5595"/>
      <c r="Z86" s="5594"/>
      <c r="AA86" s="5598"/>
      <c r="AB86" s="5594"/>
      <c r="AC86" s="5608"/>
      <c r="AD86" s="5608"/>
      <c r="AE86" s="5609"/>
      <c r="AF86" s="5602"/>
      <c r="AG86" s="5660"/>
      <c r="AH86" s="5724"/>
      <c r="AI86" s="5725"/>
      <c r="AJ86" s="5765"/>
      <c r="AK86" s="5766"/>
      <c r="AL86" s="5766"/>
      <c r="AM86" s="5766"/>
      <c r="AN86" s="5767"/>
      <c r="AO86" s="5766"/>
      <c r="AP86" s="5766"/>
      <c r="AQ86" s="5766"/>
      <c r="AR86" s="5795"/>
      <c r="AS86" s="5795"/>
      <c r="AT86" s="5766"/>
      <c r="AU86" s="5766"/>
      <c r="AV86" s="2091"/>
      <c r="AW86" s="5768"/>
      <c r="AX86" s="4993"/>
      <c r="AY86" s="5069"/>
      <c r="AZ86" s="5070"/>
      <c r="BA86" s="5066"/>
      <c r="BB86" s="5066"/>
      <c r="BC86" s="5071"/>
      <c r="BD86" s="5066"/>
      <c r="BE86" s="5066"/>
      <c r="BF86" s="5066"/>
      <c r="BG86" s="5072"/>
      <c r="BH86" s="5066"/>
      <c r="BI86" s="5066"/>
      <c r="BJ86" s="5073"/>
      <c r="BK86" s="5066"/>
      <c r="BL86" s="5073"/>
      <c r="BM86" s="5073"/>
      <c r="BN86" s="5068"/>
      <c r="BO86" s="5082"/>
      <c r="BP86" s="5231"/>
      <c r="BQ86" s="5066"/>
      <c r="BR86" s="5096"/>
      <c r="BS86" s="5097"/>
      <c r="BT86" s="5097"/>
      <c r="BU86" s="5097"/>
      <c r="BV86" s="5097"/>
      <c r="BW86" s="5097"/>
      <c r="BX86" s="5097"/>
      <c r="BY86" s="5097"/>
      <c r="BZ86" s="5097"/>
      <c r="CA86" s="5250">
        <f t="shared" si="12"/>
        <v>0</v>
      </c>
      <c r="CB86" s="5097"/>
      <c r="CC86" s="5097"/>
      <c r="CD86" s="5167"/>
      <c r="CE86" s="4993"/>
      <c r="CF86" s="5443"/>
      <c r="CG86" s="5444"/>
      <c r="CH86" s="5445"/>
      <c r="CI86" s="5473"/>
      <c r="CJ86" s="5474"/>
      <c r="CK86" s="5475"/>
      <c r="CL86" s="5473"/>
      <c r="CM86" s="5476"/>
      <c r="CN86" s="5477"/>
      <c r="CO86" s="5474"/>
      <c r="CP86" s="5473"/>
      <c r="CQ86" s="5478"/>
      <c r="CR86" s="5478"/>
      <c r="CS86" s="5452"/>
      <c r="CT86" s="5479"/>
      <c r="CU86" s="5478"/>
      <c r="CV86" s="5126"/>
      <c r="CW86" s="5122"/>
      <c r="CX86" s="5123"/>
      <c r="CY86" s="5124"/>
      <c r="CZ86" s="5133"/>
      <c r="DA86" s="5134"/>
      <c r="DB86" s="5134"/>
      <c r="DC86" s="5134"/>
      <c r="DD86" s="5134"/>
      <c r="DE86" s="5134"/>
      <c r="DF86" s="5134"/>
      <c r="DG86" s="5134"/>
      <c r="DH86" s="5134"/>
      <c r="DI86" s="5134"/>
      <c r="DJ86" s="5134"/>
      <c r="DK86" s="5134"/>
      <c r="DL86" s="5134"/>
      <c r="DM86" s="5415"/>
      <c r="DO86" s="5027"/>
      <c r="DP86" s="5014"/>
      <c r="DQ86" s="5013"/>
      <c r="DR86" s="5013"/>
      <c r="DS86" s="5019"/>
      <c r="DT86" s="5013"/>
      <c r="DU86" s="5013"/>
      <c r="DV86" s="5013"/>
      <c r="DW86" s="5021"/>
      <c r="DX86" s="5013"/>
      <c r="DY86" s="5013"/>
      <c r="DZ86" s="5020"/>
      <c r="EA86" s="5013"/>
      <c r="EB86" s="5020"/>
      <c r="EC86" s="5020"/>
      <c r="ED86" s="5349"/>
      <c r="EE86" s="5026"/>
      <c r="EF86" s="5012"/>
      <c r="EG86" s="5017" t="s">
        <v>4</v>
      </c>
      <c r="EH86" s="5043" t="s">
        <v>18</v>
      </c>
      <c r="EI86" s="5040" t="s">
        <v>19</v>
      </c>
      <c r="EJ86" s="5040" t="s">
        <v>19</v>
      </c>
      <c r="EK86" s="5040" t="s">
        <v>20</v>
      </c>
      <c r="EL86" s="5040" t="s">
        <v>21</v>
      </c>
      <c r="EM86" s="5040" t="s">
        <v>22</v>
      </c>
      <c r="EN86" s="5040" t="s">
        <v>23</v>
      </c>
      <c r="EO86" s="5040" t="s">
        <v>23</v>
      </c>
      <c r="EP86" s="5040" t="s">
        <v>24</v>
      </c>
      <c r="EQ86" s="5040" t="s">
        <v>20</v>
      </c>
      <c r="ER86" s="5040" t="s">
        <v>25</v>
      </c>
      <c r="ES86" s="5040" t="s">
        <v>0</v>
      </c>
      <c r="ET86" s="5040" t="s">
        <v>1363</v>
      </c>
      <c r="EU86" s="5383"/>
      <c r="EV86" s="5041" t="s">
        <v>26</v>
      </c>
      <c r="EX86" s="5537"/>
      <c r="EY86" s="5538"/>
      <c r="EZ86" s="5529"/>
      <c r="FA86" s="5529"/>
      <c r="FB86" s="5539"/>
      <c r="FC86" s="5529"/>
      <c r="FD86" s="5529"/>
      <c r="FE86" s="5529"/>
      <c r="FF86" s="5540"/>
      <c r="FG86" s="5529"/>
      <c r="FH86" s="5529"/>
      <c r="FI86" s="5541"/>
      <c r="FJ86" s="5529"/>
      <c r="FK86" s="5541"/>
      <c r="FL86" s="5541"/>
      <c r="FM86" s="6237"/>
      <c r="FN86" s="5531"/>
      <c r="FO86" s="5512"/>
      <c r="FP86" s="5562" t="s">
        <v>4</v>
      </c>
      <c r="FQ86" s="5563" t="s">
        <v>18</v>
      </c>
      <c r="FR86" s="5564" t="s">
        <v>19</v>
      </c>
      <c r="FS86" s="5564" t="s">
        <v>19</v>
      </c>
      <c r="FT86" s="5564" t="s">
        <v>20</v>
      </c>
      <c r="FU86" s="5564" t="s">
        <v>21</v>
      </c>
      <c r="FV86" s="5564" t="s">
        <v>22</v>
      </c>
      <c r="FW86" s="5564" t="s">
        <v>23</v>
      </c>
      <c r="FX86" s="5564" t="s">
        <v>23</v>
      </c>
      <c r="FY86" s="5564" t="s">
        <v>24</v>
      </c>
      <c r="FZ86" s="5564" t="s">
        <v>20</v>
      </c>
      <c r="GA86" s="5564" t="s">
        <v>25</v>
      </c>
      <c r="GB86" s="5564" t="s">
        <v>0</v>
      </c>
      <c r="GC86" s="5564" t="s">
        <v>1363</v>
      </c>
      <c r="GD86" s="5565" t="s">
        <v>26</v>
      </c>
      <c r="GF86" s="5128"/>
      <c r="GG86" s="5129"/>
      <c r="GH86" s="5124"/>
      <c r="GI86" s="5124"/>
      <c r="GJ86" s="5130"/>
      <c r="GK86" s="5124"/>
      <c r="GL86" s="5124"/>
      <c r="GM86" s="5124"/>
      <c r="GN86" s="5131"/>
      <c r="GO86" s="5124"/>
      <c r="GP86" s="5124"/>
      <c r="GQ86" s="5132"/>
      <c r="GR86" s="5124"/>
      <c r="GS86" s="5132"/>
      <c r="GT86" s="5132"/>
      <c r="GU86" s="5126"/>
      <c r="GV86" s="5122"/>
      <c r="GW86" s="5110" t="s">
        <v>4</v>
      </c>
      <c r="GX86" s="5111" t="s">
        <v>18</v>
      </c>
      <c r="GY86" s="5112" t="s">
        <v>19</v>
      </c>
      <c r="GZ86" s="5112" t="s">
        <v>19</v>
      </c>
      <c r="HA86" s="5112" t="s">
        <v>20</v>
      </c>
      <c r="HB86" s="5112" t="s">
        <v>21</v>
      </c>
      <c r="HC86" s="5112" t="s">
        <v>22</v>
      </c>
      <c r="HD86" s="5112" t="s">
        <v>23</v>
      </c>
      <c r="HE86" s="5112" t="s">
        <v>23</v>
      </c>
      <c r="HF86" s="5112" t="s">
        <v>24</v>
      </c>
      <c r="HG86" s="5112" t="s">
        <v>20</v>
      </c>
      <c r="HH86" s="5112" t="s">
        <v>25</v>
      </c>
      <c r="HI86" s="5112" t="s">
        <v>0</v>
      </c>
      <c r="HJ86" s="5112" t="s">
        <v>1363</v>
      </c>
      <c r="HK86" s="5113" t="s">
        <v>26</v>
      </c>
    </row>
    <row r="87" spans="3:219" ht="15" thickBot="1">
      <c r="C87" s="4993"/>
      <c r="D87" s="4993"/>
      <c r="E87" s="4993"/>
      <c r="F87" s="4993"/>
      <c r="G87" s="4993"/>
      <c r="H87" s="4993"/>
      <c r="I87" s="4993"/>
      <c r="J87" s="4993"/>
      <c r="K87" s="4993"/>
      <c r="L87" s="4993"/>
      <c r="M87" s="4993"/>
      <c r="N87" s="4993"/>
      <c r="O87" s="4993"/>
      <c r="P87" s="5665"/>
      <c r="Q87" s="5594"/>
      <c r="R87" s="5666"/>
      <c r="S87" s="5589"/>
      <c r="T87" s="5667"/>
      <c r="U87" s="5668"/>
      <c r="V87" s="5669"/>
      <c r="W87" s="5670"/>
      <c r="X87" s="4482"/>
      <c r="Y87" s="5634"/>
      <c r="Z87" s="5589"/>
      <c r="AA87" s="5609"/>
      <c r="AB87" s="5609"/>
      <c r="AC87" s="5600"/>
      <c r="AD87" s="5600"/>
      <c r="AE87" s="5632"/>
      <c r="AF87" s="5604"/>
      <c r="AG87" s="6401"/>
      <c r="AH87" s="5724"/>
      <c r="AI87" s="5725"/>
      <c r="AJ87" s="5765"/>
      <c r="AK87" s="5766"/>
      <c r="AL87" s="5766"/>
      <c r="AM87" s="5766"/>
      <c r="AN87" s="5767"/>
      <c r="AO87" s="5766"/>
      <c r="AP87" s="5766"/>
      <c r="AQ87" s="5766"/>
      <c r="AR87" s="5795"/>
      <c r="AS87" s="5795"/>
      <c r="AT87" s="5766"/>
      <c r="AU87" s="5766"/>
      <c r="AV87" s="2091"/>
      <c r="AW87" s="5768"/>
      <c r="AX87" s="4993"/>
      <c r="AY87" s="5065"/>
      <c r="AZ87" s="5066"/>
      <c r="BA87" s="5066"/>
      <c r="BB87" s="5066"/>
      <c r="BC87" s="5066"/>
      <c r="BD87" s="5066"/>
      <c r="BE87" s="5066"/>
      <c r="BF87" s="5066"/>
      <c r="BG87" s="5067"/>
      <c r="BH87" s="5066"/>
      <c r="BI87" s="5066"/>
      <c r="BJ87" s="5066"/>
      <c r="BK87" s="5066"/>
      <c r="BL87" s="5066"/>
      <c r="BM87" s="5073"/>
      <c r="BN87" s="5068"/>
      <c r="BO87" s="5082"/>
      <c r="BP87" s="5274"/>
      <c r="BQ87" s="5066"/>
      <c r="BR87" s="5096"/>
      <c r="BS87" s="5097"/>
      <c r="BT87" s="5097"/>
      <c r="BU87" s="5097"/>
      <c r="BV87" s="5097"/>
      <c r="BW87" s="5097"/>
      <c r="BX87" s="5097"/>
      <c r="BY87" s="5097"/>
      <c r="BZ87" s="5097"/>
      <c r="CA87" s="5250">
        <f t="shared" si="12"/>
        <v>0</v>
      </c>
      <c r="CB87" s="5097"/>
      <c r="CC87" s="5097"/>
      <c r="CD87" s="5167"/>
      <c r="CE87" s="4993"/>
      <c r="CF87" s="5123"/>
      <c r="CG87" s="5124"/>
      <c r="CH87" s="5124"/>
      <c r="CI87" s="5124"/>
      <c r="CJ87" s="5124"/>
      <c r="CK87" s="5124"/>
      <c r="CL87" s="5124"/>
      <c r="CM87" s="5124"/>
      <c r="CN87" s="5125"/>
      <c r="CO87" s="5124"/>
      <c r="CP87" s="5124"/>
      <c r="CQ87" s="5124"/>
      <c r="CR87" s="5124"/>
      <c r="CS87" s="5124"/>
      <c r="CT87" s="5124"/>
      <c r="CU87" s="5416"/>
      <c r="CV87" s="5126"/>
      <c r="CW87" s="5122"/>
      <c r="CX87" s="5123"/>
      <c r="CY87" s="5124"/>
      <c r="CZ87" s="5133"/>
      <c r="DA87" s="5134"/>
      <c r="DB87" s="5134"/>
      <c r="DC87" s="5134"/>
      <c r="DD87" s="5134"/>
      <c r="DE87" s="5134"/>
      <c r="DF87" s="5134"/>
      <c r="DG87" s="5134"/>
      <c r="DH87" s="5134"/>
      <c r="DI87" s="5134"/>
      <c r="DJ87" s="5134"/>
      <c r="DK87" s="5134"/>
      <c r="DL87" s="5134"/>
      <c r="DM87" s="5415"/>
      <c r="DO87" s="5025"/>
      <c r="DP87" s="5013"/>
      <c r="DQ87" s="5013"/>
      <c r="DR87" s="5013"/>
      <c r="DS87" s="5013"/>
      <c r="DT87" s="5013"/>
      <c r="DU87" s="5013"/>
      <c r="DV87" s="5013"/>
      <c r="DW87" s="5035"/>
      <c r="DX87" s="5013"/>
      <c r="DY87" s="5013"/>
      <c r="DZ87" s="5013"/>
      <c r="EA87" s="5013"/>
      <c r="EB87" s="5013"/>
      <c r="EC87" s="5013"/>
      <c r="ED87" s="5348"/>
      <c r="EE87" s="5026"/>
      <c r="EF87" s="5012"/>
      <c r="EG87" s="5018"/>
      <c r="EH87" s="5044"/>
      <c r="EI87" s="5045" t="s">
        <v>3</v>
      </c>
      <c r="EJ87" s="5045" t="s">
        <v>18</v>
      </c>
      <c r="EK87" s="5045"/>
      <c r="EL87" s="5045"/>
      <c r="EM87" s="5045" t="s">
        <v>21</v>
      </c>
      <c r="EN87" s="5045" t="s">
        <v>27</v>
      </c>
      <c r="EO87" s="5045" t="s">
        <v>28</v>
      </c>
      <c r="EP87" s="5045"/>
      <c r="EQ87" s="5045"/>
      <c r="ER87" s="5045"/>
      <c r="ES87" s="5045"/>
      <c r="ET87" s="5045" t="s">
        <v>11</v>
      </c>
      <c r="EU87" s="5384"/>
      <c r="EV87" s="5046"/>
      <c r="EX87" s="5528"/>
      <c r="EY87" s="5529"/>
      <c r="EZ87" s="5529"/>
      <c r="FA87" s="5529"/>
      <c r="FB87" s="5529"/>
      <c r="FC87" s="5529"/>
      <c r="FD87" s="5529"/>
      <c r="FE87" s="5529"/>
      <c r="FF87" s="5530"/>
      <c r="FG87" s="5529"/>
      <c r="FH87" s="5529"/>
      <c r="FI87" s="5529"/>
      <c r="FJ87" s="5529"/>
      <c r="FK87" s="5529"/>
      <c r="FL87" s="5529"/>
      <c r="FM87" s="6236"/>
      <c r="FN87" s="5531"/>
      <c r="FO87" s="5512"/>
      <c r="FP87" s="5566"/>
      <c r="FQ87" s="5567"/>
      <c r="FR87" s="5568" t="s">
        <v>3</v>
      </c>
      <c r="FS87" s="5568" t="s">
        <v>18</v>
      </c>
      <c r="FT87" s="5568"/>
      <c r="FU87" s="5568"/>
      <c r="FV87" s="5568" t="s">
        <v>21</v>
      </c>
      <c r="FW87" s="5568" t="s">
        <v>27</v>
      </c>
      <c r="FX87" s="5568" t="s">
        <v>28</v>
      </c>
      <c r="FY87" s="5568"/>
      <c r="FZ87" s="5568"/>
      <c r="GA87" s="5568"/>
      <c r="GB87" s="5568"/>
      <c r="GC87" s="5568" t="s">
        <v>11</v>
      </c>
      <c r="GD87" s="5569"/>
      <c r="GF87" s="5123"/>
      <c r="GG87" s="5124"/>
      <c r="GH87" s="5124"/>
      <c r="GI87" s="5124"/>
      <c r="GJ87" s="5124"/>
      <c r="GK87" s="5124"/>
      <c r="GL87" s="5124"/>
      <c r="GM87" s="5124"/>
      <c r="GN87" s="5125"/>
      <c r="GO87" s="5124"/>
      <c r="GP87" s="5124"/>
      <c r="GQ87" s="5124"/>
      <c r="GR87" s="5124"/>
      <c r="GS87" s="5124"/>
      <c r="GT87" s="5124"/>
      <c r="GU87" s="5126"/>
      <c r="GV87" s="5122"/>
      <c r="GW87" s="5114"/>
      <c r="GX87" s="5115"/>
      <c r="GY87" s="5116" t="s">
        <v>3</v>
      </c>
      <c r="GZ87" s="5116" t="s">
        <v>18</v>
      </c>
      <c r="HA87" s="5116"/>
      <c r="HB87" s="5116"/>
      <c r="HC87" s="5116" t="s">
        <v>21</v>
      </c>
      <c r="HD87" s="5116" t="s">
        <v>27</v>
      </c>
      <c r="HE87" s="5116" t="s">
        <v>28</v>
      </c>
      <c r="HF87" s="5116"/>
      <c r="HG87" s="5116"/>
      <c r="HH87" s="5116"/>
      <c r="HI87" s="5116"/>
      <c r="HJ87" s="5116" t="s">
        <v>11</v>
      </c>
      <c r="HK87" s="5117"/>
    </row>
    <row r="88" spans="3:219" ht="15" thickBot="1">
      <c r="C88" s="4993"/>
      <c r="D88" s="4993"/>
      <c r="E88" s="4993"/>
      <c r="F88" s="4993"/>
      <c r="G88" s="4993"/>
      <c r="H88" s="4993"/>
      <c r="I88" s="4993"/>
      <c r="J88" s="4993"/>
      <c r="K88" s="4993"/>
      <c r="L88" s="4993"/>
      <c r="M88" s="4993"/>
      <c r="N88" s="4993"/>
      <c r="O88" s="4993"/>
      <c r="P88" s="5593"/>
      <c r="Q88" s="5594"/>
      <c r="R88" s="5589"/>
      <c r="S88" s="5589"/>
      <c r="T88" s="5595"/>
      <c r="U88" s="5596"/>
      <c r="V88" s="5589"/>
      <c r="W88" s="5597"/>
      <c r="X88" s="4482"/>
      <c r="Y88" s="5634"/>
      <c r="Z88" s="5687"/>
      <c r="AA88" s="5609"/>
      <c r="AB88" s="5609"/>
      <c r="AC88" s="5600"/>
      <c r="AD88" s="5600"/>
      <c r="AE88" s="5632"/>
      <c r="AF88" s="5602"/>
      <c r="AG88" s="5660"/>
      <c r="AH88" s="5681"/>
      <c r="AI88" s="5658"/>
      <c r="AJ88" s="5769"/>
      <c r="AK88" s="3655"/>
      <c r="AL88" s="3655"/>
      <c r="AM88" s="3655"/>
      <c r="AN88" s="3655"/>
      <c r="AO88" s="3655"/>
      <c r="AP88" s="3655"/>
      <c r="AQ88" s="3655"/>
      <c r="AR88" s="5796"/>
      <c r="AS88" s="5796"/>
      <c r="AT88" s="3655"/>
      <c r="AU88" s="3655"/>
      <c r="AV88" s="2151"/>
      <c r="AW88" s="5771"/>
      <c r="AX88" s="4993"/>
      <c r="AY88" s="5065"/>
      <c r="AZ88" s="5066"/>
      <c r="BA88" s="5066"/>
      <c r="BB88" s="5066"/>
      <c r="BC88" s="5066"/>
      <c r="BD88" s="5066"/>
      <c r="BE88" s="5066"/>
      <c r="BF88" s="5066"/>
      <c r="BG88" s="5067"/>
      <c r="BH88" s="5066"/>
      <c r="BI88" s="5066"/>
      <c r="BJ88" s="5066"/>
      <c r="BK88" s="5066"/>
      <c r="BL88" s="5066"/>
      <c r="BM88" s="5073"/>
      <c r="BN88" s="5068"/>
      <c r="BO88" s="5082"/>
      <c r="BP88" s="5275"/>
      <c r="BQ88" s="5079"/>
      <c r="BR88" s="5168"/>
      <c r="BS88" s="5169"/>
      <c r="BT88" s="5169"/>
      <c r="BU88" s="5169"/>
      <c r="BV88" s="5169"/>
      <c r="BW88" s="5169"/>
      <c r="BX88" s="5169"/>
      <c r="BY88" s="5169"/>
      <c r="BZ88" s="5169"/>
      <c r="CA88" s="5169"/>
      <c r="CB88" s="5169"/>
      <c r="CC88" s="5169"/>
      <c r="CD88" s="5170"/>
      <c r="CE88" s="4993"/>
      <c r="CF88" s="5123"/>
      <c r="CG88" s="5124"/>
      <c r="CH88" s="5124"/>
      <c r="CI88" s="5124"/>
      <c r="CJ88" s="5124"/>
      <c r="CK88" s="5124"/>
      <c r="CL88" s="5124"/>
      <c r="CM88" s="5124"/>
      <c r="CN88" s="5125"/>
      <c r="CO88" s="5124"/>
      <c r="CP88" s="5124"/>
      <c r="CQ88" s="5124"/>
      <c r="CR88" s="5124"/>
      <c r="CS88" s="5124"/>
      <c r="CT88" s="5124"/>
      <c r="CU88" s="5416"/>
      <c r="CV88" s="5126"/>
      <c r="CW88" s="5122"/>
      <c r="CX88" s="5123"/>
      <c r="CY88" s="5124"/>
      <c r="CZ88" s="5133"/>
      <c r="DA88" s="5134"/>
      <c r="DB88" s="5134"/>
      <c r="DC88" s="5134"/>
      <c r="DD88" s="5134"/>
      <c r="DE88" s="5134"/>
      <c r="DF88" s="5134"/>
      <c r="DG88" s="5134"/>
      <c r="DH88" s="5134"/>
      <c r="DI88" s="5134"/>
      <c r="DJ88" s="5134"/>
      <c r="DK88" s="5134"/>
      <c r="DL88" s="5134"/>
      <c r="DM88" s="5415"/>
      <c r="DO88" s="5025"/>
      <c r="DP88" s="5013"/>
      <c r="DQ88" s="5013"/>
      <c r="DR88" s="5013"/>
      <c r="DS88" s="5013"/>
      <c r="DT88" s="5013"/>
      <c r="DU88" s="5013"/>
      <c r="DV88" s="5013"/>
      <c r="DW88" s="5035"/>
      <c r="DX88" s="5013"/>
      <c r="DY88" s="5013"/>
      <c r="DZ88" s="5013"/>
      <c r="EA88" s="5013"/>
      <c r="EB88" s="5013"/>
      <c r="EC88" s="5013"/>
      <c r="ED88" s="5348"/>
      <c r="EE88" s="5026"/>
      <c r="EF88" s="5012"/>
      <c r="EG88" s="5013"/>
      <c r="EH88" s="5013"/>
      <c r="EI88" s="5048"/>
      <c r="EJ88" s="5003"/>
      <c r="EK88" s="5003"/>
      <c r="EL88" s="5003"/>
      <c r="EM88" s="5003"/>
      <c r="EN88" s="5003"/>
      <c r="EO88" s="5003"/>
      <c r="EP88" s="5003"/>
      <c r="EQ88" s="5003"/>
      <c r="ER88" s="5003"/>
      <c r="ES88" s="5003"/>
      <c r="ET88" s="5003"/>
      <c r="EU88" s="5003"/>
      <c r="EV88" s="5003"/>
      <c r="EX88" s="5528"/>
      <c r="EY88" s="5529"/>
      <c r="EZ88" s="5529"/>
      <c r="FA88" s="5529"/>
      <c r="FB88" s="5529"/>
      <c r="FC88" s="5529"/>
      <c r="FD88" s="5529"/>
      <c r="FE88" s="5529"/>
      <c r="FF88" s="5530"/>
      <c r="FG88" s="5529"/>
      <c r="FH88" s="5529"/>
      <c r="FI88" s="5529"/>
      <c r="FJ88" s="5529"/>
      <c r="FK88" s="5529"/>
      <c r="FL88" s="5529"/>
      <c r="FM88" s="6236"/>
      <c r="FN88" s="5531"/>
      <c r="FO88" s="5512"/>
      <c r="FP88" s="5529"/>
      <c r="FQ88" s="5529"/>
      <c r="FR88" s="5542"/>
      <c r="FS88" s="5543"/>
      <c r="FT88" s="5543"/>
      <c r="FU88" s="5543"/>
      <c r="FV88" s="5543"/>
      <c r="FW88" s="5543"/>
      <c r="FX88" s="5543"/>
      <c r="FY88" s="5543"/>
      <c r="FZ88" s="5543"/>
      <c r="GA88" s="5543"/>
      <c r="GB88" s="5543"/>
      <c r="GC88" s="5543"/>
      <c r="GD88" s="5543"/>
      <c r="GF88" s="5123"/>
      <c r="GG88" s="5124"/>
      <c r="GH88" s="5124"/>
      <c r="GI88" s="5124"/>
      <c r="GJ88" s="5124"/>
      <c r="GK88" s="5124"/>
      <c r="GL88" s="5124"/>
      <c r="GM88" s="5124"/>
      <c r="GN88" s="5125"/>
      <c r="GO88" s="5124"/>
      <c r="GP88" s="5124"/>
      <c r="GQ88" s="5124"/>
      <c r="GR88" s="5124"/>
      <c r="GS88" s="5124"/>
      <c r="GT88" s="5124"/>
      <c r="GU88" s="5126"/>
      <c r="GV88" s="5122"/>
      <c r="GW88" s="5124"/>
      <c r="GX88" s="5124"/>
      <c r="GY88" s="5133"/>
      <c r="GZ88" s="5134"/>
      <c r="HA88" s="5134"/>
      <c r="HB88" s="5134"/>
      <c r="HC88" s="5134"/>
      <c r="HD88" s="5134"/>
      <c r="HE88" s="5134"/>
      <c r="HF88" s="5134"/>
      <c r="HG88" s="5134"/>
      <c r="HH88" s="5134"/>
      <c r="HI88" s="5134"/>
      <c r="HJ88" s="5134"/>
      <c r="HK88" s="5134"/>
    </row>
    <row r="89" spans="3:219" ht="15" thickBot="1">
      <c r="C89" s="4993"/>
      <c r="D89" s="4993"/>
      <c r="E89" s="4993"/>
      <c r="F89" s="4993"/>
      <c r="G89" s="4993"/>
      <c r="H89" s="4993"/>
      <c r="I89" s="4993"/>
      <c r="J89" s="4993"/>
      <c r="K89" s="4993"/>
      <c r="L89" s="4993"/>
      <c r="M89" s="4993"/>
      <c r="N89" s="4993"/>
      <c r="O89" s="4993"/>
      <c r="P89" s="5593"/>
      <c r="Q89" s="5594"/>
      <c r="R89" s="5603"/>
      <c r="S89" s="5589"/>
      <c r="T89" s="5595"/>
      <c r="U89" s="5596"/>
      <c r="V89" s="5589"/>
      <c r="W89" s="5597"/>
      <c r="X89" s="4482"/>
      <c r="Y89" s="5634"/>
      <c r="Z89" s="5589"/>
      <c r="AA89" s="5609"/>
      <c r="AB89" s="5609"/>
      <c r="AC89" s="5600"/>
      <c r="AD89" s="5600"/>
      <c r="AE89" s="5632"/>
      <c r="AF89" s="5602"/>
      <c r="AG89" s="5660"/>
      <c r="AH89" s="5660"/>
      <c r="AI89" s="5660"/>
      <c r="AJ89" s="5734"/>
      <c r="AK89" s="5577"/>
      <c r="AL89" s="5577"/>
      <c r="AM89" s="5577"/>
      <c r="AN89" s="5577"/>
      <c r="AO89" s="5577"/>
      <c r="AP89" s="5577"/>
      <c r="AQ89" s="5577"/>
      <c r="AR89" s="5577"/>
      <c r="AS89" s="5577"/>
      <c r="AT89" s="5577"/>
      <c r="AU89" s="5577"/>
      <c r="AV89" s="5577"/>
      <c r="AW89" s="5577"/>
      <c r="AX89" s="4993"/>
      <c r="AY89" s="5065"/>
      <c r="AZ89" s="5066"/>
      <c r="BA89" s="5066"/>
      <c r="BB89" s="5066"/>
      <c r="BC89" s="5066"/>
      <c r="BD89" s="5066"/>
      <c r="BE89" s="5066"/>
      <c r="BF89" s="5066"/>
      <c r="BG89" s="5067"/>
      <c r="BH89" s="5066"/>
      <c r="BI89" s="5066"/>
      <c r="BJ89" s="5066"/>
      <c r="BK89" s="5066"/>
      <c r="BL89" s="5066"/>
      <c r="BM89" s="5073"/>
      <c r="BN89" s="5068"/>
      <c r="BO89" s="5082"/>
      <c r="BP89" s="5058"/>
      <c r="BQ89" s="5082"/>
      <c r="BR89" s="5083"/>
      <c r="BS89" s="5058"/>
      <c r="BT89" s="5058"/>
      <c r="BU89" s="5058"/>
      <c r="BV89" s="5058"/>
      <c r="BW89" s="5058"/>
      <c r="BX89" s="5058"/>
      <c r="BY89" s="5058"/>
      <c r="BZ89" s="5058"/>
      <c r="CA89" s="5058"/>
      <c r="CB89" s="5058"/>
      <c r="CC89" s="5058"/>
      <c r="CD89" s="5058"/>
      <c r="CE89" s="4993"/>
      <c r="CF89" s="5123"/>
      <c r="CG89" s="5124"/>
      <c r="CH89" s="5124"/>
      <c r="CI89" s="5124"/>
      <c r="CJ89" s="5124"/>
      <c r="CK89" s="5124"/>
      <c r="CL89" s="5124"/>
      <c r="CM89" s="5124"/>
      <c r="CN89" s="5125"/>
      <c r="CO89" s="5124"/>
      <c r="CP89" s="5124"/>
      <c r="CQ89" s="5124"/>
      <c r="CR89" s="5124"/>
      <c r="CS89" s="5124"/>
      <c r="CT89" s="5124"/>
      <c r="CU89" s="5416"/>
      <c r="CV89" s="5126"/>
      <c r="CW89" s="5122"/>
      <c r="CX89" s="5492"/>
      <c r="CY89" s="5493"/>
      <c r="CZ89" s="5494"/>
      <c r="DA89" s="5495"/>
      <c r="DB89" s="5495"/>
      <c r="DC89" s="5495"/>
      <c r="DD89" s="5495"/>
      <c r="DE89" s="5495"/>
      <c r="DF89" s="5495"/>
      <c r="DG89" s="5495"/>
      <c r="DH89" s="5495"/>
      <c r="DI89" s="5495"/>
      <c r="DJ89" s="5495"/>
      <c r="DK89" s="5495"/>
      <c r="DL89" s="5495"/>
      <c r="DM89" s="5496"/>
      <c r="DO89" s="5025"/>
      <c r="DP89" s="5013"/>
      <c r="DQ89" s="5013"/>
      <c r="DR89" s="5013"/>
      <c r="DS89" s="5013"/>
      <c r="DT89" s="5013"/>
      <c r="DU89" s="5013"/>
      <c r="DV89" s="5013"/>
      <c r="DW89" s="5035"/>
      <c r="DX89" s="5013"/>
      <c r="DY89" s="5013"/>
      <c r="DZ89" s="5013"/>
      <c r="EA89" s="5013"/>
      <c r="EB89" s="5013"/>
      <c r="EC89" s="5013"/>
      <c r="ED89" s="5348"/>
      <c r="EE89" s="5026"/>
      <c r="EF89" s="5012"/>
      <c r="EG89" s="5013"/>
      <c r="EH89" s="5013"/>
      <c r="EI89" s="5048"/>
      <c r="EJ89" s="5003"/>
      <c r="EK89" s="5003"/>
      <c r="EL89" s="5003"/>
      <c r="EM89" s="5003"/>
      <c r="EN89" s="5003"/>
      <c r="EO89" s="5003"/>
      <c r="EP89" s="5003"/>
      <c r="EQ89" s="5003"/>
      <c r="ER89" s="5003"/>
      <c r="ES89" s="5003"/>
      <c r="ET89" s="5003"/>
      <c r="EU89" s="5003"/>
      <c r="EV89" s="5003"/>
      <c r="EX89" s="5528"/>
      <c r="EY89" s="5529"/>
      <c r="EZ89" s="5529"/>
      <c r="FA89" s="5529"/>
      <c r="FB89" s="5529"/>
      <c r="FC89" s="5529"/>
      <c r="FD89" s="5529"/>
      <c r="FE89" s="5529"/>
      <c r="FF89" s="5530"/>
      <c r="FG89" s="5529"/>
      <c r="FH89" s="5529"/>
      <c r="FI89" s="5529"/>
      <c r="FJ89" s="5529"/>
      <c r="FK89" s="5529"/>
      <c r="FL89" s="5529"/>
      <c r="FM89" s="6236"/>
      <c r="FN89" s="5531"/>
      <c r="FO89" s="5512"/>
      <c r="FP89" s="5529"/>
      <c r="FQ89" s="5529"/>
      <c r="FR89" s="5542"/>
      <c r="FS89" s="5543"/>
      <c r="FT89" s="5543"/>
      <c r="FU89" s="5543"/>
      <c r="FV89" s="5543"/>
      <c r="FW89" s="5543"/>
      <c r="FX89" s="5543"/>
      <c r="FY89" s="5543"/>
      <c r="FZ89" s="5543"/>
      <c r="GA89" s="5543"/>
      <c r="GB89" s="5543"/>
      <c r="GC89" s="5543"/>
      <c r="GD89" s="5543"/>
      <c r="GF89" s="5123"/>
      <c r="GG89" s="5124"/>
      <c r="GH89" s="5124"/>
      <c r="GI89" s="5124"/>
      <c r="GJ89" s="5124"/>
      <c r="GK89" s="5124"/>
      <c r="GL89" s="5124"/>
      <c r="GM89" s="5124"/>
      <c r="GN89" s="5125"/>
      <c r="GO89" s="5124"/>
      <c r="GP89" s="5124"/>
      <c r="GQ89" s="5124"/>
      <c r="GR89" s="5124"/>
      <c r="GS89" s="5124"/>
      <c r="GT89" s="5124"/>
      <c r="GU89" s="5126"/>
      <c r="GV89" s="5122"/>
      <c r="GW89" s="5124"/>
      <c r="GX89" s="5124"/>
      <c r="GY89" s="5133"/>
      <c r="GZ89" s="5134"/>
      <c r="HA89" s="5134"/>
      <c r="HB89" s="5134"/>
      <c r="HC89" s="5134"/>
      <c r="HD89" s="5134"/>
      <c r="HE89" s="5134"/>
      <c r="HF89" s="5134"/>
      <c r="HG89" s="5134"/>
      <c r="HH89" s="5134"/>
      <c r="HI89" s="5134"/>
      <c r="HJ89" s="5134"/>
      <c r="HK89" s="5134"/>
    </row>
    <row r="90" spans="3:219">
      <c r="C90" s="4993"/>
      <c r="D90" s="4993"/>
      <c r="E90" s="4993"/>
      <c r="F90" s="4993"/>
      <c r="G90" s="4993"/>
      <c r="H90" s="4993"/>
      <c r="I90" s="4993"/>
      <c r="J90" s="4993"/>
      <c r="K90" s="4993"/>
      <c r="L90" s="4993"/>
      <c r="M90" s="4993"/>
      <c r="N90" s="4993"/>
      <c r="O90" s="4993"/>
      <c r="P90" s="5824"/>
      <c r="Q90" s="5638"/>
      <c r="R90" s="6203"/>
      <c r="S90" s="5617"/>
      <c r="T90" s="6204"/>
      <c r="U90" s="6205"/>
      <c r="V90" s="6206"/>
      <c r="W90" s="6207"/>
      <c r="X90" s="6210"/>
      <c r="Y90" s="6211"/>
      <c r="Z90" s="5617"/>
      <c r="AA90" s="6212"/>
      <c r="AB90" s="5615"/>
      <c r="AC90" s="5616"/>
      <c r="AD90" s="5616"/>
      <c r="AE90" s="6209"/>
      <c r="AF90" s="5736"/>
      <c r="AG90" s="5660"/>
      <c r="AH90" s="5660"/>
      <c r="AI90" s="5660"/>
      <c r="AJ90" s="5734"/>
      <c r="AK90" s="5577"/>
      <c r="AL90" s="5577"/>
      <c r="AM90" s="5577"/>
      <c r="AN90" s="5577"/>
      <c r="AO90" s="5577"/>
      <c r="AP90" s="5577"/>
      <c r="AQ90" s="5577"/>
      <c r="AR90" s="5577"/>
      <c r="AS90" s="5577"/>
      <c r="AT90" s="5577"/>
      <c r="AU90" s="5577"/>
      <c r="AV90" s="5577"/>
      <c r="AW90" s="5577"/>
      <c r="AX90" s="4993"/>
      <c r="AY90" s="5065"/>
      <c r="AZ90" s="5066"/>
      <c r="BA90" s="5066"/>
      <c r="BB90" s="5066"/>
      <c r="BC90" s="5066"/>
      <c r="BD90" s="5066"/>
      <c r="BE90" s="5066"/>
      <c r="BF90" s="5066"/>
      <c r="BG90" s="5067"/>
      <c r="BH90" s="5066"/>
      <c r="BI90" s="5066"/>
      <c r="BJ90" s="5066"/>
      <c r="BK90" s="5066"/>
      <c r="BL90" s="5066"/>
      <c r="BM90" s="5073"/>
      <c r="BN90" s="5068"/>
      <c r="BO90" s="5082"/>
      <c r="BP90" s="5058"/>
      <c r="BQ90" s="5082"/>
      <c r="BR90" s="5083"/>
      <c r="BS90" s="5058"/>
      <c r="BT90" s="5058"/>
      <c r="BU90" s="5058"/>
      <c r="BV90" s="5058"/>
      <c r="BW90" s="5058"/>
      <c r="BX90" s="5058"/>
      <c r="BY90" s="5058"/>
      <c r="BZ90" s="5058"/>
      <c r="CA90" s="5058"/>
      <c r="CB90" s="5058"/>
      <c r="CC90" s="5058"/>
      <c r="CD90" s="5058"/>
      <c r="CE90" s="4993"/>
      <c r="CF90" s="5123"/>
      <c r="CG90" s="5124"/>
      <c r="CH90" s="5124"/>
      <c r="CI90" s="5124"/>
      <c r="CJ90" s="5124"/>
      <c r="CK90" s="5124"/>
      <c r="CL90" s="5124"/>
      <c r="CM90" s="5124"/>
      <c r="CN90" s="5125"/>
      <c r="CO90" s="5124"/>
      <c r="CP90" s="5124"/>
      <c r="CQ90" s="5124"/>
      <c r="CR90" s="5124"/>
      <c r="CS90" s="5124"/>
      <c r="CT90" s="5124"/>
      <c r="CU90" s="5416"/>
      <c r="CV90" s="5126"/>
      <c r="CW90" s="5122"/>
      <c r="CX90" s="5122"/>
      <c r="CY90" s="5122"/>
      <c r="CZ90" s="5139"/>
      <c r="DA90" s="5104"/>
      <c r="DB90" s="5104"/>
      <c r="DC90" s="5104"/>
      <c r="DD90" s="5104"/>
      <c r="DE90" s="5104"/>
      <c r="DF90" s="5104"/>
      <c r="DG90" s="5104"/>
      <c r="DH90" s="5104"/>
      <c r="DI90" s="5104"/>
      <c r="DJ90" s="5104"/>
      <c r="DK90" s="5104"/>
      <c r="DL90" s="5104"/>
      <c r="DM90" s="5104"/>
      <c r="DO90" s="5025"/>
      <c r="DP90" s="5013"/>
      <c r="DQ90" s="5013"/>
      <c r="DR90" s="5013"/>
      <c r="DS90" s="5013"/>
      <c r="DT90" s="5013"/>
      <c r="DU90" s="5013"/>
      <c r="DV90" s="5013"/>
      <c r="DW90" s="5035"/>
      <c r="DX90" s="5013"/>
      <c r="DY90" s="5013"/>
      <c r="DZ90" s="5013"/>
      <c r="EA90" s="5013"/>
      <c r="EB90" s="5013"/>
      <c r="EC90" s="5013"/>
      <c r="ED90" s="5348"/>
      <c r="EE90" s="5026"/>
      <c r="EF90" s="5012"/>
      <c r="EG90" s="5013"/>
      <c r="EH90" s="5013"/>
      <c r="EI90" s="5048"/>
      <c r="EJ90" s="5003"/>
      <c r="EK90" s="5003"/>
      <c r="EL90" s="5003"/>
      <c r="EM90" s="5003"/>
      <c r="EN90" s="5003"/>
      <c r="EO90" s="5003"/>
      <c r="EP90" s="5003"/>
      <c r="EQ90" s="5003"/>
      <c r="ER90" s="5003"/>
      <c r="ES90" s="5003"/>
      <c r="ET90" s="5003"/>
      <c r="EU90" s="5003"/>
      <c r="EV90" s="5003"/>
      <c r="EX90" s="5528"/>
      <c r="EY90" s="5529"/>
      <c r="EZ90" s="5529"/>
      <c r="FA90" s="5529"/>
      <c r="FB90" s="5529"/>
      <c r="FC90" s="5529"/>
      <c r="FD90" s="5529"/>
      <c r="FE90" s="5529"/>
      <c r="FF90" s="5530"/>
      <c r="FG90" s="5529"/>
      <c r="FH90" s="5529"/>
      <c r="FI90" s="5529"/>
      <c r="FJ90" s="5529"/>
      <c r="FK90" s="5529"/>
      <c r="FL90" s="5529"/>
      <c r="FM90" s="6236"/>
      <c r="FN90" s="5531"/>
      <c r="FO90" s="5512"/>
      <c r="FP90" s="5529"/>
      <c r="FQ90" s="5529"/>
      <c r="FR90" s="5542"/>
      <c r="FS90" s="5543"/>
      <c r="FT90" s="5543"/>
      <c r="FU90" s="5543"/>
      <c r="FV90" s="5543"/>
      <c r="FW90" s="5543"/>
      <c r="FX90" s="5543"/>
      <c r="FY90" s="5543"/>
      <c r="FZ90" s="5543"/>
      <c r="GA90" s="5543"/>
      <c r="GB90" s="5543"/>
      <c r="GC90" s="5543"/>
      <c r="GD90" s="5543"/>
      <c r="GF90" s="5123"/>
      <c r="GG90" s="5124"/>
      <c r="GH90" s="5124"/>
      <c r="GI90" s="5124"/>
      <c r="GJ90" s="5124"/>
      <c r="GK90" s="5124"/>
      <c r="GL90" s="5124"/>
      <c r="GM90" s="5124"/>
      <c r="GN90" s="5125"/>
      <c r="GO90" s="5124"/>
      <c r="GP90" s="5124"/>
      <c r="GQ90" s="5124"/>
      <c r="GR90" s="5124"/>
      <c r="GS90" s="5124"/>
      <c r="GT90" s="5124"/>
      <c r="GU90" s="5126"/>
      <c r="GV90" s="5122"/>
      <c r="GW90" s="5124"/>
      <c r="GX90" s="5124"/>
      <c r="GY90" s="5133"/>
      <c r="GZ90" s="5134"/>
      <c r="HA90" s="5134"/>
      <c r="HB90" s="5134"/>
      <c r="HC90" s="5134"/>
      <c r="HD90" s="5134"/>
      <c r="HE90" s="5134"/>
      <c r="HF90" s="5134"/>
      <c r="HG90" s="5134"/>
      <c r="HH90" s="5134"/>
      <c r="HI90" s="5134"/>
      <c r="HJ90" s="5134"/>
      <c r="HK90" s="5134"/>
    </row>
    <row r="91" spans="3:219" ht="15" thickBot="1">
      <c r="C91" s="4993"/>
      <c r="D91" s="4993"/>
      <c r="E91" s="4993"/>
      <c r="F91" s="4993"/>
      <c r="G91" s="4993"/>
      <c r="H91" s="4993"/>
      <c r="I91" s="4993"/>
      <c r="J91" s="4993"/>
      <c r="K91" s="4993"/>
      <c r="L91" s="4993"/>
      <c r="M91" s="4993"/>
      <c r="N91" s="4993"/>
      <c r="O91" s="4993"/>
      <c r="P91" s="5593"/>
      <c r="Q91" s="5589"/>
      <c r="R91" s="5599"/>
      <c r="S91" s="5599"/>
      <c r="T91" s="5595"/>
      <c r="U91" s="5611"/>
      <c r="V91" s="5612"/>
      <c r="W91" s="5613"/>
      <c r="X91" s="4482"/>
      <c r="Y91" s="5595"/>
      <c r="Z91" s="5599"/>
      <c r="AA91" s="5615"/>
      <c r="AB91" s="5615"/>
      <c r="AC91" s="5616"/>
      <c r="AD91" s="5616"/>
      <c r="AE91" s="5609"/>
      <c r="AF91" s="5602"/>
      <c r="AG91" s="5660"/>
      <c r="AH91" s="5742" t="s">
        <v>1451</v>
      </c>
      <c r="AI91" s="5800" t="s">
        <v>1393</v>
      </c>
      <c r="AJ91" s="5577"/>
      <c r="AK91" s="5577"/>
      <c r="AL91" s="5577"/>
      <c r="AM91" s="5577"/>
      <c r="AN91" s="5577"/>
      <c r="AO91" s="5577"/>
      <c r="AP91" s="5577"/>
      <c r="AQ91" s="5577"/>
      <c r="AR91" s="5577"/>
      <c r="AS91" s="5577"/>
      <c r="AT91" s="5577"/>
      <c r="AU91" s="5577"/>
      <c r="AV91" s="5577"/>
      <c r="AW91" s="5577"/>
      <c r="AX91" s="4993"/>
      <c r="AY91" s="5065"/>
      <c r="AZ91" s="5066"/>
      <c r="BA91" s="5066"/>
      <c r="BB91" s="5066"/>
      <c r="BC91" s="5066"/>
      <c r="BD91" s="5066"/>
      <c r="BE91" s="5066"/>
      <c r="BF91" s="5066"/>
      <c r="BG91" s="5067"/>
      <c r="BH91" s="5066"/>
      <c r="BI91" s="5066"/>
      <c r="BJ91" s="5066"/>
      <c r="BK91" s="5066"/>
      <c r="BL91" s="5066"/>
      <c r="BM91" s="5073"/>
      <c r="BN91" s="5068"/>
      <c r="BO91" s="5082"/>
      <c r="BP91" s="6198" t="s">
        <v>329</v>
      </c>
      <c r="BQ91" s="5082"/>
      <c r="BR91" s="5083" t="s">
        <v>1415</v>
      </c>
      <c r="BS91" s="5058"/>
      <c r="BT91" s="5058"/>
      <c r="BU91" s="5058"/>
      <c r="BV91" s="5058"/>
      <c r="BW91" s="5058"/>
      <c r="BX91" s="5058"/>
      <c r="BY91" s="5058"/>
      <c r="BZ91" s="5058"/>
      <c r="CA91" s="5058"/>
      <c r="CB91" s="5058"/>
      <c r="CC91" s="5058"/>
      <c r="CD91" s="5058"/>
      <c r="CE91" s="4993"/>
      <c r="CF91" s="5123"/>
      <c r="CG91" s="5124"/>
      <c r="CH91" s="5124"/>
      <c r="CI91" s="5124"/>
      <c r="CJ91" s="5124"/>
      <c r="CK91" s="5124"/>
      <c r="CL91" s="5124"/>
      <c r="CM91" s="5124"/>
      <c r="CN91" s="5125"/>
      <c r="CO91" s="5124"/>
      <c r="CP91" s="5124"/>
      <c r="CQ91" s="5124"/>
      <c r="CR91" s="5124"/>
      <c r="CS91" s="5124"/>
      <c r="CT91" s="5124"/>
      <c r="CU91" s="5416"/>
      <c r="CV91" s="5126"/>
      <c r="CW91" s="5122"/>
      <c r="CX91" s="5105"/>
      <c r="CY91" s="5122"/>
      <c r="CZ91" s="5139"/>
      <c r="DA91" s="5104"/>
      <c r="DB91" s="5104"/>
      <c r="DC91" s="5104"/>
      <c r="DD91" s="5104"/>
      <c r="DE91" s="5104"/>
      <c r="DF91" s="5104"/>
      <c r="DG91" s="5104"/>
      <c r="DH91" s="5104"/>
      <c r="DI91" s="5104"/>
      <c r="DJ91" s="5104"/>
      <c r="DK91" s="5104"/>
      <c r="DL91" s="5104"/>
      <c r="DM91" s="5104"/>
      <c r="DO91" s="5025"/>
      <c r="DP91" s="5013"/>
      <c r="DQ91" s="5013"/>
      <c r="DR91" s="5013"/>
      <c r="DS91" s="5013"/>
      <c r="DT91" s="5013"/>
      <c r="DU91" s="5013"/>
      <c r="DV91" s="5013"/>
      <c r="DW91" s="5035"/>
      <c r="DX91" s="5013"/>
      <c r="DY91" s="5013"/>
      <c r="DZ91" s="5013"/>
      <c r="EA91" s="5013"/>
      <c r="EB91" s="5013"/>
      <c r="EC91" s="5013"/>
      <c r="ED91" s="5348"/>
      <c r="EE91" s="5026"/>
      <c r="EF91" s="5012"/>
      <c r="EG91" s="5013"/>
      <c r="EH91" s="5013"/>
      <c r="EI91" s="5048"/>
      <c r="EJ91" s="5003"/>
      <c r="EK91" s="5003"/>
      <c r="EL91" s="5003"/>
      <c r="EM91" s="5003"/>
      <c r="EN91" s="5003"/>
      <c r="EO91" s="5003"/>
      <c r="EP91" s="5003"/>
      <c r="EQ91" s="5003"/>
      <c r="ER91" s="5003"/>
      <c r="ES91" s="5003"/>
      <c r="ET91" s="5003"/>
      <c r="EU91" s="5003"/>
      <c r="EV91" s="5003"/>
      <c r="EX91" s="5528"/>
      <c r="EY91" s="5529"/>
      <c r="EZ91" s="5529"/>
      <c r="FA91" s="5529"/>
      <c r="FB91" s="5529"/>
      <c r="FC91" s="5529"/>
      <c r="FD91" s="5529"/>
      <c r="FE91" s="5529"/>
      <c r="FF91" s="5530"/>
      <c r="FG91" s="5529"/>
      <c r="FH91" s="5529"/>
      <c r="FI91" s="5529"/>
      <c r="FJ91" s="5529"/>
      <c r="FK91" s="5529"/>
      <c r="FL91" s="5529"/>
      <c r="FM91" s="6236"/>
      <c r="FN91" s="5531"/>
      <c r="FO91" s="5512"/>
      <c r="FP91" s="5529"/>
      <c r="FQ91" s="5529"/>
      <c r="FR91" s="5542"/>
      <c r="FS91" s="5543"/>
      <c r="FT91" s="5543"/>
      <c r="FU91" s="5543"/>
      <c r="FV91" s="5543"/>
      <c r="FW91" s="5543"/>
      <c r="FX91" s="5543"/>
      <c r="FY91" s="5543"/>
      <c r="FZ91" s="5543"/>
      <c r="GA91" s="5543"/>
      <c r="GB91" s="5543"/>
      <c r="GC91" s="5543"/>
      <c r="GD91" s="5543"/>
      <c r="GF91" s="5123"/>
      <c r="GG91" s="5124"/>
      <c r="GH91" s="5124"/>
      <c r="GI91" s="5124"/>
      <c r="GJ91" s="5124"/>
      <c r="GK91" s="5124"/>
      <c r="GL91" s="5124"/>
      <c r="GM91" s="5124"/>
      <c r="GN91" s="5125"/>
      <c r="GO91" s="5124"/>
      <c r="GP91" s="5124"/>
      <c r="GQ91" s="5124"/>
      <c r="GR91" s="5124"/>
      <c r="GS91" s="5124"/>
      <c r="GT91" s="5124"/>
      <c r="GU91" s="5126"/>
      <c r="GV91" s="5122"/>
      <c r="GW91" s="5124"/>
      <c r="GX91" s="5124"/>
      <c r="GY91" s="5133"/>
      <c r="GZ91" s="5134"/>
      <c r="HA91" s="5134"/>
      <c r="HB91" s="5134"/>
      <c r="HC91" s="5134"/>
      <c r="HD91" s="5134"/>
      <c r="HE91" s="5134"/>
      <c r="HF91" s="5134"/>
      <c r="HG91" s="5134"/>
      <c r="HH91" s="5134"/>
      <c r="HI91" s="5134"/>
      <c r="HJ91" s="5134"/>
      <c r="HK91" s="5134"/>
    </row>
    <row r="92" spans="3:219">
      <c r="C92" s="4993"/>
      <c r="D92" s="4993"/>
      <c r="E92" s="4993"/>
      <c r="F92" s="4993"/>
      <c r="G92" s="4993"/>
      <c r="H92" s="4993"/>
      <c r="I92" s="4993"/>
      <c r="J92" s="4993"/>
      <c r="K92" s="4993"/>
      <c r="L92" s="4993"/>
      <c r="M92" s="4993"/>
      <c r="N92" s="4993"/>
      <c r="O92" s="4993"/>
      <c r="P92" s="5593"/>
      <c r="Q92" s="5589"/>
      <c r="R92" s="5589"/>
      <c r="S92" s="5589"/>
      <c r="T92" s="5595"/>
      <c r="U92" s="5596"/>
      <c r="V92" s="5594"/>
      <c r="W92" s="5597"/>
      <c r="X92" s="4482"/>
      <c r="Y92" s="5595"/>
      <c r="Z92" s="5599"/>
      <c r="AA92" s="5609"/>
      <c r="AB92" s="5609"/>
      <c r="AC92" s="5600"/>
      <c r="AD92" s="5600"/>
      <c r="AE92" s="5609"/>
      <c r="AF92" s="5602"/>
      <c r="AG92" s="5660"/>
      <c r="AH92" s="5579"/>
      <c r="AI92" s="5772"/>
      <c r="AJ92" s="5773" t="s">
        <v>14</v>
      </c>
      <c r="AK92" s="5773" t="s">
        <v>12</v>
      </c>
      <c r="AL92" s="5773"/>
      <c r="AM92" s="5773"/>
      <c r="AN92" s="5773" t="s">
        <v>15</v>
      </c>
      <c r="AO92" s="5773" t="s">
        <v>12</v>
      </c>
      <c r="AP92" s="5773" t="s">
        <v>12</v>
      </c>
      <c r="AQ92" s="5773"/>
      <c r="AR92" s="5773"/>
      <c r="AS92" s="5773"/>
      <c r="AT92" s="5773"/>
      <c r="AU92" s="5773" t="s">
        <v>0</v>
      </c>
      <c r="AV92" s="5774"/>
      <c r="AW92" s="5775"/>
      <c r="AX92" s="4993"/>
      <c r="AY92" s="5074"/>
      <c r="AZ92" s="5075"/>
      <c r="BA92" s="5075"/>
      <c r="BB92" s="5075"/>
      <c r="BC92" s="5075"/>
      <c r="BD92" s="5075"/>
      <c r="BE92" s="5075"/>
      <c r="BF92" s="5075"/>
      <c r="BG92" s="5076"/>
      <c r="BH92" s="5075"/>
      <c r="BI92" s="5075"/>
      <c r="BJ92" s="5075"/>
      <c r="BK92" s="5075"/>
      <c r="BL92" s="5075"/>
      <c r="BM92" s="5259"/>
      <c r="BN92" s="5077"/>
      <c r="BO92" s="5082"/>
      <c r="BP92" s="5262"/>
      <c r="BQ92" s="5084"/>
      <c r="BR92" s="5085" t="s">
        <v>14</v>
      </c>
      <c r="BS92" s="5085" t="s">
        <v>12</v>
      </c>
      <c r="BT92" s="5085"/>
      <c r="BU92" s="5085"/>
      <c r="BV92" s="5085" t="s">
        <v>15</v>
      </c>
      <c r="BW92" s="5085" t="s">
        <v>12</v>
      </c>
      <c r="BX92" s="5085" t="s">
        <v>12</v>
      </c>
      <c r="BY92" s="5085"/>
      <c r="BZ92" s="5085"/>
      <c r="CA92" s="5085"/>
      <c r="CB92" s="5085"/>
      <c r="CC92" s="5085" t="s">
        <v>0</v>
      </c>
      <c r="CD92" s="5086"/>
      <c r="CE92" s="4993"/>
      <c r="CF92" s="5135"/>
      <c r="CG92" s="5136"/>
      <c r="CH92" s="5136"/>
      <c r="CI92" s="5136"/>
      <c r="CJ92" s="5136"/>
      <c r="CK92" s="5136"/>
      <c r="CL92" s="5136"/>
      <c r="CM92" s="5136"/>
      <c r="CN92" s="5137"/>
      <c r="CO92" s="5136"/>
      <c r="CP92" s="5136"/>
      <c r="CQ92" s="5136"/>
      <c r="CR92" s="5136"/>
      <c r="CS92" s="5136"/>
      <c r="CT92" s="5136"/>
      <c r="CU92" s="5418"/>
      <c r="CV92" s="5138"/>
      <c r="CW92" s="5122"/>
      <c r="CX92" s="5106"/>
      <c r="CY92" s="5107"/>
      <c r="CZ92" s="5108" t="s">
        <v>14</v>
      </c>
      <c r="DA92" s="5108" t="s">
        <v>12</v>
      </c>
      <c r="DB92" s="5108"/>
      <c r="DC92" s="5108"/>
      <c r="DD92" s="5108" t="s">
        <v>15</v>
      </c>
      <c r="DE92" s="5108" t="s">
        <v>12</v>
      </c>
      <c r="DF92" s="5108" t="s">
        <v>12</v>
      </c>
      <c r="DG92" s="5108"/>
      <c r="DH92" s="5108"/>
      <c r="DI92" s="5108"/>
      <c r="DJ92" s="5108"/>
      <c r="DK92" s="5108" t="s">
        <v>0</v>
      </c>
      <c r="DL92" s="5180"/>
      <c r="DM92" s="5109"/>
      <c r="DO92" s="5031"/>
      <c r="DP92" s="5032"/>
      <c r="DQ92" s="5032"/>
      <c r="DR92" s="5032"/>
      <c r="DS92" s="5032"/>
      <c r="DT92" s="5032"/>
      <c r="DU92" s="5032"/>
      <c r="DV92" s="5032"/>
      <c r="DW92" s="5036"/>
      <c r="DX92" s="5032"/>
      <c r="DY92" s="5032"/>
      <c r="DZ92" s="5032"/>
      <c r="EA92" s="5032"/>
      <c r="EB92" s="5032"/>
      <c r="EC92" s="5032"/>
      <c r="ED92" s="5350"/>
      <c r="EE92" s="5033"/>
      <c r="EF92" s="5012"/>
      <c r="EG92" s="5013"/>
      <c r="EH92" s="5013"/>
      <c r="EI92" s="5048"/>
      <c r="EJ92" s="5003"/>
      <c r="EK92" s="5003"/>
      <c r="EL92" s="5003"/>
      <c r="EM92" s="5003"/>
      <c r="EN92" s="5003"/>
      <c r="EO92" s="5003"/>
      <c r="EP92" s="5003"/>
      <c r="EQ92" s="5003"/>
      <c r="ER92" s="5003"/>
      <c r="ES92" s="5003"/>
      <c r="ET92" s="5003"/>
      <c r="EU92" s="5003"/>
      <c r="EV92" s="5003"/>
      <c r="EX92" s="5545"/>
      <c r="EY92" s="5546"/>
      <c r="EZ92" s="5546"/>
      <c r="FA92" s="5546"/>
      <c r="FB92" s="5546"/>
      <c r="FC92" s="5546"/>
      <c r="FD92" s="5546"/>
      <c r="FE92" s="5546"/>
      <c r="FF92" s="5547"/>
      <c r="FG92" s="5546"/>
      <c r="FH92" s="5546"/>
      <c r="FI92" s="5546"/>
      <c r="FJ92" s="5546"/>
      <c r="FK92" s="5546"/>
      <c r="FL92" s="5546"/>
      <c r="FM92" s="6238"/>
      <c r="FN92" s="5548"/>
      <c r="FO92" s="5512"/>
      <c r="FP92" s="5529"/>
      <c r="FQ92" s="5529"/>
      <c r="FR92" s="5542"/>
      <c r="FS92" s="5543"/>
      <c r="FT92" s="5543"/>
      <c r="FU92" s="5543"/>
      <c r="FV92" s="5543"/>
      <c r="FW92" s="5543"/>
      <c r="FX92" s="5543"/>
      <c r="FY92" s="5543"/>
      <c r="FZ92" s="5543"/>
      <c r="GA92" s="5543"/>
      <c r="GB92" s="5543"/>
      <c r="GC92" s="5543"/>
      <c r="GD92" s="5543"/>
      <c r="GF92" s="5135"/>
      <c r="GG92" s="5136"/>
      <c r="GH92" s="5136"/>
      <c r="GI92" s="5136"/>
      <c r="GJ92" s="5136"/>
      <c r="GK92" s="5136"/>
      <c r="GL92" s="5136"/>
      <c r="GM92" s="5136"/>
      <c r="GN92" s="5137"/>
      <c r="GO92" s="5136"/>
      <c r="GP92" s="5136"/>
      <c r="GQ92" s="5136"/>
      <c r="GR92" s="5136"/>
      <c r="GS92" s="5136"/>
      <c r="GT92" s="5136"/>
      <c r="GU92" s="5138"/>
      <c r="GV92" s="5122"/>
      <c r="GW92" s="5124"/>
      <c r="GX92" s="5124"/>
      <c r="GY92" s="5133"/>
      <c r="GZ92" s="5134"/>
      <c r="HA92" s="5134"/>
      <c r="HB92" s="5134"/>
      <c r="HC92" s="5134"/>
      <c r="HD92" s="5134"/>
      <c r="HE92" s="5134"/>
      <c r="HF92" s="5134"/>
      <c r="HG92" s="5134"/>
      <c r="HH92" s="5134"/>
      <c r="HI92" s="5134"/>
      <c r="HJ92" s="5134"/>
      <c r="HK92" s="5134"/>
    </row>
    <row r="93" spans="3:219">
      <c r="C93" s="4993"/>
      <c r="D93" s="4993"/>
      <c r="E93" s="4993"/>
      <c r="F93" s="4993"/>
      <c r="G93" s="4993"/>
      <c r="H93" s="4993"/>
      <c r="I93" s="4993"/>
      <c r="J93" s="4993"/>
      <c r="K93" s="4993"/>
      <c r="L93" s="4993"/>
      <c r="M93" s="4993"/>
      <c r="N93" s="4993"/>
      <c r="O93" s="4993"/>
      <c r="P93" s="5593"/>
      <c r="Q93" s="5589"/>
      <c r="R93" s="5618"/>
      <c r="S93" s="5589"/>
      <c r="T93" s="5595"/>
      <c r="U93" s="5619"/>
      <c r="V93" s="5594"/>
      <c r="W93" s="5620"/>
      <c r="X93" s="4482"/>
      <c r="Y93" s="5595"/>
      <c r="Z93" s="5599"/>
      <c r="AA93" s="5621"/>
      <c r="AB93" s="5621"/>
      <c r="AC93" s="5622"/>
      <c r="AD93" s="5622"/>
      <c r="AE93" s="5609"/>
      <c r="AF93" s="5602"/>
      <c r="AG93" s="5660"/>
      <c r="AH93" s="5580" t="s">
        <v>4</v>
      </c>
      <c r="AI93" s="5776" t="s">
        <v>18</v>
      </c>
      <c r="AJ93" s="5777" t="s">
        <v>19</v>
      </c>
      <c r="AK93" s="5777" t="s">
        <v>19</v>
      </c>
      <c r="AL93" s="5777" t="s">
        <v>20</v>
      </c>
      <c r="AM93" s="5777" t="s">
        <v>21</v>
      </c>
      <c r="AN93" s="5777" t="s">
        <v>22</v>
      </c>
      <c r="AO93" s="5777" t="s">
        <v>23</v>
      </c>
      <c r="AP93" s="5777" t="s">
        <v>23</v>
      </c>
      <c r="AQ93" s="5777" t="s">
        <v>24</v>
      </c>
      <c r="AR93" s="5777" t="s">
        <v>20</v>
      </c>
      <c r="AS93" s="5777" t="s">
        <v>25</v>
      </c>
      <c r="AT93" s="5777" t="s">
        <v>0</v>
      </c>
      <c r="AU93" s="5777" t="s">
        <v>1363</v>
      </c>
      <c r="AV93" s="5778" t="s">
        <v>1388</v>
      </c>
      <c r="AW93" s="5779" t="s">
        <v>26</v>
      </c>
      <c r="AX93" s="4993"/>
      <c r="AY93" s="5074"/>
      <c r="AZ93" s="5075"/>
      <c r="BA93" s="5075"/>
      <c r="BB93" s="5075"/>
      <c r="BC93" s="5075"/>
      <c r="BD93" s="5075"/>
      <c r="BE93" s="5075"/>
      <c r="BF93" s="5075"/>
      <c r="BG93" s="5076"/>
      <c r="BH93" s="5075"/>
      <c r="BI93" s="5075"/>
      <c r="BJ93" s="5075"/>
      <c r="BK93" s="5075"/>
      <c r="BL93" s="5075"/>
      <c r="BM93" s="5259"/>
      <c r="BN93" s="5077"/>
      <c r="BO93" s="5082"/>
      <c r="BP93" s="5263" t="s">
        <v>4</v>
      </c>
      <c r="BQ93" s="5087" t="s">
        <v>18</v>
      </c>
      <c r="BR93" s="5088" t="s">
        <v>19</v>
      </c>
      <c r="BS93" s="5088" t="s">
        <v>19</v>
      </c>
      <c r="BT93" s="5088" t="s">
        <v>20</v>
      </c>
      <c r="BU93" s="5088" t="s">
        <v>21</v>
      </c>
      <c r="BV93" s="5088" t="s">
        <v>22</v>
      </c>
      <c r="BW93" s="5088" t="s">
        <v>23</v>
      </c>
      <c r="BX93" s="5088" t="s">
        <v>23</v>
      </c>
      <c r="BY93" s="5088" t="s">
        <v>24</v>
      </c>
      <c r="BZ93" s="5088" t="s">
        <v>20</v>
      </c>
      <c r="CA93" s="5088" t="s">
        <v>25</v>
      </c>
      <c r="CB93" s="5088" t="s">
        <v>0</v>
      </c>
      <c r="CC93" s="5088" t="s">
        <v>1363</v>
      </c>
      <c r="CD93" s="5089" t="s">
        <v>26</v>
      </c>
      <c r="CE93" s="4993"/>
      <c r="CF93" s="5135"/>
      <c r="CG93" s="5136"/>
      <c r="CH93" s="5136"/>
      <c r="CI93" s="5136"/>
      <c r="CJ93" s="5136"/>
      <c r="CK93" s="5136"/>
      <c r="CL93" s="5136"/>
      <c r="CM93" s="5136"/>
      <c r="CN93" s="5137"/>
      <c r="CO93" s="5136"/>
      <c r="CP93" s="5136"/>
      <c r="CQ93" s="5136"/>
      <c r="CR93" s="5136"/>
      <c r="CS93" s="5136"/>
      <c r="CT93" s="5136"/>
      <c r="CU93" s="5418"/>
      <c r="CV93" s="5138"/>
      <c r="CW93" s="5122"/>
      <c r="CX93" s="5110" t="s">
        <v>4</v>
      </c>
      <c r="CY93" s="5111" t="s">
        <v>18</v>
      </c>
      <c r="CZ93" s="5112" t="s">
        <v>19</v>
      </c>
      <c r="DA93" s="5112" t="s">
        <v>19</v>
      </c>
      <c r="DB93" s="5112" t="s">
        <v>20</v>
      </c>
      <c r="DC93" s="5112" t="s">
        <v>21</v>
      </c>
      <c r="DD93" s="5112" t="s">
        <v>22</v>
      </c>
      <c r="DE93" s="5112" t="s">
        <v>23</v>
      </c>
      <c r="DF93" s="5112" t="s">
        <v>23</v>
      </c>
      <c r="DG93" s="5112" t="s">
        <v>24</v>
      </c>
      <c r="DH93" s="5112" t="s">
        <v>20</v>
      </c>
      <c r="DI93" s="5112" t="s">
        <v>25</v>
      </c>
      <c r="DJ93" s="5112" t="s">
        <v>0</v>
      </c>
      <c r="DK93" s="5112" t="s">
        <v>1363</v>
      </c>
      <c r="DL93" s="5181"/>
      <c r="DM93" s="5113" t="s">
        <v>26</v>
      </c>
      <c r="DO93" s="5031"/>
      <c r="DP93" s="5032"/>
      <c r="DQ93" s="5032"/>
      <c r="DR93" s="5032"/>
      <c r="DS93" s="5032"/>
      <c r="DT93" s="5032"/>
      <c r="DU93" s="5032"/>
      <c r="DV93" s="5032"/>
      <c r="DW93" s="5036"/>
      <c r="DX93" s="5032"/>
      <c r="DY93" s="5032"/>
      <c r="DZ93" s="5032"/>
      <c r="EA93" s="5032"/>
      <c r="EB93" s="5032"/>
      <c r="EC93" s="5032"/>
      <c r="ED93" s="5350"/>
      <c r="EE93" s="5033"/>
      <c r="EF93" s="5012"/>
      <c r="EG93" s="5013"/>
      <c r="EH93" s="5013"/>
      <c r="EI93" s="5048"/>
      <c r="EJ93" s="5003"/>
      <c r="EK93" s="5003"/>
      <c r="EL93" s="5003"/>
      <c r="EM93" s="5003"/>
      <c r="EN93" s="5003"/>
      <c r="EO93" s="5003"/>
      <c r="EP93" s="5003"/>
      <c r="EQ93" s="5003"/>
      <c r="ER93" s="5003"/>
      <c r="ES93" s="5003"/>
      <c r="ET93" s="5003"/>
      <c r="EU93" s="5003"/>
      <c r="EV93" s="5003"/>
      <c r="EX93" s="5545"/>
      <c r="EY93" s="5546"/>
      <c r="EZ93" s="5546"/>
      <c r="FA93" s="5546"/>
      <c r="FB93" s="5546"/>
      <c r="FC93" s="5546"/>
      <c r="FD93" s="5546"/>
      <c r="FE93" s="5546"/>
      <c r="FF93" s="5547"/>
      <c r="FG93" s="5546"/>
      <c r="FH93" s="5546"/>
      <c r="FI93" s="5546"/>
      <c r="FJ93" s="5546"/>
      <c r="FK93" s="5546"/>
      <c r="FL93" s="5546"/>
      <c r="FM93" s="6238"/>
      <c r="FN93" s="5548"/>
      <c r="FO93" s="5512"/>
      <c r="FP93" s="5529"/>
      <c r="FQ93" s="5529"/>
      <c r="FR93" s="5542"/>
      <c r="FS93" s="5543"/>
      <c r="FT93" s="5543"/>
      <c r="FU93" s="5543"/>
      <c r="FV93" s="5543"/>
      <c r="FW93" s="5543"/>
      <c r="FX93" s="5543"/>
      <c r="FY93" s="5543"/>
      <c r="FZ93" s="5543"/>
      <c r="GA93" s="5543"/>
      <c r="GB93" s="5543"/>
      <c r="GC93" s="5543"/>
      <c r="GD93" s="5543"/>
      <c r="GF93" s="5135"/>
      <c r="GG93" s="5136"/>
      <c r="GH93" s="5136"/>
      <c r="GI93" s="5136"/>
      <c r="GJ93" s="5136"/>
      <c r="GK93" s="5136"/>
      <c r="GL93" s="5136"/>
      <c r="GM93" s="5136"/>
      <c r="GN93" s="5137"/>
      <c r="GO93" s="5136"/>
      <c r="GP93" s="5136"/>
      <c r="GQ93" s="5136"/>
      <c r="GR93" s="5136"/>
      <c r="GS93" s="5136"/>
      <c r="GT93" s="5136"/>
      <c r="GU93" s="5138"/>
      <c r="GV93" s="5122"/>
      <c r="GW93" s="5124"/>
      <c r="GX93" s="5124"/>
      <c r="GY93" s="5133"/>
      <c r="GZ93" s="5134"/>
      <c r="HA93" s="5134"/>
      <c r="HB93" s="5134"/>
      <c r="HC93" s="5134"/>
      <c r="HD93" s="5134"/>
      <c r="HE93" s="5134"/>
      <c r="HF93" s="5134"/>
      <c r="HG93" s="5134"/>
      <c r="HH93" s="5134"/>
      <c r="HI93" s="5134"/>
      <c r="HJ93" s="5134"/>
      <c r="HK93" s="5134"/>
    </row>
    <row r="94" spans="3:219" ht="15" thickBot="1">
      <c r="C94" s="4993"/>
      <c r="D94" s="4993"/>
      <c r="E94" s="4993"/>
      <c r="F94" s="4993"/>
      <c r="G94" s="4993"/>
      <c r="H94" s="4993"/>
      <c r="I94" s="4993"/>
      <c r="J94" s="4993"/>
      <c r="K94" s="4993"/>
      <c r="L94" s="4993"/>
      <c r="M94" s="4993"/>
      <c r="N94" s="4993"/>
      <c r="O94" s="4993"/>
      <c r="P94" s="5593"/>
      <c r="Q94" s="5594"/>
      <c r="R94" s="5594"/>
      <c r="S94" s="5594"/>
      <c r="T94" s="5595"/>
      <c r="U94" s="5624"/>
      <c r="V94" s="5594"/>
      <c r="W94" s="5625"/>
      <c r="X94" s="4482"/>
      <c r="Y94" s="5595"/>
      <c r="Z94" s="5599"/>
      <c r="AA94" s="5598"/>
      <c r="AB94" s="5594"/>
      <c r="AC94" s="5608"/>
      <c r="AD94" s="5608"/>
      <c r="AE94" s="5609"/>
      <c r="AF94" s="5602"/>
      <c r="AG94" s="5660"/>
      <c r="AH94" s="5581"/>
      <c r="AI94" s="5780"/>
      <c r="AJ94" s="5781" t="s">
        <v>3</v>
      </c>
      <c r="AK94" s="5781" t="s">
        <v>18</v>
      </c>
      <c r="AL94" s="5781"/>
      <c r="AM94" s="5781"/>
      <c r="AN94" s="5781" t="s">
        <v>21</v>
      </c>
      <c r="AO94" s="5781" t="s">
        <v>27</v>
      </c>
      <c r="AP94" s="5781" t="s">
        <v>28</v>
      </c>
      <c r="AQ94" s="5781"/>
      <c r="AR94" s="5781"/>
      <c r="AS94" s="5781"/>
      <c r="AT94" s="5781"/>
      <c r="AU94" s="5781" t="s">
        <v>11</v>
      </c>
      <c r="AV94" s="5782"/>
      <c r="AW94" s="5783"/>
      <c r="AX94" s="4993"/>
      <c r="AY94" s="5078"/>
      <c r="AZ94" s="5079"/>
      <c r="BA94" s="5079"/>
      <c r="BB94" s="5079"/>
      <c r="BC94" s="5079"/>
      <c r="BD94" s="5079"/>
      <c r="BE94" s="5079"/>
      <c r="BF94" s="5079"/>
      <c r="BG94" s="5080"/>
      <c r="BH94" s="5079"/>
      <c r="BI94" s="5079"/>
      <c r="BJ94" s="5079"/>
      <c r="BK94" s="5079"/>
      <c r="BL94" s="5177">
        <f>SUM(BL83:BL93)</f>
        <v>0</v>
      </c>
      <c r="BM94" s="5177">
        <f>SUM(BM83:BM93)</f>
        <v>0</v>
      </c>
      <c r="BN94" s="5081"/>
      <c r="BO94" s="5082"/>
      <c r="BP94" s="5264"/>
      <c r="BQ94" s="5090"/>
      <c r="BR94" s="5091" t="s">
        <v>3</v>
      </c>
      <c r="BS94" s="5091" t="s">
        <v>18</v>
      </c>
      <c r="BT94" s="5091"/>
      <c r="BU94" s="5091"/>
      <c r="BV94" s="5091" t="s">
        <v>21</v>
      </c>
      <c r="BW94" s="5091" t="s">
        <v>27</v>
      </c>
      <c r="BX94" s="5091" t="s">
        <v>28</v>
      </c>
      <c r="BY94" s="5091"/>
      <c r="BZ94" s="5091"/>
      <c r="CA94" s="5091"/>
      <c r="CB94" s="5091"/>
      <c r="CC94" s="5091" t="s">
        <v>11</v>
      </c>
      <c r="CD94" s="5092"/>
      <c r="CE94" s="4993"/>
      <c r="CF94" s="5140"/>
      <c r="CG94" s="5141"/>
      <c r="CH94" s="5141"/>
      <c r="CI94" s="5141"/>
      <c r="CJ94" s="5141"/>
      <c r="CK94" s="5141"/>
      <c r="CL94" s="5141"/>
      <c r="CM94" s="5141"/>
      <c r="CN94" s="5142"/>
      <c r="CO94" s="5141"/>
      <c r="CP94" s="5141"/>
      <c r="CQ94" s="5141"/>
      <c r="CR94" s="5141"/>
      <c r="CS94" s="5203">
        <f>SUM(CS83:CS93)</f>
        <v>99175.09</v>
      </c>
      <c r="CT94" s="5203">
        <f>SUM(CT83:CT93)</f>
        <v>2975.2527000000005</v>
      </c>
      <c r="CU94" s="5420"/>
      <c r="CV94" s="5143"/>
      <c r="CW94" s="5122"/>
      <c r="CX94" s="5114"/>
      <c r="CY94" s="5115"/>
      <c r="CZ94" s="5116" t="s">
        <v>3</v>
      </c>
      <c r="DA94" s="5116" t="s">
        <v>18</v>
      </c>
      <c r="DB94" s="5116"/>
      <c r="DC94" s="5116"/>
      <c r="DD94" s="5116" t="s">
        <v>21</v>
      </c>
      <c r="DE94" s="5116" t="s">
        <v>27</v>
      </c>
      <c r="DF94" s="5116" t="s">
        <v>28</v>
      </c>
      <c r="DG94" s="5116"/>
      <c r="DH94" s="5116"/>
      <c r="DI94" s="5116"/>
      <c r="DJ94" s="5116"/>
      <c r="DK94" s="5116" t="s">
        <v>11</v>
      </c>
      <c r="DL94" s="5182"/>
      <c r="DM94" s="5117"/>
      <c r="DO94" s="5028"/>
      <c r="DP94" s="5029"/>
      <c r="DQ94" s="5029"/>
      <c r="DR94" s="5029"/>
      <c r="DS94" s="5029"/>
      <c r="DT94" s="5029"/>
      <c r="DU94" s="5029"/>
      <c r="DV94" s="5029"/>
      <c r="DW94" s="5037"/>
      <c r="DX94" s="5029"/>
      <c r="DY94" s="5029"/>
      <c r="DZ94" s="5029"/>
      <c r="EA94" s="5029"/>
      <c r="EB94" s="5029"/>
      <c r="EC94" s="5029"/>
      <c r="ED94" s="5351"/>
      <c r="EE94" s="5030"/>
      <c r="EF94" s="5012"/>
      <c r="EG94" s="5013"/>
      <c r="EH94" s="5013"/>
      <c r="EI94" s="5048"/>
      <c r="EJ94" s="5003"/>
      <c r="EK94" s="5003"/>
      <c r="EL94" s="5003"/>
      <c r="EM94" s="5003"/>
      <c r="EN94" s="5003"/>
      <c r="EO94" s="5003"/>
      <c r="EP94" s="5003"/>
      <c r="EQ94" s="5003"/>
      <c r="ER94" s="5003"/>
      <c r="ES94" s="5003"/>
      <c r="ET94" s="5003"/>
      <c r="EU94" s="5003"/>
      <c r="EV94" s="5003"/>
      <c r="EX94" s="5549"/>
      <c r="EY94" s="5550"/>
      <c r="EZ94" s="5550"/>
      <c r="FA94" s="5550"/>
      <c r="FB94" s="5550"/>
      <c r="FC94" s="5550"/>
      <c r="FD94" s="5550"/>
      <c r="FE94" s="5550"/>
      <c r="FF94" s="5555"/>
      <c r="FG94" s="5550"/>
      <c r="FH94" s="5550"/>
      <c r="FI94" s="5550"/>
      <c r="FJ94" s="5550"/>
      <c r="FK94" s="5550"/>
      <c r="FL94" s="5550"/>
      <c r="FM94" s="6239"/>
      <c r="FN94" s="5556"/>
      <c r="FO94" s="5512"/>
      <c r="FP94" s="5529"/>
      <c r="FQ94" s="5529"/>
      <c r="FR94" s="5542"/>
      <c r="FS94" s="5543"/>
      <c r="FT94" s="5543"/>
      <c r="FU94" s="5543"/>
      <c r="FV94" s="5543"/>
      <c r="FW94" s="5543"/>
      <c r="FX94" s="5543"/>
      <c r="FY94" s="5543"/>
      <c r="FZ94" s="5543"/>
      <c r="GA94" s="5543"/>
      <c r="GB94" s="5543"/>
      <c r="GC94" s="5543"/>
      <c r="GD94" s="5543"/>
      <c r="GF94" s="5140"/>
      <c r="GG94" s="5141"/>
      <c r="GH94" s="5141"/>
      <c r="GI94" s="5141"/>
      <c r="GJ94" s="5141"/>
      <c r="GK94" s="5141"/>
      <c r="GL94" s="5141"/>
      <c r="GM94" s="5141"/>
      <c r="GN94" s="5142"/>
      <c r="GO94" s="5141"/>
      <c r="GP94" s="5141"/>
      <c r="GQ94" s="5141"/>
      <c r="GR94" s="5141"/>
      <c r="GS94" s="5141"/>
      <c r="GT94" s="5141"/>
      <c r="GU94" s="5143"/>
      <c r="GV94" s="5122"/>
      <c r="GW94" s="5124"/>
      <c r="GX94" s="5124"/>
      <c r="GY94" s="5133"/>
      <c r="GZ94" s="5134"/>
      <c r="HA94" s="5134"/>
      <c r="HB94" s="5134"/>
      <c r="HC94" s="5134"/>
      <c r="HD94" s="5134"/>
      <c r="HE94" s="5134"/>
      <c r="HF94" s="5134"/>
      <c r="HG94" s="5134"/>
      <c r="HH94" s="5134"/>
      <c r="HI94" s="5134"/>
      <c r="HJ94" s="5134"/>
      <c r="HK94" s="5134"/>
    </row>
    <row r="95" spans="3:219">
      <c r="C95" s="4993"/>
      <c r="D95" s="4993"/>
      <c r="E95" s="4993"/>
      <c r="F95" s="4993"/>
      <c r="G95" s="4993"/>
      <c r="H95" s="4993"/>
      <c r="I95" s="4993"/>
      <c r="J95" s="4993"/>
      <c r="K95" s="4993"/>
      <c r="L95" s="4993"/>
      <c r="M95" s="4993"/>
      <c r="N95" s="4993"/>
      <c r="O95" s="4993"/>
      <c r="P95" s="5593"/>
      <c r="Q95" s="5617"/>
      <c r="R95" s="5623"/>
      <c r="S95" s="5589"/>
      <c r="T95" s="5595"/>
      <c r="U95" s="5596"/>
      <c r="V95" s="5594"/>
      <c r="W95" s="5597"/>
      <c r="X95" s="4482"/>
      <c r="Y95" s="5595"/>
      <c r="Z95" s="5599"/>
      <c r="AA95" s="5609"/>
      <c r="AB95" s="5609"/>
      <c r="AC95" s="5600"/>
      <c r="AD95" s="5600"/>
      <c r="AE95" s="5609"/>
      <c r="AF95" s="5602"/>
      <c r="AG95" s="5660"/>
      <c r="AH95" s="5791"/>
      <c r="AI95" s="5584"/>
      <c r="AJ95" s="5584"/>
      <c r="AK95" s="5585"/>
      <c r="AL95" s="5586"/>
      <c r="AM95" s="5584"/>
      <c r="AN95" s="5587"/>
      <c r="AO95" s="4597"/>
      <c r="AP95" s="5585"/>
      <c r="AQ95" s="5584"/>
      <c r="AR95" s="5662"/>
      <c r="AS95" s="5590"/>
      <c r="AT95" s="5591"/>
      <c r="AU95" s="5793"/>
      <c r="AV95" s="2091"/>
      <c r="AW95" s="5804"/>
      <c r="AX95" s="4993"/>
      <c r="AY95" s="5082"/>
      <c r="AZ95" s="5082"/>
      <c r="BA95" s="5082"/>
      <c r="BB95" s="5082"/>
      <c r="BC95" s="5082"/>
      <c r="BD95" s="5082"/>
      <c r="BE95" s="5082"/>
      <c r="BF95" s="5082"/>
      <c r="BG95" s="5082"/>
      <c r="BH95" s="5082"/>
      <c r="BI95" s="5082"/>
      <c r="BJ95" s="5082"/>
      <c r="BK95" s="5082"/>
      <c r="BL95" s="5082"/>
      <c r="BM95" s="5082"/>
      <c r="BN95" s="5082"/>
      <c r="BO95" s="5082"/>
      <c r="BP95" s="5260" t="s">
        <v>619</v>
      </c>
      <c r="BQ95" s="5238">
        <v>3</v>
      </c>
      <c r="BR95" s="5238" t="s">
        <v>101</v>
      </c>
      <c r="BS95" s="5240">
        <v>44721</v>
      </c>
      <c r="BT95" s="5238">
        <v>24</v>
      </c>
      <c r="BU95" s="5238" t="s">
        <v>544</v>
      </c>
      <c r="BV95" s="5243">
        <v>75.8</v>
      </c>
      <c r="BW95" s="5241">
        <v>44742</v>
      </c>
      <c r="BX95" s="5240">
        <v>44740</v>
      </c>
      <c r="BY95" s="5398">
        <v>67016</v>
      </c>
      <c r="BZ95" s="5238">
        <v>27</v>
      </c>
      <c r="CA95" s="5250">
        <f>(BT95-BZ95)</f>
        <v>-3</v>
      </c>
      <c r="CB95" s="5242">
        <f>(BV95*BZ95)</f>
        <v>2046.6</v>
      </c>
      <c r="CC95" s="5316">
        <f>(CB95*0.05)</f>
        <v>102.33</v>
      </c>
      <c r="CD95" s="5272"/>
      <c r="CE95" s="4993"/>
      <c r="CF95" s="5122"/>
      <c r="CG95" s="5122"/>
      <c r="CH95" s="5122"/>
      <c r="CI95" s="5122"/>
      <c r="CJ95" s="5122"/>
      <c r="CK95" s="5122"/>
      <c r="CL95" s="5122"/>
      <c r="CM95" s="5122"/>
      <c r="CN95" s="5122"/>
      <c r="CO95" s="5122"/>
      <c r="CP95" s="5122"/>
      <c r="CQ95" s="5122"/>
      <c r="CR95" s="5122"/>
      <c r="CS95" s="5122"/>
      <c r="CT95" s="5122"/>
      <c r="CU95" s="5122"/>
      <c r="CV95" s="5122"/>
      <c r="CW95" s="5122"/>
      <c r="CX95" s="5118"/>
      <c r="CY95" s="5119"/>
      <c r="CZ95" s="5487"/>
      <c r="DA95" s="5488"/>
      <c r="DB95" s="5488"/>
      <c r="DC95" s="5488"/>
      <c r="DD95" s="5488"/>
      <c r="DE95" s="5488"/>
      <c r="DF95" s="5488"/>
      <c r="DG95" s="5488"/>
      <c r="DH95" s="5488"/>
      <c r="DI95" s="5488"/>
      <c r="DJ95" s="5488"/>
      <c r="DK95" s="5488"/>
      <c r="DL95" s="5488"/>
      <c r="DM95" s="5489"/>
      <c r="DO95" s="5012"/>
      <c r="DP95" s="5012"/>
      <c r="DQ95" s="5012"/>
      <c r="DR95" s="5012"/>
      <c r="DS95" s="5012"/>
      <c r="DT95" s="5012"/>
      <c r="DU95" s="5012"/>
      <c r="DV95" s="5012"/>
      <c r="DW95" s="5012"/>
      <c r="DX95" s="5012"/>
      <c r="DY95" s="5012"/>
      <c r="DZ95" s="5012"/>
      <c r="EA95" s="5012"/>
      <c r="EB95" s="5012"/>
      <c r="EC95" s="5012"/>
      <c r="ED95" s="5012"/>
      <c r="EE95" s="5012"/>
      <c r="EF95" s="5012"/>
      <c r="EG95" s="5013"/>
      <c r="EH95" s="5013"/>
      <c r="EI95" s="5048"/>
      <c r="EJ95" s="5003"/>
      <c r="EK95" s="5003"/>
      <c r="EL95" s="5003"/>
      <c r="EM95" s="5003"/>
      <c r="EN95" s="5003"/>
      <c r="EO95" s="5003"/>
      <c r="EP95" s="5003"/>
      <c r="EQ95" s="5003"/>
      <c r="ER95" s="5003"/>
      <c r="ES95" s="5003"/>
      <c r="ET95" s="5003"/>
      <c r="EU95" s="5003"/>
      <c r="EV95" s="5003"/>
      <c r="EX95" s="5512"/>
      <c r="EY95" s="5512"/>
      <c r="EZ95" s="5512"/>
      <c r="FA95" s="5512"/>
      <c r="FB95" s="5512"/>
      <c r="FC95" s="5512"/>
      <c r="FD95" s="5512"/>
      <c r="FE95" s="5512"/>
      <c r="FF95" s="5512"/>
      <c r="FG95" s="5512"/>
      <c r="FH95" s="5512"/>
      <c r="FI95" s="5512"/>
      <c r="FJ95" s="5512"/>
      <c r="FK95" s="5512"/>
      <c r="FL95" s="5512"/>
      <c r="FM95" s="5512"/>
      <c r="FN95" s="5512"/>
      <c r="FO95" s="5512"/>
      <c r="FP95" s="5529"/>
      <c r="FQ95" s="5529"/>
      <c r="FR95" s="5542"/>
      <c r="FS95" s="5543"/>
      <c r="FT95" s="5543"/>
      <c r="FU95" s="5543"/>
      <c r="FV95" s="5543"/>
      <c r="FW95" s="5543"/>
      <c r="FX95" s="5543"/>
      <c r="FY95" s="5543"/>
      <c r="FZ95" s="5543"/>
      <c r="GA95" s="5543"/>
      <c r="GB95" s="5543"/>
      <c r="GC95" s="5543"/>
      <c r="GD95" s="5543"/>
      <c r="GF95" s="5122"/>
      <c r="GG95" s="5122"/>
      <c r="GH95" s="5122"/>
      <c r="GI95" s="5122"/>
      <c r="GJ95" s="5122"/>
      <c r="GK95" s="5122"/>
      <c r="GL95" s="5122"/>
      <c r="GM95" s="5122"/>
      <c r="GN95" s="5122"/>
      <c r="GO95" s="5122"/>
      <c r="GP95" s="5122"/>
      <c r="GQ95" s="5122"/>
      <c r="GR95" s="5122"/>
      <c r="GS95" s="5122"/>
      <c r="GT95" s="5122"/>
      <c r="GU95" s="5122"/>
      <c r="GV95" s="5122"/>
      <c r="GW95" s="5124"/>
      <c r="GX95" s="5124"/>
      <c r="GY95" s="5133"/>
      <c r="GZ95" s="5134"/>
      <c r="HA95" s="5134"/>
      <c r="HB95" s="5134"/>
      <c r="HC95" s="5134"/>
      <c r="HD95" s="5134"/>
      <c r="HE95" s="5134"/>
      <c r="HF95" s="5134"/>
      <c r="HG95" s="5134"/>
      <c r="HH95" s="5134"/>
      <c r="HI95" s="5134"/>
      <c r="HJ95" s="5134"/>
      <c r="HK95" s="5134"/>
    </row>
    <row r="96" spans="3:219">
      <c r="C96" s="4993"/>
      <c r="D96" s="4993"/>
      <c r="E96" s="4993"/>
      <c r="F96" s="4993"/>
      <c r="G96" s="4993"/>
      <c r="H96" s="4993"/>
      <c r="I96" s="4993"/>
      <c r="J96" s="4993"/>
      <c r="K96" s="4993"/>
      <c r="L96" s="4993"/>
      <c r="M96" s="4993"/>
      <c r="N96" s="4993"/>
      <c r="O96" s="4993"/>
      <c r="P96" s="5635"/>
      <c r="Q96" s="5589"/>
      <c r="R96" s="5605"/>
      <c r="S96" s="5589"/>
      <c r="T96" s="5595"/>
      <c r="U96" s="5596"/>
      <c r="V96" s="5594"/>
      <c r="W96" s="5597"/>
      <c r="X96" s="4482"/>
      <c r="Y96" s="5595"/>
      <c r="Z96" s="5594"/>
      <c r="AA96" s="5598"/>
      <c r="AB96" s="5594"/>
      <c r="AC96" s="5608"/>
      <c r="AD96" s="5608"/>
      <c r="AE96" s="5609"/>
      <c r="AF96" s="5602"/>
      <c r="AG96" s="5660"/>
      <c r="AH96" s="5724"/>
      <c r="AI96" s="5725"/>
      <c r="AJ96" s="5725"/>
      <c r="AK96" s="5725"/>
      <c r="AL96" s="5725"/>
      <c r="AM96" s="5725"/>
      <c r="AN96" s="5725"/>
      <c r="AO96" s="5727"/>
      <c r="AP96" s="5725"/>
      <c r="AQ96" s="5725"/>
      <c r="AR96" s="5741"/>
      <c r="AS96" s="5741"/>
      <c r="AT96" s="5725"/>
      <c r="AU96" s="5725"/>
      <c r="AV96" s="2091"/>
      <c r="AW96" s="5805"/>
      <c r="AX96" s="4993"/>
      <c r="AY96" s="5082"/>
      <c r="AZ96" s="5082"/>
      <c r="BA96" s="5082"/>
      <c r="BB96" s="5082"/>
      <c r="BC96" s="5082"/>
      <c r="BD96" s="5082"/>
      <c r="BE96" s="5082"/>
      <c r="BF96" s="5082"/>
      <c r="BG96" s="5082"/>
      <c r="BH96" s="5082"/>
      <c r="BI96" s="5082"/>
      <c r="BJ96" s="5082"/>
      <c r="BK96" s="5082"/>
      <c r="BL96" s="5082"/>
      <c r="BM96" s="5082"/>
      <c r="BN96" s="5082"/>
      <c r="BO96" s="5082"/>
      <c r="BP96" s="5286"/>
      <c r="BQ96" s="5301"/>
      <c r="BR96" s="5096"/>
      <c r="BS96" s="5097"/>
      <c r="BT96" s="5097"/>
      <c r="BU96" s="5097"/>
      <c r="BV96" s="5097"/>
      <c r="BW96" s="5097"/>
      <c r="BX96" s="5097"/>
      <c r="BY96" s="5097"/>
      <c r="BZ96" s="5097"/>
      <c r="CA96" s="5250"/>
      <c r="CB96" s="5097"/>
      <c r="CC96" s="5097"/>
      <c r="CD96" s="5167"/>
      <c r="CE96" s="4993"/>
      <c r="CF96" s="5122"/>
      <c r="CG96" s="5122"/>
      <c r="CH96" s="5122"/>
      <c r="CI96" s="5122"/>
      <c r="CJ96" s="5122"/>
      <c r="CK96" s="5122"/>
      <c r="CL96" s="5122"/>
      <c r="CM96" s="5122"/>
      <c r="CN96" s="5122"/>
      <c r="CO96" s="5122"/>
      <c r="CP96" s="5122"/>
      <c r="CQ96" s="5122"/>
      <c r="CR96" s="5122"/>
      <c r="CS96" s="5122"/>
      <c r="CT96" s="5122"/>
      <c r="CU96" s="5122"/>
      <c r="CV96" s="5122"/>
      <c r="CW96" s="5122"/>
      <c r="CX96" s="5123"/>
      <c r="CY96" s="5124"/>
      <c r="CZ96" s="5133"/>
      <c r="DA96" s="5134"/>
      <c r="DB96" s="5134"/>
      <c r="DC96" s="5134"/>
      <c r="DD96" s="5134"/>
      <c r="DE96" s="5134"/>
      <c r="DF96" s="5134"/>
      <c r="DG96" s="5134"/>
      <c r="DH96" s="5134"/>
      <c r="DI96" s="5134"/>
      <c r="DJ96" s="5134"/>
      <c r="DK96" s="5134"/>
      <c r="DL96" s="5134"/>
      <c r="DM96" s="5415"/>
      <c r="DO96" s="5012"/>
      <c r="DP96" s="5012"/>
      <c r="DQ96" s="5012"/>
      <c r="DR96" s="5012"/>
      <c r="DS96" s="5012"/>
      <c r="DT96" s="5012"/>
      <c r="DU96" s="5012"/>
      <c r="DV96" s="5012"/>
      <c r="DW96" s="5012"/>
      <c r="DX96" s="5012"/>
      <c r="DY96" s="5012"/>
      <c r="DZ96" s="5012"/>
      <c r="EA96" s="5012"/>
      <c r="EB96" s="5012"/>
      <c r="EC96" s="5012"/>
      <c r="ED96" s="5012"/>
      <c r="EE96" s="5012"/>
      <c r="EF96" s="5012"/>
      <c r="EG96" s="5012"/>
      <c r="EH96" s="5012"/>
      <c r="EI96" s="4994"/>
      <c r="EJ96" s="4993"/>
      <c r="EK96" s="4993"/>
      <c r="EL96" s="4993"/>
      <c r="EM96" s="4993"/>
      <c r="EN96" s="4993"/>
      <c r="EO96" s="4993"/>
      <c r="EP96" s="4993"/>
      <c r="EQ96" s="4993"/>
      <c r="ER96" s="4993"/>
      <c r="ES96" s="4993"/>
      <c r="ET96" s="4993"/>
      <c r="EU96" s="4993"/>
      <c r="EV96" s="4993"/>
      <c r="EX96" s="5512"/>
      <c r="EY96" s="5512"/>
      <c r="EZ96" s="5512"/>
      <c r="FA96" s="5512"/>
      <c r="FB96" s="5512"/>
      <c r="FC96" s="5512"/>
      <c r="FD96" s="5512"/>
      <c r="FE96" s="5512"/>
      <c r="FF96" s="5512"/>
      <c r="FG96" s="5512"/>
      <c r="FH96" s="5512"/>
      <c r="FI96" s="5512"/>
      <c r="FJ96" s="5512"/>
      <c r="FK96" s="5512"/>
      <c r="FL96" s="5512"/>
      <c r="FM96" s="5512"/>
      <c r="FN96" s="5512"/>
      <c r="FO96" s="5512"/>
      <c r="FP96" s="5512"/>
      <c r="FQ96" s="5512"/>
      <c r="FR96" s="5554"/>
      <c r="FS96" s="5509"/>
      <c r="FT96" s="5509"/>
      <c r="FU96" s="5509"/>
      <c r="FV96" s="5509"/>
      <c r="FW96" s="5509"/>
      <c r="FX96" s="5509"/>
      <c r="FY96" s="5509"/>
      <c r="FZ96" s="5509"/>
      <c r="GA96" s="5509"/>
      <c r="GB96" s="5509"/>
      <c r="GC96" s="5509"/>
      <c r="GD96" s="5509"/>
      <c r="GF96" s="5122"/>
      <c r="GG96" s="5122"/>
      <c r="GH96" s="5122"/>
      <c r="GI96" s="5122"/>
      <c r="GJ96" s="5122"/>
      <c r="GK96" s="5122"/>
      <c r="GL96" s="5122"/>
      <c r="GM96" s="5122"/>
      <c r="GN96" s="5122"/>
      <c r="GO96" s="5122"/>
      <c r="GP96" s="5122"/>
      <c r="GQ96" s="5122"/>
      <c r="GR96" s="5122"/>
      <c r="GS96" s="5122"/>
      <c r="GT96" s="5122"/>
      <c r="GU96" s="5122"/>
      <c r="GV96" s="5122"/>
      <c r="GW96" s="5122"/>
      <c r="GX96" s="5122"/>
      <c r="GY96" s="5139"/>
      <c r="GZ96" s="5104"/>
      <c r="HA96" s="5104"/>
      <c r="HB96" s="5104"/>
      <c r="HC96" s="5104"/>
      <c r="HD96" s="5104"/>
      <c r="HE96" s="5104"/>
      <c r="HF96" s="5104"/>
      <c r="HG96" s="5104"/>
      <c r="HH96" s="5104"/>
      <c r="HI96" s="5104"/>
      <c r="HJ96" s="5104"/>
      <c r="HK96" s="5104"/>
    </row>
    <row r="97" spans="3:219" ht="16.2" thickBot="1">
      <c r="C97" s="4993"/>
      <c r="D97" s="4993"/>
      <c r="E97" s="4993"/>
      <c r="F97" s="4993"/>
      <c r="G97" s="4993"/>
      <c r="H97" s="4993"/>
      <c r="I97" s="4993"/>
      <c r="J97" s="4993"/>
      <c r="K97" s="4993"/>
      <c r="L97" s="4993"/>
      <c r="M97" s="4993"/>
      <c r="N97" s="4993"/>
      <c r="O97" s="4993"/>
      <c r="P97" s="5593"/>
      <c r="Q97" s="5589"/>
      <c r="R97" s="5688"/>
      <c r="S97" s="5612"/>
      <c r="T97" s="5610"/>
      <c r="U97" s="5689"/>
      <c r="V97" s="5612"/>
      <c r="W97" s="5613"/>
      <c r="X97" s="5614"/>
      <c r="Y97" s="5610"/>
      <c r="Z97" s="5612"/>
      <c r="AA97" s="5630"/>
      <c r="AB97" s="5612"/>
      <c r="AC97" s="5686"/>
      <c r="AD97" s="5629"/>
      <c r="AE97" s="5589"/>
      <c r="AF97" s="5602"/>
      <c r="AG97" s="5660"/>
      <c r="AH97" s="5724"/>
      <c r="AI97" s="5725"/>
      <c r="AJ97" s="5725"/>
      <c r="AK97" s="5725"/>
      <c r="AL97" s="5725"/>
      <c r="AM97" s="5725"/>
      <c r="AN97" s="5725"/>
      <c r="AO97" s="5727"/>
      <c r="AP97" s="5725"/>
      <c r="AQ97" s="5725"/>
      <c r="AR97" s="5741"/>
      <c r="AS97" s="5741"/>
      <c r="AT97" s="5725"/>
      <c r="AU97" s="5725"/>
      <c r="AV97" s="2091"/>
      <c r="AW97" s="5805"/>
      <c r="AX97" s="4993"/>
      <c r="AY97" s="5057" t="s">
        <v>1377</v>
      </c>
      <c r="AZ97" s="5057"/>
      <c r="BA97" s="5058"/>
      <c r="BB97" s="5058"/>
      <c r="BC97" s="5058"/>
      <c r="BD97" s="5058"/>
      <c r="BE97" s="5058"/>
      <c r="BF97" s="5058"/>
      <c r="BG97" s="5058"/>
      <c r="BH97" s="5058"/>
      <c r="BI97" s="5058"/>
      <c r="BJ97" s="5058"/>
      <c r="BK97" s="5058"/>
      <c r="BL97" s="5058"/>
      <c r="BM97" s="5058"/>
      <c r="BN97" s="5058"/>
      <c r="BO97" s="5082"/>
      <c r="BP97" s="5305"/>
      <c r="BQ97" s="5301"/>
      <c r="BR97" s="5096"/>
      <c r="BS97" s="5097"/>
      <c r="BT97" s="5097"/>
      <c r="BU97" s="5097"/>
      <c r="BV97" s="5097"/>
      <c r="BW97" s="5097"/>
      <c r="BX97" s="5097"/>
      <c r="BY97" s="5097"/>
      <c r="BZ97" s="5097"/>
      <c r="CA97" s="5250"/>
      <c r="CB97" s="5097"/>
      <c r="CC97" s="5097"/>
      <c r="CD97" s="5167"/>
      <c r="CE97" s="4993"/>
      <c r="CF97" s="5103" t="s">
        <v>1383</v>
      </c>
      <c r="CG97" s="5103"/>
      <c r="CH97" s="5104"/>
      <c r="CI97" s="5104"/>
      <c r="CJ97" s="5104"/>
      <c r="CK97" s="5104"/>
      <c r="CL97" s="5104"/>
      <c r="CM97" s="5104"/>
      <c r="CN97" s="5104"/>
      <c r="CO97" s="5104"/>
      <c r="CP97" s="5104"/>
      <c r="CQ97" s="5104"/>
      <c r="CR97" s="5104"/>
      <c r="CS97" s="5104"/>
      <c r="CT97" s="5104"/>
      <c r="CU97" s="5104"/>
      <c r="CV97" s="5104"/>
      <c r="CW97" s="5122"/>
      <c r="CX97" s="5123"/>
      <c r="CY97" s="5124"/>
      <c r="CZ97" s="5133"/>
      <c r="DA97" s="5134"/>
      <c r="DB97" s="5134"/>
      <c r="DC97" s="5134"/>
      <c r="DD97" s="5134"/>
      <c r="DE97" s="5134"/>
      <c r="DF97" s="5134"/>
      <c r="DG97" s="5134"/>
      <c r="DH97" s="5134"/>
      <c r="DI97" s="5134"/>
      <c r="DJ97" s="5134"/>
      <c r="DK97" s="5134"/>
      <c r="DL97" s="5134"/>
      <c r="DM97" s="5415"/>
      <c r="DO97" s="4995" t="s">
        <v>1404</v>
      </c>
      <c r="DP97" s="4995"/>
      <c r="DQ97" s="4993"/>
      <c r="DR97" s="4993"/>
      <c r="DS97" s="4993"/>
      <c r="DT97" s="4993"/>
      <c r="DU97" s="4993"/>
      <c r="DV97" s="4993"/>
      <c r="DW97" s="4993"/>
      <c r="DX97" s="4993"/>
      <c r="DY97" s="4993"/>
      <c r="DZ97" s="4993"/>
      <c r="EA97" s="4993"/>
      <c r="EB97" s="4993"/>
      <c r="EC97" s="4993"/>
      <c r="ED97" s="4993"/>
      <c r="EE97" s="4993"/>
      <c r="EF97" s="5012"/>
      <c r="EG97" s="5012"/>
      <c r="EH97" s="5012"/>
      <c r="EI97" s="4994"/>
      <c r="EJ97" s="4993"/>
      <c r="EK97" s="4993"/>
      <c r="EL97" s="4993"/>
      <c r="EM97" s="4993"/>
      <c r="EN97" s="4993"/>
      <c r="EO97" s="4993"/>
      <c r="EP97" s="4993"/>
      <c r="EQ97" s="4993"/>
      <c r="ER97" s="4993"/>
      <c r="ES97" s="4993"/>
      <c r="ET97" s="4993"/>
      <c r="EU97" s="4993"/>
      <c r="EV97" s="4993"/>
      <c r="EX97" s="5508" t="s">
        <v>1426</v>
      </c>
      <c r="EY97" s="5508"/>
      <c r="EZ97" s="5509"/>
      <c r="FA97" s="5509"/>
      <c r="FB97" s="5509"/>
      <c r="FC97" s="5509"/>
      <c r="FD97" s="5509"/>
      <c r="FE97" s="5509"/>
      <c r="FF97" s="5509"/>
      <c r="FG97" s="5509"/>
      <c r="FH97" s="5509"/>
      <c r="FI97" s="5509"/>
      <c r="FJ97" s="5509"/>
      <c r="FK97" s="5509"/>
      <c r="FL97" s="5509"/>
      <c r="FM97" s="5509"/>
      <c r="FN97" s="5509"/>
      <c r="FO97" s="5512"/>
      <c r="FP97" s="5512"/>
      <c r="FQ97" s="5512"/>
      <c r="FR97" s="5554"/>
      <c r="FS97" s="5509"/>
      <c r="FT97" s="5509"/>
      <c r="FU97" s="5509"/>
      <c r="FV97" s="5509"/>
      <c r="FW97" s="5509"/>
      <c r="FX97" s="5509"/>
      <c r="FY97" s="5509"/>
      <c r="FZ97" s="5509"/>
      <c r="GA97" s="5509"/>
      <c r="GB97" s="5509"/>
      <c r="GC97" s="5509"/>
      <c r="GD97" s="5509"/>
      <c r="GF97" s="6326" t="s">
        <v>1431</v>
      </c>
      <c r="GG97" s="5103"/>
      <c r="GH97" s="5104"/>
      <c r="GI97" s="5104"/>
      <c r="GJ97" s="5104"/>
      <c r="GK97" s="5104"/>
      <c r="GL97" s="5104"/>
      <c r="GM97" s="5104"/>
      <c r="GN97" s="5104"/>
      <c r="GO97" s="5104"/>
      <c r="GP97" s="5104"/>
      <c r="GQ97" s="5104"/>
      <c r="GR97" s="5104"/>
      <c r="GS97" s="5104"/>
      <c r="GT97" s="5104"/>
      <c r="GU97" s="5104"/>
      <c r="GV97" s="5122"/>
      <c r="GW97" s="5122"/>
      <c r="GX97" s="5122"/>
      <c r="GY97" s="5139"/>
      <c r="GZ97" s="5104"/>
      <c r="HA97" s="5104"/>
      <c r="HB97" s="5104"/>
      <c r="HC97" s="5104"/>
      <c r="HD97" s="5104"/>
      <c r="HE97" s="5104"/>
      <c r="HF97" s="5104"/>
      <c r="HG97" s="5104"/>
      <c r="HH97" s="5104"/>
      <c r="HI97" s="5104"/>
      <c r="HJ97" s="5104"/>
      <c r="HK97" s="5104"/>
    </row>
    <row r="98" spans="3:219" ht="15" thickBot="1">
      <c r="C98" s="4993"/>
      <c r="D98" s="4993"/>
      <c r="E98" s="4993"/>
      <c r="F98" s="4993"/>
      <c r="G98" s="4993"/>
      <c r="H98" s="4993"/>
      <c r="I98" s="4993"/>
      <c r="J98" s="4993"/>
      <c r="K98" s="4993"/>
      <c r="L98" s="4993"/>
      <c r="M98" s="4993"/>
      <c r="N98" s="4993"/>
      <c r="P98" s="5635"/>
      <c r="Q98" s="5589"/>
      <c r="R98" s="5605"/>
      <c r="S98" s="5589"/>
      <c r="T98" s="5595"/>
      <c r="U98" s="5596"/>
      <c r="V98" s="5594"/>
      <c r="W98" s="5597"/>
      <c r="X98" s="4482"/>
      <c r="Y98" s="5595"/>
      <c r="Z98" s="5594"/>
      <c r="AA98" s="5598"/>
      <c r="AB98" s="5594"/>
      <c r="AC98" s="5608"/>
      <c r="AD98" s="5608"/>
      <c r="AE98" s="5609"/>
      <c r="AF98" s="5636"/>
      <c r="AG98" s="5660"/>
      <c r="AH98" s="5724"/>
      <c r="AI98" s="5725"/>
      <c r="AJ98" s="5725"/>
      <c r="AK98" s="5725"/>
      <c r="AL98" s="5725"/>
      <c r="AM98" s="5725"/>
      <c r="AN98" s="5725"/>
      <c r="AO98" s="5727"/>
      <c r="AP98" s="5725"/>
      <c r="AQ98" s="5725"/>
      <c r="AR98" s="5741"/>
      <c r="AS98" s="5741"/>
      <c r="AT98" s="5725"/>
      <c r="AU98" s="5725"/>
      <c r="AV98" s="2091"/>
      <c r="AW98" s="5805"/>
      <c r="AY98" s="5059"/>
      <c r="AZ98" s="5059"/>
      <c r="BA98" s="5059"/>
      <c r="BB98" s="5059" t="s">
        <v>14</v>
      </c>
      <c r="BC98" s="5059" t="s">
        <v>12</v>
      </c>
      <c r="BD98" s="5059"/>
      <c r="BE98" s="5059"/>
      <c r="BF98" s="5059" t="s">
        <v>15</v>
      </c>
      <c r="BG98" s="5059" t="s">
        <v>12</v>
      </c>
      <c r="BH98" s="5059" t="s">
        <v>12</v>
      </c>
      <c r="BI98" s="5059"/>
      <c r="BJ98" s="5059"/>
      <c r="BK98" s="5059"/>
      <c r="BL98" s="5059"/>
      <c r="BM98" s="5059" t="s">
        <v>0</v>
      </c>
      <c r="BN98" s="5059"/>
      <c r="BO98" s="5082"/>
      <c r="BP98" s="5286"/>
      <c r="BQ98" s="5301"/>
      <c r="BR98" s="5096"/>
      <c r="BS98" s="5097"/>
      <c r="BT98" s="5097"/>
      <c r="BU98" s="5097"/>
      <c r="BV98" s="5097"/>
      <c r="BW98" s="5097"/>
      <c r="BX98" s="5097"/>
      <c r="BY98" s="5097"/>
      <c r="BZ98" s="5097"/>
      <c r="CA98" s="5250"/>
      <c r="CB98" s="5097"/>
      <c r="CC98" s="5097"/>
      <c r="CD98" s="5167"/>
      <c r="CF98" s="5106"/>
      <c r="CG98" s="5106"/>
      <c r="CH98" s="5106"/>
      <c r="CI98" s="5106" t="s">
        <v>14</v>
      </c>
      <c r="CJ98" s="5106" t="s">
        <v>12</v>
      </c>
      <c r="CK98" s="5106"/>
      <c r="CL98" s="5106"/>
      <c r="CM98" s="5106" t="s">
        <v>15</v>
      </c>
      <c r="CN98" s="5106" t="s">
        <v>12</v>
      </c>
      <c r="CO98" s="5106" t="s">
        <v>12</v>
      </c>
      <c r="CP98" s="5106"/>
      <c r="CQ98" s="5106"/>
      <c r="CR98" s="5106"/>
      <c r="CS98" s="5106"/>
      <c r="CT98" s="5106" t="s">
        <v>0</v>
      </c>
      <c r="CU98" s="5106"/>
      <c r="CV98" s="5106"/>
      <c r="CW98" s="5122"/>
      <c r="CX98" s="5123"/>
      <c r="CY98" s="5124"/>
      <c r="CZ98" s="5133"/>
      <c r="DA98" s="5134"/>
      <c r="DB98" s="5134"/>
      <c r="DC98" s="5134"/>
      <c r="DD98" s="5134"/>
      <c r="DE98" s="5134"/>
      <c r="DF98" s="5134"/>
      <c r="DG98" s="5134"/>
      <c r="DH98" s="5134"/>
      <c r="DI98" s="5134"/>
      <c r="DJ98" s="5134"/>
      <c r="DK98" s="5134"/>
      <c r="DL98" s="5134"/>
      <c r="DM98" s="5415"/>
      <c r="DO98" s="5016"/>
      <c r="DP98" s="5016"/>
      <c r="DQ98" s="5016"/>
      <c r="DR98" s="5016" t="s">
        <v>14</v>
      </c>
      <c r="DS98" s="5016" t="s">
        <v>12</v>
      </c>
      <c r="DT98" s="5016"/>
      <c r="DU98" s="5016"/>
      <c r="DV98" s="5016" t="s">
        <v>15</v>
      </c>
      <c r="DW98" s="5016" t="s">
        <v>12</v>
      </c>
      <c r="DX98" s="5016" t="s">
        <v>12</v>
      </c>
      <c r="DY98" s="5016"/>
      <c r="DZ98" s="5016"/>
      <c r="EA98" s="5016"/>
      <c r="EB98" s="5016"/>
      <c r="EC98" s="5016" t="s">
        <v>0</v>
      </c>
      <c r="ED98" s="5016"/>
      <c r="EE98" s="5016"/>
      <c r="EF98" s="5012"/>
      <c r="EG98" s="90"/>
      <c r="EH98" s="5012"/>
      <c r="EI98" s="4994"/>
      <c r="EJ98" s="4993"/>
      <c r="EK98" s="4993"/>
      <c r="EL98" s="4993"/>
      <c r="EM98" s="4993"/>
      <c r="EN98" s="4993"/>
      <c r="EO98" s="4993"/>
      <c r="EP98" s="4993"/>
      <c r="EQ98" s="4993"/>
      <c r="ER98" s="4993"/>
      <c r="ES98" s="4993"/>
      <c r="ET98" s="4993"/>
      <c r="EU98" s="4993"/>
      <c r="EV98" s="4993"/>
      <c r="EX98" s="5558"/>
      <c r="EY98" s="5558"/>
      <c r="EZ98" s="5558"/>
      <c r="FA98" s="5558" t="s">
        <v>14</v>
      </c>
      <c r="FB98" s="5558" t="s">
        <v>12</v>
      </c>
      <c r="FC98" s="5558"/>
      <c r="FD98" s="5558"/>
      <c r="FE98" s="5558" t="s">
        <v>15</v>
      </c>
      <c r="FF98" s="5558" t="s">
        <v>12</v>
      </c>
      <c r="FG98" s="5558" t="s">
        <v>12</v>
      </c>
      <c r="FH98" s="5558"/>
      <c r="FI98" s="5558"/>
      <c r="FJ98" s="5558"/>
      <c r="FK98" s="5558"/>
      <c r="FL98" s="5558" t="s">
        <v>0</v>
      </c>
      <c r="FM98" s="5558"/>
      <c r="FN98" s="5558"/>
      <c r="FO98" s="5512"/>
      <c r="FP98" s="5557"/>
      <c r="FQ98" s="5512"/>
      <c r="FR98" s="5554"/>
      <c r="FS98" s="5509"/>
      <c r="FT98" s="5509"/>
      <c r="FU98" s="5509"/>
      <c r="FV98" s="5509"/>
      <c r="FW98" s="5509"/>
      <c r="FX98" s="5509"/>
      <c r="FY98" s="5509"/>
      <c r="FZ98" s="5509"/>
      <c r="GA98" s="5509"/>
      <c r="GB98" s="5509"/>
      <c r="GC98" s="5509"/>
      <c r="GD98" s="5509"/>
      <c r="GF98" s="5106"/>
      <c r="GG98" s="5106"/>
      <c r="GH98" s="5106"/>
      <c r="GI98" s="5106" t="s">
        <v>14</v>
      </c>
      <c r="GJ98" s="5106" t="s">
        <v>12</v>
      </c>
      <c r="GK98" s="5106"/>
      <c r="GL98" s="5106"/>
      <c r="GM98" s="5106" t="s">
        <v>15</v>
      </c>
      <c r="GN98" s="5106" t="s">
        <v>12</v>
      </c>
      <c r="GO98" s="5106" t="s">
        <v>12</v>
      </c>
      <c r="GP98" s="5106"/>
      <c r="GQ98" s="5106"/>
      <c r="GR98" s="5106"/>
      <c r="GS98" s="5106"/>
      <c r="GT98" s="5106" t="s">
        <v>0</v>
      </c>
      <c r="GU98" s="5106"/>
      <c r="GV98" s="5122"/>
      <c r="GW98" s="5105"/>
      <c r="GX98" s="5122"/>
      <c r="GY98" s="5139"/>
      <c r="GZ98" s="5104"/>
      <c r="HA98" s="5104"/>
      <c r="HB98" s="5104"/>
      <c r="HC98" s="5104"/>
      <c r="HD98" s="5104"/>
      <c r="HE98" s="5104"/>
      <c r="HF98" s="5104"/>
      <c r="HG98" s="5104"/>
      <c r="HH98" s="5104"/>
      <c r="HI98" s="5104"/>
      <c r="HJ98" s="5104"/>
      <c r="HK98" s="5104"/>
    </row>
    <row r="99" spans="3:219">
      <c r="C99" s="4993"/>
      <c r="D99" s="4993"/>
      <c r="E99" s="4993"/>
      <c r="F99" s="4993"/>
      <c r="G99" s="4993"/>
      <c r="H99" s="4993"/>
      <c r="I99" s="4993"/>
      <c r="J99" s="4993"/>
      <c r="K99" s="4993"/>
      <c r="L99" s="4993"/>
      <c r="M99" s="4993"/>
      <c r="N99" s="4993"/>
      <c r="P99" s="5637"/>
      <c r="Q99" s="5638"/>
      <c r="R99" s="5626"/>
      <c r="S99" s="5612"/>
      <c r="T99" s="5606"/>
      <c r="U99" s="5671"/>
      <c r="V99" s="5612"/>
      <c r="W99" s="5629"/>
      <c r="X99" s="4482"/>
      <c r="Y99" s="5595"/>
      <c r="Z99" s="5594"/>
      <c r="AA99" s="5598"/>
      <c r="AB99" s="5594"/>
      <c r="AC99" s="5608"/>
      <c r="AD99" s="5608"/>
      <c r="AE99" s="5609"/>
      <c r="AF99" s="5636"/>
      <c r="AG99" s="5660"/>
      <c r="AH99" s="5724"/>
      <c r="AI99" s="5725"/>
      <c r="AJ99" s="5725"/>
      <c r="AK99" s="5725"/>
      <c r="AL99" s="5725"/>
      <c r="AM99" s="5725"/>
      <c r="AN99" s="5725"/>
      <c r="AO99" s="5727"/>
      <c r="AP99" s="5725"/>
      <c r="AQ99" s="5725"/>
      <c r="AR99" s="5741"/>
      <c r="AS99" s="5741"/>
      <c r="AT99" s="5725"/>
      <c r="AU99" s="5725"/>
      <c r="AV99" s="2091"/>
      <c r="AW99" s="5805"/>
      <c r="AY99" s="5060" t="s">
        <v>3</v>
      </c>
      <c r="AZ99" s="5060" t="s">
        <v>4</v>
      </c>
      <c r="BA99" s="5060" t="s">
        <v>18</v>
      </c>
      <c r="BB99" s="5060" t="s">
        <v>19</v>
      </c>
      <c r="BC99" s="5060" t="s">
        <v>19</v>
      </c>
      <c r="BD99" s="5060" t="s">
        <v>20</v>
      </c>
      <c r="BE99" s="5060" t="s">
        <v>21</v>
      </c>
      <c r="BF99" s="5060" t="s">
        <v>22</v>
      </c>
      <c r="BG99" s="5060" t="s">
        <v>23</v>
      </c>
      <c r="BH99" s="5060" t="s">
        <v>23</v>
      </c>
      <c r="BI99" s="5060" t="s">
        <v>1227</v>
      </c>
      <c r="BJ99" s="5060" t="s">
        <v>20</v>
      </c>
      <c r="BK99" s="5060" t="s">
        <v>25</v>
      </c>
      <c r="BL99" s="5060" t="s">
        <v>0</v>
      </c>
      <c r="BM99" s="5060" t="s">
        <v>1363</v>
      </c>
      <c r="BN99" s="5060" t="s">
        <v>26</v>
      </c>
      <c r="BO99" s="5083"/>
      <c r="BP99" s="5232"/>
      <c r="BQ99" s="5301"/>
      <c r="BR99" s="5096"/>
      <c r="BS99" s="5097"/>
      <c r="BT99" s="5097"/>
      <c r="BU99" s="5097"/>
      <c r="BV99" s="5097"/>
      <c r="BW99" s="5097"/>
      <c r="BX99" s="5097"/>
      <c r="BY99" s="5097"/>
      <c r="BZ99" s="5097"/>
      <c r="CA99" s="5250"/>
      <c r="CB99" s="5097"/>
      <c r="CC99" s="5097"/>
      <c r="CD99" s="5167"/>
      <c r="CF99" s="5110" t="s">
        <v>3</v>
      </c>
      <c r="CG99" s="5110" t="s">
        <v>4</v>
      </c>
      <c r="CH99" s="5110" t="s">
        <v>18</v>
      </c>
      <c r="CI99" s="5110" t="s">
        <v>19</v>
      </c>
      <c r="CJ99" s="5110" t="s">
        <v>19</v>
      </c>
      <c r="CK99" s="5110" t="s">
        <v>20</v>
      </c>
      <c r="CL99" s="5110" t="s">
        <v>21</v>
      </c>
      <c r="CM99" s="5110" t="s">
        <v>22</v>
      </c>
      <c r="CN99" s="5110" t="s">
        <v>23</v>
      </c>
      <c r="CO99" s="5110" t="s">
        <v>23</v>
      </c>
      <c r="CP99" s="5110" t="s">
        <v>1227</v>
      </c>
      <c r="CQ99" s="5110" t="s">
        <v>20</v>
      </c>
      <c r="CR99" s="5110" t="s">
        <v>25</v>
      </c>
      <c r="CS99" s="5110" t="s">
        <v>0</v>
      </c>
      <c r="CT99" s="5110" t="s">
        <v>1363</v>
      </c>
      <c r="CU99" s="5110" t="s">
        <v>1388</v>
      </c>
      <c r="CV99" s="5110" t="s">
        <v>26</v>
      </c>
      <c r="CW99" s="5139"/>
      <c r="CX99" s="5123"/>
      <c r="CY99" s="5124"/>
      <c r="CZ99" s="5133"/>
      <c r="DA99" s="5134"/>
      <c r="DB99" s="5134"/>
      <c r="DC99" s="5134"/>
      <c r="DD99" s="5134"/>
      <c r="DE99" s="5134"/>
      <c r="DF99" s="5134"/>
      <c r="DG99" s="5134"/>
      <c r="DH99" s="5134"/>
      <c r="DI99" s="5134"/>
      <c r="DJ99" s="5134"/>
      <c r="DK99" s="5134"/>
      <c r="DL99" s="5134"/>
      <c r="DM99" s="5415"/>
      <c r="DO99" s="5017" t="s">
        <v>3</v>
      </c>
      <c r="DP99" s="5017" t="s">
        <v>4</v>
      </c>
      <c r="DQ99" s="5017" t="s">
        <v>18</v>
      </c>
      <c r="DR99" s="5017" t="s">
        <v>19</v>
      </c>
      <c r="DS99" s="5017" t="s">
        <v>19</v>
      </c>
      <c r="DT99" s="5017" t="s">
        <v>20</v>
      </c>
      <c r="DU99" s="5017" t="s">
        <v>21</v>
      </c>
      <c r="DV99" s="5017" t="s">
        <v>22</v>
      </c>
      <c r="DW99" s="5017" t="s">
        <v>23</v>
      </c>
      <c r="DX99" s="5017" t="s">
        <v>23</v>
      </c>
      <c r="DY99" s="5017" t="s">
        <v>1227</v>
      </c>
      <c r="DZ99" s="5017" t="s">
        <v>20</v>
      </c>
      <c r="EA99" s="5017" t="s">
        <v>25</v>
      </c>
      <c r="EB99" s="5017" t="s">
        <v>0</v>
      </c>
      <c r="EC99" s="5017" t="s">
        <v>1363</v>
      </c>
      <c r="ED99" s="5017"/>
      <c r="EE99" s="5017" t="s">
        <v>26</v>
      </c>
      <c r="EF99" s="4994"/>
      <c r="EG99" s="5016"/>
      <c r="EH99" s="5042"/>
      <c r="EI99" s="5038" t="s">
        <v>14</v>
      </c>
      <c r="EJ99" s="5038" t="s">
        <v>12</v>
      </c>
      <c r="EK99" s="5038"/>
      <c r="EL99" s="5038"/>
      <c r="EM99" s="5038" t="s">
        <v>15</v>
      </c>
      <c r="EN99" s="5038" t="s">
        <v>12</v>
      </c>
      <c r="EO99" s="5038" t="s">
        <v>12</v>
      </c>
      <c r="EP99" s="5038"/>
      <c r="EQ99" s="5038"/>
      <c r="ER99" s="5038"/>
      <c r="ES99" s="5038"/>
      <c r="ET99" s="5038" t="s">
        <v>0</v>
      </c>
      <c r="EU99" s="5382"/>
      <c r="EV99" s="5039"/>
      <c r="EX99" s="5562" t="s">
        <v>3</v>
      </c>
      <c r="EY99" s="5562" t="s">
        <v>4</v>
      </c>
      <c r="EZ99" s="5562" t="s">
        <v>18</v>
      </c>
      <c r="FA99" s="5562" t="s">
        <v>19</v>
      </c>
      <c r="FB99" s="5562" t="s">
        <v>19</v>
      </c>
      <c r="FC99" s="5562" t="s">
        <v>20</v>
      </c>
      <c r="FD99" s="5562" t="s">
        <v>21</v>
      </c>
      <c r="FE99" s="5562" t="s">
        <v>22</v>
      </c>
      <c r="FF99" s="5562" t="s">
        <v>23</v>
      </c>
      <c r="FG99" s="5562" t="s">
        <v>23</v>
      </c>
      <c r="FH99" s="5562" t="s">
        <v>1227</v>
      </c>
      <c r="FI99" s="5562" t="s">
        <v>20</v>
      </c>
      <c r="FJ99" s="5562" t="s">
        <v>25</v>
      </c>
      <c r="FK99" s="5562" t="s">
        <v>0</v>
      </c>
      <c r="FL99" s="5562" t="s">
        <v>1363</v>
      </c>
      <c r="FM99" s="5562"/>
      <c r="FN99" s="5562" t="s">
        <v>26</v>
      </c>
      <c r="FO99" s="5554"/>
      <c r="FP99" s="5558"/>
      <c r="FQ99" s="5559"/>
      <c r="FR99" s="5560" t="s">
        <v>14</v>
      </c>
      <c r="FS99" s="5560" t="s">
        <v>12</v>
      </c>
      <c r="FT99" s="5560"/>
      <c r="FU99" s="5560"/>
      <c r="FV99" s="5560" t="s">
        <v>15</v>
      </c>
      <c r="FW99" s="5560" t="s">
        <v>12</v>
      </c>
      <c r="FX99" s="5560" t="s">
        <v>12</v>
      </c>
      <c r="FY99" s="5560"/>
      <c r="FZ99" s="5560"/>
      <c r="GA99" s="5560"/>
      <c r="GB99" s="5560"/>
      <c r="GC99" s="5560" t="s">
        <v>0</v>
      </c>
      <c r="GD99" s="5561"/>
      <c r="GF99" s="5110" t="s">
        <v>3</v>
      </c>
      <c r="GG99" s="5110" t="s">
        <v>4</v>
      </c>
      <c r="GH99" s="5110" t="s">
        <v>18</v>
      </c>
      <c r="GI99" s="5110" t="s">
        <v>19</v>
      </c>
      <c r="GJ99" s="5110" t="s">
        <v>19</v>
      </c>
      <c r="GK99" s="5110" t="s">
        <v>20</v>
      </c>
      <c r="GL99" s="5110" t="s">
        <v>21</v>
      </c>
      <c r="GM99" s="5110" t="s">
        <v>22</v>
      </c>
      <c r="GN99" s="5110" t="s">
        <v>23</v>
      </c>
      <c r="GO99" s="5110" t="s">
        <v>23</v>
      </c>
      <c r="GP99" s="5110" t="s">
        <v>1227</v>
      </c>
      <c r="GQ99" s="5110" t="s">
        <v>20</v>
      </c>
      <c r="GR99" s="5110" t="s">
        <v>25</v>
      </c>
      <c r="GS99" s="5110" t="s">
        <v>0</v>
      </c>
      <c r="GT99" s="5110" t="s">
        <v>1363</v>
      </c>
      <c r="GU99" s="5110" t="s">
        <v>26</v>
      </c>
      <c r="GV99" s="5139"/>
      <c r="GW99" s="5106"/>
      <c r="GX99" s="5107"/>
      <c r="GY99" s="5108" t="s">
        <v>14</v>
      </c>
      <c r="GZ99" s="5108" t="s">
        <v>12</v>
      </c>
      <c r="HA99" s="5108"/>
      <c r="HB99" s="5108"/>
      <c r="HC99" s="5108" t="s">
        <v>15</v>
      </c>
      <c r="HD99" s="5108" t="s">
        <v>12</v>
      </c>
      <c r="HE99" s="5108" t="s">
        <v>12</v>
      </c>
      <c r="HF99" s="5108"/>
      <c r="HG99" s="5108"/>
      <c r="HH99" s="5108"/>
      <c r="HI99" s="5108"/>
      <c r="HJ99" s="5108" t="s">
        <v>0</v>
      </c>
      <c r="HK99" s="5109"/>
    </row>
    <row r="100" spans="3:219" ht="15" thickBot="1">
      <c r="C100" s="4993"/>
      <c r="D100" s="4993"/>
      <c r="E100" s="4993"/>
      <c r="F100" s="4993"/>
      <c r="G100" s="4993"/>
      <c r="H100" s="4993"/>
      <c r="I100" s="4993"/>
      <c r="J100" s="4993"/>
      <c r="K100" s="4993"/>
      <c r="L100" s="4993"/>
      <c r="M100" s="4993"/>
      <c r="N100" s="4993"/>
      <c r="P100" s="5637"/>
      <c r="Q100" s="5638"/>
      <c r="R100" s="5626"/>
      <c r="S100" s="5612"/>
      <c r="T100" s="5627"/>
      <c r="U100" s="5628"/>
      <c r="V100" s="5612"/>
      <c r="W100" s="5629"/>
      <c r="X100" s="5614"/>
      <c r="Y100" s="5610"/>
      <c r="Z100" s="5612"/>
      <c r="AA100" s="5630"/>
      <c r="AB100" s="5630"/>
      <c r="AC100" s="5616"/>
      <c r="AD100" s="5629"/>
      <c r="AE100" s="5589"/>
      <c r="AF100" s="5636"/>
      <c r="AG100" s="5660"/>
      <c r="AH100" s="5724"/>
      <c r="AI100" s="5725"/>
      <c r="AJ100" s="5725"/>
      <c r="AK100" s="5725"/>
      <c r="AL100" s="5725"/>
      <c r="AM100" s="5725"/>
      <c r="AN100" s="5725"/>
      <c r="AO100" s="5727"/>
      <c r="AP100" s="5725"/>
      <c r="AQ100" s="5725"/>
      <c r="AR100" s="5741"/>
      <c r="AS100" s="5741"/>
      <c r="AT100" s="5725"/>
      <c r="AU100" s="5725"/>
      <c r="AV100" s="2091"/>
      <c r="AW100" s="5805"/>
      <c r="AY100" s="5061"/>
      <c r="AZ100" s="5061"/>
      <c r="BA100" s="5061"/>
      <c r="BB100" s="5061" t="s">
        <v>3</v>
      </c>
      <c r="BC100" s="5061" t="s">
        <v>18</v>
      </c>
      <c r="BD100" s="5061"/>
      <c r="BE100" s="5061"/>
      <c r="BF100" s="5061" t="s">
        <v>21</v>
      </c>
      <c r="BG100" s="5061" t="s">
        <v>27</v>
      </c>
      <c r="BH100" s="5061" t="s">
        <v>28</v>
      </c>
      <c r="BI100" s="5061"/>
      <c r="BJ100" s="5061"/>
      <c r="BK100" s="5061"/>
      <c r="BL100" s="5061"/>
      <c r="BM100" s="5061" t="s">
        <v>11</v>
      </c>
      <c r="BN100" s="5061"/>
      <c r="BO100" s="5083"/>
      <c r="BP100" s="5343"/>
      <c r="BQ100" s="5301"/>
      <c r="BR100" s="5096"/>
      <c r="BS100" s="5097"/>
      <c r="BT100" s="5097"/>
      <c r="BU100" s="5097"/>
      <c r="BV100" s="5097"/>
      <c r="BW100" s="5097"/>
      <c r="BX100" s="5097"/>
      <c r="BY100" s="5097"/>
      <c r="BZ100" s="5097"/>
      <c r="CA100" s="5250"/>
      <c r="CB100" s="5097"/>
      <c r="CC100" s="5097"/>
      <c r="CD100" s="5167"/>
      <c r="CF100" s="5114"/>
      <c r="CG100" s="5114"/>
      <c r="CH100" s="5114"/>
      <c r="CI100" s="5114" t="s">
        <v>3</v>
      </c>
      <c r="CJ100" s="5114" t="s">
        <v>18</v>
      </c>
      <c r="CK100" s="5114"/>
      <c r="CL100" s="5114"/>
      <c r="CM100" s="5114" t="s">
        <v>21</v>
      </c>
      <c r="CN100" s="5114" t="s">
        <v>27</v>
      </c>
      <c r="CO100" s="5114" t="s">
        <v>28</v>
      </c>
      <c r="CP100" s="5114"/>
      <c r="CQ100" s="5114"/>
      <c r="CR100" s="5114"/>
      <c r="CS100" s="5114"/>
      <c r="CT100" s="5114" t="s">
        <v>11</v>
      </c>
      <c r="CU100" s="5114"/>
      <c r="CV100" s="5114"/>
      <c r="CW100" s="5139"/>
      <c r="CX100" s="5123"/>
      <c r="CY100" s="5124"/>
      <c r="CZ100" s="5133"/>
      <c r="DA100" s="5134"/>
      <c r="DB100" s="5134"/>
      <c r="DC100" s="5134"/>
      <c r="DD100" s="5134"/>
      <c r="DE100" s="5134"/>
      <c r="DF100" s="5134"/>
      <c r="DG100" s="5134"/>
      <c r="DH100" s="5134"/>
      <c r="DI100" s="5134"/>
      <c r="DJ100" s="5134"/>
      <c r="DK100" s="5134"/>
      <c r="DL100" s="5134"/>
      <c r="DM100" s="5415"/>
      <c r="DO100" s="5018"/>
      <c r="DP100" s="5018"/>
      <c r="DQ100" s="5018"/>
      <c r="DR100" s="5018" t="s">
        <v>3</v>
      </c>
      <c r="DS100" s="5018" t="s">
        <v>18</v>
      </c>
      <c r="DT100" s="5018"/>
      <c r="DU100" s="5018"/>
      <c r="DV100" s="5018" t="s">
        <v>21</v>
      </c>
      <c r="DW100" s="5018" t="s">
        <v>27</v>
      </c>
      <c r="DX100" s="5018" t="s">
        <v>28</v>
      </c>
      <c r="DY100" s="5018"/>
      <c r="DZ100" s="5018"/>
      <c r="EA100" s="5018"/>
      <c r="EB100" s="5018"/>
      <c r="EC100" s="5018" t="s">
        <v>11</v>
      </c>
      <c r="ED100" s="5018"/>
      <c r="EE100" s="5018"/>
      <c r="EF100" s="4994"/>
      <c r="EG100" s="5017" t="s">
        <v>4</v>
      </c>
      <c r="EH100" s="5043" t="s">
        <v>18</v>
      </c>
      <c r="EI100" s="5040" t="s">
        <v>19</v>
      </c>
      <c r="EJ100" s="5040" t="s">
        <v>19</v>
      </c>
      <c r="EK100" s="5040" t="s">
        <v>20</v>
      </c>
      <c r="EL100" s="5040" t="s">
        <v>21</v>
      </c>
      <c r="EM100" s="5040" t="s">
        <v>22</v>
      </c>
      <c r="EN100" s="5040" t="s">
        <v>23</v>
      </c>
      <c r="EO100" s="5040" t="s">
        <v>23</v>
      </c>
      <c r="EP100" s="5040" t="s">
        <v>24</v>
      </c>
      <c r="EQ100" s="5040" t="s">
        <v>20</v>
      </c>
      <c r="ER100" s="5040" t="s">
        <v>25</v>
      </c>
      <c r="ES100" s="5040" t="s">
        <v>0</v>
      </c>
      <c r="ET100" s="5040" t="s">
        <v>1363</v>
      </c>
      <c r="EU100" s="5383"/>
      <c r="EV100" s="5041" t="s">
        <v>26</v>
      </c>
      <c r="EX100" s="5566"/>
      <c r="EY100" s="5566"/>
      <c r="EZ100" s="5566"/>
      <c r="FA100" s="5566" t="s">
        <v>3</v>
      </c>
      <c r="FB100" s="5566" t="s">
        <v>18</v>
      </c>
      <c r="FC100" s="5566"/>
      <c r="FD100" s="5566"/>
      <c r="FE100" s="5566" t="s">
        <v>21</v>
      </c>
      <c r="FF100" s="5566" t="s">
        <v>27</v>
      </c>
      <c r="FG100" s="5566" t="s">
        <v>28</v>
      </c>
      <c r="FH100" s="5566"/>
      <c r="FI100" s="5566"/>
      <c r="FJ100" s="5566"/>
      <c r="FK100" s="5566"/>
      <c r="FL100" s="5566" t="s">
        <v>11</v>
      </c>
      <c r="FM100" s="5566"/>
      <c r="FN100" s="5566"/>
      <c r="FO100" s="5554"/>
      <c r="FP100" s="5562" t="s">
        <v>4</v>
      </c>
      <c r="FQ100" s="5563" t="s">
        <v>18</v>
      </c>
      <c r="FR100" s="5564" t="s">
        <v>19</v>
      </c>
      <c r="FS100" s="5564" t="s">
        <v>19</v>
      </c>
      <c r="FT100" s="5564" t="s">
        <v>20</v>
      </c>
      <c r="FU100" s="5564" t="s">
        <v>21</v>
      </c>
      <c r="FV100" s="5564" t="s">
        <v>22</v>
      </c>
      <c r="FW100" s="5564" t="s">
        <v>23</v>
      </c>
      <c r="FX100" s="5564" t="s">
        <v>23</v>
      </c>
      <c r="FY100" s="5564" t="s">
        <v>24</v>
      </c>
      <c r="FZ100" s="5564" t="s">
        <v>20</v>
      </c>
      <c r="GA100" s="5564" t="s">
        <v>25</v>
      </c>
      <c r="GB100" s="5564" t="s">
        <v>0</v>
      </c>
      <c r="GC100" s="5564" t="s">
        <v>1363</v>
      </c>
      <c r="GD100" s="5565" t="s">
        <v>26</v>
      </c>
      <c r="GF100" s="5114"/>
      <c r="GG100" s="5114"/>
      <c r="GH100" s="5114"/>
      <c r="GI100" s="5114" t="s">
        <v>3</v>
      </c>
      <c r="GJ100" s="5114" t="s">
        <v>18</v>
      </c>
      <c r="GK100" s="5114"/>
      <c r="GL100" s="5114"/>
      <c r="GM100" s="5114" t="s">
        <v>21</v>
      </c>
      <c r="GN100" s="5114" t="s">
        <v>27</v>
      </c>
      <c r="GO100" s="5114" t="s">
        <v>28</v>
      </c>
      <c r="GP100" s="5114"/>
      <c r="GQ100" s="5114"/>
      <c r="GR100" s="5114"/>
      <c r="GS100" s="5114"/>
      <c r="GT100" s="5114" t="s">
        <v>11</v>
      </c>
      <c r="GU100" s="5114"/>
      <c r="GV100" s="5139"/>
      <c r="GW100" s="5110" t="s">
        <v>4</v>
      </c>
      <c r="GX100" s="5111" t="s">
        <v>18</v>
      </c>
      <c r="GY100" s="5112" t="s">
        <v>19</v>
      </c>
      <c r="GZ100" s="5112" t="s">
        <v>19</v>
      </c>
      <c r="HA100" s="5112" t="s">
        <v>20</v>
      </c>
      <c r="HB100" s="5112" t="s">
        <v>21</v>
      </c>
      <c r="HC100" s="5112" t="s">
        <v>22</v>
      </c>
      <c r="HD100" s="5112" t="s">
        <v>23</v>
      </c>
      <c r="HE100" s="5112" t="s">
        <v>23</v>
      </c>
      <c r="HF100" s="5112" t="s">
        <v>24</v>
      </c>
      <c r="HG100" s="5112" t="s">
        <v>20</v>
      </c>
      <c r="HH100" s="5112" t="s">
        <v>25</v>
      </c>
      <c r="HI100" s="5112" t="s">
        <v>0</v>
      </c>
      <c r="HJ100" s="5112" t="s">
        <v>1363</v>
      </c>
      <c r="HK100" s="5113" t="s">
        <v>26</v>
      </c>
    </row>
    <row r="101" spans="3:219" ht="15" thickBot="1">
      <c r="C101" s="4993"/>
      <c r="D101" s="4993"/>
      <c r="E101" s="4993"/>
      <c r="F101" s="4993"/>
      <c r="G101" s="4993"/>
      <c r="H101" s="4993"/>
      <c r="I101" s="4993"/>
      <c r="J101" s="4993"/>
      <c r="K101" s="4993"/>
      <c r="L101" s="4993"/>
      <c r="M101" s="4993"/>
      <c r="N101" s="4993"/>
      <c r="P101" s="5690"/>
      <c r="Q101" s="5691"/>
      <c r="R101" s="5692"/>
      <c r="S101" s="5693"/>
      <c r="T101" s="5694"/>
      <c r="U101" s="5695"/>
      <c r="V101" s="5693"/>
      <c r="W101" s="5696"/>
      <c r="X101" s="5697"/>
      <c r="Y101" s="5698"/>
      <c r="Z101" s="5693"/>
      <c r="AA101" s="5699"/>
      <c r="AB101" s="5699"/>
      <c r="AC101" s="5700"/>
      <c r="AD101" s="5696"/>
      <c r="AE101" s="5701"/>
      <c r="AF101" s="5636"/>
      <c r="AG101" s="5660"/>
      <c r="AH101" s="5724"/>
      <c r="AI101" s="5725"/>
      <c r="AJ101" s="5725"/>
      <c r="AK101" s="5725"/>
      <c r="AL101" s="5725"/>
      <c r="AM101" s="5725"/>
      <c r="AN101" s="5725"/>
      <c r="AO101" s="5727"/>
      <c r="AP101" s="5725"/>
      <c r="AQ101" s="5725"/>
      <c r="AR101" s="5741"/>
      <c r="AS101" s="5741"/>
      <c r="AT101" s="5725"/>
      <c r="AU101" s="5725"/>
      <c r="AV101" s="2091"/>
      <c r="AW101" s="5805"/>
      <c r="AY101" s="5260" t="s">
        <v>726</v>
      </c>
      <c r="AZ101" s="5313" t="s">
        <v>1394</v>
      </c>
      <c r="BA101" s="5312">
        <v>44</v>
      </c>
      <c r="BB101" s="5313">
        <v>111151</v>
      </c>
      <c r="BC101" s="5314">
        <v>44712</v>
      </c>
      <c r="BD101" s="5315">
        <v>3000</v>
      </c>
      <c r="BE101" s="5313" t="s">
        <v>96</v>
      </c>
      <c r="BF101" s="5316">
        <v>19.09</v>
      </c>
      <c r="BG101" s="5915">
        <v>44718</v>
      </c>
      <c r="BH101" s="5314">
        <v>44715</v>
      </c>
      <c r="BI101" s="5317">
        <v>66807</v>
      </c>
      <c r="BJ101" s="5316">
        <v>2926.74</v>
      </c>
      <c r="BK101" s="5238">
        <v>0</v>
      </c>
      <c r="BL101" s="5242">
        <f>(BF101*BJ101)</f>
        <v>55871.466599999992</v>
      </c>
      <c r="BM101" s="5316">
        <f>(BL101*0.05)</f>
        <v>2793.5733299999997</v>
      </c>
      <c r="BN101" s="5400" t="s">
        <v>8</v>
      </c>
      <c r="BO101" s="5083"/>
      <c r="BP101" s="5232"/>
      <c r="BQ101" s="5301"/>
      <c r="BR101" s="5096"/>
      <c r="BS101" s="5097"/>
      <c r="BT101" s="5097"/>
      <c r="BU101" s="5097"/>
      <c r="BV101" s="5097"/>
      <c r="BW101" s="5097"/>
      <c r="BX101" s="5097"/>
      <c r="BY101" s="5097"/>
      <c r="BZ101" s="5097"/>
      <c r="CA101" s="5250"/>
      <c r="CB101" s="5097"/>
      <c r="CC101" s="5097"/>
      <c r="CD101" s="5167"/>
      <c r="CF101" s="5443" t="s">
        <v>845</v>
      </c>
      <c r="CG101" s="5444" t="s">
        <v>1174</v>
      </c>
      <c r="CH101" s="5445">
        <v>33</v>
      </c>
      <c r="CI101" s="5445">
        <v>28823</v>
      </c>
      <c r="CJ101" s="5446">
        <v>44677</v>
      </c>
      <c r="CK101" s="5447">
        <v>80</v>
      </c>
      <c r="CL101" s="5445" t="s">
        <v>35</v>
      </c>
      <c r="CM101" s="5448">
        <v>250.47</v>
      </c>
      <c r="CN101" s="5449">
        <v>44721</v>
      </c>
      <c r="CO101" s="5450">
        <v>44727</v>
      </c>
      <c r="CP101" s="5445">
        <v>15305</v>
      </c>
      <c r="CQ101" s="5451">
        <v>76500</v>
      </c>
      <c r="CR101" s="5451">
        <f>(CK101*1000-CQ101)</f>
        <v>3500</v>
      </c>
      <c r="CS101" s="5452">
        <f>(CM101*CQ101/1000)</f>
        <v>19160.955000000002</v>
      </c>
      <c r="CT101" s="5453">
        <f>(CS101*0.03)</f>
        <v>574.82865000000004</v>
      </c>
      <c r="CU101" s="5451">
        <v>3</v>
      </c>
      <c r="CV101" s="5121"/>
      <c r="CW101" s="5139"/>
      <c r="CX101" s="5123"/>
      <c r="CY101" s="5124"/>
      <c r="CZ101" s="5133"/>
      <c r="DA101" s="5134"/>
      <c r="DB101" s="5134"/>
      <c r="DC101" s="5134"/>
      <c r="DD101" s="5134"/>
      <c r="DE101" s="5134"/>
      <c r="DF101" s="5134"/>
      <c r="DG101" s="5134"/>
      <c r="DH101" s="5134"/>
      <c r="DI101" s="5134"/>
      <c r="DJ101" s="5134"/>
      <c r="DK101" s="5134"/>
      <c r="DL101" s="5134"/>
      <c r="DM101" s="5415"/>
      <c r="DO101" s="5434"/>
      <c r="DP101" s="5435"/>
      <c r="DQ101" s="5435"/>
      <c r="DR101" s="5435"/>
      <c r="DS101" s="5436"/>
      <c r="DT101" s="5437"/>
      <c r="DU101" s="5435"/>
      <c r="DV101" s="5435"/>
      <c r="DW101" s="5438"/>
      <c r="DX101" s="5436"/>
      <c r="DY101" s="5435"/>
      <c r="DZ101" s="5439"/>
      <c r="EA101" s="5439"/>
      <c r="EB101" s="5440"/>
      <c r="EC101" s="5441"/>
      <c r="ED101" s="5439"/>
      <c r="EE101" s="6271"/>
      <c r="EF101" s="4994"/>
      <c r="EG101" s="5018"/>
      <c r="EH101" s="5044"/>
      <c r="EI101" s="5045" t="s">
        <v>3</v>
      </c>
      <c r="EJ101" s="5045" t="s">
        <v>18</v>
      </c>
      <c r="EK101" s="5045"/>
      <c r="EL101" s="5045"/>
      <c r="EM101" s="5045" t="s">
        <v>21</v>
      </c>
      <c r="EN101" s="5045" t="s">
        <v>27</v>
      </c>
      <c r="EO101" s="5045" t="s">
        <v>28</v>
      </c>
      <c r="EP101" s="5045"/>
      <c r="EQ101" s="5045"/>
      <c r="ER101" s="5045"/>
      <c r="ES101" s="5045"/>
      <c r="ET101" s="5045" t="s">
        <v>11</v>
      </c>
      <c r="EU101" s="5384"/>
      <c r="EV101" s="5046"/>
      <c r="EX101" s="5524"/>
      <c r="EY101" s="5525"/>
      <c r="EZ101" s="5525"/>
      <c r="FA101" s="5525"/>
      <c r="FB101" s="5525"/>
      <c r="FC101" s="5525"/>
      <c r="FD101" s="5525"/>
      <c r="FE101" s="5525"/>
      <c r="FF101" s="5526"/>
      <c r="FG101" s="5525"/>
      <c r="FH101" s="5525"/>
      <c r="FI101" s="5525"/>
      <c r="FJ101" s="5525"/>
      <c r="FK101" s="5525"/>
      <c r="FL101" s="5525"/>
      <c r="FM101" s="6235"/>
      <c r="FN101" s="5527"/>
      <c r="FO101" s="5554"/>
      <c r="FP101" s="5566"/>
      <c r="FQ101" s="5567"/>
      <c r="FR101" s="5568" t="s">
        <v>3</v>
      </c>
      <c r="FS101" s="5568" t="s">
        <v>18</v>
      </c>
      <c r="FT101" s="5568"/>
      <c r="FU101" s="5568"/>
      <c r="FV101" s="5568" t="s">
        <v>21</v>
      </c>
      <c r="FW101" s="5568" t="s">
        <v>27</v>
      </c>
      <c r="FX101" s="5568" t="s">
        <v>28</v>
      </c>
      <c r="FY101" s="5568"/>
      <c r="FZ101" s="5568"/>
      <c r="GA101" s="5568"/>
      <c r="GB101" s="5568"/>
      <c r="GC101" s="5568" t="s">
        <v>11</v>
      </c>
      <c r="GD101" s="5569"/>
      <c r="GF101" s="5118"/>
      <c r="GG101" s="5119"/>
      <c r="GH101" s="5119"/>
      <c r="GI101" s="5119"/>
      <c r="GJ101" s="5119"/>
      <c r="GK101" s="5119"/>
      <c r="GL101" s="5119"/>
      <c r="GM101" s="5119"/>
      <c r="GN101" s="5120"/>
      <c r="GO101" s="5119"/>
      <c r="GP101" s="5119"/>
      <c r="GQ101" s="5119"/>
      <c r="GR101" s="5119"/>
      <c r="GS101" s="5119"/>
      <c r="GT101" s="5119"/>
      <c r="GU101" s="5121"/>
      <c r="GV101" s="5139"/>
      <c r="GW101" s="5114"/>
      <c r="GX101" s="5115"/>
      <c r="GY101" s="5116" t="s">
        <v>3</v>
      </c>
      <c r="GZ101" s="5116" t="s">
        <v>18</v>
      </c>
      <c r="HA101" s="5116"/>
      <c r="HB101" s="5116"/>
      <c r="HC101" s="5116" t="s">
        <v>21</v>
      </c>
      <c r="HD101" s="5116" t="s">
        <v>27</v>
      </c>
      <c r="HE101" s="5116" t="s">
        <v>28</v>
      </c>
      <c r="HF101" s="5116"/>
      <c r="HG101" s="5116"/>
      <c r="HH101" s="5116"/>
      <c r="HI101" s="5116"/>
      <c r="HJ101" s="5116" t="s">
        <v>11</v>
      </c>
      <c r="HK101" s="5117"/>
    </row>
    <row r="102" spans="3:219" ht="15" thickBot="1">
      <c r="C102" s="4993"/>
      <c r="D102" s="4993"/>
      <c r="E102" s="4993"/>
      <c r="F102" s="4993"/>
      <c r="G102" s="4993"/>
      <c r="H102" s="4993"/>
      <c r="I102" s="4993"/>
      <c r="J102" s="4993"/>
      <c r="K102" s="4993"/>
      <c r="L102" s="4993"/>
      <c r="M102" s="4993"/>
      <c r="N102" s="4993"/>
      <c r="P102" s="5679"/>
      <c r="Q102" s="5654"/>
      <c r="R102" s="5654"/>
      <c r="S102" s="5654"/>
      <c r="T102" s="5654"/>
      <c r="U102" s="5680"/>
      <c r="V102" s="5654"/>
      <c r="W102" s="5654"/>
      <c r="X102" s="5654"/>
      <c r="Y102" s="5653"/>
      <c r="Z102" s="5654"/>
      <c r="AA102" s="5702"/>
      <c r="AB102" s="5654"/>
      <c r="AC102" s="5654"/>
      <c r="AD102" s="5654"/>
      <c r="AE102" s="5654"/>
      <c r="AF102" s="5636"/>
      <c r="AG102" s="5660"/>
      <c r="AH102" s="5681"/>
      <c r="AI102" s="5658"/>
      <c r="AJ102" s="5658"/>
      <c r="AK102" s="5658"/>
      <c r="AL102" s="5658"/>
      <c r="AM102" s="5658"/>
      <c r="AN102" s="5658"/>
      <c r="AO102" s="5657"/>
      <c r="AP102" s="5658"/>
      <c r="AQ102" s="5658"/>
      <c r="AR102" s="5806"/>
      <c r="AS102" s="5806"/>
      <c r="AT102" s="5658"/>
      <c r="AU102" s="5658"/>
      <c r="AV102" s="2151"/>
      <c r="AW102" s="5807"/>
      <c r="AY102" s="5244" t="s">
        <v>1271</v>
      </c>
      <c r="AZ102" s="5246" t="s">
        <v>1387</v>
      </c>
      <c r="BA102" s="5246">
        <v>9</v>
      </c>
      <c r="BB102" s="6258">
        <v>4500038480</v>
      </c>
      <c r="BC102" s="6259">
        <v>44736</v>
      </c>
      <c r="BD102" s="5246">
        <v>200</v>
      </c>
      <c r="BE102" s="5246" t="s">
        <v>96</v>
      </c>
      <c r="BF102" s="5246">
        <v>23.94</v>
      </c>
      <c r="BG102" s="6260">
        <v>44741</v>
      </c>
      <c r="BH102" s="6259">
        <v>44743</v>
      </c>
      <c r="BI102" s="5246">
        <v>67066</v>
      </c>
      <c r="BJ102" s="5335">
        <v>200.09</v>
      </c>
      <c r="BK102" s="5335">
        <f>(BD102-BJ102)</f>
        <v>-9.0000000000003411E-2</v>
      </c>
      <c r="BL102" s="5335">
        <f>(BF102*BJ102)</f>
        <v>4790.1546000000008</v>
      </c>
      <c r="BM102" s="5335">
        <f>(BL102*0.05)</f>
        <v>239.50773000000004</v>
      </c>
      <c r="BN102" s="6257" t="s">
        <v>8</v>
      </c>
      <c r="BO102" s="5083"/>
      <c r="BP102" s="5279"/>
      <c r="BQ102" s="5302"/>
      <c r="BR102" s="5168"/>
      <c r="BS102" s="5169"/>
      <c r="BT102" s="5169"/>
      <c r="BU102" s="5169"/>
      <c r="BV102" s="5169"/>
      <c r="BW102" s="5169"/>
      <c r="BX102" s="5169"/>
      <c r="BY102" s="5169"/>
      <c r="BZ102" s="5169"/>
      <c r="CA102" s="5169"/>
      <c r="CB102" s="5169"/>
      <c r="CC102" s="5169"/>
      <c r="CD102" s="5170"/>
      <c r="CF102" s="6274" t="s">
        <v>845</v>
      </c>
      <c r="CG102" s="6275" t="s">
        <v>1174</v>
      </c>
      <c r="CH102" s="6276">
        <v>33</v>
      </c>
      <c r="CI102" s="6276">
        <v>28823</v>
      </c>
      <c r="CJ102" s="6277">
        <v>44677</v>
      </c>
      <c r="CK102" s="6278">
        <v>3.5</v>
      </c>
      <c r="CL102" s="6276" t="s">
        <v>35</v>
      </c>
      <c r="CM102" s="6279">
        <v>250.47</v>
      </c>
      <c r="CN102" s="6280">
        <v>44721</v>
      </c>
      <c r="CO102" s="6281">
        <v>44727</v>
      </c>
      <c r="CP102" s="6276"/>
      <c r="CQ102" s="6282">
        <v>3500</v>
      </c>
      <c r="CR102" s="6282">
        <f>(CK102*1000-CQ102)</f>
        <v>0</v>
      </c>
      <c r="CS102" s="6283">
        <v>0</v>
      </c>
      <c r="CT102" s="6284">
        <f>(CS102*0.03)</f>
        <v>0</v>
      </c>
      <c r="CU102" s="6282">
        <v>3</v>
      </c>
      <c r="CV102" s="6285" t="s">
        <v>88</v>
      </c>
      <c r="CW102" s="5139"/>
      <c r="CX102" s="5140"/>
      <c r="CY102" s="5141"/>
      <c r="CZ102" s="5183"/>
      <c r="DA102" s="5184"/>
      <c r="DB102" s="5184"/>
      <c r="DC102" s="5184"/>
      <c r="DD102" s="5184"/>
      <c r="DE102" s="5184"/>
      <c r="DF102" s="5184"/>
      <c r="DG102" s="5184"/>
      <c r="DH102" s="5184"/>
      <c r="DI102" s="5184"/>
      <c r="DJ102" s="5184"/>
      <c r="DK102" s="5184"/>
      <c r="DL102" s="5184"/>
      <c r="DM102" s="5491"/>
      <c r="DO102" s="5025"/>
      <c r="DP102" s="5013"/>
      <c r="DQ102" s="5013"/>
      <c r="DR102" s="5013"/>
      <c r="DS102" s="5013"/>
      <c r="DT102" s="5013"/>
      <c r="DU102" s="5013"/>
      <c r="DV102" s="5013"/>
      <c r="DW102" s="5035"/>
      <c r="DX102" s="5013"/>
      <c r="DY102" s="5013"/>
      <c r="DZ102" s="5013"/>
      <c r="EA102" s="5013"/>
      <c r="EB102" s="5013"/>
      <c r="EC102" s="5013"/>
      <c r="ED102" s="5348"/>
      <c r="EE102" s="5026"/>
      <c r="EF102" s="4994"/>
      <c r="EG102" s="5013"/>
      <c r="EH102" s="5013"/>
      <c r="EI102" s="5048"/>
      <c r="EJ102" s="5003"/>
      <c r="EK102" s="5003"/>
      <c r="EL102" s="5003"/>
      <c r="EM102" s="5003"/>
      <c r="EN102" s="5003"/>
      <c r="EO102" s="5003"/>
      <c r="EP102" s="5003"/>
      <c r="EQ102" s="5003"/>
      <c r="ER102" s="5003"/>
      <c r="ES102" s="5003"/>
      <c r="ET102" s="5003"/>
      <c r="EU102" s="5003"/>
      <c r="EV102" s="5003"/>
      <c r="EX102" s="5528"/>
      <c r="EY102" s="5529"/>
      <c r="EZ102" s="5529"/>
      <c r="FA102" s="5529"/>
      <c r="FB102" s="5529"/>
      <c r="FC102" s="5529"/>
      <c r="FD102" s="5529"/>
      <c r="FE102" s="5529"/>
      <c r="FF102" s="5530"/>
      <c r="FG102" s="5529"/>
      <c r="FH102" s="5529"/>
      <c r="FI102" s="5529"/>
      <c r="FJ102" s="5529"/>
      <c r="FK102" s="5529"/>
      <c r="FL102" s="5529"/>
      <c r="FM102" s="6236"/>
      <c r="FN102" s="5531"/>
      <c r="FO102" s="5554"/>
      <c r="FP102" s="5529"/>
      <c r="FQ102" s="5529"/>
      <c r="FR102" s="5542"/>
      <c r="FS102" s="5543"/>
      <c r="FT102" s="5543"/>
      <c r="FU102" s="5543"/>
      <c r="FV102" s="5543"/>
      <c r="FW102" s="5543"/>
      <c r="FX102" s="5543"/>
      <c r="FY102" s="5543"/>
      <c r="FZ102" s="5543"/>
      <c r="GA102" s="5543"/>
      <c r="GB102" s="5543"/>
      <c r="GC102" s="5543"/>
      <c r="GD102" s="5543"/>
      <c r="GF102" s="5123"/>
      <c r="GG102" s="5124"/>
      <c r="GH102" s="5124"/>
      <c r="GI102" s="5124"/>
      <c r="GJ102" s="5124"/>
      <c r="GK102" s="5124"/>
      <c r="GL102" s="5124"/>
      <c r="GM102" s="5124"/>
      <c r="GN102" s="5125"/>
      <c r="GO102" s="5124"/>
      <c r="GP102" s="5124"/>
      <c r="GQ102" s="5124"/>
      <c r="GR102" s="5124"/>
      <c r="GS102" s="5124"/>
      <c r="GT102" s="5124"/>
      <c r="GU102" s="5126"/>
      <c r="GV102" s="5139"/>
      <c r="GW102" s="5124"/>
      <c r="GX102" s="5124"/>
      <c r="GY102" s="5133"/>
      <c r="GZ102" s="5134"/>
      <c r="HA102" s="5134"/>
      <c r="HB102" s="5134"/>
      <c r="HC102" s="5134"/>
      <c r="HD102" s="5134"/>
      <c r="HE102" s="5134"/>
      <c r="HF102" s="5134"/>
      <c r="HG102" s="5134"/>
      <c r="HH102" s="5134"/>
      <c r="HI102" s="5134"/>
      <c r="HJ102" s="5134"/>
      <c r="HK102" s="5134"/>
    </row>
    <row r="103" spans="3:219">
      <c r="C103" s="4993"/>
      <c r="D103" s="4993"/>
      <c r="E103" s="4993"/>
      <c r="F103" s="4993"/>
      <c r="G103" s="4993"/>
      <c r="H103" s="4993"/>
      <c r="I103" s="4993"/>
      <c r="J103" s="4993"/>
      <c r="K103" s="4993"/>
      <c r="L103" s="4993"/>
      <c r="M103" s="4993"/>
      <c r="N103" s="4993"/>
      <c r="P103" s="5724"/>
      <c r="Q103" s="5725"/>
      <c r="R103" s="5725"/>
      <c r="S103" s="5725"/>
      <c r="T103" s="5725"/>
      <c r="U103" s="5726"/>
      <c r="V103" s="5725"/>
      <c r="W103" s="5725"/>
      <c r="X103" s="5725"/>
      <c r="Y103" s="5727"/>
      <c r="Z103" s="5725"/>
      <c r="AA103" s="5725"/>
      <c r="AB103" s="5725"/>
      <c r="AC103" s="5733"/>
      <c r="AD103" s="5733"/>
      <c r="AE103" s="5725"/>
      <c r="AF103" s="5602"/>
      <c r="AG103" s="5660"/>
      <c r="AH103" s="5660"/>
      <c r="AI103" s="5660"/>
      <c r="AJ103" s="5734"/>
      <c r="AK103" s="5577"/>
      <c r="AL103" s="5577"/>
      <c r="AM103" s="5577"/>
      <c r="AN103" s="5577"/>
      <c r="AO103" s="5577"/>
      <c r="AP103" s="5577"/>
      <c r="AQ103" s="5577"/>
      <c r="AR103" s="5577"/>
      <c r="AS103" s="5577"/>
      <c r="AT103" s="5577"/>
      <c r="AU103" s="5577"/>
      <c r="AV103" s="5577"/>
      <c r="AW103" s="5577"/>
      <c r="AY103" s="6261" t="s">
        <v>430</v>
      </c>
      <c r="AZ103" s="5246" t="s">
        <v>619</v>
      </c>
      <c r="BA103" s="5245">
        <v>3</v>
      </c>
      <c r="BB103" s="5245" t="s">
        <v>101</v>
      </c>
      <c r="BC103" s="5248">
        <v>44721</v>
      </c>
      <c r="BD103" s="5245">
        <v>24</v>
      </c>
      <c r="BE103" s="5245" t="s">
        <v>544</v>
      </c>
      <c r="BF103" s="5251">
        <v>75.8</v>
      </c>
      <c r="BG103" s="5249">
        <v>44742</v>
      </c>
      <c r="BH103" s="5248">
        <v>44740</v>
      </c>
      <c r="BI103" s="5398">
        <v>67016</v>
      </c>
      <c r="BJ103" s="5245">
        <v>27</v>
      </c>
      <c r="BK103" s="5250">
        <f>(BD103-BJ103)</f>
        <v>-3</v>
      </c>
      <c r="BL103" s="5250">
        <f>(BF103*BJ103)</f>
        <v>2046.6</v>
      </c>
      <c r="BM103" s="5257">
        <f>(BL103*0.05)</f>
        <v>102.33</v>
      </c>
      <c r="BN103" s="5068" t="s">
        <v>8</v>
      </c>
      <c r="BO103" s="5083"/>
      <c r="BP103" s="5227"/>
      <c r="BQ103" s="5082"/>
      <c r="BR103" s="5083"/>
      <c r="BS103" s="5058"/>
      <c r="BT103" s="5058"/>
      <c r="BU103" s="5058"/>
      <c r="BV103" s="5058"/>
      <c r="BW103" s="5058"/>
      <c r="BX103" s="5058"/>
      <c r="BY103" s="5058"/>
      <c r="BZ103" s="5058"/>
      <c r="CA103" s="5058"/>
      <c r="CB103" s="5058"/>
      <c r="CC103" s="5058"/>
      <c r="CD103" s="5058"/>
      <c r="CF103" s="5443" t="s">
        <v>204</v>
      </c>
      <c r="CG103" s="5444" t="s">
        <v>105</v>
      </c>
      <c r="CH103" s="5445">
        <v>160</v>
      </c>
      <c r="CI103" s="5473">
        <v>27843</v>
      </c>
      <c r="CJ103" s="5474">
        <v>44687</v>
      </c>
      <c r="CK103" s="5475">
        <v>15</v>
      </c>
      <c r="CL103" s="5473" t="s">
        <v>35</v>
      </c>
      <c r="CM103" s="5476">
        <v>1362.93</v>
      </c>
      <c r="CN103" s="5477">
        <v>44706</v>
      </c>
      <c r="CO103" s="5474">
        <v>44736</v>
      </c>
      <c r="CP103" s="5473">
        <v>15312</v>
      </c>
      <c r="CQ103" s="5478">
        <v>15000</v>
      </c>
      <c r="CR103" s="5478">
        <f>(CK103*1000-CQ103)</f>
        <v>0</v>
      </c>
      <c r="CS103" s="5452">
        <v>20443.95</v>
      </c>
      <c r="CT103" s="5479">
        <f>(CS103*0.03)</f>
        <v>613.31849999999997</v>
      </c>
      <c r="CU103" s="5478">
        <v>3</v>
      </c>
      <c r="CV103" s="5126" t="s">
        <v>8</v>
      </c>
      <c r="CW103" s="5139"/>
      <c r="CX103" s="5122"/>
      <c r="CY103" s="5122"/>
      <c r="CZ103" s="5139"/>
      <c r="DA103" s="5104"/>
      <c r="DB103" s="5104"/>
      <c r="DC103" s="5104"/>
      <c r="DD103" s="5104"/>
      <c r="DE103" s="5104"/>
      <c r="DF103" s="5104"/>
      <c r="DG103" s="5104"/>
      <c r="DH103" s="5104"/>
      <c r="DI103" s="5104"/>
      <c r="DJ103" s="5104"/>
      <c r="DK103" s="5104"/>
      <c r="DL103" s="5104"/>
      <c r="DM103" s="5104"/>
      <c r="DO103" s="5025"/>
      <c r="DP103" s="5013"/>
      <c r="DQ103" s="5013"/>
      <c r="DR103" s="5013"/>
      <c r="DS103" s="5013"/>
      <c r="DT103" s="5013"/>
      <c r="DU103" s="5013"/>
      <c r="DV103" s="5013"/>
      <c r="DW103" s="5035"/>
      <c r="DX103" s="5013"/>
      <c r="DY103" s="5013"/>
      <c r="DZ103" s="5013"/>
      <c r="EA103" s="5013"/>
      <c r="EB103" s="5013"/>
      <c r="EC103" s="5013"/>
      <c r="ED103" s="5348"/>
      <c r="EE103" s="5026"/>
      <c r="EF103" s="4994"/>
      <c r="EG103" s="5013"/>
      <c r="EH103" s="5013"/>
      <c r="EI103" s="5048"/>
      <c r="EJ103" s="5003"/>
      <c r="EK103" s="5003"/>
      <c r="EL103" s="5003"/>
      <c r="EM103" s="5003"/>
      <c r="EN103" s="5003"/>
      <c r="EO103" s="5003"/>
      <c r="EP103" s="5003"/>
      <c r="EQ103" s="5003"/>
      <c r="ER103" s="5003"/>
      <c r="ES103" s="5003"/>
      <c r="ET103" s="5003"/>
      <c r="EU103" s="5003"/>
      <c r="EV103" s="5003"/>
      <c r="EX103" s="5528"/>
      <c r="EY103" s="5529"/>
      <c r="EZ103" s="5529"/>
      <c r="FA103" s="5529"/>
      <c r="FB103" s="5529"/>
      <c r="FC103" s="5529"/>
      <c r="FD103" s="5529"/>
      <c r="FE103" s="5529"/>
      <c r="FF103" s="5530"/>
      <c r="FG103" s="5529"/>
      <c r="FH103" s="5529"/>
      <c r="FI103" s="5529"/>
      <c r="FJ103" s="5529"/>
      <c r="FK103" s="5529"/>
      <c r="FL103" s="5529"/>
      <c r="FM103" s="6236"/>
      <c r="FN103" s="5531"/>
      <c r="FO103" s="5554"/>
      <c r="FP103" s="5529"/>
      <c r="FQ103" s="5529"/>
      <c r="FR103" s="5542"/>
      <c r="FS103" s="5543"/>
      <c r="FT103" s="5543"/>
      <c r="FU103" s="5543"/>
      <c r="FV103" s="5543"/>
      <c r="FW103" s="5543"/>
      <c r="FX103" s="5543"/>
      <c r="FY103" s="5543"/>
      <c r="FZ103" s="5543"/>
      <c r="GA103" s="5543"/>
      <c r="GB103" s="5543"/>
      <c r="GC103" s="5543"/>
      <c r="GD103" s="5543"/>
      <c r="GF103" s="5123"/>
      <c r="GG103" s="5124"/>
      <c r="GH103" s="5124"/>
      <c r="GI103" s="5124"/>
      <c r="GJ103" s="5124"/>
      <c r="GK103" s="5124"/>
      <c r="GL103" s="5124"/>
      <c r="GM103" s="5124"/>
      <c r="GN103" s="5125"/>
      <c r="GO103" s="5124"/>
      <c r="GP103" s="5124"/>
      <c r="GQ103" s="5124"/>
      <c r="GR103" s="5124"/>
      <c r="GS103" s="5124"/>
      <c r="GT103" s="5124"/>
      <c r="GU103" s="5126"/>
      <c r="GV103" s="5139"/>
      <c r="GW103" s="5124"/>
      <c r="GX103" s="5124"/>
      <c r="GY103" s="5133"/>
      <c r="GZ103" s="5134"/>
      <c r="HA103" s="5134"/>
      <c r="HB103" s="5134"/>
      <c r="HC103" s="5134"/>
      <c r="HD103" s="5134"/>
      <c r="HE103" s="5134"/>
      <c r="HF103" s="5134"/>
      <c r="HG103" s="5134"/>
      <c r="HH103" s="5134"/>
      <c r="HI103" s="5134"/>
      <c r="HJ103" s="5134"/>
      <c r="HK103" s="5134"/>
    </row>
    <row r="104" spans="3:219" ht="15" thickBot="1">
      <c r="C104" s="4993"/>
      <c r="D104" s="4993"/>
      <c r="E104" s="4993"/>
      <c r="F104" s="4993"/>
      <c r="G104" s="4993"/>
      <c r="H104" s="4993"/>
      <c r="I104" s="4993"/>
      <c r="J104" s="4993"/>
      <c r="K104" s="4993"/>
      <c r="L104" s="4993"/>
      <c r="M104" s="4993"/>
      <c r="N104" s="4993"/>
      <c r="P104" s="5891"/>
      <c r="Q104" s="5892"/>
      <c r="R104" s="5892"/>
      <c r="S104" s="5892"/>
      <c r="T104" s="5892"/>
      <c r="U104" s="5892"/>
      <c r="V104" s="5892"/>
      <c r="W104" s="5892"/>
      <c r="X104" s="5892"/>
      <c r="Y104" s="5893"/>
      <c r="Z104" s="5892"/>
      <c r="AA104" s="5892"/>
      <c r="AB104" s="5892"/>
      <c r="AC104" s="5897"/>
      <c r="AD104" s="5897"/>
      <c r="AE104" s="5892"/>
      <c r="AF104" s="5894"/>
      <c r="AG104" s="5660"/>
      <c r="AH104" s="5660"/>
      <c r="AI104" s="5660"/>
      <c r="AJ104" s="5734"/>
      <c r="AK104" s="5577"/>
      <c r="AL104" s="5577"/>
      <c r="AM104" s="5577"/>
      <c r="AN104" s="5577"/>
      <c r="AO104" s="5577"/>
      <c r="AP104" s="5577"/>
      <c r="AQ104" s="5577"/>
      <c r="AR104" s="5577"/>
      <c r="AS104" s="5577"/>
      <c r="AT104" s="5577"/>
      <c r="AU104" s="5577"/>
      <c r="AV104" s="5577"/>
      <c r="AW104" s="5577"/>
      <c r="AY104" s="5244" t="s">
        <v>1271</v>
      </c>
      <c r="AZ104" s="5245" t="s">
        <v>1418</v>
      </c>
      <c r="BA104" s="5246">
        <v>10</v>
      </c>
      <c r="BB104" s="5247">
        <v>4500038480</v>
      </c>
      <c r="BC104" s="5248">
        <v>44740</v>
      </c>
      <c r="BD104" s="5245">
        <v>5</v>
      </c>
      <c r="BE104" s="5245" t="s">
        <v>96</v>
      </c>
      <c r="BF104" s="5245">
        <v>0</v>
      </c>
      <c r="BG104" s="5249">
        <v>44741</v>
      </c>
      <c r="BH104" s="5248">
        <v>44747</v>
      </c>
      <c r="BI104" s="5245">
        <v>67089</v>
      </c>
      <c r="BJ104" s="5250">
        <v>4.93</v>
      </c>
      <c r="BK104" s="5250">
        <f>(BD104-BJ104)</f>
        <v>7.0000000000000284E-2</v>
      </c>
      <c r="BL104" s="5250">
        <f>(BF104*BJ104)</f>
        <v>0</v>
      </c>
      <c r="BM104" s="5250">
        <f>(BL104*0.05)</f>
        <v>0</v>
      </c>
      <c r="BN104" s="6257" t="s">
        <v>1281</v>
      </c>
      <c r="BO104" s="5083"/>
      <c r="BP104" s="5265"/>
      <c r="BQ104" s="5082"/>
      <c r="BR104" s="5083"/>
      <c r="BS104" s="5058"/>
      <c r="BT104" s="5058"/>
      <c r="BU104" s="5058"/>
      <c r="BV104" s="5058"/>
      <c r="BW104" s="5058"/>
      <c r="BX104" s="5058"/>
      <c r="BY104" s="5058"/>
      <c r="BZ104" s="5058"/>
      <c r="CA104" s="5058"/>
      <c r="CB104" s="5058"/>
      <c r="CC104" s="5058"/>
      <c r="CD104" s="5058"/>
      <c r="CF104" s="5443" t="s">
        <v>204</v>
      </c>
      <c r="CG104" s="5444" t="s">
        <v>105</v>
      </c>
      <c r="CH104" s="5445">
        <v>161</v>
      </c>
      <c r="CI104" s="5473">
        <v>27843</v>
      </c>
      <c r="CJ104" s="5474">
        <v>44708</v>
      </c>
      <c r="CK104" s="5475">
        <v>30</v>
      </c>
      <c r="CL104" s="5473" t="s">
        <v>35</v>
      </c>
      <c r="CM104" s="5476">
        <v>1362.93</v>
      </c>
      <c r="CN104" s="5477">
        <v>44732</v>
      </c>
      <c r="CO104" s="5474">
        <v>44736</v>
      </c>
      <c r="CP104" s="5473">
        <v>15312</v>
      </c>
      <c r="CQ104" s="5478">
        <v>30000</v>
      </c>
      <c r="CR104" s="5478">
        <f>(CK104*1000-CQ104)</f>
        <v>0</v>
      </c>
      <c r="CS104" s="5452">
        <v>43071.31</v>
      </c>
      <c r="CT104" s="5479">
        <f>(CS104*0.03)</f>
        <v>1292.1392999999998</v>
      </c>
      <c r="CU104" s="5478">
        <v>3</v>
      </c>
      <c r="CV104" s="5126" t="s">
        <v>8</v>
      </c>
      <c r="CW104" s="5139"/>
      <c r="CX104" s="5122"/>
      <c r="CY104" s="5122"/>
      <c r="CZ104" s="5139"/>
      <c r="DA104" s="5104"/>
      <c r="DB104" s="5104"/>
      <c r="DC104" s="5104"/>
      <c r="DD104" s="5104"/>
      <c r="DE104" s="5104"/>
      <c r="DF104" s="5104"/>
      <c r="DG104" s="5104"/>
      <c r="DH104" s="5104"/>
      <c r="DI104" s="5104"/>
      <c r="DJ104" s="5104"/>
      <c r="DK104" s="5104"/>
      <c r="DL104" s="5104"/>
      <c r="DM104" s="5104"/>
      <c r="DO104" s="5027"/>
      <c r="DP104" s="5014"/>
      <c r="DQ104" s="5013"/>
      <c r="DR104" s="5013"/>
      <c r="DS104" s="5019"/>
      <c r="DT104" s="5013"/>
      <c r="DU104" s="5013"/>
      <c r="DV104" s="5013"/>
      <c r="DW104" s="5021"/>
      <c r="DX104" s="5013"/>
      <c r="DY104" s="5013"/>
      <c r="DZ104" s="5020"/>
      <c r="EA104" s="5013"/>
      <c r="EB104" s="5020"/>
      <c r="EC104" s="5020"/>
      <c r="ED104" s="5349"/>
      <c r="EE104" s="5026"/>
      <c r="EF104" s="4994"/>
      <c r="EG104" s="5013"/>
      <c r="EH104" s="5013"/>
      <c r="EI104" s="5048"/>
      <c r="EJ104" s="5003"/>
      <c r="EK104" s="5003"/>
      <c r="EL104" s="5003"/>
      <c r="EM104" s="5003"/>
      <c r="EN104" s="5003"/>
      <c r="EO104" s="5003"/>
      <c r="EP104" s="5003"/>
      <c r="EQ104" s="5003"/>
      <c r="ER104" s="5003"/>
      <c r="ES104" s="5003"/>
      <c r="ET104" s="5003"/>
      <c r="EU104" s="5003"/>
      <c r="EV104" s="5003"/>
      <c r="EX104" s="5537"/>
      <c r="EY104" s="5538"/>
      <c r="EZ104" s="5529"/>
      <c r="FA104" s="5529"/>
      <c r="FB104" s="5539"/>
      <c r="FC104" s="5529"/>
      <c r="FD104" s="5529"/>
      <c r="FE104" s="5529"/>
      <c r="FF104" s="5540"/>
      <c r="FG104" s="5529"/>
      <c r="FH104" s="5529"/>
      <c r="FI104" s="5541"/>
      <c r="FJ104" s="5529"/>
      <c r="FK104" s="5541"/>
      <c r="FL104" s="5541"/>
      <c r="FM104" s="6237"/>
      <c r="FN104" s="5531"/>
      <c r="FO104" s="5554"/>
      <c r="FP104" s="5529"/>
      <c r="FQ104" s="5529"/>
      <c r="FR104" s="5542"/>
      <c r="FS104" s="5543"/>
      <c r="FT104" s="5543"/>
      <c r="FU104" s="5543"/>
      <c r="FV104" s="5543"/>
      <c r="FW104" s="5543"/>
      <c r="FX104" s="5543"/>
      <c r="FY104" s="5543"/>
      <c r="FZ104" s="5543"/>
      <c r="GA104" s="5543"/>
      <c r="GB104" s="5543"/>
      <c r="GC104" s="5543"/>
      <c r="GD104" s="5543"/>
      <c r="GF104" s="5128"/>
      <c r="GG104" s="5129"/>
      <c r="GH104" s="5124"/>
      <c r="GI104" s="5124"/>
      <c r="GJ104" s="5130"/>
      <c r="GK104" s="5124"/>
      <c r="GL104" s="5124"/>
      <c r="GM104" s="5124"/>
      <c r="GN104" s="5131"/>
      <c r="GO104" s="5124"/>
      <c r="GP104" s="5124"/>
      <c r="GQ104" s="5132"/>
      <c r="GR104" s="5124"/>
      <c r="GS104" s="5132"/>
      <c r="GT104" s="5132"/>
      <c r="GU104" s="5126"/>
      <c r="GV104" s="5139"/>
      <c r="GW104" s="5124"/>
      <c r="GX104" s="5124"/>
      <c r="GY104" s="5133"/>
      <c r="GZ104" s="5134"/>
      <c r="HA104" s="5134"/>
      <c r="HB104" s="5134"/>
      <c r="HC104" s="5134"/>
      <c r="HD104" s="5134"/>
      <c r="HE104" s="5134"/>
      <c r="HF104" s="5134"/>
      <c r="HG104" s="5134"/>
      <c r="HH104" s="5134"/>
      <c r="HI104" s="5134"/>
      <c r="HJ104" s="5134"/>
      <c r="HK104" s="5134"/>
    </row>
    <row r="105" spans="3:219" ht="15" thickBot="1">
      <c r="C105" s="4993"/>
      <c r="D105" s="4993"/>
      <c r="E105" s="4993"/>
      <c r="F105" s="4993"/>
      <c r="G105" s="4993"/>
      <c r="H105" s="4993"/>
      <c r="I105" s="4993"/>
      <c r="J105" s="4993"/>
      <c r="K105" s="4993"/>
      <c r="L105" s="4993"/>
      <c r="M105" s="4993"/>
      <c r="N105" s="4993"/>
      <c r="P105" s="5660"/>
      <c r="Q105" s="5660"/>
      <c r="R105" s="5660"/>
      <c r="S105" s="5660"/>
      <c r="T105" s="5660"/>
      <c r="U105" s="5660"/>
      <c r="V105" s="5660"/>
      <c r="W105" s="5660"/>
      <c r="X105" s="5660"/>
      <c r="Y105" s="5660"/>
      <c r="Z105" s="5660"/>
      <c r="AA105" s="5660"/>
      <c r="AB105" s="5660"/>
      <c r="AC105" s="5660"/>
      <c r="AD105" s="5660"/>
      <c r="AE105" s="5660"/>
      <c r="AF105" s="5660"/>
      <c r="AG105" s="5660"/>
      <c r="AH105" s="5742" t="s">
        <v>1324</v>
      </c>
      <c r="AI105" s="5799" t="s">
        <v>1416</v>
      </c>
      <c r="AJ105" s="5734"/>
      <c r="AK105" s="5577"/>
      <c r="AL105" s="5577"/>
      <c r="AM105" s="5577"/>
      <c r="AN105" s="5577"/>
      <c r="AO105" s="5577"/>
      <c r="AP105" s="5577"/>
      <c r="AQ105" s="5577"/>
      <c r="AR105" s="5577"/>
      <c r="AS105" s="5577"/>
      <c r="AT105" s="5577"/>
      <c r="AU105" s="5577"/>
      <c r="AV105" s="5577"/>
      <c r="AW105" s="5577"/>
      <c r="AX105" s="5470"/>
      <c r="AY105" s="6217"/>
      <c r="AZ105" s="5066"/>
      <c r="BA105" s="5066"/>
      <c r="BB105" s="5066"/>
      <c r="BC105" s="5066"/>
      <c r="BD105" s="5066"/>
      <c r="BE105" s="5066"/>
      <c r="BF105" s="5066"/>
      <c r="BG105" s="5066"/>
      <c r="BH105" s="5067"/>
      <c r="BI105" s="5066"/>
      <c r="BJ105" s="5066"/>
      <c r="BK105" s="5066"/>
      <c r="BL105" s="5066"/>
      <c r="BM105" s="5066"/>
      <c r="BN105" s="5068"/>
      <c r="BO105" s="5082"/>
      <c r="BP105" s="5265"/>
      <c r="BQ105" s="5082"/>
      <c r="BR105" s="5083"/>
      <c r="BS105" s="5058"/>
      <c r="BT105" s="5058"/>
      <c r="BU105" s="5058"/>
      <c r="BV105" s="5058"/>
      <c r="BW105" s="5058"/>
      <c r="BX105" s="5058"/>
      <c r="BY105" s="5058"/>
      <c r="BZ105" s="5058"/>
      <c r="CA105" s="5058"/>
      <c r="CB105" s="5058"/>
      <c r="CC105" s="5058"/>
      <c r="CD105" s="5058"/>
      <c r="CE105" s="1283"/>
      <c r="CF105" s="5128"/>
      <c r="CG105" s="5129"/>
      <c r="CH105" s="5124"/>
      <c r="CI105" s="5124"/>
      <c r="CJ105" s="5130"/>
      <c r="CK105" s="5124"/>
      <c r="CL105" s="5124"/>
      <c r="CM105" s="5124"/>
      <c r="CN105" s="5131"/>
      <c r="CO105" s="5124"/>
      <c r="CP105" s="5124"/>
      <c r="CQ105" s="5132"/>
      <c r="CR105" s="5124"/>
      <c r="CS105" s="5132"/>
      <c r="CT105" s="5132"/>
      <c r="CU105" s="5417"/>
      <c r="CV105" s="5126"/>
      <c r="CW105" s="5122"/>
      <c r="CX105" s="5105"/>
      <c r="CY105" s="5122"/>
      <c r="CZ105" s="5139"/>
      <c r="DA105" s="5104"/>
      <c r="DB105" s="5104"/>
      <c r="DC105" s="5104"/>
      <c r="DD105" s="5104"/>
      <c r="DE105" s="5104"/>
      <c r="DF105" s="5104"/>
      <c r="DG105" s="5104"/>
      <c r="DH105" s="5104"/>
      <c r="DI105" s="5104"/>
      <c r="DJ105" s="5104"/>
      <c r="DK105" s="5104"/>
      <c r="DL105" s="5104"/>
      <c r="DM105" s="5104"/>
      <c r="DN105" s="6272"/>
      <c r="DO105" s="3130"/>
      <c r="DP105" s="5025"/>
      <c r="DQ105" s="5013"/>
      <c r="DR105" s="5013"/>
      <c r="DS105" s="5013"/>
      <c r="DT105" s="5013"/>
      <c r="DU105" s="5013"/>
      <c r="DV105" s="5013"/>
      <c r="DW105" s="5013"/>
      <c r="DX105" s="5035"/>
      <c r="DY105" s="5013"/>
      <c r="DZ105" s="5013"/>
      <c r="EA105" s="5013"/>
      <c r="EB105" s="5013"/>
      <c r="EC105" s="5013"/>
      <c r="ED105" s="5013"/>
      <c r="EE105" s="5026"/>
      <c r="EF105" s="6273"/>
      <c r="EG105" s="4994"/>
      <c r="EH105" s="5013"/>
      <c r="EI105" s="5013"/>
      <c r="EJ105" s="5048"/>
      <c r="EK105" s="5003"/>
      <c r="EL105" s="5003"/>
      <c r="EM105" s="5003"/>
      <c r="EN105" s="5003"/>
      <c r="EO105" s="5003"/>
      <c r="EP105" s="5003"/>
      <c r="EQ105" s="5003"/>
      <c r="ER105" s="5003"/>
      <c r="ES105" s="5003"/>
      <c r="ET105" s="5003"/>
      <c r="EU105" s="5003"/>
      <c r="EV105" s="5003"/>
      <c r="EW105" s="5003"/>
      <c r="EX105" s="5506"/>
      <c r="EY105" s="5529"/>
      <c r="EZ105" s="5529"/>
      <c r="FA105" s="5529"/>
      <c r="FB105" s="5529"/>
      <c r="FC105" s="5529"/>
      <c r="FD105" s="5529"/>
      <c r="FE105" s="5529"/>
      <c r="FF105" s="5529"/>
      <c r="FG105" s="5530"/>
      <c r="FH105" s="5529"/>
      <c r="FI105" s="5529"/>
      <c r="FJ105" s="5529"/>
      <c r="FK105" s="5529"/>
      <c r="FL105" s="5529"/>
      <c r="FM105" s="5529"/>
      <c r="FN105" s="5529"/>
      <c r="FO105" s="5531"/>
      <c r="FP105" s="5554"/>
      <c r="FQ105" s="5529"/>
      <c r="FR105" s="5529"/>
      <c r="FS105" s="5542"/>
      <c r="FT105" s="5543"/>
      <c r="FU105" s="5543"/>
      <c r="FV105" s="5543"/>
      <c r="FW105" s="5543"/>
      <c r="FX105" s="5543"/>
      <c r="FY105" s="5543"/>
      <c r="FZ105" s="5543"/>
      <c r="GA105" s="5543"/>
      <c r="GB105" s="5543"/>
      <c r="GC105" s="5543"/>
      <c r="GD105" s="5543"/>
      <c r="GE105" s="5003"/>
      <c r="GF105" s="2248"/>
      <c r="GG105" s="5124"/>
      <c r="GH105" s="5124"/>
      <c r="GI105" s="5124"/>
      <c r="GJ105" s="5124"/>
      <c r="GK105" s="5124"/>
      <c r="GL105" s="5124"/>
      <c r="GM105" s="5124"/>
      <c r="GN105" s="5124"/>
      <c r="GO105" s="5125"/>
      <c r="GP105" s="5124"/>
      <c r="GQ105" s="5124"/>
      <c r="GR105" s="5124"/>
      <c r="GS105" s="5124"/>
      <c r="GT105" s="5124"/>
      <c r="GU105" s="5124"/>
      <c r="GV105" s="5126"/>
      <c r="GW105" s="5139"/>
      <c r="GX105" s="5124"/>
      <c r="GY105" s="5124"/>
      <c r="GZ105" s="5133"/>
      <c r="HA105" s="5134"/>
      <c r="HB105" s="5134"/>
      <c r="HC105" s="5134"/>
      <c r="HD105" s="5134"/>
      <c r="HE105" s="5134"/>
      <c r="HF105" s="5134"/>
      <c r="HG105" s="5134"/>
      <c r="HH105" s="5134"/>
      <c r="HI105" s="5134"/>
      <c r="HJ105" s="5134"/>
      <c r="HK105" s="5134"/>
    </row>
    <row r="106" spans="3:219" ht="16.2" thickBot="1">
      <c r="C106" s="4993"/>
      <c r="D106" s="4993"/>
      <c r="E106" s="4993"/>
      <c r="F106" s="4993"/>
      <c r="G106" s="4993"/>
      <c r="H106" s="4993"/>
      <c r="I106" s="4993"/>
      <c r="J106" s="4993"/>
      <c r="K106" s="4993"/>
      <c r="L106" s="4993"/>
      <c r="M106" s="4993"/>
      <c r="N106" s="4993"/>
      <c r="P106" s="5683" t="s">
        <v>1442</v>
      </c>
      <c r="Q106" s="5683"/>
      <c r="R106" s="5577"/>
      <c r="S106" s="5577"/>
      <c r="T106" s="5577"/>
      <c r="U106" s="5577"/>
      <c r="V106" s="5577"/>
      <c r="W106" s="5577"/>
      <c r="X106" s="5577"/>
      <c r="Y106" s="5577"/>
      <c r="Z106" s="5577"/>
      <c r="AA106" s="5577"/>
      <c r="AB106" s="5577"/>
      <c r="AC106" s="5577"/>
      <c r="AD106" s="5577"/>
      <c r="AE106" s="5743"/>
      <c r="AF106" s="5577"/>
      <c r="AG106" s="5577"/>
      <c r="AH106" s="5579"/>
      <c r="AI106" s="5772"/>
      <c r="AJ106" s="5773" t="s">
        <v>14</v>
      </c>
      <c r="AK106" s="5773" t="s">
        <v>12</v>
      </c>
      <c r="AL106" s="5773"/>
      <c r="AM106" s="5773"/>
      <c r="AN106" s="5773" t="s">
        <v>15</v>
      </c>
      <c r="AO106" s="5773" t="s">
        <v>12</v>
      </c>
      <c r="AP106" s="5773" t="s">
        <v>12</v>
      </c>
      <c r="AQ106" s="5773"/>
      <c r="AR106" s="5773"/>
      <c r="AS106" s="5773"/>
      <c r="AT106" s="5773"/>
      <c r="AU106" s="5773" t="s">
        <v>0</v>
      </c>
      <c r="AV106" s="5774"/>
      <c r="AW106" s="5775"/>
      <c r="AY106" s="5065"/>
      <c r="AZ106" s="5066"/>
      <c r="BA106" s="5066"/>
      <c r="BB106" s="5066"/>
      <c r="BC106" s="5066"/>
      <c r="BD106" s="5066"/>
      <c r="BE106" s="5066"/>
      <c r="BF106" s="5066"/>
      <c r="BG106" s="5067"/>
      <c r="BH106" s="5066"/>
      <c r="BI106" s="5066"/>
      <c r="BJ106" s="5066"/>
      <c r="BK106" s="5066"/>
      <c r="BL106" s="5066"/>
      <c r="BM106" s="5066"/>
      <c r="BN106" s="5068"/>
      <c r="BO106" s="5083"/>
      <c r="BP106" s="5262"/>
      <c r="BQ106" s="5084"/>
      <c r="BR106" s="5085" t="s">
        <v>14</v>
      </c>
      <c r="BS106" s="5085" t="s">
        <v>12</v>
      </c>
      <c r="BT106" s="5085"/>
      <c r="BU106" s="5085"/>
      <c r="BV106" s="5085" t="s">
        <v>15</v>
      </c>
      <c r="BW106" s="5085" t="s">
        <v>12</v>
      </c>
      <c r="BX106" s="5085" t="s">
        <v>12</v>
      </c>
      <c r="BY106" s="5085"/>
      <c r="BZ106" s="5085"/>
      <c r="CA106" s="5085"/>
      <c r="CB106" s="5085"/>
      <c r="CC106" s="5085" t="s">
        <v>0</v>
      </c>
      <c r="CD106" s="5086"/>
      <c r="CF106" s="2586"/>
      <c r="CG106" s="5124"/>
      <c r="CH106" s="5124"/>
      <c r="CI106" s="5124"/>
      <c r="CJ106" s="5124"/>
      <c r="CK106" s="5124"/>
      <c r="CL106" s="5124"/>
      <c r="CM106" s="5124"/>
      <c r="CN106" s="5124"/>
      <c r="CO106" s="5125"/>
      <c r="CP106" s="5124"/>
      <c r="CQ106" s="5124"/>
      <c r="CR106" s="5124"/>
      <c r="CS106" s="5124"/>
      <c r="CT106" s="5124"/>
      <c r="CU106" s="5124"/>
      <c r="CV106" s="5126"/>
      <c r="CW106" s="5139"/>
      <c r="CX106" s="5106"/>
      <c r="CY106" s="5107"/>
      <c r="CZ106" s="5108" t="s">
        <v>14</v>
      </c>
      <c r="DA106" s="5108" t="s">
        <v>12</v>
      </c>
      <c r="DB106" s="5108"/>
      <c r="DC106" s="5108"/>
      <c r="DD106" s="5108" t="s">
        <v>15</v>
      </c>
      <c r="DE106" s="5108" t="s">
        <v>12</v>
      </c>
      <c r="DF106" s="5108" t="s">
        <v>12</v>
      </c>
      <c r="DG106" s="5108"/>
      <c r="DH106" s="5108"/>
      <c r="DI106" s="5108"/>
      <c r="DJ106" s="5108"/>
      <c r="DK106" s="5108" t="s">
        <v>0</v>
      </c>
      <c r="DL106" s="5180"/>
      <c r="DM106" s="5109"/>
      <c r="DO106" s="5025"/>
      <c r="DP106" s="5013"/>
      <c r="DQ106" s="5013"/>
      <c r="DR106" s="5013"/>
      <c r="DS106" s="5013"/>
      <c r="DT106" s="5013"/>
      <c r="DU106" s="5013"/>
      <c r="DV106" s="5013"/>
      <c r="DW106" s="5035"/>
      <c r="DX106" s="5013"/>
      <c r="DY106" s="5013"/>
      <c r="DZ106" s="5013"/>
      <c r="EA106" s="5013"/>
      <c r="EB106" s="5013"/>
      <c r="EC106" s="5013"/>
      <c r="ED106" s="5348"/>
      <c r="EE106" s="5026"/>
      <c r="EF106" s="4994"/>
      <c r="EG106" s="5013"/>
      <c r="EH106" s="5013"/>
      <c r="EI106" s="5048"/>
      <c r="EJ106" s="5003"/>
      <c r="EK106" s="5003"/>
      <c r="EL106" s="5003"/>
      <c r="EM106" s="5003"/>
      <c r="EN106" s="5003"/>
      <c r="EO106" s="5003"/>
      <c r="EP106" s="5003"/>
      <c r="EQ106" s="5003"/>
      <c r="ER106" s="5003"/>
      <c r="ES106" s="5003"/>
      <c r="ET106" s="5003"/>
      <c r="EU106" s="5003"/>
      <c r="EV106" s="5003"/>
      <c r="EX106" s="5528"/>
      <c r="EY106" s="5529"/>
      <c r="EZ106" s="5529"/>
      <c r="FA106" s="5529"/>
      <c r="FB106" s="5529"/>
      <c r="FC106" s="5529"/>
      <c r="FD106" s="5529"/>
      <c r="FE106" s="5529"/>
      <c r="FF106" s="5530"/>
      <c r="FG106" s="5529"/>
      <c r="FH106" s="5529"/>
      <c r="FI106" s="5529"/>
      <c r="FJ106" s="5529"/>
      <c r="FK106" s="5529"/>
      <c r="FL106" s="5529"/>
      <c r="FM106" s="6236"/>
      <c r="FN106" s="5531"/>
      <c r="FO106" s="5554"/>
      <c r="FP106" s="5529"/>
      <c r="FQ106" s="5529"/>
      <c r="FR106" s="5542"/>
      <c r="FS106" s="5543"/>
      <c r="FT106" s="5543"/>
      <c r="FU106" s="5543"/>
      <c r="FV106" s="5543"/>
      <c r="FW106" s="5543"/>
      <c r="FX106" s="5543"/>
      <c r="FY106" s="5543"/>
      <c r="FZ106" s="5543"/>
      <c r="GA106" s="5543"/>
      <c r="GB106" s="5543"/>
      <c r="GC106" s="5543"/>
      <c r="GD106" s="5543"/>
      <c r="GF106" s="5123"/>
      <c r="GG106" s="5124"/>
      <c r="GH106" s="5124"/>
      <c r="GI106" s="5124"/>
      <c r="GJ106" s="5124"/>
      <c r="GK106" s="5124"/>
      <c r="GL106" s="5124"/>
      <c r="GM106" s="5124"/>
      <c r="GN106" s="5125"/>
      <c r="GO106" s="5124"/>
      <c r="GP106" s="5124"/>
      <c r="GQ106" s="5124"/>
      <c r="GR106" s="5124"/>
      <c r="GS106" s="5124"/>
      <c r="GT106" s="5124"/>
      <c r="GU106" s="5126"/>
      <c r="GV106" s="5139"/>
      <c r="GW106" s="5124"/>
      <c r="GX106" s="5124"/>
      <c r="GY106" s="5133"/>
      <c r="GZ106" s="5134"/>
      <c r="HA106" s="5134"/>
      <c r="HB106" s="5134"/>
      <c r="HC106" s="5134"/>
      <c r="HD106" s="5134"/>
      <c r="HE106" s="5134"/>
      <c r="HF106" s="5134"/>
      <c r="HG106" s="5134"/>
      <c r="HH106" s="5134"/>
      <c r="HI106" s="5134"/>
      <c r="HJ106" s="5134"/>
      <c r="HK106" s="5134"/>
    </row>
    <row r="107" spans="3:219">
      <c r="C107" s="4993"/>
      <c r="D107" s="4993"/>
      <c r="E107" s="4993"/>
      <c r="F107" s="4993"/>
      <c r="G107" s="4993"/>
      <c r="H107" s="4993"/>
      <c r="I107" s="4993"/>
      <c r="J107" s="4993"/>
      <c r="K107" s="4993"/>
      <c r="L107" s="4993"/>
      <c r="M107" s="4993"/>
      <c r="N107" s="4993"/>
      <c r="P107" s="5579"/>
      <c r="Q107" s="5579"/>
      <c r="R107" s="5579"/>
      <c r="S107" s="5579" t="s">
        <v>14</v>
      </c>
      <c r="T107" s="5579" t="s">
        <v>12</v>
      </c>
      <c r="U107" s="5579"/>
      <c r="V107" s="5579"/>
      <c r="W107" s="5579" t="s">
        <v>15</v>
      </c>
      <c r="X107" s="5579" t="s">
        <v>12</v>
      </c>
      <c r="Y107" s="5579" t="s">
        <v>12</v>
      </c>
      <c r="Z107" s="5579"/>
      <c r="AA107" s="5579"/>
      <c r="AB107" s="5579"/>
      <c r="AC107" s="5579"/>
      <c r="AD107" s="5579" t="s">
        <v>0</v>
      </c>
      <c r="AE107" s="5579"/>
      <c r="AF107" s="5579"/>
      <c r="AG107" s="6396"/>
      <c r="AH107" s="5580" t="s">
        <v>4</v>
      </c>
      <c r="AI107" s="5776" t="s">
        <v>18</v>
      </c>
      <c r="AJ107" s="5777" t="s">
        <v>19</v>
      </c>
      <c r="AK107" s="5777" t="s">
        <v>19</v>
      </c>
      <c r="AL107" s="5777" t="s">
        <v>20</v>
      </c>
      <c r="AM107" s="5777" t="s">
        <v>21</v>
      </c>
      <c r="AN107" s="5777" t="s">
        <v>22</v>
      </c>
      <c r="AO107" s="5777" t="s">
        <v>23</v>
      </c>
      <c r="AP107" s="5777" t="s">
        <v>23</v>
      </c>
      <c r="AQ107" s="5777" t="s">
        <v>24</v>
      </c>
      <c r="AR107" s="5777" t="s">
        <v>20</v>
      </c>
      <c r="AS107" s="5777" t="s">
        <v>25</v>
      </c>
      <c r="AT107" s="5777" t="s">
        <v>0</v>
      </c>
      <c r="AU107" s="5777" t="s">
        <v>1363</v>
      </c>
      <c r="AV107" s="5778" t="s">
        <v>1388</v>
      </c>
      <c r="AW107" s="5779" t="s">
        <v>26</v>
      </c>
      <c r="AY107" s="5065"/>
      <c r="AZ107" s="5066"/>
      <c r="BA107" s="5066"/>
      <c r="BB107" s="5066"/>
      <c r="BC107" s="5066"/>
      <c r="BD107" s="5066"/>
      <c r="BE107" s="5066"/>
      <c r="BF107" s="5066"/>
      <c r="BG107" s="5067"/>
      <c r="BH107" s="5066"/>
      <c r="BI107" s="5066"/>
      <c r="BJ107" s="5066"/>
      <c r="BK107" s="5066"/>
      <c r="BL107" s="5066"/>
      <c r="BM107" s="5066"/>
      <c r="BN107" s="5068"/>
      <c r="BO107" s="5083"/>
      <c r="BP107" s="5263" t="s">
        <v>4</v>
      </c>
      <c r="BQ107" s="5087" t="s">
        <v>18</v>
      </c>
      <c r="BR107" s="5088" t="s">
        <v>19</v>
      </c>
      <c r="BS107" s="5088" t="s">
        <v>19</v>
      </c>
      <c r="BT107" s="5088" t="s">
        <v>20</v>
      </c>
      <c r="BU107" s="5088" t="s">
        <v>21</v>
      </c>
      <c r="BV107" s="5088" t="s">
        <v>22</v>
      </c>
      <c r="BW107" s="5088" t="s">
        <v>23</v>
      </c>
      <c r="BX107" s="5088" t="s">
        <v>23</v>
      </c>
      <c r="BY107" s="5088" t="s">
        <v>24</v>
      </c>
      <c r="BZ107" s="5088" t="s">
        <v>20</v>
      </c>
      <c r="CA107" s="5088" t="s">
        <v>25</v>
      </c>
      <c r="CB107" s="5088" t="s">
        <v>0</v>
      </c>
      <c r="CC107" s="5088" t="s">
        <v>1363</v>
      </c>
      <c r="CD107" s="5089" t="s">
        <v>26</v>
      </c>
      <c r="CF107" s="5123"/>
      <c r="CG107" s="5124"/>
      <c r="CH107" s="5124"/>
      <c r="CI107" s="5124"/>
      <c r="CJ107" s="5124"/>
      <c r="CK107" s="5124"/>
      <c r="CL107" s="5124"/>
      <c r="CM107" s="5124"/>
      <c r="CN107" s="5125"/>
      <c r="CO107" s="5124"/>
      <c r="CP107" s="5124"/>
      <c r="CQ107" s="5124"/>
      <c r="CR107" s="5124"/>
      <c r="CS107" s="5124"/>
      <c r="CT107" s="5124"/>
      <c r="CU107" s="5416"/>
      <c r="CV107" s="5126"/>
      <c r="CW107" s="5139"/>
      <c r="CX107" s="5110" t="s">
        <v>4</v>
      </c>
      <c r="CY107" s="5111" t="s">
        <v>18</v>
      </c>
      <c r="CZ107" s="5112" t="s">
        <v>19</v>
      </c>
      <c r="DA107" s="5112" t="s">
        <v>19</v>
      </c>
      <c r="DB107" s="5112" t="s">
        <v>20</v>
      </c>
      <c r="DC107" s="5112" t="s">
        <v>21</v>
      </c>
      <c r="DD107" s="5112" t="s">
        <v>22</v>
      </c>
      <c r="DE107" s="5112" t="s">
        <v>23</v>
      </c>
      <c r="DF107" s="5112" t="s">
        <v>23</v>
      </c>
      <c r="DG107" s="5112" t="s">
        <v>24</v>
      </c>
      <c r="DH107" s="5112" t="s">
        <v>20</v>
      </c>
      <c r="DI107" s="5112" t="s">
        <v>25</v>
      </c>
      <c r="DJ107" s="5112" t="s">
        <v>0</v>
      </c>
      <c r="DK107" s="5112" t="s">
        <v>1363</v>
      </c>
      <c r="DL107" s="5181"/>
      <c r="DM107" s="5113" t="s">
        <v>26</v>
      </c>
      <c r="DO107" s="5025"/>
      <c r="DP107" s="5013"/>
      <c r="DQ107" s="5013"/>
      <c r="DR107" s="5013"/>
      <c r="DS107" s="5013"/>
      <c r="DT107" s="5013"/>
      <c r="DU107" s="5013"/>
      <c r="DV107" s="5013"/>
      <c r="DW107" s="5035"/>
      <c r="DX107" s="5013"/>
      <c r="DY107" s="5013"/>
      <c r="DZ107" s="5013"/>
      <c r="EA107" s="5013"/>
      <c r="EB107" s="5013"/>
      <c r="EC107" s="5013"/>
      <c r="ED107" s="5348"/>
      <c r="EE107" s="5026"/>
      <c r="EF107" s="4994"/>
      <c r="EG107" s="5013"/>
      <c r="EH107" s="5013"/>
      <c r="EI107" s="5048"/>
      <c r="EJ107" s="5003"/>
      <c r="EK107" s="5003"/>
      <c r="EL107" s="5003"/>
      <c r="EM107" s="5003"/>
      <c r="EN107" s="5003"/>
      <c r="EO107" s="5003"/>
      <c r="EP107" s="5003"/>
      <c r="EQ107" s="5003"/>
      <c r="ER107" s="5003"/>
      <c r="ES107" s="5003"/>
      <c r="ET107" s="5003"/>
      <c r="EU107" s="5003"/>
      <c r="EV107" s="5003"/>
      <c r="EX107" s="5528"/>
      <c r="EY107" s="5529"/>
      <c r="EZ107" s="5529"/>
      <c r="FA107" s="5529"/>
      <c r="FB107" s="5529"/>
      <c r="FC107" s="5529"/>
      <c r="FD107" s="5529"/>
      <c r="FE107" s="5529"/>
      <c r="FF107" s="5530"/>
      <c r="FG107" s="5529"/>
      <c r="FH107" s="5529"/>
      <c r="FI107" s="5529"/>
      <c r="FJ107" s="5529"/>
      <c r="FK107" s="5529"/>
      <c r="FL107" s="5529"/>
      <c r="FM107" s="6236"/>
      <c r="FN107" s="5531"/>
      <c r="FO107" s="5554"/>
      <c r="FP107" s="5529"/>
      <c r="FQ107" s="5529"/>
      <c r="FR107" s="5542"/>
      <c r="FS107" s="5543"/>
      <c r="FT107" s="5543"/>
      <c r="FU107" s="5543"/>
      <c r="FV107" s="5543"/>
      <c r="FW107" s="5543"/>
      <c r="FX107" s="5543"/>
      <c r="FY107" s="5543"/>
      <c r="FZ107" s="5543"/>
      <c r="GA107" s="5543"/>
      <c r="GB107" s="5543"/>
      <c r="GC107" s="5543"/>
      <c r="GD107" s="5543"/>
      <c r="GF107" s="5123"/>
      <c r="GG107" s="5124"/>
      <c r="GH107" s="5124"/>
      <c r="GI107" s="5124"/>
      <c r="GJ107" s="5124"/>
      <c r="GK107" s="5124"/>
      <c r="GL107" s="5124"/>
      <c r="GM107" s="5124"/>
      <c r="GN107" s="5125"/>
      <c r="GO107" s="5124"/>
      <c r="GP107" s="5124"/>
      <c r="GQ107" s="5124"/>
      <c r="GR107" s="5124"/>
      <c r="GS107" s="5124"/>
      <c r="GT107" s="5124"/>
      <c r="GU107" s="5126"/>
      <c r="GV107" s="5139"/>
      <c r="GW107" s="5124"/>
      <c r="GX107" s="5124"/>
      <c r="GY107" s="5133"/>
      <c r="GZ107" s="5134"/>
      <c r="HA107" s="5134"/>
      <c r="HB107" s="5134"/>
      <c r="HC107" s="5134"/>
      <c r="HD107" s="5134"/>
      <c r="HE107" s="5134"/>
      <c r="HF107" s="5134"/>
      <c r="HG107" s="5134"/>
      <c r="HH107" s="5134"/>
      <c r="HI107" s="5134"/>
      <c r="HJ107" s="5134"/>
      <c r="HK107" s="5134"/>
    </row>
    <row r="108" spans="3:219" ht="15" thickBot="1">
      <c r="C108" s="4993"/>
      <c r="D108" s="4993"/>
      <c r="E108" s="4993"/>
      <c r="F108" s="4993"/>
      <c r="G108" s="4993"/>
      <c r="H108" s="4993"/>
      <c r="I108" s="4993"/>
      <c r="J108" s="4993"/>
      <c r="K108" s="4993"/>
      <c r="L108" s="4993"/>
      <c r="M108" s="4993"/>
      <c r="N108" s="4993"/>
      <c r="P108" s="5580" t="s">
        <v>3</v>
      </c>
      <c r="Q108" s="5580" t="s">
        <v>4</v>
      </c>
      <c r="R108" s="5580" t="s">
        <v>18</v>
      </c>
      <c r="S108" s="5580" t="s">
        <v>19</v>
      </c>
      <c r="T108" s="5580" t="s">
        <v>19</v>
      </c>
      <c r="U108" s="5580" t="s">
        <v>20</v>
      </c>
      <c r="V108" s="5580" t="s">
        <v>21</v>
      </c>
      <c r="W108" s="5580" t="s">
        <v>22</v>
      </c>
      <c r="X108" s="5580" t="s">
        <v>23</v>
      </c>
      <c r="Y108" s="5580" t="s">
        <v>23</v>
      </c>
      <c r="Z108" s="5580" t="s">
        <v>1227</v>
      </c>
      <c r="AA108" s="5580" t="s">
        <v>20</v>
      </c>
      <c r="AB108" s="5580" t="s">
        <v>25</v>
      </c>
      <c r="AC108" s="5580" t="s">
        <v>0</v>
      </c>
      <c r="AD108" s="5580" t="s">
        <v>1363</v>
      </c>
      <c r="AE108" s="5580" t="s">
        <v>1388</v>
      </c>
      <c r="AF108" s="5580" t="s">
        <v>26</v>
      </c>
      <c r="AG108" s="6396"/>
      <c r="AH108" s="5581"/>
      <c r="AI108" s="5780"/>
      <c r="AJ108" s="5781" t="s">
        <v>3</v>
      </c>
      <c r="AK108" s="5781" t="s">
        <v>18</v>
      </c>
      <c r="AL108" s="5781"/>
      <c r="AM108" s="5781"/>
      <c r="AN108" s="5781" t="s">
        <v>21</v>
      </c>
      <c r="AO108" s="5781" t="s">
        <v>27</v>
      </c>
      <c r="AP108" s="5781" t="s">
        <v>28</v>
      </c>
      <c r="AQ108" s="5781"/>
      <c r="AR108" s="5781"/>
      <c r="AS108" s="5781"/>
      <c r="AT108" s="5781"/>
      <c r="AU108" s="5781" t="s">
        <v>11</v>
      </c>
      <c r="AV108" s="5782"/>
      <c r="AW108" s="5783"/>
      <c r="AY108" s="5065"/>
      <c r="AZ108" s="5066"/>
      <c r="BA108" s="5066"/>
      <c r="BB108" s="5066"/>
      <c r="BC108" s="5066"/>
      <c r="BD108" s="5066"/>
      <c r="BE108" s="5066"/>
      <c r="BF108" s="5066"/>
      <c r="BG108" s="5067"/>
      <c r="BH108" s="5066"/>
      <c r="BI108" s="5066"/>
      <c r="BJ108" s="5066"/>
      <c r="BK108" s="5066"/>
      <c r="BL108" s="5066"/>
      <c r="BM108" s="5066"/>
      <c r="BN108" s="5068"/>
      <c r="BO108" s="5083"/>
      <c r="BP108" s="5276"/>
      <c r="BQ108" s="5087"/>
      <c r="BR108" s="5088" t="s">
        <v>3</v>
      </c>
      <c r="BS108" s="5088" t="s">
        <v>18</v>
      </c>
      <c r="BT108" s="5088"/>
      <c r="BU108" s="5088"/>
      <c r="BV108" s="5088" t="s">
        <v>21</v>
      </c>
      <c r="BW108" s="5088" t="s">
        <v>27</v>
      </c>
      <c r="BX108" s="5088" t="s">
        <v>28</v>
      </c>
      <c r="BY108" s="5088"/>
      <c r="BZ108" s="5088"/>
      <c r="CA108" s="5088"/>
      <c r="CB108" s="5088"/>
      <c r="CC108" s="5088" t="s">
        <v>11</v>
      </c>
      <c r="CD108" s="5089"/>
      <c r="CF108" s="5123"/>
      <c r="CG108" s="5124"/>
      <c r="CH108" s="5124"/>
      <c r="CI108" s="5124"/>
      <c r="CJ108" s="5124"/>
      <c r="CK108" s="5124"/>
      <c r="CL108" s="5124"/>
      <c r="CM108" s="5124"/>
      <c r="CN108" s="5125"/>
      <c r="CO108" s="5124"/>
      <c r="CP108" s="5124"/>
      <c r="CQ108" s="5124"/>
      <c r="CR108" s="5124"/>
      <c r="CS108" s="5124"/>
      <c r="CT108" s="5124"/>
      <c r="CU108" s="5416"/>
      <c r="CV108" s="5126"/>
      <c r="CW108" s="5139"/>
      <c r="CX108" s="5114"/>
      <c r="CY108" s="5115"/>
      <c r="CZ108" s="5116" t="s">
        <v>3</v>
      </c>
      <c r="DA108" s="5116" t="s">
        <v>18</v>
      </c>
      <c r="DB108" s="5116"/>
      <c r="DC108" s="5116"/>
      <c r="DD108" s="5116" t="s">
        <v>21</v>
      </c>
      <c r="DE108" s="5116" t="s">
        <v>27</v>
      </c>
      <c r="DF108" s="5116" t="s">
        <v>28</v>
      </c>
      <c r="DG108" s="5116"/>
      <c r="DH108" s="5116"/>
      <c r="DI108" s="5116"/>
      <c r="DJ108" s="5116"/>
      <c r="DK108" s="5116" t="s">
        <v>11</v>
      </c>
      <c r="DL108" s="5182"/>
      <c r="DM108" s="5117"/>
      <c r="DO108" s="5025"/>
      <c r="DP108" s="5013"/>
      <c r="DQ108" s="5013"/>
      <c r="DR108" s="5013"/>
      <c r="DS108" s="5013"/>
      <c r="DT108" s="5013"/>
      <c r="DU108" s="5013"/>
      <c r="DV108" s="5013"/>
      <c r="DW108" s="5035"/>
      <c r="DX108" s="5013"/>
      <c r="DY108" s="5013"/>
      <c r="DZ108" s="5013"/>
      <c r="EA108" s="5013"/>
      <c r="EB108" s="5013"/>
      <c r="EC108" s="5013"/>
      <c r="ED108" s="5348"/>
      <c r="EE108" s="5026"/>
      <c r="EF108" s="4994"/>
      <c r="EG108" s="5013"/>
      <c r="EH108" s="5013"/>
      <c r="EI108" s="5048"/>
      <c r="EJ108" s="5003"/>
      <c r="EK108" s="5003"/>
      <c r="EL108" s="5003"/>
      <c r="EM108" s="5003"/>
      <c r="EN108" s="5003"/>
      <c r="EO108" s="5003"/>
      <c r="EP108" s="5003"/>
      <c r="EQ108" s="5003"/>
      <c r="ER108" s="5003"/>
      <c r="ES108" s="5003"/>
      <c r="ET108" s="5003"/>
      <c r="EU108" s="5003"/>
      <c r="EV108" s="5003"/>
      <c r="EX108" s="5528"/>
      <c r="EY108" s="5529"/>
      <c r="EZ108" s="5529"/>
      <c r="FA108" s="5529"/>
      <c r="FB108" s="5529"/>
      <c r="FC108" s="5529"/>
      <c r="FD108" s="5529"/>
      <c r="FE108" s="5529"/>
      <c r="FF108" s="5530"/>
      <c r="FG108" s="5529"/>
      <c r="FH108" s="5529"/>
      <c r="FI108" s="5529"/>
      <c r="FJ108" s="5529"/>
      <c r="FK108" s="5529"/>
      <c r="FL108" s="5529"/>
      <c r="FM108" s="6236"/>
      <c r="FN108" s="5531"/>
      <c r="FO108" s="5554"/>
      <c r="FP108" s="5529"/>
      <c r="FQ108" s="5529"/>
      <c r="FR108" s="5542"/>
      <c r="FS108" s="5543"/>
      <c r="FT108" s="5543"/>
      <c r="FU108" s="5543"/>
      <c r="FV108" s="5543"/>
      <c r="FW108" s="5543"/>
      <c r="FX108" s="5543"/>
      <c r="FY108" s="5543"/>
      <c r="FZ108" s="5543"/>
      <c r="GA108" s="5543"/>
      <c r="GB108" s="5543"/>
      <c r="GC108" s="5543"/>
      <c r="GD108" s="5543"/>
      <c r="GF108" s="5123"/>
      <c r="GG108" s="5124"/>
      <c r="GH108" s="5124"/>
      <c r="GI108" s="5124"/>
      <c r="GJ108" s="5124"/>
      <c r="GK108" s="5124"/>
      <c r="GL108" s="5124"/>
      <c r="GM108" s="5124"/>
      <c r="GN108" s="5125"/>
      <c r="GO108" s="5124"/>
      <c r="GP108" s="5124"/>
      <c r="GQ108" s="5124"/>
      <c r="GR108" s="5124"/>
      <c r="GS108" s="5124"/>
      <c r="GT108" s="5124"/>
      <c r="GU108" s="5126"/>
      <c r="GV108" s="5139"/>
      <c r="GW108" s="5124"/>
      <c r="GX108" s="5124"/>
      <c r="GY108" s="5133"/>
      <c r="GZ108" s="5134"/>
      <c r="HA108" s="5134"/>
      <c r="HB108" s="5134"/>
      <c r="HC108" s="5134"/>
      <c r="HD108" s="5134"/>
      <c r="HE108" s="5134"/>
      <c r="HF108" s="5134"/>
      <c r="HG108" s="5134"/>
      <c r="HH108" s="5134"/>
      <c r="HI108" s="5134"/>
      <c r="HJ108" s="5134"/>
      <c r="HK108" s="5134"/>
    </row>
    <row r="109" spans="3:219" ht="15" thickBot="1">
      <c r="C109" s="4993"/>
      <c r="D109" s="4993"/>
      <c r="E109" s="4993"/>
      <c r="F109" s="4993"/>
      <c r="G109" s="4993"/>
      <c r="H109" s="4993"/>
      <c r="I109" s="4993"/>
      <c r="J109" s="4993"/>
      <c r="K109" s="4993"/>
      <c r="L109" s="4993"/>
      <c r="M109" s="4993"/>
      <c r="N109" s="4993"/>
      <c r="P109" s="5581"/>
      <c r="Q109" s="5581"/>
      <c r="R109" s="5581"/>
      <c r="S109" s="5581" t="s">
        <v>3</v>
      </c>
      <c r="T109" s="5581" t="s">
        <v>18</v>
      </c>
      <c r="U109" s="5581"/>
      <c r="V109" s="5581"/>
      <c r="W109" s="5581" t="s">
        <v>21</v>
      </c>
      <c r="X109" s="5581" t="s">
        <v>27</v>
      </c>
      <c r="Y109" s="5581" t="s">
        <v>28</v>
      </c>
      <c r="Z109" s="5581"/>
      <c r="AA109" s="5581"/>
      <c r="AB109" s="5581"/>
      <c r="AC109" s="5581"/>
      <c r="AD109" s="5581" t="s">
        <v>11</v>
      </c>
      <c r="AE109" s="5581"/>
      <c r="AF109" s="5581"/>
      <c r="AG109" s="6396"/>
      <c r="AH109" s="5791"/>
      <c r="AI109" s="5792"/>
      <c r="AJ109" s="5584"/>
      <c r="AK109" s="5585"/>
      <c r="AL109" s="5808"/>
      <c r="AM109" s="5583"/>
      <c r="AN109" s="5587"/>
      <c r="AO109" s="5588"/>
      <c r="AP109" s="5585"/>
      <c r="AQ109" s="5583"/>
      <c r="AR109" s="5590"/>
      <c r="AS109" s="5590"/>
      <c r="AT109" s="5793"/>
      <c r="AU109" s="5793"/>
      <c r="AV109" s="3565"/>
      <c r="AW109" s="5794"/>
      <c r="AY109" s="5065"/>
      <c r="AZ109" s="5066"/>
      <c r="BA109" s="5066"/>
      <c r="BB109" s="5066"/>
      <c r="BC109" s="5066"/>
      <c r="BD109" s="5066"/>
      <c r="BE109" s="5066"/>
      <c r="BF109" s="5066"/>
      <c r="BG109" s="5067"/>
      <c r="BH109" s="5066"/>
      <c r="BI109" s="5066"/>
      <c r="BJ109" s="5066"/>
      <c r="BK109" s="5066"/>
      <c r="BL109" s="5066"/>
      <c r="BM109" s="5066"/>
      <c r="BN109" s="5068"/>
      <c r="BO109" s="5083"/>
      <c r="BP109" s="5304"/>
      <c r="BQ109" s="5293"/>
      <c r="BR109" s="5163"/>
      <c r="BS109" s="5164"/>
      <c r="BT109" s="5164"/>
      <c r="BU109" s="5164"/>
      <c r="BV109" s="5164"/>
      <c r="BW109" s="5164"/>
      <c r="BX109" s="5164"/>
      <c r="BY109" s="5164"/>
      <c r="BZ109" s="5164"/>
      <c r="CA109" s="5164"/>
      <c r="CB109" s="5164"/>
      <c r="CC109" s="5164"/>
      <c r="CD109" s="5165"/>
      <c r="CF109" s="5123"/>
      <c r="CG109" s="5124"/>
      <c r="CH109" s="5124"/>
      <c r="CI109" s="5124"/>
      <c r="CJ109" s="5124"/>
      <c r="CK109" s="5124"/>
      <c r="CL109" s="5124"/>
      <c r="CM109" s="5124"/>
      <c r="CN109" s="5125"/>
      <c r="CO109" s="5124"/>
      <c r="CP109" s="5124"/>
      <c r="CQ109" s="5124"/>
      <c r="CR109" s="5124"/>
      <c r="CS109" s="5124"/>
      <c r="CT109" s="5124"/>
      <c r="CU109" s="5416"/>
      <c r="CV109" s="5126"/>
      <c r="CW109" s="5139"/>
      <c r="CX109" s="5118"/>
      <c r="CY109" s="5119"/>
      <c r="CZ109" s="5487"/>
      <c r="DA109" s="5488"/>
      <c r="DB109" s="5488"/>
      <c r="DC109" s="5488"/>
      <c r="DD109" s="5488"/>
      <c r="DE109" s="5488"/>
      <c r="DF109" s="5488"/>
      <c r="DG109" s="5488"/>
      <c r="DH109" s="5488"/>
      <c r="DI109" s="5488"/>
      <c r="DJ109" s="5488"/>
      <c r="DK109" s="5488"/>
      <c r="DL109" s="5488"/>
      <c r="DM109" s="5489"/>
      <c r="DO109" s="5025"/>
      <c r="DP109" s="5013"/>
      <c r="DQ109" s="5013"/>
      <c r="DR109" s="5013"/>
      <c r="DS109" s="5013"/>
      <c r="DT109" s="5013"/>
      <c r="DU109" s="5013"/>
      <c r="DV109" s="5013"/>
      <c r="DW109" s="5035"/>
      <c r="DX109" s="5013"/>
      <c r="DY109" s="5013"/>
      <c r="DZ109" s="5013"/>
      <c r="EA109" s="5013"/>
      <c r="EB109" s="5013"/>
      <c r="EC109" s="5013"/>
      <c r="ED109" s="5348"/>
      <c r="EE109" s="5026"/>
      <c r="EF109" s="4994"/>
      <c r="EG109" s="5013"/>
      <c r="EH109" s="5013"/>
      <c r="EI109" s="5048"/>
      <c r="EJ109" s="5003"/>
      <c r="EK109" s="5003"/>
      <c r="EL109" s="5003"/>
      <c r="EM109" s="5003"/>
      <c r="EN109" s="5003"/>
      <c r="EO109" s="5003"/>
      <c r="EP109" s="5003"/>
      <c r="EQ109" s="5003"/>
      <c r="ER109" s="5003"/>
      <c r="ES109" s="5003"/>
      <c r="ET109" s="5003"/>
      <c r="EU109" s="5003"/>
      <c r="EV109" s="5003"/>
      <c r="EX109" s="5528"/>
      <c r="EY109" s="5529"/>
      <c r="EZ109" s="5529"/>
      <c r="FA109" s="5529"/>
      <c r="FB109" s="5529"/>
      <c r="FC109" s="5529"/>
      <c r="FD109" s="5529"/>
      <c r="FE109" s="5529"/>
      <c r="FF109" s="5530"/>
      <c r="FG109" s="5529"/>
      <c r="FH109" s="5529"/>
      <c r="FI109" s="5529"/>
      <c r="FJ109" s="5529"/>
      <c r="FK109" s="5529"/>
      <c r="FL109" s="5529"/>
      <c r="FM109" s="6236"/>
      <c r="FN109" s="5531"/>
      <c r="FO109" s="5554"/>
      <c r="FP109" s="5529"/>
      <c r="FQ109" s="5529"/>
      <c r="FR109" s="5542"/>
      <c r="FS109" s="5543"/>
      <c r="FT109" s="5543"/>
      <c r="FU109" s="5543"/>
      <c r="FV109" s="5543"/>
      <c r="FW109" s="5543"/>
      <c r="FX109" s="5543"/>
      <c r="FY109" s="5543"/>
      <c r="FZ109" s="5543"/>
      <c r="GA109" s="5543"/>
      <c r="GB109" s="5543"/>
      <c r="GC109" s="5543"/>
      <c r="GD109" s="5543"/>
      <c r="GF109" s="5123"/>
      <c r="GG109" s="5124"/>
      <c r="GH109" s="5124"/>
      <c r="GI109" s="5124"/>
      <c r="GJ109" s="5124"/>
      <c r="GK109" s="5124"/>
      <c r="GL109" s="5124"/>
      <c r="GM109" s="5124"/>
      <c r="GN109" s="5125"/>
      <c r="GO109" s="5124"/>
      <c r="GP109" s="5124"/>
      <c r="GQ109" s="5124"/>
      <c r="GR109" s="5124"/>
      <c r="GS109" s="5124"/>
      <c r="GT109" s="5124"/>
      <c r="GU109" s="5126"/>
      <c r="GV109" s="5139"/>
      <c r="GW109" s="5124"/>
      <c r="GX109" s="5124"/>
      <c r="GY109" s="5133"/>
      <c r="GZ109" s="5134"/>
      <c r="HA109" s="5134"/>
      <c r="HB109" s="5134"/>
      <c r="HC109" s="5134"/>
      <c r="HD109" s="5134"/>
      <c r="HE109" s="5134"/>
      <c r="HF109" s="5134"/>
      <c r="HG109" s="5134"/>
      <c r="HH109" s="5134"/>
      <c r="HI109" s="5134"/>
      <c r="HJ109" s="5134"/>
      <c r="HK109" s="5134"/>
    </row>
    <row r="110" spans="3:219">
      <c r="C110" s="4993"/>
      <c r="D110" s="4993"/>
      <c r="E110" s="4993"/>
      <c r="F110" s="4993"/>
      <c r="G110" s="4993"/>
      <c r="H110" s="4993"/>
      <c r="I110" s="4993"/>
      <c r="J110" s="4993"/>
      <c r="K110" s="4993"/>
      <c r="L110" s="4993"/>
      <c r="M110" s="4993"/>
      <c r="N110" s="4993"/>
      <c r="P110" s="5582"/>
      <c r="Q110" s="5583"/>
      <c r="R110" s="5584"/>
      <c r="S110" s="5584"/>
      <c r="T110" s="5585"/>
      <c r="U110" s="5586"/>
      <c r="V110" s="5584"/>
      <c r="W110" s="5587"/>
      <c r="X110" s="5588"/>
      <c r="Y110" s="5661"/>
      <c r="Z110" s="5583"/>
      <c r="AA110" s="5662"/>
      <c r="AB110" s="5662"/>
      <c r="AC110" s="5591"/>
      <c r="AD110" s="5591"/>
      <c r="AE110" s="5663"/>
      <c r="AF110" s="5684"/>
      <c r="AG110" s="5660"/>
      <c r="AH110" s="5637"/>
      <c r="AI110" s="5605"/>
      <c r="AJ110" s="5589"/>
      <c r="AK110" s="5595"/>
      <c r="AL110" s="5596"/>
      <c r="AM110" s="5594"/>
      <c r="AN110" s="5597"/>
      <c r="AO110" s="4482"/>
      <c r="AP110" s="5595"/>
      <c r="AQ110" s="5594"/>
      <c r="AR110" s="5594"/>
      <c r="AS110" s="5594"/>
      <c r="AT110" s="5608"/>
      <c r="AU110" s="5608"/>
      <c r="AV110" s="5898"/>
      <c r="AW110" s="5768"/>
      <c r="AY110" s="5074"/>
      <c r="AZ110" s="5075"/>
      <c r="BA110" s="5075"/>
      <c r="BB110" s="5075"/>
      <c r="BC110" s="5075"/>
      <c r="BD110" s="5075"/>
      <c r="BE110" s="5075"/>
      <c r="BF110" s="5075"/>
      <c r="BG110" s="5076"/>
      <c r="BH110" s="5075"/>
      <c r="BI110" s="5075"/>
      <c r="BJ110" s="5075"/>
      <c r="BK110" s="5075"/>
      <c r="BL110" s="5075"/>
      <c r="BM110" s="5075"/>
      <c r="BN110" s="5077"/>
      <c r="BO110" s="5083"/>
      <c r="BP110" s="5286"/>
      <c r="BQ110" s="5294"/>
      <c r="BR110" s="5094"/>
      <c r="BS110" s="5095"/>
      <c r="BT110" s="5095"/>
      <c r="BU110" s="5095"/>
      <c r="BV110" s="5095"/>
      <c r="BW110" s="5095"/>
      <c r="BX110" s="5095"/>
      <c r="BY110" s="5095"/>
      <c r="BZ110" s="5095"/>
      <c r="CA110" s="5095"/>
      <c r="CB110" s="5095"/>
      <c r="CC110" s="5095"/>
      <c r="CD110" s="5166"/>
      <c r="CF110" s="5123"/>
      <c r="CG110" s="5124"/>
      <c r="CH110" s="5124"/>
      <c r="CI110" s="5124"/>
      <c r="CJ110" s="5124"/>
      <c r="CK110" s="5124"/>
      <c r="CL110" s="5124"/>
      <c r="CM110" s="5124"/>
      <c r="CN110" s="5125"/>
      <c r="CO110" s="5124"/>
      <c r="CP110" s="5124"/>
      <c r="CQ110" s="5124"/>
      <c r="CR110" s="5124"/>
      <c r="CS110" s="5124"/>
      <c r="CT110" s="5124"/>
      <c r="CU110" s="5416"/>
      <c r="CV110" s="5126"/>
      <c r="CW110" s="5139"/>
      <c r="CX110" s="5123"/>
      <c r="CY110" s="5124"/>
      <c r="CZ110" s="5133"/>
      <c r="DA110" s="5134"/>
      <c r="DB110" s="5134"/>
      <c r="DC110" s="5134"/>
      <c r="DD110" s="5134"/>
      <c r="DE110" s="5134"/>
      <c r="DF110" s="5134"/>
      <c r="DG110" s="5134"/>
      <c r="DH110" s="5134"/>
      <c r="DI110" s="5134"/>
      <c r="DJ110" s="5134"/>
      <c r="DK110" s="5134"/>
      <c r="DL110" s="5134"/>
      <c r="DM110" s="5415"/>
      <c r="DO110" s="5031"/>
      <c r="DP110" s="5032"/>
      <c r="DQ110" s="5032"/>
      <c r="DR110" s="5032"/>
      <c r="DS110" s="5032"/>
      <c r="DT110" s="5032"/>
      <c r="DU110" s="5032"/>
      <c r="DV110" s="5032"/>
      <c r="DW110" s="5036"/>
      <c r="DX110" s="5032"/>
      <c r="DY110" s="5032"/>
      <c r="DZ110" s="5032"/>
      <c r="EA110" s="5032"/>
      <c r="EB110" s="5032"/>
      <c r="EC110" s="5032"/>
      <c r="ED110" s="5350"/>
      <c r="EE110" s="5033"/>
      <c r="EF110" s="4994"/>
      <c r="EG110" s="5012"/>
      <c r="EH110" s="5012"/>
      <c r="EI110" s="4994"/>
      <c r="EJ110" s="4993"/>
      <c r="EK110" s="4993"/>
      <c r="EL110" s="4993"/>
      <c r="EM110" s="4993"/>
      <c r="EN110" s="4993"/>
      <c r="EO110" s="4993"/>
      <c r="EP110" s="4993"/>
      <c r="EQ110" s="4993"/>
      <c r="ER110" s="4993"/>
      <c r="ES110" s="4993"/>
      <c r="ET110" s="4993"/>
      <c r="EU110" s="4993"/>
      <c r="EV110" s="4993"/>
      <c r="EX110" s="5545"/>
      <c r="EY110" s="5546"/>
      <c r="EZ110" s="5546"/>
      <c r="FA110" s="5546"/>
      <c r="FB110" s="5546"/>
      <c r="FC110" s="5546"/>
      <c r="FD110" s="5546"/>
      <c r="FE110" s="5546"/>
      <c r="FF110" s="5547"/>
      <c r="FG110" s="5546"/>
      <c r="FH110" s="5546"/>
      <c r="FI110" s="5546"/>
      <c r="FJ110" s="5546"/>
      <c r="FK110" s="5546"/>
      <c r="FL110" s="5546"/>
      <c r="FM110" s="6238"/>
      <c r="FN110" s="5548"/>
      <c r="FO110" s="5554"/>
      <c r="FP110" s="5512"/>
      <c r="FQ110" s="5512"/>
      <c r="FR110" s="5554"/>
      <c r="FS110" s="5509"/>
      <c r="FT110" s="5509"/>
      <c r="FU110" s="5509"/>
      <c r="FV110" s="5509"/>
      <c r="FW110" s="5509"/>
      <c r="FX110" s="5509"/>
      <c r="FY110" s="5509"/>
      <c r="FZ110" s="5509"/>
      <c r="GA110" s="5509"/>
      <c r="GB110" s="5509"/>
      <c r="GC110" s="5509"/>
      <c r="GD110" s="5509"/>
      <c r="GF110" s="5135"/>
      <c r="GG110" s="5136"/>
      <c r="GH110" s="5136"/>
      <c r="GI110" s="5136"/>
      <c r="GJ110" s="5136"/>
      <c r="GK110" s="5136"/>
      <c r="GL110" s="5136"/>
      <c r="GM110" s="5136"/>
      <c r="GN110" s="5137"/>
      <c r="GO110" s="5136"/>
      <c r="GP110" s="5136"/>
      <c r="GQ110" s="5136"/>
      <c r="GR110" s="5136"/>
      <c r="GS110" s="5136"/>
      <c r="GT110" s="5136"/>
      <c r="GU110" s="5138"/>
      <c r="GV110" s="5139"/>
      <c r="GW110" s="5122"/>
      <c r="GX110" s="5122"/>
      <c r="GY110" s="5139"/>
      <c r="GZ110" s="5104"/>
      <c r="HA110" s="5104"/>
      <c r="HB110" s="5104"/>
      <c r="HC110" s="5104"/>
      <c r="HD110" s="5104"/>
      <c r="HE110" s="5104"/>
      <c r="HF110" s="5104"/>
      <c r="HG110" s="5104"/>
      <c r="HH110" s="5104"/>
      <c r="HI110" s="5104"/>
      <c r="HJ110" s="5104"/>
      <c r="HK110" s="5104"/>
    </row>
    <row r="111" spans="3:219">
      <c r="C111" s="4993"/>
      <c r="D111" s="4993"/>
      <c r="E111" s="4993"/>
      <c r="F111" s="4993"/>
      <c r="G111" s="4993"/>
      <c r="H111" s="4993"/>
      <c r="I111" s="4993"/>
      <c r="J111" s="4993"/>
      <c r="K111" s="4993"/>
      <c r="L111" s="4993"/>
      <c r="M111" s="4993"/>
      <c r="N111" s="4993"/>
      <c r="P111" s="5593"/>
      <c r="Q111" s="5594"/>
      <c r="R111" s="5603"/>
      <c r="S111" s="5589"/>
      <c r="T111" s="5595"/>
      <c r="U111" s="5596"/>
      <c r="V111" s="5589"/>
      <c r="W111" s="5597"/>
      <c r="X111" s="4482"/>
      <c r="Y111" s="5634"/>
      <c r="Z111" s="3605"/>
      <c r="AA111" s="5609"/>
      <c r="AB111" s="5609"/>
      <c r="AC111" s="5600"/>
      <c r="AD111" s="5600"/>
      <c r="AE111" s="5632"/>
      <c r="AF111" s="5672"/>
      <c r="AG111" s="5660"/>
      <c r="AH111" s="5637"/>
      <c r="AI111" s="5605"/>
      <c r="AJ111" s="5589"/>
      <c r="AK111" s="5595"/>
      <c r="AL111" s="5596"/>
      <c r="AM111" s="5594"/>
      <c r="AN111" s="5597"/>
      <c r="AO111" s="4482"/>
      <c r="AP111" s="5595"/>
      <c r="AQ111" s="5594"/>
      <c r="AR111" s="5594"/>
      <c r="AS111" s="5594"/>
      <c r="AT111" s="5608"/>
      <c r="AU111" s="5608"/>
      <c r="AV111" s="5609"/>
      <c r="AW111" s="5768"/>
      <c r="AY111" s="5074"/>
      <c r="AZ111" s="5075"/>
      <c r="BA111" s="5075"/>
      <c r="BB111" s="5075"/>
      <c r="BC111" s="5075"/>
      <c r="BD111" s="5075"/>
      <c r="BE111" s="5075"/>
      <c r="BF111" s="5075"/>
      <c r="BG111" s="5076"/>
      <c r="BH111" s="5075"/>
      <c r="BI111" s="5075"/>
      <c r="BJ111" s="5075"/>
      <c r="BK111" s="5075"/>
      <c r="BL111" s="5075"/>
      <c r="BM111" s="5075"/>
      <c r="BN111" s="5077"/>
      <c r="BO111" s="5083"/>
      <c r="BP111" s="5305"/>
      <c r="BQ111" s="5294"/>
      <c r="BR111" s="5094"/>
      <c r="BS111" s="5095"/>
      <c r="BT111" s="5095"/>
      <c r="BU111" s="5095"/>
      <c r="BV111" s="5095"/>
      <c r="BW111" s="5095"/>
      <c r="BX111" s="5095"/>
      <c r="BY111" s="5095"/>
      <c r="BZ111" s="5095"/>
      <c r="CA111" s="5095"/>
      <c r="CB111" s="5095"/>
      <c r="CC111" s="5095"/>
      <c r="CD111" s="5166"/>
      <c r="CF111" s="5135"/>
      <c r="CG111" s="5136"/>
      <c r="CH111" s="5136"/>
      <c r="CI111" s="5136"/>
      <c r="CJ111" s="5136"/>
      <c r="CK111" s="5136"/>
      <c r="CL111" s="5136"/>
      <c r="CM111" s="5136"/>
      <c r="CN111" s="5137"/>
      <c r="CO111" s="5136"/>
      <c r="CP111" s="5136"/>
      <c r="CQ111" s="5136"/>
      <c r="CR111" s="5136"/>
      <c r="CS111" s="5136"/>
      <c r="CT111" s="5136"/>
      <c r="CU111" s="5418"/>
      <c r="CV111" s="5138"/>
      <c r="CW111" s="5139"/>
      <c r="CX111" s="5490"/>
      <c r="CY111" s="5124"/>
      <c r="CZ111" s="5124"/>
      <c r="DA111" s="5133"/>
      <c r="DB111" s="5134"/>
      <c r="DC111" s="5134"/>
      <c r="DD111" s="5134"/>
      <c r="DE111" s="5134"/>
      <c r="DF111" s="5134"/>
      <c r="DG111" s="5134"/>
      <c r="DH111" s="5134"/>
      <c r="DI111" s="5134"/>
      <c r="DJ111" s="5134"/>
      <c r="DK111" s="5134"/>
      <c r="DL111" s="5134"/>
      <c r="DM111" s="5415"/>
      <c r="DO111" s="5031"/>
      <c r="DP111" s="5032"/>
      <c r="DQ111" s="5032"/>
      <c r="DR111" s="5032"/>
      <c r="DS111" s="5032"/>
      <c r="DT111" s="5032"/>
      <c r="DU111" s="5032"/>
      <c r="DV111" s="5032"/>
      <c r="DW111" s="5036"/>
      <c r="DX111" s="5032"/>
      <c r="DY111" s="5032"/>
      <c r="DZ111" s="5032"/>
      <c r="EA111" s="5032"/>
      <c r="EB111" s="5032"/>
      <c r="EC111" s="5032"/>
      <c r="ED111" s="5350"/>
      <c r="EE111" s="5033"/>
      <c r="EF111" s="4994"/>
      <c r="EG111" s="5012"/>
      <c r="EH111" s="5012"/>
      <c r="EI111" s="4994"/>
      <c r="EJ111" s="4993"/>
      <c r="EK111" s="4993"/>
      <c r="EL111" s="4993"/>
      <c r="EM111" s="4993"/>
      <c r="EN111" s="4993"/>
      <c r="EO111" s="4993"/>
      <c r="EP111" s="4993"/>
      <c r="EQ111" s="4993"/>
      <c r="ER111" s="4993"/>
      <c r="ES111" s="4993"/>
      <c r="ET111" s="4993"/>
      <c r="EU111" s="4993"/>
      <c r="EV111" s="4993"/>
      <c r="EX111" s="5545"/>
      <c r="EY111" s="5546"/>
      <c r="EZ111" s="5546"/>
      <c r="FA111" s="5546"/>
      <c r="FB111" s="5546"/>
      <c r="FC111" s="5546"/>
      <c r="FD111" s="5546"/>
      <c r="FE111" s="5546"/>
      <c r="FF111" s="5547"/>
      <c r="FG111" s="5546"/>
      <c r="FH111" s="5546"/>
      <c r="FI111" s="5546"/>
      <c r="FJ111" s="5546"/>
      <c r="FK111" s="5546"/>
      <c r="FL111" s="5546"/>
      <c r="FM111" s="6238"/>
      <c r="FN111" s="5548"/>
      <c r="FO111" s="5554"/>
      <c r="FP111" s="5512"/>
      <c r="FQ111" s="5512"/>
      <c r="FR111" s="5554"/>
      <c r="FS111" s="5509"/>
      <c r="FT111" s="5509"/>
      <c r="FU111" s="5509"/>
      <c r="FV111" s="5509"/>
      <c r="FW111" s="5509"/>
      <c r="FX111" s="5509"/>
      <c r="FY111" s="5509"/>
      <c r="FZ111" s="5509"/>
      <c r="GA111" s="5509"/>
      <c r="GB111" s="5509"/>
      <c r="GC111" s="5509"/>
      <c r="GD111" s="5509"/>
      <c r="GF111" s="5135"/>
      <c r="GG111" s="5136"/>
      <c r="GH111" s="5136"/>
      <c r="GI111" s="5136"/>
      <c r="GJ111" s="5136"/>
      <c r="GK111" s="5136"/>
      <c r="GL111" s="5136"/>
      <c r="GM111" s="5136"/>
      <c r="GN111" s="5137"/>
      <c r="GO111" s="5136"/>
      <c r="GP111" s="5136"/>
      <c r="GQ111" s="5136"/>
      <c r="GR111" s="5136"/>
      <c r="GS111" s="5136"/>
      <c r="GT111" s="5136"/>
      <c r="GU111" s="5138"/>
      <c r="GV111" s="5139"/>
      <c r="GW111" s="5122"/>
      <c r="GX111" s="5122"/>
      <c r="GY111" s="5139"/>
      <c r="GZ111" s="5104"/>
      <c r="HA111" s="5104"/>
      <c r="HB111" s="5104"/>
      <c r="HC111" s="5104"/>
      <c r="HD111" s="5104"/>
      <c r="HE111" s="5104"/>
      <c r="HF111" s="5104"/>
      <c r="HG111" s="5104"/>
      <c r="HH111" s="5104"/>
      <c r="HI111" s="5104"/>
      <c r="HJ111" s="5104"/>
      <c r="HK111" s="5104"/>
    </row>
    <row r="112" spans="3:219" ht="15" thickBot="1">
      <c r="C112" s="4993"/>
      <c r="D112" s="4993"/>
      <c r="E112" s="4993"/>
      <c r="F112" s="4993"/>
      <c r="G112" s="4993"/>
      <c r="H112" s="4993"/>
      <c r="I112" s="4993"/>
      <c r="J112" s="4993"/>
      <c r="K112" s="4993"/>
      <c r="L112" s="4993"/>
      <c r="M112" s="4993"/>
      <c r="N112" s="4993"/>
      <c r="P112" s="5593"/>
      <c r="Q112" s="5594"/>
      <c r="R112" s="5589"/>
      <c r="S112" s="5589"/>
      <c r="T112" s="5595"/>
      <c r="U112" s="5596"/>
      <c r="V112" s="5589"/>
      <c r="W112" s="5597"/>
      <c r="X112" s="4482"/>
      <c r="Y112" s="5634"/>
      <c r="Z112" s="5589"/>
      <c r="AA112" s="5609"/>
      <c r="AB112" s="5609"/>
      <c r="AC112" s="5600"/>
      <c r="AD112" s="5600"/>
      <c r="AE112" s="5632"/>
      <c r="AF112" s="5672"/>
      <c r="AG112" s="5660"/>
      <c r="AH112" s="5637"/>
      <c r="AI112" s="5605"/>
      <c r="AJ112" s="5589"/>
      <c r="AK112" s="5595"/>
      <c r="AL112" s="5596"/>
      <c r="AM112" s="5594"/>
      <c r="AN112" s="5597"/>
      <c r="AO112" s="4482"/>
      <c r="AP112" s="6213"/>
      <c r="AQ112" s="5594"/>
      <c r="AR112" s="5598"/>
      <c r="AS112" s="5594"/>
      <c r="AT112" s="5608"/>
      <c r="AU112" s="5608"/>
      <c r="AV112" s="5609"/>
      <c r="AW112" s="5768"/>
      <c r="AY112" s="5078"/>
      <c r="AZ112" s="5079"/>
      <c r="BA112" s="5079"/>
      <c r="BB112" s="5079"/>
      <c r="BC112" s="5079"/>
      <c r="BD112" s="5079"/>
      <c r="BE112" s="5079"/>
      <c r="BF112" s="5079"/>
      <c r="BG112" s="5080"/>
      <c r="BH112" s="5079"/>
      <c r="BI112" s="5079"/>
      <c r="BJ112" s="5079"/>
      <c r="BK112" s="5079"/>
      <c r="BL112" s="5177">
        <f>SUM(BL101:BL111)</f>
        <v>62708.221199999993</v>
      </c>
      <c r="BM112" s="5177">
        <f>SUM(BM101:BM111)</f>
        <v>3135.4110599999995</v>
      </c>
      <c r="BN112" s="5081"/>
      <c r="BO112" s="5083"/>
      <c r="BP112" s="5286"/>
      <c r="BQ112" s="5294"/>
      <c r="BR112" s="5094"/>
      <c r="BS112" s="5095"/>
      <c r="BT112" s="5095"/>
      <c r="BU112" s="5095"/>
      <c r="BV112" s="5095"/>
      <c r="BW112" s="5095"/>
      <c r="BX112" s="5095"/>
      <c r="BY112" s="5095"/>
      <c r="BZ112" s="5095"/>
      <c r="CA112" s="5095"/>
      <c r="CB112" s="5095"/>
      <c r="CC112" s="5095"/>
      <c r="CD112" s="5166"/>
      <c r="CF112" s="5135"/>
      <c r="CG112" s="5136"/>
      <c r="CH112" s="5136"/>
      <c r="CI112" s="5136"/>
      <c r="CJ112" s="5136"/>
      <c r="CK112" s="5136"/>
      <c r="CL112" s="5136"/>
      <c r="CM112" s="5136"/>
      <c r="CN112" s="5137"/>
      <c r="CO112" s="5136"/>
      <c r="CP112" s="5136"/>
      <c r="CQ112" s="5136"/>
      <c r="CR112" s="5136"/>
      <c r="CS112" s="5136"/>
      <c r="CT112" s="5136"/>
      <c r="CU112" s="5418"/>
      <c r="CV112" s="5138"/>
      <c r="CW112" s="5139"/>
      <c r="CX112" s="5123"/>
      <c r="CY112" s="5124"/>
      <c r="CZ112" s="5133"/>
      <c r="DA112" s="5134"/>
      <c r="DB112" s="5134"/>
      <c r="DC112" s="5134"/>
      <c r="DD112" s="5134"/>
      <c r="DE112" s="5134"/>
      <c r="DF112" s="5134"/>
      <c r="DG112" s="5134"/>
      <c r="DH112" s="5134"/>
      <c r="DI112" s="5134"/>
      <c r="DJ112" s="5134"/>
      <c r="DK112" s="5134"/>
      <c r="DL112" s="5134"/>
      <c r="DM112" s="5415"/>
      <c r="DO112" s="5028"/>
      <c r="DP112" s="5029"/>
      <c r="DQ112" s="5029"/>
      <c r="DR112" s="5029"/>
      <c r="DS112" s="5029"/>
      <c r="DT112" s="5029"/>
      <c r="DU112" s="5029"/>
      <c r="DV112" s="5029"/>
      <c r="DW112" s="5037"/>
      <c r="DX112" s="5029"/>
      <c r="DY112" s="5029"/>
      <c r="DZ112" s="5029"/>
      <c r="EA112" s="5029"/>
      <c r="EB112" s="5372">
        <f>SUM(EB101:EB111)</f>
        <v>0</v>
      </c>
      <c r="EC112" s="5372">
        <f>SUM(EC101:EC111)</f>
        <v>0</v>
      </c>
      <c r="ED112" s="5351"/>
      <c r="EE112" s="5030"/>
      <c r="EF112" s="4994"/>
      <c r="EG112" s="90"/>
      <c r="EH112" s="5012"/>
      <c r="EI112" s="4994"/>
      <c r="EJ112" s="4993"/>
      <c r="EK112" s="4993"/>
      <c r="EL112" s="4993"/>
      <c r="EM112" s="4993"/>
      <c r="EN112" s="4993"/>
      <c r="EO112" s="4993"/>
      <c r="EP112" s="4993"/>
      <c r="EQ112" s="4993"/>
      <c r="ER112" s="4993"/>
      <c r="ES112" s="4993"/>
      <c r="ET112" s="4993"/>
      <c r="EU112" s="4993"/>
      <c r="EV112" s="4993"/>
      <c r="EX112" s="5549"/>
      <c r="EY112" s="5550"/>
      <c r="EZ112" s="5550"/>
      <c r="FA112" s="5550"/>
      <c r="FB112" s="5550"/>
      <c r="FC112" s="5550"/>
      <c r="FD112" s="5550"/>
      <c r="FE112" s="5550"/>
      <c r="FF112" s="5555"/>
      <c r="FG112" s="5550"/>
      <c r="FH112" s="5550"/>
      <c r="FI112" s="5550"/>
      <c r="FJ112" s="5550"/>
      <c r="FK112" s="5550"/>
      <c r="FL112" s="5550"/>
      <c r="FM112" s="6239"/>
      <c r="FN112" s="5556"/>
      <c r="FO112" s="5554"/>
      <c r="FP112" s="5557"/>
      <c r="FQ112" s="5512"/>
      <c r="FR112" s="5554"/>
      <c r="FS112" s="5509"/>
      <c r="FT112" s="5509"/>
      <c r="FU112" s="5509"/>
      <c r="FV112" s="5509"/>
      <c r="FW112" s="5509"/>
      <c r="FX112" s="5509"/>
      <c r="FY112" s="5509"/>
      <c r="FZ112" s="5509"/>
      <c r="GA112" s="5509"/>
      <c r="GB112" s="5509"/>
      <c r="GC112" s="5509"/>
      <c r="GD112" s="5509"/>
      <c r="GF112" s="5140"/>
      <c r="GG112" s="5141"/>
      <c r="GH112" s="5141"/>
      <c r="GI112" s="5141"/>
      <c r="GJ112" s="5141"/>
      <c r="GK112" s="5141"/>
      <c r="GL112" s="5141"/>
      <c r="GM112" s="5141"/>
      <c r="GN112" s="5142"/>
      <c r="GO112" s="5141"/>
      <c r="GP112" s="5141"/>
      <c r="GQ112" s="5141"/>
      <c r="GR112" s="5141"/>
      <c r="GS112" s="5141"/>
      <c r="GT112" s="5141"/>
      <c r="GU112" s="5143"/>
      <c r="GV112" s="5139"/>
      <c r="GW112" s="5105"/>
      <c r="GX112" s="5122"/>
      <c r="GY112" s="5139"/>
      <c r="GZ112" s="5104"/>
      <c r="HA112" s="5104"/>
      <c r="HB112" s="5104"/>
      <c r="HC112" s="5104"/>
      <c r="HD112" s="5104"/>
      <c r="HE112" s="5104"/>
      <c r="HF112" s="5104"/>
      <c r="HG112" s="5104"/>
      <c r="HH112" s="5104"/>
      <c r="HI112" s="5104"/>
      <c r="HJ112" s="5104"/>
      <c r="HK112" s="5104"/>
    </row>
    <row r="113" spans="3:219" ht="15" thickBot="1">
      <c r="C113" s="4993"/>
      <c r="D113" s="4993"/>
      <c r="E113" s="4993"/>
      <c r="F113" s="4993"/>
      <c r="G113" s="4993"/>
      <c r="H113" s="4993"/>
      <c r="I113" s="4993"/>
      <c r="J113" s="4993"/>
      <c r="K113" s="4993"/>
      <c r="L113" s="4993"/>
      <c r="M113" s="4993"/>
      <c r="N113" s="4993"/>
      <c r="P113" s="5637"/>
      <c r="Q113" s="5638"/>
      <c r="R113" s="5626"/>
      <c r="S113" s="5612"/>
      <c r="T113" s="5606"/>
      <c r="U113" s="5671"/>
      <c r="V113" s="5612"/>
      <c r="W113" s="5629"/>
      <c r="X113" s="4482"/>
      <c r="Y113" s="5595"/>
      <c r="Z113" s="5594"/>
      <c r="AA113" s="5598"/>
      <c r="AB113" s="5594"/>
      <c r="AC113" s="5608"/>
      <c r="AD113" s="5608"/>
      <c r="AE113" s="5609"/>
      <c r="AF113" s="5602"/>
      <c r="AG113" s="6401"/>
      <c r="AH113" s="5724"/>
      <c r="AI113" s="5725"/>
      <c r="AJ113" s="5765"/>
      <c r="AK113" s="5766"/>
      <c r="AL113" s="5766"/>
      <c r="AM113" s="5766"/>
      <c r="AN113" s="5766"/>
      <c r="AO113" s="5766"/>
      <c r="AP113" s="5766"/>
      <c r="AQ113" s="5766"/>
      <c r="AR113" s="5795"/>
      <c r="AS113" s="5795"/>
      <c r="AT113" s="5766"/>
      <c r="AU113" s="5766"/>
      <c r="AV113" s="2091"/>
      <c r="AW113" s="5768"/>
      <c r="AY113" s="5083"/>
      <c r="AZ113" s="5083"/>
      <c r="BA113" s="5083"/>
      <c r="BB113" s="5083"/>
      <c r="BC113" s="5083"/>
      <c r="BD113" s="5083"/>
      <c r="BE113" s="5083"/>
      <c r="BF113" s="5083"/>
      <c r="BG113" s="5083"/>
      <c r="BH113" s="5083"/>
      <c r="BI113" s="5083"/>
      <c r="BJ113" s="5083"/>
      <c r="BK113" s="5083"/>
      <c r="BL113" s="5083"/>
      <c r="BM113" s="5083"/>
      <c r="BN113" s="5083"/>
      <c r="BO113" s="5083"/>
      <c r="BP113" s="5232"/>
      <c r="BQ113" s="5294"/>
      <c r="BR113" s="5094"/>
      <c r="BS113" s="5095"/>
      <c r="BT113" s="5095"/>
      <c r="BU113" s="5095"/>
      <c r="BV113" s="5095"/>
      <c r="BW113" s="5095"/>
      <c r="BX113" s="5095"/>
      <c r="BY113" s="5095"/>
      <c r="BZ113" s="5095"/>
      <c r="CA113" s="5095"/>
      <c r="CB113" s="5095"/>
      <c r="CC113" s="5095"/>
      <c r="CD113" s="5166"/>
      <c r="CF113" s="5140"/>
      <c r="CG113" s="5141"/>
      <c r="CH113" s="5141"/>
      <c r="CI113" s="5141"/>
      <c r="CJ113" s="5141"/>
      <c r="CK113" s="5141"/>
      <c r="CL113" s="5141"/>
      <c r="CM113" s="5141"/>
      <c r="CN113" s="5142"/>
      <c r="CO113" s="5141"/>
      <c r="CP113" s="5141"/>
      <c r="CQ113" s="5141"/>
      <c r="CR113" s="5141"/>
      <c r="CS113" s="5203">
        <f>SUM(CS101:CS112)</f>
        <v>82676.214999999997</v>
      </c>
      <c r="CT113" s="5203">
        <f>SUM(CT101:CT112)</f>
        <v>2480.2864499999996</v>
      </c>
      <c r="CU113" s="5420"/>
      <c r="CV113" s="5143"/>
      <c r="CW113" s="5139"/>
      <c r="CX113" s="5123"/>
      <c r="CY113" s="5124"/>
      <c r="CZ113" s="5133"/>
      <c r="DA113" s="5134"/>
      <c r="DB113" s="5134"/>
      <c r="DC113" s="5134"/>
      <c r="DD113" s="5134"/>
      <c r="DE113" s="5134"/>
      <c r="DF113" s="5134"/>
      <c r="DG113" s="5134"/>
      <c r="DH113" s="5134"/>
      <c r="DI113" s="5134"/>
      <c r="DJ113" s="5134"/>
      <c r="DK113" s="5134"/>
      <c r="DL113" s="5134"/>
      <c r="DM113" s="5415"/>
      <c r="DO113" s="4994"/>
      <c r="DP113" s="4994"/>
      <c r="DQ113" s="4994"/>
      <c r="DR113" s="4994"/>
      <c r="DS113" s="4994"/>
      <c r="DT113" s="4994"/>
      <c r="DU113" s="4994"/>
      <c r="DV113" s="4994"/>
      <c r="DW113" s="4994"/>
      <c r="DX113" s="4994"/>
      <c r="DY113" s="4994"/>
      <c r="DZ113" s="4994"/>
      <c r="EA113" s="4994"/>
      <c r="EB113" s="4994"/>
      <c r="EC113" s="4994"/>
      <c r="ED113" s="4994"/>
      <c r="EE113" s="4994"/>
      <c r="EF113" s="4994"/>
      <c r="EG113" s="5016"/>
      <c r="EH113" s="5042"/>
      <c r="EI113" s="5038" t="s">
        <v>14</v>
      </c>
      <c r="EJ113" s="5038" t="s">
        <v>12</v>
      </c>
      <c r="EK113" s="5038"/>
      <c r="EL113" s="5038"/>
      <c r="EM113" s="5038" t="s">
        <v>15</v>
      </c>
      <c r="EN113" s="5038" t="s">
        <v>12</v>
      </c>
      <c r="EO113" s="5038" t="s">
        <v>12</v>
      </c>
      <c r="EP113" s="5038"/>
      <c r="EQ113" s="5038"/>
      <c r="ER113" s="5038"/>
      <c r="ES113" s="5038"/>
      <c r="ET113" s="5038" t="s">
        <v>0</v>
      </c>
      <c r="EU113" s="5382"/>
      <c r="EV113" s="5039"/>
      <c r="EX113" s="5554"/>
      <c r="EY113" s="5554"/>
      <c r="EZ113" s="5554"/>
      <c r="FA113" s="5554"/>
      <c r="FB113" s="5554"/>
      <c r="FC113" s="5554"/>
      <c r="FD113" s="5554"/>
      <c r="FE113" s="5554"/>
      <c r="FF113" s="5554"/>
      <c r="FG113" s="5554"/>
      <c r="FH113" s="5554"/>
      <c r="FI113" s="5554"/>
      <c r="FJ113" s="5554"/>
      <c r="FK113" s="5554"/>
      <c r="FL113" s="5554"/>
      <c r="FM113" s="5554"/>
      <c r="FN113" s="5554"/>
      <c r="FO113" s="5554"/>
      <c r="FP113" s="5558"/>
      <c r="FQ113" s="5559"/>
      <c r="FR113" s="5560" t="s">
        <v>14</v>
      </c>
      <c r="FS113" s="5560" t="s">
        <v>12</v>
      </c>
      <c r="FT113" s="5560"/>
      <c r="FU113" s="5560"/>
      <c r="FV113" s="5560" t="s">
        <v>15</v>
      </c>
      <c r="FW113" s="5560" t="s">
        <v>12</v>
      </c>
      <c r="FX113" s="5560" t="s">
        <v>12</v>
      </c>
      <c r="FY113" s="5560"/>
      <c r="FZ113" s="5560"/>
      <c r="GA113" s="5560"/>
      <c r="GB113" s="5560"/>
      <c r="GC113" s="5560" t="s">
        <v>0</v>
      </c>
      <c r="GD113" s="5561"/>
      <c r="GF113" s="5139"/>
      <c r="GG113" s="5139"/>
      <c r="GH113" s="5139"/>
      <c r="GI113" s="5139"/>
      <c r="GJ113" s="5139"/>
      <c r="GK113" s="5139"/>
      <c r="GL113" s="5139"/>
      <c r="GM113" s="5139"/>
      <c r="GN113" s="5139"/>
      <c r="GO113" s="5139"/>
      <c r="GP113" s="5139"/>
      <c r="GQ113" s="5139"/>
      <c r="GR113" s="5139"/>
      <c r="GS113" s="5139"/>
      <c r="GT113" s="5139"/>
      <c r="GU113" s="5139"/>
      <c r="GV113" s="5139"/>
      <c r="GW113" s="5106"/>
      <c r="GX113" s="5107"/>
      <c r="GY113" s="5108" t="s">
        <v>14</v>
      </c>
      <c r="GZ113" s="5108" t="s">
        <v>12</v>
      </c>
      <c r="HA113" s="5108"/>
      <c r="HB113" s="5108"/>
      <c r="HC113" s="5108" t="s">
        <v>15</v>
      </c>
      <c r="HD113" s="5108" t="s">
        <v>12</v>
      </c>
      <c r="HE113" s="5108" t="s">
        <v>12</v>
      </c>
      <c r="HF113" s="5108"/>
      <c r="HG113" s="5108"/>
      <c r="HH113" s="5108"/>
      <c r="HI113" s="5108"/>
      <c r="HJ113" s="5108" t="s">
        <v>0</v>
      </c>
      <c r="HK113" s="5109"/>
    </row>
    <row r="114" spans="3:219">
      <c r="C114" s="4993"/>
      <c r="D114" s="4993"/>
      <c r="E114" s="4993"/>
      <c r="F114" s="4993"/>
      <c r="G114" s="4993"/>
      <c r="H114" s="4993"/>
      <c r="I114" s="4993"/>
      <c r="J114" s="4993"/>
      <c r="K114" s="4993"/>
      <c r="L114" s="4993"/>
      <c r="M114" s="4993"/>
      <c r="N114" s="4993"/>
      <c r="P114" s="5637"/>
      <c r="Q114" s="5638"/>
      <c r="R114" s="5626"/>
      <c r="S114" s="5612"/>
      <c r="T114" s="5606"/>
      <c r="U114" s="5671"/>
      <c r="V114" s="5612"/>
      <c r="W114" s="5629"/>
      <c r="X114" s="4482"/>
      <c r="Y114" s="5595"/>
      <c r="Z114" s="5594"/>
      <c r="AA114" s="5598"/>
      <c r="AB114" s="5594"/>
      <c r="AC114" s="5608"/>
      <c r="AD114" s="5608"/>
      <c r="AE114" s="5609"/>
      <c r="AF114" s="5602"/>
      <c r="AG114" s="6401"/>
      <c r="AH114" s="5724"/>
      <c r="AI114" s="5725"/>
      <c r="AJ114" s="5765"/>
      <c r="AK114" s="5766"/>
      <c r="AL114" s="5766"/>
      <c r="AM114" s="5766"/>
      <c r="AN114" s="5766"/>
      <c r="AO114" s="5766"/>
      <c r="AP114" s="5766"/>
      <c r="AQ114" s="5766"/>
      <c r="AR114" s="5795"/>
      <c r="AS114" s="5795"/>
      <c r="AT114" s="5766"/>
      <c r="AU114" s="5766"/>
      <c r="AV114" s="2091"/>
      <c r="AW114" s="5768"/>
      <c r="AY114" s="5083"/>
      <c r="AZ114" s="5083"/>
      <c r="BA114" s="5083"/>
      <c r="BB114" s="5083"/>
      <c r="BC114" s="5083"/>
      <c r="BD114" s="5083"/>
      <c r="BE114" s="5083"/>
      <c r="BF114" s="5083"/>
      <c r="BG114" s="5083"/>
      <c r="BH114" s="5083"/>
      <c r="BI114" s="5083"/>
      <c r="BJ114" s="5083"/>
      <c r="BK114" s="5083"/>
      <c r="BL114" s="5083"/>
      <c r="BM114" s="5083"/>
      <c r="BN114" s="5083"/>
      <c r="BO114" s="5083"/>
      <c r="BP114" s="5471"/>
      <c r="BQ114" s="5232"/>
      <c r="BR114" s="5294"/>
      <c r="BS114" s="5094"/>
      <c r="BT114" s="5095"/>
      <c r="BU114" s="5095"/>
      <c r="BV114" s="5095"/>
      <c r="BW114" s="5095"/>
      <c r="BX114" s="5095"/>
      <c r="BY114" s="5095"/>
      <c r="BZ114" s="5095"/>
      <c r="CA114" s="5095"/>
      <c r="CB114" s="5095"/>
      <c r="CC114" s="5095"/>
      <c r="CD114" s="5166"/>
      <c r="CF114" s="5139"/>
      <c r="CG114" s="5139"/>
      <c r="CH114" s="5139"/>
      <c r="CI114" s="5139"/>
      <c r="CJ114" s="5139"/>
      <c r="CK114" s="5139"/>
      <c r="CL114" s="5139"/>
      <c r="CM114" s="5139"/>
      <c r="CN114" s="5139"/>
      <c r="CO114" s="5139"/>
      <c r="CP114" s="5139"/>
      <c r="CQ114" s="5139"/>
      <c r="CR114" s="5139"/>
      <c r="CS114" s="5139"/>
      <c r="CT114" s="5139"/>
      <c r="CU114" s="5139"/>
      <c r="CV114" s="5139"/>
      <c r="CW114" s="5139"/>
      <c r="CX114" s="5123"/>
      <c r="CY114" s="5124"/>
      <c r="CZ114" s="5133"/>
      <c r="DA114" s="5134"/>
      <c r="DB114" s="5134"/>
      <c r="DC114" s="5134"/>
      <c r="DD114" s="5134"/>
      <c r="DE114" s="5134"/>
      <c r="DF114" s="5134"/>
      <c r="DG114" s="5134"/>
      <c r="DH114" s="5134"/>
      <c r="DI114" s="5134"/>
      <c r="DJ114" s="5134"/>
      <c r="DK114" s="5134"/>
      <c r="DL114" s="5134"/>
      <c r="DM114" s="5415"/>
      <c r="DO114" s="4994"/>
      <c r="DP114" s="4994"/>
      <c r="DQ114" s="4994"/>
      <c r="DR114" s="4994"/>
      <c r="DS114" s="4994"/>
      <c r="DT114" s="4994"/>
      <c r="DU114" s="4994"/>
      <c r="DV114" s="4994"/>
      <c r="DW114" s="4994"/>
      <c r="DX114" s="4994"/>
      <c r="DY114" s="4994"/>
      <c r="DZ114" s="4994"/>
      <c r="EA114" s="4994"/>
      <c r="EB114" s="4994"/>
      <c r="EC114" s="4994"/>
      <c r="ED114" s="4994"/>
      <c r="EE114" s="4994"/>
      <c r="EF114" s="4994"/>
      <c r="EG114" s="5017" t="s">
        <v>4</v>
      </c>
      <c r="EH114" s="5043" t="s">
        <v>18</v>
      </c>
      <c r="EI114" s="5040" t="s">
        <v>19</v>
      </c>
      <c r="EJ114" s="5040" t="s">
        <v>19</v>
      </c>
      <c r="EK114" s="5040" t="s">
        <v>20</v>
      </c>
      <c r="EL114" s="5040" t="s">
        <v>21</v>
      </c>
      <c r="EM114" s="5040" t="s">
        <v>22</v>
      </c>
      <c r="EN114" s="5040" t="s">
        <v>23</v>
      </c>
      <c r="EO114" s="5040" t="s">
        <v>23</v>
      </c>
      <c r="EP114" s="5040" t="s">
        <v>24</v>
      </c>
      <c r="EQ114" s="5040" t="s">
        <v>20</v>
      </c>
      <c r="ER114" s="5040" t="s">
        <v>25</v>
      </c>
      <c r="ES114" s="5040" t="s">
        <v>0</v>
      </c>
      <c r="ET114" s="5040" t="s">
        <v>1363</v>
      </c>
      <c r="EU114" s="5383"/>
      <c r="EV114" s="5041" t="s">
        <v>26</v>
      </c>
      <c r="EX114" s="5554"/>
      <c r="EY114" s="5554"/>
      <c r="EZ114" s="5554"/>
      <c r="FA114" s="5554"/>
      <c r="FB114" s="5554"/>
      <c r="FC114" s="5554"/>
      <c r="FD114" s="5554"/>
      <c r="FE114" s="5554"/>
      <c r="FF114" s="5554"/>
      <c r="FG114" s="5554"/>
      <c r="FH114" s="5554"/>
      <c r="FI114" s="5554"/>
      <c r="FJ114" s="5554"/>
      <c r="FK114" s="5554"/>
      <c r="FL114" s="5554"/>
      <c r="FM114" s="5554"/>
      <c r="FN114" s="5554"/>
      <c r="FO114" s="5554"/>
      <c r="FP114" s="5562" t="s">
        <v>4</v>
      </c>
      <c r="FQ114" s="5563" t="s">
        <v>18</v>
      </c>
      <c r="FR114" s="5564" t="s">
        <v>19</v>
      </c>
      <c r="FS114" s="5564" t="s">
        <v>19</v>
      </c>
      <c r="FT114" s="5564" t="s">
        <v>20</v>
      </c>
      <c r="FU114" s="5564" t="s">
        <v>21</v>
      </c>
      <c r="FV114" s="5564" t="s">
        <v>22</v>
      </c>
      <c r="FW114" s="5564" t="s">
        <v>23</v>
      </c>
      <c r="FX114" s="5564" t="s">
        <v>23</v>
      </c>
      <c r="FY114" s="5564" t="s">
        <v>24</v>
      </c>
      <c r="FZ114" s="5564" t="s">
        <v>20</v>
      </c>
      <c r="GA114" s="5564" t="s">
        <v>25</v>
      </c>
      <c r="GB114" s="5564" t="s">
        <v>0</v>
      </c>
      <c r="GC114" s="5564" t="s">
        <v>1363</v>
      </c>
      <c r="GD114" s="5565" t="s">
        <v>26</v>
      </c>
      <c r="GF114" s="5139"/>
      <c r="GG114" s="5139"/>
      <c r="GH114" s="5139"/>
      <c r="GI114" s="5139"/>
      <c r="GJ114" s="5139"/>
      <c r="GK114" s="5139"/>
      <c r="GL114" s="5139"/>
      <c r="GM114" s="5139"/>
      <c r="GN114" s="5139"/>
      <c r="GO114" s="5139"/>
      <c r="GP114" s="5139"/>
      <c r="GQ114" s="5139"/>
      <c r="GR114" s="5139"/>
      <c r="GS114" s="5139"/>
      <c r="GT114" s="5139"/>
      <c r="GU114" s="5139"/>
      <c r="GV114" s="5139"/>
      <c r="GW114" s="5110" t="s">
        <v>4</v>
      </c>
      <c r="GX114" s="5111" t="s">
        <v>18</v>
      </c>
      <c r="GY114" s="5112" t="s">
        <v>19</v>
      </c>
      <c r="GZ114" s="5112" t="s">
        <v>19</v>
      </c>
      <c r="HA114" s="5112" t="s">
        <v>20</v>
      </c>
      <c r="HB114" s="5112" t="s">
        <v>21</v>
      </c>
      <c r="HC114" s="5112" t="s">
        <v>22</v>
      </c>
      <c r="HD114" s="5112" t="s">
        <v>23</v>
      </c>
      <c r="HE114" s="5112" t="s">
        <v>23</v>
      </c>
      <c r="HF114" s="5112" t="s">
        <v>24</v>
      </c>
      <c r="HG114" s="5112" t="s">
        <v>20</v>
      </c>
      <c r="HH114" s="5112" t="s">
        <v>25</v>
      </c>
      <c r="HI114" s="5112" t="s">
        <v>0</v>
      </c>
      <c r="HJ114" s="5112" t="s">
        <v>1363</v>
      </c>
      <c r="HK114" s="5113" t="s">
        <v>26</v>
      </c>
    </row>
    <row r="115" spans="3:219" ht="15" thickBot="1">
      <c r="C115" s="4993"/>
      <c r="D115" s="4993"/>
      <c r="E115" s="4993"/>
      <c r="F115" s="4993"/>
      <c r="G115" s="4993"/>
      <c r="H115" s="4993"/>
      <c r="I115" s="4993"/>
      <c r="J115" s="4993"/>
      <c r="K115" s="4993"/>
      <c r="L115" s="4993"/>
      <c r="M115" s="4993"/>
      <c r="N115" s="4993"/>
      <c r="P115" s="5637"/>
      <c r="Q115" s="5673"/>
      <c r="R115" s="5612"/>
      <c r="S115" s="5589"/>
      <c r="T115" s="5627"/>
      <c r="U115" s="5685"/>
      <c r="V115" s="5612"/>
      <c r="W115" s="5686"/>
      <c r="X115" s="4482"/>
      <c r="Y115" s="5595"/>
      <c r="Z115" s="5594"/>
      <c r="AA115" s="5598"/>
      <c r="AB115" s="5594"/>
      <c r="AC115" s="5608"/>
      <c r="AD115" s="5608"/>
      <c r="AE115" s="5609"/>
      <c r="AF115" s="5602"/>
      <c r="AG115" s="6401"/>
      <c r="AH115" s="5724"/>
      <c r="AI115" s="5725"/>
      <c r="AJ115" s="5765"/>
      <c r="AK115" s="5766"/>
      <c r="AL115" s="5766"/>
      <c r="AM115" s="5766"/>
      <c r="AN115" s="5766"/>
      <c r="AO115" s="5766"/>
      <c r="AP115" s="5766"/>
      <c r="AQ115" s="5766"/>
      <c r="AR115" s="5795"/>
      <c r="AS115" s="5795"/>
      <c r="AT115" s="5766"/>
      <c r="AU115" s="5766"/>
      <c r="AV115" s="2091"/>
      <c r="AW115" s="5768"/>
      <c r="AY115" s="5057" t="s">
        <v>1378</v>
      </c>
      <c r="AZ115" s="5057"/>
      <c r="BA115" s="5058"/>
      <c r="BB115" s="5058"/>
      <c r="BC115" s="5058"/>
      <c r="BD115" s="5058"/>
      <c r="BE115" s="5058"/>
      <c r="BF115" s="5058"/>
      <c r="BG115" s="5058"/>
      <c r="BH115" s="5058"/>
      <c r="BI115" s="5058"/>
      <c r="BJ115" s="5058"/>
      <c r="BK115" s="5058"/>
      <c r="BL115" s="5058"/>
      <c r="BM115" s="5058"/>
      <c r="BN115" s="5058"/>
      <c r="BO115" s="5083"/>
      <c r="BP115" s="5232"/>
      <c r="BQ115" s="5294"/>
      <c r="BR115" s="5094"/>
      <c r="BS115" s="5095"/>
      <c r="BT115" s="5095"/>
      <c r="BU115" s="5095"/>
      <c r="BV115" s="5095"/>
      <c r="BW115" s="5095"/>
      <c r="BX115" s="5095"/>
      <c r="BY115" s="5095"/>
      <c r="BZ115" s="5095"/>
      <c r="CA115" s="5095"/>
      <c r="CB115" s="5095"/>
      <c r="CC115" s="5095"/>
      <c r="CD115" s="5166"/>
      <c r="CF115" s="5139"/>
      <c r="CG115" s="5139"/>
      <c r="CH115" s="5139"/>
      <c r="CI115" s="5139"/>
      <c r="CJ115" s="5139"/>
      <c r="CK115" s="5139"/>
      <c r="CL115" s="5139"/>
      <c r="CM115" s="5139"/>
      <c r="CN115" s="5139"/>
      <c r="CO115" s="5139"/>
      <c r="CP115" s="5139"/>
      <c r="CQ115" s="5139"/>
      <c r="CR115" s="5139"/>
      <c r="CS115" s="5139"/>
      <c r="CT115" s="5139"/>
      <c r="CU115" s="5139"/>
      <c r="CV115" s="5139"/>
      <c r="CW115" s="5139"/>
      <c r="CX115" s="5123"/>
      <c r="CY115" s="5124"/>
      <c r="CZ115" s="5133"/>
      <c r="DA115" s="5134"/>
      <c r="DB115" s="5134"/>
      <c r="DC115" s="5134"/>
      <c r="DD115" s="5134"/>
      <c r="DE115" s="5134"/>
      <c r="DF115" s="5134"/>
      <c r="DG115" s="5134"/>
      <c r="DH115" s="5134"/>
      <c r="DI115" s="5134"/>
      <c r="DJ115" s="5134"/>
      <c r="DK115" s="5134"/>
      <c r="DL115" s="5134"/>
      <c r="DM115" s="5415"/>
      <c r="DO115" s="4995" t="s">
        <v>1405</v>
      </c>
      <c r="DP115" s="4995"/>
      <c r="DQ115" s="4993"/>
      <c r="DR115" s="4993"/>
      <c r="DS115" s="4993"/>
      <c r="DT115" s="4993"/>
      <c r="DU115" s="4993"/>
      <c r="DV115" s="4993"/>
      <c r="DW115" s="4993"/>
      <c r="DX115" s="4993"/>
      <c r="DY115" s="4993"/>
      <c r="DZ115" s="4993"/>
      <c r="EA115" s="4993"/>
      <c r="EB115" s="4993"/>
      <c r="EC115" s="4993"/>
      <c r="ED115" s="4993"/>
      <c r="EE115" s="4993"/>
      <c r="EF115" s="4994"/>
      <c r="EG115" s="5018"/>
      <c r="EH115" s="5044"/>
      <c r="EI115" s="5045" t="s">
        <v>3</v>
      </c>
      <c r="EJ115" s="5045" t="s">
        <v>18</v>
      </c>
      <c r="EK115" s="5045"/>
      <c r="EL115" s="5045"/>
      <c r="EM115" s="5045" t="s">
        <v>21</v>
      </c>
      <c r="EN115" s="5045" t="s">
        <v>27</v>
      </c>
      <c r="EO115" s="5045" t="s">
        <v>28</v>
      </c>
      <c r="EP115" s="5045"/>
      <c r="EQ115" s="5045"/>
      <c r="ER115" s="5045"/>
      <c r="ES115" s="5045"/>
      <c r="ET115" s="5045" t="s">
        <v>11</v>
      </c>
      <c r="EU115" s="5384"/>
      <c r="EV115" s="5046"/>
      <c r="EX115" s="5508" t="s">
        <v>1421</v>
      </c>
      <c r="EY115" s="5508"/>
      <c r="EZ115" s="5509"/>
      <c r="FA115" s="5509"/>
      <c r="FB115" s="5509"/>
      <c r="FC115" s="5509"/>
      <c r="FD115" s="5509"/>
      <c r="FE115" s="5509"/>
      <c r="FF115" s="5509"/>
      <c r="FG115" s="5509"/>
      <c r="FH115" s="5509"/>
      <c r="FI115" s="5509"/>
      <c r="FJ115" s="5509"/>
      <c r="FK115" s="5509"/>
      <c r="FL115" s="5509"/>
      <c r="FM115" s="5509"/>
      <c r="FN115" s="5509"/>
      <c r="FO115" s="5554"/>
      <c r="FP115" s="5566"/>
      <c r="FQ115" s="5567"/>
      <c r="FR115" s="5568" t="s">
        <v>3</v>
      </c>
      <c r="FS115" s="5568" t="s">
        <v>18</v>
      </c>
      <c r="FT115" s="5568"/>
      <c r="FU115" s="5568"/>
      <c r="FV115" s="5568" t="s">
        <v>21</v>
      </c>
      <c r="FW115" s="5568" t="s">
        <v>27</v>
      </c>
      <c r="FX115" s="5568" t="s">
        <v>28</v>
      </c>
      <c r="FY115" s="5568"/>
      <c r="FZ115" s="5568"/>
      <c r="GA115" s="5568"/>
      <c r="GB115" s="5568"/>
      <c r="GC115" s="5568" t="s">
        <v>11</v>
      </c>
      <c r="GD115" s="5569"/>
      <c r="GF115" s="5103" t="s">
        <v>1421</v>
      </c>
      <c r="GG115" s="5103"/>
      <c r="GH115" s="5104"/>
      <c r="GI115" s="5104"/>
      <c r="GJ115" s="5104"/>
      <c r="GK115" s="5104"/>
      <c r="GL115" s="5104"/>
      <c r="GM115" s="5104"/>
      <c r="GN115" s="5104"/>
      <c r="GO115" s="5104"/>
      <c r="GP115" s="5104"/>
      <c r="GQ115" s="5104"/>
      <c r="GR115" s="5104"/>
      <c r="GS115" s="5104"/>
      <c r="GT115" s="5104"/>
      <c r="GU115" s="5104"/>
      <c r="GV115" s="5139"/>
      <c r="GW115" s="5114"/>
      <c r="GX115" s="5115"/>
      <c r="GY115" s="5116" t="s">
        <v>3</v>
      </c>
      <c r="GZ115" s="5116" t="s">
        <v>18</v>
      </c>
      <c r="HA115" s="5116"/>
      <c r="HB115" s="5116"/>
      <c r="HC115" s="5116" t="s">
        <v>21</v>
      </c>
      <c r="HD115" s="5116" t="s">
        <v>27</v>
      </c>
      <c r="HE115" s="5116" t="s">
        <v>28</v>
      </c>
      <c r="HF115" s="5116"/>
      <c r="HG115" s="5116"/>
      <c r="HH115" s="5116"/>
      <c r="HI115" s="5116"/>
      <c r="HJ115" s="5116" t="s">
        <v>11</v>
      </c>
      <c r="HK115" s="5117"/>
    </row>
    <row r="116" spans="3:219" ht="15" thickBot="1">
      <c r="C116" s="4993"/>
      <c r="D116" s="4993"/>
      <c r="E116" s="4993"/>
      <c r="F116" s="4993"/>
      <c r="G116" s="4993"/>
      <c r="H116" s="4993"/>
      <c r="I116" s="4993"/>
      <c r="J116" s="4993"/>
      <c r="K116" s="4993"/>
      <c r="L116" s="4993"/>
      <c r="M116" s="4993"/>
      <c r="N116" s="4993"/>
      <c r="P116" s="5665"/>
      <c r="Q116" s="5594"/>
      <c r="R116" s="5666"/>
      <c r="S116" s="5589"/>
      <c r="T116" s="5667"/>
      <c r="U116" s="5668"/>
      <c r="V116" s="5669"/>
      <c r="W116" s="5670"/>
      <c r="X116" s="4482"/>
      <c r="Y116" s="5634"/>
      <c r="Z116" s="5589"/>
      <c r="AA116" s="5609"/>
      <c r="AB116" s="5609"/>
      <c r="AC116" s="5600"/>
      <c r="AD116" s="5600"/>
      <c r="AE116" s="5632"/>
      <c r="AF116" s="5604"/>
      <c r="AG116" s="6401"/>
      <c r="AH116" s="5681"/>
      <c r="AI116" s="5658"/>
      <c r="AJ116" s="5769"/>
      <c r="AK116" s="3655"/>
      <c r="AL116" s="3655"/>
      <c r="AM116" s="3655"/>
      <c r="AN116" s="3655"/>
      <c r="AO116" s="3655"/>
      <c r="AP116" s="3655"/>
      <c r="AQ116" s="3655"/>
      <c r="AR116" s="5796"/>
      <c r="AS116" s="5796"/>
      <c r="AT116" s="3655"/>
      <c r="AU116" s="3655"/>
      <c r="AV116" s="2151"/>
      <c r="AW116" s="5771"/>
      <c r="AY116" s="5059"/>
      <c r="AZ116" s="5059"/>
      <c r="BA116" s="5059"/>
      <c r="BB116" s="5059" t="s">
        <v>14</v>
      </c>
      <c r="BC116" s="5059" t="s">
        <v>12</v>
      </c>
      <c r="BD116" s="5059"/>
      <c r="BE116" s="5059"/>
      <c r="BF116" s="5059" t="s">
        <v>15</v>
      </c>
      <c r="BG116" s="5059" t="s">
        <v>12</v>
      </c>
      <c r="BH116" s="5059" t="s">
        <v>12</v>
      </c>
      <c r="BI116" s="5059"/>
      <c r="BJ116" s="5059"/>
      <c r="BK116" s="5059"/>
      <c r="BL116" s="5059"/>
      <c r="BM116" s="5059" t="s">
        <v>0</v>
      </c>
      <c r="BN116" s="5059"/>
      <c r="BO116" s="5083"/>
      <c r="BP116" s="5281"/>
      <c r="BQ116" s="5282"/>
      <c r="BR116" s="5282"/>
      <c r="BS116" s="5283"/>
      <c r="BT116" s="5283"/>
      <c r="BU116" s="5283"/>
      <c r="BV116" s="5283"/>
      <c r="BW116" s="5283"/>
      <c r="BX116" s="5283"/>
      <c r="BY116" s="5283"/>
      <c r="BZ116" s="5283"/>
      <c r="CA116" s="5283"/>
      <c r="CB116" s="5283"/>
      <c r="CC116" s="5283"/>
      <c r="CD116" s="5284"/>
      <c r="CF116" s="5103" t="s">
        <v>1384</v>
      </c>
      <c r="CG116" s="5103"/>
      <c r="CH116" s="5104"/>
      <c r="CI116" s="5104"/>
      <c r="CJ116" s="5104"/>
      <c r="CK116" s="5104"/>
      <c r="CL116" s="5104"/>
      <c r="CM116" s="5104"/>
      <c r="CN116" s="5104"/>
      <c r="CO116" s="5104"/>
      <c r="CP116" s="5104"/>
      <c r="CQ116" s="5104"/>
      <c r="CR116" s="5104"/>
      <c r="CS116" s="5104"/>
      <c r="CT116" s="5104"/>
      <c r="CU116" s="5104"/>
      <c r="CV116" s="5104"/>
      <c r="CW116" s="5139"/>
      <c r="CX116" s="5140"/>
      <c r="CY116" s="5141"/>
      <c r="CZ116" s="5183"/>
      <c r="DA116" s="5184"/>
      <c r="DB116" s="5184"/>
      <c r="DC116" s="5184"/>
      <c r="DD116" s="5184"/>
      <c r="DE116" s="5184"/>
      <c r="DF116" s="5184"/>
      <c r="DG116" s="5184"/>
      <c r="DH116" s="5184"/>
      <c r="DI116" s="5184"/>
      <c r="DJ116" s="5184"/>
      <c r="DK116" s="5184"/>
      <c r="DL116" s="5184"/>
      <c r="DM116" s="5491"/>
      <c r="DO116" s="5016"/>
      <c r="DP116" s="5016"/>
      <c r="DQ116" s="5016"/>
      <c r="DR116" s="5016" t="s">
        <v>14</v>
      </c>
      <c r="DS116" s="5016" t="s">
        <v>12</v>
      </c>
      <c r="DT116" s="5016"/>
      <c r="DU116" s="5016"/>
      <c r="DV116" s="5016" t="s">
        <v>15</v>
      </c>
      <c r="DW116" s="5016" t="s">
        <v>12</v>
      </c>
      <c r="DX116" s="5016" t="s">
        <v>12</v>
      </c>
      <c r="DY116" s="5016"/>
      <c r="DZ116" s="5016"/>
      <c r="EA116" s="5016"/>
      <c r="EB116" s="5016"/>
      <c r="EC116" s="5016" t="s">
        <v>0</v>
      </c>
      <c r="ED116" s="5016"/>
      <c r="EE116" s="5016"/>
      <c r="EF116" s="4994"/>
      <c r="EG116" s="4449"/>
      <c r="EH116" s="4449"/>
      <c r="EI116" s="4449"/>
      <c r="EJ116" s="182"/>
      <c r="EK116" s="182"/>
      <c r="EL116" s="182"/>
      <c r="EM116" s="182"/>
      <c r="EN116" s="182"/>
      <c r="EO116" s="182"/>
      <c r="EP116" s="182"/>
      <c r="EQ116" s="182"/>
      <c r="ER116" s="182"/>
      <c r="ES116" s="182"/>
      <c r="ET116" s="182"/>
      <c r="EU116" s="182"/>
      <c r="EV116" s="182"/>
      <c r="EX116" s="5558"/>
      <c r="EY116" s="5558"/>
      <c r="EZ116" s="5558"/>
      <c r="FA116" s="5558" t="s">
        <v>14</v>
      </c>
      <c r="FB116" s="5558" t="s">
        <v>12</v>
      </c>
      <c r="FC116" s="5558"/>
      <c r="FD116" s="5558"/>
      <c r="FE116" s="5558" t="s">
        <v>15</v>
      </c>
      <c r="FF116" s="5558" t="s">
        <v>12</v>
      </c>
      <c r="FG116" s="5558" t="s">
        <v>12</v>
      </c>
      <c r="FH116" s="5558"/>
      <c r="FI116" s="5558"/>
      <c r="FJ116" s="5558"/>
      <c r="FK116" s="5558"/>
      <c r="FL116" s="5558" t="s">
        <v>0</v>
      </c>
      <c r="FM116" s="5558"/>
      <c r="FN116" s="5558"/>
      <c r="FO116" s="5554"/>
      <c r="FP116" s="5534"/>
      <c r="FQ116" s="5534"/>
      <c r="FR116" s="5534"/>
      <c r="FS116" s="5535"/>
      <c r="FT116" s="5535"/>
      <c r="FU116" s="5535"/>
      <c r="FV116" s="5535"/>
      <c r="FW116" s="5535"/>
      <c r="FX116" s="5535"/>
      <c r="FY116" s="5535"/>
      <c r="FZ116" s="5535"/>
      <c r="GA116" s="5535"/>
      <c r="GB116" s="5535"/>
      <c r="GC116" s="5535"/>
      <c r="GD116" s="5535"/>
      <c r="GF116" s="5106"/>
      <c r="GG116" s="5106"/>
      <c r="GH116" s="5106"/>
      <c r="GI116" s="5106" t="s">
        <v>14</v>
      </c>
      <c r="GJ116" s="5106" t="s">
        <v>12</v>
      </c>
      <c r="GK116" s="5106"/>
      <c r="GL116" s="5106"/>
      <c r="GM116" s="5106" t="s">
        <v>15</v>
      </c>
      <c r="GN116" s="5106" t="s">
        <v>12</v>
      </c>
      <c r="GO116" s="5106" t="s">
        <v>12</v>
      </c>
      <c r="GP116" s="5106"/>
      <c r="GQ116" s="5106"/>
      <c r="GR116" s="5106"/>
      <c r="GS116" s="5106"/>
      <c r="GT116" s="5106" t="s">
        <v>0</v>
      </c>
      <c r="GU116" s="5106"/>
      <c r="GV116" s="5139"/>
      <c r="GW116" s="5127"/>
      <c r="GX116" s="5127"/>
      <c r="GY116" s="5127"/>
      <c r="GZ116" s="2557"/>
      <c r="HA116" s="2557"/>
      <c r="HB116" s="2557"/>
      <c r="HC116" s="2557"/>
      <c r="HD116" s="2557"/>
      <c r="HE116" s="2557"/>
      <c r="HF116" s="2557"/>
      <c r="HG116" s="2557"/>
      <c r="HH116" s="2557"/>
      <c r="HI116" s="2557"/>
      <c r="HJ116" s="2557"/>
      <c r="HK116" s="2557"/>
    </row>
    <row r="117" spans="3:219">
      <c r="C117" s="4993"/>
      <c r="D117" s="4993"/>
      <c r="E117" s="4993"/>
      <c r="F117" s="4993"/>
      <c r="G117" s="4993"/>
      <c r="H117" s="4993"/>
      <c r="I117" s="4993"/>
      <c r="J117" s="4993"/>
      <c r="K117" s="4993"/>
      <c r="L117" s="4993"/>
      <c r="M117" s="4993"/>
      <c r="N117" s="4993"/>
      <c r="P117" s="5593"/>
      <c r="Q117" s="5594"/>
      <c r="R117" s="5589"/>
      <c r="S117" s="5589"/>
      <c r="T117" s="5595"/>
      <c r="U117" s="5596"/>
      <c r="V117" s="5589"/>
      <c r="W117" s="5597"/>
      <c r="X117" s="4482"/>
      <c r="Y117" s="5634"/>
      <c r="Z117" s="5687"/>
      <c r="AA117" s="5609"/>
      <c r="AB117" s="5609"/>
      <c r="AC117" s="5600"/>
      <c r="AD117" s="5600"/>
      <c r="AE117" s="5632"/>
      <c r="AF117" s="5602"/>
      <c r="AG117" s="6401"/>
      <c r="AH117" s="5660"/>
      <c r="AI117" s="5660"/>
      <c r="AJ117" s="5734"/>
      <c r="AK117" s="5577"/>
      <c r="AL117" s="5577"/>
      <c r="AM117" s="5577"/>
      <c r="AN117" s="5577"/>
      <c r="AO117" s="5577"/>
      <c r="AP117" s="5577"/>
      <c r="AQ117" s="5577"/>
      <c r="AR117" s="5577"/>
      <c r="AS117" s="5577"/>
      <c r="AT117" s="5577"/>
      <c r="AU117" s="5577"/>
      <c r="AV117" s="5577"/>
      <c r="AW117" s="5577"/>
      <c r="AY117" s="5060" t="s">
        <v>3</v>
      </c>
      <c r="AZ117" s="5060" t="s">
        <v>4</v>
      </c>
      <c r="BA117" s="5060" t="s">
        <v>18</v>
      </c>
      <c r="BB117" s="5060" t="s">
        <v>19</v>
      </c>
      <c r="BC117" s="5060" t="s">
        <v>19</v>
      </c>
      <c r="BD117" s="5060" t="s">
        <v>20</v>
      </c>
      <c r="BE117" s="5060" t="s">
        <v>21</v>
      </c>
      <c r="BF117" s="5060" t="s">
        <v>22</v>
      </c>
      <c r="BG117" s="5060" t="s">
        <v>23</v>
      </c>
      <c r="BH117" s="5060" t="s">
        <v>23</v>
      </c>
      <c r="BI117" s="5060" t="s">
        <v>1227</v>
      </c>
      <c r="BJ117" s="5060" t="s">
        <v>20</v>
      </c>
      <c r="BK117" s="5060" t="s">
        <v>25</v>
      </c>
      <c r="BL117" s="5060" t="s">
        <v>0</v>
      </c>
      <c r="BM117" s="5060" t="s">
        <v>1363</v>
      </c>
      <c r="BN117" s="5060" t="s">
        <v>26</v>
      </c>
      <c r="BO117" s="5083"/>
      <c r="BP117" s="5227"/>
      <c r="BQ117" s="5100"/>
      <c r="BR117" s="5100"/>
      <c r="BS117" s="5056"/>
      <c r="BT117" s="5056"/>
      <c r="BU117" s="5056"/>
      <c r="BV117" s="5056"/>
      <c r="BW117" s="5056"/>
      <c r="BX117" s="5056"/>
      <c r="BY117" s="5056"/>
      <c r="BZ117" s="5056"/>
      <c r="CA117" s="5056"/>
      <c r="CB117" s="5056"/>
      <c r="CC117" s="5056"/>
      <c r="CD117" s="5056"/>
      <c r="CF117" s="5106"/>
      <c r="CG117" s="5106"/>
      <c r="CH117" s="5106"/>
      <c r="CI117" s="5106" t="s">
        <v>14</v>
      </c>
      <c r="CJ117" s="5106" t="s">
        <v>12</v>
      </c>
      <c r="CK117" s="5106"/>
      <c r="CL117" s="5106"/>
      <c r="CM117" s="5106" t="s">
        <v>15</v>
      </c>
      <c r="CN117" s="5106" t="s">
        <v>12</v>
      </c>
      <c r="CO117" s="5106" t="s">
        <v>12</v>
      </c>
      <c r="CP117" s="5106"/>
      <c r="CQ117" s="5106"/>
      <c r="CR117" s="5106"/>
      <c r="CS117" s="5106"/>
      <c r="CT117" s="5106" t="s">
        <v>0</v>
      </c>
      <c r="CU117" s="5106"/>
      <c r="CV117" s="5106"/>
      <c r="CW117" s="5139"/>
      <c r="CX117" s="5122"/>
      <c r="CY117" s="5122"/>
      <c r="CZ117" s="5139"/>
      <c r="DA117" s="5104"/>
      <c r="DB117" s="5104"/>
      <c r="DC117" s="5104"/>
      <c r="DD117" s="5104"/>
      <c r="DE117" s="5104"/>
      <c r="DF117" s="5104"/>
      <c r="DG117" s="5104"/>
      <c r="DH117" s="5104"/>
      <c r="DI117" s="5104"/>
      <c r="DJ117" s="5104"/>
      <c r="DK117" s="5104"/>
      <c r="DL117" s="5104"/>
      <c r="DM117" s="5104"/>
      <c r="DO117" s="5017" t="s">
        <v>3</v>
      </c>
      <c r="DP117" s="5017" t="s">
        <v>4</v>
      </c>
      <c r="DQ117" s="5017" t="s">
        <v>18</v>
      </c>
      <c r="DR117" s="5017" t="s">
        <v>19</v>
      </c>
      <c r="DS117" s="5017" t="s">
        <v>19</v>
      </c>
      <c r="DT117" s="5017" t="s">
        <v>20</v>
      </c>
      <c r="DU117" s="5017" t="s">
        <v>21</v>
      </c>
      <c r="DV117" s="5017" t="s">
        <v>22</v>
      </c>
      <c r="DW117" s="5017" t="s">
        <v>23</v>
      </c>
      <c r="DX117" s="5017" t="s">
        <v>23</v>
      </c>
      <c r="DY117" s="5017" t="s">
        <v>1227</v>
      </c>
      <c r="DZ117" s="5017" t="s">
        <v>20</v>
      </c>
      <c r="EA117" s="5017" t="s">
        <v>25</v>
      </c>
      <c r="EB117" s="5017" t="s">
        <v>0</v>
      </c>
      <c r="EC117" s="5017" t="s">
        <v>1363</v>
      </c>
      <c r="ED117" s="5017"/>
      <c r="EE117" s="5017" t="s">
        <v>26</v>
      </c>
      <c r="EF117" s="4994"/>
      <c r="EG117" s="4449"/>
      <c r="EH117" s="4449"/>
      <c r="EI117" s="4449"/>
      <c r="EJ117" s="182"/>
      <c r="EK117" s="182"/>
      <c r="EL117" s="182"/>
      <c r="EM117" s="182"/>
      <c r="EN117" s="182"/>
      <c r="EO117" s="182"/>
      <c r="EP117" s="182"/>
      <c r="EQ117" s="182"/>
      <c r="ER117" s="182"/>
      <c r="ES117" s="182"/>
      <c r="ET117" s="182"/>
      <c r="EU117" s="182"/>
      <c r="EV117" s="182"/>
      <c r="EX117" s="5562" t="s">
        <v>3</v>
      </c>
      <c r="EY117" s="5562" t="s">
        <v>4</v>
      </c>
      <c r="EZ117" s="5562" t="s">
        <v>18</v>
      </c>
      <c r="FA117" s="5562" t="s">
        <v>19</v>
      </c>
      <c r="FB117" s="5562" t="s">
        <v>19</v>
      </c>
      <c r="FC117" s="5562" t="s">
        <v>20</v>
      </c>
      <c r="FD117" s="5562" t="s">
        <v>21</v>
      </c>
      <c r="FE117" s="5562" t="s">
        <v>22</v>
      </c>
      <c r="FF117" s="5562" t="s">
        <v>23</v>
      </c>
      <c r="FG117" s="5562" t="s">
        <v>23</v>
      </c>
      <c r="FH117" s="5562" t="s">
        <v>1227</v>
      </c>
      <c r="FI117" s="5562" t="s">
        <v>20</v>
      </c>
      <c r="FJ117" s="5562" t="s">
        <v>25</v>
      </c>
      <c r="FK117" s="5562" t="s">
        <v>0</v>
      </c>
      <c r="FL117" s="5562" t="s">
        <v>1363</v>
      </c>
      <c r="FM117" s="5562" t="s">
        <v>1388</v>
      </c>
      <c r="FN117" s="5562" t="s">
        <v>26</v>
      </c>
      <c r="FO117" s="5554"/>
      <c r="FP117" s="5534"/>
      <c r="FQ117" s="5534"/>
      <c r="FR117" s="5534"/>
      <c r="FS117" s="5535"/>
      <c r="FT117" s="5535"/>
      <c r="FU117" s="5535"/>
      <c r="FV117" s="5535"/>
      <c r="FW117" s="5535"/>
      <c r="FX117" s="5535"/>
      <c r="FY117" s="5535"/>
      <c r="FZ117" s="5535"/>
      <c r="GA117" s="5535"/>
      <c r="GB117" s="5535"/>
      <c r="GC117" s="5535"/>
      <c r="GD117" s="5535"/>
      <c r="GF117" s="5110" t="s">
        <v>3</v>
      </c>
      <c r="GG117" s="5110" t="s">
        <v>4</v>
      </c>
      <c r="GH117" s="5110" t="s">
        <v>18</v>
      </c>
      <c r="GI117" s="5110" t="s">
        <v>19</v>
      </c>
      <c r="GJ117" s="5110" t="s">
        <v>19</v>
      </c>
      <c r="GK117" s="5110" t="s">
        <v>20</v>
      </c>
      <c r="GL117" s="5110" t="s">
        <v>21</v>
      </c>
      <c r="GM117" s="5110" t="s">
        <v>22</v>
      </c>
      <c r="GN117" s="5110" t="s">
        <v>23</v>
      </c>
      <c r="GO117" s="5110" t="s">
        <v>23</v>
      </c>
      <c r="GP117" s="5110" t="s">
        <v>1227</v>
      </c>
      <c r="GQ117" s="5110" t="s">
        <v>20</v>
      </c>
      <c r="GR117" s="5110" t="s">
        <v>25</v>
      </c>
      <c r="GS117" s="5110" t="s">
        <v>0</v>
      </c>
      <c r="GT117" s="5110" t="s">
        <v>1363</v>
      </c>
      <c r="GU117" s="5110" t="s">
        <v>26</v>
      </c>
      <c r="GV117" s="5139"/>
      <c r="GW117" s="5127"/>
      <c r="GX117" s="5127"/>
      <c r="GY117" s="5127"/>
      <c r="GZ117" s="2557"/>
      <c r="HA117" s="2557"/>
      <c r="HB117" s="2557"/>
      <c r="HC117" s="2557"/>
      <c r="HD117" s="2557"/>
      <c r="HE117" s="2557"/>
      <c r="HF117" s="2557"/>
      <c r="HG117" s="2557"/>
      <c r="HH117" s="2557"/>
      <c r="HI117" s="2557"/>
      <c r="HJ117" s="2557"/>
      <c r="HK117" s="2557"/>
    </row>
    <row r="118" spans="3:219" ht="15" thickBot="1">
      <c r="C118" s="4993"/>
      <c r="D118" s="4993"/>
      <c r="E118" s="4993"/>
      <c r="F118" s="4993"/>
      <c r="G118" s="4993"/>
      <c r="H118" s="4993"/>
      <c r="I118" s="4993"/>
      <c r="J118" s="4993"/>
      <c r="K118" s="4993"/>
      <c r="L118" s="4993"/>
      <c r="M118" s="4993"/>
      <c r="N118" s="4993"/>
      <c r="P118" s="5593"/>
      <c r="Q118" s="5594"/>
      <c r="R118" s="5603"/>
      <c r="S118" s="5589"/>
      <c r="T118" s="5595"/>
      <c r="U118" s="5596"/>
      <c r="V118" s="5589"/>
      <c r="W118" s="5597"/>
      <c r="X118" s="4482"/>
      <c r="Y118" s="5634"/>
      <c r="Z118" s="5589"/>
      <c r="AA118" s="5609"/>
      <c r="AB118" s="5609"/>
      <c r="AC118" s="5600"/>
      <c r="AD118" s="5600"/>
      <c r="AE118" s="5632"/>
      <c r="AF118" s="5602"/>
      <c r="AG118" s="6401"/>
      <c r="AH118" s="5660"/>
      <c r="AI118" s="5660"/>
      <c r="AJ118" s="5734"/>
      <c r="AK118" s="5577"/>
      <c r="AL118" s="5577"/>
      <c r="AM118" s="5577"/>
      <c r="AN118" s="5577"/>
      <c r="AO118" s="5577"/>
      <c r="AP118" s="5577"/>
      <c r="AQ118" s="5577"/>
      <c r="AR118" s="5577"/>
      <c r="AS118" s="5577"/>
      <c r="AT118" s="5577"/>
      <c r="AU118" s="5577"/>
      <c r="AV118" s="5577"/>
      <c r="AW118" s="5577"/>
      <c r="AY118" s="5061"/>
      <c r="AZ118" s="5061"/>
      <c r="BA118" s="5061"/>
      <c r="BB118" s="5061" t="s">
        <v>3</v>
      </c>
      <c r="BC118" s="5061" t="s">
        <v>18</v>
      </c>
      <c r="BD118" s="5061"/>
      <c r="BE118" s="5061"/>
      <c r="BF118" s="5061" t="s">
        <v>21</v>
      </c>
      <c r="BG118" s="5061" t="s">
        <v>27</v>
      </c>
      <c r="BH118" s="5061" t="s">
        <v>28</v>
      </c>
      <c r="BI118" s="5061"/>
      <c r="BJ118" s="5061"/>
      <c r="BK118" s="5061"/>
      <c r="BL118" s="5061"/>
      <c r="BM118" s="5061" t="s">
        <v>11</v>
      </c>
      <c r="BN118" s="5061"/>
      <c r="BO118" s="5083"/>
      <c r="BP118" s="5266"/>
      <c r="BQ118" s="5100"/>
      <c r="BR118" s="5100"/>
      <c r="BS118" s="5056"/>
      <c r="BT118" s="5056"/>
      <c r="BU118" s="5056"/>
      <c r="BV118" s="5056"/>
      <c r="BW118" s="5056"/>
      <c r="BX118" s="5056"/>
      <c r="BY118" s="5056"/>
      <c r="BZ118" s="5056"/>
      <c r="CA118" s="5056"/>
      <c r="CB118" s="5056"/>
      <c r="CC118" s="5056"/>
      <c r="CD118" s="5056"/>
      <c r="CF118" s="5110" t="s">
        <v>3</v>
      </c>
      <c r="CG118" s="5110" t="s">
        <v>4</v>
      </c>
      <c r="CH118" s="5110" t="s">
        <v>18</v>
      </c>
      <c r="CI118" s="5110" t="s">
        <v>19</v>
      </c>
      <c r="CJ118" s="5110" t="s">
        <v>19</v>
      </c>
      <c r="CK118" s="5110" t="s">
        <v>20</v>
      </c>
      <c r="CL118" s="5110" t="s">
        <v>21</v>
      </c>
      <c r="CM118" s="5110" t="s">
        <v>22</v>
      </c>
      <c r="CN118" s="5110" t="s">
        <v>23</v>
      </c>
      <c r="CO118" s="5110" t="s">
        <v>23</v>
      </c>
      <c r="CP118" s="5110" t="s">
        <v>1227</v>
      </c>
      <c r="CQ118" s="5110" t="s">
        <v>20</v>
      </c>
      <c r="CR118" s="5110" t="s">
        <v>25</v>
      </c>
      <c r="CS118" s="5110" t="s">
        <v>0</v>
      </c>
      <c r="CT118" s="5110" t="s">
        <v>1363</v>
      </c>
      <c r="CU118" s="5110" t="s">
        <v>1388</v>
      </c>
      <c r="CV118" s="5110" t="s">
        <v>26</v>
      </c>
      <c r="CW118" s="5139"/>
      <c r="CX118" s="5122"/>
      <c r="CY118" s="5122"/>
      <c r="CZ118" s="5139"/>
      <c r="DA118" s="5104"/>
      <c r="DB118" s="5104"/>
      <c r="DC118" s="5104"/>
      <c r="DD118" s="5104"/>
      <c r="DE118" s="5104"/>
      <c r="DF118" s="5104"/>
      <c r="DG118" s="5104"/>
      <c r="DH118" s="5104"/>
      <c r="DI118" s="5104"/>
      <c r="DJ118" s="5104"/>
      <c r="DK118" s="5104"/>
      <c r="DL118" s="5104"/>
      <c r="DM118" s="5104"/>
      <c r="DO118" s="5018"/>
      <c r="DP118" s="5018"/>
      <c r="DQ118" s="5018"/>
      <c r="DR118" s="5018" t="s">
        <v>3</v>
      </c>
      <c r="DS118" s="5018" t="s">
        <v>18</v>
      </c>
      <c r="DT118" s="5018"/>
      <c r="DU118" s="5018"/>
      <c r="DV118" s="5018" t="s">
        <v>21</v>
      </c>
      <c r="DW118" s="5018" t="s">
        <v>27</v>
      </c>
      <c r="DX118" s="5018" t="s">
        <v>28</v>
      </c>
      <c r="DY118" s="5018"/>
      <c r="DZ118" s="5018"/>
      <c r="EA118" s="5018"/>
      <c r="EB118" s="5018"/>
      <c r="EC118" s="5018" t="s">
        <v>11</v>
      </c>
      <c r="ED118" s="5018"/>
      <c r="EE118" s="5018"/>
      <c r="EF118" s="4994"/>
      <c r="EG118" s="4449"/>
      <c r="EH118" s="4449"/>
      <c r="EI118" s="4449"/>
      <c r="EJ118" s="182"/>
      <c r="EK118" s="182"/>
      <c r="EL118" s="182"/>
      <c r="EM118" s="182"/>
      <c r="EN118" s="182"/>
      <c r="EO118" s="182"/>
      <c r="EP118" s="182"/>
      <c r="EQ118" s="182"/>
      <c r="ER118" s="182"/>
      <c r="ES118" s="182"/>
      <c r="ET118" s="182"/>
      <c r="EU118" s="182"/>
      <c r="EV118" s="182"/>
      <c r="EX118" s="5566"/>
      <c r="EY118" s="5566"/>
      <c r="EZ118" s="5566"/>
      <c r="FA118" s="5566" t="s">
        <v>3</v>
      </c>
      <c r="FB118" s="5566" t="s">
        <v>18</v>
      </c>
      <c r="FC118" s="5566"/>
      <c r="FD118" s="5566"/>
      <c r="FE118" s="5566" t="s">
        <v>21</v>
      </c>
      <c r="FF118" s="5566" t="s">
        <v>27</v>
      </c>
      <c r="FG118" s="5566" t="s">
        <v>28</v>
      </c>
      <c r="FH118" s="5566"/>
      <c r="FI118" s="5566"/>
      <c r="FJ118" s="5566"/>
      <c r="FK118" s="5566"/>
      <c r="FL118" s="5566" t="s">
        <v>11</v>
      </c>
      <c r="FM118" s="5566"/>
      <c r="FN118" s="5566"/>
      <c r="FO118" s="5554"/>
      <c r="FP118" s="5534"/>
      <c r="FQ118" s="5534"/>
      <c r="FR118" s="5534"/>
      <c r="FS118" s="5535"/>
      <c r="FT118" s="5535"/>
      <c r="FU118" s="5535"/>
      <c r="FV118" s="5535"/>
      <c r="FW118" s="5535"/>
      <c r="FX118" s="5535"/>
      <c r="FY118" s="5535"/>
      <c r="FZ118" s="5535"/>
      <c r="GA118" s="5535"/>
      <c r="GB118" s="5535"/>
      <c r="GC118" s="5535"/>
      <c r="GD118" s="5535"/>
      <c r="GF118" s="5114"/>
      <c r="GG118" s="5114"/>
      <c r="GH118" s="5114"/>
      <c r="GI118" s="5114" t="s">
        <v>3</v>
      </c>
      <c r="GJ118" s="5114" t="s">
        <v>18</v>
      </c>
      <c r="GK118" s="5114"/>
      <c r="GL118" s="5114"/>
      <c r="GM118" s="5114" t="s">
        <v>21</v>
      </c>
      <c r="GN118" s="5114" t="s">
        <v>27</v>
      </c>
      <c r="GO118" s="5114" t="s">
        <v>28</v>
      </c>
      <c r="GP118" s="5114"/>
      <c r="GQ118" s="5114"/>
      <c r="GR118" s="5114"/>
      <c r="GS118" s="5114"/>
      <c r="GT118" s="5114" t="s">
        <v>11</v>
      </c>
      <c r="GU118" s="5114"/>
      <c r="GV118" s="5139"/>
      <c r="GW118" s="5127"/>
      <c r="GX118" s="5127"/>
      <c r="GY118" s="5127"/>
      <c r="GZ118" s="2557"/>
      <c r="HA118" s="2557"/>
      <c r="HB118" s="2557"/>
      <c r="HC118" s="2557"/>
      <c r="HD118" s="2557"/>
      <c r="HE118" s="2557"/>
      <c r="HF118" s="2557"/>
      <c r="HG118" s="2557"/>
      <c r="HH118" s="2557"/>
      <c r="HI118" s="2557"/>
      <c r="HJ118" s="2557"/>
      <c r="HK118" s="2557"/>
    </row>
    <row r="119" spans="3:219" ht="15" thickBot="1">
      <c r="P119" s="5824"/>
      <c r="Q119" s="5638"/>
      <c r="R119" s="6203"/>
      <c r="S119" s="5617"/>
      <c r="T119" s="6204"/>
      <c r="U119" s="6205"/>
      <c r="V119" s="6206"/>
      <c r="W119" s="6207"/>
      <c r="X119" s="6210"/>
      <c r="Y119" s="6211"/>
      <c r="Z119" s="5617"/>
      <c r="AA119" s="6212"/>
      <c r="AB119" s="5615"/>
      <c r="AC119" s="5616"/>
      <c r="AD119" s="5616"/>
      <c r="AE119" s="6209"/>
      <c r="AF119" s="5736"/>
      <c r="AG119" s="6401"/>
      <c r="AH119" s="5742" t="s">
        <v>500</v>
      </c>
      <c r="AI119" s="5660"/>
      <c r="AJ119" s="5734"/>
      <c r="AK119" s="5577"/>
      <c r="AL119" s="5577"/>
      <c r="AM119" s="5577"/>
      <c r="AN119" s="5577"/>
      <c r="AO119" s="5577"/>
      <c r="AP119" s="5577"/>
      <c r="AQ119" s="5577"/>
      <c r="AR119" s="5577"/>
      <c r="AS119" s="5577"/>
      <c r="AT119" s="5577"/>
      <c r="AU119" s="5577"/>
      <c r="AV119" s="5577"/>
      <c r="AW119" s="5577"/>
      <c r="AY119" s="5171" t="s">
        <v>726</v>
      </c>
      <c r="AZ119" s="5313" t="s">
        <v>1394</v>
      </c>
      <c r="BA119" s="5253">
        <v>45</v>
      </c>
      <c r="BB119" s="5254">
        <v>111152</v>
      </c>
      <c r="BC119" s="5255">
        <v>44712</v>
      </c>
      <c r="BD119" s="5256">
        <v>3000</v>
      </c>
      <c r="BE119" s="5254" t="s">
        <v>96</v>
      </c>
      <c r="BF119" s="5257">
        <v>19.09</v>
      </c>
      <c r="BG119" s="5399">
        <v>44760</v>
      </c>
      <c r="BH119" s="5255">
        <v>44748</v>
      </c>
      <c r="BI119" s="5398">
        <v>67101</v>
      </c>
      <c r="BJ119" s="5257">
        <v>3051.21</v>
      </c>
      <c r="BK119" s="5246">
        <v>0</v>
      </c>
      <c r="BL119" s="5250">
        <f>(BF119*BJ119)</f>
        <v>58247.598899999997</v>
      </c>
      <c r="BM119" s="5257">
        <f>(BL119*0.05)</f>
        <v>2912.3799450000001</v>
      </c>
      <c r="BN119" s="5064" t="s">
        <v>8</v>
      </c>
      <c r="BO119" s="5083"/>
      <c r="BP119" s="5227"/>
      <c r="BQ119" s="5100"/>
      <c r="BR119" s="5100"/>
      <c r="BS119" s="5056"/>
      <c r="BT119" s="5056"/>
      <c r="BU119" s="5056"/>
      <c r="BV119" s="5056"/>
      <c r="BW119" s="5056"/>
      <c r="BX119" s="5056"/>
      <c r="BY119" s="5056"/>
      <c r="BZ119" s="5056"/>
      <c r="CA119" s="5056"/>
      <c r="CB119" s="5056"/>
      <c r="CC119" s="5056"/>
      <c r="CD119" s="5056"/>
      <c r="CF119" s="5114"/>
      <c r="CG119" s="5114"/>
      <c r="CH119" s="5114"/>
      <c r="CI119" s="5114" t="s">
        <v>3</v>
      </c>
      <c r="CJ119" s="5114" t="s">
        <v>18</v>
      </c>
      <c r="CK119" s="5114"/>
      <c r="CL119" s="5114"/>
      <c r="CM119" s="5114" t="s">
        <v>21</v>
      </c>
      <c r="CN119" s="5114" t="s">
        <v>27</v>
      </c>
      <c r="CO119" s="5114" t="s">
        <v>28</v>
      </c>
      <c r="CP119" s="5114"/>
      <c r="CQ119" s="5114"/>
      <c r="CR119" s="5114"/>
      <c r="CS119" s="5114"/>
      <c r="CT119" s="5114" t="s">
        <v>11</v>
      </c>
      <c r="CU119" s="5114"/>
      <c r="CV119" s="5114"/>
      <c r="CW119" s="5139"/>
      <c r="CX119" s="5105"/>
      <c r="CY119" s="5122"/>
      <c r="CZ119" s="5139"/>
      <c r="DA119" s="5104"/>
      <c r="DB119" s="5104"/>
      <c r="DC119" s="5104"/>
      <c r="DD119" s="5104"/>
      <c r="DE119" s="5104"/>
      <c r="DF119" s="5104"/>
      <c r="DG119" s="5104"/>
      <c r="DH119" s="5104"/>
      <c r="DI119" s="5104"/>
      <c r="DJ119" s="5104"/>
      <c r="DK119" s="5104"/>
      <c r="DL119" s="5104"/>
      <c r="DM119" s="5104"/>
      <c r="DO119" s="5434" t="s">
        <v>591</v>
      </c>
      <c r="DP119" s="5435" t="s">
        <v>1406</v>
      </c>
      <c r="DQ119" s="5435">
        <v>5</v>
      </c>
      <c r="DR119" s="5435" t="s">
        <v>101</v>
      </c>
      <c r="DS119" s="5436">
        <v>44729</v>
      </c>
      <c r="DT119" s="5437">
        <v>100</v>
      </c>
      <c r="DU119" s="5435" t="s">
        <v>35</v>
      </c>
      <c r="DV119" s="5435">
        <v>102.01</v>
      </c>
      <c r="DW119" s="5438">
        <v>44742</v>
      </c>
      <c r="DX119" s="5436">
        <v>44750</v>
      </c>
      <c r="DY119" s="5435">
        <v>35637</v>
      </c>
      <c r="DZ119" s="5439">
        <v>99250</v>
      </c>
      <c r="EA119" s="5439">
        <f>(DT119*1000-DZ119)</f>
        <v>750</v>
      </c>
      <c r="EB119" s="5440">
        <f>(DV119*DZ119/1000)</f>
        <v>10124.4925</v>
      </c>
      <c r="EC119" s="5441">
        <f>(EB119*0.04)</f>
        <v>404.97970000000004</v>
      </c>
      <c r="ED119" s="5439">
        <v>4</v>
      </c>
      <c r="EE119" s="5024"/>
      <c r="EF119" s="4994"/>
      <c r="EG119" s="4449"/>
      <c r="EH119" s="4449"/>
      <c r="EI119" s="4449"/>
      <c r="EJ119" s="182"/>
      <c r="EK119" s="182"/>
      <c r="EL119" s="182"/>
      <c r="EM119" s="182"/>
      <c r="EN119" s="182"/>
      <c r="EO119" s="182"/>
      <c r="EP119" s="182"/>
      <c r="EQ119" s="182"/>
      <c r="ER119" s="182"/>
      <c r="ES119" s="182"/>
      <c r="ET119" s="182"/>
      <c r="EU119" s="182"/>
      <c r="EV119" s="182"/>
      <c r="EX119" s="6241" t="s">
        <v>1420</v>
      </c>
      <c r="EY119" s="6242" t="s">
        <v>1419</v>
      </c>
      <c r="EZ119" s="6243">
        <v>1</v>
      </c>
      <c r="FA119" s="6243" t="s">
        <v>101</v>
      </c>
      <c r="FB119" s="6244">
        <v>44740</v>
      </c>
      <c r="FC119" s="6247">
        <v>400</v>
      </c>
      <c r="FD119" s="6243" t="s">
        <v>96</v>
      </c>
      <c r="FE119" s="6245">
        <v>23.5</v>
      </c>
      <c r="FF119" s="6246">
        <v>44767</v>
      </c>
      <c r="FG119" s="6244">
        <v>44767</v>
      </c>
      <c r="FH119" s="6243"/>
      <c r="FI119" s="6233">
        <v>400</v>
      </c>
      <c r="FJ119" s="6248">
        <f>(FC119-FI119)</f>
        <v>0</v>
      </c>
      <c r="FK119" s="6233">
        <f>(FC119*FE119/1)</f>
        <v>9400</v>
      </c>
      <c r="FL119" s="6234">
        <f>(FK119*0.03)</f>
        <v>282</v>
      </c>
      <c r="FM119" s="6240">
        <v>3</v>
      </c>
      <c r="FN119" s="6231"/>
      <c r="FO119" s="5554"/>
      <c r="FP119" s="5534"/>
      <c r="FQ119" s="5534"/>
      <c r="FR119" s="5534"/>
      <c r="FS119" s="5535"/>
      <c r="FT119" s="5535"/>
      <c r="FU119" s="5535"/>
      <c r="FV119" s="5535"/>
      <c r="FW119" s="5535"/>
      <c r="FX119" s="5535"/>
      <c r="FY119" s="5535"/>
      <c r="FZ119" s="5535"/>
      <c r="GA119" s="5535"/>
      <c r="GB119" s="5535"/>
      <c r="GC119" s="5535"/>
      <c r="GD119" s="5535"/>
      <c r="GF119" s="6327" t="s">
        <v>1420</v>
      </c>
      <c r="GG119" s="2550" t="s">
        <v>1419</v>
      </c>
      <c r="GH119" s="6328">
        <v>1</v>
      </c>
      <c r="GI119" s="6328" t="s">
        <v>101</v>
      </c>
      <c r="GJ119" s="6329">
        <v>44740</v>
      </c>
      <c r="GK119" s="6330">
        <v>400</v>
      </c>
      <c r="GL119" s="6328" t="s">
        <v>96</v>
      </c>
      <c r="GM119" s="6331">
        <v>23.5</v>
      </c>
      <c r="GN119" s="6332">
        <v>44767</v>
      </c>
      <c r="GO119" s="6329">
        <v>44767</v>
      </c>
      <c r="GP119" s="6328"/>
      <c r="GQ119" s="6333">
        <v>400</v>
      </c>
      <c r="GR119" s="6334">
        <f>(GK119-GQ119)</f>
        <v>0</v>
      </c>
      <c r="GS119" s="6333">
        <f>(GK119*GM119/1)</f>
        <v>9400</v>
      </c>
      <c r="GT119" s="6354">
        <f>(GS119*0.03)</f>
        <v>282</v>
      </c>
      <c r="GU119" s="6355"/>
      <c r="GV119" s="5139"/>
      <c r="GW119" s="5127"/>
      <c r="GX119" s="5127"/>
      <c r="GY119" s="5127"/>
      <c r="GZ119" s="2557"/>
      <c r="HA119" s="2557"/>
      <c r="HB119" s="2557"/>
      <c r="HC119" s="2557"/>
      <c r="HD119" s="2557"/>
      <c r="HE119" s="2557"/>
      <c r="HF119" s="2557"/>
      <c r="HG119" s="2557"/>
      <c r="HH119" s="2557"/>
      <c r="HI119" s="2557"/>
      <c r="HJ119" s="2557"/>
      <c r="HK119" s="2557"/>
    </row>
    <row r="120" spans="3:219">
      <c r="P120" s="5593"/>
      <c r="Q120" s="5589"/>
      <c r="R120" s="5599"/>
      <c r="S120" s="5599"/>
      <c r="T120" s="5595"/>
      <c r="U120" s="5611"/>
      <c r="V120" s="5612"/>
      <c r="W120" s="5613"/>
      <c r="X120" s="4482"/>
      <c r="Y120" s="5595"/>
      <c r="Z120" s="5599"/>
      <c r="AA120" s="5615"/>
      <c r="AB120" s="5615"/>
      <c r="AC120" s="5616"/>
      <c r="AD120" s="5616"/>
      <c r="AE120" s="5609"/>
      <c r="AF120" s="5602"/>
      <c r="AG120" s="6402"/>
      <c r="AH120" s="5579"/>
      <c r="AI120" s="5772"/>
      <c r="AJ120" s="5773" t="s">
        <v>14</v>
      </c>
      <c r="AK120" s="5773" t="s">
        <v>12</v>
      </c>
      <c r="AL120" s="5773"/>
      <c r="AM120" s="5773"/>
      <c r="AN120" s="5773" t="s">
        <v>15</v>
      </c>
      <c r="AO120" s="5773" t="s">
        <v>12</v>
      </c>
      <c r="AP120" s="5773" t="s">
        <v>12</v>
      </c>
      <c r="AQ120" s="5773"/>
      <c r="AR120" s="5773"/>
      <c r="AS120" s="5773"/>
      <c r="AT120" s="5773"/>
      <c r="AU120" s="5773" t="s">
        <v>0</v>
      </c>
      <c r="AV120" s="5774"/>
      <c r="AW120" s="5775"/>
      <c r="AY120" s="5065"/>
      <c r="AZ120" s="5066"/>
      <c r="BA120" s="5066"/>
      <c r="BB120" s="5066"/>
      <c r="BC120" s="5066"/>
      <c r="BD120" s="5066"/>
      <c r="BE120" s="5066"/>
      <c r="BF120" s="5066"/>
      <c r="BG120" s="5067"/>
      <c r="BH120" s="5066"/>
      <c r="BI120" s="5066"/>
      <c r="BJ120" s="5066"/>
      <c r="BK120" s="5066"/>
      <c r="BL120" s="5066"/>
      <c r="BM120" s="5066"/>
      <c r="BN120" s="5068"/>
      <c r="BO120" s="5083"/>
      <c r="BP120" s="5262"/>
      <c r="BQ120" s="5084"/>
      <c r="BR120" s="5085" t="s">
        <v>14</v>
      </c>
      <c r="BS120" s="5085" t="s">
        <v>12</v>
      </c>
      <c r="BT120" s="5085"/>
      <c r="BU120" s="5085"/>
      <c r="BV120" s="5085" t="s">
        <v>15</v>
      </c>
      <c r="BW120" s="5085" t="s">
        <v>12</v>
      </c>
      <c r="BX120" s="5085" t="s">
        <v>12</v>
      </c>
      <c r="BY120" s="5085"/>
      <c r="BZ120" s="5085"/>
      <c r="CA120" s="5085"/>
      <c r="CB120" s="5085"/>
      <c r="CC120" s="5085" t="s">
        <v>0</v>
      </c>
      <c r="CD120" s="5086"/>
      <c r="CF120" s="5443" t="s">
        <v>845</v>
      </c>
      <c r="CG120" s="5444" t="s">
        <v>1174</v>
      </c>
      <c r="CH120" s="5445">
        <v>34</v>
      </c>
      <c r="CI120" s="5445">
        <v>28823</v>
      </c>
      <c r="CJ120" s="5446">
        <v>44677</v>
      </c>
      <c r="CK120" s="5447">
        <v>102</v>
      </c>
      <c r="CL120" s="5445" t="s">
        <v>35</v>
      </c>
      <c r="CM120" s="5448">
        <v>250.47</v>
      </c>
      <c r="CN120" s="5449">
        <v>44748</v>
      </c>
      <c r="CO120" s="5450">
        <v>44749</v>
      </c>
      <c r="CP120" s="5445">
        <v>15335</v>
      </c>
      <c r="CQ120" s="5451">
        <v>102000</v>
      </c>
      <c r="CR120" s="5451">
        <f>(CK120*1000-CQ120)</f>
        <v>0</v>
      </c>
      <c r="CS120" s="5452">
        <f>(CM120*CQ120/1000)</f>
        <v>25547.94</v>
      </c>
      <c r="CT120" s="5453">
        <f>(CS120*0.03)</f>
        <v>766.43819999999994</v>
      </c>
      <c r="CU120" s="5451">
        <v>3</v>
      </c>
      <c r="CV120" s="6270" t="s">
        <v>8</v>
      </c>
      <c r="CW120" s="5139"/>
      <c r="CX120" s="5106"/>
      <c r="CY120" s="5107"/>
      <c r="CZ120" s="5108" t="s">
        <v>14</v>
      </c>
      <c r="DA120" s="5108" t="s">
        <v>12</v>
      </c>
      <c r="DB120" s="5108"/>
      <c r="DC120" s="5108"/>
      <c r="DD120" s="5108" t="s">
        <v>15</v>
      </c>
      <c r="DE120" s="5108" t="s">
        <v>12</v>
      </c>
      <c r="DF120" s="5108" t="s">
        <v>12</v>
      </c>
      <c r="DG120" s="5108"/>
      <c r="DH120" s="5108"/>
      <c r="DI120" s="5108"/>
      <c r="DJ120" s="5108"/>
      <c r="DK120" s="5108" t="s">
        <v>0</v>
      </c>
      <c r="DL120" s="5180"/>
      <c r="DM120" s="5109"/>
      <c r="DO120" s="5025"/>
      <c r="DP120" s="5013"/>
      <c r="DQ120" s="5013"/>
      <c r="DR120" s="5013"/>
      <c r="DS120" s="5013"/>
      <c r="DT120" s="5013"/>
      <c r="DU120" s="5013"/>
      <c r="DV120" s="5013"/>
      <c r="DW120" s="5035"/>
      <c r="DX120" s="5013"/>
      <c r="DY120" s="5013"/>
      <c r="DZ120" s="5013"/>
      <c r="EA120" s="5013"/>
      <c r="EB120" s="5013"/>
      <c r="EC120" s="5013"/>
      <c r="ED120" s="5348"/>
      <c r="EE120" s="5026"/>
      <c r="EF120" s="4994"/>
      <c r="EG120" s="4449"/>
      <c r="EH120" s="4449"/>
      <c r="EI120" s="4449"/>
      <c r="EJ120" s="182"/>
      <c r="EK120" s="182"/>
      <c r="EL120" s="182"/>
      <c r="EM120" s="182"/>
      <c r="EN120" s="182"/>
      <c r="EO120" s="182"/>
      <c r="EP120" s="182"/>
      <c r="EQ120" s="182"/>
      <c r="ER120" s="182"/>
      <c r="ES120" s="182"/>
      <c r="ET120" s="182"/>
      <c r="EU120" s="182"/>
      <c r="EV120" s="182"/>
      <c r="EX120" s="6232"/>
      <c r="EY120" s="6249"/>
      <c r="EZ120" s="6250"/>
      <c r="FA120" s="6250"/>
      <c r="FB120" s="6251"/>
      <c r="FC120" s="6250"/>
      <c r="FD120" s="6250"/>
      <c r="FE120" s="6252"/>
      <c r="FF120" s="6253"/>
      <c r="FG120" s="6251"/>
      <c r="FH120" s="6254"/>
      <c r="FI120" s="6254">
        <v>400</v>
      </c>
      <c r="FJ120" s="6254"/>
      <c r="FK120" s="6229">
        <f>(FC120*FE120/1)</f>
        <v>0</v>
      </c>
      <c r="FL120" s="6230">
        <f>(FK120*0.04)</f>
        <v>0</v>
      </c>
      <c r="FM120" s="6230"/>
      <c r="FN120" s="6231">
        <v>4</v>
      </c>
      <c r="FO120" s="5554"/>
      <c r="FP120" s="5534"/>
      <c r="FQ120" s="5534"/>
      <c r="FR120" s="5534"/>
      <c r="FS120" s="5535"/>
      <c r="FT120" s="5535"/>
      <c r="FU120" s="5535"/>
      <c r="FV120" s="5535"/>
      <c r="FW120" s="5535"/>
      <c r="FX120" s="5535"/>
      <c r="FY120" s="5535"/>
      <c r="FZ120" s="5535"/>
      <c r="GA120" s="5535"/>
      <c r="GB120" s="5535"/>
      <c r="GC120" s="5535"/>
      <c r="GD120" s="5535"/>
      <c r="GF120" s="6335"/>
      <c r="GG120" s="2528"/>
      <c r="GH120" s="5408"/>
      <c r="GI120" s="5408"/>
      <c r="GJ120" s="6299"/>
      <c r="GK120" s="5408"/>
      <c r="GL120" s="5408"/>
      <c r="GM120" s="6300"/>
      <c r="GN120" s="6336"/>
      <c r="GO120" s="6299"/>
      <c r="GP120" s="6337"/>
      <c r="GQ120" s="6337">
        <v>400</v>
      </c>
      <c r="GR120" s="6337"/>
      <c r="GS120" s="6356">
        <f>(GK120*GM120/1)</f>
        <v>0</v>
      </c>
      <c r="GT120" s="6357">
        <f>(GS120*0.04)</f>
        <v>0</v>
      </c>
      <c r="GU120" s="6355">
        <v>4</v>
      </c>
      <c r="GV120" s="5139"/>
      <c r="GW120" s="5127"/>
      <c r="GX120" s="5127"/>
      <c r="GY120" s="5127"/>
      <c r="GZ120" s="2557"/>
      <c r="HA120" s="2557"/>
      <c r="HB120" s="2557"/>
      <c r="HC120" s="2557"/>
      <c r="HD120" s="2557"/>
      <c r="HE120" s="2557"/>
      <c r="HF120" s="2557"/>
      <c r="HG120" s="2557"/>
      <c r="HH120" s="2557"/>
      <c r="HI120" s="2557"/>
      <c r="HJ120" s="2557"/>
      <c r="HK120" s="2557"/>
    </row>
    <row r="121" spans="3:219">
      <c r="P121" s="5593"/>
      <c r="Q121" s="5589"/>
      <c r="R121" s="5589"/>
      <c r="S121" s="5589"/>
      <c r="T121" s="5595"/>
      <c r="U121" s="5596"/>
      <c r="V121" s="5594"/>
      <c r="W121" s="5597"/>
      <c r="X121" s="4482"/>
      <c r="Y121" s="5595"/>
      <c r="Z121" s="5599"/>
      <c r="AA121" s="5609"/>
      <c r="AB121" s="5609"/>
      <c r="AC121" s="5600"/>
      <c r="AD121" s="5600"/>
      <c r="AE121" s="5609"/>
      <c r="AF121" s="5602"/>
      <c r="AG121" s="6401"/>
      <c r="AH121" s="5580" t="s">
        <v>4</v>
      </c>
      <c r="AI121" s="5776" t="s">
        <v>18</v>
      </c>
      <c r="AJ121" s="5777" t="s">
        <v>19</v>
      </c>
      <c r="AK121" s="5777" t="s">
        <v>19</v>
      </c>
      <c r="AL121" s="5777" t="s">
        <v>20</v>
      </c>
      <c r="AM121" s="5777" t="s">
        <v>21</v>
      </c>
      <c r="AN121" s="5777" t="s">
        <v>22</v>
      </c>
      <c r="AO121" s="5777" t="s">
        <v>23</v>
      </c>
      <c r="AP121" s="5777" t="s">
        <v>23</v>
      </c>
      <c r="AQ121" s="5777" t="s">
        <v>24</v>
      </c>
      <c r="AR121" s="5777" t="s">
        <v>20</v>
      </c>
      <c r="AS121" s="5777" t="s">
        <v>25</v>
      </c>
      <c r="AT121" s="5777" t="s">
        <v>0</v>
      </c>
      <c r="AU121" s="5777" t="s">
        <v>1363</v>
      </c>
      <c r="AV121" s="5778" t="s">
        <v>1388</v>
      </c>
      <c r="AW121" s="5779" t="s">
        <v>26</v>
      </c>
      <c r="AY121" s="5065"/>
      <c r="AZ121" s="5066"/>
      <c r="BA121" s="5066"/>
      <c r="BB121" s="5066"/>
      <c r="BC121" s="5066"/>
      <c r="BD121" s="5066"/>
      <c r="BE121" s="5066"/>
      <c r="BF121" s="5066"/>
      <c r="BG121" s="5067"/>
      <c r="BH121" s="5066"/>
      <c r="BI121" s="5066"/>
      <c r="BJ121" s="5066"/>
      <c r="BK121" s="5066"/>
      <c r="BL121" s="5066"/>
      <c r="BM121" s="5066"/>
      <c r="BN121" s="5068"/>
      <c r="BO121" s="5083"/>
      <c r="BP121" s="5263" t="s">
        <v>4</v>
      </c>
      <c r="BQ121" s="5087" t="s">
        <v>18</v>
      </c>
      <c r="BR121" s="5088" t="s">
        <v>19</v>
      </c>
      <c r="BS121" s="5088" t="s">
        <v>19</v>
      </c>
      <c r="BT121" s="5088" t="s">
        <v>20</v>
      </c>
      <c r="BU121" s="5088" t="s">
        <v>21</v>
      </c>
      <c r="BV121" s="5088" t="s">
        <v>22</v>
      </c>
      <c r="BW121" s="5088" t="s">
        <v>23</v>
      </c>
      <c r="BX121" s="5088" t="s">
        <v>23</v>
      </c>
      <c r="BY121" s="5088" t="s">
        <v>24</v>
      </c>
      <c r="BZ121" s="5088" t="s">
        <v>20</v>
      </c>
      <c r="CA121" s="5088" t="s">
        <v>25</v>
      </c>
      <c r="CB121" s="5088" t="s">
        <v>0</v>
      </c>
      <c r="CC121" s="5088" t="s">
        <v>1363</v>
      </c>
      <c r="CD121" s="5089" t="s">
        <v>26</v>
      </c>
      <c r="CF121" s="5443" t="s">
        <v>204</v>
      </c>
      <c r="CG121" s="5444" t="s">
        <v>105</v>
      </c>
      <c r="CH121" s="5445">
        <v>162</v>
      </c>
      <c r="CI121" s="5473">
        <v>27947</v>
      </c>
      <c r="CJ121" s="5474">
        <v>44708</v>
      </c>
      <c r="CK121" s="5475">
        <v>30</v>
      </c>
      <c r="CL121" s="5473" t="s">
        <v>35</v>
      </c>
      <c r="CM121" s="5476">
        <v>1362.93</v>
      </c>
      <c r="CN121" s="5477">
        <v>44750</v>
      </c>
      <c r="CO121" s="5474">
        <v>44757</v>
      </c>
      <c r="CP121" s="5473">
        <v>15347</v>
      </c>
      <c r="CQ121" s="5478">
        <v>30000</v>
      </c>
      <c r="CR121" s="5478">
        <f>(CK121*1000-CQ121)</f>
        <v>0</v>
      </c>
      <c r="CS121" s="5452">
        <v>46935.95</v>
      </c>
      <c r="CT121" s="5479">
        <f>(CS121*0.03)</f>
        <v>1408.0784999999998</v>
      </c>
      <c r="CU121" s="5478">
        <v>3</v>
      </c>
      <c r="CV121" s="5126"/>
      <c r="CW121" s="5139"/>
      <c r="CX121" s="5110" t="s">
        <v>4</v>
      </c>
      <c r="CY121" s="5111" t="s">
        <v>18</v>
      </c>
      <c r="CZ121" s="5112" t="s">
        <v>19</v>
      </c>
      <c r="DA121" s="5112" t="s">
        <v>19</v>
      </c>
      <c r="DB121" s="5112" t="s">
        <v>20</v>
      </c>
      <c r="DC121" s="5112" t="s">
        <v>21</v>
      </c>
      <c r="DD121" s="5112" t="s">
        <v>22</v>
      </c>
      <c r="DE121" s="5112" t="s">
        <v>23</v>
      </c>
      <c r="DF121" s="5112" t="s">
        <v>23</v>
      </c>
      <c r="DG121" s="5112" t="s">
        <v>24</v>
      </c>
      <c r="DH121" s="5112" t="s">
        <v>20</v>
      </c>
      <c r="DI121" s="5112" t="s">
        <v>25</v>
      </c>
      <c r="DJ121" s="5112" t="s">
        <v>0</v>
      </c>
      <c r="DK121" s="5112" t="s">
        <v>1363</v>
      </c>
      <c r="DL121" s="5181"/>
      <c r="DM121" s="5113" t="s">
        <v>26</v>
      </c>
      <c r="DO121" s="5025"/>
      <c r="DP121" s="5013"/>
      <c r="DQ121" s="5013"/>
      <c r="DR121" s="5013"/>
      <c r="DS121" s="5013"/>
      <c r="DT121" s="5013"/>
      <c r="DU121" s="5013"/>
      <c r="DV121" s="5013"/>
      <c r="DW121" s="5035"/>
      <c r="DX121" s="5013"/>
      <c r="DY121" s="5013"/>
      <c r="DZ121" s="5013"/>
      <c r="EA121" s="5013"/>
      <c r="EB121" s="5013"/>
      <c r="EC121" s="5013"/>
      <c r="ED121" s="5348"/>
      <c r="EE121" s="5026"/>
      <c r="EF121" s="4994"/>
      <c r="EG121" s="4449"/>
      <c r="EH121" s="4449"/>
      <c r="EI121" s="4449"/>
      <c r="EJ121" s="182"/>
      <c r="EK121" s="182"/>
      <c r="EL121" s="182"/>
      <c r="EM121" s="182"/>
      <c r="EN121" s="182"/>
      <c r="EO121" s="182"/>
      <c r="EP121" s="182"/>
      <c r="EQ121" s="182"/>
      <c r="ER121" s="182"/>
      <c r="ES121" s="182"/>
      <c r="ET121" s="182"/>
      <c r="EU121" s="182"/>
      <c r="EV121" s="182"/>
      <c r="EX121" s="6241"/>
      <c r="EY121" s="6242"/>
      <c r="EZ121" s="6243"/>
      <c r="FA121" s="6243"/>
      <c r="FB121" s="6244"/>
      <c r="FC121" s="6247"/>
      <c r="FD121" s="6243"/>
      <c r="FE121" s="6245"/>
      <c r="FF121" s="6246"/>
      <c r="FG121" s="6244"/>
      <c r="FH121" s="6243"/>
      <c r="FI121" s="6233"/>
      <c r="FJ121" s="6248"/>
      <c r="FK121" s="6233"/>
      <c r="FL121" s="6234"/>
      <c r="FM121" s="6240"/>
      <c r="FN121" s="5531"/>
      <c r="FO121" s="5554"/>
      <c r="FP121" s="5534"/>
      <c r="FQ121" s="5534"/>
      <c r="FR121" s="5534"/>
      <c r="FS121" s="5535"/>
      <c r="FT121" s="5535"/>
      <c r="FU121" s="5535"/>
      <c r="FV121" s="5535"/>
      <c r="FW121" s="5535"/>
      <c r="FX121" s="5535"/>
      <c r="FY121" s="5535"/>
      <c r="FZ121" s="5535"/>
      <c r="GA121" s="5535"/>
      <c r="GB121" s="5535"/>
      <c r="GC121" s="5535"/>
      <c r="GD121" s="5535"/>
      <c r="GF121" s="6327"/>
      <c r="GG121" s="2550"/>
      <c r="GH121" s="6328"/>
      <c r="GI121" s="6328"/>
      <c r="GJ121" s="6329"/>
      <c r="GK121" s="6330"/>
      <c r="GL121" s="6328"/>
      <c r="GM121" s="6331"/>
      <c r="GN121" s="6332"/>
      <c r="GO121" s="6329"/>
      <c r="GP121" s="6328"/>
      <c r="GQ121" s="6333"/>
      <c r="GR121" s="6334"/>
      <c r="GS121" s="6333"/>
      <c r="GT121" s="6354"/>
      <c r="GU121" s="5126"/>
      <c r="GV121" s="5139"/>
      <c r="GW121" s="5127"/>
      <c r="GX121" s="5127"/>
      <c r="GY121" s="5127"/>
      <c r="GZ121" s="2557"/>
      <c r="HA121" s="2557"/>
      <c r="HB121" s="2557"/>
      <c r="HC121" s="2557"/>
      <c r="HD121" s="2557"/>
      <c r="HE121" s="2557"/>
      <c r="HF121" s="2557"/>
      <c r="HG121" s="2557"/>
      <c r="HH121" s="2557"/>
      <c r="HI121" s="2557"/>
      <c r="HJ121" s="2557"/>
      <c r="HK121" s="2557"/>
    </row>
    <row r="122" spans="3:219" ht="15" thickBot="1">
      <c r="P122" s="5593"/>
      <c r="Q122" s="5589"/>
      <c r="R122" s="5618"/>
      <c r="S122" s="5589"/>
      <c r="T122" s="5595"/>
      <c r="U122" s="5619"/>
      <c r="V122" s="5594"/>
      <c r="W122" s="5620"/>
      <c r="X122" s="4482"/>
      <c r="Y122" s="5595"/>
      <c r="Z122" s="5599"/>
      <c r="AA122" s="5621"/>
      <c r="AB122" s="5621"/>
      <c r="AC122" s="5622"/>
      <c r="AD122" s="5622"/>
      <c r="AE122" s="5609"/>
      <c r="AF122" s="5602"/>
      <c r="AG122" s="6399"/>
      <c r="AH122" s="5581"/>
      <c r="AI122" s="5780"/>
      <c r="AJ122" s="5781" t="s">
        <v>3</v>
      </c>
      <c r="AK122" s="5781" t="s">
        <v>18</v>
      </c>
      <c r="AL122" s="5781"/>
      <c r="AM122" s="5781"/>
      <c r="AN122" s="5781" t="s">
        <v>21</v>
      </c>
      <c r="AO122" s="5781" t="s">
        <v>27</v>
      </c>
      <c r="AP122" s="5781" t="s">
        <v>28</v>
      </c>
      <c r="AQ122" s="5781"/>
      <c r="AR122" s="5781"/>
      <c r="AS122" s="5781"/>
      <c r="AT122" s="5781"/>
      <c r="AU122" s="5781" t="s">
        <v>11</v>
      </c>
      <c r="AV122" s="5782"/>
      <c r="AW122" s="5783"/>
      <c r="AY122" s="5069"/>
      <c r="AZ122" s="5070"/>
      <c r="BA122" s="5066"/>
      <c r="BB122" s="5066"/>
      <c r="BC122" s="5071"/>
      <c r="BD122" s="5066"/>
      <c r="BE122" s="5066"/>
      <c r="BF122" s="5066"/>
      <c r="BG122" s="5072"/>
      <c r="BH122" s="5066"/>
      <c r="BI122" s="5066"/>
      <c r="BJ122" s="5073"/>
      <c r="BK122" s="5066"/>
      <c r="BL122" s="5073"/>
      <c r="BM122" s="5073"/>
      <c r="BN122" s="5068"/>
      <c r="BO122" s="5083"/>
      <c r="BP122" s="5264"/>
      <c r="BQ122" s="5090"/>
      <c r="BR122" s="5091" t="s">
        <v>3</v>
      </c>
      <c r="BS122" s="5091" t="s">
        <v>18</v>
      </c>
      <c r="BT122" s="5091"/>
      <c r="BU122" s="5091"/>
      <c r="BV122" s="5091" t="s">
        <v>21</v>
      </c>
      <c r="BW122" s="5091" t="s">
        <v>27</v>
      </c>
      <c r="BX122" s="5091" t="s">
        <v>28</v>
      </c>
      <c r="BY122" s="5091"/>
      <c r="BZ122" s="5091"/>
      <c r="CA122" s="5091"/>
      <c r="CB122" s="5091"/>
      <c r="CC122" s="5091" t="s">
        <v>11</v>
      </c>
      <c r="CD122" s="5092"/>
      <c r="CF122" s="5443" t="s">
        <v>204</v>
      </c>
      <c r="CG122" s="5444" t="s">
        <v>105</v>
      </c>
      <c r="CH122" s="5445">
        <v>163</v>
      </c>
      <c r="CI122" s="5473">
        <v>27947</v>
      </c>
      <c r="CJ122" s="5474">
        <v>44708</v>
      </c>
      <c r="CK122" s="5475">
        <v>30</v>
      </c>
      <c r="CL122" s="5473" t="s">
        <v>35</v>
      </c>
      <c r="CM122" s="5476">
        <v>1362.93</v>
      </c>
      <c r="CN122" s="5477">
        <v>44767</v>
      </c>
      <c r="CO122" s="5474">
        <v>44771</v>
      </c>
      <c r="CP122" s="5473">
        <v>15368</v>
      </c>
      <c r="CQ122" s="5478">
        <v>30000</v>
      </c>
      <c r="CR122" s="5478">
        <f>(CK122*1000-CQ122)</f>
        <v>0</v>
      </c>
      <c r="CS122" s="5452">
        <v>44820.78</v>
      </c>
      <c r="CT122" s="5479">
        <f>(CS122*0.03)</f>
        <v>1344.6233999999999</v>
      </c>
      <c r="CU122" s="5478">
        <v>3</v>
      </c>
      <c r="CV122" s="5126"/>
      <c r="CW122" s="5139"/>
      <c r="CX122" s="5114"/>
      <c r="CY122" s="5115"/>
      <c r="CZ122" s="5116" t="s">
        <v>3</v>
      </c>
      <c r="DA122" s="5116" t="s">
        <v>18</v>
      </c>
      <c r="DB122" s="5116"/>
      <c r="DC122" s="5116"/>
      <c r="DD122" s="5116" t="s">
        <v>21</v>
      </c>
      <c r="DE122" s="5116" t="s">
        <v>27</v>
      </c>
      <c r="DF122" s="5116" t="s">
        <v>28</v>
      </c>
      <c r="DG122" s="5116"/>
      <c r="DH122" s="5116"/>
      <c r="DI122" s="5116"/>
      <c r="DJ122" s="5116"/>
      <c r="DK122" s="5116" t="s">
        <v>11</v>
      </c>
      <c r="DL122" s="5182"/>
      <c r="DM122" s="5117"/>
      <c r="DO122" s="5027"/>
      <c r="DP122" s="5014"/>
      <c r="DQ122" s="5013"/>
      <c r="DR122" s="5013"/>
      <c r="DS122" s="5019"/>
      <c r="DT122" s="5013"/>
      <c r="DU122" s="5013"/>
      <c r="DV122" s="5013"/>
      <c r="DW122" s="5021"/>
      <c r="DX122" s="5013"/>
      <c r="DY122" s="5013"/>
      <c r="DZ122" s="5020"/>
      <c r="EA122" s="5013"/>
      <c r="EB122" s="5020"/>
      <c r="EC122" s="5020"/>
      <c r="ED122" s="5349"/>
      <c r="EE122" s="5026"/>
      <c r="EF122" s="4994"/>
      <c r="EG122" s="4449"/>
      <c r="EH122" s="4449"/>
      <c r="EI122" s="4449"/>
      <c r="EJ122" s="182"/>
      <c r="EK122" s="182"/>
      <c r="EL122" s="182"/>
      <c r="EM122" s="182"/>
      <c r="EN122" s="182"/>
      <c r="EO122" s="182"/>
      <c r="EP122" s="182"/>
      <c r="EQ122" s="182"/>
      <c r="ER122" s="182"/>
      <c r="ES122" s="182"/>
      <c r="ET122" s="182"/>
      <c r="EU122" s="182"/>
      <c r="EV122" s="182"/>
      <c r="EX122" s="5537"/>
      <c r="EY122" s="5538"/>
      <c r="EZ122" s="5529"/>
      <c r="FA122" s="5529"/>
      <c r="FB122" s="5539"/>
      <c r="FC122" s="5529"/>
      <c r="FD122" s="5529"/>
      <c r="FE122" s="5529"/>
      <c r="FF122" s="5540"/>
      <c r="FG122" s="5529"/>
      <c r="FH122" s="5529"/>
      <c r="FI122" s="5541"/>
      <c r="FJ122" s="5529"/>
      <c r="FK122" s="5541"/>
      <c r="FL122" s="5541"/>
      <c r="FM122" s="6237"/>
      <c r="FN122" s="5531"/>
      <c r="FO122" s="5554"/>
      <c r="FP122" s="5534"/>
      <c r="FQ122" s="5534"/>
      <c r="FR122" s="5534"/>
      <c r="FS122" s="5535"/>
      <c r="FT122" s="5535"/>
      <c r="FU122" s="5535"/>
      <c r="FV122" s="5535"/>
      <c r="FW122" s="5535"/>
      <c r="FX122" s="5535"/>
      <c r="FY122" s="5535"/>
      <c r="FZ122" s="5535"/>
      <c r="GA122" s="5535"/>
      <c r="GB122" s="5535"/>
      <c r="GC122" s="5535"/>
      <c r="GD122" s="5535"/>
      <c r="GF122" s="5128"/>
      <c r="GG122" s="5129"/>
      <c r="GH122" s="5124"/>
      <c r="GI122" s="5124"/>
      <c r="GJ122" s="5130"/>
      <c r="GK122" s="5124"/>
      <c r="GL122" s="5124"/>
      <c r="GM122" s="5124"/>
      <c r="GN122" s="5131"/>
      <c r="GO122" s="5124"/>
      <c r="GP122" s="5124"/>
      <c r="GQ122" s="5132"/>
      <c r="GR122" s="5124"/>
      <c r="GS122" s="5132"/>
      <c r="GT122" s="5132"/>
      <c r="GU122" s="5126"/>
      <c r="GV122" s="5139"/>
      <c r="GW122" s="5127"/>
      <c r="GX122" s="5127"/>
      <c r="GY122" s="5127"/>
      <c r="GZ122" s="2557"/>
      <c r="HA122" s="2557"/>
      <c r="HB122" s="2557"/>
      <c r="HC122" s="2557"/>
      <c r="HD122" s="2557"/>
      <c r="HE122" s="2557"/>
      <c r="HF122" s="2557"/>
      <c r="HG122" s="2557"/>
      <c r="HH122" s="2557"/>
      <c r="HI122" s="2557"/>
      <c r="HJ122" s="2557"/>
      <c r="HK122" s="2557"/>
    </row>
    <row r="123" spans="3:219">
      <c r="P123" s="5593"/>
      <c r="Q123" s="5594"/>
      <c r="R123" s="5594"/>
      <c r="S123" s="5594"/>
      <c r="T123" s="5595"/>
      <c r="U123" s="5624"/>
      <c r="V123" s="5594"/>
      <c r="W123" s="5625"/>
      <c r="X123" s="4482"/>
      <c r="Y123" s="5595"/>
      <c r="Z123" s="5599"/>
      <c r="AA123" s="5598"/>
      <c r="AB123" s="5594"/>
      <c r="AC123" s="5608"/>
      <c r="AD123" s="5608"/>
      <c r="AE123" s="5609"/>
      <c r="AF123" s="5602"/>
      <c r="AG123" s="6401"/>
      <c r="AH123" s="5791"/>
      <c r="AI123" s="5792"/>
      <c r="AJ123" s="5589"/>
      <c r="AK123" s="5585"/>
      <c r="AL123" s="5808"/>
      <c r="AM123" s="5583"/>
      <c r="AN123" s="5587"/>
      <c r="AO123" s="5588"/>
      <c r="AP123" s="5585"/>
      <c r="AQ123" s="5583"/>
      <c r="AR123" s="5590"/>
      <c r="AS123" s="5590"/>
      <c r="AT123" s="5591"/>
      <c r="AU123" s="5793"/>
      <c r="AV123" s="5584"/>
      <c r="AW123" s="5787"/>
      <c r="AY123" s="5065"/>
      <c r="AZ123" s="5066"/>
      <c r="BA123" s="5066"/>
      <c r="BB123" s="5066"/>
      <c r="BC123" s="5066"/>
      <c r="BD123" s="5066"/>
      <c r="BE123" s="5066"/>
      <c r="BF123" s="5066"/>
      <c r="BG123" s="5067"/>
      <c r="BH123" s="5066"/>
      <c r="BI123" s="5066"/>
      <c r="BJ123" s="5066"/>
      <c r="BK123" s="5066"/>
      <c r="BL123" s="5066"/>
      <c r="BM123" s="5066"/>
      <c r="BN123" s="5068"/>
      <c r="BO123" s="5083"/>
      <c r="BP123" s="5277"/>
      <c r="BQ123" s="5163"/>
      <c r="BR123" s="5163"/>
      <c r="BS123" s="5164"/>
      <c r="BT123" s="5164"/>
      <c r="BU123" s="5164"/>
      <c r="BV123" s="5164"/>
      <c r="BW123" s="5164"/>
      <c r="BX123" s="5164"/>
      <c r="BY123" s="5164"/>
      <c r="BZ123" s="5164"/>
      <c r="CA123" s="5164"/>
      <c r="CB123" s="5164"/>
      <c r="CC123" s="5164"/>
      <c r="CD123" s="5165"/>
      <c r="CF123" s="5443" t="s">
        <v>845</v>
      </c>
      <c r="CG123" s="5444" t="s">
        <v>1174</v>
      </c>
      <c r="CH123" s="5445">
        <v>35</v>
      </c>
      <c r="CI123" s="5445" t="s">
        <v>36</v>
      </c>
      <c r="CJ123" s="5446">
        <v>44746</v>
      </c>
      <c r="CK123" s="5447">
        <v>127.5</v>
      </c>
      <c r="CL123" s="5445" t="s">
        <v>35</v>
      </c>
      <c r="CM123" s="5448">
        <v>250.47</v>
      </c>
      <c r="CN123" s="5449">
        <v>44767</v>
      </c>
      <c r="CO123" s="5450">
        <v>44764</v>
      </c>
      <c r="CP123" s="5445">
        <v>15359</v>
      </c>
      <c r="CQ123" s="5451">
        <v>127500</v>
      </c>
      <c r="CR123" s="5451">
        <f>(CK123*1000-CQ123)</f>
        <v>0</v>
      </c>
      <c r="CS123" s="5452">
        <f>(CM123*CQ123/1000)</f>
        <v>31934.924999999999</v>
      </c>
      <c r="CT123" s="5453">
        <f>(CS123*0.03)</f>
        <v>958.04774999999995</v>
      </c>
      <c r="CU123" s="5451">
        <v>3</v>
      </c>
      <c r="CV123" s="5126"/>
      <c r="CW123" s="5139"/>
      <c r="CX123" s="5480"/>
      <c r="CY123" s="5481"/>
      <c r="CZ123" s="5481"/>
      <c r="DA123" s="5482"/>
      <c r="DB123" s="5482"/>
      <c r="DC123" s="5482"/>
      <c r="DD123" s="5482"/>
      <c r="DE123" s="5482"/>
      <c r="DF123" s="5482"/>
      <c r="DG123" s="5482"/>
      <c r="DH123" s="5482"/>
      <c r="DI123" s="5482"/>
      <c r="DJ123" s="5482"/>
      <c r="DK123" s="5482"/>
      <c r="DL123" s="5482"/>
      <c r="DM123" s="5483"/>
      <c r="DO123" s="5025"/>
      <c r="DP123" s="5013"/>
      <c r="DQ123" s="5013"/>
      <c r="DR123" s="5013"/>
      <c r="DS123" s="5013"/>
      <c r="DT123" s="5013"/>
      <c r="DU123" s="5013"/>
      <c r="DV123" s="5013"/>
      <c r="DW123" s="5035"/>
      <c r="DX123" s="5013"/>
      <c r="DY123" s="5013"/>
      <c r="DZ123" s="5013"/>
      <c r="EA123" s="5013"/>
      <c r="EB123" s="5013"/>
      <c r="EC123" s="5013"/>
      <c r="ED123" s="5348"/>
      <c r="EE123" s="5026"/>
      <c r="EF123" s="4994"/>
      <c r="EG123" s="4449"/>
      <c r="EH123" s="4449"/>
      <c r="EI123" s="4449"/>
      <c r="EJ123" s="182"/>
      <c r="EK123" s="182"/>
      <c r="EL123" s="182"/>
      <c r="EM123" s="182"/>
      <c r="EN123" s="182"/>
      <c r="EO123" s="182"/>
      <c r="EP123" s="182"/>
      <c r="EQ123" s="182"/>
      <c r="ER123" s="182"/>
      <c r="ES123" s="182"/>
      <c r="ET123" s="182"/>
      <c r="EU123" s="182"/>
      <c r="EV123" s="182"/>
      <c r="EX123" s="5528"/>
      <c r="EY123" s="5529"/>
      <c r="EZ123" s="5529"/>
      <c r="FA123" s="5529"/>
      <c r="FB123" s="5529"/>
      <c r="FC123" s="5529"/>
      <c r="FD123" s="5529"/>
      <c r="FE123" s="5529"/>
      <c r="FF123" s="5530"/>
      <c r="FG123" s="5529"/>
      <c r="FH123" s="5529"/>
      <c r="FI123" s="5529"/>
      <c r="FJ123" s="5529"/>
      <c r="FK123" s="5529"/>
      <c r="FL123" s="5529"/>
      <c r="FM123" s="6236"/>
      <c r="FN123" s="5531"/>
      <c r="FO123" s="5554"/>
      <c r="FP123" s="5534"/>
      <c r="FQ123" s="5534"/>
      <c r="FR123" s="5534"/>
      <c r="FS123" s="5535"/>
      <c r="FT123" s="5535"/>
      <c r="FU123" s="5535"/>
      <c r="FV123" s="5535"/>
      <c r="FW123" s="5535"/>
      <c r="FX123" s="5535"/>
      <c r="FY123" s="5535"/>
      <c r="FZ123" s="5535"/>
      <c r="GA123" s="5535"/>
      <c r="GB123" s="5535"/>
      <c r="GC123" s="5535"/>
      <c r="GD123" s="5535"/>
      <c r="GF123" s="5123"/>
      <c r="GG123" s="5124"/>
      <c r="GH123" s="5124"/>
      <c r="GI123" s="5124"/>
      <c r="GJ123" s="5124"/>
      <c r="GK123" s="5124"/>
      <c r="GL123" s="5124"/>
      <c r="GM123" s="5124"/>
      <c r="GN123" s="5125"/>
      <c r="GO123" s="5124"/>
      <c r="GP123" s="5124"/>
      <c r="GQ123" s="5124"/>
      <c r="GR123" s="5124"/>
      <c r="GS123" s="5124"/>
      <c r="GT123" s="5124"/>
      <c r="GU123" s="5126"/>
      <c r="GV123" s="5139"/>
      <c r="GW123" s="5127"/>
      <c r="GX123" s="5127"/>
      <c r="GY123" s="5127"/>
      <c r="GZ123" s="2557"/>
      <c r="HA123" s="2557"/>
      <c r="HB123" s="2557"/>
      <c r="HC123" s="2557"/>
      <c r="HD123" s="2557"/>
      <c r="HE123" s="2557"/>
      <c r="HF123" s="2557"/>
      <c r="HG123" s="2557"/>
      <c r="HH123" s="2557"/>
      <c r="HI123" s="2557"/>
      <c r="HJ123" s="2557"/>
      <c r="HK123" s="2557"/>
    </row>
    <row r="124" spans="3:219">
      <c r="P124" s="5593"/>
      <c r="Q124" s="5617"/>
      <c r="R124" s="5623"/>
      <c r="S124" s="5589"/>
      <c r="T124" s="5595"/>
      <c r="U124" s="5596"/>
      <c r="V124" s="5594"/>
      <c r="W124" s="5597"/>
      <c r="X124" s="4482"/>
      <c r="Y124" s="5595"/>
      <c r="Z124" s="5599"/>
      <c r="AA124" s="5609"/>
      <c r="AB124" s="5609"/>
      <c r="AC124" s="5600"/>
      <c r="AD124" s="5600"/>
      <c r="AE124" s="5609"/>
      <c r="AF124" s="5602"/>
      <c r="AH124" s="5724"/>
      <c r="AI124" s="5725"/>
      <c r="AJ124" s="5765"/>
      <c r="AK124" s="5766"/>
      <c r="AL124" s="5766"/>
      <c r="AM124" s="5766"/>
      <c r="AN124" s="5766"/>
      <c r="AO124" s="5766"/>
      <c r="AP124" s="5766"/>
      <c r="AQ124" s="5766"/>
      <c r="AR124" s="5767"/>
      <c r="AS124" s="5767"/>
      <c r="AT124" s="5766"/>
      <c r="AU124" s="5766"/>
      <c r="AV124" s="2091"/>
      <c r="AW124" s="5768"/>
    </row>
    <row r="125" spans="3:219">
      <c r="P125" s="5635"/>
      <c r="Q125" s="5589"/>
      <c r="R125" s="5605"/>
      <c r="S125" s="5589"/>
      <c r="T125" s="5595"/>
      <c r="U125" s="5596"/>
      <c r="V125" s="5594"/>
      <c r="W125" s="5597"/>
      <c r="X125" s="4482"/>
      <c r="Y125" s="5595"/>
      <c r="Z125" s="5594"/>
      <c r="AA125" s="5598"/>
      <c r="AB125" s="5594"/>
      <c r="AC125" s="5608"/>
      <c r="AD125" s="5608"/>
      <c r="AE125" s="5609"/>
      <c r="AF125" s="5602"/>
      <c r="AH125" s="5724"/>
      <c r="AI125" s="5725"/>
      <c r="AJ125" s="5765"/>
      <c r="AK125" s="5766"/>
      <c r="AL125" s="5766"/>
      <c r="AM125" s="5766"/>
      <c r="AN125" s="5766"/>
      <c r="AO125" s="5766"/>
      <c r="AP125" s="5766"/>
      <c r="AQ125" s="5766"/>
      <c r="AR125" s="5767"/>
      <c r="AS125" s="5767"/>
      <c r="AT125" s="5766"/>
      <c r="AU125" s="5766"/>
      <c r="AV125" s="2091"/>
      <c r="AW125" s="5768"/>
    </row>
    <row r="126" spans="3:219">
      <c r="P126" s="5593"/>
      <c r="Q126" s="5589"/>
      <c r="R126" s="5688"/>
      <c r="S126" s="5612"/>
      <c r="T126" s="5610"/>
      <c r="U126" s="5689"/>
      <c r="V126" s="5612"/>
      <c r="W126" s="5613"/>
      <c r="X126" s="5614"/>
      <c r="Y126" s="5610"/>
      <c r="Z126" s="5612"/>
      <c r="AA126" s="5630"/>
      <c r="AB126" s="5612"/>
      <c r="AC126" s="5686"/>
      <c r="AD126" s="5629"/>
      <c r="AE126" s="5589"/>
      <c r="AF126" s="5602"/>
      <c r="AH126" s="5724"/>
      <c r="AI126" s="5725"/>
      <c r="AJ126" s="5765"/>
      <c r="AK126" s="5766"/>
      <c r="AL126" s="5766"/>
      <c r="AM126" s="5766"/>
      <c r="AN126" s="5766"/>
      <c r="AO126" s="5766"/>
      <c r="AP126" s="5766"/>
      <c r="AQ126" s="5766"/>
      <c r="AR126" s="5767"/>
      <c r="AS126" s="5767"/>
      <c r="AT126" s="5766"/>
      <c r="AU126" s="5766"/>
      <c r="AV126" s="2091"/>
      <c r="AW126" s="5768"/>
    </row>
    <row r="127" spans="3:219">
      <c r="P127" s="5635"/>
      <c r="Q127" s="5589"/>
      <c r="R127" s="5605"/>
      <c r="S127" s="5589"/>
      <c r="T127" s="5595"/>
      <c r="U127" s="5596"/>
      <c r="V127" s="5594"/>
      <c r="W127" s="5597"/>
      <c r="X127" s="4482"/>
      <c r="Y127" s="5595"/>
      <c r="Z127" s="5594"/>
      <c r="AA127" s="5598"/>
      <c r="AB127" s="5594"/>
      <c r="AC127" s="5608"/>
      <c r="AD127" s="5608"/>
      <c r="AE127" s="5609"/>
      <c r="AF127" s="5636"/>
      <c r="AH127" s="5724"/>
      <c r="AI127" s="5725"/>
      <c r="AJ127" s="5765"/>
      <c r="AK127" s="5766"/>
      <c r="AL127" s="5766"/>
      <c r="AM127" s="5766"/>
      <c r="AN127" s="5766"/>
      <c r="AO127" s="5766"/>
      <c r="AP127" s="5766"/>
      <c r="AQ127" s="5766"/>
      <c r="AR127" s="5767"/>
      <c r="AS127" s="5767"/>
      <c r="AT127" s="5766"/>
      <c r="AU127" s="5766"/>
      <c r="AV127" s="2091"/>
      <c r="AW127" s="5768"/>
    </row>
    <row r="128" spans="3:219">
      <c r="P128" s="5637"/>
      <c r="Q128" s="5638"/>
      <c r="R128" s="5626"/>
      <c r="S128" s="5612"/>
      <c r="T128" s="5606"/>
      <c r="U128" s="5671"/>
      <c r="V128" s="5612"/>
      <c r="W128" s="5629"/>
      <c r="X128" s="4482"/>
      <c r="Y128" s="5595"/>
      <c r="Z128" s="5594"/>
      <c r="AA128" s="5598"/>
      <c r="AB128" s="5594"/>
      <c r="AC128" s="5608"/>
      <c r="AD128" s="5608"/>
      <c r="AE128" s="5609"/>
      <c r="AF128" s="5636"/>
      <c r="AH128" s="5724"/>
      <c r="AI128" s="5725"/>
      <c r="AJ128" s="5765"/>
      <c r="AK128" s="5766"/>
      <c r="AL128" s="5766"/>
      <c r="AM128" s="5766"/>
      <c r="AN128" s="5766"/>
      <c r="AO128" s="5766"/>
      <c r="AP128" s="5766"/>
      <c r="AQ128" s="5766"/>
      <c r="AR128" s="5767"/>
      <c r="AS128" s="5767"/>
      <c r="AT128" s="5766"/>
      <c r="AU128" s="5766"/>
      <c r="AV128" s="2091"/>
      <c r="AW128" s="5768"/>
    </row>
    <row r="129" spans="16:49">
      <c r="P129" s="5637"/>
      <c r="Q129" s="5638"/>
      <c r="R129" s="5626"/>
      <c r="S129" s="5612"/>
      <c r="T129" s="5627"/>
      <c r="U129" s="5628"/>
      <c r="V129" s="5612"/>
      <c r="W129" s="5629"/>
      <c r="X129" s="5614"/>
      <c r="Y129" s="5610"/>
      <c r="Z129" s="5612"/>
      <c r="AA129" s="5630"/>
      <c r="AB129" s="5630"/>
      <c r="AC129" s="5616"/>
      <c r="AD129" s="5629"/>
      <c r="AE129" s="5589"/>
      <c r="AF129" s="5636"/>
      <c r="AH129" s="5724"/>
      <c r="AI129" s="5725"/>
      <c r="AJ129" s="5765"/>
      <c r="AK129" s="5766"/>
      <c r="AL129" s="5766"/>
      <c r="AM129" s="5766"/>
      <c r="AN129" s="5766"/>
      <c r="AO129" s="5766"/>
      <c r="AP129" s="5766"/>
      <c r="AQ129" s="5766"/>
      <c r="AR129" s="5767"/>
      <c r="AS129" s="5767"/>
      <c r="AT129" s="5766"/>
      <c r="AU129" s="5766"/>
      <c r="AV129" s="2091"/>
      <c r="AW129" s="5768"/>
    </row>
    <row r="130" spans="16:49" ht="15" thickBot="1">
      <c r="P130" s="5690"/>
      <c r="Q130" s="5691"/>
      <c r="R130" s="5692"/>
      <c r="S130" s="5693"/>
      <c r="T130" s="5694"/>
      <c r="U130" s="5695"/>
      <c r="V130" s="5693"/>
      <c r="W130" s="5696"/>
      <c r="X130" s="5697"/>
      <c r="Y130" s="5698"/>
      <c r="Z130" s="5693"/>
      <c r="AA130" s="5699"/>
      <c r="AB130" s="5699"/>
      <c r="AC130" s="5700"/>
      <c r="AD130" s="5696"/>
      <c r="AE130" s="5701"/>
      <c r="AF130" s="5636"/>
      <c r="AH130" s="5681"/>
      <c r="AI130" s="5658"/>
      <c r="AJ130" s="5769"/>
      <c r="AK130" s="3655"/>
      <c r="AL130" s="3655"/>
      <c r="AM130" s="3655"/>
      <c r="AN130" s="3655"/>
      <c r="AO130" s="3655"/>
      <c r="AP130" s="3655"/>
      <c r="AQ130" s="3655"/>
      <c r="AR130" s="5770"/>
      <c r="AS130" s="5770"/>
      <c r="AT130" s="3655"/>
      <c r="AU130" s="3655"/>
      <c r="AV130" s="2151"/>
      <c r="AW130" s="5771"/>
    </row>
    <row r="131" spans="16:49">
      <c r="P131" s="5679"/>
      <c r="Q131" s="5654"/>
      <c r="R131" s="5654"/>
      <c r="S131" s="5654"/>
      <c r="T131" s="5654"/>
      <c r="U131" s="5680"/>
      <c r="V131" s="5654"/>
      <c r="W131" s="5654"/>
      <c r="X131" s="5654"/>
      <c r="Y131" s="5653"/>
      <c r="Z131" s="5654"/>
      <c r="AA131" s="5702"/>
      <c r="AB131" s="5654"/>
      <c r="AC131" s="5654"/>
      <c r="AD131" s="5654"/>
      <c r="AE131" s="5654"/>
      <c r="AF131" s="5636"/>
      <c r="AH131" s="5660"/>
      <c r="AI131" s="5660"/>
      <c r="AJ131" s="5734"/>
      <c r="AK131" s="5577"/>
      <c r="AL131" s="5577"/>
      <c r="AM131" s="5577"/>
      <c r="AN131" s="5577"/>
      <c r="AO131" s="5577"/>
      <c r="AP131" s="5577"/>
      <c r="AQ131" s="5577"/>
      <c r="AR131" s="5577"/>
      <c r="AS131" s="5577"/>
      <c r="AT131" s="5577"/>
      <c r="AU131" s="5577"/>
      <c r="AV131" s="5577"/>
      <c r="AW131" s="5577"/>
    </row>
    <row r="132" spans="16:49">
      <c r="P132" s="5724"/>
      <c r="Q132" s="5725"/>
      <c r="R132" s="5725"/>
      <c r="S132" s="5725"/>
      <c r="T132" s="5725"/>
      <c r="U132" s="5726"/>
      <c r="V132" s="5725"/>
      <c r="W132" s="5725"/>
      <c r="X132" s="5725"/>
      <c r="Y132" s="5727"/>
      <c r="Z132" s="5725"/>
      <c r="AA132" s="5725"/>
      <c r="AB132" s="5725"/>
      <c r="AC132" s="5733"/>
      <c r="AD132" s="5733"/>
      <c r="AE132" s="5725"/>
      <c r="AF132" s="5602"/>
      <c r="AH132" s="5660"/>
      <c r="AI132" s="5660"/>
      <c r="AJ132" s="5734"/>
      <c r="AK132" s="5577"/>
      <c r="AL132" s="5577"/>
      <c r="AM132" s="5577"/>
      <c r="AN132" s="5577"/>
      <c r="AO132" s="5577"/>
      <c r="AP132" s="5577"/>
      <c r="AQ132" s="5577"/>
      <c r="AR132" s="5577"/>
      <c r="AS132" s="5577"/>
      <c r="AT132" s="5577"/>
      <c r="AU132" s="5577"/>
      <c r="AV132" s="5577"/>
      <c r="AW132" s="5577"/>
    </row>
    <row r="133" spans="16:49" ht="15" thickBot="1">
      <c r="P133" s="5891"/>
      <c r="Q133" s="5892"/>
      <c r="R133" s="5892"/>
      <c r="S133" s="5892"/>
      <c r="T133" s="5892"/>
      <c r="U133" s="5892"/>
      <c r="V133" s="5892"/>
      <c r="W133" s="5892"/>
      <c r="X133" s="5892"/>
      <c r="Y133" s="5893"/>
      <c r="Z133" s="5892"/>
      <c r="AA133" s="5892"/>
      <c r="AB133" s="5892"/>
      <c r="AC133" s="5897"/>
      <c r="AD133" s="5897"/>
      <c r="AE133" s="5892"/>
      <c r="AF133" s="5894"/>
      <c r="AH133" s="5742" t="s">
        <v>1366</v>
      </c>
      <c r="AI133" s="5660"/>
      <c r="AJ133" s="5734"/>
      <c r="AK133" s="5577"/>
      <c r="AL133" s="5577"/>
      <c r="AM133" s="5577"/>
      <c r="AN133" s="5577"/>
      <c r="AO133" s="5577"/>
      <c r="AP133" s="5577"/>
      <c r="AQ133" s="5577"/>
      <c r="AR133" s="5577"/>
      <c r="AS133" s="5577"/>
      <c r="AT133" s="5577"/>
      <c r="AU133" s="5577"/>
      <c r="AV133" s="5577"/>
      <c r="AW133" s="5577"/>
    </row>
    <row r="134" spans="16:49">
      <c r="AH134" s="5579"/>
      <c r="AI134" s="5772"/>
      <c r="AJ134" s="5773" t="s">
        <v>14</v>
      </c>
      <c r="AK134" s="5773" t="s">
        <v>12</v>
      </c>
      <c r="AL134" s="5773"/>
      <c r="AM134" s="5773"/>
      <c r="AN134" s="5773" t="s">
        <v>15</v>
      </c>
      <c r="AO134" s="5773" t="s">
        <v>12</v>
      </c>
      <c r="AP134" s="5773" t="s">
        <v>12</v>
      </c>
      <c r="AQ134" s="5773"/>
      <c r="AR134" s="5773"/>
      <c r="AS134" s="5773"/>
      <c r="AT134" s="5773"/>
      <c r="AU134" s="5773" t="s">
        <v>0</v>
      </c>
      <c r="AV134" s="5774"/>
      <c r="AW134" s="5775"/>
    </row>
    <row r="135" spans="16:49" ht="16.2" thickBot="1">
      <c r="P135" s="5683" t="s">
        <v>1443</v>
      </c>
      <c r="Q135" s="5683"/>
      <c r="R135" s="5577"/>
      <c r="S135" s="5577"/>
      <c r="T135" s="5577"/>
      <c r="U135" s="5577"/>
      <c r="V135" s="5577"/>
      <c r="W135" s="5577"/>
      <c r="X135" s="5577"/>
      <c r="Y135" s="5577"/>
      <c r="Z135" s="5577"/>
      <c r="AA135" s="5577"/>
      <c r="AB135" s="5577"/>
      <c r="AC135" s="5577"/>
      <c r="AD135" s="5577"/>
      <c r="AE135" s="5743"/>
      <c r="AF135" s="5577"/>
      <c r="AH135" s="5580" t="s">
        <v>4</v>
      </c>
      <c r="AI135" s="5776" t="s">
        <v>18</v>
      </c>
      <c r="AJ135" s="5777" t="s">
        <v>19</v>
      </c>
      <c r="AK135" s="5777" t="s">
        <v>19</v>
      </c>
      <c r="AL135" s="5777" t="s">
        <v>20</v>
      </c>
      <c r="AM135" s="5777" t="s">
        <v>21</v>
      </c>
      <c r="AN135" s="5777" t="s">
        <v>22</v>
      </c>
      <c r="AO135" s="5777" t="s">
        <v>23</v>
      </c>
      <c r="AP135" s="5777" t="s">
        <v>23</v>
      </c>
      <c r="AQ135" s="5777" t="s">
        <v>24</v>
      </c>
      <c r="AR135" s="5777" t="s">
        <v>20</v>
      </c>
      <c r="AS135" s="5777" t="s">
        <v>25</v>
      </c>
      <c r="AT135" s="5777" t="s">
        <v>0</v>
      </c>
      <c r="AU135" s="5777" t="s">
        <v>1363</v>
      </c>
      <c r="AV135" s="5778" t="s">
        <v>1388</v>
      </c>
      <c r="AW135" s="5779" t="s">
        <v>26</v>
      </c>
    </row>
    <row r="136" spans="16:49" ht="15" thickBot="1">
      <c r="P136" s="5579"/>
      <c r="Q136" s="5579"/>
      <c r="R136" s="5579"/>
      <c r="S136" s="5579" t="s">
        <v>14</v>
      </c>
      <c r="T136" s="5579" t="s">
        <v>12</v>
      </c>
      <c r="U136" s="5579"/>
      <c r="V136" s="5579"/>
      <c r="W136" s="5579" t="s">
        <v>15</v>
      </c>
      <c r="X136" s="5579" t="s">
        <v>12</v>
      </c>
      <c r="Y136" s="5579" t="s">
        <v>12</v>
      </c>
      <c r="Z136" s="5579"/>
      <c r="AA136" s="5579"/>
      <c r="AB136" s="5579"/>
      <c r="AC136" s="5579"/>
      <c r="AD136" s="5579" t="s">
        <v>0</v>
      </c>
      <c r="AE136" s="5579"/>
      <c r="AF136" s="5579"/>
      <c r="AH136" s="5581"/>
      <c r="AI136" s="5780"/>
      <c r="AJ136" s="5781" t="s">
        <v>3</v>
      </c>
      <c r="AK136" s="5781" t="s">
        <v>18</v>
      </c>
      <c r="AL136" s="5781"/>
      <c r="AM136" s="5781"/>
      <c r="AN136" s="5781" t="s">
        <v>21</v>
      </c>
      <c r="AO136" s="5781" t="s">
        <v>27</v>
      </c>
      <c r="AP136" s="5781" t="s">
        <v>28</v>
      </c>
      <c r="AQ136" s="5781"/>
      <c r="AR136" s="5781"/>
      <c r="AS136" s="5781"/>
      <c r="AT136" s="5781"/>
      <c r="AU136" s="5781" t="s">
        <v>11</v>
      </c>
      <c r="AV136" s="5782"/>
      <c r="AW136" s="5783"/>
    </row>
    <row r="137" spans="16:49">
      <c r="P137" s="5580" t="s">
        <v>3</v>
      </c>
      <c r="Q137" s="5580" t="s">
        <v>4</v>
      </c>
      <c r="R137" s="5580" t="s">
        <v>18</v>
      </c>
      <c r="S137" s="5580" t="s">
        <v>19</v>
      </c>
      <c r="T137" s="5580" t="s">
        <v>19</v>
      </c>
      <c r="U137" s="5580" t="s">
        <v>20</v>
      </c>
      <c r="V137" s="5580" t="s">
        <v>21</v>
      </c>
      <c r="W137" s="5580" t="s">
        <v>22</v>
      </c>
      <c r="X137" s="5580" t="s">
        <v>23</v>
      </c>
      <c r="Y137" s="5580" t="s">
        <v>23</v>
      </c>
      <c r="Z137" s="5580" t="s">
        <v>1227</v>
      </c>
      <c r="AA137" s="5580" t="s">
        <v>20</v>
      </c>
      <c r="AB137" s="5580" t="s">
        <v>25</v>
      </c>
      <c r="AC137" s="5580" t="s">
        <v>0</v>
      </c>
      <c r="AD137" s="5580" t="s">
        <v>1363</v>
      </c>
      <c r="AE137" s="5580" t="s">
        <v>1388</v>
      </c>
      <c r="AF137" s="5580" t="s">
        <v>26</v>
      </c>
      <c r="AH137" s="5809"/>
      <c r="AI137" s="5761"/>
      <c r="AJ137" s="5761"/>
      <c r="AK137" s="3565"/>
      <c r="AL137" s="3565"/>
      <c r="AM137" s="3565"/>
      <c r="AN137" s="3565"/>
      <c r="AO137" s="3565"/>
      <c r="AP137" s="3565"/>
      <c r="AQ137" s="3565"/>
      <c r="AR137" s="5762"/>
      <c r="AS137" s="5762"/>
      <c r="AT137" s="3565"/>
      <c r="AU137" s="3565"/>
      <c r="AV137" s="2091"/>
      <c r="AW137" s="5763"/>
    </row>
    <row r="138" spans="16:49" ht="15" thickBot="1">
      <c r="P138" s="5581"/>
      <c r="Q138" s="5581"/>
      <c r="R138" s="5581"/>
      <c r="S138" s="5581" t="s">
        <v>3</v>
      </c>
      <c r="T138" s="5581" t="s">
        <v>18</v>
      </c>
      <c r="U138" s="5581"/>
      <c r="V138" s="5581"/>
      <c r="W138" s="5581" t="s">
        <v>21</v>
      </c>
      <c r="X138" s="5581" t="s">
        <v>27</v>
      </c>
      <c r="Y138" s="5581" t="s">
        <v>28</v>
      </c>
      <c r="Z138" s="5581"/>
      <c r="AA138" s="5581"/>
      <c r="AB138" s="5581"/>
      <c r="AC138" s="5581"/>
      <c r="AD138" s="5581" t="s">
        <v>11</v>
      </c>
      <c r="AE138" s="5581"/>
      <c r="AF138" s="5581"/>
      <c r="AH138" s="5810"/>
      <c r="AI138" s="3674"/>
      <c r="AJ138" s="3674"/>
      <c r="AK138" s="2091"/>
      <c r="AL138" s="2091"/>
      <c r="AM138" s="2091"/>
      <c r="AN138" s="2091"/>
      <c r="AO138" s="2091"/>
      <c r="AP138" s="2091"/>
      <c r="AQ138" s="2091"/>
      <c r="AR138" s="2092"/>
      <c r="AS138" s="2092"/>
      <c r="AT138" s="2091"/>
      <c r="AU138" s="2091"/>
      <c r="AV138" s="2091"/>
      <c r="AW138" s="2150"/>
    </row>
    <row r="139" spans="16:49">
      <c r="P139" s="5582"/>
      <c r="Q139" s="5583"/>
      <c r="R139" s="5584"/>
      <c r="S139" s="5584"/>
      <c r="T139" s="5585"/>
      <c r="U139" s="5586"/>
      <c r="V139" s="5584"/>
      <c r="W139" s="5587"/>
      <c r="X139" s="5588"/>
      <c r="Y139" s="5661"/>
      <c r="Z139" s="5583"/>
      <c r="AA139" s="5662"/>
      <c r="AB139" s="5662"/>
      <c r="AC139" s="5591"/>
      <c r="AD139" s="5591"/>
      <c r="AE139" s="5663"/>
      <c r="AF139" s="5684"/>
      <c r="AH139" s="5810"/>
      <c r="AI139" s="3674"/>
      <c r="AJ139" s="3674"/>
      <c r="AK139" s="2091"/>
      <c r="AL139" s="2091"/>
      <c r="AM139" s="2091"/>
      <c r="AN139" s="2091"/>
      <c r="AO139" s="2091"/>
      <c r="AP139" s="2091"/>
      <c r="AQ139" s="2091"/>
      <c r="AR139" s="2092"/>
      <c r="AS139" s="2092"/>
      <c r="AT139" s="2091"/>
      <c r="AU139" s="2091"/>
      <c r="AV139" s="2091"/>
      <c r="AW139" s="2150"/>
    </row>
    <row r="140" spans="16:49">
      <c r="P140" s="5593"/>
      <c r="Q140" s="5594"/>
      <c r="R140" s="5603"/>
      <c r="S140" s="5589"/>
      <c r="T140" s="5595"/>
      <c r="U140" s="5596"/>
      <c r="V140" s="5589"/>
      <c r="W140" s="5597"/>
      <c r="X140" s="4482"/>
      <c r="Y140" s="5634"/>
      <c r="Z140" s="3605"/>
      <c r="AA140" s="5609"/>
      <c r="AB140" s="5609"/>
      <c r="AC140" s="5600"/>
      <c r="AD140" s="5600"/>
      <c r="AE140" s="5632"/>
      <c r="AF140" s="5672"/>
      <c r="AH140" s="5810"/>
      <c r="AI140" s="3674"/>
      <c r="AJ140" s="3674"/>
      <c r="AK140" s="2091"/>
      <c r="AL140" s="2091"/>
      <c r="AM140" s="2091"/>
      <c r="AN140" s="2091"/>
      <c r="AO140" s="2091"/>
      <c r="AP140" s="2091"/>
      <c r="AQ140" s="2091"/>
      <c r="AR140" s="2092"/>
      <c r="AS140" s="2092"/>
      <c r="AT140" s="2091"/>
      <c r="AU140" s="2091"/>
      <c r="AV140" s="2091"/>
      <c r="AW140" s="2150"/>
    </row>
    <row r="141" spans="16:49">
      <c r="P141" s="5593"/>
      <c r="Q141" s="5594"/>
      <c r="R141" s="5589"/>
      <c r="S141" s="5589"/>
      <c r="T141" s="5595"/>
      <c r="U141" s="5596"/>
      <c r="V141" s="5589"/>
      <c r="W141" s="5597"/>
      <c r="X141" s="4482"/>
      <c r="Y141" s="5634"/>
      <c r="Z141" s="5589"/>
      <c r="AA141" s="5609"/>
      <c r="AB141" s="5609"/>
      <c r="AC141" s="5600"/>
      <c r="AD141" s="5600"/>
      <c r="AE141" s="5632"/>
      <c r="AF141" s="5672"/>
      <c r="AH141" s="5810"/>
      <c r="AI141" s="3674"/>
      <c r="AJ141" s="3674"/>
      <c r="AK141" s="2091"/>
      <c r="AL141" s="2091"/>
      <c r="AM141" s="2091"/>
      <c r="AN141" s="2091"/>
      <c r="AO141" s="2091"/>
      <c r="AP141" s="2091"/>
      <c r="AQ141" s="2091"/>
      <c r="AR141" s="2092"/>
      <c r="AS141" s="2092"/>
      <c r="AT141" s="2091"/>
      <c r="AU141" s="2091"/>
      <c r="AV141" s="2091"/>
      <c r="AW141" s="2150"/>
    </row>
    <row r="142" spans="16:49">
      <c r="P142" s="5637"/>
      <c r="Q142" s="5638"/>
      <c r="R142" s="5626"/>
      <c r="S142" s="5612"/>
      <c r="T142" s="5606"/>
      <c r="U142" s="5671"/>
      <c r="V142" s="5612"/>
      <c r="W142" s="5629"/>
      <c r="X142" s="4482"/>
      <c r="Y142" s="5595"/>
      <c r="Z142" s="5594"/>
      <c r="AA142" s="5598"/>
      <c r="AB142" s="5594"/>
      <c r="AC142" s="5608"/>
      <c r="AD142" s="5608"/>
      <c r="AE142" s="5609"/>
      <c r="AF142" s="5602"/>
      <c r="AH142" s="5810"/>
      <c r="AI142" s="3674"/>
      <c r="AJ142" s="3674"/>
      <c r="AK142" s="2091"/>
      <c r="AL142" s="2091"/>
      <c r="AM142" s="2091"/>
      <c r="AN142" s="2091"/>
      <c r="AO142" s="2091"/>
      <c r="AP142" s="2091"/>
      <c r="AQ142" s="2091"/>
      <c r="AR142" s="2092"/>
      <c r="AS142" s="2092"/>
      <c r="AT142" s="2091"/>
      <c r="AU142" s="2091"/>
      <c r="AV142" s="2091"/>
      <c r="AW142" s="2150"/>
    </row>
    <row r="143" spans="16:49">
      <c r="P143" s="5637"/>
      <c r="Q143" s="5638"/>
      <c r="R143" s="5626"/>
      <c r="S143" s="5612"/>
      <c r="T143" s="5606"/>
      <c r="U143" s="5671"/>
      <c r="V143" s="5612"/>
      <c r="W143" s="5629"/>
      <c r="X143" s="4482"/>
      <c r="Y143" s="5595"/>
      <c r="Z143" s="5594"/>
      <c r="AA143" s="5598"/>
      <c r="AB143" s="5594"/>
      <c r="AC143" s="5608"/>
      <c r="AD143" s="5608"/>
      <c r="AE143" s="5609"/>
      <c r="AF143" s="5602"/>
      <c r="AH143" s="5810"/>
      <c r="AI143" s="3674"/>
      <c r="AJ143" s="3674"/>
      <c r="AK143" s="2091"/>
      <c r="AL143" s="2091"/>
      <c r="AM143" s="2091"/>
      <c r="AN143" s="2091"/>
      <c r="AO143" s="2091"/>
      <c r="AP143" s="2091"/>
      <c r="AQ143" s="2091"/>
      <c r="AR143" s="2092"/>
      <c r="AS143" s="2092"/>
      <c r="AT143" s="2091"/>
      <c r="AU143" s="2091"/>
      <c r="AV143" s="2091"/>
      <c r="AW143" s="2150"/>
    </row>
    <row r="144" spans="16:49">
      <c r="P144" s="5637"/>
      <c r="Q144" s="5673"/>
      <c r="R144" s="5612"/>
      <c r="S144" s="5589"/>
      <c r="T144" s="5627"/>
      <c r="U144" s="5685"/>
      <c r="V144" s="5612"/>
      <c r="W144" s="5686"/>
      <c r="X144" s="4482"/>
      <c r="Y144" s="5595"/>
      <c r="Z144" s="5594"/>
      <c r="AA144" s="5598"/>
      <c r="AB144" s="5594"/>
      <c r="AC144" s="5608"/>
      <c r="AD144" s="5608"/>
      <c r="AE144" s="5609"/>
      <c r="AF144" s="5602"/>
      <c r="AH144" s="5810"/>
      <c r="AI144" s="3674"/>
      <c r="AJ144" s="3674"/>
      <c r="AK144" s="2091"/>
      <c r="AL144" s="2091"/>
      <c r="AM144" s="2091"/>
      <c r="AN144" s="2091"/>
      <c r="AO144" s="2091"/>
      <c r="AP144" s="2091"/>
      <c r="AQ144" s="2091"/>
      <c r="AR144" s="2092"/>
      <c r="AS144" s="2092"/>
      <c r="AT144" s="2091"/>
      <c r="AU144" s="2091"/>
      <c r="AV144" s="2091"/>
      <c r="AW144" s="2150"/>
    </row>
    <row r="145" spans="16:49" ht="15" thickBot="1">
      <c r="P145" s="5665"/>
      <c r="Q145" s="5594"/>
      <c r="R145" s="5666"/>
      <c r="S145" s="5589"/>
      <c r="T145" s="5667"/>
      <c r="U145" s="5668"/>
      <c r="V145" s="5669"/>
      <c r="W145" s="5670"/>
      <c r="X145" s="4482"/>
      <c r="Y145" s="5634"/>
      <c r="Z145" s="5589"/>
      <c r="AA145" s="5609"/>
      <c r="AB145" s="5609"/>
      <c r="AC145" s="5600"/>
      <c r="AD145" s="5600"/>
      <c r="AE145" s="5632"/>
      <c r="AF145" s="5604"/>
      <c r="AH145" s="5811"/>
      <c r="AI145" s="4185"/>
      <c r="AJ145" s="4185"/>
      <c r="AK145" s="2151"/>
      <c r="AL145" s="2151"/>
      <c r="AM145" s="2151"/>
      <c r="AN145" s="2151"/>
      <c r="AO145" s="2151"/>
      <c r="AP145" s="2151"/>
      <c r="AQ145" s="2151"/>
      <c r="AR145" s="3057"/>
      <c r="AS145" s="3057"/>
      <c r="AT145" s="2151"/>
      <c r="AU145" s="2151"/>
      <c r="AV145" s="2151"/>
      <c r="AW145" s="2152"/>
    </row>
    <row r="146" spans="16:49">
      <c r="P146" s="5593"/>
      <c r="Q146" s="5594"/>
      <c r="R146" s="5589"/>
      <c r="S146" s="5589"/>
      <c r="T146" s="5595"/>
      <c r="U146" s="5596"/>
      <c r="V146" s="5589"/>
      <c r="W146" s="5597"/>
      <c r="X146" s="4482"/>
      <c r="Y146" s="5634"/>
      <c r="Z146" s="5687"/>
      <c r="AA146" s="5609"/>
      <c r="AB146" s="5609"/>
      <c r="AC146" s="5600"/>
      <c r="AD146" s="5600"/>
      <c r="AE146" s="5632"/>
      <c r="AF146" s="5602"/>
      <c r="AH146" s="4955"/>
      <c r="AI146" s="4955"/>
      <c r="AJ146" s="4955"/>
      <c r="AK146" s="2024"/>
      <c r="AL146" s="2024"/>
      <c r="AM146" s="2024"/>
      <c r="AN146" s="2024"/>
      <c r="AO146" s="2024"/>
      <c r="AP146" s="2024"/>
      <c r="AQ146" s="2024"/>
      <c r="AR146" s="2024"/>
      <c r="AS146" s="2024"/>
      <c r="AT146" s="2024"/>
      <c r="AU146" s="2024"/>
      <c r="AV146" s="2024"/>
      <c r="AW146" s="2024"/>
    </row>
    <row r="147" spans="16:49" ht="15" thickBot="1">
      <c r="P147" s="5593"/>
      <c r="Q147" s="5594"/>
      <c r="R147" s="5603"/>
      <c r="S147" s="5589"/>
      <c r="T147" s="5595"/>
      <c r="U147" s="5596"/>
      <c r="V147" s="5589"/>
      <c r="W147" s="5597"/>
      <c r="X147" s="4482"/>
      <c r="Y147" s="5634"/>
      <c r="Z147" s="5589"/>
      <c r="AA147" s="5609"/>
      <c r="AB147" s="5609"/>
      <c r="AC147" s="5600"/>
      <c r="AD147" s="5600"/>
      <c r="AE147" s="5632"/>
      <c r="AF147" s="5602"/>
      <c r="AH147" s="5742" t="s">
        <v>1222</v>
      </c>
      <c r="AI147" s="4955"/>
      <c r="AJ147" s="4955"/>
      <c r="AK147" s="2024"/>
      <c r="AL147" s="2024"/>
      <c r="AM147" s="2024"/>
      <c r="AN147" s="2024"/>
      <c r="AO147" s="2024"/>
      <c r="AP147" s="2024"/>
      <c r="AQ147" s="2024"/>
      <c r="AR147" s="2024"/>
      <c r="AS147" s="2024"/>
      <c r="AT147" s="2024"/>
      <c r="AU147" s="2024"/>
      <c r="AV147" s="2024"/>
      <c r="AW147" s="2024"/>
    </row>
    <row r="148" spans="16:49">
      <c r="P148" s="5824"/>
      <c r="Q148" s="5638"/>
      <c r="R148" s="6203"/>
      <c r="S148" s="5617"/>
      <c r="T148" s="6204"/>
      <c r="U148" s="6205"/>
      <c r="V148" s="6206"/>
      <c r="W148" s="6207"/>
      <c r="X148" s="6210"/>
      <c r="Y148" s="6211"/>
      <c r="Z148" s="5617"/>
      <c r="AA148" s="6212"/>
      <c r="AB148" s="5615"/>
      <c r="AC148" s="5616"/>
      <c r="AD148" s="5616"/>
      <c r="AE148" s="6209"/>
      <c r="AF148" s="5736"/>
      <c r="AH148" s="5579"/>
      <c r="AI148" s="5772"/>
      <c r="AJ148" s="5773" t="s">
        <v>14</v>
      </c>
      <c r="AK148" s="5773" t="s">
        <v>12</v>
      </c>
      <c r="AL148" s="5773"/>
      <c r="AM148" s="5773"/>
      <c r="AN148" s="5773" t="s">
        <v>15</v>
      </c>
      <c r="AO148" s="5773" t="s">
        <v>12</v>
      </c>
      <c r="AP148" s="5773" t="s">
        <v>12</v>
      </c>
      <c r="AQ148" s="5773"/>
      <c r="AR148" s="5773"/>
      <c r="AS148" s="5773"/>
      <c r="AT148" s="5773"/>
      <c r="AU148" s="5773" t="s">
        <v>0</v>
      </c>
      <c r="AV148" s="5774"/>
      <c r="AW148" s="5775"/>
    </row>
    <row r="149" spans="16:49">
      <c r="P149" s="5593"/>
      <c r="Q149" s="5589"/>
      <c r="R149" s="5599"/>
      <c r="S149" s="5599"/>
      <c r="T149" s="5595"/>
      <c r="U149" s="5611"/>
      <c r="V149" s="5612"/>
      <c r="W149" s="5613"/>
      <c r="X149" s="4482"/>
      <c r="Y149" s="5595"/>
      <c r="Z149" s="5599"/>
      <c r="AA149" s="5615"/>
      <c r="AB149" s="5615"/>
      <c r="AC149" s="5616"/>
      <c r="AD149" s="5616"/>
      <c r="AE149" s="5609"/>
      <c r="AF149" s="5602"/>
      <c r="AH149" s="5580" t="s">
        <v>4</v>
      </c>
      <c r="AI149" s="5776" t="s">
        <v>18</v>
      </c>
      <c r="AJ149" s="5777" t="s">
        <v>19</v>
      </c>
      <c r="AK149" s="5777" t="s">
        <v>19</v>
      </c>
      <c r="AL149" s="5777" t="s">
        <v>20</v>
      </c>
      <c r="AM149" s="5777" t="s">
        <v>21</v>
      </c>
      <c r="AN149" s="5777" t="s">
        <v>22</v>
      </c>
      <c r="AO149" s="5777" t="s">
        <v>23</v>
      </c>
      <c r="AP149" s="5777" t="s">
        <v>23</v>
      </c>
      <c r="AQ149" s="5777" t="s">
        <v>24</v>
      </c>
      <c r="AR149" s="5777" t="s">
        <v>20</v>
      </c>
      <c r="AS149" s="5777" t="s">
        <v>25</v>
      </c>
      <c r="AT149" s="5777" t="s">
        <v>0</v>
      </c>
      <c r="AU149" s="5777" t="s">
        <v>1363</v>
      </c>
      <c r="AV149" s="5778" t="s">
        <v>1388</v>
      </c>
      <c r="AW149" s="5779" t="s">
        <v>26</v>
      </c>
    </row>
    <row r="150" spans="16:49" ht="15" thickBot="1">
      <c r="P150" s="5593"/>
      <c r="Q150" s="5589"/>
      <c r="R150" s="5589"/>
      <c r="S150" s="5589"/>
      <c r="T150" s="5595"/>
      <c r="U150" s="5596"/>
      <c r="V150" s="5594"/>
      <c r="W150" s="5597"/>
      <c r="X150" s="4482"/>
      <c r="Y150" s="5595"/>
      <c r="Z150" s="5599"/>
      <c r="AA150" s="5609"/>
      <c r="AB150" s="5609"/>
      <c r="AC150" s="5600"/>
      <c r="AD150" s="5600"/>
      <c r="AE150" s="5609"/>
      <c r="AF150" s="5602"/>
      <c r="AH150" s="5581"/>
      <c r="AI150" s="5780"/>
      <c r="AJ150" s="5781" t="s">
        <v>3</v>
      </c>
      <c r="AK150" s="5781" t="s">
        <v>18</v>
      </c>
      <c r="AL150" s="5781"/>
      <c r="AM150" s="5781"/>
      <c r="AN150" s="5781" t="s">
        <v>21</v>
      </c>
      <c r="AO150" s="5781" t="s">
        <v>27</v>
      </c>
      <c r="AP150" s="5781" t="s">
        <v>28</v>
      </c>
      <c r="AQ150" s="5781"/>
      <c r="AR150" s="5781"/>
      <c r="AS150" s="5781"/>
      <c r="AT150" s="5781"/>
      <c r="AU150" s="5781" t="s">
        <v>11</v>
      </c>
      <c r="AV150" s="5782"/>
      <c r="AW150" s="5783"/>
    </row>
    <row r="151" spans="16:49">
      <c r="P151" s="5593"/>
      <c r="Q151" s="5589"/>
      <c r="R151" s="5618"/>
      <c r="S151" s="5589"/>
      <c r="T151" s="5595"/>
      <c r="U151" s="5619"/>
      <c r="V151" s="5594"/>
      <c r="W151" s="5620"/>
      <c r="X151" s="4482"/>
      <c r="Y151" s="5595"/>
      <c r="Z151" s="5599"/>
      <c r="AA151" s="5621"/>
      <c r="AB151" s="5621"/>
      <c r="AC151" s="5622"/>
      <c r="AD151" s="5622"/>
      <c r="AE151" s="5609"/>
      <c r="AF151" s="5602"/>
      <c r="AH151" s="5809"/>
      <c r="AI151" s="5761"/>
      <c r="AJ151" s="5761"/>
      <c r="AK151" s="3565"/>
      <c r="AL151" s="3565"/>
      <c r="AM151" s="3565"/>
      <c r="AN151" s="3565"/>
      <c r="AO151" s="3565"/>
      <c r="AP151" s="3565"/>
      <c r="AQ151" s="3565"/>
      <c r="AR151" s="5762"/>
      <c r="AS151" s="5762"/>
      <c r="AT151" s="3565"/>
      <c r="AU151" s="3565"/>
      <c r="AV151" s="3565">
        <v>5</v>
      </c>
      <c r="AW151" s="5763"/>
    </row>
    <row r="152" spans="16:49">
      <c r="P152" s="5593"/>
      <c r="Q152" s="5594"/>
      <c r="R152" s="5594"/>
      <c r="S152" s="5594"/>
      <c r="T152" s="5595"/>
      <c r="U152" s="5624"/>
      <c r="V152" s="5594"/>
      <c r="W152" s="5625"/>
      <c r="X152" s="4482"/>
      <c r="Y152" s="5595"/>
      <c r="Z152" s="5599"/>
      <c r="AA152" s="5598"/>
      <c r="AB152" s="5594"/>
      <c r="AC152" s="5608"/>
      <c r="AD152" s="5608"/>
      <c r="AE152" s="5609"/>
      <c r="AF152" s="5602"/>
      <c r="AH152" s="5810"/>
      <c r="AI152" s="3674"/>
      <c r="AJ152" s="3674"/>
      <c r="AK152" s="2091"/>
      <c r="AL152" s="2091"/>
      <c r="AM152" s="2091"/>
      <c r="AN152" s="2091"/>
      <c r="AO152" s="2091"/>
      <c r="AP152" s="2091"/>
      <c r="AQ152" s="2091"/>
      <c r="AR152" s="2092"/>
      <c r="AS152" s="2092"/>
      <c r="AT152" s="2091"/>
      <c r="AU152" s="2091"/>
      <c r="AV152" s="2091">
        <v>5</v>
      </c>
      <c r="AW152" s="2150"/>
    </row>
    <row r="153" spans="16:49">
      <c r="P153" s="5593"/>
      <c r="Q153" s="5617"/>
      <c r="R153" s="5623"/>
      <c r="S153" s="5589"/>
      <c r="T153" s="5595"/>
      <c r="U153" s="5596"/>
      <c r="V153" s="5594"/>
      <c r="W153" s="5597"/>
      <c r="X153" s="4482"/>
      <c r="Y153" s="5595"/>
      <c r="Z153" s="5599"/>
      <c r="AA153" s="5609"/>
      <c r="AB153" s="5609"/>
      <c r="AC153" s="5600"/>
      <c r="AD153" s="5600"/>
      <c r="AE153" s="5609"/>
      <c r="AF153" s="5602"/>
      <c r="AH153" s="5810"/>
      <c r="AI153" s="3674"/>
      <c r="AJ153" s="3674"/>
      <c r="AK153" s="2091"/>
      <c r="AL153" s="2091"/>
      <c r="AM153" s="2091"/>
      <c r="AN153" s="2091"/>
      <c r="AO153" s="2091"/>
      <c r="AP153" s="2091"/>
      <c r="AQ153" s="2091"/>
      <c r="AR153" s="2092"/>
      <c r="AS153" s="2092"/>
      <c r="AT153" s="2091"/>
      <c r="AU153" s="2091"/>
      <c r="AV153" s="2091">
        <v>5</v>
      </c>
      <c r="AW153" s="2150"/>
    </row>
    <row r="154" spans="16:49">
      <c r="P154" s="5635"/>
      <c r="Q154" s="5589"/>
      <c r="R154" s="5605"/>
      <c r="S154" s="5589"/>
      <c r="T154" s="5595"/>
      <c r="U154" s="5596"/>
      <c r="V154" s="5594"/>
      <c r="W154" s="5597"/>
      <c r="X154" s="4482"/>
      <c r="Y154" s="5595"/>
      <c r="Z154" s="5594"/>
      <c r="AA154" s="5598"/>
      <c r="AB154" s="5594"/>
      <c r="AC154" s="5608"/>
      <c r="AD154" s="5608"/>
      <c r="AE154" s="5609"/>
      <c r="AF154" s="5602"/>
      <c r="AH154" s="5810"/>
      <c r="AI154" s="3674"/>
      <c r="AJ154" s="3674"/>
      <c r="AK154" s="2091"/>
      <c r="AL154" s="2091"/>
      <c r="AM154" s="2091"/>
      <c r="AN154" s="2091"/>
      <c r="AO154" s="2091"/>
      <c r="AP154" s="2091"/>
      <c r="AQ154" s="2091"/>
      <c r="AR154" s="2092"/>
      <c r="AS154" s="2092"/>
      <c r="AT154" s="2091"/>
      <c r="AU154" s="2091"/>
      <c r="AV154" s="2091">
        <v>5</v>
      </c>
      <c r="AW154" s="2150"/>
    </row>
    <row r="155" spans="16:49">
      <c r="P155" s="5593"/>
      <c r="Q155" s="5589"/>
      <c r="R155" s="5688"/>
      <c r="S155" s="5612"/>
      <c r="T155" s="5610"/>
      <c r="U155" s="5689"/>
      <c r="V155" s="5612"/>
      <c r="W155" s="5613"/>
      <c r="X155" s="5614"/>
      <c r="Y155" s="5610"/>
      <c r="Z155" s="5612"/>
      <c r="AA155" s="5630"/>
      <c r="AB155" s="5612"/>
      <c r="AC155" s="5686"/>
      <c r="AD155" s="5629"/>
      <c r="AE155" s="5589"/>
      <c r="AF155" s="5602"/>
      <c r="AH155" s="5810"/>
      <c r="AI155" s="3674"/>
      <c r="AJ155" s="3674"/>
      <c r="AK155" s="2091"/>
      <c r="AL155" s="2091"/>
      <c r="AM155" s="2091"/>
      <c r="AN155" s="2091"/>
      <c r="AO155" s="2091"/>
      <c r="AP155" s="2091"/>
      <c r="AQ155" s="2091"/>
      <c r="AR155" s="2092"/>
      <c r="AS155" s="2092"/>
      <c r="AT155" s="2091"/>
      <c r="AU155" s="2091"/>
      <c r="AV155" s="2091">
        <v>5</v>
      </c>
      <c r="AW155" s="2150"/>
    </row>
    <row r="156" spans="16:49">
      <c r="P156" s="5635"/>
      <c r="Q156" s="5589"/>
      <c r="R156" s="5605"/>
      <c r="S156" s="5589"/>
      <c r="T156" s="5595"/>
      <c r="U156" s="5596"/>
      <c r="V156" s="5594"/>
      <c r="W156" s="5597"/>
      <c r="X156" s="4482"/>
      <c r="Y156" s="5595"/>
      <c r="Z156" s="5594"/>
      <c r="AA156" s="5598"/>
      <c r="AB156" s="5594"/>
      <c r="AC156" s="5608"/>
      <c r="AD156" s="5608"/>
      <c r="AE156" s="5609"/>
      <c r="AF156" s="5636"/>
      <c r="AH156" s="5810"/>
      <c r="AI156" s="3674"/>
      <c r="AJ156" s="3674"/>
      <c r="AK156" s="2091"/>
      <c r="AL156" s="2091"/>
      <c r="AM156" s="2091"/>
      <c r="AN156" s="2091"/>
      <c r="AO156" s="2091"/>
      <c r="AP156" s="2091"/>
      <c r="AQ156" s="2091"/>
      <c r="AR156" s="2092"/>
      <c r="AS156" s="2092"/>
      <c r="AT156" s="2091"/>
      <c r="AU156" s="2091"/>
      <c r="AV156" s="2091">
        <v>5</v>
      </c>
      <c r="AW156" s="2150"/>
    </row>
    <row r="157" spans="16:49">
      <c r="P157" s="5637"/>
      <c r="Q157" s="5638"/>
      <c r="R157" s="5626"/>
      <c r="S157" s="5612"/>
      <c r="T157" s="5606"/>
      <c r="U157" s="5671"/>
      <c r="V157" s="5612"/>
      <c r="W157" s="5629"/>
      <c r="X157" s="4482"/>
      <c r="Y157" s="5595"/>
      <c r="Z157" s="5594"/>
      <c r="AA157" s="5598"/>
      <c r="AB157" s="5594"/>
      <c r="AC157" s="5608"/>
      <c r="AD157" s="5608"/>
      <c r="AE157" s="5609"/>
      <c r="AF157" s="5636"/>
      <c r="AH157" s="5810"/>
      <c r="AI157" s="3674"/>
      <c r="AJ157" s="3674"/>
      <c r="AK157" s="2091"/>
      <c r="AL157" s="2091"/>
      <c r="AM157" s="2091"/>
      <c r="AN157" s="2091"/>
      <c r="AO157" s="2091"/>
      <c r="AP157" s="2091"/>
      <c r="AQ157" s="2091"/>
      <c r="AR157" s="2092"/>
      <c r="AS157" s="2092"/>
      <c r="AT157" s="2091"/>
      <c r="AU157" s="2091"/>
      <c r="AV157" s="2091">
        <v>5</v>
      </c>
      <c r="AW157" s="2150"/>
    </row>
    <row r="158" spans="16:49">
      <c r="P158" s="5637"/>
      <c r="Q158" s="5638"/>
      <c r="R158" s="5626"/>
      <c r="S158" s="5612"/>
      <c r="T158" s="5627"/>
      <c r="U158" s="5628"/>
      <c r="V158" s="5612"/>
      <c r="W158" s="5629"/>
      <c r="X158" s="5614"/>
      <c r="Y158" s="5610"/>
      <c r="Z158" s="5612"/>
      <c r="AA158" s="5630"/>
      <c r="AB158" s="5630"/>
      <c r="AC158" s="5616"/>
      <c r="AD158" s="5629"/>
      <c r="AE158" s="5589"/>
      <c r="AF158" s="5636"/>
      <c r="AH158" s="5810"/>
      <c r="AI158" s="3674"/>
      <c r="AJ158" s="3674"/>
      <c r="AK158" s="2091"/>
      <c r="AL158" s="2091"/>
      <c r="AM158" s="2091"/>
      <c r="AN158" s="2091"/>
      <c r="AO158" s="2091"/>
      <c r="AP158" s="2091"/>
      <c r="AQ158" s="2091"/>
      <c r="AR158" s="2092"/>
      <c r="AS158" s="2092"/>
      <c r="AT158" s="2091"/>
      <c r="AU158" s="2091"/>
      <c r="AV158" s="2091">
        <v>5</v>
      </c>
      <c r="AW158" s="2150"/>
    </row>
    <row r="159" spans="16:49">
      <c r="P159" s="5690"/>
      <c r="Q159" s="5691"/>
      <c r="R159" s="5692"/>
      <c r="S159" s="5693"/>
      <c r="T159" s="5694"/>
      <c r="U159" s="5695"/>
      <c r="V159" s="5693"/>
      <c r="W159" s="5696"/>
      <c r="X159" s="5697"/>
      <c r="Y159" s="5698"/>
      <c r="Z159" s="5693"/>
      <c r="AA159" s="5699"/>
      <c r="AB159" s="5699"/>
      <c r="AC159" s="5700"/>
      <c r="AD159" s="5696"/>
      <c r="AE159" s="5701"/>
      <c r="AF159" s="5636"/>
      <c r="AH159" s="5810"/>
      <c r="AI159" s="3674"/>
      <c r="AJ159" s="3674"/>
      <c r="AK159" s="2091"/>
      <c r="AL159" s="2091"/>
      <c r="AM159" s="2091"/>
      <c r="AN159" s="2091"/>
      <c r="AO159" s="2091"/>
      <c r="AP159" s="2091"/>
      <c r="AQ159" s="2091"/>
      <c r="AR159" s="2092"/>
      <c r="AS159" s="2092"/>
      <c r="AT159" s="2091"/>
      <c r="AU159" s="2091"/>
      <c r="AV159" s="2091">
        <v>5</v>
      </c>
      <c r="AW159" s="2150"/>
    </row>
    <row r="160" spans="16:49">
      <c r="P160" s="5679"/>
      <c r="Q160" s="5654"/>
      <c r="R160" s="5654"/>
      <c r="S160" s="5654"/>
      <c r="T160" s="5654"/>
      <c r="U160" s="5680"/>
      <c r="V160" s="5654"/>
      <c r="W160" s="5654"/>
      <c r="X160" s="5654"/>
      <c r="Y160" s="5653"/>
      <c r="Z160" s="5654"/>
      <c r="AA160" s="5702"/>
      <c r="AB160" s="5654"/>
      <c r="AC160" s="5654"/>
      <c r="AD160" s="5654"/>
      <c r="AE160" s="5654"/>
      <c r="AF160" s="5636"/>
      <c r="AH160" s="5810"/>
      <c r="AI160" s="3674"/>
      <c r="AJ160" s="3674"/>
      <c r="AK160" s="2091"/>
      <c r="AL160" s="2091"/>
      <c r="AM160" s="2091"/>
      <c r="AN160" s="2091"/>
      <c r="AO160" s="2091"/>
      <c r="AP160" s="2091"/>
      <c r="AQ160" s="2091"/>
      <c r="AR160" s="2092"/>
      <c r="AS160" s="2092"/>
      <c r="AT160" s="2091"/>
      <c r="AU160" s="2091"/>
      <c r="AV160" s="2091">
        <v>5</v>
      </c>
      <c r="AW160" s="2150"/>
    </row>
    <row r="161" spans="16:49">
      <c r="P161" s="5724"/>
      <c r="Q161" s="5725"/>
      <c r="R161" s="5725"/>
      <c r="S161" s="5725"/>
      <c r="T161" s="5725"/>
      <c r="U161" s="5726"/>
      <c r="V161" s="5725"/>
      <c r="W161" s="5725"/>
      <c r="X161" s="5725"/>
      <c r="Y161" s="5727"/>
      <c r="Z161" s="5725"/>
      <c r="AA161" s="5725"/>
      <c r="AB161" s="5725"/>
      <c r="AC161" s="5733"/>
      <c r="AD161" s="5733"/>
      <c r="AE161" s="5725"/>
      <c r="AF161" s="5602"/>
      <c r="AH161" s="5810"/>
      <c r="AI161" s="3674"/>
      <c r="AJ161" s="3674"/>
      <c r="AK161" s="2091"/>
      <c r="AL161" s="2091"/>
      <c r="AM161" s="2091"/>
      <c r="AN161" s="2091"/>
      <c r="AO161" s="2091"/>
      <c r="AP161" s="2091"/>
      <c r="AQ161" s="2091"/>
      <c r="AR161" s="2092"/>
      <c r="AS161" s="2092"/>
      <c r="AT161" s="2091"/>
      <c r="AU161" s="2091"/>
      <c r="AV161" s="2091">
        <v>5</v>
      </c>
      <c r="AW161" s="2150"/>
    </row>
    <row r="162" spans="16:49" ht="15" thickBot="1">
      <c r="P162" s="5891"/>
      <c r="Q162" s="5892"/>
      <c r="R162" s="5892"/>
      <c r="S162" s="5892"/>
      <c r="T162" s="5892"/>
      <c r="U162" s="5892"/>
      <c r="V162" s="5892"/>
      <c r="W162" s="5892"/>
      <c r="X162" s="5892"/>
      <c r="Y162" s="5893"/>
      <c r="Z162" s="5892"/>
      <c r="AA162" s="5892"/>
      <c r="AB162" s="5892"/>
      <c r="AC162" s="5897"/>
      <c r="AD162" s="5897"/>
      <c r="AE162" s="5892"/>
      <c r="AF162" s="5894"/>
      <c r="AH162" s="5812"/>
      <c r="AI162" s="5813"/>
      <c r="AJ162" s="5813"/>
      <c r="AK162" s="3722"/>
      <c r="AL162" s="3722"/>
      <c r="AM162" s="3722"/>
      <c r="AN162" s="3722"/>
      <c r="AO162" s="3722"/>
      <c r="AP162" s="3722"/>
      <c r="AQ162" s="3722"/>
      <c r="AR162" s="4024"/>
      <c r="AS162" s="4024"/>
      <c r="AT162" s="3722"/>
      <c r="AU162" s="3722"/>
      <c r="AV162" s="2151">
        <v>5</v>
      </c>
      <c r="AW162" s="3257"/>
    </row>
    <row r="163" spans="16:49">
      <c r="AH163" s="5814"/>
      <c r="AI163" s="5814"/>
      <c r="AJ163" s="5814"/>
      <c r="AK163" s="3602"/>
      <c r="AL163" s="3602"/>
      <c r="AM163" s="3602"/>
      <c r="AN163" s="3602"/>
      <c r="AO163" s="3602"/>
      <c r="AP163" s="3602"/>
      <c r="AQ163" s="3602"/>
      <c r="AR163" s="3602"/>
      <c r="AS163" s="3602"/>
      <c r="AT163" s="3602"/>
      <c r="AU163" s="3602"/>
      <c r="AV163" s="3602"/>
      <c r="AW163" s="3602"/>
    </row>
    <row r="164" spans="16:49" ht="16.2" thickBot="1">
      <c r="P164" s="5683" t="s">
        <v>1444</v>
      </c>
      <c r="Q164" s="5683"/>
      <c r="R164" s="5577"/>
      <c r="S164" s="5577"/>
      <c r="T164" s="5577"/>
      <c r="U164" s="5577"/>
      <c r="V164" s="5577"/>
      <c r="W164" s="5577"/>
      <c r="X164" s="5577"/>
      <c r="Y164" s="5577"/>
      <c r="Z164" s="5577"/>
      <c r="AA164" s="5577"/>
      <c r="AB164" s="5577"/>
      <c r="AC164" s="5577"/>
      <c r="AD164" s="5577"/>
      <c r="AE164" s="5743"/>
      <c r="AF164" s="5577"/>
      <c r="AH164" s="5742" t="s">
        <v>1269</v>
      </c>
      <c r="AI164" s="4955"/>
      <c r="AJ164" s="4955"/>
      <c r="AK164" s="2024"/>
      <c r="AL164" s="2024"/>
      <c r="AM164" s="2024"/>
      <c r="AN164" s="2024"/>
      <c r="AO164" s="2024"/>
      <c r="AP164" s="2024"/>
      <c r="AQ164" s="2024"/>
      <c r="AR164" s="2024"/>
      <c r="AS164" s="2024"/>
      <c r="AT164" s="2024"/>
      <c r="AU164" s="2024"/>
      <c r="AV164" s="2024"/>
      <c r="AW164" s="2024"/>
    </row>
    <row r="165" spans="16:49">
      <c r="P165" s="5579"/>
      <c r="Q165" s="5579"/>
      <c r="R165" s="5579"/>
      <c r="S165" s="5579" t="s">
        <v>14</v>
      </c>
      <c r="T165" s="5579" t="s">
        <v>12</v>
      </c>
      <c r="U165" s="5579"/>
      <c r="V165" s="5579"/>
      <c r="W165" s="5579" t="s">
        <v>15</v>
      </c>
      <c r="X165" s="5579" t="s">
        <v>12</v>
      </c>
      <c r="Y165" s="5579" t="s">
        <v>12</v>
      </c>
      <c r="Z165" s="5579"/>
      <c r="AA165" s="5579"/>
      <c r="AB165" s="5579"/>
      <c r="AC165" s="5579"/>
      <c r="AD165" s="5579" t="s">
        <v>0</v>
      </c>
      <c r="AE165" s="5579"/>
      <c r="AF165" s="5579"/>
      <c r="AH165" s="5579"/>
      <c r="AI165" s="5772"/>
      <c r="AJ165" s="5773" t="s">
        <v>14</v>
      </c>
      <c r="AK165" s="5773" t="s">
        <v>12</v>
      </c>
      <c r="AL165" s="5773"/>
      <c r="AM165" s="5773"/>
      <c r="AN165" s="5773" t="s">
        <v>15</v>
      </c>
      <c r="AO165" s="5773" t="s">
        <v>12</v>
      </c>
      <c r="AP165" s="5773" t="s">
        <v>12</v>
      </c>
      <c r="AQ165" s="5773"/>
      <c r="AR165" s="5773"/>
      <c r="AS165" s="5773"/>
      <c r="AT165" s="5773"/>
      <c r="AU165" s="5773" t="s">
        <v>0</v>
      </c>
      <c r="AV165" s="5774"/>
      <c r="AW165" s="5775"/>
    </row>
    <row r="166" spans="16:49">
      <c r="P166" s="5580" t="s">
        <v>3</v>
      </c>
      <c r="Q166" s="5580" t="s">
        <v>4</v>
      </c>
      <c r="R166" s="5580" t="s">
        <v>18</v>
      </c>
      <c r="S166" s="5580" t="s">
        <v>19</v>
      </c>
      <c r="T166" s="5580" t="s">
        <v>19</v>
      </c>
      <c r="U166" s="5580" t="s">
        <v>20</v>
      </c>
      <c r="V166" s="5580" t="s">
        <v>21</v>
      </c>
      <c r="W166" s="5580" t="s">
        <v>22</v>
      </c>
      <c r="X166" s="5580" t="s">
        <v>23</v>
      </c>
      <c r="Y166" s="5580" t="s">
        <v>23</v>
      </c>
      <c r="Z166" s="5580" t="s">
        <v>1227</v>
      </c>
      <c r="AA166" s="5580" t="s">
        <v>20</v>
      </c>
      <c r="AB166" s="5580" t="s">
        <v>25</v>
      </c>
      <c r="AC166" s="5580" t="s">
        <v>0</v>
      </c>
      <c r="AD166" s="5580" t="s">
        <v>1363</v>
      </c>
      <c r="AE166" s="5580" t="s">
        <v>1388</v>
      </c>
      <c r="AF166" s="5580" t="s">
        <v>26</v>
      </c>
      <c r="AH166" s="5580" t="s">
        <v>4</v>
      </c>
      <c r="AI166" s="5776" t="s">
        <v>18</v>
      </c>
      <c r="AJ166" s="5777" t="s">
        <v>19</v>
      </c>
      <c r="AK166" s="5777" t="s">
        <v>19</v>
      </c>
      <c r="AL166" s="5777" t="s">
        <v>20</v>
      </c>
      <c r="AM166" s="5777" t="s">
        <v>21</v>
      </c>
      <c r="AN166" s="5777" t="s">
        <v>22</v>
      </c>
      <c r="AO166" s="5777" t="s">
        <v>23</v>
      </c>
      <c r="AP166" s="5777" t="s">
        <v>23</v>
      </c>
      <c r="AQ166" s="5777" t="s">
        <v>24</v>
      </c>
      <c r="AR166" s="5777" t="s">
        <v>20</v>
      </c>
      <c r="AS166" s="5777" t="s">
        <v>25</v>
      </c>
      <c r="AT166" s="5777" t="s">
        <v>0</v>
      </c>
      <c r="AU166" s="5777" t="s">
        <v>1363</v>
      </c>
      <c r="AV166" s="5778" t="s">
        <v>1388</v>
      </c>
      <c r="AW166" s="5779" t="s">
        <v>26</v>
      </c>
    </row>
    <row r="167" spans="16:49" ht="15" thickBot="1">
      <c r="P167" s="5581"/>
      <c r="Q167" s="5581"/>
      <c r="R167" s="5581"/>
      <c r="S167" s="5581" t="s">
        <v>3</v>
      </c>
      <c r="T167" s="5581" t="s">
        <v>18</v>
      </c>
      <c r="U167" s="5581"/>
      <c r="V167" s="5581"/>
      <c r="W167" s="5581" t="s">
        <v>21</v>
      </c>
      <c r="X167" s="5581" t="s">
        <v>27</v>
      </c>
      <c r="Y167" s="5581" t="s">
        <v>28</v>
      </c>
      <c r="Z167" s="5581"/>
      <c r="AA167" s="5581"/>
      <c r="AB167" s="5581"/>
      <c r="AC167" s="5581"/>
      <c r="AD167" s="5581" t="s">
        <v>11</v>
      </c>
      <c r="AE167" s="5581"/>
      <c r="AF167" s="5581"/>
      <c r="AH167" s="5581"/>
      <c r="AI167" s="5780"/>
      <c r="AJ167" s="5781" t="s">
        <v>3</v>
      </c>
      <c r="AK167" s="5781" t="s">
        <v>18</v>
      </c>
      <c r="AL167" s="5781"/>
      <c r="AM167" s="5781"/>
      <c r="AN167" s="5781" t="s">
        <v>21</v>
      </c>
      <c r="AO167" s="5781" t="s">
        <v>27</v>
      </c>
      <c r="AP167" s="5781" t="s">
        <v>28</v>
      </c>
      <c r="AQ167" s="5781"/>
      <c r="AR167" s="5781"/>
      <c r="AS167" s="5781"/>
      <c r="AT167" s="5781"/>
      <c r="AU167" s="5781" t="s">
        <v>11</v>
      </c>
      <c r="AV167" s="5782"/>
      <c r="AW167" s="5783"/>
    </row>
    <row r="168" spans="16:49">
      <c r="P168" s="5582"/>
      <c r="Q168" s="5583"/>
      <c r="R168" s="5584"/>
      <c r="S168" s="5584"/>
      <c r="T168" s="5585"/>
      <c r="U168" s="5586"/>
      <c r="V168" s="5584"/>
      <c r="W168" s="5587"/>
      <c r="X168" s="5588"/>
      <c r="Y168" s="5661"/>
      <c r="Z168" s="5583"/>
      <c r="AA168" s="5662"/>
      <c r="AB168" s="5662"/>
      <c r="AC168" s="5591"/>
      <c r="AD168" s="5591"/>
      <c r="AE168" s="5663"/>
      <c r="AF168" s="5684"/>
      <c r="AH168" s="5801"/>
      <c r="AI168" s="5815"/>
      <c r="AJ168" s="5583"/>
      <c r="AK168" s="5802"/>
      <c r="AL168" s="5816"/>
      <c r="AM168" s="5583"/>
      <c r="AN168" s="5793"/>
      <c r="AO168" s="5588"/>
      <c r="AP168" s="5585"/>
      <c r="AQ168" s="5583"/>
      <c r="AR168" s="5590"/>
      <c r="AS168" s="5590"/>
      <c r="AT168" s="5793"/>
      <c r="AU168" s="5793"/>
      <c r="AV168" s="3565"/>
      <c r="AW168" s="5763"/>
    </row>
    <row r="169" spans="16:49">
      <c r="P169" s="5593"/>
      <c r="Q169" s="5594"/>
      <c r="R169" s="5603"/>
      <c r="S169" s="5589"/>
      <c r="T169" s="5595"/>
      <c r="U169" s="5596"/>
      <c r="V169" s="5589"/>
      <c r="W169" s="5597"/>
      <c r="X169" s="4482"/>
      <c r="Y169" s="5634"/>
      <c r="Z169" s="3605"/>
      <c r="AA169" s="5609"/>
      <c r="AB169" s="5609"/>
      <c r="AC169" s="5600"/>
      <c r="AD169" s="5600"/>
      <c r="AE169" s="5632"/>
      <c r="AF169" s="5672"/>
      <c r="AH169" s="5817"/>
      <c r="AI169" s="5626"/>
      <c r="AJ169" s="5612"/>
      <c r="AK169" s="5606"/>
      <c r="AL169" s="5639"/>
      <c r="AM169" s="5612"/>
      <c r="AN169" s="5629"/>
      <c r="AO169" s="4482"/>
      <c r="AP169" s="5595"/>
      <c r="AQ169" s="5594"/>
      <c r="AR169" s="5598"/>
      <c r="AS169" s="5598"/>
      <c r="AT169" s="5608"/>
      <c r="AU169" s="5608"/>
      <c r="AV169" s="2091"/>
      <c r="AW169" s="2150"/>
    </row>
    <row r="170" spans="16:49">
      <c r="P170" s="5593"/>
      <c r="Q170" s="5594"/>
      <c r="R170" s="5589"/>
      <c r="S170" s="5589"/>
      <c r="T170" s="5595"/>
      <c r="U170" s="5596"/>
      <c r="V170" s="5589"/>
      <c r="W170" s="5597"/>
      <c r="X170" s="4482"/>
      <c r="Y170" s="5634"/>
      <c r="Z170" s="5589"/>
      <c r="AA170" s="5609"/>
      <c r="AB170" s="5609"/>
      <c r="AC170" s="5600"/>
      <c r="AD170" s="5600"/>
      <c r="AE170" s="5632"/>
      <c r="AF170" s="5672"/>
      <c r="AH170" s="5817"/>
      <c r="AI170" s="5626"/>
      <c r="AJ170" s="5612"/>
      <c r="AK170" s="5606"/>
      <c r="AL170" s="5818"/>
      <c r="AM170" s="5612"/>
      <c r="AN170" s="5629"/>
      <c r="AO170" s="4482"/>
      <c r="AP170" s="5595"/>
      <c r="AQ170" s="5594"/>
      <c r="AR170" s="5598"/>
      <c r="AS170" s="5598"/>
      <c r="AT170" s="5608"/>
      <c r="AU170" s="5608"/>
      <c r="AV170" s="2091"/>
      <c r="AW170" s="2150"/>
    </row>
    <row r="171" spans="16:49">
      <c r="P171" s="5637"/>
      <c r="Q171" s="5638"/>
      <c r="R171" s="5626"/>
      <c r="S171" s="5612"/>
      <c r="T171" s="5606"/>
      <c r="U171" s="5671"/>
      <c r="V171" s="5612"/>
      <c r="W171" s="5629"/>
      <c r="X171" s="4482"/>
      <c r="Y171" s="5595"/>
      <c r="Z171" s="5594"/>
      <c r="AA171" s="5598"/>
      <c r="AB171" s="5594"/>
      <c r="AC171" s="5608"/>
      <c r="AD171" s="5608"/>
      <c r="AE171" s="5609"/>
      <c r="AF171" s="5602"/>
      <c r="AH171" s="5817"/>
      <c r="AI171" s="5626"/>
      <c r="AJ171" s="5589"/>
      <c r="AK171" s="5606"/>
      <c r="AL171" s="5671"/>
      <c r="AM171" s="5612"/>
      <c r="AN171" s="5629"/>
      <c r="AO171" s="4482"/>
      <c r="AP171" s="5595"/>
      <c r="AQ171" s="5594"/>
      <c r="AR171" s="5598"/>
      <c r="AS171" s="5598"/>
      <c r="AT171" s="5608"/>
      <c r="AU171" s="5608"/>
      <c r="AV171" s="2091"/>
      <c r="AW171" s="2150"/>
    </row>
    <row r="172" spans="16:49">
      <c r="P172" s="5637"/>
      <c r="Q172" s="5638"/>
      <c r="R172" s="5626"/>
      <c r="S172" s="5612"/>
      <c r="T172" s="5606"/>
      <c r="U172" s="5671"/>
      <c r="V172" s="5612"/>
      <c r="W172" s="5629"/>
      <c r="X172" s="4482"/>
      <c r="Y172" s="5595"/>
      <c r="Z172" s="5594"/>
      <c r="AA172" s="5598"/>
      <c r="AB172" s="5594"/>
      <c r="AC172" s="5608"/>
      <c r="AD172" s="5608"/>
      <c r="AE172" s="5609"/>
      <c r="AF172" s="5602"/>
      <c r="AH172" s="5817"/>
      <c r="AI172" s="5626"/>
      <c r="AJ172" s="5589"/>
      <c r="AK172" s="5606"/>
      <c r="AL172" s="5671"/>
      <c r="AM172" s="5612"/>
      <c r="AN172" s="5629"/>
      <c r="AO172" s="4482"/>
      <c r="AP172" s="5595"/>
      <c r="AQ172" s="5594"/>
      <c r="AR172" s="5598"/>
      <c r="AS172" s="5598"/>
      <c r="AT172" s="5608"/>
      <c r="AU172" s="5608"/>
      <c r="AV172" s="2091"/>
      <c r="AW172" s="2150"/>
    </row>
    <row r="173" spans="16:49">
      <c r="P173" s="5637"/>
      <c r="Q173" s="5673"/>
      <c r="R173" s="5612"/>
      <c r="S173" s="5589"/>
      <c r="T173" s="5627"/>
      <c r="U173" s="5685"/>
      <c r="V173" s="5612"/>
      <c r="W173" s="5686"/>
      <c r="X173" s="4482"/>
      <c r="Y173" s="5595"/>
      <c r="Z173" s="5594"/>
      <c r="AA173" s="5598"/>
      <c r="AB173" s="5594"/>
      <c r="AC173" s="5608"/>
      <c r="AD173" s="5608"/>
      <c r="AE173" s="5609"/>
      <c r="AF173" s="5602"/>
      <c r="AH173" s="5817"/>
      <c r="AI173" s="5626"/>
      <c r="AJ173" s="5612"/>
      <c r="AK173" s="5606"/>
      <c r="AL173" s="5671"/>
      <c r="AM173" s="5612"/>
      <c r="AN173" s="5629"/>
      <c r="AO173" s="4482"/>
      <c r="AP173" s="5595"/>
      <c r="AQ173" s="5594"/>
      <c r="AR173" s="5598"/>
      <c r="AS173" s="5598"/>
      <c r="AT173" s="5608"/>
      <c r="AU173" s="5608"/>
      <c r="AV173" s="2091"/>
      <c r="AW173" s="2150"/>
    </row>
    <row r="174" spans="16:49">
      <c r="P174" s="5665"/>
      <c r="Q174" s="5594"/>
      <c r="R174" s="5666"/>
      <c r="S174" s="5589"/>
      <c r="T174" s="5667"/>
      <c r="U174" s="5668"/>
      <c r="V174" s="5669"/>
      <c r="W174" s="5670"/>
      <c r="X174" s="4482"/>
      <c r="Y174" s="5634"/>
      <c r="Z174" s="5589"/>
      <c r="AA174" s="5609"/>
      <c r="AB174" s="5609"/>
      <c r="AC174" s="5600"/>
      <c r="AD174" s="5600"/>
      <c r="AE174" s="5632"/>
      <c r="AF174" s="5604"/>
      <c r="AH174" s="5817"/>
      <c r="AI174" s="5626"/>
      <c r="AJ174" s="5612"/>
      <c r="AK174" s="5606"/>
      <c r="AL174" s="5671"/>
      <c r="AM174" s="5612"/>
      <c r="AN174" s="5629"/>
      <c r="AO174" s="4482"/>
      <c r="AP174" s="5595"/>
      <c r="AQ174" s="5594"/>
      <c r="AR174" s="5598"/>
      <c r="AS174" s="5598"/>
      <c r="AT174" s="5608"/>
      <c r="AU174" s="5608"/>
      <c r="AV174" s="2146"/>
      <c r="AW174" s="2840"/>
    </row>
    <row r="175" spans="16:49">
      <c r="P175" s="5593"/>
      <c r="Q175" s="5594"/>
      <c r="R175" s="5589"/>
      <c r="S175" s="5589"/>
      <c r="T175" s="5595"/>
      <c r="U175" s="5596"/>
      <c r="V175" s="5589"/>
      <c r="W175" s="5597"/>
      <c r="X175" s="4482"/>
      <c r="Y175" s="5634"/>
      <c r="Z175" s="5687"/>
      <c r="AA175" s="5609"/>
      <c r="AB175" s="5609"/>
      <c r="AC175" s="5600"/>
      <c r="AD175" s="5600"/>
      <c r="AE175" s="5632"/>
      <c r="AF175" s="5602"/>
      <c r="AH175" s="5817"/>
      <c r="AI175" s="5626"/>
      <c r="AJ175" s="5612"/>
      <c r="AK175" s="5606"/>
      <c r="AL175" s="5671"/>
      <c r="AM175" s="5612"/>
      <c r="AN175" s="5629"/>
      <c r="AO175" s="4482"/>
      <c r="AP175" s="5595"/>
      <c r="AQ175" s="5594"/>
      <c r="AR175" s="5598"/>
      <c r="AS175" s="5594"/>
      <c r="AT175" s="5608"/>
      <c r="AU175" s="5608"/>
      <c r="AV175" s="2146"/>
      <c r="AW175" s="2840"/>
    </row>
    <row r="176" spans="16:49">
      <c r="P176" s="5593"/>
      <c r="Q176" s="5594"/>
      <c r="R176" s="5603"/>
      <c r="S176" s="5589"/>
      <c r="T176" s="5595"/>
      <c r="U176" s="5596"/>
      <c r="V176" s="5589"/>
      <c r="W176" s="5597"/>
      <c r="X176" s="4482"/>
      <c r="Y176" s="5634"/>
      <c r="Z176" s="5589"/>
      <c r="AA176" s="5609"/>
      <c r="AB176" s="5609"/>
      <c r="AC176" s="5600"/>
      <c r="AD176" s="5600"/>
      <c r="AE176" s="5632"/>
      <c r="AF176" s="5602"/>
      <c r="AH176" s="5817"/>
      <c r="AI176" s="5626"/>
      <c r="AJ176" s="5612"/>
      <c r="AK176" s="5606"/>
      <c r="AL176" s="5639"/>
      <c r="AM176" s="5612"/>
      <c r="AN176" s="5629"/>
      <c r="AO176" s="4482"/>
      <c r="AP176" s="5595"/>
      <c r="AQ176" s="5594"/>
      <c r="AR176" s="5594"/>
      <c r="AS176" s="5594"/>
      <c r="AT176" s="5608"/>
      <c r="AU176" s="5608"/>
      <c r="AV176" s="2146"/>
      <c r="AW176" s="2840"/>
    </row>
    <row r="177" spans="16:49">
      <c r="P177" s="5824"/>
      <c r="Q177" s="5638"/>
      <c r="R177" s="6203"/>
      <c r="S177" s="5617"/>
      <c r="T177" s="6204"/>
      <c r="U177" s="6205"/>
      <c r="V177" s="6206"/>
      <c r="W177" s="6207"/>
      <c r="X177" s="6210"/>
      <c r="Y177" s="6211"/>
      <c r="Z177" s="5617"/>
      <c r="AA177" s="6212"/>
      <c r="AB177" s="5615"/>
      <c r="AC177" s="5616"/>
      <c r="AD177" s="5616"/>
      <c r="AE177" s="6209"/>
      <c r="AF177" s="5736"/>
      <c r="AH177" s="5817"/>
      <c r="AI177" s="5626"/>
      <c r="AJ177" s="5612"/>
      <c r="AK177" s="5606"/>
      <c r="AL177" s="5671"/>
      <c r="AM177" s="5612"/>
      <c r="AN177" s="5629"/>
      <c r="AO177" s="4482"/>
      <c r="AP177" s="5595"/>
      <c r="AQ177" s="5594"/>
      <c r="AR177" s="5598"/>
      <c r="AS177" s="5594"/>
      <c r="AT177" s="5608"/>
      <c r="AU177" s="5608"/>
      <c r="AV177" s="2146"/>
      <c r="AW177" s="2840"/>
    </row>
    <row r="178" spans="16:49">
      <c r="P178" s="5593"/>
      <c r="Q178" s="5589"/>
      <c r="R178" s="5599"/>
      <c r="S178" s="5599"/>
      <c r="T178" s="5595"/>
      <c r="U178" s="5611"/>
      <c r="V178" s="5612"/>
      <c r="W178" s="5613"/>
      <c r="X178" s="4482"/>
      <c r="Y178" s="5595"/>
      <c r="Z178" s="5599"/>
      <c r="AA178" s="5615"/>
      <c r="AB178" s="5615"/>
      <c r="AC178" s="5616"/>
      <c r="AD178" s="5616"/>
      <c r="AE178" s="5609"/>
      <c r="AF178" s="5602"/>
      <c r="AH178" s="5817"/>
      <c r="AI178" s="5626"/>
      <c r="AJ178" s="5612"/>
      <c r="AK178" s="5606"/>
      <c r="AL178" s="5671"/>
      <c r="AM178" s="5612"/>
      <c r="AN178" s="5629"/>
      <c r="AO178" s="4482"/>
      <c r="AP178" s="5595"/>
      <c r="AQ178" s="5594"/>
      <c r="AR178" s="5598"/>
      <c r="AS178" s="5594"/>
      <c r="AT178" s="5608"/>
      <c r="AU178" s="5608"/>
      <c r="AV178" s="2146"/>
      <c r="AW178" s="2150"/>
    </row>
    <row r="179" spans="16:49">
      <c r="P179" s="5593"/>
      <c r="Q179" s="5589"/>
      <c r="R179" s="5589"/>
      <c r="S179" s="5589"/>
      <c r="T179" s="5595"/>
      <c r="U179" s="5596"/>
      <c r="V179" s="5594"/>
      <c r="W179" s="5597"/>
      <c r="X179" s="4482"/>
      <c r="Y179" s="5595"/>
      <c r="Z179" s="5599"/>
      <c r="AA179" s="5609"/>
      <c r="AB179" s="5609"/>
      <c r="AC179" s="5600"/>
      <c r="AD179" s="5600"/>
      <c r="AE179" s="5609"/>
      <c r="AF179" s="5602"/>
      <c r="AH179" s="5817"/>
      <c r="AI179" s="5626"/>
      <c r="AJ179" s="5589"/>
      <c r="AK179" s="5606"/>
      <c r="AL179" s="5671"/>
      <c r="AM179" s="5612"/>
      <c r="AN179" s="5629"/>
      <c r="AO179" s="4482"/>
      <c r="AP179" s="5634"/>
      <c r="AQ179" s="5594"/>
      <c r="AR179" s="5598"/>
      <c r="AS179" s="5594"/>
      <c r="AT179" s="5608"/>
      <c r="AU179" s="5608"/>
      <c r="AV179" s="5609"/>
      <c r="AW179" s="2150"/>
    </row>
    <row r="180" spans="16:49">
      <c r="P180" s="5593"/>
      <c r="Q180" s="5589"/>
      <c r="R180" s="5618"/>
      <c r="S180" s="5589"/>
      <c r="T180" s="5595"/>
      <c r="U180" s="5619"/>
      <c r="V180" s="5594"/>
      <c r="W180" s="5620"/>
      <c r="X180" s="4482"/>
      <c r="Y180" s="5595"/>
      <c r="Z180" s="5599"/>
      <c r="AA180" s="5621"/>
      <c r="AB180" s="5621"/>
      <c r="AC180" s="5622"/>
      <c r="AD180" s="5622"/>
      <c r="AE180" s="5609"/>
      <c r="AF180" s="5602"/>
      <c r="AH180" s="5817"/>
      <c r="AI180" s="5626"/>
      <c r="AJ180" s="5589"/>
      <c r="AK180" s="5606"/>
      <c r="AL180" s="5639"/>
      <c r="AM180" s="5612"/>
      <c r="AN180" s="5629"/>
      <c r="AO180" s="4482"/>
      <c r="AP180" s="5634"/>
      <c r="AQ180" s="5594"/>
      <c r="AR180" s="5598"/>
      <c r="AS180" s="5594"/>
      <c r="AT180" s="5608"/>
      <c r="AU180" s="5608"/>
      <c r="AV180" s="5609"/>
      <c r="AW180" s="2150"/>
    </row>
    <row r="181" spans="16:49">
      <c r="P181" s="5593"/>
      <c r="Q181" s="5594"/>
      <c r="R181" s="5594"/>
      <c r="S181" s="5594"/>
      <c r="T181" s="5595"/>
      <c r="U181" s="5624"/>
      <c r="V181" s="5594"/>
      <c r="W181" s="5625"/>
      <c r="X181" s="4482"/>
      <c r="Y181" s="5595"/>
      <c r="Z181" s="5599"/>
      <c r="AA181" s="5598"/>
      <c r="AB181" s="5594"/>
      <c r="AC181" s="5608"/>
      <c r="AD181" s="5608"/>
      <c r="AE181" s="5609"/>
      <c r="AF181" s="5602"/>
      <c r="AH181" s="5817"/>
      <c r="AI181" s="5626"/>
      <c r="AJ181" s="5589"/>
      <c r="AK181" s="5606"/>
      <c r="AL181" s="5671"/>
      <c r="AM181" s="5612"/>
      <c r="AN181" s="5629"/>
      <c r="AO181" s="4482"/>
      <c r="AP181" s="5595"/>
      <c r="AQ181" s="5594"/>
      <c r="AR181" s="5598"/>
      <c r="AS181" s="5594"/>
      <c r="AT181" s="5608"/>
      <c r="AU181" s="5608"/>
      <c r="AV181" s="5609"/>
      <c r="AW181" s="2205"/>
    </row>
    <row r="182" spans="16:49">
      <c r="P182" s="5593"/>
      <c r="Q182" s="5617"/>
      <c r="R182" s="5623"/>
      <c r="S182" s="5589"/>
      <c r="T182" s="5595"/>
      <c r="U182" s="5596"/>
      <c r="V182" s="5594"/>
      <c r="W182" s="5597"/>
      <c r="X182" s="4482"/>
      <c r="Y182" s="5595"/>
      <c r="Z182" s="5599"/>
      <c r="AA182" s="5609"/>
      <c r="AB182" s="5609"/>
      <c r="AC182" s="5600"/>
      <c r="AD182" s="5600"/>
      <c r="AE182" s="5609"/>
      <c r="AF182" s="5602"/>
      <c r="AH182" s="5817"/>
      <c r="AI182" s="5626"/>
      <c r="AJ182" s="5589"/>
      <c r="AK182" s="5606"/>
      <c r="AL182" s="5671"/>
      <c r="AM182" s="5612"/>
      <c r="AN182" s="5629"/>
      <c r="AO182" s="4482"/>
      <c r="AP182" s="5595"/>
      <c r="AQ182" s="5594"/>
      <c r="AR182" s="5598"/>
      <c r="AS182" s="5594"/>
      <c r="AT182" s="5608"/>
      <c r="AU182" s="5608"/>
      <c r="AV182" s="5609"/>
      <c r="AW182" s="2205"/>
    </row>
    <row r="183" spans="16:49">
      <c r="P183" s="5635"/>
      <c r="Q183" s="5589"/>
      <c r="R183" s="5605"/>
      <c r="S183" s="5589"/>
      <c r="T183" s="5595"/>
      <c r="U183" s="5596"/>
      <c r="V183" s="5594"/>
      <c r="W183" s="5597"/>
      <c r="X183" s="4482"/>
      <c r="Y183" s="5595"/>
      <c r="Z183" s="5594"/>
      <c r="AA183" s="5598"/>
      <c r="AB183" s="5594"/>
      <c r="AC183" s="5608"/>
      <c r="AD183" s="5608"/>
      <c r="AE183" s="5609"/>
      <c r="AF183" s="5602"/>
      <c r="AH183" s="5817"/>
      <c r="AI183" s="5626"/>
      <c r="AJ183" s="5589"/>
      <c r="AK183" s="5606"/>
      <c r="AL183" s="5639"/>
      <c r="AM183" s="5612"/>
      <c r="AN183" s="5629"/>
      <c r="AO183" s="4482"/>
      <c r="AP183" s="5595"/>
      <c r="AQ183" s="5594"/>
      <c r="AR183" s="5598"/>
      <c r="AS183" s="5594"/>
      <c r="AT183" s="5608"/>
      <c r="AU183" s="5608"/>
      <c r="AV183" s="5609"/>
      <c r="AW183" s="2205"/>
    </row>
    <row r="184" spans="16:49">
      <c r="P184" s="5593"/>
      <c r="Q184" s="5589"/>
      <c r="R184" s="5688"/>
      <c r="S184" s="5612"/>
      <c r="T184" s="5610"/>
      <c r="U184" s="5689"/>
      <c r="V184" s="5612"/>
      <c r="W184" s="5613"/>
      <c r="X184" s="5614"/>
      <c r="Y184" s="5610"/>
      <c r="Z184" s="5612"/>
      <c r="AA184" s="5630"/>
      <c r="AB184" s="5612"/>
      <c r="AC184" s="5686"/>
      <c r="AD184" s="5629"/>
      <c r="AE184" s="5589"/>
      <c r="AF184" s="5602"/>
      <c r="AH184" s="5817"/>
      <c r="AI184" s="5626"/>
      <c r="AJ184" s="5589"/>
      <c r="AK184" s="5606"/>
      <c r="AL184" s="5639"/>
      <c r="AM184" s="5612"/>
      <c r="AN184" s="5629"/>
      <c r="AO184" s="4482"/>
      <c r="AP184" s="5889"/>
      <c r="AQ184" s="5594"/>
      <c r="AR184" s="5598"/>
      <c r="AS184" s="5594"/>
      <c r="AT184" s="5608"/>
      <c r="AU184" s="5608"/>
      <c r="AV184" s="5609"/>
      <c r="AW184" s="5832"/>
    </row>
    <row r="185" spans="16:49">
      <c r="P185" s="5635"/>
      <c r="Q185" s="5589"/>
      <c r="R185" s="5605"/>
      <c r="S185" s="5589"/>
      <c r="T185" s="5595"/>
      <c r="U185" s="5596"/>
      <c r="V185" s="5594"/>
      <c r="W185" s="5597"/>
      <c r="X185" s="4482"/>
      <c r="Y185" s="5595"/>
      <c r="Z185" s="5594"/>
      <c r="AA185" s="5598"/>
      <c r="AB185" s="5594"/>
      <c r="AC185" s="5608"/>
      <c r="AD185" s="5608"/>
      <c r="AE185" s="5609"/>
      <c r="AF185" s="5636"/>
      <c r="AH185" s="5817"/>
      <c r="AI185" s="5626"/>
      <c r="AJ185" s="5589"/>
      <c r="AK185" s="5606"/>
      <c r="AL185" s="5671"/>
      <c r="AM185" s="5612"/>
      <c r="AN185" s="5629"/>
      <c r="AO185" s="4482"/>
      <c r="AP185" s="5889"/>
      <c r="AQ185" s="5594"/>
      <c r="AR185" s="5598"/>
      <c r="AS185" s="5594"/>
      <c r="AT185" s="5608"/>
      <c r="AU185" s="5608"/>
      <c r="AV185" s="5609"/>
      <c r="AW185" s="5832"/>
    </row>
    <row r="186" spans="16:49">
      <c r="P186" s="5637"/>
      <c r="Q186" s="5638"/>
      <c r="R186" s="5626"/>
      <c r="S186" s="5612"/>
      <c r="T186" s="5606"/>
      <c r="U186" s="5671"/>
      <c r="V186" s="5612"/>
      <c r="W186" s="5629"/>
      <c r="X186" s="4482"/>
      <c r="Y186" s="5595"/>
      <c r="Z186" s="5594"/>
      <c r="AA186" s="5598"/>
      <c r="AB186" s="5594"/>
      <c r="AC186" s="5608"/>
      <c r="AD186" s="5608"/>
      <c r="AE186" s="5609"/>
      <c r="AF186" s="5636"/>
      <c r="AH186" s="5817"/>
      <c r="AI186" s="5626"/>
      <c r="AJ186" s="5589"/>
      <c r="AK186" s="5606"/>
      <c r="AL186" s="5671"/>
      <c r="AM186" s="5612"/>
      <c r="AN186" s="5629"/>
      <c r="AO186" s="4482"/>
      <c r="AP186" s="5889"/>
      <c r="AQ186" s="5594"/>
      <c r="AR186" s="5598"/>
      <c r="AS186" s="5594"/>
      <c r="AT186" s="5608"/>
      <c r="AU186" s="5608"/>
      <c r="AV186" s="5609"/>
      <c r="AW186" s="5832"/>
    </row>
    <row r="187" spans="16:49">
      <c r="P187" s="5637"/>
      <c r="Q187" s="5638"/>
      <c r="R187" s="5626"/>
      <c r="S187" s="5612"/>
      <c r="T187" s="5627"/>
      <c r="U187" s="5628"/>
      <c r="V187" s="5612"/>
      <c r="W187" s="5629"/>
      <c r="X187" s="5614"/>
      <c r="Y187" s="5610"/>
      <c r="Z187" s="5612"/>
      <c r="AA187" s="5630"/>
      <c r="AB187" s="5630"/>
      <c r="AC187" s="5616"/>
      <c r="AD187" s="5629"/>
      <c r="AE187" s="5589"/>
      <c r="AF187" s="5636"/>
      <c r="AH187" s="5817"/>
      <c r="AI187" s="5626"/>
      <c r="AJ187" s="5589"/>
      <c r="AK187" s="5606"/>
      <c r="AL187" s="5671"/>
      <c r="AM187" s="5612"/>
      <c r="AN187" s="5629"/>
      <c r="AO187" s="4482"/>
      <c r="AP187" s="5889"/>
      <c r="AQ187" s="5594"/>
      <c r="AR187" s="5598"/>
      <c r="AS187" s="5594"/>
      <c r="AT187" s="5608"/>
      <c r="AU187" s="5608"/>
      <c r="AV187" s="5609"/>
      <c r="AW187" s="5832"/>
    </row>
    <row r="188" spans="16:49">
      <c r="P188" s="5690"/>
      <c r="Q188" s="5691"/>
      <c r="R188" s="5692"/>
      <c r="S188" s="5693"/>
      <c r="T188" s="5694"/>
      <c r="U188" s="5695"/>
      <c r="V188" s="5693"/>
      <c r="W188" s="5696"/>
      <c r="X188" s="5697"/>
      <c r="Y188" s="5698"/>
      <c r="Z188" s="5693"/>
      <c r="AA188" s="5699"/>
      <c r="AB188" s="5699"/>
      <c r="AC188" s="5700"/>
      <c r="AD188" s="5696"/>
      <c r="AE188" s="5701"/>
      <c r="AF188" s="5636"/>
      <c r="AH188" s="5817"/>
      <c r="AI188" s="5626"/>
      <c r="AJ188" s="5589"/>
      <c r="AK188" s="5606"/>
      <c r="AL188" s="5818"/>
      <c r="AM188" s="5612"/>
      <c r="AN188" s="5629"/>
      <c r="AO188" s="4482"/>
      <c r="AP188" s="5889"/>
      <c r="AQ188" s="5594"/>
      <c r="AR188" s="5598"/>
      <c r="AS188" s="5594"/>
      <c r="AT188" s="5608"/>
      <c r="AU188" s="5608"/>
      <c r="AV188" s="5609"/>
      <c r="AW188" s="5832"/>
    </row>
    <row r="189" spans="16:49">
      <c r="P189" s="5679"/>
      <c r="Q189" s="5654"/>
      <c r="R189" s="5654"/>
      <c r="S189" s="5654"/>
      <c r="T189" s="5654"/>
      <c r="U189" s="5680"/>
      <c r="V189" s="5654"/>
      <c r="W189" s="5654"/>
      <c r="X189" s="5654"/>
      <c r="Y189" s="5653"/>
      <c r="Z189" s="5654"/>
      <c r="AA189" s="5702"/>
      <c r="AB189" s="5654"/>
      <c r="AC189" s="5654"/>
      <c r="AD189" s="5654"/>
      <c r="AE189" s="5654"/>
      <c r="AF189" s="5636"/>
      <c r="AH189" s="5817"/>
      <c r="AI189" s="5626"/>
      <c r="AJ189" s="5589"/>
      <c r="AK189" s="5606"/>
      <c r="AL189" s="5607"/>
      <c r="AM189" s="5612"/>
      <c r="AN189" s="5629"/>
      <c r="AO189" s="4482"/>
      <c r="AP189" s="5889"/>
      <c r="AQ189" s="5594"/>
      <c r="AR189" s="5598"/>
      <c r="AS189" s="5594"/>
      <c r="AT189" s="5608"/>
      <c r="AU189" s="5608"/>
      <c r="AV189" s="5609"/>
      <c r="AW189" s="5832"/>
    </row>
    <row r="190" spans="16:49">
      <c r="P190" s="5724"/>
      <c r="Q190" s="5725"/>
      <c r="R190" s="5725"/>
      <c r="S190" s="5725"/>
      <c r="T190" s="5725"/>
      <c r="U190" s="5726"/>
      <c r="V190" s="5725"/>
      <c r="W190" s="5725"/>
      <c r="X190" s="5725"/>
      <c r="Y190" s="5727"/>
      <c r="Z190" s="5725"/>
      <c r="AA190" s="5725"/>
      <c r="AB190" s="5725"/>
      <c r="AC190" s="5733"/>
      <c r="AD190" s="5733"/>
      <c r="AE190" s="5725"/>
      <c r="AF190" s="5602"/>
      <c r="AH190" s="5817"/>
      <c r="AI190" s="5626"/>
      <c r="AJ190" s="5589"/>
      <c r="AK190" s="5606"/>
      <c r="AL190" s="5671"/>
      <c r="AM190" s="5612"/>
      <c r="AN190" s="5629"/>
      <c r="AO190" s="4482"/>
      <c r="AP190" s="5889"/>
      <c r="AQ190" s="5594"/>
      <c r="AR190" s="5598"/>
      <c r="AS190" s="5594"/>
      <c r="AT190" s="5608"/>
      <c r="AU190" s="5608"/>
      <c r="AV190" s="5609"/>
      <c r="AW190" s="2205"/>
    </row>
    <row r="191" spans="16:49" ht="15" thickBot="1">
      <c r="P191" s="5891"/>
      <c r="Q191" s="5892"/>
      <c r="R191" s="5892"/>
      <c r="S191" s="5892"/>
      <c r="T191" s="5892"/>
      <c r="U191" s="5892"/>
      <c r="V191" s="5892"/>
      <c r="W191" s="5892"/>
      <c r="X191" s="5892"/>
      <c r="Y191" s="5893"/>
      <c r="Z191" s="5892"/>
      <c r="AA191" s="5892"/>
      <c r="AB191" s="5892"/>
      <c r="AC191" s="5897"/>
      <c r="AD191" s="5897"/>
      <c r="AE191" s="5892"/>
      <c r="AF191" s="5894"/>
      <c r="AH191" s="5817"/>
      <c r="AI191" s="5626"/>
      <c r="AJ191" s="5589"/>
      <c r="AK191" s="5606"/>
      <c r="AL191" s="5671"/>
      <c r="AM191" s="5612"/>
      <c r="AN191" s="5629"/>
      <c r="AO191" s="4482"/>
      <c r="AP191" s="6213"/>
      <c r="AQ191" s="5594"/>
      <c r="AR191" s="5598"/>
      <c r="AS191" s="5594"/>
      <c r="AT191" s="5608"/>
      <c r="AU191" s="5608"/>
      <c r="AV191" s="5609"/>
      <c r="AW191" s="2205"/>
    </row>
    <row r="192" spans="16:49">
      <c r="AH192" s="5817"/>
      <c r="AI192" s="5626"/>
      <c r="AJ192" s="5589"/>
      <c r="AK192" s="5606"/>
      <c r="AL192" s="5607"/>
      <c r="AM192" s="5612"/>
      <c r="AN192" s="5629"/>
      <c r="AO192" s="4482"/>
      <c r="AP192" s="6213"/>
      <c r="AQ192" s="5594"/>
      <c r="AR192" s="5598"/>
      <c r="AS192" s="5594"/>
      <c r="AT192" s="5608"/>
      <c r="AU192" s="5608"/>
      <c r="AV192" s="5609"/>
      <c r="AW192" s="2205"/>
    </row>
    <row r="193" spans="16:49" ht="16.2" thickBot="1">
      <c r="P193" s="5683" t="s">
        <v>1445</v>
      </c>
      <c r="Q193" s="5683"/>
      <c r="R193" s="5577"/>
      <c r="S193" s="5577"/>
      <c r="T193" s="5577"/>
      <c r="U193" s="5577"/>
      <c r="V193" s="5577"/>
      <c r="W193" s="5577"/>
      <c r="X193" s="5577"/>
      <c r="Y193" s="5577"/>
      <c r="Z193" s="5577"/>
      <c r="AA193" s="5577"/>
      <c r="AB193" s="5577"/>
      <c r="AC193" s="5577"/>
      <c r="AD193" s="5577"/>
      <c r="AE193" s="5743"/>
      <c r="AF193" s="5577"/>
      <c r="AH193" s="5817"/>
      <c r="AI193" s="5626"/>
      <c r="AJ193" s="5589"/>
      <c r="AK193" s="5606"/>
      <c r="AL193" s="5639"/>
      <c r="AM193" s="5612"/>
      <c r="AN193" s="5629"/>
      <c r="AO193" s="4482"/>
      <c r="AP193" s="6213"/>
      <c r="AQ193" s="5594"/>
      <c r="AR193" s="5598"/>
      <c r="AS193" s="5594"/>
      <c r="AT193" s="5608"/>
      <c r="AU193" s="5608"/>
      <c r="AV193" s="5609"/>
      <c r="AW193" s="2205"/>
    </row>
    <row r="194" spans="16:49">
      <c r="P194" s="5579"/>
      <c r="Q194" s="5579"/>
      <c r="R194" s="5579"/>
      <c r="S194" s="5579" t="s">
        <v>14</v>
      </c>
      <c r="T194" s="5579" t="s">
        <v>12</v>
      </c>
      <c r="U194" s="5579"/>
      <c r="V194" s="5579"/>
      <c r="W194" s="5579" t="s">
        <v>15</v>
      </c>
      <c r="X194" s="5579" t="s">
        <v>12</v>
      </c>
      <c r="Y194" s="5579" t="s">
        <v>12</v>
      </c>
      <c r="Z194" s="5579"/>
      <c r="AA194" s="5579"/>
      <c r="AB194" s="5579"/>
      <c r="AC194" s="5579"/>
      <c r="AD194" s="5579" t="s">
        <v>0</v>
      </c>
      <c r="AE194" s="5579"/>
      <c r="AF194" s="5579"/>
      <c r="AH194" s="5817"/>
      <c r="AI194" s="5626"/>
      <c r="AJ194" s="5589"/>
      <c r="AK194" s="5606"/>
      <c r="AL194" s="5639"/>
      <c r="AM194" s="5612"/>
      <c r="AN194" s="5629"/>
      <c r="AO194" s="4482"/>
      <c r="AP194" s="5889"/>
      <c r="AQ194" s="5594"/>
      <c r="AR194" s="5598"/>
      <c r="AS194" s="5594"/>
      <c r="AT194" s="5608"/>
      <c r="AU194" s="5608"/>
      <c r="AV194" s="5609"/>
      <c r="AW194" s="2205"/>
    </row>
    <row r="195" spans="16:49">
      <c r="P195" s="5580" t="s">
        <v>3</v>
      </c>
      <c r="Q195" s="5580" t="s">
        <v>4</v>
      </c>
      <c r="R195" s="5580" t="s">
        <v>18</v>
      </c>
      <c r="S195" s="5580" t="s">
        <v>19</v>
      </c>
      <c r="T195" s="5580" t="s">
        <v>19</v>
      </c>
      <c r="U195" s="5580" t="s">
        <v>20</v>
      </c>
      <c r="V195" s="5580" t="s">
        <v>21</v>
      </c>
      <c r="W195" s="5580" t="s">
        <v>22</v>
      </c>
      <c r="X195" s="5580" t="s">
        <v>23</v>
      </c>
      <c r="Y195" s="5580" t="s">
        <v>23</v>
      </c>
      <c r="Z195" s="5580" t="s">
        <v>1227</v>
      </c>
      <c r="AA195" s="5580" t="s">
        <v>20</v>
      </c>
      <c r="AB195" s="5580" t="s">
        <v>25</v>
      </c>
      <c r="AC195" s="5580" t="s">
        <v>0</v>
      </c>
      <c r="AD195" s="5580" t="s">
        <v>1363</v>
      </c>
      <c r="AE195" s="5580" t="s">
        <v>1388</v>
      </c>
      <c r="AF195" s="5580" t="s">
        <v>26</v>
      </c>
      <c r="AH195" s="5817"/>
      <c r="AI195" s="5626"/>
      <c r="AJ195" s="5589"/>
      <c r="AK195" s="5606"/>
      <c r="AL195" s="5607"/>
      <c r="AM195" s="5612"/>
      <c r="AN195" s="5629"/>
      <c r="AO195" s="4482"/>
      <c r="AP195" s="5889"/>
      <c r="AQ195" s="5594"/>
      <c r="AR195" s="5598"/>
      <c r="AS195" s="5594"/>
      <c r="AT195" s="5608"/>
      <c r="AU195" s="5608"/>
      <c r="AV195" s="5609"/>
      <c r="AW195" s="2205"/>
    </row>
    <row r="196" spans="16:49" ht="15" thickBot="1">
      <c r="P196" s="5581"/>
      <c r="Q196" s="5581"/>
      <c r="R196" s="5581"/>
      <c r="S196" s="5581" t="s">
        <v>3</v>
      </c>
      <c r="T196" s="5581" t="s">
        <v>18</v>
      </c>
      <c r="U196" s="5581"/>
      <c r="V196" s="5581"/>
      <c r="W196" s="5581" t="s">
        <v>21</v>
      </c>
      <c r="X196" s="5581" t="s">
        <v>27</v>
      </c>
      <c r="Y196" s="5581" t="s">
        <v>28</v>
      </c>
      <c r="Z196" s="5581"/>
      <c r="AA196" s="5581"/>
      <c r="AB196" s="5581"/>
      <c r="AC196" s="5581"/>
      <c r="AD196" s="5581" t="s">
        <v>11</v>
      </c>
      <c r="AE196" s="5581"/>
      <c r="AF196" s="5581"/>
      <c r="AH196" s="5817"/>
      <c r="AI196" s="5626"/>
      <c r="AJ196" s="5589"/>
      <c r="AK196" s="5606"/>
      <c r="AL196" s="5607"/>
      <c r="AM196" s="5612"/>
      <c r="AN196" s="5629"/>
      <c r="AO196" s="4482"/>
      <c r="AP196" s="5889"/>
      <c r="AQ196" s="5594"/>
      <c r="AR196" s="5598"/>
      <c r="AS196" s="5594"/>
      <c r="AT196" s="5608"/>
      <c r="AU196" s="5608"/>
      <c r="AV196" s="5609"/>
      <c r="AW196" s="2205"/>
    </row>
    <row r="197" spans="16:49">
      <c r="P197" s="5582"/>
      <c r="Q197" s="5583"/>
      <c r="R197" s="5584"/>
      <c r="S197" s="5584"/>
      <c r="T197" s="5585"/>
      <c r="U197" s="5586"/>
      <c r="V197" s="5584"/>
      <c r="W197" s="5587"/>
      <c r="X197" s="5588"/>
      <c r="Y197" s="5661"/>
      <c r="Z197" s="5583"/>
      <c r="AA197" s="5662"/>
      <c r="AB197" s="5662"/>
      <c r="AC197" s="5591"/>
      <c r="AD197" s="5591"/>
      <c r="AE197" s="5663"/>
      <c r="AF197" s="5684"/>
      <c r="AH197" s="6360"/>
      <c r="AI197" s="5692"/>
      <c r="AJ197" s="5701"/>
      <c r="AK197" s="5918"/>
      <c r="AL197" s="6376"/>
      <c r="AM197" s="5693"/>
      <c r="AN197" s="5696"/>
      <c r="AO197" s="5707"/>
      <c r="AP197" s="5872"/>
      <c r="AQ197" s="3941"/>
      <c r="AR197" s="5740"/>
      <c r="AS197" s="3941"/>
      <c r="AT197" s="5711"/>
      <c r="AU197" s="5711"/>
      <c r="AV197" s="5708"/>
      <c r="AW197" s="2205"/>
    </row>
    <row r="198" spans="16:49">
      <c r="P198" s="5593"/>
      <c r="Q198" s="5594"/>
      <c r="R198" s="5603"/>
      <c r="S198" s="5589"/>
      <c r="T198" s="5595"/>
      <c r="U198" s="5596"/>
      <c r="V198" s="5589"/>
      <c r="W198" s="5597"/>
      <c r="X198" s="4482"/>
      <c r="Y198" s="5634"/>
      <c r="Z198" s="3605"/>
      <c r="AA198" s="5609"/>
      <c r="AB198" s="5609"/>
      <c r="AC198" s="5600"/>
      <c r="AD198" s="5600"/>
      <c r="AE198" s="5632"/>
      <c r="AF198" s="5672"/>
      <c r="AH198" s="5823"/>
      <c r="AI198" s="5631"/>
      <c r="AJ198" s="5594"/>
      <c r="AK198" s="5606"/>
      <c r="AL198" s="5671"/>
      <c r="AM198" s="5594"/>
      <c r="AN198" s="5608"/>
      <c r="AO198" s="4599"/>
      <c r="AP198" s="5921"/>
      <c r="AQ198" s="5669"/>
      <c r="AR198" s="5919"/>
      <c r="AS198" s="5669"/>
      <c r="AT198" s="5670"/>
      <c r="AU198" s="5670"/>
      <c r="AV198" s="5899"/>
      <c r="AW198" s="2205"/>
    </row>
    <row r="199" spans="16:49">
      <c r="P199" s="5593"/>
      <c r="Q199" s="5594"/>
      <c r="R199" s="5589"/>
      <c r="S199" s="5589"/>
      <c r="T199" s="5595"/>
      <c r="U199" s="5596"/>
      <c r="V199" s="5589"/>
      <c r="W199" s="5597"/>
      <c r="X199" s="4482"/>
      <c r="Y199" s="5634"/>
      <c r="Z199" s="5589"/>
      <c r="AA199" s="5609"/>
      <c r="AB199" s="5609"/>
      <c r="AC199" s="5600"/>
      <c r="AD199" s="5600"/>
      <c r="AE199" s="5632"/>
      <c r="AF199" s="5672"/>
      <c r="AH199" s="5884"/>
      <c r="AI199" s="5877"/>
      <c r="AJ199" s="5878"/>
      <c r="AK199" s="5881"/>
      <c r="AL199" s="5882"/>
      <c r="AM199" s="5878"/>
      <c r="AN199" s="5879"/>
      <c r="AO199" s="5883"/>
      <c r="AP199" s="5834"/>
      <c r="AQ199" s="5646"/>
      <c r="AR199" s="5880"/>
      <c r="AS199" s="5646"/>
      <c r="AT199" s="5649"/>
      <c r="AU199" s="5649"/>
      <c r="AV199" s="5836"/>
      <c r="AW199" s="2205"/>
    </row>
    <row r="200" spans="16:49" ht="15" thickBot="1">
      <c r="P200" s="5637"/>
      <c r="Q200" s="5638"/>
      <c r="R200" s="5626"/>
      <c r="S200" s="5612"/>
      <c r="T200" s="5606"/>
      <c r="U200" s="5671"/>
      <c r="V200" s="5612"/>
      <c r="W200" s="5629"/>
      <c r="X200" s="4482"/>
      <c r="Y200" s="5595"/>
      <c r="Z200" s="5594"/>
      <c r="AA200" s="5598"/>
      <c r="AB200" s="5594"/>
      <c r="AC200" s="5608"/>
      <c r="AD200" s="5608"/>
      <c r="AE200" s="5609"/>
      <c r="AF200" s="5602"/>
      <c r="AH200" s="5812"/>
      <c r="AI200" s="5813"/>
      <c r="AJ200" s="5813"/>
      <c r="AK200" s="3722"/>
      <c r="AL200" s="3722"/>
      <c r="AM200" s="3722"/>
      <c r="AN200" s="3722"/>
      <c r="AO200" s="3722"/>
      <c r="AP200" s="3722"/>
      <c r="AQ200" s="3722"/>
      <c r="AR200" s="5819"/>
      <c r="AS200" s="5819"/>
      <c r="AT200" s="3722"/>
      <c r="AU200" s="3722"/>
      <c r="AV200" s="2151"/>
      <c r="AW200" s="3257"/>
    </row>
    <row r="201" spans="16:49">
      <c r="P201" s="5637"/>
      <c r="Q201" s="5638"/>
      <c r="R201" s="5626"/>
      <c r="S201" s="5612"/>
      <c r="T201" s="5606"/>
      <c r="U201" s="5671"/>
      <c r="V201" s="5612"/>
      <c r="W201" s="5629"/>
      <c r="X201" s="4482"/>
      <c r="Y201" s="5595"/>
      <c r="Z201" s="5594"/>
      <c r="AA201" s="5598"/>
      <c r="AB201" s="5594"/>
      <c r="AC201" s="5608"/>
      <c r="AD201" s="5608"/>
      <c r="AE201" s="5609"/>
      <c r="AF201" s="5602"/>
      <c r="AH201" s="5814"/>
      <c r="AI201" s="5814"/>
      <c r="AJ201" s="5814"/>
      <c r="AK201" s="3602"/>
      <c r="AL201" s="3602"/>
      <c r="AM201" s="3602"/>
      <c r="AN201" s="3602"/>
      <c r="AO201" s="3602"/>
      <c r="AP201" s="3602"/>
      <c r="AQ201" s="3602"/>
      <c r="AR201" s="3602"/>
      <c r="AS201" s="3602"/>
      <c r="AT201" s="3602"/>
      <c r="AU201" s="3602"/>
      <c r="AV201" s="3602"/>
      <c r="AW201" s="3602"/>
    </row>
    <row r="202" spans="16:49" ht="15" thickBot="1">
      <c r="P202" s="5637"/>
      <c r="Q202" s="5673"/>
      <c r="R202" s="5612"/>
      <c r="S202" s="5589"/>
      <c r="T202" s="5627"/>
      <c r="U202" s="5685"/>
      <c r="V202" s="5612"/>
      <c r="W202" s="5686"/>
      <c r="X202" s="4482"/>
      <c r="Y202" s="5595"/>
      <c r="Z202" s="5594"/>
      <c r="AA202" s="5598"/>
      <c r="AB202" s="5594"/>
      <c r="AC202" s="5608"/>
      <c r="AD202" s="5608"/>
      <c r="AE202" s="5609"/>
      <c r="AF202" s="5602"/>
      <c r="AH202" s="5742" t="s">
        <v>1389</v>
      </c>
      <c r="AI202" s="2024" t="s">
        <v>1390</v>
      </c>
      <c r="AJ202" s="2024"/>
      <c r="AK202" s="2024"/>
      <c r="AL202" s="2154"/>
      <c r="AM202" s="2024"/>
      <c r="AN202" s="2024"/>
      <c r="AO202" s="2024"/>
      <c r="AP202" s="2024"/>
      <c r="AQ202" s="2024"/>
      <c r="AR202" s="2024"/>
      <c r="AS202" s="2024"/>
      <c r="AT202" s="2024"/>
      <c r="AU202" s="2024"/>
      <c r="AV202" s="2024"/>
      <c r="AW202" s="2024"/>
    </row>
    <row r="203" spans="16:49">
      <c r="P203" s="5665"/>
      <c r="Q203" s="5594"/>
      <c r="R203" s="5666"/>
      <c r="S203" s="5589"/>
      <c r="T203" s="5667"/>
      <c r="U203" s="5668"/>
      <c r="V203" s="5669"/>
      <c r="W203" s="5670"/>
      <c r="X203" s="4482"/>
      <c r="Y203" s="5634"/>
      <c r="Z203" s="5589"/>
      <c r="AA203" s="5609"/>
      <c r="AB203" s="5609"/>
      <c r="AC203" s="5600"/>
      <c r="AD203" s="5600"/>
      <c r="AE203" s="5632"/>
      <c r="AF203" s="5604"/>
      <c r="AH203" s="5579"/>
      <c r="AI203" s="5772"/>
      <c r="AJ203" s="5773" t="s">
        <v>14</v>
      </c>
      <c r="AK203" s="5773" t="s">
        <v>12</v>
      </c>
      <c r="AL203" s="5773"/>
      <c r="AM203" s="5773"/>
      <c r="AN203" s="5773" t="s">
        <v>15</v>
      </c>
      <c r="AO203" s="5773" t="s">
        <v>12</v>
      </c>
      <c r="AP203" s="5773" t="s">
        <v>12</v>
      </c>
      <c r="AQ203" s="5773"/>
      <c r="AR203" s="5773"/>
      <c r="AS203" s="5773"/>
      <c r="AT203" s="5773"/>
      <c r="AU203" s="5773" t="s">
        <v>0</v>
      </c>
      <c r="AV203" s="5774"/>
      <c r="AW203" s="5775"/>
    </row>
    <row r="204" spans="16:49">
      <c r="P204" s="5593"/>
      <c r="Q204" s="5594"/>
      <c r="R204" s="5589"/>
      <c r="S204" s="5589"/>
      <c r="T204" s="5595"/>
      <c r="U204" s="5596"/>
      <c r="V204" s="5589"/>
      <c r="W204" s="5597"/>
      <c r="X204" s="4482"/>
      <c r="Y204" s="5634"/>
      <c r="Z204" s="5687"/>
      <c r="AA204" s="5609"/>
      <c r="AB204" s="5609"/>
      <c r="AC204" s="5600"/>
      <c r="AD204" s="5600"/>
      <c r="AE204" s="5632"/>
      <c r="AF204" s="5602"/>
      <c r="AH204" s="5580" t="s">
        <v>4</v>
      </c>
      <c r="AI204" s="5776" t="s">
        <v>18</v>
      </c>
      <c r="AJ204" s="5777" t="s">
        <v>19</v>
      </c>
      <c r="AK204" s="5777" t="s">
        <v>19</v>
      </c>
      <c r="AL204" s="5777" t="s">
        <v>20</v>
      </c>
      <c r="AM204" s="5777" t="s">
        <v>21</v>
      </c>
      <c r="AN204" s="5777" t="s">
        <v>22</v>
      </c>
      <c r="AO204" s="5777" t="s">
        <v>23</v>
      </c>
      <c r="AP204" s="5777" t="s">
        <v>23</v>
      </c>
      <c r="AQ204" s="5777" t="s">
        <v>24</v>
      </c>
      <c r="AR204" s="5777" t="s">
        <v>20</v>
      </c>
      <c r="AS204" s="5777" t="s">
        <v>25</v>
      </c>
      <c r="AT204" s="5777" t="s">
        <v>0</v>
      </c>
      <c r="AU204" s="5777" t="s">
        <v>1363</v>
      </c>
      <c r="AV204" s="5778" t="s">
        <v>1388</v>
      </c>
      <c r="AW204" s="5779" t="s">
        <v>26</v>
      </c>
    </row>
    <row r="205" spans="16:49" ht="15" thickBot="1">
      <c r="P205" s="5593"/>
      <c r="Q205" s="5594"/>
      <c r="R205" s="5603"/>
      <c r="S205" s="5589"/>
      <c r="T205" s="5595"/>
      <c r="U205" s="5596"/>
      <c r="V205" s="5589"/>
      <c r="W205" s="5597"/>
      <c r="X205" s="4482"/>
      <c r="Y205" s="5634"/>
      <c r="Z205" s="5589"/>
      <c r="AA205" s="5609"/>
      <c r="AB205" s="5609"/>
      <c r="AC205" s="5600"/>
      <c r="AD205" s="5600"/>
      <c r="AE205" s="5632"/>
      <c r="AF205" s="5602"/>
      <c r="AH205" s="5581"/>
      <c r="AI205" s="5780"/>
      <c r="AJ205" s="5781" t="s">
        <v>3</v>
      </c>
      <c r="AK205" s="5781" t="s">
        <v>18</v>
      </c>
      <c r="AL205" s="5781"/>
      <c r="AM205" s="5781"/>
      <c r="AN205" s="5781" t="s">
        <v>21</v>
      </c>
      <c r="AO205" s="5781" t="s">
        <v>27</v>
      </c>
      <c r="AP205" s="5781" t="s">
        <v>28</v>
      </c>
      <c r="AQ205" s="5781"/>
      <c r="AR205" s="5781"/>
      <c r="AS205" s="5781"/>
      <c r="AT205" s="5781"/>
      <c r="AU205" s="5781" t="s">
        <v>11</v>
      </c>
      <c r="AV205" s="5782"/>
      <c r="AW205" s="5783"/>
    </row>
    <row r="206" spans="16:49">
      <c r="P206" s="5824"/>
      <c r="Q206" s="5638"/>
      <c r="R206" s="6203"/>
      <c r="S206" s="5617"/>
      <c r="T206" s="6204"/>
      <c r="U206" s="6205"/>
      <c r="V206" s="6206"/>
      <c r="W206" s="6207"/>
      <c r="X206" s="6210"/>
      <c r="Y206" s="6211"/>
      <c r="Z206" s="5617"/>
      <c r="AA206" s="6212"/>
      <c r="AB206" s="5615"/>
      <c r="AC206" s="5616"/>
      <c r="AD206" s="5616"/>
      <c r="AE206" s="6209"/>
      <c r="AF206" s="5736"/>
      <c r="AH206" s="5801"/>
      <c r="AI206" s="5815"/>
      <c r="AJ206" s="5583"/>
      <c r="AK206" s="5802"/>
      <c r="AL206" s="5590"/>
      <c r="AM206" s="5583"/>
      <c r="AN206" s="5793"/>
      <c r="AO206" s="2200"/>
      <c r="AP206" s="5802"/>
      <c r="AQ206" s="5583"/>
      <c r="AR206" s="5590"/>
      <c r="AS206" s="5590"/>
      <c r="AT206" s="5591"/>
      <c r="AU206" s="5793"/>
      <c r="AV206" s="2091"/>
      <c r="AW206" s="5763"/>
    </row>
    <row r="207" spans="16:49">
      <c r="P207" s="5593"/>
      <c r="Q207" s="5589"/>
      <c r="R207" s="5599"/>
      <c r="S207" s="5599"/>
      <c r="T207" s="5595"/>
      <c r="U207" s="5611"/>
      <c r="V207" s="5612"/>
      <c r="W207" s="5613"/>
      <c r="X207" s="4482"/>
      <c r="Y207" s="5595"/>
      <c r="Z207" s="5599"/>
      <c r="AA207" s="5615"/>
      <c r="AB207" s="5615"/>
      <c r="AC207" s="5616"/>
      <c r="AD207" s="5616"/>
      <c r="AE207" s="5609"/>
      <c r="AF207" s="5602"/>
      <c r="AH207" s="6360"/>
      <c r="AI207" s="5692"/>
      <c r="AJ207" s="5701"/>
      <c r="AK207" s="5694"/>
      <c r="AL207" s="5699"/>
      <c r="AM207" s="5693"/>
      <c r="AN207" s="5696"/>
      <c r="AO207" s="2120"/>
      <c r="AP207" s="5694"/>
      <c r="AQ207" s="5693"/>
      <c r="AR207" s="5699"/>
      <c r="AS207" s="5699"/>
      <c r="AT207" s="5700"/>
      <c r="AU207" s="5696"/>
      <c r="AV207" s="6309"/>
      <c r="AW207" s="2150"/>
    </row>
    <row r="208" spans="16:49">
      <c r="P208" s="5593"/>
      <c r="Q208" s="5589"/>
      <c r="R208" s="5589"/>
      <c r="S208" s="5589"/>
      <c r="T208" s="5595"/>
      <c r="U208" s="5596"/>
      <c r="V208" s="5594"/>
      <c r="W208" s="5597"/>
      <c r="X208" s="4482"/>
      <c r="Y208" s="5595"/>
      <c r="Z208" s="5599"/>
      <c r="AA208" s="5609"/>
      <c r="AB208" s="5609"/>
      <c r="AC208" s="5600"/>
      <c r="AD208" s="5600"/>
      <c r="AE208" s="5609"/>
      <c r="AF208" s="5602"/>
      <c r="AH208" s="5810"/>
      <c r="AI208" s="3674"/>
      <c r="AJ208" s="3674"/>
      <c r="AK208" s="2091"/>
      <c r="AL208" s="2091"/>
      <c r="AM208" s="2091"/>
      <c r="AN208" s="2091"/>
      <c r="AO208" s="2091"/>
      <c r="AP208" s="2091"/>
      <c r="AQ208" s="2091"/>
      <c r="AR208" s="3546"/>
      <c r="AS208" s="3546"/>
      <c r="AT208" s="2091"/>
      <c r="AU208" s="2091"/>
      <c r="AV208" s="2091"/>
      <c r="AW208" s="2150"/>
    </row>
    <row r="209" spans="16:49">
      <c r="P209" s="5593"/>
      <c r="Q209" s="5589"/>
      <c r="R209" s="5618"/>
      <c r="S209" s="5589"/>
      <c r="T209" s="5595"/>
      <c r="U209" s="5619"/>
      <c r="V209" s="5594"/>
      <c r="W209" s="5620"/>
      <c r="X209" s="4482"/>
      <c r="Y209" s="5595"/>
      <c r="Z209" s="5599"/>
      <c r="AA209" s="5621"/>
      <c r="AB209" s="5621"/>
      <c r="AC209" s="5622"/>
      <c r="AD209" s="5622"/>
      <c r="AE209" s="5609"/>
      <c r="AF209" s="5602"/>
      <c r="AH209" s="5810"/>
      <c r="AI209" s="3674"/>
      <c r="AJ209" s="3674"/>
      <c r="AK209" s="2091"/>
      <c r="AL209" s="2091"/>
      <c r="AM209" s="2091"/>
      <c r="AN209" s="2091"/>
      <c r="AO209" s="2091"/>
      <c r="AP209" s="2091"/>
      <c r="AQ209" s="2091"/>
      <c r="AR209" s="3546"/>
      <c r="AS209" s="3546"/>
      <c r="AT209" s="2091"/>
      <c r="AU209" s="2091"/>
      <c r="AV209" s="2091"/>
      <c r="AW209" s="2150"/>
    </row>
    <row r="210" spans="16:49">
      <c r="P210" s="5593"/>
      <c r="Q210" s="5594"/>
      <c r="R210" s="5594"/>
      <c r="S210" s="5594"/>
      <c r="T210" s="5595"/>
      <c r="U210" s="5624"/>
      <c r="V210" s="5594"/>
      <c r="W210" s="5625"/>
      <c r="X210" s="4482"/>
      <c r="Y210" s="5595"/>
      <c r="Z210" s="5599"/>
      <c r="AA210" s="5598"/>
      <c r="AB210" s="5594"/>
      <c r="AC210" s="5608"/>
      <c r="AD210" s="5608"/>
      <c r="AE210" s="5609"/>
      <c r="AF210" s="5602"/>
      <c r="AH210" s="5810"/>
      <c r="AI210" s="3674"/>
      <c r="AJ210" s="3674"/>
      <c r="AK210" s="2091"/>
      <c r="AL210" s="2091"/>
      <c r="AM210" s="2091"/>
      <c r="AN210" s="2091"/>
      <c r="AO210" s="2091"/>
      <c r="AP210" s="2091"/>
      <c r="AQ210" s="2091"/>
      <c r="AR210" s="3546"/>
      <c r="AS210" s="3546"/>
      <c r="AT210" s="2091"/>
      <c r="AU210" s="2091"/>
      <c r="AV210" s="2091"/>
      <c r="AW210" s="2150"/>
    </row>
    <row r="211" spans="16:49">
      <c r="P211" s="5593"/>
      <c r="Q211" s="5617"/>
      <c r="R211" s="5623"/>
      <c r="S211" s="5589"/>
      <c r="T211" s="5595"/>
      <c r="U211" s="5596"/>
      <c r="V211" s="5594"/>
      <c r="W211" s="5597"/>
      <c r="X211" s="4482"/>
      <c r="Y211" s="5595"/>
      <c r="Z211" s="5599"/>
      <c r="AA211" s="5609"/>
      <c r="AB211" s="5609"/>
      <c r="AC211" s="5600"/>
      <c r="AD211" s="5600"/>
      <c r="AE211" s="5609"/>
      <c r="AF211" s="5602"/>
      <c r="AH211" s="5810"/>
      <c r="AI211" s="3674"/>
      <c r="AJ211" s="3674"/>
      <c r="AK211" s="2091"/>
      <c r="AL211" s="2091"/>
      <c r="AM211" s="2091"/>
      <c r="AN211" s="2091"/>
      <c r="AO211" s="2091"/>
      <c r="AP211" s="2091"/>
      <c r="AQ211" s="2091"/>
      <c r="AR211" s="3546"/>
      <c r="AS211" s="3546"/>
      <c r="AT211" s="2091"/>
      <c r="AU211" s="2091"/>
      <c r="AV211" s="2091"/>
      <c r="AW211" s="2150"/>
    </row>
    <row r="212" spans="16:49">
      <c r="P212" s="5635"/>
      <c r="Q212" s="5589"/>
      <c r="R212" s="5605"/>
      <c r="S212" s="5589"/>
      <c r="T212" s="5595"/>
      <c r="U212" s="5596"/>
      <c r="V212" s="5594"/>
      <c r="W212" s="5597"/>
      <c r="X212" s="4482"/>
      <c r="Y212" s="5595"/>
      <c r="Z212" s="5594"/>
      <c r="AA212" s="5598"/>
      <c r="AB212" s="5594"/>
      <c r="AC212" s="5608"/>
      <c r="AD212" s="5608"/>
      <c r="AE212" s="5609"/>
      <c r="AF212" s="5602"/>
      <c r="AH212" s="5810"/>
      <c r="AI212" s="3674"/>
      <c r="AJ212" s="3674"/>
      <c r="AK212" s="2091"/>
      <c r="AL212" s="2091"/>
      <c r="AM212" s="2091"/>
      <c r="AN212" s="2091"/>
      <c r="AO212" s="2091"/>
      <c r="AP212" s="2091"/>
      <c r="AQ212" s="2091"/>
      <c r="AR212" s="3546"/>
      <c r="AS212" s="3546"/>
      <c r="AT212" s="2091"/>
      <c r="AU212" s="2091"/>
      <c r="AV212" s="2091"/>
      <c r="AW212" s="2150"/>
    </row>
    <row r="213" spans="16:49">
      <c r="P213" s="5593"/>
      <c r="Q213" s="5589"/>
      <c r="R213" s="5688"/>
      <c r="S213" s="5612"/>
      <c r="T213" s="5610"/>
      <c r="U213" s="5689"/>
      <c r="V213" s="5612"/>
      <c r="W213" s="5613"/>
      <c r="X213" s="5614"/>
      <c r="Y213" s="5610"/>
      <c r="Z213" s="5612"/>
      <c r="AA213" s="5630"/>
      <c r="AB213" s="5612"/>
      <c r="AC213" s="5686"/>
      <c r="AD213" s="5629"/>
      <c r="AE213" s="5589"/>
      <c r="AF213" s="5602"/>
      <c r="AH213" s="5810"/>
      <c r="AI213" s="3674"/>
      <c r="AJ213" s="3674"/>
      <c r="AK213" s="2091"/>
      <c r="AL213" s="2091"/>
      <c r="AM213" s="2091"/>
      <c r="AN213" s="2091"/>
      <c r="AO213" s="2091"/>
      <c r="AP213" s="2091"/>
      <c r="AQ213" s="2091"/>
      <c r="AR213" s="3546"/>
      <c r="AS213" s="3546"/>
      <c r="AT213" s="2091"/>
      <c r="AU213" s="2091"/>
      <c r="AV213" s="2091"/>
      <c r="AW213" s="2150"/>
    </row>
    <row r="214" spans="16:49">
      <c r="P214" s="5635"/>
      <c r="Q214" s="5589"/>
      <c r="R214" s="5605"/>
      <c r="S214" s="5589"/>
      <c r="T214" s="5595"/>
      <c r="U214" s="5596"/>
      <c r="V214" s="5594"/>
      <c r="W214" s="5597"/>
      <c r="X214" s="4482"/>
      <c r="Y214" s="5595"/>
      <c r="Z214" s="5594"/>
      <c r="AA214" s="5598"/>
      <c r="AB214" s="5594"/>
      <c r="AC214" s="5608"/>
      <c r="AD214" s="5608"/>
      <c r="AE214" s="5609"/>
      <c r="AF214" s="5636"/>
      <c r="AH214" s="5810"/>
      <c r="AI214" s="3674"/>
      <c r="AJ214" s="3674"/>
      <c r="AK214" s="2091"/>
      <c r="AL214" s="2091"/>
      <c r="AM214" s="2091"/>
      <c r="AN214" s="2091"/>
      <c r="AO214" s="2091"/>
      <c r="AP214" s="2091"/>
      <c r="AQ214" s="2091"/>
      <c r="AR214" s="3546"/>
      <c r="AS214" s="3546"/>
      <c r="AT214" s="2091"/>
      <c r="AU214" s="2091"/>
      <c r="AV214" s="2091"/>
      <c r="AW214" s="2150"/>
    </row>
    <row r="215" spans="16:49">
      <c r="P215" s="5637"/>
      <c r="Q215" s="5638"/>
      <c r="R215" s="5626"/>
      <c r="S215" s="5612"/>
      <c r="T215" s="5606"/>
      <c r="U215" s="5671"/>
      <c r="V215" s="5612"/>
      <c r="W215" s="5629"/>
      <c r="X215" s="4482"/>
      <c r="Y215" s="5595"/>
      <c r="Z215" s="5594"/>
      <c r="AA215" s="5598"/>
      <c r="AB215" s="5594"/>
      <c r="AC215" s="5608"/>
      <c r="AD215" s="5608"/>
      <c r="AE215" s="5609"/>
      <c r="AF215" s="5636"/>
      <c r="AH215" s="5810"/>
      <c r="AI215" s="3674"/>
      <c r="AJ215" s="3674"/>
      <c r="AK215" s="2091"/>
      <c r="AL215" s="2091"/>
      <c r="AM215" s="2091"/>
      <c r="AN215" s="2091"/>
      <c r="AO215" s="2091"/>
      <c r="AP215" s="2091"/>
      <c r="AQ215" s="2091"/>
      <c r="AR215" s="3546"/>
      <c r="AS215" s="3546"/>
      <c r="AT215" s="2091"/>
      <c r="AU215" s="2091"/>
      <c r="AV215" s="2091"/>
      <c r="AW215" s="2150"/>
    </row>
    <row r="216" spans="16:49">
      <c r="P216" s="5637"/>
      <c r="Q216" s="5638"/>
      <c r="R216" s="5626"/>
      <c r="S216" s="5612"/>
      <c r="T216" s="5627"/>
      <c r="U216" s="5628"/>
      <c r="V216" s="5612"/>
      <c r="W216" s="5629"/>
      <c r="X216" s="5614"/>
      <c r="Y216" s="5610"/>
      <c r="Z216" s="5612"/>
      <c r="AA216" s="5630"/>
      <c r="AB216" s="5630"/>
      <c r="AC216" s="5616"/>
      <c r="AD216" s="5629"/>
      <c r="AE216" s="5589"/>
      <c r="AF216" s="5636"/>
      <c r="AH216" s="5810"/>
      <c r="AI216" s="3674"/>
      <c r="AJ216" s="3674"/>
      <c r="AK216" s="2091"/>
      <c r="AL216" s="2091"/>
      <c r="AM216" s="2091"/>
      <c r="AN216" s="2091"/>
      <c r="AO216" s="2091"/>
      <c r="AP216" s="2091"/>
      <c r="AQ216" s="2091"/>
      <c r="AR216" s="3546"/>
      <c r="AS216" s="3546"/>
      <c r="AT216" s="2091"/>
      <c r="AU216" s="2091"/>
      <c r="AV216" s="2091"/>
      <c r="AW216" s="2150"/>
    </row>
    <row r="217" spans="16:49" ht="15" thickBot="1">
      <c r="P217" s="5690"/>
      <c r="Q217" s="5691"/>
      <c r="R217" s="5692"/>
      <c r="S217" s="5693"/>
      <c r="T217" s="5694"/>
      <c r="U217" s="5695"/>
      <c r="V217" s="5693"/>
      <c r="W217" s="5696"/>
      <c r="X217" s="5697"/>
      <c r="Y217" s="5698"/>
      <c r="Z217" s="5693"/>
      <c r="AA217" s="5699"/>
      <c r="AB217" s="5699"/>
      <c r="AC217" s="5700"/>
      <c r="AD217" s="5696"/>
      <c r="AE217" s="5701"/>
      <c r="AF217" s="5636"/>
      <c r="AH217" s="5812"/>
      <c r="AI217" s="5813"/>
      <c r="AJ217" s="5813"/>
      <c r="AK217" s="3722"/>
      <c r="AL217" s="3722"/>
      <c r="AM217" s="3722"/>
      <c r="AN217" s="3722"/>
      <c r="AO217" s="3722"/>
      <c r="AP217" s="3722"/>
      <c r="AQ217" s="3722"/>
      <c r="AR217" s="5819"/>
      <c r="AS217" s="5819"/>
      <c r="AT217" s="3722"/>
      <c r="AU217" s="3722"/>
      <c r="AV217" s="2151"/>
      <c r="AW217" s="3257"/>
    </row>
    <row r="218" spans="16:49">
      <c r="P218" s="5679"/>
      <c r="Q218" s="5654"/>
      <c r="R218" s="5654"/>
      <c r="S218" s="5654"/>
      <c r="T218" s="5654"/>
      <c r="U218" s="5680"/>
      <c r="V218" s="5654"/>
      <c r="W218" s="5654"/>
      <c r="X218" s="5654"/>
      <c r="Y218" s="5653"/>
      <c r="Z218" s="5654"/>
      <c r="AA218" s="5702"/>
      <c r="AB218" s="5654"/>
      <c r="AC218" s="5654"/>
      <c r="AD218" s="5654"/>
      <c r="AE218" s="5654"/>
      <c r="AF218" s="5636"/>
      <c r="AH218" s="5814"/>
      <c r="AI218" s="5814"/>
      <c r="AJ218" s="5814"/>
      <c r="AK218" s="3602"/>
      <c r="AL218" s="3602"/>
      <c r="AM218" s="3602"/>
      <c r="AN218" s="3602"/>
      <c r="AO218" s="3602"/>
      <c r="AP218" s="3602"/>
      <c r="AQ218" s="3602"/>
      <c r="AR218" s="3602"/>
      <c r="AS218" s="3602"/>
      <c r="AT218" s="3602"/>
      <c r="AU218" s="3602"/>
      <c r="AV218" s="3602"/>
      <c r="AW218" s="3602"/>
    </row>
    <row r="219" spans="16:49" ht="15" thickBot="1">
      <c r="P219" s="5724"/>
      <c r="Q219" s="5725"/>
      <c r="R219" s="5725"/>
      <c r="S219" s="5725"/>
      <c r="T219" s="5725"/>
      <c r="U219" s="5726"/>
      <c r="V219" s="5725"/>
      <c r="W219" s="5725"/>
      <c r="X219" s="5725"/>
      <c r="Y219" s="5727"/>
      <c r="Z219" s="5725"/>
      <c r="AA219" s="5725"/>
      <c r="AB219" s="5725"/>
      <c r="AC219" s="5733"/>
      <c r="AD219" s="5733"/>
      <c r="AE219" s="5725"/>
      <c r="AF219" s="5602"/>
      <c r="AH219" s="5742" t="s">
        <v>792</v>
      </c>
      <c r="AI219" s="5820" t="s">
        <v>1391</v>
      </c>
      <c r="AJ219" s="5814"/>
      <c r="AK219" s="3602"/>
      <c r="AL219" s="3602"/>
      <c r="AM219" s="3602"/>
      <c r="AN219" s="3602"/>
      <c r="AO219" s="3602"/>
      <c r="AP219" s="3602"/>
      <c r="AQ219" s="3602"/>
      <c r="AR219" s="3602"/>
      <c r="AS219" s="3602"/>
      <c r="AT219" s="3602"/>
      <c r="AU219" s="3602"/>
      <c r="AV219" s="3602"/>
      <c r="AW219" s="3602"/>
    </row>
    <row r="220" spans="16:49" ht="15" thickBot="1">
      <c r="P220" s="5891"/>
      <c r="Q220" s="5892"/>
      <c r="R220" s="5892"/>
      <c r="S220" s="5892"/>
      <c r="T220" s="5892"/>
      <c r="U220" s="5892"/>
      <c r="V220" s="5892"/>
      <c r="W220" s="5892"/>
      <c r="X220" s="5892"/>
      <c r="Y220" s="5893"/>
      <c r="Z220" s="5892"/>
      <c r="AA220" s="5892"/>
      <c r="AB220" s="5892"/>
      <c r="AC220" s="5897"/>
      <c r="AD220" s="5897"/>
      <c r="AE220" s="5892"/>
      <c r="AF220" s="5894"/>
      <c r="AH220" s="5579"/>
      <c r="AI220" s="5772"/>
      <c r="AJ220" s="5773" t="s">
        <v>14</v>
      </c>
      <c r="AK220" s="5773" t="s">
        <v>12</v>
      </c>
      <c r="AL220" s="5773"/>
      <c r="AM220" s="5773"/>
      <c r="AN220" s="5773" t="s">
        <v>15</v>
      </c>
      <c r="AO220" s="5773" t="s">
        <v>12</v>
      </c>
      <c r="AP220" s="5773" t="s">
        <v>12</v>
      </c>
      <c r="AQ220" s="5773"/>
      <c r="AR220" s="5773"/>
      <c r="AS220" s="5773"/>
      <c r="AT220" s="5773"/>
      <c r="AU220" s="5773" t="s">
        <v>0</v>
      </c>
      <c r="AV220" s="5774"/>
      <c r="AW220" s="5775"/>
    </row>
    <row r="221" spans="16:49">
      <c r="AH221" s="5580" t="s">
        <v>4</v>
      </c>
      <c r="AI221" s="5776" t="s">
        <v>18</v>
      </c>
      <c r="AJ221" s="5777" t="s">
        <v>19</v>
      </c>
      <c r="AK221" s="5777" t="s">
        <v>19</v>
      </c>
      <c r="AL221" s="5777" t="s">
        <v>20</v>
      </c>
      <c r="AM221" s="5777" t="s">
        <v>21</v>
      </c>
      <c r="AN221" s="5777" t="s">
        <v>22</v>
      </c>
      <c r="AO221" s="5777" t="s">
        <v>23</v>
      </c>
      <c r="AP221" s="5777" t="s">
        <v>23</v>
      </c>
      <c r="AQ221" s="5777" t="s">
        <v>24</v>
      </c>
      <c r="AR221" s="5777" t="s">
        <v>20</v>
      </c>
      <c r="AS221" s="5777" t="s">
        <v>25</v>
      </c>
      <c r="AT221" s="5777" t="s">
        <v>0</v>
      </c>
      <c r="AU221" s="5777" t="s">
        <v>1363</v>
      </c>
      <c r="AV221" s="5778" t="s">
        <v>1388</v>
      </c>
      <c r="AW221" s="5779" t="s">
        <v>26</v>
      </c>
    </row>
    <row r="222" spans="16:49" ht="16.2" thickBot="1">
      <c r="P222" s="5683" t="s">
        <v>1446</v>
      </c>
      <c r="Q222" s="5683"/>
      <c r="R222" s="5577"/>
      <c r="S222" s="5577"/>
      <c r="T222" s="5577"/>
      <c r="U222" s="5577"/>
      <c r="V222" s="5577"/>
      <c r="W222" s="5577"/>
      <c r="X222" s="5577"/>
      <c r="Y222" s="5577"/>
      <c r="Z222" s="5577"/>
      <c r="AA222" s="5577"/>
      <c r="AB222" s="5577"/>
      <c r="AC222" s="5577"/>
      <c r="AD222" s="5577"/>
      <c r="AE222" s="5743"/>
      <c r="AF222" s="5577"/>
      <c r="AH222" s="5580"/>
      <c r="AI222" s="5776"/>
      <c r="AJ222" s="5777" t="s">
        <v>3</v>
      </c>
      <c r="AK222" s="5777" t="s">
        <v>18</v>
      </c>
      <c r="AL222" s="5777"/>
      <c r="AM222" s="5777"/>
      <c r="AN222" s="5777" t="s">
        <v>21</v>
      </c>
      <c r="AO222" s="5777" t="s">
        <v>27</v>
      </c>
      <c r="AP222" s="5777" t="s">
        <v>28</v>
      </c>
      <c r="AQ222" s="5777"/>
      <c r="AR222" s="5777"/>
      <c r="AS222" s="5777"/>
      <c r="AT222" s="5777"/>
      <c r="AU222" s="5777" t="s">
        <v>11</v>
      </c>
      <c r="AV222" s="5778"/>
      <c r="AW222" s="5779"/>
    </row>
    <row r="223" spans="16:49">
      <c r="P223" s="5579"/>
      <c r="Q223" s="5579"/>
      <c r="R223" s="5579"/>
      <c r="S223" s="5579" t="s">
        <v>14</v>
      </c>
      <c r="T223" s="5579" t="s">
        <v>12</v>
      </c>
      <c r="U223" s="5579"/>
      <c r="V223" s="5579"/>
      <c r="W223" s="5579" t="s">
        <v>15</v>
      </c>
      <c r="X223" s="5579" t="s">
        <v>12</v>
      </c>
      <c r="Y223" s="5579" t="s">
        <v>12</v>
      </c>
      <c r="Z223" s="5579"/>
      <c r="AA223" s="5579"/>
      <c r="AB223" s="5579"/>
      <c r="AC223" s="5579"/>
      <c r="AD223" s="5579" t="s">
        <v>0</v>
      </c>
      <c r="AE223" s="5579"/>
      <c r="AF223" s="5579"/>
      <c r="AH223" s="5791"/>
      <c r="AI223" s="5584"/>
      <c r="AJ223" s="5584"/>
      <c r="AK223" s="5585"/>
      <c r="AL223" s="5586"/>
      <c r="AM223" s="5583"/>
      <c r="AN223" s="5591"/>
      <c r="AO223" s="5588"/>
      <c r="AP223" s="5585"/>
      <c r="AQ223" s="5584"/>
      <c r="AR223" s="5662"/>
      <c r="AS223" s="5662"/>
      <c r="AT223" s="5591"/>
      <c r="AU223" s="5591"/>
      <c r="AV223" s="3565"/>
      <c r="AW223" s="5821"/>
    </row>
    <row r="224" spans="16:49">
      <c r="P224" s="5580" t="s">
        <v>3</v>
      </c>
      <c r="Q224" s="5580" t="s">
        <v>4</v>
      </c>
      <c r="R224" s="5580" t="s">
        <v>18</v>
      </c>
      <c r="S224" s="5580" t="s">
        <v>19</v>
      </c>
      <c r="T224" s="5580" t="s">
        <v>19</v>
      </c>
      <c r="U224" s="5580" t="s">
        <v>20</v>
      </c>
      <c r="V224" s="5580" t="s">
        <v>21</v>
      </c>
      <c r="W224" s="5580" t="s">
        <v>22</v>
      </c>
      <c r="X224" s="5580" t="s">
        <v>23</v>
      </c>
      <c r="Y224" s="5580" t="s">
        <v>23</v>
      </c>
      <c r="Z224" s="5580" t="s">
        <v>1227</v>
      </c>
      <c r="AA224" s="5580" t="s">
        <v>20</v>
      </c>
      <c r="AB224" s="5580" t="s">
        <v>25</v>
      </c>
      <c r="AC224" s="5580" t="s">
        <v>0</v>
      </c>
      <c r="AD224" s="5580" t="s">
        <v>1363</v>
      </c>
      <c r="AE224" s="5580" t="s">
        <v>1388</v>
      </c>
      <c r="AF224" s="5580" t="s">
        <v>26</v>
      </c>
      <c r="AH224" s="5822"/>
      <c r="AI224" s="5589"/>
      <c r="AJ224" s="5589"/>
      <c r="AK224" s="5595"/>
      <c r="AL224" s="5596"/>
      <c r="AM224" s="5594"/>
      <c r="AN224" s="5600"/>
      <c r="AO224" s="4482"/>
      <c r="AP224" s="5595"/>
      <c r="AQ224" s="5594"/>
      <c r="AR224" s="5609"/>
      <c r="AS224" s="5609"/>
      <c r="AT224" s="5600"/>
      <c r="AU224" s="5600"/>
      <c r="AV224" s="2091"/>
      <c r="AW224" s="2840"/>
    </row>
    <row r="225" spans="16:49" ht="15" thickBot="1">
      <c r="P225" s="5581"/>
      <c r="Q225" s="5581"/>
      <c r="R225" s="5581"/>
      <c r="S225" s="5581" t="s">
        <v>3</v>
      </c>
      <c r="T225" s="5581" t="s">
        <v>18</v>
      </c>
      <c r="U225" s="5581"/>
      <c r="V225" s="5581"/>
      <c r="W225" s="5581" t="s">
        <v>21</v>
      </c>
      <c r="X225" s="5581" t="s">
        <v>27</v>
      </c>
      <c r="Y225" s="5581" t="s">
        <v>28</v>
      </c>
      <c r="Z225" s="5581"/>
      <c r="AA225" s="5581"/>
      <c r="AB225" s="5581"/>
      <c r="AC225" s="5581"/>
      <c r="AD225" s="5581" t="s">
        <v>11</v>
      </c>
      <c r="AE225" s="5581"/>
      <c r="AF225" s="5581"/>
      <c r="AH225" s="5637"/>
      <c r="AI225" s="5618"/>
      <c r="AJ225" s="5589"/>
      <c r="AK225" s="5595"/>
      <c r="AL225" s="5619"/>
      <c r="AM225" s="5594"/>
      <c r="AN225" s="5622"/>
      <c r="AO225" s="4482"/>
      <c r="AP225" s="5595"/>
      <c r="AQ225" s="5594"/>
      <c r="AR225" s="5621"/>
      <c r="AS225" s="5621"/>
      <c r="AT225" s="5622"/>
      <c r="AU225" s="5622"/>
      <c r="AV225" s="2091"/>
      <c r="AW225" s="2840"/>
    </row>
    <row r="226" spans="16:49">
      <c r="P226" s="5582"/>
      <c r="Q226" s="5583"/>
      <c r="R226" s="5584"/>
      <c r="S226" s="5584"/>
      <c r="T226" s="5585"/>
      <c r="U226" s="5586"/>
      <c r="V226" s="5584"/>
      <c r="W226" s="5587"/>
      <c r="X226" s="5588"/>
      <c r="Y226" s="5661"/>
      <c r="Z226" s="5583"/>
      <c r="AA226" s="5662"/>
      <c r="AB226" s="5662"/>
      <c r="AC226" s="5591"/>
      <c r="AD226" s="5591"/>
      <c r="AE226" s="5663"/>
      <c r="AF226" s="5684"/>
      <c r="AH226" s="5822"/>
      <c r="AI226" s="5589"/>
      <c r="AJ226" s="5589"/>
      <c r="AK226" s="5595"/>
      <c r="AL226" s="5596"/>
      <c r="AM226" s="5594"/>
      <c r="AN226" s="5600"/>
      <c r="AO226" s="4482"/>
      <c r="AP226" s="5595"/>
      <c r="AQ226" s="5594"/>
      <c r="AR226" s="5609"/>
      <c r="AS226" s="5609"/>
      <c r="AT226" s="5600"/>
      <c r="AU226" s="5600"/>
      <c r="AV226" s="2091"/>
      <c r="AW226" s="2840"/>
    </row>
    <row r="227" spans="16:49">
      <c r="P227" s="5593"/>
      <c r="Q227" s="5594"/>
      <c r="R227" s="5603"/>
      <c r="S227" s="5589"/>
      <c r="T227" s="5595"/>
      <c r="U227" s="5596"/>
      <c r="V227" s="5589"/>
      <c r="W227" s="5597"/>
      <c r="X227" s="4482"/>
      <c r="Y227" s="5634"/>
      <c r="Z227" s="3605"/>
      <c r="AA227" s="5609"/>
      <c r="AB227" s="5609"/>
      <c r="AC227" s="5600"/>
      <c r="AD227" s="5600"/>
      <c r="AE227" s="5632"/>
      <c r="AF227" s="5672"/>
      <c r="AH227" s="5823"/>
      <c r="AI227" s="5594"/>
      <c r="AJ227" s="5594"/>
      <c r="AK227" s="5595"/>
      <c r="AL227" s="5624"/>
      <c r="AM227" s="5594"/>
      <c r="AN227" s="5608"/>
      <c r="AO227" s="4482"/>
      <c r="AP227" s="5595"/>
      <c r="AQ227" s="5594"/>
      <c r="AR227" s="5598"/>
      <c r="AS227" s="5598"/>
      <c r="AT227" s="5625"/>
      <c r="AU227" s="5625"/>
      <c r="AV227" s="2091"/>
      <c r="AW227" s="2840"/>
    </row>
    <row r="228" spans="16:49">
      <c r="P228" s="5593"/>
      <c r="Q228" s="5594"/>
      <c r="R228" s="5589"/>
      <c r="S228" s="5589"/>
      <c r="T228" s="5595"/>
      <c r="U228" s="5596"/>
      <c r="V228" s="5589"/>
      <c r="W228" s="5597"/>
      <c r="X228" s="4482"/>
      <c r="Y228" s="5634"/>
      <c r="Z228" s="5589"/>
      <c r="AA228" s="5609"/>
      <c r="AB228" s="5609"/>
      <c r="AC228" s="5600"/>
      <c r="AD228" s="5600"/>
      <c r="AE228" s="5632"/>
      <c r="AF228" s="5672"/>
      <c r="AH228" s="5823"/>
      <c r="AI228" s="5594"/>
      <c r="AJ228" s="5594"/>
      <c r="AK228" s="5595"/>
      <c r="AL228" s="5624"/>
      <c r="AM228" s="5594"/>
      <c r="AN228" s="5608"/>
      <c r="AO228" s="4482"/>
      <c r="AP228" s="5595"/>
      <c r="AQ228" s="5594"/>
      <c r="AR228" s="5598"/>
      <c r="AS228" s="5598"/>
      <c r="AT228" s="5625"/>
      <c r="AU228" s="5608"/>
      <c r="AV228" s="2091"/>
      <c r="AW228" s="2840"/>
    </row>
    <row r="229" spans="16:49">
      <c r="P229" s="5637"/>
      <c r="Q229" s="5638"/>
      <c r="R229" s="5626"/>
      <c r="S229" s="5612"/>
      <c r="T229" s="5606"/>
      <c r="U229" s="5671"/>
      <c r="V229" s="5612"/>
      <c r="W229" s="5629"/>
      <c r="X229" s="4482"/>
      <c r="Y229" s="5595"/>
      <c r="Z229" s="5594"/>
      <c r="AA229" s="5598"/>
      <c r="AB229" s="5594"/>
      <c r="AC229" s="5608"/>
      <c r="AD229" s="5608"/>
      <c r="AE229" s="5609"/>
      <c r="AF229" s="5602"/>
      <c r="AH229" s="5637"/>
      <c r="AI229" s="5599"/>
      <c r="AJ229" s="5599"/>
      <c r="AK229" s="5595"/>
      <c r="AL229" s="5611"/>
      <c r="AM229" s="5612"/>
      <c r="AN229" s="5616"/>
      <c r="AO229" s="4482"/>
      <c r="AP229" s="5595"/>
      <c r="AQ229" s="5599"/>
      <c r="AR229" s="5615"/>
      <c r="AS229" s="5615"/>
      <c r="AT229" s="5616"/>
      <c r="AU229" s="5616"/>
      <c r="AV229" s="2091"/>
      <c r="AW229" s="2840"/>
    </row>
    <row r="230" spans="16:49">
      <c r="P230" s="5637"/>
      <c r="Q230" s="5638"/>
      <c r="R230" s="5626"/>
      <c r="S230" s="5612"/>
      <c r="T230" s="5606"/>
      <c r="U230" s="5671"/>
      <c r="V230" s="5612"/>
      <c r="W230" s="5629"/>
      <c r="X230" s="4482"/>
      <c r="Y230" s="5595"/>
      <c r="Z230" s="5594"/>
      <c r="AA230" s="5598"/>
      <c r="AB230" s="5594"/>
      <c r="AC230" s="5608"/>
      <c r="AD230" s="5608"/>
      <c r="AE230" s="5609"/>
      <c r="AF230" s="5602"/>
      <c r="AH230" s="5637"/>
      <c r="AI230" s="5599"/>
      <c r="AJ230" s="5599"/>
      <c r="AK230" s="5595"/>
      <c r="AL230" s="5611"/>
      <c r="AM230" s="5612"/>
      <c r="AN230" s="5616"/>
      <c r="AO230" s="4482"/>
      <c r="AP230" s="5595"/>
      <c r="AQ230" s="5599"/>
      <c r="AR230" s="5615"/>
      <c r="AS230" s="5615"/>
      <c r="AT230" s="5616"/>
      <c r="AU230" s="5616"/>
      <c r="AV230" s="2091"/>
      <c r="AW230" s="2840"/>
    </row>
    <row r="231" spans="16:49">
      <c r="P231" s="5637"/>
      <c r="Q231" s="5673"/>
      <c r="R231" s="5612"/>
      <c r="S231" s="5589"/>
      <c r="T231" s="5627"/>
      <c r="U231" s="5685"/>
      <c r="V231" s="5612"/>
      <c r="W231" s="5686"/>
      <c r="X231" s="4482"/>
      <c r="Y231" s="5595"/>
      <c r="Z231" s="5594"/>
      <c r="AA231" s="5598"/>
      <c r="AB231" s="5594"/>
      <c r="AC231" s="5608"/>
      <c r="AD231" s="5608"/>
      <c r="AE231" s="5609"/>
      <c r="AF231" s="5602"/>
      <c r="AH231" s="5637"/>
      <c r="AI231" s="5618"/>
      <c r="AJ231" s="5589"/>
      <c r="AK231" s="5595"/>
      <c r="AL231" s="5619"/>
      <c r="AM231" s="5594"/>
      <c r="AN231" s="5622"/>
      <c r="AO231" s="4482"/>
      <c r="AP231" s="5595"/>
      <c r="AQ231" s="5618"/>
      <c r="AR231" s="5621"/>
      <c r="AS231" s="5621"/>
      <c r="AT231" s="5622"/>
      <c r="AU231" s="5622"/>
      <c r="AV231" s="2091"/>
      <c r="AW231" s="2840"/>
    </row>
    <row r="232" spans="16:49">
      <c r="P232" s="5665"/>
      <c r="Q232" s="5594"/>
      <c r="R232" s="5666"/>
      <c r="S232" s="5589"/>
      <c r="T232" s="5667"/>
      <c r="U232" s="5668"/>
      <c r="V232" s="5669"/>
      <c r="W232" s="5670"/>
      <c r="X232" s="4482"/>
      <c r="Y232" s="5634"/>
      <c r="Z232" s="5589"/>
      <c r="AA232" s="5609"/>
      <c r="AB232" s="5609"/>
      <c r="AC232" s="5600"/>
      <c r="AD232" s="5600"/>
      <c r="AE232" s="5632"/>
      <c r="AF232" s="5604"/>
      <c r="AH232" s="5637"/>
      <c r="AI232" s="5589"/>
      <c r="AJ232" s="5589"/>
      <c r="AK232" s="5595"/>
      <c r="AL232" s="5596"/>
      <c r="AM232" s="5594"/>
      <c r="AN232" s="5600"/>
      <c r="AO232" s="4482"/>
      <c r="AP232" s="5595"/>
      <c r="AQ232" s="5594"/>
      <c r="AR232" s="5609"/>
      <c r="AS232" s="5609"/>
      <c r="AT232" s="5600"/>
      <c r="AU232" s="5600"/>
      <c r="AV232" s="2091"/>
      <c r="AW232" s="2840"/>
    </row>
    <row r="233" spans="16:49">
      <c r="P233" s="5593"/>
      <c r="Q233" s="5594"/>
      <c r="R233" s="5589"/>
      <c r="S233" s="5589"/>
      <c r="T233" s="5595"/>
      <c r="U233" s="5596"/>
      <c r="V233" s="5589"/>
      <c r="W233" s="5597"/>
      <c r="X233" s="4482"/>
      <c r="Y233" s="5634"/>
      <c r="Z233" s="5687"/>
      <c r="AA233" s="5609"/>
      <c r="AB233" s="5609"/>
      <c r="AC233" s="5600"/>
      <c r="AD233" s="5600"/>
      <c r="AE233" s="5632"/>
      <c r="AF233" s="5602"/>
      <c r="AH233" s="5822"/>
      <c r="AI233" s="5589"/>
      <c r="AJ233" s="5589"/>
      <c r="AK233" s="5595"/>
      <c r="AL233" s="5596"/>
      <c r="AM233" s="5594"/>
      <c r="AN233" s="5600"/>
      <c r="AO233" s="4482"/>
      <c r="AP233" s="5595"/>
      <c r="AQ233" s="5594"/>
      <c r="AR233" s="5609"/>
      <c r="AS233" s="5609"/>
      <c r="AT233" s="5600"/>
      <c r="AU233" s="5600"/>
      <c r="AV233" s="2091"/>
      <c r="AW233" s="2840"/>
    </row>
    <row r="234" spans="16:49">
      <c r="P234" s="5593"/>
      <c r="Q234" s="5594"/>
      <c r="R234" s="5603"/>
      <c r="S234" s="5589"/>
      <c r="T234" s="5595"/>
      <c r="U234" s="5596"/>
      <c r="V234" s="5589"/>
      <c r="W234" s="5597"/>
      <c r="X234" s="4482"/>
      <c r="Y234" s="5634"/>
      <c r="Z234" s="5589"/>
      <c r="AA234" s="5609"/>
      <c r="AB234" s="5609"/>
      <c r="AC234" s="5600"/>
      <c r="AD234" s="5600"/>
      <c r="AE234" s="5632"/>
      <c r="AF234" s="5602"/>
      <c r="AH234" s="5823"/>
      <c r="AI234" s="5594"/>
      <c r="AJ234" s="5594"/>
      <c r="AK234" s="5595"/>
      <c r="AL234" s="5624"/>
      <c r="AM234" s="5594"/>
      <c r="AN234" s="5608"/>
      <c r="AO234" s="4482"/>
      <c r="AP234" s="5595"/>
      <c r="AQ234" s="5594"/>
      <c r="AR234" s="5598"/>
      <c r="AS234" s="5598"/>
      <c r="AT234" s="5625"/>
      <c r="AU234" s="5608"/>
      <c r="AV234" s="2091"/>
      <c r="AW234" s="2840"/>
    </row>
    <row r="235" spans="16:49">
      <c r="P235" s="5824"/>
      <c r="Q235" s="5638"/>
      <c r="R235" s="6203"/>
      <c r="S235" s="5617"/>
      <c r="T235" s="6204"/>
      <c r="U235" s="6205"/>
      <c r="V235" s="6206"/>
      <c r="W235" s="6207"/>
      <c r="X235" s="6210"/>
      <c r="Y235" s="6211"/>
      <c r="Z235" s="5617"/>
      <c r="AA235" s="6212"/>
      <c r="AB235" s="5615"/>
      <c r="AC235" s="5616"/>
      <c r="AD235" s="5616"/>
      <c r="AE235" s="6209"/>
      <c r="AF235" s="5736"/>
      <c r="AH235" s="5637"/>
      <c r="AI235" s="5589"/>
      <c r="AJ235" s="5589"/>
      <c r="AK235" s="5595"/>
      <c r="AL235" s="5596"/>
      <c r="AM235" s="5594"/>
      <c r="AN235" s="5600"/>
      <c r="AO235" s="4482"/>
      <c r="AP235" s="5595"/>
      <c r="AQ235" s="5594"/>
      <c r="AR235" s="5609"/>
      <c r="AS235" s="5609"/>
      <c r="AT235" s="5600"/>
      <c r="AU235" s="5600"/>
      <c r="AV235" s="2091"/>
      <c r="AW235" s="2840"/>
    </row>
    <row r="236" spans="16:49">
      <c r="P236" s="5593"/>
      <c r="Q236" s="5589"/>
      <c r="R236" s="5599"/>
      <c r="S236" s="5599"/>
      <c r="T236" s="5595"/>
      <c r="U236" s="5611"/>
      <c r="V236" s="5612"/>
      <c r="W236" s="5613"/>
      <c r="X236" s="4482"/>
      <c r="Y236" s="5595"/>
      <c r="Z236" s="5599"/>
      <c r="AA236" s="5615"/>
      <c r="AB236" s="5615"/>
      <c r="AC236" s="5616"/>
      <c r="AD236" s="5616"/>
      <c r="AE236" s="5609"/>
      <c r="AF236" s="5602"/>
      <c r="AH236" s="5637"/>
      <c r="AI236" s="5589"/>
      <c r="AJ236" s="5589"/>
      <c r="AK236" s="5595"/>
      <c r="AL236" s="5596"/>
      <c r="AM236" s="5594"/>
      <c r="AN236" s="5600"/>
      <c r="AO236" s="4482"/>
      <c r="AP236" s="5595"/>
      <c r="AQ236" s="5594"/>
      <c r="AR236" s="5609"/>
      <c r="AS236" s="5609"/>
      <c r="AT236" s="5600"/>
      <c r="AU236" s="5600"/>
      <c r="AV236" s="2091"/>
      <c r="AW236" s="2840"/>
    </row>
    <row r="237" spans="16:49">
      <c r="P237" s="5593"/>
      <c r="Q237" s="5589"/>
      <c r="R237" s="5589"/>
      <c r="S237" s="5589"/>
      <c r="T237" s="5595"/>
      <c r="U237" s="5596"/>
      <c r="V237" s="5594"/>
      <c r="W237" s="5597"/>
      <c r="X237" s="4482"/>
      <c r="Y237" s="5595"/>
      <c r="Z237" s="5599"/>
      <c r="AA237" s="5609"/>
      <c r="AB237" s="5609"/>
      <c r="AC237" s="5600"/>
      <c r="AD237" s="5600"/>
      <c r="AE237" s="5609"/>
      <c r="AF237" s="5602"/>
      <c r="AH237" s="5637"/>
      <c r="AI237" s="5589"/>
      <c r="AJ237" s="5589"/>
      <c r="AK237" s="5595"/>
      <c r="AL237" s="5596"/>
      <c r="AM237" s="5594"/>
      <c r="AN237" s="5600"/>
      <c r="AO237" s="4482"/>
      <c r="AP237" s="5595"/>
      <c r="AQ237" s="5594"/>
      <c r="AR237" s="5609"/>
      <c r="AS237" s="5609"/>
      <c r="AT237" s="5600"/>
      <c r="AU237" s="5600"/>
      <c r="AV237" s="2091"/>
      <c r="AW237" s="2840"/>
    </row>
    <row r="238" spans="16:49">
      <c r="P238" s="5593"/>
      <c r="Q238" s="5589"/>
      <c r="R238" s="5618"/>
      <c r="S238" s="5589"/>
      <c r="T238" s="5595"/>
      <c r="U238" s="5619"/>
      <c r="V238" s="5594"/>
      <c r="W238" s="5620"/>
      <c r="X238" s="4482"/>
      <c r="Y238" s="5595"/>
      <c r="Z238" s="5599"/>
      <c r="AA238" s="5621"/>
      <c r="AB238" s="5621"/>
      <c r="AC238" s="5622"/>
      <c r="AD238" s="5622"/>
      <c r="AE238" s="5609"/>
      <c r="AF238" s="5602"/>
      <c r="AH238" s="5637"/>
      <c r="AI238" s="5618"/>
      <c r="AJ238" s="5589"/>
      <c r="AK238" s="5595"/>
      <c r="AL238" s="5619"/>
      <c r="AM238" s="5594"/>
      <c r="AN238" s="5622"/>
      <c r="AO238" s="4482"/>
      <c r="AP238" s="5595"/>
      <c r="AQ238" s="5618"/>
      <c r="AR238" s="5621"/>
      <c r="AS238" s="5621"/>
      <c r="AT238" s="5622"/>
      <c r="AU238" s="5622"/>
      <c r="AV238" s="2091"/>
      <c r="AW238" s="2840"/>
    </row>
    <row r="239" spans="16:49">
      <c r="P239" s="5593"/>
      <c r="Q239" s="5594"/>
      <c r="R239" s="5594"/>
      <c r="S239" s="5594"/>
      <c r="T239" s="5595"/>
      <c r="U239" s="5624"/>
      <c r="V239" s="5594"/>
      <c r="W239" s="5625"/>
      <c r="X239" s="4482"/>
      <c r="Y239" s="5595"/>
      <c r="Z239" s="5599"/>
      <c r="AA239" s="5598"/>
      <c r="AB239" s="5594"/>
      <c r="AC239" s="5608"/>
      <c r="AD239" s="5608"/>
      <c r="AE239" s="5609"/>
      <c r="AF239" s="5602"/>
      <c r="AH239" s="5822"/>
      <c r="AI239" s="5589"/>
      <c r="AJ239" s="5589"/>
      <c r="AK239" s="5595"/>
      <c r="AL239" s="5596"/>
      <c r="AM239" s="5594"/>
      <c r="AN239" s="5600"/>
      <c r="AO239" s="4482"/>
      <c r="AP239" s="5595"/>
      <c r="AQ239" s="5594"/>
      <c r="AR239" s="5609"/>
      <c r="AS239" s="5609"/>
      <c r="AT239" s="5600"/>
      <c r="AU239" s="5600"/>
      <c r="AV239" s="2091"/>
      <c r="AW239" s="2840"/>
    </row>
    <row r="240" spans="16:49">
      <c r="P240" s="5593"/>
      <c r="Q240" s="5617"/>
      <c r="R240" s="5623"/>
      <c r="S240" s="5589"/>
      <c r="T240" s="5595"/>
      <c r="U240" s="5596"/>
      <c r="V240" s="5594"/>
      <c r="W240" s="5597"/>
      <c r="X240" s="4482"/>
      <c r="Y240" s="5595"/>
      <c r="Z240" s="5599"/>
      <c r="AA240" s="5609"/>
      <c r="AB240" s="5609"/>
      <c r="AC240" s="5600"/>
      <c r="AD240" s="5600"/>
      <c r="AE240" s="5609"/>
      <c r="AF240" s="5602"/>
      <c r="AH240" s="5823"/>
      <c r="AI240" s="5594"/>
      <c r="AJ240" s="5594"/>
      <c r="AK240" s="5595"/>
      <c r="AL240" s="5624"/>
      <c r="AM240" s="5594"/>
      <c r="AN240" s="5608"/>
      <c r="AO240" s="4482"/>
      <c r="AP240" s="5595"/>
      <c r="AQ240" s="5594"/>
      <c r="AR240" s="5598"/>
      <c r="AS240" s="5598"/>
      <c r="AT240" s="5608"/>
      <c r="AU240" s="5608"/>
      <c r="AV240" s="2091"/>
      <c r="AW240" s="2840"/>
    </row>
    <row r="241" spans="16:49">
      <c r="P241" s="5635"/>
      <c r="Q241" s="5589"/>
      <c r="R241" s="5605"/>
      <c r="S241" s="5589"/>
      <c r="T241" s="5595"/>
      <c r="U241" s="5596"/>
      <c r="V241" s="5594"/>
      <c r="W241" s="5597"/>
      <c r="X241" s="4482"/>
      <c r="Y241" s="5595"/>
      <c r="Z241" s="5594"/>
      <c r="AA241" s="5598"/>
      <c r="AB241" s="5594"/>
      <c r="AC241" s="5608"/>
      <c r="AD241" s="5608"/>
      <c r="AE241" s="5609"/>
      <c r="AF241" s="5602"/>
      <c r="AH241" s="5823"/>
      <c r="AI241" s="5594"/>
      <c r="AJ241" s="5594"/>
      <c r="AK241" s="5595"/>
      <c r="AL241" s="5624"/>
      <c r="AM241" s="5594"/>
      <c r="AN241" s="5608"/>
      <c r="AO241" s="4482"/>
      <c r="AP241" s="5595"/>
      <c r="AQ241" s="5594"/>
      <c r="AR241" s="5598"/>
      <c r="AS241" s="5598"/>
      <c r="AT241" s="5608"/>
      <c r="AU241" s="5608"/>
      <c r="AV241" s="2091"/>
      <c r="AW241" s="2840"/>
    </row>
    <row r="242" spans="16:49">
      <c r="P242" s="5593"/>
      <c r="Q242" s="5589"/>
      <c r="R242" s="5688"/>
      <c r="S242" s="5612"/>
      <c r="T242" s="5610"/>
      <c r="U242" s="5689"/>
      <c r="V242" s="5612"/>
      <c r="W242" s="5613"/>
      <c r="X242" s="5614"/>
      <c r="Y242" s="5610"/>
      <c r="Z242" s="5612"/>
      <c r="AA242" s="5630"/>
      <c r="AB242" s="5612"/>
      <c r="AC242" s="5686"/>
      <c r="AD242" s="5629"/>
      <c r="AE242" s="5589"/>
      <c r="AF242" s="5602"/>
      <c r="AH242" s="5823"/>
      <c r="AI242" s="5594"/>
      <c r="AJ242" s="5594"/>
      <c r="AK242" s="5595"/>
      <c r="AL242" s="5624"/>
      <c r="AM242" s="5594"/>
      <c r="AN242" s="5608"/>
      <c r="AO242" s="4482"/>
      <c r="AP242" s="5595"/>
      <c r="AQ242" s="5594"/>
      <c r="AR242" s="5598"/>
      <c r="AS242" s="5598"/>
      <c r="AT242" s="5608"/>
      <c r="AU242" s="5608"/>
      <c r="AV242" s="2091"/>
      <c r="AW242" s="2840"/>
    </row>
    <row r="243" spans="16:49">
      <c r="P243" s="5635"/>
      <c r="Q243" s="5589"/>
      <c r="R243" s="5605"/>
      <c r="S243" s="5589"/>
      <c r="T243" s="5595"/>
      <c r="U243" s="5596"/>
      <c r="V243" s="5594"/>
      <c r="W243" s="5597"/>
      <c r="X243" s="4482"/>
      <c r="Y243" s="5595"/>
      <c r="Z243" s="5594"/>
      <c r="AA243" s="5598"/>
      <c r="AB243" s="5594"/>
      <c r="AC243" s="5608"/>
      <c r="AD243" s="5608"/>
      <c r="AE243" s="5609"/>
      <c r="AF243" s="5636"/>
      <c r="AH243" s="5823"/>
      <c r="AI243" s="5594"/>
      <c r="AJ243" s="5594"/>
      <c r="AK243" s="5595"/>
      <c r="AL243" s="5624"/>
      <c r="AM243" s="5594"/>
      <c r="AN243" s="5608"/>
      <c r="AO243" s="4482"/>
      <c r="AP243" s="5595"/>
      <c r="AQ243" s="5594"/>
      <c r="AR243" s="5598"/>
      <c r="AS243" s="5598"/>
      <c r="AT243" s="5608"/>
      <c r="AU243" s="5608"/>
      <c r="AV243" s="2091"/>
      <c r="AW243" s="2150"/>
    </row>
    <row r="244" spans="16:49">
      <c r="P244" s="5637"/>
      <c r="Q244" s="5638"/>
      <c r="R244" s="5626"/>
      <c r="S244" s="5612"/>
      <c r="T244" s="5606"/>
      <c r="U244" s="5671"/>
      <c r="V244" s="5612"/>
      <c r="W244" s="5629"/>
      <c r="X244" s="4482"/>
      <c r="Y244" s="5595"/>
      <c r="Z244" s="5594"/>
      <c r="AA244" s="5598"/>
      <c r="AB244" s="5594"/>
      <c r="AC244" s="5608"/>
      <c r="AD244" s="5608"/>
      <c r="AE244" s="5609"/>
      <c r="AF244" s="5636"/>
      <c r="AH244" s="5637"/>
      <c r="AI244" s="5599"/>
      <c r="AJ244" s="5599"/>
      <c r="AK244" s="5595"/>
      <c r="AL244" s="5611"/>
      <c r="AM244" s="5612"/>
      <c r="AN244" s="5616"/>
      <c r="AO244" s="4482"/>
      <c r="AP244" s="5595"/>
      <c r="AQ244" s="5599"/>
      <c r="AR244" s="5615"/>
      <c r="AS244" s="5615"/>
      <c r="AT244" s="5616"/>
      <c r="AU244" s="5616"/>
      <c r="AV244" s="2091"/>
      <c r="AW244" s="2150"/>
    </row>
    <row r="245" spans="16:49">
      <c r="P245" s="5637"/>
      <c r="Q245" s="5638"/>
      <c r="R245" s="5626"/>
      <c r="S245" s="5612"/>
      <c r="T245" s="5627"/>
      <c r="U245" s="5628"/>
      <c r="V245" s="5612"/>
      <c r="W245" s="5629"/>
      <c r="X245" s="5614"/>
      <c r="Y245" s="5610"/>
      <c r="Z245" s="5612"/>
      <c r="AA245" s="5630"/>
      <c r="AB245" s="5630"/>
      <c r="AC245" s="5616"/>
      <c r="AD245" s="5629"/>
      <c r="AE245" s="5589"/>
      <c r="AF245" s="5636"/>
      <c r="AH245" s="5637"/>
      <c r="AI245" s="5589"/>
      <c r="AJ245" s="5589"/>
      <c r="AK245" s="5595"/>
      <c r="AL245" s="5596"/>
      <c r="AM245" s="5594"/>
      <c r="AN245" s="5600"/>
      <c r="AO245" s="4482"/>
      <c r="AP245" s="5595"/>
      <c r="AQ245" s="5599"/>
      <c r="AR245" s="5609"/>
      <c r="AS245" s="5609"/>
      <c r="AT245" s="5600"/>
      <c r="AU245" s="5600"/>
      <c r="AV245" s="2091"/>
      <c r="AW245" s="2150"/>
    </row>
    <row r="246" spans="16:49">
      <c r="P246" s="5690"/>
      <c r="Q246" s="5691"/>
      <c r="R246" s="5692"/>
      <c r="S246" s="5693"/>
      <c r="T246" s="5694"/>
      <c r="U246" s="5695"/>
      <c r="V246" s="5693"/>
      <c r="W246" s="5696"/>
      <c r="X246" s="5697"/>
      <c r="Y246" s="5698"/>
      <c r="Z246" s="5693"/>
      <c r="AA246" s="5699"/>
      <c r="AB246" s="5699"/>
      <c r="AC246" s="5700"/>
      <c r="AD246" s="5696"/>
      <c r="AE246" s="5701"/>
      <c r="AF246" s="5636"/>
      <c r="AH246" s="5637"/>
      <c r="AI246" s="5618"/>
      <c r="AJ246" s="5589"/>
      <c r="AK246" s="5595"/>
      <c r="AL246" s="5619"/>
      <c r="AM246" s="5594"/>
      <c r="AN246" s="5622"/>
      <c r="AO246" s="4482"/>
      <c r="AP246" s="5595"/>
      <c r="AQ246" s="5599"/>
      <c r="AR246" s="5621"/>
      <c r="AS246" s="5621"/>
      <c r="AT246" s="5622"/>
      <c r="AU246" s="5622"/>
      <c r="AV246" s="2091"/>
      <c r="AW246" s="2150"/>
    </row>
    <row r="247" spans="16:49">
      <c r="P247" s="5679"/>
      <c r="Q247" s="5654"/>
      <c r="R247" s="5654"/>
      <c r="S247" s="5654"/>
      <c r="T247" s="5654"/>
      <c r="U247" s="5680"/>
      <c r="V247" s="5654"/>
      <c r="W247" s="5654"/>
      <c r="X247" s="5654"/>
      <c r="Y247" s="5653"/>
      <c r="Z247" s="5654"/>
      <c r="AA247" s="5702"/>
      <c r="AB247" s="5654"/>
      <c r="AC247" s="5654"/>
      <c r="AD247" s="5654"/>
      <c r="AE247" s="5654"/>
      <c r="AF247" s="5636"/>
      <c r="AH247" s="5823"/>
      <c r="AI247" s="5594"/>
      <c r="AJ247" s="5594"/>
      <c r="AK247" s="5595"/>
      <c r="AL247" s="5624"/>
      <c r="AM247" s="5594"/>
      <c r="AN247" s="5608"/>
      <c r="AO247" s="4482"/>
      <c r="AP247" s="5595"/>
      <c r="AQ247" s="5599"/>
      <c r="AR247" s="5598"/>
      <c r="AS247" s="5598"/>
      <c r="AT247" s="5608"/>
      <c r="AU247" s="5608"/>
      <c r="AV247" s="2091"/>
      <c r="AW247" s="2150"/>
    </row>
    <row r="248" spans="16:49">
      <c r="P248" s="5724"/>
      <c r="Q248" s="5725"/>
      <c r="R248" s="5725"/>
      <c r="S248" s="5725"/>
      <c r="T248" s="5725"/>
      <c r="U248" s="5726"/>
      <c r="V248" s="5725"/>
      <c r="W248" s="5725"/>
      <c r="X248" s="5725"/>
      <c r="Y248" s="5727"/>
      <c r="Z248" s="5725"/>
      <c r="AA248" s="5725"/>
      <c r="AB248" s="5725"/>
      <c r="AC248" s="5733"/>
      <c r="AD248" s="5733"/>
      <c r="AE248" s="5725"/>
      <c r="AF248" s="5602"/>
      <c r="AH248" s="5824"/>
      <c r="AI248" s="5589"/>
      <c r="AJ248" s="5589"/>
      <c r="AK248" s="5595"/>
      <c r="AL248" s="5596"/>
      <c r="AM248" s="5594"/>
      <c r="AN248" s="5600"/>
      <c r="AO248" s="4482"/>
      <c r="AP248" s="5595"/>
      <c r="AQ248" s="5599"/>
      <c r="AR248" s="5609"/>
      <c r="AS248" s="5609"/>
      <c r="AT248" s="5600"/>
      <c r="AU248" s="5600"/>
      <c r="AV248" s="2091"/>
      <c r="AW248" s="2150"/>
    </row>
    <row r="249" spans="16:49" ht="15" thickBot="1">
      <c r="P249" s="5891"/>
      <c r="Q249" s="5892"/>
      <c r="R249" s="5892"/>
      <c r="S249" s="5892"/>
      <c r="T249" s="5892"/>
      <c r="U249" s="5892"/>
      <c r="V249" s="5892"/>
      <c r="W249" s="5892"/>
      <c r="X249" s="5892"/>
      <c r="Y249" s="5893"/>
      <c r="Z249" s="5892"/>
      <c r="AA249" s="5892"/>
      <c r="AB249" s="5892"/>
      <c r="AC249" s="5897"/>
      <c r="AD249" s="5897"/>
      <c r="AE249" s="5892"/>
      <c r="AF249" s="5894"/>
      <c r="AH249" s="5637"/>
      <c r="AI249" s="5599"/>
      <c r="AJ249" s="5599"/>
      <c r="AK249" s="5595"/>
      <c r="AL249" s="5611"/>
      <c r="AM249" s="5612"/>
      <c r="AN249" s="5616"/>
      <c r="AO249" s="4482"/>
      <c r="AP249" s="5595"/>
      <c r="AQ249" s="5599"/>
      <c r="AR249" s="5615"/>
      <c r="AS249" s="5615"/>
      <c r="AT249" s="5616"/>
      <c r="AU249" s="5616"/>
      <c r="AV249" s="2146"/>
      <c r="AW249" s="2150"/>
    </row>
    <row r="250" spans="16:49">
      <c r="AH250" s="5637"/>
      <c r="AI250" s="5589"/>
      <c r="AJ250" s="5589"/>
      <c r="AK250" s="5595"/>
      <c r="AL250" s="5596"/>
      <c r="AM250" s="5594"/>
      <c r="AN250" s="5600"/>
      <c r="AO250" s="4482"/>
      <c r="AP250" s="5595"/>
      <c r="AQ250" s="5599"/>
      <c r="AR250" s="5609"/>
      <c r="AS250" s="5609"/>
      <c r="AT250" s="5600"/>
      <c r="AU250" s="5600"/>
      <c r="AV250" s="2146"/>
      <c r="AW250" s="2150"/>
    </row>
    <row r="251" spans="16:49" ht="16.2" thickBot="1">
      <c r="P251" s="5683" t="s">
        <v>1447</v>
      </c>
      <c r="Q251" s="5683"/>
      <c r="R251" s="5577"/>
      <c r="S251" s="5577"/>
      <c r="T251" s="5577"/>
      <c r="U251" s="5577"/>
      <c r="V251" s="5577"/>
      <c r="W251" s="5577"/>
      <c r="X251" s="5577"/>
      <c r="Y251" s="5577"/>
      <c r="Z251" s="5577"/>
      <c r="AA251" s="5577"/>
      <c r="AB251" s="5577"/>
      <c r="AC251" s="5577"/>
      <c r="AD251" s="5577"/>
      <c r="AE251" s="5743"/>
      <c r="AF251" s="5577"/>
      <c r="AH251" s="5637"/>
      <c r="AI251" s="5618"/>
      <c r="AJ251" s="5589"/>
      <c r="AK251" s="5595"/>
      <c r="AL251" s="5619"/>
      <c r="AM251" s="5594"/>
      <c r="AN251" s="5622"/>
      <c r="AO251" s="4482"/>
      <c r="AP251" s="5595"/>
      <c r="AQ251" s="5599"/>
      <c r="AR251" s="5621"/>
      <c r="AS251" s="5621"/>
      <c r="AT251" s="5622"/>
      <c r="AU251" s="5622"/>
      <c r="AV251" s="2146"/>
      <c r="AW251" s="2150"/>
    </row>
    <row r="252" spans="16:49">
      <c r="P252" s="5579"/>
      <c r="Q252" s="5579"/>
      <c r="R252" s="5579"/>
      <c r="S252" s="5579" t="s">
        <v>14</v>
      </c>
      <c r="T252" s="5579" t="s">
        <v>12</v>
      </c>
      <c r="U252" s="5579"/>
      <c r="V252" s="5579"/>
      <c r="W252" s="5579" t="s">
        <v>15</v>
      </c>
      <c r="X252" s="5579" t="s">
        <v>12</v>
      </c>
      <c r="Y252" s="5579" t="s">
        <v>12</v>
      </c>
      <c r="Z252" s="5579"/>
      <c r="AA252" s="5579"/>
      <c r="AB252" s="5579"/>
      <c r="AC252" s="5579"/>
      <c r="AD252" s="5579" t="s">
        <v>0</v>
      </c>
      <c r="AE252" s="5579"/>
      <c r="AF252" s="5579"/>
      <c r="AH252" s="5823"/>
      <c r="AI252" s="5594"/>
      <c r="AJ252" s="5594"/>
      <c r="AK252" s="5595"/>
      <c r="AL252" s="5624"/>
      <c r="AM252" s="5594"/>
      <c r="AN252" s="5608"/>
      <c r="AO252" s="4482"/>
      <c r="AP252" s="5595"/>
      <c r="AQ252" s="5599"/>
      <c r="AR252" s="5598"/>
      <c r="AS252" s="5598"/>
      <c r="AT252" s="5608"/>
      <c r="AU252" s="5608"/>
      <c r="AV252" s="2146"/>
      <c r="AW252" s="2150"/>
    </row>
    <row r="253" spans="16:49">
      <c r="P253" s="5580" t="s">
        <v>3</v>
      </c>
      <c r="Q253" s="5580" t="s">
        <v>4</v>
      </c>
      <c r="R253" s="5580" t="s">
        <v>18</v>
      </c>
      <c r="S253" s="5580" t="s">
        <v>19</v>
      </c>
      <c r="T253" s="5580" t="s">
        <v>19</v>
      </c>
      <c r="U253" s="5580" t="s">
        <v>20</v>
      </c>
      <c r="V253" s="5580" t="s">
        <v>21</v>
      </c>
      <c r="W253" s="5580" t="s">
        <v>22</v>
      </c>
      <c r="X253" s="5580" t="s">
        <v>23</v>
      </c>
      <c r="Y253" s="5580" t="s">
        <v>23</v>
      </c>
      <c r="Z253" s="5580" t="s">
        <v>1227</v>
      </c>
      <c r="AA253" s="5580" t="s">
        <v>20</v>
      </c>
      <c r="AB253" s="5580" t="s">
        <v>25</v>
      </c>
      <c r="AC253" s="5580" t="s">
        <v>0</v>
      </c>
      <c r="AD253" s="5580" t="s">
        <v>1363</v>
      </c>
      <c r="AE253" s="5580" t="s">
        <v>1388</v>
      </c>
      <c r="AF253" s="5580" t="s">
        <v>26</v>
      </c>
      <c r="AH253" s="5824"/>
      <c r="AI253" s="5623"/>
      <c r="AJ253" s="5589"/>
      <c r="AK253" s="5595"/>
      <c r="AL253" s="5596"/>
      <c r="AM253" s="5594"/>
      <c r="AN253" s="5600"/>
      <c r="AO253" s="4482"/>
      <c r="AP253" s="5595"/>
      <c r="AQ253" s="5599"/>
      <c r="AR253" s="5609"/>
      <c r="AS253" s="5609"/>
      <c r="AT253" s="5600"/>
      <c r="AU253" s="5600"/>
      <c r="AV253" s="2146"/>
      <c r="AW253" s="2150"/>
    </row>
    <row r="254" spans="16:49" ht="15" thickBot="1">
      <c r="P254" s="5581"/>
      <c r="Q254" s="5581"/>
      <c r="R254" s="5581"/>
      <c r="S254" s="5581" t="s">
        <v>3</v>
      </c>
      <c r="T254" s="5581" t="s">
        <v>18</v>
      </c>
      <c r="U254" s="5581"/>
      <c r="V254" s="5581"/>
      <c r="W254" s="5581" t="s">
        <v>21</v>
      </c>
      <c r="X254" s="5581" t="s">
        <v>27</v>
      </c>
      <c r="Y254" s="5581" t="s">
        <v>28</v>
      </c>
      <c r="Z254" s="5581"/>
      <c r="AA254" s="5581"/>
      <c r="AB254" s="5581"/>
      <c r="AC254" s="5581"/>
      <c r="AD254" s="5581" t="s">
        <v>11</v>
      </c>
      <c r="AE254" s="5581"/>
      <c r="AF254" s="5581"/>
      <c r="AH254" s="5853"/>
      <c r="AI254" s="5712"/>
      <c r="AJ254" s="5712"/>
      <c r="AK254" s="5873"/>
      <c r="AL254" s="5874"/>
      <c r="AM254" s="5712"/>
      <c r="AN254" s="5871"/>
      <c r="AO254" s="5719"/>
      <c r="AP254" s="5873"/>
      <c r="AQ254" s="5712"/>
      <c r="AR254" s="5875"/>
      <c r="AS254" s="5712"/>
      <c r="AT254" s="5871"/>
      <c r="AU254" s="5871"/>
      <c r="AV254" s="5721"/>
      <c r="AW254" s="5876"/>
    </row>
    <row r="255" spans="16:49">
      <c r="P255" s="5582"/>
      <c r="Q255" s="5583"/>
      <c r="R255" s="5584"/>
      <c r="S255" s="5584"/>
      <c r="T255" s="5585"/>
      <c r="U255" s="5586"/>
      <c r="V255" s="5584"/>
      <c r="W255" s="5587"/>
      <c r="X255" s="5588"/>
      <c r="Y255" s="5661"/>
      <c r="Z255" s="5583"/>
      <c r="AA255" s="5662"/>
      <c r="AB255" s="5662"/>
      <c r="AC255" s="5591"/>
      <c r="AD255" s="5591"/>
      <c r="AE255" s="5663"/>
      <c r="AF255" s="5684"/>
      <c r="AH255" s="5823"/>
      <c r="AI255" s="5594"/>
      <c r="AJ255" s="5594"/>
      <c r="AK255" s="5595"/>
      <c r="AL255" s="5624"/>
      <c r="AM255" s="5594"/>
      <c r="AN255" s="5608"/>
      <c r="AO255" s="4482"/>
      <c r="AP255" s="5595"/>
      <c r="AQ255" s="5594"/>
      <c r="AR255" s="5598"/>
      <c r="AS255" s="5594"/>
      <c r="AT255" s="5608"/>
      <c r="AU255" s="5608"/>
      <c r="AV255" s="5609"/>
      <c r="AW255" s="5604"/>
    </row>
    <row r="256" spans="16:49">
      <c r="P256" s="5593"/>
      <c r="Q256" s="5594"/>
      <c r="R256" s="5603"/>
      <c r="S256" s="5589"/>
      <c r="T256" s="5595"/>
      <c r="U256" s="5596"/>
      <c r="V256" s="5589"/>
      <c r="W256" s="5597"/>
      <c r="X256" s="4482"/>
      <c r="Y256" s="5634"/>
      <c r="Z256" s="3605"/>
      <c r="AA256" s="5609"/>
      <c r="AB256" s="5609"/>
      <c r="AC256" s="5600"/>
      <c r="AD256" s="5600"/>
      <c r="AE256" s="5632"/>
      <c r="AF256" s="5672"/>
      <c r="AH256" s="5823"/>
      <c r="AI256" s="5594"/>
      <c r="AJ256" s="5594"/>
      <c r="AK256" s="5595"/>
      <c r="AL256" s="5624"/>
      <c r="AM256" s="5594"/>
      <c r="AN256" s="5608"/>
      <c r="AO256" s="4482"/>
      <c r="AP256" s="5595"/>
      <c r="AQ256" s="5594"/>
      <c r="AR256" s="5598"/>
      <c r="AS256" s="5594"/>
      <c r="AT256" s="5608"/>
      <c r="AU256" s="5608"/>
      <c r="AV256" s="5609"/>
      <c r="AW256" s="5604"/>
    </row>
    <row r="257" spans="16:49">
      <c r="P257" s="5593"/>
      <c r="Q257" s="5594"/>
      <c r="R257" s="5589"/>
      <c r="S257" s="5589"/>
      <c r="T257" s="5595"/>
      <c r="U257" s="5596"/>
      <c r="V257" s="5589"/>
      <c r="W257" s="5597"/>
      <c r="X257" s="4482"/>
      <c r="Y257" s="5634"/>
      <c r="Z257" s="5589"/>
      <c r="AA257" s="5609"/>
      <c r="AB257" s="5609"/>
      <c r="AC257" s="5600"/>
      <c r="AD257" s="5600"/>
      <c r="AE257" s="5632"/>
      <c r="AF257" s="5672"/>
      <c r="AH257" s="5637"/>
      <c r="AI257" s="5599"/>
      <c r="AJ257" s="5599"/>
      <c r="AK257" s="5595"/>
      <c r="AL257" s="5611"/>
      <c r="AM257" s="5612"/>
      <c r="AN257" s="5616"/>
      <c r="AO257" s="4482"/>
      <c r="AP257" s="5595"/>
      <c r="AQ257" s="5594"/>
      <c r="AR257" s="5615"/>
      <c r="AS257" s="5615"/>
      <c r="AT257" s="5616"/>
      <c r="AU257" s="5616"/>
      <c r="AV257" s="2146"/>
      <c r="AW257" s="2150"/>
    </row>
    <row r="258" spans="16:49">
      <c r="P258" s="5637"/>
      <c r="Q258" s="5638"/>
      <c r="R258" s="5626"/>
      <c r="S258" s="5612"/>
      <c r="T258" s="5606"/>
      <c r="U258" s="5671"/>
      <c r="V258" s="5612"/>
      <c r="W258" s="5629"/>
      <c r="X258" s="4482"/>
      <c r="Y258" s="5595"/>
      <c r="Z258" s="5594"/>
      <c r="AA258" s="5598"/>
      <c r="AB258" s="5594"/>
      <c r="AC258" s="5608"/>
      <c r="AD258" s="5608"/>
      <c r="AE258" s="5609"/>
      <c r="AF258" s="5602"/>
      <c r="AH258" s="5637"/>
      <c r="AI258" s="5589"/>
      <c r="AJ258" s="5589"/>
      <c r="AK258" s="5595"/>
      <c r="AL258" s="5596"/>
      <c r="AM258" s="5594"/>
      <c r="AN258" s="5600"/>
      <c r="AO258" s="4482"/>
      <c r="AP258" s="5595"/>
      <c r="AQ258" s="5594"/>
      <c r="AR258" s="5609"/>
      <c r="AS258" s="5609"/>
      <c r="AT258" s="5600"/>
      <c r="AU258" s="5600"/>
      <c r="AV258" s="2146"/>
      <c r="AW258" s="2150"/>
    </row>
    <row r="259" spans="16:49">
      <c r="P259" s="5637"/>
      <c r="Q259" s="5638"/>
      <c r="R259" s="5626"/>
      <c r="S259" s="5612"/>
      <c r="T259" s="5606"/>
      <c r="U259" s="5671"/>
      <c r="V259" s="5612"/>
      <c r="W259" s="5629"/>
      <c r="X259" s="4482"/>
      <c r="Y259" s="5595"/>
      <c r="Z259" s="5594"/>
      <c r="AA259" s="5598"/>
      <c r="AB259" s="5594"/>
      <c r="AC259" s="5608"/>
      <c r="AD259" s="5608"/>
      <c r="AE259" s="5609"/>
      <c r="AF259" s="5602"/>
      <c r="AH259" s="5637"/>
      <c r="AI259" s="5618"/>
      <c r="AJ259" s="5589"/>
      <c r="AK259" s="5595"/>
      <c r="AL259" s="5619"/>
      <c r="AM259" s="5594"/>
      <c r="AN259" s="5622"/>
      <c r="AO259" s="4482"/>
      <c r="AP259" s="5595"/>
      <c r="AQ259" s="5594"/>
      <c r="AR259" s="5621"/>
      <c r="AS259" s="5621"/>
      <c r="AT259" s="5622"/>
      <c r="AU259" s="5622"/>
      <c r="AV259" s="2146"/>
      <c r="AW259" s="2150"/>
    </row>
    <row r="260" spans="16:49">
      <c r="P260" s="5637"/>
      <c r="Q260" s="5673"/>
      <c r="R260" s="5612"/>
      <c r="S260" s="5589"/>
      <c r="T260" s="5627"/>
      <c r="U260" s="5685"/>
      <c r="V260" s="5612"/>
      <c r="W260" s="5686"/>
      <c r="X260" s="4482"/>
      <c r="Y260" s="5595"/>
      <c r="Z260" s="5594"/>
      <c r="AA260" s="5598"/>
      <c r="AB260" s="5594"/>
      <c r="AC260" s="5608"/>
      <c r="AD260" s="5608"/>
      <c r="AE260" s="5609"/>
      <c r="AF260" s="5602"/>
      <c r="AH260" s="6403"/>
      <c r="AI260" s="5594"/>
      <c r="AJ260" s="5594"/>
      <c r="AK260" s="5595"/>
      <c r="AL260" s="5624"/>
      <c r="AM260" s="5594"/>
      <c r="AN260" s="5608"/>
      <c r="AO260" s="4482"/>
      <c r="AP260" s="5595"/>
      <c r="AQ260" s="5594"/>
      <c r="AR260" s="5598"/>
      <c r="AS260" s="5598"/>
      <c r="AT260" s="5608"/>
      <c r="AU260" s="5608"/>
      <c r="AV260" s="2146"/>
      <c r="AW260" s="2150"/>
    </row>
    <row r="261" spans="16:49">
      <c r="P261" s="5665"/>
      <c r="Q261" s="5594"/>
      <c r="R261" s="5666"/>
      <c r="S261" s="5589"/>
      <c r="T261" s="5667"/>
      <c r="U261" s="5668"/>
      <c r="V261" s="5669"/>
      <c r="W261" s="5670"/>
      <c r="X261" s="4482"/>
      <c r="Y261" s="5634"/>
      <c r="Z261" s="5589"/>
      <c r="AA261" s="5609"/>
      <c r="AB261" s="5609"/>
      <c r="AC261" s="5600"/>
      <c r="AD261" s="5600"/>
      <c r="AE261" s="5632"/>
      <c r="AF261" s="5604"/>
      <c r="AH261" s="5824"/>
      <c r="AI261" s="5589"/>
      <c r="AJ261" s="5589"/>
      <c r="AK261" s="5595"/>
      <c r="AL261" s="5596"/>
      <c r="AM261" s="5594"/>
      <c r="AN261" s="5600"/>
      <c r="AO261" s="4482"/>
      <c r="AP261" s="5595"/>
      <c r="AQ261" s="5594"/>
      <c r="AR261" s="5609"/>
      <c r="AS261" s="5609"/>
      <c r="AT261" s="5600"/>
      <c r="AU261" s="5600"/>
      <c r="AV261" s="2146"/>
      <c r="AW261" s="2205"/>
    </row>
    <row r="262" spans="16:49">
      <c r="P262" s="5593"/>
      <c r="Q262" s="5594"/>
      <c r="R262" s="5589"/>
      <c r="S262" s="5589"/>
      <c r="T262" s="5595"/>
      <c r="U262" s="5596"/>
      <c r="V262" s="5589"/>
      <c r="W262" s="5597"/>
      <c r="X262" s="4482"/>
      <c r="Y262" s="5634"/>
      <c r="Z262" s="5687"/>
      <c r="AA262" s="5609"/>
      <c r="AB262" s="5609"/>
      <c r="AC262" s="5600"/>
      <c r="AD262" s="5600"/>
      <c r="AE262" s="5632"/>
      <c r="AF262" s="5602"/>
      <c r="AH262" s="5637"/>
      <c r="AI262" s="5599"/>
      <c r="AJ262" s="5599"/>
      <c r="AK262" s="5595"/>
      <c r="AL262" s="5611"/>
      <c r="AM262" s="5612"/>
      <c r="AN262" s="5616"/>
      <c r="AO262" s="4482"/>
      <c r="AP262" s="5595"/>
      <c r="AQ262" s="5599"/>
      <c r="AR262" s="5615"/>
      <c r="AS262" s="5615"/>
      <c r="AT262" s="5616"/>
      <c r="AU262" s="5616"/>
      <c r="AV262" s="2146"/>
      <c r="AW262" s="5832"/>
    </row>
    <row r="263" spans="16:49">
      <c r="P263" s="5593"/>
      <c r="Q263" s="5594"/>
      <c r="R263" s="5603"/>
      <c r="S263" s="5589"/>
      <c r="T263" s="5595"/>
      <c r="U263" s="5596"/>
      <c r="V263" s="5589"/>
      <c r="W263" s="5597"/>
      <c r="X263" s="4482"/>
      <c r="Y263" s="5634"/>
      <c r="Z263" s="5589"/>
      <c r="AA263" s="5609"/>
      <c r="AB263" s="5609"/>
      <c r="AC263" s="5600"/>
      <c r="AD263" s="5600"/>
      <c r="AE263" s="5632"/>
      <c r="AF263" s="5602"/>
      <c r="AH263" s="5637"/>
      <c r="AI263" s="5589"/>
      <c r="AJ263" s="5589"/>
      <c r="AK263" s="5595"/>
      <c r="AL263" s="5596"/>
      <c r="AM263" s="5594"/>
      <c r="AN263" s="5600"/>
      <c r="AO263" s="4482"/>
      <c r="AP263" s="5595"/>
      <c r="AQ263" s="5599"/>
      <c r="AR263" s="5609"/>
      <c r="AS263" s="5609"/>
      <c r="AT263" s="5600"/>
      <c r="AU263" s="5600"/>
      <c r="AV263" s="2146"/>
      <c r="AW263" s="5832"/>
    </row>
    <row r="264" spans="16:49">
      <c r="P264" s="5824"/>
      <c r="Q264" s="5638"/>
      <c r="R264" s="6203"/>
      <c r="S264" s="5617"/>
      <c r="T264" s="6204"/>
      <c r="U264" s="6205"/>
      <c r="V264" s="6206"/>
      <c r="W264" s="6207"/>
      <c r="X264" s="6210"/>
      <c r="Y264" s="6211"/>
      <c r="Z264" s="5617"/>
      <c r="AA264" s="6212"/>
      <c r="AB264" s="5615"/>
      <c r="AC264" s="5616"/>
      <c r="AD264" s="5616"/>
      <c r="AE264" s="6209"/>
      <c r="AF264" s="5736"/>
      <c r="AH264" s="5637"/>
      <c r="AI264" s="5589"/>
      <c r="AJ264" s="5589"/>
      <c r="AK264" s="5595"/>
      <c r="AL264" s="5596"/>
      <c r="AM264" s="5594"/>
      <c r="AN264" s="5600"/>
      <c r="AO264" s="4482"/>
      <c r="AP264" s="5595"/>
      <c r="AQ264" s="5599"/>
      <c r="AR264" s="5609"/>
      <c r="AS264" s="5609"/>
      <c r="AT264" s="5600"/>
      <c r="AU264" s="5600"/>
      <c r="AV264" s="2146"/>
      <c r="AW264" s="5832"/>
    </row>
    <row r="265" spans="16:49">
      <c r="P265" s="5593"/>
      <c r="Q265" s="5589"/>
      <c r="R265" s="5599"/>
      <c r="S265" s="5599"/>
      <c r="T265" s="5595"/>
      <c r="U265" s="5611"/>
      <c r="V265" s="5612"/>
      <c r="W265" s="5613"/>
      <c r="X265" s="4482"/>
      <c r="Y265" s="5595"/>
      <c r="Z265" s="5599"/>
      <c r="AA265" s="5615"/>
      <c r="AB265" s="5615"/>
      <c r="AC265" s="5616"/>
      <c r="AD265" s="5616"/>
      <c r="AE265" s="5609"/>
      <c r="AF265" s="5602"/>
      <c r="AH265" s="5637"/>
      <c r="AI265" s="5589"/>
      <c r="AJ265" s="5589"/>
      <c r="AK265" s="5595"/>
      <c r="AL265" s="5596"/>
      <c r="AM265" s="5594"/>
      <c r="AN265" s="5600"/>
      <c r="AO265" s="4482"/>
      <c r="AP265" s="5595"/>
      <c r="AQ265" s="5599"/>
      <c r="AR265" s="5609"/>
      <c r="AS265" s="5609"/>
      <c r="AT265" s="5600"/>
      <c r="AU265" s="5600"/>
      <c r="AV265" s="2146"/>
      <c r="AW265" s="5832"/>
    </row>
    <row r="266" spans="16:49">
      <c r="P266" s="5593"/>
      <c r="Q266" s="5589"/>
      <c r="R266" s="5589"/>
      <c r="S266" s="5589"/>
      <c r="T266" s="5595"/>
      <c r="U266" s="5596"/>
      <c r="V266" s="5594"/>
      <c r="W266" s="5597"/>
      <c r="X266" s="4482"/>
      <c r="Y266" s="5595"/>
      <c r="Z266" s="5599"/>
      <c r="AA266" s="5609"/>
      <c r="AB266" s="5609"/>
      <c r="AC266" s="5600"/>
      <c r="AD266" s="5600"/>
      <c r="AE266" s="5609"/>
      <c r="AF266" s="5602"/>
      <c r="AH266" s="5637"/>
      <c r="AI266" s="5589"/>
      <c r="AJ266" s="5589"/>
      <c r="AK266" s="5595"/>
      <c r="AL266" s="5596"/>
      <c r="AM266" s="5594"/>
      <c r="AN266" s="5600"/>
      <c r="AO266" s="4482"/>
      <c r="AP266" s="5595"/>
      <c r="AQ266" s="5599"/>
      <c r="AR266" s="5609"/>
      <c r="AS266" s="5609"/>
      <c r="AT266" s="5600"/>
      <c r="AU266" s="5600"/>
      <c r="AV266" s="2146"/>
      <c r="AW266" s="5832"/>
    </row>
    <row r="267" spans="16:49">
      <c r="P267" s="5593"/>
      <c r="Q267" s="5589"/>
      <c r="R267" s="5618"/>
      <c r="S267" s="5589"/>
      <c r="T267" s="5595"/>
      <c r="U267" s="5619"/>
      <c r="V267" s="5594"/>
      <c r="W267" s="5620"/>
      <c r="X267" s="4482"/>
      <c r="Y267" s="5595"/>
      <c r="Z267" s="5599"/>
      <c r="AA267" s="5621"/>
      <c r="AB267" s="5621"/>
      <c r="AC267" s="5622"/>
      <c r="AD267" s="5622"/>
      <c r="AE267" s="5609"/>
      <c r="AF267" s="5602"/>
      <c r="AH267" s="5637"/>
      <c r="AI267" s="5618"/>
      <c r="AJ267" s="5589"/>
      <c r="AK267" s="5595"/>
      <c r="AL267" s="5619"/>
      <c r="AM267" s="5594"/>
      <c r="AN267" s="5622"/>
      <c r="AO267" s="4482"/>
      <c r="AP267" s="5595"/>
      <c r="AQ267" s="5599"/>
      <c r="AR267" s="5621"/>
      <c r="AS267" s="5621"/>
      <c r="AT267" s="5622"/>
      <c r="AU267" s="5622"/>
      <c r="AV267" s="2146"/>
      <c r="AW267" s="5832"/>
    </row>
    <row r="268" spans="16:49">
      <c r="P268" s="5593"/>
      <c r="Q268" s="5594"/>
      <c r="R268" s="5594"/>
      <c r="S268" s="5594"/>
      <c r="T268" s="5595"/>
      <c r="U268" s="5624"/>
      <c r="V268" s="5594"/>
      <c r="W268" s="5625"/>
      <c r="X268" s="4482"/>
      <c r="Y268" s="5595"/>
      <c r="Z268" s="5599"/>
      <c r="AA268" s="5598"/>
      <c r="AB268" s="5594"/>
      <c r="AC268" s="5608"/>
      <c r="AD268" s="5608"/>
      <c r="AE268" s="5609"/>
      <c r="AF268" s="5602"/>
      <c r="AH268" s="6403"/>
      <c r="AI268" s="5594"/>
      <c r="AJ268" s="5594"/>
      <c r="AK268" s="5595"/>
      <c r="AL268" s="5624"/>
      <c r="AM268" s="5594"/>
      <c r="AN268" s="5608"/>
      <c r="AO268" s="4482"/>
      <c r="AP268" s="5595"/>
      <c r="AQ268" s="5599"/>
      <c r="AR268" s="5598"/>
      <c r="AS268" s="5598"/>
      <c r="AT268" s="5608"/>
      <c r="AU268" s="5608"/>
      <c r="AV268" s="2146"/>
      <c r="AW268" s="5832"/>
    </row>
    <row r="269" spans="16:49">
      <c r="P269" s="5593"/>
      <c r="Q269" s="5617"/>
      <c r="R269" s="5623"/>
      <c r="S269" s="5589"/>
      <c r="T269" s="5595"/>
      <c r="U269" s="5596"/>
      <c r="V269" s="5594"/>
      <c r="W269" s="5597"/>
      <c r="X269" s="4482"/>
      <c r="Y269" s="5595"/>
      <c r="Z269" s="5599"/>
      <c r="AA269" s="5609"/>
      <c r="AB269" s="5609"/>
      <c r="AC269" s="5600"/>
      <c r="AD269" s="5600"/>
      <c r="AE269" s="5609"/>
      <c r="AF269" s="5602"/>
      <c r="AH269" s="5637"/>
      <c r="AI269" s="5589"/>
      <c r="AJ269" s="5589"/>
      <c r="AK269" s="5595"/>
      <c r="AL269" s="5596"/>
      <c r="AM269" s="5594"/>
      <c r="AN269" s="5600"/>
      <c r="AO269" s="4482"/>
      <c r="AP269" s="5595"/>
      <c r="AQ269" s="5599"/>
      <c r="AR269" s="5609"/>
      <c r="AS269" s="5609"/>
      <c r="AT269" s="5600"/>
      <c r="AU269" s="5600"/>
      <c r="AV269" s="2146"/>
      <c r="AW269" s="5832"/>
    </row>
    <row r="270" spans="16:49">
      <c r="P270" s="5635"/>
      <c r="Q270" s="5589"/>
      <c r="R270" s="5605"/>
      <c r="S270" s="5589"/>
      <c r="T270" s="5595"/>
      <c r="U270" s="5596"/>
      <c r="V270" s="5594"/>
      <c r="W270" s="5597"/>
      <c r="X270" s="4482"/>
      <c r="Y270" s="5595"/>
      <c r="Z270" s="5594"/>
      <c r="AA270" s="5598"/>
      <c r="AB270" s="5594"/>
      <c r="AC270" s="5608"/>
      <c r="AD270" s="5608"/>
      <c r="AE270" s="5609"/>
      <c r="AF270" s="5602"/>
      <c r="AH270" s="5637"/>
      <c r="AI270" s="5599"/>
      <c r="AJ270" s="5599"/>
      <c r="AK270" s="5595"/>
      <c r="AL270" s="5611"/>
      <c r="AM270" s="5612"/>
      <c r="AN270" s="5616"/>
      <c r="AO270" s="4482"/>
      <c r="AP270" s="5889"/>
      <c r="AQ270" s="5599"/>
      <c r="AR270" s="5615"/>
      <c r="AS270" s="5615"/>
      <c r="AT270" s="5616"/>
      <c r="AU270" s="5616"/>
      <c r="AV270" s="2146"/>
      <c r="AW270" s="5832"/>
    </row>
    <row r="271" spans="16:49">
      <c r="P271" s="5593"/>
      <c r="Q271" s="5589"/>
      <c r="R271" s="5688"/>
      <c r="S271" s="5612"/>
      <c r="T271" s="5610"/>
      <c r="U271" s="5689"/>
      <c r="V271" s="5612"/>
      <c r="W271" s="5613"/>
      <c r="X271" s="5614"/>
      <c r="Y271" s="5610"/>
      <c r="Z271" s="5612"/>
      <c r="AA271" s="5630"/>
      <c r="AB271" s="5612"/>
      <c r="AC271" s="5686"/>
      <c r="AD271" s="5629"/>
      <c r="AE271" s="5589"/>
      <c r="AF271" s="5602"/>
      <c r="AH271" s="5637"/>
      <c r="AI271" s="5589"/>
      <c r="AJ271" s="5589"/>
      <c r="AK271" s="5595"/>
      <c r="AL271" s="5596"/>
      <c r="AM271" s="5594"/>
      <c r="AN271" s="5600"/>
      <c r="AO271" s="4482"/>
      <c r="AP271" s="5889"/>
      <c r="AQ271" s="5599"/>
      <c r="AR271" s="5609"/>
      <c r="AS271" s="5609"/>
      <c r="AT271" s="5600"/>
      <c r="AU271" s="5600"/>
      <c r="AV271" s="2146"/>
      <c r="AW271" s="5832"/>
    </row>
    <row r="272" spans="16:49">
      <c r="P272" s="5635"/>
      <c r="Q272" s="5589"/>
      <c r="R272" s="5605"/>
      <c r="S272" s="5589"/>
      <c r="T272" s="5595"/>
      <c r="U272" s="5596"/>
      <c r="V272" s="5594"/>
      <c r="W272" s="5597"/>
      <c r="X272" s="4482"/>
      <c r="Y272" s="5595"/>
      <c r="Z272" s="5594"/>
      <c r="AA272" s="5598"/>
      <c r="AB272" s="5594"/>
      <c r="AC272" s="5608"/>
      <c r="AD272" s="5608"/>
      <c r="AE272" s="5609"/>
      <c r="AF272" s="5636"/>
      <c r="AH272" s="5637"/>
      <c r="AI272" s="5618"/>
      <c r="AJ272" s="5589"/>
      <c r="AK272" s="5595"/>
      <c r="AL272" s="5619"/>
      <c r="AM272" s="5594"/>
      <c r="AN272" s="5622"/>
      <c r="AO272" s="4482"/>
      <c r="AP272" s="5889"/>
      <c r="AQ272" s="5599"/>
      <c r="AR272" s="5621"/>
      <c r="AS272" s="5621"/>
      <c r="AT272" s="5622"/>
      <c r="AU272" s="5622"/>
      <c r="AV272" s="2146"/>
      <c r="AW272" s="5832"/>
    </row>
    <row r="273" spans="16:49">
      <c r="P273" s="5637"/>
      <c r="Q273" s="5638"/>
      <c r="R273" s="5626"/>
      <c r="S273" s="5612"/>
      <c r="T273" s="5606"/>
      <c r="U273" s="5671"/>
      <c r="V273" s="5612"/>
      <c r="W273" s="5629"/>
      <c r="X273" s="4482"/>
      <c r="Y273" s="5595"/>
      <c r="Z273" s="5594"/>
      <c r="AA273" s="5598"/>
      <c r="AB273" s="5594"/>
      <c r="AC273" s="5608"/>
      <c r="AD273" s="5608"/>
      <c r="AE273" s="5609"/>
      <c r="AF273" s="5636"/>
      <c r="AH273" s="5823"/>
      <c r="AI273" s="5594"/>
      <c r="AJ273" s="5594"/>
      <c r="AK273" s="5595"/>
      <c r="AL273" s="5624"/>
      <c r="AM273" s="5594"/>
      <c r="AN273" s="5608"/>
      <c r="AO273" s="4482"/>
      <c r="AP273" s="5889"/>
      <c r="AQ273" s="5599"/>
      <c r="AR273" s="5598"/>
      <c r="AS273" s="5598"/>
      <c r="AT273" s="5608"/>
      <c r="AU273" s="5608"/>
      <c r="AV273" s="2146"/>
      <c r="AW273" s="5832"/>
    </row>
    <row r="274" spans="16:49">
      <c r="P274" s="5637"/>
      <c r="Q274" s="5638"/>
      <c r="R274" s="5626"/>
      <c r="S274" s="5612"/>
      <c r="T274" s="5627"/>
      <c r="U274" s="5628"/>
      <c r="V274" s="5612"/>
      <c r="W274" s="5629"/>
      <c r="X274" s="5614"/>
      <c r="Y274" s="5610"/>
      <c r="Z274" s="5612"/>
      <c r="AA274" s="5630"/>
      <c r="AB274" s="5630"/>
      <c r="AC274" s="5616"/>
      <c r="AD274" s="5629"/>
      <c r="AE274" s="5589"/>
      <c r="AF274" s="5636"/>
      <c r="AH274" s="5637"/>
      <c r="AI274" s="5589"/>
      <c r="AJ274" s="5589"/>
      <c r="AK274" s="5595"/>
      <c r="AL274" s="5596"/>
      <c r="AM274" s="5594"/>
      <c r="AN274" s="5600"/>
      <c r="AO274" s="4482"/>
      <c r="AP274" s="5889"/>
      <c r="AQ274" s="5599"/>
      <c r="AR274" s="5609"/>
      <c r="AS274" s="5609"/>
      <c r="AT274" s="5600"/>
      <c r="AU274" s="5600"/>
      <c r="AV274" s="2146"/>
      <c r="AW274" s="2205"/>
    </row>
    <row r="275" spans="16:49">
      <c r="P275" s="5690"/>
      <c r="Q275" s="5691"/>
      <c r="R275" s="5692"/>
      <c r="S275" s="5693"/>
      <c r="T275" s="5694"/>
      <c r="U275" s="5695"/>
      <c r="V275" s="5693"/>
      <c r="W275" s="5696"/>
      <c r="X275" s="5697"/>
      <c r="Y275" s="5698"/>
      <c r="Z275" s="5693"/>
      <c r="AA275" s="5699"/>
      <c r="AB275" s="5699"/>
      <c r="AC275" s="5700"/>
      <c r="AD275" s="5696"/>
      <c r="AE275" s="5701"/>
      <c r="AF275" s="5636"/>
      <c r="AH275" s="5637"/>
      <c r="AI275" s="5599"/>
      <c r="AJ275" s="5599"/>
      <c r="AK275" s="5595"/>
      <c r="AL275" s="5611"/>
      <c r="AM275" s="5612"/>
      <c r="AN275" s="5616"/>
      <c r="AO275" s="4482"/>
      <c r="AP275" s="5889"/>
      <c r="AQ275" s="5599"/>
      <c r="AR275" s="5615"/>
      <c r="AS275" s="5615"/>
      <c r="AT275" s="5616"/>
      <c r="AU275" s="5616"/>
      <c r="AV275" s="2146"/>
      <c r="AW275" s="2205"/>
    </row>
    <row r="276" spans="16:49">
      <c r="P276" s="5679"/>
      <c r="Q276" s="5654"/>
      <c r="R276" s="5654"/>
      <c r="S276" s="5654"/>
      <c r="T276" s="5654"/>
      <c r="U276" s="5680"/>
      <c r="V276" s="5654"/>
      <c r="W276" s="5654"/>
      <c r="X276" s="5654"/>
      <c r="Y276" s="5653"/>
      <c r="Z276" s="5654"/>
      <c r="AA276" s="5702"/>
      <c r="AB276" s="5654"/>
      <c r="AC276" s="5654"/>
      <c r="AD276" s="5654"/>
      <c r="AE276" s="5654"/>
      <c r="AF276" s="5636"/>
      <c r="AH276" s="5637"/>
      <c r="AI276" s="5589"/>
      <c r="AJ276" s="5589"/>
      <c r="AK276" s="5595"/>
      <c r="AL276" s="5596"/>
      <c r="AM276" s="5594"/>
      <c r="AN276" s="5600"/>
      <c r="AO276" s="4482"/>
      <c r="AP276" s="5889"/>
      <c r="AQ276" s="5599"/>
      <c r="AR276" s="5609"/>
      <c r="AS276" s="5609"/>
      <c r="AT276" s="5600"/>
      <c r="AU276" s="5600"/>
      <c r="AV276" s="2146"/>
      <c r="AW276" s="2205"/>
    </row>
    <row r="277" spans="16:49">
      <c r="P277" s="5724"/>
      <c r="Q277" s="5725"/>
      <c r="R277" s="5725"/>
      <c r="S277" s="5725"/>
      <c r="T277" s="5725"/>
      <c r="U277" s="5726"/>
      <c r="V277" s="5725"/>
      <c r="W277" s="5725"/>
      <c r="X277" s="5725"/>
      <c r="Y277" s="5727"/>
      <c r="Z277" s="5725"/>
      <c r="AA277" s="5725"/>
      <c r="AB277" s="5725"/>
      <c r="AC277" s="5733"/>
      <c r="AD277" s="5733"/>
      <c r="AE277" s="5725"/>
      <c r="AF277" s="5602"/>
      <c r="AH277" s="5637"/>
      <c r="AI277" s="5618"/>
      <c r="AJ277" s="5589"/>
      <c r="AK277" s="5595"/>
      <c r="AL277" s="5619"/>
      <c r="AM277" s="5594"/>
      <c r="AN277" s="5622"/>
      <c r="AO277" s="4482"/>
      <c r="AP277" s="5889"/>
      <c r="AQ277" s="5599"/>
      <c r="AR277" s="5621"/>
      <c r="AS277" s="5621"/>
      <c r="AT277" s="5622"/>
      <c r="AU277" s="5622"/>
      <c r="AV277" s="2146"/>
      <c r="AW277" s="2205"/>
    </row>
    <row r="278" spans="16:49" ht="15" thickBot="1">
      <c r="P278" s="5891"/>
      <c r="Q278" s="5892"/>
      <c r="R278" s="5892"/>
      <c r="S278" s="5892"/>
      <c r="T278" s="5892"/>
      <c r="U278" s="5892"/>
      <c r="V278" s="5892"/>
      <c r="W278" s="5892"/>
      <c r="X278" s="5892"/>
      <c r="Y278" s="5893"/>
      <c r="Z278" s="5892"/>
      <c r="AA278" s="5892"/>
      <c r="AB278" s="5892"/>
      <c r="AC278" s="5897"/>
      <c r="AD278" s="5897"/>
      <c r="AE278" s="5892"/>
      <c r="AF278" s="5894"/>
      <c r="AH278" s="6403"/>
      <c r="AI278" s="5594"/>
      <c r="AJ278" s="5594"/>
      <c r="AK278" s="5595"/>
      <c r="AL278" s="5624"/>
      <c r="AM278" s="5594"/>
      <c r="AN278" s="5608"/>
      <c r="AO278" s="4482"/>
      <c r="AP278" s="5889"/>
      <c r="AQ278" s="5599"/>
      <c r="AR278" s="5598"/>
      <c r="AS278" s="5598"/>
      <c r="AT278" s="5608"/>
      <c r="AU278" s="5608"/>
      <c r="AV278" s="2146"/>
      <c r="AW278" s="2205"/>
    </row>
    <row r="279" spans="16:49">
      <c r="AH279" s="5637"/>
      <c r="AI279" s="5589"/>
      <c r="AJ279" s="5589"/>
      <c r="AK279" s="5595"/>
      <c r="AL279" s="5596"/>
      <c r="AM279" s="5594"/>
      <c r="AN279" s="5600"/>
      <c r="AO279" s="4482"/>
      <c r="AP279" s="5889"/>
      <c r="AQ279" s="5599"/>
      <c r="AR279" s="5609"/>
      <c r="AS279" s="5609"/>
      <c r="AT279" s="5600"/>
      <c r="AU279" s="5600"/>
      <c r="AV279" s="2146"/>
      <c r="AW279" s="2205"/>
    </row>
    <row r="280" spans="16:49" ht="16.2" thickBot="1">
      <c r="P280" s="5683" t="s">
        <v>1448</v>
      </c>
      <c r="Q280" s="5683"/>
      <c r="R280" s="5577"/>
      <c r="S280" s="5577"/>
      <c r="T280" s="5577"/>
      <c r="U280" s="5577"/>
      <c r="V280" s="5577"/>
      <c r="W280" s="5577"/>
      <c r="X280" s="5577"/>
      <c r="Y280" s="5577"/>
      <c r="Z280" s="5577"/>
      <c r="AA280" s="5577"/>
      <c r="AB280" s="5577"/>
      <c r="AC280" s="5577"/>
      <c r="AD280" s="5577"/>
      <c r="AE280" s="5743"/>
      <c r="AF280" s="5577"/>
      <c r="AH280" s="5637"/>
      <c r="AI280" s="5599"/>
      <c r="AJ280" s="5599"/>
      <c r="AK280" s="5606"/>
      <c r="AL280" s="5611"/>
      <c r="AM280" s="5612"/>
      <c r="AN280" s="5616"/>
      <c r="AO280" s="4482"/>
      <c r="AP280" s="5634"/>
      <c r="AQ280" s="5599"/>
      <c r="AR280" s="5615"/>
      <c r="AS280" s="5615"/>
      <c r="AT280" s="5616"/>
      <c r="AU280" s="5616"/>
      <c r="AV280" s="2146"/>
      <c r="AW280" s="2205"/>
    </row>
    <row r="281" spans="16:49">
      <c r="P281" s="5579"/>
      <c r="Q281" s="5579"/>
      <c r="R281" s="5579"/>
      <c r="S281" s="5579" t="s">
        <v>14</v>
      </c>
      <c r="T281" s="5579" t="s">
        <v>12</v>
      </c>
      <c r="U281" s="5579"/>
      <c r="V281" s="5579"/>
      <c r="W281" s="5579" t="s">
        <v>15</v>
      </c>
      <c r="X281" s="5579" t="s">
        <v>12</v>
      </c>
      <c r="Y281" s="5579" t="s">
        <v>12</v>
      </c>
      <c r="Z281" s="5579"/>
      <c r="AA281" s="5579"/>
      <c r="AB281" s="5579"/>
      <c r="AC281" s="5579"/>
      <c r="AD281" s="5579" t="s">
        <v>0</v>
      </c>
      <c r="AE281" s="5579"/>
      <c r="AF281" s="5579"/>
      <c r="AH281" s="5637"/>
      <c r="AI281" s="5589"/>
      <c r="AJ281" s="5589"/>
      <c r="AK281" s="5606"/>
      <c r="AL281" s="5596"/>
      <c r="AM281" s="5594"/>
      <c r="AN281" s="5600"/>
      <c r="AO281" s="4482"/>
      <c r="AP281" s="5634"/>
      <c r="AQ281" s="5599"/>
      <c r="AR281" s="5609"/>
      <c r="AS281" s="5609"/>
      <c r="AT281" s="5600"/>
      <c r="AU281" s="5600"/>
      <c r="AV281" s="2146"/>
      <c r="AW281" s="2205"/>
    </row>
    <row r="282" spans="16:49">
      <c r="P282" s="5580" t="s">
        <v>3</v>
      </c>
      <c r="Q282" s="5580" t="s">
        <v>4</v>
      </c>
      <c r="R282" s="5580" t="s">
        <v>18</v>
      </c>
      <c r="S282" s="5580" t="s">
        <v>19</v>
      </c>
      <c r="T282" s="5580" t="s">
        <v>19</v>
      </c>
      <c r="U282" s="5580" t="s">
        <v>20</v>
      </c>
      <c r="V282" s="5580" t="s">
        <v>21</v>
      </c>
      <c r="W282" s="5580" t="s">
        <v>22</v>
      </c>
      <c r="X282" s="5580" t="s">
        <v>23</v>
      </c>
      <c r="Y282" s="5580" t="s">
        <v>23</v>
      </c>
      <c r="Z282" s="5580" t="s">
        <v>1227</v>
      </c>
      <c r="AA282" s="5580" t="s">
        <v>20</v>
      </c>
      <c r="AB282" s="5580" t="s">
        <v>25</v>
      </c>
      <c r="AC282" s="5580" t="s">
        <v>0</v>
      </c>
      <c r="AD282" s="5580" t="s">
        <v>1363</v>
      </c>
      <c r="AE282" s="5580" t="s">
        <v>1388</v>
      </c>
      <c r="AF282" s="5580" t="s">
        <v>26</v>
      </c>
      <c r="AH282" s="5637"/>
      <c r="AI282" s="5618"/>
      <c r="AJ282" s="5589"/>
      <c r="AK282" s="5606"/>
      <c r="AL282" s="5619"/>
      <c r="AM282" s="5594"/>
      <c r="AN282" s="5622"/>
      <c r="AO282" s="4482"/>
      <c r="AP282" s="5634"/>
      <c r="AQ282" s="5599"/>
      <c r="AR282" s="5621"/>
      <c r="AS282" s="5621"/>
      <c r="AT282" s="5622"/>
      <c r="AU282" s="5622"/>
      <c r="AV282" s="2146"/>
      <c r="AW282" s="2205"/>
    </row>
    <row r="283" spans="16:49" ht="15" thickBot="1">
      <c r="P283" s="5581"/>
      <c r="Q283" s="5581"/>
      <c r="R283" s="5581"/>
      <c r="S283" s="5581" t="s">
        <v>3</v>
      </c>
      <c r="T283" s="5581" t="s">
        <v>18</v>
      </c>
      <c r="U283" s="5581"/>
      <c r="V283" s="5581"/>
      <c r="W283" s="5581" t="s">
        <v>21</v>
      </c>
      <c r="X283" s="5581" t="s">
        <v>27</v>
      </c>
      <c r="Y283" s="5581" t="s">
        <v>28</v>
      </c>
      <c r="Z283" s="5581"/>
      <c r="AA283" s="5581"/>
      <c r="AB283" s="5581"/>
      <c r="AC283" s="5581"/>
      <c r="AD283" s="5581" t="s">
        <v>11</v>
      </c>
      <c r="AE283" s="5581"/>
      <c r="AF283" s="5581"/>
      <c r="AH283" s="6403"/>
      <c r="AI283" s="5594"/>
      <c r="AJ283" s="5594"/>
      <c r="AK283" s="5606"/>
      <c r="AL283" s="5624"/>
      <c r="AM283" s="5594"/>
      <c r="AN283" s="5608"/>
      <c r="AO283" s="4482"/>
      <c r="AP283" s="5634"/>
      <c r="AQ283" s="5599"/>
      <c r="AR283" s="5598"/>
      <c r="AS283" s="5598"/>
      <c r="AT283" s="5608"/>
      <c r="AU283" s="5608"/>
      <c r="AV283" s="2146"/>
      <c r="AW283" s="2205"/>
    </row>
    <row r="284" spans="16:49">
      <c r="P284" s="5582"/>
      <c r="Q284" s="5583"/>
      <c r="R284" s="5584"/>
      <c r="S284" s="5584"/>
      <c r="T284" s="5585"/>
      <c r="U284" s="5586"/>
      <c r="V284" s="5584"/>
      <c r="W284" s="5587"/>
      <c r="X284" s="5588"/>
      <c r="Y284" s="5661"/>
      <c r="Z284" s="5583"/>
      <c r="AA284" s="5662"/>
      <c r="AB284" s="5662"/>
      <c r="AC284" s="5591"/>
      <c r="AD284" s="5591"/>
      <c r="AE284" s="5663"/>
      <c r="AF284" s="5684"/>
      <c r="AH284" s="5824"/>
      <c r="AI284" s="5589"/>
      <c r="AJ284" s="5589"/>
      <c r="AK284" s="5606"/>
      <c r="AL284" s="5596"/>
      <c r="AM284" s="5594"/>
      <c r="AN284" s="5600"/>
      <c r="AO284" s="4482"/>
      <c r="AP284" s="5634"/>
      <c r="AQ284" s="5599"/>
      <c r="AR284" s="5609"/>
      <c r="AS284" s="5609"/>
      <c r="AT284" s="5600"/>
      <c r="AU284" s="5600"/>
      <c r="AV284" s="2146"/>
      <c r="AW284" s="2205"/>
    </row>
    <row r="285" spans="16:49">
      <c r="P285" s="5593"/>
      <c r="Q285" s="5594"/>
      <c r="R285" s="5603"/>
      <c r="S285" s="5589"/>
      <c r="T285" s="5595"/>
      <c r="U285" s="5596"/>
      <c r="V285" s="5589"/>
      <c r="W285" s="5597"/>
      <c r="X285" s="4482"/>
      <c r="Y285" s="5634"/>
      <c r="Z285" s="3605"/>
      <c r="AA285" s="5609"/>
      <c r="AB285" s="5609"/>
      <c r="AC285" s="5600"/>
      <c r="AD285" s="5600"/>
      <c r="AE285" s="5632"/>
      <c r="AF285" s="5672"/>
      <c r="AH285" s="5637"/>
      <c r="AI285" s="5599"/>
      <c r="AJ285" s="5599"/>
      <c r="AK285" s="5606"/>
      <c r="AL285" s="5611"/>
      <c r="AM285" s="5612"/>
      <c r="AN285" s="5616"/>
      <c r="AO285" s="4482"/>
      <c r="AP285" s="5634"/>
      <c r="AQ285" s="5599"/>
      <c r="AR285" s="5615"/>
      <c r="AS285" s="5615"/>
      <c r="AT285" s="5616"/>
      <c r="AU285" s="5616"/>
      <c r="AV285" s="2146"/>
      <c r="AW285" s="2205"/>
    </row>
    <row r="286" spans="16:49">
      <c r="P286" s="5593"/>
      <c r="Q286" s="5594"/>
      <c r="R286" s="5589"/>
      <c r="S286" s="5589"/>
      <c r="T286" s="5595"/>
      <c r="U286" s="5596"/>
      <c r="V286" s="5589"/>
      <c r="W286" s="5597"/>
      <c r="X286" s="4482"/>
      <c r="Y286" s="5634"/>
      <c r="Z286" s="5589"/>
      <c r="AA286" s="5609"/>
      <c r="AB286" s="5609"/>
      <c r="AC286" s="5600"/>
      <c r="AD286" s="5600"/>
      <c r="AE286" s="5632"/>
      <c r="AF286" s="5672"/>
      <c r="AH286" s="5637"/>
      <c r="AI286" s="5589"/>
      <c r="AJ286" s="5589"/>
      <c r="AK286" s="5606"/>
      <c r="AL286" s="5596"/>
      <c r="AM286" s="5594"/>
      <c r="AN286" s="5600"/>
      <c r="AO286" s="4482"/>
      <c r="AP286" s="5634"/>
      <c r="AQ286" s="5599"/>
      <c r="AR286" s="5609"/>
      <c r="AS286" s="5609"/>
      <c r="AT286" s="5600"/>
      <c r="AU286" s="5600"/>
      <c r="AV286" s="2146"/>
      <c r="AW286" s="2205"/>
    </row>
    <row r="287" spans="16:49">
      <c r="P287" s="5637"/>
      <c r="Q287" s="5638"/>
      <c r="R287" s="5626"/>
      <c r="S287" s="5612"/>
      <c r="T287" s="5606"/>
      <c r="U287" s="5671"/>
      <c r="V287" s="5612"/>
      <c r="W287" s="5629"/>
      <c r="X287" s="4482"/>
      <c r="Y287" s="5595"/>
      <c r="Z287" s="5594"/>
      <c r="AA287" s="5598"/>
      <c r="AB287" s="5594"/>
      <c r="AC287" s="5608"/>
      <c r="AD287" s="5608"/>
      <c r="AE287" s="5609"/>
      <c r="AF287" s="5602"/>
      <c r="AH287" s="5637"/>
      <c r="AI287" s="5618"/>
      <c r="AJ287" s="5589"/>
      <c r="AK287" s="5606"/>
      <c r="AL287" s="5619"/>
      <c r="AM287" s="5594"/>
      <c r="AN287" s="5622"/>
      <c r="AO287" s="4482"/>
      <c r="AP287" s="5634"/>
      <c r="AQ287" s="5599"/>
      <c r="AR287" s="5621"/>
      <c r="AS287" s="5621"/>
      <c r="AT287" s="5622"/>
      <c r="AU287" s="5622"/>
      <c r="AV287" s="2146"/>
      <c r="AW287" s="2205"/>
    </row>
    <row r="288" spans="16:49">
      <c r="P288" s="5637"/>
      <c r="Q288" s="5638"/>
      <c r="R288" s="5626"/>
      <c r="S288" s="5612"/>
      <c r="T288" s="5606"/>
      <c r="U288" s="5671"/>
      <c r="V288" s="5612"/>
      <c r="W288" s="5629"/>
      <c r="X288" s="4482"/>
      <c r="Y288" s="5595"/>
      <c r="Z288" s="5594"/>
      <c r="AA288" s="5598"/>
      <c r="AB288" s="5594"/>
      <c r="AC288" s="5608"/>
      <c r="AD288" s="5608"/>
      <c r="AE288" s="5609"/>
      <c r="AF288" s="5602"/>
      <c r="AH288" s="5823"/>
      <c r="AI288" s="5594"/>
      <c r="AJ288" s="5594"/>
      <c r="AK288" s="5606"/>
      <c r="AL288" s="5624"/>
      <c r="AM288" s="5594"/>
      <c r="AN288" s="5608"/>
      <c r="AO288" s="4482"/>
      <c r="AP288" s="5634"/>
      <c r="AQ288" s="5599"/>
      <c r="AR288" s="5598"/>
      <c r="AS288" s="5598"/>
      <c r="AT288" s="5608"/>
      <c r="AU288" s="5608"/>
      <c r="AV288" s="2146"/>
      <c r="AW288" s="2205"/>
    </row>
    <row r="289" spans="16:49">
      <c r="P289" s="5637"/>
      <c r="Q289" s="5673"/>
      <c r="R289" s="5612"/>
      <c r="S289" s="5589"/>
      <c r="T289" s="5627"/>
      <c r="U289" s="5685"/>
      <c r="V289" s="5612"/>
      <c r="W289" s="5686"/>
      <c r="X289" s="4482"/>
      <c r="Y289" s="5595"/>
      <c r="Z289" s="5594"/>
      <c r="AA289" s="5598"/>
      <c r="AB289" s="5594"/>
      <c r="AC289" s="5608"/>
      <c r="AD289" s="5608"/>
      <c r="AE289" s="5609"/>
      <c r="AF289" s="5602"/>
      <c r="AH289" s="5637"/>
      <c r="AI289" s="5589"/>
      <c r="AJ289" s="5589"/>
      <c r="AK289" s="5606"/>
      <c r="AL289" s="5596"/>
      <c r="AM289" s="5594"/>
      <c r="AN289" s="5600"/>
      <c r="AO289" s="4482"/>
      <c r="AP289" s="5634"/>
      <c r="AQ289" s="5599"/>
      <c r="AR289" s="5609"/>
      <c r="AS289" s="5609"/>
      <c r="AT289" s="5600"/>
      <c r="AU289" s="5600"/>
      <c r="AV289" s="2146"/>
      <c r="AW289" s="2205"/>
    </row>
    <row r="290" spans="16:49">
      <c r="P290" s="5665"/>
      <c r="Q290" s="5594"/>
      <c r="R290" s="5666"/>
      <c r="S290" s="5589"/>
      <c r="T290" s="5667"/>
      <c r="U290" s="5668"/>
      <c r="V290" s="5669"/>
      <c r="W290" s="5670"/>
      <c r="X290" s="4482"/>
      <c r="Y290" s="5634"/>
      <c r="Z290" s="5589"/>
      <c r="AA290" s="5609"/>
      <c r="AB290" s="5609"/>
      <c r="AC290" s="5600"/>
      <c r="AD290" s="5600"/>
      <c r="AE290" s="5632"/>
      <c r="AF290" s="5604"/>
      <c r="AH290" s="5637"/>
      <c r="AI290" s="5589"/>
      <c r="AJ290" s="5589"/>
      <c r="AK290" s="5606"/>
      <c r="AL290" s="5596"/>
      <c r="AM290" s="5594"/>
      <c r="AN290" s="5600"/>
      <c r="AO290" s="4482"/>
      <c r="AP290" s="5889"/>
      <c r="AQ290" s="5599"/>
      <c r="AR290" s="5609"/>
      <c r="AS290" s="5609"/>
      <c r="AT290" s="5600"/>
      <c r="AU290" s="5600"/>
      <c r="AV290" s="2146"/>
      <c r="AW290" s="2205"/>
    </row>
    <row r="291" spans="16:49">
      <c r="P291" s="5593"/>
      <c r="Q291" s="5594"/>
      <c r="R291" s="5589"/>
      <c r="S291" s="5589"/>
      <c r="T291" s="5595"/>
      <c r="U291" s="5596"/>
      <c r="V291" s="5589"/>
      <c r="W291" s="5597"/>
      <c r="X291" s="4482"/>
      <c r="Y291" s="5634"/>
      <c r="Z291" s="5687"/>
      <c r="AA291" s="5609"/>
      <c r="AB291" s="5609"/>
      <c r="AC291" s="5600"/>
      <c r="AD291" s="5600"/>
      <c r="AE291" s="5632"/>
      <c r="AF291" s="5602"/>
      <c r="AH291" s="5637"/>
      <c r="AI291" s="5599"/>
      <c r="AJ291" s="5599"/>
      <c r="AK291" s="5627"/>
      <c r="AL291" s="5611"/>
      <c r="AM291" s="5612"/>
      <c r="AN291" s="5616"/>
      <c r="AO291" s="4482"/>
      <c r="AP291" s="5889"/>
      <c r="AQ291" s="5599"/>
      <c r="AR291" s="5615"/>
      <c r="AS291" s="5615"/>
      <c r="AT291" s="5616"/>
      <c r="AU291" s="5616"/>
      <c r="AV291" s="2146"/>
      <c r="AW291" s="2205"/>
    </row>
    <row r="292" spans="16:49">
      <c r="P292" s="5593"/>
      <c r="Q292" s="5594"/>
      <c r="R292" s="5603"/>
      <c r="S292" s="5589"/>
      <c r="T292" s="5595"/>
      <c r="U292" s="5596"/>
      <c r="V292" s="5589"/>
      <c r="W292" s="5597"/>
      <c r="X292" s="4482"/>
      <c r="Y292" s="5634"/>
      <c r="Z292" s="5589"/>
      <c r="AA292" s="5609"/>
      <c r="AB292" s="5609"/>
      <c r="AC292" s="5600"/>
      <c r="AD292" s="5600"/>
      <c r="AE292" s="5632"/>
      <c r="AF292" s="5602"/>
      <c r="AH292" s="5637"/>
      <c r="AI292" s="5589"/>
      <c r="AJ292" s="5589"/>
      <c r="AK292" s="5627"/>
      <c r="AL292" s="5596"/>
      <c r="AM292" s="5594"/>
      <c r="AN292" s="5600"/>
      <c r="AO292" s="4482"/>
      <c r="AP292" s="5889"/>
      <c r="AQ292" s="5599"/>
      <c r="AR292" s="5609"/>
      <c r="AS292" s="5609"/>
      <c r="AT292" s="5600"/>
      <c r="AU292" s="5600"/>
      <c r="AV292" s="2146"/>
      <c r="AW292" s="2205"/>
    </row>
    <row r="293" spans="16:49">
      <c r="P293" s="5824"/>
      <c r="Q293" s="5638"/>
      <c r="R293" s="6203"/>
      <c r="S293" s="5617"/>
      <c r="T293" s="6204"/>
      <c r="U293" s="6205"/>
      <c r="V293" s="6206"/>
      <c r="W293" s="6207"/>
      <c r="X293" s="6210"/>
      <c r="Y293" s="6211"/>
      <c r="Z293" s="5617"/>
      <c r="AA293" s="6212"/>
      <c r="AB293" s="5615"/>
      <c r="AC293" s="5616"/>
      <c r="AD293" s="5616"/>
      <c r="AE293" s="6209"/>
      <c r="AF293" s="5736"/>
      <c r="AH293" s="5637"/>
      <c r="AI293" s="5618"/>
      <c r="AJ293" s="5589"/>
      <c r="AK293" s="5627"/>
      <c r="AL293" s="5619"/>
      <c r="AM293" s="5594"/>
      <c r="AN293" s="5622"/>
      <c r="AO293" s="4482"/>
      <c r="AP293" s="5889"/>
      <c r="AQ293" s="5599"/>
      <c r="AR293" s="5621"/>
      <c r="AS293" s="5621"/>
      <c r="AT293" s="5622"/>
      <c r="AU293" s="5622"/>
      <c r="AV293" s="2146"/>
      <c r="AW293" s="2205"/>
    </row>
    <row r="294" spans="16:49">
      <c r="P294" s="5593"/>
      <c r="Q294" s="5589"/>
      <c r="R294" s="5599"/>
      <c r="S294" s="5599"/>
      <c r="T294" s="5595"/>
      <c r="U294" s="5611"/>
      <c r="V294" s="5612"/>
      <c r="W294" s="5613"/>
      <c r="X294" s="4482"/>
      <c r="Y294" s="5595"/>
      <c r="Z294" s="5599"/>
      <c r="AA294" s="5615"/>
      <c r="AB294" s="5615"/>
      <c r="AC294" s="5616"/>
      <c r="AD294" s="5616"/>
      <c r="AE294" s="5609"/>
      <c r="AF294" s="5602"/>
      <c r="AH294" s="6403"/>
      <c r="AI294" s="5594"/>
      <c r="AJ294" s="5594"/>
      <c r="AK294" s="5627"/>
      <c r="AL294" s="5624"/>
      <c r="AM294" s="5594"/>
      <c r="AN294" s="5608"/>
      <c r="AO294" s="4482"/>
      <c r="AP294" s="5889"/>
      <c r="AQ294" s="5599"/>
      <c r="AR294" s="5598"/>
      <c r="AS294" s="5598"/>
      <c r="AT294" s="5608"/>
      <c r="AU294" s="5608"/>
      <c r="AV294" s="2146"/>
      <c r="AW294" s="2205"/>
    </row>
    <row r="295" spans="16:49">
      <c r="P295" s="5593"/>
      <c r="Q295" s="5589"/>
      <c r="R295" s="5589"/>
      <c r="S295" s="5589"/>
      <c r="T295" s="5595"/>
      <c r="U295" s="5596"/>
      <c r="V295" s="5594"/>
      <c r="W295" s="5597"/>
      <c r="X295" s="4482"/>
      <c r="Y295" s="5595"/>
      <c r="Z295" s="5599"/>
      <c r="AA295" s="5609"/>
      <c r="AB295" s="5609"/>
      <c r="AC295" s="5600"/>
      <c r="AD295" s="5600"/>
      <c r="AE295" s="5609"/>
      <c r="AF295" s="5602"/>
      <c r="AH295" s="5637"/>
      <c r="AI295" s="5589"/>
      <c r="AJ295" s="5589"/>
      <c r="AK295" s="5627"/>
      <c r="AL295" s="5596"/>
      <c r="AM295" s="5594"/>
      <c r="AN295" s="5600"/>
      <c r="AO295" s="4482"/>
      <c r="AP295" s="5889"/>
      <c r="AQ295" s="5599"/>
      <c r="AR295" s="5609"/>
      <c r="AS295" s="5609"/>
      <c r="AT295" s="5600"/>
      <c r="AU295" s="5600"/>
      <c r="AV295" s="2146"/>
      <c r="AW295" s="2205"/>
    </row>
    <row r="296" spans="16:49">
      <c r="P296" s="5593"/>
      <c r="Q296" s="5589"/>
      <c r="R296" s="5618"/>
      <c r="S296" s="5589"/>
      <c r="T296" s="5595"/>
      <c r="U296" s="5619"/>
      <c r="V296" s="5594"/>
      <c r="W296" s="5620"/>
      <c r="X296" s="4482"/>
      <c r="Y296" s="5595"/>
      <c r="Z296" s="5599"/>
      <c r="AA296" s="5621"/>
      <c r="AB296" s="5621"/>
      <c r="AC296" s="5622"/>
      <c r="AD296" s="5622"/>
      <c r="AE296" s="5609"/>
      <c r="AF296" s="5602"/>
      <c r="AH296" s="5823"/>
      <c r="AI296" s="5594"/>
      <c r="AJ296" s="5594"/>
      <c r="AK296" s="5627"/>
      <c r="AL296" s="5624"/>
      <c r="AM296" s="5594"/>
      <c r="AN296" s="5608"/>
      <c r="AO296" s="4482"/>
      <c r="AP296" s="5889"/>
      <c r="AQ296" s="5599"/>
      <c r="AR296" s="5598"/>
      <c r="AS296" s="5598"/>
      <c r="AT296" s="5608"/>
      <c r="AU296" s="5608"/>
      <c r="AV296" s="2146"/>
      <c r="AW296" s="2205"/>
    </row>
    <row r="297" spans="16:49">
      <c r="P297" s="5593"/>
      <c r="Q297" s="5594"/>
      <c r="R297" s="5594"/>
      <c r="S297" s="5594"/>
      <c r="T297" s="5595"/>
      <c r="U297" s="5624"/>
      <c r="V297" s="5594"/>
      <c r="W297" s="5625"/>
      <c r="X297" s="4482"/>
      <c r="Y297" s="5595"/>
      <c r="Z297" s="5599"/>
      <c r="AA297" s="5598"/>
      <c r="AB297" s="5594"/>
      <c r="AC297" s="5608"/>
      <c r="AD297" s="5608"/>
      <c r="AE297" s="5609"/>
      <c r="AF297" s="5602"/>
      <c r="AH297" s="5690"/>
      <c r="AI297" s="6377"/>
      <c r="AJ297" s="6377"/>
      <c r="AK297" s="5694"/>
      <c r="AL297" s="6378"/>
      <c r="AM297" s="5693"/>
      <c r="AN297" s="5700"/>
      <c r="AO297" s="5707"/>
      <c r="AP297" s="5872"/>
      <c r="AQ297" s="6377"/>
      <c r="AR297" s="6379"/>
      <c r="AS297" s="6379"/>
      <c r="AT297" s="5700"/>
      <c r="AU297" s="5700"/>
      <c r="AV297" s="6309"/>
      <c r="AW297" s="2205"/>
    </row>
    <row r="298" spans="16:49">
      <c r="P298" s="5593"/>
      <c r="Q298" s="5617"/>
      <c r="R298" s="5623"/>
      <c r="S298" s="5589"/>
      <c r="T298" s="5595"/>
      <c r="U298" s="5596"/>
      <c r="V298" s="5594"/>
      <c r="W298" s="5597"/>
      <c r="X298" s="4482"/>
      <c r="Y298" s="5595"/>
      <c r="Z298" s="5599"/>
      <c r="AA298" s="5609"/>
      <c r="AB298" s="5609"/>
      <c r="AC298" s="5600"/>
      <c r="AD298" s="5600"/>
      <c r="AE298" s="5609"/>
      <c r="AF298" s="5602"/>
      <c r="AH298" s="5690"/>
      <c r="AI298" s="5701"/>
      <c r="AJ298" s="5701"/>
      <c r="AK298" s="5694"/>
      <c r="AL298" s="5705"/>
      <c r="AM298" s="3941"/>
      <c r="AN298" s="5709"/>
      <c r="AO298" s="5707"/>
      <c r="AP298" s="5872"/>
      <c r="AQ298" s="6377"/>
      <c r="AR298" s="5708"/>
      <c r="AS298" s="5708"/>
      <c r="AT298" s="5709"/>
      <c r="AU298" s="5709"/>
      <c r="AV298" s="6309"/>
      <c r="AW298" s="2205"/>
    </row>
    <row r="299" spans="16:49">
      <c r="P299" s="5635"/>
      <c r="Q299" s="5589"/>
      <c r="R299" s="5605"/>
      <c r="S299" s="5589"/>
      <c r="T299" s="5595"/>
      <c r="U299" s="5596"/>
      <c r="V299" s="5594"/>
      <c r="W299" s="5597"/>
      <c r="X299" s="4482"/>
      <c r="Y299" s="5595"/>
      <c r="Z299" s="5594"/>
      <c r="AA299" s="5598"/>
      <c r="AB299" s="5594"/>
      <c r="AC299" s="5608"/>
      <c r="AD299" s="5608"/>
      <c r="AE299" s="5609"/>
      <c r="AF299" s="5602"/>
      <c r="AH299" s="5690"/>
      <c r="AI299" s="6380"/>
      <c r="AJ299" s="5701"/>
      <c r="AK299" s="5694"/>
      <c r="AL299" s="6381"/>
      <c r="AM299" s="3941"/>
      <c r="AN299" s="6382"/>
      <c r="AO299" s="5707"/>
      <c r="AP299" s="5872"/>
      <c r="AQ299" s="6377"/>
      <c r="AR299" s="6383"/>
      <c r="AS299" s="6383"/>
      <c r="AT299" s="6382"/>
      <c r="AU299" s="6382"/>
      <c r="AV299" s="6309"/>
      <c r="AW299" s="2205"/>
    </row>
    <row r="300" spans="16:49">
      <c r="P300" s="5593"/>
      <c r="Q300" s="5589"/>
      <c r="R300" s="5688"/>
      <c r="S300" s="5612"/>
      <c r="T300" s="5610"/>
      <c r="U300" s="5689"/>
      <c r="V300" s="5612"/>
      <c r="W300" s="5613"/>
      <c r="X300" s="5614"/>
      <c r="Y300" s="5610"/>
      <c r="Z300" s="5612"/>
      <c r="AA300" s="5630"/>
      <c r="AB300" s="5612"/>
      <c r="AC300" s="5686"/>
      <c r="AD300" s="5629"/>
      <c r="AE300" s="5589"/>
      <c r="AF300" s="5602"/>
      <c r="AH300" s="5690"/>
      <c r="AI300" s="5701"/>
      <c r="AJ300" s="5701"/>
      <c r="AK300" s="5694"/>
      <c r="AL300" s="5705"/>
      <c r="AM300" s="3941"/>
      <c r="AN300" s="5709"/>
      <c r="AO300" s="5707"/>
      <c r="AP300" s="5872"/>
      <c r="AQ300" s="6377"/>
      <c r="AR300" s="5708"/>
      <c r="AS300" s="5708"/>
      <c r="AT300" s="5709"/>
      <c r="AU300" s="5709"/>
      <c r="AV300" s="6309"/>
      <c r="AW300" s="2205"/>
    </row>
    <row r="301" spans="16:49">
      <c r="P301" s="5635"/>
      <c r="Q301" s="5589"/>
      <c r="R301" s="5605"/>
      <c r="S301" s="5589"/>
      <c r="T301" s="5595"/>
      <c r="U301" s="5596"/>
      <c r="V301" s="5594"/>
      <c r="W301" s="5597"/>
      <c r="X301" s="4482"/>
      <c r="Y301" s="5595"/>
      <c r="Z301" s="5594"/>
      <c r="AA301" s="5598"/>
      <c r="AB301" s="5594"/>
      <c r="AC301" s="5608"/>
      <c r="AD301" s="5608"/>
      <c r="AE301" s="5609"/>
      <c r="AF301" s="5636"/>
      <c r="AH301" s="5825"/>
      <c r="AI301" s="3941"/>
      <c r="AJ301" s="3941"/>
      <c r="AK301" s="5694"/>
      <c r="AL301" s="6384"/>
      <c r="AM301" s="3941"/>
      <c r="AN301" s="5711"/>
      <c r="AO301" s="5707"/>
      <c r="AP301" s="5872"/>
      <c r="AQ301" s="6377"/>
      <c r="AR301" s="5740"/>
      <c r="AS301" s="5740"/>
      <c r="AT301" s="5711"/>
      <c r="AU301" s="5711"/>
      <c r="AV301" s="6309"/>
      <c r="AW301" s="2205"/>
    </row>
    <row r="302" spans="16:49">
      <c r="P302" s="5637"/>
      <c r="Q302" s="5638"/>
      <c r="R302" s="5626"/>
      <c r="S302" s="5612"/>
      <c r="T302" s="5606"/>
      <c r="U302" s="5671"/>
      <c r="V302" s="5612"/>
      <c r="W302" s="5629"/>
      <c r="X302" s="4482"/>
      <c r="Y302" s="5595"/>
      <c r="Z302" s="5594"/>
      <c r="AA302" s="5598"/>
      <c r="AB302" s="5594"/>
      <c r="AC302" s="5608"/>
      <c r="AD302" s="5608"/>
      <c r="AE302" s="5609"/>
      <c r="AF302" s="5636"/>
      <c r="AH302" s="5825"/>
      <c r="AI302" s="3941"/>
      <c r="AJ302" s="3941"/>
      <c r="AK302" s="5694"/>
      <c r="AL302" s="6384"/>
      <c r="AM302" s="3941"/>
      <c r="AN302" s="5711"/>
      <c r="AO302" s="5707"/>
      <c r="AP302" s="5872"/>
      <c r="AQ302" s="6377"/>
      <c r="AR302" s="5740"/>
      <c r="AS302" s="5740"/>
      <c r="AT302" s="5711"/>
      <c r="AU302" s="5711"/>
      <c r="AV302" s="6309"/>
      <c r="AW302" s="2205"/>
    </row>
    <row r="303" spans="16:49">
      <c r="P303" s="5637"/>
      <c r="Q303" s="5638"/>
      <c r="R303" s="5626"/>
      <c r="S303" s="5612"/>
      <c r="T303" s="5627"/>
      <c r="U303" s="5628"/>
      <c r="V303" s="5612"/>
      <c r="W303" s="5629"/>
      <c r="X303" s="5614"/>
      <c r="Y303" s="5610"/>
      <c r="Z303" s="5612"/>
      <c r="AA303" s="5630"/>
      <c r="AB303" s="5630"/>
      <c r="AC303" s="5616"/>
      <c r="AD303" s="5629"/>
      <c r="AE303" s="5589"/>
      <c r="AF303" s="5636"/>
      <c r="AH303" s="5690"/>
      <c r="AI303" s="6377"/>
      <c r="AJ303" s="6377"/>
      <c r="AK303" s="5694"/>
      <c r="AL303" s="6378"/>
      <c r="AM303" s="5693"/>
      <c r="AN303" s="5700"/>
      <c r="AO303" s="5707"/>
      <c r="AP303" s="5872"/>
      <c r="AQ303" s="6377"/>
      <c r="AR303" s="6379"/>
      <c r="AS303" s="6379"/>
      <c r="AT303" s="5700"/>
      <c r="AU303" s="5700"/>
      <c r="AV303" s="6309"/>
      <c r="AW303" s="2205"/>
    </row>
    <row r="304" spans="16:49">
      <c r="P304" s="5690"/>
      <c r="Q304" s="5691"/>
      <c r="R304" s="5692"/>
      <c r="S304" s="5693"/>
      <c r="T304" s="5694"/>
      <c r="U304" s="5695"/>
      <c r="V304" s="5693"/>
      <c r="W304" s="5696"/>
      <c r="X304" s="5697"/>
      <c r="Y304" s="5698"/>
      <c r="Z304" s="5693"/>
      <c r="AA304" s="5699"/>
      <c r="AB304" s="5699"/>
      <c r="AC304" s="5700"/>
      <c r="AD304" s="5696"/>
      <c r="AE304" s="5701"/>
      <c r="AF304" s="5636"/>
      <c r="AH304" s="5690"/>
      <c r="AI304" s="5701"/>
      <c r="AJ304" s="5701"/>
      <c r="AK304" s="5694"/>
      <c r="AL304" s="5705"/>
      <c r="AM304" s="3941"/>
      <c r="AN304" s="5709"/>
      <c r="AO304" s="5707"/>
      <c r="AP304" s="5872"/>
      <c r="AQ304" s="6377"/>
      <c r="AR304" s="5708"/>
      <c r="AS304" s="5708"/>
      <c r="AT304" s="5709"/>
      <c r="AU304" s="5709"/>
      <c r="AV304" s="6309"/>
      <c r="AW304" s="2205"/>
    </row>
    <row r="305" spans="16:49">
      <c r="P305" s="5679"/>
      <c r="Q305" s="5654"/>
      <c r="R305" s="5654"/>
      <c r="S305" s="5654"/>
      <c r="T305" s="5654"/>
      <c r="U305" s="5680"/>
      <c r="V305" s="5654"/>
      <c r="W305" s="5654"/>
      <c r="X305" s="5654"/>
      <c r="Y305" s="5653"/>
      <c r="Z305" s="5654"/>
      <c r="AA305" s="5702"/>
      <c r="AB305" s="5654"/>
      <c r="AC305" s="5654"/>
      <c r="AD305" s="5654"/>
      <c r="AE305" s="5654"/>
      <c r="AF305" s="5636"/>
      <c r="AH305" s="5690"/>
      <c r="AI305" s="6380"/>
      <c r="AJ305" s="5701"/>
      <c r="AK305" s="5694"/>
      <c r="AL305" s="6381"/>
      <c r="AM305" s="3941"/>
      <c r="AN305" s="6382"/>
      <c r="AO305" s="5707"/>
      <c r="AP305" s="5872"/>
      <c r="AQ305" s="6377"/>
      <c r="AR305" s="6383"/>
      <c r="AS305" s="6383"/>
      <c r="AT305" s="6382"/>
      <c r="AU305" s="6382"/>
      <c r="AV305" s="6309"/>
      <c r="AW305" s="2205"/>
    </row>
    <row r="306" spans="16:49">
      <c r="P306" s="5724"/>
      <c r="Q306" s="5725"/>
      <c r="R306" s="5725"/>
      <c r="S306" s="5725"/>
      <c r="T306" s="5725"/>
      <c r="U306" s="5726"/>
      <c r="V306" s="5725"/>
      <c r="W306" s="5725"/>
      <c r="X306" s="5725"/>
      <c r="Y306" s="5727"/>
      <c r="Z306" s="5725"/>
      <c r="AA306" s="5725"/>
      <c r="AB306" s="5725"/>
      <c r="AC306" s="5733"/>
      <c r="AD306" s="5733"/>
      <c r="AE306" s="5725"/>
      <c r="AF306" s="5602"/>
      <c r="AH306" s="5690"/>
      <c r="AI306" s="5701"/>
      <c r="AJ306" s="5701"/>
      <c r="AK306" s="5694"/>
      <c r="AL306" s="5705"/>
      <c r="AM306" s="3941"/>
      <c r="AN306" s="5709"/>
      <c r="AO306" s="5707"/>
      <c r="AP306" s="5872"/>
      <c r="AQ306" s="6377"/>
      <c r="AR306" s="5708"/>
      <c r="AS306" s="5708"/>
      <c r="AT306" s="5709"/>
      <c r="AU306" s="5709"/>
      <c r="AV306" s="6309"/>
      <c r="AW306" s="2205"/>
    </row>
    <row r="307" spans="16:49" ht="15" thickBot="1">
      <c r="P307" s="5891"/>
      <c r="Q307" s="5892"/>
      <c r="R307" s="5892"/>
      <c r="S307" s="5892"/>
      <c r="T307" s="5892"/>
      <c r="U307" s="5892"/>
      <c r="V307" s="5892"/>
      <c r="W307" s="5892"/>
      <c r="X307" s="5892"/>
      <c r="Y307" s="5893"/>
      <c r="Z307" s="5892"/>
      <c r="AA307" s="5892"/>
      <c r="AB307" s="5892"/>
      <c r="AC307" s="5897"/>
      <c r="AD307" s="5897"/>
      <c r="AE307" s="5892"/>
      <c r="AF307" s="5894"/>
      <c r="AH307" s="5825"/>
      <c r="AI307" s="3941"/>
      <c r="AJ307" s="3941"/>
      <c r="AK307" s="5694"/>
      <c r="AL307" s="6384"/>
      <c r="AM307" s="3941"/>
      <c r="AN307" s="5711"/>
      <c r="AO307" s="5707"/>
      <c r="AP307" s="5872"/>
      <c r="AQ307" s="6377"/>
      <c r="AR307" s="5740"/>
      <c r="AS307" s="5740"/>
      <c r="AT307" s="5711"/>
      <c r="AU307" s="5711"/>
      <c r="AV307" s="6309"/>
      <c r="AW307" s="2205"/>
    </row>
    <row r="308" spans="16:49">
      <c r="AH308" s="5825"/>
      <c r="AI308" s="3941"/>
      <c r="AJ308" s="3941"/>
      <c r="AK308" s="5694"/>
      <c r="AL308" s="6384"/>
      <c r="AM308" s="3941"/>
      <c r="AN308" s="5711"/>
      <c r="AO308" s="5707"/>
      <c r="AP308" s="5872"/>
      <c r="AQ308" s="6377"/>
      <c r="AR308" s="5740"/>
      <c r="AS308" s="5740"/>
      <c r="AT308" s="5711"/>
      <c r="AU308" s="5711"/>
      <c r="AV308" s="6309"/>
      <c r="AW308" s="2205"/>
    </row>
    <row r="309" spans="16:49" ht="16.2" thickBot="1">
      <c r="P309" s="5683" t="s">
        <v>1449</v>
      </c>
      <c r="Q309" s="5683"/>
      <c r="R309" s="5577"/>
      <c r="S309" s="5577"/>
      <c r="T309" s="5577"/>
      <c r="U309" s="5577"/>
      <c r="V309" s="5577"/>
      <c r="W309" s="5577"/>
      <c r="X309" s="5577"/>
      <c r="Y309" s="5577"/>
      <c r="Z309" s="5577"/>
      <c r="AA309" s="5577"/>
      <c r="AB309" s="5577"/>
      <c r="AC309" s="5577"/>
      <c r="AD309" s="5577"/>
      <c r="AE309" s="5743"/>
      <c r="AF309" s="5577"/>
      <c r="AH309" s="5690"/>
      <c r="AI309" s="6377"/>
      <c r="AJ309" s="6377"/>
      <c r="AK309" s="5694"/>
      <c r="AL309" s="6378"/>
      <c r="AM309" s="5693"/>
      <c r="AN309" s="5700"/>
      <c r="AO309" s="5697"/>
      <c r="AP309" s="6385"/>
      <c r="AQ309" s="6377"/>
      <c r="AR309" s="6379"/>
      <c r="AS309" s="6379"/>
      <c r="AT309" s="5700"/>
      <c r="AU309" s="5700"/>
      <c r="AV309" s="6386"/>
      <c r="AW309" s="2205"/>
    </row>
    <row r="310" spans="16:49">
      <c r="P310" s="5579"/>
      <c r="Q310" s="5579"/>
      <c r="R310" s="5579"/>
      <c r="S310" s="5579" t="s">
        <v>14</v>
      </c>
      <c r="T310" s="5579" t="s">
        <v>12</v>
      </c>
      <c r="U310" s="5579"/>
      <c r="V310" s="5579"/>
      <c r="W310" s="5579" t="s">
        <v>15</v>
      </c>
      <c r="X310" s="5579" t="s">
        <v>12</v>
      </c>
      <c r="Y310" s="5579" t="s">
        <v>12</v>
      </c>
      <c r="Z310" s="5579"/>
      <c r="AA310" s="5579"/>
      <c r="AB310" s="5579"/>
      <c r="AC310" s="5579"/>
      <c r="AD310" s="5579" t="s">
        <v>0</v>
      </c>
      <c r="AE310" s="5579"/>
      <c r="AF310" s="5579"/>
      <c r="AH310" s="5690"/>
      <c r="AI310" s="5701"/>
      <c r="AJ310" s="5701"/>
      <c r="AK310" s="5694"/>
      <c r="AL310" s="5705"/>
      <c r="AM310" s="3941"/>
      <c r="AN310" s="5709"/>
      <c r="AO310" s="5707"/>
      <c r="AP310" s="5872"/>
      <c r="AQ310" s="6377"/>
      <c r="AR310" s="5708"/>
      <c r="AS310" s="5708"/>
      <c r="AT310" s="5709"/>
      <c r="AU310" s="5709"/>
      <c r="AV310" s="6309"/>
      <c r="AW310" s="2205"/>
    </row>
    <row r="311" spans="16:49">
      <c r="P311" s="5580" t="s">
        <v>3</v>
      </c>
      <c r="Q311" s="5580" t="s">
        <v>4</v>
      </c>
      <c r="R311" s="5580" t="s">
        <v>18</v>
      </c>
      <c r="S311" s="5580" t="s">
        <v>19</v>
      </c>
      <c r="T311" s="5580" t="s">
        <v>19</v>
      </c>
      <c r="U311" s="5580" t="s">
        <v>20</v>
      </c>
      <c r="V311" s="5580" t="s">
        <v>21</v>
      </c>
      <c r="W311" s="5580" t="s">
        <v>22</v>
      </c>
      <c r="X311" s="5580" t="s">
        <v>23</v>
      </c>
      <c r="Y311" s="5580" t="s">
        <v>23</v>
      </c>
      <c r="Z311" s="5580" t="s">
        <v>1227</v>
      </c>
      <c r="AA311" s="5580" t="s">
        <v>20</v>
      </c>
      <c r="AB311" s="5580" t="s">
        <v>25</v>
      </c>
      <c r="AC311" s="5580" t="s">
        <v>0</v>
      </c>
      <c r="AD311" s="5580" t="s">
        <v>1363</v>
      </c>
      <c r="AE311" s="5580" t="s">
        <v>1388</v>
      </c>
      <c r="AF311" s="5580" t="s">
        <v>26</v>
      </c>
      <c r="AH311" s="5690"/>
      <c r="AI311" s="6380"/>
      <c r="AJ311" s="5701"/>
      <c r="AK311" s="5694"/>
      <c r="AL311" s="6381"/>
      <c r="AM311" s="3941"/>
      <c r="AN311" s="6382"/>
      <c r="AO311" s="5707"/>
      <c r="AP311" s="5872"/>
      <c r="AQ311" s="6377"/>
      <c r="AR311" s="6383"/>
      <c r="AS311" s="6383"/>
      <c r="AT311" s="6382"/>
      <c r="AU311" s="6382"/>
      <c r="AV311" s="6309"/>
      <c r="AW311" s="2205"/>
    </row>
    <row r="312" spans="16:49" ht="15" thickBot="1">
      <c r="P312" s="5581"/>
      <c r="Q312" s="5581"/>
      <c r="R312" s="5581"/>
      <c r="S312" s="5581" t="s">
        <v>3</v>
      </c>
      <c r="T312" s="5581" t="s">
        <v>18</v>
      </c>
      <c r="U312" s="5581"/>
      <c r="V312" s="5581"/>
      <c r="W312" s="5581" t="s">
        <v>21</v>
      </c>
      <c r="X312" s="5581" t="s">
        <v>27</v>
      </c>
      <c r="Y312" s="5581" t="s">
        <v>28</v>
      </c>
      <c r="Z312" s="5581"/>
      <c r="AA312" s="5581"/>
      <c r="AB312" s="5581"/>
      <c r="AC312" s="5581"/>
      <c r="AD312" s="5581" t="s">
        <v>11</v>
      </c>
      <c r="AE312" s="5581"/>
      <c r="AF312" s="5581"/>
      <c r="AH312" s="5690"/>
      <c r="AI312" s="5701"/>
      <c r="AJ312" s="5701"/>
      <c r="AK312" s="5694"/>
      <c r="AL312" s="5705"/>
      <c r="AM312" s="3941"/>
      <c r="AN312" s="5709"/>
      <c r="AO312" s="5707"/>
      <c r="AP312" s="5872"/>
      <c r="AQ312" s="6377"/>
      <c r="AR312" s="5708"/>
      <c r="AS312" s="5708"/>
      <c r="AT312" s="5709"/>
      <c r="AU312" s="5709"/>
      <c r="AV312" s="6309"/>
      <c r="AW312" s="2205"/>
    </row>
    <row r="313" spans="16:49">
      <c r="P313" s="5582"/>
      <c r="Q313" s="5583"/>
      <c r="R313" s="5584"/>
      <c r="S313" s="5584"/>
      <c r="T313" s="5585"/>
      <c r="U313" s="5586"/>
      <c r="V313" s="5584"/>
      <c r="W313" s="5587"/>
      <c r="X313" s="5588"/>
      <c r="Y313" s="5661"/>
      <c r="Z313" s="5583"/>
      <c r="AA313" s="5662"/>
      <c r="AB313" s="5662"/>
      <c r="AC313" s="5591"/>
      <c r="AD313" s="5591"/>
      <c r="AE313" s="5663"/>
      <c r="AF313" s="5684"/>
      <c r="AH313" s="5825"/>
      <c r="AI313" s="3941"/>
      <c r="AJ313" s="3941"/>
      <c r="AK313" s="5694"/>
      <c r="AL313" s="6384"/>
      <c r="AM313" s="3941"/>
      <c r="AN313" s="5711"/>
      <c r="AO313" s="5707"/>
      <c r="AP313" s="5872"/>
      <c r="AQ313" s="6377"/>
      <c r="AR313" s="5740"/>
      <c r="AS313" s="5740"/>
      <c r="AT313" s="5711"/>
      <c r="AU313" s="5711"/>
      <c r="AV313" s="6309"/>
      <c r="AW313" s="2205"/>
    </row>
    <row r="314" spans="16:49">
      <c r="P314" s="5593"/>
      <c r="Q314" s="5594"/>
      <c r="R314" s="5603"/>
      <c r="S314" s="5589"/>
      <c r="T314" s="5595"/>
      <c r="U314" s="5596"/>
      <c r="V314" s="5589"/>
      <c r="W314" s="5597"/>
      <c r="X314" s="4482"/>
      <c r="Y314" s="5634"/>
      <c r="Z314" s="3605"/>
      <c r="AA314" s="5609"/>
      <c r="AB314" s="5609"/>
      <c r="AC314" s="5600"/>
      <c r="AD314" s="5600"/>
      <c r="AE314" s="5632"/>
      <c r="AF314" s="5672"/>
      <c r="AH314" s="5825"/>
      <c r="AI314" s="3941"/>
      <c r="AJ314" s="3941"/>
      <c r="AK314" s="5694"/>
      <c r="AL314" s="6384"/>
      <c r="AM314" s="3941"/>
      <c r="AN314" s="5711"/>
      <c r="AO314" s="5707"/>
      <c r="AP314" s="5872"/>
      <c r="AQ314" s="6377"/>
      <c r="AR314" s="5740"/>
      <c r="AS314" s="5740"/>
      <c r="AT314" s="5711"/>
      <c r="AU314" s="5711"/>
      <c r="AV314" s="6309"/>
      <c r="AW314" s="2205"/>
    </row>
    <row r="315" spans="16:49">
      <c r="P315" s="5593"/>
      <c r="Q315" s="5594"/>
      <c r="R315" s="5589"/>
      <c r="S315" s="5589"/>
      <c r="T315" s="5595"/>
      <c r="U315" s="5596"/>
      <c r="V315" s="5589"/>
      <c r="W315" s="5597"/>
      <c r="X315" s="4482"/>
      <c r="Y315" s="5634"/>
      <c r="Z315" s="5589"/>
      <c r="AA315" s="5609"/>
      <c r="AB315" s="5609"/>
      <c r="AC315" s="5600"/>
      <c r="AD315" s="5600"/>
      <c r="AE315" s="5632"/>
      <c r="AF315" s="5672"/>
      <c r="AH315" s="5823"/>
      <c r="AI315" s="5669"/>
      <c r="AJ315" s="5669"/>
      <c r="AK315" s="6204"/>
      <c r="AL315" s="6390"/>
      <c r="AM315" s="5669"/>
      <c r="AN315" s="5670"/>
      <c r="AO315" s="6387"/>
      <c r="AP315" s="6388"/>
      <c r="AQ315" s="5599"/>
      <c r="AR315" s="5919"/>
      <c r="AS315" s="5919"/>
      <c r="AT315" s="5670"/>
      <c r="AU315" s="5670"/>
      <c r="AV315" s="6389"/>
      <c r="AW315" s="2205"/>
    </row>
    <row r="316" spans="16:49">
      <c r="P316" s="5637"/>
      <c r="Q316" s="5638"/>
      <c r="R316" s="5626"/>
      <c r="S316" s="5612"/>
      <c r="T316" s="5606"/>
      <c r="U316" s="5671"/>
      <c r="V316" s="5612"/>
      <c r="W316" s="5629"/>
      <c r="X316" s="4482"/>
      <c r="Y316" s="5595"/>
      <c r="Z316" s="5594"/>
      <c r="AA316" s="5598"/>
      <c r="AB316" s="5594"/>
      <c r="AC316" s="5608"/>
      <c r="AD316" s="5608"/>
      <c r="AE316" s="5609"/>
      <c r="AF316" s="5602"/>
      <c r="AH316" s="5690"/>
      <c r="AI316" s="5643"/>
      <c r="AJ316" s="5643"/>
      <c r="AK316" s="5644"/>
      <c r="AL316" s="5645"/>
      <c r="AM316" s="5646"/>
      <c r="AN316" s="5647"/>
      <c r="AO316" s="5648"/>
      <c r="AP316" s="6200"/>
      <c r="AQ316" s="5701"/>
      <c r="AR316" s="5836"/>
      <c r="AS316" s="5836"/>
      <c r="AT316" s="5837"/>
      <c r="AU316" s="5837"/>
      <c r="AV316" s="4755"/>
      <c r="AW316" s="2205"/>
    </row>
    <row r="317" spans="16:49">
      <c r="P317" s="5637"/>
      <c r="Q317" s="5638"/>
      <c r="R317" s="5626"/>
      <c r="S317" s="5612"/>
      <c r="T317" s="5606"/>
      <c r="U317" s="5671"/>
      <c r="V317" s="5612"/>
      <c r="W317" s="5629"/>
      <c r="X317" s="4482"/>
      <c r="Y317" s="5595"/>
      <c r="Z317" s="5594"/>
      <c r="AA317" s="5598"/>
      <c r="AB317" s="5594"/>
      <c r="AC317" s="5608"/>
      <c r="AD317" s="5608"/>
      <c r="AE317" s="5609"/>
      <c r="AF317" s="5602"/>
      <c r="AH317" s="5640"/>
      <c r="AI317" s="5643"/>
      <c r="AJ317" s="5643"/>
      <c r="AK317" s="5644"/>
      <c r="AL317" s="5645"/>
      <c r="AM317" s="5646"/>
      <c r="AN317" s="5647"/>
      <c r="AO317" s="5648"/>
      <c r="AP317" s="6200"/>
      <c r="AQ317" s="6201"/>
      <c r="AR317" s="5836"/>
      <c r="AS317" s="5836"/>
      <c r="AT317" s="5837"/>
      <c r="AU317" s="5837"/>
      <c r="AV317" s="4755"/>
      <c r="AW317" s="2205"/>
    </row>
    <row r="318" spans="16:49">
      <c r="P318" s="5637"/>
      <c r="Q318" s="5673"/>
      <c r="R318" s="5612"/>
      <c r="S318" s="5589"/>
      <c r="T318" s="5627"/>
      <c r="U318" s="5685"/>
      <c r="V318" s="5612"/>
      <c r="W318" s="5686"/>
      <c r="X318" s="4482"/>
      <c r="Y318" s="5595"/>
      <c r="Z318" s="5594"/>
      <c r="AA318" s="5598"/>
      <c r="AB318" s="5594"/>
      <c r="AC318" s="5608"/>
      <c r="AD318" s="5608"/>
      <c r="AE318" s="5609"/>
      <c r="AF318" s="5602"/>
      <c r="AH318" s="5826"/>
      <c r="AI318" s="5827"/>
      <c r="AJ318" s="5827"/>
      <c r="AK318" s="5827"/>
      <c r="AL318" s="5827"/>
      <c r="AM318" s="5827"/>
      <c r="AN318" s="5827"/>
      <c r="AO318" s="5828"/>
      <c r="AP318" s="5827"/>
      <c r="AQ318" s="5827"/>
      <c r="AR318" s="5829"/>
      <c r="AS318" s="5829"/>
      <c r="AT318" s="5827"/>
      <c r="AU318" s="5827"/>
      <c r="AV318" s="5828"/>
      <c r="AW318" s="2205"/>
    </row>
    <row r="319" spans="16:49">
      <c r="P319" s="5665"/>
      <c r="Q319" s="5594"/>
      <c r="R319" s="5666"/>
      <c r="S319" s="5589"/>
      <c r="T319" s="5667"/>
      <c r="U319" s="5668"/>
      <c r="V319" s="5669"/>
      <c r="W319" s="5670"/>
      <c r="X319" s="4482"/>
      <c r="Y319" s="5634"/>
      <c r="Z319" s="5589"/>
      <c r="AA319" s="5609"/>
      <c r="AB319" s="5609"/>
      <c r="AC319" s="5600"/>
      <c r="AD319" s="5600"/>
      <c r="AE319" s="5632"/>
      <c r="AF319" s="5604"/>
      <c r="AH319" s="5826"/>
      <c r="AI319" s="5827"/>
      <c r="AJ319" s="5827"/>
      <c r="AK319" s="5827"/>
      <c r="AL319" s="5827"/>
      <c r="AM319" s="5827"/>
      <c r="AN319" s="5827"/>
      <c r="AO319" s="5828"/>
      <c r="AP319" s="5827"/>
      <c r="AQ319" s="5827"/>
      <c r="AR319" s="5829"/>
      <c r="AS319" s="5829"/>
      <c r="AT319" s="5827"/>
      <c r="AU319" s="5827"/>
      <c r="AV319" s="5828"/>
      <c r="AW319" s="2205"/>
    </row>
    <row r="320" spans="16:49" ht="15" thickBot="1">
      <c r="P320" s="5593"/>
      <c r="Q320" s="5594"/>
      <c r="R320" s="5589"/>
      <c r="S320" s="5589"/>
      <c r="T320" s="5595"/>
      <c r="U320" s="5596"/>
      <c r="V320" s="5589"/>
      <c r="W320" s="5597"/>
      <c r="X320" s="4482"/>
      <c r="Y320" s="5634"/>
      <c r="Z320" s="5687"/>
      <c r="AA320" s="5609"/>
      <c r="AB320" s="5609"/>
      <c r="AC320" s="5600"/>
      <c r="AD320" s="5600"/>
      <c r="AE320" s="5632"/>
      <c r="AF320" s="5602"/>
      <c r="AH320" s="5811"/>
      <c r="AI320" s="4185"/>
      <c r="AJ320" s="4185"/>
      <c r="AK320" s="4185"/>
      <c r="AL320" s="4185"/>
      <c r="AM320" s="4185"/>
      <c r="AN320" s="4185"/>
      <c r="AO320" s="2151"/>
      <c r="AP320" s="4185"/>
      <c r="AQ320" s="4185"/>
      <c r="AR320" s="5830"/>
      <c r="AS320" s="5830"/>
      <c r="AT320" s="4185"/>
      <c r="AU320" s="4185"/>
      <c r="AV320" s="2151"/>
      <c r="AW320" s="2152"/>
    </row>
    <row r="321" spans="16:49">
      <c r="P321" s="5593"/>
      <c r="Q321" s="5594"/>
      <c r="R321" s="5603"/>
      <c r="S321" s="5589"/>
      <c r="T321" s="5595"/>
      <c r="U321" s="5596"/>
      <c r="V321" s="5589"/>
      <c r="W321" s="5597"/>
      <c r="X321" s="4482"/>
      <c r="Y321" s="5634"/>
      <c r="Z321" s="5589"/>
      <c r="AA321" s="5609"/>
      <c r="AB321" s="5609"/>
      <c r="AC321" s="5600"/>
      <c r="AD321" s="5600"/>
      <c r="AE321" s="5632"/>
      <c r="AF321" s="5602"/>
      <c r="AH321" s="5814"/>
      <c r="AI321" s="5814"/>
      <c r="AJ321" s="5814"/>
      <c r="AK321" s="3602"/>
      <c r="AL321" s="3602"/>
      <c r="AM321" s="3602"/>
      <c r="AN321" s="3602"/>
      <c r="AO321" s="3602"/>
      <c r="AP321" s="3602"/>
      <c r="AQ321" s="3602"/>
      <c r="AR321" s="3602"/>
      <c r="AS321" s="3602"/>
      <c r="AT321" s="3602"/>
      <c r="AU321" s="3602"/>
      <c r="AV321" s="3602"/>
      <c r="AW321" s="3602"/>
    </row>
    <row r="322" spans="16:49">
      <c r="P322" s="5824"/>
      <c r="Q322" s="5638"/>
      <c r="R322" s="6203"/>
      <c r="S322" s="5617"/>
      <c r="T322" s="6204"/>
      <c r="U322" s="6205"/>
      <c r="V322" s="6206"/>
      <c r="W322" s="6207"/>
      <c r="X322" s="6210"/>
      <c r="Y322" s="6211"/>
      <c r="Z322" s="5617"/>
      <c r="AA322" s="6212"/>
      <c r="AB322" s="5615"/>
      <c r="AC322" s="5616"/>
      <c r="AD322" s="5616"/>
      <c r="AE322" s="6209"/>
      <c r="AF322" s="5736"/>
      <c r="AH322" s="5814"/>
      <c r="AI322" s="5814"/>
      <c r="AJ322" s="5814"/>
      <c r="AK322" s="3602"/>
      <c r="AL322" s="3602"/>
      <c r="AM322" s="3602"/>
      <c r="AN322" s="3602"/>
      <c r="AO322" s="3602"/>
      <c r="AP322" s="3602"/>
      <c r="AQ322" s="3602"/>
      <c r="AR322" s="3602"/>
      <c r="AS322" s="3602"/>
      <c r="AT322" s="3602"/>
      <c r="AU322" s="3602"/>
      <c r="AV322" s="3602"/>
      <c r="AW322" s="3602"/>
    </row>
    <row r="323" spans="16:49" ht="15" thickBot="1">
      <c r="P323" s="5593"/>
      <c r="Q323" s="5589"/>
      <c r="R323" s="5599"/>
      <c r="S323" s="5599"/>
      <c r="T323" s="5595"/>
      <c r="U323" s="5611"/>
      <c r="V323" s="5612"/>
      <c r="W323" s="5613"/>
      <c r="X323" s="4482"/>
      <c r="Y323" s="5595"/>
      <c r="Z323" s="5599"/>
      <c r="AA323" s="5615"/>
      <c r="AB323" s="5615"/>
      <c r="AC323" s="5616"/>
      <c r="AD323" s="5616"/>
      <c r="AE323" s="5609"/>
      <c r="AF323" s="5602"/>
      <c r="AH323" s="5742" t="s">
        <v>434</v>
      </c>
      <c r="AI323" s="2024" t="s">
        <v>1408</v>
      </c>
      <c r="AJ323" s="2024"/>
      <c r="AK323" s="2024"/>
      <c r="AL323" s="2024"/>
      <c r="AM323" s="2024"/>
      <c r="AN323" s="2024"/>
      <c r="AO323" s="2024"/>
      <c r="AP323" s="2024"/>
      <c r="AQ323" s="2024"/>
      <c r="AR323" s="2024"/>
      <c r="AS323" s="2024"/>
      <c r="AT323" s="2024"/>
      <c r="AU323" s="2024"/>
      <c r="AV323" s="2024"/>
      <c r="AW323" s="2024"/>
    </row>
    <row r="324" spans="16:49">
      <c r="P324" s="5593"/>
      <c r="Q324" s="5589"/>
      <c r="R324" s="5589"/>
      <c r="S324" s="5589"/>
      <c r="T324" s="5595"/>
      <c r="U324" s="5596"/>
      <c r="V324" s="5594"/>
      <c r="W324" s="5597"/>
      <c r="X324" s="4482"/>
      <c r="Y324" s="5595"/>
      <c r="Z324" s="5599"/>
      <c r="AA324" s="5609"/>
      <c r="AB324" s="5609"/>
      <c r="AC324" s="5600"/>
      <c r="AD324" s="5600"/>
      <c r="AE324" s="5609"/>
      <c r="AF324" s="5602"/>
      <c r="AH324" s="5579"/>
      <c r="AI324" s="5772"/>
      <c r="AJ324" s="5773" t="s">
        <v>14</v>
      </c>
      <c r="AK324" s="5773" t="s">
        <v>12</v>
      </c>
      <c r="AL324" s="5773"/>
      <c r="AM324" s="5773"/>
      <c r="AN324" s="5773" t="s">
        <v>15</v>
      </c>
      <c r="AO324" s="5773" t="s">
        <v>12</v>
      </c>
      <c r="AP324" s="5773" t="s">
        <v>12</v>
      </c>
      <c r="AQ324" s="5773"/>
      <c r="AR324" s="5773"/>
      <c r="AS324" s="5773"/>
      <c r="AT324" s="5773"/>
      <c r="AU324" s="5773" t="s">
        <v>0</v>
      </c>
      <c r="AV324" s="5774"/>
      <c r="AW324" s="5775"/>
    </row>
    <row r="325" spans="16:49">
      <c r="P325" s="5593"/>
      <c r="Q325" s="5589"/>
      <c r="R325" s="5618"/>
      <c r="S325" s="5589"/>
      <c r="T325" s="5595"/>
      <c r="U325" s="5619"/>
      <c r="V325" s="5594"/>
      <c r="W325" s="5620"/>
      <c r="X325" s="4482"/>
      <c r="Y325" s="5595"/>
      <c r="Z325" s="5599"/>
      <c r="AA325" s="5621"/>
      <c r="AB325" s="5621"/>
      <c r="AC325" s="5622"/>
      <c r="AD325" s="5622"/>
      <c r="AE325" s="5609"/>
      <c r="AF325" s="5602"/>
      <c r="AH325" s="5580" t="s">
        <v>4</v>
      </c>
      <c r="AI325" s="5776" t="s">
        <v>18</v>
      </c>
      <c r="AJ325" s="5777" t="s">
        <v>19</v>
      </c>
      <c r="AK325" s="5777" t="s">
        <v>19</v>
      </c>
      <c r="AL325" s="5777" t="s">
        <v>20</v>
      </c>
      <c r="AM325" s="5777" t="s">
        <v>21</v>
      </c>
      <c r="AN325" s="5777" t="s">
        <v>22</v>
      </c>
      <c r="AO325" s="5777" t="s">
        <v>23</v>
      </c>
      <c r="AP325" s="5777" t="s">
        <v>23</v>
      </c>
      <c r="AQ325" s="5777" t="s">
        <v>24</v>
      </c>
      <c r="AR325" s="5777" t="s">
        <v>20</v>
      </c>
      <c r="AS325" s="5777" t="s">
        <v>25</v>
      </c>
      <c r="AT325" s="5777" t="s">
        <v>0</v>
      </c>
      <c r="AU325" s="5777" t="s">
        <v>1363</v>
      </c>
      <c r="AV325" s="5778" t="s">
        <v>1388</v>
      </c>
      <c r="AW325" s="5779" t="s">
        <v>26</v>
      </c>
    </row>
    <row r="326" spans="16:49" ht="15" thickBot="1">
      <c r="P326" s="5593"/>
      <c r="Q326" s="5594"/>
      <c r="R326" s="5594"/>
      <c r="S326" s="5594"/>
      <c r="T326" s="5595"/>
      <c r="U326" s="5624"/>
      <c r="V326" s="5594"/>
      <c r="W326" s="5625"/>
      <c r="X326" s="4482"/>
      <c r="Y326" s="5595"/>
      <c r="Z326" s="5599"/>
      <c r="AA326" s="5598"/>
      <c r="AB326" s="5594"/>
      <c r="AC326" s="5608"/>
      <c r="AD326" s="5608"/>
      <c r="AE326" s="5609"/>
      <c r="AF326" s="5602"/>
      <c r="AH326" s="5581"/>
      <c r="AI326" s="5780"/>
      <c r="AJ326" s="5781" t="s">
        <v>3</v>
      </c>
      <c r="AK326" s="5781" t="s">
        <v>18</v>
      </c>
      <c r="AL326" s="5781"/>
      <c r="AM326" s="5781"/>
      <c r="AN326" s="5781" t="s">
        <v>21</v>
      </c>
      <c r="AO326" s="5781" t="s">
        <v>27</v>
      </c>
      <c r="AP326" s="5781" t="s">
        <v>28</v>
      </c>
      <c r="AQ326" s="5781"/>
      <c r="AR326" s="5781"/>
      <c r="AS326" s="5781"/>
      <c r="AT326" s="5781"/>
      <c r="AU326" s="5781" t="s">
        <v>11</v>
      </c>
      <c r="AV326" s="5782"/>
      <c r="AW326" s="5783"/>
    </row>
    <row r="327" spans="16:49">
      <c r="P327" s="5593"/>
      <c r="Q327" s="5617"/>
      <c r="R327" s="5623"/>
      <c r="S327" s="5589"/>
      <c r="T327" s="5595"/>
      <c r="U327" s="5596"/>
      <c r="V327" s="5594"/>
      <c r="W327" s="5597"/>
      <c r="X327" s="4482"/>
      <c r="Y327" s="5595"/>
      <c r="Z327" s="5599"/>
      <c r="AA327" s="5609"/>
      <c r="AB327" s="5609"/>
      <c r="AC327" s="5600"/>
      <c r="AD327" s="5600"/>
      <c r="AE327" s="5609"/>
      <c r="AF327" s="5602"/>
      <c r="AH327" s="5801"/>
      <c r="AI327" s="5584"/>
      <c r="AJ327" s="5584"/>
      <c r="AK327" s="5585"/>
      <c r="AL327" s="5586"/>
      <c r="AM327" s="5584"/>
      <c r="AN327" s="5591"/>
      <c r="AO327" s="5588"/>
      <c r="AP327" s="5585"/>
      <c r="AQ327" s="5583"/>
      <c r="AR327" s="5590"/>
      <c r="AS327" s="5662"/>
      <c r="AT327" s="5591"/>
      <c r="AU327" s="5591"/>
      <c r="AV327" s="3565"/>
      <c r="AW327" s="5763"/>
    </row>
    <row r="328" spans="16:49">
      <c r="P328" s="5635"/>
      <c r="Q328" s="5589"/>
      <c r="R328" s="5605"/>
      <c r="S328" s="5589"/>
      <c r="T328" s="5595"/>
      <c r="U328" s="5596"/>
      <c r="V328" s="5594"/>
      <c r="W328" s="5597"/>
      <c r="X328" s="4482"/>
      <c r="Y328" s="5595"/>
      <c r="Z328" s="5594"/>
      <c r="AA328" s="5598"/>
      <c r="AB328" s="5594"/>
      <c r="AC328" s="5608"/>
      <c r="AD328" s="5608"/>
      <c r="AE328" s="5609"/>
      <c r="AF328" s="5602"/>
      <c r="AH328" s="5823"/>
      <c r="AI328" s="5589"/>
      <c r="AJ328" s="5589"/>
      <c r="AK328" s="5595"/>
      <c r="AL328" s="5596"/>
      <c r="AM328" s="5589"/>
      <c r="AN328" s="5600"/>
      <c r="AO328" s="4482"/>
      <c r="AP328" s="5595"/>
      <c r="AQ328" s="5594"/>
      <c r="AR328" s="5598"/>
      <c r="AS328" s="5615"/>
      <c r="AT328" s="5600"/>
      <c r="AU328" s="5600"/>
      <c r="AV328" s="2091"/>
      <c r="AW328" s="2150"/>
    </row>
    <row r="329" spans="16:49">
      <c r="P329" s="5593"/>
      <c r="Q329" s="5589"/>
      <c r="R329" s="5688"/>
      <c r="S329" s="5612"/>
      <c r="T329" s="5610"/>
      <c r="U329" s="5689"/>
      <c r="V329" s="5612"/>
      <c r="W329" s="5613"/>
      <c r="X329" s="5614"/>
      <c r="Y329" s="5610"/>
      <c r="Z329" s="5612"/>
      <c r="AA329" s="5630"/>
      <c r="AB329" s="5612"/>
      <c r="AC329" s="5686"/>
      <c r="AD329" s="5629"/>
      <c r="AE329" s="5589"/>
      <c r="AF329" s="5602"/>
      <c r="AH329" s="5823"/>
      <c r="AI329" s="5603"/>
      <c r="AJ329" s="5589"/>
      <c r="AK329" s="5595"/>
      <c r="AL329" s="5596"/>
      <c r="AM329" s="5589"/>
      <c r="AN329" s="5600"/>
      <c r="AO329" s="4482"/>
      <c r="AP329" s="5595"/>
      <c r="AQ329" s="5594"/>
      <c r="AR329" s="5598"/>
      <c r="AS329" s="5609"/>
      <c r="AT329" s="5600"/>
      <c r="AU329" s="5600"/>
      <c r="AV329" s="2091"/>
      <c r="AW329" s="2150"/>
    </row>
    <row r="330" spans="16:49">
      <c r="P330" s="5635"/>
      <c r="Q330" s="5589"/>
      <c r="R330" s="5605"/>
      <c r="S330" s="5589"/>
      <c r="T330" s="5595"/>
      <c r="U330" s="5596"/>
      <c r="V330" s="5594"/>
      <c r="W330" s="5597"/>
      <c r="X330" s="4482"/>
      <c r="Y330" s="5595"/>
      <c r="Z330" s="5594"/>
      <c r="AA330" s="5598"/>
      <c r="AB330" s="5594"/>
      <c r="AC330" s="5608"/>
      <c r="AD330" s="5608"/>
      <c r="AE330" s="5609"/>
      <c r="AF330" s="5636"/>
      <c r="AH330" s="5823"/>
      <c r="AI330" s="5603"/>
      <c r="AJ330" s="5589"/>
      <c r="AK330" s="5595"/>
      <c r="AL330" s="5596"/>
      <c r="AM330" s="5589"/>
      <c r="AN330" s="5600"/>
      <c r="AO330" s="4482"/>
      <c r="AP330" s="5595"/>
      <c r="AQ330" s="5594"/>
      <c r="AR330" s="5598"/>
      <c r="AS330" s="5609"/>
      <c r="AT330" s="5600"/>
      <c r="AU330" s="5600"/>
      <c r="AV330" s="2091"/>
      <c r="AW330" s="2150"/>
    </row>
    <row r="331" spans="16:49">
      <c r="P331" s="5637"/>
      <c r="Q331" s="5638"/>
      <c r="R331" s="5626"/>
      <c r="S331" s="5612"/>
      <c r="T331" s="5606"/>
      <c r="U331" s="5671"/>
      <c r="V331" s="5612"/>
      <c r="W331" s="5629"/>
      <c r="X331" s="4482"/>
      <c r="Y331" s="5595"/>
      <c r="Z331" s="5594"/>
      <c r="AA331" s="5598"/>
      <c r="AB331" s="5594"/>
      <c r="AC331" s="5608"/>
      <c r="AD331" s="5608"/>
      <c r="AE331" s="5609"/>
      <c r="AF331" s="5636"/>
      <c r="AH331" s="5823"/>
      <c r="AI331" s="5589"/>
      <c r="AJ331" s="5589"/>
      <c r="AK331" s="5595"/>
      <c r="AL331" s="5596"/>
      <c r="AM331" s="5589"/>
      <c r="AN331" s="5600"/>
      <c r="AO331" s="4482"/>
      <c r="AP331" s="5595"/>
      <c r="AQ331" s="5594"/>
      <c r="AR331" s="5598"/>
      <c r="AS331" s="5609"/>
      <c r="AT331" s="5600"/>
      <c r="AU331" s="5600"/>
      <c r="AV331" s="2091"/>
      <c r="AW331" s="2150"/>
    </row>
    <row r="332" spans="16:49">
      <c r="P332" s="5637"/>
      <c r="Q332" s="5638"/>
      <c r="R332" s="5626"/>
      <c r="S332" s="5612"/>
      <c r="T332" s="5627"/>
      <c r="U332" s="5628"/>
      <c r="V332" s="5612"/>
      <c r="W332" s="5629"/>
      <c r="X332" s="5614"/>
      <c r="Y332" s="5610"/>
      <c r="Z332" s="5612"/>
      <c r="AA332" s="5630"/>
      <c r="AB332" s="5630"/>
      <c r="AC332" s="5616"/>
      <c r="AD332" s="5629"/>
      <c r="AE332" s="5589"/>
      <c r="AF332" s="5636"/>
      <c r="AH332" s="5823"/>
      <c r="AI332" s="5589"/>
      <c r="AJ332" s="5589"/>
      <c r="AK332" s="5595"/>
      <c r="AL332" s="5596"/>
      <c r="AM332" s="5589"/>
      <c r="AN332" s="5600"/>
      <c r="AO332" s="4482"/>
      <c r="AP332" s="5595"/>
      <c r="AQ332" s="5594"/>
      <c r="AR332" s="5598"/>
      <c r="AS332" s="5609"/>
      <c r="AT332" s="5600"/>
      <c r="AU332" s="5600"/>
      <c r="AV332" s="2091"/>
      <c r="AW332" s="2840"/>
    </row>
    <row r="333" spans="16:49">
      <c r="P333" s="5690"/>
      <c r="Q333" s="5691"/>
      <c r="R333" s="5692"/>
      <c r="S333" s="5693"/>
      <c r="T333" s="5694"/>
      <c r="U333" s="5695"/>
      <c r="V333" s="5693"/>
      <c r="W333" s="5696"/>
      <c r="X333" s="5697"/>
      <c r="Y333" s="5698"/>
      <c r="Z333" s="5693"/>
      <c r="AA333" s="5699"/>
      <c r="AB333" s="5699"/>
      <c r="AC333" s="5700"/>
      <c r="AD333" s="5696"/>
      <c r="AE333" s="5701"/>
      <c r="AF333" s="5636"/>
      <c r="AH333" s="5823"/>
      <c r="AI333" s="5589"/>
      <c r="AJ333" s="5589"/>
      <c r="AK333" s="5595"/>
      <c r="AL333" s="5596"/>
      <c r="AM333" s="5589"/>
      <c r="AN333" s="5600"/>
      <c r="AO333" s="4482"/>
      <c r="AP333" s="5634"/>
      <c r="AQ333" s="5594"/>
      <c r="AR333" s="5598"/>
      <c r="AS333" s="5609"/>
      <c r="AT333" s="5600"/>
      <c r="AU333" s="5600"/>
      <c r="AV333" s="2091"/>
      <c r="AW333" s="2840"/>
    </row>
    <row r="334" spans="16:49">
      <c r="P334" s="5679"/>
      <c r="Q334" s="5654"/>
      <c r="R334" s="5654"/>
      <c r="S334" s="5654"/>
      <c r="T334" s="5654"/>
      <c r="U334" s="5680"/>
      <c r="V334" s="5654"/>
      <c r="W334" s="5654"/>
      <c r="X334" s="5654"/>
      <c r="Y334" s="5653"/>
      <c r="Z334" s="5654"/>
      <c r="AA334" s="5702"/>
      <c r="AB334" s="5654"/>
      <c r="AC334" s="5654"/>
      <c r="AD334" s="5654"/>
      <c r="AE334" s="5654"/>
      <c r="AF334" s="5636"/>
      <c r="AH334" s="5823"/>
      <c r="AI334" s="5589"/>
      <c r="AJ334" s="5589"/>
      <c r="AK334" s="5595"/>
      <c r="AL334" s="5596"/>
      <c r="AM334" s="5589"/>
      <c r="AN334" s="5600"/>
      <c r="AO334" s="4482"/>
      <c r="AP334" s="5634"/>
      <c r="AQ334" s="5594"/>
      <c r="AR334" s="5609"/>
      <c r="AS334" s="5609"/>
      <c r="AT334" s="5600"/>
      <c r="AU334" s="5600"/>
      <c r="AV334" s="2091"/>
      <c r="AW334" s="2840"/>
    </row>
    <row r="335" spans="16:49">
      <c r="P335" s="5724"/>
      <c r="Q335" s="5725"/>
      <c r="R335" s="5725"/>
      <c r="S335" s="5725"/>
      <c r="T335" s="5725"/>
      <c r="U335" s="5726"/>
      <c r="V335" s="5725"/>
      <c r="W335" s="5725"/>
      <c r="X335" s="5725"/>
      <c r="Y335" s="5727"/>
      <c r="Z335" s="5725"/>
      <c r="AA335" s="5725"/>
      <c r="AB335" s="5725"/>
      <c r="AC335" s="5733"/>
      <c r="AD335" s="5733"/>
      <c r="AE335" s="5725"/>
      <c r="AF335" s="5602"/>
      <c r="AH335" s="5823"/>
      <c r="AI335" s="5603"/>
      <c r="AJ335" s="5589"/>
      <c r="AK335" s="5595"/>
      <c r="AL335" s="5596"/>
      <c r="AM335" s="5589"/>
      <c r="AN335" s="5600"/>
      <c r="AO335" s="4482"/>
      <c r="AP335" s="5634"/>
      <c r="AQ335" s="5594"/>
      <c r="AR335" s="5609"/>
      <c r="AS335" s="5609"/>
      <c r="AT335" s="5600"/>
      <c r="AU335" s="5600"/>
      <c r="AV335" s="2091"/>
      <c r="AW335" s="2840"/>
    </row>
    <row r="336" spans="16:49" ht="15" thickBot="1">
      <c r="P336" s="5891"/>
      <c r="Q336" s="5892"/>
      <c r="R336" s="5892"/>
      <c r="S336" s="5892"/>
      <c r="T336" s="5892"/>
      <c r="U336" s="5892"/>
      <c r="V336" s="5892"/>
      <c r="W336" s="5892"/>
      <c r="X336" s="5892"/>
      <c r="Y336" s="5893"/>
      <c r="Z336" s="5892"/>
      <c r="AA336" s="5892"/>
      <c r="AB336" s="5892"/>
      <c r="AC336" s="5897"/>
      <c r="AD336" s="5897"/>
      <c r="AE336" s="5892"/>
      <c r="AF336" s="5894"/>
      <c r="AH336" s="5823"/>
      <c r="AI336" s="5589"/>
      <c r="AJ336" s="5589"/>
      <c r="AK336" s="5595"/>
      <c r="AL336" s="5596"/>
      <c r="AM336" s="5589"/>
      <c r="AN336" s="5600"/>
      <c r="AO336" s="4482"/>
      <c r="AP336" s="5634"/>
      <c r="AQ336" s="5594"/>
      <c r="AR336" s="5609"/>
      <c r="AS336" s="5609"/>
      <c r="AT336" s="5600"/>
      <c r="AU336" s="5600"/>
      <c r="AV336" s="2091"/>
      <c r="AW336" s="2150"/>
    </row>
    <row r="337" spans="16:49">
      <c r="AH337" s="5823"/>
      <c r="AI337" s="5589"/>
      <c r="AJ337" s="5589"/>
      <c r="AK337" s="5595"/>
      <c r="AL337" s="5596"/>
      <c r="AM337" s="5589"/>
      <c r="AN337" s="5600"/>
      <c r="AO337" s="4482"/>
      <c r="AP337" s="5634"/>
      <c r="AQ337" s="5594"/>
      <c r="AR337" s="5609"/>
      <c r="AS337" s="5609"/>
      <c r="AT337" s="5600"/>
      <c r="AU337" s="5600"/>
      <c r="AV337" s="2091"/>
      <c r="AW337" s="2150"/>
    </row>
    <row r="338" spans="16:49" ht="16.2" thickBot="1">
      <c r="P338" s="5683" t="s">
        <v>1450</v>
      </c>
      <c r="Q338" s="5683"/>
      <c r="R338" s="5577"/>
      <c r="S338" s="5577"/>
      <c r="T338" s="5577"/>
      <c r="U338" s="5577"/>
      <c r="V338" s="5577"/>
      <c r="W338" s="5577"/>
      <c r="X338" s="5577"/>
      <c r="Y338" s="5577"/>
      <c r="Z338" s="5577"/>
      <c r="AA338" s="5577"/>
      <c r="AB338" s="5577"/>
      <c r="AC338" s="5577"/>
      <c r="AD338" s="5577"/>
      <c r="AE338" s="5743"/>
      <c r="AF338" s="5577"/>
      <c r="AH338" s="5823"/>
      <c r="AI338" s="5589"/>
      <c r="AJ338" s="5589"/>
      <c r="AK338" s="5595"/>
      <c r="AL338" s="5596"/>
      <c r="AM338" s="5589"/>
      <c r="AN338" s="5600"/>
      <c r="AO338" s="4482"/>
      <c r="AP338" s="5634"/>
      <c r="AQ338" s="5589"/>
      <c r="AR338" s="5598"/>
      <c r="AS338" s="5609"/>
      <c r="AT338" s="5600"/>
      <c r="AU338" s="5600"/>
      <c r="AV338" s="2091"/>
      <c r="AW338" s="2150"/>
    </row>
    <row r="339" spans="16:49">
      <c r="P339" s="5579"/>
      <c r="Q339" s="5579"/>
      <c r="R339" s="5579"/>
      <c r="S339" s="5579" t="s">
        <v>14</v>
      </c>
      <c r="T339" s="5579" t="s">
        <v>12</v>
      </c>
      <c r="U339" s="5579"/>
      <c r="V339" s="5579"/>
      <c r="W339" s="5579" t="s">
        <v>15</v>
      </c>
      <c r="X339" s="5579" t="s">
        <v>12</v>
      </c>
      <c r="Y339" s="5579" t="s">
        <v>12</v>
      </c>
      <c r="Z339" s="5579"/>
      <c r="AA339" s="5579"/>
      <c r="AB339" s="5579"/>
      <c r="AC339" s="5579"/>
      <c r="AD339" s="5579" t="s">
        <v>0</v>
      </c>
      <c r="AE339" s="5579"/>
      <c r="AF339" s="5579"/>
      <c r="AH339" s="5823"/>
      <c r="AI339" s="5589"/>
      <c r="AJ339" s="5589"/>
      <c r="AK339" s="5595"/>
      <c r="AL339" s="5596"/>
      <c r="AM339" s="5589"/>
      <c r="AN339" s="5600"/>
      <c r="AO339" s="4482"/>
      <c r="AP339" s="5634"/>
      <c r="AQ339" s="5589"/>
      <c r="AR339" s="5609"/>
      <c r="AS339" s="5609"/>
      <c r="AT339" s="5600"/>
      <c r="AU339" s="5600"/>
      <c r="AV339" s="2091"/>
      <c r="AW339" s="2150"/>
    </row>
    <row r="340" spans="16:49">
      <c r="P340" s="5580" t="s">
        <v>3</v>
      </c>
      <c r="Q340" s="5580" t="s">
        <v>4</v>
      </c>
      <c r="R340" s="5580" t="s">
        <v>18</v>
      </c>
      <c r="S340" s="5580" t="s">
        <v>19</v>
      </c>
      <c r="T340" s="5580" t="s">
        <v>19</v>
      </c>
      <c r="U340" s="5580" t="s">
        <v>20</v>
      </c>
      <c r="V340" s="5580" t="s">
        <v>21</v>
      </c>
      <c r="W340" s="5580" t="s">
        <v>22</v>
      </c>
      <c r="X340" s="5580" t="s">
        <v>23</v>
      </c>
      <c r="Y340" s="5580" t="s">
        <v>23</v>
      </c>
      <c r="Z340" s="5580" t="s">
        <v>1227</v>
      </c>
      <c r="AA340" s="5580" t="s">
        <v>20</v>
      </c>
      <c r="AB340" s="5580" t="s">
        <v>25</v>
      </c>
      <c r="AC340" s="5580" t="s">
        <v>0</v>
      </c>
      <c r="AD340" s="5580" t="s">
        <v>1363</v>
      </c>
      <c r="AE340" s="5580" t="s">
        <v>1388</v>
      </c>
      <c r="AF340" s="5580" t="s">
        <v>26</v>
      </c>
      <c r="AH340" s="5823"/>
      <c r="AI340" s="5603"/>
      <c r="AJ340" s="5589"/>
      <c r="AK340" s="5595"/>
      <c r="AL340" s="5596"/>
      <c r="AM340" s="5589"/>
      <c r="AN340" s="5600"/>
      <c r="AO340" s="4482"/>
      <c r="AP340" s="5634"/>
      <c r="AQ340" s="5589"/>
      <c r="AR340" s="5609"/>
      <c r="AS340" s="5609"/>
      <c r="AT340" s="5600"/>
      <c r="AU340" s="5600"/>
      <c r="AV340" s="2091"/>
      <c r="AW340" s="2150"/>
    </row>
    <row r="341" spans="16:49" ht="15" thickBot="1">
      <c r="P341" s="5581"/>
      <c r="Q341" s="5581"/>
      <c r="R341" s="5581"/>
      <c r="S341" s="5581" t="s">
        <v>3</v>
      </c>
      <c r="T341" s="5581" t="s">
        <v>18</v>
      </c>
      <c r="U341" s="5581"/>
      <c r="V341" s="5581"/>
      <c r="W341" s="5581" t="s">
        <v>21</v>
      </c>
      <c r="X341" s="5581" t="s">
        <v>27</v>
      </c>
      <c r="Y341" s="5581" t="s">
        <v>28</v>
      </c>
      <c r="Z341" s="5581"/>
      <c r="AA341" s="5581"/>
      <c r="AB341" s="5581"/>
      <c r="AC341" s="5581"/>
      <c r="AD341" s="5581" t="s">
        <v>11</v>
      </c>
      <c r="AE341" s="5581"/>
      <c r="AF341" s="5581"/>
      <c r="AH341" s="5823"/>
      <c r="AI341" s="5589"/>
      <c r="AJ341" s="5589"/>
      <c r="AK341" s="5595"/>
      <c r="AL341" s="5596"/>
      <c r="AM341" s="5589"/>
      <c r="AN341" s="5600"/>
      <c r="AO341" s="4482"/>
      <c r="AP341" s="5634"/>
      <c r="AQ341" s="5687"/>
      <c r="AR341" s="5609"/>
      <c r="AS341" s="5609"/>
      <c r="AT341" s="5600"/>
      <c r="AU341" s="5600"/>
      <c r="AV341" s="2091"/>
      <c r="AW341" s="2150"/>
    </row>
    <row r="342" spans="16:49">
      <c r="P342" s="5582"/>
      <c r="Q342" s="5583"/>
      <c r="R342" s="5584"/>
      <c r="S342" s="5584"/>
      <c r="T342" s="5585"/>
      <c r="U342" s="5586"/>
      <c r="V342" s="5584"/>
      <c r="W342" s="5587"/>
      <c r="X342" s="5588"/>
      <c r="Y342" s="5661"/>
      <c r="Z342" s="5583"/>
      <c r="AA342" s="5662"/>
      <c r="AB342" s="5662"/>
      <c r="AC342" s="5591"/>
      <c r="AD342" s="5591"/>
      <c r="AE342" s="5663"/>
      <c r="AF342" s="5684"/>
      <c r="AH342" s="5823"/>
      <c r="AI342" s="5603"/>
      <c r="AJ342" s="5589"/>
      <c r="AK342" s="5595"/>
      <c r="AL342" s="5596"/>
      <c r="AM342" s="5589"/>
      <c r="AN342" s="5600"/>
      <c r="AO342" s="4482"/>
      <c r="AP342" s="5634"/>
      <c r="AQ342" s="5589"/>
      <c r="AR342" s="5609"/>
      <c r="AS342" s="5609"/>
      <c r="AT342" s="5600"/>
      <c r="AU342" s="5600"/>
      <c r="AV342" s="2091"/>
      <c r="AW342" s="2150"/>
    </row>
    <row r="343" spans="16:49">
      <c r="P343" s="5593"/>
      <c r="Q343" s="5594"/>
      <c r="R343" s="5603"/>
      <c r="S343" s="5589"/>
      <c r="T343" s="5595"/>
      <c r="U343" s="5596"/>
      <c r="V343" s="5589"/>
      <c r="W343" s="5597"/>
      <c r="X343" s="4482"/>
      <c r="Y343" s="5634"/>
      <c r="Z343" s="3605"/>
      <c r="AA343" s="5609"/>
      <c r="AB343" s="5609"/>
      <c r="AC343" s="5600"/>
      <c r="AD343" s="5600"/>
      <c r="AE343" s="5632"/>
      <c r="AF343" s="5672"/>
      <c r="AH343" s="5823"/>
      <c r="AI343" s="5589"/>
      <c r="AJ343" s="5589"/>
      <c r="AK343" s="5595"/>
      <c r="AL343" s="5596"/>
      <c r="AM343" s="5589"/>
      <c r="AN343" s="5600"/>
      <c r="AO343" s="4482"/>
      <c r="AP343" s="5634"/>
      <c r="AQ343" s="5589"/>
      <c r="AR343" s="5609"/>
      <c r="AS343" s="5609"/>
      <c r="AT343" s="5600"/>
      <c r="AU343" s="5600"/>
      <c r="AV343" s="2091"/>
      <c r="AW343" s="2205"/>
    </row>
    <row r="344" spans="16:49">
      <c r="P344" s="5593"/>
      <c r="Q344" s="5594"/>
      <c r="R344" s="5589"/>
      <c r="S344" s="5589"/>
      <c r="T344" s="5595"/>
      <c r="U344" s="5596"/>
      <c r="V344" s="5589"/>
      <c r="W344" s="5597"/>
      <c r="X344" s="4482"/>
      <c r="Y344" s="5634"/>
      <c r="Z344" s="5589"/>
      <c r="AA344" s="5609"/>
      <c r="AB344" s="5609"/>
      <c r="AC344" s="5600"/>
      <c r="AD344" s="5600"/>
      <c r="AE344" s="5632"/>
      <c r="AF344" s="5672"/>
      <c r="AH344" s="5823"/>
      <c r="AI344" s="5589"/>
      <c r="AJ344" s="5589"/>
      <c r="AK344" s="5595"/>
      <c r="AL344" s="5596"/>
      <c r="AM344" s="5589"/>
      <c r="AN344" s="5600"/>
      <c r="AO344" s="4482"/>
      <c r="AP344" s="5634"/>
      <c r="AQ344" s="5687"/>
      <c r="AR344" s="5609"/>
      <c r="AS344" s="5609"/>
      <c r="AT344" s="5600"/>
      <c r="AU344" s="5600"/>
      <c r="AV344" s="2091"/>
      <c r="AW344" s="5832"/>
    </row>
    <row r="345" spans="16:49">
      <c r="P345" s="5637"/>
      <c r="Q345" s="5638"/>
      <c r="R345" s="5626"/>
      <c r="S345" s="5612"/>
      <c r="T345" s="5606"/>
      <c r="U345" s="5671"/>
      <c r="V345" s="5612"/>
      <c r="W345" s="5629"/>
      <c r="X345" s="4482"/>
      <c r="Y345" s="5595"/>
      <c r="Z345" s="5594"/>
      <c r="AA345" s="5598"/>
      <c r="AB345" s="5594"/>
      <c r="AC345" s="5608"/>
      <c r="AD345" s="5608"/>
      <c r="AE345" s="5609"/>
      <c r="AF345" s="5602"/>
      <c r="AH345" s="5823"/>
      <c r="AI345" s="5603"/>
      <c r="AJ345" s="5589"/>
      <c r="AK345" s="5595"/>
      <c r="AL345" s="5596"/>
      <c r="AM345" s="5589"/>
      <c r="AN345" s="5600"/>
      <c r="AO345" s="4482"/>
      <c r="AP345" s="5634"/>
      <c r="AQ345" s="5589"/>
      <c r="AR345" s="5609"/>
      <c r="AS345" s="5609"/>
      <c r="AT345" s="5600"/>
      <c r="AU345" s="5600"/>
      <c r="AV345" s="2091"/>
      <c r="AW345" s="5832"/>
    </row>
    <row r="346" spans="16:49">
      <c r="P346" s="5637"/>
      <c r="Q346" s="5638"/>
      <c r="R346" s="5626"/>
      <c r="S346" s="5612"/>
      <c r="T346" s="5606"/>
      <c r="U346" s="5671"/>
      <c r="V346" s="5612"/>
      <c r="W346" s="5629"/>
      <c r="X346" s="4482"/>
      <c r="Y346" s="5595"/>
      <c r="Z346" s="5594"/>
      <c r="AA346" s="5598"/>
      <c r="AB346" s="5594"/>
      <c r="AC346" s="5608"/>
      <c r="AD346" s="5608"/>
      <c r="AE346" s="5609"/>
      <c r="AF346" s="5602"/>
      <c r="AH346" s="5823"/>
      <c r="AI346" s="5589"/>
      <c r="AJ346" s="5589"/>
      <c r="AK346" s="5595"/>
      <c r="AL346" s="5596"/>
      <c r="AM346" s="5589"/>
      <c r="AN346" s="5600"/>
      <c r="AO346" s="4482"/>
      <c r="AP346" s="5634"/>
      <c r="AQ346" s="5687"/>
      <c r="AR346" s="5609"/>
      <c r="AS346" s="5609"/>
      <c r="AT346" s="5600"/>
      <c r="AU346" s="5600"/>
      <c r="AV346" s="2146"/>
      <c r="AW346" s="2205"/>
    </row>
    <row r="347" spans="16:49">
      <c r="P347" s="5637"/>
      <c r="Q347" s="5673"/>
      <c r="R347" s="5612"/>
      <c r="S347" s="5589"/>
      <c r="T347" s="5627"/>
      <c r="U347" s="5685"/>
      <c r="V347" s="5612"/>
      <c r="W347" s="5686"/>
      <c r="X347" s="4482"/>
      <c r="Y347" s="5595"/>
      <c r="Z347" s="5594"/>
      <c r="AA347" s="5598"/>
      <c r="AB347" s="5594"/>
      <c r="AC347" s="5608"/>
      <c r="AD347" s="5608"/>
      <c r="AE347" s="5609"/>
      <c r="AF347" s="5602"/>
      <c r="AH347" s="5823"/>
      <c r="AI347" s="5589"/>
      <c r="AJ347" s="5589"/>
      <c r="AK347" s="5595"/>
      <c r="AL347" s="5596"/>
      <c r="AM347" s="5589"/>
      <c r="AN347" s="5600"/>
      <c r="AO347" s="4482"/>
      <c r="AP347" s="5634"/>
      <c r="AQ347" s="5687"/>
      <c r="AR347" s="5609"/>
      <c r="AS347" s="5609"/>
      <c r="AT347" s="5600"/>
      <c r="AU347" s="5600"/>
      <c r="AV347" s="2146"/>
      <c r="AW347" s="2205"/>
    </row>
    <row r="348" spans="16:49">
      <c r="P348" s="5665"/>
      <c r="Q348" s="5594"/>
      <c r="R348" s="5666"/>
      <c r="S348" s="5589"/>
      <c r="T348" s="5667"/>
      <c r="U348" s="5668"/>
      <c r="V348" s="5669"/>
      <c r="W348" s="5670"/>
      <c r="X348" s="4482"/>
      <c r="Y348" s="5634"/>
      <c r="Z348" s="5589"/>
      <c r="AA348" s="5609"/>
      <c r="AB348" s="5609"/>
      <c r="AC348" s="5600"/>
      <c r="AD348" s="5600"/>
      <c r="AE348" s="5632"/>
      <c r="AF348" s="5604"/>
      <c r="AH348" s="5823"/>
      <c r="AI348" s="5603"/>
      <c r="AJ348" s="5589"/>
      <c r="AK348" s="5595"/>
      <c r="AL348" s="5596"/>
      <c r="AM348" s="5589"/>
      <c r="AN348" s="5600"/>
      <c r="AO348" s="4482"/>
      <c r="AP348" s="5634"/>
      <c r="AQ348" s="5589"/>
      <c r="AR348" s="5609"/>
      <c r="AS348" s="5609"/>
      <c r="AT348" s="5600"/>
      <c r="AU348" s="5600"/>
      <c r="AV348" s="2146"/>
      <c r="AW348" s="2205"/>
    </row>
    <row r="349" spans="16:49">
      <c r="P349" s="5593"/>
      <c r="Q349" s="5594"/>
      <c r="R349" s="5589"/>
      <c r="S349" s="5589"/>
      <c r="T349" s="5595"/>
      <c r="U349" s="5596"/>
      <c r="V349" s="5589"/>
      <c r="W349" s="5597"/>
      <c r="X349" s="4482"/>
      <c r="Y349" s="5634"/>
      <c r="Z349" s="5687"/>
      <c r="AA349" s="5609"/>
      <c r="AB349" s="5609"/>
      <c r="AC349" s="5600"/>
      <c r="AD349" s="5600"/>
      <c r="AE349" s="5632"/>
      <c r="AF349" s="5602"/>
      <c r="AH349" s="5823"/>
      <c r="AI349" s="5589"/>
      <c r="AJ349" s="5589"/>
      <c r="AK349" s="5595"/>
      <c r="AL349" s="5596"/>
      <c r="AM349" s="5589"/>
      <c r="AN349" s="5600"/>
      <c r="AO349" s="4482"/>
      <c r="AP349" s="5634"/>
      <c r="AQ349" s="5687"/>
      <c r="AR349" s="5609"/>
      <c r="AS349" s="5609"/>
      <c r="AT349" s="5600"/>
      <c r="AU349" s="5600"/>
      <c r="AV349" s="2146"/>
      <c r="AW349" s="2205"/>
    </row>
    <row r="350" spans="16:49">
      <c r="P350" s="5593"/>
      <c r="Q350" s="5594"/>
      <c r="R350" s="5603"/>
      <c r="S350" s="5589"/>
      <c r="T350" s="5595"/>
      <c r="U350" s="5596"/>
      <c r="V350" s="5589"/>
      <c r="W350" s="5597"/>
      <c r="X350" s="4482"/>
      <c r="Y350" s="5634"/>
      <c r="Z350" s="5589"/>
      <c r="AA350" s="5609"/>
      <c r="AB350" s="5609"/>
      <c r="AC350" s="5600"/>
      <c r="AD350" s="5600"/>
      <c r="AE350" s="5632"/>
      <c r="AF350" s="5602"/>
      <c r="AH350" s="5823"/>
      <c r="AI350" s="5603"/>
      <c r="AJ350" s="5589"/>
      <c r="AK350" s="5595"/>
      <c r="AL350" s="5596"/>
      <c r="AM350" s="5589"/>
      <c r="AN350" s="5600"/>
      <c r="AO350" s="4482"/>
      <c r="AP350" s="5634"/>
      <c r="AQ350" s="5589"/>
      <c r="AR350" s="5609"/>
      <c r="AS350" s="5609"/>
      <c r="AT350" s="5600"/>
      <c r="AU350" s="5600"/>
      <c r="AV350" s="2146"/>
      <c r="AW350" s="2205"/>
    </row>
    <row r="351" spans="16:49">
      <c r="P351" s="5824"/>
      <c r="Q351" s="5638"/>
      <c r="R351" s="6203"/>
      <c r="S351" s="5617"/>
      <c r="T351" s="6204"/>
      <c r="U351" s="6205"/>
      <c r="V351" s="6206"/>
      <c r="W351" s="6207"/>
      <c r="X351" s="6210"/>
      <c r="Y351" s="6211"/>
      <c r="Z351" s="5617"/>
      <c r="AA351" s="6212"/>
      <c r="AB351" s="5615"/>
      <c r="AC351" s="5616"/>
      <c r="AD351" s="5616"/>
      <c r="AE351" s="6209"/>
      <c r="AF351" s="5736"/>
      <c r="AH351" s="5823"/>
      <c r="AI351" s="5589"/>
      <c r="AJ351" s="5589"/>
      <c r="AK351" s="5595"/>
      <c r="AL351" s="5596"/>
      <c r="AM351" s="5589"/>
      <c r="AN351" s="5600"/>
      <c r="AO351" s="4482"/>
      <c r="AP351" s="5889"/>
      <c r="AQ351" s="5589"/>
      <c r="AR351" s="5598"/>
      <c r="AS351" s="5589"/>
      <c r="AT351" s="5600"/>
      <c r="AU351" s="5600"/>
      <c r="AV351" s="2146"/>
      <c r="AW351" s="2205"/>
    </row>
    <row r="352" spans="16:49">
      <c r="P352" s="5593"/>
      <c r="Q352" s="5589"/>
      <c r="R352" s="5599"/>
      <c r="S352" s="5599"/>
      <c r="T352" s="5595"/>
      <c r="U352" s="5611"/>
      <c r="V352" s="5612"/>
      <c r="W352" s="5613"/>
      <c r="X352" s="4482"/>
      <c r="Y352" s="5595"/>
      <c r="Z352" s="5599"/>
      <c r="AA352" s="5615"/>
      <c r="AB352" s="5615"/>
      <c r="AC352" s="5616"/>
      <c r="AD352" s="5616"/>
      <c r="AE352" s="5609"/>
      <c r="AF352" s="5602"/>
      <c r="AH352" s="5823"/>
      <c r="AI352" s="5589"/>
      <c r="AJ352" s="5589"/>
      <c r="AK352" s="5595"/>
      <c r="AL352" s="5596"/>
      <c r="AM352" s="5589"/>
      <c r="AN352" s="5600"/>
      <c r="AO352" s="4482"/>
      <c r="AP352" s="5889"/>
      <c r="AQ352" s="5589"/>
      <c r="AR352" s="5609"/>
      <c r="AS352" s="5609"/>
      <c r="AT352" s="5600"/>
      <c r="AU352" s="5600"/>
      <c r="AV352" s="2146"/>
      <c r="AW352" s="2205"/>
    </row>
    <row r="353" spans="16:49">
      <c r="P353" s="5593"/>
      <c r="Q353" s="5589"/>
      <c r="R353" s="5589"/>
      <c r="S353" s="5589"/>
      <c r="T353" s="5595"/>
      <c r="U353" s="5596"/>
      <c r="V353" s="5594"/>
      <c r="W353" s="5597"/>
      <c r="X353" s="4482"/>
      <c r="Y353" s="5595"/>
      <c r="Z353" s="5599"/>
      <c r="AA353" s="5609"/>
      <c r="AB353" s="5609"/>
      <c r="AC353" s="5600"/>
      <c r="AD353" s="5600"/>
      <c r="AE353" s="5609"/>
      <c r="AF353" s="5602"/>
      <c r="AH353" s="5823"/>
      <c r="AI353" s="5603"/>
      <c r="AJ353" s="5589"/>
      <c r="AK353" s="5595"/>
      <c r="AL353" s="5596"/>
      <c r="AM353" s="5589"/>
      <c r="AN353" s="5600"/>
      <c r="AO353" s="4482"/>
      <c r="AP353" s="5889"/>
      <c r="AQ353" s="5589"/>
      <c r="AR353" s="5609"/>
      <c r="AS353" s="5609"/>
      <c r="AT353" s="5600"/>
      <c r="AU353" s="5600"/>
      <c r="AV353" s="2146"/>
      <c r="AW353" s="2205"/>
    </row>
    <row r="354" spans="16:49">
      <c r="P354" s="5593"/>
      <c r="Q354" s="5589"/>
      <c r="R354" s="5618"/>
      <c r="S354" s="5589"/>
      <c r="T354" s="5595"/>
      <c r="U354" s="5619"/>
      <c r="V354" s="5594"/>
      <c r="W354" s="5620"/>
      <c r="X354" s="4482"/>
      <c r="Y354" s="5595"/>
      <c r="Z354" s="5599"/>
      <c r="AA354" s="5621"/>
      <c r="AB354" s="5621"/>
      <c r="AC354" s="5622"/>
      <c r="AD354" s="5622"/>
      <c r="AE354" s="5609"/>
      <c r="AF354" s="5602"/>
      <c r="AH354" s="5823"/>
      <c r="AI354" s="5589"/>
      <c r="AJ354" s="5589"/>
      <c r="AK354" s="5595"/>
      <c r="AL354" s="5596"/>
      <c r="AM354" s="5589"/>
      <c r="AN354" s="5600"/>
      <c r="AO354" s="4482"/>
      <c r="AP354" s="5889"/>
      <c r="AQ354" s="5589"/>
      <c r="AR354" s="5598"/>
      <c r="AS354" s="5589"/>
      <c r="AT354" s="5600"/>
      <c r="AU354" s="5600"/>
      <c r="AV354" s="2146"/>
      <c r="AW354" s="5832"/>
    </row>
    <row r="355" spans="16:49">
      <c r="P355" s="5593"/>
      <c r="Q355" s="5594"/>
      <c r="R355" s="5594"/>
      <c r="S355" s="5594"/>
      <c r="T355" s="5595"/>
      <c r="U355" s="5624"/>
      <c r="V355" s="5594"/>
      <c r="W355" s="5625"/>
      <c r="X355" s="4482"/>
      <c r="Y355" s="5595"/>
      <c r="Z355" s="5599"/>
      <c r="AA355" s="5598"/>
      <c r="AB355" s="5594"/>
      <c r="AC355" s="5608"/>
      <c r="AD355" s="5608"/>
      <c r="AE355" s="5609"/>
      <c r="AF355" s="5602"/>
      <c r="AH355" s="5823"/>
      <c r="AI355" s="5589"/>
      <c r="AJ355" s="5589"/>
      <c r="AK355" s="5595"/>
      <c r="AL355" s="5596"/>
      <c r="AM355" s="5589"/>
      <c r="AN355" s="5600"/>
      <c r="AO355" s="4482"/>
      <c r="AP355" s="5889"/>
      <c r="AQ355" s="5589"/>
      <c r="AR355" s="5609"/>
      <c r="AS355" s="5609"/>
      <c r="AT355" s="5600"/>
      <c r="AU355" s="5600"/>
      <c r="AV355" s="2146"/>
      <c r="AW355" s="5832"/>
    </row>
    <row r="356" spans="16:49">
      <c r="P356" s="5593"/>
      <c r="Q356" s="5617"/>
      <c r="R356" s="5623"/>
      <c r="S356" s="5589"/>
      <c r="T356" s="5595"/>
      <c r="U356" s="5596"/>
      <c r="V356" s="5594"/>
      <c r="W356" s="5597"/>
      <c r="X356" s="4482"/>
      <c r="Y356" s="5595"/>
      <c r="Z356" s="5599"/>
      <c r="AA356" s="5609"/>
      <c r="AB356" s="5609"/>
      <c r="AC356" s="5600"/>
      <c r="AD356" s="5600"/>
      <c r="AE356" s="5609"/>
      <c r="AF356" s="5602"/>
      <c r="AH356" s="5823"/>
      <c r="AI356" s="5603"/>
      <c r="AJ356" s="5589"/>
      <c r="AK356" s="5595"/>
      <c r="AL356" s="5596"/>
      <c r="AM356" s="5589"/>
      <c r="AN356" s="5600"/>
      <c r="AO356" s="4482"/>
      <c r="AP356" s="5889"/>
      <c r="AQ356" s="5589"/>
      <c r="AR356" s="5609"/>
      <c r="AS356" s="5609"/>
      <c r="AT356" s="5600"/>
      <c r="AU356" s="5600"/>
      <c r="AV356" s="2146"/>
      <c r="AW356" s="5832"/>
    </row>
    <row r="357" spans="16:49">
      <c r="P357" s="5635"/>
      <c r="Q357" s="5589"/>
      <c r="R357" s="5605"/>
      <c r="S357" s="5589"/>
      <c r="T357" s="5595"/>
      <c r="U357" s="5596"/>
      <c r="V357" s="5594"/>
      <c r="W357" s="5597"/>
      <c r="X357" s="4482"/>
      <c r="Y357" s="5595"/>
      <c r="Z357" s="5594"/>
      <c r="AA357" s="5598"/>
      <c r="AB357" s="5594"/>
      <c r="AC357" s="5608"/>
      <c r="AD357" s="5608"/>
      <c r="AE357" s="5609"/>
      <c r="AF357" s="5602"/>
      <c r="AH357" s="5823"/>
      <c r="AI357" s="5589"/>
      <c r="AJ357" s="5589"/>
      <c r="AK357" s="5595"/>
      <c r="AL357" s="5596"/>
      <c r="AM357" s="5589"/>
      <c r="AN357" s="5600"/>
      <c r="AO357" s="4482"/>
      <c r="AP357" s="5889"/>
      <c r="AQ357" s="5589"/>
      <c r="AR357" s="5598"/>
      <c r="AS357" s="5589"/>
      <c r="AT357" s="5600"/>
      <c r="AU357" s="5600"/>
      <c r="AV357" s="2146"/>
      <c r="AW357" s="2205"/>
    </row>
    <row r="358" spans="16:49">
      <c r="P358" s="5593"/>
      <c r="Q358" s="5589"/>
      <c r="R358" s="5688"/>
      <c r="S358" s="5612"/>
      <c r="T358" s="5610"/>
      <c r="U358" s="5689"/>
      <c r="V358" s="5612"/>
      <c r="W358" s="5613"/>
      <c r="X358" s="5614"/>
      <c r="Y358" s="5610"/>
      <c r="Z358" s="5612"/>
      <c r="AA358" s="5630"/>
      <c r="AB358" s="5612"/>
      <c r="AC358" s="5686"/>
      <c r="AD358" s="5629"/>
      <c r="AE358" s="5589"/>
      <c r="AF358" s="5602"/>
      <c r="AH358" s="5823"/>
      <c r="AI358" s="5589"/>
      <c r="AJ358" s="5589"/>
      <c r="AK358" s="5595"/>
      <c r="AL358" s="5596"/>
      <c r="AM358" s="5589"/>
      <c r="AN358" s="5600"/>
      <c r="AO358" s="4482"/>
      <c r="AP358" s="5889"/>
      <c r="AQ358" s="5589"/>
      <c r="AR358" s="5609"/>
      <c r="AS358" s="5609"/>
      <c r="AT358" s="5600"/>
      <c r="AU358" s="5600"/>
      <c r="AV358" s="2146"/>
      <c r="AW358" s="2205"/>
    </row>
    <row r="359" spans="16:49">
      <c r="P359" s="5635"/>
      <c r="Q359" s="5589"/>
      <c r="R359" s="5605"/>
      <c r="S359" s="5589"/>
      <c r="T359" s="5595"/>
      <c r="U359" s="5596"/>
      <c r="V359" s="5594"/>
      <c r="W359" s="5597"/>
      <c r="X359" s="4482"/>
      <c r="Y359" s="5595"/>
      <c r="Z359" s="5594"/>
      <c r="AA359" s="5598"/>
      <c r="AB359" s="5594"/>
      <c r="AC359" s="5608"/>
      <c r="AD359" s="5608"/>
      <c r="AE359" s="5609"/>
      <c r="AF359" s="5636"/>
      <c r="AH359" s="5823"/>
      <c r="AI359" s="5603"/>
      <c r="AJ359" s="5589"/>
      <c r="AK359" s="5595"/>
      <c r="AL359" s="5596"/>
      <c r="AM359" s="5589"/>
      <c r="AN359" s="5600"/>
      <c r="AO359" s="4482"/>
      <c r="AP359" s="5889"/>
      <c r="AQ359" s="5589"/>
      <c r="AR359" s="5609"/>
      <c r="AS359" s="5609"/>
      <c r="AT359" s="5600"/>
      <c r="AU359" s="5600"/>
      <c r="AV359" s="2146"/>
      <c r="AW359" s="2205"/>
    </row>
    <row r="360" spans="16:49">
      <c r="P360" s="5637"/>
      <c r="Q360" s="5638"/>
      <c r="R360" s="5626"/>
      <c r="S360" s="5612"/>
      <c r="T360" s="5606"/>
      <c r="U360" s="5671"/>
      <c r="V360" s="5612"/>
      <c r="W360" s="5629"/>
      <c r="X360" s="4482"/>
      <c r="Y360" s="5595"/>
      <c r="Z360" s="5594"/>
      <c r="AA360" s="5598"/>
      <c r="AB360" s="5594"/>
      <c r="AC360" s="5608"/>
      <c r="AD360" s="5608"/>
      <c r="AE360" s="5609"/>
      <c r="AF360" s="5636"/>
      <c r="AH360" s="5823"/>
      <c r="AI360" s="5589"/>
      <c r="AJ360" s="5589"/>
      <c r="AK360" s="5595"/>
      <c r="AL360" s="5596"/>
      <c r="AM360" s="5589"/>
      <c r="AN360" s="5600"/>
      <c r="AO360" s="4482"/>
      <c r="AP360" s="5889"/>
      <c r="AQ360" s="5589"/>
      <c r="AR360" s="5598"/>
      <c r="AS360" s="5589"/>
      <c r="AT360" s="5600"/>
      <c r="AU360" s="5600"/>
      <c r="AV360" s="2146"/>
      <c r="AW360" s="2205"/>
    </row>
    <row r="361" spans="16:49">
      <c r="P361" s="5637"/>
      <c r="Q361" s="5638"/>
      <c r="R361" s="5626"/>
      <c r="S361" s="5612"/>
      <c r="T361" s="5627"/>
      <c r="U361" s="5628"/>
      <c r="V361" s="5612"/>
      <c r="W361" s="5629"/>
      <c r="X361" s="5614"/>
      <c r="Y361" s="5610"/>
      <c r="Z361" s="5612"/>
      <c r="AA361" s="5630"/>
      <c r="AB361" s="5630"/>
      <c r="AC361" s="5616"/>
      <c r="AD361" s="5629"/>
      <c r="AE361" s="5589"/>
      <c r="AF361" s="5636"/>
      <c r="AH361" s="5823"/>
      <c r="AI361" s="5589"/>
      <c r="AJ361" s="5589"/>
      <c r="AK361" s="5595"/>
      <c r="AL361" s="5596"/>
      <c r="AM361" s="5589"/>
      <c r="AN361" s="5600"/>
      <c r="AO361" s="4482"/>
      <c r="AP361" s="5889"/>
      <c r="AQ361" s="5589"/>
      <c r="AR361" s="5609"/>
      <c r="AS361" s="5609"/>
      <c r="AT361" s="5600"/>
      <c r="AU361" s="5600"/>
      <c r="AV361" s="2146"/>
      <c r="AW361" s="2205"/>
    </row>
    <row r="362" spans="16:49">
      <c r="P362" s="5690"/>
      <c r="Q362" s="5691"/>
      <c r="R362" s="5692"/>
      <c r="S362" s="5693"/>
      <c r="T362" s="5694"/>
      <c r="U362" s="5695"/>
      <c r="V362" s="5693"/>
      <c r="W362" s="5696"/>
      <c r="X362" s="5697"/>
      <c r="Y362" s="5698"/>
      <c r="Z362" s="5693"/>
      <c r="AA362" s="5699"/>
      <c r="AB362" s="5699"/>
      <c r="AC362" s="5700"/>
      <c r="AD362" s="5696"/>
      <c r="AE362" s="5701"/>
      <c r="AF362" s="5636"/>
      <c r="AH362" s="5823"/>
      <c r="AI362" s="5603"/>
      <c r="AJ362" s="5589"/>
      <c r="AK362" s="5595"/>
      <c r="AL362" s="5596"/>
      <c r="AM362" s="5589"/>
      <c r="AN362" s="5600"/>
      <c r="AO362" s="4482"/>
      <c r="AP362" s="5889"/>
      <c r="AQ362" s="5589"/>
      <c r="AR362" s="5609"/>
      <c r="AS362" s="5609"/>
      <c r="AT362" s="5600"/>
      <c r="AU362" s="5600"/>
      <c r="AV362" s="2146"/>
      <c r="AW362" s="2205"/>
    </row>
    <row r="363" spans="16:49">
      <c r="P363" s="5679"/>
      <c r="Q363" s="5654"/>
      <c r="R363" s="5654"/>
      <c r="S363" s="5654"/>
      <c r="T363" s="5654"/>
      <c r="U363" s="5680"/>
      <c r="V363" s="5654"/>
      <c r="W363" s="5654"/>
      <c r="X363" s="5654"/>
      <c r="Y363" s="5653"/>
      <c r="Z363" s="5654"/>
      <c r="AA363" s="5702"/>
      <c r="AB363" s="5654"/>
      <c r="AC363" s="5654"/>
      <c r="AD363" s="5654"/>
      <c r="AE363" s="5654"/>
      <c r="AF363" s="5636"/>
      <c r="AH363" s="5823"/>
      <c r="AI363" s="5589"/>
      <c r="AJ363" s="5589"/>
      <c r="AK363" s="5595"/>
      <c r="AL363" s="5596"/>
      <c r="AM363" s="5589"/>
      <c r="AN363" s="5600"/>
      <c r="AO363" s="4482"/>
      <c r="AP363" s="5889"/>
      <c r="AQ363" s="5589"/>
      <c r="AR363" s="5598"/>
      <c r="AS363" s="5589"/>
      <c r="AT363" s="5600"/>
      <c r="AU363" s="5600"/>
      <c r="AV363" s="5632"/>
      <c r="AW363" s="2205"/>
    </row>
    <row r="364" spans="16:49">
      <c r="P364" s="5724"/>
      <c r="Q364" s="5725"/>
      <c r="R364" s="5725"/>
      <c r="S364" s="5725"/>
      <c r="T364" s="5725"/>
      <c r="U364" s="5726"/>
      <c r="V364" s="5725"/>
      <c r="W364" s="5725"/>
      <c r="X364" s="5725"/>
      <c r="Y364" s="5727"/>
      <c r="Z364" s="5725"/>
      <c r="AA364" s="5725"/>
      <c r="AB364" s="5725"/>
      <c r="AC364" s="5733"/>
      <c r="AD364" s="5733"/>
      <c r="AE364" s="5725"/>
      <c r="AF364" s="5602"/>
      <c r="AH364" s="5823"/>
      <c r="AI364" s="5589"/>
      <c r="AJ364" s="5589"/>
      <c r="AK364" s="5595"/>
      <c r="AL364" s="5596"/>
      <c r="AM364" s="5589"/>
      <c r="AN364" s="5600"/>
      <c r="AO364" s="4482"/>
      <c r="AP364" s="5889"/>
      <c r="AQ364" s="5589"/>
      <c r="AR364" s="5609"/>
      <c r="AS364" s="5609"/>
      <c r="AT364" s="5600"/>
      <c r="AU364" s="5600"/>
      <c r="AV364" s="5632"/>
      <c r="AW364" s="2205"/>
    </row>
    <row r="365" spans="16:49" ht="15" thickBot="1">
      <c r="P365" s="5891"/>
      <c r="Q365" s="5892"/>
      <c r="R365" s="5892"/>
      <c r="S365" s="5892"/>
      <c r="T365" s="5892"/>
      <c r="U365" s="5892"/>
      <c r="V365" s="5892"/>
      <c r="W365" s="5892"/>
      <c r="X365" s="5892"/>
      <c r="Y365" s="5893"/>
      <c r="Z365" s="5892"/>
      <c r="AA365" s="5892"/>
      <c r="AB365" s="5892"/>
      <c r="AC365" s="5897"/>
      <c r="AD365" s="5897"/>
      <c r="AE365" s="5892"/>
      <c r="AF365" s="5894"/>
      <c r="AH365" s="6218"/>
      <c r="AI365" s="6219"/>
      <c r="AJ365" s="6220"/>
      <c r="AK365" s="6221"/>
      <c r="AL365" s="6222"/>
      <c r="AM365" s="6220"/>
      <c r="AN365" s="6225"/>
      <c r="AO365" s="5990"/>
      <c r="AP365" s="6223"/>
      <c r="AQ365" s="6220"/>
      <c r="AR365" s="6224"/>
      <c r="AS365" s="6224"/>
      <c r="AT365" s="6225"/>
      <c r="AU365" s="6225"/>
      <c r="AV365" s="6226"/>
      <c r="AW365" s="6227"/>
    </row>
    <row r="366" spans="16:49">
      <c r="AH366" s="5823"/>
      <c r="AI366" s="5589"/>
      <c r="AJ366" s="5589"/>
      <c r="AK366" s="5595"/>
      <c r="AL366" s="5596"/>
      <c r="AM366" s="5589"/>
      <c r="AN366" s="5600"/>
      <c r="AO366" s="4482"/>
      <c r="AP366" s="5889"/>
      <c r="AQ366" s="5589"/>
      <c r="AR366" s="5598"/>
      <c r="AS366" s="5589"/>
      <c r="AT366" s="5600"/>
      <c r="AU366" s="5600"/>
      <c r="AV366" s="5632"/>
      <c r="AW366" s="2205"/>
    </row>
    <row r="367" spans="16:49">
      <c r="AH367" s="5823"/>
      <c r="AI367" s="5589"/>
      <c r="AJ367" s="5589"/>
      <c r="AK367" s="5595"/>
      <c r="AL367" s="5596"/>
      <c r="AM367" s="5589"/>
      <c r="AN367" s="5600"/>
      <c r="AO367" s="4482"/>
      <c r="AP367" s="5889"/>
      <c r="AQ367" s="5589"/>
      <c r="AR367" s="5609"/>
      <c r="AS367" s="5609"/>
      <c r="AT367" s="5600"/>
      <c r="AU367" s="5600"/>
      <c r="AV367" s="5632"/>
      <c r="AW367" s="2205"/>
    </row>
    <row r="368" spans="16:49">
      <c r="AH368" s="5853"/>
      <c r="AI368" s="6267"/>
      <c r="AJ368" s="5714"/>
      <c r="AK368" s="5873"/>
      <c r="AL368" s="6268"/>
      <c r="AM368" s="5714"/>
      <c r="AN368" s="5722"/>
      <c r="AO368" s="5719"/>
      <c r="AP368" s="6269"/>
      <c r="AQ368" s="5714"/>
      <c r="AR368" s="5721"/>
      <c r="AS368" s="5721"/>
      <c r="AT368" s="5722"/>
      <c r="AU368" s="5722"/>
      <c r="AV368" s="5723"/>
      <c r="AW368" s="6227"/>
    </row>
    <row r="369" spans="34:49">
      <c r="AH369" s="5823"/>
      <c r="AI369" s="5589"/>
      <c r="AJ369" s="5589"/>
      <c r="AK369" s="5595"/>
      <c r="AL369" s="5596"/>
      <c r="AM369" s="5589"/>
      <c r="AN369" s="5597"/>
      <c r="AO369" s="4482"/>
      <c r="AP369" s="5889"/>
      <c r="AQ369" s="5589"/>
      <c r="AR369" s="5598"/>
      <c r="AS369" s="5589"/>
      <c r="AT369" s="5600"/>
      <c r="AU369" s="5600"/>
      <c r="AV369" s="5632"/>
      <c r="AW369" s="2205"/>
    </row>
    <row r="370" spans="34:49">
      <c r="AH370" s="5823"/>
      <c r="AI370" s="5589"/>
      <c r="AJ370" s="5589"/>
      <c r="AK370" s="5595"/>
      <c r="AL370" s="5596"/>
      <c r="AM370" s="5589"/>
      <c r="AN370" s="5597"/>
      <c r="AO370" s="4482"/>
      <c r="AP370" s="5889"/>
      <c r="AQ370" s="5589"/>
      <c r="AR370" s="5609"/>
      <c r="AS370" s="5609"/>
      <c r="AT370" s="5600"/>
      <c r="AU370" s="5600"/>
      <c r="AV370" s="5632"/>
      <c r="AW370" s="2205"/>
    </row>
    <row r="371" spans="34:49">
      <c r="AH371" s="5823"/>
      <c r="AI371" s="5603"/>
      <c r="AJ371" s="5589"/>
      <c r="AK371" s="5595"/>
      <c r="AL371" s="5596"/>
      <c r="AM371" s="5589"/>
      <c r="AN371" s="5597"/>
      <c r="AO371" s="4482"/>
      <c r="AP371" s="5889"/>
      <c r="AQ371" s="5589"/>
      <c r="AR371" s="5609"/>
      <c r="AS371" s="5609"/>
      <c r="AT371" s="5600"/>
      <c r="AU371" s="5600"/>
      <c r="AV371" s="5632"/>
      <c r="AW371" s="2205"/>
    </row>
    <row r="372" spans="34:49">
      <c r="AH372" s="5823"/>
      <c r="AI372" s="5589"/>
      <c r="AJ372" s="5589"/>
      <c r="AK372" s="5595"/>
      <c r="AL372" s="5596"/>
      <c r="AM372" s="5589"/>
      <c r="AN372" s="5597"/>
      <c r="AO372" s="4482"/>
      <c r="AP372" s="5889"/>
      <c r="AQ372" s="5589"/>
      <c r="AR372" s="5598"/>
      <c r="AS372" s="5589"/>
      <c r="AT372" s="5600"/>
      <c r="AU372" s="5600"/>
      <c r="AV372" s="5632"/>
      <c r="AW372" s="2205"/>
    </row>
    <row r="373" spans="34:49">
      <c r="AH373" s="5823"/>
      <c r="AI373" s="5589"/>
      <c r="AJ373" s="5589"/>
      <c r="AK373" s="5595"/>
      <c r="AL373" s="5596"/>
      <c r="AM373" s="5589"/>
      <c r="AN373" s="5597"/>
      <c r="AO373" s="4482"/>
      <c r="AP373" s="5889"/>
      <c r="AQ373" s="5589"/>
      <c r="AR373" s="5609"/>
      <c r="AS373" s="5609"/>
      <c r="AT373" s="5600"/>
      <c r="AU373" s="5600"/>
      <c r="AV373" s="5632"/>
      <c r="AW373" s="2205"/>
    </row>
    <row r="374" spans="34:49">
      <c r="AH374" s="5823"/>
      <c r="AI374" s="5603"/>
      <c r="AJ374" s="5589"/>
      <c r="AK374" s="5595"/>
      <c r="AL374" s="5596"/>
      <c r="AM374" s="5589"/>
      <c r="AN374" s="5597"/>
      <c r="AO374" s="4482"/>
      <c r="AP374" s="5889"/>
      <c r="AQ374" s="3605"/>
      <c r="AR374" s="5609"/>
      <c r="AS374" s="5609"/>
      <c r="AT374" s="5600"/>
      <c r="AU374" s="5600"/>
      <c r="AV374" s="5632"/>
      <c r="AW374" s="2205"/>
    </row>
    <row r="375" spans="34:49">
      <c r="AH375" s="5823"/>
      <c r="AI375" s="5589"/>
      <c r="AJ375" s="5589"/>
      <c r="AK375" s="5595"/>
      <c r="AL375" s="5596"/>
      <c r="AM375" s="5589"/>
      <c r="AN375" s="5597"/>
      <c r="AO375" s="4482"/>
      <c r="AP375" s="5889"/>
      <c r="AQ375" s="5589"/>
      <c r="AR375" s="5598"/>
      <c r="AS375" s="5589"/>
      <c r="AT375" s="5600"/>
      <c r="AU375" s="5600"/>
      <c r="AV375" s="5632"/>
      <c r="AW375" s="2205"/>
    </row>
    <row r="376" spans="34:49">
      <c r="AH376" s="5823"/>
      <c r="AI376" s="5589"/>
      <c r="AJ376" s="5589"/>
      <c r="AK376" s="5595"/>
      <c r="AL376" s="5596"/>
      <c r="AM376" s="5589"/>
      <c r="AN376" s="5597"/>
      <c r="AO376" s="4482"/>
      <c r="AP376" s="5889"/>
      <c r="AQ376" s="5589"/>
      <c r="AR376" s="5609"/>
      <c r="AS376" s="5609"/>
      <c r="AT376" s="5600"/>
      <c r="AU376" s="5600"/>
      <c r="AV376" s="5632"/>
      <c r="AW376" s="2205"/>
    </row>
    <row r="377" spans="34:49">
      <c r="AH377" s="5823"/>
      <c r="AI377" s="5603"/>
      <c r="AJ377" s="5589"/>
      <c r="AK377" s="5595"/>
      <c r="AL377" s="5596"/>
      <c r="AM377" s="5589"/>
      <c r="AN377" s="5597"/>
      <c r="AO377" s="4482"/>
      <c r="AP377" s="5889"/>
      <c r="AQ377" s="3605"/>
      <c r="AR377" s="5609"/>
      <c r="AS377" s="5609"/>
      <c r="AT377" s="5600"/>
      <c r="AU377" s="5600"/>
      <c r="AV377" s="5632"/>
      <c r="AW377" s="2205"/>
    </row>
    <row r="378" spans="34:49">
      <c r="AH378" s="5825"/>
      <c r="AI378" s="5701"/>
      <c r="AJ378" s="5701"/>
      <c r="AK378" s="5704"/>
      <c r="AL378" s="5705"/>
      <c r="AM378" s="5701"/>
      <c r="AN378" s="5706"/>
      <c r="AO378" s="5707"/>
      <c r="AP378" s="5872"/>
      <c r="AQ378" s="5701"/>
      <c r="AR378" s="5740"/>
      <c r="AS378" s="5701"/>
      <c r="AT378" s="5709"/>
      <c r="AU378" s="5709"/>
      <c r="AV378" s="5710"/>
      <c r="AW378" s="2205"/>
    </row>
    <row r="379" spans="34:49">
      <c r="AH379" s="5825"/>
      <c r="AI379" s="5701"/>
      <c r="AJ379" s="5701"/>
      <c r="AK379" s="5704"/>
      <c r="AL379" s="5705"/>
      <c r="AM379" s="5701"/>
      <c r="AN379" s="5706"/>
      <c r="AO379" s="5707"/>
      <c r="AP379" s="5872"/>
      <c r="AQ379" s="5701"/>
      <c r="AR379" s="5708"/>
      <c r="AS379" s="5708"/>
      <c r="AT379" s="5709"/>
      <c r="AU379" s="5709"/>
      <c r="AV379" s="5710"/>
      <c r="AW379" s="2205"/>
    </row>
    <row r="380" spans="34:49">
      <c r="AH380" s="5825"/>
      <c r="AI380" s="6291"/>
      <c r="AJ380" s="5701"/>
      <c r="AK380" s="5704"/>
      <c r="AL380" s="5705"/>
      <c r="AM380" s="5701"/>
      <c r="AN380" s="5706"/>
      <c r="AO380" s="5707"/>
      <c r="AP380" s="5872"/>
      <c r="AQ380" s="3687"/>
      <c r="AR380" s="5708"/>
      <c r="AS380" s="5708"/>
      <c r="AT380" s="5709"/>
      <c r="AU380" s="5709"/>
      <c r="AV380" s="5710"/>
      <c r="AW380" s="2205"/>
    </row>
    <row r="381" spans="34:49">
      <c r="AH381" s="5825"/>
      <c r="AI381" s="5701"/>
      <c r="AJ381" s="5701"/>
      <c r="AK381" s="5704"/>
      <c r="AL381" s="5705"/>
      <c r="AM381" s="5701"/>
      <c r="AN381" s="5706"/>
      <c r="AO381" s="5707"/>
      <c r="AP381" s="5872"/>
      <c r="AQ381" s="5701"/>
      <c r="AR381" s="5740"/>
      <c r="AS381" s="5701"/>
      <c r="AT381" s="5709"/>
      <c r="AU381" s="5709"/>
      <c r="AV381" s="5710"/>
      <c r="AW381" s="2205"/>
    </row>
    <row r="382" spans="34:49">
      <c r="AH382" s="5825"/>
      <c r="AI382" s="5701"/>
      <c r="AJ382" s="5701"/>
      <c r="AK382" s="5704"/>
      <c r="AL382" s="5705"/>
      <c r="AM382" s="5701"/>
      <c r="AN382" s="5706"/>
      <c r="AO382" s="5707"/>
      <c r="AP382" s="5872"/>
      <c r="AQ382" s="5701"/>
      <c r="AR382" s="5708"/>
      <c r="AS382" s="5708"/>
      <c r="AT382" s="5709"/>
      <c r="AU382" s="5709"/>
      <c r="AV382" s="5710"/>
      <c r="AW382" s="2205"/>
    </row>
    <row r="383" spans="34:49">
      <c r="AH383" s="5825"/>
      <c r="AI383" s="6291"/>
      <c r="AJ383" s="5701"/>
      <c r="AK383" s="5704"/>
      <c r="AL383" s="5705"/>
      <c r="AM383" s="5701"/>
      <c r="AN383" s="5706"/>
      <c r="AO383" s="5707"/>
      <c r="AP383" s="5872"/>
      <c r="AQ383" s="3687"/>
      <c r="AR383" s="5708"/>
      <c r="AS383" s="5708"/>
      <c r="AT383" s="5709"/>
      <c r="AU383" s="5709"/>
      <c r="AV383" s="5710"/>
      <c r="AW383" s="2205"/>
    </row>
    <row r="384" spans="34:49">
      <c r="AH384" s="5825"/>
      <c r="AI384" s="5701"/>
      <c r="AJ384" s="5701"/>
      <c r="AK384" s="5704"/>
      <c r="AL384" s="5705"/>
      <c r="AM384" s="5701"/>
      <c r="AN384" s="5706"/>
      <c r="AO384" s="5707"/>
      <c r="AP384" s="5872"/>
      <c r="AQ384" s="5701"/>
      <c r="AR384" s="5740"/>
      <c r="AS384" s="5701"/>
      <c r="AT384" s="5709"/>
      <c r="AU384" s="5709"/>
      <c r="AV384" s="5710"/>
      <c r="AW384" s="2205"/>
    </row>
    <row r="385" spans="34:49">
      <c r="AH385" s="5825"/>
      <c r="AI385" s="5701"/>
      <c r="AJ385" s="5701"/>
      <c r="AK385" s="5704"/>
      <c r="AL385" s="5705"/>
      <c r="AM385" s="5701"/>
      <c r="AN385" s="5706"/>
      <c r="AO385" s="5707"/>
      <c r="AP385" s="5872"/>
      <c r="AQ385" s="5701"/>
      <c r="AR385" s="5708"/>
      <c r="AS385" s="5708"/>
      <c r="AT385" s="5709"/>
      <c r="AU385" s="5709"/>
      <c r="AV385" s="5710"/>
      <c r="AW385" s="2205"/>
    </row>
    <row r="386" spans="34:49">
      <c r="AH386" s="5825"/>
      <c r="AI386" s="6291"/>
      <c r="AJ386" s="5701"/>
      <c r="AK386" s="5704"/>
      <c r="AL386" s="5705"/>
      <c r="AM386" s="5701"/>
      <c r="AN386" s="5706"/>
      <c r="AO386" s="5707"/>
      <c r="AP386" s="5872"/>
      <c r="AQ386" s="3687"/>
      <c r="AR386" s="5708"/>
      <c r="AS386" s="5708"/>
      <c r="AT386" s="5709"/>
      <c r="AU386" s="5709"/>
      <c r="AV386" s="5710"/>
      <c r="AW386" s="2205"/>
    </row>
    <row r="387" spans="34:49">
      <c r="AH387" s="5825"/>
      <c r="AI387" s="5701"/>
      <c r="AJ387" s="5701"/>
      <c r="AK387" s="5704"/>
      <c r="AL387" s="5705"/>
      <c r="AM387" s="5701"/>
      <c r="AN387" s="5706"/>
      <c r="AO387" s="5707"/>
      <c r="AP387" s="5872"/>
      <c r="AQ387" s="5701"/>
      <c r="AR387" s="5740"/>
      <c r="AS387" s="5701"/>
      <c r="AT387" s="5709"/>
      <c r="AU387" s="5709"/>
      <c r="AV387" s="5710"/>
      <c r="AW387" s="2205"/>
    </row>
    <row r="388" spans="34:49">
      <c r="AH388" s="5825"/>
      <c r="AI388" s="5701"/>
      <c r="AJ388" s="5701"/>
      <c r="AK388" s="5704"/>
      <c r="AL388" s="5705"/>
      <c r="AM388" s="5701"/>
      <c r="AN388" s="5706"/>
      <c r="AO388" s="5707"/>
      <c r="AP388" s="5872"/>
      <c r="AQ388" s="5701"/>
      <c r="AR388" s="5708"/>
      <c r="AS388" s="5708"/>
      <c r="AT388" s="5709"/>
      <c r="AU388" s="5709"/>
      <c r="AV388" s="5710"/>
      <c r="AW388" s="2205"/>
    </row>
    <row r="389" spans="34:49">
      <c r="AH389" s="5825"/>
      <c r="AI389" s="6291"/>
      <c r="AJ389" s="5701"/>
      <c r="AK389" s="5704"/>
      <c r="AL389" s="5705"/>
      <c r="AM389" s="5701"/>
      <c r="AN389" s="5706"/>
      <c r="AO389" s="5707"/>
      <c r="AP389" s="5872"/>
      <c r="AQ389" s="3687"/>
      <c r="AR389" s="5708"/>
      <c r="AS389" s="5708"/>
      <c r="AT389" s="5709"/>
      <c r="AU389" s="5709"/>
      <c r="AV389" s="5710"/>
      <c r="AW389" s="2205"/>
    </row>
    <row r="390" spans="34:49">
      <c r="AH390" s="5833"/>
      <c r="AI390" s="5641"/>
      <c r="AJ390" s="5643"/>
      <c r="AK390" s="5644"/>
      <c r="AL390" s="5645"/>
      <c r="AM390" s="5643"/>
      <c r="AN390" s="5837"/>
      <c r="AO390" s="5648"/>
      <c r="AP390" s="5834"/>
      <c r="AQ390" s="5835"/>
      <c r="AR390" s="5836"/>
      <c r="AS390" s="5836"/>
      <c r="AT390" s="5837"/>
      <c r="AU390" s="5837"/>
      <c r="AV390" s="2091"/>
      <c r="AW390" s="2205"/>
    </row>
    <row r="391" spans="34:49">
      <c r="AH391" s="5833"/>
      <c r="AI391" s="5641"/>
      <c r="AJ391" s="5643"/>
      <c r="AK391" s="5644"/>
      <c r="AL391" s="5645"/>
      <c r="AM391" s="5643"/>
      <c r="AN391" s="5837"/>
      <c r="AO391" s="5648"/>
      <c r="AP391" s="5834"/>
      <c r="AQ391" s="5835"/>
      <c r="AR391" s="5836"/>
      <c r="AS391" s="5836"/>
      <c r="AT391" s="5837"/>
      <c r="AU391" s="5837"/>
      <c r="AV391" s="2091"/>
      <c r="AW391" s="2205"/>
    </row>
    <row r="392" spans="34:49">
      <c r="AH392" s="5833"/>
      <c r="AI392" s="5641"/>
      <c r="AJ392" s="5643"/>
      <c r="AK392" s="5644"/>
      <c r="AL392" s="5645"/>
      <c r="AM392" s="5643"/>
      <c r="AN392" s="5837"/>
      <c r="AO392" s="5648"/>
      <c r="AP392" s="5834"/>
      <c r="AQ392" s="5835"/>
      <c r="AR392" s="5836"/>
      <c r="AS392" s="5836"/>
      <c r="AT392" s="5837"/>
      <c r="AU392" s="5837"/>
      <c r="AV392" s="2091"/>
      <c r="AW392" s="2205"/>
    </row>
    <row r="393" spans="34:49">
      <c r="AH393" s="5833"/>
      <c r="AI393" s="5641"/>
      <c r="AJ393" s="5643"/>
      <c r="AK393" s="5644"/>
      <c r="AL393" s="5645"/>
      <c r="AM393" s="5643"/>
      <c r="AN393" s="5837"/>
      <c r="AO393" s="5648"/>
      <c r="AP393" s="5834"/>
      <c r="AQ393" s="5838"/>
      <c r="AR393" s="5836"/>
      <c r="AS393" s="5836"/>
      <c r="AT393" s="5837"/>
      <c r="AU393" s="5837"/>
      <c r="AV393" s="2091"/>
      <c r="AW393" s="2205"/>
    </row>
    <row r="394" spans="34:49" ht="15" thickBot="1">
      <c r="AH394" s="5839"/>
      <c r="AI394" s="5840"/>
      <c r="AJ394" s="5840"/>
      <c r="AK394" s="5841"/>
      <c r="AL394" s="5842"/>
      <c r="AM394" s="5840"/>
      <c r="AN394" s="5843"/>
      <c r="AO394" s="5844"/>
      <c r="AP394" s="5845"/>
      <c r="AQ394" s="5846"/>
      <c r="AR394" s="5847"/>
      <c r="AS394" s="5847"/>
      <c r="AT394" s="5848"/>
      <c r="AU394" s="5848"/>
      <c r="AV394" s="2151"/>
      <c r="AW394" s="2152"/>
    </row>
    <row r="395" spans="34:49">
      <c r="AH395" s="5660"/>
      <c r="AI395" s="5814"/>
      <c r="AJ395" s="5814"/>
      <c r="AK395" s="3602"/>
      <c r="AL395" s="3602"/>
      <c r="AM395" s="3602"/>
      <c r="AN395" s="3602"/>
      <c r="AO395" s="3602"/>
      <c r="AP395" s="3602"/>
      <c r="AQ395" s="3602"/>
      <c r="AR395" s="3602"/>
      <c r="AS395" s="3602"/>
      <c r="AT395" s="3602"/>
      <c r="AU395" s="3602"/>
      <c r="AV395" s="3602"/>
      <c r="AW395" s="3602"/>
    </row>
    <row r="396" spans="34:49">
      <c r="AH396" s="5660"/>
      <c r="AI396" s="5814"/>
      <c r="AJ396" s="5814"/>
      <c r="AK396" s="3602"/>
      <c r="AL396" s="3602"/>
      <c r="AM396" s="3602"/>
      <c r="AN396" s="3602"/>
      <c r="AO396" s="3602"/>
      <c r="AP396" s="3602"/>
      <c r="AQ396" s="3602"/>
      <c r="AR396" s="3602"/>
      <c r="AS396" s="3602"/>
      <c r="AT396" s="3602"/>
      <c r="AU396" s="3602"/>
      <c r="AV396" s="3602"/>
      <c r="AW396" s="3602"/>
    </row>
    <row r="397" spans="34:49" ht="15" thickBot="1">
      <c r="AH397" s="5742" t="s">
        <v>1367</v>
      </c>
      <c r="AI397" s="2024" t="s">
        <v>536</v>
      </c>
      <c r="AJ397" s="2024"/>
      <c r="AK397" s="2024"/>
      <c r="AL397" s="2154"/>
      <c r="AM397" s="2024"/>
      <c r="AN397" s="2024" t="s">
        <v>481</v>
      </c>
      <c r="AO397" s="2024"/>
      <c r="AP397" s="2024"/>
      <c r="AQ397" s="2024" t="s">
        <v>1232</v>
      </c>
      <c r="AR397" s="2024"/>
      <c r="AS397" s="2024"/>
      <c r="AT397" s="3602"/>
      <c r="AU397" s="3602"/>
      <c r="AV397" s="3602"/>
      <c r="AW397" s="3602"/>
    </row>
    <row r="398" spans="34:49">
      <c r="AH398" s="5579"/>
      <c r="AI398" s="5772"/>
      <c r="AJ398" s="5773" t="s">
        <v>14</v>
      </c>
      <c r="AK398" s="5773" t="s">
        <v>12</v>
      </c>
      <c r="AL398" s="5773"/>
      <c r="AM398" s="5773"/>
      <c r="AN398" s="5773" t="s">
        <v>15</v>
      </c>
      <c r="AO398" s="5773" t="s">
        <v>12</v>
      </c>
      <c r="AP398" s="5773" t="s">
        <v>12</v>
      </c>
      <c r="AQ398" s="5773"/>
      <c r="AR398" s="5773"/>
      <c r="AS398" s="5773"/>
      <c r="AT398" s="5773"/>
      <c r="AU398" s="5774" t="s">
        <v>0</v>
      </c>
      <c r="AV398" s="5849"/>
      <c r="AW398" s="5849"/>
    </row>
    <row r="399" spans="34:49">
      <c r="AH399" s="5580" t="s">
        <v>4</v>
      </c>
      <c r="AI399" s="5776" t="s">
        <v>18</v>
      </c>
      <c r="AJ399" s="5777" t="s">
        <v>19</v>
      </c>
      <c r="AK399" s="5777" t="s">
        <v>19</v>
      </c>
      <c r="AL399" s="5777" t="s">
        <v>20</v>
      </c>
      <c r="AM399" s="5777" t="s">
        <v>21</v>
      </c>
      <c r="AN399" s="5777" t="s">
        <v>22</v>
      </c>
      <c r="AO399" s="5777" t="s">
        <v>23</v>
      </c>
      <c r="AP399" s="5777" t="s">
        <v>23</v>
      </c>
      <c r="AQ399" s="5777" t="s">
        <v>24</v>
      </c>
      <c r="AR399" s="5777" t="s">
        <v>20</v>
      </c>
      <c r="AS399" s="5777" t="s">
        <v>25</v>
      </c>
      <c r="AT399" s="5777" t="s">
        <v>0</v>
      </c>
      <c r="AU399" s="5778" t="s">
        <v>1363</v>
      </c>
      <c r="AV399" s="5850" t="s">
        <v>1388</v>
      </c>
      <c r="AW399" s="5850" t="s">
        <v>26</v>
      </c>
    </row>
    <row r="400" spans="34:49" ht="15" thickBot="1">
      <c r="AH400" s="5581"/>
      <c r="AI400" s="5780"/>
      <c r="AJ400" s="5781" t="s">
        <v>3</v>
      </c>
      <c r="AK400" s="5781" t="s">
        <v>18</v>
      </c>
      <c r="AL400" s="5781"/>
      <c r="AM400" s="5781"/>
      <c r="AN400" s="5781" t="s">
        <v>21</v>
      </c>
      <c r="AO400" s="5781" t="s">
        <v>27</v>
      </c>
      <c r="AP400" s="5781" t="s">
        <v>28</v>
      </c>
      <c r="AQ400" s="5781"/>
      <c r="AR400" s="5781"/>
      <c r="AS400" s="5781"/>
      <c r="AT400" s="5781"/>
      <c r="AU400" s="5782" t="s">
        <v>11</v>
      </c>
      <c r="AV400" s="5851"/>
      <c r="AW400" s="5851"/>
    </row>
    <row r="401" spans="34:49">
      <c r="AH401" s="5791"/>
      <c r="AI401" s="5584"/>
      <c r="AJ401" s="5583"/>
      <c r="AK401" s="5585"/>
      <c r="AL401" s="5586"/>
      <c r="AM401" s="5584"/>
      <c r="AN401" s="5587"/>
      <c r="AO401" s="4597"/>
      <c r="AP401" s="5585"/>
      <c r="AQ401" s="5583"/>
      <c r="AR401" s="5662"/>
      <c r="AS401" s="5662"/>
      <c r="AT401" s="5591"/>
      <c r="AU401" s="5587"/>
      <c r="AV401" s="3565"/>
      <c r="AW401" s="5852"/>
    </row>
    <row r="402" spans="34:49">
      <c r="AH402" s="5823"/>
      <c r="AI402" s="5666"/>
      <c r="AJ402" s="5589"/>
      <c r="AK402" s="5667"/>
      <c r="AL402" s="5668"/>
      <c r="AM402" s="5669"/>
      <c r="AN402" s="5670"/>
      <c r="AO402" s="4482"/>
      <c r="AP402" s="5634"/>
      <c r="AQ402" s="5831"/>
      <c r="AR402" s="5609"/>
      <c r="AS402" s="5609"/>
      <c r="AT402" s="5600"/>
      <c r="AU402" s="5600"/>
      <c r="AV402" s="2091"/>
      <c r="AW402" s="2150"/>
    </row>
    <row r="403" spans="34:49">
      <c r="AH403" s="5823"/>
      <c r="AI403" s="5666"/>
      <c r="AJ403" s="5589"/>
      <c r="AK403" s="5667"/>
      <c r="AL403" s="5668"/>
      <c r="AM403" s="5669"/>
      <c r="AN403" s="5670"/>
      <c r="AO403" s="4482"/>
      <c r="AP403" s="5634"/>
      <c r="AQ403" s="5831"/>
      <c r="AR403" s="5609"/>
      <c r="AS403" s="5609"/>
      <c r="AT403" s="5600"/>
      <c r="AU403" s="5600"/>
      <c r="AV403" s="2091"/>
      <c r="AW403" s="2840"/>
    </row>
    <row r="404" spans="34:49">
      <c r="AH404" s="5823"/>
      <c r="AI404" s="5666"/>
      <c r="AJ404" s="5589"/>
      <c r="AK404" s="5667"/>
      <c r="AL404" s="5668"/>
      <c r="AM404" s="5669"/>
      <c r="AN404" s="5670"/>
      <c r="AO404" s="4482"/>
      <c r="AP404" s="5634"/>
      <c r="AQ404" s="5831"/>
      <c r="AR404" s="5609"/>
      <c r="AS404" s="5609"/>
      <c r="AT404" s="5600"/>
      <c r="AU404" s="5600"/>
      <c r="AV404" s="2091"/>
      <c r="AW404" s="2840"/>
    </row>
    <row r="405" spans="34:49">
      <c r="AH405" s="5853"/>
      <c r="AI405" s="5713"/>
      <c r="AJ405" s="5714"/>
      <c r="AK405" s="5715"/>
      <c r="AL405" s="5716"/>
      <c r="AM405" s="5717"/>
      <c r="AN405" s="5718"/>
      <c r="AO405" s="5719"/>
      <c r="AP405" s="5720"/>
      <c r="AQ405" s="5714"/>
      <c r="AR405" s="5721"/>
      <c r="AS405" s="5721"/>
      <c r="AT405" s="5722"/>
      <c r="AU405" s="5722"/>
      <c r="AV405" s="2091"/>
      <c r="AW405" s="5854"/>
    </row>
    <row r="406" spans="34:49">
      <c r="AH406" s="5823"/>
      <c r="AI406" s="5666"/>
      <c r="AJ406" s="5589"/>
      <c r="AK406" s="5667"/>
      <c r="AL406" s="5668"/>
      <c r="AM406" s="5669"/>
      <c r="AN406" s="5670"/>
      <c r="AO406" s="4482"/>
      <c r="AP406" s="5634"/>
      <c r="AQ406" s="5589"/>
      <c r="AR406" s="5609"/>
      <c r="AS406" s="5609"/>
      <c r="AT406" s="5600"/>
      <c r="AU406" s="5600"/>
      <c r="AV406" s="2146"/>
      <c r="AW406" s="2150"/>
    </row>
    <row r="407" spans="34:49">
      <c r="AH407" s="5823"/>
      <c r="AI407" s="5605"/>
      <c r="AJ407" s="5589"/>
      <c r="AK407" s="5606"/>
      <c r="AL407" s="5607"/>
      <c r="AM407" s="5594"/>
      <c r="AN407" s="5608"/>
      <c r="AO407" s="4599"/>
      <c r="AP407" s="5634"/>
      <c r="AQ407" s="5589"/>
      <c r="AR407" s="5609"/>
      <c r="AS407" s="5609"/>
      <c r="AT407" s="5600"/>
      <c r="AU407" s="5600"/>
      <c r="AV407" s="2146"/>
      <c r="AW407" s="2150"/>
    </row>
    <row r="408" spans="34:49">
      <c r="AH408" s="5817"/>
      <c r="AI408" s="5605"/>
      <c r="AJ408" s="5589"/>
      <c r="AK408" s="5606"/>
      <c r="AL408" s="5607"/>
      <c r="AM408" s="5594"/>
      <c r="AN408" s="5608"/>
      <c r="AO408" s="4599"/>
      <c r="AP408" s="6288"/>
      <c r="AQ408" s="5599"/>
      <c r="AR408" s="5615"/>
      <c r="AS408" s="5615"/>
      <c r="AT408" s="5616"/>
      <c r="AU408" s="5616"/>
      <c r="AV408" s="6209"/>
      <c r="AW408" s="2150"/>
    </row>
    <row r="409" spans="34:49">
      <c r="AH409" s="5817"/>
      <c r="AI409" s="5605"/>
      <c r="AJ409" s="5589"/>
      <c r="AK409" s="5606"/>
      <c r="AL409" s="5607"/>
      <c r="AM409" s="5594"/>
      <c r="AN409" s="5608"/>
      <c r="AO409" s="4482"/>
      <c r="AP409" s="6213"/>
      <c r="AQ409" s="5599"/>
      <c r="AR409" s="5615"/>
      <c r="AS409" s="5615"/>
      <c r="AT409" s="5616"/>
      <c r="AU409" s="5616"/>
      <c r="AV409" s="6209"/>
      <c r="AW409" s="2840"/>
    </row>
    <row r="410" spans="34:49">
      <c r="AH410" s="5823"/>
      <c r="AI410" s="5605"/>
      <c r="AJ410" s="5589"/>
      <c r="AK410" s="5606"/>
      <c r="AL410" s="5607"/>
      <c r="AM410" s="5594"/>
      <c r="AN410" s="5608"/>
      <c r="AO410" s="4482"/>
      <c r="AP410" s="5889"/>
      <c r="AQ410" s="5589"/>
      <c r="AR410" s="5615"/>
      <c r="AS410" s="5615"/>
      <c r="AT410" s="5616"/>
      <c r="AU410" s="5616"/>
      <c r="AV410" s="6209"/>
      <c r="AW410" s="2150"/>
    </row>
    <row r="411" spans="34:49">
      <c r="AH411" s="5825"/>
      <c r="AI411" s="6202"/>
      <c r="AJ411" s="5701"/>
      <c r="AK411" s="5918"/>
      <c r="AL411" s="6264"/>
      <c r="AM411" s="3941"/>
      <c r="AN411" s="5711"/>
      <c r="AO411" s="5707"/>
      <c r="AP411" s="5872"/>
      <c r="AQ411" s="5701"/>
      <c r="AR411" s="5708"/>
      <c r="AS411" s="5708"/>
      <c r="AT411" s="5709"/>
      <c r="AU411" s="5709"/>
      <c r="AV411" s="5701"/>
      <c r="AW411" s="2205"/>
    </row>
    <row r="412" spans="34:49">
      <c r="AH412" s="5884"/>
      <c r="AI412" s="6262"/>
      <c r="AJ412" s="6201"/>
      <c r="AK412" s="5881"/>
      <c r="AL412" s="6263"/>
      <c r="AM412" s="5878"/>
      <c r="AN412" s="5879"/>
      <c r="AO412" s="5883"/>
      <c r="AP412" s="6296"/>
      <c r="AQ412" s="6201"/>
      <c r="AR412" s="6297"/>
      <c r="AS412" s="6297"/>
      <c r="AT412" s="5887"/>
      <c r="AU412" s="5887"/>
      <c r="AV412" s="6298"/>
      <c r="AW412" s="2205"/>
    </row>
    <row r="413" spans="34:49" ht="15" thickBot="1">
      <c r="AH413" s="5856"/>
      <c r="AI413" s="4185"/>
      <c r="AJ413" s="4185"/>
      <c r="AK413" s="4185"/>
      <c r="AL413" s="4185"/>
      <c r="AM413" s="4185"/>
      <c r="AN413" s="4185"/>
      <c r="AO413" s="2151"/>
      <c r="AP413" s="4185"/>
      <c r="AQ413" s="4185"/>
      <c r="AR413" s="5830"/>
      <c r="AS413" s="5830"/>
      <c r="AT413" s="4185"/>
      <c r="AU413" s="4185"/>
      <c r="AV413" s="2151"/>
      <c r="AW413" s="2152"/>
    </row>
    <row r="414" spans="34:49">
      <c r="AH414" s="5660"/>
      <c r="AI414" s="5814"/>
      <c r="AJ414" s="5814"/>
      <c r="AK414" s="3602"/>
      <c r="AL414" s="3602"/>
      <c r="AM414" s="3602"/>
      <c r="AN414" s="3602"/>
      <c r="AO414" s="3602"/>
      <c r="AP414" s="3602"/>
      <c r="AQ414" s="3602"/>
      <c r="AR414" s="3602"/>
      <c r="AS414" s="3602"/>
      <c r="AT414" s="3602"/>
      <c r="AU414" s="3602"/>
      <c r="AV414" s="3602"/>
      <c r="AW414" s="3602"/>
    </row>
    <row r="415" spans="34:49">
      <c r="AH415" s="5660"/>
      <c r="AI415" s="5814"/>
      <c r="AJ415" s="5814"/>
      <c r="AK415" s="3602"/>
      <c r="AL415" s="3602"/>
      <c r="AM415" s="3602"/>
      <c r="AN415" s="3602"/>
      <c r="AO415" s="3602"/>
      <c r="AP415" s="3602"/>
      <c r="AQ415" s="3602"/>
      <c r="AR415" s="3602"/>
      <c r="AS415" s="3602"/>
      <c r="AT415" s="3602"/>
      <c r="AU415" s="3602"/>
      <c r="AV415" s="3602"/>
      <c r="AW415" s="3602"/>
    </row>
    <row r="416" spans="34:49" ht="15" thickBot="1">
      <c r="AH416" s="5742" t="s">
        <v>1368</v>
      </c>
      <c r="AI416" s="5814"/>
      <c r="AJ416" s="5814"/>
      <c r="AK416" s="3602"/>
      <c r="AL416" s="3602"/>
      <c r="AM416" s="3602"/>
      <c r="AN416" s="3602"/>
      <c r="AO416" s="3602"/>
      <c r="AP416" s="3602"/>
      <c r="AQ416" s="3602"/>
      <c r="AR416" s="3602"/>
      <c r="AS416" s="3602"/>
      <c r="AT416" s="3602"/>
      <c r="AU416" s="3602"/>
      <c r="AV416" s="3602"/>
      <c r="AW416" s="3602"/>
    </row>
    <row r="417" spans="34:49">
      <c r="AH417" s="5579"/>
      <c r="AI417" s="5772"/>
      <c r="AJ417" s="5773" t="s">
        <v>14</v>
      </c>
      <c r="AK417" s="5773" t="s">
        <v>12</v>
      </c>
      <c r="AL417" s="5773"/>
      <c r="AM417" s="5773"/>
      <c r="AN417" s="5773" t="s">
        <v>15</v>
      </c>
      <c r="AO417" s="5773" t="s">
        <v>12</v>
      </c>
      <c r="AP417" s="5773" t="s">
        <v>12</v>
      </c>
      <c r="AQ417" s="5773"/>
      <c r="AR417" s="5773"/>
      <c r="AS417" s="5773"/>
      <c r="AT417" s="5773"/>
      <c r="AU417" s="5773" t="s">
        <v>0</v>
      </c>
      <c r="AV417" s="5774"/>
      <c r="AW417" s="5775"/>
    </row>
    <row r="418" spans="34:49">
      <c r="AH418" s="5580" t="s">
        <v>4</v>
      </c>
      <c r="AI418" s="5776" t="s">
        <v>18</v>
      </c>
      <c r="AJ418" s="5777" t="s">
        <v>19</v>
      </c>
      <c r="AK418" s="5777" t="s">
        <v>19</v>
      </c>
      <c r="AL418" s="5777" t="s">
        <v>20</v>
      </c>
      <c r="AM418" s="5777" t="s">
        <v>21</v>
      </c>
      <c r="AN418" s="5777" t="s">
        <v>22</v>
      </c>
      <c r="AO418" s="5777" t="s">
        <v>23</v>
      </c>
      <c r="AP418" s="5777" t="s">
        <v>23</v>
      </c>
      <c r="AQ418" s="5777" t="s">
        <v>24</v>
      </c>
      <c r="AR418" s="5777" t="s">
        <v>20</v>
      </c>
      <c r="AS418" s="5777" t="s">
        <v>25</v>
      </c>
      <c r="AT418" s="5777" t="s">
        <v>0</v>
      </c>
      <c r="AU418" s="5777" t="s">
        <v>1363</v>
      </c>
      <c r="AV418" s="5778" t="s">
        <v>1388</v>
      </c>
      <c r="AW418" s="5779" t="s">
        <v>26</v>
      </c>
    </row>
    <row r="419" spans="34:49" ht="15" thickBot="1">
      <c r="AH419" s="5581"/>
      <c r="AI419" s="5780"/>
      <c r="AJ419" s="5781" t="s">
        <v>3</v>
      </c>
      <c r="AK419" s="5781" t="s">
        <v>18</v>
      </c>
      <c r="AL419" s="5781"/>
      <c r="AM419" s="5781"/>
      <c r="AN419" s="5781" t="s">
        <v>21</v>
      </c>
      <c r="AO419" s="5781" t="s">
        <v>27</v>
      </c>
      <c r="AP419" s="5781" t="s">
        <v>28</v>
      </c>
      <c r="AQ419" s="5781"/>
      <c r="AR419" s="5781"/>
      <c r="AS419" s="5781"/>
      <c r="AT419" s="5781"/>
      <c r="AU419" s="5781" t="s">
        <v>11</v>
      </c>
      <c r="AV419" s="5782"/>
      <c r="AW419" s="5783"/>
    </row>
    <row r="420" spans="34:49">
      <c r="AH420" s="5801"/>
      <c r="AI420" s="5815"/>
      <c r="AJ420" s="5583"/>
      <c r="AK420" s="5802"/>
      <c r="AL420" s="5590"/>
      <c r="AM420" s="5583"/>
      <c r="AN420" s="5793"/>
      <c r="AO420" s="5588"/>
      <c r="AP420" s="5585"/>
      <c r="AQ420" s="5583"/>
      <c r="AR420" s="5590"/>
      <c r="AS420" s="5590"/>
      <c r="AT420" s="5591"/>
      <c r="AU420" s="5793"/>
      <c r="AV420" s="3565"/>
      <c r="AW420" s="5857"/>
    </row>
    <row r="421" spans="34:49">
      <c r="AH421" s="5823"/>
      <c r="AI421" s="5631"/>
      <c r="AJ421" s="5594"/>
      <c r="AK421" s="5606"/>
      <c r="AL421" s="5598"/>
      <c r="AM421" s="5594"/>
      <c r="AN421" s="5608"/>
      <c r="AO421" s="4482"/>
      <c r="AP421" s="5595"/>
      <c r="AQ421" s="5594"/>
      <c r="AR421" s="5598"/>
      <c r="AS421" s="5598"/>
      <c r="AT421" s="5600"/>
      <c r="AU421" s="5608"/>
      <c r="AV421" s="2091"/>
      <c r="AW421" s="5858"/>
    </row>
    <row r="422" spans="34:49">
      <c r="AH422" s="5823"/>
      <c r="AI422" s="5631"/>
      <c r="AJ422" s="5594"/>
      <c r="AK422" s="5606"/>
      <c r="AL422" s="5598"/>
      <c r="AM422" s="5594"/>
      <c r="AN422" s="5608"/>
      <c r="AO422" s="4482"/>
      <c r="AP422" s="5595"/>
      <c r="AQ422" s="5594"/>
      <c r="AR422" s="5598"/>
      <c r="AS422" s="5598"/>
      <c r="AT422" s="5600"/>
      <c r="AU422" s="5608"/>
      <c r="AV422" s="2091"/>
      <c r="AW422" s="5858"/>
    </row>
    <row r="423" spans="34:49">
      <c r="AH423" s="5823"/>
      <c r="AI423" s="5631"/>
      <c r="AJ423" s="5594"/>
      <c r="AK423" s="5606"/>
      <c r="AL423" s="5598"/>
      <c r="AM423" s="5594"/>
      <c r="AN423" s="5608"/>
      <c r="AO423" s="4482"/>
      <c r="AP423" s="5595"/>
      <c r="AQ423" s="5594"/>
      <c r="AR423" s="5598"/>
      <c r="AS423" s="5598"/>
      <c r="AT423" s="5600"/>
      <c r="AU423" s="5608"/>
      <c r="AV423" s="2091"/>
      <c r="AW423" s="5858"/>
    </row>
    <row r="424" spans="34:49">
      <c r="AH424" s="5817"/>
      <c r="AI424" s="5626"/>
      <c r="AJ424" s="5612"/>
      <c r="AK424" s="5627"/>
      <c r="AL424" s="5630"/>
      <c r="AM424" s="5612"/>
      <c r="AN424" s="5629"/>
      <c r="AO424" s="5614"/>
      <c r="AP424" s="5610"/>
      <c r="AQ424" s="5612"/>
      <c r="AR424" s="5630"/>
      <c r="AS424" s="5630"/>
      <c r="AT424" s="5616"/>
      <c r="AU424" s="5629"/>
      <c r="AV424" s="2091"/>
      <c r="AW424" s="5859"/>
    </row>
    <row r="425" spans="34:49">
      <c r="AH425" s="5823"/>
      <c r="AI425" s="5631"/>
      <c r="AJ425" s="5594"/>
      <c r="AK425" s="5606"/>
      <c r="AL425" s="5598"/>
      <c r="AM425" s="5594"/>
      <c r="AN425" s="5608"/>
      <c r="AO425" s="4482"/>
      <c r="AP425" s="5595"/>
      <c r="AQ425" s="5594"/>
      <c r="AR425" s="5598"/>
      <c r="AS425" s="5598"/>
      <c r="AT425" s="5600"/>
      <c r="AU425" s="5608"/>
      <c r="AV425" s="2091"/>
      <c r="AW425" s="5860"/>
    </row>
    <row r="426" spans="34:49">
      <c r="AH426" s="5817"/>
      <c r="AI426" s="5626"/>
      <c r="AJ426" s="5612"/>
      <c r="AK426" s="5627"/>
      <c r="AL426" s="5861"/>
      <c r="AM426" s="5612"/>
      <c r="AN426" s="5629"/>
      <c r="AO426" s="5614"/>
      <c r="AP426" s="5610"/>
      <c r="AQ426" s="5612"/>
      <c r="AR426" s="5630"/>
      <c r="AS426" s="5630"/>
      <c r="AT426" s="5616"/>
      <c r="AU426" s="5629"/>
      <c r="AV426" s="2091"/>
      <c r="AW426" s="2150"/>
    </row>
    <row r="427" spans="34:49">
      <c r="AH427" s="5817"/>
      <c r="AI427" s="5626"/>
      <c r="AJ427" s="5612"/>
      <c r="AK427" s="5627"/>
      <c r="AL427" s="5628"/>
      <c r="AM427" s="5612"/>
      <c r="AN427" s="5629"/>
      <c r="AO427" s="5614"/>
      <c r="AP427" s="5610"/>
      <c r="AQ427" s="5612"/>
      <c r="AR427" s="5630"/>
      <c r="AS427" s="5630"/>
      <c r="AT427" s="5616"/>
      <c r="AU427" s="5629"/>
      <c r="AV427" s="2146"/>
      <c r="AW427" s="2128"/>
    </row>
    <row r="428" spans="34:49">
      <c r="AH428" s="5823"/>
      <c r="AI428" s="5631"/>
      <c r="AJ428" s="5589"/>
      <c r="AK428" s="5606"/>
      <c r="AL428" s="5671"/>
      <c r="AM428" s="5594"/>
      <c r="AN428" s="5608"/>
      <c r="AO428" s="4482"/>
      <c r="AP428" s="5595"/>
      <c r="AQ428" s="5594"/>
      <c r="AR428" s="5598"/>
      <c r="AS428" s="5598"/>
      <c r="AT428" s="5600"/>
      <c r="AU428" s="5608"/>
      <c r="AV428" s="2146"/>
      <c r="AW428" s="5858"/>
    </row>
    <row r="429" spans="34:49">
      <c r="AH429" s="5817"/>
      <c r="AI429" s="5631"/>
      <c r="AJ429" s="5612"/>
      <c r="AK429" s="5606"/>
      <c r="AL429" s="5607"/>
      <c r="AM429" s="5594"/>
      <c r="AN429" s="5608"/>
      <c r="AO429" s="4482"/>
      <c r="AP429" s="5595"/>
      <c r="AQ429" s="5594"/>
      <c r="AR429" s="5598"/>
      <c r="AS429" s="5630"/>
      <c r="AT429" s="5616"/>
      <c r="AU429" s="5629"/>
      <c r="AV429" s="5589"/>
      <c r="AW429" s="5860"/>
    </row>
    <row r="430" spans="34:49">
      <c r="AH430" s="5823"/>
      <c r="AI430" s="5631"/>
      <c r="AJ430" s="5589"/>
      <c r="AK430" s="5606"/>
      <c r="AL430" s="5671"/>
      <c r="AM430" s="5594"/>
      <c r="AN430" s="5608"/>
      <c r="AO430" s="4482"/>
      <c r="AP430" s="5595"/>
      <c r="AQ430" s="5594"/>
      <c r="AR430" s="5598"/>
      <c r="AS430" s="5598"/>
      <c r="AT430" s="5600"/>
      <c r="AU430" s="5608"/>
      <c r="AV430" s="5632"/>
      <c r="AW430" s="5888"/>
    </row>
    <row r="431" spans="34:49">
      <c r="AH431" s="5817"/>
      <c r="AI431" s="5631"/>
      <c r="AJ431" s="5594"/>
      <c r="AK431" s="5606"/>
      <c r="AL431" s="5607"/>
      <c r="AM431" s="5594"/>
      <c r="AN431" s="5608"/>
      <c r="AO431" s="4482"/>
      <c r="AP431" s="5889"/>
      <c r="AQ431" s="5594"/>
      <c r="AR431" s="5598"/>
      <c r="AS431" s="5630"/>
      <c r="AT431" s="5616"/>
      <c r="AU431" s="5629"/>
      <c r="AV431" s="5589"/>
      <c r="AW431" s="5888"/>
    </row>
    <row r="432" spans="34:49">
      <c r="AH432" s="5823"/>
      <c r="AI432" s="5631"/>
      <c r="AJ432" s="5594"/>
      <c r="AK432" s="5606"/>
      <c r="AL432" s="5607"/>
      <c r="AM432" s="5594"/>
      <c r="AN432" s="5608"/>
      <c r="AO432" s="4482"/>
      <c r="AP432" s="5889"/>
      <c r="AQ432" s="5594"/>
      <c r="AR432" s="5598"/>
      <c r="AS432" s="5598"/>
      <c r="AT432" s="5600"/>
      <c r="AU432" s="5608"/>
      <c r="AV432" s="5589"/>
      <c r="AW432" s="5888"/>
    </row>
    <row r="433" spans="34:49">
      <c r="AH433" s="5823"/>
      <c r="AI433" s="5631"/>
      <c r="AJ433" s="5589"/>
      <c r="AK433" s="5606"/>
      <c r="AL433" s="5671"/>
      <c r="AM433" s="5594"/>
      <c r="AN433" s="5608"/>
      <c r="AO433" s="4482"/>
      <c r="AP433" s="5889"/>
      <c r="AQ433" s="5594"/>
      <c r="AR433" s="5598"/>
      <c r="AS433" s="5598"/>
      <c r="AT433" s="5600"/>
      <c r="AU433" s="5608"/>
      <c r="AV433" s="5632"/>
      <c r="AW433" s="5888"/>
    </row>
    <row r="434" spans="34:49">
      <c r="AH434" s="5823"/>
      <c r="AI434" s="5631"/>
      <c r="AJ434" s="5589"/>
      <c r="AK434" s="5606"/>
      <c r="AL434" s="5607"/>
      <c r="AM434" s="5594"/>
      <c r="AN434" s="5608"/>
      <c r="AO434" s="4482"/>
      <c r="AP434" s="5889"/>
      <c r="AQ434" s="5594"/>
      <c r="AR434" s="5598"/>
      <c r="AS434" s="5598"/>
      <c r="AT434" s="5600"/>
      <c r="AU434" s="5608"/>
      <c r="AV434" s="5632"/>
      <c r="AW434" s="5888"/>
    </row>
    <row r="435" spans="34:49">
      <c r="AH435" s="5823"/>
      <c r="AI435" s="5631"/>
      <c r="AJ435" s="5589"/>
      <c r="AK435" s="5606"/>
      <c r="AL435" s="5671"/>
      <c r="AM435" s="5594"/>
      <c r="AN435" s="5608"/>
      <c r="AO435" s="4482"/>
      <c r="AP435" s="5889"/>
      <c r="AQ435" s="5594"/>
      <c r="AR435" s="5598"/>
      <c r="AS435" s="5598"/>
      <c r="AT435" s="5616"/>
      <c r="AU435" s="5629"/>
      <c r="AV435" s="5632"/>
      <c r="AW435" s="6293"/>
    </row>
    <row r="436" spans="34:49">
      <c r="AH436" s="5817"/>
      <c r="AI436" s="5631"/>
      <c r="AJ436" s="5612"/>
      <c r="AK436" s="5606"/>
      <c r="AL436" s="5607"/>
      <c r="AM436" s="5594"/>
      <c r="AN436" s="5608"/>
      <c r="AO436" s="4482"/>
      <c r="AP436" s="5889"/>
      <c r="AQ436" s="5594"/>
      <c r="AR436" s="5598"/>
      <c r="AS436" s="5630"/>
      <c r="AT436" s="5616"/>
      <c r="AU436" s="5629"/>
      <c r="AV436" s="5589"/>
      <c r="AW436" s="6294"/>
    </row>
    <row r="437" spans="34:49">
      <c r="AH437" s="5823"/>
      <c r="AI437" s="5631"/>
      <c r="AJ437" s="5612"/>
      <c r="AK437" s="5606"/>
      <c r="AL437" s="5607"/>
      <c r="AM437" s="5594"/>
      <c r="AN437" s="5608"/>
      <c r="AO437" s="4482"/>
      <c r="AP437" s="5889"/>
      <c r="AQ437" s="5594"/>
      <c r="AR437" s="5598"/>
      <c r="AS437" s="5598"/>
      <c r="AT437" s="5600"/>
      <c r="AU437" s="5608"/>
      <c r="AV437" s="5589"/>
      <c r="AW437" s="6294"/>
    </row>
    <row r="438" spans="34:49">
      <c r="AH438" s="5823"/>
      <c r="AI438" s="5631"/>
      <c r="AJ438" s="5589"/>
      <c r="AK438" s="5606"/>
      <c r="AL438" s="5607"/>
      <c r="AM438" s="5594"/>
      <c r="AN438" s="5608"/>
      <c r="AO438" s="4482"/>
      <c r="AP438" s="5889"/>
      <c r="AQ438" s="5594"/>
      <c r="AR438" s="5598"/>
      <c r="AS438" s="5598"/>
      <c r="AT438" s="5600"/>
      <c r="AU438" s="5608"/>
      <c r="AV438" s="5589"/>
      <c r="AW438" s="6294"/>
    </row>
    <row r="439" spans="34:49">
      <c r="AH439" s="5817"/>
      <c r="AI439" s="5631"/>
      <c r="AJ439" s="5589"/>
      <c r="AK439" s="5606"/>
      <c r="AL439" s="5607"/>
      <c r="AM439" s="5594"/>
      <c r="AN439" s="5608"/>
      <c r="AO439" s="4482"/>
      <c r="AP439" s="5889"/>
      <c r="AQ439" s="5594"/>
      <c r="AR439" s="5598"/>
      <c r="AS439" s="5630"/>
      <c r="AT439" s="5616"/>
      <c r="AU439" s="5629"/>
      <c r="AV439" s="5589"/>
      <c r="AW439" s="6294"/>
    </row>
    <row r="440" spans="34:49">
      <c r="AH440" s="5823"/>
      <c r="AI440" s="5631"/>
      <c r="AJ440" s="5589"/>
      <c r="AK440" s="5606"/>
      <c r="AL440" s="5607"/>
      <c r="AM440" s="5594"/>
      <c r="AN440" s="5608"/>
      <c r="AO440" s="4482"/>
      <c r="AP440" s="5889"/>
      <c r="AQ440" s="5594"/>
      <c r="AR440" s="5598"/>
      <c r="AS440" s="5598"/>
      <c r="AT440" s="5600"/>
      <c r="AU440" s="5608"/>
      <c r="AV440" s="5632"/>
      <c r="AW440" s="6294"/>
    </row>
    <row r="441" spans="34:49">
      <c r="AH441" s="5825"/>
      <c r="AI441" s="5885"/>
      <c r="AJ441" s="5646"/>
      <c r="AK441" s="5728"/>
      <c r="AL441" s="5729"/>
      <c r="AM441" s="5646"/>
      <c r="AN441" s="5649"/>
      <c r="AO441" s="5648"/>
      <c r="AP441" s="5644"/>
      <c r="AQ441" s="5646"/>
      <c r="AR441" s="5880"/>
      <c r="AS441" s="5740"/>
      <c r="AT441" s="5709"/>
      <c r="AU441" s="5711"/>
      <c r="AV441" s="5643"/>
      <c r="AW441" s="5888"/>
    </row>
    <row r="442" spans="34:49">
      <c r="AH442" s="5884"/>
      <c r="AI442" s="5885"/>
      <c r="AJ442" s="5646"/>
      <c r="AK442" s="5728"/>
      <c r="AL442" s="5729"/>
      <c r="AM442" s="5646"/>
      <c r="AN442" s="5649"/>
      <c r="AO442" s="5648"/>
      <c r="AP442" s="5644"/>
      <c r="AQ442" s="5646"/>
      <c r="AR442" s="5880"/>
      <c r="AS442" s="5886"/>
      <c r="AT442" s="5887"/>
      <c r="AU442" s="5879"/>
      <c r="AV442" s="5643"/>
      <c r="AW442" s="5888"/>
    </row>
    <row r="443" spans="34:49" ht="15" thickBot="1">
      <c r="AH443" s="5856"/>
      <c r="AI443" s="4185"/>
      <c r="AJ443" s="4185"/>
      <c r="AK443" s="4185"/>
      <c r="AL443" s="4185"/>
      <c r="AM443" s="4185"/>
      <c r="AN443" s="4185"/>
      <c r="AO443" s="2151"/>
      <c r="AP443" s="4185"/>
      <c r="AQ443" s="4185"/>
      <c r="AR443" s="5830"/>
      <c r="AS443" s="5830"/>
      <c r="AT443" s="4185"/>
      <c r="AU443" s="4185"/>
      <c r="AV443" s="2151"/>
      <c r="AW443" s="5862"/>
    </row>
    <row r="444" spans="34:49" ht="23.4">
      <c r="AH444" s="2231"/>
      <c r="AI444" s="2231"/>
      <c r="AJ444" s="2024"/>
      <c r="AK444" s="2024"/>
      <c r="AL444" s="2154"/>
      <c r="AM444" s="2024"/>
      <c r="AN444" s="2024"/>
      <c r="AO444" s="2024"/>
      <c r="AP444" s="2024"/>
      <c r="AQ444" s="2024"/>
      <c r="AR444" s="2024"/>
      <c r="AS444" s="6362"/>
      <c r="AT444" s="4955"/>
      <c r="AU444" s="4955"/>
      <c r="AV444" s="2024"/>
      <c r="AW444" s="4955"/>
    </row>
    <row r="445" spans="34:49" ht="24" thickBot="1">
      <c r="AH445" s="3880" t="s">
        <v>1436</v>
      </c>
      <c r="AI445" s="3880"/>
      <c r="AJ445" s="2027" t="s">
        <v>1437</v>
      </c>
      <c r="AK445" s="2027"/>
      <c r="AL445" s="3881"/>
      <c r="AM445" s="2027"/>
      <c r="AN445" s="2027"/>
      <c r="AO445" s="2027"/>
      <c r="AP445" s="2027"/>
      <c r="AQ445" s="2027"/>
      <c r="AR445" s="2027" t="s">
        <v>739</v>
      </c>
      <c r="AS445" s="6364"/>
      <c r="AT445" s="6363"/>
      <c r="AU445" s="6363"/>
      <c r="AV445" s="2027"/>
      <c r="AW445" s="4955"/>
    </row>
    <row r="446" spans="34:49">
      <c r="AH446" s="5817"/>
      <c r="AI446" s="5599"/>
      <c r="AJ446" s="5589"/>
      <c r="AK446" s="5627"/>
      <c r="AL446" s="5611"/>
      <c r="AM446" s="5612"/>
      <c r="AN446" s="5616"/>
      <c r="AO446" s="5614"/>
      <c r="AP446" s="6288"/>
      <c r="AQ446" s="5599"/>
      <c r="AR446" s="5615"/>
      <c r="AS446" s="5615"/>
      <c r="AT446" s="5616"/>
      <c r="AU446" s="5616"/>
      <c r="AV446" s="3127"/>
      <c r="AW446" s="5857"/>
    </row>
    <row r="447" spans="34:49">
      <c r="AH447" s="5817"/>
      <c r="AI447" s="6311"/>
      <c r="AJ447" s="6311"/>
      <c r="AK447" s="6365"/>
      <c r="AL447" s="6313"/>
      <c r="AM447" s="6314"/>
      <c r="AN447" s="6315"/>
      <c r="AO447" s="6366"/>
      <c r="AP447" s="6367"/>
      <c r="AQ447" s="6311"/>
      <c r="AR447" s="6317"/>
      <c r="AS447" s="6317"/>
      <c r="AT447" s="6315"/>
      <c r="AU447" s="6315"/>
      <c r="AV447" s="3255"/>
      <c r="AW447" s="6368"/>
    </row>
    <row r="448" spans="34:49">
      <c r="AH448" s="5884"/>
      <c r="AI448" s="5885"/>
      <c r="AJ448" s="5646"/>
      <c r="AK448" s="5728"/>
      <c r="AL448" s="5729"/>
      <c r="AM448" s="5646"/>
      <c r="AN448" s="5649"/>
      <c r="AO448" s="5648"/>
      <c r="AP448" s="5644"/>
      <c r="AQ448" s="5646"/>
      <c r="AR448" s="5880"/>
      <c r="AS448" s="5886"/>
      <c r="AT448" s="5887"/>
      <c r="AU448" s="5879"/>
      <c r="AV448" s="5643"/>
      <c r="AW448" s="5888"/>
    </row>
    <row r="449" spans="34:49" ht="15" thickBot="1">
      <c r="AH449" s="5856"/>
      <c r="AI449" s="4185"/>
      <c r="AJ449" s="4185"/>
      <c r="AK449" s="4185"/>
      <c r="AL449" s="4185"/>
      <c r="AM449" s="4185"/>
      <c r="AN449" s="4185"/>
      <c r="AO449" s="2151"/>
      <c r="AP449" s="4185"/>
      <c r="AQ449" s="4185"/>
      <c r="AR449" s="5830"/>
      <c r="AS449" s="5830"/>
      <c r="AT449" s="4185"/>
      <c r="AU449" s="4185"/>
      <c r="AV449" s="2151"/>
      <c r="AW449" s="5862"/>
    </row>
    <row r="450" spans="34:49">
      <c r="AH450" s="5660"/>
      <c r="AI450" s="5814"/>
      <c r="AJ450" s="5814"/>
      <c r="AK450" s="3602"/>
      <c r="AL450" s="3602"/>
      <c r="AM450" s="3602"/>
      <c r="AN450" s="3602"/>
      <c r="AO450" s="3602"/>
      <c r="AP450" s="3602"/>
      <c r="AQ450" s="3602"/>
      <c r="AR450" s="3602"/>
      <c r="AS450" s="3602"/>
      <c r="AT450" s="3602"/>
      <c r="AU450" s="3602"/>
      <c r="AV450" s="3602"/>
      <c r="AW450" s="3602"/>
    </row>
    <row r="451" spans="34:49" ht="15" thickBot="1">
      <c r="AH451" s="5742" t="s">
        <v>1407</v>
      </c>
      <c r="AI451" s="5863" t="s">
        <v>1410</v>
      </c>
      <c r="AJ451" s="5814"/>
      <c r="AK451" s="3602"/>
      <c r="AL451" s="3602"/>
      <c r="AM451" s="3602"/>
      <c r="AN451" s="3602"/>
      <c r="AO451" s="3602"/>
      <c r="AP451" s="3602"/>
      <c r="AQ451" s="3602"/>
      <c r="AR451" s="3602"/>
      <c r="AS451" s="3602"/>
      <c r="AT451" s="3602"/>
      <c r="AU451" s="3602"/>
      <c r="AV451" s="3602"/>
      <c r="AW451" s="3602"/>
    </row>
    <row r="452" spans="34:49">
      <c r="AH452" s="5579"/>
      <c r="AI452" s="5772"/>
      <c r="AJ452" s="5773" t="s">
        <v>14</v>
      </c>
      <c r="AK452" s="5773" t="s">
        <v>12</v>
      </c>
      <c r="AL452" s="5773"/>
      <c r="AM452" s="5773"/>
      <c r="AN452" s="5773" t="s">
        <v>15</v>
      </c>
      <c r="AO452" s="5773" t="s">
        <v>12</v>
      </c>
      <c r="AP452" s="5773" t="s">
        <v>12</v>
      </c>
      <c r="AQ452" s="5773"/>
      <c r="AR452" s="5773"/>
      <c r="AS452" s="5773"/>
      <c r="AT452" s="5773"/>
      <c r="AU452" s="5773" t="s">
        <v>0</v>
      </c>
      <c r="AV452" s="5774"/>
      <c r="AW452" s="5775"/>
    </row>
    <row r="453" spans="34:49">
      <c r="AH453" s="5580" t="s">
        <v>4</v>
      </c>
      <c r="AI453" s="5776" t="s">
        <v>18</v>
      </c>
      <c r="AJ453" s="5777" t="s">
        <v>19</v>
      </c>
      <c r="AK453" s="5777" t="s">
        <v>19</v>
      </c>
      <c r="AL453" s="5777" t="s">
        <v>20</v>
      </c>
      <c r="AM453" s="5777" t="s">
        <v>21</v>
      </c>
      <c r="AN453" s="5777" t="s">
        <v>22</v>
      </c>
      <c r="AO453" s="5777" t="s">
        <v>23</v>
      </c>
      <c r="AP453" s="5777" t="s">
        <v>23</v>
      </c>
      <c r="AQ453" s="5777" t="s">
        <v>24</v>
      </c>
      <c r="AR453" s="5777" t="s">
        <v>20</v>
      </c>
      <c r="AS453" s="5777" t="s">
        <v>25</v>
      </c>
      <c r="AT453" s="5777" t="s">
        <v>0</v>
      </c>
      <c r="AU453" s="5777" t="s">
        <v>1363</v>
      </c>
      <c r="AV453" s="5778" t="s">
        <v>1388</v>
      </c>
      <c r="AW453" s="5779" t="s">
        <v>26</v>
      </c>
    </row>
    <row r="454" spans="34:49" ht="15" thickBot="1">
      <c r="AH454" s="5581"/>
      <c r="AI454" s="5780"/>
      <c r="AJ454" s="5781" t="s">
        <v>3</v>
      </c>
      <c r="AK454" s="5781" t="s">
        <v>18</v>
      </c>
      <c r="AL454" s="5781"/>
      <c r="AM454" s="5781"/>
      <c r="AN454" s="5781" t="s">
        <v>21</v>
      </c>
      <c r="AO454" s="5781" t="s">
        <v>27</v>
      </c>
      <c r="AP454" s="5781" t="s">
        <v>28</v>
      </c>
      <c r="AQ454" s="5781"/>
      <c r="AR454" s="5781"/>
      <c r="AS454" s="5781"/>
      <c r="AT454" s="5781"/>
      <c r="AU454" s="5781" t="s">
        <v>11</v>
      </c>
      <c r="AV454" s="5782"/>
      <c r="AW454" s="5783"/>
    </row>
    <row r="455" spans="34:49">
      <c r="AH455" s="5801"/>
      <c r="AI455" s="5815"/>
      <c r="AJ455" s="5589"/>
      <c r="AK455" s="5802"/>
      <c r="AL455" s="5590"/>
      <c r="AM455" s="5583"/>
      <c r="AN455" s="5793"/>
      <c r="AO455" s="5588"/>
      <c r="AP455" s="5585"/>
      <c r="AQ455" s="5583"/>
      <c r="AR455" s="5590"/>
      <c r="AS455" s="5590"/>
      <c r="AT455" s="5591"/>
      <c r="AU455" s="5793"/>
      <c r="AV455" s="2091"/>
      <c r="AW455" s="5763"/>
    </row>
    <row r="456" spans="34:49">
      <c r="AH456" s="5594"/>
      <c r="AI456" s="5589"/>
      <c r="AJ456" s="5589"/>
      <c r="AK456" s="5595"/>
      <c r="AL456" s="5596"/>
      <c r="AM456" s="5589"/>
      <c r="AN456" s="5597"/>
      <c r="AO456" s="4482"/>
      <c r="AP456" s="5634"/>
      <c r="AQ456" s="5589"/>
      <c r="AR456" s="5598"/>
      <c r="AS456" s="5589"/>
      <c r="AT456" s="5600"/>
      <c r="AU456" s="5600"/>
      <c r="AV456" s="5632"/>
      <c r="AW456" s="2150"/>
    </row>
    <row r="457" spans="34:49">
      <c r="AH457" s="5855"/>
      <c r="AI457" s="3674"/>
      <c r="AJ457" s="3674"/>
      <c r="AK457" s="2091"/>
      <c r="AL457" s="2091"/>
      <c r="AM457" s="2091"/>
      <c r="AN457" s="2091"/>
      <c r="AO457" s="2091"/>
      <c r="AP457" s="2091"/>
      <c r="AQ457" s="2091"/>
      <c r="AR457" s="3546"/>
      <c r="AS457" s="3546"/>
      <c r="AT457" s="2091"/>
      <c r="AU457" s="2091"/>
      <c r="AV457" s="2091"/>
      <c r="AW457" s="2150"/>
    </row>
    <row r="458" spans="34:49">
      <c r="AH458" s="5855"/>
      <c r="AI458" s="3674"/>
      <c r="AJ458" s="3674"/>
      <c r="AK458" s="2091"/>
      <c r="AL458" s="2091"/>
      <c r="AM458" s="2091"/>
      <c r="AN458" s="2091"/>
      <c r="AO458" s="2091"/>
      <c r="AP458" s="2091"/>
      <c r="AQ458" s="2091"/>
      <c r="AR458" s="3546"/>
      <c r="AS458" s="3546"/>
      <c r="AT458" s="2091"/>
      <c r="AU458" s="2091"/>
      <c r="AV458" s="2091"/>
      <c r="AW458" s="2150"/>
    </row>
    <row r="459" spans="34:49">
      <c r="AH459" s="5855"/>
      <c r="AI459" s="3674"/>
      <c r="AJ459" s="3674"/>
      <c r="AK459" s="2091"/>
      <c r="AL459" s="2091"/>
      <c r="AM459" s="2091"/>
      <c r="AN459" s="2091"/>
      <c r="AO459" s="2091"/>
      <c r="AP459" s="2091"/>
      <c r="AQ459" s="2091"/>
      <c r="AR459" s="3546"/>
      <c r="AS459" s="3546"/>
      <c r="AT459" s="2091"/>
      <c r="AU459" s="2091"/>
      <c r="AV459" s="2091"/>
      <c r="AW459" s="2150"/>
    </row>
    <row r="460" spans="34:49">
      <c r="AH460" s="5855"/>
      <c r="AI460" s="3674"/>
      <c r="AJ460" s="3674"/>
      <c r="AK460" s="2091"/>
      <c r="AL460" s="2091"/>
      <c r="AM460" s="2091"/>
      <c r="AN460" s="2091"/>
      <c r="AO460" s="2091"/>
      <c r="AP460" s="2091"/>
      <c r="AQ460" s="2091"/>
      <c r="AR460" s="3546"/>
      <c r="AS460" s="3546"/>
      <c r="AT460" s="2091"/>
      <c r="AU460" s="2091"/>
      <c r="AV460" s="2091"/>
      <c r="AW460" s="2150"/>
    </row>
    <row r="461" spans="34:49">
      <c r="AH461" s="5855"/>
      <c r="AI461" s="3674"/>
      <c r="AJ461" s="3674"/>
      <c r="AK461" s="2091"/>
      <c r="AL461" s="2091"/>
      <c r="AM461" s="2091"/>
      <c r="AN461" s="2091"/>
      <c r="AO461" s="2091"/>
      <c r="AP461" s="2091"/>
      <c r="AQ461" s="2091"/>
      <c r="AR461" s="3546"/>
      <c r="AS461" s="3546"/>
      <c r="AT461" s="2091"/>
      <c r="AU461" s="2091"/>
      <c r="AV461" s="2091"/>
      <c r="AW461" s="2150"/>
    </row>
    <row r="462" spans="34:49">
      <c r="AH462" s="5855"/>
      <c r="AI462" s="3674"/>
      <c r="AJ462" s="3674"/>
      <c r="AK462" s="2091"/>
      <c r="AL462" s="2091"/>
      <c r="AM462" s="2091"/>
      <c r="AN462" s="2091"/>
      <c r="AO462" s="2091"/>
      <c r="AP462" s="2091"/>
      <c r="AQ462" s="2091"/>
      <c r="AR462" s="3546"/>
      <c r="AS462" s="3546"/>
      <c r="AT462" s="2091"/>
      <c r="AU462" s="2091"/>
      <c r="AV462" s="2091"/>
      <c r="AW462" s="2150"/>
    </row>
    <row r="463" spans="34:49">
      <c r="AH463" s="5855"/>
      <c r="AI463" s="3674"/>
      <c r="AJ463" s="3674"/>
      <c r="AK463" s="5864"/>
      <c r="AL463" s="2091"/>
      <c r="AM463" s="2091"/>
      <c r="AN463" s="2091"/>
      <c r="AO463" s="2091"/>
      <c r="AP463" s="2091"/>
      <c r="AQ463" s="2091"/>
      <c r="AR463" s="3546"/>
      <c r="AS463" s="3546"/>
      <c r="AT463" s="2091"/>
      <c r="AU463" s="2091"/>
      <c r="AV463" s="2091"/>
      <c r="AW463" s="2150"/>
    </row>
    <row r="464" spans="34:49">
      <c r="AH464" s="5855"/>
      <c r="AI464" s="3674"/>
      <c r="AJ464" s="3674"/>
      <c r="AK464" s="2091"/>
      <c r="AL464" s="2091"/>
      <c r="AM464" s="2091"/>
      <c r="AN464" s="2091"/>
      <c r="AO464" s="2091"/>
      <c r="AP464" s="2091"/>
      <c r="AQ464" s="2091"/>
      <c r="AR464" s="3546"/>
      <c r="AS464" s="3546"/>
      <c r="AT464" s="2091"/>
      <c r="AU464" s="2091"/>
      <c r="AV464" s="2091"/>
      <c r="AW464" s="2150"/>
    </row>
    <row r="465" spans="34:49" ht="15" thickBot="1">
      <c r="AH465" s="5856"/>
      <c r="AI465" s="4185"/>
      <c r="AJ465" s="4185"/>
      <c r="AK465" s="2151"/>
      <c r="AL465" s="2151"/>
      <c r="AM465" s="2151"/>
      <c r="AN465" s="2151"/>
      <c r="AO465" s="2151"/>
      <c r="AP465" s="2151"/>
      <c r="AQ465" s="2151"/>
      <c r="AR465" s="5865"/>
      <c r="AS465" s="5865"/>
      <c r="AT465" s="2151"/>
      <c r="AU465" s="2151"/>
      <c r="AV465" s="2151"/>
      <c r="AW465" s="2152"/>
    </row>
    <row r="466" spans="34:49">
      <c r="AH466" s="5660"/>
      <c r="AI466" s="5814"/>
      <c r="AJ466" s="5814"/>
      <c r="AK466" s="3602"/>
      <c r="AL466" s="3602"/>
      <c r="AM466" s="3602"/>
      <c r="AN466" s="3602"/>
      <c r="AO466" s="3602"/>
      <c r="AP466" s="3602"/>
      <c r="AQ466" s="3602"/>
      <c r="AR466" s="3602"/>
      <c r="AS466" s="3602"/>
      <c r="AT466" s="3602"/>
      <c r="AU466" s="3602"/>
      <c r="AV466" s="3602"/>
      <c r="AW466" s="3602"/>
    </row>
    <row r="467" spans="34:49">
      <c r="AH467" s="5660"/>
      <c r="AI467" s="5814"/>
      <c r="AJ467" s="5814"/>
      <c r="AK467" s="3602"/>
      <c r="AL467" s="3602"/>
      <c r="AM467" s="3602"/>
      <c r="AN467" s="3602"/>
      <c r="AO467" s="3602"/>
      <c r="AP467" s="3602"/>
      <c r="AQ467" s="3602"/>
      <c r="AR467" s="3602"/>
      <c r="AS467" s="3602"/>
      <c r="AT467" s="3602"/>
      <c r="AU467" s="3602"/>
      <c r="AV467" s="3602"/>
      <c r="AW467" s="3602"/>
    </row>
    <row r="468" spans="34:49" ht="15" thickBot="1">
      <c r="AH468" s="5742" t="s">
        <v>823</v>
      </c>
      <c r="AI468" s="2024" t="s">
        <v>824</v>
      </c>
      <c r="AJ468" s="2024"/>
      <c r="AK468" s="2154"/>
      <c r="AL468" s="2024"/>
      <c r="AM468" s="2024"/>
      <c r="AN468" s="2024"/>
      <c r="AO468" s="2024"/>
      <c r="AP468" s="2024"/>
      <c r="AQ468" s="3602"/>
      <c r="AR468" s="3602"/>
      <c r="AS468" s="3602"/>
      <c r="AT468" s="3602"/>
      <c r="AU468" s="3602"/>
      <c r="AV468" s="3602"/>
      <c r="AW468" s="3602"/>
    </row>
    <row r="469" spans="34:49">
      <c r="AH469" s="5579"/>
      <c r="AI469" s="5772"/>
      <c r="AJ469" s="5773" t="s">
        <v>14</v>
      </c>
      <c r="AK469" s="5773" t="s">
        <v>12</v>
      </c>
      <c r="AL469" s="5773"/>
      <c r="AM469" s="5773"/>
      <c r="AN469" s="5773" t="s">
        <v>15</v>
      </c>
      <c r="AO469" s="5773" t="s">
        <v>12</v>
      </c>
      <c r="AP469" s="5773" t="s">
        <v>12</v>
      </c>
      <c r="AQ469" s="5773"/>
      <c r="AR469" s="5773"/>
      <c r="AS469" s="5773"/>
      <c r="AT469" s="5773"/>
      <c r="AU469" s="5773" t="s">
        <v>0</v>
      </c>
      <c r="AV469" s="5774"/>
      <c r="AW469" s="5775"/>
    </row>
    <row r="470" spans="34:49">
      <c r="AH470" s="5580" t="s">
        <v>4</v>
      </c>
      <c r="AI470" s="5776" t="s">
        <v>18</v>
      </c>
      <c r="AJ470" s="5777" t="s">
        <v>19</v>
      </c>
      <c r="AK470" s="5777" t="s">
        <v>19</v>
      </c>
      <c r="AL470" s="5777" t="s">
        <v>20</v>
      </c>
      <c r="AM470" s="5777" t="s">
        <v>21</v>
      </c>
      <c r="AN470" s="5777" t="s">
        <v>22</v>
      </c>
      <c r="AO470" s="5777" t="s">
        <v>23</v>
      </c>
      <c r="AP470" s="5777" t="s">
        <v>23</v>
      </c>
      <c r="AQ470" s="5777" t="s">
        <v>24</v>
      </c>
      <c r="AR470" s="5777" t="s">
        <v>20</v>
      </c>
      <c r="AS470" s="5777" t="s">
        <v>25</v>
      </c>
      <c r="AT470" s="5777" t="s">
        <v>0</v>
      </c>
      <c r="AU470" s="5777" t="s">
        <v>1363</v>
      </c>
      <c r="AV470" s="5778" t="s">
        <v>1388</v>
      </c>
      <c r="AW470" s="5779" t="s">
        <v>26</v>
      </c>
    </row>
    <row r="471" spans="34:49" ht="15" thickBot="1">
      <c r="AH471" s="5581"/>
      <c r="AI471" s="5780"/>
      <c r="AJ471" s="5781" t="s">
        <v>3</v>
      </c>
      <c r="AK471" s="5781" t="s">
        <v>18</v>
      </c>
      <c r="AL471" s="5781"/>
      <c r="AM471" s="5781"/>
      <c r="AN471" s="5781" t="s">
        <v>21</v>
      </c>
      <c r="AO471" s="5781" t="s">
        <v>27</v>
      </c>
      <c r="AP471" s="5781" t="s">
        <v>28</v>
      </c>
      <c r="AQ471" s="5781"/>
      <c r="AR471" s="5781"/>
      <c r="AS471" s="5781"/>
      <c r="AT471" s="5781"/>
      <c r="AU471" s="5781" t="s">
        <v>11</v>
      </c>
      <c r="AV471" s="5782"/>
      <c r="AW471" s="5783"/>
    </row>
    <row r="472" spans="34:49">
      <c r="AH472" s="5791"/>
      <c r="AI472" s="5792"/>
      <c r="AJ472" s="5583"/>
      <c r="AK472" s="5585"/>
      <c r="AL472" s="5808"/>
      <c r="AM472" s="5583"/>
      <c r="AN472" s="5587"/>
      <c r="AO472" s="5588"/>
      <c r="AP472" s="5585"/>
      <c r="AQ472" s="5583"/>
      <c r="AR472" s="5590"/>
      <c r="AS472" s="5590"/>
      <c r="AT472" s="5797"/>
      <c r="AU472" s="5793"/>
      <c r="AV472" s="2091"/>
      <c r="AW472" s="5821"/>
    </row>
    <row r="473" spans="34:49">
      <c r="AH473" s="5855"/>
      <c r="AI473" s="3674"/>
      <c r="AJ473" s="3674"/>
      <c r="AK473" s="2091"/>
      <c r="AL473" s="2091"/>
      <c r="AM473" s="2091"/>
      <c r="AN473" s="2091"/>
      <c r="AO473" s="2091"/>
      <c r="AP473" s="2091"/>
      <c r="AQ473" s="2091"/>
      <c r="AR473" s="3546"/>
      <c r="AS473" s="3546"/>
      <c r="AT473" s="2091"/>
      <c r="AU473" s="2091"/>
      <c r="AV473" s="2091"/>
      <c r="AW473" s="2150"/>
    </row>
    <row r="474" spans="34:49">
      <c r="AH474" s="5855"/>
      <c r="AI474" s="3674"/>
      <c r="AJ474" s="3674"/>
      <c r="AK474" s="2091"/>
      <c r="AL474" s="2091"/>
      <c r="AM474" s="2091"/>
      <c r="AN474" s="2091"/>
      <c r="AO474" s="2091"/>
      <c r="AP474" s="2091"/>
      <c r="AQ474" s="2091"/>
      <c r="AR474" s="3546"/>
      <c r="AS474" s="3546"/>
      <c r="AT474" s="2091"/>
      <c r="AU474" s="2091"/>
      <c r="AV474" s="2091"/>
      <c r="AW474" s="2150"/>
    </row>
    <row r="475" spans="34:49">
      <c r="AH475" s="5855"/>
      <c r="AI475" s="3674"/>
      <c r="AJ475" s="3674"/>
      <c r="AK475" s="2091"/>
      <c r="AL475" s="2091"/>
      <c r="AM475" s="2091"/>
      <c r="AN475" s="2091"/>
      <c r="AO475" s="2091"/>
      <c r="AP475" s="2091"/>
      <c r="AQ475" s="2091"/>
      <c r="AR475" s="3546"/>
      <c r="AS475" s="3546"/>
      <c r="AT475" s="2091"/>
      <c r="AU475" s="2091"/>
      <c r="AV475" s="2091"/>
      <c r="AW475" s="2150"/>
    </row>
    <row r="476" spans="34:49">
      <c r="AH476" s="5855"/>
      <c r="AI476" s="3674"/>
      <c r="AJ476" s="3674"/>
      <c r="AK476" s="2091"/>
      <c r="AL476" s="2091"/>
      <c r="AM476" s="2091"/>
      <c r="AN476" s="2091"/>
      <c r="AO476" s="2091"/>
      <c r="AP476" s="2091"/>
      <c r="AQ476" s="2091"/>
      <c r="AR476" s="3546"/>
      <c r="AS476" s="3546"/>
      <c r="AT476" s="2091"/>
      <c r="AU476" s="2091"/>
      <c r="AV476" s="2091"/>
      <c r="AW476" s="2150"/>
    </row>
    <row r="477" spans="34:49">
      <c r="AH477" s="5855"/>
      <c r="AI477" s="3674"/>
      <c r="AJ477" s="3674"/>
      <c r="AK477" s="2091"/>
      <c r="AL477" s="2091"/>
      <c r="AM477" s="2091"/>
      <c r="AN477" s="2091"/>
      <c r="AO477" s="2091"/>
      <c r="AP477" s="2091"/>
      <c r="AQ477" s="2091"/>
      <c r="AR477" s="3546"/>
      <c r="AS477" s="3546"/>
      <c r="AT477" s="2091"/>
      <c r="AU477" s="2091"/>
      <c r="AV477" s="2091"/>
      <c r="AW477" s="2150"/>
    </row>
    <row r="478" spans="34:49">
      <c r="AH478" s="5855"/>
      <c r="AI478" s="3674"/>
      <c r="AJ478" s="3674"/>
      <c r="AK478" s="2091"/>
      <c r="AL478" s="2091"/>
      <c r="AM478" s="2091"/>
      <c r="AN478" s="2091"/>
      <c r="AO478" s="2091"/>
      <c r="AP478" s="2091"/>
      <c r="AQ478" s="2091"/>
      <c r="AR478" s="3546"/>
      <c r="AS478" s="3546"/>
      <c r="AT478" s="2091"/>
      <c r="AU478" s="2091"/>
      <c r="AV478" s="2091"/>
      <c r="AW478" s="2150"/>
    </row>
    <row r="479" spans="34:49">
      <c r="AH479" s="5855"/>
      <c r="AI479" s="3674"/>
      <c r="AJ479" s="3674"/>
      <c r="AK479" s="2091"/>
      <c r="AL479" s="2091"/>
      <c r="AM479" s="2091"/>
      <c r="AN479" s="2091"/>
      <c r="AO479" s="2091"/>
      <c r="AP479" s="2091"/>
      <c r="AQ479" s="2091"/>
      <c r="AR479" s="3546"/>
      <c r="AS479" s="3546"/>
      <c r="AT479" s="2091"/>
      <c r="AU479" s="2091"/>
      <c r="AV479" s="2091"/>
      <c r="AW479" s="2150"/>
    </row>
    <row r="480" spans="34:49">
      <c r="AH480" s="5855"/>
      <c r="AI480" s="3674"/>
      <c r="AJ480" s="3674"/>
      <c r="AK480" s="2091"/>
      <c r="AL480" s="2091"/>
      <c r="AM480" s="2091"/>
      <c r="AN480" s="2091"/>
      <c r="AO480" s="2091"/>
      <c r="AP480" s="2091"/>
      <c r="AQ480" s="2091"/>
      <c r="AR480" s="3546"/>
      <c r="AS480" s="3546"/>
      <c r="AT480" s="2091"/>
      <c r="AU480" s="2091"/>
      <c r="AV480" s="2091"/>
      <c r="AW480" s="2150"/>
    </row>
    <row r="481" spans="34:49">
      <c r="AH481" s="5855"/>
      <c r="AI481" s="3674"/>
      <c r="AJ481" s="3674"/>
      <c r="AK481" s="2091"/>
      <c r="AL481" s="2091"/>
      <c r="AM481" s="2091"/>
      <c r="AN481" s="2091"/>
      <c r="AO481" s="2091"/>
      <c r="AP481" s="2091"/>
      <c r="AQ481" s="2091"/>
      <c r="AR481" s="3546"/>
      <c r="AS481" s="3546"/>
      <c r="AT481" s="2091"/>
      <c r="AU481" s="2091"/>
      <c r="AV481" s="2091"/>
      <c r="AW481" s="2150"/>
    </row>
    <row r="482" spans="34:49" ht="15" thickBot="1">
      <c r="AH482" s="5856"/>
      <c r="AI482" s="4185"/>
      <c r="AJ482" s="4185"/>
      <c r="AK482" s="2151"/>
      <c r="AL482" s="2151"/>
      <c r="AM482" s="2151"/>
      <c r="AN482" s="2151"/>
      <c r="AO482" s="2151"/>
      <c r="AP482" s="2151"/>
      <c r="AQ482" s="2151"/>
      <c r="AR482" s="5865"/>
      <c r="AS482" s="5865"/>
      <c r="AT482" s="2151"/>
      <c r="AU482" s="2151"/>
      <c r="AV482" s="2151"/>
      <c r="AW482" s="2152"/>
    </row>
    <row r="483" spans="34:49">
      <c r="AH483" s="5734"/>
      <c r="AI483" s="4955"/>
      <c r="AJ483" s="4955"/>
      <c r="AK483" s="2024"/>
      <c r="AL483" s="2024"/>
      <c r="AM483" s="2024"/>
      <c r="AN483" s="2024"/>
      <c r="AO483" s="2024"/>
      <c r="AP483" s="2024"/>
      <c r="AQ483" s="2024"/>
      <c r="AR483" s="2024"/>
      <c r="AS483" s="2024"/>
      <c r="AT483" s="2024"/>
      <c r="AU483" s="2024"/>
      <c r="AV483" s="2024"/>
      <c r="AW483" s="2024"/>
    </row>
    <row r="484" spans="34:49">
      <c r="AH484" s="5734"/>
      <c r="AI484" s="4955"/>
      <c r="AJ484" s="4955"/>
      <c r="AK484" s="2024"/>
      <c r="AL484" s="2024"/>
      <c r="AM484" s="2024"/>
      <c r="AN484" s="2024"/>
      <c r="AO484" s="2024"/>
      <c r="AP484" s="2024"/>
      <c r="AQ484" s="2024"/>
      <c r="AR484" s="2024"/>
      <c r="AS484" s="2024"/>
      <c r="AT484" s="2024"/>
      <c r="AU484" s="2024"/>
      <c r="AV484" s="2024"/>
      <c r="AW484" s="2024"/>
    </row>
    <row r="485" spans="34:49" ht="15" thickBot="1">
      <c r="AH485" s="5742" t="s">
        <v>1369</v>
      </c>
      <c r="AI485" s="5814"/>
      <c r="AJ485" s="5814"/>
      <c r="AK485" s="3602"/>
      <c r="AL485" s="3602"/>
      <c r="AM485" s="3602"/>
      <c r="AN485" s="3602"/>
      <c r="AO485" s="3602"/>
      <c r="AP485" s="3602"/>
      <c r="AQ485" s="3602"/>
      <c r="AR485" s="3602"/>
      <c r="AS485" s="3602"/>
      <c r="AT485" s="3602"/>
      <c r="AU485" s="3602"/>
      <c r="AV485" s="3602"/>
      <c r="AW485" s="3602"/>
    </row>
    <row r="486" spans="34:49">
      <c r="AH486" s="5579"/>
      <c r="AI486" s="5772"/>
      <c r="AJ486" s="5773" t="s">
        <v>14</v>
      </c>
      <c r="AK486" s="5773" t="s">
        <v>12</v>
      </c>
      <c r="AL486" s="5773"/>
      <c r="AM486" s="5773"/>
      <c r="AN486" s="5773" t="s">
        <v>15</v>
      </c>
      <c r="AO486" s="5773" t="s">
        <v>12</v>
      </c>
      <c r="AP486" s="5773" t="s">
        <v>12</v>
      </c>
      <c r="AQ486" s="5773"/>
      <c r="AR486" s="5773"/>
      <c r="AS486" s="5773"/>
      <c r="AT486" s="5773"/>
      <c r="AU486" s="5773" t="s">
        <v>0</v>
      </c>
      <c r="AV486" s="5774"/>
      <c r="AW486" s="5775"/>
    </row>
    <row r="487" spans="34:49">
      <c r="AH487" s="5580" t="s">
        <v>4</v>
      </c>
      <c r="AI487" s="5776" t="s">
        <v>18</v>
      </c>
      <c r="AJ487" s="5777" t="s">
        <v>19</v>
      </c>
      <c r="AK487" s="5777" t="s">
        <v>19</v>
      </c>
      <c r="AL487" s="5777" t="s">
        <v>20</v>
      </c>
      <c r="AM487" s="5777" t="s">
        <v>21</v>
      </c>
      <c r="AN487" s="5777" t="s">
        <v>22</v>
      </c>
      <c r="AO487" s="5777" t="s">
        <v>23</v>
      </c>
      <c r="AP487" s="5777" t="s">
        <v>23</v>
      </c>
      <c r="AQ487" s="5777" t="s">
        <v>24</v>
      </c>
      <c r="AR487" s="5777" t="s">
        <v>20</v>
      </c>
      <c r="AS487" s="5777" t="s">
        <v>25</v>
      </c>
      <c r="AT487" s="5777" t="s">
        <v>0</v>
      </c>
      <c r="AU487" s="5777" t="s">
        <v>1363</v>
      </c>
      <c r="AV487" s="5778" t="s">
        <v>1388</v>
      </c>
      <c r="AW487" s="5779" t="s">
        <v>26</v>
      </c>
    </row>
    <row r="488" spans="34:49" ht="15" thickBot="1">
      <c r="AH488" s="5581"/>
      <c r="AI488" s="5780"/>
      <c r="AJ488" s="5781" t="s">
        <v>3</v>
      </c>
      <c r="AK488" s="5781" t="s">
        <v>18</v>
      </c>
      <c r="AL488" s="5781"/>
      <c r="AM488" s="5781"/>
      <c r="AN488" s="5781" t="s">
        <v>21</v>
      </c>
      <c r="AO488" s="5781" t="s">
        <v>27</v>
      </c>
      <c r="AP488" s="5781" t="s">
        <v>28</v>
      </c>
      <c r="AQ488" s="5781"/>
      <c r="AR488" s="5781"/>
      <c r="AS488" s="5781"/>
      <c r="AT488" s="5781"/>
      <c r="AU488" s="5781" t="s">
        <v>11</v>
      </c>
      <c r="AV488" s="5782"/>
      <c r="AW488" s="5783"/>
    </row>
    <row r="489" spans="34:49">
      <c r="AH489" s="5866"/>
      <c r="AI489" s="5761"/>
      <c r="AJ489" s="5761"/>
      <c r="AK489" s="3565"/>
      <c r="AL489" s="3565"/>
      <c r="AM489" s="3565"/>
      <c r="AN489" s="3565"/>
      <c r="AO489" s="3565"/>
      <c r="AP489" s="3565"/>
      <c r="AQ489" s="3565"/>
      <c r="AR489" s="5762"/>
      <c r="AS489" s="5762"/>
      <c r="AT489" s="3565"/>
      <c r="AU489" s="3565"/>
      <c r="AV489" s="3565"/>
      <c r="AW489" s="5763"/>
    </row>
    <row r="490" spans="34:49">
      <c r="AH490" s="5855"/>
      <c r="AI490" s="3674"/>
      <c r="AJ490" s="3674"/>
      <c r="AK490" s="2091"/>
      <c r="AL490" s="2091"/>
      <c r="AM490" s="2091"/>
      <c r="AN490" s="2091"/>
      <c r="AO490" s="2091"/>
      <c r="AP490" s="2091"/>
      <c r="AQ490" s="2091"/>
      <c r="AR490" s="2092"/>
      <c r="AS490" s="2092"/>
      <c r="AT490" s="2091"/>
      <c r="AU490" s="2091"/>
      <c r="AV490" s="2091"/>
      <c r="AW490" s="2150"/>
    </row>
    <row r="491" spans="34:49">
      <c r="AH491" s="5855"/>
      <c r="AI491" s="3674"/>
      <c r="AJ491" s="3674"/>
      <c r="AK491" s="2091"/>
      <c r="AL491" s="2091"/>
      <c r="AM491" s="2091"/>
      <c r="AN491" s="2091"/>
      <c r="AO491" s="2091"/>
      <c r="AP491" s="2091"/>
      <c r="AQ491" s="2091"/>
      <c r="AR491" s="2092"/>
      <c r="AS491" s="2092"/>
      <c r="AT491" s="2091"/>
      <c r="AU491" s="2091"/>
      <c r="AV491" s="2091"/>
      <c r="AW491" s="2150"/>
    </row>
    <row r="492" spans="34:49">
      <c r="AH492" s="5855"/>
      <c r="AI492" s="3674"/>
      <c r="AJ492" s="3674"/>
      <c r="AK492" s="2091"/>
      <c r="AL492" s="2091"/>
      <c r="AM492" s="2091"/>
      <c r="AN492" s="2091"/>
      <c r="AO492" s="2091"/>
      <c r="AP492" s="2091"/>
      <c r="AQ492" s="2091"/>
      <c r="AR492" s="2092"/>
      <c r="AS492" s="2092"/>
      <c r="AT492" s="2091"/>
      <c r="AU492" s="2091"/>
      <c r="AV492" s="2091"/>
      <c r="AW492" s="2150"/>
    </row>
    <row r="493" spans="34:49">
      <c r="AH493" s="5855"/>
      <c r="AI493" s="3674"/>
      <c r="AJ493" s="3674"/>
      <c r="AK493" s="2091"/>
      <c r="AL493" s="2091"/>
      <c r="AM493" s="2091"/>
      <c r="AN493" s="2091"/>
      <c r="AO493" s="2091"/>
      <c r="AP493" s="2091"/>
      <c r="AQ493" s="2091"/>
      <c r="AR493" s="2092"/>
      <c r="AS493" s="2092"/>
      <c r="AT493" s="2091"/>
      <c r="AU493" s="2091"/>
      <c r="AV493" s="2091"/>
      <c r="AW493" s="2150"/>
    </row>
    <row r="494" spans="34:49">
      <c r="AH494" s="5855"/>
      <c r="AI494" s="3674"/>
      <c r="AJ494" s="3674"/>
      <c r="AK494" s="2091"/>
      <c r="AL494" s="2091"/>
      <c r="AM494" s="2091"/>
      <c r="AN494" s="2091"/>
      <c r="AO494" s="2091"/>
      <c r="AP494" s="2091"/>
      <c r="AQ494" s="2091"/>
      <c r="AR494" s="2092"/>
      <c r="AS494" s="2092"/>
      <c r="AT494" s="2091"/>
      <c r="AU494" s="2091"/>
      <c r="AV494" s="2091"/>
      <c r="AW494" s="2150"/>
    </row>
    <row r="495" spans="34:49">
      <c r="AH495" s="5855"/>
      <c r="AI495" s="3674"/>
      <c r="AJ495" s="3674"/>
      <c r="AK495" s="2091"/>
      <c r="AL495" s="2091"/>
      <c r="AM495" s="2091"/>
      <c r="AN495" s="2091"/>
      <c r="AO495" s="2091"/>
      <c r="AP495" s="2091"/>
      <c r="AQ495" s="2091"/>
      <c r="AR495" s="2092"/>
      <c r="AS495" s="2092"/>
      <c r="AT495" s="2091"/>
      <c r="AU495" s="2091"/>
      <c r="AV495" s="2091"/>
      <c r="AW495" s="2150"/>
    </row>
    <row r="496" spans="34:49">
      <c r="AH496" s="5855"/>
      <c r="AI496" s="3674"/>
      <c r="AJ496" s="3674"/>
      <c r="AK496" s="2091"/>
      <c r="AL496" s="2091"/>
      <c r="AM496" s="2091"/>
      <c r="AN496" s="2091"/>
      <c r="AO496" s="2091"/>
      <c r="AP496" s="2091"/>
      <c r="AQ496" s="2091"/>
      <c r="AR496" s="2092"/>
      <c r="AS496" s="2092"/>
      <c r="AT496" s="2091"/>
      <c r="AU496" s="2091"/>
      <c r="AV496" s="2091"/>
      <c r="AW496" s="2150"/>
    </row>
    <row r="497" spans="34:49">
      <c r="AH497" s="5855"/>
      <c r="AI497" s="3674"/>
      <c r="AJ497" s="3674"/>
      <c r="AK497" s="2091"/>
      <c r="AL497" s="2091"/>
      <c r="AM497" s="2091"/>
      <c r="AN497" s="2091"/>
      <c r="AO497" s="2091"/>
      <c r="AP497" s="2091"/>
      <c r="AQ497" s="2091"/>
      <c r="AR497" s="2092"/>
      <c r="AS497" s="2092"/>
      <c r="AT497" s="2091"/>
      <c r="AU497" s="2091"/>
      <c r="AV497" s="2091"/>
      <c r="AW497" s="2150"/>
    </row>
    <row r="498" spans="34:49">
      <c r="AH498" s="5855"/>
      <c r="AI498" s="3674"/>
      <c r="AJ498" s="3674"/>
      <c r="AK498" s="2091"/>
      <c r="AL498" s="2091"/>
      <c r="AM498" s="2091"/>
      <c r="AN498" s="2091"/>
      <c r="AO498" s="2091"/>
      <c r="AP498" s="2091"/>
      <c r="AQ498" s="2091"/>
      <c r="AR498" s="2092"/>
      <c r="AS498" s="2092"/>
      <c r="AT498" s="2091"/>
      <c r="AU498" s="2091"/>
      <c r="AV498" s="2091"/>
      <c r="AW498" s="2150"/>
    </row>
    <row r="499" spans="34:49" ht="15" thickBot="1">
      <c r="AH499" s="5856"/>
      <c r="AI499" s="4185"/>
      <c r="AJ499" s="4185"/>
      <c r="AK499" s="2151"/>
      <c r="AL499" s="2151"/>
      <c r="AM499" s="2151"/>
      <c r="AN499" s="2151"/>
      <c r="AO499" s="2151"/>
      <c r="AP499" s="2151"/>
      <c r="AQ499" s="2151"/>
      <c r="AR499" s="3057"/>
      <c r="AS499" s="3057"/>
      <c r="AT499" s="2151"/>
      <c r="AU499" s="2151"/>
      <c r="AV499" s="2151"/>
      <c r="AW499" s="2152"/>
    </row>
    <row r="500" spans="34:49" ht="15.6">
      <c r="AH500" s="5204"/>
      <c r="AI500" s="896"/>
      <c r="AJ500" s="896"/>
      <c r="AK500" s="897"/>
      <c r="AL500" s="4594"/>
      <c r="AM500" s="896"/>
      <c r="AN500" s="898"/>
      <c r="AO500" s="3724"/>
      <c r="AP500" s="4091"/>
      <c r="AQ500" s="884"/>
      <c r="AR500" s="4144"/>
    </row>
    <row r="501" spans="34:49">
      <c r="AH501" s="726"/>
      <c r="AI501" s="896"/>
      <c r="AJ501" s="896"/>
      <c r="AK501" s="897"/>
      <c r="AL501" s="896"/>
      <c r="AM501" s="896"/>
      <c r="AN501" s="898"/>
      <c r="AO501" s="3724"/>
      <c r="AP501" s="4091"/>
      <c r="AQ501" s="897"/>
      <c r="AR501" s="4144"/>
    </row>
    <row r="502" spans="34:49">
      <c r="AH502" s="726"/>
      <c r="AI502" s="896"/>
      <c r="AJ502" s="896"/>
      <c r="AK502" s="897"/>
      <c r="AL502" s="896"/>
      <c r="AM502" s="896"/>
      <c r="AN502" s="898"/>
      <c r="AO502" s="3724"/>
      <c r="AP502" s="4091"/>
      <c r="AQ502" s="897"/>
      <c r="AR502" s="4144"/>
    </row>
    <row r="503" spans="34:49">
      <c r="AH503" s="726"/>
      <c r="AI503" s="896"/>
      <c r="AJ503" s="896"/>
      <c r="AK503" s="897"/>
      <c r="AL503" s="4279"/>
      <c r="AM503" s="896"/>
      <c r="AN503" s="898"/>
      <c r="AO503" s="3724"/>
      <c r="AP503" s="4091"/>
      <c r="AQ503" s="897"/>
      <c r="AR503" s="4144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DO1153"/>
  <sheetViews>
    <sheetView topLeftCell="A703" zoomScale="25" zoomScaleNormal="25" workbookViewId="0">
      <selection activeCell="AY762" sqref="AY762:BN762"/>
    </sheetView>
  </sheetViews>
  <sheetFormatPr defaultRowHeight="14.4"/>
  <cols>
    <col min="1" max="1" width="1.44140625" customWidth="1"/>
    <col min="2" max="2" width="0.77734375" customWidth="1"/>
    <col min="3" max="3" width="13" customWidth="1"/>
    <col min="4" max="4" width="10.44140625" customWidth="1"/>
    <col min="5" max="5" width="12.77734375" customWidth="1"/>
    <col min="6" max="6" width="10.77734375" customWidth="1"/>
    <col min="7" max="7" width="5.77734375" customWidth="1"/>
    <col min="8" max="8" width="15.21875" customWidth="1"/>
    <col min="9" max="9" width="17.77734375" customWidth="1"/>
    <col min="10" max="10" width="2.21875" customWidth="1"/>
    <col min="11" max="11" width="3.21875" customWidth="1"/>
    <col min="12" max="12" width="16.44140625" customWidth="1"/>
    <col min="13" max="13" width="12.5546875" customWidth="1"/>
    <col min="14" max="14" width="11.77734375" customWidth="1"/>
    <col min="15" max="15" width="6.77734375" customWidth="1"/>
    <col min="16" max="16" width="18.77734375" customWidth="1"/>
    <col min="17" max="17" width="10.5546875" customWidth="1"/>
    <col min="18" max="18" width="22.77734375" customWidth="1"/>
    <col min="19" max="19" width="1.21875" customWidth="1"/>
    <col min="20" max="20" width="3.77734375" customWidth="1"/>
    <col min="21" max="21" width="3" customWidth="1"/>
    <col min="22" max="23" width="12.77734375" customWidth="1"/>
    <col min="24" max="24" width="9.21875" customWidth="1"/>
    <col min="26" max="26" width="5.44140625" customWidth="1"/>
    <col min="27" max="27" width="25.77734375" customWidth="1"/>
    <col min="28" max="28" width="10.44140625" customWidth="1"/>
    <col min="29" max="29" width="13.21875" customWidth="1"/>
    <col min="30" max="30" width="11" customWidth="1"/>
    <col min="31" max="31" width="11.77734375" customWidth="1"/>
    <col min="32" max="32" width="7.21875" customWidth="1"/>
    <col min="33" max="33" width="17.77734375" customWidth="1"/>
    <col min="34" max="34" width="3.77734375" customWidth="1"/>
    <col min="35" max="35" width="3.21875" customWidth="1"/>
    <col min="36" max="36" width="0.77734375" customWidth="1"/>
    <col min="37" max="37" width="19" customWidth="1"/>
    <col min="49" max="49" width="13.77734375" customWidth="1"/>
    <col min="50" max="50" width="1" customWidth="1"/>
    <col min="51" max="51" width="23.77734375" customWidth="1"/>
    <col min="52" max="52" width="30.77734375" customWidth="1"/>
    <col min="53" max="53" width="6.21875" customWidth="1"/>
    <col min="54" max="54" width="9.5546875" customWidth="1"/>
    <col min="56" max="56" width="6.44140625" customWidth="1"/>
    <col min="57" max="57" width="4.44140625" customWidth="1"/>
    <col min="58" max="58" width="9.21875" customWidth="1"/>
    <col min="59" max="59" width="0.21875" hidden="1" customWidth="1"/>
    <col min="60" max="60" width="11.5546875" customWidth="1"/>
    <col min="61" max="61" width="9.77734375" customWidth="1"/>
    <col min="62" max="62" width="6" customWidth="1"/>
    <col min="63" max="63" width="8.44140625" customWidth="1"/>
    <col min="64" max="64" width="7" customWidth="1"/>
    <col min="65" max="65" width="11.77734375" customWidth="1"/>
    <col min="66" max="66" width="9.77734375" customWidth="1"/>
    <col min="67" max="67" width="23.44140625" customWidth="1"/>
    <col min="68" max="68" width="1.5546875" customWidth="1"/>
    <col min="69" max="69" width="0.5546875" customWidth="1"/>
    <col min="70" max="70" width="37.77734375" customWidth="1"/>
    <col min="71" max="71" width="6.21875" customWidth="1"/>
    <col min="72" max="72" width="9.77734375" customWidth="1"/>
    <col min="74" max="74" width="10.44140625" customWidth="1"/>
    <col min="75" max="75" width="3.77734375" customWidth="1"/>
    <col min="76" max="76" width="10.77734375" customWidth="1"/>
    <col min="77" max="77" width="9.21875" hidden="1" customWidth="1"/>
    <col min="78" max="78" width="12.21875" customWidth="1"/>
    <col min="79" max="79" width="10.77734375" customWidth="1"/>
    <col min="80" max="80" width="7.21875" customWidth="1"/>
    <col min="81" max="81" width="10.77734375" customWidth="1"/>
    <col min="83" max="83" width="11.77734375" customWidth="1"/>
    <col min="84" max="84" width="9.77734375" customWidth="1"/>
    <col min="85" max="85" width="25.5546875" customWidth="1"/>
    <col min="86" max="86" width="2.77734375" customWidth="1"/>
    <col min="87" max="87" width="17.44140625" customWidth="1"/>
    <col min="88" max="88" width="25.77734375" customWidth="1"/>
    <col min="89" max="89" width="11.5546875" customWidth="1"/>
    <col min="92" max="92" width="7" customWidth="1"/>
    <col min="93" max="93" width="5.21875" customWidth="1"/>
    <col min="94" max="94" width="7" customWidth="1"/>
    <col min="95" max="95" width="11.5546875" customWidth="1"/>
    <col min="97" max="99" width="7.21875" customWidth="1"/>
    <col min="100" max="100" width="10" customWidth="1"/>
    <col min="101" max="101" width="11.21875" customWidth="1"/>
    <col min="102" max="102" width="22.44140625" customWidth="1"/>
    <col min="103" max="103" width="2.77734375" customWidth="1"/>
    <col min="104" max="104" width="0.77734375" customWidth="1"/>
    <col min="105" max="105" width="29.21875" customWidth="1"/>
    <col min="106" max="106" width="6.77734375" customWidth="1"/>
    <col min="107" max="107" width="10.5546875" customWidth="1"/>
    <col min="108" max="108" width="9.44140625" customWidth="1"/>
    <col min="109" max="109" width="6.5546875" customWidth="1"/>
    <col min="110" max="110" width="5.21875" customWidth="1"/>
    <col min="112" max="112" width="11.44140625" customWidth="1"/>
    <col min="113" max="113" width="10.5546875" customWidth="1"/>
    <col min="114" max="114" width="7" customWidth="1"/>
    <col min="115" max="115" width="7.44140625" customWidth="1"/>
    <col min="116" max="116" width="7.77734375" customWidth="1"/>
    <col min="117" max="117" width="12.77734375" customWidth="1"/>
    <col min="118" max="118" width="10.21875" customWidth="1"/>
    <col min="119" max="119" width="25.77734375" customWidth="1"/>
  </cols>
  <sheetData>
    <row r="1" spans="2:119" ht="15" thickBot="1"/>
    <row r="2" spans="2:119" ht="21.6" thickBot="1">
      <c r="AK2" s="3883">
        <v>2017</v>
      </c>
      <c r="AL2" s="1194"/>
      <c r="AM2" s="1194"/>
      <c r="AN2" s="1194"/>
      <c r="AO2" s="1194"/>
      <c r="AP2" s="1194"/>
      <c r="AQ2" s="1194"/>
      <c r="AR2" s="1194"/>
      <c r="AS2" s="1194"/>
      <c r="AT2" s="1194"/>
      <c r="AU2" s="1194"/>
      <c r="AV2" s="1194"/>
      <c r="AW2" s="1195"/>
      <c r="AY2" s="2021"/>
      <c r="AZ2" s="2022"/>
      <c r="BA2" s="2022"/>
      <c r="BB2" s="2022"/>
      <c r="BC2" s="2022"/>
      <c r="BD2" s="2022"/>
      <c r="BE2" s="2022"/>
      <c r="BF2" s="2022"/>
      <c r="BG2" s="2022"/>
      <c r="BH2" s="2022"/>
      <c r="BI2" s="2022"/>
      <c r="BJ2" s="2022"/>
      <c r="BK2" s="2022"/>
      <c r="BL2" s="2022"/>
      <c r="BM2" s="2022"/>
      <c r="BN2" s="2022"/>
      <c r="BO2" s="2022"/>
      <c r="BP2" s="2022"/>
      <c r="BQ2" s="2022"/>
      <c r="BR2" s="2022"/>
      <c r="BS2" s="2022"/>
      <c r="BT2" s="2022"/>
      <c r="BU2" s="2022"/>
      <c r="BV2" s="2022"/>
      <c r="BW2" s="2022"/>
      <c r="BX2" s="2022"/>
      <c r="BY2" s="2022"/>
      <c r="BZ2" s="2022"/>
      <c r="CA2" s="2022"/>
      <c r="CB2" s="2022"/>
      <c r="CC2" s="2022"/>
      <c r="CD2" s="2022"/>
      <c r="CE2" s="2022"/>
      <c r="CF2" s="2022"/>
      <c r="CG2" s="2127"/>
      <c r="CI2" s="3034"/>
      <c r="CJ2" s="3943"/>
      <c r="CK2" s="3943"/>
      <c r="CL2" s="3943"/>
      <c r="CM2" s="3943"/>
      <c r="CN2" s="3943"/>
      <c r="CO2" s="3943"/>
      <c r="CP2" s="3943"/>
      <c r="CQ2" s="3943"/>
      <c r="CR2" s="3943"/>
      <c r="CS2" s="3943"/>
      <c r="CT2" s="3943"/>
      <c r="CU2" s="3943"/>
      <c r="CV2" s="3943"/>
      <c r="CW2" s="3943"/>
      <c r="CX2" s="3943"/>
      <c r="CY2" s="3943"/>
      <c r="CZ2" s="3943"/>
      <c r="DA2" s="3943"/>
      <c r="DB2" s="3943"/>
      <c r="DC2" s="3943"/>
      <c r="DD2" s="3943"/>
      <c r="DE2" s="3943"/>
      <c r="DF2" s="3943"/>
      <c r="DG2" s="3943"/>
      <c r="DH2" s="3943"/>
      <c r="DI2" s="3943"/>
      <c r="DJ2" s="3943"/>
      <c r="DK2" s="3943"/>
      <c r="DL2" s="3943"/>
      <c r="DM2" s="3943"/>
      <c r="DN2" s="3943"/>
      <c r="DO2" s="3944"/>
    </row>
    <row r="3" spans="2:119" ht="21.75" customHeight="1" thickBot="1">
      <c r="AK3" s="1115" t="s">
        <v>590</v>
      </c>
      <c r="AL3" s="2485" t="s">
        <v>609</v>
      </c>
      <c r="AM3" s="2486" t="s">
        <v>608</v>
      </c>
      <c r="AN3" s="2486" t="s">
        <v>607</v>
      </c>
      <c r="AO3" s="2486" t="s">
        <v>605</v>
      </c>
      <c r="AP3" s="2486" t="s">
        <v>606</v>
      </c>
      <c r="AQ3" s="2486" t="s">
        <v>610</v>
      </c>
      <c r="AR3" s="2486" t="s">
        <v>611</v>
      </c>
      <c r="AS3" s="2486" t="s">
        <v>612</v>
      </c>
      <c r="AT3" s="2486" t="s">
        <v>613</v>
      </c>
      <c r="AU3" s="2486" t="s">
        <v>614</v>
      </c>
      <c r="AV3" s="2486" t="s">
        <v>615</v>
      </c>
      <c r="AW3" s="2487" t="s">
        <v>616</v>
      </c>
      <c r="AY3" s="2023"/>
      <c r="AZ3" s="2024"/>
      <c r="BA3" s="2024"/>
      <c r="BB3" s="2024"/>
      <c r="BC3" s="2024"/>
      <c r="BD3" s="2024"/>
      <c r="BE3" s="2024"/>
      <c r="BF3" s="2024"/>
      <c r="BG3" s="2024"/>
      <c r="BH3" s="2024"/>
      <c r="BI3" s="2024"/>
      <c r="BJ3" s="2024"/>
      <c r="BK3" s="2024"/>
      <c r="BL3" s="2025" t="s">
        <v>594</v>
      </c>
      <c r="BM3" s="2024"/>
      <c r="BN3" s="2024"/>
      <c r="BO3" s="2024"/>
      <c r="BP3" s="2024"/>
      <c r="BQ3" s="2024"/>
      <c r="BR3" s="2024"/>
      <c r="BS3" s="2024"/>
      <c r="BT3" s="2024"/>
      <c r="BU3" s="2024"/>
      <c r="BV3" s="2024"/>
      <c r="BW3" s="2024"/>
      <c r="BX3" s="2024"/>
      <c r="BY3" s="2024"/>
      <c r="BZ3" s="2024"/>
      <c r="CA3" s="2024"/>
      <c r="CB3" s="2024"/>
      <c r="CC3" s="2024"/>
      <c r="CD3" s="2024"/>
      <c r="CE3" s="2024"/>
      <c r="CF3" s="2024"/>
      <c r="CG3" s="2128"/>
      <c r="CI3" s="2349"/>
      <c r="CJ3" s="2246"/>
      <c r="CK3" s="2246"/>
      <c r="CL3" s="2246"/>
      <c r="CM3" s="2246"/>
      <c r="CN3" s="2246"/>
      <c r="CO3" s="2246"/>
      <c r="CP3" s="2246"/>
      <c r="CQ3" s="2246"/>
      <c r="CR3" s="2246"/>
      <c r="CS3" s="2246"/>
      <c r="CT3" s="2246"/>
      <c r="CU3" s="2246"/>
      <c r="CV3" s="2246"/>
      <c r="CW3" s="2247" t="s">
        <v>602</v>
      </c>
      <c r="CX3" s="2246"/>
      <c r="CY3" s="2246"/>
      <c r="CZ3" s="2246"/>
      <c r="DA3" s="2246"/>
      <c r="DB3" s="2246"/>
      <c r="DC3" s="2246"/>
      <c r="DD3" s="2246"/>
      <c r="DE3" s="2246"/>
      <c r="DF3" s="2246"/>
      <c r="DG3" s="2246"/>
      <c r="DH3" s="2246"/>
      <c r="DI3" s="2246"/>
      <c r="DJ3" s="2246"/>
      <c r="DK3" s="2246"/>
      <c r="DL3" s="2246"/>
      <c r="DM3" s="2246"/>
      <c r="DN3" s="2246"/>
      <c r="DO3" s="2306"/>
    </row>
    <row r="4" spans="2:119" ht="16.5" customHeight="1" thickBot="1">
      <c r="B4" s="546"/>
      <c r="C4" s="1410"/>
      <c r="D4" s="1410"/>
      <c r="E4" s="1410"/>
      <c r="F4" s="1410"/>
      <c r="G4" s="1410"/>
      <c r="H4" s="1410"/>
      <c r="I4" s="1410"/>
      <c r="J4" s="1410"/>
      <c r="K4" s="1410"/>
      <c r="L4" s="1410"/>
      <c r="M4" s="1410"/>
      <c r="N4" s="1410"/>
      <c r="O4" s="1410"/>
      <c r="P4" s="1410"/>
      <c r="Q4" s="1410"/>
      <c r="R4" s="1410"/>
      <c r="S4" s="1411"/>
      <c r="U4" s="3942"/>
      <c r="V4" s="1410"/>
      <c r="W4" s="1410"/>
      <c r="X4" s="1410"/>
      <c r="Y4" s="1410"/>
      <c r="Z4" s="1410"/>
      <c r="AA4" s="1410"/>
      <c r="AB4" s="1410"/>
      <c r="AC4" s="1410"/>
      <c r="AD4" s="1410"/>
      <c r="AE4" s="1410"/>
      <c r="AF4" s="1410"/>
      <c r="AG4" s="1410"/>
      <c r="AH4" s="1411"/>
      <c r="AK4" s="2014"/>
      <c r="AL4" s="2673"/>
      <c r="AM4" s="905"/>
      <c r="AN4" s="905"/>
      <c r="AO4" s="905"/>
      <c r="AP4" s="905"/>
      <c r="AQ4" s="905"/>
      <c r="AR4" s="905"/>
      <c r="AS4" s="905"/>
      <c r="AT4" s="905"/>
      <c r="AU4" s="905"/>
      <c r="AV4" s="905"/>
      <c r="AW4" s="859"/>
      <c r="AY4" s="2026"/>
      <c r="AZ4" s="2027"/>
      <c r="BA4" s="2027"/>
      <c r="BB4" s="2027"/>
      <c r="BC4" s="2027"/>
      <c r="BD4" s="2027"/>
      <c r="BE4" s="2027"/>
      <c r="BF4" s="2027"/>
      <c r="BG4" s="2027"/>
      <c r="BH4" s="2027"/>
      <c r="BI4" s="2027"/>
      <c r="BJ4" s="2027"/>
      <c r="BK4" s="2027"/>
      <c r="BL4" s="2027"/>
      <c r="BM4" s="2027"/>
      <c r="BN4" s="2027"/>
      <c r="BO4" s="2027"/>
      <c r="BP4" s="2027"/>
      <c r="BQ4" s="3879"/>
      <c r="BR4" s="3880"/>
      <c r="BS4" s="2027"/>
      <c r="BT4" s="2027"/>
      <c r="BU4" s="2027"/>
      <c r="BV4" s="2027"/>
      <c r="BW4" s="2027"/>
      <c r="BX4" s="2027"/>
      <c r="BY4" s="2027"/>
      <c r="BZ4" s="2027"/>
      <c r="CA4" s="3881"/>
      <c r="CB4" s="2027"/>
      <c r="CC4" s="2027"/>
      <c r="CD4" s="3882"/>
      <c r="CE4" s="2027"/>
      <c r="CF4" s="2027"/>
      <c r="CG4" s="2129"/>
      <c r="CI4" s="3035"/>
      <c r="CJ4" s="3945"/>
      <c r="CK4" s="3945"/>
      <c r="CL4" s="3945"/>
      <c r="CM4" s="3945"/>
      <c r="CN4" s="3945"/>
      <c r="CO4" s="3945"/>
      <c r="CP4" s="3945"/>
      <c r="CQ4" s="3945"/>
      <c r="CR4" s="3945"/>
      <c r="CS4" s="3945"/>
      <c r="CT4" s="3945"/>
      <c r="CU4" s="3945"/>
      <c r="CV4" s="3945"/>
      <c r="CW4" s="3945"/>
      <c r="CX4" s="3945"/>
      <c r="CY4" s="3945"/>
      <c r="CZ4" s="3945"/>
      <c r="DA4" s="3945"/>
      <c r="DB4" s="3945"/>
      <c r="DC4" s="3945"/>
      <c r="DD4" s="3945"/>
      <c r="DE4" s="3945"/>
      <c r="DF4" s="3945"/>
      <c r="DG4" s="3945"/>
      <c r="DH4" s="3945"/>
      <c r="DI4" s="3945"/>
      <c r="DJ4" s="3945"/>
      <c r="DK4" s="3945"/>
      <c r="DL4" s="3945"/>
      <c r="DM4" s="3945"/>
      <c r="DN4" s="3945"/>
      <c r="DO4" s="3946"/>
    </row>
    <row r="5" spans="2:119" ht="23.4">
      <c r="B5" s="179"/>
      <c r="C5" s="546"/>
      <c r="D5" s="1410"/>
      <c r="E5" s="1410"/>
      <c r="F5" s="1410"/>
      <c r="G5" s="1410"/>
      <c r="H5" s="1410"/>
      <c r="I5" s="1410"/>
      <c r="J5" s="1410"/>
      <c r="K5" s="1410"/>
      <c r="L5" s="1410"/>
      <c r="M5" s="1410"/>
      <c r="N5" s="1410"/>
      <c r="O5" s="1410"/>
      <c r="P5" s="1410"/>
      <c r="Q5" s="1410"/>
      <c r="R5" s="1411"/>
      <c r="S5" s="1226"/>
      <c r="U5" s="179"/>
      <c r="V5" s="546"/>
      <c r="W5" s="1410"/>
      <c r="X5" s="1410"/>
      <c r="Y5" s="1410"/>
      <c r="Z5" s="1410"/>
      <c r="AA5" s="1410"/>
      <c r="AB5" s="1410"/>
      <c r="AC5" s="1410"/>
      <c r="AD5" s="1410"/>
      <c r="AE5" s="1410"/>
      <c r="AF5" s="1410"/>
      <c r="AG5" s="1411"/>
      <c r="AH5" s="1226"/>
      <c r="AK5" s="2015" t="s">
        <v>591</v>
      </c>
      <c r="AL5" s="2016">
        <f>(BN19)</f>
        <v>4385.6000000000004</v>
      </c>
      <c r="AM5" s="2013">
        <f>(BN30)</f>
        <v>818.75</v>
      </c>
      <c r="AN5" s="2013">
        <f>(BN42)</f>
        <v>1451.4</v>
      </c>
      <c r="AO5" s="2013">
        <f>(BN52)</f>
        <v>1879</v>
      </c>
      <c r="AP5" s="2013">
        <f>(BN66)</f>
        <v>4019.5</v>
      </c>
      <c r="AQ5" s="2013">
        <f>(BN82)</f>
        <v>3086.3500000000004</v>
      </c>
      <c r="AR5" s="2013">
        <f>(BN93)</f>
        <v>1933</v>
      </c>
      <c r="AS5" s="2013">
        <f>(BN113)</f>
        <v>3556.9</v>
      </c>
      <c r="AT5" s="2013">
        <f>(BN130)</f>
        <v>5245</v>
      </c>
      <c r="AU5" s="2013">
        <f>(BN141)</f>
        <v>232.75</v>
      </c>
      <c r="AV5" s="2013">
        <f>(BN162)</f>
        <v>8301</v>
      </c>
      <c r="AW5" s="2013">
        <f>(BN181)</f>
        <v>7359.5</v>
      </c>
      <c r="AY5" s="2028"/>
      <c r="AZ5" s="2024"/>
      <c r="BA5" s="2024"/>
      <c r="BB5" s="2024"/>
      <c r="BC5" s="2024"/>
      <c r="BD5" s="2024"/>
      <c r="BE5" s="2024"/>
      <c r="BF5" s="2024"/>
      <c r="BG5" s="2024"/>
      <c r="BH5" s="2024"/>
      <c r="BI5" s="2024"/>
      <c r="BJ5" s="2024"/>
      <c r="BK5" s="2024"/>
      <c r="BL5" s="2024"/>
      <c r="BM5" s="2024"/>
      <c r="BN5" s="2024"/>
      <c r="BO5" s="2029"/>
      <c r="BP5" s="2024"/>
      <c r="BQ5" s="2029"/>
      <c r="BR5" s="2231"/>
      <c r="BS5" s="2024"/>
      <c r="BT5" s="2024"/>
      <c r="BU5" s="2024"/>
      <c r="BV5" s="2024"/>
      <c r="BW5" s="2024"/>
      <c r="BX5" s="2024"/>
      <c r="BY5" s="2024"/>
      <c r="BZ5" s="2024"/>
      <c r="CA5" s="2154"/>
      <c r="CB5" s="2024"/>
      <c r="CC5" s="2024"/>
      <c r="CD5" s="2130"/>
      <c r="CE5" s="2024"/>
      <c r="CF5" s="2024"/>
      <c r="CG5" s="2024"/>
      <c r="CI5" s="2246"/>
      <c r="CJ5" s="2246"/>
      <c r="CK5" s="2246"/>
      <c r="CL5" s="2246"/>
      <c r="CM5" s="2246"/>
      <c r="CN5" s="2246"/>
      <c r="CO5" s="2246"/>
      <c r="CP5" s="2246"/>
      <c r="CQ5" s="2246"/>
      <c r="CR5" s="2246"/>
      <c r="CS5" s="2246"/>
      <c r="CT5" s="2246"/>
      <c r="CU5" s="2246"/>
      <c r="CV5" s="2246"/>
      <c r="CW5" s="2246"/>
      <c r="CX5" s="2246"/>
      <c r="CY5" s="2246"/>
      <c r="CZ5" s="2246"/>
      <c r="DA5" s="2246"/>
      <c r="DB5" s="2246"/>
      <c r="DC5" s="2246"/>
      <c r="DD5" s="2246"/>
      <c r="DE5" s="2246"/>
      <c r="DF5" s="2246"/>
      <c r="DG5" s="2246"/>
      <c r="DH5" s="2246"/>
      <c r="DI5" s="2246"/>
      <c r="DJ5" s="2246"/>
      <c r="DK5" s="2246"/>
      <c r="DL5" s="2246"/>
      <c r="DM5" s="2246"/>
      <c r="DN5" s="2246"/>
      <c r="DO5" s="2246"/>
    </row>
    <row r="6" spans="2:119" ht="24" thickBot="1">
      <c r="B6" s="179"/>
      <c r="C6" s="179"/>
      <c r="R6" s="1226"/>
      <c r="S6" s="1226"/>
      <c r="U6" s="179"/>
      <c r="V6" s="179"/>
      <c r="AG6" s="1226"/>
      <c r="AH6" s="1226"/>
      <c r="AK6" s="2015"/>
      <c r="AL6" s="2612"/>
      <c r="AM6" s="2013"/>
      <c r="AN6" s="2013"/>
      <c r="AO6" s="2013"/>
      <c r="AP6" s="2013"/>
      <c r="AQ6" s="2013"/>
      <c r="AR6" s="2013"/>
      <c r="AS6" s="2013"/>
      <c r="AT6" s="2013"/>
      <c r="AU6" s="2013"/>
      <c r="AV6" s="2013"/>
      <c r="AW6" s="2674"/>
      <c r="AY6" s="2028" t="s">
        <v>497</v>
      </c>
      <c r="AZ6" s="2024"/>
      <c r="BA6" s="2024"/>
      <c r="BB6" s="2024"/>
      <c r="BC6" s="2024"/>
      <c r="BD6" s="2024"/>
      <c r="BE6" s="2024"/>
      <c r="BF6" s="2024"/>
      <c r="BG6" s="2024"/>
      <c r="BH6" s="2024"/>
      <c r="BI6" s="2024"/>
      <c r="BJ6" s="2024"/>
      <c r="BK6" s="2024"/>
      <c r="BL6" s="2024"/>
      <c r="BM6" s="2024"/>
      <c r="BN6" s="2024"/>
      <c r="BO6" s="2029"/>
      <c r="BP6" s="2024"/>
      <c r="BQ6" s="3879"/>
      <c r="BR6" s="3880" t="s">
        <v>914</v>
      </c>
      <c r="BS6" s="2027" t="s">
        <v>694</v>
      </c>
      <c r="BT6" s="2027"/>
      <c r="BU6" s="2027"/>
      <c r="BV6" s="2027"/>
      <c r="BW6" s="2027"/>
      <c r="BX6" s="2027" t="s">
        <v>693</v>
      </c>
      <c r="BY6" s="2027"/>
      <c r="BZ6" s="2027" t="s">
        <v>713</v>
      </c>
      <c r="CA6" s="3881" t="s">
        <v>946</v>
      </c>
      <c r="CB6" s="2027"/>
      <c r="CC6" s="2027"/>
      <c r="CD6" s="3882"/>
      <c r="CE6" s="2027"/>
      <c r="CF6" s="2027"/>
      <c r="CG6" s="2027"/>
      <c r="CI6" s="2250" t="s">
        <v>545</v>
      </c>
      <c r="CJ6" s="2246"/>
      <c r="CK6" s="2246"/>
      <c r="CL6" s="2246"/>
      <c r="CM6" s="2246"/>
      <c r="CN6" s="2246"/>
      <c r="CO6" s="2246"/>
      <c r="CP6" s="2246"/>
      <c r="CQ6" s="2246"/>
      <c r="CR6" s="2246"/>
      <c r="CS6" s="2246"/>
      <c r="CT6" s="2246"/>
      <c r="CU6" s="2246"/>
      <c r="CV6" s="2246"/>
      <c r="CW6" s="2246"/>
      <c r="CX6" s="2246"/>
      <c r="CY6" s="2246"/>
      <c r="CZ6" s="2246"/>
      <c r="DA6" s="3949" t="s">
        <v>1128</v>
      </c>
      <c r="DB6" s="2246"/>
      <c r="DC6" s="2246"/>
      <c r="DD6" s="2246" t="s">
        <v>850</v>
      </c>
      <c r="DE6" s="2361"/>
      <c r="DF6" s="2246"/>
      <c r="DG6" s="2246"/>
      <c r="DH6" s="2246"/>
      <c r="DI6" s="2246"/>
      <c r="DJ6" s="2246"/>
      <c r="DK6" s="2246"/>
      <c r="DL6" s="2246"/>
      <c r="DM6" s="2246"/>
      <c r="DN6" s="2246"/>
      <c r="DO6" s="2246"/>
    </row>
    <row r="7" spans="2:119" ht="15" thickBot="1">
      <c r="B7" s="179"/>
      <c r="C7" s="179"/>
      <c r="O7" s="660" t="s">
        <v>968</v>
      </c>
      <c r="P7" s="660"/>
      <c r="Q7" s="660"/>
      <c r="R7" s="1226"/>
      <c r="S7" s="1226"/>
      <c r="U7" s="179"/>
      <c r="V7" s="179"/>
      <c r="AF7" s="660" t="s">
        <v>968</v>
      </c>
      <c r="AG7" s="1226"/>
      <c r="AH7" s="1226"/>
      <c r="AK7" s="2015" t="s">
        <v>651</v>
      </c>
      <c r="AL7" s="2612"/>
      <c r="AM7" s="2013"/>
      <c r="AN7" s="2013"/>
      <c r="AO7" s="2013"/>
      <c r="AP7" s="2013"/>
      <c r="AQ7" s="2013"/>
      <c r="AR7" s="2013"/>
      <c r="AS7" s="2013"/>
      <c r="AT7" s="2013"/>
      <c r="AU7" s="2013"/>
      <c r="AV7" s="2013"/>
      <c r="AW7" s="2674"/>
      <c r="AY7" s="2640"/>
      <c r="AZ7" s="3287"/>
      <c r="BA7" s="3287"/>
      <c r="BB7" s="3888" t="s">
        <v>14</v>
      </c>
      <c r="BC7" s="3888" t="s">
        <v>12</v>
      </c>
      <c r="BD7" s="3888"/>
      <c r="BE7" s="3287"/>
      <c r="BF7" s="3888" t="s">
        <v>15</v>
      </c>
      <c r="BG7" s="3888" t="s">
        <v>16</v>
      </c>
      <c r="BH7" s="3888" t="s">
        <v>12</v>
      </c>
      <c r="BI7" s="3888" t="s">
        <v>12</v>
      </c>
      <c r="BJ7" s="3287"/>
      <c r="BK7" s="3287"/>
      <c r="BL7" s="3287"/>
      <c r="BM7" s="3287"/>
      <c r="BN7" s="3888" t="s">
        <v>17</v>
      </c>
      <c r="BO7" s="3889"/>
      <c r="BP7" s="2024"/>
      <c r="BQ7" s="2930"/>
      <c r="BR7" s="3284"/>
      <c r="BS7" s="3285"/>
      <c r="BT7" s="3286" t="s">
        <v>14</v>
      </c>
      <c r="BU7" s="3286" t="s">
        <v>12</v>
      </c>
      <c r="BV7" s="3286"/>
      <c r="BW7" s="3287"/>
      <c r="BX7" s="3286" t="s">
        <v>15</v>
      </c>
      <c r="BY7" s="3286" t="s">
        <v>16</v>
      </c>
      <c r="BZ7" s="3286" t="s">
        <v>12</v>
      </c>
      <c r="CA7" s="3286" t="s">
        <v>12</v>
      </c>
      <c r="CB7" s="3287"/>
      <c r="CC7" s="3287"/>
      <c r="CD7" s="3287"/>
      <c r="CE7" s="3287"/>
      <c r="CF7" s="3286" t="s">
        <v>17</v>
      </c>
      <c r="CG7" s="3289"/>
      <c r="CI7" s="2251"/>
      <c r="CJ7" s="2252"/>
      <c r="CK7" s="2252"/>
      <c r="CL7" s="2253" t="s">
        <v>14</v>
      </c>
      <c r="CM7" s="2253" t="s">
        <v>12</v>
      </c>
      <c r="CN7" s="2253"/>
      <c r="CO7" s="2252"/>
      <c r="CP7" s="2253" t="s">
        <v>15</v>
      </c>
      <c r="CQ7" s="2253" t="s">
        <v>12</v>
      </c>
      <c r="CR7" s="2253" t="s">
        <v>12</v>
      </c>
      <c r="CS7" s="2252"/>
      <c r="CT7" s="2252"/>
      <c r="CU7" s="2252"/>
      <c r="CV7" s="2252"/>
      <c r="CW7" s="2253" t="s">
        <v>17</v>
      </c>
      <c r="CX7" s="2254"/>
      <c r="CY7" s="2246"/>
      <c r="CZ7" s="3034"/>
      <c r="DA7" s="3028"/>
      <c r="DB7" s="2363"/>
      <c r="DC7" s="2364" t="s">
        <v>14</v>
      </c>
      <c r="DD7" s="2364" t="s">
        <v>12</v>
      </c>
      <c r="DE7" s="2364"/>
      <c r="DF7" s="2365"/>
      <c r="DG7" s="2364" t="s">
        <v>15</v>
      </c>
      <c r="DH7" s="2364" t="s">
        <v>12</v>
      </c>
      <c r="DI7" s="2364" t="s">
        <v>12</v>
      </c>
      <c r="DJ7" s="2365"/>
      <c r="DK7" s="2365"/>
      <c r="DL7" s="2365"/>
      <c r="DM7" s="2365"/>
      <c r="DN7" s="2426" t="s">
        <v>17</v>
      </c>
      <c r="DO7" s="2366"/>
    </row>
    <row r="8" spans="2:119" ht="15" thickBot="1">
      <c r="B8" s="179"/>
      <c r="C8" s="179"/>
      <c r="O8" s="8760" t="s">
        <v>969</v>
      </c>
      <c r="P8" s="8761"/>
      <c r="Q8" s="8762"/>
      <c r="R8" s="8763"/>
      <c r="S8" s="3730"/>
      <c r="U8" s="179"/>
      <c r="V8" s="179"/>
      <c r="AF8" s="8760" t="s">
        <v>1043</v>
      </c>
      <c r="AG8" s="8763"/>
      <c r="AH8" s="1226"/>
      <c r="AK8" s="2015"/>
      <c r="AL8" s="2612"/>
      <c r="AM8" s="2013"/>
      <c r="AN8" s="2013"/>
      <c r="AO8" s="2013"/>
      <c r="AP8" s="2013"/>
      <c r="AQ8" s="2013"/>
      <c r="AR8" s="2013"/>
      <c r="AS8" s="2013"/>
      <c r="AT8" s="2013"/>
      <c r="AU8" s="2013"/>
      <c r="AV8" s="2013"/>
      <c r="AW8" s="2674"/>
      <c r="AY8" s="2641" t="s">
        <v>3</v>
      </c>
      <c r="AZ8" s="3292" t="s">
        <v>4</v>
      </c>
      <c r="BA8" s="3890" t="s">
        <v>18</v>
      </c>
      <c r="BB8" s="3890" t="s">
        <v>19</v>
      </c>
      <c r="BC8" s="3890" t="s">
        <v>19</v>
      </c>
      <c r="BD8" s="3890" t="s">
        <v>20</v>
      </c>
      <c r="BE8" s="3890" t="s">
        <v>21</v>
      </c>
      <c r="BF8" s="3890" t="s">
        <v>22</v>
      </c>
      <c r="BG8" s="3890" t="s">
        <v>19</v>
      </c>
      <c r="BH8" s="3890" t="s">
        <v>23</v>
      </c>
      <c r="BI8" s="3890" t="s">
        <v>23</v>
      </c>
      <c r="BJ8" s="3890" t="s">
        <v>24</v>
      </c>
      <c r="BK8" s="3890" t="s">
        <v>20</v>
      </c>
      <c r="BL8" s="3890" t="s">
        <v>25</v>
      </c>
      <c r="BM8" s="3890" t="s">
        <v>0</v>
      </c>
      <c r="BN8" s="3890" t="s">
        <v>11</v>
      </c>
      <c r="BO8" s="3891" t="s">
        <v>26</v>
      </c>
      <c r="BP8" s="2024"/>
      <c r="BQ8" s="2804"/>
      <c r="BR8" s="3290" t="s">
        <v>4</v>
      </c>
      <c r="BS8" s="3291" t="s">
        <v>18</v>
      </c>
      <c r="BT8" s="3292" t="s">
        <v>19</v>
      </c>
      <c r="BU8" s="3292" t="s">
        <v>19</v>
      </c>
      <c r="BV8" s="3292" t="s">
        <v>940</v>
      </c>
      <c r="BW8" s="3890" t="s">
        <v>21</v>
      </c>
      <c r="BX8" s="3292" t="s">
        <v>22</v>
      </c>
      <c r="BY8" s="3292" t="s">
        <v>19</v>
      </c>
      <c r="BZ8" s="3292" t="s">
        <v>23</v>
      </c>
      <c r="CA8" s="3292" t="s">
        <v>23</v>
      </c>
      <c r="CB8" s="3292" t="s">
        <v>24</v>
      </c>
      <c r="CC8" s="3292" t="s">
        <v>940</v>
      </c>
      <c r="CD8" s="3292" t="s">
        <v>25</v>
      </c>
      <c r="CE8" s="3292" t="s">
        <v>0</v>
      </c>
      <c r="CF8" s="3292" t="s">
        <v>11</v>
      </c>
      <c r="CG8" s="3294" t="s">
        <v>26</v>
      </c>
      <c r="CI8" s="2255" t="s">
        <v>3</v>
      </c>
      <c r="CJ8" s="2256" t="s">
        <v>4</v>
      </c>
      <c r="CK8" s="3947" t="s">
        <v>967</v>
      </c>
      <c r="CL8" s="2257" t="s">
        <v>19</v>
      </c>
      <c r="CM8" s="2257" t="s">
        <v>19</v>
      </c>
      <c r="CN8" s="2257" t="s">
        <v>20</v>
      </c>
      <c r="CO8" s="2257" t="s">
        <v>21</v>
      </c>
      <c r="CP8" s="2257" t="s">
        <v>22</v>
      </c>
      <c r="CQ8" s="2257" t="s">
        <v>23</v>
      </c>
      <c r="CR8" s="2257" t="s">
        <v>23</v>
      </c>
      <c r="CS8" s="2257" t="s">
        <v>24</v>
      </c>
      <c r="CT8" s="2257" t="s">
        <v>20</v>
      </c>
      <c r="CU8" s="2257" t="s">
        <v>25</v>
      </c>
      <c r="CV8" s="2257" t="s">
        <v>0</v>
      </c>
      <c r="CW8" s="2257" t="s">
        <v>11</v>
      </c>
      <c r="CX8" s="2257" t="s">
        <v>26</v>
      </c>
      <c r="CY8" s="2246"/>
      <c r="CZ8" s="2349"/>
      <c r="DA8" s="3029" t="s">
        <v>4</v>
      </c>
      <c r="DB8" s="2368" t="s">
        <v>18</v>
      </c>
      <c r="DC8" s="2256" t="s">
        <v>19</v>
      </c>
      <c r="DD8" s="2256" t="s">
        <v>19</v>
      </c>
      <c r="DE8" s="2256" t="s">
        <v>20</v>
      </c>
      <c r="DF8" s="2256" t="s">
        <v>21</v>
      </c>
      <c r="DG8" s="2256" t="s">
        <v>22</v>
      </c>
      <c r="DH8" s="2256" t="s">
        <v>23</v>
      </c>
      <c r="DI8" s="2256" t="s">
        <v>23</v>
      </c>
      <c r="DJ8" s="2256" t="s">
        <v>24</v>
      </c>
      <c r="DK8" s="2256" t="s">
        <v>20</v>
      </c>
      <c r="DL8" s="2256" t="s">
        <v>25</v>
      </c>
      <c r="DM8" s="2256" t="s">
        <v>0</v>
      </c>
      <c r="DN8" s="2427" t="s">
        <v>11</v>
      </c>
      <c r="DO8" s="2369" t="s">
        <v>26</v>
      </c>
    </row>
    <row r="9" spans="2:119" ht="15" thickBot="1">
      <c r="B9" s="179"/>
      <c r="C9" s="179"/>
      <c r="O9" s="2012" t="s">
        <v>970</v>
      </c>
      <c r="P9" s="3731" t="s">
        <v>971</v>
      </c>
      <c r="Q9" s="2012" t="s">
        <v>972</v>
      </c>
      <c r="R9" s="3732" t="s">
        <v>973</v>
      </c>
      <c r="S9" s="3730"/>
      <c r="U9" s="179"/>
      <c r="V9" s="179"/>
      <c r="AF9" s="2012" t="s">
        <v>1044</v>
      </c>
      <c r="AG9" s="3843" t="s">
        <v>973</v>
      </c>
      <c r="AH9" s="1226"/>
      <c r="AK9" s="2015" t="s">
        <v>592</v>
      </c>
      <c r="AL9" s="2612"/>
      <c r="AM9" s="2013"/>
      <c r="AN9" s="2013">
        <f>(EG13)</f>
        <v>0</v>
      </c>
      <c r="AO9" s="2013">
        <f>(EG26)</f>
        <v>0</v>
      </c>
      <c r="AP9" s="2013">
        <f>(EG47)</f>
        <v>0</v>
      </c>
      <c r="AQ9" s="2013">
        <f>(EG60)</f>
        <v>0</v>
      </c>
      <c r="AR9" s="2013">
        <f>(EG73)</f>
        <v>0</v>
      </c>
      <c r="AS9" s="2013">
        <v>1140.27</v>
      </c>
      <c r="AT9" s="2013">
        <f>(EG101)</f>
        <v>0</v>
      </c>
      <c r="AU9" s="2013">
        <f>(EG115)</f>
        <v>0</v>
      </c>
      <c r="AV9" s="2013">
        <v>1137.73</v>
      </c>
      <c r="AW9" s="2674">
        <f>(EG141)</f>
        <v>0</v>
      </c>
      <c r="AY9" s="2642"/>
      <c r="AZ9" s="3892"/>
      <c r="BA9" s="3892"/>
      <c r="BB9" s="3893" t="s">
        <v>3</v>
      </c>
      <c r="BC9" s="3893" t="s">
        <v>18</v>
      </c>
      <c r="BD9" s="3893"/>
      <c r="BE9" s="3892"/>
      <c r="BF9" s="3893" t="s">
        <v>21</v>
      </c>
      <c r="BG9" s="3893" t="s">
        <v>3</v>
      </c>
      <c r="BH9" s="3893" t="s">
        <v>27</v>
      </c>
      <c r="BI9" s="3893" t="s">
        <v>28</v>
      </c>
      <c r="BJ9" s="3892"/>
      <c r="BK9" s="3892"/>
      <c r="BL9" s="3892"/>
      <c r="BM9" s="3892"/>
      <c r="BN9" s="3893" t="s">
        <v>30</v>
      </c>
      <c r="BO9" s="3891"/>
      <c r="BP9" s="2024"/>
      <c r="BQ9" s="2933"/>
      <c r="BR9" s="3295"/>
      <c r="BS9" s="3296"/>
      <c r="BT9" s="3292" t="s">
        <v>3</v>
      </c>
      <c r="BU9" s="3292" t="s">
        <v>18</v>
      </c>
      <c r="BV9" s="3292"/>
      <c r="BW9" s="3297"/>
      <c r="BX9" s="3292" t="s">
        <v>21</v>
      </c>
      <c r="BY9" s="3292" t="s">
        <v>3</v>
      </c>
      <c r="BZ9" s="3292" t="s">
        <v>27</v>
      </c>
      <c r="CA9" s="3292" t="s">
        <v>28</v>
      </c>
      <c r="CB9" s="3297"/>
      <c r="CC9" s="3297"/>
      <c r="CD9" s="3297"/>
      <c r="CE9" s="3297"/>
      <c r="CF9" s="3292" t="s">
        <v>30</v>
      </c>
      <c r="CG9" s="3294"/>
      <c r="CI9" s="2258"/>
      <c r="CJ9" s="2259"/>
      <c r="CK9" s="2259"/>
      <c r="CL9" s="2260" t="s">
        <v>3</v>
      </c>
      <c r="CM9" s="2260" t="s">
        <v>18</v>
      </c>
      <c r="CN9" s="2260"/>
      <c r="CO9" s="2259"/>
      <c r="CP9" s="2260" t="s">
        <v>21</v>
      </c>
      <c r="CQ9" s="2260" t="s">
        <v>27</v>
      </c>
      <c r="CR9" s="2260" t="s">
        <v>28</v>
      </c>
      <c r="CS9" s="2259"/>
      <c r="CT9" s="2259"/>
      <c r="CU9" s="2259"/>
      <c r="CV9" s="2259"/>
      <c r="CW9" s="2260" t="s">
        <v>30</v>
      </c>
      <c r="CX9" s="2256"/>
      <c r="CY9" s="2246"/>
      <c r="CZ9" s="3035"/>
      <c r="DA9" s="3998"/>
      <c r="DB9" s="2371"/>
      <c r="DC9" s="2256" t="s">
        <v>3</v>
      </c>
      <c r="DD9" s="2256" t="s">
        <v>18</v>
      </c>
      <c r="DE9" s="2256"/>
      <c r="DF9" s="2372"/>
      <c r="DG9" s="2256" t="s">
        <v>21</v>
      </c>
      <c r="DH9" s="2256" t="s">
        <v>27</v>
      </c>
      <c r="DI9" s="2256" t="s">
        <v>28</v>
      </c>
      <c r="DJ9" s="2372"/>
      <c r="DK9" s="2372"/>
      <c r="DL9" s="2372"/>
      <c r="DM9" s="2372"/>
      <c r="DN9" s="2427" t="s">
        <v>30</v>
      </c>
      <c r="DO9" s="2369"/>
    </row>
    <row r="10" spans="2:119" ht="15" thickBot="1">
      <c r="B10" s="179"/>
      <c r="C10" s="179"/>
      <c r="R10" s="1226"/>
      <c r="S10" s="1226"/>
      <c r="U10" s="179"/>
      <c r="V10" s="179"/>
      <c r="AG10" s="1226"/>
      <c r="AH10" s="1226"/>
      <c r="AK10" s="2015"/>
      <c r="AL10" s="2612"/>
      <c r="AM10" s="2013"/>
      <c r="AN10" s="2013"/>
      <c r="AO10" s="2013"/>
      <c r="AP10" s="2013"/>
      <c r="AQ10" s="2013"/>
      <c r="AR10" s="2013"/>
      <c r="AS10" s="2013"/>
      <c r="AT10" s="2013"/>
      <c r="AU10" s="2013"/>
      <c r="AV10" s="2013"/>
      <c r="AW10" s="2674"/>
      <c r="AY10" s="2036" t="s">
        <v>893</v>
      </c>
      <c r="AZ10" s="2037" t="s">
        <v>436</v>
      </c>
      <c r="BA10" s="2038">
        <v>8</v>
      </c>
      <c r="BB10" s="2039">
        <v>31524</v>
      </c>
      <c r="BC10" s="2040">
        <v>42685</v>
      </c>
      <c r="BD10" s="2041">
        <v>120</v>
      </c>
      <c r="BE10" s="2039" t="s">
        <v>35</v>
      </c>
      <c r="BF10" s="2042">
        <v>255</v>
      </c>
      <c r="BG10" s="2043"/>
      <c r="BH10" s="2044">
        <v>42723</v>
      </c>
      <c r="BI10" s="2040">
        <v>42714</v>
      </c>
      <c r="BJ10" s="2039">
        <v>1562</v>
      </c>
      <c r="BK10" s="2041">
        <v>120000</v>
      </c>
      <c r="BL10" s="2041">
        <f t="shared" ref="BL10:BL15" si="0">(BK10-BD10*1000)</f>
        <v>0</v>
      </c>
      <c r="BM10" s="2045">
        <f t="shared" ref="BM10:BM15" si="1">(BK10*BF10/1000)</f>
        <v>30600</v>
      </c>
      <c r="BN10" s="2042">
        <f t="shared" ref="BN10:BN15" si="2">(BM10*0.05)</f>
        <v>1530</v>
      </c>
      <c r="BO10" s="2046" t="s">
        <v>479</v>
      </c>
      <c r="BP10" s="2024"/>
      <c r="BQ10" s="3894"/>
      <c r="BR10" s="2914"/>
      <c r="BS10" s="2139"/>
      <c r="BT10" s="2140"/>
      <c r="BU10" s="2141"/>
      <c r="BV10" s="2140"/>
      <c r="BW10" s="2141"/>
      <c r="BX10" s="2140"/>
      <c r="BY10" s="2141"/>
      <c r="BZ10" s="2141"/>
      <c r="CA10" s="2141"/>
      <c r="CB10" s="2141"/>
      <c r="CC10" s="2141"/>
      <c r="CD10" s="2141"/>
      <c r="CE10" s="2141"/>
      <c r="CF10" s="2141"/>
      <c r="CG10" s="2142"/>
      <c r="CI10" s="2261" t="s">
        <v>500</v>
      </c>
      <c r="CJ10" s="2262" t="s">
        <v>543</v>
      </c>
      <c r="CK10" s="2263" t="s">
        <v>393</v>
      </c>
      <c r="CL10" s="2264" t="s">
        <v>101</v>
      </c>
      <c r="CM10" s="2265">
        <v>42765</v>
      </c>
      <c r="CN10" s="2264">
        <v>50</v>
      </c>
      <c r="CO10" s="2266" t="s">
        <v>544</v>
      </c>
      <c r="CP10" s="2267">
        <v>52.9</v>
      </c>
      <c r="CQ10" s="2268">
        <v>42769</v>
      </c>
      <c r="CR10" s="2265">
        <v>42773</v>
      </c>
      <c r="CS10" s="2264">
        <v>46126</v>
      </c>
      <c r="CT10" s="2269">
        <v>54</v>
      </c>
      <c r="CU10" s="2270">
        <f>(CT10-CN10)</f>
        <v>4</v>
      </c>
      <c r="CV10" s="2271">
        <f>(CT10*CP10)</f>
        <v>2856.6</v>
      </c>
      <c r="CW10" s="2270">
        <f>(CV10*0.05)</f>
        <v>142.83000000000001</v>
      </c>
      <c r="CX10" s="2273" t="s">
        <v>8</v>
      </c>
      <c r="CY10" s="2246"/>
      <c r="CZ10" s="3036"/>
      <c r="DA10" s="3981" t="s">
        <v>851</v>
      </c>
      <c r="DB10" s="2267" t="s">
        <v>393</v>
      </c>
      <c r="DC10" s="2264" t="s">
        <v>101</v>
      </c>
      <c r="DD10" s="2265">
        <v>43733</v>
      </c>
      <c r="DE10" s="2264">
        <v>10</v>
      </c>
      <c r="DF10" s="2266" t="s">
        <v>544</v>
      </c>
      <c r="DG10" s="2267">
        <v>51.43</v>
      </c>
      <c r="DH10" s="2268">
        <v>43749</v>
      </c>
      <c r="DI10" s="2265">
        <v>43749</v>
      </c>
      <c r="DJ10" s="2264">
        <v>56395</v>
      </c>
      <c r="DK10" s="2337">
        <v>12</v>
      </c>
      <c r="DL10" s="2337">
        <f>(DK10-DE10)</f>
        <v>2</v>
      </c>
      <c r="DM10" s="2271">
        <f>(DK10*DG10)</f>
        <v>617.16</v>
      </c>
      <c r="DN10" s="2270">
        <f>(DM10*0.05)</f>
        <v>30.858000000000001</v>
      </c>
      <c r="DO10" s="2430"/>
    </row>
    <row r="11" spans="2:119" ht="15" thickBot="1">
      <c r="B11" s="179"/>
      <c r="C11" s="547"/>
      <c r="D11" s="999"/>
      <c r="E11" s="999"/>
      <c r="F11" s="999"/>
      <c r="G11" s="999"/>
      <c r="H11" s="999"/>
      <c r="I11" s="999"/>
      <c r="J11" s="999"/>
      <c r="K11" s="999"/>
      <c r="L11" s="999"/>
      <c r="M11" s="999"/>
      <c r="N11" s="999"/>
      <c r="O11" s="999"/>
      <c r="P11" s="999"/>
      <c r="Q11" s="999"/>
      <c r="R11" s="1308"/>
      <c r="S11" s="1226"/>
      <c r="U11" s="179"/>
      <c r="V11" s="547"/>
      <c r="W11" s="999"/>
      <c r="X11" s="999"/>
      <c r="Y11" s="999"/>
      <c r="Z11" s="999"/>
      <c r="AA11" s="999"/>
      <c r="AB11" s="999"/>
      <c r="AC11" s="999"/>
      <c r="AD11" s="999"/>
      <c r="AE11" s="999"/>
      <c r="AF11" s="999"/>
      <c r="AG11" s="1308"/>
      <c r="AH11" s="1226"/>
      <c r="AK11" s="2015" t="s">
        <v>593</v>
      </c>
      <c r="AL11" s="2612"/>
      <c r="AM11" s="2013"/>
      <c r="AN11" s="2013">
        <f>(CW11)</f>
        <v>150.35</v>
      </c>
      <c r="AO11" s="2013">
        <v>0</v>
      </c>
      <c r="AP11" s="2013">
        <f>(CW39)</f>
        <v>121.5</v>
      </c>
      <c r="AQ11" s="2013">
        <f>(CW50)</f>
        <v>155.1123</v>
      </c>
      <c r="AR11" s="2013" t="str">
        <f>(CW58)</f>
        <v>R$</v>
      </c>
      <c r="AS11" s="2013">
        <f>(CW69)</f>
        <v>152.25000000000003</v>
      </c>
      <c r="AT11" s="2013">
        <f>(CW79)</f>
        <v>105.80000000000001</v>
      </c>
      <c r="AU11" s="2013">
        <f>(CW92)</f>
        <v>154.44849000000002</v>
      </c>
      <c r="AV11" s="2013">
        <f>(CW102)</f>
        <v>217.5</v>
      </c>
      <c r="AW11" s="2674" t="str">
        <f>(CW110)</f>
        <v>R$</v>
      </c>
      <c r="AY11" s="2047" t="s">
        <v>351</v>
      </c>
      <c r="AZ11" s="2048" t="s">
        <v>427</v>
      </c>
      <c r="BA11" s="2049" t="s">
        <v>414</v>
      </c>
      <c r="BB11" s="2050" t="s">
        <v>101</v>
      </c>
      <c r="BC11" s="2051">
        <v>42709</v>
      </c>
      <c r="BD11" s="2050">
        <v>15</v>
      </c>
      <c r="BE11" s="2052" t="s">
        <v>35</v>
      </c>
      <c r="BF11" s="2053">
        <v>315</v>
      </c>
      <c r="BG11" s="2050" t="s">
        <v>78</v>
      </c>
      <c r="BH11" s="3573">
        <v>42714</v>
      </c>
      <c r="BI11" s="2051">
        <v>42716</v>
      </c>
      <c r="BJ11" s="2050">
        <v>1564</v>
      </c>
      <c r="BK11" s="2055">
        <v>15000</v>
      </c>
      <c r="BL11" s="2055">
        <f t="shared" si="0"/>
        <v>0</v>
      </c>
      <c r="BM11" s="2056">
        <f t="shared" si="1"/>
        <v>4725</v>
      </c>
      <c r="BN11" s="2058">
        <f t="shared" si="2"/>
        <v>236.25</v>
      </c>
      <c r="BO11" s="2059" t="s">
        <v>8</v>
      </c>
      <c r="BP11" s="2024"/>
      <c r="BQ11" s="3895"/>
      <c r="BR11" s="3097" t="s">
        <v>409</v>
      </c>
      <c r="BS11" s="2198">
        <v>1</v>
      </c>
      <c r="BT11" s="2122" t="s">
        <v>101</v>
      </c>
      <c r="BU11" s="2174">
        <v>42432</v>
      </c>
      <c r="BV11" s="2172">
        <v>30</v>
      </c>
      <c r="BW11" s="2122" t="s">
        <v>35</v>
      </c>
      <c r="BX11" s="2175">
        <v>315</v>
      </c>
      <c r="BY11" s="2199"/>
      <c r="BZ11" s="2200">
        <v>42437</v>
      </c>
      <c r="CA11" s="2174">
        <v>42437</v>
      </c>
      <c r="CB11" s="2122">
        <v>8396</v>
      </c>
      <c r="CC11" s="2172">
        <v>30000</v>
      </c>
      <c r="CD11" s="2172">
        <f t="shared" ref="CD11:CD25" si="3">(CC11-BV11*1000)</f>
        <v>0</v>
      </c>
      <c r="CE11" s="2173">
        <f t="shared" ref="CE11:CE25" si="4">(CC11*BX11/1000)</f>
        <v>9450</v>
      </c>
      <c r="CF11" s="2175">
        <f t="shared" ref="CF11:CF26" si="5">(CE11*0.05)</f>
        <v>472.5</v>
      </c>
      <c r="CG11" s="2155"/>
      <c r="CI11" s="2274" t="s">
        <v>561</v>
      </c>
      <c r="CJ11" s="2275" t="s">
        <v>99</v>
      </c>
      <c r="CK11" s="2276">
        <v>1</v>
      </c>
      <c r="CL11" s="2276" t="s">
        <v>36</v>
      </c>
      <c r="CM11" s="2277">
        <v>42782</v>
      </c>
      <c r="CN11" s="2276">
        <v>300</v>
      </c>
      <c r="CO11" s="2276" t="s">
        <v>96</v>
      </c>
      <c r="CP11" s="2278">
        <v>9.6999999999999993</v>
      </c>
      <c r="CQ11" s="2279">
        <v>42788</v>
      </c>
      <c r="CR11" s="2277">
        <v>42794</v>
      </c>
      <c r="CS11" s="2276">
        <v>46329</v>
      </c>
      <c r="CT11" s="2278">
        <v>310</v>
      </c>
      <c r="CU11" s="2280">
        <f>(CT11-CN11)</f>
        <v>10</v>
      </c>
      <c r="CV11" s="2281">
        <f>(CT11*CP11)</f>
        <v>3007</v>
      </c>
      <c r="CW11" s="2280">
        <f>(CV11*0.05)</f>
        <v>150.35</v>
      </c>
      <c r="CX11" s="2689" t="s">
        <v>8</v>
      </c>
      <c r="CY11" s="2246"/>
      <c r="CZ11" s="2385"/>
      <c r="DA11" s="2283" t="s">
        <v>852</v>
      </c>
      <c r="DB11" s="2962">
        <v>1</v>
      </c>
      <c r="DC11" s="2276" t="s">
        <v>101</v>
      </c>
      <c r="DD11" s="2277">
        <v>43733</v>
      </c>
      <c r="DE11" s="2276">
        <v>30</v>
      </c>
      <c r="DF11" s="2285" t="s">
        <v>544</v>
      </c>
      <c r="DG11" s="2278">
        <v>40.65</v>
      </c>
      <c r="DH11" s="2279">
        <v>43749</v>
      </c>
      <c r="DI11" s="2277">
        <v>43749</v>
      </c>
      <c r="DJ11" s="2276">
        <v>56395</v>
      </c>
      <c r="DK11" s="2429">
        <v>32</v>
      </c>
      <c r="DL11" s="2429">
        <f>(DK11-DE11)</f>
        <v>2</v>
      </c>
      <c r="DM11" s="2281">
        <f>(DK11*DG11)</f>
        <v>1300.8</v>
      </c>
      <c r="DN11" s="2280">
        <f>(DM11*0.05)</f>
        <v>65.040000000000006</v>
      </c>
      <c r="DO11" s="2431"/>
    </row>
    <row r="12" spans="2:119" ht="15" thickBot="1">
      <c r="B12" s="179"/>
      <c r="S12" s="1226"/>
      <c r="U12" s="179"/>
      <c r="AH12" s="1226"/>
      <c r="AK12" s="2015"/>
      <c r="AL12" s="2612"/>
      <c r="AM12" s="2013"/>
      <c r="AN12" s="2013"/>
      <c r="AO12" s="2013"/>
      <c r="AP12" s="2013"/>
      <c r="AQ12" s="2013"/>
      <c r="AR12" s="2013"/>
      <c r="AS12" s="2013"/>
      <c r="AT12" s="2013"/>
      <c r="AU12" s="2013"/>
      <c r="AV12" s="2013"/>
      <c r="AW12" s="2674"/>
      <c r="AY12" s="2036" t="s">
        <v>351</v>
      </c>
      <c r="AZ12" s="2037" t="s">
        <v>502</v>
      </c>
      <c r="BA12" s="2060" t="s">
        <v>262</v>
      </c>
      <c r="BB12" s="2061" t="s">
        <v>101</v>
      </c>
      <c r="BC12" s="2062">
        <v>42709</v>
      </c>
      <c r="BD12" s="2061">
        <v>10</v>
      </c>
      <c r="BE12" s="2063" t="s">
        <v>35</v>
      </c>
      <c r="BF12" s="2064">
        <v>153.69999999999999</v>
      </c>
      <c r="BG12" s="2061" t="s">
        <v>78</v>
      </c>
      <c r="BH12" s="3591">
        <v>42714</v>
      </c>
      <c r="BI12" s="2062">
        <v>42716</v>
      </c>
      <c r="BJ12" s="2061">
        <v>1564</v>
      </c>
      <c r="BK12" s="2065">
        <v>10000</v>
      </c>
      <c r="BL12" s="2065">
        <f t="shared" si="0"/>
        <v>0</v>
      </c>
      <c r="BM12" s="2066">
        <f t="shared" si="1"/>
        <v>1537</v>
      </c>
      <c r="BN12" s="2068">
        <f t="shared" si="2"/>
        <v>76.850000000000009</v>
      </c>
      <c r="BO12" s="2059" t="s">
        <v>8</v>
      </c>
      <c r="BP12" s="2024"/>
      <c r="BQ12" s="2937"/>
      <c r="BR12" s="2994" t="s">
        <v>409</v>
      </c>
      <c r="BS12" s="2038">
        <v>2</v>
      </c>
      <c r="BT12" s="2052" t="s">
        <v>101</v>
      </c>
      <c r="BU12" s="2057">
        <v>42503</v>
      </c>
      <c r="BV12" s="2055">
        <v>50</v>
      </c>
      <c r="BW12" s="2052" t="s">
        <v>35</v>
      </c>
      <c r="BX12" s="2058">
        <v>315</v>
      </c>
      <c r="BY12" s="2077"/>
      <c r="BZ12" s="2078">
        <v>42504</v>
      </c>
      <c r="CA12" s="2057">
        <v>42504</v>
      </c>
      <c r="CB12" s="2052">
        <v>8580</v>
      </c>
      <c r="CC12" s="2055">
        <v>50000</v>
      </c>
      <c r="CD12" s="2055">
        <f t="shared" si="3"/>
        <v>0</v>
      </c>
      <c r="CE12" s="2056">
        <f t="shared" si="4"/>
        <v>15750</v>
      </c>
      <c r="CF12" s="2058">
        <f t="shared" si="5"/>
        <v>787.5</v>
      </c>
      <c r="CG12" s="2156"/>
      <c r="CI12" s="2274" t="s">
        <v>520</v>
      </c>
      <c r="CJ12" s="2283" t="s">
        <v>572</v>
      </c>
      <c r="CK12" s="2284" t="s">
        <v>393</v>
      </c>
      <c r="CL12" s="2276" t="s">
        <v>101</v>
      </c>
      <c r="CM12" s="2277">
        <v>42787</v>
      </c>
      <c r="CN12" s="2276">
        <v>50</v>
      </c>
      <c r="CO12" s="2285" t="s">
        <v>544</v>
      </c>
      <c r="CP12" s="2278">
        <v>45</v>
      </c>
      <c r="CQ12" s="2279">
        <v>42790</v>
      </c>
      <c r="CR12" s="2277">
        <v>42794</v>
      </c>
      <c r="CS12" s="2276">
        <v>46332</v>
      </c>
      <c r="CT12" s="2286">
        <v>54</v>
      </c>
      <c r="CU12" s="2280">
        <f>(CT12-CN12)</f>
        <v>4</v>
      </c>
      <c r="CV12" s="2281">
        <f>(CT12*CP12)</f>
        <v>2430</v>
      </c>
      <c r="CW12" s="2280">
        <f>(CV12*0.05)</f>
        <v>121.5</v>
      </c>
      <c r="CX12" s="2689" t="s">
        <v>8</v>
      </c>
      <c r="CY12" s="2246"/>
      <c r="CZ12" s="2385"/>
      <c r="DA12" s="2283"/>
      <c r="DB12" s="2278"/>
      <c r="DC12" s="2276"/>
      <c r="DD12" s="2277"/>
      <c r="DE12" s="2276"/>
      <c r="DF12" s="2285"/>
      <c r="DG12" s="2278"/>
      <c r="DH12" s="2279"/>
      <c r="DI12" s="2277"/>
      <c r="DJ12" s="2276"/>
      <c r="DK12" s="2429"/>
      <c r="DL12" s="2429"/>
      <c r="DM12" s="2281"/>
      <c r="DN12" s="2280"/>
      <c r="DO12" s="2282"/>
    </row>
    <row r="13" spans="2:119" ht="15" thickBot="1">
      <c r="B13" s="179"/>
      <c r="C13" s="1896" t="s">
        <v>974</v>
      </c>
      <c r="D13" s="8760" t="s">
        <v>975</v>
      </c>
      <c r="E13" s="8761"/>
      <c r="F13" s="8761"/>
      <c r="G13" s="8761"/>
      <c r="H13" s="8761"/>
      <c r="I13" s="8761"/>
      <c r="J13" s="8761"/>
      <c r="K13" s="8761"/>
      <c r="L13" s="8761"/>
      <c r="M13" s="8761"/>
      <c r="N13" s="8761"/>
      <c r="O13" s="8762"/>
      <c r="P13" s="8762"/>
      <c r="Q13" s="8762"/>
      <c r="R13" s="8764"/>
      <c r="S13" s="3730"/>
      <c r="U13" s="179"/>
      <c r="V13" s="1896" t="s">
        <v>974</v>
      </c>
      <c r="W13" s="8760" t="s">
        <v>1045</v>
      </c>
      <c r="X13" s="8761"/>
      <c r="Y13" s="8761"/>
      <c r="Z13" s="8761"/>
      <c r="AA13" s="8761"/>
      <c r="AB13" s="8761"/>
      <c r="AC13" s="8761"/>
      <c r="AD13" s="8761"/>
      <c r="AE13" s="8761"/>
      <c r="AF13" s="8761"/>
      <c r="AG13" s="8763"/>
      <c r="AH13" s="1226"/>
      <c r="AK13" s="2015"/>
      <c r="AL13" s="2612"/>
      <c r="AM13" s="2013"/>
      <c r="AN13" s="2013"/>
      <c r="AO13" s="2013"/>
      <c r="AP13" s="2013"/>
      <c r="AQ13" s="2013"/>
      <c r="AR13" s="2013"/>
      <c r="AS13" s="2013"/>
      <c r="AT13" s="2013"/>
      <c r="AU13" s="2013"/>
      <c r="AV13" s="2013"/>
      <c r="AW13" s="2674"/>
      <c r="AY13" s="2036" t="s">
        <v>589</v>
      </c>
      <c r="AZ13" s="2069" t="s">
        <v>427</v>
      </c>
      <c r="BA13" s="2070" t="s">
        <v>530</v>
      </c>
      <c r="BB13" s="2071" t="s">
        <v>101</v>
      </c>
      <c r="BC13" s="2072">
        <v>42709</v>
      </c>
      <c r="BD13" s="2071">
        <v>10</v>
      </c>
      <c r="BE13" s="2039" t="s">
        <v>35</v>
      </c>
      <c r="BF13" s="2073">
        <v>315</v>
      </c>
      <c r="BG13" s="2071" t="s">
        <v>78</v>
      </c>
      <c r="BH13" s="3509">
        <v>42716</v>
      </c>
      <c r="BI13" s="2072">
        <v>42716</v>
      </c>
      <c r="BJ13" s="2071">
        <v>1566</v>
      </c>
      <c r="BK13" s="2041">
        <v>10000</v>
      </c>
      <c r="BL13" s="2041">
        <f t="shared" si="0"/>
        <v>0</v>
      </c>
      <c r="BM13" s="2045">
        <f t="shared" si="1"/>
        <v>3150</v>
      </c>
      <c r="BN13" s="2042">
        <f t="shared" si="2"/>
        <v>157.5</v>
      </c>
      <c r="BO13" s="2059" t="s">
        <v>479</v>
      </c>
      <c r="BP13" s="2024"/>
      <c r="BQ13" s="2938"/>
      <c r="BR13" s="2994" t="s">
        <v>409</v>
      </c>
      <c r="BS13" s="2038">
        <v>3</v>
      </c>
      <c r="BT13" s="2052" t="s">
        <v>101</v>
      </c>
      <c r="BU13" s="2057">
        <v>42682</v>
      </c>
      <c r="BV13" s="2055">
        <v>10</v>
      </c>
      <c r="BW13" s="2052" t="s">
        <v>35</v>
      </c>
      <c r="BX13" s="2058">
        <v>305</v>
      </c>
      <c r="BY13" s="2077"/>
      <c r="BZ13" s="2078">
        <v>42685</v>
      </c>
      <c r="CA13" s="2057">
        <v>42688</v>
      </c>
      <c r="CB13" s="2052">
        <v>1476</v>
      </c>
      <c r="CC13" s="2055">
        <v>10000</v>
      </c>
      <c r="CD13" s="2055">
        <f t="shared" si="3"/>
        <v>0</v>
      </c>
      <c r="CE13" s="2056">
        <f t="shared" si="4"/>
        <v>3050</v>
      </c>
      <c r="CF13" s="2058">
        <f t="shared" si="5"/>
        <v>152.5</v>
      </c>
      <c r="CG13" s="2156"/>
      <c r="CI13" s="2288"/>
      <c r="CJ13" s="2289"/>
      <c r="CK13" s="2290"/>
      <c r="CL13" s="2291"/>
      <c r="CM13" s="2292"/>
      <c r="CN13" s="2293"/>
      <c r="CO13" s="2291"/>
      <c r="CP13" s="2294"/>
      <c r="CQ13" s="2295"/>
      <c r="CR13" s="2292"/>
      <c r="CS13" s="2290"/>
      <c r="CT13" s="2294"/>
      <c r="CU13" s="2294"/>
      <c r="CV13" s="2296"/>
      <c r="CW13" s="2294"/>
      <c r="CX13" s="2687"/>
      <c r="CY13" s="2246"/>
      <c r="CZ13" s="3431"/>
      <c r="DA13" s="2283"/>
      <c r="DB13" s="2278"/>
      <c r="DC13" s="2276"/>
      <c r="DD13" s="2277"/>
      <c r="DE13" s="2276"/>
      <c r="DF13" s="2285"/>
      <c r="DG13" s="2278"/>
      <c r="DH13" s="2279"/>
      <c r="DI13" s="2277"/>
      <c r="DJ13" s="2276"/>
      <c r="DK13" s="2429"/>
      <c r="DL13" s="2429"/>
      <c r="DM13" s="2281"/>
      <c r="DN13" s="2280"/>
      <c r="DO13" s="2282"/>
    </row>
    <row r="14" spans="2:119" ht="15" thickBot="1">
      <c r="B14" s="179"/>
      <c r="C14" s="1896" t="s">
        <v>976</v>
      </c>
      <c r="D14" s="8760" t="s">
        <v>977</v>
      </c>
      <c r="E14" s="8761"/>
      <c r="F14" s="8761"/>
      <c r="G14" s="8761"/>
      <c r="H14" s="8761"/>
      <c r="I14" s="8762"/>
      <c r="J14" s="8762"/>
      <c r="K14" s="8762"/>
      <c r="L14" s="8764"/>
      <c r="M14" t="s">
        <v>978</v>
      </c>
      <c r="N14" s="3733">
        <v>97</v>
      </c>
      <c r="O14" s="1193" t="s">
        <v>979</v>
      </c>
      <c r="P14" s="3734" t="s">
        <v>980</v>
      </c>
      <c r="Q14" s="3735" t="s">
        <v>981</v>
      </c>
      <c r="R14" s="3736"/>
      <c r="S14" s="3737"/>
      <c r="U14" s="179"/>
      <c r="V14" s="1896" t="s">
        <v>976</v>
      </c>
      <c r="W14" s="8760" t="s">
        <v>1046</v>
      </c>
      <c r="X14" s="8761"/>
      <c r="Y14" s="8761"/>
      <c r="Z14" s="8761"/>
      <c r="AA14" s="8761"/>
      <c r="AB14" s="8761"/>
      <c r="AC14" s="8763"/>
      <c r="AD14" t="s">
        <v>978</v>
      </c>
      <c r="AE14" s="3733">
        <v>12</v>
      </c>
      <c r="AF14" s="1896" t="s">
        <v>979</v>
      </c>
      <c r="AG14" s="3844" t="s">
        <v>1047</v>
      </c>
      <c r="AH14" s="1226"/>
      <c r="AK14" s="2015"/>
      <c r="AL14" s="2612"/>
      <c r="AM14" s="2013"/>
      <c r="AN14" s="2013"/>
      <c r="AO14" s="2013"/>
      <c r="AP14" s="2013"/>
      <c r="AQ14" s="2013"/>
      <c r="AR14" s="2013"/>
      <c r="AS14" s="2013"/>
      <c r="AT14" s="2013"/>
      <c r="AU14" s="2013"/>
      <c r="AV14" s="2013"/>
      <c r="AW14" s="2674"/>
      <c r="AY14" s="2047" t="s">
        <v>894</v>
      </c>
      <c r="AZ14" s="2048" t="s">
        <v>427</v>
      </c>
      <c r="BA14" s="2049" t="s">
        <v>414</v>
      </c>
      <c r="BB14" s="2050" t="s">
        <v>36</v>
      </c>
      <c r="BC14" s="2051">
        <v>42711</v>
      </c>
      <c r="BD14" s="2050">
        <v>10</v>
      </c>
      <c r="BE14" s="2052" t="s">
        <v>35</v>
      </c>
      <c r="BF14" s="2053">
        <v>335</v>
      </c>
      <c r="BG14" s="2050" t="s">
        <v>78</v>
      </c>
      <c r="BH14" s="3573">
        <v>42716</v>
      </c>
      <c r="BI14" s="2051">
        <v>42716</v>
      </c>
      <c r="BJ14" s="2050">
        <v>1567</v>
      </c>
      <c r="BK14" s="2055">
        <v>10000</v>
      </c>
      <c r="BL14" s="2055">
        <f t="shared" si="0"/>
        <v>0</v>
      </c>
      <c r="BM14" s="2056">
        <f t="shared" si="1"/>
        <v>3350</v>
      </c>
      <c r="BN14" s="2058">
        <f t="shared" si="2"/>
        <v>167.5</v>
      </c>
      <c r="BO14" s="2059" t="s">
        <v>8</v>
      </c>
      <c r="BP14" s="2024"/>
      <c r="BQ14" s="2938"/>
      <c r="BR14" s="2994" t="s">
        <v>409</v>
      </c>
      <c r="BS14" s="2038">
        <v>4</v>
      </c>
      <c r="BT14" s="2052" t="s">
        <v>36</v>
      </c>
      <c r="BU14" s="2057">
        <v>42686</v>
      </c>
      <c r="BV14" s="2055">
        <v>200</v>
      </c>
      <c r="BW14" s="2052" t="s">
        <v>35</v>
      </c>
      <c r="BX14" s="2058">
        <v>300</v>
      </c>
      <c r="BY14" s="2077"/>
      <c r="BZ14" s="2078">
        <v>42691</v>
      </c>
      <c r="CA14" s="2057">
        <v>42688</v>
      </c>
      <c r="CB14" s="2052">
        <v>1467</v>
      </c>
      <c r="CC14" s="2055">
        <v>200000</v>
      </c>
      <c r="CD14" s="2055">
        <f t="shared" si="3"/>
        <v>0</v>
      </c>
      <c r="CE14" s="2056">
        <f t="shared" si="4"/>
        <v>60000</v>
      </c>
      <c r="CF14" s="2058">
        <f t="shared" si="5"/>
        <v>3000</v>
      </c>
      <c r="CG14" s="2156"/>
      <c r="CI14" s="2314"/>
      <c r="CJ14" s="2315"/>
      <c r="CK14" s="2315"/>
      <c r="CL14" s="2315"/>
      <c r="CM14" s="2315"/>
      <c r="CN14" s="2315"/>
      <c r="CO14" s="2315"/>
      <c r="CP14" s="2315"/>
      <c r="CQ14" s="2315"/>
      <c r="CR14" s="2315"/>
      <c r="CS14" s="2315"/>
      <c r="CT14" s="2315"/>
      <c r="CU14" s="2315"/>
      <c r="CV14" s="2316">
        <f>SUM(CV10:CV13)</f>
        <v>8293.6</v>
      </c>
      <c r="CW14" s="2317">
        <f>(CV14*0.05)</f>
        <v>414.68000000000006</v>
      </c>
      <c r="CX14" s="2688"/>
      <c r="CY14" s="2246"/>
      <c r="CZ14" s="2385"/>
      <c r="DA14" s="3982"/>
      <c r="DB14" s="2278"/>
      <c r="DC14" s="2276"/>
      <c r="DD14" s="2277"/>
      <c r="DE14" s="2276"/>
      <c r="DF14" s="2285"/>
      <c r="DG14" s="2278"/>
      <c r="DH14" s="2279"/>
      <c r="DI14" s="2277"/>
      <c r="DJ14" s="2276"/>
      <c r="DK14" s="2429"/>
      <c r="DL14" s="2429"/>
      <c r="DM14" s="2281"/>
      <c r="DN14" s="2280"/>
      <c r="DO14" s="2282"/>
    </row>
    <row r="15" spans="2:119" ht="15" thickBot="1">
      <c r="B15" s="179"/>
      <c r="C15" s="1896" t="s">
        <v>982</v>
      </c>
      <c r="D15" s="8760" t="s">
        <v>983</v>
      </c>
      <c r="E15" s="8761"/>
      <c r="F15" s="8761"/>
      <c r="G15" s="8763"/>
      <c r="H15" s="1896" t="s">
        <v>984</v>
      </c>
      <c r="I15" s="3738" t="s">
        <v>985</v>
      </c>
      <c r="J15" s="8761"/>
      <c r="K15" s="8761"/>
      <c r="L15" s="8761"/>
      <c r="M15" s="8761"/>
      <c r="N15" s="8763"/>
      <c r="O15" s="1896" t="s">
        <v>986</v>
      </c>
      <c r="P15" s="3734" t="s">
        <v>987</v>
      </c>
      <c r="Q15" s="3739"/>
      <c r="R15" s="3740"/>
      <c r="S15" s="3730"/>
      <c r="U15" s="179"/>
      <c r="V15" s="1896" t="s">
        <v>982</v>
      </c>
      <c r="W15" s="8760" t="s">
        <v>1048</v>
      </c>
      <c r="X15" s="8761"/>
      <c r="Y15" s="8761"/>
      <c r="Z15" s="8763"/>
      <c r="AA15" s="395" t="s">
        <v>984</v>
      </c>
      <c r="AB15" s="8760" t="s">
        <v>1049</v>
      </c>
      <c r="AC15" s="8761"/>
      <c r="AD15" s="8761"/>
      <c r="AE15" s="8763"/>
      <c r="AF15" s="1896" t="s">
        <v>986</v>
      </c>
      <c r="AG15" s="3843" t="s">
        <v>1050</v>
      </c>
      <c r="AH15" s="1226"/>
      <c r="AK15" s="2017"/>
      <c r="AL15" s="2675"/>
      <c r="AM15" s="663"/>
      <c r="AN15" s="663"/>
      <c r="AO15" s="663"/>
      <c r="AP15" s="663"/>
      <c r="AQ15" s="663"/>
      <c r="AR15" s="663"/>
      <c r="AS15" s="663"/>
      <c r="AT15" s="663"/>
      <c r="AU15" s="663"/>
      <c r="AV15" s="663"/>
      <c r="AW15" s="392"/>
      <c r="AY15" s="2047" t="s">
        <v>471</v>
      </c>
      <c r="AZ15" s="2075" t="s">
        <v>436</v>
      </c>
      <c r="BA15" s="2076">
        <v>4</v>
      </c>
      <c r="BB15" s="2052" t="s">
        <v>74</v>
      </c>
      <c r="BC15" s="2057">
        <v>42712</v>
      </c>
      <c r="BD15" s="2055">
        <v>20</v>
      </c>
      <c r="BE15" s="2052" t="s">
        <v>35</v>
      </c>
      <c r="BF15" s="2058">
        <v>255</v>
      </c>
      <c r="BG15" s="2077"/>
      <c r="BH15" s="2078">
        <v>42716</v>
      </c>
      <c r="BI15" s="2057">
        <v>42714</v>
      </c>
      <c r="BJ15" s="2052">
        <v>1563</v>
      </c>
      <c r="BK15" s="2055">
        <v>20000</v>
      </c>
      <c r="BL15" s="2055">
        <f t="shared" si="0"/>
        <v>0</v>
      </c>
      <c r="BM15" s="2056">
        <f t="shared" si="1"/>
        <v>5100</v>
      </c>
      <c r="BN15" s="2058">
        <f t="shared" si="2"/>
        <v>255</v>
      </c>
      <c r="BO15" s="2059" t="s">
        <v>8</v>
      </c>
      <c r="BP15" s="2024"/>
      <c r="BQ15" s="2939"/>
      <c r="BR15" s="2994" t="s">
        <v>409</v>
      </c>
      <c r="BS15" s="2038">
        <v>5</v>
      </c>
      <c r="BT15" s="2052" t="s">
        <v>101</v>
      </c>
      <c r="BU15" s="2057">
        <v>42916</v>
      </c>
      <c r="BV15" s="2055">
        <v>30</v>
      </c>
      <c r="BW15" s="2052" t="s">
        <v>35</v>
      </c>
      <c r="BX15" s="2058">
        <v>300</v>
      </c>
      <c r="BY15" s="2077"/>
      <c r="BZ15" s="2078">
        <v>42922</v>
      </c>
      <c r="CA15" s="2057">
        <v>42919</v>
      </c>
      <c r="CB15" s="2052">
        <v>2066</v>
      </c>
      <c r="CC15" s="2055">
        <v>30000</v>
      </c>
      <c r="CD15" s="2055">
        <f t="shared" si="3"/>
        <v>0</v>
      </c>
      <c r="CE15" s="2056">
        <f t="shared" si="4"/>
        <v>9000</v>
      </c>
      <c r="CF15" s="2058">
        <f t="shared" si="5"/>
        <v>450</v>
      </c>
      <c r="CG15" s="2156"/>
      <c r="CI15" s="3244"/>
      <c r="CJ15" s="2754"/>
      <c r="CK15" s="2755"/>
      <c r="CL15" s="2754"/>
      <c r="CM15" s="2756"/>
      <c r="CN15" s="3245"/>
      <c r="CO15" s="2754"/>
      <c r="CP15" s="2758"/>
      <c r="CQ15" s="2760"/>
      <c r="CR15" s="2756"/>
      <c r="CS15" s="2754"/>
      <c r="CT15" s="2758"/>
      <c r="CU15" s="2758"/>
      <c r="CV15" s="3246"/>
      <c r="CW15" s="2758"/>
      <c r="CX15" s="3247"/>
      <c r="CY15" s="2246"/>
      <c r="CZ15" s="2385"/>
      <c r="DA15" s="3983"/>
      <c r="DB15" s="2738"/>
      <c r="DC15" s="2734"/>
      <c r="DD15" s="2735"/>
      <c r="DE15" s="2734"/>
      <c r="DF15" s="2737"/>
      <c r="DG15" s="2738"/>
      <c r="DH15" s="2776"/>
      <c r="DI15" s="2735"/>
      <c r="DJ15" s="2734"/>
      <c r="DK15" s="2736"/>
      <c r="DL15" s="2736"/>
      <c r="DM15" s="2742"/>
      <c r="DN15" s="2741"/>
      <c r="DO15" s="2778"/>
    </row>
    <row r="16" spans="2:119" ht="18.600000000000001" thickBot="1">
      <c r="B16" s="179"/>
      <c r="C16" s="1896" t="s">
        <v>988</v>
      </c>
      <c r="D16" s="8765" t="s">
        <v>989</v>
      </c>
      <c r="E16" s="8762"/>
      <c r="F16" s="8762"/>
      <c r="G16" s="8764"/>
      <c r="H16" t="s">
        <v>36</v>
      </c>
      <c r="J16" s="8766" t="s">
        <v>990</v>
      </c>
      <c r="K16" s="8767"/>
      <c r="L16" s="8768"/>
      <c r="M16" s="8768"/>
      <c r="N16" s="8768"/>
      <c r="O16" s="8768"/>
      <c r="P16" s="8768"/>
      <c r="Q16" s="8768"/>
      <c r="R16" s="8769"/>
      <c r="S16" s="3741"/>
      <c r="U16" s="179"/>
      <c r="V16" s="1896" t="s">
        <v>988</v>
      </c>
      <c r="W16" s="8765" t="s">
        <v>1051</v>
      </c>
      <c r="X16" s="8762"/>
      <c r="Y16" s="8762"/>
      <c r="Z16" s="8764"/>
      <c r="AA16" t="s">
        <v>36</v>
      </c>
      <c r="AB16" s="8785" t="s">
        <v>1052</v>
      </c>
      <c r="AC16" s="8786"/>
      <c r="AD16" s="8786"/>
      <c r="AE16" s="8786"/>
      <c r="AF16" s="8786"/>
      <c r="AG16" s="8787"/>
      <c r="AH16" s="1226"/>
      <c r="AK16" s="2012" t="s">
        <v>7</v>
      </c>
      <c r="AL16" s="2018">
        <f>SUM(AL5:AL15)</f>
        <v>4385.6000000000004</v>
      </c>
      <c r="AM16" s="2019">
        <f>SUM(AM5:AM15)</f>
        <v>818.75</v>
      </c>
      <c r="AN16" s="2019">
        <f>SUM(AN5:AN15)</f>
        <v>1601.75</v>
      </c>
      <c r="AO16" s="2019">
        <f>SUM(AO5:AO15)</f>
        <v>1879</v>
      </c>
      <c r="AP16" s="2019">
        <f>SUM(AP5:AP15)</f>
        <v>4141</v>
      </c>
      <c r="AQ16" s="2019">
        <f>SUM(AQ4:AQ15)</f>
        <v>3241.4623000000001</v>
      </c>
      <c r="AR16" s="2019">
        <f t="shared" ref="AR16:AW16" si="6">SUM(AR5:AR15)</f>
        <v>1933</v>
      </c>
      <c r="AS16" s="2019">
        <f t="shared" si="6"/>
        <v>4849.42</v>
      </c>
      <c r="AT16" s="2019">
        <f t="shared" si="6"/>
        <v>5350.8</v>
      </c>
      <c r="AU16" s="2019">
        <f t="shared" si="6"/>
        <v>387.19848999999999</v>
      </c>
      <c r="AV16" s="2019">
        <f t="shared" si="6"/>
        <v>9656.23</v>
      </c>
      <c r="AW16" s="2681">
        <f t="shared" si="6"/>
        <v>7359.5</v>
      </c>
      <c r="AY16" s="2047" t="s">
        <v>430</v>
      </c>
      <c r="AZ16" s="2071" t="s">
        <v>409</v>
      </c>
      <c r="BA16" s="2076">
        <v>7</v>
      </c>
      <c r="BB16" s="2052" t="s">
        <v>74</v>
      </c>
      <c r="BC16" s="2057">
        <v>42718</v>
      </c>
      <c r="BD16" s="2055">
        <v>50</v>
      </c>
      <c r="BE16" s="2052" t="s">
        <v>35</v>
      </c>
      <c r="BF16" s="2058">
        <v>305</v>
      </c>
      <c r="BG16" s="2077"/>
      <c r="BH16" s="2078">
        <v>42725</v>
      </c>
      <c r="BI16" s="2057">
        <v>42719</v>
      </c>
      <c r="BJ16" s="2052">
        <v>1593</v>
      </c>
      <c r="BK16" s="2055">
        <v>50000</v>
      </c>
      <c r="BL16" s="2055">
        <f>(BK16-BD16*1000)</f>
        <v>0</v>
      </c>
      <c r="BM16" s="2056">
        <f>(BK16*BF16/1000)</f>
        <v>15250</v>
      </c>
      <c r="BN16" s="2058">
        <v>750</v>
      </c>
      <c r="BO16" s="2059" t="s">
        <v>8</v>
      </c>
      <c r="BP16" s="2024"/>
      <c r="BQ16" s="2939"/>
      <c r="BR16" s="2994" t="s">
        <v>762</v>
      </c>
      <c r="BS16" s="2038">
        <v>6</v>
      </c>
      <c r="BT16" s="2052" t="s">
        <v>101</v>
      </c>
      <c r="BU16" s="2057">
        <v>43392</v>
      </c>
      <c r="BV16" s="2055">
        <v>100</v>
      </c>
      <c r="BW16" s="2052" t="s">
        <v>35</v>
      </c>
      <c r="BX16" s="2058">
        <v>290</v>
      </c>
      <c r="BY16" s="2077"/>
      <c r="BZ16" s="2078">
        <v>43402</v>
      </c>
      <c r="CA16" s="2057">
        <v>43399</v>
      </c>
      <c r="CB16" s="2052">
        <v>3383</v>
      </c>
      <c r="CC16" s="2055">
        <v>100000</v>
      </c>
      <c r="CD16" s="2055">
        <f t="shared" si="3"/>
        <v>0</v>
      </c>
      <c r="CE16" s="2056">
        <f t="shared" si="4"/>
        <v>29000</v>
      </c>
      <c r="CF16" s="2058">
        <f t="shared" si="5"/>
        <v>1450</v>
      </c>
      <c r="CG16" s="2166"/>
      <c r="CI16" s="2250" t="s">
        <v>546</v>
      </c>
      <c r="CJ16" s="2246"/>
      <c r="CK16" s="2246"/>
      <c r="CL16" s="2246"/>
      <c r="CM16" s="2246"/>
      <c r="CN16" s="2246"/>
      <c r="CO16" s="2246"/>
      <c r="CP16" s="2246"/>
      <c r="CQ16" s="2246"/>
      <c r="CR16" s="2246"/>
      <c r="CS16" s="2246"/>
      <c r="CT16" s="2246"/>
      <c r="CU16" s="2246"/>
      <c r="CV16" s="2246"/>
      <c r="CW16" s="2246"/>
      <c r="CX16" s="2246"/>
      <c r="CY16" s="2246"/>
      <c r="CZ16" s="2385"/>
      <c r="DA16" s="3982"/>
      <c r="DB16" s="2962"/>
      <c r="DC16" s="2276"/>
      <c r="DD16" s="2277"/>
      <c r="DE16" s="2276"/>
      <c r="DF16" s="2285"/>
      <c r="DG16" s="2278"/>
      <c r="DH16" s="2279"/>
      <c r="DI16" s="2277"/>
      <c r="DJ16" s="2276"/>
      <c r="DK16" s="2429"/>
      <c r="DL16" s="2429"/>
      <c r="DM16" s="2281"/>
      <c r="DN16" s="2280"/>
      <c r="DO16" s="2282"/>
    </row>
    <row r="17" spans="2:119" ht="15" thickBot="1">
      <c r="B17" s="179"/>
      <c r="C17" s="547" t="s">
        <v>991</v>
      </c>
      <c r="D17" s="8760" t="s">
        <v>992</v>
      </c>
      <c r="E17" s="8761"/>
      <c r="F17" s="8761"/>
      <c r="G17" s="8761"/>
      <c r="H17" s="8761"/>
      <c r="I17" s="8761"/>
      <c r="J17" s="8761"/>
      <c r="K17" s="8761"/>
      <c r="L17" s="8763"/>
      <c r="M17" s="2012" t="s">
        <v>993</v>
      </c>
      <c r="N17" s="8777">
        <v>254729215</v>
      </c>
      <c r="O17" s="8778"/>
      <c r="P17" s="8778"/>
      <c r="Q17" s="8778"/>
      <c r="R17" s="8779"/>
      <c r="S17" s="3742"/>
      <c r="U17" s="179"/>
      <c r="V17" s="547" t="s">
        <v>991</v>
      </c>
      <c r="W17" s="8760" t="s">
        <v>1053</v>
      </c>
      <c r="X17" s="8761"/>
      <c r="Y17" s="8761"/>
      <c r="Z17" s="8761"/>
      <c r="AA17" s="8761"/>
      <c r="AB17" s="8761"/>
      <c r="AC17" s="8763"/>
      <c r="AD17" s="1896" t="s">
        <v>1054</v>
      </c>
      <c r="AE17" s="8777">
        <v>254356745</v>
      </c>
      <c r="AF17" s="8778"/>
      <c r="AG17" s="8779"/>
      <c r="AH17" s="1226"/>
      <c r="AW17" s="3884">
        <f>(AX16)</f>
        <v>0</v>
      </c>
      <c r="AY17" s="2047" t="s">
        <v>520</v>
      </c>
      <c r="AZ17" s="2048" t="s">
        <v>427</v>
      </c>
      <c r="BA17" s="2049" t="s">
        <v>414</v>
      </c>
      <c r="BB17" s="2050" t="s">
        <v>74</v>
      </c>
      <c r="BC17" s="2051">
        <v>42720</v>
      </c>
      <c r="BD17" s="2050">
        <v>80</v>
      </c>
      <c r="BE17" s="2052" t="s">
        <v>35</v>
      </c>
      <c r="BF17" s="2053">
        <v>300</v>
      </c>
      <c r="BG17" s="2050" t="s">
        <v>78</v>
      </c>
      <c r="BH17" s="3573">
        <v>42725</v>
      </c>
      <c r="BI17" s="2051">
        <v>42723</v>
      </c>
      <c r="BJ17" s="2050">
        <v>1602</v>
      </c>
      <c r="BK17" s="2055">
        <v>80000</v>
      </c>
      <c r="BL17" s="2055">
        <f>(BK17-BD17*1000)</f>
        <v>0</v>
      </c>
      <c r="BM17" s="2056">
        <f>(BK17*BF17/1000)</f>
        <v>24000</v>
      </c>
      <c r="BN17" s="2058">
        <f>(BM17*0.05)</f>
        <v>1200</v>
      </c>
      <c r="BO17" s="2059" t="s">
        <v>8</v>
      </c>
      <c r="BP17" s="2024"/>
      <c r="BQ17" s="2939"/>
      <c r="BR17" s="2994" t="s">
        <v>762</v>
      </c>
      <c r="BS17" s="2038">
        <v>7</v>
      </c>
      <c r="BT17" s="2039" t="s">
        <v>101</v>
      </c>
      <c r="BU17" s="2040">
        <v>43392</v>
      </c>
      <c r="BV17" s="2041">
        <v>100</v>
      </c>
      <c r="BW17" s="2039" t="s">
        <v>35</v>
      </c>
      <c r="BX17" s="2042">
        <v>290</v>
      </c>
      <c r="BY17" s="2043"/>
      <c r="BZ17" s="2044">
        <v>43437</v>
      </c>
      <c r="CA17" s="2040">
        <v>43438</v>
      </c>
      <c r="CB17" s="2039">
        <v>10636</v>
      </c>
      <c r="CC17" s="2041">
        <v>50000</v>
      </c>
      <c r="CD17" s="2041">
        <f t="shared" si="3"/>
        <v>-50000</v>
      </c>
      <c r="CE17" s="2045">
        <f t="shared" si="4"/>
        <v>14500</v>
      </c>
      <c r="CF17" s="2042">
        <f t="shared" si="5"/>
        <v>725</v>
      </c>
      <c r="CG17" s="2150"/>
      <c r="CI17" s="2251"/>
      <c r="CJ17" s="2252"/>
      <c r="CK17" s="2252"/>
      <c r="CL17" s="2253" t="s">
        <v>14</v>
      </c>
      <c r="CM17" s="2253" t="s">
        <v>12</v>
      </c>
      <c r="CN17" s="2253"/>
      <c r="CO17" s="2252"/>
      <c r="CP17" s="2253" t="s">
        <v>15</v>
      </c>
      <c r="CQ17" s="2253" t="s">
        <v>12</v>
      </c>
      <c r="CR17" s="2253" t="s">
        <v>12</v>
      </c>
      <c r="CS17" s="2252"/>
      <c r="CT17" s="2252"/>
      <c r="CU17" s="2252"/>
      <c r="CV17" s="2252"/>
      <c r="CW17" s="2253" t="s">
        <v>17</v>
      </c>
      <c r="CX17" s="2254"/>
      <c r="CY17" s="2246"/>
      <c r="CZ17" s="2385"/>
      <c r="DA17" s="3982"/>
      <c r="DB17" s="2962"/>
      <c r="DC17" s="2276"/>
      <c r="DD17" s="2277"/>
      <c r="DE17" s="2276"/>
      <c r="DF17" s="2285"/>
      <c r="DG17" s="2278"/>
      <c r="DH17" s="2279"/>
      <c r="DI17" s="2277"/>
      <c r="DJ17" s="2276"/>
      <c r="DK17" s="2429"/>
      <c r="DL17" s="2429"/>
      <c r="DM17" s="2281"/>
      <c r="DN17" s="2280"/>
      <c r="DO17" s="2282"/>
    </row>
    <row r="18" spans="2:119" ht="21.6" thickBot="1">
      <c r="B18" s="179"/>
      <c r="E18" s="1410"/>
      <c r="F18" s="1410"/>
      <c r="G18" s="1410"/>
      <c r="H18" s="1410"/>
      <c r="L18" s="1527"/>
      <c r="S18" s="1226"/>
      <c r="U18" s="179"/>
      <c r="AH18" s="1226"/>
      <c r="AK18" s="3883">
        <v>2018</v>
      </c>
      <c r="AL18" s="1194"/>
      <c r="AM18" s="1194"/>
      <c r="AN18" s="1194"/>
      <c r="AO18" s="1194"/>
      <c r="AP18" s="1194"/>
      <c r="AQ18" s="1194"/>
      <c r="AR18" s="1194"/>
      <c r="AS18" s="1194"/>
      <c r="AT18" s="1194"/>
      <c r="AU18" s="1194"/>
      <c r="AV18" s="1194"/>
      <c r="AW18" s="1195"/>
      <c r="AX18" s="88">
        <f>SUM(AL18:AW18)</f>
        <v>0</v>
      </c>
      <c r="AY18" s="2079"/>
      <c r="AZ18" s="2080"/>
      <c r="BA18" s="2080"/>
      <c r="BB18" s="2080"/>
      <c r="BC18" s="2080"/>
      <c r="BD18" s="2080"/>
      <c r="BE18" s="2163"/>
      <c r="BF18" s="2163"/>
      <c r="BG18" s="2163"/>
      <c r="BH18" s="2163"/>
      <c r="BI18" s="2163"/>
      <c r="BJ18" s="3896"/>
      <c r="BK18" s="2163"/>
      <c r="BL18" s="2163"/>
      <c r="BM18" s="2165"/>
      <c r="BN18" s="3896"/>
      <c r="BO18" s="3897"/>
      <c r="BP18" s="2024"/>
      <c r="BQ18" s="2837"/>
      <c r="BR18" s="3267" t="s">
        <v>762</v>
      </c>
      <c r="BS18" s="2710">
        <v>7</v>
      </c>
      <c r="BT18" s="2698" t="s">
        <v>101</v>
      </c>
      <c r="BU18" s="2711">
        <v>43392</v>
      </c>
      <c r="BV18" s="2712">
        <v>50</v>
      </c>
      <c r="BW18" s="2698" t="s">
        <v>35</v>
      </c>
      <c r="BX18" s="2713">
        <v>290</v>
      </c>
      <c r="BY18" s="2714"/>
      <c r="BZ18" s="2715">
        <v>43437</v>
      </c>
      <c r="CA18" s="2711">
        <v>43437</v>
      </c>
      <c r="CB18" s="2698"/>
      <c r="CC18" s="2712">
        <v>50000</v>
      </c>
      <c r="CD18" s="2712">
        <f t="shared" si="3"/>
        <v>0</v>
      </c>
      <c r="CE18" s="2716">
        <f t="shared" si="4"/>
        <v>14500</v>
      </c>
      <c r="CF18" s="2713">
        <f t="shared" si="5"/>
        <v>725</v>
      </c>
      <c r="CG18" s="2858" t="s">
        <v>88</v>
      </c>
      <c r="CI18" s="2255" t="s">
        <v>3</v>
      </c>
      <c r="CJ18" s="2256" t="s">
        <v>4</v>
      </c>
      <c r="CK18" s="3947" t="s">
        <v>967</v>
      </c>
      <c r="CL18" s="2257" t="s">
        <v>19</v>
      </c>
      <c r="CM18" s="2257" t="s">
        <v>19</v>
      </c>
      <c r="CN18" s="2257" t="s">
        <v>20</v>
      </c>
      <c r="CO18" s="2257" t="s">
        <v>21</v>
      </c>
      <c r="CP18" s="2257" t="s">
        <v>22</v>
      </c>
      <c r="CQ18" s="2257" t="s">
        <v>23</v>
      </c>
      <c r="CR18" s="2257" t="s">
        <v>23</v>
      </c>
      <c r="CS18" s="2257" t="s">
        <v>24</v>
      </c>
      <c r="CT18" s="2257" t="s">
        <v>20</v>
      </c>
      <c r="CU18" s="2257" t="s">
        <v>25</v>
      </c>
      <c r="CV18" s="2257" t="s">
        <v>0</v>
      </c>
      <c r="CW18" s="2257" t="s">
        <v>11</v>
      </c>
      <c r="CX18" s="2257" t="s">
        <v>26</v>
      </c>
      <c r="CY18" s="2246"/>
      <c r="CZ18" s="2385"/>
      <c r="DA18" s="3982"/>
      <c r="DB18" s="2962"/>
      <c r="DC18" s="2276"/>
      <c r="DD18" s="2277"/>
      <c r="DE18" s="2276"/>
      <c r="DF18" s="2285"/>
      <c r="DG18" s="2278"/>
      <c r="DH18" s="2279"/>
      <c r="DI18" s="2277"/>
      <c r="DJ18" s="2276"/>
      <c r="DK18" s="2429"/>
      <c r="DL18" s="2429"/>
      <c r="DM18" s="2281"/>
      <c r="DN18" s="2280"/>
      <c r="DO18" s="2282"/>
    </row>
    <row r="19" spans="2:119" ht="18.600000000000001" thickBot="1">
      <c r="B19" s="179"/>
      <c r="C19" s="1193" t="s">
        <v>3</v>
      </c>
      <c r="D19" s="1195"/>
      <c r="E19" s="3743" t="s">
        <v>994</v>
      </c>
      <c r="F19" s="3739"/>
      <c r="G19" s="3739"/>
      <c r="H19" s="3739"/>
      <c r="I19" s="3739"/>
      <c r="J19" s="3739"/>
      <c r="K19" s="3739"/>
      <c r="L19" s="3744"/>
      <c r="M19" s="3739"/>
      <c r="N19" s="3739"/>
      <c r="O19" s="3739"/>
      <c r="P19" s="3739"/>
      <c r="Q19" s="3739"/>
      <c r="R19" s="3745"/>
      <c r="S19" s="1226"/>
      <c r="U19" s="179"/>
      <c r="Y19" s="3845" t="s">
        <v>1055</v>
      </c>
      <c r="Z19" s="3845"/>
      <c r="AA19" s="3845"/>
      <c r="AB19" s="8770" t="s">
        <v>1106</v>
      </c>
      <c r="AC19" s="8771"/>
      <c r="AD19" s="3846"/>
      <c r="AH19" s="1226"/>
      <c r="AK19" s="1115" t="s">
        <v>590</v>
      </c>
      <c r="AL19" s="2485" t="s">
        <v>609</v>
      </c>
      <c r="AM19" s="2486" t="s">
        <v>608</v>
      </c>
      <c r="AN19" s="2486" t="s">
        <v>607</v>
      </c>
      <c r="AO19" s="2486" t="s">
        <v>605</v>
      </c>
      <c r="AP19" s="2486" t="s">
        <v>606</v>
      </c>
      <c r="AQ19" s="2486" t="s">
        <v>610</v>
      </c>
      <c r="AR19" s="2486" t="s">
        <v>611</v>
      </c>
      <c r="AS19" s="2486" t="s">
        <v>612</v>
      </c>
      <c r="AT19" s="2486" t="s">
        <v>613</v>
      </c>
      <c r="AU19" s="2486" t="s">
        <v>614</v>
      </c>
      <c r="AV19" s="2486" t="s">
        <v>615</v>
      </c>
      <c r="AW19" s="2487" t="s">
        <v>616</v>
      </c>
      <c r="AX19" s="86"/>
      <c r="AY19" s="2082"/>
      <c r="AZ19" s="2083"/>
      <c r="BA19" s="2083"/>
      <c r="BB19" s="2083"/>
      <c r="BC19" s="2083"/>
      <c r="BD19" s="2084"/>
      <c r="BE19" s="2085"/>
      <c r="BF19" s="2085"/>
      <c r="BG19" s="2085"/>
      <c r="BH19" s="2089"/>
      <c r="BI19" s="2085"/>
      <c r="BJ19" s="2086"/>
      <c r="BK19" s="2087"/>
      <c r="BL19" s="2085"/>
      <c r="BM19" s="2088">
        <f>SUM(BM10:BM18)</f>
        <v>87712</v>
      </c>
      <c r="BN19" s="2088">
        <f>(BM19*0.05)</f>
        <v>4385.6000000000004</v>
      </c>
      <c r="BO19" s="2090"/>
      <c r="BP19" s="2024"/>
      <c r="BQ19" s="2837"/>
      <c r="BR19" s="2994" t="s">
        <v>762</v>
      </c>
      <c r="BS19" s="2038">
        <v>8</v>
      </c>
      <c r="BT19" s="2039" t="s">
        <v>101</v>
      </c>
      <c r="BU19" s="2040">
        <v>43549</v>
      </c>
      <c r="BV19" s="2041">
        <v>30</v>
      </c>
      <c r="BW19" s="2039" t="s">
        <v>35</v>
      </c>
      <c r="BX19" s="2042">
        <v>290</v>
      </c>
      <c r="BY19" s="2043"/>
      <c r="BZ19" s="2044">
        <v>43556</v>
      </c>
      <c r="CA19" s="2040">
        <v>43573</v>
      </c>
      <c r="CB19" s="2039">
        <v>3749</v>
      </c>
      <c r="CC19" s="2041">
        <v>30000</v>
      </c>
      <c r="CD19" s="2041">
        <f t="shared" si="3"/>
        <v>0</v>
      </c>
      <c r="CE19" s="2045">
        <f t="shared" si="4"/>
        <v>8700</v>
      </c>
      <c r="CF19" s="2042">
        <f t="shared" si="5"/>
        <v>435</v>
      </c>
      <c r="CG19" s="2150"/>
      <c r="CI19" s="2258"/>
      <c r="CJ19" s="2259"/>
      <c r="CK19" s="2259"/>
      <c r="CL19" s="2260" t="s">
        <v>3</v>
      </c>
      <c r="CM19" s="2260" t="s">
        <v>18</v>
      </c>
      <c r="CN19" s="2260"/>
      <c r="CO19" s="2259"/>
      <c r="CP19" s="2260" t="s">
        <v>21</v>
      </c>
      <c r="CQ19" s="2260" t="s">
        <v>27</v>
      </c>
      <c r="CR19" s="2260" t="s">
        <v>28</v>
      </c>
      <c r="CS19" s="2259"/>
      <c r="CT19" s="2259"/>
      <c r="CU19" s="2259"/>
      <c r="CV19" s="2259"/>
      <c r="CW19" s="2260" t="s">
        <v>30</v>
      </c>
      <c r="CX19" s="2256"/>
      <c r="CY19" s="2246"/>
      <c r="CZ19" s="2386"/>
      <c r="DA19" s="3945"/>
      <c r="DB19" s="2315"/>
      <c r="DC19" s="2315"/>
      <c r="DD19" s="2315"/>
      <c r="DE19" s="2315"/>
      <c r="DF19" s="2315"/>
      <c r="DG19" s="2315"/>
      <c r="DH19" s="2315"/>
      <c r="DI19" s="2315"/>
      <c r="DJ19" s="2315"/>
      <c r="DK19" s="2315"/>
      <c r="DL19" s="2315"/>
      <c r="DM19" s="2686">
        <f>SUM(DM10:DM18)</f>
        <v>1917.96</v>
      </c>
      <c r="DN19" s="2686">
        <f>SUM(DN10:DN18)</f>
        <v>95.89800000000001</v>
      </c>
      <c r="DO19" s="2318"/>
    </row>
    <row r="20" spans="2:119" ht="15" thickBot="1">
      <c r="B20" s="179"/>
      <c r="C20" s="1193" t="s">
        <v>976</v>
      </c>
      <c r="D20" s="1195"/>
      <c r="E20" s="3746" t="s">
        <v>995</v>
      </c>
      <c r="F20" s="3747"/>
      <c r="G20" s="3747"/>
      <c r="H20" s="3747"/>
      <c r="I20" s="3747"/>
      <c r="J20" s="3747"/>
      <c r="K20" s="3747"/>
      <c r="L20" s="3748"/>
      <c r="M20" s="395" t="s">
        <v>978</v>
      </c>
      <c r="N20" s="3733">
        <v>600</v>
      </c>
      <c r="O20" s="395" t="s">
        <v>979</v>
      </c>
      <c r="P20" s="3749" t="s">
        <v>996</v>
      </c>
      <c r="Q20" s="3735" t="s">
        <v>981</v>
      </c>
      <c r="R20" s="3750"/>
      <c r="S20" s="3737"/>
      <c r="U20" s="179"/>
      <c r="AG20" s="1527"/>
      <c r="AH20" s="1226"/>
      <c r="AK20" s="2014"/>
      <c r="AL20" s="2673"/>
      <c r="AM20" s="905"/>
      <c r="AN20" s="905"/>
      <c r="AO20" s="905"/>
      <c r="AP20" s="905"/>
      <c r="AQ20" s="905"/>
      <c r="AR20" s="905"/>
      <c r="AS20" s="905"/>
      <c r="AT20" s="905"/>
      <c r="AU20" s="905"/>
      <c r="AV20" s="905"/>
      <c r="AW20" s="859"/>
      <c r="AX20" s="86"/>
      <c r="AY20" s="2024"/>
      <c r="AZ20" s="2024"/>
      <c r="BA20" s="2024"/>
      <c r="BB20" s="2024"/>
      <c r="BC20" s="2024"/>
      <c r="BD20" s="2024"/>
      <c r="BE20" s="2024"/>
      <c r="BF20" s="2024"/>
      <c r="BG20" s="2024"/>
      <c r="BH20" s="3602"/>
      <c r="BI20" s="2024"/>
      <c r="BJ20" s="2024"/>
      <c r="BK20" s="2024"/>
      <c r="BL20" s="2024"/>
      <c r="BM20" s="2024"/>
      <c r="BN20" s="2024"/>
      <c r="BO20" s="2029"/>
      <c r="BP20" s="2024"/>
      <c r="BQ20" s="2837"/>
      <c r="BR20" s="2994" t="s">
        <v>762</v>
      </c>
      <c r="BS20" s="2038">
        <v>9</v>
      </c>
      <c r="BT20" s="2039" t="s">
        <v>101</v>
      </c>
      <c r="BU20" s="2040">
        <v>43621</v>
      </c>
      <c r="BV20" s="2041">
        <v>40</v>
      </c>
      <c r="BW20" s="2039" t="s">
        <v>35</v>
      </c>
      <c r="BX20" s="2042">
        <v>276</v>
      </c>
      <c r="BY20" s="2043"/>
      <c r="BZ20" s="2044">
        <v>43626</v>
      </c>
      <c r="CA20" s="2040">
        <v>43623</v>
      </c>
      <c r="CB20" s="2039">
        <v>3813</v>
      </c>
      <c r="CC20" s="2041">
        <v>40000</v>
      </c>
      <c r="CD20" s="2041">
        <f t="shared" si="3"/>
        <v>0</v>
      </c>
      <c r="CE20" s="2045">
        <f t="shared" si="4"/>
        <v>11040</v>
      </c>
      <c r="CF20" s="2042">
        <f t="shared" si="5"/>
        <v>552</v>
      </c>
      <c r="CG20" s="2150"/>
      <c r="CI20" s="2319"/>
      <c r="CJ20" s="2320"/>
      <c r="CK20" s="2321"/>
      <c r="CL20" s="2321"/>
      <c r="CM20" s="2322"/>
      <c r="CN20" s="2321"/>
      <c r="CO20" s="2321"/>
      <c r="CP20" s="2323"/>
      <c r="CQ20" s="2324"/>
      <c r="CR20" s="2322"/>
      <c r="CS20" s="2321"/>
      <c r="CT20" s="2323"/>
      <c r="CU20" s="2325"/>
      <c r="CV20" s="2326"/>
      <c r="CW20" s="2325"/>
      <c r="CX20" s="2273"/>
      <c r="CY20" s="2246"/>
      <c r="CZ20" s="2246"/>
      <c r="DA20" s="2246"/>
      <c r="DB20" s="2246"/>
      <c r="DC20" s="2246"/>
      <c r="DD20" s="2246"/>
      <c r="DE20" s="2246"/>
      <c r="DF20" s="2246"/>
      <c r="DG20" s="2246"/>
      <c r="DH20" s="2246"/>
      <c r="DI20" s="2246"/>
      <c r="DJ20" s="2246"/>
      <c r="DK20" s="2246"/>
      <c r="DL20" s="2246"/>
      <c r="DM20" s="2246"/>
      <c r="DN20" s="2246"/>
      <c r="DO20" s="2246"/>
    </row>
    <row r="21" spans="2:119" ht="24" thickBot="1">
      <c r="B21" s="179"/>
      <c r="C21" s="1193" t="s">
        <v>982</v>
      </c>
      <c r="D21" s="1195"/>
      <c r="E21" s="3751" t="s">
        <v>997</v>
      </c>
      <c r="F21" s="3752"/>
      <c r="G21" s="3753"/>
      <c r="H21" s="1896" t="s">
        <v>984</v>
      </c>
      <c r="I21" s="3743" t="s">
        <v>998</v>
      </c>
      <c r="J21" s="3754"/>
      <c r="K21" s="3754"/>
      <c r="L21" s="3754"/>
      <c r="M21" s="3754"/>
      <c r="N21" s="3755"/>
      <c r="O21" s="1896" t="s">
        <v>986</v>
      </c>
      <c r="P21" s="3734" t="s">
        <v>999</v>
      </c>
      <c r="Q21" s="3739"/>
      <c r="R21" s="3740"/>
      <c r="S21" s="3730"/>
      <c r="U21" s="179"/>
      <c r="V21" s="8772" t="s">
        <v>3</v>
      </c>
      <c r="W21" s="8773"/>
      <c r="X21" s="8774" t="s">
        <v>1107</v>
      </c>
      <c r="Y21" s="8775"/>
      <c r="Z21" s="8775"/>
      <c r="AA21" s="8775"/>
      <c r="AB21" s="8775"/>
      <c r="AC21" s="8775"/>
      <c r="AD21" s="8775"/>
      <c r="AE21" s="8776"/>
      <c r="AF21" s="1194" t="s">
        <v>1056</v>
      </c>
      <c r="AG21" s="3734" t="s">
        <v>1108</v>
      </c>
      <c r="AH21" s="1226"/>
      <c r="AK21" s="2015" t="s">
        <v>591</v>
      </c>
      <c r="AL21" s="4021">
        <f>(BN198)</f>
        <v>6100.25</v>
      </c>
      <c r="AM21" s="4023">
        <f>(BN215)</f>
        <v>6903.57</v>
      </c>
      <c r="AN21" s="4023">
        <f>(BN234)</f>
        <v>8299.1299999999992</v>
      </c>
      <c r="AO21" s="4023">
        <f>(BN251)</f>
        <v>5641.25</v>
      </c>
      <c r="AP21" s="4023">
        <f>(BN264)</f>
        <v>2288</v>
      </c>
      <c r="AQ21" s="4023">
        <f>(BN281)</f>
        <v>6637.5999999999995</v>
      </c>
      <c r="AR21" s="4023">
        <f>(BN297)</f>
        <v>5369.3</v>
      </c>
      <c r="AS21" s="4023">
        <f>(BN316)</f>
        <v>7034.55</v>
      </c>
      <c r="AT21" s="4023">
        <f>(BN335)</f>
        <v>7028.25</v>
      </c>
      <c r="AU21" s="4023">
        <f>(BN354)</f>
        <v>4780.6000000000004</v>
      </c>
      <c r="AV21" s="4023">
        <f>(BN369)</f>
        <v>6273</v>
      </c>
      <c r="AW21" s="4022">
        <f>(BN385)</f>
        <v>5321.1875</v>
      </c>
      <c r="AX21" s="86"/>
      <c r="AY21" s="2028" t="s">
        <v>498</v>
      </c>
      <c r="AZ21" s="2024"/>
      <c r="BA21" s="2024"/>
      <c r="BB21" s="2024"/>
      <c r="BC21" s="2024"/>
      <c r="BD21" s="2024"/>
      <c r="BE21" s="2024"/>
      <c r="BF21" s="2024"/>
      <c r="BG21" s="2024"/>
      <c r="BH21" s="3602"/>
      <c r="BI21" s="2024"/>
      <c r="BJ21" s="2024"/>
      <c r="BK21" s="2024"/>
      <c r="BL21" s="2024"/>
      <c r="BM21" s="2024"/>
      <c r="BN21" s="2024"/>
      <c r="BO21" s="2029"/>
      <c r="BP21" s="2024"/>
      <c r="BQ21" s="2837"/>
      <c r="BR21" s="2994" t="s">
        <v>762</v>
      </c>
      <c r="BS21" s="2038">
        <v>10</v>
      </c>
      <c r="BT21" s="2039" t="s">
        <v>101</v>
      </c>
      <c r="BU21" s="2040">
        <v>43710</v>
      </c>
      <c r="BV21" s="2041">
        <v>20</v>
      </c>
      <c r="BW21" s="2039" t="s">
        <v>35</v>
      </c>
      <c r="BX21" s="2042">
        <v>290</v>
      </c>
      <c r="BY21" s="2043"/>
      <c r="BZ21" s="2044">
        <v>43731</v>
      </c>
      <c r="CA21" s="2040">
        <v>43729</v>
      </c>
      <c r="CB21" s="2039">
        <v>3936</v>
      </c>
      <c r="CC21" s="2041">
        <v>20000</v>
      </c>
      <c r="CD21" s="2041">
        <f t="shared" si="3"/>
        <v>0</v>
      </c>
      <c r="CE21" s="2045">
        <f t="shared" si="4"/>
        <v>5800</v>
      </c>
      <c r="CF21" s="2042">
        <f t="shared" si="5"/>
        <v>290</v>
      </c>
      <c r="CG21" s="2150"/>
      <c r="CI21" s="2288"/>
      <c r="CJ21" s="2327"/>
      <c r="CK21" s="2328"/>
      <c r="CL21" s="2328"/>
      <c r="CM21" s="2329"/>
      <c r="CN21" s="2328"/>
      <c r="CO21" s="2328"/>
      <c r="CP21" s="2330"/>
      <c r="CQ21" s="2331"/>
      <c r="CR21" s="2329"/>
      <c r="CS21" s="2328"/>
      <c r="CT21" s="2330"/>
      <c r="CU21" s="2332"/>
      <c r="CV21" s="2333"/>
      <c r="CW21" s="2332"/>
      <c r="CX21" s="2282"/>
      <c r="CY21" s="2246"/>
      <c r="CZ21" s="2246"/>
      <c r="DA21" s="2360" t="s">
        <v>656</v>
      </c>
      <c r="DB21" s="2246" t="s">
        <v>725</v>
      </c>
      <c r="DC21" s="2246"/>
      <c r="DD21" s="2246"/>
      <c r="DE21" s="2361"/>
      <c r="DF21" s="2246"/>
      <c r="DG21" s="2246"/>
      <c r="DH21" s="2246"/>
      <c r="DI21" s="2246"/>
      <c r="DJ21" s="2246"/>
      <c r="DK21" s="2246"/>
      <c r="DL21" s="2246"/>
      <c r="DM21" s="2246"/>
      <c r="DN21" s="2246"/>
      <c r="DO21" s="2246"/>
    </row>
    <row r="22" spans="2:119" ht="15" thickBot="1">
      <c r="B22" s="179"/>
      <c r="C22" s="8772" t="s">
        <v>988</v>
      </c>
      <c r="D22" s="8773"/>
      <c r="E22" s="8780" t="s">
        <v>1000</v>
      </c>
      <c r="F22" s="8781"/>
      <c r="G22" s="8782"/>
      <c r="H22" s="1059" t="s">
        <v>1001</v>
      </c>
      <c r="I22" s="3743" t="s">
        <v>1002</v>
      </c>
      <c r="J22" s="3754"/>
      <c r="K22" s="3754"/>
      <c r="L22" s="3755"/>
      <c r="M22" s="1117" t="s">
        <v>36</v>
      </c>
      <c r="N22" s="3756" t="s">
        <v>1003</v>
      </c>
      <c r="O22" s="3739"/>
      <c r="P22" s="3757"/>
      <c r="Q22" s="3758"/>
      <c r="R22" s="3740"/>
      <c r="S22" s="3730"/>
      <c r="U22" s="179"/>
      <c r="V22" s="8772" t="s">
        <v>976</v>
      </c>
      <c r="W22" s="8773"/>
      <c r="X22" s="8783" t="s">
        <v>1109</v>
      </c>
      <c r="Y22" s="8784"/>
      <c r="Z22" s="8784"/>
      <c r="AA22" s="8784"/>
      <c r="AB22" s="8784"/>
      <c r="AC22" s="8784"/>
      <c r="AD22" s="1896" t="s">
        <v>978</v>
      </c>
      <c r="AE22" s="3847">
        <v>4567</v>
      </c>
      <c r="AF22" s="1896" t="s">
        <v>979</v>
      </c>
      <c r="AG22" s="3844" t="s">
        <v>1110</v>
      </c>
      <c r="AH22" s="1226"/>
      <c r="AK22" s="2015"/>
      <c r="AL22" s="2612"/>
      <c r="AM22" s="2013"/>
      <c r="AN22" s="2013"/>
      <c r="AO22" s="2013"/>
      <c r="AP22" s="2013"/>
      <c r="AQ22" s="2013"/>
      <c r="AR22" s="2013"/>
      <c r="AS22" s="2013"/>
      <c r="AT22" s="2013"/>
      <c r="AU22" s="2013"/>
      <c r="AV22" s="2013"/>
      <c r="AW22" s="2674"/>
      <c r="AX22" s="86"/>
      <c r="AY22" s="2030"/>
      <c r="AZ22" s="3898"/>
      <c r="BA22" s="3898"/>
      <c r="BB22" s="3899" t="s">
        <v>14</v>
      </c>
      <c r="BC22" s="3899" t="s">
        <v>12</v>
      </c>
      <c r="BD22" s="3899"/>
      <c r="BE22" s="3898"/>
      <c r="BF22" s="3899" t="s">
        <v>15</v>
      </c>
      <c r="BG22" s="3899" t="s">
        <v>16</v>
      </c>
      <c r="BH22" s="3899" t="s">
        <v>12</v>
      </c>
      <c r="BI22" s="3899" t="s">
        <v>12</v>
      </c>
      <c r="BJ22" s="3898"/>
      <c r="BK22" s="3898"/>
      <c r="BL22" s="3898"/>
      <c r="BM22" s="3898"/>
      <c r="BN22" s="3899" t="s">
        <v>17</v>
      </c>
      <c r="BO22" s="3899"/>
      <c r="BP22" s="2024"/>
      <c r="BQ22" s="2837"/>
      <c r="BR22" s="2994" t="s">
        <v>762</v>
      </c>
      <c r="BS22" s="2038">
        <v>11</v>
      </c>
      <c r="BT22" s="2039" t="s">
        <v>101</v>
      </c>
      <c r="BU22" s="2040">
        <v>43781</v>
      </c>
      <c r="BV22" s="2041">
        <v>100</v>
      </c>
      <c r="BW22" s="2039" t="s">
        <v>35</v>
      </c>
      <c r="BX22" s="2042">
        <v>330</v>
      </c>
      <c r="BY22" s="2043"/>
      <c r="BZ22" s="2044">
        <v>43787</v>
      </c>
      <c r="CA22" s="2040">
        <v>43787</v>
      </c>
      <c r="CB22" s="2039">
        <v>3981</v>
      </c>
      <c r="CC22" s="2041">
        <v>89000</v>
      </c>
      <c r="CD22" s="2041">
        <f t="shared" si="3"/>
        <v>-11000</v>
      </c>
      <c r="CE22" s="2045">
        <f t="shared" si="4"/>
        <v>29370</v>
      </c>
      <c r="CF22" s="2042">
        <f t="shared" si="5"/>
        <v>1468.5</v>
      </c>
      <c r="CG22" s="2150"/>
      <c r="CI22" s="2288"/>
      <c r="CJ22" s="2289"/>
      <c r="CK22" s="2290"/>
      <c r="CL22" s="2291"/>
      <c r="CM22" s="2292"/>
      <c r="CN22" s="2293"/>
      <c r="CO22" s="2291"/>
      <c r="CP22" s="2294"/>
      <c r="CQ22" s="2295"/>
      <c r="CR22" s="2292"/>
      <c r="CS22" s="2290"/>
      <c r="CT22" s="2294"/>
      <c r="CU22" s="2294"/>
      <c r="CV22" s="2296"/>
      <c r="CW22" s="2294"/>
      <c r="CX22" s="2282"/>
      <c r="CY22" s="2246"/>
      <c r="CZ22" s="2246"/>
      <c r="DA22" s="3028"/>
      <c r="DB22" s="2363"/>
      <c r="DC22" s="2364" t="s">
        <v>14</v>
      </c>
      <c r="DD22" s="2364" t="s">
        <v>12</v>
      </c>
      <c r="DE22" s="2364"/>
      <c r="DF22" s="2365"/>
      <c r="DG22" s="2364" t="s">
        <v>15</v>
      </c>
      <c r="DH22" s="2364" t="s">
        <v>12</v>
      </c>
      <c r="DI22" s="2364" t="s">
        <v>12</v>
      </c>
      <c r="DJ22" s="2365"/>
      <c r="DK22" s="2365"/>
      <c r="DL22" s="2365"/>
      <c r="DM22" s="2365"/>
      <c r="DN22" s="2364" t="s">
        <v>17</v>
      </c>
      <c r="DO22" s="2366"/>
    </row>
    <row r="23" spans="2:119" ht="15" thickBot="1">
      <c r="B23" s="179"/>
      <c r="C23" s="8772" t="s">
        <v>991</v>
      </c>
      <c r="D23" s="8773"/>
      <c r="E23" s="3759" t="s">
        <v>1004</v>
      </c>
      <c r="F23" s="3760"/>
      <c r="G23" s="3760"/>
      <c r="H23" s="1896" t="s">
        <v>1005</v>
      </c>
      <c r="I23" s="3761">
        <v>278121234114</v>
      </c>
      <c r="J23" s="3762"/>
      <c r="K23" s="3762"/>
      <c r="L23" s="3763"/>
      <c r="M23" s="2012" t="s">
        <v>1006</v>
      </c>
      <c r="N23" s="3764" t="s">
        <v>1007</v>
      </c>
      <c r="O23" s="3765"/>
      <c r="P23" s="3765"/>
      <c r="Q23" s="3766"/>
      <c r="R23" s="3767"/>
      <c r="S23" s="3768"/>
      <c r="U23" s="179"/>
      <c r="V23" s="8772" t="s">
        <v>982</v>
      </c>
      <c r="W23" s="8773"/>
      <c r="X23" s="8774" t="s">
        <v>1111</v>
      </c>
      <c r="Y23" s="8775"/>
      <c r="Z23" s="8776"/>
      <c r="AA23" s="1896" t="s">
        <v>984</v>
      </c>
      <c r="AB23" s="8774" t="s">
        <v>1112</v>
      </c>
      <c r="AC23" s="8775"/>
      <c r="AD23" s="8775"/>
      <c r="AE23" s="8776"/>
      <c r="AF23" s="1896" t="s">
        <v>986</v>
      </c>
      <c r="AG23" s="3843" t="s">
        <v>987</v>
      </c>
      <c r="AH23" s="1226"/>
      <c r="AK23" s="2015" t="s">
        <v>733</v>
      </c>
      <c r="AL23" s="2612"/>
      <c r="AM23" s="2013"/>
      <c r="AN23" s="2013"/>
      <c r="AO23" s="2013"/>
      <c r="AP23" s="2013"/>
      <c r="AQ23" s="2013"/>
      <c r="AR23" s="2013"/>
      <c r="AS23" s="2013"/>
      <c r="AT23" s="2013"/>
      <c r="AU23" s="2013"/>
      <c r="AV23" s="2013"/>
      <c r="AW23" s="2674"/>
      <c r="AX23" s="86"/>
      <c r="AY23" s="2032" t="s">
        <v>3</v>
      </c>
      <c r="AZ23" s="3292" t="s">
        <v>4</v>
      </c>
      <c r="BA23" s="3890" t="s">
        <v>18</v>
      </c>
      <c r="BB23" s="3890" t="s">
        <v>19</v>
      </c>
      <c r="BC23" s="3890" t="s">
        <v>19</v>
      </c>
      <c r="BD23" s="3890" t="s">
        <v>20</v>
      </c>
      <c r="BE23" s="3890" t="s">
        <v>21</v>
      </c>
      <c r="BF23" s="3890" t="s">
        <v>22</v>
      </c>
      <c r="BG23" s="3890" t="s">
        <v>19</v>
      </c>
      <c r="BH23" s="3890" t="s">
        <v>23</v>
      </c>
      <c r="BI23" s="3890" t="s">
        <v>23</v>
      </c>
      <c r="BJ23" s="3890" t="s">
        <v>24</v>
      </c>
      <c r="BK23" s="3890" t="s">
        <v>20</v>
      </c>
      <c r="BL23" s="3890" t="s">
        <v>25</v>
      </c>
      <c r="BM23" s="3890" t="s">
        <v>0</v>
      </c>
      <c r="BN23" s="3890" t="s">
        <v>11</v>
      </c>
      <c r="BO23" s="3890" t="s">
        <v>26</v>
      </c>
      <c r="BP23" s="2024"/>
      <c r="BQ23" s="2837"/>
      <c r="BR23" s="2994" t="s">
        <v>762</v>
      </c>
      <c r="BS23" s="2038">
        <v>11</v>
      </c>
      <c r="BT23" s="2039" t="s">
        <v>101</v>
      </c>
      <c r="BU23" s="2040">
        <v>43781</v>
      </c>
      <c r="BV23" s="2041">
        <v>11</v>
      </c>
      <c r="BW23" s="2039" t="s">
        <v>35</v>
      </c>
      <c r="BX23" s="2042">
        <v>330</v>
      </c>
      <c r="BY23" s="2043"/>
      <c r="BZ23" s="2044">
        <v>43787</v>
      </c>
      <c r="CA23" s="2040">
        <v>43793</v>
      </c>
      <c r="CB23" s="2039">
        <v>3987</v>
      </c>
      <c r="CC23" s="2041">
        <v>11000</v>
      </c>
      <c r="CD23" s="2041">
        <f t="shared" si="3"/>
        <v>0</v>
      </c>
      <c r="CE23" s="2045">
        <f t="shared" si="4"/>
        <v>3630</v>
      </c>
      <c r="CF23" s="2042">
        <f t="shared" si="5"/>
        <v>181.5</v>
      </c>
      <c r="CG23" s="2150"/>
      <c r="CI23" s="2288"/>
      <c r="CJ23" s="2289"/>
      <c r="CK23" s="2290"/>
      <c r="CL23" s="2291"/>
      <c r="CM23" s="2292"/>
      <c r="CN23" s="2293"/>
      <c r="CO23" s="2291"/>
      <c r="CP23" s="2294"/>
      <c r="CQ23" s="2295"/>
      <c r="CR23" s="2292"/>
      <c r="CS23" s="2290"/>
      <c r="CT23" s="2294"/>
      <c r="CU23" s="2294"/>
      <c r="CV23" s="2296"/>
      <c r="CW23" s="2294"/>
      <c r="CX23" s="2282"/>
      <c r="CY23" s="2246"/>
      <c r="CZ23" s="2246"/>
      <c r="DA23" s="3029" t="s">
        <v>4</v>
      </c>
      <c r="DB23" s="2368" t="s">
        <v>18</v>
      </c>
      <c r="DC23" s="2256" t="s">
        <v>19</v>
      </c>
      <c r="DD23" s="2256" t="s">
        <v>19</v>
      </c>
      <c r="DE23" s="2256" t="s">
        <v>20</v>
      </c>
      <c r="DF23" s="2256" t="s">
        <v>21</v>
      </c>
      <c r="DG23" s="2256" t="s">
        <v>22</v>
      </c>
      <c r="DH23" s="2256" t="s">
        <v>23</v>
      </c>
      <c r="DI23" s="2256" t="s">
        <v>23</v>
      </c>
      <c r="DJ23" s="2256" t="s">
        <v>24</v>
      </c>
      <c r="DK23" s="2256" t="s">
        <v>20</v>
      </c>
      <c r="DL23" s="2256" t="s">
        <v>25</v>
      </c>
      <c r="DM23" s="2256" t="s">
        <v>0</v>
      </c>
      <c r="DN23" s="2256" t="s">
        <v>11</v>
      </c>
      <c r="DO23" s="2369" t="s">
        <v>26</v>
      </c>
    </row>
    <row r="24" spans="2:119" ht="15" thickBot="1">
      <c r="B24" s="179"/>
      <c r="S24" s="3769"/>
      <c r="U24" s="179"/>
      <c r="V24" s="8772" t="s">
        <v>988</v>
      </c>
      <c r="W24" s="8773"/>
      <c r="X24" s="8812" t="s">
        <v>1113</v>
      </c>
      <c r="Y24" s="8813"/>
      <c r="Z24" s="8814"/>
      <c r="AA24" s="1896" t="s">
        <v>1001</v>
      </c>
      <c r="AB24" s="8760" t="s">
        <v>1114</v>
      </c>
      <c r="AC24" s="8761"/>
      <c r="AD24" s="3848" t="s">
        <v>1058</v>
      </c>
      <c r="AE24" s="8815" t="s">
        <v>1115</v>
      </c>
      <c r="AF24" s="8816"/>
      <c r="AG24" s="8817"/>
      <c r="AH24" s="1226"/>
      <c r="AK24" s="2015"/>
      <c r="AL24" s="2612"/>
      <c r="AM24" s="2013"/>
      <c r="AN24" s="2013"/>
      <c r="AO24" s="2013"/>
      <c r="AP24" s="2013"/>
      <c r="AQ24" s="2013"/>
      <c r="AR24" s="2013"/>
      <c r="AS24" s="2013"/>
      <c r="AT24" s="2013"/>
      <c r="AU24" s="2013"/>
      <c r="AV24" s="2013"/>
      <c r="AW24" s="2674"/>
      <c r="AX24" s="86"/>
      <c r="AY24" s="2034"/>
      <c r="AZ24" s="3892"/>
      <c r="BA24" s="3892"/>
      <c r="BB24" s="3893" t="s">
        <v>3</v>
      </c>
      <c r="BC24" s="3893" t="s">
        <v>18</v>
      </c>
      <c r="BD24" s="3893"/>
      <c r="BE24" s="3892"/>
      <c r="BF24" s="3893" t="s">
        <v>21</v>
      </c>
      <c r="BG24" s="3893" t="s">
        <v>3</v>
      </c>
      <c r="BH24" s="3893" t="s">
        <v>27</v>
      </c>
      <c r="BI24" s="3893" t="s">
        <v>28</v>
      </c>
      <c r="BJ24" s="3892"/>
      <c r="BK24" s="3892"/>
      <c r="BL24" s="3892"/>
      <c r="BM24" s="3892"/>
      <c r="BN24" s="3893" t="s">
        <v>30</v>
      </c>
      <c r="BO24" s="3890"/>
      <c r="BP24" s="2024"/>
      <c r="BQ24" s="2837"/>
      <c r="BR24" s="2994" t="s">
        <v>762</v>
      </c>
      <c r="BS24" s="2038">
        <v>12</v>
      </c>
      <c r="BT24" s="2039" t="s">
        <v>101</v>
      </c>
      <c r="BU24" s="2040">
        <v>43781</v>
      </c>
      <c r="BV24" s="2041">
        <v>11</v>
      </c>
      <c r="BW24" s="2039" t="s">
        <v>35</v>
      </c>
      <c r="BX24" s="2042">
        <v>330</v>
      </c>
      <c r="BY24" s="2043"/>
      <c r="BZ24" s="2044">
        <v>43787</v>
      </c>
      <c r="CA24" s="2040">
        <v>43793</v>
      </c>
      <c r="CB24" s="2039">
        <v>3987</v>
      </c>
      <c r="CC24" s="2041">
        <v>11000</v>
      </c>
      <c r="CD24" s="2041">
        <f t="shared" si="3"/>
        <v>0</v>
      </c>
      <c r="CE24" s="2045">
        <f t="shared" si="4"/>
        <v>3630</v>
      </c>
      <c r="CF24" s="2042">
        <f t="shared" si="5"/>
        <v>181.5</v>
      </c>
      <c r="CG24" s="2150"/>
      <c r="CI24" s="2298"/>
      <c r="CJ24" s="2299"/>
      <c r="CK24" s="2300"/>
      <c r="CL24" s="2300"/>
      <c r="CM24" s="2301"/>
      <c r="CN24" s="2300"/>
      <c r="CO24" s="2300"/>
      <c r="CP24" s="2302"/>
      <c r="CQ24" s="2303"/>
      <c r="CR24" s="2301"/>
      <c r="CS24" s="2300"/>
      <c r="CT24" s="2302"/>
      <c r="CU24" s="2304"/>
      <c r="CV24" s="2305"/>
      <c r="CW24" s="2304"/>
      <c r="CX24" s="2306"/>
      <c r="CY24" s="2246"/>
      <c r="CZ24" s="2246"/>
      <c r="DA24" s="3030"/>
      <c r="DB24" s="2371"/>
      <c r="DC24" s="2256" t="s">
        <v>3</v>
      </c>
      <c r="DD24" s="2256" t="s">
        <v>18</v>
      </c>
      <c r="DE24" s="2256"/>
      <c r="DF24" s="2372"/>
      <c r="DG24" s="2256" t="s">
        <v>21</v>
      </c>
      <c r="DH24" s="2256" t="s">
        <v>27</v>
      </c>
      <c r="DI24" s="2256" t="s">
        <v>28</v>
      </c>
      <c r="DJ24" s="2372"/>
      <c r="DK24" s="2372"/>
      <c r="DL24" s="2372"/>
      <c r="DM24" s="2372"/>
      <c r="DN24" s="2256" t="s">
        <v>30</v>
      </c>
      <c r="DO24" s="2369"/>
    </row>
    <row r="25" spans="2:119" ht="15" thickBot="1">
      <c r="B25" s="179"/>
      <c r="C25" s="3770" t="s">
        <v>1008</v>
      </c>
      <c r="D25" s="3734">
        <v>32</v>
      </c>
      <c r="E25" s="3771" t="s">
        <v>1009</v>
      </c>
      <c r="F25" s="1194"/>
      <c r="G25" s="1195"/>
      <c r="H25" s="3772">
        <v>43923</v>
      </c>
      <c r="I25" s="1193" t="s">
        <v>1010</v>
      </c>
      <c r="J25" s="3773"/>
      <c r="K25" s="3774"/>
      <c r="L25" s="3757" t="s">
        <v>36</v>
      </c>
      <c r="M25" s="3745"/>
      <c r="N25" s="3771" t="s">
        <v>1011</v>
      </c>
      <c r="O25" s="1194"/>
      <c r="P25" s="1194"/>
      <c r="Q25" s="3838"/>
      <c r="R25" s="3839">
        <v>43934</v>
      </c>
      <c r="S25" s="1226"/>
      <c r="U25" s="179"/>
      <c r="V25" s="8772" t="s">
        <v>991</v>
      </c>
      <c r="W25" s="8773"/>
      <c r="X25" s="8812" t="s">
        <v>1116</v>
      </c>
      <c r="Y25" s="8813"/>
      <c r="Z25" s="8813"/>
      <c r="AA25" s="8813"/>
      <c r="AB25" s="8814"/>
      <c r="AC25" s="8772" t="s">
        <v>1059</v>
      </c>
      <c r="AD25" s="8773"/>
      <c r="AE25" s="8818">
        <v>250142147</v>
      </c>
      <c r="AF25" s="8819"/>
      <c r="AG25" s="8820"/>
      <c r="AH25" s="1226"/>
      <c r="AK25" s="2015" t="s">
        <v>592</v>
      </c>
      <c r="AL25" s="2612">
        <v>1172.93</v>
      </c>
      <c r="AM25" s="2013">
        <f>(EG13)</f>
        <v>0</v>
      </c>
      <c r="AN25" s="2013">
        <f>(EG26)</f>
        <v>0</v>
      </c>
      <c r="AO25" s="2013">
        <f>(EG47)</f>
        <v>0</v>
      </c>
      <c r="AP25" s="88">
        <f>(EG60)</f>
        <v>0</v>
      </c>
      <c r="AQ25" s="2013">
        <f>(EG73)</f>
        <v>0</v>
      </c>
      <c r="AR25" s="2013">
        <f>(EG66)</f>
        <v>0</v>
      </c>
      <c r="AS25" s="2013">
        <f>(EG88)</f>
        <v>0</v>
      </c>
      <c r="AT25" s="2013">
        <v>1245.3800000000001</v>
      </c>
      <c r="AU25" s="2013"/>
      <c r="AV25" s="2013"/>
      <c r="AW25" s="2674">
        <f>(EG134)</f>
        <v>0</v>
      </c>
      <c r="AX25" s="86"/>
      <c r="AY25" s="2095" t="s">
        <v>589</v>
      </c>
      <c r="AZ25" s="2657" t="s">
        <v>427</v>
      </c>
      <c r="BA25" s="2167" t="s">
        <v>205</v>
      </c>
      <c r="BB25" s="2168" t="s">
        <v>101</v>
      </c>
      <c r="BC25" s="2169">
        <v>42758</v>
      </c>
      <c r="BD25" s="2168">
        <v>15</v>
      </c>
      <c r="BE25" s="2122" t="s">
        <v>35</v>
      </c>
      <c r="BF25" s="2170">
        <v>335</v>
      </c>
      <c r="BG25" s="2168" t="s">
        <v>78</v>
      </c>
      <c r="BH25" s="3572">
        <v>42762</v>
      </c>
      <c r="BI25" s="2169">
        <v>42758</v>
      </c>
      <c r="BJ25" s="2168">
        <v>1650</v>
      </c>
      <c r="BK25" s="2172">
        <v>15000</v>
      </c>
      <c r="BL25" s="2172">
        <f>(BK25-BD25*1000)</f>
        <v>0</v>
      </c>
      <c r="BM25" s="2173">
        <f>(BK25*BF25/1000)</f>
        <v>5025</v>
      </c>
      <c r="BN25" s="2175">
        <f>(BM25*0.05)</f>
        <v>251.25</v>
      </c>
      <c r="BO25" s="2046" t="s">
        <v>8</v>
      </c>
      <c r="BP25" s="2024"/>
      <c r="BQ25" s="2837"/>
      <c r="BR25" s="2994" t="s">
        <v>762</v>
      </c>
      <c r="BS25" s="2038">
        <v>13</v>
      </c>
      <c r="BT25" s="2039" t="s">
        <v>796</v>
      </c>
      <c r="BU25" s="2040">
        <v>43874</v>
      </c>
      <c r="BV25" s="2041">
        <v>30</v>
      </c>
      <c r="BW25" s="2039" t="s">
        <v>35</v>
      </c>
      <c r="BX25" s="2042">
        <v>330</v>
      </c>
      <c r="BY25" s="2043"/>
      <c r="BZ25" s="2044">
        <v>43881</v>
      </c>
      <c r="CA25" s="2040">
        <v>43878</v>
      </c>
      <c r="CB25" s="2039">
        <v>12628</v>
      </c>
      <c r="CC25" s="2041">
        <v>30000</v>
      </c>
      <c r="CD25" s="2041">
        <f t="shared" si="3"/>
        <v>0</v>
      </c>
      <c r="CE25" s="2045">
        <f t="shared" si="4"/>
        <v>9900</v>
      </c>
      <c r="CF25" s="2042">
        <f t="shared" si="5"/>
        <v>495</v>
      </c>
      <c r="CG25" s="2150"/>
      <c r="CI25" s="2307"/>
      <c r="CJ25" s="2291"/>
      <c r="CK25" s="2308"/>
      <c r="CL25" s="2291"/>
      <c r="CM25" s="2292"/>
      <c r="CN25" s="2309"/>
      <c r="CO25" s="2291"/>
      <c r="CP25" s="2294"/>
      <c r="CQ25" s="2311"/>
      <c r="CR25" s="2292"/>
      <c r="CS25" s="2291"/>
      <c r="CT25" s="2294"/>
      <c r="CU25" s="2294"/>
      <c r="CV25" s="2296"/>
      <c r="CW25" s="2294"/>
      <c r="CX25" s="2282"/>
      <c r="CY25" s="2246"/>
      <c r="CZ25" s="2246"/>
      <c r="DA25" s="2334" t="s">
        <v>99</v>
      </c>
      <c r="DB25" s="2264">
        <v>1</v>
      </c>
      <c r="DC25" s="2264" t="s">
        <v>36</v>
      </c>
      <c r="DD25" s="2265">
        <v>42995</v>
      </c>
      <c r="DE25" s="2264">
        <v>500</v>
      </c>
      <c r="DF25" s="2264" t="s">
        <v>96</v>
      </c>
      <c r="DG25" s="2267">
        <v>8.6999999999999993</v>
      </c>
      <c r="DH25" s="2268">
        <v>42998</v>
      </c>
      <c r="DI25" s="2265">
        <v>43000</v>
      </c>
      <c r="DJ25" s="2264">
        <v>48618</v>
      </c>
      <c r="DK25" s="2267">
        <v>504</v>
      </c>
      <c r="DL25" s="2270">
        <f t="shared" ref="DL25:DL47" si="7">(DK25-DE25)</f>
        <v>4</v>
      </c>
      <c r="DM25" s="2271">
        <f t="shared" ref="DM25:DM47" si="8">(DK25*DG25)</f>
        <v>4384.7999999999993</v>
      </c>
      <c r="DN25" s="2270">
        <f t="shared" ref="DN25:DN34" si="9">(DM25*0.05)</f>
        <v>219.23999999999998</v>
      </c>
      <c r="DO25" s="2378"/>
    </row>
    <row r="26" spans="2:119" ht="15" thickBot="1">
      <c r="B26" s="179"/>
      <c r="C26" s="86"/>
      <c r="E26" s="903"/>
      <c r="J26" s="903"/>
      <c r="K26" s="903"/>
      <c r="S26" s="1226"/>
      <c r="U26" s="179"/>
      <c r="X26" s="3849"/>
      <c r="Y26" s="3849"/>
      <c r="Z26" s="3849"/>
      <c r="AA26" s="3849"/>
      <c r="AB26" s="3849"/>
      <c r="AC26" s="3849"/>
      <c r="AD26" s="3850"/>
      <c r="AE26" s="3849"/>
      <c r="AF26" s="3849"/>
      <c r="AG26" s="3849"/>
      <c r="AH26" s="1226"/>
      <c r="AK26" s="2015"/>
      <c r="AL26" s="2612"/>
      <c r="AM26" s="2013"/>
      <c r="AN26" s="2013"/>
      <c r="AO26" s="2013"/>
      <c r="AP26" s="2013"/>
      <c r="AQ26" s="2013"/>
      <c r="AR26" s="2013"/>
      <c r="AS26" s="2013"/>
      <c r="AT26" s="2013"/>
      <c r="AU26" s="2013"/>
      <c r="AV26" s="2013"/>
      <c r="AW26" s="2674"/>
      <c r="AX26" s="86"/>
      <c r="AY26" s="2047" t="s">
        <v>500</v>
      </c>
      <c r="AZ26" s="2048" t="s">
        <v>427</v>
      </c>
      <c r="BA26" s="2049" t="s">
        <v>262</v>
      </c>
      <c r="BB26" s="2050" t="s">
        <v>101</v>
      </c>
      <c r="BC26" s="2051">
        <v>42762</v>
      </c>
      <c r="BD26" s="2050">
        <v>20</v>
      </c>
      <c r="BE26" s="2052" t="s">
        <v>35</v>
      </c>
      <c r="BF26" s="2053">
        <v>315</v>
      </c>
      <c r="BG26" s="2050" t="s">
        <v>78</v>
      </c>
      <c r="BH26" s="3573">
        <v>42765</v>
      </c>
      <c r="BI26" s="2051">
        <v>42765</v>
      </c>
      <c r="BJ26" s="2050">
        <v>9326</v>
      </c>
      <c r="BK26" s="2055">
        <v>20000</v>
      </c>
      <c r="BL26" s="2055">
        <f>(BK26-BD26*1000)</f>
        <v>0</v>
      </c>
      <c r="BM26" s="2056">
        <f>(BK26*BF26/1000)</f>
        <v>6300</v>
      </c>
      <c r="BN26" s="2058">
        <f>(BM26*0.05)</f>
        <v>315</v>
      </c>
      <c r="BO26" s="2059" t="s">
        <v>8</v>
      </c>
      <c r="BP26" s="2024"/>
      <c r="BQ26" s="2837"/>
      <c r="BR26" s="4045" t="s">
        <v>762</v>
      </c>
      <c r="BS26" s="4046">
        <v>14</v>
      </c>
      <c r="BT26" s="2110" t="s">
        <v>796</v>
      </c>
      <c r="BU26" s="2115">
        <v>43972</v>
      </c>
      <c r="BV26" s="2113">
        <v>20</v>
      </c>
      <c r="BW26" s="2110" t="s">
        <v>35</v>
      </c>
      <c r="BX26" s="2116">
        <v>310</v>
      </c>
      <c r="BY26" s="4047"/>
      <c r="BZ26" s="4048">
        <v>43976</v>
      </c>
      <c r="CA26" s="2115">
        <v>43976</v>
      </c>
      <c r="CB26" s="2110" t="s">
        <v>78</v>
      </c>
      <c r="CC26" s="2113">
        <v>20000</v>
      </c>
      <c r="CD26" s="2113">
        <f>(CC26-BV26*1000)</f>
        <v>0</v>
      </c>
      <c r="CE26" s="2114">
        <f>(CC26*BX26/1000)</f>
        <v>6200</v>
      </c>
      <c r="CF26" s="2116">
        <f t="shared" si="5"/>
        <v>310</v>
      </c>
      <c r="CG26" s="2150"/>
      <c r="CI26" s="2312"/>
      <c r="CJ26" s="2313"/>
      <c r="CK26" s="2313"/>
      <c r="CL26" s="2313"/>
      <c r="CM26" s="2313"/>
      <c r="CN26" s="2313"/>
      <c r="CO26" s="2313"/>
      <c r="CP26" s="2313"/>
      <c r="CQ26" s="2313"/>
      <c r="CR26" s="2313"/>
      <c r="CS26" s="2313"/>
      <c r="CT26" s="2313"/>
      <c r="CU26" s="2313"/>
      <c r="CV26" s="2313"/>
      <c r="CW26" s="2313"/>
      <c r="CX26" s="2282"/>
      <c r="CY26" s="2246"/>
      <c r="CZ26" s="2246"/>
      <c r="DA26" s="3032" t="s">
        <v>99</v>
      </c>
      <c r="DB26" s="2276">
        <v>2</v>
      </c>
      <c r="DC26" s="2276" t="s">
        <v>36</v>
      </c>
      <c r="DD26" s="2277">
        <v>42995</v>
      </c>
      <c r="DE26" s="2276">
        <v>500</v>
      </c>
      <c r="DF26" s="2276" t="s">
        <v>96</v>
      </c>
      <c r="DG26" s="2278">
        <v>8.6999999999999993</v>
      </c>
      <c r="DH26" s="2279">
        <v>43017</v>
      </c>
      <c r="DI26" s="2277">
        <v>43042</v>
      </c>
      <c r="DJ26" s="2276">
        <v>48784</v>
      </c>
      <c r="DK26" s="2278">
        <v>518</v>
      </c>
      <c r="DL26" s="2280">
        <f t="shared" si="7"/>
        <v>18</v>
      </c>
      <c r="DM26" s="2281">
        <f t="shared" si="8"/>
        <v>4506.5999999999995</v>
      </c>
      <c r="DN26" s="2280">
        <f t="shared" si="9"/>
        <v>225.32999999999998</v>
      </c>
      <c r="DO26" s="2380"/>
    </row>
    <row r="27" spans="2:119" ht="15" thickBot="1">
      <c r="B27" s="179"/>
      <c r="C27" s="1193" t="s">
        <v>1012</v>
      </c>
      <c r="D27" s="1411"/>
      <c r="E27" s="3743" t="s">
        <v>1013</v>
      </c>
      <c r="F27" s="3762"/>
      <c r="G27" s="3762"/>
      <c r="H27" s="3762"/>
      <c r="I27" s="3762"/>
      <c r="J27" s="3762"/>
      <c r="K27" s="3762"/>
      <c r="L27" s="3762"/>
      <c r="M27" s="3739"/>
      <c r="N27" s="3762"/>
      <c r="O27" s="3762"/>
      <c r="P27" s="3762"/>
      <c r="Q27" s="3762"/>
      <c r="R27" s="3740"/>
      <c r="S27" s="1226"/>
      <c r="U27" s="179"/>
      <c r="V27" s="8772" t="s">
        <v>1014</v>
      </c>
      <c r="W27" s="8808"/>
      <c r="X27" s="8809" t="s">
        <v>1095</v>
      </c>
      <c r="Y27" s="8810"/>
      <c r="Z27" s="8810"/>
      <c r="AA27" s="8810"/>
      <c r="AB27" s="8810"/>
      <c r="AC27" s="8810"/>
      <c r="AD27" s="8810"/>
      <c r="AE27" s="8810"/>
      <c r="AF27" s="8810"/>
      <c r="AG27" s="8811"/>
      <c r="AH27" s="1226"/>
      <c r="AI27" s="3851"/>
      <c r="AK27" s="2015" t="s">
        <v>593</v>
      </c>
      <c r="AL27" s="2831">
        <f>(CW119)</f>
        <v>217.5</v>
      </c>
      <c r="AM27" s="2832">
        <f>(CW128)</f>
        <v>217.5</v>
      </c>
      <c r="AN27" s="2832">
        <f>(CW137)</f>
        <v>219.36179999999996</v>
      </c>
      <c r="AO27" s="2832">
        <f>(CW147)</f>
        <v>228.25</v>
      </c>
      <c r="AP27" s="2832" t="str">
        <f>(CW155)</f>
        <v>R$</v>
      </c>
      <c r="AQ27" s="2832">
        <f>(CW164)</f>
        <v>228.25</v>
      </c>
      <c r="AR27" s="2832">
        <f>(CW173)</f>
        <v>228.74302000000003</v>
      </c>
      <c r="AS27" s="2832">
        <f>(CW183)</f>
        <v>191.91351299999999</v>
      </c>
      <c r="AT27" s="2832">
        <f>(CW195)</f>
        <v>295.8</v>
      </c>
      <c r="AU27" s="2832">
        <f>(CW204)</f>
        <v>203.27616</v>
      </c>
      <c r="AV27" s="2832">
        <f>(CW214)</f>
        <v>203.58143999999999</v>
      </c>
      <c r="AW27" s="2674">
        <f>(CW226)</f>
        <v>423.84629999999999</v>
      </c>
      <c r="AX27" s="86"/>
      <c r="AY27" s="2047" t="s">
        <v>500</v>
      </c>
      <c r="AZ27" s="2039" t="s">
        <v>502</v>
      </c>
      <c r="BA27" s="2070" t="s">
        <v>9</v>
      </c>
      <c r="BB27" s="2071" t="s">
        <v>101</v>
      </c>
      <c r="BC27" s="2072">
        <v>42762</v>
      </c>
      <c r="BD27" s="2071">
        <v>30</v>
      </c>
      <c r="BE27" s="2039" t="s">
        <v>35</v>
      </c>
      <c r="BF27" s="2073">
        <v>154</v>
      </c>
      <c r="BG27" s="2071" t="s">
        <v>78</v>
      </c>
      <c r="BH27" s="3509">
        <v>42765</v>
      </c>
      <c r="BI27" s="2072">
        <v>42765</v>
      </c>
      <c r="BJ27" s="2071">
        <v>9326</v>
      </c>
      <c r="BK27" s="2041">
        <v>30000</v>
      </c>
      <c r="BL27" s="2041">
        <f>(BK27-BD27*1000)</f>
        <v>0</v>
      </c>
      <c r="BM27" s="2045">
        <f>(BK27*BF27/1000)</f>
        <v>4620</v>
      </c>
      <c r="BN27" s="2042">
        <f>(BM27*0.05)</f>
        <v>231</v>
      </c>
      <c r="BO27" s="2059" t="s">
        <v>8</v>
      </c>
      <c r="BP27" s="2024"/>
      <c r="BQ27" s="2837"/>
      <c r="BR27" s="3077"/>
      <c r="BS27" s="2091"/>
      <c r="BT27" s="2091"/>
      <c r="BU27" s="2091"/>
      <c r="BV27" s="2091"/>
      <c r="BW27" s="2091"/>
      <c r="BX27" s="2091"/>
      <c r="BY27" s="2091"/>
      <c r="BZ27" s="2091"/>
      <c r="CA27" s="2091"/>
      <c r="CB27" s="2091"/>
      <c r="CC27" s="2091"/>
      <c r="CD27" s="2091"/>
      <c r="CE27" s="2091"/>
      <c r="CF27" s="2091"/>
      <c r="CG27" s="2150"/>
      <c r="CI27" s="2314"/>
      <c r="CJ27" s="2315"/>
      <c r="CK27" s="2315"/>
      <c r="CL27" s="2315"/>
      <c r="CM27" s="2315"/>
      <c r="CN27" s="2315"/>
      <c r="CO27" s="2315"/>
      <c r="CP27" s="2315"/>
      <c r="CQ27" s="2315"/>
      <c r="CR27" s="2315"/>
      <c r="CS27" s="2315"/>
      <c r="CT27" s="2315"/>
      <c r="CU27" s="2315"/>
      <c r="CV27" s="2315"/>
      <c r="CW27" s="2315"/>
      <c r="CX27" s="2318"/>
      <c r="CY27" s="2246"/>
      <c r="CZ27" s="2246"/>
      <c r="DA27" s="3032" t="s">
        <v>99</v>
      </c>
      <c r="DB27" s="2276">
        <v>3</v>
      </c>
      <c r="DC27" s="2276" t="s">
        <v>36</v>
      </c>
      <c r="DD27" s="2277">
        <v>42995</v>
      </c>
      <c r="DE27" s="2276">
        <v>500</v>
      </c>
      <c r="DF27" s="2276" t="s">
        <v>96</v>
      </c>
      <c r="DG27" s="2278">
        <v>8.6999999999999993</v>
      </c>
      <c r="DH27" s="2279">
        <v>43031</v>
      </c>
      <c r="DI27" s="2277">
        <v>43040</v>
      </c>
      <c r="DJ27" s="2276">
        <v>49070</v>
      </c>
      <c r="DK27" s="2278">
        <v>508.72</v>
      </c>
      <c r="DL27" s="2280">
        <f t="shared" si="7"/>
        <v>8.7200000000000273</v>
      </c>
      <c r="DM27" s="2281">
        <f t="shared" si="8"/>
        <v>4425.8639999999996</v>
      </c>
      <c r="DN27" s="2280">
        <f t="shared" si="9"/>
        <v>221.29319999999998</v>
      </c>
      <c r="DO27" s="2380"/>
    </row>
    <row r="28" spans="2:119" ht="15" thickBot="1">
      <c r="B28" s="179"/>
      <c r="C28" s="8758" t="s">
        <v>1014</v>
      </c>
      <c r="D28" s="8759"/>
      <c r="E28" s="3743" t="s">
        <v>1015</v>
      </c>
      <c r="F28" s="3762"/>
      <c r="G28" s="3762"/>
      <c r="H28" s="3762"/>
      <c r="I28" s="3762"/>
      <c r="J28" s="3762"/>
      <c r="K28" s="3740"/>
      <c r="L28" s="1896" t="s">
        <v>984</v>
      </c>
      <c r="M28" s="3743" t="s">
        <v>1016</v>
      </c>
      <c r="N28" s="3762"/>
      <c r="O28" s="3762"/>
      <c r="P28" s="3740"/>
      <c r="Q28" s="1896" t="s">
        <v>986</v>
      </c>
      <c r="R28" s="3775" t="s">
        <v>999</v>
      </c>
      <c r="S28" s="1226"/>
      <c r="U28" s="179"/>
      <c r="V28" s="8772" t="s">
        <v>1021</v>
      </c>
      <c r="W28" s="8773"/>
      <c r="X28" s="8821" t="s">
        <v>1094</v>
      </c>
      <c r="Y28" s="8778"/>
      <c r="Z28" s="8778"/>
      <c r="AA28" s="8778"/>
      <c r="AB28" s="8778"/>
      <c r="AC28" s="8778"/>
      <c r="AD28" s="8778"/>
      <c r="AE28" s="8778"/>
      <c r="AF28" s="8778"/>
      <c r="AG28" s="8779"/>
      <c r="AH28" s="1226"/>
      <c r="AK28" s="2015"/>
      <c r="AL28" s="2612"/>
      <c r="AM28" s="2013"/>
      <c r="AN28" s="2013"/>
      <c r="AO28" s="2013"/>
      <c r="AP28" s="2013"/>
      <c r="AQ28" s="2013"/>
      <c r="AR28" s="2013"/>
      <c r="AS28" s="2013"/>
      <c r="AT28" s="2013"/>
      <c r="AU28" s="2013"/>
      <c r="AV28" s="2013"/>
      <c r="AW28" s="2674"/>
      <c r="AX28" s="86"/>
      <c r="AY28" s="2047" t="s">
        <v>550</v>
      </c>
      <c r="AZ28" s="2075" t="s">
        <v>436</v>
      </c>
      <c r="BA28" s="2076">
        <v>1</v>
      </c>
      <c r="BB28" s="2052" t="s">
        <v>36</v>
      </c>
      <c r="BC28" s="2057">
        <v>42754</v>
      </c>
      <c r="BD28" s="2055">
        <v>1</v>
      </c>
      <c r="BE28" s="2052" t="s">
        <v>35</v>
      </c>
      <c r="BF28" s="2058">
        <v>430</v>
      </c>
      <c r="BG28" s="2077"/>
      <c r="BH28" s="2078">
        <v>42758</v>
      </c>
      <c r="BI28" s="2057">
        <v>42766</v>
      </c>
      <c r="BJ28" s="2052">
        <v>9334</v>
      </c>
      <c r="BK28" s="2055">
        <v>1000</v>
      </c>
      <c r="BL28" s="2055">
        <f>(BK28-BD28*1000)</f>
        <v>0</v>
      </c>
      <c r="BM28" s="2056">
        <f>(BK28*BF28/1000)</f>
        <v>430</v>
      </c>
      <c r="BN28" s="2058">
        <f>(BM28*0.05)</f>
        <v>21.5</v>
      </c>
      <c r="BO28" s="2059" t="s">
        <v>8</v>
      </c>
      <c r="BP28" s="2024"/>
      <c r="BQ28" s="2837"/>
      <c r="BR28" s="3077"/>
      <c r="BS28" s="2091"/>
      <c r="BT28" s="2091"/>
      <c r="BU28" s="2091"/>
      <c r="BV28" s="2091"/>
      <c r="BW28" s="2091"/>
      <c r="BX28" s="2091"/>
      <c r="BY28" s="2091"/>
      <c r="BZ28" s="2091"/>
      <c r="CA28" s="2091"/>
      <c r="CB28" s="2091"/>
      <c r="CC28" s="2091"/>
      <c r="CD28" s="2091"/>
      <c r="CE28" s="2091"/>
      <c r="CF28" s="2091"/>
      <c r="CG28" s="2150"/>
      <c r="CI28" s="2246"/>
      <c r="CJ28" s="2246"/>
      <c r="CK28" s="2246"/>
      <c r="CL28" s="2246"/>
      <c r="CM28" s="2246"/>
      <c r="CN28" s="2246"/>
      <c r="CO28" s="2246"/>
      <c r="CP28" s="2246"/>
      <c r="CQ28" s="2246"/>
      <c r="CR28" s="2246"/>
      <c r="CS28" s="2246"/>
      <c r="CT28" s="2246"/>
      <c r="CU28" s="2246"/>
      <c r="CV28" s="2246"/>
      <c r="CW28" s="2246"/>
      <c r="CX28" s="2246"/>
      <c r="CY28" s="2246"/>
      <c r="CZ28" s="2246"/>
      <c r="DA28" s="3032" t="s">
        <v>99</v>
      </c>
      <c r="DB28" s="2276">
        <v>4</v>
      </c>
      <c r="DC28" s="2276" t="s">
        <v>36</v>
      </c>
      <c r="DD28" s="2277">
        <v>42995</v>
      </c>
      <c r="DE28" s="2276">
        <v>500</v>
      </c>
      <c r="DF28" s="2276" t="s">
        <v>96</v>
      </c>
      <c r="DG28" s="2278">
        <v>8.6999999999999993</v>
      </c>
      <c r="DH28" s="2279">
        <v>43052</v>
      </c>
      <c r="DI28" s="2277">
        <v>43059</v>
      </c>
      <c r="DJ28" s="2276"/>
      <c r="DK28" s="2278">
        <v>500</v>
      </c>
      <c r="DL28" s="2280">
        <f t="shared" si="7"/>
        <v>0</v>
      </c>
      <c r="DM28" s="2281">
        <f t="shared" si="8"/>
        <v>4350</v>
      </c>
      <c r="DN28" s="2280">
        <f t="shared" si="9"/>
        <v>217.5</v>
      </c>
      <c r="DO28" s="2380"/>
    </row>
    <row r="29" spans="2:119" ht="18.600000000000001" thickBot="1">
      <c r="B29" s="179"/>
      <c r="C29" s="1896" t="s">
        <v>991</v>
      </c>
      <c r="D29" s="3776" t="s">
        <v>1017</v>
      </c>
      <c r="E29" s="3740"/>
      <c r="F29" s="1193" t="s">
        <v>993</v>
      </c>
      <c r="G29" s="1195"/>
      <c r="H29" s="3777">
        <v>649029319116</v>
      </c>
      <c r="I29" s="3740"/>
      <c r="J29" s="1194" t="s">
        <v>979</v>
      </c>
      <c r="K29" s="3778"/>
      <c r="L29" s="3732" t="s">
        <v>1018</v>
      </c>
      <c r="M29" s="3779" t="s">
        <v>982</v>
      </c>
      <c r="N29" s="3743" t="s">
        <v>1019</v>
      </c>
      <c r="O29" s="3762"/>
      <c r="P29" s="3740"/>
      <c r="Q29" s="3779" t="s">
        <v>970</v>
      </c>
      <c r="R29" s="3732" t="s">
        <v>1020</v>
      </c>
      <c r="S29" s="3730"/>
      <c r="U29" s="179"/>
      <c r="AF29" s="999"/>
      <c r="AG29" s="1308"/>
      <c r="AH29" s="1226"/>
      <c r="AK29" s="2015"/>
      <c r="AL29" s="2612"/>
      <c r="AM29" s="2013"/>
      <c r="AN29" s="2013"/>
      <c r="AO29" s="2013"/>
      <c r="AP29" s="2013"/>
      <c r="AQ29" s="2013"/>
      <c r="AR29" s="2013"/>
      <c r="AS29" s="2013"/>
      <c r="AT29" s="2013"/>
      <c r="AU29" s="2013"/>
      <c r="AV29" s="2013"/>
      <c r="AW29" s="2674"/>
      <c r="AX29" s="88"/>
      <c r="AY29" s="2079"/>
      <c r="AZ29" s="2080"/>
      <c r="BA29" s="2080"/>
      <c r="BB29" s="2080"/>
      <c r="BC29" s="2080"/>
      <c r="BD29" s="2080"/>
      <c r="BE29" s="2080"/>
      <c r="BF29" s="2080"/>
      <c r="BG29" s="2091"/>
      <c r="BH29" s="2873"/>
      <c r="BI29" s="2091"/>
      <c r="BJ29" s="2091"/>
      <c r="BK29" s="2091"/>
      <c r="BL29" s="2091"/>
      <c r="BM29" s="2092"/>
      <c r="BN29" s="2091"/>
      <c r="BO29" s="2059"/>
      <c r="BP29" s="2024"/>
      <c r="BQ29" s="2837"/>
      <c r="BR29" s="3077"/>
      <c r="BS29" s="2091"/>
      <c r="BT29" s="2091"/>
      <c r="BU29" s="2091"/>
      <c r="BV29" s="2091"/>
      <c r="BW29" s="2091"/>
      <c r="BX29" s="2091"/>
      <c r="BY29" s="2091"/>
      <c r="BZ29" s="2091"/>
      <c r="CA29" s="2091"/>
      <c r="CB29" s="2091"/>
      <c r="CC29" s="2091"/>
      <c r="CD29" s="2091"/>
      <c r="CE29" s="2091"/>
      <c r="CF29" s="2091"/>
      <c r="CG29" s="2150"/>
      <c r="CI29" s="2250" t="s">
        <v>547</v>
      </c>
      <c r="CJ29" s="2246"/>
      <c r="CK29" s="2246"/>
      <c r="CL29" s="2246"/>
      <c r="CM29" s="2246"/>
      <c r="CN29" s="2246"/>
      <c r="CO29" s="2246"/>
      <c r="CP29" s="2246"/>
      <c r="CQ29" s="2246"/>
      <c r="CR29" s="2246"/>
      <c r="CS29" s="2246"/>
      <c r="CT29" s="2246"/>
      <c r="CU29" s="2246"/>
      <c r="CV29" s="2246"/>
      <c r="CW29" s="2246"/>
      <c r="CX29" s="2246"/>
      <c r="CY29" s="2246"/>
      <c r="CZ29" s="2246"/>
      <c r="DA29" s="3032" t="s">
        <v>99</v>
      </c>
      <c r="DB29" s="2276">
        <v>5</v>
      </c>
      <c r="DC29" s="2276" t="s">
        <v>36</v>
      </c>
      <c r="DD29" s="2277">
        <v>43047</v>
      </c>
      <c r="DE29" s="2276">
        <v>500</v>
      </c>
      <c r="DF29" s="2276" t="s">
        <v>96</v>
      </c>
      <c r="DG29" s="2278">
        <v>8.6999999999999993</v>
      </c>
      <c r="DH29" s="2279">
        <v>43073</v>
      </c>
      <c r="DI29" s="2277">
        <v>43073</v>
      </c>
      <c r="DJ29" s="2276"/>
      <c r="DK29" s="2278">
        <v>500</v>
      </c>
      <c r="DL29" s="2280">
        <f t="shared" si="7"/>
        <v>0</v>
      </c>
      <c r="DM29" s="2281">
        <f t="shared" si="8"/>
        <v>4350</v>
      </c>
      <c r="DN29" s="2280">
        <f t="shared" si="9"/>
        <v>217.5</v>
      </c>
      <c r="DO29" s="2380"/>
    </row>
    <row r="30" spans="2:119" ht="15" thickBot="1">
      <c r="B30" s="179"/>
      <c r="C30" s="903"/>
      <c r="D30" s="903"/>
      <c r="E30" s="3780"/>
      <c r="F30" s="3780"/>
      <c r="G30" s="3780"/>
      <c r="H30" s="3780"/>
      <c r="I30" s="3780"/>
      <c r="J30" s="3780"/>
      <c r="K30" s="3780"/>
      <c r="L30" s="3780"/>
      <c r="M30" s="3780"/>
      <c r="N30" s="3780"/>
      <c r="O30" s="3780"/>
      <c r="P30" s="3780"/>
      <c r="Q30" s="3780"/>
      <c r="R30" s="3780"/>
      <c r="S30" s="3781"/>
      <c r="U30" s="179"/>
      <c r="V30" s="1193" t="s">
        <v>1023</v>
      </c>
      <c r="W30" s="1194"/>
      <c r="X30" s="8821" t="s">
        <v>593</v>
      </c>
      <c r="Y30" s="8778"/>
      <c r="Z30" s="8778"/>
      <c r="AA30" s="8778"/>
      <c r="AB30" s="8778"/>
      <c r="AC30" s="8778"/>
      <c r="AD30" s="8778"/>
      <c r="AE30" s="8779"/>
      <c r="AF30" s="1896" t="s">
        <v>970</v>
      </c>
      <c r="AG30" s="3843"/>
      <c r="AH30" s="1226"/>
      <c r="AK30" s="2015"/>
      <c r="AL30" s="2612"/>
      <c r="AM30" s="2013"/>
      <c r="AN30" s="2013"/>
      <c r="AO30" s="2013"/>
      <c r="AP30" s="2013"/>
      <c r="AQ30" s="2013"/>
      <c r="AR30" s="2013"/>
      <c r="AS30" s="2013"/>
      <c r="AT30" s="2013"/>
      <c r="AU30" s="2013"/>
      <c r="AV30" s="2013"/>
      <c r="AW30" s="2674"/>
      <c r="AX30" s="86"/>
      <c r="AY30" s="2082"/>
      <c r="AZ30" s="2083"/>
      <c r="BA30" s="2083"/>
      <c r="BB30" s="2083"/>
      <c r="BC30" s="2083"/>
      <c r="BD30" s="2084"/>
      <c r="BE30" s="2085"/>
      <c r="BF30" s="2085"/>
      <c r="BG30" s="2085"/>
      <c r="BH30" s="2089"/>
      <c r="BI30" s="2085"/>
      <c r="BJ30" s="2086"/>
      <c r="BK30" s="2087"/>
      <c r="BL30" s="2085"/>
      <c r="BM30" s="2088">
        <f>SUM(BM25:BM29)</f>
        <v>16375</v>
      </c>
      <c r="BN30" s="2088">
        <f>(BM30*0.05)</f>
        <v>818.75</v>
      </c>
      <c r="BO30" s="2090"/>
      <c r="BP30" s="2024"/>
      <c r="BQ30" s="2023"/>
      <c r="BR30" s="3077"/>
      <c r="BS30" s="2091"/>
      <c r="BT30" s="2091"/>
      <c r="BU30" s="2091"/>
      <c r="BV30" s="2091"/>
      <c r="BW30" s="2091"/>
      <c r="BX30" s="2091"/>
      <c r="BY30" s="2091"/>
      <c r="BZ30" s="2091"/>
      <c r="CA30" s="2091"/>
      <c r="CB30" s="2091"/>
      <c r="CC30" s="2091"/>
      <c r="CD30" s="2091"/>
      <c r="CE30" s="2091"/>
      <c r="CF30" s="2091"/>
      <c r="CG30" s="2150"/>
      <c r="CI30" s="3615"/>
      <c r="CJ30" s="2365"/>
      <c r="CK30" s="2365"/>
      <c r="CL30" s="3616" t="s">
        <v>14</v>
      </c>
      <c r="CM30" s="3616" t="s">
        <v>12</v>
      </c>
      <c r="CN30" s="3616"/>
      <c r="CO30" s="2365"/>
      <c r="CP30" s="3616" t="s">
        <v>15</v>
      </c>
      <c r="CQ30" s="3616" t="s">
        <v>12</v>
      </c>
      <c r="CR30" s="3616" t="s">
        <v>12</v>
      </c>
      <c r="CS30" s="2365"/>
      <c r="CT30" s="2365"/>
      <c r="CU30" s="2365"/>
      <c r="CV30" s="2365"/>
      <c r="CW30" s="3616" t="s">
        <v>17</v>
      </c>
      <c r="CX30" s="2366"/>
      <c r="CY30" s="2246"/>
      <c r="CZ30" s="2246"/>
      <c r="DA30" s="3032" t="s">
        <v>99</v>
      </c>
      <c r="DB30" s="2276">
        <v>6</v>
      </c>
      <c r="DC30" s="2276" t="s">
        <v>36</v>
      </c>
      <c r="DD30" s="2277">
        <v>43047</v>
      </c>
      <c r="DE30" s="2276">
        <v>500</v>
      </c>
      <c r="DF30" s="2276" t="s">
        <v>96</v>
      </c>
      <c r="DG30" s="2278">
        <v>8.6999999999999993</v>
      </c>
      <c r="DH30" s="2279">
        <v>43087</v>
      </c>
      <c r="DI30" s="2277">
        <v>43087</v>
      </c>
      <c r="DJ30" s="2276"/>
      <c r="DK30" s="2278">
        <v>500</v>
      </c>
      <c r="DL30" s="2280">
        <f t="shared" si="7"/>
        <v>0</v>
      </c>
      <c r="DM30" s="2281">
        <f t="shared" si="8"/>
        <v>4350</v>
      </c>
      <c r="DN30" s="2280">
        <f t="shared" si="9"/>
        <v>217.5</v>
      </c>
      <c r="DO30" s="2382"/>
    </row>
    <row r="31" spans="2:119" ht="15" thickBot="1">
      <c r="B31" s="179"/>
      <c r="C31" s="8772" t="s">
        <v>1021</v>
      </c>
      <c r="D31" s="8773"/>
      <c r="E31" s="3782" t="s">
        <v>1022</v>
      </c>
      <c r="F31" s="3783"/>
      <c r="G31" s="3783"/>
      <c r="H31" s="3783"/>
      <c r="I31" s="3783"/>
      <c r="J31" s="3783"/>
      <c r="K31" s="3784"/>
      <c r="L31" s="3779" t="s">
        <v>984</v>
      </c>
      <c r="M31" s="3782" t="s">
        <v>998</v>
      </c>
      <c r="N31" s="3785"/>
      <c r="O31" s="3785"/>
      <c r="P31" s="3786"/>
      <c r="Q31" s="1896" t="s">
        <v>986</v>
      </c>
      <c r="R31" s="3734" t="s">
        <v>999</v>
      </c>
      <c r="S31" s="3781"/>
      <c r="U31" s="179"/>
      <c r="AH31" s="1226"/>
      <c r="AK31" s="2017"/>
      <c r="AL31" s="2675"/>
      <c r="AM31" s="663"/>
      <c r="AN31" s="663"/>
      <c r="AO31" s="663"/>
      <c r="AP31" s="663"/>
      <c r="AQ31" s="663"/>
      <c r="AR31" s="663"/>
      <c r="AS31" s="663"/>
      <c r="AT31" s="663"/>
      <c r="AU31" s="663"/>
      <c r="AV31" s="663"/>
      <c r="AW31" s="392"/>
      <c r="AX31" s="86"/>
      <c r="AY31" s="2024"/>
      <c r="AZ31" s="2024"/>
      <c r="BA31" s="2024"/>
      <c r="BB31" s="2024"/>
      <c r="BC31" s="2024"/>
      <c r="BD31" s="2024"/>
      <c r="BE31" s="2024"/>
      <c r="BF31" s="2024"/>
      <c r="BG31" s="2024"/>
      <c r="BH31" s="3602"/>
      <c r="BI31" s="2024"/>
      <c r="BJ31" s="2024"/>
      <c r="BK31" s="2024"/>
      <c r="BL31" s="2024"/>
      <c r="BM31" s="2024"/>
      <c r="BN31" s="2024"/>
      <c r="BO31" s="2029"/>
      <c r="BP31" s="2024"/>
      <c r="BQ31" s="3095"/>
      <c r="BR31" s="2027"/>
      <c r="BS31" s="2151"/>
      <c r="BT31" s="2151"/>
      <c r="BU31" s="2151"/>
      <c r="BV31" s="2151"/>
      <c r="BW31" s="2151"/>
      <c r="BX31" s="2151"/>
      <c r="BY31" s="2151"/>
      <c r="BZ31" s="2151"/>
      <c r="CA31" s="2151"/>
      <c r="CB31" s="2151"/>
      <c r="CC31" s="2151"/>
      <c r="CD31" s="2151"/>
      <c r="CE31" s="2151"/>
      <c r="CF31" s="2151"/>
      <c r="CG31" s="3257" t="s">
        <v>816</v>
      </c>
      <c r="CI31" s="3618" t="s">
        <v>3</v>
      </c>
      <c r="CJ31" s="2256" t="s">
        <v>4</v>
      </c>
      <c r="CK31" s="3947" t="s">
        <v>967</v>
      </c>
      <c r="CL31" s="2257" t="s">
        <v>19</v>
      </c>
      <c r="CM31" s="2257" t="s">
        <v>19</v>
      </c>
      <c r="CN31" s="2257" t="s">
        <v>20</v>
      </c>
      <c r="CO31" s="2257" t="s">
        <v>21</v>
      </c>
      <c r="CP31" s="2257" t="s">
        <v>22</v>
      </c>
      <c r="CQ31" s="2257" t="s">
        <v>23</v>
      </c>
      <c r="CR31" s="2257" t="s">
        <v>23</v>
      </c>
      <c r="CS31" s="2257" t="s">
        <v>24</v>
      </c>
      <c r="CT31" s="2257" t="s">
        <v>20</v>
      </c>
      <c r="CU31" s="2257" t="s">
        <v>25</v>
      </c>
      <c r="CV31" s="2257" t="s">
        <v>0</v>
      </c>
      <c r="CW31" s="2257" t="s">
        <v>11</v>
      </c>
      <c r="CX31" s="3619" t="s">
        <v>26</v>
      </c>
      <c r="CY31" s="2246"/>
      <c r="CZ31" s="2246"/>
      <c r="DA31" s="3032" t="s">
        <v>99</v>
      </c>
      <c r="DB31" s="2276">
        <v>7</v>
      </c>
      <c r="DC31" s="2276" t="s">
        <v>36</v>
      </c>
      <c r="DD31" s="2277">
        <v>43047</v>
      </c>
      <c r="DE31" s="2276">
        <v>500</v>
      </c>
      <c r="DF31" s="2276" t="s">
        <v>96</v>
      </c>
      <c r="DG31" s="2278">
        <v>8.6999999999999993</v>
      </c>
      <c r="DH31" s="2279">
        <v>43102</v>
      </c>
      <c r="DI31" s="2277">
        <v>43102</v>
      </c>
      <c r="DJ31" s="2276"/>
      <c r="DK31" s="2278">
        <v>500</v>
      </c>
      <c r="DL31" s="2280">
        <f t="shared" si="7"/>
        <v>0</v>
      </c>
      <c r="DM31" s="2281">
        <f t="shared" si="8"/>
        <v>4350</v>
      </c>
      <c r="DN31" s="2280">
        <f t="shared" si="9"/>
        <v>217.5</v>
      </c>
      <c r="DO31" s="2282"/>
    </row>
    <row r="32" spans="2:119" ht="18.600000000000001" thickBot="1">
      <c r="B32" s="179"/>
      <c r="O32" s="999"/>
      <c r="P32" s="999"/>
      <c r="Q32" s="999"/>
      <c r="R32" s="1308"/>
      <c r="S32" s="3742"/>
      <c r="U32" s="179"/>
      <c r="V32" s="8772" t="s">
        <v>1024</v>
      </c>
      <c r="W32" s="8773"/>
      <c r="X32" s="1896" t="s">
        <v>1025</v>
      </c>
      <c r="Y32" s="3852" t="s">
        <v>1026</v>
      </c>
      <c r="Z32" s="1896" t="s">
        <v>1027</v>
      </c>
      <c r="AA32" s="3852"/>
      <c r="AB32" s="8822" t="s">
        <v>1060</v>
      </c>
      <c r="AC32" s="8823"/>
      <c r="AD32" s="8824"/>
      <c r="AE32" s="8760" t="s">
        <v>1061</v>
      </c>
      <c r="AF32" s="8761"/>
      <c r="AG32" s="8763"/>
      <c r="AH32" s="1226"/>
      <c r="AK32" s="2012" t="s">
        <v>7</v>
      </c>
      <c r="AL32" s="2018">
        <f>SUM(AL21:AL31)</f>
        <v>7490.68</v>
      </c>
      <c r="AM32" s="2019">
        <f>SUM(AM21:AM31)</f>
        <v>7121.07</v>
      </c>
      <c r="AN32" s="2019">
        <f>SUM(AN21:AN31)</f>
        <v>8518.4917999999998</v>
      </c>
      <c r="AO32" s="2019">
        <f>SUM(AO21:AO31)</f>
        <v>5869.5</v>
      </c>
      <c r="AP32" s="2019">
        <f>SUM(AP21:AP31)</f>
        <v>2288</v>
      </c>
      <c r="AQ32" s="2019">
        <f>SUM(AQ20:AQ31)</f>
        <v>6865.8499999999995</v>
      </c>
      <c r="AR32" s="2019">
        <f t="shared" ref="AR32:AW32" si="10">SUM(AR21:AR31)</f>
        <v>5598.0430200000001</v>
      </c>
      <c r="AS32" s="2019">
        <f t="shared" si="10"/>
        <v>7226.4635130000006</v>
      </c>
      <c r="AT32" s="2019">
        <f t="shared" si="10"/>
        <v>8569.43</v>
      </c>
      <c r="AU32" s="2019">
        <f t="shared" si="10"/>
        <v>4983.8761600000007</v>
      </c>
      <c r="AV32" s="2019">
        <f t="shared" si="10"/>
        <v>6476.5814399999999</v>
      </c>
      <c r="AW32" s="2681">
        <f t="shared" si="10"/>
        <v>5745.0338000000002</v>
      </c>
      <c r="AX32" s="86"/>
      <c r="AY32" s="2028" t="s">
        <v>499</v>
      </c>
      <c r="AZ32" s="2024"/>
      <c r="BA32" s="2024"/>
      <c r="BB32" s="2024"/>
      <c r="BC32" s="2024"/>
      <c r="BD32" s="2024"/>
      <c r="BE32" s="2024"/>
      <c r="BF32" s="2024"/>
      <c r="BG32" s="2024"/>
      <c r="BH32" s="3602"/>
      <c r="BI32" s="2024"/>
      <c r="BJ32" s="2024"/>
      <c r="BK32" s="2024"/>
      <c r="BL32" s="2024"/>
      <c r="BM32" s="2024"/>
      <c r="BN32" s="2024"/>
      <c r="BO32" s="2029"/>
      <c r="BP32" s="2024"/>
      <c r="BQ32" s="2024"/>
      <c r="BR32" s="2024"/>
      <c r="BS32" s="2024"/>
      <c r="BT32" s="2024"/>
      <c r="BU32" s="2024"/>
      <c r="BV32" s="2024"/>
      <c r="BW32" s="2024"/>
      <c r="BX32" s="2024"/>
      <c r="BY32" s="2024"/>
      <c r="BZ32" s="2024"/>
      <c r="CA32" s="2024"/>
      <c r="CB32" s="2024"/>
      <c r="CC32" s="2024"/>
      <c r="CD32" s="2024"/>
      <c r="CE32" s="2024"/>
      <c r="CF32" s="2024"/>
      <c r="CG32" s="2024"/>
      <c r="CI32" s="3620"/>
      <c r="CJ32" s="2259"/>
      <c r="CK32" s="2259"/>
      <c r="CL32" s="2260" t="s">
        <v>3</v>
      </c>
      <c r="CM32" s="2260" t="s">
        <v>18</v>
      </c>
      <c r="CN32" s="2260"/>
      <c r="CO32" s="2259"/>
      <c r="CP32" s="2260" t="s">
        <v>21</v>
      </c>
      <c r="CQ32" s="2260" t="s">
        <v>27</v>
      </c>
      <c r="CR32" s="2260" t="s">
        <v>28</v>
      </c>
      <c r="CS32" s="2259"/>
      <c r="CT32" s="2259"/>
      <c r="CU32" s="2259"/>
      <c r="CV32" s="2259"/>
      <c r="CW32" s="2260" t="s">
        <v>30</v>
      </c>
      <c r="CX32" s="2369"/>
      <c r="CY32" s="2246"/>
      <c r="CZ32" s="2246"/>
      <c r="DA32" s="3032" t="s">
        <v>99</v>
      </c>
      <c r="DB32" s="2276">
        <v>8</v>
      </c>
      <c r="DC32" s="2276" t="s">
        <v>36</v>
      </c>
      <c r="DD32" s="2277">
        <v>43047</v>
      </c>
      <c r="DE32" s="2276">
        <v>500</v>
      </c>
      <c r="DF32" s="2276" t="s">
        <v>96</v>
      </c>
      <c r="DG32" s="2278">
        <v>8.6999999999999993</v>
      </c>
      <c r="DH32" s="2279">
        <v>43115</v>
      </c>
      <c r="DI32" s="2277">
        <v>43119</v>
      </c>
      <c r="DJ32" s="2276">
        <v>48841</v>
      </c>
      <c r="DK32" s="2278">
        <v>510.15</v>
      </c>
      <c r="DL32" s="2280">
        <f t="shared" si="7"/>
        <v>10.149999999999977</v>
      </c>
      <c r="DM32" s="2281">
        <f t="shared" si="8"/>
        <v>4438.3049999999994</v>
      </c>
      <c r="DN32" s="2280">
        <f t="shared" si="9"/>
        <v>221.91524999999999</v>
      </c>
      <c r="DO32" s="2282"/>
    </row>
    <row r="33" spans="2:119" ht="24" thickBot="1">
      <c r="B33" s="179"/>
      <c r="C33" s="1193" t="s">
        <v>1023</v>
      </c>
      <c r="D33" s="1194"/>
      <c r="E33" s="8794" t="s">
        <v>591</v>
      </c>
      <c r="F33" s="8795"/>
      <c r="G33" s="8795"/>
      <c r="H33" s="8795"/>
      <c r="I33" s="8795"/>
      <c r="J33" s="8795"/>
      <c r="K33" s="8795"/>
      <c r="L33" s="8795"/>
      <c r="M33" s="8795"/>
      <c r="N33" s="8796"/>
      <c r="O33" s="1896" t="s">
        <v>970</v>
      </c>
      <c r="P33" s="3734"/>
      <c r="Q33" s="3735" t="s">
        <v>1001</v>
      </c>
      <c r="R33" s="3734"/>
      <c r="S33" s="1226"/>
      <c r="U33" s="179"/>
      <c r="AH33" s="1226"/>
      <c r="AW33" s="3884">
        <f>(AX32)</f>
        <v>0</v>
      </c>
      <c r="AX33" s="86"/>
      <c r="AY33" s="2030"/>
      <c r="AZ33" s="3898"/>
      <c r="BA33" s="3898"/>
      <c r="BB33" s="3899" t="s">
        <v>14</v>
      </c>
      <c r="BC33" s="3899" t="s">
        <v>12</v>
      </c>
      <c r="BD33" s="3899"/>
      <c r="BE33" s="3898"/>
      <c r="BF33" s="3899" t="s">
        <v>15</v>
      </c>
      <c r="BG33" s="3899" t="s">
        <v>16</v>
      </c>
      <c r="BH33" s="3899" t="s">
        <v>12</v>
      </c>
      <c r="BI33" s="3899" t="s">
        <v>12</v>
      </c>
      <c r="BJ33" s="3898"/>
      <c r="BK33" s="3898"/>
      <c r="BL33" s="3898"/>
      <c r="BM33" s="3898"/>
      <c r="BN33" s="3900" t="s">
        <v>17</v>
      </c>
      <c r="BO33" s="3901"/>
      <c r="BP33" s="2024"/>
      <c r="BQ33" s="2029"/>
      <c r="BR33" s="2153" t="s">
        <v>722</v>
      </c>
      <c r="BS33" s="2024" t="s">
        <v>735</v>
      </c>
      <c r="BT33" s="2024"/>
      <c r="BU33" s="2024"/>
      <c r="BV33" s="2024"/>
      <c r="BW33" s="2024"/>
      <c r="BX33" s="2024" t="s">
        <v>813</v>
      </c>
      <c r="BY33" s="2024"/>
      <c r="BZ33" s="2024"/>
      <c r="CA33" s="2154"/>
      <c r="CB33" s="2024"/>
      <c r="CC33" s="2024"/>
      <c r="CD33" s="2130"/>
      <c r="CE33" s="2024"/>
      <c r="CF33" s="2024"/>
      <c r="CG33" s="2024"/>
      <c r="CI33" s="2261" t="s">
        <v>580</v>
      </c>
      <c r="CJ33" s="2334" t="s">
        <v>99</v>
      </c>
      <c r="CK33" s="2335">
        <v>1</v>
      </c>
      <c r="CL33" s="2264" t="s">
        <v>55</v>
      </c>
      <c r="CM33" s="2336">
        <v>42822</v>
      </c>
      <c r="CN33" s="2337">
        <v>1000</v>
      </c>
      <c r="CO33" s="2266" t="s">
        <v>96</v>
      </c>
      <c r="CP33" s="2267">
        <v>9.6999999999999993</v>
      </c>
      <c r="CQ33" s="2338">
        <v>42829</v>
      </c>
      <c r="CR33" s="2265">
        <v>42829</v>
      </c>
      <c r="CS33" s="2335">
        <v>46790</v>
      </c>
      <c r="CT33" s="2337">
        <v>1010.66</v>
      </c>
      <c r="CU33" s="2270">
        <f t="shared" ref="CU33:CU40" si="11">(CT33-CN33)</f>
        <v>10.659999999999968</v>
      </c>
      <c r="CV33" s="2271">
        <v>8792.74</v>
      </c>
      <c r="CW33" s="2270">
        <f t="shared" ref="CW33:CW40" si="12">(CV33*0.05)</f>
        <v>439.637</v>
      </c>
      <c r="CX33" s="2685" t="s">
        <v>8</v>
      </c>
      <c r="CY33" s="2246"/>
      <c r="CZ33" s="2246"/>
      <c r="DA33" s="3032" t="s">
        <v>99</v>
      </c>
      <c r="DB33" s="2276">
        <v>9</v>
      </c>
      <c r="DC33" s="2276" t="s">
        <v>101</v>
      </c>
      <c r="DD33" s="2277">
        <v>43126</v>
      </c>
      <c r="DE33" s="2276">
        <v>500</v>
      </c>
      <c r="DF33" s="2276" t="s">
        <v>96</v>
      </c>
      <c r="DG33" s="2278">
        <v>8.6999999999999993</v>
      </c>
      <c r="DH33" s="2279">
        <v>43136</v>
      </c>
      <c r="DI33" s="2277">
        <v>43137</v>
      </c>
      <c r="DJ33" s="2276">
        <v>50058</v>
      </c>
      <c r="DK33" s="2278">
        <v>504.28</v>
      </c>
      <c r="DL33" s="2280">
        <f t="shared" si="7"/>
        <v>4.2799999999999727</v>
      </c>
      <c r="DM33" s="2281">
        <f t="shared" si="8"/>
        <v>4387.235999999999</v>
      </c>
      <c r="DN33" s="2280">
        <f t="shared" si="9"/>
        <v>219.36179999999996</v>
      </c>
      <c r="DO33" s="2282"/>
    </row>
    <row r="34" spans="2:119" ht="21.6" thickBot="1">
      <c r="B34" s="179"/>
      <c r="S34" s="3730"/>
      <c r="U34" s="179"/>
      <c r="V34" s="1059" t="s">
        <v>940</v>
      </c>
      <c r="W34" s="546" t="s">
        <v>1062</v>
      </c>
      <c r="X34" s="8802" t="s">
        <v>1063</v>
      </c>
      <c r="Y34" s="8803"/>
      <c r="Z34" s="8803"/>
      <c r="AA34" s="8804"/>
      <c r="AB34" s="3853" t="s">
        <v>1064</v>
      </c>
      <c r="AC34" s="3854" t="s">
        <v>1065</v>
      </c>
      <c r="AD34" s="1199" t="s">
        <v>1066</v>
      </c>
      <c r="AE34" s="3788" t="s">
        <v>15</v>
      </c>
      <c r="AF34" s="3854" t="s">
        <v>1067</v>
      </c>
      <c r="AG34" s="3854" t="s">
        <v>7</v>
      </c>
      <c r="AH34" s="1226"/>
      <c r="AK34" s="3883">
        <v>2019</v>
      </c>
      <c r="AL34" s="1194"/>
      <c r="AM34" s="1194"/>
      <c r="AN34" s="1194"/>
      <c r="AO34" s="1194"/>
      <c r="AP34" s="1194"/>
      <c r="AQ34" s="1194"/>
      <c r="AR34" s="1194"/>
      <c r="AS34" s="1194"/>
      <c r="AT34" s="1194"/>
      <c r="AU34" s="1194"/>
      <c r="AV34" s="1194"/>
      <c r="AW34" s="1195"/>
      <c r="AX34" s="88">
        <f>SUM(AL34:AW34)</f>
        <v>0</v>
      </c>
      <c r="AY34" s="2032" t="s">
        <v>3</v>
      </c>
      <c r="AZ34" s="3292" t="s">
        <v>4</v>
      </c>
      <c r="BA34" s="3890" t="s">
        <v>18</v>
      </c>
      <c r="BB34" s="3890" t="s">
        <v>19</v>
      </c>
      <c r="BC34" s="3890" t="s">
        <v>19</v>
      </c>
      <c r="BD34" s="3890" t="s">
        <v>20</v>
      </c>
      <c r="BE34" s="3890" t="s">
        <v>21</v>
      </c>
      <c r="BF34" s="3890" t="s">
        <v>22</v>
      </c>
      <c r="BG34" s="3890" t="s">
        <v>19</v>
      </c>
      <c r="BH34" s="3890" t="s">
        <v>23</v>
      </c>
      <c r="BI34" s="3890" t="s">
        <v>23</v>
      </c>
      <c r="BJ34" s="3890" t="s">
        <v>24</v>
      </c>
      <c r="BK34" s="3890" t="s">
        <v>20</v>
      </c>
      <c r="BL34" s="3890" t="s">
        <v>25</v>
      </c>
      <c r="BM34" s="3890" t="s">
        <v>0</v>
      </c>
      <c r="BN34" s="3902" t="s">
        <v>11</v>
      </c>
      <c r="BO34" s="3903" t="s">
        <v>26</v>
      </c>
      <c r="BP34" s="2024"/>
      <c r="BQ34" s="2930"/>
      <c r="BR34" s="3284"/>
      <c r="BS34" s="3285"/>
      <c r="BT34" s="3286" t="s">
        <v>14</v>
      </c>
      <c r="BU34" s="3286" t="s">
        <v>12</v>
      </c>
      <c r="BV34" s="3286"/>
      <c r="BW34" s="3287"/>
      <c r="BX34" s="3286" t="s">
        <v>15</v>
      </c>
      <c r="BY34" s="3286" t="s">
        <v>16</v>
      </c>
      <c r="BZ34" s="3286" t="s">
        <v>12</v>
      </c>
      <c r="CA34" s="3286" t="s">
        <v>12</v>
      </c>
      <c r="CB34" s="3287"/>
      <c r="CC34" s="3287"/>
      <c r="CD34" s="3287"/>
      <c r="CE34" s="3287"/>
      <c r="CF34" s="3286" t="s">
        <v>17</v>
      </c>
      <c r="CG34" s="3289"/>
      <c r="CI34" s="2274" t="s">
        <v>815</v>
      </c>
      <c r="CJ34" s="2339" t="s">
        <v>99</v>
      </c>
      <c r="CK34" s="2340">
        <v>1</v>
      </c>
      <c r="CL34" s="2275" t="s">
        <v>78</v>
      </c>
      <c r="CM34" s="2341">
        <v>42824</v>
      </c>
      <c r="CN34" s="2342">
        <v>1000</v>
      </c>
      <c r="CO34" s="2285" t="s">
        <v>96</v>
      </c>
      <c r="CP34" s="2280">
        <v>9.6999999999999993</v>
      </c>
      <c r="CQ34" s="2344">
        <v>42830</v>
      </c>
      <c r="CR34" s="2287">
        <v>42830</v>
      </c>
      <c r="CS34" s="2345">
        <v>46765</v>
      </c>
      <c r="CT34" s="2346">
        <v>255.5</v>
      </c>
      <c r="CU34" s="2347">
        <f t="shared" si="11"/>
        <v>-744.5</v>
      </c>
      <c r="CV34" s="2348">
        <f t="shared" ref="CV34:CV40" si="13">(CT34*CP34)</f>
        <v>2478.35</v>
      </c>
      <c r="CW34" s="2347">
        <f t="shared" si="12"/>
        <v>123.9175</v>
      </c>
      <c r="CX34" s="2683" t="s">
        <v>8</v>
      </c>
      <c r="CY34" s="2246"/>
      <c r="CZ34" s="2246"/>
      <c r="DA34" s="3033" t="s">
        <v>99</v>
      </c>
      <c r="DB34" s="2276">
        <v>10</v>
      </c>
      <c r="DC34" s="2276" t="s">
        <v>101</v>
      </c>
      <c r="DD34" s="2277">
        <v>43126</v>
      </c>
      <c r="DE34" s="2276">
        <v>500</v>
      </c>
      <c r="DF34" s="2276" t="s">
        <v>96</v>
      </c>
      <c r="DG34" s="2278">
        <v>8.6999999999999993</v>
      </c>
      <c r="DH34" s="2279">
        <v>43150</v>
      </c>
      <c r="DI34" s="2277">
        <v>43152</v>
      </c>
      <c r="DJ34" s="2276">
        <v>50243</v>
      </c>
      <c r="DK34" s="2278">
        <v>503.28</v>
      </c>
      <c r="DL34" s="2280">
        <f t="shared" si="7"/>
        <v>3.2799999999999727</v>
      </c>
      <c r="DM34" s="2281">
        <f t="shared" si="8"/>
        <v>4378.5359999999991</v>
      </c>
      <c r="DN34" s="2280">
        <f t="shared" si="9"/>
        <v>218.92679999999996</v>
      </c>
      <c r="DO34" s="2282"/>
    </row>
    <row r="35" spans="2:119" ht="15" thickBot="1">
      <c r="B35" s="179"/>
      <c r="C35" s="8772" t="s">
        <v>1024</v>
      </c>
      <c r="D35" s="8773"/>
      <c r="E35" s="1896" t="s">
        <v>1025</v>
      </c>
      <c r="F35" s="3734" t="s">
        <v>1026</v>
      </c>
      <c r="G35" s="1896" t="s">
        <v>1027</v>
      </c>
      <c r="H35" s="3787"/>
      <c r="I35" s="3788"/>
      <c r="J35" s="8797" t="s">
        <v>1028</v>
      </c>
      <c r="K35" s="8797"/>
      <c r="L35" s="8797"/>
      <c r="M35" s="8798"/>
      <c r="N35" s="8760" t="s">
        <v>1029</v>
      </c>
      <c r="O35" s="8761"/>
      <c r="P35" s="8761"/>
      <c r="Q35" s="8761"/>
      <c r="R35" s="8763"/>
      <c r="S35" s="1226"/>
      <c r="U35" s="179"/>
      <c r="V35" s="3855">
        <v>2400</v>
      </c>
      <c r="W35" s="3852" t="s">
        <v>96</v>
      </c>
      <c r="X35" s="8805" t="s">
        <v>1117</v>
      </c>
      <c r="Y35" s="8806"/>
      <c r="Z35" s="8806"/>
      <c r="AA35" s="8807"/>
      <c r="AB35" s="3856">
        <v>300</v>
      </c>
      <c r="AC35" s="3857">
        <v>55</v>
      </c>
      <c r="AD35" s="3858">
        <v>40</v>
      </c>
      <c r="AE35" s="3859">
        <v>9.92</v>
      </c>
      <c r="AF35" s="3860">
        <v>0.15</v>
      </c>
      <c r="AG35" s="3861">
        <f>V35*AE35</f>
        <v>23808</v>
      </c>
      <c r="AH35" s="1226"/>
      <c r="AK35" s="1115" t="s">
        <v>590</v>
      </c>
      <c r="AL35" s="2485" t="s">
        <v>609</v>
      </c>
      <c r="AM35" s="2486" t="s">
        <v>608</v>
      </c>
      <c r="AN35" s="2486" t="s">
        <v>607</v>
      </c>
      <c r="AO35" s="2486" t="s">
        <v>605</v>
      </c>
      <c r="AP35" s="2486" t="s">
        <v>606</v>
      </c>
      <c r="AQ35" s="2486" t="s">
        <v>610</v>
      </c>
      <c r="AR35" s="2486" t="s">
        <v>611</v>
      </c>
      <c r="AS35" s="2486" t="s">
        <v>612</v>
      </c>
      <c r="AT35" s="2486" t="s">
        <v>613</v>
      </c>
      <c r="AU35" s="2486" t="s">
        <v>614</v>
      </c>
      <c r="AV35" s="2486" t="s">
        <v>615</v>
      </c>
      <c r="AW35" s="2487" t="s">
        <v>616</v>
      </c>
      <c r="AX35" s="86"/>
      <c r="AY35" s="2094"/>
      <c r="AZ35" s="3892"/>
      <c r="BA35" s="3892"/>
      <c r="BB35" s="3893" t="s">
        <v>3</v>
      </c>
      <c r="BC35" s="3893" t="s">
        <v>18</v>
      </c>
      <c r="BD35" s="3893"/>
      <c r="BE35" s="3892"/>
      <c r="BF35" s="3893" t="s">
        <v>21</v>
      </c>
      <c r="BG35" s="3893" t="s">
        <v>3</v>
      </c>
      <c r="BH35" s="3893" t="s">
        <v>27</v>
      </c>
      <c r="BI35" s="3893" t="s">
        <v>28</v>
      </c>
      <c r="BJ35" s="3892"/>
      <c r="BK35" s="3892"/>
      <c r="BL35" s="3892"/>
      <c r="BM35" s="3892"/>
      <c r="BN35" s="3904" t="s">
        <v>30</v>
      </c>
      <c r="BO35" s="3905"/>
      <c r="BP35" s="2024"/>
      <c r="BQ35" s="2804"/>
      <c r="BR35" s="3290" t="s">
        <v>4</v>
      </c>
      <c r="BS35" s="3291" t="s">
        <v>18</v>
      </c>
      <c r="BT35" s="3292" t="s">
        <v>19</v>
      </c>
      <c r="BU35" s="3292" t="s">
        <v>19</v>
      </c>
      <c r="BV35" s="3292" t="s">
        <v>20</v>
      </c>
      <c r="BW35" s="3292" t="s">
        <v>21</v>
      </c>
      <c r="BX35" s="3292" t="s">
        <v>22</v>
      </c>
      <c r="BY35" s="3292" t="s">
        <v>19</v>
      </c>
      <c r="BZ35" s="3292" t="s">
        <v>23</v>
      </c>
      <c r="CA35" s="3292" t="s">
        <v>23</v>
      </c>
      <c r="CB35" s="3292" t="s">
        <v>24</v>
      </c>
      <c r="CC35" s="3292" t="s">
        <v>20</v>
      </c>
      <c r="CD35" s="3292" t="s">
        <v>25</v>
      </c>
      <c r="CE35" s="3292" t="s">
        <v>0</v>
      </c>
      <c r="CF35" s="3292" t="s">
        <v>11</v>
      </c>
      <c r="CG35" s="3294" t="s">
        <v>26</v>
      </c>
      <c r="CI35" s="2349"/>
      <c r="CJ35" s="2313"/>
      <c r="CK35" s="2313"/>
      <c r="CL35" s="2313"/>
      <c r="CM35" s="2313"/>
      <c r="CN35" s="2623">
        <v>744.5</v>
      </c>
      <c r="CO35" s="2624" t="s">
        <v>96</v>
      </c>
      <c r="CP35" s="2625">
        <v>9.6999999999999993</v>
      </c>
      <c r="CQ35" s="2627">
        <v>42830</v>
      </c>
      <c r="CR35" s="2628">
        <v>42843</v>
      </c>
      <c r="CS35" s="2629">
        <v>46862</v>
      </c>
      <c r="CT35" s="2630">
        <v>753.92</v>
      </c>
      <c r="CU35" s="2631">
        <f t="shared" si="11"/>
        <v>9.4199999999999591</v>
      </c>
      <c r="CV35" s="2632">
        <f t="shared" si="13"/>
        <v>7313.0239999999994</v>
      </c>
      <c r="CW35" s="2631">
        <f t="shared" si="12"/>
        <v>365.65120000000002</v>
      </c>
      <c r="CX35" s="2683" t="s">
        <v>8</v>
      </c>
      <c r="CY35" s="2246"/>
      <c r="CZ35" s="2246"/>
      <c r="DA35" s="3032" t="s">
        <v>99</v>
      </c>
      <c r="DB35" s="2276">
        <v>11</v>
      </c>
      <c r="DC35" s="2276" t="s">
        <v>101</v>
      </c>
      <c r="DD35" s="2277">
        <v>43126</v>
      </c>
      <c r="DE35" s="2276">
        <v>500</v>
      </c>
      <c r="DF35" s="2276" t="s">
        <v>96</v>
      </c>
      <c r="DG35" s="2278">
        <v>9.1300000000000008</v>
      </c>
      <c r="DH35" s="2279">
        <v>43164</v>
      </c>
      <c r="DI35" s="2277">
        <v>43161</v>
      </c>
      <c r="DJ35" s="2276">
        <v>50345</v>
      </c>
      <c r="DK35" s="2278">
        <v>500</v>
      </c>
      <c r="DL35" s="2280">
        <f t="shared" si="7"/>
        <v>0</v>
      </c>
      <c r="DM35" s="2281">
        <f t="shared" si="8"/>
        <v>4565</v>
      </c>
      <c r="DN35" s="2280">
        <f>(DM35*0.05)</f>
        <v>228.25</v>
      </c>
      <c r="DO35" s="2282"/>
    </row>
    <row r="36" spans="2:119" ht="15" thickBot="1">
      <c r="B36" s="179"/>
      <c r="F36" s="2"/>
      <c r="H36" s="2"/>
      <c r="I36" s="2"/>
      <c r="J36" s="3789"/>
      <c r="K36" s="3789"/>
      <c r="L36" s="3789"/>
      <c r="M36" s="3789"/>
      <c r="N36" s="3790"/>
      <c r="O36" s="3790"/>
      <c r="P36" s="3790"/>
      <c r="Q36" s="3790"/>
      <c r="R36" s="3790"/>
      <c r="S36" s="3730"/>
      <c r="U36" s="179"/>
      <c r="V36" s="3852"/>
      <c r="W36" s="3862"/>
      <c r="X36" s="8805"/>
      <c r="Y36" s="8806"/>
      <c r="Z36" s="8806"/>
      <c r="AA36" s="8807"/>
      <c r="AB36" s="3852"/>
      <c r="AC36" s="3852"/>
      <c r="AD36" s="3863"/>
      <c r="AE36" s="3864"/>
      <c r="AF36" s="3865"/>
      <c r="AG36" s="3861">
        <f t="shared" ref="AG36:AG41" si="14">V36*AE36</f>
        <v>0</v>
      </c>
      <c r="AH36" s="1226"/>
      <c r="AK36" s="2014"/>
      <c r="AL36" s="2673"/>
      <c r="AM36" s="905"/>
      <c r="AN36" s="905"/>
      <c r="AO36" s="905"/>
      <c r="AP36" s="905"/>
      <c r="AQ36" s="905"/>
      <c r="AR36" s="905"/>
      <c r="AS36" s="905"/>
      <c r="AT36" s="905"/>
      <c r="AU36" s="905"/>
      <c r="AV36" s="905"/>
      <c r="AW36" s="859"/>
      <c r="AX36" s="86"/>
      <c r="AY36" s="2095" t="s">
        <v>471</v>
      </c>
      <c r="AZ36" s="2658" t="s">
        <v>436</v>
      </c>
      <c r="BA36" s="2198">
        <v>5</v>
      </c>
      <c r="BB36" s="2122" t="s">
        <v>36</v>
      </c>
      <c r="BC36" s="2174">
        <v>42775</v>
      </c>
      <c r="BD36" s="2172">
        <v>20</v>
      </c>
      <c r="BE36" s="2122" t="s">
        <v>35</v>
      </c>
      <c r="BF36" s="2175">
        <v>270</v>
      </c>
      <c r="BG36" s="2199"/>
      <c r="BH36" s="2200">
        <v>42781</v>
      </c>
      <c r="BI36" s="2174">
        <v>42775</v>
      </c>
      <c r="BJ36" s="2122">
        <v>9377</v>
      </c>
      <c r="BK36" s="2172">
        <v>20000</v>
      </c>
      <c r="BL36" s="2172">
        <f>(BK36-BD36*1000)</f>
        <v>0</v>
      </c>
      <c r="BM36" s="2173">
        <f>(BK36*BF36/1000)</f>
        <v>5400</v>
      </c>
      <c r="BN36" s="2175">
        <f>(BM36*0.05)</f>
        <v>270</v>
      </c>
      <c r="BO36" s="2046" t="s">
        <v>8</v>
      </c>
      <c r="BP36" s="2024"/>
      <c r="BQ36" s="2933"/>
      <c r="BR36" s="3295"/>
      <c r="BS36" s="3296"/>
      <c r="BT36" s="3292" t="s">
        <v>3</v>
      </c>
      <c r="BU36" s="3292" t="s">
        <v>18</v>
      </c>
      <c r="BV36" s="3292"/>
      <c r="BW36" s="3297"/>
      <c r="BX36" s="3292" t="s">
        <v>21</v>
      </c>
      <c r="BY36" s="3292" t="s">
        <v>3</v>
      </c>
      <c r="BZ36" s="3292" t="s">
        <v>27</v>
      </c>
      <c r="CA36" s="3292" t="s">
        <v>28</v>
      </c>
      <c r="CB36" s="3297"/>
      <c r="CC36" s="3297"/>
      <c r="CD36" s="3297"/>
      <c r="CE36" s="3297"/>
      <c r="CF36" s="3292" t="s">
        <v>30</v>
      </c>
      <c r="CG36" s="3294"/>
      <c r="CI36" s="2274" t="s">
        <v>814</v>
      </c>
      <c r="CJ36" s="2339" t="s">
        <v>99</v>
      </c>
      <c r="CK36" s="2340">
        <v>1</v>
      </c>
      <c r="CL36" s="2275" t="s">
        <v>78</v>
      </c>
      <c r="CM36" s="2341">
        <v>42824</v>
      </c>
      <c r="CN36" s="2342">
        <v>1000</v>
      </c>
      <c r="CO36" s="2285" t="s">
        <v>96</v>
      </c>
      <c r="CP36" s="2280">
        <v>9.6999999999999993</v>
      </c>
      <c r="CQ36" s="2344">
        <v>42830</v>
      </c>
      <c r="CR36" s="2287">
        <v>42830</v>
      </c>
      <c r="CS36" s="2345">
        <v>46764</v>
      </c>
      <c r="CT36" s="2356">
        <v>272.3</v>
      </c>
      <c r="CU36" s="2347">
        <f t="shared" si="11"/>
        <v>-727.7</v>
      </c>
      <c r="CV36" s="2348">
        <f t="shared" si="13"/>
        <v>2641.31</v>
      </c>
      <c r="CW36" s="2347">
        <f t="shared" si="12"/>
        <v>132.06550000000001</v>
      </c>
      <c r="CX36" s="2683" t="s">
        <v>8</v>
      </c>
      <c r="CY36" s="2246"/>
      <c r="CZ36" s="2246"/>
      <c r="DA36" s="3032" t="s">
        <v>99</v>
      </c>
      <c r="DB36" s="2276">
        <v>12</v>
      </c>
      <c r="DC36" s="2276" t="s">
        <v>101</v>
      </c>
      <c r="DD36" s="2277">
        <v>43126</v>
      </c>
      <c r="DE36" s="2276">
        <v>500</v>
      </c>
      <c r="DF36" s="2276" t="s">
        <v>96</v>
      </c>
      <c r="DG36" s="2278">
        <v>9.1300000000000008</v>
      </c>
      <c r="DH36" s="2279">
        <v>43178</v>
      </c>
      <c r="DI36" s="2277">
        <v>43174</v>
      </c>
      <c r="DJ36" s="2276">
        <v>50496</v>
      </c>
      <c r="DK36" s="2278">
        <v>500</v>
      </c>
      <c r="DL36" s="2280">
        <f t="shared" si="7"/>
        <v>0</v>
      </c>
      <c r="DM36" s="2281">
        <f t="shared" si="8"/>
        <v>4565</v>
      </c>
      <c r="DN36" s="2280">
        <f>(DM36*0.05)</f>
        <v>228.25</v>
      </c>
      <c r="DO36" s="2282"/>
    </row>
    <row r="37" spans="2:119" ht="18.600000000000001" thickBot="1">
      <c r="B37" s="179"/>
      <c r="C37" s="3791" t="s">
        <v>1030</v>
      </c>
      <c r="D37" s="3792"/>
      <c r="E37" s="3793"/>
      <c r="F37" s="3794" t="s">
        <v>1031</v>
      </c>
      <c r="G37" s="1195"/>
      <c r="H37" s="3795" t="s">
        <v>1032</v>
      </c>
      <c r="I37" s="3794" t="s">
        <v>1033</v>
      </c>
      <c r="J37" s="3796"/>
      <c r="K37" s="3797" t="s">
        <v>1034</v>
      </c>
      <c r="L37" s="3796"/>
      <c r="M37" s="3798" t="s">
        <v>1035</v>
      </c>
      <c r="N37" s="3799"/>
      <c r="O37" s="3798" t="s">
        <v>1036</v>
      </c>
      <c r="P37" s="3800"/>
      <c r="Q37" s="3795" t="s">
        <v>1037</v>
      </c>
      <c r="R37" s="3795" t="s">
        <v>1038</v>
      </c>
      <c r="S37" s="3730"/>
      <c r="U37" s="179"/>
      <c r="V37" s="3857"/>
      <c r="W37" s="3866"/>
      <c r="X37" s="8805"/>
      <c r="Y37" s="8806"/>
      <c r="Z37" s="8806"/>
      <c r="AA37" s="8807"/>
      <c r="AB37" s="3852"/>
      <c r="AC37" s="3852"/>
      <c r="AD37" s="3863"/>
      <c r="AE37" s="3864"/>
      <c r="AF37" s="3865"/>
      <c r="AG37" s="3861">
        <f t="shared" si="14"/>
        <v>0</v>
      </c>
      <c r="AH37" s="1226"/>
      <c r="AK37" s="2015" t="s">
        <v>591</v>
      </c>
      <c r="AL37" s="4021">
        <f>(BN402)</f>
        <v>5757.75</v>
      </c>
      <c r="AM37" s="4023">
        <f>(BN420)</f>
        <v>3890.9800000000005</v>
      </c>
      <c r="AN37" s="4023">
        <f>(BN447)</f>
        <v>7996.9900000000016</v>
      </c>
      <c r="AO37" s="4023">
        <f>(BN462)</f>
        <v>0</v>
      </c>
      <c r="AP37" s="4023">
        <f>(BN484)</f>
        <v>6094.58</v>
      </c>
      <c r="AQ37" s="4023">
        <f>(BN500)</f>
        <v>5811.35</v>
      </c>
      <c r="AR37" s="4023">
        <f>(BN518)</f>
        <v>7225.2250000000004</v>
      </c>
      <c r="AS37" s="4023">
        <f>(BN538)</f>
        <v>11027.772500000001</v>
      </c>
      <c r="AT37" s="4023">
        <f>(BN561)</f>
        <v>7439.6500000000005</v>
      </c>
      <c r="AU37" s="4022" t="str">
        <f>(BW402)</f>
        <v>MIL</v>
      </c>
      <c r="AV37" s="2016">
        <f>(BX402)</f>
        <v>430</v>
      </c>
      <c r="AW37" s="2016">
        <f>(BY402)</f>
        <v>0</v>
      </c>
      <c r="AX37" s="86"/>
      <c r="AY37" s="2047" t="s">
        <v>894</v>
      </c>
      <c r="AZ37" s="2048" t="s">
        <v>427</v>
      </c>
      <c r="BA37" s="2049" t="s">
        <v>262</v>
      </c>
      <c r="BB37" s="2050" t="s">
        <v>74</v>
      </c>
      <c r="BC37" s="2051">
        <v>42779</v>
      </c>
      <c r="BD37" s="2050">
        <v>20</v>
      </c>
      <c r="BE37" s="2052" t="s">
        <v>35</v>
      </c>
      <c r="BF37" s="2053">
        <v>335</v>
      </c>
      <c r="BG37" s="2050" t="s">
        <v>78</v>
      </c>
      <c r="BH37" s="3573">
        <v>42783</v>
      </c>
      <c r="BI37" s="2051">
        <v>42779</v>
      </c>
      <c r="BJ37" s="2050">
        <v>1667</v>
      </c>
      <c r="BK37" s="2055">
        <v>20000</v>
      </c>
      <c r="BL37" s="2055">
        <f>(BK37-BD37*1000)</f>
        <v>0</v>
      </c>
      <c r="BM37" s="2056">
        <f>(BK37*BF37/1000)</f>
        <v>6700</v>
      </c>
      <c r="BN37" s="2058">
        <f>(BM37*0.05)</f>
        <v>335</v>
      </c>
      <c r="BO37" s="2059" t="s">
        <v>8</v>
      </c>
      <c r="BP37" s="2024"/>
      <c r="BQ37" s="3894"/>
      <c r="BR37" s="2914"/>
      <c r="BS37" s="2139"/>
      <c r="BT37" s="2140"/>
      <c r="BU37" s="2141"/>
      <c r="BV37" s="2140"/>
      <c r="BW37" s="2141"/>
      <c r="BX37" s="2140"/>
      <c r="BY37" s="2141"/>
      <c r="BZ37" s="2141"/>
      <c r="CA37" s="2141"/>
      <c r="CB37" s="2141"/>
      <c r="CC37" s="2141"/>
      <c r="CD37" s="2141"/>
      <c r="CE37" s="2141"/>
      <c r="CF37" s="2141"/>
      <c r="CG37" s="2142"/>
      <c r="CI37" s="2298"/>
      <c r="CJ37" s="2291"/>
      <c r="CK37" s="2290"/>
      <c r="CL37" s="2290"/>
      <c r="CM37" s="2297"/>
      <c r="CN37" s="2621">
        <v>727.7</v>
      </c>
      <c r="CO37" s="2285" t="s">
        <v>96</v>
      </c>
      <c r="CP37" s="2280">
        <v>9.6999999999999993</v>
      </c>
      <c r="CQ37" s="2344">
        <v>42830</v>
      </c>
      <c r="CR37" s="2287">
        <v>42842</v>
      </c>
      <c r="CS37" s="2345">
        <v>46850</v>
      </c>
      <c r="CT37" s="2356">
        <v>757.04</v>
      </c>
      <c r="CU37" s="2347">
        <f t="shared" si="11"/>
        <v>29.339999999999918</v>
      </c>
      <c r="CV37" s="2348">
        <f t="shared" si="13"/>
        <v>7343.2879999999996</v>
      </c>
      <c r="CW37" s="2347">
        <f t="shared" si="12"/>
        <v>367.1644</v>
      </c>
      <c r="CX37" s="2684" t="s">
        <v>8</v>
      </c>
      <c r="CY37" s="2246"/>
      <c r="CZ37" s="2246"/>
      <c r="DA37" s="3032" t="s">
        <v>99</v>
      </c>
      <c r="DB37" s="2276">
        <v>13</v>
      </c>
      <c r="DC37" s="2276" t="s">
        <v>101</v>
      </c>
      <c r="DD37" s="2277">
        <v>43126</v>
      </c>
      <c r="DE37" s="2276">
        <v>500</v>
      </c>
      <c r="DF37" s="2276" t="s">
        <v>96</v>
      </c>
      <c r="DG37" s="2278">
        <v>9.1300000000000008</v>
      </c>
      <c r="DH37" s="2279">
        <v>43220</v>
      </c>
      <c r="DI37" s="2277">
        <f>(DH37)</f>
        <v>43220</v>
      </c>
      <c r="DJ37" s="2276">
        <v>50997</v>
      </c>
      <c r="DK37" s="2278">
        <v>506.2</v>
      </c>
      <c r="DL37" s="2280">
        <f t="shared" si="7"/>
        <v>6.1999999999999886</v>
      </c>
      <c r="DM37" s="2281">
        <f t="shared" si="8"/>
        <v>4621.6060000000007</v>
      </c>
      <c r="DN37" s="2280">
        <f t="shared" ref="DN37:DN74" si="15">(DM37*0.05)</f>
        <v>231.08030000000005</v>
      </c>
      <c r="DO37" s="2282"/>
    </row>
    <row r="38" spans="2:119" ht="15" thickBot="1">
      <c r="B38" s="179"/>
      <c r="C38" s="3840"/>
      <c r="D38" s="3801"/>
      <c r="E38" s="3802"/>
      <c r="F38" s="3803"/>
      <c r="G38" s="3802"/>
      <c r="H38" s="3804"/>
      <c r="I38" s="3805"/>
      <c r="J38" s="3806"/>
      <c r="K38" s="3807"/>
      <c r="L38" s="3806"/>
      <c r="M38" s="3807"/>
      <c r="N38" s="3808"/>
      <c r="O38" s="3809"/>
      <c r="P38" s="3808"/>
      <c r="Q38" s="3808"/>
      <c r="R38" s="3808"/>
      <c r="S38" s="3730"/>
      <c r="U38" s="179"/>
      <c r="V38" s="3857"/>
      <c r="W38" s="3866"/>
      <c r="X38" s="8805"/>
      <c r="Y38" s="8806"/>
      <c r="Z38" s="8806"/>
      <c r="AA38" s="8807"/>
      <c r="AB38" s="3852"/>
      <c r="AC38" s="3852"/>
      <c r="AD38" s="3863"/>
      <c r="AE38" s="3864"/>
      <c r="AF38" s="3865"/>
      <c r="AG38" s="3861">
        <f t="shared" si="14"/>
        <v>0</v>
      </c>
      <c r="AH38" s="1226"/>
      <c r="AK38" s="2015"/>
      <c r="AL38" s="2612"/>
      <c r="AM38" s="2013"/>
      <c r="AN38" s="2013"/>
      <c r="AO38" s="2013"/>
      <c r="AP38" s="2013"/>
      <c r="AQ38" s="2013"/>
      <c r="AR38" s="2013"/>
      <c r="AS38" s="2013"/>
      <c r="AT38" s="2013"/>
      <c r="AU38" s="2013"/>
      <c r="AV38" s="2013"/>
      <c r="AW38" s="2674"/>
      <c r="AX38" s="86"/>
      <c r="AY38" s="2036" t="s">
        <v>589</v>
      </c>
      <c r="AZ38" s="2069" t="s">
        <v>427</v>
      </c>
      <c r="BA38" s="2070" t="s">
        <v>287</v>
      </c>
      <c r="BB38" s="2071" t="s">
        <v>101</v>
      </c>
      <c r="BC38" s="2072">
        <v>42781</v>
      </c>
      <c r="BD38" s="2071">
        <v>20</v>
      </c>
      <c r="BE38" s="2039" t="s">
        <v>35</v>
      </c>
      <c r="BF38" s="2073">
        <v>335</v>
      </c>
      <c r="BG38" s="2071" t="s">
        <v>78</v>
      </c>
      <c r="BH38" s="3509">
        <v>42783</v>
      </c>
      <c r="BI38" s="2072">
        <v>42781</v>
      </c>
      <c r="BJ38" s="2071">
        <v>9395</v>
      </c>
      <c r="BK38" s="2041">
        <v>20000</v>
      </c>
      <c r="BL38" s="2041">
        <f>(BK38-BD38*1000)</f>
        <v>0</v>
      </c>
      <c r="BM38" s="2045">
        <f>(BK38*BF38/1000)</f>
        <v>6700</v>
      </c>
      <c r="BN38" s="2042">
        <f>(BM38*0.05)</f>
        <v>335</v>
      </c>
      <c r="BO38" s="2059" t="s">
        <v>8</v>
      </c>
      <c r="BP38" s="2024"/>
      <c r="BQ38" s="3895"/>
      <c r="BR38" s="2658" t="s">
        <v>717</v>
      </c>
      <c r="BS38" s="2198">
        <v>1</v>
      </c>
      <c r="BT38" s="2122" t="s">
        <v>36</v>
      </c>
      <c r="BU38" s="2174">
        <v>43228</v>
      </c>
      <c r="BV38" s="2172">
        <v>3</v>
      </c>
      <c r="BW38" s="2122" t="s">
        <v>35</v>
      </c>
      <c r="BX38" s="2175">
        <v>425</v>
      </c>
      <c r="BY38" s="2199"/>
      <c r="BZ38" s="2200">
        <v>43235</v>
      </c>
      <c r="CA38" s="2174">
        <v>43231</v>
      </c>
      <c r="CB38" s="2122">
        <v>10207</v>
      </c>
      <c r="CC38" s="2172">
        <v>3000</v>
      </c>
      <c r="CD38" s="2172">
        <f>(CC38-BV38*1000)</f>
        <v>0</v>
      </c>
      <c r="CE38" s="2173">
        <f>(CC38*BX38/1000)</f>
        <v>1275</v>
      </c>
      <c r="CF38" s="2175">
        <f>(CE38*0.05)</f>
        <v>63.75</v>
      </c>
      <c r="CG38" s="2155"/>
      <c r="CI38" s="2467" t="s">
        <v>500</v>
      </c>
      <c r="CJ38" s="2439" t="s">
        <v>543</v>
      </c>
      <c r="CK38" s="2284" t="s">
        <v>414</v>
      </c>
      <c r="CL38" s="2276" t="s">
        <v>101</v>
      </c>
      <c r="CM38" s="2277">
        <v>42832</v>
      </c>
      <c r="CN38" s="2276">
        <v>50</v>
      </c>
      <c r="CO38" s="2285" t="s">
        <v>544</v>
      </c>
      <c r="CP38" s="2278">
        <v>52.9</v>
      </c>
      <c r="CQ38" s="2279">
        <v>42837</v>
      </c>
      <c r="CR38" s="2277">
        <v>42844</v>
      </c>
      <c r="CS38" s="2276">
        <v>46875</v>
      </c>
      <c r="CT38" s="2429">
        <v>54</v>
      </c>
      <c r="CU38" s="2429">
        <f t="shared" si="11"/>
        <v>4</v>
      </c>
      <c r="CV38" s="2281">
        <f t="shared" si="13"/>
        <v>2856.6</v>
      </c>
      <c r="CW38" s="2280">
        <f t="shared" si="12"/>
        <v>142.83000000000001</v>
      </c>
      <c r="CX38" s="2683" t="s">
        <v>8</v>
      </c>
      <c r="CY38" s="2246"/>
      <c r="CZ38" s="2246"/>
      <c r="DA38" s="3032" t="s">
        <v>99</v>
      </c>
      <c r="DB38" s="2276">
        <v>14</v>
      </c>
      <c r="DC38" s="2276" t="s">
        <v>101</v>
      </c>
      <c r="DD38" s="2277">
        <v>43126</v>
      </c>
      <c r="DE38" s="2276">
        <v>500</v>
      </c>
      <c r="DF38" s="2276" t="s">
        <v>96</v>
      </c>
      <c r="DG38" s="2278">
        <v>9.1300000000000008</v>
      </c>
      <c r="DH38" s="2279">
        <v>43243</v>
      </c>
      <c r="DI38" s="2277">
        <f>(DH38)</f>
        <v>43243</v>
      </c>
      <c r="DJ38" s="2276">
        <v>51442</v>
      </c>
      <c r="DK38" s="2278">
        <v>500</v>
      </c>
      <c r="DL38" s="2280">
        <f t="shared" si="7"/>
        <v>0</v>
      </c>
      <c r="DM38" s="2281">
        <f t="shared" si="8"/>
        <v>4565</v>
      </c>
      <c r="DN38" s="2280">
        <f t="shared" si="15"/>
        <v>228.25</v>
      </c>
      <c r="DO38" s="2282"/>
    </row>
    <row r="39" spans="2:119" ht="18.600000000000001" thickBot="1">
      <c r="B39" s="179"/>
      <c r="C39" s="3841" t="s">
        <v>1040</v>
      </c>
      <c r="D39" s="3810"/>
      <c r="E39" s="3811"/>
      <c r="F39" s="3812" t="s">
        <v>1041</v>
      </c>
      <c r="G39" s="3811"/>
      <c r="H39" s="3813">
        <f>(L39/1000)</f>
        <v>5</v>
      </c>
      <c r="I39" s="3814">
        <f>(H39*28)</f>
        <v>140</v>
      </c>
      <c r="J39" s="3815"/>
      <c r="K39" s="3816"/>
      <c r="L39" s="3817">
        <v>5000</v>
      </c>
      <c r="M39" s="3842">
        <v>354</v>
      </c>
      <c r="N39" s="3818"/>
      <c r="O39" s="3819"/>
      <c r="P39" s="3820">
        <f>(M39*L39/1000)</f>
        <v>1770</v>
      </c>
      <c r="Q39" s="3821">
        <v>15</v>
      </c>
      <c r="R39" s="3822">
        <f>(P39*1.15)</f>
        <v>2035.4999999999998</v>
      </c>
      <c r="S39" s="3730"/>
      <c r="U39" s="179"/>
      <c r="V39" s="3852"/>
      <c r="W39" s="3862"/>
      <c r="X39" s="8805"/>
      <c r="Y39" s="8806"/>
      <c r="Z39" s="8806"/>
      <c r="AA39" s="8807"/>
      <c r="AB39" s="3852"/>
      <c r="AC39" s="3852"/>
      <c r="AD39" s="3863"/>
      <c r="AE39" s="3864"/>
      <c r="AF39" s="3865"/>
      <c r="AG39" s="3861">
        <f t="shared" si="14"/>
        <v>0</v>
      </c>
      <c r="AH39" s="1226"/>
      <c r="AK39" s="2015" t="s">
        <v>592</v>
      </c>
      <c r="AL39" s="2612">
        <f>(EG147)</f>
        <v>0</v>
      </c>
      <c r="AM39" s="2013">
        <f>(EG167)</f>
        <v>0</v>
      </c>
      <c r="AN39" s="2013">
        <f>(EG180)</f>
        <v>0</v>
      </c>
      <c r="AO39" s="2013">
        <f>(EG193)</f>
        <v>0</v>
      </c>
      <c r="AP39" s="88">
        <f>(EG206)</f>
        <v>0</v>
      </c>
      <c r="AQ39" s="2013">
        <f>(EG219)</f>
        <v>0</v>
      </c>
      <c r="AR39" s="2013">
        <f>(EG232)</f>
        <v>0</v>
      </c>
      <c r="AS39" s="2013">
        <v>0</v>
      </c>
      <c r="AT39" s="2013">
        <f>(EG258)</f>
        <v>0</v>
      </c>
      <c r="AU39" s="2013">
        <f>(EG264)</f>
        <v>0</v>
      </c>
      <c r="AV39" s="2013">
        <f>(EG284)</f>
        <v>0</v>
      </c>
      <c r="AW39" s="2674">
        <f>(EG297)</f>
        <v>0</v>
      </c>
      <c r="AX39" s="86"/>
      <c r="AY39" s="2047" t="s">
        <v>559</v>
      </c>
      <c r="AZ39" s="2075" t="s">
        <v>558</v>
      </c>
      <c r="BA39" s="2049" t="s">
        <v>393</v>
      </c>
      <c r="BB39" s="2050" t="s">
        <v>101</v>
      </c>
      <c r="BC39" s="2051">
        <v>42781</v>
      </c>
      <c r="BD39" s="2050">
        <v>10</v>
      </c>
      <c r="BE39" s="2052" t="s">
        <v>35</v>
      </c>
      <c r="BF39" s="2053">
        <v>154</v>
      </c>
      <c r="BG39" s="2050" t="s">
        <v>78</v>
      </c>
      <c r="BH39" s="3573">
        <v>42795</v>
      </c>
      <c r="BI39" s="2051">
        <v>42790</v>
      </c>
      <c r="BJ39" s="2050">
        <v>1711</v>
      </c>
      <c r="BK39" s="2055">
        <v>7000</v>
      </c>
      <c r="BL39" s="2055">
        <f>(BK39-BD39*1000)</f>
        <v>-3000</v>
      </c>
      <c r="BM39" s="2056">
        <f>(BK39*BF39/1000)</f>
        <v>1078</v>
      </c>
      <c r="BN39" s="2058">
        <f>(BM39*0.05)</f>
        <v>53.900000000000006</v>
      </c>
      <c r="BO39" s="2059" t="s">
        <v>8</v>
      </c>
      <c r="BP39" s="2024"/>
      <c r="BQ39" s="2937"/>
      <c r="BR39" s="2075" t="s">
        <v>717</v>
      </c>
      <c r="BS39" s="2076">
        <v>2</v>
      </c>
      <c r="BT39" s="2052" t="s">
        <v>36</v>
      </c>
      <c r="BU39" s="2057">
        <v>43334</v>
      </c>
      <c r="BV39" s="2055">
        <v>10</v>
      </c>
      <c r="BW39" s="2052" t="s">
        <v>35</v>
      </c>
      <c r="BX39" s="2058">
        <v>425</v>
      </c>
      <c r="BY39" s="2077">
        <v>455</v>
      </c>
      <c r="BZ39" s="2078">
        <v>43339</v>
      </c>
      <c r="CA39" s="2057">
        <v>43338</v>
      </c>
      <c r="CB39" s="2052">
        <v>3167</v>
      </c>
      <c r="CC39" s="2055">
        <v>10000</v>
      </c>
      <c r="CD39" s="2055">
        <f>(CC39-BV39*1000)</f>
        <v>0</v>
      </c>
      <c r="CE39" s="2056">
        <f>(CC39*BX39/1000)</f>
        <v>4250</v>
      </c>
      <c r="CF39" s="2058">
        <f>(CE39*0.05)</f>
        <v>212.5</v>
      </c>
      <c r="CG39" s="2156"/>
      <c r="CI39" s="2467" t="s">
        <v>420</v>
      </c>
      <c r="CJ39" s="2439" t="s">
        <v>572</v>
      </c>
      <c r="CK39" s="2284" t="s">
        <v>414</v>
      </c>
      <c r="CL39" s="2276" t="s">
        <v>101</v>
      </c>
      <c r="CM39" s="2277">
        <v>42835</v>
      </c>
      <c r="CN39" s="2276">
        <v>50</v>
      </c>
      <c r="CO39" s="2285" t="s">
        <v>544</v>
      </c>
      <c r="CP39" s="2278">
        <v>45</v>
      </c>
      <c r="CQ39" s="2279">
        <v>42839</v>
      </c>
      <c r="CR39" s="2277">
        <v>42849</v>
      </c>
      <c r="CS39" s="2276">
        <v>46908</v>
      </c>
      <c r="CT39" s="2429">
        <v>54</v>
      </c>
      <c r="CU39" s="2429">
        <f t="shared" si="11"/>
        <v>4</v>
      </c>
      <c r="CV39" s="2281">
        <f t="shared" si="13"/>
        <v>2430</v>
      </c>
      <c r="CW39" s="2280">
        <f t="shared" si="12"/>
        <v>121.5</v>
      </c>
      <c r="CX39" s="2683" t="s">
        <v>8</v>
      </c>
      <c r="CY39" s="2246"/>
      <c r="CZ39" s="2246"/>
      <c r="DA39" s="3032" t="s">
        <v>99</v>
      </c>
      <c r="DB39" s="2276">
        <v>15</v>
      </c>
      <c r="DC39" s="2276" t="s">
        <v>101</v>
      </c>
      <c r="DD39" s="2277">
        <v>43248</v>
      </c>
      <c r="DE39" s="2276">
        <v>500</v>
      </c>
      <c r="DF39" s="2276" t="s">
        <v>96</v>
      </c>
      <c r="DG39" s="2278">
        <v>9.1300000000000008</v>
      </c>
      <c r="DH39" s="2279">
        <v>43271</v>
      </c>
      <c r="DI39" s="2277">
        <v>43258</v>
      </c>
      <c r="DJ39" s="2276">
        <v>51411</v>
      </c>
      <c r="DK39" s="2278">
        <v>501.08</v>
      </c>
      <c r="DL39" s="2280">
        <f t="shared" si="7"/>
        <v>1.0799999999999841</v>
      </c>
      <c r="DM39" s="2281">
        <f t="shared" si="8"/>
        <v>4574.8604000000005</v>
      </c>
      <c r="DN39" s="2280">
        <f t="shared" si="15"/>
        <v>228.74302000000003</v>
      </c>
      <c r="DO39" s="2282"/>
    </row>
    <row r="40" spans="2:119" ht="18.600000000000001" thickBot="1">
      <c r="B40" s="179"/>
      <c r="C40" s="3823"/>
      <c r="D40" s="3758"/>
      <c r="E40" s="3824"/>
      <c r="F40" s="3758"/>
      <c r="G40" s="3825"/>
      <c r="H40" s="3826"/>
      <c r="I40" s="3827"/>
      <c r="J40" s="3828"/>
      <c r="K40" s="3829"/>
      <c r="L40" s="3828"/>
      <c r="M40" s="3830"/>
      <c r="N40" s="3831"/>
      <c r="O40" s="3832"/>
      <c r="P40" s="3831"/>
      <c r="Q40" s="3831"/>
      <c r="R40" s="3831"/>
      <c r="S40" s="3730"/>
      <c r="U40" s="179"/>
      <c r="V40" s="3852"/>
      <c r="W40" s="3862"/>
      <c r="X40" s="8805"/>
      <c r="Y40" s="8806"/>
      <c r="Z40" s="8806"/>
      <c r="AA40" s="8807"/>
      <c r="AB40" s="3852"/>
      <c r="AC40" s="3852"/>
      <c r="AD40" s="3863"/>
      <c r="AE40" s="3864"/>
      <c r="AF40" s="3865"/>
      <c r="AG40" s="3861">
        <f t="shared" si="14"/>
        <v>0</v>
      </c>
      <c r="AH40" s="1226"/>
      <c r="AK40" s="2015"/>
      <c r="AL40" s="2612"/>
      <c r="AM40" s="2013"/>
      <c r="AN40" s="2013"/>
      <c r="AO40" s="2013"/>
      <c r="AP40" s="2013"/>
      <c r="AQ40" s="2013"/>
      <c r="AR40" s="2013"/>
      <c r="AS40" s="2013"/>
      <c r="AT40" s="2013"/>
      <c r="AU40" s="2013"/>
      <c r="AV40" s="2013"/>
      <c r="AW40" s="2674"/>
      <c r="AX40" s="86"/>
      <c r="AY40" s="2047" t="s">
        <v>430</v>
      </c>
      <c r="AZ40" s="2659" t="s">
        <v>409</v>
      </c>
      <c r="BA40" s="2076">
        <v>8</v>
      </c>
      <c r="BB40" s="2052" t="s">
        <v>74</v>
      </c>
      <c r="BC40" s="2057">
        <v>42786</v>
      </c>
      <c r="BD40" s="2055">
        <v>30</v>
      </c>
      <c r="BE40" s="2052" t="s">
        <v>35</v>
      </c>
      <c r="BF40" s="2058">
        <v>305</v>
      </c>
      <c r="BG40" s="2077"/>
      <c r="BH40" s="2078">
        <v>42790</v>
      </c>
      <c r="BI40" s="2057">
        <v>42787</v>
      </c>
      <c r="BJ40" s="2052">
        <v>1695</v>
      </c>
      <c r="BK40" s="2055">
        <v>30000</v>
      </c>
      <c r="BL40" s="2055">
        <f>(BK40-BD40*1000)</f>
        <v>0</v>
      </c>
      <c r="BM40" s="2056">
        <f>(BK40*BF40/1000)</f>
        <v>9150</v>
      </c>
      <c r="BN40" s="2058">
        <f>(BM40*0.05)</f>
        <v>457.5</v>
      </c>
      <c r="BO40" s="2059" t="s">
        <v>8</v>
      </c>
      <c r="BP40" s="2024"/>
      <c r="BQ40" s="2938"/>
      <c r="BR40" s="2069" t="s">
        <v>427</v>
      </c>
      <c r="BS40" s="2750">
        <v>3</v>
      </c>
      <c r="BT40" s="2050" t="s">
        <v>101</v>
      </c>
      <c r="BU40" s="2051">
        <v>43370</v>
      </c>
      <c r="BV40" s="2050">
        <v>3</v>
      </c>
      <c r="BW40" s="2052" t="s">
        <v>35</v>
      </c>
      <c r="BX40" s="2053">
        <v>300</v>
      </c>
      <c r="BY40" s="2050">
        <v>315</v>
      </c>
      <c r="BZ40" s="2054">
        <v>43374</v>
      </c>
      <c r="CA40" s="2051">
        <v>43371</v>
      </c>
      <c r="CB40" s="2050">
        <v>10499</v>
      </c>
      <c r="CC40" s="2055">
        <v>3000</v>
      </c>
      <c r="CD40" s="2055">
        <f>(CC40-BV40*1000)</f>
        <v>0</v>
      </c>
      <c r="CE40" s="2056">
        <f>(CC40*BX40/1000)</f>
        <v>900</v>
      </c>
      <c r="CF40" s="2058">
        <f>(CE40*0.05)</f>
        <v>45</v>
      </c>
      <c r="CG40" s="2156"/>
      <c r="CI40" s="2996" t="s">
        <v>656</v>
      </c>
      <c r="CJ40" s="2275" t="s">
        <v>99</v>
      </c>
      <c r="CK40" s="2276">
        <v>13</v>
      </c>
      <c r="CL40" s="2276" t="s">
        <v>101</v>
      </c>
      <c r="CM40" s="2277">
        <v>43126</v>
      </c>
      <c r="CN40" s="2276">
        <v>500</v>
      </c>
      <c r="CO40" s="2276" t="s">
        <v>96</v>
      </c>
      <c r="CP40" s="2278">
        <v>9.1300000000000008</v>
      </c>
      <c r="CQ40" s="2279">
        <v>43220</v>
      </c>
      <c r="CR40" s="2277">
        <f>(CQ40)</f>
        <v>43220</v>
      </c>
      <c r="CS40" s="2276">
        <v>50997</v>
      </c>
      <c r="CT40" s="2278">
        <v>506.2</v>
      </c>
      <c r="CU40" s="2280">
        <f t="shared" si="11"/>
        <v>6.1999999999999886</v>
      </c>
      <c r="CV40" s="2281">
        <f t="shared" si="13"/>
        <v>4621.6060000000007</v>
      </c>
      <c r="CW40" s="2280">
        <f t="shared" si="12"/>
        <v>231.08030000000005</v>
      </c>
      <c r="CX40" s="2282"/>
      <c r="CY40" s="2246"/>
      <c r="CZ40" s="2246"/>
      <c r="DA40" s="3032" t="s">
        <v>99</v>
      </c>
      <c r="DB40" s="2276">
        <v>16</v>
      </c>
      <c r="DC40" s="2276" t="s">
        <v>101</v>
      </c>
      <c r="DD40" s="2277">
        <v>43248</v>
      </c>
      <c r="DE40" s="2276">
        <v>500</v>
      </c>
      <c r="DF40" s="2276" t="s">
        <v>96</v>
      </c>
      <c r="DG40" s="2278">
        <v>9.1300000000000008</v>
      </c>
      <c r="DH40" s="2279">
        <v>43297</v>
      </c>
      <c r="DI40" s="2277">
        <v>43293</v>
      </c>
      <c r="DJ40" s="2276">
        <v>51819</v>
      </c>
      <c r="DK40" s="2278">
        <v>503.52</v>
      </c>
      <c r="DL40" s="2280">
        <f t="shared" si="7"/>
        <v>3.5199999999999818</v>
      </c>
      <c r="DM40" s="2281">
        <f t="shared" si="8"/>
        <v>4597.1376</v>
      </c>
      <c r="DN40" s="2280">
        <f t="shared" si="15"/>
        <v>229.85688000000002</v>
      </c>
      <c r="DO40" s="2282"/>
    </row>
    <row r="41" spans="2:119" ht="15" thickBot="1">
      <c r="B41" s="179"/>
      <c r="F41" s="2"/>
      <c r="H41" s="2"/>
      <c r="I41" s="2"/>
      <c r="J41" s="3789"/>
      <c r="K41" s="3789"/>
      <c r="L41" s="3789"/>
      <c r="M41" s="3789"/>
      <c r="N41" s="3790"/>
      <c r="O41" s="3790"/>
      <c r="P41" s="3790"/>
      <c r="Q41" s="3790"/>
      <c r="R41" s="3790"/>
      <c r="S41" s="3730"/>
      <c r="U41" s="179"/>
      <c r="V41" s="3852"/>
      <c r="W41" s="3862"/>
      <c r="X41" s="8805"/>
      <c r="Y41" s="8806"/>
      <c r="Z41" s="8806"/>
      <c r="AA41" s="8807"/>
      <c r="AB41" s="3852"/>
      <c r="AC41" s="3852"/>
      <c r="AD41" s="3863"/>
      <c r="AE41" s="3864"/>
      <c r="AF41" s="3867"/>
      <c r="AG41" s="3861">
        <f t="shared" si="14"/>
        <v>0</v>
      </c>
      <c r="AH41" s="1226"/>
      <c r="AK41" s="2015" t="s">
        <v>593</v>
      </c>
      <c r="AL41" s="2831" t="str">
        <f>(CW234)</f>
        <v>R$</v>
      </c>
      <c r="AM41" s="2013" t="str">
        <f>(CW264)</f>
        <v>R$</v>
      </c>
      <c r="AN41" s="2013">
        <f>(CW256)</f>
        <v>543.47220000000004</v>
      </c>
      <c r="AO41" s="2013">
        <f>(CW271)</f>
        <v>50.710500000000003</v>
      </c>
      <c r="AP41" s="2013">
        <f>(CW284)</f>
        <v>0</v>
      </c>
      <c r="AQ41" s="2013">
        <f>(CW299)</f>
        <v>532.02460000000008</v>
      </c>
      <c r="AR41" s="2013">
        <f>(CW317)</f>
        <v>0</v>
      </c>
      <c r="AS41" s="2013">
        <f>(CW330)</f>
        <v>244.56060000000002</v>
      </c>
      <c r="AT41" s="2013">
        <f>(CW343)</f>
        <v>0</v>
      </c>
      <c r="AU41" s="2013">
        <f>(CW356)</f>
        <v>0</v>
      </c>
      <c r="AV41" s="2013">
        <f>(CW369)</f>
        <v>0</v>
      </c>
      <c r="AW41" s="2674">
        <f>(CW382)</f>
        <v>0</v>
      </c>
      <c r="AX41" s="86"/>
      <c r="AY41" s="2079"/>
      <c r="AZ41" s="2080"/>
      <c r="BA41" s="2080"/>
      <c r="BB41" s="2080"/>
      <c r="BC41" s="2080"/>
      <c r="BD41" s="2080"/>
      <c r="BE41" s="2080"/>
      <c r="BF41" s="2080"/>
      <c r="BG41" s="2091"/>
      <c r="BH41" s="2873"/>
      <c r="BI41" s="2091"/>
      <c r="BJ41" s="2091"/>
      <c r="BK41" s="2091"/>
      <c r="BL41" s="2091"/>
      <c r="BM41" s="2092"/>
      <c r="BN41" s="2091"/>
      <c r="BO41" s="2059"/>
      <c r="BP41" s="2024"/>
      <c r="BQ41" s="2938"/>
      <c r="BR41" s="2069" t="s">
        <v>427</v>
      </c>
      <c r="BS41" s="2750">
        <v>4</v>
      </c>
      <c r="BT41" s="2050" t="s">
        <v>101</v>
      </c>
      <c r="BU41" s="2051">
        <v>43591</v>
      </c>
      <c r="BV41" s="2050">
        <v>5</v>
      </c>
      <c r="BW41" s="2052" t="s">
        <v>35</v>
      </c>
      <c r="BX41" s="2053">
        <v>300</v>
      </c>
      <c r="BY41" s="2050">
        <v>315</v>
      </c>
      <c r="BZ41" s="2054">
        <v>43598</v>
      </c>
      <c r="CA41" s="2051">
        <v>43595</v>
      </c>
      <c r="CB41" s="2050">
        <v>3784</v>
      </c>
      <c r="CC41" s="2055">
        <v>5000</v>
      </c>
      <c r="CD41" s="2055">
        <f>(CC41-BV41*1000)</f>
        <v>0</v>
      </c>
      <c r="CE41" s="2056">
        <f>(CC41*BX41/1000)</f>
        <v>1500</v>
      </c>
      <c r="CF41" s="2058">
        <f>(CE41*0.05)</f>
        <v>75</v>
      </c>
      <c r="CG41" s="2156"/>
      <c r="CI41" s="2718"/>
      <c r="CJ41" s="2719"/>
      <c r="CK41" s="2719"/>
      <c r="CL41" s="2719"/>
      <c r="CM41" s="2719"/>
      <c r="CN41" s="2719"/>
      <c r="CO41" s="2719"/>
      <c r="CP41" s="2719"/>
      <c r="CQ41" s="2313"/>
      <c r="CR41" s="2313"/>
      <c r="CS41" s="2313"/>
      <c r="CT41" s="2313"/>
      <c r="CU41" s="2313"/>
      <c r="CV41" s="2313"/>
      <c r="CW41" s="2313"/>
      <c r="CX41" s="2282"/>
      <c r="CY41" s="2246"/>
      <c r="CZ41" s="2246"/>
      <c r="DA41" s="3032" t="s">
        <v>99</v>
      </c>
      <c r="DB41" s="2276">
        <v>17</v>
      </c>
      <c r="DC41" s="2276" t="s">
        <v>101</v>
      </c>
      <c r="DD41" s="2277">
        <v>43248</v>
      </c>
      <c r="DE41" s="2276">
        <v>700</v>
      </c>
      <c r="DF41" s="2276" t="s">
        <v>96</v>
      </c>
      <c r="DG41" s="2278">
        <v>9.1300000000000008</v>
      </c>
      <c r="DH41" s="2279">
        <v>43325</v>
      </c>
      <c r="DI41" s="2277">
        <v>43300</v>
      </c>
      <c r="DJ41" s="2276">
        <v>51884</v>
      </c>
      <c r="DK41" s="2278">
        <v>700.67</v>
      </c>
      <c r="DL41" s="2280">
        <f t="shared" si="7"/>
        <v>0.66999999999995907</v>
      </c>
      <c r="DM41" s="2281">
        <f t="shared" si="8"/>
        <v>6397.1171000000004</v>
      </c>
      <c r="DN41" s="2280">
        <f t="shared" si="15"/>
        <v>319.85585500000002</v>
      </c>
      <c r="DO41" s="2282"/>
    </row>
    <row r="42" spans="2:119" ht="18.600000000000001" thickBot="1">
      <c r="B42" s="179"/>
      <c r="C42" s="3833" t="s">
        <v>1039</v>
      </c>
      <c r="D42" s="3834"/>
      <c r="E42" s="1410"/>
      <c r="F42" s="1410"/>
      <c r="G42" s="1410"/>
      <c r="H42" s="3835"/>
      <c r="I42" s="1410"/>
      <c r="J42" s="1410"/>
      <c r="K42" s="1410"/>
      <c r="L42" s="1410"/>
      <c r="M42" s="1410"/>
      <c r="N42" s="1410"/>
      <c r="O42" s="1410"/>
      <c r="P42" s="1410"/>
      <c r="Q42" s="1410"/>
      <c r="R42" s="1411"/>
      <c r="S42" s="3730"/>
      <c r="U42" s="179"/>
      <c r="V42" s="3852"/>
      <c r="W42" s="3862"/>
      <c r="X42" s="8831"/>
      <c r="Y42" s="8832"/>
      <c r="Z42" s="8832"/>
      <c r="AA42" s="8833"/>
      <c r="AB42" s="3852"/>
      <c r="AC42" s="3852"/>
      <c r="AD42" s="3863"/>
      <c r="AE42" s="3864"/>
      <c r="AF42" s="3868"/>
      <c r="AG42" s="3861"/>
      <c r="AH42" s="1226"/>
      <c r="AK42" s="3130"/>
      <c r="AL42" s="338"/>
      <c r="AM42" s="182"/>
      <c r="AN42" s="182"/>
      <c r="AO42" s="182"/>
      <c r="AP42" s="182"/>
      <c r="AQ42" s="182"/>
      <c r="AR42" s="182"/>
      <c r="AS42" s="182"/>
      <c r="AT42" s="182"/>
      <c r="AU42" s="182"/>
      <c r="AV42" s="182"/>
      <c r="AW42" s="339"/>
      <c r="AX42" s="86"/>
      <c r="AY42" s="2082"/>
      <c r="AZ42" s="2083"/>
      <c r="BA42" s="2083"/>
      <c r="BB42" s="2083"/>
      <c r="BC42" s="2083"/>
      <c r="BD42" s="2084"/>
      <c r="BE42" s="2085"/>
      <c r="BF42" s="2085"/>
      <c r="BG42" s="2085"/>
      <c r="BH42" s="2089"/>
      <c r="BI42" s="2085"/>
      <c r="BJ42" s="2086"/>
      <c r="BK42" s="2087"/>
      <c r="BL42" s="2085"/>
      <c r="BM42" s="2088">
        <f>SUM(BM36:BM41)</f>
        <v>29028</v>
      </c>
      <c r="BN42" s="2088">
        <f>(BM42*0.05)</f>
        <v>1451.4</v>
      </c>
      <c r="BO42" s="2090"/>
      <c r="BP42" s="2024"/>
      <c r="BQ42" s="2939"/>
      <c r="BR42" s="2069" t="s">
        <v>427</v>
      </c>
      <c r="BS42" s="2750">
        <v>5</v>
      </c>
      <c r="BT42" s="2050" t="s">
        <v>796</v>
      </c>
      <c r="BU42" s="2051">
        <v>43815</v>
      </c>
      <c r="BV42" s="2050">
        <v>10</v>
      </c>
      <c r="BW42" s="2052" t="s">
        <v>35</v>
      </c>
      <c r="BX42" s="2053">
        <v>315</v>
      </c>
      <c r="BY42" s="2050">
        <v>315</v>
      </c>
      <c r="BZ42" s="2054">
        <v>43816</v>
      </c>
      <c r="CA42" s="2051">
        <v>43816</v>
      </c>
      <c r="CB42" s="2050">
        <v>12295</v>
      </c>
      <c r="CC42" s="2055">
        <v>10000</v>
      </c>
      <c r="CD42" s="2055">
        <f>(CC42-BV42*1000)</f>
        <v>0</v>
      </c>
      <c r="CE42" s="2056">
        <f>(CC42*BX42/1000)</f>
        <v>3150</v>
      </c>
      <c r="CF42" s="2058">
        <f>(CE42*0.05)</f>
        <v>157.5</v>
      </c>
      <c r="CG42" s="2156"/>
      <c r="CI42" s="2720"/>
      <c r="CJ42" s="2721"/>
      <c r="CK42" s="2721"/>
      <c r="CL42" s="2721"/>
      <c r="CM42" s="2721"/>
      <c r="CN42" s="2721"/>
      <c r="CO42" s="2721"/>
      <c r="CP42" s="2721"/>
      <c r="CQ42" s="2315"/>
      <c r="CR42" s="2315"/>
      <c r="CS42" s="2315"/>
      <c r="CT42" s="2315"/>
      <c r="CU42" s="2315"/>
      <c r="CV42" s="2358">
        <f>SUM(CV33:CV41)</f>
        <v>38476.918000000005</v>
      </c>
      <c r="CW42" s="2358">
        <f>SUM(CW33:CW41)</f>
        <v>1923.8458999999998</v>
      </c>
      <c r="CX42" s="2318"/>
      <c r="CY42" s="2246"/>
      <c r="CZ42" s="2246"/>
      <c r="DA42" s="3032" t="s">
        <v>99</v>
      </c>
      <c r="DB42" s="2439">
        <v>18</v>
      </c>
      <c r="DC42" s="2439" t="s">
        <v>55</v>
      </c>
      <c r="DD42" s="2440">
        <v>43299</v>
      </c>
      <c r="DE42" s="2276">
        <v>700</v>
      </c>
      <c r="DF42" s="2276" t="s">
        <v>96</v>
      </c>
      <c r="DG42" s="2441">
        <v>9.6</v>
      </c>
      <c r="DH42" s="2442">
        <v>43329</v>
      </c>
      <c r="DI42" s="2440">
        <v>43327</v>
      </c>
      <c r="DJ42" s="2439">
        <v>52207</v>
      </c>
      <c r="DK42" s="2278">
        <v>701.8</v>
      </c>
      <c r="DL42" s="2280">
        <f t="shared" si="7"/>
        <v>1.7999999999999545</v>
      </c>
      <c r="DM42" s="2281">
        <f t="shared" si="8"/>
        <v>6737.28</v>
      </c>
      <c r="DN42" s="2280">
        <f t="shared" si="15"/>
        <v>336.86400000000003</v>
      </c>
      <c r="DO42" s="2282"/>
    </row>
    <row r="43" spans="2:119" ht="15" thickBot="1">
      <c r="B43" s="179"/>
      <c r="C43" s="8799"/>
      <c r="D43" s="8800"/>
      <c r="E43" s="8800"/>
      <c r="F43" s="8800"/>
      <c r="G43" s="8800"/>
      <c r="H43" s="8800"/>
      <c r="I43" s="8800"/>
      <c r="J43" s="8800"/>
      <c r="K43" s="8800"/>
      <c r="L43" s="8800"/>
      <c r="M43" s="8800"/>
      <c r="N43" s="8800"/>
      <c r="O43" s="8800"/>
      <c r="P43" s="8800"/>
      <c r="Q43" s="8800"/>
      <c r="R43" s="8801"/>
      <c r="S43" s="3730"/>
      <c r="U43" s="179"/>
      <c r="AH43" s="1226"/>
      <c r="AK43" s="2015"/>
      <c r="AL43" s="338"/>
      <c r="AM43" s="182"/>
      <c r="AN43" s="182"/>
      <c r="AO43" s="182"/>
      <c r="AP43" s="182"/>
      <c r="AQ43" s="182"/>
      <c r="AR43" s="182"/>
      <c r="AS43" s="182"/>
      <c r="AT43" s="182"/>
      <c r="AU43" s="182"/>
      <c r="AV43" s="182"/>
      <c r="AW43" s="339"/>
      <c r="AX43" s="86"/>
      <c r="AY43" s="2024"/>
      <c r="AZ43" s="2024"/>
      <c r="BA43" s="2024"/>
      <c r="BB43" s="2024"/>
      <c r="BC43" s="2024"/>
      <c r="BD43" s="2024"/>
      <c r="BE43" s="2024"/>
      <c r="BF43" s="2024"/>
      <c r="BG43" s="2024"/>
      <c r="BH43" s="3602"/>
      <c r="BI43" s="2024"/>
      <c r="BJ43" s="2024"/>
      <c r="BK43" s="2024"/>
      <c r="BL43" s="2024"/>
      <c r="BM43" s="2024"/>
      <c r="BN43" s="2024"/>
      <c r="BO43" s="2029"/>
      <c r="BP43" s="2024"/>
      <c r="BQ43" s="2939"/>
      <c r="BR43" s="2995"/>
      <c r="BS43" s="2080"/>
      <c r="BT43" s="2080"/>
      <c r="BU43" s="2157"/>
      <c r="BV43" s="2158"/>
      <c r="BW43" s="2080"/>
      <c r="BX43" s="2159"/>
      <c r="BY43" s="2160"/>
      <c r="BZ43" s="2161"/>
      <c r="CA43" s="2162"/>
      <c r="CB43" s="2163"/>
      <c r="CC43" s="2164"/>
      <c r="CD43" s="2164"/>
      <c r="CE43" s="2159"/>
      <c r="CF43" s="2165"/>
      <c r="CG43" s="2166"/>
      <c r="CI43" s="2246"/>
      <c r="CJ43" s="2246"/>
      <c r="CK43" s="2246"/>
      <c r="CL43" s="2246"/>
      <c r="CM43" s="2246"/>
      <c r="CN43" s="2246"/>
      <c r="CO43" s="2246"/>
      <c r="CP43" s="2246"/>
      <c r="CQ43" s="2246"/>
      <c r="CR43" s="2246"/>
      <c r="CS43" s="2246"/>
      <c r="CT43" s="2246"/>
      <c r="CU43" s="2246"/>
      <c r="CV43" s="2246"/>
      <c r="CW43" s="2246"/>
      <c r="CX43" s="2246"/>
      <c r="CY43" s="2246"/>
      <c r="CZ43" s="2246"/>
      <c r="DA43" s="3032" t="s">
        <v>99</v>
      </c>
      <c r="DB43" s="2439">
        <v>19</v>
      </c>
      <c r="DC43" s="2439" t="s">
        <v>55</v>
      </c>
      <c r="DD43" s="2440">
        <v>43299</v>
      </c>
      <c r="DE43" s="2276">
        <v>700</v>
      </c>
      <c r="DF43" s="2276" t="s">
        <v>96</v>
      </c>
      <c r="DG43" s="2441">
        <v>9.6</v>
      </c>
      <c r="DH43" s="2442">
        <v>43346</v>
      </c>
      <c r="DI43" s="2440">
        <v>43342</v>
      </c>
      <c r="DJ43" s="2439">
        <v>52359</v>
      </c>
      <c r="DK43" s="2278">
        <v>704.65</v>
      </c>
      <c r="DL43" s="2280">
        <f t="shared" si="7"/>
        <v>4.6499999999999773</v>
      </c>
      <c r="DM43" s="2281">
        <f t="shared" si="8"/>
        <v>6764.6399999999994</v>
      </c>
      <c r="DN43" s="2280">
        <f t="shared" si="15"/>
        <v>338.23199999999997</v>
      </c>
      <c r="DO43" s="2282"/>
    </row>
    <row r="44" spans="2:119" ht="18.600000000000001" thickBot="1">
      <c r="B44" s="179"/>
      <c r="C44" s="8791" t="s">
        <v>1042</v>
      </c>
      <c r="D44" s="8792"/>
      <c r="E44" s="8792"/>
      <c r="F44" s="8792"/>
      <c r="G44" s="8792"/>
      <c r="H44" s="8792"/>
      <c r="I44" s="8792"/>
      <c r="J44" s="8792"/>
      <c r="K44" s="8792"/>
      <c r="L44" s="8792"/>
      <c r="M44" s="8792"/>
      <c r="N44" s="8792"/>
      <c r="O44" s="8792"/>
      <c r="P44" s="8792"/>
      <c r="Q44" s="8792"/>
      <c r="R44" s="8793"/>
      <c r="S44" s="1226"/>
      <c r="U44" s="179"/>
      <c r="V44" s="1193" t="s">
        <v>1068</v>
      </c>
      <c r="W44" s="1195"/>
      <c r="X44" s="8834" t="s">
        <v>1118</v>
      </c>
      <c r="Y44" s="8835"/>
      <c r="Z44" s="8835"/>
      <c r="AA44" s="8835"/>
      <c r="AB44" s="8835"/>
      <c r="AC44" s="8836"/>
      <c r="AD44" s="1059" t="s">
        <v>1069</v>
      </c>
      <c r="AE44" s="1411"/>
      <c r="AF44" s="1410"/>
      <c r="AG44" s="3869">
        <f>SUM(AG35:AG42)</f>
        <v>23808</v>
      </c>
      <c r="AH44" s="1226"/>
      <c r="AK44" s="2015"/>
      <c r="AL44" s="2612"/>
      <c r="AM44" s="2013"/>
      <c r="AN44" s="2013"/>
      <c r="AO44" s="2013"/>
      <c r="AP44" s="2013"/>
      <c r="AQ44" s="2013"/>
      <c r="AR44" s="2013"/>
      <c r="AS44" s="2013"/>
      <c r="AT44" s="2013"/>
      <c r="AU44" s="2013"/>
      <c r="AV44" s="2013"/>
      <c r="AW44" s="2674"/>
      <c r="AX44" s="86"/>
      <c r="AY44" s="2028" t="s">
        <v>562</v>
      </c>
      <c r="AZ44" s="2024"/>
      <c r="BA44" s="2024"/>
      <c r="BB44" s="2024"/>
      <c r="BC44" s="2024"/>
      <c r="BD44" s="2024"/>
      <c r="BE44" s="2024"/>
      <c r="BF44" s="2024"/>
      <c r="BG44" s="2024"/>
      <c r="BH44" s="3602"/>
      <c r="BI44" s="2024"/>
      <c r="BJ44" s="2024"/>
      <c r="BK44" s="2024"/>
      <c r="BL44" s="2024"/>
      <c r="BM44" s="2024"/>
      <c r="BN44" s="2024"/>
      <c r="BO44" s="2029"/>
      <c r="BP44" s="2024"/>
      <c r="BQ44" s="3894"/>
      <c r="BR44" s="2916"/>
      <c r="BS44" s="2151"/>
      <c r="BT44" s="2151"/>
      <c r="BU44" s="2151"/>
      <c r="BV44" s="2151"/>
      <c r="BW44" s="2151"/>
      <c r="BX44" s="2151"/>
      <c r="BY44" s="2151"/>
      <c r="BZ44" s="2151"/>
      <c r="CA44" s="2151"/>
      <c r="CB44" s="2151"/>
      <c r="CC44" s="2151"/>
      <c r="CD44" s="2151"/>
      <c r="CE44" s="2151"/>
      <c r="CF44" s="2151"/>
      <c r="CG44" s="3257" t="s">
        <v>817</v>
      </c>
      <c r="CI44" s="2250" t="s">
        <v>548</v>
      </c>
      <c r="CJ44" s="2246"/>
      <c r="CK44" s="2246"/>
      <c r="CL44" s="2246"/>
      <c r="CM44" s="2246"/>
      <c r="CN44" s="2246"/>
      <c r="CO44" s="2246"/>
      <c r="CP44" s="2246"/>
      <c r="CQ44" s="2246"/>
      <c r="CR44" s="2246"/>
      <c r="CS44" s="2246"/>
      <c r="CT44" s="2246"/>
      <c r="CU44" s="2246"/>
      <c r="CV44" s="2246"/>
      <c r="CW44" s="2246"/>
      <c r="CX44" s="2246"/>
      <c r="CY44" s="2246"/>
      <c r="CZ44" s="2246"/>
      <c r="DA44" s="3032" t="s">
        <v>99</v>
      </c>
      <c r="DB44" s="2439">
        <v>20</v>
      </c>
      <c r="DC44" s="2439" t="s">
        <v>55</v>
      </c>
      <c r="DD44" s="2440">
        <v>43299</v>
      </c>
      <c r="DE44" s="2276">
        <v>700</v>
      </c>
      <c r="DF44" s="2276" t="s">
        <v>96</v>
      </c>
      <c r="DG44" s="2441">
        <v>9.6</v>
      </c>
      <c r="DH44" s="2442">
        <v>43360</v>
      </c>
      <c r="DI44" s="2440">
        <v>43367</v>
      </c>
      <c r="DJ44" s="2439">
        <v>52599</v>
      </c>
      <c r="DK44" s="2278">
        <v>705.82</v>
      </c>
      <c r="DL44" s="2280">
        <f t="shared" si="7"/>
        <v>5.82000000000005</v>
      </c>
      <c r="DM44" s="2281">
        <f t="shared" si="8"/>
        <v>6775.8720000000003</v>
      </c>
      <c r="DN44" s="2280">
        <f t="shared" si="15"/>
        <v>338.79360000000003</v>
      </c>
      <c r="DO44" s="2282"/>
    </row>
    <row r="45" spans="2:119" ht="18.600000000000001" thickBot="1">
      <c r="B45" s="179"/>
      <c r="C45" s="8791"/>
      <c r="D45" s="8792"/>
      <c r="E45" s="8792"/>
      <c r="F45" s="8792"/>
      <c r="G45" s="8792"/>
      <c r="H45" s="8792"/>
      <c r="I45" s="8792"/>
      <c r="J45" s="8792"/>
      <c r="K45" s="8792"/>
      <c r="L45" s="8792"/>
      <c r="M45" s="8792"/>
      <c r="N45" s="8792"/>
      <c r="O45" s="8792"/>
      <c r="P45" s="8792"/>
      <c r="Q45" s="8792"/>
      <c r="R45" s="8793"/>
      <c r="S45" s="3741"/>
      <c r="U45" s="179"/>
      <c r="V45" s="179"/>
      <c r="AA45" t="s">
        <v>78</v>
      </c>
      <c r="AD45" s="1193" t="s">
        <v>1067</v>
      </c>
      <c r="AE45" s="1195"/>
      <c r="AG45" s="3869">
        <f>(AG44*0.15)</f>
        <v>3571.2</v>
      </c>
      <c r="AH45" s="1226"/>
      <c r="AK45" s="2015"/>
      <c r="AL45" s="2612"/>
      <c r="AM45" s="2013"/>
      <c r="AN45" s="2013"/>
      <c r="AO45" s="2013"/>
      <c r="AP45" s="2013"/>
      <c r="AQ45" s="2013"/>
      <c r="AR45" s="2013"/>
      <c r="AS45" s="2013"/>
      <c r="AT45" s="2013"/>
      <c r="AU45" s="2013"/>
      <c r="AV45" s="2013"/>
      <c r="AW45" s="2674"/>
      <c r="AX45" s="86"/>
      <c r="AY45" s="2030"/>
      <c r="AZ45" s="3898"/>
      <c r="BA45" s="3898"/>
      <c r="BB45" s="3899" t="s">
        <v>14</v>
      </c>
      <c r="BC45" s="3899" t="s">
        <v>12</v>
      </c>
      <c r="BD45" s="3899"/>
      <c r="BE45" s="3898"/>
      <c r="BF45" s="3899" t="s">
        <v>15</v>
      </c>
      <c r="BG45" s="3899" t="s">
        <v>16</v>
      </c>
      <c r="BH45" s="3899" t="s">
        <v>12</v>
      </c>
      <c r="BI45" s="3899" t="s">
        <v>12</v>
      </c>
      <c r="BJ45" s="3898"/>
      <c r="BK45" s="3898"/>
      <c r="BL45" s="3898"/>
      <c r="BM45" s="3898"/>
      <c r="BN45" s="3899" t="s">
        <v>17</v>
      </c>
      <c r="BO45" s="3899"/>
      <c r="BP45" s="2024"/>
      <c r="BQ45" s="2024"/>
      <c r="BR45" s="2024"/>
      <c r="BS45" s="2024"/>
      <c r="BT45" s="2024"/>
      <c r="BU45" s="2024"/>
      <c r="BV45" s="2024"/>
      <c r="BW45" s="2024"/>
      <c r="BX45" s="2024"/>
      <c r="BY45" s="2024"/>
      <c r="BZ45" s="2024"/>
      <c r="CA45" s="2024"/>
      <c r="CB45" s="2024"/>
      <c r="CC45" s="2024"/>
      <c r="CD45" s="2024"/>
      <c r="CE45" s="2024"/>
      <c r="CF45" s="2024"/>
      <c r="CG45" s="2024"/>
      <c r="CI45" s="3615"/>
      <c r="CJ45" s="2365"/>
      <c r="CK45" s="2365"/>
      <c r="CL45" s="3616" t="s">
        <v>14</v>
      </c>
      <c r="CM45" s="3616" t="s">
        <v>12</v>
      </c>
      <c r="CN45" s="3616"/>
      <c r="CO45" s="2365"/>
      <c r="CP45" s="3616" t="s">
        <v>15</v>
      </c>
      <c r="CQ45" s="3616" t="s">
        <v>12</v>
      </c>
      <c r="CR45" s="3616" t="s">
        <v>12</v>
      </c>
      <c r="CS45" s="2365"/>
      <c r="CT45" s="2365"/>
      <c r="CU45" s="2365"/>
      <c r="CV45" s="2365"/>
      <c r="CW45" s="3616" t="s">
        <v>17</v>
      </c>
      <c r="CX45" s="2366"/>
      <c r="CY45" s="2246"/>
      <c r="CZ45" s="2246"/>
      <c r="DA45" s="3032" t="s">
        <v>99</v>
      </c>
      <c r="DB45" s="2439">
        <v>21</v>
      </c>
      <c r="DC45" s="2439" t="s">
        <v>55</v>
      </c>
      <c r="DD45" s="2440">
        <v>43299</v>
      </c>
      <c r="DE45" s="2276">
        <v>700</v>
      </c>
      <c r="DF45" s="2276" t="s">
        <v>96</v>
      </c>
      <c r="DG45" s="2441">
        <v>9.6</v>
      </c>
      <c r="DH45" s="2442">
        <v>43381</v>
      </c>
      <c r="DI45" s="2440">
        <v>43375</v>
      </c>
      <c r="DJ45" s="2439">
        <v>52703</v>
      </c>
      <c r="DK45" s="2278">
        <v>703.78</v>
      </c>
      <c r="DL45" s="2280">
        <f t="shared" si="7"/>
        <v>3.7799999999999727</v>
      </c>
      <c r="DM45" s="2281">
        <f t="shared" si="8"/>
        <v>6756.2879999999996</v>
      </c>
      <c r="DN45" s="2280">
        <f t="shared" si="15"/>
        <v>337.81439999999998</v>
      </c>
      <c r="DO45" s="2282"/>
    </row>
    <row r="46" spans="2:119" ht="24" thickBot="1">
      <c r="B46" s="179"/>
      <c r="C46" s="8791"/>
      <c r="D46" s="8792"/>
      <c r="E46" s="8792"/>
      <c r="F46" s="8792"/>
      <c r="G46" s="8792"/>
      <c r="H46" s="8792"/>
      <c r="I46" s="8792"/>
      <c r="J46" s="8792"/>
      <c r="K46" s="8792"/>
      <c r="L46" s="8792"/>
      <c r="M46" s="8792"/>
      <c r="N46" s="8792"/>
      <c r="O46" s="8792"/>
      <c r="P46" s="8792"/>
      <c r="Q46" s="8792"/>
      <c r="R46" s="8793"/>
      <c r="S46" s="3836"/>
      <c r="U46" s="179"/>
      <c r="V46" s="3870"/>
      <c r="W46" s="999"/>
      <c r="X46" s="999"/>
      <c r="Y46" s="999"/>
      <c r="Z46" s="999"/>
      <c r="AA46" s="999"/>
      <c r="AB46" s="999"/>
      <c r="AC46" s="999"/>
      <c r="AD46" s="547" t="s">
        <v>7</v>
      </c>
      <c r="AE46" s="1308"/>
      <c r="AF46" s="999"/>
      <c r="AG46" s="3869">
        <f>SUM(AG44:AG45)</f>
        <v>27379.200000000001</v>
      </c>
      <c r="AH46" s="1226"/>
      <c r="AK46" s="2015"/>
      <c r="AL46" s="2612"/>
      <c r="AM46" s="2013"/>
      <c r="AN46" s="2013"/>
      <c r="AO46" s="2013"/>
      <c r="AP46" s="2013"/>
      <c r="AQ46" s="2013"/>
      <c r="AR46" s="2013"/>
      <c r="AS46" s="2013"/>
      <c r="AT46" s="2013"/>
      <c r="AU46" s="2013"/>
      <c r="AV46" s="2013"/>
      <c r="AW46" s="2674"/>
      <c r="AY46" s="2032" t="s">
        <v>3</v>
      </c>
      <c r="AZ46" s="3292" t="s">
        <v>4</v>
      </c>
      <c r="BA46" s="3890" t="s">
        <v>18</v>
      </c>
      <c r="BB46" s="3890" t="s">
        <v>19</v>
      </c>
      <c r="BC46" s="3890" t="s">
        <v>19</v>
      </c>
      <c r="BD46" s="3890" t="s">
        <v>20</v>
      </c>
      <c r="BE46" s="3890" t="s">
        <v>21</v>
      </c>
      <c r="BF46" s="3890" t="s">
        <v>22</v>
      </c>
      <c r="BG46" s="3890" t="s">
        <v>19</v>
      </c>
      <c r="BH46" s="3890" t="s">
        <v>23</v>
      </c>
      <c r="BI46" s="3890" t="s">
        <v>23</v>
      </c>
      <c r="BJ46" s="3890" t="s">
        <v>24</v>
      </c>
      <c r="BK46" s="3890" t="s">
        <v>20</v>
      </c>
      <c r="BL46" s="3890" t="s">
        <v>25</v>
      </c>
      <c r="BM46" s="3890" t="s">
        <v>0</v>
      </c>
      <c r="BN46" s="3890" t="s">
        <v>11</v>
      </c>
      <c r="BO46" s="3890" t="s">
        <v>26</v>
      </c>
      <c r="BP46" s="2024"/>
      <c r="BQ46" s="2029"/>
      <c r="BR46" s="2153" t="s">
        <v>351</v>
      </c>
      <c r="BS46" s="2024" t="s">
        <v>413</v>
      </c>
      <c r="BT46" s="2024"/>
      <c r="BU46" s="2024"/>
      <c r="BV46" s="2154"/>
      <c r="BW46" s="2024"/>
      <c r="BX46" s="2024"/>
      <c r="BY46" s="2024"/>
      <c r="BZ46" s="2024" t="s">
        <v>809</v>
      </c>
      <c r="CA46" s="2024"/>
      <c r="CB46" s="2024"/>
      <c r="CC46" s="2024"/>
      <c r="CD46" s="2024"/>
      <c r="CE46" s="2024"/>
      <c r="CF46" s="2024"/>
      <c r="CG46" s="2024"/>
      <c r="CI46" s="3618" t="s">
        <v>3</v>
      </c>
      <c r="CJ46" s="2256" t="s">
        <v>4</v>
      </c>
      <c r="CK46" s="3947" t="s">
        <v>967</v>
      </c>
      <c r="CL46" s="2257" t="s">
        <v>19</v>
      </c>
      <c r="CM46" s="2257" t="s">
        <v>19</v>
      </c>
      <c r="CN46" s="2257" t="s">
        <v>20</v>
      </c>
      <c r="CO46" s="2257" t="s">
        <v>21</v>
      </c>
      <c r="CP46" s="2257" t="s">
        <v>22</v>
      </c>
      <c r="CQ46" s="2257" t="s">
        <v>23</v>
      </c>
      <c r="CR46" s="2257" t="s">
        <v>23</v>
      </c>
      <c r="CS46" s="2257" t="s">
        <v>24</v>
      </c>
      <c r="CT46" s="2257" t="s">
        <v>20</v>
      </c>
      <c r="CU46" s="2257" t="s">
        <v>25</v>
      </c>
      <c r="CV46" s="2257" t="s">
        <v>0</v>
      </c>
      <c r="CW46" s="2257" t="s">
        <v>11</v>
      </c>
      <c r="CX46" s="3619" t="s">
        <v>26</v>
      </c>
      <c r="CY46" s="2246"/>
      <c r="CZ46" s="2246"/>
      <c r="DA46" s="3032" t="s">
        <v>99</v>
      </c>
      <c r="DB46" s="2439">
        <v>22</v>
      </c>
      <c r="DC46" s="2439" t="s">
        <v>55</v>
      </c>
      <c r="DD46" s="2440">
        <v>43299</v>
      </c>
      <c r="DE46" s="2276">
        <v>700</v>
      </c>
      <c r="DF46" s="2276" t="s">
        <v>96</v>
      </c>
      <c r="DG46" s="2441">
        <v>9.6</v>
      </c>
      <c r="DH46" s="2442">
        <v>43395</v>
      </c>
      <c r="DI46" s="2440">
        <v>43382</v>
      </c>
      <c r="DJ46" s="2439">
        <v>52769</v>
      </c>
      <c r="DK46" s="2278">
        <v>706.88</v>
      </c>
      <c r="DL46" s="2280">
        <f t="shared" si="7"/>
        <v>6.8799999999999955</v>
      </c>
      <c r="DM46" s="2281">
        <f t="shared" si="8"/>
        <v>6786.0479999999998</v>
      </c>
      <c r="DN46" s="2280">
        <f t="shared" si="15"/>
        <v>339.30240000000003</v>
      </c>
      <c r="DO46" s="2282"/>
    </row>
    <row r="47" spans="2:119" ht="18.600000000000001" thickBot="1">
      <c r="B47" s="179"/>
      <c r="C47" s="8791"/>
      <c r="D47" s="8792"/>
      <c r="E47" s="8792"/>
      <c r="F47" s="8792"/>
      <c r="G47" s="8792"/>
      <c r="H47" s="8792"/>
      <c r="I47" s="8792"/>
      <c r="J47" s="8792"/>
      <c r="K47" s="8792"/>
      <c r="L47" s="8792"/>
      <c r="M47" s="8792"/>
      <c r="N47" s="8792"/>
      <c r="O47" s="8792"/>
      <c r="P47" s="8792"/>
      <c r="Q47" s="8792"/>
      <c r="R47" s="8793"/>
      <c r="S47" s="3741"/>
      <c r="U47" s="179"/>
      <c r="AH47" s="1226"/>
      <c r="AK47" s="3131"/>
      <c r="AL47" s="2675"/>
      <c r="AM47" s="663"/>
      <c r="AN47" s="663"/>
      <c r="AO47" s="663"/>
      <c r="AP47" s="663"/>
      <c r="AQ47" s="663"/>
      <c r="AR47" s="663"/>
      <c r="AS47" s="663"/>
      <c r="AT47" s="663"/>
      <c r="AU47" s="663"/>
      <c r="AV47" s="663"/>
      <c r="AW47" s="392"/>
      <c r="AY47" s="2034"/>
      <c r="AZ47" s="3892"/>
      <c r="BA47" s="3892"/>
      <c r="BB47" s="3893" t="s">
        <v>3</v>
      </c>
      <c r="BC47" s="3893" t="s">
        <v>18</v>
      </c>
      <c r="BD47" s="3893"/>
      <c r="BE47" s="3892"/>
      <c r="BF47" s="3893" t="s">
        <v>21</v>
      </c>
      <c r="BG47" s="3893" t="s">
        <v>3</v>
      </c>
      <c r="BH47" s="3893" t="s">
        <v>27</v>
      </c>
      <c r="BI47" s="3893" t="s">
        <v>28</v>
      </c>
      <c r="BJ47" s="3892"/>
      <c r="BK47" s="3892"/>
      <c r="BL47" s="3892"/>
      <c r="BM47" s="3892"/>
      <c r="BN47" s="3893" t="s">
        <v>30</v>
      </c>
      <c r="BO47" s="3890"/>
      <c r="BP47" s="2024"/>
      <c r="BQ47" s="2930"/>
      <c r="BR47" s="3284"/>
      <c r="BS47" s="3285"/>
      <c r="BT47" s="3286" t="s">
        <v>14</v>
      </c>
      <c r="BU47" s="3286" t="s">
        <v>12</v>
      </c>
      <c r="BV47" s="3286"/>
      <c r="BW47" s="3287"/>
      <c r="BX47" s="3286" t="s">
        <v>15</v>
      </c>
      <c r="BY47" s="3286" t="s">
        <v>16</v>
      </c>
      <c r="BZ47" s="3286" t="s">
        <v>12</v>
      </c>
      <c r="CA47" s="3286" t="s">
        <v>12</v>
      </c>
      <c r="CB47" s="3287"/>
      <c r="CC47" s="3287"/>
      <c r="CD47" s="3287"/>
      <c r="CE47" s="3287"/>
      <c r="CF47" s="3286" t="s">
        <v>17</v>
      </c>
      <c r="CG47" s="3289"/>
      <c r="CI47" s="3620"/>
      <c r="CJ47" s="2259"/>
      <c r="CK47" s="2259"/>
      <c r="CL47" s="2260" t="s">
        <v>3</v>
      </c>
      <c r="CM47" s="2260" t="s">
        <v>18</v>
      </c>
      <c r="CN47" s="2260"/>
      <c r="CO47" s="2259"/>
      <c r="CP47" s="2260" t="s">
        <v>21</v>
      </c>
      <c r="CQ47" s="2260" t="s">
        <v>27</v>
      </c>
      <c r="CR47" s="2260" t="s">
        <v>28</v>
      </c>
      <c r="CS47" s="2259"/>
      <c r="CT47" s="2259"/>
      <c r="CU47" s="2259"/>
      <c r="CV47" s="2259"/>
      <c r="CW47" s="2260" t="s">
        <v>30</v>
      </c>
      <c r="CX47" s="2369"/>
      <c r="CY47" s="2246"/>
      <c r="CZ47" s="2246"/>
      <c r="DA47" s="3032" t="s">
        <v>99</v>
      </c>
      <c r="DB47" s="2439">
        <v>23</v>
      </c>
      <c r="DC47" s="2439" t="s">
        <v>101</v>
      </c>
      <c r="DD47" s="2440">
        <v>43360</v>
      </c>
      <c r="DE47" s="2276">
        <v>800</v>
      </c>
      <c r="DF47" s="2276" t="s">
        <v>96</v>
      </c>
      <c r="DG47" s="2441">
        <v>10.6</v>
      </c>
      <c r="DH47" s="2442">
        <v>43409</v>
      </c>
      <c r="DI47" s="3135">
        <v>43405</v>
      </c>
      <c r="DJ47" s="3134">
        <v>53038</v>
      </c>
      <c r="DK47" s="3136">
        <v>800.9</v>
      </c>
      <c r="DL47" s="3045">
        <f t="shared" si="7"/>
        <v>0.89999999999997726</v>
      </c>
      <c r="DM47" s="3045">
        <f t="shared" si="8"/>
        <v>8489.5399999999991</v>
      </c>
      <c r="DN47" s="3045">
        <f t="shared" si="15"/>
        <v>424.47699999999998</v>
      </c>
      <c r="DO47" s="2282"/>
    </row>
    <row r="48" spans="2:119" ht="18.600000000000001" thickBot="1">
      <c r="B48" s="179"/>
      <c r="C48" s="8791"/>
      <c r="D48" s="8792"/>
      <c r="E48" s="8792"/>
      <c r="F48" s="8792"/>
      <c r="G48" s="8792"/>
      <c r="H48" s="8792"/>
      <c r="I48" s="8792"/>
      <c r="J48" s="8792"/>
      <c r="K48" s="8792"/>
      <c r="L48" s="8792"/>
      <c r="M48" s="8792"/>
      <c r="N48" s="8792"/>
      <c r="O48" s="8792"/>
      <c r="P48" s="8792"/>
      <c r="Q48" s="8792"/>
      <c r="R48" s="8793"/>
      <c r="S48" s="3836"/>
      <c r="U48" s="179"/>
      <c r="V48" s="3871" t="s">
        <v>1039</v>
      </c>
      <c r="W48" s="3872"/>
      <c r="X48" s="1410"/>
      <c r="Y48" s="1410"/>
      <c r="Z48" s="1410"/>
      <c r="AA48" s="1410"/>
      <c r="AB48" s="1410"/>
      <c r="AC48" s="1410"/>
      <c r="AD48" s="1410"/>
      <c r="AE48" s="1410"/>
      <c r="AF48" s="1410"/>
      <c r="AG48" s="1411"/>
      <c r="AH48" s="1226"/>
      <c r="AK48" s="2012" t="s">
        <v>7</v>
      </c>
      <c r="AL48" s="2018">
        <f>SUM(AL37:AL47)</f>
        <v>5757.75</v>
      </c>
      <c r="AM48" s="2019">
        <f>SUM(AM37:AM47)</f>
        <v>3890.9800000000005</v>
      </c>
      <c r="AN48" s="2019">
        <f>SUM(AN37:AN47)</f>
        <v>8540.4622000000018</v>
      </c>
      <c r="AO48" s="2019">
        <f>SUM(AO37:AO47)</f>
        <v>50.710500000000003</v>
      </c>
      <c r="AP48" s="2019">
        <f>SUM(AP37:AP47)</f>
        <v>6094.58</v>
      </c>
      <c r="AQ48" s="2019">
        <f>SUM(AQ36:AQ47)</f>
        <v>6343.3746000000001</v>
      </c>
      <c r="AR48" s="2019">
        <f t="shared" ref="AR48:AW48" si="16">SUM(AR37:AR47)</f>
        <v>7225.2250000000004</v>
      </c>
      <c r="AS48" s="2019">
        <f t="shared" si="16"/>
        <v>11272.333100000002</v>
      </c>
      <c r="AT48" s="2019">
        <f t="shared" si="16"/>
        <v>7439.6500000000005</v>
      </c>
      <c r="AU48" s="2019">
        <f t="shared" si="16"/>
        <v>0</v>
      </c>
      <c r="AV48" s="2019">
        <f t="shared" si="16"/>
        <v>430</v>
      </c>
      <c r="AW48" s="2681">
        <f t="shared" si="16"/>
        <v>0</v>
      </c>
      <c r="AY48" s="2036" t="s">
        <v>893</v>
      </c>
      <c r="AZ48" s="2037" t="s">
        <v>436</v>
      </c>
      <c r="BA48" s="2038">
        <v>9</v>
      </c>
      <c r="BB48" s="2039">
        <v>3170</v>
      </c>
      <c r="BC48" s="2040">
        <v>42807</v>
      </c>
      <c r="BD48" s="2041">
        <v>130</v>
      </c>
      <c r="BE48" s="2039" t="s">
        <v>35</v>
      </c>
      <c r="BF48" s="2042">
        <v>260</v>
      </c>
      <c r="BG48" s="2043"/>
      <c r="BH48" s="2044">
        <v>42814</v>
      </c>
      <c r="BI48" s="2040">
        <v>42812</v>
      </c>
      <c r="BJ48" s="2039">
        <v>9429</v>
      </c>
      <c r="BK48" s="2041">
        <v>130000</v>
      </c>
      <c r="BL48" s="2041">
        <f>(BK48-BD48*1000)</f>
        <v>0</v>
      </c>
      <c r="BM48" s="2045">
        <f>(BK48*BF48/1000)</f>
        <v>33800</v>
      </c>
      <c r="BN48" s="2042">
        <f>(BM48*0.05)</f>
        <v>1690</v>
      </c>
      <c r="BO48" s="2046" t="s">
        <v>479</v>
      </c>
      <c r="BP48" s="2024"/>
      <c r="BQ48" s="2804"/>
      <c r="BR48" s="3290" t="s">
        <v>4</v>
      </c>
      <c r="BS48" s="3291" t="s">
        <v>18</v>
      </c>
      <c r="BT48" s="3292" t="s">
        <v>19</v>
      </c>
      <c r="BU48" s="3292" t="s">
        <v>19</v>
      </c>
      <c r="BV48" s="3292" t="s">
        <v>20</v>
      </c>
      <c r="BW48" s="3292" t="s">
        <v>21</v>
      </c>
      <c r="BX48" s="3292" t="s">
        <v>22</v>
      </c>
      <c r="BY48" s="3292" t="s">
        <v>19</v>
      </c>
      <c r="BZ48" s="3292" t="s">
        <v>23</v>
      </c>
      <c r="CA48" s="3292" t="s">
        <v>23</v>
      </c>
      <c r="CB48" s="3292" t="s">
        <v>24</v>
      </c>
      <c r="CC48" s="3292" t="s">
        <v>20</v>
      </c>
      <c r="CD48" s="3292" t="s">
        <v>25</v>
      </c>
      <c r="CE48" s="3292" t="s">
        <v>0</v>
      </c>
      <c r="CF48" s="3292" t="s">
        <v>11</v>
      </c>
      <c r="CG48" s="3294" t="s">
        <v>26</v>
      </c>
      <c r="CI48" s="2667" t="s">
        <v>430</v>
      </c>
      <c r="CJ48" s="2264" t="s">
        <v>619</v>
      </c>
      <c r="CK48" s="2264">
        <v>1</v>
      </c>
      <c r="CL48" s="2264" t="s">
        <v>101</v>
      </c>
      <c r="CM48" s="2265">
        <v>42857</v>
      </c>
      <c r="CN48" s="2337">
        <v>30</v>
      </c>
      <c r="CO48" s="2266" t="s">
        <v>544</v>
      </c>
      <c r="CP48" s="2267">
        <v>41</v>
      </c>
      <c r="CQ48" s="2268">
        <v>42864</v>
      </c>
      <c r="CR48" s="2265">
        <v>42881</v>
      </c>
      <c r="CS48" s="2264">
        <v>47289</v>
      </c>
      <c r="CT48" s="2337">
        <v>30</v>
      </c>
      <c r="CU48" s="2270">
        <f>(CT48-CN48)</f>
        <v>0</v>
      </c>
      <c r="CV48" s="2271">
        <f>(CT48*CP48)</f>
        <v>1230</v>
      </c>
      <c r="CW48" s="2270">
        <f>(CV48*0.035)</f>
        <v>43.050000000000004</v>
      </c>
      <c r="CX48" s="2273"/>
      <c r="CY48" s="2246"/>
      <c r="CZ48" s="2246"/>
      <c r="DA48" s="3032" t="s">
        <v>99</v>
      </c>
      <c r="DB48" s="2439">
        <v>24</v>
      </c>
      <c r="DC48" s="2439" t="s">
        <v>101</v>
      </c>
      <c r="DD48" s="2440">
        <v>43360</v>
      </c>
      <c r="DE48" s="2276">
        <v>800</v>
      </c>
      <c r="DF48" s="2276" t="s">
        <v>96</v>
      </c>
      <c r="DG48" s="2441">
        <v>10.6</v>
      </c>
      <c r="DH48" s="2442">
        <v>43423</v>
      </c>
      <c r="DI48" s="2440">
        <v>43416</v>
      </c>
      <c r="DJ48" s="2439">
        <v>53122</v>
      </c>
      <c r="DK48" s="2278">
        <v>804.3</v>
      </c>
      <c r="DL48" s="2280">
        <f>(DK48-DE47)</f>
        <v>4.2999999999999545</v>
      </c>
      <c r="DM48" s="2281">
        <f>(DK48*DG47)</f>
        <v>8525.58</v>
      </c>
      <c r="DN48" s="2280">
        <f t="shared" si="15"/>
        <v>426.279</v>
      </c>
      <c r="DO48" s="2282"/>
    </row>
    <row r="49" spans="2:119" ht="18.600000000000001" thickBot="1">
      <c r="B49" s="179"/>
      <c r="C49" s="8791"/>
      <c r="D49" s="8792"/>
      <c r="E49" s="8792"/>
      <c r="F49" s="8792"/>
      <c r="G49" s="8792"/>
      <c r="H49" s="8792"/>
      <c r="I49" s="8792"/>
      <c r="J49" s="8792"/>
      <c r="K49" s="8792"/>
      <c r="L49" s="8792"/>
      <c r="M49" s="8792"/>
      <c r="N49" s="8792"/>
      <c r="O49" s="8792"/>
      <c r="P49" s="8792"/>
      <c r="Q49" s="8792"/>
      <c r="R49" s="8793"/>
      <c r="S49" s="3836"/>
      <c r="U49" s="179"/>
      <c r="V49" s="8799"/>
      <c r="W49" s="8800"/>
      <c r="X49" s="8800"/>
      <c r="Y49" s="8800"/>
      <c r="Z49" s="8800"/>
      <c r="AA49" s="8800"/>
      <c r="AB49" s="8800"/>
      <c r="AC49" s="8800"/>
      <c r="AD49" s="8800"/>
      <c r="AE49" s="8800"/>
      <c r="AF49" s="8800"/>
      <c r="AG49" s="8801"/>
      <c r="AH49" s="1226"/>
      <c r="AW49" s="3884">
        <f>(AX48)</f>
        <v>0</v>
      </c>
      <c r="AY49" s="2036" t="s">
        <v>589</v>
      </c>
      <c r="AZ49" s="2069" t="s">
        <v>427</v>
      </c>
      <c r="BA49" s="2070" t="s">
        <v>324</v>
      </c>
      <c r="BB49" s="2071" t="s">
        <v>101</v>
      </c>
      <c r="BC49" s="2072">
        <v>42809</v>
      </c>
      <c r="BD49" s="2071">
        <v>10</v>
      </c>
      <c r="BE49" s="2039" t="s">
        <v>35</v>
      </c>
      <c r="BF49" s="2073">
        <v>335</v>
      </c>
      <c r="BG49" s="2071" t="s">
        <v>78</v>
      </c>
      <c r="BH49" s="3509">
        <v>42814</v>
      </c>
      <c r="BI49" s="2072">
        <v>42812</v>
      </c>
      <c r="BJ49" s="2071">
        <v>1792</v>
      </c>
      <c r="BK49" s="2041">
        <v>10000</v>
      </c>
      <c r="BL49" s="2041">
        <f>(BK49-BD49*1000)</f>
        <v>0</v>
      </c>
      <c r="BM49" s="2045">
        <f>(BK49*BF49/1000)</f>
        <v>3350</v>
      </c>
      <c r="BN49" s="2042">
        <f>(BM49*0.05)</f>
        <v>167.5</v>
      </c>
      <c r="BO49" s="2059" t="s">
        <v>479</v>
      </c>
      <c r="BP49" s="2024"/>
      <c r="BQ49" s="2804"/>
      <c r="BR49" s="3295"/>
      <c r="BS49" s="3296"/>
      <c r="BT49" s="3292" t="s">
        <v>3</v>
      </c>
      <c r="BU49" s="3292" t="s">
        <v>18</v>
      </c>
      <c r="BV49" s="3292"/>
      <c r="BW49" s="3297"/>
      <c r="BX49" s="3292" t="s">
        <v>21</v>
      </c>
      <c r="BY49" s="3292" t="s">
        <v>3</v>
      </c>
      <c r="BZ49" s="3292" t="s">
        <v>27</v>
      </c>
      <c r="CA49" s="3292" t="s">
        <v>28</v>
      </c>
      <c r="CB49" s="3297"/>
      <c r="CC49" s="3297"/>
      <c r="CD49" s="3297"/>
      <c r="CE49" s="3297"/>
      <c r="CF49" s="3292" t="s">
        <v>30</v>
      </c>
      <c r="CG49" s="3294"/>
      <c r="CI49" s="2467" t="s">
        <v>583</v>
      </c>
      <c r="CJ49" s="2668" t="s">
        <v>99</v>
      </c>
      <c r="CK49" s="2438">
        <v>2</v>
      </c>
      <c r="CL49" s="2285" t="s">
        <v>78</v>
      </c>
      <c r="CM49" s="2287">
        <v>42875</v>
      </c>
      <c r="CN49" s="2342">
        <v>1000</v>
      </c>
      <c r="CO49" s="2285" t="s">
        <v>96</v>
      </c>
      <c r="CP49" s="2280">
        <v>9.6999999999999993</v>
      </c>
      <c r="CQ49" s="2997">
        <v>42886</v>
      </c>
      <c r="CR49" s="2287">
        <v>42884</v>
      </c>
      <c r="CS49" s="2345">
        <v>47301</v>
      </c>
      <c r="CT49" s="2429">
        <v>1010.03</v>
      </c>
      <c r="CU49" s="2280">
        <f>(CT49-CN49)</f>
        <v>10.029999999999973</v>
      </c>
      <c r="CV49" s="2281">
        <f>(CT49*CP49)</f>
        <v>9797.2909999999993</v>
      </c>
      <c r="CW49" s="2280">
        <f>(CV49*0.06)</f>
        <v>587.83745999999996</v>
      </c>
      <c r="CX49" s="2282"/>
      <c r="CY49" s="2246"/>
      <c r="CZ49" s="2246"/>
      <c r="DA49" s="3032" t="s">
        <v>99</v>
      </c>
      <c r="DB49" s="2439">
        <v>25</v>
      </c>
      <c r="DC49" s="2439" t="s">
        <v>101</v>
      </c>
      <c r="DD49" s="2440">
        <v>43360</v>
      </c>
      <c r="DE49" s="2276">
        <v>800</v>
      </c>
      <c r="DF49" s="2276" t="s">
        <v>96</v>
      </c>
      <c r="DG49" s="2441">
        <v>10.6</v>
      </c>
      <c r="DH49" s="2442">
        <v>43437</v>
      </c>
      <c r="DI49" s="2440">
        <v>43423</v>
      </c>
      <c r="DJ49" s="2439">
        <v>53188</v>
      </c>
      <c r="DK49" s="2278">
        <v>799.71</v>
      </c>
      <c r="DL49" s="2280">
        <f>(DK49-DE48)</f>
        <v>-0.28999999999996362</v>
      </c>
      <c r="DM49" s="2281">
        <f>(DK49*DG48)</f>
        <v>8476.9259999999995</v>
      </c>
      <c r="DN49" s="2280">
        <f t="shared" si="15"/>
        <v>423.84629999999999</v>
      </c>
      <c r="DO49" s="2282"/>
    </row>
    <row r="50" spans="2:119" ht="21.6" thickBot="1">
      <c r="B50" s="179"/>
      <c r="C50" s="8788"/>
      <c r="D50" s="8789"/>
      <c r="E50" s="8789"/>
      <c r="F50" s="8789"/>
      <c r="G50" s="8789"/>
      <c r="H50" s="8789"/>
      <c r="I50" s="8789"/>
      <c r="J50" s="8789"/>
      <c r="K50" s="8789"/>
      <c r="L50" s="8789"/>
      <c r="M50" s="8789"/>
      <c r="N50" s="8789"/>
      <c r="O50" s="8789"/>
      <c r="P50" s="8789"/>
      <c r="Q50" s="8789"/>
      <c r="R50" s="8790"/>
      <c r="S50" s="3836"/>
      <c r="U50" s="179"/>
      <c r="V50" s="8791" t="s">
        <v>1119</v>
      </c>
      <c r="W50" s="8792"/>
      <c r="X50" s="8792"/>
      <c r="Y50" s="8792"/>
      <c r="Z50" s="8792"/>
      <c r="AA50" s="8792"/>
      <c r="AB50" s="8792"/>
      <c r="AC50" s="8792"/>
      <c r="AD50" s="8792"/>
      <c r="AE50" s="8792"/>
      <c r="AF50" s="8792"/>
      <c r="AG50" s="8793"/>
      <c r="AH50" s="1226"/>
      <c r="AK50" s="3883">
        <v>2020</v>
      </c>
      <c r="AL50" s="1194"/>
      <c r="AM50" s="1194"/>
      <c r="AN50" s="1194"/>
      <c r="AO50" s="1194"/>
      <c r="AP50" s="1194"/>
      <c r="AQ50" s="1194"/>
      <c r="AR50" s="1194"/>
      <c r="AS50" s="1194"/>
      <c r="AT50" s="1194"/>
      <c r="AU50" s="1194"/>
      <c r="AV50" s="1194"/>
      <c r="AW50" s="1195"/>
      <c r="AX50" s="93">
        <f>SUM(AL50:AW50)</f>
        <v>0</v>
      </c>
      <c r="AY50" s="2123" t="s">
        <v>550</v>
      </c>
      <c r="AZ50" s="2039" t="s">
        <v>436</v>
      </c>
      <c r="BA50" s="2076">
        <v>2</v>
      </c>
      <c r="BB50" s="2052" t="s">
        <v>36</v>
      </c>
      <c r="BC50" s="2057">
        <v>42815</v>
      </c>
      <c r="BD50" s="2055">
        <v>1</v>
      </c>
      <c r="BE50" s="2052" t="s">
        <v>35</v>
      </c>
      <c r="BF50" s="2058">
        <v>430</v>
      </c>
      <c r="BG50" s="2077"/>
      <c r="BH50" s="2078">
        <v>42817</v>
      </c>
      <c r="BI50" s="2057">
        <v>42817</v>
      </c>
      <c r="BJ50" s="2052">
        <v>1800</v>
      </c>
      <c r="BK50" s="2055">
        <v>1000</v>
      </c>
      <c r="BL50" s="2055">
        <f>(BK50-BD50*1000)</f>
        <v>0</v>
      </c>
      <c r="BM50" s="2056">
        <f>(BK50*BF50/1000)</f>
        <v>430</v>
      </c>
      <c r="BN50" s="2058">
        <f>(BM50*0.05)</f>
        <v>21.5</v>
      </c>
      <c r="BO50" s="2059" t="s">
        <v>8</v>
      </c>
      <c r="BP50" s="2024"/>
      <c r="BQ50" s="2804"/>
      <c r="BR50" s="2955"/>
      <c r="BS50" s="2206"/>
      <c r="BT50" s="2196"/>
      <c r="BU50" s="2197"/>
      <c r="BV50" s="2196"/>
      <c r="BW50" s="2197"/>
      <c r="BX50" s="2196"/>
      <c r="BY50" s="2197"/>
      <c r="BZ50" s="2197"/>
      <c r="CA50" s="2197"/>
      <c r="CB50" s="2197"/>
      <c r="CC50" s="2197"/>
      <c r="CD50" s="2197"/>
      <c r="CE50" s="2197"/>
      <c r="CF50" s="2197"/>
      <c r="CG50" s="2142"/>
      <c r="CI50" s="2467" t="s">
        <v>580</v>
      </c>
      <c r="CJ50" s="2379" t="s">
        <v>99</v>
      </c>
      <c r="CK50" s="2276">
        <v>2</v>
      </c>
      <c r="CL50" s="2276" t="s">
        <v>55</v>
      </c>
      <c r="CM50" s="2277">
        <v>42874</v>
      </c>
      <c r="CN50" s="2429">
        <v>500</v>
      </c>
      <c r="CO50" s="2285" t="s">
        <v>96</v>
      </c>
      <c r="CP50" s="2278">
        <v>8.6999999999999993</v>
      </c>
      <c r="CQ50" s="2279">
        <v>42881</v>
      </c>
      <c r="CR50" s="2277">
        <v>42892</v>
      </c>
      <c r="CS50" s="2276">
        <v>47402</v>
      </c>
      <c r="CT50" s="2429">
        <v>509.4</v>
      </c>
      <c r="CU50" s="2280">
        <f>(CT50-CN50)</f>
        <v>9.3999999999999773</v>
      </c>
      <c r="CV50" s="2281">
        <f>(CT50*CP50)</f>
        <v>4431.78</v>
      </c>
      <c r="CW50" s="2280">
        <f>(CV50*0.035)</f>
        <v>155.1123</v>
      </c>
      <c r="CX50" s="2282"/>
      <c r="CY50" s="2246"/>
      <c r="CZ50" s="2246"/>
      <c r="DA50" s="3032" t="s">
        <v>99</v>
      </c>
      <c r="DB50" s="2439">
        <v>26</v>
      </c>
      <c r="DC50" s="2439" t="s">
        <v>101</v>
      </c>
      <c r="DD50" s="2440">
        <v>43360</v>
      </c>
      <c r="DE50" s="2276">
        <v>800</v>
      </c>
      <c r="DF50" s="2276" t="s">
        <v>96</v>
      </c>
      <c r="DG50" s="2441">
        <v>10.6</v>
      </c>
      <c r="DH50" s="2442">
        <v>43451</v>
      </c>
      <c r="DI50" s="2440">
        <v>43434</v>
      </c>
      <c r="DJ50" s="2439">
        <v>53342</v>
      </c>
      <c r="DK50" s="2278">
        <v>809.49</v>
      </c>
      <c r="DL50" s="2280">
        <f>(DK50-DE49)</f>
        <v>9.4900000000000091</v>
      </c>
      <c r="DM50" s="2281">
        <f>(DK50*DG49)</f>
        <v>8580.5939999999991</v>
      </c>
      <c r="DN50" s="2280">
        <f t="shared" si="15"/>
        <v>429.02969999999999</v>
      </c>
      <c r="DO50" s="2282"/>
    </row>
    <row r="51" spans="2:119" ht="18.600000000000001" thickBot="1">
      <c r="B51" s="547"/>
      <c r="C51" s="999"/>
      <c r="D51" s="999"/>
      <c r="E51" s="999"/>
      <c r="F51" s="999"/>
      <c r="G51" s="999"/>
      <c r="H51" s="999"/>
      <c r="I51" s="999"/>
      <c r="J51" s="999"/>
      <c r="K51" s="999"/>
      <c r="L51" s="999"/>
      <c r="M51" s="999"/>
      <c r="N51" s="999"/>
      <c r="O51" s="999"/>
      <c r="P51" s="999"/>
      <c r="Q51" s="999"/>
      <c r="R51" s="999"/>
      <c r="S51" s="3837"/>
      <c r="U51" s="179"/>
      <c r="V51" s="8791" t="s">
        <v>1070</v>
      </c>
      <c r="W51" s="8792"/>
      <c r="X51" s="8792"/>
      <c r="Y51" s="8792"/>
      <c r="Z51" s="8792"/>
      <c r="AA51" s="8792"/>
      <c r="AB51" s="8792"/>
      <c r="AC51" s="8792"/>
      <c r="AD51" s="8792"/>
      <c r="AE51" s="8792"/>
      <c r="AF51" s="8792"/>
      <c r="AG51" s="8793"/>
      <c r="AH51" s="1226"/>
      <c r="AK51" s="1115" t="s">
        <v>590</v>
      </c>
      <c r="AL51" s="2485" t="s">
        <v>609</v>
      </c>
      <c r="AM51" s="2486" t="s">
        <v>608</v>
      </c>
      <c r="AN51" s="2486" t="s">
        <v>607</v>
      </c>
      <c r="AO51" s="2486" t="s">
        <v>605</v>
      </c>
      <c r="AP51" s="2486" t="s">
        <v>606</v>
      </c>
      <c r="AQ51" s="2486" t="s">
        <v>610</v>
      </c>
      <c r="AR51" s="2486" t="s">
        <v>611</v>
      </c>
      <c r="AS51" s="2486" t="s">
        <v>612</v>
      </c>
      <c r="AT51" s="2486" t="s">
        <v>613</v>
      </c>
      <c r="AU51" s="2486" t="s">
        <v>614</v>
      </c>
      <c r="AV51" s="2486" t="s">
        <v>615</v>
      </c>
      <c r="AW51" s="2487" t="s">
        <v>616</v>
      </c>
      <c r="AY51" s="2117"/>
      <c r="AZ51" s="2096"/>
      <c r="BA51" s="2097"/>
      <c r="BB51" s="2098"/>
      <c r="BC51" s="2099"/>
      <c r="BD51" s="2098"/>
      <c r="BE51" s="2100"/>
      <c r="BF51" s="2101"/>
      <c r="BG51" s="2098"/>
      <c r="BH51" s="2102"/>
      <c r="BI51" s="2099"/>
      <c r="BJ51" s="2098"/>
      <c r="BK51" s="2103"/>
      <c r="BL51" s="2103"/>
      <c r="BM51" s="2104"/>
      <c r="BN51" s="2106"/>
      <c r="BO51" s="2059"/>
      <c r="BP51" s="2024"/>
      <c r="BQ51" s="3895"/>
      <c r="BR51" s="2657" t="s">
        <v>427</v>
      </c>
      <c r="BS51" s="2815" t="s">
        <v>393</v>
      </c>
      <c r="BT51" s="2168" t="s">
        <v>36</v>
      </c>
      <c r="BU51" s="2169">
        <v>42639</v>
      </c>
      <c r="BV51" s="2168">
        <v>15</v>
      </c>
      <c r="BW51" s="2122" t="s">
        <v>35</v>
      </c>
      <c r="BX51" s="2170">
        <v>315</v>
      </c>
      <c r="BY51" s="2168" t="s">
        <v>78</v>
      </c>
      <c r="BZ51" s="2171">
        <v>42640</v>
      </c>
      <c r="CA51" s="2169">
        <v>42640</v>
      </c>
      <c r="CB51" s="2168">
        <v>1394</v>
      </c>
      <c r="CC51" s="2172">
        <v>15000</v>
      </c>
      <c r="CD51" s="2172">
        <f t="shared" ref="CD51:CD62" si="17">(CC51-BV51*1000)</f>
        <v>0</v>
      </c>
      <c r="CE51" s="2173">
        <f t="shared" ref="CE51:CE62" si="18">(CC51*BX51/1000)</f>
        <v>4725</v>
      </c>
      <c r="CF51" s="2175">
        <f t="shared" ref="CF51:CF62" si="19">(CE51*0.05)</f>
        <v>236.25</v>
      </c>
      <c r="CG51" s="2176"/>
      <c r="CI51" s="2467" t="s">
        <v>433</v>
      </c>
      <c r="CJ51" s="2275" t="s">
        <v>99</v>
      </c>
      <c r="CK51" s="2276">
        <v>2</v>
      </c>
      <c r="CL51" s="2276" t="s">
        <v>36</v>
      </c>
      <c r="CM51" s="2277">
        <v>42877</v>
      </c>
      <c r="CN51" s="2276">
        <v>300</v>
      </c>
      <c r="CO51" s="2276" t="s">
        <v>96</v>
      </c>
      <c r="CP51" s="2278">
        <v>9.6999999999999993</v>
      </c>
      <c r="CQ51" s="2279">
        <v>42884</v>
      </c>
      <c r="CR51" s="2277">
        <v>42886</v>
      </c>
      <c r="CS51" s="2276">
        <v>47336</v>
      </c>
      <c r="CT51" s="2278">
        <v>300</v>
      </c>
      <c r="CU51" s="2280">
        <f>(CT51-CN51)</f>
        <v>0</v>
      </c>
      <c r="CV51" s="2281">
        <f>(CT51*CP51)</f>
        <v>2910</v>
      </c>
      <c r="CW51" s="2280">
        <f>(CV51*0.05)</f>
        <v>145.5</v>
      </c>
      <c r="CX51" s="2282"/>
      <c r="CY51" s="2246"/>
      <c r="CZ51" s="2246"/>
      <c r="DA51" s="3033" t="s">
        <v>99</v>
      </c>
      <c r="DB51" s="2439">
        <v>27</v>
      </c>
      <c r="DC51" s="2439" t="s">
        <v>101</v>
      </c>
      <c r="DD51" s="2440">
        <v>43453</v>
      </c>
      <c r="DE51" s="2276">
        <v>500</v>
      </c>
      <c r="DF51" s="2276" t="s">
        <v>96</v>
      </c>
      <c r="DG51" s="2441">
        <v>10.6</v>
      </c>
      <c r="DH51" s="2442">
        <v>43475</v>
      </c>
      <c r="DI51" s="2440">
        <v>43475</v>
      </c>
      <c r="DJ51" s="2439">
        <v>53582</v>
      </c>
      <c r="DK51" s="2278">
        <v>500.68</v>
      </c>
      <c r="DL51" s="2280">
        <f>(DK51-DE51)</f>
        <v>0.68000000000000682</v>
      </c>
      <c r="DM51" s="2281">
        <f>(DK51*DG49)</f>
        <v>5307.2079999999996</v>
      </c>
      <c r="DN51" s="2280">
        <f t="shared" si="15"/>
        <v>265.36039999999997</v>
      </c>
      <c r="DO51" s="2282"/>
    </row>
    <row r="52" spans="2:119" ht="18.600000000000001" thickBot="1">
      <c r="U52" s="179"/>
      <c r="V52" s="8791"/>
      <c r="W52" s="8792"/>
      <c r="X52" s="8792"/>
      <c r="Y52" s="8792"/>
      <c r="Z52" s="8792"/>
      <c r="AA52" s="8792"/>
      <c r="AB52" s="8792"/>
      <c r="AC52" s="8792"/>
      <c r="AD52" s="8792"/>
      <c r="AE52" s="8792"/>
      <c r="AF52" s="8792"/>
      <c r="AG52" s="8793"/>
      <c r="AH52" s="1226"/>
      <c r="AK52" s="2014"/>
      <c r="AL52" s="2673"/>
      <c r="AM52" s="905"/>
      <c r="AN52" s="905"/>
      <c r="AO52" s="905"/>
      <c r="AP52" s="905"/>
      <c r="AQ52" s="905"/>
      <c r="AR52" s="905"/>
      <c r="AS52" s="905"/>
      <c r="AT52" s="905"/>
      <c r="AU52" s="905"/>
      <c r="AV52" s="905"/>
      <c r="AW52" s="859"/>
      <c r="AX52" s="86"/>
      <c r="AY52" s="2082"/>
      <c r="AZ52" s="2083"/>
      <c r="BA52" s="2083"/>
      <c r="BB52" s="2083"/>
      <c r="BC52" s="2083"/>
      <c r="BD52" s="2084"/>
      <c r="BE52" s="2085"/>
      <c r="BF52" s="2085"/>
      <c r="BG52" s="2085"/>
      <c r="BH52" s="2089"/>
      <c r="BI52" s="2085"/>
      <c r="BJ52" s="2086"/>
      <c r="BK52" s="2087"/>
      <c r="BL52" s="2085"/>
      <c r="BM52" s="2088">
        <f>SUM(BM48:BM51)</f>
        <v>37580</v>
      </c>
      <c r="BN52" s="2088">
        <f>(BM52*0.05)</f>
        <v>1879</v>
      </c>
      <c r="BO52" s="2090"/>
      <c r="BP52" s="2024"/>
      <c r="BQ52" s="2939"/>
      <c r="BR52" s="2069" t="s">
        <v>427</v>
      </c>
      <c r="BS52" s="2750" t="s">
        <v>414</v>
      </c>
      <c r="BT52" s="2050" t="s">
        <v>101</v>
      </c>
      <c r="BU52" s="2051">
        <v>42709</v>
      </c>
      <c r="BV52" s="2050">
        <v>15</v>
      </c>
      <c r="BW52" s="2052" t="s">
        <v>35</v>
      </c>
      <c r="BX52" s="2053">
        <v>315</v>
      </c>
      <c r="BY52" s="2050" t="s">
        <v>78</v>
      </c>
      <c r="BZ52" s="2054">
        <v>42714</v>
      </c>
      <c r="CA52" s="2051">
        <v>42716</v>
      </c>
      <c r="CB52" s="2050">
        <v>1564</v>
      </c>
      <c r="CC52" s="2055">
        <v>15000</v>
      </c>
      <c r="CD52" s="2055">
        <f t="shared" si="17"/>
        <v>0</v>
      </c>
      <c r="CE52" s="2056">
        <f t="shared" si="18"/>
        <v>4725</v>
      </c>
      <c r="CF52" s="2058">
        <f t="shared" si="19"/>
        <v>236.25</v>
      </c>
      <c r="CG52" s="2156"/>
      <c r="CI52" s="2298"/>
      <c r="CJ52" s="2299"/>
      <c r="CK52" s="2300"/>
      <c r="CL52" s="2300"/>
      <c r="CM52" s="2301"/>
      <c r="CN52" s="2300"/>
      <c r="CO52" s="2300"/>
      <c r="CP52" s="2302"/>
      <c r="CQ52" s="2303"/>
      <c r="CR52" s="2301"/>
      <c r="CS52" s="2300"/>
      <c r="CT52" s="2302"/>
      <c r="CU52" s="2304"/>
      <c r="CV52" s="2305"/>
      <c r="CW52" s="2304"/>
      <c r="CX52" s="2306"/>
      <c r="CY52" s="2246"/>
      <c r="CZ52" s="2246"/>
      <c r="DA52" s="3033" t="s">
        <v>99</v>
      </c>
      <c r="DB52" s="2439">
        <v>28</v>
      </c>
      <c r="DC52" s="2439" t="s">
        <v>101</v>
      </c>
      <c r="DD52" s="2440">
        <v>43453</v>
      </c>
      <c r="DE52" s="2276">
        <v>300</v>
      </c>
      <c r="DF52" s="2276" t="s">
        <v>96</v>
      </c>
      <c r="DG52" s="2441">
        <v>10.6</v>
      </c>
      <c r="DH52" s="2442">
        <v>43475</v>
      </c>
      <c r="DI52" s="2440">
        <v>43488</v>
      </c>
      <c r="DJ52" s="2439">
        <v>53731</v>
      </c>
      <c r="DK52" s="2278">
        <v>307.08</v>
      </c>
      <c r="DL52" s="2280">
        <f>(DK52-DE52)</f>
        <v>7.0799999999999841</v>
      </c>
      <c r="DM52" s="2281">
        <f>(DK52*DG50)</f>
        <v>3255.0479999999998</v>
      </c>
      <c r="DN52" s="2280">
        <f t="shared" si="15"/>
        <v>162.75239999999999</v>
      </c>
      <c r="DO52" s="2282"/>
    </row>
    <row r="53" spans="2:119" ht="15" thickBot="1">
      <c r="U53" s="179"/>
      <c r="V53" s="179"/>
      <c r="AG53" s="1226"/>
      <c r="AH53" s="1226"/>
      <c r="AK53" s="2015" t="s">
        <v>591</v>
      </c>
      <c r="AL53" s="2016">
        <f>(BN418)</f>
        <v>145</v>
      </c>
      <c r="AM53" s="2016" t="str">
        <f t="shared" ref="AM53:AW53" si="20">(BO418)</f>
        <v>PAGO</v>
      </c>
      <c r="AN53" s="2016">
        <f t="shared" si="20"/>
        <v>0</v>
      </c>
      <c r="AO53" s="2016">
        <f t="shared" si="20"/>
        <v>0</v>
      </c>
      <c r="AP53" s="2016">
        <f t="shared" si="20"/>
        <v>0</v>
      </c>
      <c r="AQ53" s="2016">
        <f t="shared" si="20"/>
        <v>0</v>
      </c>
      <c r="AR53" s="2016">
        <f t="shared" si="20"/>
        <v>0</v>
      </c>
      <c r="AS53" s="2016">
        <f t="shared" si="20"/>
        <v>0</v>
      </c>
      <c r="AT53" s="2016">
        <f t="shared" si="20"/>
        <v>0</v>
      </c>
      <c r="AU53" s="2016">
        <f t="shared" si="20"/>
        <v>0</v>
      </c>
      <c r="AV53" s="2016">
        <f t="shared" si="20"/>
        <v>0</v>
      </c>
      <c r="AW53" s="2016">
        <f t="shared" si="20"/>
        <v>0</v>
      </c>
      <c r="AX53" s="86"/>
      <c r="AY53" s="2024"/>
      <c r="AZ53" s="2024"/>
      <c r="BA53" s="2024"/>
      <c r="BB53" s="2024"/>
      <c r="BC53" s="2024"/>
      <c r="BD53" s="2024"/>
      <c r="BE53" s="2024"/>
      <c r="BF53" s="2024"/>
      <c r="BG53" s="2024"/>
      <c r="BH53" s="3602"/>
      <c r="BI53" s="2024"/>
      <c r="BJ53" s="2024"/>
      <c r="BK53" s="2024"/>
      <c r="BL53" s="2024"/>
      <c r="BM53" s="2024"/>
      <c r="BN53" s="2024"/>
      <c r="BO53" s="2024"/>
      <c r="BP53" s="2024"/>
      <c r="BQ53" s="2939"/>
      <c r="BR53" s="2037" t="s">
        <v>502</v>
      </c>
      <c r="BS53" s="2809" t="s">
        <v>262</v>
      </c>
      <c r="BT53" s="2071" t="s">
        <v>101</v>
      </c>
      <c r="BU53" s="2072">
        <v>42709</v>
      </c>
      <c r="BV53" s="2071">
        <v>10</v>
      </c>
      <c r="BW53" s="2039" t="s">
        <v>35</v>
      </c>
      <c r="BX53" s="2073">
        <v>153.69999999999999</v>
      </c>
      <c r="BY53" s="2071" t="s">
        <v>78</v>
      </c>
      <c r="BZ53" s="2074">
        <v>42714</v>
      </c>
      <c r="CA53" s="2072">
        <v>42716</v>
      </c>
      <c r="CB53" s="2071">
        <v>1564</v>
      </c>
      <c r="CC53" s="2041">
        <v>10000</v>
      </c>
      <c r="CD53" s="2041">
        <f t="shared" si="17"/>
        <v>0</v>
      </c>
      <c r="CE53" s="2045">
        <f t="shared" si="18"/>
        <v>1537</v>
      </c>
      <c r="CF53" s="2042">
        <f t="shared" si="19"/>
        <v>76.850000000000009</v>
      </c>
      <c r="CG53" s="2177"/>
      <c r="CI53" s="2314"/>
      <c r="CJ53" s="2315"/>
      <c r="CK53" s="2315"/>
      <c r="CL53" s="2315"/>
      <c r="CM53" s="2315"/>
      <c r="CN53" s="2315"/>
      <c r="CO53" s="2315"/>
      <c r="CP53" s="2315"/>
      <c r="CQ53" s="2998"/>
      <c r="CR53" s="2315"/>
      <c r="CS53" s="2315"/>
      <c r="CT53" s="2315"/>
      <c r="CU53" s="2315"/>
      <c r="CV53" s="2358">
        <f>SUM(CV48:CV52)</f>
        <v>18369.071</v>
      </c>
      <c r="CW53" s="2358">
        <f>SUM(CW48:CW52)</f>
        <v>931.49975999999992</v>
      </c>
      <c r="CX53" s="2318"/>
      <c r="CY53" s="2246"/>
      <c r="CZ53" s="2246"/>
      <c r="DA53" s="3032" t="s">
        <v>99</v>
      </c>
      <c r="DB53" s="2276">
        <v>29</v>
      </c>
      <c r="DC53" s="2276" t="s">
        <v>101</v>
      </c>
      <c r="DD53" s="2277">
        <v>43453</v>
      </c>
      <c r="DE53" s="2276">
        <v>300</v>
      </c>
      <c r="DF53" s="2276" t="s">
        <v>96</v>
      </c>
      <c r="DG53" s="2441">
        <v>10.6</v>
      </c>
      <c r="DH53" s="2442">
        <v>43497</v>
      </c>
      <c r="DI53" s="2440">
        <v>43496</v>
      </c>
      <c r="DJ53" s="2439">
        <v>53825</v>
      </c>
      <c r="DK53" s="2278">
        <v>308.73</v>
      </c>
      <c r="DL53" s="2280">
        <f>(DK53-DE53)</f>
        <v>8.7300000000000182</v>
      </c>
      <c r="DM53" s="2281">
        <f>(DK53*DG53)</f>
        <v>3272.538</v>
      </c>
      <c r="DN53" s="2280">
        <f t="shared" si="15"/>
        <v>163.62690000000001</v>
      </c>
      <c r="DO53" s="2282"/>
    </row>
    <row r="54" spans="2:119" ht="18.600000000000001" thickBot="1">
      <c r="U54" s="179"/>
      <c r="V54" s="179"/>
      <c r="AG54" s="1226"/>
      <c r="AH54" s="1226"/>
      <c r="AK54" s="2015"/>
      <c r="AL54" s="2612"/>
      <c r="AM54" s="2013"/>
      <c r="AN54" s="2013"/>
      <c r="AO54" s="2013"/>
      <c r="AP54" s="2013"/>
      <c r="AQ54" s="2013"/>
      <c r="AR54" s="2013"/>
      <c r="AS54" s="2013"/>
      <c r="AT54" s="2013"/>
      <c r="AU54" s="2013"/>
      <c r="AV54" s="2013"/>
      <c r="AW54" s="2674"/>
      <c r="AX54" s="86"/>
      <c r="AY54" s="2028" t="s">
        <v>563</v>
      </c>
      <c r="AZ54" s="2024"/>
      <c r="BA54" s="2024"/>
      <c r="BB54" s="2024"/>
      <c r="BC54" s="2024"/>
      <c r="BD54" s="2024"/>
      <c r="BE54" s="2024"/>
      <c r="BF54" s="2024"/>
      <c r="BG54" s="2024"/>
      <c r="BH54" s="3602"/>
      <c r="BI54" s="2024"/>
      <c r="BJ54" s="2024"/>
      <c r="BK54" s="2024"/>
      <c r="BL54" s="2024"/>
      <c r="BM54" s="2024"/>
      <c r="BN54" s="2024"/>
      <c r="BO54" s="2029"/>
      <c r="BP54" s="2024"/>
      <c r="BQ54" s="2937"/>
      <c r="BR54" s="2069" t="s">
        <v>427</v>
      </c>
      <c r="BS54" s="2750" t="s">
        <v>9</v>
      </c>
      <c r="BT54" s="2050" t="s">
        <v>101</v>
      </c>
      <c r="BU54" s="2051">
        <v>43084</v>
      </c>
      <c r="BV54" s="2050">
        <v>5</v>
      </c>
      <c r="BW54" s="2052" t="s">
        <v>35</v>
      </c>
      <c r="BX54" s="2053">
        <v>315</v>
      </c>
      <c r="BY54" s="2050" t="s">
        <v>78</v>
      </c>
      <c r="BZ54" s="2054">
        <v>43087</v>
      </c>
      <c r="CA54" s="2051">
        <v>43087</v>
      </c>
      <c r="CB54" s="2050">
        <v>2673</v>
      </c>
      <c r="CC54" s="2055">
        <v>5000</v>
      </c>
      <c r="CD54" s="2055">
        <f t="shared" si="17"/>
        <v>0</v>
      </c>
      <c r="CE54" s="2056">
        <f t="shared" si="18"/>
        <v>1575</v>
      </c>
      <c r="CF54" s="2058">
        <f t="shared" si="19"/>
        <v>78.75</v>
      </c>
      <c r="CG54" s="2150"/>
      <c r="CI54" s="2246"/>
      <c r="CJ54" s="2246"/>
      <c r="CK54" s="2246"/>
      <c r="CL54" s="2246"/>
      <c r="CM54" s="2246"/>
      <c r="CN54" s="2246"/>
      <c r="CO54" s="2246"/>
      <c r="CP54" s="2246"/>
      <c r="CQ54" s="2246"/>
      <c r="CR54" s="2246"/>
      <c r="CS54" s="2246"/>
      <c r="CT54" s="2246"/>
      <c r="CU54" s="2246"/>
      <c r="CV54" s="2246"/>
      <c r="CW54" s="2246"/>
      <c r="CX54" s="2246"/>
      <c r="CY54" s="2246"/>
      <c r="CZ54" s="2246"/>
      <c r="DA54" s="3032" t="s">
        <v>99</v>
      </c>
      <c r="DB54" s="2439">
        <v>29</v>
      </c>
      <c r="DC54" s="2439" t="s">
        <v>101</v>
      </c>
      <c r="DD54" s="2440">
        <v>43453</v>
      </c>
      <c r="DE54" s="2276">
        <v>300</v>
      </c>
      <c r="DF54" s="2276" t="s">
        <v>96</v>
      </c>
      <c r="DG54" s="2441">
        <v>10.6</v>
      </c>
      <c r="DH54" s="2442">
        <v>43511</v>
      </c>
      <c r="DI54" s="2440">
        <v>43514</v>
      </c>
      <c r="DJ54" s="2439">
        <v>53962</v>
      </c>
      <c r="DK54" s="2278">
        <v>307.05</v>
      </c>
      <c r="DL54" s="2280">
        <f>(DK54-DE53)</f>
        <v>7.0500000000000114</v>
      </c>
      <c r="DM54" s="2281">
        <f>(DK54*DG53)</f>
        <v>3254.73</v>
      </c>
      <c r="DN54" s="2280">
        <f t="shared" si="15"/>
        <v>162.73650000000001</v>
      </c>
      <c r="DO54" s="2282"/>
    </row>
    <row r="55" spans="2:119" ht="18.600000000000001" thickBot="1">
      <c r="U55" s="179"/>
      <c r="V55" s="8791"/>
      <c r="W55" s="8792"/>
      <c r="X55" s="8792"/>
      <c r="Y55" s="8792"/>
      <c r="Z55" s="8792"/>
      <c r="AA55" s="8792"/>
      <c r="AB55" s="8792"/>
      <c r="AC55" s="8792"/>
      <c r="AD55" s="8792"/>
      <c r="AE55" s="8792"/>
      <c r="AF55" s="8792"/>
      <c r="AG55" s="8793"/>
      <c r="AH55" s="1226"/>
      <c r="AK55" s="2015" t="s">
        <v>592</v>
      </c>
      <c r="AL55" s="2612"/>
      <c r="AM55" s="2013">
        <f>(EG316)</f>
        <v>0</v>
      </c>
      <c r="AN55" s="2013">
        <f>(EG336)</f>
        <v>0</v>
      </c>
      <c r="AO55" s="2013">
        <f>(EG349)</f>
        <v>0</v>
      </c>
      <c r="AP55" s="88"/>
      <c r="AQ55" s="2013">
        <f>(EG376)</f>
        <v>0</v>
      </c>
      <c r="AR55" s="2013"/>
      <c r="AS55" s="2013"/>
      <c r="AT55" s="2013"/>
      <c r="AU55" s="2013"/>
      <c r="AV55" s="2013"/>
      <c r="AW55" s="2674"/>
      <c r="AX55" s="86"/>
      <c r="AY55" s="2030"/>
      <c r="AZ55" s="3898"/>
      <c r="BA55" s="3898"/>
      <c r="BB55" s="3899" t="s">
        <v>14</v>
      </c>
      <c r="BC55" s="3899" t="s">
        <v>12</v>
      </c>
      <c r="BD55" s="3899"/>
      <c r="BE55" s="3898"/>
      <c r="BF55" s="3899" t="s">
        <v>15</v>
      </c>
      <c r="BG55" s="3899" t="s">
        <v>16</v>
      </c>
      <c r="BH55" s="3899" t="s">
        <v>12</v>
      </c>
      <c r="BI55" s="3899" t="s">
        <v>12</v>
      </c>
      <c r="BJ55" s="3898"/>
      <c r="BK55" s="3898"/>
      <c r="BL55" s="3898"/>
      <c r="BM55" s="3898"/>
      <c r="BN55" s="3899" t="s">
        <v>17</v>
      </c>
      <c r="BO55" s="3899"/>
      <c r="BP55" s="2024"/>
      <c r="BQ55" s="2837"/>
      <c r="BR55" s="2967" t="s">
        <v>427</v>
      </c>
      <c r="BS55" s="2885">
        <v>5</v>
      </c>
      <c r="BT55" s="2886" t="s">
        <v>101</v>
      </c>
      <c r="BU55" s="2887">
        <v>43123</v>
      </c>
      <c r="BV55" s="2886">
        <v>10</v>
      </c>
      <c r="BW55" s="2888" t="s">
        <v>35</v>
      </c>
      <c r="BX55" s="2889">
        <v>300</v>
      </c>
      <c r="BY55" s="2886" t="s">
        <v>78</v>
      </c>
      <c r="BZ55" s="2890">
        <v>43126</v>
      </c>
      <c r="CA55" s="2887">
        <v>43126</v>
      </c>
      <c r="CB55" s="2886">
        <v>2747</v>
      </c>
      <c r="CC55" s="2891">
        <v>10000</v>
      </c>
      <c r="CD55" s="2891">
        <f t="shared" si="17"/>
        <v>0</v>
      </c>
      <c r="CE55" s="2892">
        <f t="shared" si="18"/>
        <v>3000</v>
      </c>
      <c r="CF55" s="2894">
        <f t="shared" si="19"/>
        <v>150</v>
      </c>
      <c r="CG55" s="2150"/>
      <c r="CI55" s="2250" t="s">
        <v>596</v>
      </c>
      <c r="CJ55" s="2246"/>
      <c r="CK55" s="2246"/>
      <c r="CL55" s="2246"/>
      <c r="CM55" s="2246"/>
      <c r="CN55" s="2246"/>
      <c r="CO55" s="2246"/>
      <c r="CP55" s="2246"/>
      <c r="CQ55" s="2246"/>
      <c r="CR55" s="2246"/>
      <c r="CS55" s="2246"/>
      <c r="CT55" s="2246"/>
      <c r="CU55" s="2246"/>
      <c r="CV55" s="2246"/>
      <c r="CW55" s="2246"/>
      <c r="CX55" s="2246"/>
      <c r="CY55" s="2246"/>
      <c r="CZ55" s="2246"/>
      <c r="DA55" s="3032" t="s">
        <v>99</v>
      </c>
      <c r="DB55" s="2439">
        <v>30</v>
      </c>
      <c r="DC55" s="2439" t="s">
        <v>101</v>
      </c>
      <c r="DD55" s="2440">
        <v>43453</v>
      </c>
      <c r="DE55" s="2276">
        <v>300</v>
      </c>
      <c r="DF55" s="2276" t="s">
        <v>96</v>
      </c>
      <c r="DG55" s="2441">
        <v>10.6</v>
      </c>
      <c r="DH55" s="2442">
        <v>43532</v>
      </c>
      <c r="DI55" s="2440">
        <v>43532</v>
      </c>
      <c r="DJ55" s="2439">
        <v>54121</v>
      </c>
      <c r="DK55" s="2278">
        <v>305.87</v>
      </c>
      <c r="DL55" s="2280">
        <f>(DK55-DE54)</f>
        <v>5.8700000000000045</v>
      </c>
      <c r="DM55" s="2281">
        <f>(DK55*DG54)</f>
        <v>3242.2219999999998</v>
      </c>
      <c r="DN55" s="2280">
        <f t="shared" si="15"/>
        <v>162.11109999999999</v>
      </c>
      <c r="DO55" s="2282"/>
    </row>
    <row r="56" spans="2:119" ht="15" thickBot="1">
      <c r="U56" s="179"/>
      <c r="V56" s="8788"/>
      <c r="W56" s="8789"/>
      <c r="X56" s="8789"/>
      <c r="Y56" s="8789"/>
      <c r="Z56" s="8789"/>
      <c r="AA56" s="8789"/>
      <c r="AB56" s="8789"/>
      <c r="AC56" s="8789"/>
      <c r="AD56" s="8789"/>
      <c r="AE56" s="8789"/>
      <c r="AF56" s="8789"/>
      <c r="AG56" s="8790"/>
      <c r="AH56" s="1226"/>
      <c r="AK56" s="2015"/>
      <c r="AL56" s="2612"/>
      <c r="AM56" s="2013"/>
      <c r="AN56" s="2013"/>
      <c r="AO56" s="2013"/>
      <c r="AP56" s="2013"/>
      <c r="AQ56" s="2013"/>
      <c r="AR56" s="2013"/>
      <c r="AS56" s="2013"/>
      <c r="AT56" s="2013"/>
      <c r="AU56" s="2013"/>
      <c r="AV56" s="2013"/>
      <c r="AW56" s="2674"/>
      <c r="AX56" s="86"/>
      <c r="AY56" s="2032" t="s">
        <v>3</v>
      </c>
      <c r="AZ56" s="3292" t="s">
        <v>4</v>
      </c>
      <c r="BA56" s="3890" t="s">
        <v>18</v>
      </c>
      <c r="BB56" s="3890" t="s">
        <v>19</v>
      </c>
      <c r="BC56" s="3890" t="s">
        <v>19</v>
      </c>
      <c r="BD56" s="3890" t="s">
        <v>20</v>
      </c>
      <c r="BE56" s="3890" t="s">
        <v>21</v>
      </c>
      <c r="BF56" s="3890" t="s">
        <v>22</v>
      </c>
      <c r="BG56" s="3890" t="s">
        <v>19</v>
      </c>
      <c r="BH56" s="3890" t="s">
        <v>23</v>
      </c>
      <c r="BI56" s="3890" t="s">
        <v>23</v>
      </c>
      <c r="BJ56" s="3890" t="s">
        <v>24</v>
      </c>
      <c r="BK56" s="3890" t="s">
        <v>20</v>
      </c>
      <c r="BL56" s="3890" t="s">
        <v>25</v>
      </c>
      <c r="BM56" s="3890" t="s">
        <v>0</v>
      </c>
      <c r="BN56" s="3890" t="s">
        <v>11</v>
      </c>
      <c r="BO56" s="3890" t="s">
        <v>26</v>
      </c>
      <c r="BP56" s="2024"/>
      <c r="BQ56" s="2938"/>
      <c r="BR56" s="2069" t="s">
        <v>427</v>
      </c>
      <c r="BS56" s="2750">
        <v>6</v>
      </c>
      <c r="BT56" s="2050" t="s">
        <v>101</v>
      </c>
      <c r="BU56" s="2051">
        <v>43206</v>
      </c>
      <c r="BV56" s="2050">
        <v>10</v>
      </c>
      <c r="BW56" s="2052" t="s">
        <v>35</v>
      </c>
      <c r="BX56" s="2053">
        <v>300</v>
      </c>
      <c r="BY56" s="2050" t="s">
        <v>78</v>
      </c>
      <c r="BZ56" s="2054">
        <v>43213</v>
      </c>
      <c r="CA56" s="2051">
        <v>43210</v>
      </c>
      <c r="CB56" s="2050">
        <v>10136</v>
      </c>
      <c r="CC56" s="2055">
        <v>10000</v>
      </c>
      <c r="CD56" s="2055">
        <f t="shared" si="17"/>
        <v>0</v>
      </c>
      <c r="CE56" s="2056">
        <f t="shared" si="18"/>
        <v>3000</v>
      </c>
      <c r="CF56" s="2058">
        <f t="shared" si="19"/>
        <v>150</v>
      </c>
      <c r="CG56" s="2150"/>
      <c r="CI56" s="3615"/>
      <c r="CJ56" s="2365"/>
      <c r="CK56" s="2365"/>
      <c r="CL56" s="3616" t="s">
        <v>14</v>
      </c>
      <c r="CM56" s="3616" t="s">
        <v>12</v>
      </c>
      <c r="CN56" s="3616"/>
      <c r="CO56" s="2365"/>
      <c r="CP56" s="3616" t="s">
        <v>15</v>
      </c>
      <c r="CQ56" s="3616" t="s">
        <v>12</v>
      </c>
      <c r="CR56" s="3616" t="s">
        <v>12</v>
      </c>
      <c r="CS56" s="2365"/>
      <c r="CT56" s="2365"/>
      <c r="CU56" s="2365"/>
      <c r="CV56" s="2365"/>
      <c r="CW56" s="3616" t="s">
        <v>17</v>
      </c>
      <c r="CX56" s="2366"/>
      <c r="CY56" s="2246"/>
      <c r="CZ56" s="2246"/>
      <c r="DA56" s="3032" t="s">
        <v>99</v>
      </c>
      <c r="DB56" s="2439">
        <v>31</v>
      </c>
      <c r="DC56" s="2439" t="s">
        <v>101</v>
      </c>
      <c r="DD56" s="2440">
        <v>43538</v>
      </c>
      <c r="DE56" s="2276">
        <v>400</v>
      </c>
      <c r="DF56" s="2276" t="s">
        <v>96</v>
      </c>
      <c r="DG56" s="2441">
        <v>10.6</v>
      </c>
      <c r="DH56" s="2442">
        <v>43536</v>
      </c>
      <c r="DI56" s="2440">
        <v>43538</v>
      </c>
      <c r="DJ56" s="2439">
        <v>54196</v>
      </c>
      <c r="DK56" s="2278">
        <v>409.91</v>
      </c>
      <c r="DL56" s="2280">
        <f t="shared" ref="DL56:DL75" si="21">(DK56-DE56)</f>
        <v>9.910000000000025</v>
      </c>
      <c r="DM56" s="2281">
        <f t="shared" ref="DM56:DM61" si="22">(DK56*DG54)</f>
        <v>4345.0460000000003</v>
      </c>
      <c r="DN56" s="2280">
        <f t="shared" si="15"/>
        <v>217.25230000000002</v>
      </c>
      <c r="DO56" s="3221"/>
    </row>
    <row r="57" spans="2:119" ht="15" thickBot="1">
      <c r="U57" s="547"/>
      <c r="V57" s="999"/>
      <c r="W57" s="999"/>
      <c r="X57" s="999"/>
      <c r="Y57" s="999"/>
      <c r="Z57" s="999"/>
      <c r="AA57" s="999"/>
      <c r="AB57" s="999"/>
      <c r="AC57" s="999"/>
      <c r="AD57" s="999"/>
      <c r="AE57" s="999"/>
      <c r="AF57" s="999"/>
      <c r="AG57" s="999"/>
      <c r="AH57" s="1308"/>
      <c r="AK57" s="2015" t="s">
        <v>593</v>
      </c>
      <c r="AL57" s="2831"/>
      <c r="AM57" s="2013">
        <f>(CW408)</f>
        <v>0</v>
      </c>
      <c r="AN57" s="2013">
        <f>(CW421)</f>
        <v>0</v>
      </c>
      <c r="AO57" s="2013">
        <f>(CW436)</f>
        <v>0</v>
      </c>
      <c r="AP57" s="2013">
        <f>(CW449)</f>
        <v>0</v>
      </c>
      <c r="AQ57" s="2013">
        <f>(CW473)</f>
        <v>2438.2959079999996</v>
      </c>
      <c r="AR57" s="2013">
        <f>(CW485)</f>
        <v>0</v>
      </c>
      <c r="AS57" s="2013">
        <f>(CW498)</f>
        <v>0</v>
      </c>
      <c r="AT57" s="2013">
        <f>(CW511)</f>
        <v>0</v>
      </c>
      <c r="AU57" s="2013">
        <f>(CW524)</f>
        <v>0</v>
      </c>
      <c r="AV57" s="2013"/>
      <c r="AW57" s="2674"/>
      <c r="AX57" s="86"/>
      <c r="AY57" s="2094"/>
      <c r="AZ57" s="3892"/>
      <c r="BA57" s="3892"/>
      <c r="BB57" s="3893" t="s">
        <v>3</v>
      </c>
      <c r="BC57" s="3893" t="s">
        <v>18</v>
      </c>
      <c r="BD57" s="3893"/>
      <c r="BE57" s="3892"/>
      <c r="BF57" s="3893" t="s">
        <v>21</v>
      </c>
      <c r="BG57" s="3893" t="s">
        <v>3</v>
      </c>
      <c r="BH57" s="3893" t="s">
        <v>27</v>
      </c>
      <c r="BI57" s="3893" t="s">
        <v>28</v>
      </c>
      <c r="BJ57" s="3892"/>
      <c r="BK57" s="3892"/>
      <c r="BL57" s="3892"/>
      <c r="BM57" s="3892"/>
      <c r="BN57" s="3893" t="s">
        <v>30</v>
      </c>
      <c r="BO57" s="3890"/>
      <c r="BP57" s="2024"/>
      <c r="BQ57" s="2939"/>
      <c r="BR57" s="2069" t="s">
        <v>427</v>
      </c>
      <c r="BS57" s="2750">
        <v>7</v>
      </c>
      <c r="BT57" s="2050" t="s">
        <v>101</v>
      </c>
      <c r="BU57" s="2051">
        <v>43307</v>
      </c>
      <c r="BV57" s="2050">
        <v>10</v>
      </c>
      <c r="BW57" s="2052" t="s">
        <v>35</v>
      </c>
      <c r="BX57" s="2053">
        <v>300</v>
      </c>
      <c r="BY57" s="2050" t="s">
        <v>78</v>
      </c>
      <c r="BZ57" s="2054">
        <v>43311</v>
      </c>
      <c r="CA57" s="2051">
        <v>43308</v>
      </c>
      <c r="CB57" s="2050">
        <v>10398</v>
      </c>
      <c r="CC57" s="2055">
        <v>10000</v>
      </c>
      <c r="CD57" s="2055">
        <f t="shared" si="17"/>
        <v>0</v>
      </c>
      <c r="CE57" s="2056">
        <f t="shared" si="18"/>
        <v>3000</v>
      </c>
      <c r="CF57" s="2058">
        <f t="shared" si="19"/>
        <v>150</v>
      </c>
      <c r="CG57" s="2150"/>
      <c r="CI57" s="3618" t="s">
        <v>3</v>
      </c>
      <c r="CJ57" s="2256" t="s">
        <v>4</v>
      </c>
      <c r="CK57" s="3947" t="s">
        <v>967</v>
      </c>
      <c r="CL57" s="2257" t="s">
        <v>19</v>
      </c>
      <c r="CM57" s="2257" t="s">
        <v>19</v>
      </c>
      <c r="CN57" s="2257" t="s">
        <v>20</v>
      </c>
      <c r="CO57" s="2257" t="s">
        <v>21</v>
      </c>
      <c r="CP57" s="2257" t="s">
        <v>22</v>
      </c>
      <c r="CQ57" s="2257" t="s">
        <v>23</v>
      </c>
      <c r="CR57" s="2257" t="s">
        <v>23</v>
      </c>
      <c r="CS57" s="2257" t="s">
        <v>24</v>
      </c>
      <c r="CT57" s="2257" t="s">
        <v>20</v>
      </c>
      <c r="CU57" s="2257" t="s">
        <v>25</v>
      </c>
      <c r="CV57" s="2257" t="s">
        <v>0</v>
      </c>
      <c r="CW57" s="2257" t="s">
        <v>11</v>
      </c>
      <c r="CX57" s="3619" t="s">
        <v>26</v>
      </c>
      <c r="CY57" s="2246"/>
      <c r="CZ57" s="2246"/>
      <c r="DA57" s="3032" t="s">
        <v>99</v>
      </c>
      <c r="DB57" s="2439">
        <v>32</v>
      </c>
      <c r="DC57" s="2439" t="s">
        <v>101</v>
      </c>
      <c r="DD57" s="2440">
        <v>43538</v>
      </c>
      <c r="DE57" s="2276">
        <v>400</v>
      </c>
      <c r="DF57" s="2276" t="s">
        <v>96</v>
      </c>
      <c r="DG57" s="2441">
        <v>10.6</v>
      </c>
      <c r="DH57" s="2442">
        <v>43546</v>
      </c>
      <c r="DI57" s="2440">
        <v>43546</v>
      </c>
      <c r="DJ57" s="2439">
        <v>54257</v>
      </c>
      <c r="DK57" s="2278">
        <v>402.64</v>
      </c>
      <c r="DL57" s="2280">
        <f t="shared" si="21"/>
        <v>2.6399999999999864</v>
      </c>
      <c r="DM57" s="2281">
        <f t="shared" si="22"/>
        <v>4267.9839999999995</v>
      </c>
      <c r="DN57" s="2280">
        <f t="shared" si="15"/>
        <v>213.39919999999998</v>
      </c>
      <c r="DO57" s="2282"/>
    </row>
    <row r="58" spans="2:119" ht="15" thickBot="1">
      <c r="AK58" s="3130"/>
      <c r="AL58" s="338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339"/>
      <c r="AX58" s="86"/>
      <c r="AY58" s="2121" t="s">
        <v>493</v>
      </c>
      <c r="AZ58" s="2122" t="s">
        <v>495</v>
      </c>
      <c r="BA58" s="2198">
        <v>3</v>
      </c>
      <c r="BB58" s="2122">
        <v>16975</v>
      </c>
      <c r="BC58" s="2174">
        <v>42822</v>
      </c>
      <c r="BD58" s="2172">
        <v>70</v>
      </c>
      <c r="BE58" s="2122" t="s">
        <v>35</v>
      </c>
      <c r="BF58" s="2175">
        <v>200</v>
      </c>
      <c r="BG58" s="2122">
        <v>1010506</v>
      </c>
      <c r="BH58" s="2200">
        <v>42832</v>
      </c>
      <c r="BI58" s="2174">
        <v>42832</v>
      </c>
      <c r="BJ58" s="2122">
        <v>9555</v>
      </c>
      <c r="BK58" s="2172">
        <v>70000</v>
      </c>
      <c r="BL58" s="2172">
        <f t="shared" ref="BL58:BL64" si="23">(BK58-BD58*1000)</f>
        <v>0</v>
      </c>
      <c r="BM58" s="2173">
        <f t="shared" ref="BM58:BM64" si="24">(BK58*BF58/1000)</f>
        <v>14000</v>
      </c>
      <c r="BN58" s="2175">
        <f t="shared" ref="BN58:BN64" si="25">(BM58*0.05)</f>
        <v>700</v>
      </c>
      <c r="BO58" s="2046" t="s">
        <v>8</v>
      </c>
      <c r="BP58" s="2024"/>
      <c r="BQ58" s="2939"/>
      <c r="BR58" s="2069" t="s">
        <v>808</v>
      </c>
      <c r="BS58" s="2809">
        <v>8</v>
      </c>
      <c r="BT58" s="2071" t="s">
        <v>36</v>
      </c>
      <c r="BU58" s="2072">
        <v>43430</v>
      </c>
      <c r="BV58" s="2071">
        <v>10</v>
      </c>
      <c r="BW58" s="2039" t="s">
        <v>35</v>
      </c>
      <c r="BX58" s="2073">
        <v>335</v>
      </c>
      <c r="BY58" s="2071" t="s">
        <v>78</v>
      </c>
      <c r="BZ58" s="2074">
        <v>43437</v>
      </c>
      <c r="CA58" s="2072">
        <v>43438</v>
      </c>
      <c r="CB58" s="2071">
        <v>10635</v>
      </c>
      <c r="CC58" s="2041">
        <v>10000</v>
      </c>
      <c r="CD58" s="2041">
        <f t="shared" si="17"/>
        <v>0</v>
      </c>
      <c r="CE58" s="2045">
        <f t="shared" si="18"/>
        <v>3350</v>
      </c>
      <c r="CF58" s="2042">
        <f t="shared" si="19"/>
        <v>167.5</v>
      </c>
      <c r="CG58" s="2150"/>
      <c r="CI58" s="3620"/>
      <c r="CJ58" s="2259"/>
      <c r="CK58" s="2259"/>
      <c r="CL58" s="2260" t="s">
        <v>3</v>
      </c>
      <c r="CM58" s="2260" t="s">
        <v>18</v>
      </c>
      <c r="CN58" s="2260"/>
      <c r="CO58" s="2259"/>
      <c r="CP58" s="2260" t="s">
        <v>21</v>
      </c>
      <c r="CQ58" s="2260" t="s">
        <v>27</v>
      </c>
      <c r="CR58" s="2260" t="s">
        <v>28</v>
      </c>
      <c r="CS58" s="2259"/>
      <c r="CT58" s="2259"/>
      <c r="CU58" s="2259"/>
      <c r="CV58" s="2259"/>
      <c r="CW58" s="2260" t="s">
        <v>30</v>
      </c>
      <c r="CX58" s="2369"/>
      <c r="CY58" s="2246"/>
      <c r="CZ58" s="2246"/>
      <c r="DA58" s="3032" t="s">
        <v>99</v>
      </c>
      <c r="DB58" s="2439">
        <v>33</v>
      </c>
      <c r="DC58" s="2439" t="s">
        <v>101</v>
      </c>
      <c r="DD58" s="2440">
        <v>43538</v>
      </c>
      <c r="DE58" s="2276">
        <v>500</v>
      </c>
      <c r="DF58" s="2276" t="s">
        <v>96</v>
      </c>
      <c r="DG58" s="2441">
        <v>10.6</v>
      </c>
      <c r="DH58" s="2442">
        <v>43563</v>
      </c>
      <c r="DI58" s="2440">
        <v>43563</v>
      </c>
      <c r="DJ58" s="2439">
        <v>54398</v>
      </c>
      <c r="DK58" s="2278">
        <v>506.65</v>
      </c>
      <c r="DL58" s="2280">
        <f t="shared" si="21"/>
        <v>6.6499999999999773</v>
      </c>
      <c r="DM58" s="2281">
        <f t="shared" si="22"/>
        <v>5370.49</v>
      </c>
      <c r="DN58" s="2280">
        <f t="shared" si="15"/>
        <v>268.52449999999999</v>
      </c>
      <c r="DO58" s="2282"/>
    </row>
    <row r="59" spans="2:119">
      <c r="AK59" s="2015" t="s">
        <v>944</v>
      </c>
      <c r="AL59" s="338"/>
      <c r="AM59" s="182"/>
      <c r="AN59" s="182"/>
      <c r="AO59" s="2013"/>
      <c r="AP59" s="2013"/>
      <c r="AQ59" s="182"/>
      <c r="AR59" s="182"/>
      <c r="AS59" s="182"/>
      <c r="AT59" s="182"/>
      <c r="AU59" s="182"/>
      <c r="AV59" s="182"/>
      <c r="AW59" s="339"/>
      <c r="AX59" s="86"/>
      <c r="AY59" s="2123" t="s">
        <v>471</v>
      </c>
      <c r="AZ59" s="2063" t="s">
        <v>436</v>
      </c>
      <c r="BA59" s="2124">
        <v>6</v>
      </c>
      <c r="BB59" s="2063" t="s">
        <v>36</v>
      </c>
      <c r="BC59" s="2067">
        <v>42824</v>
      </c>
      <c r="BD59" s="2065">
        <v>20</v>
      </c>
      <c r="BE59" s="2063" t="s">
        <v>35</v>
      </c>
      <c r="BF59" s="2068">
        <v>270</v>
      </c>
      <c r="BG59" s="2125"/>
      <c r="BH59" s="2126">
        <v>42832</v>
      </c>
      <c r="BI59" s="2067">
        <v>42832</v>
      </c>
      <c r="BJ59" s="2063">
        <v>1849</v>
      </c>
      <c r="BK59" s="2065">
        <v>20000</v>
      </c>
      <c r="BL59" s="2065">
        <f t="shared" si="23"/>
        <v>0</v>
      </c>
      <c r="BM59" s="2066">
        <f t="shared" si="24"/>
        <v>5400</v>
      </c>
      <c r="BN59" s="2068">
        <f t="shared" si="25"/>
        <v>270</v>
      </c>
      <c r="BO59" s="2682" t="s">
        <v>8</v>
      </c>
      <c r="BP59" s="2024"/>
      <c r="BQ59" s="3906"/>
      <c r="BR59" s="2069" t="s">
        <v>808</v>
      </c>
      <c r="BS59" s="2809">
        <v>9</v>
      </c>
      <c r="BT59" s="2071" t="s">
        <v>101</v>
      </c>
      <c r="BU59" s="2072">
        <v>43504</v>
      </c>
      <c r="BV59" s="2071">
        <v>10</v>
      </c>
      <c r="BW59" s="2039" t="s">
        <v>35</v>
      </c>
      <c r="BX59" s="2073">
        <v>335</v>
      </c>
      <c r="BY59" s="2071" t="s">
        <v>78</v>
      </c>
      <c r="BZ59" s="2074">
        <v>43508</v>
      </c>
      <c r="CA59" s="2072">
        <v>43524</v>
      </c>
      <c r="CB59" s="2071">
        <v>3662</v>
      </c>
      <c r="CC59" s="2041">
        <v>10000</v>
      </c>
      <c r="CD59" s="2041">
        <f t="shared" si="17"/>
        <v>0</v>
      </c>
      <c r="CE59" s="2045">
        <f t="shared" si="18"/>
        <v>3350</v>
      </c>
      <c r="CF59" s="2042">
        <f t="shared" si="19"/>
        <v>167.5</v>
      </c>
      <c r="CG59" s="2150"/>
      <c r="CI59" s="2667" t="s">
        <v>580</v>
      </c>
      <c r="CJ59" s="2379" t="s">
        <v>99</v>
      </c>
      <c r="CK59" s="2276">
        <v>3</v>
      </c>
      <c r="CL59" s="2276" t="s">
        <v>55</v>
      </c>
      <c r="CM59" s="2277">
        <v>42898</v>
      </c>
      <c r="CN59" s="2429">
        <v>500</v>
      </c>
      <c r="CO59" s="2285" t="s">
        <v>96</v>
      </c>
      <c r="CP59" s="2278">
        <v>8.6999999999999993</v>
      </c>
      <c r="CQ59" s="2672">
        <v>42908</v>
      </c>
      <c r="CR59" s="2277">
        <v>42915</v>
      </c>
      <c r="CS59" s="2276">
        <v>47649</v>
      </c>
      <c r="CT59" s="2286">
        <v>494.8</v>
      </c>
      <c r="CU59" s="2280">
        <f>(CT59-CN59)</f>
        <v>-5.1999999999999886</v>
      </c>
      <c r="CV59" s="2281">
        <f>(CT59*CP59)</f>
        <v>4304.7599999999993</v>
      </c>
      <c r="CW59" s="2280">
        <f>(CV59*0.035)</f>
        <v>150.66659999999999</v>
      </c>
      <c r="CX59" s="2273"/>
      <c r="CY59" s="2246"/>
      <c r="CZ59" s="2246"/>
      <c r="DA59" s="3032" t="s">
        <v>99</v>
      </c>
      <c r="DB59" s="2439">
        <v>34</v>
      </c>
      <c r="DC59" s="2439" t="s">
        <v>101</v>
      </c>
      <c r="DD59" s="2440">
        <v>43538</v>
      </c>
      <c r="DE59" s="2276">
        <v>500</v>
      </c>
      <c r="DF59" s="2276" t="s">
        <v>96</v>
      </c>
      <c r="DG59" s="2441">
        <v>10.6</v>
      </c>
      <c r="DH59" s="2442">
        <v>43577</v>
      </c>
      <c r="DI59" s="2440">
        <v>43565</v>
      </c>
      <c r="DJ59" s="2439">
        <v>54437</v>
      </c>
      <c r="DK59" s="2278">
        <v>506.28</v>
      </c>
      <c r="DL59" s="2280">
        <f t="shared" si="21"/>
        <v>6.2799999999999727</v>
      </c>
      <c r="DM59" s="2281">
        <f t="shared" si="22"/>
        <v>5366.5679999999993</v>
      </c>
      <c r="DN59" s="2280">
        <f t="shared" si="15"/>
        <v>268.32839999999999</v>
      </c>
      <c r="DO59" s="2282"/>
    </row>
    <row r="60" spans="2:119" ht="15" thickBot="1">
      <c r="AK60" s="2015"/>
      <c r="AL60" s="2612"/>
      <c r="AM60" s="2013"/>
      <c r="AN60" s="2013"/>
      <c r="AO60" s="2013"/>
      <c r="AP60" s="2013"/>
      <c r="AQ60" s="2013"/>
      <c r="AR60" s="2013"/>
      <c r="AS60" s="2013"/>
      <c r="AT60" s="2013"/>
      <c r="AU60" s="2013"/>
      <c r="AV60" s="2013"/>
      <c r="AW60" s="2674"/>
      <c r="AX60" s="86"/>
      <c r="AY60" s="2143" t="s">
        <v>589</v>
      </c>
      <c r="AZ60" s="2071" t="s">
        <v>427</v>
      </c>
      <c r="BA60" s="2070" t="s">
        <v>603</v>
      </c>
      <c r="BB60" s="2071" t="s">
        <v>101</v>
      </c>
      <c r="BC60" s="2072">
        <v>42835</v>
      </c>
      <c r="BD60" s="2071">
        <v>10</v>
      </c>
      <c r="BE60" s="2039" t="s">
        <v>35</v>
      </c>
      <c r="BF60" s="2073">
        <v>335</v>
      </c>
      <c r="BG60" s="2071" t="s">
        <v>78</v>
      </c>
      <c r="BH60" s="3509">
        <v>42839</v>
      </c>
      <c r="BI60" s="2072">
        <v>42838</v>
      </c>
      <c r="BJ60" s="2071">
        <v>1874</v>
      </c>
      <c r="BK60" s="2041">
        <v>10000</v>
      </c>
      <c r="BL60" s="2041">
        <f t="shared" si="23"/>
        <v>0</v>
      </c>
      <c r="BM60" s="2045">
        <f t="shared" si="24"/>
        <v>3350</v>
      </c>
      <c r="BN60" s="2042">
        <f t="shared" si="25"/>
        <v>167.5</v>
      </c>
      <c r="BO60" s="2059" t="s">
        <v>479</v>
      </c>
      <c r="BP60" s="2024"/>
      <c r="BQ60" s="2939"/>
      <c r="BR60" s="2069" t="s">
        <v>808</v>
      </c>
      <c r="BS60" s="2809">
        <v>10</v>
      </c>
      <c r="BT60" s="2071" t="s">
        <v>101</v>
      </c>
      <c r="BU60" s="2072">
        <v>43676</v>
      </c>
      <c r="BV60" s="2071">
        <v>10</v>
      </c>
      <c r="BW60" s="2039" t="s">
        <v>35</v>
      </c>
      <c r="BX60" s="2073">
        <v>335</v>
      </c>
      <c r="BY60" s="2071" t="s">
        <v>78</v>
      </c>
      <c r="BZ60" s="2074">
        <v>43679</v>
      </c>
      <c r="CA60" s="2072">
        <v>43679</v>
      </c>
      <c r="CB60" s="2071">
        <v>3874</v>
      </c>
      <c r="CC60" s="2041">
        <v>10000</v>
      </c>
      <c r="CD60" s="2041">
        <f t="shared" si="17"/>
        <v>0</v>
      </c>
      <c r="CE60" s="2045">
        <f t="shared" si="18"/>
        <v>3350</v>
      </c>
      <c r="CF60" s="2042">
        <f t="shared" si="19"/>
        <v>167.5</v>
      </c>
      <c r="CG60" s="2150"/>
      <c r="CI60" s="2288"/>
      <c r="CJ60" s="2327"/>
      <c r="CK60" s="2328"/>
      <c r="CL60" s="2328"/>
      <c r="CM60" s="2329"/>
      <c r="CN60" s="2328"/>
      <c r="CO60" s="2328"/>
      <c r="CP60" s="2330"/>
      <c r="CQ60" s="2331"/>
      <c r="CR60" s="2329"/>
      <c r="CS60" s="2328"/>
      <c r="CT60" s="2330"/>
      <c r="CU60" s="2332"/>
      <c r="CV60" s="2333"/>
      <c r="CW60" s="2332"/>
      <c r="CX60" s="2282"/>
      <c r="CY60" s="2246"/>
      <c r="CZ60" s="2246"/>
      <c r="DA60" s="3032" t="s">
        <v>99</v>
      </c>
      <c r="DB60" s="2439">
        <v>35</v>
      </c>
      <c r="DC60" s="2439" t="s">
        <v>101</v>
      </c>
      <c r="DD60" s="2440">
        <v>43538</v>
      </c>
      <c r="DE60" s="2276">
        <v>500</v>
      </c>
      <c r="DF60" s="2276" t="s">
        <v>96</v>
      </c>
      <c r="DG60" s="2441">
        <v>10.6</v>
      </c>
      <c r="DH60" s="2442">
        <v>43581</v>
      </c>
      <c r="DI60" s="2440">
        <v>43571</v>
      </c>
      <c r="DJ60" s="2439">
        <v>54491</v>
      </c>
      <c r="DK60" s="2278">
        <v>499.13</v>
      </c>
      <c r="DL60" s="2280">
        <f t="shared" si="21"/>
        <v>-0.87000000000000455</v>
      </c>
      <c r="DM60" s="2281">
        <f t="shared" si="22"/>
        <v>5290.7779999999993</v>
      </c>
      <c r="DN60" s="2280">
        <f t="shared" si="15"/>
        <v>264.53889999999996</v>
      </c>
      <c r="DO60" s="2282"/>
    </row>
    <row r="61" spans="2:119" ht="15" thickBot="1">
      <c r="U61" s="546"/>
      <c r="V61" s="1410"/>
      <c r="W61" s="1410"/>
      <c r="X61" s="1410"/>
      <c r="Y61" s="1410"/>
      <c r="Z61" s="1410"/>
      <c r="AA61" s="1410"/>
      <c r="AB61" s="1410"/>
      <c r="AC61" s="1410"/>
      <c r="AD61" s="1410"/>
      <c r="AE61" s="1410"/>
      <c r="AF61" s="1410"/>
      <c r="AG61" s="1410"/>
      <c r="AH61" s="1411"/>
      <c r="AK61" s="2015"/>
      <c r="AL61" s="2612"/>
      <c r="AM61" s="2013"/>
      <c r="AN61" s="2013"/>
      <c r="AO61" s="2013"/>
      <c r="AP61" s="2013"/>
      <c r="AQ61" s="2013"/>
      <c r="AR61" s="2013"/>
      <c r="AS61" s="2013"/>
      <c r="AT61" s="2013"/>
      <c r="AU61" s="2013"/>
      <c r="AV61" s="2013"/>
      <c r="AW61" s="2674"/>
      <c r="AX61" s="86"/>
      <c r="AY61" s="2123" t="s">
        <v>604</v>
      </c>
      <c r="AZ61" s="2039" t="s">
        <v>558</v>
      </c>
      <c r="BA61" s="2049" t="s">
        <v>414</v>
      </c>
      <c r="BB61" s="2050" t="s">
        <v>101</v>
      </c>
      <c r="BC61" s="2051">
        <v>42835</v>
      </c>
      <c r="BD61" s="2050">
        <v>10</v>
      </c>
      <c r="BE61" s="2052" t="s">
        <v>35</v>
      </c>
      <c r="BF61" s="2053">
        <v>154</v>
      </c>
      <c r="BG61" s="2050" t="s">
        <v>78</v>
      </c>
      <c r="BH61" s="3573">
        <v>42839</v>
      </c>
      <c r="BI61" s="2051">
        <v>42838</v>
      </c>
      <c r="BJ61" s="2050">
        <v>1873</v>
      </c>
      <c r="BK61" s="2055">
        <v>10000</v>
      </c>
      <c r="BL61" s="2055">
        <f t="shared" si="23"/>
        <v>0</v>
      </c>
      <c r="BM61" s="2056">
        <f t="shared" si="24"/>
        <v>1540</v>
      </c>
      <c r="BN61" s="2058">
        <f t="shared" si="25"/>
        <v>77</v>
      </c>
      <c r="BO61" s="2059" t="s">
        <v>479</v>
      </c>
      <c r="BP61" s="2024"/>
      <c r="BQ61" s="2938"/>
      <c r="BR61" s="2069" t="s">
        <v>808</v>
      </c>
      <c r="BS61" s="2809">
        <v>11</v>
      </c>
      <c r="BT61" s="2071" t="s">
        <v>796</v>
      </c>
      <c r="BU61" s="2072">
        <v>43768</v>
      </c>
      <c r="BV61" s="2071">
        <v>10</v>
      </c>
      <c r="BW61" s="2039" t="s">
        <v>35</v>
      </c>
      <c r="BX61" s="2073">
        <v>335</v>
      </c>
      <c r="BY61" s="2071" t="s">
        <v>78</v>
      </c>
      <c r="BZ61" s="2074">
        <v>43773</v>
      </c>
      <c r="CA61" s="2072">
        <v>43770</v>
      </c>
      <c r="CB61" s="2071">
        <v>3968</v>
      </c>
      <c r="CC61" s="2041">
        <v>10000</v>
      </c>
      <c r="CD61" s="2041">
        <f t="shared" si="17"/>
        <v>0</v>
      </c>
      <c r="CE61" s="2045">
        <f t="shared" si="18"/>
        <v>3350</v>
      </c>
      <c r="CF61" s="2042">
        <f t="shared" si="19"/>
        <v>167.5</v>
      </c>
      <c r="CG61" s="2150"/>
      <c r="CI61" s="2314"/>
      <c r="CJ61" s="2315"/>
      <c r="CK61" s="2315"/>
      <c r="CL61" s="2315"/>
      <c r="CM61" s="2315"/>
      <c r="CN61" s="2315"/>
      <c r="CO61" s="2315"/>
      <c r="CP61" s="2315"/>
      <c r="CQ61" s="2315"/>
      <c r="CR61" s="2315"/>
      <c r="CS61" s="2315"/>
      <c r="CT61" s="2315"/>
      <c r="CU61" s="2315"/>
      <c r="CV61" s="2358">
        <f>SUM(CV59:CV60)</f>
        <v>4304.7599999999993</v>
      </c>
      <c r="CW61" s="2686">
        <f>SUM(CW59:CW60)</f>
        <v>150.66659999999999</v>
      </c>
      <c r="CX61" s="2318"/>
      <c r="CY61" s="2246"/>
      <c r="CZ61" s="2246"/>
      <c r="DA61" s="3032" t="s">
        <v>99</v>
      </c>
      <c r="DB61" s="2439">
        <v>36</v>
      </c>
      <c r="DC61" s="2439" t="s">
        <v>101</v>
      </c>
      <c r="DD61" s="2440">
        <v>43538</v>
      </c>
      <c r="DE61" s="2276">
        <v>500</v>
      </c>
      <c r="DF61" s="2276" t="s">
        <v>96</v>
      </c>
      <c r="DG61" s="2441">
        <v>10.6</v>
      </c>
      <c r="DH61" s="2442">
        <v>43591</v>
      </c>
      <c r="DI61" s="2440">
        <v>43587</v>
      </c>
      <c r="DJ61" s="2439">
        <v>54649</v>
      </c>
      <c r="DK61" s="2278">
        <v>507.59</v>
      </c>
      <c r="DL61" s="2280">
        <f t="shared" si="21"/>
        <v>7.589999999999975</v>
      </c>
      <c r="DM61" s="2281">
        <f t="shared" si="22"/>
        <v>5380.4539999999997</v>
      </c>
      <c r="DN61" s="2280">
        <f t="shared" si="15"/>
        <v>269.02269999999999</v>
      </c>
      <c r="DO61" s="2282"/>
    </row>
    <row r="62" spans="2:119">
      <c r="U62" s="179"/>
      <c r="V62" s="546"/>
      <c r="W62" s="1410"/>
      <c r="X62" s="1410"/>
      <c r="Y62" s="1410"/>
      <c r="Z62" s="1410"/>
      <c r="AA62" s="1410"/>
      <c r="AB62" s="1410"/>
      <c r="AC62" s="1410"/>
      <c r="AD62" s="1410"/>
      <c r="AE62" s="1410"/>
      <c r="AF62" s="1410"/>
      <c r="AG62" s="1411"/>
      <c r="AH62" s="1226"/>
      <c r="AK62" s="2015"/>
      <c r="AL62" s="2612"/>
      <c r="AM62" s="2013"/>
      <c r="AN62" s="2013"/>
      <c r="AO62" s="2013"/>
      <c r="AP62" s="2013"/>
      <c r="AQ62" s="2013"/>
      <c r="AR62" s="2013"/>
      <c r="AS62" s="2013"/>
      <c r="AT62" s="2013"/>
      <c r="AU62" s="2013"/>
      <c r="AV62" s="2013"/>
      <c r="AW62" s="2674"/>
      <c r="AY62" s="2123" t="s">
        <v>893</v>
      </c>
      <c r="AZ62" s="2039" t="s">
        <v>436</v>
      </c>
      <c r="BA62" s="2038">
        <v>10</v>
      </c>
      <c r="BB62" s="2039">
        <v>4389</v>
      </c>
      <c r="BC62" s="2040">
        <v>42835</v>
      </c>
      <c r="BD62" s="2041">
        <v>130</v>
      </c>
      <c r="BE62" s="2039" t="s">
        <v>35</v>
      </c>
      <c r="BF62" s="2042">
        <v>260</v>
      </c>
      <c r="BG62" s="2043"/>
      <c r="BH62" s="2044">
        <v>42839</v>
      </c>
      <c r="BI62" s="2040">
        <v>42841</v>
      </c>
      <c r="BJ62" s="2039">
        <v>9561</v>
      </c>
      <c r="BK62" s="2041">
        <v>130000</v>
      </c>
      <c r="BL62" s="2041">
        <f t="shared" si="23"/>
        <v>0</v>
      </c>
      <c r="BM62" s="2045">
        <f t="shared" si="24"/>
        <v>33800</v>
      </c>
      <c r="BN62" s="2042">
        <f t="shared" si="25"/>
        <v>1690</v>
      </c>
      <c r="BO62" s="2059" t="s">
        <v>479</v>
      </c>
      <c r="BP62" s="2024"/>
      <c r="BQ62" s="2938"/>
      <c r="BR62" s="2069" t="s">
        <v>808</v>
      </c>
      <c r="BS62" s="2809">
        <v>12</v>
      </c>
      <c r="BT62" s="2071" t="s">
        <v>796</v>
      </c>
      <c r="BU62" s="2072">
        <v>43803</v>
      </c>
      <c r="BV62" s="2071">
        <v>10</v>
      </c>
      <c r="BW62" s="2039" t="s">
        <v>35</v>
      </c>
      <c r="BX62" s="2073">
        <v>335</v>
      </c>
      <c r="BY62" s="2071" t="s">
        <v>78</v>
      </c>
      <c r="BZ62" s="2074">
        <v>43815</v>
      </c>
      <c r="CA62" s="2072">
        <v>43816</v>
      </c>
      <c r="CB62" s="2071">
        <v>12294</v>
      </c>
      <c r="CC62" s="2041">
        <v>10000</v>
      </c>
      <c r="CD62" s="2041">
        <f t="shared" si="17"/>
        <v>0</v>
      </c>
      <c r="CE62" s="2045">
        <f t="shared" si="18"/>
        <v>3350</v>
      </c>
      <c r="CF62" s="2042">
        <f t="shared" si="19"/>
        <v>167.5</v>
      </c>
      <c r="CG62" s="2150"/>
      <c r="CI62" s="2246"/>
      <c r="CJ62" s="2246"/>
      <c r="CK62" s="2246"/>
      <c r="CL62" s="2246"/>
      <c r="CM62" s="2246"/>
      <c r="CN62" s="2246"/>
      <c r="CO62" s="2246"/>
      <c r="CP62" s="2246"/>
      <c r="CQ62" s="2246"/>
      <c r="CR62" s="2246"/>
      <c r="CS62" s="2246"/>
      <c r="CT62" s="2246"/>
      <c r="CU62" s="2246"/>
      <c r="CV62" s="2246"/>
      <c r="CW62" s="2246"/>
      <c r="CX62" s="2246"/>
      <c r="CY62" s="2246"/>
      <c r="CZ62" s="2246"/>
      <c r="DA62" s="3032" t="s">
        <v>99</v>
      </c>
      <c r="DB62" s="2439">
        <v>37</v>
      </c>
      <c r="DC62" s="2439" t="s">
        <v>36</v>
      </c>
      <c r="DD62" s="2440">
        <v>43566</v>
      </c>
      <c r="DE62" s="2439">
        <v>500</v>
      </c>
      <c r="DF62" s="2439" t="s">
        <v>96</v>
      </c>
      <c r="DG62" s="2441">
        <v>10.6</v>
      </c>
      <c r="DH62" s="2442">
        <v>43602</v>
      </c>
      <c r="DI62" s="2440">
        <v>43595</v>
      </c>
      <c r="DJ62" s="2439">
        <v>54708</v>
      </c>
      <c r="DK62" s="2278">
        <v>502.48</v>
      </c>
      <c r="DL62" s="2280">
        <f t="shared" si="21"/>
        <v>2.4800000000000182</v>
      </c>
      <c r="DM62" s="2281">
        <f>(DK62*DG62)</f>
        <v>5326.2880000000005</v>
      </c>
      <c r="DN62" s="2280">
        <f t="shared" si="15"/>
        <v>266.31440000000003</v>
      </c>
      <c r="DO62" s="2282"/>
    </row>
    <row r="63" spans="2:119" ht="18.600000000000001" thickBot="1">
      <c r="U63" s="179"/>
      <c r="V63" s="179"/>
      <c r="AG63" s="1226"/>
      <c r="AH63" s="1226"/>
      <c r="AK63" s="3131"/>
      <c r="AL63" s="2675"/>
      <c r="AM63" s="663"/>
      <c r="AN63" s="663"/>
      <c r="AO63" s="663"/>
      <c r="AP63" s="663"/>
      <c r="AQ63" s="663"/>
      <c r="AR63" s="663"/>
      <c r="AS63" s="663"/>
      <c r="AT63" s="663"/>
      <c r="AU63" s="663"/>
      <c r="AV63" s="663"/>
      <c r="AW63" s="392"/>
      <c r="AY63" s="2123" t="s">
        <v>894</v>
      </c>
      <c r="AZ63" s="2050" t="s">
        <v>427</v>
      </c>
      <c r="BA63" s="2049" t="s">
        <v>9</v>
      </c>
      <c r="BB63" s="2050" t="s">
        <v>74</v>
      </c>
      <c r="BC63" s="2051">
        <v>42836</v>
      </c>
      <c r="BD63" s="2050">
        <v>20</v>
      </c>
      <c r="BE63" s="2052" t="s">
        <v>35</v>
      </c>
      <c r="BF63" s="2053">
        <v>335</v>
      </c>
      <c r="BG63" s="2050" t="s">
        <v>78</v>
      </c>
      <c r="BH63" s="3573">
        <v>42839</v>
      </c>
      <c r="BI63" s="2051">
        <v>42838</v>
      </c>
      <c r="BJ63" s="2050">
        <v>1875</v>
      </c>
      <c r="BK63" s="2055">
        <v>20000</v>
      </c>
      <c r="BL63" s="2055">
        <f t="shared" si="23"/>
        <v>0</v>
      </c>
      <c r="BM63" s="2056">
        <f t="shared" si="24"/>
        <v>6700</v>
      </c>
      <c r="BN63" s="2058">
        <f t="shared" si="25"/>
        <v>335</v>
      </c>
      <c r="BO63" s="2059" t="s">
        <v>8</v>
      </c>
      <c r="BP63" s="2024"/>
      <c r="BQ63" s="2938"/>
      <c r="BR63" s="2915"/>
      <c r="BS63" s="2834"/>
      <c r="BT63" s="2091"/>
      <c r="BU63" s="2091"/>
      <c r="BV63" s="2091"/>
      <c r="BW63" s="2091"/>
      <c r="BX63" s="2091"/>
      <c r="BY63" s="2091"/>
      <c r="BZ63" s="2091"/>
      <c r="CA63" s="2091"/>
      <c r="CB63" s="2091"/>
      <c r="CC63" s="2091"/>
      <c r="CD63" s="2091"/>
      <c r="CE63" s="2091"/>
      <c r="CF63" s="2091"/>
      <c r="CG63" s="2150"/>
      <c r="CI63" s="2250" t="s">
        <v>597</v>
      </c>
      <c r="CJ63" s="2246"/>
      <c r="CK63" s="2246"/>
      <c r="CL63" s="2246"/>
      <c r="CM63" s="2246"/>
      <c r="CN63" s="2246"/>
      <c r="CO63" s="2246"/>
      <c r="CP63" s="2246"/>
      <c r="CQ63" s="2246"/>
      <c r="CR63" s="2246"/>
      <c r="CS63" s="2246"/>
      <c r="CT63" s="2246"/>
      <c r="CU63" s="2246"/>
      <c r="CV63" s="2246"/>
      <c r="CW63" s="2246"/>
      <c r="CX63" s="2246"/>
      <c r="CY63" s="2246"/>
      <c r="CZ63" s="2246"/>
      <c r="DA63" s="3032" t="s">
        <v>99</v>
      </c>
      <c r="DB63" s="2439">
        <v>38</v>
      </c>
      <c r="DC63" s="2439" t="s">
        <v>36</v>
      </c>
      <c r="DD63" s="2440">
        <v>43566</v>
      </c>
      <c r="DE63" s="2439">
        <v>500</v>
      </c>
      <c r="DF63" s="2439" t="s">
        <v>96</v>
      </c>
      <c r="DG63" s="2441">
        <v>10.6</v>
      </c>
      <c r="DH63" s="2442">
        <v>43609</v>
      </c>
      <c r="DI63" s="2440">
        <v>43599</v>
      </c>
      <c r="DJ63" s="2439">
        <v>54733</v>
      </c>
      <c r="DK63" s="2278">
        <v>501.02</v>
      </c>
      <c r="DL63" s="2280">
        <f t="shared" si="21"/>
        <v>1.0199999999999818</v>
      </c>
      <c r="DM63" s="2281">
        <f t="shared" ref="DM63:DM68" si="26">(DK63*DG61)</f>
        <v>5310.8119999999999</v>
      </c>
      <c r="DN63" s="2280">
        <f t="shared" si="15"/>
        <v>265.54059999999998</v>
      </c>
      <c r="DO63" s="2282"/>
    </row>
    <row r="64" spans="2:119" ht="15" thickBot="1">
      <c r="U64" s="179"/>
      <c r="V64" s="179"/>
      <c r="AF64" s="660" t="s">
        <v>968</v>
      </c>
      <c r="AG64" s="1226"/>
      <c r="AH64" s="1226"/>
      <c r="AK64" s="2012" t="s">
        <v>7</v>
      </c>
      <c r="AL64" s="2018">
        <f>SUM(AL53:AL63)</f>
        <v>145</v>
      </c>
      <c r="AM64" s="2019">
        <f>SUM(AM53:AM63)</f>
        <v>0</v>
      </c>
      <c r="AN64" s="2019">
        <f>SUM(AN53:AN63)</f>
        <v>0</v>
      </c>
      <c r="AO64" s="2019">
        <f>SUM(AO53:AO63)</f>
        <v>0</v>
      </c>
      <c r="AP64" s="2019">
        <f>SUM(AP53:AP63)</f>
        <v>0</v>
      </c>
      <c r="AQ64" s="3222">
        <f>SUM(AQ52:AQ63)</f>
        <v>2438.2959079999996</v>
      </c>
      <c r="AR64" s="2019">
        <f t="shared" ref="AR64:AW64" si="27">SUM(AR53:AR63)</f>
        <v>0</v>
      </c>
      <c r="AS64" s="2019">
        <f t="shared" si="27"/>
        <v>0</v>
      </c>
      <c r="AT64" s="2019">
        <f t="shared" si="27"/>
        <v>0</v>
      </c>
      <c r="AU64" s="2019">
        <f t="shared" si="27"/>
        <v>0</v>
      </c>
      <c r="AV64" s="2019">
        <f t="shared" si="27"/>
        <v>0</v>
      </c>
      <c r="AW64" s="2681">
        <f t="shared" si="27"/>
        <v>0</v>
      </c>
      <c r="AY64" s="2123" t="s">
        <v>493</v>
      </c>
      <c r="AZ64" s="2039" t="s">
        <v>495</v>
      </c>
      <c r="BA64" s="2038">
        <v>4</v>
      </c>
      <c r="BB64" s="2039">
        <v>17168</v>
      </c>
      <c r="BC64" s="2040">
        <v>42850</v>
      </c>
      <c r="BD64" s="2041">
        <v>39</v>
      </c>
      <c r="BE64" s="2039" t="s">
        <v>35</v>
      </c>
      <c r="BF64" s="2042">
        <v>400</v>
      </c>
      <c r="BG64" s="2039">
        <v>1010506</v>
      </c>
      <c r="BH64" s="2044">
        <v>42857</v>
      </c>
      <c r="BI64" s="2040">
        <v>42858</v>
      </c>
      <c r="BJ64" s="2039">
        <v>9579</v>
      </c>
      <c r="BK64" s="2041">
        <v>39000</v>
      </c>
      <c r="BL64" s="2041">
        <f t="shared" si="23"/>
        <v>0</v>
      </c>
      <c r="BM64" s="2045">
        <f t="shared" si="24"/>
        <v>15600</v>
      </c>
      <c r="BN64" s="2042">
        <f t="shared" si="25"/>
        <v>780</v>
      </c>
      <c r="BO64" s="2059" t="s">
        <v>479</v>
      </c>
      <c r="BP64" s="2024"/>
      <c r="BQ64" s="2940"/>
      <c r="BR64" s="2916"/>
      <c r="BS64" s="2835"/>
      <c r="BT64" s="2151"/>
      <c r="BU64" s="2151"/>
      <c r="BV64" s="2151"/>
      <c r="BW64" s="2151"/>
      <c r="BX64" s="2151"/>
      <c r="BY64" s="2151"/>
      <c r="BZ64" s="2151"/>
      <c r="CA64" s="2151"/>
      <c r="CB64" s="2151"/>
      <c r="CC64" s="2151"/>
      <c r="CD64" s="2151"/>
      <c r="CE64" s="2151"/>
      <c r="CF64" s="2151"/>
      <c r="CG64" s="3257" t="s">
        <v>816</v>
      </c>
      <c r="CI64" s="3615"/>
      <c r="CJ64" s="2365"/>
      <c r="CK64" s="2365"/>
      <c r="CL64" s="3616" t="s">
        <v>14</v>
      </c>
      <c r="CM64" s="3616" t="s">
        <v>12</v>
      </c>
      <c r="CN64" s="3616"/>
      <c r="CO64" s="2365"/>
      <c r="CP64" s="3616" t="s">
        <v>15</v>
      </c>
      <c r="CQ64" s="3616" t="s">
        <v>12</v>
      </c>
      <c r="CR64" s="3616" t="s">
        <v>12</v>
      </c>
      <c r="CS64" s="2365"/>
      <c r="CT64" s="2365"/>
      <c r="CU64" s="2365"/>
      <c r="CV64" s="2365"/>
      <c r="CW64" s="3616" t="s">
        <v>17</v>
      </c>
      <c r="CX64" s="2366"/>
      <c r="CY64" s="2246"/>
      <c r="CZ64" s="2246"/>
      <c r="DA64" s="3032" t="s">
        <v>99</v>
      </c>
      <c r="DB64" s="2439">
        <v>39</v>
      </c>
      <c r="DC64" s="2439" t="s">
        <v>36</v>
      </c>
      <c r="DD64" s="2440">
        <v>43566</v>
      </c>
      <c r="DE64" s="2439">
        <v>500</v>
      </c>
      <c r="DF64" s="2439" t="s">
        <v>96</v>
      </c>
      <c r="DG64" s="2441">
        <v>10.6</v>
      </c>
      <c r="DH64" s="2442">
        <v>43612</v>
      </c>
      <c r="DI64" s="2440">
        <v>43607</v>
      </c>
      <c r="DJ64" s="2439">
        <v>54821</v>
      </c>
      <c r="DK64" s="2278">
        <v>500.98</v>
      </c>
      <c r="DL64" s="2280">
        <f t="shared" si="21"/>
        <v>0.98000000000001819</v>
      </c>
      <c r="DM64" s="2281">
        <f t="shared" si="26"/>
        <v>5310.3879999999999</v>
      </c>
      <c r="DN64" s="2280">
        <f t="shared" si="15"/>
        <v>265.51940000000002</v>
      </c>
      <c r="DO64" s="2282"/>
    </row>
    <row r="65" spans="21:119" ht="15" thickBot="1">
      <c r="U65" s="179"/>
      <c r="V65" s="179"/>
      <c r="AF65" s="8837" t="s">
        <v>1071</v>
      </c>
      <c r="AG65" s="8838"/>
      <c r="AH65" s="1226"/>
      <c r="AW65" s="3000">
        <f>(AX64)</f>
        <v>0</v>
      </c>
      <c r="AY65" s="2079"/>
      <c r="AZ65" s="2080"/>
      <c r="BA65" s="2080"/>
      <c r="BB65" s="2080"/>
      <c r="BC65" s="2080"/>
      <c r="BD65" s="2080"/>
      <c r="BE65" s="2163"/>
      <c r="BF65" s="2163"/>
      <c r="BG65" s="2163"/>
      <c r="BH65" s="2163"/>
      <c r="BI65" s="2163"/>
      <c r="BJ65" s="3896"/>
      <c r="BK65" s="2163"/>
      <c r="BL65" s="2163"/>
      <c r="BM65" s="2165"/>
      <c r="BN65" s="3896"/>
      <c r="BO65" s="3897"/>
      <c r="BP65" s="2024"/>
      <c r="BQ65" s="2024"/>
      <c r="BR65" s="2024"/>
      <c r="BS65" s="2024"/>
      <c r="BT65" s="2024"/>
      <c r="BU65" s="2024"/>
      <c r="BV65" s="2024"/>
      <c r="BW65" s="2024"/>
      <c r="BX65" s="2024"/>
      <c r="BY65" s="2024"/>
      <c r="BZ65" s="2024"/>
      <c r="CA65" s="2024"/>
      <c r="CB65" s="2024"/>
      <c r="CC65" s="2024"/>
      <c r="CD65" s="2024"/>
      <c r="CE65" s="2024"/>
      <c r="CF65" s="2024"/>
      <c r="CG65" s="2024"/>
      <c r="CI65" s="3618" t="s">
        <v>3</v>
      </c>
      <c r="CJ65" s="2256" t="s">
        <v>4</v>
      </c>
      <c r="CK65" s="3947" t="s">
        <v>967</v>
      </c>
      <c r="CL65" s="2257" t="s">
        <v>19</v>
      </c>
      <c r="CM65" s="2257" t="s">
        <v>19</v>
      </c>
      <c r="CN65" s="2257" t="s">
        <v>20</v>
      </c>
      <c r="CO65" s="2257" t="s">
        <v>21</v>
      </c>
      <c r="CP65" s="2257" t="s">
        <v>22</v>
      </c>
      <c r="CQ65" s="2257" t="s">
        <v>23</v>
      </c>
      <c r="CR65" s="2257" t="s">
        <v>23</v>
      </c>
      <c r="CS65" s="2257" t="s">
        <v>24</v>
      </c>
      <c r="CT65" s="2257" t="s">
        <v>20</v>
      </c>
      <c r="CU65" s="2257" t="s">
        <v>25</v>
      </c>
      <c r="CV65" s="2257" t="s">
        <v>0</v>
      </c>
      <c r="CW65" s="2257" t="s">
        <v>11</v>
      </c>
      <c r="CX65" s="3619" t="s">
        <v>26</v>
      </c>
      <c r="CY65" s="2246"/>
      <c r="CZ65" s="2246"/>
      <c r="DA65" s="3032" t="s">
        <v>99</v>
      </c>
      <c r="DB65" s="2439">
        <v>40</v>
      </c>
      <c r="DC65" s="2439" t="s">
        <v>36</v>
      </c>
      <c r="DD65" s="2440">
        <v>43566</v>
      </c>
      <c r="DE65" s="2439">
        <v>500</v>
      </c>
      <c r="DF65" s="2439" t="s">
        <v>96</v>
      </c>
      <c r="DG65" s="2441">
        <v>10.6</v>
      </c>
      <c r="DH65" s="2442">
        <v>43612</v>
      </c>
      <c r="DI65" s="2440">
        <v>43612</v>
      </c>
      <c r="DJ65" s="2439">
        <v>54878</v>
      </c>
      <c r="DK65" s="2278">
        <v>499.4</v>
      </c>
      <c r="DL65" s="2280">
        <f t="shared" si="21"/>
        <v>-0.60000000000002274</v>
      </c>
      <c r="DM65" s="2281">
        <f t="shared" si="26"/>
        <v>5293.6399999999994</v>
      </c>
      <c r="DN65" s="2280">
        <f t="shared" si="15"/>
        <v>264.68199999999996</v>
      </c>
      <c r="DO65" s="2282"/>
    </row>
    <row r="66" spans="21:119" ht="24" thickBot="1">
      <c r="U66" s="179"/>
      <c r="V66" s="179"/>
      <c r="AF66" s="2012" t="s">
        <v>1072</v>
      </c>
      <c r="AG66" s="3734" t="s">
        <v>973</v>
      </c>
      <c r="AH66" s="1226"/>
      <c r="AL66" s="88"/>
      <c r="AM66" s="88"/>
      <c r="AN66" s="88"/>
      <c r="AO66" s="88"/>
      <c r="AP66" s="93"/>
      <c r="AX66" s="93">
        <f>SUM(AL66:AW66)</f>
        <v>0</v>
      </c>
      <c r="AY66" s="2082"/>
      <c r="AZ66" s="2083"/>
      <c r="BA66" s="2083"/>
      <c r="BB66" s="2083"/>
      <c r="BC66" s="2083"/>
      <c r="BD66" s="2084"/>
      <c r="BE66" s="2085"/>
      <c r="BF66" s="2085"/>
      <c r="BG66" s="2085"/>
      <c r="BH66" s="2089"/>
      <c r="BI66" s="2085"/>
      <c r="BJ66" s="2086"/>
      <c r="BK66" s="2087"/>
      <c r="BL66" s="2085"/>
      <c r="BM66" s="2088">
        <f>SUM(BM58:BM65)</f>
        <v>80390</v>
      </c>
      <c r="BN66" s="2088">
        <f>(BM66*0.05)</f>
        <v>4019.5</v>
      </c>
      <c r="BO66" s="2090"/>
      <c r="BP66" s="2024"/>
      <c r="BQ66" s="2029"/>
      <c r="BR66" s="2153" t="s">
        <v>589</v>
      </c>
      <c r="BS66" s="2024" t="s">
        <v>392</v>
      </c>
      <c r="BT66" s="2024"/>
      <c r="BU66" s="2024"/>
      <c r="BV66" s="2178"/>
      <c r="BW66" s="2024"/>
      <c r="BX66" s="2024"/>
      <c r="BY66" s="2024"/>
      <c r="BZ66" s="2024"/>
      <c r="CA66" s="2024"/>
      <c r="CB66" s="2024"/>
      <c r="CC66" s="2024"/>
      <c r="CD66" s="2024"/>
      <c r="CE66" s="2024"/>
      <c r="CF66" s="2184"/>
      <c r="CG66" s="2154"/>
      <c r="CI66" s="3620"/>
      <c r="CJ66" s="2259"/>
      <c r="CK66" s="2259"/>
      <c r="CL66" s="2260" t="s">
        <v>3</v>
      </c>
      <c r="CM66" s="2260" t="s">
        <v>18</v>
      </c>
      <c r="CN66" s="2260"/>
      <c r="CO66" s="2259"/>
      <c r="CP66" s="2260" t="s">
        <v>21</v>
      </c>
      <c r="CQ66" s="2260" t="s">
        <v>27</v>
      </c>
      <c r="CR66" s="2260" t="s">
        <v>28</v>
      </c>
      <c r="CS66" s="2259"/>
      <c r="CT66" s="2259"/>
      <c r="CU66" s="2259"/>
      <c r="CV66" s="2259"/>
      <c r="CW66" s="2260" t="s">
        <v>30</v>
      </c>
      <c r="CX66" s="2369"/>
      <c r="CY66" s="2246"/>
      <c r="CZ66" s="2246"/>
      <c r="DA66" s="3032" t="s">
        <v>99</v>
      </c>
      <c r="DB66" s="2439">
        <v>41</v>
      </c>
      <c r="DC66" s="2439" t="s">
        <v>36</v>
      </c>
      <c r="DD66" s="2440">
        <v>43566</v>
      </c>
      <c r="DE66" s="2439">
        <v>500</v>
      </c>
      <c r="DF66" s="2439" t="s">
        <v>96</v>
      </c>
      <c r="DG66" s="2441">
        <v>10.6</v>
      </c>
      <c r="DH66" s="2442">
        <v>43616</v>
      </c>
      <c r="DI66" s="2440">
        <v>43616</v>
      </c>
      <c r="DJ66" s="2439">
        <v>54935</v>
      </c>
      <c r="DK66" s="2278">
        <v>506.39</v>
      </c>
      <c r="DL66" s="2280">
        <f t="shared" si="21"/>
        <v>6.3899999999999864</v>
      </c>
      <c r="DM66" s="2281">
        <f t="shared" si="26"/>
        <v>5367.7339999999995</v>
      </c>
      <c r="DN66" s="2280">
        <f t="shared" si="15"/>
        <v>268.38669999999996</v>
      </c>
      <c r="DO66" s="2282"/>
    </row>
    <row r="67" spans="21:119">
      <c r="U67" s="179"/>
      <c r="V67" s="179" t="s">
        <v>1073</v>
      </c>
      <c r="AG67" s="1226"/>
      <c r="AH67" s="1226"/>
      <c r="AY67" s="2024"/>
      <c r="AZ67" s="2024"/>
      <c r="BA67" s="2024"/>
      <c r="BB67" s="2024"/>
      <c r="BC67" s="2024"/>
      <c r="BD67" s="2024"/>
      <c r="BE67" s="2024"/>
      <c r="BF67" s="2024"/>
      <c r="BG67" s="2024"/>
      <c r="BH67" s="3602"/>
      <c r="BI67" s="2024"/>
      <c r="BJ67" s="2024"/>
      <c r="BK67" s="2024"/>
      <c r="BL67" s="2024"/>
      <c r="BM67" s="2024"/>
      <c r="BN67" s="2024"/>
      <c r="BO67" s="2024"/>
      <c r="BP67" s="2024"/>
      <c r="BQ67" s="2930"/>
      <c r="BR67" s="3284"/>
      <c r="BS67" s="3285"/>
      <c r="BT67" s="3286" t="s">
        <v>14</v>
      </c>
      <c r="BU67" s="3286" t="s">
        <v>12</v>
      </c>
      <c r="BV67" s="3286"/>
      <c r="BW67" s="3287"/>
      <c r="BX67" s="3286" t="s">
        <v>15</v>
      </c>
      <c r="BY67" s="3286" t="s">
        <v>16</v>
      </c>
      <c r="BZ67" s="3286" t="s">
        <v>12</v>
      </c>
      <c r="CA67" s="3286" t="s">
        <v>12</v>
      </c>
      <c r="CB67" s="3287"/>
      <c r="CC67" s="3287"/>
      <c r="CD67" s="3287"/>
      <c r="CE67" s="3287"/>
      <c r="CF67" s="3286" t="s">
        <v>17</v>
      </c>
      <c r="CG67" s="3289"/>
      <c r="CI67" s="2667" t="s">
        <v>814</v>
      </c>
      <c r="CJ67" s="2266" t="s">
        <v>99</v>
      </c>
      <c r="CK67" s="2340">
        <v>2</v>
      </c>
      <c r="CL67" s="2275" t="s">
        <v>78</v>
      </c>
      <c r="CM67" s="2341">
        <v>42905</v>
      </c>
      <c r="CN67" s="2342">
        <v>700</v>
      </c>
      <c r="CO67" s="2285" t="s">
        <v>96</v>
      </c>
      <c r="CP67" s="2280">
        <v>9.6999999999999993</v>
      </c>
      <c r="CQ67" s="2344">
        <v>42922</v>
      </c>
      <c r="CR67" s="2287">
        <v>42922</v>
      </c>
      <c r="CS67" s="2345">
        <v>47749</v>
      </c>
      <c r="CT67" s="2356">
        <v>699.56</v>
      </c>
      <c r="CU67" s="2347">
        <f>(CT67-CN67)</f>
        <v>-0.44000000000005457</v>
      </c>
      <c r="CV67" s="2348">
        <f>(CT67*CP67)</f>
        <v>6785.7319999999991</v>
      </c>
      <c r="CW67" s="2347">
        <f>(CV67*0.06)</f>
        <v>407.14391999999992</v>
      </c>
      <c r="CX67" s="2273"/>
      <c r="CY67" s="2246"/>
      <c r="CZ67" s="2246"/>
      <c r="DA67" s="3032" t="s">
        <v>99</v>
      </c>
      <c r="DB67" s="2439">
        <v>42</v>
      </c>
      <c r="DC67" s="2439" t="s">
        <v>36</v>
      </c>
      <c r="DD67" s="2440">
        <v>43566</v>
      </c>
      <c r="DE67" s="2439">
        <v>500</v>
      </c>
      <c r="DF67" s="2439" t="s">
        <v>96</v>
      </c>
      <c r="DG67" s="2441">
        <v>10.6</v>
      </c>
      <c r="DH67" s="2442">
        <v>43623</v>
      </c>
      <c r="DI67" s="2440">
        <v>43623</v>
      </c>
      <c r="DJ67" s="2439">
        <v>55021</v>
      </c>
      <c r="DK67" s="2278">
        <v>509.74</v>
      </c>
      <c r="DL67" s="2280">
        <f t="shared" si="21"/>
        <v>9.7400000000000091</v>
      </c>
      <c r="DM67" s="2281">
        <f t="shared" si="26"/>
        <v>5403.2439999999997</v>
      </c>
      <c r="DN67" s="2280">
        <f t="shared" si="15"/>
        <v>270.16219999999998</v>
      </c>
      <c r="DO67" s="2282"/>
    </row>
    <row r="68" spans="21:119" ht="18.600000000000001" thickBot="1">
      <c r="U68" s="179"/>
      <c r="V68" s="547"/>
      <c r="W68" s="999"/>
      <c r="X68" s="999"/>
      <c r="Y68" s="999"/>
      <c r="Z68" s="999"/>
      <c r="AA68" s="999"/>
      <c r="AB68" s="999"/>
      <c r="AC68" s="999"/>
      <c r="AD68" s="999"/>
      <c r="AE68" s="999"/>
      <c r="AF68" s="999"/>
      <c r="AG68" s="1308"/>
      <c r="AH68" s="1226"/>
      <c r="AY68" s="2028" t="s">
        <v>564</v>
      </c>
      <c r="AZ68" s="2024"/>
      <c r="BA68" s="2024"/>
      <c r="BB68" s="2024"/>
      <c r="BC68" s="2024"/>
      <c r="BD68" s="2024"/>
      <c r="BE68" s="2024"/>
      <c r="BF68" s="2024"/>
      <c r="BG68" s="2024"/>
      <c r="BH68" s="3602"/>
      <c r="BI68" s="2024"/>
      <c r="BJ68" s="2024"/>
      <c r="BK68" s="2024"/>
      <c r="BL68" s="2024"/>
      <c r="BM68" s="2024"/>
      <c r="BN68" s="2024"/>
      <c r="BO68" s="2029"/>
      <c r="BP68" s="2024"/>
      <c r="BQ68" s="2804"/>
      <c r="BR68" s="3290" t="s">
        <v>4</v>
      </c>
      <c r="BS68" s="3291" t="s">
        <v>18</v>
      </c>
      <c r="BT68" s="3292" t="s">
        <v>19</v>
      </c>
      <c r="BU68" s="3292" t="s">
        <v>19</v>
      </c>
      <c r="BV68" s="3292" t="s">
        <v>20</v>
      </c>
      <c r="BW68" s="3292" t="s">
        <v>21</v>
      </c>
      <c r="BX68" s="3292" t="s">
        <v>22</v>
      </c>
      <c r="BY68" s="3292" t="s">
        <v>19</v>
      </c>
      <c r="BZ68" s="3292" t="s">
        <v>23</v>
      </c>
      <c r="CA68" s="3292" t="s">
        <v>23</v>
      </c>
      <c r="CB68" s="3292" t="s">
        <v>24</v>
      </c>
      <c r="CC68" s="3292" t="s">
        <v>20</v>
      </c>
      <c r="CD68" s="3292" t="s">
        <v>25</v>
      </c>
      <c r="CE68" s="3292" t="s">
        <v>0</v>
      </c>
      <c r="CF68" s="3292" t="s">
        <v>11</v>
      </c>
      <c r="CG68" s="3294" t="s">
        <v>26</v>
      </c>
      <c r="CI68" s="2467" t="s">
        <v>500</v>
      </c>
      <c r="CJ68" s="2439" t="s">
        <v>543</v>
      </c>
      <c r="CK68" s="2284" t="s">
        <v>262</v>
      </c>
      <c r="CL68" s="2276" t="s">
        <v>101</v>
      </c>
      <c r="CM68" s="2277">
        <v>42915</v>
      </c>
      <c r="CN68" s="2276">
        <v>24</v>
      </c>
      <c r="CO68" s="2285" t="s">
        <v>544</v>
      </c>
      <c r="CP68" s="2278">
        <v>52.9</v>
      </c>
      <c r="CQ68" s="2279">
        <v>42930</v>
      </c>
      <c r="CR68" s="2277">
        <v>42928</v>
      </c>
      <c r="CS68" s="2276">
        <v>47804</v>
      </c>
      <c r="CT68" s="2429">
        <v>24</v>
      </c>
      <c r="CU68" s="2429">
        <f>(CT68-CN68)</f>
        <v>0</v>
      </c>
      <c r="CV68" s="2281">
        <f>(CT68*CP68)</f>
        <v>1269.5999999999999</v>
      </c>
      <c r="CW68" s="2280">
        <f>(CV68*0.05)</f>
        <v>63.48</v>
      </c>
      <c r="CX68" s="2282"/>
      <c r="CY68" s="2246"/>
      <c r="CZ68" s="2246"/>
      <c r="DA68" s="3032" t="s">
        <v>99</v>
      </c>
      <c r="DB68" s="2439">
        <v>43</v>
      </c>
      <c r="DC68" s="2439" t="s">
        <v>36</v>
      </c>
      <c r="DD68" s="2440">
        <v>43566</v>
      </c>
      <c r="DE68" s="2439">
        <v>500</v>
      </c>
      <c r="DF68" s="2439" t="s">
        <v>96</v>
      </c>
      <c r="DG68" s="2441">
        <v>10.6</v>
      </c>
      <c r="DH68" s="2442">
        <v>43630</v>
      </c>
      <c r="DI68" s="2440">
        <v>43628</v>
      </c>
      <c r="DJ68" s="2439">
        <v>55075</v>
      </c>
      <c r="DK68" s="2278">
        <v>511.47</v>
      </c>
      <c r="DL68" s="2280">
        <f t="shared" si="21"/>
        <v>11.470000000000027</v>
      </c>
      <c r="DM68" s="2281">
        <f t="shared" si="26"/>
        <v>5421.5820000000003</v>
      </c>
      <c r="DN68" s="2280">
        <f t="shared" si="15"/>
        <v>271.07910000000004</v>
      </c>
      <c r="DO68" s="2282"/>
    </row>
    <row r="69" spans="21:119" ht="15" thickBot="1">
      <c r="U69" s="179"/>
      <c r="AH69" s="1226"/>
      <c r="AY69" s="2030"/>
      <c r="AZ69" s="3898"/>
      <c r="BA69" s="3898"/>
      <c r="BB69" s="3899" t="s">
        <v>14</v>
      </c>
      <c r="BC69" s="3899" t="s">
        <v>12</v>
      </c>
      <c r="BD69" s="3899"/>
      <c r="BE69" s="3898"/>
      <c r="BF69" s="3899" t="s">
        <v>15</v>
      </c>
      <c r="BG69" s="3899" t="s">
        <v>16</v>
      </c>
      <c r="BH69" s="3899" t="s">
        <v>12</v>
      </c>
      <c r="BI69" s="3899" t="s">
        <v>12</v>
      </c>
      <c r="BJ69" s="3898"/>
      <c r="BK69" s="3898"/>
      <c r="BL69" s="3898"/>
      <c r="BM69" s="3898"/>
      <c r="BN69" s="3899" t="s">
        <v>17</v>
      </c>
      <c r="BO69" s="3899"/>
      <c r="BP69" s="2024"/>
      <c r="BQ69" s="2804"/>
      <c r="BR69" s="3295"/>
      <c r="BS69" s="3296"/>
      <c r="BT69" s="3292" t="s">
        <v>3</v>
      </c>
      <c r="BU69" s="3292" t="s">
        <v>18</v>
      </c>
      <c r="BV69" s="3292"/>
      <c r="BW69" s="3297"/>
      <c r="BX69" s="3292" t="s">
        <v>21</v>
      </c>
      <c r="BY69" s="3292" t="s">
        <v>3</v>
      </c>
      <c r="BZ69" s="3292" t="s">
        <v>27</v>
      </c>
      <c r="CA69" s="3292" t="s">
        <v>28</v>
      </c>
      <c r="CB69" s="3297"/>
      <c r="CC69" s="3297"/>
      <c r="CD69" s="3297"/>
      <c r="CE69" s="3297"/>
      <c r="CF69" s="3292" t="s">
        <v>30</v>
      </c>
      <c r="CG69" s="3294"/>
      <c r="CI69" s="2467" t="s">
        <v>640</v>
      </c>
      <c r="CJ69" s="2275" t="s">
        <v>99</v>
      </c>
      <c r="CK69" s="2276">
        <v>1</v>
      </c>
      <c r="CL69" s="2276" t="s">
        <v>55</v>
      </c>
      <c r="CM69" s="2277">
        <v>42921</v>
      </c>
      <c r="CN69" s="2429">
        <v>500</v>
      </c>
      <c r="CO69" s="2285" t="s">
        <v>96</v>
      </c>
      <c r="CP69" s="2278">
        <v>8.6999999999999993</v>
      </c>
      <c r="CQ69" s="2672">
        <v>42936</v>
      </c>
      <c r="CR69" s="2277">
        <v>42933</v>
      </c>
      <c r="CS69" s="2276">
        <v>47849</v>
      </c>
      <c r="CT69" s="2286">
        <v>500</v>
      </c>
      <c r="CU69" s="2280">
        <f>(CT69-CN69)</f>
        <v>0</v>
      </c>
      <c r="CV69" s="2281">
        <f>(CT69*CP69)</f>
        <v>4350</v>
      </c>
      <c r="CW69" s="2280">
        <f>(CV69*0.035)</f>
        <v>152.25000000000003</v>
      </c>
      <c r="CX69" s="2282"/>
      <c r="CY69" s="2246"/>
      <c r="CZ69" s="2246"/>
      <c r="DA69" s="3032" t="s">
        <v>99</v>
      </c>
      <c r="DB69" s="2439">
        <v>44</v>
      </c>
      <c r="DC69" s="2439" t="s">
        <v>36</v>
      </c>
      <c r="DD69" s="2440">
        <v>43566</v>
      </c>
      <c r="DE69" s="2439">
        <v>500</v>
      </c>
      <c r="DF69" s="2439" t="s">
        <v>96</v>
      </c>
      <c r="DG69" s="2441">
        <v>10.6</v>
      </c>
      <c r="DH69" s="2442">
        <v>43640</v>
      </c>
      <c r="DI69" s="2440">
        <v>43635</v>
      </c>
      <c r="DJ69" s="2439">
        <v>55138</v>
      </c>
      <c r="DK69" s="2278">
        <v>513.09</v>
      </c>
      <c r="DL69" s="2280">
        <f t="shared" si="21"/>
        <v>13.090000000000032</v>
      </c>
      <c r="DM69" s="2281">
        <f>(DK69*DG69)</f>
        <v>5438.7539999999999</v>
      </c>
      <c r="DN69" s="2280">
        <f t="shared" si="15"/>
        <v>271.93770000000001</v>
      </c>
      <c r="DO69" s="2282"/>
    </row>
    <row r="70" spans="21:119" ht="15" thickBot="1">
      <c r="U70" s="179"/>
      <c r="V70" s="1896" t="s">
        <v>974</v>
      </c>
      <c r="W70" s="8760" t="s">
        <v>1074</v>
      </c>
      <c r="X70" s="8761"/>
      <c r="Y70" s="8761"/>
      <c r="Z70" s="8761"/>
      <c r="AA70" s="8761"/>
      <c r="AB70" s="8761"/>
      <c r="AC70" s="8761"/>
      <c r="AD70" s="8761"/>
      <c r="AE70" s="8761"/>
      <c r="AF70" s="8761"/>
      <c r="AG70" s="8763"/>
      <c r="AH70" s="1226"/>
      <c r="AY70" s="2032" t="s">
        <v>3</v>
      </c>
      <c r="AZ70" s="3292" t="s">
        <v>4</v>
      </c>
      <c r="BA70" s="3890" t="s">
        <v>18</v>
      </c>
      <c r="BB70" s="3890" t="s">
        <v>19</v>
      </c>
      <c r="BC70" s="3890" t="s">
        <v>19</v>
      </c>
      <c r="BD70" s="3890" t="s">
        <v>20</v>
      </c>
      <c r="BE70" s="3890" t="s">
        <v>21</v>
      </c>
      <c r="BF70" s="3890" t="s">
        <v>22</v>
      </c>
      <c r="BG70" s="3890" t="s">
        <v>19</v>
      </c>
      <c r="BH70" s="3890" t="s">
        <v>23</v>
      </c>
      <c r="BI70" s="3890" t="s">
        <v>23</v>
      </c>
      <c r="BJ70" s="3890" t="s">
        <v>24</v>
      </c>
      <c r="BK70" s="3890" t="s">
        <v>20</v>
      </c>
      <c r="BL70" s="3890" t="s">
        <v>25</v>
      </c>
      <c r="BM70" s="3890" t="s">
        <v>0</v>
      </c>
      <c r="BN70" s="3890" t="s">
        <v>11</v>
      </c>
      <c r="BO70" s="3890" t="s">
        <v>26</v>
      </c>
      <c r="BP70" s="2024"/>
      <c r="BQ70" s="2933"/>
      <c r="BR70" s="2955"/>
      <c r="BS70" s="2206"/>
      <c r="BT70" s="2196"/>
      <c r="BU70" s="2197"/>
      <c r="BV70" s="2196"/>
      <c r="BW70" s="2197"/>
      <c r="BX70" s="2196"/>
      <c r="BY70" s="2197"/>
      <c r="BZ70" s="2197"/>
      <c r="CA70" s="2197"/>
      <c r="CB70" s="2197"/>
      <c r="CC70" s="2197"/>
      <c r="CD70" s="2197"/>
      <c r="CE70" s="2197"/>
      <c r="CF70" s="2197"/>
      <c r="CG70" s="2142"/>
      <c r="CI70" s="2288" t="s">
        <v>426</v>
      </c>
      <c r="CJ70" s="2731" t="s">
        <v>452</v>
      </c>
      <c r="CK70" s="2722">
        <v>1</v>
      </c>
      <c r="CL70" s="2722" t="s">
        <v>101</v>
      </c>
      <c r="CM70" s="2723">
        <v>42940</v>
      </c>
      <c r="CN70" s="2722">
        <v>5</v>
      </c>
      <c r="CO70" s="2724" t="s">
        <v>544</v>
      </c>
      <c r="CP70" s="2725">
        <v>70</v>
      </c>
      <c r="CQ70" s="2726">
        <v>42947</v>
      </c>
      <c r="CR70" s="2727">
        <v>42947</v>
      </c>
      <c r="CS70" s="2724" t="s">
        <v>78</v>
      </c>
      <c r="CT70" s="2728">
        <v>5</v>
      </c>
      <c r="CU70" s="2728">
        <f>(CT70-CN70*1)</f>
        <v>0</v>
      </c>
      <c r="CV70" s="2729">
        <f>(CT70*CP70)</f>
        <v>350</v>
      </c>
      <c r="CW70" s="2725">
        <f>(CV70*0.05)</f>
        <v>17.5</v>
      </c>
      <c r="CX70" s="2282"/>
      <c r="CY70" s="2246"/>
      <c r="CZ70" s="2246"/>
      <c r="DA70" s="3032" t="s">
        <v>99</v>
      </c>
      <c r="DB70" s="2439">
        <v>45</v>
      </c>
      <c r="DC70" s="2439" t="s">
        <v>36</v>
      </c>
      <c r="DD70" s="2440">
        <v>43633</v>
      </c>
      <c r="DE70" s="2439">
        <v>1400</v>
      </c>
      <c r="DF70" s="2439" t="s">
        <v>96</v>
      </c>
      <c r="DG70" s="2441">
        <v>10.6</v>
      </c>
      <c r="DH70" s="2442">
        <v>43644</v>
      </c>
      <c r="DI70" s="2440">
        <v>43644</v>
      </c>
      <c r="DJ70" s="2439">
        <v>55228</v>
      </c>
      <c r="DK70" s="2278">
        <v>994.18</v>
      </c>
      <c r="DL70" s="2280">
        <f t="shared" si="21"/>
        <v>-405.82000000000005</v>
      </c>
      <c r="DM70" s="2281">
        <f t="shared" ref="DM70:DM75" si="28">(DK70*DG68)</f>
        <v>10538.307999999999</v>
      </c>
      <c r="DN70" s="2280">
        <f t="shared" si="15"/>
        <v>526.91539999999998</v>
      </c>
      <c r="DO70" s="2282"/>
    </row>
    <row r="71" spans="21:119" ht="15" thickBot="1">
      <c r="U71" s="179"/>
      <c r="V71" s="1896" t="s">
        <v>976</v>
      </c>
      <c r="W71" s="8760" t="s">
        <v>1075</v>
      </c>
      <c r="X71" s="8761"/>
      <c r="Y71" s="8761"/>
      <c r="Z71" s="8761"/>
      <c r="AA71" s="8761"/>
      <c r="AB71" s="8761"/>
      <c r="AC71" s="8763"/>
      <c r="AD71" t="s">
        <v>978</v>
      </c>
      <c r="AE71" s="3733" t="s">
        <v>1076</v>
      </c>
      <c r="AF71" s="1896" t="s">
        <v>979</v>
      </c>
      <c r="AG71" s="3873" t="s">
        <v>1077</v>
      </c>
      <c r="AH71" s="1226"/>
      <c r="AY71" s="2094"/>
      <c r="AZ71" s="3892"/>
      <c r="BA71" s="3892"/>
      <c r="BB71" s="3893" t="s">
        <v>3</v>
      </c>
      <c r="BC71" s="3893" t="s">
        <v>18</v>
      </c>
      <c r="BD71" s="3893"/>
      <c r="BE71" s="3892"/>
      <c r="BF71" s="3893" t="s">
        <v>21</v>
      </c>
      <c r="BG71" s="3893" t="s">
        <v>3</v>
      </c>
      <c r="BH71" s="3893" t="s">
        <v>27</v>
      </c>
      <c r="BI71" s="3893" t="s">
        <v>28</v>
      </c>
      <c r="BJ71" s="3892"/>
      <c r="BK71" s="3892"/>
      <c r="BL71" s="3892"/>
      <c r="BM71" s="3892"/>
      <c r="BN71" s="3893" t="s">
        <v>30</v>
      </c>
      <c r="BO71" s="3890"/>
      <c r="BP71" s="2024"/>
      <c r="BQ71" s="3895"/>
      <c r="BR71" s="2657" t="s">
        <v>427</v>
      </c>
      <c r="BS71" s="2170" t="s">
        <v>393</v>
      </c>
      <c r="BT71" s="2168" t="s">
        <v>101</v>
      </c>
      <c r="BU71" s="2169">
        <v>42535</v>
      </c>
      <c r="BV71" s="2168">
        <v>10</v>
      </c>
      <c r="BW71" s="2122" t="s">
        <v>35</v>
      </c>
      <c r="BX71" s="2170">
        <v>315</v>
      </c>
      <c r="BY71" s="2168" t="s">
        <v>78</v>
      </c>
      <c r="BZ71" s="2171">
        <v>42536</v>
      </c>
      <c r="CA71" s="2169">
        <v>42536</v>
      </c>
      <c r="CB71" s="2168">
        <v>8651</v>
      </c>
      <c r="CC71" s="2172">
        <v>10000</v>
      </c>
      <c r="CD71" s="2172">
        <f t="shared" ref="CD71:CD114" si="29">(CC71-BV71*1000)</f>
        <v>0</v>
      </c>
      <c r="CE71" s="2173">
        <f t="shared" ref="CE71:CE114" si="30">(CC71*BX71/1000)</f>
        <v>3150</v>
      </c>
      <c r="CF71" s="2175">
        <f t="shared" ref="CF71:CF114" si="31">(CE71*0.05)</f>
        <v>157.5</v>
      </c>
      <c r="CG71" s="2144"/>
      <c r="CI71" s="2730"/>
      <c r="CJ71" s="2731"/>
      <c r="CK71" s="2722"/>
      <c r="CL71" s="2722"/>
      <c r="CM71" s="2723"/>
      <c r="CN71" s="2722"/>
      <c r="CO71" s="2724"/>
      <c r="CP71" s="2725"/>
      <c r="CQ71" s="2726"/>
      <c r="CR71" s="2727"/>
      <c r="CS71" s="2724"/>
      <c r="CT71" s="2728"/>
      <c r="CU71" s="2728"/>
      <c r="CV71" s="2729"/>
      <c r="CW71" s="2725"/>
      <c r="CX71" s="2306"/>
      <c r="CY71" s="2246"/>
      <c r="CZ71" s="2246"/>
      <c r="DA71" s="3032" t="s">
        <v>99</v>
      </c>
      <c r="DB71" s="2439">
        <v>45</v>
      </c>
      <c r="DC71" s="2439" t="s">
        <v>36</v>
      </c>
      <c r="DD71" s="2440">
        <v>43633</v>
      </c>
      <c r="DE71" s="2439">
        <v>405</v>
      </c>
      <c r="DF71" s="2439" t="s">
        <v>96</v>
      </c>
      <c r="DG71" s="2441">
        <v>10.6</v>
      </c>
      <c r="DH71" s="2442">
        <v>43651</v>
      </c>
      <c r="DI71" s="2440">
        <v>43647</v>
      </c>
      <c r="DJ71" s="2439">
        <v>55245</v>
      </c>
      <c r="DK71" s="2278">
        <v>411.97</v>
      </c>
      <c r="DL71" s="2280">
        <f t="shared" si="21"/>
        <v>6.9700000000000273</v>
      </c>
      <c r="DM71" s="2281">
        <f t="shared" si="28"/>
        <v>4366.8820000000005</v>
      </c>
      <c r="DN71" s="2280">
        <f t="shared" si="15"/>
        <v>218.34410000000003</v>
      </c>
      <c r="DO71" s="2282"/>
    </row>
    <row r="72" spans="21:119" ht="15" thickBot="1">
      <c r="U72" s="179"/>
      <c r="V72" s="1896" t="s">
        <v>982</v>
      </c>
      <c r="W72" s="8760" t="s">
        <v>1078</v>
      </c>
      <c r="X72" s="8761"/>
      <c r="Y72" s="8761"/>
      <c r="Z72" s="8763"/>
      <c r="AA72" s="395" t="s">
        <v>984</v>
      </c>
      <c r="AB72" s="8839" t="s">
        <v>1079</v>
      </c>
      <c r="AC72" s="8829"/>
      <c r="AD72" s="8829"/>
      <c r="AE72" s="8830"/>
      <c r="AF72" s="1896" t="s">
        <v>986</v>
      </c>
      <c r="AG72" s="3734" t="s">
        <v>1050</v>
      </c>
      <c r="AH72" s="1226"/>
      <c r="AY72" s="2121" t="s">
        <v>550</v>
      </c>
      <c r="AZ72" s="2122" t="s">
        <v>436</v>
      </c>
      <c r="BA72" s="2076">
        <v>3</v>
      </c>
      <c r="BB72" s="2052" t="s">
        <v>36</v>
      </c>
      <c r="BC72" s="2057">
        <v>42863</v>
      </c>
      <c r="BD72" s="2055">
        <v>1</v>
      </c>
      <c r="BE72" s="2052" t="s">
        <v>35</v>
      </c>
      <c r="BF72" s="2058">
        <v>430</v>
      </c>
      <c r="BG72" s="2077"/>
      <c r="BH72" s="2078">
        <v>42870</v>
      </c>
      <c r="BI72" s="2057">
        <v>42865</v>
      </c>
      <c r="BJ72" s="2052">
        <v>1928</v>
      </c>
      <c r="BK72" s="2055">
        <v>1000</v>
      </c>
      <c r="BL72" s="2055">
        <f t="shared" ref="BL72:BL80" si="32">(BK72-BD72*1000)</f>
        <v>0</v>
      </c>
      <c r="BM72" s="2056">
        <f t="shared" ref="BM72:BM80" si="33">(BK72*BF72/1000)</f>
        <v>430</v>
      </c>
      <c r="BN72" s="2058">
        <f t="shared" ref="BN72:BN80" si="34">(BM72*0.05)</f>
        <v>21.5</v>
      </c>
      <c r="BO72" s="2046" t="s">
        <v>8</v>
      </c>
      <c r="BP72" s="2024"/>
      <c r="BQ72" s="2939"/>
      <c r="BR72" s="2069" t="s">
        <v>427</v>
      </c>
      <c r="BS72" s="2053" t="s">
        <v>414</v>
      </c>
      <c r="BT72" s="2050" t="s">
        <v>101</v>
      </c>
      <c r="BU72" s="2051">
        <v>42548</v>
      </c>
      <c r="BV72" s="2050">
        <v>30</v>
      </c>
      <c r="BW72" s="2052" t="s">
        <v>35</v>
      </c>
      <c r="BX72" s="2053">
        <v>315</v>
      </c>
      <c r="BY72" s="2050" t="s">
        <v>78</v>
      </c>
      <c r="BZ72" s="2054">
        <v>42552</v>
      </c>
      <c r="CA72" s="2051">
        <v>42548</v>
      </c>
      <c r="CB72" s="2050">
        <v>8681</v>
      </c>
      <c r="CC72" s="2055">
        <v>30000</v>
      </c>
      <c r="CD72" s="2055">
        <f t="shared" si="29"/>
        <v>0</v>
      </c>
      <c r="CE72" s="2056">
        <f t="shared" si="30"/>
        <v>9450</v>
      </c>
      <c r="CF72" s="2058">
        <f t="shared" si="31"/>
        <v>472.5</v>
      </c>
      <c r="CG72" s="2185"/>
      <c r="CI72" s="2720"/>
      <c r="CJ72" s="2721"/>
      <c r="CK72" s="2721"/>
      <c r="CL72" s="2721"/>
      <c r="CM72" s="2721"/>
      <c r="CN72" s="2721"/>
      <c r="CO72" s="2721"/>
      <c r="CP72" s="2721"/>
      <c r="CQ72" s="2315"/>
      <c r="CR72" s="2315"/>
      <c r="CS72" s="2315"/>
      <c r="CT72" s="2315"/>
      <c r="CU72" s="2315"/>
      <c r="CV72" s="2358">
        <f>SUM(CV67:CV71)</f>
        <v>12755.331999999999</v>
      </c>
      <c r="CW72" s="2686">
        <f>SUM(CW67:CW71)</f>
        <v>640.37392</v>
      </c>
      <c r="CX72" s="2318"/>
      <c r="CY72" s="2246"/>
      <c r="CZ72" s="2246"/>
      <c r="DA72" s="3032" t="s">
        <v>99</v>
      </c>
      <c r="DB72" s="2439">
        <v>46</v>
      </c>
      <c r="DC72" s="2439" t="s">
        <v>36</v>
      </c>
      <c r="DD72" s="2440">
        <v>43633</v>
      </c>
      <c r="DE72" s="2439">
        <v>1400</v>
      </c>
      <c r="DF72" s="2439" t="s">
        <v>96</v>
      </c>
      <c r="DG72" s="2441">
        <v>10.6</v>
      </c>
      <c r="DH72" s="2442">
        <v>43651</v>
      </c>
      <c r="DI72" s="2440">
        <v>43650</v>
      </c>
      <c r="DJ72" s="2439">
        <v>55294</v>
      </c>
      <c r="DK72" s="2278">
        <v>1415.74</v>
      </c>
      <c r="DL72" s="2280">
        <f t="shared" si="21"/>
        <v>15.740000000000009</v>
      </c>
      <c r="DM72" s="2281">
        <f t="shared" si="28"/>
        <v>15006.843999999999</v>
      </c>
      <c r="DN72" s="2280">
        <f t="shared" si="15"/>
        <v>750.34220000000005</v>
      </c>
      <c r="DO72" s="2282"/>
    </row>
    <row r="73" spans="21:119" ht="15" thickBot="1">
      <c r="U73" s="179"/>
      <c r="V73" s="1896" t="s">
        <v>988</v>
      </c>
      <c r="W73" s="8765" t="s">
        <v>1080</v>
      </c>
      <c r="X73" s="8762"/>
      <c r="Y73" s="8762"/>
      <c r="Z73" s="8764"/>
      <c r="AA73" t="s">
        <v>36</v>
      </c>
      <c r="AB73" s="8825" t="s">
        <v>1081</v>
      </c>
      <c r="AC73" s="8826"/>
      <c r="AD73" s="8826"/>
      <c r="AE73" s="8826"/>
      <c r="AF73" s="8826"/>
      <c r="AG73" s="8827"/>
      <c r="AH73" s="1226"/>
      <c r="AY73" s="2123" t="s">
        <v>604</v>
      </c>
      <c r="AZ73" s="2039" t="s">
        <v>558</v>
      </c>
      <c r="BA73" s="2049" t="s">
        <v>262</v>
      </c>
      <c r="BB73" s="2050" t="s">
        <v>101</v>
      </c>
      <c r="BC73" s="2051">
        <v>42866</v>
      </c>
      <c r="BD73" s="2050">
        <v>10</v>
      </c>
      <c r="BE73" s="2052" t="s">
        <v>35</v>
      </c>
      <c r="BF73" s="2053">
        <v>154</v>
      </c>
      <c r="BG73" s="2050" t="s">
        <v>78</v>
      </c>
      <c r="BH73" s="3573">
        <v>42870</v>
      </c>
      <c r="BI73" s="2051">
        <v>42867</v>
      </c>
      <c r="BJ73" s="2050">
        <v>1931</v>
      </c>
      <c r="BK73" s="2055">
        <v>10500</v>
      </c>
      <c r="BL73" s="2055">
        <f t="shared" si="32"/>
        <v>500</v>
      </c>
      <c r="BM73" s="2056">
        <f t="shared" si="33"/>
        <v>1617</v>
      </c>
      <c r="BN73" s="2058">
        <f t="shared" si="34"/>
        <v>80.850000000000009</v>
      </c>
      <c r="BO73" s="2059" t="s">
        <v>8</v>
      </c>
      <c r="BP73" s="2024"/>
      <c r="BQ73" s="2937"/>
      <c r="BR73" s="2069" t="s">
        <v>427</v>
      </c>
      <c r="BS73" s="2189" t="s">
        <v>262</v>
      </c>
      <c r="BT73" s="2186" t="s">
        <v>101</v>
      </c>
      <c r="BU73" s="2187">
        <v>42606</v>
      </c>
      <c r="BV73" s="2186">
        <v>30</v>
      </c>
      <c r="BW73" s="2188" t="s">
        <v>35</v>
      </c>
      <c r="BX73" s="2189">
        <v>315</v>
      </c>
      <c r="BY73" s="2186" t="s">
        <v>78</v>
      </c>
      <c r="BZ73" s="2190">
        <v>42614</v>
      </c>
      <c r="CA73" s="2187">
        <v>42606</v>
      </c>
      <c r="CB73" s="2186">
        <v>1311</v>
      </c>
      <c r="CC73" s="2191">
        <v>30000</v>
      </c>
      <c r="CD73" s="2191">
        <f t="shared" si="29"/>
        <v>0</v>
      </c>
      <c r="CE73" s="2192">
        <f t="shared" si="30"/>
        <v>9450</v>
      </c>
      <c r="CF73" s="2194">
        <f t="shared" si="31"/>
        <v>472.5</v>
      </c>
      <c r="CG73" s="2128"/>
      <c r="CI73" s="2246"/>
      <c r="CJ73" s="2246"/>
      <c r="CK73" s="2246"/>
      <c r="CL73" s="2246"/>
      <c r="CM73" s="2246"/>
      <c r="CN73" s="2246"/>
      <c r="CO73" s="2246"/>
      <c r="CP73" s="2246"/>
      <c r="CQ73" s="2246"/>
      <c r="CR73" s="2246"/>
      <c r="CS73" s="2246"/>
      <c r="CT73" s="2246"/>
      <c r="CU73" s="2246"/>
      <c r="CV73" s="2246"/>
      <c r="CW73" s="2246"/>
      <c r="CX73" s="2246"/>
      <c r="CY73" s="2246"/>
      <c r="CZ73" s="2246"/>
      <c r="DA73" s="3435" t="s">
        <v>99</v>
      </c>
      <c r="DB73" s="3436">
        <v>47</v>
      </c>
      <c r="DC73" s="3436" t="s">
        <v>36</v>
      </c>
      <c r="DD73" s="3437">
        <v>43633</v>
      </c>
      <c r="DE73" s="3436">
        <v>1400</v>
      </c>
      <c r="DF73" s="3436" t="s">
        <v>96</v>
      </c>
      <c r="DG73" s="3438">
        <v>10.6</v>
      </c>
      <c r="DH73" s="3440">
        <v>43661</v>
      </c>
      <c r="DI73" s="3437">
        <v>43661</v>
      </c>
      <c r="DJ73" s="3436">
        <v>55407</v>
      </c>
      <c r="DK73" s="3441">
        <v>1412.9</v>
      </c>
      <c r="DL73" s="3106">
        <f t="shared" si="21"/>
        <v>12.900000000000091</v>
      </c>
      <c r="DM73" s="3110">
        <f t="shared" si="28"/>
        <v>14976.74</v>
      </c>
      <c r="DN73" s="3106">
        <f t="shared" si="15"/>
        <v>748.83699999999999</v>
      </c>
      <c r="DO73" s="2282"/>
    </row>
    <row r="74" spans="21:119" ht="18.600000000000001" thickBot="1">
      <c r="U74" s="179"/>
      <c r="V74" s="547" t="s">
        <v>991</v>
      </c>
      <c r="W74" s="8760" t="s">
        <v>1082</v>
      </c>
      <c r="X74" s="8761"/>
      <c r="Y74" s="8761"/>
      <c r="Z74" s="8761"/>
      <c r="AA74" s="8761"/>
      <c r="AB74" s="8761"/>
      <c r="AC74" s="8763"/>
      <c r="AD74" s="1896" t="s">
        <v>1054</v>
      </c>
      <c r="AE74" s="8828">
        <v>251553949</v>
      </c>
      <c r="AF74" s="8829"/>
      <c r="AG74" s="8830"/>
      <c r="AH74" s="1226"/>
      <c r="AY74" s="2143" t="s">
        <v>629</v>
      </c>
      <c r="AZ74" s="2039" t="s">
        <v>436</v>
      </c>
      <c r="BA74" s="2038">
        <v>11</v>
      </c>
      <c r="BB74" s="2039">
        <v>5719</v>
      </c>
      <c r="BC74" s="2040">
        <v>42866</v>
      </c>
      <c r="BD74" s="2041">
        <v>130</v>
      </c>
      <c r="BE74" s="2039" t="s">
        <v>35</v>
      </c>
      <c r="BF74" s="2042">
        <v>260</v>
      </c>
      <c r="BG74" s="2043"/>
      <c r="BH74" s="2044">
        <v>42881</v>
      </c>
      <c r="BI74" s="2040">
        <v>42876</v>
      </c>
      <c r="BJ74" s="2039">
        <v>9597</v>
      </c>
      <c r="BK74" s="2041">
        <v>130000</v>
      </c>
      <c r="BL74" s="2041">
        <f t="shared" si="32"/>
        <v>0</v>
      </c>
      <c r="BM74" s="2045">
        <f t="shared" si="33"/>
        <v>33800</v>
      </c>
      <c r="BN74" s="2042">
        <f t="shared" si="34"/>
        <v>1690</v>
      </c>
      <c r="BO74" s="2059" t="s">
        <v>8</v>
      </c>
      <c r="BP74" s="2024"/>
      <c r="BQ74" s="2837"/>
      <c r="BR74" s="2069" t="s">
        <v>427</v>
      </c>
      <c r="BS74" s="2073" t="s">
        <v>9</v>
      </c>
      <c r="BT74" s="2071" t="s">
        <v>101</v>
      </c>
      <c r="BU74" s="2072">
        <v>42682</v>
      </c>
      <c r="BV74" s="2071">
        <v>15</v>
      </c>
      <c r="BW74" s="2039" t="s">
        <v>35</v>
      </c>
      <c r="BX74" s="2073">
        <v>315</v>
      </c>
      <c r="BY74" s="2071" t="s">
        <v>78</v>
      </c>
      <c r="BZ74" s="2074">
        <v>42685</v>
      </c>
      <c r="CA74" s="2072">
        <v>42688</v>
      </c>
      <c r="CB74" s="2071">
        <v>1468</v>
      </c>
      <c r="CC74" s="2041">
        <v>15000</v>
      </c>
      <c r="CD74" s="2041">
        <f t="shared" si="29"/>
        <v>0</v>
      </c>
      <c r="CE74" s="2045">
        <f t="shared" si="30"/>
        <v>4725</v>
      </c>
      <c r="CF74" s="2042">
        <f t="shared" si="31"/>
        <v>236.25</v>
      </c>
      <c r="CG74" s="2150"/>
      <c r="CI74" s="2250" t="s">
        <v>598</v>
      </c>
      <c r="CJ74" s="2246"/>
      <c r="CK74" s="2246"/>
      <c r="CL74" s="2246"/>
      <c r="CM74" s="2246"/>
      <c r="CN74" s="2246"/>
      <c r="CO74" s="2246"/>
      <c r="CP74" s="2246"/>
      <c r="CQ74" s="2246"/>
      <c r="CR74" s="2246"/>
      <c r="CS74" s="2246"/>
      <c r="CT74" s="2246"/>
      <c r="CU74" s="2246"/>
      <c r="CV74" s="2246"/>
      <c r="CW74" s="2246"/>
      <c r="CX74" s="2246"/>
      <c r="CY74" s="2246"/>
      <c r="CZ74" s="2246"/>
      <c r="DA74" s="3032" t="s">
        <v>99</v>
      </c>
      <c r="DB74" s="2439">
        <v>48</v>
      </c>
      <c r="DC74" s="2439" t="s">
        <v>36</v>
      </c>
      <c r="DD74" s="2440">
        <v>43812</v>
      </c>
      <c r="DE74" s="2439">
        <v>300</v>
      </c>
      <c r="DF74" s="2439" t="s">
        <v>96</v>
      </c>
      <c r="DG74" s="2441">
        <v>10.6</v>
      </c>
      <c r="DH74" s="2442">
        <v>43817</v>
      </c>
      <c r="DI74" s="2440">
        <v>43817</v>
      </c>
      <c r="DJ74" s="2439">
        <v>57223</v>
      </c>
      <c r="DK74" s="2278">
        <v>309.02999999999997</v>
      </c>
      <c r="DL74" s="2280">
        <f t="shared" si="21"/>
        <v>9.0299999999999727</v>
      </c>
      <c r="DM74" s="2281">
        <f t="shared" si="28"/>
        <v>3275.7179999999994</v>
      </c>
      <c r="DN74" s="2280">
        <f t="shared" si="15"/>
        <v>163.78589999999997</v>
      </c>
      <c r="DO74" s="2282"/>
    </row>
    <row r="75" spans="21:119" ht="15" thickBot="1">
      <c r="U75" s="179"/>
      <c r="AH75" s="1226"/>
      <c r="AY75" s="2123" t="s">
        <v>520</v>
      </c>
      <c r="AZ75" s="2050" t="s">
        <v>427</v>
      </c>
      <c r="BA75" s="2049" t="s">
        <v>262</v>
      </c>
      <c r="BB75" s="2050" t="s">
        <v>74</v>
      </c>
      <c r="BC75" s="2051">
        <v>42870</v>
      </c>
      <c r="BD75" s="2050">
        <v>30</v>
      </c>
      <c r="BE75" s="2052" t="s">
        <v>35</v>
      </c>
      <c r="BF75" s="2053">
        <v>300</v>
      </c>
      <c r="BG75" s="2050" t="s">
        <v>78</v>
      </c>
      <c r="BH75" s="3573">
        <v>42874</v>
      </c>
      <c r="BI75" s="2051">
        <v>42874</v>
      </c>
      <c r="BJ75" s="2050">
        <v>1958</v>
      </c>
      <c r="BK75" s="2055">
        <v>30000</v>
      </c>
      <c r="BL75" s="2055">
        <f t="shared" si="32"/>
        <v>0</v>
      </c>
      <c r="BM75" s="2056">
        <f t="shared" si="33"/>
        <v>9000</v>
      </c>
      <c r="BN75" s="2058">
        <f t="shared" si="34"/>
        <v>450</v>
      </c>
      <c r="BO75" s="2059" t="s">
        <v>8</v>
      </c>
      <c r="BP75" s="2024"/>
      <c r="BQ75" s="2938"/>
      <c r="BR75" s="2069" t="s">
        <v>427</v>
      </c>
      <c r="BS75" s="2073" t="s">
        <v>530</v>
      </c>
      <c r="BT75" s="2071" t="s">
        <v>101</v>
      </c>
      <c r="BU75" s="2072">
        <v>42709</v>
      </c>
      <c r="BV75" s="2071">
        <v>10</v>
      </c>
      <c r="BW75" s="2039" t="s">
        <v>35</v>
      </c>
      <c r="BX75" s="2073">
        <v>315</v>
      </c>
      <c r="BY75" s="2071" t="s">
        <v>78</v>
      </c>
      <c r="BZ75" s="2074">
        <v>42716</v>
      </c>
      <c r="CA75" s="2072">
        <v>42716</v>
      </c>
      <c r="CB75" s="2071">
        <v>1566</v>
      </c>
      <c r="CC75" s="2041">
        <v>10000</v>
      </c>
      <c r="CD75" s="2041">
        <f t="shared" si="29"/>
        <v>0</v>
      </c>
      <c r="CE75" s="2045">
        <f t="shared" si="30"/>
        <v>3150</v>
      </c>
      <c r="CF75" s="2042">
        <f t="shared" si="31"/>
        <v>157.5</v>
      </c>
      <c r="CG75" s="2150"/>
      <c r="CI75" s="3615"/>
      <c r="CJ75" s="2365"/>
      <c r="CK75" s="2365"/>
      <c r="CL75" s="3616" t="s">
        <v>14</v>
      </c>
      <c r="CM75" s="3616" t="s">
        <v>12</v>
      </c>
      <c r="CN75" s="3616"/>
      <c r="CO75" s="2365"/>
      <c r="CP75" s="3616" t="s">
        <v>15</v>
      </c>
      <c r="CQ75" s="3616" t="s">
        <v>12</v>
      </c>
      <c r="CR75" s="3616" t="s">
        <v>12</v>
      </c>
      <c r="CS75" s="2365"/>
      <c r="CT75" s="2365"/>
      <c r="CU75" s="2365"/>
      <c r="CV75" s="2365"/>
      <c r="CW75" s="3616" t="s">
        <v>17</v>
      </c>
      <c r="CX75" s="2366"/>
      <c r="CY75" s="2246"/>
      <c r="CZ75" s="2246"/>
      <c r="DA75" s="3032" t="s">
        <v>99</v>
      </c>
      <c r="DB75" s="2439">
        <v>49</v>
      </c>
      <c r="DC75" s="2439" t="s">
        <v>36</v>
      </c>
      <c r="DD75" s="2440">
        <v>43812</v>
      </c>
      <c r="DE75" s="2439">
        <v>1001</v>
      </c>
      <c r="DF75" s="2439" t="s">
        <v>96</v>
      </c>
      <c r="DG75" s="2441">
        <v>10.6</v>
      </c>
      <c r="DH75" s="2442">
        <v>43840</v>
      </c>
      <c r="DI75" s="2440">
        <v>43843</v>
      </c>
      <c r="DJ75" s="2439">
        <v>57292</v>
      </c>
      <c r="DK75" s="2278">
        <v>1014.39</v>
      </c>
      <c r="DL75" s="2280">
        <f t="shared" si="21"/>
        <v>13.389999999999986</v>
      </c>
      <c r="DM75" s="2281">
        <f t="shared" si="28"/>
        <v>10752.534</v>
      </c>
      <c r="DN75" s="2280">
        <f>(DM75*0.05)</f>
        <v>537.62670000000003</v>
      </c>
      <c r="DO75" s="2282"/>
    </row>
    <row r="76" spans="21:119" ht="18.600000000000001" thickBot="1">
      <c r="U76" s="179"/>
      <c r="Y76" s="3845" t="s">
        <v>1055</v>
      </c>
      <c r="Z76" s="3845"/>
      <c r="AA76" s="3845"/>
      <c r="AB76" s="8770" t="s">
        <v>1083</v>
      </c>
      <c r="AC76" s="8771"/>
      <c r="AD76" s="3846"/>
      <c r="AH76" s="1226"/>
      <c r="AY76" s="2123" t="s">
        <v>493</v>
      </c>
      <c r="AZ76" s="2039" t="s">
        <v>495</v>
      </c>
      <c r="BA76" s="2038">
        <v>5</v>
      </c>
      <c r="BB76" s="2039" t="s">
        <v>78</v>
      </c>
      <c r="BC76" s="2040">
        <v>42874</v>
      </c>
      <c r="BD76" s="2041">
        <v>15</v>
      </c>
      <c r="BE76" s="2039" t="s">
        <v>35</v>
      </c>
      <c r="BF76" s="2042">
        <v>400</v>
      </c>
      <c r="BG76" s="2039">
        <v>1010506</v>
      </c>
      <c r="BH76" s="2044">
        <v>42874</v>
      </c>
      <c r="BI76" s="2040">
        <v>42874</v>
      </c>
      <c r="BJ76" s="2039">
        <v>9598</v>
      </c>
      <c r="BK76" s="2041">
        <v>14000</v>
      </c>
      <c r="BL76" s="2041">
        <f t="shared" si="32"/>
        <v>-1000</v>
      </c>
      <c r="BM76" s="2045">
        <f t="shared" si="33"/>
        <v>5600</v>
      </c>
      <c r="BN76" s="2042">
        <f t="shared" si="34"/>
        <v>280</v>
      </c>
      <c r="BO76" s="2059" t="s">
        <v>8</v>
      </c>
      <c r="BP76" s="2024"/>
      <c r="BQ76" s="2939"/>
      <c r="BR76" s="2069" t="s">
        <v>427</v>
      </c>
      <c r="BS76" s="2073" t="s">
        <v>205</v>
      </c>
      <c r="BT76" s="2071" t="s">
        <v>101</v>
      </c>
      <c r="BU76" s="2072">
        <v>42758</v>
      </c>
      <c r="BV76" s="2071">
        <v>15</v>
      </c>
      <c r="BW76" s="2039" t="s">
        <v>35</v>
      </c>
      <c r="BX76" s="2073">
        <v>335</v>
      </c>
      <c r="BY76" s="2071" t="s">
        <v>78</v>
      </c>
      <c r="BZ76" s="2074">
        <v>42762</v>
      </c>
      <c r="CA76" s="2072">
        <v>42758</v>
      </c>
      <c r="CB76" s="2071">
        <v>1650</v>
      </c>
      <c r="CC76" s="2041">
        <v>15000</v>
      </c>
      <c r="CD76" s="2041">
        <f t="shared" si="29"/>
        <v>0</v>
      </c>
      <c r="CE76" s="2045">
        <f t="shared" si="30"/>
        <v>5025</v>
      </c>
      <c r="CF76" s="2042">
        <f t="shared" si="31"/>
        <v>251.25</v>
      </c>
      <c r="CG76" s="2150"/>
      <c r="CI76" s="3618" t="s">
        <v>3</v>
      </c>
      <c r="CJ76" s="2256" t="s">
        <v>4</v>
      </c>
      <c r="CK76" s="3947" t="s">
        <v>967</v>
      </c>
      <c r="CL76" s="2257" t="s">
        <v>19</v>
      </c>
      <c r="CM76" s="2257" t="s">
        <v>19</v>
      </c>
      <c r="CN76" s="2257" t="s">
        <v>20</v>
      </c>
      <c r="CO76" s="2257" t="s">
        <v>21</v>
      </c>
      <c r="CP76" s="2257" t="s">
        <v>22</v>
      </c>
      <c r="CQ76" s="2257" t="s">
        <v>23</v>
      </c>
      <c r="CR76" s="2257" t="s">
        <v>23</v>
      </c>
      <c r="CS76" s="2257" t="s">
        <v>24</v>
      </c>
      <c r="CT76" s="2257" t="s">
        <v>20</v>
      </c>
      <c r="CU76" s="2257" t="s">
        <v>25</v>
      </c>
      <c r="CV76" s="2257" t="s">
        <v>0</v>
      </c>
      <c r="CW76" s="2257" t="s">
        <v>11</v>
      </c>
      <c r="CX76" s="3619" t="s">
        <v>26</v>
      </c>
      <c r="CY76" s="2246"/>
      <c r="CZ76" s="2246"/>
      <c r="DA76" s="3430"/>
      <c r="DB76" s="2313"/>
      <c r="DC76" s="2313"/>
      <c r="DD76" s="2313"/>
      <c r="DE76" s="2313"/>
      <c r="DF76" s="2313"/>
      <c r="DG76" s="2313"/>
      <c r="DH76" s="2313"/>
      <c r="DI76" s="2313"/>
      <c r="DJ76" s="2313"/>
      <c r="DK76" s="2313"/>
      <c r="DL76" s="2313"/>
      <c r="DM76" s="2313"/>
      <c r="DN76" s="2313"/>
      <c r="DO76" s="2282"/>
    </row>
    <row r="77" spans="21:119" ht="15" thickBot="1">
      <c r="U77" s="179"/>
      <c r="AG77" s="1527"/>
      <c r="AH77" s="1226"/>
      <c r="AY77" s="2123" t="s">
        <v>589</v>
      </c>
      <c r="AZ77" s="2071" t="s">
        <v>427</v>
      </c>
      <c r="BA77" s="2070" t="s">
        <v>631</v>
      </c>
      <c r="BB77" s="2071" t="s">
        <v>101</v>
      </c>
      <c r="BC77" s="2072">
        <v>42879</v>
      </c>
      <c r="BD77" s="2071">
        <v>15</v>
      </c>
      <c r="BE77" s="2039" t="s">
        <v>35</v>
      </c>
      <c r="BF77" s="2073">
        <v>310</v>
      </c>
      <c r="BG77" s="2071" t="s">
        <v>78</v>
      </c>
      <c r="BH77" s="3509">
        <v>42886</v>
      </c>
      <c r="BI77" s="2072">
        <v>42888</v>
      </c>
      <c r="BJ77" s="2071">
        <v>1999</v>
      </c>
      <c r="BK77" s="2041">
        <v>15000</v>
      </c>
      <c r="BL77" s="2041">
        <f t="shared" si="32"/>
        <v>0</v>
      </c>
      <c r="BM77" s="2045">
        <f t="shared" si="33"/>
        <v>4650</v>
      </c>
      <c r="BN77" s="2042">
        <f t="shared" si="34"/>
        <v>232.5</v>
      </c>
      <c r="BO77" s="2059" t="s">
        <v>8</v>
      </c>
      <c r="BP77" s="2024"/>
      <c r="BQ77" s="2939"/>
      <c r="BR77" s="2069" t="s">
        <v>427</v>
      </c>
      <c r="BS77" s="2073" t="s">
        <v>287</v>
      </c>
      <c r="BT77" s="2071" t="s">
        <v>101</v>
      </c>
      <c r="BU77" s="2072">
        <v>42781</v>
      </c>
      <c r="BV77" s="2071">
        <v>20</v>
      </c>
      <c r="BW77" s="2039" t="s">
        <v>35</v>
      </c>
      <c r="BX77" s="2073">
        <v>335</v>
      </c>
      <c r="BY77" s="2071" t="s">
        <v>78</v>
      </c>
      <c r="BZ77" s="2074">
        <v>42783</v>
      </c>
      <c r="CA77" s="2072">
        <v>42781</v>
      </c>
      <c r="CB77" s="2071">
        <v>9395</v>
      </c>
      <c r="CC77" s="2041">
        <v>20000</v>
      </c>
      <c r="CD77" s="2041">
        <f t="shared" si="29"/>
        <v>0</v>
      </c>
      <c r="CE77" s="2045">
        <f t="shared" si="30"/>
        <v>6700</v>
      </c>
      <c r="CF77" s="2042">
        <f t="shared" si="31"/>
        <v>335</v>
      </c>
      <c r="CG77" s="2150"/>
      <c r="CI77" s="3620"/>
      <c r="CJ77" s="2259"/>
      <c r="CK77" s="2259"/>
      <c r="CL77" s="2260" t="s">
        <v>3</v>
      </c>
      <c r="CM77" s="2260" t="s">
        <v>18</v>
      </c>
      <c r="CN77" s="2260"/>
      <c r="CO77" s="2259"/>
      <c r="CP77" s="2260" t="s">
        <v>21</v>
      </c>
      <c r="CQ77" s="2260" t="s">
        <v>27</v>
      </c>
      <c r="CR77" s="2260" t="s">
        <v>28</v>
      </c>
      <c r="CS77" s="2259"/>
      <c r="CT77" s="2259"/>
      <c r="CU77" s="2259"/>
      <c r="CV77" s="2259"/>
      <c r="CW77" s="2260" t="s">
        <v>30</v>
      </c>
      <c r="CX77" s="2369"/>
      <c r="CY77" s="2246"/>
      <c r="CZ77" s="2246"/>
      <c r="DA77" s="3430"/>
      <c r="DB77" s="2313"/>
      <c r="DC77" s="2313"/>
      <c r="DD77" s="2313"/>
      <c r="DE77" s="2313"/>
      <c r="DF77" s="2313"/>
      <c r="DG77" s="2313"/>
      <c r="DH77" s="2313"/>
      <c r="DI77" s="2313"/>
      <c r="DJ77" s="2313"/>
      <c r="DK77" s="2313"/>
      <c r="DL77" s="2313"/>
      <c r="DM77" s="2313"/>
      <c r="DN77" s="2313"/>
      <c r="DO77" s="2282"/>
    </row>
    <row r="78" spans="21:119" ht="15" thickBot="1">
      <c r="U78" s="179"/>
      <c r="V78" s="8772" t="s">
        <v>3</v>
      </c>
      <c r="W78" s="8773"/>
      <c r="X78" s="8774" t="s">
        <v>1084</v>
      </c>
      <c r="Y78" s="8775"/>
      <c r="Z78" s="8775"/>
      <c r="AA78" s="8775"/>
      <c r="AB78" s="8775"/>
      <c r="AC78" s="8775"/>
      <c r="AD78" s="8775"/>
      <c r="AE78" s="8776"/>
      <c r="AF78" s="1194" t="s">
        <v>1056</v>
      </c>
      <c r="AG78" s="3734" t="s">
        <v>101</v>
      </c>
      <c r="AH78" s="1226"/>
      <c r="AY78" s="2123" t="s">
        <v>550</v>
      </c>
      <c r="AZ78" s="2052" t="s">
        <v>436</v>
      </c>
      <c r="BA78" s="2076">
        <v>4</v>
      </c>
      <c r="BB78" s="2052" t="s">
        <v>36</v>
      </c>
      <c r="BC78" s="2057">
        <v>42874</v>
      </c>
      <c r="BD78" s="2055">
        <v>0.5</v>
      </c>
      <c r="BE78" s="2052" t="s">
        <v>35</v>
      </c>
      <c r="BF78" s="2058">
        <v>430</v>
      </c>
      <c r="BG78" s="2077"/>
      <c r="BH78" s="2078">
        <v>42878</v>
      </c>
      <c r="BI78" s="2057">
        <v>42884</v>
      </c>
      <c r="BJ78" s="2052">
        <v>1988</v>
      </c>
      <c r="BK78" s="2055">
        <v>1000</v>
      </c>
      <c r="BL78" s="2055">
        <f t="shared" si="32"/>
        <v>500</v>
      </c>
      <c r="BM78" s="2056">
        <f t="shared" si="33"/>
        <v>430</v>
      </c>
      <c r="BN78" s="2058">
        <f t="shared" si="34"/>
        <v>21.5</v>
      </c>
      <c r="BO78" s="2059" t="s">
        <v>8</v>
      </c>
      <c r="BP78" s="2024"/>
      <c r="BQ78" s="2939"/>
      <c r="BR78" s="2069" t="s">
        <v>427</v>
      </c>
      <c r="BS78" s="2073" t="s">
        <v>324</v>
      </c>
      <c r="BT78" s="2071" t="s">
        <v>101</v>
      </c>
      <c r="BU78" s="2072">
        <v>42809</v>
      </c>
      <c r="BV78" s="2071">
        <v>10</v>
      </c>
      <c r="BW78" s="2039" t="s">
        <v>35</v>
      </c>
      <c r="BX78" s="2073">
        <v>335</v>
      </c>
      <c r="BY78" s="2071" t="s">
        <v>78</v>
      </c>
      <c r="BZ78" s="2074">
        <v>42814</v>
      </c>
      <c r="CA78" s="2072">
        <v>42812</v>
      </c>
      <c r="CB78" s="2071">
        <v>1792</v>
      </c>
      <c r="CC78" s="2041">
        <v>10000</v>
      </c>
      <c r="CD78" s="2041">
        <f t="shared" si="29"/>
        <v>0</v>
      </c>
      <c r="CE78" s="2045">
        <f t="shared" si="30"/>
        <v>3350</v>
      </c>
      <c r="CF78" s="2042">
        <f t="shared" si="31"/>
        <v>167.5</v>
      </c>
      <c r="CG78" s="2150"/>
      <c r="CI78" s="2732" t="s">
        <v>640</v>
      </c>
      <c r="CJ78" s="2733" t="s">
        <v>99</v>
      </c>
      <c r="CK78" s="2734">
        <v>2</v>
      </c>
      <c r="CL78" s="2734" t="s">
        <v>55</v>
      </c>
      <c r="CM78" s="2735">
        <v>42933</v>
      </c>
      <c r="CN78" s="2736">
        <v>500</v>
      </c>
      <c r="CO78" s="2737" t="s">
        <v>96</v>
      </c>
      <c r="CP78" s="2738">
        <v>8.6999999999999993</v>
      </c>
      <c r="CQ78" s="2739">
        <v>42936</v>
      </c>
      <c r="CR78" s="2735">
        <v>42950</v>
      </c>
      <c r="CS78" s="2734" t="s">
        <v>78</v>
      </c>
      <c r="CT78" s="2740">
        <v>500</v>
      </c>
      <c r="CU78" s="2741">
        <f>(CT78-CN78)</f>
        <v>0</v>
      </c>
      <c r="CV78" s="2742">
        <v>0</v>
      </c>
      <c r="CW78" s="2741">
        <f>(CV78*0.05)</f>
        <v>0</v>
      </c>
      <c r="CX78" s="2743" t="s">
        <v>88</v>
      </c>
      <c r="CY78" s="2246"/>
      <c r="CZ78" s="2246"/>
      <c r="DA78" s="3430"/>
      <c r="DB78" s="2313"/>
      <c r="DC78" s="2313"/>
      <c r="DD78" s="2313"/>
      <c r="DE78" s="2313"/>
      <c r="DF78" s="2313"/>
      <c r="DG78" s="2313"/>
      <c r="DH78" s="2313"/>
      <c r="DI78" s="2313"/>
      <c r="DJ78" s="2313"/>
      <c r="DK78" s="2313"/>
      <c r="DL78" s="2313"/>
      <c r="DM78" s="2313"/>
      <c r="DN78" s="2313"/>
      <c r="DO78" s="2282"/>
    </row>
    <row r="79" spans="21:119" ht="15" thickBot="1">
      <c r="U79" s="179"/>
      <c r="V79" s="8772" t="s">
        <v>976</v>
      </c>
      <c r="W79" s="8773"/>
      <c r="X79" s="8783" t="s">
        <v>1085</v>
      </c>
      <c r="Y79" s="8784"/>
      <c r="Z79" s="8784"/>
      <c r="AA79" s="8784"/>
      <c r="AB79" s="8784"/>
      <c r="AC79" s="8784"/>
      <c r="AD79" s="1896" t="s">
        <v>978</v>
      </c>
      <c r="AE79" s="3733">
        <v>245</v>
      </c>
      <c r="AF79" s="1896" t="s">
        <v>979</v>
      </c>
      <c r="AG79" s="3873" t="s">
        <v>1086</v>
      </c>
      <c r="AH79" s="1226"/>
      <c r="AY79" s="2123" t="s">
        <v>471</v>
      </c>
      <c r="AZ79" s="2039" t="s">
        <v>436</v>
      </c>
      <c r="BA79" s="2038">
        <v>7</v>
      </c>
      <c r="BB79" s="2039" t="s">
        <v>36</v>
      </c>
      <c r="BC79" s="2040">
        <v>42879</v>
      </c>
      <c r="BD79" s="2041">
        <v>10</v>
      </c>
      <c r="BE79" s="2039" t="s">
        <v>35</v>
      </c>
      <c r="BF79" s="2042">
        <v>270</v>
      </c>
      <c r="BG79" s="2043"/>
      <c r="BH79" s="2044">
        <v>42886</v>
      </c>
      <c r="BI79" s="2040">
        <v>42881</v>
      </c>
      <c r="BJ79" s="2039">
        <v>1979</v>
      </c>
      <c r="BK79" s="2041">
        <v>10000</v>
      </c>
      <c r="BL79" s="2041">
        <f t="shared" si="32"/>
        <v>0</v>
      </c>
      <c r="BM79" s="2045">
        <f t="shared" si="33"/>
        <v>2700</v>
      </c>
      <c r="BN79" s="2042">
        <f t="shared" si="34"/>
        <v>135</v>
      </c>
      <c r="BO79" s="3897" t="s">
        <v>8</v>
      </c>
      <c r="BP79" s="2024"/>
      <c r="BQ79" s="2939"/>
      <c r="BR79" s="2069" t="s">
        <v>427</v>
      </c>
      <c r="BS79" s="2073" t="s">
        <v>603</v>
      </c>
      <c r="BT79" s="2071" t="s">
        <v>101</v>
      </c>
      <c r="BU79" s="2072">
        <v>42835</v>
      </c>
      <c r="BV79" s="2071">
        <v>10</v>
      </c>
      <c r="BW79" s="2039" t="s">
        <v>35</v>
      </c>
      <c r="BX79" s="2073">
        <v>335</v>
      </c>
      <c r="BY79" s="2071" t="s">
        <v>78</v>
      </c>
      <c r="BZ79" s="2074">
        <v>42839</v>
      </c>
      <c r="CA79" s="2072">
        <v>42838</v>
      </c>
      <c r="CB79" s="2071">
        <v>1874</v>
      </c>
      <c r="CC79" s="2041">
        <v>10000</v>
      </c>
      <c r="CD79" s="2041">
        <f t="shared" si="29"/>
        <v>0</v>
      </c>
      <c r="CE79" s="2045">
        <f t="shared" si="30"/>
        <v>3350</v>
      </c>
      <c r="CF79" s="2042">
        <f t="shared" si="31"/>
        <v>167.5</v>
      </c>
      <c r="CG79" s="2150"/>
      <c r="CI79" s="2467" t="s">
        <v>500</v>
      </c>
      <c r="CJ79" s="2439" t="s">
        <v>543</v>
      </c>
      <c r="CK79" s="2284" t="s">
        <v>530</v>
      </c>
      <c r="CL79" s="2276" t="s">
        <v>101</v>
      </c>
      <c r="CM79" s="2277">
        <v>42948</v>
      </c>
      <c r="CN79" s="2276">
        <v>40</v>
      </c>
      <c r="CO79" s="2285" t="s">
        <v>544</v>
      </c>
      <c r="CP79" s="2278">
        <v>52.9</v>
      </c>
      <c r="CQ79" s="2279">
        <v>42957</v>
      </c>
      <c r="CR79" s="2277">
        <v>42957</v>
      </c>
      <c r="CS79" s="2276">
        <v>48119</v>
      </c>
      <c r="CT79" s="2429">
        <v>40</v>
      </c>
      <c r="CU79" s="2429">
        <f>(CT79-CN79)</f>
        <v>0</v>
      </c>
      <c r="CV79" s="2281">
        <f>(CT79*CP79)</f>
        <v>2116</v>
      </c>
      <c r="CW79" s="2280">
        <f>(CV79*0.05)</f>
        <v>105.80000000000001</v>
      </c>
      <c r="CX79" s="2282"/>
      <c r="CY79" s="2246"/>
      <c r="CZ79" s="2246"/>
      <c r="DA79" s="3430"/>
      <c r="DB79" s="2313"/>
      <c r="DC79" s="2313"/>
      <c r="DD79" s="2313"/>
      <c r="DE79" s="2313"/>
      <c r="DF79" s="2313"/>
      <c r="DG79" s="2313"/>
      <c r="DH79" s="2313"/>
      <c r="DI79" s="2313"/>
      <c r="DJ79" s="2313"/>
      <c r="DK79" s="2313"/>
      <c r="DL79" s="2313"/>
      <c r="DM79" s="2313"/>
      <c r="DN79" s="2313"/>
      <c r="DO79" s="2282"/>
    </row>
    <row r="80" spans="21:119" ht="15" thickBot="1">
      <c r="U80" s="179"/>
      <c r="V80" s="8772" t="s">
        <v>982</v>
      </c>
      <c r="W80" s="8773"/>
      <c r="X80" s="8774" t="s">
        <v>1087</v>
      </c>
      <c r="Y80" s="8775"/>
      <c r="Z80" s="8776"/>
      <c r="AA80" s="1896" t="s">
        <v>984</v>
      </c>
      <c r="AB80" s="8839" t="s">
        <v>1088</v>
      </c>
      <c r="AC80" s="8829"/>
      <c r="AD80" s="8829"/>
      <c r="AE80" s="8830"/>
      <c r="AF80" s="1896" t="s">
        <v>986</v>
      </c>
      <c r="AG80" s="3734" t="s">
        <v>1057</v>
      </c>
      <c r="AH80" s="1226"/>
      <c r="AY80" s="2143" t="s">
        <v>471</v>
      </c>
      <c r="AZ80" s="2039" t="s">
        <v>436</v>
      </c>
      <c r="BA80" s="2038">
        <v>8</v>
      </c>
      <c r="BB80" s="2039" t="s">
        <v>36</v>
      </c>
      <c r="BC80" s="2040">
        <v>42879</v>
      </c>
      <c r="BD80" s="2041">
        <v>10</v>
      </c>
      <c r="BE80" s="2039" t="s">
        <v>35</v>
      </c>
      <c r="BF80" s="2042">
        <v>350</v>
      </c>
      <c r="BG80" s="2043"/>
      <c r="BH80" s="2044">
        <v>42886</v>
      </c>
      <c r="BI80" s="2040">
        <v>42881</v>
      </c>
      <c r="BJ80" s="2039">
        <v>1979</v>
      </c>
      <c r="BK80" s="2041">
        <v>10000</v>
      </c>
      <c r="BL80" s="2041">
        <f t="shared" si="32"/>
        <v>0</v>
      </c>
      <c r="BM80" s="2045">
        <f t="shared" si="33"/>
        <v>3500</v>
      </c>
      <c r="BN80" s="2042">
        <f t="shared" si="34"/>
        <v>175</v>
      </c>
      <c r="BO80" s="3897" t="s">
        <v>8</v>
      </c>
      <c r="BP80" s="2024"/>
      <c r="BQ80" s="2939"/>
      <c r="BR80" s="2069" t="s">
        <v>427</v>
      </c>
      <c r="BS80" s="2189" t="s">
        <v>631</v>
      </c>
      <c r="BT80" s="2186" t="s">
        <v>101</v>
      </c>
      <c r="BU80" s="2187">
        <v>42879</v>
      </c>
      <c r="BV80" s="2186">
        <v>15</v>
      </c>
      <c r="BW80" s="2188" t="s">
        <v>35</v>
      </c>
      <c r="BX80" s="2189">
        <v>310</v>
      </c>
      <c r="BY80" s="2186" t="s">
        <v>78</v>
      </c>
      <c r="BZ80" s="2190">
        <v>42886</v>
      </c>
      <c r="CA80" s="2187">
        <v>42888</v>
      </c>
      <c r="CB80" s="2186">
        <v>1999</v>
      </c>
      <c r="CC80" s="2191">
        <v>15000</v>
      </c>
      <c r="CD80" s="2191">
        <f t="shared" si="29"/>
        <v>0</v>
      </c>
      <c r="CE80" s="2192">
        <f t="shared" si="30"/>
        <v>4650</v>
      </c>
      <c r="CF80" s="2194">
        <f t="shared" si="31"/>
        <v>232.5</v>
      </c>
      <c r="CG80" s="2150"/>
      <c r="CI80" s="2467" t="s">
        <v>500</v>
      </c>
      <c r="CJ80" s="2439" t="s">
        <v>642</v>
      </c>
      <c r="CK80" s="2284" t="s">
        <v>9</v>
      </c>
      <c r="CL80" s="2276" t="s">
        <v>101</v>
      </c>
      <c r="CM80" s="2277">
        <v>42929</v>
      </c>
      <c r="CN80" s="2276">
        <v>5</v>
      </c>
      <c r="CO80" s="2285" t="s">
        <v>544</v>
      </c>
      <c r="CP80" s="2278">
        <v>70</v>
      </c>
      <c r="CQ80" s="2279">
        <v>42936</v>
      </c>
      <c r="CR80" s="2277">
        <v>42962</v>
      </c>
      <c r="CS80" s="2276">
        <v>48177</v>
      </c>
      <c r="CT80" s="2429">
        <v>5</v>
      </c>
      <c r="CU80" s="2429">
        <f>(CT80-CN80)</f>
        <v>0</v>
      </c>
      <c r="CV80" s="2281">
        <v>354.76</v>
      </c>
      <c r="CW80" s="2280">
        <f>(CV80*0.05)</f>
        <v>17.738</v>
      </c>
      <c r="CX80" s="2282"/>
      <c r="CY80" s="2246"/>
      <c r="CZ80" s="2246"/>
      <c r="DA80" s="3430"/>
      <c r="DB80" s="2313"/>
      <c r="DC80" s="2313"/>
      <c r="DD80" s="2313"/>
      <c r="DE80" s="2313"/>
      <c r="DF80" s="2313"/>
      <c r="DG80" s="2313"/>
      <c r="DH80" s="2313"/>
      <c r="DI80" s="2313"/>
      <c r="DJ80" s="2313"/>
      <c r="DK80" s="2313"/>
      <c r="DL80" s="2313"/>
      <c r="DM80" s="2313"/>
      <c r="DN80" s="2313"/>
      <c r="DO80" s="2282"/>
    </row>
    <row r="81" spans="21:119" ht="15" thickBot="1">
      <c r="U81" s="179"/>
      <c r="V81" s="8772" t="s">
        <v>988</v>
      </c>
      <c r="W81" s="8773"/>
      <c r="X81" s="8812" t="s">
        <v>1089</v>
      </c>
      <c r="Y81" s="8813"/>
      <c r="Z81" s="8814"/>
      <c r="AA81" s="1896" t="s">
        <v>1001</v>
      </c>
      <c r="AB81" s="8839" t="s">
        <v>1090</v>
      </c>
      <c r="AC81" s="8829"/>
      <c r="AD81" s="3848" t="s">
        <v>1091</v>
      </c>
      <c r="AE81" s="8815" t="s">
        <v>1092</v>
      </c>
      <c r="AF81" s="8816"/>
      <c r="AG81" s="8817"/>
      <c r="AH81" s="1226"/>
      <c r="AY81" s="2079"/>
      <c r="AZ81" s="2080"/>
      <c r="BA81" s="2080"/>
      <c r="BB81" s="2080"/>
      <c r="BC81" s="2080"/>
      <c r="BD81" s="2080"/>
      <c r="BE81" s="2163"/>
      <c r="BF81" s="2163"/>
      <c r="BG81" s="2163"/>
      <c r="BH81" s="2163"/>
      <c r="BI81" s="2163"/>
      <c r="BJ81" s="3896"/>
      <c r="BK81" s="2163"/>
      <c r="BL81" s="2163"/>
      <c r="BM81" s="2165"/>
      <c r="BN81" s="3896"/>
      <c r="BO81" s="3897"/>
      <c r="BP81" s="2024"/>
      <c r="BQ81" s="2939"/>
      <c r="BR81" s="2069" t="s">
        <v>657</v>
      </c>
      <c r="BS81" s="2809">
        <v>11</v>
      </c>
      <c r="BT81" s="2071" t="s">
        <v>101</v>
      </c>
      <c r="BU81" s="2072">
        <v>43005</v>
      </c>
      <c r="BV81" s="2071">
        <v>5</v>
      </c>
      <c r="BW81" s="2039" t="s">
        <v>35</v>
      </c>
      <c r="BX81" s="2073">
        <v>350</v>
      </c>
      <c r="BY81" s="2071" t="s">
        <v>78</v>
      </c>
      <c r="BZ81" s="2074">
        <v>43018</v>
      </c>
      <c r="CA81" s="2072">
        <v>43033</v>
      </c>
      <c r="CB81" s="2071">
        <v>2459</v>
      </c>
      <c r="CC81" s="2041">
        <v>5000</v>
      </c>
      <c r="CD81" s="2041">
        <f t="shared" si="29"/>
        <v>0</v>
      </c>
      <c r="CE81" s="2045">
        <f t="shared" si="30"/>
        <v>1750</v>
      </c>
      <c r="CF81" s="2042">
        <f t="shared" si="31"/>
        <v>87.5</v>
      </c>
      <c r="CG81" s="2150"/>
      <c r="CI81" s="2288"/>
      <c r="CJ81" s="2289"/>
      <c r="CK81" s="2290"/>
      <c r="CL81" s="2291"/>
      <c r="CM81" s="2292"/>
      <c r="CN81" s="2293"/>
      <c r="CO81" s="2291"/>
      <c r="CP81" s="2294"/>
      <c r="CQ81" s="2295"/>
      <c r="CR81" s="2292"/>
      <c r="CS81" s="2290"/>
      <c r="CT81" s="2294"/>
      <c r="CU81" s="2294"/>
      <c r="CV81" s="2296"/>
      <c r="CW81" s="2294"/>
      <c r="CX81" s="2282"/>
      <c r="CY81" s="2246"/>
      <c r="CZ81" s="2246"/>
      <c r="DA81" s="3432"/>
      <c r="DB81" s="2315"/>
      <c r="DC81" s="2315"/>
      <c r="DD81" s="2315"/>
      <c r="DE81" s="2315"/>
      <c r="DF81" s="2315"/>
      <c r="DG81" s="2315"/>
      <c r="DH81" s="2315"/>
      <c r="DI81" s="2315"/>
      <c r="DJ81" s="2315"/>
      <c r="DK81" s="2315"/>
      <c r="DL81" s="2315"/>
      <c r="DM81" s="2315"/>
      <c r="DN81" s="2315"/>
      <c r="DO81" s="2318"/>
    </row>
    <row r="82" spans="21:119" ht="15" thickBot="1">
      <c r="U82" s="179"/>
      <c r="V82" s="8772" t="s">
        <v>991</v>
      </c>
      <c r="W82" s="8773"/>
      <c r="X82" s="8812" t="s">
        <v>1093</v>
      </c>
      <c r="Y82" s="8813"/>
      <c r="Z82" s="8813"/>
      <c r="AA82" s="8813"/>
      <c r="AB82" s="8814"/>
      <c r="AC82" s="8772" t="s">
        <v>1059</v>
      </c>
      <c r="AD82" s="8773"/>
      <c r="AE82" s="8843">
        <v>100014624117</v>
      </c>
      <c r="AF82" s="8844"/>
      <c r="AG82" s="8845"/>
      <c r="AH82" s="1226"/>
      <c r="AY82" s="2082"/>
      <c r="AZ82" s="2083"/>
      <c r="BA82" s="2083"/>
      <c r="BB82" s="2083"/>
      <c r="BC82" s="2083"/>
      <c r="BD82" s="2084"/>
      <c r="BE82" s="2085"/>
      <c r="BF82" s="2085"/>
      <c r="BG82" s="2085"/>
      <c r="BH82" s="2089"/>
      <c r="BI82" s="2085"/>
      <c r="BJ82" s="2086"/>
      <c r="BK82" s="2087"/>
      <c r="BL82" s="2085"/>
      <c r="BM82" s="2088">
        <f>SUM(BM72:BM81)</f>
        <v>61727</v>
      </c>
      <c r="BN82" s="2088">
        <f>(BM82*0.05)</f>
        <v>3086.3500000000004</v>
      </c>
      <c r="BO82" s="2090"/>
      <c r="BP82" s="2024"/>
      <c r="BQ82" s="2939"/>
      <c r="BR82" s="2069" t="s">
        <v>688</v>
      </c>
      <c r="BS82" s="2836">
        <v>12</v>
      </c>
      <c r="BT82" s="2186" t="s">
        <v>101</v>
      </c>
      <c r="BU82" s="2187">
        <v>43052</v>
      </c>
      <c r="BV82" s="2186">
        <v>15</v>
      </c>
      <c r="BW82" s="2188" t="s">
        <v>35</v>
      </c>
      <c r="BX82" s="2189">
        <v>310</v>
      </c>
      <c r="BY82" s="2186" t="s">
        <v>78</v>
      </c>
      <c r="BZ82" s="2190">
        <v>43059</v>
      </c>
      <c r="CA82" s="2187">
        <v>43053</v>
      </c>
      <c r="CB82" s="2186">
        <v>2532</v>
      </c>
      <c r="CC82" s="2191">
        <v>15000</v>
      </c>
      <c r="CD82" s="2191">
        <f t="shared" si="29"/>
        <v>0</v>
      </c>
      <c r="CE82" s="2192">
        <f t="shared" si="30"/>
        <v>4650</v>
      </c>
      <c r="CF82" s="2194">
        <f t="shared" si="31"/>
        <v>232.5</v>
      </c>
      <c r="CG82" s="2791"/>
      <c r="CI82" s="2314"/>
      <c r="CJ82" s="2315"/>
      <c r="CK82" s="2315"/>
      <c r="CL82" s="2315"/>
      <c r="CM82" s="2315"/>
      <c r="CN82" s="2315"/>
      <c r="CO82" s="2315"/>
      <c r="CP82" s="2315"/>
      <c r="CQ82" s="2315"/>
      <c r="CR82" s="2315"/>
      <c r="CS82" s="2315"/>
      <c r="CT82" s="2315"/>
      <c r="CU82" s="2315"/>
      <c r="CV82" s="2686">
        <f>SUM(CV78:CV81)</f>
        <v>2470.7600000000002</v>
      </c>
      <c r="CW82" s="2709">
        <f>(CV82*0.05)</f>
        <v>123.53800000000001</v>
      </c>
      <c r="CX82" s="2318"/>
      <c r="CY82" s="2246"/>
      <c r="CZ82" s="2246"/>
      <c r="DA82" s="2246"/>
      <c r="DB82" s="2246"/>
      <c r="DC82" s="2246"/>
      <c r="DD82" s="2246"/>
      <c r="DE82" s="2246"/>
      <c r="DF82" s="2246"/>
      <c r="DG82" s="2246"/>
      <c r="DH82" s="2246"/>
      <c r="DI82" s="2246"/>
      <c r="DJ82" s="2246"/>
      <c r="DK82" s="2246"/>
      <c r="DL82" s="2246"/>
      <c r="DM82" s="2246"/>
      <c r="DN82" s="2246"/>
      <c r="DO82" s="2246"/>
    </row>
    <row r="83" spans="21:119" ht="24" thickBot="1">
      <c r="U83" s="179"/>
      <c r="X83" s="3849"/>
      <c r="Y83" s="3849"/>
      <c r="Z83" s="3849"/>
      <c r="AA83" s="3849"/>
      <c r="AB83" s="3849"/>
      <c r="AC83" s="3849"/>
      <c r="AD83" s="3850"/>
      <c r="AE83" s="3849"/>
      <c r="AF83" s="3849"/>
      <c r="AG83" s="3849"/>
      <c r="AH83" s="1226"/>
      <c r="AY83" s="2024"/>
      <c r="AZ83" s="2024"/>
      <c r="BA83" s="2024"/>
      <c r="BB83" s="2024"/>
      <c r="BC83" s="2024"/>
      <c r="BD83" s="2024"/>
      <c r="BE83" s="2024"/>
      <c r="BF83" s="2024"/>
      <c r="BG83" s="2024"/>
      <c r="BH83" s="3602"/>
      <c r="BI83" s="2024"/>
      <c r="BJ83" s="2024"/>
      <c r="BK83" s="2024"/>
      <c r="BL83" s="2024"/>
      <c r="BM83" s="2024"/>
      <c r="BN83" s="2024"/>
      <c r="BO83" s="2024"/>
      <c r="BP83" s="2024"/>
      <c r="BQ83" s="2938"/>
      <c r="BR83" s="2069" t="s">
        <v>688</v>
      </c>
      <c r="BS83" s="2836">
        <v>13</v>
      </c>
      <c r="BT83" s="2186" t="s">
        <v>101</v>
      </c>
      <c r="BU83" s="2187">
        <v>43056</v>
      </c>
      <c r="BV83" s="2186">
        <v>15</v>
      </c>
      <c r="BW83" s="2188" t="s">
        <v>35</v>
      </c>
      <c r="BX83" s="2189">
        <v>310</v>
      </c>
      <c r="BY83" s="2186" t="s">
        <v>78</v>
      </c>
      <c r="BZ83" s="2190">
        <v>43059</v>
      </c>
      <c r="CA83" s="2187">
        <v>43064</v>
      </c>
      <c r="CB83" s="2186">
        <v>2574</v>
      </c>
      <c r="CC83" s="2191">
        <v>15000</v>
      </c>
      <c r="CD83" s="2191">
        <f t="shared" si="29"/>
        <v>0</v>
      </c>
      <c r="CE83" s="2192">
        <f t="shared" si="30"/>
        <v>4650</v>
      </c>
      <c r="CF83" s="2194">
        <f t="shared" si="31"/>
        <v>232.5</v>
      </c>
      <c r="CG83" s="2150"/>
      <c r="CI83" s="2246"/>
      <c r="CJ83" s="2246"/>
      <c r="CK83" s="2246"/>
      <c r="CL83" s="2246"/>
      <c r="CM83" s="2246"/>
      <c r="CN83" s="2246"/>
      <c r="CO83" s="2246"/>
      <c r="CP83" s="2246"/>
      <c r="CQ83" s="2246"/>
      <c r="CR83" s="2246"/>
      <c r="CS83" s="2246"/>
      <c r="CT83" s="2246"/>
      <c r="CU83" s="2246"/>
      <c r="CV83" s="2246"/>
      <c r="CW83" s="2708"/>
      <c r="CX83" s="2246"/>
      <c r="CY83" s="2246"/>
      <c r="CZ83" s="2246"/>
      <c r="DA83" s="3948" t="s">
        <v>584</v>
      </c>
      <c r="DB83" s="2246"/>
      <c r="DC83" s="2246" t="s">
        <v>220</v>
      </c>
      <c r="DD83" s="2246"/>
      <c r="DE83" s="2361"/>
      <c r="DF83" s="2246"/>
      <c r="DG83" s="2246"/>
      <c r="DH83" s="2246" t="s">
        <v>632</v>
      </c>
      <c r="DI83" s="2246" t="s">
        <v>723</v>
      </c>
      <c r="DJ83" s="2246"/>
      <c r="DK83" s="2246"/>
      <c r="DL83" s="2246"/>
      <c r="DM83" s="2246"/>
      <c r="DN83" s="2246"/>
      <c r="DO83" s="2246"/>
    </row>
    <row r="84" spans="21:119" ht="18.600000000000001" thickBot="1">
      <c r="U84" s="179"/>
      <c r="V84" s="8772" t="s">
        <v>1014</v>
      </c>
      <c r="W84" s="8808"/>
      <c r="X84" s="8840" t="s">
        <v>1094</v>
      </c>
      <c r="Y84" s="8841"/>
      <c r="Z84" s="8841"/>
      <c r="AA84" s="8841"/>
      <c r="AB84" s="8841"/>
      <c r="AC84" s="8841"/>
      <c r="AD84" s="8841"/>
      <c r="AE84" s="8841"/>
      <c r="AF84" s="8841"/>
      <c r="AG84" s="8842"/>
      <c r="AH84" s="1226"/>
      <c r="AI84" s="3851"/>
      <c r="AY84" s="2028" t="s">
        <v>565</v>
      </c>
      <c r="AZ84" s="2024"/>
      <c r="BA84" s="2024"/>
      <c r="BB84" s="2024"/>
      <c r="BC84" s="2024"/>
      <c r="BD84" s="2024"/>
      <c r="BE84" s="2024"/>
      <c r="BF84" s="2024"/>
      <c r="BG84" s="2024"/>
      <c r="BH84" s="3602"/>
      <c r="BI84" s="2024"/>
      <c r="BJ84" s="2024"/>
      <c r="BK84" s="2024"/>
      <c r="BL84" s="2024"/>
      <c r="BM84" s="2024"/>
      <c r="BN84" s="2024"/>
      <c r="BO84" s="2029"/>
      <c r="BP84" s="2024"/>
      <c r="BQ84" s="2938"/>
      <c r="BR84" s="2069" t="s">
        <v>688</v>
      </c>
      <c r="BS84" s="2836">
        <v>14</v>
      </c>
      <c r="BT84" s="2186" t="s">
        <v>101</v>
      </c>
      <c r="BU84" s="2187">
        <v>43079</v>
      </c>
      <c r="BV84" s="2186">
        <v>30</v>
      </c>
      <c r="BW84" s="2188" t="s">
        <v>35</v>
      </c>
      <c r="BX84" s="2189">
        <v>310</v>
      </c>
      <c r="BY84" s="2186" t="s">
        <v>78</v>
      </c>
      <c r="BZ84" s="2190">
        <v>43084</v>
      </c>
      <c r="CA84" s="2187">
        <v>43081</v>
      </c>
      <c r="CB84" s="2186">
        <v>1566</v>
      </c>
      <c r="CC84" s="2191">
        <v>30000</v>
      </c>
      <c r="CD84" s="2191">
        <f t="shared" si="29"/>
        <v>0</v>
      </c>
      <c r="CE84" s="2192">
        <f t="shared" si="30"/>
        <v>9300</v>
      </c>
      <c r="CF84" s="2194">
        <f t="shared" si="31"/>
        <v>465</v>
      </c>
      <c r="CG84" s="2150"/>
      <c r="CI84" s="2250" t="s">
        <v>599</v>
      </c>
      <c r="CJ84" s="2246"/>
      <c r="CK84" s="2246"/>
      <c r="CL84" s="2246"/>
      <c r="CM84" s="2246"/>
      <c r="CN84" s="2246"/>
      <c r="CO84" s="2246"/>
      <c r="CP84" s="2246"/>
      <c r="CQ84" s="2246"/>
      <c r="CR84" s="2246"/>
      <c r="CS84" s="2246"/>
      <c r="CT84" s="2246"/>
      <c r="CU84" s="2246"/>
      <c r="CV84" s="2246"/>
      <c r="CW84" s="2246"/>
      <c r="CX84" s="2246"/>
      <c r="CY84" s="2246"/>
      <c r="CZ84" s="2246"/>
      <c r="DA84" s="3028"/>
      <c r="DB84" s="2363"/>
      <c r="DC84" s="2364" t="s">
        <v>14</v>
      </c>
      <c r="DD84" s="2364" t="s">
        <v>12</v>
      </c>
      <c r="DE84" s="2364"/>
      <c r="DF84" s="2365"/>
      <c r="DG84" s="2364" t="s">
        <v>15</v>
      </c>
      <c r="DH84" s="2364" t="s">
        <v>12</v>
      </c>
      <c r="DI84" s="2364" t="s">
        <v>12</v>
      </c>
      <c r="DJ84" s="2365"/>
      <c r="DK84" s="2365"/>
      <c r="DL84" s="2365"/>
      <c r="DM84" s="2365"/>
      <c r="DN84" s="2364" t="s">
        <v>17</v>
      </c>
      <c r="DO84" s="2366"/>
    </row>
    <row r="85" spans="21:119" ht="15" thickBot="1">
      <c r="U85" s="179"/>
      <c r="V85" s="8772" t="s">
        <v>1021</v>
      </c>
      <c r="W85" s="8773"/>
      <c r="X85" s="8794" t="s">
        <v>1095</v>
      </c>
      <c r="Y85" s="8795"/>
      <c r="Z85" s="8795"/>
      <c r="AA85" s="8795"/>
      <c r="AB85" s="8795"/>
      <c r="AC85" s="8795"/>
      <c r="AD85" s="8795"/>
      <c r="AE85" s="8795"/>
      <c r="AF85" s="8795"/>
      <c r="AG85" s="8796"/>
      <c r="AH85" s="1226"/>
      <c r="AY85" s="2030"/>
      <c r="AZ85" s="3898"/>
      <c r="BA85" s="3898"/>
      <c r="BB85" s="3899" t="s">
        <v>14</v>
      </c>
      <c r="BC85" s="3899" t="s">
        <v>12</v>
      </c>
      <c r="BD85" s="3899"/>
      <c r="BE85" s="3898"/>
      <c r="BF85" s="3899" t="s">
        <v>15</v>
      </c>
      <c r="BG85" s="3899" t="s">
        <v>16</v>
      </c>
      <c r="BH85" s="3899" t="s">
        <v>12</v>
      </c>
      <c r="BI85" s="3899" t="s">
        <v>12</v>
      </c>
      <c r="BJ85" s="3898"/>
      <c r="BK85" s="3898"/>
      <c r="BL85" s="3898"/>
      <c r="BM85" s="3898"/>
      <c r="BN85" s="3899" t="s">
        <v>17</v>
      </c>
      <c r="BO85" s="3899"/>
      <c r="BP85" s="2024"/>
      <c r="BQ85" s="2938"/>
      <c r="BR85" s="2069" t="s">
        <v>688</v>
      </c>
      <c r="BS85" s="2836">
        <v>15</v>
      </c>
      <c r="BT85" s="2186" t="s">
        <v>101</v>
      </c>
      <c r="BU85" s="2187">
        <v>43084</v>
      </c>
      <c r="BV85" s="2186">
        <v>10</v>
      </c>
      <c r="BW85" s="2188" t="s">
        <v>35</v>
      </c>
      <c r="BX85" s="2189">
        <v>310</v>
      </c>
      <c r="BY85" s="2186" t="s">
        <v>78</v>
      </c>
      <c r="BZ85" s="2190">
        <v>43087</v>
      </c>
      <c r="CA85" s="2187">
        <v>43087</v>
      </c>
      <c r="CB85" s="2186">
        <v>2672</v>
      </c>
      <c r="CC85" s="2191">
        <v>10000</v>
      </c>
      <c r="CD85" s="2191">
        <f t="shared" si="29"/>
        <v>0</v>
      </c>
      <c r="CE85" s="2192">
        <f t="shared" si="30"/>
        <v>3100</v>
      </c>
      <c r="CF85" s="2194">
        <f t="shared" si="31"/>
        <v>155</v>
      </c>
      <c r="CG85" s="2150"/>
      <c r="CI85" s="2251"/>
      <c r="CJ85" s="2252"/>
      <c r="CK85" s="2252"/>
      <c r="CL85" s="2253" t="s">
        <v>14</v>
      </c>
      <c r="CM85" s="2253" t="s">
        <v>12</v>
      </c>
      <c r="CN85" s="2253"/>
      <c r="CO85" s="2252"/>
      <c r="CP85" s="2253" t="s">
        <v>15</v>
      </c>
      <c r="CQ85" s="2253" t="s">
        <v>12</v>
      </c>
      <c r="CR85" s="2253" t="s">
        <v>12</v>
      </c>
      <c r="CS85" s="2252"/>
      <c r="CT85" s="2252"/>
      <c r="CU85" s="2252"/>
      <c r="CV85" s="2252"/>
      <c r="CW85" s="2253" t="s">
        <v>17</v>
      </c>
      <c r="CX85" s="2254"/>
      <c r="CY85" s="2246"/>
      <c r="CZ85" s="2246"/>
      <c r="DA85" s="3029" t="s">
        <v>4</v>
      </c>
      <c r="DB85" s="2368" t="s">
        <v>18</v>
      </c>
      <c r="DC85" s="2256" t="s">
        <v>19</v>
      </c>
      <c r="DD85" s="2256" t="s">
        <v>19</v>
      </c>
      <c r="DE85" s="2256" t="s">
        <v>20</v>
      </c>
      <c r="DF85" s="2256" t="s">
        <v>21</v>
      </c>
      <c r="DG85" s="2256" t="s">
        <v>22</v>
      </c>
      <c r="DH85" s="2256" t="s">
        <v>23</v>
      </c>
      <c r="DI85" s="2256" t="s">
        <v>23</v>
      </c>
      <c r="DJ85" s="2256" t="s">
        <v>24</v>
      </c>
      <c r="DK85" s="2256" t="s">
        <v>20</v>
      </c>
      <c r="DL85" s="2256" t="s">
        <v>25</v>
      </c>
      <c r="DM85" s="2256" t="s">
        <v>0</v>
      </c>
      <c r="DN85" s="2256" t="s">
        <v>11</v>
      </c>
      <c r="DO85" s="2369" t="s">
        <v>26</v>
      </c>
    </row>
    <row r="86" spans="21:119" ht="15" thickBot="1">
      <c r="U86" s="179"/>
      <c r="AF86" s="999"/>
      <c r="AG86" s="1308"/>
      <c r="AH86" s="1226"/>
      <c r="AY86" s="2032" t="s">
        <v>3</v>
      </c>
      <c r="AZ86" s="3292" t="s">
        <v>4</v>
      </c>
      <c r="BA86" s="3890" t="s">
        <v>18</v>
      </c>
      <c r="BB86" s="3890" t="s">
        <v>19</v>
      </c>
      <c r="BC86" s="3890" t="s">
        <v>19</v>
      </c>
      <c r="BD86" s="3890" t="s">
        <v>20</v>
      </c>
      <c r="BE86" s="3890" t="s">
        <v>21</v>
      </c>
      <c r="BF86" s="3890" t="s">
        <v>22</v>
      </c>
      <c r="BG86" s="3890" t="s">
        <v>19</v>
      </c>
      <c r="BH86" s="3890" t="s">
        <v>23</v>
      </c>
      <c r="BI86" s="3890" t="s">
        <v>23</v>
      </c>
      <c r="BJ86" s="3890" t="s">
        <v>24</v>
      </c>
      <c r="BK86" s="3890" t="s">
        <v>20</v>
      </c>
      <c r="BL86" s="3890" t="s">
        <v>25</v>
      </c>
      <c r="BM86" s="3890" t="s">
        <v>0</v>
      </c>
      <c r="BN86" s="3890" t="s">
        <v>11</v>
      </c>
      <c r="BO86" s="3890" t="s">
        <v>26</v>
      </c>
      <c r="BP86" s="2024"/>
      <c r="BQ86" s="2938"/>
      <c r="BR86" s="2069" t="s">
        <v>698</v>
      </c>
      <c r="BS86" s="2809">
        <v>16</v>
      </c>
      <c r="BT86" s="2071" t="s">
        <v>101</v>
      </c>
      <c r="BU86" s="2072">
        <v>43110</v>
      </c>
      <c r="BV86" s="2071">
        <v>10</v>
      </c>
      <c r="BW86" s="2039" t="s">
        <v>35</v>
      </c>
      <c r="BX86" s="2073">
        <v>300</v>
      </c>
      <c r="BY86" s="2071" t="s">
        <v>78</v>
      </c>
      <c r="BZ86" s="2074">
        <v>43115</v>
      </c>
      <c r="CA86" s="2072">
        <v>43112</v>
      </c>
      <c r="CB86" s="2071">
        <v>9854</v>
      </c>
      <c r="CC86" s="2041">
        <v>10000</v>
      </c>
      <c r="CD86" s="2041">
        <f t="shared" si="29"/>
        <v>0</v>
      </c>
      <c r="CE86" s="2045">
        <f t="shared" si="30"/>
        <v>3000</v>
      </c>
      <c r="CF86" s="2042">
        <f t="shared" si="31"/>
        <v>150</v>
      </c>
      <c r="CG86" s="2150"/>
      <c r="CI86" s="2255" t="s">
        <v>3</v>
      </c>
      <c r="CJ86" s="2256" t="s">
        <v>4</v>
      </c>
      <c r="CK86" s="3947" t="s">
        <v>967</v>
      </c>
      <c r="CL86" s="2257" t="s">
        <v>19</v>
      </c>
      <c r="CM86" s="2257" t="s">
        <v>19</v>
      </c>
      <c r="CN86" s="2257" t="s">
        <v>20</v>
      </c>
      <c r="CO86" s="2257" t="s">
        <v>21</v>
      </c>
      <c r="CP86" s="2257" t="s">
        <v>22</v>
      </c>
      <c r="CQ86" s="2257" t="s">
        <v>23</v>
      </c>
      <c r="CR86" s="2257" t="s">
        <v>23</v>
      </c>
      <c r="CS86" s="2257" t="s">
        <v>24</v>
      </c>
      <c r="CT86" s="2257" t="s">
        <v>20</v>
      </c>
      <c r="CU86" s="2257" t="s">
        <v>25</v>
      </c>
      <c r="CV86" s="2257" t="s">
        <v>0</v>
      </c>
      <c r="CW86" s="2257" t="s">
        <v>11</v>
      </c>
      <c r="CX86" s="2257" t="s">
        <v>26</v>
      </c>
      <c r="CY86" s="2246"/>
      <c r="CZ86" s="2246"/>
      <c r="DA86" s="3030"/>
      <c r="DB86" s="2371"/>
      <c r="DC86" s="2256" t="s">
        <v>3</v>
      </c>
      <c r="DD86" s="2256" t="s">
        <v>18</v>
      </c>
      <c r="DE86" s="2256"/>
      <c r="DF86" s="2372"/>
      <c r="DG86" s="2256" t="s">
        <v>21</v>
      </c>
      <c r="DH86" s="2256" t="s">
        <v>27</v>
      </c>
      <c r="DI86" s="2256" t="s">
        <v>28</v>
      </c>
      <c r="DJ86" s="2372"/>
      <c r="DK86" s="2372"/>
      <c r="DL86" s="2372"/>
      <c r="DM86" s="2372"/>
      <c r="DN86" s="2256" t="s">
        <v>30</v>
      </c>
      <c r="DO86" s="2369"/>
    </row>
    <row r="87" spans="21:119" ht="15" thickBot="1">
      <c r="U87" s="179"/>
      <c r="V87" s="1193" t="s">
        <v>1023</v>
      </c>
      <c r="W87" s="1194"/>
      <c r="X87" s="8794"/>
      <c r="Y87" s="8795"/>
      <c r="Z87" s="8795"/>
      <c r="AA87" s="8795"/>
      <c r="AB87" s="8795"/>
      <c r="AC87" s="8795"/>
      <c r="AD87" s="8795"/>
      <c r="AE87" s="8796"/>
      <c r="AF87" s="1896" t="s">
        <v>970</v>
      </c>
      <c r="AG87" s="3843"/>
      <c r="AH87" s="1226"/>
      <c r="AY87" s="2094"/>
      <c r="AZ87" s="3892"/>
      <c r="BA87" s="3892"/>
      <c r="BB87" s="3893" t="s">
        <v>3</v>
      </c>
      <c r="BC87" s="3893" t="s">
        <v>18</v>
      </c>
      <c r="BD87" s="3893"/>
      <c r="BE87" s="3892"/>
      <c r="BF87" s="3893" t="s">
        <v>21</v>
      </c>
      <c r="BG87" s="3893" t="s">
        <v>3</v>
      </c>
      <c r="BH87" s="3893" t="s">
        <v>27</v>
      </c>
      <c r="BI87" s="3893" t="s">
        <v>28</v>
      </c>
      <c r="BJ87" s="3892"/>
      <c r="BK87" s="3892"/>
      <c r="BL87" s="3892"/>
      <c r="BM87" s="3892"/>
      <c r="BN87" s="3893" t="s">
        <v>30</v>
      </c>
      <c r="BO87" s="3890"/>
      <c r="BP87" s="2024"/>
      <c r="BQ87" s="2938"/>
      <c r="BR87" s="2967" t="s">
        <v>688</v>
      </c>
      <c r="BS87" s="2874">
        <v>17</v>
      </c>
      <c r="BT87" s="2875" t="s">
        <v>101</v>
      </c>
      <c r="BU87" s="2876">
        <v>43123</v>
      </c>
      <c r="BV87" s="2875">
        <v>10</v>
      </c>
      <c r="BW87" s="2877" t="s">
        <v>35</v>
      </c>
      <c r="BX87" s="2878">
        <v>300</v>
      </c>
      <c r="BY87" s="2875" t="s">
        <v>78</v>
      </c>
      <c r="BZ87" s="2879">
        <v>43126</v>
      </c>
      <c r="CA87" s="2876">
        <v>43126</v>
      </c>
      <c r="CB87" s="2875">
        <v>2746</v>
      </c>
      <c r="CC87" s="2880">
        <v>10000</v>
      </c>
      <c r="CD87" s="2880">
        <f t="shared" si="29"/>
        <v>0</v>
      </c>
      <c r="CE87" s="2881">
        <f t="shared" si="30"/>
        <v>3000</v>
      </c>
      <c r="CF87" s="2882">
        <f t="shared" si="31"/>
        <v>150</v>
      </c>
      <c r="CG87" s="2150"/>
      <c r="CI87" s="2258"/>
      <c r="CJ87" s="2259"/>
      <c r="CK87" s="2259"/>
      <c r="CL87" s="2260" t="s">
        <v>3</v>
      </c>
      <c r="CM87" s="2260" t="s">
        <v>18</v>
      </c>
      <c r="CN87" s="2260"/>
      <c r="CO87" s="2259"/>
      <c r="CP87" s="2260" t="s">
        <v>21</v>
      </c>
      <c r="CQ87" s="2260" t="s">
        <v>27</v>
      </c>
      <c r="CR87" s="2260" t="s">
        <v>28</v>
      </c>
      <c r="CS87" s="2259"/>
      <c r="CT87" s="2259"/>
      <c r="CU87" s="2259"/>
      <c r="CV87" s="2259"/>
      <c r="CW87" s="2260" t="s">
        <v>30</v>
      </c>
      <c r="CX87" s="2256"/>
      <c r="CY87" s="2246"/>
      <c r="CZ87" s="2246"/>
      <c r="DA87" s="2413" t="s">
        <v>99</v>
      </c>
      <c r="DB87" s="2409">
        <v>1</v>
      </c>
      <c r="DC87" s="2266" t="s">
        <v>78</v>
      </c>
      <c r="DD87" s="2272">
        <v>42824</v>
      </c>
      <c r="DE87" s="2410">
        <v>1000</v>
      </c>
      <c r="DF87" s="2266" t="s">
        <v>96</v>
      </c>
      <c r="DG87" s="2270">
        <v>9.6999999999999993</v>
      </c>
      <c r="DH87" s="2412">
        <v>42830</v>
      </c>
      <c r="DI87" s="2272">
        <v>42830</v>
      </c>
      <c r="DJ87" s="2413">
        <v>46764</v>
      </c>
      <c r="DK87" s="2270">
        <v>272.3</v>
      </c>
      <c r="DL87" s="2270">
        <f>(DK87-DE87)</f>
        <v>-727.7</v>
      </c>
      <c r="DM87" s="2271">
        <f>(DK87*DG87)</f>
        <v>2641.31</v>
      </c>
      <c r="DN87" s="2270">
        <f>(DM87*0.06)</f>
        <v>158.4786</v>
      </c>
      <c r="DO87" s="2389"/>
    </row>
    <row r="88" spans="21:119" ht="15" thickBot="1">
      <c r="U88" s="179"/>
      <c r="AH88" s="1226"/>
      <c r="AY88" s="2121" t="s">
        <v>629</v>
      </c>
      <c r="AZ88" s="2122" t="s">
        <v>436</v>
      </c>
      <c r="BA88" s="2038">
        <v>12</v>
      </c>
      <c r="BB88" s="2039">
        <v>6691</v>
      </c>
      <c r="BC88" s="2040">
        <v>42891</v>
      </c>
      <c r="BD88" s="2041">
        <v>140</v>
      </c>
      <c r="BE88" s="2039" t="s">
        <v>35</v>
      </c>
      <c r="BF88" s="2042">
        <v>270</v>
      </c>
      <c r="BG88" s="2043"/>
      <c r="BH88" s="2044">
        <v>42914</v>
      </c>
      <c r="BI88" s="2040">
        <v>42909</v>
      </c>
      <c r="BJ88" s="2039">
        <v>9629</v>
      </c>
      <c r="BK88" s="2041">
        <v>140000</v>
      </c>
      <c r="BL88" s="2041">
        <f>(BK88-BD88*1000)</f>
        <v>0</v>
      </c>
      <c r="BM88" s="2045">
        <f>(BK88*BF88/1000)</f>
        <v>37800</v>
      </c>
      <c r="BN88" s="2042">
        <f>(BM88*0.05)</f>
        <v>1890</v>
      </c>
      <c r="BO88" s="2046" t="s">
        <v>8</v>
      </c>
      <c r="BP88" s="2024"/>
      <c r="BQ88" s="2938"/>
      <c r="BR88" s="2069" t="s">
        <v>698</v>
      </c>
      <c r="BS88" s="2809">
        <v>18</v>
      </c>
      <c r="BT88" s="2071" t="s">
        <v>101</v>
      </c>
      <c r="BU88" s="2072">
        <v>43123</v>
      </c>
      <c r="BV88" s="2071">
        <v>20</v>
      </c>
      <c r="BW88" s="2039" t="s">
        <v>35</v>
      </c>
      <c r="BX88" s="2073">
        <v>300</v>
      </c>
      <c r="BY88" s="2071" t="s">
        <v>78</v>
      </c>
      <c r="BZ88" s="2074">
        <v>43131</v>
      </c>
      <c r="CA88" s="2072">
        <v>43136</v>
      </c>
      <c r="CB88" s="2071">
        <v>9919</v>
      </c>
      <c r="CC88" s="2041">
        <v>20000</v>
      </c>
      <c r="CD88" s="2041">
        <f t="shared" si="29"/>
        <v>0</v>
      </c>
      <c r="CE88" s="2045">
        <f t="shared" si="30"/>
        <v>6000</v>
      </c>
      <c r="CF88" s="2042">
        <f t="shared" si="31"/>
        <v>300</v>
      </c>
      <c r="CG88" s="2150"/>
      <c r="CI88" s="2769" t="s">
        <v>583</v>
      </c>
      <c r="CJ88" s="2762" t="s">
        <v>99</v>
      </c>
      <c r="CK88" s="2761">
        <v>3</v>
      </c>
      <c r="CL88" s="2762" t="s">
        <v>652</v>
      </c>
      <c r="CM88" s="2763">
        <v>42979</v>
      </c>
      <c r="CN88" s="2764">
        <v>1000</v>
      </c>
      <c r="CO88" s="2762" t="s">
        <v>96</v>
      </c>
      <c r="CP88" s="2325">
        <v>9.6999999999999993</v>
      </c>
      <c r="CQ88" s="2766">
        <v>42989</v>
      </c>
      <c r="CR88" s="2763">
        <v>42989</v>
      </c>
      <c r="CS88" s="2767" t="s">
        <v>78</v>
      </c>
      <c r="CT88" s="2768">
        <v>1000</v>
      </c>
      <c r="CU88" s="2325">
        <f t="shared" ref="CU88:CU93" si="35">(CT88-CN88)</f>
        <v>0</v>
      </c>
      <c r="CV88" s="2326">
        <f t="shared" ref="CV88:CV93" si="36">(CT88*CP88)</f>
        <v>9700</v>
      </c>
      <c r="CW88" s="2325">
        <f>(CV88*0.05)</f>
        <v>485</v>
      </c>
      <c r="CX88" s="2273"/>
      <c r="CY88" s="2246"/>
      <c r="CZ88" s="2246"/>
      <c r="DA88" s="3717"/>
      <c r="DB88" s="2308"/>
      <c r="DC88" s="2291"/>
      <c r="DD88" s="2292"/>
      <c r="DE88" s="2621">
        <v>727.7</v>
      </c>
      <c r="DF88" s="2285" t="s">
        <v>96</v>
      </c>
      <c r="DG88" s="2280">
        <v>9.6999999999999993</v>
      </c>
      <c r="DH88" s="2344">
        <v>42830</v>
      </c>
      <c r="DI88" s="2287">
        <v>42842</v>
      </c>
      <c r="DJ88" s="2345">
        <v>46850</v>
      </c>
      <c r="DK88" s="2356">
        <v>757.04</v>
      </c>
      <c r="DL88" s="2347">
        <f>(DK88-DE88)</f>
        <v>29.339999999999918</v>
      </c>
      <c r="DM88" s="2348">
        <f>(DK88*DG88)</f>
        <v>7343.2879999999996</v>
      </c>
      <c r="DN88" s="2347">
        <f>(DM88*0.06)</f>
        <v>440.59727999999996</v>
      </c>
      <c r="DO88" s="2391"/>
    </row>
    <row r="89" spans="21:119" ht="15" thickBot="1">
      <c r="U89" s="179"/>
      <c r="V89" s="8772" t="s">
        <v>1024</v>
      </c>
      <c r="W89" s="8773"/>
      <c r="X89" s="1896" t="s">
        <v>1025</v>
      </c>
      <c r="Y89" s="3852" t="s">
        <v>78</v>
      </c>
      <c r="Z89" s="1896" t="s">
        <v>1027</v>
      </c>
      <c r="AA89" s="3874" t="s">
        <v>1026</v>
      </c>
      <c r="AB89" s="8822" t="s">
        <v>1060</v>
      </c>
      <c r="AC89" s="8823"/>
      <c r="AD89" s="8824"/>
      <c r="AE89" s="8760" t="s">
        <v>1096</v>
      </c>
      <c r="AF89" s="8761"/>
      <c r="AG89" s="8763"/>
      <c r="AH89" s="1226"/>
      <c r="AY89" s="2143" t="s">
        <v>550</v>
      </c>
      <c r="AZ89" s="2039" t="s">
        <v>436</v>
      </c>
      <c r="BA89" s="2076">
        <v>5</v>
      </c>
      <c r="BB89" s="2052" t="s">
        <v>36</v>
      </c>
      <c r="BC89" s="2057">
        <v>42892</v>
      </c>
      <c r="BD89" s="2055">
        <v>1</v>
      </c>
      <c r="BE89" s="2052" t="s">
        <v>35</v>
      </c>
      <c r="BF89" s="2058">
        <v>430</v>
      </c>
      <c r="BG89" s="2077"/>
      <c r="BH89" s="2078">
        <v>42893</v>
      </c>
      <c r="BI89" s="2057">
        <v>42892</v>
      </c>
      <c r="BJ89" s="2052">
        <v>2006</v>
      </c>
      <c r="BK89" s="2055">
        <v>1000</v>
      </c>
      <c r="BL89" s="2055">
        <f>(BK89-BD89*1000)</f>
        <v>0</v>
      </c>
      <c r="BM89" s="2056">
        <f>(BK89*BF89/1000)</f>
        <v>430</v>
      </c>
      <c r="BN89" s="2058">
        <f>(BM89*0.05)</f>
        <v>21.5</v>
      </c>
      <c r="BO89" s="2622" t="s">
        <v>8</v>
      </c>
      <c r="BP89" s="2024"/>
      <c r="BQ89" s="2939"/>
      <c r="BR89" s="2069" t="s">
        <v>698</v>
      </c>
      <c r="BS89" s="2809">
        <v>19</v>
      </c>
      <c r="BT89" s="2071" t="s">
        <v>101</v>
      </c>
      <c r="BU89" s="2072">
        <v>43133</v>
      </c>
      <c r="BV89" s="2071">
        <v>15</v>
      </c>
      <c r="BW89" s="2039" t="s">
        <v>35</v>
      </c>
      <c r="BX89" s="2073">
        <v>300</v>
      </c>
      <c r="BY89" s="2071" t="s">
        <v>78</v>
      </c>
      <c r="BZ89" s="2074">
        <v>43143</v>
      </c>
      <c r="CA89" s="2072">
        <v>43143</v>
      </c>
      <c r="CB89" s="2071">
        <v>9942</v>
      </c>
      <c r="CC89" s="2041">
        <v>15000</v>
      </c>
      <c r="CD89" s="2041">
        <f t="shared" si="29"/>
        <v>0</v>
      </c>
      <c r="CE89" s="2045">
        <f t="shared" si="30"/>
        <v>4500</v>
      </c>
      <c r="CF89" s="2042">
        <f t="shared" si="31"/>
        <v>225</v>
      </c>
      <c r="CG89" s="2150"/>
      <c r="CI89" s="2779" t="s">
        <v>500</v>
      </c>
      <c r="CJ89" s="2780" t="s">
        <v>642</v>
      </c>
      <c r="CK89" s="2781" t="s">
        <v>205</v>
      </c>
      <c r="CL89" s="2780" t="s">
        <v>101</v>
      </c>
      <c r="CM89" s="2782">
        <v>42983</v>
      </c>
      <c r="CN89" s="2780">
        <v>100</v>
      </c>
      <c r="CO89" s="2783" t="s">
        <v>544</v>
      </c>
      <c r="CP89" s="2781">
        <v>70</v>
      </c>
      <c r="CQ89" s="2784">
        <v>42998</v>
      </c>
      <c r="CR89" s="2782">
        <v>42998</v>
      </c>
      <c r="CS89" s="2780" t="s">
        <v>78</v>
      </c>
      <c r="CT89" s="2785">
        <v>100</v>
      </c>
      <c r="CU89" s="2785">
        <f t="shared" si="35"/>
        <v>0</v>
      </c>
      <c r="CV89" s="2786">
        <f t="shared" si="36"/>
        <v>7000</v>
      </c>
      <c r="CW89" s="2787">
        <v>0</v>
      </c>
      <c r="CX89" s="2282"/>
      <c r="CY89" s="2246"/>
      <c r="CZ89" s="2246"/>
      <c r="DA89" s="2339" t="s">
        <v>99</v>
      </c>
      <c r="DB89" s="2340">
        <v>2</v>
      </c>
      <c r="DC89" s="2275" t="s">
        <v>78</v>
      </c>
      <c r="DD89" s="2341">
        <v>42905</v>
      </c>
      <c r="DE89" s="2342">
        <v>700</v>
      </c>
      <c r="DF89" s="2285" t="s">
        <v>96</v>
      </c>
      <c r="DG89" s="2280">
        <v>9.6999999999999993</v>
      </c>
      <c r="DH89" s="2344">
        <v>42922</v>
      </c>
      <c r="DI89" s="2287">
        <v>42922</v>
      </c>
      <c r="DJ89" s="2345">
        <v>47749</v>
      </c>
      <c r="DK89" s="2356">
        <v>699.56</v>
      </c>
      <c r="DL89" s="2347">
        <f>(DK89-DE89)</f>
        <v>-0.44000000000005457</v>
      </c>
      <c r="DM89" s="2348">
        <f>(DK89*DG89)</f>
        <v>6785.7319999999991</v>
      </c>
      <c r="DN89" s="2347">
        <f>(DM89*0.06)</f>
        <v>407.14391999999992</v>
      </c>
      <c r="DO89" s="2392"/>
    </row>
    <row r="90" spans="21:119" ht="15" thickBot="1">
      <c r="U90" s="179"/>
      <c r="AH90" s="1226"/>
      <c r="AY90" s="2697" t="s">
        <v>550</v>
      </c>
      <c r="AZ90" s="2698" t="s">
        <v>436</v>
      </c>
      <c r="BA90" s="2699">
        <v>6</v>
      </c>
      <c r="BB90" s="2700" t="s">
        <v>36</v>
      </c>
      <c r="BC90" s="2701">
        <v>42914</v>
      </c>
      <c r="BD90" s="2702">
        <v>3</v>
      </c>
      <c r="BE90" s="2700" t="s">
        <v>35</v>
      </c>
      <c r="BF90" s="2703">
        <v>383.33</v>
      </c>
      <c r="BG90" s="2704"/>
      <c r="BH90" s="2705">
        <v>42916</v>
      </c>
      <c r="BI90" s="2701">
        <v>42916</v>
      </c>
      <c r="BJ90" s="2700" t="s">
        <v>78</v>
      </c>
      <c r="BK90" s="2702">
        <v>3000</v>
      </c>
      <c r="BL90" s="2702">
        <f>(BK90-BD90*1000)</f>
        <v>0</v>
      </c>
      <c r="BM90" s="2706">
        <v>0</v>
      </c>
      <c r="BN90" s="2703">
        <v>0</v>
      </c>
      <c r="BO90" s="2707" t="s">
        <v>88</v>
      </c>
      <c r="BP90" s="2024"/>
      <c r="BQ90" s="2939"/>
      <c r="BR90" s="2069" t="s">
        <v>698</v>
      </c>
      <c r="BS90" s="2809">
        <v>20</v>
      </c>
      <c r="BT90" s="2071" t="s">
        <v>101</v>
      </c>
      <c r="BU90" s="2072">
        <v>43159</v>
      </c>
      <c r="BV90" s="2071">
        <v>10</v>
      </c>
      <c r="BW90" s="2039" t="s">
        <v>35</v>
      </c>
      <c r="BX90" s="2073">
        <v>300</v>
      </c>
      <c r="BY90" s="2071" t="s">
        <v>78</v>
      </c>
      <c r="BZ90" s="2074">
        <v>43165</v>
      </c>
      <c r="CA90" s="2072">
        <v>43179</v>
      </c>
      <c r="CB90" s="2071">
        <v>10055</v>
      </c>
      <c r="CC90" s="2041">
        <v>10000</v>
      </c>
      <c r="CD90" s="2041">
        <f t="shared" si="29"/>
        <v>0</v>
      </c>
      <c r="CE90" s="2045">
        <f t="shared" si="30"/>
        <v>3000</v>
      </c>
      <c r="CF90" s="2042">
        <f t="shared" si="31"/>
        <v>150</v>
      </c>
      <c r="CG90" s="2150"/>
      <c r="CI90" s="2770" t="s">
        <v>653</v>
      </c>
      <c r="CJ90" s="2291" t="s">
        <v>655</v>
      </c>
      <c r="CK90" s="2773">
        <v>1</v>
      </c>
      <c r="CL90" s="2328" t="s">
        <v>55</v>
      </c>
      <c r="CM90" s="2329">
        <v>42984</v>
      </c>
      <c r="CN90" s="2753">
        <v>110</v>
      </c>
      <c r="CO90" s="2351" t="s">
        <v>96</v>
      </c>
      <c r="CP90" s="2330">
        <v>9.4</v>
      </c>
      <c r="CQ90" s="2771">
        <v>43003</v>
      </c>
      <c r="CR90" s="2329">
        <v>43003</v>
      </c>
      <c r="CS90" s="2328" t="s">
        <v>78</v>
      </c>
      <c r="CT90" s="2772">
        <v>110</v>
      </c>
      <c r="CU90" s="2332">
        <f t="shared" si="35"/>
        <v>0</v>
      </c>
      <c r="CV90" s="2333">
        <f t="shared" si="36"/>
        <v>1034</v>
      </c>
      <c r="CW90" s="2332">
        <f>(CV90*0.05)</f>
        <v>51.7</v>
      </c>
      <c r="CX90" s="2282"/>
      <c r="CY90" s="2246"/>
      <c r="CZ90" s="2246"/>
      <c r="DA90" s="3033" t="s">
        <v>99</v>
      </c>
      <c r="DB90" s="2340">
        <v>3</v>
      </c>
      <c r="DC90" s="2275">
        <v>26551</v>
      </c>
      <c r="DD90" s="2341">
        <v>43525</v>
      </c>
      <c r="DE90" s="2342">
        <v>400</v>
      </c>
      <c r="DF90" s="2285" t="s">
        <v>96</v>
      </c>
      <c r="DG90" s="2280">
        <v>10.8</v>
      </c>
      <c r="DH90" s="2344">
        <v>43532</v>
      </c>
      <c r="DI90" s="2287">
        <v>43545</v>
      </c>
      <c r="DJ90" s="2345">
        <v>54241</v>
      </c>
      <c r="DK90" s="2356">
        <v>408.64</v>
      </c>
      <c r="DL90" s="2347">
        <f>(DK90-DE90)</f>
        <v>8.6399999999999864</v>
      </c>
      <c r="DM90" s="2348">
        <f>(DK90*DG90)</f>
        <v>4413.3119999999999</v>
      </c>
      <c r="DN90" s="2347">
        <f>(DM90*0.05)</f>
        <v>220.66560000000001</v>
      </c>
      <c r="DO90" s="2392"/>
    </row>
    <row r="91" spans="21:119" ht="15" thickBot="1">
      <c r="U91" s="179"/>
      <c r="V91" s="1059" t="s">
        <v>940</v>
      </c>
      <c r="W91" s="3875" t="s">
        <v>1062</v>
      </c>
      <c r="X91" s="8802" t="s">
        <v>1063</v>
      </c>
      <c r="Y91" s="8803"/>
      <c r="Z91" s="8803"/>
      <c r="AA91" s="8804"/>
      <c r="AB91" s="3853" t="s">
        <v>1064</v>
      </c>
      <c r="AC91" s="3854" t="s">
        <v>1065</v>
      </c>
      <c r="AD91" s="1199" t="s">
        <v>1066</v>
      </c>
      <c r="AE91" s="3788" t="s">
        <v>15</v>
      </c>
      <c r="AF91" s="3854" t="s">
        <v>1067</v>
      </c>
      <c r="AG91" s="3854" t="s">
        <v>7</v>
      </c>
      <c r="AH91" s="1226"/>
      <c r="AY91" s="2143" t="s">
        <v>550</v>
      </c>
      <c r="AZ91" s="2039" t="s">
        <v>436</v>
      </c>
      <c r="BA91" s="2038">
        <v>7</v>
      </c>
      <c r="BB91" s="2039" t="s">
        <v>36</v>
      </c>
      <c r="BC91" s="2040">
        <v>42914</v>
      </c>
      <c r="BD91" s="2041">
        <v>1</v>
      </c>
      <c r="BE91" s="2039" t="s">
        <v>35</v>
      </c>
      <c r="BF91" s="2042">
        <v>430</v>
      </c>
      <c r="BG91" s="2043"/>
      <c r="BH91" s="2044">
        <v>42916</v>
      </c>
      <c r="BI91" s="2040">
        <v>42915</v>
      </c>
      <c r="BJ91" s="2039">
        <v>2052</v>
      </c>
      <c r="BK91" s="2041">
        <v>1000</v>
      </c>
      <c r="BL91" s="2041">
        <f>(BK91-BD91*1000)</f>
        <v>0</v>
      </c>
      <c r="BM91" s="2045">
        <f>(BK91*BF91/1000)</f>
        <v>430</v>
      </c>
      <c r="BN91" s="2042">
        <f>(BM91*0.05)</f>
        <v>21.5</v>
      </c>
      <c r="BO91" s="2059" t="s">
        <v>8</v>
      </c>
      <c r="BP91" s="2024"/>
      <c r="BQ91" s="2939"/>
      <c r="BR91" s="2069" t="s">
        <v>698</v>
      </c>
      <c r="BS91" s="2809">
        <v>21</v>
      </c>
      <c r="BT91" s="2071" t="s">
        <v>101</v>
      </c>
      <c r="BU91" s="2072">
        <v>43194</v>
      </c>
      <c r="BV91" s="2071">
        <v>20</v>
      </c>
      <c r="BW91" s="2039" t="s">
        <v>35</v>
      </c>
      <c r="BX91" s="2073">
        <v>300</v>
      </c>
      <c r="BY91" s="2071" t="s">
        <v>78</v>
      </c>
      <c r="BZ91" s="2074">
        <v>43199</v>
      </c>
      <c r="CA91" s="2072">
        <v>43199</v>
      </c>
      <c r="CB91" s="2071">
        <v>10099</v>
      </c>
      <c r="CC91" s="2041">
        <v>20000</v>
      </c>
      <c r="CD91" s="2041">
        <f t="shared" si="29"/>
        <v>0</v>
      </c>
      <c r="CE91" s="2045">
        <f t="shared" si="30"/>
        <v>6000</v>
      </c>
      <c r="CF91" s="2042">
        <f t="shared" si="31"/>
        <v>300</v>
      </c>
      <c r="CG91" s="2150"/>
      <c r="CI91" s="2770" t="s">
        <v>500</v>
      </c>
      <c r="CJ91" s="2290" t="s">
        <v>543</v>
      </c>
      <c r="CK91" s="2773">
        <v>7</v>
      </c>
      <c r="CL91" s="2328" t="s">
        <v>101</v>
      </c>
      <c r="CM91" s="2329">
        <v>42989</v>
      </c>
      <c r="CN91" s="2328">
        <v>100</v>
      </c>
      <c r="CO91" s="2351" t="s">
        <v>544</v>
      </c>
      <c r="CP91" s="2330">
        <v>52.9</v>
      </c>
      <c r="CQ91" s="2331">
        <v>42998</v>
      </c>
      <c r="CR91" s="2329">
        <v>42998</v>
      </c>
      <c r="CS91" s="2328" t="s">
        <v>78</v>
      </c>
      <c r="CT91" s="2753">
        <v>100</v>
      </c>
      <c r="CU91" s="2753">
        <f t="shared" si="35"/>
        <v>0</v>
      </c>
      <c r="CV91" s="2333">
        <f t="shared" si="36"/>
        <v>5290</v>
      </c>
      <c r="CW91" s="2332">
        <f>(CV91*0.05)</f>
        <v>264.5</v>
      </c>
      <c r="CX91" s="2282"/>
      <c r="CY91" s="2246"/>
      <c r="CZ91" s="2246"/>
      <c r="DA91" s="3033" t="s">
        <v>99</v>
      </c>
      <c r="DB91" s="2340">
        <v>4</v>
      </c>
      <c r="DC91" s="2275">
        <v>28058</v>
      </c>
      <c r="DD91" s="2341">
        <v>43664</v>
      </c>
      <c r="DE91" s="2342">
        <v>450</v>
      </c>
      <c r="DF91" s="2285" t="s">
        <v>96</v>
      </c>
      <c r="DG91" s="2280">
        <v>10.8</v>
      </c>
      <c r="DH91" s="2344">
        <v>43668</v>
      </c>
      <c r="DI91" s="2287">
        <v>43668</v>
      </c>
      <c r="DJ91" s="2345">
        <v>55503</v>
      </c>
      <c r="DK91" s="2356">
        <v>452.89</v>
      </c>
      <c r="DL91" s="2347">
        <f>(DK91-DE91)</f>
        <v>2.8899999999999864</v>
      </c>
      <c r="DM91" s="2348">
        <f>(DK91*DG91)</f>
        <v>4891.2120000000004</v>
      </c>
      <c r="DN91" s="2347">
        <f>(DM91*0.05)</f>
        <v>244.56060000000002</v>
      </c>
      <c r="DO91" s="2392"/>
    </row>
    <row r="92" spans="21:119" ht="15" thickBot="1">
      <c r="U92" s="179"/>
      <c r="V92" s="3855">
        <v>45</v>
      </c>
      <c r="W92" s="3852" t="s">
        <v>35</v>
      </c>
      <c r="X92" s="8805" t="s">
        <v>1097</v>
      </c>
      <c r="Y92" s="8806"/>
      <c r="Z92" s="8806"/>
      <c r="AA92" s="8807"/>
      <c r="AB92" s="3856"/>
      <c r="AC92" s="3857" t="s">
        <v>78</v>
      </c>
      <c r="AD92" s="3858" t="s">
        <v>78</v>
      </c>
      <c r="AE92" s="3876" t="s">
        <v>1098</v>
      </c>
      <c r="AF92" s="3860">
        <v>0</v>
      </c>
      <c r="AG92" s="3861">
        <f>V92*AE92</f>
        <v>24600.6</v>
      </c>
      <c r="AH92" s="1226"/>
      <c r="AY92" s="2117"/>
      <c r="AZ92" s="2096"/>
      <c r="BA92" s="2097"/>
      <c r="BB92" s="2098"/>
      <c r="BC92" s="2099"/>
      <c r="BD92" s="2098"/>
      <c r="BE92" s="2100"/>
      <c r="BF92" s="2101"/>
      <c r="BG92" s="2098"/>
      <c r="BH92" s="2102"/>
      <c r="BI92" s="2099"/>
      <c r="BJ92" s="2098"/>
      <c r="BK92" s="2103"/>
      <c r="BL92" s="2103"/>
      <c r="BM92" s="2104"/>
      <c r="BN92" s="2106"/>
      <c r="BO92" s="2059"/>
      <c r="BP92" s="2024"/>
      <c r="BQ92" s="2837"/>
      <c r="BR92" s="2069" t="s">
        <v>698</v>
      </c>
      <c r="BS92" s="2809">
        <v>22</v>
      </c>
      <c r="BT92" s="2071" t="s">
        <v>101</v>
      </c>
      <c r="BU92" s="2072">
        <v>43206</v>
      </c>
      <c r="BV92" s="2071">
        <v>10</v>
      </c>
      <c r="BW92" s="2039" t="s">
        <v>35</v>
      </c>
      <c r="BX92" s="2073">
        <v>300</v>
      </c>
      <c r="BY92" s="2071" t="s">
        <v>78</v>
      </c>
      <c r="BZ92" s="2074">
        <v>43215</v>
      </c>
      <c r="CA92" s="2072">
        <v>43210</v>
      </c>
      <c r="CB92" s="2071">
        <v>10135</v>
      </c>
      <c r="CC92" s="2041">
        <v>10000</v>
      </c>
      <c r="CD92" s="2041">
        <f t="shared" si="29"/>
        <v>0</v>
      </c>
      <c r="CE92" s="2045">
        <f t="shared" si="30"/>
        <v>3000</v>
      </c>
      <c r="CF92" s="2042">
        <f t="shared" si="31"/>
        <v>150</v>
      </c>
      <c r="CG92" s="2150"/>
      <c r="CI92" s="2807" t="s">
        <v>640</v>
      </c>
      <c r="CJ92" s="2275" t="s">
        <v>99</v>
      </c>
      <c r="CK92" s="2439">
        <v>3</v>
      </c>
      <c r="CL92" s="2439">
        <v>43488</v>
      </c>
      <c r="CM92" s="2440">
        <v>42990</v>
      </c>
      <c r="CN92" s="2469">
        <v>500</v>
      </c>
      <c r="CO92" s="2275" t="s">
        <v>96</v>
      </c>
      <c r="CP92" s="2441">
        <v>8.6999999999999993</v>
      </c>
      <c r="CQ92" s="2810">
        <v>43000</v>
      </c>
      <c r="CR92" s="2440">
        <v>42998</v>
      </c>
      <c r="CS92" s="2439">
        <v>48576</v>
      </c>
      <c r="CT92" s="2347">
        <v>507.22</v>
      </c>
      <c r="CU92" s="2347">
        <f t="shared" si="35"/>
        <v>7.2200000000000273</v>
      </c>
      <c r="CV92" s="2348">
        <f t="shared" si="36"/>
        <v>4412.8140000000003</v>
      </c>
      <c r="CW92" s="2347">
        <f>(CV92*0.035)</f>
        <v>154.44849000000002</v>
      </c>
      <c r="CX92" s="2306"/>
      <c r="CY92" s="2246"/>
      <c r="CZ92" s="2246"/>
      <c r="DA92" s="3717"/>
      <c r="DB92" s="2308"/>
      <c r="DC92" s="2291"/>
      <c r="DD92" s="2292"/>
      <c r="DE92" s="2350"/>
      <c r="DF92" s="2351"/>
      <c r="DG92" s="2332"/>
      <c r="DH92" s="2353"/>
      <c r="DI92" s="2354"/>
      <c r="DJ92" s="2355"/>
      <c r="DK92" s="2357"/>
      <c r="DL92" s="2294"/>
      <c r="DM92" s="2296"/>
      <c r="DN92" s="2294"/>
      <c r="DO92" s="2393"/>
    </row>
    <row r="93" spans="21:119" ht="15" thickBot="1">
      <c r="U93" s="179"/>
      <c r="V93" s="3852">
        <v>45</v>
      </c>
      <c r="W93" s="3862" t="s">
        <v>35</v>
      </c>
      <c r="X93" s="8805" t="s">
        <v>1099</v>
      </c>
      <c r="Y93" s="8806"/>
      <c r="Z93" s="8806"/>
      <c r="AA93" s="8807"/>
      <c r="AB93" s="3852"/>
      <c r="AC93" s="3852"/>
      <c r="AD93" s="3863"/>
      <c r="AE93" s="3876" t="s">
        <v>1100</v>
      </c>
      <c r="AF93" s="3860">
        <v>0</v>
      </c>
      <c r="AG93" s="3861">
        <f t="shared" ref="AG93:AG98" si="37">V93*AE93</f>
        <v>11776.949999999999</v>
      </c>
      <c r="AH93" s="1226"/>
      <c r="AY93" s="2666"/>
      <c r="AZ93" s="2083"/>
      <c r="BA93" s="2083"/>
      <c r="BB93" s="2083"/>
      <c r="BC93" s="2083"/>
      <c r="BD93" s="2084"/>
      <c r="BE93" s="2085"/>
      <c r="BF93" s="2085"/>
      <c r="BG93" s="2085"/>
      <c r="BH93" s="2089"/>
      <c r="BI93" s="2085"/>
      <c r="BJ93" s="2086"/>
      <c r="BK93" s="2087"/>
      <c r="BL93" s="2085"/>
      <c r="BM93" s="2088">
        <f>SUM(BM88:BM92)</f>
        <v>38660</v>
      </c>
      <c r="BN93" s="2088">
        <f>(BM93*0.05)</f>
        <v>1933</v>
      </c>
      <c r="BO93" s="2090"/>
      <c r="BP93" s="2024"/>
      <c r="BQ93" s="2837"/>
      <c r="BR93" s="2069" t="s">
        <v>698</v>
      </c>
      <c r="BS93" s="2809">
        <v>23</v>
      </c>
      <c r="BT93" s="2071" t="s">
        <v>101</v>
      </c>
      <c r="BU93" s="2072">
        <v>43229</v>
      </c>
      <c r="BV93" s="2071">
        <v>10</v>
      </c>
      <c r="BW93" s="2039" t="s">
        <v>35</v>
      </c>
      <c r="BX93" s="2073">
        <v>300</v>
      </c>
      <c r="BY93" s="2071" t="s">
        <v>78</v>
      </c>
      <c r="BZ93" s="2074">
        <v>43234</v>
      </c>
      <c r="CA93" s="2072">
        <v>43234</v>
      </c>
      <c r="CB93" s="2071">
        <v>10208</v>
      </c>
      <c r="CC93" s="2041">
        <v>10000</v>
      </c>
      <c r="CD93" s="2041">
        <f t="shared" si="29"/>
        <v>0</v>
      </c>
      <c r="CE93" s="2045">
        <f t="shared" si="30"/>
        <v>3000</v>
      </c>
      <c r="CF93" s="2042">
        <f t="shared" si="31"/>
        <v>150</v>
      </c>
      <c r="CG93" s="2150"/>
      <c r="CI93" s="2467" t="s">
        <v>656</v>
      </c>
      <c r="CJ93" s="2285" t="s">
        <v>99</v>
      </c>
      <c r="CK93" s="2276">
        <v>1</v>
      </c>
      <c r="CL93" s="2276" t="s">
        <v>36</v>
      </c>
      <c r="CM93" s="2277">
        <v>42995</v>
      </c>
      <c r="CN93" s="2276">
        <v>500</v>
      </c>
      <c r="CO93" s="2276" t="s">
        <v>96</v>
      </c>
      <c r="CP93" s="2278">
        <v>8.6999999999999993</v>
      </c>
      <c r="CQ93" s="2279">
        <v>42998</v>
      </c>
      <c r="CR93" s="2277">
        <v>43000</v>
      </c>
      <c r="CS93" s="2276">
        <v>48618</v>
      </c>
      <c r="CT93" s="2278">
        <v>504</v>
      </c>
      <c r="CU93" s="2280">
        <f t="shared" si="35"/>
        <v>4</v>
      </c>
      <c r="CV93" s="2281">
        <f t="shared" si="36"/>
        <v>4384.7999999999993</v>
      </c>
      <c r="CW93" s="2280">
        <f>(CV93*0.05)</f>
        <v>219.23999999999998</v>
      </c>
      <c r="CX93" s="2282"/>
      <c r="CY93" s="2246"/>
      <c r="CZ93" s="2246"/>
      <c r="DA93" s="2289"/>
      <c r="DB93" s="2394"/>
      <c r="DC93" s="2291"/>
      <c r="DD93" s="2292"/>
      <c r="DE93" s="2395"/>
      <c r="DF93" s="2291"/>
      <c r="DG93" s="2294"/>
      <c r="DH93" s="2311"/>
      <c r="DI93" s="2292"/>
      <c r="DJ93" s="2396"/>
      <c r="DK93" s="2397"/>
      <c r="DL93" s="2294"/>
      <c r="DM93" s="2296"/>
      <c r="DN93" s="2294"/>
      <c r="DO93" s="2282"/>
    </row>
    <row r="94" spans="21:119" ht="15" thickBot="1">
      <c r="U94" s="179"/>
      <c r="V94" s="3857">
        <v>45</v>
      </c>
      <c r="W94" s="3866" t="s">
        <v>35</v>
      </c>
      <c r="X94" s="8805" t="s">
        <v>1101</v>
      </c>
      <c r="Y94" s="8806"/>
      <c r="Z94" s="8806"/>
      <c r="AA94" s="8807"/>
      <c r="AB94" s="3852"/>
      <c r="AC94" s="3852"/>
      <c r="AD94" s="3863"/>
      <c r="AE94" s="3876" t="s">
        <v>1102</v>
      </c>
      <c r="AF94" s="3860">
        <v>0</v>
      </c>
      <c r="AG94" s="3861">
        <f t="shared" si="37"/>
        <v>10851.75</v>
      </c>
      <c r="AH94" s="1226"/>
      <c r="AY94" s="2024"/>
      <c r="AZ94" s="2024"/>
      <c r="BA94" s="2024"/>
      <c r="BB94" s="2024"/>
      <c r="BC94" s="2024"/>
      <c r="BD94" s="2024"/>
      <c r="BE94" s="2024"/>
      <c r="BF94" s="2024"/>
      <c r="BG94" s="2024"/>
      <c r="BH94" s="3602"/>
      <c r="BI94" s="2024"/>
      <c r="BJ94" s="2024"/>
      <c r="BK94" s="2024"/>
      <c r="BL94" s="2024"/>
      <c r="BM94" s="2024"/>
      <c r="BN94" s="2024"/>
      <c r="BO94" s="2024"/>
      <c r="BP94" s="2024"/>
      <c r="BQ94" s="2837"/>
      <c r="BR94" s="2069" t="s">
        <v>698</v>
      </c>
      <c r="BS94" s="2809">
        <v>24</v>
      </c>
      <c r="BT94" s="2071" t="s">
        <v>101</v>
      </c>
      <c r="BU94" s="2072">
        <v>43247</v>
      </c>
      <c r="BV94" s="2071">
        <v>10</v>
      </c>
      <c r="BW94" s="2039" t="s">
        <v>35</v>
      </c>
      <c r="BX94" s="2073">
        <v>300</v>
      </c>
      <c r="BY94" s="2071" t="s">
        <v>78</v>
      </c>
      <c r="BZ94" s="2074">
        <v>43249</v>
      </c>
      <c r="CA94" s="2072">
        <v>43255</v>
      </c>
      <c r="CB94" s="2071">
        <v>10257</v>
      </c>
      <c r="CC94" s="2041">
        <v>10000</v>
      </c>
      <c r="CD94" s="2041">
        <f t="shared" si="29"/>
        <v>0</v>
      </c>
      <c r="CE94" s="2045">
        <f t="shared" si="30"/>
        <v>3000</v>
      </c>
      <c r="CF94" s="2042">
        <f t="shared" si="31"/>
        <v>150</v>
      </c>
      <c r="CG94" s="2150"/>
      <c r="CI94" s="2718"/>
      <c r="CJ94" s="2313"/>
      <c r="CK94" s="2774"/>
      <c r="CL94" s="2313"/>
      <c r="CM94" s="2313"/>
      <c r="CN94" s="2313"/>
      <c r="CO94" s="2313"/>
      <c r="CP94" s="2313"/>
      <c r="CQ94" s="2313"/>
      <c r="CR94" s="2313"/>
      <c r="CS94" s="2313"/>
      <c r="CT94" s="2313"/>
      <c r="CU94" s="2313"/>
      <c r="CV94" s="2313"/>
      <c r="CW94" s="2313"/>
      <c r="CX94" s="2282"/>
      <c r="CY94" s="2246"/>
      <c r="CZ94" s="2246"/>
      <c r="DA94" s="2246"/>
      <c r="DB94" s="2313"/>
      <c r="DC94" s="2313"/>
      <c r="DD94" s="2313"/>
      <c r="DE94" s="2313"/>
      <c r="DF94" s="2313"/>
      <c r="DG94" s="2313"/>
      <c r="DH94" s="2313"/>
      <c r="DI94" s="2313"/>
      <c r="DJ94" s="2313"/>
      <c r="DK94" s="2313"/>
      <c r="DL94" s="2313"/>
      <c r="DM94" s="2313"/>
      <c r="DN94" s="2313"/>
      <c r="DO94" s="2282"/>
    </row>
    <row r="95" spans="21:119" ht="18.600000000000001" thickBot="1">
      <c r="U95" s="179"/>
      <c r="V95" s="3857">
        <v>45</v>
      </c>
      <c r="W95" s="3866" t="s">
        <v>35</v>
      </c>
      <c r="X95" s="8805" t="s">
        <v>1103</v>
      </c>
      <c r="Y95" s="8806"/>
      <c r="Z95" s="8806"/>
      <c r="AA95" s="8807"/>
      <c r="AB95" s="3852"/>
      <c r="AC95" s="3852"/>
      <c r="AD95" s="3863"/>
      <c r="AE95" s="3876" t="s">
        <v>1104</v>
      </c>
      <c r="AF95" s="3860">
        <v>0</v>
      </c>
      <c r="AG95" s="3861">
        <f t="shared" si="37"/>
        <v>2791.8</v>
      </c>
      <c r="AH95" s="1226"/>
      <c r="AY95" s="2028" t="s">
        <v>566</v>
      </c>
      <c r="AZ95" s="2024"/>
      <c r="BA95" s="2024"/>
      <c r="BB95" s="2024"/>
      <c r="BC95" s="2024"/>
      <c r="BD95" s="2024"/>
      <c r="BE95" s="2024"/>
      <c r="BF95" s="2024"/>
      <c r="BG95" s="2024"/>
      <c r="BH95" s="3602"/>
      <c r="BI95" s="2024"/>
      <c r="BJ95" s="2024"/>
      <c r="BK95" s="2024"/>
      <c r="BL95" s="2024"/>
      <c r="BM95" s="2024"/>
      <c r="BN95" s="2024"/>
      <c r="BO95" s="2029"/>
      <c r="BP95" s="2024"/>
      <c r="BQ95" s="2837"/>
      <c r="BR95" s="2069" t="s">
        <v>698</v>
      </c>
      <c r="BS95" s="2809">
        <v>25</v>
      </c>
      <c r="BT95" s="2071" t="s">
        <v>101</v>
      </c>
      <c r="BU95" s="2072">
        <v>43262</v>
      </c>
      <c r="BV95" s="2071">
        <v>10</v>
      </c>
      <c r="BW95" s="2039" t="s">
        <v>35</v>
      </c>
      <c r="BX95" s="2073">
        <v>300</v>
      </c>
      <c r="BY95" s="2071" t="s">
        <v>78</v>
      </c>
      <c r="BZ95" s="2074">
        <v>43249</v>
      </c>
      <c r="CA95" s="2072">
        <v>43262</v>
      </c>
      <c r="CB95" s="2071">
        <v>10290</v>
      </c>
      <c r="CC95" s="2041">
        <v>10000</v>
      </c>
      <c r="CD95" s="2041">
        <f t="shared" si="29"/>
        <v>0</v>
      </c>
      <c r="CE95" s="2045">
        <f t="shared" si="30"/>
        <v>3000</v>
      </c>
      <c r="CF95" s="2042">
        <f t="shared" si="31"/>
        <v>150</v>
      </c>
      <c r="CG95" s="2150"/>
      <c r="CI95" s="2720"/>
      <c r="CJ95" s="2315"/>
      <c r="CK95" s="2775"/>
      <c r="CL95" s="2315"/>
      <c r="CM95" s="2315"/>
      <c r="CN95" s="2315"/>
      <c r="CO95" s="2315"/>
      <c r="CP95" s="2315"/>
      <c r="CQ95" s="2315"/>
      <c r="CR95" s="2315"/>
      <c r="CS95" s="2315"/>
      <c r="CT95" s="2315"/>
      <c r="CU95" s="2315"/>
      <c r="CV95" s="2686">
        <f>SUM(CV88:CV94)</f>
        <v>31821.613999999998</v>
      </c>
      <c r="CW95" s="2686">
        <f>SUM(CW88:CW94)</f>
        <v>1174.88849</v>
      </c>
      <c r="CX95" s="2318"/>
      <c r="CY95" s="2246"/>
      <c r="CZ95" s="2246"/>
      <c r="DA95" s="3984"/>
      <c r="DB95" s="2398"/>
      <c r="DC95" s="2398"/>
      <c r="DD95" s="2398"/>
      <c r="DE95" s="2399"/>
      <c r="DF95" s="2400"/>
      <c r="DG95" s="2401"/>
      <c r="DH95" s="2402"/>
      <c r="DI95" s="2403"/>
      <c r="DJ95" s="2398"/>
      <c r="DK95" s="2398"/>
      <c r="DL95" s="2404"/>
      <c r="DM95" s="2405"/>
      <c r="DN95" s="2406"/>
      <c r="DO95" s="2407"/>
    </row>
    <row r="96" spans="21:119" ht="15" thickBot="1">
      <c r="U96" s="179"/>
      <c r="V96" s="3852"/>
      <c r="W96" s="3862"/>
      <c r="X96" s="8805"/>
      <c r="Y96" s="8806"/>
      <c r="Z96" s="8806"/>
      <c r="AA96" s="8807"/>
      <c r="AB96" s="3852"/>
      <c r="AC96" s="3852"/>
      <c r="AD96" s="3863"/>
      <c r="AE96" s="3876"/>
      <c r="AF96" s="3877"/>
      <c r="AG96" s="3861">
        <f t="shared" si="37"/>
        <v>0</v>
      </c>
      <c r="AH96" s="1226"/>
      <c r="AY96" s="2030"/>
      <c r="AZ96" s="3898"/>
      <c r="BA96" s="3898"/>
      <c r="BB96" s="3899" t="s">
        <v>14</v>
      </c>
      <c r="BC96" s="3899" t="s">
        <v>12</v>
      </c>
      <c r="BD96" s="3899"/>
      <c r="BE96" s="3898"/>
      <c r="BF96" s="3899" t="s">
        <v>15</v>
      </c>
      <c r="BG96" s="3899" t="s">
        <v>16</v>
      </c>
      <c r="BH96" s="3899" t="s">
        <v>12</v>
      </c>
      <c r="BI96" s="3899" t="s">
        <v>12</v>
      </c>
      <c r="BJ96" s="3898"/>
      <c r="BK96" s="3898"/>
      <c r="BL96" s="3898"/>
      <c r="BM96" s="3898"/>
      <c r="BN96" s="3899" t="s">
        <v>17</v>
      </c>
      <c r="BO96" s="3899"/>
      <c r="BP96" s="2024"/>
      <c r="BQ96" s="2837"/>
      <c r="BR96" s="2069" t="s">
        <v>698</v>
      </c>
      <c r="BS96" s="2809">
        <v>26</v>
      </c>
      <c r="BT96" s="2071" t="s">
        <v>101</v>
      </c>
      <c r="BU96" s="2072">
        <v>43285</v>
      </c>
      <c r="BV96" s="2071">
        <v>10</v>
      </c>
      <c r="BW96" s="2039" t="s">
        <v>35</v>
      </c>
      <c r="BX96" s="2073">
        <v>300</v>
      </c>
      <c r="BY96" s="2071" t="s">
        <v>78</v>
      </c>
      <c r="BZ96" s="2074">
        <v>43287</v>
      </c>
      <c r="CA96" s="2072">
        <v>43291</v>
      </c>
      <c r="CB96" s="2071">
        <v>10336</v>
      </c>
      <c r="CC96" s="2041">
        <v>10000</v>
      </c>
      <c r="CD96" s="2041">
        <f t="shared" si="29"/>
        <v>0</v>
      </c>
      <c r="CE96" s="2045">
        <f t="shared" si="30"/>
        <v>3000</v>
      </c>
      <c r="CF96" s="2042">
        <f t="shared" si="31"/>
        <v>150</v>
      </c>
      <c r="CG96" s="2150"/>
      <c r="CI96" s="2246"/>
      <c r="CJ96" s="2246"/>
      <c r="CK96" s="2246"/>
      <c r="CL96" s="2246"/>
      <c r="CM96" s="2246"/>
      <c r="CN96" s="2246"/>
      <c r="CO96" s="2246"/>
      <c r="CP96" s="2246"/>
      <c r="CQ96" s="2754"/>
      <c r="CR96" s="2755"/>
      <c r="CS96" s="2754"/>
      <c r="CT96" s="2756"/>
      <c r="CU96" s="2757"/>
      <c r="CV96" s="2754"/>
      <c r="CW96" s="2759"/>
      <c r="CX96" s="2760"/>
      <c r="CY96" s="2246"/>
      <c r="CZ96" s="2246"/>
      <c r="DA96" s="2246"/>
      <c r="DB96" s="2246"/>
      <c r="DC96" s="2246"/>
      <c r="DD96" s="2246"/>
      <c r="DE96" s="2246"/>
      <c r="DF96" s="2246"/>
      <c r="DG96" s="2246"/>
      <c r="DH96" s="2246"/>
      <c r="DI96" s="2246"/>
      <c r="DJ96" s="2246"/>
      <c r="DK96" s="2246"/>
      <c r="DL96" s="2246"/>
      <c r="DM96" s="2246"/>
      <c r="DN96" s="2246"/>
      <c r="DO96" s="2246"/>
    </row>
    <row r="97" spans="21:119" ht="24" thickBot="1">
      <c r="U97" s="179"/>
      <c r="V97" s="3852"/>
      <c r="W97" s="3862"/>
      <c r="X97" s="8805"/>
      <c r="Y97" s="8806"/>
      <c r="Z97" s="8806"/>
      <c r="AA97" s="8807"/>
      <c r="AB97" s="3852"/>
      <c r="AC97" s="3852"/>
      <c r="AD97" s="3863"/>
      <c r="AE97" s="3876"/>
      <c r="AF97" s="3877"/>
      <c r="AG97" s="3861">
        <f t="shared" si="37"/>
        <v>0</v>
      </c>
      <c r="AH97" s="1226"/>
      <c r="AY97" s="2032" t="s">
        <v>3</v>
      </c>
      <c r="AZ97" s="3292" t="s">
        <v>4</v>
      </c>
      <c r="BA97" s="3890" t="s">
        <v>18</v>
      </c>
      <c r="BB97" s="3890" t="s">
        <v>19</v>
      </c>
      <c r="BC97" s="3890" t="s">
        <v>19</v>
      </c>
      <c r="BD97" s="3890" t="s">
        <v>20</v>
      </c>
      <c r="BE97" s="3890" t="s">
        <v>21</v>
      </c>
      <c r="BF97" s="3890" t="s">
        <v>22</v>
      </c>
      <c r="BG97" s="3890" t="s">
        <v>19</v>
      </c>
      <c r="BH97" s="3890" t="s">
        <v>23</v>
      </c>
      <c r="BI97" s="3890" t="s">
        <v>23</v>
      </c>
      <c r="BJ97" s="3890" t="s">
        <v>24</v>
      </c>
      <c r="BK97" s="3890" t="s">
        <v>20</v>
      </c>
      <c r="BL97" s="3890" t="s">
        <v>25</v>
      </c>
      <c r="BM97" s="3890" t="s">
        <v>0</v>
      </c>
      <c r="BN97" s="3890" t="s">
        <v>11</v>
      </c>
      <c r="BO97" s="3890" t="s">
        <v>26</v>
      </c>
      <c r="BP97" s="2024"/>
      <c r="BQ97" s="2837"/>
      <c r="BR97" s="2069" t="s">
        <v>698</v>
      </c>
      <c r="BS97" s="2809">
        <v>27</v>
      </c>
      <c r="BT97" s="2071" t="s">
        <v>101</v>
      </c>
      <c r="BU97" s="2072">
        <v>43301</v>
      </c>
      <c r="BV97" s="2071">
        <v>10</v>
      </c>
      <c r="BW97" s="2039" t="s">
        <v>35</v>
      </c>
      <c r="BX97" s="2073">
        <v>300</v>
      </c>
      <c r="BY97" s="2071" t="s">
        <v>78</v>
      </c>
      <c r="BZ97" s="2074">
        <v>43311</v>
      </c>
      <c r="CA97" s="2072">
        <v>43308</v>
      </c>
      <c r="CB97" s="2071">
        <v>10392</v>
      </c>
      <c r="CC97" s="2041">
        <v>10000</v>
      </c>
      <c r="CD97" s="2041">
        <f t="shared" si="29"/>
        <v>0</v>
      </c>
      <c r="CE97" s="2045">
        <f t="shared" si="30"/>
        <v>3000</v>
      </c>
      <c r="CF97" s="2042">
        <f t="shared" si="31"/>
        <v>150</v>
      </c>
      <c r="CG97" s="2150"/>
      <c r="CI97" s="2250" t="s">
        <v>600</v>
      </c>
      <c r="CJ97" s="2246"/>
      <c r="CK97" s="2246"/>
      <c r="CL97" s="2246"/>
      <c r="CM97" s="2246"/>
      <c r="CN97" s="2246"/>
      <c r="CO97" s="2246"/>
      <c r="CP97" s="2246"/>
      <c r="CQ97" s="2246"/>
      <c r="CR97" s="2246"/>
      <c r="CS97" s="2246"/>
      <c r="CT97" s="2246"/>
      <c r="CU97" s="2246"/>
      <c r="CV97" s="2246"/>
      <c r="CW97" s="2246"/>
      <c r="CX97" s="2246"/>
      <c r="CY97" s="2246"/>
      <c r="CZ97" s="2246"/>
      <c r="DA97" s="2387" t="s">
        <v>726</v>
      </c>
      <c r="DB97" s="2246"/>
      <c r="DC97" s="2246" t="s">
        <v>821</v>
      </c>
      <c r="DD97" s="2246"/>
      <c r="DE97" s="2361"/>
      <c r="DF97" s="2246"/>
      <c r="DG97" s="2246"/>
      <c r="DH97" s="2246" t="s">
        <v>737</v>
      </c>
      <c r="DI97" s="2246"/>
      <c r="DJ97" s="2246"/>
      <c r="DK97" s="2246" t="s">
        <v>843</v>
      </c>
      <c r="DL97" s="2246"/>
      <c r="DM97" s="2246" t="s">
        <v>1129</v>
      </c>
      <c r="DN97" s="2246"/>
      <c r="DO97" s="2246" t="s">
        <v>820</v>
      </c>
    </row>
    <row r="98" spans="21:119" ht="15" thickBot="1">
      <c r="U98" s="179"/>
      <c r="V98" s="3852"/>
      <c r="W98" s="3862"/>
      <c r="X98" s="8805"/>
      <c r="Y98" s="8806"/>
      <c r="Z98" s="8806"/>
      <c r="AA98" s="8807"/>
      <c r="AB98" s="3852"/>
      <c r="AC98" s="3852"/>
      <c r="AD98" s="3863"/>
      <c r="AE98" s="3876"/>
      <c r="AF98" s="3878"/>
      <c r="AG98" s="3861">
        <f t="shared" si="37"/>
        <v>0</v>
      </c>
      <c r="AH98" s="1226"/>
      <c r="AY98" s="2094"/>
      <c r="AZ98" s="3892"/>
      <c r="BA98" s="3892"/>
      <c r="BB98" s="3893" t="s">
        <v>3</v>
      </c>
      <c r="BC98" s="3893" t="s">
        <v>18</v>
      </c>
      <c r="BD98" s="3893"/>
      <c r="BE98" s="3892"/>
      <c r="BF98" s="3893" t="s">
        <v>21</v>
      </c>
      <c r="BG98" s="3893" t="s">
        <v>3</v>
      </c>
      <c r="BH98" s="3893" t="s">
        <v>27</v>
      </c>
      <c r="BI98" s="3893" t="s">
        <v>28</v>
      </c>
      <c r="BJ98" s="3892"/>
      <c r="BK98" s="3892"/>
      <c r="BL98" s="3892"/>
      <c r="BM98" s="3892"/>
      <c r="BN98" s="3893" t="s">
        <v>30</v>
      </c>
      <c r="BO98" s="3890"/>
      <c r="BP98" s="2024"/>
      <c r="BQ98" s="2837"/>
      <c r="BR98" s="2069" t="s">
        <v>698</v>
      </c>
      <c r="BS98" s="2809">
        <v>28</v>
      </c>
      <c r="BT98" s="2071" t="s">
        <v>101</v>
      </c>
      <c r="BU98" s="2072">
        <v>43334</v>
      </c>
      <c r="BV98" s="2071">
        <v>10</v>
      </c>
      <c r="BW98" s="2039" t="s">
        <v>35</v>
      </c>
      <c r="BX98" s="2073">
        <v>278</v>
      </c>
      <c r="BY98" s="2071" t="s">
        <v>78</v>
      </c>
      <c r="BZ98" s="2074">
        <v>43339</v>
      </c>
      <c r="CA98" s="2072">
        <v>43336</v>
      </c>
      <c r="CB98" s="2071">
        <v>3168</v>
      </c>
      <c r="CC98" s="2041">
        <v>10000</v>
      </c>
      <c r="CD98" s="2041">
        <f t="shared" si="29"/>
        <v>0</v>
      </c>
      <c r="CE98" s="2045">
        <f t="shared" si="30"/>
        <v>2780</v>
      </c>
      <c r="CF98" s="2042">
        <f t="shared" si="31"/>
        <v>139</v>
      </c>
      <c r="CG98" s="2150"/>
      <c r="CI98" s="2251"/>
      <c r="CJ98" s="2252"/>
      <c r="CK98" s="2252"/>
      <c r="CL98" s="2253" t="s">
        <v>14</v>
      </c>
      <c r="CM98" s="2253" t="s">
        <v>12</v>
      </c>
      <c r="CN98" s="2253"/>
      <c r="CO98" s="2252"/>
      <c r="CP98" s="2253" t="s">
        <v>15</v>
      </c>
      <c r="CQ98" s="2253" t="s">
        <v>12</v>
      </c>
      <c r="CR98" s="2253" t="s">
        <v>12</v>
      </c>
      <c r="CS98" s="2252"/>
      <c r="CT98" s="2252"/>
      <c r="CU98" s="2252"/>
      <c r="CV98" s="2252"/>
      <c r="CW98" s="2253" t="s">
        <v>17</v>
      </c>
      <c r="CX98" s="2254"/>
      <c r="CY98" s="2246"/>
      <c r="CZ98" s="2246"/>
      <c r="DA98" s="3028"/>
      <c r="DB98" s="2363"/>
      <c r="DC98" s="2364" t="s">
        <v>14</v>
      </c>
      <c r="DD98" s="2364" t="s">
        <v>12</v>
      </c>
      <c r="DE98" s="2364"/>
      <c r="DF98" s="2365"/>
      <c r="DG98" s="2364" t="s">
        <v>15</v>
      </c>
      <c r="DH98" s="2364" t="s">
        <v>12</v>
      </c>
      <c r="DI98" s="2364" t="s">
        <v>12</v>
      </c>
      <c r="DJ98" s="2365"/>
      <c r="DK98" s="2365"/>
      <c r="DL98" s="2365"/>
      <c r="DM98" s="2365"/>
      <c r="DN98" s="2364" t="s">
        <v>17</v>
      </c>
      <c r="DO98" s="2366"/>
    </row>
    <row r="99" spans="21:119" ht="15" thickBot="1">
      <c r="U99" s="179"/>
      <c r="V99" s="3852"/>
      <c r="W99" s="3862"/>
      <c r="X99" s="8831"/>
      <c r="Y99" s="8832"/>
      <c r="Z99" s="8832"/>
      <c r="AA99" s="8833"/>
      <c r="AB99" s="3852"/>
      <c r="AC99" s="3852"/>
      <c r="AD99" s="3863"/>
      <c r="AE99" s="3864"/>
      <c r="AF99" s="3860"/>
      <c r="AG99" s="3861"/>
      <c r="AH99" s="1226"/>
      <c r="AY99" s="2121" t="s">
        <v>629</v>
      </c>
      <c r="AZ99" s="2122" t="s">
        <v>436</v>
      </c>
      <c r="BA99" s="2198">
        <v>13</v>
      </c>
      <c r="BB99" s="2122">
        <v>6691</v>
      </c>
      <c r="BC99" s="2174">
        <v>42891</v>
      </c>
      <c r="BD99" s="2172">
        <v>140</v>
      </c>
      <c r="BE99" s="2122" t="s">
        <v>35</v>
      </c>
      <c r="BF99" s="2175">
        <v>270</v>
      </c>
      <c r="BG99" s="2199"/>
      <c r="BH99" s="2200">
        <v>42944</v>
      </c>
      <c r="BI99" s="2174">
        <v>42937</v>
      </c>
      <c r="BJ99" s="2122">
        <v>9659</v>
      </c>
      <c r="BK99" s="2172">
        <v>140000</v>
      </c>
      <c r="BL99" s="2172">
        <f t="shared" ref="BL99:BL111" si="38">(BK99-BD99*1000)</f>
        <v>0</v>
      </c>
      <c r="BM99" s="2173">
        <f t="shared" ref="BM99:BM111" si="39">(BK99*BF99/1000)</f>
        <v>37800</v>
      </c>
      <c r="BN99" s="2175">
        <f t="shared" ref="BN99:BN111" si="40">(BM99*0.05)</f>
        <v>1890</v>
      </c>
      <c r="BO99" s="2046" t="s">
        <v>8</v>
      </c>
      <c r="BP99" s="2024"/>
      <c r="BQ99" s="2837"/>
      <c r="BR99" s="2069" t="s">
        <v>698</v>
      </c>
      <c r="BS99" s="2809">
        <v>29</v>
      </c>
      <c r="BT99" s="2071" t="s">
        <v>101</v>
      </c>
      <c r="BU99" s="2072">
        <v>43356</v>
      </c>
      <c r="BV99" s="2071">
        <v>15</v>
      </c>
      <c r="BW99" s="2039" t="s">
        <v>35</v>
      </c>
      <c r="BX99" s="2073">
        <v>278</v>
      </c>
      <c r="BY99" s="2071" t="s">
        <v>78</v>
      </c>
      <c r="BZ99" s="2074">
        <v>43361</v>
      </c>
      <c r="CA99" s="2072">
        <v>43356</v>
      </c>
      <c r="CB99" s="2071">
        <v>10479</v>
      </c>
      <c r="CC99" s="2041">
        <v>15000</v>
      </c>
      <c r="CD99" s="2041">
        <f t="shared" si="29"/>
        <v>0</v>
      </c>
      <c r="CE99" s="2045">
        <f t="shared" si="30"/>
        <v>4170</v>
      </c>
      <c r="CF99" s="2042">
        <f t="shared" si="31"/>
        <v>208.5</v>
      </c>
      <c r="CG99" s="2150"/>
      <c r="CI99" s="2255" t="s">
        <v>3</v>
      </c>
      <c r="CJ99" s="2256" t="s">
        <v>4</v>
      </c>
      <c r="CK99" s="3947" t="s">
        <v>967</v>
      </c>
      <c r="CL99" s="2257" t="s">
        <v>19</v>
      </c>
      <c r="CM99" s="2257" t="s">
        <v>19</v>
      </c>
      <c r="CN99" s="2257" t="s">
        <v>20</v>
      </c>
      <c r="CO99" s="2257" t="s">
        <v>21</v>
      </c>
      <c r="CP99" s="2257" t="s">
        <v>22</v>
      </c>
      <c r="CQ99" s="2257" t="s">
        <v>23</v>
      </c>
      <c r="CR99" s="2257" t="s">
        <v>23</v>
      </c>
      <c r="CS99" s="2257" t="s">
        <v>24</v>
      </c>
      <c r="CT99" s="2257" t="s">
        <v>20</v>
      </c>
      <c r="CU99" s="2257" t="s">
        <v>25</v>
      </c>
      <c r="CV99" s="2257" t="s">
        <v>0</v>
      </c>
      <c r="CW99" s="2257" t="s">
        <v>11</v>
      </c>
      <c r="CX99" s="2257" t="s">
        <v>26</v>
      </c>
      <c r="CY99" s="2246"/>
      <c r="CZ99" s="2246"/>
      <c r="DA99" s="3029" t="s">
        <v>4</v>
      </c>
      <c r="DB99" s="2368" t="s">
        <v>18</v>
      </c>
      <c r="DC99" s="2256" t="s">
        <v>19</v>
      </c>
      <c r="DD99" s="2256" t="s">
        <v>19</v>
      </c>
      <c r="DE99" s="2256" t="s">
        <v>20</v>
      </c>
      <c r="DF99" s="2256" t="s">
        <v>21</v>
      </c>
      <c r="DG99" s="2256" t="s">
        <v>22</v>
      </c>
      <c r="DH99" s="2256" t="s">
        <v>23</v>
      </c>
      <c r="DI99" s="2256" t="s">
        <v>23</v>
      </c>
      <c r="DJ99" s="2256" t="s">
        <v>24</v>
      </c>
      <c r="DK99" s="2256" t="s">
        <v>20</v>
      </c>
      <c r="DL99" s="2256" t="s">
        <v>25</v>
      </c>
      <c r="DM99" s="2256" t="s">
        <v>0</v>
      </c>
      <c r="DN99" s="2256" t="s">
        <v>11</v>
      </c>
      <c r="DO99" s="2369" t="s">
        <v>26</v>
      </c>
    </row>
    <row r="100" spans="21:119" ht="15" thickBot="1">
      <c r="U100" s="179"/>
      <c r="AH100" s="1226"/>
      <c r="AY100" s="2123" t="s">
        <v>493</v>
      </c>
      <c r="AZ100" s="2039" t="s">
        <v>495</v>
      </c>
      <c r="BA100" s="2038">
        <v>6</v>
      </c>
      <c r="BB100" s="2039">
        <v>17586</v>
      </c>
      <c r="BC100" s="2040">
        <v>42913</v>
      </c>
      <c r="BD100" s="2041">
        <v>45</v>
      </c>
      <c r="BE100" s="2039" t="s">
        <v>35</v>
      </c>
      <c r="BF100" s="2042">
        <v>400</v>
      </c>
      <c r="BG100" s="2039">
        <v>1010506</v>
      </c>
      <c r="BH100" s="2044">
        <v>42931</v>
      </c>
      <c r="BI100" s="2040">
        <v>42923</v>
      </c>
      <c r="BJ100" s="2039">
        <v>9645</v>
      </c>
      <c r="BK100" s="2041">
        <v>45000</v>
      </c>
      <c r="BL100" s="2041">
        <f t="shared" si="38"/>
        <v>0</v>
      </c>
      <c r="BM100" s="2045">
        <f t="shared" si="39"/>
        <v>18000</v>
      </c>
      <c r="BN100" s="2042">
        <f t="shared" si="40"/>
        <v>900</v>
      </c>
      <c r="BO100" s="2059" t="s">
        <v>8</v>
      </c>
      <c r="BP100" s="2024"/>
      <c r="BQ100" s="2837"/>
      <c r="BR100" s="2069" t="s">
        <v>698</v>
      </c>
      <c r="BS100" s="2809">
        <v>30</v>
      </c>
      <c r="BT100" s="2071" t="s">
        <v>101</v>
      </c>
      <c r="BU100" s="2072">
        <v>43370</v>
      </c>
      <c r="BV100" s="2071">
        <v>15</v>
      </c>
      <c r="BW100" s="2039" t="s">
        <v>35</v>
      </c>
      <c r="BX100" s="2073">
        <v>278</v>
      </c>
      <c r="BY100" s="2071"/>
      <c r="BZ100" s="2074">
        <v>43374</v>
      </c>
      <c r="CA100" s="2072">
        <v>43371</v>
      </c>
      <c r="CB100" s="2071">
        <v>10500</v>
      </c>
      <c r="CC100" s="2041">
        <v>15000</v>
      </c>
      <c r="CD100" s="2041">
        <f t="shared" si="29"/>
        <v>0</v>
      </c>
      <c r="CE100" s="2045">
        <f t="shared" si="30"/>
        <v>4170</v>
      </c>
      <c r="CF100" s="2042">
        <f t="shared" si="31"/>
        <v>208.5</v>
      </c>
      <c r="CG100" s="2150"/>
      <c r="CI100" s="2258"/>
      <c r="CJ100" s="2259"/>
      <c r="CK100" s="2259"/>
      <c r="CL100" s="2260" t="s">
        <v>3</v>
      </c>
      <c r="CM100" s="2260" t="s">
        <v>18</v>
      </c>
      <c r="CN100" s="2260"/>
      <c r="CO100" s="2259"/>
      <c r="CP100" s="2260" t="s">
        <v>21</v>
      </c>
      <c r="CQ100" s="2260" t="s">
        <v>27</v>
      </c>
      <c r="CR100" s="2260" t="s">
        <v>28</v>
      </c>
      <c r="CS100" s="2259"/>
      <c r="CT100" s="2259"/>
      <c r="CU100" s="2259"/>
      <c r="CV100" s="2259"/>
      <c r="CW100" s="2260" t="s">
        <v>30</v>
      </c>
      <c r="CX100" s="2256"/>
      <c r="CY100" s="2246"/>
      <c r="CZ100" s="2246"/>
      <c r="DA100" s="3030"/>
      <c r="DB100" s="2371"/>
      <c r="DC100" s="2256" t="s">
        <v>3</v>
      </c>
      <c r="DD100" s="2256" t="s">
        <v>18</v>
      </c>
      <c r="DE100" s="2256"/>
      <c r="DF100" s="2372"/>
      <c r="DG100" s="2256" t="s">
        <v>21</v>
      </c>
      <c r="DH100" s="2256" t="s">
        <v>27</v>
      </c>
      <c r="DI100" s="2256" t="s">
        <v>28</v>
      </c>
      <c r="DJ100" s="2372"/>
      <c r="DK100" s="2372"/>
      <c r="DL100" s="2372"/>
      <c r="DM100" s="2372"/>
      <c r="DN100" s="2256" t="s">
        <v>30</v>
      </c>
      <c r="DO100" s="2369"/>
    </row>
    <row r="101" spans="21:119" ht="18.600000000000001" thickBot="1">
      <c r="U101" s="179"/>
      <c r="V101" s="1193" t="s">
        <v>1068</v>
      </c>
      <c r="W101" s="1195"/>
      <c r="X101" s="8846">
        <v>43969</v>
      </c>
      <c r="Y101" s="8847"/>
      <c r="Z101" s="8847"/>
      <c r="AA101" s="8847"/>
      <c r="AB101" s="8847"/>
      <c r="AC101" s="8848"/>
      <c r="AD101" s="1059" t="s">
        <v>1069</v>
      </c>
      <c r="AE101" s="1411"/>
      <c r="AF101" s="1410"/>
      <c r="AG101" s="3869">
        <f>SUM(AG92:AG99)</f>
        <v>50021.1</v>
      </c>
      <c r="AH101" s="1226"/>
      <c r="AY101" s="2143" t="s">
        <v>234</v>
      </c>
      <c r="AZ101" s="2071" t="s">
        <v>409</v>
      </c>
      <c r="BA101" s="2076">
        <v>5</v>
      </c>
      <c r="BB101" s="2052" t="s">
        <v>101</v>
      </c>
      <c r="BC101" s="2057">
        <v>42916</v>
      </c>
      <c r="BD101" s="2055">
        <v>30</v>
      </c>
      <c r="BE101" s="2052" t="s">
        <v>35</v>
      </c>
      <c r="BF101" s="2058">
        <v>300</v>
      </c>
      <c r="BG101" s="2077"/>
      <c r="BH101" s="2078">
        <v>42922</v>
      </c>
      <c r="BI101" s="2057">
        <v>42919</v>
      </c>
      <c r="BJ101" s="2052">
        <v>2066</v>
      </c>
      <c r="BK101" s="2055">
        <v>30000</v>
      </c>
      <c r="BL101" s="2055">
        <f t="shared" si="38"/>
        <v>0</v>
      </c>
      <c r="BM101" s="2056">
        <f t="shared" si="39"/>
        <v>9000</v>
      </c>
      <c r="BN101" s="2058">
        <f t="shared" si="40"/>
        <v>450</v>
      </c>
      <c r="BO101" s="2059" t="s">
        <v>8</v>
      </c>
      <c r="BP101" s="2024"/>
      <c r="BQ101" s="2837"/>
      <c r="BR101" s="2069" t="s">
        <v>698</v>
      </c>
      <c r="BS101" s="2809">
        <v>31</v>
      </c>
      <c r="BT101" s="2071" t="s">
        <v>101</v>
      </c>
      <c r="BU101" s="2072">
        <v>43392</v>
      </c>
      <c r="BV101" s="2071">
        <v>15</v>
      </c>
      <c r="BW101" s="2039" t="s">
        <v>35</v>
      </c>
      <c r="BX101" s="2073">
        <v>290</v>
      </c>
      <c r="BY101" s="2071"/>
      <c r="BZ101" s="2074">
        <v>43402</v>
      </c>
      <c r="CA101" s="2072">
        <v>43399</v>
      </c>
      <c r="CB101" s="2071">
        <v>3384</v>
      </c>
      <c r="CC101" s="2041">
        <v>15000</v>
      </c>
      <c r="CD101" s="2041">
        <f t="shared" si="29"/>
        <v>0</v>
      </c>
      <c r="CE101" s="2045">
        <f t="shared" si="30"/>
        <v>4350</v>
      </c>
      <c r="CF101" s="2042">
        <f t="shared" si="31"/>
        <v>217.5</v>
      </c>
      <c r="CG101" s="2150"/>
      <c r="CI101" s="2467" t="s">
        <v>656</v>
      </c>
      <c r="CJ101" s="2266" t="s">
        <v>99</v>
      </c>
      <c r="CK101" s="2276">
        <v>2</v>
      </c>
      <c r="CL101" s="2276" t="s">
        <v>36</v>
      </c>
      <c r="CM101" s="2277">
        <v>42995</v>
      </c>
      <c r="CN101" s="2276">
        <v>500</v>
      </c>
      <c r="CO101" s="2276" t="s">
        <v>96</v>
      </c>
      <c r="CP101" s="2278">
        <v>8.6999999999999993</v>
      </c>
      <c r="CQ101" s="2279">
        <v>43017</v>
      </c>
      <c r="CR101" s="2277">
        <v>43042</v>
      </c>
      <c r="CS101" s="2276">
        <v>48784</v>
      </c>
      <c r="CT101" s="2278">
        <v>518</v>
      </c>
      <c r="CU101" s="2280">
        <f>(CT101-CN101)</f>
        <v>18</v>
      </c>
      <c r="CV101" s="2281">
        <f>(CT101*CP101)</f>
        <v>4506.5999999999995</v>
      </c>
      <c r="CW101" s="2280">
        <f>(CV101*0.05)</f>
        <v>225.32999999999998</v>
      </c>
      <c r="CX101" s="2273"/>
      <c r="CY101" s="2246"/>
      <c r="CZ101" s="2246"/>
      <c r="DA101" s="2413" t="s">
        <v>727</v>
      </c>
      <c r="DB101" s="2409">
        <v>1</v>
      </c>
      <c r="DC101" s="2266">
        <v>77568</v>
      </c>
      <c r="DD101" s="2272">
        <v>43265</v>
      </c>
      <c r="DE101" s="2410">
        <v>100</v>
      </c>
      <c r="DF101" s="2266" t="s">
        <v>96</v>
      </c>
      <c r="DG101" s="2270">
        <v>10.8</v>
      </c>
      <c r="DH101" s="2412">
        <v>43270</v>
      </c>
      <c r="DI101" s="2272">
        <v>43269</v>
      </c>
      <c r="DJ101" s="2413">
        <v>51539</v>
      </c>
      <c r="DK101" s="2270">
        <v>79.66</v>
      </c>
      <c r="DL101" s="2337">
        <f t="shared" ref="DL101:DL125" si="41">(DK101-DE101)</f>
        <v>-20.340000000000003</v>
      </c>
      <c r="DM101" s="2271">
        <f t="shared" ref="DM101:DM125" si="42">(DK101*DG101)</f>
        <v>860.32799999999997</v>
      </c>
      <c r="DN101" s="3037">
        <f t="shared" ref="DN101:DN121" si="43">(DM101*0.05)</f>
        <v>43.016400000000004</v>
      </c>
      <c r="DO101" s="2389"/>
    </row>
    <row r="102" spans="21:119" ht="15" thickBot="1">
      <c r="U102" s="179"/>
      <c r="V102" s="179"/>
      <c r="AA102" t="s">
        <v>78</v>
      </c>
      <c r="AD102" s="1193" t="s">
        <v>1067</v>
      </c>
      <c r="AE102" s="1195"/>
      <c r="AG102" s="3869"/>
      <c r="AH102" s="1226"/>
      <c r="AY102" s="2123" t="s">
        <v>635</v>
      </c>
      <c r="AZ102" s="2071" t="s">
        <v>504</v>
      </c>
      <c r="BA102" s="2071">
        <v>1</v>
      </c>
      <c r="BB102" s="2071" t="s">
        <v>36</v>
      </c>
      <c r="BC102" s="2072">
        <v>42916</v>
      </c>
      <c r="BD102" s="2147">
        <v>2</v>
      </c>
      <c r="BE102" s="2071" t="s">
        <v>35</v>
      </c>
      <c r="BF102" s="2045">
        <v>305</v>
      </c>
      <c r="BG102" s="2691" t="s">
        <v>78</v>
      </c>
      <c r="BH102" s="3509">
        <v>42922</v>
      </c>
      <c r="BI102" s="2040">
        <v>42919</v>
      </c>
      <c r="BJ102" s="2039">
        <v>2061</v>
      </c>
      <c r="BK102" s="2041">
        <v>2000</v>
      </c>
      <c r="BL102" s="2041">
        <f t="shared" si="38"/>
        <v>0</v>
      </c>
      <c r="BM102" s="2045">
        <f t="shared" si="39"/>
        <v>610</v>
      </c>
      <c r="BN102" s="2042">
        <f t="shared" si="40"/>
        <v>30.5</v>
      </c>
      <c r="BO102" s="2059" t="s">
        <v>8</v>
      </c>
      <c r="BP102" s="2024"/>
      <c r="BQ102" s="2837"/>
      <c r="BR102" s="2069" t="s">
        <v>698</v>
      </c>
      <c r="BS102" s="2809">
        <v>32</v>
      </c>
      <c r="BT102" s="2071" t="s">
        <v>101</v>
      </c>
      <c r="BU102" s="2072">
        <v>43392</v>
      </c>
      <c r="BV102" s="2071">
        <v>20</v>
      </c>
      <c r="BW102" s="2039" t="s">
        <v>35</v>
      </c>
      <c r="BX102" s="2073">
        <v>290</v>
      </c>
      <c r="BY102" s="2071"/>
      <c r="BZ102" s="2074">
        <v>43409</v>
      </c>
      <c r="CA102" s="2072">
        <v>43405</v>
      </c>
      <c r="CB102" s="2071">
        <v>10572</v>
      </c>
      <c r="CC102" s="2041">
        <v>20000</v>
      </c>
      <c r="CD102" s="2041">
        <f t="shared" si="29"/>
        <v>0</v>
      </c>
      <c r="CE102" s="2045">
        <f t="shared" si="30"/>
        <v>5800</v>
      </c>
      <c r="CF102" s="2042">
        <f t="shared" si="31"/>
        <v>290</v>
      </c>
      <c r="CG102" s="2150"/>
      <c r="CI102" s="2770" t="s">
        <v>656</v>
      </c>
      <c r="CJ102" s="2351" t="s">
        <v>99</v>
      </c>
      <c r="CK102" s="2328">
        <v>3</v>
      </c>
      <c r="CL102" s="2328" t="s">
        <v>36</v>
      </c>
      <c r="CM102" s="2329">
        <v>42995</v>
      </c>
      <c r="CN102" s="2328">
        <v>500</v>
      </c>
      <c r="CO102" s="2328" t="s">
        <v>96</v>
      </c>
      <c r="CP102" s="2330">
        <v>8.6999999999999993</v>
      </c>
      <c r="CQ102" s="2331">
        <v>43031</v>
      </c>
      <c r="CR102" s="2329">
        <v>43031</v>
      </c>
      <c r="CS102" s="2328"/>
      <c r="CT102" s="2330">
        <v>500</v>
      </c>
      <c r="CU102" s="2332">
        <f>(CT102-CN102)</f>
        <v>0</v>
      </c>
      <c r="CV102" s="2333">
        <f>(CT102*CP102)</f>
        <v>4350</v>
      </c>
      <c r="CW102" s="2332">
        <f>(CV102*0.05)</f>
        <v>217.5</v>
      </c>
      <c r="CX102" s="2282"/>
      <c r="CY102" s="2246"/>
      <c r="CZ102" s="2246"/>
      <c r="DA102" s="2345" t="s">
        <v>727</v>
      </c>
      <c r="DB102" s="2438">
        <v>2</v>
      </c>
      <c r="DC102" s="2285">
        <v>77568</v>
      </c>
      <c r="DD102" s="2287">
        <v>43265</v>
      </c>
      <c r="DE102" s="2342">
        <v>900</v>
      </c>
      <c r="DF102" s="2285" t="s">
        <v>96</v>
      </c>
      <c r="DG102" s="2280">
        <v>10.8</v>
      </c>
      <c r="DH102" s="2344">
        <v>43277</v>
      </c>
      <c r="DI102" s="2287">
        <v>43293</v>
      </c>
      <c r="DJ102" s="2345">
        <v>51807</v>
      </c>
      <c r="DK102" s="2280">
        <v>418.9</v>
      </c>
      <c r="DL102" s="2280">
        <f t="shared" si="41"/>
        <v>-481.1</v>
      </c>
      <c r="DM102" s="2281">
        <f t="shared" si="42"/>
        <v>4524.12</v>
      </c>
      <c r="DN102" s="2280">
        <f t="shared" si="43"/>
        <v>226.20600000000002</v>
      </c>
      <c r="DO102" s="2391"/>
    </row>
    <row r="103" spans="21:119" ht="15" thickBot="1">
      <c r="U103" s="179"/>
      <c r="V103" s="3870"/>
      <c r="W103" s="999"/>
      <c r="X103" s="999"/>
      <c r="Y103" s="999"/>
      <c r="Z103" s="999"/>
      <c r="AA103" s="999"/>
      <c r="AB103" s="999"/>
      <c r="AC103" s="999"/>
      <c r="AD103" s="547" t="s">
        <v>7</v>
      </c>
      <c r="AE103" s="1308"/>
      <c r="AF103" s="999"/>
      <c r="AG103" s="3869">
        <f>SUM(AG101:AG102)</f>
        <v>50021.1</v>
      </c>
      <c r="AH103" s="1226"/>
      <c r="AY103" s="2047" t="s">
        <v>500</v>
      </c>
      <c r="AZ103" s="2039" t="s">
        <v>502</v>
      </c>
      <c r="BA103" s="2070" t="s">
        <v>530</v>
      </c>
      <c r="BB103" s="2071" t="s">
        <v>101</v>
      </c>
      <c r="BC103" s="2072">
        <v>42919</v>
      </c>
      <c r="BD103" s="2071">
        <v>10</v>
      </c>
      <c r="BE103" s="2039" t="s">
        <v>35</v>
      </c>
      <c r="BF103" s="2073">
        <v>154</v>
      </c>
      <c r="BG103" s="2071" t="s">
        <v>78</v>
      </c>
      <c r="BH103" s="3509">
        <v>42922</v>
      </c>
      <c r="BI103" s="2072">
        <v>42920</v>
      </c>
      <c r="BJ103" s="2071">
        <v>2069</v>
      </c>
      <c r="BK103" s="2041">
        <v>10000</v>
      </c>
      <c r="BL103" s="2041">
        <f t="shared" si="38"/>
        <v>0</v>
      </c>
      <c r="BM103" s="2045">
        <f t="shared" si="39"/>
        <v>1540</v>
      </c>
      <c r="BN103" s="2042">
        <f t="shared" si="40"/>
        <v>77</v>
      </c>
      <c r="BO103" s="2059" t="s">
        <v>8</v>
      </c>
      <c r="BP103" s="2024"/>
      <c r="BQ103" s="2837"/>
      <c r="BR103" s="2069" t="s">
        <v>698</v>
      </c>
      <c r="BS103" s="2809">
        <v>33</v>
      </c>
      <c r="BT103" s="2071" t="s">
        <v>101</v>
      </c>
      <c r="BU103" s="2072">
        <v>43392</v>
      </c>
      <c r="BV103" s="2071">
        <v>20</v>
      </c>
      <c r="BW103" s="2039" t="s">
        <v>35</v>
      </c>
      <c r="BX103" s="2073">
        <v>290</v>
      </c>
      <c r="BY103" s="2071"/>
      <c r="BZ103" s="2074">
        <v>43423</v>
      </c>
      <c r="CA103" s="2072">
        <v>43423</v>
      </c>
      <c r="CB103" s="2071">
        <v>3454</v>
      </c>
      <c r="CC103" s="2041">
        <v>20000</v>
      </c>
      <c r="CD103" s="2041">
        <f t="shared" si="29"/>
        <v>0</v>
      </c>
      <c r="CE103" s="2045">
        <f t="shared" si="30"/>
        <v>5800</v>
      </c>
      <c r="CF103" s="2042">
        <f t="shared" si="31"/>
        <v>290</v>
      </c>
      <c r="CG103" s="2150"/>
      <c r="CI103" s="2770" t="s">
        <v>430</v>
      </c>
      <c r="CJ103" s="2290" t="s">
        <v>619</v>
      </c>
      <c r="CK103" s="2328">
        <v>2</v>
      </c>
      <c r="CL103" s="2328" t="s">
        <v>101</v>
      </c>
      <c r="CM103" s="2329">
        <v>43005</v>
      </c>
      <c r="CN103" s="2753">
        <v>30</v>
      </c>
      <c r="CO103" s="2351" t="s">
        <v>544</v>
      </c>
      <c r="CP103" s="2330">
        <v>41</v>
      </c>
      <c r="CQ103" s="2771">
        <v>43017</v>
      </c>
      <c r="CR103" s="2329">
        <v>43017</v>
      </c>
      <c r="CS103" s="2328" t="s">
        <v>78</v>
      </c>
      <c r="CT103" s="2753">
        <v>30</v>
      </c>
      <c r="CU103" s="2332">
        <f>(CT103-CN103)</f>
        <v>0</v>
      </c>
      <c r="CV103" s="2333">
        <f>(CT103*CP103)</f>
        <v>1230</v>
      </c>
      <c r="CW103" s="2332">
        <f>(CV103*0.05)</f>
        <v>61.5</v>
      </c>
      <c r="CX103" s="2282"/>
      <c r="CY103" s="2246"/>
      <c r="CZ103" s="2246"/>
      <c r="DA103" s="2345" t="s">
        <v>727</v>
      </c>
      <c r="DB103" s="2438">
        <v>2</v>
      </c>
      <c r="DC103" s="2285">
        <v>77568</v>
      </c>
      <c r="DD103" s="2287">
        <v>43265</v>
      </c>
      <c r="DE103" s="2342">
        <v>481.1</v>
      </c>
      <c r="DF103" s="2285" t="s">
        <v>96</v>
      </c>
      <c r="DG103" s="2280">
        <v>10.8</v>
      </c>
      <c r="DH103" s="2344">
        <v>43277</v>
      </c>
      <c r="DI103" s="2287">
        <v>43332</v>
      </c>
      <c r="DJ103" s="2345">
        <v>52258</v>
      </c>
      <c r="DK103" s="2280">
        <v>501.29</v>
      </c>
      <c r="DL103" s="2280">
        <f t="shared" si="41"/>
        <v>20.189999999999998</v>
      </c>
      <c r="DM103" s="2281">
        <f t="shared" si="42"/>
        <v>5413.9320000000007</v>
      </c>
      <c r="DN103" s="2280">
        <f t="shared" si="43"/>
        <v>270.69660000000005</v>
      </c>
      <c r="DO103" s="2393"/>
    </row>
    <row r="104" spans="21:119" ht="15" thickBot="1">
      <c r="U104" s="179"/>
      <c r="AH104" s="1226"/>
      <c r="AY104" s="2047" t="s">
        <v>500</v>
      </c>
      <c r="AZ104" s="2039" t="s">
        <v>558</v>
      </c>
      <c r="BA104" s="2070" t="s">
        <v>205</v>
      </c>
      <c r="BB104" s="2071" t="s">
        <v>101</v>
      </c>
      <c r="BC104" s="2072">
        <v>42919</v>
      </c>
      <c r="BD104" s="2071">
        <v>20</v>
      </c>
      <c r="BE104" s="2039" t="s">
        <v>35</v>
      </c>
      <c r="BF104" s="2073">
        <v>154</v>
      </c>
      <c r="BG104" s="2071" t="s">
        <v>78</v>
      </c>
      <c r="BH104" s="3509">
        <v>42922</v>
      </c>
      <c r="BI104" s="2072">
        <v>42920</v>
      </c>
      <c r="BJ104" s="2071">
        <v>2069</v>
      </c>
      <c r="BK104" s="2041">
        <v>8000</v>
      </c>
      <c r="BL104" s="2041">
        <f t="shared" si="38"/>
        <v>-12000</v>
      </c>
      <c r="BM104" s="2045">
        <f t="shared" si="39"/>
        <v>1232</v>
      </c>
      <c r="BN104" s="2042">
        <f t="shared" si="40"/>
        <v>61.6</v>
      </c>
      <c r="BO104" s="2059" t="s">
        <v>8</v>
      </c>
      <c r="BP104" s="2024"/>
      <c r="BQ104" s="2837"/>
      <c r="BR104" s="2069" t="s">
        <v>698</v>
      </c>
      <c r="BS104" s="2809">
        <v>34</v>
      </c>
      <c r="BT104" s="2071" t="s">
        <v>101</v>
      </c>
      <c r="BU104" s="2072">
        <v>43392</v>
      </c>
      <c r="BV104" s="2071">
        <v>20</v>
      </c>
      <c r="BW104" s="2039" t="s">
        <v>35</v>
      </c>
      <c r="BX104" s="2073">
        <v>290</v>
      </c>
      <c r="BY104" s="2071"/>
      <c r="BZ104" s="2074">
        <v>43437</v>
      </c>
      <c r="CA104" s="2072">
        <v>43438</v>
      </c>
      <c r="CB104" s="2071">
        <v>10634</v>
      </c>
      <c r="CC104" s="2041">
        <v>20000</v>
      </c>
      <c r="CD104" s="2041">
        <f t="shared" si="29"/>
        <v>0</v>
      </c>
      <c r="CE104" s="2045">
        <f t="shared" si="30"/>
        <v>5800</v>
      </c>
      <c r="CF104" s="2042">
        <f t="shared" si="31"/>
        <v>290</v>
      </c>
      <c r="CG104" s="2150"/>
      <c r="CI104" s="2288"/>
      <c r="CJ104" s="2289"/>
      <c r="CK104" s="2290"/>
      <c r="CL104" s="2291"/>
      <c r="CM104" s="2292"/>
      <c r="CN104" s="2293"/>
      <c r="CO104" s="2291"/>
      <c r="CP104" s="2294"/>
      <c r="CQ104" s="2295"/>
      <c r="CR104" s="2292"/>
      <c r="CS104" s="2290"/>
      <c r="CT104" s="2294"/>
      <c r="CU104" s="2294"/>
      <c r="CV104" s="2296"/>
      <c r="CW104" s="2294"/>
      <c r="CX104" s="2282"/>
      <c r="CY104" s="2246"/>
      <c r="CZ104" s="2246"/>
      <c r="DA104" s="2345" t="s">
        <v>727</v>
      </c>
      <c r="DB104" s="2438">
        <v>3</v>
      </c>
      <c r="DC104" s="2285">
        <v>79422</v>
      </c>
      <c r="DD104" s="2287">
        <v>43341</v>
      </c>
      <c r="DE104" s="2342">
        <v>500</v>
      </c>
      <c r="DF104" s="2285" t="s">
        <v>96</v>
      </c>
      <c r="DG104" s="2280">
        <v>10.8</v>
      </c>
      <c r="DH104" s="2344">
        <v>43357</v>
      </c>
      <c r="DI104" s="2287">
        <v>43361</v>
      </c>
      <c r="DJ104" s="2345">
        <v>52537</v>
      </c>
      <c r="DK104" s="2280">
        <v>523.51</v>
      </c>
      <c r="DL104" s="2280">
        <f t="shared" si="41"/>
        <v>23.509999999999991</v>
      </c>
      <c r="DM104" s="2281">
        <f t="shared" si="42"/>
        <v>5653.9080000000004</v>
      </c>
      <c r="DN104" s="2280">
        <f t="shared" si="43"/>
        <v>282.69540000000001</v>
      </c>
      <c r="DO104" s="2282"/>
    </row>
    <row r="105" spans="21:119" ht="15" thickBot="1">
      <c r="U105" s="179"/>
      <c r="V105" s="3871" t="s">
        <v>1039</v>
      </c>
      <c r="W105" s="3872"/>
      <c r="X105" s="1410"/>
      <c r="Y105" s="1410"/>
      <c r="Z105" s="1410"/>
      <c r="AA105" s="1410"/>
      <c r="AB105" s="1410"/>
      <c r="AC105" s="1410"/>
      <c r="AD105" s="1410"/>
      <c r="AE105" s="1410"/>
      <c r="AF105" s="1410"/>
      <c r="AG105" s="1411"/>
      <c r="AH105" s="1226"/>
      <c r="AY105" s="2696"/>
      <c r="AZ105" s="2160"/>
      <c r="BA105" s="2160"/>
      <c r="BB105" s="2160"/>
      <c r="BC105" s="2160"/>
      <c r="BD105" s="2691">
        <v>12</v>
      </c>
      <c r="BE105" s="2039" t="s">
        <v>35</v>
      </c>
      <c r="BF105" s="2073">
        <v>154</v>
      </c>
      <c r="BG105" s="2071" t="s">
        <v>78</v>
      </c>
      <c r="BH105" s="3509">
        <v>42922</v>
      </c>
      <c r="BI105" s="2072">
        <v>42934</v>
      </c>
      <c r="BJ105" s="2071">
        <v>2112</v>
      </c>
      <c r="BK105" s="2041">
        <v>12000</v>
      </c>
      <c r="BL105" s="2041">
        <f t="shared" si="38"/>
        <v>0</v>
      </c>
      <c r="BM105" s="2045">
        <f t="shared" si="39"/>
        <v>1848</v>
      </c>
      <c r="BN105" s="2042">
        <f t="shared" si="40"/>
        <v>92.4</v>
      </c>
      <c r="BO105" s="2059" t="s">
        <v>8</v>
      </c>
      <c r="BP105" s="2024"/>
      <c r="BQ105" s="2837"/>
      <c r="BR105" s="2069" t="s">
        <v>698</v>
      </c>
      <c r="BS105" s="2809">
        <v>35</v>
      </c>
      <c r="BT105" s="2071" t="s">
        <v>101</v>
      </c>
      <c r="BU105" s="2072">
        <v>43448</v>
      </c>
      <c r="BV105" s="2071">
        <v>10</v>
      </c>
      <c r="BW105" s="2039" t="s">
        <v>35</v>
      </c>
      <c r="BX105" s="2073">
        <v>290</v>
      </c>
      <c r="BY105" s="2071"/>
      <c r="BZ105" s="2074">
        <v>43460</v>
      </c>
      <c r="CA105" s="2072">
        <v>43468</v>
      </c>
      <c r="CB105" s="2071">
        <v>10686</v>
      </c>
      <c r="CC105" s="2041">
        <v>10000</v>
      </c>
      <c r="CD105" s="2041">
        <f t="shared" si="29"/>
        <v>0</v>
      </c>
      <c r="CE105" s="2045">
        <f t="shared" si="30"/>
        <v>2900</v>
      </c>
      <c r="CF105" s="2042">
        <f t="shared" si="31"/>
        <v>145</v>
      </c>
      <c r="CG105" s="2150"/>
      <c r="CI105" s="2314"/>
      <c r="CJ105" s="2315"/>
      <c r="CK105" s="2315"/>
      <c r="CL105" s="2315"/>
      <c r="CM105" s="2315"/>
      <c r="CN105" s="2315"/>
      <c r="CO105" s="2315"/>
      <c r="CP105" s="2315"/>
      <c r="CQ105" s="2315"/>
      <c r="CR105" s="2315"/>
      <c r="CS105" s="2315"/>
      <c r="CT105" s="2315"/>
      <c r="CU105" s="2315"/>
      <c r="CV105" s="2686">
        <f>SUM(CV101:CV104)</f>
        <v>10086.599999999999</v>
      </c>
      <c r="CW105" s="2686">
        <f>SUM(CW101:CW104)</f>
        <v>504.33</v>
      </c>
      <c r="CX105" s="2318"/>
      <c r="CY105" s="2246"/>
      <c r="CZ105" s="2246"/>
      <c r="DA105" s="2345" t="s">
        <v>727</v>
      </c>
      <c r="DB105" s="2438">
        <v>4</v>
      </c>
      <c r="DC105" s="2285">
        <v>79422</v>
      </c>
      <c r="DD105" s="2287">
        <v>43341</v>
      </c>
      <c r="DE105" s="2342">
        <v>500</v>
      </c>
      <c r="DF105" s="2285" t="s">
        <v>96</v>
      </c>
      <c r="DG105" s="2280">
        <v>10.8</v>
      </c>
      <c r="DH105" s="2344">
        <v>43371</v>
      </c>
      <c r="DI105" s="2287">
        <v>43377</v>
      </c>
      <c r="DJ105" s="2345">
        <v>52730</v>
      </c>
      <c r="DK105" s="2280">
        <v>502.2</v>
      </c>
      <c r="DL105" s="2280">
        <f t="shared" si="41"/>
        <v>2.1999999999999886</v>
      </c>
      <c r="DM105" s="2281">
        <f t="shared" si="42"/>
        <v>5423.76</v>
      </c>
      <c r="DN105" s="2280">
        <f t="shared" si="43"/>
        <v>271.18800000000005</v>
      </c>
      <c r="DO105" s="2391"/>
    </row>
    <row r="106" spans="21:119">
      <c r="U106" s="179"/>
      <c r="V106" s="8799"/>
      <c r="W106" s="8800"/>
      <c r="X106" s="8800"/>
      <c r="Y106" s="8800"/>
      <c r="Z106" s="8800"/>
      <c r="AA106" s="8800"/>
      <c r="AB106" s="8800"/>
      <c r="AC106" s="8800"/>
      <c r="AD106" s="8800"/>
      <c r="AE106" s="8800"/>
      <c r="AF106" s="8800"/>
      <c r="AG106" s="8801"/>
      <c r="AH106" s="1226"/>
      <c r="AY106" s="2821" t="s">
        <v>637</v>
      </c>
      <c r="AZ106" s="2698" t="s">
        <v>502</v>
      </c>
      <c r="BA106" s="2822" t="s">
        <v>393</v>
      </c>
      <c r="BB106" s="2823" t="s">
        <v>101</v>
      </c>
      <c r="BC106" s="2824">
        <v>42920</v>
      </c>
      <c r="BD106" s="2823">
        <v>1</v>
      </c>
      <c r="BE106" s="2698" t="s">
        <v>35</v>
      </c>
      <c r="BF106" s="2825">
        <v>154</v>
      </c>
      <c r="BG106" s="2823" t="s">
        <v>78</v>
      </c>
      <c r="BH106" s="3568">
        <v>42922</v>
      </c>
      <c r="BI106" s="2824">
        <v>42922</v>
      </c>
      <c r="BJ106" s="2823" t="s">
        <v>78</v>
      </c>
      <c r="BK106" s="2712">
        <v>1000</v>
      </c>
      <c r="BL106" s="2712">
        <f t="shared" si="38"/>
        <v>0</v>
      </c>
      <c r="BM106" s="2716">
        <f t="shared" si="39"/>
        <v>154</v>
      </c>
      <c r="BN106" s="2713">
        <f t="shared" si="40"/>
        <v>7.7</v>
      </c>
      <c r="BO106" s="3907" t="s">
        <v>88</v>
      </c>
      <c r="BP106" s="2024"/>
      <c r="BQ106" s="2837"/>
      <c r="BR106" s="2069" t="s">
        <v>698</v>
      </c>
      <c r="BS106" s="2809">
        <v>36</v>
      </c>
      <c r="BT106" s="2071" t="s">
        <v>101</v>
      </c>
      <c r="BU106" s="2072">
        <v>43488</v>
      </c>
      <c r="BV106" s="2071">
        <v>10</v>
      </c>
      <c r="BW106" s="2039" t="s">
        <v>35</v>
      </c>
      <c r="BX106" s="2073">
        <v>290</v>
      </c>
      <c r="BY106" s="2071"/>
      <c r="BZ106" s="2074">
        <v>43490</v>
      </c>
      <c r="CA106" s="2072">
        <v>43489</v>
      </c>
      <c r="CB106" s="2071">
        <v>10802</v>
      </c>
      <c r="CC106" s="2041">
        <v>10000</v>
      </c>
      <c r="CD106" s="2041">
        <f t="shared" si="29"/>
        <v>0</v>
      </c>
      <c r="CE106" s="2045">
        <f t="shared" si="30"/>
        <v>2900</v>
      </c>
      <c r="CF106" s="2042">
        <f t="shared" si="31"/>
        <v>145</v>
      </c>
      <c r="CG106" s="2150"/>
      <c r="CI106" s="2246"/>
      <c r="CJ106" s="2246"/>
      <c r="CK106" s="2246"/>
      <c r="CL106" s="2246"/>
      <c r="CM106" s="2246"/>
      <c r="CN106" s="2246"/>
      <c r="CO106" s="2246"/>
      <c r="CP106" s="2246"/>
      <c r="CQ106" s="2246"/>
      <c r="CR106" s="2246"/>
      <c r="CS106" s="2246"/>
      <c r="CT106" s="2246"/>
      <c r="CU106" s="2246"/>
      <c r="CV106" s="2246"/>
      <c r="CW106" s="2359"/>
      <c r="CX106" s="2246"/>
      <c r="CY106" s="2246"/>
      <c r="CZ106" s="2246"/>
      <c r="DA106" s="3109" t="s">
        <v>727</v>
      </c>
      <c r="DB106" s="3102">
        <v>5</v>
      </c>
      <c r="DC106" s="3103">
        <v>81043</v>
      </c>
      <c r="DD106" s="3104">
        <v>43413</v>
      </c>
      <c r="DE106" s="3517">
        <v>500</v>
      </c>
      <c r="DF106" s="3103" t="s">
        <v>96</v>
      </c>
      <c r="DG106" s="3106">
        <v>10.8</v>
      </c>
      <c r="DH106" s="3108">
        <v>43420</v>
      </c>
      <c r="DI106" s="3104">
        <v>43417</v>
      </c>
      <c r="DJ106" s="3109">
        <v>53148</v>
      </c>
      <c r="DK106" s="3106">
        <v>516.22</v>
      </c>
      <c r="DL106" s="3106">
        <f t="shared" si="41"/>
        <v>16.220000000000027</v>
      </c>
      <c r="DM106" s="3110">
        <f t="shared" si="42"/>
        <v>5575.1760000000004</v>
      </c>
      <c r="DN106" s="3106">
        <f t="shared" si="43"/>
        <v>278.75880000000001</v>
      </c>
      <c r="DO106" s="2391"/>
    </row>
    <row r="107" spans="21:119" ht="18.600000000000001" thickBot="1">
      <c r="U107" s="179"/>
      <c r="V107" s="8791" t="s">
        <v>1105</v>
      </c>
      <c r="W107" s="8792"/>
      <c r="X107" s="8792"/>
      <c r="Y107" s="8792"/>
      <c r="Z107" s="8792"/>
      <c r="AA107" s="8792"/>
      <c r="AB107" s="8792"/>
      <c r="AC107" s="8792"/>
      <c r="AD107" s="8792"/>
      <c r="AE107" s="8792"/>
      <c r="AF107" s="8792"/>
      <c r="AG107" s="8793"/>
      <c r="AH107" s="1226"/>
      <c r="AY107" s="2826" t="s">
        <v>637</v>
      </c>
      <c r="AZ107" s="2698" t="s">
        <v>558</v>
      </c>
      <c r="BA107" s="2827" t="s">
        <v>414</v>
      </c>
      <c r="BB107" s="2828" t="s">
        <v>101</v>
      </c>
      <c r="BC107" s="2829">
        <v>42920</v>
      </c>
      <c r="BD107" s="2828">
        <v>1</v>
      </c>
      <c r="BE107" s="2700" t="s">
        <v>35</v>
      </c>
      <c r="BF107" s="2830">
        <v>154</v>
      </c>
      <c r="BG107" s="2828" t="s">
        <v>78</v>
      </c>
      <c r="BH107" s="3592">
        <v>42922</v>
      </c>
      <c r="BI107" s="2829">
        <v>42922</v>
      </c>
      <c r="BJ107" s="2828" t="s">
        <v>78</v>
      </c>
      <c r="BK107" s="2702">
        <v>1000</v>
      </c>
      <c r="BL107" s="2702">
        <f t="shared" si="38"/>
        <v>0</v>
      </c>
      <c r="BM107" s="2706">
        <f t="shared" si="39"/>
        <v>154</v>
      </c>
      <c r="BN107" s="2703">
        <f t="shared" si="40"/>
        <v>7.7</v>
      </c>
      <c r="BO107" s="3907" t="s">
        <v>88</v>
      </c>
      <c r="BP107" s="2024"/>
      <c r="BQ107" s="2837"/>
      <c r="BR107" s="2069" t="s">
        <v>811</v>
      </c>
      <c r="BS107" s="2809">
        <v>37</v>
      </c>
      <c r="BT107" s="2071" t="s">
        <v>101</v>
      </c>
      <c r="BU107" s="2072">
        <v>43516</v>
      </c>
      <c r="BV107" s="2071">
        <v>10</v>
      </c>
      <c r="BW107" s="2039" t="s">
        <v>35</v>
      </c>
      <c r="BX107" s="2073">
        <v>290</v>
      </c>
      <c r="BY107" s="2071"/>
      <c r="BZ107" s="2074">
        <v>43522</v>
      </c>
      <c r="CA107" s="2072">
        <v>43524</v>
      </c>
      <c r="CB107" s="2071">
        <v>10974</v>
      </c>
      <c r="CC107" s="2041">
        <v>10000</v>
      </c>
      <c r="CD107" s="2041">
        <f t="shared" si="29"/>
        <v>0</v>
      </c>
      <c r="CE107" s="2045">
        <f t="shared" si="30"/>
        <v>2900</v>
      </c>
      <c r="CF107" s="2042">
        <f t="shared" si="31"/>
        <v>145</v>
      </c>
      <c r="CG107" s="2150"/>
      <c r="CI107" s="2250" t="s">
        <v>601</v>
      </c>
      <c r="CJ107" s="2246"/>
      <c r="CK107" s="2246"/>
      <c r="CL107" s="2246"/>
      <c r="CM107" s="2246"/>
      <c r="CN107" s="2246"/>
      <c r="CO107" s="2246"/>
      <c r="CP107" s="2246"/>
      <c r="CQ107" s="2246"/>
      <c r="CR107" s="2246"/>
      <c r="CS107" s="2246"/>
      <c r="CT107" s="2246"/>
      <c r="CU107" s="2246"/>
      <c r="CV107" s="2246"/>
      <c r="CW107" s="2246"/>
      <c r="CX107" s="2246"/>
      <c r="CY107" s="2246"/>
      <c r="CZ107" s="2246"/>
      <c r="DA107" s="2345" t="s">
        <v>727</v>
      </c>
      <c r="DB107" s="2438">
        <v>6</v>
      </c>
      <c r="DC107" s="2285">
        <v>81044</v>
      </c>
      <c r="DD107" s="2287">
        <v>43413</v>
      </c>
      <c r="DE107" s="2342">
        <v>500</v>
      </c>
      <c r="DF107" s="2285" t="s">
        <v>96</v>
      </c>
      <c r="DG107" s="2280">
        <v>10.8</v>
      </c>
      <c r="DH107" s="2344">
        <v>43448</v>
      </c>
      <c r="DI107" s="2287">
        <v>43445</v>
      </c>
      <c r="DJ107" s="2345">
        <v>53415</v>
      </c>
      <c r="DK107" s="2280">
        <v>506.84</v>
      </c>
      <c r="DL107" s="2280">
        <f t="shared" si="41"/>
        <v>6.839999999999975</v>
      </c>
      <c r="DM107" s="2281">
        <f t="shared" si="42"/>
        <v>5473.8720000000003</v>
      </c>
      <c r="DN107" s="2280">
        <f t="shared" si="43"/>
        <v>273.6936</v>
      </c>
      <c r="DO107" s="2282"/>
    </row>
    <row r="108" spans="21:119">
      <c r="U108" s="179"/>
      <c r="V108" s="8799"/>
      <c r="W108" s="8800"/>
      <c r="X108" s="8800"/>
      <c r="Y108" s="8800"/>
      <c r="Z108" s="8800"/>
      <c r="AA108" s="8800"/>
      <c r="AB108" s="8800"/>
      <c r="AC108" s="8800"/>
      <c r="AD108" s="8800"/>
      <c r="AE108" s="8800"/>
      <c r="AF108" s="8800"/>
      <c r="AG108" s="8801"/>
      <c r="AH108" s="1226"/>
      <c r="AY108" s="2143" t="s">
        <v>550</v>
      </c>
      <c r="AZ108" s="2039" t="s">
        <v>436</v>
      </c>
      <c r="BA108" s="2038">
        <v>8</v>
      </c>
      <c r="BB108" s="2039" t="s">
        <v>36</v>
      </c>
      <c r="BC108" s="2040">
        <v>42922</v>
      </c>
      <c r="BD108" s="2041">
        <v>1</v>
      </c>
      <c r="BE108" s="2039" t="s">
        <v>35</v>
      </c>
      <c r="BF108" s="2042">
        <v>430</v>
      </c>
      <c r="BG108" s="2043"/>
      <c r="BH108" s="2044">
        <v>42923</v>
      </c>
      <c r="BI108" s="2040">
        <v>42922</v>
      </c>
      <c r="BJ108" s="2039">
        <v>2084</v>
      </c>
      <c r="BK108" s="2041">
        <v>1000</v>
      </c>
      <c r="BL108" s="2041">
        <f t="shared" si="38"/>
        <v>0</v>
      </c>
      <c r="BM108" s="2045">
        <f t="shared" si="39"/>
        <v>430</v>
      </c>
      <c r="BN108" s="2042">
        <f t="shared" si="40"/>
        <v>21.5</v>
      </c>
      <c r="BO108" s="3897" t="s">
        <v>8</v>
      </c>
      <c r="BP108" s="2024"/>
      <c r="BQ108" s="2837"/>
      <c r="BR108" s="2069" t="s">
        <v>698</v>
      </c>
      <c r="BS108" s="2809">
        <v>38</v>
      </c>
      <c r="BT108" s="2071" t="s">
        <v>101</v>
      </c>
      <c r="BU108" s="2072">
        <v>43549</v>
      </c>
      <c r="BV108" s="2071">
        <v>5</v>
      </c>
      <c r="BW108" s="2039" t="s">
        <v>35</v>
      </c>
      <c r="BX108" s="2073">
        <v>315</v>
      </c>
      <c r="BY108" s="2071"/>
      <c r="BZ108" s="2074">
        <v>43556</v>
      </c>
      <c r="CA108" s="2072">
        <v>43573</v>
      </c>
      <c r="CB108" s="2071">
        <v>3750</v>
      </c>
      <c r="CC108" s="2041">
        <v>5000</v>
      </c>
      <c r="CD108" s="2041">
        <f t="shared" si="29"/>
        <v>0</v>
      </c>
      <c r="CE108" s="2045">
        <f t="shared" si="30"/>
        <v>1575</v>
      </c>
      <c r="CF108" s="2042">
        <f t="shared" si="31"/>
        <v>78.75</v>
      </c>
      <c r="CG108" s="2150"/>
      <c r="CI108" s="2251"/>
      <c r="CJ108" s="2252"/>
      <c r="CK108" s="2252"/>
      <c r="CL108" s="2253" t="s">
        <v>14</v>
      </c>
      <c r="CM108" s="2253" t="s">
        <v>12</v>
      </c>
      <c r="CN108" s="2253"/>
      <c r="CO108" s="2252"/>
      <c r="CP108" s="2253" t="s">
        <v>15</v>
      </c>
      <c r="CQ108" s="2253" t="s">
        <v>12</v>
      </c>
      <c r="CR108" s="2253" t="s">
        <v>12</v>
      </c>
      <c r="CS108" s="2252"/>
      <c r="CT108" s="2252"/>
      <c r="CU108" s="2252"/>
      <c r="CV108" s="2252"/>
      <c r="CW108" s="2253" t="s">
        <v>17</v>
      </c>
      <c r="CX108" s="2254"/>
      <c r="CY108" s="2246"/>
      <c r="CZ108" s="2246"/>
      <c r="DA108" s="2345" t="s">
        <v>727</v>
      </c>
      <c r="DB108" s="2438">
        <v>7</v>
      </c>
      <c r="DC108" s="2285">
        <v>81724</v>
      </c>
      <c r="DD108" s="2287">
        <v>43439</v>
      </c>
      <c r="DE108" s="2342">
        <v>500</v>
      </c>
      <c r="DF108" s="2285" t="s">
        <v>96</v>
      </c>
      <c r="DG108" s="2280">
        <v>10.8</v>
      </c>
      <c r="DH108" s="2344">
        <v>43473</v>
      </c>
      <c r="DI108" s="2287">
        <v>43475</v>
      </c>
      <c r="DJ108" s="2275">
        <v>53580</v>
      </c>
      <c r="DK108" s="2280">
        <v>357</v>
      </c>
      <c r="DL108" s="2280">
        <f t="shared" si="41"/>
        <v>-143</v>
      </c>
      <c r="DM108" s="2281">
        <f t="shared" si="42"/>
        <v>3855.6000000000004</v>
      </c>
      <c r="DN108" s="2280">
        <f t="shared" si="43"/>
        <v>192.78000000000003</v>
      </c>
      <c r="DO108" s="2282"/>
    </row>
    <row r="109" spans="21:119" ht="18">
      <c r="U109" s="179"/>
      <c r="V109" s="8791"/>
      <c r="W109" s="8792"/>
      <c r="X109" s="8792"/>
      <c r="Y109" s="8792"/>
      <c r="Z109" s="8792"/>
      <c r="AA109" s="8792"/>
      <c r="AB109" s="8792"/>
      <c r="AC109" s="8792"/>
      <c r="AD109" s="8792"/>
      <c r="AE109" s="8792"/>
      <c r="AF109" s="8792"/>
      <c r="AG109" s="8793"/>
      <c r="AH109" s="1226"/>
      <c r="AY109" s="2143" t="s">
        <v>550</v>
      </c>
      <c r="AZ109" s="2039" t="s">
        <v>436</v>
      </c>
      <c r="BA109" s="2038">
        <v>9</v>
      </c>
      <c r="BB109" s="2039" t="s">
        <v>36</v>
      </c>
      <c r="BC109" s="2040">
        <v>42923</v>
      </c>
      <c r="BD109" s="2041">
        <v>1</v>
      </c>
      <c r="BE109" s="2039" t="s">
        <v>35</v>
      </c>
      <c r="BF109" s="2042">
        <v>370</v>
      </c>
      <c r="BG109" s="2043"/>
      <c r="BH109" s="2044">
        <v>42923</v>
      </c>
      <c r="BI109" s="2040">
        <v>42923</v>
      </c>
      <c r="BJ109" s="2039">
        <v>2085</v>
      </c>
      <c r="BK109" s="2041">
        <v>1000</v>
      </c>
      <c r="BL109" s="2041">
        <f t="shared" si="38"/>
        <v>0</v>
      </c>
      <c r="BM109" s="2045">
        <f t="shared" si="39"/>
        <v>370</v>
      </c>
      <c r="BN109" s="2042">
        <f t="shared" si="40"/>
        <v>18.5</v>
      </c>
      <c r="BO109" s="2059" t="s">
        <v>8</v>
      </c>
      <c r="BP109" s="2024"/>
      <c r="BQ109" s="2837"/>
      <c r="BR109" s="2069" t="s">
        <v>698</v>
      </c>
      <c r="BS109" s="2809">
        <v>39</v>
      </c>
      <c r="BT109" s="2071" t="s">
        <v>101</v>
      </c>
      <c r="BU109" s="2072">
        <v>43632</v>
      </c>
      <c r="BV109" s="2071">
        <v>5</v>
      </c>
      <c r="BW109" s="2039" t="s">
        <v>35</v>
      </c>
      <c r="BX109" s="2073">
        <v>295</v>
      </c>
      <c r="BY109" s="2071"/>
      <c r="BZ109" s="2074">
        <v>43640</v>
      </c>
      <c r="CA109" s="2072">
        <v>43637</v>
      </c>
      <c r="CB109" s="2071">
        <v>3826</v>
      </c>
      <c r="CC109" s="2041">
        <v>5000</v>
      </c>
      <c r="CD109" s="2041">
        <f t="shared" si="29"/>
        <v>0</v>
      </c>
      <c r="CE109" s="2045">
        <f t="shared" si="30"/>
        <v>1475</v>
      </c>
      <c r="CF109" s="2042">
        <f t="shared" si="31"/>
        <v>73.75</v>
      </c>
      <c r="CG109" s="2150"/>
      <c r="CI109" s="2255" t="s">
        <v>3</v>
      </c>
      <c r="CJ109" s="2256" t="s">
        <v>4</v>
      </c>
      <c r="CK109" s="3947" t="s">
        <v>967</v>
      </c>
      <c r="CL109" s="2257" t="s">
        <v>19</v>
      </c>
      <c r="CM109" s="2257" t="s">
        <v>19</v>
      </c>
      <c r="CN109" s="2257" t="s">
        <v>20</v>
      </c>
      <c r="CO109" s="2257" t="s">
        <v>21</v>
      </c>
      <c r="CP109" s="2257" t="s">
        <v>22</v>
      </c>
      <c r="CQ109" s="2257" t="s">
        <v>23</v>
      </c>
      <c r="CR109" s="2257" t="s">
        <v>23</v>
      </c>
      <c r="CS109" s="2257" t="s">
        <v>24</v>
      </c>
      <c r="CT109" s="2257" t="s">
        <v>20</v>
      </c>
      <c r="CU109" s="2257" t="s">
        <v>25</v>
      </c>
      <c r="CV109" s="2257" t="s">
        <v>0</v>
      </c>
      <c r="CW109" s="2257" t="s">
        <v>11</v>
      </c>
      <c r="CX109" s="2257" t="s">
        <v>26</v>
      </c>
      <c r="CY109" s="2246"/>
      <c r="CZ109" s="2246"/>
      <c r="DA109" s="2345" t="s">
        <v>727</v>
      </c>
      <c r="DB109" s="2438">
        <v>7</v>
      </c>
      <c r="DC109" s="2285">
        <v>81724</v>
      </c>
      <c r="DD109" s="2287">
        <v>43439</v>
      </c>
      <c r="DE109" s="2342">
        <v>143</v>
      </c>
      <c r="DF109" s="2285" t="s">
        <v>96</v>
      </c>
      <c r="DG109" s="2280">
        <v>10.8</v>
      </c>
      <c r="DH109" s="2344">
        <v>43473</v>
      </c>
      <c r="DI109" s="2287">
        <v>43525</v>
      </c>
      <c r="DJ109" s="2275">
        <v>54073</v>
      </c>
      <c r="DK109" s="2280">
        <v>150</v>
      </c>
      <c r="DL109" s="2280">
        <f t="shared" si="41"/>
        <v>7</v>
      </c>
      <c r="DM109" s="2281">
        <f t="shared" si="42"/>
        <v>1620</v>
      </c>
      <c r="DN109" s="2280">
        <f t="shared" si="43"/>
        <v>81</v>
      </c>
      <c r="DO109" s="2282"/>
    </row>
    <row r="110" spans="21:119" ht="18.600000000000001" thickBot="1">
      <c r="U110" s="179"/>
      <c r="V110" s="8791"/>
      <c r="W110" s="8792"/>
      <c r="X110" s="8792"/>
      <c r="Y110" s="8792"/>
      <c r="Z110" s="8792"/>
      <c r="AA110" s="8792"/>
      <c r="AB110" s="8792"/>
      <c r="AC110" s="8792"/>
      <c r="AD110" s="8792"/>
      <c r="AE110" s="8792"/>
      <c r="AF110" s="8792"/>
      <c r="AG110" s="8793"/>
      <c r="AH110" s="1226"/>
      <c r="AY110" s="2123" t="s">
        <v>604</v>
      </c>
      <c r="AZ110" s="2039" t="s">
        <v>558</v>
      </c>
      <c r="BA110" s="2049" t="s">
        <v>9</v>
      </c>
      <c r="BB110" s="2050" t="s">
        <v>101</v>
      </c>
      <c r="BC110" s="2051">
        <v>42928</v>
      </c>
      <c r="BD110" s="2050">
        <v>10</v>
      </c>
      <c r="BE110" s="2052" t="s">
        <v>35</v>
      </c>
      <c r="BF110" s="2053">
        <v>154</v>
      </c>
      <c r="BG110" s="2050" t="s">
        <v>78</v>
      </c>
      <c r="BH110" s="3573">
        <v>42931</v>
      </c>
      <c r="BI110" s="2051">
        <v>42936</v>
      </c>
      <c r="BJ110" s="2050">
        <v>2125</v>
      </c>
      <c r="BK110" s="2055">
        <v>10500</v>
      </c>
      <c r="BL110" s="2055">
        <f t="shared" si="38"/>
        <v>500</v>
      </c>
      <c r="BM110" s="2056">
        <f t="shared" si="39"/>
        <v>1617</v>
      </c>
      <c r="BN110" s="2058">
        <f t="shared" si="40"/>
        <v>80.850000000000009</v>
      </c>
      <c r="BO110" s="2059" t="s">
        <v>8</v>
      </c>
      <c r="BP110" s="2024"/>
      <c r="BQ110" s="2837"/>
      <c r="BR110" s="2069" t="s">
        <v>698</v>
      </c>
      <c r="BS110" s="2809">
        <v>40</v>
      </c>
      <c r="BT110" s="2071" t="s">
        <v>101</v>
      </c>
      <c r="BU110" s="2072">
        <v>43727</v>
      </c>
      <c r="BV110" s="2071">
        <v>1</v>
      </c>
      <c r="BW110" s="2039" t="s">
        <v>35</v>
      </c>
      <c r="BX110" s="2073">
        <v>0</v>
      </c>
      <c r="BY110" s="2071"/>
      <c r="BZ110" s="2074">
        <v>43731</v>
      </c>
      <c r="CA110" s="2072">
        <v>43732</v>
      </c>
      <c r="CB110" s="2071">
        <v>3826</v>
      </c>
      <c r="CC110" s="2041">
        <v>1000</v>
      </c>
      <c r="CD110" s="2041">
        <f t="shared" si="29"/>
        <v>0</v>
      </c>
      <c r="CE110" s="2045">
        <f t="shared" si="30"/>
        <v>0</v>
      </c>
      <c r="CF110" s="2042">
        <f t="shared" si="31"/>
        <v>0</v>
      </c>
      <c r="CG110" s="2150"/>
      <c r="CI110" s="2258"/>
      <c r="CJ110" s="2259"/>
      <c r="CK110" s="2259"/>
      <c r="CL110" s="2260" t="s">
        <v>3</v>
      </c>
      <c r="CM110" s="2260" t="s">
        <v>18</v>
      </c>
      <c r="CN110" s="2260"/>
      <c r="CO110" s="2259"/>
      <c r="CP110" s="2260" t="s">
        <v>21</v>
      </c>
      <c r="CQ110" s="2260" t="s">
        <v>27</v>
      </c>
      <c r="CR110" s="2260" t="s">
        <v>28</v>
      </c>
      <c r="CS110" s="2259"/>
      <c r="CT110" s="2259"/>
      <c r="CU110" s="2259"/>
      <c r="CV110" s="2259"/>
      <c r="CW110" s="2260" t="s">
        <v>30</v>
      </c>
      <c r="CX110" s="2256"/>
      <c r="CY110" s="2246"/>
      <c r="CZ110" s="2246"/>
      <c r="DA110" s="2345" t="s">
        <v>727</v>
      </c>
      <c r="DB110" s="2438">
        <v>8</v>
      </c>
      <c r="DC110" s="2285">
        <v>81725</v>
      </c>
      <c r="DD110" s="2287">
        <v>43439</v>
      </c>
      <c r="DE110" s="2342">
        <v>500</v>
      </c>
      <c r="DF110" s="2285" t="s">
        <v>96</v>
      </c>
      <c r="DG110" s="2280">
        <v>10.8</v>
      </c>
      <c r="DH110" s="2344">
        <v>43487</v>
      </c>
      <c r="DI110" s="2287">
        <v>43489</v>
      </c>
      <c r="DJ110" s="2345">
        <v>53700</v>
      </c>
      <c r="DK110" s="2280">
        <v>503.64</v>
      </c>
      <c r="DL110" s="2280">
        <f t="shared" si="41"/>
        <v>3.6399999999999864</v>
      </c>
      <c r="DM110" s="2281">
        <f t="shared" si="42"/>
        <v>5439.3119999999999</v>
      </c>
      <c r="DN110" s="2280">
        <f t="shared" si="43"/>
        <v>271.96559999999999</v>
      </c>
      <c r="DO110" s="2282"/>
    </row>
    <row r="111" spans="21:119" ht="18">
      <c r="U111" s="179"/>
      <c r="V111" s="8791"/>
      <c r="W111" s="8792"/>
      <c r="X111" s="8792"/>
      <c r="Y111" s="8792"/>
      <c r="Z111" s="8792"/>
      <c r="AA111" s="8792"/>
      <c r="AB111" s="8792"/>
      <c r="AC111" s="8792"/>
      <c r="AD111" s="8792"/>
      <c r="AE111" s="8792"/>
      <c r="AF111" s="8792"/>
      <c r="AG111" s="8793"/>
      <c r="AH111" s="1226"/>
      <c r="AY111" s="2145" t="s">
        <v>471</v>
      </c>
      <c r="AZ111" s="2039" t="s">
        <v>436</v>
      </c>
      <c r="BA111" s="2038">
        <v>9</v>
      </c>
      <c r="BB111" s="2039" t="s">
        <v>36</v>
      </c>
      <c r="BC111" s="2040">
        <v>42930</v>
      </c>
      <c r="BD111" s="2041">
        <v>20</v>
      </c>
      <c r="BE111" s="2039" t="s">
        <v>35</v>
      </c>
      <c r="BF111" s="2042">
        <v>270</v>
      </c>
      <c r="BG111" s="2043"/>
      <c r="BH111" s="2044">
        <v>42936</v>
      </c>
      <c r="BI111" s="2040">
        <v>42933</v>
      </c>
      <c r="BJ111" s="2039">
        <v>2107</v>
      </c>
      <c r="BK111" s="2041">
        <v>20000</v>
      </c>
      <c r="BL111" s="2041">
        <f t="shared" si="38"/>
        <v>0</v>
      </c>
      <c r="BM111" s="2045">
        <f t="shared" si="39"/>
        <v>5400</v>
      </c>
      <c r="BN111" s="2042">
        <f t="shared" si="40"/>
        <v>270</v>
      </c>
      <c r="BO111" s="2059" t="s">
        <v>8</v>
      </c>
      <c r="BP111" s="2024"/>
      <c r="BQ111" s="2837"/>
      <c r="BR111" s="2069" t="s">
        <v>698</v>
      </c>
      <c r="BS111" s="2809">
        <v>41</v>
      </c>
      <c r="BT111" s="2071" t="s">
        <v>101</v>
      </c>
      <c r="BU111" s="2072">
        <v>43752</v>
      </c>
      <c r="BV111" s="2071">
        <v>10</v>
      </c>
      <c r="BW111" s="2039" t="s">
        <v>35</v>
      </c>
      <c r="BX111" s="2073">
        <v>290</v>
      </c>
      <c r="BY111" s="2071"/>
      <c r="BZ111" s="2074">
        <v>43754</v>
      </c>
      <c r="CA111" s="2072">
        <v>43752</v>
      </c>
      <c r="CB111" s="2071">
        <v>11868</v>
      </c>
      <c r="CC111" s="2041">
        <v>5000</v>
      </c>
      <c r="CD111" s="2041">
        <f t="shared" si="29"/>
        <v>-5000</v>
      </c>
      <c r="CE111" s="2045">
        <f t="shared" si="30"/>
        <v>1450</v>
      </c>
      <c r="CF111" s="2042">
        <f t="shared" si="31"/>
        <v>72.5</v>
      </c>
      <c r="CG111" s="2150"/>
      <c r="CI111" s="2769" t="s">
        <v>656</v>
      </c>
      <c r="CJ111" s="2762" t="s">
        <v>99</v>
      </c>
      <c r="CK111" s="2328">
        <v>4</v>
      </c>
      <c r="CL111" s="2328" t="s">
        <v>36</v>
      </c>
      <c r="CM111" s="2329">
        <v>42995</v>
      </c>
      <c r="CN111" s="2328">
        <v>500</v>
      </c>
      <c r="CO111" s="2328" t="s">
        <v>96</v>
      </c>
      <c r="CP111" s="2330">
        <v>8.6999999999999993</v>
      </c>
      <c r="CQ111" s="2331">
        <v>43052</v>
      </c>
      <c r="CR111" s="2329">
        <v>43052</v>
      </c>
      <c r="CS111" s="2328"/>
      <c r="CT111" s="2330">
        <v>500</v>
      </c>
      <c r="CU111" s="2332">
        <f>(CT111-CN111)</f>
        <v>0</v>
      </c>
      <c r="CV111" s="2333">
        <f>(CT111*CP111)</f>
        <v>4350</v>
      </c>
      <c r="CW111" s="2332">
        <f>(CV111*0.05)</f>
        <v>217.5</v>
      </c>
      <c r="CX111" s="2273"/>
      <c r="CY111" s="2246"/>
      <c r="CZ111" s="2246"/>
      <c r="DA111" s="2345" t="s">
        <v>727</v>
      </c>
      <c r="DB111" s="2438">
        <v>9</v>
      </c>
      <c r="DC111" s="2285">
        <v>81759</v>
      </c>
      <c r="DD111" s="2287">
        <v>43444</v>
      </c>
      <c r="DE111" s="2342">
        <v>500</v>
      </c>
      <c r="DF111" s="2285" t="s">
        <v>96</v>
      </c>
      <c r="DG111" s="2280">
        <v>10.8</v>
      </c>
      <c r="DH111" s="2344">
        <v>43489</v>
      </c>
      <c r="DI111" s="2287">
        <v>43489</v>
      </c>
      <c r="DJ111" s="2345">
        <v>53700</v>
      </c>
      <c r="DK111" s="2280">
        <v>507.1</v>
      </c>
      <c r="DL111" s="2280">
        <f t="shared" si="41"/>
        <v>7.1000000000000227</v>
      </c>
      <c r="DM111" s="2281">
        <f t="shared" si="42"/>
        <v>5476.68</v>
      </c>
      <c r="DN111" s="2280">
        <f t="shared" si="43"/>
        <v>273.834</v>
      </c>
      <c r="DO111" s="2282"/>
    </row>
    <row r="112" spans="21:119" ht="18">
      <c r="U112" s="179"/>
      <c r="V112" s="8791"/>
      <c r="W112" s="8792"/>
      <c r="X112" s="8792"/>
      <c r="Y112" s="8792"/>
      <c r="Z112" s="8792"/>
      <c r="AA112" s="8792"/>
      <c r="AB112" s="8792"/>
      <c r="AC112" s="8792"/>
      <c r="AD112" s="8792"/>
      <c r="AE112" s="8792"/>
      <c r="AF112" s="8792"/>
      <c r="AG112" s="8793"/>
      <c r="AH112" s="1226"/>
      <c r="AY112" s="2023"/>
      <c r="AZ112" s="2091"/>
      <c r="BA112" s="2091"/>
      <c r="BB112" s="2091"/>
      <c r="BC112" s="2091"/>
      <c r="BD112" s="2091"/>
      <c r="BE112" s="2091"/>
      <c r="BF112" s="2091"/>
      <c r="BG112" s="2091"/>
      <c r="BH112" s="2873"/>
      <c r="BI112" s="2091"/>
      <c r="BJ112" s="2091"/>
      <c r="BK112" s="2091"/>
      <c r="BL112" s="2091"/>
      <c r="BM112" s="2091"/>
      <c r="BN112" s="2091"/>
      <c r="BO112" s="2806"/>
      <c r="BP112" s="2024"/>
      <c r="BQ112" s="2837"/>
      <c r="BR112" s="2069" t="s">
        <v>698</v>
      </c>
      <c r="BS112" s="2809">
        <v>41</v>
      </c>
      <c r="BT112" s="2071" t="s">
        <v>101</v>
      </c>
      <c r="BU112" s="2072">
        <v>43752</v>
      </c>
      <c r="BV112" s="2071">
        <v>5</v>
      </c>
      <c r="BW112" s="2039" t="s">
        <v>35</v>
      </c>
      <c r="BX112" s="2073">
        <v>290</v>
      </c>
      <c r="BY112" s="2071"/>
      <c r="BZ112" s="2074">
        <v>43754</v>
      </c>
      <c r="CA112" s="2072">
        <v>43752</v>
      </c>
      <c r="CB112" s="2071">
        <v>11861</v>
      </c>
      <c r="CC112" s="2041">
        <v>5000</v>
      </c>
      <c r="CD112" s="2041">
        <f t="shared" si="29"/>
        <v>0</v>
      </c>
      <c r="CE112" s="2045">
        <f t="shared" si="30"/>
        <v>1450</v>
      </c>
      <c r="CF112" s="2042">
        <f t="shared" si="31"/>
        <v>72.5</v>
      </c>
      <c r="CG112" s="2150"/>
      <c r="CI112" s="2770"/>
      <c r="CJ112" s="2291"/>
      <c r="CK112" s="2752"/>
      <c r="CL112" s="2351"/>
      <c r="CM112" s="2354"/>
      <c r="CN112" s="3076"/>
      <c r="CO112" s="2351"/>
      <c r="CP112" s="2332"/>
      <c r="CQ112" s="2353"/>
      <c r="CR112" s="2354"/>
      <c r="CS112" s="2355"/>
      <c r="CT112" s="2332"/>
      <c r="CU112" s="2332"/>
      <c r="CV112" s="2333"/>
      <c r="CW112" s="2332"/>
      <c r="CX112" s="2282"/>
      <c r="CY112" s="2246"/>
      <c r="CZ112" s="2246"/>
      <c r="DA112" s="2345" t="s">
        <v>727</v>
      </c>
      <c r="DB112" s="2438">
        <v>10</v>
      </c>
      <c r="DC112" s="2285">
        <v>81760</v>
      </c>
      <c r="DD112" s="2287">
        <v>43444</v>
      </c>
      <c r="DE112" s="2342">
        <v>1000</v>
      </c>
      <c r="DF112" s="2285" t="s">
        <v>96</v>
      </c>
      <c r="DG112" s="2280">
        <v>10.8</v>
      </c>
      <c r="DH112" s="2344">
        <v>43508</v>
      </c>
      <c r="DI112" s="2287">
        <v>43507</v>
      </c>
      <c r="DJ112" s="2345">
        <v>53919</v>
      </c>
      <c r="DK112" s="2280">
        <v>1006.43</v>
      </c>
      <c r="DL112" s="2280">
        <f t="shared" si="41"/>
        <v>6.42999999999995</v>
      </c>
      <c r="DM112" s="2281">
        <f t="shared" si="42"/>
        <v>10869.444</v>
      </c>
      <c r="DN112" s="2280">
        <f t="shared" si="43"/>
        <v>543.47220000000004</v>
      </c>
      <c r="DO112" s="2282"/>
    </row>
    <row r="113" spans="21:119" ht="15" thickBot="1">
      <c r="U113" s="179"/>
      <c r="V113" s="8788"/>
      <c r="W113" s="8789"/>
      <c r="X113" s="8789"/>
      <c r="Y113" s="8789"/>
      <c r="Z113" s="8789"/>
      <c r="AA113" s="8789"/>
      <c r="AB113" s="8789"/>
      <c r="AC113" s="8789"/>
      <c r="AD113" s="8789"/>
      <c r="AE113" s="8789"/>
      <c r="AF113" s="8789"/>
      <c r="AG113" s="8790"/>
      <c r="AH113" s="1226"/>
      <c r="AY113" s="2692"/>
      <c r="AZ113" s="2669"/>
      <c r="BA113" s="2693"/>
      <c r="BB113" s="2669"/>
      <c r="BC113" s="2230"/>
      <c r="BD113" s="2670"/>
      <c r="BE113" s="2669"/>
      <c r="BF113" s="2671"/>
      <c r="BG113" s="2694"/>
      <c r="BH113" s="2695"/>
      <c r="BI113" s="2230"/>
      <c r="BJ113" s="2669"/>
      <c r="BK113" s="2670"/>
      <c r="BL113" s="2670"/>
      <c r="BM113" s="2910">
        <f>SUM(BM99:BM109)</f>
        <v>71138</v>
      </c>
      <c r="BN113" s="2088">
        <f>(BM113*0.05)</f>
        <v>3556.9</v>
      </c>
      <c r="BO113" s="2090"/>
      <c r="BP113" s="2024"/>
      <c r="BQ113" s="2837"/>
      <c r="BR113" s="2069" t="s">
        <v>698</v>
      </c>
      <c r="BS113" s="2809">
        <v>42</v>
      </c>
      <c r="BT113" s="2071" t="s">
        <v>101</v>
      </c>
      <c r="BU113" s="2072">
        <v>43752</v>
      </c>
      <c r="BV113" s="2071">
        <v>5</v>
      </c>
      <c r="BW113" s="2039" t="s">
        <v>35</v>
      </c>
      <c r="BX113" s="2073">
        <v>285</v>
      </c>
      <c r="BY113" s="2071"/>
      <c r="BZ113" s="2074">
        <v>43754</v>
      </c>
      <c r="CA113" s="2072">
        <v>43752</v>
      </c>
      <c r="CB113" s="2071">
        <v>11861</v>
      </c>
      <c r="CC113" s="2041">
        <v>6000</v>
      </c>
      <c r="CD113" s="2041">
        <f t="shared" si="29"/>
        <v>1000</v>
      </c>
      <c r="CE113" s="2045">
        <f t="shared" si="30"/>
        <v>1710</v>
      </c>
      <c r="CF113" s="2042">
        <f t="shared" si="31"/>
        <v>85.5</v>
      </c>
      <c r="CG113" s="2091"/>
      <c r="CI113" s="2314"/>
      <c r="CJ113" s="2315"/>
      <c r="CK113" s="2315"/>
      <c r="CL113" s="2315"/>
      <c r="CM113" s="2315"/>
      <c r="CN113" s="2315"/>
      <c r="CO113" s="2315"/>
      <c r="CP113" s="2315"/>
      <c r="CQ113" s="2315"/>
      <c r="CR113" s="2315"/>
      <c r="CS113" s="2315"/>
      <c r="CT113" s="2315"/>
      <c r="CU113" s="2315"/>
      <c r="CV113" s="2686">
        <f>SUM(CV111:CV112)</f>
        <v>4350</v>
      </c>
      <c r="CW113" s="2686">
        <f>SUM(CW111:CW112)</f>
        <v>217.5</v>
      </c>
      <c r="CX113" s="2318"/>
      <c r="CY113" s="2246"/>
      <c r="CZ113" s="2246"/>
      <c r="DA113" s="2345" t="s">
        <v>727</v>
      </c>
      <c r="DB113" s="2438">
        <v>11</v>
      </c>
      <c r="DC113" s="2285">
        <v>81761</v>
      </c>
      <c r="DD113" s="2287">
        <v>43444</v>
      </c>
      <c r="DE113" s="2342">
        <v>1000</v>
      </c>
      <c r="DF113" s="2285" t="s">
        <v>96</v>
      </c>
      <c r="DG113" s="2280">
        <v>10.8</v>
      </c>
      <c r="DH113" s="2344">
        <v>43536</v>
      </c>
      <c r="DI113" s="2287">
        <v>43532</v>
      </c>
      <c r="DJ113" s="2345">
        <v>54115</v>
      </c>
      <c r="DK113" s="2280">
        <v>1013.84</v>
      </c>
      <c r="DL113" s="2280">
        <f t="shared" si="41"/>
        <v>13.840000000000032</v>
      </c>
      <c r="DM113" s="2281">
        <f t="shared" si="42"/>
        <v>10949.472000000002</v>
      </c>
      <c r="DN113" s="2280">
        <f t="shared" si="43"/>
        <v>547.47360000000015</v>
      </c>
      <c r="DO113" s="2282"/>
    </row>
    <row r="114" spans="21:119" ht="15" thickBot="1">
      <c r="U114" s="547"/>
      <c r="V114" s="999"/>
      <c r="W114" s="999"/>
      <c r="X114" s="999"/>
      <c r="Y114" s="999"/>
      <c r="Z114" s="999"/>
      <c r="AA114" s="999"/>
      <c r="AB114" s="999"/>
      <c r="AC114" s="999"/>
      <c r="AD114" s="999"/>
      <c r="AE114" s="999"/>
      <c r="AF114" s="999"/>
      <c r="AG114" s="999"/>
      <c r="AH114" s="1308"/>
      <c r="AY114" s="2024"/>
      <c r="AZ114" s="2024"/>
      <c r="BA114" s="2024"/>
      <c r="BB114" s="2024"/>
      <c r="BC114" s="2024"/>
      <c r="BD114" s="2024"/>
      <c r="BE114" s="2024"/>
      <c r="BF114" s="2024"/>
      <c r="BG114" s="2024"/>
      <c r="BH114" s="3602"/>
      <c r="BI114" s="2024"/>
      <c r="BJ114" s="2024"/>
      <c r="BK114" s="2024"/>
      <c r="BL114" s="2024"/>
      <c r="BM114" s="2024"/>
      <c r="BN114" s="2024"/>
      <c r="BO114" s="2024"/>
      <c r="BP114" s="2024"/>
      <c r="BQ114" s="2837"/>
      <c r="BR114" s="2069" t="s">
        <v>698</v>
      </c>
      <c r="BS114" s="2809">
        <v>43</v>
      </c>
      <c r="BT114" s="2071" t="s">
        <v>101</v>
      </c>
      <c r="BU114" s="2072">
        <v>43872</v>
      </c>
      <c r="BV114" s="2071">
        <v>5</v>
      </c>
      <c r="BW114" s="2039" t="s">
        <v>35</v>
      </c>
      <c r="BX114" s="2073">
        <v>290</v>
      </c>
      <c r="BY114" s="2071"/>
      <c r="BZ114" s="2074">
        <v>43881</v>
      </c>
      <c r="CA114" s="2072">
        <v>43878</v>
      </c>
      <c r="CB114" s="2071">
        <v>12629</v>
      </c>
      <c r="CC114" s="2041">
        <v>5000</v>
      </c>
      <c r="CD114" s="2041">
        <f t="shared" si="29"/>
        <v>0</v>
      </c>
      <c r="CE114" s="2045">
        <f t="shared" si="30"/>
        <v>1450</v>
      </c>
      <c r="CF114" s="2042">
        <f t="shared" si="31"/>
        <v>72.5</v>
      </c>
      <c r="CG114" s="2091"/>
      <c r="CI114" s="2246"/>
      <c r="CJ114" s="2246"/>
      <c r="CK114" s="2246"/>
      <c r="CL114" s="2246"/>
      <c r="CM114" s="2246"/>
      <c r="CN114" s="2246"/>
      <c r="CO114" s="2246"/>
      <c r="CP114" s="2246"/>
      <c r="CQ114" s="2246"/>
      <c r="CR114" s="2246"/>
      <c r="CS114" s="2246"/>
      <c r="CT114" s="2246"/>
      <c r="CU114" s="2246"/>
      <c r="CV114" s="2246"/>
      <c r="CW114" s="2246"/>
      <c r="CX114" s="2246"/>
      <c r="CY114" s="2246"/>
      <c r="CZ114" s="2246"/>
      <c r="DA114" s="2345" t="s">
        <v>727</v>
      </c>
      <c r="DB114" s="2438">
        <v>12</v>
      </c>
      <c r="DC114" s="2285">
        <v>85280</v>
      </c>
      <c r="DD114" s="2287">
        <v>43605</v>
      </c>
      <c r="DE114" s="2342">
        <v>1000</v>
      </c>
      <c r="DF114" s="2285" t="s">
        <v>96</v>
      </c>
      <c r="DG114" s="2280">
        <v>10.6</v>
      </c>
      <c r="DH114" s="2344">
        <v>43620</v>
      </c>
      <c r="DI114" s="2287">
        <v>43615</v>
      </c>
      <c r="DJ114" s="2345">
        <v>54908</v>
      </c>
      <c r="DK114" s="2280">
        <v>1003.82</v>
      </c>
      <c r="DL114" s="2280">
        <f t="shared" si="41"/>
        <v>3.82000000000005</v>
      </c>
      <c r="DM114" s="2281">
        <f t="shared" si="42"/>
        <v>10640.492</v>
      </c>
      <c r="DN114" s="2280">
        <f t="shared" si="43"/>
        <v>532.02460000000008</v>
      </c>
      <c r="DO114" s="2282"/>
    </row>
    <row r="115" spans="21:119" ht="18.600000000000001" thickBot="1">
      <c r="AY115" s="2028" t="s">
        <v>567</v>
      </c>
      <c r="AZ115" s="2024"/>
      <c r="BA115" s="2024"/>
      <c r="BB115" s="2024"/>
      <c r="BC115" s="2024"/>
      <c r="BD115" s="2024"/>
      <c r="BE115" s="2024"/>
      <c r="BF115" s="2024"/>
      <c r="BG115" s="2024"/>
      <c r="BH115" s="3602"/>
      <c r="BI115" s="2024"/>
      <c r="BJ115" s="2024"/>
      <c r="BK115" s="2024"/>
      <c r="BL115" s="2024"/>
      <c r="BM115" s="2024"/>
      <c r="BN115" s="2024"/>
      <c r="BO115" s="2029"/>
      <c r="BP115" s="2024"/>
      <c r="BQ115" s="2837"/>
      <c r="BR115" s="2915"/>
      <c r="BS115" s="2091"/>
      <c r="BT115" s="2091"/>
      <c r="BU115" s="2091"/>
      <c r="BV115" s="2091"/>
      <c r="BW115" s="2091"/>
      <c r="BX115" s="2091"/>
      <c r="BY115" s="2091"/>
      <c r="BZ115" s="2091"/>
      <c r="CA115" s="2091"/>
      <c r="CB115" s="2091"/>
      <c r="CC115" s="2091"/>
      <c r="CD115" s="2091"/>
      <c r="CE115" s="2091"/>
      <c r="CF115" s="2091"/>
      <c r="CG115" s="2091"/>
      <c r="CI115" s="2250" t="s">
        <v>676</v>
      </c>
      <c r="CJ115" s="2246"/>
      <c r="CK115" s="2246"/>
      <c r="CL115" s="2246"/>
      <c r="CM115" s="2246"/>
      <c r="CN115" s="2246"/>
      <c r="CO115" s="2246"/>
      <c r="CP115" s="2246"/>
      <c r="CQ115" s="2246"/>
      <c r="CR115" s="2246"/>
      <c r="CS115" s="2246"/>
      <c r="CT115" s="2246"/>
      <c r="CU115" s="2246"/>
      <c r="CV115" s="2246"/>
      <c r="CW115" s="2246"/>
      <c r="CX115" s="2246"/>
      <c r="CY115" s="2246"/>
      <c r="CZ115" s="2246"/>
      <c r="DA115" s="2345" t="s">
        <v>727</v>
      </c>
      <c r="DB115" s="2438">
        <v>13</v>
      </c>
      <c r="DC115" s="2285">
        <v>86018</v>
      </c>
      <c r="DD115" s="2287">
        <v>43642</v>
      </c>
      <c r="DE115" s="2342">
        <v>1500</v>
      </c>
      <c r="DF115" s="2285" t="s">
        <v>96</v>
      </c>
      <c r="DG115" s="2280">
        <v>11.02</v>
      </c>
      <c r="DH115" s="2344">
        <v>43654</v>
      </c>
      <c r="DI115" s="2287">
        <v>43651</v>
      </c>
      <c r="DJ115" s="2345">
        <v>55321</v>
      </c>
      <c r="DK115" s="2280">
        <v>1502.62</v>
      </c>
      <c r="DL115" s="2280">
        <f t="shared" si="41"/>
        <v>2.6199999999998909</v>
      </c>
      <c r="DM115" s="2281">
        <f t="shared" si="42"/>
        <v>16558.872399999997</v>
      </c>
      <c r="DN115" s="2280">
        <f t="shared" si="43"/>
        <v>827.9436199999999</v>
      </c>
      <c r="DO115" s="2282"/>
    </row>
    <row r="116" spans="21:119">
      <c r="AY116" s="2030"/>
      <c r="AZ116" s="3898"/>
      <c r="BA116" s="3898"/>
      <c r="BB116" s="3899" t="s">
        <v>14</v>
      </c>
      <c r="BC116" s="3899" t="s">
        <v>12</v>
      </c>
      <c r="BD116" s="3899"/>
      <c r="BE116" s="3898"/>
      <c r="BF116" s="3899" t="s">
        <v>15</v>
      </c>
      <c r="BG116" s="3899" t="s">
        <v>16</v>
      </c>
      <c r="BH116" s="3899" t="s">
        <v>12</v>
      </c>
      <c r="BI116" s="3899" t="s">
        <v>12</v>
      </c>
      <c r="BJ116" s="3898"/>
      <c r="BK116" s="3898"/>
      <c r="BL116" s="3898"/>
      <c r="BM116" s="3898"/>
      <c r="BN116" s="3899" t="s">
        <v>17</v>
      </c>
      <c r="BO116" s="3899"/>
      <c r="BP116" s="2024"/>
      <c r="BQ116" s="2837"/>
      <c r="BR116" s="2915"/>
      <c r="BS116" s="2091"/>
      <c r="BT116" s="2091"/>
      <c r="BU116" s="2091"/>
      <c r="BV116" s="2091"/>
      <c r="BW116" s="2091"/>
      <c r="BX116" s="2091"/>
      <c r="BY116" s="2091"/>
      <c r="BZ116" s="2091"/>
      <c r="CA116" s="2091"/>
      <c r="CB116" s="2091"/>
      <c r="CC116" s="2091"/>
      <c r="CD116" s="2091"/>
      <c r="CE116" s="2091"/>
      <c r="CF116" s="2091"/>
      <c r="CG116" s="2091"/>
      <c r="CI116" s="2251"/>
      <c r="CJ116" s="2252"/>
      <c r="CK116" s="2252"/>
      <c r="CL116" s="2253" t="s">
        <v>14</v>
      </c>
      <c r="CM116" s="2253" t="s">
        <v>12</v>
      </c>
      <c r="CN116" s="2253"/>
      <c r="CO116" s="2252"/>
      <c r="CP116" s="2253" t="s">
        <v>15</v>
      </c>
      <c r="CQ116" s="2253" t="s">
        <v>12</v>
      </c>
      <c r="CR116" s="2253" t="s">
        <v>12</v>
      </c>
      <c r="CS116" s="2252"/>
      <c r="CT116" s="2252"/>
      <c r="CU116" s="2252"/>
      <c r="CV116" s="2252"/>
      <c r="CW116" s="2253" t="s">
        <v>17</v>
      </c>
      <c r="CX116" s="2254"/>
      <c r="CY116" s="2246"/>
      <c r="CZ116" s="2246"/>
      <c r="DA116" s="2345" t="s">
        <v>727</v>
      </c>
      <c r="DB116" s="2438">
        <v>14</v>
      </c>
      <c r="DC116" s="2285">
        <v>87378</v>
      </c>
      <c r="DD116" s="2287">
        <v>43642</v>
      </c>
      <c r="DE116" s="2342">
        <v>2000</v>
      </c>
      <c r="DF116" s="2285" t="s">
        <v>96</v>
      </c>
      <c r="DG116" s="2280">
        <v>11.02</v>
      </c>
      <c r="DH116" s="2344">
        <v>43696</v>
      </c>
      <c r="DI116" s="2287">
        <v>43693</v>
      </c>
      <c r="DJ116" s="2345">
        <v>55802</v>
      </c>
      <c r="DK116" s="2280">
        <v>2005.94</v>
      </c>
      <c r="DL116" s="2280">
        <f t="shared" si="41"/>
        <v>5.9400000000000546</v>
      </c>
      <c r="DM116" s="2281">
        <f t="shared" si="42"/>
        <v>22105.4588</v>
      </c>
      <c r="DN116" s="2280">
        <f t="shared" si="43"/>
        <v>1105.2729400000001</v>
      </c>
      <c r="DO116" s="2282"/>
    </row>
    <row r="117" spans="21:119">
      <c r="AY117" s="2032" t="s">
        <v>3</v>
      </c>
      <c r="AZ117" s="3292" t="s">
        <v>4</v>
      </c>
      <c r="BA117" s="3890" t="s">
        <v>18</v>
      </c>
      <c r="BB117" s="3890" t="s">
        <v>19</v>
      </c>
      <c r="BC117" s="3890" t="s">
        <v>19</v>
      </c>
      <c r="BD117" s="3890" t="s">
        <v>20</v>
      </c>
      <c r="BE117" s="3890" t="s">
        <v>21</v>
      </c>
      <c r="BF117" s="3890" t="s">
        <v>22</v>
      </c>
      <c r="BG117" s="3890" t="s">
        <v>19</v>
      </c>
      <c r="BH117" s="3890" t="s">
        <v>23</v>
      </c>
      <c r="BI117" s="3890" t="s">
        <v>23</v>
      </c>
      <c r="BJ117" s="3890" t="s">
        <v>24</v>
      </c>
      <c r="BK117" s="3890" t="s">
        <v>20</v>
      </c>
      <c r="BL117" s="3890" t="s">
        <v>25</v>
      </c>
      <c r="BM117" s="3890" t="s">
        <v>0</v>
      </c>
      <c r="BN117" s="3890" t="s">
        <v>11</v>
      </c>
      <c r="BO117" s="3890" t="s">
        <v>26</v>
      </c>
      <c r="BP117" s="2024"/>
      <c r="BQ117" s="2837"/>
      <c r="BR117" s="2915"/>
      <c r="BS117" s="2091"/>
      <c r="BT117" s="2091"/>
      <c r="BU117" s="2091"/>
      <c r="BV117" s="2091"/>
      <c r="BW117" s="2091"/>
      <c r="BX117" s="2091"/>
      <c r="BY117" s="2091"/>
      <c r="BZ117" s="2091"/>
      <c r="CA117" s="2091"/>
      <c r="CB117" s="2091"/>
      <c r="CC117" s="2091"/>
      <c r="CD117" s="2091"/>
      <c r="CE117" s="2091"/>
      <c r="CF117" s="2091"/>
      <c r="CG117" s="2091"/>
      <c r="CI117" s="2255" t="s">
        <v>3</v>
      </c>
      <c r="CJ117" s="2256" t="s">
        <v>4</v>
      </c>
      <c r="CK117" s="3947" t="s">
        <v>967</v>
      </c>
      <c r="CL117" s="2257" t="s">
        <v>19</v>
      </c>
      <c r="CM117" s="2257" t="s">
        <v>19</v>
      </c>
      <c r="CN117" s="2257" t="s">
        <v>20</v>
      </c>
      <c r="CO117" s="2257" t="s">
        <v>21</v>
      </c>
      <c r="CP117" s="2257" t="s">
        <v>22</v>
      </c>
      <c r="CQ117" s="2257" t="s">
        <v>23</v>
      </c>
      <c r="CR117" s="2257" t="s">
        <v>23</v>
      </c>
      <c r="CS117" s="2257" t="s">
        <v>24</v>
      </c>
      <c r="CT117" s="2257" t="s">
        <v>20</v>
      </c>
      <c r="CU117" s="2257" t="s">
        <v>25</v>
      </c>
      <c r="CV117" s="2257" t="s">
        <v>0</v>
      </c>
      <c r="CW117" s="2257" t="s">
        <v>11</v>
      </c>
      <c r="CX117" s="2257" t="s">
        <v>26</v>
      </c>
      <c r="CY117" s="2246"/>
      <c r="CZ117" s="2246"/>
      <c r="DA117" s="2345" t="s">
        <v>727</v>
      </c>
      <c r="DB117" s="2438">
        <v>15</v>
      </c>
      <c r="DC117" s="2285">
        <v>88559</v>
      </c>
      <c r="DD117" s="2287">
        <v>43742</v>
      </c>
      <c r="DE117" s="2342">
        <v>1500</v>
      </c>
      <c r="DF117" s="2285" t="s">
        <v>96</v>
      </c>
      <c r="DG117" s="2280">
        <v>11.02</v>
      </c>
      <c r="DH117" s="2344">
        <v>43751</v>
      </c>
      <c r="DI117" s="2287">
        <v>43748</v>
      </c>
      <c r="DJ117" s="2345">
        <v>56437</v>
      </c>
      <c r="DK117" s="2280">
        <v>1510.89</v>
      </c>
      <c r="DL117" s="2280">
        <f t="shared" si="41"/>
        <v>10.8900000000001</v>
      </c>
      <c r="DM117" s="2281">
        <f t="shared" si="42"/>
        <v>16650.007799999999</v>
      </c>
      <c r="DN117" s="2280">
        <f t="shared" si="43"/>
        <v>832.50039000000004</v>
      </c>
      <c r="DO117" s="2282"/>
    </row>
    <row r="118" spans="21:119" ht="15" thickBot="1">
      <c r="AY118" s="2094"/>
      <c r="AZ118" s="3892"/>
      <c r="BA118" s="3892"/>
      <c r="BB118" s="3893" t="s">
        <v>3</v>
      </c>
      <c r="BC118" s="3893" t="s">
        <v>18</v>
      </c>
      <c r="BD118" s="3893"/>
      <c r="BE118" s="3892"/>
      <c r="BF118" s="3893" t="s">
        <v>21</v>
      </c>
      <c r="BG118" s="3893" t="s">
        <v>3</v>
      </c>
      <c r="BH118" s="3893" t="s">
        <v>27</v>
      </c>
      <c r="BI118" s="3893" t="s">
        <v>28</v>
      </c>
      <c r="BJ118" s="3892"/>
      <c r="BK118" s="3892"/>
      <c r="BL118" s="3892"/>
      <c r="BM118" s="3892"/>
      <c r="BN118" s="3893" t="s">
        <v>30</v>
      </c>
      <c r="BO118" s="3890"/>
      <c r="BP118" s="2024"/>
      <c r="BQ118" s="2837"/>
      <c r="BR118" s="2915"/>
      <c r="BS118" s="2091"/>
      <c r="BT118" s="2091"/>
      <c r="BU118" s="2091"/>
      <c r="BV118" s="2091"/>
      <c r="BW118" s="2091"/>
      <c r="BX118" s="2091"/>
      <c r="BY118" s="2091"/>
      <c r="BZ118" s="2091"/>
      <c r="CA118" s="2091"/>
      <c r="CB118" s="2091"/>
      <c r="CC118" s="2091"/>
      <c r="CD118" s="2091"/>
      <c r="CE118" s="2091"/>
      <c r="CF118" s="2091"/>
      <c r="CG118" s="2091"/>
      <c r="CI118" s="2258"/>
      <c r="CJ118" s="2259"/>
      <c r="CK118" s="2259"/>
      <c r="CL118" s="2260" t="s">
        <v>3</v>
      </c>
      <c r="CM118" s="2260" t="s">
        <v>18</v>
      </c>
      <c r="CN118" s="2260"/>
      <c r="CO118" s="2259"/>
      <c r="CP118" s="2260" t="s">
        <v>21</v>
      </c>
      <c r="CQ118" s="2260" t="s">
        <v>27</v>
      </c>
      <c r="CR118" s="2260" t="s">
        <v>28</v>
      </c>
      <c r="CS118" s="2259"/>
      <c r="CT118" s="2259"/>
      <c r="CU118" s="2259"/>
      <c r="CV118" s="2259"/>
      <c r="CW118" s="2260" t="s">
        <v>30</v>
      </c>
      <c r="CX118" s="2256"/>
      <c r="CY118" s="2246"/>
      <c r="CZ118" s="2246"/>
      <c r="DA118" s="2345" t="s">
        <v>727</v>
      </c>
      <c r="DB118" s="2438">
        <v>16</v>
      </c>
      <c r="DC118" s="2285">
        <v>91242</v>
      </c>
      <c r="DD118" s="2287">
        <v>43860</v>
      </c>
      <c r="DE118" s="2342">
        <v>1500</v>
      </c>
      <c r="DF118" s="2285" t="s">
        <v>96</v>
      </c>
      <c r="DG118" s="2280">
        <v>10.67</v>
      </c>
      <c r="DH118" s="2344">
        <v>43874</v>
      </c>
      <c r="DI118" s="2287">
        <v>43874</v>
      </c>
      <c r="DJ118" s="2345">
        <v>57643</v>
      </c>
      <c r="DK118" s="2280">
        <v>1491.94</v>
      </c>
      <c r="DL118" s="2280">
        <f t="shared" si="41"/>
        <v>-8.0599999999999454</v>
      </c>
      <c r="DM118" s="2281">
        <f t="shared" si="42"/>
        <v>15918.9998</v>
      </c>
      <c r="DN118" s="2280">
        <f t="shared" si="43"/>
        <v>795.94999000000007</v>
      </c>
      <c r="DO118" s="2689" t="s">
        <v>8</v>
      </c>
    </row>
    <row r="119" spans="21:119" ht="15" thickBot="1">
      <c r="AY119" s="2121" t="s">
        <v>629</v>
      </c>
      <c r="AZ119" s="2122" t="s">
        <v>436</v>
      </c>
      <c r="BA119" s="2198">
        <v>14</v>
      </c>
      <c r="BB119" s="2122">
        <v>6691</v>
      </c>
      <c r="BC119" s="2174">
        <v>42891</v>
      </c>
      <c r="BD119" s="2172">
        <v>140</v>
      </c>
      <c r="BE119" s="2122" t="s">
        <v>35</v>
      </c>
      <c r="BF119" s="2175">
        <v>270</v>
      </c>
      <c r="BG119" s="2199"/>
      <c r="BH119" s="2200">
        <v>42977</v>
      </c>
      <c r="BI119" s="2174">
        <v>42972</v>
      </c>
      <c r="BJ119" s="2122">
        <v>9712</v>
      </c>
      <c r="BK119" s="2172">
        <v>140000</v>
      </c>
      <c r="BL119" s="2172">
        <f t="shared" ref="BL119:BL128" si="44">(BK119-BD119*1000)</f>
        <v>0</v>
      </c>
      <c r="BM119" s="2173">
        <f t="shared" ref="BM119:BM128" si="45">(BK119*BF119/1000)</f>
        <v>37800</v>
      </c>
      <c r="BN119" s="2175">
        <f t="shared" ref="BN119:BN128" si="46">(BM119*0.05)</f>
        <v>1890</v>
      </c>
      <c r="BO119" s="2046" t="s">
        <v>8</v>
      </c>
      <c r="BP119" s="2024"/>
      <c r="BQ119" s="2944"/>
      <c r="BR119" s="3053"/>
      <c r="BS119" s="2085"/>
      <c r="BT119" s="2085"/>
      <c r="BU119" s="2085"/>
      <c r="BV119" s="2085"/>
      <c r="BW119" s="2085"/>
      <c r="BX119" s="2085"/>
      <c r="BY119" s="2151"/>
      <c r="BZ119" s="2151"/>
      <c r="CA119" s="3039"/>
      <c r="CB119" s="2151"/>
      <c r="CC119" s="2151"/>
      <c r="CD119" s="2151"/>
      <c r="CE119" s="3057"/>
      <c r="CF119" s="2151"/>
      <c r="CG119" s="3257" t="s">
        <v>816</v>
      </c>
      <c r="CI119" s="2319" t="s">
        <v>656</v>
      </c>
      <c r="CJ119" s="2762" t="s">
        <v>99</v>
      </c>
      <c r="CK119" s="2328">
        <v>5</v>
      </c>
      <c r="CL119" s="2328" t="s">
        <v>36</v>
      </c>
      <c r="CM119" s="2329">
        <v>43047</v>
      </c>
      <c r="CN119" s="2328">
        <v>500</v>
      </c>
      <c r="CO119" s="2328" t="s">
        <v>96</v>
      </c>
      <c r="CP119" s="2330">
        <v>8.6999999999999993</v>
      </c>
      <c r="CQ119" s="2331">
        <v>43073</v>
      </c>
      <c r="CR119" s="2329">
        <v>43073</v>
      </c>
      <c r="CS119" s="2328"/>
      <c r="CT119" s="2330">
        <v>500</v>
      </c>
      <c r="CU119" s="2332">
        <f>(CT119-CN119)</f>
        <v>0</v>
      </c>
      <c r="CV119" s="2333">
        <f>(CT119*CP119)</f>
        <v>4350</v>
      </c>
      <c r="CW119" s="2332">
        <f>(CV119*0.05)</f>
        <v>217.5</v>
      </c>
      <c r="CX119" s="2273"/>
      <c r="CY119" s="2246"/>
      <c r="CZ119" s="2246"/>
      <c r="DA119" s="2345" t="s">
        <v>727</v>
      </c>
      <c r="DB119" s="2438">
        <v>17</v>
      </c>
      <c r="DC119" s="2285">
        <v>91668</v>
      </c>
      <c r="DD119" s="2287">
        <v>43878</v>
      </c>
      <c r="DE119" s="2342">
        <v>1500</v>
      </c>
      <c r="DF119" s="2285" t="s">
        <v>96</v>
      </c>
      <c r="DG119" s="2280">
        <v>10.67</v>
      </c>
      <c r="DH119" s="2344">
        <v>43895</v>
      </c>
      <c r="DI119" s="2287">
        <v>43893</v>
      </c>
      <c r="DJ119" s="2345">
        <v>57832</v>
      </c>
      <c r="DK119" s="2280">
        <v>1501.43</v>
      </c>
      <c r="DL119" s="2280">
        <f t="shared" si="41"/>
        <v>1.4300000000000637</v>
      </c>
      <c r="DM119" s="2281">
        <f t="shared" si="42"/>
        <v>16020.258100000001</v>
      </c>
      <c r="DN119" s="2280">
        <f t="shared" si="43"/>
        <v>801.01290500000005</v>
      </c>
      <c r="DO119" s="2282"/>
    </row>
    <row r="120" spans="21:119">
      <c r="AY120" s="2123" t="s">
        <v>493</v>
      </c>
      <c r="AZ120" s="2039" t="s">
        <v>436</v>
      </c>
      <c r="BA120" s="2076">
        <v>7</v>
      </c>
      <c r="BB120" s="2052">
        <v>18015</v>
      </c>
      <c r="BC120" s="2057">
        <v>42668</v>
      </c>
      <c r="BD120" s="2055">
        <v>40</v>
      </c>
      <c r="BE120" s="2052" t="s">
        <v>35</v>
      </c>
      <c r="BF120" s="2058">
        <v>260</v>
      </c>
      <c r="BG120" s="2077">
        <v>1010505</v>
      </c>
      <c r="BH120" s="2078">
        <v>42960</v>
      </c>
      <c r="BI120" s="2057">
        <v>42960</v>
      </c>
      <c r="BJ120" s="2052">
        <v>9686</v>
      </c>
      <c r="BK120" s="2055">
        <v>40000</v>
      </c>
      <c r="BL120" s="2055">
        <f t="shared" si="44"/>
        <v>0</v>
      </c>
      <c r="BM120" s="2056">
        <f t="shared" si="45"/>
        <v>10400</v>
      </c>
      <c r="BN120" s="2058">
        <f t="shared" si="46"/>
        <v>520</v>
      </c>
      <c r="BO120" s="2059" t="s">
        <v>8</v>
      </c>
      <c r="BP120" s="2024"/>
      <c r="BQ120" s="2024"/>
      <c r="BR120" s="2024"/>
      <c r="BS120" s="2024"/>
      <c r="BT120" s="2024"/>
      <c r="BU120" s="2024"/>
      <c r="BV120" s="2024"/>
      <c r="BW120" s="2024"/>
      <c r="BX120" s="2024"/>
      <c r="BY120" s="2024"/>
      <c r="BZ120" s="2024"/>
      <c r="CA120" s="2024"/>
      <c r="CB120" s="2024"/>
      <c r="CC120" s="2024"/>
      <c r="CD120" s="2024"/>
      <c r="CE120" s="2024"/>
      <c r="CF120" s="2024"/>
      <c r="CG120" s="2024"/>
      <c r="CI120" s="3100" t="s">
        <v>656</v>
      </c>
      <c r="CJ120" s="2351" t="s">
        <v>99</v>
      </c>
      <c r="CK120" s="2328">
        <v>6</v>
      </c>
      <c r="CL120" s="2328" t="s">
        <v>36</v>
      </c>
      <c r="CM120" s="2329">
        <v>43047</v>
      </c>
      <c r="CN120" s="2328">
        <v>500</v>
      </c>
      <c r="CO120" s="2328" t="s">
        <v>96</v>
      </c>
      <c r="CP120" s="2330">
        <v>8.6999999999999993</v>
      </c>
      <c r="CQ120" s="2331">
        <v>43087</v>
      </c>
      <c r="CR120" s="2329">
        <v>43087</v>
      </c>
      <c r="CS120" s="2328"/>
      <c r="CT120" s="2330">
        <v>500</v>
      </c>
      <c r="CU120" s="2332">
        <f>(CT120-CN120)</f>
        <v>0</v>
      </c>
      <c r="CV120" s="2333">
        <f>(CT120*CP120)</f>
        <v>4350</v>
      </c>
      <c r="CW120" s="2332">
        <f>(CV120*0.05)</f>
        <v>217.5</v>
      </c>
      <c r="CX120" s="2282"/>
      <c r="CY120" s="2246"/>
      <c r="CZ120" s="2246"/>
      <c r="DA120" s="2345" t="s">
        <v>727</v>
      </c>
      <c r="DB120" s="2438">
        <v>18</v>
      </c>
      <c r="DC120" s="2285">
        <v>91812</v>
      </c>
      <c r="DD120" s="2287">
        <v>43878</v>
      </c>
      <c r="DE120" s="2342">
        <v>1500</v>
      </c>
      <c r="DF120" s="2285" t="s">
        <v>96</v>
      </c>
      <c r="DG120" s="2280">
        <v>10.67</v>
      </c>
      <c r="DH120" s="2344">
        <v>43934</v>
      </c>
      <c r="DI120" s="2287">
        <v>43923</v>
      </c>
      <c r="DJ120" s="2345">
        <v>58100</v>
      </c>
      <c r="DK120" s="2280">
        <v>1509.6</v>
      </c>
      <c r="DL120" s="2280">
        <f t="shared" si="41"/>
        <v>9.5999999999999091</v>
      </c>
      <c r="DM120" s="2281">
        <f t="shared" si="42"/>
        <v>16107.431999999999</v>
      </c>
      <c r="DN120" s="2280">
        <f t="shared" si="43"/>
        <v>805.37159999999994</v>
      </c>
      <c r="DO120" s="2282"/>
    </row>
    <row r="121" spans="21:119" ht="24" thickBot="1">
      <c r="AY121" s="2143" t="s">
        <v>493</v>
      </c>
      <c r="AZ121" s="2039" t="s">
        <v>495</v>
      </c>
      <c r="BA121" s="2038">
        <v>8</v>
      </c>
      <c r="BB121" s="2039">
        <v>18015</v>
      </c>
      <c r="BC121" s="2040">
        <v>42913</v>
      </c>
      <c r="BD121" s="2041">
        <v>25</v>
      </c>
      <c r="BE121" s="2039" t="s">
        <v>35</v>
      </c>
      <c r="BF121" s="2042">
        <v>400</v>
      </c>
      <c r="BG121" s="2039">
        <v>1010506</v>
      </c>
      <c r="BH121" s="2044">
        <v>42960</v>
      </c>
      <c r="BI121" s="2040">
        <v>42960</v>
      </c>
      <c r="BJ121" s="2039">
        <v>9686</v>
      </c>
      <c r="BK121" s="2041">
        <v>25000</v>
      </c>
      <c r="BL121" s="2041">
        <f t="shared" si="44"/>
        <v>0</v>
      </c>
      <c r="BM121" s="2045">
        <f t="shared" si="45"/>
        <v>10000</v>
      </c>
      <c r="BN121" s="2042">
        <f t="shared" si="46"/>
        <v>500</v>
      </c>
      <c r="BO121" s="2059" t="s">
        <v>8</v>
      </c>
      <c r="BP121" s="2024"/>
      <c r="BQ121" s="2029"/>
      <c r="BR121" s="2231" t="s">
        <v>913</v>
      </c>
      <c r="BS121" s="2024" t="s">
        <v>700</v>
      </c>
      <c r="BT121" s="2024"/>
      <c r="BU121" s="2154"/>
      <c r="BV121" s="2024"/>
      <c r="BW121" s="2024"/>
      <c r="BX121" s="2024"/>
      <c r="BY121" s="2024"/>
      <c r="BZ121" s="2024"/>
      <c r="CA121" s="2024"/>
      <c r="CB121" s="2024"/>
      <c r="CC121" s="2024"/>
      <c r="CD121" s="2154"/>
      <c r="CE121" s="2024"/>
      <c r="CF121" s="2024"/>
      <c r="CG121" s="2024"/>
      <c r="CI121" s="2770"/>
      <c r="CJ121" s="2351"/>
      <c r="CK121" s="2752"/>
      <c r="CL121" s="2351"/>
      <c r="CM121" s="2354"/>
      <c r="CN121" s="3076"/>
      <c r="CO121" s="2351"/>
      <c r="CP121" s="2332"/>
      <c r="CQ121" s="2353"/>
      <c r="CR121" s="2354"/>
      <c r="CS121" s="2355"/>
      <c r="CT121" s="2332"/>
      <c r="CU121" s="2332"/>
      <c r="CV121" s="2333"/>
      <c r="CW121" s="2332"/>
      <c r="CX121" s="2282"/>
      <c r="CY121" s="2246"/>
      <c r="CZ121" s="2246"/>
      <c r="DA121" s="3032" t="s">
        <v>727</v>
      </c>
      <c r="DB121" s="2438">
        <v>19</v>
      </c>
      <c r="DC121" s="2285">
        <v>91813</v>
      </c>
      <c r="DD121" s="2287">
        <v>43878</v>
      </c>
      <c r="DE121" s="2342">
        <v>1500</v>
      </c>
      <c r="DF121" s="2285" t="s">
        <v>96</v>
      </c>
      <c r="DG121" s="2280">
        <v>10.67</v>
      </c>
      <c r="DH121" s="2344">
        <v>43944</v>
      </c>
      <c r="DI121" s="2287">
        <v>43942</v>
      </c>
      <c r="DJ121" s="2345">
        <v>58210</v>
      </c>
      <c r="DK121" s="2280">
        <v>1503.71</v>
      </c>
      <c r="DL121" s="2280">
        <f t="shared" si="41"/>
        <v>3.7100000000000364</v>
      </c>
      <c r="DM121" s="2281">
        <f t="shared" si="42"/>
        <v>16044.5857</v>
      </c>
      <c r="DN121" s="2280">
        <f t="shared" si="43"/>
        <v>802.229285</v>
      </c>
      <c r="DO121" s="2282"/>
    </row>
    <row r="122" spans="21:119" ht="15" thickBot="1">
      <c r="AY122" s="2123" t="s">
        <v>550</v>
      </c>
      <c r="AZ122" s="2039" t="s">
        <v>436</v>
      </c>
      <c r="BA122" s="2038">
        <v>10</v>
      </c>
      <c r="BB122" s="2039" t="s">
        <v>36</v>
      </c>
      <c r="BC122" s="2040">
        <v>42956</v>
      </c>
      <c r="BD122" s="2041">
        <v>1</v>
      </c>
      <c r="BE122" s="2039" t="s">
        <v>35</v>
      </c>
      <c r="BF122" s="2042">
        <v>370</v>
      </c>
      <c r="BG122" s="2043"/>
      <c r="BH122" s="2044">
        <v>42957</v>
      </c>
      <c r="BI122" s="2040">
        <v>42961</v>
      </c>
      <c r="BJ122" s="2039">
        <v>2190</v>
      </c>
      <c r="BK122" s="2041">
        <v>1000</v>
      </c>
      <c r="BL122" s="2041">
        <f t="shared" si="44"/>
        <v>0</v>
      </c>
      <c r="BM122" s="2045">
        <f t="shared" si="45"/>
        <v>370</v>
      </c>
      <c r="BN122" s="2042">
        <f t="shared" si="46"/>
        <v>18.5</v>
      </c>
      <c r="BO122" s="2059" t="s">
        <v>8</v>
      </c>
      <c r="BP122" s="2024"/>
      <c r="BQ122" s="2949"/>
      <c r="BR122" s="3284"/>
      <c r="BS122" s="3285"/>
      <c r="BT122" s="3286" t="s">
        <v>14</v>
      </c>
      <c r="BU122" s="3286" t="s">
        <v>12</v>
      </c>
      <c r="BV122" s="3286"/>
      <c r="BW122" s="3287"/>
      <c r="BX122" s="3286" t="s">
        <v>15</v>
      </c>
      <c r="BY122" s="3286" t="s">
        <v>16</v>
      </c>
      <c r="BZ122" s="3286" t="s">
        <v>12</v>
      </c>
      <c r="CA122" s="3286" t="s">
        <v>12</v>
      </c>
      <c r="CB122" s="3287"/>
      <c r="CC122" s="3287"/>
      <c r="CD122" s="3287"/>
      <c r="CE122" s="3287"/>
      <c r="CF122" s="3286" t="s">
        <v>17</v>
      </c>
      <c r="CG122" s="3289"/>
      <c r="CI122" s="2314"/>
      <c r="CJ122" s="2315"/>
      <c r="CK122" s="2315"/>
      <c r="CL122" s="2315"/>
      <c r="CM122" s="2315"/>
      <c r="CN122" s="2315"/>
      <c r="CO122" s="2315"/>
      <c r="CP122" s="2315"/>
      <c r="CQ122" s="2315"/>
      <c r="CR122" s="2315"/>
      <c r="CS122" s="2315"/>
      <c r="CT122" s="2315"/>
      <c r="CU122" s="2315"/>
      <c r="CV122" s="2686">
        <f>SUM(CV119:CV121)</f>
        <v>8700</v>
      </c>
      <c r="CW122" s="2686">
        <f>SUM(CW119:CW121)</f>
        <v>435</v>
      </c>
      <c r="CX122" s="2318"/>
      <c r="CY122" s="2246"/>
      <c r="CZ122" s="2246"/>
      <c r="DA122" s="3985" t="s">
        <v>727</v>
      </c>
      <c r="DB122" s="3677">
        <v>20</v>
      </c>
      <c r="DC122" s="3678" t="s">
        <v>78</v>
      </c>
      <c r="DD122" s="3679">
        <v>43922</v>
      </c>
      <c r="DE122" s="3680">
        <v>1500</v>
      </c>
      <c r="DF122" s="3678" t="s">
        <v>96</v>
      </c>
      <c r="DG122" s="3681">
        <v>10.67</v>
      </c>
      <c r="DH122" s="3683">
        <v>43944</v>
      </c>
      <c r="DI122" s="3679">
        <v>43944</v>
      </c>
      <c r="DJ122" s="3684" t="s">
        <v>78</v>
      </c>
      <c r="DK122" s="3681">
        <v>1500</v>
      </c>
      <c r="DL122" s="3681">
        <f t="shared" si="41"/>
        <v>0</v>
      </c>
      <c r="DM122" s="3685">
        <f t="shared" si="42"/>
        <v>16005</v>
      </c>
      <c r="DN122" s="3681">
        <v>0</v>
      </c>
      <c r="DO122" s="3686" t="s">
        <v>88</v>
      </c>
    </row>
    <row r="123" spans="21:119">
      <c r="AY123" s="2143" t="s">
        <v>493</v>
      </c>
      <c r="AZ123" s="2039" t="s">
        <v>495</v>
      </c>
      <c r="BA123" s="2038">
        <v>9</v>
      </c>
      <c r="BB123" s="2039">
        <v>18121</v>
      </c>
      <c r="BC123" s="2040">
        <v>42968</v>
      </c>
      <c r="BD123" s="2041">
        <v>40</v>
      </c>
      <c r="BE123" s="2039" t="s">
        <v>35</v>
      </c>
      <c r="BF123" s="2042">
        <v>400</v>
      </c>
      <c r="BG123" s="2039">
        <v>1010506</v>
      </c>
      <c r="BH123" s="2044">
        <v>42977</v>
      </c>
      <c r="BI123" s="2040">
        <v>42972</v>
      </c>
      <c r="BJ123" s="2039">
        <v>9711</v>
      </c>
      <c r="BK123" s="2041">
        <v>40000</v>
      </c>
      <c r="BL123" s="2041">
        <f t="shared" si="44"/>
        <v>0</v>
      </c>
      <c r="BM123" s="2045">
        <f t="shared" si="45"/>
        <v>16000</v>
      </c>
      <c r="BN123" s="2042">
        <f t="shared" si="46"/>
        <v>800</v>
      </c>
      <c r="BO123" s="2059" t="s">
        <v>8</v>
      </c>
      <c r="BP123" s="2024"/>
      <c r="BQ123" s="2933"/>
      <c r="BR123" s="3290" t="s">
        <v>4</v>
      </c>
      <c r="BS123" s="3291" t="s">
        <v>18</v>
      </c>
      <c r="BT123" s="3292" t="s">
        <v>19</v>
      </c>
      <c r="BU123" s="3292" t="s">
        <v>19</v>
      </c>
      <c r="BV123" s="3292" t="s">
        <v>20</v>
      </c>
      <c r="BW123" s="3292" t="s">
        <v>21</v>
      </c>
      <c r="BX123" s="3292" t="s">
        <v>22</v>
      </c>
      <c r="BY123" s="3292" t="s">
        <v>19</v>
      </c>
      <c r="BZ123" s="3292" t="s">
        <v>23</v>
      </c>
      <c r="CA123" s="3292" t="s">
        <v>23</v>
      </c>
      <c r="CB123" s="3292" t="s">
        <v>24</v>
      </c>
      <c r="CC123" s="3292" t="s">
        <v>20</v>
      </c>
      <c r="CD123" s="3292" t="s">
        <v>25</v>
      </c>
      <c r="CE123" s="3292" t="s">
        <v>0</v>
      </c>
      <c r="CF123" s="3292" t="s">
        <v>11</v>
      </c>
      <c r="CG123" s="3294" t="s">
        <v>26</v>
      </c>
      <c r="CI123" s="2246"/>
      <c r="CJ123" s="2246"/>
      <c r="CK123" s="2246"/>
      <c r="CL123" s="2246"/>
      <c r="CM123" s="2246"/>
      <c r="CN123" s="2246"/>
      <c r="CO123" s="2246"/>
      <c r="CP123" s="2246"/>
      <c r="CQ123" s="2246"/>
      <c r="CR123" s="2246"/>
      <c r="CS123" s="2246"/>
      <c r="CT123" s="2246"/>
      <c r="CU123" s="2246"/>
      <c r="CV123" s="2246"/>
      <c r="CW123" s="2246"/>
      <c r="CX123" s="2246"/>
      <c r="CY123" s="2246"/>
      <c r="CZ123" s="2246"/>
      <c r="DA123" s="3032" t="s">
        <v>727</v>
      </c>
      <c r="DB123" s="2439">
        <v>21</v>
      </c>
      <c r="DC123" s="2439">
        <v>92731</v>
      </c>
      <c r="DD123" s="2440">
        <v>43928</v>
      </c>
      <c r="DE123" s="3728">
        <v>1500</v>
      </c>
      <c r="DF123" s="2285" t="s">
        <v>96</v>
      </c>
      <c r="DG123" s="2439">
        <v>10.93</v>
      </c>
      <c r="DH123" s="3729">
        <v>43973</v>
      </c>
      <c r="DI123" s="2440">
        <v>43957</v>
      </c>
      <c r="DJ123" s="2439">
        <v>58325</v>
      </c>
      <c r="DK123" s="2348">
        <v>1503.01</v>
      </c>
      <c r="DL123" s="2439">
        <f t="shared" si="41"/>
        <v>3.0099999999999909</v>
      </c>
      <c r="DM123" s="2348">
        <f t="shared" si="42"/>
        <v>16427.899300000001</v>
      </c>
      <c r="DN123" s="2280">
        <f>(DM123*0.05)</f>
        <v>821.39496500000007</v>
      </c>
      <c r="DO123" s="2282"/>
    </row>
    <row r="124" spans="21:119" ht="18.600000000000001" thickBot="1">
      <c r="AY124" s="2143" t="s">
        <v>493</v>
      </c>
      <c r="AZ124" s="2052" t="s">
        <v>436</v>
      </c>
      <c r="BA124" s="2076">
        <v>10</v>
      </c>
      <c r="BB124" s="2052">
        <v>18120</v>
      </c>
      <c r="BC124" s="2057">
        <v>42968</v>
      </c>
      <c r="BD124" s="2055">
        <v>70</v>
      </c>
      <c r="BE124" s="2052" t="s">
        <v>35</v>
      </c>
      <c r="BF124" s="2058">
        <v>260</v>
      </c>
      <c r="BG124" s="2077">
        <v>1010505</v>
      </c>
      <c r="BH124" s="2078">
        <v>42977</v>
      </c>
      <c r="BI124" s="2057">
        <v>42972</v>
      </c>
      <c r="BJ124" s="2052">
        <v>9711</v>
      </c>
      <c r="BK124" s="2055">
        <v>70000</v>
      </c>
      <c r="BL124" s="2055">
        <f t="shared" si="44"/>
        <v>0</v>
      </c>
      <c r="BM124" s="2056">
        <f t="shared" si="45"/>
        <v>18200</v>
      </c>
      <c r="BN124" s="2058">
        <f t="shared" si="46"/>
        <v>910</v>
      </c>
      <c r="BO124" s="2059" t="s">
        <v>8</v>
      </c>
      <c r="BP124" s="2024"/>
      <c r="BQ124" s="2933"/>
      <c r="BR124" s="3295"/>
      <c r="BS124" s="3296"/>
      <c r="BT124" s="3292" t="s">
        <v>3</v>
      </c>
      <c r="BU124" s="3292" t="s">
        <v>18</v>
      </c>
      <c r="BV124" s="3292"/>
      <c r="BW124" s="3297"/>
      <c r="BX124" s="3292" t="s">
        <v>21</v>
      </c>
      <c r="BY124" s="3292" t="s">
        <v>3</v>
      </c>
      <c r="BZ124" s="3292" t="s">
        <v>27</v>
      </c>
      <c r="CA124" s="3292" t="s">
        <v>28</v>
      </c>
      <c r="CB124" s="3297"/>
      <c r="CC124" s="3297"/>
      <c r="CD124" s="3297"/>
      <c r="CE124" s="3297"/>
      <c r="CF124" s="3292" t="s">
        <v>30</v>
      </c>
      <c r="CG124" s="3294"/>
      <c r="CI124" s="2250" t="s">
        <v>677</v>
      </c>
      <c r="CJ124" s="2246"/>
      <c r="CK124" s="2246"/>
      <c r="CL124" s="2246"/>
      <c r="CM124" s="2246"/>
      <c r="CN124" s="2246"/>
      <c r="CO124" s="2246"/>
      <c r="CP124" s="2246"/>
      <c r="CQ124" s="2246"/>
      <c r="CR124" s="2246"/>
      <c r="CS124" s="2246"/>
      <c r="CT124" s="2246"/>
      <c r="CU124" s="2246"/>
      <c r="CV124" s="2246"/>
      <c r="CW124" s="2246"/>
      <c r="CX124" s="2246"/>
      <c r="CY124" s="2246"/>
      <c r="CZ124" s="2246"/>
      <c r="DA124" s="2327" t="s">
        <v>727</v>
      </c>
      <c r="DB124" s="2752">
        <v>22</v>
      </c>
      <c r="DC124" s="2351">
        <v>92732</v>
      </c>
      <c r="DD124" s="2354">
        <v>43928</v>
      </c>
      <c r="DE124" s="3614">
        <v>1500</v>
      </c>
      <c r="DF124" s="2351" t="s">
        <v>96</v>
      </c>
      <c r="DG124" s="2332">
        <v>10.93</v>
      </c>
      <c r="DH124" s="2353">
        <v>44004</v>
      </c>
      <c r="DI124" s="2354">
        <v>44004</v>
      </c>
      <c r="DJ124" s="2355"/>
      <c r="DK124" s="2332">
        <v>1500</v>
      </c>
      <c r="DL124" s="2290">
        <f t="shared" si="41"/>
        <v>0</v>
      </c>
      <c r="DM124" s="2296">
        <f t="shared" si="42"/>
        <v>16395</v>
      </c>
      <c r="DN124" s="2332">
        <f>(DM124*0.05)</f>
        <v>819.75</v>
      </c>
      <c r="DO124" s="2282"/>
    </row>
    <row r="125" spans="21:119" ht="15" thickBot="1">
      <c r="AY125" s="2123" t="s">
        <v>500</v>
      </c>
      <c r="AZ125" s="2039" t="s">
        <v>558</v>
      </c>
      <c r="BA125" s="2750">
        <v>7</v>
      </c>
      <c r="BB125" s="2050" t="s">
        <v>101</v>
      </c>
      <c r="BC125" s="2051">
        <v>42971</v>
      </c>
      <c r="BD125" s="2050">
        <v>30</v>
      </c>
      <c r="BE125" s="2052" t="s">
        <v>35</v>
      </c>
      <c r="BF125" s="2053">
        <v>155</v>
      </c>
      <c r="BG125" s="2050" t="s">
        <v>78</v>
      </c>
      <c r="BH125" s="3573">
        <v>42976</v>
      </c>
      <c r="BI125" s="2051">
        <v>42971</v>
      </c>
      <c r="BJ125" s="2050">
        <v>2225</v>
      </c>
      <c r="BK125" s="2055">
        <v>30000</v>
      </c>
      <c r="BL125" s="2055">
        <f t="shared" si="44"/>
        <v>0</v>
      </c>
      <c r="BM125" s="2056">
        <f t="shared" si="45"/>
        <v>4650</v>
      </c>
      <c r="BN125" s="2058">
        <f t="shared" si="46"/>
        <v>232.5</v>
      </c>
      <c r="BO125" s="2059" t="s">
        <v>479</v>
      </c>
      <c r="BP125" s="2024"/>
      <c r="BQ125" s="2932"/>
      <c r="BR125" s="2955"/>
      <c r="BS125" s="2195"/>
      <c r="BT125" s="2196"/>
      <c r="BU125" s="2197"/>
      <c r="BV125" s="2196"/>
      <c r="BW125" s="2197"/>
      <c r="BX125" s="2196"/>
      <c r="BY125" s="2197"/>
      <c r="BZ125" s="2197"/>
      <c r="CA125" s="2197"/>
      <c r="CB125" s="2197"/>
      <c r="CC125" s="2197"/>
      <c r="CD125" s="2197"/>
      <c r="CE125" s="2197"/>
      <c r="CF125" s="2197"/>
      <c r="CG125" s="2142"/>
      <c r="CI125" s="2251"/>
      <c r="CJ125" s="2252"/>
      <c r="CK125" s="2252"/>
      <c r="CL125" s="2253" t="s">
        <v>14</v>
      </c>
      <c r="CM125" s="2253" t="s">
        <v>12</v>
      </c>
      <c r="CN125" s="2253"/>
      <c r="CO125" s="2252"/>
      <c r="CP125" s="2253" t="s">
        <v>15</v>
      </c>
      <c r="CQ125" s="2253" t="s">
        <v>12</v>
      </c>
      <c r="CR125" s="2253" t="s">
        <v>12</v>
      </c>
      <c r="CS125" s="2252"/>
      <c r="CT125" s="2252"/>
      <c r="CU125" s="2252"/>
      <c r="CV125" s="2252"/>
      <c r="CW125" s="2253" t="s">
        <v>17</v>
      </c>
      <c r="CX125" s="2254"/>
      <c r="CY125" s="2246"/>
      <c r="CZ125" s="2246"/>
      <c r="DA125" s="2327" t="s">
        <v>727</v>
      </c>
      <c r="DB125" s="2752">
        <v>23</v>
      </c>
      <c r="DC125" s="2351">
        <v>92733</v>
      </c>
      <c r="DD125" s="2354">
        <v>43928</v>
      </c>
      <c r="DE125" s="3614">
        <v>1500</v>
      </c>
      <c r="DF125" s="2351" t="s">
        <v>96</v>
      </c>
      <c r="DG125" s="2332">
        <v>11.2</v>
      </c>
      <c r="DH125" s="2353">
        <v>44034</v>
      </c>
      <c r="DI125" s="2354">
        <v>44034</v>
      </c>
      <c r="DJ125" s="2355"/>
      <c r="DK125" s="2332">
        <v>1500</v>
      </c>
      <c r="DL125" s="2290">
        <f t="shared" si="41"/>
        <v>0</v>
      </c>
      <c r="DM125" s="2296">
        <f t="shared" si="42"/>
        <v>16800</v>
      </c>
      <c r="DN125" s="2332">
        <f>(DM125*0.05)</f>
        <v>840</v>
      </c>
      <c r="DO125" s="2282"/>
    </row>
    <row r="126" spans="21:119" ht="15" thickBot="1">
      <c r="AY126" s="2123" t="s">
        <v>500</v>
      </c>
      <c r="AZ126" s="2039" t="s">
        <v>502</v>
      </c>
      <c r="BA126" s="2750">
        <v>8</v>
      </c>
      <c r="BB126" s="2050" t="s">
        <v>101</v>
      </c>
      <c r="BC126" s="2051">
        <v>42971</v>
      </c>
      <c r="BD126" s="2750">
        <v>10</v>
      </c>
      <c r="BE126" s="2052" t="s">
        <v>35</v>
      </c>
      <c r="BF126" s="2053">
        <v>155</v>
      </c>
      <c r="BG126" s="2050" t="s">
        <v>78</v>
      </c>
      <c r="BH126" s="3573">
        <v>42976</v>
      </c>
      <c r="BI126" s="2051">
        <v>42971</v>
      </c>
      <c r="BJ126" s="2050">
        <v>2225</v>
      </c>
      <c r="BK126" s="2055">
        <v>10000</v>
      </c>
      <c r="BL126" s="2055">
        <f t="shared" si="44"/>
        <v>0</v>
      </c>
      <c r="BM126" s="2056">
        <f t="shared" si="45"/>
        <v>1550</v>
      </c>
      <c r="BN126" s="2058">
        <f t="shared" si="46"/>
        <v>77.5</v>
      </c>
      <c r="BO126" s="3897" t="s">
        <v>8</v>
      </c>
      <c r="BP126" s="2024"/>
      <c r="BQ126" s="2941"/>
      <c r="BR126" s="2657" t="s">
        <v>689</v>
      </c>
      <c r="BS126" s="2815">
        <v>1</v>
      </c>
      <c r="BT126" s="2168" t="s">
        <v>101</v>
      </c>
      <c r="BU126" s="2169">
        <v>43062</v>
      </c>
      <c r="BV126" s="2168">
        <v>20</v>
      </c>
      <c r="BW126" s="2122" t="s">
        <v>35</v>
      </c>
      <c r="BX126" s="2170">
        <v>330</v>
      </c>
      <c r="BY126" s="2168" t="s">
        <v>78</v>
      </c>
      <c r="BZ126" s="2171">
        <v>43066</v>
      </c>
      <c r="CA126" s="2169">
        <v>43064</v>
      </c>
      <c r="CB126" s="2168">
        <v>2576</v>
      </c>
      <c r="CC126" s="2172">
        <v>20000</v>
      </c>
      <c r="CD126" s="2172">
        <f>(CC126-BV126*1000)</f>
        <v>0</v>
      </c>
      <c r="CE126" s="2173">
        <f>(CC126*BX126/1000)</f>
        <v>6600</v>
      </c>
      <c r="CF126" s="2217">
        <f>(CE126*0.05)</f>
        <v>330</v>
      </c>
      <c r="CG126" s="2232"/>
      <c r="CI126" s="2255" t="s">
        <v>3</v>
      </c>
      <c r="CJ126" s="2256" t="s">
        <v>4</v>
      </c>
      <c r="CK126" s="3947" t="s">
        <v>967</v>
      </c>
      <c r="CL126" s="2257" t="s">
        <v>19</v>
      </c>
      <c r="CM126" s="2257" t="s">
        <v>19</v>
      </c>
      <c r="CN126" s="2257" t="s">
        <v>20</v>
      </c>
      <c r="CO126" s="2257" t="s">
        <v>21</v>
      </c>
      <c r="CP126" s="2257" t="s">
        <v>22</v>
      </c>
      <c r="CQ126" s="2257" t="s">
        <v>23</v>
      </c>
      <c r="CR126" s="2257" t="s">
        <v>23</v>
      </c>
      <c r="CS126" s="2257" t="s">
        <v>24</v>
      </c>
      <c r="CT126" s="2257" t="s">
        <v>20</v>
      </c>
      <c r="CU126" s="2257" t="s">
        <v>25</v>
      </c>
      <c r="CV126" s="2257" t="s">
        <v>0</v>
      </c>
      <c r="CW126" s="2257" t="s">
        <v>11</v>
      </c>
      <c r="CX126" s="2257" t="s">
        <v>26</v>
      </c>
      <c r="CY126" s="2246"/>
      <c r="CZ126" s="2246"/>
      <c r="DA126" s="3986"/>
      <c r="DB126" s="2416"/>
      <c r="DC126" s="2417"/>
      <c r="DD126" s="2418"/>
      <c r="DE126" s="2419"/>
      <c r="DF126" s="2417"/>
      <c r="DG126" s="2420"/>
      <c r="DH126" s="2422"/>
      <c r="DI126" s="2418"/>
      <c r="DJ126" s="2423"/>
      <c r="DK126" s="2424"/>
      <c r="DL126" s="2420"/>
      <c r="DM126" s="2425"/>
      <c r="DN126" s="2420"/>
      <c r="DO126" s="2407"/>
    </row>
    <row r="127" spans="21:119" ht="15" thickBot="1">
      <c r="AY127" s="2143" t="s">
        <v>550</v>
      </c>
      <c r="AZ127" s="2039" t="s">
        <v>436</v>
      </c>
      <c r="BA127" s="2038">
        <v>11</v>
      </c>
      <c r="BB127" s="2039" t="s">
        <v>36</v>
      </c>
      <c r="BC127" s="2040">
        <v>42972</v>
      </c>
      <c r="BD127" s="2041">
        <v>1</v>
      </c>
      <c r="BE127" s="2039" t="s">
        <v>35</v>
      </c>
      <c r="BF127" s="2042">
        <v>370</v>
      </c>
      <c r="BG127" s="2043"/>
      <c r="BH127" s="2044">
        <v>42972</v>
      </c>
      <c r="BI127" s="2040">
        <v>42972</v>
      </c>
      <c r="BJ127" s="2039">
        <v>2228</v>
      </c>
      <c r="BK127" s="2041">
        <v>1000</v>
      </c>
      <c r="BL127" s="2041">
        <f t="shared" si="44"/>
        <v>0</v>
      </c>
      <c r="BM127" s="2045">
        <f t="shared" si="45"/>
        <v>370</v>
      </c>
      <c r="BN127" s="2042">
        <f t="shared" si="46"/>
        <v>18.5</v>
      </c>
      <c r="BO127" s="3897" t="s">
        <v>8</v>
      </c>
      <c r="BP127" s="2024"/>
      <c r="BQ127" s="2837"/>
      <c r="BR127" s="2069" t="s">
        <v>689</v>
      </c>
      <c r="BS127" s="2750">
        <v>2</v>
      </c>
      <c r="BT127" s="2050" t="s">
        <v>101</v>
      </c>
      <c r="BU127" s="2051">
        <v>43084</v>
      </c>
      <c r="BV127" s="2050">
        <v>10</v>
      </c>
      <c r="BW127" s="2052" t="s">
        <v>35</v>
      </c>
      <c r="BX127" s="2053">
        <v>330</v>
      </c>
      <c r="BY127" s="2050" t="s">
        <v>78</v>
      </c>
      <c r="BZ127" s="2054">
        <v>43087</v>
      </c>
      <c r="CA127" s="2051">
        <v>43087</v>
      </c>
      <c r="CB127" s="2050">
        <v>2674</v>
      </c>
      <c r="CC127" s="2055">
        <v>10000</v>
      </c>
      <c r="CD127" s="2055">
        <f>(CC127-BV127*1000)</f>
        <v>0</v>
      </c>
      <c r="CE127" s="2056">
        <f>(CC127*BX127/1000)</f>
        <v>3300</v>
      </c>
      <c r="CF127" s="2058">
        <f>(CE127*0.05)</f>
        <v>165</v>
      </c>
      <c r="CG127" s="2233"/>
      <c r="CI127" s="2258"/>
      <c r="CJ127" s="2259"/>
      <c r="CK127" s="2259"/>
      <c r="CL127" s="2260" t="s">
        <v>3</v>
      </c>
      <c r="CM127" s="2260" t="s">
        <v>18</v>
      </c>
      <c r="CN127" s="2260"/>
      <c r="CO127" s="2259"/>
      <c r="CP127" s="2260" t="s">
        <v>21</v>
      </c>
      <c r="CQ127" s="2260" t="s">
        <v>27</v>
      </c>
      <c r="CR127" s="2260" t="s">
        <v>28</v>
      </c>
      <c r="CS127" s="2259"/>
      <c r="CT127" s="2259"/>
      <c r="CU127" s="2259"/>
      <c r="CV127" s="2259"/>
      <c r="CW127" s="2260" t="s">
        <v>30</v>
      </c>
      <c r="CX127" s="2256"/>
      <c r="CY127" s="2246"/>
      <c r="CZ127" s="2246"/>
      <c r="DA127" s="2246"/>
      <c r="DB127" s="2246"/>
      <c r="DC127" s="2246"/>
      <c r="DD127" s="2246"/>
      <c r="DE127" s="2246"/>
      <c r="DF127" s="2246"/>
      <c r="DG127" s="2246"/>
      <c r="DH127" s="2246"/>
      <c r="DI127" s="2246"/>
      <c r="DJ127" s="2246"/>
      <c r="DK127" s="2246"/>
      <c r="DL127" s="2246"/>
      <c r="DM127" s="2246"/>
      <c r="DN127" s="2246"/>
      <c r="DO127" s="2246"/>
    </row>
    <row r="128" spans="21:119" ht="24" thickBot="1">
      <c r="AY128" s="2123" t="s">
        <v>471</v>
      </c>
      <c r="AZ128" s="2039" t="s">
        <v>436</v>
      </c>
      <c r="BA128" s="2038">
        <v>10</v>
      </c>
      <c r="BB128" s="2039" t="s">
        <v>36</v>
      </c>
      <c r="BC128" s="2040">
        <v>42976</v>
      </c>
      <c r="BD128" s="2041">
        <v>20</v>
      </c>
      <c r="BE128" s="2039" t="s">
        <v>35</v>
      </c>
      <c r="BF128" s="2042">
        <v>278</v>
      </c>
      <c r="BG128" s="2043"/>
      <c r="BH128" s="2044">
        <v>42976</v>
      </c>
      <c r="BI128" s="2040">
        <v>42976</v>
      </c>
      <c r="BJ128" s="2039">
        <v>2247</v>
      </c>
      <c r="BK128" s="2041">
        <v>20000</v>
      </c>
      <c r="BL128" s="2041">
        <f t="shared" si="44"/>
        <v>0</v>
      </c>
      <c r="BM128" s="2045">
        <f t="shared" si="45"/>
        <v>5560</v>
      </c>
      <c r="BN128" s="2042">
        <f t="shared" si="46"/>
        <v>278</v>
      </c>
      <c r="BO128" s="3897" t="s">
        <v>8</v>
      </c>
      <c r="BP128" s="2024"/>
      <c r="BQ128" s="2938"/>
      <c r="BR128" s="2048" t="s">
        <v>689</v>
      </c>
      <c r="BS128" s="2750">
        <v>3</v>
      </c>
      <c r="BT128" s="2050" t="s">
        <v>101</v>
      </c>
      <c r="BU128" s="2051">
        <v>43692</v>
      </c>
      <c r="BV128" s="2050">
        <v>15</v>
      </c>
      <c r="BW128" s="2052" t="s">
        <v>35</v>
      </c>
      <c r="BX128" s="2053">
        <v>335</v>
      </c>
      <c r="BY128" s="2050" t="s">
        <v>78</v>
      </c>
      <c r="BZ128" s="2054">
        <v>43696</v>
      </c>
      <c r="CA128" s="2051">
        <v>43693</v>
      </c>
      <c r="CB128" s="2050">
        <v>11562</v>
      </c>
      <c r="CC128" s="2055">
        <v>15000</v>
      </c>
      <c r="CD128" s="2055">
        <f>(CC128-BV128*1000)</f>
        <v>0</v>
      </c>
      <c r="CE128" s="2056">
        <f>(CC128*BX128/1000)</f>
        <v>5025</v>
      </c>
      <c r="CF128" s="2058">
        <f>(CE128*0.05)</f>
        <v>251.25</v>
      </c>
      <c r="CG128" s="2234"/>
      <c r="CI128" s="2319" t="s">
        <v>656</v>
      </c>
      <c r="CJ128" s="2762" t="s">
        <v>99</v>
      </c>
      <c r="CK128" s="2328">
        <v>7</v>
      </c>
      <c r="CL128" s="2328" t="s">
        <v>36</v>
      </c>
      <c r="CM128" s="2329">
        <v>43047</v>
      </c>
      <c r="CN128" s="2328">
        <v>500</v>
      </c>
      <c r="CO128" s="2328" t="s">
        <v>96</v>
      </c>
      <c r="CP128" s="2330">
        <v>8.6999999999999993</v>
      </c>
      <c r="CQ128" s="2331">
        <v>43102</v>
      </c>
      <c r="CR128" s="2329">
        <v>43102</v>
      </c>
      <c r="CS128" s="2328"/>
      <c r="CT128" s="2330">
        <v>500</v>
      </c>
      <c r="CU128" s="2332">
        <f>(CT128-CN128)</f>
        <v>0</v>
      </c>
      <c r="CV128" s="2333">
        <f>(CT128*CP128)</f>
        <v>4350</v>
      </c>
      <c r="CW128" s="2332">
        <f>(CV128*0.05)</f>
        <v>217.5</v>
      </c>
      <c r="CX128" s="2273"/>
      <c r="CY128" s="2246"/>
      <c r="CZ128" s="2246"/>
      <c r="DA128" s="2387" t="s">
        <v>1120</v>
      </c>
      <c r="DB128" s="3999" t="s">
        <v>1121</v>
      </c>
      <c r="DC128" s="2246"/>
      <c r="DD128" s="2246"/>
      <c r="DE128" s="2361"/>
      <c r="DF128" s="2246"/>
      <c r="DG128" s="2246"/>
      <c r="DH128" s="2246"/>
      <c r="DI128" s="2246"/>
      <c r="DJ128" s="2246"/>
      <c r="DK128" s="2246"/>
      <c r="DL128" s="2246"/>
      <c r="DM128" s="2246"/>
      <c r="DN128" s="2246"/>
      <c r="DO128" s="2246"/>
    </row>
    <row r="129" spans="51:119">
      <c r="AY129" s="2149"/>
      <c r="AZ129" s="2091"/>
      <c r="BA129" s="2091"/>
      <c r="BB129" s="2091"/>
      <c r="BC129" s="2091"/>
      <c r="BD129" s="2091"/>
      <c r="BE129" s="2091"/>
      <c r="BF129" s="2091"/>
      <c r="BG129" s="2091"/>
      <c r="BH129" s="3603"/>
      <c r="BI129" s="2091"/>
      <c r="BJ129" s="2091"/>
      <c r="BK129" s="2091"/>
      <c r="BL129" s="2091"/>
      <c r="BM129" s="2091"/>
      <c r="BN129" s="2091"/>
      <c r="BO129" s="2150"/>
      <c r="BP129" s="2024"/>
      <c r="BQ129" s="2939"/>
      <c r="BR129" s="2048" t="s">
        <v>689</v>
      </c>
      <c r="BS129" s="2750">
        <v>4</v>
      </c>
      <c r="BT129" s="2050" t="s">
        <v>101</v>
      </c>
      <c r="BU129" s="2051">
        <v>43872</v>
      </c>
      <c r="BV129" s="2050">
        <v>5</v>
      </c>
      <c r="BW129" s="2052" t="s">
        <v>35</v>
      </c>
      <c r="BX129" s="2053">
        <v>335</v>
      </c>
      <c r="BY129" s="2050" t="s">
        <v>78</v>
      </c>
      <c r="BZ129" s="2054">
        <v>43889</v>
      </c>
      <c r="CA129" s="2051">
        <v>43882</v>
      </c>
      <c r="CB129" s="2050">
        <v>12664</v>
      </c>
      <c r="CC129" s="2055">
        <v>5000</v>
      </c>
      <c r="CD129" s="2055">
        <f>(CC129-BV129*1000)</f>
        <v>0</v>
      </c>
      <c r="CE129" s="2056">
        <f>(CC129*BX129/1000)</f>
        <v>1675</v>
      </c>
      <c r="CF129" s="2058">
        <f>(CE129*0.05)</f>
        <v>83.75</v>
      </c>
      <c r="CG129" s="2808"/>
      <c r="CI129" s="2954" t="s">
        <v>656</v>
      </c>
      <c r="CJ129" s="2275" t="s">
        <v>99</v>
      </c>
      <c r="CK129" s="2276">
        <v>8</v>
      </c>
      <c r="CL129" s="2276" t="s">
        <v>36</v>
      </c>
      <c r="CM129" s="2277">
        <v>43047</v>
      </c>
      <c r="CN129" s="2276">
        <v>500</v>
      </c>
      <c r="CO129" s="2276" t="s">
        <v>96</v>
      </c>
      <c r="CP129" s="2278">
        <v>8.6999999999999993</v>
      </c>
      <c r="CQ129" s="2279">
        <v>43115</v>
      </c>
      <c r="CR129" s="2277">
        <v>43119</v>
      </c>
      <c r="CS129" s="2276">
        <v>48841</v>
      </c>
      <c r="CT129" s="2278">
        <v>510.15</v>
      </c>
      <c r="CU129" s="2280">
        <f>(CT129-CN129)</f>
        <v>10.149999999999977</v>
      </c>
      <c r="CV129" s="2281">
        <f>(CT129*CP129)</f>
        <v>4438.3049999999994</v>
      </c>
      <c r="CW129" s="2280">
        <f>(CV129*0.05)</f>
        <v>221.91524999999999</v>
      </c>
      <c r="CX129" s="3080"/>
      <c r="CY129" s="2246"/>
      <c r="CZ129" s="2246"/>
      <c r="DA129" s="3028"/>
      <c r="DB129" s="2363"/>
      <c r="DC129" s="2364" t="s">
        <v>14</v>
      </c>
      <c r="DD129" s="2364" t="s">
        <v>12</v>
      </c>
      <c r="DE129" s="2364"/>
      <c r="DF129" s="2365"/>
      <c r="DG129" s="2364" t="s">
        <v>15</v>
      </c>
      <c r="DH129" s="2364" t="s">
        <v>12</v>
      </c>
      <c r="DI129" s="2364" t="s">
        <v>12</v>
      </c>
      <c r="DJ129" s="2365"/>
      <c r="DK129" s="2365"/>
      <c r="DL129" s="2365"/>
      <c r="DM129" s="2365"/>
      <c r="DN129" s="2364" t="s">
        <v>17</v>
      </c>
      <c r="DO129" s="2366"/>
    </row>
    <row r="130" spans="51:119" ht="15" thickBot="1">
      <c r="AY130" s="2082"/>
      <c r="AZ130" s="2083"/>
      <c r="BA130" s="2083"/>
      <c r="BB130" s="2083"/>
      <c r="BC130" s="2083"/>
      <c r="BD130" s="2084"/>
      <c r="BE130" s="2085"/>
      <c r="BF130" s="2085"/>
      <c r="BG130" s="2085"/>
      <c r="BH130" s="2089"/>
      <c r="BI130" s="2085"/>
      <c r="BJ130" s="2086"/>
      <c r="BK130" s="2087"/>
      <c r="BL130" s="2085"/>
      <c r="BM130" s="2088">
        <f>SUM(BM119:BM129)</f>
        <v>104900</v>
      </c>
      <c r="BN130" s="2088">
        <f>(BM130*0.05)</f>
        <v>5245</v>
      </c>
      <c r="BO130" s="2090"/>
      <c r="BP130" s="2024"/>
      <c r="BQ130" s="2939"/>
      <c r="BR130" s="2048"/>
      <c r="BS130" s="2750"/>
      <c r="BT130" s="2050"/>
      <c r="BU130" s="2051"/>
      <c r="BV130" s="2050"/>
      <c r="BW130" s="2052"/>
      <c r="BX130" s="2053"/>
      <c r="BY130" s="2050"/>
      <c r="BZ130" s="2054"/>
      <c r="CA130" s="2051"/>
      <c r="CB130" s="2050"/>
      <c r="CC130" s="2055"/>
      <c r="CD130" s="2055"/>
      <c r="CE130" s="2056"/>
      <c r="CF130" s="2058"/>
      <c r="CG130" s="2150"/>
      <c r="CI130" s="2288"/>
      <c r="CJ130" s="2289"/>
      <c r="CK130" s="2290"/>
      <c r="CL130" s="2291"/>
      <c r="CM130" s="2292"/>
      <c r="CN130" s="2293"/>
      <c r="CO130" s="2291"/>
      <c r="CP130" s="2294"/>
      <c r="CQ130" s="2295"/>
      <c r="CR130" s="2292"/>
      <c r="CS130" s="2290"/>
      <c r="CT130" s="2294"/>
      <c r="CU130" s="2294"/>
      <c r="CV130" s="2296"/>
      <c r="CW130" s="2294"/>
      <c r="CX130" s="3080"/>
      <c r="CY130" s="2246"/>
      <c r="CZ130" s="2246"/>
      <c r="DA130" s="3029" t="s">
        <v>4</v>
      </c>
      <c r="DB130" s="2368" t="s">
        <v>18</v>
      </c>
      <c r="DC130" s="2256" t="s">
        <v>19</v>
      </c>
      <c r="DD130" s="2256" t="s">
        <v>19</v>
      </c>
      <c r="DE130" s="2256" t="s">
        <v>20</v>
      </c>
      <c r="DF130" s="2256" t="s">
        <v>21</v>
      </c>
      <c r="DG130" s="2256" t="s">
        <v>22</v>
      </c>
      <c r="DH130" s="2256" t="s">
        <v>23</v>
      </c>
      <c r="DI130" s="2256" t="s">
        <v>23</v>
      </c>
      <c r="DJ130" s="2256" t="s">
        <v>24</v>
      </c>
      <c r="DK130" s="2256" t="s">
        <v>20</v>
      </c>
      <c r="DL130" s="2256" t="s">
        <v>25</v>
      </c>
      <c r="DM130" s="2256" t="s">
        <v>0</v>
      </c>
      <c r="DN130" s="2256" t="s">
        <v>11</v>
      </c>
      <c r="DO130" s="2369" t="s">
        <v>26</v>
      </c>
    </row>
    <row r="131" spans="51:119" ht="15" thickBot="1">
      <c r="AY131" s="2024"/>
      <c r="AZ131" s="2024"/>
      <c r="BA131" s="2024"/>
      <c r="BB131" s="2024"/>
      <c r="BC131" s="2024"/>
      <c r="BD131" s="2024"/>
      <c r="BE131" s="2024"/>
      <c r="BF131" s="2024"/>
      <c r="BG131" s="2024"/>
      <c r="BH131" s="3602"/>
      <c r="BI131" s="2024"/>
      <c r="BJ131" s="2024"/>
      <c r="BK131" s="2024"/>
      <c r="BL131" s="2024"/>
      <c r="BM131" s="2024"/>
      <c r="BN131" s="2024"/>
      <c r="BO131" s="2024"/>
      <c r="BP131" s="2024"/>
      <c r="BQ131" s="2939"/>
      <c r="BR131" s="2048"/>
      <c r="BS131" s="2750"/>
      <c r="BT131" s="2050"/>
      <c r="BU131" s="2051"/>
      <c r="BV131" s="2050"/>
      <c r="BW131" s="2052"/>
      <c r="BX131" s="2053"/>
      <c r="BY131" s="2050"/>
      <c r="BZ131" s="2054"/>
      <c r="CA131" s="2051"/>
      <c r="CB131" s="2050"/>
      <c r="CC131" s="2055"/>
      <c r="CD131" s="2055"/>
      <c r="CE131" s="2056"/>
      <c r="CF131" s="2058"/>
      <c r="CG131" s="2150"/>
      <c r="CI131" s="2314"/>
      <c r="CJ131" s="2315"/>
      <c r="CK131" s="2315"/>
      <c r="CL131" s="2315"/>
      <c r="CM131" s="2315"/>
      <c r="CN131" s="2315"/>
      <c r="CO131" s="2315"/>
      <c r="CP131" s="2315"/>
      <c r="CQ131" s="2315"/>
      <c r="CR131" s="2315"/>
      <c r="CS131" s="2315"/>
      <c r="CT131" s="2315"/>
      <c r="CU131" s="2315"/>
      <c r="CV131" s="2686">
        <f>SUM(CV128:CV130)</f>
        <v>8788.3050000000003</v>
      </c>
      <c r="CW131" s="2686">
        <f>SUM(CW128:CW130)</f>
        <v>439.41525000000001</v>
      </c>
      <c r="CX131" s="3081"/>
      <c r="CY131" s="2246"/>
      <c r="CZ131" s="2246"/>
      <c r="DA131" s="3030"/>
      <c r="DB131" s="2371"/>
      <c r="DC131" s="2256" t="s">
        <v>3</v>
      </c>
      <c r="DD131" s="2256" t="s">
        <v>18</v>
      </c>
      <c r="DE131" s="2256"/>
      <c r="DF131" s="2372"/>
      <c r="DG131" s="2256" t="s">
        <v>21</v>
      </c>
      <c r="DH131" s="2256" t="s">
        <v>27</v>
      </c>
      <c r="DI131" s="2256" t="s">
        <v>28</v>
      </c>
      <c r="DJ131" s="2372"/>
      <c r="DK131" s="2372"/>
      <c r="DL131" s="2372"/>
      <c r="DM131" s="2372"/>
      <c r="DN131" s="2256" t="s">
        <v>30</v>
      </c>
      <c r="DO131" s="2369"/>
    </row>
    <row r="132" spans="51:119" ht="18.600000000000001" thickBot="1">
      <c r="AY132" s="2028" t="s">
        <v>568</v>
      </c>
      <c r="AZ132" s="2024"/>
      <c r="BA132" s="2024"/>
      <c r="BB132" s="2024"/>
      <c r="BC132" s="2024"/>
      <c r="BD132" s="2024"/>
      <c r="BE132" s="2024"/>
      <c r="BF132" s="2024"/>
      <c r="BG132" s="2024"/>
      <c r="BH132" s="3602"/>
      <c r="BI132" s="2024"/>
      <c r="BJ132" s="2024"/>
      <c r="BK132" s="2024"/>
      <c r="BL132" s="2024"/>
      <c r="BM132" s="2024"/>
      <c r="BN132" s="2024"/>
      <c r="BO132" s="2029"/>
      <c r="BP132" s="2024"/>
      <c r="BQ132" s="2939"/>
      <c r="BR132" s="2915"/>
      <c r="BS132" s="2091"/>
      <c r="BT132" s="2091"/>
      <c r="BU132" s="2091"/>
      <c r="BV132" s="2091"/>
      <c r="BW132" s="2091"/>
      <c r="BX132" s="2091"/>
      <c r="BY132" s="2091"/>
      <c r="BZ132" s="2091"/>
      <c r="CA132" s="2091"/>
      <c r="CB132" s="2091"/>
      <c r="CC132" s="2091"/>
      <c r="CD132" s="2091"/>
      <c r="CE132" s="2091"/>
      <c r="CF132" s="2091"/>
      <c r="CG132" s="2150"/>
      <c r="CI132" s="2246"/>
      <c r="CJ132" s="2246"/>
      <c r="CK132" s="2246"/>
      <c r="CL132" s="2246"/>
      <c r="CM132" s="2246"/>
      <c r="CN132" s="2246"/>
      <c r="CO132" s="2246"/>
      <c r="CP132" s="2246"/>
      <c r="CQ132" s="2246"/>
      <c r="CR132" s="2246"/>
      <c r="CS132" s="2246"/>
      <c r="CT132" s="2246"/>
      <c r="CU132" s="2246"/>
      <c r="CV132" s="2246"/>
      <c r="CW132" s="2246"/>
      <c r="CX132" s="3082"/>
      <c r="CY132" s="2246"/>
      <c r="CZ132" s="2246"/>
      <c r="DA132" s="2320" t="s">
        <v>1122</v>
      </c>
      <c r="DB132" s="2321">
        <v>1</v>
      </c>
      <c r="DC132" s="2321" t="s">
        <v>1108</v>
      </c>
      <c r="DD132" s="2322">
        <v>43958</v>
      </c>
      <c r="DE132" s="3715">
        <v>2400</v>
      </c>
      <c r="DF132" s="2762" t="s">
        <v>96</v>
      </c>
      <c r="DG132" s="2321">
        <v>9.92</v>
      </c>
      <c r="DH132" s="3953">
        <v>43972</v>
      </c>
      <c r="DI132" s="2322">
        <v>43972</v>
      </c>
      <c r="DJ132" s="2321" t="s">
        <v>78</v>
      </c>
      <c r="DK132" s="2326">
        <v>2400</v>
      </c>
      <c r="DL132" s="2321">
        <f>(DK132-DE132)</f>
        <v>0</v>
      </c>
      <c r="DM132" s="2326">
        <f>(DK132*DG132)</f>
        <v>23808</v>
      </c>
      <c r="DN132" s="2325">
        <f>(DM132*0.035)</f>
        <v>833.28000000000009</v>
      </c>
      <c r="DO132" s="3954"/>
    </row>
    <row r="133" spans="51:119" ht="18.600000000000001" thickBot="1">
      <c r="AY133" s="2030"/>
      <c r="AZ133" s="3898"/>
      <c r="BA133" s="3898"/>
      <c r="BB133" s="3899" t="s">
        <v>14</v>
      </c>
      <c r="BC133" s="3899" t="s">
        <v>12</v>
      </c>
      <c r="BD133" s="3899"/>
      <c r="BE133" s="3898"/>
      <c r="BF133" s="3899" t="s">
        <v>15</v>
      </c>
      <c r="BG133" s="3899" t="s">
        <v>16</v>
      </c>
      <c r="BH133" s="3899" t="s">
        <v>12</v>
      </c>
      <c r="BI133" s="3899" t="s">
        <v>12</v>
      </c>
      <c r="BJ133" s="3898"/>
      <c r="BK133" s="3898"/>
      <c r="BL133" s="3898"/>
      <c r="BM133" s="3898"/>
      <c r="BN133" s="3899" t="s">
        <v>17</v>
      </c>
      <c r="BO133" s="3899"/>
      <c r="BP133" s="2024"/>
      <c r="BQ133" s="2692"/>
      <c r="BR133" s="3133"/>
      <c r="BS133" s="2841"/>
      <c r="BT133" s="2842"/>
      <c r="BU133" s="2843"/>
      <c r="BV133" s="2841"/>
      <c r="BW133" s="2844"/>
      <c r="BX133" s="2845"/>
      <c r="BY133" s="2841"/>
      <c r="BZ133" s="2846"/>
      <c r="CA133" s="2847"/>
      <c r="CB133" s="2844"/>
      <c r="CC133" s="2848"/>
      <c r="CD133" s="2848"/>
      <c r="CE133" s="2849"/>
      <c r="CF133" s="2850"/>
      <c r="CG133" s="2717" t="s">
        <v>818</v>
      </c>
      <c r="CI133" s="2250" t="s">
        <v>678</v>
      </c>
      <c r="CJ133" s="2246"/>
      <c r="CK133" s="2246"/>
      <c r="CL133" s="2246"/>
      <c r="CM133" s="2246"/>
      <c r="CN133" s="2246"/>
      <c r="CO133" s="2246"/>
      <c r="CP133" s="2246"/>
      <c r="CQ133" s="2246"/>
      <c r="CR133" s="2246"/>
      <c r="CS133" s="2246"/>
      <c r="CT133" s="2246"/>
      <c r="CU133" s="2246"/>
      <c r="CV133" s="2246"/>
      <c r="CW133" s="2246"/>
      <c r="CX133" s="3082"/>
      <c r="CY133" s="2246"/>
      <c r="CZ133" s="2246"/>
      <c r="DA133" s="3032"/>
      <c r="DB133" s="3950"/>
      <c r="DC133" s="2276"/>
      <c r="DD133" s="2277"/>
      <c r="DE133" s="2429"/>
      <c r="DF133" s="2285"/>
      <c r="DG133" s="2278"/>
      <c r="DH133" s="2672"/>
      <c r="DI133" s="2277"/>
      <c r="DJ133" s="2276"/>
      <c r="DK133" s="2286"/>
      <c r="DL133" s="2280"/>
      <c r="DM133" s="2281"/>
      <c r="DN133" s="2280"/>
      <c r="DO133" s="2431"/>
    </row>
    <row r="134" spans="51:119">
      <c r="AY134" s="2032" t="s">
        <v>3</v>
      </c>
      <c r="AZ134" s="3292" t="s">
        <v>4</v>
      </c>
      <c r="BA134" s="3890" t="s">
        <v>18</v>
      </c>
      <c r="BB134" s="3890" t="s">
        <v>19</v>
      </c>
      <c r="BC134" s="3890" t="s">
        <v>19</v>
      </c>
      <c r="BD134" s="3890" t="s">
        <v>20</v>
      </c>
      <c r="BE134" s="3890" t="s">
        <v>21</v>
      </c>
      <c r="BF134" s="3890" t="s">
        <v>22</v>
      </c>
      <c r="BG134" s="3890" t="s">
        <v>19</v>
      </c>
      <c r="BH134" s="3890" t="s">
        <v>23</v>
      </c>
      <c r="BI134" s="3890" t="s">
        <v>23</v>
      </c>
      <c r="BJ134" s="3890" t="s">
        <v>24</v>
      </c>
      <c r="BK134" s="3890" t="s">
        <v>20</v>
      </c>
      <c r="BL134" s="3890" t="s">
        <v>25</v>
      </c>
      <c r="BM134" s="3890" t="s">
        <v>0</v>
      </c>
      <c r="BN134" s="3890" t="s">
        <v>11</v>
      </c>
      <c r="BO134" s="3890" t="s">
        <v>26</v>
      </c>
      <c r="BP134" s="2024"/>
      <c r="BQ134" s="2024"/>
      <c r="BR134" s="2024"/>
      <c r="BS134" s="2024"/>
      <c r="BT134" s="2024"/>
      <c r="BU134" s="2024"/>
      <c r="BV134" s="2024"/>
      <c r="BW134" s="2024"/>
      <c r="BX134" s="2024"/>
      <c r="BY134" s="2024"/>
      <c r="BZ134" s="2024"/>
      <c r="CA134" s="2024"/>
      <c r="CB134" s="2024"/>
      <c r="CC134" s="2024"/>
      <c r="CD134" s="2024"/>
      <c r="CE134" s="2024"/>
      <c r="CF134" s="2024"/>
      <c r="CG134" s="2024"/>
      <c r="CI134" s="2251"/>
      <c r="CJ134" s="2252"/>
      <c r="CK134" s="2252"/>
      <c r="CL134" s="2253" t="s">
        <v>14</v>
      </c>
      <c r="CM134" s="2253" t="s">
        <v>12</v>
      </c>
      <c r="CN134" s="2253"/>
      <c r="CO134" s="2252"/>
      <c r="CP134" s="2253" t="s">
        <v>15</v>
      </c>
      <c r="CQ134" s="2253" t="s">
        <v>12</v>
      </c>
      <c r="CR134" s="2253" t="s">
        <v>12</v>
      </c>
      <c r="CS134" s="2252"/>
      <c r="CT134" s="2252"/>
      <c r="CU134" s="2252"/>
      <c r="CV134" s="2252"/>
      <c r="CW134" s="2253" t="s">
        <v>17</v>
      </c>
      <c r="CX134" s="2254"/>
      <c r="CY134" s="2246"/>
      <c r="CZ134" s="2246"/>
      <c r="DA134" s="3032"/>
      <c r="DB134" s="3950"/>
      <c r="DC134" s="2276"/>
      <c r="DD134" s="2277"/>
      <c r="DE134" s="2429"/>
      <c r="DF134" s="2285"/>
      <c r="DG134" s="2278"/>
      <c r="DH134" s="2672"/>
      <c r="DI134" s="2277"/>
      <c r="DJ134" s="2276"/>
      <c r="DK134" s="2286"/>
      <c r="DL134" s="2280"/>
      <c r="DM134" s="2281"/>
      <c r="DN134" s="2280"/>
      <c r="DO134" s="2431"/>
    </row>
    <row r="135" spans="51:119" ht="24" thickBot="1">
      <c r="AY135" s="2094"/>
      <c r="AZ135" s="3892"/>
      <c r="BA135" s="3892"/>
      <c r="BB135" s="3893" t="s">
        <v>3</v>
      </c>
      <c r="BC135" s="3893" t="s">
        <v>18</v>
      </c>
      <c r="BD135" s="3893"/>
      <c r="BE135" s="3892"/>
      <c r="BF135" s="3893" t="s">
        <v>21</v>
      </c>
      <c r="BG135" s="3893" t="s">
        <v>3</v>
      </c>
      <c r="BH135" s="3893" t="s">
        <v>27</v>
      </c>
      <c r="BI135" s="3893" t="s">
        <v>28</v>
      </c>
      <c r="BJ135" s="3892"/>
      <c r="BK135" s="3892"/>
      <c r="BL135" s="3892"/>
      <c r="BM135" s="3892"/>
      <c r="BN135" s="3893" t="s">
        <v>30</v>
      </c>
      <c r="BO135" s="3890"/>
      <c r="BP135" s="2024"/>
      <c r="BQ135" s="2029"/>
      <c r="BR135" s="2153" t="s">
        <v>493</v>
      </c>
      <c r="BS135" s="2024" t="s">
        <v>648</v>
      </c>
      <c r="BT135" s="2024"/>
      <c r="BU135" s="2024"/>
      <c r="BV135" s="2154"/>
      <c r="BW135" s="2024" t="s">
        <v>649</v>
      </c>
      <c r="BX135" s="2024"/>
      <c r="BY135" s="2024"/>
      <c r="BZ135" s="2024"/>
      <c r="CA135" s="2024" t="s">
        <v>743</v>
      </c>
      <c r="CB135" s="2024"/>
      <c r="CC135" s="2024" t="s">
        <v>535</v>
      </c>
      <c r="CD135" s="2024"/>
      <c r="CE135" s="2024"/>
      <c r="CF135" s="2024" t="s">
        <v>744</v>
      </c>
      <c r="CG135" s="2024" t="s">
        <v>831</v>
      </c>
      <c r="CI135" s="2255" t="s">
        <v>3</v>
      </c>
      <c r="CJ135" s="2256" t="s">
        <v>4</v>
      </c>
      <c r="CK135" s="3947" t="s">
        <v>967</v>
      </c>
      <c r="CL135" s="2257" t="s">
        <v>19</v>
      </c>
      <c r="CM135" s="2257" t="s">
        <v>19</v>
      </c>
      <c r="CN135" s="2257" t="s">
        <v>20</v>
      </c>
      <c r="CO135" s="2257" t="s">
        <v>21</v>
      </c>
      <c r="CP135" s="2257" t="s">
        <v>22</v>
      </c>
      <c r="CQ135" s="2257" t="s">
        <v>23</v>
      </c>
      <c r="CR135" s="2257" t="s">
        <v>23</v>
      </c>
      <c r="CS135" s="2257" t="s">
        <v>24</v>
      </c>
      <c r="CT135" s="2257" t="s">
        <v>20</v>
      </c>
      <c r="CU135" s="2257" t="s">
        <v>25</v>
      </c>
      <c r="CV135" s="2257" t="s">
        <v>0</v>
      </c>
      <c r="CW135" s="2257" t="s">
        <v>11</v>
      </c>
      <c r="CX135" s="2257" t="s">
        <v>26</v>
      </c>
      <c r="CY135" s="2246"/>
      <c r="CZ135" s="2246"/>
      <c r="DA135" s="4001"/>
      <c r="DB135" s="3950"/>
      <c r="DC135" s="2276"/>
      <c r="DD135" s="2277"/>
      <c r="DE135" s="2429"/>
      <c r="DF135" s="2285"/>
      <c r="DG135" s="2278"/>
      <c r="DH135" s="2672"/>
      <c r="DI135" s="2277"/>
      <c r="DJ135" s="2276"/>
      <c r="DK135" s="2286"/>
      <c r="DL135" s="2280"/>
      <c r="DM135" s="2281"/>
      <c r="DN135" s="2280"/>
      <c r="DO135" s="2431"/>
    </row>
    <row r="136" spans="51:119" ht="15" thickBot="1">
      <c r="AY136" s="2121" t="s">
        <v>550</v>
      </c>
      <c r="AZ136" s="2122" t="s">
        <v>436</v>
      </c>
      <c r="BA136" s="2795">
        <v>12</v>
      </c>
      <c r="BB136" s="2796" t="s">
        <v>36</v>
      </c>
      <c r="BC136" s="2797">
        <v>42984</v>
      </c>
      <c r="BD136" s="2798">
        <v>1</v>
      </c>
      <c r="BE136" s="2796" t="s">
        <v>35</v>
      </c>
      <c r="BF136" s="2799">
        <v>370</v>
      </c>
      <c r="BG136" s="2800"/>
      <c r="BH136" s="2801">
        <v>42984</v>
      </c>
      <c r="BI136" s="2797">
        <v>42984</v>
      </c>
      <c r="BJ136" s="2796">
        <v>2269</v>
      </c>
      <c r="BK136" s="2798">
        <v>1000</v>
      </c>
      <c r="BL136" s="2798">
        <f>(BK136-BD136*1000)</f>
        <v>0</v>
      </c>
      <c r="BM136" s="2802">
        <f>(BK136*BF136/1000)</f>
        <v>370</v>
      </c>
      <c r="BN136" s="2799">
        <f>(BM136*0.05)</f>
        <v>18.5</v>
      </c>
      <c r="BO136" s="2046" t="s">
        <v>8</v>
      </c>
      <c r="BP136" s="2024"/>
      <c r="BQ136" s="2930"/>
      <c r="BR136" s="3284"/>
      <c r="BS136" s="3285"/>
      <c r="BT136" s="3286" t="s">
        <v>14</v>
      </c>
      <c r="BU136" s="3286" t="s">
        <v>12</v>
      </c>
      <c r="BV136" s="3286"/>
      <c r="BW136" s="3287"/>
      <c r="BX136" s="3286" t="s">
        <v>15</v>
      </c>
      <c r="BY136" s="3286" t="s">
        <v>16</v>
      </c>
      <c r="BZ136" s="3286" t="s">
        <v>12</v>
      </c>
      <c r="CA136" s="3286" t="s">
        <v>12</v>
      </c>
      <c r="CB136" s="3287"/>
      <c r="CC136" s="3287"/>
      <c r="CD136" s="3287"/>
      <c r="CE136" s="3287"/>
      <c r="CF136" s="3286" t="s">
        <v>17</v>
      </c>
      <c r="CG136" s="3289"/>
      <c r="CI136" s="2258"/>
      <c r="CJ136" s="2259"/>
      <c r="CK136" s="2259"/>
      <c r="CL136" s="2260" t="s">
        <v>3</v>
      </c>
      <c r="CM136" s="2260" t="s">
        <v>18</v>
      </c>
      <c r="CN136" s="2260"/>
      <c r="CO136" s="2259"/>
      <c r="CP136" s="2260" t="s">
        <v>21</v>
      </c>
      <c r="CQ136" s="2260" t="s">
        <v>27</v>
      </c>
      <c r="CR136" s="2260" t="s">
        <v>28</v>
      </c>
      <c r="CS136" s="2259"/>
      <c r="CT136" s="2259"/>
      <c r="CU136" s="2259"/>
      <c r="CV136" s="2259"/>
      <c r="CW136" s="2260" t="s">
        <v>30</v>
      </c>
      <c r="CX136" s="2256"/>
      <c r="CY136" s="2246"/>
      <c r="CZ136" s="2246"/>
      <c r="DA136" s="4002"/>
      <c r="DB136" s="3997"/>
      <c r="DC136" s="2447"/>
      <c r="DD136" s="2448"/>
      <c r="DE136" s="2447"/>
      <c r="DF136" s="2447"/>
      <c r="DG136" s="2449"/>
      <c r="DH136" s="2450"/>
      <c r="DI136" s="2448"/>
      <c r="DJ136" s="2447"/>
      <c r="DK136" s="3951"/>
      <c r="DL136" s="2452"/>
      <c r="DM136" s="2453"/>
      <c r="DN136" s="2452"/>
      <c r="DO136" s="3952"/>
    </row>
    <row r="137" spans="51:119">
      <c r="AY137" s="2145" t="s">
        <v>644</v>
      </c>
      <c r="AZ137" s="2039" t="s">
        <v>436</v>
      </c>
      <c r="BA137" s="2038">
        <v>1</v>
      </c>
      <c r="BB137" s="2039">
        <v>4151</v>
      </c>
      <c r="BC137" s="2040">
        <v>42991</v>
      </c>
      <c r="BD137" s="2041">
        <v>5</v>
      </c>
      <c r="BE137" s="2039" t="s">
        <v>35</v>
      </c>
      <c r="BF137" s="2042">
        <v>263</v>
      </c>
      <c r="BG137" s="2043">
        <v>6011</v>
      </c>
      <c r="BH137" s="2044">
        <v>42998</v>
      </c>
      <c r="BI137" s="2040">
        <v>42992</v>
      </c>
      <c r="BJ137" s="2039">
        <v>9741</v>
      </c>
      <c r="BK137" s="2041">
        <v>5000</v>
      </c>
      <c r="BL137" s="2041">
        <f>(BK137-BD137*1000)</f>
        <v>0</v>
      </c>
      <c r="BM137" s="2045">
        <f>(BK137*BF137/1000)</f>
        <v>1315</v>
      </c>
      <c r="BN137" s="2042">
        <f>(BM137*0.05)</f>
        <v>65.75</v>
      </c>
      <c r="BO137" s="2059" t="s">
        <v>8</v>
      </c>
      <c r="BP137" s="2024"/>
      <c r="BQ137" s="2804"/>
      <c r="BR137" s="3290" t="s">
        <v>4</v>
      </c>
      <c r="BS137" s="3291" t="s">
        <v>18</v>
      </c>
      <c r="BT137" s="3292" t="s">
        <v>19</v>
      </c>
      <c r="BU137" s="3292" t="s">
        <v>19</v>
      </c>
      <c r="BV137" s="3292" t="s">
        <v>20</v>
      </c>
      <c r="BW137" s="3292" t="s">
        <v>21</v>
      </c>
      <c r="BX137" s="3292" t="s">
        <v>22</v>
      </c>
      <c r="BY137" s="3292" t="s">
        <v>19</v>
      </c>
      <c r="BZ137" s="3292" t="s">
        <v>23</v>
      </c>
      <c r="CA137" s="3292" t="s">
        <v>23</v>
      </c>
      <c r="CB137" s="3292" t="s">
        <v>24</v>
      </c>
      <c r="CC137" s="3292" t="s">
        <v>20</v>
      </c>
      <c r="CD137" s="3292" t="s">
        <v>25</v>
      </c>
      <c r="CE137" s="3292" t="s">
        <v>0</v>
      </c>
      <c r="CF137" s="3292" t="s">
        <v>11</v>
      </c>
      <c r="CG137" s="3294" t="s">
        <v>26</v>
      </c>
      <c r="CI137" s="2667" t="s">
        <v>656</v>
      </c>
      <c r="CJ137" s="2266" t="s">
        <v>99</v>
      </c>
      <c r="CK137" s="2276">
        <v>9</v>
      </c>
      <c r="CL137" s="2276" t="s">
        <v>101</v>
      </c>
      <c r="CM137" s="2277">
        <v>43126</v>
      </c>
      <c r="CN137" s="2276">
        <v>500</v>
      </c>
      <c r="CO137" s="2276" t="s">
        <v>96</v>
      </c>
      <c r="CP137" s="2278">
        <v>8.6999999999999993</v>
      </c>
      <c r="CQ137" s="2279">
        <v>43136</v>
      </c>
      <c r="CR137" s="2277">
        <v>43137</v>
      </c>
      <c r="CS137" s="2276">
        <v>50058</v>
      </c>
      <c r="CT137" s="2278">
        <v>504.28</v>
      </c>
      <c r="CU137" s="2280">
        <f>(CT137-CN137)</f>
        <v>4.2799999999999727</v>
      </c>
      <c r="CV137" s="2281">
        <f>(CT137*CP137)</f>
        <v>4387.235999999999</v>
      </c>
      <c r="CW137" s="2280">
        <f>(CV137*0.05)</f>
        <v>219.36179999999996</v>
      </c>
      <c r="CX137" s="2273"/>
      <c r="CY137" s="2246"/>
      <c r="CZ137" s="2246"/>
      <c r="DA137" s="2246"/>
      <c r="DB137" s="2246"/>
      <c r="DC137" s="2246"/>
      <c r="DD137" s="2246"/>
      <c r="DE137" s="2246"/>
      <c r="DF137" s="2246"/>
      <c r="DG137" s="2246"/>
      <c r="DH137" s="2246"/>
      <c r="DI137" s="2246"/>
      <c r="DJ137" s="2246"/>
      <c r="DK137" s="2246"/>
      <c r="DL137" s="2246"/>
      <c r="DM137" s="2246"/>
      <c r="DN137" s="2246"/>
      <c r="DO137" s="2246"/>
    </row>
    <row r="138" spans="51:119" ht="24" thickBot="1">
      <c r="AY138" s="2143" t="s">
        <v>493</v>
      </c>
      <c r="AZ138" s="2039" t="s">
        <v>436</v>
      </c>
      <c r="BA138" s="2076">
        <v>11</v>
      </c>
      <c r="BB138" s="2052">
        <v>18327</v>
      </c>
      <c r="BC138" s="2057">
        <v>42992</v>
      </c>
      <c r="BD138" s="2055">
        <v>80</v>
      </c>
      <c r="BE138" s="2052" t="s">
        <v>35</v>
      </c>
      <c r="BF138" s="2058">
        <v>260</v>
      </c>
      <c r="BG138" s="2077">
        <v>1010505</v>
      </c>
      <c r="BH138" s="2078">
        <v>43003</v>
      </c>
      <c r="BI138" s="2057">
        <v>42999</v>
      </c>
      <c r="BJ138" s="2052">
        <v>9749</v>
      </c>
      <c r="BK138" s="2055">
        <v>10000</v>
      </c>
      <c r="BL138" s="2055">
        <f>(BK138-BD138*1000)</f>
        <v>-70000</v>
      </c>
      <c r="BM138" s="2056">
        <f>(BK138*BF138/1000)</f>
        <v>2600</v>
      </c>
      <c r="BN138" s="2058">
        <f>(BM138*0.05)</f>
        <v>130</v>
      </c>
      <c r="BO138" s="2059" t="s">
        <v>8</v>
      </c>
      <c r="BP138" s="2024"/>
      <c r="BQ138" s="2804"/>
      <c r="BR138" s="3295"/>
      <c r="BS138" s="3296"/>
      <c r="BT138" s="3292" t="s">
        <v>3</v>
      </c>
      <c r="BU138" s="3292" t="s">
        <v>18</v>
      </c>
      <c r="BV138" s="3292"/>
      <c r="BW138" s="3297"/>
      <c r="BX138" s="3292" t="s">
        <v>21</v>
      </c>
      <c r="BY138" s="3292" t="s">
        <v>3</v>
      </c>
      <c r="BZ138" s="3292" t="s">
        <v>27</v>
      </c>
      <c r="CA138" s="3292" t="s">
        <v>28</v>
      </c>
      <c r="CB138" s="3297"/>
      <c r="CC138" s="3297"/>
      <c r="CD138" s="3297"/>
      <c r="CE138" s="3297"/>
      <c r="CF138" s="3292" t="s">
        <v>30</v>
      </c>
      <c r="CG138" s="3294"/>
      <c r="CI138" s="2467" t="s">
        <v>656</v>
      </c>
      <c r="CJ138" s="2275" t="s">
        <v>99</v>
      </c>
      <c r="CK138" s="2276">
        <v>10</v>
      </c>
      <c r="CL138" s="2276" t="s">
        <v>101</v>
      </c>
      <c r="CM138" s="2277">
        <v>43126</v>
      </c>
      <c r="CN138" s="2276">
        <v>500</v>
      </c>
      <c r="CO138" s="2276" t="s">
        <v>96</v>
      </c>
      <c r="CP138" s="2278">
        <v>8.6999999999999993</v>
      </c>
      <c r="CQ138" s="2279">
        <v>43150</v>
      </c>
      <c r="CR138" s="2277">
        <v>43152</v>
      </c>
      <c r="CS138" s="2276">
        <v>50243</v>
      </c>
      <c r="CT138" s="2278">
        <v>503.28</v>
      </c>
      <c r="CU138" s="2280">
        <f>(CT138-CN138)</f>
        <v>3.2799999999999727</v>
      </c>
      <c r="CV138" s="2281">
        <f>(CT138*CP138)</f>
        <v>4378.5359999999991</v>
      </c>
      <c r="CW138" s="2280">
        <f>(CV138*0.05)</f>
        <v>218.92679999999996</v>
      </c>
      <c r="CX138" s="3080"/>
      <c r="CY138" s="2246"/>
      <c r="CZ138" s="2246"/>
      <c r="DA138" s="2387" t="s">
        <v>958</v>
      </c>
      <c r="DB138" s="2246"/>
      <c r="DC138" s="2246" t="s">
        <v>959</v>
      </c>
      <c r="DD138" s="2246"/>
      <c r="DE138" s="2361"/>
      <c r="DF138" s="2246"/>
      <c r="DG138" s="2246"/>
      <c r="DH138" s="2246"/>
      <c r="DI138" s="2246"/>
      <c r="DJ138" s="2246"/>
      <c r="DK138" s="2246"/>
      <c r="DL138" s="2246"/>
      <c r="DM138" s="2246"/>
      <c r="DN138" s="2246"/>
      <c r="DO138" s="2246"/>
    </row>
    <row r="139" spans="51:119" ht="15" thickBot="1">
      <c r="AY139" s="2123" t="s">
        <v>550</v>
      </c>
      <c r="AZ139" s="2188" t="s">
        <v>436</v>
      </c>
      <c r="BA139" s="2788">
        <v>13</v>
      </c>
      <c r="BB139" s="2188" t="s">
        <v>36</v>
      </c>
      <c r="BC139" s="2193">
        <v>42993</v>
      </c>
      <c r="BD139" s="2191">
        <v>1</v>
      </c>
      <c r="BE139" s="2188" t="s">
        <v>35</v>
      </c>
      <c r="BF139" s="2194">
        <v>370</v>
      </c>
      <c r="BG139" s="2789"/>
      <c r="BH139" s="2790">
        <v>42993</v>
      </c>
      <c r="BI139" s="2193">
        <v>42993</v>
      </c>
      <c r="BJ139" s="2188">
        <v>2310</v>
      </c>
      <c r="BK139" s="2191">
        <v>1000</v>
      </c>
      <c r="BL139" s="2191">
        <f>(BK139-BD139*1000)</f>
        <v>0</v>
      </c>
      <c r="BM139" s="2192">
        <f>(BK139*BF139/1000)</f>
        <v>370</v>
      </c>
      <c r="BN139" s="2194">
        <f>(BM139*0.05)</f>
        <v>18.5</v>
      </c>
      <c r="BO139" s="2059" t="s">
        <v>8</v>
      </c>
      <c r="BP139" s="2024"/>
      <c r="BQ139" s="2933"/>
      <c r="BR139" s="2955"/>
      <c r="BS139" s="2195"/>
      <c r="BT139" s="2196"/>
      <c r="BU139" s="2197"/>
      <c r="BV139" s="2196"/>
      <c r="BW139" s="2197"/>
      <c r="BX139" s="2196"/>
      <c r="BY139" s="2197"/>
      <c r="BZ139" s="2197"/>
      <c r="CA139" s="2197"/>
      <c r="CB139" s="2197"/>
      <c r="CC139" s="2197"/>
      <c r="CD139" s="2197"/>
      <c r="CE139" s="2197"/>
      <c r="CF139" s="2197"/>
      <c r="CG139" s="2142"/>
      <c r="CI139" s="2288"/>
      <c r="CJ139" s="2313"/>
      <c r="CK139" s="2313"/>
      <c r="CL139" s="2313"/>
      <c r="CM139" s="2313"/>
      <c r="CN139" s="2313"/>
      <c r="CO139" s="2313"/>
      <c r="CP139" s="2313"/>
      <c r="CQ139" s="2313"/>
      <c r="CR139" s="2313"/>
      <c r="CS139" s="2313"/>
      <c r="CT139" s="2313"/>
      <c r="CU139" s="2313"/>
      <c r="CV139" s="2313"/>
      <c r="CW139" s="2313"/>
      <c r="CX139" s="3083"/>
      <c r="CY139" s="2246"/>
      <c r="CZ139" s="3034"/>
      <c r="DA139" s="3988"/>
      <c r="DB139" s="3957"/>
      <c r="DC139" s="3958" t="s">
        <v>14</v>
      </c>
      <c r="DD139" s="3958" t="s">
        <v>12</v>
      </c>
      <c r="DE139" s="3958"/>
      <c r="DF139" s="3959"/>
      <c r="DG139" s="3958" t="s">
        <v>15</v>
      </c>
      <c r="DH139" s="3960" t="s">
        <v>12</v>
      </c>
      <c r="DI139" s="3961" t="s">
        <v>12</v>
      </c>
      <c r="DJ139" s="3959"/>
      <c r="DK139" s="3959"/>
      <c r="DL139" s="3959"/>
      <c r="DM139" s="3959"/>
      <c r="DN139" s="3962" t="s">
        <v>17</v>
      </c>
      <c r="DO139" s="3960"/>
    </row>
    <row r="140" spans="51:119" ht="15" thickBot="1">
      <c r="AY140" s="2023"/>
      <c r="AZ140" s="2091"/>
      <c r="BA140" s="2091"/>
      <c r="BB140" s="2091"/>
      <c r="BC140" s="2091"/>
      <c r="BD140" s="2091"/>
      <c r="BE140" s="2091"/>
      <c r="BF140" s="2091"/>
      <c r="BG140" s="2091"/>
      <c r="BH140" s="2873"/>
      <c r="BI140" s="2091"/>
      <c r="BJ140" s="2091"/>
      <c r="BK140" s="2091"/>
      <c r="BL140" s="2091"/>
      <c r="BM140" s="2091"/>
      <c r="BN140" s="2091"/>
      <c r="BO140" s="2059"/>
      <c r="BP140" s="2024"/>
      <c r="BQ140" s="3895"/>
      <c r="BR140" s="2658" t="s">
        <v>436</v>
      </c>
      <c r="BS140" s="2198">
        <v>1</v>
      </c>
      <c r="BT140" s="2122">
        <v>15762</v>
      </c>
      <c r="BU140" s="2174">
        <v>42668</v>
      </c>
      <c r="BV140" s="2172">
        <v>50</v>
      </c>
      <c r="BW140" s="2122" t="s">
        <v>35</v>
      </c>
      <c r="BX140" s="2175">
        <v>255</v>
      </c>
      <c r="BY140" s="2199"/>
      <c r="BZ140" s="2200">
        <v>42675</v>
      </c>
      <c r="CA140" s="2174">
        <v>42671</v>
      </c>
      <c r="CB140" s="2122">
        <v>9038</v>
      </c>
      <c r="CC140" s="2172">
        <v>50000</v>
      </c>
      <c r="CD140" s="2172">
        <f t="shared" ref="CD140:CD171" si="47">(CC140-BV140*1000)</f>
        <v>0</v>
      </c>
      <c r="CE140" s="2173">
        <f t="shared" ref="CE140:CE171" si="48">(CC140*BX140/1000)</f>
        <v>12750</v>
      </c>
      <c r="CF140" s="2175">
        <f t="shared" ref="CF140:CF171" si="49">(CE140*0.05)</f>
        <v>637.5</v>
      </c>
      <c r="CG140" s="2201"/>
      <c r="CI140" s="2314"/>
      <c r="CJ140" s="2315"/>
      <c r="CK140" s="2315"/>
      <c r="CL140" s="2315"/>
      <c r="CM140" s="2315"/>
      <c r="CN140" s="2315"/>
      <c r="CO140" s="2315"/>
      <c r="CP140" s="2315"/>
      <c r="CQ140" s="2315"/>
      <c r="CR140" s="2315"/>
      <c r="CS140" s="2315"/>
      <c r="CT140" s="2315"/>
      <c r="CU140" s="2315"/>
      <c r="CV140" s="2686">
        <f>SUM(CV137:CV139)</f>
        <v>8765.7719999999972</v>
      </c>
      <c r="CW140" s="2686">
        <f>SUM(CW137:CW139)</f>
        <v>438.28859999999992</v>
      </c>
      <c r="CX140" s="3081"/>
      <c r="CY140" s="2246"/>
      <c r="CZ140" s="2349"/>
      <c r="DA140" s="3989" t="s">
        <v>4</v>
      </c>
      <c r="DB140" s="2368" t="s">
        <v>18</v>
      </c>
      <c r="DC140" s="3963" t="s">
        <v>19</v>
      </c>
      <c r="DD140" s="3963" t="s">
        <v>19</v>
      </c>
      <c r="DE140" s="3963" t="s">
        <v>20</v>
      </c>
      <c r="DF140" s="3963" t="s">
        <v>21</v>
      </c>
      <c r="DG140" s="3963" t="s">
        <v>22</v>
      </c>
      <c r="DH140" s="3964" t="s">
        <v>23</v>
      </c>
      <c r="DI140" s="3947" t="s">
        <v>23</v>
      </c>
      <c r="DJ140" s="3963" t="s">
        <v>24</v>
      </c>
      <c r="DK140" s="3963" t="s">
        <v>20</v>
      </c>
      <c r="DL140" s="3963" t="s">
        <v>25</v>
      </c>
      <c r="DM140" s="3963" t="s">
        <v>0</v>
      </c>
      <c r="DN140" s="3965" t="s">
        <v>11</v>
      </c>
      <c r="DO140" s="3964" t="s">
        <v>26</v>
      </c>
    </row>
    <row r="141" spans="51:119" ht="15" thickBot="1">
      <c r="AY141" s="2082"/>
      <c r="AZ141" s="2083"/>
      <c r="BA141" s="2083"/>
      <c r="BB141" s="2083"/>
      <c r="BC141" s="2083"/>
      <c r="BD141" s="2084"/>
      <c r="BE141" s="2085"/>
      <c r="BF141" s="2085"/>
      <c r="BG141" s="2085"/>
      <c r="BH141" s="2089"/>
      <c r="BI141" s="2085"/>
      <c r="BJ141" s="2086"/>
      <c r="BK141" s="2087"/>
      <c r="BL141" s="2085"/>
      <c r="BM141" s="2088">
        <f>SUM(BM136:BM140)</f>
        <v>4655</v>
      </c>
      <c r="BN141" s="2088">
        <f>(BM141*0.05)</f>
        <v>232.75</v>
      </c>
      <c r="BO141" s="2090"/>
      <c r="BP141" s="2024"/>
      <c r="BQ141" s="2939"/>
      <c r="BR141" s="2037" t="s">
        <v>495</v>
      </c>
      <c r="BS141" s="2038">
        <v>2</v>
      </c>
      <c r="BT141" s="2039">
        <v>15762</v>
      </c>
      <c r="BU141" s="2040">
        <v>42668</v>
      </c>
      <c r="BV141" s="2041">
        <v>70</v>
      </c>
      <c r="BW141" s="2039" t="s">
        <v>35</v>
      </c>
      <c r="BX141" s="2042">
        <v>195</v>
      </c>
      <c r="BY141" s="2043"/>
      <c r="BZ141" s="2044">
        <v>42675</v>
      </c>
      <c r="CA141" s="2040">
        <v>42671</v>
      </c>
      <c r="CB141" s="2039">
        <v>9038</v>
      </c>
      <c r="CC141" s="2041">
        <v>57600</v>
      </c>
      <c r="CD141" s="2041">
        <f t="shared" si="47"/>
        <v>-12400</v>
      </c>
      <c r="CE141" s="2045">
        <f t="shared" si="48"/>
        <v>11232</v>
      </c>
      <c r="CF141" s="2042">
        <f t="shared" si="49"/>
        <v>561.6</v>
      </c>
      <c r="CG141" s="2177"/>
      <c r="CI141" s="2246"/>
      <c r="CJ141" s="2246"/>
      <c r="CK141" s="2246"/>
      <c r="CL141" s="2246"/>
      <c r="CM141" s="2246"/>
      <c r="CN141" s="2246"/>
      <c r="CO141" s="2246"/>
      <c r="CP141" s="2246"/>
      <c r="CQ141" s="2246"/>
      <c r="CR141" s="2246"/>
      <c r="CS141" s="2246"/>
      <c r="CT141" s="2246"/>
      <c r="CU141" s="2246"/>
      <c r="CV141" s="2246"/>
      <c r="CW141" s="2246"/>
      <c r="CX141" s="2246"/>
      <c r="CY141" s="2246"/>
      <c r="CZ141" s="3035"/>
      <c r="DA141" s="4000"/>
      <c r="DB141" s="3966"/>
      <c r="DC141" s="3963" t="s">
        <v>3</v>
      </c>
      <c r="DD141" s="3963" t="s">
        <v>18</v>
      </c>
      <c r="DE141" s="3963"/>
      <c r="DF141" s="3967"/>
      <c r="DG141" s="3963" t="s">
        <v>21</v>
      </c>
      <c r="DH141" s="3964" t="s">
        <v>27</v>
      </c>
      <c r="DI141" s="3947" t="s">
        <v>28</v>
      </c>
      <c r="DJ141" s="3967"/>
      <c r="DK141" s="3967"/>
      <c r="DL141" s="3967"/>
      <c r="DM141" s="3967"/>
      <c r="DN141" s="3965" t="s">
        <v>30</v>
      </c>
      <c r="DO141" s="3964"/>
    </row>
    <row r="142" spans="51:119" ht="18.600000000000001" thickBot="1">
      <c r="AY142" s="2024"/>
      <c r="AZ142" s="2024"/>
      <c r="BA142" s="2024"/>
      <c r="BB142" s="2024"/>
      <c r="BC142" s="2024"/>
      <c r="BD142" s="2024"/>
      <c r="BE142" s="2024"/>
      <c r="BF142" s="2024"/>
      <c r="BG142" s="2024"/>
      <c r="BH142" s="3602"/>
      <c r="BI142" s="2024"/>
      <c r="BJ142" s="2024"/>
      <c r="BK142" s="2024"/>
      <c r="BL142" s="2024"/>
      <c r="BM142" s="2024"/>
      <c r="BN142" s="2024"/>
      <c r="BO142" s="2024"/>
      <c r="BP142" s="2024"/>
      <c r="BQ142" s="2937"/>
      <c r="BR142" s="2037" t="s">
        <v>495</v>
      </c>
      <c r="BS142" s="2038">
        <v>2</v>
      </c>
      <c r="BT142" s="2039">
        <v>15762</v>
      </c>
      <c r="BU142" s="2040">
        <v>42668</v>
      </c>
      <c r="BV142" s="2202">
        <v>12.4</v>
      </c>
      <c r="BW142" s="2052" t="s">
        <v>35</v>
      </c>
      <c r="BX142" s="2058">
        <v>195</v>
      </c>
      <c r="BY142" s="2077"/>
      <c r="BZ142" s="2078">
        <v>42675</v>
      </c>
      <c r="CA142" s="2057">
        <v>42671</v>
      </c>
      <c r="CB142" s="2052">
        <v>9040</v>
      </c>
      <c r="CC142" s="2055">
        <v>12800</v>
      </c>
      <c r="CD142" s="2041">
        <f t="shared" si="47"/>
        <v>400</v>
      </c>
      <c r="CE142" s="2045">
        <f t="shared" si="48"/>
        <v>2496</v>
      </c>
      <c r="CF142" s="2042">
        <f t="shared" si="49"/>
        <v>124.80000000000001</v>
      </c>
      <c r="CG142" s="2150"/>
      <c r="CI142" s="2250" t="s">
        <v>679</v>
      </c>
      <c r="CJ142" s="2246"/>
      <c r="CK142" s="2246"/>
      <c r="CL142" s="2246"/>
      <c r="CM142" s="2246"/>
      <c r="CN142" s="2246"/>
      <c r="CO142" s="2246"/>
      <c r="CP142" s="2246"/>
      <c r="CQ142" s="2246"/>
      <c r="CR142" s="2246"/>
      <c r="CS142" s="2246"/>
      <c r="CT142" s="2246"/>
      <c r="CU142" s="2246"/>
      <c r="CV142" s="2246"/>
      <c r="CW142" s="2246"/>
      <c r="CX142" s="3082"/>
      <c r="CY142" s="2246"/>
      <c r="CZ142" s="3036"/>
      <c r="DA142" s="4003" t="s">
        <v>1130</v>
      </c>
      <c r="DB142" s="2761">
        <v>2</v>
      </c>
      <c r="DC142" s="2762">
        <v>98176</v>
      </c>
      <c r="DD142" s="2763">
        <v>43948</v>
      </c>
      <c r="DE142" s="2764">
        <v>200</v>
      </c>
      <c r="DF142" s="2762" t="s">
        <v>96</v>
      </c>
      <c r="DG142" s="2325">
        <v>9.61</v>
      </c>
      <c r="DH142" s="2766">
        <v>43951</v>
      </c>
      <c r="DI142" s="2763">
        <v>43951</v>
      </c>
      <c r="DJ142" s="2767">
        <v>58297</v>
      </c>
      <c r="DK142" s="2325">
        <v>222.31</v>
      </c>
      <c r="DL142" s="2325">
        <f t="shared" ref="DL142:DL148" si="50">(DK142-DE142)</f>
        <v>22.310000000000002</v>
      </c>
      <c r="DM142" s="2326">
        <f t="shared" ref="DM142:DM148" si="51">(DK142*DG142)</f>
        <v>2136.3991000000001</v>
      </c>
      <c r="DN142" s="2325">
        <f t="shared" ref="DN142:DN148" si="52">(DM142*0.03)</f>
        <v>64.091972999999996</v>
      </c>
      <c r="DO142" s="3968"/>
    </row>
    <row r="143" spans="51:119">
      <c r="AY143" s="2024"/>
      <c r="AZ143" s="2024"/>
      <c r="BA143" s="2024"/>
      <c r="BB143" s="2024"/>
      <c r="BC143" s="2024"/>
      <c r="BD143" s="2024"/>
      <c r="BE143" s="2024"/>
      <c r="BF143" s="2024"/>
      <c r="BG143" s="2024"/>
      <c r="BH143" s="3602"/>
      <c r="BI143" s="2024"/>
      <c r="BJ143" s="2024"/>
      <c r="BK143" s="2024"/>
      <c r="BL143" s="2024"/>
      <c r="BM143" s="2024"/>
      <c r="BN143" s="2024"/>
      <c r="BO143" s="2024"/>
      <c r="BP143" s="2024"/>
      <c r="BQ143" s="2837"/>
      <c r="BR143" s="2037" t="s">
        <v>495</v>
      </c>
      <c r="BS143" s="2038">
        <v>3</v>
      </c>
      <c r="BT143" s="2039">
        <v>16975</v>
      </c>
      <c r="BU143" s="2040">
        <v>42822</v>
      </c>
      <c r="BV143" s="2041">
        <v>35</v>
      </c>
      <c r="BW143" s="2039" t="s">
        <v>35</v>
      </c>
      <c r="BX143" s="2042">
        <v>400</v>
      </c>
      <c r="BY143" s="2039">
        <v>1010506</v>
      </c>
      <c r="BZ143" s="2044">
        <v>42832</v>
      </c>
      <c r="CA143" s="2040">
        <v>42832</v>
      </c>
      <c r="CB143" s="2039">
        <v>9555</v>
      </c>
      <c r="CC143" s="2041">
        <v>35000</v>
      </c>
      <c r="CD143" s="2041">
        <f t="shared" si="47"/>
        <v>0</v>
      </c>
      <c r="CE143" s="2045">
        <f t="shared" si="48"/>
        <v>14000</v>
      </c>
      <c r="CF143" s="2042">
        <f t="shared" si="49"/>
        <v>700</v>
      </c>
      <c r="CG143" s="2150"/>
      <c r="CI143" s="2251"/>
      <c r="CJ143" s="2252"/>
      <c r="CK143" s="2252"/>
      <c r="CL143" s="2253" t="s">
        <v>14</v>
      </c>
      <c r="CM143" s="2253" t="s">
        <v>12</v>
      </c>
      <c r="CN143" s="2253"/>
      <c r="CO143" s="2252"/>
      <c r="CP143" s="2253" t="s">
        <v>15</v>
      </c>
      <c r="CQ143" s="2253" t="s">
        <v>12</v>
      </c>
      <c r="CR143" s="2253" t="s">
        <v>12</v>
      </c>
      <c r="CS143" s="2252"/>
      <c r="CT143" s="2252"/>
      <c r="CU143" s="2252"/>
      <c r="CV143" s="2252"/>
      <c r="CW143" s="2253" t="s">
        <v>17</v>
      </c>
      <c r="CX143" s="2254"/>
      <c r="CY143" s="2246"/>
      <c r="CZ143" s="2385"/>
      <c r="DA143" s="4004" t="s">
        <v>1132</v>
      </c>
      <c r="DB143" s="2308">
        <v>2</v>
      </c>
      <c r="DC143" s="2291">
        <v>98176</v>
      </c>
      <c r="DD143" s="2292">
        <v>43948</v>
      </c>
      <c r="DE143" s="3716">
        <v>100</v>
      </c>
      <c r="DF143" s="2291" t="s">
        <v>96</v>
      </c>
      <c r="DG143" s="2294">
        <v>9.61</v>
      </c>
      <c r="DH143" s="2311">
        <v>43951</v>
      </c>
      <c r="DI143" s="2292">
        <v>43951</v>
      </c>
      <c r="DJ143" s="3717">
        <v>58297</v>
      </c>
      <c r="DK143" s="2294">
        <v>113.06</v>
      </c>
      <c r="DL143" s="2294">
        <f t="shared" si="50"/>
        <v>13.060000000000002</v>
      </c>
      <c r="DM143" s="2296">
        <f t="shared" si="51"/>
        <v>1086.5065999999999</v>
      </c>
      <c r="DN143" s="2294">
        <f t="shared" si="52"/>
        <v>32.595197999999996</v>
      </c>
      <c r="DO143" s="2431"/>
    </row>
    <row r="144" spans="51:119" ht="18.600000000000001" thickBot="1">
      <c r="AY144" s="2028" t="s">
        <v>569</v>
      </c>
      <c r="AZ144" s="2024"/>
      <c r="BA144" s="2024"/>
      <c r="BB144" s="2024"/>
      <c r="BC144" s="2024"/>
      <c r="BD144" s="2024"/>
      <c r="BE144" s="2024"/>
      <c r="BF144" s="2024"/>
      <c r="BG144" s="2024"/>
      <c r="BH144" s="3602"/>
      <c r="BI144" s="2024"/>
      <c r="BJ144" s="2024"/>
      <c r="BK144" s="2024"/>
      <c r="BL144" s="2024"/>
      <c r="BM144" s="2024"/>
      <c r="BN144" s="2024"/>
      <c r="BO144" s="2029"/>
      <c r="BP144" s="2024"/>
      <c r="BQ144" s="2837"/>
      <c r="BR144" s="2037" t="s">
        <v>495</v>
      </c>
      <c r="BS144" s="2038">
        <v>4</v>
      </c>
      <c r="BT144" s="2039">
        <v>17168</v>
      </c>
      <c r="BU144" s="2040">
        <v>42850</v>
      </c>
      <c r="BV144" s="2041">
        <v>39</v>
      </c>
      <c r="BW144" s="2039" t="s">
        <v>35</v>
      </c>
      <c r="BX144" s="2042">
        <v>400</v>
      </c>
      <c r="BY144" s="2039">
        <v>1010506</v>
      </c>
      <c r="BZ144" s="2044">
        <v>42857</v>
      </c>
      <c r="CA144" s="2040">
        <v>42858</v>
      </c>
      <c r="CB144" s="2039">
        <v>9579</v>
      </c>
      <c r="CC144" s="2041">
        <v>39000</v>
      </c>
      <c r="CD144" s="2041">
        <f t="shared" si="47"/>
        <v>0</v>
      </c>
      <c r="CE144" s="2045">
        <f t="shared" si="48"/>
        <v>15600</v>
      </c>
      <c r="CF144" s="2042">
        <f t="shared" si="49"/>
        <v>780</v>
      </c>
      <c r="CG144" s="2150"/>
      <c r="CI144" s="2255" t="s">
        <v>3</v>
      </c>
      <c r="CJ144" s="2256" t="s">
        <v>4</v>
      </c>
      <c r="CK144" s="3947" t="s">
        <v>967</v>
      </c>
      <c r="CL144" s="2257" t="s">
        <v>19</v>
      </c>
      <c r="CM144" s="2257" t="s">
        <v>19</v>
      </c>
      <c r="CN144" s="2257" t="s">
        <v>20</v>
      </c>
      <c r="CO144" s="2257" t="s">
        <v>21</v>
      </c>
      <c r="CP144" s="2257" t="s">
        <v>22</v>
      </c>
      <c r="CQ144" s="2257" t="s">
        <v>23</v>
      </c>
      <c r="CR144" s="2257" t="s">
        <v>23</v>
      </c>
      <c r="CS144" s="2257" t="s">
        <v>24</v>
      </c>
      <c r="CT144" s="2257" t="s">
        <v>20</v>
      </c>
      <c r="CU144" s="2257" t="s">
        <v>25</v>
      </c>
      <c r="CV144" s="2257" t="s">
        <v>0</v>
      </c>
      <c r="CW144" s="2257" t="s">
        <v>11</v>
      </c>
      <c r="CX144" s="2257" t="s">
        <v>26</v>
      </c>
      <c r="CY144" s="2246"/>
      <c r="CZ144" s="2385"/>
      <c r="DA144" s="4005" t="s">
        <v>1133</v>
      </c>
      <c r="DB144" s="2752">
        <v>2</v>
      </c>
      <c r="DC144" s="2351">
        <v>98176</v>
      </c>
      <c r="DD144" s="2354">
        <v>43948</v>
      </c>
      <c r="DE144" s="3614">
        <v>100</v>
      </c>
      <c r="DF144" s="2351" t="s">
        <v>96</v>
      </c>
      <c r="DG144" s="2332">
        <v>9.61</v>
      </c>
      <c r="DH144" s="2353">
        <v>43951</v>
      </c>
      <c r="DI144" s="2292">
        <v>43951</v>
      </c>
      <c r="DJ144" s="2355">
        <v>58297</v>
      </c>
      <c r="DK144" s="2332">
        <v>107.54</v>
      </c>
      <c r="DL144" s="2332">
        <f t="shared" si="50"/>
        <v>7.5400000000000063</v>
      </c>
      <c r="DM144" s="2333">
        <f t="shared" si="51"/>
        <v>1033.4594</v>
      </c>
      <c r="DN144" s="2332">
        <f t="shared" si="52"/>
        <v>31.003781999999998</v>
      </c>
      <c r="DO144" s="2431"/>
    </row>
    <row r="145" spans="51:119" ht="15" thickBot="1">
      <c r="AY145" s="2030"/>
      <c r="AZ145" s="3898"/>
      <c r="BA145" s="3898"/>
      <c r="BB145" s="3899" t="s">
        <v>14</v>
      </c>
      <c r="BC145" s="3899" t="s">
        <v>12</v>
      </c>
      <c r="BD145" s="3899"/>
      <c r="BE145" s="3898"/>
      <c r="BF145" s="3899" t="s">
        <v>15</v>
      </c>
      <c r="BG145" s="3899" t="s">
        <v>16</v>
      </c>
      <c r="BH145" s="3899" t="s">
        <v>12</v>
      </c>
      <c r="BI145" s="3899" t="s">
        <v>12</v>
      </c>
      <c r="BJ145" s="3898"/>
      <c r="BK145" s="3898"/>
      <c r="BL145" s="3898"/>
      <c r="BM145" s="3898"/>
      <c r="BN145" s="3899" t="s">
        <v>17</v>
      </c>
      <c r="BO145" s="3899"/>
      <c r="BP145" s="2024"/>
      <c r="BQ145" s="2938"/>
      <c r="BR145" s="2037" t="s">
        <v>495</v>
      </c>
      <c r="BS145" s="2038">
        <v>5</v>
      </c>
      <c r="BT145" s="2039" t="s">
        <v>78</v>
      </c>
      <c r="BU145" s="2040">
        <v>42874</v>
      </c>
      <c r="BV145" s="2041">
        <v>15</v>
      </c>
      <c r="BW145" s="2039" t="s">
        <v>35</v>
      </c>
      <c r="BX145" s="2042">
        <v>400</v>
      </c>
      <c r="BY145" s="2039">
        <v>1010506</v>
      </c>
      <c r="BZ145" s="2044">
        <v>42874</v>
      </c>
      <c r="CA145" s="2040">
        <v>42874</v>
      </c>
      <c r="CB145" s="2039">
        <v>9598</v>
      </c>
      <c r="CC145" s="2041">
        <v>14000</v>
      </c>
      <c r="CD145" s="2041">
        <f t="shared" si="47"/>
        <v>-1000</v>
      </c>
      <c r="CE145" s="2045">
        <f t="shared" si="48"/>
        <v>5600</v>
      </c>
      <c r="CF145" s="2042">
        <f t="shared" si="49"/>
        <v>280</v>
      </c>
      <c r="CG145" s="2150"/>
      <c r="CI145" s="2258"/>
      <c r="CJ145" s="2259"/>
      <c r="CK145" s="2259"/>
      <c r="CL145" s="2260" t="s">
        <v>3</v>
      </c>
      <c r="CM145" s="2260" t="s">
        <v>18</v>
      </c>
      <c r="CN145" s="2260"/>
      <c r="CO145" s="2259"/>
      <c r="CP145" s="2260" t="s">
        <v>21</v>
      </c>
      <c r="CQ145" s="2260" t="s">
        <v>27</v>
      </c>
      <c r="CR145" s="2260" t="s">
        <v>28</v>
      </c>
      <c r="CS145" s="2259"/>
      <c r="CT145" s="2259"/>
      <c r="CU145" s="2259"/>
      <c r="CV145" s="2259"/>
      <c r="CW145" s="2260" t="s">
        <v>30</v>
      </c>
      <c r="CX145" s="2256"/>
      <c r="CY145" s="2246"/>
      <c r="CZ145" s="2385"/>
      <c r="DA145" s="4006" t="s">
        <v>1130</v>
      </c>
      <c r="DB145" s="2438">
        <v>3</v>
      </c>
      <c r="DC145" s="2285">
        <v>98522</v>
      </c>
      <c r="DD145" s="2287">
        <v>43958</v>
      </c>
      <c r="DE145" s="2342">
        <v>1000</v>
      </c>
      <c r="DF145" s="2285" t="s">
        <v>96</v>
      </c>
      <c r="DG145" s="2280">
        <v>9.61</v>
      </c>
      <c r="DH145" s="2344">
        <v>43966</v>
      </c>
      <c r="DI145" s="2287">
        <v>43963</v>
      </c>
      <c r="DJ145" s="2345">
        <v>58383</v>
      </c>
      <c r="DK145" s="2280">
        <v>1021</v>
      </c>
      <c r="DL145" s="2280">
        <f t="shared" si="50"/>
        <v>21</v>
      </c>
      <c r="DM145" s="2281">
        <f t="shared" si="51"/>
        <v>9811.81</v>
      </c>
      <c r="DN145" s="2280">
        <f t="shared" si="52"/>
        <v>294.35429999999997</v>
      </c>
      <c r="DO145" s="3979"/>
    </row>
    <row r="146" spans="51:119">
      <c r="AY146" s="2032" t="s">
        <v>3</v>
      </c>
      <c r="AZ146" s="3292" t="s">
        <v>4</v>
      </c>
      <c r="BA146" s="3890" t="s">
        <v>18</v>
      </c>
      <c r="BB146" s="3890" t="s">
        <v>19</v>
      </c>
      <c r="BC146" s="3890" t="s">
        <v>19</v>
      </c>
      <c r="BD146" s="3890" t="s">
        <v>20</v>
      </c>
      <c r="BE146" s="3890" t="s">
        <v>21</v>
      </c>
      <c r="BF146" s="3890" t="s">
        <v>22</v>
      </c>
      <c r="BG146" s="3890" t="s">
        <v>19</v>
      </c>
      <c r="BH146" s="3890" t="s">
        <v>23</v>
      </c>
      <c r="BI146" s="3890" t="s">
        <v>23</v>
      </c>
      <c r="BJ146" s="3890" t="s">
        <v>24</v>
      </c>
      <c r="BK146" s="3890" t="s">
        <v>20</v>
      </c>
      <c r="BL146" s="3890" t="s">
        <v>25</v>
      </c>
      <c r="BM146" s="3890" t="s">
        <v>0</v>
      </c>
      <c r="BN146" s="3890" t="s">
        <v>11</v>
      </c>
      <c r="BO146" s="3890" t="s">
        <v>26</v>
      </c>
      <c r="BP146" s="2024"/>
      <c r="BQ146" s="2939"/>
      <c r="BR146" s="2037" t="s">
        <v>495</v>
      </c>
      <c r="BS146" s="2038">
        <v>6</v>
      </c>
      <c r="BT146" s="2039">
        <v>17586</v>
      </c>
      <c r="BU146" s="2040">
        <v>42913</v>
      </c>
      <c r="BV146" s="2041">
        <v>45</v>
      </c>
      <c r="BW146" s="2039" t="s">
        <v>35</v>
      </c>
      <c r="BX146" s="2042">
        <v>400</v>
      </c>
      <c r="BY146" s="2039">
        <v>1010506</v>
      </c>
      <c r="BZ146" s="2044">
        <v>42931</v>
      </c>
      <c r="CA146" s="2040">
        <v>42923</v>
      </c>
      <c r="CB146" s="2039">
        <v>9645</v>
      </c>
      <c r="CC146" s="2041">
        <v>45000</v>
      </c>
      <c r="CD146" s="2041">
        <f t="shared" si="47"/>
        <v>0</v>
      </c>
      <c r="CE146" s="2045">
        <f t="shared" si="48"/>
        <v>18000</v>
      </c>
      <c r="CF146" s="2042">
        <f t="shared" si="49"/>
        <v>900</v>
      </c>
      <c r="CG146" s="2150"/>
      <c r="CI146" s="2467" t="s">
        <v>656</v>
      </c>
      <c r="CJ146" s="2266" t="s">
        <v>99</v>
      </c>
      <c r="CK146" s="2276">
        <v>11</v>
      </c>
      <c r="CL146" s="2276" t="s">
        <v>101</v>
      </c>
      <c r="CM146" s="2277">
        <v>43126</v>
      </c>
      <c r="CN146" s="2276">
        <v>500</v>
      </c>
      <c r="CO146" s="2276" t="s">
        <v>96</v>
      </c>
      <c r="CP146" s="2278">
        <v>9.1300000000000008</v>
      </c>
      <c r="CQ146" s="2279">
        <v>43164</v>
      </c>
      <c r="CR146" s="2277">
        <v>43161</v>
      </c>
      <c r="CS146" s="2276">
        <v>50345</v>
      </c>
      <c r="CT146" s="2278">
        <v>500</v>
      </c>
      <c r="CU146" s="2280">
        <f>(CT146-CN146)</f>
        <v>0</v>
      </c>
      <c r="CV146" s="2281">
        <f>(CT146*CP146)</f>
        <v>4565</v>
      </c>
      <c r="CW146" s="2280">
        <f>(CV146*0.05)</f>
        <v>228.25</v>
      </c>
      <c r="CX146" s="2273"/>
      <c r="CY146" s="2246"/>
      <c r="CZ146" s="2385"/>
      <c r="DA146" s="4007" t="s">
        <v>1131</v>
      </c>
      <c r="DB146" s="2438">
        <v>3</v>
      </c>
      <c r="DC146" s="2285">
        <v>98522</v>
      </c>
      <c r="DD146" s="2287">
        <v>43958</v>
      </c>
      <c r="DE146" s="3718">
        <v>200</v>
      </c>
      <c r="DF146" s="2275" t="s">
        <v>96</v>
      </c>
      <c r="DG146" s="2347">
        <v>9.61</v>
      </c>
      <c r="DH146" s="2344">
        <v>43966</v>
      </c>
      <c r="DI146" s="2287">
        <v>43964</v>
      </c>
      <c r="DJ146" s="2339">
        <v>58393</v>
      </c>
      <c r="DK146" s="2347">
        <v>208.1</v>
      </c>
      <c r="DL146" s="2347">
        <f t="shared" si="50"/>
        <v>8.0999999999999943</v>
      </c>
      <c r="DM146" s="2348">
        <f t="shared" si="51"/>
        <v>1999.8409999999999</v>
      </c>
      <c r="DN146" s="2347">
        <f t="shared" si="52"/>
        <v>59.995229999999992</v>
      </c>
      <c r="DO146" s="3980"/>
    </row>
    <row r="147" spans="51:119" ht="15" thickBot="1">
      <c r="AY147" s="2094"/>
      <c r="AZ147" s="3892"/>
      <c r="BA147" s="3892"/>
      <c r="BB147" s="3893" t="s">
        <v>3</v>
      </c>
      <c r="BC147" s="3893" t="s">
        <v>18</v>
      </c>
      <c r="BD147" s="3893"/>
      <c r="BE147" s="3892"/>
      <c r="BF147" s="3893" t="s">
        <v>21</v>
      </c>
      <c r="BG147" s="3893" t="s">
        <v>3</v>
      </c>
      <c r="BH147" s="3893" t="s">
        <v>27</v>
      </c>
      <c r="BI147" s="3893" t="s">
        <v>28</v>
      </c>
      <c r="BJ147" s="3892"/>
      <c r="BK147" s="3892"/>
      <c r="BL147" s="3892"/>
      <c r="BM147" s="3892"/>
      <c r="BN147" s="3893" t="s">
        <v>30</v>
      </c>
      <c r="BO147" s="3890"/>
      <c r="BP147" s="2024"/>
      <c r="BQ147" s="2939"/>
      <c r="BR147" s="2037" t="s">
        <v>436</v>
      </c>
      <c r="BS147" s="2076">
        <v>7</v>
      </c>
      <c r="BT147" s="2052">
        <v>18015</v>
      </c>
      <c r="BU147" s="2057">
        <v>42668</v>
      </c>
      <c r="BV147" s="2055">
        <v>40</v>
      </c>
      <c r="BW147" s="2052" t="s">
        <v>35</v>
      </c>
      <c r="BX147" s="2058">
        <v>260</v>
      </c>
      <c r="BY147" s="2077">
        <v>1010505</v>
      </c>
      <c r="BZ147" s="2078">
        <v>42960</v>
      </c>
      <c r="CA147" s="2057">
        <v>42960</v>
      </c>
      <c r="CB147" s="2052">
        <v>9686</v>
      </c>
      <c r="CC147" s="2055">
        <v>40000</v>
      </c>
      <c r="CD147" s="2055">
        <f t="shared" si="47"/>
        <v>0</v>
      </c>
      <c r="CE147" s="2056">
        <f t="shared" si="48"/>
        <v>10400</v>
      </c>
      <c r="CF147" s="2058">
        <f t="shared" si="49"/>
        <v>520</v>
      </c>
      <c r="CG147" s="2150"/>
      <c r="CI147" s="2467" t="s">
        <v>656</v>
      </c>
      <c r="CJ147" s="2285" t="s">
        <v>99</v>
      </c>
      <c r="CK147" s="2276">
        <v>12</v>
      </c>
      <c r="CL147" s="2276" t="s">
        <v>101</v>
      </c>
      <c r="CM147" s="2277">
        <v>43126</v>
      </c>
      <c r="CN147" s="2276">
        <v>500</v>
      </c>
      <c r="CO147" s="2276" t="s">
        <v>96</v>
      </c>
      <c r="CP147" s="2278">
        <v>9.1300000000000008</v>
      </c>
      <c r="CQ147" s="2279">
        <v>43178</v>
      </c>
      <c r="CR147" s="2277">
        <v>43174</v>
      </c>
      <c r="CS147" s="2276">
        <v>50496</v>
      </c>
      <c r="CT147" s="2278">
        <v>500</v>
      </c>
      <c r="CU147" s="2280">
        <f>(CT147-CN147)</f>
        <v>0</v>
      </c>
      <c r="CV147" s="2281">
        <f>(CT147*CP147)</f>
        <v>4565</v>
      </c>
      <c r="CW147" s="2280">
        <f>(CV147*0.05)</f>
        <v>228.25</v>
      </c>
      <c r="CX147" s="3080"/>
      <c r="CY147" s="2246"/>
      <c r="CZ147" s="2385"/>
      <c r="DA147" s="4006" t="s">
        <v>1132</v>
      </c>
      <c r="DB147" s="2438">
        <v>3</v>
      </c>
      <c r="DC147" s="2285">
        <v>98522</v>
      </c>
      <c r="DD147" s="2287">
        <v>43958</v>
      </c>
      <c r="DE147" s="2342">
        <v>200</v>
      </c>
      <c r="DF147" s="2285" t="s">
        <v>96</v>
      </c>
      <c r="DG147" s="2280">
        <v>9.61</v>
      </c>
      <c r="DH147" s="2344">
        <v>43966</v>
      </c>
      <c r="DI147" s="2287">
        <v>43964</v>
      </c>
      <c r="DJ147" s="2339">
        <v>58393</v>
      </c>
      <c r="DK147" s="2280">
        <v>208</v>
      </c>
      <c r="DL147" s="2280">
        <f t="shared" si="50"/>
        <v>8</v>
      </c>
      <c r="DM147" s="2281">
        <f t="shared" si="51"/>
        <v>1998.8799999999999</v>
      </c>
      <c r="DN147" s="2280">
        <f t="shared" si="52"/>
        <v>59.966399999999993</v>
      </c>
      <c r="DO147" s="3979"/>
    </row>
    <row r="148" spans="51:119">
      <c r="AY148" s="2121" t="s">
        <v>629</v>
      </c>
      <c r="AZ148" s="2122" t="s">
        <v>436</v>
      </c>
      <c r="BA148" s="2198">
        <v>15</v>
      </c>
      <c r="BB148" s="2122">
        <v>9681</v>
      </c>
      <c r="BC148" s="2174">
        <v>42958</v>
      </c>
      <c r="BD148" s="2172">
        <v>140</v>
      </c>
      <c r="BE148" s="2122" t="s">
        <v>35</v>
      </c>
      <c r="BF148" s="2175">
        <v>270</v>
      </c>
      <c r="BG148" s="2199"/>
      <c r="BH148" s="2200">
        <v>43007</v>
      </c>
      <c r="BI148" s="2174">
        <v>43009</v>
      </c>
      <c r="BJ148" s="2122">
        <v>9760</v>
      </c>
      <c r="BK148" s="2172">
        <v>122000</v>
      </c>
      <c r="BL148" s="2172">
        <f t="shared" ref="BL148:BL154" si="53">(BK148-BD148*1000)</f>
        <v>-18000</v>
      </c>
      <c r="BM148" s="2173">
        <f t="shared" ref="BM148:BM154" si="54">(BK148*BF148/1000)</f>
        <v>32940</v>
      </c>
      <c r="BN148" s="2175">
        <f t="shared" ref="BN148:BN160" si="55">(BM148*0.05)</f>
        <v>1647</v>
      </c>
      <c r="BO148" s="2046" t="s">
        <v>8</v>
      </c>
      <c r="BP148" s="2024"/>
      <c r="BQ148" s="2939"/>
      <c r="BR148" s="2037" t="s">
        <v>495</v>
      </c>
      <c r="BS148" s="2038">
        <v>8</v>
      </c>
      <c r="BT148" s="2039">
        <v>18015</v>
      </c>
      <c r="BU148" s="2040">
        <v>42913</v>
      </c>
      <c r="BV148" s="2041">
        <v>25</v>
      </c>
      <c r="BW148" s="2039" t="s">
        <v>35</v>
      </c>
      <c r="BX148" s="2042">
        <v>400</v>
      </c>
      <c r="BY148" s="2039">
        <v>1010506</v>
      </c>
      <c r="BZ148" s="2044">
        <v>42960</v>
      </c>
      <c r="CA148" s="2040">
        <v>42960</v>
      </c>
      <c r="CB148" s="2039">
        <v>9686</v>
      </c>
      <c r="CC148" s="2041">
        <v>25000</v>
      </c>
      <c r="CD148" s="2041">
        <f t="shared" si="47"/>
        <v>0</v>
      </c>
      <c r="CE148" s="2045">
        <f t="shared" si="48"/>
        <v>10000</v>
      </c>
      <c r="CF148" s="2042">
        <f t="shared" si="49"/>
        <v>500</v>
      </c>
      <c r="CG148" s="2150"/>
      <c r="CI148" s="2467" t="s">
        <v>500</v>
      </c>
      <c r="CJ148" s="2439" t="s">
        <v>543</v>
      </c>
      <c r="CK148" s="2962">
        <v>8</v>
      </c>
      <c r="CL148" s="2276" t="s">
        <v>101</v>
      </c>
      <c r="CM148" s="2277">
        <v>43161</v>
      </c>
      <c r="CN148" s="2276">
        <v>50</v>
      </c>
      <c r="CO148" s="2285" t="s">
        <v>544</v>
      </c>
      <c r="CP148" s="2278">
        <v>55.5</v>
      </c>
      <c r="CQ148" s="2279">
        <v>43168</v>
      </c>
      <c r="CR148" s="2277">
        <v>43166</v>
      </c>
      <c r="CS148" s="2276">
        <v>50399</v>
      </c>
      <c r="CT148" s="2429">
        <v>54</v>
      </c>
      <c r="CU148" s="2429">
        <f>(CT148-CN148)</f>
        <v>4</v>
      </c>
      <c r="CV148" s="2281">
        <f>(CT148*CP148)</f>
        <v>2997</v>
      </c>
      <c r="CW148" s="2280">
        <f>(CV148*0.05)</f>
        <v>149.85</v>
      </c>
      <c r="CX148" s="3080"/>
      <c r="CY148" s="2246"/>
      <c r="CZ148" s="2385"/>
      <c r="DA148" s="4006" t="s">
        <v>1133</v>
      </c>
      <c r="DB148" s="2438">
        <v>3</v>
      </c>
      <c r="DC148" s="2285">
        <v>98522</v>
      </c>
      <c r="DD148" s="2287">
        <v>43958</v>
      </c>
      <c r="DE148" s="2342">
        <v>100</v>
      </c>
      <c r="DF148" s="2285" t="s">
        <v>96</v>
      </c>
      <c r="DG148" s="2280">
        <v>9.61</v>
      </c>
      <c r="DH148" s="2344">
        <v>43966</v>
      </c>
      <c r="DI148" s="2287">
        <v>43964</v>
      </c>
      <c r="DJ148" s="2339">
        <v>58393</v>
      </c>
      <c r="DK148" s="2280">
        <v>108.2</v>
      </c>
      <c r="DL148" s="2280">
        <f t="shared" si="50"/>
        <v>8.2000000000000028</v>
      </c>
      <c r="DM148" s="2281">
        <f t="shared" si="51"/>
        <v>1039.8019999999999</v>
      </c>
      <c r="DN148" s="2280">
        <f t="shared" si="52"/>
        <v>31.194059999999997</v>
      </c>
      <c r="DO148" s="3979"/>
    </row>
    <row r="149" spans="51:119">
      <c r="AY149" s="2804" t="s">
        <v>629</v>
      </c>
      <c r="AZ149" s="2805"/>
      <c r="BA149" s="2091"/>
      <c r="BB149" s="2091"/>
      <c r="BC149" s="2091"/>
      <c r="BD149" s="2041">
        <v>18</v>
      </c>
      <c r="BE149" s="2039" t="s">
        <v>35</v>
      </c>
      <c r="BF149" s="2042">
        <v>270</v>
      </c>
      <c r="BG149" s="2091"/>
      <c r="BH149" s="3604">
        <v>43007</v>
      </c>
      <c r="BI149" s="2157">
        <v>43010</v>
      </c>
      <c r="BJ149" s="2039">
        <v>9762</v>
      </c>
      <c r="BK149" s="2041">
        <v>18000</v>
      </c>
      <c r="BL149" s="2041">
        <f t="shared" si="53"/>
        <v>0</v>
      </c>
      <c r="BM149" s="2066">
        <f t="shared" si="54"/>
        <v>4860</v>
      </c>
      <c r="BN149" s="2068">
        <f t="shared" si="55"/>
        <v>243</v>
      </c>
      <c r="BO149" s="2059" t="s">
        <v>8</v>
      </c>
      <c r="BP149" s="2024"/>
      <c r="BQ149" s="2939"/>
      <c r="BR149" s="2037" t="s">
        <v>495</v>
      </c>
      <c r="BS149" s="2038">
        <v>9</v>
      </c>
      <c r="BT149" s="2039">
        <v>18121</v>
      </c>
      <c r="BU149" s="2040">
        <v>42968</v>
      </c>
      <c r="BV149" s="2041">
        <v>40</v>
      </c>
      <c r="BW149" s="2039" t="s">
        <v>35</v>
      </c>
      <c r="BX149" s="2042">
        <v>400</v>
      </c>
      <c r="BY149" s="2039">
        <v>1010506</v>
      </c>
      <c r="BZ149" s="2044">
        <v>42977</v>
      </c>
      <c r="CA149" s="2040">
        <v>42972</v>
      </c>
      <c r="CB149" s="2039">
        <v>9711</v>
      </c>
      <c r="CC149" s="2041">
        <v>40000</v>
      </c>
      <c r="CD149" s="2041">
        <f t="shared" si="47"/>
        <v>0</v>
      </c>
      <c r="CE149" s="2045">
        <f t="shared" si="48"/>
        <v>16000</v>
      </c>
      <c r="CF149" s="2042">
        <f t="shared" si="49"/>
        <v>800</v>
      </c>
      <c r="CG149" s="2150"/>
      <c r="CI149" s="2288"/>
      <c r="CJ149" s="2313"/>
      <c r="CK149" s="2313"/>
      <c r="CL149" s="2313"/>
      <c r="CM149" s="2313"/>
      <c r="CN149" s="2313"/>
      <c r="CO149" s="2313"/>
      <c r="CP149" s="2313"/>
      <c r="CQ149" s="2313"/>
      <c r="CR149" s="2313"/>
      <c r="CS149" s="2313"/>
      <c r="CT149" s="2313"/>
      <c r="CU149" s="2313"/>
      <c r="CV149" s="2313"/>
      <c r="CW149" s="2313"/>
      <c r="CX149" s="3080"/>
      <c r="CY149" s="2246"/>
      <c r="CZ149" s="2385"/>
      <c r="DA149" s="4004" t="s">
        <v>1130</v>
      </c>
      <c r="DB149" s="2752">
        <v>4</v>
      </c>
      <c r="DC149" s="2351">
        <v>98764</v>
      </c>
      <c r="DD149" s="2354">
        <v>43966</v>
      </c>
      <c r="DE149" s="3716">
        <v>400</v>
      </c>
      <c r="DF149" s="2291" t="s">
        <v>96</v>
      </c>
      <c r="DG149" s="2294">
        <v>10.02</v>
      </c>
      <c r="DH149" s="2353">
        <v>43979</v>
      </c>
      <c r="DI149" s="2354">
        <v>43979</v>
      </c>
      <c r="DJ149" s="3717"/>
      <c r="DK149" s="2294">
        <v>400</v>
      </c>
      <c r="DL149" s="2294">
        <f>(DK149-DE149)</f>
        <v>0</v>
      </c>
      <c r="DM149" s="2296">
        <f>(DK149*DG149)</f>
        <v>4008</v>
      </c>
      <c r="DN149" s="2294">
        <f>(DM149*0.03)</f>
        <v>120.24</v>
      </c>
      <c r="DO149" s="2431"/>
    </row>
    <row r="150" spans="51:119" ht="15" thickBot="1">
      <c r="AY150" s="2123" t="s">
        <v>589</v>
      </c>
      <c r="AZ150" s="2071" t="s">
        <v>657</v>
      </c>
      <c r="BA150" s="2809">
        <v>11</v>
      </c>
      <c r="BB150" s="2071" t="s">
        <v>101</v>
      </c>
      <c r="BC150" s="2072">
        <v>43005</v>
      </c>
      <c r="BD150" s="2071">
        <v>5</v>
      </c>
      <c r="BE150" s="2039" t="s">
        <v>35</v>
      </c>
      <c r="BF150" s="2073">
        <v>350</v>
      </c>
      <c r="BG150" s="2071" t="s">
        <v>78</v>
      </c>
      <c r="BH150" s="3509">
        <v>43018</v>
      </c>
      <c r="BI150" s="2072">
        <v>43033</v>
      </c>
      <c r="BJ150" s="2071">
        <v>2459</v>
      </c>
      <c r="BK150" s="2041">
        <v>5000</v>
      </c>
      <c r="BL150" s="2041">
        <f t="shared" si="53"/>
        <v>0</v>
      </c>
      <c r="BM150" s="2045">
        <f t="shared" si="54"/>
        <v>1750</v>
      </c>
      <c r="BN150" s="2042">
        <f t="shared" si="55"/>
        <v>87.5</v>
      </c>
      <c r="BO150" s="2059" t="s">
        <v>8</v>
      </c>
      <c r="BP150" s="2024"/>
      <c r="BQ150" s="2938"/>
      <c r="BR150" s="2037" t="s">
        <v>436</v>
      </c>
      <c r="BS150" s="2076">
        <v>10</v>
      </c>
      <c r="BT150" s="2052">
        <v>18120</v>
      </c>
      <c r="BU150" s="2057">
        <v>42968</v>
      </c>
      <c r="BV150" s="2055">
        <v>70</v>
      </c>
      <c r="BW150" s="2052" t="s">
        <v>35</v>
      </c>
      <c r="BX150" s="2058">
        <v>260</v>
      </c>
      <c r="BY150" s="2077">
        <v>1010505</v>
      </c>
      <c r="BZ150" s="2078">
        <v>42977</v>
      </c>
      <c r="CA150" s="2057">
        <v>42972</v>
      </c>
      <c r="CB150" s="2052">
        <v>9711</v>
      </c>
      <c r="CC150" s="2055">
        <v>70000</v>
      </c>
      <c r="CD150" s="2055">
        <f t="shared" si="47"/>
        <v>0</v>
      </c>
      <c r="CE150" s="2056">
        <f t="shared" si="48"/>
        <v>18200</v>
      </c>
      <c r="CF150" s="2058">
        <f t="shared" si="49"/>
        <v>910</v>
      </c>
      <c r="CG150" s="2150"/>
      <c r="CI150" s="2314"/>
      <c r="CJ150" s="2315"/>
      <c r="CK150" s="2315"/>
      <c r="CL150" s="2315"/>
      <c r="CM150" s="2315"/>
      <c r="CN150" s="2315"/>
      <c r="CO150" s="2315"/>
      <c r="CP150" s="2315"/>
      <c r="CQ150" s="2315"/>
      <c r="CR150" s="2315"/>
      <c r="CS150" s="2315"/>
      <c r="CT150" s="2315"/>
      <c r="CU150" s="2315"/>
      <c r="CV150" s="2686">
        <f>SUM(CV146:CV149)</f>
        <v>12127</v>
      </c>
      <c r="CW150" s="2686">
        <f>SUM(CW146:CW149)</f>
        <v>606.35</v>
      </c>
      <c r="CX150" s="3081"/>
      <c r="CY150" s="2246"/>
      <c r="CZ150" s="2385"/>
      <c r="DA150" s="4038" t="s">
        <v>1137</v>
      </c>
      <c r="DB150" s="2752">
        <v>4</v>
      </c>
      <c r="DC150" s="2351">
        <v>98764</v>
      </c>
      <c r="DD150" s="2354">
        <v>43966</v>
      </c>
      <c r="DE150" s="3614">
        <v>100</v>
      </c>
      <c r="DF150" s="2351" t="s">
        <v>96</v>
      </c>
      <c r="DG150" s="2332">
        <v>10.02</v>
      </c>
      <c r="DH150" s="2353">
        <v>43979</v>
      </c>
      <c r="DI150" s="2354">
        <v>43979</v>
      </c>
      <c r="DJ150" s="3717"/>
      <c r="DK150" s="2332">
        <v>100</v>
      </c>
      <c r="DL150" s="2332">
        <f>(DK150-DE150)</f>
        <v>0</v>
      </c>
      <c r="DM150" s="2333">
        <f>(DK150*DG150)</f>
        <v>1002</v>
      </c>
      <c r="DN150" s="2332">
        <f>(DM150*0.03)</f>
        <v>30.06</v>
      </c>
      <c r="DO150" s="2431"/>
    </row>
    <row r="151" spans="51:119">
      <c r="AY151" s="2143" t="s">
        <v>493</v>
      </c>
      <c r="AZ151" s="2039" t="s">
        <v>436</v>
      </c>
      <c r="BA151" s="2076">
        <v>11</v>
      </c>
      <c r="BB151" s="2052">
        <v>18327</v>
      </c>
      <c r="BC151" s="2057">
        <v>42992</v>
      </c>
      <c r="BD151" s="2050">
        <v>70</v>
      </c>
      <c r="BE151" s="2050" t="s">
        <v>35</v>
      </c>
      <c r="BF151" s="2053">
        <v>260</v>
      </c>
      <c r="BG151" s="2077">
        <v>1010505</v>
      </c>
      <c r="BH151" s="2078">
        <v>43003</v>
      </c>
      <c r="BI151" s="2057">
        <v>43009</v>
      </c>
      <c r="BJ151" s="2052">
        <v>9756</v>
      </c>
      <c r="BK151" s="2055">
        <v>80000</v>
      </c>
      <c r="BL151" s="2055">
        <f t="shared" si="53"/>
        <v>10000</v>
      </c>
      <c r="BM151" s="2056">
        <f t="shared" si="54"/>
        <v>20800</v>
      </c>
      <c r="BN151" s="2058">
        <f t="shared" si="55"/>
        <v>1040</v>
      </c>
      <c r="BO151" s="2059" t="s">
        <v>8</v>
      </c>
      <c r="BP151" s="2024"/>
      <c r="BQ151" s="2938"/>
      <c r="BR151" s="2037" t="s">
        <v>436</v>
      </c>
      <c r="BS151" s="2076">
        <v>11</v>
      </c>
      <c r="BT151" s="2052">
        <v>18327</v>
      </c>
      <c r="BU151" s="2057">
        <v>42992</v>
      </c>
      <c r="BV151" s="2055">
        <v>80</v>
      </c>
      <c r="BW151" s="2052" t="s">
        <v>35</v>
      </c>
      <c r="BX151" s="2058">
        <v>260</v>
      </c>
      <c r="BY151" s="2077">
        <v>1010505</v>
      </c>
      <c r="BZ151" s="2078">
        <v>43003</v>
      </c>
      <c r="CA151" s="2057">
        <v>42999</v>
      </c>
      <c r="CB151" s="2052">
        <v>9749</v>
      </c>
      <c r="CC151" s="2055">
        <v>10000</v>
      </c>
      <c r="CD151" s="2055">
        <f t="shared" si="47"/>
        <v>-70000</v>
      </c>
      <c r="CE151" s="2056">
        <f t="shared" si="48"/>
        <v>2600</v>
      </c>
      <c r="CF151" s="2058">
        <f t="shared" si="49"/>
        <v>130</v>
      </c>
      <c r="CG151" s="2150"/>
      <c r="CI151" s="2246"/>
      <c r="CJ151" s="2246"/>
      <c r="CK151" s="2246"/>
      <c r="CL151" s="2246"/>
      <c r="CM151" s="2246"/>
      <c r="CN151" s="2246"/>
      <c r="CO151" s="2246"/>
      <c r="CP151" s="2246"/>
      <c r="CQ151" s="2246"/>
      <c r="CR151" s="2246"/>
      <c r="CS151" s="2246"/>
      <c r="CT151" s="2246"/>
      <c r="CU151" s="2246"/>
      <c r="CV151" s="2246"/>
      <c r="CW151" s="2246"/>
      <c r="CX151" s="2246"/>
      <c r="CY151" s="2246"/>
      <c r="CZ151" s="2385"/>
      <c r="DA151" s="4038" t="s">
        <v>1133</v>
      </c>
      <c r="DB151" s="2752">
        <v>4</v>
      </c>
      <c r="DC151" s="2351">
        <v>98764</v>
      </c>
      <c r="DD151" s="2354">
        <v>43966</v>
      </c>
      <c r="DE151" s="3614">
        <v>200</v>
      </c>
      <c r="DF151" s="2351" t="s">
        <v>96</v>
      </c>
      <c r="DG151" s="2332">
        <v>10.02</v>
      </c>
      <c r="DH151" s="2353">
        <v>43979</v>
      </c>
      <c r="DI151" s="2354">
        <v>43979</v>
      </c>
      <c r="DJ151" s="3717"/>
      <c r="DK151" s="2332">
        <v>200</v>
      </c>
      <c r="DL151" s="2332">
        <f>(DK151-DE151)</f>
        <v>0</v>
      </c>
      <c r="DM151" s="2333">
        <f>(DK151*DG151)</f>
        <v>2004</v>
      </c>
      <c r="DN151" s="2332">
        <f>(DM151*0.03)</f>
        <v>60.12</v>
      </c>
      <c r="DO151" s="2431"/>
    </row>
    <row r="152" spans="51:119" ht="18.600000000000001" thickBot="1">
      <c r="AY152" s="2143" t="s">
        <v>493</v>
      </c>
      <c r="AZ152" s="2039" t="s">
        <v>495</v>
      </c>
      <c r="BA152" s="2038">
        <v>12</v>
      </c>
      <c r="BB152" s="2039">
        <v>18328</v>
      </c>
      <c r="BC152" s="2040">
        <v>42992</v>
      </c>
      <c r="BD152" s="2041">
        <v>50</v>
      </c>
      <c r="BE152" s="2039" t="s">
        <v>35</v>
      </c>
      <c r="BF152" s="2042">
        <v>400</v>
      </c>
      <c r="BG152" s="2039">
        <v>1010506</v>
      </c>
      <c r="BH152" s="2044">
        <v>43003</v>
      </c>
      <c r="BI152" s="2040">
        <v>43009</v>
      </c>
      <c r="BJ152" s="2039">
        <v>9756</v>
      </c>
      <c r="BK152" s="2041">
        <v>50000</v>
      </c>
      <c r="BL152" s="2041">
        <f t="shared" si="53"/>
        <v>0</v>
      </c>
      <c r="BM152" s="2045">
        <f t="shared" si="54"/>
        <v>20000</v>
      </c>
      <c r="BN152" s="2042">
        <f t="shared" si="55"/>
        <v>1000</v>
      </c>
      <c r="BO152" s="2059" t="s">
        <v>8</v>
      </c>
      <c r="BP152" s="2024"/>
      <c r="BQ152" s="2938"/>
      <c r="BR152" s="2037" t="s">
        <v>436</v>
      </c>
      <c r="BS152" s="2076">
        <v>11</v>
      </c>
      <c r="BT152" s="2052">
        <v>18327</v>
      </c>
      <c r="BU152" s="2057">
        <v>42992</v>
      </c>
      <c r="BV152" s="2071">
        <v>70</v>
      </c>
      <c r="BW152" s="2071" t="s">
        <v>35</v>
      </c>
      <c r="BX152" s="2073">
        <v>260</v>
      </c>
      <c r="BY152" s="2077">
        <v>1010505</v>
      </c>
      <c r="BZ152" s="2078">
        <v>43003</v>
      </c>
      <c r="CA152" s="2057">
        <v>43009</v>
      </c>
      <c r="CB152" s="2052">
        <v>9756</v>
      </c>
      <c r="CC152" s="2055">
        <v>80000</v>
      </c>
      <c r="CD152" s="2055">
        <f t="shared" si="47"/>
        <v>10000</v>
      </c>
      <c r="CE152" s="2056">
        <f t="shared" si="48"/>
        <v>20800</v>
      </c>
      <c r="CF152" s="2058">
        <f t="shared" si="49"/>
        <v>1040</v>
      </c>
      <c r="CG152" s="2150"/>
      <c r="CI152" s="2250" t="s">
        <v>680</v>
      </c>
      <c r="CJ152" s="2246"/>
      <c r="CK152" s="2246"/>
      <c r="CL152" s="2246"/>
      <c r="CM152" s="2246"/>
      <c r="CN152" s="2246"/>
      <c r="CO152" s="2246"/>
      <c r="CP152" s="2246"/>
      <c r="CQ152" s="2246"/>
      <c r="CR152" s="2246"/>
      <c r="CS152" s="2246"/>
      <c r="CT152" s="2246"/>
      <c r="CU152" s="2246"/>
      <c r="CV152" s="2246"/>
      <c r="CW152" s="2246"/>
      <c r="CX152" s="3082"/>
      <c r="CY152" s="2246"/>
      <c r="CZ152" s="2385"/>
      <c r="DA152" s="4008"/>
      <c r="DB152" s="2313"/>
      <c r="DC152" s="2313"/>
      <c r="DD152" s="2313"/>
      <c r="DE152" s="2313"/>
      <c r="DF152" s="2313"/>
      <c r="DG152" s="2313"/>
      <c r="DH152" s="2313"/>
      <c r="DI152" s="2313"/>
      <c r="DJ152" s="2313"/>
      <c r="DK152" s="2313"/>
      <c r="DL152" s="2313"/>
      <c r="DM152" s="2313"/>
      <c r="DN152" s="2313"/>
      <c r="DO152" s="2282"/>
    </row>
    <row r="153" spans="51:119">
      <c r="AY153" s="2123" t="s">
        <v>550</v>
      </c>
      <c r="AZ153" s="2039" t="s">
        <v>436</v>
      </c>
      <c r="BA153" s="2788">
        <v>14</v>
      </c>
      <c r="BB153" s="2188" t="s">
        <v>36</v>
      </c>
      <c r="BC153" s="2193">
        <v>43010</v>
      </c>
      <c r="BD153" s="2191">
        <v>1</v>
      </c>
      <c r="BE153" s="2188" t="s">
        <v>35</v>
      </c>
      <c r="BF153" s="2194">
        <v>370</v>
      </c>
      <c r="BG153" s="2789"/>
      <c r="BH153" s="2790">
        <v>43010</v>
      </c>
      <c r="BI153" s="2193">
        <v>43010</v>
      </c>
      <c r="BJ153" s="2188">
        <v>2375</v>
      </c>
      <c r="BK153" s="2191">
        <v>1000</v>
      </c>
      <c r="BL153" s="2191">
        <f t="shared" si="53"/>
        <v>0</v>
      </c>
      <c r="BM153" s="2192">
        <f t="shared" si="54"/>
        <v>370</v>
      </c>
      <c r="BN153" s="2194">
        <f t="shared" si="55"/>
        <v>18.5</v>
      </c>
      <c r="BO153" s="2059" t="s">
        <v>8</v>
      </c>
      <c r="BP153" s="2024"/>
      <c r="BQ153" s="2938"/>
      <c r="BR153" s="2037" t="s">
        <v>495</v>
      </c>
      <c r="BS153" s="2038">
        <v>12</v>
      </c>
      <c r="BT153" s="2039">
        <v>18328</v>
      </c>
      <c r="BU153" s="2040">
        <v>42992</v>
      </c>
      <c r="BV153" s="2041">
        <v>50</v>
      </c>
      <c r="BW153" s="2039" t="s">
        <v>35</v>
      </c>
      <c r="BX153" s="2042">
        <v>400</v>
      </c>
      <c r="BY153" s="2039">
        <v>1010506</v>
      </c>
      <c r="BZ153" s="2044">
        <v>43003</v>
      </c>
      <c r="CA153" s="2040">
        <v>43009</v>
      </c>
      <c r="CB153" s="2039">
        <v>9757</v>
      </c>
      <c r="CC153" s="2041">
        <v>50000</v>
      </c>
      <c r="CD153" s="2041">
        <f t="shared" si="47"/>
        <v>0</v>
      </c>
      <c r="CE153" s="2045">
        <f t="shared" si="48"/>
        <v>20000</v>
      </c>
      <c r="CF153" s="2042">
        <f t="shared" si="49"/>
        <v>1000</v>
      </c>
      <c r="CG153" s="2150"/>
      <c r="CI153" s="2251"/>
      <c r="CJ153" s="2252"/>
      <c r="CK153" s="2252"/>
      <c r="CL153" s="2253" t="s">
        <v>14</v>
      </c>
      <c r="CM153" s="2253" t="s">
        <v>12</v>
      </c>
      <c r="CN153" s="2253"/>
      <c r="CO153" s="2252"/>
      <c r="CP153" s="2253" t="s">
        <v>15</v>
      </c>
      <c r="CQ153" s="2253" t="s">
        <v>12</v>
      </c>
      <c r="CR153" s="2253" t="s">
        <v>12</v>
      </c>
      <c r="CS153" s="2252"/>
      <c r="CT153" s="2252"/>
      <c r="CU153" s="2252"/>
      <c r="CV153" s="2252"/>
      <c r="CW153" s="2253" t="s">
        <v>17</v>
      </c>
      <c r="CX153" s="2254"/>
      <c r="CY153" s="2246"/>
      <c r="CZ153" s="2385"/>
      <c r="DA153" s="4008"/>
      <c r="DB153" s="2313"/>
      <c r="DC153" s="2313"/>
      <c r="DD153" s="2313"/>
      <c r="DE153" s="2313"/>
      <c r="DF153" s="2313"/>
      <c r="DG153" s="2313"/>
      <c r="DH153" s="2313"/>
      <c r="DI153" s="2313"/>
      <c r="DJ153" s="2313"/>
      <c r="DK153" s="2313"/>
      <c r="DL153" s="2313"/>
      <c r="DM153" s="2313"/>
      <c r="DN153" s="2313"/>
      <c r="DO153" s="2282"/>
    </row>
    <row r="154" spans="51:119">
      <c r="AY154" s="2123" t="s">
        <v>471</v>
      </c>
      <c r="AZ154" s="2039" t="s">
        <v>436</v>
      </c>
      <c r="BA154" s="2038">
        <v>11</v>
      </c>
      <c r="BB154" s="2039" t="s">
        <v>36</v>
      </c>
      <c r="BC154" s="2040">
        <v>43019</v>
      </c>
      <c r="BD154" s="2041">
        <v>20</v>
      </c>
      <c r="BE154" s="2039" t="s">
        <v>35</v>
      </c>
      <c r="BF154" s="2042">
        <v>278</v>
      </c>
      <c r="BG154" s="2043"/>
      <c r="BH154" s="2044">
        <v>43024</v>
      </c>
      <c r="BI154" s="2040">
        <v>43019</v>
      </c>
      <c r="BJ154" s="2039">
        <v>2419</v>
      </c>
      <c r="BK154" s="2041">
        <v>20000</v>
      </c>
      <c r="BL154" s="2041">
        <f t="shared" si="53"/>
        <v>0</v>
      </c>
      <c r="BM154" s="2045">
        <f t="shared" si="54"/>
        <v>5560</v>
      </c>
      <c r="BN154" s="2042">
        <f t="shared" si="55"/>
        <v>278</v>
      </c>
      <c r="BO154" s="2059" t="s">
        <v>8</v>
      </c>
      <c r="BP154" s="2024"/>
      <c r="BQ154" s="2938"/>
      <c r="BR154" s="2037" t="s">
        <v>436</v>
      </c>
      <c r="BS154" s="2076">
        <v>13</v>
      </c>
      <c r="BT154" s="2052">
        <v>18327</v>
      </c>
      <c r="BU154" s="2057">
        <v>43019</v>
      </c>
      <c r="BV154" s="2055">
        <v>80</v>
      </c>
      <c r="BW154" s="2052" t="s">
        <v>35</v>
      </c>
      <c r="BX154" s="2058">
        <v>260</v>
      </c>
      <c r="BY154" s="2077">
        <v>1010505</v>
      </c>
      <c r="BZ154" s="2078">
        <v>43031</v>
      </c>
      <c r="CA154" s="2057">
        <v>43028</v>
      </c>
      <c r="CB154" s="2052">
        <v>9783</v>
      </c>
      <c r="CC154" s="2055">
        <v>80000</v>
      </c>
      <c r="CD154" s="2055">
        <f t="shared" si="47"/>
        <v>0</v>
      </c>
      <c r="CE154" s="2056">
        <f t="shared" si="48"/>
        <v>20800</v>
      </c>
      <c r="CF154" s="2058">
        <f t="shared" si="49"/>
        <v>1040</v>
      </c>
      <c r="CG154" s="2150"/>
      <c r="CI154" s="2255" t="s">
        <v>3</v>
      </c>
      <c r="CJ154" s="2256" t="s">
        <v>4</v>
      </c>
      <c r="CK154" s="3947" t="s">
        <v>967</v>
      </c>
      <c r="CL154" s="2257" t="s">
        <v>19</v>
      </c>
      <c r="CM154" s="2257" t="s">
        <v>19</v>
      </c>
      <c r="CN154" s="2257" t="s">
        <v>20</v>
      </c>
      <c r="CO154" s="2257" t="s">
        <v>21</v>
      </c>
      <c r="CP154" s="2257" t="s">
        <v>22</v>
      </c>
      <c r="CQ154" s="2257" t="s">
        <v>23</v>
      </c>
      <c r="CR154" s="2257" t="s">
        <v>23</v>
      </c>
      <c r="CS154" s="2257" t="s">
        <v>24</v>
      </c>
      <c r="CT154" s="2257" t="s">
        <v>20</v>
      </c>
      <c r="CU154" s="2257" t="s">
        <v>25</v>
      </c>
      <c r="CV154" s="2257" t="s">
        <v>0</v>
      </c>
      <c r="CW154" s="2257" t="s">
        <v>11</v>
      </c>
      <c r="CX154" s="2257" t="s">
        <v>26</v>
      </c>
      <c r="CY154" s="2246"/>
      <c r="CZ154" s="2385"/>
      <c r="DA154" s="4008"/>
      <c r="DB154" s="2313"/>
      <c r="DC154" s="2313"/>
      <c r="DD154" s="2313"/>
      <c r="DE154" s="2313"/>
      <c r="DF154" s="2313"/>
      <c r="DG154" s="2313"/>
      <c r="DH154" s="2313"/>
      <c r="DI154" s="2313"/>
      <c r="DJ154" s="2313"/>
      <c r="DK154" s="2313"/>
      <c r="DL154" s="2313"/>
      <c r="DM154" s="2313"/>
      <c r="DN154" s="2313"/>
      <c r="DO154" s="2282"/>
    </row>
    <row r="155" spans="51:119" ht="15" thickBot="1">
      <c r="AY155" s="2123" t="s">
        <v>659</v>
      </c>
      <c r="AZ155" s="2039" t="s">
        <v>675</v>
      </c>
      <c r="BA155" s="2076">
        <v>2</v>
      </c>
      <c r="BB155" s="2052">
        <v>47</v>
      </c>
      <c r="BC155" s="2057">
        <v>43019</v>
      </c>
      <c r="BD155" s="2055">
        <v>150</v>
      </c>
      <c r="BE155" s="2052" t="s">
        <v>35</v>
      </c>
      <c r="BF155" s="2058">
        <v>260</v>
      </c>
      <c r="BG155" s="2052" t="s">
        <v>660</v>
      </c>
      <c r="BH155" s="2078">
        <v>43031</v>
      </c>
      <c r="BI155" s="2057">
        <v>43028</v>
      </c>
      <c r="BJ155" s="2052">
        <v>9781</v>
      </c>
      <c r="BK155" s="2055">
        <v>150000</v>
      </c>
      <c r="BL155" s="2055">
        <f t="shared" ref="BL155:BL160" si="56">(BK155-BD155*1000)</f>
        <v>0</v>
      </c>
      <c r="BM155" s="2056">
        <f t="shared" ref="BM155:BM160" si="57">(BK155*BF155/1000)</f>
        <v>39000</v>
      </c>
      <c r="BN155" s="2058">
        <f t="shared" si="55"/>
        <v>1950</v>
      </c>
      <c r="BO155" s="3897" t="s">
        <v>8</v>
      </c>
      <c r="BP155" s="2024"/>
      <c r="BQ155" s="2938"/>
      <c r="BR155" s="2037" t="s">
        <v>436</v>
      </c>
      <c r="BS155" s="2076">
        <v>14</v>
      </c>
      <c r="BT155" s="2052">
        <v>18327</v>
      </c>
      <c r="BU155" s="2057">
        <v>43025</v>
      </c>
      <c r="BV155" s="2055">
        <v>20</v>
      </c>
      <c r="BW155" s="2052" t="s">
        <v>35</v>
      </c>
      <c r="BX155" s="2058">
        <v>260</v>
      </c>
      <c r="BY155" s="2077">
        <v>1010505</v>
      </c>
      <c r="BZ155" s="2078">
        <v>43031</v>
      </c>
      <c r="CA155" s="2057">
        <v>43028</v>
      </c>
      <c r="CB155" s="2052">
        <v>9783</v>
      </c>
      <c r="CC155" s="2055">
        <v>20000</v>
      </c>
      <c r="CD155" s="2055">
        <f t="shared" si="47"/>
        <v>0</v>
      </c>
      <c r="CE155" s="2056">
        <f t="shared" si="48"/>
        <v>5200</v>
      </c>
      <c r="CF155" s="2058">
        <f t="shared" si="49"/>
        <v>260</v>
      </c>
      <c r="CG155" s="2150"/>
      <c r="CI155" s="2258"/>
      <c r="CJ155" s="2259"/>
      <c r="CK155" s="2259"/>
      <c r="CL155" s="2260" t="s">
        <v>3</v>
      </c>
      <c r="CM155" s="2260" t="s">
        <v>18</v>
      </c>
      <c r="CN155" s="2260"/>
      <c r="CO155" s="2259"/>
      <c r="CP155" s="2260" t="s">
        <v>21</v>
      </c>
      <c r="CQ155" s="2260" t="s">
        <v>27</v>
      </c>
      <c r="CR155" s="2260" t="s">
        <v>28</v>
      </c>
      <c r="CS155" s="2259"/>
      <c r="CT155" s="2259"/>
      <c r="CU155" s="2259"/>
      <c r="CV155" s="2259"/>
      <c r="CW155" s="2260" t="s">
        <v>30</v>
      </c>
      <c r="CX155" s="2256"/>
      <c r="CY155" s="2246"/>
      <c r="CZ155" s="2385"/>
      <c r="DA155" s="4008"/>
      <c r="DB155" s="2313"/>
      <c r="DC155" s="2313"/>
      <c r="DD155" s="2313"/>
      <c r="DE155" s="2313"/>
      <c r="DF155" s="2313"/>
      <c r="DG155" s="2313"/>
      <c r="DH155" s="2313"/>
      <c r="DI155" s="2313"/>
      <c r="DJ155" s="2313"/>
      <c r="DK155" s="2313"/>
      <c r="DL155" s="2313"/>
      <c r="DM155" s="2313"/>
      <c r="DN155" s="2313"/>
      <c r="DO155" s="2282"/>
    </row>
    <row r="156" spans="51:119">
      <c r="AY156" s="2143" t="s">
        <v>493</v>
      </c>
      <c r="AZ156" s="2039" t="s">
        <v>436</v>
      </c>
      <c r="BA156" s="2076">
        <v>13</v>
      </c>
      <c r="BB156" s="2052" t="s">
        <v>78</v>
      </c>
      <c r="BC156" s="2057">
        <v>43019</v>
      </c>
      <c r="BD156" s="2055">
        <v>80</v>
      </c>
      <c r="BE156" s="2052" t="s">
        <v>35</v>
      </c>
      <c r="BF156" s="2058">
        <v>260</v>
      </c>
      <c r="BG156" s="2077">
        <v>1010505</v>
      </c>
      <c r="BH156" s="2078">
        <v>43031</v>
      </c>
      <c r="BI156" s="2057">
        <v>43028</v>
      </c>
      <c r="BJ156" s="2052">
        <v>9783</v>
      </c>
      <c r="BK156" s="2055">
        <v>80000</v>
      </c>
      <c r="BL156" s="2055">
        <f t="shared" si="56"/>
        <v>0</v>
      </c>
      <c r="BM156" s="2056">
        <f t="shared" si="57"/>
        <v>20800</v>
      </c>
      <c r="BN156" s="2058">
        <f t="shared" si="55"/>
        <v>1040</v>
      </c>
      <c r="BO156" s="3897" t="s">
        <v>8</v>
      </c>
      <c r="BP156" s="2024"/>
      <c r="BQ156" s="2939"/>
      <c r="BR156" s="2037" t="s">
        <v>495</v>
      </c>
      <c r="BS156" s="2038">
        <v>15</v>
      </c>
      <c r="BT156" s="2039">
        <v>18328</v>
      </c>
      <c r="BU156" s="2040">
        <v>43025</v>
      </c>
      <c r="BV156" s="2041">
        <v>35</v>
      </c>
      <c r="BW156" s="2039" t="s">
        <v>35</v>
      </c>
      <c r="BX156" s="2042">
        <v>400</v>
      </c>
      <c r="BY156" s="2039">
        <v>1010506</v>
      </c>
      <c r="BZ156" s="2044">
        <v>43031</v>
      </c>
      <c r="CA156" s="2040">
        <v>43028</v>
      </c>
      <c r="CB156" s="2039">
        <v>9783</v>
      </c>
      <c r="CC156" s="2041">
        <v>35000</v>
      </c>
      <c r="CD156" s="2041">
        <f t="shared" si="47"/>
        <v>0</v>
      </c>
      <c r="CE156" s="2045">
        <f t="shared" si="48"/>
        <v>14000</v>
      </c>
      <c r="CF156" s="2042">
        <f t="shared" si="49"/>
        <v>700</v>
      </c>
      <c r="CG156" s="2150"/>
      <c r="CI156" s="2769" t="s">
        <v>656</v>
      </c>
      <c r="CJ156" s="2762" t="s">
        <v>99</v>
      </c>
      <c r="CK156" s="2321">
        <v>13</v>
      </c>
      <c r="CL156" s="2321" t="s">
        <v>101</v>
      </c>
      <c r="CM156" s="2322">
        <v>43126</v>
      </c>
      <c r="CN156" s="2321">
        <v>500</v>
      </c>
      <c r="CO156" s="2321" t="s">
        <v>96</v>
      </c>
      <c r="CP156" s="2323">
        <v>9.1300000000000008</v>
      </c>
      <c r="CQ156" s="2324">
        <v>43220</v>
      </c>
      <c r="CR156" s="2322">
        <f>(CQ156)</f>
        <v>43220</v>
      </c>
      <c r="CS156" s="2321"/>
      <c r="CT156" s="2323">
        <v>500</v>
      </c>
      <c r="CU156" s="2325">
        <f>(CT156-CN156)</f>
        <v>0</v>
      </c>
      <c r="CV156" s="2326">
        <f>(CT156*CP156)</f>
        <v>4565</v>
      </c>
      <c r="CW156" s="2325">
        <f>(CV156*0.05)</f>
        <v>228.25</v>
      </c>
      <c r="CX156" s="2273"/>
      <c r="CY156" s="2246"/>
      <c r="CZ156" s="2385"/>
      <c r="DA156" s="4008"/>
      <c r="DB156" s="2313"/>
      <c r="DC156" s="2313"/>
      <c r="DD156" s="2313"/>
      <c r="DE156" s="2313"/>
      <c r="DF156" s="2313"/>
      <c r="DG156" s="2313"/>
      <c r="DH156" s="2313"/>
      <c r="DI156" s="2313"/>
      <c r="DJ156" s="2313"/>
      <c r="DK156" s="2313"/>
      <c r="DL156" s="2313"/>
      <c r="DM156" s="2313"/>
      <c r="DN156" s="2313"/>
      <c r="DO156" s="2282"/>
    </row>
    <row r="157" spans="51:119">
      <c r="AY157" s="2123" t="s">
        <v>550</v>
      </c>
      <c r="AZ157" s="2039" t="s">
        <v>436</v>
      </c>
      <c r="BA157" s="2038">
        <v>15</v>
      </c>
      <c r="BB157" s="2039" t="s">
        <v>36</v>
      </c>
      <c r="BC157" s="2040">
        <v>43019</v>
      </c>
      <c r="BD157" s="2041">
        <v>1</v>
      </c>
      <c r="BE157" s="2039" t="s">
        <v>35</v>
      </c>
      <c r="BF157" s="2042">
        <v>370</v>
      </c>
      <c r="BG157" s="2043"/>
      <c r="BH157" s="2044">
        <v>43019</v>
      </c>
      <c r="BI157" s="2040">
        <v>43019</v>
      </c>
      <c r="BJ157" s="2039">
        <v>2418</v>
      </c>
      <c r="BK157" s="2041">
        <v>1000</v>
      </c>
      <c r="BL157" s="2041">
        <f t="shared" si="56"/>
        <v>0</v>
      </c>
      <c r="BM157" s="2045">
        <f t="shared" si="57"/>
        <v>370</v>
      </c>
      <c r="BN157" s="2042">
        <f t="shared" si="55"/>
        <v>18.5</v>
      </c>
      <c r="BO157" s="3908" t="s">
        <v>8</v>
      </c>
      <c r="BP157" s="2024"/>
      <c r="BQ157" s="2939"/>
      <c r="BR157" s="2037" t="s">
        <v>495</v>
      </c>
      <c r="BS157" s="2038">
        <v>16</v>
      </c>
      <c r="BT157" s="2039">
        <v>18926</v>
      </c>
      <c r="BU157" s="2040">
        <v>43046</v>
      </c>
      <c r="BV157" s="2041">
        <v>50</v>
      </c>
      <c r="BW157" s="2039" t="s">
        <v>35</v>
      </c>
      <c r="BX157" s="2042">
        <v>400</v>
      </c>
      <c r="BY157" s="2039">
        <v>1010506</v>
      </c>
      <c r="BZ157" s="2044">
        <v>43068</v>
      </c>
      <c r="CA157" s="2040">
        <v>43064</v>
      </c>
      <c r="CB157" s="2039">
        <v>9799</v>
      </c>
      <c r="CC157" s="2041">
        <v>50000</v>
      </c>
      <c r="CD157" s="2041">
        <f t="shared" si="47"/>
        <v>0</v>
      </c>
      <c r="CE157" s="2045">
        <f t="shared" si="48"/>
        <v>20000</v>
      </c>
      <c r="CF157" s="2042">
        <f t="shared" si="49"/>
        <v>1000</v>
      </c>
      <c r="CG157" s="2150"/>
      <c r="CI157" s="2349"/>
      <c r="CJ157" s="2313"/>
      <c r="CK157" s="2313"/>
      <c r="CL157" s="2313"/>
      <c r="CM157" s="2313"/>
      <c r="CN157" s="2313"/>
      <c r="CO157" s="2313"/>
      <c r="CP157" s="2313"/>
      <c r="CQ157" s="2313"/>
      <c r="CR157" s="2313"/>
      <c r="CS157" s="2313"/>
      <c r="CT157" s="2313"/>
      <c r="CU157" s="2313"/>
      <c r="CV157" s="2313"/>
      <c r="CW157" s="2313"/>
      <c r="CX157" s="3080"/>
      <c r="CY157" s="2246"/>
      <c r="CZ157" s="2385"/>
      <c r="DA157" s="4008"/>
      <c r="DB157" s="2313"/>
      <c r="DC157" s="2313"/>
      <c r="DD157" s="2313"/>
      <c r="DE157" s="2313"/>
      <c r="DF157" s="2313"/>
      <c r="DG157" s="2313"/>
      <c r="DH157" s="2313"/>
      <c r="DI157" s="2313"/>
      <c r="DJ157" s="2313"/>
      <c r="DK157" s="2313"/>
      <c r="DL157" s="2313"/>
      <c r="DM157" s="2313"/>
      <c r="DN157" s="2313"/>
      <c r="DO157" s="2282"/>
    </row>
    <row r="158" spans="51:119" ht="15" thickBot="1">
      <c r="AY158" s="2143" t="s">
        <v>493</v>
      </c>
      <c r="AZ158" s="2039" t="s">
        <v>436</v>
      </c>
      <c r="BA158" s="2076">
        <v>14</v>
      </c>
      <c r="BB158" s="2052" t="s">
        <v>78</v>
      </c>
      <c r="BC158" s="2057">
        <v>43025</v>
      </c>
      <c r="BD158" s="2055">
        <v>20</v>
      </c>
      <c r="BE158" s="2052" t="s">
        <v>35</v>
      </c>
      <c r="BF158" s="2058">
        <v>260</v>
      </c>
      <c r="BG158" s="2077">
        <v>1010505</v>
      </c>
      <c r="BH158" s="2078">
        <v>43031</v>
      </c>
      <c r="BI158" s="2057">
        <v>43028</v>
      </c>
      <c r="BJ158" s="2052">
        <v>9783</v>
      </c>
      <c r="BK158" s="2055">
        <v>20000</v>
      </c>
      <c r="BL158" s="2055">
        <f t="shared" si="56"/>
        <v>0</v>
      </c>
      <c r="BM158" s="2056">
        <f t="shared" si="57"/>
        <v>5200</v>
      </c>
      <c r="BN158" s="2058">
        <f t="shared" si="55"/>
        <v>260</v>
      </c>
      <c r="BO158" s="2059" t="s">
        <v>8</v>
      </c>
      <c r="BP158" s="2024"/>
      <c r="BQ158" s="2939"/>
      <c r="BR158" s="2037" t="s">
        <v>436</v>
      </c>
      <c r="BS158" s="2076">
        <v>17</v>
      </c>
      <c r="BT158" s="2052">
        <v>18926</v>
      </c>
      <c r="BU158" s="2057">
        <v>43046</v>
      </c>
      <c r="BV158" s="2055">
        <v>90</v>
      </c>
      <c r="BW158" s="2052" t="s">
        <v>35</v>
      </c>
      <c r="BX158" s="2058">
        <v>260</v>
      </c>
      <c r="BY158" s="2052">
        <v>1010505</v>
      </c>
      <c r="BZ158" s="2078">
        <v>43068</v>
      </c>
      <c r="CA158" s="2057">
        <v>43064</v>
      </c>
      <c r="CB158" s="2052">
        <v>9799</v>
      </c>
      <c r="CC158" s="2055">
        <v>90000</v>
      </c>
      <c r="CD158" s="2055">
        <f t="shared" si="47"/>
        <v>0</v>
      </c>
      <c r="CE158" s="2056">
        <f t="shared" si="48"/>
        <v>23400</v>
      </c>
      <c r="CF158" s="2058">
        <f t="shared" si="49"/>
        <v>1170</v>
      </c>
      <c r="CG158" s="2150"/>
      <c r="CI158" s="2314"/>
      <c r="CJ158" s="2315"/>
      <c r="CK158" s="2315"/>
      <c r="CL158" s="2315"/>
      <c r="CM158" s="2315"/>
      <c r="CN158" s="2315"/>
      <c r="CO158" s="2315"/>
      <c r="CP158" s="2315"/>
      <c r="CQ158" s="2315"/>
      <c r="CR158" s="2315"/>
      <c r="CS158" s="2315"/>
      <c r="CT158" s="2315"/>
      <c r="CU158" s="2315"/>
      <c r="CV158" s="2686">
        <f>SUM(CV156:CV157)</f>
        <v>4565</v>
      </c>
      <c r="CW158" s="2686">
        <f>SUM(CW156:CW157)</f>
        <v>228.25</v>
      </c>
      <c r="CX158" s="3081"/>
      <c r="CY158" s="2246"/>
      <c r="CZ158" s="2385"/>
      <c r="DA158" s="4008"/>
      <c r="DB158" s="2313"/>
      <c r="DC158" s="2313"/>
      <c r="DD158" s="2313"/>
      <c r="DE158" s="2313"/>
      <c r="DF158" s="2313"/>
      <c r="DG158" s="2313"/>
      <c r="DH158" s="2313"/>
      <c r="DI158" s="2313"/>
      <c r="DJ158" s="2313"/>
      <c r="DK158" s="2313"/>
      <c r="DL158" s="2313"/>
      <c r="DM158" s="2313"/>
      <c r="DN158" s="2313"/>
      <c r="DO158" s="2282"/>
    </row>
    <row r="159" spans="51:119">
      <c r="AY159" s="2143" t="s">
        <v>493</v>
      </c>
      <c r="AZ159" s="2039" t="s">
        <v>495</v>
      </c>
      <c r="BA159" s="2038">
        <v>15</v>
      </c>
      <c r="BB159" s="2039" t="s">
        <v>78</v>
      </c>
      <c r="BC159" s="2040">
        <v>43025</v>
      </c>
      <c r="BD159" s="2041">
        <v>35</v>
      </c>
      <c r="BE159" s="2039" t="s">
        <v>35</v>
      </c>
      <c r="BF159" s="2042">
        <v>400</v>
      </c>
      <c r="BG159" s="2039">
        <v>1010506</v>
      </c>
      <c r="BH159" s="2044">
        <v>43031</v>
      </c>
      <c r="BI159" s="2040">
        <v>43028</v>
      </c>
      <c r="BJ159" s="2039">
        <v>9783</v>
      </c>
      <c r="BK159" s="2041">
        <v>35000</v>
      </c>
      <c r="BL159" s="2041">
        <f t="shared" si="56"/>
        <v>0</v>
      </c>
      <c r="BM159" s="2045">
        <f t="shared" si="57"/>
        <v>14000</v>
      </c>
      <c r="BN159" s="2042">
        <f t="shared" si="55"/>
        <v>700</v>
      </c>
      <c r="BO159" s="2059" t="s">
        <v>8</v>
      </c>
      <c r="BP159" s="2024"/>
      <c r="BQ159" s="2937"/>
      <c r="BR159" s="2918" t="s">
        <v>495</v>
      </c>
      <c r="BS159" s="2710">
        <v>18</v>
      </c>
      <c r="BT159" s="2698">
        <v>18926</v>
      </c>
      <c r="BU159" s="2711">
        <v>43066</v>
      </c>
      <c r="BV159" s="2712">
        <v>50</v>
      </c>
      <c r="BW159" s="2698" t="s">
        <v>35</v>
      </c>
      <c r="BX159" s="2713">
        <v>400</v>
      </c>
      <c r="BY159" s="2698">
        <v>1010506</v>
      </c>
      <c r="BZ159" s="2715">
        <v>43073</v>
      </c>
      <c r="CA159" s="2711">
        <v>43073</v>
      </c>
      <c r="CB159" s="2698" t="s">
        <v>78</v>
      </c>
      <c r="CC159" s="2712">
        <v>50000</v>
      </c>
      <c r="CD159" s="2712">
        <f t="shared" si="47"/>
        <v>0</v>
      </c>
      <c r="CE159" s="2716">
        <f t="shared" si="48"/>
        <v>20000</v>
      </c>
      <c r="CF159" s="2713">
        <f t="shared" si="49"/>
        <v>1000</v>
      </c>
      <c r="CG159" s="2858" t="s">
        <v>88</v>
      </c>
      <c r="CI159" s="2246"/>
      <c r="CJ159" s="2246"/>
      <c r="CK159" s="2246"/>
      <c r="CL159" s="2246"/>
      <c r="CM159" s="2246"/>
      <c r="CN159" s="2246"/>
      <c r="CO159" s="2246"/>
      <c r="CP159" s="2246"/>
      <c r="CQ159" s="2246"/>
      <c r="CR159" s="2246"/>
      <c r="CS159" s="2246"/>
      <c r="CT159" s="2246"/>
      <c r="CU159" s="2246"/>
      <c r="CV159" s="2246"/>
      <c r="CW159" s="2246"/>
      <c r="CX159" s="2246"/>
      <c r="CY159" s="2246"/>
      <c r="CZ159" s="2385"/>
      <c r="DA159" s="4008"/>
      <c r="DB159" s="2313"/>
      <c r="DC159" s="2313"/>
      <c r="DD159" s="2313"/>
      <c r="DE159" s="2313"/>
      <c r="DF159" s="2313"/>
      <c r="DG159" s="2313"/>
      <c r="DH159" s="2313"/>
      <c r="DI159" s="2313"/>
      <c r="DJ159" s="2313"/>
      <c r="DK159" s="2313"/>
      <c r="DL159" s="2313"/>
      <c r="DM159" s="2313"/>
      <c r="DN159" s="2313"/>
      <c r="DO159" s="2282"/>
    </row>
    <row r="160" spans="51:119" ht="18.600000000000001" thickBot="1">
      <c r="AY160" s="2812" t="s">
        <v>550</v>
      </c>
      <c r="AZ160" s="2039" t="s">
        <v>436</v>
      </c>
      <c r="BA160" s="2788">
        <v>16</v>
      </c>
      <c r="BB160" s="2188" t="s">
        <v>36</v>
      </c>
      <c r="BC160" s="2193" t="s">
        <v>78</v>
      </c>
      <c r="BD160" s="2191">
        <v>1</v>
      </c>
      <c r="BE160" s="2188" t="s">
        <v>35</v>
      </c>
      <c r="BF160" s="2194">
        <v>370</v>
      </c>
      <c r="BG160" s="2789"/>
      <c r="BH160" s="2790">
        <v>43032</v>
      </c>
      <c r="BI160" s="2193">
        <v>43032</v>
      </c>
      <c r="BJ160" s="2188">
        <v>2453</v>
      </c>
      <c r="BK160" s="2191">
        <v>1000</v>
      </c>
      <c r="BL160" s="2191">
        <f t="shared" si="56"/>
        <v>0</v>
      </c>
      <c r="BM160" s="2192">
        <f t="shared" si="57"/>
        <v>370</v>
      </c>
      <c r="BN160" s="2194">
        <f t="shared" si="55"/>
        <v>18.5</v>
      </c>
      <c r="BO160" s="2059" t="s">
        <v>8</v>
      </c>
      <c r="BP160" s="2024"/>
      <c r="BQ160" s="2837"/>
      <c r="BR160" s="2037" t="s">
        <v>495</v>
      </c>
      <c r="BS160" s="2038">
        <v>19</v>
      </c>
      <c r="BT160" s="2039">
        <v>19362</v>
      </c>
      <c r="BU160" s="2040">
        <v>43081</v>
      </c>
      <c r="BV160" s="2041">
        <v>60</v>
      </c>
      <c r="BW160" s="2039" t="s">
        <v>35</v>
      </c>
      <c r="BX160" s="2042">
        <v>400</v>
      </c>
      <c r="BY160" s="2039">
        <v>1010506</v>
      </c>
      <c r="BZ160" s="2044">
        <v>43089</v>
      </c>
      <c r="CA160" s="2040">
        <v>43087</v>
      </c>
      <c r="CB160" s="2039">
        <v>9821</v>
      </c>
      <c r="CC160" s="2041">
        <v>60000</v>
      </c>
      <c r="CD160" s="2041">
        <f t="shared" si="47"/>
        <v>0</v>
      </c>
      <c r="CE160" s="2045">
        <f t="shared" si="48"/>
        <v>24000</v>
      </c>
      <c r="CF160" s="2042">
        <f t="shared" si="49"/>
        <v>1200</v>
      </c>
      <c r="CG160" s="2150"/>
      <c r="CI160" s="2250" t="s">
        <v>681</v>
      </c>
      <c r="CJ160" s="2246"/>
      <c r="CK160" s="2246"/>
      <c r="CL160" s="2246"/>
      <c r="CM160" s="2246"/>
      <c r="CN160" s="2246"/>
      <c r="CO160" s="2246"/>
      <c r="CP160" s="2246"/>
      <c r="CQ160" s="2246"/>
      <c r="CR160" s="2246"/>
      <c r="CS160" s="2246"/>
      <c r="CT160" s="2246"/>
      <c r="CU160" s="2246"/>
      <c r="CV160" s="2246"/>
      <c r="CW160" s="2246"/>
      <c r="CX160" s="3082"/>
      <c r="CY160" s="2246"/>
      <c r="CZ160" s="2386"/>
      <c r="DA160" s="4009"/>
      <c r="DB160" s="2315"/>
      <c r="DC160" s="2315"/>
      <c r="DD160" s="2315"/>
      <c r="DE160" s="2315"/>
      <c r="DF160" s="2315"/>
      <c r="DG160" s="2315"/>
      <c r="DH160" s="2315"/>
      <c r="DI160" s="2315"/>
      <c r="DJ160" s="2315"/>
      <c r="DK160" s="2315"/>
      <c r="DL160" s="2315"/>
      <c r="DM160" s="2315"/>
      <c r="DN160" s="2315"/>
      <c r="DO160" s="2318"/>
    </row>
    <row r="161" spans="51:119">
      <c r="AY161" s="2811"/>
      <c r="AZ161" s="2091"/>
      <c r="BA161" s="2091"/>
      <c r="BB161" s="2091"/>
      <c r="BC161" s="2091"/>
      <c r="BD161" s="2091"/>
      <c r="BE161" s="2091"/>
      <c r="BF161" s="2091"/>
      <c r="BG161" s="2091"/>
      <c r="BH161" s="2873"/>
      <c r="BI161" s="2091"/>
      <c r="BJ161" s="2091"/>
      <c r="BK161" s="2091"/>
      <c r="BL161" s="2091"/>
      <c r="BM161" s="2091"/>
      <c r="BN161" s="2091"/>
      <c r="BO161" s="2150"/>
      <c r="BP161" s="2024"/>
      <c r="BQ161" s="2938"/>
      <c r="BR161" s="2037" t="s">
        <v>436</v>
      </c>
      <c r="BS161" s="2076">
        <v>20</v>
      </c>
      <c r="BT161" s="2039">
        <v>19362</v>
      </c>
      <c r="BU161" s="2040">
        <v>43081</v>
      </c>
      <c r="BV161" s="2055">
        <v>120</v>
      </c>
      <c r="BW161" s="2052" t="s">
        <v>35</v>
      </c>
      <c r="BX161" s="2058">
        <v>260</v>
      </c>
      <c r="BY161" s="2052">
        <v>1010505</v>
      </c>
      <c r="BZ161" s="2078">
        <v>43089</v>
      </c>
      <c r="CA161" s="2057">
        <v>43087</v>
      </c>
      <c r="CB161" s="2052">
        <v>9821</v>
      </c>
      <c r="CC161" s="2055">
        <v>120000</v>
      </c>
      <c r="CD161" s="2055">
        <f t="shared" si="47"/>
        <v>0</v>
      </c>
      <c r="CE161" s="2056">
        <f t="shared" si="48"/>
        <v>31200</v>
      </c>
      <c r="CF161" s="2058">
        <f t="shared" si="49"/>
        <v>1560</v>
      </c>
      <c r="CG161" s="2150"/>
      <c r="CI161" s="2251"/>
      <c r="CJ161" s="2252"/>
      <c r="CK161" s="2252"/>
      <c r="CL161" s="2253" t="s">
        <v>14</v>
      </c>
      <c r="CM161" s="2253" t="s">
        <v>12</v>
      </c>
      <c r="CN161" s="2253"/>
      <c r="CO161" s="2252"/>
      <c r="CP161" s="2253" t="s">
        <v>15</v>
      </c>
      <c r="CQ161" s="2253" t="s">
        <v>12</v>
      </c>
      <c r="CR161" s="2253" t="s">
        <v>12</v>
      </c>
      <c r="CS161" s="2252"/>
      <c r="CT161" s="2252"/>
      <c r="CU161" s="2252"/>
      <c r="CV161" s="2252"/>
      <c r="CW161" s="2253" t="s">
        <v>17</v>
      </c>
      <c r="CX161" s="2254"/>
      <c r="CY161" s="2246"/>
      <c r="CZ161" s="2246"/>
      <c r="DA161" s="2246"/>
      <c r="DB161" s="2246"/>
      <c r="DC161" s="2246"/>
      <c r="DD161" s="2246"/>
      <c r="DE161" s="2246"/>
      <c r="DF161" s="2246"/>
      <c r="DG161" s="2246"/>
      <c r="DH161" s="2246"/>
      <c r="DI161" s="2246"/>
      <c r="DJ161" s="2246"/>
      <c r="DK161" s="2246"/>
      <c r="DL161" s="2246"/>
      <c r="DM161" s="2246"/>
      <c r="DN161" s="2246"/>
      <c r="DO161" s="2246"/>
    </row>
    <row r="162" spans="51:119" ht="24" thickBot="1">
      <c r="AY162" s="2082"/>
      <c r="AZ162" s="2083"/>
      <c r="BA162" s="2083"/>
      <c r="BB162" s="2083"/>
      <c r="BC162" s="2083"/>
      <c r="BD162" s="2084"/>
      <c r="BE162" s="2085"/>
      <c r="BF162" s="2085"/>
      <c r="BG162" s="2085"/>
      <c r="BH162" s="2089"/>
      <c r="BI162" s="2085"/>
      <c r="BJ162" s="2086"/>
      <c r="BK162" s="2087"/>
      <c r="BL162" s="2085"/>
      <c r="BM162" s="2088">
        <f>SUM(BM148:BM161)</f>
        <v>166020</v>
      </c>
      <c r="BN162" s="2088">
        <f>(BM162*0.05)</f>
        <v>8301</v>
      </c>
      <c r="BO162" s="2090"/>
      <c r="BP162" s="2024"/>
      <c r="BQ162" s="2939"/>
      <c r="BR162" s="2037" t="s">
        <v>436</v>
      </c>
      <c r="BS162" s="2076">
        <v>21</v>
      </c>
      <c r="BT162" s="2039">
        <v>19362</v>
      </c>
      <c r="BU162" s="2040">
        <v>43081</v>
      </c>
      <c r="BV162" s="2055">
        <v>80</v>
      </c>
      <c r="BW162" s="2052" t="s">
        <v>35</v>
      </c>
      <c r="BX162" s="2058">
        <v>260</v>
      </c>
      <c r="BY162" s="2052">
        <v>1010505</v>
      </c>
      <c r="BZ162" s="2078">
        <v>43115</v>
      </c>
      <c r="CA162" s="2057">
        <v>43112</v>
      </c>
      <c r="CB162" s="2052">
        <v>9864</v>
      </c>
      <c r="CC162" s="2055">
        <v>80000</v>
      </c>
      <c r="CD162" s="2055">
        <f t="shared" si="47"/>
        <v>0</v>
      </c>
      <c r="CE162" s="2056">
        <f t="shared" si="48"/>
        <v>20800</v>
      </c>
      <c r="CF162" s="2058">
        <f t="shared" si="49"/>
        <v>1040</v>
      </c>
      <c r="CG162" s="2150"/>
      <c r="CI162" s="2255" t="s">
        <v>3</v>
      </c>
      <c r="CJ162" s="2256" t="s">
        <v>4</v>
      </c>
      <c r="CK162" s="3947" t="s">
        <v>967</v>
      </c>
      <c r="CL162" s="2257" t="s">
        <v>19</v>
      </c>
      <c r="CM162" s="2257" t="s">
        <v>19</v>
      </c>
      <c r="CN162" s="2257" t="s">
        <v>20</v>
      </c>
      <c r="CO162" s="2257" t="s">
        <v>21</v>
      </c>
      <c r="CP162" s="2257" t="s">
        <v>22</v>
      </c>
      <c r="CQ162" s="2257" t="s">
        <v>23</v>
      </c>
      <c r="CR162" s="2257" t="s">
        <v>23</v>
      </c>
      <c r="CS162" s="2257" t="s">
        <v>24</v>
      </c>
      <c r="CT162" s="2257" t="s">
        <v>20</v>
      </c>
      <c r="CU162" s="2257" t="s">
        <v>25</v>
      </c>
      <c r="CV162" s="2257" t="s">
        <v>0</v>
      </c>
      <c r="CW162" s="2257" t="s">
        <v>11</v>
      </c>
      <c r="CX162" s="2257" t="s">
        <v>26</v>
      </c>
      <c r="CY162" s="2246"/>
      <c r="CZ162" s="2246"/>
      <c r="DA162" s="2387" t="s">
        <v>500</v>
      </c>
      <c r="DB162" s="2246" t="s">
        <v>501</v>
      </c>
      <c r="DC162" s="2246"/>
      <c r="DD162" s="2246"/>
      <c r="DE162" s="2361"/>
      <c r="DF162" s="2246"/>
      <c r="DG162" s="2246" t="s">
        <v>506</v>
      </c>
      <c r="DH162" s="2246" t="s">
        <v>712</v>
      </c>
      <c r="DI162" s="2246"/>
      <c r="DJ162" s="2246"/>
      <c r="DK162" s="2246"/>
      <c r="DL162" s="2246"/>
      <c r="DM162" s="2246"/>
      <c r="DN162" s="2246"/>
      <c r="DO162" s="2246"/>
    </row>
    <row r="163" spans="51:119" ht="15" thickBot="1">
      <c r="AY163" s="2024"/>
      <c r="AZ163" s="2024"/>
      <c r="BA163" s="2024"/>
      <c r="BB163" s="2024"/>
      <c r="BC163" s="2024"/>
      <c r="BD163" s="2024"/>
      <c r="BE163" s="2024"/>
      <c r="BF163" s="2024"/>
      <c r="BG163" s="2024"/>
      <c r="BH163" s="3602"/>
      <c r="BI163" s="2024"/>
      <c r="BJ163" s="2024"/>
      <c r="BK163" s="2024"/>
      <c r="BL163" s="2024"/>
      <c r="BM163" s="2024"/>
      <c r="BN163" s="2024"/>
      <c r="BO163" s="2024"/>
      <c r="BP163" s="2024"/>
      <c r="BQ163" s="2939"/>
      <c r="BR163" s="2037" t="s">
        <v>495</v>
      </c>
      <c r="BS163" s="2038">
        <v>22</v>
      </c>
      <c r="BT163" s="2039">
        <v>19362</v>
      </c>
      <c r="BU163" s="2040">
        <v>43081</v>
      </c>
      <c r="BV163" s="2041">
        <v>40</v>
      </c>
      <c r="BW163" s="2039" t="s">
        <v>35</v>
      </c>
      <c r="BX163" s="2042">
        <v>400</v>
      </c>
      <c r="BY163" s="2039">
        <v>1010506</v>
      </c>
      <c r="BZ163" s="2044">
        <v>43115</v>
      </c>
      <c r="CA163" s="2040">
        <v>43112</v>
      </c>
      <c r="CB163" s="2039">
        <v>9864</v>
      </c>
      <c r="CC163" s="2041">
        <v>40000</v>
      </c>
      <c r="CD163" s="2041">
        <f t="shared" si="47"/>
        <v>0</v>
      </c>
      <c r="CE163" s="2045">
        <f t="shared" si="48"/>
        <v>16000</v>
      </c>
      <c r="CF163" s="2042">
        <f t="shared" si="49"/>
        <v>800</v>
      </c>
      <c r="CG163" s="2150"/>
      <c r="CI163" s="2258"/>
      <c r="CJ163" s="2259"/>
      <c r="CK163" s="2259"/>
      <c r="CL163" s="2260" t="s">
        <v>3</v>
      </c>
      <c r="CM163" s="2260" t="s">
        <v>18</v>
      </c>
      <c r="CN163" s="2260"/>
      <c r="CO163" s="2259"/>
      <c r="CP163" s="2260" t="s">
        <v>21</v>
      </c>
      <c r="CQ163" s="2260" t="s">
        <v>27</v>
      </c>
      <c r="CR163" s="2260" t="s">
        <v>28</v>
      </c>
      <c r="CS163" s="2259"/>
      <c r="CT163" s="2259"/>
      <c r="CU163" s="2259"/>
      <c r="CV163" s="2259"/>
      <c r="CW163" s="2260" t="s">
        <v>30</v>
      </c>
      <c r="CX163" s="2256"/>
      <c r="CY163" s="2246"/>
      <c r="CZ163" s="2246"/>
      <c r="DA163" s="3028"/>
      <c r="DB163" s="2363"/>
      <c r="DC163" s="2364" t="s">
        <v>14</v>
      </c>
      <c r="DD163" s="2364" t="s">
        <v>12</v>
      </c>
      <c r="DE163" s="2364"/>
      <c r="DF163" s="2365"/>
      <c r="DG163" s="2364" t="s">
        <v>15</v>
      </c>
      <c r="DH163" s="2364" t="s">
        <v>12</v>
      </c>
      <c r="DI163" s="2364" t="s">
        <v>12</v>
      </c>
      <c r="DJ163" s="2365"/>
      <c r="DK163" s="2365"/>
      <c r="DL163" s="2365"/>
      <c r="DM163" s="2365"/>
      <c r="DN163" s="2426" t="s">
        <v>17</v>
      </c>
      <c r="DO163" s="2366"/>
    </row>
    <row r="164" spans="51:119" ht="18.600000000000001" thickBot="1">
      <c r="AY164" s="2028" t="s">
        <v>570</v>
      </c>
      <c r="AZ164" s="2024"/>
      <c r="BA164" s="2024"/>
      <c r="BB164" s="2024"/>
      <c r="BC164" s="2024"/>
      <c r="BD164" s="2024"/>
      <c r="BE164" s="2024"/>
      <c r="BF164" s="2024"/>
      <c r="BG164" s="2024"/>
      <c r="BH164" s="3602"/>
      <c r="BI164" s="2024"/>
      <c r="BJ164" s="2024"/>
      <c r="BK164" s="2024"/>
      <c r="BL164" s="2024"/>
      <c r="BM164" s="2024"/>
      <c r="BN164" s="2024"/>
      <c r="BO164" s="2029"/>
      <c r="BP164" s="2024"/>
      <c r="BQ164" s="2939"/>
      <c r="BR164" s="2037" t="s">
        <v>495</v>
      </c>
      <c r="BS164" s="2038">
        <v>23</v>
      </c>
      <c r="BT164" s="2039">
        <v>19751</v>
      </c>
      <c r="BU164" s="2040">
        <v>43122</v>
      </c>
      <c r="BV164" s="2041">
        <v>45</v>
      </c>
      <c r="BW164" s="2039" t="s">
        <v>35</v>
      </c>
      <c r="BX164" s="2042">
        <v>424</v>
      </c>
      <c r="BY164" s="2039">
        <v>1010506</v>
      </c>
      <c r="BZ164" s="2044">
        <v>43150</v>
      </c>
      <c r="CA164" s="2040">
        <v>43154</v>
      </c>
      <c r="CB164" s="2039">
        <v>9972</v>
      </c>
      <c r="CC164" s="2041">
        <v>45000</v>
      </c>
      <c r="CD164" s="2041">
        <f t="shared" si="47"/>
        <v>0</v>
      </c>
      <c r="CE164" s="2045">
        <f t="shared" si="48"/>
        <v>19080</v>
      </c>
      <c r="CF164" s="2042">
        <f t="shared" si="49"/>
        <v>954</v>
      </c>
      <c r="CG164" s="2150"/>
      <c r="CI164" s="2770" t="s">
        <v>656</v>
      </c>
      <c r="CJ164" s="2762" t="s">
        <v>99</v>
      </c>
      <c r="CK164" s="2321">
        <v>14</v>
      </c>
      <c r="CL164" s="2321" t="s">
        <v>101</v>
      </c>
      <c r="CM164" s="2322">
        <v>43126</v>
      </c>
      <c r="CN164" s="2321">
        <v>500</v>
      </c>
      <c r="CO164" s="2321" t="s">
        <v>96</v>
      </c>
      <c r="CP164" s="2323">
        <v>9.1300000000000008</v>
      </c>
      <c r="CQ164" s="2324">
        <v>43243</v>
      </c>
      <c r="CR164" s="2322">
        <f>(CQ164)</f>
        <v>43243</v>
      </c>
      <c r="CS164" s="2321"/>
      <c r="CT164" s="2323">
        <v>500</v>
      </c>
      <c r="CU164" s="2325">
        <f>(CT164-CN164)</f>
        <v>0</v>
      </c>
      <c r="CV164" s="2326">
        <f>(CT164*CP164)</f>
        <v>4565</v>
      </c>
      <c r="CW164" s="2325">
        <f>(CV164*0.05)</f>
        <v>228.25</v>
      </c>
      <c r="CX164" s="2273"/>
      <c r="CY164" s="2246"/>
      <c r="CZ164" s="2246"/>
      <c r="DA164" s="3029" t="s">
        <v>4</v>
      </c>
      <c r="DB164" s="2368" t="s">
        <v>18</v>
      </c>
      <c r="DC164" s="2256" t="s">
        <v>19</v>
      </c>
      <c r="DD164" s="2256" t="s">
        <v>19</v>
      </c>
      <c r="DE164" s="2256" t="s">
        <v>20</v>
      </c>
      <c r="DF164" s="2256" t="s">
        <v>21</v>
      </c>
      <c r="DG164" s="2256" t="s">
        <v>22</v>
      </c>
      <c r="DH164" s="2256" t="s">
        <v>23</v>
      </c>
      <c r="DI164" s="2256" t="s">
        <v>23</v>
      </c>
      <c r="DJ164" s="2256" t="s">
        <v>24</v>
      </c>
      <c r="DK164" s="2256" t="s">
        <v>20</v>
      </c>
      <c r="DL164" s="2256" t="s">
        <v>25</v>
      </c>
      <c r="DM164" s="2256" t="s">
        <v>0</v>
      </c>
      <c r="DN164" s="2427" t="s">
        <v>11</v>
      </c>
      <c r="DO164" s="2369" t="s">
        <v>26</v>
      </c>
    </row>
    <row r="165" spans="51:119" ht="15" thickBot="1">
      <c r="AY165" s="2030"/>
      <c r="AZ165" s="3898"/>
      <c r="BA165" s="3898"/>
      <c r="BB165" s="3899" t="s">
        <v>14</v>
      </c>
      <c r="BC165" s="3899" t="s">
        <v>12</v>
      </c>
      <c r="BD165" s="3899"/>
      <c r="BE165" s="3898"/>
      <c r="BF165" s="3899" t="s">
        <v>15</v>
      </c>
      <c r="BG165" s="3899" t="s">
        <v>16</v>
      </c>
      <c r="BH165" s="3899" t="s">
        <v>12</v>
      </c>
      <c r="BI165" s="3899" t="s">
        <v>12</v>
      </c>
      <c r="BJ165" s="3898"/>
      <c r="BK165" s="3898"/>
      <c r="BL165" s="3898"/>
      <c r="BM165" s="3898"/>
      <c r="BN165" s="3899" t="s">
        <v>17</v>
      </c>
      <c r="BO165" s="3899"/>
      <c r="BP165" s="2024"/>
      <c r="BQ165" s="2939"/>
      <c r="BR165" s="2037" t="s">
        <v>436</v>
      </c>
      <c r="BS165" s="2076">
        <v>24</v>
      </c>
      <c r="BT165" s="2039">
        <v>19751</v>
      </c>
      <c r="BU165" s="2040">
        <v>43122</v>
      </c>
      <c r="BV165" s="2055">
        <v>100</v>
      </c>
      <c r="BW165" s="2052" t="s">
        <v>35</v>
      </c>
      <c r="BX165" s="2058">
        <v>275</v>
      </c>
      <c r="BY165" s="2052">
        <v>1010505</v>
      </c>
      <c r="BZ165" s="2078">
        <v>43150</v>
      </c>
      <c r="CA165" s="2057">
        <v>43154</v>
      </c>
      <c r="CB165" s="2052">
        <v>9972</v>
      </c>
      <c r="CC165" s="2055">
        <v>100000</v>
      </c>
      <c r="CD165" s="2055">
        <f t="shared" si="47"/>
        <v>0</v>
      </c>
      <c r="CE165" s="2056">
        <f t="shared" si="48"/>
        <v>27500</v>
      </c>
      <c r="CF165" s="2058">
        <f t="shared" si="49"/>
        <v>1375</v>
      </c>
      <c r="CG165" s="2150"/>
      <c r="CI165" s="2467" t="s">
        <v>719</v>
      </c>
      <c r="CJ165" s="3316" t="s">
        <v>721</v>
      </c>
      <c r="CK165" s="3317">
        <v>1</v>
      </c>
      <c r="CL165" s="3317" t="s">
        <v>36</v>
      </c>
      <c r="CM165" s="3318">
        <v>43227</v>
      </c>
      <c r="CN165" s="3317">
        <v>12</v>
      </c>
      <c r="CO165" s="3319" t="s">
        <v>544</v>
      </c>
      <c r="CP165" s="3320">
        <v>45</v>
      </c>
      <c r="CQ165" s="3321">
        <v>43231</v>
      </c>
      <c r="CR165" s="3322">
        <v>43234</v>
      </c>
      <c r="CS165" s="3319">
        <v>51175</v>
      </c>
      <c r="CT165" s="3323">
        <v>12</v>
      </c>
      <c r="CU165" s="3323">
        <f>(CT165-CN165*1)</f>
        <v>0</v>
      </c>
      <c r="CV165" s="3324">
        <f>(CT165*CP165)</f>
        <v>540</v>
      </c>
      <c r="CW165" s="3320">
        <f>(CV165*0.05)</f>
        <v>27</v>
      </c>
      <c r="CX165" s="3080"/>
      <c r="CY165" s="2246"/>
      <c r="CZ165" s="2246"/>
      <c r="DA165" s="3030"/>
      <c r="DB165" s="2371"/>
      <c r="DC165" s="2256" t="s">
        <v>3</v>
      </c>
      <c r="DD165" s="2256" t="s">
        <v>18</v>
      </c>
      <c r="DE165" s="2256"/>
      <c r="DF165" s="2372"/>
      <c r="DG165" s="2256" t="s">
        <v>21</v>
      </c>
      <c r="DH165" s="2256" t="s">
        <v>27</v>
      </c>
      <c r="DI165" s="2256" t="s">
        <v>28</v>
      </c>
      <c r="DJ165" s="2372"/>
      <c r="DK165" s="2372"/>
      <c r="DL165" s="2372"/>
      <c r="DM165" s="2372"/>
      <c r="DN165" s="2427" t="s">
        <v>30</v>
      </c>
      <c r="DO165" s="2369"/>
    </row>
    <row r="166" spans="51:119">
      <c r="AY166" s="2032" t="s">
        <v>3</v>
      </c>
      <c r="AZ166" s="3292" t="s">
        <v>4</v>
      </c>
      <c r="BA166" s="3890" t="s">
        <v>18</v>
      </c>
      <c r="BB166" s="3890" t="s">
        <v>19</v>
      </c>
      <c r="BC166" s="3890" t="s">
        <v>19</v>
      </c>
      <c r="BD166" s="3890" t="s">
        <v>20</v>
      </c>
      <c r="BE166" s="3890" t="s">
        <v>21</v>
      </c>
      <c r="BF166" s="3890" t="s">
        <v>22</v>
      </c>
      <c r="BG166" s="3890" t="s">
        <v>19</v>
      </c>
      <c r="BH166" s="3890" t="s">
        <v>23</v>
      </c>
      <c r="BI166" s="3890" t="s">
        <v>23</v>
      </c>
      <c r="BJ166" s="3890" t="s">
        <v>24</v>
      </c>
      <c r="BK166" s="3890" t="s">
        <v>20</v>
      </c>
      <c r="BL166" s="3890" t="s">
        <v>25</v>
      </c>
      <c r="BM166" s="3890" t="s">
        <v>0</v>
      </c>
      <c r="BN166" s="3890" t="s">
        <v>11</v>
      </c>
      <c r="BO166" s="3890" t="s">
        <v>26</v>
      </c>
      <c r="BP166" s="2024"/>
      <c r="BQ166" s="2938"/>
      <c r="BR166" s="2037" t="s">
        <v>436</v>
      </c>
      <c r="BS166" s="2076">
        <v>25</v>
      </c>
      <c r="BT166" s="2039">
        <v>20282</v>
      </c>
      <c r="BU166" s="2040">
        <v>43169</v>
      </c>
      <c r="BV166" s="2055">
        <v>90</v>
      </c>
      <c r="BW166" s="2052" t="s">
        <v>35</v>
      </c>
      <c r="BX166" s="2058">
        <v>275</v>
      </c>
      <c r="BY166" s="2052">
        <v>1010505</v>
      </c>
      <c r="BZ166" s="2078">
        <v>43179</v>
      </c>
      <c r="CA166" s="2057">
        <v>43181</v>
      </c>
      <c r="CB166" s="2052">
        <v>10065</v>
      </c>
      <c r="CC166" s="2055">
        <v>90000</v>
      </c>
      <c r="CD166" s="2055">
        <f t="shared" si="47"/>
        <v>0</v>
      </c>
      <c r="CE166" s="2056">
        <f t="shared" si="48"/>
        <v>24750</v>
      </c>
      <c r="CF166" s="2058">
        <f t="shared" si="49"/>
        <v>1237.5</v>
      </c>
      <c r="CG166" s="2150"/>
      <c r="CI166" s="2288"/>
      <c r="CJ166" s="2289"/>
      <c r="CK166" s="2290"/>
      <c r="CL166" s="2291"/>
      <c r="CM166" s="2292"/>
      <c r="CN166" s="2293"/>
      <c r="CO166" s="2291"/>
      <c r="CP166" s="2294"/>
      <c r="CQ166" s="2295"/>
      <c r="CR166" s="2292"/>
      <c r="CS166" s="2290"/>
      <c r="CT166" s="2294"/>
      <c r="CU166" s="2294"/>
      <c r="CV166" s="2296"/>
      <c r="CW166" s="2294"/>
      <c r="CX166" s="3080"/>
      <c r="CY166" s="2246"/>
      <c r="CZ166" s="2246"/>
      <c r="DA166" s="3981" t="s">
        <v>543</v>
      </c>
      <c r="DB166" s="2267" t="s">
        <v>393</v>
      </c>
      <c r="DC166" s="2264" t="s">
        <v>101</v>
      </c>
      <c r="DD166" s="2265">
        <v>42765</v>
      </c>
      <c r="DE166" s="2264">
        <v>50</v>
      </c>
      <c r="DF166" s="2266" t="s">
        <v>544</v>
      </c>
      <c r="DG166" s="2267">
        <v>52.9</v>
      </c>
      <c r="DH166" s="2268">
        <v>42769</v>
      </c>
      <c r="DI166" s="2265">
        <v>42773</v>
      </c>
      <c r="DJ166" s="2264">
        <v>46126</v>
      </c>
      <c r="DK166" s="2337">
        <v>54</v>
      </c>
      <c r="DL166" s="2337">
        <f t="shared" ref="DL166:DL175" si="58">(DK166-DE166)</f>
        <v>4</v>
      </c>
      <c r="DM166" s="2271">
        <f>(DK166*DG166)</f>
        <v>2856.6</v>
      </c>
      <c r="DN166" s="2270">
        <f t="shared" ref="DN166:DN172" si="59">(DM166*0.05)</f>
        <v>142.83000000000001</v>
      </c>
      <c r="DO166" s="2430"/>
    </row>
    <row r="167" spans="51:119" ht="15" thickBot="1">
      <c r="AY167" s="2094"/>
      <c r="AZ167" s="3892"/>
      <c r="BA167" s="3892"/>
      <c r="BB167" s="3893" t="s">
        <v>3</v>
      </c>
      <c r="BC167" s="3893" t="s">
        <v>18</v>
      </c>
      <c r="BD167" s="3893"/>
      <c r="BE167" s="3892"/>
      <c r="BF167" s="3893" t="s">
        <v>21</v>
      </c>
      <c r="BG167" s="3893" t="s">
        <v>3</v>
      </c>
      <c r="BH167" s="3893" t="s">
        <v>27</v>
      </c>
      <c r="BI167" s="3893" t="s">
        <v>28</v>
      </c>
      <c r="BJ167" s="3892"/>
      <c r="BK167" s="3892"/>
      <c r="BL167" s="3892"/>
      <c r="BM167" s="3892"/>
      <c r="BN167" s="3893" t="s">
        <v>30</v>
      </c>
      <c r="BO167" s="3890"/>
      <c r="BP167" s="2024"/>
      <c r="BQ167" s="2938"/>
      <c r="BR167" s="2037" t="s">
        <v>495</v>
      </c>
      <c r="BS167" s="2038">
        <v>26</v>
      </c>
      <c r="BT167" s="2039">
        <v>20282</v>
      </c>
      <c r="BU167" s="2040">
        <v>43169</v>
      </c>
      <c r="BV167" s="2041">
        <v>48</v>
      </c>
      <c r="BW167" s="2039" t="s">
        <v>35</v>
      </c>
      <c r="BX167" s="2042">
        <v>424</v>
      </c>
      <c r="BY167" s="2039">
        <v>1010506</v>
      </c>
      <c r="BZ167" s="2044">
        <v>43179</v>
      </c>
      <c r="CA167" s="2040">
        <v>43181</v>
      </c>
      <c r="CB167" s="2039">
        <v>10065</v>
      </c>
      <c r="CC167" s="2041">
        <v>48000</v>
      </c>
      <c r="CD167" s="2041">
        <f t="shared" si="47"/>
        <v>0</v>
      </c>
      <c r="CE167" s="2045">
        <f t="shared" si="48"/>
        <v>20352</v>
      </c>
      <c r="CF167" s="2042">
        <f t="shared" si="49"/>
        <v>1017.6</v>
      </c>
      <c r="CG167" s="2150"/>
      <c r="CI167" s="2314"/>
      <c r="CJ167" s="2315"/>
      <c r="CK167" s="2315"/>
      <c r="CL167" s="2315"/>
      <c r="CM167" s="2315"/>
      <c r="CN167" s="2315"/>
      <c r="CO167" s="2315"/>
      <c r="CP167" s="2315"/>
      <c r="CQ167" s="2315"/>
      <c r="CR167" s="2315"/>
      <c r="CS167" s="2315"/>
      <c r="CT167" s="2315"/>
      <c r="CU167" s="2315"/>
      <c r="CV167" s="2686">
        <f>SUM(CV164:CV166)</f>
        <v>5105</v>
      </c>
      <c r="CW167" s="2686">
        <f>SUM(CW164:CW166)</f>
        <v>255.25</v>
      </c>
      <c r="CX167" s="3081"/>
      <c r="CY167" s="2246"/>
      <c r="CZ167" s="2246"/>
      <c r="DA167" s="2283" t="s">
        <v>543</v>
      </c>
      <c r="DB167" s="2278" t="s">
        <v>414</v>
      </c>
      <c r="DC167" s="2276" t="s">
        <v>101</v>
      </c>
      <c r="DD167" s="2277">
        <v>42832</v>
      </c>
      <c r="DE167" s="2276">
        <v>50</v>
      </c>
      <c r="DF167" s="2285" t="s">
        <v>544</v>
      </c>
      <c r="DG167" s="2278">
        <v>52.9</v>
      </c>
      <c r="DH167" s="2279">
        <v>42837</v>
      </c>
      <c r="DI167" s="2277">
        <v>42844</v>
      </c>
      <c r="DJ167" s="2276">
        <v>46875</v>
      </c>
      <c r="DK167" s="2429">
        <v>54</v>
      </c>
      <c r="DL167" s="2429">
        <f t="shared" si="58"/>
        <v>4</v>
      </c>
      <c r="DM167" s="2281">
        <f>(DK167*DG167)</f>
        <v>2856.6</v>
      </c>
      <c r="DN167" s="2280">
        <f t="shared" si="59"/>
        <v>142.83000000000001</v>
      </c>
      <c r="DO167" s="2431"/>
    </row>
    <row r="168" spans="51:119">
      <c r="AY168" s="2121" t="s">
        <v>629</v>
      </c>
      <c r="AZ168" s="2122" t="s">
        <v>436</v>
      </c>
      <c r="BA168" s="2198">
        <v>16</v>
      </c>
      <c r="BB168" s="2122">
        <v>9681</v>
      </c>
      <c r="BC168" s="2174">
        <v>42958</v>
      </c>
      <c r="BD168" s="2172">
        <v>140</v>
      </c>
      <c r="BE168" s="2122" t="s">
        <v>35</v>
      </c>
      <c r="BF168" s="2175">
        <v>270</v>
      </c>
      <c r="BG168" s="2199"/>
      <c r="BH168" s="2200">
        <v>43049</v>
      </c>
      <c r="BI168" s="2174">
        <v>43042</v>
      </c>
      <c r="BJ168" s="2122">
        <v>9791</v>
      </c>
      <c r="BK168" s="2172">
        <v>140000</v>
      </c>
      <c r="BL168" s="2172">
        <f t="shared" ref="BL168:BL179" si="60">(BK168-BD168*1000)</f>
        <v>0</v>
      </c>
      <c r="BM168" s="2173">
        <f t="shared" ref="BM168:BM179" si="61">(BK168*BF168/1000)</f>
        <v>37800</v>
      </c>
      <c r="BN168" s="2818">
        <f>(BM168*0.05)</f>
        <v>1890</v>
      </c>
      <c r="BO168" s="2046" t="s">
        <v>8</v>
      </c>
      <c r="BP168" s="2024"/>
      <c r="BQ168" s="2837"/>
      <c r="BR168" s="2037" t="s">
        <v>495</v>
      </c>
      <c r="BS168" s="2038">
        <v>27</v>
      </c>
      <c r="BT168" s="2039">
        <v>20777</v>
      </c>
      <c r="BU168" s="2040">
        <v>43217</v>
      </c>
      <c r="BV168" s="2041">
        <v>45</v>
      </c>
      <c r="BW168" s="2039" t="s">
        <v>35</v>
      </c>
      <c r="BX168" s="2042">
        <v>424</v>
      </c>
      <c r="BY168" s="2039">
        <v>1010506</v>
      </c>
      <c r="BZ168" s="2044">
        <v>43227</v>
      </c>
      <c r="CA168" s="2040">
        <v>43227</v>
      </c>
      <c r="CB168" s="2039">
        <v>10184</v>
      </c>
      <c r="CC168" s="2041">
        <v>45000</v>
      </c>
      <c r="CD168" s="2041">
        <f t="shared" si="47"/>
        <v>0</v>
      </c>
      <c r="CE168" s="2045">
        <f t="shared" si="48"/>
        <v>19080</v>
      </c>
      <c r="CF168" s="2042">
        <f t="shared" si="49"/>
        <v>954</v>
      </c>
      <c r="CG168" s="2150"/>
      <c r="CI168" s="2246"/>
      <c r="CJ168" s="2246"/>
      <c r="CK168" s="2246"/>
      <c r="CL168" s="2246"/>
      <c r="CM168" s="2246"/>
      <c r="CN168" s="2246"/>
      <c r="CO168" s="2246"/>
      <c r="CP168" s="2246"/>
      <c r="CQ168" s="2246"/>
      <c r="CR168" s="2246"/>
      <c r="CS168" s="2246"/>
      <c r="CT168" s="2246"/>
      <c r="CU168" s="2246"/>
      <c r="CV168" s="2246"/>
      <c r="CW168" s="2246"/>
      <c r="CX168" s="3082"/>
      <c r="CY168" s="2246"/>
      <c r="CZ168" s="2246"/>
      <c r="DA168" s="2283" t="s">
        <v>543</v>
      </c>
      <c r="DB168" s="2278" t="s">
        <v>262</v>
      </c>
      <c r="DC168" s="2276" t="s">
        <v>101</v>
      </c>
      <c r="DD168" s="2277">
        <v>42915</v>
      </c>
      <c r="DE168" s="2276">
        <v>25</v>
      </c>
      <c r="DF168" s="2285" t="s">
        <v>544</v>
      </c>
      <c r="DG168" s="2278">
        <v>52.9</v>
      </c>
      <c r="DH168" s="2279">
        <v>42930</v>
      </c>
      <c r="DI168" s="2277">
        <v>42928</v>
      </c>
      <c r="DJ168" s="2276">
        <v>47804</v>
      </c>
      <c r="DK168" s="2429">
        <v>24</v>
      </c>
      <c r="DL168" s="2429">
        <f t="shared" si="58"/>
        <v>-1</v>
      </c>
      <c r="DM168" s="2281">
        <f>(DK168*DG168)</f>
        <v>1269.5999999999999</v>
      </c>
      <c r="DN168" s="2280">
        <f t="shared" si="59"/>
        <v>63.48</v>
      </c>
      <c r="DO168" s="2282"/>
    </row>
    <row r="169" spans="51:119" ht="18.600000000000001" thickBot="1">
      <c r="AY169" s="2123" t="s">
        <v>659</v>
      </c>
      <c r="AZ169" s="2039" t="s">
        <v>690</v>
      </c>
      <c r="BA169" s="2076">
        <v>3</v>
      </c>
      <c r="BB169" s="2052" t="s">
        <v>78</v>
      </c>
      <c r="BC169" s="2057">
        <v>43040</v>
      </c>
      <c r="BD169" s="2055">
        <v>200</v>
      </c>
      <c r="BE169" s="2052" t="s">
        <v>35</v>
      </c>
      <c r="BF169" s="2058">
        <v>295</v>
      </c>
      <c r="BG169" s="2052"/>
      <c r="BH169" s="2078">
        <v>43045</v>
      </c>
      <c r="BI169" s="2057">
        <v>43042</v>
      </c>
      <c r="BJ169" s="2052">
        <v>9792</v>
      </c>
      <c r="BK169" s="2055">
        <v>60000</v>
      </c>
      <c r="BL169" s="2055">
        <f t="shared" si="60"/>
        <v>-140000</v>
      </c>
      <c r="BM169" s="2056">
        <f t="shared" si="61"/>
        <v>17700</v>
      </c>
      <c r="BN169" s="2819">
        <f>(BM169*0.035)</f>
        <v>619.50000000000011</v>
      </c>
      <c r="BO169" s="2059" t="s">
        <v>8</v>
      </c>
      <c r="BP169" s="2024"/>
      <c r="BQ169" s="2837"/>
      <c r="BR169" s="2037" t="s">
        <v>436</v>
      </c>
      <c r="BS169" s="2076">
        <v>28</v>
      </c>
      <c r="BT169" s="2039">
        <v>20776</v>
      </c>
      <c r="BU169" s="2040">
        <v>43217</v>
      </c>
      <c r="BV169" s="2055">
        <v>90</v>
      </c>
      <c r="BW169" s="2052" t="s">
        <v>35</v>
      </c>
      <c r="BX169" s="2058">
        <v>275</v>
      </c>
      <c r="BY169" s="2052">
        <v>1010505</v>
      </c>
      <c r="BZ169" s="2078">
        <v>43227</v>
      </c>
      <c r="CA169" s="2057">
        <v>43227</v>
      </c>
      <c r="CB169" s="2052" t="s">
        <v>837</v>
      </c>
      <c r="CC169" s="2055">
        <v>90000</v>
      </c>
      <c r="CD169" s="2055">
        <f t="shared" si="47"/>
        <v>0</v>
      </c>
      <c r="CE169" s="2056">
        <f t="shared" si="48"/>
        <v>24750</v>
      </c>
      <c r="CF169" s="2058">
        <f t="shared" si="49"/>
        <v>1237.5</v>
      </c>
      <c r="CG169" s="2150"/>
      <c r="CI169" s="2250" t="s">
        <v>682</v>
      </c>
      <c r="CJ169" s="2246"/>
      <c r="CK169" s="2246"/>
      <c r="CL169" s="2246"/>
      <c r="CM169" s="2246"/>
      <c r="CN169" s="2246"/>
      <c r="CO169" s="2246"/>
      <c r="CP169" s="2246"/>
      <c r="CQ169" s="2246"/>
      <c r="CR169" s="2246"/>
      <c r="CS169" s="2246"/>
      <c r="CT169" s="2246"/>
      <c r="CU169" s="2246"/>
      <c r="CV169" s="2246"/>
      <c r="CW169" s="2246"/>
      <c r="CX169" s="3082"/>
      <c r="CY169" s="2246"/>
      <c r="CZ169" s="2246"/>
      <c r="DA169" s="2283" t="s">
        <v>642</v>
      </c>
      <c r="DB169" s="2278" t="s">
        <v>9</v>
      </c>
      <c r="DC169" s="2276" t="s">
        <v>101</v>
      </c>
      <c r="DD169" s="2277">
        <v>42929</v>
      </c>
      <c r="DE169" s="2276">
        <v>5</v>
      </c>
      <c r="DF169" s="2285" t="s">
        <v>544</v>
      </c>
      <c r="DG169" s="2278">
        <v>70</v>
      </c>
      <c r="DH169" s="2279">
        <v>42936</v>
      </c>
      <c r="DI169" s="2277">
        <v>42936</v>
      </c>
      <c r="DJ169" s="2276">
        <v>48177</v>
      </c>
      <c r="DK169" s="2429">
        <v>5</v>
      </c>
      <c r="DL169" s="2429">
        <f t="shared" si="58"/>
        <v>0</v>
      </c>
      <c r="DM169" s="2281">
        <v>354.76</v>
      </c>
      <c r="DN169" s="2280">
        <f t="shared" si="59"/>
        <v>17.738</v>
      </c>
      <c r="DO169" s="2282"/>
    </row>
    <row r="170" spans="51:119">
      <c r="AY170" s="2837"/>
      <c r="AZ170" s="2071"/>
      <c r="BA170" s="2071"/>
      <c r="BB170" s="2071"/>
      <c r="BC170" s="2072"/>
      <c r="BD170" s="2071">
        <v>140</v>
      </c>
      <c r="BE170" s="2052" t="s">
        <v>35</v>
      </c>
      <c r="BF170" s="2058">
        <v>295</v>
      </c>
      <c r="BG170" s="2052"/>
      <c r="BH170" s="2078">
        <v>43045</v>
      </c>
      <c r="BI170" s="2057">
        <v>43053</v>
      </c>
      <c r="BJ170" s="2052">
        <v>9796</v>
      </c>
      <c r="BK170" s="2055">
        <v>140000</v>
      </c>
      <c r="BL170" s="2055">
        <f t="shared" si="60"/>
        <v>0</v>
      </c>
      <c r="BM170" s="2056">
        <f t="shared" si="61"/>
        <v>41300</v>
      </c>
      <c r="BN170" s="2058">
        <f>(BM170*0.035)</f>
        <v>1445.5000000000002</v>
      </c>
      <c r="BO170" s="2682" t="s">
        <v>8</v>
      </c>
      <c r="BP170" s="2024"/>
      <c r="BQ170" s="2837"/>
      <c r="BR170" s="2037" t="s">
        <v>436</v>
      </c>
      <c r="BS170" s="2076">
        <v>29</v>
      </c>
      <c r="BT170" s="2039">
        <v>21124</v>
      </c>
      <c r="BU170" s="2040">
        <v>43249</v>
      </c>
      <c r="BV170" s="2055">
        <v>90</v>
      </c>
      <c r="BW170" s="2052" t="s">
        <v>35</v>
      </c>
      <c r="BX170" s="2058">
        <v>275</v>
      </c>
      <c r="BY170" s="2052">
        <v>1010505</v>
      </c>
      <c r="BZ170" s="2078">
        <v>43255</v>
      </c>
      <c r="CA170" s="2057">
        <v>43255</v>
      </c>
      <c r="CB170" s="2052">
        <v>10250</v>
      </c>
      <c r="CC170" s="2055">
        <v>90000</v>
      </c>
      <c r="CD170" s="2055">
        <f t="shared" si="47"/>
        <v>0</v>
      </c>
      <c r="CE170" s="2056">
        <f t="shared" si="48"/>
        <v>24750</v>
      </c>
      <c r="CF170" s="2058">
        <f t="shared" si="49"/>
        <v>1237.5</v>
      </c>
      <c r="CG170" s="2150"/>
      <c r="CI170" s="2251"/>
      <c r="CJ170" s="2252"/>
      <c r="CK170" s="2252"/>
      <c r="CL170" s="2253" t="s">
        <v>14</v>
      </c>
      <c r="CM170" s="2253" t="s">
        <v>12</v>
      </c>
      <c r="CN170" s="2253"/>
      <c r="CO170" s="2252"/>
      <c r="CP170" s="2253" t="s">
        <v>15</v>
      </c>
      <c r="CQ170" s="2253" t="s">
        <v>12</v>
      </c>
      <c r="CR170" s="2253" t="s">
        <v>12</v>
      </c>
      <c r="CS170" s="2252"/>
      <c r="CT170" s="2252"/>
      <c r="CU170" s="2252"/>
      <c r="CV170" s="2252"/>
      <c r="CW170" s="2253" t="s">
        <v>17</v>
      </c>
      <c r="CX170" s="2254"/>
      <c r="CY170" s="2246"/>
      <c r="CZ170" s="2246"/>
      <c r="DA170" s="3982" t="s">
        <v>543</v>
      </c>
      <c r="DB170" s="2278" t="s">
        <v>530</v>
      </c>
      <c r="DC170" s="2276" t="s">
        <v>101</v>
      </c>
      <c r="DD170" s="2277">
        <v>42948</v>
      </c>
      <c r="DE170" s="2276">
        <v>40</v>
      </c>
      <c r="DF170" s="2285" t="s">
        <v>544</v>
      </c>
      <c r="DG170" s="2278">
        <v>52.9</v>
      </c>
      <c r="DH170" s="2279">
        <v>42957</v>
      </c>
      <c r="DI170" s="2277">
        <v>42957</v>
      </c>
      <c r="DJ170" s="2276">
        <v>48119</v>
      </c>
      <c r="DK170" s="2429">
        <v>40</v>
      </c>
      <c r="DL170" s="2429">
        <f t="shared" si="58"/>
        <v>0</v>
      </c>
      <c r="DM170" s="2281">
        <f t="shared" ref="DM170:DM182" si="62">(DK170*DG170)</f>
        <v>2116</v>
      </c>
      <c r="DN170" s="2280">
        <f t="shared" si="59"/>
        <v>105.80000000000001</v>
      </c>
      <c r="DO170" s="2282"/>
    </row>
    <row r="171" spans="51:119">
      <c r="AY171" s="2143" t="s">
        <v>493</v>
      </c>
      <c r="AZ171" s="2039" t="s">
        <v>495</v>
      </c>
      <c r="BA171" s="2038">
        <v>16</v>
      </c>
      <c r="BB171" s="2039">
        <v>18926</v>
      </c>
      <c r="BC171" s="2040">
        <v>43046</v>
      </c>
      <c r="BD171" s="2041">
        <v>50</v>
      </c>
      <c r="BE171" s="2039" t="s">
        <v>35</v>
      </c>
      <c r="BF171" s="2042">
        <v>400</v>
      </c>
      <c r="BG171" s="2039">
        <v>1010506</v>
      </c>
      <c r="BH171" s="2044">
        <v>43068</v>
      </c>
      <c r="BI171" s="2040">
        <v>43064</v>
      </c>
      <c r="BJ171" s="2039">
        <v>9799</v>
      </c>
      <c r="BK171" s="2041">
        <v>50000</v>
      </c>
      <c r="BL171" s="2041">
        <f t="shared" si="60"/>
        <v>0</v>
      </c>
      <c r="BM171" s="2045">
        <f t="shared" si="61"/>
        <v>20000</v>
      </c>
      <c r="BN171" s="2042">
        <f t="shared" ref="BN171:BN179" si="63">(BM171*0.05)</f>
        <v>1000</v>
      </c>
      <c r="BO171" s="2059" t="s">
        <v>8</v>
      </c>
      <c r="BP171" s="2024"/>
      <c r="BQ171" s="2837"/>
      <c r="BR171" s="2037" t="s">
        <v>495</v>
      </c>
      <c r="BS171" s="2038">
        <v>30</v>
      </c>
      <c r="BT171" s="2039">
        <v>21124</v>
      </c>
      <c r="BU171" s="2040">
        <v>43249</v>
      </c>
      <c r="BV171" s="2041">
        <v>45</v>
      </c>
      <c r="BW171" s="2039" t="s">
        <v>35</v>
      </c>
      <c r="BX171" s="2042">
        <v>424</v>
      </c>
      <c r="BY171" s="2039">
        <v>1010506</v>
      </c>
      <c r="BZ171" s="2044">
        <v>43255</v>
      </c>
      <c r="CA171" s="2040">
        <v>43255</v>
      </c>
      <c r="CB171" s="2039">
        <v>10250</v>
      </c>
      <c r="CC171" s="2041">
        <v>45000</v>
      </c>
      <c r="CD171" s="2041">
        <f t="shared" si="47"/>
        <v>0</v>
      </c>
      <c r="CE171" s="2045">
        <f t="shared" si="48"/>
        <v>19080</v>
      </c>
      <c r="CF171" s="2042">
        <f t="shared" si="49"/>
        <v>954</v>
      </c>
      <c r="CG171" s="2150"/>
      <c r="CI171" s="2255" t="s">
        <v>3</v>
      </c>
      <c r="CJ171" s="2256" t="s">
        <v>4</v>
      </c>
      <c r="CK171" s="3947" t="s">
        <v>967</v>
      </c>
      <c r="CL171" s="2257" t="s">
        <v>19</v>
      </c>
      <c r="CM171" s="2257" t="s">
        <v>19</v>
      </c>
      <c r="CN171" s="2257" t="s">
        <v>20</v>
      </c>
      <c r="CO171" s="2257" t="s">
        <v>21</v>
      </c>
      <c r="CP171" s="2257" t="s">
        <v>22</v>
      </c>
      <c r="CQ171" s="2257" t="s">
        <v>23</v>
      </c>
      <c r="CR171" s="2257" t="s">
        <v>23</v>
      </c>
      <c r="CS171" s="2257" t="s">
        <v>24</v>
      </c>
      <c r="CT171" s="2257" t="s">
        <v>20</v>
      </c>
      <c r="CU171" s="2257" t="s">
        <v>25</v>
      </c>
      <c r="CV171" s="2257" t="s">
        <v>0</v>
      </c>
      <c r="CW171" s="2257" t="s">
        <v>11</v>
      </c>
      <c r="CX171" s="2257" t="s">
        <v>26</v>
      </c>
      <c r="CY171" s="2246"/>
      <c r="CZ171" s="2246"/>
      <c r="DA171" s="3983" t="s">
        <v>642</v>
      </c>
      <c r="DB171" s="2738" t="s">
        <v>205</v>
      </c>
      <c r="DC171" s="2734" t="s">
        <v>101</v>
      </c>
      <c r="DD171" s="2735">
        <v>42983</v>
      </c>
      <c r="DE171" s="2734">
        <v>100</v>
      </c>
      <c r="DF171" s="2737" t="s">
        <v>544</v>
      </c>
      <c r="DG171" s="2738">
        <v>70</v>
      </c>
      <c r="DH171" s="2776">
        <v>42998</v>
      </c>
      <c r="DI171" s="2735">
        <v>42998</v>
      </c>
      <c r="DJ171" s="2734" t="s">
        <v>78</v>
      </c>
      <c r="DK171" s="2736">
        <v>100</v>
      </c>
      <c r="DL171" s="2736">
        <f t="shared" si="58"/>
        <v>0</v>
      </c>
      <c r="DM171" s="2742">
        <f t="shared" si="62"/>
        <v>7000</v>
      </c>
      <c r="DN171" s="2741">
        <f t="shared" si="59"/>
        <v>350</v>
      </c>
      <c r="DO171" s="2778" t="s">
        <v>88</v>
      </c>
    </row>
    <row r="172" spans="51:119" ht="15" thickBot="1">
      <c r="AY172" s="2123" t="s">
        <v>493</v>
      </c>
      <c r="AZ172" s="2052" t="s">
        <v>436</v>
      </c>
      <c r="BA172" s="2076">
        <v>17</v>
      </c>
      <c r="BB172" s="2052">
        <v>18926</v>
      </c>
      <c r="BC172" s="2057">
        <v>43046</v>
      </c>
      <c r="BD172" s="2055">
        <v>90</v>
      </c>
      <c r="BE172" s="2052" t="s">
        <v>35</v>
      </c>
      <c r="BF172" s="2058">
        <v>260</v>
      </c>
      <c r="BG172" s="2077">
        <v>1010505</v>
      </c>
      <c r="BH172" s="2078">
        <v>43068</v>
      </c>
      <c r="BI172" s="2057">
        <v>43064</v>
      </c>
      <c r="BJ172" s="2052">
        <v>9799</v>
      </c>
      <c r="BK172" s="2055">
        <v>90000</v>
      </c>
      <c r="BL172" s="2055">
        <f t="shared" si="60"/>
        <v>0</v>
      </c>
      <c r="BM172" s="2056">
        <f t="shared" si="61"/>
        <v>23400</v>
      </c>
      <c r="BN172" s="2058">
        <f t="shared" si="63"/>
        <v>1170</v>
      </c>
      <c r="BO172" s="2059" t="s">
        <v>8</v>
      </c>
      <c r="BP172" s="2024"/>
      <c r="BQ172" s="2837"/>
      <c r="BR172" s="2037" t="s">
        <v>495</v>
      </c>
      <c r="BS172" s="2038">
        <v>31</v>
      </c>
      <c r="BT172" s="2039">
        <v>21444</v>
      </c>
      <c r="BU172" s="2040">
        <v>43279</v>
      </c>
      <c r="BV172" s="2041">
        <v>30</v>
      </c>
      <c r="BW172" s="2039" t="s">
        <v>35</v>
      </c>
      <c r="BX172" s="2042">
        <v>424</v>
      </c>
      <c r="BY172" s="2039">
        <v>1010506</v>
      </c>
      <c r="BZ172" s="2044">
        <v>43287</v>
      </c>
      <c r="CA172" s="2040">
        <v>43291</v>
      </c>
      <c r="CB172" s="2039">
        <v>10337</v>
      </c>
      <c r="CC172" s="2041">
        <v>30000</v>
      </c>
      <c r="CD172" s="2041">
        <f t="shared" ref="CD172:CD202" si="64">(CC172-BV172*1000)</f>
        <v>0</v>
      </c>
      <c r="CE172" s="2045">
        <f t="shared" ref="CE172:CE202" si="65">(CC172*BX172/1000)</f>
        <v>12720</v>
      </c>
      <c r="CF172" s="2042">
        <f t="shared" ref="CF172:CF198" si="66">(CE172*0.05)</f>
        <v>636</v>
      </c>
      <c r="CG172" s="2150"/>
      <c r="CI172" s="2258"/>
      <c r="CJ172" s="2259"/>
      <c r="CK172" s="2259"/>
      <c r="CL172" s="2260" t="s">
        <v>3</v>
      </c>
      <c r="CM172" s="2260" t="s">
        <v>18</v>
      </c>
      <c r="CN172" s="2260"/>
      <c r="CO172" s="2259"/>
      <c r="CP172" s="2260" t="s">
        <v>21</v>
      </c>
      <c r="CQ172" s="2260" t="s">
        <v>27</v>
      </c>
      <c r="CR172" s="2260" t="s">
        <v>28</v>
      </c>
      <c r="CS172" s="2259"/>
      <c r="CT172" s="2259"/>
      <c r="CU172" s="2259"/>
      <c r="CV172" s="2259"/>
      <c r="CW172" s="2260" t="s">
        <v>30</v>
      </c>
      <c r="CX172" s="2256"/>
      <c r="CY172" s="2246"/>
      <c r="CZ172" s="2246"/>
      <c r="DA172" s="3982" t="s">
        <v>543</v>
      </c>
      <c r="DB172" s="2962">
        <v>7</v>
      </c>
      <c r="DC172" s="2276" t="s">
        <v>101</v>
      </c>
      <c r="DD172" s="2277">
        <v>42989</v>
      </c>
      <c r="DE172" s="2276">
        <v>100</v>
      </c>
      <c r="DF172" s="2285" t="s">
        <v>544</v>
      </c>
      <c r="DG172" s="2278">
        <v>52.9</v>
      </c>
      <c r="DH172" s="2279">
        <v>42998</v>
      </c>
      <c r="DI172" s="2277">
        <v>42998</v>
      </c>
      <c r="DJ172" s="2276" t="s">
        <v>78</v>
      </c>
      <c r="DK172" s="2429">
        <v>100</v>
      </c>
      <c r="DL172" s="2429">
        <f t="shared" si="58"/>
        <v>0</v>
      </c>
      <c r="DM172" s="2281">
        <f t="shared" si="62"/>
        <v>5290</v>
      </c>
      <c r="DN172" s="2280">
        <f t="shared" si="59"/>
        <v>264.5</v>
      </c>
      <c r="DO172" s="2282"/>
    </row>
    <row r="173" spans="51:119">
      <c r="AY173" s="2123" t="s">
        <v>589</v>
      </c>
      <c r="AZ173" s="2071" t="s">
        <v>688</v>
      </c>
      <c r="BA173" s="2836">
        <v>12</v>
      </c>
      <c r="BB173" s="2186" t="s">
        <v>101</v>
      </c>
      <c r="BC173" s="2187">
        <v>43052</v>
      </c>
      <c r="BD173" s="2186">
        <v>15</v>
      </c>
      <c r="BE173" s="2188" t="s">
        <v>35</v>
      </c>
      <c r="BF173" s="2189">
        <v>310</v>
      </c>
      <c r="BG173" s="2186" t="s">
        <v>78</v>
      </c>
      <c r="BH173" s="3593">
        <v>43059</v>
      </c>
      <c r="BI173" s="2187">
        <v>43053</v>
      </c>
      <c r="BJ173" s="2186">
        <v>2532</v>
      </c>
      <c r="BK173" s="2191">
        <v>15000</v>
      </c>
      <c r="BL173" s="2191">
        <f t="shared" si="60"/>
        <v>0</v>
      </c>
      <c r="BM173" s="2192">
        <f t="shared" si="61"/>
        <v>4650</v>
      </c>
      <c r="BN173" s="2194">
        <f t="shared" si="63"/>
        <v>232.5</v>
      </c>
      <c r="BO173" s="2059" t="s">
        <v>8</v>
      </c>
      <c r="BP173" s="2024"/>
      <c r="BQ173" s="2837"/>
      <c r="BR173" s="2037" t="s">
        <v>436</v>
      </c>
      <c r="BS173" s="2076">
        <v>32</v>
      </c>
      <c r="BT173" s="2039">
        <v>21444</v>
      </c>
      <c r="BU173" s="2040">
        <v>43279</v>
      </c>
      <c r="BV173" s="2055">
        <v>40</v>
      </c>
      <c r="BW173" s="2052" t="s">
        <v>35</v>
      </c>
      <c r="BX173" s="2058">
        <v>275</v>
      </c>
      <c r="BY173" s="2052">
        <v>1010505</v>
      </c>
      <c r="BZ173" s="2078">
        <v>43287</v>
      </c>
      <c r="CA173" s="2057">
        <v>43291</v>
      </c>
      <c r="CB173" s="2052">
        <v>10337</v>
      </c>
      <c r="CC173" s="2055">
        <v>40000</v>
      </c>
      <c r="CD173" s="2041">
        <f t="shared" si="64"/>
        <v>0</v>
      </c>
      <c r="CE173" s="2056">
        <f t="shared" si="65"/>
        <v>11000</v>
      </c>
      <c r="CF173" s="2058">
        <f t="shared" si="66"/>
        <v>550</v>
      </c>
      <c r="CG173" s="2150"/>
      <c r="CI173" s="2667" t="s">
        <v>656</v>
      </c>
      <c r="CJ173" s="2266" t="s">
        <v>99</v>
      </c>
      <c r="CK173" s="2264">
        <v>15</v>
      </c>
      <c r="CL173" s="2264" t="s">
        <v>101</v>
      </c>
      <c r="CM173" s="2265">
        <v>43248</v>
      </c>
      <c r="CN173" s="2264">
        <v>500</v>
      </c>
      <c r="CO173" s="2264" t="s">
        <v>96</v>
      </c>
      <c r="CP173" s="2267">
        <v>9.1300000000000008</v>
      </c>
      <c r="CQ173" s="2268">
        <v>43271</v>
      </c>
      <c r="CR173" s="2265">
        <v>43258</v>
      </c>
      <c r="CS173" s="2264">
        <v>51411</v>
      </c>
      <c r="CT173" s="2267">
        <v>501.08</v>
      </c>
      <c r="CU173" s="2270">
        <f>(CT173-CN173)</f>
        <v>1.0799999999999841</v>
      </c>
      <c r="CV173" s="2271">
        <f>(CT173*CP173)</f>
        <v>4574.8604000000005</v>
      </c>
      <c r="CW173" s="2270">
        <f>(CV173*0.05)</f>
        <v>228.74302000000003</v>
      </c>
      <c r="CX173" s="2273"/>
      <c r="CY173" s="2246"/>
      <c r="CZ173" s="2246"/>
      <c r="DA173" s="3982" t="s">
        <v>543</v>
      </c>
      <c r="DB173" s="2962">
        <v>8</v>
      </c>
      <c r="DC173" s="2276" t="s">
        <v>101</v>
      </c>
      <c r="DD173" s="2277">
        <v>43161</v>
      </c>
      <c r="DE173" s="2276">
        <v>50</v>
      </c>
      <c r="DF173" s="2285" t="s">
        <v>544</v>
      </c>
      <c r="DG173" s="2278">
        <v>55.5</v>
      </c>
      <c r="DH173" s="2279">
        <v>43168</v>
      </c>
      <c r="DI173" s="2277">
        <v>43166</v>
      </c>
      <c r="DJ173" s="2276">
        <v>50399</v>
      </c>
      <c r="DK173" s="2429">
        <v>54</v>
      </c>
      <c r="DL173" s="2429">
        <f t="shared" si="58"/>
        <v>4</v>
      </c>
      <c r="DM173" s="2281">
        <f t="shared" si="62"/>
        <v>2997</v>
      </c>
      <c r="DN173" s="2280">
        <f>(DM173*0.05)</f>
        <v>149.85</v>
      </c>
      <c r="DO173" s="2282"/>
    </row>
    <row r="174" spans="51:119">
      <c r="AY174" s="2833" t="s">
        <v>550</v>
      </c>
      <c r="AZ174" s="2039" t="s">
        <v>436</v>
      </c>
      <c r="BA174" s="2788">
        <v>17</v>
      </c>
      <c r="BB174" s="2188" t="s">
        <v>36</v>
      </c>
      <c r="BC174" s="2193" t="s">
        <v>78</v>
      </c>
      <c r="BD174" s="2191">
        <v>1</v>
      </c>
      <c r="BE174" s="2188" t="s">
        <v>35</v>
      </c>
      <c r="BF174" s="2194">
        <v>370</v>
      </c>
      <c r="BG174" s="2789"/>
      <c r="BH174" s="2790">
        <v>43049</v>
      </c>
      <c r="BI174" s="2193">
        <v>43049</v>
      </c>
      <c r="BJ174" s="2188">
        <v>2515</v>
      </c>
      <c r="BK174" s="2191">
        <v>1000</v>
      </c>
      <c r="BL174" s="2191">
        <f t="shared" si="60"/>
        <v>0</v>
      </c>
      <c r="BM174" s="2192">
        <f t="shared" si="61"/>
        <v>370</v>
      </c>
      <c r="BN174" s="2194">
        <f t="shared" si="63"/>
        <v>18.5</v>
      </c>
      <c r="BO174" s="2059" t="s">
        <v>8</v>
      </c>
      <c r="BP174" s="2024"/>
      <c r="BQ174" s="2837"/>
      <c r="BR174" s="2037" t="s">
        <v>436</v>
      </c>
      <c r="BS174" s="2076">
        <v>33</v>
      </c>
      <c r="BT174" s="2039">
        <v>21599</v>
      </c>
      <c r="BU174" s="2040">
        <v>43298</v>
      </c>
      <c r="BV174" s="2055">
        <v>90</v>
      </c>
      <c r="BW174" s="2052" t="s">
        <v>35</v>
      </c>
      <c r="BX174" s="2058">
        <v>275</v>
      </c>
      <c r="BY174" s="2052">
        <v>1010505</v>
      </c>
      <c r="BZ174" s="2078">
        <v>43311</v>
      </c>
      <c r="CA174" s="2057">
        <v>43308</v>
      </c>
      <c r="CB174" s="2052">
        <v>10393</v>
      </c>
      <c r="CC174" s="2055">
        <v>90000</v>
      </c>
      <c r="CD174" s="2041">
        <f t="shared" si="64"/>
        <v>0</v>
      </c>
      <c r="CE174" s="2056">
        <f t="shared" si="65"/>
        <v>24750</v>
      </c>
      <c r="CF174" s="2058">
        <f t="shared" si="66"/>
        <v>1237.5</v>
      </c>
      <c r="CG174" s="2150"/>
      <c r="CI174" s="2467" t="s">
        <v>726</v>
      </c>
      <c r="CJ174" s="2275" t="s">
        <v>727</v>
      </c>
      <c r="CK174" s="2438">
        <v>1</v>
      </c>
      <c r="CL174" s="2285">
        <v>77568</v>
      </c>
      <c r="CM174" s="2287">
        <v>43265</v>
      </c>
      <c r="CN174" s="2342">
        <v>100</v>
      </c>
      <c r="CO174" s="2285" t="s">
        <v>96</v>
      </c>
      <c r="CP174" s="2280">
        <v>10.8</v>
      </c>
      <c r="CQ174" s="2344">
        <v>43270</v>
      </c>
      <c r="CR174" s="2287">
        <v>43269</v>
      </c>
      <c r="CS174" s="2345">
        <v>51539</v>
      </c>
      <c r="CT174" s="2280">
        <v>79.66</v>
      </c>
      <c r="CU174" s="2280">
        <f>(CT174-CN174)</f>
        <v>-20.340000000000003</v>
      </c>
      <c r="CV174" s="2281">
        <f>(CT174*CP174)</f>
        <v>860.32799999999997</v>
      </c>
      <c r="CW174" s="3038">
        <f>(CV174*0.05)</f>
        <v>43.016400000000004</v>
      </c>
      <c r="CX174" s="3080"/>
      <c r="CY174" s="2246"/>
      <c r="CZ174" s="2246"/>
      <c r="DA174" s="3982" t="s">
        <v>543</v>
      </c>
      <c r="DB174" s="2962">
        <v>9</v>
      </c>
      <c r="DC174" s="2276" t="s">
        <v>101</v>
      </c>
      <c r="DD174" s="2277">
        <v>43299</v>
      </c>
      <c r="DE174" s="2276">
        <v>100</v>
      </c>
      <c r="DF174" s="2285" t="s">
        <v>544</v>
      </c>
      <c r="DG174" s="2278">
        <v>58</v>
      </c>
      <c r="DH174" s="2279">
        <v>43304</v>
      </c>
      <c r="DI174" s="2277">
        <v>43308</v>
      </c>
      <c r="DJ174" s="2276">
        <v>52000</v>
      </c>
      <c r="DK174" s="2429">
        <v>105</v>
      </c>
      <c r="DL174" s="2429">
        <f t="shared" si="58"/>
        <v>5</v>
      </c>
      <c r="DM174" s="2281">
        <f t="shared" si="62"/>
        <v>6090</v>
      </c>
      <c r="DN174" s="2280">
        <f>(DM174*0.05)</f>
        <v>304.5</v>
      </c>
      <c r="DO174" s="2282"/>
    </row>
    <row r="175" spans="51:119">
      <c r="AY175" s="2123" t="s">
        <v>589</v>
      </c>
      <c r="AZ175" s="2071" t="s">
        <v>688</v>
      </c>
      <c r="BA175" s="2809">
        <v>13</v>
      </c>
      <c r="BB175" s="2071" t="s">
        <v>101</v>
      </c>
      <c r="BC175" s="2072">
        <v>43056</v>
      </c>
      <c r="BD175" s="2071">
        <v>15</v>
      </c>
      <c r="BE175" s="2039" t="s">
        <v>35</v>
      </c>
      <c r="BF175" s="2073">
        <v>310</v>
      </c>
      <c r="BG175" s="2071" t="s">
        <v>78</v>
      </c>
      <c r="BH175" s="3509">
        <v>43059</v>
      </c>
      <c r="BI175" s="2072">
        <v>43064</v>
      </c>
      <c r="BJ175" s="2071">
        <v>2574</v>
      </c>
      <c r="BK175" s="2041">
        <v>15000</v>
      </c>
      <c r="BL175" s="2041">
        <f t="shared" si="60"/>
        <v>0</v>
      </c>
      <c r="BM175" s="2045">
        <f t="shared" si="61"/>
        <v>4650</v>
      </c>
      <c r="BN175" s="2042">
        <f t="shared" si="63"/>
        <v>232.5</v>
      </c>
      <c r="BO175" s="3897" t="s">
        <v>8</v>
      </c>
      <c r="BP175" s="2024"/>
      <c r="BQ175" s="2837"/>
      <c r="BR175" s="2037" t="s">
        <v>495</v>
      </c>
      <c r="BS175" s="2038">
        <v>34</v>
      </c>
      <c r="BT175" s="2039">
        <v>21599</v>
      </c>
      <c r="BU175" s="2040">
        <v>43298</v>
      </c>
      <c r="BV175" s="2041">
        <v>45</v>
      </c>
      <c r="BW175" s="2039" t="s">
        <v>35</v>
      </c>
      <c r="BX175" s="2042">
        <v>424</v>
      </c>
      <c r="BY175" s="2039">
        <v>1010506</v>
      </c>
      <c r="BZ175" s="2044">
        <v>43308</v>
      </c>
      <c r="CA175" s="2057">
        <v>43308</v>
      </c>
      <c r="CB175" s="2039">
        <v>10393</v>
      </c>
      <c r="CC175" s="2041">
        <v>45000</v>
      </c>
      <c r="CD175" s="2041">
        <f t="shared" si="64"/>
        <v>0</v>
      </c>
      <c r="CE175" s="2045">
        <f t="shared" si="65"/>
        <v>19080</v>
      </c>
      <c r="CF175" s="2042">
        <f t="shared" si="66"/>
        <v>954</v>
      </c>
      <c r="CG175" s="2150"/>
      <c r="CI175" s="2349"/>
      <c r="CJ175" s="2313"/>
      <c r="CK175" s="2313"/>
      <c r="CL175" s="2313"/>
      <c r="CM175" s="2313"/>
      <c r="CN175" s="2313"/>
      <c r="CO175" s="2313"/>
      <c r="CP175" s="2313"/>
      <c r="CQ175" s="2313"/>
      <c r="CR175" s="2313"/>
      <c r="CS175" s="2313"/>
      <c r="CT175" s="2313"/>
      <c r="CU175" s="2313"/>
      <c r="CV175" s="2313"/>
      <c r="CW175" s="2313"/>
      <c r="CX175" s="3080"/>
      <c r="CY175" s="2246"/>
      <c r="CZ175" s="2246"/>
      <c r="DA175" s="3982" t="s">
        <v>543</v>
      </c>
      <c r="DB175" s="2962">
        <v>10</v>
      </c>
      <c r="DC175" s="2276" t="s">
        <v>101</v>
      </c>
      <c r="DD175" s="2277">
        <v>43338</v>
      </c>
      <c r="DE175" s="2276">
        <v>100</v>
      </c>
      <c r="DF175" s="2285" t="s">
        <v>544</v>
      </c>
      <c r="DG175" s="2278">
        <v>58</v>
      </c>
      <c r="DH175" s="2279">
        <v>43343</v>
      </c>
      <c r="DI175" s="2277">
        <v>43361</v>
      </c>
      <c r="DJ175" s="2276">
        <v>52536</v>
      </c>
      <c r="DK175" s="2429">
        <v>102</v>
      </c>
      <c r="DL175" s="2429">
        <f t="shared" si="58"/>
        <v>2</v>
      </c>
      <c r="DM175" s="2281">
        <f t="shared" si="62"/>
        <v>5916</v>
      </c>
      <c r="DN175" s="2280">
        <f>(DM175*0.05)</f>
        <v>295.8</v>
      </c>
      <c r="DO175" s="2282"/>
    </row>
    <row r="176" spans="51:119" ht="15" thickBot="1">
      <c r="AY176" s="2143" t="s">
        <v>514</v>
      </c>
      <c r="AZ176" s="2071" t="s">
        <v>427</v>
      </c>
      <c r="BA176" s="2750">
        <v>5</v>
      </c>
      <c r="BB176" s="2050" t="s">
        <v>101</v>
      </c>
      <c r="BC176" s="2051">
        <v>43059</v>
      </c>
      <c r="BD176" s="2050">
        <v>5</v>
      </c>
      <c r="BE176" s="2052" t="s">
        <v>35</v>
      </c>
      <c r="BF176" s="2053">
        <v>350</v>
      </c>
      <c r="BG176" s="2050" t="s">
        <v>78</v>
      </c>
      <c r="BH176" s="3573">
        <v>43062</v>
      </c>
      <c r="BI176" s="2051">
        <v>43064</v>
      </c>
      <c r="BJ176" s="2050">
        <v>2578</v>
      </c>
      <c r="BK176" s="2055">
        <v>5000</v>
      </c>
      <c r="BL176" s="2055">
        <f t="shared" si="60"/>
        <v>0</v>
      </c>
      <c r="BM176" s="2056">
        <f t="shared" si="61"/>
        <v>1750</v>
      </c>
      <c r="BN176" s="2058">
        <f t="shared" si="63"/>
        <v>87.5</v>
      </c>
      <c r="BO176" s="3897" t="s">
        <v>8</v>
      </c>
      <c r="BP176" s="2024"/>
      <c r="BQ176" s="2837"/>
      <c r="BR176" s="2037" t="s">
        <v>495</v>
      </c>
      <c r="BS176" s="2071">
        <v>35</v>
      </c>
      <c r="BT176" s="2071">
        <v>21924</v>
      </c>
      <c r="BU176" s="2072">
        <v>43322</v>
      </c>
      <c r="BV176" s="2041">
        <v>45</v>
      </c>
      <c r="BW176" s="2039" t="s">
        <v>35</v>
      </c>
      <c r="BX176" s="2042">
        <v>424</v>
      </c>
      <c r="BY176" s="2039">
        <v>1010506</v>
      </c>
      <c r="BZ176" s="2044">
        <v>43339</v>
      </c>
      <c r="CA176" s="2057">
        <v>43336</v>
      </c>
      <c r="CB176" s="2039">
        <v>10445</v>
      </c>
      <c r="CC176" s="2041">
        <v>45000</v>
      </c>
      <c r="CD176" s="2041">
        <f t="shared" si="64"/>
        <v>0</v>
      </c>
      <c r="CE176" s="2045">
        <f t="shared" si="65"/>
        <v>19080</v>
      </c>
      <c r="CF176" s="2042">
        <f t="shared" si="66"/>
        <v>954</v>
      </c>
      <c r="CG176" s="2150"/>
      <c r="CI176" s="2314"/>
      <c r="CJ176" s="2315"/>
      <c r="CK176" s="2315"/>
      <c r="CL176" s="2315"/>
      <c r="CM176" s="2315"/>
      <c r="CN176" s="2315"/>
      <c r="CO176" s="2315"/>
      <c r="CP176" s="2315"/>
      <c r="CQ176" s="2315"/>
      <c r="CR176" s="2315"/>
      <c r="CS176" s="2315"/>
      <c r="CT176" s="2315"/>
      <c r="CU176" s="2315"/>
      <c r="CV176" s="2686">
        <f>SUM(CV173:CV175)</f>
        <v>5435.1884000000009</v>
      </c>
      <c r="CW176" s="2686">
        <f>SUM(CW173:CW175)</f>
        <v>271.75942000000003</v>
      </c>
      <c r="CX176" s="3081"/>
      <c r="CY176" s="2246"/>
      <c r="CZ176" s="2246"/>
      <c r="DA176" s="3990"/>
      <c r="DB176" s="3046"/>
      <c r="DC176" s="2719"/>
      <c r="DD176" s="2719"/>
      <c r="DE176" s="2719"/>
      <c r="DF176" s="2719"/>
      <c r="DG176" s="2719"/>
      <c r="DH176" s="2313"/>
      <c r="DI176" s="2313"/>
      <c r="DJ176" s="2313"/>
      <c r="DK176" s="2313"/>
      <c r="DL176" s="2313"/>
      <c r="DM176" s="2281">
        <f t="shared" si="62"/>
        <v>0</v>
      </c>
      <c r="DN176" s="2313"/>
      <c r="DO176" s="2282"/>
    </row>
    <row r="177" spans="51:119">
      <c r="AY177" s="2123" t="s">
        <v>691</v>
      </c>
      <c r="AZ177" s="2071" t="s">
        <v>689</v>
      </c>
      <c r="BA177" s="2750">
        <v>1</v>
      </c>
      <c r="BB177" s="2050" t="s">
        <v>101</v>
      </c>
      <c r="BC177" s="2051">
        <v>43062</v>
      </c>
      <c r="BD177" s="2050">
        <v>20</v>
      </c>
      <c r="BE177" s="2052" t="s">
        <v>35</v>
      </c>
      <c r="BF177" s="2053">
        <v>330</v>
      </c>
      <c r="BG177" s="2050" t="s">
        <v>78</v>
      </c>
      <c r="BH177" s="3573">
        <v>43066</v>
      </c>
      <c r="BI177" s="2051">
        <v>43064</v>
      </c>
      <c r="BJ177" s="2050">
        <v>2576</v>
      </c>
      <c r="BK177" s="2055">
        <v>20000</v>
      </c>
      <c r="BL177" s="2055">
        <f t="shared" si="60"/>
        <v>0</v>
      </c>
      <c r="BM177" s="2056">
        <f t="shared" si="61"/>
        <v>6600</v>
      </c>
      <c r="BN177" s="2058">
        <f t="shared" si="63"/>
        <v>330</v>
      </c>
      <c r="BO177" s="3897" t="s">
        <v>8</v>
      </c>
      <c r="BP177" s="2024"/>
      <c r="BQ177" s="2837"/>
      <c r="BR177" s="2037" t="s">
        <v>436</v>
      </c>
      <c r="BS177" s="2076">
        <v>36</v>
      </c>
      <c r="BT177" s="2039">
        <v>21924</v>
      </c>
      <c r="BU177" s="2040">
        <v>43322</v>
      </c>
      <c r="BV177" s="2055">
        <v>95</v>
      </c>
      <c r="BW177" s="2052" t="s">
        <v>35</v>
      </c>
      <c r="BX177" s="2058">
        <v>275</v>
      </c>
      <c r="BY177" s="2052">
        <v>1010505</v>
      </c>
      <c r="BZ177" s="2078">
        <v>43339</v>
      </c>
      <c r="CA177" s="2057">
        <v>43336</v>
      </c>
      <c r="CB177" s="2052">
        <v>10445</v>
      </c>
      <c r="CC177" s="2055">
        <v>95000</v>
      </c>
      <c r="CD177" s="2041">
        <f t="shared" si="64"/>
        <v>0</v>
      </c>
      <c r="CE177" s="2056">
        <f t="shared" si="65"/>
        <v>26125</v>
      </c>
      <c r="CF177" s="2058">
        <f t="shared" si="66"/>
        <v>1306.25</v>
      </c>
      <c r="CG177" s="2150"/>
      <c r="CI177" s="2246"/>
      <c r="CJ177" s="2246"/>
      <c r="CK177" s="2246"/>
      <c r="CL177" s="2246"/>
      <c r="CM177" s="2246"/>
      <c r="CN177" s="2246"/>
      <c r="CO177" s="2246"/>
      <c r="CP177" s="2246"/>
      <c r="CQ177" s="2246"/>
      <c r="CR177" s="2246"/>
      <c r="CS177" s="2246"/>
      <c r="CT177" s="2246"/>
      <c r="CU177" s="2246"/>
      <c r="CV177" s="2246"/>
      <c r="CW177" s="2246"/>
      <c r="CX177" s="3082"/>
      <c r="CY177" s="2246"/>
      <c r="CZ177" s="2246"/>
      <c r="DA177" s="3990"/>
      <c r="DB177" s="3046"/>
      <c r="DC177" s="2719"/>
      <c r="DD177" s="2719"/>
      <c r="DE177" s="2719"/>
      <c r="DF177" s="2719"/>
      <c r="DG177" s="2719"/>
      <c r="DH177" s="2313"/>
      <c r="DI177" s="2313"/>
      <c r="DJ177" s="2313"/>
      <c r="DK177" s="2313"/>
      <c r="DL177" s="2313"/>
      <c r="DM177" s="2281">
        <f t="shared" si="62"/>
        <v>0</v>
      </c>
      <c r="DN177" s="2313"/>
      <c r="DO177" s="2282"/>
    </row>
    <row r="178" spans="51:119" ht="18.600000000000001" thickBot="1">
      <c r="AY178" s="2123" t="s">
        <v>471</v>
      </c>
      <c r="AZ178" s="2039" t="s">
        <v>436</v>
      </c>
      <c r="BA178" s="2038">
        <v>12</v>
      </c>
      <c r="BB178" s="2039" t="s">
        <v>74</v>
      </c>
      <c r="BC178" s="2040">
        <v>43047</v>
      </c>
      <c r="BD178" s="2041">
        <v>20</v>
      </c>
      <c r="BE178" s="2039" t="s">
        <v>35</v>
      </c>
      <c r="BF178" s="2042">
        <v>278</v>
      </c>
      <c r="BG178" s="2043"/>
      <c r="BH178" s="2044">
        <v>43074</v>
      </c>
      <c r="BI178" s="2040">
        <v>43064</v>
      </c>
      <c r="BJ178" s="2039">
        <v>2579</v>
      </c>
      <c r="BK178" s="2041">
        <v>20000</v>
      </c>
      <c r="BL178" s="2041">
        <f t="shared" si="60"/>
        <v>0</v>
      </c>
      <c r="BM178" s="2045">
        <f t="shared" si="61"/>
        <v>5560</v>
      </c>
      <c r="BN178" s="2042">
        <f t="shared" si="63"/>
        <v>278</v>
      </c>
      <c r="BO178" s="2866" t="s">
        <v>8</v>
      </c>
      <c r="BP178" s="2024"/>
      <c r="BQ178" s="2837"/>
      <c r="BR178" s="2037" t="s">
        <v>436</v>
      </c>
      <c r="BS178" s="2076">
        <v>37</v>
      </c>
      <c r="BT178" s="2039">
        <v>22232</v>
      </c>
      <c r="BU178" s="2040">
        <v>43349</v>
      </c>
      <c r="BV178" s="2055">
        <v>60</v>
      </c>
      <c r="BW178" s="2052" t="s">
        <v>35</v>
      </c>
      <c r="BX178" s="2058">
        <v>275</v>
      </c>
      <c r="BY178" s="2052">
        <v>1010505</v>
      </c>
      <c r="BZ178" s="2078">
        <v>43355</v>
      </c>
      <c r="CA178" s="2057">
        <v>43354</v>
      </c>
      <c r="CB178" s="2052">
        <v>10468</v>
      </c>
      <c r="CC178" s="2055">
        <v>60000</v>
      </c>
      <c r="CD178" s="2041">
        <f t="shared" si="64"/>
        <v>0</v>
      </c>
      <c r="CE178" s="2056">
        <f t="shared" si="65"/>
        <v>16500</v>
      </c>
      <c r="CF178" s="2058">
        <f t="shared" si="66"/>
        <v>825</v>
      </c>
      <c r="CG178" s="2150"/>
      <c r="CI178" s="2250" t="s">
        <v>683</v>
      </c>
      <c r="CJ178" s="2246"/>
      <c r="CK178" s="2246"/>
      <c r="CL178" s="2246"/>
      <c r="CM178" s="2246"/>
      <c r="CN178" s="2246"/>
      <c r="CO178" s="2246"/>
      <c r="CP178" s="2246"/>
      <c r="CQ178" s="2246"/>
      <c r="CR178" s="2246"/>
      <c r="CS178" s="2246"/>
      <c r="CT178" s="2246"/>
      <c r="CU178" s="2246"/>
      <c r="CV178" s="2246"/>
      <c r="CW178" s="2246"/>
      <c r="CX178" s="3082"/>
      <c r="CY178" s="2246"/>
      <c r="CZ178" s="2246"/>
      <c r="DA178" s="3990"/>
      <c r="DB178" s="3046"/>
      <c r="DC178" s="2719"/>
      <c r="DD178" s="2719"/>
      <c r="DE178" s="2719"/>
      <c r="DF178" s="2719"/>
      <c r="DG178" s="2719"/>
      <c r="DH178" s="2313"/>
      <c r="DI178" s="2313"/>
      <c r="DJ178" s="2313"/>
      <c r="DK178" s="2313"/>
      <c r="DL178" s="2313"/>
      <c r="DM178" s="2281">
        <f t="shared" si="62"/>
        <v>0</v>
      </c>
      <c r="DN178" s="2313"/>
      <c r="DO178" s="2282"/>
    </row>
    <row r="179" spans="51:119">
      <c r="AY179" s="2123" t="s">
        <v>550</v>
      </c>
      <c r="AZ179" s="2039" t="s">
        <v>436</v>
      </c>
      <c r="BA179" s="2038">
        <v>18</v>
      </c>
      <c r="BB179" s="2039" t="s">
        <v>36</v>
      </c>
      <c r="BC179" s="2040">
        <v>43067</v>
      </c>
      <c r="BD179" s="2041">
        <v>3</v>
      </c>
      <c r="BE179" s="2039" t="s">
        <v>35</v>
      </c>
      <c r="BF179" s="2042">
        <v>370</v>
      </c>
      <c r="BG179" s="2043"/>
      <c r="BH179" s="2044">
        <v>43073</v>
      </c>
      <c r="BI179" s="2040">
        <v>43068</v>
      </c>
      <c r="BJ179" s="2039">
        <v>2588</v>
      </c>
      <c r="BK179" s="2041">
        <v>3000</v>
      </c>
      <c r="BL179" s="2041">
        <f t="shared" si="60"/>
        <v>0</v>
      </c>
      <c r="BM179" s="2045">
        <f t="shared" si="61"/>
        <v>1110</v>
      </c>
      <c r="BN179" s="2042">
        <f t="shared" si="63"/>
        <v>55.5</v>
      </c>
      <c r="BO179" s="2866" t="s">
        <v>8</v>
      </c>
      <c r="BP179" s="2024"/>
      <c r="BQ179" s="2837"/>
      <c r="BR179" s="2037" t="s">
        <v>436</v>
      </c>
      <c r="BS179" s="2076">
        <v>38</v>
      </c>
      <c r="BT179" s="2039">
        <v>22405</v>
      </c>
      <c r="BU179" s="2040">
        <v>43361</v>
      </c>
      <c r="BV179" s="2055">
        <v>100</v>
      </c>
      <c r="BW179" s="2052" t="s">
        <v>35</v>
      </c>
      <c r="BX179" s="2058">
        <v>275</v>
      </c>
      <c r="BY179" s="2052">
        <v>1010505</v>
      </c>
      <c r="BZ179" s="2078">
        <v>43374</v>
      </c>
      <c r="CA179" s="2057">
        <v>43375</v>
      </c>
      <c r="CB179" s="2052">
        <v>10514</v>
      </c>
      <c r="CC179" s="2055">
        <v>100000</v>
      </c>
      <c r="CD179" s="2041">
        <f t="shared" si="64"/>
        <v>0</v>
      </c>
      <c r="CE179" s="2056">
        <f t="shared" si="65"/>
        <v>27500</v>
      </c>
      <c r="CF179" s="2058">
        <f t="shared" si="66"/>
        <v>1375</v>
      </c>
      <c r="CG179" s="2150"/>
      <c r="CI179" s="2251"/>
      <c r="CJ179" s="2252"/>
      <c r="CK179" s="2252"/>
      <c r="CL179" s="2253" t="s">
        <v>14</v>
      </c>
      <c r="CM179" s="2253" t="s">
        <v>12</v>
      </c>
      <c r="CN179" s="2253"/>
      <c r="CO179" s="2252"/>
      <c r="CP179" s="2253" t="s">
        <v>15</v>
      </c>
      <c r="CQ179" s="2253" t="s">
        <v>12</v>
      </c>
      <c r="CR179" s="2253" t="s">
        <v>12</v>
      </c>
      <c r="CS179" s="2252"/>
      <c r="CT179" s="2252"/>
      <c r="CU179" s="2252"/>
      <c r="CV179" s="2252"/>
      <c r="CW179" s="2253" t="s">
        <v>17</v>
      </c>
      <c r="CX179" s="2254"/>
      <c r="CY179" s="2246"/>
      <c r="CZ179" s="2246"/>
      <c r="DA179" s="3990"/>
      <c r="DB179" s="3046"/>
      <c r="DC179" s="2719"/>
      <c r="DD179" s="2719"/>
      <c r="DE179" s="2719"/>
      <c r="DF179" s="2719"/>
      <c r="DG179" s="2719"/>
      <c r="DH179" s="2313"/>
      <c r="DI179" s="2313"/>
      <c r="DJ179" s="2313"/>
      <c r="DK179" s="2313"/>
      <c r="DL179" s="2313"/>
      <c r="DM179" s="2281">
        <f t="shared" si="62"/>
        <v>0</v>
      </c>
      <c r="DN179" s="2313"/>
      <c r="DO179" s="2282"/>
    </row>
    <row r="180" spans="51:119">
      <c r="AY180" s="2839"/>
      <c r="AZ180" s="2146"/>
      <c r="BA180" s="2146"/>
      <c r="BB180" s="2146"/>
      <c r="BC180" s="2146"/>
      <c r="BD180" s="2146"/>
      <c r="BE180" s="2146"/>
      <c r="BF180" s="2146"/>
      <c r="BG180" s="2146"/>
      <c r="BH180" s="3605"/>
      <c r="BI180" s="2146"/>
      <c r="BJ180" s="2146"/>
      <c r="BK180" s="2146"/>
      <c r="BL180" s="2146"/>
      <c r="BM180" s="2146"/>
      <c r="BN180" s="2146"/>
      <c r="BO180" s="2840"/>
      <c r="BP180" s="2024"/>
      <c r="BQ180" s="2837"/>
      <c r="BR180" s="2037" t="s">
        <v>495</v>
      </c>
      <c r="BS180" s="2071">
        <v>39</v>
      </c>
      <c r="BT180" s="2071">
        <v>22405</v>
      </c>
      <c r="BU180" s="2072">
        <v>43361</v>
      </c>
      <c r="BV180" s="3093">
        <v>42.5</v>
      </c>
      <c r="BW180" s="2039" t="s">
        <v>35</v>
      </c>
      <c r="BX180" s="2042">
        <v>424</v>
      </c>
      <c r="BY180" s="2039">
        <v>1010506</v>
      </c>
      <c r="BZ180" s="2044">
        <v>43374</v>
      </c>
      <c r="CA180" s="2057">
        <v>43375</v>
      </c>
      <c r="CB180" s="2039">
        <v>10514</v>
      </c>
      <c r="CC180" s="2041">
        <v>42500</v>
      </c>
      <c r="CD180" s="2041">
        <f t="shared" si="64"/>
        <v>0</v>
      </c>
      <c r="CE180" s="2045">
        <f t="shared" si="65"/>
        <v>18020</v>
      </c>
      <c r="CF180" s="2042">
        <f t="shared" si="66"/>
        <v>901</v>
      </c>
      <c r="CG180" s="2150"/>
      <c r="CI180" s="2255" t="s">
        <v>3</v>
      </c>
      <c r="CJ180" s="2256" t="s">
        <v>4</v>
      </c>
      <c r="CK180" s="3947" t="s">
        <v>967</v>
      </c>
      <c r="CL180" s="2257" t="s">
        <v>19</v>
      </c>
      <c r="CM180" s="2257" t="s">
        <v>19</v>
      </c>
      <c r="CN180" s="2257" t="s">
        <v>20</v>
      </c>
      <c r="CO180" s="2257" t="s">
        <v>21</v>
      </c>
      <c r="CP180" s="2257" t="s">
        <v>22</v>
      </c>
      <c r="CQ180" s="2257" t="s">
        <v>23</v>
      </c>
      <c r="CR180" s="2257" t="s">
        <v>23</v>
      </c>
      <c r="CS180" s="2257" t="s">
        <v>24</v>
      </c>
      <c r="CT180" s="2257" t="s">
        <v>20</v>
      </c>
      <c r="CU180" s="2257" t="s">
        <v>25</v>
      </c>
      <c r="CV180" s="2257" t="s">
        <v>0</v>
      </c>
      <c r="CW180" s="2257" t="s">
        <v>11</v>
      </c>
      <c r="CX180" s="2257" t="s">
        <v>26</v>
      </c>
      <c r="CY180" s="2246"/>
      <c r="CZ180" s="2246"/>
      <c r="DA180" s="3990"/>
      <c r="DB180" s="3046"/>
      <c r="DC180" s="2719"/>
      <c r="DD180" s="2719"/>
      <c r="DE180" s="2719"/>
      <c r="DF180" s="2719"/>
      <c r="DG180" s="2719"/>
      <c r="DH180" s="2313"/>
      <c r="DI180" s="2313"/>
      <c r="DJ180" s="2313"/>
      <c r="DK180" s="2313"/>
      <c r="DL180" s="2313"/>
      <c r="DM180" s="2281">
        <f t="shared" si="62"/>
        <v>0</v>
      </c>
      <c r="DN180" s="2313"/>
      <c r="DO180" s="2282"/>
    </row>
    <row r="181" spans="51:119" ht="15" thickBot="1">
      <c r="AY181" s="2082"/>
      <c r="AZ181" s="2083"/>
      <c r="BA181" s="2083"/>
      <c r="BB181" s="2083"/>
      <c r="BC181" s="2083"/>
      <c r="BD181" s="2084"/>
      <c r="BE181" s="2085"/>
      <c r="BF181" s="2085"/>
      <c r="BG181" s="2085"/>
      <c r="BH181" s="2089"/>
      <c r="BI181" s="2085"/>
      <c r="BJ181" s="2086"/>
      <c r="BK181" s="2087"/>
      <c r="BL181" s="2085"/>
      <c r="BM181" s="2088">
        <f>SUM(BM168:BM180)</f>
        <v>164890</v>
      </c>
      <c r="BN181" s="2820">
        <f>SUM(BN168:BN180)</f>
        <v>7359.5</v>
      </c>
      <c r="BO181" s="2090"/>
      <c r="BP181" s="2024"/>
      <c r="BQ181" s="2837"/>
      <c r="BR181" s="2037" t="s">
        <v>495</v>
      </c>
      <c r="BS181" s="2071">
        <v>40</v>
      </c>
      <c r="BT181" s="2071">
        <v>23107</v>
      </c>
      <c r="BU181" s="2072">
        <v>43413</v>
      </c>
      <c r="BV181" s="3093">
        <v>32.5</v>
      </c>
      <c r="BW181" s="2039" t="s">
        <v>35</v>
      </c>
      <c r="BX181" s="2042">
        <v>437.5</v>
      </c>
      <c r="BY181" s="2039">
        <v>1010506</v>
      </c>
      <c r="BZ181" s="2044">
        <v>43423</v>
      </c>
      <c r="CA181" s="2057">
        <v>43423</v>
      </c>
      <c r="CB181" s="2039">
        <v>10622</v>
      </c>
      <c r="CC181" s="2041">
        <v>32500</v>
      </c>
      <c r="CD181" s="2041">
        <f t="shared" si="64"/>
        <v>0</v>
      </c>
      <c r="CE181" s="2045">
        <f t="shared" si="65"/>
        <v>14218.75</v>
      </c>
      <c r="CF181" s="2042">
        <f t="shared" si="66"/>
        <v>710.9375</v>
      </c>
      <c r="CG181" s="2150"/>
      <c r="CI181" s="2258"/>
      <c r="CJ181" s="2259"/>
      <c r="CK181" s="2259"/>
      <c r="CL181" s="2260" t="s">
        <v>3</v>
      </c>
      <c r="CM181" s="2260" t="s">
        <v>18</v>
      </c>
      <c r="CN181" s="2260"/>
      <c r="CO181" s="2259"/>
      <c r="CP181" s="2260" t="s">
        <v>21</v>
      </c>
      <c r="CQ181" s="2260" t="s">
        <v>27</v>
      </c>
      <c r="CR181" s="2260" t="s">
        <v>28</v>
      </c>
      <c r="CS181" s="2259"/>
      <c r="CT181" s="2259"/>
      <c r="CU181" s="2259"/>
      <c r="CV181" s="2259"/>
      <c r="CW181" s="2260" t="s">
        <v>30</v>
      </c>
      <c r="CX181" s="2256"/>
      <c r="CY181" s="2246"/>
      <c r="CZ181" s="2246"/>
      <c r="DA181" s="3990"/>
      <c r="DB181" s="3046"/>
      <c r="DC181" s="2719"/>
      <c r="DD181" s="2719"/>
      <c r="DE181" s="2719"/>
      <c r="DF181" s="2719"/>
      <c r="DG181" s="2719"/>
      <c r="DH181" s="2313"/>
      <c r="DI181" s="2313"/>
      <c r="DJ181" s="2313"/>
      <c r="DK181" s="2313"/>
      <c r="DL181" s="2313"/>
      <c r="DM181" s="2348">
        <f t="shared" si="62"/>
        <v>0</v>
      </c>
      <c r="DN181" s="2313"/>
      <c r="DO181" s="2282"/>
    </row>
    <row r="182" spans="51:119" ht="15" thickBot="1">
      <c r="AY182" s="2024"/>
      <c r="AZ182" s="2024"/>
      <c r="BA182" s="2024"/>
      <c r="BB182" s="2024"/>
      <c r="BC182" s="2024"/>
      <c r="BD182" s="2024"/>
      <c r="BE182" s="2024"/>
      <c r="BF182" s="2024"/>
      <c r="BG182" s="2024"/>
      <c r="BH182" s="3602"/>
      <c r="BI182" s="2024"/>
      <c r="BJ182" s="2024"/>
      <c r="BK182" s="2024"/>
      <c r="BL182" s="2024"/>
      <c r="BM182" s="2024"/>
      <c r="BN182" s="2024"/>
      <c r="BO182" s="2024"/>
      <c r="BP182" s="2024"/>
      <c r="BQ182" s="2837"/>
      <c r="BR182" s="2037" t="s">
        <v>436</v>
      </c>
      <c r="BS182" s="2076">
        <v>41</v>
      </c>
      <c r="BT182" s="2039">
        <v>23107</v>
      </c>
      <c r="BU182" s="2040">
        <v>43413</v>
      </c>
      <c r="BV182" s="2055">
        <v>75</v>
      </c>
      <c r="BW182" s="2052" t="s">
        <v>35</v>
      </c>
      <c r="BX182" s="2058">
        <v>284</v>
      </c>
      <c r="BY182" s="2052">
        <v>1010505</v>
      </c>
      <c r="BZ182" s="2078">
        <v>43423</v>
      </c>
      <c r="CA182" s="2057">
        <v>43423</v>
      </c>
      <c r="CB182" s="2052">
        <v>10622</v>
      </c>
      <c r="CC182" s="2055">
        <v>75000</v>
      </c>
      <c r="CD182" s="2041">
        <f t="shared" si="64"/>
        <v>0</v>
      </c>
      <c r="CE182" s="2056">
        <f t="shared" si="65"/>
        <v>21300</v>
      </c>
      <c r="CF182" s="2058">
        <f t="shared" si="66"/>
        <v>1065</v>
      </c>
      <c r="CG182" s="2150"/>
      <c r="CI182" s="2667" t="s">
        <v>656</v>
      </c>
      <c r="CJ182" s="2266" t="s">
        <v>99</v>
      </c>
      <c r="CK182" s="2264">
        <v>16</v>
      </c>
      <c r="CL182" s="2264" t="s">
        <v>101</v>
      </c>
      <c r="CM182" s="2265">
        <v>43248</v>
      </c>
      <c r="CN182" s="2264">
        <v>500</v>
      </c>
      <c r="CO182" s="2264" t="s">
        <v>96</v>
      </c>
      <c r="CP182" s="2267">
        <v>9.1300000000000008</v>
      </c>
      <c r="CQ182" s="2268">
        <v>43297</v>
      </c>
      <c r="CR182" s="2265">
        <v>43293</v>
      </c>
      <c r="CS182" s="2264">
        <v>51819</v>
      </c>
      <c r="CT182" s="2267">
        <v>503.52</v>
      </c>
      <c r="CU182" s="2270">
        <f>(CT182-CN182)</f>
        <v>3.5199999999999818</v>
      </c>
      <c r="CV182" s="2271">
        <f>(CT182*CP182)</f>
        <v>4597.1376</v>
      </c>
      <c r="CW182" s="2270">
        <f>(CV182*0.03)</f>
        <v>137.91412800000001</v>
      </c>
      <c r="CX182" s="2273" t="s">
        <v>8</v>
      </c>
      <c r="CY182" s="2246"/>
      <c r="CZ182" s="2246"/>
      <c r="DA182" s="3991"/>
      <c r="DB182" s="3969"/>
      <c r="DC182" s="3970"/>
      <c r="DD182" s="3970"/>
      <c r="DE182" s="3970"/>
      <c r="DF182" s="3970"/>
      <c r="DG182" s="3970"/>
      <c r="DH182" s="3971"/>
      <c r="DI182" s="3971"/>
      <c r="DJ182" s="3971"/>
      <c r="DK182" s="3971"/>
      <c r="DL182" s="3971"/>
      <c r="DM182" s="2425">
        <f t="shared" si="62"/>
        <v>0</v>
      </c>
      <c r="DN182" s="3971"/>
      <c r="DO182" s="3972"/>
    </row>
    <row r="183" spans="51:119" ht="18.600000000000001" thickBot="1">
      <c r="AY183" s="2028" t="s">
        <v>650</v>
      </c>
      <c r="AZ183" s="2024"/>
      <c r="BA183" s="2024"/>
      <c r="BB183" s="2024"/>
      <c r="BC183" s="2024"/>
      <c r="BD183" s="2024"/>
      <c r="BE183" s="2024"/>
      <c r="BF183" s="2024"/>
      <c r="BG183" s="2024"/>
      <c r="BH183" s="3602"/>
      <c r="BI183" s="2024"/>
      <c r="BJ183" s="2024"/>
      <c r="BK183" s="2024"/>
      <c r="BL183" s="2024"/>
      <c r="BM183" s="2024"/>
      <c r="BN183" s="2024"/>
      <c r="BO183" s="2029"/>
      <c r="BP183" s="2024"/>
      <c r="BQ183" s="2837"/>
      <c r="BR183" s="2037" t="s">
        <v>495</v>
      </c>
      <c r="BS183" s="2071">
        <v>42</v>
      </c>
      <c r="BT183" s="2071">
        <v>23465</v>
      </c>
      <c r="BU183" s="2072">
        <v>43479</v>
      </c>
      <c r="BV183" s="3093">
        <v>40</v>
      </c>
      <c r="BW183" s="2039" t="s">
        <v>35</v>
      </c>
      <c r="BX183" s="2042">
        <v>451.6</v>
      </c>
      <c r="BY183" s="2039">
        <v>1010506</v>
      </c>
      <c r="BZ183" s="2044">
        <v>43480</v>
      </c>
      <c r="CA183" s="2057">
        <v>43479</v>
      </c>
      <c r="CB183" s="2039">
        <v>10732</v>
      </c>
      <c r="CC183" s="2041">
        <v>35500</v>
      </c>
      <c r="CD183" s="2041">
        <f t="shared" si="64"/>
        <v>-4500</v>
      </c>
      <c r="CE183" s="2045">
        <f t="shared" si="65"/>
        <v>16031.8</v>
      </c>
      <c r="CF183" s="2042">
        <f t="shared" si="66"/>
        <v>801.59</v>
      </c>
      <c r="CG183" s="2150"/>
      <c r="CI183" s="2467" t="s">
        <v>656</v>
      </c>
      <c r="CJ183" s="2275" t="s">
        <v>99</v>
      </c>
      <c r="CK183" s="2276">
        <v>17</v>
      </c>
      <c r="CL183" s="2276" t="s">
        <v>101</v>
      </c>
      <c r="CM183" s="2277">
        <v>43248</v>
      </c>
      <c r="CN183" s="2276">
        <v>700</v>
      </c>
      <c r="CO183" s="2276" t="s">
        <v>96</v>
      </c>
      <c r="CP183" s="2278">
        <v>9.1300000000000008</v>
      </c>
      <c r="CQ183" s="2279">
        <v>43325</v>
      </c>
      <c r="CR183" s="2277">
        <v>43300</v>
      </c>
      <c r="CS183" s="2276">
        <v>51884</v>
      </c>
      <c r="CT183" s="2278">
        <v>700.67</v>
      </c>
      <c r="CU183" s="2280">
        <f>(CT183-CN183)</f>
        <v>0.66999999999995907</v>
      </c>
      <c r="CV183" s="2281">
        <f>(CT183*CP183)</f>
        <v>6397.1171000000004</v>
      </c>
      <c r="CW183" s="2280">
        <f>(CV183*0.03)</f>
        <v>191.91351299999999</v>
      </c>
      <c r="CX183" s="2689" t="s">
        <v>8</v>
      </c>
      <c r="CY183" s="2246"/>
      <c r="CZ183" s="2246"/>
      <c r="DA183" s="2246"/>
      <c r="DB183" s="2246"/>
      <c r="DC183" s="2246"/>
      <c r="DD183" s="2246"/>
      <c r="DE183" s="2246"/>
      <c r="DF183" s="2246"/>
      <c r="DG183" s="2246"/>
      <c r="DH183" s="2246"/>
      <c r="DI183" s="2246"/>
      <c r="DJ183" s="2246"/>
      <c r="DK183" s="2246"/>
      <c r="DL183" s="2246"/>
      <c r="DM183" s="2246"/>
      <c r="DN183" s="2246"/>
      <c r="DO183" s="2246"/>
    </row>
    <row r="184" spans="51:119" ht="24" thickBot="1">
      <c r="AY184" s="2030"/>
      <c r="AZ184" s="3898"/>
      <c r="BA184" s="3898"/>
      <c r="BB184" s="3899" t="s">
        <v>14</v>
      </c>
      <c r="BC184" s="3899" t="s">
        <v>12</v>
      </c>
      <c r="BD184" s="3899"/>
      <c r="BE184" s="3898"/>
      <c r="BF184" s="3899" t="s">
        <v>15</v>
      </c>
      <c r="BG184" s="3899" t="s">
        <v>16</v>
      </c>
      <c r="BH184" s="3899" t="s">
        <v>12</v>
      </c>
      <c r="BI184" s="3899" t="s">
        <v>12</v>
      </c>
      <c r="BJ184" s="3898"/>
      <c r="BK184" s="3898"/>
      <c r="BL184" s="3898"/>
      <c r="BM184" s="3898"/>
      <c r="BN184" s="3899" t="s">
        <v>17</v>
      </c>
      <c r="BO184" s="3899"/>
      <c r="BP184" s="2024"/>
      <c r="BQ184" s="2837"/>
      <c r="BR184" s="2037" t="s">
        <v>495</v>
      </c>
      <c r="BS184" s="2071">
        <v>42</v>
      </c>
      <c r="BT184" s="2071">
        <v>23465</v>
      </c>
      <c r="BU184" s="2072">
        <v>43479</v>
      </c>
      <c r="BV184" s="3093">
        <v>4.5</v>
      </c>
      <c r="BW184" s="2039" t="s">
        <v>35</v>
      </c>
      <c r="BX184" s="2042">
        <v>451.6</v>
      </c>
      <c r="BY184" s="2039">
        <v>1010506</v>
      </c>
      <c r="BZ184" s="2044">
        <v>43480</v>
      </c>
      <c r="CA184" s="2057">
        <v>43508</v>
      </c>
      <c r="CB184" s="2039">
        <v>10884</v>
      </c>
      <c r="CC184" s="2041">
        <v>4500</v>
      </c>
      <c r="CD184" s="2041">
        <f t="shared" si="64"/>
        <v>0</v>
      </c>
      <c r="CE184" s="2045">
        <f t="shared" si="65"/>
        <v>2032.2</v>
      </c>
      <c r="CF184" s="2042">
        <f t="shared" si="66"/>
        <v>101.61000000000001</v>
      </c>
      <c r="CG184" s="2150"/>
      <c r="CI184" s="2467" t="s">
        <v>500</v>
      </c>
      <c r="CJ184" s="2276" t="s">
        <v>543</v>
      </c>
      <c r="CK184" s="2962">
        <v>9</v>
      </c>
      <c r="CL184" s="2276" t="s">
        <v>101</v>
      </c>
      <c r="CM184" s="2277">
        <v>43299</v>
      </c>
      <c r="CN184" s="2276">
        <v>100</v>
      </c>
      <c r="CO184" s="2285" t="s">
        <v>544</v>
      </c>
      <c r="CP184" s="2278">
        <v>58</v>
      </c>
      <c r="CQ184" s="2279">
        <v>43304</v>
      </c>
      <c r="CR184" s="2277">
        <v>43308</v>
      </c>
      <c r="CS184" s="2276">
        <v>52000</v>
      </c>
      <c r="CT184" s="2429">
        <v>105</v>
      </c>
      <c r="CU184" s="2429">
        <f>(CT184-CN184)</f>
        <v>5</v>
      </c>
      <c r="CV184" s="2281">
        <f>(CT184*CP184)</f>
        <v>6090</v>
      </c>
      <c r="CW184" s="2280">
        <f>(CV184*0.05)</f>
        <v>304.5</v>
      </c>
      <c r="CX184" s="2689" t="s">
        <v>8</v>
      </c>
      <c r="CY184" s="2246"/>
      <c r="CZ184" s="2246"/>
      <c r="DA184" s="3948" t="s">
        <v>520</v>
      </c>
      <c r="DB184" s="2246"/>
      <c r="DC184" s="2246" t="s">
        <v>516</v>
      </c>
      <c r="DD184" s="2246"/>
      <c r="DE184" s="2361"/>
      <c r="DF184" s="2246"/>
      <c r="DG184" s="2246"/>
      <c r="DH184" s="2246"/>
      <c r="DI184" s="2432"/>
      <c r="DJ184" s="2246"/>
      <c r="DK184" s="2246"/>
      <c r="DL184" s="2432" t="s">
        <v>519</v>
      </c>
      <c r="DM184" s="2246"/>
      <c r="DN184" s="2246"/>
      <c r="DO184" s="2246"/>
    </row>
    <row r="185" spans="51:119">
      <c r="AY185" s="2032" t="s">
        <v>3</v>
      </c>
      <c r="AZ185" s="3292" t="s">
        <v>4</v>
      </c>
      <c r="BA185" s="3890" t="s">
        <v>18</v>
      </c>
      <c r="BB185" s="3890" t="s">
        <v>19</v>
      </c>
      <c r="BC185" s="3890" t="s">
        <v>19</v>
      </c>
      <c r="BD185" s="3890" t="s">
        <v>20</v>
      </c>
      <c r="BE185" s="3890" t="s">
        <v>21</v>
      </c>
      <c r="BF185" s="3890" t="s">
        <v>22</v>
      </c>
      <c r="BG185" s="3890" t="s">
        <v>19</v>
      </c>
      <c r="BH185" s="3890" t="s">
        <v>23</v>
      </c>
      <c r="BI185" s="3890" t="s">
        <v>23</v>
      </c>
      <c r="BJ185" s="3890" t="s">
        <v>24</v>
      </c>
      <c r="BK185" s="3890" t="s">
        <v>20</v>
      </c>
      <c r="BL185" s="3890" t="s">
        <v>25</v>
      </c>
      <c r="BM185" s="3890" t="s">
        <v>0</v>
      </c>
      <c r="BN185" s="3890" t="s">
        <v>11</v>
      </c>
      <c r="BO185" s="3890" t="s">
        <v>26</v>
      </c>
      <c r="BP185" s="2024"/>
      <c r="BQ185" s="2837"/>
      <c r="BR185" s="2037" t="s">
        <v>495</v>
      </c>
      <c r="BS185" s="2071">
        <v>43</v>
      </c>
      <c r="BT185" s="2071">
        <v>24128</v>
      </c>
      <c r="BU185" s="2072">
        <v>43488</v>
      </c>
      <c r="BV185" s="3093">
        <v>28.5</v>
      </c>
      <c r="BW185" s="2039" t="s">
        <v>35</v>
      </c>
      <c r="BX185" s="2042">
        <v>451.6</v>
      </c>
      <c r="BY185" s="2039">
        <v>1010506</v>
      </c>
      <c r="BZ185" s="2044">
        <v>43500</v>
      </c>
      <c r="CA185" s="2057">
        <v>43508</v>
      </c>
      <c r="CB185" s="2039">
        <v>10884</v>
      </c>
      <c r="CC185" s="2041">
        <v>28500</v>
      </c>
      <c r="CD185" s="2041">
        <f t="shared" si="64"/>
        <v>0</v>
      </c>
      <c r="CE185" s="2045">
        <f t="shared" si="65"/>
        <v>12870.6</v>
      </c>
      <c r="CF185" s="2042">
        <f t="shared" si="66"/>
        <v>643.53000000000009</v>
      </c>
      <c r="CG185" s="2150"/>
      <c r="CI185" s="2467"/>
      <c r="CJ185" s="2275"/>
      <c r="CK185" s="2438"/>
      <c r="CL185" s="2285"/>
      <c r="CM185" s="2287"/>
      <c r="CN185" s="3054"/>
      <c r="CO185" s="2285"/>
      <c r="CP185" s="2280"/>
      <c r="CQ185" s="2344"/>
      <c r="CR185" s="2287"/>
      <c r="CS185" s="2345"/>
      <c r="CT185" s="2280"/>
      <c r="CU185" s="2280"/>
      <c r="CV185" s="2281"/>
      <c r="CW185" s="2280"/>
      <c r="CX185" s="2689"/>
      <c r="CY185" s="2246"/>
      <c r="CZ185" s="2246"/>
      <c r="DA185" s="3028"/>
      <c r="DB185" s="2363"/>
      <c r="DC185" s="2364" t="s">
        <v>14</v>
      </c>
      <c r="DD185" s="2364" t="s">
        <v>12</v>
      </c>
      <c r="DE185" s="2364"/>
      <c r="DF185" s="2365"/>
      <c r="DG185" s="2433" t="s">
        <v>518</v>
      </c>
      <c r="DH185" s="2364" t="s">
        <v>12</v>
      </c>
      <c r="DI185" s="2364" t="s">
        <v>12</v>
      </c>
      <c r="DJ185" s="2365"/>
      <c r="DK185" s="2365"/>
      <c r="DL185" s="2365"/>
      <c r="DM185" s="2365"/>
      <c r="DN185" s="2426" t="s">
        <v>17</v>
      </c>
      <c r="DO185" s="2366"/>
    </row>
    <row r="186" spans="51:119" ht="15" thickBot="1">
      <c r="AY186" s="2094"/>
      <c r="AZ186" s="3892"/>
      <c r="BA186" s="3892"/>
      <c r="BB186" s="3893" t="s">
        <v>3</v>
      </c>
      <c r="BC186" s="3893" t="s">
        <v>18</v>
      </c>
      <c r="BD186" s="3893"/>
      <c r="BE186" s="3892"/>
      <c r="BF186" s="3893" t="s">
        <v>21</v>
      </c>
      <c r="BG186" s="3893" t="s">
        <v>3</v>
      </c>
      <c r="BH186" s="3893" t="s">
        <v>27</v>
      </c>
      <c r="BI186" s="3893" t="s">
        <v>28</v>
      </c>
      <c r="BJ186" s="3892"/>
      <c r="BK186" s="3892"/>
      <c r="BL186" s="3892"/>
      <c r="BM186" s="3892"/>
      <c r="BN186" s="3893" t="s">
        <v>30</v>
      </c>
      <c r="BO186" s="3890"/>
      <c r="BP186" s="2024"/>
      <c r="BQ186" s="2837"/>
      <c r="BR186" s="2037" t="s">
        <v>436</v>
      </c>
      <c r="BS186" s="2076">
        <v>44</v>
      </c>
      <c r="BT186" s="2039">
        <v>24128</v>
      </c>
      <c r="BU186" s="2040">
        <v>43488</v>
      </c>
      <c r="BV186" s="2055">
        <v>43</v>
      </c>
      <c r="BW186" s="2052" t="s">
        <v>35</v>
      </c>
      <c r="BX186" s="2058">
        <v>293</v>
      </c>
      <c r="BY186" s="2052">
        <v>1010505</v>
      </c>
      <c r="BZ186" s="2078">
        <v>43500</v>
      </c>
      <c r="CA186" s="2057">
        <v>43508</v>
      </c>
      <c r="CB186" s="2052">
        <v>10884</v>
      </c>
      <c r="CC186" s="2055">
        <v>43000</v>
      </c>
      <c r="CD186" s="2041">
        <f t="shared" si="64"/>
        <v>0</v>
      </c>
      <c r="CE186" s="2056">
        <f t="shared" si="65"/>
        <v>12599</v>
      </c>
      <c r="CF186" s="2058">
        <f t="shared" si="66"/>
        <v>629.95000000000005</v>
      </c>
      <c r="CG186" s="2150"/>
      <c r="CI186" s="2314"/>
      <c r="CJ186" s="2315"/>
      <c r="CK186" s="2315"/>
      <c r="CL186" s="2315"/>
      <c r="CM186" s="2315"/>
      <c r="CN186" s="2315"/>
      <c r="CO186" s="2315"/>
      <c r="CP186" s="2315"/>
      <c r="CQ186" s="2315"/>
      <c r="CR186" s="2315"/>
      <c r="CS186" s="2315"/>
      <c r="CT186" s="2315"/>
      <c r="CU186" s="2315"/>
      <c r="CV186" s="2686">
        <f>SUM(CV182:CV185)</f>
        <v>17084.254700000001</v>
      </c>
      <c r="CW186" s="2686">
        <f>SUM(CW182:CW185)</f>
        <v>634.32764099999997</v>
      </c>
      <c r="CX186" s="3056"/>
      <c r="CY186" s="2246"/>
      <c r="CZ186" s="2246"/>
      <c r="DA186" s="3029" t="s">
        <v>4</v>
      </c>
      <c r="DB186" s="2368" t="s">
        <v>18</v>
      </c>
      <c r="DC186" s="2256" t="s">
        <v>19</v>
      </c>
      <c r="DD186" s="2256" t="s">
        <v>19</v>
      </c>
      <c r="DE186" s="2256" t="s">
        <v>20</v>
      </c>
      <c r="DF186" s="2256" t="s">
        <v>21</v>
      </c>
      <c r="DG186" s="2256" t="s">
        <v>22</v>
      </c>
      <c r="DH186" s="2256" t="s">
        <v>23</v>
      </c>
      <c r="DI186" s="2256" t="s">
        <v>23</v>
      </c>
      <c r="DJ186" s="2256" t="s">
        <v>24</v>
      </c>
      <c r="DK186" s="2256" t="s">
        <v>20</v>
      </c>
      <c r="DL186" s="2256" t="s">
        <v>25</v>
      </c>
      <c r="DM186" s="2256" t="s">
        <v>0</v>
      </c>
      <c r="DN186" s="2427" t="s">
        <v>11</v>
      </c>
      <c r="DO186" s="2369" t="s">
        <v>26</v>
      </c>
    </row>
    <row r="187" spans="51:119" ht="15" thickBot="1">
      <c r="AY187" s="2121" t="s">
        <v>629</v>
      </c>
      <c r="AZ187" s="2122" t="s">
        <v>436</v>
      </c>
      <c r="BA187" s="2198">
        <v>17</v>
      </c>
      <c r="BB187" s="2122">
        <v>9681</v>
      </c>
      <c r="BC187" s="2174">
        <v>42958</v>
      </c>
      <c r="BD187" s="2172">
        <v>140</v>
      </c>
      <c r="BE187" s="2122" t="s">
        <v>35</v>
      </c>
      <c r="BF187" s="2175">
        <v>270</v>
      </c>
      <c r="BG187" s="2199"/>
      <c r="BH187" s="2200">
        <v>43082</v>
      </c>
      <c r="BI187" s="2174">
        <v>43075</v>
      </c>
      <c r="BJ187" s="2122">
        <v>9811</v>
      </c>
      <c r="BK187" s="2172">
        <v>140000</v>
      </c>
      <c r="BL187" s="2172">
        <f>(BK187-BD187*1000)</f>
        <v>0</v>
      </c>
      <c r="BM187" s="2173">
        <f>(BK187*BF187/1000)</f>
        <v>37800</v>
      </c>
      <c r="BN187" s="2175">
        <f>(BM187*0.05)</f>
        <v>1890</v>
      </c>
      <c r="BO187" s="2046" t="s">
        <v>8</v>
      </c>
      <c r="BP187" s="2024"/>
      <c r="BQ187" s="2837"/>
      <c r="BR187" s="2037" t="s">
        <v>436</v>
      </c>
      <c r="BS187" s="2076">
        <v>45</v>
      </c>
      <c r="BT187" s="2039">
        <v>24811</v>
      </c>
      <c r="BU187" s="2040">
        <v>43543</v>
      </c>
      <c r="BV187" s="2055">
        <v>40</v>
      </c>
      <c r="BW187" s="2052" t="s">
        <v>35</v>
      </c>
      <c r="BX187" s="2058">
        <v>293</v>
      </c>
      <c r="BY187" s="2052">
        <v>1010505</v>
      </c>
      <c r="BZ187" s="2078">
        <v>43556</v>
      </c>
      <c r="CA187" s="2057">
        <v>43553</v>
      </c>
      <c r="CB187" s="2052">
        <v>3718</v>
      </c>
      <c r="CC187" s="2055">
        <v>40000</v>
      </c>
      <c r="CD187" s="2041">
        <f t="shared" si="64"/>
        <v>0</v>
      </c>
      <c r="CE187" s="2056">
        <f t="shared" si="65"/>
        <v>11720</v>
      </c>
      <c r="CF187" s="2058">
        <f t="shared" si="66"/>
        <v>586</v>
      </c>
      <c r="CG187" s="2150"/>
      <c r="CI187" s="2246"/>
      <c r="CJ187" s="2246"/>
      <c r="CK187" s="2246"/>
      <c r="CL187" s="2246"/>
      <c r="CM187" s="2246"/>
      <c r="CN187" s="2246"/>
      <c r="CO187" s="2246"/>
      <c r="CP187" s="2246"/>
      <c r="CQ187" s="2246"/>
      <c r="CR187" s="2246"/>
      <c r="CS187" s="2246"/>
      <c r="CT187" s="2246"/>
      <c r="CU187" s="2246"/>
      <c r="CV187" s="2246"/>
      <c r="CW187" s="2246"/>
      <c r="CX187" s="3082"/>
      <c r="CY187" s="2756"/>
      <c r="CZ187" s="2756"/>
      <c r="DA187" s="3030"/>
      <c r="DB187" s="2371"/>
      <c r="DC187" s="2256" t="s">
        <v>3</v>
      </c>
      <c r="DD187" s="2256" t="s">
        <v>18</v>
      </c>
      <c r="DE187" s="2256"/>
      <c r="DF187" s="2372"/>
      <c r="DG187" s="2256" t="s">
        <v>21</v>
      </c>
      <c r="DH187" s="2256" t="s">
        <v>27</v>
      </c>
      <c r="DI187" s="2256" t="s">
        <v>28</v>
      </c>
      <c r="DJ187" s="2372"/>
      <c r="DK187" s="2372"/>
      <c r="DL187" s="2372"/>
      <c r="DM187" s="2372"/>
      <c r="DN187" s="2427" t="s">
        <v>30</v>
      </c>
      <c r="DO187" s="2369"/>
    </row>
    <row r="188" spans="51:119" ht="18.600000000000001" thickBot="1">
      <c r="AY188" s="2859" t="s">
        <v>493</v>
      </c>
      <c r="AZ188" s="2852" t="s">
        <v>495</v>
      </c>
      <c r="BA188" s="2851">
        <v>18</v>
      </c>
      <c r="BB188" s="2852">
        <v>18926</v>
      </c>
      <c r="BC188" s="2853">
        <v>43066</v>
      </c>
      <c r="BD188" s="2854">
        <v>50</v>
      </c>
      <c r="BE188" s="2852" t="s">
        <v>35</v>
      </c>
      <c r="BF188" s="2855">
        <v>400</v>
      </c>
      <c r="BG188" s="2852">
        <v>1010506</v>
      </c>
      <c r="BH188" s="2856">
        <v>43073</v>
      </c>
      <c r="BI188" s="2853">
        <v>43073</v>
      </c>
      <c r="BJ188" s="2852" t="s">
        <v>78</v>
      </c>
      <c r="BK188" s="2854">
        <v>50000</v>
      </c>
      <c r="BL188" s="2854">
        <f>(BK188-BD188*1000)</f>
        <v>0</v>
      </c>
      <c r="BM188" s="2857"/>
      <c r="BN188" s="2855"/>
      <c r="BO188" s="3044" t="s">
        <v>88</v>
      </c>
      <c r="BP188" s="2024"/>
      <c r="BQ188" s="2837"/>
      <c r="BR188" s="2037" t="s">
        <v>495</v>
      </c>
      <c r="BS188" s="2071">
        <v>46</v>
      </c>
      <c r="BT188" s="2071">
        <v>24811</v>
      </c>
      <c r="BU188" s="2072">
        <v>43543</v>
      </c>
      <c r="BV188" s="2041">
        <v>28</v>
      </c>
      <c r="BW188" s="2039" t="s">
        <v>35</v>
      </c>
      <c r="BX188" s="2042">
        <v>451.6</v>
      </c>
      <c r="BY188" s="2039">
        <v>1010506</v>
      </c>
      <c r="BZ188" s="2044">
        <v>43556</v>
      </c>
      <c r="CA188" s="2057">
        <v>43553</v>
      </c>
      <c r="CB188" s="2039">
        <v>3718</v>
      </c>
      <c r="CC188" s="2041">
        <v>28000</v>
      </c>
      <c r="CD188" s="2041">
        <f t="shared" si="64"/>
        <v>0</v>
      </c>
      <c r="CE188" s="2045">
        <f t="shared" si="65"/>
        <v>12644.8</v>
      </c>
      <c r="CF188" s="2042">
        <f t="shared" si="66"/>
        <v>632.24</v>
      </c>
      <c r="CG188" s="2150"/>
      <c r="CI188" s="2250" t="s">
        <v>684</v>
      </c>
      <c r="CJ188" s="2246"/>
      <c r="CK188" s="2246"/>
      <c r="CL188" s="2246"/>
      <c r="CM188" s="2246"/>
      <c r="CN188" s="2246"/>
      <c r="CO188" s="2246"/>
      <c r="CP188" s="2246"/>
      <c r="CQ188" s="2246"/>
      <c r="CR188" s="2246"/>
      <c r="CS188" s="2246"/>
      <c r="CT188" s="2246"/>
      <c r="CU188" s="2246"/>
      <c r="CV188" s="2246"/>
      <c r="CW188" s="2246"/>
      <c r="CX188" s="3082"/>
      <c r="CY188" s="2246"/>
      <c r="CZ188" s="2246"/>
      <c r="DA188" s="3981" t="s">
        <v>572</v>
      </c>
      <c r="DB188" s="2263" t="s">
        <v>393</v>
      </c>
      <c r="DC188" s="2264" t="s">
        <v>101</v>
      </c>
      <c r="DD188" s="2265">
        <v>42787</v>
      </c>
      <c r="DE188" s="2264">
        <v>50</v>
      </c>
      <c r="DF188" s="2266" t="s">
        <v>544</v>
      </c>
      <c r="DG188" s="2267">
        <v>45</v>
      </c>
      <c r="DH188" s="2268">
        <v>42790</v>
      </c>
      <c r="DI188" s="2265">
        <v>42794</v>
      </c>
      <c r="DJ188" s="2264">
        <v>46332</v>
      </c>
      <c r="DK188" s="2337">
        <v>54</v>
      </c>
      <c r="DL188" s="2337">
        <f>(DK188-DE188)</f>
        <v>4</v>
      </c>
      <c r="DM188" s="2271">
        <f>(DK188*DG188)</f>
        <v>2430</v>
      </c>
      <c r="DN188" s="2270">
        <f>(DM188*0.05)</f>
        <v>121.5</v>
      </c>
      <c r="DO188" s="2430"/>
    </row>
    <row r="189" spans="51:119">
      <c r="AY189" s="2123" t="s">
        <v>589</v>
      </c>
      <c r="AZ189" s="2071" t="s">
        <v>688</v>
      </c>
      <c r="BA189" s="2809">
        <v>14</v>
      </c>
      <c r="BB189" s="2071" t="s">
        <v>101</v>
      </c>
      <c r="BC189" s="2072">
        <v>43080</v>
      </c>
      <c r="BD189" s="2071">
        <v>30</v>
      </c>
      <c r="BE189" s="2039" t="s">
        <v>35</v>
      </c>
      <c r="BF189" s="2073">
        <v>310</v>
      </c>
      <c r="BG189" s="2071" t="s">
        <v>78</v>
      </c>
      <c r="BH189" s="3509">
        <v>43084</v>
      </c>
      <c r="BI189" s="2072">
        <v>43081</v>
      </c>
      <c r="BJ189" s="2071">
        <v>1566</v>
      </c>
      <c r="BK189" s="2041">
        <v>30000</v>
      </c>
      <c r="BL189" s="2041">
        <f>(BK189-BD189*1000)</f>
        <v>0</v>
      </c>
      <c r="BM189" s="2045">
        <f t="shared" ref="BM189:BM196" si="67">(BK189*BF189/1000)</f>
        <v>9300</v>
      </c>
      <c r="BN189" s="2042">
        <f>(BM189*0.05)</f>
        <v>465</v>
      </c>
      <c r="BO189" s="2059" t="s">
        <v>8</v>
      </c>
      <c r="BP189" s="2024"/>
      <c r="BQ189" s="2837"/>
      <c r="BR189" s="2037" t="s">
        <v>495</v>
      </c>
      <c r="BS189" s="2071">
        <v>47</v>
      </c>
      <c r="BT189" s="2071">
        <v>25058</v>
      </c>
      <c r="BU189" s="2072">
        <v>43558</v>
      </c>
      <c r="BV189" s="2041">
        <v>29</v>
      </c>
      <c r="BW189" s="2039" t="s">
        <v>35</v>
      </c>
      <c r="BX189" s="2042">
        <v>462.9</v>
      </c>
      <c r="BY189" s="2039">
        <v>1010506</v>
      </c>
      <c r="BZ189" s="2044">
        <v>43572</v>
      </c>
      <c r="CA189" s="2057">
        <v>43573</v>
      </c>
      <c r="CB189" s="2039">
        <v>3751</v>
      </c>
      <c r="CC189" s="2041">
        <v>29000</v>
      </c>
      <c r="CD189" s="2041">
        <f t="shared" si="64"/>
        <v>0</v>
      </c>
      <c r="CE189" s="2045">
        <f t="shared" si="65"/>
        <v>13424.1</v>
      </c>
      <c r="CF189" s="2042">
        <f t="shared" si="66"/>
        <v>671.20500000000004</v>
      </c>
      <c r="CG189" s="2150"/>
      <c r="CI189" s="2251"/>
      <c r="CJ189" s="2252"/>
      <c r="CK189" s="2252"/>
      <c r="CL189" s="2253" t="s">
        <v>14</v>
      </c>
      <c r="CM189" s="2253" t="s">
        <v>12</v>
      </c>
      <c r="CN189" s="2253"/>
      <c r="CO189" s="2252"/>
      <c r="CP189" s="2253" t="s">
        <v>15</v>
      </c>
      <c r="CQ189" s="2253" t="s">
        <v>12</v>
      </c>
      <c r="CR189" s="2253" t="s">
        <v>12</v>
      </c>
      <c r="CS189" s="2252"/>
      <c r="CT189" s="2252"/>
      <c r="CU189" s="2252"/>
      <c r="CV189" s="2252"/>
      <c r="CW189" s="2253" t="s">
        <v>17</v>
      </c>
      <c r="CX189" s="2254"/>
      <c r="CY189" s="2246"/>
      <c r="CZ189" s="2246"/>
      <c r="DA189" s="3982" t="s">
        <v>572</v>
      </c>
      <c r="DB189" s="2284" t="s">
        <v>414</v>
      </c>
      <c r="DC189" s="2276" t="s">
        <v>101</v>
      </c>
      <c r="DD189" s="2277">
        <v>42835</v>
      </c>
      <c r="DE189" s="2276">
        <v>50</v>
      </c>
      <c r="DF189" s="2285" t="s">
        <v>544</v>
      </c>
      <c r="DG189" s="2278">
        <v>45</v>
      </c>
      <c r="DH189" s="2279">
        <v>42839</v>
      </c>
      <c r="DI189" s="2277">
        <v>42849</v>
      </c>
      <c r="DJ189" s="2276">
        <v>46908</v>
      </c>
      <c r="DK189" s="2429">
        <v>54</v>
      </c>
      <c r="DL189" s="2429">
        <f>(DK189-DE189)</f>
        <v>4</v>
      </c>
      <c r="DM189" s="2281">
        <f>(DK189*DG189)</f>
        <v>2430</v>
      </c>
      <c r="DN189" s="2280">
        <f>(DM189*0.05)</f>
        <v>121.5</v>
      </c>
      <c r="DO189" s="2431"/>
    </row>
    <row r="190" spans="51:119">
      <c r="AY190" s="2123" t="s">
        <v>659</v>
      </c>
      <c r="AZ190" s="2039" t="s">
        <v>690</v>
      </c>
      <c r="BA190" s="2076">
        <v>4</v>
      </c>
      <c r="BB190" s="2052" t="s">
        <v>36</v>
      </c>
      <c r="BC190" s="2057">
        <v>43081</v>
      </c>
      <c r="BD190" s="2055">
        <v>60</v>
      </c>
      <c r="BE190" s="2052" t="s">
        <v>35</v>
      </c>
      <c r="BF190" s="2058">
        <v>295</v>
      </c>
      <c r="BG190" s="2052"/>
      <c r="BH190" s="2078">
        <v>43089</v>
      </c>
      <c r="BI190" s="2057">
        <v>43087</v>
      </c>
      <c r="BJ190" s="2052">
        <v>9820</v>
      </c>
      <c r="BK190" s="2055">
        <v>60000</v>
      </c>
      <c r="BL190" s="2055">
        <f>(BK190-BD190*1000)</f>
        <v>0</v>
      </c>
      <c r="BM190" s="2056">
        <f t="shared" si="67"/>
        <v>17700</v>
      </c>
      <c r="BN190" s="2058">
        <f>(BM190*0.03)</f>
        <v>531</v>
      </c>
      <c r="BO190" s="2059" t="s">
        <v>8</v>
      </c>
      <c r="BP190" s="2024"/>
      <c r="BQ190" s="2837"/>
      <c r="BR190" s="2037" t="s">
        <v>436</v>
      </c>
      <c r="BS190" s="2076">
        <v>48</v>
      </c>
      <c r="BT190" s="2039">
        <v>25058</v>
      </c>
      <c r="BU190" s="2040">
        <v>43558</v>
      </c>
      <c r="BV190" s="2055">
        <v>45</v>
      </c>
      <c r="BW190" s="2052" t="s">
        <v>35</v>
      </c>
      <c r="BX190" s="2058">
        <v>300.3</v>
      </c>
      <c r="BY190" s="2052">
        <v>1010505</v>
      </c>
      <c r="BZ190" s="2078">
        <v>43572</v>
      </c>
      <c r="CA190" s="2057">
        <v>43573</v>
      </c>
      <c r="CB190" s="2052">
        <v>3751</v>
      </c>
      <c r="CC190" s="2055">
        <v>45000</v>
      </c>
      <c r="CD190" s="2041">
        <f t="shared" si="64"/>
        <v>0</v>
      </c>
      <c r="CE190" s="2056">
        <f t="shared" si="65"/>
        <v>13513.5</v>
      </c>
      <c r="CF190" s="2058">
        <f t="shared" si="66"/>
        <v>675.67500000000007</v>
      </c>
      <c r="CG190" s="2150"/>
      <c r="CI190" s="2255" t="s">
        <v>3</v>
      </c>
      <c r="CJ190" s="2256" t="s">
        <v>4</v>
      </c>
      <c r="CK190" s="3947" t="s">
        <v>967</v>
      </c>
      <c r="CL190" s="2257" t="s">
        <v>19</v>
      </c>
      <c r="CM190" s="2257" t="s">
        <v>19</v>
      </c>
      <c r="CN190" s="2257" t="s">
        <v>20</v>
      </c>
      <c r="CO190" s="2257" t="s">
        <v>21</v>
      </c>
      <c r="CP190" s="2257" t="s">
        <v>22</v>
      </c>
      <c r="CQ190" s="2257" t="s">
        <v>23</v>
      </c>
      <c r="CR190" s="2257" t="s">
        <v>23</v>
      </c>
      <c r="CS190" s="2257" t="s">
        <v>24</v>
      </c>
      <c r="CT190" s="2257" t="s">
        <v>20</v>
      </c>
      <c r="CU190" s="2257" t="s">
        <v>25</v>
      </c>
      <c r="CV190" s="2257" t="s">
        <v>0</v>
      </c>
      <c r="CW190" s="2257" t="s">
        <v>11</v>
      </c>
      <c r="CX190" s="2257" t="s">
        <v>26</v>
      </c>
      <c r="CY190" s="2246"/>
      <c r="CZ190" s="2246"/>
      <c r="DA190" s="3430"/>
      <c r="DB190" s="2313"/>
      <c r="DC190" s="2313"/>
      <c r="DD190" s="2313"/>
      <c r="DE190" s="2313"/>
      <c r="DF190" s="2313"/>
      <c r="DG190" s="2313"/>
      <c r="DH190" s="2313"/>
      <c r="DI190" s="2313"/>
      <c r="DJ190" s="2313"/>
      <c r="DK190" s="2313"/>
      <c r="DL190" s="2313"/>
      <c r="DM190" s="2313"/>
      <c r="DN190" s="2313"/>
      <c r="DO190" s="2282"/>
    </row>
    <row r="191" spans="51:119" ht="15" thickBot="1">
      <c r="AY191" s="2143" t="s">
        <v>493</v>
      </c>
      <c r="AZ191" s="2039" t="s">
        <v>495</v>
      </c>
      <c r="BA191" s="2038">
        <v>19</v>
      </c>
      <c r="BB191" s="2039">
        <v>19362</v>
      </c>
      <c r="BC191" s="2040">
        <v>43081</v>
      </c>
      <c r="BD191" s="2041">
        <v>60</v>
      </c>
      <c r="BE191" s="2039" t="s">
        <v>35</v>
      </c>
      <c r="BF191" s="2042">
        <v>400</v>
      </c>
      <c r="BG191" s="2039">
        <v>1010506</v>
      </c>
      <c r="BH191" s="2044">
        <v>43089</v>
      </c>
      <c r="BI191" s="2040">
        <v>43087</v>
      </c>
      <c r="BJ191" s="2039">
        <v>9821</v>
      </c>
      <c r="BK191" s="2041">
        <v>60000</v>
      </c>
      <c r="BL191" s="2041">
        <f t="shared" ref="BL191:BL196" si="68">(BK191-BD191*1000)</f>
        <v>0</v>
      </c>
      <c r="BM191" s="2045">
        <f t="shared" si="67"/>
        <v>24000</v>
      </c>
      <c r="BN191" s="2042">
        <f t="shared" ref="BN191:BN196" si="69">(BM191*0.05)</f>
        <v>1200</v>
      </c>
      <c r="BO191" s="2059" t="s">
        <v>8</v>
      </c>
      <c r="BP191" s="2024"/>
      <c r="BQ191" s="2837"/>
      <c r="BR191" s="2037" t="s">
        <v>436</v>
      </c>
      <c r="BS191" s="2076">
        <v>49</v>
      </c>
      <c r="BT191" s="2039">
        <v>25364</v>
      </c>
      <c r="BU191" s="2040">
        <v>43585</v>
      </c>
      <c r="BV191" s="2055">
        <v>50</v>
      </c>
      <c r="BW191" s="2052" t="s">
        <v>35</v>
      </c>
      <c r="BX191" s="2058">
        <v>300.3</v>
      </c>
      <c r="BY191" s="2052">
        <v>1010505</v>
      </c>
      <c r="BZ191" s="2078">
        <v>43598</v>
      </c>
      <c r="CA191" s="2057">
        <v>43595</v>
      </c>
      <c r="CB191" s="2052">
        <v>3781</v>
      </c>
      <c r="CC191" s="2055">
        <v>50000</v>
      </c>
      <c r="CD191" s="2041">
        <f t="shared" si="64"/>
        <v>0</v>
      </c>
      <c r="CE191" s="2056">
        <f t="shared" si="65"/>
        <v>15015</v>
      </c>
      <c r="CF191" s="2058">
        <f t="shared" si="66"/>
        <v>750.75</v>
      </c>
      <c r="CG191" s="2150"/>
      <c r="CI191" s="2258"/>
      <c r="CJ191" s="2259"/>
      <c r="CK191" s="2259"/>
      <c r="CL191" s="2260" t="s">
        <v>3</v>
      </c>
      <c r="CM191" s="2260" t="s">
        <v>18</v>
      </c>
      <c r="CN191" s="2260"/>
      <c r="CO191" s="2259"/>
      <c r="CP191" s="2260" t="s">
        <v>21</v>
      </c>
      <c r="CQ191" s="2260" t="s">
        <v>27</v>
      </c>
      <c r="CR191" s="2260" t="s">
        <v>28</v>
      </c>
      <c r="CS191" s="2259"/>
      <c r="CT191" s="2259"/>
      <c r="CU191" s="2259"/>
      <c r="CV191" s="2259"/>
      <c r="CW191" s="2260" t="s">
        <v>30</v>
      </c>
      <c r="CX191" s="2256"/>
      <c r="CY191" s="2246"/>
      <c r="CZ191" s="2246"/>
      <c r="DA191" s="3430"/>
      <c r="DB191" s="2313"/>
      <c r="DC191" s="2313"/>
      <c r="DD191" s="2313"/>
      <c r="DE191" s="2313"/>
      <c r="DF191" s="2313"/>
      <c r="DG191" s="2313"/>
      <c r="DH191" s="2313"/>
      <c r="DI191" s="2313"/>
      <c r="DJ191" s="2313"/>
      <c r="DK191" s="2313"/>
      <c r="DL191" s="2313"/>
      <c r="DM191" s="2313"/>
      <c r="DN191" s="2313"/>
      <c r="DO191" s="2282"/>
    </row>
    <row r="192" spans="51:119">
      <c r="AY192" s="2143" t="s">
        <v>493</v>
      </c>
      <c r="AZ192" s="2052" t="s">
        <v>436</v>
      </c>
      <c r="BA192" s="2076">
        <v>20</v>
      </c>
      <c r="BB192" s="2039">
        <v>19362</v>
      </c>
      <c r="BC192" s="2040">
        <v>43081</v>
      </c>
      <c r="BD192" s="2055">
        <v>120</v>
      </c>
      <c r="BE192" s="2052" t="s">
        <v>35</v>
      </c>
      <c r="BF192" s="2058">
        <v>260</v>
      </c>
      <c r="BG192" s="2052">
        <v>1010505</v>
      </c>
      <c r="BH192" s="2078">
        <v>43089</v>
      </c>
      <c r="BI192" s="2057">
        <v>43087</v>
      </c>
      <c r="BJ192" s="2052">
        <v>9821</v>
      </c>
      <c r="BK192" s="2055">
        <v>120000</v>
      </c>
      <c r="BL192" s="2055">
        <f t="shared" si="68"/>
        <v>0</v>
      </c>
      <c r="BM192" s="2056">
        <f t="shared" si="67"/>
        <v>31200</v>
      </c>
      <c r="BN192" s="2058">
        <f t="shared" si="69"/>
        <v>1560</v>
      </c>
      <c r="BO192" s="2059" t="s">
        <v>8</v>
      </c>
      <c r="BP192" s="2024"/>
      <c r="BQ192" s="2837"/>
      <c r="BR192" s="2037" t="s">
        <v>495</v>
      </c>
      <c r="BS192" s="2071">
        <v>50</v>
      </c>
      <c r="BT192" s="2071">
        <v>25364</v>
      </c>
      <c r="BU192" s="2072">
        <v>43585</v>
      </c>
      <c r="BV192" s="2041">
        <v>30</v>
      </c>
      <c r="BW192" s="2039" t="s">
        <v>35</v>
      </c>
      <c r="BX192" s="2042">
        <v>462.9</v>
      </c>
      <c r="BY192" s="2039">
        <v>1010506</v>
      </c>
      <c r="BZ192" s="2044">
        <v>43598</v>
      </c>
      <c r="CA192" s="2057">
        <v>43595</v>
      </c>
      <c r="CB192" s="2039">
        <v>3781</v>
      </c>
      <c r="CC192" s="2041">
        <v>30000</v>
      </c>
      <c r="CD192" s="2041">
        <f t="shared" si="64"/>
        <v>0</v>
      </c>
      <c r="CE192" s="2045">
        <f t="shared" si="65"/>
        <v>13887</v>
      </c>
      <c r="CF192" s="2042">
        <f t="shared" si="66"/>
        <v>694.35</v>
      </c>
      <c r="CG192" s="2150"/>
      <c r="CI192" s="2467" t="s">
        <v>656</v>
      </c>
      <c r="CJ192" s="2266" t="s">
        <v>99</v>
      </c>
      <c r="CK192" s="2439">
        <v>18</v>
      </c>
      <c r="CL192" s="2439" t="s">
        <v>55</v>
      </c>
      <c r="CM192" s="2440">
        <v>43299</v>
      </c>
      <c r="CN192" s="2276">
        <v>700</v>
      </c>
      <c r="CO192" s="2276" t="s">
        <v>96</v>
      </c>
      <c r="CP192" s="2441">
        <v>9.6</v>
      </c>
      <c r="CQ192" s="2442">
        <v>43329</v>
      </c>
      <c r="CR192" s="2440">
        <v>43327</v>
      </c>
      <c r="CS192" s="2439">
        <v>52207</v>
      </c>
      <c r="CT192" s="2278">
        <v>701.8</v>
      </c>
      <c r="CU192" s="2280">
        <f>(CT192-CN192)</f>
        <v>1.7999999999999545</v>
      </c>
      <c r="CV192" s="2281">
        <f>(CT192*CP192)</f>
        <v>6737.28</v>
      </c>
      <c r="CW192" s="2280">
        <f>(CV192*0.03)</f>
        <v>202.11839999999998</v>
      </c>
      <c r="CX192" s="2273" t="s">
        <v>8</v>
      </c>
      <c r="CY192" s="2246"/>
      <c r="CZ192" s="2246"/>
      <c r="DA192" s="3430"/>
      <c r="DB192" s="2313"/>
      <c r="DC192" s="2313"/>
      <c r="DD192" s="2313"/>
      <c r="DE192" s="2313"/>
      <c r="DF192" s="2313"/>
      <c r="DG192" s="2313"/>
      <c r="DH192" s="2313"/>
      <c r="DI192" s="2313"/>
      <c r="DJ192" s="2313"/>
      <c r="DK192" s="2313"/>
      <c r="DL192" s="2313"/>
      <c r="DM192" s="2313"/>
      <c r="DN192" s="2313"/>
      <c r="DO192" s="2282"/>
    </row>
    <row r="193" spans="51:119">
      <c r="AY193" s="2123" t="s">
        <v>550</v>
      </c>
      <c r="AZ193" s="2039" t="s">
        <v>436</v>
      </c>
      <c r="BA193" s="2038">
        <v>19</v>
      </c>
      <c r="BB193" s="2039" t="s">
        <v>36</v>
      </c>
      <c r="BC193" s="2040">
        <v>43082</v>
      </c>
      <c r="BD193" s="2041">
        <v>3</v>
      </c>
      <c r="BE193" s="2039" t="s">
        <v>35</v>
      </c>
      <c r="BF193" s="2042">
        <v>370</v>
      </c>
      <c r="BG193" s="2043"/>
      <c r="BH193" s="2044">
        <v>43087</v>
      </c>
      <c r="BI193" s="2040">
        <v>43083</v>
      </c>
      <c r="BJ193" s="2039">
        <v>2664</v>
      </c>
      <c r="BK193" s="2041">
        <v>3000</v>
      </c>
      <c r="BL193" s="2041">
        <f t="shared" si="68"/>
        <v>0</v>
      </c>
      <c r="BM193" s="2045">
        <f t="shared" si="67"/>
        <v>1110</v>
      </c>
      <c r="BN193" s="2042">
        <f t="shared" si="69"/>
        <v>55.5</v>
      </c>
      <c r="BO193" s="2059" t="s">
        <v>8</v>
      </c>
      <c r="BP193" s="2024"/>
      <c r="BQ193" s="2837"/>
      <c r="BR193" s="2037" t="s">
        <v>436</v>
      </c>
      <c r="BS193" s="2076">
        <v>51</v>
      </c>
      <c r="BT193" s="2039">
        <v>25806</v>
      </c>
      <c r="BU193" s="2040">
        <v>43614</v>
      </c>
      <c r="BV193" s="2055">
        <v>65</v>
      </c>
      <c r="BW193" s="2052" t="s">
        <v>35</v>
      </c>
      <c r="BX193" s="2058">
        <v>300.3</v>
      </c>
      <c r="BY193" s="2052">
        <v>1010505</v>
      </c>
      <c r="BZ193" s="2078">
        <v>43620</v>
      </c>
      <c r="CA193" s="2057">
        <v>43619</v>
      </c>
      <c r="CB193" s="2052">
        <v>3805</v>
      </c>
      <c r="CC193" s="2055">
        <v>65000</v>
      </c>
      <c r="CD193" s="2041">
        <f t="shared" si="64"/>
        <v>0</v>
      </c>
      <c r="CE193" s="2056">
        <f t="shared" si="65"/>
        <v>19519.5</v>
      </c>
      <c r="CF193" s="2058">
        <f t="shared" si="66"/>
        <v>975.97500000000002</v>
      </c>
      <c r="CG193" s="2150"/>
      <c r="CI193" s="2467" t="s">
        <v>729</v>
      </c>
      <c r="CJ193" s="2439" t="s">
        <v>732</v>
      </c>
      <c r="CK193" s="2439">
        <v>1</v>
      </c>
      <c r="CL193" s="2439" t="s">
        <v>101</v>
      </c>
      <c r="CM193" s="2440">
        <v>43299</v>
      </c>
      <c r="CN193" s="2469">
        <v>10</v>
      </c>
      <c r="CO193" s="2275" t="s">
        <v>544</v>
      </c>
      <c r="CP193" s="2441">
        <v>36.5</v>
      </c>
      <c r="CQ193" s="2810">
        <v>43304</v>
      </c>
      <c r="CR193" s="2440">
        <v>43318</v>
      </c>
      <c r="CS193" s="2439">
        <v>52077</v>
      </c>
      <c r="CT193" s="2469">
        <v>12</v>
      </c>
      <c r="CU193" s="2347">
        <f>(CT193-CN193)</f>
        <v>2</v>
      </c>
      <c r="CV193" s="2348">
        <f>(CT193*CP193)</f>
        <v>438</v>
      </c>
      <c r="CW193" s="2347">
        <f>(CV193*0.05)</f>
        <v>21.900000000000002</v>
      </c>
      <c r="CX193" s="3084" t="s">
        <v>8</v>
      </c>
      <c r="CY193" s="2246"/>
      <c r="CZ193" s="2246"/>
      <c r="DA193" s="3430"/>
      <c r="DB193" s="2313"/>
      <c r="DC193" s="2313"/>
      <c r="DD193" s="2313"/>
      <c r="DE193" s="2313"/>
      <c r="DF193" s="2313"/>
      <c r="DG193" s="2313"/>
      <c r="DH193" s="2313"/>
      <c r="DI193" s="2313"/>
      <c r="DJ193" s="2313"/>
      <c r="DK193" s="2313"/>
      <c r="DL193" s="2313"/>
      <c r="DM193" s="2313"/>
      <c r="DN193" s="2313"/>
      <c r="DO193" s="2282"/>
    </row>
    <row r="194" spans="51:119">
      <c r="AY194" s="2123" t="s">
        <v>589</v>
      </c>
      <c r="AZ194" s="2071" t="s">
        <v>688</v>
      </c>
      <c r="BA194" s="2809">
        <v>15</v>
      </c>
      <c r="BB194" s="2071" t="s">
        <v>101</v>
      </c>
      <c r="BC194" s="2072">
        <v>43084</v>
      </c>
      <c r="BD194" s="2071">
        <v>10</v>
      </c>
      <c r="BE194" s="2039" t="s">
        <v>35</v>
      </c>
      <c r="BF194" s="2073">
        <v>310</v>
      </c>
      <c r="BG194" s="2071" t="s">
        <v>78</v>
      </c>
      <c r="BH194" s="3509">
        <v>43087</v>
      </c>
      <c r="BI194" s="2072">
        <v>43087</v>
      </c>
      <c r="BJ194" s="2071">
        <v>2672</v>
      </c>
      <c r="BK194" s="2041">
        <v>10000</v>
      </c>
      <c r="BL194" s="2041">
        <f t="shared" si="68"/>
        <v>0</v>
      </c>
      <c r="BM194" s="2045">
        <f t="shared" si="67"/>
        <v>3100</v>
      </c>
      <c r="BN194" s="2042">
        <f t="shared" si="69"/>
        <v>155</v>
      </c>
      <c r="BO194" s="3897" t="s">
        <v>8</v>
      </c>
      <c r="BP194" s="2024"/>
      <c r="BQ194" s="2837"/>
      <c r="BR194" s="2037" t="s">
        <v>436</v>
      </c>
      <c r="BS194" s="2076">
        <v>52</v>
      </c>
      <c r="BT194" s="2039">
        <v>25997</v>
      </c>
      <c r="BU194" s="2040">
        <v>43627</v>
      </c>
      <c r="BV194" s="2055">
        <v>40</v>
      </c>
      <c r="BW194" s="2052" t="s">
        <v>35</v>
      </c>
      <c r="BX194" s="2058">
        <v>300.3</v>
      </c>
      <c r="BY194" s="2052">
        <v>1010505</v>
      </c>
      <c r="BZ194" s="2078">
        <v>43640</v>
      </c>
      <c r="CA194" s="2057">
        <v>43637</v>
      </c>
      <c r="CB194" s="2052">
        <v>3827</v>
      </c>
      <c r="CC194" s="2055">
        <v>40000</v>
      </c>
      <c r="CD194" s="2041">
        <f t="shared" si="64"/>
        <v>0</v>
      </c>
      <c r="CE194" s="2056">
        <f t="shared" si="65"/>
        <v>12012</v>
      </c>
      <c r="CF194" s="2058">
        <f t="shared" si="66"/>
        <v>600.6</v>
      </c>
      <c r="CG194" s="2150"/>
      <c r="CI194" s="2467" t="s">
        <v>726</v>
      </c>
      <c r="CJ194" s="2275" t="s">
        <v>727</v>
      </c>
      <c r="CK194" s="2438">
        <v>2</v>
      </c>
      <c r="CL194" s="2285">
        <v>77568</v>
      </c>
      <c r="CM194" s="2287">
        <v>43265</v>
      </c>
      <c r="CN194" s="3054">
        <v>481.1</v>
      </c>
      <c r="CO194" s="2285" t="s">
        <v>96</v>
      </c>
      <c r="CP194" s="2280">
        <v>10.8</v>
      </c>
      <c r="CQ194" s="2344">
        <v>43277</v>
      </c>
      <c r="CR194" s="2287">
        <v>43332</v>
      </c>
      <c r="CS194" s="2345">
        <v>52258</v>
      </c>
      <c r="CT194" s="2280">
        <v>501.29</v>
      </c>
      <c r="CU194" s="2280">
        <f>(CT194-CN194)</f>
        <v>20.189999999999998</v>
      </c>
      <c r="CV194" s="2281">
        <f>(CT194*CP194)</f>
        <v>5413.9320000000007</v>
      </c>
      <c r="CW194" s="2280">
        <f>(CV194*0.05)</f>
        <v>270.69660000000005</v>
      </c>
      <c r="CX194" s="3084" t="s">
        <v>8</v>
      </c>
      <c r="CY194" s="2246"/>
      <c r="CZ194" s="2246"/>
      <c r="DA194" s="3430"/>
      <c r="DB194" s="2313"/>
      <c r="DC194" s="2313"/>
      <c r="DD194" s="2313"/>
      <c r="DE194" s="2313"/>
      <c r="DF194" s="2313"/>
      <c r="DG194" s="2313"/>
      <c r="DH194" s="2313"/>
      <c r="DI194" s="2313"/>
      <c r="DJ194" s="2313"/>
      <c r="DK194" s="2313"/>
      <c r="DL194" s="2313"/>
      <c r="DM194" s="2313"/>
      <c r="DN194" s="2313"/>
      <c r="DO194" s="2282"/>
    </row>
    <row r="195" spans="51:119" ht="15" thickBot="1">
      <c r="AY195" s="2123" t="s">
        <v>691</v>
      </c>
      <c r="AZ195" s="2071" t="s">
        <v>689</v>
      </c>
      <c r="BA195" s="2750">
        <v>2</v>
      </c>
      <c r="BB195" s="2050" t="s">
        <v>101</v>
      </c>
      <c r="BC195" s="2051">
        <v>43084</v>
      </c>
      <c r="BD195" s="2050">
        <v>10</v>
      </c>
      <c r="BE195" s="2052" t="s">
        <v>35</v>
      </c>
      <c r="BF195" s="2053">
        <v>330</v>
      </c>
      <c r="BG195" s="2050" t="s">
        <v>78</v>
      </c>
      <c r="BH195" s="3573">
        <v>43087</v>
      </c>
      <c r="BI195" s="2051">
        <v>43087</v>
      </c>
      <c r="BJ195" s="2050">
        <v>2674</v>
      </c>
      <c r="BK195" s="2055">
        <v>10000</v>
      </c>
      <c r="BL195" s="2055">
        <f t="shared" si="68"/>
        <v>0</v>
      </c>
      <c r="BM195" s="2056">
        <f t="shared" si="67"/>
        <v>3300</v>
      </c>
      <c r="BN195" s="2058">
        <f t="shared" si="69"/>
        <v>165</v>
      </c>
      <c r="BO195" s="3897" t="s">
        <v>8</v>
      </c>
      <c r="BP195" s="2024"/>
      <c r="BQ195" s="2837"/>
      <c r="BR195" s="2037" t="s">
        <v>495</v>
      </c>
      <c r="BS195" s="2071">
        <v>53</v>
      </c>
      <c r="BT195" s="2071">
        <v>25997</v>
      </c>
      <c r="BU195" s="2072">
        <v>43627</v>
      </c>
      <c r="BV195" s="2041">
        <v>30</v>
      </c>
      <c r="BW195" s="2039" t="s">
        <v>35</v>
      </c>
      <c r="BX195" s="2042">
        <v>462.9</v>
      </c>
      <c r="BY195" s="2039">
        <v>1010506</v>
      </c>
      <c r="BZ195" s="2044">
        <v>43640</v>
      </c>
      <c r="CA195" s="2057">
        <v>43637</v>
      </c>
      <c r="CB195" s="2039">
        <v>3827</v>
      </c>
      <c r="CC195" s="2041">
        <v>30000</v>
      </c>
      <c r="CD195" s="2041">
        <f t="shared" si="64"/>
        <v>0</v>
      </c>
      <c r="CE195" s="2045">
        <f t="shared" si="65"/>
        <v>13887</v>
      </c>
      <c r="CF195" s="2042">
        <f t="shared" si="66"/>
        <v>694.35</v>
      </c>
      <c r="CG195" s="2150"/>
      <c r="CI195" s="2467" t="s">
        <v>500</v>
      </c>
      <c r="CJ195" s="2439" t="s">
        <v>543</v>
      </c>
      <c r="CK195" s="2962">
        <v>10</v>
      </c>
      <c r="CL195" s="2276" t="s">
        <v>101</v>
      </c>
      <c r="CM195" s="2277">
        <v>43338</v>
      </c>
      <c r="CN195" s="2276">
        <v>100</v>
      </c>
      <c r="CO195" s="2285" t="s">
        <v>544</v>
      </c>
      <c r="CP195" s="2278">
        <v>58</v>
      </c>
      <c r="CQ195" s="2279">
        <v>43343</v>
      </c>
      <c r="CR195" s="2277">
        <v>43361</v>
      </c>
      <c r="CS195" s="2276">
        <v>52536</v>
      </c>
      <c r="CT195" s="2429">
        <v>102</v>
      </c>
      <c r="CU195" s="2429">
        <f>(CT195-CN195)</f>
        <v>2</v>
      </c>
      <c r="CV195" s="2281">
        <f>(CT195*CP195)</f>
        <v>5916</v>
      </c>
      <c r="CW195" s="2280">
        <f>(CV195*0.05)</f>
        <v>295.8</v>
      </c>
      <c r="CX195" s="3084" t="s">
        <v>8</v>
      </c>
      <c r="CY195" s="2246"/>
      <c r="CZ195" s="2246"/>
      <c r="DA195" s="3432"/>
      <c r="DB195" s="2315"/>
      <c r="DC195" s="2315"/>
      <c r="DD195" s="2315"/>
      <c r="DE195" s="2315"/>
      <c r="DF195" s="2315"/>
      <c r="DG195" s="2315"/>
      <c r="DH195" s="2315"/>
      <c r="DI195" s="2315"/>
      <c r="DJ195" s="2315"/>
      <c r="DK195" s="2315"/>
      <c r="DL195" s="2315"/>
      <c r="DM195" s="2315"/>
      <c r="DN195" s="2315"/>
      <c r="DO195" s="2318"/>
    </row>
    <row r="196" spans="51:119">
      <c r="AY196" s="2123" t="s">
        <v>351</v>
      </c>
      <c r="AZ196" s="2071" t="s">
        <v>427</v>
      </c>
      <c r="BA196" s="2053" t="s">
        <v>9</v>
      </c>
      <c r="BB196" s="2050" t="s">
        <v>101</v>
      </c>
      <c r="BC196" s="2051">
        <v>43084</v>
      </c>
      <c r="BD196" s="2050">
        <v>5</v>
      </c>
      <c r="BE196" s="2052" t="s">
        <v>35</v>
      </c>
      <c r="BF196" s="2053">
        <v>315</v>
      </c>
      <c r="BG196" s="2050" t="s">
        <v>78</v>
      </c>
      <c r="BH196" s="3573">
        <v>43087</v>
      </c>
      <c r="BI196" s="2051">
        <v>43087</v>
      </c>
      <c r="BJ196" s="2050">
        <v>2673</v>
      </c>
      <c r="BK196" s="2055">
        <v>5000</v>
      </c>
      <c r="BL196" s="2055">
        <f t="shared" si="68"/>
        <v>0</v>
      </c>
      <c r="BM196" s="2056">
        <f t="shared" si="67"/>
        <v>1575</v>
      </c>
      <c r="BN196" s="2058">
        <f t="shared" si="69"/>
        <v>78.75</v>
      </c>
      <c r="BO196" s="3897" t="s">
        <v>8</v>
      </c>
      <c r="BP196" s="2024"/>
      <c r="BQ196" s="2837"/>
      <c r="BR196" s="2037" t="s">
        <v>495</v>
      </c>
      <c r="BS196" s="2071">
        <v>54</v>
      </c>
      <c r="BT196" s="2071">
        <v>26225</v>
      </c>
      <c r="BU196" s="2072">
        <v>43647</v>
      </c>
      <c r="BV196" s="3093">
        <v>31.5</v>
      </c>
      <c r="BW196" s="2039" t="s">
        <v>35</v>
      </c>
      <c r="BX196" s="2042">
        <v>462.9</v>
      </c>
      <c r="BY196" s="2039">
        <v>1010506</v>
      </c>
      <c r="BZ196" s="2044">
        <v>43661</v>
      </c>
      <c r="CA196" s="2057">
        <v>43663</v>
      </c>
      <c r="CB196" s="2039">
        <v>3855</v>
      </c>
      <c r="CC196" s="2041">
        <v>31500</v>
      </c>
      <c r="CD196" s="2041">
        <f t="shared" si="64"/>
        <v>0</v>
      </c>
      <c r="CE196" s="2045">
        <f t="shared" si="65"/>
        <v>14581.35</v>
      </c>
      <c r="CF196" s="2042">
        <f t="shared" si="66"/>
        <v>729.06750000000011</v>
      </c>
      <c r="CG196" s="2150"/>
      <c r="CI196" s="2467" t="s">
        <v>656</v>
      </c>
      <c r="CJ196" s="2275" t="s">
        <v>99</v>
      </c>
      <c r="CK196" s="2439">
        <v>19</v>
      </c>
      <c r="CL196" s="2439" t="s">
        <v>55</v>
      </c>
      <c r="CM196" s="2440">
        <v>43299</v>
      </c>
      <c r="CN196" s="2276">
        <v>700</v>
      </c>
      <c r="CO196" s="2276" t="s">
        <v>96</v>
      </c>
      <c r="CP196" s="2441">
        <v>9.6</v>
      </c>
      <c r="CQ196" s="2442">
        <v>43346</v>
      </c>
      <c r="CR196" s="2440">
        <v>43342</v>
      </c>
      <c r="CS196" s="2439">
        <v>52359</v>
      </c>
      <c r="CT196" s="2278">
        <v>704.65</v>
      </c>
      <c r="CU196" s="2280">
        <f>(CT196-CN196)</f>
        <v>4.6499999999999773</v>
      </c>
      <c r="CV196" s="2281">
        <f>(CT196*CP196)</f>
        <v>6764.6399999999994</v>
      </c>
      <c r="CW196" s="2280">
        <f>(CV196*0.03)</f>
        <v>202.93919999999997</v>
      </c>
      <c r="CX196" s="3055" t="s">
        <v>8</v>
      </c>
      <c r="CY196" s="2246"/>
      <c r="CZ196" s="2246"/>
      <c r="DA196" s="2246"/>
      <c r="DB196" s="2246"/>
      <c r="DC196" s="2246"/>
      <c r="DD196" s="2246"/>
      <c r="DE196" s="2246"/>
      <c r="DF196" s="2246"/>
      <c r="DG196" s="2246"/>
      <c r="DH196" s="2246"/>
      <c r="DI196" s="2246"/>
      <c r="DJ196" s="2246"/>
      <c r="DK196" s="2246"/>
      <c r="DL196" s="2246"/>
      <c r="DM196" s="2246"/>
      <c r="DN196" s="2246"/>
      <c r="DO196" s="2246"/>
    </row>
    <row r="197" spans="51:119">
      <c r="AY197" s="2149"/>
      <c r="AZ197" s="2091"/>
      <c r="BA197" s="2838"/>
      <c r="BB197" s="2091"/>
      <c r="BC197" s="2091"/>
      <c r="BD197" s="2091"/>
      <c r="BE197" s="2091"/>
      <c r="BF197" s="2091"/>
      <c r="BG197" s="2091"/>
      <c r="BH197" s="2873"/>
      <c r="BI197" s="2091"/>
      <c r="BJ197" s="2091"/>
      <c r="BK197" s="2091"/>
      <c r="BL197" s="2091"/>
      <c r="BM197" s="2091"/>
      <c r="BN197" s="2091"/>
      <c r="BO197" s="2150"/>
      <c r="BP197" s="2024"/>
      <c r="BQ197" s="2837"/>
      <c r="BR197" s="2037" t="s">
        <v>436</v>
      </c>
      <c r="BS197" s="2076">
        <v>55</v>
      </c>
      <c r="BT197" s="2039">
        <v>26225</v>
      </c>
      <c r="BU197" s="2040">
        <v>43647</v>
      </c>
      <c r="BV197" s="2055">
        <v>67</v>
      </c>
      <c r="BW197" s="2052" t="s">
        <v>35</v>
      </c>
      <c r="BX197" s="2058">
        <v>300.3</v>
      </c>
      <c r="BY197" s="2052">
        <v>1010505</v>
      </c>
      <c r="BZ197" s="2078">
        <v>43661</v>
      </c>
      <c r="CA197" s="2057">
        <v>43663</v>
      </c>
      <c r="CB197" s="2052">
        <v>3855</v>
      </c>
      <c r="CC197" s="2055">
        <v>67000</v>
      </c>
      <c r="CD197" s="2041">
        <f t="shared" si="64"/>
        <v>0</v>
      </c>
      <c r="CE197" s="2056">
        <f t="shared" si="65"/>
        <v>20120.099999999999</v>
      </c>
      <c r="CF197" s="2058">
        <f t="shared" si="66"/>
        <v>1006.005</v>
      </c>
      <c r="CG197" s="2150"/>
      <c r="CI197" s="2307"/>
      <c r="CJ197" s="2313"/>
      <c r="CK197" s="2313"/>
      <c r="CL197" s="2313"/>
      <c r="CM197" s="2313"/>
      <c r="CN197" s="2313"/>
      <c r="CO197" s="2313"/>
      <c r="CP197" s="2313"/>
      <c r="CQ197" s="2313"/>
      <c r="CR197" s="2313"/>
      <c r="CS197" s="2313"/>
      <c r="CT197" s="2313"/>
      <c r="CU197" s="2313"/>
      <c r="CV197" s="2313"/>
      <c r="CW197" s="2313"/>
      <c r="CX197" s="3084"/>
      <c r="CY197" s="2246"/>
      <c r="CZ197" s="2246"/>
      <c r="DA197" s="2246"/>
      <c r="DB197" s="2246"/>
      <c r="DC197" s="2246"/>
      <c r="DD197" s="2246"/>
      <c r="DE197" s="2246"/>
      <c r="DF197" s="2246"/>
      <c r="DG197" s="2246"/>
      <c r="DH197" s="2246"/>
      <c r="DI197" s="2246"/>
      <c r="DJ197" s="2246"/>
      <c r="DK197" s="2246"/>
      <c r="DL197" s="2246"/>
      <c r="DM197" s="2246"/>
      <c r="DN197" s="2246"/>
      <c r="DO197" s="2246"/>
    </row>
    <row r="198" spans="51:119" ht="24" thickBot="1">
      <c r="AY198" s="2860"/>
      <c r="AZ198" s="2861"/>
      <c r="BA198" s="2861"/>
      <c r="BB198" s="2861"/>
      <c r="BC198" s="2861"/>
      <c r="BD198" s="2862"/>
      <c r="BE198" s="2210"/>
      <c r="BF198" s="2210"/>
      <c r="BG198" s="2210"/>
      <c r="BH198" s="2212"/>
      <c r="BI198" s="2210"/>
      <c r="BJ198" s="2208"/>
      <c r="BK198" s="2863"/>
      <c r="BL198" s="2210"/>
      <c r="BM198" s="2864">
        <f>SUM(BM187:BM196)</f>
        <v>129085</v>
      </c>
      <c r="BN198" s="2864">
        <f>SUM(BN187:BN196)</f>
        <v>6100.25</v>
      </c>
      <c r="BO198" s="2865"/>
      <c r="BP198" s="2024"/>
      <c r="BQ198" s="2837"/>
      <c r="BR198" s="2037" t="s">
        <v>436</v>
      </c>
      <c r="BS198" s="2076">
        <v>56</v>
      </c>
      <c r="BT198" s="2039">
        <v>26727</v>
      </c>
      <c r="BU198" s="2040">
        <v>43686</v>
      </c>
      <c r="BV198" s="2055">
        <v>55</v>
      </c>
      <c r="BW198" s="2052" t="s">
        <v>35</v>
      </c>
      <c r="BX198" s="2058">
        <v>307.60000000000002</v>
      </c>
      <c r="BY198" s="2052">
        <v>1010505</v>
      </c>
      <c r="BZ198" s="2078">
        <v>43696</v>
      </c>
      <c r="CA198" s="2057">
        <v>43693</v>
      </c>
      <c r="CB198" s="2052">
        <v>3899</v>
      </c>
      <c r="CC198" s="2055">
        <v>55000</v>
      </c>
      <c r="CD198" s="2041">
        <f t="shared" si="64"/>
        <v>0</v>
      </c>
      <c r="CE198" s="2056">
        <f t="shared" si="65"/>
        <v>16918</v>
      </c>
      <c r="CF198" s="2058">
        <f t="shared" si="66"/>
        <v>845.90000000000009</v>
      </c>
      <c r="CG198" s="2150"/>
      <c r="CI198" s="2314"/>
      <c r="CJ198" s="2315"/>
      <c r="CK198" s="2315"/>
      <c r="CL198" s="2315"/>
      <c r="CM198" s="2315"/>
      <c r="CN198" s="2315"/>
      <c r="CO198" s="2315"/>
      <c r="CP198" s="2315"/>
      <c r="CQ198" s="2315"/>
      <c r="CR198" s="2315"/>
      <c r="CS198" s="2315"/>
      <c r="CT198" s="2315"/>
      <c r="CU198" s="2315"/>
      <c r="CV198" s="2686">
        <f>SUM(CV192:CV197)</f>
        <v>25269.851999999999</v>
      </c>
      <c r="CW198" s="2686">
        <f>SUM(CW192:CW197)</f>
        <v>993.45420000000013</v>
      </c>
      <c r="CX198" s="3056"/>
      <c r="CY198" s="2246"/>
      <c r="CZ198" s="2246"/>
      <c r="DA198" s="3948" t="s">
        <v>729</v>
      </c>
      <c r="DB198" s="2246"/>
      <c r="DC198" s="2246" t="s">
        <v>730</v>
      </c>
      <c r="DD198" s="2246"/>
      <c r="DE198" s="2361"/>
      <c r="DF198" s="2246"/>
      <c r="DG198" s="2246"/>
      <c r="DH198" s="2246" t="s">
        <v>731</v>
      </c>
      <c r="DI198" s="2246"/>
      <c r="DJ198" s="2246"/>
      <c r="DK198" s="2246"/>
      <c r="DL198" s="2246"/>
      <c r="DM198" s="2246"/>
      <c r="DN198" s="2246"/>
      <c r="DO198" s="2246"/>
    </row>
    <row r="199" spans="51:119">
      <c r="AY199" s="2024"/>
      <c r="AZ199" s="2024"/>
      <c r="BA199" s="2024"/>
      <c r="BB199" s="2024"/>
      <c r="BC199" s="2024"/>
      <c r="BD199" s="2024"/>
      <c r="BE199" s="2024"/>
      <c r="BF199" s="2024"/>
      <c r="BG199" s="2024"/>
      <c r="BH199" s="3602"/>
      <c r="BI199" s="2024"/>
      <c r="BJ199" s="2024"/>
      <c r="BK199" s="2024"/>
      <c r="BL199" s="2024"/>
      <c r="BM199" s="2024"/>
      <c r="BN199" s="2024"/>
      <c r="BO199" s="2024"/>
      <c r="BP199" s="2024"/>
      <c r="BQ199" s="2837"/>
      <c r="BR199" s="3520" t="s">
        <v>495</v>
      </c>
      <c r="BS199" s="3521">
        <v>57</v>
      </c>
      <c r="BT199" s="3521">
        <v>26727</v>
      </c>
      <c r="BU199" s="3522">
        <v>43686</v>
      </c>
      <c r="BV199" s="3527">
        <v>23</v>
      </c>
      <c r="BW199" s="3523" t="s">
        <v>35</v>
      </c>
      <c r="BX199" s="3524">
        <v>474.29</v>
      </c>
      <c r="BY199" s="3523">
        <v>1010506</v>
      </c>
      <c r="BZ199" s="3525">
        <v>43696</v>
      </c>
      <c r="CA199" s="3526">
        <v>43696</v>
      </c>
      <c r="CB199" s="3523" t="s">
        <v>78</v>
      </c>
      <c r="CC199" s="3527">
        <v>23000</v>
      </c>
      <c r="CD199" s="3527">
        <f t="shared" si="64"/>
        <v>0</v>
      </c>
      <c r="CE199" s="3528">
        <f t="shared" si="65"/>
        <v>10908.67</v>
      </c>
      <c r="CF199" s="3524">
        <v>0</v>
      </c>
      <c r="CG199" s="3529" t="s">
        <v>88</v>
      </c>
      <c r="CI199" s="2246"/>
      <c r="CJ199" s="2246"/>
      <c r="CK199" s="2246"/>
      <c r="CL199" s="2246"/>
      <c r="CM199" s="2246"/>
      <c r="CN199" s="2246"/>
      <c r="CO199" s="2246"/>
      <c r="CP199" s="2246"/>
      <c r="CQ199" s="2246"/>
      <c r="CR199" s="2246"/>
      <c r="CS199" s="2246"/>
      <c r="CT199" s="2246"/>
      <c r="CU199" s="2246"/>
      <c r="CV199" s="2359" t="s">
        <v>78</v>
      </c>
      <c r="CW199" s="2359"/>
      <c r="CX199" s="3085"/>
      <c r="CY199" s="2246"/>
      <c r="CZ199" s="2246"/>
      <c r="DA199" s="3028"/>
      <c r="DB199" s="2363"/>
      <c r="DC199" s="2364" t="s">
        <v>14</v>
      </c>
      <c r="DD199" s="2364" t="s">
        <v>12</v>
      </c>
      <c r="DE199" s="2364"/>
      <c r="DF199" s="2365"/>
      <c r="DG199" s="2364" t="s">
        <v>15</v>
      </c>
      <c r="DH199" s="2366" t="s">
        <v>12</v>
      </c>
      <c r="DI199" s="2435" t="s">
        <v>12</v>
      </c>
      <c r="DJ199" s="2365"/>
      <c r="DK199" s="2365"/>
      <c r="DL199" s="2365"/>
      <c r="DM199" s="2365"/>
      <c r="DN199" s="2426" t="s">
        <v>17</v>
      </c>
      <c r="DO199" s="2366"/>
    </row>
    <row r="200" spans="51:119" ht="18.600000000000001" thickBot="1">
      <c r="AY200" s="2028" t="s">
        <v>663</v>
      </c>
      <c r="AZ200" s="2024"/>
      <c r="BA200" s="2024"/>
      <c r="BB200" s="2024"/>
      <c r="BC200" s="2024"/>
      <c r="BD200" s="2024"/>
      <c r="BE200" s="2024"/>
      <c r="BF200" s="2024"/>
      <c r="BG200" s="2024"/>
      <c r="BH200" s="3602"/>
      <c r="BI200" s="2024"/>
      <c r="BJ200" s="2024"/>
      <c r="BK200" s="2024"/>
      <c r="BL200" s="2024"/>
      <c r="BM200" s="2024"/>
      <c r="BN200" s="2024"/>
      <c r="BO200" s="2029"/>
      <c r="BP200" s="2024"/>
      <c r="BQ200" s="2837"/>
      <c r="BR200" s="2037" t="s">
        <v>495</v>
      </c>
      <c r="BS200" s="2071">
        <v>58</v>
      </c>
      <c r="BT200" s="2071">
        <v>27140</v>
      </c>
      <c r="BU200" s="2072">
        <v>43714</v>
      </c>
      <c r="BV200" s="2041">
        <v>20</v>
      </c>
      <c r="BW200" s="2039" t="s">
        <v>35</v>
      </c>
      <c r="BX200" s="2042">
        <v>474.29</v>
      </c>
      <c r="BY200" s="2039">
        <v>1010506</v>
      </c>
      <c r="BZ200" s="2044">
        <v>43724</v>
      </c>
      <c r="CA200" s="2057">
        <v>43722</v>
      </c>
      <c r="CB200" s="2039">
        <v>3922</v>
      </c>
      <c r="CC200" s="2041">
        <v>20000</v>
      </c>
      <c r="CD200" s="2041">
        <f t="shared" si="64"/>
        <v>0</v>
      </c>
      <c r="CE200" s="2045">
        <f t="shared" si="65"/>
        <v>9485.7999999999993</v>
      </c>
      <c r="CF200" s="2042">
        <f>(CE200*0.05)</f>
        <v>474.28999999999996</v>
      </c>
      <c r="CG200" s="2150"/>
      <c r="CI200" s="2250" t="s">
        <v>685</v>
      </c>
      <c r="CJ200" s="2246"/>
      <c r="CK200" s="2246"/>
      <c r="CL200" s="2246"/>
      <c r="CM200" s="2246"/>
      <c r="CN200" s="2246"/>
      <c r="CO200" s="2246"/>
      <c r="CP200" s="2246"/>
      <c r="CQ200" s="2246"/>
      <c r="CR200" s="2246"/>
      <c r="CS200" s="2246"/>
      <c r="CT200" s="2246"/>
      <c r="CU200" s="2246"/>
      <c r="CV200" s="2359" t="s">
        <v>78</v>
      </c>
      <c r="CW200" s="2246"/>
      <c r="CX200" s="3085"/>
      <c r="CY200" s="2246"/>
      <c r="CZ200" s="2246"/>
      <c r="DA200" s="3029" t="s">
        <v>4</v>
      </c>
      <c r="DB200" s="2368" t="s">
        <v>18</v>
      </c>
      <c r="DC200" s="2256" t="s">
        <v>19</v>
      </c>
      <c r="DD200" s="2256" t="s">
        <v>19</v>
      </c>
      <c r="DE200" s="2256" t="s">
        <v>20</v>
      </c>
      <c r="DF200" s="2256" t="s">
        <v>21</v>
      </c>
      <c r="DG200" s="2256" t="s">
        <v>22</v>
      </c>
      <c r="DH200" s="2369" t="s">
        <v>23</v>
      </c>
      <c r="DI200" s="2368" t="s">
        <v>23</v>
      </c>
      <c r="DJ200" s="2256" t="s">
        <v>24</v>
      </c>
      <c r="DK200" s="2256" t="s">
        <v>20</v>
      </c>
      <c r="DL200" s="2256" t="s">
        <v>25</v>
      </c>
      <c r="DM200" s="2256" t="s">
        <v>0</v>
      </c>
      <c r="DN200" s="2427" t="s">
        <v>11</v>
      </c>
      <c r="DO200" s="2369" t="s">
        <v>26</v>
      </c>
    </row>
    <row r="201" spans="51:119" ht="15" thickBot="1">
      <c r="AY201" s="2030"/>
      <c r="AZ201" s="3898"/>
      <c r="BA201" s="3898"/>
      <c r="BB201" s="3899" t="s">
        <v>14</v>
      </c>
      <c r="BC201" s="3899" t="s">
        <v>12</v>
      </c>
      <c r="BD201" s="3899"/>
      <c r="BE201" s="3898"/>
      <c r="BF201" s="3899" t="s">
        <v>15</v>
      </c>
      <c r="BG201" s="3899" t="s">
        <v>16</v>
      </c>
      <c r="BH201" s="3899" t="s">
        <v>12</v>
      </c>
      <c r="BI201" s="3899" t="s">
        <v>12</v>
      </c>
      <c r="BJ201" s="3898"/>
      <c r="BK201" s="3898"/>
      <c r="BL201" s="3898"/>
      <c r="BM201" s="3898"/>
      <c r="BN201" s="3899" t="s">
        <v>17</v>
      </c>
      <c r="BO201" s="3899"/>
      <c r="BP201" s="2024"/>
      <c r="BQ201" s="2837"/>
      <c r="BR201" s="2037" t="s">
        <v>436</v>
      </c>
      <c r="BS201" s="2076">
        <v>59</v>
      </c>
      <c r="BT201" s="2039">
        <v>27140</v>
      </c>
      <c r="BU201" s="2040">
        <v>43714</v>
      </c>
      <c r="BV201" s="2055">
        <v>25</v>
      </c>
      <c r="BW201" s="2052" t="s">
        <v>35</v>
      </c>
      <c r="BX201" s="2058">
        <v>307.60000000000002</v>
      </c>
      <c r="BY201" s="2052">
        <v>1010505</v>
      </c>
      <c r="BZ201" s="2044">
        <v>43724</v>
      </c>
      <c r="CA201" s="2057">
        <v>43722</v>
      </c>
      <c r="CB201" s="2052">
        <v>3922</v>
      </c>
      <c r="CC201" s="2055">
        <v>25000</v>
      </c>
      <c r="CD201" s="2041">
        <f t="shared" si="64"/>
        <v>0</v>
      </c>
      <c r="CE201" s="2056">
        <f t="shared" si="65"/>
        <v>7690.0000000000009</v>
      </c>
      <c r="CF201" s="2058">
        <f>(CE201*0.05)</f>
        <v>384.50000000000006</v>
      </c>
      <c r="CG201" s="2150"/>
      <c r="CI201" s="2251"/>
      <c r="CJ201" s="2252"/>
      <c r="CK201" s="2252"/>
      <c r="CL201" s="2253" t="s">
        <v>14</v>
      </c>
      <c r="CM201" s="2253" t="s">
        <v>12</v>
      </c>
      <c r="CN201" s="2253"/>
      <c r="CO201" s="2252"/>
      <c r="CP201" s="2253" t="s">
        <v>15</v>
      </c>
      <c r="CQ201" s="2253" t="s">
        <v>12</v>
      </c>
      <c r="CR201" s="2253" t="s">
        <v>12</v>
      </c>
      <c r="CS201" s="2252"/>
      <c r="CT201" s="2252"/>
      <c r="CU201" s="2252"/>
      <c r="CV201" s="2252"/>
      <c r="CW201" s="2253" t="s">
        <v>17</v>
      </c>
      <c r="CX201" s="2253"/>
      <c r="CY201" s="2246"/>
      <c r="CZ201" s="2246"/>
      <c r="DA201" s="3030"/>
      <c r="DB201" s="2371"/>
      <c r="DC201" s="2256" t="s">
        <v>3</v>
      </c>
      <c r="DD201" s="2256" t="s">
        <v>18</v>
      </c>
      <c r="DE201" s="2256"/>
      <c r="DF201" s="2372"/>
      <c r="DG201" s="2256" t="s">
        <v>21</v>
      </c>
      <c r="DH201" s="2369" t="s">
        <v>27</v>
      </c>
      <c r="DI201" s="2368" t="s">
        <v>28</v>
      </c>
      <c r="DJ201" s="2372"/>
      <c r="DK201" s="2372"/>
      <c r="DL201" s="2372"/>
      <c r="DM201" s="2372"/>
      <c r="DN201" s="2427" t="s">
        <v>30</v>
      </c>
      <c r="DO201" s="2369"/>
    </row>
    <row r="202" spans="51:119">
      <c r="AY202" s="2032" t="s">
        <v>3</v>
      </c>
      <c r="AZ202" s="3292" t="s">
        <v>4</v>
      </c>
      <c r="BA202" s="3890" t="s">
        <v>18</v>
      </c>
      <c r="BB202" s="3890" t="s">
        <v>19</v>
      </c>
      <c r="BC202" s="3890" t="s">
        <v>19</v>
      </c>
      <c r="BD202" s="3890" t="s">
        <v>20</v>
      </c>
      <c r="BE202" s="3890" t="s">
        <v>21</v>
      </c>
      <c r="BF202" s="3890" t="s">
        <v>22</v>
      </c>
      <c r="BG202" s="3890" t="s">
        <v>19</v>
      </c>
      <c r="BH202" s="3890" t="s">
        <v>23</v>
      </c>
      <c r="BI202" s="3890" t="s">
        <v>23</v>
      </c>
      <c r="BJ202" s="3890" t="s">
        <v>24</v>
      </c>
      <c r="BK202" s="3890" t="s">
        <v>20</v>
      </c>
      <c r="BL202" s="3890" t="s">
        <v>25</v>
      </c>
      <c r="BM202" s="3890" t="s">
        <v>0</v>
      </c>
      <c r="BN202" s="3890" t="s">
        <v>11</v>
      </c>
      <c r="BO202" s="3890" t="s">
        <v>26</v>
      </c>
      <c r="BP202" s="2024"/>
      <c r="BQ202" s="2837"/>
      <c r="BR202" s="2037" t="s">
        <v>495</v>
      </c>
      <c r="BS202" s="2071">
        <v>60</v>
      </c>
      <c r="BT202" s="2071">
        <v>27470</v>
      </c>
      <c r="BU202" s="2072">
        <v>43741</v>
      </c>
      <c r="BV202" s="2041">
        <v>10</v>
      </c>
      <c r="BW202" s="2039" t="s">
        <v>35</v>
      </c>
      <c r="BX202" s="2042">
        <v>474.29</v>
      </c>
      <c r="BY202" s="2039">
        <v>1010506</v>
      </c>
      <c r="BZ202" s="2044">
        <v>43745</v>
      </c>
      <c r="CA202" s="2057">
        <v>43741</v>
      </c>
      <c r="CB202" s="2039">
        <v>3947</v>
      </c>
      <c r="CC202" s="2041">
        <v>10000</v>
      </c>
      <c r="CD202" s="2041">
        <f t="shared" si="64"/>
        <v>0</v>
      </c>
      <c r="CE202" s="2045">
        <f t="shared" si="65"/>
        <v>4742.8999999999996</v>
      </c>
      <c r="CF202" s="2042">
        <f>(CE202*0.05)</f>
        <v>237.14499999999998</v>
      </c>
      <c r="CG202" s="2150"/>
      <c r="CI202" s="2255" t="s">
        <v>3</v>
      </c>
      <c r="CJ202" s="2256" t="s">
        <v>4</v>
      </c>
      <c r="CK202" s="3947" t="s">
        <v>967</v>
      </c>
      <c r="CL202" s="2257" t="s">
        <v>19</v>
      </c>
      <c r="CM202" s="2257" t="s">
        <v>19</v>
      </c>
      <c r="CN202" s="2257" t="s">
        <v>20</v>
      </c>
      <c r="CO202" s="2257" t="s">
        <v>21</v>
      </c>
      <c r="CP202" s="2257" t="s">
        <v>22</v>
      </c>
      <c r="CQ202" s="2257" t="s">
        <v>23</v>
      </c>
      <c r="CR202" s="2257" t="s">
        <v>23</v>
      </c>
      <c r="CS202" s="2257" t="s">
        <v>24</v>
      </c>
      <c r="CT202" s="2257" t="s">
        <v>20</v>
      </c>
      <c r="CU202" s="2257" t="s">
        <v>25</v>
      </c>
      <c r="CV202" s="2257" t="s">
        <v>0</v>
      </c>
      <c r="CW202" s="2257" t="s">
        <v>11</v>
      </c>
      <c r="CX202" s="2257" t="s">
        <v>26</v>
      </c>
      <c r="CY202" s="2246"/>
      <c r="CZ202" s="2246"/>
      <c r="DA202" s="3981" t="s">
        <v>732</v>
      </c>
      <c r="DB202" s="2264">
        <v>1</v>
      </c>
      <c r="DC202" s="2264" t="s">
        <v>101</v>
      </c>
      <c r="DD202" s="2265">
        <v>43299</v>
      </c>
      <c r="DE202" s="2337">
        <v>10</v>
      </c>
      <c r="DF202" s="2266" t="s">
        <v>544</v>
      </c>
      <c r="DG202" s="2267">
        <v>36.5</v>
      </c>
      <c r="DH202" s="2338">
        <v>43304</v>
      </c>
      <c r="DI202" s="2265">
        <v>43318</v>
      </c>
      <c r="DJ202" s="2264">
        <v>52077</v>
      </c>
      <c r="DK202" s="2337">
        <v>12</v>
      </c>
      <c r="DL202" s="2270">
        <f>(DK202-DE202)</f>
        <v>2</v>
      </c>
      <c r="DM202" s="2271">
        <f>(DK202*DG202)</f>
        <v>438</v>
      </c>
      <c r="DN202" s="2270">
        <f>(DM202*0.05)</f>
        <v>21.900000000000002</v>
      </c>
      <c r="DO202" s="2437"/>
    </row>
    <row r="203" spans="51:119" ht="15" thickBot="1">
      <c r="AY203" s="2094"/>
      <c r="AZ203" s="3892"/>
      <c r="BA203" s="3892"/>
      <c r="BB203" s="3893" t="s">
        <v>3</v>
      </c>
      <c r="BC203" s="3893" t="s">
        <v>18</v>
      </c>
      <c r="BD203" s="3893"/>
      <c r="BE203" s="3892"/>
      <c r="BF203" s="3893" t="s">
        <v>21</v>
      </c>
      <c r="BG203" s="3893" t="s">
        <v>3</v>
      </c>
      <c r="BH203" s="3893" t="s">
        <v>27</v>
      </c>
      <c r="BI203" s="3893" t="s">
        <v>28</v>
      </c>
      <c r="BJ203" s="3892"/>
      <c r="BK203" s="3892"/>
      <c r="BL203" s="3892"/>
      <c r="BM203" s="3892"/>
      <c r="BN203" s="3893" t="s">
        <v>30</v>
      </c>
      <c r="BO203" s="3890"/>
      <c r="BP203" s="2024"/>
      <c r="BQ203" s="2837"/>
      <c r="BR203" s="2915"/>
      <c r="BS203" s="2091"/>
      <c r="BT203" s="2091"/>
      <c r="BU203" s="2091"/>
      <c r="BV203" s="3546"/>
      <c r="BW203" s="2091"/>
      <c r="BX203" s="2091"/>
      <c r="BY203" s="2091"/>
      <c r="BZ203" s="2091"/>
      <c r="CA203" s="2091"/>
      <c r="CB203" s="2091"/>
      <c r="CC203" s="2091"/>
      <c r="CD203" s="2091"/>
      <c r="CE203" s="2091"/>
      <c r="CF203" s="2091"/>
      <c r="CG203" s="2150"/>
      <c r="CI203" s="2258"/>
      <c r="CJ203" s="2259"/>
      <c r="CK203" s="2259"/>
      <c r="CL203" s="2260" t="s">
        <v>3</v>
      </c>
      <c r="CM203" s="2260" t="s">
        <v>18</v>
      </c>
      <c r="CN203" s="2260"/>
      <c r="CO203" s="2259"/>
      <c r="CP203" s="2260" t="s">
        <v>21</v>
      </c>
      <c r="CQ203" s="2260" t="s">
        <v>27</v>
      </c>
      <c r="CR203" s="2260" t="s">
        <v>28</v>
      </c>
      <c r="CS203" s="2259"/>
      <c r="CT203" s="2259"/>
      <c r="CU203" s="2259"/>
      <c r="CV203" s="2259"/>
      <c r="CW203" s="2260" t="s">
        <v>30</v>
      </c>
      <c r="CX203" s="2257"/>
      <c r="CY203" s="2246"/>
      <c r="CZ203" s="2246"/>
      <c r="DA203" s="3992"/>
      <c r="DB203" s="2328"/>
      <c r="DC203" s="2328"/>
      <c r="DD203" s="2329"/>
      <c r="DE203" s="2753"/>
      <c r="DF203" s="2351"/>
      <c r="DG203" s="2330"/>
      <c r="DH203" s="2771"/>
      <c r="DI203" s="2329"/>
      <c r="DJ203" s="2328"/>
      <c r="DK203" s="2753"/>
      <c r="DL203" s="2332"/>
      <c r="DM203" s="2333"/>
      <c r="DN203" s="2332"/>
      <c r="DO203" s="2431"/>
    </row>
    <row r="204" spans="51:119">
      <c r="AY204" s="2121" t="s">
        <v>629</v>
      </c>
      <c r="AZ204" s="2122" t="s">
        <v>436</v>
      </c>
      <c r="BA204" s="2198">
        <v>18</v>
      </c>
      <c r="BB204" s="2122">
        <v>12563</v>
      </c>
      <c r="BC204" s="2174">
        <v>43392</v>
      </c>
      <c r="BD204" s="2172">
        <v>140</v>
      </c>
      <c r="BE204" s="2122" t="s">
        <v>35</v>
      </c>
      <c r="BF204" s="2175">
        <v>270</v>
      </c>
      <c r="BG204" s="2199">
        <v>101795</v>
      </c>
      <c r="BH204" s="2200">
        <v>43115</v>
      </c>
      <c r="BI204" s="2174">
        <v>43112</v>
      </c>
      <c r="BJ204" s="2122">
        <v>9865</v>
      </c>
      <c r="BK204" s="2172">
        <v>134000</v>
      </c>
      <c r="BL204" s="2172">
        <f t="shared" ref="BL204:BL213" si="70">(BK204-BD204*1000)</f>
        <v>-6000</v>
      </c>
      <c r="BM204" s="2173">
        <f t="shared" ref="BM204:BM213" si="71">(BK204*BF204/1000)</f>
        <v>36180</v>
      </c>
      <c r="BN204" s="2175">
        <f t="shared" ref="BN204:BN212" si="72">(BM204*0.05)</f>
        <v>1809</v>
      </c>
      <c r="BO204" s="2046" t="s">
        <v>8</v>
      </c>
      <c r="BP204" s="2024"/>
      <c r="BQ204" s="2837"/>
      <c r="BR204" s="2915"/>
      <c r="BS204" s="2091"/>
      <c r="BT204" s="2091"/>
      <c r="BU204" s="2091"/>
      <c r="BV204" s="3546"/>
      <c r="BW204" s="2091"/>
      <c r="BX204" s="2091"/>
      <c r="BY204" s="2091"/>
      <c r="BZ204" s="2091"/>
      <c r="CA204" s="2091"/>
      <c r="CB204" s="2091"/>
      <c r="CC204" s="2091"/>
      <c r="CD204" s="2091"/>
      <c r="CE204" s="2091"/>
      <c r="CF204" s="2091"/>
      <c r="CG204" s="2150"/>
      <c r="CI204" s="2667" t="s">
        <v>656</v>
      </c>
      <c r="CJ204" s="2266" t="s">
        <v>99</v>
      </c>
      <c r="CK204" s="2439">
        <v>20</v>
      </c>
      <c r="CL204" s="2439" t="s">
        <v>55</v>
      </c>
      <c r="CM204" s="2440">
        <v>43299</v>
      </c>
      <c r="CN204" s="2276">
        <v>700</v>
      </c>
      <c r="CO204" s="2276" t="s">
        <v>96</v>
      </c>
      <c r="CP204" s="2441">
        <v>9.6</v>
      </c>
      <c r="CQ204" s="2442">
        <v>43360</v>
      </c>
      <c r="CR204" s="2440">
        <v>43367</v>
      </c>
      <c r="CS204" s="2439">
        <v>52599</v>
      </c>
      <c r="CT204" s="2278">
        <v>705.82</v>
      </c>
      <c r="CU204" s="2280">
        <f>(CT204-CN204)</f>
        <v>5.82000000000005</v>
      </c>
      <c r="CV204" s="2281">
        <f>(CT204*CP204)</f>
        <v>6775.8720000000003</v>
      </c>
      <c r="CW204" s="2280">
        <f>(CV204*0.03)</f>
        <v>203.27616</v>
      </c>
      <c r="CX204" s="2273" t="s">
        <v>8</v>
      </c>
      <c r="CY204" s="2246"/>
      <c r="CZ204" s="2246"/>
      <c r="DA204" s="3032"/>
      <c r="DB204" s="2438"/>
      <c r="DC204" s="2285"/>
      <c r="DD204" s="2287"/>
      <c r="DE204" s="2429"/>
      <c r="DF204" s="2285"/>
      <c r="DG204" s="2280"/>
      <c r="DH204" s="2344"/>
      <c r="DI204" s="2287"/>
      <c r="DJ204" s="2285"/>
      <c r="DK204" s="2280"/>
      <c r="DL204" s="2280"/>
      <c r="DM204" s="2281"/>
      <c r="DN204" s="2280"/>
      <c r="DO204" s="2431"/>
    </row>
    <row r="205" spans="51:119">
      <c r="AY205" s="2149"/>
      <c r="AZ205" s="2091"/>
      <c r="BA205" s="2091"/>
      <c r="BB205" s="2091"/>
      <c r="BC205" s="2091"/>
      <c r="BD205" s="2055">
        <v>6</v>
      </c>
      <c r="BE205" s="2052" t="s">
        <v>35</v>
      </c>
      <c r="BF205" s="2058">
        <v>270</v>
      </c>
      <c r="BG205" s="2077">
        <v>101795</v>
      </c>
      <c r="BH205" s="2078">
        <v>43115</v>
      </c>
      <c r="BI205" s="2057">
        <v>43110</v>
      </c>
      <c r="BJ205" s="2052">
        <v>9847</v>
      </c>
      <c r="BK205" s="2055">
        <v>6000</v>
      </c>
      <c r="BL205" s="2055">
        <f t="shared" si="70"/>
        <v>0</v>
      </c>
      <c r="BM205" s="2056">
        <f t="shared" si="71"/>
        <v>1620</v>
      </c>
      <c r="BN205" s="2058">
        <f t="shared" si="72"/>
        <v>81</v>
      </c>
      <c r="BO205" s="2059" t="s">
        <v>8</v>
      </c>
      <c r="BP205" s="2024"/>
      <c r="BQ205" s="2837"/>
      <c r="BR205" s="2915"/>
      <c r="BS205" s="2091"/>
      <c r="BT205" s="2091"/>
      <c r="BU205" s="2091"/>
      <c r="BV205" s="3546"/>
      <c r="BW205" s="2091"/>
      <c r="BX205" s="2091"/>
      <c r="BY205" s="2091"/>
      <c r="BZ205" s="2091"/>
      <c r="CA205" s="2091"/>
      <c r="CB205" s="2091"/>
      <c r="CC205" s="2091"/>
      <c r="CD205" s="2091"/>
      <c r="CE205" s="2091"/>
      <c r="CF205" s="2091"/>
      <c r="CG205" s="2150"/>
      <c r="CI205" s="2467" t="s">
        <v>726</v>
      </c>
      <c r="CJ205" s="2275" t="s">
        <v>727</v>
      </c>
      <c r="CK205" s="2438">
        <v>3</v>
      </c>
      <c r="CL205" s="2285">
        <v>79422</v>
      </c>
      <c r="CM205" s="2287">
        <v>43265</v>
      </c>
      <c r="CN205" s="3054">
        <v>500</v>
      </c>
      <c r="CO205" s="2285" t="s">
        <v>96</v>
      </c>
      <c r="CP205" s="2280">
        <v>10.8</v>
      </c>
      <c r="CQ205" s="2344">
        <v>43357</v>
      </c>
      <c r="CR205" s="2287">
        <v>43361</v>
      </c>
      <c r="CS205" s="2345">
        <v>52537</v>
      </c>
      <c r="CT205" s="2280">
        <v>523.51</v>
      </c>
      <c r="CU205" s="2280">
        <f>(CT205-CN205)</f>
        <v>23.509999999999991</v>
      </c>
      <c r="CV205" s="2281">
        <f>(CT205*CP205)</f>
        <v>5653.9080000000004</v>
      </c>
      <c r="CW205" s="2280">
        <f>(CV205*0.05)</f>
        <v>282.69540000000001</v>
      </c>
      <c r="CX205" s="2689" t="s">
        <v>8</v>
      </c>
      <c r="CY205" s="2246"/>
      <c r="CZ205" s="2246"/>
      <c r="DA205" s="3033"/>
      <c r="DB205" s="2439"/>
      <c r="DC205" s="2439"/>
      <c r="DD205" s="2440"/>
      <c r="DE205" s="2439"/>
      <c r="DF205" s="2439"/>
      <c r="DG205" s="2441"/>
      <c r="DH205" s="2442"/>
      <c r="DI205" s="2440"/>
      <c r="DJ205" s="2439"/>
      <c r="DK205" s="2443"/>
      <c r="DL205" s="2414"/>
      <c r="DM205" s="2415"/>
      <c r="DN205" s="2414"/>
      <c r="DO205" s="2431"/>
    </row>
    <row r="206" spans="51:119">
      <c r="AY206" s="2143" t="s">
        <v>493</v>
      </c>
      <c r="AZ206" s="2052" t="s">
        <v>436</v>
      </c>
      <c r="BA206" s="2076">
        <v>21</v>
      </c>
      <c r="BB206" s="2052">
        <v>19362</v>
      </c>
      <c r="BC206" s="2057">
        <v>43081</v>
      </c>
      <c r="BD206" s="2055">
        <v>80</v>
      </c>
      <c r="BE206" s="2052" t="s">
        <v>35</v>
      </c>
      <c r="BF206" s="2058">
        <v>260</v>
      </c>
      <c r="BG206" s="2052">
        <v>1010505</v>
      </c>
      <c r="BH206" s="2078">
        <v>43115</v>
      </c>
      <c r="BI206" s="2057">
        <v>43112</v>
      </c>
      <c r="BJ206" s="2052">
        <v>9864</v>
      </c>
      <c r="BK206" s="2055">
        <v>80000</v>
      </c>
      <c r="BL206" s="2055">
        <f t="shared" si="70"/>
        <v>0</v>
      </c>
      <c r="BM206" s="2056">
        <f t="shared" si="71"/>
        <v>20800</v>
      </c>
      <c r="BN206" s="2058">
        <f t="shared" si="72"/>
        <v>1040</v>
      </c>
      <c r="BO206" s="2059" t="s">
        <v>8</v>
      </c>
      <c r="BP206" s="2024"/>
      <c r="BQ206" s="2837"/>
      <c r="BR206" s="2915"/>
      <c r="BS206" s="2091"/>
      <c r="BT206" s="2091"/>
      <c r="BU206" s="2091"/>
      <c r="BV206" s="3546"/>
      <c r="BW206" s="2091"/>
      <c r="BX206" s="2091"/>
      <c r="BY206" s="2091"/>
      <c r="BZ206" s="2091"/>
      <c r="CA206" s="2091"/>
      <c r="CB206" s="2091"/>
      <c r="CC206" s="2091"/>
      <c r="CD206" s="2091"/>
      <c r="CE206" s="2091"/>
      <c r="CF206" s="2091"/>
      <c r="CG206" s="2150"/>
      <c r="CI206" s="2770"/>
      <c r="CJ206" s="2351"/>
      <c r="CK206" s="2752"/>
      <c r="CL206" s="2351"/>
      <c r="CM206" s="2354"/>
      <c r="CN206" s="3076"/>
      <c r="CO206" s="2351"/>
      <c r="CP206" s="2332"/>
      <c r="CQ206" s="2353"/>
      <c r="CR206" s="2354"/>
      <c r="CS206" s="2355"/>
      <c r="CT206" s="2332"/>
      <c r="CU206" s="2332"/>
      <c r="CV206" s="2333"/>
      <c r="CW206" s="2332"/>
      <c r="CX206" s="2689"/>
      <c r="CY206" s="2246"/>
      <c r="CZ206" s="2246"/>
      <c r="DA206" s="3033"/>
      <c r="DB206" s="2439"/>
      <c r="DC206" s="2439"/>
      <c r="DD206" s="2440"/>
      <c r="DE206" s="2439"/>
      <c r="DF206" s="2439"/>
      <c r="DG206" s="2441"/>
      <c r="DH206" s="2442"/>
      <c r="DI206" s="2440"/>
      <c r="DJ206" s="2439"/>
      <c r="DK206" s="2443"/>
      <c r="DL206" s="2414"/>
      <c r="DM206" s="2415"/>
      <c r="DN206" s="2414"/>
      <c r="DO206" s="2431"/>
    </row>
    <row r="207" spans="51:119" ht="15" thickBot="1">
      <c r="AY207" s="2143" t="s">
        <v>493</v>
      </c>
      <c r="AZ207" s="2039" t="s">
        <v>495</v>
      </c>
      <c r="BA207" s="2038">
        <v>22</v>
      </c>
      <c r="BB207" s="2039">
        <v>19362</v>
      </c>
      <c r="BC207" s="2040">
        <v>43081</v>
      </c>
      <c r="BD207" s="2041">
        <v>40</v>
      </c>
      <c r="BE207" s="2039" t="s">
        <v>35</v>
      </c>
      <c r="BF207" s="2042">
        <v>400</v>
      </c>
      <c r="BG207" s="2039">
        <v>1010506</v>
      </c>
      <c r="BH207" s="2044">
        <v>43115</v>
      </c>
      <c r="BI207" s="2040">
        <v>43112</v>
      </c>
      <c r="BJ207" s="2039">
        <v>9864</v>
      </c>
      <c r="BK207" s="2041">
        <v>40000</v>
      </c>
      <c r="BL207" s="2041">
        <f t="shared" si="70"/>
        <v>0</v>
      </c>
      <c r="BM207" s="2045">
        <f t="shared" si="71"/>
        <v>16000</v>
      </c>
      <c r="BN207" s="2042">
        <f t="shared" si="72"/>
        <v>800</v>
      </c>
      <c r="BO207" s="2059" t="s">
        <v>8</v>
      </c>
      <c r="BP207" s="2024"/>
      <c r="BQ207" s="2837"/>
      <c r="BR207" s="2915"/>
      <c r="BS207" s="2091"/>
      <c r="BT207" s="2091"/>
      <c r="BU207" s="2091"/>
      <c r="BV207" s="3546"/>
      <c r="BW207" s="2091"/>
      <c r="BX207" s="2091"/>
      <c r="BY207" s="2091"/>
      <c r="BZ207" s="2091"/>
      <c r="CA207" s="2091"/>
      <c r="CB207" s="2091"/>
      <c r="CC207" s="2091"/>
      <c r="CD207" s="2091"/>
      <c r="CE207" s="2091"/>
      <c r="CF207" s="2091"/>
      <c r="CG207" s="2150"/>
      <c r="CI207" s="2314"/>
      <c r="CJ207" s="2315"/>
      <c r="CK207" s="2315"/>
      <c r="CL207" s="2315"/>
      <c r="CM207" s="2315"/>
      <c r="CN207" s="2315"/>
      <c r="CO207" s="2315"/>
      <c r="CP207" s="2315"/>
      <c r="CQ207" s="2315"/>
      <c r="CR207" s="2315"/>
      <c r="CS207" s="2315"/>
      <c r="CT207" s="2315"/>
      <c r="CU207" s="2315"/>
      <c r="CV207" s="2686">
        <f>SUM(CV204:CV206)</f>
        <v>12429.78</v>
      </c>
      <c r="CW207" s="2686">
        <f>SUM(CW204:CW206)</f>
        <v>485.97156000000001</v>
      </c>
      <c r="CX207" s="3056"/>
      <c r="CY207" s="2246"/>
      <c r="CZ207" s="2246"/>
      <c r="DA207" s="2355"/>
      <c r="DB207" s="2753"/>
      <c r="DC207" s="2332"/>
      <c r="DD207" s="2333"/>
      <c r="DE207" s="2354"/>
      <c r="DF207" s="2332"/>
      <c r="DG207" s="2441"/>
      <c r="DH207" s="2442"/>
      <c r="DI207" s="2440"/>
      <c r="DJ207" s="2439"/>
      <c r="DK207" s="2443"/>
      <c r="DL207" s="2414"/>
      <c r="DM207" s="2415"/>
      <c r="DN207" s="2414"/>
      <c r="DO207" s="2445"/>
    </row>
    <row r="208" spans="51:119">
      <c r="AY208" s="2123" t="s">
        <v>589</v>
      </c>
      <c r="AZ208" s="2071" t="s">
        <v>698</v>
      </c>
      <c r="BA208" s="2809">
        <v>16</v>
      </c>
      <c r="BB208" s="2071" t="s">
        <v>101</v>
      </c>
      <c r="BC208" s="2072">
        <v>43110</v>
      </c>
      <c r="BD208" s="2071">
        <v>10</v>
      </c>
      <c r="BE208" s="2039" t="s">
        <v>35</v>
      </c>
      <c r="BF208" s="2073">
        <v>300</v>
      </c>
      <c r="BG208" s="2071" t="s">
        <v>78</v>
      </c>
      <c r="BH208" s="3509">
        <v>43115</v>
      </c>
      <c r="BI208" s="2072">
        <v>43112</v>
      </c>
      <c r="BJ208" s="2071">
        <v>9854</v>
      </c>
      <c r="BK208" s="2041">
        <v>10000</v>
      </c>
      <c r="BL208" s="2041">
        <f t="shared" si="70"/>
        <v>0</v>
      </c>
      <c r="BM208" s="2045">
        <f t="shared" si="71"/>
        <v>3000</v>
      </c>
      <c r="BN208" s="2042">
        <f t="shared" si="72"/>
        <v>150</v>
      </c>
      <c r="BO208" s="2059" t="s">
        <v>8</v>
      </c>
      <c r="BP208" s="2024"/>
      <c r="BQ208" s="2837"/>
      <c r="BR208" s="2024"/>
      <c r="BS208" s="2091"/>
      <c r="BT208" s="2091"/>
      <c r="BU208" s="2091"/>
      <c r="BV208" s="3546"/>
      <c r="BW208" s="2091"/>
      <c r="BX208" s="2091"/>
      <c r="BY208" s="2091"/>
      <c r="BZ208" s="2091"/>
      <c r="CA208" s="2091"/>
      <c r="CB208" s="2091"/>
      <c r="CC208" s="2091"/>
      <c r="CD208" s="2091"/>
      <c r="CE208" s="2091"/>
      <c r="CF208" s="2091"/>
      <c r="CG208" s="2150"/>
      <c r="CI208" s="2246"/>
      <c r="CJ208" s="2246"/>
      <c r="CK208" s="2246"/>
      <c r="CL208" s="2246"/>
      <c r="CM208" s="2246"/>
      <c r="CN208" s="2246"/>
      <c r="CO208" s="2246"/>
      <c r="CP208" s="2246"/>
      <c r="CQ208" s="2246"/>
      <c r="CR208" s="2246"/>
      <c r="CS208" s="2246"/>
      <c r="CT208" s="2246"/>
      <c r="CU208" s="2246"/>
      <c r="CV208" s="2246"/>
      <c r="CW208" s="2246"/>
      <c r="CX208" s="3085"/>
      <c r="CY208" s="2246"/>
      <c r="CZ208" s="2246"/>
      <c r="DA208" s="3033"/>
      <c r="DB208" s="2439"/>
      <c r="DC208" s="2439"/>
      <c r="DD208" s="2440"/>
      <c r="DE208" s="2439"/>
      <c r="DF208" s="2439"/>
      <c r="DG208" s="2441"/>
      <c r="DH208" s="2442"/>
      <c r="DI208" s="2440"/>
      <c r="DJ208" s="2439"/>
      <c r="DK208" s="2443"/>
      <c r="DL208" s="2414"/>
      <c r="DM208" s="2415"/>
      <c r="DN208" s="2414"/>
      <c r="DO208" s="2445"/>
    </row>
    <row r="209" spans="51:119" ht="18.600000000000001" thickBot="1">
      <c r="AY209" s="2883" t="s">
        <v>629</v>
      </c>
      <c r="AZ209" s="2896" t="s">
        <v>436</v>
      </c>
      <c r="BA209" s="2895">
        <v>19</v>
      </c>
      <c r="BB209" s="2896">
        <v>16070</v>
      </c>
      <c r="BC209" s="2897">
        <v>43111</v>
      </c>
      <c r="BD209" s="2898">
        <v>140</v>
      </c>
      <c r="BE209" s="2896" t="s">
        <v>35</v>
      </c>
      <c r="BF209" s="2899">
        <v>275</v>
      </c>
      <c r="BG209" s="2900">
        <v>101795</v>
      </c>
      <c r="BH209" s="2901">
        <v>43126</v>
      </c>
      <c r="BI209" s="2897">
        <v>43126</v>
      </c>
      <c r="BJ209" s="2896">
        <v>9912</v>
      </c>
      <c r="BK209" s="2898">
        <v>140000</v>
      </c>
      <c r="BL209" s="2898">
        <f t="shared" si="70"/>
        <v>0</v>
      </c>
      <c r="BM209" s="2902">
        <f t="shared" si="71"/>
        <v>38500</v>
      </c>
      <c r="BN209" s="2899">
        <f t="shared" si="72"/>
        <v>1925</v>
      </c>
      <c r="BO209" s="2059" t="s">
        <v>8</v>
      </c>
      <c r="BP209" s="2024"/>
      <c r="BQ209" s="2692"/>
      <c r="BR209" s="3053"/>
      <c r="BS209" s="2085"/>
      <c r="BT209" s="2085"/>
      <c r="BU209" s="2085"/>
      <c r="BV209" s="3547"/>
      <c r="BW209" s="2085"/>
      <c r="BX209" s="2085"/>
      <c r="BY209" s="2085"/>
      <c r="BZ209" s="2151"/>
      <c r="CA209" s="2151"/>
      <c r="CB209" s="2151"/>
      <c r="CC209" s="2151"/>
      <c r="CD209" s="2151"/>
      <c r="CE209" s="2151"/>
      <c r="CF209" s="2151"/>
      <c r="CG209" s="3257" t="s">
        <v>817</v>
      </c>
      <c r="CI209" s="2250" t="s">
        <v>686</v>
      </c>
      <c r="CJ209" s="2246"/>
      <c r="CK209" s="2246"/>
      <c r="CL209" s="2246"/>
      <c r="CM209" s="2246"/>
      <c r="CN209" s="2246"/>
      <c r="CO209" s="2246"/>
      <c r="CP209" s="2246"/>
      <c r="CQ209" s="2246"/>
      <c r="CR209" s="2246"/>
      <c r="CS209" s="2246"/>
      <c r="CT209" s="2246"/>
      <c r="CU209" s="2246"/>
      <c r="CV209" s="2246"/>
      <c r="CW209" s="2246"/>
      <c r="CX209" s="3085"/>
      <c r="CY209" s="2246"/>
      <c r="CZ209" s="2246"/>
      <c r="DA209" s="3033"/>
      <c r="DB209" s="2439"/>
      <c r="DC209" s="2439"/>
      <c r="DD209" s="2440"/>
      <c r="DE209" s="2439"/>
      <c r="DF209" s="2439"/>
      <c r="DG209" s="2441"/>
      <c r="DH209" s="2442"/>
      <c r="DI209" s="2440"/>
      <c r="DJ209" s="2439"/>
      <c r="DK209" s="2443"/>
      <c r="DL209" s="2414"/>
      <c r="DM209" s="2415"/>
      <c r="DN209" s="2414"/>
      <c r="DO209" s="2446"/>
    </row>
    <row r="210" spans="51:119">
      <c r="AY210" s="2883" t="s">
        <v>629</v>
      </c>
      <c r="AZ210" s="2896" t="s">
        <v>699</v>
      </c>
      <c r="BA210" s="2895">
        <v>20</v>
      </c>
      <c r="BB210" s="2896">
        <v>16290</v>
      </c>
      <c r="BC210" s="2897">
        <v>43117</v>
      </c>
      <c r="BD210" s="2898">
        <v>3</v>
      </c>
      <c r="BE210" s="2896" t="s">
        <v>35</v>
      </c>
      <c r="BF210" s="2899">
        <v>183</v>
      </c>
      <c r="BG210" s="2896">
        <v>179680</v>
      </c>
      <c r="BH210" s="2901">
        <v>43126</v>
      </c>
      <c r="BI210" s="2897">
        <v>43126</v>
      </c>
      <c r="BJ210" s="2896">
        <v>9912</v>
      </c>
      <c r="BK210" s="2898">
        <v>3000</v>
      </c>
      <c r="BL210" s="2898">
        <f t="shared" si="70"/>
        <v>0</v>
      </c>
      <c r="BM210" s="2902">
        <f t="shared" si="71"/>
        <v>549</v>
      </c>
      <c r="BN210" s="2899">
        <f t="shared" si="72"/>
        <v>27.450000000000003</v>
      </c>
      <c r="BO210" s="2059" t="s">
        <v>8</v>
      </c>
      <c r="BP210" s="2024"/>
      <c r="BQ210" s="2024"/>
      <c r="BR210" s="2024"/>
      <c r="BS210" s="2024"/>
      <c r="BT210" s="2024"/>
      <c r="BU210" s="2024"/>
      <c r="BV210" s="2024"/>
      <c r="BW210" s="2024"/>
      <c r="BX210" s="2024"/>
      <c r="BY210" s="2024"/>
      <c r="BZ210" s="2024"/>
      <c r="CA210" s="2024"/>
      <c r="CB210" s="2024"/>
      <c r="CC210" s="2024"/>
      <c r="CD210" s="2024"/>
      <c r="CE210" s="2024"/>
      <c r="CF210" s="2024"/>
      <c r="CG210" s="2024"/>
      <c r="CI210" s="2251"/>
      <c r="CJ210" s="2252"/>
      <c r="CK210" s="2252"/>
      <c r="CL210" s="2253" t="s">
        <v>14</v>
      </c>
      <c r="CM210" s="2253" t="s">
        <v>12</v>
      </c>
      <c r="CN210" s="2253"/>
      <c r="CO210" s="2252"/>
      <c r="CP210" s="2253" t="s">
        <v>15</v>
      </c>
      <c r="CQ210" s="2253" t="s">
        <v>12</v>
      </c>
      <c r="CR210" s="2253" t="s">
        <v>12</v>
      </c>
      <c r="CS210" s="2252"/>
      <c r="CT210" s="2252"/>
      <c r="CU210" s="2252"/>
      <c r="CV210" s="2252"/>
      <c r="CW210" s="2253" t="s">
        <v>17</v>
      </c>
      <c r="CX210" s="2253"/>
      <c r="CY210" s="2246"/>
      <c r="CZ210" s="2246"/>
      <c r="DA210" s="3993"/>
      <c r="DB210" s="2614"/>
      <c r="DC210" s="2614"/>
      <c r="DD210" s="2444"/>
      <c r="DE210" s="2614"/>
      <c r="DF210" s="2614"/>
      <c r="DG210" s="2615"/>
      <c r="DH210" s="2616"/>
      <c r="DI210" s="2444"/>
      <c r="DJ210" s="2614"/>
      <c r="DK210" s="2617"/>
      <c r="DL210" s="2414"/>
      <c r="DM210" s="2415"/>
      <c r="DN210" s="2414"/>
      <c r="DO210" s="2618"/>
    </row>
    <row r="211" spans="51:119" ht="24" thickBot="1">
      <c r="AY211" s="2883" t="s">
        <v>589</v>
      </c>
      <c r="AZ211" s="2884" t="s">
        <v>688</v>
      </c>
      <c r="BA211" s="2907">
        <v>17</v>
      </c>
      <c r="BB211" s="2884" t="s">
        <v>101</v>
      </c>
      <c r="BC211" s="2908">
        <v>43123</v>
      </c>
      <c r="BD211" s="2884">
        <v>10</v>
      </c>
      <c r="BE211" s="2896" t="s">
        <v>35</v>
      </c>
      <c r="BF211" s="2909">
        <v>300</v>
      </c>
      <c r="BG211" s="2884" t="s">
        <v>78</v>
      </c>
      <c r="BH211" s="3594">
        <v>43126</v>
      </c>
      <c r="BI211" s="2908">
        <v>43126</v>
      </c>
      <c r="BJ211" s="2884">
        <v>2746</v>
      </c>
      <c r="BK211" s="2898">
        <v>10000</v>
      </c>
      <c r="BL211" s="2898">
        <f t="shared" si="70"/>
        <v>0</v>
      </c>
      <c r="BM211" s="2902">
        <f t="shared" si="71"/>
        <v>3000</v>
      </c>
      <c r="BN211" s="2899">
        <f t="shared" si="72"/>
        <v>150</v>
      </c>
      <c r="BO211" s="3897" t="s">
        <v>8</v>
      </c>
      <c r="BP211" s="2024"/>
      <c r="BQ211" s="2024"/>
      <c r="BR211" s="2153" t="s">
        <v>849</v>
      </c>
      <c r="BS211" s="2024" t="s">
        <v>692</v>
      </c>
      <c r="BT211" s="2024"/>
      <c r="BU211" s="2024"/>
      <c r="BV211" s="2154"/>
      <c r="BW211" s="2024"/>
      <c r="BX211" s="2024"/>
      <c r="BY211" s="2024"/>
      <c r="BZ211" s="2024"/>
      <c r="CA211" s="2024"/>
      <c r="CB211" s="2024"/>
      <c r="CC211" s="2024" t="s">
        <v>555</v>
      </c>
      <c r="CD211" s="2027"/>
      <c r="CE211" s="2027"/>
      <c r="CF211" s="2027"/>
      <c r="CG211" s="2027" t="s">
        <v>78</v>
      </c>
      <c r="CI211" s="2255" t="s">
        <v>3</v>
      </c>
      <c r="CJ211" s="2256" t="s">
        <v>4</v>
      </c>
      <c r="CK211" s="3947" t="s">
        <v>967</v>
      </c>
      <c r="CL211" s="2257" t="s">
        <v>19</v>
      </c>
      <c r="CM211" s="2257" t="s">
        <v>19</v>
      </c>
      <c r="CN211" s="2257" t="s">
        <v>20</v>
      </c>
      <c r="CO211" s="2257" t="s">
        <v>21</v>
      </c>
      <c r="CP211" s="2257" t="s">
        <v>22</v>
      </c>
      <c r="CQ211" s="2257" t="s">
        <v>23</v>
      </c>
      <c r="CR211" s="2257" t="s">
        <v>23</v>
      </c>
      <c r="CS211" s="2257" t="s">
        <v>24</v>
      </c>
      <c r="CT211" s="2257" t="s">
        <v>20</v>
      </c>
      <c r="CU211" s="2257" t="s">
        <v>25</v>
      </c>
      <c r="CV211" s="2257" t="s">
        <v>0</v>
      </c>
      <c r="CW211" s="2257" t="s">
        <v>11</v>
      </c>
      <c r="CX211" s="2257" t="s">
        <v>26</v>
      </c>
      <c r="CY211" s="2246"/>
      <c r="CZ211" s="2246"/>
      <c r="DA211" s="3987"/>
      <c r="DB211" s="2447"/>
      <c r="DC211" s="2447"/>
      <c r="DD211" s="2448"/>
      <c r="DE211" s="2447"/>
      <c r="DF211" s="2447"/>
      <c r="DG211" s="2449"/>
      <c r="DH211" s="2450"/>
      <c r="DI211" s="2448"/>
      <c r="DJ211" s="2447"/>
      <c r="DK211" s="2451"/>
      <c r="DL211" s="2452"/>
      <c r="DM211" s="2453"/>
      <c r="DN211" s="2452"/>
      <c r="DO211" s="2454"/>
    </row>
    <row r="212" spans="51:119" ht="15" thickBot="1">
      <c r="AY212" s="2883" t="s">
        <v>351</v>
      </c>
      <c r="AZ212" s="2884" t="s">
        <v>427</v>
      </c>
      <c r="BA212" s="2885">
        <v>5</v>
      </c>
      <c r="BB212" s="2886" t="s">
        <v>101</v>
      </c>
      <c r="BC212" s="2887">
        <v>43123</v>
      </c>
      <c r="BD212" s="2886">
        <v>10</v>
      </c>
      <c r="BE212" s="2888" t="s">
        <v>35</v>
      </c>
      <c r="BF212" s="2889">
        <v>300</v>
      </c>
      <c r="BG212" s="2886" t="s">
        <v>78</v>
      </c>
      <c r="BH212" s="3595">
        <v>43126</v>
      </c>
      <c r="BI212" s="2887">
        <v>43126</v>
      </c>
      <c r="BJ212" s="2886">
        <v>2747</v>
      </c>
      <c r="BK212" s="2891">
        <v>10000</v>
      </c>
      <c r="BL212" s="2891">
        <f t="shared" si="70"/>
        <v>0</v>
      </c>
      <c r="BM212" s="2892">
        <f t="shared" si="71"/>
        <v>3000</v>
      </c>
      <c r="BN212" s="2894">
        <f t="shared" si="72"/>
        <v>150</v>
      </c>
      <c r="BO212" s="3911" t="s">
        <v>8</v>
      </c>
      <c r="BP212" s="2024"/>
      <c r="BQ212" s="2021"/>
      <c r="BR212" s="3284"/>
      <c r="BS212" s="3909"/>
      <c r="BT212" s="3910" t="s">
        <v>14</v>
      </c>
      <c r="BU212" s="3910" t="s">
        <v>12</v>
      </c>
      <c r="BV212" s="3910"/>
      <c r="BW212" s="3898"/>
      <c r="BX212" s="3910" t="s">
        <v>15</v>
      </c>
      <c r="BY212" s="3910" t="s">
        <v>16</v>
      </c>
      <c r="BZ212" s="3910" t="s">
        <v>12</v>
      </c>
      <c r="CA212" s="3910" t="s">
        <v>12</v>
      </c>
      <c r="CB212" s="3898"/>
      <c r="CC212" s="3898"/>
      <c r="CD212" s="3297"/>
      <c r="CE212" s="3297"/>
      <c r="CF212" s="3293" t="s">
        <v>17</v>
      </c>
      <c r="CG212" s="3292"/>
      <c r="CI212" s="2258"/>
      <c r="CJ212" s="2259"/>
      <c r="CK212" s="2259"/>
      <c r="CL212" s="2260" t="s">
        <v>3</v>
      </c>
      <c r="CM212" s="2260" t="s">
        <v>18</v>
      </c>
      <c r="CN212" s="2260"/>
      <c r="CO212" s="2259"/>
      <c r="CP212" s="2260" t="s">
        <v>21</v>
      </c>
      <c r="CQ212" s="2260" t="s">
        <v>27</v>
      </c>
      <c r="CR212" s="2260" t="s">
        <v>28</v>
      </c>
      <c r="CS212" s="2259"/>
      <c r="CT212" s="2259"/>
      <c r="CU212" s="2259"/>
      <c r="CV212" s="2259"/>
      <c r="CW212" s="2260" t="s">
        <v>30</v>
      </c>
      <c r="CX212" s="2257"/>
      <c r="CY212" s="2246"/>
      <c r="CZ212" s="2246"/>
      <c r="DA212" s="2246"/>
      <c r="DB212" s="2246"/>
      <c r="DC212" s="2246"/>
      <c r="DD212" s="2246"/>
      <c r="DE212" s="2246"/>
      <c r="DF212" s="2246"/>
      <c r="DG212" s="2246"/>
      <c r="DH212" s="2246"/>
      <c r="DI212" s="2246"/>
      <c r="DJ212" s="2246"/>
      <c r="DK212" s="2246"/>
      <c r="DL212" s="2246"/>
      <c r="DM212" s="2246"/>
      <c r="DN212" s="2246"/>
      <c r="DO212" s="2246"/>
    </row>
    <row r="213" spans="51:119">
      <c r="AY213" s="2883" t="s">
        <v>659</v>
      </c>
      <c r="AZ213" s="2896" t="s">
        <v>690</v>
      </c>
      <c r="BA213" s="2903">
        <v>5</v>
      </c>
      <c r="BB213" s="2888" t="s">
        <v>101</v>
      </c>
      <c r="BC213" s="2893">
        <v>43124</v>
      </c>
      <c r="BD213" s="2891">
        <v>160</v>
      </c>
      <c r="BE213" s="2888" t="s">
        <v>35</v>
      </c>
      <c r="BF213" s="2894">
        <v>306</v>
      </c>
      <c r="BG213" s="2888"/>
      <c r="BH213" s="2904">
        <v>43129</v>
      </c>
      <c r="BI213" s="2893">
        <v>43129</v>
      </c>
      <c r="BJ213" s="2888">
        <v>9914</v>
      </c>
      <c r="BK213" s="2891">
        <v>63000</v>
      </c>
      <c r="BL213" s="2891">
        <f t="shared" si="70"/>
        <v>-97000</v>
      </c>
      <c r="BM213" s="2892">
        <f t="shared" si="71"/>
        <v>19278</v>
      </c>
      <c r="BN213" s="2894">
        <f>(BM213*0.04)</f>
        <v>771.12</v>
      </c>
      <c r="BO213" s="3897" t="s">
        <v>8</v>
      </c>
      <c r="BP213" s="2024"/>
      <c r="BQ213" s="2023"/>
      <c r="BR213" s="3290" t="s">
        <v>4</v>
      </c>
      <c r="BS213" s="3291" t="s">
        <v>18</v>
      </c>
      <c r="BT213" s="3292" t="s">
        <v>19</v>
      </c>
      <c r="BU213" s="3292" t="s">
        <v>19</v>
      </c>
      <c r="BV213" s="3292" t="s">
        <v>20</v>
      </c>
      <c r="BW213" s="3292" t="s">
        <v>21</v>
      </c>
      <c r="BX213" s="3292" t="s">
        <v>22</v>
      </c>
      <c r="BY213" s="3292" t="s">
        <v>19</v>
      </c>
      <c r="BZ213" s="3292" t="s">
        <v>23</v>
      </c>
      <c r="CA213" s="3292" t="s">
        <v>23</v>
      </c>
      <c r="CB213" s="3292" t="s">
        <v>24</v>
      </c>
      <c r="CC213" s="3292" t="s">
        <v>20</v>
      </c>
      <c r="CD213" s="3292" t="s">
        <v>25</v>
      </c>
      <c r="CE213" s="3292" t="s">
        <v>0</v>
      </c>
      <c r="CF213" s="3293" t="s">
        <v>11</v>
      </c>
      <c r="CG213" s="3292" t="s">
        <v>26</v>
      </c>
      <c r="CI213" s="2467" t="s">
        <v>656</v>
      </c>
      <c r="CJ213" s="2266" t="s">
        <v>99</v>
      </c>
      <c r="CK213" s="2439">
        <v>21</v>
      </c>
      <c r="CL213" s="2439" t="s">
        <v>55</v>
      </c>
      <c r="CM213" s="2440">
        <v>43299</v>
      </c>
      <c r="CN213" s="2276">
        <v>700</v>
      </c>
      <c r="CO213" s="2276" t="s">
        <v>96</v>
      </c>
      <c r="CP213" s="2441">
        <v>9.6</v>
      </c>
      <c r="CQ213" s="2442">
        <v>43381</v>
      </c>
      <c r="CR213" s="2440">
        <v>43375</v>
      </c>
      <c r="CS213" s="2439">
        <v>52703</v>
      </c>
      <c r="CT213" s="2278">
        <v>703.78</v>
      </c>
      <c r="CU213" s="2280">
        <f>(CT213-CN213)</f>
        <v>3.7799999999999727</v>
      </c>
      <c r="CV213" s="2281">
        <f>(CT213*CP213)</f>
        <v>6756.2879999999996</v>
      </c>
      <c r="CW213" s="2280">
        <f>(CV213*0.03)</f>
        <v>202.68863999999999</v>
      </c>
      <c r="CX213" s="2273" t="s">
        <v>8</v>
      </c>
      <c r="CY213" s="2246"/>
      <c r="CZ213" s="2246"/>
      <c r="DA213" s="2246"/>
      <c r="DB213" s="2246"/>
      <c r="DC213" s="2246"/>
      <c r="DD213" s="2246"/>
      <c r="DE213" s="2246"/>
      <c r="DF213" s="2246"/>
      <c r="DG213" s="2246"/>
      <c r="DH213" s="2246"/>
      <c r="DI213" s="2246"/>
      <c r="DJ213" s="2246"/>
      <c r="DK213" s="2246"/>
      <c r="DL213" s="2246"/>
      <c r="DM213" s="2246"/>
      <c r="DN213" s="2246"/>
      <c r="DO213" s="2246"/>
    </row>
    <row r="214" spans="51:119" ht="24" thickBot="1">
      <c r="AY214" s="2812"/>
      <c r="AZ214" s="2091"/>
      <c r="BA214" s="2091"/>
      <c r="BB214" s="2091"/>
      <c r="BC214" s="2091"/>
      <c r="BD214" s="2091"/>
      <c r="BE214" s="2091"/>
      <c r="BF214" s="2091"/>
      <c r="BG214" s="2091"/>
      <c r="BH214" s="2873"/>
      <c r="BI214" s="2091"/>
      <c r="BJ214" s="2091"/>
      <c r="BK214" s="2091"/>
      <c r="BL214" s="2091"/>
      <c r="BM214" s="2091"/>
      <c r="BN214" s="2091"/>
      <c r="BO214" s="2150"/>
      <c r="BP214" s="2024"/>
      <c r="BQ214" s="2023"/>
      <c r="BR214" s="3295"/>
      <c r="BS214" s="3296"/>
      <c r="BT214" s="3292" t="s">
        <v>3</v>
      </c>
      <c r="BU214" s="3292" t="s">
        <v>18</v>
      </c>
      <c r="BV214" s="3292"/>
      <c r="BW214" s="3297"/>
      <c r="BX214" s="3292" t="s">
        <v>21</v>
      </c>
      <c r="BY214" s="3292" t="s">
        <v>3</v>
      </c>
      <c r="BZ214" s="3292" t="s">
        <v>27</v>
      </c>
      <c r="CA214" s="3292" t="s">
        <v>28</v>
      </c>
      <c r="CB214" s="3297"/>
      <c r="CC214" s="3297"/>
      <c r="CD214" s="3297"/>
      <c r="CE214" s="3297"/>
      <c r="CF214" s="3293" t="s">
        <v>30</v>
      </c>
      <c r="CG214" s="3292"/>
      <c r="CI214" s="2274" t="s">
        <v>656</v>
      </c>
      <c r="CJ214" s="3032" t="s">
        <v>99</v>
      </c>
      <c r="CK214" s="2439">
        <v>22</v>
      </c>
      <c r="CL214" s="2439" t="s">
        <v>55</v>
      </c>
      <c r="CM214" s="2440">
        <v>43299</v>
      </c>
      <c r="CN214" s="2276">
        <v>700</v>
      </c>
      <c r="CO214" s="2276" t="s">
        <v>96</v>
      </c>
      <c r="CP214" s="2441">
        <v>9.6</v>
      </c>
      <c r="CQ214" s="2442">
        <v>43395</v>
      </c>
      <c r="CR214" s="2440">
        <v>43382</v>
      </c>
      <c r="CS214" s="2439">
        <v>52769</v>
      </c>
      <c r="CT214" s="2278">
        <v>706.88</v>
      </c>
      <c r="CU214" s="2280">
        <f>(CT214-CN214)</f>
        <v>6.8799999999999955</v>
      </c>
      <c r="CV214" s="2281">
        <f>(CT214*CP214)</f>
        <v>6786.0479999999998</v>
      </c>
      <c r="CW214" s="2280">
        <f>(CV214*0.03)</f>
        <v>203.58143999999999</v>
      </c>
      <c r="CX214" s="2689" t="s">
        <v>8</v>
      </c>
      <c r="CY214" s="2246"/>
      <c r="CZ214" s="2246"/>
      <c r="DA214" s="2387" t="s">
        <v>728</v>
      </c>
      <c r="DB214" s="2246" t="s">
        <v>429</v>
      </c>
      <c r="DC214" s="2246"/>
      <c r="DD214" s="2246" t="s">
        <v>330</v>
      </c>
      <c r="DE214" s="2361"/>
      <c r="DF214" s="2246"/>
      <c r="DG214" s="2246" t="s">
        <v>336</v>
      </c>
      <c r="DH214" s="2246" t="s">
        <v>410</v>
      </c>
      <c r="DI214" s="2246"/>
      <c r="DJ214" s="2246"/>
      <c r="DK214" s="2246"/>
      <c r="DL214" s="2246"/>
      <c r="DM214" s="2246"/>
      <c r="DN214" s="2246"/>
      <c r="DO214" s="2246"/>
    </row>
    <row r="215" spans="51:119" ht="15" thickBot="1">
      <c r="AY215" s="2082"/>
      <c r="AZ215" s="2083"/>
      <c r="BA215" s="2083"/>
      <c r="BB215" s="2083"/>
      <c r="BC215" s="2083"/>
      <c r="BD215" s="2084"/>
      <c r="BE215" s="2085"/>
      <c r="BF215" s="2085"/>
      <c r="BG215" s="2085"/>
      <c r="BH215" s="2089"/>
      <c r="BI215" s="2085"/>
      <c r="BJ215" s="2086"/>
      <c r="BK215" s="2087"/>
      <c r="BL215" s="2085"/>
      <c r="BM215" s="2088">
        <f>SUM(BM204:BM214)</f>
        <v>141927</v>
      </c>
      <c r="BN215" s="2088">
        <f>SUM(BN204:BN214)</f>
        <v>6903.57</v>
      </c>
      <c r="BO215" s="2090"/>
      <c r="BP215" s="2024"/>
      <c r="BQ215" s="2026"/>
      <c r="BR215" s="2914"/>
      <c r="BS215" s="2139"/>
      <c r="BT215" s="2140"/>
      <c r="BU215" s="2141"/>
      <c r="BV215" s="2140"/>
      <c r="BW215" s="2141"/>
      <c r="BX215" s="2140"/>
      <c r="BY215" s="2141"/>
      <c r="BZ215" s="2141"/>
      <c r="CA215" s="2141"/>
      <c r="CB215" s="2141"/>
      <c r="CC215" s="2141"/>
      <c r="CD215" s="2141"/>
      <c r="CE215" s="2141"/>
      <c r="CF215" s="2141"/>
      <c r="CG215" s="2197"/>
      <c r="CI215" s="2467" t="s">
        <v>726</v>
      </c>
      <c r="CJ215" s="2275" t="s">
        <v>727</v>
      </c>
      <c r="CK215" s="2438">
        <v>4</v>
      </c>
      <c r="CL215" s="2285">
        <v>79422</v>
      </c>
      <c r="CM215" s="2287">
        <v>43341</v>
      </c>
      <c r="CN215" s="3054">
        <v>500</v>
      </c>
      <c r="CO215" s="2285" t="s">
        <v>96</v>
      </c>
      <c r="CP215" s="2280">
        <v>10.8</v>
      </c>
      <c r="CQ215" s="2344">
        <v>43371</v>
      </c>
      <c r="CR215" s="2287">
        <v>43377</v>
      </c>
      <c r="CS215" s="2345">
        <v>52730</v>
      </c>
      <c r="CT215" s="2280">
        <v>502.2</v>
      </c>
      <c r="CU215" s="2280">
        <f>(CT215-CN215)</f>
        <v>2.1999999999999886</v>
      </c>
      <c r="CV215" s="2281">
        <f>(CT215*CP215)</f>
        <v>5423.76</v>
      </c>
      <c r="CW215" s="2280">
        <f>(CV215*0.05)</f>
        <v>271.18800000000005</v>
      </c>
      <c r="CX215" s="2689" t="s">
        <v>8</v>
      </c>
      <c r="CY215" s="2246"/>
      <c r="CZ215" s="2246"/>
      <c r="DA215" s="3028"/>
      <c r="DB215" s="2363"/>
      <c r="DC215" s="2364" t="s">
        <v>14</v>
      </c>
      <c r="DD215" s="2364" t="s">
        <v>12</v>
      </c>
      <c r="DE215" s="2364"/>
      <c r="DF215" s="2365"/>
      <c r="DG215" s="2364" t="s">
        <v>15</v>
      </c>
      <c r="DH215" s="2366" t="s">
        <v>12</v>
      </c>
      <c r="DI215" s="2435" t="s">
        <v>12</v>
      </c>
      <c r="DJ215" s="2365"/>
      <c r="DK215" s="2365"/>
      <c r="DL215" s="2365"/>
      <c r="DM215" s="2365"/>
      <c r="DN215" s="2426" t="s">
        <v>17</v>
      </c>
      <c r="DO215" s="2366"/>
    </row>
    <row r="216" spans="51:119">
      <c r="AY216" s="2024"/>
      <c r="AZ216" s="2024"/>
      <c r="BA216" s="2024"/>
      <c r="BB216" s="2024"/>
      <c r="BC216" s="2024"/>
      <c r="BD216" s="2024"/>
      <c r="BE216" s="2024"/>
      <c r="BF216" s="2024"/>
      <c r="BG216" s="2024"/>
      <c r="BH216" s="3602"/>
      <c r="BI216" s="2024"/>
      <c r="BJ216" s="2024"/>
      <c r="BK216" s="2024"/>
      <c r="BL216" s="2024"/>
      <c r="BM216" s="2024"/>
      <c r="BN216" s="2024"/>
      <c r="BO216" s="2024"/>
      <c r="BP216" s="2024"/>
      <c r="BQ216" s="2941"/>
      <c r="BR216" s="2657" t="s">
        <v>427</v>
      </c>
      <c r="BS216" s="2815" t="s">
        <v>393</v>
      </c>
      <c r="BT216" s="2168" t="s">
        <v>36</v>
      </c>
      <c r="BU216" s="2169">
        <v>42682</v>
      </c>
      <c r="BV216" s="2168">
        <v>10</v>
      </c>
      <c r="BW216" s="2122" t="s">
        <v>35</v>
      </c>
      <c r="BX216" s="2170">
        <v>315</v>
      </c>
      <c r="BY216" s="2168" t="s">
        <v>78</v>
      </c>
      <c r="BZ216" s="2171">
        <v>42685</v>
      </c>
      <c r="CA216" s="2169">
        <v>42688</v>
      </c>
      <c r="CB216" s="2168">
        <v>1472</v>
      </c>
      <c r="CC216" s="2172">
        <v>10000</v>
      </c>
      <c r="CD216" s="2172">
        <f>(CC216-BV216*1000)</f>
        <v>0</v>
      </c>
      <c r="CE216" s="2173">
        <f>(CC216*BX216/1000)</f>
        <v>3150</v>
      </c>
      <c r="CF216" s="2175">
        <f>(CE216*0.05)</f>
        <v>157.5</v>
      </c>
      <c r="CG216" s="2203"/>
      <c r="CI216" s="2288"/>
      <c r="CJ216" s="2289"/>
      <c r="CK216" s="2290"/>
      <c r="CL216" s="2291"/>
      <c r="CM216" s="2292"/>
      <c r="CN216" s="2293"/>
      <c r="CO216" s="2291"/>
      <c r="CP216" s="2294"/>
      <c r="CQ216" s="2295"/>
      <c r="CR216" s="2292"/>
      <c r="CS216" s="2290"/>
      <c r="CT216" s="2294"/>
      <c r="CU216" s="2294"/>
      <c r="CV216" s="2296"/>
      <c r="CW216" s="2294"/>
      <c r="CX216" s="2689"/>
      <c r="CY216" s="2246"/>
      <c r="CZ216" s="2246"/>
      <c r="DA216" s="3029" t="s">
        <v>4</v>
      </c>
      <c r="DB216" s="2368" t="s">
        <v>18</v>
      </c>
      <c r="DC216" s="2256" t="s">
        <v>19</v>
      </c>
      <c r="DD216" s="2256" t="s">
        <v>19</v>
      </c>
      <c r="DE216" s="2256" t="s">
        <v>20</v>
      </c>
      <c r="DF216" s="2256" t="s">
        <v>21</v>
      </c>
      <c r="DG216" s="2256" t="s">
        <v>22</v>
      </c>
      <c r="DH216" s="2369" t="s">
        <v>23</v>
      </c>
      <c r="DI216" s="2368" t="s">
        <v>23</v>
      </c>
      <c r="DJ216" s="2256" t="s">
        <v>24</v>
      </c>
      <c r="DK216" s="2256" t="s">
        <v>20</v>
      </c>
      <c r="DL216" s="2256" t="s">
        <v>25</v>
      </c>
      <c r="DM216" s="2256" t="s">
        <v>0</v>
      </c>
      <c r="DN216" s="2427" t="s">
        <v>11</v>
      </c>
      <c r="DO216" s="2369" t="s">
        <v>26</v>
      </c>
    </row>
    <row r="217" spans="51:119" ht="18.600000000000001" thickBot="1">
      <c r="AY217" s="2028" t="s">
        <v>664</v>
      </c>
      <c r="AZ217" s="2024"/>
      <c r="BA217" s="2024"/>
      <c r="BB217" s="2024"/>
      <c r="BC217" s="2024"/>
      <c r="BD217" s="2024"/>
      <c r="BE217" s="2024"/>
      <c r="BF217" s="2024"/>
      <c r="BG217" s="2024"/>
      <c r="BH217" s="3602"/>
      <c r="BI217" s="2024"/>
      <c r="BJ217" s="2024"/>
      <c r="BK217" s="2024"/>
      <c r="BL217" s="2024"/>
      <c r="BM217" s="2024"/>
      <c r="BN217" s="2024"/>
      <c r="BO217" s="2029"/>
      <c r="BP217" s="2024"/>
      <c r="BQ217" s="2837"/>
      <c r="BR217" s="2048" t="s">
        <v>427</v>
      </c>
      <c r="BS217" s="2750" t="s">
        <v>414</v>
      </c>
      <c r="BT217" s="2050" t="s">
        <v>36</v>
      </c>
      <c r="BU217" s="2051">
        <v>42711</v>
      </c>
      <c r="BV217" s="2050">
        <v>10</v>
      </c>
      <c r="BW217" s="2052" t="s">
        <v>35</v>
      </c>
      <c r="BX217" s="2053">
        <v>335</v>
      </c>
      <c r="BY217" s="2050" t="s">
        <v>78</v>
      </c>
      <c r="BZ217" s="2054">
        <v>42716</v>
      </c>
      <c r="CA217" s="2051">
        <v>42716</v>
      </c>
      <c r="CB217" s="2050">
        <v>1567</v>
      </c>
      <c r="CC217" s="2055">
        <v>10000</v>
      </c>
      <c r="CD217" s="2055">
        <f>(CC217-BV217*1000)</f>
        <v>0</v>
      </c>
      <c r="CE217" s="2056">
        <f>(CC217*BX217/1000)</f>
        <v>3350</v>
      </c>
      <c r="CF217" s="2058">
        <f>(CE217*0.05)</f>
        <v>167.5</v>
      </c>
      <c r="CG217" s="2204"/>
      <c r="CI217" s="2314"/>
      <c r="CJ217" s="2315"/>
      <c r="CK217" s="2315"/>
      <c r="CL217" s="2315"/>
      <c r="CM217" s="2315"/>
      <c r="CN217" s="2315"/>
      <c r="CO217" s="2315"/>
      <c r="CP217" s="2315"/>
      <c r="CQ217" s="2315"/>
      <c r="CR217" s="2315"/>
      <c r="CS217" s="2315"/>
      <c r="CT217" s="2315"/>
      <c r="CU217" s="2315"/>
      <c r="CV217" s="2686">
        <f>SUM(CV213:CV216)</f>
        <v>18966.095999999998</v>
      </c>
      <c r="CW217" s="2686">
        <f>SUM(CW213:CW216)</f>
        <v>677.45808000000011</v>
      </c>
      <c r="CX217" s="3056"/>
      <c r="CY217" s="2246"/>
      <c r="CZ217" s="2246"/>
      <c r="DA217" s="3030"/>
      <c r="DB217" s="2371"/>
      <c r="DC217" s="2256" t="s">
        <v>3</v>
      </c>
      <c r="DD217" s="2256" t="s">
        <v>18</v>
      </c>
      <c r="DE217" s="2256"/>
      <c r="DF217" s="2372"/>
      <c r="DG217" s="2256" t="s">
        <v>21</v>
      </c>
      <c r="DH217" s="2369" t="s">
        <v>27</v>
      </c>
      <c r="DI217" s="2368" t="s">
        <v>28</v>
      </c>
      <c r="DJ217" s="2372"/>
      <c r="DK217" s="2372"/>
      <c r="DL217" s="2372"/>
      <c r="DM217" s="2372"/>
      <c r="DN217" s="2427" t="s">
        <v>30</v>
      </c>
      <c r="DO217" s="2369"/>
    </row>
    <row r="218" spans="51:119">
      <c r="AY218" s="2030"/>
      <c r="AZ218" s="3898"/>
      <c r="BA218" s="3898"/>
      <c r="BB218" s="3899" t="s">
        <v>14</v>
      </c>
      <c r="BC218" s="3899" t="s">
        <v>12</v>
      </c>
      <c r="BD218" s="3899"/>
      <c r="BE218" s="3898"/>
      <c r="BF218" s="3899" t="s">
        <v>15</v>
      </c>
      <c r="BG218" s="3899" t="s">
        <v>16</v>
      </c>
      <c r="BH218" s="3899" t="s">
        <v>12</v>
      </c>
      <c r="BI218" s="3899" t="s">
        <v>12</v>
      </c>
      <c r="BJ218" s="3898"/>
      <c r="BK218" s="3898"/>
      <c r="BL218" s="3898"/>
      <c r="BM218" s="3898"/>
      <c r="BN218" s="3899" t="s">
        <v>17</v>
      </c>
      <c r="BO218" s="3899"/>
      <c r="BP218" s="2024"/>
      <c r="BQ218" s="2837"/>
      <c r="BR218" s="2048" t="s">
        <v>427</v>
      </c>
      <c r="BS218" s="2750" t="s">
        <v>262</v>
      </c>
      <c r="BT218" s="2050" t="s">
        <v>101</v>
      </c>
      <c r="BU218" s="2051">
        <v>42779</v>
      </c>
      <c r="BV218" s="2050">
        <v>20</v>
      </c>
      <c r="BW218" s="2052" t="s">
        <v>35</v>
      </c>
      <c r="BX218" s="2053">
        <v>335</v>
      </c>
      <c r="BY218" s="2050" t="s">
        <v>78</v>
      </c>
      <c r="BZ218" s="2054">
        <v>42783</v>
      </c>
      <c r="CA218" s="2051">
        <v>42779</v>
      </c>
      <c r="CB218" s="2050">
        <v>1667</v>
      </c>
      <c r="CC218" s="2055">
        <v>20000</v>
      </c>
      <c r="CD218" s="2055">
        <f>(CC218-BV218*1000)</f>
        <v>0</v>
      </c>
      <c r="CE218" s="2056">
        <f>(CC218*BX218/1000)</f>
        <v>6700</v>
      </c>
      <c r="CF218" s="2058">
        <f>(CE218*0.05)</f>
        <v>335</v>
      </c>
      <c r="CG218" s="2150"/>
      <c r="CI218" s="2246"/>
      <c r="CJ218" s="2246"/>
      <c r="CK218" s="2246"/>
      <c r="CL218" s="2246"/>
      <c r="CM218" s="2246"/>
      <c r="CN218" s="2246"/>
      <c r="CO218" s="2246"/>
      <c r="CP218" s="2246"/>
      <c r="CQ218" s="2246"/>
      <c r="CR218" s="2246"/>
      <c r="CS218" s="2246"/>
      <c r="CT218" s="2246"/>
      <c r="CU218" s="2246"/>
      <c r="CV218" s="2246"/>
      <c r="CW218" s="2246"/>
      <c r="CX218" s="3085"/>
      <c r="CY218" s="2246"/>
      <c r="CZ218" s="2246"/>
      <c r="DA218" s="3981" t="s">
        <v>619</v>
      </c>
      <c r="DB218" s="2264">
        <v>1</v>
      </c>
      <c r="DC218" s="2264" t="s">
        <v>101</v>
      </c>
      <c r="DD218" s="2265">
        <v>42857</v>
      </c>
      <c r="DE218" s="2337">
        <v>30</v>
      </c>
      <c r="DF218" s="2266" t="s">
        <v>544</v>
      </c>
      <c r="DG218" s="2267">
        <v>41</v>
      </c>
      <c r="DH218" s="2338">
        <v>42864</v>
      </c>
      <c r="DI218" s="2265">
        <v>42881</v>
      </c>
      <c r="DJ218" s="2264">
        <v>47289</v>
      </c>
      <c r="DK218" s="2337">
        <v>30</v>
      </c>
      <c r="DL218" s="2270">
        <f>(DK218-DE218)</f>
        <v>0</v>
      </c>
      <c r="DM218" s="2271">
        <f>(DK218*DG218)</f>
        <v>1230</v>
      </c>
      <c r="DN218" s="2270">
        <f>(DM218*0.05)</f>
        <v>61.5</v>
      </c>
      <c r="DO218" s="2437"/>
    </row>
    <row r="219" spans="51:119" ht="18.600000000000001" thickBot="1">
      <c r="AY219" s="2032" t="s">
        <v>3</v>
      </c>
      <c r="AZ219" s="3292" t="s">
        <v>4</v>
      </c>
      <c r="BA219" s="3890" t="s">
        <v>18</v>
      </c>
      <c r="BB219" s="3890" t="s">
        <v>19</v>
      </c>
      <c r="BC219" s="3890" t="s">
        <v>19</v>
      </c>
      <c r="BD219" s="3890" t="s">
        <v>20</v>
      </c>
      <c r="BE219" s="3890" t="s">
        <v>21</v>
      </c>
      <c r="BF219" s="3890" t="s">
        <v>22</v>
      </c>
      <c r="BG219" s="3890" t="s">
        <v>19</v>
      </c>
      <c r="BH219" s="3890" t="s">
        <v>23</v>
      </c>
      <c r="BI219" s="3890" t="s">
        <v>23</v>
      </c>
      <c r="BJ219" s="3890" t="s">
        <v>24</v>
      </c>
      <c r="BK219" s="3890" t="s">
        <v>20</v>
      </c>
      <c r="BL219" s="3890" t="s">
        <v>25</v>
      </c>
      <c r="BM219" s="3890" t="s">
        <v>0</v>
      </c>
      <c r="BN219" s="3890" t="s">
        <v>11</v>
      </c>
      <c r="BO219" s="3890" t="s">
        <v>26</v>
      </c>
      <c r="BP219" s="2024"/>
      <c r="BQ219" s="2837"/>
      <c r="BR219" s="2048" t="s">
        <v>697</v>
      </c>
      <c r="BS219" s="2750">
        <v>4</v>
      </c>
      <c r="BT219" s="2050" t="s">
        <v>101</v>
      </c>
      <c r="BU219" s="2051">
        <v>42836</v>
      </c>
      <c r="BV219" s="2050">
        <v>20</v>
      </c>
      <c r="BW219" s="2052" t="s">
        <v>35</v>
      </c>
      <c r="BX219" s="2053">
        <v>335</v>
      </c>
      <c r="BY219" s="2050" t="s">
        <v>78</v>
      </c>
      <c r="BZ219" s="2054">
        <v>42839</v>
      </c>
      <c r="CA219" s="2051">
        <v>42839</v>
      </c>
      <c r="CB219" s="2050">
        <v>1667</v>
      </c>
      <c r="CC219" s="2055">
        <v>20000</v>
      </c>
      <c r="CD219" s="2055">
        <f>(CC219-BV219*1000)</f>
        <v>0</v>
      </c>
      <c r="CE219" s="2056">
        <f>(CC219*BX219/1000)</f>
        <v>6700</v>
      </c>
      <c r="CF219" s="2058">
        <f>(CE219*0.05)</f>
        <v>335</v>
      </c>
      <c r="CG219" s="2150"/>
      <c r="CI219" s="2250" t="s">
        <v>687</v>
      </c>
      <c r="CJ219" s="2246"/>
      <c r="CK219" s="2246"/>
      <c r="CL219" s="2246"/>
      <c r="CM219" s="2246"/>
      <c r="CN219" s="2246"/>
      <c r="CO219" s="2246"/>
      <c r="CP219" s="2246"/>
      <c r="CQ219" s="2246"/>
      <c r="CR219" s="2246"/>
      <c r="CS219" s="2246"/>
      <c r="CT219" s="2246"/>
      <c r="CU219" s="2246"/>
      <c r="CV219" s="2246"/>
      <c r="CW219" s="2246"/>
      <c r="CX219" s="3085"/>
      <c r="CY219" s="2246"/>
      <c r="CZ219" s="2246"/>
      <c r="DA219" s="3992" t="s">
        <v>619</v>
      </c>
      <c r="DB219" s="2328">
        <v>2</v>
      </c>
      <c r="DC219" s="2328" t="s">
        <v>101</v>
      </c>
      <c r="DD219" s="2329">
        <v>43005</v>
      </c>
      <c r="DE219" s="2753">
        <v>30</v>
      </c>
      <c r="DF219" s="2351" t="s">
        <v>544</v>
      </c>
      <c r="DG219" s="2330">
        <v>41</v>
      </c>
      <c r="DH219" s="2771">
        <v>43017</v>
      </c>
      <c r="DI219" s="2329">
        <v>43017</v>
      </c>
      <c r="DJ219" s="2328" t="s">
        <v>78</v>
      </c>
      <c r="DK219" s="2753">
        <v>30</v>
      </c>
      <c r="DL219" s="2332">
        <f>(DK219-DE219)</f>
        <v>0</v>
      </c>
      <c r="DM219" s="2333">
        <f>(DK219*DG219)</f>
        <v>1230</v>
      </c>
      <c r="DN219" s="2332">
        <f>(DM219*0.05)</f>
        <v>61.5</v>
      </c>
      <c r="DO219" s="2431"/>
    </row>
    <row r="220" spans="51:119" ht="15" thickBot="1">
      <c r="AY220" s="2034"/>
      <c r="AZ220" s="3892"/>
      <c r="BA220" s="3892"/>
      <c r="BB220" s="3893" t="s">
        <v>3</v>
      </c>
      <c r="BC220" s="3893" t="s">
        <v>18</v>
      </c>
      <c r="BD220" s="3893"/>
      <c r="BE220" s="3892"/>
      <c r="BF220" s="3893" t="s">
        <v>21</v>
      </c>
      <c r="BG220" s="3893" t="s">
        <v>3</v>
      </c>
      <c r="BH220" s="3893" t="s">
        <v>27</v>
      </c>
      <c r="BI220" s="3893" t="s">
        <v>28</v>
      </c>
      <c r="BJ220" s="3892"/>
      <c r="BK220" s="3892"/>
      <c r="BL220" s="3892"/>
      <c r="BM220" s="3892"/>
      <c r="BN220" s="3893" t="s">
        <v>30</v>
      </c>
      <c r="BO220" s="3890"/>
      <c r="BP220" s="2024"/>
      <c r="BQ220" s="2837"/>
      <c r="BR220" s="2048" t="s">
        <v>696</v>
      </c>
      <c r="BS220" s="2750">
        <v>5</v>
      </c>
      <c r="BT220" s="2050" t="s">
        <v>101</v>
      </c>
      <c r="BU220" s="2051">
        <v>43059</v>
      </c>
      <c r="BV220" s="2050">
        <v>5</v>
      </c>
      <c r="BW220" s="2052" t="s">
        <v>35</v>
      </c>
      <c r="BX220" s="2053">
        <v>350</v>
      </c>
      <c r="BY220" s="2050" t="s">
        <v>78</v>
      </c>
      <c r="BZ220" s="2054">
        <v>43062</v>
      </c>
      <c r="CA220" s="2051">
        <v>43064</v>
      </c>
      <c r="CB220" s="2050">
        <v>2578</v>
      </c>
      <c r="CC220" s="2055">
        <v>5000</v>
      </c>
      <c r="CD220" s="2055">
        <f>(CC220-BV220*1000)</f>
        <v>0</v>
      </c>
      <c r="CE220" s="2056">
        <f>(CC220*BX220/1000)</f>
        <v>1750</v>
      </c>
      <c r="CF220" s="2058">
        <f>(CE220*0.05)</f>
        <v>87.5</v>
      </c>
      <c r="CG220" s="2150"/>
      <c r="CI220" s="2251"/>
      <c r="CJ220" s="2252"/>
      <c r="CK220" s="2252"/>
      <c r="CL220" s="2253" t="s">
        <v>14</v>
      </c>
      <c r="CM220" s="2253" t="s">
        <v>12</v>
      </c>
      <c r="CN220" s="2253"/>
      <c r="CO220" s="2252"/>
      <c r="CP220" s="2253" t="s">
        <v>15</v>
      </c>
      <c r="CQ220" s="2253" t="s">
        <v>12</v>
      </c>
      <c r="CR220" s="2253" t="s">
        <v>12</v>
      </c>
      <c r="CS220" s="2252"/>
      <c r="CT220" s="2252"/>
      <c r="CU220" s="2252"/>
      <c r="CV220" s="2252"/>
      <c r="CW220" s="2253" t="s">
        <v>17</v>
      </c>
      <c r="CX220" s="3455"/>
      <c r="CY220" s="2246"/>
      <c r="CZ220" s="2246"/>
      <c r="DA220" s="3032"/>
      <c r="DB220" s="2438"/>
      <c r="DC220" s="2285"/>
      <c r="DD220" s="2287"/>
      <c r="DE220" s="2429"/>
      <c r="DF220" s="2285"/>
      <c r="DG220" s="2280"/>
      <c r="DH220" s="2344"/>
      <c r="DI220" s="2287"/>
      <c r="DJ220" s="2285"/>
      <c r="DK220" s="2280"/>
      <c r="DL220" s="2280"/>
      <c r="DM220" s="2281"/>
      <c r="DN220" s="2280"/>
      <c r="DO220" s="2431"/>
    </row>
    <row r="221" spans="51:119">
      <c r="AY221" s="2121" t="s">
        <v>471</v>
      </c>
      <c r="AZ221" s="2122" t="s">
        <v>436</v>
      </c>
      <c r="BA221" s="2038">
        <v>13</v>
      </c>
      <c r="BB221" s="2039" t="s">
        <v>74</v>
      </c>
      <c r="BC221" s="2040">
        <v>43125</v>
      </c>
      <c r="BD221" s="2041">
        <v>20</v>
      </c>
      <c r="BE221" s="2039" t="s">
        <v>35</v>
      </c>
      <c r="BF221" s="2042">
        <v>278</v>
      </c>
      <c r="BG221" s="2043"/>
      <c r="BH221" s="2044">
        <v>43157</v>
      </c>
      <c r="BI221" s="2040">
        <v>43147</v>
      </c>
      <c r="BJ221" s="2039">
        <v>2778</v>
      </c>
      <c r="BK221" s="2041">
        <v>20000</v>
      </c>
      <c r="BL221" s="2041">
        <f t="shared" ref="BL221:BL232" si="73">(BK221-BD221*1000)</f>
        <v>0</v>
      </c>
      <c r="BM221" s="2045">
        <f t="shared" ref="BM221:BM232" si="74">(BK221*BF221/1000)</f>
        <v>5560</v>
      </c>
      <c r="BN221" s="2042">
        <f>(BM221*0.05)</f>
        <v>278</v>
      </c>
      <c r="BO221" s="2046" t="s">
        <v>8</v>
      </c>
      <c r="BP221" s="2024"/>
      <c r="BQ221" s="2837"/>
      <c r="BR221" s="2915"/>
      <c r="BS221" s="2816"/>
      <c r="BT221" s="2091"/>
      <c r="BU221" s="2091"/>
      <c r="BV221" s="2091"/>
      <c r="BW221" s="2091"/>
      <c r="BX221" s="2873">
        <v>300</v>
      </c>
      <c r="BY221" s="2091"/>
      <c r="BZ221" s="2091"/>
      <c r="CA221" s="2091"/>
      <c r="CB221" s="2091"/>
      <c r="CC221" s="2091"/>
      <c r="CD221" s="2091"/>
      <c r="CE221" s="2091"/>
      <c r="CF221" s="2091"/>
      <c r="CG221" s="2150"/>
      <c r="CI221" s="2255" t="s">
        <v>3</v>
      </c>
      <c r="CJ221" s="2256" t="s">
        <v>4</v>
      </c>
      <c r="CK221" s="3947" t="s">
        <v>967</v>
      </c>
      <c r="CL221" s="2257" t="s">
        <v>19</v>
      </c>
      <c r="CM221" s="2257" t="s">
        <v>19</v>
      </c>
      <c r="CN221" s="2257" t="s">
        <v>20</v>
      </c>
      <c r="CO221" s="2257" t="s">
        <v>21</v>
      </c>
      <c r="CP221" s="2257" t="s">
        <v>22</v>
      </c>
      <c r="CQ221" s="2257" t="s">
        <v>23</v>
      </c>
      <c r="CR221" s="2257" t="s">
        <v>23</v>
      </c>
      <c r="CS221" s="2257" t="s">
        <v>24</v>
      </c>
      <c r="CT221" s="2257" t="s">
        <v>20</v>
      </c>
      <c r="CU221" s="2257" t="s">
        <v>25</v>
      </c>
      <c r="CV221" s="2257" t="s">
        <v>0</v>
      </c>
      <c r="CW221" s="2257" t="s">
        <v>11</v>
      </c>
      <c r="CX221" s="3456" t="s">
        <v>26</v>
      </c>
      <c r="CY221" s="2246"/>
      <c r="CZ221" s="2246"/>
      <c r="DA221" s="3033"/>
      <c r="DB221" s="2439"/>
      <c r="DC221" s="2439"/>
      <c r="DD221" s="2440"/>
      <c r="DE221" s="2439"/>
      <c r="DF221" s="2439"/>
      <c r="DG221" s="2441"/>
      <c r="DH221" s="2442"/>
      <c r="DI221" s="2440"/>
      <c r="DJ221" s="2439"/>
      <c r="DK221" s="2443"/>
      <c r="DL221" s="2414"/>
      <c r="DM221" s="2415"/>
      <c r="DN221" s="2414"/>
      <c r="DO221" s="2431"/>
    </row>
    <row r="222" spans="51:119" ht="15" thickBot="1">
      <c r="AY222" s="2123" t="s">
        <v>471</v>
      </c>
      <c r="AZ222" s="2039" t="s">
        <v>643</v>
      </c>
      <c r="BA222" s="2038">
        <v>14</v>
      </c>
      <c r="BB222" s="2039" t="s">
        <v>701</v>
      </c>
      <c r="BC222" s="2040">
        <v>43125</v>
      </c>
      <c r="BD222" s="2041">
        <v>2</v>
      </c>
      <c r="BE222" s="2039" t="s">
        <v>35</v>
      </c>
      <c r="BF222" s="2042">
        <v>350</v>
      </c>
      <c r="BG222" s="2043"/>
      <c r="BH222" s="2044">
        <v>43157</v>
      </c>
      <c r="BI222" s="2040">
        <v>43147</v>
      </c>
      <c r="BJ222" s="2039">
        <v>2778</v>
      </c>
      <c r="BK222" s="2041">
        <v>2000</v>
      </c>
      <c r="BL222" s="2041">
        <f t="shared" si="73"/>
        <v>0</v>
      </c>
      <c r="BM222" s="2045">
        <f t="shared" si="74"/>
        <v>700</v>
      </c>
      <c r="BN222" s="2042">
        <f>(BM222*0.05)</f>
        <v>35</v>
      </c>
      <c r="BO222" s="2059" t="s">
        <v>8</v>
      </c>
      <c r="BP222" s="2024"/>
      <c r="BQ222" s="2837"/>
      <c r="BR222" s="2915"/>
      <c r="BS222" s="2816"/>
      <c r="BT222" s="2091"/>
      <c r="BU222" s="2091"/>
      <c r="BV222" s="2091"/>
      <c r="BW222" s="2091"/>
      <c r="BX222" s="2091"/>
      <c r="BY222" s="2091"/>
      <c r="BZ222" s="2091"/>
      <c r="CA222" s="2091"/>
      <c r="CB222" s="2091"/>
      <c r="CC222" s="2091"/>
      <c r="CD222" s="2091"/>
      <c r="CE222" s="2091"/>
      <c r="CF222" s="2091"/>
      <c r="CG222" s="2150"/>
      <c r="CI222" s="2258"/>
      <c r="CJ222" s="2259"/>
      <c r="CK222" s="2259"/>
      <c r="CL222" s="2260" t="s">
        <v>3</v>
      </c>
      <c r="CM222" s="2260" t="s">
        <v>18</v>
      </c>
      <c r="CN222" s="2260"/>
      <c r="CO222" s="2259"/>
      <c r="CP222" s="2260" t="s">
        <v>21</v>
      </c>
      <c r="CQ222" s="2260" t="s">
        <v>27</v>
      </c>
      <c r="CR222" s="2260" t="s">
        <v>28</v>
      </c>
      <c r="CS222" s="2259"/>
      <c r="CT222" s="2259"/>
      <c r="CU222" s="2259"/>
      <c r="CV222" s="2259"/>
      <c r="CW222" s="2260" t="s">
        <v>30</v>
      </c>
      <c r="CX222" s="3456"/>
      <c r="CY222" s="2246"/>
      <c r="CZ222" s="2246"/>
      <c r="DA222" s="2355"/>
      <c r="DB222" s="2753"/>
      <c r="DC222" s="2332"/>
      <c r="DD222" s="2333"/>
      <c r="DE222" s="2354"/>
      <c r="DF222" s="2332"/>
      <c r="DG222" s="2441"/>
      <c r="DH222" s="2442"/>
      <c r="DI222" s="2440"/>
      <c r="DJ222" s="2439"/>
      <c r="DK222" s="2443"/>
      <c r="DL222" s="2414"/>
      <c r="DM222" s="2415"/>
      <c r="DN222" s="2414"/>
      <c r="DO222" s="2445"/>
    </row>
    <row r="223" spans="51:119">
      <c r="AY223" s="2123" t="s">
        <v>659</v>
      </c>
      <c r="AZ223" s="2039" t="s">
        <v>690</v>
      </c>
      <c r="BA223" s="2076">
        <v>5</v>
      </c>
      <c r="BB223" s="2052" t="s">
        <v>101</v>
      </c>
      <c r="BC223" s="2057">
        <v>43124</v>
      </c>
      <c r="BD223" s="2055">
        <v>97</v>
      </c>
      <c r="BE223" s="2052" t="s">
        <v>35</v>
      </c>
      <c r="BF223" s="2058">
        <v>306</v>
      </c>
      <c r="BG223" s="2146"/>
      <c r="BH223" s="2078">
        <v>43129</v>
      </c>
      <c r="BI223" s="2057">
        <v>43143</v>
      </c>
      <c r="BJ223" s="2052">
        <v>9945</v>
      </c>
      <c r="BK223" s="2055">
        <v>97000</v>
      </c>
      <c r="BL223" s="2055">
        <f t="shared" si="73"/>
        <v>0</v>
      </c>
      <c r="BM223" s="2056">
        <f t="shared" si="74"/>
        <v>29682</v>
      </c>
      <c r="BN223" s="2058">
        <f>(BM223*0.04)</f>
        <v>1187.28</v>
      </c>
      <c r="BO223" s="2059" t="s">
        <v>8</v>
      </c>
      <c r="BP223" s="2024"/>
      <c r="BQ223" s="2837"/>
      <c r="BR223" s="2915"/>
      <c r="BS223" s="2816"/>
      <c r="BT223" s="2091"/>
      <c r="BU223" s="2091"/>
      <c r="BV223" s="2091"/>
      <c r="BW223" s="2091"/>
      <c r="BX223" s="2091"/>
      <c r="BY223" s="2091"/>
      <c r="BZ223" s="2091"/>
      <c r="CA223" s="2091"/>
      <c r="CB223" s="2091"/>
      <c r="CC223" s="2091"/>
      <c r="CD223" s="2091"/>
      <c r="CE223" s="2091"/>
      <c r="CF223" s="2091"/>
      <c r="CG223" s="2150"/>
      <c r="CI223" s="2467" t="s">
        <v>656</v>
      </c>
      <c r="CJ223" s="2266" t="s">
        <v>99</v>
      </c>
      <c r="CK223" s="2439">
        <v>23</v>
      </c>
      <c r="CL223" s="2439" t="s">
        <v>101</v>
      </c>
      <c r="CM223" s="2440">
        <v>43360</v>
      </c>
      <c r="CN223" s="2276">
        <v>800</v>
      </c>
      <c r="CO223" s="2276" t="s">
        <v>96</v>
      </c>
      <c r="CP223" s="2441">
        <v>10.6</v>
      </c>
      <c r="CQ223" s="2442">
        <v>43409</v>
      </c>
      <c r="CR223" s="3135">
        <v>43405</v>
      </c>
      <c r="CS223" s="3134">
        <v>53038</v>
      </c>
      <c r="CT223" s="3136">
        <v>800.9</v>
      </c>
      <c r="CU223" s="3045">
        <f>(CT223-CN223)</f>
        <v>0.89999999999997726</v>
      </c>
      <c r="CV223" s="3045">
        <f>(CT223*CP223)</f>
        <v>8489.5399999999991</v>
      </c>
      <c r="CW223" s="3046">
        <f>(CV223*0.05)</f>
        <v>424.47699999999998</v>
      </c>
      <c r="CX223" s="3457" t="s">
        <v>8</v>
      </c>
      <c r="CY223" s="2246"/>
      <c r="CZ223" s="2246"/>
      <c r="DA223" s="2355"/>
      <c r="DB223" s="2753"/>
      <c r="DC223" s="2332"/>
      <c r="DD223" s="2333"/>
      <c r="DE223" s="2354"/>
      <c r="DF223" s="2332"/>
      <c r="DG223" s="2441"/>
      <c r="DH223" s="2442"/>
      <c r="DI223" s="2440"/>
      <c r="DJ223" s="2439"/>
      <c r="DK223" s="2443"/>
      <c r="DL223" s="2414"/>
      <c r="DM223" s="2415"/>
      <c r="DN223" s="2414"/>
      <c r="DO223" s="2445"/>
    </row>
    <row r="224" spans="51:119">
      <c r="AY224" s="2123" t="s">
        <v>589</v>
      </c>
      <c r="AZ224" s="2071" t="s">
        <v>698</v>
      </c>
      <c r="BA224" s="2809">
        <v>19</v>
      </c>
      <c r="BB224" s="2071" t="s">
        <v>101</v>
      </c>
      <c r="BC224" s="2072">
        <v>43133</v>
      </c>
      <c r="BD224" s="2071">
        <v>15</v>
      </c>
      <c r="BE224" s="2039" t="s">
        <v>35</v>
      </c>
      <c r="BF224" s="2073">
        <v>300</v>
      </c>
      <c r="BG224" s="2071" t="s">
        <v>78</v>
      </c>
      <c r="BH224" s="3509">
        <v>43143</v>
      </c>
      <c r="BI224" s="2072">
        <v>43143</v>
      </c>
      <c r="BJ224" s="2071">
        <v>9942</v>
      </c>
      <c r="BK224" s="2041">
        <v>15000</v>
      </c>
      <c r="BL224" s="2041">
        <f t="shared" si="73"/>
        <v>0</v>
      </c>
      <c r="BM224" s="2045">
        <f t="shared" si="74"/>
        <v>4500</v>
      </c>
      <c r="BN224" s="2042">
        <f t="shared" ref="BN224:BN232" si="75">(BM224*0.05)</f>
        <v>225</v>
      </c>
      <c r="BO224" s="2059" t="s">
        <v>8</v>
      </c>
      <c r="BP224" s="2024"/>
      <c r="BQ224" s="2837"/>
      <c r="BR224" s="2915"/>
      <c r="BS224" s="2816"/>
      <c r="BT224" s="2091"/>
      <c r="BU224" s="2091"/>
      <c r="BV224" s="2091"/>
      <c r="BW224" s="2091"/>
      <c r="BX224" s="2091"/>
      <c r="BY224" s="2091"/>
      <c r="BZ224" s="2091"/>
      <c r="CA224" s="2091"/>
      <c r="CB224" s="2091"/>
      <c r="CC224" s="2091"/>
      <c r="CD224" s="2091"/>
      <c r="CE224" s="2091"/>
      <c r="CF224" s="2091"/>
      <c r="CG224" s="2150"/>
      <c r="CI224" s="2274" t="s">
        <v>656</v>
      </c>
      <c r="CJ224" s="3032" t="s">
        <v>99</v>
      </c>
      <c r="CK224" s="2439">
        <v>24</v>
      </c>
      <c r="CL224" s="2439" t="s">
        <v>101</v>
      </c>
      <c r="CM224" s="2440">
        <v>43360</v>
      </c>
      <c r="CN224" s="2276">
        <v>800</v>
      </c>
      <c r="CO224" s="2276" t="s">
        <v>96</v>
      </c>
      <c r="CP224" s="2441">
        <v>10.6</v>
      </c>
      <c r="CQ224" s="2442">
        <v>43423</v>
      </c>
      <c r="CR224" s="2440">
        <v>43416</v>
      </c>
      <c r="CS224" s="2439">
        <v>53122</v>
      </c>
      <c r="CT224" s="2278">
        <v>804.3</v>
      </c>
      <c r="CU224" s="2280">
        <f>(CT224-CN223)</f>
        <v>4.2999999999999545</v>
      </c>
      <c r="CV224" s="2281">
        <f>(CT224*CP224)</f>
        <v>8525.58</v>
      </c>
      <c r="CW224" s="2280">
        <f>(CV224*0.05)</f>
        <v>426.279</v>
      </c>
      <c r="CX224" s="3136" t="s">
        <v>8</v>
      </c>
      <c r="CY224" s="2246"/>
      <c r="CZ224" s="2246"/>
      <c r="DA224" s="3033"/>
      <c r="DB224" s="2439"/>
      <c r="DC224" s="2439"/>
      <c r="DD224" s="2440"/>
      <c r="DE224" s="2439"/>
      <c r="DF224" s="2439"/>
      <c r="DG224" s="2441"/>
      <c r="DH224" s="2442"/>
      <c r="DI224" s="2440"/>
      <c r="DJ224" s="2439"/>
      <c r="DK224" s="2443"/>
      <c r="DL224" s="2414"/>
      <c r="DM224" s="2415"/>
      <c r="DN224" s="2414"/>
      <c r="DO224" s="2445"/>
    </row>
    <row r="225" spans="51:119" ht="15" thickBot="1">
      <c r="AY225" s="2123" t="s">
        <v>629</v>
      </c>
      <c r="AZ225" s="2052" t="s">
        <v>436</v>
      </c>
      <c r="BA225" s="2076">
        <v>21</v>
      </c>
      <c r="BB225" s="2052">
        <v>16922</v>
      </c>
      <c r="BC225" s="2057">
        <v>43133</v>
      </c>
      <c r="BD225" s="2055">
        <v>120</v>
      </c>
      <c r="BE225" s="2052" t="s">
        <v>35</v>
      </c>
      <c r="BF225" s="2058">
        <v>275</v>
      </c>
      <c r="BG225" s="2077">
        <v>101795</v>
      </c>
      <c r="BH225" s="2078">
        <v>43157</v>
      </c>
      <c r="BI225" s="2057">
        <v>43143</v>
      </c>
      <c r="BJ225" s="2052">
        <v>9943</v>
      </c>
      <c r="BK225" s="2055">
        <v>120000</v>
      </c>
      <c r="BL225" s="2055">
        <f t="shared" si="73"/>
        <v>0</v>
      </c>
      <c r="BM225" s="2056">
        <f t="shared" si="74"/>
        <v>33000</v>
      </c>
      <c r="BN225" s="2058">
        <f t="shared" si="75"/>
        <v>1650</v>
      </c>
      <c r="BO225" s="2059" t="s">
        <v>8</v>
      </c>
      <c r="BP225" s="2024"/>
      <c r="BQ225" s="2026"/>
      <c r="BR225" s="2916"/>
      <c r="BS225" s="2817"/>
      <c r="BT225" s="2151"/>
      <c r="BU225" s="2151"/>
      <c r="BV225" s="2151"/>
      <c r="BW225" s="2151"/>
      <c r="BX225" s="2151"/>
      <c r="BY225" s="2151"/>
      <c r="BZ225" s="2151"/>
      <c r="CA225" s="2151"/>
      <c r="CB225" s="2151"/>
      <c r="CC225" s="2151"/>
      <c r="CD225" s="2151"/>
      <c r="CE225" s="2151"/>
      <c r="CF225" s="2151"/>
      <c r="CG225" s="3257" t="s">
        <v>818</v>
      </c>
      <c r="CI225" s="3112" t="s">
        <v>726</v>
      </c>
      <c r="CJ225" s="3111" t="s">
        <v>727</v>
      </c>
      <c r="CK225" s="3102">
        <v>5</v>
      </c>
      <c r="CL225" s="3103">
        <v>81043</v>
      </c>
      <c r="CM225" s="3104">
        <v>43413</v>
      </c>
      <c r="CN225" s="3105">
        <v>500</v>
      </c>
      <c r="CO225" s="3103" t="s">
        <v>96</v>
      </c>
      <c r="CP225" s="3106">
        <v>10.8</v>
      </c>
      <c r="CQ225" s="3108">
        <v>43420</v>
      </c>
      <c r="CR225" s="3104">
        <v>43417</v>
      </c>
      <c r="CS225" s="3109">
        <v>53148</v>
      </c>
      <c r="CT225" s="3106">
        <v>516.22</v>
      </c>
      <c r="CU225" s="3106">
        <f>(CT225-CN225)</f>
        <v>16.220000000000027</v>
      </c>
      <c r="CV225" s="3110">
        <f>(CT225*CP225)</f>
        <v>5575.1760000000004</v>
      </c>
      <c r="CW225" s="3106">
        <f>(CV225*0.05)</f>
        <v>278.75880000000001</v>
      </c>
      <c r="CX225" s="3136" t="s">
        <v>8</v>
      </c>
      <c r="CY225" s="2246"/>
      <c r="CZ225" s="2246"/>
      <c r="DA225" s="3033"/>
      <c r="DB225" s="2439"/>
      <c r="DC225" s="2439"/>
      <c r="DD225" s="2440"/>
      <c r="DE225" s="2439"/>
      <c r="DF225" s="2439"/>
      <c r="DG225" s="2441"/>
      <c r="DH225" s="2442"/>
      <c r="DI225" s="2440"/>
      <c r="DJ225" s="2439"/>
      <c r="DK225" s="2443"/>
      <c r="DL225" s="2414"/>
      <c r="DM225" s="2415"/>
      <c r="DN225" s="2414"/>
      <c r="DO225" s="2446"/>
    </row>
    <row r="226" spans="51:119">
      <c r="AY226" s="2143" t="s">
        <v>589</v>
      </c>
      <c r="AZ226" s="2071" t="s">
        <v>698</v>
      </c>
      <c r="BA226" s="2809">
        <v>18</v>
      </c>
      <c r="BB226" s="2071" t="s">
        <v>101</v>
      </c>
      <c r="BC226" s="2072">
        <v>43123</v>
      </c>
      <c r="BD226" s="2071">
        <v>20</v>
      </c>
      <c r="BE226" s="2039" t="s">
        <v>35</v>
      </c>
      <c r="BF226" s="2073">
        <v>300</v>
      </c>
      <c r="BG226" s="2071" t="s">
        <v>78</v>
      </c>
      <c r="BH226" s="3509">
        <v>43131</v>
      </c>
      <c r="BI226" s="2072">
        <v>43136</v>
      </c>
      <c r="BJ226" s="2071">
        <v>9919</v>
      </c>
      <c r="BK226" s="2041">
        <v>20000</v>
      </c>
      <c r="BL226" s="2041">
        <f t="shared" si="73"/>
        <v>0</v>
      </c>
      <c r="BM226" s="2045">
        <f t="shared" si="74"/>
        <v>6000</v>
      </c>
      <c r="BN226" s="2042">
        <f t="shared" si="75"/>
        <v>300</v>
      </c>
      <c r="BO226" s="2059" t="s">
        <v>8</v>
      </c>
      <c r="BP226" s="2024"/>
      <c r="BQ226" s="2024"/>
      <c r="BR226" s="2024"/>
      <c r="BS226" s="2024"/>
      <c r="BT226" s="2024"/>
      <c r="BU226" s="2024"/>
      <c r="BV226" s="2024"/>
      <c r="BW226" s="2024"/>
      <c r="BX226" s="2024"/>
      <c r="BY226" s="2024"/>
      <c r="BZ226" s="2024"/>
      <c r="CA226" s="2024"/>
      <c r="CB226" s="2024"/>
      <c r="CC226" s="2024"/>
      <c r="CD226" s="2024"/>
      <c r="CE226" s="2024"/>
      <c r="CF226" s="2024"/>
      <c r="CG226" s="2024"/>
      <c r="CI226" s="2467" t="s">
        <v>656</v>
      </c>
      <c r="CJ226" s="2275" t="s">
        <v>99</v>
      </c>
      <c r="CK226" s="2439">
        <v>25</v>
      </c>
      <c r="CL226" s="2439" t="s">
        <v>101</v>
      </c>
      <c r="CM226" s="2440">
        <v>43360</v>
      </c>
      <c r="CN226" s="2276">
        <v>800</v>
      </c>
      <c r="CO226" s="2276" t="s">
        <v>96</v>
      </c>
      <c r="CP226" s="2441">
        <v>10.6</v>
      </c>
      <c r="CQ226" s="2442">
        <v>43437</v>
      </c>
      <c r="CR226" s="2440">
        <v>43423</v>
      </c>
      <c r="CS226" s="2439">
        <v>53188</v>
      </c>
      <c r="CT226" s="2278">
        <v>799.71</v>
      </c>
      <c r="CU226" s="2280">
        <f>(CT226-CN225)</f>
        <v>299.71000000000004</v>
      </c>
      <c r="CV226" s="2281">
        <f>(CT226*CP226)</f>
        <v>8476.9259999999995</v>
      </c>
      <c r="CW226" s="2280">
        <f>(CV226*0.05)</f>
        <v>423.84629999999999</v>
      </c>
      <c r="CX226" s="3136" t="s">
        <v>8</v>
      </c>
      <c r="CY226" s="2246"/>
      <c r="CZ226" s="2246"/>
      <c r="DA226" s="3993"/>
      <c r="DB226" s="2614"/>
      <c r="DC226" s="2614"/>
      <c r="DD226" s="2444"/>
      <c r="DE226" s="2614"/>
      <c r="DF226" s="2614"/>
      <c r="DG226" s="2615"/>
      <c r="DH226" s="2616"/>
      <c r="DI226" s="2444"/>
      <c r="DJ226" s="2614"/>
      <c r="DK226" s="2617"/>
      <c r="DL226" s="2414"/>
      <c r="DM226" s="2415"/>
      <c r="DN226" s="2414"/>
      <c r="DO226" s="2618"/>
    </row>
    <row r="227" spans="51:119" ht="24" thickBot="1">
      <c r="AY227" s="2123" t="s">
        <v>629</v>
      </c>
      <c r="AZ227" s="2039" t="s">
        <v>699</v>
      </c>
      <c r="BA227" s="2038">
        <v>22</v>
      </c>
      <c r="BB227" s="2039">
        <v>17302</v>
      </c>
      <c r="BC227" s="2040">
        <v>43140</v>
      </c>
      <c r="BD227" s="2041">
        <v>6</v>
      </c>
      <c r="BE227" s="2039" t="s">
        <v>35</v>
      </c>
      <c r="BF227" s="2042">
        <v>183</v>
      </c>
      <c r="BG227" s="2039">
        <v>179680</v>
      </c>
      <c r="BH227" s="2044">
        <v>43144</v>
      </c>
      <c r="BI227" s="2040">
        <v>43143</v>
      </c>
      <c r="BJ227" s="2039">
        <v>9943</v>
      </c>
      <c r="BK227" s="2041">
        <v>6000</v>
      </c>
      <c r="BL227" s="2041">
        <f t="shared" si="73"/>
        <v>0</v>
      </c>
      <c r="BM227" s="2045">
        <f t="shared" si="74"/>
        <v>1098</v>
      </c>
      <c r="BN227" s="2042">
        <f t="shared" si="75"/>
        <v>54.900000000000006</v>
      </c>
      <c r="BO227" s="2059" t="s">
        <v>8</v>
      </c>
      <c r="BP227" s="2024"/>
      <c r="BQ227" s="2024"/>
      <c r="BR227" s="2231" t="s">
        <v>912</v>
      </c>
      <c r="BS227" s="2024" t="s">
        <v>834</v>
      </c>
      <c r="BT227" s="2024"/>
      <c r="BU227" s="2154"/>
      <c r="BV227" s="2024"/>
      <c r="BW227" s="2024"/>
      <c r="BX227" s="2024"/>
      <c r="BY227" s="2024"/>
      <c r="BZ227" s="2024"/>
      <c r="CA227" s="2024"/>
      <c r="CB227" s="2024"/>
      <c r="CC227" s="2024"/>
      <c r="CD227" s="2154"/>
      <c r="CE227" s="2024"/>
      <c r="CF227" s="2024"/>
      <c r="CG227" s="2024"/>
      <c r="CI227" s="2467" t="s">
        <v>656</v>
      </c>
      <c r="CJ227" s="2275" t="s">
        <v>99</v>
      </c>
      <c r="CK227" s="2439">
        <v>26</v>
      </c>
      <c r="CL227" s="2439" t="s">
        <v>101</v>
      </c>
      <c r="CM227" s="2440">
        <v>43360</v>
      </c>
      <c r="CN227" s="2276">
        <v>800</v>
      </c>
      <c r="CO227" s="2276" t="s">
        <v>96</v>
      </c>
      <c r="CP227" s="2441">
        <v>10.6</v>
      </c>
      <c r="CQ227" s="2442">
        <v>43451</v>
      </c>
      <c r="CR227" s="2440">
        <v>43434</v>
      </c>
      <c r="CS227" s="2439">
        <v>53342</v>
      </c>
      <c r="CT227" s="2278">
        <v>809.49</v>
      </c>
      <c r="CU227" s="2280">
        <f>(CT227-CN226)</f>
        <v>9.4900000000000091</v>
      </c>
      <c r="CV227" s="2281">
        <f>(CT227*CP227)</f>
        <v>8580.5939999999991</v>
      </c>
      <c r="CW227" s="2280">
        <f>(CV227*0.05)</f>
        <v>429.02969999999999</v>
      </c>
      <c r="CX227" s="3085" t="s">
        <v>8</v>
      </c>
      <c r="CY227" s="2246"/>
      <c r="CZ227" s="2246"/>
      <c r="DA227" s="3987"/>
      <c r="DB227" s="2447"/>
      <c r="DC227" s="2447"/>
      <c r="DD227" s="2448"/>
      <c r="DE227" s="2447"/>
      <c r="DF227" s="2447"/>
      <c r="DG227" s="2449"/>
      <c r="DH227" s="2450"/>
      <c r="DI227" s="2448"/>
      <c r="DJ227" s="2447"/>
      <c r="DK227" s="2451"/>
      <c r="DL227" s="2452"/>
      <c r="DM227" s="2453"/>
      <c r="DN227" s="2452"/>
      <c r="DO227" s="2454"/>
    </row>
    <row r="228" spans="51:119">
      <c r="AY228" s="2123" t="s">
        <v>629</v>
      </c>
      <c r="AZ228" s="2039" t="s">
        <v>699</v>
      </c>
      <c r="BA228" s="2038">
        <v>23</v>
      </c>
      <c r="BB228" s="2039" t="s">
        <v>101</v>
      </c>
      <c r="BC228" s="2040">
        <v>43140</v>
      </c>
      <c r="BD228" s="2041">
        <v>3</v>
      </c>
      <c r="BE228" s="2039" t="s">
        <v>35</v>
      </c>
      <c r="BF228" s="2042">
        <v>183</v>
      </c>
      <c r="BG228" s="2039">
        <v>179680</v>
      </c>
      <c r="BH228" s="2044">
        <v>43157</v>
      </c>
      <c r="BI228" s="2040">
        <v>43157</v>
      </c>
      <c r="BJ228" s="2039">
        <v>9973</v>
      </c>
      <c r="BK228" s="2041">
        <v>3000</v>
      </c>
      <c r="BL228" s="2041">
        <f t="shared" si="73"/>
        <v>0</v>
      </c>
      <c r="BM228" s="2045">
        <f t="shared" si="74"/>
        <v>549</v>
      </c>
      <c r="BN228" s="2042">
        <f t="shared" si="75"/>
        <v>27.450000000000003</v>
      </c>
      <c r="BO228" s="2059" t="s">
        <v>8</v>
      </c>
      <c r="BP228" s="2024"/>
      <c r="BQ228" s="2021"/>
      <c r="BR228" s="3284"/>
      <c r="BS228" s="3285"/>
      <c r="BT228" s="3286" t="s">
        <v>14</v>
      </c>
      <c r="BU228" s="3286" t="s">
        <v>12</v>
      </c>
      <c r="BV228" s="3286"/>
      <c r="BW228" s="3287"/>
      <c r="BX228" s="3286" t="s">
        <v>15</v>
      </c>
      <c r="BY228" s="3286" t="s">
        <v>16</v>
      </c>
      <c r="BZ228" s="3286" t="s">
        <v>12</v>
      </c>
      <c r="CA228" s="3286" t="s">
        <v>12</v>
      </c>
      <c r="CB228" s="3287"/>
      <c r="CC228" s="3287"/>
      <c r="CD228" s="3287"/>
      <c r="CE228" s="3287"/>
      <c r="CF228" s="3286" t="s">
        <v>17</v>
      </c>
      <c r="CG228" s="3289"/>
      <c r="CI228" s="2307"/>
      <c r="CJ228" s="3032"/>
      <c r="CK228" s="2439"/>
      <c r="CL228" s="2439"/>
      <c r="CM228" s="2440"/>
      <c r="CN228" s="2276"/>
      <c r="CO228" s="2276"/>
      <c r="CP228" s="2441"/>
      <c r="CQ228" s="2442"/>
      <c r="CR228" s="2440"/>
      <c r="CS228" s="2439"/>
      <c r="CT228" s="2278"/>
      <c r="CU228" s="2280"/>
      <c r="CV228" s="2281"/>
      <c r="CW228" s="2280"/>
      <c r="CX228" s="3136"/>
      <c r="CY228" s="2246"/>
      <c r="CZ228" s="2246"/>
      <c r="DA228" s="2246"/>
      <c r="DB228" s="2246"/>
      <c r="DC228" s="2246"/>
      <c r="DD228" s="2246"/>
      <c r="DE228" s="2246"/>
      <c r="DF228" s="2246"/>
      <c r="DG228" s="2246"/>
      <c r="DH228" s="2246"/>
      <c r="DI228" s="2246"/>
      <c r="DJ228" s="2246"/>
      <c r="DK228" s="2246"/>
      <c r="DL228" s="2246"/>
      <c r="DM228" s="2246"/>
      <c r="DN228" s="2246"/>
      <c r="DO228" s="2246"/>
    </row>
    <row r="229" spans="51:119" ht="24" thickBot="1">
      <c r="AY229" s="2143" t="s">
        <v>430</v>
      </c>
      <c r="AZ229" s="2071" t="s">
        <v>409</v>
      </c>
      <c r="BA229" s="2076">
        <v>9</v>
      </c>
      <c r="BB229" s="2052" t="s">
        <v>101</v>
      </c>
      <c r="BC229" s="2057">
        <v>43140</v>
      </c>
      <c r="BD229" s="2055">
        <v>15</v>
      </c>
      <c r="BE229" s="2052" t="s">
        <v>35</v>
      </c>
      <c r="BF229" s="2058">
        <v>295</v>
      </c>
      <c r="BG229" s="2077"/>
      <c r="BH229" s="2078">
        <v>43144</v>
      </c>
      <c r="BI229" s="2057">
        <v>43143</v>
      </c>
      <c r="BJ229" s="2052">
        <v>9944</v>
      </c>
      <c r="BK229" s="2055">
        <v>15000</v>
      </c>
      <c r="BL229" s="2055">
        <f t="shared" si="73"/>
        <v>0</v>
      </c>
      <c r="BM229" s="2056">
        <f t="shared" si="74"/>
        <v>4425</v>
      </c>
      <c r="BN229" s="2058">
        <f t="shared" si="75"/>
        <v>221.25</v>
      </c>
      <c r="BO229" s="2059" t="s">
        <v>8</v>
      </c>
      <c r="BP229" s="2024"/>
      <c r="BQ229" s="2023"/>
      <c r="BR229" s="3290" t="s">
        <v>4</v>
      </c>
      <c r="BS229" s="3291" t="s">
        <v>18</v>
      </c>
      <c r="BT229" s="3292" t="s">
        <v>19</v>
      </c>
      <c r="BU229" s="3292" t="s">
        <v>19</v>
      </c>
      <c r="BV229" s="3292" t="s">
        <v>20</v>
      </c>
      <c r="BW229" s="3292" t="s">
        <v>21</v>
      </c>
      <c r="BX229" s="3292" t="s">
        <v>22</v>
      </c>
      <c r="BY229" s="3292" t="s">
        <v>19</v>
      </c>
      <c r="BZ229" s="3292" t="s">
        <v>23</v>
      </c>
      <c r="CA229" s="3292" t="s">
        <v>23</v>
      </c>
      <c r="CB229" s="3292" t="s">
        <v>24</v>
      </c>
      <c r="CC229" s="3292" t="s">
        <v>20</v>
      </c>
      <c r="CD229" s="3292" t="s">
        <v>25</v>
      </c>
      <c r="CE229" s="3292" t="s">
        <v>0</v>
      </c>
      <c r="CF229" s="3292" t="s">
        <v>11</v>
      </c>
      <c r="CG229" s="3294" t="s">
        <v>26</v>
      </c>
      <c r="CI229" s="2314"/>
      <c r="CJ229" s="3137"/>
      <c r="CK229" s="2447"/>
      <c r="CL229" s="2447"/>
      <c r="CM229" s="2448"/>
      <c r="CN229" s="2447"/>
      <c r="CO229" s="2447"/>
      <c r="CP229" s="2449"/>
      <c r="CQ229" s="2450"/>
      <c r="CR229" s="2448"/>
      <c r="CS229" s="2447"/>
      <c r="CT229" s="2449"/>
      <c r="CU229" s="2452"/>
      <c r="CV229" s="3139">
        <f>SUM(CV223:CV228)</f>
        <v>39647.815999999999</v>
      </c>
      <c r="CW229" s="3140">
        <f>SUM(CW223:CW228)</f>
        <v>1982.3907999999999</v>
      </c>
      <c r="CX229" s="3454"/>
      <c r="CY229" s="2246"/>
      <c r="CZ229" s="2246"/>
      <c r="DA229" s="2360" t="s">
        <v>595</v>
      </c>
      <c r="DB229" s="2246"/>
      <c r="DC229" s="2246"/>
      <c r="DD229" s="2361" t="s">
        <v>441</v>
      </c>
      <c r="DE229" s="2246"/>
      <c r="DF229" s="2246"/>
      <c r="DG229" s="2246"/>
      <c r="DH229" s="2246"/>
      <c r="DI229" s="2246"/>
      <c r="DJ229" s="2246"/>
      <c r="DK229" s="2246"/>
      <c r="DL229" s="2361"/>
      <c r="DM229" s="2246"/>
      <c r="DN229" s="2246"/>
      <c r="DO229" s="2246"/>
    </row>
    <row r="230" spans="51:119">
      <c r="AY230" s="2123" t="s">
        <v>430</v>
      </c>
      <c r="AZ230" s="2071" t="s">
        <v>409</v>
      </c>
      <c r="BA230" s="2076">
        <v>10</v>
      </c>
      <c r="BB230" s="2052" t="s">
        <v>101</v>
      </c>
      <c r="BC230" s="2057">
        <v>43140</v>
      </c>
      <c r="BD230" s="2055">
        <v>135</v>
      </c>
      <c r="BE230" s="2052" t="s">
        <v>35</v>
      </c>
      <c r="BF230" s="2058">
        <v>295</v>
      </c>
      <c r="BG230" s="2077"/>
      <c r="BH230" s="2078">
        <v>43154</v>
      </c>
      <c r="BI230" s="2057">
        <v>43154</v>
      </c>
      <c r="BJ230" s="2052">
        <v>2808</v>
      </c>
      <c r="BK230" s="2055">
        <v>135000</v>
      </c>
      <c r="BL230" s="2055">
        <f t="shared" si="73"/>
        <v>0</v>
      </c>
      <c r="BM230" s="2056">
        <f t="shared" si="74"/>
        <v>39825</v>
      </c>
      <c r="BN230" s="2058">
        <f t="shared" si="75"/>
        <v>1991.25</v>
      </c>
      <c r="BO230" s="2059" t="s">
        <v>8</v>
      </c>
      <c r="BP230" s="2024"/>
      <c r="BQ230" s="2023"/>
      <c r="BR230" s="3295"/>
      <c r="BS230" s="3296"/>
      <c r="BT230" s="3292" t="s">
        <v>3</v>
      </c>
      <c r="BU230" s="3292" t="s">
        <v>18</v>
      </c>
      <c r="BV230" s="3292"/>
      <c r="BW230" s="3297"/>
      <c r="BX230" s="3292" t="s">
        <v>21</v>
      </c>
      <c r="BY230" s="3292" t="s">
        <v>3</v>
      </c>
      <c r="BZ230" s="3292" t="s">
        <v>27</v>
      </c>
      <c r="CA230" s="3292" t="s">
        <v>28</v>
      </c>
      <c r="CB230" s="3297"/>
      <c r="CC230" s="3297"/>
      <c r="CD230" s="3297"/>
      <c r="CE230" s="3297"/>
      <c r="CF230" s="3292" t="s">
        <v>30</v>
      </c>
      <c r="CG230" s="3294"/>
      <c r="CI230" s="2246"/>
      <c r="CJ230" s="2246"/>
      <c r="CK230" s="2246"/>
      <c r="CL230" s="2246"/>
      <c r="CM230" s="2246"/>
      <c r="CN230" s="2246"/>
      <c r="CO230" s="2246"/>
      <c r="CP230" s="2246"/>
      <c r="CQ230" s="2246"/>
      <c r="CR230" s="2246"/>
      <c r="CS230" s="2246"/>
      <c r="CT230" s="2246"/>
      <c r="CU230" s="2246"/>
      <c r="CV230" s="2246"/>
      <c r="CW230" s="2246"/>
      <c r="CX230" s="3085"/>
      <c r="CY230" s="2246"/>
      <c r="CZ230" s="2246"/>
      <c r="DA230" s="3028"/>
      <c r="DB230" s="2363"/>
      <c r="DC230" s="2364" t="s">
        <v>14</v>
      </c>
      <c r="DD230" s="2364" t="s">
        <v>12</v>
      </c>
      <c r="DE230" s="2364"/>
      <c r="DF230" s="2365"/>
      <c r="DG230" s="2364" t="s">
        <v>15</v>
      </c>
      <c r="DH230" s="2364" t="s">
        <v>12</v>
      </c>
      <c r="DI230" s="2364" t="s">
        <v>12</v>
      </c>
      <c r="DJ230" s="2365"/>
      <c r="DK230" s="2365"/>
      <c r="DL230" s="2365"/>
      <c r="DM230" s="2365"/>
      <c r="DN230" s="2364" t="s">
        <v>17</v>
      </c>
      <c r="DO230" s="2366"/>
    </row>
    <row r="231" spans="51:119" ht="18.600000000000001" thickBot="1">
      <c r="AY231" s="2143" t="s">
        <v>493</v>
      </c>
      <c r="AZ231" s="2039" t="s">
        <v>495</v>
      </c>
      <c r="BA231" s="2038">
        <v>23</v>
      </c>
      <c r="BB231" s="2039">
        <v>19751</v>
      </c>
      <c r="BC231" s="2040">
        <v>43122</v>
      </c>
      <c r="BD231" s="2041">
        <v>45</v>
      </c>
      <c r="BE231" s="2039" t="s">
        <v>35</v>
      </c>
      <c r="BF231" s="2042">
        <v>424</v>
      </c>
      <c r="BG231" s="2039">
        <v>1010506</v>
      </c>
      <c r="BH231" s="2044">
        <v>43150</v>
      </c>
      <c r="BI231" s="2040">
        <v>43154</v>
      </c>
      <c r="BJ231" s="2039">
        <v>9972</v>
      </c>
      <c r="BK231" s="2041">
        <v>45000</v>
      </c>
      <c r="BL231" s="2041">
        <f t="shared" si="73"/>
        <v>0</v>
      </c>
      <c r="BM231" s="2045">
        <f t="shared" si="74"/>
        <v>19080</v>
      </c>
      <c r="BN231" s="2042">
        <f t="shared" si="75"/>
        <v>954</v>
      </c>
      <c r="BO231" s="2059" t="s">
        <v>8</v>
      </c>
      <c r="BP231" s="2024"/>
      <c r="BQ231" s="2026"/>
      <c r="BR231" s="2914"/>
      <c r="BS231" s="2690"/>
      <c r="BT231" s="2140"/>
      <c r="BU231" s="2141"/>
      <c r="BV231" s="2140"/>
      <c r="BW231" s="2141"/>
      <c r="BX231" s="2140"/>
      <c r="BY231" s="2141"/>
      <c r="BZ231" s="2141"/>
      <c r="CA231" s="2141"/>
      <c r="CB231" s="2141"/>
      <c r="CC231" s="2141"/>
      <c r="CD231" s="2141"/>
      <c r="CE231" s="2141"/>
      <c r="CF231" s="2141"/>
      <c r="CG231" s="2142"/>
      <c r="CI231" s="2250" t="s">
        <v>745</v>
      </c>
      <c r="CJ231" s="2246"/>
      <c r="CK231" s="2246"/>
      <c r="CL231" s="2246"/>
      <c r="CM231" s="2246"/>
      <c r="CN231" s="2246"/>
      <c r="CO231" s="2246"/>
      <c r="CP231" s="2246"/>
      <c r="CQ231" s="2246"/>
      <c r="CR231" s="2246"/>
      <c r="CS231" s="2246"/>
      <c r="CT231" s="2246"/>
      <c r="CU231" s="2246"/>
      <c r="CV231" s="2246"/>
      <c r="CW231" s="2246"/>
      <c r="CX231" s="3085"/>
      <c r="CY231" s="2246"/>
      <c r="CZ231" s="2246"/>
      <c r="DA231" s="3029" t="s">
        <v>4</v>
      </c>
      <c r="DB231" s="2368" t="s">
        <v>18</v>
      </c>
      <c r="DC231" s="2256" t="s">
        <v>19</v>
      </c>
      <c r="DD231" s="2256" t="s">
        <v>19</v>
      </c>
      <c r="DE231" s="2256" t="s">
        <v>20</v>
      </c>
      <c r="DF231" s="2256" t="s">
        <v>21</v>
      </c>
      <c r="DG231" s="2256" t="s">
        <v>22</v>
      </c>
      <c r="DH231" s="2256" t="s">
        <v>23</v>
      </c>
      <c r="DI231" s="2256" t="s">
        <v>23</v>
      </c>
      <c r="DJ231" s="2256" t="s">
        <v>24</v>
      </c>
      <c r="DK231" s="2256" t="s">
        <v>20</v>
      </c>
      <c r="DL231" s="2256" t="s">
        <v>25</v>
      </c>
      <c r="DM231" s="2256" t="s">
        <v>0</v>
      </c>
      <c r="DN231" s="2256" t="s">
        <v>11</v>
      </c>
      <c r="DO231" s="2369" t="s">
        <v>26</v>
      </c>
    </row>
    <row r="232" spans="51:119" ht="15" thickBot="1">
      <c r="AY232" s="2143" t="s">
        <v>493</v>
      </c>
      <c r="AZ232" s="2039" t="s">
        <v>436</v>
      </c>
      <c r="BA232" s="2076">
        <v>24</v>
      </c>
      <c r="BB232" s="2039">
        <v>19751</v>
      </c>
      <c r="BC232" s="2040">
        <v>43122</v>
      </c>
      <c r="BD232" s="2055">
        <v>100</v>
      </c>
      <c r="BE232" s="2052" t="s">
        <v>35</v>
      </c>
      <c r="BF232" s="2058">
        <v>275</v>
      </c>
      <c r="BG232" s="2052">
        <v>1010505</v>
      </c>
      <c r="BH232" s="2078">
        <v>43150</v>
      </c>
      <c r="BI232" s="2057">
        <v>43154</v>
      </c>
      <c r="BJ232" s="2052">
        <v>9972</v>
      </c>
      <c r="BK232" s="2055">
        <v>100000</v>
      </c>
      <c r="BL232" s="2055">
        <f t="shared" si="73"/>
        <v>0</v>
      </c>
      <c r="BM232" s="2056">
        <f t="shared" si="74"/>
        <v>27500</v>
      </c>
      <c r="BN232" s="2058">
        <f t="shared" si="75"/>
        <v>1375</v>
      </c>
      <c r="BO232" s="2059" t="s">
        <v>8</v>
      </c>
      <c r="BP232" s="2024"/>
      <c r="BQ232" s="2941"/>
      <c r="BR232" s="2069" t="s">
        <v>954</v>
      </c>
      <c r="BS232" s="2069">
        <v>1</v>
      </c>
      <c r="BT232" s="2071" t="s">
        <v>36</v>
      </c>
      <c r="BU232" s="2072">
        <v>43392</v>
      </c>
      <c r="BV232" s="2071">
        <v>60</v>
      </c>
      <c r="BW232" s="2039" t="s">
        <v>35</v>
      </c>
      <c r="BX232" s="2042">
        <v>315</v>
      </c>
      <c r="BY232" s="2071" t="s">
        <v>78</v>
      </c>
      <c r="BZ232" s="2148">
        <v>43516</v>
      </c>
      <c r="CA232" s="2040">
        <v>43516</v>
      </c>
      <c r="CB232" s="2039">
        <v>10925</v>
      </c>
      <c r="CC232" s="2041">
        <v>20000</v>
      </c>
      <c r="CD232" s="2041">
        <f>(CC232-BV232*1000)</f>
        <v>-40000</v>
      </c>
      <c r="CE232" s="2045">
        <f>(CC232*BX232/1000)</f>
        <v>6300</v>
      </c>
      <c r="CF232" s="2042">
        <f>(CE232*0.05)</f>
        <v>315</v>
      </c>
      <c r="CG232" s="2232"/>
      <c r="CI232" s="2251"/>
      <c r="CJ232" s="2252"/>
      <c r="CK232" s="2252"/>
      <c r="CL232" s="2253" t="s">
        <v>14</v>
      </c>
      <c r="CM232" s="2253" t="s">
        <v>12</v>
      </c>
      <c r="CN232" s="2253"/>
      <c r="CO232" s="2252"/>
      <c r="CP232" s="2253" t="s">
        <v>15</v>
      </c>
      <c r="CQ232" s="2253" t="s">
        <v>12</v>
      </c>
      <c r="CR232" s="2253" t="s">
        <v>12</v>
      </c>
      <c r="CS232" s="2252"/>
      <c r="CT232" s="2252"/>
      <c r="CU232" s="2252"/>
      <c r="CV232" s="2252"/>
      <c r="CW232" s="2253" t="s">
        <v>17</v>
      </c>
      <c r="CX232" s="3455"/>
      <c r="CY232" s="2246"/>
      <c r="CZ232" s="2246"/>
      <c r="DA232" s="3030"/>
      <c r="DB232" s="2371"/>
      <c r="DC232" s="2256" t="s">
        <v>3</v>
      </c>
      <c r="DD232" s="2256" t="s">
        <v>18</v>
      </c>
      <c r="DE232" s="2256"/>
      <c r="DF232" s="2372"/>
      <c r="DG232" s="2256" t="s">
        <v>21</v>
      </c>
      <c r="DH232" s="2256" t="s">
        <v>27</v>
      </c>
      <c r="DI232" s="2256" t="s">
        <v>28</v>
      </c>
      <c r="DJ232" s="2372"/>
      <c r="DK232" s="2372"/>
      <c r="DL232" s="2372"/>
      <c r="DM232" s="2372"/>
      <c r="DN232" s="2256" t="s">
        <v>30</v>
      </c>
      <c r="DO232" s="2369"/>
    </row>
    <row r="233" spans="51:119">
      <c r="AY233" s="2149"/>
      <c r="AZ233" s="2091"/>
      <c r="BA233" s="2091"/>
      <c r="BB233" s="2091"/>
      <c r="BC233" s="2091"/>
      <c r="BD233" s="2091"/>
      <c r="BE233" s="2091"/>
      <c r="BF233" s="2091"/>
      <c r="BG233" s="2091"/>
      <c r="BH233" s="2873"/>
      <c r="BI233" s="2091"/>
      <c r="BJ233" s="2091"/>
      <c r="BK233" s="2091"/>
      <c r="BL233" s="2091"/>
      <c r="BM233" s="2091"/>
      <c r="BN233" s="2091"/>
      <c r="BO233" s="2150"/>
      <c r="BP233" s="2024"/>
      <c r="BQ233" s="2837"/>
      <c r="BR233" s="2069" t="s">
        <v>954</v>
      </c>
      <c r="BS233" s="2069">
        <v>1</v>
      </c>
      <c r="BT233" s="2071" t="s">
        <v>36</v>
      </c>
      <c r="BU233" s="2072">
        <v>43392</v>
      </c>
      <c r="BV233" s="2071">
        <v>40</v>
      </c>
      <c r="BW233" s="2039" t="s">
        <v>35</v>
      </c>
      <c r="BX233" s="2042">
        <v>315</v>
      </c>
      <c r="BY233" s="2071" t="s">
        <v>78</v>
      </c>
      <c r="BZ233" s="2148">
        <v>43544</v>
      </c>
      <c r="CA233" s="2040">
        <v>43516</v>
      </c>
      <c r="CB233" s="2039">
        <v>10926</v>
      </c>
      <c r="CC233" s="2041">
        <v>40000</v>
      </c>
      <c r="CD233" s="2041">
        <f>(CC233-BV233*1000)</f>
        <v>0</v>
      </c>
      <c r="CE233" s="2045">
        <f>(CC233*BX233/1000)</f>
        <v>12600</v>
      </c>
      <c r="CF233" s="2042">
        <f>(CE233*0.05)</f>
        <v>630</v>
      </c>
      <c r="CG233" s="3226"/>
      <c r="CI233" s="2255" t="s">
        <v>3</v>
      </c>
      <c r="CJ233" s="2256" t="s">
        <v>4</v>
      </c>
      <c r="CK233" s="3947" t="s">
        <v>967</v>
      </c>
      <c r="CL233" s="2257" t="s">
        <v>19</v>
      </c>
      <c r="CM233" s="2257" t="s">
        <v>19</v>
      </c>
      <c r="CN233" s="2257" t="s">
        <v>20</v>
      </c>
      <c r="CO233" s="2257" t="s">
        <v>21</v>
      </c>
      <c r="CP233" s="2257" t="s">
        <v>22</v>
      </c>
      <c r="CQ233" s="2257" t="s">
        <v>23</v>
      </c>
      <c r="CR233" s="2257" t="s">
        <v>23</v>
      </c>
      <c r="CS233" s="2257" t="s">
        <v>24</v>
      </c>
      <c r="CT233" s="2257" t="s">
        <v>20</v>
      </c>
      <c r="CU233" s="2257" t="s">
        <v>25</v>
      </c>
      <c r="CV233" s="2257" t="s">
        <v>0</v>
      </c>
      <c r="CW233" s="2257" t="s">
        <v>11</v>
      </c>
      <c r="CX233" s="3456" t="s">
        <v>26</v>
      </c>
      <c r="CY233" s="2246"/>
      <c r="CZ233" s="2246"/>
      <c r="DA233" s="3994" t="s">
        <v>452</v>
      </c>
      <c r="DB233" s="2458">
        <v>1</v>
      </c>
      <c r="DC233" s="2458" t="s">
        <v>101</v>
      </c>
      <c r="DD233" s="2459">
        <v>42940</v>
      </c>
      <c r="DE233" s="2458">
        <v>5</v>
      </c>
      <c r="DF233" s="2460" t="s">
        <v>544</v>
      </c>
      <c r="DG233" s="2461">
        <v>70</v>
      </c>
      <c r="DH233" s="2462">
        <v>42947</v>
      </c>
      <c r="DI233" s="2463">
        <v>42947</v>
      </c>
      <c r="DJ233" s="2460" t="s">
        <v>78</v>
      </c>
      <c r="DK233" s="2461">
        <v>5</v>
      </c>
      <c r="DL233" s="2464">
        <f>(DK233-DE233*1)</f>
        <v>0</v>
      </c>
      <c r="DM233" s="2465">
        <f>(DK233*DG233)</f>
        <v>350</v>
      </c>
      <c r="DN233" s="2461">
        <f>(DM233*0.05)</f>
        <v>17.5</v>
      </c>
      <c r="DO233" s="2466"/>
    </row>
    <row r="234" spans="51:119" ht="15" thickBot="1">
      <c r="AY234" s="2082"/>
      <c r="AZ234" s="2083"/>
      <c r="BA234" s="2083"/>
      <c r="BB234" s="2083"/>
      <c r="BC234" s="2083"/>
      <c r="BD234" s="2084"/>
      <c r="BE234" s="2085"/>
      <c r="BF234" s="2085"/>
      <c r="BG234" s="2085"/>
      <c r="BH234" s="2089"/>
      <c r="BI234" s="2085"/>
      <c r="BJ234" s="2086"/>
      <c r="BK234" s="2087"/>
      <c r="BL234" s="2085"/>
      <c r="BM234" s="2088">
        <f>SUM(BM221:BM233)</f>
        <v>171919</v>
      </c>
      <c r="BN234" s="2088">
        <f>SUM(BN221:BN233)</f>
        <v>8299.1299999999992</v>
      </c>
      <c r="BO234" s="2090"/>
      <c r="BP234" s="2024"/>
      <c r="BQ234" s="2837"/>
      <c r="BR234" s="2069" t="s">
        <v>954</v>
      </c>
      <c r="BS234" s="3387">
        <v>2</v>
      </c>
      <c r="BT234" s="3388" t="s">
        <v>36</v>
      </c>
      <c r="BU234" s="3389">
        <v>43392</v>
      </c>
      <c r="BV234" s="3388">
        <v>75</v>
      </c>
      <c r="BW234" s="3390" t="s">
        <v>35</v>
      </c>
      <c r="BX234" s="3391">
        <v>315</v>
      </c>
      <c r="BY234" s="3388" t="s">
        <v>78</v>
      </c>
      <c r="BZ234" s="3392">
        <v>43544</v>
      </c>
      <c r="CA234" s="3393">
        <v>43544</v>
      </c>
      <c r="CB234" s="3390"/>
      <c r="CC234" s="3394">
        <v>75000</v>
      </c>
      <c r="CD234" s="3394">
        <f>(CC234-BV234*1000)</f>
        <v>0</v>
      </c>
      <c r="CE234" s="3395">
        <f>(CC234*BX234/1000)</f>
        <v>23625</v>
      </c>
      <c r="CF234" s="3391">
        <f>(CE234*0.05)</f>
        <v>1181.25</v>
      </c>
      <c r="CG234" s="3413" t="s">
        <v>88</v>
      </c>
      <c r="CI234" s="2258"/>
      <c r="CJ234" s="2259"/>
      <c r="CK234" s="2259"/>
      <c r="CL234" s="2260" t="s">
        <v>3</v>
      </c>
      <c r="CM234" s="2260" t="s">
        <v>18</v>
      </c>
      <c r="CN234" s="2260"/>
      <c r="CO234" s="2259"/>
      <c r="CP234" s="2260" t="s">
        <v>21</v>
      </c>
      <c r="CQ234" s="2260" t="s">
        <v>27</v>
      </c>
      <c r="CR234" s="2260" t="s">
        <v>28</v>
      </c>
      <c r="CS234" s="2259"/>
      <c r="CT234" s="2259"/>
      <c r="CU234" s="2259"/>
      <c r="CV234" s="2259"/>
      <c r="CW234" s="2260" t="s">
        <v>30</v>
      </c>
      <c r="CX234" s="3456"/>
      <c r="CY234" s="2246"/>
      <c r="CZ234" s="2246"/>
      <c r="DA234" s="3995"/>
      <c r="DB234" s="2439"/>
      <c r="DC234" s="2439"/>
      <c r="DD234" s="2440"/>
      <c r="DE234" s="2439"/>
      <c r="DF234" s="2275"/>
      <c r="DG234" s="2347"/>
      <c r="DH234" s="2468"/>
      <c r="DI234" s="2341"/>
      <c r="DJ234" s="2275"/>
      <c r="DK234" s="2469"/>
      <c r="DL234" s="2469"/>
      <c r="DM234" s="2348"/>
      <c r="DN234" s="2347"/>
      <c r="DO234" s="2470"/>
    </row>
    <row r="235" spans="51:119">
      <c r="AY235" s="2024"/>
      <c r="AZ235" s="2024"/>
      <c r="BA235" s="2024"/>
      <c r="BB235" s="2024"/>
      <c r="BC235" s="2024"/>
      <c r="BD235" s="2024"/>
      <c r="BE235" s="2024"/>
      <c r="BF235" s="2024"/>
      <c r="BG235" s="2024"/>
      <c r="BH235" s="3602"/>
      <c r="BI235" s="2024"/>
      <c r="BJ235" s="2024"/>
      <c r="BK235" s="2024"/>
      <c r="BL235" s="2024"/>
      <c r="BM235" s="2024"/>
      <c r="BN235" s="2024"/>
      <c r="BO235" s="2024"/>
      <c r="BP235" s="2024"/>
      <c r="BQ235" s="2837"/>
      <c r="BR235" s="2069" t="s">
        <v>954</v>
      </c>
      <c r="BS235" s="2069">
        <v>3</v>
      </c>
      <c r="BT235" s="2071" t="s">
        <v>36</v>
      </c>
      <c r="BU235" s="2072">
        <v>43937</v>
      </c>
      <c r="BV235" s="2071">
        <v>35</v>
      </c>
      <c r="BW235" s="2039" t="s">
        <v>35</v>
      </c>
      <c r="BX235" s="2042">
        <v>315</v>
      </c>
      <c r="BY235" s="2071" t="s">
        <v>78</v>
      </c>
      <c r="BZ235" s="2148">
        <v>43964</v>
      </c>
      <c r="CA235" s="2040">
        <v>43956</v>
      </c>
      <c r="CB235" s="2039">
        <v>13040</v>
      </c>
      <c r="CC235" s="2041">
        <v>35000</v>
      </c>
      <c r="CD235" s="2041">
        <f>(CC235-BV235*1000)</f>
        <v>0</v>
      </c>
      <c r="CE235" s="2045">
        <f>(CC235*BX235/1000)</f>
        <v>11025</v>
      </c>
      <c r="CF235" s="2042">
        <f>(CE235*0.05)</f>
        <v>551.25</v>
      </c>
      <c r="CG235" s="2234"/>
      <c r="CI235" s="2467" t="s">
        <v>726</v>
      </c>
      <c r="CJ235" s="2275" t="s">
        <v>727</v>
      </c>
      <c r="CK235" s="2438">
        <v>6</v>
      </c>
      <c r="CL235" s="2285">
        <v>81044</v>
      </c>
      <c r="CM235" s="2287">
        <v>43413</v>
      </c>
      <c r="CN235" s="3054">
        <v>500</v>
      </c>
      <c r="CO235" s="2285" t="s">
        <v>96</v>
      </c>
      <c r="CP235" s="2280">
        <v>10.8</v>
      </c>
      <c r="CQ235" s="2344">
        <v>43448</v>
      </c>
      <c r="CR235" s="2287">
        <v>43448</v>
      </c>
      <c r="CS235" s="2345">
        <v>53415</v>
      </c>
      <c r="CT235" s="2280">
        <v>506.84</v>
      </c>
      <c r="CU235" s="2280">
        <f>(CT235-CN235)</f>
        <v>6.839999999999975</v>
      </c>
      <c r="CV235" s="2281">
        <f>(CT235*CP235)</f>
        <v>5473.8720000000003</v>
      </c>
      <c r="CW235" s="2280">
        <f>(CV235*0.05)</f>
        <v>273.6936</v>
      </c>
      <c r="CX235" s="3457"/>
      <c r="CY235" s="2246"/>
      <c r="CZ235" s="2246"/>
      <c r="DA235" s="3995"/>
      <c r="DB235" s="2439"/>
      <c r="DC235" s="2439"/>
      <c r="DD235" s="2440"/>
      <c r="DE235" s="2439"/>
      <c r="DF235" s="2275"/>
      <c r="DG235" s="2347"/>
      <c r="DH235" s="2468"/>
      <c r="DI235" s="2341"/>
      <c r="DJ235" s="2275"/>
      <c r="DK235" s="2469"/>
      <c r="DL235" s="2469"/>
      <c r="DM235" s="2348"/>
      <c r="DN235" s="2347"/>
      <c r="DO235" s="2471"/>
    </row>
    <row r="236" spans="51:119" ht="18.600000000000001" thickBot="1">
      <c r="AY236" s="2028" t="s">
        <v>665</v>
      </c>
      <c r="AZ236" s="2024"/>
      <c r="BA236" s="2024"/>
      <c r="BB236" s="2024"/>
      <c r="BC236" s="2024"/>
      <c r="BD236" s="2024"/>
      <c r="BE236" s="2024"/>
      <c r="BF236" s="2024"/>
      <c r="BG236" s="2024"/>
      <c r="BH236" s="3602"/>
      <c r="BI236" s="2024"/>
      <c r="BJ236" s="2024"/>
      <c r="BK236" s="2024"/>
      <c r="BL236" s="2024"/>
      <c r="BM236" s="2024"/>
      <c r="BN236" s="2024"/>
      <c r="BO236" s="2029"/>
      <c r="BP236" s="2024"/>
      <c r="BQ236" s="2026"/>
      <c r="BR236" s="2917"/>
      <c r="BS236" s="2960"/>
      <c r="BT236" s="2235"/>
      <c r="BU236" s="2236"/>
      <c r="BV236" s="2237"/>
      <c r="BW236" s="2238"/>
      <c r="BX236" s="2239"/>
      <c r="BY236" s="2237"/>
      <c r="BZ236" s="2240"/>
      <c r="CA236" s="2241"/>
      <c r="CB236" s="2238"/>
      <c r="CC236" s="2242"/>
      <c r="CD236" s="2242"/>
      <c r="CE236" s="2243"/>
      <c r="CF236" s="2244"/>
      <c r="CG236" s="3279" t="s">
        <v>818</v>
      </c>
      <c r="CI236" s="2467"/>
      <c r="CJ236" s="2275"/>
      <c r="CK236" s="2438"/>
      <c r="CL236" s="2285"/>
      <c r="CM236" s="2287"/>
      <c r="CN236" s="3054"/>
      <c r="CO236" s="2285"/>
      <c r="CP236" s="2280"/>
      <c r="CQ236" s="2344"/>
      <c r="CR236" s="2287"/>
      <c r="CS236" s="2345"/>
      <c r="CT236" s="2280"/>
      <c r="CU236" s="2280"/>
      <c r="CV236" s="2281"/>
      <c r="CW236" s="2280"/>
      <c r="CX236" s="3136"/>
      <c r="CY236" s="2246"/>
      <c r="CZ236" s="2246"/>
      <c r="DA236" s="3982"/>
      <c r="DB236" s="2439"/>
      <c r="DC236" s="2290"/>
      <c r="DD236" s="2440"/>
      <c r="DE236" s="2439"/>
      <c r="DF236" s="2290"/>
      <c r="DG236" s="2441"/>
      <c r="DH236" s="2295"/>
      <c r="DI236" s="2297"/>
      <c r="DJ236" s="2290"/>
      <c r="DK236" s="2293"/>
      <c r="DL236" s="2293"/>
      <c r="DM236" s="2296"/>
      <c r="DN236" s="2294"/>
      <c r="DO236" s="2471"/>
    </row>
    <row r="237" spans="51:119" ht="15" thickBot="1">
      <c r="AY237" s="2905"/>
      <c r="AZ237" s="3909"/>
      <c r="BA237" s="3898"/>
      <c r="BB237" s="3899" t="s">
        <v>14</v>
      </c>
      <c r="BC237" s="3899" t="s">
        <v>12</v>
      </c>
      <c r="BD237" s="3899"/>
      <c r="BE237" s="3898"/>
      <c r="BF237" s="3899" t="s">
        <v>15</v>
      </c>
      <c r="BG237" s="3899" t="s">
        <v>16</v>
      </c>
      <c r="BH237" s="3899" t="s">
        <v>12</v>
      </c>
      <c r="BI237" s="3899" t="s">
        <v>12</v>
      </c>
      <c r="BJ237" s="3898"/>
      <c r="BK237" s="3898"/>
      <c r="BL237" s="3898"/>
      <c r="BM237" s="3898"/>
      <c r="BN237" s="3899" t="s">
        <v>17</v>
      </c>
      <c r="BO237" s="3899"/>
      <c r="BP237" s="2024"/>
      <c r="BQ237" s="2024"/>
      <c r="BR237" s="2024"/>
      <c r="BS237" s="2024"/>
      <c r="BT237" s="2024"/>
      <c r="BU237" s="2024"/>
      <c r="BV237" s="2024"/>
      <c r="BW237" s="2024"/>
      <c r="BX237" s="2024"/>
      <c r="BY237" s="2024"/>
      <c r="BZ237" s="2024"/>
      <c r="CA237" s="2024"/>
      <c r="CB237" s="2024"/>
      <c r="CC237" s="2024"/>
      <c r="CD237" s="2024"/>
      <c r="CE237" s="2024"/>
      <c r="CF237" s="2024"/>
      <c r="CG237" s="2024"/>
      <c r="CI237" s="2314"/>
      <c r="CJ237" s="2315"/>
      <c r="CK237" s="2315"/>
      <c r="CL237" s="2315"/>
      <c r="CM237" s="2315"/>
      <c r="CN237" s="2315"/>
      <c r="CO237" s="2315"/>
      <c r="CP237" s="2315"/>
      <c r="CQ237" s="2315"/>
      <c r="CR237" s="2315"/>
      <c r="CS237" s="2315"/>
      <c r="CT237" s="2315"/>
      <c r="CU237" s="2315"/>
      <c r="CV237" s="2686">
        <f>SUM(CV235:CV236)</f>
        <v>5473.8720000000003</v>
      </c>
      <c r="CW237" s="2686">
        <f>SUM(CW235:CW236)</f>
        <v>273.6936</v>
      </c>
      <c r="CX237" s="3454"/>
      <c r="CY237" s="2246"/>
      <c r="CZ237" s="2246"/>
      <c r="DA237" s="3996"/>
      <c r="DB237" s="2472"/>
      <c r="DC237" s="2473"/>
      <c r="DD237" s="2474"/>
      <c r="DE237" s="2472"/>
      <c r="DF237" s="2475"/>
      <c r="DG237" s="2476"/>
      <c r="DH237" s="2477"/>
      <c r="DI237" s="2478"/>
      <c r="DJ237" s="2475"/>
      <c r="DK237" s="2479"/>
      <c r="DL237" s="2479"/>
      <c r="DM237" s="2480"/>
      <c r="DN237" s="2481"/>
      <c r="DO237" s="2482"/>
    </row>
    <row r="238" spans="51:119" ht="24" thickBot="1">
      <c r="AY238" s="2906" t="s">
        <v>3</v>
      </c>
      <c r="AZ238" s="3291" t="s">
        <v>4</v>
      </c>
      <c r="BA238" s="3890" t="s">
        <v>18</v>
      </c>
      <c r="BB238" s="3890" t="s">
        <v>19</v>
      </c>
      <c r="BC238" s="3890" t="s">
        <v>19</v>
      </c>
      <c r="BD238" s="3890" t="s">
        <v>20</v>
      </c>
      <c r="BE238" s="3890" t="s">
        <v>21</v>
      </c>
      <c r="BF238" s="3890" t="s">
        <v>22</v>
      </c>
      <c r="BG238" s="3890" t="s">
        <v>19</v>
      </c>
      <c r="BH238" s="3890" t="s">
        <v>23</v>
      </c>
      <c r="BI238" s="3890" t="s">
        <v>23</v>
      </c>
      <c r="BJ238" s="3890" t="s">
        <v>24</v>
      </c>
      <c r="BK238" s="3890" t="s">
        <v>20</v>
      </c>
      <c r="BL238" s="3890" t="s">
        <v>25</v>
      </c>
      <c r="BM238" s="3890" t="s">
        <v>0</v>
      </c>
      <c r="BN238" s="3890" t="s">
        <v>11</v>
      </c>
      <c r="BO238" s="3890" t="s">
        <v>26</v>
      </c>
      <c r="BP238" s="2024"/>
      <c r="BQ238" s="2024"/>
      <c r="BR238" s="2153" t="s">
        <v>500</v>
      </c>
      <c r="BS238" s="2024" t="s">
        <v>501</v>
      </c>
      <c r="BT238" s="2024"/>
      <c r="BU238" s="2024"/>
      <c r="BV238" s="2154"/>
      <c r="BW238" s="2024"/>
      <c r="BX238" s="2024" t="s">
        <v>506</v>
      </c>
      <c r="BY238" s="2024"/>
      <c r="BZ238" s="2024"/>
      <c r="CA238" s="2024" t="s">
        <v>658</v>
      </c>
      <c r="CB238" s="2024"/>
      <c r="CC238" s="2024" t="s">
        <v>552</v>
      </c>
      <c r="CD238" s="2024"/>
      <c r="CE238" s="2024"/>
      <c r="CF238" s="2024"/>
      <c r="CG238" s="2024" t="s">
        <v>537</v>
      </c>
      <c r="CI238" s="2246"/>
      <c r="CJ238" s="2246"/>
      <c r="CK238" s="2246"/>
      <c r="CL238" s="2246"/>
      <c r="CM238" s="2246"/>
      <c r="CN238" s="2246"/>
      <c r="CO238" s="2246"/>
      <c r="CP238" s="2246"/>
      <c r="CQ238" s="2246"/>
      <c r="CR238" s="2246"/>
      <c r="CS238" s="2246"/>
      <c r="CT238" s="2246"/>
      <c r="CU238" s="2246"/>
      <c r="CV238" s="2246"/>
      <c r="CW238" s="2246"/>
      <c r="CX238" s="2246"/>
      <c r="CY238" s="2246"/>
      <c r="CZ238" s="2246"/>
      <c r="DA238" s="3996"/>
      <c r="DB238" s="2472"/>
      <c r="DC238" s="2473"/>
      <c r="DD238" s="2474"/>
      <c r="DE238" s="2472"/>
      <c r="DF238" s="2475"/>
      <c r="DG238" s="2476"/>
      <c r="DH238" s="2477"/>
      <c r="DI238" s="2478"/>
      <c r="DJ238" s="2475"/>
      <c r="DK238" s="2479"/>
      <c r="DL238" s="2479"/>
      <c r="DM238" s="2480"/>
      <c r="DN238" s="2481"/>
      <c r="DO238" s="2482"/>
    </row>
    <row r="239" spans="51:119" ht="18.600000000000001" thickBot="1">
      <c r="AY239" s="2953"/>
      <c r="AZ239" s="3912"/>
      <c r="BA239" s="3892"/>
      <c r="BB239" s="3893" t="s">
        <v>3</v>
      </c>
      <c r="BC239" s="3893" t="s">
        <v>18</v>
      </c>
      <c r="BD239" s="3893"/>
      <c r="BE239" s="3892"/>
      <c r="BF239" s="3893" t="s">
        <v>21</v>
      </c>
      <c r="BG239" s="3893" t="s">
        <v>3</v>
      </c>
      <c r="BH239" s="3893" t="s">
        <v>27</v>
      </c>
      <c r="BI239" s="3893" t="s">
        <v>28</v>
      </c>
      <c r="BJ239" s="3892"/>
      <c r="BK239" s="3892"/>
      <c r="BL239" s="3892"/>
      <c r="BM239" s="3892"/>
      <c r="BN239" s="3893" t="s">
        <v>30</v>
      </c>
      <c r="BO239" s="3890"/>
      <c r="BP239" s="2024"/>
      <c r="BQ239" s="2021"/>
      <c r="BR239" s="3284"/>
      <c r="BS239" s="3285"/>
      <c r="BT239" s="3286" t="s">
        <v>14</v>
      </c>
      <c r="BU239" s="3286" t="s">
        <v>12</v>
      </c>
      <c r="BV239" s="3286"/>
      <c r="BW239" s="3287"/>
      <c r="BX239" s="3286" t="s">
        <v>15</v>
      </c>
      <c r="BY239" s="3286" t="s">
        <v>16</v>
      </c>
      <c r="BZ239" s="3286" t="s">
        <v>12</v>
      </c>
      <c r="CA239" s="3286" t="s">
        <v>12</v>
      </c>
      <c r="CB239" s="3287"/>
      <c r="CC239" s="3287"/>
      <c r="CD239" s="3287"/>
      <c r="CE239" s="3287"/>
      <c r="CF239" s="3288" t="s">
        <v>17</v>
      </c>
      <c r="CG239" s="3289"/>
      <c r="CI239" s="2250" t="s">
        <v>765</v>
      </c>
      <c r="CJ239" s="2246"/>
      <c r="CK239" s="2246"/>
      <c r="CL239" s="2246"/>
      <c r="CM239" s="2246"/>
      <c r="CN239" s="2246"/>
      <c r="CO239" s="2246"/>
      <c r="CP239" s="2246"/>
      <c r="CQ239" s="2246"/>
      <c r="CR239" s="2246"/>
      <c r="CS239" s="2246"/>
      <c r="CT239" s="2246"/>
      <c r="CU239" s="2246"/>
      <c r="CV239" s="2246"/>
      <c r="CW239" s="2246"/>
      <c r="CX239" s="3085"/>
      <c r="CY239" s="2246"/>
      <c r="CZ239" s="2246"/>
      <c r="DA239" s="3996"/>
      <c r="DB239" s="2472"/>
      <c r="DC239" s="2473"/>
      <c r="DD239" s="2474"/>
      <c r="DE239" s="2472"/>
      <c r="DF239" s="2475"/>
      <c r="DG239" s="2476"/>
      <c r="DH239" s="2477"/>
      <c r="DI239" s="2478"/>
      <c r="DJ239" s="2475"/>
      <c r="DK239" s="2479"/>
      <c r="DL239" s="2479"/>
      <c r="DM239" s="2480"/>
      <c r="DN239" s="2481"/>
      <c r="DO239" s="2482"/>
    </row>
    <row r="240" spans="51:119">
      <c r="AY240" s="2095" t="s">
        <v>629</v>
      </c>
      <c r="AZ240" s="2658" t="s">
        <v>436</v>
      </c>
      <c r="BA240" s="2198">
        <v>24</v>
      </c>
      <c r="BB240" s="2122">
        <v>17761</v>
      </c>
      <c r="BC240" s="2174">
        <v>43153</v>
      </c>
      <c r="BD240" s="2172">
        <v>100</v>
      </c>
      <c r="BE240" s="2122" t="s">
        <v>35</v>
      </c>
      <c r="BF240" s="2175">
        <v>275</v>
      </c>
      <c r="BG240" s="2199">
        <v>101795</v>
      </c>
      <c r="BH240" s="2200">
        <v>43179</v>
      </c>
      <c r="BI240" s="2174">
        <v>43181</v>
      </c>
      <c r="BJ240" s="2122">
        <v>10066</v>
      </c>
      <c r="BK240" s="2172">
        <v>87000</v>
      </c>
      <c r="BL240" s="2172">
        <f t="shared" ref="BL240:BL247" si="76">(BK240-BD240*1000)</f>
        <v>-13000</v>
      </c>
      <c r="BM240" s="2173">
        <f t="shared" ref="BM240:BM247" si="77">(BK240*BF240/1000)</f>
        <v>23925</v>
      </c>
      <c r="BN240" s="2175">
        <f t="shared" ref="BN240:BN249" si="78">(BM240*0.05)</f>
        <v>1196.25</v>
      </c>
      <c r="BO240" s="3041" t="s">
        <v>8</v>
      </c>
      <c r="BP240" s="2024"/>
      <c r="BQ240" s="2023"/>
      <c r="BR240" s="3290" t="s">
        <v>4</v>
      </c>
      <c r="BS240" s="3291" t="s">
        <v>18</v>
      </c>
      <c r="BT240" s="3292" t="s">
        <v>19</v>
      </c>
      <c r="BU240" s="3292" t="s">
        <v>19</v>
      </c>
      <c r="BV240" s="3292" t="s">
        <v>20</v>
      </c>
      <c r="BW240" s="3292" t="s">
        <v>21</v>
      </c>
      <c r="BX240" s="3292" t="s">
        <v>22</v>
      </c>
      <c r="BY240" s="3292" t="s">
        <v>19</v>
      </c>
      <c r="BZ240" s="3292" t="s">
        <v>23</v>
      </c>
      <c r="CA240" s="3292" t="s">
        <v>23</v>
      </c>
      <c r="CB240" s="3292" t="s">
        <v>24</v>
      </c>
      <c r="CC240" s="3292" t="s">
        <v>20</v>
      </c>
      <c r="CD240" s="3292" t="s">
        <v>25</v>
      </c>
      <c r="CE240" s="3292" t="s">
        <v>0</v>
      </c>
      <c r="CF240" s="3293" t="s">
        <v>11</v>
      </c>
      <c r="CG240" s="3294" t="s">
        <v>26</v>
      </c>
      <c r="CI240" s="2251"/>
      <c r="CJ240" s="2252"/>
      <c r="CK240" s="2252"/>
      <c r="CL240" s="2253" t="s">
        <v>14</v>
      </c>
      <c r="CM240" s="2253" t="s">
        <v>12</v>
      </c>
      <c r="CN240" s="2253"/>
      <c r="CO240" s="2252"/>
      <c r="CP240" s="2253" t="s">
        <v>15</v>
      </c>
      <c r="CQ240" s="2253" t="s">
        <v>12</v>
      </c>
      <c r="CR240" s="2253" t="s">
        <v>12</v>
      </c>
      <c r="CS240" s="2252"/>
      <c r="CT240" s="2252"/>
      <c r="CU240" s="2252"/>
      <c r="CV240" s="2252"/>
      <c r="CW240" s="2253" t="s">
        <v>17</v>
      </c>
      <c r="CX240" s="3455"/>
      <c r="CY240" s="2246"/>
      <c r="CZ240" s="2246"/>
      <c r="DA240" s="3996"/>
      <c r="DB240" s="2472"/>
      <c r="DC240" s="2473"/>
      <c r="DD240" s="2474"/>
      <c r="DE240" s="2472"/>
      <c r="DF240" s="2475"/>
      <c r="DG240" s="2476"/>
      <c r="DH240" s="2477"/>
      <c r="DI240" s="2478"/>
      <c r="DJ240" s="2475"/>
      <c r="DK240" s="2479"/>
      <c r="DL240" s="2479"/>
      <c r="DM240" s="2480"/>
      <c r="DN240" s="2481"/>
      <c r="DO240" s="2482"/>
    </row>
    <row r="241" spans="51:119">
      <c r="AY241" s="2023"/>
      <c r="AZ241" s="2992"/>
      <c r="BA241" s="2228"/>
      <c r="BB241" s="2228"/>
      <c r="BC241" s="2228"/>
      <c r="BD241" s="2071">
        <v>13</v>
      </c>
      <c r="BE241" s="2039" t="s">
        <v>35</v>
      </c>
      <c r="BF241" s="2042">
        <v>275</v>
      </c>
      <c r="BG241" s="2043">
        <v>101795</v>
      </c>
      <c r="BH241" s="2044">
        <v>43179</v>
      </c>
      <c r="BI241" s="2040">
        <v>43188</v>
      </c>
      <c r="BJ241" s="2039">
        <v>10071</v>
      </c>
      <c r="BK241" s="2041">
        <v>13000</v>
      </c>
      <c r="BL241" s="2041">
        <f t="shared" si="76"/>
        <v>0</v>
      </c>
      <c r="BM241" s="2045">
        <f t="shared" si="77"/>
        <v>3575</v>
      </c>
      <c r="BN241" s="2042">
        <f t="shared" si="78"/>
        <v>178.75</v>
      </c>
      <c r="BO241" s="3040" t="s">
        <v>8</v>
      </c>
      <c r="BP241" s="2024"/>
      <c r="BQ241" s="2023"/>
      <c r="BR241" s="3295"/>
      <c r="BS241" s="3296"/>
      <c r="BT241" s="3292" t="s">
        <v>3</v>
      </c>
      <c r="BU241" s="3292" t="s">
        <v>18</v>
      </c>
      <c r="BV241" s="3292"/>
      <c r="BW241" s="3297"/>
      <c r="BX241" s="3292" t="s">
        <v>21</v>
      </c>
      <c r="BY241" s="3292" t="s">
        <v>3</v>
      </c>
      <c r="BZ241" s="3292" t="s">
        <v>27</v>
      </c>
      <c r="CA241" s="3292" t="s">
        <v>28</v>
      </c>
      <c r="CB241" s="3297"/>
      <c r="CC241" s="3297"/>
      <c r="CD241" s="3297"/>
      <c r="CE241" s="3297"/>
      <c r="CF241" s="3293" t="s">
        <v>30</v>
      </c>
      <c r="CG241" s="3294"/>
      <c r="CI241" s="2255" t="s">
        <v>3</v>
      </c>
      <c r="CJ241" s="2256" t="s">
        <v>4</v>
      </c>
      <c r="CK241" s="3947" t="s">
        <v>967</v>
      </c>
      <c r="CL241" s="2257" t="s">
        <v>19</v>
      </c>
      <c r="CM241" s="2257" t="s">
        <v>19</v>
      </c>
      <c r="CN241" s="2257" t="s">
        <v>20</v>
      </c>
      <c r="CO241" s="2257" t="s">
        <v>21</v>
      </c>
      <c r="CP241" s="2257" t="s">
        <v>22</v>
      </c>
      <c r="CQ241" s="2257" t="s">
        <v>23</v>
      </c>
      <c r="CR241" s="2257" t="s">
        <v>23</v>
      </c>
      <c r="CS241" s="2257" t="s">
        <v>24</v>
      </c>
      <c r="CT241" s="2257" t="s">
        <v>20</v>
      </c>
      <c r="CU241" s="2257" t="s">
        <v>25</v>
      </c>
      <c r="CV241" s="2257" t="s">
        <v>0</v>
      </c>
      <c r="CW241" s="2257" t="s">
        <v>11</v>
      </c>
      <c r="CX241" s="3456" t="s">
        <v>26</v>
      </c>
      <c r="CY241" s="2246"/>
      <c r="CZ241" s="2246"/>
      <c r="DA241" s="3982"/>
      <c r="DB241" s="2439"/>
      <c r="DC241" s="2290"/>
      <c r="DD241" s="2440"/>
      <c r="DE241" s="2439"/>
      <c r="DF241" s="2291"/>
      <c r="DG241" s="2347"/>
      <c r="DH241" s="2483"/>
      <c r="DI241" s="2292"/>
      <c r="DJ241" s="2291"/>
      <c r="DK241" s="2293"/>
      <c r="DL241" s="2293"/>
      <c r="DM241" s="2296"/>
      <c r="DN241" s="2294"/>
      <c r="DO241" s="2484"/>
    </row>
    <row r="242" spans="51:119" ht="15" thickBot="1">
      <c r="AY242" s="2047" t="s">
        <v>589</v>
      </c>
      <c r="AZ242" s="2071" t="s">
        <v>698</v>
      </c>
      <c r="BA242" s="2809">
        <v>20</v>
      </c>
      <c r="BB242" s="2071" t="s">
        <v>101</v>
      </c>
      <c r="BC242" s="2072">
        <v>43159</v>
      </c>
      <c r="BD242" s="2071">
        <v>10</v>
      </c>
      <c r="BE242" s="2039" t="s">
        <v>35</v>
      </c>
      <c r="BF242" s="2073">
        <v>300</v>
      </c>
      <c r="BG242" s="2071" t="s">
        <v>78</v>
      </c>
      <c r="BH242" s="3509">
        <v>43165</v>
      </c>
      <c r="BI242" s="2072">
        <v>43179</v>
      </c>
      <c r="BJ242" s="2071">
        <v>10055</v>
      </c>
      <c r="BK242" s="2041">
        <v>10000</v>
      </c>
      <c r="BL242" s="2041">
        <f t="shared" si="76"/>
        <v>0</v>
      </c>
      <c r="BM242" s="2045">
        <f t="shared" si="77"/>
        <v>3000</v>
      </c>
      <c r="BN242" s="2042">
        <f t="shared" si="78"/>
        <v>150</v>
      </c>
      <c r="BO242" s="3040" t="s">
        <v>8</v>
      </c>
      <c r="BP242" s="2024"/>
      <c r="BQ242" s="2026"/>
      <c r="BR242" s="2914"/>
      <c r="BS242" s="2139"/>
      <c r="BT242" s="2140"/>
      <c r="BU242" s="2141"/>
      <c r="BV242" s="2140"/>
      <c r="BW242" s="2141"/>
      <c r="BX242" s="2140"/>
      <c r="BY242" s="2141"/>
      <c r="BZ242" s="2141"/>
      <c r="CA242" s="2141"/>
      <c r="CB242" s="2141"/>
      <c r="CC242" s="2141"/>
      <c r="CD242" s="2141"/>
      <c r="CE242" s="2141"/>
      <c r="CF242" s="2141"/>
      <c r="CG242" s="2142"/>
      <c r="CI242" s="2258"/>
      <c r="CJ242" s="2259"/>
      <c r="CK242" s="2259"/>
      <c r="CL242" s="2260" t="s">
        <v>3</v>
      </c>
      <c r="CM242" s="2260" t="s">
        <v>18</v>
      </c>
      <c r="CN242" s="2260"/>
      <c r="CO242" s="2259"/>
      <c r="CP242" s="2260" t="s">
        <v>21</v>
      </c>
      <c r="CQ242" s="2260" t="s">
        <v>27</v>
      </c>
      <c r="CR242" s="2260" t="s">
        <v>28</v>
      </c>
      <c r="CS242" s="2259"/>
      <c r="CT242" s="2259"/>
      <c r="CU242" s="2259"/>
      <c r="CV242" s="2259"/>
      <c r="CW242" s="2260" t="s">
        <v>30</v>
      </c>
      <c r="CX242" s="3456"/>
      <c r="CY242" s="2246"/>
      <c r="CZ242" s="2246"/>
      <c r="DA242" s="3432"/>
      <c r="DB242" s="2315"/>
      <c r="DC242" s="2315"/>
      <c r="DD242" s="2315"/>
      <c r="DE242" s="2315"/>
      <c r="DF242" s="2315"/>
      <c r="DG242" s="2315"/>
      <c r="DH242" s="2315"/>
      <c r="DI242" s="2315"/>
      <c r="DJ242" s="2315"/>
      <c r="DK242" s="2315"/>
      <c r="DL242" s="2315"/>
      <c r="DM242" s="2315"/>
      <c r="DN242" s="2315"/>
      <c r="DO242" s="2318"/>
    </row>
    <row r="243" spans="51:119">
      <c r="AY243" s="2036" t="s">
        <v>500</v>
      </c>
      <c r="AZ243" s="2048" t="s">
        <v>427</v>
      </c>
      <c r="BA243" s="2750">
        <v>9</v>
      </c>
      <c r="BB243" s="2050" t="s">
        <v>101</v>
      </c>
      <c r="BC243" s="2051">
        <v>43161</v>
      </c>
      <c r="BD243" s="2050">
        <v>10</v>
      </c>
      <c r="BE243" s="2052" t="s">
        <v>35</v>
      </c>
      <c r="BF243" s="2053">
        <v>300</v>
      </c>
      <c r="BG243" s="2050" t="s">
        <v>78</v>
      </c>
      <c r="BH243" s="3573">
        <v>43165</v>
      </c>
      <c r="BI243" s="2051">
        <v>43181</v>
      </c>
      <c r="BJ243" s="2050">
        <v>2853</v>
      </c>
      <c r="BK243" s="2055">
        <v>10000</v>
      </c>
      <c r="BL243" s="2055">
        <f t="shared" si="76"/>
        <v>0</v>
      </c>
      <c r="BM243" s="2056">
        <f t="shared" si="77"/>
        <v>3000</v>
      </c>
      <c r="BN243" s="2058">
        <f t="shared" si="78"/>
        <v>150</v>
      </c>
      <c r="BO243" s="3040" t="s">
        <v>8</v>
      </c>
      <c r="BP243" s="2024"/>
      <c r="BQ243" s="2941"/>
      <c r="BR243" s="2657" t="s">
        <v>427</v>
      </c>
      <c r="BS243" s="2815" t="s">
        <v>393</v>
      </c>
      <c r="BT243" s="2168" t="s">
        <v>36</v>
      </c>
      <c r="BU243" s="2169">
        <v>42670</v>
      </c>
      <c r="BV243" s="2168">
        <v>20</v>
      </c>
      <c r="BW243" s="2122" t="s">
        <v>35</v>
      </c>
      <c r="BX243" s="2170">
        <v>300</v>
      </c>
      <c r="BY243" s="2168" t="s">
        <v>78</v>
      </c>
      <c r="BZ243" s="2171">
        <v>42677</v>
      </c>
      <c r="CA243" s="2169">
        <v>42671</v>
      </c>
      <c r="CB243" s="2168">
        <v>1458</v>
      </c>
      <c r="CC243" s="2172">
        <v>20000</v>
      </c>
      <c r="CD243" s="2172">
        <f t="shared" ref="CD243:CD259" si="79">(CC243-BV243*1000)</f>
        <v>0</v>
      </c>
      <c r="CE243" s="2173">
        <f t="shared" ref="CE243:CE259" si="80">(CC243*BX243/1000)</f>
        <v>6000</v>
      </c>
      <c r="CF243" s="2175">
        <f t="shared" ref="CF243:CF259" si="81">(CE243*0.05)</f>
        <v>300</v>
      </c>
      <c r="CG243" s="2203"/>
      <c r="CI243" s="2667" t="s">
        <v>726</v>
      </c>
      <c r="CJ243" s="2408" t="s">
        <v>727</v>
      </c>
      <c r="CK243" s="2409">
        <v>7</v>
      </c>
      <c r="CL243" s="2266">
        <v>81724</v>
      </c>
      <c r="CM243" s="2272">
        <v>43439</v>
      </c>
      <c r="CN243" s="2410">
        <v>500</v>
      </c>
      <c r="CO243" s="2266" t="s">
        <v>96</v>
      </c>
      <c r="CP243" s="2270">
        <v>10.8</v>
      </c>
      <c r="CQ243" s="2412">
        <v>43473</v>
      </c>
      <c r="CR243" s="2272">
        <v>43475</v>
      </c>
      <c r="CS243" s="2266">
        <v>53580</v>
      </c>
      <c r="CT243" s="2270">
        <v>357</v>
      </c>
      <c r="CU243" s="2270">
        <f t="shared" ref="CU243:CU248" si="82">(CT243-CN243)</f>
        <v>-143</v>
      </c>
      <c r="CV243" s="2271">
        <f>(CT243*CP243)</f>
        <v>3855.6000000000004</v>
      </c>
      <c r="CW243" s="2270">
        <f t="shared" ref="CW243:CW248" si="83">(CV243*0.05)</f>
        <v>192.78000000000003</v>
      </c>
      <c r="CX243" s="3457" t="s">
        <v>8</v>
      </c>
      <c r="CY243" s="2246"/>
      <c r="CZ243" s="2246"/>
      <c r="DA243" s="2246"/>
      <c r="DB243" s="2246"/>
      <c r="DC243" s="2246"/>
      <c r="DD243" s="2246"/>
      <c r="DE243" s="2246"/>
      <c r="DF243" s="2246"/>
      <c r="DG243" s="2246"/>
      <c r="DH243" s="2246"/>
      <c r="DI243" s="2246"/>
      <c r="DJ243" s="2246"/>
      <c r="DK243" s="2246"/>
      <c r="DL243" s="2246"/>
      <c r="DM243" s="2246"/>
      <c r="DN243" s="2246"/>
      <c r="DO243" s="2246"/>
    </row>
    <row r="244" spans="51:119">
      <c r="AY244" s="2036" t="s">
        <v>500</v>
      </c>
      <c r="AZ244" s="2048" t="s">
        <v>427</v>
      </c>
      <c r="BA244" s="2750">
        <v>10</v>
      </c>
      <c r="BB244" s="2050" t="s">
        <v>101</v>
      </c>
      <c r="BC244" s="2051">
        <v>43164</v>
      </c>
      <c r="BD244" s="2050">
        <v>10</v>
      </c>
      <c r="BE244" s="2052" t="s">
        <v>35</v>
      </c>
      <c r="BF244" s="2053">
        <v>300</v>
      </c>
      <c r="BG244" s="2050" t="s">
        <v>78</v>
      </c>
      <c r="BH244" s="3573">
        <v>43165</v>
      </c>
      <c r="BI244" s="2051">
        <v>43181</v>
      </c>
      <c r="BJ244" s="2050">
        <v>2853</v>
      </c>
      <c r="BK244" s="2055">
        <v>10000</v>
      </c>
      <c r="BL244" s="2055">
        <f t="shared" si="76"/>
        <v>0</v>
      </c>
      <c r="BM244" s="2056">
        <f t="shared" si="77"/>
        <v>3000</v>
      </c>
      <c r="BN244" s="2058">
        <f t="shared" si="78"/>
        <v>150</v>
      </c>
      <c r="BO244" s="3040" t="s">
        <v>8</v>
      </c>
      <c r="BP244" s="2024"/>
      <c r="BQ244" s="2837"/>
      <c r="BR244" s="2037" t="s">
        <v>502</v>
      </c>
      <c r="BS244" s="2750" t="s">
        <v>393</v>
      </c>
      <c r="BT244" s="2050" t="s">
        <v>36</v>
      </c>
      <c r="BU244" s="2051">
        <v>42670</v>
      </c>
      <c r="BV244" s="2050">
        <v>2</v>
      </c>
      <c r="BW244" s="2052" t="s">
        <v>35</v>
      </c>
      <c r="BX244" s="2053">
        <v>145</v>
      </c>
      <c r="BY244" s="2050" t="s">
        <v>78</v>
      </c>
      <c r="BZ244" s="2054">
        <v>42677</v>
      </c>
      <c r="CA244" s="2051">
        <v>42671</v>
      </c>
      <c r="CB244" s="2050">
        <v>1458</v>
      </c>
      <c r="CC244" s="2055">
        <v>2000</v>
      </c>
      <c r="CD244" s="2055">
        <f t="shared" si="79"/>
        <v>0</v>
      </c>
      <c r="CE244" s="2056">
        <f t="shared" si="80"/>
        <v>290</v>
      </c>
      <c r="CF244" s="2058">
        <f t="shared" si="81"/>
        <v>14.5</v>
      </c>
      <c r="CG244" s="2204"/>
      <c r="CI244" s="2467" t="s">
        <v>726</v>
      </c>
      <c r="CJ244" s="2285" t="s">
        <v>727</v>
      </c>
      <c r="CK244" s="2438">
        <v>8</v>
      </c>
      <c r="CL244" s="2285">
        <v>81725</v>
      </c>
      <c r="CM244" s="2287">
        <v>43439</v>
      </c>
      <c r="CN244" s="2342">
        <v>500</v>
      </c>
      <c r="CO244" s="2285" t="s">
        <v>96</v>
      </c>
      <c r="CP244" s="2280">
        <v>10.8</v>
      </c>
      <c r="CQ244" s="2344">
        <v>43487</v>
      </c>
      <c r="CR244" s="2287">
        <v>43489</v>
      </c>
      <c r="CS244" s="2345">
        <v>53700</v>
      </c>
      <c r="CT244" s="2280">
        <v>503.64</v>
      </c>
      <c r="CU244" s="2280">
        <f t="shared" si="82"/>
        <v>3.6399999999999864</v>
      </c>
      <c r="CV244" s="2281">
        <f>(CT244*CP244)</f>
        <v>5439.3119999999999</v>
      </c>
      <c r="CW244" s="2280">
        <f t="shared" si="83"/>
        <v>271.96559999999999</v>
      </c>
      <c r="CX244" s="3136" t="s">
        <v>8</v>
      </c>
      <c r="CY244" s="2246"/>
      <c r="CZ244" s="2246"/>
      <c r="DA244" s="2246"/>
      <c r="DB244" s="2246"/>
      <c r="DC244" s="2246"/>
      <c r="DD244" s="2246"/>
      <c r="DE244" s="2246"/>
      <c r="DF244" s="2246"/>
      <c r="DG244" s="2246"/>
      <c r="DH244" s="2246"/>
      <c r="DI244" s="2246"/>
      <c r="DJ244" s="2246"/>
      <c r="DK244" s="2246"/>
      <c r="DL244" s="2246"/>
      <c r="DM244" s="2246"/>
      <c r="DN244" s="2246"/>
      <c r="DO244" s="2246"/>
    </row>
    <row r="245" spans="51:119" ht="24" thickBot="1">
      <c r="AY245" s="2047" t="s">
        <v>629</v>
      </c>
      <c r="AZ245" s="2037" t="s">
        <v>699</v>
      </c>
      <c r="BA245" s="2038">
        <v>25</v>
      </c>
      <c r="BB245" s="2039">
        <v>18509</v>
      </c>
      <c r="BC245" s="2040">
        <v>43140</v>
      </c>
      <c r="BD245" s="2041">
        <v>6</v>
      </c>
      <c r="BE245" s="2039" t="s">
        <v>35</v>
      </c>
      <c r="BF245" s="2042">
        <v>183</v>
      </c>
      <c r="BG245" s="2039">
        <v>179680</v>
      </c>
      <c r="BH245" s="2044">
        <v>43179</v>
      </c>
      <c r="BI245" s="2040">
        <v>43181</v>
      </c>
      <c r="BJ245" s="2039">
        <v>10066</v>
      </c>
      <c r="BK245" s="2041">
        <v>6000</v>
      </c>
      <c r="BL245" s="2041">
        <f t="shared" si="76"/>
        <v>0</v>
      </c>
      <c r="BM245" s="2045">
        <f t="shared" si="77"/>
        <v>1098</v>
      </c>
      <c r="BN245" s="2042">
        <f t="shared" si="78"/>
        <v>54.900000000000006</v>
      </c>
      <c r="BO245" s="3040" t="s">
        <v>8</v>
      </c>
      <c r="BP245" s="2024"/>
      <c r="BQ245" s="2837"/>
      <c r="BR245" s="2037" t="s">
        <v>502</v>
      </c>
      <c r="BS245" s="2750" t="s">
        <v>414</v>
      </c>
      <c r="BT245" s="2050" t="s">
        <v>101</v>
      </c>
      <c r="BU245" s="2051">
        <v>42698</v>
      </c>
      <c r="BV245" s="2050">
        <v>30</v>
      </c>
      <c r="BW245" s="2052" t="s">
        <v>35</v>
      </c>
      <c r="BX245" s="2053">
        <v>145</v>
      </c>
      <c r="BY245" s="2050" t="s">
        <v>78</v>
      </c>
      <c r="BZ245" s="2054">
        <v>42699</v>
      </c>
      <c r="CA245" s="2051">
        <v>42698</v>
      </c>
      <c r="CB245" s="2050">
        <v>1519</v>
      </c>
      <c r="CC245" s="2055">
        <v>30000</v>
      </c>
      <c r="CD245" s="2055">
        <f t="shared" si="79"/>
        <v>0</v>
      </c>
      <c r="CE245" s="2056">
        <f t="shared" si="80"/>
        <v>4350</v>
      </c>
      <c r="CF245" s="2058">
        <f t="shared" si="81"/>
        <v>217.5</v>
      </c>
      <c r="CG245" s="2150"/>
      <c r="CI245" s="3218" t="s">
        <v>726</v>
      </c>
      <c r="CJ245" s="2285" t="s">
        <v>727</v>
      </c>
      <c r="CK245" s="2438">
        <v>9</v>
      </c>
      <c r="CL245" s="2285">
        <v>81759</v>
      </c>
      <c r="CM245" s="2287">
        <v>43444</v>
      </c>
      <c r="CN245" s="2342">
        <v>500</v>
      </c>
      <c r="CO245" s="2285" t="s">
        <v>96</v>
      </c>
      <c r="CP245" s="2280">
        <v>10.8</v>
      </c>
      <c r="CQ245" s="2344">
        <v>43489</v>
      </c>
      <c r="CR245" s="2287">
        <v>43489</v>
      </c>
      <c r="CS245" s="2345">
        <v>53700</v>
      </c>
      <c r="CT245" s="2280">
        <v>507.1</v>
      </c>
      <c r="CU245" s="2280">
        <f t="shared" si="82"/>
        <v>7.1000000000000227</v>
      </c>
      <c r="CV245" s="2281">
        <f>(CT245*CP245)</f>
        <v>5476.68</v>
      </c>
      <c r="CW245" s="2280">
        <f t="shared" si="83"/>
        <v>273.834</v>
      </c>
      <c r="CX245" s="3136" t="s">
        <v>8</v>
      </c>
      <c r="CY245" s="2246"/>
      <c r="CZ245" s="2246"/>
      <c r="DA245" s="2360" t="s">
        <v>715</v>
      </c>
      <c r="DB245" s="2246" t="s">
        <v>716</v>
      </c>
      <c r="DC245" s="2246"/>
      <c r="DD245" s="2361"/>
      <c r="DE245" s="2246"/>
      <c r="DF245" s="2246"/>
      <c r="DG245" s="2246"/>
      <c r="DH245" s="2246"/>
      <c r="DI245" s="2246" t="s">
        <v>739</v>
      </c>
      <c r="DJ245" s="2246"/>
      <c r="DK245" s="2246"/>
      <c r="DL245" s="2361"/>
      <c r="DM245" s="2246"/>
      <c r="DN245" s="2246"/>
      <c r="DO245" s="2246"/>
    </row>
    <row r="246" spans="51:119">
      <c r="AY246" s="2047" t="s">
        <v>493</v>
      </c>
      <c r="AZ246" s="2037" t="s">
        <v>436</v>
      </c>
      <c r="BA246" s="2076">
        <v>25</v>
      </c>
      <c r="BB246" s="2039">
        <v>20282</v>
      </c>
      <c r="BC246" s="2040">
        <v>43169</v>
      </c>
      <c r="BD246" s="2055">
        <v>90</v>
      </c>
      <c r="BE246" s="2052" t="s">
        <v>35</v>
      </c>
      <c r="BF246" s="2058">
        <v>275</v>
      </c>
      <c r="BG246" s="2052">
        <v>1010505</v>
      </c>
      <c r="BH246" s="2078">
        <v>43179</v>
      </c>
      <c r="BI246" s="2057">
        <v>43181</v>
      </c>
      <c r="BJ246" s="2052">
        <v>10065</v>
      </c>
      <c r="BK246" s="2055">
        <v>90000</v>
      </c>
      <c r="BL246" s="2055">
        <f t="shared" si="76"/>
        <v>0</v>
      </c>
      <c r="BM246" s="2056">
        <f t="shared" si="77"/>
        <v>24750</v>
      </c>
      <c r="BN246" s="2058">
        <f t="shared" si="78"/>
        <v>1237.5</v>
      </c>
      <c r="BO246" s="3040" t="s">
        <v>8</v>
      </c>
      <c r="BP246" s="2024"/>
      <c r="BQ246" s="2837"/>
      <c r="BR246" s="2048" t="s">
        <v>427</v>
      </c>
      <c r="BS246" s="2750" t="s">
        <v>262</v>
      </c>
      <c r="BT246" s="2050" t="s">
        <v>101</v>
      </c>
      <c r="BU246" s="2051">
        <v>42762</v>
      </c>
      <c r="BV246" s="2050">
        <v>20</v>
      </c>
      <c r="BW246" s="2052" t="s">
        <v>35</v>
      </c>
      <c r="BX246" s="2053">
        <v>315</v>
      </c>
      <c r="BY246" s="2050" t="s">
        <v>78</v>
      </c>
      <c r="BZ246" s="2054">
        <v>42765</v>
      </c>
      <c r="CA246" s="2051">
        <v>42765</v>
      </c>
      <c r="CB246" s="2050">
        <v>9326</v>
      </c>
      <c r="CC246" s="2055">
        <v>20000</v>
      </c>
      <c r="CD246" s="2055">
        <f t="shared" si="79"/>
        <v>0</v>
      </c>
      <c r="CE246" s="2056">
        <f t="shared" si="80"/>
        <v>6300</v>
      </c>
      <c r="CF246" s="2058">
        <f t="shared" si="81"/>
        <v>315</v>
      </c>
      <c r="CG246" s="2150"/>
      <c r="CI246" s="2428" t="s">
        <v>656</v>
      </c>
      <c r="CJ246" s="3033" t="s">
        <v>99</v>
      </c>
      <c r="CK246" s="2439">
        <v>27</v>
      </c>
      <c r="CL246" s="2439" t="s">
        <v>101</v>
      </c>
      <c r="CM246" s="2440">
        <v>43453</v>
      </c>
      <c r="CN246" s="3250">
        <v>500</v>
      </c>
      <c r="CO246" s="2276" t="s">
        <v>96</v>
      </c>
      <c r="CP246" s="2441">
        <v>10.6</v>
      </c>
      <c r="CQ246" s="2442">
        <v>43475</v>
      </c>
      <c r="CR246" s="2440">
        <v>43488</v>
      </c>
      <c r="CS246" s="2439">
        <v>53731</v>
      </c>
      <c r="CT246" s="2278">
        <v>307.08</v>
      </c>
      <c r="CU246" s="2280">
        <f t="shared" si="82"/>
        <v>-192.92000000000002</v>
      </c>
      <c r="CV246" s="2281">
        <f>(CT246*CP245)</f>
        <v>3316.4639999999999</v>
      </c>
      <c r="CW246" s="2280">
        <f t="shared" si="83"/>
        <v>165.82320000000001</v>
      </c>
      <c r="CX246" s="3085" t="s">
        <v>8</v>
      </c>
      <c r="CY246" s="2246"/>
      <c r="CZ246" s="2246"/>
      <c r="DA246" s="3028"/>
      <c r="DB246" s="2363"/>
      <c r="DC246" s="2364" t="s">
        <v>14</v>
      </c>
      <c r="DD246" s="2364" t="s">
        <v>12</v>
      </c>
      <c r="DE246" s="2364"/>
      <c r="DF246" s="2365"/>
      <c r="DG246" s="2364" t="s">
        <v>15</v>
      </c>
      <c r="DH246" s="2364" t="s">
        <v>12</v>
      </c>
      <c r="DI246" s="2364" t="s">
        <v>12</v>
      </c>
      <c r="DJ246" s="2365"/>
      <c r="DK246" s="2365"/>
      <c r="DL246" s="2365"/>
      <c r="DM246" s="2365"/>
      <c r="DN246" s="2364" t="s">
        <v>17</v>
      </c>
      <c r="DO246" s="2366"/>
    </row>
    <row r="247" spans="51:119">
      <c r="AY247" s="2047" t="s">
        <v>493</v>
      </c>
      <c r="AZ247" s="2039" t="s">
        <v>495</v>
      </c>
      <c r="BA247" s="2038">
        <v>26</v>
      </c>
      <c r="BB247" s="2039">
        <v>20282</v>
      </c>
      <c r="BC247" s="2040">
        <v>43169</v>
      </c>
      <c r="BD247" s="2041">
        <v>48</v>
      </c>
      <c r="BE247" s="2039" t="s">
        <v>35</v>
      </c>
      <c r="BF247" s="2042">
        <v>424</v>
      </c>
      <c r="BG247" s="2039">
        <v>1010506</v>
      </c>
      <c r="BH247" s="2044">
        <v>43179</v>
      </c>
      <c r="BI247" s="2040">
        <v>43181</v>
      </c>
      <c r="BJ247" s="2039">
        <v>10065</v>
      </c>
      <c r="BK247" s="2041">
        <v>48000</v>
      </c>
      <c r="BL247" s="2041">
        <f t="shared" si="76"/>
        <v>0</v>
      </c>
      <c r="BM247" s="2045">
        <f t="shared" si="77"/>
        <v>20352</v>
      </c>
      <c r="BN247" s="2042">
        <f t="shared" si="78"/>
        <v>1017.6</v>
      </c>
      <c r="BO247" s="3913" t="s">
        <v>8</v>
      </c>
      <c r="BP247" s="2024"/>
      <c r="BQ247" s="2837"/>
      <c r="BR247" s="2037" t="s">
        <v>502</v>
      </c>
      <c r="BS247" s="2750" t="s">
        <v>9</v>
      </c>
      <c r="BT247" s="2050" t="s">
        <v>101</v>
      </c>
      <c r="BU247" s="2051">
        <v>42762</v>
      </c>
      <c r="BV247" s="2050">
        <v>30</v>
      </c>
      <c r="BW247" s="2052" t="s">
        <v>35</v>
      </c>
      <c r="BX247" s="2053">
        <v>154</v>
      </c>
      <c r="BY247" s="2050" t="s">
        <v>78</v>
      </c>
      <c r="BZ247" s="2054">
        <v>42765</v>
      </c>
      <c r="CA247" s="2051">
        <v>42765</v>
      </c>
      <c r="CB247" s="2050">
        <v>9326</v>
      </c>
      <c r="CC247" s="2055">
        <v>30000</v>
      </c>
      <c r="CD247" s="2055">
        <f t="shared" si="79"/>
        <v>0</v>
      </c>
      <c r="CE247" s="2056">
        <f t="shared" si="80"/>
        <v>4620</v>
      </c>
      <c r="CF247" s="2058">
        <f t="shared" si="81"/>
        <v>231</v>
      </c>
      <c r="CG247" s="2150"/>
      <c r="CI247" s="2312"/>
      <c r="CJ247" s="2313"/>
      <c r="CK247" s="2313"/>
      <c r="CL247" s="2313"/>
      <c r="CM247" s="2313"/>
      <c r="CN247" s="3251">
        <v>192.92</v>
      </c>
      <c r="CO247" s="2328" t="s">
        <v>96</v>
      </c>
      <c r="CP247" s="2384">
        <v>10.6</v>
      </c>
      <c r="CQ247" s="2295">
        <v>43475</v>
      </c>
      <c r="CR247" s="2297">
        <v>43475</v>
      </c>
      <c r="CS247" s="2290"/>
      <c r="CT247" s="2330">
        <v>192</v>
      </c>
      <c r="CU247" s="2332">
        <f t="shared" si="82"/>
        <v>-0.91999999999998749</v>
      </c>
      <c r="CV247" s="2333">
        <f>(CT247*CP246)</f>
        <v>2035.1999999999998</v>
      </c>
      <c r="CW247" s="2332">
        <f t="shared" si="83"/>
        <v>101.75999999999999</v>
      </c>
      <c r="CX247" s="3463"/>
      <c r="CY247" s="2246"/>
      <c r="CZ247" s="2246"/>
      <c r="DA247" s="3029" t="s">
        <v>4</v>
      </c>
      <c r="DB247" s="2368" t="s">
        <v>18</v>
      </c>
      <c r="DC247" s="2256" t="s">
        <v>19</v>
      </c>
      <c r="DD247" s="2256" t="s">
        <v>19</v>
      </c>
      <c r="DE247" s="2256" t="s">
        <v>20</v>
      </c>
      <c r="DF247" s="2256" t="s">
        <v>21</v>
      </c>
      <c r="DG247" s="2256" t="s">
        <v>22</v>
      </c>
      <c r="DH247" s="2256" t="s">
        <v>23</v>
      </c>
      <c r="DI247" s="2256" t="s">
        <v>23</v>
      </c>
      <c r="DJ247" s="2256" t="s">
        <v>24</v>
      </c>
      <c r="DK247" s="2256" t="s">
        <v>20</v>
      </c>
      <c r="DL247" s="2256" t="s">
        <v>25</v>
      </c>
      <c r="DM247" s="2256" t="s">
        <v>0</v>
      </c>
      <c r="DN247" s="2256" t="s">
        <v>11</v>
      </c>
      <c r="DO247" s="2369" t="s">
        <v>26</v>
      </c>
    </row>
    <row r="248" spans="51:119" ht="15" thickBot="1">
      <c r="AY248" s="2047" t="s">
        <v>715</v>
      </c>
      <c r="AZ248" s="2075" t="s">
        <v>717</v>
      </c>
      <c r="BA248" s="2969" t="s">
        <v>393</v>
      </c>
      <c r="BB248" s="2050" t="s">
        <v>101</v>
      </c>
      <c r="BC248" s="2051">
        <v>43174</v>
      </c>
      <c r="BD248" s="2050">
        <v>5</v>
      </c>
      <c r="BE248" s="2052" t="s">
        <v>35</v>
      </c>
      <c r="BF248" s="2053">
        <v>425</v>
      </c>
      <c r="BG248" s="2050" t="s">
        <v>78</v>
      </c>
      <c r="BH248" s="3573">
        <v>43179</v>
      </c>
      <c r="BI248" s="2051">
        <v>43179</v>
      </c>
      <c r="BJ248" s="2050">
        <v>10060</v>
      </c>
      <c r="BK248" s="2055">
        <v>5000</v>
      </c>
      <c r="BL248" s="2055">
        <f>(BK248-BD248*1000)</f>
        <v>0</v>
      </c>
      <c r="BM248" s="2056">
        <f>(BK248*BF248/1000)</f>
        <v>2125</v>
      </c>
      <c r="BN248" s="2058">
        <f t="shared" si="78"/>
        <v>106.25</v>
      </c>
      <c r="BO248" s="3913" t="s">
        <v>8</v>
      </c>
      <c r="BP248" s="2024"/>
      <c r="BQ248" s="2837"/>
      <c r="BR248" s="2037" t="s">
        <v>502</v>
      </c>
      <c r="BS248" s="2750" t="s">
        <v>530</v>
      </c>
      <c r="BT248" s="2050" t="s">
        <v>101</v>
      </c>
      <c r="BU248" s="2051">
        <v>42919</v>
      </c>
      <c r="BV248" s="2050">
        <v>10</v>
      </c>
      <c r="BW248" s="2052" t="s">
        <v>35</v>
      </c>
      <c r="BX248" s="2053">
        <v>154</v>
      </c>
      <c r="BY248" s="2050" t="s">
        <v>78</v>
      </c>
      <c r="BZ248" s="2054">
        <v>42922</v>
      </c>
      <c r="CA248" s="2051">
        <v>42920</v>
      </c>
      <c r="CB248" s="2050">
        <v>2069</v>
      </c>
      <c r="CC248" s="2055">
        <v>10000</v>
      </c>
      <c r="CD248" s="2055">
        <f t="shared" si="79"/>
        <v>0</v>
      </c>
      <c r="CE248" s="2056">
        <f t="shared" si="80"/>
        <v>1540</v>
      </c>
      <c r="CF248" s="2058">
        <f t="shared" si="81"/>
        <v>77</v>
      </c>
      <c r="CG248" s="2150"/>
      <c r="CI248" s="2428" t="s">
        <v>656</v>
      </c>
      <c r="CJ248" s="3032" t="s">
        <v>99</v>
      </c>
      <c r="CK248" s="2276">
        <v>28</v>
      </c>
      <c r="CL248" s="2276" t="s">
        <v>101</v>
      </c>
      <c r="CM248" s="2277">
        <v>43453</v>
      </c>
      <c r="CN248" s="3250">
        <v>300</v>
      </c>
      <c r="CO248" s="2276" t="s">
        <v>96</v>
      </c>
      <c r="CP248" s="2441">
        <v>10.6</v>
      </c>
      <c r="CQ248" s="2442">
        <v>43497</v>
      </c>
      <c r="CR248" s="2440">
        <v>43496</v>
      </c>
      <c r="CS248" s="2439">
        <v>53825</v>
      </c>
      <c r="CT248" s="2278">
        <v>308.73</v>
      </c>
      <c r="CU248" s="2280">
        <f t="shared" si="82"/>
        <v>8.7300000000000182</v>
      </c>
      <c r="CV248" s="2281">
        <f>(CT248*CP248)</f>
        <v>3272.538</v>
      </c>
      <c r="CW248" s="2280">
        <f t="shared" si="83"/>
        <v>163.62690000000001</v>
      </c>
      <c r="CX248" s="3463" t="s">
        <v>8</v>
      </c>
      <c r="CY248" s="2246"/>
      <c r="CZ248" s="2246"/>
      <c r="DA248" s="3030"/>
      <c r="DB248" s="2371"/>
      <c r="DC248" s="2256" t="s">
        <v>3</v>
      </c>
      <c r="DD248" s="2256" t="s">
        <v>18</v>
      </c>
      <c r="DE248" s="2256"/>
      <c r="DF248" s="2372"/>
      <c r="DG248" s="2256" t="s">
        <v>21</v>
      </c>
      <c r="DH248" s="2256" t="s">
        <v>27</v>
      </c>
      <c r="DI248" s="2256" t="s">
        <v>28</v>
      </c>
      <c r="DJ248" s="2372"/>
      <c r="DK248" s="2372"/>
      <c r="DL248" s="2372"/>
      <c r="DM248" s="2372"/>
      <c r="DN248" s="2256" t="s">
        <v>30</v>
      </c>
      <c r="DO248" s="2369"/>
    </row>
    <row r="249" spans="51:119">
      <c r="AY249" s="2036" t="s">
        <v>430</v>
      </c>
      <c r="AZ249" s="2069" t="s">
        <v>409</v>
      </c>
      <c r="BA249" s="2076">
        <v>11</v>
      </c>
      <c r="BB249" s="2052" t="s">
        <v>101</v>
      </c>
      <c r="BC249" s="2057">
        <v>43181</v>
      </c>
      <c r="BD249" s="2055">
        <v>100</v>
      </c>
      <c r="BE249" s="2052" t="s">
        <v>35</v>
      </c>
      <c r="BF249" s="2058">
        <v>280</v>
      </c>
      <c r="BG249" s="2077"/>
      <c r="BH249" s="2078">
        <v>43186</v>
      </c>
      <c r="BI249" s="2057">
        <v>43188</v>
      </c>
      <c r="BJ249" s="2052">
        <v>2878</v>
      </c>
      <c r="BK249" s="2055">
        <v>100000</v>
      </c>
      <c r="BL249" s="2055">
        <f>(BK249-BD249*1000)</f>
        <v>0</v>
      </c>
      <c r="BM249" s="2056">
        <f>(BK249*BF249/1000)</f>
        <v>28000</v>
      </c>
      <c r="BN249" s="2058">
        <f t="shared" si="78"/>
        <v>1400</v>
      </c>
      <c r="BO249" s="3913" t="s">
        <v>8</v>
      </c>
      <c r="BP249" s="2024"/>
      <c r="BQ249" s="2837"/>
      <c r="BR249" s="2037" t="s">
        <v>558</v>
      </c>
      <c r="BS249" s="2750" t="s">
        <v>205</v>
      </c>
      <c r="BT249" s="2050" t="s">
        <v>101</v>
      </c>
      <c r="BU249" s="2051">
        <v>42919</v>
      </c>
      <c r="BV249" s="2050">
        <v>20</v>
      </c>
      <c r="BW249" s="2052" t="s">
        <v>35</v>
      </c>
      <c r="BX249" s="2053">
        <v>154</v>
      </c>
      <c r="BY249" s="2050" t="s">
        <v>78</v>
      </c>
      <c r="BZ249" s="2054">
        <v>42922</v>
      </c>
      <c r="CA249" s="2051">
        <v>42920</v>
      </c>
      <c r="CB249" s="2050">
        <v>2069</v>
      </c>
      <c r="CC249" s="2055">
        <v>8000</v>
      </c>
      <c r="CD249" s="2055">
        <f t="shared" si="79"/>
        <v>-12000</v>
      </c>
      <c r="CE249" s="2056">
        <f t="shared" si="80"/>
        <v>1232</v>
      </c>
      <c r="CF249" s="2058">
        <f t="shared" si="81"/>
        <v>61.6</v>
      </c>
      <c r="CG249" s="2150"/>
      <c r="CI249" s="2349"/>
      <c r="CJ249" s="2313"/>
      <c r="CK249" s="2313"/>
      <c r="CL249" s="2313"/>
      <c r="CM249" s="2313"/>
      <c r="CN249" s="3252"/>
      <c r="CO249" s="2313"/>
      <c r="CP249" s="2313"/>
      <c r="CQ249" s="2313"/>
      <c r="CR249" s="2313"/>
      <c r="CS249" s="2313"/>
      <c r="CT249" s="2313"/>
      <c r="CU249" s="2313"/>
      <c r="CV249" s="2313"/>
      <c r="CW249" s="2313"/>
      <c r="CX249" s="3458"/>
      <c r="CY249" s="2246"/>
      <c r="CZ249" s="2246"/>
      <c r="DA249" s="2334" t="s">
        <v>781</v>
      </c>
      <c r="DB249" s="3114" t="s">
        <v>393</v>
      </c>
      <c r="DC249" s="2264" t="s">
        <v>101</v>
      </c>
      <c r="DD249" s="2265">
        <v>43404</v>
      </c>
      <c r="DE249" s="2264">
        <v>1</v>
      </c>
      <c r="DF249" s="2266" t="s">
        <v>544</v>
      </c>
      <c r="DG249" s="2267">
        <v>1</v>
      </c>
      <c r="DH249" s="2268">
        <v>43433</v>
      </c>
      <c r="DI249" s="2265">
        <v>43433</v>
      </c>
      <c r="DJ249" s="2264">
        <v>53218</v>
      </c>
      <c r="DK249" s="2337">
        <v>1</v>
      </c>
      <c r="DL249" s="2337">
        <f>(DK249-DE249)</f>
        <v>0</v>
      </c>
      <c r="DM249" s="2271">
        <f>(DK249*DG249/1000)</f>
        <v>1E-3</v>
      </c>
      <c r="DN249" s="3037">
        <f>(DM249*0.05)</f>
        <v>5.0000000000000002E-5</v>
      </c>
      <c r="DO249" s="2466"/>
    </row>
    <row r="250" spans="51:119" ht="15" thickBot="1">
      <c r="AY250" s="2149"/>
      <c r="AZ250" s="2091"/>
      <c r="BA250" s="2091"/>
      <c r="BB250" s="2091"/>
      <c r="BC250" s="2091"/>
      <c r="BD250" s="2091"/>
      <c r="BE250" s="2091"/>
      <c r="BF250" s="2091"/>
      <c r="BG250" s="2091"/>
      <c r="BH250" s="2873"/>
      <c r="BI250" s="2091"/>
      <c r="BJ250" s="2091"/>
      <c r="BK250" s="2091"/>
      <c r="BL250" s="2091"/>
      <c r="BM250" s="2091"/>
      <c r="BN250" s="2091"/>
      <c r="BO250" s="3042"/>
      <c r="BP250" s="2024"/>
      <c r="BQ250" s="2837"/>
      <c r="BR250" s="2923"/>
      <c r="BS250" s="2748"/>
      <c r="BT250" s="2160"/>
      <c r="BU250" s="2160"/>
      <c r="BV250" s="2691">
        <v>12</v>
      </c>
      <c r="BW250" s="2039" t="s">
        <v>35</v>
      </c>
      <c r="BX250" s="2073">
        <v>154</v>
      </c>
      <c r="BY250" s="2071" t="s">
        <v>78</v>
      </c>
      <c r="BZ250" s="2074">
        <v>42922</v>
      </c>
      <c r="CA250" s="2072">
        <v>42934</v>
      </c>
      <c r="CB250" s="2071">
        <v>2112</v>
      </c>
      <c r="CC250" s="2041">
        <v>12000</v>
      </c>
      <c r="CD250" s="2041">
        <f t="shared" si="79"/>
        <v>0</v>
      </c>
      <c r="CE250" s="2045">
        <f t="shared" si="80"/>
        <v>1848</v>
      </c>
      <c r="CF250" s="2042">
        <f t="shared" si="81"/>
        <v>92.4</v>
      </c>
      <c r="CG250" s="2150"/>
      <c r="CI250" s="2314"/>
      <c r="CJ250" s="2315"/>
      <c r="CK250" s="2315"/>
      <c r="CL250" s="2315"/>
      <c r="CM250" s="2315"/>
      <c r="CN250" s="3249">
        <f>SUM(CN243:CN249)</f>
        <v>2492.92</v>
      </c>
      <c r="CO250" s="2315"/>
      <c r="CP250" s="2315"/>
      <c r="CQ250" s="2315"/>
      <c r="CR250" s="2315"/>
      <c r="CS250" s="2315"/>
      <c r="CT250" s="2315"/>
      <c r="CU250" s="2315"/>
      <c r="CV250" s="3141">
        <f>SUM(CV243:CV249)</f>
        <v>23395.794000000002</v>
      </c>
      <c r="CW250" s="3141">
        <f>SUM(CW243:CW249)</f>
        <v>1169.7897</v>
      </c>
      <c r="CX250" s="3464"/>
      <c r="CY250" s="2246"/>
      <c r="CZ250" s="2246"/>
      <c r="DA250" s="3032" t="s">
        <v>781</v>
      </c>
      <c r="DB250" s="3281">
        <v>2</v>
      </c>
      <c r="DC250" s="2276" t="s">
        <v>101</v>
      </c>
      <c r="DD250" s="2277">
        <v>43546</v>
      </c>
      <c r="DE250" s="2276">
        <v>4</v>
      </c>
      <c r="DF250" s="2285" t="s">
        <v>544</v>
      </c>
      <c r="DG250" s="2278">
        <v>250.75</v>
      </c>
      <c r="DH250" s="2279">
        <v>43553</v>
      </c>
      <c r="DI250" s="2277">
        <v>43549</v>
      </c>
      <c r="DJ250" s="2276">
        <v>54282</v>
      </c>
      <c r="DK250" s="2429">
        <v>4</v>
      </c>
      <c r="DL250" s="2429">
        <f>(DK250-DE250)</f>
        <v>0</v>
      </c>
      <c r="DM250" s="2281">
        <v>1014.21</v>
      </c>
      <c r="DN250" s="2280">
        <f>(DM250*0.05)</f>
        <v>50.710500000000003</v>
      </c>
      <c r="DO250" s="2470"/>
    </row>
    <row r="251" spans="51:119" ht="15" thickBot="1">
      <c r="AY251" s="2082"/>
      <c r="AZ251" s="2085"/>
      <c r="BA251" s="2229"/>
      <c r="BB251" s="2085"/>
      <c r="BC251" s="2085"/>
      <c r="BD251" s="2085"/>
      <c r="BE251" s="2085"/>
      <c r="BF251" s="2085"/>
      <c r="BG251" s="2085"/>
      <c r="BH251" s="2089"/>
      <c r="BI251" s="2085"/>
      <c r="BJ251" s="2086"/>
      <c r="BK251" s="2087"/>
      <c r="BL251" s="2085"/>
      <c r="BM251" s="2088">
        <f>SUM(BM240:BM249)</f>
        <v>112825</v>
      </c>
      <c r="BN251" s="2088">
        <f>SUM(BN240:BN249)</f>
        <v>5641.25</v>
      </c>
      <c r="BO251" s="3043"/>
      <c r="BP251" s="2024"/>
      <c r="BQ251" s="2837"/>
      <c r="BR251" s="2037" t="s">
        <v>558</v>
      </c>
      <c r="BS251" s="2750">
        <v>7</v>
      </c>
      <c r="BT251" s="2050" t="s">
        <v>101</v>
      </c>
      <c r="BU251" s="2051">
        <v>42971</v>
      </c>
      <c r="BV251" s="2050">
        <v>30</v>
      </c>
      <c r="BW251" s="2052" t="s">
        <v>35</v>
      </c>
      <c r="BX251" s="2053">
        <v>155</v>
      </c>
      <c r="BY251" s="2050" t="s">
        <v>78</v>
      </c>
      <c r="BZ251" s="2054">
        <v>42976</v>
      </c>
      <c r="CA251" s="2051">
        <v>42971</v>
      </c>
      <c r="CB251" s="2050">
        <v>2225</v>
      </c>
      <c r="CC251" s="2055">
        <v>30000</v>
      </c>
      <c r="CD251" s="2055">
        <f t="shared" si="79"/>
        <v>0</v>
      </c>
      <c r="CE251" s="2056">
        <f t="shared" si="80"/>
        <v>4650</v>
      </c>
      <c r="CF251" s="2058">
        <f t="shared" si="81"/>
        <v>232.5</v>
      </c>
      <c r="CG251" s="2150"/>
      <c r="CI251" s="2246"/>
      <c r="CJ251" s="2246"/>
      <c r="CK251" s="2246"/>
      <c r="CL251" s="2246"/>
      <c r="CM251" s="2246"/>
      <c r="CN251" s="2246"/>
      <c r="CO251" s="2246"/>
      <c r="CP251" s="2246"/>
      <c r="CQ251" s="2246"/>
      <c r="CR251" s="2246"/>
      <c r="CS251" s="2246"/>
      <c r="CT251" s="2246"/>
      <c r="CU251" s="2246"/>
      <c r="CV251" s="2246"/>
      <c r="CW251" s="2246"/>
      <c r="CX251" s="2246"/>
      <c r="CY251" s="2246"/>
      <c r="CZ251" s="2246"/>
      <c r="DA251" s="3032" t="s">
        <v>781</v>
      </c>
      <c r="DB251" s="3281">
        <v>2</v>
      </c>
      <c r="DC251" s="2276" t="s">
        <v>101</v>
      </c>
      <c r="DD251" s="2277">
        <v>43546</v>
      </c>
      <c r="DE251" s="2276">
        <v>4</v>
      </c>
      <c r="DF251" s="2285" t="s">
        <v>544</v>
      </c>
      <c r="DG251" s="2278">
        <v>250.75</v>
      </c>
      <c r="DH251" s="2279">
        <v>43553</v>
      </c>
      <c r="DI251" s="2277">
        <v>43549</v>
      </c>
      <c r="DJ251" s="2276">
        <v>54282</v>
      </c>
      <c r="DK251" s="2429">
        <v>4</v>
      </c>
      <c r="DL251" s="2429">
        <f>(DK251-DE251)</f>
        <v>0</v>
      </c>
      <c r="DM251" s="2281">
        <v>1014.21</v>
      </c>
      <c r="DN251" s="2280">
        <f>(DM251*0.05)</f>
        <v>50.710500000000003</v>
      </c>
      <c r="DO251" s="2470"/>
    </row>
    <row r="252" spans="51:119" ht="18.600000000000001" thickBot="1">
      <c r="AY252" s="2024"/>
      <c r="AZ252" s="2024"/>
      <c r="BA252" s="2024"/>
      <c r="BB252" s="2024"/>
      <c r="BC252" s="2024"/>
      <c r="BD252" s="2024"/>
      <c r="BE252" s="2024"/>
      <c r="BF252" s="2024"/>
      <c r="BG252" s="2024"/>
      <c r="BH252" s="3602"/>
      <c r="BI252" s="2024"/>
      <c r="BJ252" s="2024"/>
      <c r="BK252" s="2024"/>
      <c r="BL252" s="2024"/>
      <c r="BM252" s="2024"/>
      <c r="BN252" s="2024"/>
      <c r="BO252" s="2024"/>
      <c r="BP252" s="2024"/>
      <c r="BQ252" s="2837"/>
      <c r="BR252" s="2037" t="s">
        <v>502</v>
      </c>
      <c r="BS252" s="2750">
        <v>8</v>
      </c>
      <c r="BT252" s="2050" t="s">
        <v>101</v>
      </c>
      <c r="BU252" s="2051">
        <v>42971</v>
      </c>
      <c r="BV252" s="2750">
        <v>10</v>
      </c>
      <c r="BW252" s="2052" t="s">
        <v>35</v>
      </c>
      <c r="BX252" s="2053">
        <v>155</v>
      </c>
      <c r="BY252" s="2050" t="s">
        <v>78</v>
      </c>
      <c r="BZ252" s="2054">
        <v>42976</v>
      </c>
      <c r="CA252" s="2051">
        <v>42971</v>
      </c>
      <c r="CB252" s="2050">
        <v>2225</v>
      </c>
      <c r="CC252" s="2055">
        <v>10000</v>
      </c>
      <c r="CD252" s="2055">
        <f t="shared" si="79"/>
        <v>0</v>
      </c>
      <c r="CE252" s="2056">
        <f t="shared" si="80"/>
        <v>1550</v>
      </c>
      <c r="CF252" s="2058">
        <f t="shared" si="81"/>
        <v>77.5</v>
      </c>
      <c r="CG252" s="2150"/>
      <c r="CI252" s="2250" t="s">
        <v>766</v>
      </c>
      <c r="CJ252" s="2246"/>
      <c r="CK252" s="2246"/>
      <c r="CL252" s="2246"/>
      <c r="CM252" s="2246"/>
      <c r="CN252" s="2246"/>
      <c r="CO252" s="2246"/>
      <c r="CP252" s="2246"/>
      <c r="CQ252" s="2246"/>
      <c r="CR252" s="2246"/>
      <c r="CS252" s="2246"/>
      <c r="CT252" s="2246"/>
      <c r="CU252" s="2246"/>
      <c r="CV252" s="2246"/>
      <c r="CW252" s="2246"/>
      <c r="CX252" s="3085"/>
      <c r="CY252" s="2246"/>
      <c r="CZ252" s="2246"/>
      <c r="DA252" s="3982"/>
      <c r="DB252" s="3115"/>
      <c r="DC252" s="2439"/>
      <c r="DD252" s="2440"/>
      <c r="DE252" s="2439"/>
      <c r="DF252" s="2275"/>
      <c r="DG252" s="2347"/>
      <c r="DH252" s="2468"/>
      <c r="DI252" s="2341"/>
      <c r="DJ252" s="2275"/>
      <c r="DK252" s="2469"/>
      <c r="DL252" s="2469"/>
      <c r="DM252" s="2348"/>
      <c r="DN252" s="2347"/>
      <c r="DO252" s="2471"/>
    </row>
    <row r="253" spans="51:119" ht="18.600000000000001" thickBot="1">
      <c r="AY253" s="2028" t="s">
        <v>666</v>
      </c>
      <c r="AZ253" s="2024"/>
      <c r="BA253" s="2024"/>
      <c r="BB253" s="2024"/>
      <c r="BC253" s="2024"/>
      <c r="BD253" s="2024"/>
      <c r="BE253" s="2024"/>
      <c r="BF253" s="2024"/>
      <c r="BG253" s="2024"/>
      <c r="BH253" s="3602"/>
      <c r="BI253" s="2024"/>
      <c r="BJ253" s="2024"/>
      <c r="BK253" s="2024"/>
      <c r="BL253" s="2024"/>
      <c r="BM253" s="2024"/>
      <c r="BN253" s="2024"/>
      <c r="BO253" s="2029"/>
      <c r="BP253" s="2024"/>
      <c r="BQ253" s="2837"/>
      <c r="BR253" s="2048" t="s">
        <v>427</v>
      </c>
      <c r="BS253" s="2750">
        <v>9</v>
      </c>
      <c r="BT253" s="2050" t="s">
        <v>101</v>
      </c>
      <c r="BU253" s="2051">
        <v>43161</v>
      </c>
      <c r="BV253" s="2050">
        <v>10</v>
      </c>
      <c r="BW253" s="2052" t="s">
        <v>35</v>
      </c>
      <c r="BX253" s="2053">
        <v>300</v>
      </c>
      <c r="BY253" s="2050" t="s">
        <v>78</v>
      </c>
      <c r="BZ253" s="2054">
        <v>43165</v>
      </c>
      <c r="CA253" s="2051">
        <v>43181</v>
      </c>
      <c r="CB253" s="2050">
        <v>2853</v>
      </c>
      <c r="CC253" s="2055">
        <v>10000</v>
      </c>
      <c r="CD253" s="2055">
        <f t="shared" si="79"/>
        <v>0</v>
      </c>
      <c r="CE253" s="2056">
        <f t="shared" si="80"/>
        <v>3000</v>
      </c>
      <c r="CF253" s="2058">
        <f t="shared" si="81"/>
        <v>150</v>
      </c>
      <c r="CG253" s="2150"/>
      <c r="CI253" s="2251"/>
      <c r="CJ253" s="2252"/>
      <c r="CK253" s="2252"/>
      <c r="CL253" s="2253" t="s">
        <v>14</v>
      </c>
      <c r="CM253" s="2253" t="s">
        <v>12</v>
      </c>
      <c r="CN253" s="2253"/>
      <c r="CO253" s="2252"/>
      <c r="CP253" s="2253" t="s">
        <v>15</v>
      </c>
      <c r="CQ253" s="2253" t="s">
        <v>12</v>
      </c>
      <c r="CR253" s="2253" t="s">
        <v>12</v>
      </c>
      <c r="CS253" s="2252"/>
      <c r="CT253" s="2252"/>
      <c r="CU253" s="2252"/>
      <c r="CV253" s="2252"/>
      <c r="CW253" s="2253" t="s">
        <v>17</v>
      </c>
      <c r="CX253" s="3455"/>
      <c r="CY253" s="2246"/>
      <c r="CZ253" s="2246"/>
      <c r="DA253" s="3982"/>
      <c r="DB253" s="3115"/>
      <c r="DC253" s="2290"/>
      <c r="DD253" s="2440"/>
      <c r="DE253" s="2439"/>
      <c r="DF253" s="2290"/>
      <c r="DG253" s="2441"/>
      <c r="DH253" s="2295"/>
      <c r="DI253" s="2297"/>
      <c r="DJ253" s="2290"/>
      <c r="DK253" s="2293"/>
      <c r="DL253" s="2293"/>
      <c r="DM253" s="2296"/>
      <c r="DN253" s="2294"/>
      <c r="DO253" s="2471"/>
    </row>
    <row r="254" spans="51:119" ht="15" thickBot="1">
      <c r="AY254" s="2030"/>
      <c r="AZ254" s="3898"/>
      <c r="BA254" s="3898"/>
      <c r="BB254" s="3899" t="s">
        <v>14</v>
      </c>
      <c r="BC254" s="3899" t="s">
        <v>12</v>
      </c>
      <c r="BD254" s="3899"/>
      <c r="BE254" s="3898"/>
      <c r="BF254" s="3899" t="s">
        <v>15</v>
      </c>
      <c r="BG254" s="3899" t="s">
        <v>16</v>
      </c>
      <c r="BH254" s="3899" t="s">
        <v>12</v>
      </c>
      <c r="BI254" s="3899" t="s">
        <v>12</v>
      </c>
      <c r="BJ254" s="3898"/>
      <c r="BK254" s="3898"/>
      <c r="BL254" s="3898"/>
      <c r="BM254" s="3898"/>
      <c r="BN254" s="3899" t="s">
        <v>17</v>
      </c>
      <c r="BO254" s="3899"/>
      <c r="BP254" s="2024"/>
      <c r="BQ254" s="2837"/>
      <c r="BR254" s="2048" t="s">
        <v>782</v>
      </c>
      <c r="BS254" s="2750">
        <v>10</v>
      </c>
      <c r="BT254" s="2050" t="s">
        <v>101</v>
      </c>
      <c r="BU254" s="2051">
        <v>43164</v>
      </c>
      <c r="BV254" s="2050">
        <v>10</v>
      </c>
      <c r="BW254" s="2052" t="s">
        <v>35</v>
      </c>
      <c r="BX254" s="2053">
        <v>300</v>
      </c>
      <c r="BY254" s="2050" t="s">
        <v>78</v>
      </c>
      <c r="BZ254" s="2054">
        <v>43165</v>
      </c>
      <c r="CA254" s="2051">
        <v>43181</v>
      </c>
      <c r="CB254" s="2050">
        <v>2853</v>
      </c>
      <c r="CC254" s="2055">
        <v>10000</v>
      </c>
      <c r="CD254" s="2055">
        <f t="shared" si="79"/>
        <v>0</v>
      </c>
      <c r="CE254" s="2056">
        <f t="shared" si="80"/>
        <v>3000</v>
      </c>
      <c r="CF254" s="2058">
        <f t="shared" si="81"/>
        <v>150</v>
      </c>
      <c r="CG254" s="2150"/>
      <c r="CI254" s="2255" t="s">
        <v>3</v>
      </c>
      <c r="CJ254" s="2256" t="s">
        <v>4</v>
      </c>
      <c r="CK254" s="3947" t="s">
        <v>967</v>
      </c>
      <c r="CL254" s="2257" t="s">
        <v>19</v>
      </c>
      <c r="CM254" s="2257" t="s">
        <v>19</v>
      </c>
      <c r="CN254" s="2257" t="s">
        <v>20</v>
      </c>
      <c r="CO254" s="2257" t="s">
        <v>21</v>
      </c>
      <c r="CP254" s="2257" t="s">
        <v>22</v>
      </c>
      <c r="CQ254" s="2257" t="s">
        <v>23</v>
      </c>
      <c r="CR254" s="2257" t="s">
        <v>23</v>
      </c>
      <c r="CS254" s="2257" t="s">
        <v>24</v>
      </c>
      <c r="CT254" s="2257" t="s">
        <v>20</v>
      </c>
      <c r="CU254" s="2257" t="s">
        <v>25</v>
      </c>
      <c r="CV254" s="2257" t="s">
        <v>0</v>
      </c>
      <c r="CW254" s="2257" t="s">
        <v>11</v>
      </c>
      <c r="CX254" s="3456" t="s">
        <v>26</v>
      </c>
      <c r="CY254" s="2246"/>
      <c r="CZ254" s="2246"/>
      <c r="DA254" s="3997"/>
      <c r="DB254" s="3116"/>
      <c r="DC254" s="3117"/>
      <c r="DD254" s="3118"/>
      <c r="DE254" s="3119"/>
      <c r="DF254" s="3120"/>
      <c r="DG254" s="3121"/>
      <c r="DH254" s="3122"/>
      <c r="DI254" s="3123"/>
      <c r="DJ254" s="3120"/>
      <c r="DK254" s="3124"/>
      <c r="DL254" s="3124"/>
      <c r="DM254" s="3125"/>
      <c r="DN254" s="3126"/>
      <c r="DO254" s="3265" t="s">
        <v>817</v>
      </c>
    </row>
    <row r="255" spans="51:119" ht="15" thickBot="1">
      <c r="AY255" s="2032" t="s">
        <v>3</v>
      </c>
      <c r="AZ255" s="3292" t="s">
        <v>4</v>
      </c>
      <c r="BA255" s="3890" t="s">
        <v>18</v>
      </c>
      <c r="BB255" s="3890" t="s">
        <v>19</v>
      </c>
      <c r="BC255" s="3890" t="s">
        <v>19</v>
      </c>
      <c r="BD255" s="3890" t="s">
        <v>20</v>
      </c>
      <c r="BE255" s="3890" t="s">
        <v>21</v>
      </c>
      <c r="BF255" s="3890" t="s">
        <v>22</v>
      </c>
      <c r="BG255" s="3890" t="s">
        <v>19</v>
      </c>
      <c r="BH255" s="3890" t="s">
        <v>23</v>
      </c>
      <c r="BI255" s="3890" t="s">
        <v>23</v>
      </c>
      <c r="BJ255" s="3890" t="s">
        <v>24</v>
      </c>
      <c r="BK255" s="3890" t="s">
        <v>20</v>
      </c>
      <c r="BL255" s="3890" t="s">
        <v>25</v>
      </c>
      <c r="BM255" s="3890" t="s">
        <v>0</v>
      </c>
      <c r="BN255" s="3890" t="s">
        <v>11</v>
      </c>
      <c r="BO255" s="3890" t="s">
        <v>26</v>
      </c>
      <c r="BP255" s="2024"/>
      <c r="BQ255" s="2837"/>
      <c r="BR255" s="3202" t="s">
        <v>427</v>
      </c>
      <c r="BS255" s="3203">
        <v>11</v>
      </c>
      <c r="BT255" s="3204" t="s">
        <v>101</v>
      </c>
      <c r="BU255" s="3205">
        <v>43443</v>
      </c>
      <c r="BV255" s="3204">
        <v>10</v>
      </c>
      <c r="BW255" s="3206" t="s">
        <v>35</v>
      </c>
      <c r="BX255" s="3207">
        <v>300</v>
      </c>
      <c r="BY255" s="3204" t="s">
        <v>78</v>
      </c>
      <c r="BZ255" s="3208">
        <v>43447</v>
      </c>
      <c r="CA255" s="3205">
        <v>43447</v>
      </c>
      <c r="CB255" s="3204" t="s">
        <v>78</v>
      </c>
      <c r="CC255" s="3209">
        <v>10000</v>
      </c>
      <c r="CD255" s="3209">
        <f t="shared" si="79"/>
        <v>0</v>
      </c>
      <c r="CE255" s="3210">
        <f t="shared" si="80"/>
        <v>3000</v>
      </c>
      <c r="CF255" s="3211">
        <f t="shared" si="81"/>
        <v>150</v>
      </c>
      <c r="CG255" s="3212" t="s">
        <v>88</v>
      </c>
      <c r="CI255" s="2258"/>
      <c r="CJ255" s="2259"/>
      <c r="CK255" s="2259"/>
      <c r="CL255" s="2260" t="s">
        <v>3</v>
      </c>
      <c r="CM255" s="2260" t="s">
        <v>18</v>
      </c>
      <c r="CN255" s="2260"/>
      <c r="CO255" s="2259"/>
      <c r="CP255" s="2260" t="s">
        <v>21</v>
      </c>
      <c r="CQ255" s="2260" t="s">
        <v>27</v>
      </c>
      <c r="CR255" s="2260" t="s">
        <v>28</v>
      </c>
      <c r="CS255" s="2259"/>
      <c r="CT255" s="2259"/>
      <c r="CU255" s="2259"/>
      <c r="CV255" s="2259"/>
      <c r="CW255" s="2260" t="s">
        <v>30</v>
      </c>
      <c r="CX255" s="3456"/>
      <c r="DA255" s="881"/>
      <c r="DB255" s="881"/>
      <c r="DC255" s="896"/>
      <c r="DD255" s="884"/>
      <c r="DE255" s="881"/>
      <c r="DF255" s="726"/>
      <c r="DG255" s="879"/>
      <c r="DH255" s="769"/>
      <c r="DI255" s="723"/>
      <c r="DJ255" s="726"/>
      <c r="DK255" s="727"/>
      <c r="DL255" s="727"/>
      <c r="DM255" s="725"/>
      <c r="DN255" s="724"/>
      <c r="DO255" s="1497"/>
    </row>
    <row r="256" spans="51:119" ht="24" thickBot="1">
      <c r="AY256" s="2034"/>
      <c r="AZ256" s="3892"/>
      <c r="BA256" s="3892"/>
      <c r="BB256" s="3893" t="s">
        <v>3</v>
      </c>
      <c r="BC256" s="3893" t="s">
        <v>18</v>
      </c>
      <c r="BD256" s="3893"/>
      <c r="BE256" s="3892"/>
      <c r="BF256" s="3893" t="s">
        <v>21</v>
      </c>
      <c r="BG256" s="3893" t="s">
        <v>3</v>
      </c>
      <c r="BH256" s="3893" t="s">
        <v>27</v>
      </c>
      <c r="BI256" s="3893" t="s">
        <v>28</v>
      </c>
      <c r="BJ256" s="3892"/>
      <c r="BK256" s="3892"/>
      <c r="BL256" s="3892"/>
      <c r="BM256" s="3892"/>
      <c r="BN256" s="3893" t="s">
        <v>30</v>
      </c>
      <c r="BO256" s="3890"/>
      <c r="BP256" s="2024"/>
      <c r="BQ256" s="2837"/>
      <c r="BR256" s="2048" t="s">
        <v>782</v>
      </c>
      <c r="BS256" s="2750">
        <v>12</v>
      </c>
      <c r="BT256" s="2050" t="s">
        <v>796</v>
      </c>
      <c r="BU256" s="2051">
        <v>43494</v>
      </c>
      <c r="BV256" s="2050">
        <v>6</v>
      </c>
      <c r="BW256" s="2052" t="s">
        <v>35</v>
      </c>
      <c r="BX256" s="2053">
        <v>300</v>
      </c>
      <c r="BY256" s="2050" t="s">
        <v>78</v>
      </c>
      <c r="BZ256" s="2054">
        <v>43500</v>
      </c>
      <c r="CA256" s="2051">
        <v>43502</v>
      </c>
      <c r="CB256" s="2050">
        <v>10867</v>
      </c>
      <c r="CC256" s="2055">
        <v>6000</v>
      </c>
      <c r="CD256" s="2055">
        <f t="shared" si="79"/>
        <v>0</v>
      </c>
      <c r="CE256" s="2056">
        <f t="shared" si="80"/>
        <v>1800</v>
      </c>
      <c r="CF256" s="2058">
        <f t="shared" si="81"/>
        <v>90</v>
      </c>
      <c r="CG256" s="2150"/>
      <c r="CI256" s="2467" t="s">
        <v>726</v>
      </c>
      <c r="CJ256" s="2266" t="s">
        <v>727</v>
      </c>
      <c r="CK256" s="2438">
        <v>10</v>
      </c>
      <c r="CL256" s="2285">
        <v>81760</v>
      </c>
      <c r="CM256" s="2287">
        <v>43444</v>
      </c>
      <c r="CN256" s="3054">
        <v>1000</v>
      </c>
      <c r="CO256" s="2285" t="s">
        <v>96</v>
      </c>
      <c r="CP256" s="2280">
        <v>10.8</v>
      </c>
      <c r="CQ256" s="2344">
        <v>43508</v>
      </c>
      <c r="CR256" s="2287">
        <v>43507</v>
      </c>
      <c r="CS256" s="2345">
        <v>53919</v>
      </c>
      <c r="CT256" s="2280">
        <v>1006.43</v>
      </c>
      <c r="CU256" s="2280">
        <f>(CT256-CN256)</f>
        <v>6.42999999999995</v>
      </c>
      <c r="CV256" s="2281">
        <f>(CT256*CP256)</f>
        <v>10869.444</v>
      </c>
      <c r="CW256" s="2280">
        <f>(CV256*0.05)</f>
        <v>543.47220000000004</v>
      </c>
      <c r="CX256" s="3457" t="s">
        <v>8</v>
      </c>
      <c r="DA256" s="808"/>
      <c r="DE256" s="2"/>
      <c r="DL256" s="879"/>
      <c r="DM256" s="1230"/>
      <c r="DN256" s="879"/>
      <c r="DO256" s="877"/>
    </row>
    <row r="257" spans="51:119">
      <c r="AY257" s="2095" t="s">
        <v>589</v>
      </c>
      <c r="AZ257" s="2657" t="s">
        <v>698</v>
      </c>
      <c r="BA257" s="2815">
        <v>21</v>
      </c>
      <c r="BB257" s="2168" t="s">
        <v>101</v>
      </c>
      <c r="BC257" s="2169">
        <v>43194</v>
      </c>
      <c r="BD257" s="2168">
        <v>20</v>
      </c>
      <c r="BE257" s="2122" t="s">
        <v>35</v>
      </c>
      <c r="BF257" s="2170">
        <v>300</v>
      </c>
      <c r="BG257" s="2168" t="s">
        <v>78</v>
      </c>
      <c r="BH257" s="3572">
        <v>43199</v>
      </c>
      <c r="BI257" s="2169">
        <v>43199</v>
      </c>
      <c r="BJ257" s="2168">
        <v>10099</v>
      </c>
      <c r="BK257" s="2172">
        <v>20000</v>
      </c>
      <c r="BL257" s="2172">
        <f t="shared" ref="BL257:BL262" si="84">(BK257-BD257*1000)</f>
        <v>0</v>
      </c>
      <c r="BM257" s="2173">
        <f t="shared" ref="BM257:BM262" si="85">(BK257*BF257/1000)</f>
        <v>6000</v>
      </c>
      <c r="BN257" s="2175">
        <f t="shared" ref="BN257:BN262" si="86">(BM257*0.05)</f>
        <v>300</v>
      </c>
      <c r="BO257" s="2046" t="s">
        <v>8</v>
      </c>
      <c r="BP257" s="2024"/>
      <c r="BQ257" s="2837"/>
      <c r="BR257" s="2048" t="s">
        <v>795</v>
      </c>
      <c r="BS257" s="2750">
        <v>13</v>
      </c>
      <c r="BT257" s="2050" t="s">
        <v>796</v>
      </c>
      <c r="BU257" s="2051">
        <v>43494</v>
      </c>
      <c r="BV257" s="2050">
        <v>6</v>
      </c>
      <c r="BW257" s="2052" t="s">
        <v>35</v>
      </c>
      <c r="BX257" s="2053">
        <v>300</v>
      </c>
      <c r="BY257" s="2050" t="s">
        <v>78</v>
      </c>
      <c r="BZ257" s="2054">
        <v>43500</v>
      </c>
      <c r="CA257" s="2051">
        <v>43516</v>
      </c>
      <c r="CB257" s="2050">
        <v>10926</v>
      </c>
      <c r="CC257" s="2055">
        <v>6000</v>
      </c>
      <c r="CD257" s="2055">
        <f t="shared" si="79"/>
        <v>0</v>
      </c>
      <c r="CE257" s="2056">
        <f t="shared" si="80"/>
        <v>1800</v>
      </c>
      <c r="CF257" s="2058">
        <f t="shared" si="81"/>
        <v>90</v>
      </c>
      <c r="CG257" s="2150"/>
      <c r="CI257" s="2428" t="s">
        <v>656</v>
      </c>
      <c r="CJ257" s="3032" t="s">
        <v>99</v>
      </c>
      <c r="CK257" s="2439">
        <v>29</v>
      </c>
      <c r="CL257" s="2439" t="s">
        <v>101</v>
      </c>
      <c r="CM257" s="2440">
        <v>43453</v>
      </c>
      <c r="CN257" s="2276">
        <v>300</v>
      </c>
      <c r="CO257" s="2276" t="s">
        <v>96</v>
      </c>
      <c r="CP257" s="2441">
        <v>10.6</v>
      </c>
      <c r="CQ257" s="2442">
        <v>43511</v>
      </c>
      <c r="CR257" s="2440">
        <v>43514</v>
      </c>
      <c r="CS257" s="2439">
        <v>53962</v>
      </c>
      <c r="CT257" s="2278">
        <v>307.05</v>
      </c>
      <c r="CU257" s="2280">
        <f>(CT257-CN256)</f>
        <v>-692.95</v>
      </c>
      <c r="CV257" s="2281">
        <f>(CT257*CP256)</f>
        <v>3316.1400000000003</v>
      </c>
      <c r="CW257" s="2280">
        <f>(CV257*0.05)</f>
        <v>165.80700000000002</v>
      </c>
      <c r="CX257" s="3136" t="s">
        <v>8</v>
      </c>
      <c r="DA257" s="2605"/>
      <c r="DB257" s="2605"/>
      <c r="DC257" s="1775"/>
      <c r="DD257" s="1775"/>
      <c r="DE257" s="1775"/>
      <c r="DF257" s="2605"/>
      <c r="DG257" s="1775"/>
      <c r="DH257" s="1775"/>
      <c r="DI257" s="1775"/>
      <c r="DJ257" s="2605"/>
      <c r="DK257" s="2605"/>
      <c r="DL257" s="879"/>
      <c r="DM257" s="1230"/>
      <c r="DN257" s="879"/>
      <c r="DO257" s="877"/>
    </row>
    <row r="258" spans="51:119">
      <c r="AY258" s="2047" t="s">
        <v>629</v>
      </c>
      <c r="AZ258" s="2075" t="s">
        <v>436</v>
      </c>
      <c r="BA258" s="2038">
        <v>26</v>
      </c>
      <c r="BB258" s="2039">
        <v>19725</v>
      </c>
      <c r="BC258" s="2040">
        <v>43196</v>
      </c>
      <c r="BD258" s="2041">
        <v>100</v>
      </c>
      <c r="BE258" s="2039" t="s">
        <v>35</v>
      </c>
      <c r="BF258" s="2042">
        <v>275</v>
      </c>
      <c r="BG258" s="2043">
        <v>101795</v>
      </c>
      <c r="BH258" s="2044">
        <v>43206</v>
      </c>
      <c r="BI258" s="2040">
        <v>43203</v>
      </c>
      <c r="BJ258" s="2039">
        <v>10120</v>
      </c>
      <c r="BK258" s="2041">
        <v>100000</v>
      </c>
      <c r="BL258" s="2041">
        <f t="shared" si="84"/>
        <v>0</v>
      </c>
      <c r="BM258" s="2045">
        <f t="shared" si="85"/>
        <v>27500</v>
      </c>
      <c r="BN258" s="2042">
        <f t="shared" si="86"/>
        <v>1375</v>
      </c>
      <c r="BO258" s="2059" t="s">
        <v>8</v>
      </c>
      <c r="BP258" s="2024"/>
      <c r="BQ258" s="2837"/>
      <c r="BR258" s="2048" t="s">
        <v>795</v>
      </c>
      <c r="BS258" s="2750">
        <v>14</v>
      </c>
      <c r="BT258" s="2050" t="s">
        <v>101</v>
      </c>
      <c r="BU258" s="2051">
        <v>43514</v>
      </c>
      <c r="BV258" s="2050">
        <v>6</v>
      </c>
      <c r="BW258" s="2052" t="s">
        <v>35</v>
      </c>
      <c r="BX258" s="2053">
        <v>300</v>
      </c>
      <c r="BY258" s="2050" t="s">
        <v>78</v>
      </c>
      <c r="BZ258" s="2054">
        <v>43521</v>
      </c>
      <c r="CA258" s="2051">
        <v>43516</v>
      </c>
      <c r="CB258" s="2050">
        <v>10926</v>
      </c>
      <c r="CC258" s="2055">
        <v>6000</v>
      </c>
      <c r="CD258" s="2055">
        <f t="shared" si="79"/>
        <v>0</v>
      </c>
      <c r="CE258" s="2056">
        <f t="shared" si="80"/>
        <v>1800</v>
      </c>
      <c r="CF258" s="2058">
        <f t="shared" si="81"/>
        <v>90</v>
      </c>
      <c r="CG258" s="2150"/>
      <c r="CI258" s="2794"/>
      <c r="CJ258" s="2327"/>
      <c r="CK258" s="2290"/>
      <c r="CL258" s="2290"/>
      <c r="CM258" s="2297"/>
      <c r="CN258" s="2328"/>
      <c r="CO258" s="2328"/>
      <c r="CP258" s="2384"/>
      <c r="CQ258" s="2295"/>
      <c r="CR258" s="2297"/>
      <c r="CS258" s="2290"/>
      <c r="CT258" s="2330"/>
      <c r="CU258" s="2332"/>
      <c r="CV258" s="2333"/>
      <c r="CW258" s="2332"/>
      <c r="CX258" s="3136"/>
      <c r="DA258" s="1775"/>
      <c r="DB258" s="1775"/>
      <c r="DC258" s="1775"/>
      <c r="DD258" s="1775"/>
      <c r="DE258" s="1775"/>
      <c r="DF258" s="1775"/>
      <c r="DG258" s="1775"/>
      <c r="DH258" s="1775"/>
      <c r="DI258" s="1775"/>
      <c r="DJ258" s="1775"/>
      <c r="DK258" s="1775"/>
      <c r="DL258" s="879"/>
      <c r="DM258" s="1230"/>
      <c r="DN258" s="879"/>
      <c r="DO258" s="723"/>
    </row>
    <row r="259" spans="51:119" ht="15" thickBot="1">
      <c r="AY259" s="2047" t="s">
        <v>471</v>
      </c>
      <c r="AZ259" s="2957" t="s">
        <v>643</v>
      </c>
      <c r="BA259" s="2038">
        <v>15</v>
      </c>
      <c r="BB259" s="2039" t="s">
        <v>701</v>
      </c>
      <c r="BC259" s="2040">
        <v>43199</v>
      </c>
      <c r="BD259" s="2041">
        <v>2</v>
      </c>
      <c r="BE259" s="2039" t="s">
        <v>35</v>
      </c>
      <c r="BF259" s="2042">
        <v>350</v>
      </c>
      <c r="BG259" s="2043"/>
      <c r="BH259" s="2044">
        <v>43206</v>
      </c>
      <c r="BI259" s="2040" t="s">
        <v>718</v>
      </c>
      <c r="BJ259" s="2039">
        <v>10121</v>
      </c>
      <c r="BK259" s="2041">
        <v>2000</v>
      </c>
      <c r="BL259" s="2041">
        <f t="shared" si="84"/>
        <v>0</v>
      </c>
      <c r="BM259" s="2045">
        <f t="shared" si="85"/>
        <v>700</v>
      </c>
      <c r="BN259" s="2042">
        <f t="shared" si="86"/>
        <v>35</v>
      </c>
      <c r="BO259" s="2059" t="s">
        <v>8</v>
      </c>
      <c r="BP259" s="2024"/>
      <c r="BQ259" s="2837"/>
      <c r="BR259" s="2048" t="s">
        <v>427</v>
      </c>
      <c r="BS259" s="2750">
        <v>15</v>
      </c>
      <c r="BT259" s="2050" t="s">
        <v>101</v>
      </c>
      <c r="BU259" s="2051">
        <v>43514</v>
      </c>
      <c r="BV259" s="2050">
        <v>10</v>
      </c>
      <c r="BW259" s="2052" t="s">
        <v>35</v>
      </c>
      <c r="BX259" s="2053">
        <v>300</v>
      </c>
      <c r="BY259" s="2050" t="s">
        <v>78</v>
      </c>
      <c r="BZ259" s="2054">
        <v>43521</v>
      </c>
      <c r="CA259" s="2051">
        <v>43516</v>
      </c>
      <c r="CB259" s="2050">
        <v>10926</v>
      </c>
      <c r="CC259" s="2055">
        <v>10000</v>
      </c>
      <c r="CD259" s="2055">
        <f t="shared" si="79"/>
        <v>0</v>
      </c>
      <c r="CE259" s="2056">
        <f t="shared" si="80"/>
        <v>3000</v>
      </c>
      <c r="CF259" s="2058">
        <f t="shared" si="81"/>
        <v>150</v>
      </c>
      <c r="CG259" s="2150"/>
      <c r="CI259" s="2314"/>
      <c r="CJ259" s="2315"/>
      <c r="CK259" s="2315"/>
      <c r="CL259" s="2315"/>
      <c r="CM259" s="2315"/>
      <c r="CN259" s="2315"/>
      <c r="CO259" s="2315"/>
      <c r="CP259" s="2315"/>
      <c r="CQ259" s="2315"/>
      <c r="CR259" s="2315"/>
      <c r="CS259" s="2315"/>
      <c r="CT259" s="2315"/>
      <c r="CU259" s="2315"/>
      <c r="CV259" s="2686">
        <f>SUM(CV256:CV258)</f>
        <v>14185.583999999999</v>
      </c>
      <c r="CW259" s="2686">
        <f>SUM(CW256:CW258)</f>
        <v>709.27920000000006</v>
      </c>
      <c r="CX259" s="3454"/>
      <c r="DA259" s="2605"/>
      <c r="DB259" s="2605"/>
      <c r="DC259" s="1775"/>
      <c r="DD259" s="1775"/>
      <c r="DE259" s="1775"/>
      <c r="DF259" s="2605"/>
      <c r="DG259" s="1775"/>
      <c r="DH259" s="1775"/>
      <c r="DI259" s="1775"/>
      <c r="DJ259" s="2605"/>
      <c r="DK259" s="2605"/>
      <c r="DL259" s="879"/>
      <c r="DM259" s="1230"/>
      <c r="DN259" s="879"/>
      <c r="DO259" s="723"/>
    </row>
    <row r="260" spans="51:119">
      <c r="AY260" s="2047" t="s">
        <v>471</v>
      </c>
      <c r="AZ260" s="2957" t="s">
        <v>436</v>
      </c>
      <c r="BA260" s="2038">
        <v>16</v>
      </c>
      <c r="BB260" s="2039" t="s">
        <v>74</v>
      </c>
      <c r="BC260" s="2040">
        <v>43199</v>
      </c>
      <c r="BD260" s="2041">
        <v>20</v>
      </c>
      <c r="BE260" s="2039" t="s">
        <v>35</v>
      </c>
      <c r="BF260" s="2042">
        <v>278</v>
      </c>
      <c r="BG260" s="2043"/>
      <c r="BH260" s="2044">
        <v>43206</v>
      </c>
      <c r="BI260" s="2040">
        <v>43203</v>
      </c>
      <c r="BJ260" s="2039">
        <v>10121</v>
      </c>
      <c r="BK260" s="2041">
        <v>20000</v>
      </c>
      <c r="BL260" s="2041">
        <f t="shared" si="84"/>
        <v>0</v>
      </c>
      <c r="BM260" s="2045">
        <f t="shared" si="85"/>
        <v>5560</v>
      </c>
      <c r="BN260" s="2042">
        <f t="shared" si="86"/>
        <v>278</v>
      </c>
      <c r="BO260" s="2059" t="s">
        <v>8</v>
      </c>
      <c r="BP260" s="2024"/>
      <c r="BQ260" s="2837"/>
      <c r="BR260" s="3077"/>
      <c r="BS260" s="2091"/>
      <c r="BT260" s="2091"/>
      <c r="BU260" s="2091"/>
      <c r="BV260" s="2091"/>
      <c r="BW260" s="2091"/>
      <c r="BX260" s="2091"/>
      <c r="BY260" s="2091"/>
      <c r="BZ260" s="2091"/>
      <c r="CA260" s="2091"/>
      <c r="CB260" s="2091"/>
      <c r="CC260" s="2091"/>
      <c r="CD260" s="2091"/>
      <c r="CE260" s="2091"/>
      <c r="CF260" s="2091"/>
      <c r="CG260" s="2150"/>
      <c r="CI260" s="2246"/>
      <c r="CJ260" s="2246"/>
      <c r="CK260" s="2246"/>
      <c r="CL260" s="2246"/>
      <c r="CM260" s="2246"/>
      <c r="CN260" s="2246"/>
      <c r="CO260" s="2246"/>
      <c r="CP260" s="2246"/>
      <c r="CQ260" s="2246"/>
      <c r="CR260" s="2246"/>
      <c r="CS260" s="2246"/>
      <c r="CT260" s="2246"/>
      <c r="CU260" s="2246"/>
      <c r="CV260" s="2246"/>
      <c r="CW260" s="2246"/>
      <c r="CX260" s="2246"/>
      <c r="DA260" s="681"/>
      <c r="DB260" s="681"/>
      <c r="DC260" s="682"/>
      <c r="DD260" s="681"/>
      <c r="DE260" s="682"/>
      <c r="DF260" s="681"/>
      <c r="DG260" s="682"/>
      <c r="DH260" s="681"/>
      <c r="DI260" s="681"/>
      <c r="DJ260" s="681"/>
      <c r="DK260" s="681"/>
      <c r="DL260" s="879"/>
      <c r="DM260" s="1230"/>
      <c r="DN260" s="879"/>
      <c r="DO260" s="723"/>
    </row>
    <row r="261" spans="51:119" ht="18.600000000000001" thickBot="1">
      <c r="AY261" s="2047" t="s">
        <v>351</v>
      </c>
      <c r="AZ261" s="2069" t="s">
        <v>427</v>
      </c>
      <c r="BA261" s="2750">
        <v>6</v>
      </c>
      <c r="BB261" s="2050" t="s">
        <v>101</v>
      </c>
      <c r="BC261" s="2051">
        <v>43206</v>
      </c>
      <c r="BD261" s="2050">
        <v>10</v>
      </c>
      <c r="BE261" s="2052" t="s">
        <v>35</v>
      </c>
      <c r="BF261" s="2053">
        <v>300</v>
      </c>
      <c r="BG261" s="2050" t="s">
        <v>78</v>
      </c>
      <c r="BH261" s="3573">
        <v>43213</v>
      </c>
      <c r="BI261" s="2051">
        <v>43210</v>
      </c>
      <c r="BJ261" s="2050">
        <v>10136</v>
      </c>
      <c r="BK261" s="2055">
        <v>10000</v>
      </c>
      <c r="BL261" s="2055">
        <f t="shared" si="84"/>
        <v>0</v>
      </c>
      <c r="BM261" s="2056">
        <f t="shared" si="85"/>
        <v>3000</v>
      </c>
      <c r="BN261" s="2058">
        <f t="shared" si="86"/>
        <v>150</v>
      </c>
      <c r="BO261" s="3040" t="s">
        <v>8</v>
      </c>
      <c r="BP261" s="2024"/>
      <c r="BQ261" s="2837"/>
      <c r="BR261" s="3077"/>
      <c r="BS261" s="2091"/>
      <c r="BT261" s="2091"/>
      <c r="BU261" s="2091"/>
      <c r="BV261" s="2091"/>
      <c r="BW261" s="2091"/>
      <c r="BX261" s="2091"/>
      <c r="BY261" s="2091"/>
      <c r="BZ261" s="2091"/>
      <c r="CA261" s="2091"/>
      <c r="CB261" s="2091"/>
      <c r="CC261" s="2091"/>
      <c r="CD261" s="2091"/>
      <c r="CE261" s="2091"/>
      <c r="CF261" s="2091"/>
      <c r="CG261" s="2150"/>
      <c r="CI261" s="2250" t="s">
        <v>767</v>
      </c>
      <c r="CJ261" s="2246"/>
      <c r="CK261" s="2246"/>
      <c r="CL261" s="2246"/>
      <c r="CM261" s="2246"/>
      <c r="CN261" s="2246"/>
      <c r="CO261" s="2246"/>
      <c r="CP261" s="2246"/>
      <c r="CQ261" s="2246"/>
      <c r="CR261" s="2246"/>
      <c r="CS261" s="2246"/>
      <c r="CT261" s="2246"/>
      <c r="CU261" s="2246"/>
      <c r="CV261" s="2246"/>
      <c r="CW261" s="2246"/>
      <c r="CX261" s="3085"/>
      <c r="DA261" s="875"/>
      <c r="DB261" s="881"/>
      <c r="DC261" s="881"/>
      <c r="DD261" s="884"/>
      <c r="DE261" s="881"/>
      <c r="DF261" s="881"/>
      <c r="DG261" s="1480"/>
      <c r="DH261" s="885"/>
      <c r="DI261" s="884"/>
      <c r="DJ261" s="881"/>
      <c r="DK261" s="1480"/>
    </row>
    <row r="262" spans="51:119">
      <c r="AY262" s="2047" t="s">
        <v>589</v>
      </c>
      <c r="AZ262" s="2069" t="s">
        <v>698</v>
      </c>
      <c r="BA262" s="2809">
        <v>22</v>
      </c>
      <c r="BB262" s="2071" t="s">
        <v>101</v>
      </c>
      <c r="BC262" s="2072">
        <v>43206</v>
      </c>
      <c r="BD262" s="2071">
        <v>10</v>
      </c>
      <c r="BE262" s="2039" t="s">
        <v>35</v>
      </c>
      <c r="BF262" s="2073">
        <v>300</v>
      </c>
      <c r="BG262" s="2071" t="s">
        <v>78</v>
      </c>
      <c r="BH262" s="3509">
        <v>43215</v>
      </c>
      <c r="BI262" s="2072">
        <v>43210</v>
      </c>
      <c r="BJ262" s="2071">
        <v>10135</v>
      </c>
      <c r="BK262" s="2041">
        <v>10000</v>
      </c>
      <c r="BL262" s="2041">
        <f t="shared" si="84"/>
        <v>0</v>
      </c>
      <c r="BM262" s="2045">
        <f t="shared" si="85"/>
        <v>3000</v>
      </c>
      <c r="BN262" s="2042">
        <f t="shared" si="86"/>
        <v>150</v>
      </c>
      <c r="BO262" s="3040" t="s">
        <v>8</v>
      </c>
      <c r="BP262" s="2024"/>
      <c r="BQ262" s="2837"/>
      <c r="BR262" s="3077"/>
      <c r="BS262" s="2091"/>
      <c r="BT262" s="2091"/>
      <c r="BU262" s="2091"/>
      <c r="BV262" s="2091"/>
      <c r="BW262" s="2091"/>
      <c r="BX262" s="2091"/>
      <c r="BY262" s="2091"/>
      <c r="BZ262" s="2091"/>
      <c r="CA262" s="2091"/>
      <c r="CB262" s="2091"/>
      <c r="CC262" s="2091"/>
      <c r="CD262" s="2091"/>
      <c r="CE262" s="2091"/>
      <c r="CF262" s="2091"/>
      <c r="CG262" s="2150"/>
      <c r="CI262" s="2251"/>
      <c r="CJ262" s="2252"/>
      <c r="CK262" s="2252"/>
      <c r="CL262" s="2253" t="s">
        <v>14</v>
      </c>
      <c r="CM262" s="2253" t="s">
        <v>12</v>
      </c>
      <c r="CN262" s="2253"/>
      <c r="CO262" s="2252"/>
      <c r="CP262" s="2253" t="s">
        <v>15</v>
      </c>
      <c r="CQ262" s="2253" t="s">
        <v>12</v>
      </c>
      <c r="CR262" s="2253" t="s">
        <v>12</v>
      </c>
      <c r="CS262" s="2252"/>
      <c r="CT262" s="2252"/>
      <c r="CU262" s="2252"/>
      <c r="CV262" s="2252"/>
      <c r="CW262" s="2253" t="s">
        <v>17</v>
      </c>
      <c r="CX262" s="3455"/>
      <c r="DA262" s="875"/>
      <c r="DB262" s="881"/>
      <c r="DC262" s="881"/>
      <c r="DD262" s="884"/>
      <c r="DE262" s="881"/>
      <c r="DF262" s="881"/>
      <c r="DG262" s="1480"/>
      <c r="DH262" s="885"/>
      <c r="DI262" s="884"/>
      <c r="DJ262" s="881"/>
      <c r="DK262" s="1480"/>
    </row>
    <row r="263" spans="51:119">
      <c r="AY263" s="2023"/>
      <c r="AZ263" s="2091"/>
      <c r="BA263" s="2091"/>
      <c r="BB263" s="2091"/>
      <c r="BC263" s="2091"/>
      <c r="BD263" s="2091"/>
      <c r="BE263" s="2091"/>
      <c r="BF263" s="2091"/>
      <c r="BG263" s="2091"/>
      <c r="BH263" s="2873"/>
      <c r="BI263" s="2091"/>
      <c r="BJ263" s="2091"/>
      <c r="BK263" s="2091"/>
      <c r="BL263" s="2091"/>
      <c r="BM263" s="2091"/>
      <c r="BN263" s="2091"/>
      <c r="BO263" s="2059"/>
      <c r="BP263" s="2024"/>
      <c r="BQ263" s="2837"/>
      <c r="BR263" s="3077"/>
      <c r="BS263" s="2091"/>
      <c r="BT263" s="2091"/>
      <c r="BU263" s="2091"/>
      <c r="BV263" s="2091"/>
      <c r="BW263" s="2091"/>
      <c r="BX263" s="2091"/>
      <c r="BY263" s="2091"/>
      <c r="BZ263" s="2091"/>
      <c r="CA263" s="2091"/>
      <c r="CB263" s="2091"/>
      <c r="CC263" s="2091"/>
      <c r="CD263" s="2091"/>
      <c r="CE263" s="2091"/>
      <c r="CF263" s="2091"/>
      <c r="CG263" s="2150"/>
      <c r="CI263" s="2255" t="s">
        <v>3</v>
      </c>
      <c r="CJ263" s="2256" t="s">
        <v>4</v>
      </c>
      <c r="CK263" s="3947" t="s">
        <v>967</v>
      </c>
      <c r="CL263" s="2257" t="s">
        <v>19</v>
      </c>
      <c r="CM263" s="2257" t="s">
        <v>19</v>
      </c>
      <c r="CN263" s="2257" t="s">
        <v>20</v>
      </c>
      <c r="CO263" s="2257" t="s">
        <v>21</v>
      </c>
      <c r="CP263" s="2257" t="s">
        <v>22</v>
      </c>
      <c r="CQ263" s="2257" t="s">
        <v>23</v>
      </c>
      <c r="CR263" s="2257" t="s">
        <v>23</v>
      </c>
      <c r="CS263" s="2257" t="s">
        <v>24</v>
      </c>
      <c r="CT263" s="2257" t="s">
        <v>20</v>
      </c>
      <c r="CU263" s="2257" t="s">
        <v>25</v>
      </c>
      <c r="CV263" s="2257" t="s">
        <v>0</v>
      </c>
      <c r="CW263" s="2257" t="s">
        <v>11</v>
      </c>
      <c r="CX263" s="3456" t="s">
        <v>26</v>
      </c>
      <c r="DA263" s="875"/>
      <c r="DB263" s="881"/>
      <c r="DC263" s="881"/>
      <c r="DD263" s="884"/>
      <c r="DE263" s="881"/>
      <c r="DF263" s="881"/>
      <c r="DG263" s="1480"/>
      <c r="DH263" s="885"/>
      <c r="DI263" s="884"/>
      <c r="DJ263" s="881"/>
      <c r="DK263" s="1480"/>
    </row>
    <row r="264" spans="51:119" ht="15" thickBot="1">
      <c r="AY264" s="2082"/>
      <c r="AZ264" s="2083"/>
      <c r="BA264" s="2083"/>
      <c r="BB264" s="2083"/>
      <c r="BC264" s="2083"/>
      <c r="BD264" s="2084"/>
      <c r="BE264" s="2085"/>
      <c r="BF264" s="2085"/>
      <c r="BG264" s="2085"/>
      <c r="BH264" s="2089"/>
      <c r="BI264" s="2085"/>
      <c r="BJ264" s="2086"/>
      <c r="BK264" s="2087"/>
      <c r="BL264" s="2085"/>
      <c r="BM264" s="2088">
        <f>SUM(BM257:BM263)</f>
        <v>45760</v>
      </c>
      <c r="BN264" s="2088">
        <f>(BM264*0.05)</f>
        <v>2288</v>
      </c>
      <c r="BO264" s="2090"/>
      <c r="BP264" s="2024"/>
      <c r="BQ264" s="2837"/>
      <c r="BR264" s="3077"/>
      <c r="BS264" s="2091"/>
      <c r="BT264" s="2091"/>
      <c r="BU264" s="2091"/>
      <c r="BV264" s="2091"/>
      <c r="BW264" s="2091"/>
      <c r="BX264" s="2091"/>
      <c r="BY264" s="2091"/>
      <c r="BZ264" s="2091"/>
      <c r="CA264" s="2091"/>
      <c r="CB264" s="2091"/>
      <c r="CC264" s="2091"/>
      <c r="CD264" s="2091"/>
      <c r="CE264" s="2091"/>
      <c r="CF264" s="2091"/>
      <c r="CG264" s="2150"/>
      <c r="CI264" s="2258"/>
      <c r="CJ264" s="2259"/>
      <c r="CK264" s="2259"/>
      <c r="CL264" s="2260" t="s">
        <v>3</v>
      </c>
      <c r="CM264" s="2260" t="s">
        <v>18</v>
      </c>
      <c r="CN264" s="2260"/>
      <c r="CO264" s="2259"/>
      <c r="CP264" s="2260" t="s">
        <v>21</v>
      </c>
      <c r="CQ264" s="2260" t="s">
        <v>27</v>
      </c>
      <c r="CR264" s="2260" t="s">
        <v>28</v>
      </c>
      <c r="CS264" s="2259"/>
      <c r="CT264" s="2259"/>
      <c r="CU264" s="2259"/>
      <c r="CV264" s="2259"/>
      <c r="CW264" s="2260" t="s">
        <v>30</v>
      </c>
      <c r="CX264" s="3456"/>
      <c r="DA264" s="726"/>
      <c r="DB264" s="896"/>
      <c r="DC264" s="896"/>
      <c r="DD264" s="897"/>
      <c r="DE264" s="896"/>
      <c r="DF264" s="896"/>
      <c r="DG264" s="898"/>
      <c r="DH264" s="899"/>
      <c r="DI264" s="897"/>
      <c r="DJ264" s="896"/>
      <c r="DK264" s="898"/>
      <c r="DL264" s="2605"/>
      <c r="DM264" s="2605"/>
      <c r="DN264" s="1775"/>
      <c r="DO264" s="1775"/>
    </row>
    <row r="265" spans="51:119">
      <c r="AY265" s="2024"/>
      <c r="AZ265" s="2024"/>
      <c r="BA265" s="2024"/>
      <c r="BB265" s="2024"/>
      <c r="BC265" s="2024"/>
      <c r="BD265" s="2024"/>
      <c r="BE265" s="2024"/>
      <c r="BF265" s="2024"/>
      <c r="BG265" s="2024"/>
      <c r="BH265" s="3602"/>
      <c r="BI265" s="2024"/>
      <c r="BJ265" s="2024"/>
      <c r="BK265" s="2024"/>
      <c r="BL265" s="2024"/>
      <c r="BM265" s="2024"/>
      <c r="BN265" s="2024"/>
      <c r="BO265" s="2024"/>
      <c r="BP265" s="2024"/>
      <c r="BQ265" s="2837"/>
      <c r="BR265" s="3077"/>
      <c r="BS265" s="2091"/>
      <c r="BT265" s="2091"/>
      <c r="BU265" s="2091"/>
      <c r="BV265" s="2091"/>
      <c r="BW265" s="2091"/>
      <c r="BX265" s="2091"/>
      <c r="BY265" s="2091"/>
      <c r="BZ265" s="2091"/>
      <c r="CA265" s="2091"/>
      <c r="CB265" s="2091"/>
      <c r="CC265" s="2091"/>
      <c r="CD265" s="2091"/>
      <c r="CE265" s="2091"/>
      <c r="CF265" s="2091"/>
      <c r="CG265" s="2150"/>
      <c r="CI265" s="2667" t="s">
        <v>726</v>
      </c>
      <c r="CJ265" s="2266" t="s">
        <v>727</v>
      </c>
      <c r="CK265" s="2438">
        <v>11</v>
      </c>
      <c r="CL265" s="2285">
        <v>81761</v>
      </c>
      <c r="CM265" s="2287">
        <v>43444</v>
      </c>
      <c r="CN265" s="3054">
        <v>1000</v>
      </c>
      <c r="CO265" s="2285" t="s">
        <v>96</v>
      </c>
      <c r="CP265" s="2280">
        <v>10.8</v>
      </c>
      <c r="CQ265" s="2344">
        <v>43536</v>
      </c>
      <c r="CR265" s="2287">
        <v>43532</v>
      </c>
      <c r="CS265" s="2345">
        <v>54115</v>
      </c>
      <c r="CT265" s="2280">
        <v>1013.84</v>
      </c>
      <c r="CU265" s="2280">
        <f>(CT265-CN265)</f>
        <v>13.840000000000032</v>
      </c>
      <c r="CV265" s="2281">
        <f>(CT265*CP265)</f>
        <v>10949.472000000002</v>
      </c>
      <c r="CW265" s="2280">
        <f t="shared" ref="CW265:CW271" si="87">(CV265*0.05)</f>
        <v>547.47360000000015</v>
      </c>
      <c r="CX265" s="3457" t="s">
        <v>8</v>
      </c>
      <c r="DA265" s="726"/>
      <c r="DB265" s="896"/>
      <c r="DC265" s="896"/>
      <c r="DD265" s="897"/>
      <c r="DE265" s="896"/>
      <c r="DF265" s="896"/>
      <c r="DG265" s="898"/>
      <c r="DH265" s="899"/>
      <c r="DI265" s="897"/>
      <c r="DJ265" s="896"/>
      <c r="DK265" s="898"/>
      <c r="DL265" s="1775"/>
      <c r="DM265" s="1775"/>
      <c r="DN265" s="1775"/>
      <c r="DO265" s="1775"/>
    </row>
    <row r="266" spans="51:119" ht="18.600000000000001" thickBot="1">
      <c r="AY266" s="2028" t="s">
        <v>667</v>
      </c>
      <c r="AZ266" s="2024"/>
      <c r="BA266" s="2024"/>
      <c r="BB266" s="2024"/>
      <c r="BC266" s="2024"/>
      <c r="BD266" s="2024"/>
      <c r="BE266" s="2024"/>
      <c r="BF266" s="2024"/>
      <c r="BG266" s="2024"/>
      <c r="BH266" s="3602"/>
      <c r="BI266" s="2024"/>
      <c r="BJ266" s="2024"/>
      <c r="BK266" s="2024"/>
      <c r="BL266" s="2024"/>
      <c r="BM266" s="2024"/>
      <c r="BN266" s="2024"/>
      <c r="BO266" s="2029"/>
      <c r="BP266" s="2024"/>
      <c r="BQ266" s="2942"/>
      <c r="BR266" s="2924"/>
      <c r="BS266" s="2749"/>
      <c r="BT266" s="2084"/>
      <c r="BU266" s="2084"/>
      <c r="BV266" s="2084"/>
      <c r="BW266" s="2084"/>
      <c r="BX266" s="2084"/>
      <c r="BY266" s="2084"/>
      <c r="BZ266" s="2151"/>
      <c r="CA266" s="2083"/>
      <c r="CB266" s="2083"/>
      <c r="CC266" s="2083"/>
      <c r="CD266" s="2083"/>
      <c r="CE266" s="2083"/>
      <c r="CF266" s="2083"/>
      <c r="CG266" s="3257" t="s">
        <v>817</v>
      </c>
      <c r="CI266" s="2428" t="s">
        <v>656</v>
      </c>
      <c r="CJ266" s="3032" t="s">
        <v>99</v>
      </c>
      <c r="CK266" s="2439">
        <v>30</v>
      </c>
      <c r="CL266" s="2439" t="s">
        <v>101</v>
      </c>
      <c r="CM266" s="2440">
        <v>43453</v>
      </c>
      <c r="CN266" s="2276">
        <v>300</v>
      </c>
      <c r="CO266" s="2276" t="s">
        <v>96</v>
      </c>
      <c r="CP266" s="2441">
        <v>10.6</v>
      </c>
      <c r="CQ266" s="2442">
        <v>43532</v>
      </c>
      <c r="CR266" s="2440">
        <v>43532</v>
      </c>
      <c r="CS266" s="2439">
        <v>54121</v>
      </c>
      <c r="CT266" s="2278">
        <v>305.87</v>
      </c>
      <c r="CU266" s="2280">
        <f>(CT266-CN266)</f>
        <v>5.8700000000000045</v>
      </c>
      <c r="CV266" s="2281">
        <f>(CT266*CP265)</f>
        <v>3303.3960000000002</v>
      </c>
      <c r="CW266" s="2280">
        <f t="shared" si="87"/>
        <v>165.16980000000001</v>
      </c>
      <c r="CX266" s="3136" t="s">
        <v>8</v>
      </c>
      <c r="DA266" s="726"/>
      <c r="DB266" s="896"/>
      <c r="DC266" s="896"/>
      <c r="DD266" s="897"/>
      <c r="DE266" s="896"/>
      <c r="DF266" s="896"/>
      <c r="DG266" s="898"/>
      <c r="DH266" s="899"/>
      <c r="DI266" s="897"/>
      <c r="DJ266" s="892"/>
      <c r="DK266" s="898"/>
      <c r="DL266" s="2605"/>
      <c r="DM266" s="2605"/>
      <c r="DN266" s="1775"/>
      <c r="DO266" s="1775"/>
    </row>
    <row r="267" spans="51:119">
      <c r="AY267" s="2030"/>
      <c r="AZ267" s="3898"/>
      <c r="BA267" s="3898"/>
      <c r="BB267" s="3899" t="s">
        <v>14</v>
      </c>
      <c r="BC267" s="3899" t="s">
        <v>12</v>
      </c>
      <c r="BD267" s="3899"/>
      <c r="BE267" s="3898"/>
      <c r="BF267" s="3899" t="s">
        <v>15</v>
      </c>
      <c r="BG267" s="3899" t="s">
        <v>16</v>
      </c>
      <c r="BH267" s="3899" t="s">
        <v>12</v>
      </c>
      <c r="BI267" s="3899" t="s">
        <v>12</v>
      </c>
      <c r="BJ267" s="3898"/>
      <c r="BK267" s="3898"/>
      <c r="BL267" s="3898"/>
      <c r="BM267" s="3898"/>
      <c r="BN267" s="3899" t="s">
        <v>17</v>
      </c>
      <c r="BO267" s="3899"/>
      <c r="BP267" s="2024"/>
      <c r="BQ267" s="2029"/>
      <c r="BR267" s="3227"/>
      <c r="BS267" s="3227"/>
      <c r="BT267" s="3227"/>
      <c r="BU267" s="3228"/>
      <c r="BV267" s="3227"/>
      <c r="BW267" s="3219"/>
      <c r="BX267" s="3229"/>
      <c r="BY267" s="3227"/>
      <c r="BZ267" s="3230"/>
      <c r="CA267" s="3228"/>
      <c r="CB267" s="3227"/>
      <c r="CC267" s="3220"/>
      <c r="CD267" s="3220"/>
      <c r="CE267" s="3231"/>
      <c r="CF267" s="2184"/>
      <c r="CG267" s="2154"/>
      <c r="CI267" s="2428" t="s">
        <v>656</v>
      </c>
      <c r="CJ267" s="3032" t="s">
        <v>99</v>
      </c>
      <c r="CK267" s="2439">
        <v>31</v>
      </c>
      <c r="CL267" s="2439" t="s">
        <v>101</v>
      </c>
      <c r="CM267" s="2440">
        <v>43538</v>
      </c>
      <c r="CN267" s="2276">
        <v>400</v>
      </c>
      <c r="CO267" s="2276" t="s">
        <v>96</v>
      </c>
      <c r="CP267" s="2441">
        <v>10.6</v>
      </c>
      <c r="CQ267" s="2442">
        <v>43536</v>
      </c>
      <c r="CR267" s="2440">
        <v>43538</v>
      </c>
      <c r="CS267" s="2439">
        <v>54193</v>
      </c>
      <c r="CT267" s="2278">
        <v>409.91</v>
      </c>
      <c r="CU267" s="2280">
        <f>(CT267-CN265)</f>
        <v>-590.08999999999992</v>
      </c>
      <c r="CV267" s="2281">
        <f>(CT267*CP265)</f>
        <v>4427.0280000000002</v>
      </c>
      <c r="CW267" s="2280">
        <f t="shared" si="87"/>
        <v>221.35140000000001</v>
      </c>
      <c r="CX267" s="3136" t="s">
        <v>8</v>
      </c>
      <c r="DA267" s="726"/>
      <c r="DB267" s="896"/>
      <c r="DC267" s="896"/>
      <c r="DD267" s="897"/>
      <c r="DE267" s="896"/>
      <c r="DF267" s="896"/>
      <c r="DG267" s="898"/>
      <c r="DH267" s="899"/>
      <c r="DI267" s="897"/>
      <c r="DJ267" s="892"/>
      <c r="DK267" s="898"/>
      <c r="DL267" s="681"/>
      <c r="DM267" s="681"/>
      <c r="DN267" s="681"/>
      <c r="DO267" s="681"/>
    </row>
    <row r="268" spans="51:119" ht="24" thickBot="1">
      <c r="AY268" s="2032" t="s">
        <v>3</v>
      </c>
      <c r="AZ268" s="3292" t="s">
        <v>4</v>
      </c>
      <c r="BA268" s="3890" t="s">
        <v>18</v>
      </c>
      <c r="BB268" s="3890" t="s">
        <v>19</v>
      </c>
      <c r="BC268" s="3890" t="s">
        <v>19</v>
      </c>
      <c r="BD268" s="3890" t="s">
        <v>20</v>
      </c>
      <c r="BE268" s="3890" t="s">
        <v>21</v>
      </c>
      <c r="BF268" s="3890" t="s">
        <v>22</v>
      </c>
      <c r="BG268" s="3890" t="s">
        <v>19</v>
      </c>
      <c r="BH268" s="3890" t="s">
        <v>23</v>
      </c>
      <c r="BI268" s="3890" t="s">
        <v>23</v>
      </c>
      <c r="BJ268" s="3890" t="s">
        <v>24</v>
      </c>
      <c r="BK268" s="3890" t="s">
        <v>20</v>
      </c>
      <c r="BL268" s="3890" t="s">
        <v>25</v>
      </c>
      <c r="BM268" s="3890" t="s">
        <v>0</v>
      </c>
      <c r="BN268" s="3890" t="s">
        <v>11</v>
      </c>
      <c r="BO268" s="3890" t="s">
        <v>26</v>
      </c>
      <c r="BP268" s="2024"/>
      <c r="BQ268" s="2024"/>
      <c r="BR268" s="2153" t="s">
        <v>911</v>
      </c>
      <c r="BS268" s="2024" t="s">
        <v>929</v>
      </c>
      <c r="BT268" s="2024"/>
      <c r="BU268" s="2024"/>
      <c r="BV268" s="2154"/>
      <c r="BW268" s="2024"/>
      <c r="BX268" s="2024" t="s">
        <v>645</v>
      </c>
      <c r="BY268" s="2024"/>
      <c r="BZ268" s="2024" t="s">
        <v>646</v>
      </c>
      <c r="CA268" s="2024"/>
      <c r="CB268" s="2024"/>
      <c r="CC268" s="2024"/>
      <c r="CD268" s="2024"/>
      <c r="CE268" s="2024"/>
      <c r="CF268" s="2024"/>
      <c r="CG268" s="2024" t="s">
        <v>930</v>
      </c>
      <c r="CI268" s="2467" t="s">
        <v>156</v>
      </c>
      <c r="CJ268" s="2275" t="s">
        <v>99</v>
      </c>
      <c r="CK268" s="2340">
        <v>3</v>
      </c>
      <c r="CL268" s="2275">
        <v>26551</v>
      </c>
      <c r="CM268" s="2341">
        <v>43525</v>
      </c>
      <c r="CN268" s="2342">
        <v>400</v>
      </c>
      <c r="CO268" s="2285" t="s">
        <v>96</v>
      </c>
      <c r="CP268" s="2280">
        <v>10.8</v>
      </c>
      <c r="CQ268" s="2344">
        <v>43532</v>
      </c>
      <c r="CR268" s="2287">
        <v>43545</v>
      </c>
      <c r="CS268" s="2345">
        <v>54241</v>
      </c>
      <c r="CT268" s="2356">
        <v>408.64</v>
      </c>
      <c r="CU268" s="2347">
        <f>(CT268-CN268)</f>
        <v>8.6399999999999864</v>
      </c>
      <c r="CV268" s="2348">
        <f>(CT268*CP268)</f>
        <v>4413.3119999999999</v>
      </c>
      <c r="CW268" s="2347">
        <f t="shared" si="87"/>
        <v>220.66560000000001</v>
      </c>
      <c r="CX268" s="3136" t="s">
        <v>8</v>
      </c>
      <c r="DA268" s="726"/>
      <c r="DB268" s="896"/>
      <c r="DC268" s="896"/>
      <c r="DD268" s="897"/>
      <c r="DE268" s="896"/>
      <c r="DF268" s="896"/>
      <c r="DG268" s="898"/>
      <c r="DH268" s="899"/>
      <c r="DI268" s="897"/>
      <c r="DJ268" s="892"/>
      <c r="DK268" s="898"/>
      <c r="DL268" s="879"/>
      <c r="DM268" s="1230"/>
      <c r="DN268" s="879"/>
      <c r="DO268" s="720"/>
    </row>
    <row r="269" spans="51:119" ht="15" thickBot="1">
      <c r="AY269" s="2034"/>
      <c r="AZ269" s="3892"/>
      <c r="BA269" s="3892"/>
      <c r="BB269" s="3893" t="s">
        <v>3</v>
      </c>
      <c r="BC269" s="3893" t="s">
        <v>18</v>
      </c>
      <c r="BD269" s="3893"/>
      <c r="BE269" s="3892"/>
      <c r="BF269" s="3893" t="s">
        <v>21</v>
      </c>
      <c r="BG269" s="3893" t="s">
        <v>3</v>
      </c>
      <c r="BH269" s="3893" t="s">
        <v>27</v>
      </c>
      <c r="BI269" s="3893" t="s">
        <v>28</v>
      </c>
      <c r="BJ269" s="3892"/>
      <c r="BK269" s="3892"/>
      <c r="BL269" s="3892"/>
      <c r="BM269" s="3892"/>
      <c r="BN269" s="3893" t="s">
        <v>30</v>
      </c>
      <c r="BO269" s="3890"/>
      <c r="BP269" s="2024"/>
      <c r="BQ269" s="2021"/>
      <c r="BR269" s="3284"/>
      <c r="BS269" s="3285"/>
      <c r="BT269" s="3286" t="s">
        <v>14</v>
      </c>
      <c r="BU269" s="3286" t="s">
        <v>12</v>
      </c>
      <c r="BV269" s="3286"/>
      <c r="BW269" s="3287"/>
      <c r="BX269" s="3286" t="s">
        <v>15</v>
      </c>
      <c r="BY269" s="3286" t="s">
        <v>16</v>
      </c>
      <c r="BZ269" s="3286" t="s">
        <v>12</v>
      </c>
      <c r="CA269" s="3286" t="s">
        <v>12</v>
      </c>
      <c r="CB269" s="3287"/>
      <c r="CC269" s="3287"/>
      <c r="CD269" s="3287"/>
      <c r="CE269" s="3287"/>
      <c r="CF269" s="3288" t="s">
        <v>17</v>
      </c>
      <c r="CG269" s="3289"/>
      <c r="CI269" s="2996" t="s">
        <v>726</v>
      </c>
      <c r="CJ269" s="2275" t="s">
        <v>727</v>
      </c>
      <c r="CK269" s="2438">
        <v>7</v>
      </c>
      <c r="CL269" s="2285">
        <v>81724</v>
      </c>
      <c r="CM269" s="2287">
        <v>43439</v>
      </c>
      <c r="CN269" s="3054">
        <v>143</v>
      </c>
      <c r="CO269" s="2285" t="s">
        <v>96</v>
      </c>
      <c r="CP269" s="2280">
        <v>10.8</v>
      </c>
      <c r="CQ269" s="2344">
        <v>43473</v>
      </c>
      <c r="CR269" s="2287">
        <v>43525</v>
      </c>
      <c r="CS269" s="2275">
        <v>54073</v>
      </c>
      <c r="CT269" s="2280">
        <v>150</v>
      </c>
      <c r="CU269" s="2280">
        <f>(CT269-CN269)</f>
        <v>7</v>
      </c>
      <c r="CV269" s="2281">
        <f>(CT269*CP269)</f>
        <v>1620</v>
      </c>
      <c r="CW269" s="2280">
        <f t="shared" si="87"/>
        <v>81</v>
      </c>
      <c r="CX269" s="3136" t="s">
        <v>8</v>
      </c>
      <c r="DA269" s="896"/>
      <c r="DB269" s="896"/>
      <c r="DC269" s="896"/>
      <c r="DD269" s="897"/>
      <c r="DE269" s="727"/>
      <c r="DF269" s="726"/>
      <c r="DG269" s="898"/>
      <c r="DH269" s="3465"/>
      <c r="DI269" s="897"/>
      <c r="DJ269" s="896"/>
      <c r="DK269" s="727"/>
      <c r="DL269" s="724"/>
      <c r="DM269" s="725"/>
      <c r="DN269" s="724"/>
      <c r="DO269" s="720"/>
    </row>
    <row r="270" spans="51:119">
      <c r="AY270" s="2095" t="s">
        <v>430</v>
      </c>
      <c r="AZ270" s="2657" t="s">
        <v>409</v>
      </c>
      <c r="BA270" s="2198">
        <v>12</v>
      </c>
      <c r="BB270" s="2122" t="s">
        <v>101</v>
      </c>
      <c r="BC270" s="2174">
        <v>43206</v>
      </c>
      <c r="BD270" s="2172">
        <v>100</v>
      </c>
      <c r="BE270" s="2122" t="s">
        <v>35</v>
      </c>
      <c r="BF270" s="2175">
        <v>280</v>
      </c>
      <c r="BG270" s="2199"/>
      <c r="BH270" s="2200">
        <v>43235</v>
      </c>
      <c r="BI270" s="2174">
        <v>43231</v>
      </c>
      <c r="BJ270" s="2122">
        <v>10211</v>
      </c>
      <c r="BK270" s="2172">
        <v>100000</v>
      </c>
      <c r="BL270" s="2172">
        <f>(BK270-BD270*1000)</f>
        <v>0</v>
      </c>
      <c r="BM270" s="2173">
        <f>(BK270*BF270/1000)</f>
        <v>28000</v>
      </c>
      <c r="BN270" s="2175">
        <f t="shared" ref="BN270:BN279" si="88">(BM270*0.05)</f>
        <v>1400</v>
      </c>
      <c r="BO270" s="2999" t="s">
        <v>8</v>
      </c>
      <c r="BP270" s="2024"/>
      <c r="BQ270" s="2023"/>
      <c r="BR270" s="3290" t="s">
        <v>4</v>
      </c>
      <c r="BS270" s="3291" t="s">
        <v>18</v>
      </c>
      <c r="BT270" s="3292" t="s">
        <v>19</v>
      </c>
      <c r="BU270" s="3292" t="s">
        <v>19</v>
      </c>
      <c r="BV270" s="3292" t="s">
        <v>20</v>
      </c>
      <c r="BW270" s="3292" t="s">
        <v>21</v>
      </c>
      <c r="BX270" s="3292" t="s">
        <v>22</v>
      </c>
      <c r="BY270" s="3292" t="s">
        <v>19</v>
      </c>
      <c r="BZ270" s="3292" t="s">
        <v>23</v>
      </c>
      <c r="CA270" s="3292" t="s">
        <v>23</v>
      </c>
      <c r="CB270" s="3292" t="s">
        <v>24</v>
      </c>
      <c r="CC270" s="3292" t="s">
        <v>20</v>
      </c>
      <c r="CD270" s="3292" t="s">
        <v>25</v>
      </c>
      <c r="CE270" s="3292" t="s">
        <v>0</v>
      </c>
      <c r="CF270" s="3293" t="s">
        <v>11</v>
      </c>
      <c r="CG270" s="3294" t="s">
        <v>26</v>
      </c>
      <c r="CI270" s="2274" t="s">
        <v>656</v>
      </c>
      <c r="CJ270" s="3032" t="s">
        <v>99</v>
      </c>
      <c r="CK270" s="2439">
        <v>32</v>
      </c>
      <c r="CL270" s="2439" t="s">
        <v>101</v>
      </c>
      <c r="CM270" s="2440">
        <v>43538</v>
      </c>
      <c r="CN270" s="2276">
        <v>400</v>
      </c>
      <c r="CO270" s="2276" t="s">
        <v>96</v>
      </c>
      <c r="CP270" s="2441">
        <v>10.6</v>
      </c>
      <c r="CQ270" s="2442">
        <v>43546</v>
      </c>
      <c r="CR270" s="2440">
        <v>43546</v>
      </c>
      <c r="CS270" s="2439">
        <v>54257</v>
      </c>
      <c r="CT270" s="2278">
        <v>402.64</v>
      </c>
      <c r="CU270" s="2280">
        <f>(CT270-CN270)</f>
        <v>2.6399999999999864</v>
      </c>
      <c r="CV270" s="2281">
        <f>(CT270*CP268)</f>
        <v>4348.5119999999997</v>
      </c>
      <c r="CW270" s="2280">
        <f t="shared" si="87"/>
        <v>217.4256</v>
      </c>
      <c r="CX270" s="3136" t="s">
        <v>8</v>
      </c>
      <c r="DA270" s="875"/>
      <c r="DB270" s="876"/>
      <c r="DC270" s="875"/>
      <c r="DD270" s="877"/>
      <c r="DE270" s="878"/>
      <c r="DF270" s="875"/>
      <c r="DG270" s="879"/>
      <c r="DH270" s="880"/>
      <c r="DI270" s="877"/>
      <c r="DJ270" s="875"/>
      <c r="DK270" s="879"/>
      <c r="DL270" s="879"/>
      <c r="DM270" s="1230"/>
      <c r="DN270" s="879"/>
      <c r="DO270" s="720"/>
    </row>
    <row r="271" spans="51:119">
      <c r="AY271" s="2047" t="s">
        <v>493</v>
      </c>
      <c r="AZ271" s="2037" t="s">
        <v>495</v>
      </c>
      <c r="BA271" s="2038">
        <v>27</v>
      </c>
      <c r="BB271" s="2039">
        <v>20777</v>
      </c>
      <c r="BC271" s="2040">
        <v>43217</v>
      </c>
      <c r="BD271" s="2041">
        <v>45</v>
      </c>
      <c r="BE271" s="2039" t="s">
        <v>35</v>
      </c>
      <c r="BF271" s="2042">
        <v>424</v>
      </c>
      <c r="BG271" s="2039">
        <v>1010506</v>
      </c>
      <c r="BH271" s="2044">
        <v>43227</v>
      </c>
      <c r="BI271" s="2040">
        <v>43227</v>
      </c>
      <c r="BJ271" s="2039">
        <v>10184</v>
      </c>
      <c r="BK271" s="2041">
        <v>45000</v>
      </c>
      <c r="BL271" s="2041">
        <f t="shared" ref="BL271:BL277" si="89">(BK271-BD271*1000)</f>
        <v>0</v>
      </c>
      <c r="BM271" s="2045">
        <f t="shared" ref="BM271:BM277" si="90">(BK271*BF271/1000)</f>
        <v>19080</v>
      </c>
      <c r="BN271" s="2042">
        <f t="shared" si="88"/>
        <v>954</v>
      </c>
      <c r="BO271" s="2059" t="s">
        <v>8</v>
      </c>
      <c r="BP271" s="2024"/>
      <c r="BQ271" s="2023"/>
      <c r="BR271" s="3295"/>
      <c r="BS271" s="3296"/>
      <c r="BT271" s="3292" t="s">
        <v>3</v>
      </c>
      <c r="BU271" s="3292" t="s">
        <v>18</v>
      </c>
      <c r="BV271" s="3292"/>
      <c r="BW271" s="3297"/>
      <c r="BX271" s="3292" t="s">
        <v>21</v>
      </c>
      <c r="BY271" s="3292" t="s">
        <v>3</v>
      </c>
      <c r="BZ271" s="3292" t="s">
        <v>27</v>
      </c>
      <c r="CA271" s="3292" t="s">
        <v>28</v>
      </c>
      <c r="CB271" s="3297"/>
      <c r="CC271" s="3297"/>
      <c r="CD271" s="3297"/>
      <c r="CE271" s="3297"/>
      <c r="CF271" s="3293" t="s">
        <v>30</v>
      </c>
      <c r="CG271" s="3294"/>
      <c r="CI271" s="2274" t="s">
        <v>822</v>
      </c>
      <c r="CJ271" s="3032" t="s">
        <v>781</v>
      </c>
      <c r="CK271" s="3281">
        <v>2</v>
      </c>
      <c r="CL271" s="2276" t="s">
        <v>101</v>
      </c>
      <c r="CM271" s="2277">
        <v>43546</v>
      </c>
      <c r="CN271" s="2276">
        <v>4</v>
      </c>
      <c r="CO271" s="2285" t="s">
        <v>544</v>
      </c>
      <c r="CP271" s="2278">
        <v>250.75</v>
      </c>
      <c r="CQ271" s="2279">
        <v>43553</v>
      </c>
      <c r="CR271" s="2277">
        <v>43549</v>
      </c>
      <c r="CS271" s="2276">
        <v>54282</v>
      </c>
      <c r="CT271" s="2429">
        <v>4</v>
      </c>
      <c r="CU271" s="2429">
        <f>(CT271-CN271)</f>
        <v>0</v>
      </c>
      <c r="CV271" s="2281">
        <v>1014.21</v>
      </c>
      <c r="CW271" s="2280">
        <f t="shared" si="87"/>
        <v>50.710500000000003</v>
      </c>
      <c r="CX271" s="3136" t="s">
        <v>8</v>
      </c>
      <c r="DA271" s="875"/>
      <c r="DB271" s="881"/>
      <c r="DC271" s="881"/>
      <c r="DD271" s="884"/>
      <c r="DE271" s="881"/>
      <c r="DF271" s="881"/>
      <c r="DG271" s="1480"/>
      <c r="DH271" s="885"/>
      <c r="DI271" s="884"/>
      <c r="DJ271" s="881"/>
      <c r="DK271" s="2609"/>
      <c r="DL271" s="879"/>
      <c r="DM271" s="1230"/>
      <c r="DN271" s="879"/>
      <c r="DO271" s="720"/>
    </row>
    <row r="272" spans="51:119" ht="24" thickBot="1">
      <c r="AY272" s="2036" t="s">
        <v>493</v>
      </c>
      <c r="AZ272" s="2037" t="s">
        <v>436</v>
      </c>
      <c r="BA272" s="2076">
        <v>28</v>
      </c>
      <c r="BB272" s="2039">
        <v>20776</v>
      </c>
      <c r="BC272" s="2040">
        <v>43217</v>
      </c>
      <c r="BD272" s="2055">
        <v>90</v>
      </c>
      <c r="BE272" s="2052" t="s">
        <v>35</v>
      </c>
      <c r="BF272" s="2058">
        <v>275</v>
      </c>
      <c r="BG272" s="2052">
        <v>1010505</v>
      </c>
      <c r="BH272" s="2078">
        <v>43227</v>
      </c>
      <c r="BI272" s="2057">
        <v>43227</v>
      </c>
      <c r="BJ272" s="2052">
        <v>10184</v>
      </c>
      <c r="BK272" s="2055">
        <v>11000</v>
      </c>
      <c r="BL272" s="2055">
        <f t="shared" si="89"/>
        <v>-79000</v>
      </c>
      <c r="BM272" s="2056">
        <f t="shared" si="90"/>
        <v>3025</v>
      </c>
      <c r="BN272" s="2058">
        <f t="shared" si="88"/>
        <v>151.25</v>
      </c>
      <c r="BO272" s="2059" t="s">
        <v>8</v>
      </c>
      <c r="BP272" s="2024"/>
      <c r="BQ272" s="2026"/>
      <c r="BR272" s="2914"/>
      <c r="BS272" s="2139"/>
      <c r="BT272" s="2140"/>
      <c r="BU272" s="2141"/>
      <c r="BV272" s="2140"/>
      <c r="BW272" s="2141"/>
      <c r="BX272" s="2140"/>
      <c r="BY272" s="2141"/>
      <c r="BZ272" s="2141"/>
      <c r="CA272" s="2141"/>
      <c r="CB272" s="2141"/>
      <c r="CC272" s="2141"/>
      <c r="CD272" s="2141"/>
      <c r="CE272" s="2141"/>
      <c r="CF272" s="2141"/>
      <c r="CG272" s="2142"/>
      <c r="CI272" s="3253"/>
      <c r="CJ272" s="2327"/>
      <c r="CK272" s="2290"/>
      <c r="CL272" s="2290"/>
      <c r="CM272" s="2297"/>
      <c r="CN272" s="2328"/>
      <c r="CO272" s="2328"/>
      <c r="CP272" s="2384"/>
      <c r="CQ272" s="2295"/>
      <c r="CR272" s="2297"/>
      <c r="CS272" s="2290"/>
      <c r="CT272" s="2330"/>
      <c r="CU272" s="2332"/>
      <c r="CV272" s="2333"/>
      <c r="CW272" s="2332"/>
      <c r="CX272" s="3136"/>
      <c r="DA272" s="808" t="s">
        <v>318</v>
      </c>
      <c r="DB272" t="s">
        <v>319</v>
      </c>
      <c r="DE272" s="2"/>
    </row>
    <row r="273" spans="51:119">
      <c r="AY273" s="2036" t="s">
        <v>493</v>
      </c>
      <c r="AZ273" s="2037" t="s">
        <v>436</v>
      </c>
      <c r="BA273" s="2076">
        <v>28</v>
      </c>
      <c r="BB273" s="2039">
        <v>20776</v>
      </c>
      <c r="BC273" s="2040">
        <v>43217</v>
      </c>
      <c r="BD273" s="2055">
        <v>79</v>
      </c>
      <c r="BE273" s="2052" t="s">
        <v>35</v>
      </c>
      <c r="BF273" s="2058">
        <v>275</v>
      </c>
      <c r="BG273" s="2052">
        <v>1010505</v>
      </c>
      <c r="BH273" s="2078">
        <v>43227</v>
      </c>
      <c r="BI273" s="2057">
        <v>43227</v>
      </c>
      <c r="BJ273" s="2052">
        <v>10181</v>
      </c>
      <c r="BK273" s="2055">
        <v>79000</v>
      </c>
      <c r="BL273" s="2055">
        <f t="shared" si="89"/>
        <v>0</v>
      </c>
      <c r="BM273" s="2056">
        <f t="shared" si="90"/>
        <v>21725</v>
      </c>
      <c r="BN273" s="2058">
        <f t="shared" si="88"/>
        <v>1086.25</v>
      </c>
      <c r="BO273" s="3040" t="s">
        <v>8</v>
      </c>
      <c r="BP273" s="2024"/>
      <c r="BQ273" s="2941"/>
      <c r="BR273" s="2658" t="s">
        <v>436</v>
      </c>
      <c r="BS273" s="2198">
        <v>1</v>
      </c>
      <c r="BT273" s="2122">
        <v>4151</v>
      </c>
      <c r="BU273" s="2174">
        <v>42991</v>
      </c>
      <c r="BV273" s="2172">
        <v>5</v>
      </c>
      <c r="BW273" s="2122" t="s">
        <v>35</v>
      </c>
      <c r="BX273" s="2175">
        <v>263</v>
      </c>
      <c r="BY273" s="2199">
        <v>6011</v>
      </c>
      <c r="BZ273" s="2200">
        <v>42998</v>
      </c>
      <c r="CA273" s="2174">
        <v>42992</v>
      </c>
      <c r="CB273" s="2122">
        <v>9741</v>
      </c>
      <c r="CC273" s="2172">
        <v>5000</v>
      </c>
      <c r="CD273" s="2172">
        <f>(CC273-BV273*1000)</f>
        <v>0</v>
      </c>
      <c r="CE273" s="2173">
        <f>(CC273*BX273/1000)</f>
        <v>1315</v>
      </c>
      <c r="CF273" s="2175">
        <f>(CE273*0.05)</f>
        <v>65.75</v>
      </c>
      <c r="CG273" s="2203"/>
      <c r="CI273" s="3253"/>
      <c r="CJ273" s="2327"/>
      <c r="CK273" s="2290"/>
      <c r="CL273" s="2290"/>
      <c r="CM273" s="2297"/>
      <c r="CN273" s="2328"/>
      <c r="CO273" s="2328"/>
      <c r="CP273" s="2384"/>
      <c r="CQ273" s="2295"/>
      <c r="CR273" s="2297"/>
      <c r="CS273" s="2290"/>
      <c r="CT273" s="2330"/>
      <c r="CU273" s="2332"/>
      <c r="CV273" s="2333"/>
      <c r="CW273" s="2332"/>
      <c r="CX273" s="3458"/>
      <c r="DA273" s="3442"/>
      <c r="DB273" s="2644"/>
      <c r="DC273" s="2645" t="s">
        <v>14</v>
      </c>
      <c r="DD273" s="2645" t="s">
        <v>12</v>
      </c>
      <c r="DE273" s="2645"/>
      <c r="DF273" s="2646"/>
      <c r="DG273" s="2645" t="s">
        <v>15</v>
      </c>
      <c r="DH273" s="2645" t="s">
        <v>12</v>
      </c>
      <c r="DI273" s="2645" t="s">
        <v>12</v>
      </c>
      <c r="DJ273" s="2646"/>
      <c r="DK273" s="2646"/>
      <c r="DL273" s="2646"/>
      <c r="DM273" s="2646"/>
      <c r="DN273" s="2645" t="s">
        <v>17</v>
      </c>
      <c r="DO273" s="2648"/>
    </row>
    <row r="274" spans="51:119" ht="15" thickBot="1">
      <c r="AY274" s="2036" t="s">
        <v>629</v>
      </c>
      <c r="AZ274" s="2075" t="s">
        <v>436</v>
      </c>
      <c r="BA274" s="2076">
        <v>27</v>
      </c>
      <c r="BB274" s="2052">
        <v>19725</v>
      </c>
      <c r="BC274" s="2057">
        <v>43196</v>
      </c>
      <c r="BD274" s="2055">
        <v>100</v>
      </c>
      <c r="BE274" s="2052" t="s">
        <v>35</v>
      </c>
      <c r="BF274" s="2058">
        <v>275</v>
      </c>
      <c r="BG274" s="2077">
        <v>101795</v>
      </c>
      <c r="BH274" s="2078">
        <v>43222</v>
      </c>
      <c r="BI274" s="2057">
        <v>43227</v>
      </c>
      <c r="BJ274" s="2052">
        <v>10179</v>
      </c>
      <c r="BK274" s="2055">
        <v>100000</v>
      </c>
      <c r="BL274" s="2055">
        <f t="shared" si="89"/>
        <v>0</v>
      </c>
      <c r="BM274" s="2056">
        <f t="shared" si="90"/>
        <v>27500</v>
      </c>
      <c r="BN274" s="2058">
        <f t="shared" si="88"/>
        <v>1375</v>
      </c>
      <c r="BO274" s="2059" t="s">
        <v>8</v>
      </c>
      <c r="BP274" s="2024"/>
      <c r="BQ274" s="2837"/>
      <c r="BR274" s="2037"/>
      <c r="BS274" s="2049"/>
      <c r="BT274" s="2050"/>
      <c r="BU274" s="2051"/>
      <c r="BV274" s="2050"/>
      <c r="BW274" s="2052"/>
      <c r="BX274" s="2053"/>
      <c r="BY274" s="2050"/>
      <c r="BZ274" s="2054"/>
      <c r="CA274" s="2051"/>
      <c r="CB274" s="2050"/>
      <c r="CC274" s="2055"/>
      <c r="CD274" s="2055"/>
      <c r="CE274" s="2056"/>
      <c r="CF274" s="2058"/>
      <c r="CG274" s="2204"/>
      <c r="CI274" s="3248"/>
      <c r="CJ274" s="3258"/>
      <c r="CK274" s="3117"/>
      <c r="CL274" s="3117"/>
      <c r="CM274" s="3259"/>
      <c r="CN274" s="3117"/>
      <c r="CO274" s="3117"/>
      <c r="CP274" s="3260"/>
      <c r="CQ274" s="3262"/>
      <c r="CR274" s="3259"/>
      <c r="CS274" s="3117"/>
      <c r="CT274" s="3260"/>
      <c r="CU274" s="3126"/>
      <c r="CV274" s="3263">
        <f>SUM(CV265:CV273)</f>
        <v>30075.929999999997</v>
      </c>
      <c r="CW274" s="3264">
        <f>SUM(CW265:CW273)</f>
        <v>1503.7965000000002</v>
      </c>
      <c r="CX274" s="3454"/>
      <c r="DA274" s="3443" t="s">
        <v>4</v>
      </c>
      <c r="DB274" s="2649" t="s">
        <v>18</v>
      </c>
      <c r="DC274" s="2650" t="s">
        <v>19</v>
      </c>
      <c r="DD274" s="2650" t="s">
        <v>19</v>
      </c>
      <c r="DE274" s="2650" t="s">
        <v>20</v>
      </c>
      <c r="DF274" s="2650" t="s">
        <v>21</v>
      </c>
      <c r="DG274" s="2650" t="s">
        <v>22</v>
      </c>
      <c r="DH274" s="2650" t="s">
        <v>23</v>
      </c>
      <c r="DI274" s="2650" t="s">
        <v>23</v>
      </c>
      <c r="DJ274" s="2650" t="s">
        <v>24</v>
      </c>
      <c r="DK274" s="2650" t="s">
        <v>20</v>
      </c>
      <c r="DL274" s="2650" t="s">
        <v>25</v>
      </c>
      <c r="DM274" s="2650" t="s">
        <v>0</v>
      </c>
      <c r="DN274" s="2650" t="s">
        <v>11</v>
      </c>
      <c r="DO274" s="2652" t="s">
        <v>26</v>
      </c>
    </row>
    <row r="275" spans="51:119">
      <c r="AY275" s="2036" t="s">
        <v>629</v>
      </c>
      <c r="AZ275" s="2037" t="s">
        <v>699</v>
      </c>
      <c r="BA275" s="2038">
        <v>28</v>
      </c>
      <c r="BB275" s="2039">
        <v>20704</v>
      </c>
      <c r="BC275" s="2040">
        <v>43227</v>
      </c>
      <c r="BD275" s="2041">
        <v>6</v>
      </c>
      <c r="BE275" s="2039" t="s">
        <v>35</v>
      </c>
      <c r="BF275" s="2042">
        <v>183</v>
      </c>
      <c r="BG275" s="2039">
        <v>179680</v>
      </c>
      <c r="BH275" s="2044">
        <v>43229</v>
      </c>
      <c r="BI275" s="2040">
        <v>43227</v>
      </c>
      <c r="BJ275" s="2039">
        <v>10185</v>
      </c>
      <c r="BK275" s="2041">
        <v>6000</v>
      </c>
      <c r="BL275" s="2041">
        <f t="shared" si="89"/>
        <v>0</v>
      </c>
      <c r="BM275" s="2045">
        <f t="shared" si="90"/>
        <v>1098</v>
      </c>
      <c r="BN275" s="2042">
        <f t="shared" si="88"/>
        <v>54.900000000000006</v>
      </c>
      <c r="BO275" s="3040" t="s">
        <v>8</v>
      </c>
      <c r="BP275" s="2024"/>
      <c r="BQ275" s="2837"/>
      <c r="BR275" s="2037"/>
      <c r="BS275" s="2049"/>
      <c r="BT275" s="2050"/>
      <c r="BU275" s="2051"/>
      <c r="BV275" s="2050"/>
      <c r="BW275" s="2052"/>
      <c r="BX275" s="2053"/>
      <c r="BY275" s="2050"/>
      <c r="BZ275" s="2054"/>
      <c r="CA275" s="2051"/>
      <c r="CB275" s="2050"/>
      <c r="CC275" s="2055"/>
      <c r="CD275" s="2055"/>
      <c r="CE275" s="2056"/>
      <c r="CF275" s="2058"/>
      <c r="CG275" s="2150"/>
      <c r="CI275" s="2246"/>
      <c r="CJ275" s="2246"/>
      <c r="CK275" s="2246"/>
      <c r="CL275" s="2246"/>
      <c r="CM275" s="2246"/>
      <c r="CN275" s="2246"/>
      <c r="CO275" s="2246"/>
      <c r="CP275" s="2246"/>
      <c r="CQ275" s="2246"/>
      <c r="CR275" s="2246"/>
      <c r="CS275" s="2246"/>
      <c r="CT275" s="2246"/>
      <c r="CU275" s="2246"/>
      <c r="CV275" s="2246"/>
      <c r="CW275" s="2246"/>
      <c r="CX275" s="2246"/>
      <c r="DA275" s="3444"/>
      <c r="DB275" s="2653"/>
      <c r="DC275" s="2650" t="s">
        <v>3</v>
      </c>
      <c r="DD275" s="2650" t="s">
        <v>18</v>
      </c>
      <c r="DE275" s="2650"/>
      <c r="DF275" s="2654"/>
      <c r="DG275" s="2650" t="s">
        <v>21</v>
      </c>
      <c r="DH275" s="2650" t="s">
        <v>27</v>
      </c>
      <c r="DI275" s="2650" t="s">
        <v>28</v>
      </c>
      <c r="DJ275" s="2654"/>
      <c r="DK275" s="2654"/>
      <c r="DL275" s="2654"/>
      <c r="DM275" s="2654"/>
      <c r="DN275" s="2650" t="s">
        <v>30</v>
      </c>
      <c r="DO275" s="2652"/>
    </row>
    <row r="276" spans="51:119" ht="18.600000000000001" thickBot="1">
      <c r="AY276" s="2036" t="s">
        <v>629</v>
      </c>
      <c r="AZ276" s="2037" t="s">
        <v>699</v>
      </c>
      <c r="BA276" s="2038">
        <v>29</v>
      </c>
      <c r="BB276" s="2039">
        <v>21045</v>
      </c>
      <c r="BC276" s="2040">
        <v>43228</v>
      </c>
      <c r="BD276" s="2041">
        <v>3</v>
      </c>
      <c r="BE276" s="2039" t="s">
        <v>35</v>
      </c>
      <c r="BF276" s="2042">
        <v>183</v>
      </c>
      <c r="BG276" s="2039">
        <v>179680</v>
      </c>
      <c r="BH276" s="2044">
        <v>43229</v>
      </c>
      <c r="BI276" s="2040">
        <v>43227</v>
      </c>
      <c r="BJ276" s="2039">
        <v>10183</v>
      </c>
      <c r="BK276" s="2041">
        <v>3000</v>
      </c>
      <c r="BL276" s="2041">
        <f t="shared" si="89"/>
        <v>0</v>
      </c>
      <c r="BM276" s="2045">
        <f t="shared" si="90"/>
        <v>549</v>
      </c>
      <c r="BN276" s="2042">
        <f t="shared" si="88"/>
        <v>27.450000000000003</v>
      </c>
      <c r="BO276" s="3040" t="s">
        <v>8</v>
      </c>
      <c r="BP276" s="2024"/>
      <c r="BQ276" s="2837"/>
      <c r="BR276" s="2048"/>
      <c r="BS276" s="2049"/>
      <c r="BT276" s="2050"/>
      <c r="BU276" s="2051"/>
      <c r="BV276" s="2050"/>
      <c r="BW276" s="2052"/>
      <c r="BX276" s="2053"/>
      <c r="BY276" s="2050"/>
      <c r="BZ276" s="2054"/>
      <c r="CA276" s="2051"/>
      <c r="CB276" s="2050"/>
      <c r="CC276" s="2055"/>
      <c r="CD276" s="2055"/>
      <c r="CE276" s="2056"/>
      <c r="CF276" s="2058"/>
      <c r="CG276" s="2150"/>
      <c r="CI276" s="2250" t="s">
        <v>768</v>
      </c>
      <c r="CJ276" s="2246"/>
      <c r="CK276" s="2246"/>
      <c r="CL276" s="2246"/>
      <c r="CM276" s="2246"/>
      <c r="CN276" s="2246"/>
      <c r="CO276" s="2246"/>
      <c r="CP276" s="2246"/>
      <c r="CQ276" s="2246"/>
      <c r="CR276" s="2246"/>
      <c r="CS276" s="2246"/>
      <c r="CT276" s="2246"/>
      <c r="CU276" s="2246"/>
      <c r="CV276" s="2246"/>
      <c r="CW276" s="2246"/>
      <c r="CX276" s="3085"/>
      <c r="DA276" s="1616"/>
      <c r="DB276" s="705"/>
      <c r="DC276" s="699"/>
      <c r="DD276" s="560"/>
      <c r="DE276" s="699"/>
      <c r="DF276" s="560"/>
      <c r="DG276" s="699"/>
      <c r="DH276" s="560"/>
      <c r="DI276" s="560"/>
      <c r="DJ276" s="560"/>
      <c r="DK276" s="560"/>
      <c r="DL276" s="560"/>
      <c r="DM276" s="560"/>
      <c r="DN276" s="560"/>
      <c r="DO276" s="285"/>
    </row>
    <row r="277" spans="51:119">
      <c r="AY277" s="2047" t="s">
        <v>629</v>
      </c>
      <c r="AZ277" s="2039" t="s">
        <v>436</v>
      </c>
      <c r="BA277" s="2038">
        <v>30</v>
      </c>
      <c r="BB277" s="2039">
        <v>20973</v>
      </c>
      <c r="BC277" s="2040">
        <v>43228</v>
      </c>
      <c r="BD277" s="2041">
        <v>100</v>
      </c>
      <c r="BE277" s="2039" t="s">
        <v>35</v>
      </c>
      <c r="BF277" s="2042">
        <v>275</v>
      </c>
      <c r="BG277" s="2043">
        <v>101795</v>
      </c>
      <c r="BH277" s="2044">
        <v>43245</v>
      </c>
      <c r="BI277" s="2040">
        <v>43245</v>
      </c>
      <c r="BJ277" s="2039">
        <v>10210</v>
      </c>
      <c r="BK277" s="2041">
        <v>100000</v>
      </c>
      <c r="BL277" s="2041">
        <f t="shared" si="89"/>
        <v>0</v>
      </c>
      <c r="BM277" s="2045">
        <f t="shared" si="90"/>
        <v>27500</v>
      </c>
      <c r="BN277" s="2042">
        <f t="shared" si="88"/>
        <v>1375</v>
      </c>
      <c r="BO277" s="3913" t="s">
        <v>8</v>
      </c>
      <c r="BP277" s="2024"/>
      <c r="BQ277" s="2837"/>
      <c r="BR277" s="2037"/>
      <c r="BS277" s="2049"/>
      <c r="BT277" s="2050"/>
      <c r="BU277" s="2051"/>
      <c r="BV277" s="2050"/>
      <c r="BW277" s="2052"/>
      <c r="BX277" s="2053"/>
      <c r="BY277" s="2050"/>
      <c r="BZ277" s="2054"/>
      <c r="CA277" s="2051"/>
      <c r="CB277" s="2050"/>
      <c r="CC277" s="2055"/>
      <c r="CD277" s="2055"/>
      <c r="CE277" s="2056"/>
      <c r="CF277" s="2058"/>
      <c r="CG277" s="2150"/>
      <c r="CI277" s="2251"/>
      <c r="CJ277" s="2252"/>
      <c r="CK277" s="2252"/>
      <c r="CL277" s="2253" t="s">
        <v>14</v>
      </c>
      <c r="CM277" s="2253" t="s">
        <v>12</v>
      </c>
      <c r="CN277" s="2253"/>
      <c r="CO277" s="2252"/>
      <c r="CP277" s="2253" t="s">
        <v>15</v>
      </c>
      <c r="CQ277" s="2253" t="s">
        <v>12</v>
      </c>
      <c r="CR277" s="2253" t="s">
        <v>12</v>
      </c>
      <c r="CS277" s="2252"/>
      <c r="CT277" s="2252"/>
      <c r="CU277" s="2252"/>
      <c r="CV277" s="2252"/>
      <c r="CW277" s="2253" t="s">
        <v>17</v>
      </c>
      <c r="CX277" s="3455"/>
      <c r="DA277" s="3445" t="s">
        <v>99</v>
      </c>
      <c r="DB277" s="470">
        <v>1</v>
      </c>
      <c r="DC277" s="470" t="s">
        <v>36</v>
      </c>
      <c r="DD277" s="901">
        <v>42782</v>
      </c>
      <c r="DE277" s="470">
        <v>300</v>
      </c>
      <c r="DF277" s="470" t="s">
        <v>96</v>
      </c>
      <c r="DG277" s="1368">
        <v>9.6999999999999993</v>
      </c>
      <c r="DH277" s="902">
        <v>42788</v>
      </c>
      <c r="DI277" s="901">
        <v>42794</v>
      </c>
      <c r="DJ277" s="470">
        <v>46329</v>
      </c>
      <c r="DK277" s="1368">
        <v>310</v>
      </c>
      <c r="DL277" s="389">
        <f>(DK277-DE277)</f>
        <v>10</v>
      </c>
      <c r="DM277" s="388">
        <f>(DK277*DG277)</f>
        <v>3007</v>
      </c>
      <c r="DN277" s="389">
        <f>(DM277*0.05)</f>
        <v>150.35</v>
      </c>
      <c r="DO277" s="249"/>
    </row>
    <row r="278" spans="51:119">
      <c r="AY278" s="2036" t="s">
        <v>722</v>
      </c>
      <c r="AZ278" s="2075" t="s">
        <v>717</v>
      </c>
      <c r="BA278" s="2076">
        <v>1</v>
      </c>
      <c r="BB278" s="2052" t="s">
        <v>36</v>
      </c>
      <c r="BC278" s="2057">
        <v>43228</v>
      </c>
      <c r="BD278" s="2055">
        <v>3</v>
      </c>
      <c r="BE278" s="2052" t="s">
        <v>35</v>
      </c>
      <c r="BF278" s="2058">
        <v>425</v>
      </c>
      <c r="BG278" s="2077"/>
      <c r="BH278" s="2078">
        <v>43235</v>
      </c>
      <c r="BI278" s="2057">
        <v>43231</v>
      </c>
      <c r="BJ278" s="2052">
        <v>10207</v>
      </c>
      <c r="BK278" s="2055">
        <v>3000</v>
      </c>
      <c r="BL278" s="2055">
        <f>(BK278-BD278*1000)</f>
        <v>0</v>
      </c>
      <c r="BM278" s="2056">
        <f>(BK278*BF278/1000)</f>
        <v>1275</v>
      </c>
      <c r="BN278" s="2058">
        <f t="shared" si="88"/>
        <v>63.75</v>
      </c>
      <c r="BO278" s="3897" t="s">
        <v>8</v>
      </c>
      <c r="BP278" s="2024"/>
      <c r="BQ278" s="2837"/>
      <c r="BR278" s="2037"/>
      <c r="BS278" s="2049"/>
      <c r="BT278" s="2050"/>
      <c r="BU278" s="2051"/>
      <c r="BV278" s="2050"/>
      <c r="BW278" s="2052"/>
      <c r="BX278" s="2053"/>
      <c r="BY278" s="2050"/>
      <c r="BZ278" s="2054"/>
      <c r="CA278" s="2051"/>
      <c r="CB278" s="2050"/>
      <c r="CC278" s="2055"/>
      <c r="CD278" s="2055"/>
      <c r="CE278" s="2056"/>
      <c r="CF278" s="2058"/>
      <c r="CG278" s="2150"/>
      <c r="CI278" s="2255" t="s">
        <v>3</v>
      </c>
      <c r="CJ278" s="2256" t="s">
        <v>4</v>
      </c>
      <c r="CK278" s="3947" t="s">
        <v>967</v>
      </c>
      <c r="CL278" s="2257" t="s">
        <v>19</v>
      </c>
      <c r="CM278" s="2257" t="s">
        <v>19</v>
      </c>
      <c r="CN278" s="2257" t="s">
        <v>20</v>
      </c>
      <c r="CO278" s="2257" t="s">
        <v>21</v>
      </c>
      <c r="CP278" s="2257" t="s">
        <v>22</v>
      </c>
      <c r="CQ278" s="2257" t="s">
        <v>23</v>
      </c>
      <c r="CR278" s="2257" t="s">
        <v>23</v>
      </c>
      <c r="CS278" s="2257" t="s">
        <v>24</v>
      </c>
      <c r="CT278" s="2257" t="s">
        <v>20</v>
      </c>
      <c r="CU278" s="2257" t="s">
        <v>25</v>
      </c>
      <c r="CV278" s="2257" t="s">
        <v>0</v>
      </c>
      <c r="CW278" s="2257" t="s">
        <v>11</v>
      </c>
      <c r="CX278" s="3456" t="s">
        <v>26</v>
      </c>
      <c r="DA278" s="3446" t="s">
        <v>99</v>
      </c>
      <c r="DB278" s="813">
        <v>2</v>
      </c>
      <c r="DC278" s="813" t="s">
        <v>36</v>
      </c>
      <c r="DD278" s="989">
        <v>42877</v>
      </c>
      <c r="DE278" s="813">
        <v>300</v>
      </c>
      <c r="DF278" s="813" t="s">
        <v>96</v>
      </c>
      <c r="DG278" s="1004">
        <v>9.6999999999999993</v>
      </c>
      <c r="DH278" s="814">
        <v>42884</v>
      </c>
      <c r="DI278" s="989">
        <v>42886</v>
      </c>
      <c r="DJ278" s="813">
        <v>47336</v>
      </c>
      <c r="DK278" s="1004">
        <v>300</v>
      </c>
      <c r="DL278" s="1005">
        <f>(DK278-DE278)</f>
        <v>0</v>
      </c>
      <c r="DM278" s="1006">
        <f>(DK278*DG278)</f>
        <v>2910</v>
      </c>
      <c r="DN278" s="1005">
        <f>(DM278*0.05)</f>
        <v>145.5</v>
      </c>
      <c r="DO278" s="250"/>
    </row>
    <row r="279" spans="51:119" ht="15" thickBot="1">
      <c r="AY279" s="2047" t="s">
        <v>589</v>
      </c>
      <c r="AZ279" s="2069" t="s">
        <v>698</v>
      </c>
      <c r="BA279" s="2809">
        <v>23</v>
      </c>
      <c r="BB279" s="2071" t="s">
        <v>101</v>
      </c>
      <c r="BC279" s="2072">
        <v>43229</v>
      </c>
      <c r="BD279" s="2071">
        <v>10</v>
      </c>
      <c r="BE279" s="2039" t="s">
        <v>35</v>
      </c>
      <c r="BF279" s="2073">
        <v>300</v>
      </c>
      <c r="BG279" s="2071" t="s">
        <v>78</v>
      </c>
      <c r="BH279" s="3509">
        <v>43234</v>
      </c>
      <c r="BI279" s="2072">
        <v>43231</v>
      </c>
      <c r="BJ279" s="2071">
        <v>10208</v>
      </c>
      <c r="BK279" s="2041">
        <v>10000</v>
      </c>
      <c r="BL279" s="2041">
        <f>(BK279-BD279*1000)</f>
        <v>0</v>
      </c>
      <c r="BM279" s="2045">
        <f>(BK279*BF279/1000)</f>
        <v>3000</v>
      </c>
      <c r="BN279" s="2042">
        <f t="shared" si="88"/>
        <v>150</v>
      </c>
      <c r="BO279" s="3913" t="s">
        <v>8</v>
      </c>
      <c r="BP279" s="2024"/>
      <c r="BQ279" s="2837"/>
      <c r="BR279" s="2037"/>
      <c r="BS279" s="2049"/>
      <c r="BT279" s="2050"/>
      <c r="BU279" s="2051"/>
      <c r="BV279" s="2050"/>
      <c r="BW279" s="2052"/>
      <c r="BX279" s="2053"/>
      <c r="BY279" s="2050"/>
      <c r="BZ279" s="2054"/>
      <c r="CA279" s="2051"/>
      <c r="CB279" s="2050"/>
      <c r="CC279" s="2055"/>
      <c r="CD279" s="2055"/>
      <c r="CE279" s="2056"/>
      <c r="CF279" s="2058"/>
      <c r="CG279" s="2150"/>
      <c r="CI279" s="2258"/>
      <c r="CJ279" s="2259"/>
      <c r="CK279" s="2259"/>
      <c r="CL279" s="2260" t="s">
        <v>3</v>
      </c>
      <c r="CM279" s="2260" t="s">
        <v>18</v>
      </c>
      <c r="CN279" s="2260"/>
      <c r="CO279" s="2259"/>
      <c r="CP279" s="2260" t="s">
        <v>21</v>
      </c>
      <c r="CQ279" s="2260" t="s">
        <v>27</v>
      </c>
      <c r="CR279" s="2260" t="s">
        <v>28</v>
      </c>
      <c r="CS279" s="2259"/>
      <c r="CT279" s="2259"/>
      <c r="CU279" s="2259"/>
      <c r="CV279" s="2259"/>
      <c r="CW279" s="2260" t="s">
        <v>30</v>
      </c>
      <c r="CX279" s="3456"/>
      <c r="DA279" s="3448"/>
      <c r="DB279" s="1746"/>
      <c r="DC279" s="1746"/>
      <c r="DD279" s="1747"/>
      <c r="DE279" s="1746"/>
      <c r="DF279" s="1746"/>
      <c r="DG279" s="3449"/>
      <c r="DH279" s="3450"/>
      <c r="DI279" s="1747"/>
      <c r="DJ279" s="1746"/>
      <c r="DK279" s="3449"/>
      <c r="DL279" s="1749"/>
      <c r="DM279" s="1753"/>
      <c r="DN279" s="1749"/>
      <c r="DO279" s="1734"/>
    </row>
    <row r="280" spans="51:119">
      <c r="AY280" s="2023"/>
      <c r="AZ280" s="2091"/>
      <c r="BA280" s="2091"/>
      <c r="BB280" s="2091"/>
      <c r="BC280" s="2091"/>
      <c r="BD280" s="2091"/>
      <c r="BE280" s="2091"/>
      <c r="BF280" s="2091"/>
      <c r="BG280" s="2091"/>
      <c r="BH280" s="2873"/>
      <c r="BI280" s="2091"/>
      <c r="BJ280" s="2091"/>
      <c r="BK280" s="2091"/>
      <c r="BL280" s="2091"/>
      <c r="BM280" s="2091"/>
      <c r="BN280" s="2091"/>
      <c r="BO280" s="2150"/>
      <c r="BP280" s="2024"/>
      <c r="BQ280" s="2837"/>
      <c r="BR280" s="2923"/>
      <c r="BS280" s="2160"/>
      <c r="BT280" s="2160"/>
      <c r="BU280" s="2160"/>
      <c r="BV280" s="2098"/>
      <c r="BW280" s="2100"/>
      <c r="BX280" s="2101"/>
      <c r="BY280" s="2098"/>
      <c r="BZ280" s="2102"/>
      <c r="CA280" s="2099"/>
      <c r="CB280" s="2098"/>
      <c r="CC280" s="2103"/>
      <c r="CD280" s="2103"/>
      <c r="CE280" s="2104"/>
      <c r="CF280" s="2106"/>
      <c r="CG280" s="2150"/>
      <c r="CI280" s="2274" t="s">
        <v>656</v>
      </c>
      <c r="CJ280" s="3032" t="s">
        <v>99</v>
      </c>
      <c r="CK280" s="2439">
        <v>33</v>
      </c>
      <c r="CL280" s="2439" t="s">
        <v>101</v>
      </c>
      <c r="CM280" s="2440">
        <v>43538</v>
      </c>
      <c r="CN280" s="2276">
        <v>500</v>
      </c>
      <c r="CO280" s="2276" t="s">
        <v>96</v>
      </c>
      <c r="CP280" s="2441">
        <v>10.6</v>
      </c>
      <c r="CQ280" s="2442">
        <v>43563</v>
      </c>
      <c r="CR280" s="2440">
        <v>43563</v>
      </c>
      <c r="CS280" s="2439">
        <v>54398</v>
      </c>
      <c r="CT280" s="2278">
        <v>506.65</v>
      </c>
      <c r="CU280" s="2280">
        <f>(CT280-CN280)</f>
        <v>6.6499999999999773</v>
      </c>
      <c r="CV280" s="2281">
        <f>(CT280*CP280)</f>
        <v>5370.49</v>
      </c>
      <c r="CW280" s="2280">
        <f>(CV280*0.05)</f>
        <v>268.52449999999999</v>
      </c>
      <c r="CX280" s="3457" t="s">
        <v>8</v>
      </c>
      <c r="DA280" s="875"/>
      <c r="DB280" s="881"/>
      <c r="DC280" s="881"/>
      <c r="DD280" s="884"/>
      <c r="DE280" s="881"/>
      <c r="DF280" s="881"/>
      <c r="DG280" s="1480"/>
      <c r="DH280" s="885"/>
      <c r="DI280" s="884"/>
      <c r="DJ280" s="881"/>
      <c r="DK280" s="1480"/>
      <c r="DL280" s="879"/>
      <c r="DM280" s="1230"/>
      <c r="DN280" s="879"/>
      <c r="DO280" s="1357"/>
    </row>
    <row r="281" spans="51:119" ht="24" thickBot="1">
      <c r="AY281" s="2082"/>
      <c r="AZ281" s="2083"/>
      <c r="BA281" s="2083"/>
      <c r="BB281" s="2083"/>
      <c r="BC281" s="2083"/>
      <c r="BD281" s="2084"/>
      <c r="BE281" s="2085"/>
      <c r="BF281" s="2085"/>
      <c r="BG281" s="2085"/>
      <c r="BH281" s="2089"/>
      <c r="BI281" s="2085"/>
      <c r="BJ281" s="2086"/>
      <c r="BK281" s="2087"/>
      <c r="BL281" s="2085"/>
      <c r="BM281" s="2088">
        <f>SUM(BM270:BM280)</f>
        <v>132752</v>
      </c>
      <c r="BN281" s="2088">
        <f>SUM(BN270:BN280)</f>
        <v>6637.5999999999995</v>
      </c>
      <c r="BO281" s="2090"/>
      <c r="BP281" s="2024"/>
      <c r="BQ281" s="2837"/>
      <c r="BR281" s="2923"/>
      <c r="BS281" s="2160"/>
      <c r="BT281" s="2160"/>
      <c r="BU281" s="2160"/>
      <c r="BV281" s="2160"/>
      <c r="BW281" s="2160"/>
      <c r="BX281" s="2160"/>
      <c r="BY281" s="2160"/>
      <c r="BZ281" s="2091"/>
      <c r="CA281" s="2228"/>
      <c r="CB281" s="2228"/>
      <c r="CC281" s="2228"/>
      <c r="CD281" s="2228"/>
      <c r="CE281" s="2228"/>
      <c r="CF281" s="2228"/>
      <c r="CG281" s="2150"/>
      <c r="CI281" s="2274" t="s">
        <v>656</v>
      </c>
      <c r="CJ281" s="3032" t="s">
        <v>99</v>
      </c>
      <c r="CK281" s="2439">
        <v>34</v>
      </c>
      <c r="CL281" s="2439" t="s">
        <v>101</v>
      </c>
      <c r="CM281" s="2440">
        <v>43538</v>
      </c>
      <c r="CN281" s="2276">
        <v>500</v>
      </c>
      <c r="CO281" s="2276" t="s">
        <v>96</v>
      </c>
      <c r="CP281" s="2441">
        <v>10.6</v>
      </c>
      <c r="CQ281" s="2442">
        <v>43577</v>
      </c>
      <c r="CR281" s="2440">
        <v>43565</v>
      </c>
      <c r="CS281" s="2439">
        <v>54437</v>
      </c>
      <c r="CT281" s="2278">
        <v>506.28</v>
      </c>
      <c r="CU281" s="2280">
        <f>(CT281-CN281)</f>
        <v>6.2799999999999727</v>
      </c>
      <c r="CV281" s="2281">
        <f>(CT281*CP281)</f>
        <v>5366.5679999999993</v>
      </c>
      <c r="CW281" s="2280">
        <f>(CV281*0.05)</f>
        <v>268.32839999999999</v>
      </c>
      <c r="CX281" s="3136" t="s">
        <v>8</v>
      </c>
      <c r="DA281" s="808" t="s">
        <v>719</v>
      </c>
      <c r="DC281" t="s">
        <v>720</v>
      </c>
      <c r="DE281" s="2"/>
      <c r="DM281" s="2"/>
    </row>
    <row r="282" spans="51:119">
      <c r="AY282" s="2024"/>
      <c r="AZ282" s="2024"/>
      <c r="BA282" s="2024"/>
      <c r="BB282" s="2024"/>
      <c r="BC282" s="2024"/>
      <c r="BD282" s="2024"/>
      <c r="BE282" s="2024"/>
      <c r="BF282" s="2024"/>
      <c r="BG282" s="2024"/>
      <c r="BH282" s="3602"/>
      <c r="BI282" s="2024"/>
      <c r="BJ282" s="2024"/>
      <c r="BK282" s="2024"/>
      <c r="BL282" s="2024"/>
      <c r="BM282" s="2024"/>
      <c r="BN282" s="2024"/>
      <c r="BO282" s="2024"/>
      <c r="BP282" s="2024"/>
      <c r="BQ282" s="2837"/>
      <c r="BR282" s="2923"/>
      <c r="BS282" s="2160"/>
      <c r="BT282" s="2160"/>
      <c r="BU282" s="2160"/>
      <c r="BV282" s="2160"/>
      <c r="BW282" s="2160"/>
      <c r="BX282" s="2160"/>
      <c r="BY282" s="2160"/>
      <c r="BZ282" s="2091"/>
      <c r="CA282" s="2228"/>
      <c r="CB282" s="2228"/>
      <c r="CC282" s="2228"/>
      <c r="CD282" s="2228"/>
      <c r="CE282" s="2228"/>
      <c r="CF282" s="2228"/>
      <c r="CG282" s="2150"/>
      <c r="CI282" s="2274" t="s">
        <v>656</v>
      </c>
      <c r="CJ282" s="3032" t="s">
        <v>99</v>
      </c>
      <c r="CK282" s="2439">
        <v>35</v>
      </c>
      <c r="CL282" s="2439" t="s">
        <v>101</v>
      </c>
      <c r="CM282" s="2440">
        <v>43538</v>
      </c>
      <c r="CN282" s="2276">
        <v>500</v>
      </c>
      <c r="CO282" s="2276" t="s">
        <v>96</v>
      </c>
      <c r="CP282" s="2441">
        <v>10.6</v>
      </c>
      <c r="CQ282" s="2442">
        <v>43581</v>
      </c>
      <c r="CR282" s="2440">
        <v>43571</v>
      </c>
      <c r="CS282" s="2439">
        <v>54491</v>
      </c>
      <c r="CT282" s="2278">
        <v>499.13</v>
      </c>
      <c r="CU282" s="2280">
        <f>(CT282-CN282)</f>
        <v>-0.87000000000000455</v>
      </c>
      <c r="CV282" s="2281">
        <f>(CT282*CP280)</f>
        <v>5290.7779999999993</v>
      </c>
      <c r="CW282" s="2280">
        <f>(CV282*0.05)</f>
        <v>264.53889999999996</v>
      </c>
      <c r="CX282" s="3136" t="s">
        <v>8</v>
      </c>
      <c r="DA282" s="3442"/>
      <c r="DB282" s="2644"/>
      <c r="DC282" s="2645" t="s">
        <v>14</v>
      </c>
      <c r="DD282" s="2645" t="s">
        <v>12</v>
      </c>
      <c r="DE282" s="2645"/>
      <c r="DF282" s="2646"/>
      <c r="DG282" s="2645" t="s">
        <v>15</v>
      </c>
      <c r="DH282" s="2645" t="s">
        <v>12</v>
      </c>
      <c r="DI282" s="2645" t="s">
        <v>12</v>
      </c>
      <c r="DJ282" s="2646"/>
      <c r="DK282" s="2646"/>
      <c r="DL282" s="2646"/>
      <c r="DM282" s="2646"/>
      <c r="DN282" s="2645" t="s">
        <v>17</v>
      </c>
      <c r="DO282" s="2648"/>
    </row>
    <row r="283" spans="51:119" ht="18.600000000000001" thickBot="1">
      <c r="AY283" s="2028" t="s">
        <v>668</v>
      </c>
      <c r="AZ283" s="2024"/>
      <c r="BA283" s="2024"/>
      <c r="BB283" s="2024"/>
      <c r="BC283" s="2024"/>
      <c r="BD283" s="2024"/>
      <c r="BE283" s="2024"/>
      <c r="BF283" s="2024"/>
      <c r="BG283" s="2024"/>
      <c r="BH283" s="3602"/>
      <c r="BI283" s="2024"/>
      <c r="BJ283" s="2024"/>
      <c r="BK283" s="2024"/>
      <c r="BL283" s="2024"/>
      <c r="BM283" s="2024"/>
      <c r="BN283" s="2024"/>
      <c r="BO283" s="2029"/>
      <c r="BP283" s="2024"/>
      <c r="BQ283" s="2837"/>
      <c r="BR283" s="2923"/>
      <c r="BS283" s="2160"/>
      <c r="BT283" s="2160"/>
      <c r="BU283" s="2160"/>
      <c r="BV283" s="2160"/>
      <c r="BW283" s="2160"/>
      <c r="BX283" s="2160"/>
      <c r="BY283" s="2160"/>
      <c r="BZ283" s="2091"/>
      <c r="CA283" s="2228"/>
      <c r="CB283" s="2228"/>
      <c r="CC283" s="2228"/>
      <c r="CD283" s="2228"/>
      <c r="CE283" s="2228"/>
      <c r="CF283" s="2228"/>
      <c r="CG283" s="2150"/>
      <c r="CI283" s="2288"/>
      <c r="CJ283" s="2327"/>
      <c r="CK283" s="2290"/>
      <c r="CL283" s="2290"/>
      <c r="CM283" s="2297"/>
      <c r="CN283" s="2328"/>
      <c r="CO283" s="2328"/>
      <c r="CP283" s="2384"/>
      <c r="CQ283" s="2295"/>
      <c r="CR283" s="2297"/>
      <c r="CS283" s="2290"/>
      <c r="CT283" s="2330"/>
      <c r="CU283" s="2332"/>
      <c r="CV283" s="2333"/>
      <c r="CW283" s="2332"/>
      <c r="CX283" s="3136"/>
      <c r="DA283" s="3443" t="s">
        <v>4</v>
      </c>
      <c r="DB283" s="2649" t="s">
        <v>18</v>
      </c>
      <c r="DC283" s="2650" t="s">
        <v>19</v>
      </c>
      <c r="DD283" s="2650" t="s">
        <v>19</v>
      </c>
      <c r="DE283" s="2650" t="s">
        <v>20</v>
      </c>
      <c r="DF283" s="2650" t="s">
        <v>21</v>
      </c>
      <c r="DG283" s="2650" t="s">
        <v>22</v>
      </c>
      <c r="DH283" s="2650" t="s">
        <v>23</v>
      </c>
      <c r="DI283" s="2650" t="s">
        <v>23</v>
      </c>
      <c r="DJ283" s="2650" t="s">
        <v>24</v>
      </c>
      <c r="DK283" s="2650" t="s">
        <v>20</v>
      </c>
      <c r="DL283" s="2650" t="s">
        <v>25</v>
      </c>
      <c r="DM283" s="2650" t="s">
        <v>0</v>
      </c>
      <c r="DN283" s="2650" t="s">
        <v>11</v>
      </c>
      <c r="DO283" s="2652" t="s">
        <v>26</v>
      </c>
    </row>
    <row r="284" spans="51:119">
      <c r="AY284" s="2030"/>
      <c r="AZ284" s="3898"/>
      <c r="BA284" s="3898"/>
      <c r="BB284" s="3899" t="s">
        <v>14</v>
      </c>
      <c r="BC284" s="3899" t="s">
        <v>12</v>
      </c>
      <c r="BD284" s="3899"/>
      <c r="BE284" s="3898"/>
      <c r="BF284" s="3899" t="s">
        <v>15</v>
      </c>
      <c r="BG284" s="3899" t="s">
        <v>16</v>
      </c>
      <c r="BH284" s="3899" t="s">
        <v>12</v>
      </c>
      <c r="BI284" s="3899" t="s">
        <v>12</v>
      </c>
      <c r="BJ284" s="3898"/>
      <c r="BK284" s="3898"/>
      <c r="BL284" s="3898"/>
      <c r="BM284" s="3898"/>
      <c r="BN284" s="3899" t="s">
        <v>17</v>
      </c>
      <c r="BO284" s="3899"/>
      <c r="BP284" s="2024"/>
      <c r="BQ284" s="2837"/>
      <c r="BR284" s="2923"/>
      <c r="BS284" s="2160"/>
      <c r="BT284" s="2160"/>
      <c r="BU284" s="2160"/>
      <c r="BV284" s="2160"/>
      <c r="BW284" s="2160"/>
      <c r="BX284" s="2160"/>
      <c r="BY284" s="2160"/>
      <c r="BZ284" s="2091"/>
      <c r="CA284" s="2228"/>
      <c r="CB284" s="2228"/>
      <c r="CC284" s="2228"/>
      <c r="CD284" s="2228"/>
      <c r="CE284" s="2228"/>
      <c r="CF284" s="2228"/>
      <c r="CG284" s="2150"/>
      <c r="CI284" s="2298"/>
      <c r="CJ284" s="2299"/>
      <c r="CK284" s="2300"/>
      <c r="CL284" s="2300"/>
      <c r="CM284" s="2301"/>
      <c r="CN284" s="2300"/>
      <c r="CO284" s="2300"/>
      <c r="CP284" s="2302"/>
      <c r="CQ284" s="2303"/>
      <c r="CR284" s="2301"/>
      <c r="CS284" s="2300"/>
      <c r="CT284" s="2302"/>
      <c r="CU284" s="2304"/>
      <c r="CV284" s="2305"/>
      <c r="CW284" s="2304"/>
      <c r="CX284" s="3085"/>
      <c r="DA284" s="3444"/>
      <c r="DB284" s="2653"/>
      <c r="DC284" s="2650" t="s">
        <v>3</v>
      </c>
      <c r="DD284" s="2650" t="s">
        <v>18</v>
      </c>
      <c r="DE284" s="2650"/>
      <c r="DF284" s="2654"/>
      <c r="DG284" s="2650" t="s">
        <v>21</v>
      </c>
      <c r="DH284" s="2650" t="s">
        <v>27</v>
      </c>
      <c r="DI284" s="2650" t="s">
        <v>28</v>
      </c>
      <c r="DJ284" s="2654"/>
      <c r="DK284" s="2654"/>
      <c r="DL284" s="2654"/>
      <c r="DM284" s="2654"/>
      <c r="DN284" s="2650" t="s">
        <v>30</v>
      </c>
      <c r="DO284" s="2652"/>
    </row>
    <row r="285" spans="51:119" ht="15" thickBot="1">
      <c r="AY285" s="2032" t="s">
        <v>3</v>
      </c>
      <c r="AZ285" s="3292" t="s">
        <v>4</v>
      </c>
      <c r="BA285" s="3890" t="s">
        <v>18</v>
      </c>
      <c r="BB285" s="3890" t="s">
        <v>19</v>
      </c>
      <c r="BC285" s="3890" t="s">
        <v>19</v>
      </c>
      <c r="BD285" s="3890" t="s">
        <v>20</v>
      </c>
      <c r="BE285" s="3890" t="s">
        <v>21</v>
      </c>
      <c r="BF285" s="3890" t="s">
        <v>22</v>
      </c>
      <c r="BG285" s="3890" t="s">
        <v>19</v>
      </c>
      <c r="BH285" s="3890" t="s">
        <v>23</v>
      </c>
      <c r="BI285" s="3890" t="s">
        <v>23</v>
      </c>
      <c r="BJ285" s="3890" t="s">
        <v>24</v>
      </c>
      <c r="BK285" s="3890" t="s">
        <v>20</v>
      </c>
      <c r="BL285" s="3890" t="s">
        <v>25</v>
      </c>
      <c r="BM285" s="3890" t="s">
        <v>0</v>
      </c>
      <c r="BN285" s="3890" t="s">
        <v>11</v>
      </c>
      <c r="BO285" s="3890" t="s">
        <v>26</v>
      </c>
      <c r="BP285" s="2024"/>
      <c r="BQ285" s="2943"/>
      <c r="BR285" s="2923"/>
      <c r="BS285" s="2160"/>
      <c r="BT285" s="2160"/>
      <c r="BU285" s="2160"/>
      <c r="BV285" s="2160"/>
      <c r="BW285" s="2160"/>
      <c r="BX285" s="2160"/>
      <c r="BY285" s="2160"/>
      <c r="BZ285" s="2091"/>
      <c r="CA285" s="2228"/>
      <c r="CB285" s="2228"/>
      <c r="CC285" s="2228"/>
      <c r="CD285" s="2228"/>
      <c r="CE285" s="2228"/>
      <c r="CF285" s="2228"/>
      <c r="CG285" s="2150"/>
      <c r="CI285" s="2307"/>
      <c r="CJ285" s="2291"/>
      <c r="CK285" s="2308"/>
      <c r="CL285" s="2291"/>
      <c r="CM285" s="2292"/>
      <c r="CN285" s="2309"/>
      <c r="CO285" s="2291"/>
      <c r="CP285" s="2294"/>
      <c r="CQ285" s="2311"/>
      <c r="CR285" s="2292"/>
      <c r="CS285" s="2291"/>
      <c r="CT285" s="2294"/>
      <c r="CU285" s="2294"/>
      <c r="CV285" s="2296"/>
      <c r="CW285" s="2294"/>
      <c r="CX285" s="3136"/>
      <c r="DA285" s="1616"/>
      <c r="DB285" s="155"/>
      <c r="DC285" s="14"/>
      <c r="DD285" s="13"/>
      <c r="DE285" s="14"/>
      <c r="DF285" s="13"/>
      <c r="DG285" s="14"/>
      <c r="DH285" s="13"/>
      <c r="DI285" s="13"/>
      <c r="DJ285" s="13"/>
      <c r="DK285" s="13"/>
      <c r="DL285" s="13"/>
      <c r="DM285" s="13"/>
      <c r="DN285" s="13"/>
      <c r="DO285" s="285"/>
    </row>
    <row r="286" spans="51:119" ht="15" thickBot="1">
      <c r="AY286" s="2094"/>
      <c r="AZ286" s="3892"/>
      <c r="BA286" s="3892"/>
      <c r="BB286" s="3893" t="s">
        <v>3</v>
      </c>
      <c r="BC286" s="3893" t="s">
        <v>18</v>
      </c>
      <c r="BD286" s="3893"/>
      <c r="BE286" s="3892"/>
      <c r="BF286" s="3893" t="s">
        <v>21</v>
      </c>
      <c r="BG286" s="3893" t="s">
        <v>3</v>
      </c>
      <c r="BH286" s="3893" t="s">
        <v>27</v>
      </c>
      <c r="BI286" s="3893" t="s">
        <v>28</v>
      </c>
      <c r="BJ286" s="3892"/>
      <c r="BK286" s="3892"/>
      <c r="BL286" s="3892"/>
      <c r="BM286" s="3892"/>
      <c r="BN286" s="3893" t="s">
        <v>30</v>
      </c>
      <c r="BO286" s="3890"/>
      <c r="BP286" s="2024"/>
      <c r="BQ286" s="2837"/>
      <c r="BR286" s="2923"/>
      <c r="BS286" s="2160"/>
      <c r="BT286" s="2160"/>
      <c r="BU286" s="2160"/>
      <c r="BV286" s="2160"/>
      <c r="BW286" s="2160"/>
      <c r="BX286" s="2160"/>
      <c r="BY286" s="2160"/>
      <c r="BZ286" s="2091"/>
      <c r="CA286" s="2228"/>
      <c r="CB286" s="2228"/>
      <c r="CC286" s="2228"/>
      <c r="CD286" s="2228"/>
      <c r="CE286" s="2228"/>
      <c r="CF286" s="2228"/>
      <c r="CG286" s="2150"/>
      <c r="CI286" s="2312"/>
      <c r="CJ286" s="2313"/>
      <c r="CK286" s="2313"/>
      <c r="CL286" s="2313"/>
      <c r="CM286" s="2313"/>
      <c r="CN286" s="2313"/>
      <c r="CO286" s="2313"/>
      <c r="CP286" s="2313"/>
      <c r="CQ286" s="2313"/>
      <c r="CR286" s="2313"/>
      <c r="CS286" s="2313"/>
      <c r="CT286" s="2313"/>
      <c r="CU286" s="2313"/>
      <c r="CV286" s="2313"/>
      <c r="CW286" s="2313"/>
      <c r="CX286" s="3136"/>
      <c r="DA286" s="3451" t="s">
        <v>721</v>
      </c>
      <c r="DB286" s="661">
        <v>1</v>
      </c>
      <c r="DC286" s="661" t="s">
        <v>36</v>
      </c>
      <c r="DD286" s="799">
        <v>43227</v>
      </c>
      <c r="DE286" s="661">
        <v>12</v>
      </c>
      <c r="DF286" s="342" t="s">
        <v>544</v>
      </c>
      <c r="DG286" s="345">
        <v>45</v>
      </c>
      <c r="DH286" s="353">
        <v>43231</v>
      </c>
      <c r="DI286" s="343">
        <v>43234</v>
      </c>
      <c r="DJ286" s="342">
        <v>51175</v>
      </c>
      <c r="DK286" s="344">
        <v>12</v>
      </c>
      <c r="DL286" s="344">
        <f>(DK286-DE286*1)</f>
        <v>0</v>
      </c>
      <c r="DM286" s="354">
        <f>(DK286*DG286)</f>
        <v>540</v>
      </c>
      <c r="DN286" s="345">
        <f>(DM286*0.05)</f>
        <v>27</v>
      </c>
      <c r="DO286" s="851"/>
    </row>
    <row r="287" spans="51:119" ht="15" thickBot="1">
      <c r="AY287" s="2121" t="s">
        <v>471</v>
      </c>
      <c r="AZ287" s="2122" t="s">
        <v>436</v>
      </c>
      <c r="BA287" s="2198">
        <v>17</v>
      </c>
      <c r="BB287" s="2122" t="s">
        <v>74</v>
      </c>
      <c r="BC287" s="2174">
        <v>43236</v>
      </c>
      <c r="BD287" s="2172">
        <v>20</v>
      </c>
      <c r="BE287" s="2122" t="s">
        <v>35</v>
      </c>
      <c r="BF287" s="2175">
        <v>278</v>
      </c>
      <c r="BG287" s="2199"/>
      <c r="BH287" s="2200">
        <v>43206</v>
      </c>
      <c r="BI287" s="2174">
        <v>43255</v>
      </c>
      <c r="BJ287" s="2122">
        <v>10261</v>
      </c>
      <c r="BK287" s="2172">
        <v>20000</v>
      </c>
      <c r="BL287" s="2172">
        <f t="shared" ref="BL287:BL293" si="91">(BK287-BD287*1000)</f>
        <v>0</v>
      </c>
      <c r="BM287" s="2173">
        <f t="shared" ref="BM287:BM293" si="92">(BK287*BF287/1000)</f>
        <v>5560</v>
      </c>
      <c r="BN287" s="2175">
        <f t="shared" ref="BN287:BN295" si="93">(BM287*0.05)</f>
        <v>278</v>
      </c>
      <c r="BO287" s="2046" t="s">
        <v>8</v>
      </c>
      <c r="BP287" s="2024"/>
      <c r="BQ287" s="2837"/>
      <c r="BR287" s="2923"/>
      <c r="BS287" s="2160"/>
      <c r="BT287" s="2160"/>
      <c r="BU287" s="2160"/>
      <c r="BV287" s="2160"/>
      <c r="BW287" s="2160"/>
      <c r="BX287" s="2160"/>
      <c r="BY287" s="2160"/>
      <c r="BZ287" s="2091"/>
      <c r="CA287" s="2228"/>
      <c r="CB287" s="2228"/>
      <c r="CC287" s="2228"/>
      <c r="CD287" s="2228"/>
      <c r="CE287" s="2228"/>
      <c r="CF287" s="2228"/>
      <c r="CG287" s="2150"/>
      <c r="CI287" s="2314"/>
      <c r="CJ287" s="2315"/>
      <c r="CK287" s="2315"/>
      <c r="CL287" s="2315"/>
      <c r="CM287" s="2315"/>
      <c r="CN287" s="2315"/>
      <c r="CO287" s="2315"/>
      <c r="CP287" s="2315"/>
      <c r="CQ287" s="2315"/>
      <c r="CR287" s="2315"/>
      <c r="CS287" s="2315"/>
      <c r="CT287" s="2315"/>
      <c r="CU287" s="2315"/>
      <c r="CV287" s="2358">
        <f>SUM(CV280:CV286)</f>
        <v>16027.835999999999</v>
      </c>
      <c r="CW287" s="2358">
        <f>SUM(CW280:CW286)</f>
        <v>801.39179999999988</v>
      </c>
      <c r="CX287" s="3454"/>
      <c r="DA287" s="3452"/>
      <c r="DB287" s="1348"/>
      <c r="DC287" s="1348"/>
      <c r="DD287" s="1349"/>
      <c r="DE287" s="1348"/>
      <c r="DF287" s="1605"/>
      <c r="DG287" s="1231"/>
      <c r="DH287" s="1790"/>
      <c r="DI287" s="1352"/>
      <c r="DJ287" s="1605"/>
      <c r="DK287" s="1409"/>
      <c r="DL287" s="1409"/>
      <c r="DM287" s="1054"/>
      <c r="DN287" s="1231"/>
      <c r="DO287" s="3453"/>
    </row>
    <row r="288" spans="51:119" ht="15" thickBot="1">
      <c r="AY288" s="2047" t="s">
        <v>471</v>
      </c>
      <c r="AZ288" s="2957" t="s">
        <v>643</v>
      </c>
      <c r="BA288" s="2038">
        <v>18</v>
      </c>
      <c r="BB288" s="2039" t="s">
        <v>701</v>
      </c>
      <c r="BC288" s="2040">
        <v>43236</v>
      </c>
      <c r="BD288" s="2041">
        <v>2</v>
      </c>
      <c r="BE288" s="2039" t="s">
        <v>35</v>
      </c>
      <c r="BF288" s="2042">
        <v>350</v>
      </c>
      <c r="BG288" s="2043"/>
      <c r="BH288" s="2044">
        <v>43206</v>
      </c>
      <c r="BI288" s="2040">
        <v>43255</v>
      </c>
      <c r="BJ288" s="2039">
        <v>10261</v>
      </c>
      <c r="BK288" s="2041">
        <v>2000</v>
      </c>
      <c r="BL288" s="2041">
        <f t="shared" si="91"/>
        <v>0</v>
      </c>
      <c r="BM288" s="2045">
        <f t="shared" si="92"/>
        <v>700</v>
      </c>
      <c r="BN288" s="2042">
        <f t="shared" si="93"/>
        <v>35</v>
      </c>
      <c r="BO288" s="2059" t="s">
        <v>8</v>
      </c>
      <c r="BP288" s="2024"/>
      <c r="BQ288" s="2026"/>
      <c r="BR288" s="2924"/>
      <c r="BS288" s="2084"/>
      <c r="BT288" s="2084"/>
      <c r="BU288" s="2084"/>
      <c r="BV288" s="2084"/>
      <c r="BW288" s="2084"/>
      <c r="BX288" s="2084"/>
      <c r="BY288" s="2084"/>
      <c r="BZ288" s="2151"/>
      <c r="CA288" s="2083"/>
      <c r="CB288" s="2083"/>
      <c r="CC288" s="2083"/>
      <c r="CD288" s="2083"/>
      <c r="CE288" s="2083"/>
      <c r="CF288" s="2083"/>
      <c r="CG288" s="2152"/>
      <c r="CI288" s="2246"/>
      <c r="CJ288" s="2246"/>
      <c r="CK288" s="2246"/>
      <c r="CL288" s="2246"/>
      <c r="CM288" s="2246"/>
      <c r="CN288" s="2246"/>
      <c r="CO288" s="2246"/>
      <c r="CP288" s="2246"/>
      <c r="CQ288" s="2246"/>
      <c r="CR288" s="2246"/>
      <c r="CS288" s="2246"/>
      <c r="CT288" s="2246"/>
      <c r="CU288" s="2246"/>
      <c r="CV288" s="2246"/>
      <c r="CW288" s="2246"/>
      <c r="CX288" s="2246"/>
    </row>
    <row r="289" spans="51:119" ht="24" thickBot="1">
      <c r="AY289" s="2047" t="s">
        <v>629</v>
      </c>
      <c r="AZ289" s="2075" t="s">
        <v>436</v>
      </c>
      <c r="BA289" s="2038">
        <v>31</v>
      </c>
      <c r="BB289" s="2039">
        <v>21878</v>
      </c>
      <c r="BC289" s="2040">
        <v>43247</v>
      </c>
      <c r="BD289" s="2041">
        <v>100</v>
      </c>
      <c r="BE289" s="2039" t="s">
        <v>35</v>
      </c>
      <c r="BF289" s="2042">
        <v>275</v>
      </c>
      <c r="BG289" s="2043">
        <v>101795</v>
      </c>
      <c r="BH289" s="2044">
        <v>43273</v>
      </c>
      <c r="BI289" s="2040">
        <v>43255</v>
      </c>
      <c r="BJ289" s="2039">
        <v>10252</v>
      </c>
      <c r="BK289" s="2041">
        <v>100000</v>
      </c>
      <c r="BL289" s="2041">
        <f t="shared" si="91"/>
        <v>0</v>
      </c>
      <c r="BM289" s="2045">
        <f t="shared" si="92"/>
        <v>27500</v>
      </c>
      <c r="BN289" s="2042">
        <f t="shared" si="93"/>
        <v>1375</v>
      </c>
      <c r="BO289" s="2059" t="s">
        <v>8</v>
      </c>
      <c r="BP289" s="2024"/>
      <c r="BQ289" s="2024"/>
      <c r="BR289" s="2024"/>
      <c r="BS289" s="2024"/>
      <c r="BT289" s="2024"/>
      <c r="BU289" s="2024"/>
      <c r="BV289" s="2024"/>
      <c r="BW289" s="2024"/>
      <c r="BX289" s="2024"/>
      <c r="BY289" s="2024"/>
      <c r="BZ289" s="2024"/>
      <c r="CA289" s="2024"/>
      <c r="CB289" s="2024"/>
      <c r="CC289" s="2024"/>
      <c r="CD289" s="2024"/>
      <c r="CE289" s="2024"/>
      <c r="CF289" s="2024"/>
      <c r="CG289" s="2024"/>
      <c r="CI289" s="2250" t="s">
        <v>769</v>
      </c>
      <c r="CJ289" s="2246"/>
      <c r="CK289" s="2246"/>
      <c r="CL289" s="2246"/>
      <c r="CM289" s="2246"/>
      <c r="CN289" s="2246"/>
      <c r="CO289" s="2246"/>
      <c r="CP289" s="2246"/>
      <c r="CQ289" s="2246"/>
      <c r="CR289" s="2246"/>
      <c r="CS289" s="2246"/>
      <c r="CT289" s="2246"/>
      <c r="CU289" s="2246"/>
      <c r="CV289" s="2246"/>
      <c r="CW289" s="2246"/>
      <c r="CX289" s="3085"/>
      <c r="DA289" s="94" t="s">
        <v>580</v>
      </c>
      <c r="DB289" t="s">
        <v>585</v>
      </c>
      <c r="DE289" s="2"/>
      <c r="DG289" s="1241" t="s">
        <v>586</v>
      </c>
      <c r="DH289" t="s">
        <v>639</v>
      </c>
      <c r="DL289" t="s">
        <v>470</v>
      </c>
    </row>
    <row r="290" spans="51:119" ht="24" thickBot="1">
      <c r="AY290" s="2047" t="s">
        <v>493</v>
      </c>
      <c r="AZ290" s="2037" t="s">
        <v>436</v>
      </c>
      <c r="BA290" s="2076">
        <v>29</v>
      </c>
      <c r="BB290" s="2039">
        <v>21124</v>
      </c>
      <c r="BC290" s="2040">
        <v>43249</v>
      </c>
      <c r="BD290" s="2055">
        <v>90</v>
      </c>
      <c r="BE290" s="2052" t="s">
        <v>35</v>
      </c>
      <c r="BF290" s="2058">
        <v>275</v>
      </c>
      <c r="BG290" s="2052">
        <v>1010505</v>
      </c>
      <c r="BH290" s="2078">
        <v>43255</v>
      </c>
      <c r="BI290" s="2057">
        <v>43255</v>
      </c>
      <c r="BJ290" s="2052">
        <v>10250</v>
      </c>
      <c r="BK290" s="2055">
        <v>90000</v>
      </c>
      <c r="BL290" s="2055">
        <f t="shared" si="91"/>
        <v>0</v>
      </c>
      <c r="BM290" s="2056">
        <f t="shared" si="92"/>
        <v>24750</v>
      </c>
      <c r="BN290" s="2058">
        <f t="shared" si="93"/>
        <v>1237.5</v>
      </c>
      <c r="BO290" s="3040" t="s">
        <v>8</v>
      </c>
      <c r="BP290" s="2024"/>
      <c r="BQ290" s="2024"/>
      <c r="BR290" s="2153" t="s">
        <v>81</v>
      </c>
      <c r="BS290" s="2024" t="s">
        <v>828</v>
      </c>
      <c r="BT290" s="2024"/>
      <c r="BU290" s="2024"/>
      <c r="BV290" s="2154"/>
      <c r="BW290" s="2024"/>
      <c r="BX290" s="2024"/>
      <c r="BY290" s="2024" t="s">
        <v>827</v>
      </c>
      <c r="BZ290" s="2024"/>
      <c r="CA290" s="2024"/>
      <c r="CB290" s="2024"/>
      <c r="CC290" s="2024"/>
      <c r="CD290" s="2024" t="s">
        <v>724</v>
      </c>
      <c r="CE290" s="2024" t="s">
        <v>829</v>
      </c>
      <c r="CF290" s="2024"/>
      <c r="CG290" s="2024" t="s">
        <v>835</v>
      </c>
      <c r="CI290" s="3615"/>
      <c r="CJ290" s="2365"/>
      <c r="CK290" s="2365"/>
      <c r="CL290" s="3616" t="s">
        <v>14</v>
      </c>
      <c r="CM290" s="3616" t="s">
        <v>12</v>
      </c>
      <c r="CN290" s="3616"/>
      <c r="CO290" s="2365"/>
      <c r="CP290" s="3616" t="s">
        <v>15</v>
      </c>
      <c r="CQ290" s="3616" t="s">
        <v>12</v>
      </c>
      <c r="CR290" s="3616" t="s">
        <v>12</v>
      </c>
      <c r="CS290" s="2365"/>
      <c r="CT290" s="2365"/>
      <c r="CU290" s="2365"/>
      <c r="CV290" s="2365"/>
      <c r="CW290" s="3616" t="s">
        <v>17</v>
      </c>
      <c r="CX290" s="3617"/>
      <c r="DA290" s="3442"/>
      <c r="DB290" s="2644"/>
      <c r="DC290" s="2645" t="s">
        <v>14</v>
      </c>
      <c r="DD290" s="2645" t="s">
        <v>12</v>
      </c>
      <c r="DE290" s="2645"/>
      <c r="DF290" s="2646"/>
      <c r="DG290" s="2645" t="s">
        <v>15</v>
      </c>
      <c r="DH290" s="2648" t="s">
        <v>12</v>
      </c>
      <c r="DI290" s="3191" t="s">
        <v>12</v>
      </c>
      <c r="DJ290" s="2646"/>
      <c r="DK290" s="2646"/>
      <c r="DL290" s="2646"/>
      <c r="DM290" s="2646"/>
      <c r="DN290" s="2647" t="s">
        <v>17</v>
      </c>
      <c r="DO290" s="2648"/>
    </row>
    <row r="291" spans="51:119">
      <c r="AY291" s="2047" t="s">
        <v>493</v>
      </c>
      <c r="AZ291" s="2037" t="s">
        <v>495</v>
      </c>
      <c r="BA291" s="2038">
        <v>30</v>
      </c>
      <c r="BB291" s="2039">
        <v>21124</v>
      </c>
      <c r="BC291" s="2040">
        <v>43249</v>
      </c>
      <c r="BD291" s="2041">
        <v>45</v>
      </c>
      <c r="BE291" s="2039" t="s">
        <v>35</v>
      </c>
      <c r="BF291" s="2042">
        <v>424</v>
      </c>
      <c r="BG291" s="2039">
        <v>1010506</v>
      </c>
      <c r="BH291" s="2044">
        <v>43255</v>
      </c>
      <c r="BI291" s="2040">
        <v>43255</v>
      </c>
      <c r="BJ291" s="2039">
        <v>10250</v>
      </c>
      <c r="BK291" s="2041">
        <v>45000</v>
      </c>
      <c r="BL291" s="2041">
        <f t="shared" si="91"/>
        <v>0</v>
      </c>
      <c r="BM291" s="2045">
        <f t="shared" si="92"/>
        <v>19080</v>
      </c>
      <c r="BN291" s="2042">
        <f t="shared" si="93"/>
        <v>954</v>
      </c>
      <c r="BO291" s="2059" t="s">
        <v>8</v>
      </c>
      <c r="BP291" s="2024"/>
      <c r="BQ291" s="2021"/>
      <c r="BR291" s="3284"/>
      <c r="BS291" s="3285"/>
      <c r="BT291" s="3286" t="s">
        <v>14</v>
      </c>
      <c r="BU291" s="3286" t="s">
        <v>12</v>
      </c>
      <c r="BV291" s="3286"/>
      <c r="BW291" s="3287"/>
      <c r="BX291" s="3286" t="s">
        <v>15</v>
      </c>
      <c r="BY291" s="3286" t="s">
        <v>16</v>
      </c>
      <c r="BZ291" s="3286" t="s">
        <v>12</v>
      </c>
      <c r="CA291" s="3286" t="s">
        <v>12</v>
      </c>
      <c r="CB291" s="3287"/>
      <c r="CC291" s="3287"/>
      <c r="CD291" s="3287"/>
      <c r="CE291" s="3287"/>
      <c r="CF291" s="3288" t="s">
        <v>17</v>
      </c>
      <c r="CG291" s="3289"/>
      <c r="CI291" s="3618" t="s">
        <v>3</v>
      </c>
      <c r="CJ291" s="2256" t="s">
        <v>4</v>
      </c>
      <c r="CK291" s="3947" t="s">
        <v>967</v>
      </c>
      <c r="CL291" s="2257" t="s">
        <v>19</v>
      </c>
      <c r="CM291" s="2257" t="s">
        <v>19</v>
      </c>
      <c r="CN291" s="2257" t="s">
        <v>20</v>
      </c>
      <c r="CO291" s="2257" t="s">
        <v>21</v>
      </c>
      <c r="CP291" s="2257" t="s">
        <v>22</v>
      </c>
      <c r="CQ291" s="2257" t="s">
        <v>23</v>
      </c>
      <c r="CR291" s="2257" t="s">
        <v>23</v>
      </c>
      <c r="CS291" s="2257" t="s">
        <v>24</v>
      </c>
      <c r="CT291" s="2257" t="s">
        <v>20</v>
      </c>
      <c r="CU291" s="2257" t="s">
        <v>25</v>
      </c>
      <c r="CV291" s="2257" t="s">
        <v>0</v>
      </c>
      <c r="CW291" s="2257" t="s">
        <v>11</v>
      </c>
      <c r="CX291" s="3619" t="s">
        <v>26</v>
      </c>
      <c r="DA291" s="3443" t="s">
        <v>4</v>
      </c>
      <c r="DB291" s="2649" t="s">
        <v>18</v>
      </c>
      <c r="DC291" s="2650" t="s">
        <v>19</v>
      </c>
      <c r="DD291" s="2650" t="s">
        <v>19</v>
      </c>
      <c r="DE291" s="2650" t="s">
        <v>20</v>
      </c>
      <c r="DF291" s="2650" t="s">
        <v>21</v>
      </c>
      <c r="DG291" s="2650" t="s">
        <v>22</v>
      </c>
      <c r="DH291" s="2652" t="s">
        <v>23</v>
      </c>
      <c r="DI291" s="2649" t="s">
        <v>23</v>
      </c>
      <c r="DJ291" s="2650" t="s">
        <v>24</v>
      </c>
      <c r="DK291" s="2650" t="s">
        <v>20</v>
      </c>
      <c r="DL291" s="2650" t="s">
        <v>25</v>
      </c>
      <c r="DM291" s="2650" t="s">
        <v>0</v>
      </c>
      <c r="DN291" s="2651" t="s">
        <v>11</v>
      </c>
      <c r="DO291" s="2652" t="s">
        <v>26</v>
      </c>
    </row>
    <row r="292" spans="51:119" ht="15" thickBot="1">
      <c r="AY292" s="2047" t="s">
        <v>629</v>
      </c>
      <c r="AZ292" s="2037" t="s">
        <v>699</v>
      </c>
      <c r="BA292" s="2038">
        <v>32</v>
      </c>
      <c r="BB292" s="2039">
        <v>22151</v>
      </c>
      <c r="BC292" s="2040">
        <v>43252</v>
      </c>
      <c r="BD292" s="2041">
        <v>12</v>
      </c>
      <c r="BE292" s="2039" t="s">
        <v>35</v>
      </c>
      <c r="BF292" s="2042">
        <v>183</v>
      </c>
      <c r="BG292" s="2039">
        <v>179680</v>
      </c>
      <c r="BH292" s="2044">
        <v>43273</v>
      </c>
      <c r="BI292" s="2040">
        <v>43255</v>
      </c>
      <c r="BJ292" s="2039">
        <v>10253</v>
      </c>
      <c r="BK292" s="2041">
        <v>12000</v>
      </c>
      <c r="BL292" s="2041">
        <f t="shared" si="91"/>
        <v>0</v>
      </c>
      <c r="BM292" s="2045">
        <f t="shared" si="92"/>
        <v>2196</v>
      </c>
      <c r="BN292" s="2042">
        <f t="shared" si="93"/>
        <v>109.80000000000001</v>
      </c>
      <c r="BO292" s="3040" t="s">
        <v>8</v>
      </c>
      <c r="BP292" s="2024"/>
      <c r="BQ292" s="2023"/>
      <c r="BR292" s="3290" t="s">
        <v>4</v>
      </c>
      <c r="BS292" s="3291" t="s">
        <v>18</v>
      </c>
      <c r="BT292" s="3292" t="s">
        <v>19</v>
      </c>
      <c r="BU292" s="3292" t="s">
        <v>19</v>
      </c>
      <c r="BV292" s="3292" t="s">
        <v>20</v>
      </c>
      <c r="BW292" s="3292" t="s">
        <v>21</v>
      </c>
      <c r="BX292" s="3292" t="s">
        <v>22</v>
      </c>
      <c r="BY292" s="3292" t="s">
        <v>19</v>
      </c>
      <c r="BZ292" s="3292" t="s">
        <v>23</v>
      </c>
      <c r="CA292" s="3292" t="s">
        <v>23</v>
      </c>
      <c r="CB292" s="3292" t="s">
        <v>24</v>
      </c>
      <c r="CC292" s="3292" t="s">
        <v>20</v>
      </c>
      <c r="CD292" s="3292" t="s">
        <v>25</v>
      </c>
      <c r="CE292" s="3292" t="s">
        <v>0</v>
      </c>
      <c r="CF292" s="3293" t="s">
        <v>11</v>
      </c>
      <c r="CG292" s="3294" t="s">
        <v>26</v>
      </c>
      <c r="CI292" s="3620"/>
      <c r="CJ292" s="2259"/>
      <c r="CK292" s="2259"/>
      <c r="CL292" s="2260" t="s">
        <v>3</v>
      </c>
      <c r="CM292" s="2260" t="s">
        <v>18</v>
      </c>
      <c r="CN292" s="2260"/>
      <c r="CO292" s="2259"/>
      <c r="CP292" s="2260" t="s">
        <v>21</v>
      </c>
      <c r="CQ292" s="2260" t="s">
        <v>27</v>
      </c>
      <c r="CR292" s="2260" t="s">
        <v>28</v>
      </c>
      <c r="CS292" s="2259"/>
      <c r="CT292" s="2259"/>
      <c r="CU292" s="2259"/>
      <c r="CV292" s="2259"/>
      <c r="CW292" s="2260" t="s">
        <v>30</v>
      </c>
      <c r="CX292" s="3619"/>
      <c r="DA292" s="3444"/>
      <c r="DB292" s="2653"/>
      <c r="DC292" s="2650" t="s">
        <v>3</v>
      </c>
      <c r="DD292" s="2650" t="s">
        <v>18</v>
      </c>
      <c r="DE292" s="2650"/>
      <c r="DF292" s="2654"/>
      <c r="DG292" s="2650" t="s">
        <v>21</v>
      </c>
      <c r="DH292" s="2652" t="s">
        <v>27</v>
      </c>
      <c r="DI292" s="2649" t="s">
        <v>28</v>
      </c>
      <c r="DJ292" s="2654"/>
      <c r="DK292" s="2654"/>
      <c r="DL292" s="2654"/>
      <c r="DM292" s="2654"/>
      <c r="DN292" s="2651" t="s">
        <v>30</v>
      </c>
      <c r="DO292" s="2652"/>
    </row>
    <row r="293" spans="51:119" ht="15" thickBot="1">
      <c r="AY293" s="2047" t="s">
        <v>589</v>
      </c>
      <c r="AZ293" s="2069" t="s">
        <v>698</v>
      </c>
      <c r="BA293" s="2809">
        <v>24</v>
      </c>
      <c r="BB293" s="2071" t="s">
        <v>101</v>
      </c>
      <c r="BC293" s="2072">
        <v>43247</v>
      </c>
      <c r="BD293" s="2071">
        <v>10</v>
      </c>
      <c r="BE293" s="2039" t="s">
        <v>35</v>
      </c>
      <c r="BF293" s="2073">
        <v>300</v>
      </c>
      <c r="BG293" s="2071" t="s">
        <v>78</v>
      </c>
      <c r="BH293" s="3509">
        <v>43249</v>
      </c>
      <c r="BI293" s="2072">
        <v>43255</v>
      </c>
      <c r="BJ293" s="2071">
        <v>10257</v>
      </c>
      <c r="BK293" s="2041">
        <v>10000</v>
      </c>
      <c r="BL293" s="2041">
        <f t="shared" si="91"/>
        <v>0</v>
      </c>
      <c r="BM293" s="2045">
        <f t="shared" si="92"/>
        <v>3000</v>
      </c>
      <c r="BN293" s="2042">
        <f t="shared" si="93"/>
        <v>150</v>
      </c>
      <c r="BO293" s="3040" t="s">
        <v>8</v>
      </c>
      <c r="BP293" s="2024"/>
      <c r="BQ293" s="2023"/>
      <c r="BR293" s="3295"/>
      <c r="BS293" s="3296"/>
      <c r="BT293" s="3292" t="s">
        <v>3</v>
      </c>
      <c r="BU293" s="3292" t="s">
        <v>18</v>
      </c>
      <c r="BV293" s="3292"/>
      <c r="BW293" s="3297"/>
      <c r="BX293" s="3292" t="s">
        <v>21</v>
      </c>
      <c r="BY293" s="3292" t="s">
        <v>3</v>
      </c>
      <c r="BZ293" s="3292" t="s">
        <v>27</v>
      </c>
      <c r="CA293" s="3292" t="s">
        <v>28</v>
      </c>
      <c r="CB293" s="3297"/>
      <c r="CC293" s="3297"/>
      <c r="CD293" s="3297"/>
      <c r="CE293" s="3297"/>
      <c r="CF293" s="3293" t="s">
        <v>30</v>
      </c>
      <c r="CG293" s="3294"/>
      <c r="CI293" s="2261" t="s">
        <v>656</v>
      </c>
      <c r="CJ293" s="2334" t="s">
        <v>99</v>
      </c>
      <c r="CK293" s="2264">
        <v>36</v>
      </c>
      <c r="CL293" s="2264" t="s">
        <v>101</v>
      </c>
      <c r="CM293" s="2265">
        <v>43538</v>
      </c>
      <c r="CN293" s="2264">
        <v>500</v>
      </c>
      <c r="CO293" s="2264" t="s">
        <v>96</v>
      </c>
      <c r="CP293" s="2267">
        <v>10.6</v>
      </c>
      <c r="CQ293" s="2268">
        <v>43591</v>
      </c>
      <c r="CR293" s="2265">
        <v>43587</v>
      </c>
      <c r="CS293" s="2264">
        <v>54649</v>
      </c>
      <c r="CT293" s="2267">
        <v>507.59</v>
      </c>
      <c r="CU293" s="2270">
        <f t="shared" ref="CU293:CU299" si="94">(CT293-CN293)</f>
        <v>7.589999999999975</v>
      </c>
      <c r="CV293" s="2271">
        <f>(CT293*CP293)</f>
        <v>5380.4539999999997</v>
      </c>
      <c r="CW293" s="2270">
        <f t="shared" ref="CW293:CW299" si="95">(CV293*0.05)</f>
        <v>269.02269999999999</v>
      </c>
      <c r="CX293" s="2273"/>
      <c r="DA293" s="1616"/>
      <c r="DB293" s="791"/>
      <c r="DC293" s="699"/>
      <c r="DD293" s="560"/>
      <c r="DE293" s="699"/>
      <c r="DF293" s="560"/>
      <c r="DG293" s="699"/>
      <c r="DH293" s="792"/>
      <c r="DI293" s="705"/>
      <c r="DJ293" s="560"/>
      <c r="DK293" s="560"/>
      <c r="DL293" s="560"/>
      <c r="DM293" s="560"/>
      <c r="DN293" s="560"/>
      <c r="DO293" s="285"/>
    </row>
    <row r="294" spans="51:119" ht="15" thickBot="1">
      <c r="AY294" s="2047" t="s">
        <v>589</v>
      </c>
      <c r="AZ294" s="2069" t="s">
        <v>698</v>
      </c>
      <c r="BA294" s="2809">
        <v>25</v>
      </c>
      <c r="BB294" s="2071" t="s">
        <v>101</v>
      </c>
      <c r="BC294" s="2072">
        <v>43262</v>
      </c>
      <c r="BD294" s="2071">
        <v>10</v>
      </c>
      <c r="BE294" s="2039" t="s">
        <v>35</v>
      </c>
      <c r="BF294" s="2073">
        <v>300</v>
      </c>
      <c r="BG294" s="2071" t="s">
        <v>78</v>
      </c>
      <c r="BH294" s="3509">
        <v>43249</v>
      </c>
      <c r="BI294" s="2072">
        <v>43262</v>
      </c>
      <c r="BJ294" s="2071">
        <v>10290</v>
      </c>
      <c r="BK294" s="2041">
        <v>10000</v>
      </c>
      <c r="BL294" s="2041">
        <f>(BK294-BD294*1000)</f>
        <v>0</v>
      </c>
      <c r="BM294" s="2045">
        <f>(BK294*BF294/1000)</f>
        <v>3000</v>
      </c>
      <c r="BN294" s="2042">
        <f t="shared" si="93"/>
        <v>150</v>
      </c>
      <c r="BO294" s="3913" t="s">
        <v>8</v>
      </c>
      <c r="BP294" s="2024"/>
      <c r="BQ294" s="2026"/>
      <c r="BR294" s="2914"/>
      <c r="BS294" s="2690"/>
      <c r="BT294" s="2140"/>
      <c r="BU294" s="2141"/>
      <c r="BV294" s="2140"/>
      <c r="BW294" s="2141"/>
      <c r="BX294" s="2140"/>
      <c r="BY294" s="2141"/>
      <c r="BZ294" s="2141"/>
      <c r="CA294" s="2141"/>
      <c r="CB294" s="2141"/>
      <c r="CC294" s="2141"/>
      <c r="CD294" s="2141"/>
      <c r="CE294" s="2141"/>
      <c r="CF294" s="2181"/>
      <c r="CG294" s="3352"/>
      <c r="CI294" s="2274" t="s">
        <v>656</v>
      </c>
      <c r="CJ294" s="3032" t="s">
        <v>99</v>
      </c>
      <c r="CK294" s="2439">
        <v>37</v>
      </c>
      <c r="CL294" s="2439" t="s">
        <v>36</v>
      </c>
      <c r="CM294" s="2440">
        <v>43566</v>
      </c>
      <c r="CN294" s="2439">
        <v>500</v>
      </c>
      <c r="CO294" s="2439" t="s">
        <v>96</v>
      </c>
      <c r="CP294" s="2441">
        <v>10.6</v>
      </c>
      <c r="CQ294" s="2442">
        <v>43602</v>
      </c>
      <c r="CR294" s="2440">
        <v>43595</v>
      </c>
      <c r="CS294" s="2439">
        <v>54708</v>
      </c>
      <c r="CT294" s="2278">
        <v>502.48</v>
      </c>
      <c r="CU294" s="2280">
        <f t="shared" si="94"/>
        <v>2.4800000000000182</v>
      </c>
      <c r="CV294" s="2281">
        <f>(CT294*CP294)</f>
        <v>5326.2880000000005</v>
      </c>
      <c r="CW294" s="2280">
        <f t="shared" si="95"/>
        <v>266.31440000000003</v>
      </c>
      <c r="CX294" s="2689"/>
      <c r="DA294" s="3445" t="s">
        <v>99</v>
      </c>
      <c r="DB294" s="470">
        <v>1</v>
      </c>
      <c r="DC294" s="470" t="s">
        <v>55</v>
      </c>
      <c r="DD294" s="901">
        <v>42822</v>
      </c>
      <c r="DE294" s="387">
        <v>1000</v>
      </c>
      <c r="DF294" s="381" t="s">
        <v>96</v>
      </c>
      <c r="DG294" s="1368">
        <v>9.6999999999999993</v>
      </c>
      <c r="DH294" s="2020">
        <v>42829</v>
      </c>
      <c r="DI294" s="901">
        <v>42829</v>
      </c>
      <c r="DJ294" s="470">
        <v>46790</v>
      </c>
      <c r="DK294" s="1843">
        <v>1010.66</v>
      </c>
      <c r="DL294" s="389">
        <f>(DK294-DE294)</f>
        <v>10.659999999999968</v>
      </c>
      <c r="DM294" s="388">
        <f>(DK294*DG294)</f>
        <v>9803.4019999999982</v>
      </c>
      <c r="DN294" s="389">
        <f>(DM294*0.035)</f>
        <v>343.11906999999997</v>
      </c>
      <c r="DO294" s="523"/>
    </row>
    <row r="295" spans="51:119">
      <c r="AY295" s="2036" t="s">
        <v>659</v>
      </c>
      <c r="AZ295" s="2075" t="s">
        <v>905</v>
      </c>
      <c r="BA295" s="2076">
        <v>6</v>
      </c>
      <c r="BB295" s="2052" t="s">
        <v>36</v>
      </c>
      <c r="BC295" s="2057">
        <v>43263</v>
      </c>
      <c r="BD295" s="2055">
        <v>80</v>
      </c>
      <c r="BE295" s="2052" t="s">
        <v>35</v>
      </c>
      <c r="BF295" s="2058">
        <v>270</v>
      </c>
      <c r="BG295" s="2052"/>
      <c r="BH295" s="2078">
        <v>43265</v>
      </c>
      <c r="BI295" s="2057">
        <v>43264</v>
      </c>
      <c r="BJ295" s="2052">
        <v>10293</v>
      </c>
      <c r="BK295" s="2055">
        <v>80000</v>
      </c>
      <c r="BL295" s="2055">
        <f>(BK295-BD295*1000)</f>
        <v>0</v>
      </c>
      <c r="BM295" s="2056">
        <f>(BK295*BF295/1000)</f>
        <v>21600</v>
      </c>
      <c r="BN295" s="2058">
        <f t="shared" si="93"/>
        <v>1080</v>
      </c>
      <c r="BO295" s="3897" t="s">
        <v>8</v>
      </c>
      <c r="BP295" s="2024"/>
      <c r="BQ295" s="2941"/>
      <c r="BR295" s="2075" t="s">
        <v>82</v>
      </c>
      <c r="BS295" s="2076">
        <v>1</v>
      </c>
      <c r="BT295" s="2052" t="s">
        <v>796</v>
      </c>
      <c r="BU295" s="2057">
        <v>43567</v>
      </c>
      <c r="BV295" s="2055">
        <v>6</v>
      </c>
      <c r="BW295" s="2052" t="s">
        <v>35</v>
      </c>
      <c r="BX295" s="2058">
        <v>430</v>
      </c>
      <c r="BY295" s="2077"/>
      <c r="BZ295" s="2078">
        <v>43572</v>
      </c>
      <c r="CA295" s="2057">
        <v>43573</v>
      </c>
      <c r="CB295" s="2052">
        <v>11150</v>
      </c>
      <c r="CC295" s="3315" t="s">
        <v>830</v>
      </c>
      <c r="CD295" s="3315">
        <f>(CC295-BV295*1000)</f>
        <v>0</v>
      </c>
      <c r="CE295" s="2056">
        <f>(CC295*BX295/1000)</f>
        <v>2580</v>
      </c>
      <c r="CF295" s="2058">
        <f>(CE295*0.05)</f>
        <v>129</v>
      </c>
      <c r="CG295" s="3351"/>
      <c r="CI295" s="2274" t="s">
        <v>656</v>
      </c>
      <c r="CJ295" s="3032" t="s">
        <v>99</v>
      </c>
      <c r="CK295" s="2439">
        <v>38</v>
      </c>
      <c r="CL295" s="2439" t="s">
        <v>36</v>
      </c>
      <c r="CM295" s="2440">
        <v>43566</v>
      </c>
      <c r="CN295" s="2439">
        <v>500</v>
      </c>
      <c r="CO295" s="2439" t="s">
        <v>96</v>
      </c>
      <c r="CP295" s="2441">
        <v>10.6</v>
      </c>
      <c r="CQ295" s="2442">
        <v>43609</v>
      </c>
      <c r="CR295" s="2440">
        <v>43599</v>
      </c>
      <c r="CS295" s="2439">
        <v>54733</v>
      </c>
      <c r="CT295" s="2278">
        <v>501.02</v>
      </c>
      <c r="CU295" s="2280">
        <f t="shared" si="94"/>
        <v>1.0199999999999818</v>
      </c>
      <c r="CV295" s="2281">
        <f>(CT295*CP293)</f>
        <v>5310.8119999999999</v>
      </c>
      <c r="CW295" s="2280">
        <f t="shared" si="95"/>
        <v>265.54059999999998</v>
      </c>
      <c r="CX295" s="2689"/>
      <c r="DA295" s="3446" t="s">
        <v>99</v>
      </c>
      <c r="DB295" s="813">
        <v>2</v>
      </c>
      <c r="DC295" s="813" t="s">
        <v>55</v>
      </c>
      <c r="DD295" s="989">
        <v>42874</v>
      </c>
      <c r="DE295" s="1287">
        <v>500</v>
      </c>
      <c r="DF295" s="1286" t="s">
        <v>96</v>
      </c>
      <c r="DG295" s="1004">
        <v>8.6999999999999993</v>
      </c>
      <c r="DH295" s="3459">
        <v>42881</v>
      </c>
      <c r="DI295" s="989">
        <v>42892</v>
      </c>
      <c r="DJ295" s="813">
        <v>47402</v>
      </c>
      <c r="DK295" s="1957">
        <v>509.4</v>
      </c>
      <c r="DL295" s="1005">
        <f>(DK295-DE295)</f>
        <v>9.3999999999999773</v>
      </c>
      <c r="DM295" s="1006">
        <f>(DK295*DG295)</f>
        <v>4431.78</v>
      </c>
      <c r="DN295" s="1005">
        <f>(DM295*0.035)</f>
        <v>155.1123</v>
      </c>
      <c r="DO295" s="524"/>
    </row>
    <row r="296" spans="51:119">
      <c r="AY296" s="2079"/>
      <c r="AZ296" s="2080"/>
      <c r="BA296" s="2080"/>
      <c r="BB296" s="2080"/>
      <c r="BC296" s="2080"/>
      <c r="BD296" s="2080"/>
      <c r="BE296" s="2163"/>
      <c r="BF296" s="2163"/>
      <c r="BG296" s="2163"/>
      <c r="BH296" s="2163"/>
      <c r="BI296" s="2163"/>
      <c r="BJ296" s="3896"/>
      <c r="BK296" s="2163"/>
      <c r="BL296" s="2163"/>
      <c r="BM296" s="2165"/>
      <c r="BN296" s="3896"/>
      <c r="BO296" s="3897"/>
      <c r="BP296" s="2024"/>
      <c r="BQ296" s="2837"/>
      <c r="BR296" s="2927" t="s">
        <v>82</v>
      </c>
      <c r="BS296" s="2903">
        <v>2</v>
      </c>
      <c r="BT296" s="2888" t="s">
        <v>101</v>
      </c>
      <c r="BU296" s="2893">
        <v>43600</v>
      </c>
      <c r="BV296" s="2891">
        <v>10</v>
      </c>
      <c r="BW296" s="2888" t="s">
        <v>35</v>
      </c>
      <c r="BX296" s="2894">
        <v>430</v>
      </c>
      <c r="BY296" s="3544"/>
      <c r="BZ296" s="2904">
        <v>43606</v>
      </c>
      <c r="CA296" s="2893">
        <v>43600</v>
      </c>
      <c r="CB296" s="2888">
        <v>11238</v>
      </c>
      <c r="CC296" s="3545" t="s">
        <v>833</v>
      </c>
      <c r="CD296" s="3545">
        <f>(CC296-BV296*1000)</f>
        <v>0</v>
      </c>
      <c r="CE296" s="2892">
        <f>(CC296*BX296/1000)</f>
        <v>4300</v>
      </c>
      <c r="CF296" s="2894">
        <f>(CE296*0.05)</f>
        <v>215</v>
      </c>
      <c r="CG296" s="2219"/>
      <c r="CI296" s="2274" t="s">
        <v>656</v>
      </c>
      <c r="CJ296" s="3032" t="s">
        <v>99</v>
      </c>
      <c r="CK296" s="2439">
        <v>39</v>
      </c>
      <c r="CL296" s="2439" t="s">
        <v>36</v>
      </c>
      <c r="CM296" s="2440">
        <v>43566</v>
      </c>
      <c r="CN296" s="2439">
        <v>500</v>
      </c>
      <c r="CO296" s="2439" t="s">
        <v>96</v>
      </c>
      <c r="CP296" s="2441">
        <v>10.6</v>
      </c>
      <c r="CQ296" s="2442">
        <v>43612</v>
      </c>
      <c r="CR296" s="2440">
        <v>43607</v>
      </c>
      <c r="CS296" s="2439">
        <v>54821</v>
      </c>
      <c r="CT296" s="2278">
        <v>500.98</v>
      </c>
      <c r="CU296" s="2280">
        <f t="shared" si="94"/>
        <v>0.98000000000001819</v>
      </c>
      <c r="CV296" s="2281">
        <f>(CT296*CP294)</f>
        <v>5310.3879999999999</v>
      </c>
      <c r="CW296" s="2280">
        <f t="shared" si="95"/>
        <v>265.51940000000002</v>
      </c>
      <c r="CX296" s="2689"/>
      <c r="DA296" s="3446" t="s">
        <v>99</v>
      </c>
      <c r="DB296" s="813">
        <v>3</v>
      </c>
      <c r="DC296" s="813" t="s">
        <v>55</v>
      </c>
      <c r="DD296" s="989">
        <v>42898</v>
      </c>
      <c r="DE296" s="1287">
        <v>500</v>
      </c>
      <c r="DF296" s="1286" t="s">
        <v>96</v>
      </c>
      <c r="DG296" s="1004">
        <v>8.6999999999999993</v>
      </c>
      <c r="DH296" s="3459">
        <v>42908</v>
      </c>
      <c r="DI296" s="989">
        <v>42915</v>
      </c>
      <c r="DJ296" s="813">
        <v>47649</v>
      </c>
      <c r="DK296" s="1957">
        <v>494.8</v>
      </c>
      <c r="DL296" s="1005">
        <f>(DK296-DE296)</f>
        <v>-5.1999999999999886</v>
      </c>
      <c r="DM296" s="1006">
        <f>(DK296*DG296)</f>
        <v>4304.7599999999993</v>
      </c>
      <c r="DN296" s="1005">
        <f>(DM296*0.035)</f>
        <v>150.66659999999999</v>
      </c>
      <c r="DO296" s="524"/>
    </row>
    <row r="297" spans="51:119" ht="15" thickBot="1">
      <c r="AY297" s="2082"/>
      <c r="AZ297" s="2083"/>
      <c r="BA297" s="2083"/>
      <c r="BB297" s="2083"/>
      <c r="BC297" s="2083"/>
      <c r="BD297" s="2084"/>
      <c r="BE297" s="2085"/>
      <c r="BF297" s="2085"/>
      <c r="BG297" s="2085"/>
      <c r="BH297" s="2089"/>
      <c r="BI297" s="2085"/>
      <c r="BJ297" s="2086"/>
      <c r="BK297" s="2087"/>
      <c r="BL297" s="2085"/>
      <c r="BM297" s="2088">
        <f>SUM(BM287:BM296)</f>
        <v>107386</v>
      </c>
      <c r="BN297" s="2088">
        <f>(BM297*0.05)</f>
        <v>5369.3</v>
      </c>
      <c r="BO297" s="2090"/>
      <c r="BP297" s="2024"/>
      <c r="BQ297" s="2837"/>
      <c r="BR297" s="2075" t="s">
        <v>82</v>
      </c>
      <c r="BS297" s="2076">
        <v>3</v>
      </c>
      <c r="BT297" s="2052" t="s">
        <v>101</v>
      </c>
      <c r="BU297" s="2057">
        <v>43714</v>
      </c>
      <c r="BV297" s="2055">
        <v>30</v>
      </c>
      <c r="BW297" s="2052" t="s">
        <v>35</v>
      </c>
      <c r="BX297" s="2058">
        <v>450</v>
      </c>
      <c r="BY297" s="2077"/>
      <c r="BZ297" s="2078">
        <v>43718</v>
      </c>
      <c r="CA297" s="2057">
        <v>43714</v>
      </c>
      <c r="CB297" s="2052">
        <v>11681</v>
      </c>
      <c r="CC297" s="3315" t="s">
        <v>848</v>
      </c>
      <c r="CD297" s="3315">
        <f>(CC297-BV297*1000)</f>
        <v>0</v>
      </c>
      <c r="CE297" s="2056">
        <f>(CC297*BX297/1000)</f>
        <v>13500</v>
      </c>
      <c r="CF297" s="2058">
        <f>(CE297*0.05)</f>
        <v>675</v>
      </c>
      <c r="CG297" s="2219"/>
      <c r="CI297" s="2274" t="s">
        <v>656</v>
      </c>
      <c r="CJ297" s="3032" t="s">
        <v>99</v>
      </c>
      <c r="CK297" s="2439">
        <v>40</v>
      </c>
      <c r="CL297" s="2439" t="s">
        <v>36</v>
      </c>
      <c r="CM297" s="2440">
        <v>43566</v>
      </c>
      <c r="CN297" s="2439">
        <v>500</v>
      </c>
      <c r="CO297" s="2439" t="s">
        <v>96</v>
      </c>
      <c r="CP297" s="2441">
        <v>10.6</v>
      </c>
      <c r="CQ297" s="2442">
        <v>43612</v>
      </c>
      <c r="CR297" s="2440">
        <v>43612</v>
      </c>
      <c r="CS297" s="2439">
        <v>54878</v>
      </c>
      <c r="CT297" s="2278">
        <v>499.4</v>
      </c>
      <c r="CU297" s="2280">
        <f t="shared" si="94"/>
        <v>-0.60000000000002274</v>
      </c>
      <c r="CV297" s="2281">
        <f>(CT297*CP295)</f>
        <v>5293.6399999999994</v>
      </c>
      <c r="CW297" s="2280">
        <f t="shared" si="95"/>
        <v>264.68199999999996</v>
      </c>
      <c r="CX297" s="3055"/>
      <c r="DA297" s="3460"/>
      <c r="DB297" s="1348"/>
      <c r="DC297" s="1348"/>
      <c r="DD297" s="1349"/>
      <c r="DE297" s="1348"/>
      <c r="DF297" s="1348"/>
      <c r="DG297" s="1350"/>
      <c r="DH297" s="1351"/>
      <c r="DI297" s="1349"/>
      <c r="DJ297" s="1348"/>
      <c r="DK297" s="3461"/>
      <c r="DL297" s="1231"/>
      <c r="DM297" s="1054"/>
      <c r="DN297" s="1231"/>
      <c r="DO297" s="3462"/>
    </row>
    <row r="298" spans="51:119">
      <c r="AY298" s="2024"/>
      <c r="AZ298" s="2024"/>
      <c r="BA298" s="2024"/>
      <c r="BB298" s="2024"/>
      <c r="BC298" s="2024"/>
      <c r="BD298" s="2024"/>
      <c r="BE298" s="2024"/>
      <c r="BF298" s="2024"/>
      <c r="BG298" s="2024"/>
      <c r="BH298" s="3602"/>
      <c r="BI298" s="2024"/>
      <c r="BJ298" s="2024"/>
      <c r="BK298" s="2024"/>
      <c r="BL298" s="2024"/>
      <c r="BM298" s="2024"/>
      <c r="BN298" s="2024"/>
      <c r="BO298" s="2024"/>
      <c r="BP298" s="2024"/>
      <c r="BQ298" s="2837"/>
      <c r="BR298" s="2037"/>
      <c r="BS298" s="2038"/>
      <c r="BT298" s="2039"/>
      <c r="BU298" s="2040"/>
      <c r="BV298" s="2041"/>
      <c r="BW298" s="2039"/>
      <c r="BX298" s="2042"/>
      <c r="BY298" s="2043"/>
      <c r="BZ298" s="2044"/>
      <c r="CA298" s="2040"/>
      <c r="CB298" s="2039"/>
      <c r="CC298" s="2041"/>
      <c r="CD298" s="2041"/>
      <c r="CE298" s="2045"/>
      <c r="CF298" s="2165"/>
      <c r="CG298" s="2219"/>
      <c r="CI298" s="2274" t="s">
        <v>656</v>
      </c>
      <c r="CJ298" s="3032" t="s">
        <v>99</v>
      </c>
      <c r="CK298" s="2439">
        <v>41</v>
      </c>
      <c r="CL298" s="2439" t="s">
        <v>36</v>
      </c>
      <c r="CM298" s="2440">
        <v>43566</v>
      </c>
      <c r="CN298" s="2439">
        <v>500</v>
      </c>
      <c r="CO298" s="2439" t="s">
        <v>96</v>
      </c>
      <c r="CP298" s="2441">
        <v>10.6</v>
      </c>
      <c r="CQ298" s="2442">
        <v>43616</v>
      </c>
      <c r="CR298" s="2440">
        <v>43616</v>
      </c>
      <c r="CS298" s="2439">
        <v>54935</v>
      </c>
      <c r="CT298" s="2278">
        <v>506.39</v>
      </c>
      <c r="CU298" s="2280">
        <f t="shared" si="94"/>
        <v>6.3899999999999864</v>
      </c>
      <c r="CV298" s="2281">
        <f>(CT298*CP296)</f>
        <v>5367.7339999999995</v>
      </c>
      <c r="CW298" s="2280">
        <f t="shared" si="95"/>
        <v>268.38669999999996</v>
      </c>
      <c r="CX298" s="2689"/>
      <c r="DA298" s="726"/>
      <c r="DB298" s="896"/>
      <c r="DC298" s="896"/>
      <c r="DD298" s="897"/>
      <c r="DE298" s="896"/>
      <c r="DF298" s="896"/>
      <c r="DG298" s="898"/>
      <c r="DH298" s="899"/>
      <c r="DI298" s="897"/>
      <c r="DJ298" s="892"/>
      <c r="DK298" s="898"/>
    </row>
    <row r="299" spans="51:119" ht="24" thickBot="1">
      <c r="AY299" s="2028" t="s">
        <v>669</v>
      </c>
      <c r="AZ299" s="2024"/>
      <c r="BA299" s="2024"/>
      <c r="BB299" s="2024"/>
      <c r="BC299" s="2024"/>
      <c r="BD299" s="2024"/>
      <c r="BE299" s="2024"/>
      <c r="BF299" s="2024"/>
      <c r="BG299" s="2024"/>
      <c r="BH299" s="3602"/>
      <c r="BI299" s="2024"/>
      <c r="BJ299" s="2024"/>
      <c r="BK299" s="2024"/>
      <c r="BL299" s="2024"/>
      <c r="BM299" s="2024"/>
      <c r="BN299" s="2024"/>
      <c r="BO299" s="2029"/>
      <c r="BP299" s="2024"/>
      <c r="BQ299" s="2837"/>
      <c r="BR299" s="2037"/>
      <c r="BS299" s="2038"/>
      <c r="BT299" s="2039"/>
      <c r="BU299" s="2040"/>
      <c r="BV299" s="2071"/>
      <c r="BW299" s="2039"/>
      <c r="BX299" s="2042"/>
      <c r="BY299" s="2146"/>
      <c r="BZ299" s="3079"/>
      <c r="CA299" s="2072"/>
      <c r="CB299" s="2039"/>
      <c r="CC299" s="2147"/>
      <c r="CD299" s="3078"/>
      <c r="CE299" s="2045"/>
      <c r="CF299" s="2165"/>
      <c r="CG299" s="2220"/>
      <c r="CI299" s="2467" t="s">
        <v>726</v>
      </c>
      <c r="CJ299" s="2275" t="s">
        <v>727</v>
      </c>
      <c r="CK299" s="2438">
        <v>12</v>
      </c>
      <c r="CL299" s="2285">
        <v>85280</v>
      </c>
      <c r="CM299" s="2287">
        <v>43605</v>
      </c>
      <c r="CN299" s="3054">
        <v>1000</v>
      </c>
      <c r="CO299" s="2285" t="s">
        <v>96</v>
      </c>
      <c r="CP299" s="2280">
        <v>10.6</v>
      </c>
      <c r="CQ299" s="2344">
        <v>43620</v>
      </c>
      <c r="CR299" s="2287">
        <v>43615</v>
      </c>
      <c r="CS299" s="2345">
        <v>54908</v>
      </c>
      <c r="CT299" s="2280">
        <v>1003.82</v>
      </c>
      <c r="CU299" s="2280">
        <f t="shared" si="94"/>
        <v>3.82000000000005</v>
      </c>
      <c r="CV299" s="2281">
        <f>(CT299*CP299)</f>
        <v>10640.492</v>
      </c>
      <c r="CW299" s="2280">
        <f t="shared" si="95"/>
        <v>532.02460000000008</v>
      </c>
      <c r="CX299" s="2689"/>
      <c r="DA299" s="94" t="s">
        <v>653</v>
      </c>
      <c r="DB299" t="s">
        <v>654</v>
      </c>
      <c r="DE299" s="2"/>
      <c r="DG299" s="1241" t="s">
        <v>78</v>
      </c>
      <c r="DH299" t="s">
        <v>78</v>
      </c>
      <c r="DL299" t="s">
        <v>78</v>
      </c>
    </row>
    <row r="300" spans="51:119">
      <c r="AY300" s="2030"/>
      <c r="AZ300" s="3898"/>
      <c r="BA300" s="3898"/>
      <c r="BB300" s="3899" t="s">
        <v>14</v>
      </c>
      <c r="BC300" s="3899" t="s">
        <v>12</v>
      </c>
      <c r="BD300" s="3899"/>
      <c r="BE300" s="3898"/>
      <c r="BF300" s="3899" t="s">
        <v>15</v>
      </c>
      <c r="BG300" s="3899" t="s">
        <v>16</v>
      </c>
      <c r="BH300" s="3899" t="s">
        <v>12</v>
      </c>
      <c r="BI300" s="3899" t="s">
        <v>12</v>
      </c>
      <c r="BJ300" s="3898"/>
      <c r="BK300" s="3898"/>
      <c r="BL300" s="3898"/>
      <c r="BM300" s="3898"/>
      <c r="BN300" s="3899" t="s">
        <v>17</v>
      </c>
      <c r="BO300" s="3899"/>
      <c r="BP300" s="2024"/>
      <c r="BQ300" s="2837"/>
      <c r="BR300" s="2037"/>
      <c r="BS300" s="2038"/>
      <c r="BT300" s="2039"/>
      <c r="BU300" s="2040"/>
      <c r="BV300" s="2071"/>
      <c r="BW300" s="2039"/>
      <c r="BX300" s="2042"/>
      <c r="BY300" s="2146"/>
      <c r="BZ300" s="3079"/>
      <c r="CA300" s="2072"/>
      <c r="CB300" s="2039"/>
      <c r="CC300" s="2147"/>
      <c r="CD300" s="3078"/>
      <c r="CE300" s="2045"/>
      <c r="CF300" s="2165"/>
      <c r="CG300" s="2220"/>
      <c r="CI300" s="2312"/>
      <c r="CJ300" s="2313"/>
      <c r="CK300" s="2313"/>
      <c r="CL300" s="2313"/>
      <c r="CM300" s="2313"/>
      <c r="CN300" s="2313"/>
      <c r="CO300" s="2313"/>
      <c r="CP300" s="2313"/>
      <c r="CQ300" s="2313"/>
      <c r="CR300" s="2313"/>
      <c r="CS300" s="2313"/>
      <c r="CT300" s="2313"/>
      <c r="CU300" s="2313"/>
      <c r="CV300" s="2313"/>
      <c r="CW300" s="2313"/>
      <c r="CX300" s="2282"/>
      <c r="DA300" s="3442"/>
      <c r="DB300" s="2644"/>
      <c r="DC300" s="2645" t="s">
        <v>14</v>
      </c>
      <c r="DD300" s="2645" t="s">
        <v>12</v>
      </c>
      <c r="DE300" s="2645"/>
      <c r="DF300" s="2646"/>
      <c r="DG300" s="3467" t="s">
        <v>518</v>
      </c>
      <c r="DH300" s="2645" t="s">
        <v>12</v>
      </c>
      <c r="DI300" s="2645" t="s">
        <v>12</v>
      </c>
      <c r="DJ300" s="2646"/>
      <c r="DK300" s="2646"/>
      <c r="DL300" s="2646"/>
      <c r="DM300" s="2646"/>
      <c r="DN300" s="2647" t="s">
        <v>17</v>
      </c>
      <c r="DO300" s="2648"/>
    </row>
    <row r="301" spans="51:119">
      <c r="AY301" s="2032" t="s">
        <v>3</v>
      </c>
      <c r="AZ301" s="3292" t="s">
        <v>4</v>
      </c>
      <c r="BA301" s="3890" t="s">
        <v>18</v>
      </c>
      <c r="BB301" s="3890" t="s">
        <v>19</v>
      </c>
      <c r="BC301" s="3890" t="s">
        <v>19</v>
      </c>
      <c r="BD301" s="3890" t="s">
        <v>20</v>
      </c>
      <c r="BE301" s="3890" t="s">
        <v>21</v>
      </c>
      <c r="BF301" s="3890" t="s">
        <v>22</v>
      </c>
      <c r="BG301" s="3890" t="s">
        <v>19</v>
      </c>
      <c r="BH301" s="3890" t="s">
        <v>23</v>
      </c>
      <c r="BI301" s="3890" t="s">
        <v>23</v>
      </c>
      <c r="BJ301" s="3890" t="s">
        <v>24</v>
      </c>
      <c r="BK301" s="3890" t="s">
        <v>20</v>
      </c>
      <c r="BL301" s="3890" t="s">
        <v>25</v>
      </c>
      <c r="BM301" s="3890" t="s">
        <v>0</v>
      </c>
      <c r="BN301" s="3890" t="s">
        <v>11</v>
      </c>
      <c r="BO301" s="3890" t="s">
        <v>26</v>
      </c>
      <c r="BP301" s="2024"/>
      <c r="BQ301" s="2837"/>
      <c r="BR301" s="2037"/>
      <c r="BS301" s="3078"/>
      <c r="BT301" s="2039"/>
      <c r="BU301" s="2040"/>
      <c r="BV301" s="2071"/>
      <c r="BW301" s="2071"/>
      <c r="BX301" s="2073"/>
      <c r="BY301" s="2071"/>
      <c r="BZ301" s="2074"/>
      <c r="CA301" s="2072"/>
      <c r="CB301" s="2071"/>
      <c r="CC301" s="2041"/>
      <c r="CD301" s="2041"/>
      <c r="CE301" s="2045"/>
      <c r="CF301" s="2165"/>
      <c r="CG301" s="2220"/>
      <c r="CI301" s="2312"/>
      <c r="CJ301" s="2313"/>
      <c r="CK301" s="2313"/>
      <c r="CL301" s="2313"/>
      <c r="CM301" s="2313"/>
      <c r="CN301" s="2313"/>
      <c r="CO301" s="2313"/>
      <c r="CP301" s="2313"/>
      <c r="CQ301" s="2313"/>
      <c r="CR301" s="2313"/>
      <c r="CS301" s="2313"/>
      <c r="CT301" s="2313"/>
      <c r="CU301" s="2313"/>
      <c r="CV301" s="2313"/>
      <c r="CW301" s="2313"/>
      <c r="CX301" s="2282"/>
      <c r="DA301" s="3443" t="s">
        <v>4</v>
      </c>
      <c r="DB301" s="2649" t="s">
        <v>18</v>
      </c>
      <c r="DC301" s="2650" t="s">
        <v>19</v>
      </c>
      <c r="DD301" s="2650" t="s">
        <v>19</v>
      </c>
      <c r="DE301" s="2650" t="s">
        <v>20</v>
      </c>
      <c r="DF301" s="2650" t="s">
        <v>21</v>
      </c>
      <c r="DG301" s="2650" t="s">
        <v>22</v>
      </c>
      <c r="DH301" s="2650" t="s">
        <v>23</v>
      </c>
      <c r="DI301" s="2650" t="s">
        <v>23</v>
      </c>
      <c r="DJ301" s="2650" t="s">
        <v>24</v>
      </c>
      <c r="DK301" s="2650" t="s">
        <v>20</v>
      </c>
      <c r="DL301" s="2650" t="s">
        <v>25</v>
      </c>
      <c r="DM301" s="2650" t="s">
        <v>0</v>
      </c>
      <c r="DN301" s="2651" t="s">
        <v>11</v>
      </c>
      <c r="DO301" s="2652" t="s">
        <v>26</v>
      </c>
    </row>
    <row r="302" spans="51:119" ht="15" thickBot="1">
      <c r="AY302" s="2094"/>
      <c r="AZ302" s="3892"/>
      <c r="BA302" s="3892"/>
      <c r="BB302" s="3893" t="s">
        <v>3</v>
      </c>
      <c r="BC302" s="3893" t="s">
        <v>18</v>
      </c>
      <c r="BD302" s="3893"/>
      <c r="BE302" s="3892"/>
      <c r="BF302" s="3893" t="s">
        <v>21</v>
      </c>
      <c r="BG302" s="3893" t="s">
        <v>3</v>
      </c>
      <c r="BH302" s="3893" t="s">
        <v>27</v>
      </c>
      <c r="BI302" s="3893" t="s">
        <v>28</v>
      </c>
      <c r="BJ302" s="3892"/>
      <c r="BK302" s="3892"/>
      <c r="BL302" s="3892"/>
      <c r="BM302" s="3892"/>
      <c r="BN302" s="3893" t="s">
        <v>30</v>
      </c>
      <c r="BO302" s="3890"/>
      <c r="BP302" s="2024"/>
      <c r="BQ302" s="2837"/>
      <c r="BR302" s="2037"/>
      <c r="BS302" s="3078"/>
      <c r="BT302" s="2039"/>
      <c r="BU302" s="2040"/>
      <c r="BV302" s="2071"/>
      <c r="BW302" s="2071"/>
      <c r="BX302" s="2073"/>
      <c r="BY302" s="2071"/>
      <c r="BZ302" s="2074"/>
      <c r="CA302" s="2072"/>
      <c r="CB302" s="2071"/>
      <c r="CC302" s="2041"/>
      <c r="CD302" s="2041"/>
      <c r="CE302" s="2045"/>
      <c r="CF302" s="2165"/>
      <c r="CG302" s="2220"/>
      <c r="CI302" s="2314"/>
      <c r="CJ302" s="2315"/>
      <c r="CK302" s="2315"/>
      <c r="CL302" s="2315"/>
      <c r="CM302" s="2315"/>
      <c r="CN302" s="2315"/>
      <c r="CO302" s="2315"/>
      <c r="CP302" s="2315"/>
      <c r="CQ302" s="2315"/>
      <c r="CR302" s="2315"/>
      <c r="CS302" s="2315"/>
      <c r="CT302" s="2315"/>
      <c r="CU302" s="2315"/>
      <c r="CV302" s="2358">
        <f>SUM(CV293:CV299)</f>
        <v>42629.807999999997</v>
      </c>
      <c r="CW302" s="2358">
        <f>SUM(CW293:CW299)</f>
        <v>2131.4904000000001</v>
      </c>
      <c r="CX302" s="3056"/>
      <c r="DA302" s="3444"/>
      <c r="DB302" s="2653"/>
      <c r="DC302" s="2650" t="s">
        <v>3</v>
      </c>
      <c r="DD302" s="2650" t="s">
        <v>18</v>
      </c>
      <c r="DE302" s="2650"/>
      <c r="DF302" s="2654"/>
      <c r="DG302" s="2650" t="s">
        <v>21</v>
      </c>
      <c r="DH302" s="2650" t="s">
        <v>27</v>
      </c>
      <c r="DI302" s="2650" t="s">
        <v>28</v>
      </c>
      <c r="DJ302" s="2654"/>
      <c r="DK302" s="2654"/>
      <c r="DL302" s="2654"/>
      <c r="DM302" s="2654"/>
      <c r="DN302" s="2651" t="s">
        <v>30</v>
      </c>
      <c r="DO302" s="2652"/>
    </row>
    <row r="303" spans="51:119" ht="15" thickBot="1">
      <c r="AY303" s="2121" t="s">
        <v>493</v>
      </c>
      <c r="AZ303" s="2122" t="s">
        <v>495</v>
      </c>
      <c r="BA303" s="2198">
        <v>31</v>
      </c>
      <c r="BB303" s="2122">
        <v>21444</v>
      </c>
      <c r="BC303" s="2174">
        <v>43279</v>
      </c>
      <c r="BD303" s="2172">
        <v>30</v>
      </c>
      <c r="BE303" s="2122" t="s">
        <v>35</v>
      </c>
      <c r="BF303" s="2175">
        <v>424</v>
      </c>
      <c r="BG303" s="2122">
        <v>1010506</v>
      </c>
      <c r="BH303" s="2200">
        <v>43287</v>
      </c>
      <c r="BI303" s="2174">
        <v>43291</v>
      </c>
      <c r="BJ303" s="2122">
        <v>10337</v>
      </c>
      <c r="BK303" s="2172">
        <v>30000</v>
      </c>
      <c r="BL303" s="2172">
        <f t="shared" ref="BL303:BL314" si="96">(BK303-BD303*1000)</f>
        <v>0</v>
      </c>
      <c r="BM303" s="2173">
        <f t="shared" ref="BM303:BM314" si="97">(BK303*BF303/1000)</f>
        <v>12720</v>
      </c>
      <c r="BN303" s="2175">
        <f t="shared" ref="BN303:BN314" si="98">(BM303*0.05)</f>
        <v>636</v>
      </c>
      <c r="BO303" s="2046" t="s">
        <v>8</v>
      </c>
      <c r="BP303" s="2024"/>
      <c r="BQ303" s="2837"/>
      <c r="BR303" s="2037"/>
      <c r="BS303" s="3078"/>
      <c r="BT303" s="2039"/>
      <c r="BU303" s="2040"/>
      <c r="BV303" s="2071"/>
      <c r="BW303" s="2071"/>
      <c r="BX303" s="2073"/>
      <c r="BY303" s="2071"/>
      <c r="BZ303" s="2074"/>
      <c r="CA303" s="2072"/>
      <c r="CB303" s="2071"/>
      <c r="CC303" s="2041"/>
      <c r="CD303" s="2041"/>
      <c r="CE303" s="2045"/>
      <c r="CF303" s="2042"/>
      <c r="CG303" s="2220"/>
      <c r="CI303" s="2246"/>
      <c r="CJ303" s="2246"/>
      <c r="CK303" s="2246"/>
      <c r="CL303" s="2246"/>
      <c r="CM303" s="2246"/>
      <c r="CN303" s="2246"/>
      <c r="CO303" s="2246"/>
      <c r="CP303" s="2246"/>
      <c r="CQ303" s="2246"/>
      <c r="CR303" s="2246"/>
      <c r="CS303" s="2246"/>
      <c r="CT303" s="2246"/>
      <c r="CU303" s="2246"/>
      <c r="CV303" s="2246"/>
      <c r="CW303" s="2246"/>
      <c r="CX303" s="2246"/>
      <c r="DA303" s="1616"/>
      <c r="DB303" s="705"/>
      <c r="DC303" s="699"/>
      <c r="DD303" s="560"/>
      <c r="DE303" s="699"/>
      <c r="DF303" s="560"/>
      <c r="DG303" s="699"/>
      <c r="DH303" s="560"/>
      <c r="DI303" s="560"/>
      <c r="DJ303" s="560"/>
      <c r="DK303" s="560"/>
      <c r="DL303" s="560"/>
      <c r="DM303" s="560"/>
      <c r="DN303" s="560"/>
      <c r="DO303" s="285"/>
    </row>
    <row r="304" spans="51:119" ht="18.600000000000001" thickBot="1">
      <c r="AY304" s="2047" t="s">
        <v>493</v>
      </c>
      <c r="AZ304" s="2037" t="s">
        <v>436</v>
      </c>
      <c r="BA304" s="2076">
        <v>32</v>
      </c>
      <c r="BB304" s="2039">
        <v>21444</v>
      </c>
      <c r="BC304" s="2040">
        <v>43279</v>
      </c>
      <c r="BD304" s="2055">
        <v>40</v>
      </c>
      <c r="BE304" s="2052" t="s">
        <v>35</v>
      </c>
      <c r="BF304" s="2058">
        <v>275</v>
      </c>
      <c r="BG304" s="2052">
        <v>1010505</v>
      </c>
      <c r="BH304" s="2078">
        <v>43287</v>
      </c>
      <c r="BI304" s="2057">
        <v>43291</v>
      </c>
      <c r="BJ304" s="2052">
        <v>10337</v>
      </c>
      <c r="BK304" s="2055">
        <v>40000</v>
      </c>
      <c r="BL304" s="2041">
        <f t="shared" si="96"/>
        <v>0</v>
      </c>
      <c r="BM304" s="2056">
        <f t="shared" si="97"/>
        <v>11000</v>
      </c>
      <c r="BN304" s="2058">
        <f t="shared" si="98"/>
        <v>550</v>
      </c>
      <c r="BO304" s="3040" t="s">
        <v>8</v>
      </c>
      <c r="BP304" s="2024"/>
      <c r="BQ304" s="2837"/>
      <c r="BR304" s="2915"/>
      <c r="BS304" s="3298"/>
      <c r="BT304" s="2160"/>
      <c r="BU304" s="2228"/>
      <c r="BV304" s="2160"/>
      <c r="BW304" s="2163"/>
      <c r="BX304" s="3299"/>
      <c r="BY304" s="2228"/>
      <c r="BZ304" s="3300"/>
      <c r="CA304" s="2162"/>
      <c r="CB304" s="2228"/>
      <c r="CC304" s="3301"/>
      <c r="CD304" s="2164"/>
      <c r="CE304" s="2159"/>
      <c r="CF304" s="2165"/>
      <c r="CG304" s="2219"/>
      <c r="CI304" s="2250" t="s">
        <v>770</v>
      </c>
      <c r="CJ304" s="2246"/>
      <c r="CK304" s="2246"/>
      <c r="CL304" s="2246"/>
      <c r="CM304" s="2246"/>
      <c r="CN304" s="2246"/>
      <c r="CO304" s="2246"/>
      <c r="CP304" s="2246"/>
      <c r="CQ304" s="2246"/>
      <c r="CR304" s="2246"/>
      <c r="CS304" s="2246"/>
      <c r="CT304" s="2246"/>
      <c r="CU304" s="2246"/>
      <c r="CV304" s="2246"/>
      <c r="CW304" s="2246"/>
      <c r="CX304" s="3085"/>
      <c r="DA304" s="3447" t="s">
        <v>655</v>
      </c>
      <c r="DB304" s="1840">
        <v>1</v>
      </c>
      <c r="DC304" s="1840" t="s">
        <v>55</v>
      </c>
      <c r="DD304" s="1861">
        <v>42984</v>
      </c>
      <c r="DE304" s="1500">
        <v>110</v>
      </c>
      <c r="DF304" s="1534" t="s">
        <v>96</v>
      </c>
      <c r="DG304" s="1862">
        <v>9.4</v>
      </c>
      <c r="DH304" s="3468">
        <v>43003</v>
      </c>
      <c r="DI304" s="1861">
        <v>43003</v>
      </c>
      <c r="DJ304" s="1840" t="s">
        <v>78</v>
      </c>
      <c r="DK304" s="3469">
        <v>110</v>
      </c>
      <c r="DL304" s="1424">
        <f>(DK304-DE304)</f>
        <v>0</v>
      </c>
      <c r="DM304" s="1425">
        <f>(DK304*DG304)</f>
        <v>1034</v>
      </c>
      <c r="DN304" s="1424">
        <f>(DM304*0.05)</f>
        <v>51.7</v>
      </c>
      <c r="DO304" s="1614"/>
    </row>
    <row r="305" spans="51:119" ht="15" thickBot="1">
      <c r="AY305" s="2036" t="s">
        <v>589</v>
      </c>
      <c r="AZ305" s="2069" t="s">
        <v>698</v>
      </c>
      <c r="BA305" s="2809">
        <v>26</v>
      </c>
      <c r="BB305" s="2071" t="s">
        <v>101</v>
      </c>
      <c r="BC305" s="2072">
        <v>43285</v>
      </c>
      <c r="BD305" s="2071">
        <v>10</v>
      </c>
      <c r="BE305" s="2039" t="s">
        <v>35</v>
      </c>
      <c r="BF305" s="2073">
        <v>300</v>
      </c>
      <c r="BG305" s="2071" t="s">
        <v>78</v>
      </c>
      <c r="BH305" s="3509">
        <v>43287</v>
      </c>
      <c r="BI305" s="2072">
        <v>43291</v>
      </c>
      <c r="BJ305" s="2071">
        <v>10336</v>
      </c>
      <c r="BK305" s="2041">
        <v>10000</v>
      </c>
      <c r="BL305" s="2041">
        <f t="shared" si="96"/>
        <v>0</v>
      </c>
      <c r="BM305" s="2045">
        <f t="shared" si="97"/>
        <v>3000</v>
      </c>
      <c r="BN305" s="2042">
        <f t="shared" si="98"/>
        <v>150</v>
      </c>
      <c r="BO305" s="3040" t="s">
        <v>8</v>
      </c>
      <c r="BP305" s="2024"/>
      <c r="BQ305" s="2837"/>
      <c r="BR305" s="2915"/>
      <c r="BS305" s="3298"/>
      <c r="BT305" s="2160"/>
      <c r="BU305" s="2228"/>
      <c r="BV305" s="2160"/>
      <c r="BW305" s="2163"/>
      <c r="BX305" s="3299"/>
      <c r="BY305" s="2228"/>
      <c r="BZ305" s="3300"/>
      <c r="CA305" s="2162"/>
      <c r="CB305" s="2228"/>
      <c r="CC305" s="3301"/>
      <c r="CD305" s="2164"/>
      <c r="CE305" s="2159"/>
      <c r="CF305" s="2165"/>
      <c r="CG305" s="2219"/>
      <c r="CI305" s="2251"/>
      <c r="CJ305" s="2252"/>
      <c r="CK305" s="2252"/>
      <c r="CL305" s="2253" t="s">
        <v>14</v>
      </c>
      <c r="CM305" s="2253" t="s">
        <v>12</v>
      </c>
      <c r="CN305" s="2253"/>
      <c r="CO305" s="2252"/>
      <c r="CP305" s="2253" t="s">
        <v>15</v>
      </c>
      <c r="CQ305" s="2253" t="s">
        <v>12</v>
      </c>
      <c r="CR305" s="2253" t="s">
        <v>12</v>
      </c>
      <c r="CS305" s="2252"/>
      <c r="CT305" s="2252"/>
      <c r="CU305" s="2252"/>
      <c r="CV305" s="2252"/>
      <c r="CW305" s="2253" t="s">
        <v>17</v>
      </c>
      <c r="CX305" s="2253"/>
      <c r="DA305" s="3488"/>
      <c r="DB305" s="3489"/>
      <c r="DC305" s="3489"/>
      <c r="DD305" s="3490"/>
      <c r="DE305" s="1743"/>
      <c r="DF305" s="1737"/>
      <c r="DG305" s="3491"/>
      <c r="DH305" s="3492"/>
      <c r="DI305" s="3490"/>
      <c r="DJ305" s="3489"/>
      <c r="DK305" s="3493"/>
      <c r="DL305" s="1798"/>
      <c r="DM305" s="1744"/>
      <c r="DN305" s="1798"/>
      <c r="DO305" s="1799"/>
    </row>
    <row r="306" spans="51:119">
      <c r="AY306" s="2047" t="s">
        <v>629</v>
      </c>
      <c r="AZ306" s="2037" t="s">
        <v>699</v>
      </c>
      <c r="BA306" s="2038">
        <v>33</v>
      </c>
      <c r="BB306" s="2039">
        <v>23587</v>
      </c>
      <c r="BC306" s="2040">
        <v>43286</v>
      </c>
      <c r="BD306" s="2041">
        <v>7</v>
      </c>
      <c r="BE306" s="2039" t="s">
        <v>35</v>
      </c>
      <c r="BF306" s="2042">
        <v>183</v>
      </c>
      <c r="BG306" s="2039">
        <v>179680</v>
      </c>
      <c r="BH306" s="2044">
        <v>43291</v>
      </c>
      <c r="BI306" s="2040">
        <f>(BH306)</f>
        <v>43291</v>
      </c>
      <c r="BJ306" s="2039">
        <v>10339</v>
      </c>
      <c r="BK306" s="2041">
        <v>7000</v>
      </c>
      <c r="BL306" s="2041">
        <f t="shared" si="96"/>
        <v>0</v>
      </c>
      <c r="BM306" s="2045">
        <f t="shared" si="97"/>
        <v>1281</v>
      </c>
      <c r="BN306" s="2042">
        <f t="shared" si="98"/>
        <v>64.05</v>
      </c>
      <c r="BO306" s="2059" t="s">
        <v>8</v>
      </c>
      <c r="BP306" s="2024"/>
      <c r="BQ306" s="2837"/>
      <c r="BR306" s="2915"/>
      <c r="BS306" s="2091"/>
      <c r="BT306" s="2091"/>
      <c r="BU306" s="2091"/>
      <c r="BV306" s="2091"/>
      <c r="BW306" s="2091"/>
      <c r="BX306" s="2091"/>
      <c r="BY306" s="2091"/>
      <c r="BZ306" s="2091"/>
      <c r="CA306" s="2091"/>
      <c r="CB306" s="2091"/>
      <c r="CC306" s="2091"/>
      <c r="CD306" s="2091"/>
      <c r="CE306" s="2091"/>
      <c r="CF306" s="2091"/>
      <c r="CG306" s="3302"/>
      <c r="CI306" s="2255" t="s">
        <v>3</v>
      </c>
      <c r="CJ306" s="2256" t="s">
        <v>4</v>
      </c>
      <c r="CK306" s="3947" t="s">
        <v>967</v>
      </c>
      <c r="CL306" s="2257" t="s">
        <v>19</v>
      </c>
      <c r="CM306" s="2257" t="s">
        <v>19</v>
      </c>
      <c r="CN306" s="2257" t="s">
        <v>20</v>
      </c>
      <c r="CO306" s="2257" t="s">
        <v>21</v>
      </c>
      <c r="CP306" s="2257" t="s">
        <v>22</v>
      </c>
      <c r="CQ306" s="2257" t="s">
        <v>23</v>
      </c>
      <c r="CR306" s="2257" t="s">
        <v>23</v>
      </c>
      <c r="CS306" s="2257" t="s">
        <v>24</v>
      </c>
      <c r="CT306" s="2257" t="s">
        <v>20</v>
      </c>
      <c r="CU306" s="2257" t="s">
        <v>25</v>
      </c>
      <c r="CV306" s="2257" t="s">
        <v>0</v>
      </c>
      <c r="CW306" s="2257" t="s">
        <v>11</v>
      </c>
      <c r="CX306" s="2257" t="s">
        <v>26</v>
      </c>
    </row>
    <row r="307" spans="51:119" ht="24" thickBot="1">
      <c r="AY307" s="2047" t="s">
        <v>629</v>
      </c>
      <c r="AZ307" s="2075" t="s">
        <v>436</v>
      </c>
      <c r="BA307" s="2038">
        <v>34</v>
      </c>
      <c r="BB307" s="2039">
        <v>23586</v>
      </c>
      <c r="BC307" s="2040">
        <v>43286</v>
      </c>
      <c r="BD307" s="2041">
        <v>110</v>
      </c>
      <c r="BE307" s="2039" t="s">
        <v>35</v>
      </c>
      <c r="BF307" s="2042">
        <v>275</v>
      </c>
      <c r="BG307" s="2043">
        <v>101795</v>
      </c>
      <c r="BH307" s="2044">
        <v>43291</v>
      </c>
      <c r="BI307" s="2040">
        <f>(BH307)</f>
        <v>43291</v>
      </c>
      <c r="BJ307" s="2039">
        <v>10338</v>
      </c>
      <c r="BK307" s="2041">
        <v>110000</v>
      </c>
      <c r="BL307" s="2041">
        <f t="shared" si="96"/>
        <v>0</v>
      </c>
      <c r="BM307" s="2045">
        <f t="shared" si="97"/>
        <v>30250</v>
      </c>
      <c r="BN307" s="2042">
        <f t="shared" si="98"/>
        <v>1512.5</v>
      </c>
      <c r="BO307" s="3040" t="s">
        <v>8</v>
      </c>
      <c r="BP307" s="2024"/>
      <c r="BQ307" s="2837"/>
      <c r="BR307" s="2024"/>
      <c r="BS307" s="2091"/>
      <c r="BT307" s="2091"/>
      <c r="BU307" s="2091"/>
      <c r="BV307" s="2091"/>
      <c r="BW307" s="2091"/>
      <c r="BX307" s="2091"/>
      <c r="BY307" s="2091"/>
      <c r="BZ307" s="2091"/>
      <c r="CA307" s="2091"/>
      <c r="CB307" s="2091"/>
      <c r="CC307" s="2091"/>
      <c r="CD307" s="2091"/>
      <c r="CE307" s="2091"/>
      <c r="CF307" s="2091"/>
      <c r="CG307" s="2128"/>
      <c r="CI307" s="2258"/>
      <c r="CJ307" s="2259"/>
      <c r="CK307" s="2259"/>
      <c r="CL307" s="2260" t="s">
        <v>3</v>
      </c>
      <c r="CM307" s="2260" t="s">
        <v>18</v>
      </c>
      <c r="CN307" s="2260"/>
      <c r="CO307" s="2259"/>
      <c r="CP307" s="2260" t="s">
        <v>21</v>
      </c>
      <c r="CQ307" s="2260" t="s">
        <v>27</v>
      </c>
      <c r="CR307" s="2260" t="s">
        <v>28</v>
      </c>
      <c r="CS307" s="2259"/>
      <c r="CT307" s="2259"/>
      <c r="CU307" s="2259"/>
      <c r="CV307" s="2259"/>
      <c r="CW307" s="2260" t="s">
        <v>30</v>
      </c>
      <c r="CX307" s="2257"/>
      <c r="DA307" s="94" t="s">
        <v>640</v>
      </c>
      <c r="DB307" t="s">
        <v>585</v>
      </c>
      <c r="DE307" s="2"/>
      <c r="DG307" s="1241" t="s">
        <v>586</v>
      </c>
      <c r="DH307" t="s">
        <v>641</v>
      </c>
      <c r="DL307" t="s">
        <v>470</v>
      </c>
    </row>
    <row r="308" spans="51:119" ht="15" thickBot="1">
      <c r="AY308" s="2047" t="s">
        <v>430</v>
      </c>
      <c r="AZ308" s="2069" t="s">
        <v>409</v>
      </c>
      <c r="BA308" s="2076">
        <v>13</v>
      </c>
      <c r="BB308" s="2052" t="s">
        <v>101</v>
      </c>
      <c r="BC308" s="2057">
        <v>43291</v>
      </c>
      <c r="BD308" s="2055">
        <v>100</v>
      </c>
      <c r="BE308" s="2052" t="s">
        <v>35</v>
      </c>
      <c r="BF308" s="2058">
        <v>260</v>
      </c>
      <c r="BG308" s="2077"/>
      <c r="BH308" s="2078">
        <v>43291</v>
      </c>
      <c r="BI308" s="2057">
        <f>(BH308)</f>
        <v>43291</v>
      </c>
      <c r="BJ308" s="2052">
        <v>10340</v>
      </c>
      <c r="BK308" s="2055">
        <v>100000</v>
      </c>
      <c r="BL308" s="2055">
        <f t="shared" si="96"/>
        <v>0</v>
      </c>
      <c r="BM308" s="2056">
        <f t="shared" si="97"/>
        <v>26000</v>
      </c>
      <c r="BN308" s="2058">
        <f t="shared" si="98"/>
        <v>1300</v>
      </c>
      <c r="BO308" s="3040" t="s">
        <v>8</v>
      </c>
      <c r="BP308" s="2024"/>
      <c r="BQ308" s="2026"/>
      <c r="BR308" s="2916"/>
      <c r="BS308" s="3303"/>
      <c r="BT308" s="2084"/>
      <c r="BU308" s="2083"/>
      <c r="BV308" s="2084"/>
      <c r="BW308" s="2086"/>
      <c r="BX308" s="3304"/>
      <c r="BY308" s="2083"/>
      <c r="BZ308" s="3305"/>
      <c r="CA308" s="3306"/>
      <c r="CB308" s="2083"/>
      <c r="CC308" s="3307"/>
      <c r="CD308" s="3308"/>
      <c r="CE308" s="2182"/>
      <c r="CF308" s="2183"/>
      <c r="CG308" s="3279" t="s">
        <v>818</v>
      </c>
      <c r="CI308" s="2261" t="s">
        <v>656</v>
      </c>
      <c r="CJ308" s="3032" t="s">
        <v>99</v>
      </c>
      <c r="CK308" s="2439">
        <v>42</v>
      </c>
      <c r="CL308" s="2439" t="s">
        <v>36</v>
      </c>
      <c r="CM308" s="2440">
        <v>43566</v>
      </c>
      <c r="CN308" s="2439">
        <v>500</v>
      </c>
      <c r="CO308" s="2439" t="s">
        <v>96</v>
      </c>
      <c r="CP308" s="2441">
        <v>10.6</v>
      </c>
      <c r="CQ308" s="2442">
        <v>43623</v>
      </c>
      <c r="CR308" s="2440">
        <v>43623</v>
      </c>
      <c r="CS308" s="2439">
        <v>55021</v>
      </c>
      <c r="CT308" s="2278">
        <v>509.74</v>
      </c>
      <c r="CU308" s="2280">
        <f>(CT308-CN308)</f>
        <v>9.7400000000000091</v>
      </c>
      <c r="CV308" s="2281">
        <f>(CT308*CP308)</f>
        <v>5403.2439999999997</v>
      </c>
      <c r="CW308" s="2280">
        <f>(CV308*0.05)</f>
        <v>270.16219999999998</v>
      </c>
      <c r="CX308" s="2273"/>
      <c r="DA308" s="3442"/>
      <c r="DB308" s="2644"/>
      <c r="DC308" s="2645" t="s">
        <v>14</v>
      </c>
      <c r="DD308" s="2645" t="s">
        <v>12</v>
      </c>
      <c r="DE308" s="2645"/>
      <c r="DF308" s="2646"/>
      <c r="DG308" s="3467" t="s">
        <v>518</v>
      </c>
      <c r="DH308" s="2645" t="s">
        <v>12</v>
      </c>
      <c r="DI308" s="2645" t="s">
        <v>12</v>
      </c>
      <c r="DJ308" s="2646"/>
      <c r="DK308" s="2646"/>
      <c r="DL308" s="2646"/>
      <c r="DM308" s="2646"/>
      <c r="DN308" s="2647" t="s">
        <v>17</v>
      </c>
      <c r="DO308" s="2648"/>
    </row>
    <row r="309" spans="51:119">
      <c r="AY309" s="2047" t="s">
        <v>493</v>
      </c>
      <c r="AZ309" s="2037" t="s">
        <v>436</v>
      </c>
      <c r="BA309" s="2076">
        <v>33</v>
      </c>
      <c r="BB309" s="2039">
        <v>21599</v>
      </c>
      <c r="BC309" s="2040">
        <v>43298</v>
      </c>
      <c r="BD309" s="2055">
        <v>90</v>
      </c>
      <c r="BE309" s="2052" t="s">
        <v>35</v>
      </c>
      <c r="BF309" s="2058">
        <v>275</v>
      </c>
      <c r="BG309" s="2052">
        <v>1010505</v>
      </c>
      <c r="BH309" s="2078">
        <v>43311</v>
      </c>
      <c r="BI309" s="2057">
        <v>43308</v>
      </c>
      <c r="BJ309" s="2052">
        <v>10393</v>
      </c>
      <c r="BK309" s="2055">
        <v>90000</v>
      </c>
      <c r="BL309" s="2041">
        <f t="shared" si="96"/>
        <v>0</v>
      </c>
      <c r="BM309" s="2056">
        <f t="shared" si="97"/>
        <v>24750</v>
      </c>
      <c r="BN309" s="2058">
        <f t="shared" si="98"/>
        <v>1237.5</v>
      </c>
      <c r="BO309" s="2059" t="s">
        <v>8</v>
      </c>
      <c r="BP309" s="2024"/>
      <c r="BQ309" s="2024"/>
      <c r="BR309" s="2024"/>
      <c r="BS309" s="2024"/>
      <c r="BT309" s="2024"/>
      <c r="BU309" s="2024"/>
      <c r="BV309" s="2024"/>
      <c r="BW309" s="2024"/>
      <c r="BX309" s="2024"/>
      <c r="BY309" s="2024"/>
      <c r="BZ309" s="2024"/>
      <c r="CA309" s="2024"/>
      <c r="CB309" s="2024"/>
      <c r="CC309" s="2024"/>
      <c r="CD309" s="2024"/>
      <c r="CE309" s="2024"/>
      <c r="CF309" s="2024"/>
      <c r="CG309" s="2024"/>
      <c r="CI309" s="2274" t="s">
        <v>656</v>
      </c>
      <c r="CJ309" s="3032" t="s">
        <v>99</v>
      </c>
      <c r="CK309" s="2439">
        <v>43</v>
      </c>
      <c r="CL309" s="2439" t="s">
        <v>36</v>
      </c>
      <c r="CM309" s="2440">
        <v>43566</v>
      </c>
      <c r="CN309" s="2439">
        <v>500</v>
      </c>
      <c r="CO309" s="2439" t="s">
        <v>96</v>
      </c>
      <c r="CP309" s="2441">
        <v>10.6</v>
      </c>
      <c r="CQ309" s="2442">
        <v>43630</v>
      </c>
      <c r="CR309" s="2440">
        <v>43628</v>
      </c>
      <c r="CS309" s="2439">
        <v>55075</v>
      </c>
      <c r="CT309" s="2278">
        <v>511.47</v>
      </c>
      <c r="CU309" s="2280">
        <f>(CT309-CN309)</f>
        <v>11.470000000000027</v>
      </c>
      <c r="CV309" s="2281">
        <f>(CT309*CP309)</f>
        <v>5421.5820000000003</v>
      </c>
      <c r="CW309" s="2280">
        <f>(CV309*0.05)</f>
        <v>271.07910000000004</v>
      </c>
      <c r="CX309" s="2689"/>
      <c r="DA309" s="3443" t="s">
        <v>4</v>
      </c>
      <c r="DB309" s="2649" t="s">
        <v>18</v>
      </c>
      <c r="DC309" s="2650" t="s">
        <v>19</v>
      </c>
      <c r="DD309" s="2650" t="s">
        <v>19</v>
      </c>
      <c r="DE309" s="2650" t="s">
        <v>20</v>
      </c>
      <c r="DF309" s="2650" t="s">
        <v>21</v>
      </c>
      <c r="DG309" s="2650" t="s">
        <v>22</v>
      </c>
      <c r="DH309" s="2650" t="s">
        <v>23</v>
      </c>
      <c r="DI309" s="2650" t="s">
        <v>23</v>
      </c>
      <c r="DJ309" s="2650" t="s">
        <v>24</v>
      </c>
      <c r="DK309" s="2650" t="s">
        <v>20</v>
      </c>
      <c r="DL309" s="2650" t="s">
        <v>25</v>
      </c>
      <c r="DM309" s="2650" t="s">
        <v>0</v>
      </c>
      <c r="DN309" s="2651" t="s">
        <v>11</v>
      </c>
      <c r="DO309" s="2652" t="s">
        <v>26</v>
      </c>
    </row>
    <row r="310" spans="51:119" ht="24" thickBot="1">
      <c r="AY310" s="2047" t="s">
        <v>493</v>
      </c>
      <c r="AZ310" s="2037" t="s">
        <v>495</v>
      </c>
      <c r="BA310" s="2038">
        <v>34</v>
      </c>
      <c r="BB310" s="2039">
        <v>21599</v>
      </c>
      <c r="BC310" s="2040">
        <v>43298</v>
      </c>
      <c r="BD310" s="2041">
        <v>45</v>
      </c>
      <c r="BE310" s="2039" t="s">
        <v>35</v>
      </c>
      <c r="BF310" s="2042">
        <v>424</v>
      </c>
      <c r="BG310" s="2039">
        <v>1010506</v>
      </c>
      <c r="BH310" s="2044">
        <v>43311</v>
      </c>
      <c r="BI310" s="2057">
        <v>43308</v>
      </c>
      <c r="BJ310" s="2039">
        <v>10393</v>
      </c>
      <c r="BK310" s="2041">
        <v>45000</v>
      </c>
      <c r="BL310" s="2041">
        <f t="shared" si="96"/>
        <v>0</v>
      </c>
      <c r="BM310" s="2045">
        <f t="shared" si="97"/>
        <v>19080</v>
      </c>
      <c r="BN310" s="2042">
        <f t="shared" si="98"/>
        <v>954</v>
      </c>
      <c r="BO310" s="3913" t="s">
        <v>8</v>
      </c>
      <c r="BP310" s="2024"/>
      <c r="BQ310" s="2024"/>
      <c r="BR310" s="2153" t="s">
        <v>792</v>
      </c>
      <c r="BS310" s="2024"/>
      <c r="BT310" s="2024" t="s">
        <v>793</v>
      </c>
      <c r="BU310" s="2024"/>
      <c r="BV310" s="2154"/>
      <c r="BW310" s="2024"/>
      <c r="BX310" s="2024"/>
      <c r="BY310" s="2024" t="s">
        <v>832</v>
      </c>
      <c r="BZ310" s="2024"/>
      <c r="CA310" s="2024" t="s">
        <v>218</v>
      </c>
      <c r="CB310" s="2024" t="s">
        <v>885</v>
      </c>
      <c r="CC310" s="2024"/>
      <c r="CD310" s="2024"/>
      <c r="CE310" s="2024"/>
      <c r="CF310" s="2024"/>
      <c r="CG310" s="2024"/>
      <c r="CI310" s="2274" t="s">
        <v>656</v>
      </c>
      <c r="CJ310" s="3032" t="s">
        <v>99</v>
      </c>
      <c r="CK310" s="2439">
        <v>44</v>
      </c>
      <c r="CL310" s="2439" t="s">
        <v>36</v>
      </c>
      <c r="CM310" s="2440">
        <v>43566</v>
      </c>
      <c r="CN310" s="2439">
        <v>500</v>
      </c>
      <c r="CO310" s="2439" t="s">
        <v>96</v>
      </c>
      <c r="CP310" s="2439">
        <v>10.6</v>
      </c>
      <c r="CQ310" s="2442">
        <v>43640</v>
      </c>
      <c r="CR310" s="2440">
        <v>43635</v>
      </c>
      <c r="CS310" s="2439">
        <v>55138</v>
      </c>
      <c r="CT310" s="2278">
        <v>513.09</v>
      </c>
      <c r="CU310" s="2280">
        <f>(CT310-CN310)</f>
        <v>13.090000000000032</v>
      </c>
      <c r="CV310" s="2281">
        <f>(CT310*CP310)</f>
        <v>5438.7539999999999</v>
      </c>
      <c r="CW310" s="2280">
        <f>(CV310*0.05)</f>
        <v>271.93770000000001</v>
      </c>
      <c r="CX310" s="2689"/>
      <c r="DA310" s="3444"/>
      <c r="DB310" s="2653"/>
      <c r="DC310" s="2650" t="s">
        <v>3</v>
      </c>
      <c r="DD310" s="2650" t="s">
        <v>18</v>
      </c>
      <c r="DE310" s="2650"/>
      <c r="DF310" s="2654"/>
      <c r="DG310" s="2650" t="s">
        <v>21</v>
      </c>
      <c r="DH310" s="2650" t="s">
        <v>27</v>
      </c>
      <c r="DI310" s="2650" t="s">
        <v>28</v>
      </c>
      <c r="DJ310" s="2654"/>
      <c r="DK310" s="2654"/>
      <c r="DL310" s="2654"/>
      <c r="DM310" s="2654"/>
      <c r="DN310" s="2651" t="s">
        <v>30</v>
      </c>
      <c r="DO310" s="2652"/>
    </row>
    <row r="311" spans="51:119" ht="15" thickBot="1">
      <c r="AY311" s="2036" t="s">
        <v>589</v>
      </c>
      <c r="AZ311" s="2069" t="s">
        <v>698</v>
      </c>
      <c r="BA311" s="2809">
        <v>27</v>
      </c>
      <c r="BB311" s="2071" t="s">
        <v>101</v>
      </c>
      <c r="BC311" s="2072">
        <v>43301</v>
      </c>
      <c r="BD311" s="2071">
        <v>10</v>
      </c>
      <c r="BE311" s="2039" t="s">
        <v>35</v>
      </c>
      <c r="BF311" s="2073">
        <v>300</v>
      </c>
      <c r="BG311" s="2071" t="s">
        <v>78</v>
      </c>
      <c r="BH311" s="3509">
        <v>43311</v>
      </c>
      <c r="BI311" s="2072">
        <v>43308</v>
      </c>
      <c r="BJ311" s="2071">
        <v>10392</v>
      </c>
      <c r="BK311" s="2041">
        <v>10000</v>
      </c>
      <c r="BL311" s="2041">
        <f t="shared" si="96"/>
        <v>0</v>
      </c>
      <c r="BM311" s="2045">
        <f t="shared" si="97"/>
        <v>3000</v>
      </c>
      <c r="BN311" s="2042">
        <f t="shared" si="98"/>
        <v>150</v>
      </c>
      <c r="BO311" s="3913" t="s">
        <v>8</v>
      </c>
      <c r="BP311" s="2024"/>
      <c r="BQ311" s="2021"/>
      <c r="BR311" s="3284"/>
      <c r="BS311" s="3285"/>
      <c r="BT311" s="3286" t="s">
        <v>14</v>
      </c>
      <c r="BU311" s="3286" t="s">
        <v>12</v>
      </c>
      <c r="BV311" s="3286"/>
      <c r="BW311" s="3287"/>
      <c r="BX311" s="3286" t="s">
        <v>15</v>
      </c>
      <c r="BY311" s="3286" t="s">
        <v>16</v>
      </c>
      <c r="BZ311" s="3286" t="s">
        <v>12</v>
      </c>
      <c r="CA311" s="3286" t="s">
        <v>12</v>
      </c>
      <c r="CB311" s="3287"/>
      <c r="CC311" s="3287"/>
      <c r="CD311" s="3287"/>
      <c r="CE311" s="3287"/>
      <c r="CF311" s="3288" t="s">
        <v>17</v>
      </c>
      <c r="CG311" s="3289"/>
      <c r="CI311" s="2274" t="s">
        <v>656</v>
      </c>
      <c r="CJ311" s="3032" t="s">
        <v>99</v>
      </c>
      <c r="CK311" s="2439">
        <v>45</v>
      </c>
      <c r="CL311" s="2439" t="s">
        <v>36</v>
      </c>
      <c r="CM311" s="2440">
        <v>43633</v>
      </c>
      <c r="CN311" s="2439">
        <v>1400</v>
      </c>
      <c r="CO311" s="2439" t="s">
        <v>96</v>
      </c>
      <c r="CP311" s="2441">
        <v>10.6</v>
      </c>
      <c r="CQ311" s="2442">
        <v>43644</v>
      </c>
      <c r="CR311" s="2440">
        <v>43644</v>
      </c>
      <c r="CS311" s="2439">
        <v>55228</v>
      </c>
      <c r="CT311" s="2278">
        <v>994.18</v>
      </c>
      <c r="CU311" s="2280">
        <f>(CT311-CN311)</f>
        <v>-405.82000000000005</v>
      </c>
      <c r="CV311" s="2281">
        <f>(CT311*CP309)</f>
        <v>10538.307999999999</v>
      </c>
      <c r="CW311" s="2280">
        <f>(CV311*0.05)</f>
        <v>526.91539999999998</v>
      </c>
      <c r="CX311" s="2689"/>
      <c r="DA311" s="1616"/>
      <c r="DB311" s="705"/>
      <c r="DC311" s="699"/>
      <c r="DD311" s="560"/>
      <c r="DE311" s="699"/>
      <c r="DF311" s="560"/>
      <c r="DG311" s="699"/>
      <c r="DH311" s="560"/>
      <c r="DI311" s="560"/>
      <c r="DJ311" s="560"/>
      <c r="DK311" s="560"/>
      <c r="DL311" s="560"/>
      <c r="DM311" s="560"/>
      <c r="DN311" s="560"/>
      <c r="DO311" s="285"/>
    </row>
    <row r="312" spans="51:119">
      <c r="AY312" s="2047" t="s">
        <v>471</v>
      </c>
      <c r="AZ312" s="2957" t="s">
        <v>643</v>
      </c>
      <c r="BA312" s="2038">
        <v>19</v>
      </c>
      <c r="BB312" s="2039" t="s">
        <v>701</v>
      </c>
      <c r="BC312" s="2040">
        <v>43305</v>
      </c>
      <c r="BD312" s="2041">
        <v>3</v>
      </c>
      <c r="BE312" s="2039" t="s">
        <v>35</v>
      </c>
      <c r="BF312" s="2042">
        <v>350</v>
      </c>
      <c r="BG312" s="2043"/>
      <c r="BH312" s="2044">
        <v>43311</v>
      </c>
      <c r="BI312" s="2040">
        <v>43308</v>
      </c>
      <c r="BJ312" s="2039">
        <v>10394</v>
      </c>
      <c r="BK312" s="2041">
        <v>3000</v>
      </c>
      <c r="BL312" s="2041">
        <f t="shared" si="96"/>
        <v>0</v>
      </c>
      <c r="BM312" s="2045">
        <f t="shared" si="97"/>
        <v>1050</v>
      </c>
      <c r="BN312" s="2042">
        <f t="shared" si="98"/>
        <v>52.5</v>
      </c>
      <c r="BO312" s="3897" t="s">
        <v>8</v>
      </c>
      <c r="BP312" s="2024"/>
      <c r="BQ312" s="2023"/>
      <c r="BR312" s="3290" t="s">
        <v>4</v>
      </c>
      <c r="BS312" s="3291" t="s">
        <v>18</v>
      </c>
      <c r="BT312" s="3292" t="s">
        <v>19</v>
      </c>
      <c r="BU312" s="3292" t="s">
        <v>19</v>
      </c>
      <c r="BV312" s="3292" t="s">
        <v>20</v>
      </c>
      <c r="BW312" s="3292" t="s">
        <v>21</v>
      </c>
      <c r="BX312" s="3292" t="s">
        <v>22</v>
      </c>
      <c r="BY312" s="3292" t="s">
        <v>19</v>
      </c>
      <c r="BZ312" s="3292" t="s">
        <v>23</v>
      </c>
      <c r="CA312" s="3292" t="s">
        <v>23</v>
      </c>
      <c r="CB312" s="3292" t="s">
        <v>24</v>
      </c>
      <c r="CC312" s="3292" t="s">
        <v>20</v>
      </c>
      <c r="CD312" s="3292" t="s">
        <v>25</v>
      </c>
      <c r="CE312" s="3292" t="s">
        <v>0</v>
      </c>
      <c r="CF312" s="3293" t="s">
        <v>11</v>
      </c>
      <c r="CG312" s="3294" t="s">
        <v>26</v>
      </c>
      <c r="CI312" s="2274"/>
      <c r="CJ312" s="3032"/>
      <c r="CK312" s="2439"/>
      <c r="CL312" s="2439"/>
      <c r="CM312" s="2440"/>
      <c r="CN312" s="2439"/>
      <c r="CO312" s="2439"/>
      <c r="CP312" s="2441"/>
      <c r="CQ312" s="2442"/>
      <c r="CR312" s="2440"/>
      <c r="CS312" s="2439"/>
      <c r="CT312" s="2278"/>
      <c r="CU312" s="2280"/>
      <c r="CV312" s="2281"/>
      <c r="CW312" s="2280"/>
      <c r="CX312" s="3055"/>
      <c r="DA312" s="3446" t="s">
        <v>99</v>
      </c>
      <c r="DB312" s="813">
        <v>1</v>
      </c>
      <c r="DC312" s="813" t="s">
        <v>55</v>
      </c>
      <c r="DD312" s="989">
        <v>42921</v>
      </c>
      <c r="DE312" s="1287">
        <v>500</v>
      </c>
      <c r="DF312" s="1286" t="s">
        <v>96</v>
      </c>
      <c r="DG312" s="1004">
        <v>8.6999999999999993</v>
      </c>
      <c r="DH312" s="3459">
        <v>42936</v>
      </c>
      <c r="DI312" s="989">
        <v>42933</v>
      </c>
      <c r="DJ312" s="813">
        <v>47849</v>
      </c>
      <c r="DK312" s="1957">
        <v>500</v>
      </c>
      <c r="DL312" s="1005">
        <f>(DK312-DE312)</f>
        <v>0</v>
      </c>
      <c r="DM312" s="1006">
        <f>(DK312*DG312)</f>
        <v>4350</v>
      </c>
      <c r="DN312" s="1005">
        <f>(DM312*0.035)</f>
        <v>152.25000000000003</v>
      </c>
      <c r="DO312" s="1614"/>
    </row>
    <row r="313" spans="51:119">
      <c r="AY313" s="2047" t="s">
        <v>471</v>
      </c>
      <c r="AZ313" s="2957" t="s">
        <v>436</v>
      </c>
      <c r="BA313" s="2038">
        <v>20</v>
      </c>
      <c r="BB313" s="2039" t="s">
        <v>74</v>
      </c>
      <c r="BC313" s="2040">
        <v>43305</v>
      </c>
      <c r="BD313" s="2041">
        <v>20</v>
      </c>
      <c r="BE313" s="2039" t="s">
        <v>35</v>
      </c>
      <c r="BF313" s="2042">
        <v>278</v>
      </c>
      <c r="BG313" s="2043"/>
      <c r="BH313" s="2044">
        <v>43311</v>
      </c>
      <c r="BI313" s="2040">
        <v>43308</v>
      </c>
      <c r="BJ313" s="2039">
        <v>10394</v>
      </c>
      <c r="BK313" s="2041">
        <v>20000</v>
      </c>
      <c r="BL313" s="2041">
        <f t="shared" si="96"/>
        <v>0</v>
      </c>
      <c r="BM313" s="2045">
        <f t="shared" si="97"/>
        <v>5560</v>
      </c>
      <c r="BN313" s="2042">
        <f t="shared" si="98"/>
        <v>278</v>
      </c>
      <c r="BO313" s="2059" t="s">
        <v>8</v>
      </c>
      <c r="BP313" s="2024"/>
      <c r="BQ313" s="2023"/>
      <c r="BR313" s="3295"/>
      <c r="BS313" s="3296"/>
      <c r="BT313" s="3292" t="s">
        <v>3</v>
      </c>
      <c r="BU313" s="3292" t="s">
        <v>18</v>
      </c>
      <c r="BV313" s="3292"/>
      <c r="BW313" s="3297"/>
      <c r="BX313" s="3292" t="s">
        <v>21</v>
      </c>
      <c r="BY313" s="3292" t="s">
        <v>3</v>
      </c>
      <c r="BZ313" s="3292" t="s">
        <v>27</v>
      </c>
      <c r="CA313" s="3292" t="s">
        <v>28</v>
      </c>
      <c r="CB313" s="3297"/>
      <c r="CC313" s="3297"/>
      <c r="CD313" s="3297"/>
      <c r="CE313" s="3297"/>
      <c r="CF313" s="3293" t="s">
        <v>30</v>
      </c>
      <c r="CG313" s="3294"/>
      <c r="CI313" s="2288"/>
      <c r="CJ313" s="2327"/>
      <c r="CK313" s="2290"/>
      <c r="CL313" s="2290"/>
      <c r="CM313" s="2297"/>
      <c r="CN313" s="2290"/>
      <c r="CO313" s="2290"/>
      <c r="CP313" s="2384"/>
      <c r="CQ313" s="2295"/>
      <c r="CR313" s="2297"/>
      <c r="CS313" s="3045"/>
      <c r="CT313" s="2330"/>
      <c r="CU313" s="2332"/>
      <c r="CV313" s="2333"/>
      <c r="CW313" s="2332"/>
      <c r="CX313" s="2689"/>
      <c r="DA313" s="3470" t="s">
        <v>99</v>
      </c>
      <c r="DB313" s="3471">
        <v>2</v>
      </c>
      <c r="DC313" s="3471" t="s">
        <v>55</v>
      </c>
      <c r="DD313" s="3472">
        <v>42933</v>
      </c>
      <c r="DE313" s="1068">
        <v>500</v>
      </c>
      <c r="DF313" s="1066" t="s">
        <v>96</v>
      </c>
      <c r="DG313" s="3473">
        <v>8.6999999999999993</v>
      </c>
      <c r="DH313" s="3474">
        <v>42936</v>
      </c>
      <c r="DI313" s="3472">
        <v>42950</v>
      </c>
      <c r="DJ313" s="3471" t="s">
        <v>78</v>
      </c>
      <c r="DK313" s="3475">
        <v>500</v>
      </c>
      <c r="DL313" s="1069">
        <f>(DK313-DE313)</f>
        <v>0</v>
      </c>
      <c r="DM313" s="1073">
        <f>(DK313*DG313)</f>
        <v>4350</v>
      </c>
      <c r="DN313" s="1069">
        <f>(DM313*0.035)</f>
        <v>152.25000000000003</v>
      </c>
      <c r="DO313" s="956" t="s">
        <v>647</v>
      </c>
    </row>
    <row r="314" spans="51:119" ht="15" thickBot="1">
      <c r="AY314" s="2047" t="s">
        <v>351</v>
      </c>
      <c r="AZ314" s="2069" t="s">
        <v>427</v>
      </c>
      <c r="BA314" s="2750">
        <v>7</v>
      </c>
      <c r="BB314" s="2050" t="s">
        <v>101</v>
      </c>
      <c r="BC314" s="2051">
        <v>43307</v>
      </c>
      <c r="BD314" s="2050">
        <v>10</v>
      </c>
      <c r="BE314" s="2052" t="s">
        <v>35</v>
      </c>
      <c r="BF314" s="2053">
        <v>300</v>
      </c>
      <c r="BG314" s="2050" t="s">
        <v>78</v>
      </c>
      <c r="BH314" s="3573">
        <v>43311</v>
      </c>
      <c r="BI314" s="2051">
        <v>43308</v>
      </c>
      <c r="BJ314" s="2050">
        <v>10398</v>
      </c>
      <c r="BK314" s="2055">
        <v>10000</v>
      </c>
      <c r="BL314" s="2055">
        <f t="shared" si="96"/>
        <v>0</v>
      </c>
      <c r="BM314" s="2056">
        <f t="shared" si="97"/>
        <v>3000</v>
      </c>
      <c r="BN314" s="2058">
        <f t="shared" si="98"/>
        <v>150</v>
      </c>
      <c r="BO314" s="3040" t="s">
        <v>8</v>
      </c>
      <c r="BP314" s="2024"/>
      <c r="BQ314" s="2026"/>
      <c r="BR314" s="2914"/>
      <c r="BS314" s="2206"/>
      <c r="BT314" s="2196"/>
      <c r="BU314" s="2197"/>
      <c r="BV314" s="2196"/>
      <c r="BW314" s="2197"/>
      <c r="BX314" s="2196"/>
      <c r="BY314" s="2197"/>
      <c r="BZ314" s="2197"/>
      <c r="CA314" s="2197"/>
      <c r="CB314" s="2197"/>
      <c r="CC314" s="2197"/>
      <c r="CD314" s="2141"/>
      <c r="CE314" s="2141"/>
      <c r="CF314" s="2141"/>
      <c r="CG314" s="2142"/>
      <c r="CI314" s="2312"/>
      <c r="CJ314" s="2313"/>
      <c r="CK314" s="2313"/>
      <c r="CL314" s="2313"/>
      <c r="CM314" s="2313"/>
      <c r="CN314" s="2313"/>
      <c r="CO314" s="2313"/>
      <c r="CP314" s="2313"/>
      <c r="CQ314" s="2313"/>
      <c r="CR314" s="2313"/>
      <c r="CS314" s="2313"/>
      <c r="CT314" s="2313"/>
      <c r="CU314" s="2313"/>
      <c r="CV314" s="2313"/>
      <c r="CW314" s="2313"/>
      <c r="CX314" s="2689"/>
      <c r="DA314" s="3446" t="s">
        <v>99</v>
      </c>
      <c r="DB314" s="813">
        <v>3</v>
      </c>
      <c r="DC314" s="813">
        <v>43488</v>
      </c>
      <c r="DD314" s="989">
        <v>42990</v>
      </c>
      <c r="DE314" s="1287">
        <v>500</v>
      </c>
      <c r="DF314" s="1286" t="s">
        <v>96</v>
      </c>
      <c r="DG314" s="1004">
        <v>8.6999999999999993</v>
      </c>
      <c r="DH314" s="3459">
        <v>43000</v>
      </c>
      <c r="DI314" s="989">
        <v>42998</v>
      </c>
      <c r="DJ314" s="813">
        <v>48576</v>
      </c>
      <c r="DK314" s="1005">
        <v>507.22</v>
      </c>
      <c r="DL314" s="1005">
        <f>(DK314-DE314)</f>
        <v>7.2200000000000273</v>
      </c>
      <c r="DM314" s="1006">
        <f>(DK314*DG314)</f>
        <v>4412.8140000000003</v>
      </c>
      <c r="DN314" s="1005">
        <f>(DM314*0.035)</f>
        <v>154.44849000000002</v>
      </c>
      <c r="DO314" s="339"/>
    </row>
    <row r="315" spans="51:119" ht="15" thickBot="1">
      <c r="AY315" s="2079"/>
      <c r="AZ315" s="2080"/>
      <c r="BA315" s="2080"/>
      <c r="BB315" s="2080"/>
      <c r="BC315" s="2080"/>
      <c r="BD315" s="2080"/>
      <c r="BE315" s="2080"/>
      <c r="BF315" s="2080"/>
      <c r="BG315" s="2091"/>
      <c r="BH315" s="2873"/>
      <c r="BI315" s="2091"/>
      <c r="BJ315" s="2091"/>
      <c r="BK315" s="2091"/>
      <c r="BL315" s="2091"/>
      <c r="BM315" s="2091"/>
      <c r="BN315" s="2091"/>
      <c r="BO315" s="2059"/>
      <c r="BP315" s="2024"/>
      <c r="BQ315" s="2941"/>
      <c r="BR315" s="2657" t="s">
        <v>794</v>
      </c>
      <c r="BS315" s="3058">
        <v>1</v>
      </c>
      <c r="BT315" s="3059" t="s">
        <v>36</v>
      </c>
      <c r="BU315" s="3060">
        <v>43490</v>
      </c>
      <c r="BV315" s="3059">
        <v>30</v>
      </c>
      <c r="BW315" s="3061" t="s">
        <v>35</v>
      </c>
      <c r="BX315" s="3062">
        <v>295</v>
      </c>
      <c r="BY315" s="3059"/>
      <c r="BZ315" s="3063">
        <v>43500</v>
      </c>
      <c r="CA315" s="3064">
        <v>43508</v>
      </c>
      <c r="CB315" s="3061">
        <v>3639</v>
      </c>
      <c r="CC315" s="3232">
        <v>30000</v>
      </c>
      <c r="CD315" s="2172">
        <f t="shared" ref="CD315:CD348" si="99">(CC315-BV315*1000)</f>
        <v>0</v>
      </c>
      <c r="CE315" s="2173">
        <f t="shared" ref="CE315:CE348" si="100">(CC315*BX315/1000)</f>
        <v>8850</v>
      </c>
      <c r="CF315" s="2175">
        <f t="shared" ref="CF315:CF334" si="101">(CE315*0.05)</f>
        <v>442.5</v>
      </c>
      <c r="CG315" s="2218"/>
      <c r="CI315" s="2312"/>
      <c r="CJ315" s="2313"/>
      <c r="CK315" s="2313"/>
      <c r="CL315" s="2313"/>
      <c r="CM315" s="2313"/>
      <c r="CN315" s="2313"/>
      <c r="CO315" s="2313"/>
      <c r="CP315" s="2313"/>
      <c r="CQ315" s="2313"/>
      <c r="CR315" s="2313"/>
      <c r="CS315" s="2313"/>
      <c r="CT315" s="2313"/>
      <c r="CU315" s="2313"/>
      <c r="CV315" s="2313"/>
      <c r="CW315" s="2313"/>
      <c r="CX315" s="2282"/>
      <c r="DA315" s="325"/>
      <c r="DB315" s="326"/>
      <c r="DC315" s="326"/>
      <c r="DD315" s="326"/>
      <c r="DE315" s="326"/>
      <c r="DF315" s="326"/>
      <c r="DG315" s="326"/>
      <c r="DH315" s="326"/>
      <c r="DI315" s="326"/>
      <c r="DJ315" s="326"/>
      <c r="DK315" s="326"/>
      <c r="DL315" s="326"/>
      <c r="DM315" s="326"/>
      <c r="DN315" s="326"/>
      <c r="DO315" s="327"/>
    </row>
    <row r="316" spans="51:119" ht="15" thickBot="1">
      <c r="AY316" s="2082"/>
      <c r="AZ316" s="2085"/>
      <c r="BA316" s="2085"/>
      <c r="BB316" s="2085"/>
      <c r="BC316" s="2085"/>
      <c r="BD316" s="2085"/>
      <c r="BE316" s="2085"/>
      <c r="BF316" s="2085"/>
      <c r="BG316" s="2085"/>
      <c r="BH316" s="2089"/>
      <c r="BI316" s="2085"/>
      <c r="BJ316" s="2086"/>
      <c r="BK316" s="2087"/>
      <c r="BL316" s="2085"/>
      <c r="BM316" s="2088">
        <f>SUM(BM303:BM315)</f>
        <v>140691</v>
      </c>
      <c r="BN316" s="2088">
        <f>(BM316*0.05)</f>
        <v>7034.55</v>
      </c>
      <c r="BO316" s="2090"/>
      <c r="BP316" s="2024"/>
      <c r="BQ316" s="2837"/>
      <c r="BR316" s="2048" t="s">
        <v>794</v>
      </c>
      <c r="BS316" s="3067">
        <v>2</v>
      </c>
      <c r="BT316" s="3068" t="s">
        <v>36</v>
      </c>
      <c r="BU316" s="3069">
        <v>43522</v>
      </c>
      <c r="BV316" s="3068">
        <v>30</v>
      </c>
      <c r="BW316" s="3070" t="s">
        <v>35</v>
      </c>
      <c r="BX316" s="3071">
        <v>295</v>
      </c>
      <c r="BY316" s="3068"/>
      <c r="BZ316" s="3072">
        <v>43532</v>
      </c>
      <c r="CA316" s="3073">
        <v>43542</v>
      </c>
      <c r="CB316" s="3070">
        <v>3697</v>
      </c>
      <c r="CC316" s="3074">
        <v>30000</v>
      </c>
      <c r="CD316" s="2055">
        <f t="shared" si="99"/>
        <v>0</v>
      </c>
      <c r="CE316" s="2056">
        <f t="shared" si="100"/>
        <v>8850</v>
      </c>
      <c r="CF316" s="2058">
        <f t="shared" si="101"/>
        <v>442.5</v>
      </c>
      <c r="CG316" s="2219"/>
      <c r="CI316" s="2312"/>
      <c r="CJ316" s="2313"/>
      <c r="CK316" s="2313"/>
      <c r="CL316" s="2313"/>
      <c r="CM316" s="2313"/>
      <c r="CN316" s="2313"/>
      <c r="CO316" s="2313"/>
      <c r="CP316" s="2313"/>
      <c r="CQ316" s="2313"/>
      <c r="CR316" s="2313"/>
      <c r="CS316" s="2313"/>
      <c r="CT316" s="2313"/>
      <c r="CU316" s="2313"/>
      <c r="CV316" s="2313"/>
      <c r="CW316" s="2313"/>
      <c r="CX316" s="2282"/>
    </row>
    <row r="317" spans="51:119" ht="24" thickBot="1">
      <c r="AY317" s="2024"/>
      <c r="AZ317" s="2024"/>
      <c r="BA317" s="2024"/>
      <c r="BB317" s="2024"/>
      <c r="BC317" s="2024"/>
      <c r="BD317" s="2024"/>
      <c r="BE317" s="2024"/>
      <c r="BF317" s="2024"/>
      <c r="BG317" s="2024"/>
      <c r="BH317" s="3602"/>
      <c r="BI317" s="2024"/>
      <c r="BJ317" s="2024"/>
      <c r="BK317" s="2024"/>
      <c r="BL317" s="2024"/>
      <c r="BM317" s="2024"/>
      <c r="BN317" s="2024"/>
      <c r="BO317" s="2024"/>
      <c r="BP317" s="2024"/>
      <c r="BQ317" s="2837"/>
      <c r="BR317" s="2048" t="s">
        <v>794</v>
      </c>
      <c r="BS317" s="3067">
        <v>3</v>
      </c>
      <c r="BT317" s="3068" t="s">
        <v>36</v>
      </c>
      <c r="BU317" s="3069">
        <v>43566</v>
      </c>
      <c r="BV317" s="3068">
        <v>30</v>
      </c>
      <c r="BW317" s="3070" t="s">
        <v>35</v>
      </c>
      <c r="BX317" s="3071">
        <v>295</v>
      </c>
      <c r="BY317" s="3068"/>
      <c r="BZ317" s="3072">
        <v>43572</v>
      </c>
      <c r="CA317" s="3073">
        <v>43573</v>
      </c>
      <c r="CB317" s="3070">
        <v>3752</v>
      </c>
      <c r="CC317" s="3074">
        <v>30000</v>
      </c>
      <c r="CD317" s="2055">
        <f t="shared" si="99"/>
        <v>0</v>
      </c>
      <c r="CE317" s="2056">
        <f t="shared" si="100"/>
        <v>8850</v>
      </c>
      <c r="CF317" s="2058">
        <f t="shared" si="101"/>
        <v>442.5</v>
      </c>
      <c r="CG317" s="2219"/>
      <c r="CI317" s="2312"/>
      <c r="CJ317" s="2313"/>
      <c r="CK317" s="2313"/>
      <c r="CL317" s="2313"/>
      <c r="CM317" s="2313"/>
      <c r="CN317" s="2313"/>
      <c r="CO317" s="2313"/>
      <c r="CP317" s="2313"/>
      <c r="CQ317" s="2313"/>
      <c r="CR317" s="2313"/>
      <c r="CS317" s="2313"/>
      <c r="CT317" s="2313"/>
      <c r="CU317" s="2313"/>
      <c r="CV317" s="2313"/>
      <c r="CW317" s="2313"/>
      <c r="CX317" s="2282"/>
      <c r="DA317" s="94" t="s">
        <v>583</v>
      </c>
      <c r="DC317" t="s">
        <v>220</v>
      </c>
      <c r="DE317" s="2"/>
      <c r="DH317" t="s">
        <v>632</v>
      </c>
      <c r="DI317" t="s">
        <v>723</v>
      </c>
    </row>
    <row r="318" spans="51:119" ht="18.600000000000001" thickBot="1">
      <c r="AY318" s="2028" t="s">
        <v>670</v>
      </c>
      <c r="AZ318" s="2024"/>
      <c r="BA318" s="2024"/>
      <c r="BB318" s="2024"/>
      <c r="BC318" s="2024"/>
      <c r="BD318" s="2024"/>
      <c r="BE318" s="2024"/>
      <c r="BF318" s="2024"/>
      <c r="BG318" s="2024"/>
      <c r="BH318" s="3602"/>
      <c r="BI318" s="2024"/>
      <c r="BJ318" s="2024"/>
      <c r="BK318" s="2024"/>
      <c r="BL318" s="2024"/>
      <c r="BM318" s="2024"/>
      <c r="BN318" s="2024"/>
      <c r="BO318" s="2029"/>
      <c r="BP318" s="2024"/>
      <c r="BQ318" s="2837"/>
      <c r="BR318" s="2048" t="s">
        <v>794</v>
      </c>
      <c r="BS318" s="3067">
        <v>4</v>
      </c>
      <c r="BT318" s="3068" t="s">
        <v>36</v>
      </c>
      <c r="BU318" s="3069">
        <v>43609</v>
      </c>
      <c r="BV318" s="3068">
        <v>40</v>
      </c>
      <c r="BW318" s="3070" t="s">
        <v>35</v>
      </c>
      <c r="BX318" s="3071">
        <v>295</v>
      </c>
      <c r="BY318" s="3068"/>
      <c r="BZ318" s="3072">
        <v>43620</v>
      </c>
      <c r="CA318" s="3073">
        <v>43619</v>
      </c>
      <c r="CB318" s="3070">
        <v>3806</v>
      </c>
      <c r="CC318" s="3074">
        <v>40000</v>
      </c>
      <c r="CD318" s="2055">
        <f t="shared" si="99"/>
        <v>0</v>
      </c>
      <c r="CE318" s="2056">
        <f t="shared" si="100"/>
        <v>11800</v>
      </c>
      <c r="CF318" s="2058">
        <f t="shared" si="101"/>
        <v>590</v>
      </c>
      <c r="CG318" s="2219"/>
      <c r="CI318" s="2312"/>
      <c r="CJ318" s="2313"/>
      <c r="CK318" s="2313"/>
      <c r="CL318" s="2313"/>
      <c r="CM318" s="2313"/>
      <c r="CN318" s="2313"/>
      <c r="CO318" s="2313"/>
      <c r="CP318" s="2313"/>
      <c r="CQ318" s="2313"/>
      <c r="CR318" s="2313"/>
      <c r="CS318" s="2313"/>
      <c r="CT318" s="2313"/>
      <c r="CU318" s="2313"/>
      <c r="CV318" s="2313"/>
      <c r="CW318" s="2313"/>
      <c r="CX318" s="2282"/>
      <c r="DA318" s="3442"/>
      <c r="DB318" s="2644"/>
      <c r="DC318" s="2645" t="s">
        <v>14</v>
      </c>
      <c r="DD318" s="2645" t="s">
        <v>12</v>
      </c>
      <c r="DE318" s="2645"/>
      <c r="DF318" s="2646"/>
      <c r="DG318" s="2645" t="s">
        <v>15</v>
      </c>
      <c r="DH318" s="2645" t="s">
        <v>12</v>
      </c>
      <c r="DI318" s="2645" t="s">
        <v>12</v>
      </c>
      <c r="DJ318" s="2646"/>
      <c r="DK318" s="2646"/>
      <c r="DL318" s="2646"/>
      <c r="DM318" s="2646"/>
      <c r="DN318" s="2645" t="s">
        <v>17</v>
      </c>
      <c r="DO318" s="2648" t="s">
        <v>12</v>
      </c>
    </row>
    <row r="319" spans="51:119">
      <c r="AY319" s="2030"/>
      <c r="AZ319" s="3898"/>
      <c r="BA319" s="3898"/>
      <c r="BB319" s="3899" t="s">
        <v>14</v>
      </c>
      <c r="BC319" s="3899" t="s">
        <v>12</v>
      </c>
      <c r="BD319" s="3899"/>
      <c r="BE319" s="3898"/>
      <c r="BF319" s="3899" t="s">
        <v>15</v>
      </c>
      <c r="BG319" s="3899" t="s">
        <v>16</v>
      </c>
      <c r="BH319" s="3899" t="s">
        <v>12</v>
      </c>
      <c r="BI319" s="3899" t="s">
        <v>12</v>
      </c>
      <c r="BJ319" s="3898"/>
      <c r="BK319" s="3898"/>
      <c r="BL319" s="3898"/>
      <c r="BM319" s="3898"/>
      <c r="BN319" s="3899" t="s">
        <v>17</v>
      </c>
      <c r="BO319" s="3899"/>
      <c r="BP319" s="2024"/>
      <c r="BQ319" s="2837"/>
      <c r="BR319" s="2048" t="s">
        <v>794</v>
      </c>
      <c r="BS319" s="3067">
        <v>5</v>
      </c>
      <c r="BT319" s="3068" t="s">
        <v>36</v>
      </c>
      <c r="BU319" s="3069">
        <v>43628</v>
      </c>
      <c r="BV319" s="3068">
        <v>40</v>
      </c>
      <c r="BW319" s="3070" t="s">
        <v>35</v>
      </c>
      <c r="BX319" s="3071">
        <v>295</v>
      </c>
      <c r="BY319" s="3068"/>
      <c r="BZ319" s="3072">
        <v>43640</v>
      </c>
      <c r="CA319" s="3073">
        <v>43637</v>
      </c>
      <c r="CB319" s="3070">
        <v>3828</v>
      </c>
      <c r="CC319" s="3074">
        <v>40000</v>
      </c>
      <c r="CD319" s="2055">
        <f t="shared" si="99"/>
        <v>0</v>
      </c>
      <c r="CE319" s="2056">
        <f t="shared" si="100"/>
        <v>11800</v>
      </c>
      <c r="CF319" s="2058">
        <f t="shared" si="101"/>
        <v>590</v>
      </c>
      <c r="CG319" s="2220"/>
      <c r="CI319" s="2312"/>
      <c r="CJ319" s="2313"/>
      <c r="CK319" s="2313"/>
      <c r="CL319" s="2313"/>
      <c r="CM319" s="2313"/>
      <c r="CN319" s="2313"/>
      <c r="CO319" s="2313"/>
      <c r="CP319" s="2313"/>
      <c r="CQ319" s="2313"/>
      <c r="CR319" s="2313"/>
      <c r="CS319" s="2313"/>
      <c r="CT319" s="2313"/>
      <c r="CU319" s="2313"/>
      <c r="CV319" s="2313"/>
      <c r="CW319" s="2313"/>
      <c r="CX319" s="2282"/>
      <c r="DA319" s="3443" t="s">
        <v>4</v>
      </c>
      <c r="DB319" s="2649" t="s">
        <v>18</v>
      </c>
      <c r="DC319" s="2650" t="s">
        <v>19</v>
      </c>
      <c r="DD319" s="2650" t="s">
        <v>19</v>
      </c>
      <c r="DE319" s="2650" t="s">
        <v>20</v>
      </c>
      <c r="DF319" s="2650" t="s">
        <v>21</v>
      </c>
      <c r="DG319" s="2650" t="s">
        <v>22</v>
      </c>
      <c r="DH319" s="2650" t="s">
        <v>23</v>
      </c>
      <c r="DI319" s="2650" t="s">
        <v>23</v>
      </c>
      <c r="DJ319" s="2650" t="s">
        <v>24</v>
      </c>
      <c r="DK319" s="2650" t="s">
        <v>20</v>
      </c>
      <c r="DL319" s="2650" t="s">
        <v>25</v>
      </c>
      <c r="DM319" s="2650" t="s">
        <v>0</v>
      </c>
      <c r="DN319" s="2650" t="s">
        <v>11</v>
      </c>
      <c r="DO319" s="2652" t="s">
        <v>11</v>
      </c>
    </row>
    <row r="320" spans="51:119" ht="15" thickBot="1">
      <c r="AY320" s="2032" t="s">
        <v>3</v>
      </c>
      <c r="AZ320" s="3292" t="s">
        <v>4</v>
      </c>
      <c r="BA320" s="3890" t="s">
        <v>18</v>
      </c>
      <c r="BB320" s="3890" t="s">
        <v>19</v>
      </c>
      <c r="BC320" s="3890" t="s">
        <v>19</v>
      </c>
      <c r="BD320" s="3890" t="s">
        <v>20</v>
      </c>
      <c r="BE320" s="3890" t="s">
        <v>21</v>
      </c>
      <c r="BF320" s="3890" t="s">
        <v>22</v>
      </c>
      <c r="BG320" s="3890" t="s">
        <v>19</v>
      </c>
      <c r="BH320" s="3890" t="s">
        <v>23</v>
      </c>
      <c r="BI320" s="3890" t="s">
        <v>23</v>
      </c>
      <c r="BJ320" s="3890" t="s">
        <v>24</v>
      </c>
      <c r="BK320" s="3890" t="s">
        <v>20</v>
      </c>
      <c r="BL320" s="3890" t="s">
        <v>25</v>
      </c>
      <c r="BM320" s="3890" t="s">
        <v>0</v>
      </c>
      <c r="BN320" s="3890" t="s">
        <v>11</v>
      </c>
      <c r="BO320" s="3890" t="s">
        <v>26</v>
      </c>
      <c r="BP320" s="2024"/>
      <c r="BQ320" s="2837"/>
      <c r="BR320" s="2048" t="s">
        <v>794</v>
      </c>
      <c r="BS320" s="3067">
        <v>6</v>
      </c>
      <c r="BT320" s="3068" t="s">
        <v>36</v>
      </c>
      <c r="BU320" s="3069">
        <v>43647</v>
      </c>
      <c r="BV320" s="3068">
        <v>50</v>
      </c>
      <c r="BW320" s="3070" t="s">
        <v>35</v>
      </c>
      <c r="BX320" s="3071">
        <v>295</v>
      </c>
      <c r="BY320" s="3068"/>
      <c r="BZ320" s="3072">
        <v>43661</v>
      </c>
      <c r="CA320" s="3073">
        <v>43663</v>
      </c>
      <c r="CB320" s="3070">
        <v>3856</v>
      </c>
      <c r="CC320" s="3074">
        <v>57000</v>
      </c>
      <c r="CD320" s="2055">
        <f t="shared" si="99"/>
        <v>7000</v>
      </c>
      <c r="CE320" s="2056">
        <f t="shared" si="100"/>
        <v>16815</v>
      </c>
      <c r="CF320" s="2058">
        <f t="shared" si="101"/>
        <v>840.75</v>
      </c>
      <c r="CG320" s="2220"/>
      <c r="CI320" s="2314"/>
      <c r="CJ320" s="2315"/>
      <c r="CK320" s="2315"/>
      <c r="CL320" s="2315"/>
      <c r="CM320" s="2315"/>
      <c r="CN320" s="2315"/>
      <c r="CO320" s="2315"/>
      <c r="CP320" s="2315"/>
      <c r="CQ320" s="2315"/>
      <c r="CR320" s="2315"/>
      <c r="CS320" s="2315"/>
      <c r="CT320" s="2315"/>
      <c r="CU320" s="2315"/>
      <c r="CV320" s="2358">
        <f>SUM(CV308:CV314)</f>
        <v>26801.887999999999</v>
      </c>
      <c r="CW320" s="2358">
        <f>SUM(CW308:CW314)</f>
        <v>1340.0944</v>
      </c>
      <c r="CX320" s="3056"/>
      <c r="DA320" s="3444"/>
      <c r="DB320" s="2653"/>
      <c r="DC320" s="2650" t="s">
        <v>3</v>
      </c>
      <c r="DD320" s="2650" t="s">
        <v>18</v>
      </c>
      <c r="DE320" s="2650"/>
      <c r="DF320" s="2654"/>
      <c r="DG320" s="2650" t="s">
        <v>21</v>
      </c>
      <c r="DH320" s="2650" t="s">
        <v>27</v>
      </c>
      <c r="DI320" s="2650" t="s">
        <v>28</v>
      </c>
      <c r="DJ320" s="2654"/>
      <c r="DK320" s="2654"/>
      <c r="DL320" s="2654"/>
      <c r="DM320" s="2654"/>
      <c r="DN320" s="2650" t="s">
        <v>30</v>
      </c>
      <c r="DO320" s="2652" t="s">
        <v>1</v>
      </c>
    </row>
    <row r="321" spans="51:119" ht="15" thickBot="1">
      <c r="AY321" s="2034"/>
      <c r="AZ321" s="3892"/>
      <c r="BA321" s="3892"/>
      <c r="BB321" s="3893" t="s">
        <v>3</v>
      </c>
      <c r="BC321" s="3893" t="s">
        <v>18</v>
      </c>
      <c r="BD321" s="3893"/>
      <c r="BE321" s="3892"/>
      <c r="BF321" s="3893" t="s">
        <v>21</v>
      </c>
      <c r="BG321" s="3893" t="s">
        <v>3</v>
      </c>
      <c r="BH321" s="3893" t="s">
        <v>27</v>
      </c>
      <c r="BI321" s="3893" t="s">
        <v>28</v>
      </c>
      <c r="BJ321" s="3892"/>
      <c r="BK321" s="3892"/>
      <c r="BL321" s="3892"/>
      <c r="BM321" s="3892"/>
      <c r="BN321" s="3893" t="s">
        <v>30</v>
      </c>
      <c r="BO321" s="3890"/>
      <c r="BP321" s="2024"/>
      <c r="BQ321" s="2837"/>
      <c r="BR321" s="2048" t="s">
        <v>794</v>
      </c>
      <c r="BS321" s="3168">
        <v>7</v>
      </c>
      <c r="BT321" s="3169" t="s">
        <v>36</v>
      </c>
      <c r="BU321" s="3170">
        <v>43669</v>
      </c>
      <c r="BV321" s="3169">
        <v>80</v>
      </c>
      <c r="BW321" s="3171" t="s">
        <v>35</v>
      </c>
      <c r="BX321" s="3172">
        <v>295</v>
      </c>
      <c r="BY321" s="3169"/>
      <c r="BZ321" s="3173">
        <v>43679</v>
      </c>
      <c r="CA321" s="3174">
        <v>43679</v>
      </c>
      <c r="CB321" s="3171">
        <v>3875</v>
      </c>
      <c r="CC321" s="3175">
        <v>80000</v>
      </c>
      <c r="CD321" s="2041">
        <f t="shared" si="99"/>
        <v>0</v>
      </c>
      <c r="CE321" s="2045">
        <f t="shared" si="100"/>
        <v>23600</v>
      </c>
      <c r="CF321" s="2042">
        <f t="shared" si="101"/>
        <v>1180</v>
      </c>
      <c r="CG321" s="3530"/>
      <c r="CI321" s="2246"/>
      <c r="CJ321" s="2246"/>
      <c r="CK321" s="2246"/>
      <c r="CL321" s="2246"/>
      <c r="CM321" s="2246"/>
      <c r="CN321" s="2246"/>
      <c r="CO321" s="2246"/>
      <c r="CP321" s="2246"/>
      <c r="CQ321" s="2246"/>
      <c r="CR321" s="2246"/>
      <c r="CS321" s="2246"/>
      <c r="CT321" s="2246"/>
      <c r="CU321" s="2246"/>
      <c r="CV321" s="2246"/>
      <c r="CW321" s="2246"/>
      <c r="CX321" s="2246"/>
      <c r="DA321" s="1616"/>
      <c r="DB321" s="705"/>
      <c r="DC321" s="699"/>
      <c r="DD321" s="560"/>
      <c r="DE321" s="699"/>
      <c r="DF321" s="560"/>
      <c r="DG321" s="699"/>
      <c r="DH321" s="560"/>
      <c r="DI321" s="560"/>
      <c r="DJ321" s="560"/>
      <c r="DK321" s="560"/>
      <c r="DL321" s="560"/>
      <c r="DM321" s="560"/>
      <c r="DN321" s="560"/>
      <c r="DO321" s="792"/>
    </row>
    <row r="322" spans="51:119" ht="18.600000000000001" thickBot="1">
      <c r="AY322" s="2095" t="s">
        <v>629</v>
      </c>
      <c r="AZ322" s="2658" t="s">
        <v>436</v>
      </c>
      <c r="BA322" s="2198">
        <v>35</v>
      </c>
      <c r="BB322" s="2122">
        <v>24549</v>
      </c>
      <c r="BC322" s="2174">
        <v>43308</v>
      </c>
      <c r="BD322" s="2172">
        <v>141</v>
      </c>
      <c r="BE322" s="2122" t="s">
        <v>35</v>
      </c>
      <c r="BF322" s="2175">
        <v>275</v>
      </c>
      <c r="BG322" s="2199">
        <v>101795</v>
      </c>
      <c r="BH322" s="2200">
        <v>43318</v>
      </c>
      <c r="BI322" s="2174">
        <v>43319</v>
      </c>
      <c r="BJ322" s="2122">
        <v>10423</v>
      </c>
      <c r="BK322" s="2172">
        <v>141000</v>
      </c>
      <c r="BL322" s="2172">
        <f t="shared" ref="BL322:BL333" si="102">(BK322-BD322*1000)</f>
        <v>0</v>
      </c>
      <c r="BM322" s="2173">
        <f t="shared" ref="BM322:BM330" si="103">(BK322*BF322/1000)</f>
        <v>38775</v>
      </c>
      <c r="BN322" s="2175">
        <f t="shared" ref="BN322:BN333" si="104">(BM322*0.05)</f>
        <v>1938.75</v>
      </c>
      <c r="BO322" s="2046" t="s">
        <v>8</v>
      </c>
      <c r="BP322" s="2024"/>
      <c r="BQ322" s="2837"/>
      <c r="BR322" s="2048" t="s">
        <v>794</v>
      </c>
      <c r="BS322" s="3168">
        <v>8</v>
      </c>
      <c r="BT322" s="3169" t="s">
        <v>101</v>
      </c>
      <c r="BU322" s="3170">
        <v>43692</v>
      </c>
      <c r="BV322" s="3169">
        <v>80</v>
      </c>
      <c r="BW322" s="3171" t="s">
        <v>35</v>
      </c>
      <c r="BX322" s="3172">
        <v>295</v>
      </c>
      <c r="BY322" s="3169"/>
      <c r="BZ322" s="3173">
        <v>43696</v>
      </c>
      <c r="CA322" s="3174">
        <v>43693</v>
      </c>
      <c r="CB322" s="3171">
        <v>3900</v>
      </c>
      <c r="CC322" s="3175">
        <v>80000</v>
      </c>
      <c r="CD322" s="2041">
        <f t="shared" si="99"/>
        <v>0</v>
      </c>
      <c r="CE322" s="2045">
        <f t="shared" si="100"/>
        <v>23600</v>
      </c>
      <c r="CF322" s="2042">
        <f t="shared" si="101"/>
        <v>1180</v>
      </c>
      <c r="CG322" s="2150"/>
      <c r="CI322" s="2250" t="s">
        <v>771</v>
      </c>
      <c r="CJ322" s="2246"/>
      <c r="CK322" s="2246"/>
      <c r="CL322" s="2246"/>
      <c r="CM322" s="2246"/>
      <c r="CN322" s="2246"/>
      <c r="CO322" s="2246"/>
      <c r="CP322" s="2246"/>
      <c r="CQ322" s="2246"/>
      <c r="CR322" s="2246"/>
      <c r="CS322" s="2246"/>
      <c r="CT322" s="2246"/>
      <c r="CU322" s="2246"/>
      <c r="CV322" s="2246"/>
      <c r="CW322" s="2246"/>
      <c r="CX322" s="3085"/>
      <c r="DA322" s="3476" t="s">
        <v>99</v>
      </c>
      <c r="DB322" s="495">
        <v>1</v>
      </c>
      <c r="DC322" s="381" t="s">
        <v>78</v>
      </c>
      <c r="DD322" s="382">
        <v>42824</v>
      </c>
      <c r="DE322" s="3477">
        <v>1000</v>
      </c>
      <c r="DF322" s="381" t="s">
        <v>96</v>
      </c>
      <c r="DG322" s="389">
        <v>9.6999999999999993</v>
      </c>
      <c r="DH322" s="1541">
        <v>42830</v>
      </c>
      <c r="DI322" s="382">
        <v>42830</v>
      </c>
      <c r="DJ322" s="1841">
        <v>46765</v>
      </c>
      <c r="DK322" s="387">
        <v>255.5</v>
      </c>
      <c r="DL322" s="389">
        <f>(DK322-DE322)</f>
        <v>-744.5</v>
      </c>
      <c r="DM322" s="388">
        <f>(DK322*DG322)</f>
        <v>2478.35</v>
      </c>
      <c r="DN322" s="389">
        <f>(DM322*0.06)</f>
        <v>148.70099999999999</v>
      </c>
      <c r="DO322" s="706"/>
    </row>
    <row r="323" spans="51:119">
      <c r="AY323" s="2047" t="s">
        <v>629</v>
      </c>
      <c r="AZ323" s="2037" t="s">
        <v>699</v>
      </c>
      <c r="BA323" s="2038">
        <v>36</v>
      </c>
      <c r="BB323" s="2039">
        <v>24550</v>
      </c>
      <c r="BC323" s="2040">
        <v>43308</v>
      </c>
      <c r="BD323" s="2041">
        <v>6</v>
      </c>
      <c r="BE323" s="2039" t="s">
        <v>35</v>
      </c>
      <c r="BF323" s="2042">
        <v>183</v>
      </c>
      <c r="BG323" s="2039">
        <v>179680</v>
      </c>
      <c r="BH323" s="2044">
        <v>43318</v>
      </c>
      <c r="BI323" s="2040">
        <v>43319</v>
      </c>
      <c r="BJ323" s="2039">
        <v>10424</v>
      </c>
      <c r="BK323" s="2041">
        <v>6000</v>
      </c>
      <c r="BL323" s="2041">
        <f t="shared" si="102"/>
        <v>0</v>
      </c>
      <c r="BM323" s="2045">
        <f t="shared" si="103"/>
        <v>1098</v>
      </c>
      <c r="BN323" s="2042">
        <f t="shared" si="104"/>
        <v>54.900000000000006</v>
      </c>
      <c r="BO323" s="2059" t="s">
        <v>8</v>
      </c>
      <c r="BP323" s="2024"/>
      <c r="BQ323" s="2837"/>
      <c r="BR323" s="2048" t="s">
        <v>794</v>
      </c>
      <c r="BS323" s="3168">
        <v>9</v>
      </c>
      <c r="BT323" s="3169" t="s">
        <v>101</v>
      </c>
      <c r="BU323" s="3170">
        <v>43713</v>
      </c>
      <c r="BV323" s="3169">
        <v>80</v>
      </c>
      <c r="BW323" s="3171" t="s">
        <v>35</v>
      </c>
      <c r="BX323" s="3172">
        <v>280.25</v>
      </c>
      <c r="BY323" s="3169"/>
      <c r="BZ323" s="3554">
        <v>43724</v>
      </c>
      <c r="CA323" s="3174">
        <v>43722</v>
      </c>
      <c r="CB323" s="3171">
        <v>3923</v>
      </c>
      <c r="CC323" s="3175">
        <v>80000</v>
      </c>
      <c r="CD323" s="2041">
        <f t="shared" si="99"/>
        <v>0</v>
      </c>
      <c r="CE323" s="2045">
        <f t="shared" si="100"/>
        <v>22420</v>
      </c>
      <c r="CF323" s="2042">
        <f t="shared" si="101"/>
        <v>1121</v>
      </c>
      <c r="CG323" s="2150"/>
      <c r="CI323" s="2251"/>
      <c r="CJ323" s="2252"/>
      <c r="CK323" s="2252"/>
      <c r="CL323" s="2253" t="s">
        <v>14</v>
      </c>
      <c r="CM323" s="2253" t="s">
        <v>12</v>
      </c>
      <c r="CN323" s="2253"/>
      <c r="CO323" s="2252"/>
      <c r="CP323" s="2253" t="s">
        <v>15</v>
      </c>
      <c r="CQ323" s="2253" t="s">
        <v>12</v>
      </c>
      <c r="CR323" s="2253" t="s">
        <v>12</v>
      </c>
      <c r="CS323" s="2252"/>
      <c r="CT323" s="2252"/>
      <c r="CU323" s="2252"/>
      <c r="CV323" s="2252"/>
      <c r="CW323" s="2253" t="s">
        <v>17</v>
      </c>
      <c r="CX323" s="2253"/>
      <c r="DA323" s="3478"/>
      <c r="DB323" s="482"/>
      <c r="DC323" s="184"/>
      <c r="DD323" s="187"/>
      <c r="DE323" s="3479">
        <v>744.5</v>
      </c>
      <c r="DF323" s="3480" t="s">
        <v>96</v>
      </c>
      <c r="DG323" s="3481">
        <v>9.6999999999999993</v>
      </c>
      <c r="DH323" s="3482">
        <v>42830</v>
      </c>
      <c r="DI323" s="3483">
        <v>42843</v>
      </c>
      <c r="DJ323" s="3484">
        <v>46862</v>
      </c>
      <c r="DK323" s="3485">
        <v>753.92</v>
      </c>
      <c r="DL323" s="3481">
        <f>(DK323-DE323)</f>
        <v>9.4199999999999591</v>
      </c>
      <c r="DM323" s="3486">
        <f>(DK323*DG323)</f>
        <v>7313.0239999999994</v>
      </c>
      <c r="DN323" s="3481">
        <f>(DM323*0.06)</f>
        <v>438.78143999999998</v>
      </c>
      <c r="DO323" s="636"/>
    </row>
    <row r="324" spans="51:119">
      <c r="AY324" s="2036" t="s">
        <v>738</v>
      </c>
      <c r="AZ324" s="2050" t="s">
        <v>504</v>
      </c>
      <c r="BA324" s="2050">
        <v>2</v>
      </c>
      <c r="BB324" s="2050" t="s">
        <v>101</v>
      </c>
      <c r="BC324" s="2051">
        <v>43313</v>
      </c>
      <c r="BD324" s="3049">
        <v>15</v>
      </c>
      <c r="BE324" s="2050" t="s">
        <v>35</v>
      </c>
      <c r="BF324" s="2056">
        <v>300</v>
      </c>
      <c r="BG324" s="3050" t="s">
        <v>78</v>
      </c>
      <c r="BH324" s="3573">
        <v>43319</v>
      </c>
      <c r="BI324" s="2057">
        <v>43313</v>
      </c>
      <c r="BJ324" s="2052">
        <v>10413</v>
      </c>
      <c r="BK324" s="2055">
        <v>15000</v>
      </c>
      <c r="BL324" s="2055">
        <f t="shared" si="102"/>
        <v>0</v>
      </c>
      <c r="BM324" s="2056">
        <f t="shared" si="103"/>
        <v>4500</v>
      </c>
      <c r="BN324" s="2058">
        <f t="shared" si="104"/>
        <v>225</v>
      </c>
      <c r="BO324" s="2059" t="s">
        <v>8</v>
      </c>
      <c r="BP324" s="2024"/>
      <c r="BQ324" s="2837"/>
      <c r="BR324" s="2048" t="s">
        <v>794</v>
      </c>
      <c r="BS324" s="3168">
        <v>10</v>
      </c>
      <c r="BT324" s="3169" t="s">
        <v>36</v>
      </c>
      <c r="BU324" s="3170">
        <v>43748</v>
      </c>
      <c r="BV324" s="3169">
        <v>100</v>
      </c>
      <c r="BW324" s="3171" t="s">
        <v>35</v>
      </c>
      <c r="BX324" s="3172">
        <v>295</v>
      </c>
      <c r="BY324" s="3169"/>
      <c r="BZ324" s="3554">
        <v>43754</v>
      </c>
      <c r="CA324" s="3174">
        <v>43752</v>
      </c>
      <c r="CB324" s="3171">
        <v>3955</v>
      </c>
      <c r="CC324" s="3175">
        <v>100000</v>
      </c>
      <c r="CD324" s="2041">
        <f t="shared" si="99"/>
        <v>0</v>
      </c>
      <c r="CE324" s="2045">
        <f t="shared" si="100"/>
        <v>29500</v>
      </c>
      <c r="CF324" s="2042">
        <f t="shared" si="101"/>
        <v>1475</v>
      </c>
      <c r="CG324" s="2150"/>
      <c r="CI324" s="2255" t="s">
        <v>3</v>
      </c>
      <c r="CJ324" s="2256" t="s">
        <v>4</v>
      </c>
      <c r="CK324" s="3947" t="s">
        <v>967</v>
      </c>
      <c r="CL324" s="2257" t="s">
        <v>19</v>
      </c>
      <c r="CM324" s="2257" t="s">
        <v>19</v>
      </c>
      <c r="CN324" s="2257" t="s">
        <v>20</v>
      </c>
      <c r="CO324" s="2257" t="s">
        <v>21</v>
      </c>
      <c r="CP324" s="2257" t="s">
        <v>22</v>
      </c>
      <c r="CQ324" s="2257" t="s">
        <v>23</v>
      </c>
      <c r="CR324" s="2257" t="s">
        <v>23</v>
      </c>
      <c r="CS324" s="2257" t="s">
        <v>24</v>
      </c>
      <c r="CT324" s="2257" t="s">
        <v>20</v>
      </c>
      <c r="CU324" s="2257" t="s">
        <v>25</v>
      </c>
      <c r="CV324" s="2257" t="s">
        <v>0</v>
      </c>
      <c r="CW324" s="2257" t="s">
        <v>11</v>
      </c>
      <c r="CX324" s="2257" t="s">
        <v>26</v>
      </c>
      <c r="DA324" s="3487" t="s">
        <v>99</v>
      </c>
      <c r="DB324" s="1397">
        <v>2</v>
      </c>
      <c r="DC324" s="1286" t="s">
        <v>78</v>
      </c>
      <c r="DD324" s="1285">
        <v>42875</v>
      </c>
      <c r="DE324" s="2010">
        <v>1000</v>
      </c>
      <c r="DF324" s="1286" t="s">
        <v>96</v>
      </c>
      <c r="DG324" s="1005">
        <v>9.6999999999999993</v>
      </c>
      <c r="DH324" s="1570">
        <v>42886</v>
      </c>
      <c r="DI324" s="1285">
        <v>42884</v>
      </c>
      <c r="DJ324" s="1714">
        <v>47301</v>
      </c>
      <c r="DK324" s="1287">
        <v>1010.03</v>
      </c>
      <c r="DL324" s="1005">
        <f>(DK324-DE324)</f>
        <v>10.029999999999973</v>
      </c>
      <c r="DM324" s="1006">
        <f>(DK324*DG324)</f>
        <v>9797.2909999999993</v>
      </c>
      <c r="DN324" s="1005">
        <f>(DM324*0.06)</f>
        <v>587.83745999999996</v>
      </c>
      <c r="DO324" s="1372"/>
    </row>
    <row r="325" spans="51:119" ht="15" thickBot="1">
      <c r="AY325" s="2047" t="s">
        <v>659</v>
      </c>
      <c r="AZ325" s="2037" t="s">
        <v>690</v>
      </c>
      <c r="BA325" s="2038">
        <v>7</v>
      </c>
      <c r="BB325" s="2039" t="s">
        <v>101</v>
      </c>
      <c r="BC325" s="2040">
        <v>43322</v>
      </c>
      <c r="BD325" s="2041">
        <v>35</v>
      </c>
      <c r="BE325" s="2039" t="s">
        <v>35</v>
      </c>
      <c r="BF325" s="2042">
        <v>310</v>
      </c>
      <c r="BG325" s="2039"/>
      <c r="BH325" s="2044">
        <v>43327</v>
      </c>
      <c r="BI325" s="2040">
        <v>43322</v>
      </c>
      <c r="BJ325" s="2039">
        <v>10440</v>
      </c>
      <c r="BK325" s="2041">
        <v>35000</v>
      </c>
      <c r="BL325" s="2041">
        <f t="shared" si="102"/>
        <v>0</v>
      </c>
      <c r="BM325" s="2045">
        <f t="shared" si="103"/>
        <v>10850</v>
      </c>
      <c r="BN325" s="2042">
        <f t="shared" si="104"/>
        <v>542.5</v>
      </c>
      <c r="BO325" s="2059" t="s">
        <v>8</v>
      </c>
      <c r="BP325" s="2024"/>
      <c r="BQ325" s="2837"/>
      <c r="BR325" s="2048" t="s">
        <v>794</v>
      </c>
      <c r="BS325" s="3168">
        <v>11</v>
      </c>
      <c r="BT325" s="3169" t="s">
        <v>36</v>
      </c>
      <c r="BU325" s="3170">
        <v>43766</v>
      </c>
      <c r="BV325" s="3169">
        <v>100</v>
      </c>
      <c r="BW325" s="3171" t="s">
        <v>35</v>
      </c>
      <c r="BX325" s="3172">
        <v>295</v>
      </c>
      <c r="BY325" s="3169"/>
      <c r="BZ325" s="3554">
        <v>43773</v>
      </c>
      <c r="CA325" s="3174">
        <v>43770</v>
      </c>
      <c r="CB325" s="3171">
        <v>3971</v>
      </c>
      <c r="CC325" s="3175">
        <v>100000</v>
      </c>
      <c r="CD325" s="2041">
        <f t="shared" si="99"/>
        <v>0</v>
      </c>
      <c r="CE325" s="2045">
        <f t="shared" si="100"/>
        <v>29500</v>
      </c>
      <c r="CF325" s="2042">
        <f t="shared" si="101"/>
        <v>1475</v>
      </c>
      <c r="CG325" s="2150"/>
      <c r="CI325" s="2258"/>
      <c r="CJ325" s="2259"/>
      <c r="CK325" s="2259"/>
      <c r="CL325" s="2260" t="s">
        <v>3</v>
      </c>
      <c r="CM325" s="2260" t="s">
        <v>18</v>
      </c>
      <c r="CN325" s="2260"/>
      <c r="CO325" s="2259"/>
      <c r="CP325" s="2260" t="s">
        <v>21</v>
      </c>
      <c r="CQ325" s="2260" t="s">
        <v>27</v>
      </c>
      <c r="CR325" s="2260" t="s">
        <v>28</v>
      </c>
      <c r="CS325" s="2259"/>
      <c r="CT325" s="2259"/>
      <c r="CU325" s="2259"/>
      <c r="CV325" s="2259"/>
      <c r="CW325" s="2260" t="s">
        <v>30</v>
      </c>
      <c r="CX325" s="2257"/>
      <c r="DA325" s="3487" t="s">
        <v>99</v>
      </c>
      <c r="DB325" s="1397">
        <v>3</v>
      </c>
      <c r="DC325" s="1286" t="s">
        <v>652</v>
      </c>
      <c r="DD325" s="1285">
        <v>42979</v>
      </c>
      <c r="DE325" s="2010">
        <v>1000</v>
      </c>
      <c r="DF325" s="1286" t="s">
        <v>96</v>
      </c>
      <c r="DG325" s="1005">
        <v>9.6999999999999993</v>
      </c>
      <c r="DH325" s="1570">
        <v>42989</v>
      </c>
      <c r="DI325" s="1285">
        <v>42989</v>
      </c>
      <c r="DJ325" s="1714" t="s">
        <v>78</v>
      </c>
      <c r="DK325" s="1287">
        <v>1000</v>
      </c>
      <c r="DL325" s="1005">
        <f>(DK325-DE325)</f>
        <v>0</v>
      </c>
      <c r="DM325" s="1006">
        <f>(DK325*DG325)</f>
        <v>9700</v>
      </c>
      <c r="DN325" s="1005">
        <f>(DM325*0.06)</f>
        <v>582</v>
      </c>
      <c r="DO325" s="339"/>
    </row>
    <row r="326" spans="51:119" ht="15" thickBot="1">
      <c r="AY326" s="2047" t="s">
        <v>493</v>
      </c>
      <c r="AZ326" s="2037" t="s">
        <v>495</v>
      </c>
      <c r="BA326" s="2071">
        <v>35</v>
      </c>
      <c r="BB326" s="2071">
        <v>21924</v>
      </c>
      <c r="BC326" s="2072">
        <v>43322</v>
      </c>
      <c r="BD326" s="2041">
        <v>45</v>
      </c>
      <c r="BE326" s="2039" t="s">
        <v>35</v>
      </c>
      <c r="BF326" s="2042">
        <v>424</v>
      </c>
      <c r="BG326" s="2039">
        <v>1010506</v>
      </c>
      <c r="BH326" s="2044">
        <v>43339</v>
      </c>
      <c r="BI326" s="2057">
        <v>43336</v>
      </c>
      <c r="BJ326" s="2039">
        <v>10445</v>
      </c>
      <c r="BK326" s="2041">
        <v>45000</v>
      </c>
      <c r="BL326" s="2041">
        <f t="shared" si="102"/>
        <v>0</v>
      </c>
      <c r="BM326" s="2045">
        <f t="shared" si="103"/>
        <v>19080</v>
      </c>
      <c r="BN326" s="2042">
        <f t="shared" si="104"/>
        <v>954</v>
      </c>
      <c r="BO326" s="2059" t="s">
        <v>8</v>
      </c>
      <c r="BP326" s="2024"/>
      <c r="BQ326" s="2837"/>
      <c r="BR326" s="2048" t="s">
        <v>794</v>
      </c>
      <c r="BS326" s="3168">
        <v>12</v>
      </c>
      <c r="BT326" s="3169" t="s">
        <v>36</v>
      </c>
      <c r="BU326" s="3170">
        <v>43777</v>
      </c>
      <c r="BV326" s="3169">
        <v>220</v>
      </c>
      <c r="BW326" s="3171" t="s">
        <v>35</v>
      </c>
      <c r="BX326" s="3172">
        <v>295</v>
      </c>
      <c r="BY326" s="3169"/>
      <c r="BZ326" s="3554">
        <v>43787</v>
      </c>
      <c r="CA326" s="3174">
        <v>43787</v>
      </c>
      <c r="CB326" s="3171">
        <v>3978</v>
      </c>
      <c r="CC326" s="3175">
        <v>220000</v>
      </c>
      <c r="CD326" s="2041">
        <f t="shared" si="99"/>
        <v>0</v>
      </c>
      <c r="CE326" s="2045">
        <f t="shared" si="100"/>
        <v>64900</v>
      </c>
      <c r="CF326" s="2042">
        <f t="shared" si="101"/>
        <v>3245</v>
      </c>
      <c r="CG326" s="2150"/>
      <c r="CI326" s="2274" t="s">
        <v>656</v>
      </c>
      <c r="CJ326" s="3032" t="s">
        <v>99</v>
      </c>
      <c r="CK326" s="2439">
        <v>46</v>
      </c>
      <c r="CL326" s="2439" t="s">
        <v>36</v>
      </c>
      <c r="CM326" s="2440">
        <v>43633</v>
      </c>
      <c r="CN326" s="2439">
        <v>1400</v>
      </c>
      <c r="CO326" s="2439" t="s">
        <v>96</v>
      </c>
      <c r="CP326" s="2441">
        <v>10.6</v>
      </c>
      <c r="CQ326" s="2442">
        <v>43651</v>
      </c>
      <c r="CR326" s="2440">
        <v>43650</v>
      </c>
      <c r="CS326" s="2439">
        <v>55294</v>
      </c>
      <c r="CT326" s="2278">
        <v>1415.74</v>
      </c>
      <c r="CU326" s="2280">
        <f>(CT326-CN326)</f>
        <v>15.740000000000009</v>
      </c>
      <c r="CV326" s="2281">
        <f>(CT326*CP326)</f>
        <v>15006.843999999999</v>
      </c>
      <c r="CW326" s="2280">
        <f>(CV326*0.05)</f>
        <v>750.34220000000005</v>
      </c>
      <c r="CX326" s="2273"/>
      <c r="DA326" s="325"/>
      <c r="DB326" s="326"/>
      <c r="DC326" s="326"/>
      <c r="DD326" s="326"/>
      <c r="DE326" s="326"/>
      <c r="DF326" s="326"/>
      <c r="DG326" s="326"/>
      <c r="DH326" s="326"/>
      <c r="DI326" s="326"/>
      <c r="DJ326" s="326"/>
      <c r="DK326" s="326"/>
      <c r="DL326" s="326"/>
      <c r="DM326" s="326"/>
      <c r="DN326" s="326"/>
      <c r="DO326" s="327"/>
    </row>
    <row r="327" spans="51:119" ht="23.4">
      <c r="AY327" s="2047" t="s">
        <v>493</v>
      </c>
      <c r="AZ327" s="2037" t="s">
        <v>436</v>
      </c>
      <c r="BA327" s="2076">
        <v>36</v>
      </c>
      <c r="BB327" s="2039">
        <v>21924</v>
      </c>
      <c r="BC327" s="2040">
        <v>43322</v>
      </c>
      <c r="BD327" s="2055">
        <v>95</v>
      </c>
      <c r="BE327" s="2052" t="s">
        <v>35</v>
      </c>
      <c r="BF327" s="2058">
        <v>275</v>
      </c>
      <c r="BG327" s="2052">
        <v>1010505</v>
      </c>
      <c r="BH327" s="2078">
        <v>43339</v>
      </c>
      <c r="BI327" s="2057">
        <v>43336</v>
      </c>
      <c r="BJ327" s="2052">
        <v>10445</v>
      </c>
      <c r="BK327" s="2055">
        <v>95000</v>
      </c>
      <c r="BL327" s="2041">
        <f t="shared" si="102"/>
        <v>0</v>
      </c>
      <c r="BM327" s="2056">
        <f t="shared" si="103"/>
        <v>26125</v>
      </c>
      <c r="BN327" s="2058">
        <f t="shared" si="104"/>
        <v>1306.25</v>
      </c>
      <c r="BO327" s="2059" t="s">
        <v>8</v>
      </c>
      <c r="BP327" s="2024"/>
      <c r="BQ327" s="2837"/>
      <c r="BR327" s="2048" t="s">
        <v>794</v>
      </c>
      <c r="BS327" s="3168">
        <v>13</v>
      </c>
      <c r="BT327" s="3169" t="s">
        <v>36</v>
      </c>
      <c r="BU327" s="3170">
        <v>43777</v>
      </c>
      <c r="BV327" s="3169">
        <v>220</v>
      </c>
      <c r="BW327" s="3171" t="s">
        <v>35</v>
      </c>
      <c r="BX327" s="3172">
        <v>295</v>
      </c>
      <c r="BY327" s="3169"/>
      <c r="BZ327" s="3554">
        <v>43818</v>
      </c>
      <c r="CA327" s="3174">
        <v>43815</v>
      </c>
      <c r="CB327" s="3171" t="s">
        <v>895</v>
      </c>
      <c r="CC327" s="3175">
        <v>220000</v>
      </c>
      <c r="CD327" s="2041">
        <f t="shared" si="99"/>
        <v>0</v>
      </c>
      <c r="CE327" s="2045">
        <f t="shared" si="100"/>
        <v>64900</v>
      </c>
      <c r="CF327" s="2042">
        <f t="shared" si="101"/>
        <v>3245</v>
      </c>
      <c r="CG327" s="2150"/>
      <c r="CI327" s="3218" t="s">
        <v>656</v>
      </c>
      <c r="CJ327" s="3435" t="s">
        <v>99</v>
      </c>
      <c r="CK327" s="3436">
        <v>47</v>
      </c>
      <c r="CL327" s="3436" t="s">
        <v>36</v>
      </c>
      <c r="CM327" s="3437">
        <v>43633</v>
      </c>
      <c r="CN327" s="3436">
        <v>1400</v>
      </c>
      <c r="CO327" s="3436" t="s">
        <v>96</v>
      </c>
      <c r="CP327" s="3438">
        <v>10.6</v>
      </c>
      <c r="CQ327" s="3440">
        <v>43661</v>
      </c>
      <c r="CR327" s="3437">
        <v>43661</v>
      </c>
      <c r="CS327" s="3436">
        <v>55407</v>
      </c>
      <c r="CT327" s="3441">
        <v>1412.9</v>
      </c>
      <c r="CU327" s="3106">
        <f>(CT327-CN327)</f>
        <v>12.900000000000091</v>
      </c>
      <c r="CV327" s="3110">
        <f>(CT327*CP327)</f>
        <v>14976.74</v>
      </c>
      <c r="CW327" s="3106">
        <f>(CV327*0.05)</f>
        <v>748.83699999999999</v>
      </c>
      <c r="CX327" s="2689"/>
      <c r="DA327" s="808"/>
      <c r="DD327" s="2"/>
      <c r="DL327" s="2"/>
    </row>
    <row r="328" spans="51:119">
      <c r="AY328" s="2047" t="s">
        <v>629</v>
      </c>
      <c r="AZ328" s="2037" t="s">
        <v>699</v>
      </c>
      <c r="BA328" s="2038">
        <v>37</v>
      </c>
      <c r="BB328" s="2039">
        <v>25419</v>
      </c>
      <c r="BC328" s="2040">
        <v>43328</v>
      </c>
      <c r="BD328" s="2041">
        <v>9</v>
      </c>
      <c r="BE328" s="2039" t="s">
        <v>35</v>
      </c>
      <c r="BF328" s="2042">
        <v>183</v>
      </c>
      <c r="BG328" s="2039">
        <v>179680</v>
      </c>
      <c r="BH328" s="2044">
        <v>43339</v>
      </c>
      <c r="BI328" s="2040">
        <v>43336</v>
      </c>
      <c r="BJ328" s="2039">
        <v>10448</v>
      </c>
      <c r="BK328" s="2041">
        <v>9000</v>
      </c>
      <c r="BL328" s="2041">
        <f t="shared" si="102"/>
        <v>0</v>
      </c>
      <c r="BM328" s="2045">
        <f t="shared" si="103"/>
        <v>1647</v>
      </c>
      <c r="BN328" s="2042">
        <f t="shared" si="104"/>
        <v>82.350000000000009</v>
      </c>
      <c r="BO328" s="2059" t="s">
        <v>8</v>
      </c>
      <c r="BP328" s="2024"/>
      <c r="BQ328" s="2837"/>
      <c r="BR328" s="2048" t="s">
        <v>794</v>
      </c>
      <c r="BS328" s="3168">
        <v>14</v>
      </c>
      <c r="BT328" s="3169" t="s">
        <v>36</v>
      </c>
      <c r="BU328" s="3170">
        <v>43777</v>
      </c>
      <c r="BV328" s="3169">
        <v>220</v>
      </c>
      <c r="BW328" s="3171" t="s">
        <v>35</v>
      </c>
      <c r="BX328" s="3172">
        <v>295</v>
      </c>
      <c r="BY328" s="3169"/>
      <c r="BZ328" s="3554">
        <v>43850</v>
      </c>
      <c r="CA328" s="3174">
        <v>43848</v>
      </c>
      <c r="CB328" s="3171">
        <v>12446</v>
      </c>
      <c r="CC328" s="3175">
        <v>220000</v>
      </c>
      <c r="CD328" s="2041">
        <f t="shared" si="99"/>
        <v>0</v>
      </c>
      <c r="CE328" s="2045">
        <f t="shared" si="100"/>
        <v>64900</v>
      </c>
      <c r="CF328" s="2042">
        <f t="shared" si="101"/>
        <v>3245</v>
      </c>
      <c r="CG328" s="2150"/>
      <c r="CI328" s="2467" t="s">
        <v>726</v>
      </c>
      <c r="CJ328" s="2275" t="s">
        <v>727</v>
      </c>
      <c r="CK328" s="2438">
        <v>13</v>
      </c>
      <c r="CL328" s="2285">
        <v>86018</v>
      </c>
      <c r="CM328" s="2287">
        <v>43642</v>
      </c>
      <c r="CN328" s="3054">
        <v>1500</v>
      </c>
      <c r="CO328" s="2285" t="s">
        <v>96</v>
      </c>
      <c r="CP328" s="2280">
        <v>11.02</v>
      </c>
      <c r="CQ328" s="2344">
        <v>43654</v>
      </c>
      <c r="CR328" s="2287">
        <v>43651</v>
      </c>
      <c r="CS328" s="2345">
        <v>55321</v>
      </c>
      <c r="CT328" s="2280">
        <v>1502.62</v>
      </c>
      <c r="CU328" s="2280">
        <f>(CT328-CN328)</f>
        <v>2.6199999999998909</v>
      </c>
      <c r="CV328" s="2281">
        <f>(CT328*CP328)</f>
        <v>16558.872399999997</v>
      </c>
      <c r="CW328" s="2280">
        <f>(CV328*0.05)</f>
        <v>827.9436199999999</v>
      </c>
      <c r="CX328" s="2689"/>
      <c r="DA328" s="2605"/>
      <c r="DB328" s="2605"/>
      <c r="DC328" s="1775"/>
      <c r="DD328" s="1775"/>
      <c r="DE328" s="1775"/>
      <c r="DF328" s="2605"/>
      <c r="DG328" s="1775"/>
      <c r="DH328" s="1775"/>
      <c r="DI328" s="1775"/>
      <c r="DJ328" s="2605"/>
      <c r="DK328" s="2605"/>
      <c r="DL328" s="2605"/>
      <c r="DM328" s="2605"/>
      <c r="DN328" s="1775"/>
      <c r="DO328" s="1775"/>
    </row>
    <row r="329" spans="51:119" ht="23.4">
      <c r="AY329" s="2047" t="s">
        <v>629</v>
      </c>
      <c r="AZ329" s="2075" t="s">
        <v>436</v>
      </c>
      <c r="BA329" s="2038">
        <v>38</v>
      </c>
      <c r="BB329" s="2039">
        <v>25418</v>
      </c>
      <c r="BC329" s="2040">
        <v>43328</v>
      </c>
      <c r="BD329" s="2041">
        <v>100</v>
      </c>
      <c r="BE329" s="2039" t="s">
        <v>35</v>
      </c>
      <c r="BF329" s="2042">
        <v>275</v>
      </c>
      <c r="BG329" s="2043">
        <v>101795</v>
      </c>
      <c r="BH329" s="2044">
        <v>43339</v>
      </c>
      <c r="BI329" s="2040">
        <v>43336</v>
      </c>
      <c r="BJ329" s="2039">
        <v>10446</v>
      </c>
      <c r="BK329" s="2041">
        <v>100000</v>
      </c>
      <c r="BL329" s="2041">
        <f t="shared" si="102"/>
        <v>0</v>
      </c>
      <c r="BM329" s="2045">
        <f t="shared" si="103"/>
        <v>27500</v>
      </c>
      <c r="BN329" s="2042">
        <f t="shared" si="104"/>
        <v>1375</v>
      </c>
      <c r="BO329" s="3897" t="s">
        <v>8</v>
      </c>
      <c r="BP329" s="2024"/>
      <c r="BQ329" s="2837"/>
      <c r="BR329" s="2048" t="s">
        <v>891</v>
      </c>
      <c r="BS329" s="3168">
        <v>15</v>
      </c>
      <c r="BT329" s="3169" t="s">
        <v>36</v>
      </c>
      <c r="BU329" s="3170">
        <v>43796</v>
      </c>
      <c r="BV329" s="3169">
        <v>40</v>
      </c>
      <c r="BW329" s="3171" t="s">
        <v>35</v>
      </c>
      <c r="BX329" s="3172">
        <v>410</v>
      </c>
      <c r="BY329" s="3169"/>
      <c r="BZ329" s="3554">
        <v>43818</v>
      </c>
      <c r="CA329" s="3174">
        <v>43815</v>
      </c>
      <c r="CB329" s="3171">
        <v>12316</v>
      </c>
      <c r="CC329" s="3175">
        <v>40000</v>
      </c>
      <c r="CD329" s="2041">
        <f t="shared" si="99"/>
        <v>0</v>
      </c>
      <c r="CE329" s="2045">
        <f t="shared" si="100"/>
        <v>16400</v>
      </c>
      <c r="CF329" s="2042">
        <f t="shared" si="101"/>
        <v>820</v>
      </c>
      <c r="CG329" s="2150"/>
      <c r="CI329" s="2274" t="s">
        <v>656</v>
      </c>
      <c r="CJ329" s="3032" t="s">
        <v>99</v>
      </c>
      <c r="CK329" s="2439">
        <v>45</v>
      </c>
      <c r="CL329" s="2439" t="s">
        <v>36</v>
      </c>
      <c r="CM329" s="2440">
        <v>43633</v>
      </c>
      <c r="CN329" s="2439">
        <v>405</v>
      </c>
      <c r="CO329" s="2439" t="s">
        <v>96</v>
      </c>
      <c r="CP329" s="2441">
        <v>10.6</v>
      </c>
      <c r="CQ329" s="2442">
        <v>43651</v>
      </c>
      <c r="CR329" s="2440">
        <v>43647</v>
      </c>
      <c r="CS329" s="2439">
        <v>55245</v>
      </c>
      <c r="CT329" s="2278">
        <v>411.97</v>
      </c>
      <c r="CU329" s="2280">
        <f>(CT329-CN329)</f>
        <v>6.9700000000000273</v>
      </c>
      <c r="CV329" s="2281">
        <f>(CT329*CP327)</f>
        <v>4366.8820000000005</v>
      </c>
      <c r="CW329" s="2280">
        <f>(CV329*0.05)</f>
        <v>218.34410000000003</v>
      </c>
      <c r="CX329" s="2689"/>
      <c r="DA329" s="94"/>
      <c r="DE329" s="2"/>
      <c r="DJ329" s="1775"/>
      <c r="DK329" s="1775"/>
      <c r="DL329" s="1775"/>
      <c r="DM329" s="1775"/>
      <c r="DN329" s="1775"/>
      <c r="DO329" s="1775"/>
    </row>
    <row r="330" spans="51:119">
      <c r="AY330" s="2047" t="s">
        <v>629</v>
      </c>
      <c r="AZ330" s="2039" t="s">
        <v>740</v>
      </c>
      <c r="BA330" s="2038">
        <v>39</v>
      </c>
      <c r="BB330" s="2039">
        <v>25580</v>
      </c>
      <c r="BC330" s="2040">
        <v>43333</v>
      </c>
      <c r="BD330" s="2041">
        <v>6</v>
      </c>
      <c r="BE330" s="2039" t="s">
        <v>35</v>
      </c>
      <c r="BF330" s="2042">
        <v>160</v>
      </c>
      <c r="BG330" s="2039">
        <v>189855</v>
      </c>
      <c r="BH330" s="2044">
        <v>43339</v>
      </c>
      <c r="BI330" s="2040">
        <v>43336</v>
      </c>
      <c r="BJ330" s="2039">
        <v>10447</v>
      </c>
      <c r="BK330" s="2041">
        <v>6000</v>
      </c>
      <c r="BL330" s="2041">
        <f t="shared" si="102"/>
        <v>0</v>
      </c>
      <c r="BM330" s="2045">
        <f t="shared" si="103"/>
        <v>960</v>
      </c>
      <c r="BN330" s="2042">
        <f t="shared" si="104"/>
        <v>48</v>
      </c>
      <c r="BO330" s="3913" t="s">
        <v>8</v>
      </c>
      <c r="BP330" s="2024"/>
      <c r="BQ330" s="2837"/>
      <c r="BR330" s="2048" t="s">
        <v>891</v>
      </c>
      <c r="BS330" s="3168">
        <v>16</v>
      </c>
      <c r="BT330" s="3169" t="s">
        <v>36</v>
      </c>
      <c r="BU330" s="3170">
        <v>43840</v>
      </c>
      <c r="BV330" s="3169">
        <v>25</v>
      </c>
      <c r="BW330" s="3171" t="s">
        <v>35</v>
      </c>
      <c r="BX330" s="3172">
        <v>410</v>
      </c>
      <c r="BY330" s="3169"/>
      <c r="BZ330" s="3554">
        <v>43850</v>
      </c>
      <c r="CA330" s="3174">
        <v>43848</v>
      </c>
      <c r="CB330" s="3171">
        <v>12446</v>
      </c>
      <c r="CC330" s="3175">
        <v>25000</v>
      </c>
      <c r="CD330" s="2041">
        <f t="shared" si="99"/>
        <v>0</v>
      </c>
      <c r="CE330" s="2045">
        <f t="shared" si="100"/>
        <v>10250</v>
      </c>
      <c r="CF330" s="2042">
        <f t="shared" si="101"/>
        <v>512.5</v>
      </c>
      <c r="CG330" s="2150"/>
      <c r="CI330" s="2807" t="s">
        <v>156</v>
      </c>
      <c r="CJ330" s="2275" t="s">
        <v>99</v>
      </c>
      <c r="CK330" s="2340">
        <v>4</v>
      </c>
      <c r="CL330" s="2275">
        <v>28058</v>
      </c>
      <c r="CM330" s="2341">
        <v>43664</v>
      </c>
      <c r="CN330" s="2342">
        <v>450</v>
      </c>
      <c r="CO330" s="2285" t="s">
        <v>96</v>
      </c>
      <c r="CP330" s="2280">
        <v>10.8</v>
      </c>
      <c r="CQ330" s="2997">
        <v>43668</v>
      </c>
      <c r="CR330" s="2287">
        <v>43668</v>
      </c>
      <c r="CS330" s="2345">
        <v>55503</v>
      </c>
      <c r="CT330" s="2356">
        <v>452.89</v>
      </c>
      <c r="CU330" s="2347">
        <f>(CT330-CN330)</f>
        <v>2.8899999999999864</v>
      </c>
      <c r="CV330" s="2348">
        <f>(CT330*CP330)</f>
        <v>4891.2120000000004</v>
      </c>
      <c r="CW330" s="2347">
        <f>(CV330*0.05)</f>
        <v>244.56060000000002</v>
      </c>
      <c r="CX330" s="3055"/>
      <c r="DA330" s="2605"/>
      <c r="DB330" s="2605"/>
      <c r="DC330" s="1775"/>
      <c r="DD330" s="1775"/>
      <c r="DE330" s="1775"/>
      <c r="DF330" s="2605"/>
      <c r="DG330" s="1775"/>
      <c r="DH330" s="1775"/>
      <c r="DI330" s="1775"/>
      <c r="DJ330" s="2605"/>
      <c r="DK330" s="2605"/>
      <c r="DL330" s="2605"/>
      <c r="DM330" s="2605"/>
      <c r="DN330" s="1775"/>
      <c r="DO330" s="1775"/>
    </row>
    <row r="331" spans="51:119">
      <c r="AY331" s="2047" t="s">
        <v>741</v>
      </c>
      <c r="AZ331" s="2048" t="s">
        <v>427</v>
      </c>
      <c r="BA331" s="3067">
        <v>1</v>
      </c>
      <c r="BB331" s="3068" t="s">
        <v>36</v>
      </c>
      <c r="BC331" s="3069">
        <v>43334</v>
      </c>
      <c r="BD331" s="3068">
        <v>10</v>
      </c>
      <c r="BE331" s="3070" t="s">
        <v>35</v>
      </c>
      <c r="BF331" s="3071">
        <v>300</v>
      </c>
      <c r="BG331" s="3068" t="s">
        <v>78</v>
      </c>
      <c r="BH331" s="3596">
        <v>43339</v>
      </c>
      <c r="BI331" s="3073">
        <v>43335</v>
      </c>
      <c r="BJ331" s="3070">
        <v>3159</v>
      </c>
      <c r="BK331" s="3074">
        <v>10000</v>
      </c>
      <c r="BL331" s="3074">
        <f t="shared" si="102"/>
        <v>0</v>
      </c>
      <c r="BM331" s="3075">
        <f>(BK331*BF331/1000)</f>
        <v>3000</v>
      </c>
      <c r="BN331" s="3071">
        <f t="shared" si="104"/>
        <v>150</v>
      </c>
      <c r="BO331" s="3897" t="s">
        <v>8</v>
      </c>
      <c r="BP331" s="2024"/>
      <c r="BQ331" s="2837"/>
      <c r="BR331" s="2048" t="s">
        <v>904</v>
      </c>
      <c r="BS331" s="3168">
        <v>17</v>
      </c>
      <c r="BT331" s="3169" t="s">
        <v>36</v>
      </c>
      <c r="BU331" s="3170">
        <v>43840</v>
      </c>
      <c r="BV331" s="3169">
        <v>2</v>
      </c>
      <c r="BW331" s="3171" t="s">
        <v>35</v>
      </c>
      <c r="BX331" s="3172">
        <v>373</v>
      </c>
      <c r="BY331" s="3169"/>
      <c r="BZ331" s="3554">
        <v>43850</v>
      </c>
      <c r="CA331" s="3174">
        <v>43848</v>
      </c>
      <c r="CB331" s="3171">
        <v>12446</v>
      </c>
      <c r="CC331" s="3175">
        <v>2000</v>
      </c>
      <c r="CD331" s="2041">
        <f t="shared" si="99"/>
        <v>0</v>
      </c>
      <c r="CE331" s="2045">
        <f t="shared" si="100"/>
        <v>746</v>
      </c>
      <c r="CF331" s="2042">
        <f t="shared" si="101"/>
        <v>37.300000000000004</v>
      </c>
      <c r="CG331" s="2150"/>
      <c r="CI331" s="3494"/>
      <c r="CJ331" s="2291"/>
      <c r="CK331" s="2308"/>
      <c r="CL331" s="2291"/>
      <c r="CM331" s="2292"/>
      <c r="CN331" s="2309"/>
      <c r="CO331" s="2291"/>
      <c r="CP331" s="2294"/>
      <c r="CQ331" s="2311"/>
      <c r="CR331" s="2292"/>
      <c r="CS331" s="2291"/>
      <c r="CT331" s="2294"/>
      <c r="CU331" s="2294"/>
      <c r="CV331" s="2296"/>
      <c r="CW331" s="2294"/>
      <c r="CX331" s="2689"/>
      <c r="DA331" s="1775"/>
      <c r="DB331" s="1775"/>
      <c r="DC331" s="1775"/>
      <c r="DD331" s="1775"/>
      <c r="DE331" s="1775"/>
      <c r="DF331" s="1775"/>
      <c r="DG331" s="1775"/>
      <c r="DH331" s="1775"/>
      <c r="DI331" s="1775"/>
      <c r="DJ331" s="681"/>
      <c r="DK331" s="681"/>
      <c r="DL331" s="681"/>
      <c r="DM331" s="681"/>
      <c r="DN331" s="681"/>
      <c r="DO331" s="681"/>
    </row>
    <row r="332" spans="51:119">
      <c r="AY332" s="2047" t="s">
        <v>722</v>
      </c>
      <c r="AZ332" s="2075" t="s">
        <v>717</v>
      </c>
      <c r="BA332" s="2076">
        <v>2</v>
      </c>
      <c r="BB332" s="2052" t="s">
        <v>36</v>
      </c>
      <c r="BC332" s="2057">
        <v>43334</v>
      </c>
      <c r="BD332" s="2055">
        <v>10</v>
      </c>
      <c r="BE332" s="2052" t="s">
        <v>35</v>
      </c>
      <c r="BF332" s="2058">
        <v>425</v>
      </c>
      <c r="BG332" s="2077"/>
      <c r="BH332" s="2078">
        <v>43339</v>
      </c>
      <c r="BI332" s="2057">
        <v>43338</v>
      </c>
      <c r="BJ332" s="2052">
        <v>3167</v>
      </c>
      <c r="BK332" s="2055">
        <v>10000</v>
      </c>
      <c r="BL332" s="2055">
        <f t="shared" si="102"/>
        <v>0</v>
      </c>
      <c r="BM332" s="2056">
        <f>(BK332*BF332/1000)</f>
        <v>4250</v>
      </c>
      <c r="BN332" s="2058">
        <f t="shared" si="104"/>
        <v>212.5</v>
      </c>
      <c r="BO332" s="2059" t="s">
        <v>8</v>
      </c>
      <c r="BP332" s="2024"/>
      <c r="BQ332" s="2837"/>
      <c r="BR332" s="2048" t="s">
        <v>891</v>
      </c>
      <c r="BS332" s="3168">
        <v>18</v>
      </c>
      <c r="BT332" s="3169" t="s">
        <v>36</v>
      </c>
      <c r="BU332" s="3170">
        <v>43858</v>
      </c>
      <c r="BV332" s="3169">
        <v>48</v>
      </c>
      <c r="BW332" s="3171" t="s">
        <v>35</v>
      </c>
      <c r="BX332" s="3172">
        <v>386</v>
      </c>
      <c r="BY332" s="3169"/>
      <c r="BZ332" s="3554">
        <v>43881</v>
      </c>
      <c r="CA332" s="3174">
        <v>43878</v>
      </c>
      <c r="CB332" s="3171">
        <v>12637</v>
      </c>
      <c r="CC332" s="3175">
        <v>48000</v>
      </c>
      <c r="CD332" s="2041">
        <f t="shared" si="99"/>
        <v>0</v>
      </c>
      <c r="CE332" s="2045">
        <f t="shared" si="100"/>
        <v>18528</v>
      </c>
      <c r="CF332" s="2042">
        <f t="shared" si="101"/>
        <v>926.40000000000009</v>
      </c>
      <c r="CG332" s="2150"/>
      <c r="CI332" s="3495"/>
      <c r="CJ332" s="3496"/>
      <c r="CK332" s="3496"/>
      <c r="CL332" s="3496"/>
      <c r="CM332" s="3496"/>
      <c r="CN332" s="3496"/>
      <c r="CO332" s="3496"/>
      <c r="CP332" s="3496"/>
      <c r="CQ332" s="2313"/>
      <c r="CR332" s="2313"/>
      <c r="CS332" s="2313"/>
      <c r="CT332" s="2313"/>
      <c r="CU332" s="2313"/>
      <c r="CV332" s="2313"/>
      <c r="CW332" s="2313"/>
      <c r="CX332" s="2689"/>
      <c r="DA332" s="2605"/>
      <c r="DB332" s="2605"/>
      <c r="DC332" s="1775"/>
      <c r="DD332" s="1775"/>
      <c r="DE332" s="1775"/>
      <c r="DF332" s="2605"/>
      <c r="DG332" s="1775"/>
      <c r="DH332" s="1775"/>
      <c r="DI332" s="1775"/>
      <c r="DJ332" s="881"/>
      <c r="DK332" s="878"/>
      <c r="DL332" s="878"/>
      <c r="DM332" s="1230"/>
      <c r="DN332" s="879"/>
      <c r="DO332" s="720"/>
    </row>
    <row r="333" spans="51:119" ht="15" thickBot="1">
      <c r="AY333" s="2047" t="s">
        <v>589</v>
      </c>
      <c r="AZ333" s="2069" t="s">
        <v>698</v>
      </c>
      <c r="BA333" s="2809">
        <v>28</v>
      </c>
      <c r="BB333" s="2071" t="s">
        <v>101</v>
      </c>
      <c r="BC333" s="2072">
        <v>43334</v>
      </c>
      <c r="BD333" s="2071">
        <v>10</v>
      </c>
      <c r="BE333" s="2039" t="s">
        <v>35</v>
      </c>
      <c r="BF333" s="2073">
        <v>278</v>
      </c>
      <c r="BG333" s="2071" t="s">
        <v>78</v>
      </c>
      <c r="BH333" s="3509">
        <v>43339</v>
      </c>
      <c r="BI333" s="2072">
        <v>43336</v>
      </c>
      <c r="BJ333" s="2071">
        <v>3168</v>
      </c>
      <c r="BK333" s="2041">
        <v>10000</v>
      </c>
      <c r="BL333" s="2041">
        <f t="shared" si="102"/>
        <v>0</v>
      </c>
      <c r="BM333" s="2045">
        <f>(BK333*BF333/1000)</f>
        <v>2780</v>
      </c>
      <c r="BN333" s="2042">
        <f t="shared" si="104"/>
        <v>139</v>
      </c>
      <c r="BO333" s="2059" t="s">
        <v>8</v>
      </c>
      <c r="BP333" s="2024"/>
      <c r="BQ333" s="2837"/>
      <c r="BR333" s="2048" t="s">
        <v>794</v>
      </c>
      <c r="BS333" s="3168">
        <v>19</v>
      </c>
      <c r="BT333" s="3169" t="s">
        <v>36</v>
      </c>
      <c r="BU333" s="3170">
        <v>43858</v>
      </c>
      <c r="BV333" s="3169">
        <v>250</v>
      </c>
      <c r="BW333" s="3171" t="s">
        <v>35</v>
      </c>
      <c r="BX333" s="3172">
        <v>292</v>
      </c>
      <c r="BY333" s="3169"/>
      <c r="BZ333" s="3554">
        <v>43881</v>
      </c>
      <c r="CA333" s="3174">
        <v>43878</v>
      </c>
      <c r="CB333" s="3171">
        <v>12637</v>
      </c>
      <c r="CC333" s="3175">
        <v>250000</v>
      </c>
      <c r="CD333" s="2041">
        <f t="shared" si="99"/>
        <v>0</v>
      </c>
      <c r="CE333" s="2045">
        <f t="shared" si="100"/>
        <v>73000</v>
      </c>
      <c r="CF333" s="2042">
        <f t="shared" si="101"/>
        <v>3650</v>
      </c>
      <c r="CG333" s="2150"/>
      <c r="CI333" s="3497"/>
      <c r="CJ333" s="3498"/>
      <c r="CK333" s="3498"/>
      <c r="CL333" s="3498"/>
      <c r="CM333" s="3498"/>
      <c r="CN333" s="3498"/>
      <c r="CO333" s="3498"/>
      <c r="CP333" s="3498"/>
      <c r="CQ333" s="2315"/>
      <c r="CR333" s="2315"/>
      <c r="CS333" s="2315"/>
      <c r="CT333" s="2315"/>
      <c r="CU333" s="2315"/>
      <c r="CV333" s="2686">
        <f>SUM(CV326:CV332)</f>
        <v>55800.550399999993</v>
      </c>
      <c r="CW333" s="2686">
        <f>SUM(CW326:CW332)</f>
        <v>2790.0275199999996</v>
      </c>
      <c r="CX333" s="3056"/>
      <c r="DA333" s="681"/>
      <c r="DB333" s="681"/>
      <c r="DC333" s="682"/>
      <c r="DD333" s="681"/>
      <c r="DE333" s="682"/>
      <c r="DF333" s="681"/>
      <c r="DG333" s="682"/>
      <c r="DH333" s="681"/>
      <c r="DI333" s="681"/>
      <c r="DJ333" s="881"/>
      <c r="DK333" s="878"/>
      <c r="DL333" s="878"/>
      <c r="DM333" s="1230"/>
      <c r="DN333" s="879"/>
      <c r="DO333" s="1497"/>
    </row>
    <row r="334" spans="51:119">
      <c r="AY334" s="2079"/>
      <c r="AZ334" s="2080"/>
      <c r="BA334" s="2080"/>
      <c r="BB334" s="2080"/>
      <c r="BC334" s="2080"/>
      <c r="BD334" s="2080"/>
      <c r="BE334" s="2080"/>
      <c r="BF334" s="2080"/>
      <c r="BG334" s="2080"/>
      <c r="BH334" s="2873"/>
      <c r="BI334" s="2091"/>
      <c r="BJ334" s="2091"/>
      <c r="BK334" s="2091"/>
      <c r="BL334" s="2091"/>
      <c r="BM334" s="2091"/>
      <c r="BN334" s="2091"/>
      <c r="BO334" s="2059"/>
      <c r="BP334" s="2024"/>
      <c r="BQ334" s="2837"/>
      <c r="BR334" s="2048" t="s">
        <v>904</v>
      </c>
      <c r="BS334" s="3168">
        <v>20</v>
      </c>
      <c r="BT334" s="3169" t="s">
        <v>36</v>
      </c>
      <c r="BU334" s="3170">
        <v>43858</v>
      </c>
      <c r="BV334" s="3169">
        <v>2</v>
      </c>
      <c r="BW334" s="3171" t="s">
        <v>35</v>
      </c>
      <c r="BX334" s="3172">
        <v>373</v>
      </c>
      <c r="BY334" s="3169"/>
      <c r="BZ334" s="3554">
        <v>43881</v>
      </c>
      <c r="CA334" s="3174">
        <v>43878</v>
      </c>
      <c r="CB334" s="3171">
        <v>12637</v>
      </c>
      <c r="CC334" s="3175">
        <v>2000</v>
      </c>
      <c r="CD334" s="2041">
        <f t="shared" si="99"/>
        <v>0</v>
      </c>
      <c r="CE334" s="2045">
        <f t="shared" si="100"/>
        <v>746</v>
      </c>
      <c r="CF334" s="2042">
        <f t="shared" si="101"/>
        <v>37.300000000000004</v>
      </c>
      <c r="CG334" s="2150"/>
      <c r="CI334" s="2246"/>
      <c r="CJ334" s="2246"/>
      <c r="CK334" s="2246"/>
      <c r="CL334" s="2246"/>
      <c r="CM334" s="2246"/>
      <c r="CN334" s="2246"/>
      <c r="CO334" s="2246"/>
      <c r="CP334" s="2246"/>
      <c r="CQ334" s="2246"/>
      <c r="CR334" s="2246"/>
      <c r="CS334" s="2246"/>
      <c r="CT334" s="2246"/>
      <c r="CU334" s="2246"/>
      <c r="CV334" s="2246"/>
      <c r="CW334" s="2246"/>
      <c r="CX334" s="2246"/>
      <c r="DA334" s="875"/>
      <c r="DB334" s="876"/>
      <c r="DC334" s="875"/>
      <c r="DD334" s="877"/>
      <c r="DE334" s="878"/>
      <c r="DF334" s="875"/>
      <c r="DG334" s="879"/>
      <c r="DH334" s="880"/>
      <c r="DI334" s="877"/>
      <c r="DJ334" s="875"/>
      <c r="DK334" s="878"/>
      <c r="DL334" s="878"/>
      <c r="DM334" s="1230"/>
      <c r="DN334" s="879"/>
      <c r="DO334" s="1497"/>
    </row>
    <row r="335" spans="51:119" ht="18.600000000000001" thickBot="1">
      <c r="AY335" s="2082"/>
      <c r="AZ335" s="2085"/>
      <c r="BA335" s="2085"/>
      <c r="BB335" s="2085"/>
      <c r="BC335" s="2085"/>
      <c r="BD335" s="2085"/>
      <c r="BE335" s="2085"/>
      <c r="BF335" s="2085"/>
      <c r="BG335" s="2085"/>
      <c r="BH335" s="2089"/>
      <c r="BI335" s="2085"/>
      <c r="BJ335" s="2086"/>
      <c r="BK335" s="2087"/>
      <c r="BL335" s="2085"/>
      <c r="BM335" s="2088">
        <f>SUM(BM322:BM334)</f>
        <v>140565</v>
      </c>
      <c r="BN335" s="2088">
        <f>(BM335*0.05)</f>
        <v>7028.25</v>
      </c>
      <c r="BO335" s="2090"/>
      <c r="BP335" s="2024"/>
      <c r="BQ335" s="2837"/>
      <c r="BR335" s="3634" t="s">
        <v>917</v>
      </c>
      <c r="BS335" s="3635">
        <v>21</v>
      </c>
      <c r="BT335" s="3636" t="s">
        <v>36</v>
      </c>
      <c r="BU335" s="3637">
        <v>43858</v>
      </c>
      <c r="BV335" s="3636">
        <v>18</v>
      </c>
      <c r="BW335" s="3638" t="s">
        <v>35</v>
      </c>
      <c r="BX335" s="3639">
        <v>230</v>
      </c>
      <c r="BY335" s="3636"/>
      <c r="BZ335" s="3640">
        <v>43881</v>
      </c>
      <c r="CA335" s="3641">
        <v>43881</v>
      </c>
      <c r="CB335" s="3638"/>
      <c r="CC335" s="3642">
        <v>18000</v>
      </c>
      <c r="CD335" s="3527">
        <f t="shared" si="99"/>
        <v>0</v>
      </c>
      <c r="CE335" s="3528">
        <f t="shared" si="100"/>
        <v>4140</v>
      </c>
      <c r="CF335" s="3524">
        <v>0</v>
      </c>
      <c r="CG335" s="3529" t="s">
        <v>88</v>
      </c>
      <c r="CI335" s="2250" t="s">
        <v>772</v>
      </c>
      <c r="CJ335" s="2246"/>
      <c r="CK335" s="2246"/>
      <c r="CL335" s="2246"/>
      <c r="CM335" s="2246"/>
      <c r="CN335" s="2246"/>
      <c r="CO335" s="2246"/>
      <c r="CP335" s="2246"/>
      <c r="CQ335" s="2246"/>
      <c r="CR335" s="2246"/>
      <c r="CS335" s="2246"/>
      <c r="CT335" s="2246"/>
      <c r="CU335" s="2246"/>
      <c r="CV335" s="2246"/>
      <c r="CW335" s="2246"/>
      <c r="CX335" s="3085"/>
      <c r="DA335" s="726"/>
      <c r="DB335" s="888"/>
      <c r="DC335" s="726"/>
      <c r="DD335" s="723"/>
      <c r="DE335" s="727"/>
      <c r="DF335" s="726"/>
      <c r="DG335" s="724"/>
      <c r="DH335" s="890"/>
      <c r="DI335" s="723"/>
      <c r="DJ335" s="896"/>
      <c r="DK335" s="727"/>
      <c r="DL335" s="727"/>
      <c r="DM335" s="725"/>
      <c r="DN335" s="724"/>
      <c r="DO335" s="1497"/>
    </row>
    <row r="336" spans="51:119">
      <c r="AY336" s="2024"/>
      <c r="AZ336" s="2024"/>
      <c r="BA336" s="2024"/>
      <c r="BB336" s="2024"/>
      <c r="BC336" s="2024"/>
      <c r="BD336" s="2024"/>
      <c r="BE336" s="2024"/>
      <c r="BF336" s="2024"/>
      <c r="BG336" s="2024"/>
      <c r="BH336" s="3602"/>
      <c r="BI336" s="2024"/>
      <c r="BJ336" s="2024"/>
      <c r="BK336" s="2024"/>
      <c r="BL336" s="2024"/>
      <c r="BM336" s="2024"/>
      <c r="BN336" s="2024"/>
      <c r="BO336" s="2024"/>
      <c r="BP336" s="2024"/>
      <c r="BQ336" s="2837"/>
      <c r="BR336" s="2048" t="s">
        <v>904</v>
      </c>
      <c r="BS336" s="3168">
        <v>22</v>
      </c>
      <c r="BT336" s="3169" t="s">
        <v>36</v>
      </c>
      <c r="BU336" s="3170">
        <v>43892</v>
      </c>
      <c r="BV336" s="3169">
        <v>2</v>
      </c>
      <c r="BW336" s="3171" t="s">
        <v>35</v>
      </c>
      <c r="BX336" s="3172">
        <v>354</v>
      </c>
      <c r="BY336" s="3169"/>
      <c r="BZ336" s="3554">
        <v>43913</v>
      </c>
      <c r="CA336" s="3174">
        <v>43910</v>
      </c>
      <c r="CB336" s="3171">
        <v>12820</v>
      </c>
      <c r="CC336" s="3175">
        <v>2000</v>
      </c>
      <c r="CD336" s="2041">
        <f t="shared" si="99"/>
        <v>0</v>
      </c>
      <c r="CE336" s="2045">
        <f t="shared" si="100"/>
        <v>708</v>
      </c>
      <c r="CF336" s="2042">
        <f t="shared" ref="CF336:CF350" si="105">(CE336*0.05)</f>
        <v>35.4</v>
      </c>
      <c r="CG336" s="2150"/>
      <c r="CI336" s="2251"/>
      <c r="CJ336" s="2252"/>
      <c r="CK336" s="2252"/>
      <c r="CL336" s="2253" t="s">
        <v>14</v>
      </c>
      <c r="CM336" s="2253" t="s">
        <v>12</v>
      </c>
      <c r="CN336" s="2253"/>
      <c r="CO336" s="2252"/>
      <c r="CP336" s="2253" t="s">
        <v>15</v>
      </c>
      <c r="CQ336" s="2253" t="s">
        <v>12</v>
      </c>
      <c r="CR336" s="2253" t="s">
        <v>12</v>
      </c>
      <c r="CS336" s="2252"/>
      <c r="CT336" s="2252"/>
      <c r="CU336" s="2252"/>
      <c r="CV336" s="2252"/>
      <c r="CW336" s="2253" t="s">
        <v>17</v>
      </c>
      <c r="CX336" s="2253"/>
      <c r="DA336" s="3973"/>
      <c r="DB336" s="3974"/>
      <c r="DC336" s="3973"/>
      <c r="DD336" s="3975"/>
      <c r="DE336" s="3976"/>
      <c r="DF336" s="3973"/>
      <c r="DG336" s="3977"/>
      <c r="DH336" s="3978"/>
      <c r="DI336" s="3975"/>
      <c r="DJ336" s="726"/>
      <c r="DK336" s="727"/>
      <c r="DL336" s="727"/>
      <c r="DM336" s="725"/>
      <c r="DN336" s="724"/>
      <c r="DO336" s="892"/>
    </row>
    <row r="337" spans="51:119" ht="18.600000000000001" thickBot="1">
      <c r="AY337" s="2028" t="s">
        <v>671</v>
      </c>
      <c r="AZ337" s="2024"/>
      <c r="BA337" s="2024"/>
      <c r="BB337" s="2024"/>
      <c r="BC337" s="2024"/>
      <c r="BD337" s="2024"/>
      <c r="BE337" s="2024"/>
      <c r="BF337" s="2024"/>
      <c r="BG337" s="2024"/>
      <c r="BH337" s="3602"/>
      <c r="BI337" s="2024"/>
      <c r="BJ337" s="2024"/>
      <c r="BK337" s="2024"/>
      <c r="BL337" s="2024"/>
      <c r="BM337" s="2024"/>
      <c r="BN337" s="2024"/>
      <c r="BO337" s="2029"/>
      <c r="BP337" s="2024"/>
      <c r="BQ337" s="2837"/>
      <c r="BR337" s="2048" t="s">
        <v>794</v>
      </c>
      <c r="BS337" s="3168">
        <v>23</v>
      </c>
      <c r="BT337" s="3169" t="s">
        <v>36</v>
      </c>
      <c r="BU337" s="3170">
        <v>43892</v>
      </c>
      <c r="BV337" s="3169">
        <v>260</v>
      </c>
      <c r="BW337" s="3171" t="s">
        <v>35</v>
      </c>
      <c r="BX337" s="3172">
        <v>292</v>
      </c>
      <c r="BY337" s="3169"/>
      <c r="BZ337" s="3554">
        <v>43913</v>
      </c>
      <c r="CA337" s="3174">
        <v>43910</v>
      </c>
      <c r="CB337" s="3171">
        <v>12820</v>
      </c>
      <c r="CC337" s="3175">
        <v>200000</v>
      </c>
      <c r="CD337" s="2041">
        <f t="shared" si="99"/>
        <v>-60000</v>
      </c>
      <c r="CE337" s="2045">
        <f t="shared" si="100"/>
        <v>58400</v>
      </c>
      <c r="CF337" s="2042">
        <f t="shared" si="105"/>
        <v>2920</v>
      </c>
      <c r="CG337" s="2150"/>
      <c r="CI337" s="2255" t="s">
        <v>3</v>
      </c>
      <c r="CJ337" s="2256" t="s">
        <v>4</v>
      </c>
      <c r="CK337" s="3947" t="s">
        <v>967</v>
      </c>
      <c r="CL337" s="2257" t="s">
        <v>19</v>
      </c>
      <c r="CM337" s="2257" t="s">
        <v>19</v>
      </c>
      <c r="CN337" s="2257" t="s">
        <v>20</v>
      </c>
      <c r="CO337" s="2257" t="s">
        <v>21</v>
      </c>
      <c r="CP337" s="2257" t="s">
        <v>22</v>
      </c>
      <c r="CQ337" s="2257" t="s">
        <v>23</v>
      </c>
      <c r="CR337" s="2257" t="s">
        <v>23</v>
      </c>
      <c r="CS337" s="2257" t="s">
        <v>24</v>
      </c>
      <c r="CT337" s="2257" t="s">
        <v>20</v>
      </c>
      <c r="CU337" s="2257" t="s">
        <v>25</v>
      </c>
      <c r="CV337" s="2257" t="s">
        <v>0</v>
      </c>
      <c r="CW337" s="2257" t="s">
        <v>11</v>
      </c>
      <c r="CX337" s="2257" t="s">
        <v>26</v>
      </c>
    </row>
    <row r="338" spans="51:119" ht="24" thickBot="1">
      <c r="AY338" s="2030"/>
      <c r="AZ338" s="3898"/>
      <c r="BA338" s="3898"/>
      <c r="BB338" s="3899" t="s">
        <v>14</v>
      </c>
      <c r="BC338" s="3899" t="s">
        <v>12</v>
      </c>
      <c r="BD338" s="3899"/>
      <c r="BE338" s="3898"/>
      <c r="BF338" s="3899" t="s">
        <v>15</v>
      </c>
      <c r="BG338" s="3899" t="s">
        <v>16</v>
      </c>
      <c r="BH338" s="3899" t="s">
        <v>12</v>
      </c>
      <c r="BI338" s="3899" t="s">
        <v>12</v>
      </c>
      <c r="BJ338" s="3898"/>
      <c r="BK338" s="3898"/>
      <c r="BL338" s="3898"/>
      <c r="BM338" s="3898"/>
      <c r="BN338" s="3899" t="s">
        <v>17</v>
      </c>
      <c r="BO338" s="3899"/>
      <c r="BP338" s="2024"/>
      <c r="BQ338" s="2837"/>
      <c r="BR338" s="2048" t="s">
        <v>794</v>
      </c>
      <c r="BS338" s="3168">
        <v>23</v>
      </c>
      <c r="BT338" s="3169" t="s">
        <v>36</v>
      </c>
      <c r="BU338" s="3170">
        <v>43892</v>
      </c>
      <c r="BV338" s="3169">
        <v>60</v>
      </c>
      <c r="BW338" s="3171" t="s">
        <v>35</v>
      </c>
      <c r="BX338" s="3172">
        <v>292</v>
      </c>
      <c r="BY338" s="3169"/>
      <c r="BZ338" s="3554">
        <v>43913</v>
      </c>
      <c r="CA338" s="3174">
        <v>43910</v>
      </c>
      <c r="CB338" s="3171">
        <v>12820</v>
      </c>
      <c r="CC338" s="3175">
        <v>60000</v>
      </c>
      <c r="CD338" s="2041">
        <f t="shared" si="99"/>
        <v>0</v>
      </c>
      <c r="CE338" s="2045">
        <f t="shared" si="100"/>
        <v>17520</v>
      </c>
      <c r="CF338" s="2042">
        <f t="shared" si="105"/>
        <v>876</v>
      </c>
      <c r="CG338" s="2150"/>
      <c r="CI338" s="2258"/>
      <c r="CJ338" s="2259"/>
      <c r="CK338" s="2259"/>
      <c r="CL338" s="2260" t="s">
        <v>3</v>
      </c>
      <c r="CM338" s="2260" t="s">
        <v>18</v>
      </c>
      <c r="CN338" s="2260"/>
      <c r="CO338" s="2259"/>
      <c r="CP338" s="2260" t="s">
        <v>21</v>
      </c>
      <c r="CQ338" s="2260" t="s">
        <v>27</v>
      </c>
      <c r="CR338" s="2260" t="s">
        <v>28</v>
      </c>
      <c r="CS338" s="2259"/>
      <c r="CT338" s="2259"/>
      <c r="CU338" s="2259"/>
      <c r="CV338" s="2259"/>
      <c r="CW338" s="2260" t="s">
        <v>30</v>
      </c>
      <c r="CX338" s="2257"/>
      <c r="DA338" s="94"/>
      <c r="DE338" s="2"/>
    </row>
    <row r="339" spans="51:119">
      <c r="AY339" s="2032" t="s">
        <v>3</v>
      </c>
      <c r="AZ339" s="3292" t="s">
        <v>4</v>
      </c>
      <c r="BA339" s="3890" t="s">
        <v>18</v>
      </c>
      <c r="BB339" s="3890" t="s">
        <v>19</v>
      </c>
      <c r="BC339" s="3890" t="s">
        <v>19</v>
      </c>
      <c r="BD339" s="3890" t="s">
        <v>20</v>
      </c>
      <c r="BE339" s="3890" t="s">
        <v>21</v>
      </c>
      <c r="BF339" s="3890" t="s">
        <v>22</v>
      </c>
      <c r="BG339" s="3890" t="s">
        <v>19</v>
      </c>
      <c r="BH339" s="3890" t="s">
        <v>23</v>
      </c>
      <c r="BI339" s="3890" t="s">
        <v>23</v>
      </c>
      <c r="BJ339" s="3890" t="s">
        <v>24</v>
      </c>
      <c r="BK339" s="3890" t="s">
        <v>20</v>
      </c>
      <c r="BL339" s="3890" t="s">
        <v>25</v>
      </c>
      <c r="BM339" s="3890" t="s">
        <v>0</v>
      </c>
      <c r="BN339" s="3890" t="s">
        <v>11</v>
      </c>
      <c r="BO339" s="3890" t="s">
        <v>26</v>
      </c>
      <c r="BP339" s="2024"/>
      <c r="BQ339" s="2837"/>
      <c r="BR339" s="2048" t="s">
        <v>891</v>
      </c>
      <c r="BS339" s="3168">
        <v>24</v>
      </c>
      <c r="BT339" s="3169" t="s">
        <v>36</v>
      </c>
      <c r="BU339" s="3170">
        <v>43892</v>
      </c>
      <c r="BV339" s="3169">
        <v>40</v>
      </c>
      <c r="BW339" s="3171" t="s">
        <v>35</v>
      </c>
      <c r="BX339" s="3172">
        <v>386</v>
      </c>
      <c r="BY339" s="3169"/>
      <c r="BZ339" s="3554">
        <v>43913</v>
      </c>
      <c r="CA339" s="3174">
        <v>43910</v>
      </c>
      <c r="CB339" s="3171">
        <v>12820</v>
      </c>
      <c r="CC339" s="3175">
        <v>32500</v>
      </c>
      <c r="CD339" s="2041">
        <f t="shared" si="99"/>
        <v>-7500</v>
      </c>
      <c r="CE339" s="2045">
        <f t="shared" si="100"/>
        <v>12545</v>
      </c>
      <c r="CF339" s="2042">
        <f t="shared" si="105"/>
        <v>627.25</v>
      </c>
      <c r="CG339" s="2150"/>
      <c r="CI339" s="2467" t="s">
        <v>726</v>
      </c>
      <c r="CJ339" s="2266" t="s">
        <v>727</v>
      </c>
      <c r="CK339" s="2438">
        <v>14</v>
      </c>
      <c r="CL339" s="2285">
        <v>87378</v>
      </c>
      <c r="CM339" s="2287">
        <v>43642</v>
      </c>
      <c r="CN339" s="2342">
        <v>2000</v>
      </c>
      <c r="CO339" s="2285" t="s">
        <v>96</v>
      </c>
      <c r="CP339" s="2280">
        <v>11.02</v>
      </c>
      <c r="CQ339" s="2344">
        <v>43696</v>
      </c>
      <c r="CR339" s="2287">
        <v>43693</v>
      </c>
      <c r="CS339" s="2345">
        <v>55802</v>
      </c>
      <c r="CT339" s="2280">
        <v>2005.94</v>
      </c>
      <c r="CU339" s="2280">
        <f>(CT339-CN339)</f>
        <v>5.9400000000000546</v>
      </c>
      <c r="CV339" s="2281">
        <f>(CT339*CP339)</f>
        <v>22105.4588</v>
      </c>
      <c r="CW339" s="2280">
        <f>(CV339*0.05)</f>
        <v>1105.2729400000001</v>
      </c>
      <c r="CX339" s="2273"/>
      <c r="DA339" s="2605"/>
      <c r="DB339" s="2605"/>
      <c r="DC339" s="1775"/>
      <c r="DD339" s="1775"/>
      <c r="DE339" s="1775"/>
      <c r="DF339" s="2605"/>
      <c r="DG339" s="1775"/>
      <c r="DH339" s="1775"/>
    </row>
    <row r="340" spans="51:119" ht="15" thickBot="1">
      <c r="AY340" s="2034"/>
      <c r="AZ340" s="3892"/>
      <c r="BA340" s="3892"/>
      <c r="BB340" s="3893" t="s">
        <v>3</v>
      </c>
      <c r="BC340" s="3893" t="s">
        <v>18</v>
      </c>
      <c r="BD340" s="3893"/>
      <c r="BE340" s="3892"/>
      <c r="BF340" s="3893" t="s">
        <v>21</v>
      </c>
      <c r="BG340" s="3893" t="s">
        <v>3</v>
      </c>
      <c r="BH340" s="3893" t="s">
        <v>27</v>
      </c>
      <c r="BI340" s="3893" t="s">
        <v>28</v>
      </c>
      <c r="BJ340" s="3892"/>
      <c r="BK340" s="3892"/>
      <c r="BL340" s="3892"/>
      <c r="BM340" s="3892"/>
      <c r="BN340" s="3893" t="s">
        <v>30</v>
      </c>
      <c r="BO340" s="3890"/>
      <c r="BP340" s="2024"/>
      <c r="BQ340" s="2837"/>
      <c r="BR340" s="2048" t="s">
        <v>891</v>
      </c>
      <c r="BS340" s="3168">
        <v>24</v>
      </c>
      <c r="BT340" s="3169" t="s">
        <v>36</v>
      </c>
      <c r="BU340" s="3170">
        <v>43892</v>
      </c>
      <c r="BV340" s="3169">
        <v>7.5</v>
      </c>
      <c r="BW340" s="3171" t="s">
        <v>35</v>
      </c>
      <c r="BX340" s="3172">
        <v>386</v>
      </c>
      <c r="BY340" s="3169"/>
      <c r="BZ340" s="3554">
        <v>43913</v>
      </c>
      <c r="CA340" s="3174">
        <v>43910</v>
      </c>
      <c r="CB340" s="3171">
        <v>12820</v>
      </c>
      <c r="CC340" s="3175">
        <v>7500</v>
      </c>
      <c r="CD340" s="2041">
        <f t="shared" si="99"/>
        <v>0</v>
      </c>
      <c r="CE340" s="2045">
        <f t="shared" si="100"/>
        <v>2895</v>
      </c>
      <c r="CF340" s="2042">
        <f t="shared" si="105"/>
        <v>144.75</v>
      </c>
      <c r="CG340" s="2150"/>
      <c r="CI340" s="2288"/>
      <c r="CJ340" s="2327"/>
      <c r="CK340" s="2290"/>
      <c r="CL340" s="2290"/>
      <c r="CM340" s="2297"/>
      <c r="CN340" s="2328"/>
      <c r="CO340" s="2328"/>
      <c r="CP340" s="2384"/>
      <c r="CQ340" s="2295"/>
      <c r="CR340" s="2297"/>
      <c r="CS340" s="2290"/>
      <c r="CT340" s="2330"/>
      <c r="CU340" s="2332"/>
      <c r="CV340" s="2333"/>
      <c r="CW340" s="2332"/>
      <c r="CX340" s="2689"/>
      <c r="DA340" s="1775"/>
      <c r="DB340" s="1775"/>
      <c r="DC340" s="1775"/>
      <c r="DD340" s="1775"/>
      <c r="DE340" s="1775"/>
      <c r="DF340" s="1775"/>
      <c r="DG340" s="1775"/>
      <c r="DH340" s="1775"/>
    </row>
    <row r="341" spans="51:119">
      <c r="AY341" s="2095" t="s">
        <v>629</v>
      </c>
      <c r="AZ341" s="2658" t="s">
        <v>699</v>
      </c>
      <c r="BA341" s="2198">
        <v>40</v>
      </c>
      <c r="BB341" s="2122">
        <v>25916</v>
      </c>
      <c r="BC341" s="2174">
        <v>43328</v>
      </c>
      <c r="BD341" s="2172">
        <v>12</v>
      </c>
      <c r="BE341" s="2122" t="s">
        <v>35</v>
      </c>
      <c r="BF341" s="2175">
        <v>183</v>
      </c>
      <c r="BG341" s="2122">
        <v>179680</v>
      </c>
      <c r="BH341" s="2200">
        <v>43357</v>
      </c>
      <c r="BI341" s="2174">
        <v>43354</v>
      </c>
      <c r="BJ341" s="2122">
        <v>10469</v>
      </c>
      <c r="BK341" s="2172">
        <v>12000</v>
      </c>
      <c r="BL341" s="2172">
        <f t="shared" ref="BL341:BL352" si="106">(BK341-BD341*1000)</f>
        <v>0</v>
      </c>
      <c r="BM341" s="2173">
        <f t="shared" ref="BM341:BM352" si="107">(BK341*BF341/1000)</f>
        <v>2196</v>
      </c>
      <c r="BN341" s="2175">
        <f t="shared" ref="BN341:BN352" si="108">(BM341*0.05)</f>
        <v>109.80000000000001</v>
      </c>
      <c r="BO341" s="2046" t="s">
        <v>8</v>
      </c>
      <c r="BP341" s="2024"/>
      <c r="BQ341" s="2837"/>
      <c r="BR341" s="2048" t="s">
        <v>794</v>
      </c>
      <c r="BS341" s="3168">
        <v>25</v>
      </c>
      <c r="BT341" s="3169" t="s">
        <v>36</v>
      </c>
      <c r="BU341" s="3170">
        <v>43913</v>
      </c>
      <c r="BV341" s="3169">
        <v>120</v>
      </c>
      <c r="BW341" s="3171" t="s">
        <v>35</v>
      </c>
      <c r="BX341" s="3172">
        <v>292</v>
      </c>
      <c r="BY341" s="3169"/>
      <c r="BZ341" s="3554">
        <v>43920</v>
      </c>
      <c r="CA341" s="3174">
        <v>43917</v>
      </c>
      <c r="CB341" s="3171">
        <v>12855</v>
      </c>
      <c r="CC341" s="3175">
        <v>166000</v>
      </c>
      <c r="CD341" s="2041">
        <f t="shared" si="99"/>
        <v>46000</v>
      </c>
      <c r="CE341" s="2045">
        <f t="shared" si="100"/>
        <v>48472</v>
      </c>
      <c r="CF341" s="2042">
        <f t="shared" si="105"/>
        <v>2423.6</v>
      </c>
      <c r="CG341" s="2150"/>
      <c r="CI341" s="2770"/>
      <c r="CJ341" s="2291"/>
      <c r="CK341" s="2752"/>
      <c r="CL341" s="2351"/>
      <c r="CM341" s="2354"/>
      <c r="CN341" s="3076"/>
      <c r="CO341" s="2351"/>
      <c r="CP341" s="2332"/>
      <c r="CQ341" s="2353"/>
      <c r="CR341" s="2354"/>
      <c r="CS341" s="2355"/>
      <c r="CT341" s="2332"/>
      <c r="CU341" s="2332"/>
      <c r="CV341" s="2333"/>
      <c r="CW341" s="2332"/>
      <c r="CX341" s="2689"/>
      <c r="DA341" s="2605"/>
      <c r="DB341" s="2605"/>
      <c r="DC341" s="1775"/>
      <c r="DD341" s="1775"/>
      <c r="DE341" s="1775"/>
      <c r="DF341" s="2605"/>
      <c r="DG341" s="1775"/>
      <c r="DH341" s="1775"/>
      <c r="DI341" s="1775"/>
      <c r="DJ341" s="2605"/>
      <c r="DK341" s="2605"/>
    </row>
    <row r="342" spans="51:119">
      <c r="AY342" s="2047" t="s">
        <v>629</v>
      </c>
      <c r="AZ342" s="2075" t="s">
        <v>436</v>
      </c>
      <c r="BA342" s="2038">
        <v>41</v>
      </c>
      <c r="BB342" s="2039">
        <v>25916</v>
      </c>
      <c r="BC342" s="2040">
        <v>43328</v>
      </c>
      <c r="BD342" s="2041">
        <v>108</v>
      </c>
      <c r="BE342" s="2039" t="s">
        <v>35</v>
      </c>
      <c r="BF342" s="2042">
        <v>275</v>
      </c>
      <c r="BG342" s="2043">
        <v>101795</v>
      </c>
      <c r="BH342" s="2044">
        <v>43357</v>
      </c>
      <c r="BI342" s="2040">
        <v>43354</v>
      </c>
      <c r="BJ342" s="2039">
        <v>10469</v>
      </c>
      <c r="BK342" s="2041">
        <v>108000</v>
      </c>
      <c r="BL342" s="2041">
        <f t="shared" si="106"/>
        <v>0</v>
      </c>
      <c r="BM342" s="2045">
        <f t="shared" si="107"/>
        <v>29700</v>
      </c>
      <c r="BN342" s="2042">
        <f t="shared" si="108"/>
        <v>1485</v>
      </c>
      <c r="BO342" s="2059" t="s">
        <v>8</v>
      </c>
      <c r="BP342" s="2024"/>
      <c r="BQ342" s="2837"/>
      <c r="BR342" s="2048" t="s">
        <v>891</v>
      </c>
      <c r="BS342" s="3168">
        <v>26</v>
      </c>
      <c r="BT342" s="3169" t="s">
        <v>36</v>
      </c>
      <c r="BU342" s="3170">
        <v>43913</v>
      </c>
      <c r="BV342" s="3169">
        <v>22.5</v>
      </c>
      <c r="BW342" s="3171" t="s">
        <v>35</v>
      </c>
      <c r="BX342" s="3172">
        <v>386</v>
      </c>
      <c r="BY342" s="3169"/>
      <c r="BZ342" s="3554">
        <v>43920</v>
      </c>
      <c r="CA342" s="3174">
        <v>43917</v>
      </c>
      <c r="CB342" s="3171">
        <v>12855</v>
      </c>
      <c r="CC342" s="3175">
        <v>26500</v>
      </c>
      <c r="CD342" s="2041">
        <f t="shared" si="99"/>
        <v>4000</v>
      </c>
      <c r="CE342" s="2045">
        <f t="shared" si="100"/>
        <v>10229</v>
      </c>
      <c r="CF342" s="2042">
        <f t="shared" si="105"/>
        <v>511.45000000000005</v>
      </c>
      <c r="CG342" s="2150"/>
      <c r="CI342" s="2288"/>
      <c r="CJ342" s="2289"/>
      <c r="CK342" s="2290"/>
      <c r="CL342" s="2291"/>
      <c r="CM342" s="2292"/>
      <c r="CN342" s="2293"/>
      <c r="CO342" s="2291"/>
      <c r="CP342" s="2294"/>
      <c r="CQ342" s="2295"/>
      <c r="CR342" s="2292"/>
      <c r="CS342" s="2290"/>
      <c r="CT342" s="2294"/>
      <c r="CU342" s="2294"/>
      <c r="CV342" s="2296"/>
      <c r="CW342" s="2294"/>
      <c r="CX342" s="2689"/>
      <c r="DA342" s="681"/>
      <c r="DB342" s="681"/>
      <c r="DC342" s="682"/>
      <c r="DD342" s="681"/>
      <c r="DE342" s="682"/>
      <c r="DF342" s="681"/>
      <c r="DG342" s="682"/>
      <c r="DH342" s="681"/>
      <c r="DI342" s="1775"/>
      <c r="DJ342" s="1775"/>
      <c r="DK342" s="1775"/>
    </row>
    <row r="343" spans="51:119">
      <c r="AY343" s="2047" t="s">
        <v>629</v>
      </c>
      <c r="AZ343" s="2037" t="s">
        <v>699</v>
      </c>
      <c r="BA343" s="2038">
        <v>42</v>
      </c>
      <c r="BB343" s="2039">
        <v>25951</v>
      </c>
      <c r="BC343" s="2040">
        <v>43328</v>
      </c>
      <c r="BD343" s="2041">
        <v>2</v>
      </c>
      <c r="BE343" s="2039" t="s">
        <v>35</v>
      </c>
      <c r="BF343" s="2042">
        <v>183</v>
      </c>
      <c r="BG343" s="2039">
        <v>179680</v>
      </c>
      <c r="BH343" s="2044">
        <v>43357</v>
      </c>
      <c r="BI343" s="2040">
        <v>43354</v>
      </c>
      <c r="BJ343" s="2039">
        <v>10470</v>
      </c>
      <c r="BK343" s="2041">
        <v>2000</v>
      </c>
      <c r="BL343" s="2041">
        <f t="shared" si="106"/>
        <v>0</v>
      </c>
      <c r="BM343" s="2045">
        <f t="shared" si="107"/>
        <v>366</v>
      </c>
      <c r="BN343" s="2042">
        <f t="shared" si="108"/>
        <v>18.3</v>
      </c>
      <c r="BO343" s="2059" t="s">
        <v>8</v>
      </c>
      <c r="BP343" s="2024"/>
      <c r="BQ343" s="2837"/>
      <c r="BR343" s="2048" t="s">
        <v>794</v>
      </c>
      <c r="BS343" s="2071">
        <v>27</v>
      </c>
      <c r="BT343" s="3169" t="s">
        <v>36</v>
      </c>
      <c r="BU343" s="2072">
        <v>43915</v>
      </c>
      <c r="BV343" s="2071">
        <v>200</v>
      </c>
      <c r="BW343" s="3171" t="s">
        <v>35</v>
      </c>
      <c r="BX343" s="3172">
        <v>292</v>
      </c>
      <c r="BY343" s="2146"/>
      <c r="BZ343" s="3509">
        <v>43934</v>
      </c>
      <c r="CA343" s="2072">
        <v>43930</v>
      </c>
      <c r="CB343" s="2071">
        <v>12927</v>
      </c>
      <c r="CC343" s="2147">
        <v>204000</v>
      </c>
      <c r="CD343" s="2071">
        <f t="shared" si="99"/>
        <v>4000</v>
      </c>
      <c r="CE343" s="2045">
        <f t="shared" si="100"/>
        <v>59568</v>
      </c>
      <c r="CF343" s="2045">
        <f t="shared" si="105"/>
        <v>2978.4</v>
      </c>
      <c r="CG343" s="2150"/>
      <c r="CI343" s="2298"/>
      <c r="CJ343" s="2299"/>
      <c r="CK343" s="2300"/>
      <c r="CL343" s="2300"/>
      <c r="CM343" s="2301"/>
      <c r="CN343" s="2300"/>
      <c r="CO343" s="2300"/>
      <c r="CP343" s="2302"/>
      <c r="CQ343" s="2303"/>
      <c r="CR343" s="2301"/>
      <c r="CS343" s="2300"/>
      <c r="CT343" s="2302"/>
      <c r="CU343" s="2304"/>
      <c r="CV343" s="2305"/>
      <c r="CW343" s="2304"/>
      <c r="CX343" s="3055"/>
      <c r="DA343" s="726"/>
      <c r="DB343" s="896"/>
      <c r="DC343" s="896"/>
      <c r="DD343" s="897"/>
      <c r="DE343" s="965"/>
      <c r="DF343" s="726"/>
      <c r="DG343" s="896"/>
      <c r="DH343" s="3702"/>
      <c r="DI343" s="1775"/>
      <c r="DJ343" s="2605"/>
      <c r="DK343" s="2605"/>
    </row>
    <row r="344" spans="51:119">
      <c r="AY344" s="2047" t="s">
        <v>629</v>
      </c>
      <c r="AZ344" s="2075" t="s">
        <v>436</v>
      </c>
      <c r="BA344" s="2038">
        <v>43</v>
      </c>
      <c r="BB344" s="2039">
        <v>25951</v>
      </c>
      <c r="BC344" s="2040">
        <v>43328</v>
      </c>
      <c r="BD344" s="2041">
        <v>36</v>
      </c>
      <c r="BE344" s="2039" t="s">
        <v>35</v>
      </c>
      <c r="BF344" s="2042">
        <v>275</v>
      </c>
      <c r="BG344" s="2043">
        <v>101795</v>
      </c>
      <c r="BH344" s="2044">
        <v>43357</v>
      </c>
      <c r="BI344" s="2040">
        <v>43354</v>
      </c>
      <c r="BJ344" s="2039">
        <v>10470</v>
      </c>
      <c r="BK344" s="2041">
        <v>36000</v>
      </c>
      <c r="BL344" s="2041">
        <f t="shared" si="106"/>
        <v>0</v>
      </c>
      <c r="BM344" s="2045">
        <f t="shared" si="107"/>
        <v>9900</v>
      </c>
      <c r="BN344" s="2042">
        <f t="shared" si="108"/>
        <v>495</v>
      </c>
      <c r="BO344" s="3040" t="s">
        <v>8</v>
      </c>
      <c r="BP344" s="2024"/>
      <c r="BQ344" s="2837"/>
      <c r="BR344" s="2048" t="s">
        <v>891</v>
      </c>
      <c r="BS344" s="2071">
        <v>28</v>
      </c>
      <c r="BT344" s="3169" t="s">
        <v>36</v>
      </c>
      <c r="BU344" s="2072">
        <v>43915</v>
      </c>
      <c r="BV344" s="2071">
        <v>25</v>
      </c>
      <c r="BW344" s="3171" t="s">
        <v>35</v>
      </c>
      <c r="BX344" s="3172">
        <v>386</v>
      </c>
      <c r="BY344" s="2146"/>
      <c r="BZ344" s="3509">
        <v>43934</v>
      </c>
      <c r="CA344" s="2072">
        <v>43930</v>
      </c>
      <c r="CB344" s="2071">
        <v>12927</v>
      </c>
      <c r="CC344" s="2147">
        <v>23000</v>
      </c>
      <c r="CD344" s="2071">
        <f t="shared" si="99"/>
        <v>-2000</v>
      </c>
      <c r="CE344" s="2045">
        <f t="shared" si="100"/>
        <v>8878</v>
      </c>
      <c r="CF344" s="2071">
        <f t="shared" si="105"/>
        <v>443.90000000000003</v>
      </c>
      <c r="CG344" s="2150"/>
      <c r="CI344" s="2307"/>
      <c r="CJ344" s="2291"/>
      <c r="CK344" s="2308"/>
      <c r="CL344" s="2291"/>
      <c r="CM344" s="2292"/>
      <c r="CN344" s="2309"/>
      <c r="CO344" s="2291"/>
      <c r="CP344" s="2294"/>
      <c r="CQ344" s="2311"/>
      <c r="CR344" s="2292"/>
      <c r="CS344" s="2291"/>
      <c r="CT344" s="2294"/>
      <c r="CU344" s="2294"/>
      <c r="CV344" s="2296"/>
      <c r="CW344" s="2294"/>
      <c r="CX344" s="2689"/>
      <c r="DA344" s="726"/>
      <c r="DB344" s="888"/>
      <c r="DC344" s="726"/>
      <c r="DD344" s="723"/>
      <c r="DE344" s="727"/>
      <c r="DF344" s="726"/>
      <c r="DG344" s="724"/>
      <c r="DH344" s="890"/>
      <c r="DI344" s="681"/>
      <c r="DJ344" s="681"/>
      <c r="DK344" s="681"/>
    </row>
    <row r="345" spans="51:119">
      <c r="AY345" s="2047" t="s">
        <v>659</v>
      </c>
      <c r="AZ345" s="2037" t="s">
        <v>690</v>
      </c>
      <c r="BA345" s="2038">
        <v>8</v>
      </c>
      <c r="BB345" s="2039" t="s">
        <v>101</v>
      </c>
      <c r="BC345" s="2040">
        <v>43346</v>
      </c>
      <c r="BD345" s="2041">
        <v>50</v>
      </c>
      <c r="BE345" s="2039" t="s">
        <v>35</v>
      </c>
      <c r="BF345" s="2042">
        <v>310</v>
      </c>
      <c r="BG345" s="2039"/>
      <c r="BH345" s="2044">
        <v>43355</v>
      </c>
      <c r="BI345" s="2040">
        <v>43354</v>
      </c>
      <c r="BJ345" s="2039">
        <v>10471</v>
      </c>
      <c r="BK345" s="2041">
        <v>50000</v>
      </c>
      <c r="BL345" s="2041">
        <f t="shared" si="106"/>
        <v>0</v>
      </c>
      <c r="BM345" s="2045">
        <f t="shared" si="107"/>
        <v>15500</v>
      </c>
      <c r="BN345" s="2042">
        <f t="shared" si="108"/>
        <v>775</v>
      </c>
      <c r="BO345" s="2059" t="s">
        <v>8</v>
      </c>
      <c r="BP345" s="2024"/>
      <c r="BQ345" s="2837"/>
      <c r="BR345" s="2048" t="s">
        <v>794</v>
      </c>
      <c r="BS345" s="2071">
        <v>29</v>
      </c>
      <c r="BT345" s="3169" t="s">
        <v>36</v>
      </c>
      <c r="BU345" s="2072">
        <v>43915</v>
      </c>
      <c r="BV345" s="2071">
        <v>170</v>
      </c>
      <c r="BW345" s="3171" t="s">
        <v>35</v>
      </c>
      <c r="BX345" s="3172">
        <v>292</v>
      </c>
      <c r="BY345" s="2146"/>
      <c r="BZ345" s="3509">
        <v>43951</v>
      </c>
      <c r="CA345" s="2072">
        <v>43941</v>
      </c>
      <c r="CB345" s="2071">
        <v>12971</v>
      </c>
      <c r="CC345" s="2147">
        <v>180000</v>
      </c>
      <c r="CD345" s="2071">
        <f t="shared" si="99"/>
        <v>10000</v>
      </c>
      <c r="CE345" s="2045">
        <f t="shared" si="100"/>
        <v>52560</v>
      </c>
      <c r="CF345" s="2045">
        <f t="shared" si="105"/>
        <v>2628</v>
      </c>
      <c r="CG345" s="2150"/>
      <c r="CI345" s="2312"/>
      <c r="CJ345" s="2313"/>
      <c r="CK345" s="2313"/>
      <c r="CL345" s="2313"/>
      <c r="CM345" s="2313"/>
      <c r="CN345" s="2313"/>
      <c r="CO345" s="2313"/>
      <c r="CP345" s="2313"/>
      <c r="CQ345" s="2313"/>
      <c r="CR345" s="2313"/>
      <c r="CS345" s="2313"/>
      <c r="CT345" s="2313"/>
      <c r="CU345" s="2313"/>
      <c r="CV345" s="2313"/>
      <c r="CW345" s="2313"/>
      <c r="CX345" s="2689"/>
      <c r="DA345" s="726"/>
      <c r="DB345" s="888"/>
      <c r="DC345" s="726"/>
      <c r="DD345" s="723"/>
      <c r="DE345" s="727"/>
      <c r="DF345" s="726"/>
      <c r="DG345" s="724"/>
      <c r="DH345" s="890"/>
      <c r="DI345" s="884"/>
      <c r="DJ345" s="881"/>
      <c r="DK345" s="1480"/>
      <c r="DL345" s="879"/>
      <c r="DM345" s="1230"/>
      <c r="DN345" s="879"/>
    </row>
    <row r="346" spans="51:119" ht="15" thickBot="1">
      <c r="AY346" s="2047" t="s">
        <v>493</v>
      </c>
      <c r="AZ346" s="2037" t="s">
        <v>436</v>
      </c>
      <c r="BA346" s="2076">
        <v>37</v>
      </c>
      <c r="BB346" s="2039">
        <v>22232</v>
      </c>
      <c r="BC346" s="2040">
        <v>43349</v>
      </c>
      <c r="BD346" s="2055">
        <v>60</v>
      </c>
      <c r="BE346" s="2052" t="s">
        <v>35</v>
      </c>
      <c r="BF346" s="2058">
        <v>275</v>
      </c>
      <c r="BG346" s="2052">
        <v>1010505</v>
      </c>
      <c r="BH346" s="2078">
        <v>43355</v>
      </c>
      <c r="BI346" s="2057">
        <v>43354</v>
      </c>
      <c r="BJ346" s="2052">
        <v>10468</v>
      </c>
      <c r="BK346" s="2055">
        <v>60000</v>
      </c>
      <c r="BL346" s="2041">
        <f t="shared" si="106"/>
        <v>0</v>
      </c>
      <c r="BM346" s="2056">
        <f t="shared" si="107"/>
        <v>16500</v>
      </c>
      <c r="BN346" s="2058">
        <f t="shared" si="108"/>
        <v>825</v>
      </c>
      <c r="BO346" s="2059" t="s">
        <v>8</v>
      </c>
      <c r="BP346" s="2024"/>
      <c r="BQ346" s="2837"/>
      <c r="BR346" s="2048" t="s">
        <v>891</v>
      </c>
      <c r="BS346" s="2071">
        <v>30</v>
      </c>
      <c r="BT346" s="3169" t="s">
        <v>36</v>
      </c>
      <c r="BU346" s="2072">
        <v>43915</v>
      </c>
      <c r="BV346" s="2071">
        <v>25</v>
      </c>
      <c r="BW346" s="3171" t="s">
        <v>35</v>
      </c>
      <c r="BX346" s="3172">
        <v>386</v>
      </c>
      <c r="BY346" s="2146"/>
      <c r="BZ346" s="3509">
        <v>43951</v>
      </c>
      <c r="CA346" s="2072">
        <v>43941</v>
      </c>
      <c r="CB346" s="2071">
        <v>12971</v>
      </c>
      <c r="CC346" s="2147">
        <v>30500</v>
      </c>
      <c r="CD346" s="2071">
        <f t="shared" si="99"/>
        <v>5500</v>
      </c>
      <c r="CE346" s="2045">
        <f t="shared" si="100"/>
        <v>11773</v>
      </c>
      <c r="CF346" s="2045">
        <f t="shared" si="105"/>
        <v>588.65</v>
      </c>
      <c r="CG346" s="2150"/>
      <c r="CI346" s="2314"/>
      <c r="CJ346" s="2315"/>
      <c r="CK346" s="2315"/>
      <c r="CL346" s="2315"/>
      <c r="CM346" s="2315"/>
      <c r="CN346" s="2315"/>
      <c r="CO346" s="2315"/>
      <c r="CP346" s="2315"/>
      <c r="CQ346" s="2315"/>
      <c r="CR346" s="2315"/>
      <c r="CS346" s="2315"/>
      <c r="CT346" s="2315"/>
      <c r="CU346" s="2315"/>
      <c r="CV346" s="2686">
        <f>SUM(CV339:CV345)</f>
        <v>22105.4588</v>
      </c>
      <c r="CW346" s="2686">
        <f>SUM(CW339:CW345)</f>
        <v>1105.2729400000001</v>
      </c>
      <c r="CX346" s="3056"/>
      <c r="DA346" s="875"/>
      <c r="DB346" s="876"/>
      <c r="DC346" s="875"/>
      <c r="DD346" s="877"/>
      <c r="DE346" s="887"/>
      <c r="DF346" s="875"/>
      <c r="DG346" s="879"/>
      <c r="DH346" s="880"/>
      <c r="DI346" s="897"/>
      <c r="DJ346" s="896"/>
      <c r="DK346" s="727"/>
      <c r="DL346" s="727"/>
      <c r="DM346" s="725"/>
      <c r="DN346" s="724"/>
      <c r="DO346" s="1497"/>
    </row>
    <row r="347" spans="51:119">
      <c r="AY347" s="2047" t="s">
        <v>589</v>
      </c>
      <c r="AZ347" s="2069" t="s">
        <v>698</v>
      </c>
      <c r="BA347" s="2809">
        <v>29</v>
      </c>
      <c r="BB347" s="2071" t="s">
        <v>101</v>
      </c>
      <c r="BC347" s="2072">
        <v>43356</v>
      </c>
      <c r="BD347" s="2071">
        <v>15</v>
      </c>
      <c r="BE347" s="2039" t="s">
        <v>35</v>
      </c>
      <c r="BF347" s="2073">
        <v>278</v>
      </c>
      <c r="BG347" s="2071" t="s">
        <v>78</v>
      </c>
      <c r="BH347" s="3509">
        <v>43361</v>
      </c>
      <c r="BI347" s="2072">
        <v>43356</v>
      </c>
      <c r="BJ347" s="2071">
        <v>10479</v>
      </c>
      <c r="BK347" s="2041">
        <v>15000</v>
      </c>
      <c r="BL347" s="2041">
        <f t="shared" si="106"/>
        <v>0</v>
      </c>
      <c r="BM347" s="2045">
        <f t="shared" si="107"/>
        <v>4170</v>
      </c>
      <c r="BN347" s="2042">
        <f t="shared" si="108"/>
        <v>208.5</v>
      </c>
      <c r="BO347" s="3040" t="s">
        <v>8</v>
      </c>
      <c r="BP347" s="2024"/>
      <c r="BQ347" s="2837"/>
      <c r="BR347" s="2048" t="s">
        <v>904</v>
      </c>
      <c r="BS347" s="2071">
        <v>31</v>
      </c>
      <c r="BT347" s="3169" t="s">
        <v>36</v>
      </c>
      <c r="BU347" s="2072">
        <v>43915</v>
      </c>
      <c r="BV347" s="2071">
        <v>3</v>
      </c>
      <c r="BW347" s="3171" t="s">
        <v>35</v>
      </c>
      <c r="BX347" s="3172">
        <v>354</v>
      </c>
      <c r="BY347" s="2146"/>
      <c r="BZ347" s="3509">
        <v>43951</v>
      </c>
      <c r="CA347" s="2072">
        <v>43941</v>
      </c>
      <c r="CB347" s="2071">
        <v>12971</v>
      </c>
      <c r="CC347" s="2147">
        <v>3000</v>
      </c>
      <c r="CD347" s="2071">
        <f t="shared" si="99"/>
        <v>0</v>
      </c>
      <c r="CE347" s="2045">
        <f t="shared" si="100"/>
        <v>1062</v>
      </c>
      <c r="CF347" s="2045">
        <f t="shared" si="105"/>
        <v>53.1</v>
      </c>
      <c r="CG347" s="2150"/>
      <c r="CI347" s="2246"/>
      <c r="CJ347" s="2246"/>
      <c r="CK347" s="2246"/>
      <c r="CL347" s="2246"/>
      <c r="CM347" s="2246"/>
      <c r="CN347" s="2246"/>
      <c r="CO347" s="2246"/>
      <c r="CP347" s="2246"/>
      <c r="CQ347" s="2246"/>
      <c r="CR347" s="2246"/>
      <c r="CS347" s="2246"/>
      <c r="CT347" s="2246"/>
      <c r="CU347" s="2246"/>
      <c r="CV347" s="2246"/>
      <c r="CW347" s="2246"/>
      <c r="CX347" s="2246"/>
      <c r="DA347" s="881"/>
      <c r="DB347" s="1480"/>
      <c r="DC347" s="896"/>
      <c r="DD347" s="884"/>
      <c r="DE347" s="881"/>
      <c r="DF347" s="726"/>
      <c r="DG347" s="879"/>
      <c r="DH347" s="769"/>
      <c r="DI347" s="723"/>
      <c r="DJ347" s="726"/>
      <c r="DK347" s="727"/>
      <c r="DL347" s="727"/>
      <c r="DM347" s="725"/>
      <c r="DN347" s="724"/>
      <c r="DO347" s="892"/>
    </row>
    <row r="348" spans="51:119" ht="18.600000000000001" thickBot="1">
      <c r="AY348" s="2047" t="s">
        <v>471</v>
      </c>
      <c r="AZ348" s="2957" t="s">
        <v>643</v>
      </c>
      <c r="BA348" s="2038">
        <v>21</v>
      </c>
      <c r="BB348" s="2039" t="s">
        <v>701</v>
      </c>
      <c r="BC348" s="2040">
        <v>43356</v>
      </c>
      <c r="BD348" s="2041">
        <v>3</v>
      </c>
      <c r="BE348" s="2039" t="s">
        <v>35</v>
      </c>
      <c r="BF348" s="2042">
        <v>350</v>
      </c>
      <c r="BG348" s="2043"/>
      <c r="BH348" s="2044">
        <v>43361</v>
      </c>
      <c r="BI348" s="2040">
        <v>43357</v>
      </c>
      <c r="BJ348" s="2039">
        <v>10484</v>
      </c>
      <c r="BK348" s="2041">
        <v>3000</v>
      </c>
      <c r="BL348" s="2041">
        <f t="shared" si="106"/>
        <v>0</v>
      </c>
      <c r="BM348" s="2045">
        <f t="shared" si="107"/>
        <v>1050</v>
      </c>
      <c r="BN348" s="2042">
        <f t="shared" si="108"/>
        <v>52.5</v>
      </c>
      <c r="BO348" s="3897" t="s">
        <v>8</v>
      </c>
      <c r="BP348" s="2024"/>
      <c r="BQ348" s="2837"/>
      <c r="BR348" s="2048" t="s">
        <v>904</v>
      </c>
      <c r="BS348" s="2071">
        <v>32</v>
      </c>
      <c r="BT348" s="3169" t="s">
        <v>36</v>
      </c>
      <c r="BU348" s="2072">
        <v>43923</v>
      </c>
      <c r="BV348" s="2071">
        <v>5</v>
      </c>
      <c r="BW348" s="3171" t="s">
        <v>35</v>
      </c>
      <c r="BX348" s="3172">
        <v>354</v>
      </c>
      <c r="BY348" s="2146"/>
      <c r="BZ348" s="3509">
        <v>43934</v>
      </c>
      <c r="CA348" s="2072">
        <v>43930</v>
      </c>
      <c r="CB348" s="2071">
        <v>12927</v>
      </c>
      <c r="CC348" s="2147">
        <v>5000</v>
      </c>
      <c r="CD348" s="2071">
        <f t="shared" si="99"/>
        <v>0</v>
      </c>
      <c r="CE348" s="2045">
        <f t="shared" si="100"/>
        <v>1770</v>
      </c>
      <c r="CF348" s="2045">
        <f t="shared" si="105"/>
        <v>88.5</v>
      </c>
      <c r="CG348" s="2150"/>
      <c r="CI348" s="2250" t="s">
        <v>773</v>
      </c>
      <c r="CJ348" s="2246"/>
      <c r="CK348" s="2246"/>
      <c r="CL348" s="2246"/>
      <c r="CM348" s="2246"/>
      <c r="CN348" s="2246"/>
      <c r="CO348" s="2246"/>
      <c r="CP348" s="2246"/>
      <c r="CQ348" s="2246"/>
      <c r="CR348" s="2246"/>
      <c r="CS348" s="2246"/>
      <c r="CT348" s="2246"/>
      <c r="CU348" s="2246"/>
      <c r="CV348" s="2246"/>
      <c r="CW348" s="2246"/>
      <c r="CX348" s="3085"/>
      <c r="DA348" s="875"/>
      <c r="DB348" s="881"/>
      <c r="DC348" s="881"/>
      <c r="DD348" s="884"/>
      <c r="DE348" s="881"/>
      <c r="DF348" s="881"/>
      <c r="DG348" s="1480"/>
      <c r="DH348" s="885"/>
      <c r="DI348" s="884"/>
      <c r="DJ348" s="881"/>
      <c r="DK348" s="1480"/>
      <c r="DL348" s="879"/>
      <c r="DM348" s="1230"/>
      <c r="DN348" s="879"/>
    </row>
    <row r="349" spans="51:119">
      <c r="AY349" s="2047" t="s">
        <v>471</v>
      </c>
      <c r="AZ349" s="2039" t="s">
        <v>436</v>
      </c>
      <c r="BA349" s="2038">
        <v>22</v>
      </c>
      <c r="BB349" s="2039" t="s">
        <v>74</v>
      </c>
      <c r="BC349" s="2040">
        <v>43356</v>
      </c>
      <c r="BD349" s="2041">
        <v>20</v>
      </c>
      <c r="BE349" s="2039" t="s">
        <v>35</v>
      </c>
      <c r="BF349" s="2042">
        <v>278</v>
      </c>
      <c r="BG349" s="2043"/>
      <c r="BH349" s="2044">
        <v>43361</v>
      </c>
      <c r="BI349" s="2040">
        <v>43357</v>
      </c>
      <c r="BJ349" s="2039">
        <v>10484</v>
      </c>
      <c r="BK349" s="2041">
        <v>20000</v>
      </c>
      <c r="BL349" s="2041">
        <f t="shared" si="106"/>
        <v>0</v>
      </c>
      <c r="BM349" s="2045">
        <f t="shared" si="107"/>
        <v>5560</v>
      </c>
      <c r="BN349" s="2042">
        <f t="shared" si="108"/>
        <v>278</v>
      </c>
      <c r="BO349" s="3897" t="s">
        <v>8</v>
      </c>
      <c r="BP349" s="2024"/>
      <c r="BQ349" s="2837"/>
      <c r="BR349" s="2048" t="s">
        <v>794</v>
      </c>
      <c r="BS349" s="2071">
        <v>33</v>
      </c>
      <c r="BT349" s="3169" t="s">
        <v>36</v>
      </c>
      <c r="BU349" s="2072">
        <v>43948</v>
      </c>
      <c r="BV349" s="2071">
        <v>200</v>
      </c>
      <c r="BW349" s="3171" t="s">
        <v>35</v>
      </c>
      <c r="BX349" s="3172">
        <v>292</v>
      </c>
      <c r="BY349" s="2146"/>
      <c r="BZ349" s="3509">
        <v>43962</v>
      </c>
      <c r="CA349" s="2072">
        <v>43960</v>
      </c>
      <c r="CB349" s="2071">
        <v>13071</v>
      </c>
      <c r="CC349" s="2147">
        <v>200000</v>
      </c>
      <c r="CD349" s="2071">
        <f>(CC349-BV349*1000)</f>
        <v>0</v>
      </c>
      <c r="CE349" s="2045">
        <f>(CC349*BX349/1000)</f>
        <v>58400</v>
      </c>
      <c r="CF349" s="2045">
        <f t="shared" si="105"/>
        <v>2920</v>
      </c>
      <c r="CG349" s="2150"/>
      <c r="CI349" s="2251"/>
      <c r="CJ349" s="2252"/>
      <c r="CK349" s="2252"/>
      <c r="CL349" s="2253" t="s">
        <v>14</v>
      </c>
      <c r="CM349" s="2253" t="s">
        <v>12</v>
      </c>
      <c r="CN349" s="2253"/>
      <c r="CO349" s="2252"/>
      <c r="CP349" s="2253" t="s">
        <v>15</v>
      </c>
      <c r="CQ349" s="2253" t="s">
        <v>12</v>
      </c>
      <c r="CR349" s="2253" t="s">
        <v>12</v>
      </c>
      <c r="CS349" s="2252"/>
      <c r="CT349" s="2252"/>
      <c r="CU349" s="2252"/>
      <c r="CV349" s="2252"/>
      <c r="CW349" s="2253" t="s">
        <v>17</v>
      </c>
      <c r="CX349" s="2253"/>
      <c r="DA349" s="726"/>
      <c r="DB349" s="896"/>
      <c r="DC349" s="896"/>
      <c r="DD349" s="897"/>
      <c r="DE349" s="896"/>
      <c r="DF349" s="896"/>
      <c r="DG349" s="898"/>
      <c r="DH349" s="899"/>
      <c r="DI349" s="897"/>
      <c r="DJ349" s="896"/>
      <c r="DK349" s="898"/>
      <c r="DL349" s="724"/>
      <c r="DM349" s="725"/>
      <c r="DN349" s="724"/>
    </row>
    <row r="350" spans="51:119">
      <c r="AY350" s="2079" t="s">
        <v>722</v>
      </c>
      <c r="AZ350" s="2069" t="s">
        <v>427</v>
      </c>
      <c r="BA350" s="2750">
        <v>3</v>
      </c>
      <c r="BB350" s="2050" t="s">
        <v>101</v>
      </c>
      <c r="BC350" s="2051">
        <v>43370</v>
      </c>
      <c r="BD350" s="2050">
        <v>3</v>
      </c>
      <c r="BE350" s="2052" t="s">
        <v>35</v>
      </c>
      <c r="BF350" s="2053">
        <v>300</v>
      </c>
      <c r="BG350" s="2050" t="s">
        <v>78</v>
      </c>
      <c r="BH350" s="3573">
        <v>43374</v>
      </c>
      <c r="BI350" s="2051">
        <v>43371</v>
      </c>
      <c r="BJ350" s="2050">
        <v>10499</v>
      </c>
      <c r="BK350" s="2055">
        <v>3000</v>
      </c>
      <c r="BL350" s="2055">
        <f t="shared" si="106"/>
        <v>0</v>
      </c>
      <c r="BM350" s="2056">
        <f t="shared" si="107"/>
        <v>900</v>
      </c>
      <c r="BN350" s="2058">
        <f t="shared" si="108"/>
        <v>45</v>
      </c>
      <c r="BO350" s="3897" t="s">
        <v>8</v>
      </c>
      <c r="BP350" s="2024"/>
      <c r="BQ350" s="2837"/>
      <c r="BR350" s="2048" t="s">
        <v>904</v>
      </c>
      <c r="BS350" s="2071">
        <v>34</v>
      </c>
      <c r="BT350" s="3169" t="s">
        <v>36</v>
      </c>
      <c r="BU350" s="2072">
        <v>43948</v>
      </c>
      <c r="BV350" s="2071">
        <v>3</v>
      </c>
      <c r="BW350" s="3171" t="s">
        <v>35</v>
      </c>
      <c r="BX350" s="3172">
        <v>354</v>
      </c>
      <c r="BY350" s="2146"/>
      <c r="BZ350" s="3509">
        <v>43962</v>
      </c>
      <c r="CA350" s="2072">
        <v>43960</v>
      </c>
      <c r="CB350" s="2071">
        <v>13071</v>
      </c>
      <c r="CC350" s="2147">
        <v>3000</v>
      </c>
      <c r="CD350" s="2071">
        <f>(CC350-BV350*1000)</f>
        <v>0</v>
      </c>
      <c r="CE350" s="2045">
        <f>(CC350*BX350/1000)</f>
        <v>1062</v>
      </c>
      <c r="CF350" s="2045">
        <f t="shared" si="105"/>
        <v>53.1</v>
      </c>
      <c r="CG350" s="2150"/>
      <c r="CI350" s="2255" t="s">
        <v>3</v>
      </c>
      <c r="CJ350" s="2256" t="s">
        <v>4</v>
      </c>
      <c r="CK350" s="3947" t="s">
        <v>967</v>
      </c>
      <c r="CL350" s="2257" t="s">
        <v>19</v>
      </c>
      <c r="CM350" s="2257" t="s">
        <v>19</v>
      </c>
      <c r="CN350" s="2257" t="s">
        <v>20</v>
      </c>
      <c r="CO350" s="2257" t="s">
        <v>21</v>
      </c>
      <c r="CP350" s="2257" t="s">
        <v>22</v>
      </c>
      <c r="CQ350" s="2257" t="s">
        <v>23</v>
      </c>
      <c r="CR350" s="2257" t="s">
        <v>23</v>
      </c>
      <c r="CS350" s="2257" t="s">
        <v>24</v>
      </c>
      <c r="CT350" s="2257" t="s">
        <v>20</v>
      </c>
      <c r="CU350" s="2257" t="s">
        <v>25</v>
      </c>
      <c r="CV350" s="2257" t="s">
        <v>0</v>
      </c>
      <c r="CW350" s="2257" t="s">
        <v>11</v>
      </c>
      <c r="CX350" s="2257" t="s">
        <v>26</v>
      </c>
      <c r="DA350" s="726"/>
      <c r="DB350" s="896"/>
      <c r="DC350" s="896"/>
      <c r="DD350" s="897"/>
      <c r="DE350" s="896"/>
      <c r="DF350" s="896"/>
      <c r="DG350" s="898"/>
      <c r="DH350" s="899"/>
      <c r="DI350" s="897"/>
      <c r="DJ350" s="896"/>
      <c r="DK350" s="898"/>
      <c r="DL350" s="724"/>
      <c r="DM350" s="725"/>
      <c r="DN350" s="724"/>
    </row>
    <row r="351" spans="51:119" ht="15" thickBot="1">
      <c r="AY351" s="2047" t="s">
        <v>589</v>
      </c>
      <c r="AZ351" s="2071" t="s">
        <v>698</v>
      </c>
      <c r="BA351" s="2809">
        <v>30</v>
      </c>
      <c r="BB351" s="2071" t="s">
        <v>101</v>
      </c>
      <c r="BC351" s="2072">
        <v>43370</v>
      </c>
      <c r="BD351" s="2071">
        <v>15</v>
      </c>
      <c r="BE351" s="2039" t="s">
        <v>35</v>
      </c>
      <c r="BF351" s="2073">
        <v>278</v>
      </c>
      <c r="BG351" s="2071" t="s">
        <v>78</v>
      </c>
      <c r="BH351" s="3509">
        <v>43374</v>
      </c>
      <c r="BI351" s="2072">
        <v>43371</v>
      </c>
      <c r="BJ351" s="2071">
        <v>10500</v>
      </c>
      <c r="BK351" s="2041">
        <v>15000</v>
      </c>
      <c r="BL351" s="2041">
        <f t="shared" si="106"/>
        <v>0</v>
      </c>
      <c r="BM351" s="2045">
        <f t="shared" si="107"/>
        <v>4170</v>
      </c>
      <c r="BN351" s="2042">
        <f t="shared" si="108"/>
        <v>208.5</v>
      </c>
      <c r="BO351" s="3040" t="s">
        <v>8</v>
      </c>
      <c r="BP351" s="2024"/>
      <c r="BQ351" s="2837"/>
      <c r="BR351" s="3914"/>
      <c r="BS351" s="2091"/>
      <c r="BT351" s="2091"/>
      <c r="BU351" s="2091"/>
      <c r="BV351" s="2091"/>
      <c r="BW351" s="2091"/>
      <c r="BX351" s="2091"/>
      <c r="BY351" s="2091"/>
      <c r="BZ351" s="2091"/>
      <c r="CA351" s="2091"/>
      <c r="CB351" s="2091"/>
      <c r="CC351" s="2091"/>
      <c r="CD351" s="2091"/>
      <c r="CE351" s="2091"/>
      <c r="CF351" s="2091"/>
      <c r="CG351" s="2150"/>
      <c r="CI351" s="2258"/>
      <c r="CJ351" s="2259"/>
      <c r="CK351" s="2259"/>
      <c r="CL351" s="2260" t="s">
        <v>3</v>
      </c>
      <c r="CM351" s="2260" t="s">
        <v>18</v>
      </c>
      <c r="CN351" s="2260"/>
      <c r="CO351" s="2259"/>
      <c r="CP351" s="2260" t="s">
        <v>21</v>
      </c>
      <c r="CQ351" s="2260" t="s">
        <v>27</v>
      </c>
      <c r="CR351" s="2260" t="s">
        <v>28</v>
      </c>
      <c r="CS351" s="2259"/>
      <c r="CT351" s="2259"/>
      <c r="CU351" s="2259"/>
      <c r="CV351" s="2259"/>
      <c r="CW351" s="2260" t="s">
        <v>30</v>
      </c>
      <c r="CX351" s="2257"/>
      <c r="DA351" s="726"/>
      <c r="DB351" s="896"/>
      <c r="DC351" s="896"/>
      <c r="DD351" s="897"/>
      <c r="DE351" s="896"/>
      <c r="DF351" s="896"/>
      <c r="DG351" s="898"/>
      <c r="DH351" s="899"/>
      <c r="DI351" s="897"/>
      <c r="DJ351" s="892"/>
      <c r="DK351" s="898"/>
      <c r="DL351" s="724"/>
      <c r="DM351" s="725"/>
      <c r="DN351" s="724"/>
    </row>
    <row r="352" spans="51:119">
      <c r="AY352" s="2079" t="s">
        <v>746</v>
      </c>
      <c r="AZ352" s="2048" t="s">
        <v>427</v>
      </c>
      <c r="BA352" s="3067">
        <v>1</v>
      </c>
      <c r="BB352" s="3068" t="s">
        <v>36</v>
      </c>
      <c r="BC352" s="3069">
        <v>43369</v>
      </c>
      <c r="BD352" s="3068">
        <v>20</v>
      </c>
      <c r="BE352" s="3070" t="s">
        <v>35</v>
      </c>
      <c r="BF352" s="3071">
        <v>280</v>
      </c>
      <c r="BG352" s="3068" t="s">
        <v>78</v>
      </c>
      <c r="BH352" s="3596">
        <v>43374</v>
      </c>
      <c r="BI352" s="3073">
        <v>43371</v>
      </c>
      <c r="BJ352" s="3070">
        <v>10502</v>
      </c>
      <c r="BK352" s="3074">
        <v>20000</v>
      </c>
      <c r="BL352" s="3074">
        <f t="shared" si="106"/>
        <v>0</v>
      </c>
      <c r="BM352" s="3075">
        <f t="shared" si="107"/>
        <v>5600</v>
      </c>
      <c r="BN352" s="3071">
        <f t="shared" si="108"/>
        <v>280</v>
      </c>
      <c r="BO352" s="3040" t="s">
        <v>8</v>
      </c>
      <c r="BP352" s="2024"/>
      <c r="BQ352" s="2837"/>
      <c r="BR352" s="3077"/>
      <c r="BS352" s="2091"/>
      <c r="BT352" s="2091"/>
      <c r="BU352" s="2091"/>
      <c r="BV352" s="2091"/>
      <c r="BW352" s="2091"/>
      <c r="BX352" s="2091"/>
      <c r="BY352" s="2091"/>
      <c r="BZ352" s="2091"/>
      <c r="CA352" s="2091"/>
      <c r="CB352" s="2091"/>
      <c r="CC352" s="2091"/>
      <c r="CD352" s="2091"/>
      <c r="CE352" s="2091"/>
      <c r="CF352" s="2091"/>
      <c r="CG352" s="2150"/>
      <c r="CI352" s="2770"/>
      <c r="CJ352" s="2762"/>
      <c r="CK352" s="2290"/>
      <c r="CL352" s="2290"/>
      <c r="CM352" s="2297"/>
      <c r="CN352" s="2328"/>
      <c r="CO352" s="2328"/>
      <c r="CP352" s="2384"/>
      <c r="CQ352" s="2295"/>
      <c r="CR352" s="2297"/>
      <c r="CS352" s="2290"/>
      <c r="CT352" s="2330"/>
      <c r="CU352" s="2332"/>
      <c r="CV352" s="2333"/>
      <c r="CW352" s="2332"/>
      <c r="CX352" s="2273"/>
      <c r="DA352" s="726"/>
      <c r="DB352" s="896"/>
      <c r="DC352" s="896"/>
      <c r="DD352" s="897"/>
      <c r="DE352" s="896"/>
      <c r="DF352" s="896"/>
      <c r="DG352" s="898"/>
      <c r="DH352" s="899"/>
      <c r="DI352" s="897"/>
      <c r="DJ352" s="892"/>
      <c r="DK352" s="898"/>
      <c r="DL352" s="724"/>
      <c r="DM352" s="725"/>
      <c r="DN352" s="724"/>
    </row>
    <row r="353" spans="51:119">
      <c r="AY353" s="2149"/>
      <c r="AZ353" s="2091"/>
      <c r="BA353" s="2091"/>
      <c r="BB353" s="2091"/>
      <c r="BC353" s="2091"/>
      <c r="BD353" s="2091"/>
      <c r="BE353" s="2091"/>
      <c r="BF353" s="2091"/>
      <c r="BG353" s="2091"/>
      <c r="BH353" s="2873"/>
      <c r="BI353" s="2091"/>
      <c r="BJ353" s="2091"/>
      <c r="BK353" s="2091"/>
      <c r="BL353" s="2091"/>
      <c r="BM353" s="2091"/>
      <c r="BN353" s="2091"/>
      <c r="BO353" s="3094"/>
      <c r="BP353" s="2024"/>
      <c r="BQ353" s="2837"/>
      <c r="BR353" s="3077"/>
      <c r="BS353" s="2091"/>
      <c r="BT353" s="2091"/>
      <c r="BU353" s="2091"/>
      <c r="BV353" s="2091"/>
      <c r="BW353" s="2091"/>
      <c r="BX353" s="2091"/>
      <c r="BY353" s="2091"/>
      <c r="BZ353" s="2091"/>
      <c r="CA353" s="2091"/>
      <c r="CB353" s="2091"/>
      <c r="CC353" s="2091"/>
      <c r="CD353" s="2091"/>
      <c r="CE353" s="2091"/>
      <c r="CF353" s="2091"/>
      <c r="CG353" s="2150"/>
      <c r="CI353" s="2288"/>
      <c r="CJ353" s="2327"/>
      <c r="CK353" s="2290"/>
      <c r="CL353" s="2290"/>
      <c r="CM353" s="2297"/>
      <c r="CN353" s="2328"/>
      <c r="CO353" s="2328"/>
      <c r="CP353" s="2384"/>
      <c r="CQ353" s="2295"/>
      <c r="CR353" s="2297"/>
      <c r="CS353" s="2290"/>
      <c r="CT353" s="2330"/>
      <c r="CU353" s="2332"/>
      <c r="CV353" s="2333"/>
      <c r="CW353" s="2332"/>
      <c r="CX353" s="2689"/>
      <c r="DA353" s="726"/>
      <c r="DB353" s="896"/>
      <c r="DC353" s="896"/>
      <c r="DD353" s="897"/>
      <c r="DE353" s="896"/>
      <c r="DF353" s="896"/>
      <c r="DG353" s="898"/>
      <c r="DH353" s="899"/>
      <c r="DI353" s="897"/>
      <c r="DJ353" s="892"/>
      <c r="DK353" s="898"/>
      <c r="DL353" s="724"/>
      <c r="DM353" s="725"/>
      <c r="DN353" s="724"/>
    </row>
    <row r="354" spans="51:119" ht="15" thickBot="1">
      <c r="AY354" s="2666"/>
      <c r="AZ354" s="2235"/>
      <c r="BA354" s="2235"/>
      <c r="BB354" s="2235"/>
      <c r="BC354" s="2235"/>
      <c r="BD354" s="2235"/>
      <c r="BE354" s="2235"/>
      <c r="BF354" s="2235"/>
      <c r="BG354" s="2235"/>
      <c r="BH354" s="2089"/>
      <c r="BI354" s="2085"/>
      <c r="BJ354" s="2086"/>
      <c r="BK354" s="2087"/>
      <c r="BL354" s="2085"/>
      <c r="BM354" s="2088">
        <f>SUM(BM341:BM353)</f>
        <v>95612</v>
      </c>
      <c r="BN354" s="2088">
        <f>SUM(BN341:BN353)</f>
        <v>4780.6000000000004</v>
      </c>
      <c r="BO354" s="2090"/>
      <c r="BP354" s="2024"/>
      <c r="BQ354" s="2837"/>
      <c r="BR354" s="3077"/>
      <c r="BS354" s="2091"/>
      <c r="BT354" s="2091"/>
      <c r="BU354" s="2091"/>
      <c r="BV354" s="2091"/>
      <c r="BW354" s="2091"/>
      <c r="BX354" s="2091"/>
      <c r="BY354" s="2091"/>
      <c r="BZ354" s="2091"/>
      <c r="CA354" s="2091"/>
      <c r="CB354" s="2091"/>
      <c r="CC354" s="2091"/>
      <c r="CD354" s="2091"/>
      <c r="CE354" s="2091"/>
      <c r="CF354" s="2091"/>
      <c r="CG354" s="2150"/>
      <c r="CI354" s="2770"/>
      <c r="CJ354" s="2291"/>
      <c r="CK354" s="2752"/>
      <c r="CL354" s="2351"/>
      <c r="CM354" s="2354"/>
      <c r="CN354" s="3076"/>
      <c r="CO354" s="2351"/>
      <c r="CP354" s="2332"/>
      <c r="CQ354" s="2353"/>
      <c r="CR354" s="2354"/>
      <c r="CS354" s="2355"/>
      <c r="CT354" s="2332"/>
      <c r="CU354" s="2332"/>
      <c r="CV354" s="2333"/>
      <c r="CW354" s="2332"/>
      <c r="CX354" s="2689"/>
      <c r="DA354" s="875"/>
      <c r="DB354" s="881"/>
      <c r="DC354" s="881"/>
      <c r="DD354" s="884"/>
      <c r="DE354" s="881"/>
      <c r="DF354" s="881"/>
      <c r="DG354" s="1480"/>
      <c r="DH354" s="885"/>
      <c r="DI354" s="884"/>
      <c r="DJ354" s="881"/>
      <c r="DK354" s="1480"/>
    </row>
    <row r="355" spans="51:119" ht="23.4">
      <c r="AY355" s="2024"/>
      <c r="AZ355" s="2024"/>
      <c r="BA355" s="2024"/>
      <c r="BB355" s="2024"/>
      <c r="BC355" s="2024"/>
      <c r="BD355" s="2024"/>
      <c r="BE355" s="2024"/>
      <c r="BF355" s="2024"/>
      <c r="BG355" s="2024"/>
      <c r="BH355" s="3602"/>
      <c r="BI355" s="2024"/>
      <c r="BJ355" s="2024"/>
      <c r="BK355" s="2024"/>
      <c r="BL355" s="2024"/>
      <c r="BM355" s="2024"/>
      <c r="BN355" s="2024"/>
      <c r="BO355" s="2024"/>
      <c r="BP355" s="2024"/>
      <c r="BQ355" s="2837"/>
      <c r="BR355" s="3077"/>
      <c r="BS355" s="2091"/>
      <c r="BT355" s="2091"/>
      <c r="BU355" s="2091"/>
      <c r="BV355" s="2091"/>
      <c r="BW355" s="2091"/>
      <c r="BX355" s="2091"/>
      <c r="BY355" s="2091"/>
      <c r="BZ355" s="2091"/>
      <c r="CA355" s="2091"/>
      <c r="CB355" s="2091"/>
      <c r="CC355" s="2091"/>
      <c r="CD355" s="2091"/>
      <c r="CE355" s="2091"/>
      <c r="CF355" s="2091"/>
      <c r="CG355" s="2150"/>
      <c r="CI355" s="2288"/>
      <c r="CJ355" s="2289"/>
      <c r="CK355" s="2290"/>
      <c r="CL355" s="2291"/>
      <c r="CM355" s="2292"/>
      <c r="CN355" s="2293"/>
      <c r="CO355" s="2291"/>
      <c r="CP355" s="2294"/>
      <c r="CQ355" s="2295"/>
      <c r="CR355" s="2292"/>
      <c r="CS355" s="2290"/>
      <c r="CT355" s="2294"/>
      <c r="CU355" s="2294"/>
      <c r="CV355" s="2296"/>
      <c r="CW355" s="2294"/>
      <c r="CX355" s="2689"/>
      <c r="DA355" s="808"/>
      <c r="DE355" s="2"/>
    </row>
    <row r="356" spans="51:119" ht="18.600000000000001" thickBot="1">
      <c r="AY356" s="2028" t="s">
        <v>672</v>
      </c>
      <c r="AZ356" s="2024"/>
      <c r="BA356" s="2024"/>
      <c r="BB356" s="2024"/>
      <c r="BC356" s="2024"/>
      <c r="BD356" s="2024"/>
      <c r="BE356" s="2024"/>
      <c r="BF356" s="2024"/>
      <c r="BG356" s="2024"/>
      <c r="BH356" s="3602"/>
      <c r="BI356" s="2024"/>
      <c r="BJ356" s="2024"/>
      <c r="BK356" s="2024"/>
      <c r="BL356" s="2024"/>
      <c r="BM356" s="2024"/>
      <c r="BN356" s="2024"/>
      <c r="BO356" s="2029"/>
      <c r="BP356" s="2024"/>
      <c r="BQ356" s="2837"/>
      <c r="BR356" s="3077"/>
      <c r="BS356" s="2091"/>
      <c r="BT356" s="2091"/>
      <c r="BU356" s="2091"/>
      <c r="BV356" s="2091"/>
      <c r="BW356" s="2091"/>
      <c r="BX356" s="2091"/>
      <c r="BY356" s="2091"/>
      <c r="BZ356" s="2091"/>
      <c r="CA356" s="2091"/>
      <c r="CB356" s="2091"/>
      <c r="CC356" s="2091"/>
      <c r="CD356" s="2091"/>
      <c r="CE356" s="2091"/>
      <c r="CF356" s="2091"/>
      <c r="CG356" s="2150"/>
      <c r="CI356" s="2298"/>
      <c r="CJ356" s="2299"/>
      <c r="CK356" s="2300"/>
      <c r="CL356" s="2300"/>
      <c r="CM356" s="2301"/>
      <c r="CN356" s="2300"/>
      <c r="CO356" s="2300"/>
      <c r="CP356" s="2302"/>
      <c r="CQ356" s="2303"/>
      <c r="CR356" s="2301"/>
      <c r="CS356" s="2300"/>
      <c r="CT356" s="2302"/>
      <c r="CU356" s="2304"/>
      <c r="CV356" s="2305"/>
      <c r="CW356" s="2304"/>
      <c r="CX356" s="3055"/>
      <c r="DA356" s="875"/>
      <c r="DB356" s="881"/>
      <c r="DC356" s="881"/>
      <c r="DD356" s="884"/>
      <c r="DE356" s="878"/>
      <c r="DF356" s="875"/>
      <c r="DG356" s="1480"/>
      <c r="DH356" s="1628"/>
      <c r="DI356" s="884"/>
      <c r="DJ356" s="881"/>
      <c r="DK356" s="887"/>
      <c r="DL356" s="879"/>
      <c r="DM356" s="1230"/>
      <c r="DN356" s="879"/>
      <c r="DO356" s="720"/>
    </row>
    <row r="357" spans="51:119">
      <c r="AY357" s="2030"/>
      <c r="AZ357" s="3898"/>
      <c r="BA357" s="3898"/>
      <c r="BB357" s="3899" t="s">
        <v>14</v>
      </c>
      <c r="BC357" s="3899" t="s">
        <v>12</v>
      </c>
      <c r="BD357" s="3899"/>
      <c r="BE357" s="3898"/>
      <c r="BF357" s="3899" t="s">
        <v>15</v>
      </c>
      <c r="BG357" s="3899" t="s">
        <v>16</v>
      </c>
      <c r="BH357" s="3899" t="s">
        <v>12</v>
      </c>
      <c r="BI357" s="3899" t="s">
        <v>12</v>
      </c>
      <c r="BJ357" s="3898"/>
      <c r="BK357" s="3898"/>
      <c r="BL357" s="3898"/>
      <c r="BM357" s="3898"/>
      <c r="BN357" s="3899" t="s">
        <v>17</v>
      </c>
      <c r="BO357" s="3899"/>
      <c r="BP357" s="2024"/>
      <c r="BQ357" s="2837"/>
      <c r="BR357" s="3077"/>
      <c r="BS357" s="2091"/>
      <c r="BT357" s="2091"/>
      <c r="BU357" s="2091"/>
      <c r="BV357" s="2091"/>
      <c r="BW357" s="2091"/>
      <c r="BX357" s="2091"/>
      <c r="BY357" s="2091"/>
      <c r="BZ357" s="2091"/>
      <c r="CA357" s="2091"/>
      <c r="CB357" s="2091"/>
      <c r="CC357" s="2091"/>
      <c r="CD357" s="2091"/>
      <c r="CE357" s="2091"/>
      <c r="CF357" s="2091"/>
      <c r="CG357" s="2150"/>
      <c r="CI357" s="2307"/>
      <c r="CJ357" s="2291"/>
      <c r="CK357" s="2308"/>
      <c r="CL357" s="2291"/>
      <c r="CM357" s="2292"/>
      <c r="CN357" s="2309"/>
      <c r="CO357" s="2291"/>
      <c r="CP357" s="2294"/>
      <c r="CQ357" s="2311"/>
      <c r="CR357" s="2292"/>
      <c r="CS357" s="2291"/>
      <c r="CT357" s="2294"/>
      <c r="CU357" s="2294"/>
      <c r="CV357" s="2296"/>
      <c r="CW357" s="2294"/>
      <c r="CX357" s="2689"/>
      <c r="DA357" s="875"/>
      <c r="DB357" s="881"/>
      <c r="DC357" s="881"/>
      <c r="DD357" s="884"/>
      <c r="DE357" s="881"/>
      <c r="DF357" s="881"/>
      <c r="DG357" s="1480"/>
      <c r="DH357" s="885"/>
      <c r="DI357" s="884"/>
      <c r="DJ357" s="881"/>
      <c r="DK357" s="3466"/>
      <c r="DL357" s="879"/>
      <c r="DM357" s="1230"/>
      <c r="DN357" s="879"/>
      <c r="DO357" s="720"/>
    </row>
    <row r="358" spans="51:119">
      <c r="AY358" s="2032" t="s">
        <v>3</v>
      </c>
      <c r="AZ358" s="3292" t="s">
        <v>4</v>
      </c>
      <c r="BA358" s="3890" t="s">
        <v>18</v>
      </c>
      <c r="BB358" s="3890" t="s">
        <v>19</v>
      </c>
      <c r="BC358" s="3890" t="s">
        <v>19</v>
      </c>
      <c r="BD358" s="3890" t="s">
        <v>20</v>
      </c>
      <c r="BE358" s="3890" t="s">
        <v>21</v>
      </c>
      <c r="BF358" s="3890" t="s">
        <v>22</v>
      </c>
      <c r="BG358" s="3890" t="s">
        <v>19</v>
      </c>
      <c r="BH358" s="3890" t="s">
        <v>23</v>
      </c>
      <c r="BI358" s="3890" t="s">
        <v>23</v>
      </c>
      <c r="BJ358" s="3890" t="s">
        <v>24</v>
      </c>
      <c r="BK358" s="3890" t="s">
        <v>20</v>
      </c>
      <c r="BL358" s="3890" t="s">
        <v>25</v>
      </c>
      <c r="BM358" s="3890" t="s">
        <v>0</v>
      </c>
      <c r="BN358" s="3890" t="s">
        <v>11</v>
      </c>
      <c r="BO358" s="3890" t="s">
        <v>26</v>
      </c>
      <c r="BP358" s="2024"/>
      <c r="BQ358" s="2837"/>
      <c r="BR358" s="3914"/>
      <c r="BS358" s="2091"/>
      <c r="BT358" s="2091"/>
      <c r="BU358" s="2091"/>
      <c r="BV358" s="2091"/>
      <c r="BW358" s="2091"/>
      <c r="BX358" s="2091"/>
      <c r="BY358" s="2091"/>
      <c r="BZ358" s="2091"/>
      <c r="CA358" s="2091"/>
      <c r="CB358" s="2091"/>
      <c r="CC358" s="2091"/>
      <c r="CD358" s="2091"/>
      <c r="CE358" s="2091"/>
      <c r="CF358" s="2091"/>
      <c r="CG358" s="2150"/>
      <c r="CI358" s="2312"/>
      <c r="CJ358" s="2313"/>
      <c r="CK358" s="2313"/>
      <c r="CL358" s="2313"/>
      <c r="CM358" s="2313"/>
      <c r="CN358" s="2313"/>
      <c r="CO358" s="2313"/>
      <c r="CP358" s="2313"/>
      <c r="CQ358" s="2313"/>
      <c r="CR358" s="2313"/>
      <c r="CS358" s="2313"/>
      <c r="CT358" s="2313"/>
      <c r="CU358" s="2313"/>
      <c r="CV358" s="2313"/>
      <c r="CW358" s="2313"/>
      <c r="CX358" s="2689"/>
      <c r="DA358" s="726"/>
      <c r="DB358" s="896"/>
      <c r="DC358" s="896"/>
      <c r="DD358" s="897"/>
      <c r="DE358" s="896"/>
      <c r="DF358" s="896"/>
      <c r="DG358" s="898"/>
      <c r="DH358" s="899"/>
      <c r="DI358" s="897"/>
      <c r="DJ358" s="892"/>
      <c r="DK358" s="898"/>
    </row>
    <row r="359" spans="51:119" ht="24" thickBot="1">
      <c r="AY359" s="2034"/>
      <c r="AZ359" s="3892"/>
      <c r="BA359" s="3892"/>
      <c r="BB359" s="3893" t="s">
        <v>3</v>
      </c>
      <c r="BC359" s="3893" t="s">
        <v>18</v>
      </c>
      <c r="BD359" s="3893"/>
      <c r="BE359" s="3892"/>
      <c r="BF359" s="3893" t="s">
        <v>21</v>
      </c>
      <c r="BG359" s="3893" t="s">
        <v>3</v>
      </c>
      <c r="BH359" s="3893" t="s">
        <v>27</v>
      </c>
      <c r="BI359" s="3893" t="s">
        <v>28</v>
      </c>
      <c r="BJ359" s="3892"/>
      <c r="BK359" s="3892"/>
      <c r="BL359" s="3892"/>
      <c r="BM359" s="3892"/>
      <c r="BN359" s="3893" t="s">
        <v>30</v>
      </c>
      <c r="BO359" s="3890"/>
      <c r="BP359" s="2024"/>
      <c r="BQ359" s="2837"/>
      <c r="BR359" s="3077"/>
      <c r="BS359" s="2091"/>
      <c r="BT359" s="2091"/>
      <c r="BU359" s="2091"/>
      <c r="BV359" s="2091"/>
      <c r="BW359" s="2091"/>
      <c r="BX359" s="2091"/>
      <c r="BY359" s="2091"/>
      <c r="BZ359" s="2091"/>
      <c r="CA359" s="2091"/>
      <c r="CB359" s="2091"/>
      <c r="CC359" s="2091"/>
      <c r="CD359" s="2091"/>
      <c r="CE359" s="2091"/>
      <c r="CF359" s="2091"/>
      <c r="CG359" s="2150"/>
      <c r="CI359" s="2314"/>
      <c r="CJ359" s="2315"/>
      <c r="CK359" s="2315"/>
      <c r="CL359" s="2315"/>
      <c r="CM359" s="2315"/>
      <c r="CN359" s="2315"/>
      <c r="CO359" s="2315"/>
      <c r="CP359" s="2315"/>
      <c r="CQ359" s="2315"/>
      <c r="CR359" s="2315"/>
      <c r="CS359" s="2315"/>
      <c r="CT359" s="2315"/>
      <c r="CU359" s="2315"/>
      <c r="CV359" s="2686">
        <f>SUM(CV352:CV358)</f>
        <v>0</v>
      </c>
      <c r="CW359" s="2686">
        <f>SUM(CW352:CW358)</f>
        <v>0</v>
      </c>
      <c r="CX359" s="3056"/>
      <c r="DA359" s="2387" t="s">
        <v>653</v>
      </c>
      <c r="DB359" s="2246" t="s">
        <v>654</v>
      </c>
      <c r="DC359" s="2246"/>
      <c r="DD359" s="2246"/>
      <c r="DE359" s="2361"/>
      <c r="DF359" s="2246"/>
      <c r="DG359" s="2434" t="s">
        <v>78</v>
      </c>
      <c r="DH359" s="2246" t="s">
        <v>78</v>
      </c>
      <c r="DI359" s="2246"/>
      <c r="DJ359" s="2246"/>
      <c r="DK359" s="2246"/>
      <c r="DL359" s="2246" t="s">
        <v>78</v>
      </c>
      <c r="DM359" s="2246"/>
      <c r="DN359" s="2246"/>
      <c r="DO359" s="2246"/>
    </row>
    <row r="360" spans="51:119">
      <c r="AY360" s="2036" t="s">
        <v>493</v>
      </c>
      <c r="AZ360" s="2037" t="s">
        <v>436</v>
      </c>
      <c r="BA360" s="2076">
        <v>38</v>
      </c>
      <c r="BB360" s="2039">
        <v>22405</v>
      </c>
      <c r="BC360" s="2040">
        <v>43361</v>
      </c>
      <c r="BD360" s="2055">
        <v>100</v>
      </c>
      <c r="BE360" s="2052" t="s">
        <v>35</v>
      </c>
      <c r="BF360" s="2058">
        <v>275</v>
      </c>
      <c r="BG360" s="2052">
        <v>1010505</v>
      </c>
      <c r="BH360" s="2078">
        <v>43374</v>
      </c>
      <c r="BI360" s="2057">
        <v>43375</v>
      </c>
      <c r="BJ360" s="2052">
        <v>10514</v>
      </c>
      <c r="BK360" s="2055">
        <v>100000</v>
      </c>
      <c r="BL360" s="2041">
        <f t="shared" ref="BL360:BL365" si="109">(BK360-BD360*1000)</f>
        <v>0</v>
      </c>
      <c r="BM360" s="2056">
        <f t="shared" ref="BM360:BM365" si="110">(BK360*BF360/1000)</f>
        <v>27500</v>
      </c>
      <c r="BN360" s="2058">
        <f t="shared" ref="BN360:BN367" si="111">(BM360*0.05)</f>
        <v>1375</v>
      </c>
      <c r="BO360" s="3041" t="s">
        <v>8</v>
      </c>
      <c r="BP360" s="2024"/>
      <c r="BQ360" s="2837"/>
      <c r="BR360" s="2024"/>
      <c r="BS360" s="2091"/>
      <c r="BT360" s="2091"/>
      <c r="BU360" s="2091"/>
      <c r="BV360" s="2091"/>
      <c r="BW360" s="2091"/>
      <c r="BX360" s="2091"/>
      <c r="BY360" s="2091"/>
      <c r="BZ360" s="2091"/>
      <c r="CA360" s="2091"/>
      <c r="CB360" s="2091"/>
      <c r="CC360" s="2091"/>
      <c r="CD360" s="2091"/>
      <c r="CE360" s="2091"/>
      <c r="CF360" s="2091"/>
      <c r="CG360" s="2150"/>
      <c r="CI360" s="2246"/>
      <c r="CJ360" s="2246"/>
      <c r="CK360" s="2246"/>
      <c r="CL360" s="2246"/>
      <c r="CM360" s="2246"/>
      <c r="CN360" s="2246"/>
      <c r="CO360" s="2246"/>
      <c r="CP360" s="2246"/>
      <c r="CQ360" s="2246"/>
      <c r="CR360" s="2246"/>
      <c r="CS360" s="2246"/>
      <c r="CT360" s="2246"/>
      <c r="CU360" s="2246"/>
      <c r="CV360" s="2246"/>
      <c r="CW360" s="2246"/>
      <c r="CX360" s="2246"/>
      <c r="DA360" s="2362"/>
      <c r="DB360" s="2363"/>
      <c r="DC360" s="2364" t="s">
        <v>14</v>
      </c>
      <c r="DD360" s="2364" t="s">
        <v>12</v>
      </c>
      <c r="DE360" s="2364"/>
      <c r="DF360" s="2365"/>
      <c r="DG360" s="2433" t="s">
        <v>518</v>
      </c>
      <c r="DH360" s="2364" t="s">
        <v>12</v>
      </c>
      <c r="DI360" s="2364" t="s">
        <v>12</v>
      </c>
      <c r="DJ360" s="2365"/>
      <c r="DK360" s="2365"/>
      <c r="DL360" s="2365"/>
      <c r="DM360" s="2365"/>
      <c r="DN360" s="2426" t="s">
        <v>17</v>
      </c>
      <c r="DO360" s="2366"/>
    </row>
    <row r="361" spans="51:119" ht="18.600000000000001" thickBot="1">
      <c r="AY361" s="2047" t="s">
        <v>493</v>
      </c>
      <c r="AZ361" s="2037" t="s">
        <v>495</v>
      </c>
      <c r="BA361" s="2071">
        <v>39</v>
      </c>
      <c r="BB361" s="2071">
        <v>22405</v>
      </c>
      <c r="BC361" s="2072">
        <v>43361</v>
      </c>
      <c r="BD361" s="3093">
        <v>42.5</v>
      </c>
      <c r="BE361" s="2039" t="s">
        <v>35</v>
      </c>
      <c r="BF361" s="2042">
        <v>424</v>
      </c>
      <c r="BG361" s="2039">
        <v>1010506</v>
      </c>
      <c r="BH361" s="2044">
        <v>43374</v>
      </c>
      <c r="BI361" s="2057">
        <v>43375</v>
      </c>
      <c r="BJ361" s="2039">
        <v>10514</v>
      </c>
      <c r="BK361" s="2041">
        <v>42500</v>
      </c>
      <c r="BL361" s="2041">
        <f t="shared" si="109"/>
        <v>0</v>
      </c>
      <c r="BM361" s="2045">
        <f t="shared" si="110"/>
        <v>18020</v>
      </c>
      <c r="BN361" s="2042">
        <f t="shared" si="111"/>
        <v>901</v>
      </c>
      <c r="BO361" s="3040" t="s">
        <v>8</v>
      </c>
      <c r="BP361" s="2024"/>
      <c r="BQ361" s="2942"/>
      <c r="BR361" s="3179"/>
      <c r="BS361" s="3180"/>
      <c r="BT361" s="2669"/>
      <c r="BU361" s="2230"/>
      <c r="BV361" s="3181"/>
      <c r="BW361" s="3181"/>
      <c r="BX361" s="3182"/>
      <c r="BY361" s="3181"/>
      <c r="BZ361" s="3658"/>
      <c r="CA361" s="3183"/>
      <c r="CB361" s="3181"/>
      <c r="CC361" s="2670"/>
      <c r="CD361" s="2670"/>
      <c r="CE361" s="3184"/>
      <c r="CF361" s="2183"/>
      <c r="CG361" s="3257" t="s">
        <v>816</v>
      </c>
      <c r="CI361" s="2250" t="s">
        <v>774</v>
      </c>
      <c r="CJ361" s="2246"/>
      <c r="CK361" s="2246"/>
      <c r="CL361" s="2246"/>
      <c r="CM361" s="2246"/>
      <c r="CN361" s="2246"/>
      <c r="CO361" s="2246"/>
      <c r="CP361" s="2246"/>
      <c r="CQ361" s="2246"/>
      <c r="CR361" s="2246"/>
      <c r="CS361" s="2246"/>
      <c r="CT361" s="2246"/>
      <c r="CU361" s="2246"/>
      <c r="CV361" s="2246"/>
      <c r="CW361" s="2246"/>
      <c r="CX361" s="3085"/>
      <c r="DA361" s="2367" t="s">
        <v>4</v>
      </c>
      <c r="DB361" s="2368" t="s">
        <v>18</v>
      </c>
      <c r="DC361" s="2256" t="s">
        <v>19</v>
      </c>
      <c r="DD361" s="2256" t="s">
        <v>19</v>
      </c>
      <c r="DE361" s="2256" t="s">
        <v>20</v>
      </c>
      <c r="DF361" s="2256" t="s">
        <v>21</v>
      </c>
      <c r="DG361" s="2256" t="s">
        <v>22</v>
      </c>
      <c r="DH361" s="2256" t="s">
        <v>23</v>
      </c>
      <c r="DI361" s="2256" t="s">
        <v>23</v>
      </c>
      <c r="DJ361" s="2256" t="s">
        <v>24</v>
      </c>
      <c r="DK361" s="2256" t="s">
        <v>20</v>
      </c>
      <c r="DL361" s="2256" t="s">
        <v>25</v>
      </c>
      <c r="DM361" s="2256" t="s">
        <v>0</v>
      </c>
      <c r="DN361" s="2427" t="s">
        <v>11</v>
      </c>
      <c r="DO361" s="2369" t="s">
        <v>26</v>
      </c>
    </row>
    <row r="362" spans="51:119">
      <c r="AY362" s="2047" t="s">
        <v>629</v>
      </c>
      <c r="AZ362" s="2075" t="s">
        <v>436</v>
      </c>
      <c r="BA362" s="2038">
        <v>44</v>
      </c>
      <c r="BB362" s="2039">
        <v>27139</v>
      </c>
      <c r="BC362" s="2040">
        <v>43368</v>
      </c>
      <c r="BD362" s="2041">
        <v>156</v>
      </c>
      <c r="BE362" s="2039" t="s">
        <v>35</v>
      </c>
      <c r="BF362" s="2042">
        <v>275</v>
      </c>
      <c r="BG362" s="2043">
        <v>101795</v>
      </c>
      <c r="BH362" s="2044">
        <v>43374</v>
      </c>
      <c r="BI362" s="2040">
        <v>43375</v>
      </c>
      <c r="BJ362" s="2039">
        <v>10515</v>
      </c>
      <c r="BK362" s="2041">
        <v>140000</v>
      </c>
      <c r="BL362" s="2041">
        <f t="shared" si="109"/>
        <v>-16000</v>
      </c>
      <c r="BM362" s="2045">
        <f t="shared" si="110"/>
        <v>38500</v>
      </c>
      <c r="BN362" s="2042">
        <f t="shared" si="111"/>
        <v>1925</v>
      </c>
      <c r="BO362" s="3040" t="s">
        <v>8</v>
      </c>
      <c r="BP362" s="2024"/>
      <c r="BQ362" s="2024"/>
      <c r="BR362" s="2024"/>
      <c r="BS362" s="2024"/>
      <c r="BT362" s="2024"/>
      <c r="BU362" s="2024"/>
      <c r="BV362" s="2024"/>
      <c r="BW362" s="2024"/>
      <c r="BX362" s="2024"/>
      <c r="BY362" s="2024"/>
      <c r="BZ362" s="2024"/>
      <c r="CA362" s="2024"/>
      <c r="CB362" s="2024"/>
      <c r="CC362" s="2024"/>
      <c r="CD362" s="2024"/>
      <c r="CE362" s="2024"/>
      <c r="CF362" s="2024"/>
      <c r="CG362" s="2024"/>
      <c r="CI362" s="2251"/>
      <c r="CJ362" s="2252"/>
      <c r="CK362" s="2252"/>
      <c r="CL362" s="2253" t="s">
        <v>14</v>
      </c>
      <c r="CM362" s="2253" t="s">
        <v>12</v>
      </c>
      <c r="CN362" s="2253"/>
      <c r="CO362" s="2252"/>
      <c r="CP362" s="2253" t="s">
        <v>15</v>
      </c>
      <c r="CQ362" s="2253" t="s">
        <v>12</v>
      </c>
      <c r="CR362" s="2253" t="s">
        <v>12</v>
      </c>
      <c r="CS362" s="2252"/>
      <c r="CT362" s="2252"/>
      <c r="CU362" s="2252"/>
      <c r="CV362" s="2252"/>
      <c r="CW362" s="2253" t="s">
        <v>17</v>
      </c>
      <c r="CX362" s="2253"/>
      <c r="DA362" s="2370"/>
      <c r="DB362" s="2371"/>
      <c r="DC362" s="2256" t="s">
        <v>3</v>
      </c>
      <c r="DD362" s="2256" t="s">
        <v>18</v>
      </c>
      <c r="DE362" s="2256"/>
      <c r="DF362" s="2372"/>
      <c r="DG362" s="2256" t="s">
        <v>21</v>
      </c>
      <c r="DH362" s="2256" t="s">
        <v>27</v>
      </c>
      <c r="DI362" s="2256" t="s">
        <v>28</v>
      </c>
      <c r="DJ362" s="2372"/>
      <c r="DK362" s="2372"/>
      <c r="DL362" s="2372"/>
      <c r="DM362" s="2372"/>
      <c r="DN362" s="2427" t="s">
        <v>30</v>
      </c>
      <c r="DO362" s="2369"/>
    </row>
    <row r="363" spans="51:119" ht="24" thickBot="1">
      <c r="AY363" s="2047" t="s">
        <v>629</v>
      </c>
      <c r="AZ363" s="2075" t="s">
        <v>436</v>
      </c>
      <c r="BA363" s="2038">
        <v>44</v>
      </c>
      <c r="BB363" s="2039">
        <v>27139</v>
      </c>
      <c r="BC363" s="2040">
        <v>43368</v>
      </c>
      <c r="BD363" s="2041">
        <v>16</v>
      </c>
      <c r="BE363" s="2039" t="s">
        <v>35</v>
      </c>
      <c r="BF363" s="2042">
        <v>275</v>
      </c>
      <c r="BG363" s="2043">
        <v>101795</v>
      </c>
      <c r="BH363" s="2044">
        <v>43374</v>
      </c>
      <c r="BI363" s="2040">
        <v>43389</v>
      </c>
      <c r="BJ363" s="2039">
        <v>10540</v>
      </c>
      <c r="BK363" s="2041">
        <v>16000</v>
      </c>
      <c r="BL363" s="2041">
        <f t="shared" si="109"/>
        <v>0</v>
      </c>
      <c r="BM363" s="2045">
        <f t="shared" si="110"/>
        <v>4400</v>
      </c>
      <c r="BN363" s="2042">
        <f t="shared" si="111"/>
        <v>220</v>
      </c>
      <c r="BO363" s="2059" t="s">
        <v>8</v>
      </c>
      <c r="BP363" s="2024"/>
      <c r="BQ363" s="2024"/>
      <c r="BR363" s="2153" t="s">
        <v>746</v>
      </c>
      <c r="BS363" s="2024" t="s">
        <v>747</v>
      </c>
      <c r="BT363" s="2024"/>
      <c r="BU363" s="2024" t="s">
        <v>748</v>
      </c>
      <c r="BV363" s="2154"/>
      <c r="BW363" s="2024"/>
      <c r="BX363" s="2024"/>
      <c r="BY363" s="2024"/>
      <c r="BZ363" s="2024"/>
      <c r="CA363" s="2024"/>
      <c r="CB363" s="2024"/>
      <c r="CC363" s="2024"/>
      <c r="CD363" s="2024"/>
      <c r="CE363" s="2024"/>
      <c r="CF363" s="2024"/>
      <c r="CG363" s="2024"/>
      <c r="CI363" s="2255" t="s">
        <v>3</v>
      </c>
      <c r="CJ363" s="2256" t="s">
        <v>4</v>
      </c>
      <c r="CK363" s="3947" t="s">
        <v>967</v>
      </c>
      <c r="CL363" s="2257" t="s">
        <v>19</v>
      </c>
      <c r="CM363" s="2257" t="s">
        <v>19</v>
      </c>
      <c r="CN363" s="2257" t="s">
        <v>20</v>
      </c>
      <c r="CO363" s="2257" t="s">
        <v>21</v>
      </c>
      <c r="CP363" s="2257" t="s">
        <v>22</v>
      </c>
      <c r="CQ363" s="2257" t="s">
        <v>23</v>
      </c>
      <c r="CR363" s="2257" t="s">
        <v>23</v>
      </c>
      <c r="CS363" s="2257" t="s">
        <v>24</v>
      </c>
      <c r="CT363" s="2257" t="s">
        <v>20</v>
      </c>
      <c r="CU363" s="2257" t="s">
        <v>25</v>
      </c>
      <c r="CV363" s="2257" t="s">
        <v>0</v>
      </c>
      <c r="CW363" s="2257" t="s">
        <v>11</v>
      </c>
      <c r="CX363" s="2257" t="s">
        <v>26</v>
      </c>
      <c r="DA363" s="2373"/>
      <c r="DB363" s="2374"/>
      <c r="DC363" s="2375"/>
      <c r="DD363" s="2376"/>
      <c r="DE363" s="2375"/>
      <c r="DF363" s="2376"/>
      <c r="DG363" s="2375"/>
      <c r="DH363" s="2376"/>
      <c r="DI363" s="2376"/>
      <c r="DJ363" s="2376"/>
      <c r="DK363" s="2376"/>
      <c r="DL363" s="2376"/>
      <c r="DM363" s="2376"/>
      <c r="DN363" s="2376"/>
      <c r="DO363" s="2377"/>
    </row>
    <row r="364" spans="51:119" ht="15" thickBot="1">
      <c r="AY364" s="2047" t="s">
        <v>629</v>
      </c>
      <c r="AZ364" s="2037" t="s">
        <v>699</v>
      </c>
      <c r="BA364" s="2038">
        <v>45</v>
      </c>
      <c r="BB364" s="2039">
        <v>27139</v>
      </c>
      <c r="BC364" s="2040">
        <v>43368</v>
      </c>
      <c r="BD364" s="2041">
        <v>15</v>
      </c>
      <c r="BE364" s="2039" t="s">
        <v>35</v>
      </c>
      <c r="BF364" s="2042">
        <v>183</v>
      </c>
      <c r="BG364" s="2039">
        <v>179680</v>
      </c>
      <c r="BH364" s="2044">
        <v>43374</v>
      </c>
      <c r="BI364" s="2040">
        <v>43375</v>
      </c>
      <c r="BJ364" s="2039">
        <v>10515</v>
      </c>
      <c r="BK364" s="2041">
        <v>15000</v>
      </c>
      <c r="BL364" s="2041">
        <f t="shared" si="109"/>
        <v>0</v>
      </c>
      <c r="BM364" s="2045">
        <f t="shared" si="110"/>
        <v>2745</v>
      </c>
      <c r="BN364" s="2042">
        <f t="shared" si="111"/>
        <v>137.25</v>
      </c>
      <c r="BO364" s="2059" t="s">
        <v>8</v>
      </c>
      <c r="BP364" s="2024"/>
      <c r="BQ364" s="2021"/>
      <c r="BR364" s="3284"/>
      <c r="BS364" s="3285"/>
      <c r="BT364" s="3286" t="s">
        <v>14</v>
      </c>
      <c r="BU364" s="3286" t="s">
        <v>12</v>
      </c>
      <c r="BV364" s="3286"/>
      <c r="BW364" s="3287"/>
      <c r="BX364" s="3286" t="s">
        <v>15</v>
      </c>
      <c r="BY364" s="3286" t="s">
        <v>16</v>
      </c>
      <c r="BZ364" s="3286" t="s">
        <v>12</v>
      </c>
      <c r="CA364" s="3286" t="s">
        <v>12</v>
      </c>
      <c r="CB364" s="3287"/>
      <c r="CC364" s="3287"/>
      <c r="CD364" s="3287"/>
      <c r="CE364" s="3287"/>
      <c r="CF364" s="3288" t="s">
        <v>17</v>
      </c>
      <c r="CG364" s="3289"/>
      <c r="CI364" s="2258"/>
      <c r="CJ364" s="2259"/>
      <c r="CK364" s="2259"/>
      <c r="CL364" s="2260" t="s">
        <v>3</v>
      </c>
      <c r="CM364" s="2260" t="s">
        <v>18</v>
      </c>
      <c r="CN364" s="2260"/>
      <c r="CO364" s="2259"/>
      <c r="CP364" s="2260" t="s">
        <v>21</v>
      </c>
      <c r="CQ364" s="2260" t="s">
        <v>27</v>
      </c>
      <c r="CR364" s="2260" t="s">
        <v>28</v>
      </c>
      <c r="CS364" s="2259"/>
      <c r="CT364" s="2259"/>
      <c r="CU364" s="2259"/>
      <c r="CV364" s="2259"/>
      <c r="CW364" s="2260" t="s">
        <v>30</v>
      </c>
      <c r="CX364" s="2257"/>
      <c r="DA364" s="2381" t="s">
        <v>655</v>
      </c>
      <c r="DB364" s="2328">
        <v>1</v>
      </c>
      <c r="DC364" s="2328" t="s">
        <v>55</v>
      </c>
      <c r="DD364" s="2329">
        <v>42984</v>
      </c>
      <c r="DE364" s="2753">
        <v>110</v>
      </c>
      <c r="DF364" s="2351" t="s">
        <v>96</v>
      </c>
      <c r="DG364" s="2330">
        <v>9.4</v>
      </c>
      <c r="DH364" s="2771">
        <v>43003</v>
      </c>
      <c r="DI364" s="2329">
        <v>43003</v>
      </c>
      <c r="DJ364" s="2328" t="s">
        <v>78</v>
      </c>
      <c r="DK364" s="2772">
        <v>110</v>
      </c>
      <c r="DL364" s="2332">
        <f>(DK364-DE364)</f>
        <v>0</v>
      </c>
      <c r="DM364" s="2333">
        <f>(DK364*DG364)</f>
        <v>1034</v>
      </c>
      <c r="DN364" s="2332">
        <f>(DM364*0.05)</f>
        <v>51.7</v>
      </c>
      <c r="DO364" s="2430"/>
    </row>
    <row r="365" spans="51:119">
      <c r="AY365" s="2047" t="s">
        <v>629</v>
      </c>
      <c r="AZ365" s="2037" t="s">
        <v>699</v>
      </c>
      <c r="BA365" s="2038">
        <v>46</v>
      </c>
      <c r="BB365" s="2039">
        <v>27435</v>
      </c>
      <c r="BC365" s="2040">
        <v>43376</v>
      </c>
      <c r="BD365" s="2041">
        <v>5</v>
      </c>
      <c r="BE365" s="2039" t="s">
        <v>35</v>
      </c>
      <c r="BF365" s="2042">
        <v>189</v>
      </c>
      <c r="BG365" s="2039">
        <v>179680</v>
      </c>
      <c r="BH365" s="2044">
        <v>43381</v>
      </c>
      <c r="BI365" s="2040">
        <v>43389</v>
      </c>
      <c r="BJ365" s="2039">
        <v>10541</v>
      </c>
      <c r="BK365" s="2041">
        <v>5000</v>
      </c>
      <c r="BL365" s="2041">
        <f t="shared" si="109"/>
        <v>0</v>
      </c>
      <c r="BM365" s="2045">
        <f t="shared" si="110"/>
        <v>945</v>
      </c>
      <c r="BN365" s="2042">
        <f t="shared" si="111"/>
        <v>47.25</v>
      </c>
      <c r="BO365" s="2059" t="s">
        <v>8</v>
      </c>
      <c r="BP365" s="2024"/>
      <c r="BQ365" s="2023"/>
      <c r="BR365" s="3290" t="s">
        <v>4</v>
      </c>
      <c r="BS365" s="3291" t="s">
        <v>18</v>
      </c>
      <c r="BT365" s="3292" t="s">
        <v>19</v>
      </c>
      <c r="BU365" s="3292" t="s">
        <v>19</v>
      </c>
      <c r="BV365" s="3292" t="s">
        <v>20</v>
      </c>
      <c r="BW365" s="3292" t="s">
        <v>21</v>
      </c>
      <c r="BX365" s="3292" t="s">
        <v>22</v>
      </c>
      <c r="BY365" s="3292" t="s">
        <v>19</v>
      </c>
      <c r="BZ365" s="3292" t="s">
        <v>23</v>
      </c>
      <c r="CA365" s="3292" t="s">
        <v>23</v>
      </c>
      <c r="CB365" s="3292" t="s">
        <v>24</v>
      </c>
      <c r="CC365" s="3292" t="s">
        <v>20</v>
      </c>
      <c r="CD365" s="3292" t="s">
        <v>25</v>
      </c>
      <c r="CE365" s="3292" t="s">
        <v>0</v>
      </c>
      <c r="CF365" s="3293" t="s">
        <v>11</v>
      </c>
      <c r="CG365" s="3294" t="s">
        <v>26</v>
      </c>
      <c r="CI365" s="2467" t="s">
        <v>726</v>
      </c>
      <c r="CJ365" s="2266" t="s">
        <v>727</v>
      </c>
      <c r="CK365" s="2438">
        <v>15</v>
      </c>
      <c r="CL365" s="2285">
        <v>88559</v>
      </c>
      <c r="CM365" s="2287">
        <v>43742</v>
      </c>
      <c r="CN365" s="2342">
        <v>1500</v>
      </c>
      <c r="CO365" s="2285" t="s">
        <v>96</v>
      </c>
      <c r="CP365" s="2280">
        <v>11.02</v>
      </c>
      <c r="CQ365" s="2344">
        <v>43751</v>
      </c>
      <c r="CR365" s="2287">
        <v>43748</v>
      </c>
      <c r="CS365" s="2345">
        <v>56437</v>
      </c>
      <c r="CT365" s="2280">
        <v>1510.89</v>
      </c>
      <c r="CU365" s="2280">
        <f>(CT365-CN365)</f>
        <v>10.8900000000001</v>
      </c>
      <c r="CV365" s="2281">
        <f>(CT365*CP365)</f>
        <v>16650.007799999999</v>
      </c>
      <c r="CW365" s="2280">
        <f>(CV365*0.05)</f>
        <v>832.50039000000004</v>
      </c>
      <c r="CX365" s="2273"/>
      <c r="DA365" s="2744"/>
      <c r="DB365" s="2734"/>
      <c r="DC365" s="2734"/>
      <c r="DD365" s="2735"/>
      <c r="DE365" s="2736"/>
      <c r="DF365" s="2737"/>
      <c r="DG365" s="2738"/>
      <c r="DH365" s="2739"/>
      <c r="DI365" s="2735"/>
      <c r="DJ365" s="2734"/>
      <c r="DK365" s="2740"/>
      <c r="DL365" s="2741"/>
      <c r="DM365" s="2742"/>
      <c r="DN365" s="2741"/>
      <c r="DO365" s="2745"/>
    </row>
    <row r="366" spans="51:119" ht="15" thickBot="1">
      <c r="AY366" s="2047" t="s">
        <v>589</v>
      </c>
      <c r="AZ366" s="2069" t="s">
        <v>698</v>
      </c>
      <c r="BA366" s="2809">
        <v>31</v>
      </c>
      <c r="BB366" s="2071" t="s">
        <v>101</v>
      </c>
      <c r="BC366" s="2072">
        <v>43392</v>
      </c>
      <c r="BD366" s="2071">
        <v>15</v>
      </c>
      <c r="BE366" s="2039" t="s">
        <v>35</v>
      </c>
      <c r="BF366" s="2073">
        <v>290</v>
      </c>
      <c r="BG366" s="2071"/>
      <c r="BH366" s="3509">
        <v>43402</v>
      </c>
      <c r="BI366" s="2072">
        <v>43399</v>
      </c>
      <c r="BJ366" s="2071">
        <v>3384</v>
      </c>
      <c r="BK366" s="2041">
        <v>15000</v>
      </c>
      <c r="BL366" s="2041">
        <f>(BK366-BD366*1000)</f>
        <v>0</v>
      </c>
      <c r="BM366" s="2045">
        <f>(BK366*BF366/1000)</f>
        <v>4350</v>
      </c>
      <c r="BN366" s="2042">
        <f t="shared" si="111"/>
        <v>217.5</v>
      </c>
      <c r="BO366" s="3040" t="s">
        <v>8</v>
      </c>
      <c r="BP366" s="2024"/>
      <c r="BQ366" s="2023"/>
      <c r="BR366" s="3295"/>
      <c r="BS366" s="3296"/>
      <c r="BT366" s="3292" t="s">
        <v>3</v>
      </c>
      <c r="BU366" s="3292" t="s">
        <v>18</v>
      </c>
      <c r="BV366" s="3292"/>
      <c r="BW366" s="3297"/>
      <c r="BX366" s="3292" t="s">
        <v>21</v>
      </c>
      <c r="BY366" s="3292" t="s">
        <v>3</v>
      </c>
      <c r="BZ366" s="3292" t="s">
        <v>27</v>
      </c>
      <c r="CA366" s="3292" t="s">
        <v>28</v>
      </c>
      <c r="CB366" s="3297"/>
      <c r="CC366" s="3297"/>
      <c r="CD366" s="3297"/>
      <c r="CE366" s="3297"/>
      <c r="CF366" s="3293" t="s">
        <v>30</v>
      </c>
      <c r="CG366" s="3294"/>
      <c r="CI366" s="2467" t="s">
        <v>853</v>
      </c>
      <c r="CJ366" s="2439" t="s">
        <v>851</v>
      </c>
      <c r="CK366" s="2278" t="s">
        <v>393</v>
      </c>
      <c r="CL366" s="2276" t="s">
        <v>101</v>
      </c>
      <c r="CM366" s="2277">
        <v>43733</v>
      </c>
      <c r="CN366" s="2276">
        <v>10</v>
      </c>
      <c r="CO366" s="2285" t="s">
        <v>544</v>
      </c>
      <c r="CP366" s="2278">
        <v>51.43</v>
      </c>
      <c r="CQ366" s="2279">
        <v>43749</v>
      </c>
      <c r="CR366" s="2277">
        <v>43749</v>
      </c>
      <c r="CS366" s="2276">
        <v>56395</v>
      </c>
      <c r="CT366" s="2429">
        <v>12</v>
      </c>
      <c r="CU366" s="2429">
        <f>(CT366-CN366)</f>
        <v>2</v>
      </c>
      <c r="CV366" s="2281">
        <f>(CT366*CP366)</f>
        <v>617.16</v>
      </c>
      <c r="CW366" s="2280">
        <f>(CV366*0.05)</f>
        <v>30.858000000000001</v>
      </c>
      <c r="CX366" s="2689"/>
    </row>
    <row r="367" spans="51:119" ht="24" thickBot="1">
      <c r="AY367" s="2047" t="s">
        <v>264</v>
      </c>
      <c r="AZ367" s="3101" t="s">
        <v>762</v>
      </c>
      <c r="BA367" s="2038">
        <v>6</v>
      </c>
      <c r="BB367" s="2039" t="s">
        <v>101</v>
      </c>
      <c r="BC367" s="2040">
        <v>43392</v>
      </c>
      <c r="BD367" s="2041">
        <v>100</v>
      </c>
      <c r="BE367" s="2039" t="s">
        <v>35</v>
      </c>
      <c r="BF367" s="2042">
        <v>290</v>
      </c>
      <c r="BG367" s="2043"/>
      <c r="BH367" s="2044">
        <v>43402</v>
      </c>
      <c r="BI367" s="2040">
        <v>43399</v>
      </c>
      <c r="BJ367" s="2039">
        <v>3383</v>
      </c>
      <c r="BK367" s="2041">
        <v>100000</v>
      </c>
      <c r="BL367" s="2041">
        <f>(BK367-BD367*1000)</f>
        <v>0</v>
      </c>
      <c r="BM367" s="2045">
        <f>(BK367*BF367/1000)</f>
        <v>29000</v>
      </c>
      <c r="BN367" s="2042">
        <f t="shared" si="111"/>
        <v>1450</v>
      </c>
      <c r="BO367" s="3913" t="s">
        <v>8</v>
      </c>
      <c r="BP367" s="2024"/>
      <c r="BQ367" s="2941"/>
      <c r="BR367" s="2657" t="s">
        <v>427</v>
      </c>
      <c r="BS367" s="3058">
        <v>1</v>
      </c>
      <c r="BT367" s="3059" t="s">
        <v>36</v>
      </c>
      <c r="BU367" s="3060">
        <v>43369</v>
      </c>
      <c r="BV367" s="3059">
        <v>20</v>
      </c>
      <c r="BW367" s="3061" t="s">
        <v>35</v>
      </c>
      <c r="BX367" s="3062">
        <v>280</v>
      </c>
      <c r="BY367" s="3059" t="s">
        <v>78</v>
      </c>
      <c r="BZ367" s="3063">
        <v>43374</v>
      </c>
      <c r="CA367" s="3064">
        <v>43371</v>
      </c>
      <c r="CB367" s="3061">
        <v>10502</v>
      </c>
      <c r="CC367" s="3065">
        <v>20000</v>
      </c>
      <c r="CD367" s="3065">
        <f>(CC367-BV367*1000)</f>
        <v>0</v>
      </c>
      <c r="CE367" s="3066">
        <f>(CC367*BX367/1000)</f>
        <v>5600</v>
      </c>
      <c r="CF367" s="3062">
        <f>(CE367*0.05)</f>
        <v>280</v>
      </c>
      <c r="CG367" s="2218"/>
      <c r="CI367" s="2467" t="s">
        <v>853</v>
      </c>
      <c r="CJ367" s="2276" t="s">
        <v>852</v>
      </c>
      <c r="CK367" s="2962">
        <v>1</v>
      </c>
      <c r="CL367" s="2276" t="s">
        <v>101</v>
      </c>
      <c r="CM367" s="2277">
        <v>43733</v>
      </c>
      <c r="CN367" s="2276">
        <v>30</v>
      </c>
      <c r="CO367" s="2285" t="s">
        <v>544</v>
      </c>
      <c r="CP367" s="2278">
        <v>40.65</v>
      </c>
      <c r="CQ367" s="2279">
        <v>43749</v>
      </c>
      <c r="CR367" s="2277">
        <v>43749</v>
      </c>
      <c r="CS367" s="2276">
        <v>56395</v>
      </c>
      <c r="CT367" s="2429">
        <v>32</v>
      </c>
      <c r="CU367" s="2429">
        <f>(CT367-CN367)</f>
        <v>2</v>
      </c>
      <c r="CV367" s="2281">
        <f>(CT367*CP367)</f>
        <v>1300.8</v>
      </c>
      <c r="CW367" s="2280">
        <f>(CV367*0.05)</f>
        <v>65.040000000000006</v>
      </c>
      <c r="CX367" s="2689"/>
      <c r="DA367" s="2387" t="s">
        <v>640</v>
      </c>
      <c r="DB367" s="2246" t="s">
        <v>585</v>
      </c>
      <c r="DC367" s="2246"/>
      <c r="DD367" s="2246"/>
      <c r="DE367" s="2361"/>
      <c r="DF367" s="2246"/>
      <c r="DG367" s="2434" t="s">
        <v>586</v>
      </c>
      <c r="DH367" s="2246" t="s">
        <v>641</v>
      </c>
      <c r="DI367" s="2246"/>
      <c r="DJ367" s="2246"/>
      <c r="DK367" s="2246"/>
      <c r="DL367" s="2246" t="s">
        <v>470</v>
      </c>
      <c r="DM367" s="2246"/>
      <c r="DN367" s="2246"/>
      <c r="DO367" s="2246"/>
    </row>
    <row r="368" spans="51:119">
      <c r="AY368" s="2036"/>
      <c r="AZ368" s="2048"/>
      <c r="BA368" s="3067"/>
      <c r="BB368" s="3068"/>
      <c r="BC368" s="3069"/>
      <c r="BD368" s="3068"/>
      <c r="BE368" s="3070"/>
      <c r="BF368" s="3071"/>
      <c r="BG368" s="3068"/>
      <c r="BH368" s="3072"/>
      <c r="BI368" s="3073"/>
      <c r="BJ368" s="3070"/>
      <c r="BK368" s="3074"/>
      <c r="BL368" s="3074"/>
      <c r="BM368" s="3075"/>
      <c r="BN368" s="3071"/>
      <c r="BO368" s="3897"/>
      <c r="BP368" s="2024"/>
      <c r="BQ368" s="2837"/>
      <c r="BR368" s="2048" t="s">
        <v>427</v>
      </c>
      <c r="BS368" s="3067">
        <v>2</v>
      </c>
      <c r="BT368" s="3068" t="s">
        <v>101</v>
      </c>
      <c r="BU368" s="3069">
        <v>43446</v>
      </c>
      <c r="BV368" s="3068">
        <v>30</v>
      </c>
      <c r="BW368" s="3070" t="s">
        <v>35</v>
      </c>
      <c r="BX368" s="3071">
        <v>280</v>
      </c>
      <c r="BY368" s="3068" t="s">
        <v>78</v>
      </c>
      <c r="BZ368" s="3072">
        <v>43454</v>
      </c>
      <c r="CA368" s="3073">
        <v>43454</v>
      </c>
      <c r="CB368" s="3070">
        <v>10502</v>
      </c>
      <c r="CC368" s="3074">
        <v>20000</v>
      </c>
      <c r="CD368" s="3074">
        <f>(CC368-BV368*1000)</f>
        <v>-10000</v>
      </c>
      <c r="CE368" s="3075">
        <f>(CC368*BX368/1000)</f>
        <v>5600</v>
      </c>
      <c r="CF368" s="3071">
        <f>(CE368*0.05)</f>
        <v>280</v>
      </c>
      <c r="CG368" s="2219"/>
      <c r="CI368" s="2288"/>
      <c r="CJ368" s="2289"/>
      <c r="CK368" s="2290"/>
      <c r="CL368" s="2291"/>
      <c r="CM368" s="2292"/>
      <c r="CN368" s="2293"/>
      <c r="CO368" s="2291"/>
      <c r="CP368" s="2294"/>
      <c r="CQ368" s="2295"/>
      <c r="CR368" s="2292"/>
      <c r="CS368" s="2290"/>
      <c r="CT368" s="2294"/>
      <c r="CU368" s="2294"/>
      <c r="CV368" s="2296"/>
      <c r="CW368" s="2294"/>
      <c r="CX368" s="2689"/>
      <c r="DA368" s="2362"/>
      <c r="DB368" s="2363"/>
      <c r="DC368" s="2364" t="s">
        <v>14</v>
      </c>
      <c r="DD368" s="2364" t="s">
        <v>12</v>
      </c>
      <c r="DE368" s="2364"/>
      <c r="DF368" s="2365"/>
      <c r="DG368" s="2433" t="s">
        <v>518</v>
      </c>
      <c r="DH368" s="2364" t="s">
        <v>12</v>
      </c>
      <c r="DI368" s="2364" t="s">
        <v>12</v>
      </c>
      <c r="DJ368" s="2365"/>
      <c r="DK368" s="2365"/>
      <c r="DL368" s="2365"/>
      <c r="DM368" s="2365"/>
      <c r="DN368" s="2426" t="s">
        <v>17</v>
      </c>
      <c r="DO368" s="2366"/>
    </row>
    <row r="369" spans="51:119" ht="15" thickBot="1">
      <c r="AY369" s="2082"/>
      <c r="AZ369" s="2083"/>
      <c r="BA369" s="2083"/>
      <c r="BB369" s="2083"/>
      <c r="BC369" s="2083"/>
      <c r="BD369" s="2084"/>
      <c r="BE369" s="2085"/>
      <c r="BF369" s="2085"/>
      <c r="BG369" s="2085"/>
      <c r="BH369" s="2089"/>
      <c r="BI369" s="2085"/>
      <c r="BJ369" s="2086"/>
      <c r="BK369" s="2087"/>
      <c r="BL369" s="2085"/>
      <c r="BM369" s="2088">
        <f>SUM(BM360:BM368)</f>
        <v>125460</v>
      </c>
      <c r="BN369" s="2088">
        <f>(BM369*0.05)</f>
        <v>6273</v>
      </c>
      <c r="BO369" s="2090"/>
      <c r="BP369" s="2024"/>
      <c r="BQ369" s="2837"/>
      <c r="BR369" s="3233" t="s">
        <v>427</v>
      </c>
      <c r="BS369" s="3234">
        <v>2</v>
      </c>
      <c r="BT369" s="3235" t="s">
        <v>101</v>
      </c>
      <c r="BU369" s="3236">
        <v>43446</v>
      </c>
      <c r="BV369" s="2854">
        <v>10</v>
      </c>
      <c r="BW369" s="3237" t="s">
        <v>35</v>
      </c>
      <c r="BX369" s="3238">
        <v>280</v>
      </c>
      <c r="BY369" s="3235" t="s">
        <v>78</v>
      </c>
      <c r="BZ369" s="3239">
        <v>43454</v>
      </c>
      <c r="CA369" s="3240">
        <v>43454</v>
      </c>
      <c r="CB369" s="3237"/>
      <c r="CC369" s="3241">
        <v>10000</v>
      </c>
      <c r="CD369" s="3241">
        <f>(CC369-BV369*1000)</f>
        <v>0</v>
      </c>
      <c r="CE369" s="3242">
        <f>(CC369*BX369/1000)</f>
        <v>2800</v>
      </c>
      <c r="CF369" s="3238">
        <f>(CE369*0.05)</f>
        <v>140</v>
      </c>
      <c r="CG369" s="3243" t="s">
        <v>88</v>
      </c>
      <c r="CI369" s="2298"/>
      <c r="CJ369" s="2299"/>
      <c r="CK369" s="2300"/>
      <c r="CL369" s="2300"/>
      <c r="CM369" s="2301"/>
      <c r="CN369" s="2300"/>
      <c r="CO369" s="2300"/>
      <c r="CP369" s="2302"/>
      <c r="CQ369" s="2303"/>
      <c r="CR369" s="2301"/>
      <c r="CS369" s="2300"/>
      <c r="CT369" s="2302"/>
      <c r="CU369" s="2304"/>
      <c r="CV369" s="2305"/>
      <c r="CW369" s="2304"/>
      <c r="CX369" s="3055"/>
      <c r="DA369" s="2367" t="s">
        <v>4</v>
      </c>
      <c r="DB369" s="2368" t="s">
        <v>18</v>
      </c>
      <c r="DC369" s="2256" t="s">
        <v>19</v>
      </c>
      <c r="DD369" s="2256" t="s">
        <v>19</v>
      </c>
      <c r="DE369" s="2256" t="s">
        <v>20</v>
      </c>
      <c r="DF369" s="2256" t="s">
        <v>21</v>
      </c>
      <c r="DG369" s="2256" t="s">
        <v>22</v>
      </c>
      <c r="DH369" s="2256" t="s">
        <v>23</v>
      </c>
      <c r="DI369" s="2256" t="s">
        <v>23</v>
      </c>
      <c r="DJ369" s="2256" t="s">
        <v>24</v>
      </c>
      <c r="DK369" s="2256" t="s">
        <v>20</v>
      </c>
      <c r="DL369" s="2256" t="s">
        <v>25</v>
      </c>
      <c r="DM369" s="2256" t="s">
        <v>0</v>
      </c>
      <c r="DN369" s="2427" t="s">
        <v>11</v>
      </c>
      <c r="DO369" s="2369" t="s">
        <v>26</v>
      </c>
    </row>
    <row r="370" spans="51:119">
      <c r="AY370" s="2024"/>
      <c r="AZ370" s="2024"/>
      <c r="BA370" s="2024"/>
      <c r="BB370" s="2024"/>
      <c r="BC370" s="2024"/>
      <c r="BD370" s="2024"/>
      <c r="BE370" s="2024"/>
      <c r="BF370" s="2024"/>
      <c r="BG370" s="2024"/>
      <c r="BH370" s="3602"/>
      <c r="BI370" s="2024"/>
      <c r="BJ370" s="2024"/>
      <c r="BK370" s="2024"/>
      <c r="BL370" s="2024"/>
      <c r="BM370" s="2024"/>
      <c r="BN370" s="2024"/>
      <c r="BO370" s="2024"/>
      <c r="BP370" s="2024"/>
      <c r="BQ370" s="2837"/>
      <c r="BR370" s="2037"/>
      <c r="BS370" s="2038"/>
      <c r="BT370" s="2039"/>
      <c r="BU370" s="2040"/>
      <c r="BV370" s="2041"/>
      <c r="BW370" s="2039"/>
      <c r="BX370" s="2042"/>
      <c r="BY370" s="2043"/>
      <c r="BZ370" s="2044"/>
      <c r="CA370" s="2040"/>
      <c r="CB370" s="2039"/>
      <c r="CC370" s="2041"/>
      <c r="CD370" s="2041"/>
      <c r="CE370" s="2045"/>
      <c r="CF370" s="2165"/>
      <c r="CG370" s="2219"/>
      <c r="CI370" s="2307"/>
      <c r="CJ370" s="2291"/>
      <c r="CK370" s="2308"/>
      <c r="CL370" s="2291"/>
      <c r="CM370" s="2292"/>
      <c r="CN370" s="2309"/>
      <c r="CO370" s="2291"/>
      <c r="CP370" s="2294"/>
      <c r="CQ370" s="2311"/>
      <c r="CR370" s="2292"/>
      <c r="CS370" s="2291"/>
      <c r="CT370" s="2294"/>
      <c r="CU370" s="2294"/>
      <c r="CV370" s="2296"/>
      <c r="CW370" s="2294"/>
      <c r="CX370" s="2689"/>
      <c r="DA370" s="2370"/>
      <c r="DB370" s="2371"/>
      <c r="DC370" s="2256" t="s">
        <v>3</v>
      </c>
      <c r="DD370" s="2256" t="s">
        <v>18</v>
      </c>
      <c r="DE370" s="2256"/>
      <c r="DF370" s="2372"/>
      <c r="DG370" s="2256" t="s">
        <v>21</v>
      </c>
      <c r="DH370" s="2256" t="s">
        <v>27</v>
      </c>
      <c r="DI370" s="2256" t="s">
        <v>28</v>
      </c>
      <c r="DJ370" s="2372"/>
      <c r="DK370" s="2372"/>
      <c r="DL370" s="2372"/>
      <c r="DM370" s="2372"/>
      <c r="DN370" s="2427" t="s">
        <v>30</v>
      </c>
      <c r="DO370" s="2369"/>
    </row>
    <row r="371" spans="51:119" ht="18.600000000000001" thickBot="1">
      <c r="AY371" s="2028" t="s">
        <v>673</v>
      </c>
      <c r="AZ371" s="2024"/>
      <c r="BA371" s="2024"/>
      <c r="BB371" s="2024"/>
      <c r="BC371" s="2024"/>
      <c r="BD371" s="2024"/>
      <c r="BE371" s="2024"/>
      <c r="BF371" s="2024"/>
      <c r="BG371" s="2024"/>
      <c r="BH371" s="3602"/>
      <c r="BI371" s="2024"/>
      <c r="BJ371" s="2024"/>
      <c r="BK371" s="2024"/>
      <c r="BL371" s="2024"/>
      <c r="BM371" s="2024"/>
      <c r="BN371" s="2024"/>
      <c r="BO371" s="2029"/>
      <c r="BP371" s="2024"/>
      <c r="BQ371" s="2837"/>
      <c r="BR371" s="2037"/>
      <c r="BS371" s="2038"/>
      <c r="BT371" s="2039"/>
      <c r="BU371" s="2040"/>
      <c r="BV371" s="2071"/>
      <c r="BW371" s="2039"/>
      <c r="BX371" s="2042"/>
      <c r="BY371" s="2146"/>
      <c r="BZ371" s="3079"/>
      <c r="CA371" s="2072"/>
      <c r="CB371" s="2039"/>
      <c r="CC371" s="2147"/>
      <c r="CD371" s="3078"/>
      <c r="CE371" s="2045"/>
      <c r="CF371" s="2165"/>
      <c r="CG371" s="2220"/>
      <c r="CI371" s="2312"/>
      <c r="CJ371" s="2313"/>
      <c r="CK371" s="2313"/>
      <c r="CL371" s="2313"/>
      <c r="CM371" s="2313"/>
      <c r="CN371" s="2313"/>
      <c r="CO371" s="2313"/>
      <c r="CP371" s="2313"/>
      <c r="CQ371" s="2313"/>
      <c r="CR371" s="2313"/>
      <c r="CS371" s="2313"/>
      <c r="CT371" s="2313"/>
      <c r="CU371" s="2313"/>
      <c r="CV371" s="2313"/>
      <c r="CW371" s="2313"/>
      <c r="CX371" s="2689"/>
      <c r="DA371" s="2373"/>
      <c r="DB371" s="2374"/>
      <c r="DC371" s="2375"/>
      <c r="DD371" s="2376"/>
      <c r="DE371" s="2375"/>
      <c r="DF371" s="2376"/>
      <c r="DG371" s="2375"/>
      <c r="DH371" s="2376"/>
      <c r="DI371" s="2376"/>
      <c r="DJ371" s="2376"/>
      <c r="DK371" s="2376"/>
      <c r="DL371" s="2376"/>
      <c r="DM371" s="2376"/>
      <c r="DN371" s="2376"/>
      <c r="DO371" s="2377"/>
    </row>
    <row r="372" spans="51:119" ht="15" thickBot="1">
      <c r="AY372" s="2030"/>
      <c r="AZ372" s="3898"/>
      <c r="BA372" s="3898"/>
      <c r="BB372" s="3899" t="s">
        <v>14</v>
      </c>
      <c r="BC372" s="3899" t="s">
        <v>12</v>
      </c>
      <c r="BD372" s="3899"/>
      <c r="BE372" s="3898"/>
      <c r="BF372" s="3899" t="s">
        <v>15</v>
      </c>
      <c r="BG372" s="3899" t="s">
        <v>16</v>
      </c>
      <c r="BH372" s="3899" t="s">
        <v>12</v>
      </c>
      <c r="BI372" s="3899" t="s">
        <v>12</v>
      </c>
      <c r="BJ372" s="3898"/>
      <c r="BK372" s="3898"/>
      <c r="BL372" s="3898"/>
      <c r="BM372" s="3898"/>
      <c r="BN372" s="3899" t="s">
        <v>17</v>
      </c>
      <c r="BO372" s="3899"/>
      <c r="BP372" s="2024"/>
      <c r="BQ372" s="2837"/>
      <c r="BR372" s="2037"/>
      <c r="BS372" s="2038"/>
      <c r="BT372" s="2039"/>
      <c r="BU372" s="2040"/>
      <c r="BV372" s="2071"/>
      <c r="BW372" s="2039"/>
      <c r="BX372" s="2042"/>
      <c r="BY372" s="2146"/>
      <c r="BZ372" s="3079"/>
      <c r="CA372" s="2072"/>
      <c r="CB372" s="2039"/>
      <c r="CC372" s="2147"/>
      <c r="CD372" s="3078"/>
      <c r="CE372" s="2045"/>
      <c r="CF372" s="2165"/>
      <c r="CG372" s="2220"/>
      <c r="CI372" s="2314"/>
      <c r="CJ372" s="2315"/>
      <c r="CK372" s="2315"/>
      <c r="CL372" s="2315"/>
      <c r="CM372" s="2315"/>
      <c r="CN372" s="2315"/>
      <c r="CO372" s="2315"/>
      <c r="CP372" s="2315"/>
      <c r="CQ372" s="2315"/>
      <c r="CR372" s="2315"/>
      <c r="CS372" s="2315"/>
      <c r="CT372" s="2315"/>
      <c r="CU372" s="2315"/>
      <c r="CV372" s="2686">
        <f>SUM(CV365:CV371)</f>
        <v>18567.967799999999</v>
      </c>
      <c r="CW372" s="2686">
        <f>SUM(CW365:CW371)</f>
        <v>928.39838999999995</v>
      </c>
      <c r="CX372" s="3056"/>
      <c r="DA372" s="2379" t="s">
        <v>99</v>
      </c>
      <c r="DB372" s="2276">
        <v>1</v>
      </c>
      <c r="DC372" s="2276" t="s">
        <v>55</v>
      </c>
      <c r="DD372" s="2277">
        <v>42921</v>
      </c>
      <c r="DE372" s="2429">
        <v>500</v>
      </c>
      <c r="DF372" s="2285" t="s">
        <v>96</v>
      </c>
      <c r="DG372" s="2278">
        <v>8.6999999999999993</v>
      </c>
      <c r="DH372" s="2672">
        <v>42936</v>
      </c>
      <c r="DI372" s="2277">
        <v>42933</v>
      </c>
      <c r="DJ372" s="2276">
        <v>47849</v>
      </c>
      <c r="DK372" s="2286">
        <v>500</v>
      </c>
      <c r="DL372" s="2280">
        <f>(DK372-DE372)</f>
        <v>0</v>
      </c>
      <c r="DM372" s="2281">
        <f>(DK372*DG372)</f>
        <v>4350</v>
      </c>
      <c r="DN372" s="2280">
        <f>(DM372*0.035)</f>
        <v>152.25000000000003</v>
      </c>
      <c r="DO372" s="2430"/>
    </row>
    <row r="373" spans="51:119">
      <c r="AY373" s="2032" t="s">
        <v>3</v>
      </c>
      <c r="AZ373" s="3292" t="s">
        <v>4</v>
      </c>
      <c r="BA373" s="3890" t="s">
        <v>18</v>
      </c>
      <c r="BB373" s="3890" t="s">
        <v>19</v>
      </c>
      <c r="BC373" s="3890" t="s">
        <v>19</v>
      </c>
      <c r="BD373" s="3890" t="s">
        <v>20</v>
      </c>
      <c r="BE373" s="3890" t="s">
        <v>21</v>
      </c>
      <c r="BF373" s="3890" t="s">
        <v>22</v>
      </c>
      <c r="BG373" s="3890" t="s">
        <v>19</v>
      </c>
      <c r="BH373" s="3890" t="s">
        <v>23</v>
      </c>
      <c r="BI373" s="3890" t="s">
        <v>23</v>
      </c>
      <c r="BJ373" s="3890" t="s">
        <v>24</v>
      </c>
      <c r="BK373" s="3890" t="s">
        <v>20</v>
      </c>
      <c r="BL373" s="3890" t="s">
        <v>25</v>
      </c>
      <c r="BM373" s="3890" t="s">
        <v>0</v>
      </c>
      <c r="BN373" s="3890" t="s">
        <v>11</v>
      </c>
      <c r="BO373" s="3890" t="s">
        <v>26</v>
      </c>
      <c r="BP373" s="2024"/>
      <c r="BQ373" s="2837"/>
      <c r="BR373" s="2037"/>
      <c r="BS373" s="3078"/>
      <c r="BT373" s="2039"/>
      <c r="BU373" s="2040"/>
      <c r="BV373" s="2071"/>
      <c r="BW373" s="2071"/>
      <c r="BX373" s="2073"/>
      <c r="BY373" s="2071"/>
      <c r="BZ373" s="2074"/>
      <c r="CA373" s="2072"/>
      <c r="CB373" s="2071"/>
      <c r="CC373" s="2041"/>
      <c r="CD373" s="2041"/>
      <c r="CE373" s="2045"/>
      <c r="CF373" s="2165"/>
      <c r="CG373" s="2220"/>
      <c r="CI373" s="2246"/>
      <c r="CJ373" s="2246"/>
      <c r="CK373" s="2246"/>
      <c r="CL373" s="2246"/>
      <c r="CM373" s="2246"/>
      <c r="CN373" s="2246"/>
      <c r="CO373" s="2246"/>
      <c r="CP373" s="2246"/>
      <c r="CQ373" s="2246"/>
      <c r="CR373" s="2246"/>
      <c r="CS373" s="2246"/>
      <c r="CT373" s="2246"/>
      <c r="CU373" s="2246"/>
      <c r="CV373" s="2246"/>
      <c r="CW373" s="2246"/>
      <c r="CX373" s="2246"/>
      <c r="DA373" s="2744" t="s">
        <v>99</v>
      </c>
      <c r="DB373" s="2734">
        <v>2</v>
      </c>
      <c r="DC373" s="2734" t="s">
        <v>55</v>
      </c>
      <c r="DD373" s="2735">
        <v>42933</v>
      </c>
      <c r="DE373" s="2736">
        <v>500</v>
      </c>
      <c r="DF373" s="2737" t="s">
        <v>96</v>
      </c>
      <c r="DG373" s="2738">
        <v>8.6999999999999993</v>
      </c>
      <c r="DH373" s="2739">
        <v>42936</v>
      </c>
      <c r="DI373" s="2735">
        <v>42950</v>
      </c>
      <c r="DJ373" s="2734" t="s">
        <v>78</v>
      </c>
      <c r="DK373" s="2740">
        <v>500</v>
      </c>
      <c r="DL373" s="2741">
        <f>(DK373-DE373)</f>
        <v>0</v>
      </c>
      <c r="DM373" s="2742">
        <f>(DK373*DG373)</f>
        <v>4350</v>
      </c>
      <c r="DN373" s="2741">
        <f>(DM373*0.035)</f>
        <v>152.25000000000003</v>
      </c>
      <c r="DO373" s="2745" t="s">
        <v>647</v>
      </c>
    </row>
    <row r="374" spans="51:119" ht="18.600000000000001" thickBot="1">
      <c r="AY374" s="2034"/>
      <c r="AZ374" s="3892"/>
      <c r="BA374" s="3892"/>
      <c r="BB374" s="3893" t="s">
        <v>3</v>
      </c>
      <c r="BC374" s="3893" t="s">
        <v>18</v>
      </c>
      <c r="BD374" s="3893"/>
      <c r="BE374" s="3892"/>
      <c r="BF374" s="3893" t="s">
        <v>21</v>
      </c>
      <c r="BG374" s="3893" t="s">
        <v>3</v>
      </c>
      <c r="BH374" s="3893" t="s">
        <v>27</v>
      </c>
      <c r="BI374" s="3893" t="s">
        <v>28</v>
      </c>
      <c r="BJ374" s="3892"/>
      <c r="BK374" s="3892"/>
      <c r="BL374" s="3892"/>
      <c r="BM374" s="3892"/>
      <c r="BN374" s="3893" t="s">
        <v>30</v>
      </c>
      <c r="BO374" s="3890"/>
      <c r="BP374" s="2024"/>
      <c r="BQ374" s="2837"/>
      <c r="BR374" s="2037"/>
      <c r="BS374" s="3078"/>
      <c r="BT374" s="2039"/>
      <c r="BU374" s="2040"/>
      <c r="BV374" s="2071"/>
      <c r="BW374" s="2071"/>
      <c r="BX374" s="2073"/>
      <c r="BY374" s="2071"/>
      <c r="BZ374" s="2074"/>
      <c r="CA374" s="2072"/>
      <c r="CB374" s="2071"/>
      <c r="CC374" s="2041"/>
      <c r="CD374" s="2041"/>
      <c r="CE374" s="2045"/>
      <c r="CF374" s="2165"/>
      <c r="CG374" s="2220"/>
      <c r="CI374" s="2250" t="s">
        <v>775</v>
      </c>
      <c r="CJ374" s="2246"/>
      <c r="CK374" s="2246"/>
      <c r="CL374" s="2246"/>
      <c r="CM374" s="2246"/>
      <c r="CN374" s="2246"/>
      <c r="CO374" s="2246"/>
      <c r="CP374" s="2246"/>
      <c r="CQ374" s="2246"/>
      <c r="CR374" s="2246"/>
      <c r="CS374" s="2246"/>
      <c r="CT374" s="2246"/>
      <c r="CU374" s="2246"/>
      <c r="CV374" s="2246"/>
      <c r="CW374" s="2246"/>
      <c r="CX374" s="3085"/>
      <c r="DA374" s="2379" t="s">
        <v>99</v>
      </c>
      <c r="DB374" s="2276">
        <v>3</v>
      </c>
      <c r="DC374" s="2276">
        <v>43488</v>
      </c>
      <c r="DD374" s="2277">
        <v>42990</v>
      </c>
      <c r="DE374" s="2429">
        <v>500</v>
      </c>
      <c r="DF374" s="2285" t="s">
        <v>96</v>
      </c>
      <c r="DG374" s="2278">
        <v>8.6999999999999993</v>
      </c>
      <c r="DH374" s="2672">
        <v>43000</v>
      </c>
      <c r="DI374" s="2277">
        <v>42998</v>
      </c>
      <c r="DJ374" s="2276">
        <v>48576</v>
      </c>
      <c r="DK374" s="2280">
        <v>507.22</v>
      </c>
      <c r="DL374" s="2280">
        <f>(DK374-DE374)</f>
        <v>7.2200000000000273</v>
      </c>
      <c r="DM374" s="2281">
        <f>(DK374*DG374)</f>
        <v>4412.8140000000003</v>
      </c>
      <c r="DN374" s="2280">
        <f>(DM374*0.035)</f>
        <v>154.44849000000002</v>
      </c>
      <c r="DO374" s="2282"/>
    </row>
    <row r="375" spans="51:119" ht="15" thickBot="1">
      <c r="AY375" s="2095" t="s">
        <v>629</v>
      </c>
      <c r="AZ375" s="2658" t="s">
        <v>699</v>
      </c>
      <c r="BA375" s="2198">
        <v>47</v>
      </c>
      <c r="BB375" s="2122">
        <v>27468</v>
      </c>
      <c r="BC375" s="2174">
        <v>43377</v>
      </c>
      <c r="BD375" s="2172">
        <v>20</v>
      </c>
      <c r="BE375" s="2122" t="s">
        <v>35</v>
      </c>
      <c r="BF375" s="2175">
        <v>189</v>
      </c>
      <c r="BG375" s="2122">
        <v>179680</v>
      </c>
      <c r="BH375" s="2200">
        <v>43409</v>
      </c>
      <c r="BI375" s="2174">
        <v>43405</v>
      </c>
      <c r="BJ375" s="2122">
        <v>10574</v>
      </c>
      <c r="BK375" s="2172">
        <v>20000</v>
      </c>
      <c r="BL375" s="2172">
        <f t="shared" ref="BL375:BL383" si="112">(BK375-BD375*1000)</f>
        <v>0</v>
      </c>
      <c r="BM375" s="2173">
        <f t="shared" ref="BM375:BM381" si="113">(BK375*BF375/1000)</f>
        <v>3780</v>
      </c>
      <c r="BN375" s="2175">
        <f t="shared" ref="BN375:BN383" si="114">(BM375*0.05)</f>
        <v>189</v>
      </c>
      <c r="BO375" s="3041" t="s">
        <v>8</v>
      </c>
      <c r="BP375" s="2024"/>
      <c r="BQ375" s="2026"/>
      <c r="BR375" s="2027"/>
      <c r="BS375" s="2151"/>
      <c r="BT375" s="2151"/>
      <c r="BU375" s="2151"/>
      <c r="BV375" s="2151"/>
      <c r="BW375" s="2151"/>
      <c r="BX375" s="2151"/>
      <c r="BY375" s="2151"/>
      <c r="BZ375" s="2151"/>
      <c r="CA375" s="2151"/>
      <c r="CB375" s="2151"/>
      <c r="CC375" s="2151"/>
      <c r="CD375" s="2151"/>
      <c r="CE375" s="2151"/>
      <c r="CF375" s="2151"/>
      <c r="CG375" s="2717" t="s">
        <v>818</v>
      </c>
      <c r="CI375" s="2251"/>
      <c r="CJ375" s="2252"/>
      <c r="CK375" s="2252"/>
      <c r="CL375" s="2253" t="s">
        <v>14</v>
      </c>
      <c r="CM375" s="2253" t="s">
        <v>12</v>
      </c>
      <c r="CN375" s="2253"/>
      <c r="CO375" s="2252"/>
      <c r="CP375" s="2253" t="s">
        <v>15</v>
      </c>
      <c r="CQ375" s="2253" t="s">
        <v>12</v>
      </c>
      <c r="CR375" s="2253" t="s">
        <v>12</v>
      </c>
      <c r="CS375" s="2252"/>
      <c r="CT375" s="2252"/>
      <c r="CU375" s="2252"/>
      <c r="CV375" s="2252"/>
      <c r="CW375" s="2253" t="s">
        <v>17</v>
      </c>
      <c r="CX375" s="2253"/>
      <c r="DA375" s="2312"/>
      <c r="DB375" s="2313"/>
      <c r="DC375" s="2313"/>
      <c r="DD375" s="2313"/>
      <c r="DE375" s="2313"/>
      <c r="DF375" s="2313"/>
      <c r="DG375" s="2313"/>
      <c r="DH375" s="2313"/>
      <c r="DI375" s="2313"/>
      <c r="DJ375" s="2313"/>
      <c r="DK375" s="2313"/>
      <c r="DL375" s="2313"/>
      <c r="DM375" s="2313"/>
      <c r="DN375" s="2313"/>
      <c r="DO375" s="2282"/>
    </row>
    <row r="376" spans="51:119">
      <c r="AY376" s="2047" t="s">
        <v>629</v>
      </c>
      <c r="AZ376" s="2075" t="s">
        <v>436</v>
      </c>
      <c r="BA376" s="2038">
        <v>48</v>
      </c>
      <c r="BB376" s="2039">
        <v>27466</v>
      </c>
      <c r="BC376" s="2040">
        <v>43377</v>
      </c>
      <c r="BD376" s="2041">
        <v>168</v>
      </c>
      <c r="BE376" s="2039" t="s">
        <v>35</v>
      </c>
      <c r="BF376" s="2042">
        <v>284</v>
      </c>
      <c r="BG376" s="2043">
        <v>101795</v>
      </c>
      <c r="BH376" s="2044">
        <v>43409</v>
      </c>
      <c r="BI376" s="2040">
        <v>43405</v>
      </c>
      <c r="BJ376" s="2039">
        <v>10575</v>
      </c>
      <c r="BK376" s="2041">
        <v>168000</v>
      </c>
      <c r="BL376" s="2041">
        <f t="shared" si="112"/>
        <v>0</v>
      </c>
      <c r="BM376" s="2045">
        <f t="shared" si="113"/>
        <v>47712</v>
      </c>
      <c r="BN376" s="2042">
        <f t="shared" si="114"/>
        <v>2385.6</v>
      </c>
      <c r="BO376" s="3040" t="s">
        <v>8</v>
      </c>
      <c r="BP376" s="2024"/>
      <c r="BQ376" s="2024"/>
      <c r="BR376" s="2024"/>
      <c r="BS376" s="2024"/>
      <c r="BT376" s="2024"/>
      <c r="BU376" s="2024"/>
      <c r="BV376" s="2024"/>
      <c r="BW376" s="2024"/>
      <c r="BX376" s="2024"/>
      <c r="BY376" s="2024"/>
      <c r="BZ376" s="2024"/>
      <c r="CA376" s="2024"/>
      <c r="CB376" s="2024"/>
      <c r="CC376" s="2024"/>
      <c r="CD376" s="2024"/>
      <c r="CE376" s="2024"/>
      <c r="CF376" s="2024"/>
      <c r="CG376" s="2024"/>
      <c r="CI376" s="2255" t="s">
        <v>3</v>
      </c>
      <c r="CJ376" s="2256" t="s">
        <v>4</v>
      </c>
      <c r="CK376" s="3947" t="s">
        <v>967</v>
      </c>
      <c r="CL376" s="2257" t="s">
        <v>19</v>
      </c>
      <c r="CM376" s="2257" t="s">
        <v>19</v>
      </c>
      <c r="CN376" s="2257" t="s">
        <v>20</v>
      </c>
      <c r="CO376" s="2257" t="s">
        <v>21</v>
      </c>
      <c r="CP376" s="2257" t="s">
        <v>22</v>
      </c>
      <c r="CQ376" s="2257" t="s">
        <v>23</v>
      </c>
      <c r="CR376" s="2257" t="s">
        <v>23</v>
      </c>
      <c r="CS376" s="2257" t="s">
        <v>24</v>
      </c>
      <c r="CT376" s="2257" t="s">
        <v>20</v>
      </c>
      <c r="CU376" s="2257" t="s">
        <v>25</v>
      </c>
      <c r="CV376" s="2257" t="s">
        <v>0</v>
      </c>
      <c r="CW376" s="2257" t="s">
        <v>11</v>
      </c>
      <c r="CX376" s="2257" t="s">
        <v>26</v>
      </c>
    </row>
    <row r="377" spans="51:119" ht="24" thickBot="1">
      <c r="AY377" s="2036" t="s">
        <v>589</v>
      </c>
      <c r="AZ377" s="2069" t="s">
        <v>698</v>
      </c>
      <c r="BA377" s="2809">
        <v>32</v>
      </c>
      <c r="BB377" s="2071" t="s">
        <v>101</v>
      </c>
      <c r="BC377" s="2072">
        <v>43392</v>
      </c>
      <c r="BD377" s="2071">
        <v>20</v>
      </c>
      <c r="BE377" s="2039" t="s">
        <v>35</v>
      </c>
      <c r="BF377" s="2073">
        <v>290</v>
      </c>
      <c r="BG377" s="2071"/>
      <c r="BH377" s="3509">
        <v>43409</v>
      </c>
      <c r="BI377" s="2072">
        <v>43405</v>
      </c>
      <c r="BJ377" s="2071">
        <v>10572</v>
      </c>
      <c r="BK377" s="2041">
        <v>20000</v>
      </c>
      <c r="BL377" s="2041">
        <f t="shared" si="112"/>
        <v>0</v>
      </c>
      <c r="BM377" s="2045">
        <f t="shared" si="113"/>
        <v>5800</v>
      </c>
      <c r="BN377" s="2042">
        <f t="shared" si="114"/>
        <v>290</v>
      </c>
      <c r="BO377" s="3040" t="s">
        <v>8</v>
      </c>
      <c r="BP377" s="2024"/>
      <c r="BQ377" s="2024"/>
      <c r="BR377" s="2153" t="s">
        <v>951</v>
      </c>
      <c r="BS377" s="2024" t="s">
        <v>842</v>
      </c>
      <c r="BT377" s="2024"/>
      <c r="BU377" s="2024"/>
      <c r="BV377" s="2154"/>
      <c r="BW377" s="2024"/>
      <c r="BX377" s="2024"/>
      <c r="BY377" s="2024"/>
      <c r="BZ377" s="2024"/>
      <c r="CA377" s="2024"/>
      <c r="CB377" s="2024"/>
      <c r="CC377" s="2024"/>
      <c r="CD377" s="2024"/>
      <c r="CE377" s="2024"/>
      <c r="CF377" s="2024"/>
      <c r="CG377" s="2024"/>
      <c r="CI377" s="2258"/>
      <c r="CJ377" s="2259"/>
      <c r="CK377" s="2259"/>
      <c r="CL377" s="2260" t="s">
        <v>3</v>
      </c>
      <c r="CM377" s="2260" t="s">
        <v>18</v>
      </c>
      <c r="CN377" s="2260"/>
      <c r="CO377" s="2259"/>
      <c r="CP377" s="2260" t="s">
        <v>21</v>
      </c>
      <c r="CQ377" s="2260" t="s">
        <v>27</v>
      </c>
      <c r="CR377" s="2260" t="s">
        <v>28</v>
      </c>
      <c r="CS377" s="2259"/>
      <c r="CT377" s="2259"/>
      <c r="CU377" s="2259"/>
      <c r="CV377" s="2259"/>
      <c r="CW377" s="2260" t="s">
        <v>30</v>
      </c>
      <c r="CX377" s="2257"/>
      <c r="DA377" s="2387" t="s">
        <v>583</v>
      </c>
      <c r="DB377" s="2246"/>
      <c r="DC377" s="2246" t="s">
        <v>220</v>
      </c>
      <c r="DD377" s="2246"/>
      <c r="DE377" s="2361"/>
      <c r="DF377" s="2246"/>
      <c r="DG377" s="2246"/>
      <c r="DH377" s="2246" t="s">
        <v>632</v>
      </c>
      <c r="DI377" s="2246" t="s">
        <v>723</v>
      </c>
      <c r="DJ377" s="2246"/>
      <c r="DK377" s="2246"/>
      <c r="DL377" s="2246"/>
      <c r="DM377" s="2246"/>
      <c r="DN377" s="2246"/>
      <c r="DO377" s="2246"/>
    </row>
    <row r="378" spans="51:119">
      <c r="AY378" s="2047" t="s">
        <v>589</v>
      </c>
      <c r="AZ378" s="2069" t="s">
        <v>698</v>
      </c>
      <c r="BA378" s="2809">
        <v>33</v>
      </c>
      <c r="BB378" s="2071" t="s">
        <v>101</v>
      </c>
      <c r="BC378" s="2072">
        <v>43392</v>
      </c>
      <c r="BD378" s="2071">
        <v>20</v>
      </c>
      <c r="BE378" s="2039" t="s">
        <v>35</v>
      </c>
      <c r="BF378" s="2073">
        <v>290</v>
      </c>
      <c r="BG378" s="2071"/>
      <c r="BH378" s="3509">
        <v>43423</v>
      </c>
      <c r="BI378" s="2072">
        <v>43423</v>
      </c>
      <c r="BJ378" s="2071">
        <v>3454</v>
      </c>
      <c r="BK378" s="2041">
        <v>20000</v>
      </c>
      <c r="BL378" s="2041">
        <f t="shared" si="112"/>
        <v>0</v>
      </c>
      <c r="BM378" s="2045">
        <f t="shared" si="113"/>
        <v>5800</v>
      </c>
      <c r="BN378" s="2042">
        <f t="shared" si="114"/>
        <v>290</v>
      </c>
      <c r="BO378" s="3040" t="s">
        <v>8</v>
      </c>
      <c r="BP378" s="2024"/>
      <c r="BQ378" s="2021"/>
      <c r="BR378" s="3284"/>
      <c r="BS378" s="3285"/>
      <c r="BT378" s="3286" t="s">
        <v>14</v>
      </c>
      <c r="BU378" s="3286" t="s">
        <v>12</v>
      </c>
      <c r="BV378" s="3286"/>
      <c r="BW378" s="3287"/>
      <c r="BX378" s="3286" t="s">
        <v>15</v>
      </c>
      <c r="BY378" s="3286" t="s">
        <v>16</v>
      </c>
      <c r="BZ378" s="3286" t="s">
        <v>12</v>
      </c>
      <c r="CA378" s="3286" t="s">
        <v>12</v>
      </c>
      <c r="CB378" s="3287"/>
      <c r="CC378" s="3287"/>
      <c r="CD378" s="3287"/>
      <c r="CE378" s="3287"/>
      <c r="CF378" s="3288" t="s">
        <v>17</v>
      </c>
      <c r="CG378" s="3289"/>
      <c r="CI378" s="2770"/>
      <c r="CJ378" s="2762"/>
      <c r="CK378" s="2290"/>
      <c r="CL378" s="2290"/>
      <c r="CM378" s="2297"/>
      <c r="CN378" s="2290"/>
      <c r="CO378" s="2290"/>
      <c r="CP378" s="2384"/>
      <c r="CQ378" s="2295"/>
      <c r="CR378" s="2297"/>
      <c r="CS378" s="2290"/>
      <c r="CT378" s="2330"/>
      <c r="CU378" s="2332"/>
      <c r="CV378" s="2333"/>
      <c r="CW378" s="2332"/>
      <c r="CX378" s="2273"/>
      <c r="DA378" s="2362"/>
      <c r="DB378" s="2363"/>
      <c r="DC378" s="2364" t="s">
        <v>14</v>
      </c>
      <c r="DD378" s="2364" t="s">
        <v>12</v>
      </c>
      <c r="DE378" s="2364"/>
      <c r="DF378" s="2365"/>
      <c r="DG378" s="2364" t="s">
        <v>15</v>
      </c>
      <c r="DH378" s="2364" t="s">
        <v>12</v>
      </c>
      <c r="DI378" s="2364" t="s">
        <v>12</v>
      </c>
      <c r="DJ378" s="2365"/>
      <c r="DK378" s="2365"/>
      <c r="DL378" s="2365"/>
      <c r="DM378" s="2365"/>
      <c r="DN378" s="2364" t="s">
        <v>17</v>
      </c>
      <c r="DO378" s="2366" t="s">
        <v>12</v>
      </c>
    </row>
    <row r="379" spans="51:119">
      <c r="AY379" s="2047" t="s">
        <v>629</v>
      </c>
      <c r="AZ379" s="2037" t="s">
        <v>740</v>
      </c>
      <c r="BA379" s="2038">
        <v>53</v>
      </c>
      <c r="BB379" s="2039">
        <v>28160</v>
      </c>
      <c r="BC379" s="2040">
        <v>43392</v>
      </c>
      <c r="BD379" s="2041">
        <v>6</v>
      </c>
      <c r="BE379" s="2039" t="s">
        <v>35</v>
      </c>
      <c r="BF379" s="2042">
        <v>165</v>
      </c>
      <c r="BG379" s="2039">
        <v>189855</v>
      </c>
      <c r="BH379" s="2044">
        <v>43409</v>
      </c>
      <c r="BI379" s="2040">
        <v>43405</v>
      </c>
      <c r="BJ379" s="2039">
        <v>10573</v>
      </c>
      <c r="BK379" s="2041">
        <v>6000</v>
      </c>
      <c r="BL379" s="2041">
        <f t="shared" si="112"/>
        <v>0</v>
      </c>
      <c r="BM379" s="2045">
        <f t="shared" si="113"/>
        <v>990</v>
      </c>
      <c r="BN379" s="2042">
        <f t="shared" si="114"/>
        <v>49.5</v>
      </c>
      <c r="BO379" s="3040" t="s">
        <v>8</v>
      </c>
      <c r="BP379" s="2024"/>
      <c r="BQ379" s="2023"/>
      <c r="BR379" s="3290" t="s">
        <v>4</v>
      </c>
      <c r="BS379" s="3291" t="s">
        <v>18</v>
      </c>
      <c r="BT379" s="3292" t="s">
        <v>19</v>
      </c>
      <c r="BU379" s="3292" t="s">
        <v>19</v>
      </c>
      <c r="BV379" s="3292" t="s">
        <v>20</v>
      </c>
      <c r="BW379" s="3292" t="s">
        <v>21</v>
      </c>
      <c r="BX379" s="3292" t="s">
        <v>22</v>
      </c>
      <c r="BY379" s="3292" t="s">
        <v>19</v>
      </c>
      <c r="BZ379" s="3292" t="s">
        <v>23</v>
      </c>
      <c r="CA379" s="3292" t="s">
        <v>23</v>
      </c>
      <c r="CB379" s="3292" t="s">
        <v>24</v>
      </c>
      <c r="CC379" s="3292" t="s">
        <v>20</v>
      </c>
      <c r="CD379" s="3292" t="s">
        <v>25</v>
      </c>
      <c r="CE379" s="3292" t="s">
        <v>0</v>
      </c>
      <c r="CF379" s="3293" t="s">
        <v>11</v>
      </c>
      <c r="CG379" s="3294" t="s">
        <v>26</v>
      </c>
      <c r="CI379" s="2288"/>
      <c r="CJ379" s="2327"/>
      <c r="CK379" s="2290"/>
      <c r="CL379" s="2290"/>
      <c r="CM379" s="2297"/>
      <c r="CN379" s="2328"/>
      <c r="CO379" s="2328"/>
      <c r="CP379" s="2384"/>
      <c r="CQ379" s="2295"/>
      <c r="CR379" s="2297"/>
      <c r="CS379" s="2290"/>
      <c r="CT379" s="2330"/>
      <c r="CU379" s="2332"/>
      <c r="CV379" s="2333"/>
      <c r="CW379" s="2332"/>
      <c r="CX379" s="2689"/>
      <c r="DA379" s="2367" t="s">
        <v>4</v>
      </c>
      <c r="DB379" s="2368" t="s">
        <v>18</v>
      </c>
      <c r="DC379" s="2256" t="s">
        <v>19</v>
      </c>
      <c r="DD379" s="2256" t="s">
        <v>19</v>
      </c>
      <c r="DE379" s="2256" t="s">
        <v>20</v>
      </c>
      <c r="DF379" s="2256" t="s">
        <v>21</v>
      </c>
      <c r="DG379" s="2256" t="s">
        <v>22</v>
      </c>
      <c r="DH379" s="2256" t="s">
        <v>23</v>
      </c>
      <c r="DI379" s="2256" t="s">
        <v>23</v>
      </c>
      <c r="DJ379" s="2256" t="s">
        <v>24</v>
      </c>
      <c r="DK379" s="2256" t="s">
        <v>20</v>
      </c>
      <c r="DL379" s="2256" t="s">
        <v>25</v>
      </c>
      <c r="DM379" s="2256" t="s">
        <v>0</v>
      </c>
      <c r="DN379" s="2256" t="s">
        <v>11</v>
      </c>
      <c r="DO379" s="2369" t="s">
        <v>11</v>
      </c>
    </row>
    <row r="380" spans="51:119" ht="15" thickBot="1">
      <c r="AY380" s="2047" t="s">
        <v>471</v>
      </c>
      <c r="AZ380" s="2957" t="s">
        <v>436</v>
      </c>
      <c r="BA380" s="2071">
        <v>23</v>
      </c>
      <c r="BB380" s="2039" t="s">
        <v>74</v>
      </c>
      <c r="BC380" s="2040">
        <v>43399</v>
      </c>
      <c r="BD380" s="2041">
        <v>20</v>
      </c>
      <c r="BE380" s="2039" t="s">
        <v>35</v>
      </c>
      <c r="BF380" s="2042">
        <v>287</v>
      </c>
      <c r="BG380" s="2071"/>
      <c r="BH380" s="3509">
        <v>43409</v>
      </c>
      <c r="BI380" s="2072">
        <v>43405</v>
      </c>
      <c r="BJ380" s="2071">
        <v>10576</v>
      </c>
      <c r="BK380" s="2071">
        <v>20000</v>
      </c>
      <c r="BL380" s="2071">
        <f t="shared" si="112"/>
        <v>0</v>
      </c>
      <c r="BM380" s="2045">
        <f t="shared" si="113"/>
        <v>5740</v>
      </c>
      <c r="BN380" s="2045">
        <f t="shared" si="114"/>
        <v>287</v>
      </c>
      <c r="BO380" s="3040" t="s">
        <v>8</v>
      </c>
      <c r="BP380" s="2024"/>
      <c r="BQ380" s="2023"/>
      <c r="BR380" s="3915"/>
      <c r="BS380" s="3916"/>
      <c r="BT380" s="3917" t="s">
        <v>3</v>
      </c>
      <c r="BU380" s="3917" t="s">
        <v>18</v>
      </c>
      <c r="BV380" s="3917"/>
      <c r="BW380" s="3892"/>
      <c r="BX380" s="3917" t="s">
        <v>21</v>
      </c>
      <c r="BY380" s="3917" t="s">
        <v>3</v>
      </c>
      <c r="BZ380" s="3917" t="s">
        <v>27</v>
      </c>
      <c r="CA380" s="3917" t="s">
        <v>28</v>
      </c>
      <c r="CB380" s="3892"/>
      <c r="CC380" s="3892"/>
      <c r="CD380" s="3892"/>
      <c r="CE380" s="3892"/>
      <c r="CF380" s="3917" t="s">
        <v>30</v>
      </c>
      <c r="CG380" s="3294"/>
      <c r="CI380" s="2770"/>
      <c r="CJ380" s="2291"/>
      <c r="CK380" s="2752"/>
      <c r="CL380" s="2351"/>
      <c r="CM380" s="2354"/>
      <c r="CN380" s="3076"/>
      <c r="CO380" s="2351"/>
      <c r="CP380" s="2332"/>
      <c r="CQ380" s="2353"/>
      <c r="CR380" s="2354"/>
      <c r="CS380" s="2355"/>
      <c r="CT380" s="2332"/>
      <c r="CU380" s="2332"/>
      <c r="CV380" s="2333"/>
      <c r="CW380" s="2332"/>
      <c r="CX380" s="2689"/>
      <c r="DA380" s="2370"/>
      <c r="DB380" s="2371"/>
      <c r="DC380" s="2256" t="s">
        <v>3</v>
      </c>
      <c r="DD380" s="2256" t="s">
        <v>18</v>
      </c>
      <c r="DE380" s="2256"/>
      <c r="DF380" s="2372"/>
      <c r="DG380" s="2256" t="s">
        <v>21</v>
      </c>
      <c r="DH380" s="2256" t="s">
        <v>27</v>
      </c>
      <c r="DI380" s="2256" t="s">
        <v>28</v>
      </c>
      <c r="DJ380" s="2372"/>
      <c r="DK380" s="2372"/>
      <c r="DL380" s="2372"/>
      <c r="DM380" s="2372"/>
      <c r="DN380" s="2256" t="s">
        <v>30</v>
      </c>
      <c r="DO380" s="2369" t="s">
        <v>1</v>
      </c>
    </row>
    <row r="381" spans="51:119" ht="15" thickBot="1">
      <c r="AY381" s="2047" t="s">
        <v>471</v>
      </c>
      <c r="AZ381" s="2957" t="s">
        <v>643</v>
      </c>
      <c r="BA381" s="2071">
        <v>24</v>
      </c>
      <c r="BB381" s="2039" t="s">
        <v>74</v>
      </c>
      <c r="BC381" s="2040">
        <v>43399</v>
      </c>
      <c r="BD381" s="2041">
        <v>3</v>
      </c>
      <c r="BE381" s="2039" t="s">
        <v>35</v>
      </c>
      <c r="BF381" s="2042">
        <v>361</v>
      </c>
      <c r="BG381" s="2071"/>
      <c r="BH381" s="3509">
        <v>43409</v>
      </c>
      <c r="BI381" s="2072">
        <v>43405</v>
      </c>
      <c r="BJ381" s="2071">
        <v>10576</v>
      </c>
      <c r="BK381" s="2071">
        <v>3000</v>
      </c>
      <c r="BL381" s="2071">
        <f t="shared" si="112"/>
        <v>0</v>
      </c>
      <c r="BM381" s="2045">
        <f t="shared" si="113"/>
        <v>1083</v>
      </c>
      <c r="BN381" s="2045">
        <f t="shared" si="114"/>
        <v>54.150000000000006</v>
      </c>
      <c r="BO381" s="3040" t="s">
        <v>8</v>
      </c>
      <c r="BP381" s="2024"/>
      <c r="BQ381" s="2941"/>
      <c r="BR381" s="2048" t="s">
        <v>808</v>
      </c>
      <c r="BS381" s="3067">
        <v>1</v>
      </c>
      <c r="BT381" s="3068" t="s">
        <v>796</v>
      </c>
      <c r="BU381" s="3069">
        <v>43671</v>
      </c>
      <c r="BV381" s="3068">
        <v>280</v>
      </c>
      <c r="BW381" s="3070" t="s">
        <v>35</v>
      </c>
      <c r="BX381" s="3071">
        <v>289</v>
      </c>
      <c r="BY381" s="3068" t="s">
        <v>78</v>
      </c>
      <c r="BZ381" s="3072">
        <v>43677</v>
      </c>
      <c r="CA381" s="3073">
        <v>43675</v>
      </c>
      <c r="CB381" s="3070">
        <v>11485</v>
      </c>
      <c r="CC381" s="3074">
        <v>280000</v>
      </c>
      <c r="CD381" s="3074">
        <f>(CC381-BV381*1000)</f>
        <v>0</v>
      </c>
      <c r="CE381" s="3075">
        <f>(CC381*BX381/1000)</f>
        <v>80920</v>
      </c>
      <c r="CF381" s="3071">
        <f>(CE381*0.05)</f>
        <v>4046</v>
      </c>
      <c r="CG381" s="2218"/>
      <c r="CI381" s="2288"/>
      <c r="CJ381" s="2289"/>
      <c r="CK381" s="2290"/>
      <c r="CL381" s="2291"/>
      <c r="CM381" s="2292"/>
      <c r="CN381" s="2293"/>
      <c r="CO381" s="2291"/>
      <c r="CP381" s="2294"/>
      <c r="CQ381" s="2295"/>
      <c r="CR381" s="2292"/>
      <c r="CS381" s="2290"/>
      <c r="CT381" s="2294"/>
      <c r="CU381" s="2294"/>
      <c r="CV381" s="2296"/>
      <c r="CW381" s="2294"/>
      <c r="CX381" s="2689"/>
      <c r="DA381" s="2373"/>
      <c r="DB381" s="2374"/>
      <c r="DC381" s="2375"/>
      <c r="DD381" s="2376"/>
      <c r="DE381" s="2375"/>
      <c r="DF381" s="2376"/>
      <c r="DG381" s="2375"/>
      <c r="DH381" s="2376"/>
      <c r="DI381" s="2376"/>
      <c r="DJ381" s="2376"/>
      <c r="DK381" s="2376"/>
      <c r="DL381" s="2376"/>
      <c r="DM381" s="2376"/>
      <c r="DN381" s="2376"/>
      <c r="DO381" s="2388"/>
    </row>
    <row r="382" spans="51:119">
      <c r="AY382" s="2047" t="s">
        <v>493</v>
      </c>
      <c r="AZ382" s="2037" t="s">
        <v>495</v>
      </c>
      <c r="BA382" s="2071">
        <v>40</v>
      </c>
      <c r="BB382" s="2071">
        <v>23107</v>
      </c>
      <c r="BC382" s="2072">
        <v>43413</v>
      </c>
      <c r="BD382" s="3093">
        <v>32.5</v>
      </c>
      <c r="BE382" s="2039" t="s">
        <v>35</v>
      </c>
      <c r="BF382" s="2042">
        <v>437.5</v>
      </c>
      <c r="BG382" s="2039">
        <v>1010506</v>
      </c>
      <c r="BH382" s="2044">
        <v>43423</v>
      </c>
      <c r="BI382" s="2057">
        <v>43423</v>
      </c>
      <c r="BJ382" s="2039">
        <v>10622</v>
      </c>
      <c r="BK382" s="2041">
        <v>32500</v>
      </c>
      <c r="BL382" s="2041">
        <f t="shared" si="112"/>
        <v>0</v>
      </c>
      <c r="BM382" s="2045">
        <f>(BK382*BF382/1000)</f>
        <v>14218.75</v>
      </c>
      <c r="BN382" s="2042">
        <f t="shared" si="114"/>
        <v>710.9375</v>
      </c>
      <c r="BO382" s="3913" t="s">
        <v>8</v>
      </c>
      <c r="BP382" s="2024"/>
      <c r="BQ382" s="2837"/>
      <c r="BR382" s="2048" t="s">
        <v>808</v>
      </c>
      <c r="BS382" s="3067">
        <v>2</v>
      </c>
      <c r="BT382" s="3068" t="s">
        <v>796</v>
      </c>
      <c r="BU382" s="3069">
        <v>43935</v>
      </c>
      <c r="BV382" s="3068">
        <v>550</v>
      </c>
      <c r="BW382" s="3070" t="s">
        <v>35</v>
      </c>
      <c r="BX382" s="3071">
        <v>245</v>
      </c>
      <c r="BY382" s="3068" t="s">
        <v>78</v>
      </c>
      <c r="BZ382" s="3596">
        <v>43955</v>
      </c>
      <c r="CA382" s="3073">
        <v>43956</v>
      </c>
      <c r="CB382" s="3070">
        <v>13041</v>
      </c>
      <c r="CC382" s="3074">
        <v>550000</v>
      </c>
      <c r="CD382" s="3074">
        <f>(CC382-BV382*1000)</f>
        <v>0</v>
      </c>
      <c r="CE382" s="3075">
        <f>(CC382*BX382/1000)</f>
        <v>134750</v>
      </c>
      <c r="CF382" s="3071">
        <f>(CE382*0.05)</f>
        <v>6737.5</v>
      </c>
      <c r="CG382" s="2219"/>
      <c r="CI382" s="2298"/>
      <c r="CJ382" s="2299"/>
      <c r="CK382" s="2300"/>
      <c r="CL382" s="2300"/>
      <c r="CM382" s="2301"/>
      <c r="CN382" s="2300"/>
      <c r="CO382" s="2300"/>
      <c r="CP382" s="2302"/>
      <c r="CQ382" s="2303"/>
      <c r="CR382" s="2301"/>
      <c r="CS382" s="2300"/>
      <c r="CT382" s="2302"/>
      <c r="CU382" s="2304"/>
      <c r="CV382" s="2305"/>
      <c r="CW382" s="2304"/>
      <c r="CX382" s="3055"/>
      <c r="DA382" s="2408" t="s">
        <v>99</v>
      </c>
      <c r="DB382" s="2409">
        <v>1</v>
      </c>
      <c r="DC382" s="2266" t="s">
        <v>78</v>
      </c>
      <c r="DD382" s="2272">
        <v>42824</v>
      </c>
      <c r="DE382" s="2410">
        <v>1000</v>
      </c>
      <c r="DF382" s="2266" t="s">
        <v>96</v>
      </c>
      <c r="DG382" s="2270">
        <v>9.6999999999999993</v>
      </c>
      <c r="DH382" s="2412">
        <v>42830</v>
      </c>
      <c r="DI382" s="2272">
        <v>42830</v>
      </c>
      <c r="DJ382" s="2413">
        <v>46765</v>
      </c>
      <c r="DK382" s="2337">
        <v>255.5</v>
      </c>
      <c r="DL382" s="2270">
        <f>(DK382-DE382)</f>
        <v>-744.5</v>
      </c>
      <c r="DM382" s="2271">
        <f>(DK382*DG382)</f>
        <v>2478.35</v>
      </c>
      <c r="DN382" s="2270">
        <f>(DM382*0.06)</f>
        <v>148.70099999999999</v>
      </c>
      <c r="DO382" s="2389"/>
    </row>
    <row r="383" spans="51:119">
      <c r="AY383" s="2047" t="s">
        <v>493</v>
      </c>
      <c r="AZ383" s="2037" t="s">
        <v>436</v>
      </c>
      <c r="BA383" s="2076">
        <v>41</v>
      </c>
      <c r="BB383" s="2039">
        <v>23107</v>
      </c>
      <c r="BC383" s="2040">
        <v>43413</v>
      </c>
      <c r="BD383" s="2055">
        <v>75</v>
      </c>
      <c r="BE383" s="2052" t="s">
        <v>35</v>
      </c>
      <c r="BF383" s="2058">
        <v>284</v>
      </c>
      <c r="BG383" s="2052">
        <v>1010505</v>
      </c>
      <c r="BH383" s="2078">
        <v>43423</v>
      </c>
      <c r="BI383" s="2057">
        <v>43423</v>
      </c>
      <c r="BJ383" s="2052">
        <v>10622</v>
      </c>
      <c r="BK383" s="2055">
        <v>75000</v>
      </c>
      <c r="BL383" s="2041">
        <f t="shared" si="112"/>
        <v>0</v>
      </c>
      <c r="BM383" s="2056">
        <f>(BK383*BF383/1000)</f>
        <v>21300</v>
      </c>
      <c r="BN383" s="2058">
        <f t="shared" si="114"/>
        <v>1065</v>
      </c>
      <c r="BO383" s="3913" t="s">
        <v>8</v>
      </c>
      <c r="BP383" s="2024"/>
      <c r="BQ383" s="2837"/>
      <c r="BR383" s="3233"/>
      <c r="BS383" s="3234"/>
      <c r="BT383" s="3235"/>
      <c r="BU383" s="3236"/>
      <c r="BV383" s="2854"/>
      <c r="BW383" s="3237"/>
      <c r="BX383" s="3238"/>
      <c r="BY383" s="3235"/>
      <c r="BZ383" s="3239"/>
      <c r="CA383" s="3240"/>
      <c r="CB383" s="3237"/>
      <c r="CC383" s="3241"/>
      <c r="CD383" s="3241"/>
      <c r="CE383" s="3242"/>
      <c r="CF383" s="3238"/>
      <c r="CG383" s="3243"/>
      <c r="CI383" s="2307"/>
      <c r="CJ383" s="2291"/>
      <c r="CK383" s="2308"/>
      <c r="CL383" s="2291"/>
      <c r="CM383" s="2292"/>
      <c r="CN383" s="2309"/>
      <c r="CO383" s="2291"/>
      <c r="CP383" s="2294"/>
      <c r="CQ383" s="2311"/>
      <c r="CR383" s="2292"/>
      <c r="CS383" s="2291"/>
      <c r="CT383" s="2294"/>
      <c r="CU383" s="2294"/>
      <c r="CV383" s="2296"/>
      <c r="CW383" s="2294"/>
      <c r="CX383" s="2689"/>
      <c r="DA383" s="2390"/>
      <c r="DB383" s="2308"/>
      <c r="DC383" s="2291"/>
      <c r="DD383" s="2292"/>
      <c r="DE383" s="2661">
        <v>744.5</v>
      </c>
      <c r="DF383" s="2662" t="s">
        <v>96</v>
      </c>
      <c r="DG383" s="2631">
        <v>9.6999999999999993</v>
      </c>
      <c r="DH383" s="2663">
        <v>42830</v>
      </c>
      <c r="DI383" s="2633">
        <v>42843</v>
      </c>
      <c r="DJ383" s="2664">
        <v>46862</v>
      </c>
      <c r="DK383" s="2665">
        <v>753.92</v>
      </c>
      <c r="DL383" s="2631">
        <f>(DK383-DE383)</f>
        <v>9.4199999999999591</v>
      </c>
      <c r="DM383" s="2632">
        <f>(DK383*DG383)</f>
        <v>7313.0239999999994</v>
      </c>
      <c r="DN383" s="2631">
        <f>(DM383*0.06)</f>
        <v>438.78143999999998</v>
      </c>
      <c r="DO383" s="2391"/>
    </row>
    <row r="384" spans="51:119">
      <c r="AY384" s="2079"/>
      <c r="AZ384" s="2080"/>
      <c r="BA384" s="2080"/>
      <c r="BB384" s="2080"/>
      <c r="BC384" s="2080"/>
      <c r="BD384" s="2080"/>
      <c r="BE384" s="2163"/>
      <c r="BF384" s="2163"/>
      <c r="BG384" s="2163"/>
      <c r="BH384" s="2163"/>
      <c r="BI384" s="2163"/>
      <c r="BJ384" s="3896"/>
      <c r="BK384" s="2163"/>
      <c r="BL384" s="2163"/>
      <c r="BM384" s="2165"/>
      <c r="BN384" s="3896"/>
      <c r="BO384" s="3897"/>
      <c r="BP384" s="2024"/>
      <c r="BQ384" s="2837"/>
      <c r="BR384" s="2037"/>
      <c r="BS384" s="2038"/>
      <c r="BT384" s="2039"/>
      <c r="BU384" s="2040"/>
      <c r="BV384" s="2041"/>
      <c r="BW384" s="2039"/>
      <c r="BX384" s="2042"/>
      <c r="BY384" s="2043"/>
      <c r="BZ384" s="2044"/>
      <c r="CA384" s="2040"/>
      <c r="CB384" s="2039"/>
      <c r="CC384" s="2041"/>
      <c r="CD384" s="2041"/>
      <c r="CE384" s="2045"/>
      <c r="CF384" s="2165"/>
      <c r="CG384" s="2219"/>
      <c r="CI384" s="2312"/>
      <c r="CJ384" s="2313"/>
      <c r="CK384" s="2313"/>
      <c r="CL384" s="2313"/>
      <c r="CM384" s="2313"/>
      <c r="CN384" s="2313"/>
      <c r="CO384" s="2313"/>
      <c r="CP384" s="2313"/>
      <c r="CQ384" s="2313"/>
      <c r="CR384" s="2313"/>
      <c r="CS384" s="2313"/>
      <c r="CT384" s="2313"/>
      <c r="CU384" s="2313"/>
      <c r="CV384" s="2313"/>
      <c r="CW384" s="2313"/>
      <c r="CX384" s="2689"/>
      <c r="DA384" s="2668" t="s">
        <v>99</v>
      </c>
      <c r="DB384" s="2438">
        <v>2</v>
      </c>
      <c r="DC384" s="2285" t="s">
        <v>78</v>
      </c>
      <c r="DD384" s="2287">
        <v>42875</v>
      </c>
      <c r="DE384" s="2342">
        <v>1000</v>
      </c>
      <c r="DF384" s="2285" t="s">
        <v>96</v>
      </c>
      <c r="DG384" s="2280">
        <v>9.6999999999999993</v>
      </c>
      <c r="DH384" s="2344">
        <v>42886</v>
      </c>
      <c r="DI384" s="2287">
        <v>42884</v>
      </c>
      <c r="DJ384" s="2345">
        <v>47301</v>
      </c>
      <c r="DK384" s="2429">
        <v>1010.03</v>
      </c>
      <c r="DL384" s="2280">
        <f>(DK384-DE384)</f>
        <v>10.029999999999973</v>
      </c>
      <c r="DM384" s="2281">
        <f>(DK384*DG384)</f>
        <v>9797.2909999999993</v>
      </c>
      <c r="DN384" s="2280">
        <f>(DM384*0.06)</f>
        <v>587.83745999999996</v>
      </c>
      <c r="DO384" s="2393"/>
    </row>
    <row r="385" spans="51:119" ht="15" thickBot="1">
      <c r="AY385" s="2082"/>
      <c r="AZ385" s="2083"/>
      <c r="BA385" s="2083"/>
      <c r="BB385" s="2083"/>
      <c r="BC385" s="2083"/>
      <c r="BD385" s="2084"/>
      <c r="BE385" s="2085"/>
      <c r="BF385" s="2085"/>
      <c r="BG385" s="2085"/>
      <c r="BH385" s="2089"/>
      <c r="BI385" s="2085"/>
      <c r="BJ385" s="2086"/>
      <c r="BK385" s="2087"/>
      <c r="BL385" s="2085"/>
      <c r="BM385" s="2088">
        <f>SUM(BM375:BM384)</f>
        <v>106423.75</v>
      </c>
      <c r="BN385" s="2088">
        <f>(BM385*0.05)</f>
        <v>5321.1875</v>
      </c>
      <c r="BO385" s="2090"/>
      <c r="BP385" s="2024"/>
      <c r="BQ385" s="2837"/>
      <c r="BR385" s="2037"/>
      <c r="BS385" s="2038"/>
      <c r="BT385" s="2039"/>
      <c r="BU385" s="2040"/>
      <c r="BV385" s="2071"/>
      <c r="BW385" s="2039"/>
      <c r="BX385" s="2042"/>
      <c r="BY385" s="2146"/>
      <c r="BZ385" s="3079"/>
      <c r="CA385" s="2072"/>
      <c r="CB385" s="2039"/>
      <c r="CC385" s="2147"/>
      <c r="CD385" s="3078"/>
      <c r="CE385" s="2045"/>
      <c r="CF385" s="2165"/>
      <c r="CG385" s="2220"/>
      <c r="CI385" s="2314"/>
      <c r="CJ385" s="2315"/>
      <c r="CK385" s="2315"/>
      <c r="CL385" s="2315"/>
      <c r="CM385" s="2315"/>
      <c r="CN385" s="2315"/>
      <c r="CO385" s="2315"/>
      <c r="CP385" s="2315"/>
      <c r="CQ385" s="2315"/>
      <c r="CR385" s="2315"/>
      <c r="CS385" s="2315"/>
      <c r="CT385" s="2315"/>
      <c r="CU385" s="2315"/>
      <c r="CV385" s="2686">
        <f>SUM(CV378:CV384)</f>
        <v>0</v>
      </c>
      <c r="CW385" s="2686">
        <f>SUM(CW378:CW384)</f>
        <v>0</v>
      </c>
      <c r="CX385" s="3056"/>
      <c r="DA385" s="2668" t="s">
        <v>99</v>
      </c>
      <c r="DB385" s="2438">
        <v>3</v>
      </c>
      <c r="DC385" s="2285" t="s">
        <v>652</v>
      </c>
      <c r="DD385" s="2287">
        <v>42979</v>
      </c>
      <c r="DE385" s="2342">
        <v>1000</v>
      </c>
      <c r="DF385" s="2285" t="s">
        <v>96</v>
      </c>
      <c r="DG385" s="2280">
        <v>9.6999999999999993</v>
      </c>
      <c r="DH385" s="2344">
        <v>42989</v>
      </c>
      <c r="DI385" s="2287">
        <v>42989</v>
      </c>
      <c r="DJ385" s="2345" t="s">
        <v>78</v>
      </c>
      <c r="DK385" s="2429">
        <v>1000</v>
      </c>
      <c r="DL385" s="2280">
        <f>(DK385-DE385)</f>
        <v>0</v>
      </c>
      <c r="DM385" s="2281">
        <f>(DK385*DG385)</f>
        <v>9700</v>
      </c>
      <c r="DN385" s="2280">
        <f>(DM385*0.06)</f>
        <v>582</v>
      </c>
      <c r="DO385" s="2282"/>
    </row>
    <row r="386" spans="51:119">
      <c r="AY386" s="2024"/>
      <c r="AZ386" s="2024"/>
      <c r="BA386" s="2024"/>
      <c r="BB386" s="2024"/>
      <c r="BC386" s="2024"/>
      <c r="BD386" s="2024"/>
      <c r="BE386" s="2024"/>
      <c r="BF386" s="2024"/>
      <c r="BG386" s="2024"/>
      <c r="BH386" s="3602"/>
      <c r="BI386" s="2024"/>
      <c r="BJ386" s="2024"/>
      <c r="BK386" s="2024"/>
      <c r="BL386" s="2024"/>
      <c r="BM386" s="2024"/>
      <c r="BN386" s="2024"/>
      <c r="BO386" s="2024"/>
      <c r="BP386" s="2024"/>
      <c r="BQ386" s="2837"/>
      <c r="BR386" s="2037"/>
      <c r="BS386" s="2038"/>
      <c r="BT386" s="2039"/>
      <c r="BU386" s="2040"/>
      <c r="BV386" s="2071"/>
      <c r="BW386" s="2039"/>
      <c r="BX386" s="2042"/>
      <c r="BY386" s="2146"/>
      <c r="BZ386" s="3079"/>
      <c r="CA386" s="2072"/>
      <c r="CB386" s="2039"/>
      <c r="CC386" s="2147"/>
      <c r="CD386" s="3078"/>
      <c r="CE386" s="2045"/>
      <c r="CF386" s="2165"/>
      <c r="CG386" s="2220"/>
      <c r="CI386" s="2246"/>
      <c r="CJ386" s="2246"/>
      <c r="CK386" s="2246"/>
      <c r="CL386" s="2246"/>
      <c r="CM386" s="2246"/>
      <c r="CN386" s="2246"/>
      <c r="CO386" s="2246"/>
      <c r="CP386" s="2246"/>
      <c r="CQ386" s="2246"/>
      <c r="CR386" s="2246"/>
      <c r="CS386" s="2246"/>
      <c r="CT386" s="2246"/>
      <c r="CU386" s="2246"/>
      <c r="CV386" s="2246"/>
      <c r="CW386" s="2246"/>
      <c r="CX386" s="2246"/>
      <c r="DA386" s="2312"/>
      <c r="DB386" s="2313"/>
      <c r="DC386" s="2313"/>
      <c r="DD386" s="2313"/>
      <c r="DE386" s="2313"/>
      <c r="DF386" s="2313"/>
      <c r="DG386" s="2313"/>
      <c r="DH386" s="2313"/>
      <c r="DI386" s="2313"/>
      <c r="DJ386" s="2313"/>
      <c r="DK386" s="2313"/>
      <c r="DL386" s="2313"/>
      <c r="DM386" s="2313"/>
      <c r="DN386" s="2313"/>
      <c r="DO386" s="2282"/>
    </row>
    <row r="387" spans="51:119" ht="18.600000000000001" thickBot="1">
      <c r="AY387" s="2028" t="s">
        <v>674</v>
      </c>
      <c r="AZ387" s="2024"/>
      <c r="BA387" s="2024"/>
      <c r="BB387" s="2024"/>
      <c r="BC387" s="2024"/>
      <c r="BD387" s="2024"/>
      <c r="BE387" s="2024"/>
      <c r="BF387" s="2024"/>
      <c r="BG387" s="2024"/>
      <c r="BH387" s="3602"/>
      <c r="BI387" s="2024"/>
      <c r="BJ387" s="2024"/>
      <c r="BK387" s="2024"/>
      <c r="BL387" s="2024"/>
      <c r="BM387" s="2024"/>
      <c r="BN387" s="2024"/>
      <c r="BO387" s="2029"/>
      <c r="BP387" s="2024"/>
      <c r="BQ387" s="2837"/>
      <c r="BR387" s="2037"/>
      <c r="BS387" s="3078"/>
      <c r="BT387" s="2039"/>
      <c r="BU387" s="2040"/>
      <c r="BV387" s="2071"/>
      <c r="BW387" s="2071"/>
      <c r="BX387" s="2073"/>
      <c r="BY387" s="2071"/>
      <c r="BZ387" s="2074"/>
      <c r="CA387" s="2072"/>
      <c r="CB387" s="2071"/>
      <c r="CC387" s="2041"/>
      <c r="CD387" s="2041"/>
      <c r="CE387" s="2045"/>
      <c r="CF387" s="2165"/>
      <c r="CG387" s="2220"/>
      <c r="CI387" s="2250" t="s">
        <v>764</v>
      </c>
      <c r="CJ387" s="2246"/>
      <c r="CK387" s="2246"/>
      <c r="CL387" s="2246"/>
      <c r="CM387" s="2246"/>
      <c r="CN387" s="2246"/>
      <c r="CO387" s="2246"/>
      <c r="CP387" s="2246"/>
      <c r="CQ387" s="2246"/>
      <c r="CR387" s="2246"/>
      <c r="CS387" s="2246"/>
      <c r="CT387" s="2246"/>
      <c r="CU387" s="2246"/>
      <c r="CV387" s="2246"/>
      <c r="CW387" s="2246"/>
      <c r="CX387" s="3085"/>
    </row>
    <row r="388" spans="51:119">
      <c r="AY388" s="2030"/>
      <c r="AZ388" s="3898"/>
      <c r="BA388" s="3898"/>
      <c r="BB388" s="3899" t="s">
        <v>14</v>
      </c>
      <c r="BC388" s="3899" t="s">
        <v>12</v>
      </c>
      <c r="BD388" s="3899"/>
      <c r="BE388" s="3898"/>
      <c r="BF388" s="3899" t="s">
        <v>15</v>
      </c>
      <c r="BG388" s="3899" t="s">
        <v>16</v>
      </c>
      <c r="BH388" s="3899" t="s">
        <v>12</v>
      </c>
      <c r="BI388" s="3899" t="s">
        <v>12</v>
      </c>
      <c r="BJ388" s="3898"/>
      <c r="BK388" s="3898"/>
      <c r="BL388" s="3898"/>
      <c r="BM388" s="3898"/>
      <c r="BN388" s="3899" t="s">
        <v>17</v>
      </c>
      <c r="BO388" s="3899"/>
      <c r="BP388" s="2024"/>
      <c r="BQ388" s="2837"/>
      <c r="BR388" s="2037"/>
      <c r="BS388" s="3078"/>
      <c r="BT388" s="2039"/>
      <c r="BU388" s="2040"/>
      <c r="BV388" s="2071"/>
      <c r="BW388" s="2071"/>
      <c r="BX388" s="2073"/>
      <c r="BY388" s="2071"/>
      <c r="BZ388" s="2074"/>
      <c r="CA388" s="2072"/>
      <c r="CB388" s="2071"/>
      <c r="CC388" s="2041"/>
      <c r="CD388" s="2041"/>
      <c r="CE388" s="2045"/>
      <c r="CF388" s="2165"/>
      <c r="CG388" s="2220"/>
      <c r="CI388" s="2251"/>
      <c r="CJ388" s="2252"/>
      <c r="CK388" s="2252"/>
      <c r="CL388" s="2253" t="s">
        <v>14</v>
      </c>
      <c r="CM388" s="2253" t="s">
        <v>12</v>
      </c>
      <c r="CN388" s="2253"/>
      <c r="CO388" s="2252"/>
      <c r="CP388" s="2253" t="s">
        <v>15</v>
      </c>
      <c r="CQ388" s="2253" t="s">
        <v>12</v>
      </c>
      <c r="CR388" s="2253" t="s">
        <v>12</v>
      </c>
      <c r="CS388" s="2252"/>
      <c r="CT388" s="2252"/>
      <c r="CU388" s="2252"/>
      <c r="CV388" s="2252"/>
      <c r="CW388" s="2253" t="s">
        <v>17</v>
      </c>
      <c r="CX388" s="2253"/>
    </row>
    <row r="389" spans="51:119" ht="24" thickBot="1">
      <c r="AY389" s="2032" t="s">
        <v>3</v>
      </c>
      <c r="AZ389" s="3292" t="s">
        <v>4</v>
      </c>
      <c r="BA389" s="3890" t="s">
        <v>18</v>
      </c>
      <c r="BB389" s="3890" t="s">
        <v>19</v>
      </c>
      <c r="BC389" s="3890" t="s">
        <v>19</v>
      </c>
      <c r="BD389" s="3890" t="s">
        <v>20</v>
      </c>
      <c r="BE389" s="3890" t="s">
        <v>21</v>
      </c>
      <c r="BF389" s="3890" t="s">
        <v>22</v>
      </c>
      <c r="BG389" s="3890" t="s">
        <v>19</v>
      </c>
      <c r="BH389" s="3890" t="s">
        <v>23</v>
      </c>
      <c r="BI389" s="3890" t="s">
        <v>23</v>
      </c>
      <c r="BJ389" s="3890" t="s">
        <v>24</v>
      </c>
      <c r="BK389" s="3890" t="s">
        <v>20</v>
      </c>
      <c r="BL389" s="3890" t="s">
        <v>25</v>
      </c>
      <c r="BM389" s="3890" t="s">
        <v>0</v>
      </c>
      <c r="BN389" s="3890" t="s">
        <v>11</v>
      </c>
      <c r="BO389" s="3890" t="s">
        <v>26</v>
      </c>
      <c r="BP389" s="2024"/>
      <c r="BQ389" s="2026"/>
      <c r="BR389" s="2027"/>
      <c r="BS389" s="2151"/>
      <c r="BT389" s="2151"/>
      <c r="BU389" s="2151"/>
      <c r="BV389" s="2151"/>
      <c r="BW389" s="2151"/>
      <c r="BX389" s="2151"/>
      <c r="BY389" s="2151"/>
      <c r="BZ389" s="2151"/>
      <c r="CA389" s="2151"/>
      <c r="CB389" s="2151"/>
      <c r="CC389" s="2151"/>
      <c r="CD389" s="2151"/>
      <c r="CE389" s="2151"/>
      <c r="CF389" s="2151"/>
      <c r="CG389" s="2717" t="s">
        <v>818</v>
      </c>
      <c r="CI389" s="2255" t="s">
        <v>3</v>
      </c>
      <c r="CJ389" s="2256" t="s">
        <v>4</v>
      </c>
      <c r="CK389" s="3947" t="s">
        <v>967</v>
      </c>
      <c r="CL389" s="2257" t="s">
        <v>19</v>
      </c>
      <c r="CM389" s="2257" t="s">
        <v>19</v>
      </c>
      <c r="CN389" s="2257" t="s">
        <v>20</v>
      </c>
      <c r="CO389" s="2257" t="s">
        <v>21</v>
      </c>
      <c r="CP389" s="2257" t="s">
        <v>22</v>
      </c>
      <c r="CQ389" s="2257" t="s">
        <v>23</v>
      </c>
      <c r="CR389" s="2257" t="s">
        <v>23</v>
      </c>
      <c r="CS389" s="2257" t="s">
        <v>24</v>
      </c>
      <c r="CT389" s="2257" t="s">
        <v>20</v>
      </c>
      <c r="CU389" s="2257" t="s">
        <v>25</v>
      </c>
      <c r="CV389" s="2257" t="s">
        <v>0</v>
      </c>
      <c r="CW389" s="2257" t="s">
        <v>11</v>
      </c>
      <c r="CX389" s="2257" t="s">
        <v>26</v>
      </c>
      <c r="DA389" s="2387" t="s">
        <v>958</v>
      </c>
      <c r="DB389" s="2246"/>
      <c r="DC389" s="2246" t="s">
        <v>959</v>
      </c>
      <c r="DD389" s="2246"/>
      <c r="DE389" s="2361"/>
      <c r="DF389" s="2246"/>
      <c r="DG389" s="2246"/>
      <c r="DH389" s="2246"/>
      <c r="DI389" s="2246"/>
      <c r="DJ389" s="2246"/>
      <c r="DK389" s="2246"/>
      <c r="DL389" s="2246"/>
      <c r="DM389" s="2246"/>
      <c r="DN389" s="2246"/>
      <c r="DO389" s="2246"/>
    </row>
    <row r="390" spans="51:119" ht="15" thickBot="1">
      <c r="AY390" s="2034"/>
      <c r="AZ390" s="3892"/>
      <c r="BA390" s="3892"/>
      <c r="BB390" s="3893" t="s">
        <v>3</v>
      </c>
      <c r="BC390" s="3893" t="s">
        <v>18</v>
      </c>
      <c r="BD390" s="3893"/>
      <c r="BE390" s="3892"/>
      <c r="BF390" s="3893" t="s">
        <v>21</v>
      </c>
      <c r="BG390" s="3893" t="s">
        <v>3</v>
      </c>
      <c r="BH390" s="3893" t="s">
        <v>27</v>
      </c>
      <c r="BI390" s="3893" t="s">
        <v>28</v>
      </c>
      <c r="BJ390" s="3892"/>
      <c r="BK390" s="3892"/>
      <c r="BL390" s="3892"/>
      <c r="BM390" s="3892"/>
      <c r="BN390" s="3893" t="s">
        <v>30</v>
      </c>
      <c r="BO390" s="3890"/>
      <c r="BP390" s="2024"/>
      <c r="BQ390" s="2024"/>
      <c r="BR390" s="2024"/>
      <c r="BS390" s="2024"/>
      <c r="BT390" s="2024"/>
      <c r="BU390" s="2024"/>
      <c r="BV390" s="2024"/>
      <c r="BW390" s="2024"/>
      <c r="BX390" s="2024"/>
      <c r="BY390" s="2024"/>
      <c r="BZ390" s="2024"/>
      <c r="CA390" s="2024"/>
      <c r="CB390" s="2024"/>
      <c r="CC390" s="2024"/>
      <c r="CD390" s="2024"/>
      <c r="CE390" s="2024"/>
      <c r="CF390" s="2024"/>
      <c r="CG390" s="2024"/>
      <c r="CI390" s="2258"/>
      <c r="CJ390" s="2259"/>
      <c r="CK390" s="2259"/>
      <c r="CL390" s="2260" t="s">
        <v>3</v>
      </c>
      <c r="CM390" s="2260" t="s">
        <v>18</v>
      </c>
      <c r="CN390" s="2260"/>
      <c r="CO390" s="2259"/>
      <c r="CP390" s="2260" t="s">
        <v>21</v>
      </c>
      <c r="CQ390" s="2260" t="s">
        <v>27</v>
      </c>
      <c r="CR390" s="2260" t="s">
        <v>28</v>
      </c>
      <c r="CS390" s="2259"/>
      <c r="CT390" s="2259"/>
      <c r="CU390" s="2259"/>
      <c r="CV390" s="2259"/>
      <c r="CW390" s="2260" t="s">
        <v>30</v>
      </c>
      <c r="CX390" s="2257"/>
      <c r="DA390" s="2362"/>
      <c r="DB390" s="2363"/>
      <c r="DC390" s="2364" t="s">
        <v>14</v>
      </c>
      <c r="DD390" s="2364" t="s">
        <v>12</v>
      </c>
      <c r="DE390" s="2364"/>
      <c r="DF390" s="2365"/>
      <c r="DG390" s="2364" t="s">
        <v>15</v>
      </c>
      <c r="DH390" s="2364" t="s">
        <v>12</v>
      </c>
      <c r="DI390" s="2364" t="s">
        <v>12</v>
      </c>
      <c r="DJ390" s="2365"/>
      <c r="DK390" s="2365"/>
      <c r="DL390" s="2365"/>
      <c r="DM390" s="2365"/>
      <c r="DN390" s="2364" t="s">
        <v>17</v>
      </c>
      <c r="DO390" s="2366" t="s">
        <v>12</v>
      </c>
    </row>
    <row r="391" spans="51:119" ht="24" thickBot="1">
      <c r="AY391" s="2095" t="s">
        <v>629</v>
      </c>
      <c r="AZ391" s="2658" t="s">
        <v>436</v>
      </c>
      <c r="BA391" s="2198">
        <v>49</v>
      </c>
      <c r="BB391" s="2122">
        <v>27466</v>
      </c>
      <c r="BC391" s="2174">
        <v>43377</v>
      </c>
      <c r="BD391" s="2172">
        <v>240</v>
      </c>
      <c r="BE391" s="2122" t="s">
        <v>35</v>
      </c>
      <c r="BF391" s="2175">
        <v>284</v>
      </c>
      <c r="BG391" s="2122">
        <v>101795</v>
      </c>
      <c r="BH391" s="2200">
        <v>43437</v>
      </c>
      <c r="BI391" s="2174">
        <v>43438</v>
      </c>
      <c r="BJ391" s="2122">
        <v>10633</v>
      </c>
      <c r="BK391" s="2172">
        <v>230000</v>
      </c>
      <c r="BL391" s="2172">
        <f t="shared" ref="BL391:BL399" si="115">(BK391-BD391*1000)</f>
        <v>-10000</v>
      </c>
      <c r="BM391" s="2173">
        <f t="shared" ref="BM391:BM398" si="116">(BK391*BF391/1000)</f>
        <v>65320</v>
      </c>
      <c r="BN391" s="2175">
        <f t="shared" ref="BN391:BN398" si="117">(BM391*0.05)</f>
        <v>3266</v>
      </c>
      <c r="BO391" s="2046" t="s">
        <v>8</v>
      </c>
      <c r="BP391" s="2024"/>
      <c r="BQ391" s="2024"/>
      <c r="BR391" s="2153" t="s">
        <v>550</v>
      </c>
      <c r="BS391" s="2024" t="s">
        <v>78</v>
      </c>
      <c r="BT391" s="2024" t="s">
        <v>553</v>
      </c>
      <c r="BU391" s="2024"/>
      <c r="BV391" s="2154"/>
      <c r="BW391" s="2024"/>
      <c r="BX391" s="2024" t="s">
        <v>78</v>
      </c>
      <c r="BY391" s="2024"/>
      <c r="BZ391" s="2024"/>
      <c r="CA391" s="2024"/>
      <c r="CB391" s="2024"/>
      <c r="CC391" s="2024"/>
      <c r="CD391" s="2024"/>
      <c r="CE391" s="2024"/>
      <c r="CF391" s="2024"/>
      <c r="CG391" s="2024" t="s">
        <v>78</v>
      </c>
      <c r="CI391" s="2467" t="s">
        <v>656</v>
      </c>
      <c r="CJ391" s="2266" t="s">
        <v>99</v>
      </c>
      <c r="CK391" s="2439">
        <v>48</v>
      </c>
      <c r="CL391" s="2439" t="s">
        <v>36</v>
      </c>
      <c r="CM391" s="2440">
        <v>43812</v>
      </c>
      <c r="CN391" s="2439">
        <v>300</v>
      </c>
      <c r="CO391" s="2439" t="s">
        <v>96</v>
      </c>
      <c r="CP391" s="2441">
        <v>10.6</v>
      </c>
      <c r="CQ391" s="2442">
        <v>43817</v>
      </c>
      <c r="CR391" s="2440">
        <v>43817</v>
      </c>
      <c r="CS391" s="2439">
        <v>57223</v>
      </c>
      <c r="CT391" s="2278">
        <v>309.02999999999997</v>
      </c>
      <c r="CU391" s="2280">
        <f>(CT391-CN391)</f>
        <v>9.0299999999999727</v>
      </c>
      <c r="CV391" s="2281" t="e">
        <f>(CT391*CP389)</f>
        <v>#VALUE!</v>
      </c>
      <c r="CW391" s="2280" t="e">
        <f>(CV391*0.05)</f>
        <v>#VALUE!</v>
      </c>
      <c r="CX391" s="2273"/>
      <c r="DA391" s="2367" t="s">
        <v>4</v>
      </c>
      <c r="DB391" s="2368" t="s">
        <v>18</v>
      </c>
      <c r="DC391" s="2256" t="s">
        <v>19</v>
      </c>
      <c r="DD391" s="2256" t="s">
        <v>19</v>
      </c>
      <c r="DE391" s="2256" t="s">
        <v>20</v>
      </c>
      <c r="DF391" s="2256" t="s">
        <v>21</v>
      </c>
      <c r="DG391" s="2256" t="s">
        <v>22</v>
      </c>
      <c r="DH391" s="2256" t="s">
        <v>23</v>
      </c>
      <c r="DI391" s="2256" t="s">
        <v>23</v>
      </c>
      <c r="DJ391" s="2256" t="s">
        <v>24</v>
      </c>
      <c r="DK391" s="2256" t="s">
        <v>20</v>
      </c>
      <c r="DL391" s="2256" t="s">
        <v>25</v>
      </c>
      <c r="DM391" s="2256" t="s">
        <v>0</v>
      </c>
      <c r="DN391" s="2256" t="s">
        <v>11</v>
      </c>
      <c r="DO391" s="2369" t="s">
        <v>11</v>
      </c>
    </row>
    <row r="392" spans="51:119">
      <c r="AY392" s="2047" t="s">
        <v>629</v>
      </c>
      <c r="AZ392" s="2037" t="s">
        <v>699</v>
      </c>
      <c r="BA392" s="2038">
        <v>50</v>
      </c>
      <c r="BB392" s="2039">
        <v>27468</v>
      </c>
      <c r="BC392" s="2040">
        <v>43377</v>
      </c>
      <c r="BD392" s="2041">
        <v>20</v>
      </c>
      <c r="BE392" s="2039" t="s">
        <v>35</v>
      </c>
      <c r="BF392" s="2042">
        <v>189</v>
      </c>
      <c r="BG392" s="2039">
        <v>179680</v>
      </c>
      <c r="BH392" s="2044">
        <v>43437</v>
      </c>
      <c r="BI392" s="2040">
        <v>43438</v>
      </c>
      <c r="BJ392" s="2039">
        <v>10632</v>
      </c>
      <c r="BK392" s="2041">
        <v>20000</v>
      </c>
      <c r="BL392" s="2041">
        <f t="shared" si="115"/>
        <v>0</v>
      </c>
      <c r="BM392" s="2045">
        <f t="shared" si="116"/>
        <v>3780</v>
      </c>
      <c r="BN392" s="2042">
        <f t="shared" si="117"/>
        <v>189</v>
      </c>
      <c r="BO392" s="2059" t="s">
        <v>8</v>
      </c>
      <c r="BP392" s="2024"/>
      <c r="BQ392" s="2021"/>
      <c r="BR392" s="3284"/>
      <c r="BS392" s="3285"/>
      <c r="BT392" s="3286" t="s">
        <v>14</v>
      </c>
      <c r="BU392" s="3286" t="s">
        <v>12</v>
      </c>
      <c r="BV392" s="3286"/>
      <c r="BW392" s="3287"/>
      <c r="BX392" s="3286" t="s">
        <v>15</v>
      </c>
      <c r="BY392" s="3286" t="s">
        <v>16</v>
      </c>
      <c r="BZ392" s="3286" t="s">
        <v>12</v>
      </c>
      <c r="CA392" s="3286" t="s">
        <v>12</v>
      </c>
      <c r="CB392" s="3287"/>
      <c r="CC392" s="3287"/>
      <c r="CD392" s="3287"/>
      <c r="CE392" s="3287"/>
      <c r="CF392" s="3288" t="s">
        <v>17</v>
      </c>
      <c r="CG392" s="3289"/>
      <c r="CI392" s="2288"/>
      <c r="CJ392" s="2327"/>
      <c r="CK392" s="2290"/>
      <c r="CL392" s="2290"/>
      <c r="CM392" s="2297"/>
      <c r="CN392" s="2328"/>
      <c r="CO392" s="2328"/>
      <c r="CP392" s="2384"/>
      <c r="CQ392" s="2295"/>
      <c r="CR392" s="2297"/>
      <c r="CS392" s="2290"/>
      <c r="CT392" s="2330"/>
      <c r="CU392" s="2332"/>
      <c r="CV392" s="2333"/>
      <c r="CW392" s="2332"/>
      <c r="CX392" s="2689"/>
      <c r="DA392" s="2370"/>
      <c r="DB392" s="2371"/>
      <c r="DC392" s="2256" t="s">
        <v>3</v>
      </c>
      <c r="DD392" s="2256" t="s">
        <v>18</v>
      </c>
      <c r="DE392" s="2256"/>
      <c r="DF392" s="2372"/>
      <c r="DG392" s="2256" t="s">
        <v>21</v>
      </c>
      <c r="DH392" s="2256" t="s">
        <v>27</v>
      </c>
      <c r="DI392" s="2256" t="s">
        <v>28</v>
      </c>
      <c r="DJ392" s="2372"/>
      <c r="DK392" s="2372"/>
      <c r="DL392" s="2372"/>
      <c r="DM392" s="2372"/>
      <c r="DN392" s="2256" t="s">
        <v>30</v>
      </c>
      <c r="DO392" s="2369" t="s">
        <v>1</v>
      </c>
    </row>
    <row r="393" spans="51:119" ht="15" thickBot="1">
      <c r="AY393" s="2036" t="s">
        <v>589</v>
      </c>
      <c r="AZ393" s="2069" t="s">
        <v>698</v>
      </c>
      <c r="BA393" s="2809">
        <v>34</v>
      </c>
      <c r="BB393" s="2071" t="s">
        <v>101</v>
      </c>
      <c r="BC393" s="2072">
        <v>43392</v>
      </c>
      <c r="BD393" s="2071">
        <v>20</v>
      </c>
      <c r="BE393" s="2039" t="s">
        <v>35</v>
      </c>
      <c r="BF393" s="2073">
        <v>290</v>
      </c>
      <c r="BG393" s="2071"/>
      <c r="BH393" s="3509">
        <v>43437</v>
      </c>
      <c r="BI393" s="2072">
        <v>43438</v>
      </c>
      <c r="BJ393" s="2071">
        <v>10634</v>
      </c>
      <c r="BK393" s="2041">
        <v>20000</v>
      </c>
      <c r="BL393" s="2041">
        <f t="shared" si="115"/>
        <v>0</v>
      </c>
      <c r="BM393" s="2045">
        <f t="shared" si="116"/>
        <v>5800</v>
      </c>
      <c r="BN393" s="2042">
        <f t="shared" si="117"/>
        <v>290</v>
      </c>
      <c r="BO393" s="2059" t="s">
        <v>8</v>
      </c>
      <c r="BP393" s="2024"/>
      <c r="BQ393" s="2023"/>
      <c r="BR393" s="3290" t="s">
        <v>4</v>
      </c>
      <c r="BS393" s="3291" t="s">
        <v>18</v>
      </c>
      <c r="BT393" s="3292" t="s">
        <v>19</v>
      </c>
      <c r="BU393" s="3292" t="s">
        <v>19</v>
      </c>
      <c r="BV393" s="3292" t="s">
        <v>20</v>
      </c>
      <c r="BW393" s="3292" t="s">
        <v>21</v>
      </c>
      <c r="BX393" s="3292" t="s">
        <v>22</v>
      </c>
      <c r="BY393" s="3292" t="s">
        <v>19</v>
      </c>
      <c r="BZ393" s="3292" t="s">
        <v>23</v>
      </c>
      <c r="CA393" s="3292" t="s">
        <v>23</v>
      </c>
      <c r="CB393" s="3292" t="s">
        <v>24</v>
      </c>
      <c r="CC393" s="3292" t="s">
        <v>20</v>
      </c>
      <c r="CD393" s="3292" t="s">
        <v>25</v>
      </c>
      <c r="CE393" s="3292" t="s">
        <v>0</v>
      </c>
      <c r="CF393" s="3293" t="s">
        <v>11</v>
      </c>
      <c r="CG393" s="3294" t="s">
        <v>26</v>
      </c>
      <c r="CI393" s="2770"/>
      <c r="CJ393" s="2291"/>
      <c r="CK393" s="2752"/>
      <c r="CL393" s="2351"/>
      <c r="CM393" s="2354"/>
      <c r="CN393" s="3076"/>
      <c r="CO393" s="2351"/>
      <c r="CP393" s="2332"/>
      <c r="CQ393" s="2353"/>
      <c r="CR393" s="2354"/>
      <c r="CS393" s="2355"/>
      <c r="CT393" s="2332"/>
      <c r="CU393" s="2332"/>
      <c r="CV393" s="2333"/>
      <c r="CW393" s="2332"/>
      <c r="CX393" s="2689"/>
      <c r="DA393" s="2373"/>
      <c r="DB393" s="2374"/>
      <c r="DC393" s="2375"/>
      <c r="DD393" s="2376"/>
      <c r="DE393" s="2375"/>
      <c r="DF393" s="2376"/>
      <c r="DG393" s="2375"/>
      <c r="DH393" s="2376"/>
      <c r="DI393" s="2376"/>
      <c r="DJ393" s="2376"/>
      <c r="DK393" s="2376"/>
      <c r="DL393" s="2376"/>
      <c r="DM393" s="2376"/>
      <c r="DN393" s="2376"/>
      <c r="DO393" s="2388"/>
    </row>
    <row r="394" spans="51:119">
      <c r="AY394" s="2047" t="s">
        <v>264</v>
      </c>
      <c r="AZ394" s="2994" t="s">
        <v>762</v>
      </c>
      <c r="BA394" s="2038">
        <v>7</v>
      </c>
      <c r="BB394" s="2039" t="s">
        <v>101</v>
      </c>
      <c r="BC394" s="2040">
        <v>43392</v>
      </c>
      <c r="BD394" s="2041">
        <v>100</v>
      </c>
      <c r="BE394" s="2039" t="s">
        <v>35</v>
      </c>
      <c r="BF394" s="2042">
        <v>290</v>
      </c>
      <c r="BG394" s="2043"/>
      <c r="BH394" s="2044">
        <v>43437</v>
      </c>
      <c r="BI394" s="2040">
        <v>43438</v>
      </c>
      <c r="BJ394" s="2039">
        <v>10636</v>
      </c>
      <c r="BK394" s="2041">
        <v>50000</v>
      </c>
      <c r="BL394" s="2041">
        <f t="shared" si="115"/>
        <v>-50000</v>
      </c>
      <c r="BM394" s="2045">
        <f t="shared" si="116"/>
        <v>14500</v>
      </c>
      <c r="BN394" s="2042">
        <f t="shared" si="117"/>
        <v>725</v>
      </c>
      <c r="BO394" s="2059" t="s">
        <v>8</v>
      </c>
      <c r="BP394" s="2024"/>
      <c r="BQ394" s="2023"/>
      <c r="BR394" s="3295"/>
      <c r="BS394" s="3296"/>
      <c r="BT394" s="3292" t="s">
        <v>3</v>
      </c>
      <c r="BU394" s="3292" t="s">
        <v>18</v>
      </c>
      <c r="BV394" s="3292"/>
      <c r="BW394" s="3297"/>
      <c r="BX394" s="3292" t="s">
        <v>21</v>
      </c>
      <c r="BY394" s="3292" t="s">
        <v>3</v>
      </c>
      <c r="BZ394" s="3292" t="s">
        <v>27</v>
      </c>
      <c r="CA394" s="3292" t="s">
        <v>28</v>
      </c>
      <c r="CB394" s="3297"/>
      <c r="CC394" s="3297"/>
      <c r="CD394" s="3297"/>
      <c r="CE394" s="3297"/>
      <c r="CF394" s="3293" t="s">
        <v>30</v>
      </c>
      <c r="CG394" s="3294"/>
      <c r="CI394" s="2288"/>
      <c r="CJ394" s="2289"/>
      <c r="CK394" s="2290"/>
      <c r="CL394" s="2291"/>
      <c r="CM394" s="2292"/>
      <c r="CN394" s="2293"/>
      <c r="CO394" s="2291"/>
      <c r="CP394" s="2294"/>
      <c r="CQ394" s="2295"/>
      <c r="CR394" s="2292"/>
      <c r="CS394" s="2290"/>
      <c r="CT394" s="2294"/>
      <c r="CU394" s="2294"/>
      <c r="CV394" s="2296"/>
      <c r="CW394" s="2294"/>
      <c r="CX394" s="2689"/>
      <c r="DA394" s="3714" t="s">
        <v>960</v>
      </c>
      <c r="DB394" s="2761">
        <v>2</v>
      </c>
      <c r="DC394" s="2762">
        <v>98176</v>
      </c>
      <c r="DD394" s="2763">
        <v>43948</v>
      </c>
      <c r="DE394" s="2764">
        <v>200</v>
      </c>
      <c r="DF394" s="2762" t="s">
        <v>96</v>
      </c>
      <c r="DG394" s="2325">
        <v>9.61</v>
      </c>
      <c r="DH394" s="2766">
        <v>43951</v>
      </c>
      <c r="DI394" s="2292">
        <v>43951</v>
      </c>
      <c r="DJ394" s="2767"/>
      <c r="DK394" s="2325">
        <v>200</v>
      </c>
      <c r="DL394" s="2325">
        <f>(DK394-DE394)</f>
        <v>0</v>
      </c>
      <c r="DM394" s="2326">
        <f>(DK394*DG394)</f>
        <v>1922</v>
      </c>
      <c r="DN394" s="2325">
        <f>(DM394*0.03)</f>
        <v>57.66</v>
      </c>
      <c r="DO394" s="2389"/>
    </row>
    <row r="395" spans="51:119" ht="15" thickBot="1">
      <c r="AY395" s="2117" t="s">
        <v>78</v>
      </c>
      <c r="AZ395" s="2108" t="s">
        <v>78</v>
      </c>
      <c r="BA395" s="2038">
        <v>7</v>
      </c>
      <c r="BB395" s="2039" t="s">
        <v>101</v>
      </c>
      <c r="BC395" s="2040">
        <v>43392</v>
      </c>
      <c r="BD395" s="2041">
        <v>50</v>
      </c>
      <c r="BE395" s="2039" t="s">
        <v>35</v>
      </c>
      <c r="BF395" s="2042">
        <v>290</v>
      </c>
      <c r="BG395" s="2043"/>
      <c r="BH395" s="2044">
        <v>43437</v>
      </c>
      <c r="BI395" s="2040">
        <v>43438</v>
      </c>
      <c r="BJ395" s="2039" t="s">
        <v>78</v>
      </c>
      <c r="BK395" s="2041">
        <v>50000</v>
      </c>
      <c r="BL395" s="2041">
        <f t="shared" si="115"/>
        <v>0</v>
      </c>
      <c r="BM395" s="2045">
        <f t="shared" si="116"/>
        <v>14500</v>
      </c>
      <c r="BN395" s="2042">
        <f t="shared" si="117"/>
        <v>725</v>
      </c>
      <c r="BO395" s="2059" t="s">
        <v>8</v>
      </c>
      <c r="BP395" s="2024"/>
      <c r="BQ395" s="2026"/>
      <c r="BR395" s="2914"/>
      <c r="BS395" s="2139"/>
      <c r="BT395" s="2140"/>
      <c r="BU395" s="2141"/>
      <c r="BV395" s="2140"/>
      <c r="BW395" s="2141"/>
      <c r="BX395" s="2140"/>
      <c r="BY395" s="2141"/>
      <c r="BZ395" s="2141"/>
      <c r="CA395" s="2141"/>
      <c r="CB395" s="2141"/>
      <c r="CC395" s="2141"/>
      <c r="CD395" s="2141"/>
      <c r="CE395" s="2141"/>
      <c r="CF395" s="2141"/>
      <c r="CG395" s="2142"/>
      <c r="CI395" s="2298"/>
      <c r="CJ395" s="2299"/>
      <c r="CK395" s="2300"/>
      <c r="CL395" s="2300"/>
      <c r="CM395" s="2301"/>
      <c r="CN395" s="2300"/>
      <c r="CO395" s="2300"/>
      <c r="CP395" s="2302"/>
      <c r="CQ395" s="2303"/>
      <c r="CR395" s="2301"/>
      <c r="CS395" s="2300"/>
      <c r="CT395" s="2302"/>
      <c r="CU395" s="2304"/>
      <c r="CV395" s="2305"/>
      <c r="CW395" s="2304"/>
      <c r="CX395" s="3055"/>
      <c r="DA395" s="2383" t="s">
        <v>961</v>
      </c>
      <c r="DB395" s="2308">
        <v>2</v>
      </c>
      <c r="DC395" s="2291">
        <v>98176</v>
      </c>
      <c r="DD395" s="2292">
        <v>43948</v>
      </c>
      <c r="DE395" s="3716">
        <v>100</v>
      </c>
      <c r="DF395" s="2291" t="s">
        <v>96</v>
      </c>
      <c r="DG395" s="2294">
        <v>9.61</v>
      </c>
      <c r="DH395" s="2311">
        <v>43951</v>
      </c>
      <c r="DI395" s="2292">
        <v>43951</v>
      </c>
      <c r="DJ395" s="3717"/>
      <c r="DK395" s="2294">
        <v>100</v>
      </c>
      <c r="DL395" s="2294">
        <f>(DK395-DE395)</f>
        <v>0</v>
      </c>
      <c r="DM395" s="2296">
        <f>(DK395*DG395)</f>
        <v>961</v>
      </c>
      <c r="DN395" s="2294">
        <f>(DM395*0.03)</f>
        <v>28.83</v>
      </c>
      <c r="DO395" s="2391"/>
    </row>
    <row r="396" spans="51:119">
      <c r="AY396" s="2047" t="s">
        <v>629</v>
      </c>
      <c r="AZ396" s="2037" t="s">
        <v>740</v>
      </c>
      <c r="BA396" s="2038">
        <v>54</v>
      </c>
      <c r="BB396" s="2039">
        <v>28218</v>
      </c>
      <c r="BC396" s="2040">
        <v>43395</v>
      </c>
      <c r="BD396" s="2041">
        <v>7</v>
      </c>
      <c r="BE396" s="2039" t="s">
        <v>35</v>
      </c>
      <c r="BF396" s="2042">
        <v>165</v>
      </c>
      <c r="BG396" s="2039">
        <v>189855</v>
      </c>
      <c r="BH396" s="2044">
        <v>43437</v>
      </c>
      <c r="BI396" s="2040">
        <v>43438</v>
      </c>
      <c r="BJ396" s="2039">
        <v>10631</v>
      </c>
      <c r="BK396" s="2041">
        <v>7000</v>
      </c>
      <c r="BL396" s="2041">
        <f t="shared" si="115"/>
        <v>0</v>
      </c>
      <c r="BM396" s="2045">
        <f t="shared" si="116"/>
        <v>1155</v>
      </c>
      <c r="BN396" s="2042">
        <f t="shared" si="117"/>
        <v>57.75</v>
      </c>
      <c r="BO396" s="2059" t="s">
        <v>8</v>
      </c>
      <c r="BP396" s="2024"/>
      <c r="BQ396" s="2941"/>
      <c r="BR396" s="2658" t="s">
        <v>436</v>
      </c>
      <c r="BS396" s="2198">
        <v>1</v>
      </c>
      <c r="BT396" s="2122" t="s">
        <v>36</v>
      </c>
      <c r="BU396" s="2174">
        <v>42754</v>
      </c>
      <c r="BV396" s="2172">
        <v>1</v>
      </c>
      <c r="BW396" s="2122" t="s">
        <v>35</v>
      </c>
      <c r="BX396" s="2175">
        <v>430</v>
      </c>
      <c r="BY396" s="2199"/>
      <c r="BZ396" s="2200">
        <v>42758</v>
      </c>
      <c r="CA396" s="2174">
        <v>42766</v>
      </c>
      <c r="CB396" s="2122">
        <v>9334</v>
      </c>
      <c r="CC396" s="2172">
        <v>1000</v>
      </c>
      <c r="CD396" s="2172">
        <f t="shared" ref="CD396:CD414" si="118">(CC396-BV396*1000)</f>
        <v>0</v>
      </c>
      <c r="CE396" s="2173">
        <f t="shared" ref="CE396:CE414" si="119">(CC396*BX396/1000)</f>
        <v>430</v>
      </c>
      <c r="CF396" s="2175">
        <f t="shared" ref="CF396:CF414" si="120">(CE396*0.05)</f>
        <v>21.5</v>
      </c>
      <c r="CG396" s="2203"/>
      <c r="CI396" s="2307"/>
      <c r="CJ396" s="2291"/>
      <c r="CK396" s="2308"/>
      <c r="CL396" s="2291"/>
      <c r="CM396" s="2292"/>
      <c r="CN396" s="2309"/>
      <c r="CO396" s="2291"/>
      <c r="CP396" s="2294"/>
      <c r="CQ396" s="2311"/>
      <c r="CR396" s="2292"/>
      <c r="CS396" s="2291"/>
      <c r="CT396" s="2294"/>
      <c r="CU396" s="2294"/>
      <c r="CV396" s="2296"/>
      <c r="CW396" s="2294"/>
      <c r="CX396" s="2689"/>
      <c r="DA396" s="2751" t="s">
        <v>962</v>
      </c>
      <c r="DB396" s="2752">
        <v>2</v>
      </c>
      <c r="DC396" s="2351">
        <v>98176</v>
      </c>
      <c r="DD396" s="2354">
        <v>43948</v>
      </c>
      <c r="DE396" s="3614">
        <v>100</v>
      </c>
      <c r="DF396" s="2351" t="s">
        <v>96</v>
      </c>
      <c r="DG396" s="2332">
        <v>9.61</v>
      </c>
      <c r="DH396" s="2353">
        <v>43951</v>
      </c>
      <c r="DI396" s="2292">
        <v>43951</v>
      </c>
      <c r="DJ396" s="2355"/>
      <c r="DK396" s="2332">
        <v>100</v>
      </c>
      <c r="DL396" s="2332">
        <f>(DK396-DE396)</f>
        <v>0</v>
      </c>
      <c r="DM396" s="2333">
        <f>(DK396*DG396)</f>
        <v>961</v>
      </c>
      <c r="DN396" s="2332">
        <f>(DM396*0.03)</f>
        <v>28.83</v>
      </c>
      <c r="DO396" s="2393"/>
    </row>
    <row r="397" spans="51:119">
      <c r="AY397" s="2047" t="s">
        <v>351</v>
      </c>
      <c r="AZ397" s="2071" t="s">
        <v>427</v>
      </c>
      <c r="BA397" s="2809">
        <v>8</v>
      </c>
      <c r="BB397" s="2071" t="s">
        <v>36</v>
      </c>
      <c r="BC397" s="2072">
        <v>43430</v>
      </c>
      <c r="BD397" s="2071">
        <v>10</v>
      </c>
      <c r="BE397" s="2039" t="s">
        <v>35</v>
      </c>
      <c r="BF397" s="2073">
        <v>335</v>
      </c>
      <c r="BG397" s="2071" t="s">
        <v>78</v>
      </c>
      <c r="BH397" s="3509">
        <v>43437</v>
      </c>
      <c r="BI397" s="2072">
        <v>43438</v>
      </c>
      <c r="BJ397" s="2071">
        <v>10635</v>
      </c>
      <c r="BK397" s="2041">
        <v>10000</v>
      </c>
      <c r="BL397" s="2041">
        <f t="shared" si="115"/>
        <v>0</v>
      </c>
      <c r="BM397" s="2045">
        <f t="shared" si="116"/>
        <v>3350</v>
      </c>
      <c r="BN397" s="2042">
        <f t="shared" si="117"/>
        <v>167.5</v>
      </c>
      <c r="BO397" s="2059" t="s">
        <v>8</v>
      </c>
      <c r="BP397" s="2024"/>
      <c r="BQ397" s="2837"/>
      <c r="BR397" s="2075" t="s">
        <v>436</v>
      </c>
      <c r="BS397" s="2076">
        <v>2</v>
      </c>
      <c r="BT397" s="2052" t="s">
        <v>36</v>
      </c>
      <c r="BU397" s="2057">
        <v>42815</v>
      </c>
      <c r="BV397" s="2055">
        <v>1</v>
      </c>
      <c r="BW397" s="2052" t="s">
        <v>35</v>
      </c>
      <c r="BX397" s="2058">
        <v>430</v>
      </c>
      <c r="BY397" s="2077"/>
      <c r="BZ397" s="2078">
        <v>42817</v>
      </c>
      <c r="CA397" s="2057">
        <v>42817</v>
      </c>
      <c r="CB397" s="2052">
        <v>1800</v>
      </c>
      <c r="CC397" s="2055">
        <v>1000</v>
      </c>
      <c r="CD397" s="2055">
        <f t="shared" si="118"/>
        <v>0</v>
      </c>
      <c r="CE397" s="2056">
        <f t="shared" si="119"/>
        <v>430</v>
      </c>
      <c r="CF397" s="2058">
        <f t="shared" si="120"/>
        <v>21.5</v>
      </c>
      <c r="CG397" s="2204"/>
      <c r="CI397" s="2312"/>
      <c r="CJ397" s="2313"/>
      <c r="CK397" s="2313"/>
      <c r="CL397" s="2313"/>
      <c r="CM397" s="2313"/>
      <c r="CN397" s="2313"/>
      <c r="CO397" s="2313"/>
      <c r="CP397" s="2313"/>
      <c r="CQ397" s="2313"/>
      <c r="CR397" s="2313"/>
      <c r="CS397" s="2313"/>
      <c r="CT397" s="2313"/>
      <c r="CU397" s="2313"/>
      <c r="CV397" s="2313"/>
      <c r="CW397" s="2313"/>
      <c r="CX397" s="2689"/>
      <c r="DA397" s="2668"/>
      <c r="DB397" s="2438"/>
      <c r="DC397" s="2285"/>
      <c r="DD397" s="2287"/>
      <c r="DE397" s="2342"/>
      <c r="DF397" s="2285"/>
      <c r="DG397" s="2280"/>
      <c r="DH397" s="2344"/>
      <c r="DI397" s="2287"/>
      <c r="DJ397" s="2345"/>
      <c r="DK397" s="2429"/>
      <c r="DL397" s="2280"/>
      <c r="DM397" s="2281"/>
      <c r="DN397" s="2280"/>
      <c r="DO397" s="2282"/>
    </row>
    <row r="398" spans="51:119" ht="15" thickBot="1">
      <c r="AY398" s="2047" t="s">
        <v>776</v>
      </c>
      <c r="AZ398" s="2048" t="s">
        <v>777</v>
      </c>
      <c r="BA398" s="2050">
        <v>1</v>
      </c>
      <c r="BB398" s="2050" t="s">
        <v>36</v>
      </c>
      <c r="BC398" s="2051">
        <v>43431</v>
      </c>
      <c r="BD398" s="2053" t="s">
        <v>530</v>
      </c>
      <c r="BE398" s="2050" t="s">
        <v>35</v>
      </c>
      <c r="BF398" s="2053">
        <v>230</v>
      </c>
      <c r="BG398" s="3127"/>
      <c r="BH398" s="3573">
        <v>43437</v>
      </c>
      <c r="BI398" s="2051">
        <v>43437</v>
      </c>
      <c r="BJ398" s="2050">
        <v>3477</v>
      </c>
      <c r="BK398" s="2055">
        <v>5000</v>
      </c>
      <c r="BL398" s="2055">
        <f t="shared" si="115"/>
        <v>0</v>
      </c>
      <c r="BM398" s="2056">
        <f t="shared" si="116"/>
        <v>1150</v>
      </c>
      <c r="BN398" s="2058">
        <f t="shared" si="117"/>
        <v>57.5</v>
      </c>
      <c r="BO398" s="3897" t="s">
        <v>8</v>
      </c>
      <c r="BP398" s="2024"/>
      <c r="BQ398" s="2837"/>
      <c r="BR398" s="2075" t="s">
        <v>436</v>
      </c>
      <c r="BS398" s="2076">
        <v>3</v>
      </c>
      <c r="BT398" s="2052" t="s">
        <v>36</v>
      </c>
      <c r="BU398" s="2057">
        <v>42863</v>
      </c>
      <c r="BV398" s="2055">
        <v>1</v>
      </c>
      <c r="BW398" s="2052" t="s">
        <v>35</v>
      </c>
      <c r="BX398" s="2058">
        <v>430</v>
      </c>
      <c r="BY398" s="2077"/>
      <c r="BZ398" s="2078">
        <v>42870</v>
      </c>
      <c r="CA398" s="2057">
        <v>42865</v>
      </c>
      <c r="CB398" s="2052">
        <v>1928</v>
      </c>
      <c r="CC398" s="2055">
        <v>1000</v>
      </c>
      <c r="CD398" s="2055">
        <f t="shared" si="118"/>
        <v>0</v>
      </c>
      <c r="CE398" s="2056">
        <f t="shared" si="119"/>
        <v>430</v>
      </c>
      <c r="CF398" s="2058">
        <f t="shared" si="120"/>
        <v>21.5</v>
      </c>
      <c r="CG398" s="2150"/>
      <c r="CI398" s="2314"/>
      <c r="CJ398" s="2315"/>
      <c r="CK398" s="2315"/>
      <c r="CL398" s="2315"/>
      <c r="CM398" s="2315"/>
      <c r="CN398" s="2315"/>
      <c r="CO398" s="2315"/>
      <c r="CP398" s="2315"/>
      <c r="CQ398" s="2315"/>
      <c r="CR398" s="2315"/>
      <c r="CS398" s="2315"/>
      <c r="CT398" s="2315"/>
      <c r="CU398" s="2315"/>
      <c r="CV398" s="2686" t="e">
        <f>SUM(CV391:CV397)</f>
        <v>#VALUE!</v>
      </c>
      <c r="CW398" s="2686" t="e">
        <f>SUM(CW391:CW397)</f>
        <v>#VALUE!</v>
      </c>
      <c r="CX398" s="3056"/>
      <c r="DA398" s="2312"/>
      <c r="DB398" s="2313"/>
      <c r="DC398" s="2313"/>
      <c r="DD398" s="2313"/>
      <c r="DE398" s="2313"/>
      <c r="DF398" s="2313"/>
      <c r="DG398" s="2313"/>
      <c r="DH398" s="2313"/>
      <c r="DI398" s="2313"/>
      <c r="DJ398" s="2313"/>
      <c r="DK398" s="2313"/>
      <c r="DL398" s="2313"/>
      <c r="DM398" s="2313"/>
      <c r="DN398" s="2313"/>
      <c r="DO398" s="2282"/>
    </row>
    <row r="399" spans="51:119">
      <c r="AY399" s="3152" t="s">
        <v>500</v>
      </c>
      <c r="AZ399" s="3153" t="s">
        <v>427</v>
      </c>
      <c r="BA399" s="3154">
        <v>11</v>
      </c>
      <c r="BB399" s="3155" t="s">
        <v>101</v>
      </c>
      <c r="BC399" s="3156">
        <v>43443</v>
      </c>
      <c r="BD399" s="3155">
        <v>10</v>
      </c>
      <c r="BE399" s="3157" t="s">
        <v>35</v>
      </c>
      <c r="BF399" s="3158">
        <v>300</v>
      </c>
      <c r="BG399" s="3155" t="s">
        <v>78</v>
      </c>
      <c r="BH399" s="3597">
        <v>43447</v>
      </c>
      <c r="BI399" s="3156">
        <v>43447</v>
      </c>
      <c r="BJ399" s="3155" t="s">
        <v>78</v>
      </c>
      <c r="BK399" s="3159">
        <v>10000</v>
      </c>
      <c r="BL399" s="3159">
        <f t="shared" si="115"/>
        <v>0</v>
      </c>
      <c r="BM399" s="3160">
        <v>0</v>
      </c>
      <c r="BN399" s="3161">
        <v>0</v>
      </c>
      <c r="BO399" s="3918" t="s">
        <v>88</v>
      </c>
      <c r="BP399" s="2024"/>
      <c r="BQ399" s="2837"/>
      <c r="BR399" s="2075" t="s">
        <v>436</v>
      </c>
      <c r="BS399" s="2076">
        <v>4</v>
      </c>
      <c r="BT399" s="2052" t="s">
        <v>36</v>
      </c>
      <c r="BU399" s="2057">
        <v>42874</v>
      </c>
      <c r="BV399" s="2055">
        <v>1</v>
      </c>
      <c r="BW399" s="2052" t="s">
        <v>35</v>
      </c>
      <c r="BX399" s="2058">
        <v>430</v>
      </c>
      <c r="BY399" s="2077"/>
      <c r="BZ399" s="2078">
        <v>42878</v>
      </c>
      <c r="CA399" s="2057">
        <v>42884</v>
      </c>
      <c r="CB399" s="2052">
        <v>1988</v>
      </c>
      <c r="CC399" s="2055">
        <v>1000</v>
      </c>
      <c r="CD399" s="2055">
        <f t="shared" si="118"/>
        <v>0</v>
      </c>
      <c r="CE399" s="2056">
        <f t="shared" si="119"/>
        <v>430</v>
      </c>
      <c r="CF399" s="2058">
        <f t="shared" si="120"/>
        <v>21.5</v>
      </c>
      <c r="CG399" s="2150"/>
      <c r="CI399" s="2246"/>
      <c r="CJ399" s="2246"/>
      <c r="CK399" s="2246"/>
      <c r="CL399" s="2246"/>
      <c r="CM399" s="2246"/>
      <c r="CN399" s="2246"/>
      <c r="CO399" s="2246"/>
      <c r="CP399" s="2246"/>
      <c r="CQ399" s="2246"/>
      <c r="CR399" s="2246"/>
      <c r="CS399" s="2246"/>
      <c r="CT399" s="2246"/>
      <c r="CU399" s="2246"/>
      <c r="CV399" s="2246"/>
      <c r="CW399" s="2246"/>
      <c r="CX399" s="2246"/>
    </row>
    <row r="400" spans="51:119" ht="18.600000000000001" thickBot="1">
      <c r="AY400" s="2047" t="s">
        <v>746</v>
      </c>
      <c r="AZ400" s="2048" t="s">
        <v>427</v>
      </c>
      <c r="BA400" s="3067">
        <v>2</v>
      </c>
      <c r="BB400" s="3068" t="s">
        <v>101</v>
      </c>
      <c r="BC400" s="3069">
        <v>43446</v>
      </c>
      <c r="BD400" s="3068">
        <v>30</v>
      </c>
      <c r="BE400" s="3070" t="s">
        <v>35</v>
      </c>
      <c r="BF400" s="3071">
        <v>280</v>
      </c>
      <c r="BG400" s="3068" t="s">
        <v>78</v>
      </c>
      <c r="BH400" s="3596">
        <v>43454</v>
      </c>
      <c r="BI400" s="3073">
        <v>43454</v>
      </c>
      <c r="BJ400" s="3070">
        <v>11502</v>
      </c>
      <c r="BK400" s="3074">
        <v>20000</v>
      </c>
      <c r="BL400" s="3074">
        <f>(BK400-BD400*1000)</f>
        <v>-10000</v>
      </c>
      <c r="BM400" s="3075">
        <f>(BK400*BF400/1000)</f>
        <v>5600</v>
      </c>
      <c r="BN400" s="3071">
        <f>(BM400*0.05)</f>
        <v>280</v>
      </c>
      <c r="BO400" s="3897" t="s">
        <v>8</v>
      </c>
      <c r="BP400" s="2024"/>
      <c r="BQ400" s="2837"/>
      <c r="BR400" s="2925" t="s">
        <v>436</v>
      </c>
      <c r="BS400" s="2124">
        <v>5</v>
      </c>
      <c r="BT400" s="2063" t="s">
        <v>36</v>
      </c>
      <c r="BU400" s="2067">
        <v>42892</v>
      </c>
      <c r="BV400" s="2065">
        <v>1</v>
      </c>
      <c r="BW400" s="2063" t="s">
        <v>35</v>
      </c>
      <c r="BX400" s="2068">
        <v>430</v>
      </c>
      <c r="BY400" s="2125"/>
      <c r="BZ400" s="2126">
        <v>42893</v>
      </c>
      <c r="CA400" s="2067">
        <v>42892</v>
      </c>
      <c r="CB400" s="2063">
        <v>2006</v>
      </c>
      <c r="CC400" s="2065">
        <v>1000</v>
      </c>
      <c r="CD400" s="2065">
        <f t="shared" si="118"/>
        <v>0</v>
      </c>
      <c r="CE400" s="2066">
        <f t="shared" si="119"/>
        <v>430</v>
      </c>
      <c r="CF400" s="2068">
        <f t="shared" si="120"/>
        <v>21.5</v>
      </c>
      <c r="CG400" s="2205"/>
      <c r="CI400" s="2250" t="s">
        <v>931</v>
      </c>
      <c r="CJ400" s="2246"/>
      <c r="CK400" s="2246"/>
      <c r="CL400" s="2246"/>
      <c r="CM400" s="2246"/>
      <c r="CN400" s="2246"/>
      <c r="CO400" s="2246"/>
      <c r="CP400" s="2246"/>
      <c r="CQ400" s="2246"/>
      <c r="CR400" s="2246"/>
      <c r="CS400" s="2246"/>
      <c r="CT400" s="2246"/>
      <c r="CU400" s="2246"/>
      <c r="CV400" s="2246"/>
      <c r="CW400" s="2246"/>
      <c r="CX400" s="3085"/>
    </row>
    <row r="401" spans="51:102">
      <c r="AY401" s="2149"/>
      <c r="AZ401" s="2091"/>
      <c r="BA401" s="2091"/>
      <c r="BB401" s="2091"/>
      <c r="BC401" s="2091"/>
      <c r="BD401" s="2091"/>
      <c r="BE401" s="2091"/>
      <c r="BF401" s="2091"/>
      <c r="BG401" s="2091"/>
      <c r="BH401" s="2873"/>
      <c r="BI401" s="2091"/>
      <c r="BJ401" s="2091"/>
      <c r="BK401" s="2091"/>
      <c r="BL401" s="2091"/>
      <c r="BM401" s="2091"/>
      <c r="BN401" s="2092"/>
      <c r="BO401" s="2150"/>
      <c r="BP401" s="2024"/>
      <c r="BQ401" s="2837"/>
      <c r="BR401" s="2918" t="s">
        <v>436</v>
      </c>
      <c r="BS401" s="2710">
        <v>6</v>
      </c>
      <c r="BT401" s="2698" t="s">
        <v>36</v>
      </c>
      <c r="BU401" s="2711">
        <v>42914</v>
      </c>
      <c r="BV401" s="2712">
        <v>3</v>
      </c>
      <c r="BW401" s="2698" t="s">
        <v>35</v>
      </c>
      <c r="BX401" s="2713">
        <v>383.33</v>
      </c>
      <c r="BY401" s="2714"/>
      <c r="BZ401" s="2715">
        <v>42916</v>
      </c>
      <c r="CA401" s="2711">
        <v>42916</v>
      </c>
      <c r="CB401" s="2698" t="s">
        <v>78</v>
      </c>
      <c r="CC401" s="2712">
        <v>3000</v>
      </c>
      <c r="CD401" s="2712">
        <f t="shared" si="118"/>
        <v>0</v>
      </c>
      <c r="CE401" s="2716">
        <f t="shared" si="119"/>
        <v>1149.99</v>
      </c>
      <c r="CF401" s="2713">
        <f t="shared" si="120"/>
        <v>57.499500000000005</v>
      </c>
      <c r="CG401" s="2717" t="s">
        <v>88</v>
      </c>
      <c r="CI401" s="2251"/>
      <c r="CJ401" s="2252"/>
      <c r="CK401" s="2252"/>
      <c r="CL401" s="2253" t="s">
        <v>14</v>
      </c>
      <c r="CM401" s="2253" t="s">
        <v>12</v>
      </c>
      <c r="CN401" s="2253"/>
      <c r="CO401" s="2252"/>
      <c r="CP401" s="2253" t="s">
        <v>15</v>
      </c>
      <c r="CQ401" s="2253" t="s">
        <v>12</v>
      </c>
      <c r="CR401" s="2253" t="s">
        <v>12</v>
      </c>
      <c r="CS401" s="2252"/>
      <c r="CT401" s="2252"/>
      <c r="CU401" s="2252"/>
      <c r="CV401" s="2252"/>
      <c r="CW401" s="2253" t="s">
        <v>17</v>
      </c>
      <c r="CX401" s="2253"/>
    </row>
    <row r="402" spans="51:102" ht="15" thickBot="1">
      <c r="AY402" s="2082"/>
      <c r="AZ402" s="2083"/>
      <c r="BA402" s="2083"/>
      <c r="BB402" s="2083"/>
      <c r="BC402" s="2083"/>
      <c r="BD402" s="2084"/>
      <c r="BE402" s="2085"/>
      <c r="BF402" s="2085"/>
      <c r="BG402" s="2085"/>
      <c r="BH402" s="2089"/>
      <c r="BI402" s="2085"/>
      <c r="BJ402" s="2086"/>
      <c r="BK402" s="2087"/>
      <c r="BL402" s="2085"/>
      <c r="BM402" s="2088">
        <f>SUM(BM391:BM400)</f>
        <v>115155</v>
      </c>
      <c r="BN402" s="2088">
        <f>(BM402*0.05)</f>
        <v>5757.75</v>
      </c>
      <c r="BO402" s="2090"/>
      <c r="BP402" s="2024"/>
      <c r="BQ402" s="2837"/>
      <c r="BR402" s="2037" t="s">
        <v>436</v>
      </c>
      <c r="BS402" s="2038">
        <v>7</v>
      </c>
      <c r="BT402" s="2039" t="s">
        <v>36</v>
      </c>
      <c r="BU402" s="2040">
        <v>42914</v>
      </c>
      <c r="BV402" s="2041">
        <v>1</v>
      </c>
      <c r="BW402" s="2039" t="s">
        <v>35</v>
      </c>
      <c r="BX402" s="2042">
        <v>430</v>
      </c>
      <c r="BY402" s="2043"/>
      <c r="BZ402" s="2044">
        <v>42916</v>
      </c>
      <c r="CA402" s="2040">
        <v>42915</v>
      </c>
      <c r="CB402" s="2039">
        <v>2052</v>
      </c>
      <c r="CC402" s="2041">
        <v>1000</v>
      </c>
      <c r="CD402" s="2041">
        <f t="shared" si="118"/>
        <v>0</v>
      </c>
      <c r="CE402" s="2045">
        <f t="shared" si="119"/>
        <v>430</v>
      </c>
      <c r="CF402" s="2042">
        <f t="shared" si="120"/>
        <v>21.5</v>
      </c>
      <c r="CG402" s="2150"/>
      <c r="CI402" s="2255" t="s">
        <v>3</v>
      </c>
      <c r="CJ402" s="2256" t="s">
        <v>4</v>
      </c>
      <c r="CK402" s="3947" t="s">
        <v>967</v>
      </c>
      <c r="CL402" s="2257" t="s">
        <v>19</v>
      </c>
      <c r="CM402" s="2257" t="s">
        <v>19</v>
      </c>
      <c r="CN402" s="2257" t="s">
        <v>20</v>
      </c>
      <c r="CO402" s="2257" t="s">
        <v>21</v>
      </c>
      <c r="CP402" s="2257" t="s">
        <v>22</v>
      </c>
      <c r="CQ402" s="2257" t="s">
        <v>23</v>
      </c>
      <c r="CR402" s="2257" t="s">
        <v>23</v>
      </c>
      <c r="CS402" s="2257" t="s">
        <v>24</v>
      </c>
      <c r="CT402" s="2257" t="s">
        <v>20</v>
      </c>
      <c r="CU402" s="2257" t="s">
        <v>25</v>
      </c>
      <c r="CV402" s="2257" t="s">
        <v>0</v>
      </c>
      <c r="CW402" s="2257" t="s">
        <v>11</v>
      </c>
      <c r="CX402" s="2257" t="s">
        <v>26</v>
      </c>
    </row>
    <row r="403" spans="51:102" ht="15" thickBot="1">
      <c r="AY403" s="2643"/>
      <c r="AZ403" s="2643"/>
      <c r="BA403" s="2643"/>
      <c r="BB403" s="2643"/>
      <c r="BC403" s="2643"/>
      <c r="BD403" s="2643"/>
      <c r="BE403" s="2643"/>
      <c r="BF403" s="2643"/>
      <c r="BG403" s="2643"/>
      <c r="BH403" s="2643"/>
      <c r="BI403" s="2643"/>
      <c r="BJ403" s="2643"/>
      <c r="BK403" s="2643"/>
      <c r="BL403" s="2643"/>
      <c r="BM403" s="2643"/>
      <c r="BN403" s="2643"/>
      <c r="BO403" s="2643"/>
      <c r="BP403" s="2024"/>
      <c r="BQ403" s="2837"/>
      <c r="BR403" s="2037" t="s">
        <v>436</v>
      </c>
      <c r="BS403" s="2038">
        <v>8</v>
      </c>
      <c r="BT403" s="2039" t="s">
        <v>36</v>
      </c>
      <c r="BU403" s="2040">
        <v>42922</v>
      </c>
      <c r="BV403" s="2041">
        <v>1</v>
      </c>
      <c r="BW403" s="2039" t="s">
        <v>35</v>
      </c>
      <c r="BX403" s="2042">
        <v>430</v>
      </c>
      <c r="BY403" s="2043"/>
      <c r="BZ403" s="2044">
        <v>42923</v>
      </c>
      <c r="CA403" s="2040">
        <v>42922</v>
      </c>
      <c r="CB403" s="2039">
        <v>2084</v>
      </c>
      <c r="CC403" s="2041">
        <v>1000</v>
      </c>
      <c r="CD403" s="2041">
        <f t="shared" si="118"/>
        <v>0</v>
      </c>
      <c r="CE403" s="2045">
        <f t="shared" si="119"/>
        <v>430</v>
      </c>
      <c r="CF403" s="2042">
        <f t="shared" si="120"/>
        <v>21.5</v>
      </c>
      <c r="CG403" s="2150"/>
      <c r="CI403" s="2258"/>
      <c r="CJ403" s="2259"/>
      <c r="CK403" s="2259"/>
      <c r="CL403" s="2260" t="s">
        <v>3</v>
      </c>
      <c r="CM403" s="2260" t="s">
        <v>18</v>
      </c>
      <c r="CN403" s="2260"/>
      <c r="CO403" s="2259"/>
      <c r="CP403" s="2260" t="s">
        <v>21</v>
      </c>
      <c r="CQ403" s="2260" t="s">
        <v>27</v>
      </c>
      <c r="CR403" s="2260" t="s">
        <v>28</v>
      </c>
      <c r="CS403" s="2259"/>
      <c r="CT403" s="2259"/>
      <c r="CU403" s="2259"/>
      <c r="CV403" s="2259"/>
      <c r="CW403" s="2260" t="s">
        <v>30</v>
      </c>
      <c r="CX403" s="2257"/>
    </row>
    <row r="404" spans="51:102" ht="18.600000000000001" thickBot="1">
      <c r="AY404" s="2028" t="s">
        <v>750</v>
      </c>
      <c r="AZ404" s="2024"/>
      <c r="BA404" s="2024"/>
      <c r="BB404" s="2024"/>
      <c r="BC404" s="2024"/>
      <c r="BD404" s="2024"/>
      <c r="BE404" s="2024"/>
      <c r="BF404" s="2024"/>
      <c r="BG404" s="2024"/>
      <c r="BH404" s="3602"/>
      <c r="BI404" s="2024"/>
      <c r="BJ404" s="2024"/>
      <c r="BK404" s="2024"/>
      <c r="BL404" s="2024"/>
      <c r="BM404" s="2024"/>
      <c r="BN404" s="2024"/>
      <c r="BO404" s="2029"/>
      <c r="BP404" s="2024"/>
      <c r="BQ404" s="2837"/>
      <c r="BR404" s="2037" t="s">
        <v>436</v>
      </c>
      <c r="BS404" s="2038">
        <v>9</v>
      </c>
      <c r="BT404" s="2039" t="s">
        <v>36</v>
      </c>
      <c r="BU404" s="2040">
        <v>42923</v>
      </c>
      <c r="BV404" s="2041">
        <v>1</v>
      </c>
      <c r="BW404" s="2039" t="s">
        <v>35</v>
      </c>
      <c r="BX404" s="2042">
        <v>370</v>
      </c>
      <c r="BY404" s="2043"/>
      <c r="BZ404" s="2044">
        <v>42923</v>
      </c>
      <c r="CA404" s="2040">
        <v>42923</v>
      </c>
      <c r="CB404" s="2039">
        <v>2085</v>
      </c>
      <c r="CC404" s="2041">
        <v>1000</v>
      </c>
      <c r="CD404" s="2041">
        <f t="shared" si="118"/>
        <v>0</v>
      </c>
      <c r="CE404" s="2045">
        <f t="shared" si="119"/>
        <v>370</v>
      </c>
      <c r="CF404" s="2042">
        <f t="shared" si="120"/>
        <v>18.5</v>
      </c>
      <c r="CG404" s="2150"/>
      <c r="CI404" s="2467" t="s">
        <v>656</v>
      </c>
      <c r="CJ404" s="2266" t="s">
        <v>99</v>
      </c>
      <c r="CK404" s="2439">
        <v>49</v>
      </c>
      <c r="CL404" s="2439" t="s">
        <v>36</v>
      </c>
      <c r="CM404" s="2440">
        <v>43812</v>
      </c>
      <c r="CN404" s="2439">
        <v>1001</v>
      </c>
      <c r="CO404" s="2439" t="s">
        <v>96</v>
      </c>
      <c r="CP404" s="2441">
        <v>10.6</v>
      </c>
      <c r="CQ404" s="2442">
        <v>43840</v>
      </c>
      <c r="CR404" s="2440">
        <v>43843</v>
      </c>
      <c r="CS404" s="2439">
        <v>57292</v>
      </c>
      <c r="CT404" s="2278">
        <v>1014.39</v>
      </c>
      <c r="CU404" s="2280">
        <f>(CT404-CN404)</f>
        <v>13.389999999999986</v>
      </c>
      <c r="CV404" s="2281">
        <f>(CT404*CP404)</f>
        <v>10752.534</v>
      </c>
      <c r="CW404" s="2280">
        <f>(CV404*0.05)</f>
        <v>537.62670000000003</v>
      </c>
      <c r="CX404" s="2273"/>
    </row>
    <row r="405" spans="51:102">
      <c r="AY405" s="2030"/>
      <c r="AZ405" s="3898"/>
      <c r="BA405" s="3898"/>
      <c r="BB405" s="3899" t="s">
        <v>14</v>
      </c>
      <c r="BC405" s="3899" t="s">
        <v>12</v>
      </c>
      <c r="BD405" s="3899"/>
      <c r="BE405" s="3898"/>
      <c r="BF405" s="3899" t="s">
        <v>15</v>
      </c>
      <c r="BG405" s="3899" t="s">
        <v>16</v>
      </c>
      <c r="BH405" s="3899" t="s">
        <v>12</v>
      </c>
      <c r="BI405" s="3899" t="s">
        <v>12</v>
      </c>
      <c r="BJ405" s="3898"/>
      <c r="BK405" s="3898"/>
      <c r="BL405" s="3898"/>
      <c r="BM405" s="3898"/>
      <c r="BN405" s="3899" t="s">
        <v>17</v>
      </c>
      <c r="BO405" s="3899"/>
      <c r="BP405" s="2024"/>
      <c r="BQ405" s="2837"/>
      <c r="BR405" s="2037" t="s">
        <v>436</v>
      </c>
      <c r="BS405" s="2038">
        <v>10</v>
      </c>
      <c r="BT405" s="2039" t="s">
        <v>36</v>
      </c>
      <c r="BU405" s="2040">
        <v>42956</v>
      </c>
      <c r="BV405" s="2041">
        <v>1</v>
      </c>
      <c r="BW405" s="2039" t="s">
        <v>35</v>
      </c>
      <c r="BX405" s="2042">
        <v>370</v>
      </c>
      <c r="BY405" s="2043"/>
      <c r="BZ405" s="2044">
        <v>42957</v>
      </c>
      <c r="CA405" s="2040">
        <v>42961</v>
      </c>
      <c r="CB405" s="2039">
        <v>2190</v>
      </c>
      <c r="CC405" s="2041">
        <v>1000</v>
      </c>
      <c r="CD405" s="2041">
        <f t="shared" si="118"/>
        <v>0</v>
      </c>
      <c r="CE405" s="2045">
        <f t="shared" si="119"/>
        <v>370</v>
      </c>
      <c r="CF405" s="2042">
        <f t="shared" si="120"/>
        <v>18.5</v>
      </c>
      <c r="CG405" s="2150"/>
      <c r="CI405" s="2288"/>
      <c r="CJ405" s="2327"/>
      <c r="CK405" s="2290"/>
      <c r="CL405" s="2290"/>
      <c r="CM405" s="2297"/>
      <c r="CN405" s="2328"/>
      <c r="CO405" s="2328"/>
      <c r="CP405" s="2384"/>
      <c r="CQ405" s="2295"/>
      <c r="CR405" s="2297"/>
      <c r="CS405" s="2290"/>
      <c r="CT405" s="2330"/>
      <c r="CU405" s="2332"/>
      <c r="CV405" s="2333"/>
      <c r="CW405" s="2332"/>
      <c r="CX405" s="2689"/>
    </row>
    <row r="406" spans="51:102">
      <c r="AY406" s="2032" t="s">
        <v>3</v>
      </c>
      <c r="AZ406" s="3292" t="s">
        <v>4</v>
      </c>
      <c r="BA406" s="3890" t="s">
        <v>18</v>
      </c>
      <c r="BB406" s="3890" t="s">
        <v>19</v>
      </c>
      <c r="BC406" s="3890" t="s">
        <v>19</v>
      </c>
      <c r="BD406" s="3890" t="s">
        <v>20</v>
      </c>
      <c r="BE406" s="3890" t="s">
        <v>21</v>
      </c>
      <c r="BF406" s="3890" t="s">
        <v>22</v>
      </c>
      <c r="BG406" s="3890" t="s">
        <v>19</v>
      </c>
      <c r="BH406" s="3890" t="s">
        <v>23</v>
      </c>
      <c r="BI406" s="3890" t="s">
        <v>23</v>
      </c>
      <c r="BJ406" s="3890" t="s">
        <v>24</v>
      </c>
      <c r="BK406" s="3890" t="s">
        <v>20</v>
      </c>
      <c r="BL406" s="3890" t="s">
        <v>25</v>
      </c>
      <c r="BM406" s="3890" t="s">
        <v>0</v>
      </c>
      <c r="BN406" s="3890" t="s">
        <v>11</v>
      </c>
      <c r="BO406" s="3890" t="s">
        <v>26</v>
      </c>
      <c r="BP406" s="2024"/>
      <c r="BQ406" s="2837"/>
      <c r="BR406" s="2037" t="s">
        <v>436</v>
      </c>
      <c r="BS406" s="2038">
        <v>11</v>
      </c>
      <c r="BT406" s="2039" t="s">
        <v>36</v>
      </c>
      <c r="BU406" s="2040">
        <v>42972</v>
      </c>
      <c r="BV406" s="2041">
        <v>1</v>
      </c>
      <c r="BW406" s="2039" t="s">
        <v>35</v>
      </c>
      <c r="BX406" s="2042">
        <v>370</v>
      </c>
      <c r="BY406" s="2043"/>
      <c r="BZ406" s="2044">
        <v>42972</v>
      </c>
      <c r="CA406" s="2040">
        <v>42972</v>
      </c>
      <c r="CB406" s="2039">
        <v>2228</v>
      </c>
      <c r="CC406" s="2041">
        <v>1000</v>
      </c>
      <c r="CD406" s="2041">
        <f t="shared" si="118"/>
        <v>0</v>
      </c>
      <c r="CE406" s="2045">
        <f t="shared" si="119"/>
        <v>370</v>
      </c>
      <c r="CF406" s="2042">
        <f t="shared" si="120"/>
        <v>18.5</v>
      </c>
      <c r="CG406" s="2150"/>
      <c r="CI406" s="2770"/>
      <c r="CJ406" s="2291"/>
      <c r="CK406" s="2752"/>
      <c r="CL406" s="2351"/>
      <c r="CM406" s="2354"/>
      <c r="CN406" s="3076"/>
      <c r="CO406" s="2351"/>
      <c r="CP406" s="2332"/>
      <c r="CQ406" s="2353"/>
      <c r="CR406" s="2354"/>
      <c r="CS406" s="2355"/>
      <c r="CT406" s="2332"/>
      <c r="CU406" s="2332"/>
      <c r="CV406" s="2333"/>
      <c r="CW406" s="2332"/>
      <c r="CX406" s="2689"/>
    </row>
    <row r="407" spans="51:102" ht="15" thickBot="1">
      <c r="AY407" s="2034"/>
      <c r="AZ407" s="3892"/>
      <c r="BA407" s="3892"/>
      <c r="BB407" s="3893" t="s">
        <v>3</v>
      </c>
      <c r="BC407" s="3893" t="s">
        <v>18</v>
      </c>
      <c r="BD407" s="3893"/>
      <c r="BE407" s="3892"/>
      <c r="BF407" s="3893" t="s">
        <v>21</v>
      </c>
      <c r="BG407" s="3893" t="s">
        <v>3</v>
      </c>
      <c r="BH407" s="3893" t="s">
        <v>27</v>
      </c>
      <c r="BI407" s="3893" t="s">
        <v>28</v>
      </c>
      <c r="BJ407" s="3892"/>
      <c r="BK407" s="3892"/>
      <c r="BL407" s="3892"/>
      <c r="BM407" s="3892"/>
      <c r="BN407" s="3893" t="s">
        <v>30</v>
      </c>
      <c r="BO407" s="3890"/>
      <c r="BP407" s="2024"/>
      <c r="BQ407" s="2837"/>
      <c r="BR407" s="2926" t="s">
        <v>436</v>
      </c>
      <c r="BS407" s="2788">
        <v>12</v>
      </c>
      <c r="BT407" s="2188" t="s">
        <v>36</v>
      </c>
      <c r="BU407" s="2193">
        <v>42984</v>
      </c>
      <c r="BV407" s="2191">
        <v>1</v>
      </c>
      <c r="BW407" s="2188" t="s">
        <v>35</v>
      </c>
      <c r="BX407" s="2194">
        <v>370</v>
      </c>
      <c r="BY407" s="2789"/>
      <c r="BZ407" s="2790">
        <v>42984</v>
      </c>
      <c r="CA407" s="2193">
        <v>42984</v>
      </c>
      <c r="CB407" s="2188">
        <v>2269</v>
      </c>
      <c r="CC407" s="2191">
        <v>1000</v>
      </c>
      <c r="CD407" s="2191">
        <f t="shared" si="118"/>
        <v>0</v>
      </c>
      <c r="CE407" s="2192">
        <f t="shared" si="119"/>
        <v>370</v>
      </c>
      <c r="CF407" s="2194">
        <f t="shared" si="120"/>
        <v>18.5</v>
      </c>
      <c r="CG407" s="2205"/>
      <c r="CI407" s="2288"/>
      <c r="CJ407" s="2289"/>
      <c r="CK407" s="2290"/>
      <c r="CL407" s="2291"/>
      <c r="CM407" s="2292"/>
      <c r="CN407" s="2293"/>
      <c r="CO407" s="2291"/>
      <c r="CP407" s="2294"/>
      <c r="CQ407" s="2295"/>
      <c r="CR407" s="2292"/>
      <c r="CS407" s="2290"/>
      <c r="CT407" s="2294"/>
      <c r="CU407" s="2294"/>
      <c r="CV407" s="2296"/>
      <c r="CW407" s="2294"/>
      <c r="CX407" s="2689"/>
    </row>
    <row r="408" spans="51:102">
      <c r="AY408" s="2095" t="s">
        <v>629</v>
      </c>
      <c r="AZ408" s="2658" t="s">
        <v>699</v>
      </c>
      <c r="BA408" s="2198">
        <v>51</v>
      </c>
      <c r="BB408" s="2122">
        <v>27469</v>
      </c>
      <c r="BC408" s="2174">
        <v>43377</v>
      </c>
      <c r="BD408" s="2172">
        <v>20</v>
      </c>
      <c r="BE408" s="2122" t="s">
        <v>35</v>
      </c>
      <c r="BF408" s="2175">
        <v>195</v>
      </c>
      <c r="BG408" s="2122">
        <v>179680</v>
      </c>
      <c r="BH408" s="2200">
        <v>43472</v>
      </c>
      <c r="BI408" s="2174">
        <v>43468</v>
      </c>
      <c r="BJ408" s="2122">
        <v>10688</v>
      </c>
      <c r="BK408" s="2172">
        <v>20000</v>
      </c>
      <c r="BL408" s="2172">
        <f t="shared" ref="BL408:BL418" si="121">(BK408-BD408*1000)</f>
        <v>0</v>
      </c>
      <c r="BM408" s="2173">
        <f t="shared" ref="BM408:BM418" si="122">(BK408*BF408/1000)</f>
        <v>3900</v>
      </c>
      <c r="BN408" s="2175">
        <f t="shared" ref="BN408:BN418" si="123">(BM408*0.05)</f>
        <v>195</v>
      </c>
      <c r="BO408" s="3041" t="s">
        <v>8</v>
      </c>
      <c r="BP408" s="2024"/>
      <c r="BQ408" s="2837"/>
      <c r="BR408" s="2926" t="s">
        <v>436</v>
      </c>
      <c r="BS408" s="2788">
        <v>13</v>
      </c>
      <c r="BT408" s="2188" t="s">
        <v>36</v>
      </c>
      <c r="BU408" s="2193">
        <v>42993</v>
      </c>
      <c r="BV408" s="2191">
        <v>1</v>
      </c>
      <c r="BW408" s="2188" t="s">
        <v>35</v>
      </c>
      <c r="BX408" s="2194">
        <v>370</v>
      </c>
      <c r="BY408" s="2789"/>
      <c r="BZ408" s="2790">
        <v>42993</v>
      </c>
      <c r="CA408" s="2193">
        <v>42993</v>
      </c>
      <c r="CB408" s="2188">
        <v>2310</v>
      </c>
      <c r="CC408" s="2191">
        <v>1000</v>
      </c>
      <c r="CD408" s="2191">
        <f t="shared" si="118"/>
        <v>0</v>
      </c>
      <c r="CE408" s="2192">
        <f t="shared" si="119"/>
        <v>370</v>
      </c>
      <c r="CF408" s="2194">
        <f t="shared" si="120"/>
        <v>18.5</v>
      </c>
      <c r="CG408" s="2150"/>
      <c r="CI408" s="2298"/>
      <c r="CJ408" s="2299"/>
      <c r="CK408" s="2300"/>
      <c r="CL408" s="2300"/>
      <c r="CM408" s="2301"/>
      <c r="CN408" s="2300"/>
      <c r="CO408" s="2300"/>
      <c r="CP408" s="2302"/>
      <c r="CQ408" s="2303"/>
      <c r="CR408" s="2301"/>
      <c r="CS408" s="2300"/>
      <c r="CT408" s="2302"/>
      <c r="CU408" s="2304"/>
      <c r="CV408" s="2305"/>
      <c r="CW408" s="2304"/>
      <c r="CX408" s="3055"/>
    </row>
    <row r="409" spans="51:102">
      <c r="AY409" s="2047" t="s">
        <v>629</v>
      </c>
      <c r="AZ409" s="2075" t="s">
        <v>436</v>
      </c>
      <c r="BA409" s="2038">
        <v>52</v>
      </c>
      <c r="BB409" s="2039">
        <v>27467</v>
      </c>
      <c r="BC409" s="2040">
        <v>43377</v>
      </c>
      <c r="BD409" s="2041">
        <v>100</v>
      </c>
      <c r="BE409" s="2039" t="s">
        <v>35</v>
      </c>
      <c r="BF409" s="2042">
        <v>293</v>
      </c>
      <c r="BG409" s="2039">
        <v>101795</v>
      </c>
      <c r="BH409" s="2044">
        <v>43472</v>
      </c>
      <c r="BI409" s="2040">
        <v>43468</v>
      </c>
      <c r="BJ409" s="2039">
        <v>10687</v>
      </c>
      <c r="BK409" s="2041">
        <v>100000</v>
      </c>
      <c r="BL409" s="2041">
        <f t="shared" si="121"/>
        <v>0</v>
      </c>
      <c r="BM409" s="2045">
        <f t="shared" si="122"/>
        <v>29300</v>
      </c>
      <c r="BN409" s="2042">
        <f t="shared" si="123"/>
        <v>1465</v>
      </c>
      <c r="BO409" s="2059" t="s">
        <v>8</v>
      </c>
      <c r="BP409" s="2024"/>
      <c r="BQ409" s="2837"/>
      <c r="BR409" s="2926" t="s">
        <v>436</v>
      </c>
      <c r="BS409" s="2788">
        <v>14</v>
      </c>
      <c r="BT409" s="2188" t="s">
        <v>36</v>
      </c>
      <c r="BU409" s="2193">
        <v>43010</v>
      </c>
      <c r="BV409" s="2191">
        <v>1</v>
      </c>
      <c r="BW409" s="2188" t="s">
        <v>35</v>
      </c>
      <c r="BX409" s="2194">
        <v>370</v>
      </c>
      <c r="BY409" s="2789"/>
      <c r="BZ409" s="2790">
        <v>43010</v>
      </c>
      <c r="CA409" s="2193">
        <v>43010</v>
      </c>
      <c r="CB409" s="2188">
        <v>2375</v>
      </c>
      <c r="CC409" s="2191">
        <v>1000</v>
      </c>
      <c r="CD409" s="2191">
        <f t="shared" si="118"/>
        <v>0</v>
      </c>
      <c r="CE409" s="2192">
        <f t="shared" si="119"/>
        <v>370</v>
      </c>
      <c r="CF409" s="2194">
        <f t="shared" si="120"/>
        <v>18.5</v>
      </c>
      <c r="CG409" s="2150"/>
      <c r="CI409" s="2307"/>
      <c r="CJ409" s="2291"/>
      <c r="CK409" s="2308"/>
      <c r="CL409" s="2291"/>
      <c r="CM409" s="2292"/>
      <c r="CN409" s="2309"/>
      <c r="CO409" s="2291"/>
      <c r="CP409" s="2294"/>
      <c r="CQ409" s="2311"/>
      <c r="CR409" s="2292"/>
      <c r="CS409" s="2291"/>
      <c r="CT409" s="2294"/>
      <c r="CU409" s="2294"/>
      <c r="CV409" s="2296"/>
      <c r="CW409" s="2294"/>
      <c r="CX409" s="2689"/>
    </row>
    <row r="410" spans="51:102">
      <c r="AY410" s="2036" t="s">
        <v>629</v>
      </c>
      <c r="AZ410" s="2039" t="s">
        <v>740</v>
      </c>
      <c r="BA410" s="2038">
        <v>55</v>
      </c>
      <c r="BB410" s="2039">
        <v>28219</v>
      </c>
      <c r="BC410" s="2040">
        <v>43395</v>
      </c>
      <c r="BD410" s="2041">
        <v>7</v>
      </c>
      <c r="BE410" s="2039" t="s">
        <v>35</v>
      </c>
      <c r="BF410" s="2042">
        <v>170.4</v>
      </c>
      <c r="BG410" s="2039">
        <v>189855</v>
      </c>
      <c r="BH410" s="2044">
        <v>43472</v>
      </c>
      <c r="BI410" s="2040">
        <v>43468</v>
      </c>
      <c r="BJ410" s="2039">
        <v>10689</v>
      </c>
      <c r="BK410" s="2041">
        <v>7000</v>
      </c>
      <c r="BL410" s="2041">
        <f t="shared" si="121"/>
        <v>0</v>
      </c>
      <c r="BM410" s="2045">
        <f t="shared" si="122"/>
        <v>1192.8</v>
      </c>
      <c r="BN410" s="2042">
        <f t="shared" si="123"/>
        <v>59.64</v>
      </c>
      <c r="BO410" s="2059" t="s">
        <v>8</v>
      </c>
      <c r="BP410" s="2024"/>
      <c r="BQ410" s="2837"/>
      <c r="BR410" s="2037" t="s">
        <v>436</v>
      </c>
      <c r="BS410" s="2788">
        <v>15</v>
      </c>
      <c r="BT410" s="2188" t="s">
        <v>36</v>
      </c>
      <c r="BU410" s="2193">
        <v>43019</v>
      </c>
      <c r="BV410" s="2191">
        <v>1</v>
      </c>
      <c r="BW410" s="2188" t="s">
        <v>35</v>
      </c>
      <c r="BX410" s="2194">
        <v>370</v>
      </c>
      <c r="BY410" s="2789"/>
      <c r="BZ410" s="2790">
        <v>43019</v>
      </c>
      <c r="CA410" s="2193">
        <v>43019</v>
      </c>
      <c r="CB410" s="2188">
        <v>2418</v>
      </c>
      <c r="CC410" s="2191">
        <v>1000</v>
      </c>
      <c r="CD410" s="2191">
        <f t="shared" si="118"/>
        <v>0</v>
      </c>
      <c r="CE410" s="2192">
        <f t="shared" si="119"/>
        <v>370</v>
      </c>
      <c r="CF410" s="2194">
        <f t="shared" si="120"/>
        <v>18.5</v>
      </c>
      <c r="CG410" s="2150"/>
      <c r="CI410" s="2312"/>
      <c r="CJ410" s="2313"/>
      <c r="CK410" s="2313"/>
      <c r="CL410" s="2313"/>
      <c r="CM410" s="2313"/>
      <c r="CN410" s="2313"/>
      <c r="CO410" s="2313"/>
      <c r="CP410" s="2313"/>
      <c r="CQ410" s="2313"/>
      <c r="CR410" s="2313"/>
      <c r="CS410" s="2313"/>
      <c r="CT410" s="2313"/>
      <c r="CU410" s="2313"/>
      <c r="CV410" s="2313"/>
      <c r="CW410" s="2313"/>
      <c r="CX410" s="2689"/>
    </row>
    <row r="411" spans="51:102" ht="15" thickBot="1">
      <c r="AY411" s="2047" t="s">
        <v>901</v>
      </c>
      <c r="AZ411" s="2048" t="s">
        <v>785</v>
      </c>
      <c r="BA411" s="3168">
        <v>1</v>
      </c>
      <c r="BB411" s="3169" t="s">
        <v>36</v>
      </c>
      <c r="BC411" s="3170">
        <v>43468</v>
      </c>
      <c r="BD411" s="3169">
        <v>6</v>
      </c>
      <c r="BE411" s="3171" t="s">
        <v>35</v>
      </c>
      <c r="BF411" s="3172">
        <v>230</v>
      </c>
      <c r="BG411" s="3169" t="s">
        <v>78</v>
      </c>
      <c r="BH411" s="3554">
        <v>43474</v>
      </c>
      <c r="BI411" s="3174">
        <v>43476</v>
      </c>
      <c r="BJ411" s="3171">
        <v>10726</v>
      </c>
      <c r="BK411" s="3175">
        <v>6000</v>
      </c>
      <c r="BL411" s="3175">
        <f t="shared" si="121"/>
        <v>0</v>
      </c>
      <c r="BM411" s="3176">
        <f t="shared" si="122"/>
        <v>1380</v>
      </c>
      <c r="BN411" s="3177">
        <f t="shared" si="123"/>
        <v>69</v>
      </c>
      <c r="BO411" s="2059" t="s">
        <v>8</v>
      </c>
      <c r="BP411" s="2024"/>
      <c r="BQ411" s="2837"/>
      <c r="BR411" s="2037" t="s">
        <v>436</v>
      </c>
      <c r="BS411" s="2788">
        <v>16</v>
      </c>
      <c r="BT411" s="2188" t="s">
        <v>36</v>
      </c>
      <c r="BU411" s="2193" t="s">
        <v>78</v>
      </c>
      <c r="BV411" s="2191">
        <v>1</v>
      </c>
      <c r="BW411" s="2188" t="s">
        <v>35</v>
      </c>
      <c r="BX411" s="2194">
        <v>370</v>
      </c>
      <c r="BY411" s="2789"/>
      <c r="BZ411" s="2790">
        <v>43032</v>
      </c>
      <c r="CA411" s="2193">
        <v>43032</v>
      </c>
      <c r="CB411" s="2188">
        <v>2453</v>
      </c>
      <c r="CC411" s="2191">
        <v>1000</v>
      </c>
      <c r="CD411" s="2191">
        <f t="shared" si="118"/>
        <v>0</v>
      </c>
      <c r="CE411" s="2192">
        <f t="shared" si="119"/>
        <v>370</v>
      </c>
      <c r="CF411" s="2194">
        <f t="shared" si="120"/>
        <v>18.5</v>
      </c>
      <c r="CG411" s="2150"/>
      <c r="CI411" s="2314"/>
      <c r="CJ411" s="2315"/>
      <c r="CK411" s="2315"/>
      <c r="CL411" s="2315"/>
      <c r="CM411" s="2315"/>
      <c r="CN411" s="2315"/>
      <c r="CO411" s="2315"/>
      <c r="CP411" s="2315"/>
      <c r="CQ411" s="2315"/>
      <c r="CR411" s="2315"/>
      <c r="CS411" s="2315"/>
      <c r="CT411" s="2315"/>
      <c r="CU411" s="2315"/>
      <c r="CV411" s="2686">
        <f>SUM(CV404:CV410)</f>
        <v>10752.534</v>
      </c>
      <c r="CW411" s="2686">
        <f>SUM(CW404:CW410)</f>
        <v>537.62670000000003</v>
      </c>
      <c r="CX411" s="3056"/>
    </row>
    <row r="412" spans="51:102">
      <c r="AY412" s="2047" t="s">
        <v>787</v>
      </c>
      <c r="AZ412" s="2048" t="s">
        <v>427</v>
      </c>
      <c r="BA412" s="3067">
        <v>1</v>
      </c>
      <c r="BB412" s="3068" t="s">
        <v>36</v>
      </c>
      <c r="BC412" s="3069">
        <v>43469</v>
      </c>
      <c r="BD412" s="3068">
        <v>20</v>
      </c>
      <c r="BE412" s="3070" t="s">
        <v>35</v>
      </c>
      <c r="BF412" s="3071">
        <v>300</v>
      </c>
      <c r="BG412" s="3068" t="s">
        <v>78</v>
      </c>
      <c r="BH412" s="3596">
        <v>43474</v>
      </c>
      <c r="BI412" s="3073">
        <v>43474</v>
      </c>
      <c r="BJ412" s="3070" t="s">
        <v>78</v>
      </c>
      <c r="BK412" s="3074">
        <v>20000</v>
      </c>
      <c r="BL412" s="3074">
        <f t="shared" si="121"/>
        <v>0</v>
      </c>
      <c r="BM412" s="3075">
        <f t="shared" si="122"/>
        <v>6000</v>
      </c>
      <c r="BN412" s="3071">
        <f t="shared" si="123"/>
        <v>300</v>
      </c>
      <c r="BO412" s="2059" t="s">
        <v>8</v>
      </c>
      <c r="BP412" s="2024"/>
      <c r="BQ412" s="2837"/>
      <c r="BR412" s="2037" t="s">
        <v>436</v>
      </c>
      <c r="BS412" s="2788">
        <v>17</v>
      </c>
      <c r="BT412" s="2188" t="s">
        <v>36</v>
      </c>
      <c r="BU412" s="2193" t="s">
        <v>78</v>
      </c>
      <c r="BV412" s="2191">
        <v>1</v>
      </c>
      <c r="BW412" s="2188" t="s">
        <v>35</v>
      </c>
      <c r="BX412" s="2194">
        <v>370</v>
      </c>
      <c r="BY412" s="2789"/>
      <c r="BZ412" s="2790">
        <v>43049</v>
      </c>
      <c r="CA412" s="2193">
        <v>43049</v>
      </c>
      <c r="CB412" s="2188">
        <v>2515</v>
      </c>
      <c r="CC412" s="2191">
        <v>1000</v>
      </c>
      <c r="CD412" s="2191">
        <f t="shared" si="118"/>
        <v>0</v>
      </c>
      <c r="CE412" s="2192">
        <f t="shared" si="119"/>
        <v>370</v>
      </c>
      <c r="CF412" s="2194">
        <f t="shared" si="120"/>
        <v>18.5</v>
      </c>
      <c r="CG412" s="2150"/>
      <c r="CI412" s="2246"/>
      <c r="CJ412" s="2246"/>
      <c r="CK412" s="2246"/>
      <c r="CL412" s="2246"/>
      <c r="CM412" s="2246"/>
      <c r="CN412" s="2246"/>
      <c r="CO412" s="2246"/>
      <c r="CP412" s="2246"/>
      <c r="CQ412" s="2246"/>
      <c r="CR412" s="2246"/>
      <c r="CS412" s="2246"/>
      <c r="CT412" s="2246"/>
      <c r="CU412" s="2246"/>
      <c r="CV412" s="2246"/>
      <c r="CW412" s="2246"/>
      <c r="CX412" s="2246"/>
    </row>
    <row r="413" spans="51:102" ht="18.600000000000001" thickBot="1">
      <c r="AY413" s="3178" t="s">
        <v>791</v>
      </c>
      <c r="AZ413" s="2037" t="s">
        <v>690</v>
      </c>
      <c r="BA413" s="2038">
        <v>1</v>
      </c>
      <c r="BB413" s="2052" t="s">
        <v>36</v>
      </c>
      <c r="BC413" s="2040">
        <v>43474</v>
      </c>
      <c r="BD413" s="2041">
        <v>15</v>
      </c>
      <c r="BE413" s="2039" t="s">
        <v>35</v>
      </c>
      <c r="BF413" s="2042">
        <v>365</v>
      </c>
      <c r="BG413" s="2039"/>
      <c r="BH413" s="2044">
        <v>43480</v>
      </c>
      <c r="BI413" s="2040">
        <v>43488</v>
      </c>
      <c r="BJ413" s="2039">
        <v>10798</v>
      </c>
      <c r="BK413" s="2041">
        <v>15000</v>
      </c>
      <c r="BL413" s="2041">
        <f t="shared" si="121"/>
        <v>0</v>
      </c>
      <c r="BM413" s="2045">
        <f t="shared" si="122"/>
        <v>5475</v>
      </c>
      <c r="BN413" s="2042">
        <f t="shared" si="123"/>
        <v>273.75</v>
      </c>
      <c r="BO413" s="2059" t="s">
        <v>8</v>
      </c>
      <c r="BP413" s="2024"/>
      <c r="BQ413" s="2837"/>
      <c r="BR413" s="2037" t="s">
        <v>436</v>
      </c>
      <c r="BS413" s="2038">
        <v>18</v>
      </c>
      <c r="BT413" s="2039" t="s">
        <v>36</v>
      </c>
      <c r="BU413" s="2040">
        <v>43067</v>
      </c>
      <c r="BV413" s="2041">
        <v>3</v>
      </c>
      <c r="BW413" s="2039" t="s">
        <v>35</v>
      </c>
      <c r="BX413" s="2042">
        <v>370</v>
      </c>
      <c r="BY413" s="2043"/>
      <c r="BZ413" s="2044">
        <v>43073</v>
      </c>
      <c r="CA413" s="2040">
        <v>43068</v>
      </c>
      <c r="CB413" s="2039">
        <v>2588</v>
      </c>
      <c r="CC413" s="2041">
        <v>3000</v>
      </c>
      <c r="CD413" s="2041">
        <f t="shared" si="118"/>
        <v>0</v>
      </c>
      <c r="CE413" s="2045">
        <f t="shared" si="119"/>
        <v>1110</v>
      </c>
      <c r="CF413" s="2042">
        <f t="shared" si="120"/>
        <v>55.5</v>
      </c>
      <c r="CG413" s="2150"/>
      <c r="CI413" s="2250" t="s">
        <v>932</v>
      </c>
      <c r="CJ413" s="2246"/>
      <c r="CK413" s="2246"/>
      <c r="CL413" s="2246"/>
      <c r="CM413" s="2246"/>
      <c r="CN413" s="2246"/>
      <c r="CO413" s="2246"/>
      <c r="CP413" s="2246"/>
      <c r="CQ413" s="2246"/>
      <c r="CR413" s="2246"/>
      <c r="CS413" s="2246"/>
      <c r="CT413" s="2246"/>
      <c r="CU413" s="2246"/>
      <c r="CV413" s="2246"/>
      <c r="CW413" s="2246"/>
      <c r="CX413" s="3085"/>
    </row>
    <row r="414" spans="51:102">
      <c r="AY414" s="2047" t="s">
        <v>791</v>
      </c>
      <c r="AZ414" s="2075" t="s">
        <v>790</v>
      </c>
      <c r="BA414" s="2076">
        <v>2</v>
      </c>
      <c r="BB414" s="2052" t="s">
        <v>36</v>
      </c>
      <c r="BC414" s="2057">
        <v>43474</v>
      </c>
      <c r="BD414" s="2055">
        <v>20</v>
      </c>
      <c r="BE414" s="2052" t="s">
        <v>35</v>
      </c>
      <c r="BF414" s="2058">
        <v>295</v>
      </c>
      <c r="BG414" s="2052"/>
      <c r="BH414" s="2078">
        <v>43480</v>
      </c>
      <c r="BI414" s="2057">
        <v>43488</v>
      </c>
      <c r="BJ414" s="2052">
        <v>10798</v>
      </c>
      <c r="BK414" s="2055">
        <v>20000</v>
      </c>
      <c r="BL414" s="2055">
        <f t="shared" si="121"/>
        <v>0</v>
      </c>
      <c r="BM414" s="2056">
        <f t="shared" si="122"/>
        <v>5900</v>
      </c>
      <c r="BN414" s="2058">
        <f t="shared" si="123"/>
        <v>295</v>
      </c>
      <c r="BO414" s="2059" t="s">
        <v>8</v>
      </c>
      <c r="BP414" s="2024"/>
      <c r="BQ414" s="2837"/>
      <c r="BR414" s="2037" t="s">
        <v>436</v>
      </c>
      <c r="BS414" s="2038">
        <v>19</v>
      </c>
      <c r="BT414" s="2039" t="s">
        <v>36</v>
      </c>
      <c r="BU414" s="2040">
        <v>43082</v>
      </c>
      <c r="BV414" s="2041">
        <v>3</v>
      </c>
      <c r="BW414" s="2039" t="s">
        <v>35</v>
      </c>
      <c r="BX414" s="2042">
        <v>370</v>
      </c>
      <c r="BY414" s="2043"/>
      <c r="BZ414" s="2044">
        <v>43087</v>
      </c>
      <c r="CA414" s="2040">
        <v>43083</v>
      </c>
      <c r="CB414" s="2039">
        <v>2664</v>
      </c>
      <c r="CC414" s="2041">
        <v>3000</v>
      </c>
      <c r="CD414" s="2041">
        <f t="shared" si="118"/>
        <v>0</v>
      </c>
      <c r="CE414" s="2045">
        <f t="shared" si="119"/>
        <v>1110</v>
      </c>
      <c r="CF414" s="2042">
        <f t="shared" si="120"/>
        <v>55.5</v>
      </c>
      <c r="CG414" s="2150"/>
      <c r="CI414" s="2251"/>
      <c r="CJ414" s="2252"/>
      <c r="CK414" s="2252"/>
      <c r="CL414" s="2253" t="s">
        <v>14</v>
      </c>
      <c r="CM414" s="2253" t="s">
        <v>12</v>
      </c>
      <c r="CN414" s="2253"/>
      <c r="CO414" s="2252"/>
      <c r="CP414" s="2253" t="s">
        <v>15</v>
      </c>
      <c r="CQ414" s="2253" t="s">
        <v>12</v>
      </c>
      <c r="CR414" s="2253" t="s">
        <v>12</v>
      </c>
      <c r="CS414" s="2252"/>
      <c r="CT414" s="2252"/>
      <c r="CU414" s="2252"/>
      <c r="CV414" s="2252"/>
      <c r="CW414" s="2253" t="s">
        <v>17</v>
      </c>
      <c r="CX414" s="2253"/>
    </row>
    <row r="415" spans="51:102">
      <c r="AY415" s="2047" t="s">
        <v>493</v>
      </c>
      <c r="AZ415" s="2037" t="s">
        <v>495</v>
      </c>
      <c r="BA415" s="2071">
        <v>42</v>
      </c>
      <c r="BB415" s="2071">
        <v>23465</v>
      </c>
      <c r="BC415" s="2072">
        <v>43479</v>
      </c>
      <c r="BD415" s="3093">
        <v>40</v>
      </c>
      <c r="BE415" s="2039" t="s">
        <v>35</v>
      </c>
      <c r="BF415" s="2042">
        <v>451.6</v>
      </c>
      <c r="BG415" s="2039">
        <v>1010506</v>
      </c>
      <c r="BH415" s="2044">
        <v>43480</v>
      </c>
      <c r="BI415" s="2057">
        <v>43479</v>
      </c>
      <c r="BJ415" s="2039">
        <v>10732</v>
      </c>
      <c r="BK415" s="2041">
        <v>35500</v>
      </c>
      <c r="BL415" s="2041">
        <f t="shared" si="121"/>
        <v>-4500</v>
      </c>
      <c r="BM415" s="2045">
        <f t="shared" si="122"/>
        <v>16031.8</v>
      </c>
      <c r="BN415" s="2042">
        <f t="shared" si="123"/>
        <v>801.59</v>
      </c>
      <c r="BO415" s="3897" t="s">
        <v>8</v>
      </c>
      <c r="BP415" s="2024"/>
      <c r="BQ415" s="2837"/>
      <c r="BR415" s="2915"/>
      <c r="BS415" s="2091"/>
      <c r="BT415" s="2091"/>
      <c r="BU415" s="2091"/>
      <c r="BV415" s="2091"/>
      <c r="BW415" s="2091"/>
      <c r="BX415" s="2091"/>
      <c r="BY415" s="2091"/>
      <c r="BZ415" s="2091"/>
      <c r="CA415" s="2091"/>
      <c r="CB415" s="2091"/>
      <c r="CC415" s="2091"/>
      <c r="CD415" s="2091"/>
      <c r="CE415" s="2091"/>
      <c r="CF415" s="2091"/>
      <c r="CG415" s="2150"/>
      <c r="CI415" s="2255" t="s">
        <v>3</v>
      </c>
      <c r="CJ415" s="2256" t="s">
        <v>4</v>
      </c>
      <c r="CK415" s="3947" t="s">
        <v>967</v>
      </c>
      <c r="CL415" s="2257" t="s">
        <v>19</v>
      </c>
      <c r="CM415" s="2257" t="s">
        <v>19</v>
      </c>
      <c r="CN415" s="2257" t="s">
        <v>20</v>
      </c>
      <c r="CO415" s="2257" t="s">
        <v>21</v>
      </c>
      <c r="CP415" s="2257" t="s">
        <v>22</v>
      </c>
      <c r="CQ415" s="2257" t="s">
        <v>23</v>
      </c>
      <c r="CR415" s="2257" t="s">
        <v>23</v>
      </c>
      <c r="CS415" s="2257" t="s">
        <v>24</v>
      </c>
      <c r="CT415" s="2257" t="s">
        <v>20</v>
      </c>
      <c r="CU415" s="2257" t="s">
        <v>25</v>
      </c>
      <c r="CV415" s="2257" t="s">
        <v>0</v>
      </c>
      <c r="CW415" s="2257" t="s">
        <v>11</v>
      </c>
      <c r="CX415" s="2257" t="s">
        <v>26</v>
      </c>
    </row>
    <row r="416" spans="51:102" ht="15" thickBot="1">
      <c r="AY416" s="2047" t="s">
        <v>589</v>
      </c>
      <c r="AZ416" s="2069" t="s">
        <v>698</v>
      </c>
      <c r="BA416" s="2809">
        <v>35</v>
      </c>
      <c r="BB416" s="2071" t="s">
        <v>101</v>
      </c>
      <c r="BC416" s="2072">
        <v>43448</v>
      </c>
      <c r="BD416" s="2071">
        <v>10</v>
      </c>
      <c r="BE416" s="2039" t="s">
        <v>35</v>
      </c>
      <c r="BF416" s="2073">
        <v>290</v>
      </c>
      <c r="BG416" s="2071"/>
      <c r="BH416" s="3509">
        <v>43460</v>
      </c>
      <c r="BI416" s="2072">
        <v>43468</v>
      </c>
      <c r="BJ416" s="2071">
        <v>10686</v>
      </c>
      <c r="BK416" s="2041">
        <v>10000</v>
      </c>
      <c r="BL416" s="2041">
        <f t="shared" si="121"/>
        <v>0</v>
      </c>
      <c r="BM416" s="2045">
        <f t="shared" si="122"/>
        <v>2900</v>
      </c>
      <c r="BN416" s="2042">
        <f t="shared" si="123"/>
        <v>145</v>
      </c>
      <c r="BO416" s="3897" t="s">
        <v>8</v>
      </c>
      <c r="BP416" s="2024"/>
      <c r="BQ416" s="2837"/>
      <c r="BR416" s="2915"/>
      <c r="BS416" s="2091"/>
      <c r="BT416" s="2091"/>
      <c r="BU416" s="2091"/>
      <c r="BV416" s="2091"/>
      <c r="BW416" s="2091"/>
      <c r="BX416" s="2091"/>
      <c r="BY416" s="2091"/>
      <c r="BZ416" s="2091"/>
      <c r="CA416" s="2091"/>
      <c r="CB416" s="2091"/>
      <c r="CC416" s="2091"/>
      <c r="CD416" s="2091"/>
      <c r="CE416" s="2091"/>
      <c r="CF416" s="2091"/>
      <c r="CG416" s="2150"/>
      <c r="CI416" s="2258"/>
      <c r="CJ416" s="2259"/>
      <c r="CK416" s="2259"/>
      <c r="CL416" s="2260" t="s">
        <v>3</v>
      </c>
      <c r="CM416" s="2260" t="s">
        <v>18</v>
      </c>
      <c r="CN416" s="2260"/>
      <c r="CO416" s="2259"/>
      <c r="CP416" s="2260" t="s">
        <v>21</v>
      </c>
      <c r="CQ416" s="2260" t="s">
        <v>27</v>
      </c>
      <c r="CR416" s="2260" t="s">
        <v>28</v>
      </c>
      <c r="CS416" s="2259"/>
      <c r="CT416" s="2259"/>
      <c r="CU416" s="2259"/>
      <c r="CV416" s="2259"/>
      <c r="CW416" s="2260" t="s">
        <v>30</v>
      </c>
      <c r="CX416" s="2257"/>
    </row>
    <row r="417" spans="51:102" ht="15" thickBot="1">
      <c r="AY417" s="2036" t="s">
        <v>629</v>
      </c>
      <c r="AZ417" s="2075" t="s">
        <v>436</v>
      </c>
      <c r="BA417" s="2038">
        <v>49</v>
      </c>
      <c r="BB417" s="2039">
        <v>27466</v>
      </c>
      <c r="BC417" s="2040">
        <v>43377</v>
      </c>
      <c r="BD417" s="2041">
        <v>10</v>
      </c>
      <c r="BE417" s="2039" t="s">
        <v>35</v>
      </c>
      <c r="BF417" s="2042">
        <v>284</v>
      </c>
      <c r="BG417" s="2039">
        <v>101795</v>
      </c>
      <c r="BH417" s="2044">
        <v>43437</v>
      </c>
      <c r="BI417" s="2040">
        <v>43468</v>
      </c>
      <c r="BJ417" s="2039">
        <v>10690</v>
      </c>
      <c r="BK417" s="2041">
        <v>10000</v>
      </c>
      <c r="BL417" s="2041">
        <f t="shared" si="121"/>
        <v>0</v>
      </c>
      <c r="BM417" s="2045">
        <f t="shared" si="122"/>
        <v>2840</v>
      </c>
      <c r="BN417" s="2042">
        <f t="shared" si="123"/>
        <v>142</v>
      </c>
      <c r="BO417" s="3897" t="s">
        <v>8</v>
      </c>
      <c r="BP417" s="2024"/>
      <c r="BQ417" s="2026"/>
      <c r="BR417" s="2916"/>
      <c r="BS417" s="2151"/>
      <c r="BT417" s="2151"/>
      <c r="BU417" s="2151"/>
      <c r="BV417" s="2151"/>
      <c r="BW417" s="2151"/>
      <c r="BX417" s="2151"/>
      <c r="BY417" s="2151"/>
      <c r="BZ417" s="2151"/>
      <c r="CA417" s="2151"/>
      <c r="CB417" s="2151"/>
      <c r="CC417" s="2151"/>
      <c r="CD417" s="2151"/>
      <c r="CE417" s="2151"/>
      <c r="CF417" s="2151"/>
      <c r="CG417" s="2152"/>
      <c r="CI417" s="2467" t="s">
        <v>726</v>
      </c>
      <c r="CJ417" s="2668" t="s">
        <v>727</v>
      </c>
      <c r="CK417" s="2438">
        <v>16</v>
      </c>
      <c r="CL417" s="2285">
        <v>91242</v>
      </c>
      <c r="CM417" s="2287">
        <v>43860</v>
      </c>
      <c r="CN417" s="2342">
        <v>1500</v>
      </c>
      <c r="CO417" s="2285" t="s">
        <v>96</v>
      </c>
      <c r="CP417" s="2280">
        <v>10.67</v>
      </c>
      <c r="CQ417" s="2344">
        <v>43874</v>
      </c>
      <c r="CR417" s="2287">
        <v>43874</v>
      </c>
      <c r="CS417" s="2345">
        <v>57643</v>
      </c>
      <c r="CT417" s="2280">
        <v>1491.94</v>
      </c>
      <c r="CU417" s="2280">
        <f>(CT417-CN417)</f>
        <v>-8.0599999999999454</v>
      </c>
      <c r="CV417" s="2281">
        <f>(CT417*CP417)</f>
        <v>15918.9998</v>
      </c>
      <c r="CW417" s="2280">
        <f>(CV417*0.05)</f>
        <v>795.94999000000007</v>
      </c>
      <c r="CX417" s="2273"/>
    </row>
    <row r="418" spans="51:102">
      <c r="AY418" s="2047" t="s">
        <v>589</v>
      </c>
      <c r="AZ418" s="2069" t="s">
        <v>698</v>
      </c>
      <c r="BA418" s="2809">
        <v>36</v>
      </c>
      <c r="BB418" s="2071" t="s">
        <v>101</v>
      </c>
      <c r="BC418" s="2072">
        <v>43488</v>
      </c>
      <c r="BD418" s="2071">
        <v>10</v>
      </c>
      <c r="BE418" s="2039" t="s">
        <v>35</v>
      </c>
      <c r="BF418" s="2073">
        <v>290</v>
      </c>
      <c r="BG418" s="2071"/>
      <c r="BH418" s="3509">
        <v>43490</v>
      </c>
      <c r="BI418" s="2072">
        <v>43489</v>
      </c>
      <c r="BJ418" s="2071">
        <v>10802</v>
      </c>
      <c r="BK418" s="2041">
        <v>10000</v>
      </c>
      <c r="BL418" s="2041">
        <f t="shared" si="121"/>
        <v>0</v>
      </c>
      <c r="BM418" s="2045">
        <f t="shared" si="122"/>
        <v>2900</v>
      </c>
      <c r="BN418" s="2042">
        <f t="shared" si="123"/>
        <v>145</v>
      </c>
      <c r="BO418" s="3897" t="s">
        <v>8</v>
      </c>
      <c r="BP418" s="2024"/>
      <c r="BQ418" s="2024"/>
      <c r="BR418" s="2024"/>
      <c r="BS418" s="2024"/>
      <c r="BT418" s="2024"/>
      <c r="BU418" s="2024"/>
      <c r="BV418" s="2024"/>
      <c r="BW418" s="2024"/>
      <c r="BX418" s="2024"/>
      <c r="BY418" s="2024"/>
      <c r="BZ418" s="2024"/>
      <c r="CA418" s="2024"/>
      <c r="CB418" s="2024"/>
      <c r="CC418" s="2024"/>
      <c r="CD418" s="2024"/>
      <c r="CE418" s="2024"/>
      <c r="CF418" s="2024"/>
      <c r="CG418" s="2024"/>
      <c r="CI418" s="2288"/>
      <c r="CJ418" s="2327"/>
      <c r="CK418" s="2290"/>
      <c r="CL418" s="2290"/>
      <c r="CM418" s="2297"/>
      <c r="CN418" s="2328"/>
      <c r="CO418" s="2328"/>
      <c r="CP418" s="2384"/>
      <c r="CQ418" s="2295"/>
      <c r="CR418" s="2297"/>
      <c r="CS418" s="2290"/>
      <c r="CT418" s="2330"/>
      <c r="CU418" s="2332"/>
      <c r="CV418" s="2333"/>
      <c r="CW418" s="2332"/>
      <c r="CX418" s="2689"/>
    </row>
    <row r="419" spans="51:102" ht="24" thickBot="1">
      <c r="AY419" s="2149"/>
      <c r="AZ419" s="2091"/>
      <c r="BA419" s="2091"/>
      <c r="BB419" s="2091"/>
      <c r="BC419" s="2091"/>
      <c r="BD419" s="2091"/>
      <c r="BE419" s="2091"/>
      <c r="BF419" s="2091"/>
      <c r="BG419" s="2091"/>
      <c r="BH419" s="2873"/>
      <c r="BI419" s="2091"/>
      <c r="BJ419" s="2091"/>
      <c r="BK419" s="2091"/>
      <c r="BL419" s="2091"/>
      <c r="BM419" s="2091"/>
      <c r="BN419" s="2091"/>
      <c r="BO419" s="2150"/>
      <c r="BP419" s="2024"/>
      <c r="BQ419" s="2024"/>
      <c r="BR419" s="2153" t="s">
        <v>897</v>
      </c>
      <c r="BS419" s="2024" t="s">
        <v>838</v>
      </c>
      <c r="BT419" s="2024"/>
      <c r="BU419" s="2024"/>
      <c r="BV419" s="2024"/>
      <c r="BW419" s="2024"/>
      <c r="BX419" s="2024"/>
      <c r="BY419" s="2024"/>
      <c r="BZ419" s="2024"/>
      <c r="CA419" s="2024"/>
      <c r="CB419" s="2024"/>
      <c r="CC419" s="2024"/>
      <c r="CD419" s="2024"/>
      <c r="CE419" s="2024"/>
      <c r="CF419" s="2024"/>
      <c r="CG419" s="2024"/>
      <c r="CI419" s="2770"/>
      <c r="CJ419" s="2291"/>
      <c r="CK419" s="2752"/>
      <c r="CL419" s="2351"/>
      <c r="CM419" s="2354"/>
      <c r="CN419" s="3614"/>
      <c r="CO419" s="2351"/>
      <c r="CP419" s="2332"/>
      <c r="CQ419" s="2353"/>
      <c r="CR419" s="2354"/>
      <c r="CS419" s="2355"/>
      <c r="CT419" s="2332"/>
      <c r="CU419" s="2332"/>
      <c r="CV419" s="2333"/>
      <c r="CW419" s="2332"/>
      <c r="CX419" s="2689"/>
    </row>
    <row r="420" spans="51:102" ht="15" thickBot="1">
      <c r="AY420" s="2082"/>
      <c r="AZ420" s="2083"/>
      <c r="BA420" s="2083"/>
      <c r="BB420" s="2083"/>
      <c r="BC420" s="2083"/>
      <c r="BD420" s="2084"/>
      <c r="BE420" s="2085"/>
      <c r="BF420" s="2085"/>
      <c r="BG420" s="2085"/>
      <c r="BH420" s="2089"/>
      <c r="BI420" s="2085"/>
      <c r="BJ420" s="2086"/>
      <c r="BK420" s="2087"/>
      <c r="BL420" s="2085"/>
      <c r="BM420" s="2088">
        <f>SUM(BM408:BM419)</f>
        <v>77819.600000000006</v>
      </c>
      <c r="BN420" s="2088">
        <f>SUM(BN408:BN419)</f>
        <v>3890.9800000000005</v>
      </c>
      <c r="BO420" s="2090"/>
      <c r="BP420" s="2024"/>
      <c r="BQ420" s="2021"/>
      <c r="BR420" s="3284"/>
      <c r="BS420" s="3285"/>
      <c r="BT420" s="3286" t="s">
        <v>14</v>
      </c>
      <c r="BU420" s="3286" t="s">
        <v>12</v>
      </c>
      <c r="BV420" s="3286"/>
      <c r="BW420" s="3287"/>
      <c r="BX420" s="3286" t="s">
        <v>15</v>
      </c>
      <c r="BY420" s="3286" t="s">
        <v>16</v>
      </c>
      <c r="BZ420" s="3286" t="s">
        <v>12</v>
      </c>
      <c r="CA420" s="3286" t="s">
        <v>12</v>
      </c>
      <c r="CB420" s="3287"/>
      <c r="CC420" s="3287"/>
      <c r="CD420" s="3287"/>
      <c r="CE420" s="3287"/>
      <c r="CF420" s="3288" t="s">
        <v>17</v>
      </c>
      <c r="CG420" s="3289"/>
      <c r="CI420" s="2770"/>
      <c r="CJ420" s="2351"/>
      <c r="CK420" s="2752"/>
      <c r="CL420" s="2351"/>
      <c r="CM420" s="2354"/>
      <c r="CN420" s="3614"/>
      <c r="CO420" s="2351"/>
      <c r="CP420" s="2332"/>
      <c r="CQ420" s="2353"/>
      <c r="CR420" s="2354"/>
      <c r="CS420" s="2355"/>
      <c r="CT420" s="2332"/>
      <c r="CU420" s="2332"/>
      <c r="CV420" s="2333"/>
      <c r="CW420" s="2332"/>
      <c r="CX420" s="2689"/>
    </row>
    <row r="421" spans="51:102">
      <c r="AY421" s="2024"/>
      <c r="AZ421" s="2024"/>
      <c r="BA421" s="2024"/>
      <c r="BB421" s="2024"/>
      <c r="BC421" s="2024"/>
      <c r="BD421" s="2024"/>
      <c r="BE421" s="2024"/>
      <c r="BF421" s="2024"/>
      <c r="BG421" s="2024"/>
      <c r="BH421" s="3602"/>
      <c r="BI421" s="2024"/>
      <c r="BJ421" s="2024"/>
      <c r="BK421" s="2024"/>
      <c r="BL421" s="2024"/>
      <c r="BM421" s="2024"/>
      <c r="BN421" s="2024"/>
      <c r="BO421" s="2024"/>
      <c r="BP421" s="2024"/>
      <c r="BQ421" s="2023"/>
      <c r="BR421" s="3290" t="s">
        <v>4</v>
      </c>
      <c r="BS421" s="3291" t="s">
        <v>18</v>
      </c>
      <c r="BT421" s="3292" t="s">
        <v>19</v>
      </c>
      <c r="BU421" s="3292" t="s">
        <v>19</v>
      </c>
      <c r="BV421" s="3292" t="s">
        <v>20</v>
      </c>
      <c r="BW421" s="3292" t="s">
        <v>21</v>
      </c>
      <c r="BX421" s="3292" t="s">
        <v>22</v>
      </c>
      <c r="BY421" s="3292" t="s">
        <v>19</v>
      </c>
      <c r="BZ421" s="3292" t="s">
        <v>23</v>
      </c>
      <c r="CA421" s="3292" t="s">
        <v>23</v>
      </c>
      <c r="CB421" s="3292" t="s">
        <v>24</v>
      </c>
      <c r="CC421" s="3292" t="s">
        <v>20</v>
      </c>
      <c r="CD421" s="3292" t="s">
        <v>25</v>
      </c>
      <c r="CE421" s="3292" t="s">
        <v>0</v>
      </c>
      <c r="CF421" s="3293" t="s">
        <v>11</v>
      </c>
      <c r="CG421" s="3294" t="s">
        <v>26</v>
      </c>
      <c r="CI421" s="3648"/>
      <c r="CJ421" s="2351"/>
      <c r="CK421" s="2752"/>
      <c r="CL421" s="2351"/>
      <c r="CM421" s="2354"/>
      <c r="CN421" s="3614"/>
      <c r="CO421" s="2351"/>
      <c r="CP421" s="2332"/>
      <c r="CQ421" s="2353"/>
      <c r="CR421" s="2354"/>
      <c r="CS421" s="2355"/>
      <c r="CT421" s="2332"/>
      <c r="CU421" s="2332"/>
      <c r="CV421" s="2333"/>
      <c r="CW421" s="2332"/>
      <c r="CX421" s="3055"/>
    </row>
    <row r="422" spans="51:102" ht="18.600000000000001" thickBot="1">
      <c r="AY422" s="2028" t="s">
        <v>752</v>
      </c>
      <c r="AZ422" s="2024"/>
      <c r="BA422" s="2024"/>
      <c r="BB422" s="2024"/>
      <c r="BC422" s="2024"/>
      <c r="BD422" s="2024"/>
      <c r="BE422" s="2024"/>
      <c r="BF422" s="2024"/>
      <c r="BG422" s="2024"/>
      <c r="BH422" s="3602"/>
      <c r="BI422" s="2024"/>
      <c r="BJ422" s="2024"/>
      <c r="BK422" s="2024"/>
      <c r="BL422" s="2024"/>
      <c r="BM422" s="2024"/>
      <c r="BN422" s="2024"/>
      <c r="BO422" s="2029"/>
      <c r="BP422" s="2024"/>
      <c r="BQ422" s="2023"/>
      <c r="BR422" s="3295"/>
      <c r="BS422" s="3296"/>
      <c r="BT422" s="3292" t="s">
        <v>3</v>
      </c>
      <c r="BU422" s="3292" t="s">
        <v>18</v>
      </c>
      <c r="BV422" s="3292"/>
      <c r="BW422" s="3297"/>
      <c r="BX422" s="3292" t="s">
        <v>21</v>
      </c>
      <c r="BY422" s="3292" t="s">
        <v>3</v>
      </c>
      <c r="BZ422" s="3292" t="s">
        <v>27</v>
      </c>
      <c r="CA422" s="3292" t="s">
        <v>28</v>
      </c>
      <c r="CB422" s="3297"/>
      <c r="CC422" s="3297"/>
      <c r="CD422" s="3297"/>
      <c r="CE422" s="3297"/>
      <c r="CF422" s="3293" t="s">
        <v>30</v>
      </c>
      <c r="CG422" s="3294"/>
      <c r="CI422" s="2307"/>
      <c r="CJ422" s="2291"/>
      <c r="CK422" s="2308"/>
      <c r="CL422" s="2291"/>
      <c r="CM422" s="2292"/>
      <c r="CN422" s="2309"/>
      <c r="CO422" s="2291"/>
      <c r="CP422" s="2294"/>
      <c r="CQ422" s="2311"/>
      <c r="CR422" s="2292"/>
      <c r="CS422" s="2291"/>
      <c r="CT422" s="2294"/>
      <c r="CU422" s="2294"/>
      <c r="CV422" s="2296"/>
      <c r="CW422" s="2294"/>
      <c r="CX422" s="2689"/>
    </row>
    <row r="423" spans="51:102" ht="15" thickBot="1">
      <c r="AY423" s="2030"/>
      <c r="AZ423" s="3898"/>
      <c r="BA423" s="3898"/>
      <c r="BB423" s="3899" t="s">
        <v>14</v>
      </c>
      <c r="BC423" s="3899" t="s">
        <v>12</v>
      </c>
      <c r="BD423" s="3899"/>
      <c r="BE423" s="3898"/>
      <c r="BF423" s="3899" t="s">
        <v>15</v>
      </c>
      <c r="BG423" s="3899" t="s">
        <v>16</v>
      </c>
      <c r="BH423" s="3899" t="s">
        <v>12</v>
      </c>
      <c r="BI423" s="3899" t="s">
        <v>12</v>
      </c>
      <c r="BJ423" s="3898"/>
      <c r="BK423" s="3898"/>
      <c r="BL423" s="3898"/>
      <c r="BM423" s="3898"/>
      <c r="BN423" s="3899" t="s">
        <v>17</v>
      </c>
      <c r="BO423" s="3899"/>
      <c r="BP423" s="2024"/>
      <c r="BQ423" s="2026"/>
      <c r="BR423" s="2914"/>
      <c r="BS423" s="2206"/>
      <c r="BT423" s="2196"/>
      <c r="BU423" s="2197"/>
      <c r="BV423" s="2196"/>
      <c r="BW423" s="2197"/>
      <c r="BX423" s="2196"/>
      <c r="BY423" s="2197"/>
      <c r="BZ423" s="2197"/>
      <c r="CA423" s="2197"/>
      <c r="CB423" s="2197"/>
      <c r="CC423" s="2141"/>
      <c r="CD423" s="2141"/>
      <c r="CE423" s="2141"/>
      <c r="CF423" s="2141"/>
      <c r="CG423" s="2142"/>
      <c r="CI423" s="2312"/>
      <c r="CJ423" s="2313"/>
      <c r="CK423" s="2313"/>
      <c r="CL423" s="2313"/>
      <c r="CM423" s="2313"/>
      <c r="CN423" s="2313"/>
      <c r="CO423" s="2313"/>
      <c r="CP423" s="2313"/>
      <c r="CQ423" s="2313"/>
      <c r="CR423" s="2313"/>
      <c r="CS423" s="2313"/>
      <c r="CT423" s="2313"/>
      <c r="CU423" s="2313"/>
      <c r="CV423" s="2313"/>
      <c r="CW423" s="2313"/>
      <c r="CX423" s="2689"/>
    </row>
    <row r="424" spans="51:102" ht="15" thickBot="1">
      <c r="AY424" s="2032" t="s">
        <v>3</v>
      </c>
      <c r="AZ424" s="3292" t="s">
        <v>4</v>
      </c>
      <c r="BA424" s="3890" t="s">
        <v>18</v>
      </c>
      <c r="BB424" s="3890" t="s">
        <v>19</v>
      </c>
      <c r="BC424" s="3890" t="s">
        <v>19</v>
      </c>
      <c r="BD424" s="3890" t="s">
        <v>20</v>
      </c>
      <c r="BE424" s="3890" t="s">
        <v>21</v>
      </c>
      <c r="BF424" s="3890" t="s">
        <v>22</v>
      </c>
      <c r="BG424" s="3890" t="s">
        <v>19</v>
      </c>
      <c r="BH424" s="3890" t="s">
        <v>23</v>
      </c>
      <c r="BI424" s="3890" t="s">
        <v>23</v>
      </c>
      <c r="BJ424" s="3890" t="s">
        <v>24</v>
      </c>
      <c r="BK424" s="3890" t="s">
        <v>20</v>
      </c>
      <c r="BL424" s="3890" t="s">
        <v>25</v>
      </c>
      <c r="BM424" s="3890" t="s">
        <v>0</v>
      </c>
      <c r="BN424" s="3890" t="s">
        <v>11</v>
      </c>
      <c r="BO424" s="3890" t="s">
        <v>26</v>
      </c>
      <c r="BP424" s="2024"/>
      <c r="BQ424" s="2941"/>
      <c r="BR424" s="2658" t="s">
        <v>839</v>
      </c>
      <c r="BS424" s="2198">
        <v>1</v>
      </c>
      <c r="BT424" s="2122" t="s">
        <v>36</v>
      </c>
      <c r="BU424" s="2174">
        <v>43665</v>
      </c>
      <c r="BV424" s="2172">
        <v>500</v>
      </c>
      <c r="BW424" s="2122" t="s">
        <v>21</v>
      </c>
      <c r="BX424" s="2175">
        <v>1</v>
      </c>
      <c r="BY424" s="2199"/>
      <c r="BZ424" s="2200">
        <v>43668</v>
      </c>
      <c r="CA424" s="2174">
        <v>43668</v>
      </c>
      <c r="CB424" s="2122">
        <v>3864</v>
      </c>
      <c r="CC424" s="2172">
        <v>500</v>
      </c>
      <c r="CD424" s="2172">
        <f>(BV424-CC424)</f>
        <v>0</v>
      </c>
      <c r="CE424" s="2173">
        <f>(BV424*BX424)</f>
        <v>500</v>
      </c>
      <c r="CF424" s="2175">
        <f>(CE424*0.05)</f>
        <v>25</v>
      </c>
      <c r="CG424" s="2203"/>
      <c r="CI424" s="2314"/>
      <c r="CJ424" s="2315"/>
      <c r="CK424" s="2315"/>
      <c r="CL424" s="2315"/>
      <c r="CM424" s="2315"/>
      <c r="CN424" s="2315"/>
      <c r="CO424" s="2315"/>
      <c r="CP424" s="2315"/>
      <c r="CQ424" s="2315"/>
      <c r="CR424" s="2315"/>
      <c r="CS424" s="2315"/>
      <c r="CT424" s="2315"/>
      <c r="CU424" s="2315"/>
      <c r="CV424" s="2686">
        <f>SUM(CV417:CV423)</f>
        <v>15918.9998</v>
      </c>
      <c r="CW424" s="2686">
        <f>SUM(CW417:CW423)</f>
        <v>795.94999000000007</v>
      </c>
      <c r="CX424" s="3056"/>
    </row>
    <row r="425" spans="51:102" ht="15" thickBot="1">
      <c r="AY425" s="2034"/>
      <c r="AZ425" s="3892"/>
      <c r="BA425" s="3892"/>
      <c r="BB425" s="3893" t="s">
        <v>3</v>
      </c>
      <c r="BC425" s="3893" t="s">
        <v>18</v>
      </c>
      <c r="BD425" s="3893"/>
      <c r="BE425" s="3892"/>
      <c r="BF425" s="3893" t="s">
        <v>21</v>
      </c>
      <c r="BG425" s="3893" t="s">
        <v>3</v>
      </c>
      <c r="BH425" s="3893" t="s">
        <v>27</v>
      </c>
      <c r="BI425" s="3893" t="s">
        <v>28</v>
      </c>
      <c r="BJ425" s="3892"/>
      <c r="BK425" s="3892"/>
      <c r="BL425" s="3892"/>
      <c r="BM425" s="3892"/>
      <c r="BN425" s="3893" t="s">
        <v>30</v>
      </c>
      <c r="BO425" s="3890"/>
      <c r="BP425" s="2024"/>
      <c r="BQ425" s="2837"/>
      <c r="BR425" s="2075"/>
      <c r="BS425" s="2124"/>
      <c r="BT425" s="2063"/>
      <c r="BU425" s="2067"/>
      <c r="BV425" s="2065"/>
      <c r="BW425" s="2063"/>
      <c r="BX425" s="2068"/>
      <c r="BY425" s="2125"/>
      <c r="BZ425" s="2126"/>
      <c r="CA425" s="2067"/>
      <c r="CB425" s="2063"/>
      <c r="CC425" s="2065"/>
      <c r="CD425" s="2065"/>
      <c r="CE425" s="2066"/>
      <c r="CF425" s="2068"/>
      <c r="CG425" s="2150"/>
      <c r="CI425" s="2246"/>
      <c r="CJ425" s="2246"/>
      <c r="CK425" s="2246"/>
      <c r="CL425" s="2246"/>
      <c r="CM425" s="2246"/>
      <c r="CN425" s="2246"/>
      <c r="CO425" s="2246"/>
      <c r="CP425" s="2246"/>
      <c r="CQ425" s="2246"/>
      <c r="CR425" s="2246"/>
      <c r="CS425" s="2246"/>
      <c r="CT425" s="2246"/>
      <c r="CU425" s="2246"/>
      <c r="CV425" s="2246"/>
      <c r="CW425" s="2246"/>
      <c r="CX425" s="2246"/>
    </row>
    <row r="426" spans="51:102" ht="18.600000000000001" thickBot="1">
      <c r="AY426" s="2095" t="s">
        <v>902</v>
      </c>
      <c r="AZ426" s="2069" t="s">
        <v>751</v>
      </c>
      <c r="BA426" s="2069">
        <v>1</v>
      </c>
      <c r="BB426" s="2071" t="s">
        <v>36</v>
      </c>
      <c r="BC426" s="2072">
        <v>43392</v>
      </c>
      <c r="BD426" s="2071">
        <v>60</v>
      </c>
      <c r="BE426" s="2039" t="s">
        <v>35</v>
      </c>
      <c r="BF426" s="2042">
        <v>315</v>
      </c>
      <c r="BG426" s="2071" t="s">
        <v>78</v>
      </c>
      <c r="BH426" s="2044">
        <v>43516</v>
      </c>
      <c r="BI426" s="2040">
        <v>43516</v>
      </c>
      <c r="BJ426" s="2039">
        <v>10925</v>
      </c>
      <c r="BK426" s="2041">
        <v>20000</v>
      </c>
      <c r="BL426" s="2041">
        <f t="shared" ref="BL426:BL435" si="124">(BK426-BD426*1000)</f>
        <v>-40000</v>
      </c>
      <c r="BM426" s="2045">
        <f t="shared" ref="BM426:BM435" si="125">(BK426*BF426/1000)</f>
        <v>6300</v>
      </c>
      <c r="BN426" s="2042">
        <f t="shared" ref="BN426:BN445" si="126">(BM426*0.05)</f>
        <v>315</v>
      </c>
      <c r="BO426" s="2046" t="s">
        <v>8</v>
      </c>
      <c r="BP426" s="2024"/>
      <c r="BQ426" s="2837"/>
      <c r="BR426" s="2037"/>
      <c r="BS426" s="2038"/>
      <c r="BT426" s="2039"/>
      <c r="BU426" s="2040"/>
      <c r="BV426" s="2041"/>
      <c r="BW426" s="2039"/>
      <c r="BX426" s="2042"/>
      <c r="BY426" s="2043"/>
      <c r="BZ426" s="2044"/>
      <c r="CA426" s="2040"/>
      <c r="CB426" s="2039"/>
      <c r="CC426" s="2041"/>
      <c r="CD426" s="2041"/>
      <c r="CE426" s="2045"/>
      <c r="CF426" s="2042"/>
      <c r="CG426" s="2150"/>
      <c r="CI426" s="2250" t="s">
        <v>933</v>
      </c>
      <c r="CJ426" s="2246"/>
      <c r="CK426" s="2246"/>
      <c r="CL426" s="2246"/>
      <c r="CM426" s="2246"/>
      <c r="CN426" s="2246"/>
      <c r="CO426" s="2246"/>
      <c r="CP426" s="2246"/>
      <c r="CQ426" s="2246"/>
      <c r="CR426" s="2246"/>
      <c r="CS426" s="2246"/>
      <c r="CT426" s="2246"/>
      <c r="CU426" s="2246"/>
      <c r="CV426" s="2246"/>
      <c r="CW426" s="2246"/>
      <c r="CX426" s="3085"/>
    </row>
    <row r="427" spans="51:102">
      <c r="AY427" s="2036" t="s">
        <v>902</v>
      </c>
      <c r="AZ427" s="2069" t="s">
        <v>751</v>
      </c>
      <c r="BA427" s="2069">
        <v>1</v>
      </c>
      <c r="BB427" s="2071" t="s">
        <v>36</v>
      </c>
      <c r="BC427" s="2072">
        <v>43392</v>
      </c>
      <c r="BD427" s="2071">
        <v>40</v>
      </c>
      <c r="BE427" s="2039" t="s">
        <v>35</v>
      </c>
      <c r="BF427" s="2042">
        <v>315</v>
      </c>
      <c r="BG427" s="2071" t="s">
        <v>78</v>
      </c>
      <c r="BH427" s="2044">
        <v>43544</v>
      </c>
      <c r="BI427" s="2040">
        <v>43516</v>
      </c>
      <c r="BJ427" s="2039">
        <v>10926</v>
      </c>
      <c r="BK427" s="2041">
        <v>40000</v>
      </c>
      <c r="BL427" s="2041">
        <f t="shared" si="124"/>
        <v>0</v>
      </c>
      <c r="BM427" s="2045">
        <f t="shared" si="125"/>
        <v>12600</v>
      </c>
      <c r="BN427" s="2042">
        <f t="shared" si="126"/>
        <v>630</v>
      </c>
      <c r="BO427" s="2059" t="s">
        <v>8</v>
      </c>
      <c r="BP427" s="2024"/>
      <c r="BQ427" s="2837"/>
      <c r="BR427" s="2037"/>
      <c r="BS427" s="2038"/>
      <c r="BT427" s="2039"/>
      <c r="BU427" s="2040"/>
      <c r="BV427" s="2041"/>
      <c r="BW427" s="2039"/>
      <c r="BX427" s="2042"/>
      <c r="BY427" s="2043"/>
      <c r="BZ427" s="2044"/>
      <c r="CA427" s="2040"/>
      <c r="CB427" s="2039"/>
      <c r="CC427" s="2041"/>
      <c r="CD427" s="2041"/>
      <c r="CE427" s="2045"/>
      <c r="CF427" s="2042"/>
      <c r="CG427" s="2150"/>
      <c r="CI427" s="2251"/>
      <c r="CJ427" s="2252"/>
      <c r="CK427" s="2252"/>
      <c r="CL427" s="2253" t="s">
        <v>14</v>
      </c>
      <c r="CM427" s="2253" t="s">
        <v>12</v>
      </c>
      <c r="CN427" s="2253"/>
      <c r="CO427" s="2252"/>
      <c r="CP427" s="2253" t="s">
        <v>15</v>
      </c>
      <c r="CQ427" s="2253" t="s">
        <v>12</v>
      </c>
      <c r="CR427" s="2253" t="s">
        <v>12</v>
      </c>
      <c r="CS427" s="2252"/>
      <c r="CT427" s="2252"/>
      <c r="CU427" s="2252"/>
      <c r="CV427" s="2252"/>
      <c r="CW427" s="2253" t="s">
        <v>17</v>
      </c>
      <c r="CX427" s="2253"/>
    </row>
    <row r="428" spans="51:102">
      <c r="AY428" s="2047" t="s">
        <v>493</v>
      </c>
      <c r="AZ428" s="2037" t="s">
        <v>495</v>
      </c>
      <c r="BA428" s="2071">
        <v>43</v>
      </c>
      <c r="BB428" s="2071">
        <v>24128</v>
      </c>
      <c r="BC428" s="2072">
        <v>43488</v>
      </c>
      <c r="BD428" s="3093">
        <v>28.5</v>
      </c>
      <c r="BE428" s="2039" t="s">
        <v>35</v>
      </c>
      <c r="BF428" s="2042">
        <v>451.6</v>
      </c>
      <c r="BG428" s="2039">
        <v>1010506</v>
      </c>
      <c r="BH428" s="2044">
        <v>43500</v>
      </c>
      <c r="BI428" s="2057">
        <v>43508</v>
      </c>
      <c r="BJ428" s="2039">
        <v>10884</v>
      </c>
      <c r="BK428" s="2041">
        <v>28500</v>
      </c>
      <c r="BL428" s="2041">
        <f t="shared" si="124"/>
        <v>0</v>
      </c>
      <c r="BM428" s="2045">
        <f t="shared" si="125"/>
        <v>12870.6</v>
      </c>
      <c r="BN428" s="2042">
        <f t="shared" si="126"/>
        <v>643.53000000000009</v>
      </c>
      <c r="BO428" s="2059" t="s">
        <v>8</v>
      </c>
      <c r="BP428" s="2024"/>
      <c r="BQ428" s="2837"/>
      <c r="BR428" s="2037"/>
      <c r="BS428" s="2038"/>
      <c r="BT428" s="2039"/>
      <c r="BU428" s="2040"/>
      <c r="BV428" s="2041"/>
      <c r="BW428" s="2039"/>
      <c r="BX428" s="2042"/>
      <c r="BY428" s="2043"/>
      <c r="BZ428" s="2044"/>
      <c r="CA428" s="2040"/>
      <c r="CB428" s="2039"/>
      <c r="CC428" s="2041"/>
      <c r="CD428" s="2041"/>
      <c r="CE428" s="2045"/>
      <c r="CF428" s="2042"/>
      <c r="CG428" s="2150"/>
      <c r="CI428" s="2255" t="s">
        <v>3</v>
      </c>
      <c r="CJ428" s="2256" t="s">
        <v>4</v>
      </c>
      <c r="CK428" s="3947" t="s">
        <v>967</v>
      </c>
      <c r="CL428" s="2257" t="s">
        <v>19</v>
      </c>
      <c r="CM428" s="2257" t="s">
        <v>19</v>
      </c>
      <c r="CN428" s="2257" t="s">
        <v>20</v>
      </c>
      <c r="CO428" s="2257" t="s">
        <v>21</v>
      </c>
      <c r="CP428" s="2257" t="s">
        <v>22</v>
      </c>
      <c r="CQ428" s="2257" t="s">
        <v>23</v>
      </c>
      <c r="CR428" s="2257" t="s">
        <v>23</v>
      </c>
      <c r="CS428" s="2257" t="s">
        <v>24</v>
      </c>
      <c r="CT428" s="2257" t="s">
        <v>20</v>
      </c>
      <c r="CU428" s="2257" t="s">
        <v>25</v>
      </c>
      <c r="CV428" s="2257" t="s">
        <v>0</v>
      </c>
      <c r="CW428" s="2257" t="s">
        <v>11</v>
      </c>
      <c r="CX428" s="2257" t="s">
        <v>26</v>
      </c>
    </row>
    <row r="429" spans="51:102" ht="15" thickBot="1">
      <c r="AY429" s="2036" t="s">
        <v>493</v>
      </c>
      <c r="AZ429" s="2037" t="s">
        <v>436</v>
      </c>
      <c r="BA429" s="2076">
        <v>44</v>
      </c>
      <c r="BB429" s="2039">
        <v>24128</v>
      </c>
      <c r="BC429" s="2040">
        <v>43488</v>
      </c>
      <c r="BD429" s="2055">
        <v>43</v>
      </c>
      <c r="BE429" s="2052" t="s">
        <v>35</v>
      </c>
      <c r="BF429" s="2058">
        <v>293</v>
      </c>
      <c r="BG429" s="2052">
        <v>1010505</v>
      </c>
      <c r="BH429" s="2078">
        <v>43500</v>
      </c>
      <c r="BI429" s="2057">
        <v>43508</v>
      </c>
      <c r="BJ429" s="2052">
        <v>10884</v>
      </c>
      <c r="BK429" s="2055">
        <v>43000</v>
      </c>
      <c r="BL429" s="2041">
        <f t="shared" si="124"/>
        <v>0</v>
      </c>
      <c r="BM429" s="2056">
        <f t="shared" si="125"/>
        <v>12599</v>
      </c>
      <c r="BN429" s="2058">
        <f t="shared" si="126"/>
        <v>629.95000000000005</v>
      </c>
      <c r="BO429" s="2059" t="s">
        <v>8</v>
      </c>
      <c r="BP429" s="2024"/>
      <c r="BQ429" s="2837"/>
      <c r="BR429" s="2037"/>
      <c r="BS429" s="2038"/>
      <c r="BT429" s="2039"/>
      <c r="BU429" s="2040"/>
      <c r="BV429" s="2041"/>
      <c r="BW429" s="2039"/>
      <c r="BX429" s="2042"/>
      <c r="BY429" s="2043"/>
      <c r="BZ429" s="2044"/>
      <c r="CA429" s="2040"/>
      <c r="CB429" s="2039"/>
      <c r="CC429" s="2041"/>
      <c r="CD429" s="2041"/>
      <c r="CE429" s="2045"/>
      <c r="CF429" s="2042"/>
      <c r="CG429" s="2150"/>
      <c r="CI429" s="2258"/>
      <c r="CJ429" s="2259"/>
      <c r="CK429" s="2259"/>
      <c r="CL429" s="2260" t="s">
        <v>3</v>
      </c>
      <c r="CM429" s="2260" t="s">
        <v>18</v>
      </c>
      <c r="CN429" s="2260"/>
      <c r="CO429" s="2259"/>
      <c r="CP429" s="2260" t="s">
        <v>21</v>
      </c>
      <c r="CQ429" s="2260" t="s">
        <v>27</v>
      </c>
      <c r="CR429" s="2260" t="s">
        <v>28</v>
      </c>
      <c r="CS429" s="2259"/>
      <c r="CT429" s="2259"/>
      <c r="CU429" s="2259"/>
      <c r="CV429" s="2259"/>
      <c r="CW429" s="2260" t="s">
        <v>30</v>
      </c>
      <c r="CX429" s="2257"/>
    </row>
    <row r="430" spans="51:102">
      <c r="AY430" s="3256" t="s">
        <v>776</v>
      </c>
      <c r="AZ430" s="3254" t="s">
        <v>777</v>
      </c>
      <c r="BA430" s="2886">
        <v>2</v>
      </c>
      <c r="BB430" s="2886" t="s">
        <v>101</v>
      </c>
      <c r="BC430" s="2887">
        <v>43490</v>
      </c>
      <c r="BD430" s="2885">
        <v>10</v>
      </c>
      <c r="BE430" s="2886" t="s">
        <v>35</v>
      </c>
      <c r="BF430" s="2889">
        <v>220</v>
      </c>
      <c r="BG430" s="3255"/>
      <c r="BH430" s="3595">
        <v>43500</v>
      </c>
      <c r="BI430" s="2887">
        <v>43531</v>
      </c>
      <c r="BJ430" s="2886">
        <v>10994</v>
      </c>
      <c r="BK430" s="2891">
        <v>10000</v>
      </c>
      <c r="BL430" s="2891">
        <f t="shared" si="124"/>
        <v>0</v>
      </c>
      <c r="BM430" s="2892">
        <f t="shared" si="125"/>
        <v>2200</v>
      </c>
      <c r="BN430" s="2894">
        <f t="shared" si="126"/>
        <v>110</v>
      </c>
      <c r="BO430" s="2059" t="s">
        <v>8</v>
      </c>
      <c r="BP430" s="2024"/>
      <c r="BQ430" s="2837"/>
      <c r="BR430" s="2037"/>
      <c r="BS430" s="2038"/>
      <c r="BT430" s="2039"/>
      <c r="BU430" s="2040"/>
      <c r="BV430" s="2041"/>
      <c r="BW430" s="2039"/>
      <c r="BX430" s="2042"/>
      <c r="BY430" s="2043"/>
      <c r="BZ430" s="2044"/>
      <c r="CA430" s="2040"/>
      <c r="CB430" s="2039"/>
      <c r="CC430" s="2041"/>
      <c r="CD430" s="2041"/>
      <c r="CE430" s="2045"/>
      <c r="CF430" s="2042"/>
      <c r="CG430" s="2150"/>
      <c r="CI430" s="2467" t="s">
        <v>726</v>
      </c>
      <c r="CJ430" s="2266" t="s">
        <v>727</v>
      </c>
      <c r="CK430" s="2438">
        <v>17</v>
      </c>
      <c r="CL430" s="2285">
        <v>91668</v>
      </c>
      <c r="CM430" s="2287">
        <v>43878</v>
      </c>
      <c r="CN430" s="2342">
        <v>1500</v>
      </c>
      <c r="CO430" s="2285" t="s">
        <v>96</v>
      </c>
      <c r="CP430" s="2280">
        <v>10.67</v>
      </c>
      <c r="CQ430" s="2344">
        <v>43895</v>
      </c>
      <c r="CR430" s="2287">
        <v>43893</v>
      </c>
      <c r="CS430" s="2345">
        <v>57832</v>
      </c>
      <c r="CT430" s="2280">
        <v>1501.43</v>
      </c>
      <c r="CU430" s="2280">
        <f>(CT430-CN430)</f>
        <v>1.4300000000000637</v>
      </c>
      <c r="CV430" s="2281">
        <f>(CT430*CP430)</f>
        <v>16020.258100000001</v>
      </c>
      <c r="CW430" s="2280">
        <f>(CV430*0.05)</f>
        <v>801.01290500000005</v>
      </c>
      <c r="CX430" s="2273"/>
    </row>
    <row r="431" spans="51:102">
      <c r="AY431" s="2047" t="s">
        <v>792</v>
      </c>
      <c r="AZ431" s="2048" t="s">
        <v>794</v>
      </c>
      <c r="BA431" s="3067">
        <v>1</v>
      </c>
      <c r="BB431" s="3068" t="s">
        <v>36</v>
      </c>
      <c r="BC431" s="3069">
        <v>43490</v>
      </c>
      <c r="BD431" s="3068">
        <v>30</v>
      </c>
      <c r="BE431" s="3070" t="s">
        <v>35</v>
      </c>
      <c r="BF431" s="3071">
        <v>295</v>
      </c>
      <c r="BG431" s="3068"/>
      <c r="BH431" s="3596">
        <v>43500</v>
      </c>
      <c r="BI431" s="3073">
        <v>43508</v>
      </c>
      <c r="BJ431" s="3070">
        <v>3639</v>
      </c>
      <c r="BK431" s="3074">
        <v>30000</v>
      </c>
      <c r="BL431" s="2055">
        <f t="shared" si="124"/>
        <v>0</v>
      </c>
      <c r="BM431" s="2056">
        <f t="shared" si="125"/>
        <v>8850</v>
      </c>
      <c r="BN431" s="2058">
        <f t="shared" si="126"/>
        <v>442.5</v>
      </c>
      <c r="BO431" s="2059" t="s">
        <v>8</v>
      </c>
      <c r="BP431" s="2024"/>
      <c r="BQ431" s="2024"/>
      <c r="BR431" s="2024"/>
      <c r="BS431" s="2024"/>
      <c r="BT431" s="2024"/>
      <c r="BU431" s="2024"/>
      <c r="BV431" s="2024"/>
      <c r="BW431" s="2024"/>
      <c r="BX431" s="2024"/>
      <c r="BY431" s="2024"/>
      <c r="BZ431" s="2024"/>
      <c r="CA431" s="2024"/>
      <c r="CB431" s="2024"/>
      <c r="CC431" s="2024"/>
      <c r="CD431" s="2024"/>
      <c r="CE431" s="2024"/>
      <c r="CF431" s="2024"/>
      <c r="CG431" s="2024"/>
      <c r="CI431" s="2288"/>
      <c r="CJ431" s="2327"/>
      <c r="CK431" s="2290"/>
      <c r="CL431" s="2290"/>
      <c r="CM431" s="2297"/>
      <c r="CN431" s="2328"/>
      <c r="CO431" s="2328"/>
      <c r="CP431" s="2384"/>
      <c r="CQ431" s="2295"/>
      <c r="CR431" s="2297"/>
      <c r="CS431" s="2290"/>
      <c r="CT431" s="2330"/>
      <c r="CU431" s="2332"/>
      <c r="CV431" s="2333"/>
      <c r="CW431" s="2332"/>
      <c r="CX431" s="2689"/>
    </row>
    <row r="432" spans="51:102" ht="24" thickBot="1">
      <c r="AY432" s="2047" t="s">
        <v>500</v>
      </c>
      <c r="AZ432" s="2048" t="s">
        <v>782</v>
      </c>
      <c r="BA432" s="2750">
        <v>12</v>
      </c>
      <c r="BB432" s="2050" t="s">
        <v>796</v>
      </c>
      <c r="BC432" s="2051">
        <v>43494</v>
      </c>
      <c r="BD432" s="2050">
        <v>6</v>
      </c>
      <c r="BE432" s="2052" t="s">
        <v>35</v>
      </c>
      <c r="BF432" s="2053">
        <v>300</v>
      </c>
      <c r="BG432" s="2050" t="s">
        <v>78</v>
      </c>
      <c r="BH432" s="3573">
        <v>43500</v>
      </c>
      <c r="BI432" s="2051">
        <v>43502</v>
      </c>
      <c r="BJ432" s="2050">
        <v>10867</v>
      </c>
      <c r="BK432" s="2055">
        <v>6000</v>
      </c>
      <c r="BL432" s="2055">
        <f t="shared" si="124"/>
        <v>0</v>
      </c>
      <c r="BM432" s="2056">
        <f t="shared" si="125"/>
        <v>1800</v>
      </c>
      <c r="BN432" s="2058">
        <f t="shared" si="126"/>
        <v>90</v>
      </c>
      <c r="BO432" s="2059" t="s">
        <v>8</v>
      </c>
      <c r="BP432" s="2024"/>
      <c r="BQ432" s="2024"/>
      <c r="BR432" s="2153" t="s">
        <v>434</v>
      </c>
      <c r="BS432" s="2024" t="s">
        <v>810</v>
      </c>
      <c r="BT432" s="2024"/>
      <c r="BU432" s="2024"/>
      <c r="BV432" s="2024"/>
      <c r="BW432" s="2024"/>
      <c r="BX432" s="2024"/>
      <c r="BY432" s="2024"/>
      <c r="BZ432" s="2024"/>
      <c r="CA432" s="2024"/>
      <c r="CB432" s="2024" t="s">
        <v>662</v>
      </c>
      <c r="CC432" s="2024"/>
      <c r="CD432" s="2024"/>
      <c r="CE432" s="2024"/>
      <c r="CF432" s="2024" t="s">
        <v>942</v>
      </c>
      <c r="CG432" s="2024"/>
      <c r="CI432" s="2770"/>
      <c r="CJ432" s="2291"/>
      <c r="CK432" s="2752"/>
      <c r="CL432" s="2351"/>
      <c r="CM432" s="2354"/>
      <c r="CN432" s="3076"/>
      <c r="CO432" s="2351"/>
      <c r="CP432" s="2332"/>
      <c r="CQ432" s="2353"/>
      <c r="CR432" s="2354"/>
      <c r="CS432" s="2355"/>
      <c r="CT432" s="2332"/>
      <c r="CU432" s="2332"/>
      <c r="CV432" s="2333"/>
      <c r="CW432" s="2332"/>
      <c r="CX432" s="2689"/>
    </row>
    <row r="433" spans="51:102">
      <c r="AY433" s="2047" t="s">
        <v>500</v>
      </c>
      <c r="AZ433" s="2048" t="s">
        <v>795</v>
      </c>
      <c r="BA433" s="2750">
        <v>13</v>
      </c>
      <c r="BB433" s="2050" t="s">
        <v>796</v>
      </c>
      <c r="BC433" s="2051">
        <v>43494</v>
      </c>
      <c r="BD433" s="2050">
        <v>6</v>
      </c>
      <c r="BE433" s="2052" t="s">
        <v>35</v>
      </c>
      <c r="BF433" s="2053">
        <v>300</v>
      </c>
      <c r="BG433" s="2050" t="s">
        <v>78</v>
      </c>
      <c r="BH433" s="3573">
        <v>43500</v>
      </c>
      <c r="BI433" s="2051">
        <v>43516</v>
      </c>
      <c r="BJ433" s="2050">
        <v>10926</v>
      </c>
      <c r="BK433" s="2055">
        <v>6000</v>
      </c>
      <c r="BL433" s="2055">
        <f t="shared" si="124"/>
        <v>0</v>
      </c>
      <c r="BM433" s="2056">
        <f t="shared" si="125"/>
        <v>1800</v>
      </c>
      <c r="BN433" s="2058">
        <f t="shared" si="126"/>
        <v>90</v>
      </c>
      <c r="BO433" s="3897" t="s">
        <v>8</v>
      </c>
      <c r="BP433" s="2024"/>
      <c r="BQ433" s="2021"/>
      <c r="BR433" s="3284"/>
      <c r="BS433" s="3285"/>
      <c r="BT433" s="3286" t="s">
        <v>14</v>
      </c>
      <c r="BU433" s="3286" t="s">
        <v>12</v>
      </c>
      <c r="BV433" s="3286"/>
      <c r="BW433" s="3287"/>
      <c r="BX433" s="3286" t="s">
        <v>15</v>
      </c>
      <c r="BY433" s="3286" t="s">
        <v>16</v>
      </c>
      <c r="BZ433" s="3286" t="s">
        <v>12</v>
      </c>
      <c r="CA433" s="3286" t="s">
        <v>12</v>
      </c>
      <c r="CB433" s="3287"/>
      <c r="CC433" s="3287"/>
      <c r="CD433" s="3287"/>
      <c r="CE433" s="3287"/>
      <c r="CF433" s="3288" t="s">
        <v>17</v>
      </c>
      <c r="CG433" s="3289"/>
      <c r="CI433" s="2288"/>
      <c r="CJ433" s="2289"/>
      <c r="CK433" s="2290"/>
      <c r="CL433" s="2291"/>
      <c r="CM433" s="2292"/>
      <c r="CN433" s="2293"/>
      <c r="CO433" s="2291"/>
      <c r="CP433" s="2294"/>
      <c r="CQ433" s="2295"/>
      <c r="CR433" s="2292"/>
      <c r="CS433" s="2290"/>
      <c r="CT433" s="2294"/>
      <c r="CU433" s="2294"/>
      <c r="CV433" s="2296"/>
      <c r="CW433" s="2294"/>
      <c r="CX433" s="2689"/>
    </row>
    <row r="434" spans="51:102">
      <c r="AY434" s="2047" t="s">
        <v>629</v>
      </c>
      <c r="AZ434" s="2075" t="s">
        <v>436</v>
      </c>
      <c r="BA434" s="2038">
        <v>56</v>
      </c>
      <c r="BB434" s="2039">
        <v>32225</v>
      </c>
      <c r="BC434" s="2040">
        <v>43494</v>
      </c>
      <c r="BD434" s="2041">
        <v>100</v>
      </c>
      <c r="BE434" s="2039" t="s">
        <v>35</v>
      </c>
      <c r="BF434" s="2042">
        <v>293</v>
      </c>
      <c r="BG434" s="2039">
        <v>101795</v>
      </c>
      <c r="BH434" s="2044">
        <v>43501</v>
      </c>
      <c r="BI434" s="2040">
        <v>43508</v>
      </c>
      <c r="BJ434" s="2039">
        <v>3640</v>
      </c>
      <c r="BK434" s="2041">
        <v>100000</v>
      </c>
      <c r="BL434" s="2041">
        <f t="shared" si="124"/>
        <v>0</v>
      </c>
      <c r="BM434" s="2045">
        <f t="shared" si="125"/>
        <v>29300</v>
      </c>
      <c r="BN434" s="2042">
        <f t="shared" si="126"/>
        <v>1465</v>
      </c>
      <c r="BO434" s="3897" t="s">
        <v>8</v>
      </c>
      <c r="BP434" s="2024"/>
      <c r="BQ434" s="2023"/>
      <c r="BR434" s="3290" t="s">
        <v>4</v>
      </c>
      <c r="BS434" s="3291" t="s">
        <v>18</v>
      </c>
      <c r="BT434" s="3292" t="s">
        <v>19</v>
      </c>
      <c r="BU434" s="3292" t="s">
        <v>19</v>
      </c>
      <c r="BV434" s="3292" t="s">
        <v>20</v>
      </c>
      <c r="BW434" s="3292" t="s">
        <v>21</v>
      </c>
      <c r="BX434" s="3292" t="s">
        <v>22</v>
      </c>
      <c r="BY434" s="3292" t="s">
        <v>19</v>
      </c>
      <c r="BZ434" s="3292" t="s">
        <v>23</v>
      </c>
      <c r="CA434" s="3292" t="s">
        <v>23</v>
      </c>
      <c r="CB434" s="3292" t="s">
        <v>24</v>
      </c>
      <c r="CC434" s="3292" t="s">
        <v>20</v>
      </c>
      <c r="CD434" s="3292" t="s">
        <v>25</v>
      </c>
      <c r="CE434" s="3292" t="s">
        <v>0</v>
      </c>
      <c r="CF434" s="3293" t="s">
        <v>11</v>
      </c>
      <c r="CG434" s="3294" t="s">
        <v>26</v>
      </c>
      <c r="CI434" s="2298"/>
      <c r="CJ434" s="2299"/>
      <c r="CK434" s="2300"/>
      <c r="CL434" s="2300"/>
      <c r="CM434" s="2301"/>
      <c r="CN434" s="2300"/>
      <c r="CO434" s="2300"/>
      <c r="CP434" s="2302"/>
      <c r="CQ434" s="2303"/>
      <c r="CR434" s="2301"/>
      <c r="CS434" s="2300"/>
      <c r="CT434" s="2302"/>
      <c r="CU434" s="2304"/>
      <c r="CV434" s="2305"/>
      <c r="CW434" s="2304"/>
      <c r="CX434" s="3055"/>
    </row>
    <row r="435" spans="51:102">
      <c r="AY435" s="2036" t="s">
        <v>629</v>
      </c>
      <c r="AZ435" s="2075" t="s">
        <v>436</v>
      </c>
      <c r="BA435" s="2038">
        <v>57</v>
      </c>
      <c r="BB435" s="2039">
        <v>32946</v>
      </c>
      <c r="BC435" s="2040">
        <v>43494</v>
      </c>
      <c r="BD435" s="2041">
        <v>100</v>
      </c>
      <c r="BE435" s="2039" t="s">
        <v>35</v>
      </c>
      <c r="BF435" s="2042">
        <v>293</v>
      </c>
      <c r="BG435" s="2039">
        <v>101795</v>
      </c>
      <c r="BH435" s="2044">
        <v>43522</v>
      </c>
      <c r="BI435" s="2040">
        <v>43524</v>
      </c>
      <c r="BJ435" s="2039">
        <v>3663</v>
      </c>
      <c r="BK435" s="2041">
        <v>100000</v>
      </c>
      <c r="BL435" s="2041">
        <f t="shared" si="124"/>
        <v>0</v>
      </c>
      <c r="BM435" s="2045">
        <f t="shared" si="125"/>
        <v>29300</v>
      </c>
      <c r="BN435" s="2042">
        <f t="shared" si="126"/>
        <v>1465</v>
      </c>
      <c r="BO435" s="3897" t="s">
        <v>8</v>
      </c>
      <c r="BP435" s="2024"/>
      <c r="BQ435" s="2023"/>
      <c r="BR435" s="3295"/>
      <c r="BS435" s="3296"/>
      <c r="BT435" s="3292" t="s">
        <v>3</v>
      </c>
      <c r="BU435" s="3292" t="s">
        <v>18</v>
      </c>
      <c r="BV435" s="3292"/>
      <c r="BW435" s="3297"/>
      <c r="BX435" s="3292" t="s">
        <v>21</v>
      </c>
      <c r="BY435" s="3292" t="s">
        <v>3</v>
      </c>
      <c r="BZ435" s="3292" t="s">
        <v>27</v>
      </c>
      <c r="CA435" s="3292" t="s">
        <v>28</v>
      </c>
      <c r="CB435" s="3297"/>
      <c r="CC435" s="3297"/>
      <c r="CD435" s="3297"/>
      <c r="CE435" s="3297"/>
      <c r="CF435" s="3293" t="s">
        <v>30</v>
      </c>
      <c r="CG435" s="3294"/>
      <c r="CI435" s="2307"/>
      <c r="CJ435" s="2291"/>
      <c r="CK435" s="2308"/>
      <c r="CL435" s="2291"/>
      <c r="CM435" s="2292"/>
      <c r="CN435" s="2309"/>
      <c r="CO435" s="2291"/>
      <c r="CP435" s="2294"/>
      <c r="CQ435" s="2311"/>
      <c r="CR435" s="2292"/>
      <c r="CS435" s="2291"/>
      <c r="CT435" s="2294"/>
      <c r="CU435" s="2294"/>
      <c r="CV435" s="2296"/>
      <c r="CW435" s="2294"/>
      <c r="CX435" s="2689"/>
    </row>
    <row r="436" spans="51:102" ht="15" thickBot="1">
      <c r="AY436" s="2047" t="s">
        <v>471</v>
      </c>
      <c r="AZ436" s="2957" t="s">
        <v>436</v>
      </c>
      <c r="BA436" s="2071">
        <v>25</v>
      </c>
      <c r="BB436" s="2039" t="s">
        <v>74</v>
      </c>
      <c r="BC436" s="2040">
        <v>43494</v>
      </c>
      <c r="BD436" s="2041">
        <v>20</v>
      </c>
      <c r="BE436" s="2039" t="s">
        <v>35</v>
      </c>
      <c r="BF436" s="2042">
        <v>287</v>
      </c>
      <c r="BG436" s="2071"/>
      <c r="BH436" s="3509">
        <v>43500</v>
      </c>
      <c r="BI436" s="2072">
        <v>43515</v>
      </c>
      <c r="BJ436" s="2071">
        <v>10919</v>
      </c>
      <c r="BK436" s="2071">
        <v>20000</v>
      </c>
      <c r="BL436" s="2071">
        <f t="shared" ref="BL436:BL445" si="127">(BK436-BD436*1000)</f>
        <v>0</v>
      </c>
      <c r="BM436" s="2045">
        <f t="shared" ref="BM436:BM445" si="128">(BK436*BF436/1000)</f>
        <v>5740</v>
      </c>
      <c r="BN436" s="2045">
        <f t="shared" si="126"/>
        <v>287</v>
      </c>
      <c r="BO436" s="2059" t="s">
        <v>8</v>
      </c>
      <c r="BP436" s="2024"/>
      <c r="BQ436" s="2026"/>
      <c r="BR436" s="2914"/>
      <c r="BS436" s="2206"/>
      <c r="BT436" s="2196"/>
      <c r="BU436" s="2197"/>
      <c r="BV436" s="2196"/>
      <c r="BW436" s="2197"/>
      <c r="BX436" s="2196"/>
      <c r="BY436" s="2197"/>
      <c r="BZ436" s="2197"/>
      <c r="CA436" s="2197"/>
      <c r="CB436" s="2197"/>
      <c r="CC436" s="2141"/>
      <c r="CD436" s="2141"/>
      <c r="CE436" s="2141"/>
      <c r="CF436" s="2141"/>
      <c r="CG436" s="2142"/>
      <c r="CI436" s="2312"/>
      <c r="CJ436" s="2313"/>
      <c r="CK436" s="2313"/>
      <c r="CL436" s="2313"/>
      <c r="CM436" s="2313"/>
      <c r="CN436" s="2313"/>
      <c r="CO436" s="2313"/>
      <c r="CP436" s="2313"/>
      <c r="CQ436" s="2313"/>
      <c r="CR436" s="2313"/>
      <c r="CS436" s="2313"/>
      <c r="CT436" s="2313"/>
      <c r="CU436" s="2313"/>
      <c r="CV436" s="2313"/>
      <c r="CW436" s="2313"/>
      <c r="CX436" s="2689"/>
    </row>
    <row r="437" spans="51:102" ht="15" thickBot="1">
      <c r="AY437" s="2047" t="s">
        <v>471</v>
      </c>
      <c r="AZ437" s="2957" t="s">
        <v>643</v>
      </c>
      <c r="BA437" s="2071">
        <v>26</v>
      </c>
      <c r="BB437" s="2039" t="s">
        <v>74</v>
      </c>
      <c r="BC437" s="2040">
        <v>43494</v>
      </c>
      <c r="BD437" s="2041">
        <v>3</v>
      </c>
      <c r="BE437" s="2039" t="s">
        <v>35</v>
      </c>
      <c r="BF437" s="2042">
        <v>361</v>
      </c>
      <c r="BG437" s="2071"/>
      <c r="BH437" s="3509">
        <v>43500</v>
      </c>
      <c r="BI437" s="2072">
        <v>43515</v>
      </c>
      <c r="BJ437" s="2071">
        <v>10919</v>
      </c>
      <c r="BK437" s="2071">
        <v>3000</v>
      </c>
      <c r="BL437" s="2071">
        <f t="shared" si="127"/>
        <v>0</v>
      </c>
      <c r="BM437" s="2045">
        <f t="shared" si="128"/>
        <v>1083</v>
      </c>
      <c r="BN437" s="2045">
        <f t="shared" si="126"/>
        <v>54.150000000000006</v>
      </c>
      <c r="BO437" s="2059" t="s">
        <v>8</v>
      </c>
      <c r="BP437" s="2024"/>
      <c r="BQ437" s="2941" t="s">
        <v>928</v>
      </c>
      <c r="BR437" s="2658" t="s">
        <v>436</v>
      </c>
      <c r="BS437" s="2198">
        <v>1</v>
      </c>
      <c r="BT437" s="2122" t="s">
        <v>36</v>
      </c>
      <c r="BU437" s="2174">
        <v>42496</v>
      </c>
      <c r="BV437" s="2172">
        <v>50</v>
      </c>
      <c r="BW437" s="2122" t="s">
        <v>35</v>
      </c>
      <c r="BX437" s="2175">
        <v>255</v>
      </c>
      <c r="BY437" s="2199"/>
      <c r="BZ437" s="2200">
        <v>42506</v>
      </c>
      <c r="CA437" s="2174">
        <v>42504</v>
      </c>
      <c r="CB437" s="2122">
        <v>1233</v>
      </c>
      <c r="CC437" s="2172">
        <v>52800</v>
      </c>
      <c r="CD437" s="2172">
        <f t="shared" ref="CD437:CD468" si="129">(CC437-BV437*1000)</f>
        <v>2800</v>
      </c>
      <c r="CE437" s="2173">
        <f t="shared" ref="CE437:CE468" si="130">(CC437*BX437/1000)</f>
        <v>13464</v>
      </c>
      <c r="CF437" s="2175">
        <f t="shared" ref="CF437:CF468" si="131">(CE437*0.05)</f>
        <v>673.2</v>
      </c>
      <c r="CG437" s="2203"/>
      <c r="CI437" s="2314"/>
      <c r="CJ437" s="2315"/>
      <c r="CK437" s="2315"/>
      <c r="CL437" s="2315"/>
      <c r="CM437" s="2315"/>
      <c r="CN437" s="2315"/>
      <c r="CO437" s="2315"/>
      <c r="CP437" s="2315"/>
      <c r="CQ437" s="2315"/>
      <c r="CR437" s="2315"/>
      <c r="CS437" s="2315"/>
      <c r="CT437" s="2315"/>
      <c r="CU437" s="2315"/>
      <c r="CV437" s="2686">
        <f>SUM(CV430:CV436)</f>
        <v>16020.258100000001</v>
      </c>
      <c r="CW437" s="2686">
        <f>SUM(CW430:CW436)</f>
        <v>801.01290500000005</v>
      </c>
      <c r="CX437" s="3056"/>
    </row>
    <row r="438" spans="51:102">
      <c r="AY438" s="2047" t="s">
        <v>351</v>
      </c>
      <c r="AZ438" s="2069" t="s">
        <v>427</v>
      </c>
      <c r="BA438" s="2809">
        <v>9</v>
      </c>
      <c r="BB438" s="2071" t="s">
        <v>101</v>
      </c>
      <c r="BC438" s="2072">
        <v>43504</v>
      </c>
      <c r="BD438" s="2071">
        <v>10</v>
      </c>
      <c r="BE438" s="2039" t="s">
        <v>35</v>
      </c>
      <c r="BF438" s="2073">
        <v>335</v>
      </c>
      <c r="BG438" s="2071" t="s">
        <v>78</v>
      </c>
      <c r="BH438" s="3509">
        <v>43508</v>
      </c>
      <c r="BI438" s="2072">
        <v>43524</v>
      </c>
      <c r="BJ438" s="2071">
        <v>3662</v>
      </c>
      <c r="BK438" s="2041">
        <v>10000</v>
      </c>
      <c r="BL438" s="2041">
        <f t="shared" si="127"/>
        <v>0</v>
      </c>
      <c r="BM438" s="2045">
        <f t="shared" si="128"/>
        <v>3350</v>
      </c>
      <c r="BN438" s="2042">
        <f t="shared" si="126"/>
        <v>167.5</v>
      </c>
      <c r="BO438" s="2059" t="s">
        <v>8</v>
      </c>
      <c r="BP438" s="2024"/>
      <c r="BQ438" s="2837"/>
      <c r="BR438" s="2075" t="s">
        <v>436</v>
      </c>
      <c r="BS438" s="2124">
        <v>2</v>
      </c>
      <c r="BT438" s="2063" t="s">
        <v>36</v>
      </c>
      <c r="BU438" s="2067">
        <v>42517</v>
      </c>
      <c r="BV438" s="2065">
        <v>100</v>
      </c>
      <c r="BW438" s="2063" t="s">
        <v>35</v>
      </c>
      <c r="BX438" s="2068">
        <v>255</v>
      </c>
      <c r="BY438" s="2125"/>
      <c r="BZ438" s="2126">
        <v>42530</v>
      </c>
      <c r="CA438" s="2067">
        <v>42522</v>
      </c>
      <c r="CB438" s="2063">
        <v>1240</v>
      </c>
      <c r="CC438" s="2065">
        <v>100000</v>
      </c>
      <c r="CD438" s="2065">
        <f t="shared" si="129"/>
        <v>0</v>
      </c>
      <c r="CE438" s="2066">
        <f t="shared" si="130"/>
        <v>25500</v>
      </c>
      <c r="CF438" s="2068">
        <f t="shared" si="131"/>
        <v>1275</v>
      </c>
      <c r="CG438" s="2150"/>
      <c r="CI438" s="2246"/>
      <c r="CJ438" s="2246"/>
      <c r="CK438" s="2246"/>
      <c r="CL438" s="2246"/>
      <c r="CM438" s="2246"/>
      <c r="CN438" s="2246"/>
      <c r="CO438" s="2246"/>
      <c r="CP438" s="2246"/>
      <c r="CQ438" s="2246"/>
      <c r="CR438" s="2246"/>
      <c r="CS438" s="2246"/>
      <c r="CT438" s="2246"/>
      <c r="CU438" s="2246"/>
      <c r="CV438" s="2246"/>
      <c r="CW438" s="2246"/>
      <c r="CX438" s="2246"/>
    </row>
    <row r="439" spans="51:102" ht="18.600000000000001" thickBot="1">
      <c r="AY439" s="2036" t="s">
        <v>430</v>
      </c>
      <c r="AZ439" s="2069" t="s">
        <v>409</v>
      </c>
      <c r="BA439" s="2076">
        <v>14</v>
      </c>
      <c r="BB439" s="2052" t="s">
        <v>101</v>
      </c>
      <c r="BC439" s="2057">
        <v>43483</v>
      </c>
      <c r="BD439" s="2055">
        <v>100</v>
      </c>
      <c r="BE439" s="2052" t="s">
        <v>35</v>
      </c>
      <c r="BF439" s="2058">
        <v>315</v>
      </c>
      <c r="BG439" s="2077"/>
      <c r="BH439" s="2078">
        <v>43490</v>
      </c>
      <c r="BI439" s="2057">
        <v>43508</v>
      </c>
      <c r="BJ439" s="2052">
        <v>3641</v>
      </c>
      <c r="BK439" s="2055">
        <v>60000</v>
      </c>
      <c r="BL439" s="2055">
        <f t="shared" si="127"/>
        <v>-40000</v>
      </c>
      <c r="BM439" s="2056">
        <f t="shared" si="128"/>
        <v>18900</v>
      </c>
      <c r="BN439" s="2058">
        <f t="shared" si="126"/>
        <v>945</v>
      </c>
      <c r="BO439" s="2059" t="s">
        <v>8</v>
      </c>
      <c r="BP439" s="2024"/>
      <c r="BQ439" s="2837"/>
      <c r="BR439" s="2037" t="s">
        <v>436</v>
      </c>
      <c r="BS439" s="2038">
        <v>3</v>
      </c>
      <c r="BT439" s="2039" t="s">
        <v>36</v>
      </c>
      <c r="BU439" s="2040">
        <v>42556</v>
      </c>
      <c r="BV439" s="2041">
        <v>108</v>
      </c>
      <c r="BW439" s="2039" t="s">
        <v>35</v>
      </c>
      <c r="BX439" s="2042">
        <v>255</v>
      </c>
      <c r="BY439" s="2043"/>
      <c r="BZ439" s="2044">
        <v>42571</v>
      </c>
      <c r="CA439" s="2040">
        <v>42560</v>
      </c>
      <c r="CB439" s="2039">
        <v>1245</v>
      </c>
      <c r="CC439" s="2041">
        <v>108000</v>
      </c>
      <c r="CD439" s="2041">
        <f t="shared" si="129"/>
        <v>0</v>
      </c>
      <c r="CE439" s="2045">
        <f t="shared" si="130"/>
        <v>27540</v>
      </c>
      <c r="CF439" s="2042">
        <f t="shared" si="131"/>
        <v>1377</v>
      </c>
      <c r="CG439" s="2150"/>
      <c r="CI439" s="2250" t="s">
        <v>934</v>
      </c>
      <c r="CJ439" s="2246"/>
      <c r="CK439" s="2246"/>
      <c r="CL439" s="2246"/>
      <c r="CM439" s="2246"/>
      <c r="CN439" s="2246"/>
      <c r="CO439" s="2246"/>
      <c r="CP439" s="2246"/>
      <c r="CQ439" s="2246"/>
      <c r="CR439" s="2246"/>
      <c r="CS439" s="2246"/>
      <c r="CT439" s="2246"/>
      <c r="CU439" s="2246"/>
      <c r="CV439" s="2246"/>
      <c r="CW439" s="2246"/>
      <c r="CX439" s="3085"/>
    </row>
    <row r="440" spans="51:102">
      <c r="AY440" s="2047" t="s">
        <v>493</v>
      </c>
      <c r="AZ440" s="2037" t="s">
        <v>495</v>
      </c>
      <c r="BA440" s="2071">
        <v>42</v>
      </c>
      <c r="BB440" s="2071">
        <v>23465</v>
      </c>
      <c r="BC440" s="2072">
        <v>43479</v>
      </c>
      <c r="BD440" s="3093">
        <v>4.5</v>
      </c>
      <c r="BE440" s="2039" t="s">
        <v>35</v>
      </c>
      <c r="BF440" s="2042">
        <v>451.6</v>
      </c>
      <c r="BG440" s="2039">
        <v>1010506</v>
      </c>
      <c r="BH440" s="2044">
        <v>43480</v>
      </c>
      <c r="BI440" s="2057">
        <v>43508</v>
      </c>
      <c r="BJ440" s="2039">
        <v>10884</v>
      </c>
      <c r="BK440" s="2041">
        <v>4500</v>
      </c>
      <c r="BL440" s="2041">
        <f t="shared" si="127"/>
        <v>0</v>
      </c>
      <c r="BM440" s="2045">
        <f t="shared" si="128"/>
        <v>2032.2</v>
      </c>
      <c r="BN440" s="2042">
        <f t="shared" si="126"/>
        <v>101.61000000000001</v>
      </c>
      <c r="BO440" s="2059" t="s">
        <v>8</v>
      </c>
      <c r="BP440" s="2024"/>
      <c r="BQ440" s="2837"/>
      <c r="BR440" s="2037" t="s">
        <v>436</v>
      </c>
      <c r="BS440" s="2038">
        <v>4</v>
      </c>
      <c r="BT440" s="2039" t="s">
        <v>36</v>
      </c>
      <c r="BU440" s="2040">
        <v>42573</v>
      </c>
      <c r="BV440" s="2041">
        <v>120</v>
      </c>
      <c r="BW440" s="2039" t="s">
        <v>35</v>
      </c>
      <c r="BX440" s="2042">
        <v>255</v>
      </c>
      <c r="BY440" s="2043"/>
      <c r="BZ440" s="2044">
        <v>42585</v>
      </c>
      <c r="CA440" s="2040">
        <v>42579</v>
      </c>
      <c r="CB440" s="2039">
        <v>1266</v>
      </c>
      <c r="CC440" s="2041">
        <v>120000</v>
      </c>
      <c r="CD440" s="2041">
        <f t="shared" si="129"/>
        <v>0</v>
      </c>
      <c r="CE440" s="2045">
        <f t="shared" si="130"/>
        <v>30600</v>
      </c>
      <c r="CF440" s="2042">
        <f t="shared" si="131"/>
        <v>1530</v>
      </c>
      <c r="CG440" s="2150"/>
      <c r="CI440" s="2251"/>
      <c r="CJ440" s="2252"/>
      <c r="CK440" s="2252"/>
      <c r="CL440" s="2253" t="s">
        <v>14</v>
      </c>
      <c r="CM440" s="2253" t="s">
        <v>12</v>
      </c>
      <c r="CN440" s="2253"/>
      <c r="CO440" s="2252"/>
      <c r="CP440" s="2253" t="s">
        <v>15</v>
      </c>
      <c r="CQ440" s="2253" t="s">
        <v>12</v>
      </c>
      <c r="CR440" s="2253" t="s">
        <v>12</v>
      </c>
      <c r="CS440" s="2252"/>
      <c r="CT440" s="2252"/>
      <c r="CU440" s="2252"/>
      <c r="CV440" s="2252"/>
      <c r="CW440" s="2253" t="s">
        <v>17</v>
      </c>
      <c r="CX440" s="2253"/>
    </row>
    <row r="441" spans="51:102">
      <c r="AY441" s="2036" t="s">
        <v>629</v>
      </c>
      <c r="AZ441" s="2037" t="s">
        <v>699</v>
      </c>
      <c r="BA441" s="2038">
        <v>58</v>
      </c>
      <c r="BB441" s="2039">
        <v>33060</v>
      </c>
      <c r="BC441" s="2040">
        <v>43510</v>
      </c>
      <c r="BD441" s="2041">
        <v>15</v>
      </c>
      <c r="BE441" s="2039" t="s">
        <v>35</v>
      </c>
      <c r="BF441" s="2042">
        <v>189</v>
      </c>
      <c r="BG441" s="2039">
        <v>179680</v>
      </c>
      <c r="BH441" s="2044">
        <v>43522</v>
      </c>
      <c r="BI441" s="2040">
        <v>43524</v>
      </c>
      <c r="BJ441" s="2039">
        <v>10976</v>
      </c>
      <c r="BK441" s="2041">
        <v>15000</v>
      </c>
      <c r="BL441" s="2041">
        <f t="shared" si="127"/>
        <v>0</v>
      </c>
      <c r="BM441" s="2045">
        <f t="shared" si="128"/>
        <v>2835</v>
      </c>
      <c r="BN441" s="2042">
        <f t="shared" si="126"/>
        <v>141.75</v>
      </c>
      <c r="BO441" s="2059" t="s">
        <v>8</v>
      </c>
      <c r="BP441" s="2024"/>
      <c r="BQ441" s="2837"/>
      <c r="BR441" s="2037" t="s">
        <v>436</v>
      </c>
      <c r="BS441" s="2038">
        <v>5</v>
      </c>
      <c r="BT441" s="2039" t="s">
        <v>36</v>
      </c>
      <c r="BU441" s="2040">
        <v>42573</v>
      </c>
      <c r="BV441" s="2041">
        <v>120</v>
      </c>
      <c r="BW441" s="2039" t="s">
        <v>35</v>
      </c>
      <c r="BX441" s="2042">
        <v>255</v>
      </c>
      <c r="BY441" s="2043"/>
      <c r="BZ441" s="2044">
        <v>42614</v>
      </c>
      <c r="CA441" s="2040">
        <v>42602</v>
      </c>
      <c r="CB441" s="2039">
        <v>1300</v>
      </c>
      <c r="CC441" s="2041">
        <v>120000</v>
      </c>
      <c r="CD441" s="2041">
        <f t="shared" si="129"/>
        <v>0</v>
      </c>
      <c r="CE441" s="2045">
        <f t="shared" si="130"/>
        <v>30600</v>
      </c>
      <c r="CF441" s="2042">
        <f t="shared" si="131"/>
        <v>1530</v>
      </c>
      <c r="CG441" s="2150"/>
      <c r="CI441" s="2255" t="s">
        <v>3</v>
      </c>
      <c r="CJ441" s="2256" t="s">
        <v>4</v>
      </c>
      <c r="CK441" s="3947" t="s">
        <v>967</v>
      </c>
      <c r="CL441" s="2257" t="s">
        <v>19</v>
      </c>
      <c r="CM441" s="2257" t="s">
        <v>19</v>
      </c>
      <c r="CN441" s="2257" t="s">
        <v>20</v>
      </c>
      <c r="CO441" s="2257" t="s">
        <v>21</v>
      </c>
      <c r="CP441" s="2257" t="s">
        <v>22</v>
      </c>
      <c r="CQ441" s="2257" t="s">
        <v>23</v>
      </c>
      <c r="CR441" s="2257" t="s">
        <v>23</v>
      </c>
      <c r="CS441" s="2257" t="s">
        <v>24</v>
      </c>
      <c r="CT441" s="2257" t="s">
        <v>20</v>
      </c>
      <c r="CU441" s="2257" t="s">
        <v>25</v>
      </c>
      <c r="CV441" s="2257" t="s">
        <v>0</v>
      </c>
      <c r="CW441" s="2257" t="s">
        <v>11</v>
      </c>
      <c r="CX441" s="2257" t="s">
        <v>26</v>
      </c>
    </row>
    <row r="442" spans="51:102" ht="15" thickBot="1">
      <c r="AY442" s="2036" t="s">
        <v>629</v>
      </c>
      <c r="AZ442" s="2037" t="s">
        <v>740</v>
      </c>
      <c r="BA442" s="2038">
        <v>59</v>
      </c>
      <c r="BB442" s="2039">
        <v>33060</v>
      </c>
      <c r="BC442" s="2040">
        <v>43510</v>
      </c>
      <c r="BD442" s="2041">
        <v>4</v>
      </c>
      <c r="BE442" s="2039" t="s">
        <v>35</v>
      </c>
      <c r="BF442" s="2042">
        <v>170</v>
      </c>
      <c r="BG442" s="2039">
        <v>189855</v>
      </c>
      <c r="BH442" s="2044">
        <v>43522</v>
      </c>
      <c r="BI442" s="2040">
        <v>43524</v>
      </c>
      <c r="BJ442" s="2039">
        <v>10976</v>
      </c>
      <c r="BK442" s="2041">
        <v>4000</v>
      </c>
      <c r="BL442" s="2041">
        <f t="shared" si="127"/>
        <v>0</v>
      </c>
      <c r="BM442" s="2045">
        <f t="shared" si="128"/>
        <v>680</v>
      </c>
      <c r="BN442" s="2042">
        <f t="shared" si="126"/>
        <v>34</v>
      </c>
      <c r="BO442" s="2059" t="s">
        <v>8</v>
      </c>
      <c r="BP442" s="2024"/>
      <c r="BQ442" s="2837"/>
      <c r="BR442" s="2037" t="s">
        <v>436</v>
      </c>
      <c r="BS442" s="2038">
        <v>6</v>
      </c>
      <c r="BT442" s="2039" t="s">
        <v>36</v>
      </c>
      <c r="BU442" s="2040">
        <v>42641</v>
      </c>
      <c r="BV442" s="2041">
        <v>120</v>
      </c>
      <c r="BW442" s="2039" t="s">
        <v>35</v>
      </c>
      <c r="BX442" s="2042">
        <v>255</v>
      </c>
      <c r="BY442" s="2043"/>
      <c r="BZ442" s="2044">
        <v>42649</v>
      </c>
      <c r="CA442" s="2040">
        <v>42647</v>
      </c>
      <c r="CB442" s="2039">
        <v>1412</v>
      </c>
      <c r="CC442" s="2041">
        <v>120000</v>
      </c>
      <c r="CD442" s="2041">
        <f t="shared" si="129"/>
        <v>0</v>
      </c>
      <c r="CE442" s="2045">
        <f t="shared" si="130"/>
        <v>30600</v>
      </c>
      <c r="CF442" s="2042">
        <f t="shared" si="131"/>
        <v>1530</v>
      </c>
      <c r="CG442" s="2150"/>
      <c r="CI442" s="2258"/>
      <c r="CJ442" s="2259"/>
      <c r="CK442" s="2259"/>
      <c r="CL442" s="2260" t="s">
        <v>3</v>
      </c>
      <c r="CM442" s="2260" t="s">
        <v>18</v>
      </c>
      <c r="CN442" s="2260"/>
      <c r="CO442" s="2259"/>
      <c r="CP442" s="2260" t="s">
        <v>21</v>
      </c>
      <c r="CQ442" s="2260" t="s">
        <v>27</v>
      </c>
      <c r="CR442" s="2260" t="s">
        <v>28</v>
      </c>
      <c r="CS442" s="2259"/>
      <c r="CT442" s="2259"/>
      <c r="CU442" s="2259"/>
      <c r="CV442" s="2259"/>
      <c r="CW442" s="2260" t="s">
        <v>30</v>
      </c>
      <c r="CX442" s="2257"/>
    </row>
    <row r="443" spans="51:102">
      <c r="AY443" s="2047" t="s">
        <v>500</v>
      </c>
      <c r="AZ443" s="2048" t="s">
        <v>795</v>
      </c>
      <c r="BA443" s="2750">
        <v>14</v>
      </c>
      <c r="BB443" s="2050" t="s">
        <v>101</v>
      </c>
      <c r="BC443" s="2051">
        <v>43514</v>
      </c>
      <c r="BD443" s="2050">
        <v>6</v>
      </c>
      <c r="BE443" s="2052" t="s">
        <v>35</v>
      </c>
      <c r="BF443" s="2053">
        <v>300</v>
      </c>
      <c r="BG443" s="2050" t="s">
        <v>78</v>
      </c>
      <c r="BH443" s="3573">
        <v>43521</v>
      </c>
      <c r="BI443" s="2051">
        <v>43516</v>
      </c>
      <c r="BJ443" s="2050">
        <v>10925</v>
      </c>
      <c r="BK443" s="2055">
        <v>6000</v>
      </c>
      <c r="BL443" s="2055">
        <f t="shared" si="127"/>
        <v>0</v>
      </c>
      <c r="BM443" s="2056">
        <f t="shared" si="128"/>
        <v>1800</v>
      </c>
      <c r="BN443" s="2058">
        <f t="shared" si="126"/>
        <v>90</v>
      </c>
      <c r="BO443" s="2059" t="s">
        <v>8</v>
      </c>
      <c r="BP443" s="2024"/>
      <c r="BQ443" s="2837"/>
      <c r="BR443" s="2037" t="s">
        <v>436</v>
      </c>
      <c r="BS443" s="2038">
        <v>7</v>
      </c>
      <c r="BT443" s="2039">
        <v>31525</v>
      </c>
      <c r="BU443" s="2040">
        <v>42685</v>
      </c>
      <c r="BV443" s="2041">
        <v>120</v>
      </c>
      <c r="BW443" s="2039" t="s">
        <v>35</v>
      </c>
      <c r="BX443" s="2042">
        <v>255</v>
      </c>
      <c r="BY443" s="2043"/>
      <c r="BZ443" s="2044">
        <v>42703</v>
      </c>
      <c r="CA443" s="2040">
        <v>42696</v>
      </c>
      <c r="CB443" s="2039">
        <v>1494</v>
      </c>
      <c r="CC443" s="2041">
        <v>120000</v>
      </c>
      <c r="CD443" s="2041">
        <f t="shared" si="129"/>
        <v>0</v>
      </c>
      <c r="CE443" s="2045">
        <f t="shared" si="130"/>
        <v>30600</v>
      </c>
      <c r="CF443" s="2042">
        <f t="shared" si="131"/>
        <v>1530</v>
      </c>
      <c r="CG443" s="2150"/>
      <c r="CI443" s="2467" t="s">
        <v>726</v>
      </c>
      <c r="CJ443" s="2266" t="s">
        <v>727</v>
      </c>
      <c r="CK443" s="2438">
        <v>18</v>
      </c>
      <c r="CL443" s="2285" t="s">
        <v>78</v>
      </c>
      <c r="CM443" s="2287">
        <v>43878</v>
      </c>
      <c r="CN443" s="2342">
        <v>1500</v>
      </c>
      <c r="CO443" s="2285" t="s">
        <v>96</v>
      </c>
      <c r="CP443" s="2280">
        <v>10.67</v>
      </c>
      <c r="CQ443" s="2344">
        <v>43934</v>
      </c>
      <c r="CR443" s="2287">
        <v>43923</v>
      </c>
      <c r="CS443" s="2345">
        <v>58100</v>
      </c>
      <c r="CT443" s="2280">
        <v>1509.6</v>
      </c>
      <c r="CU443" s="2280">
        <f t="shared" ref="CU443:CU448" si="132">(CT443-CN443)</f>
        <v>9.5999999999999091</v>
      </c>
      <c r="CV443" s="2281">
        <f>(CT443*CP443)</f>
        <v>16107.431999999999</v>
      </c>
      <c r="CW443" s="2280">
        <f>(CV443*0.05)</f>
        <v>805.37159999999994</v>
      </c>
      <c r="CX443" s="2273"/>
    </row>
    <row r="444" spans="51:102">
      <c r="AY444" s="2047" t="s">
        <v>500</v>
      </c>
      <c r="AZ444" s="2048" t="s">
        <v>427</v>
      </c>
      <c r="BA444" s="2750">
        <v>15</v>
      </c>
      <c r="BB444" s="2050" t="s">
        <v>101</v>
      </c>
      <c r="BC444" s="2051">
        <v>43514</v>
      </c>
      <c r="BD444" s="2050">
        <v>10</v>
      </c>
      <c r="BE444" s="2052" t="s">
        <v>35</v>
      </c>
      <c r="BF444" s="2053">
        <v>300</v>
      </c>
      <c r="BG444" s="2050" t="s">
        <v>78</v>
      </c>
      <c r="BH444" s="3573">
        <v>43521</v>
      </c>
      <c r="BI444" s="2051">
        <v>43516</v>
      </c>
      <c r="BJ444" s="2050">
        <v>10925</v>
      </c>
      <c r="BK444" s="2055">
        <v>10000</v>
      </c>
      <c r="BL444" s="2055">
        <f t="shared" si="127"/>
        <v>0</v>
      </c>
      <c r="BM444" s="2056">
        <f t="shared" si="128"/>
        <v>3000</v>
      </c>
      <c r="BN444" s="2058">
        <f t="shared" si="126"/>
        <v>150</v>
      </c>
      <c r="BO444" s="2059" t="s">
        <v>8</v>
      </c>
      <c r="BP444" s="2024"/>
      <c r="BQ444" s="2837"/>
      <c r="BR444" s="2037" t="s">
        <v>436</v>
      </c>
      <c r="BS444" s="2038">
        <v>8</v>
      </c>
      <c r="BT444" s="2039">
        <v>31524</v>
      </c>
      <c r="BU444" s="2040">
        <v>42685</v>
      </c>
      <c r="BV444" s="2041">
        <v>120</v>
      </c>
      <c r="BW444" s="2039" t="s">
        <v>35</v>
      </c>
      <c r="BX444" s="2042">
        <v>255</v>
      </c>
      <c r="BY444" s="2043"/>
      <c r="BZ444" s="2044">
        <v>42723</v>
      </c>
      <c r="CA444" s="2040">
        <v>42714</v>
      </c>
      <c r="CB444" s="2039">
        <v>1562</v>
      </c>
      <c r="CC444" s="2041">
        <v>120000</v>
      </c>
      <c r="CD444" s="2041">
        <f t="shared" si="129"/>
        <v>0</v>
      </c>
      <c r="CE444" s="2045">
        <f t="shared" si="130"/>
        <v>30600</v>
      </c>
      <c r="CF444" s="2042">
        <f t="shared" si="131"/>
        <v>1530</v>
      </c>
      <c r="CG444" s="2150"/>
      <c r="CI444" s="3691" t="s">
        <v>726</v>
      </c>
      <c r="CJ444" s="3692" t="s">
        <v>727</v>
      </c>
      <c r="CK444" s="3693">
        <v>20</v>
      </c>
      <c r="CL444" s="2737" t="s">
        <v>78</v>
      </c>
      <c r="CM444" s="2777">
        <v>43922</v>
      </c>
      <c r="CN444" s="3694">
        <v>1500</v>
      </c>
      <c r="CO444" s="2737" t="s">
        <v>96</v>
      </c>
      <c r="CP444" s="2741">
        <v>10.67</v>
      </c>
      <c r="CQ444" s="3696">
        <v>43944</v>
      </c>
      <c r="CR444" s="2777">
        <v>43944</v>
      </c>
      <c r="CS444" s="3697" t="s">
        <v>78</v>
      </c>
      <c r="CT444" s="2741">
        <v>1500</v>
      </c>
      <c r="CU444" s="2741">
        <f t="shared" si="132"/>
        <v>0</v>
      </c>
      <c r="CV444" s="2742">
        <v>0</v>
      </c>
      <c r="CW444" s="2741">
        <v>0</v>
      </c>
      <c r="CX444" s="3698" t="s">
        <v>88</v>
      </c>
    </row>
    <row r="445" spans="51:102">
      <c r="AY445" s="2047" t="s">
        <v>589</v>
      </c>
      <c r="AZ445" s="2069" t="s">
        <v>811</v>
      </c>
      <c r="BA445" s="2809">
        <v>37</v>
      </c>
      <c r="BB445" s="2071" t="s">
        <v>101</v>
      </c>
      <c r="BC445" s="2072">
        <v>43516</v>
      </c>
      <c r="BD445" s="2071">
        <v>10</v>
      </c>
      <c r="BE445" s="2039" t="s">
        <v>35</v>
      </c>
      <c r="BF445" s="2073">
        <v>290</v>
      </c>
      <c r="BG445" s="2071"/>
      <c r="BH445" s="3509">
        <v>43522</v>
      </c>
      <c r="BI445" s="2072">
        <v>43524</v>
      </c>
      <c r="BJ445" s="2071">
        <v>10974</v>
      </c>
      <c r="BK445" s="2041">
        <v>10000</v>
      </c>
      <c r="BL445" s="2041">
        <f t="shared" si="127"/>
        <v>0</v>
      </c>
      <c r="BM445" s="2045">
        <f t="shared" si="128"/>
        <v>2900</v>
      </c>
      <c r="BN445" s="2042">
        <f t="shared" si="126"/>
        <v>145</v>
      </c>
      <c r="BO445" s="2059" t="s">
        <v>8</v>
      </c>
      <c r="BP445" s="2024"/>
      <c r="BQ445" s="2837"/>
      <c r="BR445" s="2037" t="s">
        <v>436</v>
      </c>
      <c r="BS445" s="2038">
        <v>9</v>
      </c>
      <c r="BT445" s="2039">
        <v>3170</v>
      </c>
      <c r="BU445" s="2040">
        <v>42807</v>
      </c>
      <c r="BV445" s="2041">
        <v>130</v>
      </c>
      <c r="BW445" s="2039" t="s">
        <v>35</v>
      </c>
      <c r="BX445" s="2042">
        <v>260</v>
      </c>
      <c r="BY445" s="2043"/>
      <c r="BZ445" s="2044">
        <v>42814</v>
      </c>
      <c r="CA445" s="2040">
        <v>42812</v>
      </c>
      <c r="CB445" s="2039">
        <v>9429</v>
      </c>
      <c r="CC445" s="2041">
        <v>130000</v>
      </c>
      <c r="CD445" s="2041">
        <f t="shared" si="129"/>
        <v>0</v>
      </c>
      <c r="CE445" s="2045">
        <f t="shared" si="130"/>
        <v>33800</v>
      </c>
      <c r="CF445" s="2042">
        <f t="shared" si="131"/>
        <v>1690</v>
      </c>
      <c r="CG445" s="2150"/>
      <c r="CI445" s="2467" t="s">
        <v>726</v>
      </c>
      <c r="CJ445" s="2275" t="s">
        <v>727</v>
      </c>
      <c r="CK445" s="2340">
        <v>19</v>
      </c>
      <c r="CL445" s="2275">
        <v>91813</v>
      </c>
      <c r="CM445" s="2341">
        <v>43878</v>
      </c>
      <c r="CN445" s="3718">
        <v>1500</v>
      </c>
      <c r="CO445" s="2275" t="s">
        <v>96</v>
      </c>
      <c r="CP445" s="2347">
        <v>10.67</v>
      </c>
      <c r="CQ445" s="3720">
        <v>43944</v>
      </c>
      <c r="CR445" s="2341">
        <v>43942</v>
      </c>
      <c r="CS445" s="2339">
        <v>58210</v>
      </c>
      <c r="CT445" s="2347">
        <v>1503.71</v>
      </c>
      <c r="CU445" s="2347">
        <f t="shared" si="132"/>
        <v>3.7100000000000364</v>
      </c>
      <c r="CV445" s="2348">
        <f>(CT445*CP445)</f>
        <v>16044.5857</v>
      </c>
      <c r="CW445" s="2347">
        <f>(CV445*0.05)</f>
        <v>802.229285</v>
      </c>
      <c r="CX445" s="2689"/>
    </row>
    <row r="446" spans="51:102">
      <c r="AY446" s="2149"/>
      <c r="AZ446" s="3129"/>
      <c r="BA446" s="3113"/>
      <c r="BB446" s="2098"/>
      <c r="BC446" s="2099"/>
      <c r="BD446" s="2098"/>
      <c r="BE446" s="2100"/>
      <c r="BF446" s="2101"/>
      <c r="BG446" s="2098"/>
      <c r="BH446" s="2102"/>
      <c r="BI446" s="2099"/>
      <c r="BJ446" s="2098"/>
      <c r="BK446" s="2103"/>
      <c r="BL446" s="2103"/>
      <c r="BM446" s="2104"/>
      <c r="BN446" s="2106"/>
      <c r="BO446" s="2059"/>
      <c r="BP446" s="2024"/>
      <c r="BQ446" s="2837"/>
      <c r="BR446" s="2037" t="s">
        <v>436</v>
      </c>
      <c r="BS446" s="2038">
        <v>10</v>
      </c>
      <c r="BT446" s="2039">
        <v>4389</v>
      </c>
      <c r="BU446" s="2040">
        <v>42835</v>
      </c>
      <c r="BV446" s="2041">
        <v>130</v>
      </c>
      <c r="BW446" s="2039" t="s">
        <v>35</v>
      </c>
      <c r="BX446" s="2042">
        <v>260</v>
      </c>
      <c r="BY446" s="2043"/>
      <c r="BZ446" s="2044">
        <v>42839</v>
      </c>
      <c r="CA446" s="2040">
        <v>42841</v>
      </c>
      <c r="CB446" s="2039">
        <v>9561</v>
      </c>
      <c r="CC446" s="2041">
        <v>130000</v>
      </c>
      <c r="CD446" s="2041">
        <f t="shared" si="129"/>
        <v>0</v>
      </c>
      <c r="CE446" s="2045">
        <f t="shared" si="130"/>
        <v>33800</v>
      </c>
      <c r="CF446" s="2042">
        <f t="shared" si="131"/>
        <v>1690</v>
      </c>
      <c r="CG446" s="2150"/>
      <c r="CI446" s="2467" t="s">
        <v>966</v>
      </c>
      <c r="CJ446" s="2285" t="s">
        <v>1130</v>
      </c>
      <c r="CK446" s="2438">
        <v>2</v>
      </c>
      <c r="CL446" s="2285">
        <v>98176</v>
      </c>
      <c r="CM446" s="2287">
        <v>43948</v>
      </c>
      <c r="CN446" s="2342">
        <v>200</v>
      </c>
      <c r="CO446" s="2285" t="s">
        <v>96</v>
      </c>
      <c r="CP446" s="2280">
        <v>9.61</v>
      </c>
      <c r="CQ446" s="2344">
        <v>43951</v>
      </c>
      <c r="CR446" s="2287">
        <v>43951</v>
      </c>
      <c r="CS446" s="2345">
        <v>58297</v>
      </c>
      <c r="CT446" s="2280">
        <v>222.31</v>
      </c>
      <c r="CU446" s="2280">
        <f t="shared" si="132"/>
        <v>22.310000000000002</v>
      </c>
      <c r="CV446" s="2281">
        <f>(CT446*CP446)</f>
        <v>2136.3991000000001</v>
      </c>
      <c r="CW446" s="2280">
        <f>(CV446*0.03)</f>
        <v>64.091972999999996</v>
      </c>
      <c r="CX446" s="2689"/>
    </row>
    <row r="447" spans="51:102" ht="15" thickBot="1">
      <c r="AY447" s="2082"/>
      <c r="AZ447" s="2083"/>
      <c r="BA447" s="2083"/>
      <c r="BB447" s="2083"/>
      <c r="BC447" s="2083"/>
      <c r="BD447" s="2084"/>
      <c r="BE447" s="2085"/>
      <c r="BF447" s="2085"/>
      <c r="BG447" s="2085"/>
      <c r="BH447" s="2089"/>
      <c r="BI447" s="2085"/>
      <c r="BJ447" s="2086"/>
      <c r="BK447" s="2087"/>
      <c r="BL447" s="2085"/>
      <c r="BM447" s="2088">
        <f>SUM(BM426:BM445)</f>
        <v>159939.80000000002</v>
      </c>
      <c r="BN447" s="2088">
        <f>(BM447*0.05)</f>
        <v>7996.9900000000016</v>
      </c>
      <c r="BO447" s="2090"/>
      <c r="BP447" s="2024"/>
      <c r="BQ447" s="2837"/>
      <c r="BR447" s="2037" t="s">
        <v>436</v>
      </c>
      <c r="BS447" s="2038">
        <v>11</v>
      </c>
      <c r="BT447" s="2039">
        <v>5719</v>
      </c>
      <c r="BU447" s="2040">
        <v>42866</v>
      </c>
      <c r="BV447" s="2041">
        <v>130</v>
      </c>
      <c r="BW447" s="2039" t="s">
        <v>35</v>
      </c>
      <c r="BX447" s="2042">
        <v>260</v>
      </c>
      <c r="BY447" s="2043"/>
      <c r="BZ447" s="2044">
        <v>42881</v>
      </c>
      <c r="CA447" s="2040">
        <v>42876</v>
      </c>
      <c r="CB447" s="2039">
        <v>9597</v>
      </c>
      <c r="CC447" s="2041">
        <v>130000</v>
      </c>
      <c r="CD447" s="2041">
        <f t="shared" si="129"/>
        <v>0</v>
      </c>
      <c r="CE447" s="2045">
        <f t="shared" si="130"/>
        <v>33800</v>
      </c>
      <c r="CF447" s="2042">
        <f t="shared" si="131"/>
        <v>1690</v>
      </c>
      <c r="CG447" s="2150"/>
      <c r="CI447" s="2467" t="s">
        <v>966</v>
      </c>
      <c r="CJ447" s="2275" t="s">
        <v>1132</v>
      </c>
      <c r="CK447" s="2340">
        <v>2</v>
      </c>
      <c r="CL447" s="2275">
        <v>98176</v>
      </c>
      <c r="CM447" s="2341">
        <v>43948</v>
      </c>
      <c r="CN447" s="3718">
        <v>100</v>
      </c>
      <c r="CO447" s="2275" t="s">
        <v>96</v>
      </c>
      <c r="CP447" s="2347">
        <v>9.61</v>
      </c>
      <c r="CQ447" s="3720">
        <v>43951</v>
      </c>
      <c r="CR447" s="2341">
        <v>43951</v>
      </c>
      <c r="CS447" s="2339">
        <v>58297</v>
      </c>
      <c r="CT447" s="2347">
        <v>113.06</v>
      </c>
      <c r="CU447" s="2347">
        <f t="shared" si="132"/>
        <v>13.060000000000002</v>
      </c>
      <c r="CV447" s="2348">
        <f>(CT447*CP447)</f>
        <v>1086.5065999999999</v>
      </c>
      <c r="CW447" s="2347">
        <f>(CV447*0.03)</f>
        <v>32.595197999999996</v>
      </c>
      <c r="CX447" s="3055"/>
    </row>
    <row r="448" spans="51:102">
      <c r="AY448" s="2024"/>
      <c r="AZ448" s="4014"/>
      <c r="BA448" s="4015"/>
      <c r="BB448" s="4014"/>
      <c r="BC448" s="4016"/>
      <c r="BD448" s="4017"/>
      <c r="BE448" s="4014"/>
      <c r="BF448" s="4018"/>
      <c r="BG448" s="4014"/>
      <c r="BH448" s="4019"/>
      <c r="BI448" s="4016"/>
      <c r="BJ448" s="4014"/>
      <c r="BK448" s="4017"/>
      <c r="BL448" s="4017"/>
      <c r="BM448" s="4020"/>
      <c r="BN448" s="4018"/>
      <c r="BO448" s="2029"/>
      <c r="BP448" s="2024"/>
      <c r="BQ448" s="2837"/>
      <c r="BR448" s="2037" t="s">
        <v>436</v>
      </c>
      <c r="BS448" s="2038">
        <v>12</v>
      </c>
      <c r="BT448" s="2039">
        <v>6691</v>
      </c>
      <c r="BU448" s="2040">
        <v>42891</v>
      </c>
      <c r="BV448" s="2041">
        <v>140</v>
      </c>
      <c r="BW448" s="2039" t="s">
        <v>35</v>
      </c>
      <c r="BX448" s="2042">
        <v>270</v>
      </c>
      <c r="BY448" s="2043"/>
      <c r="BZ448" s="2044">
        <v>42914</v>
      </c>
      <c r="CA448" s="2040">
        <v>42909</v>
      </c>
      <c r="CB448" s="2039">
        <v>9629</v>
      </c>
      <c r="CC448" s="2041">
        <v>140000</v>
      </c>
      <c r="CD448" s="2041">
        <f t="shared" si="129"/>
        <v>0</v>
      </c>
      <c r="CE448" s="2045">
        <f t="shared" si="130"/>
        <v>37800</v>
      </c>
      <c r="CF448" s="2042">
        <f t="shared" si="131"/>
        <v>1890</v>
      </c>
      <c r="CG448" s="2150"/>
      <c r="CI448" s="2467" t="s">
        <v>966</v>
      </c>
      <c r="CJ448" s="2285" t="s">
        <v>1133</v>
      </c>
      <c r="CK448" s="2438">
        <v>2</v>
      </c>
      <c r="CL448" s="2285">
        <v>98176</v>
      </c>
      <c r="CM448" s="2287">
        <v>43948</v>
      </c>
      <c r="CN448" s="2342">
        <v>100</v>
      </c>
      <c r="CO448" s="2285" t="s">
        <v>96</v>
      </c>
      <c r="CP448" s="2280">
        <v>9.61</v>
      </c>
      <c r="CQ448" s="2344">
        <v>43951</v>
      </c>
      <c r="CR448" s="2341">
        <v>43951</v>
      </c>
      <c r="CS448" s="2345">
        <v>58297</v>
      </c>
      <c r="CT448" s="2280">
        <v>107.54</v>
      </c>
      <c r="CU448" s="2280">
        <f t="shared" si="132"/>
        <v>7.5400000000000063</v>
      </c>
      <c r="CV448" s="2281">
        <f>(CT448*CP448)</f>
        <v>1033.4594</v>
      </c>
      <c r="CW448" s="2280">
        <f>(CV448*0.03)</f>
        <v>31.003781999999998</v>
      </c>
      <c r="CX448" s="2689"/>
    </row>
    <row r="449" spans="51:102" ht="18.600000000000001" thickBot="1">
      <c r="AY449" s="2028" t="s">
        <v>753</v>
      </c>
      <c r="AZ449" s="2024"/>
      <c r="BA449" s="2024"/>
      <c r="BB449" s="2024"/>
      <c r="BC449" s="2024"/>
      <c r="BD449" s="2024"/>
      <c r="BE449" s="2024"/>
      <c r="BF449" s="2024"/>
      <c r="BG449" s="2024"/>
      <c r="BH449" s="3602"/>
      <c r="BI449" s="2024"/>
      <c r="BJ449" s="2024"/>
      <c r="BK449" s="2024"/>
      <c r="BL449" s="2024"/>
      <c r="BM449" s="2024"/>
      <c r="BN449" s="2024"/>
      <c r="BO449" s="2029"/>
      <c r="BP449" s="2024"/>
      <c r="BQ449" s="2837"/>
      <c r="BR449" s="2037" t="s">
        <v>436</v>
      </c>
      <c r="BS449" s="2038">
        <v>13</v>
      </c>
      <c r="BT449" s="2039">
        <v>6691</v>
      </c>
      <c r="BU449" s="2040">
        <v>42891</v>
      </c>
      <c r="BV449" s="2041">
        <v>140</v>
      </c>
      <c r="BW449" s="2039" t="s">
        <v>35</v>
      </c>
      <c r="BX449" s="2042">
        <v>270</v>
      </c>
      <c r="BY449" s="2043"/>
      <c r="BZ449" s="2044">
        <v>42944</v>
      </c>
      <c r="CA449" s="2040">
        <v>42937</v>
      </c>
      <c r="CB449" s="2039">
        <v>9659</v>
      </c>
      <c r="CC449" s="2041">
        <v>140000</v>
      </c>
      <c r="CD449" s="2041">
        <f t="shared" si="129"/>
        <v>0</v>
      </c>
      <c r="CE449" s="2045">
        <f t="shared" si="130"/>
        <v>37800</v>
      </c>
      <c r="CF449" s="2042">
        <f t="shared" si="131"/>
        <v>1890</v>
      </c>
      <c r="CG449" s="2150"/>
      <c r="CI449" s="2312"/>
      <c r="CJ449" s="2313"/>
      <c r="CK449" s="2313"/>
      <c r="CL449" s="2313"/>
      <c r="CM449" s="2313"/>
      <c r="CN449" s="2313"/>
      <c r="CO449" s="2313"/>
      <c r="CP449" s="2313"/>
      <c r="CQ449" s="2313"/>
      <c r="CR449" s="2313"/>
      <c r="CS449" s="2313"/>
      <c r="CT449" s="2313"/>
      <c r="CU449" s="2313"/>
      <c r="CV449" s="2313"/>
      <c r="CW449" s="2313"/>
      <c r="CX449" s="2689"/>
    </row>
    <row r="450" spans="51:102" ht="15" thickBot="1">
      <c r="AY450" s="2030"/>
      <c r="AZ450" s="3898"/>
      <c r="BA450" s="3898"/>
      <c r="BB450" s="3899" t="s">
        <v>14</v>
      </c>
      <c r="BC450" s="3899" t="s">
        <v>12</v>
      </c>
      <c r="BD450" s="3899"/>
      <c r="BE450" s="3898"/>
      <c r="BF450" s="3899" t="s">
        <v>15</v>
      </c>
      <c r="BG450" s="3899" t="s">
        <v>16</v>
      </c>
      <c r="BH450" s="3899" t="s">
        <v>12</v>
      </c>
      <c r="BI450" s="3899" t="s">
        <v>12</v>
      </c>
      <c r="BJ450" s="3898"/>
      <c r="BK450" s="3898"/>
      <c r="BL450" s="3898"/>
      <c r="BM450" s="3898"/>
      <c r="BN450" s="3899" t="s">
        <v>17</v>
      </c>
      <c r="BO450" s="3899"/>
      <c r="BP450" s="2024"/>
      <c r="BQ450" s="2837"/>
      <c r="BR450" s="2037" t="s">
        <v>436</v>
      </c>
      <c r="BS450" s="2038">
        <v>14</v>
      </c>
      <c r="BT450" s="2039">
        <v>6691</v>
      </c>
      <c r="BU450" s="2040">
        <v>42891</v>
      </c>
      <c r="BV450" s="2041">
        <v>140</v>
      </c>
      <c r="BW450" s="2039" t="s">
        <v>35</v>
      </c>
      <c r="BX450" s="2042">
        <v>270</v>
      </c>
      <c r="BY450" s="2043"/>
      <c r="BZ450" s="2044">
        <v>42977</v>
      </c>
      <c r="CA450" s="2040">
        <v>42972</v>
      </c>
      <c r="CB450" s="2039">
        <v>9712</v>
      </c>
      <c r="CC450" s="2041">
        <v>140000</v>
      </c>
      <c r="CD450" s="2041">
        <f t="shared" si="129"/>
        <v>0</v>
      </c>
      <c r="CE450" s="2045">
        <f t="shared" si="130"/>
        <v>37800</v>
      </c>
      <c r="CF450" s="2042">
        <f t="shared" si="131"/>
        <v>1890</v>
      </c>
      <c r="CG450" s="2150"/>
      <c r="CI450" s="2314"/>
      <c r="CJ450" s="2315"/>
      <c r="CK450" s="2315"/>
      <c r="CL450" s="2315"/>
      <c r="CM450" s="2315"/>
      <c r="CN450" s="2315"/>
      <c r="CO450" s="2315"/>
      <c r="CP450" s="2315"/>
      <c r="CQ450" s="2315"/>
      <c r="CR450" s="2315"/>
      <c r="CS450" s="2315"/>
      <c r="CT450" s="2315"/>
      <c r="CU450" s="2315"/>
      <c r="CV450" s="2686">
        <f>SUM(CV443:CV449)</f>
        <v>36408.382799999999</v>
      </c>
      <c r="CW450" s="2686">
        <f>SUM(CW443:CW449)</f>
        <v>1735.2918379999999</v>
      </c>
      <c r="CX450" s="3056"/>
    </row>
    <row r="451" spans="51:102">
      <c r="AY451" s="2032" t="s">
        <v>3</v>
      </c>
      <c r="AZ451" s="3292" t="s">
        <v>4</v>
      </c>
      <c r="BA451" s="3890" t="s">
        <v>18</v>
      </c>
      <c r="BB451" s="3890" t="s">
        <v>19</v>
      </c>
      <c r="BC451" s="3890" t="s">
        <v>19</v>
      </c>
      <c r="BD451" s="3890" t="s">
        <v>20</v>
      </c>
      <c r="BE451" s="3890" t="s">
        <v>21</v>
      </c>
      <c r="BF451" s="3890" t="s">
        <v>22</v>
      </c>
      <c r="BG451" s="3890" t="s">
        <v>19</v>
      </c>
      <c r="BH451" s="3890" t="s">
        <v>23</v>
      </c>
      <c r="BI451" s="3890" t="s">
        <v>23</v>
      </c>
      <c r="BJ451" s="3890" t="s">
        <v>24</v>
      </c>
      <c r="BK451" s="3890" t="s">
        <v>20</v>
      </c>
      <c r="BL451" s="3890" t="s">
        <v>25</v>
      </c>
      <c r="BM451" s="3890" t="s">
        <v>0</v>
      </c>
      <c r="BN451" s="3890" t="s">
        <v>11</v>
      </c>
      <c r="BO451" s="3890" t="s">
        <v>26</v>
      </c>
      <c r="BP451" s="2024"/>
      <c r="BQ451" s="2837"/>
      <c r="BR451" s="2037" t="s">
        <v>436</v>
      </c>
      <c r="BS451" s="2038">
        <v>15</v>
      </c>
      <c r="BT451" s="2039">
        <v>9681</v>
      </c>
      <c r="BU451" s="2040">
        <v>42958</v>
      </c>
      <c r="BV451" s="2041">
        <v>140</v>
      </c>
      <c r="BW451" s="2039" t="s">
        <v>35</v>
      </c>
      <c r="BX451" s="2042">
        <v>270</v>
      </c>
      <c r="BY451" s="2043"/>
      <c r="BZ451" s="2044">
        <v>43007</v>
      </c>
      <c r="CA451" s="2040">
        <v>43009</v>
      </c>
      <c r="CB451" s="2039">
        <v>9760</v>
      </c>
      <c r="CC451" s="2041">
        <v>122000</v>
      </c>
      <c r="CD451" s="2041">
        <f t="shared" si="129"/>
        <v>-18000</v>
      </c>
      <c r="CE451" s="2045">
        <f t="shared" si="130"/>
        <v>32940</v>
      </c>
      <c r="CF451" s="2042">
        <f t="shared" si="131"/>
        <v>1647</v>
      </c>
      <c r="CG451" s="2150"/>
      <c r="CI451" s="2246"/>
      <c r="CJ451" s="2246"/>
      <c r="CK451" s="2246"/>
      <c r="CL451" s="2246"/>
      <c r="CM451" s="2246"/>
      <c r="CN451" s="2246"/>
      <c r="CO451" s="2246"/>
      <c r="CP451" s="2246"/>
      <c r="CQ451" s="2246"/>
      <c r="CR451" s="2246"/>
      <c r="CS451" s="2246"/>
      <c r="CT451" s="2246"/>
      <c r="CU451" s="2246"/>
      <c r="CV451" s="2246"/>
      <c r="CW451" s="2246"/>
      <c r="CX451" s="2246"/>
    </row>
    <row r="452" spans="51:102" ht="18.600000000000001" thickBot="1">
      <c r="AY452" s="2094"/>
      <c r="AZ452" s="3297"/>
      <c r="BA452" s="3297"/>
      <c r="BB452" s="3890" t="s">
        <v>3</v>
      </c>
      <c r="BC452" s="3890" t="s">
        <v>18</v>
      </c>
      <c r="BD452" s="3890"/>
      <c r="BE452" s="3297"/>
      <c r="BF452" s="3890" t="s">
        <v>21</v>
      </c>
      <c r="BG452" s="3890" t="s">
        <v>3</v>
      </c>
      <c r="BH452" s="3890" t="s">
        <v>27</v>
      </c>
      <c r="BI452" s="3890" t="s">
        <v>28</v>
      </c>
      <c r="BJ452" s="3297"/>
      <c r="BK452" s="3297"/>
      <c r="BL452" s="3297"/>
      <c r="BM452" s="3297"/>
      <c r="BN452" s="3890" t="s">
        <v>30</v>
      </c>
      <c r="BO452" s="3890"/>
      <c r="BP452" s="2024"/>
      <c r="BQ452" s="2837"/>
      <c r="BR452" s="2024"/>
      <c r="BS452" s="2038">
        <v>15</v>
      </c>
      <c r="BT452" s="2039">
        <v>9681</v>
      </c>
      <c r="BU452" s="2040">
        <v>42958</v>
      </c>
      <c r="BV452" s="2041">
        <v>18</v>
      </c>
      <c r="BW452" s="2039" t="s">
        <v>35</v>
      </c>
      <c r="BX452" s="2042">
        <v>270</v>
      </c>
      <c r="BY452" s="2091"/>
      <c r="BZ452" s="2803">
        <v>43007</v>
      </c>
      <c r="CA452" s="2157">
        <v>43010</v>
      </c>
      <c r="CB452" s="2039">
        <v>9762</v>
      </c>
      <c r="CC452" s="2041">
        <v>18000</v>
      </c>
      <c r="CD452" s="2041">
        <f t="shared" si="129"/>
        <v>0</v>
      </c>
      <c r="CE452" s="2066">
        <f t="shared" si="130"/>
        <v>4860</v>
      </c>
      <c r="CF452" s="2068">
        <f t="shared" si="131"/>
        <v>243</v>
      </c>
      <c r="CG452" s="2150"/>
      <c r="CI452" s="2250" t="s">
        <v>935</v>
      </c>
      <c r="CJ452" s="2246"/>
      <c r="CK452" s="2246"/>
      <c r="CL452" s="2246"/>
      <c r="CM452" s="2246"/>
      <c r="CN452" s="2246"/>
      <c r="CO452" s="2246"/>
      <c r="CP452" s="2246"/>
      <c r="CQ452" s="2246"/>
      <c r="CR452" s="2246"/>
      <c r="CS452" s="2246"/>
      <c r="CT452" s="2246"/>
      <c r="CU452" s="2246"/>
      <c r="CV452" s="2246"/>
      <c r="CW452" s="2246"/>
      <c r="CX452" s="3085"/>
    </row>
    <row r="453" spans="51:102">
      <c r="AY453" s="3268" t="s">
        <v>807</v>
      </c>
      <c r="AZ453" s="3269" t="s">
        <v>751</v>
      </c>
      <c r="BA453" s="3269">
        <v>2</v>
      </c>
      <c r="BB453" s="3270" t="s">
        <v>36</v>
      </c>
      <c r="BC453" s="3271">
        <v>43392</v>
      </c>
      <c r="BD453" s="3270">
        <v>75</v>
      </c>
      <c r="BE453" s="3272" t="s">
        <v>35</v>
      </c>
      <c r="BF453" s="3273">
        <v>315</v>
      </c>
      <c r="BG453" s="3270" t="s">
        <v>78</v>
      </c>
      <c r="BH453" s="3598">
        <v>43544</v>
      </c>
      <c r="BI453" s="3274">
        <v>43544</v>
      </c>
      <c r="BJ453" s="3272"/>
      <c r="BK453" s="3275">
        <v>75000</v>
      </c>
      <c r="BL453" s="3275">
        <f t="shared" ref="BL453:BL460" si="133">(BK453-BD453*1000)</f>
        <v>0</v>
      </c>
      <c r="BM453" s="3276">
        <v>0</v>
      </c>
      <c r="BN453" s="3273">
        <f t="shared" ref="BN453:BN461" si="134">(BM453*0.05)</f>
        <v>0</v>
      </c>
      <c r="BO453" s="3277" t="s">
        <v>88</v>
      </c>
      <c r="BP453" s="2024"/>
      <c r="BQ453" s="2837"/>
      <c r="BR453" s="2926" t="s">
        <v>436</v>
      </c>
      <c r="BS453" s="2788">
        <v>16</v>
      </c>
      <c r="BT453" s="2188">
        <v>9681</v>
      </c>
      <c r="BU453" s="2193">
        <v>42958</v>
      </c>
      <c r="BV453" s="2191">
        <v>140</v>
      </c>
      <c r="BW453" s="2188" t="s">
        <v>35</v>
      </c>
      <c r="BX453" s="2194">
        <v>270</v>
      </c>
      <c r="BY453" s="2789"/>
      <c r="BZ453" s="2790">
        <v>43049</v>
      </c>
      <c r="CA453" s="2193">
        <v>43042</v>
      </c>
      <c r="CB453" s="2188">
        <v>9761</v>
      </c>
      <c r="CC453" s="2191">
        <v>140000</v>
      </c>
      <c r="CD453" s="2191">
        <f t="shared" si="129"/>
        <v>0</v>
      </c>
      <c r="CE453" s="2192">
        <f t="shared" si="130"/>
        <v>37800</v>
      </c>
      <c r="CF453" s="2194">
        <f t="shared" si="131"/>
        <v>1890</v>
      </c>
      <c r="CG453" s="2150"/>
      <c r="CI453" s="2251"/>
      <c r="CJ453" s="2252"/>
      <c r="CK453" s="2252"/>
      <c r="CL453" s="2253" t="s">
        <v>14</v>
      </c>
      <c r="CM453" s="2253" t="s">
        <v>12</v>
      </c>
      <c r="CN453" s="2253"/>
      <c r="CO453" s="2252"/>
      <c r="CP453" s="2253" t="s">
        <v>15</v>
      </c>
      <c r="CQ453" s="2253" t="s">
        <v>12</v>
      </c>
      <c r="CR453" s="2253" t="s">
        <v>12</v>
      </c>
      <c r="CS453" s="2252"/>
      <c r="CT453" s="2252"/>
      <c r="CU453" s="2252"/>
      <c r="CV453" s="2252"/>
      <c r="CW453" s="2253" t="s">
        <v>17</v>
      </c>
      <c r="CX453" s="2253"/>
    </row>
    <row r="454" spans="51:102">
      <c r="AY454" s="2047" t="s">
        <v>792</v>
      </c>
      <c r="AZ454" s="2048" t="s">
        <v>812</v>
      </c>
      <c r="BA454" s="3067">
        <v>2</v>
      </c>
      <c r="BB454" s="3068" t="s">
        <v>36</v>
      </c>
      <c r="BC454" s="3069">
        <v>43522</v>
      </c>
      <c r="BD454" s="3068">
        <v>30</v>
      </c>
      <c r="BE454" s="3070" t="s">
        <v>35</v>
      </c>
      <c r="BF454" s="3071">
        <v>295</v>
      </c>
      <c r="BG454" s="3068"/>
      <c r="BH454" s="3596">
        <v>43532</v>
      </c>
      <c r="BI454" s="3073">
        <v>43542</v>
      </c>
      <c r="BJ454" s="3070">
        <v>3697</v>
      </c>
      <c r="BK454" s="3074">
        <v>30000</v>
      </c>
      <c r="BL454" s="2055">
        <f t="shared" si="133"/>
        <v>0</v>
      </c>
      <c r="BM454" s="2056">
        <f t="shared" ref="BM454:BM460" si="135">(BK454*BF454/1000)</f>
        <v>8850</v>
      </c>
      <c r="BN454" s="2058">
        <f t="shared" si="134"/>
        <v>442.5</v>
      </c>
      <c r="BO454" s="2059" t="s">
        <v>8</v>
      </c>
      <c r="BP454" s="2024"/>
      <c r="BQ454" s="2837"/>
      <c r="BR454" s="2037" t="s">
        <v>436</v>
      </c>
      <c r="BS454" s="2038">
        <v>17</v>
      </c>
      <c r="BT454" s="2039">
        <v>9681</v>
      </c>
      <c r="BU454" s="2040">
        <v>42958</v>
      </c>
      <c r="BV454" s="2041">
        <v>140</v>
      </c>
      <c r="BW454" s="2039" t="s">
        <v>35</v>
      </c>
      <c r="BX454" s="2042">
        <v>270</v>
      </c>
      <c r="BY454" s="2043"/>
      <c r="BZ454" s="2044">
        <v>43082</v>
      </c>
      <c r="CA454" s="2040">
        <v>43075</v>
      </c>
      <c r="CB454" s="2039">
        <v>9811</v>
      </c>
      <c r="CC454" s="2041">
        <v>140000</v>
      </c>
      <c r="CD454" s="2041">
        <f t="shared" si="129"/>
        <v>0</v>
      </c>
      <c r="CE454" s="2045">
        <f t="shared" si="130"/>
        <v>37800</v>
      </c>
      <c r="CF454" s="2042">
        <f t="shared" si="131"/>
        <v>1890</v>
      </c>
      <c r="CG454" s="2150"/>
      <c r="CI454" s="2255" t="s">
        <v>3</v>
      </c>
      <c r="CJ454" s="2256" t="s">
        <v>4</v>
      </c>
      <c r="CK454" s="3947" t="s">
        <v>967</v>
      </c>
      <c r="CL454" s="2257" t="s">
        <v>19</v>
      </c>
      <c r="CM454" s="2257" t="s">
        <v>19</v>
      </c>
      <c r="CN454" s="2257" t="s">
        <v>20</v>
      </c>
      <c r="CO454" s="2257" t="s">
        <v>21</v>
      </c>
      <c r="CP454" s="2257" t="s">
        <v>22</v>
      </c>
      <c r="CQ454" s="2257" t="s">
        <v>23</v>
      </c>
      <c r="CR454" s="2257" t="s">
        <v>23</v>
      </c>
      <c r="CS454" s="2257" t="s">
        <v>24</v>
      </c>
      <c r="CT454" s="2257" t="s">
        <v>20</v>
      </c>
      <c r="CU454" s="2257" t="s">
        <v>25</v>
      </c>
      <c r="CV454" s="2257" t="s">
        <v>0</v>
      </c>
      <c r="CW454" s="2257" t="s">
        <v>11</v>
      </c>
      <c r="CX454" s="2257" t="s">
        <v>26</v>
      </c>
    </row>
    <row r="455" spans="51:102" ht="15" thickBot="1">
      <c r="AY455" s="2036" t="s">
        <v>629</v>
      </c>
      <c r="AZ455" s="2075" t="s">
        <v>436</v>
      </c>
      <c r="BA455" s="2038">
        <v>60</v>
      </c>
      <c r="BB455" s="2039">
        <v>33764</v>
      </c>
      <c r="BC455" s="2040">
        <v>43531</v>
      </c>
      <c r="BD455" s="2041">
        <v>150</v>
      </c>
      <c r="BE455" s="2039" t="s">
        <v>35</v>
      </c>
      <c r="BF455" s="2042">
        <v>293</v>
      </c>
      <c r="BG455" s="2039">
        <v>101795</v>
      </c>
      <c r="BH455" s="2044">
        <v>43538</v>
      </c>
      <c r="BI455" s="2040">
        <v>43542</v>
      </c>
      <c r="BJ455" s="2039">
        <v>3696</v>
      </c>
      <c r="BK455" s="2041">
        <v>150000</v>
      </c>
      <c r="BL455" s="2041">
        <f t="shared" si="133"/>
        <v>0</v>
      </c>
      <c r="BM455" s="2045">
        <f t="shared" si="135"/>
        <v>43950</v>
      </c>
      <c r="BN455" s="2042">
        <f t="shared" si="134"/>
        <v>2197.5</v>
      </c>
      <c r="BO455" s="2059" t="s">
        <v>8</v>
      </c>
      <c r="BP455" s="2024"/>
      <c r="BQ455" s="2837"/>
      <c r="BR455" s="2075" t="s">
        <v>436</v>
      </c>
      <c r="BS455" s="2038">
        <v>18</v>
      </c>
      <c r="BT455" s="2039">
        <v>12563</v>
      </c>
      <c r="BU455" s="2040">
        <v>43392</v>
      </c>
      <c r="BV455" s="2041">
        <v>140</v>
      </c>
      <c r="BW455" s="2039" t="s">
        <v>35</v>
      </c>
      <c r="BX455" s="2042">
        <v>270</v>
      </c>
      <c r="BY455" s="2043">
        <v>101795</v>
      </c>
      <c r="BZ455" s="2044">
        <v>43115</v>
      </c>
      <c r="CA455" s="2040">
        <v>43115</v>
      </c>
      <c r="CB455" s="2039">
        <v>9865</v>
      </c>
      <c r="CC455" s="2041">
        <v>134000</v>
      </c>
      <c r="CD455" s="2041">
        <f t="shared" si="129"/>
        <v>-6000</v>
      </c>
      <c r="CE455" s="2045">
        <f t="shared" si="130"/>
        <v>36180</v>
      </c>
      <c r="CF455" s="2042">
        <f t="shared" si="131"/>
        <v>1809</v>
      </c>
      <c r="CG455" s="2150"/>
      <c r="CI455" s="2258"/>
      <c r="CJ455" s="2259"/>
      <c r="CK455" s="2259"/>
      <c r="CL455" s="2260" t="s">
        <v>3</v>
      </c>
      <c r="CM455" s="2260" t="s">
        <v>18</v>
      </c>
      <c r="CN455" s="2260"/>
      <c r="CO455" s="2259"/>
      <c r="CP455" s="2260" t="s">
        <v>21</v>
      </c>
      <c r="CQ455" s="2260" t="s">
        <v>27</v>
      </c>
      <c r="CR455" s="2260" t="s">
        <v>28</v>
      </c>
      <c r="CS455" s="2259"/>
      <c r="CT455" s="2259"/>
      <c r="CU455" s="2259"/>
      <c r="CV455" s="2259"/>
      <c r="CW455" s="2260" t="s">
        <v>30</v>
      </c>
      <c r="CX455" s="2257"/>
    </row>
    <row r="456" spans="51:102">
      <c r="AY456" s="2047" t="s">
        <v>629</v>
      </c>
      <c r="AZ456" s="2075" t="s">
        <v>436</v>
      </c>
      <c r="BA456" s="2038">
        <v>61</v>
      </c>
      <c r="BB456" s="2039">
        <v>33764</v>
      </c>
      <c r="BC456" s="2040">
        <v>43531</v>
      </c>
      <c r="BD456" s="2041">
        <v>100</v>
      </c>
      <c r="BE456" s="2039" t="s">
        <v>35</v>
      </c>
      <c r="BF456" s="2042">
        <v>293</v>
      </c>
      <c r="BG456" s="2039">
        <v>101795</v>
      </c>
      <c r="BH456" s="2044">
        <v>43556</v>
      </c>
      <c r="BI456" s="2040">
        <v>43553</v>
      </c>
      <c r="BJ456" s="2039">
        <v>3717</v>
      </c>
      <c r="BK456" s="2041">
        <v>100000</v>
      </c>
      <c r="BL456" s="2041">
        <f t="shared" si="133"/>
        <v>0</v>
      </c>
      <c r="BM456" s="2045">
        <f t="shared" si="135"/>
        <v>29300</v>
      </c>
      <c r="BN456" s="2042">
        <f t="shared" si="134"/>
        <v>1465</v>
      </c>
      <c r="BO456" s="2059" t="s">
        <v>8</v>
      </c>
      <c r="BP456" s="2024"/>
      <c r="BQ456" s="2837"/>
      <c r="BR456" s="2096"/>
      <c r="BS456" s="2038">
        <v>18</v>
      </c>
      <c r="BT456" s="2039">
        <v>12563</v>
      </c>
      <c r="BU456" s="2040">
        <v>43392</v>
      </c>
      <c r="BV456" s="2041">
        <v>6</v>
      </c>
      <c r="BW456" s="2039" t="s">
        <v>35</v>
      </c>
      <c r="BX456" s="2042">
        <v>270</v>
      </c>
      <c r="BY456" s="2043">
        <v>101795</v>
      </c>
      <c r="BZ456" s="2044">
        <v>43115</v>
      </c>
      <c r="CA456" s="2040">
        <v>43110</v>
      </c>
      <c r="CB456" s="2039">
        <v>9847</v>
      </c>
      <c r="CC456" s="2041">
        <v>6000</v>
      </c>
      <c r="CD456" s="2041">
        <f t="shared" si="129"/>
        <v>0</v>
      </c>
      <c r="CE456" s="2045">
        <f t="shared" si="130"/>
        <v>1620</v>
      </c>
      <c r="CF456" s="2042">
        <f t="shared" si="131"/>
        <v>81</v>
      </c>
      <c r="CG456" s="2150"/>
      <c r="CI456" s="2667" t="s">
        <v>726</v>
      </c>
      <c r="CJ456" s="2266" t="s">
        <v>727</v>
      </c>
      <c r="CK456" s="2264">
        <v>21</v>
      </c>
      <c r="CL456" s="2264">
        <v>92731</v>
      </c>
      <c r="CM456" s="2265">
        <v>43928</v>
      </c>
      <c r="CN456" s="3955">
        <v>1500</v>
      </c>
      <c r="CO456" s="2266" t="s">
        <v>96</v>
      </c>
      <c r="CP456" s="2264">
        <v>10.93</v>
      </c>
      <c r="CQ456" s="3956">
        <v>43973</v>
      </c>
      <c r="CR456" s="2265">
        <v>43957</v>
      </c>
      <c r="CS456" s="2264">
        <v>58325</v>
      </c>
      <c r="CT456" s="2271">
        <v>1503.01</v>
      </c>
      <c r="CU456" s="2264">
        <f t="shared" ref="CU456:CU467" si="136">(CT456-CN456)</f>
        <v>3.0099999999999909</v>
      </c>
      <c r="CV456" s="2271">
        <f t="shared" ref="CV456:CV467" si="137">(CT456*CP456)</f>
        <v>16427.899300000001</v>
      </c>
      <c r="CW456" s="2270">
        <f>(CV456*0.05)</f>
        <v>821.39496500000007</v>
      </c>
      <c r="CX456" s="2273"/>
    </row>
    <row r="457" spans="51:102">
      <c r="AY457" s="2047" t="s">
        <v>629</v>
      </c>
      <c r="AZ457" s="2037" t="s">
        <v>740</v>
      </c>
      <c r="BA457" s="2038">
        <v>62</v>
      </c>
      <c r="BB457" s="2039">
        <v>34346</v>
      </c>
      <c r="BC457" s="2040">
        <v>43542</v>
      </c>
      <c r="BD457" s="2041">
        <v>5</v>
      </c>
      <c r="BE457" s="2039" t="s">
        <v>35</v>
      </c>
      <c r="BF457" s="2042">
        <v>170</v>
      </c>
      <c r="BG457" s="2039">
        <v>189855</v>
      </c>
      <c r="BH457" s="2044">
        <v>43556</v>
      </c>
      <c r="BI457" s="2040">
        <v>43553</v>
      </c>
      <c r="BJ457" s="2039">
        <v>11081</v>
      </c>
      <c r="BK457" s="2041">
        <v>5000</v>
      </c>
      <c r="BL457" s="2041">
        <f t="shared" si="133"/>
        <v>0</v>
      </c>
      <c r="BM457" s="2045">
        <f t="shared" si="135"/>
        <v>850</v>
      </c>
      <c r="BN457" s="2042">
        <f t="shared" si="134"/>
        <v>42.5</v>
      </c>
      <c r="BO457" s="2059" t="s">
        <v>8</v>
      </c>
      <c r="BP457" s="2024"/>
      <c r="BQ457" s="2837"/>
      <c r="BR457" s="2927" t="s">
        <v>436</v>
      </c>
      <c r="BS457" s="2895">
        <v>19</v>
      </c>
      <c r="BT457" s="2896">
        <v>16070</v>
      </c>
      <c r="BU457" s="2897">
        <v>43111</v>
      </c>
      <c r="BV457" s="2898">
        <v>140</v>
      </c>
      <c r="BW457" s="2896" t="s">
        <v>35</v>
      </c>
      <c r="BX457" s="2899">
        <v>275</v>
      </c>
      <c r="BY457" s="2900">
        <v>101795</v>
      </c>
      <c r="BZ457" s="2901">
        <v>43126</v>
      </c>
      <c r="CA457" s="2897">
        <v>43126</v>
      </c>
      <c r="CB457" s="2896">
        <v>9912</v>
      </c>
      <c r="CC457" s="2898">
        <v>140000</v>
      </c>
      <c r="CD457" s="2898">
        <f t="shared" si="129"/>
        <v>0</v>
      </c>
      <c r="CE457" s="2902">
        <f t="shared" si="130"/>
        <v>38500</v>
      </c>
      <c r="CF457" s="2899">
        <f t="shared" si="131"/>
        <v>1925</v>
      </c>
      <c r="CG457" s="2150"/>
      <c r="CI457" s="2770" t="s">
        <v>1120</v>
      </c>
      <c r="CJ457" s="4010" t="s">
        <v>1122</v>
      </c>
      <c r="CK457" s="2300">
        <v>1</v>
      </c>
      <c r="CL457" s="2300" t="s">
        <v>1108</v>
      </c>
      <c r="CM457" s="2301">
        <v>43958</v>
      </c>
      <c r="CN457" s="4011">
        <v>2400</v>
      </c>
      <c r="CO457" s="4010" t="s">
        <v>96</v>
      </c>
      <c r="CP457" s="2300">
        <v>9.92</v>
      </c>
      <c r="CQ457" s="4012">
        <v>43972</v>
      </c>
      <c r="CR457" s="2301">
        <v>43972</v>
      </c>
      <c r="CS457" s="2300" t="s">
        <v>78</v>
      </c>
      <c r="CT457" s="2305">
        <v>2400</v>
      </c>
      <c r="CU457" s="2300">
        <f t="shared" si="136"/>
        <v>0</v>
      </c>
      <c r="CV457" s="2305">
        <f t="shared" si="137"/>
        <v>23808</v>
      </c>
      <c r="CW457" s="2304">
        <f>(CV457*0.035)</f>
        <v>833.28000000000009</v>
      </c>
      <c r="CX457" s="2689"/>
    </row>
    <row r="458" spans="51:102">
      <c r="AY458" s="2047" t="s">
        <v>493</v>
      </c>
      <c r="AZ458" s="2037" t="s">
        <v>436</v>
      </c>
      <c r="BA458" s="2076">
        <v>45</v>
      </c>
      <c r="BB458" s="2039">
        <v>24811</v>
      </c>
      <c r="BC458" s="2040">
        <v>43543</v>
      </c>
      <c r="BD458" s="2055">
        <v>40</v>
      </c>
      <c r="BE458" s="2052" t="s">
        <v>35</v>
      </c>
      <c r="BF458" s="2058">
        <v>293</v>
      </c>
      <c r="BG458" s="2052">
        <v>1010505</v>
      </c>
      <c r="BH458" s="2078">
        <v>43556</v>
      </c>
      <c r="BI458" s="2057">
        <v>43553</v>
      </c>
      <c r="BJ458" s="2052">
        <v>3718</v>
      </c>
      <c r="BK458" s="2055">
        <v>40000</v>
      </c>
      <c r="BL458" s="2041">
        <f t="shared" si="133"/>
        <v>0</v>
      </c>
      <c r="BM458" s="2056">
        <f t="shared" si="135"/>
        <v>11720</v>
      </c>
      <c r="BN458" s="2058">
        <f t="shared" si="134"/>
        <v>586</v>
      </c>
      <c r="BO458" s="2059" t="s">
        <v>8</v>
      </c>
      <c r="BP458" s="2024"/>
      <c r="BQ458" s="2837"/>
      <c r="BR458" s="2928" t="s">
        <v>699</v>
      </c>
      <c r="BS458" s="2895">
        <v>20</v>
      </c>
      <c r="BT458" s="2896">
        <v>16290</v>
      </c>
      <c r="BU458" s="2897">
        <v>43117</v>
      </c>
      <c r="BV458" s="2898">
        <v>3</v>
      </c>
      <c r="BW458" s="2896" t="s">
        <v>35</v>
      </c>
      <c r="BX458" s="2899">
        <v>183</v>
      </c>
      <c r="BY458" s="2896">
        <v>179680</v>
      </c>
      <c r="BZ458" s="2901">
        <v>43126</v>
      </c>
      <c r="CA458" s="2897">
        <v>43126</v>
      </c>
      <c r="CB458" s="2896">
        <v>9912</v>
      </c>
      <c r="CC458" s="2898">
        <v>3000</v>
      </c>
      <c r="CD458" s="2898">
        <f t="shared" si="129"/>
        <v>0</v>
      </c>
      <c r="CE458" s="2902">
        <f t="shared" si="130"/>
        <v>549</v>
      </c>
      <c r="CF458" s="2899">
        <f t="shared" si="131"/>
        <v>27.450000000000003</v>
      </c>
      <c r="CG458" s="2150"/>
      <c r="CI458" s="2467" t="s">
        <v>966</v>
      </c>
      <c r="CJ458" s="4013" t="s">
        <v>1130</v>
      </c>
      <c r="CK458" s="2340">
        <v>2</v>
      </c>
      <c r="CL458" s="2275">
        <v>98176</v>
      </c>
      <c r="CM458" s="2341">
        <v>43948</v>
      </c>
      <c r="CN458" s="2469">
        <v>200</v>
      </c>
      <c r="CO458" s="2275" t="s">
        <v>96</v>
      </c>
      <c r="CP458" s="2347">
        <v>9.61</v>
      </c>
      <c r="CQ458" s="3720">
        <v>43951</v>
      </c>
      <c r="CR458" s="2341">
        <v>43951</v>
      </c>
      <c r="CS458" s="2275">
        <v>58297</v>
      </c>
      <c r="CT458" s="2347">
        <v>222.31</v>
      </c>
      <c r="CU458" s="2347">
        <f t="shared" si="136"/>
        <v>22.310000000000002</v>
      </c>
      <c r="CV458" s="2348">
        <f t="shared" si="137"/>
        <v>2136.3991000000001</v>
      </c>
      <c r="CW458" s="2347">
        <f t="shared" ref="CW458:CW467" si="138">(CV458*0.03)</f>
        <v>64.091972999999996</v>
      </c>
      <c r="CX458" s="2689"/>
    </row>
    <row r="459" spans="51:102">
      <c r="AY459" s="2047" t="s">
        <v>493</v>
      </c>
      <c r="AZ459" s="2037" t="s">
        <v>495</v>
      </c>
      <c r="BA459" s="2071">
        <v>46</v>
      </c>
      <c r="BB459" s="2071">
        <v>24811</v>
      </c>
      <c r="BC459" s="2072">
        <v>43543</v>
      </c>
      <c r="BD459" s="3093">
        <v>28</v>
      </c>
      <c r="BE459" s="2039" t="s">
        <v>35</v>
      </c>
      <c r="BF459" s="2042">
        <v>451.6</v>
      </c>
      <c r="BG459" s="2039">
        <v>1010506</v>
      </c>
      <c r="BH459" s="2044">
        <v>43556</v>
      </c>
      <c r="BI459" s="2057">
        <v>43553</v>
      </c>
      <c r="BJ459" s="2039">
        <v>3718</v>
      </c>
      <c r="BK459" s="2041">
        <v>28000</v>
      </c>
      <c r="BL459" s="2041">
        <f t="shared" si="133"/>
        <v>0</v>
      </c>
      <c r="BM459" s="2045">
        <f t="shared" si="135"/>
        <v>12644.8</v>
      </c>
      <c r="BN459" s="2042">
        <f t="shared" si="134"/>
        <v>632.24</v>
      </c>
      <c r="BO459" s="2059" t="s">
        <v>8</v>
      </c>
      <c r="BP459" s="2024"/>
      <c r="BQ459" s="2837"/>
      <c r="BR459" s="2075" t="s">
        <v>436</v>
      </c>
      <c r="BS459" s="2038">
        <v>21</v>
      </c>
      <c r="BT459" s="2039">
        <v>16922</v>
      </c>
      <c r="BU459" s="2040">
        <v>43133</v>
      </c>
      <c r="BV459" s="2041">
        <v>120</v>
      </c>
      <c r="BW459" s="2039" t="s">
        <v>35</v>
      </c>
      <c r="BX459" s="2042">
        <v>275</v>
      </c>
      <c r="BY459" s="2043">
        <v>101795</v>
      </c>
      <c r="BZ459" s="2044">
        <v>43157</v>
      </c>
      <c r="CA459" s="2040">
        <v>43143</v>
      </c>
      <c r="CB459" s="2039">
        <v>9943</v>
      </c>
      <c r="CC459" s="2041">
        <v>120000</v>
      </c>
      <c r="CD459" s="2041">
        <f t="shared" si="129"/>
        <v>0</v>
      </c>
      <c r="CE459" s="2045">
        <f t="shared" si="130"/>
        <v>33000</v>
      </c>
      <c r="CF459" s="2042">
        <f t="shared" si="131"/>
        <v>1650</v>
      </c>
      <c r="CG459" s="2150"/>
      <c r="CI459" s="2467" t="s">
        <v>966</v>
      </c>
      <c r="CJ459" s="4013" t="s">
        <v>1132</v>
      </c>
      <c r="CK459" s="2340">
        <v>2</v>
      </c>
      <c r="CL459" s="2275">
        <v>98176</v>
      </c>
      <c r="CM459" s="2341">
        <v>43948</v>
      </c>
      <c r="CN459" s="2469">
        <v>100</v>
      </c>
      <c r="CO459" s="2275" t="s">
        <v>96</v>
      </c>
      <c r="CP459" s="2347">
        <v>9.61</v>
      </c>
      <c r="CQ459" s="3720">
        <v>43951</v>
      </c>
      <c r="CR459" s="2341">
        <v>43951</v>
      </c>
      <c r="CS459" s="2275">
        <v>58297</v>
      </c>
      <c r="CT459" s="2347">
        <v>113.06</v>
      </c>
      <c r="CU459" s="2347">
        <f t="shared" si="136"/>
        <v>13.060000000000002</v>
      </c>
      <c r="CV459" s="2348">
        <f t="shared" si="137"/>
        <v>1086.5065999999999</v>
      </c>
      <c r="CW459" s="2347">
        <f t="shared" si="138"/>
        <v>32.595197999999996</v>
      </c>
      <c r="CX459" s="2689"/>
    </row>
    <row r="460" spans="51:102">
      <c r="AY460" s="2047" t="s">
        <v>715</v>
      </c>
      <c r="AZ460" s="2075" t="s">
        <v>717</v>
      </c>
      <c r="BA460" s="3280">
        <v>2</v>
      </c>
      <c r="BB460" s="2050" t="s">
        <v>101</v>
      </c>
      <c r="BC460" s="2051">
        <v>43544</v>
      </c>
      <c r="BD460" s="2050">
        <v>5</v>
      </c>
      <c r="BE460" s="2052" t="s">
        <v>35</v>
      </c>
      <c r="BF460" s="2053">
        <v>445</v>
      </c>
      <c r="BG460" s="2050">
        <v>439</v>
      </c>
      <c r="BH460" s="3573">
        <v>43556</v>
      </c>
      <c r="BI460" s="2051">
        <v>43553</v>
      </c>
      <c r="BJ460" s="2050">
        <v>3719</v>
      </c>
      <c r="BK460" s="2055">
        <v>5000</v>
      </c>
      <c r="BL460" s="2055">
        <f t="shared" si="133"/>
        <v>0</v>
      </c>
      <c r="BM460" s="2056">
        <f t="shared" si="135"/>
        <v>2225</v>
      </c>
      <c r="BN460" s="2058">
        <f t="shared" si="134"/>
        <v>111.25</v>
      </c>
      <c r="BO460" s="3897" t="s">
        <v>8</v>
      </c>
      <c r="BP460" s="2024"/>
      <c r="BQ460" s="2837"/>
      <c r="BR460" s="2037" t="s">
        <v>699</v>
      </c>
      <c r="BS460" s="2038">
        <v>22</v>
      </c>
      <c r="BT460" s="2039">
        <v>17302</v>
      </c>
      <c r="BU460" s="2040">
        <v>43140</v>
      </c>
      <c r="BV460" s="2041">
        <v>6</v>
      </c>
      <c r="BW460" s="2039" t="s">
        <v>35</v>
      </c>
      <c r="BX460" s="2042">
        <v>183</v>
      </c>
      <c r="BY460" s="2039">
        <v>179680</v>
      </c>
      <c r="BZ460" s="2044">
        <v>43144</v>
      </c>
      <c r="CA460" s="2040">
        <v>43143</v>
      </c>
      <c r="CB460" s="2039">
        <v>9943</v>
      </c>
      <c r="CC460" s="2041">
        <v>6000</v>
      </c>
      <c r="CD460" s="2041">
        <f t="shared" si="129"/>
        <v>0</v>
      </c>
      <c r="CE460" s="2045">
        <f t="shared" si="130"/>
        <v>1098</v>
      </c>
      <c r="CF460" s="2042">
        <f t="shared" si="131"/>
        <v>54.900000000000006</v>
      </c>
      <c r="CG460" s="2150"/>
      <c r="CI460" s="2467" t="s">
        <v>966</v>
      </c>
      <c r="CJ460" s="4013" t="s">
        <v>1133</v>
      </c>
      <c r="CK460" s="2340">
        <v>2</v>
      </c>
      <c r="CL460" s="2275">
        <v>98176</v>
      </c>
      <c r="CM460" s="2341">
        <v>43948</v>
      </c>
      <c r="CN460" s="2469">
        <v>100</v>
      </c>
      <c r="CO460" s="2275" t="s">
        <v>96</v>
      </c>
      <c r="CP460" s="2347">
        <v>9.61</v>
      </c>
      <c r="CQ460" s="3720">
        <v>43951</v>
      </c>
      <c r="CR460" s="2341">
        <v>43951</v>
      </c>
      <c r="CS460" s="2275">
        <v>58297</v>
      </c>
      <c r="CT460" s="2347">
        <v>107.54</v>
      </c>
      <c r="CU460" s="2347">
        <f t="shared" si="136"/>
        <v>7.5400000000000063</v>
      </c>
      <c r="CV460" s="2348">
        <f t="shared" si="137"/>
        <v>1033.4594</v>
      </c>
      <c r="CW460" s="2347">
        <f t="shared" si="138"/>
        <v>31.003781999999998</v>
      </c>
      <c r="CX460" s="3055"/>
    </row>
    <row r="461" spans="51:102">
      <c r="AY461" s="2079" t="s">
        <v>776</v>
      </c>
      <c r="AZ461" s="3254" t="s">
        <v>777</v>
      </c>
      <c r="BA461" s="2886">
        <v>2</v>
      </c>
      <c r="BB461" s="2886" t="s">
        <v>101</v>
      </c>
      <c r="BC461" s="2887">
        <v>43490</v>
      </c>
      <c r="BD461" s="2885">
        <v>10</v>
      </c>
      <c r="BE461" s="2886" t="s">
        <v>35</v>
      </c>
      <c r="BF461" s="2889">
        <v>220</v>
      </c>
      <c r="BG461" s="3255"/>
      <c r="BH461" s="3595">
        <v>43500</v>
      </c>
      <c r="BI461" s="2887">
        <v>43531</v>
      </c>
      <c r="BJ461" s="2886">
        <v>10994</v>
      </c>
      <c r="BK461" s="2891">
        <v>10000</v>
      </c>
      <c r="BL461" s="2891">
        <f>(BK461-BD461*1000)</f>
        <v>0</v>
      </c>
      <c r="BM461" s="2892">
        <f>(BK461*BF461/1000)</f>
        <v>2200</v>
      </c>
      <c r="BN461" s="2894">
        <f t="shared" si="134"/>
        <v>110</v>
      </c>
      <c r="BO461" s="3897" t="s">
        <v>8</v>
      </c>
      <c r="BP461" s="2024"/>
      <c r="BQ461" s="2837"/>
      <c r="BR461" s="2037" t="s">
        <v>699</v>
      </c>
      <c r="BS461" s="2038">
        <v>23</v>
      </c>
      <c r="BT461" s="2039" t="s">
        <v>101</v>
      </c>
      <c r="BU461" s="2040">
        <v>43140</v>
      </c>
      <c r="BV461" s="2041">
        <v>3</v>
      </c>
      <c r="BW461" s="2039" t="s">
        <v>35</v>
      </c>
      <c r="BX461" s="2042">
        <v>183</v>
      </c>
      <c r="BY461" s="2039">
        <v>179680</v>
      </c>
      <c r="BZ461" s="2044">
        <v>43157</v>
      </c>
      <c r="CA461" s="2040">
        <v>43157</v>
      </c>
      <c r="CB461" s="2039">
        <v>9973</v>
      </c>
      <c r="CC461" s="2041">
        <v>3000</v>
      </c>
      <c r="CD461" s="2041">
        <f t="shared" si="129"/>
        <v>0</v>
      </c>
      <c r="CE461" s="2045">
        <f t="shared" si="130"/>
        <v>549</v>
      </c>
      <c r="CF461" s="2042">
        <f t="shared" si="131"/>
        <v>27.450000000000003</v>
      </c>
      <c r="CG461" s="2150"/>
      <c r="CI461" s="2467" t="s">
        <v>966</v>
      </c>
      <c r="CJ461" s="2285" t="s">
        <v>1130</v>
      </c>
      <c r="CK461" s="2438">
        <v>3</v>
      </c>
      <c r="CL461" s="2285">
        <v>98522</v>
      </c>
      <c r="CM461" s="2287">
        <v>43958</v>
      </c>
      <c r="CN461" s="2342">
        <v>1000</v>
      </c>
      <c r="CO461" s="2285" t="s">
        <v>96</v>
      </c>
      <c r="CP461" s="2280">
        <v>9.61</v>
      </c>
      <c r="CQ461" s="2344">
        <v>43966</v>
      </c>
      <c r="CR461" s="2287">
        <v>43963</v>
      </c>
      <c r="CS461" s="2345">
        <v>58383</v>
      </c>
      <c r="CT461" s="2280">
        <v>1021</v>
      </c>
      <c r="CU461" s="2280">
        <f t="shared" si="136"/>
        <v>21</v>
      </c>
      <c r="CV461" s="2281">
        <f t="shared" si="137"/>
        <v>9811.81</v>
      </c>
      <c r="CW461" s="2280">
        <f t="shared" si="138"/>
        <v>294.35429999999997</v>
      </c>
      <c r="CX461" s="2689"/>
    </row>
    <row r="462" spans="51:102">
      <c r="AY462" s="2079"/>
      <c r="AZ462" s="2091"/>
      <c r="BA462" s="2091"/>
      <c r="BB462" s="2091"/>
      <c r="BC462" s="2091"/>
      <c r="BD462" s="2091"/>
      <c r="BE462" s="2091"/>
      <c r="BF462" s="2091"/>
      <c r="BG462" s="2091"/>
      <c r="BH462" s="2873"/>
      <c r="BI462" s="2091"/>
      <c r="BJ462" s="2091"/>
      <c r="BK462" s="2091"/>
      <c r="BL462" s="2091"/>
      <c r="BM462" s="2091"/>
      <c r="BN462" s="2091"/>
      <c r="BO462" s="3897"/>
      <c r="BP462" s="2024"/>
      <c r="BQ462" s="2837"/>
      <c r="BR462" s="2075" t="s">
        <v>436</v>
      </c>
      <c r="BS462" s="2038">
        <v>24</v>
      </c>
      <c r="BT462" s="2039">
        <v>17761</v>
      </c>
      <c r="BU462" s="2040">
        <v>43153</v>
      </c>
      <c r="BV462" s="2041">
        <v>100</v>
      </c>
      <c r="BW462" s="2039" t="s">
        <v>35</v>
      </c>
      <c r="BX462" s="2042">
        <v>275</v>
      </c>
      <c r="BY462" s="2043">
        <v>101795</v>
      </c>
      <c r="BZ462" s="2044">
        <v>43179</v>
      </c>
      <c r="CA462" s="2040">
        <v>43181</v>
      </c>
      <c r="CB462" s="2039">
        <v>10066</v>
      </c>
      <c r="CC462" s="2041">
        <v>87000</v>
      </c>
      <c r="CD462" s="2041">
        <f t="shared" si="129"/>
        <v>-13000</v>
      </c>
      <c r="CE462" s="2045">
        <f t="shared" si="130"/>
        <v>23925</v>
      </c>
      <c r="CF462" s="2042">
        <f t="shared" si="131"/>
        <v>1196.25</v>
      </c>
      <c r="CG462" s="2150"/>
      <c r="CI462" s="2467" t="s">
        <v>966</v>
      </c>
      <c r="CJ462" s="2275" t="s">
        <v>1131</v>
      </c>
      <c r="CK462" s="2438">
        <v>3</v>
      </c>
      <c r="CL462" s="2285">
        <v>98522</v>
      </c>
      <c r="CM462" s="2287">
        <v>43958</v>
      </c>
      <c r="CN462" s="3718">
        <v>200</v>
      </c>
      <c r="CO462" s="2275" t="s">
        <v>96</v>
      </c>
      <c r="CP462" s="2347">
        <v>9.61</v>
      </c>
      <c r="CQ462" s="2344">
        <v>43966</v>
      </c>
      <c r="CR462" s="2287">
        <v>43964</v>
      </c>
      <c r="CS462" s="2339">
        <v>58393</v>
      </c>
      <c r="CT462" s="2347">
        <v>208.1</v>
      </c>
      <c r="CU462" s="2347">
        <f t="shared" si="136"/>
        <v>8.0999999999999943</v>
      </c>
      <c r="CV462" s="2348">
        <f t="shared" si="137"/>
        <v>1999.8409999999999</v>
      </c>
      <c r="CW462" s="2347">
        <f t="shared" si="138"/>
        <v>59.995229999999992</v>
      </c>
      <c r="CX462" s="2689"/>
    </row>
    <row r="463" spans="51:102" ht="15" thickBot="1">
      <c r="AY463" s="2082"/>
      <c r="AZ463" s="2083"/>
      <c r="BA463" s="2083"/>
      <c r="BB463" s="2083"/>
      <c r="BC463" s="2083"/>
      <c r="BD463" s="2084"/>
      <c r="BE463" s="2085"/>
      <c r="BF463" s="2085"/>
      <c r="BG463" s="2085"/>
      <c r="BH463" s="2089"/>
      <c r="BI463" s="2085"/>
      <c r="BJ463" s="2086"/>
      <c r="BK463" s="2087"/>
      <c r="BL463" s="2085"/>
      <c r="BM463" s="2088">
        <f>SUM(BM453:BM461)</f>
        <v>111739.8</v>
      </c>
      <c r="BN463" s="2088">
        <f>(BM463*0.05)</f>
        <v>5586.9900000000007</v>
      </c>
      <c r="BO463" s="2090"/>
      <c r="BP463" s="2024"/>
      <c r="BQ463" s="2837"/>
      <c r="BR463" s="2992"/>
      <c r="BS463" s="2038">
        <v>24</v>
      </c>
      <c r="BT463" s="2039">
        <v>17761</v>
      </c>
      <c r="BU463" s="2040">
        <v>43153</v>
      </c>
      <c r="BV463" s="2071">
        <v>13</v>
      </c>
      <c r="BW463" s="2039" t="s">
        <v>35</v>
      </c>
      <c r="BX463" s="2042">
        <v>275</v>
      </c>
      <c r="BY463" s="2043">
        <v>101795</v>
      </c>
      <c r="BZ463" s="2044">
        <v>43179</v>
      </c>
      <c r="CA463" s="2040">
        <v>43188</v>
      </c>
      <c r="CB463" s="2039">
        <v>10071</v>
      </c>
      <c r="CC463" s="2041">
        <v>13000</v>
      </c>
      <c r="CD463" s="2041">
        <f t="shared" si="129"/>
        <v>0</v>
      </c>
      <c r="CE463" s="2045">
        <f t="shared" si="130"/>
        <v>3575</v>
      </c>
      <c r="CF463" s="2042">
        <f t="shared" si="131"/>
        <v>178.75</v>
      </c>
      <c r="CG463" s="2150"/>
      <c r="CI463" s="2467" t="s">
        <v>966</v>
      </c>
      <c r="CJ463" s="2285" t="s">
        <v>1132</v>
      </c>
      <c r="CK463" s="2438">
        <v>3</v>
      </c>
      <c r="CL463" s="2285">
        <v>98522</v>
      </c>
      <c r="CM463" s="2287">
        <v>43958</v>
      </c>
      <c r="CN463" s="2342">
        <v>200</v>
      </c>
      <c r="CO463" s="2285" t="s">
        <v>96</v>
      </c>
      <c r="CP463" s="2280">
        <v>9.61</v>
      </c>
      <c r="CQ463" s="2344">
        <v>43966</v>
      </c>
      <c r="CR463" s="2287">
        <v>43964</v>
      </c>
      <c r="CS463" s="2339">
        <v>58393</v>
      </c>
      <c r="CT463" s="2280">
        <v>208</v>
      </c>
      <c r="CU463" s="2280">
        <f t="shared" si="136"/>
        <v>8</v>
      </c>
      <c r="CV463" s="2281">
        <f t="shared" si="137"/>
        <v>1998.8799999999999</v>
      </c>
      <c r="CW463" s="2280">
        <f t="shared" si="138"/>
        <v>59.966399999999993</v>
      </c>
      <c r="CX463" s="2282"/>
    </row>
    <row r="464" spans="51:102">
      <c r="AY464" s="2643"/>
      <c r="AZ464" s="2643"/>
      <c r="BA464" s="2643"/>
      <c r="BB464" s="2643"/>
      <c r="BC464" s="2643"/>
      <c r="BD464" s="2643"/>
      <c r="BE464" s="2643"/>
      <c r="BF464" s="2643"/>
      <c r="BG464" s="2643"/>
      <c r="BH464" s="2643"/>
      <c r="BI464" s="2643"/>
      <c r="BJ464" s="2643"/>
      <c r="BK464" s="2643"/>
      <c r="BL464" s="2643"/>
      <c r="BM464" s="2643"/>
      <c r="BN464" s="2643"/>
      <c r="BO464" s="2643"/>
      <c r="BP464" s="2024"/>
      <c r="BQ464" s="2943"/>
      <c r="BR464" s="2037" t="s">
        <v>699</v>
      </c>
      <c r="BS464" s="2038">
        <v>25</v>
      </c>
      <c r="BT464" s="2039">
        <v>18509</v>
      </c>
      <c r="BU464" s="2040">
        <v>43140</v>
      </c>
      <c r="BV464" s="2041">
        <v>6</v>
      </c>
      <c r="BW464" s="2039" t="s">
        <v>35</v>
      </c>
      <c r="BX464" s="2042">
        <v>183</v>
      </c>
      <c r="BY464" s="2039">
        <v>179680</v>
      </c>
      <c r="BZ464" s="2044">
        <v>43179</v>
      </c>
      <c r="CA464" s="2040">
        <v>43181</v>
      </c>
      <c r="CB464" s="2039">
        <v>10066</v>
      </c>
      <c r="CC464" s="2041">
        <v>6000</v>
      </c>
      <c r="CD464" s="2041">
        <f t="shared" si="129"/>
        <v>0</v>
      </c>
      <c r="CE464" s="2045">
        <f t="shared" si="130"/>
        <v>1098</v>
      </c>
      <c r="CF464" s="2042">
        <f t="shared" si="131"/>
        <v>54.900000000000006</v>
      </c>
      <c r="CG464" s="2150"/>
      <c r="CI464" s="2467" t="s">
        <v>966</v>
      </c>
      <c r="CJ464" s="2285" t="s">
        <v>1133</v>
      </c>
      <c r="CK464" s="2438">
        <v>3</v>
      </c>
      <c r="CL464" s="2285">
        <v>98522</v>
      </c>
      <c r="CM464" s="2287">
        <v>43958</v>
      </c>
      <c r="CN464" s="2342">
        <v>100</v>
      </c>
      <c r="CO464" s="2285" t="s">
        <v>96</v>
      </c>
      <c r="CP464" s="2280">
        <v>9.61</v>
      </c>
      <c r="CQ464" s="2344">
        <v>43966</v>
      </c>
      <c r="CR464" s="2287">
        <v>43964</v>
      </c>
      <c r="CS464" s="2339">
        <v>58393</v>
      </c>
      <c r="CT464" s="2280">
        <v>108.2</v>
      </c>
      <c r="CU464" s="2280">
        <f t="shared" si="136"/>
        <v>8.2000000000000028</v>
      </c>
      <c r="CV464" s="2281">
        <f t="shared" si="137"/>
        <v>1039.8019999999999</v>
      </c>
      <c r="CW464" s="2280">
        <f t="shared" si="138"/>
        <v>31.194059999999997</v>
      </c>
      <c r="CX464" s="2282"/>
    </row>
    <row r="465" spans="51:102" ht="18.600000000000001" thickBot="1">
      <c r="AY465" s="2028" t="s">
        <v>754</v>
      </c>
      <c r="AZ465" s="2024"/>
      <c r="BA465" s="2024"/>
      <c r="BB465" s="2024"/>
      <c r="BC465" s="2024"/>
      <c r="BD465" s="2024"/>
      <c r="BE465" s="2024"/>
      <c r="BF465" s="2024"/>
      <c r="BG465" s="2024"/>
      <c r="BH465" s="3602"/>
      <c r="BI465" s="2024"/>
      <c r="BJ465" s="2024"/>
      <c r="BK465" s="2024"/>
      <c r="BL465" s="2024"/>
      <c r="BM465" s="2024"/>
      <c r="BN465" s="2024"/>
      <c r="BO465" s="2029"/>
      <c r="BP465" s="2024"/>
      <c r="BQ465" s="2837"/>
      <c r="BR465" s="2075" t="s">
        <v>436</v>
      </c>
      <c r="BS465" s="2038">
        <v>26</v>
      </c>
      <c r="BT465" s="2039">
        <v>19725</v>
      </c>
      <c r="BU465" s="2040">
        <v>43196</v>
      </c>
      <c r="BV465" s="2041">
        <v>100</v>
      </c>
      <c r="BW465" s="2039" t="s">
        <v>35</v>
      </c>
      <c r="BX465" s="2042">
        <v>275</v>
      </c>
      <c r="BY465" s="2043">
        <v>101795</v>
      </c>
      <c r="BZ465" s="2044">
        <v>43206</v>
      </c>
      <c r="CA465" s="2040">
        <v>43203</v>
      </c>
      <c r="CB465" s="2039">
        <v>10120</v>
      </c>
      <c r="CC465" s="2041">
        <v>100000</v>
      </c>
      <c r="CD465" s="2041">
        <f t="shared" si="129"/>
        <v>0</v>
      </c>
      <c r="CE465" s="2045">
        <f t="shared" si="130"/>
        <v>27500</v>
      </c>
      <c r="CF465" s="2042">
        <f t="shared" si="131"/>
        <v>1375</v>
      </c>
      <c r="CG465" s="2150"/>
      <c r="CI465" s="2467" t="s">
        <v>966</v>
      </c>
      <c r="CJ465" s="4039" t="s">
        <v>1130</v>
      </c>
      <c r="CK465" s="2752">
        <v>4</v>
      </c>
      <c r="CL465" s="2351">
        <v>98764</v>
      </c>
      <c r="CM465" s="2354">
        <v>43966</v>
      </c>
      <c r="CN465" s="3716">
        <v>400</v>
      </c>
      <c r="CO465" s="2291" t="s">
        <v>96</v>
      </c>
      <c r="CP465" s="2294">
        <v>10.02</v>
      </c>
      <c r="CQ465" s="2353">
        <v>43979</v>
      </c>
      <c r="CR465" s="2354">
        <v>43979</v>
      </c>
      <c r="CS465" s="3717"/>
      <c r="CT465" s="2294">
        <v>400</v>
      </c>
      <c r="CU465" s="2294">
        <f t="shared" si="136"/>
        <v>0</v>
      </c>
      <c r="CV465" s="2296">
        <f t="shared" si="137"/>
        <v>4008</v>
      </c>
      <c r="CW465" s="2294">
        <f t="shared" si="138"/>
        <v>120.24</v>
      </c>
      <c r="CX465" s="2282"/>
    </row>
    <row r="466" spans="51:102">
      <c r="AY466" s="2030"/>
      <c r="AZ466" s="3898"/>
      <c r="BA466" s="3898"/>
      <c r="BB466" s="3899" t="s">
        <v>14</v>
      </c>
      <c r="BC466" s="3899" t="s">
        <v>12</v>
      </c>
      <c r="BD466" s="3899"/>
      <c r="BE466" s="3898"/>
      <c r="BF466" s="3899" t="s">
        <v>15</v>
      </c>
      <c r="BG466" s="3899" t="s">
        <v>16</v>
      </c>
      <c r="BH466" s="3899" t="s">
        <v>12</v>
      </c>
      <c r="BI466" s="3899" t="s">
        <v>12</v>
      </c>
      <c r="BJ466" s="3898"/>
      <c r="BK466" s="3898"/>
      <c r="BL466" s="3898"/>
      <c r="BM466" s="3898"/>
      <c r="BN466" s="3899" t="s">
        <v>17</v>
      </c>
      <c r="BO466" s="3899"/>
      <c r="BP466" s="2024"/>
      <c r="BQ466" s="2837"/>
      <c r="BR466" s="2075" t="s">
        <v>436</v>
      </c>
      <c r="BS466" s="2038">
        <v>27</v>
      </c>
      <c r="BT466" s="2039">
        <v>19725</v>
      </c>
      <c r="BU466" s="2040">
        <v>43196</v>
      </c>
      <c r="BV466" s="2041">
        <v>100</v>
      </c>
      <c r="BW466" s="2039" t="s">
        <v>35</v>
      </c>
      <c r="BX466" s="2042">
        <v>275</v>
      </c>
      <c r="BY466" s="2043">
        <v>101795</v>
      </c>
      <c r="BZ466" s="2044">
        <v>43222</v>
      </c>
      <c r="CA466" s="2040">
        <v>43227</v>
      </c>
      <c r="CB466" s="2039">
        <v>10179</v>
      </c>
      <c r="CC466" s="2041">
        <v>100000</v>
      </c>
      <c r="CD466" s="2041">
        <f t="shared" si="129"/>
        <v>0</v>
      </c>
      <c r="CE466" s="2045">
        <f t="shared" si="130"/>
        <v>27500</v>
      </c>
      <c r="CF466" s="2042">
        <f t="shared" si="131"/>
        <v>1375</v>
      </c>
      <c r="CG466" s="2150"/>
      <c r="CI466" s="2467" t="s">
        <v>966</v>
      </c>
      <c r="CJ466" s="4040" t="s">
        <v>1137</v>
      </c>
      <c r="CK466" s="2752">
        <v>4</v>
      </c>
      <c r="CL466" s="2351">
        <v>98764</v>
      </c>
      <c r="CM466" s="2354">
        <v>43966</v>
      </c>
      <c r="CN466" s="3614">
        <v>100</v>
      </c>
      <c r="CO466" s="2351" t="s">
        <v>96</v>
      </c>
      <c r="CP466" s="2332">
        <v>10.02</v>
      </c>
      <c r="CQ466" s="2353">
        <v>43979</v>
      </c>
      <c r="CR466" s="2354">
        <v>43979</v>
      </c>
      <c r="CS466" s="3717"/>
      <c r="CT466" s="2332">
        <v>100</v>
      </c>
      <c r="CU466" s="2332">
        <f t="shared" si="136"/>
        <v>0</v>
      </c>
      <c r="CV466" s="2333">
        <f t="shared" si="137"/>
        <v>1002</v>
      </c>
      <c r="CW466" s="2332">
        <f t="shared" si="138"/>
        <v>30.06</v>
      </c>
      <c r="CX466" s="2282"/>
    </row>
    <row r="467" spans="51:102">
      <c r="AY467" s="2032" t="s">
        <v>3</v>
      </c>
      <c r="AZ467" s="3292" t="s">
        <v>4</v>
      </c>
      <c r="BA467" s="3890" t="s">
        <v>18</v>
      </c>
      <c r="BB467" s="3890" t="s">
        <v>19</v>
      </c>
      <c r="BC467" s="3890" t="s">
        <v>19</v>
      </c>
      <c r="BD467" s="3890" t="s">
        <v>20</v>
      </c>
      <c r="BE467" s="3890" t="s">
        <v>21</v>
      </c>
      <c r="BF467" s="3890" t="s">
        <v>22</v>
      </c>
      <c r="BG467" s="3890" t="s">
        <v>19</v>
      </c>
      <c r="BH467" s="3890" t="s">
        <v>23</v>
      </c>
      <c r="BI467" s="3890" t="s">
        <v>23</v>
      </c>
      <c r="BJ467" s="3890" t="s">
        <v>24</v>
      </c>
      <c r="BK467" s="3890" t="s">
        <v>20</v>
      </c>
      <c r="BL467" s="3890" t="s">
        <v>25</v>
      </c>
      <c r="BM467" s="3890" t="s">
        <v>0</v>
      </c>
      <c r="BN467" s="3890" t="s">
        <v>11</v>
      </c>
      <c r="BO467" s="3890" t="s">
        <v>26</v>
      </c>
      <c r="BP467" s="2024"/>
      <c r="BQ467" s="2837"/>
      <c r="BR467" s="2037" t="s">
        <v>699</v>
      </c>
      <c r="BS467" s="2038">
        <v>28</v>
      </c>
      <c r="BT467" s="2039">
        <v>20704</v>
      </c>
      <c r="BU467" s="2040">
        <v>43227</v>
      </c>
      <c r="BV467" s="2041">
        <v>6</v>
      </c>
      <c r="BW467" s="2039" t="s">
        <v>35</v>
      </c>
      <c r="BX467" s="2042">
        <v>183</v>
      </c>
      <c r="BY467" s="2039">
        <v>179680</v>
      </c>
      <c r="BZ467" s="2044">
        <v>43229</v>
      </c>
      <c r="CA467" s="2040">
        <v>43227</v>
      </c>
      <c r="CB467" s="2039">
        <v>10185</v>
      </c>
      <c r="CC467" s="2041">
        <v>6000</v>
      </c>
      <c r="CD467" s="2041">
        <f t="shared" si="129"/>
        <v>0</v>
      </c>
      <c r="CE467" s="2045">
        <f t="shared" si="130"/>
        <v>1098</v>
      </c>
      <c r="CF467" s="2042">
        <f t="shared" si="131"/>
        <v>54.900000000000006</v>
      </c>
      <c r="CG467" s="2150"/>
      <c r="CI467" s="2467" t="s">
        <v>966</v>
      </c>
      <c r="CJ467" s="4040" t="s">
        <v>1133</v>
      </c>
      <c r="CK467" s="2752">
        <v>4</v>
      </c>
      <c r="CL467" s="2351">
        <v>98764</v>
      </c>
      <c r="CM467" s="2354">
        <v>43966</v>
      </c>
      <c r="CN467" s="3614">
        <v>200</v>
      </c>
      <c r="CO467" s="2351" t="s">
        <v>96</v>
      </c>
      <c r="CP467" s="2332">
        <v>10.02</v>
      </c>
      <c r="CQ467" s="2353">
        <v>43979</v>
      </c>
      <c r="CR467" s="2354">
        <v>43979</v>
      </c>
      <c r="CS467" s="3717"/>
      <c r="CT467" s="2332">
        <v>200</v>
      </c>
      <c r="CU467" s="2332">
        <f t="shared" si="136"/>
        <v>0</v>
      </c>
      <c r="CV467" s="2333">
        <f t="shared" si="137"/>
        <v>2004</v>
      </c>
      <c r="CW467" s="2332">
        <f t="shared" si="138"/>
        <v>60.12</v>
      </c>
      <c r="CX467" s="2282"/>
    </row>
    <row r="468" spans="51:102" ht="15" thickBot="1">
      <c r="AY468" s="2094"/>
      <c r="AZ468" s="3892"/>
      <c r="BA468" s="3892"/>
      <c r="BB468" s="3893" t="s">
        <v>3</v>
      </c>
      <c r="BC468" s="3893" t="s">
        <v>18</v>
      </c>
      <c r="BD468" s="3893"/>
      <c r="BE468" s="3892"/>
      <c r="BF468" s="3893" t="s">
        <v>21</v>
      </c>
      <c r="BG468" s="3893" t="s">
        <v>3</v>
      </c>
      <c r="BH468" s="3893" t="s">
        <v>27</v>
      </c>
      <c r="BI468" s="3893" t="s">
        <v>28</v>
      </c>
      <c r="BJ468" s="3892"/>
      <c r="BK468" s="3892"/>
      <c r="BL468" s="3892"/>
      <c r="BM468" s="3892"/>
      <c r="BN468" s="3893" t="s">
        <v>30</v>
      </c>
      <c r="BO468" s="3890"/>
      <c r="BP468" s="2024"/>
      <c r="BQ468" s="2837"/>
      <c r="BR468" s="2037" t="s">
        <v>699</v>
      </c>
      <c r="BS468" s="2038">
        <v>29</v>
      </c>
      <c r="BT468" s="2039">
        <v>21045</v>
      </c>
      <c r="BU468" s="2040">
        <v>43228</v>
      </c>
      <c r="BV468" s="2041">
        <v>3</v>
      </c>
      <c r="BW468" s="2039" t="s">
        <v>35</v>
      </c>
      <c r="BX468" s="2042">
        <v>183</v>
      </c>
      <c r="BY468" s="2039">
        <v>179680</v>
      </c>
      <c r="BZ468" s="2044">
        <v>43229</v>
      </c>
      <c r="CA468" s="2040">
        <v>43227</v>
      </c>
      <c r="CB468" s="2039">
        <v>10183</v>
      </c>
      <c r="CC468" s="2041">
        <v>3000</v>
      </c>
      <c r="CD468" s="2041">
        <f t="shared" si="129"/>
        <v>0</v>
      </c>
      <c r="CE468" s="2045">
        <f t="shared" si="130"/>
        <v>549</v>
      </c>
      <c r="CF468" s="2042">
        <f t="shared" si="131"/>
        <v>27.450000000000003</v>
      </c>
      <c r="CG468" s="2150"/>
      <c r="CI468" s="2467"/>
      <c r="CJ468" s="2285"/>
      <c r="CK468" s="2438"/>
      <c r="CL468" s="2285"/>
      <c r="CM468" s="2287"/>
      <c r="CN468" s="2342"/>
      <c r="CO468" s="2285"/>
      <c r="CP468" s="2280"/>
      <c r="CQ468" s="2344"/>
      <c r="CR468" s="2287"/>
      <c r="CS468" s="2339"/>
      <c r="CT468" s="2280"/>
      <c r="CU468" s="2280"/>
      <c r="CV468" s="2281"/>
      <c r="CW468" s="2280"/>
      <c r="CX468" s="2282"/>
    </row>
    <row r="469" spans="51:102">
      <c r="AY469" s="2095" t="s">
        <v>589</v>
      </c>
      <c r="AZ469" s="2048" t="s">
        <v>698</v>
      </c>
      <c r="BA469" s="2750">
        <v>38</v>
      </c>
      <c r="BB469" s="2050" t="s">
        <v>101</v>
      </c>
      <c r="BC469" s="2051">
        <v>43549</v>
      </c>
      <c r="BD469" s="2050">
        <v>5</v>
      </c>
      <c r="BE469" s="2052" t="s">
        <v>35</v>
      </c>
      <c r="BF469" s="2053">
        <v>315</v>
      </c>
      <c r="BG469" s="2050"/>
      <c r="BH469" s="3573">
        <v>43556</v>
      </c>
      <c r="BI469" s="2051">
        <v>43573</v>
      </c>
      <c r="BJ469" s="2050">
        <v>3750</v>
      </c>
      <c r="BK469" s="2055">
        <v>5000</v>
      </c>
      <c r="BL469" s="2055">
        <f t="shared" ref="BL469:BL477" si="139">(BK469-BD469*1000)</f>
        <v>0</v>
      </c>
      <c r="BM469" s="2056">
        <f t="shared" ref="BM469:BM477" si="140">(BK469*BF469/1000)</f>
        <v>1575</v>
      </c>
      <c r="BN469" s="2058">
        <f t="shared" ref="BN469:BN482" si="141">(BM469*0.05)</f>
        <v>78.75</v>
      </c>
      <c r="BO469" s="2046" t="s">
        <v>8</v>
      </c>
      <c r="BP469" s="2024"/>
      <c r="BQ469" s="2837"/>
      <c r="BR469" s="2075" t="s">
        <v>436</v>
      </c>
      <c r="BS469" s="2038">
        <v>30</v>
      </c>
      <c r="BT469" s="2039">
        <v>20973</v>
      </c>
      <c r="BU469" s="2040">
        <v>43228</v>
      </c>
      <c r="BV469" s="2041">
        <v>100</v>
      </c>
      <c r="BW469" s="2039" t="s">
        <v>35</v>
      </c>
      <c r="BX469" s="2042">
        <v>275</v>
      </c>
      <c r="BY469" s="2043">
        <v>101795</v>
      </c>
      <c r="BZ469" s="2044">
        <v>43245</v>
      </c>
      <c r="CA469" s="2040">
        <v>43245</v>
      </c>
      <c r="CB469" s="2039">
        <v>10210</v>
      </c>
      <c r="CC469" s="2041">
        <v>100000</v>
      </c>
      <c r="CD469" s="2041">
        <f t="shared" ref="CD469:CD500" si="142">(CC469-BV469*1000)</f>
        <v>0</v>
      </c>
      <c r="CE469" s="2045">
        <f t="shared" ref="CE469:CE500" si="143">(CC469*BX469/1000)</f>
        <v>27500</v>
      </c>
      <c r="CF469" s="2042">
        <f t="shared" ref="CF469:CF500" si="144">(CE469*0.05)</f>
        <v>1375</v>
      </c>
      <c r="CG469" s="2150"/>
      <c r="CI469" s="2312"/>
      <c r="CJ469" s="2313"/>
      <c r="CK469" s="2313"/>
      <c r="CL469" s="2313"/>
      <c r="CM469" s="2313"/>
      <c r="CN469" s="2313"/>
      <c r="CO469" s="2313"/>
      <c r="CP469" s="2313"/>
      <c r="CQ469" s="2313"/>
      <c r="CR469" s="2313"/>
      <c r="CS469" s="2313"/>
      <c r="CT469" s="2313"/>
      <c r="CU469" s="2313"/>
      <c r="CV469" s="2313"/>
      <c r="CW469" s="2313"/>
      <c r="CX469" s="2282"/>
    </row>
    <row r="470" spans="51:102">
      <c r="AY470" s="2047" t="s">
        <v>430</v>
      </c>
      <c r="AZ470" s="2069" t="s">
        <v>698</v>
      </c>
      <c r="BA470" s="2076">
        <v>15</v>
      </c>
      <c r="BB470" s="2052" t="s">
        <v>101</v>
      </c>
      <c r="BC470" s="2057">
        <v>43549</v>
      </c>
      <c r="BD470" s="2055">
        <v>100</v>
      </c>
      <c r="BE470" s="2052" t="s">
        <v>35</v>
      </c>
      <c r="BF470" s="2058">
        <v>300</v>
      </c>
      <c r="BG470" s="2077"/>
      <c r="BH470" s="2078">
        <v>43556</v>
      </c>
      <c r="BI470" s="2057">
        <v>43573</v>
      </c>
      <c r="BJ470" s="2052">
        <v>3756</v>
      </c>
      <c r="BK470" s="2055">
        <v>100000</v>
      </c>
      <c r="BL470" s="2055">
        <f t="shared" si="139"/>
        <v>0</v>
      </c>
      <c r="BM470" s="2056">
        <f t="shared" si="140"/>
        <v>30000</v>
      </c>
      <c r="BN470" s="2058">
        <f t="shared" si="141"/>
        <v>1500</v>
      </c>
      <c r="BO470" s="2059" t="s">
        <v>8</v>
      </c>
      <c r="BP470" s="2024"/>
      <c r="BQ470" s="2837"/>
      <c r="BR470" s="2075" t="s">
        <v>436</v>
      </c>
      <c r="BS470" s="2038">
        <v>31</v>
      </c>
      <c r="BT470" s="2039">
        <v>21878</v>
      </c>
      <c r="BU470" s="2040">
        <v>43247</v>
      </c>
      <c r="BV470" s="2041">
        <v>100</v>
      </c>
      <c r="BW470" s="2039" t="s">
        <v>35</v>
      </c>
      <c r="BX470" s="2042">
        <v>275</v>
      </c>
      <c r="BY470" s="2043">
        <v>101795</v>
      </c>
      <c r="BZ470" s="2044">
        <v>43273</v>
      </c>
      <c r="CA470" s="2040">
        <v>43255</v>
      </c>
      <c r="CB470" s="2039">
        <v>10252</v>
      </c>
      <c r="CC470" s="2041">
        <v>100000</v>
      </c>
      <c r="CD470" s="2041">
        <f t="shared" si="142"/>
        <v>0</v>
      </c>
      <c r="CE470" s="2045">
        <f t="shared" si="143"/>
        <v>27500</v>
      </c>
      <c r="CF470" s="2042">
        <f t="shared" si="144"/>
        <v>1375</v>
      </c>
      <c r="CG470" s="2150"/>
      <c r="CI470" s="2312"/>
      <c r="CJ470" s="2313"/>
      <c r="CK470" s="2313"/>
      <c r="CL470" s="2313"/>
      <c r="CM470" s="2313"/>
      <c r="CN470" s="2313"/>
      <c r="CO470" s="2313"/>
      <c r="CP470" s="2313"/>
      <c r="CQ470" s="2313"/>
      <c r="CR470" s="2313"/>
      <c r="CS470" s="2313"/>
      <c r="CT470" s="2313"/>
      <c r="CU470" s="2313"/>
      <c r="CV470" s="2313"/>
      <c r="CW470" s="2313"/>
      <c r="CX470" s="2282"/>
    </row>
    <row r="471" spans="51:102">
      <c r="AY471" s="2047" t="s">
        <v>264</v>
      </c>
      <c r="AZ471" s="2994" t="s">
        <v>762</v>
      </c>
      <c r="BA471" s="2038">
        <v>8</v>
      </c>
      <c r="BB471" s="2039" t="s">
        <v>101</v>
      </c>
      <c r="BC471" s="2040">
        <v>43549</v>
      </c>
      <c r="BD471" s="2041">
        <v>30</v>
      </c>
      <c r="BE471" s="2039" t="s">
        <v>35</v>
      </c>
      <c r="BF471" s="2042">
        <v>290</v>
      </c>
      <c r="BG471" s="2043"/>
      <c r="BH471" s="2044">
        <v>43556</v>
      </c>
      <c r="BI471" s="2040">
        <v>43573</v>
      </c>
      <c r="BJ471" s="2039">
        <v>3749</v>
      </c>
      <c r="BK471" s="2041">
        <v>30000</v>
      </c>
      <c r="BL471" s="2041">
        <f t="shared" si="139"/>
        <v>0</v>
      </c>
      <c r="BM471" s="2045">
        <f t="shared" si="140"/>
        <v>8700</v>
      </c>
      <c r="BN471" s="2042">
        <f t="shared" si="141"/>
        <v>435</v>
      </c>
      <c r="BO471" s="2059" t="s">
        <v>8</v>
      </c>
      <c r="BP471" s="2024"/>
      <c r="BQ471" s="2837"/>
      <c r="BR471" s="2037" t="s">
        <v>699</v>
      </c>
      <c r="BS471" s="2038">
        <v>32</v>
      </c>
      <c r="BT471" s="2039">
        <v>22151</v>
      </c>
      <c r="BU471" s="2040">
        <v>43252</v>
      </c>
      <c r="BV471" s="2041">
        <v>12</v>
      </c>
      <c r="BW471" s="2039" t="s">
        <v>35</v>
      </c>
      <c r="BX471" s="2042">
        <v>183</v>
      </c>
      <c r="BY471" s="2039">
        <v>179680</v>
      </c>
      <c r="BZ471" s="2044">
        <v>43273</v>
      </c>
      <c r="CA471" s="2040">
        <v>43255</v>
      </c>
      <c r="CB471" s="2039">
        <v>10253</v>
      </c>
      <c r="CC471" s="2041">
        <v>12000</v>
      </c>
      <c r="CD471" s="2041">
        <f t="shared" si="142"/>
        <v>0</v>
      </c>
      <c r="CE471" s="2045">
        <f t="shared" si="143"/>
        <v>2196</v>
      </c>
      <c r="CF471" s="2042">
        <f t="shared" si="144"/>
        <v>109.80000000000001</v>
      </c>
      <c r="CG471" s="2150"/>
      <c r="CI471" s="2312"/>
      <c r="CJ471" s="2313"/>
      <c r="CK471" s="2313"/>
      <c r="CL471" s="2313"/>
      <c r="CM471" s="2313"/>
      <c r="CN471" s="2313"/>
      <c r="CO471" s="2313"/>
      <c r="CP471" s="2313"/>
      <c r="CQ471" s="2313"/>
      <c r="CR471" s="2313"/>
      <c r="CS471" s="2313"/>
      <c r="CT471" s="2313"/>
      <c r="CU471" s="2313"/>
      <c r="CV471" s="2313"/>
      <c r="CW471" s="2313"/>
      <c r="CX471" s="2282"/>
    </row>
    <row r="472" spans="51:102">
      <c r="AY472" s="2047" t="s">
        <v>493</v>
      </c>
      <c r="AZ472" s="2037" t="s">
        <v>495</v>
      </c>
      <c r="BA472" s="2071">
        <v>47</v>
      </c>
      <c r="BB472" s="2071">
        <v>25058</v>
      </c>
      <c r="BC472" s="2072">
        <v>43558</v>
      </c>
      <c r="BD472" s="2041">
        <v>29</v>
      </c>
      <c r="BE472" s="2039" t="s">
        <v>35</v>
      </c>
      <c r="BF472" s="2042">
        <v>462.9</v>
      </c>
      <c r="BG472" s="2039">
        <v>1010506</v>
      </c>
      <c r="BH472" s="2044">
        <v>43572</v>
      </c>
      <c r="BI472" s="2057">
        <v>43573</v>
      </c>
      <c r="BJ472" s="2039">
        <v>3751</v>
      </c>
      <c r="BK472" s="2041">
        <v>29000</v>
      </c>
      <c r="BL472" s="2041">
        <f t="shared" si="139"/>
        <v>0</v>
      </c>
      <c r="BM472" s="2045">
        <f t="shared" si="140"/>
        <v>13424.1</v>
      </c>
      <c r="BN472" s="2042">
        <f t="shared" si="141"/>
        <v>671.20500000000004</v>
      </c>
      <c r="BO472" s="2059" t="s">
        <v>8</v>
      </c>
      <c r="BP472" s="2024"/>
      <c r="BQ472" s="2943"/>
      <c r="BR472" s="2037" t="s">
        <v>699</v>
      </c>
      <c r="BS472" s="2038">
        <v>33</v>
      </c>
      <c r="BT472" s="2039">
        <v>23587</v>
      </c>
      <c r="BU472" s="2040">
        <v>43286</v>
      </c>
      <c r="BV472" s="2041">
        <v>7</v>
      </c>
      <c r="BW472" s="2039" t="s">
        <v>35</v>
      </c>
      <c r="BX472" s="2042">
        <v>183</v>
      </c>
      <c r="BY472" s="2039">
        <v>179680</v>
      </c>
      <c r="BZ472" s="2044">
        <v>43291</v>
      </c>
      <c r="CA472" s="2040">
        <f>(BZ472)</f>
        <v>43291</v>
      </c>
      <c r="CB472" s="2039">
        <v>10339</v>
      </c>
      <c r="CC472" s="2041">
        <v>7000</v>
      </c>
      <c r="CD472" s="2041">
        <f t="shared" si="142"/>
        <v>0</v>
      </c>
      <c r="CE472" s="2045">
        <f t="shared" si="143"/>
        <v>1281</v>
      </c>
      <c r="CF472" s="2042">
        <f t="shared" si="144"/>
        <v>64.05</v>
      </c>
      <c r="CG472" s="2150"/>
      <c r="CI472" s="2312"/>
      <c r="CJ472" s="2313"/>
      <c r="CK472" s="2313"/>
      <c r="CL472" s="2313"/>
      <c r="CM472" s="2313"/>
      <c r="CN472" s="2313"/>
      <c r="CO472" s="2313"/>
      <c r="CP472" s="2313"/>
      <c r="CQ472" s="2313"/>
      <c r="CR472" s="2313"/>
      <c r="CS472" s="2313"/>
      <c r="CT472" s="2313"/>
      <c r="CU472" s="2313"/>
      <c r="CV472" s="2313"/>
      <c r="CW472" s="2313"/>
      <c r="CX472" s="2282"/>
    </row>
    <row r="473" spans="51:102" ht="15" thickBot="1">
      <c r="AY473" s="2047" t="s">
        <v>493</v>
      </c>
      <c r="AZ473" s="2037" t="s">
        <v>436</v>
      </c>
      <c r="BA473" s="2076">
        <v>48</v>
      </c>
      <c r="BB473" s="2039">
        <v>25058</v>
      </c>
      <c r="BC473" s="2040">
        <v>43558</v>
      </c>
      <c r="BD473" s="2055">
        <v>45</v>
      </c>
      <c r="BE473" s="2052" t="s">
        <v>35</v>
      </c>
      <c r="BF473" s="2058">
        <v>300.3</v>
      </c>
      <c r="BG473" s="2052">
        <v>1010505</v>
      </c>
      <c r="BH473" s="2078">
        <v>43572</v>
      </c>
      <c r="BI473" s="2057">
        <v>43573</v>
      </c>
      <c r="BJ473" s="2052">
        <v>3751</v>
      </c>
      <c r="BK473" s="2055">
        <v>45000</v>
      </c>
      <c r="BL473" s="2041">
        <f t="shared" si="139"/>
        <v>0</v>
      </c>
      <c r="BM473" s="2056">
        <f t="shared" si="140"/>
        <v>13513.5</v>
      </c>
      <c r="BN473" s="2058">
        <f t="shared" si="141"/>
        <v>675.67500000000007</v>
      </c>
      <c r="BO473" s="2059" t="s">
        <v>8</v>
      </c>
      <c r="BP473" s="2024"/>
      <c r="BQ473" s="2837"/>
      <c r="BR473" s="2075" t="s">
        <v>436</v>
      </c>
      <c r="BS473" s="2038">
        <v>34</v>
      </c>
      <c r="BT473" s="2039">
        <v>23586</v>
      </c>
      <c r="BU473" s="2040">
        <v>43286</v>
      </c>
      <c r="BV473" s="2041">
        <v>110</v>
      </c>
      <c r="BW473" s="2039" t="s">
        <v>35</v>
      </c>
      <c r="BX473" s="2042">
        <v>275</v>
      </c>
      <c r="BY473" s="2043">
        <v>101795</v>
      </c>
      <c r="BZ473" s="2044">
        <v>43291</v>
      </c>
      <c r="CA473" s="2040">
        <f>(BZ473)</f>
        <v>43291</v>
      </c>
      <c r="CB473" s="2039">
        <v>10338</v>
      </c>
      <c r="CC473" s="2041">
        <v>110000</v>
      </c>
      <c r="CD473" s="2041">
        <f t="shared" si="142"/>
        <v>0</v>
      </c>
      <c r="CE473" s="2045">
        <f t="shared" si="143"/>
        <v>30250</v>
      </c>
      <c r="CF473" s="2042">
        <f t="shared" si="144"/>
        <v>1512.5</v>
      </c>
      <c r="CG473" s="2150"/>
      <c r="CI473" s="2314"/>
      <c r="CJ473" s="2315"/>
      <c r="CK473" s="2315"/>
      <c r="CL473" s="2315"/>
      <c r="CM473" s="2315"/>
      <c r="CN473" s="2315"/>
      <c r="CO473" s="2315"/>
      <c r="CP473" s="2315"/>
      <c r="CQ473" s="2315"/>
      <c r="CR473" s="2315"/>
      <c r="CS473" s="2315"/>
      <c r="CT473" s="2315"/>
      <c r="CU473" s="2315"/>
      <c r="CV473" s="2686">
        <f>SUM(CV456:CV472)</f>
        <v>66356.597399999999</v>
      </c>
      <c r="CW473" s="2686">
        <f>SUM(CW456:CW472)</f>
        <v>2438.2959079999996</v>
      </c>
      <c r="CX473" s="3056"/>
    </row>
    <row r="474" spans="51:102">
      <c r="AY474" s="2047" t="s">
        <v>823</v>
      </c>
      <c r="AZ474" s="2048" t="s">
        <v>808</v>
      </c>
      <c r="BA474" s="3067">
        <v>1</v>
      </c>
      <c r="BB474" s="3068" t="s">
        <v>796</v>
      </c>
      <c r="BC474" s="3069">
        <v>43560</v>
      </c>
      <c r="BD474" s="3068">
        <v>10</v>
      </c>
      <c r="BE474" s="3070" t="s">
        <v>35</v>
      </c>
      <c r="BF474" s="3071">
        <v>335</v>
      </c>
      <c r="BG474" s="3068" t="s">
        <v>78</v>
      </c>
      <c r="BH474" s="3596">
        <v>43572</v>
      </c>
      <c r="BI474" s="3073">
        <v>43573</v>
      </c>
      <c r="BJ474" s="3070">
        <v>3757</v>
      </c>
      <c r="BK474" s="3074">
        <v>10000</v>
      </c>
      <c r="BL474" s="3074">
        <f t="shared" si="139"/>
        <v>0</v>
      </c>
      <c r="BM474" s="3075">
        <f t="shared" si="140"/>
        <v>3350</v>
      </c>
      <c r="BN474" s="3071">
        <f t="shared" si="141"/>
        <v>167.5</v>
      </c>
      <c r="BO474" s="2059" t="s">
        <v>8</v>
      </c>
      <c r="BP474" s="2024"/>
      <c r="BQ474" s="2837"/>
      <c r="BR474" s="2075" t="s">
        <v>436</v>
      </c>
      <c r="BS474" s="2038">
        <v>35</v>
      </c>
      <c r="BT474" s="2039">
        <v>24549</v>
      </c>
      <c r="BU474" s="2040">
        <v>43308</v>
      </c>
      <c r="BV474" s="2041">
        <v>141</v>
      </c>
      <c r="BW474" s="2039" t="s">
        <v>35</v>
      </c>
      <c r="BX474" s="2042">
        <v>275</v>
      </c>
      <c r="BY474" s="2043">
        <v>101795</v>
      </c>
      <c r="BZ474" s="2044">
        <v>43318</v>
      </c>
      <c r="CA474" s="2040">
        <v>43319</v>
      </c>
      <c r="CB474" s="2039">
        <v>10423</v>
      </c>
      <c r="CC474" s="2041">
        <v>141000</v>
      </c>
      <c r="CD474" s="2041">
        <f t="shared" si="142"/>
        <v>0</v>
      </c>
      <c r="CE474" s="2045">
        <f t="shared" si="143"/>
        <v>38775</v>
      </c>
      <c r="CF474" s="2042">
        <f t="shared" si="144"/>
        <v>1938.75</v>
      </c>
      <c r="CG474" s="2150"/>
      <c r="CI474" s="2246"/>
      <c r="CJ474" s="2246"/>
      <c r="CK474" s="2246"/>
      <c r="CL474" s="2246"/>
      <c r="CM474" s="2246"/>
      <c r="CN474" s="2246"/>
      <c r="CO474" s="2246"/>
      <c r="CP474" s="2246"/>
      <c r="CQ474" s="2246"/>
      <c r="CR474" s="2246"/>
      <c r="CS474" s="2246"/>
      <c r="CT474" s="2246"/>
      <c r="CU474" s="2246"/>
      <c r="CV474" s="2246"/>
      <c r="CW474" s="2246"/>
      <c r="CX474" s="2246"/>
    </row>
    <row r="475" spans="51:102" ht="18.600000000000001" thickBot="1">
      <c r="AY475" s="2047" t="s">
        <v>471</v>
      </c>
      <c r="AZ475" s="2957" t="s">
        <v>436</v>
      </c>
      <c r="BA475" s="2071">
        <v>27</v>
      </c>
      <c r="BB475" s="3068" t="s">
        <v>796</v>
      </c>
      <c r="BC475" s="2040">
        <v>43563</v>
      </c>
      <c r="BD475" s="2041">
        <v>20</v>
      </c>
      <c r="BE475" s="2039" t="s">
        <v>35</v>
      </c>
      <c r="BF475" s="2042">
        <v>300.3</v>
      </c>
      <c r="BG475" s="2071"/>
      <c r="BH475" s="3509">
        <v>43567</v>
      </c>
      <c r="BI475" s="2072">
        <v>43563</v>
      </c>
      <c r="BJ475" s="2071">
        <v>11108</v>
      </c>
      <c r="BK475" s="2071">
        <v>20000</v>
      </c>
      <c r="BL475" s="2071">
        <f t="shared" si="139"/>
        <v>0</v>
      </c>
      <c r="BM475" s="2045">
        <f t="shared" si="140"/>
        <v>6006</v>
      </c>
      <c r="BN475" s="2045">
        <f t="shared" si="141"/>
        <v>300.3</v>
      </c>
      <c r="BO475" s="2059" t="s">
        <v>8</v>
      </c>
      <c r="BP475" s="2024"/>
      <c r="BQ475" s="2837"/>
      <c r="BR475" s="2037" t="s">
        <v>699</v>
      </c>
      <c r="BS475" s="2038">
        <v>36</v>
      </c>
      <c r="BT475" s="2039">
        <v>24550</v>
      </c>
      <c r="BU475" s="2040">
        <v>43308</v>
      </c>
      <c r="BV475" s="2041">
        <v>6</v>
      </c>
      <c r="BW475" s="2039" t="s">
        <v>35</v>
      </c>
      <c r="BX475" s="2042">
        <v>183</v>
      </c>
      <c r="BY475" s="2039">
        <v>179680</v>
      </c>
      <c r="BZ475" s="2044">
        <v>43318</v>
      </c>
      <c r="CA475" s="2040">
        <v>43319</v>
      </c>
      <c r="CB475" s="2039">
        <v>10424</v>
      </c>
      <c r="CC475" s="2041">
        <v>6000</v>
      </c>
      <c r="CD475" s="2041">
        <f t="shared" si="142"/>
        <v>0</v>
      </c>
      <c r="CE475" s="2045">
        <f t="shared" si="143"/>
        <v>1098</v>
      </c>
      <c r="CF475" s="2042">
        <f t="shared" si="144"/>
        <v>54.900000000000006</v>
      </c>
      <c r="CG475" s="2150"/>
      <c r="CI475" s="2250" t="s">
        <v>936</v>
      </c>
      <c r="CJ475" s="2246"/>
      <c r="CK475" s="2246"/>
      <c r="CL475" s="2246"/>
      <c r="CM475" s="2246"/>
      <c r="CN475" s="2246"/>
      <c r="CO475" s="2246"/>
      <c r="CP475" s="2246"/>
      <c r="CQ475" s="2246"/>
      <c r="CR475" s="2246"/>
      <c r="CS475" s="2246"/>
      <c r="CT475" s="2246"/>
      <c r="CU475" s="2246"/>
      <c r="CV475" s="2246"/>
      <c r="CW475" s="2246"/>
      <c r="CX475" s="3085"/>
    </row>
    <row r="476" spans="51:102">
      <c r="AY476" s="2047" t="s">
        <v>471</v>
      </c>
      <c r="AZ476" s="2957" t="s">
        <v>825</v>
      </c>
      <c r="BA476" s="2071">
        <v>28</v>
      </c>
      <c r="BB476" s="3068" t="s">
        <v>796</v>
      </c>
      <c r="BC476" s="2040">
        <v>43563</v>
      </c>
      <c r="BD476" s="2041">
        <v>3</v>
      </c>
      <c r="BE476" s="2039" t="s">
        <v>35</v>
      </c>
      <c r="BF476" s="2042">
        <v>378</v>
      </c>
      <c r="BG476" s="2072"/>
      <c r="BH476" s="3509">
        <v>43567</v>
      </c>
      <c r="BI476" s="2072">
        <v>43563</v>
      </c>
      <c r="BJ476" s="2071">
        <v>11108</v>
      </c>
      <c r="BK476" s="2071">
        <v>3000</v>
      </c>
      <c r="BL476" s="2071">
        <f t="shared" si="139"/>
        <v>0</v>
      </c>
      <c r="BM476" s="2045">
        <f t="shared" si="140"/>
        <v>1134</v>
      </c>
      <c r="BN476" s="2045">
        <f t="shared" si="141"/>
        <v>56.7</v>
      </c>
      <c r="BO476" s="3897" t="s">
        <v>8</v>
      </c>
      <c r="BP476" s="2024"/>
      <c r="BQ476" s="2837"/>
      <c r="BR476" s="2037" t="s">
        <v>699</v>
      </c>
      <c r="BS476" s="2038">
        <v>37</v>
      </c>
      <c r="BT476" s="2039">
        <v>25419</v>
      </c>
      <c r="BU476" s="2040">
        <v>43328</v>
      </c>
      <c r="BV476" s="2041">
        <v>9</v>
      </c>
      <c r="BW476" s="2039" t="s">
        <v>35</v>
      </c>
      <c r="BX476" s="2042">
        <v>183</v>
      </c>
      <c r="BY476" s="2039">
        <v>179680</v>
      </c>
      <c r="BZ476" s="2044">
        <v>43339</v>
      </c>
      <c r="CA476" s="2040">
        <v>43336</v>
      </c>
      <c r="CB476" s="2039">
        <v>10448</v>
      </c>
      <c r="CC476" s="2041">
        <v>9000</v>
      </c>
      <c r="CD476" s="2041">
        <f t="shared" si="142"/>
        <v>0</v>
      </c>
      <c r="CE476" s="2045">
        <f t="shared" si="143"/>
        <v>1647</v>
      </c>
      <c r="CF476" s="2042">
        <f t="shared" si="144"/>
        <v>82.350000000000009</v>
      </c>
      <c r="CG476" s="2150"/>
      <c r="CI476" s="2251"/>
      <c r="CJ476" s="2252"/>
      <c r="CK476" s="2252"/>
      <c r="CL476" s="2253" t="s">
        <v>14</v>
      </c>
      <c r="CM476" s="2253" t="s">
        <v>12</v>
      </c>
      <c r="CN476" s="2253"/>
      <c r="CO476" s="2252"/>
      <c r="CP476" s="2253" t="s">
        <v>15</v>
      </c>
      <c r="CQ476" s="2253" t="s">
        <v>12</v>
      </c>
      <c r="CR476" s="2253" t="s">
        <v>12</v>
      </c>
      <c r="CS476" s="2252"/>
      <c r="CT476" s="2252"/>
      <c r="CU476" s="2252"/>
      <c r="CV476" s="2252"/>
      <c r="CW476" s="2253" t="s">
        <v>17</v>
      </c>
      <c r="CX476" s="2253"/>
    </row>
    <row r="477" spans="51:102">
      <c r="AY477" s="2036" t="s">
        <v>792</v>
      </c>
      <c r="AZ477" s="2048" t="s">
        <v>794</v>
      </c>
      <c r="BA477" s="3067">
        <v>3</v>
      </c>
      <c r="BB477" s="3068" t="s">
        <v>36</v>
      </c>
      <c r="BC477" s="3069">
        <v>43566</v>
      </c>
      <c r="BD477" s="3068">
        <v>30</v>
      </c>
      <c r="BE477" s="3070" t="s">
        <v>35</v>
      </c>
      <c r="BF477" s="3071">
        <v>295</v>
      </c>
      <c r="BG477" s="3068"/>
      <c r="BH477" s="3596">
        <v>43572</v>
      </c>
      <c r="BI477" s="3073">
        <v>43573</v>
      </c>
      <c r="BJ477" s="3070">
        <v>3752</v>
      </c>
      <c r="BK477" s="3074">
        <v>30000</v>
      </c>
      <c r="BL477" s="2055">
        <f t="shared" si="139"/>
        <v>0</v>
      </c>
      <c r="BM477" s="2056">
        <f t="shared" si="140"/>
        <v>8850</v>
      </c>
      <c r="BN477" s="2058">
        <f t="shared" si="141"/>
        <v>442.5</v>
      </c>
      <c r="BO477" s="3897" t="s">
        <v>8</v>
      </c>
      <c r="BP477" s="2024"/>
      <c r="BQ477" s="2837"/>
      <c r="BR477" s="2075" t="s">
        <v>436</v>
      </c>
      <c r="BS477" s="2038">
        <v>38</v>
      </c>
      <c r="BT477" s="2039">
        <v>25418</v>
      </c>
      <c r="BU477" s="2040">
        <v>43328</v>
      </c>
      <c r="BV477" s="2041">
        <v>100</v>
      </c>
      <c r="BW477" s="2039" t="s">
        <v>35</v>
      </c>
      <c r="BX477" s="2042">
        <v>275</v>
      </c>
      <c r="BY477" s="2043">
        <v>101795</v>
      </c>
      <c r="BZ477" s="2044">
        <v>43339</v>
      </c>
      <c r="CA477" s="2040">
        <v>43336</v>
      </c>
      <c r="CB477" s="2039">
        <v>10446</v>
      </c>
      <c r="CC477" s="2041">
        <v>100000</v>
      </c>
      <c r="CD477" s="2041">
        <f t="shared" si="142"/>
        <v>0</v>
      </c>
      <c r="CE477" s="2045">
        <f t="shared" si="143"/>
        <v>27500</v>
      </c>
      <c r="CF477" s="2042">
        <f t="shared" si="144"/>
        <v>1375</v>
      </c>
      <c r="CG477" s="2150"/>
      <c r="CI477" s="2255" t="s">
        <v>3</v>
      </c>
      <c r="CJ477" s="2256" t="s">
        <v>4</v>
      </c>
      <c r="CK477" s="3947" t="s">
        <v>967</v>
      </c>
      <c r="CL477" s="2257" t="s">
        <v>19</v>
      </c>
      <c r="CM477" s="2257" t="s">
        <v>19</v>
      </c>
      <c r="CN477" s="2257" t="s">
        <v>20</v>
      </c>
      <c r="CO477" s="2257" t="s">
        <v>21</v>
      </c>
      <c r="CP477" s="2257" t="s">
        <v>22</v>
      </c>
      <c r="CQ477" s="2257" t="s">
        <v>23</v>
      </c>
      <c r="CR477" s="2257" t="s">
        <v>23</v>
      </c>
      <c r="CS477" s="2257" t="s">
        <v>24</v>
      </c>
      <c r="CT477" s="2257" t="s">
        <v>20</v>
      </c>
      <c r="CU477" s="2257" t="s">
        <v>25</v>
      </c>
      <c r="CV477" s="2257" t="s">
        <v>0</v>
      </c>
      <c r="CW477" s="2257" t="s">
        <v>11</v>
      </c>
      <c r="CX477" s="2257" t="s">
        <v>26</v>
      </c>
    </row>
    <row r="478" spans="51:102" ht="15" thickBot="1">
      <c r="AY478" s="2047" t="s">
        <v>128</v>
      </c>
      <c r="AZ478" s="2075" t="s">
        <v>82</v>
      </c>
      <c r="BA478" s="2076">
        <v>1</v>
      </c>
      <c r="BB478" s="2052" t="s">
        <v>796</v>
      </c>
      <c r="BC478" s="2057">
        <v>43567</v>
      </c>
      <c r="BD478" s="2055">
        <v>6</v>
      </c>
      <c r="BE478" s="2052" t="s">
        <v>35</v>
      </c>
      <c r="BF478" s="2058">
        <v>430</v>
      </c>
      <c r="BG478" s="2077"/>
      <c r="BH478" s="2078">
        <v>43572</v>
      </c>
      <c r="BI478" s="2057">
        <v>43573</v>
      </c>
      <c r="BJ478" s="2052">
        <v>11150</v>
      </c>
      <c r="BK478" s="4036" t="s">
        <v>830</v>
      </c>
      <c r="BL478" s="3315">
        <f>(BK478-BD478*1000)</f>
        <v>0</v>
      </c>
      <c r="BM478" s="2056">
        <f>(BK478*BF478/1000)</f>
        <v>2580</v>
      </c>
      <c r="BN478" s="2058">
        <f t="shared" si="141"/>
        <v>129</v>
      </c>
      <c r="BO478" s="3897" t="s">
        <v>8</v>
      </c>
      <c r="BP478" s="2024"/>
      <c r="BQ478" s="2837"/>
      <c r="BR478" s="2037" t="s">
        <v>740</v>
      </c>
      <c r="BS478" s="2038">
        <v>39</v>
      </c>
      <c r="BT478" s="2039">
        <v>25580</v>
      </c>
      <c r="BU478" s="2040">
        <v>43333</v>
      </c>
      <c r="BV478" s="2041">
        <v>6</v>
      </c>
      <c r="BW478" s="2039" t="s">
        <v>35</v>
      </c>
      <c r="BX478" s="2042">
        <v>160</v>
      </c>
      <c r="BY478" s="2039">
        <v>189855</v>
      </c>
      <c r="BZ478" s="2044">
        <v>43339</v>
      </c>
      <c r="CA478" s="2040">
        <v>43336</v>
      </c>
      <c r="CB478" s="2039">
        <v>10447</v>
      </c>
      <c r="CC478" s="2041">
        <v>6000</v>
      </c>
      <c r="CD478" s="2041">
        <f t="shared" si="142"/>
        <v>0</v>
      </c>
      <c r="CE478" s="2045">
        <f t="shared" si="143"/>
        <v>960</v>
      </c>
      <c r="CF478" s="2042">
        <f t="shared" si="144"/>
        <v>48</v>
      </c>
      <c r="CG478" s="2150"/>
      <c r="CI478" s="2258"/>
      <c r="CJ478" s="2259"/>
      <c r="CK478" s="2259"/>
      <c r="CL478" s="2260" t="s">
        <v>3</v>
      </c>
      <c r="CM478" s="2260" t="s">
        <v>18</v>
      </c>
      <c r="CN478" s="2260"/>
      <c r="CO478" s="2259"/>
      <c r="CP478" s="2260" t="s">
        <v>21</v>
      </c>
      <c r="CQ478" s="2260" t="s">
        <v>27</v>
      </c>
      <c r="CR478" s="2260" t="s">
        <v>28</v>
      </c>
      <c r="CS478" s="2259"/>
      <c r="CT478" s="2259"/>
      <c r="CU478" s="2259"/>
      <c r="CV478" s="2259"/>
      <c r="CW478" s="2260" t="s">
        <v>30</v>
      </c>
      <c r="CX478" s="2257"/>
    </row>
    <row r="479" spans="51:102">
      <c r="AY479" s="2047" t="s">
        <v>629</v>
      </c>
      <c r="AZ479" s="2037" t="s">
        <v>740</v>
      </c>
      <c r="BA479" s="2691">
        <v>63</v>
      </c>
      <c r="BB479" s="2691">
        <v>35528</v>
      </c>
      <c r="BC479" s="3310">
        <v>43567</v>
      </c>
      <c r="BD479" s="2071">
        <v>6</v>
      </c>
      <c r="BE479" s="2039" t="s">
        <v>35</v>
      </c>
      <c r="BF479" s="3311">
        <v>234</v>
      </c>
      <c r="BG479" s="2691"/>
      <c r="BH479" s="3509">
        <v>43572</v>
      </c>
      <c r="BI479" s="3310">
        <v>43573</v>
      </c>
      <c r="BJ479" s="2691">
        <v>3753</v>
      </c>
      <c r="BK479" s="3313">
        <v>6000</v>
      </c>
      <c r="BL479" s="2691">
        <f>(BK479-BD479*1000)</f>
        <v>0</v>
      </c>
      <c r="BM479" s="2045">
        <f>(BK479*BF479/1000)</f>
        <v>1404</v>
      </c>
      <c r="BN479" s="2042">
        <f t="shared" si="141"/>
        <v>70.2</v>
      </c>
      <c r="BO479" s="2059" t="s">
        <v>8</v>
      </c>
      <c r="BP479" s="2024"/>
      <c r="BQ479" s="2837"/>
      <c r="BR479" s="2037" t="s">
        <v>699</v>
      </c>
      <c r="BS479" s="2038">
        <v>40</v>
      </c>
      <c r="BT479" s="2039">
        <v>25916</v>
      </c>
      <c r="BU479" s="2040">
        <v>43328</v>
      </c>
      <c r="BV479" s="2041">
        <v>12</v>
      </c>
      <c r="BW479" s="2039" t="s">
        <v>35</v>
      </c>
      <c r="BX479" s="2042">
        <v>183</v>
      </c>
      <c r="BY479" s="2039">
        <v>179680</v>
      </c>
      <c r="BZ479" s="2044">
        <v>43357</v>
      </c>
      <c r="CA479" s="2040">
        <v>43354</v>
      </c>
      <c r="CB479" s="2039">
        <v>10469</v>
      </c>
      <c r="CC479" s="2041">
        <v>12000</v>
      </c>
      <c r="CD479" s="2041">
        <f t="shared" si="142"/>
        <v>0</v>
      </c>
      <c r="CE479" s="2045">
        <f t="shared" si="143"/>
        <v>2196</v>
      </c>
      <c r="CF479" s="2042">
        <f t="shared" si="144"/>
        <v>109.80000000000001</v>
      </c>
      <c r="CG479" s="2150"/>
      <c r="CI479" s="2770" t="s">
        <v>726</v>
      </c>
      <c r="CJ479" s="2762" t="s">
        <v>727</v>
      </c>
      <c r="CK479" s="2752">
        <v>22</v>
      </c>
      <c r="CL479" s="2351">
        <v>92732</v>
      </c>
      <c r="CM479" s="2354">
        <v>43928</v>
      </c>
      <c r="CN479" s="3614">
        <v>1500</v>
      </c>
      <c r="CO479" s="2351" t="s">
        <v>96</v>
      </c>
      <c r="CP479" s="2332">
        <v>10.93</v>
      </c>
      <c r="CQ479" s="2353">
        <v>44004</v>
      </c>
      <c r="CR479" s="2354">
        <v>44004</v>
      </c>
      <c r="CS479" s="2355"/>
      <c r="CT479" s="2332">
        <v>1500</v>
      </c>
      <c r="CU479" s="2290">
        <f>(CT479-CN479)</f>
        <v>0</v>
      </c>
      <c r="CV479" s="2296">
        <f>(CT479*CP479)</f>
        <v>16395</v>
      </c>
      <c r="CW479" s="2332">
        <f>(CV479*0.05)</f>
        <v>819.75</v>
      </c>
      <c r="CX479" s="2273"/>
    </row>
    <row r="480" spans="51:102">
      <c r="AY480" s="2047" t="s">
        <v>629</v>
      </c>
      <c r="AZ480" s="2075" t="s">
        <v>436</v>
      </c>
      <c r="BA480" s="2691">
        <v>64</v>
      </c>
      <c r="BB480" s="2691">
        <v>35527</v>
      </c>
      <c r="BC480" s="3310">
        <v>43567</v>
      </c>
      <c r="BD480" s="2071">
        <v>85</v>
      </c>
      <c r="BE480" s="2039" t="s">
        <v>35</v>
      </c>
      <c r="BF480" s="3311">
        <v>297</v>
      </c>
      <c r="BG480" s="2691"/>
      <c r="BH480" s="3509">
        <v>43572</v>
      </c>
      <c r="BI480" s="3310">
        <v>43573</v>
      </c>
      <c r="BJ480" s="2691">
        <v>3755</v>
      </c>
      <c r="BK480" s="3313">
        <v>85000</v>
      </c>
      <c r="BL480" s="2691">
        <f>(BK480-BD480*1000)</f>
        <v>0</v>
      </c>
      <c r="BM480" s="2045">
        <f>(BK480*BF480/1000)</f>
        <v>25245</v>
      </c>
      <c r="BN480" s="2042">
        <f t="shared" si="141"/>
        <v>1262.25</v>
      </c>
      <c r="BO480" s="2059" t="s">
        <v>8</v>
      </c>
      <c r="BP480" s="2024"/>
      <c r="BQ480" s="2837"/>
      <c r="BR480" s="2075" t="s">
        <v>436</v>
      </c>
      <c r="BS480" s="2038">
        <v>41</v>
      </c>
      <c r="BT480" s="2039">
        <v>25916</v>
      </c>
      <c r="BU480" s="2040">
        <v>43328</v>
      </c>
      <c r="BV480" s="2041">
        <v>108</v>
      </c>
      <c r="BW480" s="2039" t="s">
        <v>35</v>
      </c>
      <c r="BX480" s="2042">
        <v>275</v>
      </c>
      <c r="BY480" s="2043">
        <v>101795</v>
      </c>
      <c r="BZ480" s="2044">
        <v>43357</v>
      </c>
      <c r="CA480" s="2040">
        <v>43354</v>
      </c>
      <c r="CB480" s="2039">
        <v>10469</v>
      </c>
      <c r="CC480" s="2041">
        <v>108000</v>
      </c>
      <c r="CD480" s="2041">
        <f t="shared" si="142"/>
        <v>0</v>
      </c>
      <c r="CE480" s="2045">
        <f t="shared" si="143"/>
        <v>29700</v>
      </c>
      <c r="CF480" s="2042">
        <f t="shared" si="144"/>
        <v>1485</v>
      </c>
      <c r="CG480" s="2150"/>
      <c r="CI480" s="2288"/>
      <c r="CJ480" s="2327"/>
      <c r="CK480" s="2290"/>
      <c r="CL480" s="2290"/>
      <c r="CM480" s="2297"/>
      <c r="CN480" s="2328"/>
      <c r="CO480" s="2328"/>
      <c r="CP480" s="2384"/>
      <c r="CQ480" s="2295"/>
      <c r="CR480" s="2297"/>
      <c r="CS480" s="2290"/>
      <c r="CT480" s="2330"/>
      <c r="CU480" s="2332"/>
      <c r="CV480" s="2333"/>
      <c r="CW480" s="2332"/>
      <c r="CX480" s="2689"/>
    </row>
    <row r="481" spans="51:102">
      <c r="AY481" s="2047" t="s">
        <v>629</v>
      </c>
      <c r="AZ481" s="2037" t="s">
        <v>699</v>
      </c>
      <c r="BA481" s="2691">
        <v>66</v>
      </c>
      <c r="BB481" s="2691">
        <v>35526</v>
      </c>
      <c r="BC481" s="3310">
        <v>43567</v>
      </c>
      <c r="BD481" s="2071">
        <v>15</v>
      </c>
      <c r="BE481" s="2039" t="s">
        <v>35</v>
      </c>
      <c r="BF481" s="3311">
        <v>254</v>
      </c>
      <c r="BG481" s="2691"/>
      <c r="BH481" s="3509">
        <v>43572</v>
      </c>
      <c r="BI481" s="3310">
        <v>43573</v>
      </c>
      <c r="BJ481" s="2691">
        <v>3754</v>
      </c>
      <c r="BK481" s="3313">
        <v>15000</v>
      </c>
      <c r="BL481" s="2691">
        <f>(BK481-BD481*1000)</f>
        <v>0</v>
      </c>
      <c r="BM481" s="2045">
        <f>(BK481*BF481/1000)</f>
        <v>3810</v>
      </c>
      <c r="BN481" s="2042">
        <f t="shared" si="141"/>
        <v>190.5</v>
      </c>
      <c r="BO481" s="2059" t="s">
        <v>8</v>
      </c>
      <c r="BP481" s="2024"/>
      <c r="BQ481" s="2837"/>
      <c r="BR481" s="2037" t="s">
        <v>699</v>
      </c>
      <c r="BS481" s="2038">
        <v>42</v>
      </c>
      <c r="BT481" s="2039">
        <v>25951</v>
      </c>
      <c r="BU481" s="2040">
        <v>43328</v>
      </c>
      <c r="BV481" s="2041">
        <v>2</v>
      </c>
      <c r="BW481" s="2039" t="s">
        <v>35</v>
      </c>
      <c r="BX481" s="2042">
        <v>183</v>
      </c>
      <c r="BY481" s="2039">
        <v>179680</v>
      </c>
      <c r="BZ481" s="2044">
        <v>43357</v>
      </c>
      <c r="CA481" s="2040">
        <v>43354</v>
      </c>
      <c r="CB481" s="2039">
        <v>10470</v>
      </c>
      <c r="CC481" s="2041">
        <v>2000</v>
      </c>
      <c r="CD481" s="2041">
        <f t="shared" si="142"/>
        <v>0</v>
      </c>
      <c r="CE481" s="2045">
        <f t="shared" si="143"/>
        <v>366</v>
      </c>
      <c r="CF481" s="2042">
        <f t="shared" si="144"/>
        <v>18.3</v>
      </c>
      <c r="CG481" s="2150"/>
      <c r="CI481" s="2770"/>
      <c r="CJ481" s="2291"/>
      <c r="CK481" s="2752"/>
      <c r="CL481" s="2351"/>
      <c r="CM481" s="2354"/>
      <c r="CN481" s="3076"/>
      <c r="CO481" s="2351"/>
      <c r="CP481" s="2332"/>
      <c r="CQ481" s="2353"/>
      <c r="CR481" s="2354"/>
      <c r="CS481" s="2355"/>
      <c r="CT481" s="2332"/>
      <c r="CU481" s="2332"/>
      <c r="CV481" s="2333"/>
      <c r="CW481" s="2332"/>
      <c r="CX481" s="2689"/>
    </row>
    <row r="482" spans="51:102">
      <c r="AY482" s="2047" t="s">
        <v>786</v>
      </c>
      <c r="AZ482" s="2048" t="s">
        <v>785</v>
      </c>
      <c r="BA482" s="3326">
        <v>2</v>
      </c>
      <c r="BB482" s="3327" t="s">
        <v>101</v>
      </c>
      <c r="BC482" s="3328">
        <v>43578</v>
      </c>
      <c r="BD482" s="3327">
        <v>10</v>
      </c>
      <c r="BE482" s="3329" t="s">
        <v>35</v>
      </c>
      <c r="BF482" s="3330">
        <v>230</v>
      </c>
      <c r="BG482" s="3327" t="s">
        <v>78</v>
      </c>
      <c r="BH482" s="3599">
        <v>43581</v>
      </c>
      <c r="BI482" s="3331">
        <v>43578</v>
      </c>
      <c r="BJ482" s="3329">
        <v>11156</v>
      </c>
      <c r="BK482" s="3332">
        <v>10000</v>
      </c>
      <c r="BL482" s="3332">
        <f>(BK482-BD482*1000)</f>
        <v>0</v>
      </c>
      <c r="BM482" s="3333">
        <f>(BK482*BF482/1000)</f>
        <v>2300</v>
      </c>
      <c r="BN482" s="3330">
        <f t="shared" si="141"/>
        <v>115</v>
      </c>
      <c r="BO482" s="2059" t="s">
        <v>8</v>
      </c>
      <c r="BP482" s="2024"/>
      <c r="BQ482" s="2837"/>
      <c r="BR482" s="2075" t="s">
        <v>436</v>
      </c>
      <c r="BS482" s="2038">
        <v>43</v>
      </c>
      <c r="BT482" s="2039">
        <v>25951</v>
      </c>
      <c r="BU482" s="2040">
        <v>43328</v>
      </c>
      <c r="BV482" s="2041">
        <v>36</v>
      </c>
      <c r="BW482" s="2039" t="s">
        <v>35</v>
      </c>
      <c r="BX482" s="2042">
        <v>275</v>
      </c>
      <c r="BY482" s="2043">
        <v>101795</v>
      </c>
      <c r="BZ482" s="2044">
        <v>43357</v>
      </c>
      <c r="CA482" s="2040">
        <v>43354</v>
      </c>
      <c r="CB482" s="2039">
        <v>10470</v>
      </c>
      <c r="CC482" s="2041">
        <v>36000</v>
      </c>
      <c r="CD482" s="2041">
        <f t="shared" si="142"/>
        <v>0</v>
      </c>
      <c r="CE482" s="2045">
        <f t="shared" si="143"/>
        <v>9900</v>
      </c>
      <c r="CF482" s="2042">
        <f t="shared" si="144"/>
        <v>495</v>
      </c>
      <c r="CG482" s="2150"/>
      <c r="CI482" s="2288"/>
      <c r="CJ482" s="2289"/>
      <c r="CK482" s="2290"/>
      <c r="CL482" s="2291"/>
      <c r="CM482" s="2292"/>
      <c r="CN482" s="2293"/>
      <c r="CO482" s="2291"/>
      <c r="CP482" s="2294"/>
      <c r="CQ482" s="2295"/>
      <c r="CR482" s="2292"/>
      <c r="CS482" s="2290"/>
      <c r="CT482" s="2294"/>
      <c r="CU482" s="2294"/>
      <c r="CV482" s="2296"/>
      <c r="CW482" s="2294"/>
      <c r="CX482" s="2689"/>
    </row>
    <row r="483" spans="51:102">
      <c r="AY483" s="2149"/>
      <c r="AZ483" s="2091"/>
      <c r="BA483" s="2091"/>
      <c r="BB483" s="2091"/>
      <c r="BC483" s="2091"/>
      <c r="BD483" s="2091"/>
      <c r="BE483" s="2091"/>
      <c r="BF483" s="2091"/>
      <c r="BG483" s="2091"/>
      <c r="BH483" s="2873"/>
      <c r="BI483" s="2091"/>
      <c r="BJ483" s="2091"/>
      <c r="BK483" s="2091"/>
      <c r="BL483" s="2091"/>
      <c r="BM483" s="2091"/>
      <c r="BN483" s="2092"/>
      <c r="BO483" s="3278"/>
      <c r="BP483" s="2024"/>
      <c r="BQ483" s="2837"/>
      <c r="BR483" s="2075" t="s">
        <v>436</v>
      </c>
      <c r="BS483" s="2038">
        <v>44</v>
      </c>
      <c r="BT483" s="2039">
        <v>27139</v>
      </c>
      <c r="BU483" s="2040">
        <v>43368</v>
      </c>
      <c r="BV483" s="2041">
        <v>156</v>
      </c>
      <c r="BW483" s="2039" t="s">
        <v>35</v>
      </c>
      <c r="BX483" s="2042">
        <v>275</v>
      </c>
      <c r="BY483" s="2043">
        <v>101795</v>
      </c>
      <c r="BZ483" s="2044">
        <v>43374</v>
      </c>
      <c r="CA483" s="2040">
        <v>43375</v>
      </c>
      <c r="CB483" s="2039">
        <v>10515</v>
      </c>
      <c r="CC483" s="2041">
        <v>140000</v>
      </c>
      <c r="CD483" s="2041">
        <f t="shared" si="142"/>
        <v>-16000</v>
      </c>
      <c r="CE483" s="2045">
        <f t="shared" si="143"/>
        <v>38500</v>
      </c>
      <c r="CF483" s="2042">
        <f t="shared" si="144"/>
        <v>1925</v>
      </c>
      <c r="CG483" s="2150"/>
      <c r="CI483" s="2298"/>
      <c r="CJ483" s="2299"/>
      <c r="CK483" s="2300"/>
      <c r="CL483" s="2300"/>
      <c r="CM483" s="2301"/>
      <c r="CN483" s="2300"/>
      <c r="CO483" s="2300"/>
      <c r="CP483" s="2302"/>
      <c r="CQ483" s="2303"/>
      <c r="CR483" s="2301"/>
      <c r="CS483" s="2300"/>
      <c r="CT483" s="2302"/>
      <c r="CU483" s="2304"/>
      <c r="CV483" s="2305"/>
      <c r="CW483" s="2304"/>
      <c r="CX483" s="3055"/>
    </row>
    <row r="484" spans="51:102" ht="15" thickBot="1">
      <c r="AY484" s="2082"/>
      <c r="AZ484" s="2085"/>
      <c r="BA484" s="2085"/>
      <c r="BB484" s="2085"/>
      <c r="BC484" s="2085"/>
      <c r="BD484" s="2085"/>
      <c r="BE484" s="2085"/>
      <c r="BF484" s="2085"/>
      <c r="BG484" s="2085"/>
      <c r="BH484" s="2089"/>
      <c r="BI484" s="2085"/>
      <c r="BJ484" s="2086"/>
      <c r="BK484" s="2087"/>
      <c r="BL484" s="2085"/>
      <c r="BM484" s="4024">
        <f>SUM(BM469:BM482)</f>
        <v>121891.6</v>
      </c>
      <c r="BN484" s="2088">
        <f>SUM(BN469:BN482)</f>
        <v>6094.58</v>
      </c>
      <c r="BO484" s="2090"/>
      <c r="BP484" s="2024"/>
      <c r="BQ484" s="2837"/>
      <c r="BR484" s="2075" t="s">
        <v>436</v>
      </c>
      <c r="BS484" s="2038">
        <v>44</v>
      </c>
      <c r="BT484" s="2039">
        <v>27139</v>
      </c>
      <c r="BU484" s="2040">
        <v>43368</v>
      </c>
      <c r="BV484" s="2041">
        <v>16</v>
      </c>
      <c r="BW484" s="2039" t="s">
        <v>35</v>
      </c>
      <c r="BX484" s="2042">
        <v>275</v>
      </c>
      <c r="BY484" s="2043">
        <v>101795</v>
      </c>
      <c r="BZ484" s="2044">
        <v>43374</v>
      </c>
      <c r="CA484" s="2040">
        <v>43389</v>
      </c>
      <c r="CB484" s="2039">
        <v>10540</v>
      </c>
      <c r="CC484" s="2041">
        <v>16000</v>
      </c>
      <c r="CD484" s="2041">
        <f t="shared" si="142"/>
        <v>0</v>
      </c>
      <c r="CE484" s="2045">
        <f t="shared" si="143"/>
        <v>4400</v>
      </c>
      <c r="CF484" s="2042">
        <f t="shared" si="144"/>
        <v>220</v>
      </c>
      <c r="CG484" s="2150"/>
      <c r="CI484" s="2307"/>
      <c r="CJ484" s="2291"/>
      <c r="CK484" s="2308"/>
      <c r="CL484" s="2291"/>
      <c r="CM484" s="2292"/>
      <c r="CN484" s="2309"/>
      <c r="CO484" s="2291"/>
      <c r="CP484" s="2294"/>
      <c r="CQ484" s="2311"/>
      <c r="CR484" s="2292"/>
      <c r="CS484" s="2291"/>
      <c r="CT484" s="2294"/>
      <c r="CU484" s="2294"/>
      <c r="CV484" s="2296"/>
      <c r="CW484" s="2294"/>
      <c r="CX484" s="2689"/>
    </row>
    <row r="485" spans="51:102">
      <c r="AY485" s="2643"/>
      <c r="AZ485" s="2643"/>
      <c r="BA485" s="2643"/>
      <c r="BB485" s="2643"/>
      <c r="BC485" s="2643"/>
      <c r="BD485" s="2643"/>
      <c r="BE485" s="2643"/>
      <c r="BF485" s="2643"/>
      <c r="BG485" s="2643"/>
      <c r="BH485" s="2643"/>
      <c r="BI485" s="2643"/>
      <c r="BJ485" s="2643"/>
      <c r="BK485" s="2643"/>
      <c r="BL485" s="2643"/>
      <c r="BM485" s="2643"/>
      <c r="BN485" s="2643"/>
      <c r="BO485" s="2643"/>
      <c r="BP485" s="2024"/>
      <c r="BQ485" s="2837"/>
      <c r="BR485" s="2037" t="s">
        <v>699</v>
      </c>
      <c r="BS485" s="2038">
        <v>45</v>
      </c>
      <c r="BT485" s="2039">
        <v>27139</v>
      </c>
      <c r="BU485" s="2040">
        <v>43368</v>
      </c>
      <c r="BV485" s="2041">
        <v>15</v>
      </c>
      <c r="BW485" s="2039" t="s">
        <v>35</v>
      </c>
      <c r="BX485" s="2042">
        <v>183</v>
      </c>
      <c r="BY485" s="2039">
        <v>179680</v>
      </c>
      <c r="BZ485" s="2044">
        <v>43374</v>
      </c>
      <c r="CA485" s="2040">
        <v>43375</v>
      </c>
      <c r="CB485" s="2039">
        <v>10515</v>
      </c>
      <c r="CC485" s="2041">
        <v>15000</v>
      </c>
      <c r="CD485" s="2041">
        <f t="shared" si="142"/>
        <v>0</v>
      </c>
      <c r="CE485" s="2045">
        <f t="shared" si="143"/>
        <v>2745</v>
      </c>
      <c r="CF485" s="2042">
        <f t="shared" si="144"/>
        <v>137.25</v>
      </c>
      <c r="CG485" s="2150"/>
      <c r="CI485" s="2312"/>
      <c r="CJ485" s="2313"/>
      <c r="CK485" s="2313"/>
      <c r="CL485" s="2313"/>
      <c r="CM485" s="2313"/>
      <c r="CN485" s="2313"/>
      <c r="CO485" s="2313"/>
      <c r="CP485" s="2313"/>
      <c r="CQ485" s="2313"/>
      <c r="CR485" s="2313"/>
      <c r="CS485" s="2313"/>
      <c r="CT485" s="2313"/>
      <c r="CU485" s="2313"/>
      <c r="CV485" s="2313"/>
      <c r="CW485" s="2313"/>
      <c r="CX485" s="2689"/>
    </row>
    <row r="486" spans="51:102" ht="18.600000000000001" thickBot="1">
      <c r="AY486" s="2028" t="s">
        <v>755</v>
      </c>
      <c r="AZ486" s="2024"/>
      <c r="BA486" s="2024"/>
      <c r="BB486" s="2024"/>
      <c r="BC486" s="2024"/>
      <c r="BD486" s="2024"/>
      <c r="BE486" s="2024"/>
      <c r="BF486" s="2024"/>
      <c r="BG486" s="2024"/>
      <c r="BH486" s="3602"/>
      <c r="BI486" s="2024"/>
      <c r="BJ486" s="2024"/>
      <c r="BK486" s="2024"/>
      <c r="BL486" s="2024"/>
      <c r="BM486" s="2024"/>
      <c r="BN486" s="2024"/>
      <c r="BO486" s="2029"/>
      <c r="BP486" s="2024"/>
      <c r="BQ486" s="2837"/>
      <c r="BR486" s="2037" t="s">
        <v>699</v>
      </c>
      <c r="BS486" s="2038">
        <v>46</v>
      </c>
      <c r="BT486" s="2039">
        <v>27435</v>
      </c>
      <c r="BU486" s="2040">
        <v>43376</v>
      </c>
      <c r="BV486" s="2041">
        <v>5</v>
      </c>
      <c r="BW486" s="2039" t="s">
        <v>35</v>
      </c>
      <c r="BX486" s="2042">
        <v>189</v>
      </c>
      <c r="BY486" s="2039">
        <v>179680</v>
      </c>
      <c r="BZ486" s="2044">
        <v>43381</v>
      </c>
      <c r="CA486" s="2040">
        <v>43389</v>
      </c>
      <c r="CB486" s="2039">
        <v>10541</v>
      </c>
      <c r="CC486" s="2041">
        <v>5000</v>
      </c>
      <c r="CD486" s="2041">
        <f t="shared" si="142"/>
        <v>0</v>
      </c>
      <c r="CE486" s="2045">
        <f t="shared" si="143"/>
        <v>945</v>
      </c>
      <c r="CF486" s="2042">
        <f t="shared" si="144"/>
        <v>47.25</v>
      </c>
      <c r="CG486" s="2150"/>
      <c r="CI486" s="2314"/>
      <c r="CJ486" s="2315"/>
      <c r="CK486" s="2315"/>
      <c r="CL486" s="2315"/>
      <c r="CM486" s="2315"/>
      <c r="CN486" s="2315"/>
      <c r="CO486" s="2315"/>
      <c r="CP486" s="2315"/>
      <c r="CQ486" s="2315"/>
      <c r="CR486" s="2315"/>
      <c r="CS486" s="2315"/>
      <c r="CT486" s="2315"/>
      <c r="CU486" s="2315"/>
      <c r="CV486" s="2686">
        <f>SUM(CV479:CV485)</f>
        <v>16395</v>
      </c>
      <c r="CW486" s="2686">
        <f>SUM(CW479:CW485)</f>
        <v>819.75</v>
      </c>
      <c r="CX486" s="3056"/>
    </row>
    <row r="487" spans="51:102">
      <c r="AY487" s="2030"/>
      <c r="AZ487" s="3898"/>
      <c r="BA487" s="3898"/>
      <c r="BB487" s="3899" t="s">
        <v>14</v>
      </c>
      <c r="BC487" s="3899" t="s">
        <v>12</v>
      </c>
      <c r="BD487" s="3899"/>
      <c r="BE487" s="3898"/>
      <c r="BF487" s="3899" t="s">
        <v>15</v>
      </c>
      <c r="BG487" s="3899" t="s">
        <v>16</v>
      </c>
      <c r="BH487" s="3899" t="s">
        <v>12</v>
      </c>
      <c r="BI487" s="3899" t="s">
        <v>12</v>
      </c>
      <c r="BJ487" s="3898"/>
      <c r="BK487" s="3898"/>
      <c r="BL487" s="3898"/>
      <c r="BM487" s="3898"/>
      <c r="BN487" s="3899" t="s">
        <v>17</v>
      </c>
      <c r="BO487" s="3899"/>
      <c r="BP487" s="2024"/>
      <c r="BQ487" s="2837"/>
      <c r="BR487" s="2037" t="s">
        <v>699</v>
      </c>
      <c r="BS487" s="2038">
        <v>47</v>
      </c>
      <c r="BT487" s="2039">
        <v>27468</v>
      </c>
      <c r="BU487" s="2040">
        <v>43377</v>
      </c>
      <c r="BV487" s="2041">
        <v>20</v>
      </c>
      <c r="BW487" s="2039" t="s">
        <v>35</v>
      </c>
      <c r="BX487" s="2042">
        <v>189</v>
      </c>
      <c r="BY487" s="2039">
        <v>179680</v>
      </c>
      <c r="BZ487" s="2044">
        <v>43409</v>
      </c>
      <c r="CA487" s="2040">
        <v>43405</v>
      </c>
      <c r="CB487" s="2039">
        <v>10574</v>
      </c>
      <c r="CC487" s="2041">
        <v>20000</v>
      </c>
      <c r="CD487" s="2041">
        <f t="shared" si="142"/>
        <v>0</v>
      </c>
      <c r="CE487" s="2045">
        <f t="shared" si="143"/>
        <v>3780</v>
      </c>
      <c r="CF487" s="2042">
        <f t="shared" si="144"/>
        <v>189</v>
      </c>
      <c r="CG487" s="2150"/>
      <c r="CI487" s="2246"/>
      <c r="CJ487" s="2246"/>
      <c r="CK487" s="2246"/>
      <c r="CL487" s="2246"/>
      <c r="CM487" s="2246"/>
      <c r="CN487" s="2246"/>
      <c r="CO487" s="2246"/>
      <c r="CP487" s="2246"/>
      <c r="CQ487" s="2246"/>
      <c r="CR487" s="2246"/>
      <c r="CS487" s="2246"/>
      <c r="CT487" s="2246"/>
      <c r="CU487" s="2246"/>
      <c r="CV487" s="2246"/>
      <c r="CW487" s="2246"/>
      <c r="CX487" s="2246"/>
    </row>
    <row r="488" spans="51:102" ht="18.600000000000001" thickBot="1">
      <c r="AY488" s="2032" t="s">
        <v>3</v>
      </c>
      <c r="AZ488" s="3292" t="s">
        <v>4</v>
      </c>
      <c r="BA488" s="3890" t="s">
        <v>18</v>
      </c>
      <c r="BB488" s="3890" t="s">
        <v>19</v>
      </c>
      <c r="BC488" s="3890" t="s">
        <v>19</v>
      </c>
      <c r="BD488" s="3890" t="s">
        <v>20</v>
      </c>
      <c r="BE488" s="3890" t="s">
        <v>21</v>
      </c>
      <c r="BF488" s="3890" t="s">
        <v>22</v>
      </c>
      <c r="BG488" s="3890" t="s">
        <v>19</v>
      </c>
      <c r="BH488" s="3890" t="s">
        <v>23</v>
      </c>
      <c r="BI488" s="3890" t="s">
        <v>23</v>
      </c>
      <c r="BJ488" s="3890" t="s">
        <v>24</v>
      </c>
      <c r="BK488" s="3890" t="s">
        <v>20</v>
      </c>
      <c r="BL488" s="3890" t="s">
        <v>25</v>
      </c>
      <c r="BM488" s="3890" t="s">
        <v>0</v>
      </c>
      <c r="BN488" s="3890" t="s">
        <v>11</v>
      </c>
      <c r="BO488" s="3890" t="s">
        <v>26</v>
      </c>
      <c r="BP488" s="2024"/>
      <c r="BQ488" s="2837"/>
      <c r="BR488" s="2075" t="s">
        <v>436</v>
      </c>
      <c r="BS488" s="2038">
        <v>48</v>
      </c>
      <c r="BT488" s="2039">
        <v>27466</v>
      </c>
      <c r="BU488" s="2040">
        <v>43377</v>
      </c>
      <c r="BV488" s="2041">
        <v>168</v>
      </c>
      <c r="BW488" s="2039" t="s">
        <v>35</v>
      </c>
      <c r="BX488" s="2042">
        <v>284</v>
      </c>
      <c r="BY488" s="2043">
        <v>101795</v>
      </c>
      <c r="BZ488" s="2044">
        <v>43409</v>
      </c>
      <c r="CA488" s="2040">
        <v>43405</v>
      </c>
      <c r="CB488" s="2039">
        <v>10575</v>
      </c>
      <c r="CC488" s="2041">
        <v>168000</v>
      </c>
      <c r="CD488" s="2041">
        <f t="shared" si="142"/>
        <v>0</v>
      </c>
      <c r="CE488" s="2045">
        <f t="shared" si="143"/>
        <v>47712</v>
      </c>
      <c r="CF488" s="2042">
        <f t="shared" si="144"/>
        <v>2385.6</v>
      </c>
      <c r="CG488" s="2150"/>
      <c r="CI488" s="2250" t="s">
        <v>937</v>
      </c>
      <c r="CJ488" s="2246"/>
      <c r="CK488" s="2246"/>
      <c r="CL488" s="2246"/>
      <c r="CM488" s="2246"/>
      <c r="CN488" s="2246"/>
      <c r="CO488" s="2246"/>
      <c r="CP488" s="2246"/>
      <c r="CQ488" s="2246"/>
      <c r="CR488" s="2246"/>
      <c r="CS488" s="2246"/>
      <c r="CT488" s="2246"/>
      <c r="CU488" s="2246"/>
      <c r="CV488" s="2246"/>
      <c r="CW488" s="2246"/>
      <c r="CX488" s="3085"/>
    </row>
    <row r="489" spans="51:102" ht="15" thickBot="1">
      <c r="AY489" s="2034"/>
      <c r="AZ489" s="3892"/>
      <c r="BA489" s="3892"/>
      <c r="BB489" s="3893" t="s">
        <v>3</v>
      </c>
      <c r="BC489" s="3893" t="s">
        <v>18</v>
      </c>
      <c r="BD489" s="3893"/>
      <c r="BE489" s="3892"/>
      <c r="BF489" s="3893" t="s">
        <v>21</v>
      </c>
      <c r="BG489" s="3893" t="s">
        <v>3</v>
      </c>
      <c r="BH489" s="3893" t="s">
        <v>27</v>
      </c>
      <c r="BI489" s="3893" t="s">
        <v>28</v>
      </c>
      <c r="BJ489" s="3892"/>
      <c r="BK489" s="3892"/>
      <c r="BL489" s="3892"/>
      <c r="BM489" s="3892"/>
      <c r="BN489" s="3893" t="s">
        <v>30</v>
      </c>
      <c r="BO489" s="3890"/>
      <c r="BP489" s="2024"/>
      <c r="BQ489" s="2837"/>
      <c r="BR489" s="2075" t="s">
        <v>436</v>
      </c>
      <c r="BS489" s="2038">
        <v>49</v>
      </c>
      <c r="BT489" s="2039">
        <v>27466</v>
      </c>
      <c r="BU489" s="2040">
        <v>43377</v>
      </c>
      <c r="BV489" s="2041">
        <v>240</v>
      </c>
      <c r="BW489" s="2039" t="s">
        <v>35</v>
      </c>
      <c r="BX489" s="2042">
        <v>284</v>
      </c>
      <c r="BY489" s="2039">
        <v>101795</v>
      </c>
      <c r="BZ489" s="2044">
        <v>43437</v>
      </c>
      <c r="CA489" s="2040">
        <v>43438</v>
      </c>
      <c r="CB489" s="2039">
        <v>10633</v>
      </c>
      <c r="CC489" s="2041">
        <v>230000</v>
      </c>
      <c r="CD489" s="2041">
        <f t="shared" si="142"/>
        <v>-10000</v>
      </c>
      <c r="CE489" s="2045">
        <f t="shared" si="143"/>
        <v>65320</v>
      </c>
      <c r="CF489" s="2042">
        <f t="shared" si="144"/>
        <v>3266</v>
      </c>
      <c r="CG489" s="2150"/>
      <c r="CI489" s="2251"/>
      <c r="CJ489" s="2252"/>
      <c r="CK489" s="2252"/>
      <c r="CL489" s="2253" t="s">
        <v>14</v>
      </c>
      <c r="CM489" s="2253" t="s">
        <v>12</v>
      </c>
      <c r="CN489" s="2253"/>
      <c r="CO489" s="2252"/>
      <c r="CP489" s="2253" t="s">
        <v>15</v>
      </c>
      <c r="CQ489" s="2253" t="s">
        <v>12</v>
      </c>
      <c r="CR489" s="2253" t="s">
        <v>12</v>
      </c>
      <c r="CS489" s="2252"/>
      <c r="CT489" s="2252"/>
      <c r="CU489" s="2252"/>
      <c r="CV489" s="2252"/>
      <c r="CW489" s="2253" t="s">
        <v>17</v>
      </c>
      <c r="CX489" s="2253"/>
    </row>
    <row r="490" spans="51:102">
      <c r="AY490" s="2095" t="s">
        <v>629</v>
      </c>
      <c r="AZ490" s="2658" t="s">
        <v>436</v>
      </c>
      <c r="BA490" s="3415">
        <v>65</v>
      </c>
      <c r="BB490" s="3415">
        <v>35527</v>
      </c>
      <c r="BC490" s="3416">
        <v>43567</v>
      </c>
      <c r="BD490" s="2168">
        <v>175</v>
      </c>
      <c r="BE490" s="2122" t="s">
        <v>35</v>
      </c>
      <c r="BF490" s="3417">
        <v>297</v>
      </c>
      <c r="BG490" s="3415"/>
      <c r="BH490" s="3572">
        <v>43594</v>
      </c>
      <c r="BI490" s="3416">
        <v>43588</v>
      </c>
      <c r="BJ490" s="3415">
        <v>3773</v>
      </c>
      <c r="BK490" s="3418">
        <v>175000</v>
      </c>
      <c r="BL490" s="3415">
        <f t="shared" ref="BL490:BL495" si="145">(BK490-BD490*1000)</f>
        <v>0</v>
      </c>
      <c r="BM490" s="2173">
        <f t="shared" ref="BM490:BM498" si="146">(BK490*BF490/1000)</f>
        <v>51975</v>
      </c>
      <c r="BN490" s="2175">
        <f t="shared" ref="BN490:BN498" si="147">(BM490*0.05)</f>
        <v>2598.75</v>
      </c>
      <c r="BO490" s="2046" t="s">
        <v>8</v>
      </c>
      <c r="BP490" s="2024"/>
      <c r="BQ490" s="2837"/>
      <c r="BR490" s="2075"/>
      <c r="BS490" s="2038">
        <v>49</v>
      </c>
      <c r="BT490" s="2039">
        <v>27466</v>
      </c>
      <c r="BU490" s="2040">
        <v>43377</v>
      </c>
      <c r="BV490" s="2041">
        <v>10</v>
      </c>
      <c r="BW490" s="2039" t="s">
        <v>35</v>
      </c>
      <c r="BX490" s="2042">
        <v>284</v>
      </c>
      <c r="BY490" s="2039">
        <v>101795</v>
      </c>
      <c r="BZ490" s="2044">
        <v>43437</v>
      </c>
      <c r="CA490" s="2040">
        <v>43468</v>
      </c>
      <c r="CB490" s="2039">
        <v>10690</v>
      </c>
      <c r="CC490" s="2041">
        <v>10000</v>
      </c>
      <c r="CD490" s="2041">
        <f t="shared" si="142"/>
        <v>0</v>
      </c>
      <c r="CE490" s="2045">
        <f t="shared" si="143"/>
        <v>2840</v>
      </c>
      <c r="CF490" s="2042">
        <f t="shared" si="144"/>
        <v>142</v>
      </c>
      <c r="CG490" s="2150"/>
      <c r="CI490" s="2255" t="s">
        <v>3</v>
      </c>
      <c r="CJ490" s="2256" t="s">
        <v>4</v>
      </c>
      <c r="CK490" s="3947" t="s">
        <v>967</v>
      </c>
      <c r="CL490" s="2257" t="s">
        <v>19</v>
      </c>
      <c r="CM490" s="2257" t="s">
        <v>19</v>
      </c>
      <c r="CN490" s="2257" t="s">
        <v>20</v>
      </c>
      <c r="CO490" s="2257" t="s">
        <v>21</v>
      </c>
      <c r="CP490" s="2257" t="s">
        <v>22</v>
      </c>
      <c r="CQ490" s="2257" t="s">
        <v>23</v>
      </c>
      <c r="CR490" s="2257" t="s">
        <v>23</v>
      </c>
      <c r="CS490" s="2257" t="s">
        <v>24</v>
      </c>
      <c r="CT490" s="2257" t="s">
        <v>20</v>
      </c>
      <c r="CU490" s="2257" t="s">
        <v>25</v>
      </c>
      <c r="CV490" s="2257" t="s">
        <v>0</v>
      </c>
      <c r="CW490" s="2257" t="s">
        <v>11</v>
      </c>
      <c r="CX490" s="2257" t="s">
        <v>26</v>
      </c>
    </row>
    <row r="491" spans="51:102" ht="15" thickBot="1">
      <c r="AY491" s="2047" t="s">
        <v>629</v>
      </c>
      <c r="AZ491" s="2037" t="s">
        <v>699</v>
      </c>
      <c r="BA491" s="2691">
        <v>67</v>
      </c>
      <c r="BB491" s="2691">
        <v>35617</v>
      </c>
      <c r="BC491" s="3310">
        <v>43567</v>
      </c>
      <c r="BD491" s="2691">
        <v>15</v>
      </c>
      <c r="BE491" s="2039" t="s">
        <v>35</v>
      </c>
      <c r="BF491" s="3311">
        <v>254</v>
      </c>
      <c r="BG491" s="2691"/>
      <c r="BH491" s="3509">
        <v>43594</v>
      </c>
      <c r="BI491" s="3310">
        <v>43588</v>
      </c>
      <c r="BJ491" s="2691">
        <v>3774</v>
      </c>
      <c r="BK491" s="3313">
        <v>15000</v>
      </c>
      <c r="BL491" s="2691">
        <f t="shared" si="145"/>
        <v>0</v>
      </c>
      <c r="BM491" s="2045">
        <f t="shared" si="146"/>
        <v>3810</v>
      </c>
      <c r="BN491" s="2042">
        <f t="shared" si="147"/>
        <v>190.5</v>
      </c>
      <c r="BO491" s="2059" t="s">
        <v>8</v>
      </c>
      <c r="BP491" s="2024"/>
      <c r="BQ491" s="2837"/>
      <c r="BR491" s="2037" t="s">
        <v>699</v>
      </c>
      <c r="BS491" s="2038">
        <v>50</v>
      </c>
      <c r="BT491" s="2039">
        <v>27468</v>
      </c>
      <c r="BU491" s="2040">
        <v>43377</v>
      </c>
      <c r="BV491" s="2041">
        <v>20</v>
      </c>
      <c r="BW491" s="2039" t="s">
        <v>35</v>
      </c>
      <c r="BX491" s="2042">
        <v>189</v>
      </c>
      <c r="BY491" s="2039">
        <v>179680</v>
      </c>
      <c r="BZ491" s="2044">
        <v>43437</v>
      </c>
      <c r="CA491" s="2040">
        <v>43438</v>
      </c>
      <c r="CB491" s="2039">
        <v>10632</v>
      </c>
      <c r="CC491" s="2041">
        <v>20000</v>
      </c>
      <c r="CD491" s="2041">
        <f t="shared" si="142"/>
        <v>0</v>
      </c>
      <c r="CE491" s="2045">
        <f t="shared" si="143"/>
        <v>3780</v>
      </c>
      <c r="CF491" s="2042">
        <f t="shared" si="144"/>
        <v>189</v>
      </c>
      <c r="CG491" s="2150"/>
      <c r="CI491" s="2258"/>
      <c r="CJ491" s="2259"/>
      <c r="CK491" s="2259"/>
      <c r="CL491" s="2260" t="s">
        <v>3</v>
      </c>
      <c r="CM491" s="2260" t="s">
        <v>18</v>
      </c>
      <c r="CN491" s="2260"/>
      <c r="CO491" s="2259"/>
      <c r="CP491" s="2260" t="s">
        <v>21</v>
      </c>
      <c r="CQ491" s="2260" t="s">
        <v>27</v>
      </c>
      <c r="CR491" s="2260" t="s">
        <v>28</v>
      </c>
      <c r="CS491" s="2259"/>
      <c r="CT491" s="2259"/>
      <c r="CU491" s="2259"/>
      <c r="CV491" s="2259"/>
      <c r="CW491" s="2260" t="s">
        <v>30</v>
      </c>
      <c r="CX491" s="2257"/>
    </row>
    <row r="492" spans="51:102">
      <c r="AY492" s="2036" t="s">
        <v>493</v>
      </c>
      <c r="AZ492" s="2037" t="s">
        <v>436</v>
      </c>
      <c r="BA492" s="2076">
        <v>49</v>
      </c>
      <c r="BB492" s="2039">
        <v>25364</v>
      </c>
      <c r="BC492" s="2040">
        <v>43585</v>
      </c>
      <c r="BD492" s="2055">
        <v>50</v>
      </c>
      <c r="BE492" s="2052" t="s">
        <v>35</v>
      </c>
      <c r="BF492" s="2058">
        <v>300.3</v>
      </c>
      <c r="BG492" s="2052">
        <v>1010505</v>
      </c>
      <c r="BH492" s="2078">
        <v>43598</v>
      </c>
      <c r="BI492" s="2057">
        <v>43595</v>
      </c>
      <c r="BJ492" s="2052">
        <v>3781</v>
      </c>
      <c r="BK492" s="2055">
        <v>50000</v>
      </c>
      <c r="BL492" s="2041">
        <f t="shared" si="145"/>
        <v>0</v>
      </c>
      <c r="BM492" s="2056">
        <f t="shared" si="146"/>
        <v>15015</v>
      </c>
      <c r="BN492" s="2058">
        <f t="shared" si="147"/>
        <v>750.75</v>
      </c>
      <c r="BO492" s="2059" t="s">
        <v>8</v>
      </c>
      <c r="BP492" s="2024"/>
      <c r="BQ492" s="2837"/>
      <c r="BR492" s="2037" t="s">
        <v>699</v>
      </c>
      <c r="BS492" s="2038">
        <v>51</v>
      </c>
      <c r="BT492" s="2039">
        <v>27469</v>
      </c>
      <c r="BU492" s="2040">
        <v>43377</v>
      </c>
      <c r="BV492" s="2041">
        <v>20</v>
      </c>
      <c r="BW492" s="2039" t="s">
        <v>35</v>
      </c>
      <c r="BX492" s="2042">
        <v>195</v>
      </c>
      <c r="BY492" s="2039">
        <v>179680</v>
      </c>
      <c r="BZ492" s="2044">
        <v>43472</v>
      </c>
      <c r="CA492" s="2040">
        <v>43468</v>
      </c>
      <c r="CB492" s="2039">
        <v>10688</v>
      </c>
      <c r="CC492" s="2041">
        <v>20000</v>
      </c>
      <c r="CD492" s="2041">
        <f t="shared" si="142"/>
        <v>0</v>
      </c>
      <c r="CE492" s="2045">
        <f t="shared" si="143"/>
        <v>3900</v>
      </c>
      <c r="CF492" s="2042">
        <f t="shared" si="144"/>
        <v>195</v>
      </c>
      <c r="CG492" s="2150"/>
      <c r="CI492" s="2770" t="s">
        <v>726</v>
      </c>
      <c r="CJ492" s="2762" t="s">
        <v>727</v>
      </c>
      <c r="CK492" s="2752">
        <v>23</v>
      </c>
      <c r="CL492" s="2351">
        <v>92733</v>
      </c>
      <c r="CM492" s="2354">
        <v>43928</v>
      </c>
      <c r="CN492" s="3614">
        <v>1500</v>
      </c>
      <c r="CO492" s="2351" t="s">
        <v>96</v>
      </c>
      <c r="CP492" s="2332">
        <v>11.2</v>
      </c>
      <c r="CQ492" s="2353">
        <v>44034</v>
      </c>
      <c r="CR492" s="2354">
        <v>44034</v>
      </c>
      <c r="CS492" s="2355"/>
      <c r="CT492" s="2332">
        <v>1500</v>
      </c>
      <c r="CU492" s="2290">
        <f>(CT492-CN492)</f>
        <v>0</v>
      </c>
      <c r="CV492" s="2296">
        <f>(CT492*CP492)</f>
        <v>16800</v>
      </c>
      <c r="CW492" s="2332">
        <f>(CV492*0.05)</f>
        <v>840</v>
      </c>
      <c r="CX492" s="2273"/>
    </row>
    <row r="493" spans="51:102">
      <c r="AY493" s="2047" t="s">
        <v>493</v>
      </c>
      <c r="AZ493" s="2037" t="s">
        <v>495</v>
      </c>
      <c r="BA493" s="2071">
        <v>50</v>
      </c>
      <c r="BB493" s="2071">
        <v>25364</v>
      </c>
      <c r="BC493" s="2072">
        <v>43585</v>
      </c>
      <c r="BD493" s="2041">
        <v>30</v>
      </c>
      <c r="BE493" s="2039" t="s">
        <v>35</v>
      </c>
      <c r="BF493" s="2042">
        <v>462.9</v>
      </c>
      <c r="BG493" s="2039">
        <v>1010506</v>
      </c>
      <c r="BH493" s="2044">
        <v>43598</v>
      </c>
      <c r="BI493" s="2057">
        <v>43595</v>
      </c>
      <c r="BJ493" s="2039">
        <v>3781</v>
      </c>
      <c r="BK493" s="2041">
        <v>30000</v>
      </c>
      <c r="BL493" s="2041">
        <f t="shared" si="145"/>
        <v>0</v>
      </c>
      <c r="BM493" s="2045">
        <f t="shared" si="146"/>
        <v>13887</v>
      </c>
      <c r="BN493" s="2042">
        <f t="shared" si="147"/>
        <v>694.35</v>
      </c>
      <c r="BO493" s="2059" t="s">
        <v>8</v>
      </c>
      <c r="BP493" s="2024"/>
      <c r="BQ493" s="2837"/>
      <c r="BR493" s="2075" t="s">
        <v>436</v>
      </c>
      <c r="BS493" s="2038">
        <v>52</v>
      </c>
      <c r="BT493" s="2039">
        <v>27467</v>
      </c>
      <c r="BU493" s="2040">
        <v>43377</v>
      </c>
      <c r="BV493" s="2041">
        <v>100</v>
      </c>
      <c r="BW493" s="2039" t="s">
        <v>35</v>
      </c>
      <c r="BX493" s="2042">
        <v>293</v>
      </c>
      <c r="BY493" s="2039">
        <v>101795</v>
      </c>
      <c r="BZ493" s="2044">
        <v>43472</v>
      </c>
      <c r="CA493" s="2040">
        <v>43468</v>
      </c>
      <c r="CB493" s="2039">
        <v>10687</v>
      </c>
      <c r="CC493" s="2041">
        <v>100000</v>
      </c>
      <c r="CD493" s="2041">
        <f t="shared" si="142"/>
        <v>0</v>
      </c>
      <c r="CE493" s="2045">
        <f t="shared" si="143"/>
        <v>29300</v>
      </c>
      <c r="CF493" s="2042">
        <f t="shared" si="144"/>
        <v>1465</v>
      </c>
      <c r="CG493" s="2150"/>
      <c r="CI493" s="2288"/>
      <c r="CJ493" s="2327"/>
      <c r="CK493" s="2290"/>
      <c r="CL493" s="2290"/>
      <c r="CM493" s="2297"/>
      <c r="CN493" s="2328"/>
      <c r="CO493" s="2328"/>
      <c r="CP493" s="2384"/>
      <c r="CQ493" s="2295"/>
      <c r="CR493" s="2297"/>
      <c r="CS493" s="2290"/>
      <c r="CT493" s="2330"/>
      <c r="CU493" s="2332"/>
      <c r="CV493" s="2333"/>
      <c r="CW493" s="2332"/>
      <c r="CX493" s="2689"/>
    </row>
    <row r="494" spans="51:102">
      <c r="AY494" s="2047" t="s">
        <v>722</v>
      </c>
      <c r="AZ494" s="2069" t="s">
        <v>427</v>
      </c>
      <c r="BA494" s="2750">
        <v>4</v>
      </c>
      <c r="BB494" s="2050" t="s">
        <v>101</v>
      </c>
      <c r="BC494" s="2051">
        <v>43591</v>
      </c>
      <c r="BD494" s="2050">
        <v>5</v>
      </c>
      <c r="BE494" s="2052" t="s">
        <v>35</v>
      </c>
      <c r="BF494" s="2053">
        <v>300</v>
      </c>
      <c r="BG494" s="2050">
        <v>315</v>
      </c>
      <c r="BH494" s="3573">
        <v>43598</v>
      </c>
      <c r="BI494" s="2051">
        <v>43595</v>
      </c>
      <c r="BJ494" s="2050">
        <v>3784</v>
      </c>
      <c r="BK494" s="2055">
        <v>5000</v>
      </c>
      <c r="BL494" s="2055">
        <f t="shared" si="145"/>
        <v>0</v>
      </c>
      <c r="BM494" s="2056">
        <f t="shared" si="146"/>
        <v>1500</v>
      </c>
      <c r="BN494" s="2058">
        <f t="shared" si="147"/>
        <v>75</v>
      </c>
      <c r="BO494" s="2059" t="s">
        <v>8</v>
      </c>
      <c r="BP494" s="2024"/>
      <c r="BQ494" s="2837"/>
      <c r="BR494" s="2037" t="s">
        <v>740</v>
      </c>
      <c r="BS494" s="2038">
        <v>53</v>
      </c>
      <c r="BT494" s="2039">
        <v>28160</v>
      </c>
      <c r="BU494" s="2040">
        <v>43392</v>
      </c>
      <c r="BV494" s="2041">
        <v>6</v>
      </c>
      <c r="BW494" s="2039" t="s">
        <v>35</v>
      </c>
      <c r="BX494" s="2042">
        <v>165</v>
      </c>
      <c r="BY494" s="2039">
        <v>189855</v>
      </c>
      <c r="BZ494" s="2044">
        <v>43409</v>
      </c>
      <c r="CA494" s="2040">
        <v>43405</v>
      </c>
      <c r="CB494" s="2039">
        <v>10573</v>
      </c>
      <c r="CC494" s="2041">
        <v>6000</v>
      </c>
      <c r="CD494" s="2041">
        <f t="shared" si="142"/>
        <v>0</v>
      </c>
      <c r="CE494" s="2045">
        <f t="shared" si="143"/>
        <v>990</v>
      </c>
      <c r="CF494" s="2042">
        <f t="shared" si="144"/>
        <v>49.5</v>
      </c>
      <c r="CG494" s="2150"/>
      <c r="CI494" s="2770"/>
      <c r="CJ494" s="2291"/>
      <c r="CK494" s="2752"/>
      <c r="CL494" s="2351"/>
      <c r="CM494" s="2354"/>
      <c r="CN494" s="3076"/>
      <c r="CO494" s="2351"/>
      <c r="CP494" s="2332"/>
      <c r="CQ494" s="2353"/>
      <c r="CR494" s="2354"/>
      <c r="CS494" s="2355"/>
      <c r="CT494" s="2332"/>
      <c r="CU494" s="2332"/>
      <c r="CV494" s="2333"/>
      <c r="CW494" s="2332"/>
      <c r="CX494" s="2689"/>
    </row>
    <row r="495" spans="51:102">
      <c r="AY495" s="2047" t="s">
        <v>659</v>
      </c>
      <c r="AZ495" s="2037" t="s">
        <v>690</v>
      </c>
      <c r="BA495" s="2038">
        <v>9</v>
      </c>
      <c r="BB495" s="2052" t="s">
        <v>36</v>
      </c>
      <c r="BC495" s="2040">
        <v>43594</v>
      </c>
      <c r="BD495" s="2041">
        <v>60</v>
      </c>
      <c r="BE495" s="2039" t="s">
        <v>35</v>
      </c>
      <c r="BF495" s="2042">
        <v>310</v>
      </c>
      <c r="BG495" s="2039"/>
      <c r="BH495" s="2044">
        <v>43598</v>
      </c>
      <c r="BI495" s="2040">
        <v>43598</v>
      </c>
      <c r="BJ495" s="2039">
        <v>11232</v>
      </c>
      <c r="BK495" s="2041">
        <v>60000</v>
      </c>
      <c r="BL495" s="2041">
        <f t="shared" si="145"/>
        <v>0</v>
      </c>
      <c r="BM495" s="2045">
        <f t="shared" si="146"/>
        <v>18600</v>
      </c>
      <c r="BN495" s="2042">
        <f t="shared" si="147"/>
        <v>930</v>
      </c>
      <c r="BO495" s="2059" t="s">
        <v>8</v>
      </c>
      <c r="BP495" s="2024"/>
      <c r="BQ495" s="2837"/>
      <c r="BR495" s="2037" t="s">
        <v>740</v>
      </c>
      <c r="BS495" s="2038">
        <v>54</v>
      </c>
      <c r="BT495" s="2039">
        <v>28218</v>
      </c>
      <c r="BU495" s="2040">
        <v>43395</v>
      </c>
      <c r="BV495" s="2041">
        <v>7</v>
      </c>
      <c r="BW495" s="2039" t="s">
        <v>35</v>
      </c>
      <c r="BX495" s="2042">
        <v>165</v>
      </c>
      <c r="BY495" s="2039">
        <v>189855</v>
      </c>
      <c r="BZ495" s="2044">
        <v>43437</v>
      </c>
      <c r="CA495" s="2040">
        <v>43438</v>
      </c>
      <c r="CB495" s="2039">
        <v>10631</v>
      </c>
      <c r="CC495" s="2041">
        <v>7000</v>
      </c>
      <c r="CD495" s="2041">
        <f t="shared" si="142"/>
        <v>0</v>
      </c>
      <c r="CE495" s="2045">
        <f t="shared" si="143"/>
        <v>1155</v>
      </c>
      <c r="CF495" s="2042">
        <f t="shared" si="144"/>
        <v>57.75</v>
      </c>
      <c r="CG495" s="2150"/>
      <c r="CI495" s="2288"/>
      <c r="CJ495" s="2289"/>
      <c r="CK495" s="2290"/>
      <c r="CL495" s="2291"/>
      <c r="CM495" s="2292"/>
      <c r="CN495" s="2293"/>
      <c r="CO495" s="2291"/>
      <c r="CP495" s="2294"/>
      <c r="CQ495" s="2295"/>
      <c r="CR495" s="2292"/>
      <c r="CS495" s="2290"/>
      <c r="CT495" s="2294"/>
      <c r="CU495" s="2294"/>
      <c r="CV495" s="2296"/>
      <c r="CW495" s="2294"/>
      <c r="CX495" s="2689"/>
    </row>
    <row r="496" spans="51:102">
      <c r="AY496" s="2079" t="s">
        <v>128</v>
      </c>
      <c r="AZ496" s="2075" t="s">
        <v>82</v>
      </c>
      <c r="BA496" s="2076">
        <v>2</v>
      </c>
      <c r="BB496" s="2052" t="s">
        <v>101</v>
      </c>
      <c r="BC496" s="2057">
        <v>43600</v>
      </c>
      <c r="BD496" s="2055">
        <v>10</v>
      </c>
      <c r="BE496" s="2052" t="s">
        <v>35</v>
      </c>
      <c r="BF496" s="2058">
        <v>430</v>
      </c>
      <c r="BG496" s="2077"/>
      <c r="BH496" s="2078">
        <v>43606</v>
      </c>
      <c r="BI496" s="2057">
        <v>43600</v>
      </c>
      <c r="BJ496" s="2052">
        <v>11238</v>
      </c>
      <c r="BK496" s="2058" t="s">
        <v>833</v>
      </c>
      <c r="BL496" s="3315">
        <f>(BK496-BD496*1000)</f>
        <v>0</v>
      </c>
      <c r="BM496" s="2056">
        <f t="shared" si="146"/>
        <v>4300</v>
      </c>
      <c r="BN496" s="2058">
        <f t="shared" si="147"/>
        <v>215</v>
      </c>
      <c r="BO496" s="2059" t="s">
        <v>8</v>
      </c>
      <c r="BP496" s="2024"/>
      <c r="BQ496" s="2837"/>
      <c r="BR496" s="2037" t="s">
        <v>740</v>
      </c>
      <c r="BS496" s="2038">
        <v>55</v>
      </c>
      <c r="BT496" s="2039">
        <v>28219</v>
      </c>
      <c r="BU496" s="2040">
        <v>43395</v>
      </c>
      <c r="BV496" s="2041">
        <v>7</v>
      </c>
      <c r="BW496" s="2039" t="s">
        <v>35</v>
      </c>
      <c r="BX496" s="2042">
        <v>170.4</v>
      </c>
      <c r="BY496" s="2039">
        <v>189855</v>
      </c>
      <c r="BZ496" s="2044">
        <v>43472</v>
      </c>
      <c r="CA496" s="2040">
        <v>43468</v>
      </c>
      <c r="CB496" s="2039">
        <v>10689</v>
      </c>
      <c r="CC496" s="2041">
        <v>7000</v>
      </c>
      <c r="CD496" s="2041">
        <f t="shared" si="142"/>
        <v>0</v>
      </c>
      <c r="CE496" s="2045">
        <f t="shared" si="143"/>
        <v>1192.8</v>
      </c>
      <c r="CF496" s="2042">
        <f t="shared" si="144"/>
        <v>59.64</v>
      </c>
      <c r="CG496" s="2150"/>
      <c r="CI496" s="2298"/>
      <c r="CJ496" s="2299"/>
      <c r="CK496" s="2300"/>
      <c r="CL496" s="2300"/>
      <c r="CM496" s="2301"/>
      <c r="CN496" s="2300"/>
      <c r="CO496" s="2300"/>
      <c r="CP496" s="2302"/>
      <c r="CQ496" s="2303"/>
      <c r="CR496" s="2301"/>
      <c r="CS496" s="2300"/>
      <c r="CT496" s="2302"/>
      <c r="CU496" s="2304"/>
      <c r="CV496" s="2305"/>
      <c r="CW496" s="2304"/>
      <c r="CX496" s="3055"/>
    </row>
    <row r="497" spans="51:102">
      <c r="AY497" s="2047" t="s">
        <v>471</v>
      </c>
      <c r="AZ497" s="2957" t="s">
        <v>436</v>
      </c>
      <c r="BA497" s="2071">
        <v>29</v>
      </c>
      <c r="BB497" s="3068" t="s">
        <v>101</v>
      </c>
      <c r="BC497" s="2040">
        <v>43606</v>
      </c>
      <c r="BD497" s="2041">
        <v>20</v>
      </c>
      <c r="BE497" s="2039" t="s">
        <v>35</v>
      </c>
      <c r="BF497" s="2042">
        <v>300.3</v>
      </c>
      <c r="BG497" s="2071"/>
      <c r="BH497" s="3509">
        <v>43623</v>
      </c>
      <c r="BI497" s="2072">
        <v>43613</v>
      </c>
      <c r="BJ497" s="2071">
        <v>11272</v>
      </c>
      <c r="BK497" s="2071">
        <v>20000</v>
      </c>
      <c r="BL497" s="2071">
        <f>(BK497-BD497*1000)</f>
        <v>0</v>
      </c>
      <c r="BM497" s="2045">
        <f t="shared" si="146"/>
        <v>6006</v>
      </c>
      <c r="BN497" s="2045">
        <f t="shared" si="147"/>
        <v>300.3</v>
      </c>
      <c r="BO497" s="3897" t="s">
        <v>8</v>
      </c>
      <c r="BP497" s="2024"/>
      <c r="BQ497" s="2837"/>
      <c r="BR497" s="2075" t="s">
        <v>436</v>
      </c>
      <c r="BS497" s="2038">
        <v>56</v>
      </c>
      <c r="BT497" s="2039">
        <v>32946</v>
      </c>
      <c r="BU497" s="2040">
        <v>43494</v>
      </c>
      <c r="BV497" s="2041">
        <v>100</v>
      </c>
      <c r="BW497" s="2039" t="s">
        <v>35</v>
      </c>
      <c r="BX497" s="2042">
        <v>293</v>
      </c>
      <c r="BY497" s="2039">
        <v>101795</v>
      </c>
      <c r="BZ497" s="2044">
        <v>43501</v>
      </c>
      <c r="CA497" s="2040">
        <v>43508</v>
      </c>
      <c r="CB497" s="2039">
        <v>3640</v>
      </c>
      <c r="CC497" s="2041">
        <v>100000</v>
      </c>
      <c r="CD497" s="2041">
        <f t="shared" si="142"/>
        <v>0</v>
      </c>
      <c r="CE497" s="2045">
        <f t="shared" si="143"/>
        <v>29300</v>
      </c>
      <c r="CF497" s="2042">
        <f t="shared" si="144"/>
        <v>1465</v>
      </c>
      <c r="CG497" s="2150"/>
      <c r="CI497" s="2307"/>
      <c r="CJ497" s="2291"/>
      <c r="CK497" s="2308"/>
      <c r="CL497" s="2291"/>
      <c r="CM497" s="2292"/>
      <c r="CN497" s="2309"/>
      <c r="CO497" s="2291"/>
      <c r="CP497" s="2294"/>
      <c r="CQ497" s="2311"/>
      <c r="CR497" s="2292"/>
      <c r="CS497" s="2291"/>
      <c r="CT497" s="2294"/>
      <c r="CU497" s="2294"/>
      <c r="CV497" s="2296"/>
      <c r="CW497" s="2294"/>
      <c r="CX497" s="2689"/>
    </row>
    <row r="498" spans="51:102">
      <c r="AY498" s="2047" t="s">
        <v>471</v>
      </c>
      <c r="AZ498" s="2957" t="s">
        <v>825</v>
      </c>
      <c r="BA498" s="2071">
        <v>30</v>
      </c>
      <c r="BB498" s="3068" t="s">
        <v>101</v>
      </c>
      <c r="BC498" s="2040">
        <v>43606</v>
      </c>
      <c r="BD498" s="2041">
        <v>3</v>
      </c>
      <c r="BE498" s="2039" t="s">
        <v>35</v>
      </c>
      <c r="BF498" s="2042">
        <v>378</v>
      </c>
      <c r="BG498" s="2072"/>
      <c r="BH498" s="3509">
        <v>43623</v>
      </c>
      <c r="BI498" s="2072" t="s">
        <v>836</v>
      </c>
      <c r="BJ498" s="2071">
        <v>11272</v>
      </c>
      <c r="BK498" s="2071">
        <v>3000</v>
      </c>
      <c r="BL498" s="2071">
        <f>(BK498-BD498*1000)</f>
        <v>0</v>
      </c>
      <c r="BM498" s="2045">
        <f t="shared" si="146"/>
        <v>1134</v>
      </c>
      <c r="BN498" s="2045">
        <f t="shared" si="147"/>
        <v>56.7</v>
      </c>
      <c r="BO498" s="3897" t="s">
        <v>8</v>
      </c>
      <c r="BP498" s="2024"/>
      <c r="BQ498" s="2837"/>
      <c r="BR498" s="2075" t="s">
        <v>436</v>
      </c>
      <c r="BS498" s="2038">
        <v>57</v>
      </c>
      <c r="BT498" s="2039">
        <v>32946</v>
      </c>
      <c r="BU498" s="2040">
        <v>43494</v>
      </c>
      <c r="BV498" s="2041">
        <v>100</v>
      </c>
      <c r="BW498" s="2039" t="s">
        <v>35</v>
      </c>
      <c r="BX498" s="2042">
        <v>293</v>
      </c>
      <c r="BY498" s="2039">
        <v>101795</v>
      </c>
      <c r="BZ498" s="2044">
        <v>43522</v>
      </c>
      <c r="CA498" s="2040">
        <v>43524</v>
      </c>
      <c r="CB498" s="2039">
        <v>3663</v>
      </c>
      <c r="CC498" s="2041">
        <v>100000</v>
      </c>
      <c r="CD498" s="2041">
        <f t="shared" si="142"/>
        <v>0</v>
      </c>
      <c r="CE498" s="2045">
        <f t="shared" si="143"/>
        <v>29300</v>
      </c>
      <c r="CF498" s="2042">
        <f t="shared" si="144"/>
        <v>1465</v>
      </c>
      <c r="CG498" s="2150"/>
      <c r="CI498" s="2312"/>
      <c r="CJ498" s="2313"/>
      <c r="CK498" s="2313"/>
      <c r="CL498" s="2313"/>
      <c r="CM498" s="2313"/>
      <c r="CN498" s="2313"/>
      <c r="CO498" s="2313"/>
      <c r="CP498" s="2313"/>
      <c r="CQ498" s="2313"/>
      <c r="CR498" s="2313"/>
      <c r="CS498" s="2313"/>
      <c r="CT498" s="2313"/>
      <c r="CU498" s="2313"/>
      <c r="CV498" s="2313"/>
      <c r="CW498" s="2313"/>
      <c r="CX498" s="2689"/>
    </row>
    <row r="499" spans="51:102" ht="15" thickBot="1">
      <c r="AY499" s="2107"/>
      <c r="AZ499" s="2919"/>
      <c r="BA499" s="2118"/>
      <c r="BB499" s="2110"/>
      <c r="BC499" s="2115"/>
      <c r="BD499" s="2103"/>
      <c r="BE499" s="2100"/>
      <c r="BF499" s="2106"/>
      <c r="BG499" s="2100"/>
      <c r="BH499" s="2120"/>
      <c r="BI499" s="2105"/>
      <c r="BJ499" s="2100"/>
      <c r="BK499" s="2103"/>
      <c r="BL499" s="2113"/>
      <c r="BM499" s="2104"/>
      <c r="BN499" s="2106"/>
      <c r="BO499" s="3897"/>
      <c r="BP499" s="2024"/>
      <c r="BQ499" s="2837"/>
      <c r="BR499" s="2037" t="s">
        <v>699</v>
      </c>
      <c r="BS499" s="2038">
        <v>58</v>
      </c>
      <c r="BT499" s="2039">
        <v>33060</v>
      </c>
      <c r="BU499" s="2040">
        <v>43510</v>
      </c>
      <c r="BV499" s="2041">
        <v>15</v>
      </c>
      <c r="BW499" s="2039" t="s">
        <v>35</v>
      </c>
      <c r="BX499" s="2042">
        <v>189</v>
      </c>
      <c r="BY499" s="2039">
        <v>179680</v>
      </c>
      <c r="BZ499" s="2044">
        <v>43522</v>
      </c>
      <c r="CA499" s="2040">
        <v>43524</v>
      </c>
      <c r="CB499" s="2039">
        <v>10976</v>
      </c>
      <c r="CC499" s="2041">
        <v>15000</v>
      </c>
      <c r="CD499" s="2041">
        <f t="shared" si="142"/>
        <v>0</v>
      </c>
      <c r="CE499" s="2045">
        <f t="shared" si="143"/>
        <v>2835</v>
      </c>
      <c r="CF499" s="2042">
        <f t="shared" si="144"/>
        <v>141.75</v>
      </c>
      <c r="CG499" s="2150"/>
      <c r="CI499" s="2314"/>
      <c r="CJ499" s="2315"/>
      <c r="CK499" s="2315"/>
      <c r="CL499" s="2315"/>
      <c r="CM499" s="2315"/>
      <c r="CN499" s="2315"/>
      <c r="CO499" s="2315"/>
      <c r="CP499" s="2315"/>
      <c r="CQ499" s="2315"/>
      <c r="CR499" s="2315"/>
      <c r="CS499" s="2315"/>
      <c r="CT499" s="2315"/>
      <c r="CU499" s="2315"/>
      <c r="CV499" s="2686">
        <f>SUM(CV492:CV498)</f>
        <v>16800</v>
      </c>
      <c r="CW499" s="2686">
        <f>SUM(CW492:CW498)</f>
        <v>840</v>
      </c>
      <c r="CX499" s="3056"/>
    </row>
    <row r="500" spans="51:102" ht="15" thickBot="1">
      <c r="AY500" s="2082"/>
      <c r="AZ500" s="2083"/>
      <c r="BA500" s="2083"/>
      <c r="BB500" s="2083"/>
      <c r="BC500" s="2083"/>
      <c r="BD500" s="2084"/>
      <c r="BE500" s="2085"/>
      <c r="BF500" s="2085"/>
      <c r="BG500" s="2085"/>
      <c r="BH500" s="2089"/>
      <c r="BI500" s="2085"/>
      <c r="BJ500" s="2086"/>
      <c r="BK500" s="2087"/>
      <c r="BL500" s="2085"/>
      <c r="BM500" s="2088">
        <f>SUM(BM490:BM499)</f>
        <v>116227</v>
      </c>
      <c r="BN500" s="2088">
        <f>(BM500*0.05)</f>
        <v>5811.35</v>
      </c>
      <c r="BO500" s="2090"/>
      <c r="BP500" s="2024"/>
      <c r="BQ500" s="2837"/>
      <c r="BR500" s="2037" t="s">
        <v>740</v>
      </c>
      <c r="BS500" s="2038">
        <v>59</v>
      </c>
      <c r="BT500" s="2039">
        <v>33060</v>
      </c>
      <c r="BU500" s="2040">
        <v>43510</v>
      </c>
      <c r="BV500" s="2041">
        <v>4</v>
      </c>
      <c r="BW500" s="2039" t="s">
        <v>35</v>
      </c>
      <c r="BX500" s="2042">
        <v>170</v>
      </c>
      <c r="BY500" s="2039">
        <v>189855</v>
      </c>
      <c r="BZ500" s="2044">
        <v>43522</v>
      </c>
      <c r="CA500" s="2040">
        <v>43524</v>
      </c>
      <c r="CB500" s="2039">
        <v>10976</v>
      </c>
      <c r="CC500" s="2041">
        <v>4000</v>
      </c>
      <c r="CD500" s="2041">
        <f t="shared" si="142"/>
        <v>0</v>
      </c>
      <c r="CE500" s="2045">
        <f t="shared" si="143"/>
        <v>680</v>
      </c>
      <c r="CF500" s="2042">
        <f t="shared" si="144"/>
        <v>34</v>
      </c>
      <c r="CG500" s="2150"/>
      <c r="CI500" s="2246"/>
      <c r="CJ500" s="2246"/>
      <c r="CK500" s="2246"/>
      <c r="CL500" s="2246"/>
      <c r="CM500" s="2246"/>
      <c r="CN500" s="2246"/>
      <c r="CO500" s="2246"/>
      <c r="CP500" s="2246"/>
      <c r="CQ500" s="2246"/>
      <c r="CR500" s="2246"/>
      <c r="CS500" s="2246"/>
      <c r="CT500" s="2246"/>
      <c r="CU500" s="2246"/>
      <c r="CV500" s="2246"/>
      <c r="CW500" s="2246"/>
      <c r="CX500" s="2246"/>
    </row>
    <row r="501" spans="51:102" ht="18.600000000000001" thickBot="1">
      <c r="AY501" s="2024"/>
      <c r="AZ501" s="2024"/>
      <c r="BA501" s="2024"/>
      <c r="BB501" s="2024"/>
      <c r="BC501" s="2024"/>
      <c r="BD501" s="2024"/>
      <c r="BE501" s="2024"/>
      <c r="BF501" s="2024"/>
      <c r="BG501" s="2024"/>
      <c r="BH501" s="3602"/>
      <c r="BI501" s="2024"/>
      <c r="BJ501" s="2024"/>
      <c r="BK501" s="2024"/>
      <c r="BL501" s="2024"/>
      <c r="BM501" s="3309"/>
      <c r="BN501" s="3309"/>
      <c r="BO501" s="2024"/>
      <c r="BP501" s="2024"/>
      <c r="BQ501" s="2837"/>
      <c r="BR501" s="2075" t="s">
        <v>436</v>
      </c>
      <c r="BS501" s="2038">
        <v>60</v>
      </c>
      <c r="BT501" s="2039">
        <v>33764</v>
      </c>
      <c r="BU501" s="2040">
        <v>43531</v>
      </c>
      <c r="BV501" s="2041">
        <v>150</v>
      </c>
      <c r="BW501" s="2039" t="s">
        <v>35</v>
      </c>
      <c r="BX501" s="2042">
        <v>293</v>
      </c>
      <c r="BY501" s="2039">
        <v>101795</v>
      </c>
      <c r="BZ501" s="2044">
        <v>43538</v>
      </c>
      <c r="CA501" s="2040">
        <v>43542</v>
      </c>
      <c r="CB501" s="2039">
        <v>3696</v>
      </c>
      <c r="CC501" s="2041">
        <v>150000</v>
      </c>
      <c r="CD501" s="2041">
        <f t="shared" ref="CD501:CD532" si="148">(CC501-BV501*1000)</f>
        <v>0</v>
      </c>
      <c r="CE501" s="2045">
        <f t="shared" ref="CE501:CE532" si="149">(CC501*BX501/1000)</f>
        <v>43950</v>
      </c>
      <c r="CF501" s="2042">
        <f t="shared" ref="CF501:CF514" si="150">(CE501*0.05)</f>
        <v>2197.5</v>
      </c>
      <c r="CG501" s="2150"/>
      <c r="CI501" s="2250" t="s">
        <v>938</v>
      </c>
      <c r="CJ501" s="2246"/>
      <c r="CK501" s="2246"/>
      <c r="CL501" s="2246"/>
      <c r="CM501" s="2246"/>
      <c r="CN501" s="2246"/>
      <c r="CO501" s="2246"/>
      <c r="CP501" s="2246"/>
      <c r="CQ501" s="2246"/>
      <c r="CR501" s="2246"/>
      <c r="CS501" s="2246"/>
      <c r="CT501" s="2246"/>
      <c r="CU501" s="2246"/>
      <c r="CV501" s="2246"/>
      <c r="CW501" s="2246"/>
      <c r="CX501" s="3085"/>
    </row>
    <row r="502" spans="51:102" ht="18.600000000000001" thickBot="1">
      <c r="AY502" s="2028" t="s">
        <v>756</v>
      </c>
      <c r="AZ502" s="2024"/>
      <c r="BA502" s="2024"/>
      <c r="BB502" s="2024"/>
      <c r="BC502" s="2024"/>
      <c r="BD502" s="2024"/>
      <c r="BE502" s="2024"/>
      <c r="BF502" s="2024"/>
      <c r="BG502" s="2024"/>
      <c r="BH502" s="3602"/>
      <c r="BI502" s="2024"/>
      <c r="BJ502" s="2024"/>
      <c r="BK502" s="2024"/>
      <c r="BL502" s="2024"/>
      <c r="BM502" s="2024"/>
      <c r="BN502" s="2024"/>
      <c r="BO502" s="2029"/>
      <c r="BP502" s="2024"/>
      <c r="BQ502" s="2837"/>
      <c r="BR502" s="2075" t="s">
        <v>436</v>
      </c>
      <c r="BS502" s="2038">
        <v>61</v>
      </c>
      <c r="BT502" s="2039">
        <v>33764</v>
      </c>
      <c r="BU502" s="2040">
        <v>43531</v>
      </c>
      <c r="BV502" s="2041">
        <v>100</v>
      </c>
      <c r="BW502" s="2039" t="s">
        <v>35</v>
      </c>
      <c r="BX502" s="2042">
        <v>293</v>
      </c>
      <c r="BY502" s="2039">
        <v>101795</v>
      </c>
      <c r="BZ502" s="2044">
        <v>43556</v>
      </c>
      <c r="CA502" s="2040">
        <v>43553</v>
      </c>
      <c r="CB502" s="2039">
        <v>3717</v>
      </c>
      <c r="CC502" s="2041">
        <v>100000</v>
      </c>
      <c r="CD502" s="2041">
        <f t="shared" si="148"/>
        <v>0</v>
      </c>
      <c r="CE502" s="2045">
        <f t="shared" si="149"/>
        <v>29300</v>
      </c>
      <c r="CF502" s="2042">
        <f t="shared" si="150"/>
        <v>1465</v>
      </c>
      <c r="CG502" s="2150"/>
      <c r="CI502" s="2251"/>
      <c r="CJ502" s="2252"/>
      <c r="CK502" s="2252"/>
      <c r="CL502" s="2253" t="s">
        <v>14</v>
      </c>
      <c r="CM502" s="2253" t="s">
        <v>12</v>
      </c>
      <c r="CN502" s="2253"/>
      <c r="CO502" s="2252"/>
      <c r="CP502" s="2253" t="s">
        <v>15</v>
      </c>
      <c r="CQ502" s="2253" t="s">
        <v>12</v>
      </c>
      <c r="CR502" s="2253" t="s">
        <v>12</v>
      </c>
      <c r="CS502" s="2252"/>
      <c r="CT502" s="2252"/>
      <c r="CU502" s="2252"/>
      <c r="CV502" s="2252"/>
      <c r="CW502" s="2253" t="s">
        <v>17</v>
      </c>
      <c r="CX502" s="2253"/>
    </row>
    <row r="503" spans="51:102">
      <c r="AY503" s="2030"/>
      <c r="AZ503" s="3898"/>
      <c r="BA503" s="3898"/>
      <c r="BB503" s="3899" t="s">
        <v>14</v>
      </c>
      <c r="BC503" s="3899" t="s">
        <v>12</v>
      </c>
      <c r="BD503" s="3899"/>
      <c r="BE503" s="3898"/>
      <c r="BF503" s="3899" t="s">
        <v>15</v>
      </c>
      <c r="BG503" s="3899" t="s">
        <v>16</v>
      </c>
      <c r="BH503" s="3899" t="s">
        <v>12</v>
      </c>
      <c r="BI503" s="3899" t="s">
        <v>12</v>
      </c>
      <c r="BJ503" s="3898"/>
      <c r="BK503" s="3898"/>
      <c r="BL503" s="3898"/>
      <c r="BM503" s="3898"/>
      <c r="BN503" s="3899" t="s">
        <v>17</v>
      </c>
      <c r="BO503" s="3899"/>
      <c r="BP503" s="2024"/>
      <c r="BQ503" s="2837"/>
      <c r="BR503" s="2037" t="s">
        <v>740</v>
      </c>
      <c r="BS503" s="2038">
        <v>62</v>
      </c>
      <c r="BT503" s="2039">
        <v>34346</v>
      </c>
      <c r="BU503" s="2040">
        <v>43542</v>
      </c>
      <c r="BV503" s="2041">
        <v>5</v>
      </c>
      <c r="BW503" s="2039" t="s">
        <v>35</v>
      </c>
      <c r="BX503" s="2042">
        <v>170</v>
      </c>
      <c r="BY503" s="2039">
        <v>189855</v>
      </c>
      <c r="BZ503" s="2044">
        <v>43556</v>
      </c>
      <c r="CA503" s="2040">
        <v>43553</v>
      </c>
      <c r="CB503" s="2039">
        <v>11081</v>
      </c>
      <c r="CC503" s="2041">
        <v>5000</v>
      </c>
      <c r="CD503" s="2041">
        <f t="shared" si="148"/>
        <v>0</v>
      </c>
      <c r="CE503" s="2045">
        <f t="shared" si="149"/>
        <v>850</v>
      </c>
      <c r="CF503" s="2042">
        <f t="shared" si="150"/>
        <v>42.5</v>
      </c>
      <c r="CG503" s="2150"/>
      <c r="CI503" s="2255" t="s">
        <v>3</v>
      </c>
      <c r="CJ503" s="2256" t="s">
        <v>4</v>
      </c>
      <c r="CK503" s="3947" t="s">
        <v>967</v>
      </c>
      <c r="CL503" s="2257" t="s">
        <v>19</v>
      </c>
      <c r="CM503" s="2257" t="s">
        <v>19</v>
      </c>
      <c r="CN503" s="2257" t="s">
        <v>20</v>
      </c>
      <c r="CO503" s="2257" t="s">
        <v>21</v>
      </c>
      <c r="CP503" s="2257" t="s">
        <v>22</v>
      </c>
      <c r="CQ503" s="2257" t="s">
        <v>23</v>
      </c>
      <c r="CR503" s="2257" t="s">
        <v>23</v>
      </c>
      <c r="CS503" s="2257" t="s">
        <v>24</v>
      </c>
      <c r="CT503" s="2257" t="s">
        <v>20</v>
      </c>
      <c r="CU503" s="2257" t="s">
        <v>25</v>
      </c>
      <c r="CV503" s="2257" t="s">
        <v>0</v>
      </c>
      <c r="CW503" s="2257" t="s">
        <v>11</v>
      </c>
      <c r="CX503" s="2257" t="s">
        <v>26</v>
      </c>
    </row>
    <row r="504" spans="51:102" ht="15" thickBot="1">
      <c r="AY504" s="2032" t="s">
        <v>3</v>
      </c>
      <c r="AZ504" s="3292" t="s">
        <v>4</v>
      </c>
      <c r="BA504" s="3890" t="s">
        <v>18</v>
      </c>
      <c r="BB504" s="3890" t="s">
        <v>19</v>
      </c>
      <c r="BC504" s="3890" t="s">
        <v>19</v>
      </c>
      <c r="BD504" s="3890" t="s">
        <v>20</v>
      </c>
      <c r="BE504" s="3890" t="s">
        <v>21</v>
      </c>
      <c r="BF504" s="3890" t="s">
        <v>22</v>
      </c>
      <c r="BG504" s="3890" t="s">
        <v>19</v>
      </c>
      <c r="BH504" s="3890" t="s">
        <v>23</v>
      </c>
      <c r="BI504" s="3890" t="s">
        <v>23</v>
      </c>
      <c r="BJ504" s="3890" t="s">
        <v>24</v>
      </c>
      <c r="BK504" s="3890" t="s">
        <v>20</v>
      </c>
      <c r="BL504" s="3890" t="s">
        <v>25</v>
      </c>
      <c r="BM504" s="3890" t="s">
        <v>0</v>
      </c>
      <c r="BN504" s="3890" t="s">
        <v>11</v>
      </c>
      <c r="BO504" s="3890" t="s">
        <v>26</v>
      </c>
      <c r="BP504" s="2024"/>
      <c r="BQ504" s="2837"/>
      <c r="BR504" s="2037" t="s">
        <v>740</v>
      </c>
      <c r="BS504" s="2691">
        <v>63</v>
      </c>
      <c r="BT504" s="2691">
        <v>35528</v>
      </c>
      <c r="BU504" s="3310">
        <v>43567</v>
      </c>
      <c r="BV504" s="2071">
        <v>6</v>
      </c>
      <c r="BW504" s="2039" t="s">
        <v>35</v>
      </c>
      <c r="BX504" s="3311">
        <v>234</v>
      </c>
      <c r="BY504" s="2691"/>
      <c r="BZ504" s="3312">
        <v>43572</v>
      </c>
      <c r="CA504" s="3310">
        <v>43573</v>
      </c>
      <c r="CB504" s="2691">
        <v>3753</v>
      </c>
      <c r="CC504" s="3313">
        <v>6000</v>
      </c>
      <c r="CD504" s="2691">
        <f t="shared" si="148"/>
        <v>0</v>
      </c>
      <c r="CE504" s="2045">
        <f t="shared" si="149"/>
        <v>1404</v>
      </c>
      <c r="CF504" s="2042">
        <f t="shared" si="150"/>
        <v>70.2</v>
      </c>
      <c r="CG504" s="2150"/>
      <c r="CI504" s="2258"/>
      <c r="CJ504" s="2259"/>
      <c r="CK504" s="2259"/>
      <c r="CL504" s="2260" t="s">
        <v>3</v>
      </c>
      <c r="CM504" s="2260" t="s">
        <v>18</v>
      </c>
      <c r="CN504" s="2260"/>
      <c r="CO504" s="2259"/>
      <c r="CP504" s="2260" t="s">
        <v>21</v>
      </c>
      <c r="CQ504" s="2260" t="s">
        <v>27</v>
      </c>
      <c r="CR504" s="2260" t="s">
        <v>28</v>
      </c>
      <c r="CS504" s="2259"/>
      <c r="CT504" s="2259"/>
      <c r="CU504" s="2259"/>
      <c r="CV504" s="2259"/>
      <c r="CW504" s="2260" t="s">
        <v>30</v>
      </c>
      <c r="CX504" s="2257"/>
    </row>
    <row r="505" spans="51:102" ht="15" thickBot="1">
      <c r="AY505" s="2034"/>
      <c r="AZ505" s="3892"/>
      <c r="BA505" s="3892"/>
      <c r="BB505" s="3893" t="s">
        <v>3</v>
      </c>
      <c r="BC505" s="3893" t="s">
        <v>18</v>
      </c>
      <c r="BD505" s="3893"/>
      <c r="BE505" s="3892"/>
      <c r="BF505" s="3893" t="s">
        <v>21</v>
      </c>
      <c r="BG505" s="3893" t="s">
        <v>3</v>
      </c>
      <c r="BH505" s="3893" t="s">
        <v>27</v>
      </c>
      <c r="BI505" s="3893" t="s">
        <v>28</v>
      </c>
      <c r="BJ505" s="3892"/>
      <c r="BK505" s="3892"/>
      <c r="BL505" s="3892"/>
      <c r="BM505" s="3892"/>
      <c r="BN505" s="3893" t="s">
        <v>30</v>
      </c>
      <c r="BO505" s="3890"/>
      <c r="BP505" s="2024"/>
      <c r="BQ505" s="2837"/>
      <c r="BR505" s="2075" t="s">
        <v>436</v>
      </c>
      <c r="BS505" s="2691">
        <v>64</v>
      </c>
      <c r="BT505" s="2691">
        <v>35527</v>
      </c>
      <c r="BU505" s="3310">
        <v>43567</v>
      </c>
      <c r="BV505" s="2071">
        <v>85</v>
      </c>
      <c r="BW505" s="2039" t="s">
        <v>35</v>
      </c>
      <c r="BX505" s="3311">
        <v>297</v>
      </c>
      <c r="BY505" s="2691"/>
      <c r="BZ505" s="3312">
        <v>43572</v>
      </c>
      <c r="CA505" s="3310">
        <v>43573</v>
      </c>
      <c r="CB505" s="2691">
        <v>3755</v>
      </c>
      <c r="CC505" s="3313">
        <v>85000</v>
      </c>
      <c r="CD505" s="2691">
        <f t="shared" si="148"/>
        <v>0</v>
      </c>
      <c r="CE505" s="2045">
        <f t="shared" si="149"/>
        <v>25245</v>
      </c>
      <c r="CF505" s="2042">
        <f t="shared" si="150"/>
        <v>1262.25</v>
      </c>
      <c r="CG505" s="2150"/>
      <c r="CI505" s="2467"/>
      <c r="CJ505" s="2266"/>
      <c r="CK505" s="2439"/>
      <c r="CL505" s="2439"/>
      <c r="CM505" s="2440"/>
      <c r="CN505" s="2439"/>
      <c r="CO505" s="2439"/>
      <c r="CP505" s="2441"/>
      <c r="CQ505" s="2442"/>
      <c r="CR505" s="2440"/>
      <c r="CS505" s="2439"/>
      <c r="CT505" s="2278"/>
      <c r="CU505" s="2280"/>
      <c r="CV505" s="2281"/>
      <c r="CW505" s="2280"/>
      <c r="CX505" s="2273"/>
    </row>
    <row r="506" spans="51:102">
      <c r="AY506" s="2095" t="s">
        <v>629</v>
      </c>
      <c r="AZ506" s="2658" t="s">
        <v>699</v>
      </c>
      <c r="BA506" s="3415">
        <v>68</v>
      </c>
      <c r="BB506" s="3415">
        <v>35616</v>
      </c>
      <c r="BC506" s="3416">
        <v>43575</v>
      </c>
      <c r="BD506" s="3415">
        <v>15</v>
      </c>
      <c r="BE506" s="2122" t="s">
        <v>35</v>
      </c>
      <c r="BF506" s="3417">
        <v>254</v>
      </c>
      <c r="BG506" s="3415"/>
      <c r="BH506" s="3572">
        <v>43620</v>
      </c>
      <c r="BI506" s="3416">
        <v>43619</v>
      </c>
      <c r="BJ506" s="3415">
        <v>3808</v>
      </c>
      <c r="BK506" s="3418">
        <v>15000</v>
      </c>
      <c r="BL506" s="3415">
        <f>(BK506-BD506*1000)</f>
        <v>0</v>
      </c>
      <c r="BM506" s="2173">
        <f>(BK506*BF506/1000)</f>
        <v>3810</v>
      </c>
      <c r="BN506" s="2175">
        <f t="shared" ref="BN506:BN516" si="151">(BM506*0.05)</f>
        <v>190.5</v>
      </c>
      <c r="BO506" s="2046" t="s">
        <v>8</v>
      </c>
      <c r="BP506" s="2024"/>
      <c r="BQ506" s="2837"/>
      <c r="BR506" s="2075" t="s">
        <v>436</v>
      </c>
      <c r="BS506" s="2691">
        <v>65</v>
      </c>
      <c r="BT506" s="2691">
        <v>35527</v>
      </c>
      <c r="BU506" s="3310">
        <v>43567</v>
      </c>
      <c r="BV506" s="2071">
        <v>175</v>
      </c>
      <c r="BW506" s="2039" t="s">
        <v>35</v>
      </c>
      <c r="BX506" s="3311">
        <v>297</v>
      </c>
      <c r="BY506" s="2691"/>
      <c r="BZ506" s="3312">
        <v>43594</v>
      </c>
      <c r="CA506" s="3310">
        <v>43588</v>
      </c>
      <c r="CB506" s="2691">
        <v>3773</v>
      </c>
      <c r="CC506" s="3313">
        <v>175000</v>
      </c>
      <c r="CD506" s="2691">
        <f t="shared" si="148"/>
        <v>0</v>
      </c>
      <c r="CE506" s="2045">
        <f t="shared" si="149"/>
        <v>51975</v>
      </c>
      <c r="CF506" s="2042">
        <f t="shared" si="150"/>
        <v>2598.75</v>
      </c>
      <c r="CG506" s="2150"/>
      <c r="CI506" s="2288"/>
      <c r="CJ506" s="2327"/>
      <c r="CK506" s="2290"/>
      <c r="CL506" s="2290"/>
      <c r="CM506" s="2297"/>
      <c r="CN506" s="2328"/>
      <c r="CO506" s="2328"/>
      <c r="CP506" s="2384"/>
      <c r="CQ506" s="2295"/>
      <c r="CR506" s="2297"/>
      <c r="CS506" s="2290"/>
      <c r="CT506" s="2330"/>
      <c r="CU506" s="2332"/>
      <c r="CV506" s="2333"/>
      <c r="CW506" s="2332"/>
      <c r="CX506" s="2689"/>
    </row>
    <row r="507" spans="51:102">
      <c r="AY507" s="2047" t="s">
        <v>629</v>
      </c>
      <c r="AZ507" s="2037" t="s">
        <v>740</v>
      </c>
      <c r="BA507" s="2691">
        <v>69</v>
      </c>
      <c r="BB507" s="2691">
        <v>35614</v>
      </c>
      <c r="BC507" s="3310">
        <v>43575</v>
      </c>
      <c r="BD507" s="2691">
        <v>5</v>
      </c>
      <c r="BE507" s="2039" t="s">
        <v>35</v>
      </c>
      <c r="BF507" s="3311">
        <v>234</v>
      </c>
      <c r="BG507" s="2691"/>
      <c r="BH507" s="3509">
        <v>43620</v>
      </c>
      <c r="BI507" s="3310">
        <v>43619</v>
      </c>
      <c r="BJ507" s="2691">
        <v>3807</v>
      </c>
      <c r="BK507" s="3313">
        <v>5000</v>
      </c>
      <c r="BL507" s="2691">
        <f>(BK507-BD507*1000)</f>
        <v>0</v>
      </c>
      <c r="BM507" s="2045">
        <f>(BK507*BF507/1000)</f>
        <v>1170</v>
      </c>
      <c r="BN507" s="2042">
        <f t="shared" si="151"/>
        <v>58.5</v>
      </c>
      <c r="BO507" s="2059" t="s">
        <v>8</v>
      </c>
      <c r="BP507" s="2024"/>
      <c r="BQ507" s="2837"/>
      <c r="BR507" s="2037" t="s">
        <v>699</v>
      </c>
      <c r="BS507" s="2691">
        <v>66</v>
      </c>
      <c r="BT507" s="2691">
        <v>35526</v>
      </c>
      <c r="BU507" s="3310">
        <v>43567</v>
      </c>
      <c r="BV507" s="2071">
        <v>15</v>
      </c>
      <c r="BW507" s="2039" t="s">
        <v>35</v>
      </c>
      <c r="BX507" s="3311">
        <v>254</v>
      </c>
      <c r="BY507" s="2691"/>
      <c r="BZ507" s="3312">
        <v>43572</v>
      </c>
      <c r="CA507" s="3310">
        <v>43573</v>
      </c>
      <c r="CB507" s="2691">
        <v>3754</v>
      </c>
      <c r="CC507" s="3313">
        <v>15000</v>
      </c>
      <c r="CD507" s="2691">
        <f t="shared" si="148"/>
        <v>0</v>
      </c>
      <c r="CE507" s="2045">
        <f t="shared" si="149"/>
        <v>3810</v>
      </c>
      <c r="CF507" s="2042">
        <f t="shared" si="150"/>
        <v>190.5</v>
      </c>
      <c r="CG507" s="2150"/>
      <c r="CI507" s="2770"/>
      <c r="CJ507" s="2291"/>
      <c r="CK507" s="2752"/>
      <c r="CL507" s="2351"/>
      <c r="CM507" s="2354"/>
      <c r="CN507" s="3076"/>
      <c r="CO507" s="2351"/>
      <c r="CP507" s="2332"/>
      <c r="CQ507" s="2353"/>
      <c r="CR507" s="2354"/>
      <c r="CS507" s="2355"/>
      <c r="CT507" s="2332"/>
      <c r="CU507" s="2332"/>
      <c r="CV507" s="2333"/>
      <c r="CW507" s="2332"/>
      <c r="CX507" s="2689"/>
    </row>
    <row r="508" spans="51:102">
      <c r="AY508" s="2047" t="s">
        <v>629</v>
      </c>
      <c r="AZ508" s="2075" t="s">
        <v>436</v>
      </c>
      <c r="BA508" s="2691">
        <v>70</v>
      </c>
      <c r="BB508" s="2691">
        <v>35609</v>
      </c>
      <c r="BC508" s="3310">
        <v>43575</v>
      </c>
      <c r="BD508" s="2691">
        <v>180</v>
      </c>
      <c r="BE508" s="2039" t="s">
        <v>35</v>
      </c>
      <c r="BF508" s="3311">
        <v>297</v>
      </c>
      <c r="BG508" s="2691"/>
      <c r="BH508" s="3509">
        <v>43620</v>
      </c>
      <c r="BI508" s="3310">
        <v>43619</v>
      </c>
      <c r="BJ508" s="2691">
        <v>3809</v>
      </c>
      <c r="BK508" s="3313">
        <v>180000</v>
      </c>
      <c r="BL508" s="2691">
        <f>(BK508-BD508*1000)</f>
        <v>0</v>
      </c>
      <c r="BM508" s="2045">
        <f>(BK508*BF508/1000)</f>
        <v>53460</v>
      </c>
      <c r="BN508" s="2042">
        <f t="shared" si="151"/>
        <v>2673</v>
      </c>
      <c r="BO508" s="2059" t="s">
        <v>8</v>
      </c>
      <c r="BP508" s="2024"/>
      <c r="BQ508" s="2837"/>
      <c r="BR508" s="2037" t="s">
        <v>699</v>
      </c>
      <c r="BS508" s="2691">
        <v>67</v>
      </c>
      <c r="BT508" s="2691">
        <v>35617</v>
      </c>
      <c r="BU508" s="3310">
        <v>43567</v>
      </c>
      <c r="BV508" s="2691">
        <v>15</v>
      </c>
      <c r="BW508" s="2039" t="s">
        <v>35</v>
      </c>
      <c r="BX508" s="3311">
        <v>254</v>
      </c>
      <c r="BY508" s="2691"/>
      <c r="BZ508" s="3312">
        <v>43594</v>
      </c>
      <c r="CA508" s="3310">
        <v>43588</v>
      </c>
      <c r="CB508" s="2691">
        <v>3774</v>
      </c>
      <c r="CC508" s="3313">
        <v>15000</v>
      </c>
      <c r="CD508" s="2691">
        <f t="shared" si="148"/>
        <v>0</v>
      </c>
      <c r="CE508" s="2045">
        <f t="shared" si="149"/>
        <v>3810</v>
      </c>
      <c r="CF508" s="2042">
        <f t="shared" si="150"/>
        <v>190.5</v>
      </c>
      <c r="CG508" s="2150"/>
      <c r="CI508" s="2288"/>
      <c r="CJ508" s="2289"/>
      <c r="CK508" s="2290"/>
      <c r="CL508" s="2291"/>
      <c r="CM508" s="2292"/>
      <c r="CN508" s="2293"/>
      <c r="CO508" s="2291"/>
      <c r="CP508" s="2294"/>
      <c r="CQ508" s="2295"/>
      <c r="CR508" s="2292"/>
      <c r="CS508" s="2290"/>
      <c r="CT508" s="2294"/>
      <c r="CU508" s="2294"/>
      <c r="CV508" s="2296"/>
      <c r="CW508" s="2294"/>
      <c r="CX508" s="2689"/>
    </row>
    <row r="509" spans="51:102">
      <c r="AY509" s="2047" t="s">
        <v>792</v>
      </c>
      <c r="AZ509" s="2048" t="s">
        <v>794</v>
      </c>
      <c r="BA509" s="3067">
        <v>4</v>
      </c>
      <c r="BB509" s="3068" t="s">
        <v>36</v>
      </c>
      <c r="BC509" s="3069">
        <v>43609</v>
      </c>
      <c r="BD509" s="3068">
        <v>40</v>
      </c>
      <c r="BE509" s="3070" t="s">
        <v>35</v>
      </c>
      <c r="BF509" s="3071">
        <v>295</v>
      </c>
      <c r="BG509" s="3068"/>
      <c r="BH509" s="3596">
        <v>43620</v>
      </c>
      <c r="BI509" s="3073">
        <v>43619</v>
      </c>
      <c r="BJ509" s="3070">
        <v>3806</v>
      </c>
      <c r="BK509" s="3074">
        <v>40000</v>
      </c>
      <c r="BL509" s="2055">
        <f>(BK509-BD509*1000)</f>
        <v>0</v>
      </c>
      <c r="BM509" s="2056">
        <f>(BK509*BF509/1000)</f>
        <v>11800</v>
      </c>
      <c r="BN509" s="2058">
        <f t="shared" si="151"/>
        <v>590</v>
      </c>
      <c r="BO509" s="2059" t="s">
        <v>8</v>
      </c>
      <c r="BP509" s="2024"/>
      <c r="BQ509" s="2837"/>
      <c r="BR509" s="2037" t="s">
        <v>699</v>
      </c>
      <c r="BS509" s="2691">
        <v>68</v>
      </c>
      <c r="BT509" s="2691">
        <v>35616</v>
      </c>
      <c r="BU509" s="3310">
        <v>43575</v>
      </c>
      <c r="BV509" s="2691">
        <v>15</v>
      </c>
      <c r="BW509" s="2039" t="s">
        <v>35</v>
      </c>
      <c r="BX509" s="3311">
        <v>254</v>
      </c>
      <c r="BY509" s="2691"/>
      <c r="BZ509" s="3312">
        <v>43620</v>
      </c>
      <c r="CA509" s="3310">
        <v>43619</v>
      </c>
      <c r="CB509" s="2691">
        <v>3808</v>
      </c>
      <c r="CC509" s="3313">
        <v>15000</v>
      </c>
      <c r="CD509" s="2691">
        <f t="shared" si="148"/>
        <v>0</v>
      </c>
      <c r="CE509" s="2045">
        <f t="shared" si="149"/>
        <v>3810</v>
      </c>
      <c r="CF509" s="2042">
        <f t="shared" si="150"/>
        <v>190.5</v>
      </c>
      <c r="CG509" s="2150"/>
      <c r="CI509" s="2298"/>
      <c r="CJ509" s="2299"/>
      <c r="CK509" s="2300"/>
      <c r="CL509" s="2300"/>
      <c r="CM509" s="2301"/>
      <c r="CN509" s="2300"/>
      <c r="CO509" s="2300"/>
      <c r="CP509" s="2302"/>
      <c r="CQ509" s="2303"/>
      <c r="CR509" s="2301"/>
      <c r="CS509" s="2300"/>
      <c r="CT509" s="2302"/>
      <c r="CU509" s="2304"/>
      <c r="CV509" s="2305"/>
      <c r="CW509" s="2304"/>
      <c r="CX509" s="3055"/>
    </row>
    <row r="510" spans="51:102">
      <c r="AY510" s="2036" t="s">
        <v>493</v>
      </c>
      <c r="AZ510" s="2037" t="s">
        <v>436</v>
      </c>
      <c r="BA510" s="2076">
        <v>51</v>
      </c>
      <c r="BB510" s="2039">
        <v>25806</v>
      </c>
      <c r="BC510" s="2040">
        <v>43614</v>
      </c>
      <c r="BD510" s="2055">
        <v>65</v>
      </c>
      <c r="BE510" s="2052" t="s">
        <v>35</v>
      </c>
      <c r="BF510" s="2058">
        <v>300.3</v>
      </c>
      <c r="BG510" s="2052">
        <v>1010505</v>
      </c>
      <c r="BH510" s="2078">
        <v>43620</v>
      </c>
      <c r="BI510" s="2057">
        <v>43619</v>
      </c>
      <c r="BJ510" s="2052">
        <v>3805</v>
      </c>
      <c r="BK510" s="2055">
        <v>65000</v>
      </c>
      <c r="BL510" s="2041">
        <f>(BK510-BD510*1000)</f>
        <v>0</v>
      </c>
      <c r="BM510" s="2056">
        <f>(BK510*BF510/1000)</f>
        <v>19519.5</v>
      </c>
      <c r="BN510" s="2058">
        <f t="shared" si="151"/>
        <v>975.97500000000002</v>
      </c>
      <c r="BO510" s="2059" t="s">
        <v>8</v>
      </c>
      <c r="BP510" s="2024"/>
      <c r="BQ510" s="2837"/>
      <c r="BR510" s="2037" t="s">
        <v>740</v>
      </c>
      <c r="BS510" s="2691">
        <v>69</v>
      </c>
      <c r="BT510" s="2691">
        <v>35614</v>
      </c>
      <c r="BU510" s="3310">
        <v>43575</v>
      </c>
      <c r="BV510" s="2071">
        <v>5</v>
      </c>
      <c r="BW510" s="2039" t="s">
        <v>35</v>
      </c>
      <c r="BX510" s="3311">
        <v>234</v>
      </c>
      <c r="BY510" s="2691"/>
      <c r="BZ510" s="3312">
        <v>43620</v>
      </c>
      <c r="CA510" s="3310">
        <v>43619</v>
      </c>
      <c r="CB510" s="2691">
        <v>3807</v>
      </c>
      <c r="CC510" s="3313">
        <v>5000</v>
      </c>
      <c r="CD510" s="2691">
        <f t="shared" si="148"/>
        <v>0</v>
      </c>
      <c r="CE510" s="2045">
        <f t="shared" si="149"/>
        <v>1170</v>
      </c>
      <c r="CF510" s="2042">
        <f t="shared" si="150"/>
        <v>58.5</v>
      </c>
      <c r="CG510" s="2150"/>
      <c r="CI510" s="2307"/>
      <c r="CJ510" s="2291"/>
      <c r="CK510" s="2308"/>
      <c r="CL510" s="2291"/>
      <c r="CM510" s="2292"/>
      <c r="CN510" s="2309"/>
      <c r="CO510" s="2291"/>
      <c r="CP510" s="2294"/>
      <c r="CQ510" s="2311"/>
      <c r="CR510" s="2292"/>
      <c r="CS510" s="2291"/>
      <c r="CT510" s="2294"/>
      <c r="CU510" s="2294"/>
      <c r="CV510" s="2296"/>
      <c r="CW510" s="2294"/>
      <c r="CX510" s="2689"/>
    </row>
    <row r="511" spans="51:102">
      <c r="AY511" s="2047" t="s">
        <v>471</v>
      </c>
      <c r="AZ511" s="2957" t="s">
        <v>436</v>
      </c>
      <c r="BA511" s="2071">
        <v>31</v>
      </c>
      <c r="BB511" s="3068" t="s">
        <v>101</v>
      </c>
      <c r="BC511" s="2040">
        <v>43616</v>
      </c>
      <c r="BD511" s="2041">
        <v>20</v>
      </c>
      <c r="BE511" s="2039" t="s">
        <v>35</v>
      </c>
      <c r="BF511" s="2042">
        <v>300.3</v>
      </c>
      <c r="BG511" s="2071"/>
      <c r="BH511" s="3509">
        <v>43641</v>
      </c>
      <c r="BI511" s="2072">
        <v>43637</v>
      </c>
      <c r="BJ511" s="2071">
        <v>11353</v>
      </c>
      <c r="BK511" s="2071">
        <v>20000</v>
      </c>
      <c r="BL511" s="2071">
        <f t="shared" ref="BL511:BL516" si="152">(BK511-BD511*1000)</f>
        <v>0</v>
      </c>
      <c r="BM511" s="2045">
        <f t="shared" ref="BM511:BM516" si="153">(BK511*BF511/1000)</f>
        <v>6006</v>
      </c>
      <c r="BN511" s="2045">
        <f t="shared" si="151"/>
        <v>300.3</v>
      </c>
      <c r="BO511" s="2059" t="s">
        <v>8</v>
      </c>
      <c r="BP511" s="2024"/>
      <c r="BQ511" s="2837"/>
      <c r="BR511" s="2075" t="s">
        <v>436</v>
      </c>
      <c r="BS511" s="2691">
        <v>70</v>
      </c>
      <c r="BT511" s="2691">
        <v>35609</v>
      </c>
      <c r="BU511" s="3310">
        <v>43575</v>
      </c>
      <c r="BV511" s="2071">
        <v>180</v>
      </c>
      <c r="BW511" s="2039" t="s">
        <v>35</v>
      </c>
      <c r="BX511" s="3311">
        <v>297</v>
      </c>
      <c r="BY511" s="2691"/>
      <c r="BZ511" s="3312">
        <v>43620</v>
      </c>
      <c r="CA511" s="3310">
        <v>43619</v>
      </c>
      <c r="CB511" s="2691">
        <v>3809</v>
      </c>
      <c r="CC511" s="3313">
        <v>180000</v>
      </c>
      <c r="CD511" s="2691">
        <f t="shared" si="148"/>
        <v>0</v>
      </c>
      <c r="CE511" s="2045">
        <f t="shared" si="149"/>
        <v>53460</v>
      </c>
      <c r="CF511" s="2042">
        <f t="shared" si="150"/>
        <v>2673</v>
      </c>
      <c r="CG511" s="2150"/>
      <c r="CI511" s="2312"/>
      <c r="CJ511" s="2313"/>
      <c r="CK511" s="2313"/>
      <c r="CL511" s="2313"/>
      <c r="CM511" s="2313"/>
      <c r="CN511" s="2313"/>
      <c r="CO511" s="2313"/>
      <c r="CP511" s="2313"/>
      <c r="CQ511" s="2313"/>
      <c r="CR511" s="2313"/>
      <c r="CS511" s="2313"/>
      <c r="CT511" s="2313"/>
      <c r="CU511" s="2313"/>
      <c r="CV511" s="2313"/>
      <c r="CW511" s="2313"/>
      <c r="CX511" s="2689"/>
    </row>
    <row r="512" spans="51:102" ht="15" thickBot="1">
      <c r="AY512" s="2047" t="s">
        <v>264</v>
      </c>
      <c r="AZ512" s="2994" t="s">
        <v>762</v>
      </c>
      <c r="BA512" s="2038">
        <v>9</v>
      </c>
      <c r="BB512" s="2039" t="s">
        <v>101</v>
      </c>
      <c r="BC512" s="2040">
        <v>43621</v>
      </c>
      <c r="BD512" s="2041">
        <v>40</v>
      </c>
      <c r="BE512" s="2039" t="s">
        <v>35</v>
      </c>
      <c r="BF512" s="2042">
        <v>276</v>
      </c>
      <c r="BG512" s="2043"/>
      <c r="BH512" s="2044">
        <v>43626</v>
      </c>
      <c r="BI512" s="2040">
        <v>43623</v>
      </c>
      <c r="BJ512" s="2039">
        <v>3813</v>
      </c>
      <c r="BK512" s="2041">
        <v>40000</v>
      </c>
      <c r="BL512" s="2041">
        <f t="shared" si="152"/>
        <v>0</v>
      </c>
      <c r="BM512" s="2045">
        <f t="shared" si="153"/>
        <v>11040</v>
      </c>
      <c r="BN512" s="2042">
        <f t="shared" si="151"/>
        <v>552</v>
      </c>
      <c r="BO512" s="2059" t="s">
        <v>8</v>
      </c>
      <c r="BP512" s="2024"/>
      <c r="BQ512" s="2837"/>
      <c r="BR512" s="2037" t="s">
        <v>699</v>
      </c>
      <c r="BS512" s="2691">
        <v>71</v>
      </c>
      <c r="BT512" s="2691">
        <v>35612</v>
      </c>
      <c r="BU512" s="3310">
        <v>43575</v>
      </c>
      <c r="BV512" s="2071">
        <v>15</v>
      </c>
      <c r="BW512" s="2039" t="s">
        <v>35</v>
      </c>
      <c r="BX512" s="3311">
        <v>254</v>
      </c>
      <c r="BY512" s="2691"/>
      <c r="BZ512" s="3312">
        <v>43651</v>
      </c>
      <c r="CA512" s="3310">
        <v>43647</v>
      </c>
      <c r="CB512" s="2691">
        <v>3838</v>
      </c>
      <c r="CC512" s="3313">
        <v>15000</v>
      </c>
      <c r="CD512" s="2691">
        <f t="shared" si="148"/>
        <v>0</v>
      </c>
      <c r="CE512" s="2045">
        <f t="shared" si="149"/>
        <v>3810</v>
      </c>
      <c r="CF512" s="2042">
        <f t="shared" si="150"/>
        <v>190.5</v>
      </c>
      <c r="CG512" s="2150"/>
      <c r="CI512" s="2314"/>
      <c r="CJ512" s="2315"/>
      <c r="CK512" s="2315"/>
      <c r="CL512" s="2315"/>
      <c r="CM512" s="2315"/>
      <c r="CN512" s="2315"/>
      <c r="CO512" s="2315"/>
      <c r="CP512" s="2315"/>
      <c r="CQ512" s="2315"/>
      <c r="CR512" s="2315"/>
      <c r="CS512" s="2315"/>
      <c r="CT512" s="2315"/>
      <c r="CU512" s="2315"/>
      <c r="CV512" s="2686">
        <f>SUM(CV505:CV511)</f>
        <v>0</v>
      </c>
      <c r="CW512" s="2686">
        <f>SUM(CW505:CW511)</f>
        <v>0</v>
      </c>
      <c r="CX512" s="3056"/>
    </row>
    <row r="513" spans="51:102">
      <c r="AY513" s="2036" t="s">
        <v>493</v>
      </c>
      <c r="AZ513" s="2037" t="s">
        <v>436</v>
      </c>
      <c r="BA513" s="2076">
        <v>52</v>
      </c>
      <c r="BB513" s="2039">
        <v>25997</v>
      </c>
      <c r="BC513" s="2040">
        <v>43627</v>
      </c>
      <c r="BD513" s="2055">
        <v>40</v>
      </c>
      <c r="BE513" s="2052" t="s">
        <v>35</v>
      </c>
      <c r="BF513" s="2058">
        <v>300.3</v>
      </c>
      <c r="BG513" s="2052">
        <v>1010505</v>
      </c>
      <c r="BH513" s="2078">
        <v>43640</v>
      </c>
      <c r="BI513" s="2057">
        <v>43637</v>
      </c>
      <c r="BJ513" s="2052">
        <v>3827</v>
      </c>
      <c r="BK513" s="2055">
        <v>40000</v>
      </c>
      <c r="BL513" s="2041">
        <f t="shared" si="152"/>
        <v>0</v>
      </c>
      <c r="BM513" s="2056">
        <f t="shared" si="153"/>
        <v>12012</v>
      </c>
      <c r="BN513" s="2058">
        <f t="shared" si="151"/>
        <v>600.6</v>
      </c>
      <c r="BO513" s="3897" t="s">
        <v>8</v>
      </c>
      <c r="BP513" s="2024"/>
      <c r="BQ513" s="2837"/>
      <c r="BR513" s="2037" t="s">
        <v>740</v>
      </c>
      <c r="BS513" s="2691">
        <v>72</v>
      </c>
      <c r="BT513" s="2691">
        <v>35611</v>
      </c>
      <c r="BU513" s="3310">
        <v>43575</v>
      </c>
      <c r="BV513" s="2071">
        <v>5</v>
      </c>
      <c r="BW513" s="2039" t="s">
        <v>35</v>
      </c>
      <c r="BX513" s="3311">
        <v>234</v>
      </c>
      <c r="BY513" s="2691"/>
      <c r="BZ513" s="3312">
        <v>43651</v>
      </c>
      <c r="CA513" s="3310">
        <v>43647</v>
      </c>
      <c r="CB513" s="2691">
        <v>3837</v>
      </c>
      <c r="CC513" s="3313">
        <v>5000</v>
      </c>
      <c r="CD513" s="2691">
        <f t="shared" si="148"/>
        <v>0</v>
      </c>
      <c r="CE513" s="2045">
        <f t="shared" si="149"/>
        <v>1170</v>
      </c>
      <c r="CF513" s="2042">
        <f t="shared" si="150"/>
        <v>58.5</v>
      </c>
      <c r="CG513" s="2150"/>
      <c r="CI513" s="2246"/>
      <c r="CJ513" s="2246"/>
      <c r="CK513" s="2246"/>
      <c r="CL513" s="2246"/>
      <c r="CM513" s="2246"/>
      <c r="CN513" s="2246"/>
      <c r="CO513" s="2246"/>
      <c r="CP513" s="2246"/>
      <c r="CQ513" s="2246"/>
      <c r="CR513" s="2246"/>
      <c r="CS513" s="2246"/>
      <c r="CT513" s="2246"/>
      <c r="CU513" s="2246"/>
      <c r="CV513" s="2246"/>
      <c r="CW513" s="2246"/>
      <c r="CX513" s="2246"/>
    </row>
    <row r="514" spans="51:102" ht="18.600000000000001" thickBot="1">
      <c r="AY514" s="2036" t="s">
        <v>493</v>
      </c>
      <c r="AZ514" s="2037" t="s">
        <v>495</v>
      </c>
      <c r="BA514" s="2071">
        <v>53</v>
      </c>
      <c r="BB514" s="2071">
        <v>25997</v>
      </c>
      <c r="BC514" s="2072">
        <v>43627</v>
      </c>
      <c r="BD514" s="2041">
        <v>30</v>
      </c>
      <c r="BE514" s="2039" t="s">
        <v>35</v>
      </c>
      <c r="BF514" s="2042">
        <v>462.9</v>
      </c>
      <c r="BG514" s="2039">
        <v>1010506</v>
      </c>
      <c r="BH514" s="2044">
        <v>43640</v>
      </c>
      <c r="BI514" s="2057">
        <v>43637</v>
      </c>
      <c r="BJ514" s="2039">
        <v>3827</v>
      </c>
      <c r="BK514" s="2041">
        <v>30000</v>
      </c>
      <c r="BL514" s="2041">
        <f t="shared" si="152"/>
        <v>0</v>
      </c>
      <c r="BM514" s="2045">
        <f t="shared" si="153"/>
        <v>13887</v>
      </c>
      <c r="BN514" s="2042">
        <f t="shared" si="151"/>
        <v>694.35</v>
      </c>
      <c r="BO514" s="3897" t="s">
        <v>8</v>
      </c>
      <c r="BP514" s="2024"/>
      <c r="BQ514" s="2837"/>
      <c r="BR514" s="2075" t="s">
        <v>436</v>
      </c>
      <c r="BS514" s="2691">
        <v>73</v>
      </c>
      <c r="BT514" s="2691">
        <v>35607</v>
      </c>
      <c r="BU514" s="3310">
        <v>43575</v>
      </c>
      <c r="BV514" s="2071">
        <v>175</v>
      </c>
      <c r="BW514" s="2039" t="s">
        <v>35</v>
      </c>
      <c r="BX514" s="3311">
        <v>297</v>
      </c>
      <c r="BY514" s="2691"/>
      <c r="BZ514" s="3312">
        <v>43651</v>
      </c>
      <c r="CA514" s="3310">
        <v>43647</v>
      </c>
      <c r="CB514" s="2691">
        <v>3839</v>
      </c>
      <c r="CC514" s="3313">
        <v>175000</v>
      </c>
      <c r="CD514" s="2691">
        <f t="shared" si="148"/>
        <v>0</v>
      </c>
      <c r="CE514" s="2045">
        <f t="shared" si="149"/>
        <v>51975</v>
      </c>
      <c r="CF514" s="2042">
        <f t="shared" si="150"/>
        <v>2598.75</v>
      </c>
      <c r="CG514" s="2150"/>
      <c r="CI514" s="2250" t="s">
        <v>939</v>
      </c>
      <c r="CJ514" s="2246"/>
      <c r="CK514" s="2246"/>
      <c r="CL514" s="2246"/>
      <c r="CM514" s="2246"/>
      <c r="CN514" s="2246"/>
      <c r="CO514" s="2246"/>
      <c r="CP514" s="2246"/>
      <c r="CQ514" s="2246"/>
      <c r="CR514" s="2246"/>
      <c r="CS514" s="2246"/>
      <c r="CT514" s="2246"/>
      <c r="CU514" s="2246"/>
      <c r="CV514" s="2246"/>
      <c r="CW514" s="2246"/>
      <c r="CX514" s="3085"/>
    </row>
    <row r="515" spans="51:102">
      <c r="AY515" s="2047" t="s">
        <v>792</v>
      </c>
      <c r="AZ515" s="2048" t="s">
        <v>794</v>
      </c>
      <c r="BA515" s="3067">
        <v>5</v>
      </c>
      <c r="BB515" s="3068" t="s">
        <v>36</v>
      </c>
      <c r="BC515" s="3069">
        <v>43628</v>
      </c>
      <c r="BD515" s="3068">
        <v>40</v>
      </c>
      <c r="BE515" s="3070" t="s">
        <v>35</v>
      </c>
      <c r="BF515" s="3071">
        <v>295</v>
      </c>
      <c r="BG515" s="3068"/>
      <c r="BH515" s="3596">
        <v>43640</v>
      </c>
      <c r="BI515" s="3073">
        <v>43637</v>
      </c>
      <c r="BJ515" s="3070">
        <v>3828</v>
      </c>
      <c r="BK515" s="3074">
        <v>40000</v>
      </c>
      <c r="BL515" s="2055">
        <f t="shared" si="152"/>
        <v>0</v>
      </c>
      <c r="BM515" s="2056">
        <f t="shared" si="153"/>
        <v>11800</v>
      </c>
      <c r="BN515" s="2058">
        <f t="shared" si="151"/>
        <v>590</v>
      </c>
      <c r="BO515" s="3897" t="s">
        <v>8</v>
      </c>
      <c r="BP515" s="2024"/>
      <c r="BQ515" s="2837"/>
      <c r="BR515" s="3429" t="s">
        <v>699</v>
      </c>
      <c r="BS515" s="3421">
        <v>74</v>
      </c>
      <c r="BT515" s="3421">
        <v>35606</v>
      </c>
      <c r="BU515" s="3422">
        <v>43575</v>
      </c>
      <c r="BV515" s="3433">
        <v>15</v>
      </c>
      <c r="BW515" s="3423" t="s">
        <v>35</v>
      </c>
      <c r="BX515" s="3424">
        <v>254</v>
      </c>
      <c r="BY515" s="3421"/>
      <c r="BZ515" s="3425">
        <v>43685</v>
      </c>
      <c r="CA515" s="3422">
        <v>43685</v>
      </c>
      <c r="CB515" s="3421"/>
      <c r="CC515" s="3426">
        <v>15000</v>
      </c>
      <c r="CD515" s="3421">
        <f t="shared" si="148"/>
        <v>0</v>
      </c>
      <c r="CE515" s="3427">
        <f t="shared" si="149"/>
        <v>3810</v>
      </c>
      <c r="CF515" s="3428">
        <v>0</v>
      </c>
      <c r="CG515" s="3434" t="s">
        <v>88</v>
      </c>
      <c r="CI515" s="2251"/>
      <c r="CJ515" s="2252"/>
      <c r="CK515" s="2252"/>
      <c r="CL515" s="2253" t="s">
        <v>14</v>
      </c>
      <c r="CM515" s="2253" t="s">
        <v>12</v>
      </c>
      <c r="CN515" s="2253"/>
      <c r="CO515" s="2252"/>
      <c r="CP515" s="2253" t="s">
        <v>15</v>
      </c>
      <c r="CQ515" s="2253" t="s">
        <v>12</v>
      </c>
      <c r="CR515" s="2253" t="s">
        <v>12</v>
      </c>
      <c r="CS515" s="2252"/>
      <c r="CT515" s="2252"/>
      <c r="CU515" s="2252"/>
      <c r="CV515" s="2252"/>
      <c r="CW515" s="2253" t="s">
        <v>17</v>
      </c>
      <c r="CX515" s="2253"/>
    </row>
    <row r="516" spans="51:102">
      <c r="AY516" s="2036" t="s">
        <v>589</v>
      </c>
      <c r="AZ516" s="2069" t="s">
        <v>698</v>
      </c>
      <c r="BA516" s="2809">
        <v>39</v>
      </c>
      <c r="BB516" s="2071" t="s">
        <v>101</v>
      </c>
      <c r="BC516" s="2072">
        <v>43632</v>
      </c>
      <c r="BD516" s="2071">
        <v>5</v>
      </c>
      <c r="BE516" s="2039" t="s">
        <v>35</v>
      </c>
      <c r="BF516" s="2073">
        <v>295</v>
      </c>
      <c r="BG516" s="2071"/>
      <c r="BH516" s="3509">
        <v>43640</v>
      </c>
      <c r="BI516" s="2072">
        <v>43637</v>
      </c>
      <c r="BJ516" s="2071">
        <v>3826</v>
      </c>
      <c r="BK516" s="2041">
        <v>5000</v>
      </c>
      <c r="BL516" s="2041">
        <f t="shared" si="152"/>
        <v>0</v>
      </c>
      <c r="BM516" s="2045">
        <f t="shared" si="153"/>
        <v>1475</v>
      </c>
      <c r="BN516" s="2042">
        <f t="shared" si="151"/>
        <v>73.75</v>
      </c>
      <c r="BO516" s="2059" t="s">
        <v>8</v>
      </c>
      <c r="BP516" s="2024"/>
      <c r="BQ516" s="2837"/>
      <c r="BR516" s="2037" t="s">
        <v>740</v>
      </c>
      <c r="BS516" s="2691">
        <v>75</v>
      </c>
      <c r="BT516" s="2691">
        <v>35604</v>
      </c>
      <c r="BU516" s="3310">
        <v>43575</v>
      </c>
      <c r="BV516" s="2691">
        <v>6</v>
      </c>
      <c r="BW516" s="2039" t="s">
        <v>35</v>
      </c>
      <c r="BX516" s="3311">
        <v>234</v>
      </c>
      <c r="BY516" s="2691"/>
      <c r="BZ516" s="3312">
        <v>43685</v>
      </c>
      <c r="CA516" s="3310">
        <v>43685</v>
      </c>
      <c r="CB516" s="2691">
        <v>3836</v>
      </c>
      <c r="CC516" s="3313">
        <v>6000</v>
      </c>
      <c r="CD516" s="2691">
        <f t="shared" si="148"/>
        <v>0</v>
      </c>
      <c r="CE516" s="2045">
        <f t="shared" si="149"/>
        <v>1404</v>
      </c>
      <c r="CF516" s="2042">
        <f>(CE516*0.05)</f>
        <v>70.2</v>
      </c>
      <c r="CG516" s="3434"/>
      <c r="CI516" s="2255" t="s">
        <v>3</v>
      </c>
      <c r="CJ516" s="2256" t="s">
        <v>4</v>
      </c>
      <c r="CK516" s="3947" t="s">
        <v>967</v>
      </c>
      <c r="CL516" s="2257" t="s">
        <v>19</v>
      </c>
      <c r="CM516" s="2257" t="s">
        <v>19</v>
      </c>
      <c r="CN516" s="2257" t="s">
        <v>20</v>
      </c>
      <c r="CO516" s="2257" t="s">
        <v>21</v>
      </c>
      <c r="CP516" s="2257" t="s">
        <v>22</v>
      </c>
      <c r="CQ516" s="2257" t="s">
        <v>23</v>
      </c>
      <c r="CR516" s="2257" t="s">
        <v>23</v>
      </c>
      <c r="CS516" s="2257" t="s">
        <v>24</v>
      </c>
      <c r="CT516" s="2257" t="s">
        <v>20</v>
      </c>
      <c r="CU516" s="2257" t="s">
        <v>25</v>
      </c>
      <c r="CV516" s="2257" t="s">
        <v>0</v>
      </c>
      <c r="CW516" s="2257" t="s">
        <v>11</v>
      </c>
      <c r="CX516" s="2257" t="s">
        <v>26</v>
      </c>
    </row>
    <row r="517" spans="51:102" ht="15" thickBot="1">
      <c r="AY517" s="2149"/>
      <c r="AZ517" s="2091"/>
      <c r="BA517" s="2091"/>
      <c r="BB517" s="2091"/>
      <c r="BC517" s="2091"/>
      <c r="BD517" s="2091"/>
      <c r="BE517" s="2091"/>
      <c r="BF517" s="2091"/>
      <c r="BG517" s="2091"/>
      <c r="BH517" s="2873"/>
      <c r="BI517" s="2091"/>
      <c r="BJ517" s="2091"/>
      <c r="BK517" s="2091"/>
      <c r="BL517" s="2091"/>
      <c r="BM517" s="2091"/>
      <c r="BN517" s="2091"/>
      <c r="BO517" s="2059"/>
      <c r="BP517" s="2024"/>
      <c r="BQ517" s="2837"/>
      <c r="BR517" s="3420" t="s">
        <v>436</v>
      </c>
      <c r="BS517" s="3421">
        <v>76</v>
      </c>
      <c r="BT517" s="3421">
        <v>35605</v>
      </c>
      <c r="BU517" s="3422">
        <v>43575</v>
      </c>
      <c r="BV517" s="3433">
        <v>175</v>
      </c>
      <c r="BW517" s="3423" t="s">
        <v>35</v>
      </c>
      <c r="BX517" s="3424">
        <v>297</v>
      </c>
      <c r="BY517" s="3421"/>
      <c r="BZ517" s="3425">
        <v>43685</v>
      </c>
      <c r="CA517" s="3422">
        <v>43685</v>
      </c>
      <c r="CB517" s="3421"/>
      <c r="CC517" s="3426">
        <v>175000</v>
      </c>
      <c r="CD517" s="3421">
        <f t="shared" si="148"/>
        <v>0</v>
      </c>
      <c r="CE517" s="3427">
        <f t="shared" si="149"/>
        <v>51975</v>
      </c>
      <c r="CF517" s="3428">
        <v>0</v>
      </c>
      <c r="CG517" s="3434" t="s">
        <v>88</v>
      </c>
      <c r="CI517" s="2258"/>
      <c r="CJ517" s="2259"/>
      <c r="CK517" s="2259"/>
      <c r="CL517" s="2260" t="s">
        <v>3</v>
      </c>
      <c r="CM517" s="2260" t="s">
        <v>18</v>
      </c>
      <c r="CN517" s="2260"/>
      <c r="CO517" s="2259"/>
      <c r="CP517" s="2260" t="s">
        <v>21</v>
      </c>
      <c r="CQ517" s="2260" t="s">
        <v>27</v>
      </c>
      <c r="CR517" s="2260" t="s">
        <v>28</v>
      </c>
      <c r="CS517" s="2259"/>
      <c r="CT517" s="2259"/>
      <c r="CU517" s="2259"/>
      <c r="CV517" s="2259"/>
      <c r="CW517" s="2260" t="s">
        <v>30</v>
      </c>
      <c r="CX517" s="2257"/>
    </row>
    <row r="518" spans="51:102" ht="15" thickBot="1">
      <c r="AY518" s="2082"/>
      <c r="AZ518" s="2083"/>
      <c r="BA518" s="2083"/>
      <c r="BB518" s="2083"/>
      <c r="BC518" s="2083"/>
      <c r="BD518" s="2084"/>
      <c r="BE518" s="2085"/>
      <c r="BF518" s="2085"/>
      <c r="BG518" s="2085"/>
      <c r="BH518" s="2089"/>
      <c r="BI518" s="2085"/>
      <c r="BJ518" s="2086"/>
      <c r="BK518" s="2087"/>
      <c r="BL518" s="2085"/>
      <c r="BM518" s="2088">
        <f>SUM(BM506:BM515)</f>
        <v>144504.5</v>
      </c>
      <c r="BN518" s="2088">
        <f>(BM518*0.05)</f>
        <v>7225.2250000000004</v>
      </c>
      <c r="BO518" s="2090"/>
      <c r="BP518" s="2024"/>
      <c r="BQ518" s="2837"/>
      <c r="BR518" s="2037" t="s">
        <v>740</v>
      </c>
      <c r="BS518" s="2691">
        <v>77</v>
      </c>
      <c r="BT518" s="2691">
        <v>38922</v>
      </c>
      <c r="BU518" s="3310">
        <v>43643</v>
      </c>
      <c r="BV518" s="2071">
        <v>5</v>
      </c>
      <c r="BW518" s="2039" t="s">
        <v>35</v>
      </c>
      <c r="BX518" s="2073">
        <v>234</v>
      </c>
      <c r="BY518" s="2691"/>
      <c r="BZ518" s="3312">
        <v>43647</v>
      </c>
      <c r="CA518" s="3310">
        <v>43663</v>
      </c>
      <c r="CB518" s="2071">
        <v>3857</v>
      </c>
      <c r="CC518" s="3313">
        <v>5000</v>
      </c>
      <c r="CD518" s="2691">
        <f t="shared" si="148"/>
        <v>0</v>
      </c>
      <c r="CE518" s="2045">
        <f t="shared" si="149"/>
        <v>1170</v>
      </c>
      <c r="CF518" s="2042">
        <f t="shared" ref="CF518:CF533" si="154">(CE518*0.05)</f>
        <v>58.5</v>
      </c>
      <c r="CG518" s="3434"/>
      <c r="CI518" s="2467"/>
      <c r="CJ518" s="2266"/>
      <c r="CK518" s="2439"/>
      <c r="CL518" s="2439"/>
      <c r="CM518" s="2440"/>
      <c r="CN518" s="2439"/>
      <c r="CO518" s="2439"/>
      <c r="CP518" s="2441"/>
      <c r="CQ518" s="2442"/>
      <c r="CR518" s="2440"/>
      <c r="CS518" s="2439"/>
      <c r="CT518" s="2278"/>
      <c r="CU518" s="2280"/>
      <c r="CV518" s="2281"/>
      <c r="CW518" s="2280"/>
      <c r="CX518" s="2273"/>
    </row>
    <row r="519" spans="51:102">
      <c r="AY519" s="2024"/>
      <c r="AZ519" s="2024"/>
      <c r="BA519" s="2024"/>
      <c r="BB519" s="2024"/>
      <c r="BC519" s="2024"/>
      <c r="BD519" s="2024"/>
      <c r="BE519" s="2024"/>
      <c r="BF519" s="2024"/>
      <c r="BG519" s="2024"/>
      <c r="BH519" s="3602"/>
      <c r="BI519" s="2024"/>
      <c r="BJ519" s="2024"/>
      <c r="BK519" s="2024"/>
      <c r="BL519" s="2024"/>
      <c r="BM519" s="2024"/>
      <c r="BN519" s="2024"/>
      <c r="BO519" s="2024"/>
      <c r="BP519" s="2024"/>
      <c r="BQ519" s="2837"/>
      <c r="BR519" s="2037" t="s">
        <v>740</v>
      </c>
      <c r="BS519" s="2691">
        <v>78</v>
      </c>
      <c r="BT519" s="2691">
        <v>39917</v>
      </c>
      <c r="BU519" s="3310">
        <v>43661</v>
      </c>
      <c r="BV519" s="2071">
        <v>10</v>
      </c>
      <c r="BW519" s="2039" t="s">
        <v>35</v>
      </c>
      <c r="BX519" s="3311">
        <v>234</v>
      </c>
      <c r="BY519" s="2691"/>
      <c r="BZ519" s="3312">
        <v>43663</v>
      </c>
      <c r="CA519" s="3310">
        <v>43663</v>
      </c>
      <c r="CB519" s="2691">
        <v>3858</v>
      </c>
      <c r="CC519" s="3313">
        <v>10000</v>
      </c>
      <c r="CD519" s="2691">
        <f t="shared" si="148"/>
        <v>0</v>
      </c>
      <c r="CE519" s="2045">
        <f t="shared" si="149"/>
        <v>2340</v>
      </c>
      <c r="CF519" s="2042">
        <f t="shared" si="154"/>
        <v>117</v>
      </c>
      <c r="CG519" s="2150"/>
      <c r="CI519" s="2288"/>
      <c r="CJ519" s="2327"/>
      <c r="CK519" s="2290"/>
      <c r="CL519" s="2290"/>
      <c r="CM519" s="2297"/>
      <c r="CN519" s="2328"/>
      <c r="CO519" s="2328"/>
      <c r="CP519" s="2384"/>
      <c r="CQ519" s="2295"/>
      <c r="CR519" s="2297"/>
      <c r="CS519" s="2290"/>
      <c r="CT519" s="2330"/>
      <c r="CU519" s="2332"/>
      <c r="CV519" s="2333"/>
      <c r="CW519" s="2332"/>
      <c r="CX519" s="2689"/>
    </row>
    <row r="520" spans="51:102" ht="18.600000000000001" thickBot="1">
      <c r="AY520" s="2028" t="s">
        <v>757</v>
      </c>
      <c r="AZ520" s="2024"/>
      <c r="BA520" s="2024"/>
      <c r="BB520" s="2024"/>
      <c r="BC520" s="2024"/>
      <c r="BD520" s="2024"/>
      <c r="BE520" s="2024"/>
      <c r="BF520" s="2024"/>
      <c r="BG520" s="2024"/>
      <c r="BH520" s="3602"/>
      <c r="BI520" s="2024"/>
      <c r="BJ520" s="2024"/>
      <c r="BK520" s="2024"/>
      <c r="BL520" s="2024"/>
      <c r="BM520" s="2024"/>
      <c r="BN520" s="2024"/>
      <c r="BO520" s="2029"/>
      <c r="BP520" s="2024"/>
      <c r="BQ520" s="2837"/>
      <c r="BR520" s="2075" t="s">
        <v>436</v>
      </c>
      <c r="BS520" s="2071">
        <v>79</v>
      </c>
      <c r="BT520" s="2071">
        <v>39918</v>
      </c>
      <c r="BU520" s="2072">
        <v>43665</v>
      </c>
      <c r="BV520" s="2071">
        <v>100</v>
      </c>
      <c r="BW520" s="2039" t="s">
        <v>35</v>
      </c>
      <c r="BX520" s="2073">
        <v>297</v>
      </c>
      <c r="BY520" s="2071"/>
      <c r="BZ520" s="3509">
        <v>43679</v>
      </c>
      <c r="CA520" s="2072">
        <v>43679</v>
      </c>
      <c r="CB520" s="2071">
        <v>3878</v>
      </c>
      <c r="CC520" s="2147">
        <v>100000</v>
      </c>
      <c r="CD520" s="2691">
        <f t="shared" si="148"/>
        <v>0</v>
      </c>
      <c r="CE520" s="2045">
        <f t="shared" si="149"/>
        <v>29700</v>
      </c>
      <c r="CF520" s="2042">
        <f t="shared" si="154"/>
        <v>1485</v>
      </c>
      <c r="CG520" s="2150"/>
      <c r="CI520" s="2770"/>
      <c r="CJ520" s="2291"/>
      <c r="CK520" s="2752"/>
      <c r="CL520" s="2351"/>
      <c r="CM520" s="2354"/>
      <c r="CN520" s="3076"/>
      <c r="CO520" s="2351"/>
      <c r="CP520" s="2332"/>
      <c r="CQ520" s="2353"/>
      <c r="CR520" s="2354"/>
      <c r="CS520" s="2355"/>
      <c r="CT520" s="2332"/>
      <c r="CU520" s="2332"/>
      <c r="CV520" s="2333"/>
      <c r="CW520" s="2332"/>
      <c r="CX520" s="2689"/>
    </row>
    <row r="521" spans="51:102">
      <c r="AY521" s="2030"/>
      <c r="AZ521" s="3898"/>
      <c r="BA521" s="3898"/>
      <c r="BB521" s="3899" t="s">
        <v>14</v>
      </c>
      <c r="BC521" s="3899" t="s">
        <v>12</v>
      </c>
      <c r="BD521" s="3899"/>
      <c r="BE521" s="3898"/>
      <c r="BF521" s="3899" t="s">
        <v>15</v>
      </c>
      <c r="BG521" s="3899" t="s">
        <v>16</v>
      </c>
      <c r="BH521" s="3899" t="s">
        <v>12</v>
      </c>
      <c r="BI521" s="3899" t="s">
        <v>12</v>
      </c>
      <c r="BJ521" s="3898"/>
      <c r="BK521" s="3898"/>
      <c r="BL521" s="3898"/>
      <c r="BM521" s="3898"/>
      <c r="BN521" s="3899" t="s">
        <v>17</v>
      </c>
      <c r="BO521" s="3899"/>
      <c r="BP521" s="2024"/>
      <c r="BQ521" s="2837"/>
      <c r="BR521" s="2037" t="s">
        <v>740</v>
      </c>
      <c r="BS521" s="2071">
        <v>80</v>
      </c>
      <c r="BT521" s="2071">
        <v>39918</v>
      </c>
      <c r="BU521" s="2072">
        <v>43665</v>
      </c>
      <c r="BV521" s="2071">
        <v>10</v>
      </c>
      <c r="BW521" s="2039" t="s">
        <v>35</v>
      </c>
      <c r="BX521" s="2073">
        <v>234</v>
      </c>
      <c r="BY521" s="2071"/>
      <c r="BZ521" s="3509">
        <v>43679</v>
      </c>
      <c r="CA521" s="2072">
        <v>43679</v>
      </c>
      <c r="CB521" s="2071">
        <v>3876</v>
      </c>
      <c r="CC521" s="2147">
        <v>10000</v>
      </c>
      <c r="CD521" s="2691">
        <f t="shared" si="148"/>
        <v>0</v>
      </c>
      <c r="CE521" s="2045">
        <f t="shared" si="149"/>
        <v>2340</v>
      </c>
      <c r="CF521" s="2042">
        <f t="shared" si="154"/>
        <v>117</v>
      </c>
      <c r="CG521" s="2150"/>
      <c r="CI521" s="2288"/>
      <c r="CJ521" s="2289"/>
      <c r="CK521" s="2290"/>
      <c r="CL521" s="2291"/>
      <c r="CM521" s="2292"/>
      <c r="CN521" s="2293"/>
      <c r="CO521" s="2291"/>
      <c r="CP521" s="2294"/>
      <c r="CQ521" s="2295"/>
      <c r="CR521" s="2292"/>
      <c r="CS521" s="2290"/>
      <c r="CT521" s="2294"/>
      <c r="CU521" s="2294"/>
      <c r="CV521" s="2296"/>
      <c r="CW521" s="2294"/>
      <c r="CX521" s="2689"/>
    </row>
    <row r="522" spans="51:102">
      <c r="AY522" s="2032" t="s">
        <v>3</v>
      </c>
      <c r="AZ522" s="3292" t="s">
        <v>4</v>
      </c>
      <c r="BA522" s="3890" t="s">
        <v>18</v>
      </c>
      <c r="BB522" s="3890" t="s">
        <v>19</v>
      </c>
      <c r="BC522" s="3890" t="s">
        <v>19</v>
      </c>
      <c r="BD522" s="3890" t="s">
        <v>20</v>
      </c>
      <c r="BE522" s="3890" t="s">
        <v>21</v>
      </c>
      <c r="BF522" s="3890" t="s">
        <v>22</v>
      </c>
      <c r="BG522" s="3890" t="s">
        <v>19</v>
      </c>
      <c r="BH522" s="3890" t="s">
        <v>23</v>
      </c>
      <c r="BI522" s="3890" t="s">
        <v>23</v>
      </c>
      <c r="BJ522" s="3890" t="s">
        <v>24</v>
      </c>
      <c r="BK522" s="3890" t="s">
        <v>20</v>
      </c>
      <c r="BL522" s="3890" t="s">
        <v>25</v>
      </c>
      <c r="BM522" s="3890" t="s">
        <v>0</v>
      </c>
      <c r="BN522" s="3890" t="s">
        <v>11</v>
      </c>
      <c r="BO522" s="3890" t="s">
        <v>26</v>
      </c>
      <c r="BP522" s="2024"/>
      <c r="BQ522" s="2837"/>
      <c r="BR522" s="2037" t="s">
        <v>699</v>
      </c>
      <c r="BS522" s="2071">
        <v>81</v>
      </c>
      <c r="BT522" s="2071">
        <v>39918</v>
      </c>
      <c r="BU522" s="2072">
        <v>43665</v>
      </c>
      <c r="BV522" s="2071">
        <v>10</v>
      </c>
      <c r="BW522" s="2039" t="s">
        <v>35</v>
      </c>
      <c r="BX522" s="2073">
        <v>254</v>
      </c>
      <c r="BY522" s="2071"/>
      <c r="BZ522" s="3509">
        <v>43679</v>
      </c>
      <c r="CA522" s="2072">
        <v>43679</v>
      </c>
      <c r="CB522" s="2071">
        <v>3877</v>
      </c>
      <c r="CC522" s="2147">
        <v>10000</v>
      </c>
      <c r="CD522" s="2691">
        <f t="shared" si="148"/>
        <v>0</v>
      </c>
      <c r="CE522" s="2045">
        <f t="shared" si="149"/>
        <v>2540</v>
      </c>
      <c r="CF522" s="2042">
        <f t="shared" si="154"/>
        <v>127</v>
      </c>
      <c r="CG522" s="2150"/>
      <c r="CI522" s="2298"/>
      <c r="CJ522" s="2299"/>
      <c r="CK522" s="2300"/>
      <c r="CL522" s="2300"/>
      <c r="CM522" s="2301"/>
      <c r="CN522" s="2300"/>
      <c r="CO522" s="2300"/>
      <c r="CP522" s="2302"/>
      <c r="CQ522" s="2303"/>
      <c r="CR522" s="2301"/>
      <c r="CS522" s="2300"/>
      <c r="CT522" s="2302"/>
      <c r="CU522" s="2304"/>
      <c r="CV522" s="2305"/>
      <c r="CW522" s="2304"/>
      <c r="CX522" s="3055"/>
    </row>
    <row r="523" spans="51:102" ht="15" thickBot="1">
      <c r="AY523" s="2034"/>
      <c r="AZ523" s="3892"/>
      <c r="BA523" s="3892"/>
      <c r="BB523" s="3893" t="s">
        <v>3</v>
      </c>
      <c r="BC523" s="3893" t="s">
        <v>18</v>
      </c>
      <c r="BD523" s="3893"/>
      <c r="BE523" s="3892"/>
      <c r="BF523" s="3893" t="s">
        <v>21</v>
      </c>
      <c r="BG523" s="3893" t="s">
        <v>3</v>
      </c>
      <c r="BH523" s="3893" t="s">
        <v>27</v>
      </c>
      <c r="BI523" s="3893" t="s">
        <v>28</v>
      </c>
      <c r="BJ523" s="3892"/>
      <c r="BK523" s="3892"/>
      <c r="BL523" s="3892"/>
      <c r="BM523" s="3892"/>
      <c r="BN523" s="3893" t="s">
        <v>30</v>
      </c>
      <c r="BO523" s="3890"/>
      <c r="BP523" s="2024"/>
      <c r="BQ523" s="2837"/>
      <c r="BR523" s="2075" t="s">
        <v>436</v>
      </c>
      <c r="BS523" s="2071">
        <v>82</v>
      </c>
      <c r="BT523" s="2071">
        <v>39919</v>
      </c>
      <c r="BU523" s="2072">
        <v>43665</v>
      </c>
      <c r="BV523" s="2071">
        <v>100</v>
      </c>
      <c r="BW523" s="2039" t="s">
        <v>35</v>
      </c>
      <c r="BX523" s="2073">
        <v>297</v>
      </c>
      <c r="BY523" s="2071"/>
      <c r="BZ523" s="3509">
        <v>43696</v>
      </c>
      <c r="CA523" s="2072">
        <v>43693</v>
      </c>
      <c r="CB523" s="2071">
        <v>3893</v>
      </c>
      <c r="CC523" s="2147">
        <v>100000</v>
      </c>
      <c r="CD523" s="2691">
        <f t="shared" si="148"/>
        <v>0</v>
      </c>
      <c r="CE523" s="2045">
        <f t="shared" si="149"/>
        <v>29700</v>
      </c>
      <c r="CF523" s="2042">
        <f t="shared" si="154"/>
        <v>1485</v>
      </c>
      <c r="CG523" s="2150"/>
      <c r="CI523" s="2307"/>
      <c r="CJ523" s="2291"/>
      <c r="CK523" s="2308"/>
      <c r="CL523" s="2291"/>
      <c r="CM523" s="2292"/>
      <c r="CN523" s="2309"/>
      <c r="CO523" s="2291"/>
      <c r="CP523" s="2294"/>
      <c r="CQ523" s="2311"/>
      <c r="CR523" s="2292"/>
      <c r="CS523" s="2291"/>
      <c r="CT523" s="2294"/>
      <c r="CU523" s="2294"/>
      <c r="CV523" s="2296"/>
      <c r="CW523" s="2294"/>
      <c r="CX523" s="2689"/>
    </row>
    <row r="524" spans="51:102">
      <c r="AY524" s="2095" t="s">
        <v>629</v>
      </c>
      <c r="AZ524" s="2658" t="s">
        <v>699</v>
      </c>
      <c r="BA524" s="3415">
        <v>71</v>
      </c>
      <c r="BB524" s="3415">
        <v>35612</v>
      </c>
      <c r="BC524" s="3416">
        <v>43575</v>
      </c>
      <c r="BD524" s="2168">
        <v>15</v>
      </c>
      <c r="BE524" s="2122" t="s">
        <v>35</v>
      </c>
      <c r="BF524" s="2170">
        <v>254</v>
      </c>
      <c r="BG524" s="3415"/>
      <c r="BH524" s="3572">
        <v>43651</v>
      </c>
      <c r="BI524" s="3416">
        <v>43647</v>
      </c>
      <c r="BJ524" s="3415">
        <v>3838</v>
      </c>
      <c r="BK524" s="3418">
        <v>15000</v>
      </c>
      <c r="BL524" s="3415">
        <f t="shared" ref="BL524:BL530" si="155">(BK524-BD524*1000)</f>
        <v>0</v>
      </c>
      <c r="BM524" s="2173">
        <f t="shared" ref="BM524:BM530" si="156">(BK524*BF524/1000)</f>
        <v>3810</v>
      </c>
      <c r="BN524" s="2175">
        <f t="shared" ref="BN524:BN536" si="157">(BM524*0.05)</f>
        <v>190.5</v>
      </c>
      <c r="BO524" s="2046" t="s">
        <v>8</v>
      </c>
      <c r="BP524" s="2024"/>
      <c r="BQ524" s="2837"/>
      <c r="BR524" s="2037" t="s">
        <v>740</v>
      </c>
      <c r="BS524" s="2071">
        <v>83</v>
      </c>
      <c r="BT524" s="2071">
        <v>39919</v>
      </c>
      <c r="BU524" s="2072">
        <v>43665</v>
      </c>
      <c r="BV524" s="2071">
        <v>10</v>
      </c>
      <c r="BW524" s="2039" t="s">
        <v>35</v>
      </c>
      <c r="BX524" s="2073">
        <v>234</v>
      </c>
      <c r="BY524" s="2071"/>
      <c r="BZ524" s="3509">
        <v>43693</v>
      </c>
      <c r="CA524" s="2072">
        <v>43693</v>
      </c>
      <c r="CB524" s="2071">
        <v>3901</v>
      </c>
      <c r="CC524" s="2147">
        <v>10000</v>
      </c>
      <c r="CD524" s="2691">
        <f t="shared" si="148"/>
        <v>0</v>
      </c>
      <c r="CE524" s="2045">
        <f t="shared" si="149"/>
        <v>2340</v>
      </c>
      <c r="CF524" s="2042">
        <f t="shared" si="154"/>
        <v>117</v>
      </c>
      <c r="CG524" s="2150"/>
      <c r="CI524" s="2312"/>
      <c r="CJ524" s="2313"/>
      <c r="CK524" s="2313"/>
      <c r="CL524" s="2313"/>
      <c r="CM524" s="2313"/>
      <c r="CN524" s="2313"/>
      <c r="CO524" s="2313"/>
      <c r="CP524" s="2313"/>
      <c r="CQ524" s="2313"/>
      <c r="CR524" s="2313"/>
      <c r="CS524" s="2313"/>
      <c r="CT524" s="2313"/>
      <c r="CU524" s="2313"/>
      <c r="CV524" s="2313"/>
      <c r="CW524" s="2313"/>
      <c r="CX524" s="2689"/>
    </row>
    <row r="525" spans="51:102" ht="15" thickBot="1">
      <c r="AY525" s="2047" t="s">
        <v>629</v>
      </c>
      <c r="AZ525" s="2037" t="s">
        <v>740</v>
      </c>
      <c r="BA525" s="2691">
        <v>72</v>
      </c>
      <c r="BB525" s="2691">
        <v>35611</v>
      </c>
      <c r="BC525" s="3310">
        <v>43575</v>
      </c>
      <c r="BD525" s="2071">
        <v>5</v>
      </c>
      <c r="BE525" s="2039" t="s">
        <v>35</v>
      </c>
      <c r="BF525" s="2073">
        <v>234</v>
      </c>
      <c r="BG525" s="2691"/>
      <c r="BH525" s="3509">
        <v>43651</v>
      </c>
      <c r="BI525" s="3310">
        <v>43647</v>
      </c>
      <c r="BJ525" s="2691">
        <v>3837</v>
      </c>
      <c r="BK525" s="3313">
        <v>5000</v>
      </c>
      <c r="BL525" s="2691">
        <f t="shared" si="155"/>
        <v>0</v>
      </c>
      <c r="BM525" s="2045">
        <f t="shared" si="156"/>
        <v>1170</v>
      </c>
      <c r="BN525" s="2042">
        <f t="shared" si="157"/>
        <v>58.5</v>
      </c>
      <c r="BO525" s="2059" t="s">
        <v>8</v>
      </c>
      <c r="BP525" s="2024"/>
      <c r="BQ525" s="2837"/>
      <c r="BR525" s="2037" t="s">
        <v>699</v>
      </c>
      <c r="BS525" s="2071">
        <v>84</v>
      </c>
      <c r="BT525" s="2071">
        <v>39919</v>
      </c>
      <c r="BU525" s="2072">
        <v>43665</v>
      </c>
      <c r="BV525" s="2071">
        <v>10</v>
      </c>
      <c r="BW525" s="2039" t="s">
        <v>35</v>
      </c>
      <c r="BX525" s="2073">
        <v>254</v>
      </c>
      <c r="BY525" s="2071"/>
      <c r="BZ525" s="3509">
        <v>43696</v>
      </c>
      <c r="CA525" s="2072">
        <v>43693</v>
      </c>
      <c r="CB525" s="2071">
        <v>3892</v>
      </c>
      <c r="CC525" s="2147">
        <v>10000</v>
      </c>
      <c r="CD525" s="2691">
        <f t="shared" si="148"/>
        <v>0</v>
      </c>
      <c r="CE525" s="2045">
        <f t="shared" si="149"/>
        <v>2540</v>
      </c>
      <c r="CF525" s="2042">
        <f t="shared" si="154"/>
        <v>127</v>
      </c>
      <c r="CG525" s="2150"/>
      <c r="CI525" s="2314"/>
      <c r="CJ525" s="2315"/>
      <c r="CK525" s="2315"/>
      <c r="CL525" s="2315"/>
      <c r="CM525" s="2315"/>
      <c r="CN525" s="2315"/>
      <c r="CO525" s="2315"/>
      <c r="CP525" s="2315"/>
      <c r="CQ525" s="2315"/>
      <c r="CR525" s="2315"/>
      <c r="CS525" s="2315"/>
      <c r="CT525" s="2315"/>
      <c r="CU525" s="2315"/>
      <c r="CV525" s="2686">
        <f>SUM(CV518:CV524)</f>
        <v>0</v>
      </c>
      <c r="CW525" s="2686">
        <f>SUM(CW518:CW524)</f>
        <v>0</v>
      </c>
      <c r="CX525" s="3056"/>
    </row>
    <row r="526" spans="51:102">
      <c r="AY526" s="2047" t="s">
        <v>629</v>
      </c>
      <c r="AZ526" s="2075" t="s">
        <v>436</v>
      </c>
      <c r="BA526" s="2691">
        <v>73</v>
      </c>
      <c r="BB526" s="2691">
        <v>35607</v>
      </c>
      <c r="BC526" s="3310">
        <v>43575</v>
      </c>
      <c r="BD526" s="2071">
        <v>175</v>
      </c>
      <c r="BE526" s="2039" t="s">
        <v>35</v>
      </c>
      <c r="BF526" s="2073">
        <v>297</v>
      </c>
      <c r="BG526" s="2691"/>
      <c r="BH526" s="3509">
        <v>43651</v>
      </c>
      <c r="BI526" s="3310">
        <v>43647</v>
      </c>
      <c r="BJ526" s="2691">
        <v>3839</v>
      </c>
      <c r="BK526" s="3313">
        <v>175000</v>
      </c>
      <c r="BL526" s="2691">
        <f t="shared" si="155"/>
        <v>0</v>
      </c>
      <c r="BM526" s="2045">
        <f t="shared" si="156"/>
        <v>51975</v>
      </c>
      <c r="BN526" s="2042">
        <f t="shared" si="157"/>
        <v>2598.75</v>
      </c>
      <c r="BO526" s="2059" t="s">
        <v>8</v>
      </c>
      <c r="BP526" s="2024"/>
      <c r="BQ526" s="2837"/>
      <c r="BR526" s="2075" t="s">
        <v>436</v>
      </c>
      <c r="BS526" s="2071">
        <v>85</v>
      </c>
      <c r="BT526" s="2071">
        <v>39921</v>
      </c>
      <c r="BU526" s="2072">
        <v>43665</v>
      </c>
      <c r="BV526" s="2071">
        <v>100</v>
      </c>
      <c r="BW526" s="2039" t="s">
        <v>35</v>
      </c>
      <c r="BX526" s="2073">
        <v>297</v>
      </c>
      <c r="BY526" s="2071"/>
      <c r="BZ526" s="3543">
        <v>43711</v>
      </c>
      <c r="CA526" s="2072">
        <v>43709</v>
      </c>
      <c r="CB526" s="2071">
        <v>3915</v>
      </c>
      <c r="CC526" s="2147">
        <v>100000</v>
      </c>
      <c r="CD526" s="2691">
        <f t="shared" si="148"/>
        <v>0</v>
      </c>
      <c r="CE526" s="2045">
        <f t="shared" si="149"/>
        <v>29700</v>
      </c>
      <c r="CF526" s="2042">
        <f t="shared" si="154"/>
        <v>1485</v>
      </c>
      <c r="CG526" s="2150"/>
      <c r="CI526" s="2246"/>
      <c r="CJ526" s="2246"/>
      <c r="CK526" s="2246"/>
      <c r="CL526" s="2246"/>
      <c r="CM526" s="2246"/>
      <c r="CN526" s="2246"/>
      <c r="CO526" s="2246"/>
      <c r="CP526" s="2246"/>
      <c r="CQ526" s="2246"/>
      <c r="CR526" s="2246"/>
      <c r="CS526" s="2246"/>
      <c r="CT526" s="2246"/>
      <c r="CU526" s="2246"/>
      <c r="CV526" s="2246"/>
      <c r="CW526" s="2246"/>
      <c r="CX526" s="2246"/>
    </row>
    <row r="527" spans="51:102" ht="18.600000000000001" thickBot="1">
      <c r="AY527" s="2047" t="s">
        <v>629</v>
      </c>
      <c r="AZ527" s="2037" t="s">
        <v>740</v>
      </c>
      <c r="BA527" s="2691">
        <v>77</v>
      </c>
      <c r="BB527" s="2691">
        <v>38922</v>
      </c>
      <c r="BC527" s="3310">
        <v>43643</v>
      </c>
      <c r="BD527" s="2071">
        <v>5</v>
      </c>
      <c r="BE527" s="2039" t="s">
        <v>35</v>
      </c>
      <c r="BF527" s="2073">
        <v>234</v>
      </c>
      <c r="BG527" s="2691"/>
      <c r="BH527" s="3509">
        <v>43647</v>
      </c>
      <c r="BI527" s="3310">
        <v>43663</v>
      </c>
      <c r="BJ527" s="2071">
        <v>3857</v>
      </c>
      <c r="BK527" s="3313">
        <v>5000</v>
      </c>
      <c r="BL527" s="2691">
        <f t="shared" si="155"/>
        <v>0</v>
      </c>
      <c r="BM527" s="2045">
        <f t="shared" si="156"/>
        <v>1170</v>
      </c>
      <c r="BN527" s="2042">
        <f t="shared" si="157"/>
        <v>58.5</v>
      </c>
      <c r="BO527" s="2059" t="s">
        <v>8</v>
      </c>
      <c r="BP527" s="2024"/>
      <c r="BQ527" s="2837"/>
      <c r="BR527" s="2037" t="s">
        <v>740</v>
      </c>
      <c r="BS527" s="2071">
        <v>86</v>
      </c>
      <c r="BT527" s="2071">
        <v>39921</v>
      </c>
      <c r="BU527" s="2072">
        <v>43665</v>
      </c>
      <c r="BV527" s="2071">
        <v>10</v>
      </c>
      <c r="BW527" s="2039" t="s">
        <v>35</v>
      </c>
      <c r="BX527" s="2073">
        <v>234</v>
      </c>
      <c r="BY527" s="2071"/>
      <c r="BZ527" s="3543">
        <v>43711</v>
      </c>
      <c r="CA527" s="2072">
        <v>43709</v>
      </c>
      <c r="CB527" s="2071">
        <v>3913</v>
      </c>
      <c r="CC527" s="2147">
        <v>10000</v>
      </c>
      <c r="CD527" s="2691">
        <f t="shared" si="148"/>
        <v>0</v>
      </c>
      <c r="CE527" s="2045">
        <f t="shared" si="149"/>
        <v>2340</v>
      </c>
      <c r="CF527" s="2042">
        <f t="shared" si="154"/>
        <v>117</v>
      </c>
      <c r="CG527" s="2150"/>
      <c r="CI527" s="2250" t="s">
        <v>1123</v>
      </c>
      <c r="CJ527" s="2246"/>
      <c r="CK527" s="2246"/>
      <c r="CL527" s="2246"/>
      <c r="CM527" s="2246"/>
      <c r="CN527" s="2246"/>
      <c r="CO527" s="2246"/>
      <c r="CP527" s="2246"/>
      <c r="CQ527" s="2246"/>
      <c r="CR527" s="2246"/>
      <c r="CS527" s="2246"/>
      <c r="CT527" s="2246"/>
      <c r="CU527" s="2246"/>
      <c r="CV527" s="2246"/>
      <c r="CW527" s="2246"/>
      <c r="CX527" s="3085"/>
    </row>
    <row r="528" spans="51:102">
      <c r="AY528" s="2047" t="s">
        <v>792</v>
      </c>
      <c r="AZ528" s="2048" t="s">
        <v>794</v>
      </c>
      <c r="BA528" s="3067">
        <v>6</v>
      </c>
      <c r="BB528" s="3068" t="s">
        <v>36</v>
      </c>
      <c r="BC528" s="3069">
        <v>43647</v>
      </c>
      <c r="BD528" s="3068">
        <v>50</v>
      </c>
      <c r="BE528" s="3070" t="s">
        <v>35</v>
      </c>
      <c r="BF528" s="3071">
        <v>295</v>
      </c>
      <c r="BG528" s="3068"/>
      <c r="BH528" s="3596">
        <v>43661</v>
      </c>
      <c r="BI528" s="3073">
        <v>43663</v>
      </c>
      <c r="BJ528" s="3070">
        <v>3856</v>
      </c>
      <c r="BK528" s="3074">
        <v>57000</v>
      </c>
      <c r="BL528" s="2055">
        <f t="shared" si="155"/>
        <v>7000</v>
      </c>
      <c r="BM528" s="2056">
        <f t="shared" si="156"/>
        <v>16815</v>
      </c>
      <c r="BN528" s="2058">
        <f t="shared" si="157"/>
        <v>840.75</v>
      </c>
      <c r="BO528" s="2059" t="s">
        <v>8</v>
      </c>
      <c r="BP528" s="2024"/>
      <c r="BQ528" s="2837"/>
      <c r="BR528" s="2037" t="s">
        <v>699</v>
      </c>
      <c r="BS528" s="2071">
        <v>87</v>
      </c>
      <c r="BT528" s="2071">
        <v>39921</v>
      </c>
      <c r="BU528" s="2072">
        <v>43665</v>
      </c>
      <c r="BV528" s="2071">
        <v>5</v>
      </c>
      <c r="BW528" s="2039" t="s">
        <v>35</v>
      </c>
      <c r="BX528" s="2073">
        <v>254</v>
      </c>
      <c r="BY528" s="2071"/>
      <c r="BZ528" s="3543">
        <v>43711</v>
      </c>
      <c r="CA528" s="2072">
        <v>43709</v>
      </c>
      <c r="CB528" s="2071">
        <v>3914</v>
      </c>
      <c r="CC528" s="2147">
        <v>5000</v>
      </c>
      <c r="CD528" s="2691">
        <f t="shared" si="148"/>
        <v>0</v>
      </c>
      <c r="CE528" s="2045">
        <f t="shared" si="149"/>
        <v>1270</v>
      </c>
      <c r="CF528" s="2042">
        <f t="shared" si="154"/>
        <v>63.5</v>
      </c>
      <c r="CG528" s="2150"/>
      <c r="CI528" s="2251"/>
      <c r="CJ528" s="2252"/>
      <c r="CK528" s="2252"/>
      <c r="CL528" s="2253" t="s">
        <v>14</v>
      </c>
      <c r="CM528" s="2253" t="s">
        <v>12</v>
      </c>
      <c r="CN528" s="2253"/>
      <c r="CO528" s="2252"/>
      <c r="CP528" s="2253" t="s">
        <v>15</v>
      </c>
      <c r="CQ528" s="2253" t="s">
        <v>12</v>
      </c>
      <c r="CR528" s="2253" t="s">
        <v>12</v>
      </c>
      <c r="CS528" s="2252"/>
      <c r="CT528" s="2252"/>
      <c r="CU528" s="2252"/>
      <c r="CV528" s="2252"/>
      <c r="CW528" s="2253" t="s">
        <v>17</v>
      </c>
      <c r="CX528" s="2253"/>
    </row>
    <row r="529" spans="51:102">
      <c r="AY529" s="2047" t="s">
        <v>493</v>
      </c>
      <c r="AZ529" s="2037" t="s">
        <v>495</v>
      </c>
      <c r="BA529" s="2071">
        <v>54</v>
      </c>
      <c r="BB529" s="2071">
        <v>26225</v>
      </c>
      <c r="BC529" s="2072">
        <v>43647</v>
      </c>
      <c r="BD529" s="3093">
        <v>31.5</v>
      </c>
      <c r="BE529" s="2039" t="s">
        <v>35</v>
      </c>
      <c r="BF529" s="2042">
        <v>462.9</v>
      </c>
      <c r="BG529" s="2039">
        <v>1010506</v>
      </c>
      <c r="BH529" s="2044">
        <v>43661</v>
      </c>
      <c r="BI529" s="2057">
        <v>43663</v>
      </c>
      <c r="BJ529" s="2039">
        <v>3855</v>
      </c>
      <c r="BK529" s="2041">
        <v>31500</v>
      </c>
      <c r="BL529" s="2041">
        <f t="shared" si="155"/>
        <v>0</v>
      </c>
      <c r="BM529" s="2045">
        <f t="shared" si="156"/>
        <v>14581.35</v>
      </c>
      <c r="BN529" s="2042">
        <f t="shared" si="157"/>
        <v>729.06750000000011</v>
      </c>
      <c r="BO529" s="2059" t="s">
        <v>8</v>
      </c>
      <c r="BP529" s="2024"/>
      <c r="BQ529" s="2837"/>
      <c r="BR529" s="2075" t="s">
        <v>436</v>
      </c>
      <c r="BS529" s="2071">
        <v>88</v>
      </c>
      <c r="BT529" s="2071">
        <v>41800</v>
      </c>
      <c r="BU529" s="2072">
        <v>43700</v>
      </c>
      <c r="BV529" s="2071">
        <v>100</v>
      </c>
      <c r="BW529" s="2039" t="s">
        <v>35</v>
      </c>
      <c r="BX529" s="2073">
        <v>297</v>
      </c>
      <c r="BY529" s="2071"/>
      <c r="BZ529" s="3543">
        <v>43731</v>
      </c>
      <c r="CA529" s="2072">
        <v>43728</v>
      </c>
      <c r="CB529" s="2071">
        <v>3932</v>
      </c>
      <c r="CC529" s="2147">
        <v>100000</v>
      </c>
      <c r="CD529" s="2691">
        <f t="shared" si="148"/>
        <v>0</v>
      </c>
      <c r="CE529" s="2071">
        <f t="shared" si="149"/>
        <v>29700</v>
      </c>
      <c r="CF529" s="2071">
        <f t="shared" si="154"/>
        <v>1485</v>
      </c>
      <c r="CG529" s="2150"/>
      <c r="CI529" s="2255" t="s">
        <v>3</v>
      </c>
      <c r="CJ529" s="2256" t="s">
        <v>4</v>
      </c>
      <c r="CK529" s="3947" t="s">
        <v>967</v>
      </c>
      <c r="CL529" s="2257" t="s">
        <v>19</v>
      </c>
      <c r="CM529" s="2257" t="s">
        <v>19</v>
      </c>
      <c r="CN529" s="2257" t="s">
        <v>20</v>
      </c>
      <c r="CO529" s="2257" t="s">
        <v>21</v>
      </c>
      <c r="CP529" s="2257" t="s">
        <v>22</v>
      </c>
      <c r="CQ529" s="2257" t="s">
        <v>23</v>
      </c>
      <c r="CR529" s="2257" t="s">
        <v>23</v>
      </c>
      <c r="CS529" s="2257" t="s">
        <v>24</v>
      </c>
      <c r="CT529" s="2257" t="s">
        <v>20</v>
      </c>
      <c r="CU529" s="2257" t="s">
        <v>25</v>
      </c>
      <c r="CV529" s="2257" t="s">
        <v>0</v>
      </c>
      <c r="CW529" s="2257" t="s">
        <v>11</v>
      </c>
      <c r="CX529" s="2257" t="s">
        <v>26</v>
      </c>
    </row>
    <row r="530" spans="51:102" ht="15" thickBot="1">
      <c r="AY530" s="2047" t="s">
        <v>493</v>
      </c>
      <c r="AZ530" s="2037" t="s">
        <v>436</v>
      </c>
      <c r="BA530" s="2076">
        <v>55</v>
      </c>
      <c r="BB530" s="2039">
        <v>26225</v>
      </c>
      <c r="BC530" s="2040">
        <v>43647</v>
      </c>
      <c r="BD530" s="2055">
        <v>67</v>
      </c>
      <c r="BE530" s="2052" t="s">
        <v>35</v>
      </c>
      <c r="BF530" s="2058">
        <v>300.3</v>
      </c>
      <c r="BG530" s="2052">
        <v>1010505</v>
      </c>
      <c r="BH530" s="2078">
        <v>43661</v>
      </c>
      <c r="BI530" s="2057">
        <v>43663</v>
      </c>
      <c r="BJ530" s="2052">
        <v>3855</v>
      </c>
      <c r="BK530" s="2055">
        <v>67000</v>
      </c>
      <c r="BL530" s="2041">
        <f t="shared" si="155"/>
        <v>0</v>
      </c>
      <c r="BM530" s="2056">
        <f t="shared" si="156"/>
        <v>20120.099999999999</v>
      </c>
      <c r="BN530" s="2058">
        <f t="shared" si="157"/>
        <v>1006.005</v>
      </c>
      <c r="BO530" s="2059" t="s">
        <v>8</v>
      </c>
      <c r="BP530" s="2024"/>
      <c r="BQ530" s="2837"/>
      <c r="BR530" s="2037" t="s">
        <v>699</v>
      </c>
      <c r="BS530" s="2071">
        <v>89</v>
      </c>
      <c r="BT530" s="2071">
        <v>41800</v>
      </c>
      <c r="BU530" s="2072">
        <v>43700</v>
      </c>
      <c r="BV530" s="2071">
        <v>5</v>
      </c>
      <c r="BW530" s="2039" t="s">
        <v>35</v>
      </c>
      <c r="BX530" s="2073">
        <v>254</v>
      </c>
      <c r="BY530" s="2071"/>
      <c r="BZ530" s="3543">
        <v>43731</v>
      </c>
      <c r="CA530" s="2072">
        <v>43728</v>
      </c>
      <c r="CB530" s="2071">
        <v>3932</v>
      </c>
      <c r="CC530" s="2147">
        <v>5000</v>
      </c>
      <c r="CD530" s="2691">
        <f t="shared" si="148"/>
        <v>0</v>
      </c>
      <c r="CE530" s="2071">
        <f t="shared" si="149"/>
        <v>1270</v>
      </c>
      <c r="CF530" s="2073">
        <f t="shared" si="154"/>
        <v>63.5</v>
      </c>
      <c r="CG530" s="2150"/>
      <c r="CI530" s="2258"/>
      <c r="CJ530" s="2259"/>
      <c r="CK530" s="2259"/>
      <c r="CL530" s="2260" t="s">
        <v>3</v>
      </c>
      <c r="CM530" s="2260" t="s">
        <v>18</v>
      </c>
      <c r="CN530" s="2260"/>
      <c r="CO530" s="2259"/>
      <c r="CP530" s="2260" t="s">
        <v>21</v>
      </c>
      <c r="CQ530" s="2260" t="s">
        <v>27</v>
      </c>
      <c r="CR530" s="2260" t="s">
        <v>28</v>
      </c>
      <c r="CS530" s="2259"/>
      <c r="CT530" s="2259"/>
      <c r="CU530" s="2259"/>
      <c r="CV530" s="2259"/>
      <c r="CW530" s="2260" t="s">
        <v>30</v>
      </c>
      <c r="CX530" s="2257"/>
    </row>
    <row r="531" spans="51:102">
      <c r="AY531" s="2047" t="s">
        <v>629</v>
      </c>
      <c r="AZ531" s="2037" t="s">
        <v>740</v>
      </c>
      <c r="BA531" s="2691">
        <v>78</v>
      </c>
      <c r="BB531" s="2691">
        <v>39917</v>
      </c>
      <c r="BC531" s="3310">
        <v>43661</v>
      </c>
      <c r="BD531" s="2071">
        <v>10</v>
      </c>
      <c r="BE531" s="2039" t="s">
        <v>35</v>
      </c>
      <c r="BF531" s="3311">
        <v>234</v>
      </c>
      <c r="BG531" s="2691"/>
      <c r="BH531" s="3509">
        <v>43663</v>
      </c>
      <c r="BI531" s="3310">
        <v>43663</v>
      </c>
      <c r="BJ531" s="2691">
        <v>3858</v>
      </c>
      <c r="BK531" s="3313">
        <v>10000</v>
      </c>
      <c r="BL531" s="2691">
        <f>(BK531-BD531*1000)</f>
        <v>0</v>
      </c>
      <c r="BM531" s="2045">
        <f>(BK531*BF531/1000)</f>
        <v>2340</v>
      </c>
      <c r="BN531" s="2042">
        <f t="shared" si="157"/>
        <v>117</v>
      </c>
      <c r="BO531" s="3897" t="s">
        <v>8</v>
      </c>
      <c r="BP531" s="2024"/>
      <c r="BQ531" s="2837"/>
      <c r="BR531" s="2075" t="s">
        <v>436</v>
      </c>
      <c r="BS531" s="2050">
        <v>90</v>
      </c>
      <c r="BT531" s="2050">
        <v>41801</v>
      </c>
      <c r="BU531" s="2051">
        <v>43700</v>
      </c>
      <c r="BV531" s="2050">
        <v>100</v>
      </c>
      <c r="BW531" s="2052" t="s">
        <v>35</v>
      </c>
      <c r="BX531" s="2053">
        <v>297</v>
      </c>
      <c r="BY531" s="2050"/>
      <c r="BZ531" s="3573">
        <v>43754</v>
      </c>
      <c r="CA531" s="2051">
        <v>43752</v>
      </c>
      <c r="CB531" s="2050">
        <v>3956</v>
      </c>
      <c r="CC531" s="3049">
        <v>100000</v>
      </c>
      <c r="CD531" s="3050">
        <f t="shared" si="148"/>
        <v>0</v>
      </c>
      <c r="CE531" s="2056">
        <f t="shared" si="149"/>
        <v>29700</v>
      </c>
      <c r="CF531" s="2056">
        <f t="shared" si="154"/>
        <v>1485</v>
      </c>
      <c r="CG531" s="2150"/>
      <c r="CI531" s="2467"/>
      <c r="CJ531" s="2266"/>
      <c r="CK531" s="2439"/>
      <c r="CL531" s="2439"/>
      <c r="CM531" s="2440"/>
      <c r="CN531" s="2439"/>
      <c r="CO531" s="2439"/>
      <c r="CP531" s="2441"/>
      <c r="CQ531" s="2442"/>
      <c r="CR531" s="2440"/>
      <c r="CS531" s="2439"/>
      <c r="CT531" s="2278"/>
      <c r="CU531" s="2280"/>
      <c r="CV531" s="2281"/>
      <c r="CW531" s="2280"/>
      <c r="CX531" s="2273"/>
    </row>
    <row r="532" spans="51:102">
      <c r="AY532" s="2047" t="s">
        <v>629</v>
      </c>
      <c r="AZ532" s="2037" t="s">
        <v>740</v>
      </c>
      <c r="BA532" s="2691">
        <v>75</v>
      </c>
      <c r="BB532" s="2691">
        <v>35604</v>
      </c>
      <c r="BC532" s="3310">
        <v>43575</v>
      </c>
      <c r="BD532" s="2691">
        <v>6</v>
      </c>
      <c r="BE532" s="2039" t="s">
        <v>35</v>
      </c>
      <c r="BF532" s="2073">
        <v>234</v>
      </c>
      <c r="BG532" s="2691"/>
      <c r="BH532" s="3509">
        <v>43685</v>
      </c>
      <c r="BI532" s="2072">
        <v>43647</v>
      </c>
      <c r="BJ532" s="2691">
        <v>3836</v>
      </c>
      <c r="BK532" s="3313">
        <v>6000</v>
      </c>
      <c r="BL532" s="2691">
        <f>(BK532-BD532*1000)</f>
        <v>0</v>
      </c>
      <c r="BM532" s="2045">
        <f>(BK532*BF532/1000)</f>
        <v>1404</v>
      </c>
      <c r="BN532" s="2042">
        <f t="shared" si="157"/>
        <v>70.2</v>
      </c>
      <c r="BO532" s="3897" t="s">
        <v>8</v>
      </c>
      <c r="BP532" s="2024"/>
      <c r="BQ532" s="2837"/>
      <c r="BR532" s="2037" t="s">
        <v>699</v>
      </c>
      <c r="BS532" s="2071">
        <v>91</v>
      </c>
      <c r="BT532" s="2071">
        <v>41801</v>
      </c>
      <c r="BU532" s="2072">
        <v>43700</v>
      </c>
      <c r="BV532" s="2071">
        <v>20</v>
      </c>
      <c r="BW532" s="2039" t="s">
        <v>35</v>
      </c>
      <c r="BX532" s="2073">
        <v>254</v>
      </c>
      <c r="BY532" s="2071"/>
      <c r="BZ532" s="3509">
        <v>43754</v>
      </c>
      <c r="CA532" s="2072">
        <v>43752</v>
      </c>
      <c r="CB532" s="2071">
        <v>3956</v>
      </c>
      <c r="CC532" s="2147">
        <v>20000</v>
      </c>
      <c r="CD532" s="2071">
        <f t="shared" si="148"/>
        <v>0</v>
      </c>
      <c r="CE532" s="2045">
        <f t="shared" si="149"/>
        <v>5080</v>
      </c>
      <c r="CF532" s="2045">
        <f t="shared" si="154"/>
        <v>254</v>
      </c>
      <c r="CG532" s="2150"/>
      <c r="CI532" s="2288"/>
      <c r="CJ532" s="2327"/>
      <c r="CK532" s="2290"/>
      <c r="CL532" s="2290"/>
      <c r="CM532" s="2297"/>
      <c r="CN532" s="2328"/>
      <c r="CO532" s="2328"/>
      <c r="CP532" s="2384"/>
      <c r="CQ532" s="2295"/>
      <c r="CR532" s="2297"/>
      <c r="CS532" s="2290"/>
      <c r="CT532" s="2330"/>
      <c r="CU532" s="2332"/>
      <c r="CV532" s="2333"/>
      <c r="CW532" s="2332"/>
      <c r="CX532" s="2689"/>
    </row>
    <row r="533" spans="51:102">
      <c r="AY533" s="2047" t="s">
        <v>659</v>
      </c>
      <c r="AZ533" s="2039" t="s">
        <v>889</v>
      </c>
      <c r="BA533" s="2038">
        <v>10</v>
      </c>
      <c r="BB533" s="2039" t="s">
        <v>36</v>
      </c>
      <c r="BC533" s="2040">
        <v>43664</v>
      </c>
      <c r="BD533" s="2041">
        <v>35</v>
      </c>
      <c r="BE533" s="2039" t="s">
        <v>35</v>
      </c>
      <c r="BF533" s="2042">
        <v>310</v>
      </c>
      <c r="BG533" s="2039"/>
      <c r="BH533" s="2044">
        <v>43671</v>
      </c>
      <c r="BI533" s="2040">
        <v>43669</v>
      </c>
      <c r="BJ533" s="2039">
        <v>11467</v>
      </c>
      <c r="BK533" s="2041">
        <v>35000</v>
      </c>
      <c r="BL533" s="2041">
        <f>(BK533-BD533*1000)</f>
        <v>0</v>
      </c>
      <c r="BM533" s="2045">
        <f>(BK533*BF533/1000)</f>
        <v>10850</v>
      </c>
      <c r="BN533" s="2042">
        <f t="shared" si="157"/>
        <v>542.5</v>
      </c>
      <c r="BO533" s="3897" t="s">
        <v>8</v>
      </c>
      <c r="BP533" s="2024"/>
      <c r="BQ533" s="2837"/>
      <c r="BR533" s="2075" t="s">
        <v>436</v>
      </c>
      <c r="BS533" s="2071">
        <v>92</v>
      </c>
      <c r="BT533" s="2071">
        <v>41802</v>
      </c>
      <c r="BU533" s="2072">
        <v>43700</v>
      </c>
      <c r="BV533" s="2071">
        <v>100</v>
      </c>
      <c r="BW533" s="2039" t="s">
        <v>35</v>
      </c>
      <c r="BX533" s="2073">
        <v>297</v>
      </c>
      <c r="BY533" s="2071"/>
      <c r="BZ533" s="3509">
        <v>43773</v>
      </c>
      <c r="CA533" s="2072">
        <v>43770</v>
      </c>
      <c r="CB533" s="2071">
        <v>3966</v>
      </c>
      <c r="CC533" s="2147">
        <v>100000</v>
      </c>
      <c r="CD533" s="2691">
        <f t="shared" ref="CD533:CD564" si="158">(CC533-BV533*1000)</f>
        <v>0</v>
      </c>
      <c r="CE533" s="2073">
        <f t="shared" ref="CE533:CE552" si="159">(CC533*BX533/1000)</f>
        <v>29700</v>
      </c>
      <c r="CF533" s="2073">
        <f t="shared" si="154"/>
        <v>1485</v>
      </c>
      <c r="CG533" s="2150"/>
      <c r="CI533" s="2770"/>
      <c r="CJ533" s="2291"/>
      <c r="CK533" s="2752"/>
      <c r="CL533" s="2351"/>
      <c r="CM533" s="2354"/>
      <c r="CN533" s="3076"/>
      <c r="CO533" s="2351"/>
      <c r="CP533" s="2332"/>
      <c r="CQ533" s="2353"/>
      <c r="CR533" s="2354"/>
      <c r="CS533" s="2355"/>
      <c r="CT533" s="2332"/>
      <c r="CU533" s="2332"/>
      <c r="CV533" s="2333"/>
      <c r="CW533" s="2332"/>
      <c r="CX533" s="2689"/>
    </row>
    <row r="534" spans="51:102">
      <c r="AY534" s="2047" t="s">
        <v>903</v>
      </c>
      <c r="AZ534" s="2075" t="s">
        <v>839</v>
      </c>
      <c r="BA534" s="2076">
        <v>1</v>
      </c>
      <c r="BB534" s="2052" t="s">
        <v>36</v>
      </c>
      <c r="BC534" s="2057">
        <v>43665</v>
      </c>
      <c r="BD534" s="2055">
        <v>500</v>
      </c>
      <c r="BE534" s="2052" t="s">
        <v>21</v>
      </c>
      <c r="BF534" s="2058">
        <v>1</v>
      </c>
      <c r="BG534" s="2077"/>
      <c r="BH534" s="2078">
        <v>43668</v>
      </c>
      <c r="BI534" s="2057">
        <v>43668</v>
      </c>
      <c r="BJ534" s="2052">
        <v>3864</v>
      </c>
      <c r="BK534" s="2055">
        <v>500</v>
      </c>
      <c r="BL534" s="2055">
        <f>(BD534-BK534)</f>
        <v>0</v>
      </c>
      <c r="BM534" s="2056">
        <f>(BD534*BF534)</f>
        <v>500</v>
      </c>
      <c r="BN534" s="2058">
        <f t="shared" si="157"/>
        <v>25</v>
      </c>
      <c r="BO534" s="3518" t="s">
        <v>8</v>
      </c>
      <c r="BP534" s="2024"/>
      <c r="BQ534" s="2837"/>
      <c r="BR534" s="2918" t="s">
        <v>699</v>
      </c>
      <c r="BS534" s="2823">
        <v>93</v>
      </c>
      <c r="BT534" s="2823">
        <v>41802</v>
      </c>
      <c r="BU534" s="2824">
        <v>43700</v>
      </c>
      <c r="BV534" s="2823">
        <v>5</v>
      </c>
      <c r="BW534" s="2698" t="s">
        <v>35</v>
      </c>
      <c r="BX534" s="2825">
        <v>254</v>
      </c>
      <c r="BY534" s="2823"/>
      <c r="BZ534" s="3568">
        <v>43770</v>
      </c>
      <c r="CA534" s="2824">
        <v>43770</v>
      </c>
      <c r="CB534" s="2823"/>
      <c r="CC534" s="3566">
        <v>5000</v>
      </c>
      <c r="CD534" s="3567">
        <f t="shared" si="158"/>
        <v>0</v>
      </c>
      <c r="CE534" s="2825">
        <f t="shared" si="159"/>
        <v>1270</v>
      </c>
      <c r="CF534" s="2825">
        <v>0</v>
      </c>
      <c r="CG534" s="2717" t="s">
        <v>88</v>
      </c>
      <c r="CI534" s="2288"/>
      <c r="CJ534" s="2289"/>
      <c r="CK534" s="2290"/>
      <c r="CL534" s="2291"/>
      <c r="CM534" s="2292"/>
      <c r="CN534" s="2293"/>
      <c r="CO534" s="2291"/>
      <c r="CP534" s="2294"/>
      <c r="CQ534" s="2295"/>
      <c r="CR534" s="2292"/>
      <c r="CS534" s="2290"/>
      <c r="CT534" s="2294"/>
      <c r="CU534" s="2294"/>
      <c r="CV534" s="2296"/>
      <c r="CW534" s="2294"/>
      <c r="CX534" s="2689"/>
    </row>
    <row r="535" spans="51:102">
      <c r="AY535" s="2047" t="s">
        <v>841</v>
      </c>
      <c r="AZ535" s="2048" t="s">
        <v>808</v>
      </c>
      <c r="BA535" s="3067">
        <v>1</v>
      </c>
      <c r="BB535" s="3068" t="s">
        <v>796</v>
      </c>
      <c r="BC535" s="3069">
        <v>43671</v>
      </c>
      <c r="BD535" s="3068">
        <v>50</v>
      </c>
      <c r="BE535" s="3070" t="s">
        <v>35</v>
      </c>
      <c r="BF535" s="3071">
        <v>298</v>
      </c>
      <c r="BG535" s="3068" t="s">
        <v>78</v>
      </c>
      <c r="BH535" s="3596">
        <v>43677</v>
      </c>
      <c r="BI535" s="3073">
        <v>43675</v>
      </c>
      <c r="BJ535" s="3070">
        <v>11486</v>
      </c>
      <c r="BK535" s="3074">
        <v>50000</v>
      </c>
      <c r="BL535" s="3074">
        <f>(BK535-BD535*1000)</f>
        <v>0</v>
      </c>
      <c r="BM535" s="3075">
        <f>(BK535*BF535/1000)</f>
        <v>14900</v>
      </c>
      <c r="BN535" s="3071">
        <f t="shared" si="157"/>
        <v>745</v>
      </c>
      <c r="BO535" s="2059" t="s">
        <v>8</v>
      </c>
      <c r="BP535" s="2024"/>
      <c r="BQ535" s="2837"/>
      <c r="BR535" s="2037" t="s">
        <v>740</v>
      </c>
      <c r="BS535" s="2071">
        <v>94</v>
      </c>
      <c r="BT535" s="2071">
        <v>41802</v>
      </c>
      <c r="BU535" s="2072">
        <v>43700</v>
      </c>
      <c r="BV535" s="2071">
        <v>5</v>
      </c>
      <c r="BW535" s="2039" t="s">
        <v>35</v>
      </c>
      <c r="BX535" s="2073">
        <v>234</v>
      </c>
      <c r="BY535" s="2071"/>
      <c r="BZ535" s="3509">
        <v>43795</v>
      </c>
      <c r="CA535" s="2072">
        <v>43787</v>
      </c>
      <c r="CB535" s="2071">
        <v>3979</v>
      </c>
      <c r="CC535" s="2147">
        <v>5000</v>
      </c>
      <c r="CD535" s="2691">
        <f t="shared" si="158"/>
        <v>0</v>
      </c>
      <c r="CE535" s="2073">
        <f t="shared" si="159"/>
        <v>1170</v>
      </c>
      <c r="CF535" s="2073">
        <f t="shared" ref="CF535:CF552" si="160">(CE535*0.05)</f>
        <v>58.5</v>
      </c>
      <c r="CG535" s="2150"/>
      <c r="CI535" s="2298"/>
      <c r="CJ535" s="2299"/>
      <c r="CK535" s="2300"/>
      <c r="CL535" s="2300"/>
      <c r="CM535" s="2301"/>
      <c r="CN535" s="2300"/>
      <c r="CO535" s="2300"/>
      <c r="CP535" s="2302"/>
      <c r="CQ535" s="2303"/>
      <c r="CR535" s="2301"/>
      <c r="CS535" s="2300"/>
      <c r="CT535" s="2302"/>
      <c r="CU535" s="2304"/>
      <c r="CV535" s="2305"/>
      <c r="CW535" s="2304"/>
      <c r="CX535" s="3055"/>
    </row>
    <row r="536" spans="51:102">
      <c r="AY536" s="2047" t="s">
        <v>900</v>
      </c>
      <c r="AZ536" s="2048" t="s">
        <v>808</v>
      </c>
      <c r="BA536" s="3067">
        <v>1</v>
      </c>
      <c r="BB536" s="3068" t="s">
        <v>796</v>
      </c>
      <c r="BC536" s="3069">
        <v>43671</v>
      </c>
      <c r="BD536" s="3068">
        <v>280</v>
      </c>
      <c r="BE536" s="3070" t="s">
        <v>35</v>
      </c>
      <c r="BF536" s="3071">
        <v>289</v>
      </c>
      <c r="BG536" s="3068" t="s">
        <v>78</v>
      </c>
      <c r="BH536" s="3596">
        <v>43677</v>
      </c>
      <c r="BI536" s="3073">
        <v>43675</v>
      </c>
      <c r="BJ536" s="3070">
        <v>11485</v>
      </c>
      <c r="BK536" s="3074">
        <v>280000</v>
      </c>
      <c r="BL536" s="3074">
        <f>(BK536-BD536*1000)</f>
        <v>0</v>
      </c>
      <c r="BM536" s="3075">
        <f>(BK536*BF536/1000)</f>
        <v>80920</v>
      </c>
      <c r="BN536" s="3071">
        <f t="shared" si="157"/>
        <v>4046</v>
      </c>
      <c r="BO536" s="2059" t="s">
        <v>8</v>
      </c>
      <c r="BP536" s="2024"/>
      <c r="BQ536" s="2837"/>
      <c r="BR536" s="2075" t="s">
        <v>436</v>
      </c>
      <c r="BS536" s="2050">
        <v>95</v>
      </c>
      <c r="BT536" s="2050">
        <v>44292</v>
      </c>
      <c r="BU536" s="2051">
        <v>43755</v>
      </c>
      <c r="BV536" s="2050">
        <v>100</v>
      </c>
      <c r="BW536" s="2052" t="s">
        <v>35</v>
      </c>
      <c r="BX536" s="2053">
        <v>297</v>
      </c>
      <c r="BY536" s="2050"/>
      <c r="BZ536" s="3573">
        <v>43795</v>
      </c>
      <c r="CA536" s="2051">
        <v>43791</v>
      </c>
      <c r="CB536" s="2050">
        <v>3987</v>
      </c>
      <c r="CC536" s="3049">
        <v>100000</v>
      </c>
      <c r="CD536" s="3050">
        <f t="shared" si="158"/>
        <v>0</v>
      </c>
      <c r="CE536" s="2056">
        <f t="shared" si="159"/>
        <v>29700</v>
      </c>
      <c r="CF536" s="2053">
        <f t="shared" si="160"/>
        <v>1485</v>
      </c>
      <c r="CG536" s="2150"/>
      <c r="CI536" s="2307"/>
      <c r="CJ536" s="2291"/>
      <c r="CK536" s="2308"/>
      <c r="CL536" s="2291"/>
      <c r="CM536" s="2292"/>
      <c r="CN536" s="2309"/>
      <c r="CO536" s="2291"/>
      <c r="CP536" s="2294"/>
      <c r="CQ536" s="2311"/>
      <c r="CR536" s="2292"/>
      <c r="CS536" s="2291"/>
      <c r="CT536" s="2294"/>
      <c r="CU536" s="2294"/>
      <c r="CV536" s="2296"/>
      <c r="CW536" s="2294"/>
      <c r="CX536" s="2689"/>
    </row>
    <row r="537" spans="51:102">
      <c r="AY537" s="2079"/>
      <c r="AZ537" s="2080"/>
      <c r="BA537" s="2080"/>
      <c r="BB537" s="2080"/>
      <c r="BC537" s="2080"/>
      <c r="BD537" s="2080"/>
      <c r="BE537" s="2080"/>
      <c r="BF537" s="2080"/>
      <c r="BG537" s="2091"/>
      <c r="BH537" s="2873"/>
      <c r="BI537" s="2091"/>
      <c r="BJ537" s="2091"/>
      <c r="BK537" s="2091"/>
      <c r="BL537" s="2091"/>
      <c r="BM537" s="2091"/>
      <c r="BN537" s="2091"/>
      <c r="BO537" s="2059"/>
      <c r="BP537" s="2024"/>
      <c r="BQ537" s="2837"/>
      <c r="BR537" s="2075" t="s">
        <v>436</v>
      </c>
      <c r="BS537" s="2050">
        <v>96</v>
      </c>
      <c r="BT537" s="2050">
        <v>44292</v>
      </c>
      <c r="BU537" s="2051">
        <v>43755</v>
      </c>
      <c r="BV537" s="2050">
        <v>100</v>
      </c>
      <c r="BW537" s="2052" t="s">
        <v>35</v>
      </c>
      <c r="BX537" s="2053">
        <v>297</v>
      </c>
      <c r="BY537" s="2050"/>
      <c r="BZ537" s="3573">
        <v>43815</v>
      </c>
      <c r="CA537" s="2051">
        <v>43815</v>
      </c>
      <c r="CB537" s="2050">
        <v>12288</v>
      </c>
      <c r="CC537" s="3049">
        <v>100000</v>
      </c>
      <c r="CD537" s="3050">
        <f t="shared" si="158"/>
        <v>0</v>
      </c>
      <c r="CE537" s="2056">
        <f t="shared" si="159"/>
        <v>29700</v>
      </c>
      <c r="CF537" s="2053">
        <f t="shared" si="160"/>
        <v>1485</v>
      </c>
      <c r="CG537" s="2150"/>
      <c r="CI537" s="2312"/>
      <c r="CJ537" s="2313"/>
      <c r="CK537" s="2313"/>
      <c r="CL537" s="2313"/>
      <c r="CM537" s="2313"/>
      <c r="CN537" s="2313"/>
      <c r="CO537" s="2313"/>
      <c r="CP537" s="2313"/>
      <c r="CQ537" s="2313"/>
      <c r="CR537" s="2313"/>
      <c r="CS537" s="2313"/>
      <c r="CT537" s="2313"/>
      <c r="CU537" s="2313"/>
      <c r="CV537" s="2313"/>
      <c r="CW537" s="2313"/>
      <c r="CX537" s="2689"/>
    </row>
    <row r="538" spans="51:102" ht="15" thickBot="1">
      <c r="AY538" s="2082"/>
      <c r="AZ538" s="2085"/>
      <c r="BA538" s="2085"/>
      <c r="BB538" s="2085"/>
      <c r="BC538" s="2085"/>
      <c r="BD538" s="2085"/>
      <c r="BE538" s="2085"/>
      <c r="BF538" s="2085"/>
      <c r="BG538" s="2085"/>
      <c r="BH538" s="2089"/>
      <c r="BI538" s="2085"/>
      <c r="BJ538" s="2086"/>
      <c r="BK538" s="2087"/>
      <c r="BL538" s="2085"/>
      <c r="BM538" s="2088">
        <f>SUM(BM524:BM536)</f>
        <v>220555.45</v>
      </c>
      <c r="BN538" s="2088">
        <f>(BM538*0.05)</f>
        <v>11027.772500000001</v>
      </c>
      <c r="BO538" s="2090"/>
      <c r="BP538" s="2024"/>
      <c r="BQ538" s="2837"/>
      <c r="BR538" s="2037" t="s">
        <v>740</v>
      </c>
      <c r="BS538" s="2071">
        <v>97</v>
      </c>
      <c r="BT538" s="2071">
        <v>44292</v>
      </c>
      <c r="BU538" s="2072">
        <v>43755</v>
      </c>
      <c r="BV538" s="2071">
        <v>12</v>
      </c>
      <c r="BW538" s="2039" t="s">
        <v>35</v>
      </c>
      <c r="BX538" s="2073">
        <v>234</v>
      </c>
      <c r="BY538" s="2071"/>
      <c r="BZ538" s="3509">
        <v>43815</v>
      </c>
      <c r="CA538" s="2072">
        <v>43818</v>
      </c>
      <c r="CB538" s="2071">
        <v>12320</v>
      </c>
      <c r="CC538" s="2147">
        <v>6000</v>
      </c>
      <c r="CD538" s="2071">
        <f t="shared" si="158"/>
        <v>-6000</v>
      </c>
      <c r="CE538" s="2045">
        <f t="shared" si="159"/>
        <v>1404</v>
      </c>
      <c r="CF538" s="2073">
        <f t="shared" si="160"/>
        <v>70.2</v>
      </c>
      <c r="CG538" s="2150"/>
      <c r="CI538" s="2314"/>
      <c r="CJ538" s="2315"/>
      <c r="CK538" s="2315"/>
      <c r="CL538" s="2315"/>
      <c r="CM538" s="2315"/>
      <c r="CN538" s="2315"/>
      <c r="CO538" s="2315"/>
      <c r="CP538" s="2315"/>
      <c r="CQ538" s="2315"/>
      <c r="CR538" s="2315"/>
      <c r="CS538" s="2315"/>
      <c r="CT538" s="2315"/>
      <c r="CU538" s="2315"/>
      <c r="CV538" s="2686">
        <f>SUM(CV531:CV537)</f>
        <v>0</v>
      </c>
      <c r="CW538" s="2686">
        <f>SUM(CW531:CW537)</f>
        <v>0</v>
      </c>
      <c r="CX538" s="3056"/>
    </row>
    <row r="539" spans="51:102">
      <c r="AY539" s="2024"/>
      <c r="AZ539" s="2024"/>
      <c r="BA539" s="2024"/>
      <c r="BB539" s="2024"/>
      <c r="BC539" s="2024"/>
      <c r="BD539" s="2024"/>
      <c r="BE539" s="2024"/>
      <c r="BF539" s="2024"/>
      <c r="BG539" s="2024"/>
      <c r="BH539" s="3602"/>
      <c r="BI539" s="2024"/>
      <c r="BJ539" s="2024"/>
      <c r="BK539" s="2024"/>
      <c r="BL539" s="2024"/>
      <c r="BM539" s="2024"/>
      <c r="BN539" s="2024"/>
      <c r="BO539" s="2024"/>
      <c r="BP539" s="2024"/>
      <c r="BQ539" s="2837"/>
      <c r="BR539" s="2037" t="s">
        <v>740</v>
      </c>
      <c r="BS539" s="2071">
        <v>97</v>
      </c>
      <c r="BT539" s="2071">
        <v>44292</v>
      </c>
      <c r="BU539" s="2072">
        <v>43755</v>
      </c>
      <c r="BV539" s="2071">
        <v>6</v>
      </c>
      <c r="BW539" s="2039" t="s">
        <v>35</v>
      </c>
      <c r="BX539" s="2073">
        <v>234</v>
      </c>
      <c r="BY539" s="2071"/>
      <c r="BZ539" s="3509">
        <v>43815</v>
      </c>
      <c r="CA539" s="2072">
        <v>43818</v>
      </c>
      <c r="CB539" s="2071">
        <v>12288</v>
      </c>
      <c r="CC539" s="2147">
        <v>6000</v>
      </c>
      <c r="CD539" s="2071">
        <f t="shared" si="158"/>
        <v>0</v>
      </c>
      <c r="CE539" s="2045">
        <f t="shared" si="159"/>
        <v>1404</v>
      </c>
      <c r="CF539" s="2073">
        <f t="shared" si="160"/>
        <v>70.2</v>
      </c>
      <c r="CG539" s="2150"/>
      <c r="CI539" s="2246"/>
      <c r="CJ539" s="2246"/>
      <c r="CK539" s="2246"/>
      <c r="CL539" s="2246"/>
      <c r="CM539" s="2246"/>
      <c r="CN539" s="2246"/>
      <c r="CO539" s="2246"/>
      <c r="CP539" s="2246"/>
      <c r="CQ539" s="2246"/>
      <c r="CR539" s="2246"/>
      <c r="CS539" s="2246"/>
      <c r="CT539" s="2246"/>
      <c r="CU539" s="2246"/>
      <c r="CV539" s="2246"/>
      <c r="CW539" s="2246"/>
      <c r="CX539" s="2246"/>
    </row>
    <row r="540" spans="51:102" ht="18.600000000000001" thickBot="1">
      <c r="AY540" s="2028" t="s">
        <v>758</v>
      </c>
      <c r="AZ540" s="2024"/>
      <c r="BA540" s="2024"/>
      <c r="BB540" s="2024"/>
      <c r="BC540" s="2024"/>
      <c r="BD540" s="2024"/>
      <c r="BE540" s="2024"/>
      <c r="BF540" s="2024"/>
      <c r="BG540" s="2024"/>
      <c r="BH540" s="3602"/>
      <c r="BI540" s="2024"/>
      <c r="BJ540" s="2024"/>
      <c r="BK540" s="2024"/>
      <c r="BL540" s="2024"/>
      <c r="BM540" s="2024"/>
      <c r="BN540" s="2024"/>
      <c r="BO540" s="2029"/>
      <c r="BP540" s="2024"/>
      <c r="BQ540" s="2837"/>
      <c r="BR540" s="2075" t="s">
        <v>436</v>
      </c>
      <c r="BS540" s="2050">
        <v>98</v>
      </c>
      <c r="BT540" s="2050">
        <v>46693</v>
      </c>
      <c r="BU540" s="2051">
        <v>43755</v>
      </c>
      <c r="BV540" s="2050">
        <v>100</v>
      </c>
      <c r="BW540" s="2052" t="s">
        <v>35</v>
      </c>
      <c r="BX540" s="2053">
        <v>297</v>
      </c>
      <c r="BY540" s="2050"/>
      <c r="BZ540" s="3573">
        <v>43836</v>
      </c>
      <c r="CA540" s="2051">
        <v>43833</v>
      </c>
      <c r="CB540" s="2050">
        <v>12363</v>
      </c>
      <c r="CC540" s="3049">
        <v>100000</v>
      </c>
      <c r="CD540" s="3050">
        <f t="shared" si="158"/>
        <v>0</v>
      </c>
      <c r="CE540" s="2056">
        <f t="shared" si="159"/>
        <v>29700</v>
      </c>
      <c r="CF540" s="2053">
        <f t="shared" si="160"/>
        <v>1485</v>
      </c>
      <c r="CG540" s="2150"/>
      <c r="CI540" s="2250" t="s">
        <v>1124</v>
      </c>
      <c r="CJ540" s="2246"/>
      <c r="CK540" s="2246"/>
      <c r="CL540" s="2246"/>
      <c r="CM540" s="2246"/>
      <c r="CN540" s="2246"/>
      <c r="CO540" s="2246"/>
      <c r="CP540" s="2246"/>
      <c r="CQ540" s="2246"/>
      <c r="CR540" s="2246"/>
      <c r="CS540" s="2246"/>
      <c r="CT540" s="2246"/>
      <c r="CU540" s="2246"/>
      <c r="CV540" s="2246"/>
      <c r="CW540" s="2246"/>
      <c r="CX540" s="3085"/>
    </row>
    <row r="541" spans="51:102">
      <c r="AY541" s="2030"/>
      <c r="AZ541" s="3898"/>
      <c r="BA541" s="3898"/>
      <c r="BB541" s="3899" t="s">
        <v>14</v>
      </c>
      <c r="BC541" s="3899" t="s">
        <v>12</v>
      </c>
      <c r="BD541" s="3899"/>
      <c r="BE541" s="3898"/>
      <c r="BF541" s="3899" t="s">
        <v>15</v>
      </c>
      <c r="BG541" s="3899" t="s">
        <v>16</v>
      </c>
      <c r="BH541" s="3899" t="s">
        <v>12</v>
      </c>
      <c r="BI541" s="3899" t="s">
        <v>12</v>
      </c>
      <c r="BJ541" s="3898"/>
      <c r="BK541" s="3898"/>
      <c r="BL541" s="3898"/>
      <c r="BM541" s="3898"/>
      <c r="BN541" s="3899" t="s">
        <v>17</v>
      </c>
      <c r="BO541" s="3899"/>
      <c r="BP541" s="2024"/>
      <c r="BQ541" s="2837"/>
      <c r="BR541" s="2037" t="s">
        <v>740</v>
      </c>
      <c r="BS541" s="2071">
        <v>99</v>
      </c>
      <c r="BT541" s="2071">
        <v>47340</v>
      </c>
      <c r="BU541" s="2072">
        <v>43755</v>
      </c>
      <c r="BV541" s="2071">
        <v>6</v>
      </c>
      <c r="BW541" s="2039" t="s">
        <v>35</v>
      </c>
      <c r="BX541" s="2073">
        <v>234</v>
      </c>
      <c r="BY541" s="2071"/>
      <c r="BZ541" s="3509">
        <v>43850</v>
      </c>
      <c r="CA541" s="2072">
        <v>43848</v>
      </c>
      <c r="CB541" s="2071">
        <v>12450</v>
      </c>
      <c r="CC541" s="2147">
        <v>6000</v>
      </c>
      <c r="CD541" s="2691">
        <f t="shared" si="158"/>
        <v>0</v>
      </c>
      <c r="CE541" s="2045">
        <f t="shared" si="159"/>
        <v>1404</v>
      </c>
      <c r="CF541" s="2073">
        <f t="shared" si="160"/>
        <v>70.2</v>
      </c>
      <c r="CG541" s="2150"/>
      <c r="CI541" s="2251"/>
      <c r="CJ541" s="2252"/>
      <c r="CK541" s="2252"/>
      <c r="CL541" s="2253" t="s">
        <v>14</v>
      </c>
      <c r="CM541" s="2253" t="s">
        <v>12</v>
      </c>
      <c r="CN541" s="2253"/>
      <c r="CO541" s="2252"/>
      <c r="CP541" s="2253" t="s">
        <v>15</v>
      </c>
      <c r="CQ541" s="2253" t="s">
        <v>12</v>
      </c>
      <c r="CR541" s="2253" t="s">
        <v>12</v>
      </c>
      <c r="CS541" s="2252"/>
      <c r="CT541" s="2252"/>
      <c r="CU541" s="2252"/>
      <c r="CV541" s="2252"/>
      <c r="CW541" s="2253" t="s">
        <v>17</v>
      </c>
      <c r="CX541" s="2253"/>
    </row>
    <row r="542" spans="51:102">
      <c r="AY542" s="2032" t="s">
        <v>3</v>
      </c>
      <c r="AZ542" s="3292" t="s">
        <v>4</v>
      </c>
      <c r="BA542" s="3890" t="s">
        <v>18</v>
      </c>
      <c r="BB542" s="3890" t="s">
        <v>19</v>
      </c>
      <c r="BC542" s="3890" t="s">
        <v>19</v>
      </c>
      <c r="BD542" s="3890" t="s">
        <v>20</v>
      </c>
      <c r="BE542" s="3890" t="s">
        <v>21</v>
      </c>
      <c r="BF542" s="3890" t="s">
        <v>22</v>
      </c>
      <c r="BG542" s="3890" t="s">
        <v>19</v>
      </c>
      <c r="BH542" s="3890" t="s">
        <v>23</v>
      </c>
      <c r="BI542" s="3890" t="s">
        <v>23</v>
      </c>
      <c r="BJ542" s="3890" t="s">
        <v>24</v>
      </c>
      <c r="BK542" s="3890" t="s">
        <v>20</v>
      </c>
      <c r="BL542" s="3890" t="s">
        <v>25</v>
      </c>
      <c r="BM542" s="3890" t="s">
        <v>0</v>
      </c>
      <c r="BN542" s="3890" t="s">
        <v>11</v>
      </c>
      <c r="BO542" s="3890" t="s">
        <v>26</v>
      </c>
      <c r="BP542" s="2024"/>
      <c r="BQ542" s="2837"/>
      <c r="BR542" s="2075" t="s">
        <v>436</v>
      </c>
      <c r="BS542" s="2050">
        <v>100</v>
      </c>
      <c r="BT542" s="2050">
        <v>46584</v>
      </c>
      <c r="BU542" s="2051">
        <v>43810</v>
      </c>
      <c r="BV542" s="2050">
        <v>27</v>
      </c>
      <c r="BW542" s="2052" t="s">
        <v>35</v>
      </c>
      <c r="BX542" s="2053">
        <v>297</v>
      </c>
      <c r="BY542" s="2050"/>
      <c r="BZ542" s="3573">
        <v>43815</v>
      </c>
      <c r="CA542" s="2051">
        <v>43815</v>
      </c>
      <c r="CB542" s="2050">
        <v>12289</v>
      </c>
      <c r="CC542" s="3049">
        <v>27000</v>
      </c>
      <c r="CD542" s="3050">
        <f t="shared" si="158"/>
        <v>0</v>
      </c>
      <c r="CE542" s="2056">
        <f t="shared" si="159"/>
        <v>8019</v>
      </c>
      <c r="CF542" s="2053">
        <f t="shared" si="160"/>
        <v>400.95000000000005</v>
      </c>
      <c r="CG542" s="2150"/>
      <c r="CI542" s="2255" t="s">
        <v>3</v>
      </c>
      <c r="CJ542" s="2256" t="s">
        <v>4</v>
      </c>
      <c r="CK542" s="3947" t="s">
        <v>967</v>
      </c>
      <c r="CL542" s="2257" t="s">
        <v>19</v>
      </c>
      <c r="CM542" s="2257" t="s">
        <v>19</v>
      </c>
      <c r="CN542" s="2257" t="s">
        <v>20</v>
      </c>
      <c r="CO542" s="2257" t="s">
        <v>21</v>
      </c>
      <c r="CP542" s="2257" t="s">
        <v>22</v>
      </c>
      <c r="CQ542" s="2257" t="s">
        <v>23</v>
      </c>
      <c r="CR542" s="2257" t="s">
        <v>23</v>
      </c>
      <c r="CS542" s="2257" t="s">
        <v>24</v>
      </c>
      <c r="CT542" s="2257" t="s">
        <v>20</v>
      </c>
      <c r="CU542" s="2257" t="s">
        <v>25</v>
      </c>
      <c r="CV542" s="2257" t="s">
        <v>0</v>
      </c>
      <c r="CW542" s="2257" t="s">
        <v>11</v>
      </c>
      <c r="CX542" s="2257" t="s">
        <v>26</v>
      </c>
    </row>
    <row r="543" spans="51:102" ht="15" thickBot="1">
      <c r="AY543" s="2094"/>
      <c r="AZ543" s="3297"/>
      <c r="BA543" s="3297"/>
      <c r="BB543" s="3890" t="s">
        <v>3</v>
      </c>
      <c r="BC543" s="3890" t="s">
        <v>18</v>
      </c>
      <c r="BD543" s="3890"/>
      <c r="BE543" s="3297"/>
      <c r="BF543" s="3890" t="s">
        <v>21</v>
      </c>
      <c r="BG543" s="3890" t="s">
        <v>3</v>
      </c>
      <c r="BH543" s="3890" t="s">
        <v>27</v>
      </c>
      <c r="BI543" s="3890" t="s">
        <v>28</v>
      </c>
      <c r="BJ543" s="3297"/>
      <c r="BK543" s="3297"/>
      <c r="BL543" s="3297"/>
      <c r="BM543" s="3297"/>
      <c r="BN543" s="3890" t="s">
        <v>30</v>
      </c>
      <c r="BO543" s="3890"/>
      <c r="BP543" s="2024"/>
      <c r="BQ543" s="2837"/>
      <c r="BR543" s="2075" t="s">
        <v>436</v>
      </c>
      <c r="BS543" s="2071">
        <v>101</v>
      </c>
      <c r="BT543" s="2071">
        <v>46584</v>
      </c>
      <c r="BU543" s="2072">
        <v>43810</v>
      </c>
      <c r="BV543" s="2071">
        <v>100</v>
      </c>
      <c r="BW543" s="2039" t="s">
        <v>35</v>
      </c>
      <c r="BX543" s="2073">
        <v>297</v>
      </c>
      <c r="BY543" s="2071"/>
      <c r="BZ543" s="3509">
        <v>43850</v>
      </c>
      <c r="CA543" s="2072">
        <v>43847</v>
      </c>
      <c r="CB543" s="2071">
        <v>12443</v>
      </c>
      <c r="CC543" s="2147">
        <v>100000</v>
      </c>
      <c r="CD543" s="2691">
        <f t="shared" si="158"/>
        <v>0</v>
      </c>
      <c r="CE543" s="2045">
        <f t="shared" si="159"/>
        <v>29700</v>
      </c>
      <c r="CF543" s="2045">
        <f t="shared" si="160"/>
        <v>1485</v>
      </c>
      <c r="CG543" s="2150"/>
      <c r="CI543" s="2258"/>
      <c r="CJ543" s="2259"/>
      <c r="CK543" s="2259"/>
      <c r="CL543" s="2260" t="s">
        <v>3</v>
      </c>
      <c r="CM543" s="2260" t="s">
        <v>18</v>
      </c>
      <c r="CN543" s="2260"/>
      <c r="CO543" s="2259"/>
      <c r="CP543" s="2260" t="s">
        <v>21</v>
      </c>
      <c r="CQ543" s="2260" t="s">
        <v>27</v>
      </c>
      <c r="CR543" s="2260" t="s">
        <v>28</v>
      </c>
      <c r="CS543" s="2259"/>
      <c r="CT543" s="2259"/>
      <c r="CU543" s="2259"/>
      <c r="CV543" s="2259"/>
      <c r="CW543" s="2260" t="s">
        <v>30</v>
      </c>
      <c r="CX543" s="2257"/>
    </row>
    <row r="544" spans="51:102">
      <c r="AY544" s="3501" t="s">
        <v>629</v>
      </c>
      <c r="AZ544" s="3502" t="s">
        <v>699</v>
      </c>
      <c r="BA544" s="3503">
        <v>74</v>
      </c>
      <c r="BB544" s="3503">
        <v>35606</v>
      </c>
      <c r="BC544" s="3504">
        <v>43575</v>
      </c>
      <c r="BD544" s="3503">
        <v>15</v>
      </c>
      <c r="BE544" s="3502" t="s">
        <v>35</v>
      </c>
      <c r="BF544" s="3505">
        <v>254</v>
      </c>
      <c r="BG544" s="3503"/>
      <c r="BH544" s="3600">
        <v>43685</v>
      </c>
      <c r="BI544" s="3504">
        <v>43685</v>
      </c>
      <c r="BJ544" s="3503"/>
      <c r="BK544" s="3506">
        <v>15000</v>
      </c>
      <c r="BL544" s="3503">
        <f>(BK544-BD544*1000)</f>
        <v>0</v>
      </c>
      <c r="BM544" s="3507">
        <v>0</v>
      </c>
      <c r="BN544" s="3508">
        <v>0</v>
      </c>
      <c r="BO544" s="3582" t="s">
        <v>88</v>
      </c>
      <c r="BP544" s="2024"/>
      <c r="BQ544" s="2837"/>
      <c r="BR544" s="2037" t="s">
        <v>740</v>
      </c>
      <c r="BS544" s="2071">
        <v>102</v>
      </c>
      <c r="BT544" s="2071">
        <v>46584</v>
      </c>
      <c r="BU544" s="2072">
        <v>43810</v>
      </c>
      <c r="BV544" s="2071">
        <v>12</v>
      </c>
      <c r="BW544" s="2039" t="s">
        <v>35</v>
      </c>
      <c r="BX544" s="2073">
        <v>234</v>
      </c>
      <c r="BY544" s="2071"/>
      <c r="BZ544" s="3509">
        <v>43836</v>
      </c>
      <c r="CA544" s="2072">
        <v>43833</v>
      </c>
      <c r="CB544" s="2071">
        <v>12362</v>
      </c>
      <c r="CC544" s="2147">
        <v>12000</v>
      </c>
      <c r="CD544" s="2691">
        <f t="shared" si="158"/>
        <v>0</v>
      </c>
      <c r="CE544" s="2045">
        <f t="shared" si="159"/>
        <v>2808</v>
      </c>
      <c r="CF544" s="2073">
        <f t="shared" si="160"/>
        <v>140.4</v>
      </c>
      <c r="CG544" s="2150"/>
      <c r="CI544" s="2467"/>
      <c r="CJ544" s="2266"/>
      <c r="CK544" s="2439"/>
      <c r="CL544" s="2439"/>
      <c r="CM544" s="2440"/>
      <c r="CN544" s="2439"/>
      <c r="CO544" s="2439"/>
      <c r="CP544" s="2441"/>
      <c r="CQ544" s="2442"/>
      <c r="CR544" s="2440"/>
      <c r="CS544" s="2439"/>
      <c r="CT544" s="2278"/>
      <c r="CU544" s="2280"/>
      <c r="CV544" s="2281"/>
      <c r="CW544" s="2280"/>
      <c r="CX544" s="2273"/>
    </row>
    <row r="545" spans="51:102">
      <c r="AY545" s="3419" t="s">
        <v>629</v>
      </c>
      <c r="AZ545" s="3423" t="s">
        <v>436</v>
      </c>
      <c r="BA545" s="3421">
        <v>76</v>
      </c>
      <c r="BB545" s="3421">
        <v>35605</v>
      </c>
      <c r="BC545" s="3422">
        <v>43575</v>
      </c>
      <c r="BD545" s="3421">
        <v>175</v>
      </c>
      <c r="BE545" s="3423" t="s">
        <v>35</v>
      </c>
      <c r="BF545" s="3424">
        <v>297</v>
      </c>
      <c r="BG545" s="3421"/>
      <c r="BH545" s="3601">
        <v>43685</v>
      </c>
      <c r="BI545" s="3422">
        <v>43685</v>
      </c>
      <c r="BJ545" s="3421"/>
      <c r="BK545" s="3426">
        <v>175000</v>
      </c>
      <c r="BL545" s="3421">
        <f>(BK545-BD545*1000)</f>
        <v>0</v>
      </c>
      <c r="BM545" s="3427">
        <v>0</v>
      </c>
      <c r="BN545" s="3428">
        <v>0</v>
      </c>
      <c r="BO545" s="3583" t="s">
        <v>88</v>
      </c>
      <c r="BP545" s="2024"/>
      <c r="BQ545" s="2837"/>
      <c r="BR545" s="2075" t="s">
        <v>436</v>
      </c>
      <c r="BS545" s="2071">
        <v>103</v>
      </c>
      <c r="BT545" s="2071">
        <v>47347</v>
      </c>
      <c r="BU545" s="2072">
        <v>43838</v>
      </c>
      <c r="BV545" s="2071">
        <v>108</v>
      </c>
      <c r="BW545" s="2039" t="s">
        <v>35</v>
      </c>
      <c r="BX545" s="2073">
        <v>297</v>
      </c>
      <c r="BY545" s="2071"/>
      <c r="BZ545" s="3509">
        <v>43861</v>
      </c>
      <c r="CA545" s="2072">
        <v>43861</v>
      </c>
      <c r="CB545" s="2071">
        <v>12543</v>
      </c>
      <c r="CC545" s="2147">
        <v>99000</v>
      </c>
      <c r="CD545" s="2691">
        <f t="shared" si="158"/>
        <v>-9000</v>
      </c>
      <c r="CE545" s="2045">
        <f t="shared" si="159"/>
        <v>29403</v>
      </c>
      <c r="CF545" s="2073">
        <f t="shared" si="160"/>
        <v>1470.15</v>
      </c>
      <c r="CG545" s="2150"/>
      <c r="CI545" s="2288"/>
      <c r="CJ545" s="2327"/>
      <c r="CK545" s="2290"/>
      <c r="CL545" s="2290"/>
      <c r="CM545" s="2297"/>
      <c r="CN545" s="2328"/>
      <c r="CO545" s="2328"/>
      <c r="CP545" s="2384"/>
      <c r="CQ545" s="2295"/>
      <c r="CR545" s="2297"/>
      <c r="CS545" s="2290"/>
      <c r="CT545" s="2330"/>
      <c r="CU545" s="2332"/>
      <c r="CV545" s="2333"/>
      <c r="CW545" s="2332"/>
      <c r="CX545" s="2689"/>
    </row>
    <row r="546" spans="51:102">
      <c r="AY546" s="2047" t="s">
        <v>471</v>
      </c>
      <c r="AZ546" s="2957" t="s">
        <v>825</v>
      </c>
      <c r="BA546" s="2071">
        <v>32</v>
      </c>
      <c r="BB546" s="3068" t="s">
        <v>101</v>
      </c>
      <c r="BC546" s="2040">
        <v>43657</v>
      </c>
      <c r="BD546" s="2041">
        <v>3</v>
      </c>
      <c r="BE546" s="2039" t="s">
        <v>35</v>
      </c>
      <c r="BF546" s="2042">
        <v>378</v>
      </c>
      <c r="BG546" s="2072"/>
      <c r="BH546" s="3509">
        <v>43685</v>
      </c>
      <c r="BI546" s="2072">
        <v>43679</v>
      </c>
      <c r="BJ546" s="2071">
        <v>11507</v>
      </c>
      <c r="BK546" s="2071">
        <v>3000</v>
      </c>
      <c r="BL546" s="2071">
        <f>(BK546-BD546*1000)</f>
        <v>0</v>
      </c>
      <c r="BM546" s="2045">
        <f t="shared" ref="BM546:BM556" si="161">(BK546*BF546/1000)</f>
        <v>1134</v>
      </c>
      <c r="BN546" s="2045">
        <f t="shared" ref="BN546:BN556" si="162">(BM546*0.05)</f>
        <v>56.7</v>
      </c>
      <c r="BO546" s="3584" t="s">
        <v>877</v>
      </c>
      <c r="BP546" s="2024"/>
      <c r="BQ546" s="2837"/>
      <c r="BR546" s="2037" t="s">
        <v>740</v>
      </c>
      <c r="BS546" s="2071">
        <v>103</v>
      </c>
      <c r="BT546" s="2071">
        <v>47347</v>
      </c>
      <c r="BU546" s="2072">
        <v>43838</v>
      </c>
      <c r="BV546" s="2071">
        <v>9</v>
      </c>
      <c r="BW546" s="2039" t="s">
        <v>35</v>
      </c>
      <c r="BX546" s="2073">
        <v>297</v>
      </c>
      <c r="BY546" s="2071"/>
      <c r="BZ546" s="3509">
        <v>43861</v>
      </c>
      <c r="CA546" s="2072">
        <v>43861</v>
      </c>
      <c r="CB546" s="2071">
        <v>12484</v>
      </c>
      <c r="CC546" s="2147">
        <v>9000</v>
      </c>
      <c r="CD546" s="2691">
        <f t="shared" si="158"/>
        <v>0</v>
      </c>
      <c r="CE546" s="2045">
        <f t="shared" si="159"/>
        <v>2673</v>
      </c>
      <c r="CF546" s="2073">
        <f t="shared" si="160"/>
        <v>133.65</v>
      </c>
      <c r="CG546" s="2150"/>
      <c r="CI546" s="2770"/>
      <c r="CJ546" s="2291"/>
      <c r="CK546" s="2752"/>
      <c r="CL546" s="2351"/>
      <c r="CM546" s="2354"/>
      <c r="CN546" s="3076"/>
      <c r="CO546" s="2351"/>
      <c r="CP546" s="2332"/>
      <c r="CQ546" s="2353"/>
      <c r="CR546" s="2354"/>
      <c r="CS546" s="2355"/>
      <c r="CT546" s="2332"/>
      <c r="CU546" s="2332"/>
      <c r="CV546" s="2333"/>
      <c r="CW546" s="2332"/>
      <c r="CX546" s="2689"/>
    </row>
    <row r="547" spans="51:102">
      <c r="AY547" s="2047" t="s">
        <v>471</v>
      </c>
      <c r="AZ547" s="2957" t="s">
        <v>436</v>
      </c>
      <c r="BA547" s="2071">
        <v>33</v>
      </c>
      <c r="BB547" s="3068" t="s">
        <v>101</v>
      </c>
      <c r="BC547" s="2040">
        <v>43657</v>
      </c>
      <c r="BD547" s="2041">
        <v>20</v>
      </c>
      <c r="BE547" s="2039" t="s">
        <v>35</v>
      </c>
      <c r="BF547" s="2042">
        <v>300.3</v>
      </c>
      <c r="BG547" s="2071"/>
      <c r="BH547" s="3509">
        <v>43685</v>
      </c>
      <c r="BI547" s="2072">
        <v>43679</v>
      </c>
      <c r="BJ547" s="2071">
        <v>11507</v>
      </c>
      <c r="BK547" s="2071">
        <v>20000</v>
      </c>
      <c r="BL547" s="2071">
        <f>(BK547-BD547*1000)</f>
        <v>0</v>
      </c>
      <c r="BM547" s="2045">
        <f t="shared" si="161"/>
        <v>6006</v>
      </c>
      <c r="BN547" s="2045">
        <f t="shared" si="162"/>
        <v>300.3</v>
      </c>
      <c r="BO547" s="3584"/>
      <c r="BP547" s="2024"/>
      <c r="BQ547" s="2837"/>
      <c r="BR547" s="2037" t="s">
        <v>740</v>
      </c>
      <c r="BS547" s="2071">
        <v>104</v>
      </c>
      <c r="BT547" s="2071">
        <v>47346</v>
      </c>
      <c r="BU547" s="2072">
        <v>43838</v>
      </c>
      <c r="BV547" s="2071">
        <v>5</v>
      </c>
      <c r="BW547" s="2039" t="s">
        <v>35</v>
      </c>
      <c r="BX547" s="2073">
        <v>234</v>
      </c>
      <c r="BY547" s="2071"/>
      <c r="BZ547" s="3509">
        <v>43861</v>
      </c>
      <c r="CA547" s="2072">
        <v>43861</v>
      </c>
      <c r="CB547" s="2071">
        <v>12544</v>
      </c>
      <c r="CC547" s="2147">
        <v>5000</v>
      </c>
      <c r="CD547" s="2691">
        <f t="shared" si="158"/>
        <v>0</v>
      </c>
      <c r="CE547" s="2045">
        <f t="shared" si="159"/>
        <v>1170</v>
      </c>
      <c r="CF547" s="2073">
        <f t="shared" si="160"/>
        <v>58.5</v>
      </c>
      <c r="CG547" s="2150"/>
      <c r="CI547" s="2288"/>
      <c r="CJ547" s="2289"/>
      <c r="CK547" s="2290"/>
      <c r="CL547" s="2291"/>
      <c r="CM547" s="2292"/>
      <c r="CN547" s="2293"/>
      <c r="CO547" s="2291"/>
      <c r="CP547" s="2294"/>
      <c r="CQ547" s="2295"/>
      <c r="CR547" s="2292"/>
      <c r="CS547" s="2290"/>
      <c r="CT547" s="2294"/>
      <c r="CU547" s="2294"/>
      <c r="CV547" s="2296"/>
      <c r="CW547" s="2294"/>
      <c r="CX547" s="2689"/>
    </row>
    <row r="548" spans="51:102">
      <c r="AY548" s="2047" t="s">
        <v>629</v>
      </c>
      <c r="AZ548" s="2075" t="s">
        <v>436</v>
      </c>
      <c r="BA548" s="2071">
        <v>79</v>
      </c>
      <c r="BB548" s="2071">
        <v>39918</v>
      </c>
      <c r="BC548" s="2072">
        <v>43665</v>
      </c>
      <c r="BD548" s="2071">
        <v>100</v>
      </c>
      <c r="BE548" s="2039" t="s">
        <v>35</v>
      </c>
      <c r="BF548" s="2073">
        <v>297</v>
      </c>
      <c r="BG548" s="2071"/>
      <c r="BH548" s="3509">
        <v>43679</v>
      </c>
      <c r="BI548" s="2072">
        <v>43679</v>
      </c>
      <c r="BJ548" s="2071">
        <v>3878</v>
      </c>
      <c r="BK548" s="2147">
        <v>100000</v>
      </c>
      <c r="BL548" s="2691">
        <f t="shared" ref="BL548:BL557" si="163">(BK548-BD548*1000)</f>
        <v>0</v>
      </c>
      <c r="BM548" s="2045">
        <f t="shared" si="161"/>
        <v>29700</v>
      </c>
      <c r="BN548" s="2042">
        <f t="shared" si="162"/>
        <v>1485</v>
      </c>
      <c r="BO548" s="3584" t="s">
        <v>881</v>
      </c>
      <c r="BP548" s="2024"/>
      <c r="BQ548" s="2837"/>
      <c r="BR548" s="2037" t="s">
        <v>699</v>
      </c>
      <c r="BS548" s="2071">
        <v>105</v>
      </c>
      <c r="BT548" s="2071">
        <v>47346</v>
      </c>
      <c r="BU548" s="2072">
        <v>43838</v>
      </c>
      <c r="BV548" s="2071">
        <v>5</v>
      </c>
      <c r="BW548" s="2039" t="s">
        <v>35</v>
      </c>
      <c r="BX548" s="2073">
        <v>254</v>
      </c>
      <c r="BY548" s="2071"/>
      <c r="BZ548" s="3509">
        <v>43861</v>
      </c>
      <c r="CA548" s="2072">
        <v>43861</v>
      </c>
      <c r="CB548" s="2071">
        <v>12545</v>
      </c>
      <c r="CC548" s="2147">
        <v>5000</v>
      </c>
      <c r="CD548" s="2691">
        <f t="shared" si="158"/>
        <v>0</v>
      </c>
      <c r="CE548" s="2045">
        <f t="shared" si="159"/>
        <v>1270</v>
      </c>
      <c r="CF548" s="2073">
        <f t="shared" si="160"/>
        <v>63.5</v>
      </c>
      <c r="CG548" s="2150"/>
      <c r="CI548" s="2298"/>
      <c r="CJ548" s="2299"/>
      <c r="CK548" s="2300"/>
      <c r="CL548" s="2300"/>
      <c r="CM548" s="2301"/>
      <c r="CN548" s="2300"/>
      <c r="CO548" s="2300"/>
      <c r="CP548" s="2302"/>
      <c r="CQ548" s="2303"/>
      <c r="CR548" s="2301"/>
      <c r="CS548" s="2300"/>
      <c r="CT548" s="2302"/>
      <c r="CU548" s="2304"/>
      <c r="CV548" s="2305"/>
      <c r="CW548" s="2304"/>
      <c r="CX548" s="3055"/>
    </row>
    <row r="549" spans="51:102">
      <c r="AY549" s="2047" t="s">
        <v>629</v>
      </c>
      <c r="AZ549" s="2037" t="s">
        <v>740</v>
      </c>
      <c r="BA549" s="2071">
        <v>80</v>
      </c>
      <c r="BB549" s="2071">
        <v>39918</v>
      </c>
      <c r="BC549" s="2072">
        <v>43665</v>
      </c>
      <c r="BD549" s="2071">
        <v>10</v>
      </c>
      <c r="BE549" s="2039" t="s">
        <v>35</v>
      </c>
      <c r="BF549" s="2073">
        <v>234</v>
      </c>
      <c r="BG549" s="2071"/>
      <c r="BH549" s="3509">
        <v>43679</v>
      </c>
      <c r="BI549" s="2072">
        <v>43679</v>
      </c>
      <c r="BJ549" s="2071">
        <v>3876</v>
      </c>
      <c r="BK549" s="2147">
        <v>10000</v>
      </c>
      <c r="BL549" s="2691">
        <f t="shared" si="163"/>
        <v>0</v>
      </c>
      <c r="BM549" s="2045">
        <f t="shared" si="161"/>
        <v>2340</v>
      </c>
      <c r="BN549" s="2042">
        <f t="shared" si="162"/>
        <v>117</v>
      </c>
      <c r="BO549" s="3584" t="s">
        <v>879</v>
      </c>
      <c r="BP549" s="2024"/>
      <c r="BQ549" s="2837"/>
      <c r="BR549" s="2075" t="s">
        <v>436</v>
      </c>
      <c r="BS549" s="2050">
        <v>106</v>
      </c>
      <c r="BT549" s="2050">
        <v>48354</v>
      </c>
      <c r="BU549" s="2051">
        <v>43858</v>
      </c>
      <c r="BV549" s="2050">
        <v>54</v>
      </c>
      <c r="BW549" s="2052" t="s">
        <v>35</v>
      </c>
      <c r="BX549" s="2053">
        <v>297</v>
      </c>
      <c r="BY549" s="2050"/>
      <c r="BZ549" s="3573">
        <v>43881</v>
      </c>
      <c r="CA549" s="2051">
        <v>43878</v>
      </c>
      <c r="CB549" s="2050">
        <v>12634</v>
      </c>
      <c r="CC549" s="3049">
        <v>54000</v>
      </c>
      <c r="CD549" s="3050">
        <f t="shared" si="158"/>
        <v>0</v>
      </c>
      <c r="CE549" s="2056">
        <f t="shared" si="159"/>
        <v>16038</v>
      </c>
      <c r="CF549" s="2053">
        <f t="shared" si="160"/>
        <v>801.90000000000009</v>
      </c>
      <c r="CG549" s="2205"/>
      <c r="CI549" s="2307"/>
      <c r="CJ549" s="2291"/>
      <c r="CK549" s="2308"/>
      <c r="CL549" s="2291"/>
      <c r="CM549" s="2292"/>
      <c r="CN549" s="2309"/>
      <c r="CO549" s="2291"/>
      <c r="CP549" s="2294"/>
      <c r="CQ549" s="2311"/>
      <c r="CR549" s="2292"/>
      <c r="CS549" s="2291"/>
      <c r="CT549" s="2294"/>
      <c r="CU549" s="2294"/>
      <c r="CV549" s="2296"/>
      <c r="CW549" s="2294"/>
      <c r="CX549" s="2689"/>
    </row>
    <row r="550" spans="51:102">
      <c r="AY550" s="2047" t="s">
        <v>629</v>
      </c>
      <c r="AZ550" s="2037" t="s">
        <v>699</v>
      </c>
      <c r="BA550" s="2071">
        <v>81</v>
      </c>
      <c r="BB550" s="2071">
        <v>39918</v>
      </c>
      <c r="BC550" s="2072">
        <v>43665</v>
      </c>
      <c r="BD550" s="2071">
        <v>10</v>
      </c>
      <c r="BE550" s="2039" t="s">
        <v>35</v>
      </c>
      <c r="BF550" s="2073">
        <v>254</v>
      </c>
      <c r="BG550" s="2071"/>
      <c r="BH550" s="3509">
        <v>43679</v>
      </c>
      <c r="BI550" s="2072">
        <v>43679</v>
      </c>
      <c r="BJ550" s="2071">
        <v>3877</v>
      </c>
      <c r="BK550" s="2147">
        <v>10000</v>
      </c>
      <c r="BL550" s="2691">
        <f t="shared" si="163"/>
        <v>0</v>
      </c>
      <c r="BM550" s="2045">
        <f t="shared" si="161"/>
        <v>2540</v>
      </c>
      <c r="BN550" s="2042">
        <f t="shared" si="162"/>
        <v>127</v>
      </c>
      <c r="BO550" s="3584" t="s">
        <v>880</v>
      </c>
      <c r="BP550" s="2024"/>
      <c r="BQ550" s="2943"/>
      <c r="BR550" s="2037" t="s">
        <v>740</v>
      </c>
      <c r="BS550" s="2071">
        <v>107</v>
      </c>
      <c r="BT550" s="2071">
        <v>48512</v>
      </c>
      <c r="BU550" s="2072">
        <v>43861</v>
      </c>
      <c r="BV550" s="2071">
        <v>7</v>
      </c>
      <c r="BW550" s="2039" t="s">
        <v>35</v>
      </c>
      <c r="BX550" s="2073">
        <v>234</v>
      </c>
      <c r="BY550" s="2071"/>
      <c r="BZ550" s="3509">
        <v>43881</v>
      </c>
      <c r="CA550" s="2051">
        <v>43878</v>
      </c>
      <c r="CB550" s="2071">
        <v>12632</v>
      </c>
      <c r="CC550" s="2147">
        <v>7000</v>
      </c>
      <c r="CD550" s="2691">
        <f t="shared" si="158"/>
        <v>0</v>
      </c>
      <c r="CE550" s="2045">
        <f t="shared" si="159"/>
        <v>1638</v>
      </c>
      <c r="CF550" s="2073">
        <f t="shared" si="160"/>
        <v>81.900000000000006</v>
      </c>
      <c r="CG550" s="2150"/>
      <c r="CI550" s="2312"/>
      <c r="CJ550" s="2313"/>
      <c r="CK550" s="2313"/>
      <c r="CL550" s="2313"/>
      <c r="CM550" s="2313"/>
      <c r="CN550" s="2313"/>
      <c r="CO550" s="2313"/>
      <c r="CP550" s="2313"/>
      <c r="CQ550" s="2313"/>
      <c r="CR550" s="2313"/>
      <c r="CS550" s="2313"/>
      <c r="CT550" s="2313"/>
      <c r="CU550" s="2313"/>
      <c r="CV550" s="2313"/>
      <c r="CW550" s="2313"/>
      <c r="CX550" s="2689"/>
    </row>
    <row r="551" spans="51:102" ht="15" thickBot="1">
      <c r="AY551" s="2047" t="s">
        <v>629</v>
      </c>
      <c r="AZ551" s="2075" t="s">
        <v>436</v>
      </c>
      <c r="BA551" s="2071">
        <v>82</v>
      </c>
      <c r="BB551" s="2071">
        <v>39919</v>
      </c>
      <c r="BC551" s="2072">
        <v>43665</v>
      </c>
      <c r="BD551" s="2071">
        <v>100</v>
      </c>
      <c r="BE551" s="2039" t="s">
        <v>35</v>
      </c>
      <c r="BF551" s="2073">
        <v>297</v>
      </c>
      <c r="BG551" s="2071"/>
      <c r="BH551" s="3509">
        <v>43696</v>
      </c>
      <c r="BI551" s="2072">
        <v>43693</v>
      </c>
      <c r="BJ551" s="2071">
        <v>3893</v>
      </c>
      <c r="BK551" s="2147">
        <v>100000</v>
      </c>
      <c r="BL551" s="2691">
        <f t="shared" si="163"/>
        <v>0</v>
      </c>
      <c r="BM551" s="2045">
        <f t="shared" si="161"/>
        <v>29700</v>
      </c>
      <c r="BN551" s="2042">
        <f t="shared" si="162"/>
        <v>1485</v>
      </c>
      <c r="BO551" s="3919" t="s">
        <v>8</v>
      </c>
      <c r="BP551" s="2024"/>
      <c r="BQ551" s="2837"/>
      <c r="BR551" s="2075" t="s">
        <v>436</v>
      </c>
      <c r="BS551" s="2071">
        <v>108</v>
      </c>
      <c r="BT551" s="2071">
        <v>48655</v>
      </c>
      <c r="BU551" s="2072">
        <v>43865</v>
      </c>
      <c r="BV551" s="2071">
        <v>9</v>
      </c>
      <c r="BW551" s="2039" t="s">
        <v>35</v>
      </c>
      <c r="BX551" s="2073">
        <v>297</v>
      </c>
      <c r="BY551" s="2146"/>
      <c r="BZ551" s="3509">
        <v>43881</v>
      </c>
      <c r="CA551" s="2072">
        <v>43878</v>
      </c>
      <c r="CB551" s="2071">
        <v>12635</v>
      </c>
      <c r="CC551" s="2147">
        <v>9000</v>
      </c>
      <c r="CD551" s="2071">
        <f t="shared" si="158"/>
        <v>0</v>
      </c>
      <c r="CE551" s="2045">
        <f t="shared" si="159"/>
        <v>2673</v>
      </c>
      <c r="CF551" s="2071">
        <f t="shared" si="160"/>
        <v>133.65</v>
      </c>
      <c r="CG551" s="2150"/>
      <c r="CI551" s="2314"/>
      <c r="CJ551" s="2315"/>
      <c r="CK551" s="2315"/>
      <c r="CL551" s="2315"/>
      <c r="CM551" s="2315"/>
      <c r="CN551" s="2315"/>
      <c r="CO551" s="2315"/>
      <c r="CP551" s="2315"/>
      <c r="CQ551" s="2315"/>
      <c r="CR551" s="2315"/>
      <c r="CS551" s="2315"/>
      <c r="CT551" s="2315"/>
      <c r="CU551" s="2315"/>
      <c r="CV551" s="2686">
        <f>SUM(CV544:CV550)</f>
        <v>0</v>
      </c>
      <c r="CW551" s="2686">
        <f>SUM(CW544:CW550)</f>
        <v>0</v>
      </c>
      <c r="CX551" s="3056"/>
    </row>
    <row r="552" spans="51:102">
      <c r="AY552" s="2047" t="s">
        <v>629</v>
      </c>
      <c r="AZ552" s="2037" t="s">
        <v>740</v>
      </c>
      <c r="BA552" s="2071">
        <v>83</v>
      </c>
      <c r="BB552" s="2071">
        <v>39919</v>
      </c>
      <c r="BC552" s="2072">
        <v>43665</v>
      </c>
      <c r="BD552" s="2071">
        <v>10</v>
      </c>
      <c r="BE552" s="2039" t="s">
        <v>35</v>
      </c>
      <c r="BF552" s="2073">
        <v>234</v>
      </c>
      <c r="BG552" s="2071"/>
      <c r="BH552" s="3509">
        <v>43696</v>
      </c>
      <c r="BI552" s="2072">
        <v>43693</v>
      </c>
      <c r="BJ552" s="2071">
        <v>3901</v>
      </c>
      <c r="BK552" s="2147">
        <v>10000</v>
      </c>
      <c r="BL552" s="2691">
        <f t="shared" si="163"/>
        <v>0</v>
      </c>
      <c r="BM552" s="2045">
        <f t="shared" si="161"/>
        <v>2340</v>
      </c>
      <c r="BN552" s="2042">
        <f t="shared" si="162"/>
        <v>117</v>
      </c>
      <c r="BO552" s="3919" t="s">
        <v>8</v>
      </c>
      <c r="BP552" s="2024"/>
      <c r="BQ552" s="2837"/>
      <c r="BR552" s="2037" t="s">
        <v>699</v>
      </c>
      <c r="BS552" s="2050">
        <v>109</v>
      </c>
      <c r="BT552" s="2050">
        <v>48656</v>
      </c>
      <c r="BU552" s="2051">
        <v>43865</v>
      </c>
      <c r="BV552" s="2050">
        <v>10</v>
      </c>
      <c r="BW552" s="2039" t="s">
        <v>35</v>
      </c>
      <c r="BX552" s="2073">
        <v>254</v>
      </c>
      <c r="BY552" s="3127"/>
      <c r="BZ552" s="3509">
        <v>43881</v>
      </c>
      <c r="CA552" s="2072">
        <v>43878</v>
      </c>
      <c r="CB552" s="2050">
        <v>12633</v>
      </c>
      <c r="CC552" s="3049">
        <v>10000</v>
      </c>
      <c r="CD552" s="2071">
        <f t="shared" si="158"/>
        <v>0</v>
      </c>
      <c r="CE552" s="2045">
        <f t="shared" si="159"/>
        <v>2540</v>
      </c>
      <c r="CF552" s="2073">
        <f t="shared" si="160"/>
        <v>127</v>
      </c>
      <c r="CG552" s="2150"/>
      <c r="CI552" s="2246"/>
      <c r="CJ552" s="2246"/>
      <c r="CK552" s="2246"/>
      <c r="CL552" s="2246"/>
      <c r="CM552" s="2246"/>
      <c r="CN552" s="2246"/>
      <c r="CO552" s="2246"/>
      <c r="CP552" s="2246"/>
      <c r="CQ552" s="2246"/>
      <c r="CR552" s="2246"/>
      <c r="CS552" s="2246"/>
      <c r="CT552" s="2246"/>
      <c r="CU552" s="2246"/>
      <c r="CV552" s="2246"/>
      <c r="CW552" s="2246"/>
      <c r="CX552" s="2246"/>
    </row>
    <row r="553" spans="51:102" ht="18.600000000000001" thickBot="1">
      <c r="AY553" s="2047" t="s">
        <v>629</v>
      </c>
      <c r="AZ553" s="2037" t="s">
        <v>699</v>
      </c>
      <c r="BA553" s="2071">
        <v>84</v>
      </c>
      <c r="BB553" s="2071">
        <v>39919</v>
      </c>
      <c r="BC553" s="2072">
        <v>43665</v>
      </c>
      <c r="BD553" s="2071">
        <v>10</v>
      </c>
      <c r="BE553" s="2039" t="s">
        <v>35</v>
      </c>
      <c r="BF553" s="2073">
        <v>254</v>
      </c>
      <c r="BG553" s="2071"/>
      <c r="BH553" s="3509">
        <v>43696</v>
      </c>
      <c r="BI553" s="2072">
        <v>43693</v>
      </c>
      <c r="BJ553" s="2071">
        <v>3892</v>
      </c>
      <c r="BK553" s="2147">
        <v>10000</v>
      </c>
      <c r="BL553" s="2691">
        <f t="shared" si="163"/>
        <v>0</v>
      </c>
      <c r="BM553" s="2045">
        <f t="shared" si="161"/>
        <v>2540</v>
      </c>
      <c r="BN553" s="2042">
        <f t="shared" si="162"/>
        <v>127</v>
      </c>
      <c r="BO553" s="3919" t="s">
        <v>8</v>
      </c>
      <c r="BP553" s="2024"/>
      <c r="BQ553" s="2837"/>
      <c r="BR553" s="2075" t="s">
        <v>436</v>
      </c>
      <c r="BS553" s="2071">
        <v>110</v>
      </c>
      <c r="BT553" s="2071">
        <v>49220</v>
      </c>
      <c r="BU553" s="2072">
        <v>43878</v>
      </c>
      <c r="BV553" s="2071">
        <v>54</v>
      </c>
      <c r="BW553" s="2039" t="s">
        <v>35</v>
      </c>
      <c r="BX553" s="2073">
        <v>297</v>
      </c>
      <c r="BY553" s="2146"/>
      <c r="BZ553" s="3509">
        <v>43894</v>
      </c>
      <c r="CA553" s="2072">
        <v>43896</v>
      </c>
      <c r="CB553" s="2071">
        <v>12738</v>
      </c>
      <c r="CC553" s="2147">
        <v>54000</v>
      </c>
      <c r="CD553" s="2071">
        <f t="shared" si="158"/>
        <v>0</v>
      </c>
      <c r="CE553" s="2045">
        <f>(CC553*BX553/1000)</f>
        <v>16038</v>
      </c>
      <c r="CF553" s="2073">
        <f>(CE553*0.05)</f>
        <v>801.90000000000009</v>
      </c>
      <c r="CG553" s="2150"/>
      <c r="CI553" s="2250" t="s">
        <v>1125</v>
      </c>
      <c r="CJ553" s="2246"/>
      <c r="CK553" s="2246"/>
      <c r="CL553" s="2246"/>
      <c r="CM553" s="2246"/>
      <c r="CN553" s="2246"/>
      <c r="CO553" s="2246"/>
      <c r="CP553" s="2246"/>
      <c r="CQ553" s="2246"/>
      <c r="CR553" s="2246"/>
      <c r="CS553" s="2246"/>
      <c r="CT553" s="2246"/>
      <c r="CU553" s="2246"/>
      <c r="CV553" s="2246"/>
      <c r="CW553" s="2246"/>
      <c r="CX553" s="3085"/>
    </row>
    <row r="554" spans="51:102">
      <c r="AY554" s="2047" t="s">
        <v>792</v>
      </c>
      <c r="AZ554" s="2048" t="s">
        <v>794</v>
      </c>
      <c r="BA554" s="3067">
        <v>7</v>
      </c>
      <c r="BB554" s="3068" t="s">
        <v>36</v>
      </c>
      <c r="BC554" s="3069">
        <v>43669</v>
      </c>
      <c r="BD554" s="3068">
        <v>80</v>
      </c>
      <c r="BE554" s="3070" t="s">
        <v>35</v>
      </c>
      <c r="BF554" s="3071">
        <v>295</v>
      </c>
      <c r="BG554" s="3068"/>
      <c r="BH554" s="3596">
        <v>43679</v>
      </c>
      <c r="BI554" s="3073">
        <v>43679</v>
      </c>
      <c r="BJ554" s="3070">
        <v>3875</v>
      </c>
      <c r="BK554" s="3074">
        <v>80000</v>
      </c>
      <c r="BL554" s="2055">
        <f t="shared" si="163"/>
        <v>0</v>
      </c>
      <c r="BM554" s="2056">
        <f t="shared" si="161"/>
        <v>23600</v>
      </c>
      <c r="BN554" s="2058">
        <f t="shared" si="162"/>
        <v>1180</v>
      </c>
      <c r="BO554" s="3584"/>
      <c r="BP554" s="2024"/>
      <c r="BQ554" s="2837"/>
      <c r="BR554" s="2075" t="s">
        <v>436</v>
      </c>
      <c r="BS554" s="2071">
        <v>111</v>
      </c>
      <c r="BT554" s="2071">
        <v>49220</v>
      </c>
      <c r="BU554" s="2072">
        <v>43878</v>
      </c>
      <c r="BV554" s="2071">
        <v>54</v>
      </c>
      <c r="BW554" s="2039" t="s">
        <v>35</v>
      </c>
      <c r="BX554" s="2073">
        <v>297</v>
      </c>
      <c r="BY554" s="2146"/>
      <c r="BZ554" s="3509">
        <v>43901</v>
      </c>
      <c r="CA554" s="2072">
        <v>43896</v>
      </c>
      <c r="CB554" s="2071">
        <v>12739</v>
      </c>
      <c r="CC554" s="2147">
        <v>54000</v>
      </c>
      <c r="CD554" s="2071">
        <f t="shared" si="158"/>
        <v>0</v>
      </c>
      <c r="CE554" s="2045">
        <f>(CC554*BX554/1000)</f>
        <v>16038</v>
      </c>
      <c r="CF554" s="2073">
        <f>(CE554*0.05)</f>
        <v>801.90000000000009</v>
      </c>
      <c r="CG554" s="2150"/>
      <c r="CI554" s="2251"/>
      <c r="CJ554" s="2252"/>
      <c r="CK554" s="2252"/>
      <c r="CL554" s="2253" t="s">
        <v>14</v>
      </c>
      <c r="CM554" s="2253" t="s">
        <v>12</v>
      </c>
      <c r="CN554" s="2253"/>
      <c r="CO554" s="2252"/>
      <c r="CP554" s="2253" t="s">
        <v>15</v>
      </c>
      <c r="CQ554" s="2253" t="s">
        <v>12</v>
      </c>
      <c r="CR554" s="2253" t="s">
        <v>12</v>
      </c>
      <c r="CS554" s="2252"/>
      <c r="CT554" s="2252"/>
      <c r="CU554" s="2252"/>
      <c r="CV554" s="2252"/>
      <c r="CW554" s="2253" t="s">
        <v>17</v>
      </c>
      <c r="CX554" s="2253"/>
    </row>
    <row r="555" spans="51:102">
      <c r="AY555" s="2047" t="s">
        <v>351</v>
      </c>
      <c r="AZ555" s="2069" t="s">
        <v>808</v>
      </c>
      <c r="BA555" s="2809">
        <v>10</v>
      </c>
      <c r="BB555" s="2071" t="s">
        <v>101</v>
      </c>
      <c r="BC555" s="2072">
        <v>43676</v>
      </c>
      <c r="BD555" s="2071">
        <v>10</v>
      </c>
      <c r="BE555" s="2039" t="s">
        <v>35</v>
      </c>
      <c r="BF555" s="2073">
        <v>335</v>
      </c>
      <c r="BG555" s="2071" t="s">
        <v>78</v>
      </c>
      <c r="BH555" s="3509">
        <v>43679</v>
      </c>
      <c r="BI555" s="2072">
        <v>43679</v>
      </c>
      <c r="BJ555" s="2071">
        <v>3874</v>
      </c>
      <c r="BK555" s="2041">
        <v>10000</v>
      </c>
      <c r="BL555" s="2041">
        <f t="shared" si="163"/>
        <v>0</v>
      </c>
      <c r="BM555" s="2045">
        <f t="shared" si="161"/>
        <v>3350</v>
      </c>
      <c r="BN555" s="2042">
        <f t="shared" si="162"/>
        <v>167.5</v>
      </c>
      <c r="BO555" s="3584"/>
      <c r="BP555" s="2024"/>
      <c r="BQ555" s="2837"/>
      <c r="BR555" s="2037" t="s">
        <v>740</v>
      </c>
      <c r="BS555" s="2071">
        <v>112</v>
      </c>
      <c r="BT555" s="2071">
        <v>49220</v>
      </c>
      <c r="BU555" s="2072">
        <v>43878</v>
      </c>
      <c r="BV555" s="2071">
        <v>10</v>
      </c>
      <c r="BW555" s="2039" t="s">
        <v>35</v>
      </c>
      <c r="BX555" s="2073">
        <v>234</v>
      </c>
      <c r="BY555" s="2146"/>
      <c r="BZ555" s="3509">
        <v>43894</v>
      </c>
      <c r="CA555" s="2072">
        <v>43896</v>
      </c>
      <c r="CB555" s="2071">
        <v>12737</v>
      </c>
      <c r="CC555" s="2147">
        <v>7000</v>
      </c>
      <c r="CD555" s="2071">
        <f t="shared" si="158"/>
        <v>-3000</v>
      </c>
      <c r="CE555" s="2045">
        <f>(CC555*BX555/1000)</f>
        <v>1638</v>
      </c>
      <c r="CF555" s="2073">
        <f>(CE555*0.05)</f>
        <v>81.900000000000006</v>
      </c>
      <c r="CG555" s="2150"/>
      <c r="CI555" s="2255" t="s">
        <v>3</v>
      </c>
      <c r="CJ555" s="2256" t="s">
        <v>4</v>
      </c>
      <c r="CK555" s="3947" t="s">
        <v>967</v>
      </c>
      <c r="CL555" s="2257" t="s">
        <v>19</v>
      </c>
      <c r="CM555" s="2257" t="s">
        <v>19</v>
      </c>
      <c r="CN555" s="2257" t="s">
        <v>20</v>
      </c>
      <c r="CO555" s="2257" t="s">
        <v>21</v>
      </c>
      <c r="CP555" s="2257" t="s">
        <v>22</v>
      </c>
      <c r="CQ555" s="2257" t="s">
        <v>23</v>
      </c>
      <c r="CR555" s="2257" t="s">
        <v>23</v>
      </c>
      <c r="CS555" s="2257" t="s">
        <v>24</v>
      </c>
      <c r="CT555" s="2257" t="s">
        <v>20</v>
      </c>
      <c r="CU555" s="2257" t="s">
        <v>25</v>
      </c>
      <c r="CV555" s="2257" t="s">
        <v>0</v>
      </c>
      <c r="CW555" s="2257" t="s">
        <v>11</v>
      </c>
      <c r="CX555" s="2257" t="s">
        <v>26</v>
      </c>
    </row>
    <row r="556" spans="51:102" ht="15" thickBot="1">
      <c r="AY556" s="2047" t="s">
        <v>493</v>
      </c>
      <c r="AZ556" s="2037" t="s">
        <v>436</v>
      </c>
      <c r="BA556" s="2076">
        <v>56</v>
      </c>
      <c r="BB556" s="2039">
        <v>26727</v>
      </c>
      <c r="BC556" s="2040">
        <v>43686</v>
      </c>
      <c r="BD556" s="2055">
        <v>55</v>
      </c>
      <c r="BE556" s="2052" t="s">
        <v>35</v>
      </c>
      <c r="BF556" s="2058">
        <v>307.60000000000002</v>
      </c>
      <c r="BG556" s="2052">
        <v>1010505</v>
      </c>
      <c r="BH556" s="2078">
        <v>43696</v>
      </c>
      <c r="BI556" s="2057">
        <v>43693</v>
      </c>
      <c r="BJ556" s="2052">
        <v>3899</v>
      </c>
      <c r="BK556" s="2055">
        <v>55000</v>
      </c>
      <c r="BL556" s="2041">
        <f t="shared" si="163"/>
        <v>0</v>
      </c>
      <c r="BM556" s="2056">
        <f t="shared" si="161"/>
        <v>16918</v>
      </c>
      <c r="BN556" s="2058">
        <f t="shared" si="162"/>
        <v>845.90000000000009</v>
      </c>
      <c r="BO556" s="3584" t="s">
        <v>8</v>
      </c>
      <c r="BP556" s="2024"/>
      <c r="BQ556" s="2837"/>
      <c r="BR556" s="2037" t="s">
        <v>740</v>
      </c>
      <c r="BS556" s="2071">
        <v>112</v>
      </c>
      <c r="BT556" s="2071">
        <v>49220</v>
      </c>
      <c r="BU556" s="2072">
        <v>43878</v>
      </c>
      <c r="BV556" s="2071">
        <v>3</v>
      </c>
      <c r="BW556" s="2039" t="s">
        <v>35</v>
      </c>
      <c r="BX556" s="2073">
        <v>234</v>
      </c>
      <c r="BY556" s="2146"/>
      <c r="BZ556" s="3509">
        <v>43894</v>
      </c>
      <c r="CA556" s="2072">
        <v>43917</v>
      </c>
      <c r="CB556" s="2071">
        <v>12857</v>
      </c>
      <c r="CC556" s="2147">
        <v>3000</v>
      </c>
      <c r="CD556" s="2071">
        <f t="shared" si="158"/>
        <v>0</v>
      </c>
      <c r="CE556" s="2045">
        <f t="shared" ref="CE556:CE596" si="164">(CC556*BX556/1000)</f>
        <v>702</v>
      </c>
      <c r="CF556" s="2073">
        <f t="shared" ref="CF556:CF596" si="165">(CE556*0.05)</f>
        <v>35.1</v>
      </c>
      <c r="CG556" s="2150"/>
      <c r="CI556" s="2258"/>
      <c r="CJ556" s="2259"/>
      <c r="CK556" s="2259"/>
      <c r="CL556" s="2260" t="s">
        <v>3</v>
      </c>
      <c r="CM556" s="2260" t="s">
        <v>18</v>
      </c>
      <c r="CN556" s="2260"/>
      <c r="CO556" s="2259"/>
      <c r="CP556" s="2260" t="s">
        <v>21</v>
      </c>
      <c r="CQ556" s="2260" t="s">
        <v>27</v>
      </c>
      <c r="CR556" s="2260" t="s">
        <v>28</v>
      </c>
      <c r="CS556" s="2259"/>
      <c r="CT556" s="2259"/>
      <c r="CU556" s="2259"/>
      <c r="CV556" s="2259"/>
      <c r="CW556" s="2260" t="s">
        <v>30</v>
      </c>
      <c r="CX556" s="2257"/>
    </row>
    <row r="557" spans="51:102">
      <c r="AY557" s="2821" t="s">
        <v>493</v>
      </c>
      <c r="AZ557" s="2918" t="s">
        <v>495</v>
      </c>
      <c r="BA557" s="2823">
        <v>57</v>
      </c>
      <c r="BB557" s="2823">
        <v>26727</v>
      </c>
      <c r="BC557" s="2824">
        <v>43686</v>
      </c>
      <c r="BD557" s="3519">
        <v>23</v>
      </c>
      <c r="BE557" s="2698" t="s">
        <v>35</v>
      </c>
      <c r="BF557" s="2713">
        <v>474.29</v>
      </c>
      <c r="BG557" s="2698">
        <v>1010506</v>
      </c>
      <c r="BH557" s="2715">
        <v>43696</v>
      </c>
      <c r="BI557" s="2701">
        <v>43696</v>
      </c>
      <c r="BJ557" s="2698" t="s">
        <v>78</v>
      </c>
      <c r="BK557" s="2712">
        <v>23000</v>
      </c>
      <c r="BL557" s="2712">
        <f t="shared" si="163"/>
        <v>0</v>
      </c>
      <c r="BM557" s="2716">
        <v>0</v>
      </c>
      <c r="BN557" s="2713">
        <v>0</v>
      </c>
      <c r="BO557" s="3586" t="s">
        <v>88</v>
      </c>
      <c r="BP557" s="2024"/>
      <c r="BQ557" s="2837"/>
      <c r="BR557" s="2075" t="s">
        <v>436</v>
      </c>
      <c r="BS557" s="2071">
        <v>113</v>
      </c>
      <c r="BT557" s="2071">
        <v>49838</v>
      </c>
      <c r="BU557" s="2072">
        <v>43894</v>
      </c>
      <c r="BV557" s="2071">
        <v>72</v>
      </c>
      <c r="BW557" s="2039" t="s">
        <v>35</v>
      </c>
      <c r="BX557" s="2073">
        <v>297</v>
      </c>
      <c r="BY557" s="2146"/>
      <c r="BZ557" s="3509">
        <v>43913</v>
      </c>
      <c r="CA557" s="2072">
        <v>43910</v>
      </c>
      <c r="CB557" s="2071">
        <v>12821</v>
      </c>
      <c r="CC557" s="2147">
        <v>72000</v>
      </c>
      <c r="CD557" s="2071">
        <f t="shared" si="158"/>
        <v>0</v>
      </c>
      <c r="CE557" s="2045">
        <f t="shared" si="164"/>
        <v>21384</v>
      </c>
      <c r="CF557" s="2073">
        <f t="shared" si="165"/>
        <v>1069.2</v>
      </c>
      <c r="CG557" s="2150"/>
      <c r="CI557" s="2467"/>
      <c r="CJ557" s="2266"/>
      <c r="CK557" s="2439"/>
      <c r="CL557" s="2439"/>
      <c r="CM557" s="2440"/>
      <c r="CN557" s="2439"/>
      <c r="CO557" s="2439"/>
      <c r="CP557" s="2441"/>
      <c r="CQ557" s="2442"/>
      <c r="CR557" s="2440"/>
      <c r="CS557" s="2439"/>
      <c r="CT557" s="2278"/>
      <c r="CU557" s="2280"/>
      <c r="CV557" s="2281"/>
      <c r="CW557" s="2280"/>
      <c r="CX557" s="2273"/>
    </row>
    <row r="558" spans="51:102">
      <c r="AY558" s="2047" t="s">
        <v>844</v>
      </c>
      <c r="AZ558" s="2048" t="s">
        <v>427</v>
      </c>
      <c r="BA558" s="2750" t="s">
        <v>414</v>
      </c>
      <c r="BB558" s="2050" t="s">
        <v>101</v>
      </c>
      <c r="BC558" s="2051">
        <v>43692</v>
      </c>
      <c r="BD558" s="2050">
        <v>15</v>
      </c>
      <c r="BE558" s="2052" t="s">
        <v>35</v>
      </c>
      <c r="BF558" s="2053">
        <v>335</v>
      </c>
      <c r="BG558" s="2050" t="s">
        <v>78</v>
      </c>
      <c r="BH558" s="3573">
        <v>43696</v>
      </c>
      <c r="BI558" s="2051">
        <v>43693</v>
      </c>
      <c r="BJ558" s="2050">
        <v>11562</v>
      </c>
      <c r="BK558" s="2055">
        <v>15000</v>
      </c>
      <c r="BL558" s="2055">
        <f>(BK558-BD558*1000)</f>
        <v>0</v>
      </c>
      <c r="BM558" s="2056">
        <f>(BK558*BF558/1000)</f>
        <v>5025</v>
      </c>
      <c r="BN558" s="2058">
        <f>(BM558*0.05)</f>
        <v>251.25</v>
      </c>
      <c r="BO558" s="3584" t="s">
        <v>8</v>
      </c>
      <c r="BP558" s="2024"/>
      <c r="BQ558" s="2837"/>
      <c r="BR558" s="2075" t="s">
        <v>436</v>
      </c>
      <c r="BS558" s="2071">
        <v>114</v>
      </c>
      <c r="BT558" s="2071">
        <v>50217</v>
      </c>
      <c r="BU558" s="2072">
        <v>43901</v>
      </c>
      <c r="BV558" s="2071">
        <v>72</v>
      </c>
      <c r="BW558" s="2039" t="s">
        <v>35</v>
      </c>
      <c r="BX558" s="2073">
        <v>297</v>
      </c>
      <c r="BY558" s="2146"/>
      <c r="BZ558" s="3509">
        <v>43922</v>
      </c>
      <c r="CA558" s="2072">
        <v>43917</v>
      </c>
      <c r="CB558" s="2071">
        <v>12856</v>
      </c>
      <c r="CC558" s="2147">
        <v>72000</v>
      </c>
      <c r="CD558" s="2071">
        <f t="shared" si="158"/>
        <v>0</v>
      </c>
      <c r="CE558" s="2045">
        <f t="shared" si="164"/>
        <v>21384</v>
      </c>
      <c r="CF558" s="2073">
        <f t="shared" si="165"/>
        <v>1069.2</v>
      </c>
      <c r="CG558" s="2150"/>
      <c r="CI558" s="2288"/>
      <c r="CJ558" s="2327"/>
      <c r="CK558" s="2290"/>
      <c r="CL558" s="2290"/>
      <c r="CM558" s="2297"/>
      <c r="CN558" s="2328"/>
      <c r="CO558" s="2328"/>
      <c r="CP558" s="2384"/>
      <c r="CQ558" s="2295"/>
      <c r="CR558" s="2297"/>
      <c r="CS558" s="2290"/>
      <c r="CT558" s="2330"/>
      <c r="CU558" s="2332"/>
      <c r="CV558" s="2333"/>
      <c r="CW558" s="2332"/>
      <c r="CX558" s="2689"/>
    </row>
    <row r="559" spans="51:102">
      <c r="AY559" s="2047" t="s">
        <v>792</v>
      </c>
      <c r="AZ559" s="2048" t="s">
        <v>794</v>
      </c>
      <c r="BA559" s="3531">
        <v>8</v>
      </c>
      <c r="BB559" s="3327" t="s">
        <v>101</v>
      </c>
      <c r="BC559" s="3328">
        <v>43692</v>
      </c>
      <c r="BD559" s="3327">
        <v>80</v>
      </c>
      <c r="BE559" s="3329" t="s">
        <v>35</v>
      </c>
      <c r="BF559" s="3330">
        <v>295</v>
      </c>
      <c r="BG559" s="3327"/>
      <c r="BH559" s="3599">
        <v>43696</v>
      </c>
      <c r="BI559" s="3331">
        <v>43693</v>
      </c>
      <c r="BJ559" s="3329">
        <v>3900</v>
      </c>
      <c r="BK559" s="3332">
        <v>80000</v>
      </c>
      <c r="BL559" s="2065">
        <f>(BK559-BD559*1000)</f>
        <v>0</v>
      </c>
      <c r="BM559" s="2066">
        <f>(BK559*BF559/1000)</f>
        <v>23600</v>
      </c>
      <c r="BN559" s="2068">
        <f>(BM559*0.05)</f>
        <v>1180</v>
      </c>
      <c r="BO559" s="3584" t="s">
        <v>8</v>
      </c>
      <c r="BP559" s="2024"/>
      <c r="BQ559" s="2837"/>
      <c r="BR559" s="2037" t="s">
        <v>699</v>
      </c>
      <c r="BS559" s="2050">
        <v>115</v>
      </c>
      <c r="BT559" s="2050">
        <v>50217</v>
      </c>
      <c r="BU559" s="2051">
        <v>43901</v>
      </c>
      <c r="BV559" s="2050">
        <v>10</v>
      </c>
      <c r="BW559" s="2039" t="s">
        <v>35</v>
      </c>
      <c r="BX559" s="2073">
        <v>254</v>
      </c>
      <c r="BY559" s="3127"/>
      <c r="BZ559" s="3509">
        <v>43922</v>
      </c>
      <c r="CA559" s="2072">
        <v>43919</v>
      </c>
      <c r="CB559" s="2050">
        <v>12859</v>
      </c>
      <c r="CC559" s="3049">
        <v>10000</v>
      </c>
      <c r="CD559" s="2071">
        <f t="shared" si="158"/>
        <v>0</v>
      </c>
      <c r="CE559" s="2045">
        <f t="shared" si="164"/>
        <v>2540</v>
      </c>
      <c r="CF559" s="2073">
        <f t="shared" si="165"/>
        <v>127</v>
      </c>
      <c r="CG559" s="2150"/>
      <c r="CI559" s="2770"/>
      <c r="CJ559" s="2291"/>
      <c r="CK559" s="2752"/>
      <c r="CL559" s="2351"/>
      <c r="CM559" s="2354"/>
      <c r="CN559" s="3076"/>
      <c r="CO559" s="2351"/>
      <c r="CP559" s="2332"/>
      <c r="CQ559" s="2353"/>
      <c r="CR559" s="2354"/>
      <c r="CS559" s="2355"/>
      <c r="CT559" s="2332"/>
      <c r="CU559" s="2332"/>
      <c r="CV559" s="2333"/>
      <c r="CW559" s="2332"/>
      <c r="CX559" s="2689"/>
    </row>
    <row r="560" spans="51:102">
      <c r="AY560" s="2117"/>
      <c r="AZ560" s="2108"/>
      <c r="BA560" s="2108"/>
      <c r="BB560" s="2108"/>
      <c r="BC560" s="2108"/>
      <c r="BD560" s="2108"/>
      <c r="BE560" s="2108"/>
      <c r="BF560" s="2108"/>
      <c r="BG560" s="2091"/>
      <c r="BH560" s="2873"/>
      <c r="BI560" s="2091"/>
      <c r="BJ560" s="2091"/>
      <c r="BK560" s="2091"/>
      <c r="BL560" s="2091"/>
      <c r="BM560" s="2091"/>
      <c r="BN560" s="2091"/>
      <c r="BO560" s="3584"/>
      <c r="BP560" s="2024"/>
      <c r="BQ560" s="2837"/>
      <c r="BR560" s="2037" t="s">
        <v>740</v>
      </c>
      <c r="BS560" s="2071">
        <v>116</v>
      </c>
      <c r="BT560" s="2071">
        <v>50381</v>
      </c>
      <c r="BU560" s="2072">
        <v>43906</v>
      </c>
      <c r="BV560" s="2071">
        <v>7</v>
      </c>
      <c r="BW560" s="2039" t="s">
        <v>35</v>
      </c>
      <c r="BX560" s="2073">
        <v>234</v>
      </c>
      <c r="BY560" s="2146"/>
      <c r="BZ560" s="3509">
        <v>43922</v>
      </c>
      <c r="CA560" s="2072">
        <v>43917</v>
      </c>
      <c r="CB560" s="2071">
        <v>12858</v>
      </c>
      <c r="CC560" s="2147">
        <v>7000</v>
      </c>
      <c r="CD560" s="2071">
        <f t="shared" si="158"/>
        <v>0</v>
      </c>
      <c r="CE560" s="2045">
        <f t="shared" si="164"/>
        <v>1638</v>
      </c>
      <c r="CF560" s="2073">
        <f t="shared" si="165"/>
        <v>81.900000000000006</v>
      </c>
      <c r="CG560" s="2150"/>
      <c r="CI560" s="2288"/>
      <c r="CJ560" s="2289"/>
      <c r="CK560" s="2290"/>
      <c r="CL560" s="2291"/>
      <c r="CM560" s="2292"/>
      <c r="CN560" s="2293"/>
      <c r="CO560" s="2291"/>
      <c r="CP560" s="2294"/>
      <c r="CQ560" s="2295"/>
      <c r="CR560" s="2292"/>
      <c r="CS560" s="2290"/>
      <c r="CT560" s="2294"/>
      <c r="CU560" s="2294"/>
      <c r="CV560" s="2296"/>
      <c r="CW560" s="2294"/>
      <c r="CX560" s="2689"/>
    </row>
    <row r="561" spans="51:102" ht="15" thickBot="1">
      <c r="AY561" s="2082"/>
      <c r="AZ561" s="2083"/>
      <c r="BA561" s="2083"/>
      <c r="BB561" s="2083"/>
      <c r="BC561" s="2083"/>
      <c r="BD561" s="2084"/>
      <c r="BE561" s="2085"/>
      <c r="BF561" s="2085"/>
      <c r="BG561" s="2085"/>
      <c r="BH561" s="2089"/>
      <c r="BI561" s="2085"/>
      <c r="BJ561" s="2086"/>
      <c r="BK561" s="2087"/>
      <c r="BL561" s="2085"/>
      <c r="BM561" s="2088">
        <f>SUM(BM544:BM559)</f>
        <v>148793</v>
      </c>
      <c r="BN561" s="2088">
        <f>(BM561*0.05)</f>
        <v>7439.6500000000005</v>
      </c>
      <c r="BO561" s="3587"/>
      <c r="BP561" s="2024"/>
      <c r="BQ561" s="2837"/>
      <c r="BR561" s="2075" t="s">
        <v>436</v>
      </c>
      <c r="BS561" s="2071">
        <v>117</v>
      </c>
      <c r="BT561" s="2071">
        <v>50681</v>
      </c>
      <c r="BU561" s="2072">
        <v>43913</v>
      </c>
      <c r="BV561" s="2071">
        <v>54</v>
      </c>
      <c r="BW561" s="2039" t="s">
        <v>35</v>
      </c>
      <c r="BX561" s="2073">
        <v>297</v>
      </c>
      <c r="BY561" s="2146"/>
      <c r="BZ561" s="3509">
        <v>43934</v>
      </c>
      <c r="CA561" s="2072">
        <v>43930</v>
      </c>
      <c r="CB561" s="2071">
        <v>12928</v>
      </c>
      <c r="CC561" s="2147">
        <v>54000</v>
      </c>
      <c r="CD561" s="2071">
        <f t="shared" si="158"/>
        <v>0</v>
      </c>
      <c r="CE561" s="2045">
        <f t="shared" si="164"/>
        <v>16038</v>
      </c>
      <c r="CF561" s="2045">
        <f t="shared" si="165"/>
        <v>801.90000000000009</v>
      </c>
      <c r="CG561" s="2150"/>
      <c r="CI561" s="2298"/>
      <c r="CJ561" s="2299"/>
      <c r="CK561" s="2300"/>
      <c r="CL561" s="2300"/>
      <c r="CM561" s="2301"/>
      <c r="CN561" s="2300"/>
      <c r="CO561" s="2300"/>
      <c r="CP561" s="2302"/>
      <c r="CQ561" s="2303"/>
      <c r="CR561" s="2301"/>
      <c r="CS561" s="2300"/>
      <c r="CT561" s="2302"/>
      <c r="CU561" s="2304"/>
      <c r="CV561" s="2305"/>
      <c r="CW561" s="2304"/>
      <c r="CX561" s="3055"/>
    </row>
    <row r="562" spans="51:102">
      <c r="AY562" s="2024"/>
      <c r="AZ562" s="2024"/>
      <c r="BA562" s="2024"/>
      <c r="BB562" s="2024"/>
      <c r="BC562" s="2024"/>
      <c r="BD562" s="2024"/>
      <c r="BE562" s="2024"/>
      <c r="BF562" s="2024"/>
      <c r="BG562" s="2024"/>
      <c r="BH562" s="3602"/>
      <c r="BI562" s="2024"/>
      <c r="BJ562" s="2024"/>
      <c r="BK562" s="2024"/>
      <c r="BL562" s="2024"/>
      <c r="BM562" s="2024"/>
      <c r="BN562" s="2024"/>
      <c r="BO562" s="2024"/>
      <c r="BP562" s="2024"/>
      <c r="BQ562" s="2837"/>
      <c r="BR562" s="2075" t="s">
        <v>436</v>
      </c>
      <c r="BS562" s="2071">
        <v>118</v>
      </c>
      <c r="BT562" s="2071">
        <v>50681</v>
      </c>
      <c r="BU562" s="2072">
        <v>43913</v>
      </c>
      <c r="BV562" s="2071">
        <v>54</v>
      </c>
      <c r="BW562" s="2039" t="s">
        <v>35</v>
      </c>
      <c r="BX562" s="2073">
        <v>297</v>
      </c>
      <c r="BY562" s="2146"/>
      <c r="BZ562" s="3509">
        <v>43943</v>
      </c>
      <c r="CA562" s="2072">
        <v>43941</v>
      </c>
      <c r="CB562" s="2071">
        <v>12973</v>
      </c>
      <c r="CC562" s="2147">
        <v>54000</v>
      </c>
      <c r="CD562" s="2071">
        <f t="shared" si="158"/>
        <v>0</v>
      </c>
      <c r="CE562" s="2045">
        <f t="shared" si="164"/>
        <v>16038</v>
      </c>
      <c r="CF562" s="2073">
        <f t="shared" si="165"/>
        <v>801.90000000000009</v>
      </c>
      <c r="CG562" s="2150"/>
      <c r="CI562" s="2307"/>
      <c r="CJ562" s="2291"/>
      <c r="CK562" s="2308"/>
      <c r="CL562" s="2291"/>
      <c r="CM562" s="2292"/>
      <c r="CN562" s="2309"/>
      <c r="CO562" s="2291"/>
      <c r="CP562" s="2294"/>
      <c r="CQ562" s="2311"/>
      <c r="CR562" s="2292"/>
      <c r="CS562" s="2291"/>
      <c r="CT562" s="2294"/>
      <c r="CU562" s="2294"/>
      <c r="CV562" s="2296"/>
      <c r="CW562" s="2294"/>
      <c r="CX562" s="2689"/>
    </row>
    <row r="563" spans="51:102" ht="18.600000000000001" thickBot="1">
      <c r="AY563" s="2028" t="s">
        <v>759</v>
      </c>
      <c r="AZ563" s="2024"/>
      <c r="BA563" s="2024"/>
      <c r="BB563" s="2024"/>
      <c r="BC563" s="2024"/>
      <c r="BD563" s="2024"/>
      <c r="BE563" s="2024"/>
      <c r="BF563" s="2024"/>
      <c r="BG563" s="2024"/>
      <c r="BH563" s="3602"/>
      <c r="BI563" s="2024"/>
      <c r="BJ563" s="2024"/>
      <c r="BK563" s="2024"/>
      <c r="BL563" s="2024"/>
      <c r="BM563" s="2024"/>
      <c r="BN563" s="2024"/>
      <c r="BO563" s="2029"/>
      <c r="BP563" s="2024"/>
      <c r="BQ563" s="2837"/>
      <c r="BR563" s="2037" t="s">
        <v>740</v>
      </c>
      <c r="BS563" s="2071">
        <v>119</v>
      </c>
      <c r="BT563" s="2071">
        <v>50837</v>
      </c>
      <c r="BU563" s="2072">
        <v>43917</v>
      </c>
      <c r="BV563" s="2071">
        <v>10</v>
      </c>
      <c r="BW563" s="2039" t="s">
        <v>35</v>
      </c>
      <c r="BX563" s="2073">
        <v>234</v>
      </c>
      <c r="BY563" s="3605"/>
      <c r="BZ563" s="3709" t="s">
        <v>943</v>
      </c>
      <c r="CA563" s="2070" t="s">
        <v>950</v>
      </c>
      <c r="CB563" s="2071">
        <v>12929</v>
      </c>
      <c r="CC563" s="2147">
        <v>10000</v>
      </c>
      <c r="CD563" s="2809">
        <f t="shared" si="158"/>
        <v>0</v>
      </c>
      <c r="CE563" s="2045">
        <f t="shared" si="164"/>
        <v>2340</v>
      </c>
      <c r="CF563" s="2045">
        <f t="shared" si="165"/>
        <v>117</v>
      </c>
      <c r="CG563" s="2150"/>
      <c r="CI563" s="2312"/>
      <c r="CJ563" s="2313"/>
      <c r="CK563" s="2313"/>
      <c r="CL563" s="2313"/>
      <c r="CM563" s="2313"/>
      <c r="CN563" s="2313"/>
      <c r="CO563" s="2313"/>
      <c r="CP563" s="2313"/>
      <c r="CQ563" s="2313"/>
      <c r="CR563" s="2313"/>
      <c r="CS563" s="2313"/>
      <c r="CT563" s="2313"/>
      <c r="CU563" s="2313"/>
      <c r="CV563" s="2313"/>
      <c r="CW563" s="2313"/>
      <c r="CX563" s="2689"/>
    </row>
    <row r="564" spans="51:102" ht="15" thickBot="1">
      <c r="AY564" s="2030"/>
      <c r="AZ564" s="3898"/>
      <c r="BA564" s="3898"/>
      <c r="BB564" s="3899" t="s">
        <v>14</v>
      </c>
      <c r="BC564" s="3899" t="s">
        <v>12</v>
      </c>
      <c r="BD564" s="3899"/>
      <c r="BE564" s="3898"/>
      <c r="BF564" s="3899" t="s">
        <v>15</v>
      </c>
      <c r="BG564" s="3899" t="s">
        <v>16</v>
      </c>
      <c r="BH564" s="3899" t="s">
        <v>12</v>
      </c>
      <c r="BI564" s="3899" t="s">
        <v>12</v>
      </c>
      <c r="BJ564" s="3898"/>
      <c r="BK564" s="3898"/>
      <c r="BL564" s="3898"/>
      <c r="BM564" s="3898"/>
      <c r="BN564" s="3899" t="s">
        <v>17</v>
      </c>
      <c r="BO564" s="3899"/>
      <c r="BP564" s="2024"/>
      <c r="BQ564" s="2837"/>
      <c r="BR564" s="2037" t="s">
        <v>699</v>
      </c>
      <c r="BS564" s="2071">
        <v>120</v>
      </c>
      <c r="BT564" s="2071">
        <v>50918</v>
      </c>
      <c r="BU564" s="2072">
        <v>43917</v>
      </c>
      <c r="BV564" s="2071">
        <v>5</v>
      </c>
      <c r="BW564" s="2039" t="s">
        <v>35</v>
      </c>
      <c r="BX564" s="2073">
        <v>254</v>
      </c>
      <c r="BY564" s="3605"/>
      <c r="BZ564" s="3509">
        <v>43943</v>
      </c>
      <c r="CA564" s="2072">
        <v>43941</v>
      </c>
      <c r="CB564" s="2071">
        <v>12974</v>
      </c>
      <c r="CC564" s="2147">
        <v>5000</v>
      </c>
      <c r="CD564" s="2809">
        <f t="shared" si="158"/>
        <v>0</v>
      </c>
      <c r="CE564" s="2045">
        <f t="shared" si="164"/>
        <v>1270</v>
      </c>
      <c r="CF564" s="2073">
        <f t="shared" si="165"/>
        <v>63.5</v>
      </c>
      <c r="CG564" s="2150"/>
      <c r="CI564" s="2314"/>
      <c r="CJ564" s="2315"/>
      <c r="CK564" s="2315"/>
      <c r="CL564" s="2315"/>
      <c r="CM564" s="2315"/>
      <c r="CN564" s="2315"/>
      <c r="CO564" s="2315"/>
      <c r="CP564" s="2315"/>
      <c r="CQ564" s="2315"/>
      <c r="CR564" s="2315"/>
      <c r="CS564" s="2315"/>
      <c r="CT564" s="2315"/>
      <c r="CU564" s="2315"/>
      <c r="CV564" s="2686">
        <f>SUM(CV557:CV563)</f>
        <v>0</v>
      </c>
      <c r="CW564" s="2686">
        <f>SUM(CW557:CW563)</f>
        <v>0</v>
      </c>
      <c r="CX564" s="3056"/>
    </row>
    <row r="565" spans="51:102">
      <c r="AY565" s="2032" t="s">
        <v>3</v>
      </c>
      <c r="AZ565" s="3292" t="s">
        <v>4</v>
      </c>
      <c r="BA565" s="3890" t="s">
        <v>18</v>
      </c>
      <c r="BB565" s="3890" t="s">
        <v>19</v>
      </c>
      <c r="BC565" s="3890" t="s">
        <v>19</v>
      </c>
      <c r="BD565" s="3890" t="s">
        <v>20</v>
      </c>
      <c r="BE565" s="3890" t="s">
        <v>21</v>
      </c>
      <c r="BF565" s="3890" t="s">
        <v>22</v>
      </c>
      <c r="BG565" s="3890" t="s">
        <v>19</v>
      </c>
      <c r="BH565" s="3890" t="s">
        <v>23</v>
      </c>
      <c r="BI565" s="3890" t="s">
        <v>23</v>
      </c>
      <c r="BJ565" s="3890" t="s">
        <v>24</v>
      </c>
      <c r="BK565" s="3890" t="s">
        <v>20</v>
      </c>
      <c r="BL565" s="3890" t="s">
        <v>25</v>
      </c>
      <c r="BM565" s="3890" t="s">
        <v>0</v>
      </c>
      <c r="BN565" s="3890" t="s">
        <v>11</v>
      </c>
      <c r="BO565" s="3890" t="s">
        <v>26</v>
      </c>
      <c r="BP565" s="2024"/>
      <c r="BQ565" s="2837"/>
      <c r="BR565" s="2075" t="s">
        <v>740</v>
      </c>
      <c r="BS565" s="2050">
        <v>121</v>
      </c>
      <c r="BT565" s="2050">
        <v>50918</v>
      </c>
      <c r="BU565" s="2051">
        <v>43917</v>
      </c>
      <c r="BV565" s="2050">
        <v>10</v>
      </c>
      <c r="BW565" s="2052" t="s">
        <v>35</v>
      </c>
      <c r="BX565" s="2053">
        <v>234</v>
      </c>
      <c r="BY565" s="3727"/>
      <c r="BZ565" s="3573">
        <v>43955</v>
      </c>
      <c r="CA565" s="2051">
        <v>43956</v>
      </c>
      <c r="CB565" s="2050">
        <v>13039</v>
      </c>
      <c r="CC565" s="3049">
        <v>10000</v>
      </c>
      <c r="CD565" s="2750">
        <f t="shared" ref="CD565:CD596" si="166">(CC565-BV565*1000)</f>
        <v>0</v>
      </c>
      <c r="CE565" s="2056">
        <f t="shared" si="164"/>
        <v>2340</v>
      </c>
      <c r="CF565" s="2053">
        <f t="shared" si="165"/>
        <v>117</v>
      </c>
      <c r="CG565" s="2150"/>
      <c r="CI565" s="2246"/>
      <c r="CJ565" s="2246"/>
      <c r="CK565" s="2246"/>
      <c r="CL565" s="2246"/>
      <c r="CM565" s="2246"/>
      <c r="CN565" s="2246"/>
      <c r="CO565" s="2246"/>
      <c r="CP565" s="2246"/>
      <c r="CQ565" s="2246"/>
      <c r="CR565" s="2246"/>
      <c r="CS565" s="2246"/>
      <c r="CT565" s="2246"/>
      <c r="CU565" s="2246"/>
      <c r="CV565" s="2246"/>
      <c r="CW565" s="2246"/>
      <c r="CX565" s="2246"/>
    </row>
    <row r="566" spans="51:102" ht="18.600000000000001" thickBot="1">
      <c r="AY566" s="2034"/>
      <c r="AZ566" s="3892"/>
      <c r="BA566" s="3892"/>
      <c r="BB566" s="3893" t="s">
        <v>3</v>
      </c>
      <c r="BC566" s="3893" t="s">
        <v>18</v>
      </c>
      <c r="BD566" s="3893"/>
      <c r="BE566" s="3892"/>
      <c r="BF566" s="3893" t="s">
        <v>21</v>
      </c>
      <c r="BG566" s="3893" t="s">
        <v>3</v>
      </c>
      <c r="BH566" s="3893" t="s">
        <v>27</v>
      </c>
      <c r="BI566" s="3893" t="s">
        <v>28</v>
      </c>
      <c r="BJ566" s="3892"/>
      <c r="BK566" s="3892"/>
      <c r="BL566" s="3892"/>
      <c r="BM566" s="3892"/>
      <c r="BN566" s="3893" t="s">
        <v>30</v>
      </c>
      <c r="BO566" s="3890"/>
      <c r="BP566" s="2024"/>
      <c r="BQ566" s="2837"/>
      <c r="BR566" s="2075" t="s">
        <v>436</v>
      </c>
      <c r="BS566" s="2071">
        <v>122</v>
      </c>
      <c r="BT566" s="2071">
        <v>50918</v>
      </c>
      <c r="BU566" s="2072">
        <v>43917</v>
      </c>
      <c r="BV566" s="2071">
        <v>54</v>
      </c>
      <c r="BW566" s="2039" t="s">
        <v>35</v>
      </c>
      <c r="BX566" s="2073">
        <v>297</v>
      </c>
      <c r="BY566" s="3605"/>
      <c r="BZ566" s="3509">
        <v>43955</v>
      </c>
      <c r="CA566" s="2072">
        <v>43956</v>
      </c>
      <c r="CB566" s="2071">
        <v>13049</v>
      </c>
      <c r="CC566" s="2147">
        <v>53000</v>
      </c>
      <c r="CD566" s="2809">
        <f t="shared" si="166"/>
        <v>-1000</v>
      </c>
      <c r="CE566" s="2045">
        <f t="shared" si="164"/>
        <v>15741</v>
      </c>
      <c r="CF566" s="2073">
        <f t="shared" si="165"/>
        <v>787.05000000000007</v>
      </c>
      <c r="CG566" s="2150"/>
      <c r="CI566" s="2250" t="s">
        <v>1126</v>
      </c>
      <c r="CJ566" s="2246"/>
      <c r="CK566" s="2246"/>
      <c r="CL566" s="2246"/>
      <c r="CM566" s="2246"/>
      <c r="CN566" s="2246"/>
      <c r="CO566" s="2246"/>
      <c r="CP566" s="2246"/>
      <c r="CQ566" s="2246"/>
      <c r="CR566" s="2246"/>
      <c r="CS566" s="2246"/>
      <c r="CT566" s="2246"/>
      <c r="CU566" s="2246"/>
      <c r="CV566" s="2246"/>
      <c r="CW566" s="2246"/>
      <c r="CX566" s="3085"/>
    </row>
    <row r="567" spans="51:102">
      <c r="AY567" s="2095" t="s">
        <v>629</v>
      </c>
      <c r="AZ567" s="2658" t="s">
        <v>436</v>
      </c>
      <c r="BA567" s="2168">
        <v>85</v>
      </c>
      <c r="BB567" s="2168">
        <v>39921</v>
      </c>
      <c r="BC567" s="2169">
        <v>43665</v>
      </c>
      <c r="BD567" s="2168">
        <v>100</v>
      </c>
      <c r="BE567" s="2122" t="s">
        <v>35</v>
      </c>
      <c r="BF567" s="2170">
        <v>297</v>
      </c>
      <c r="BG567" s="2168"/>
      <c r="BH567" s="3572">
        <v>43711</v>
      </c>
      <c r="BI567" s="2169">
        <v>43709</v>
      </c>
      <c r="BJ567" s="2168">
        <v>3915</v>
      </c>
      <c r="BK567" s="3548">
        <v>100000</v>
      </c>
      <c r="BL567" s="3415">
        <f t="shared" ref="BL567:BL574" si="167">(BK567-BD567*1000)</f>
        <v>0</v>
      </c>
      <c r="BM567" s="2173">
        <f t="shared" ref="BM567:BM574" si="168">(BK567*BF567/1000)</f>
        <v>29700</v>
      </c>
      <c r="BN567" s="2175">
        <f t="shared" ref="BN567:BN579" si="169">(BM567*0.05)</f>
        <v>1485</v>
      </c>
      <c r="BO567" s="2046" t="s">
        <v>878</v>
      </c>
      <c r="BP567" s="2024"/>
      <c r="BQ567" s="2837"/>
      <c r="BR567" s="2075" t="s">
        <v>436</v>
      </c>
      <c r="BS567" s="2071">
        <v>122</v>
      </c>
      <c r="BT567" s="2071">
        <v>50918</v>
      </c>
      <c r="BU567" s="2072">
        <v>43917</v>
      </c>
      <c r="BV567" s="2071">
        <v>1</v>
      </c>
      <c r="BW567" s="2039" t="s">
        <v>35</v>
      </c>
      <c r="BX567" s="2073">
        <v>297</v>
      </c>
      <c r="BY567" s="3605"/>
      <c r="BZ567" s="3509">
        <v>43955</v>
      </c>
      <c r="CA567" s="2072">
        <v>43960</v>
      </c>
      <c r="CB567" s="2071">
        <v>13077</v>
      </c>
      <c r="CC567" s="2147">
        <v>1000</v>
      </c>
      <c r="CD567" s="2809">
        <f t="shared" si="166"/>
        <v>0</v>
      </c>
      <c r="CE567" s="2045">
        <f t="shared" si="164"/>
        <v>297</v>
      </c>
      <c r="CF567" s="2073">
        <f t="shared" si="165"/>
        <v>14.850000000000001</v>
      </c>
      <c r="CG567" s="2150"/>
      <c r="CI567" s="2251"/>
      <c r="CJ567" s="2252"/>
      <c r="CK567" s="2252"/>
      <c r="CL567" s="2253" t="s">
        <v>14</v>
      </c>
      <c r="CM567" s="2253" t="s">
        <v>12</v>
      </c>
      <c r="CN567" s="2253"/>
      <c r="CO567" s="2252"/>
      <c r="CP567" s="2253" t="s">
        <v>15</v>
      </c>
      <c r="CQ567" s="2253" t="s">
        <v>12</v>
      </c>
      <c r="CR567" s="2253" t="s">
        <v>12</v>
      </c>
      <c r="CS567" s="2252"/>
      <c r="CT567" s="2252"/>
      <c r="CU567" s="2252"/>
      <c r="CV567" s="2252"/>
      <c r="CW567" s="2253" t="s">
        <v>17</v>
      </c>
      <c r="CX567" s="2253"/>
    </row>
    <row r="568" spans="51:102">
      <c r="AY568" s="2047" t="s">
        <v>629</v>
      </c>
      <c r="AZ568" s="2037" t="s">
        <v>740</v>
      </c>
      <c r="BA568" s="2071">
        <v>86</v>
      </c>
      <c r="BB568" s="2071">
        <v>39921</v>
      </c>
      <c r="BC568" s="2072">
        <v>43665</v>
      </c>
      <c r="BD568" s="2071">
        <v>10</v>
      </c>
      <c r="BE568" s="2039" t="s">
        <v>35</v>
      </c>
      <c r="BF568" s="2073">
        <v>234</v>
      </c>
      <c r="BG568" s="2071"/>
      <c r="BH568" s="3509">
        <v>43711</v>
      </c>
      <c r="BI568" s="2072">
        <v>43709</v>
      </c>
      <c r="BJ568" s="2071">
        <v>3913</v>
      </c>
      <c r="BK568" s="2147">
        <v>10000</v>
      </c>
      <c r="BL568" s="2691">
        <f t="shared" si="167"/>
        <v>0</v>
      </c>
      <c r="BM568" s="2045">
        <f t="shared" si="168"/>
        <v>2340</v>
      </c>
      <c r="BN568" s="2042">
        <f t="shared" si="169"/>
        <v>117</v>
      </c>
      <c r="BO568" s="2059" t="s">
        <v>876</v>
      </c>
      <c r="BP568" s="2024"/>
      <c r="BQ568" s="2943"/>
      <c r="BR568" s="2075" t="s">
        <v>436</v>
      </c>
      <c r="BS568" s="2071">
        <v>123</v>
      </c>
      <c r="BT568" s="2071">
        <v>50918</v>
      </c>
      <c r="BU568" s="2072">
        <v>43917</v>
      </c>
      <c r="BV568" s="2071">
        <v>54</v>
      </c>
      <c r="BW568" s="2039" t="s">
        <v>35</v>
      </c>
      <c r="BX568" s="2073">
        <v>297</v>
      </c>
      <c r="BY568" s="3605"/>
      <c r="BZ568" s="3509">
        <v>43962</v>
      </c>
      <c r="CA568" s="2072">
        <v>43960</v>
      </c>
      <c r="CB568" s="2071">
        <v>13077</v>
      </c>
      <c r="CC568" s="2147">
        <v>54000</v>
      </c>
      <c r="CD568" s="2809">
        <f t="shared" si="166"/>
        <v>0</v>
      </c>
      <c r="CE568" s="2045">
        <f t="shared" si="164"/>
        <v>16038</v>
      </c>
      <c r="CF568" s="2045">
        <f t="shared" si="165"/>
        <v>801.90000000000009</v>
      </c>
      <c r="CG568" s="2150"/>
      <c r="CI568" s="2255" t="s">
        <v>3</v>
      </c>
      <c r="CJ568" s="2256" t="s">
        <v>4</v>
      </c>
      <c r="CK568" s="3947" t="s">
        <v>967</v>
      </c>
      <c r="CL568" s="2257" t="s">
        <v>19</v>
      </c>
      <c r="CM568" s="2257" t="s">
        <v>19</v>
      </c>
      <c r="CN568" s="2257" t="s">
        <v>20</v>
      </c>
      <c r="CO568" s="2257" t="s">
        <v>21</v>
      </c>
      <c r="CP568" s="2257" t="s">
        <v>22</v>
      </c>
      <c r="CQ568" s="2257" t="s">
        <v>23</v>
      </c>
      <c r="CR568" s="2257" t="s">
        <v>23</v>
      </c>
      <c r="CS568" s="2257" t="s">
        <v>24</v>
      </c>
      <c r="CT568" s="2257" t="s">
        <v>20</v>
      </c>
      <c r="CU568" s="2257" t="s">
        <v>25</v>
      </c>
      <c r="CV568" s="2257" t="s">
        <v>0</v>
      </c>
      <c r="CW568" s="2257" t="s">
        <v>11</v>
      </c>
      <c r="CX568" s="2257" t="s">
        <v>26</v>
      </c>
    </row>
    <row r="569" spans="51:102" ht="15" thickBot="1">
      <c r="AY569" s="2047" t="s">
        <v>629</v>
      </c>
      <c r="AZ569" s="2037" t="s">
        <v>699</v>
      </c>
      <c r="BA569" s="2071">
        <v>87</v>
      </c>
      <c r="BB569" s="2071">
        <v>39921</v>
      </c>
      <c r="BC569" s="2072">
        <v>43665</v>
      </c>
      <c r="BD569" s="2071">
        <v>5</v>
      </c>
      <c r="BE569" s="2039" t="s">
        <v>35</v>
      </c>
      <c r="BF569" s="2073">
        <v>254</v>
      </c>
      <c r="BG569" s="2071"/>
      <c r="BH569" s="3509">
        <v>43711</v>
      </c>
      <c r="BI569" s="2072">
        <v>43709</v>
      </c>
      <c r="BJ569" s="2071">
        <v>3914</v>
      </c>
      <c r="BK569" s="2147">
        <v>5000</v>
      </c>
      <c r="BL569" s="2691">
        <f t="shared" si="167"/>
        <v>0</v>
      </c>
      <c r="BM569" s="2045">
        <f t="shared" si="168"/>
        <v>1270</v>
      </c>
      <c r="BN569" s="2042">
        <f t="shared" si="169"/>
        <v>63.5</v>
      </c>
      <c r="BO569" s="2059" t="s">
        <v>882</v>
      </c>
      <c r="BP569" s="2024"/>
      <c r="BQ569" s="2837"/>
      <c r="BR569" s="2037" t="s">
        <v>699</v>
      </c>
      <c r="BS569" s="2071">
        <v>124</v>
      </c>
      <c r="BT569" s="2071">
        <v>50918</v>
      </c>
      <c r="BU569" s="2072">
        <v>43917</v>
      </c>
      <c r="BV569" s="2071">
        <v>5</v>
      </c>
      <c r="BW569" s="2039" t="s">
        <v>35</v>
      </c>
      <c r="BX569" s="2073">
        <v>254</v>
      </c>
      <c r="BY569" s="3605"/>
      <c r="BZ569" s="3509">
        <v>43962</v>
      </c>
      <c r="CA569" s="2072">
        <v>43960</v>
      </c>
      <c r="CB569" s="2071">
        <v>13078</v>
      </c>
      <c r="CC569" s="2147">
        <v>5000</v>
      </c>
      <c r="CD569" s="2809">
        <f t="shared" si="166"/>
        <v>0</v>
      </c>
      <c r="CE569" s="2045">
        <f t="shared" si="164"/>
        <v>1270</v>
      </c>
      <c r="CF569" s="2045">
        <f t="shared" si="165"/>
        <v>63.5</v>
      </c>
      <c r="CG569" s="2150"/>
      <c r="CI569" s="2258"/>
      <c r="CJ569" s="2259"/>
      <c r="CK569" s="2259"/>
      <c r="CL569" s="2260" t="s">
        <v>3</v>
      </c>
      <c r="CM569" s="2260" t="s">
        <v>18</v>
      </c>
      <c r="CN569" s="2260"/>
      <c r="CO569" s="2259"/>
      <c r="CP569" s="2260" t="s">
        <v>21</v>
      </c>
      <c r="CQ569" s="2260" t="s">
        <v>27</v>
      </c>
      <c r="CR569" s="2260" t="s">
        <v>28</v>
      </c>
      <c r="CS569" s="2259"/>
      <c r="CT569" s="2259"/>
      <c r="CU569" s="2259"/>
      <c r="CV569" s="2259"/>
      <c r="CW569" s="2260" t="s">
        <v>30</v>
      </c>
      <c r="CX569" s="2257"/>
    </row>
    <row r="570" spans="51:102">
      <c r="AY570" s="2047" t="s">
        <v>629</v>
      </c>
      <c r="AZ570" s="2075" t="s">
        <v>436</v>
      </c>
      <c r="BA570" s="2071">
        <v>88</v>
      </c>
      <c r="BB570" s="2071">
        <v>41800</v>
      </c>
      <c r="BC570" s="2072">
        <v>43700</v>
      </c>
      <c r="BD570" s="2071">
        <v>100</v>
      </c>
      <c r="BE570" s="2039" t="s">
        <v>35</v>
      </c>
      <c r="BF570" s="2073">
        <v>297</v>
      </c>
      <c r="BG570" s="2071"/>
      <c r="BH570" s="3509">
        <v>43731</v>
      </c>
      <c r="BI570" s="2072">
        <v>43728</v>
      </c>
      <c r="BJ570" s="2071">
        <v>3932</v>
      </c>
      <c r="BK570" s="2147">
        <v>100000</v>
      </c>
      <c r="BL570" s="2691">
        <f t="shared" si="167"/>
        <v>0</v>
      </c>
      <c r="BM570" s="2071">
        <f t="shared" si="168"/>
        <v>29700</v>
      </c>
      <c r="BN570" s="2073">
        <f t="shared" si="169"/>
        <v>1485</v>
      </c>
      <c r="BO570" s="2059" t="s">
        <v>8</v>
      </c>
      <c r="BP570" s="2024"/>
      <c r="BQ570" s="2837"/>
      <c r="BR570" s="2096" t="s">
        <v>436</v>
      </c>
      <c r="BS570" s="2108">
        <v>125</v>
      </c>
      <c r="BT570" s="2108">
        <v>50918</v>
      </c>
      <c r="BU570" s="2109">
        <v>43917</v>
      </c>
      <c r="BV570" s="2108">
        <v>54</v>
      </c>
      <c r="BW570" s="2110" t="s">
        <v>35</v>
      </c>
      <c r="BX570" s="2111">
        <v>297</v>
      </c>
      <c r="BY570" s="2873"/>
      <c r="BZ570" s="3562">
        <v>43969</v>
      </c>
      <c r="CA570" s="2109">
        <v>43969</v>
      </c>
      <c r="CB570" s="2080"/>
      <c r="CC570" s="3500">
        <v>54000</v>
      </c>
      <c r="CD570" s="3659">
        <f t="shared" si="166"/>
        <v>0</v>
      </c>
      <c r="CE570" s="2114">
        <f t="shared" si="164"/>
        <v>16038</v>
      </c>
      <c r="CF570" s="2114">
        <f t="shared" si="165"/>
        <v>801.90000000000009</v>
      </c>
      <c r="CG570" s="2150"/>
      <c r="CI570" s="2467"/>
      <c r="CJ570" s="2266"/>
      <c r="CK570" s="2439"/>
      <c r="CL570" s="2439"/>
      <c r="CM570" s="2440"/>
      <c r="CN570" s="2439"/>
      <c r="CO570" s="2439"/>
      <c r="CP570" s="2441"/>
      <c r="CQ570" s="2442"/>
      <c r="CR570" s="2440"/>
      <c r="CS570" s="2439"/>
      <c r="CT570" s="2278"/>
      <c r="CU570" s="2280"/>
      <c r="CV570" s="2281"/>
      <c r="CW570" s="2280"/>
      <c r="CX570" s="2273"/>
    </row>
    <row r="571" spans="51:102">
      <c r="AY571" s="2047" t="s">
        <v>629</v>
      </c>
      <c r="AZ571" s="2037" t="s">
        <v>699</v>
      </c>
      <c r="BA571" s="2071">
        <v>89</v>
      </c>
      <c r="BB571" s="2071">
        <v>41800</v>
      </c>
      <c r="BC571" s="2072">
        <v>43700</v>
      </c>
      <c r="BD571" s="2071">
        <v>5</v>
      </c>
      <c r="BE571" s="2039" t="s">
        <v>35</v>
      </c>
      <c r="BF571" s="2073">
        <v>254</v>
      </c>
      <c r="BG571" s="2071"/>
      <c r="BH571" s="3509">
        <v>43731</v>
      </c>
      <c r="BI571" s="2072">
        <v>43728</v>
      </c>
      <c r="BJ571" s="2071">
        <v>3932</v>
      </c>
      <c r="BK571" s="2147">
        <v>5000</v>
      </c>
      <c r="BL571" s="2691">
        <f t="shared" si="167"/>
        <v>0</v>
      </c>
      <c r="BM571" s="2071">
        <f t="shared" si="168"/>
        <v>1270</v>
      </c>
      <c r="BN571" s="2071">
        <f t="shared" si="169"/>
        <v>63.5</v>
      </c>
      <c r="BO571" s="2059" t="s">
        <v>8</v>
      </c>
      <c r="BP571" s="2024"/>
      <c r="BQ571" s="2837"/>
      <c r="BR571" s="2096" t="s">
        <v>436</v>
      </c>
      <c r="BS571" s="2108">
        <v>126</v>
      </c>
      <c r="BT571" s="2108">
        <v>50918</v>
      </c>
      <c r="BU571" s="2109">
        <v>43917</v>
      </c>
      <c r="BV571" s="2108">
        <v>54</v>
      </c>
      <c r="BW571" s="2110" t="s">
        <v>35</v>
      </c>
      <c r="BX571" s="2111">
        <v>297</v>
      </c>
      <c r="BY571" s="2873"/>
      <c r="BZ571" s="3562">
        <v>43976</v>
      </c>
      <c r="CA571" s="2109">
        <v>43976</v>
      </c>
      <c r="CB571" s="2080"/>
      <c r="CC571" s="3500">
        <v>54000</v>
      </c>
      <c r="CD571" s="3659">
        <f t="shared" si="166"/>
        <v>0</v>
      </c>
      <c r="CE571" s="2114">
        <f t="shared" si="164"/>
        <v>16038</v>
      </c>
      <c r="CF571" s="2114">
        <f t="shared" si="165"/>
        <v>801.90000000000009</v>
      </c>
      <c r="CG571" s="2150"/>
      <c r="CI571" s="2288"/>
      <c r="CJ571" s="2327"/>
      <c r="CK571" s="2290"/>
      <c r="CL571" s="2290"/>
      <c r="CM571" s="2297"/>
      <c r="CN571" s="2328"/>
      <c r="CO571" s="2328"/>
      <c r="CP571" s="2384"/>
      <c r="CQ571" s="2295"/>
      <c r="CR571" s="2297"/>
      <c r="CS571" s="2290"/>
      <c r="CT571" s="2330"/>
      <c r="CU571" s="2332"/>
      <c r="CV571" s="2333"/>
      <c r="CW571" s="2332"/>
      <c r="CX571" s="2689"/>
    </row>
    <row r="572" spans="51:102">
      <c r="AY572" s="2047" t="s">
        <v>792</v>
      </c>
      <c r="AZ572" s="2048" t="s">
        <v>794</v>
      </c>
      <c r="BA572" s="3168">
        <v>9</v>
      </c>
      <c r="BB572" s="3169" t="s">
        <v>101</v>
      </c>
      <c r="BC572" s="3170">
        <v>43713</v>
      </c>
      <c r="BD572" s="3169">
        <v>80</v>
      </c>
      <c r="BE572" s="3171" t="s">
        <v>35</v>
      </c>
      <c r="BF572" s="3172">
        <v>280.25</v>
      </c>
      <c r="BG572" s="3169"/>
      <c r="BH572" s="3554">
        <v>43724</v>
      </c>
      <c r="BI572" s="3174">
        <v>43722</v>
      </c>
      <c r="BJ572" s="3171">
        <v>3923</v>
      </c>
      <c r="BK572" s="3175">
        <v>80000</v>
      </c>
      <c r="BL572" s="2041">
        <f t="shared" si="167"/>
        <v>0</v>
      </c>
      <c r="BM572" s="2045">
        <f t="shared" si="168"/>
        <v>22420</v>
      </c>
      <c r="BN572" s="2042">
        <f t="shared" si="169"/>
        <v>1121</v>
      </c>
      <c r="BO572" s="2059"/>
      <c r="BP572" s="2024"/>
      <c r="BQ572" s="2837"/>
      <c r="BR572" s="2919" t="s">
        <v>699</v>
      </c>
      <c r="BS572" s="2108">
        <v>127</v>
      </c>
      <c r="BT572" s="2108">
        <v>51197</v>
      </c>
      <c r="BU572" s="2109">
        <v>43927</v>
      </c>
      <c r="BV572" s="2108">
        <v>5</v>
      </c>
      <c r="BW572" s="2108" t="s">
        <v>35</v>
      </c>
      <c r="BX572" s="2111">
        <v>254</v>
      </c>
      <c r="BY572" s="3687"/>
      <c r="BZ572" s="3562">
        <v>43969</v>
      </c>
      <c r="CA572" s="2109">
        <v>43969</v>
      </c>
      <c r="CB572" s="2108"/>
      <c r="CC572" s="3500">
        <v>5000</v>
      </c>
      <c r="CD572" s="3659">
        <f t="shared" si="166"/>
        <v>0</v>
      </c>
      <c r="CE572" s="2114">
        <f t="shared" si="164"/>
        <v>1270</v>
      </c>
      <c r="CF572" s="2114">
        <f t="shared" si="165"/>
        <v>63.5</v>
      </c>
      <c r="CG572" s="2150"/>
      <c r="CI572" s="2770"/>
      <c r="CJ572" s="2291"/>
      <c r="CK572" s="2752"/>
      <c r="CL572" s="2351"/>
      <c r="CM572" s="2354"/>
      <c r="CN572" s="3076"/>
      <c r="CO572" s="2351"/>
      <c r="CP572" s="2332"/>
      <c r="CQ572" s="2353"/>
      <c r="CR572" s="2354"/>
      <c r="CS572" s="2355"/>
      <c r="CT572" s="2332"/>
      <c r="CU572" s="2332"/>
      <c r="CV572" s="2333"/>
      <c r="CW572" s="2332"/>
      <c r="CX572" s="2689"/>
    </row>
    <row r="573" spans="51:102">
      <c r="AY573" s="2047" t="s">
        <v>128</v>
      </c>
      <c r="AZ573" s="2075" t="s">
        <v>82</v>
      </c>
      <c r="BA573" s="2076">
        <v>3</v>
      </c>
      <c r="BB573" s="2052" t="s">
        <v>101</v>
      </c>
      <c r="BC573" s="2057">
        <v>43714</v>
      </c>
      <c r="BD573" s="2055">
        <v>30</v>
      </c>
      <c r="BE573" s="2052" t="s">
        <v>35</v>
      </c>
      <c r="BF573" s="2058">
        <v>450</v>
      </c>
      <c r="BG573" s="2077"/>
      <c r="BH573" s="2078">
        <v>43718</v>
      </c>
      <c r="BI573" s="2057">
        <v>43714</v>
      </c>
      <c r="BJ573" s="2052">
        <v>11681</v>
      </c>
      <c r="BK573" s="2055">
        <v>30000</v>
      </c>
      <c r="BL573" s="3315">
        <f t="shared" si="167"/>
        <v>0</v>
      </c>
      <c r="BM573" s="2056">
        <f t="shared" si="168"/>
        <v>13500</v>
      </c>
      <c r="BN573" s="2058">
        <f t="shared" si="169"/>
        <v>675</v>
      </c>
      <c r="BO573" s="2059" t="s">
        <v>8</v>
      </c>
      <c r="BP573" s="2024"/>
      <c r="BQ573" s="2837"/>
      <c r="BR573" s="2919" t="s">
        <v>740</v>
      </c>
      <c r="BS573" s="2108">
        <v>128</v>
      </c>
      <c r="BT573" s="2108">
        <v>51197</v>
      </c>
      <c r="BU573" s="2109">
        <v>43927</v>
      </c>
      <c r="BV573" s="2108">
        <v>10</v>
      </c>
      <c r="BW573" s="2108" t="s">
        <v>35</v>
      </c>
      <c r="BX573" s="2111">
        <v>234</v>
      </c>
      <c r="BY573" s="3687"/>
      <c r="BZ573" s="3562">
        <v>43969</v>
      </c>
      <c r="CA573" s="2109">
        <v>43969</v>
      </c>
      <c r="CB573" s="2108"/>
      <c r="CC573" s="3500">
        <v>10000</v>
      </c>
      <c r="CD573" s="3659">
        <f t="shared" si="166"/>
        <v>0</v>
      </c>
      <c r="CE573" s="2114">
        <f t="shared" si="164"/>
        <v>2340</v>
      </c>
      <c r="CF573" s="2114">
        <f t="shared" si="165"/>
        <v>117</v>
      </c>
      <c r="CG573" s="2150"/>
      <c r="CI573" s="2288"/>
      <c r="CJ573" s="2289"/>
      <c r="CK573" s="2290"/>
      <c r="CL573" s="2291"/>
      <c r="CM573" s="2292"/>
      <c r="CN573" s="2293"/>
      <c r="CO573" s="2291"/>
      <c r="CP573" s="2294"/>
      <c r="CQ573" s="2295"/>
      <c r="CR573" s="2292"/>
      <c r="CS573" s="2290"/>
      <c r="CT573" s="2294"/>
      <c r="CU573" s="2294"/>
      <c r="CV573" s="2296"/>
      <c r="CW573" s="2294"/>
      <c r="CX573" s="2689"/>
    </row>
    <row r="574" spans="51:102">
      <c r="AY574" s="2047" t="s">
        <v>659</v>
      </c>
      <c r="AZ574" s="2039" t="s">
        <v>889</v>
      </c>
      <c r="BA574" s="2038">
        <v>11</v>
      </c>
      <c r="BB574" s="2039" t="s">
        <v>36</v>
      </c>
      <c r="BC574" s="2040">
        <v>43714</v>
      </c>
      <c r="BD574" s="2041">
        <v>25</v>
      </c>
      <c r="BE574" s="2039" t="s">
        <v>35</v>
      </c>
      <c r="BF574" s="2042">
        <v>310</v>
      </c>
      <c r="BG574" s="2039"/>
      <c r="BH574" s="2044">
        <v>43724</v>
      </c>
      <c r="BI574" s="2040">
        <v>43724</v>
      </c>
      <c r="BJ574" s="2039">
        <v>11715</v>
      </c>
      <c r="BK574" s="2041">
        <v>25000</v>
      </c>
      <c r="BL574" s="2041">
        <f t="shared" si="167"/>
        <v>0</v>
      </c>
      <c r="BM574" s="2045">
        <f t="shared" si="168"/>
        <v>7750</v>
      </c>
      <c r="BN574" s="2042">
        <f t="shared" si="169"/>
        <v>387.5</v>
      </c>
      <c r="BO574" s="3897" t="s">
        <v>8</v>
      </c>
      <c r="BP574" s="2024"/>
      <c r="BQ574" s="2837"/>
      <c r="BR574" s="2096" t="s">
        <v>436</v>
      </c>
      <c r="BS574" s="2108">
        <v>129</v>
      </c>
      <c r="BT574" s="2108">
        <v>51197</v>
      </c>
      <c r="BU574" s="2109">
        <v>43927</v>
      </c>
      <c r="BV574" s="2108">
        <v>54</v>
      </c>
      <c r="BW574" s="2108" t="s">
        <v>35</v>
      </c>
      <c r="BX574" s="2111">
        <v>297</v>
      </c>
      <c r="BY574" s="3687"/>
      <c r="BZ574" s="3562">
        <v>43983</v>
      </c>
      <c r="CA574" s="2109">
        <v>43983</v>
      </c>
      <c r="CB574" s="2108"/>
      <c r="CC574" s="3500">
        <v>54000</v>
      </c>
      <c r="CD574" s="3659">
        <f t="shared" si="166"/>
        <v>0</v>
      </c>
      <c r="CE574" s="2114">
        <f t="shared" si="164"/>
        <v>16038</v>
      </c>
      <c r="CF574" s="2114">
        <f t="shared" si="165"/>
        <v>801.90000000000009</v>
      </c>
      <c r="CG574" s="2150"/>
      <c r="CI574" s="2298"/>
      <c r="CJ574" s="2299"/>
      <c r="CK574" s="2300"/>
      <c r="CL574" s="2300"/>
      <c r="CM574" s="2301"/>
      <c r="CN574" s="2300"/>
      <c r="CO574" s="2300"/>
      <c r="CP574" s="2302"/>
      <c r="CQ574" s="2303"/>
      <c r="CR574" s="2301"/>
      <c r="CS574" s="2300"/>
      <c r="CT574" s="2302"/>
      <c r="CU574" s="2304"/>
      <c r="CV574" s="2305"/>
      <c r="CW574" s="2304"/>
      <c r="CX574" s="3055"/>
    </row>
    <row r="575" spans="51:102">
      <c r="AY575" s="2036" t="s">
        <v>493</v>
      </c>
      <c r="AZ575" s="2037" t="s">
        <v>495</v>
      </c>
      <c r="BA575" s="2071">
        <v>58</v>
      </c>
      <c r="BB575" s="2071">
        <v>27140</v>
      </c>
      <c r="BC575" s="2072">
        <v>43714</v>
      </c>
      <c r="BD575" s="2041">
        <v>20</v>
      </c>
      <c r="BE575" s="2039" t="s">
        <v>35</v>
      </c>
      <c r="BF575" s="2042">
        <v>474.29</v>
      </c>
      <c r="BG575" s="2039">
        <v>1010506</v>
      </c>
      <c r="BH575" s="2044">
        <v>43724</v>
      </c>
      <c r="BI575" s="2057">
        <v>43722</v>
      </c>
      <c r="BJ575" s="2039">
        <v>3922</v>
      </c>
      <c r="BK575" s="2041">
        <v>20000</v>
      </c>
      <c r="BL575" s="2041">
        <f>(BK575-BD575*1000)</f>
        <v>0</v>
      </c>
      <c r="BM575" s="2045">
        <f>(BK575*BF575/1000)</f>
        <v>9485.7999999999993</v>
      </c>
      <c r="BN575" s="2042">
        <f t="shared" si="169"/>
        <v>474.28999999999996</v>
      </c>
      <c r="BO575" s="3897" t="s">
        <v>883</v>
      </c>
      <c r="BP575" s="2024"/>
      <c r="BQ575" s="2837"/>
      <c r="BR575" s="2919" t="s">
        <v>699</v>
      </c>
      <c r="BS575" s="2108">
        <v>130</v>
      </c>
      <c r="BT575" s="2108">
        <v>51197</v>
      </c>
      <c r="BU575" s="2109">
        <v>43927</v>
      </c>
      <c r="BV575" s="2108">
        <v>5</v>
      </c>
      <c r="BW575" s="2108" t="s">
        <v>35</v>
      </c>
      <c r="BX575" s="2111">
        <v>254</v>
      </c>
      <c r="BY575" s="3687"/>
      <c r="BZ575" s="3562">
        <v>43983</v>
      </c>
      <c r="CA575" s="2109">
        <v>43983</v>
      </c>
      <c r="CB575" s="2108"/>
      <c r="CC575" s="3500">
        <v>5000</v>
      </c>
      <c r="CD575" s="3659">
        <f t="shared" si="166"/>
        <v>0</v>
      </c>
      <c r="CE575" s="2114">
        <f t="shared" si="164"/>
        <v>1270</v>
      </c>
      <c r="CF575" s="2114">
        <f t="shared" si="165"/>
        <v>63.5</v>
      </c>
      <c r="CG575" s="2150"/>
      <c r="CI575" s="2307"/>
      <c r="CJ575" s="2291"/>
      <c r="CK575" s="2308"/>
      <c r="CL575" s="2291"/>
      <c r="CM575" s="2292"/>
      <c r="CN575" s="2309"/>
      <c r="CO575" s="2291"/>
      <c r="CP575" s="2294"/>
      <c r="CQ575" s="2311"/>
      <c r="CR575" s="2292"/>
      <c r="CS575" s="2291"/>
      <c r="CT575" s="2294"/>
      <c r="CU575" s="2294"/>
      <c r="CV575" s="2296"/>
      <c r="CW575" s="2294"/>
      <c r="CX575" s="2689"/>
    </row>
    <row r="576" spans="51:102">
      <c r="AY576" s="2047" t="s">
        <v>493</v>
      </c>
      <c r="AZ576" s="2037" t="s">
        <v>436</v>
      </c>
      <c r="BA576" s="2076">
        <v>59</v>
      </c>
      <c r="BB576" s="2039">
        <v>27140</v>
      </c>
      <c r="BC576" s="2040">
        <v>43714</v>
      </c>
      <c r="BD576" s="2055">
        <v>25</v>
      </c>
      <c r="BE576" s="2052" t="s">
        <v>35</v>
      </c>
      <c r="BF576" s="2058">
        <v>307.60000000000002</v>
      </c>
      <c r="BG576" s="2052">
        <v>1010505</v>
      </c>
      <c r="BH576" s="2044">
        <v>43724</v>
      </c>
      <c r="BI576" s="2057">
        <v>43722</v>
      </c>
      <c r="BJ576" s="2052">
        <v>3922</v>
      </c>
      <c r="BK576" s="2055">
        <v>25000</v>
      </c>
      <c r="BL576" s="2041">
        <f>(BK576-BD576*1000)</f>
        <v>0</v>
      </c>
      <c r="BM576" s="2056">
        <f>(BK576*BF576/1000)</f>
        <v>7690.0000000000009</v>
      </c>
      <c r="BN576" s="2058">
        <f t="shared" si="169"/>
        <v>384.50000000000006</v>
      </c>
      <c r="BO576" s="3924"/>
      <c r="BP576" s="2024"/>
      <c r="BQ576" s="2837"/>
      <c r="BR576" s="2096" t="s">
        <v>436</v>
      </c>
      <c r="BS576" s="2108">
        <v>131</v>
      </c>
      <c r="BT576" s="2108">
        <v>51197</v>
      </c>
      <c r="BU576" s="2109">
        <v>43927</v>
      </c>
      <c r="BV576" s="2108">
        <v>54</v>
      </c>
      <c r="BW576" s="2108" t="s">
        <v>35</v>
      </c>
      <c r="BX576" s="2111">
        <v>297</v>
      </c>
      <c r="BY576" s="3687"/>
      <c r="BZ576" s="3562">
        <v>43990</v>
      </c>
      <c r="CA576" s="2109">
        <v>43990</v>
      </c>
      <c r="CB576" s="2108"/>
      <c r="CC576" s="3500">
        <v>54000</v>
      </c>
      <c r="CD576" s="3659">
        <f t="shared" si="166"/>
        <v>0</v>
      </c>
      <c r="CE576" s="2114">
        <f t="shared" si="164"/>
        <v>16038</v>
      </c>
      <c r="CF576" s="2114">
        <f t="shared" si="165"/>
        <v>801.90000000000009</v>
      </c>
      <c r="CG576" s="2150"/>
      <c r="CI576" s="2312"/>
      <c r="CJ576" s="2313"/>
      <c r="CK576" s="2313"/>
      <c r="CL576" s="2313"/>
      <c r="CM576" s="2313"/>
      <c r="CN576" s="2313"/>
      <c r="CO576" s="2313"/>
      <c r="CP576" s="2313"/>
      <c r="CQ576" s="2313"/>
      <c r="CR576" s="2313"/>
      <c r="CS576" s="2313"/>
      <c r="CT576" s="2313"/>
      <c r="CU576" s="2313"/>
      <c r="CV576" s="2313"/>
      <c r="CW576" s="2313"/>
      <c r="CX576" s="2689"/>
    </row>
    <row r="577" spans="51:102" ht="15" thickBot="1">
      <c r="AY577" s="2047" t="s">
        <v>471</v>
      </c>
      <c r="AZ577" s="2957" t="s">
        <v>436</v>
      </c>
      <c r="BA577" s="2071">
        <v>34</v>
      </c>
      <c r="BB577" s="3068" t="s">
        <v>101</v>
      </c>
      <c r="BC577" s="2040">
        <v>43718</v>
      </c>
      <c r="BD577" s="2041">
        <v>18</v>
      </c>
      <c r="BE577" s="2039" t="s">
        <v>35</v>
      </c>
      <c r="BF577" s="2042">
        <v>300.3</v>
      </c>
      <c r="BG577" s="2071"/>
      <c r="BH577" s="3509">
        <v>43731</v>
      </c>
      <c r="BI577" s="2072">
        <v>43728</v>
      </c>
      <c r="BJ577" s="2071">
        <v>11753</v>
      </c>
      <c r="BK577" s="2071">
        <v>18000</v>
      </c>
      <c r="BL577" s="2071">
        <f>(BK577-BD577*1000)</f>
        <v>0</v>
      </c>
      <c r="BM577" s="2045">
        <f>(BK577*BF577/1000)</f>
        <v>5405.4</v>
      </c>
      <c r="BN577" s="2045">
        <f t="shared" si="169"/>
        <v>270.27</v>
      </c>
      <c r="BO577" s="2059" t="s">
        <v>884</v>
      </c>
      <c r="BP577" s="2024"/>
      <c r="BQ577" s="2837"/>
      <c r="BR577" s="2919" t="s">
        <v>699</v>
      </c>
      <c r="BS577" s="2108">
        <v>132</v>
      </c>
      <c r="BT577" s="2108">
        <v>51197</v>
      </c>
      <c r="BU577" s="2109">
        <v>43927</v>
      </c>
      <c r="BV577" s="2108">
        <v>10</v>
      </c>
      <c r="BW577" s="2108" t="s">
        <v>35</v>
      </c>
      <c r="BX577" s="2111">
        <v>254</v>
      </c>
      <c r="BY577" s="3687"/>
      <c r="BZ577" s="3562">
        <v>43990</v>
      </c>
      <c r="CA577" s="2109">
        <v>43990</v>
      </c>
      <c r="CB577" s="2108"/>
      <c r="CC577" s="3500">
        <v>10000</v>
      </c>
      <c r="CD577" s="3659">
        <f t="shared" si="166"/>
        <v>0</v>
      </c>
      <c r="CE577" s="2114">
        <f t="shared" si="164"/>
        <v>2540</v>
      </c>
      <c r="CF577" s="2114">
        <f t="shared" si="165"/>
        <v>127</v>
      </c>
      <c r="CG577" s="2150"/>
      <c r="CI577" s="2314"/>
      <c r="CJ577" s="2315"/>
      <c r="CK577" s="2315"/>
      <c r="CL577" s="2315"/>
      <c r="CM577" s="2315"/>
      <c r="CN577" s="2315"/>
      <c r="CO577" s="2315"/>
      <c r="CP577" s="2315"/>
      <c r="CQ577" s="2315"/>
      <c r="CR577" s="2315"/>
      <c r="CS577" s="2315"/>
      <c r="CT577" s="2315"/>
      <c r="CU577" s="2315"/>
      <c r="CV577" s="2686">
        <f>SUM(CV570:CV576)</f>
        <v>0</v>
      </c>
      <c r="CW577" s="2686">
        <f>SUM(CW570:CW576)</f>
        <v>0</v>
      </c>
      <c r="CX577" s="3056"/>
    </row>
    <row r="578" spans="51:102">
      <c r="AY578" s="2047" t="s">
        <v>471</v>
      </c>
      <c r="AZ578" s="2957" t="s">
        <v>436</v>
      </c>
      <c r="BA578" s="2071">
        <v>35</v>
      </c>
      <c r="BB578" s="3068" t="s">
        <v>101</v>
      </c>
      <c r="BC578" s="2040">
        <v>43718</v>
      </c>
      <c r="BD578" s="2041">
        <v>2</v>
      </c>
      <c r="BE578" s="2039" t="s">
        <v>35</v>
      </c>
      <c r="BF578" s="2042">
        <v>300.3</v>
      </c>
      <c r="BG578" s="2071"/>
      <c r="BH578" s="3509">
        <v>43731</v>
      </c>
      <c r="BI578" s="2072">
        <v>43728</v>
      </c>
      <c r="BJ578" s="2071">
        <v>11753</v>
      </c>
      <c r="BK578" s="2071">
        <v>2000</v>
      </c>
      <c r="BL578" s="2071">
        <f>(BK578-BD578*1000)</f>
        <v>0</v>
      </c>
      <c r="BM578" s="2045">
        <f>(BK578*BF578/1000)</f>
        <v>600.6</v>
      </c>
      <c r="BN578" s="2045">
        <f t="shared" si="169"/>
        <v>30.03</v>
      </c>
      <c r="BO578" s="2150"/>
      <c r="BP578" s="2024"/>
      <c r="BQ578" s="2837"/>
      <c r="BR578" s="2919" t="s">
        <v>740</v>
      </c>
      <c r="BS578" s="2108">
        <v>133</v>
      </c>
      <c r="BT578" s="2108">
        <v>51197</v>
      </c>
      <c r="BU578" s="2109">
        <v>43927</v>
      </c>
      <c r="BV578" s="2108">
        <v>10</v>
      </c>
      <c r="BW578" s="2108" t="s">
        <v>35</v>
      </c>
      <c r="BX578" s="2111">
        <v>234</v>
      </c>
      <c r="BY578" s="3687"/>
      <c r="BZ578" s="3562">
        <v>43990</v>
      </c>
      <c r="CA578" s="2109">
        <v>43990</v>
      </c>
      <c r="CB578" s="2108"/>
      <c r="CC578" s="3500">
        <v>10000</v>
      </c>
      <c r="CD578" s="3659">
        <f t="shared" si="166"/>
        <v>0</v>
      </c>
      <c r="CE578" s="2114">
        <f t="shared" si="164"/>
        <v>2340</v>
      </c>
      <c r="CF578" s="2114">
        <f t="shared" si="165"/>
        <v>117</v>
      </c>
      <c r="CG578" s="2150"/>
    </row>
    <row r="579" spans="51:102">
      <c r="AY579" s="2047" t="s">
        <v>264</v>
      </c>
      <c r="AZ579" s="2994" t="s">
        <v>762</v>
      </c>
      <c r="BA579" s="2038">
        <v>10</v>
      </c>
      <c r="BB579" s="2039" t="s">
        <v>101</v>
      </c>
      <c r="BC579" s="2040">
        <v>43710</v>
      </c>
      <c r="BD579" s="2041">
        <v>20</v>
      </c>
      <c r="BE579" s="2039" t="s">
        <v>35</v>
      </c>
      <c r="BF579" s="2042">
        <v>290</v>
      </c>
      <c r="BG579" s="2043"/>
      <c r="BH579" s="2044">
        <v>43731</v>
      </c>
      <c r="BI579" s="2040">
        <v>43729</v>
      </c>
      <c r="BJ579" s="2039">
        <v>3936</v>
      </c>
      <c r="BK579" s="2041">
        <v>20000</v>
      </c>
      <c r="BL579" s="2041">
        <f>(BK579-BD579*1000)</f>
        <v>0</v>
      </c>
      <c r="BM579" s="2045">
        <f>(BK579*BF579/1000)</f>
        <v>5800</v>
      </c>
      <c r="BN579" s="2042">
        <f t="shared" si="169"/>
        <v>290</v>
      </c>
      <c r="BO579" s="2059" t="s">
        <v>886</v>
      </c>
      <c r="BP579" s="2024"/>
      <c r="BQ579" s="2837"/>
      <c r="BR579" s="2096" t="s">
        <v>436</v>
      </c>
      <c r="BS579" s="2108">
        <v>134</v>
      </c>
      <c r="BT579" s="2108">
        <v>51197</v>
      </c>
      <c r="BU579" s="2109">
        <v>43927</v>
      </c>
      <c r="BV579" s="2108">
        <v>54</v>
      </c>
      <c r="BW579" s="2108" t="s">
        <v>35</v>
      </c>
      <c r="BX579" s="2111">
        <v>297</v>
      </c>
      <c r="BY579" s="3687"/>
      <c r="BZ579" s="3562">
        <v>43997</v>
      </c>
      <c r="CA579" s="2109">
        <v>43997</v>
      </c>
      <c r="CB579" s="2108"/>
      <c r="CC579" s="3500">
        <v>54000</v>
      </c>
      <c r="CD579" s="3659">
        <f t="shared" si="166"/>
        <v>0</v>
      </c>
      <c r="CE579" s="2114">
        <f t="shared" si="164"/>
        <v>16038</v>
      </c>
      <c r="CF579" s="2114">
        <f t="shared" si="165"/>
        <v>801.90000000000009</v>
      </c>
      <c r="CG579" s="2150"/>
    </row>
    <row r="580" spans="51:102">
      <c r="AY580" s="2117"/>
      <c r="AZ580" s="2091"/>
      <c r="BA580" s="2091"/>
      <c r="BB580" s="2091"/>
      <c r="BC580" s="2091"/>
      <c r="BD580" s="2091"/>
      <c r="BE580" s="2091"/>
      <c r="BF580" s="2091"/>
      <c r="BG580" s="2091"/>
      <c r="BH580" s="2873"/>
      <c r="BI580" s="2091"/>
      <c r="BJ580" s="2091"/>
      <c r="BK580" s="2091"/>
      <c r="BL580" s="2091"/>
      <c r="BM580" s="2091"/>
      <c r="BN580" s="2092"/>
      <c r="BO580" s="2150"/>
      <c r="BP580" s="2024"/>
      <c r="BQ580" s="2837"/>
      <c r="BR580" s="2096" t="s">
        <v>436</v>
      </c>
      <c r="BS580" s="2108">
        <v>135</v>
      </c>
      <c r="BT580" s="2108">
        <v>51197</v>
      </c>
      <c r="BU580" s="2109">
        <v>43927</v>
      </c>
      <c r="BV580" s="2108">
        <v>54</v>
      </c>
      <c r="BW580" s="2108" t="s">
        <v>35</v>
      </c>
      <c r="BX580" s="2111">
        <v>297</v>
      </c>
      <c r="BY580" s="3687"/>
      <c r="BZ580" s="3562">
        <v>44011</v>
      </c>
      <c r="CA580" s="2109">
        <v>44011</v>
      </c>
      <c r="CB580" s="2108"/>
      <c r="CC580" s="3500">
        <v>54000</v>
      </c>
      <c r="CD580" s="3659">
        <f t="shared" si="166"/>
        <v>0</v>
      </c>
      <c r="CE580" s="2114">
        <f t="shared" si="164"/>
        <v>16038</v>
      </c>
      <c r="CF580" s="2114">
        <f t="shared" si="165"/>
        <v>801.90000000000009</v>
      </c>
      <c r="CG580" s="2150"/>
    </row>
    <row r="581" spans="51:102" ht="15" thickBot="1">
      <c r="AY581" s="2666"/>
      <c r="AZ581" s="2083"/>
      <c r="BA581" s="2083"/>
      <c r="BB581" s="2083"/>
      <c r="BC581" s="2083"/>
      <c r="BD581" s="2084"/>
      <c r="BE581" s="2085"/>
      <c r="BF581" s="2085"/>
      <c r="BG581" s="2085"/>
      <c r="BH581" s="2089"/>
      <c r="BI581" s="2085"/>
      <c r="BJ581" s="2086"/>
      <c r="BK581" s="2087"/>
      <c r="BL581" s="2085"/>
      <c r="BM581" s="2088">
        <f>SUM(BM567:BM579)</f>
        <v>136931.79999999999</v>
      </c>
      <c r="BN581" s="2088">
        <f>(BM581*0.05)</f>
        <v>6846.59</v>
      </c>
      <c r="BO581" s="2090"/>
      <c r="BP581" s="2024"/>
      <c r="BQ581" s="2837"/>
      <c r="BR581" s="2096" t="s">
        <v>436</v>
      </c>
      <c r="BS581" s="2108">
        <v>136</v>
      </c>
      <c r="BT581" s="2108">
        <v>51197</v>
      </c>
      <c r="BU581" s="2109">
        <v>43927</v>
      </c>
      <c r="BV581" s="2108">
        <v>54</v>
      </c>
      <c r="BW581" s="2108" t="s">
        <v>35</v>
      </c>
      <c r="BX581" s="2111">
        <v>297</v>
      </c>
      <c r="BY581" s="3687"/>
      <c r="BZ581" s="3562">
        <v>44018</v>
      </c>
      <c r="CA581" s="2109">
        <v>44018</v>
      </c>
      <c r="CB581" s="2108"/>
      <c r="CC581" s="3500">
        <v>54000</v>
      </c>
      <c r="CD581" s="3659">
        <f t="shared" si="166"/>
        <v>0</v>
      </c>
      <c r="CE581" s="2114">
        <f t="shared" si="164"/>
        <v>16038</v>
      </c>
      <c r="CF581" s="2114">
        <f t="shared" si="165"/>
        <v>801.90000000000009</v>
      </c>
      <c r="CG581" s="2150"/>
    </row>
    <row r="582" spans="51:102">
      <c r="AY582" s="2024"/>
      <c r="AZ582" s="2024"/>
      <c r="BA582" s="2024"/>
      <c r="BB582" s="2024"/>
      <c r="BC582" s="2024"/>
      <c r="BD582" s="2024"/>
      <c r="BE582" s="2024"/>
      <c r="BF582" s="2024"/>
      <c r="BG582" s="2024"/>
      <c r="BH582" s="3602"/>
      <c r="BI582" s="2024"/>
      <c r="BJ582" s="2024"/>
      <c r="BK582" s="2024"/>
      <c r="BL582" s="2024"/>
      <c r="BM582" s="2024"/>
      <c r="BN582" s="2024"/>
      <c r="BO582" s="2024"/>
      <c r="BP582" s="2024"/>
      <c r="BQ582" s="2837"/>
      <c r="BR582" s="2919" t="s">
        <v>740</v>
      </c>
      <c r="BS582" s="2108">
        <v>137</v>
      </c>
      <c r="BT582" s="2108">
        <v>51239</v>
      </c>
      <c r="BU582" s="2109">
        <v>43928</v>
      </c>
      <c r="BV582" s="2108">
        <v>10</v>
      </c>
      <c r="BW582" s="2108" t="s">
        <v>35</v>
      </c>
      <c r="BX582" s="2111">
        <v>234</v>
      </c>
      <c r="BY582" s="3699"/>
      <c r="BZ582" s="3562">
        <v>44011</v>
      </c>
      <c r="CA582" s="2109">
        <v>44011</v>
      </c>
      <c r="CB582" s="2108"/>
      <c r="CC582" s="3500">
        <v>10000</v>
      </c>
      <c r="CD582" s="3659">
        <f t="shared" si="166"/>
        <v>0</v>
      </c>
      <c r="CE582" s="2114">
        <f t="shared" si="164"/>
        <v>2340</v>
      </c>
      <c r="CF582" s="2114">
        <f t="shared" si="165"/>
        <v>117</v>
      </c>
      <c r="CG582" s="2150"/>
    </row>
    <row r="583" spans="51:102" ht="18.600000000000001" thickBot="1">
      <c r="AY583" s="2028" t="s">
        <v>760</v>
      </c>
      <c r="AZ583" s="2024"/>
      <c r="BA583" s="2024"/>
      <c r="BB583" s="2024"/>
      <c r="BC583" s="2024"/>
      <c r="BD583" s="2024"/>
      <c r="BE583" s="2024"/>
      <c r="BF583" s="2024"/>
      <c r="BG583" s="2024"/>
      <c r="BH583" s="3602"/>
      <c r="BI583" s="2024"/>
      <c r="BJ583" s="2024"/>
      <c r="BK583" s="2024"/>
      <c r="BL583" s="2024"/>
      <c r="BM583" s="2024"/>
      <c r="BN583" s="2024"/>
      <c r="BO583" s="2029"/>
      <c r="BP583" s="2024"/>
      <c r="BQ583" s="2837"/>
      <c r="BR583" s="2919" t="s">
        <v>699</v>
      </c>
      <c r="BS583" s="2108">
        <v>138</v>
      </c>
      <c r="BT583" s="2108">
        <v>51239</v>
      </c>
      <c r="BU583" s="2109">
        <v>43928</v>
      </c>
      <c r="BV583" s="2108">
        <v>10</v>
      </c>
      <c r="BW583" s="2108" t="s">
        <v>35</v>
      </c>
      <c r="BX583" s="2111">
        <v>254</v>
      </c>
      <c r="BY583" s="3699"/>
      <c r="BZ583" s="3562">
        <v>44011</v>
      </c>
      <c r="CA583" s="2109">
        <v>44011</v>
      </c>
      <c r="CB583" s="2108"/>
      <c r="CC583" s="3500">
        <v>10000</v>
      </c>
      <c r="CD583" s="3659">
        <f t="shared" si="166"/>
        <v>0</v>
      </c>
      <c r="CE583" s="2114">
        <f t="shared" si="164"/>
        <v>2540</v>
      </c>
      <c r="CF583" s="2114">
        <f t="shared" si="165"/>
        <v>127</v>
      </c>
      <c r="CG583" s="2150"/>
    </row>
    <row r="584" spans="51:102">
      <c r="AY584" s="2030"/>
      <c r="AZ584" s="3898"/>
      <c r="BA584" s="3898"/>
      <c r="BB584" s="3899" t="s">
        <v>14</v>
      </c>
      <c r="BC584" s="3899" t="s">
        <v>12</v>
      </c>
      <c r="BD584" s="3899"/>
      <c r="BE584" s="3898"/>
      <c r="BF584" s="3899" t="s">
        <v>15</v>
      </c>
      <c r="BG584" s="3899" t="s">
        <v>16</v>
      </c>
      <c r="BH584" s="3899" t="s">
        <v>12</v>
      </c>
      <c r="BI584" s="3899" t="s">
        <v>12</v>
      </c>
      <c r="BJ584" s="3898"/>
      <c r="BK584" s="3898"/>
      <c r="BL584" s="3898"/>
      <c r="BM584" s="3898"/>
      <c r="BN584" s="3899" t="s">
        <v>17</v>
      </c>
      <c r="BO584" s="3899"/>
      <c r="BP584" s="2024"/>
      <c r="BQ584" s="2837"/>
      <c r="BR584" s="2919" t="s">
        <v>740</v>
      </c>
      <c r="BS584" s="2108">
        <v>139</v>
      </c>
      <c r="BT584" s="2108">
        <v>51239</v>
      </c>
      <c r="BU584" s="2109">
        <v>43928</v>
      </c>
      <c r="BV584" s="2108">
        <v>10</v>
      </c>
      <c r="BW584" s="2108" t="s">
        <v>35</v>
      </c>
      <c r="BX584" s="2111">
        <v>239.8</v>
      </c>
      <c r="BY584" s="3699"/>
      <c r="BZ584" s="3562">
        <v>44025</v>
      </c>
      <c r="CA584" s="2109">
        <v>44025</v>
      </c>
      <c r="CB584" s="2108"/>
      <c r="CC584" s="3500">
        <v>10000</v>
      </c>
      <c r="CD584" s="3659">
        <f t="shared" si="166"/>
        <v>0</v>
      </c>
      <c r="CE584" s="2114">
        <f t="shared" si="164"/>
        <v>2398</v>
      </c>
      <c r="CF584" s="2114">
        <f t="shared" si="165"/>
        <v>119.9</v>
      </c>
      <c r="CG584" s="2150"/>
    </row>
    <row r="585" spans="51:102">
      <c r="AY585" s="2032" t="s">
        <v>3</v>
      </c>
      <c r="AZ585" s="3292" t="s">
        <v>4</v>
      </c>
      <c r="BA585" s="3890" t="s">
        <v>18</v>
      </c>
      <c r="BB585" s="3890" t="s">
        <v>19</v>
      </c>
      <c r="BC585" s="3890" t="s">
        <v>19</v>
      </c>
      <c r="BD585" s="3890" t="s">
        <v>20</v>
      </c>
      <c r="BE585" s="3890" t="s">
        <v>21</v>
      </c>
      <c r="BF585" s="3890" t="s">
        <v>22</v>
      </c>
      <c r="BG585" s="3890" t="s">
        <v>19</v>
      </c>
      <c r="BH585" s="3890" t="s">
        <v>23</v>
      </c>
      <c r="BI585" s="3890" t="s">
        <v>23</v>
      </c>
      <c r="BJ585" s="3890" t="s">
        <v>24</v>
      </c>
      <c r="BK585" s="3890" t="s">
        <v>20</v>
      </c>
      <c r="BL585" s="3890" t="s">
        <v>25</v>
      </c>
      <c r="BM585" s="3890" t="s">
        <v>0</v>
      </c>
      <c r="BN585" s="3890" t="s">
        <v>11</v>
      </c>
      <c r="BO585" s="3890" t="s">
        <v>26</v>
      </c>
      <c r="BP585" s="2024"/>
      <c r="BQ585" s="2837"/>
      <c r="BR585" s="2096" t="s">
        <v>436</v>
      </c>
      <c r="BS585" s="2108">
        <v>140</v>
      </c>
      <c r="BT585" s="2108">
        <v>51239</v>
      </c>
      <c r="BU585" s="2109">
        <v>43928</v>
      </c>
      <c r="BV585" s="2108">
        <v>54</v>
      </c>
      <c r="BW585" s="2108" t="s">
        <v>35</v>
      </c>
      <c r="BX585" s="2111">
        <v>304.39999999999998</v>
      </c>
      <c r="BY585" s="3699"/>
      <c r="BZ585" s="3562">
        <v>44025</v>
      </c>
      <c r="CA585" s="2109">
        <v>44025</v>
      </c>
      <c r="CB585" s="2108"/>
      <c r="CC585" s="3500">
        <v>54000</v>
      </c>
      <c r="CD585" s="3659">
        <f t="shared" si="166"/>
        <v>0</v>
      </c>
      <c r="CE585" s="2114">
        <f t="shared" si="164"/>
        <v>16437.599999999999</v>
      </c>
      <c r="CF585" s="2114">
        <f t="shared" si="165"/>
        <v>821.88</v>
      </c>
      <c r="CG585" s="2150"/>
    </row>
    <row r="586" spans="51:102" ht="15" thickBot="1">
      <c r="AY586" s="2034"/>
      <c r="AZ586" s="3892"/>
      <c r="BA586" s="3892"/>
      <c r="BB586" s="3893" t="s">
        <v>3</v>
      </c>
      <c r="BC586" s="3893" t="s">
        <v>18</v>
      </c>
      <c r="BD586" s="3893"/>
      <c r="BE586" s="3892"/>
      <c r="BF586" s="3893" t="s">
        <v>21</v>
      </c>
      <c r="BG586" s="3893" t="s">
        <v>3</v>
      </c>
      <c r="BH586" s="3893" t="s">
        <v>27</v>
      </c>
      <c r="BI586" s="3893" t="s">
        <v>28</v>
      </c>
      <c r="BJ586" s="3892"/>
      <c r="BK586" s="3892"/>
      <c r="BL586" s="3892"/>
      <c r="BM586" s="3892"/>
      <c r="BN586" s="3893" t="s">
        <v>30</v>
      </c>
      <c r="BO586" s="3890"/>
      <c r="BP586" s="2024"/>
      <c r="BQ586" s="2837"/>
      <c r="BR586" s="2919" t="s">
        <v>699</v>
      </c>
      <c r="BS586" s="2108">
        <v>141</v>
      </c>
      <c r="BT586" s="2108">
        <v>51239</v>
      </c>
      <c r="BU586" s="2109">
        <v>43928</v>
      </c>
      <c r="BV586" s="2108">
        <v>10</v>
      </c>
      <c r="BW586" s="2108" t="s">
        <v>35</v>
      </c>
      <c r="BX586" s="2111">
        <v>260.3</v>
      </c>
      <c r="BY586" s="3920"/>
      <c r="BZ586" s="3562">
        <v>44032</v>
      </c>
      <c r="CA586" s="2109">
        <v>44032</v>
      </c>
      <c r="CB586" s="2108"/>
      <c r="CC586" s="3500">
        <v>10000</v>
      </c>
      <c r="CD586" s="2108">
        <f t="shared" si="166"/>
        <v>0</v>
      </c>
      <c r="CE586" s="2114">
        <f t="shared" si="164"/>
        <v>2603</v>
      </c>
      <c r="CF586" s="2114">
        <f t="shared" si="165"/>
        <v>130.15</v>
      </c>
      <c r="CG586" s="2150"/>
    </row>
    <row r="587" spans="51:102">
      <c r="AY587" s="2095" t="s">
        <v>629</v>
      </c>
      <c r="AZ587" s="2658" t="s">
        <v>436</v>
      </c>
      <c r="BA587" s="2168">
        <v>90</v>
      </c>
      <c r="BB587" s="2168">
        <v>41801</v>
      </c>
      <c r="BC587" s="2169">
        <v>43700</v>
      </c>
      <c r="BD587" s="2168">
        <v>100</v>
      </c>
      <c r="BE587" s="2122" t="s">
        <v>35</v>
      </c>
      <c r="BF587" s="2170">
        <v>297</v>
      </c>
      <c r="BG587" s="2168"/>
      <c r="BH587" s="3572">
        <v>43754</v>
      </c>
      <c r="BI587" s="2169">
        <v>43752</v>
      </c>
      <c r="BJ587" s="2168">
        <v>3956</v>
      </c>
      <c r="BK587" s="3548">
        <v>100000</v>
      </c>
      <c r="BL587" s="3415">
        <f t="shared" ref="BL587:BL596" si="170">(BK587-BD587*1000)</f>
        <v>0</v>
      </c>
      <c r="BM587" s="2173">
        <f t="shared" ref="BM587:BM596" si="171">(BK587*BF587/1000)</f>
        <v>29700</v>
      </c>
      <c r="BN587" s="2173">
        <f t="shared" ref="BN587:BN596" si="172">(BM587*0.05)</f>
        <v>1485</v>
      </c>
      <c r="BO587" s="2046" t="s">
        <v>1144</v>
      </c>
      <c r="BP587" s="2024"/>
      <c r="BQ587" s="2837"/>
      <c r="BR587" s="2096" t="s">
        <v>436</v>
      </c>
      <c r="BS587" s="2108">
        <v>142</v>
      </c>
      <c r="BT587" s="2108">
        <v>51239</v>
      </c>
      <c r="BU587" s="2109">
        <v>43928</v>
      </c>
      <c r="BV587" s="2108">
        <v>54</v>
      </c>
      <c r="BW587" s="2108" t="s">
        <v>35</v>
      </c>
      <c r="BX587" s="2111">
        <v>304.39999999999998</v>
      </c>
      <c r="BY587" s="3920"/>
      <c r="BZ587" s="3562">
        <v>44032</v>
      </c>
      <c r="CA587" s="2109">
        <v>44032</v>
      </c>
      <c r="CB587" s="2108"/>
      <c r="CC587" s="3500">
        <v>54000</v>
      </c>
      <c r="CD587" s="2108">
        <f t="shared" si="166"/>
        <v>0</v>
      </c>
      <c r="CE587" s="2114">
        <f t="shared" si="164"/>
        <v>16437.599999999999</v>
      </c>
      <c r="CF587" s="2114">
        <f t="shared" si="165"/>
        <v>821.88</v>
      </c>
      <c r="CG587" s="2150"/>
    </row>
    <row r="588" spans="51:102">
      <c r="AY588" s="2047" t="s">
        <v>629</v>
      </c>
      <c r="AZ588" s="2037" t="s">
        <v>699</v>
      </c>
      <c r="BA588" s="2071">
        <v>91</v>
      </c>
      <c r="BB588" s="2071">
        <v>41801</v>
      </c>
      <c r="BC588" s="2072">
        <v>43700</v>
      </c>
      <c r="BD588" s="2071">
        <v>20</v>
      </c>
      <c r="BE588" s="2039" t="s">
        <v>35</v>
      </c>
      <c r="BF588" s="2073">
        <v>254</v>
      </c>
      <c r="BG588" s="2071"/>
      <c r="BH588" s="3509">
        <v>43754</v>
      </c>
      <c r="BI588" s="2072">
        <v>43752</v>
      </c>
      <c r="BJ588" s="2071">
        <v>3956</v>
      </c>
      <c r="BK588" s="2147">
        <v>20000</v>
      </c>
      <c r="BL588" s="2071">
        <f t="shared" si="170"/>
        <v>0</v>
      </c>
      <c r="BM588" s="2045">
        <f t="shared" si="171"/>
        <v>5080</v>
      </c>
      <c r="BN588" s="2045">
        <f t="shared" si="172"/>
        <v>254</v>
      </c>
      <c r="BO588" s="2059" t="s">
        <v>887</v>
      </c>
      <c r="BP588" s="2024"/>
      <c r="BQ588" s="2837"/>
      <c r="BR588" s="2096" t="s">
        <v>436</v>
      </c>
      <c r="BS588" s="2108">
        <v>143</v>
      </c>
      <c r="BT588" s="2108">
        <v>51239</v>
      </c>
      <c r="BU588" s="2109">
        <v>43928</v>
      </c>
      <c r="BV588" s="2108">
        <v>54</v>
      </c>
      <c r="BW588" s="2108" t="s">
        <v>35</v>
      </c>
      <c r="BX588" s="2111">
        <v>304.39999999999998</v>
      </c>
      <c r="BY588" s="3920"/>
      <c r="BZ588" s="3562">
        <v>44039</v>
      </c>
      <c r="CA588" s="2109">
        <v>44039</v>
      </c>
      <c r="CB588" s="2108"/>
      <c r="CC588" s="3500">
        <v>54000</v>
      </c>
      <c r="CD588" s="2108">
        <f t="shared" si="166"/>
        <v>0</v>
      </c>
      <c r="CE588" s="2114">
        <f t="shared" si="164"/>
        <v>16437.599999999999</v>
      </c>
      <c r="CF588" s="2114">
        <f t="shared" si="165"/>
        <v>821.88</v>
      </c>
      <c r="CG588" s="2150"/>
    </row>
    <row r="589" spans="51:102">
      <c r="AY589" s="2047" t="s">
        <v>659</v>
      </c>
      <c r="AZ589" s="2037" t="s">
        <v>889</v>
      </c>
      <c r="BA589" s="2038">
        <v>12</v>
      </c>
      <c r="BB589" s="2039" t="s">
        <v>36</v>
      </c>
      <c r="BC589" s="2040">
        <v>43741</v>
      </c>
      <c r="BD589" s="2041">
        <v>20</v>
      </c>
      <c r="BE589" s="2039" t="s">
        <v>35</v>
      </c>
      <c r="BF589" s="2042">
        <v>310</v>
      </c>
      <c r="BG589" s="2039"/>
      <c r="BH589" s="2044">
        <v>43745</v>
      </c>
      <c r="BI589" s="2040">
        <v>43741</v>
      </c>
      <c r="BJ589" s="2039">
        <v>11811</v>
      </c>
      <c r="BK589" s="2041">
        <v>20000</v>
      </c>
      <c r="BL589" s="2041">
        <f t="shared" si="170"/>
        <v>0</v>
      </c>
      <c r="BM589" s="2045">
        <f t="shared" si="171"/>
        <v>6200</v>
      </c>
      <c r="BN589" s="2042">
        <f t="shared" si="172"/>
        <v>310</v>
      </c>
      <c r="BO589" s="2059"/>
      <c r="BP589" s="2024"/>
      <c r="BQ589" s="2837"/>
      <c r="BR589" s="2096" t="s">
        <v>436</v>
      </c>
      <c r="BS589" s="2108">
        <v>144</v>
      </c>
      <c r="BT589" s="2108">
        <v>51239</v>
      </c>
      <c r="BU589" s="2109">
        <v>43928</v>
      </c>
      <c r="BV589" s="2108">
        <v>54</v>
      </c>
      <c r="BW589" s="2108" t="s">
        <v>35</v>
      </c>
      <c r="BX589" s="2111">
        <v>304.39999999999998</v>
      </c>
      <c r="BY589" s="3920"/>
      <c r="BZ589" s="3562">
        <v>44046</v>
      </c>
      <c r="CA589" s="2109">
        <v>44046</v>
      </c>
      <c r="CB589" s="2108"/>
      <c r="CC589" s="3500">
        <v>54000</v>
      </c>
      <c r="CD589" s="2108">
        <f t="shared" si="166"/>
        <v>0</v>
      </c>
      <c r="CE589" s="2114">
        <f t="shared" si="164"/>
        <v>16437.599999999999</v>
      </c>
      <c r="CF589" s="2114">
        <f t="shared" si="165"/>
        <v>821.88</v>
      </c>
      <c r="CG589" s="2150"/>
    </row>
    <row r="590" spans="51:102">
      <c r="AY590" s="2047" t="s">
        <v>493</v>
      </c>
      <c r="AZ590" s="2037" t="s">
        <v>495</v>
      </c>
      <c r="BA590" s="2071">
        <v>60</v>
      </c>
      <c r="BB590" s="2071">
        <v>27470</v>
      </c>
      <c r="BC590" s="2072">
        <v>43741</v>
      </c>
      <c r="BD590" s="2041">
        <v>10</v>
      </c>
      <c r="BE590" s="2039" t="s">
        <v>35</v>
      </c>
      <c r="BF590" s="2042">
        <v>474.29</v>
      </c>
      <c r="BG590" s="2039">
        <v>1010506</v>
      </c>
      <c r="BH590" s="2044">
        <v>43745</v>
      </c>
      <c r="BI590" s="2057">
        <v>43741</v>
      </c>
      <c r="BJ590" s="2039">
        <v>3947</v>
      </c>
      <c r="BK590" s="2041">
        <v>10000</v>
      </c>
      <c r="BL590" s="2041">
        <f t="shared" si="170"/>
        <v>0</v>
      </c>
      <c r="BM590" s="2045">
        <f t="shared" si="171"/>
        <v>4742.8999999999996</v>
      </c>
      <c r="BN590" s="2042">
        <f t="shared" si="172"/>
        <v>237.14499999999998</v>
      </c>
      <c r="BO590" s="2059" t="s">
        <v>8</v>
      </c>
      <c r="BP590" s="2024"/>
      <c r="BQ590" s="2837"/>
      <c r="BR590" s="2919" t="s">
        <v>740</v>
      </c>
      <c r="BS590" s="2108">
        <v>145</v>
      </c>
      <c r="BT590" s="2108">
        <v>51239</v>
      </c>
      <c r="BU590" s="2109">
        <v>43928</v>
      </c>
      <c r="BV590" s="2108">
        <v>10</v>
      </c>
      <c r="BW590" s="2108" t="s">
        <v>35</v>
      </c>
      <c r="BX590" s="2111">
        <v>239.8</v>
      </c>
      <c r="BY590" s="3920"/>
      <c r="BZ590" s="3562">
        <v>44046</v>
      </c>
      <c r="CA590" s="2109">
        <v>44046</v>
      </c>
      <c r="CB590" s="2108"/>
      <c r="CC590" s="3500">
        <v>10000</v>
      </c>
      <c r="CD590" s="2108">
        <f t="shared" si="166"/>
        <v>0</v>
      </c>
      <c r="CE590" s="2114">
        <f t="shared" si="164"/>
        <v>2398</v>
      </c>
      <c r="CF590" s="2114">
        <f t="shared" si="165"/>
        <v>119.9</v>
      </c>
      <c r="CG590" s="2150"/>
    </row>
    <row r="591" spans="51:102">
      <c r="AY591" s="2047" t="s">
        <v>471</v>
      </c>
      <c r="AZ591" s="2957" t="s">
        <v>436</v>
      </c>
      <c r="BA591" s="2071">
        <v>36</v>
      </c>
      <c r="BB591" s="3068" t="s">
        <v>36</v>
      </c>
      <c r="BC591" s="2040">
        <v>43747</v>
      </c>
      <c r="BD591" s="2041">
        <v>20</v>
      </c>
      <c r="BE591" s="2039" t="s">
        <v>35</v>
      </c>
      <c r="BF591" s="2042">
        <v>300.3</v>
      </c>
      <c r="BG591" s="2071"/>
      <c r="BH591" s="3509">
        <v>43754</v>
      </c>
      <c r="BI591" s="2072">
        <v>43752</v>
      </c>
      <c r="BJ591" s="2071">
        <v>11859</v>
      </c>
      <c r="BK591" s="2071">
        <v>20000</v>
      </c>
      <c r="BL591" s="2071">
        <f t="shared" si="170"/>
        <v>0</v>
      </c>
      <c r="BM591" s="2045">
        <f t="shared" si="171"/>
        <v>6006</v>
      </c>
      <c r="BN591" s="2045">
        <f t="shared" si="172"/>
        <v>300.3</v>
      </c>
      <c r="BO591" s="2059" t="s">
        <v>8</v>
      </c>
      <c r="BP591" s="2024"/>
      <c r="BQ591" s="2837"/>
      <c r="BR591" s="2919" t="s">
        <v>699</v>
      </c>
      <c r="BS591" s="2108">
        <v>146</v>
      </c>
      <c r="BT591" s="2108">
        <v>51239</v>
      </c>
      <c r="BU591" s="2109">
        <v>43928</v>
      </c>
      <c r="BV591" s="2108">
        <v>10</v>
      </c>
      <c r="BW591" s="2108" t="s">
        <v>35</v>
      </c>
      <c r="BX591" s="2111">
        <v>260.3</v>
      </c>
      <c r="BY591" s="3920"/>
      <c r="BZ591" s="3562">
        <v>44053</v>
      </c>
      <c r="CA591" s="2109">
        <v>44053</v>
      </c>
      <c r="CB591" s="2108"/>
      <c r="CC591" s="3500">
        <v>10000</v>
      </c>
      <c r="CD591" s="2108">
        <f t="shared" si="166"/>
        <v>0</v>
      </c>
      <c r="CE591" s="2114">
        <f t="shared" si="164"/>
        <v>2603</v>
      </c>
      <c r="CF591" s="2114">
        <f t="shared" si="165"/>
        <v>130.15</v>
      </c>
      <c r="CG591" s="2150"/>
    </row>
    <row r="592" spans="51:102">
      <c r="AY592" s="2047" t="s">
        <v>792</v>
      </c>
      <c r="AZ592" s="2048" t="s">
        <v>794</v>
      </c>
      <c r="BA592" s="3168">
        <v>10</v>
      </c>
      <c r="BB592" s="3169" t="s">
        <v>36</v>
      </c>
      <c r="BC592" s="3170">
        <v>43748</v>
      </c>
      <c r="BD592" s="3169">
        <v>100</v>
      </c>
      <c r="BE592" s="3171" t="s">
        <v>35</v>
      </c>
      <c r="BF592" s="3172">
        <v>295</v>
      </c>
      <c r="BG592" s="3169"/>
      <c r="BH592" s="3554">
        <v>43754</v>
      </c>
      <c r="BI592" s="3174">
        <v>43752</v>
      </c>
      <c r="BJ592" s="3171">
        <v>3955</v>
      </c>
      <c r="BK592" s="3175">
        <v>100000</v>
      </c>
      <c r="BL592" s="2041">
        <f t="shared" si="170"/>
        <v>0</v>
      </c>
      <c r="BM592" s="2045">
        <f t="shared" si="171"/>
        <v>29500</v>
      </c>
      <c r="BN592" s="2042">
        <f t="shared" si="172"/>
        <v>1475</v>
      </c>
      <c r="BO592" s="2059" t="s">
        <v>8</v>
      </c>
      <c r="BP592" s="2024"/>
      <c r="BQ592" s="2837"/>
      <c r="BR592" s="2096" t="s">
        <v>436</v>
      </c>
      <c r="BS592" s="2108">
        <v>147</v>
      </c>
      <c r="BT592" s="2108">
        <v>51239</v>
      </c>
      <c r="BU592" s="2109">
        <v>43928</v>
      </c>
      <c r="BV592" s="2108">
        <v>54</v>
      </c>
      <c r="BW592" s="2108" t="s">
        <v>35</v>
      </c>
      <c r="BX592" s="2111">
        <v>304.39999999999998</v>
      </c>
      <c r="BY592" s="3920"/>
      <c r="BZ592" s="3562">
        <v>44053</v>
      </c>
      <c r="CA592" s="2109">
        <v>44053</v>
      </c>
      <c r="CB592" s="2108"/>
      <c r="CC592" s="3500">
        <v>54000</v>
      </c>
      <c r="CD592" s="2108">
        <f t="shared" si="166"/>
        <v>0</v>
      </c>
      <c r="CE592" s="2114">
        <f t="shared" si="164"/>
        <v>16437.599999999999</v>
      </c>
      <c r="CF592" s="2114">
        <f t="shared" si="165"/>
        <v>821.88</v>
      </c>
      <c r="CG592" s="2150"/>
    </row>
    <row r="593" spans="51:85">
      <c r="AY593" s="2047" t="s">
        <v>391</v>
      </c>
      <c r="AZ593" s="2069" t="s">
        <v>698</v>
      </c>
      <c r="BA593" s="2809">
        <v>41</v>
      </c>
      <c r="BB593" s="2071" t="s">
        <v>101</v>
      </c>
      <c r="BC593" s="2072">
        <v>43752</v>
      </c>
      <c r="BD593" s="2071">
        <v>10</v>
      </c>
      <c r="BE593" s="2039" t="s">
        <v>35</v>
      </c>
      <c r="BF593" s="2073">
        <v>290</v>
      </c>
      <c r="BG593" s="2071"/>
      <c r="BH593" s="3509">
        <v>43754</v>
      </c>
      <c r="BI593" s="2072">
        <v>43752</v>
      </c>
      <c r="BJ593" s="2071">
        <v>11868</v>
      </c>
      <c r="BK593" s="2041">
        <v>5000</v>
      </c>
      <c r="BL593" s="2041">
        <f t="shared" si="170"/>
        <v>-5000</v>
      </c>
      <c r="BM593" s="2045">
        <f t="shared" si="171"/>
        <v>1450</v>
      </c>
      <c r="BN593" s="2042">
        <f t="shared" si="172"/>
        <v>72.5</v>
      </c>
      <c r="BO593" s="2059" t="s">
        <v>1143</v>
      </c>
      <c r="BP593" s="2024"/>
      <c r="BQ593" s="2837"/>
      <c r="BR593" s="2096" t="s">
        <v>436</v>
      </c>
      <c r="BS593" s="2108">
        <v>148</v>
      </c>
      <c r="BT593" s="2108">
        <v>51239</v>
      </c>
      <c r="BU593" s="2109">
        <v>43928</v>
      </c>
      <c r="BV593" s="2108">
        <v>54</v>
      </c>
      <c r="BW593" s="2108" t="s">
        <v>35</v>
      </c>
      <c r="BX593" s="2111">
        <v>304.39999999999998</v>
      </c>
      <c r="BY593" s="3920"/>
      <c r="BZ593" s="3562">
        <v>44060</v>
      </c>
      <c r="CA593" s="2109">
        <v>44060</v>
      </c>
      <c r="CB593" s="2108"/>
      <c r="CC593" s="3500">
        <v>54000</v>
      </c>
      <c r="CD593" s="2108">
        <f t="shared" si="166"/>
        <v>0</v>
      </c>
      <c r="CE593" s="2114">
        <f t="shared" si="164"/>
        <v>16437.599999999999</v>
      </c>
      <c r="CF593" s="2114">
        <f t="shared" si="165"/>
        <v>821.88</v>
      </c>
      <c r="CG593" s="2150"/>
    </row>
    <row r="594" spans="51:85">
      <c r="AY594" s="2047" t="s">
        <v>391</v>
      </c>
      <c r="AZ594" s="2069" t="s">
        <v>698</v>
      </c>
      <c r="BA594" s="2809">
        <v>41</v>
      </c>
      <c r="BB594" s="2071" t="s">
        <v>101</v>
      </c>
      <c r="BC594" s="2072">
        <v>43752</v>
      </c>
      <c r="BD594" s="2071">
        <v>5</v>
      </c>
      <c r="BE594" s="2039" t="s">
        <v>35</v>
      </c>
      <c r="BF594" s="2073">
        <v>290</v>
      </c>
      <c r="BG594" s="2071"/>
      <c r="BH594" s="3509">
        <v>43754</v>
      </c>
      <c r="BI594" s="2072">
        <v>43752</v>
      </c>
      <c r="BJ594" s="2071">
        <v>11861</v>
      </c>
      <c r="BK594" s="2041">
        <v>5000</v>
      </c>
      <c r="BL594" s="2041">
        <f t="shared" si="170"/>
        <v>0</v>
      </c>
      <c r="BM594" s="2045">
        <f t="shared" si="171"/>
        <v>1450</v>
      </c>
      <c r="BN594" s="2042">
        <f t="shared" si="172"/>
        <v>72.5</v>
      </c>
      <c r="BO594" s="3897" t="s">
        <v>8</v>
      </c>
      <c r="BP594" s="2024"/>
      <c r="BQ594" s="2837"/>
      <c r="BR594" s="2919" t="s">
        <v>740</v>
      </c>
      <c r="BS594" s="2108">
        <v>149</v>
      </c>
      <c r="BT594" s="2108">
        <v>51239</v>
      </c>
      <c r="BU594" s="2109">
        <v>43928</v>
      </c>
      <c r="BV594" s="2108">
        <v>10</v>
      </c>
      <c r="BW594" s="2108" t="s">
        <v>35</v>
      </c>
      <c r="BX594" s="2111">
        <v>239.8</v>
      </c>
      <c r="BY594" s="3920"/>
      <c r="BZ594" s="3562">
        <v>44060</v>
      </c>
      <c r="CA594" s="2109">
        <v>44060</v>
      </c>
      <c r="CB594" s="2108"/>
      <c r="CC594" s="3500">
        <v>10000</v>
      </c>
      <c r="CD594" s="2108">
        <f t="shared" si="166"/>
        <v>0</v>
      </c>
      <c r="CE594" s="2114">
        <f t="shared" si="164"/>
        <v>2398</v>
      </c>
      <c r="CF594" s="2114">
        <f t="shared" si="165"/>
        <v>119.9</v>
      </c>
      <c r="CG594" s="2150"/>
    </row>
    <row r="595" spans="51:85">
      <c r="AY595" s="2047" t="s">
        <v>391</v>
      </c>
      <c r="AZ595" s="2069" t="s">
        <v>698</v>
      </c>
      <c r="BA595" s="2809">
        <v>42</v>
      </c>
      <c r="BB595" s="2071" t="s">
        <v>101</v>
      </c>
      <c r="BC595" s="2072">
        <v>43752</v>
      </c>
      <c r="BD595" s="2071">
        <v>5</v>
      </c>
      <c r="BE595" s="2039" t="s">
        <v>35</v>
      </c>
      <c r="BF595" s="2073">
        <v>285</v>
      </c>
      <c r="BG595" s="2071"/>
      <c r="BH595" s="3509">
        <v>43754</v>
      </c>
      <c r="BI595" s="2072">
        <v>43752</v>
      </c>
      <c r="BJ595" s="2071">
        <v>11861</v>
      </c>
      <c r="BK595" s="2041">
        <v>6000</v>
      </c>
      <c r="BL595" s="2041">
        <f t="shared" si="170"/>
        <v>1000</v>
      </c>
      <c r="BM595" s="2045">
        <f t="shared" si="171"/>
        <v>1710</v>
      </c>
      <c r="BN595" s="2042">
        <f t="shared" si="172"/>
        <v>85.5</v>
      </c>
      <c r="BO595" s="3897"/>
      <c r="BP595" s="2024"/>
      <c r="BQ595" s="2943"/>
      <c r="BR595" s="2096" t="s">
        <v>436</v>
      </c>
      <c r="BS595" s="2108">
        <v>150</v>
      </c>
      <c r="BT595" s="2108">
        <v>51239</v>
      </c>
      <c r="BU595" s="2109">
        <v>43928</v>
      </c>
      <c r="BV595" s="2108">
        <v>54</v>
      </c>
      <c r="BW595" s="2108" t="s">
        <v>35</v>
      </c>
      <c r="BX595" s="2111">
        <v>304.39999999999998</v>
      </c>
      <c r="BY595" s="3920"/>
      <c r="BZ595" s="3562">
        <v>44067</v>
      </c>
      <c r="CA595" s="2109">
        <v>44067</v>
      </c>
      <c r="CB595" s="2108"/>
      <c r="CC595" s="3500">
        <v>54000</v>
      </c>
      <c r="CD595" s="2108">
        <f t="shared" si="166"/>
        <v>0</v>
      </c>
      <c r="CE595" s="2114">
        <f t="shared" si="164"/>
        <v>16437.599999999999</v>
      </c>
      <c r="CF595" s="2114">
        <f t="shared" si="165"/>
        <v>821.88</v>
      </c>
      <c r="CG595" s="2150"/>
    </row>
    <row r="596" spans="51:85">
      <c r="AY596" s="2047" t="s">
        <v>659</v>
      </c>
      <c r="AZ596" s="2037" t="s">
        <v>889</v>
      </c>
      <c r="BA596" s="2038">
        <v>13</v>
      </c>
      <c r="BB596" s="2039" t="s">
        <v>36</v>
      </c>
      <c r="BC596" s="2040">
        <v>43741</v>
      </c>
      <c r="BD596" s="2041">
        <v>25</v>
      </c>
      <c r="BE596" s="2039" t="s">
        <v>35</v>
      </c>
      <c r="BF596" s="2042">
        <v>310</v>
      </c>
      <c r="BG596" s="2039"/>
      <c r="BH596" s="2044">
        <v>43755</v>
      </c>
      <c r="BI596" s="2040">
        <v>43753</v>
      </c>
      <c r="BJ596" s="2039">
        <v>11875</v>
      </c>
      <c r="BK596" s="2041">
        <v>25000</v>
      </c>
      <c r="BL596" s="2041">
        <f t="shared" si="170"/>
        <v>0</v>
      </c>
      <c r="BM596" s="2045">
        <f t="shared" si="171"/>
        <v>7750</v>
      </c>
      <c r="BN596" s="2042">
        <f t="shared" si="172"/>
        <v>387.5</v>
      </c>
      <c r="BO596" s="3897" t="s">
        <v>8</v>
      </c>
      <c r="BP596" s="2024"/>
      <c r="BQ596" s="2837"/>
      <c r="BR596" s="2096" t="s">
        <v>436</v>
      </c>
      <c r="BS596" s="2108">
        <v>151</v>
      </c>
      <c r="BT596" s="2108">
        <v>51239</v>
      </c>
      <c r="BU596" s="2109">
        <v>43928</v>
      </c>
      <c r="BV596" s="2108">
        <v>54</v>
      </c>
      <c r="BW596" s="2108" t="s">
        <v>35</v>
      </c>
      <c r="BX596" s="2111">
        <v>304.39999999999998</v>
      </c>
      <c r="BY596" s="3920"/>
      <c r="BZ596" s="3562">
        <v>44082</v>
      </c>
      <c r="CA596" s="2109">
        <v>44082</v>
      </c>
      <c r="CB596" s="2108"/>
      <c r="CC596" s="3500">
        <v>54000</v>
      </c>
      <c r="CD596" s="2108">
        <f t="shared" si="166"/>
        <v>0</v>
      </c>
      <c r="CE596" s="2114">
        <f t="shared" si="164"/>
        <v>16437.599999999999</v>
      </c>
      <c r="CF596" s="2114">
        <f t="shared" si="165"/>
        <v>821.88</v>
      </c>
      <c r="CG596" s="2150"/>
    </row>
    <row r="597" spans="51:85">
      <c r="AY597" s="2149"/>
      <c r="AZ597" s="2091"/>
      <c r="BA597" s="2091"/>
      <c r="BB597" s="2091"/>
      <c r="BC597" s="2091"/>
      <c r="BD597" s="2091"/>
      <c r="BE597" s="2091"/>
      <c r="BF597" s="2091"/>
      <c r="BG597" s="2091"/>
      <c r="BH597" s="2873"/>
      <c r="BI597" s="2091"/>
      <c r="BJ597" s="2091"/>
      <c r="BK597" s="2091"/>
      <c r="BL597" s="2091"/>
      <c r="BM597" s="2091"/>
      <c r="BN597" s="2091"/>
      <c r="BO597" s="2150"/>
      <c r="BP597" s="2024"/>
      <c r="BQ597" s="2837"/>
      <c r="BR597" s="3921"/>
      <c r="BS597" s="3920"/>
      <c r="BT597" s="3920"/>
      <c r="BU597" s="3920"/>
      <c r="BV597" s="2108"/>
      <c r="BW597" s="3920"/>
      <c r="BX597" s="3920"/>
      <c r="BY597" s="3920"/>
      <c r="BZ597" s="3922"/>
      <c r="CA597" s="2108"/>
      <c r="CB597" s="2108"/>
      <c r="CC597" s="3500"/>
      <c r="CD597" s="2108"/>
      <c r="CE597" s="2114"/>
      <c r="CF597" s="2114"/>
      <c r="CG597" s="2150"/>
    </row>
    <row r="598" spans="51:85" ht="15" thickBot="1">
      <c r="AY598" s="2082"/>
      <c r="AZ598" s="2085"/>
      <c r="BA598" s="2085"/>
      <c r="BB598" s="2085"/>
      <c r="BC598" s="2085"/>
      <c r="BD598" s="2085"/>
      <c r="BE598" s="2085"/>
      <c r="BF598" s="2085"/>
      <c r="BG598" s="2085"/>
      <c r="BH598" s="2089"/>
      <c r="BI598" s="2085"/>
      <c r="BJ598" s="2086"/>
      <c r="BK598" s="2087"/>
      <c r="BL598" s="2085"/>
      <c r="BM598" s="2088">
        <f>SUM(BM587:BM596)</f>
        <v>93588.9</v>
      </c>
      <c r="BN598" s="2088">
        <f>(BM598*0.05)</f>
        <v>4679.4449999999997</v>
      </c>
      <c r="BO598" s="2090"/>
      <c r="BP598" s="2024"/>
      <c r="BQ598" s="2837"/>
      <c r="BR598" s="3921"/>
      <c r="BS598" s="3920"/>
      <c r="BT598" s="3920"/>
      <c r="BU598" s="3920"/>
      <c r="BV598" s="2108"/>
      <c r="BW598" s="3920"/>
      <c r="BX598" s="3920"/>
      <c r="BY598" s="3920"/>
      <c r="BZ598" s="3922"/>
      <c r="CA598" s="2108"/>
      <c r="CB598" s="2108"/>
      <c r="CC598" s="3500"/>
      <c r="CD598" s="2108"/>
      <c r="CE598" s="2114"/>
      <c r="CF598" s="2114"/>
      <c r="CG598" s="2150"/>
    </row>
    <row r="599" spans="51:85">
      <c r="AY599" s="2024"/>
      <c r="AZ599" s="2024"/>
      <c r="BA599" s="2024"/>
      <c r="BB599" s="2024"/>
      <c r="BC599" s="2024"/>
      <c r="BD599" s="2024"/>
      <c r="BE599" s="2024"/>
      <c r="BF599" s="2024"/>
      <c r="BG599" s="2024"/>
      <c r="BH599" s="3602"/>
      <c r="BI599" s="2024"/>
      <c r="BJ599" s="2024"/>
      <c r="BK599" s="2024"/>
      <c r="BL599" s="2024"/>
      <c r="BM599" s="2024"/>
      <c r="BN599" s="2024"/>
      <c r="BO599" s="2024"/>
      <c r="BP599" s="2024"/>
      <c r="BQ599" s="2837"/>
      <c r="BR599" s="3921"/>
      <c r="BS599" s="3920"/>
      <c r="BT599" s="3920"/>
      <c r="BU599" s="3920"/>
      <c r="BV599" s="2108"/>
      <c r="BW599" s="3920"/>
      <c r="BX599" s="3920"/>
      <c r="BY599" s="3920"/>
      <c r="BZ599" s="3922"/>
      <c r="CA599" s="2108"/>
      <c r="CB599" s="2108"/>
      <c r="CC599" s="3500"/>
      <c r="CD599" s="2108"/>
      <c r="CE599" s="2114"/>
      <c r="CF599" s="2114"/>
      <c r="CG599" s="2150"/>
    </row>
    <row r="600" spans="51:85" ht="18.600000000000001" thickBot="1">
      <c r="AY600" s="2028" t="s">
        <v>761</v>
      </c>
      <c r="AZ600" s="2024"/>
      <c r="BA600" s="2024"/>
      <c r="BB600" s="2024"/>
      <c r="BC600" s="2024"/>
      <c r="BD600" s="2024"/>
      <c r="BE600" s="2024"/>
      <c r="BF600" s="2024"/>
      <c r="BG600" s="2024"/>
      <c r="BH600" s="3602"/>
      <c r="BI600" s="2024"/>
      <c r="BJ600" s="2024"/>
      <c r="BK600" s="2024"/>
      <c r="BL600" s="2024"/>
      <c r="BM600" s="2024"/>
      <c r="BN600" s="2024"/>
      <c r="BO600" s="2029"/>
      <c r="BP600" s="2024"/>
      <c r="BQ600" s="2837"/>
      <c r="BR600" s="3921"/>
      <c r="BS600" s="3920"/>
      <c r="BT600" s="3920"/>
      <c r="BU600" s="3920"/>
      <c r="BV600" s="2108"/>
      <c r="BW600" s="3920"/>
      <c r="BX600" s="3920"/>
      <c r="BY600" s="3920"/>
      <c r="BZ600" s="3922"/>
      <c r="CA600" s="2108"/>
      <c r="CB600" s="2108"/>
      <c r="CC600" s="3500"/>
      <c r="CD600" s="2108"/>
      <c r="CE600" s="2114"/>
      <c r="CF600" s="2114"/>
      <c r="CG600" s="2150"/>
    </row>
    <row r="601" spans="51:85">
      <c r="AY601" s="2030"/>
      <c r="AZ601" s="3898"/>
      <c r="BA601" s="3898"/>
      <c r="BB601" s="3899" t="s">
        <v>14</v>
      </c>
      <c r="BC601" s="3899" t="s">
        <v>12</v>
      </c>
      <c r="BD601" s="3899"/>
      <c r="BE601" s="3898"/>
      <c r="BF601" s="3899" t="s">
        <v>15</v>
      </c>
      <c r="BG601" s="3899" t="s">
        <v>16</v>
      </c>
      <c r="BH601" s="3899" t="s">
        <v>12</v>
      </c>
      <c r="BI601" s="3899" t="s">
        <v>12</v>
      </c>
      <c r="BJ601" s="3898"/>
      <c r="BK601" s="3898"/>
      <c r="BL601" s="3898"/>
      <c r="BM601" s="3898"/>
      <c r="BN601" s="3899" t="s">
        <v>17</v>
      </c>
      <c r="BO601" s="3899"/>
      <c r="BP601" s="2024"/>
      <c r="BQ601" s="2837"/>
      <c r="BR601" s="3921"/>
      <c r="BS601" s="3920"/>
      <c r="BT601" s="3920"/>
      <c r="BU601" s="3920"/>
      <c r="BV601" s="2108"/>
      <c r="BW601" s="3920"/>
      <c r="BX601" s="3920"/>
      <c r="BY601" s="3920"/>
      <c r="BZ601" s="3922"/>
      <c r="CA601" s="2108"/>
      <c r="CB601" s="2108"/>
      <c r="CC601" s="3500"/>
      <c r="CD601" s="2108"/>
      <c r="CE601" s="2114"/>
      <c r="CF601" s="2114"/>
      <c r="CG601" s="2150"/>
    </row>
    <row r="602" spans="51:85">
      <c r="AY602" s="2032" t="s">
        <v>3</v>
      </c>
      <c r="AZ602" s="3292" t="s">
        <v>4</v>
      </c>
      <c r="BA602" s="3890" t="s">
        <v>18</v>
      </c>
      <c r="BB602" s="3890" t="s">
        <v>19</v>
      </c>
      <c r="BC602" s="3890" t="s">
        <v>19</v>
      </c>
      <c r="BD602" s="3890" t="s">
        <v>20</v>
      </c>
      <c r="BE602" s="3890" t="s">
        <v>21</v>
      </c>
      <c r="BF602" s="3890" t="s">
        <v>22</v>
      </c>
      <c r="BG602" s="3890" t="s">
        <v>19</v>
      </c>
      <c r="BH602" s="3890" t="s">
        <v>23</v>
      </c>
      <c r="BI602" s="3890" t="s">
        <v>23</v>
      </c>
      <c r="BJ602" s="3890" t="s">
        <v>24</v>
      </c>
      <c r="BK602" s="3890" t="s">
        <v>20</v>
      </c>
      <c r="BL602" s="3890" t="s">
        <v>25</v>
      </c>
      <c r="BM602" s="3890" t="s">
        <v>0</v>
      </c>
      <c r="BN602" s="3890" t="s">
        <v>11</v>
      </c>
      <c r="BO602" s="3890" t="s">
        <v>26</v>
      </c>
      <c r="BP602" s="2024"/>
      <c r="BQ602" s="2837"/>
      <c r="BR602" s="3923"/>
      <c r="BS602" s="3920"/>
      <c r="BT602" s="3920"/>
      <c r="BU602" s="3920"/>
      <c r="BV602" s="2108"/>
      <c r="BW602" s="3920"/>
      <c r="BX602" s="3920"/>
      <c r="BY602" s="3920"/>
      <c r="BZ602" s="3922"/>
      <c r="CA602" s="2108"/>
      <c r="CB602" s="2108"/>
      <c r="CC602" s="3500"/>
      <c r="CD602" s="2108"/>
      <c r="CE602" s="2114"/>
      <c r="CF602" s="2114"/>
      <c r="CG602" s="2150"/>
    </row>
    <row r="603" spans="51:85" ht="15" thickBot="1">
      <c r="AY603" s="2034"/>
      <c r="AZ603" s="3892"/>
      <c r="BA603" s="3892"/>
      <c r="BB603" s="3893" t="s">
        <v>3</v>
      </c>
      <c r="BC603" s="3893" t="s">
        <v>18</v>
      </c>
      <c r="BD603" s="3893"/>
      <c r="BE603" s="3892"/>
      <c r="BF603" s="3893" t="s">
        <v>21</v>
      </c>
      <c r="BG603" s="3893" t="s">
        <v>3</v>
      </c>
      <c r="BH603" s="3893" t="s">
        <v>27</v>
      </c>
      <c r="BI603" s="3893" t="s">
        <v>28</v>
      </c>
      <c r="BJ603" s="3892"/>
      <c r="BK603" s="3892"/>
      <c r="BL603" s="3892"/>
      <c r="BM603" s="3892"/>
      <c r="BN603" s="3893" t="s">
        <v>30</v>
      </c>
      <c r="BO603" s="3893"/>
      <c r="BP603" s="2024"/>
      <c r="BQ603" s="2837"/>
      <c r="BR603" s="3921"/>
      <c r="BS603" s="3920"/>
      <c r="BT603" s="3920"/>
      <c r="BU603" s="3920"/>
      <c r="BV603" s="2108"/>
      <c r="BW603" s="3920"/>
      <c r="BX603" s="3920"/>
      <c r="BY603" s="3920"/>
      <c r="BZ603" s="3922"/>
      <c r="CA603" s="2108"/>
      <c r="CB603" s="2108"/>
      <c r="CC603" s="3500"/>
      <c r="CD603" s="2108"/>
      <c r="CE603" s="2114"/>
      <c r="CF603" s="2114"/>
      <c r="CG603" s="2150"/>
    </row>
    <row r="604" spans="51:85">
      <c r="AY604" s="2095" t="s">
        <v>629</v>
      </c>
      <c r="AZ604" s="2658" t="s">
        <v>436</v>
      </c>
      <c r="BA604" s="2168">
        <v>92</v>
      </c>
      <c r="BB604" s="2168">
        <v>41802</v>
      </c>
      <c r="BC604" s="2169">
        <v>43700</v>
      </c>
      <c r="BD604" s="2168">
        <v>100</v>
      </c>
      <c r="BE604" s="2122" t="s">
        <v>35</v>
      </c>
      <c r="BF604" s="2170">
        <v>297</v>
      </c>
      <c r="BG604" s="2168"/>
      <c r="BH604" s="3572">
        <v>43773</v>
      </c>
      <c r="BI604" s="2169">
        <v>43770</v>
      </c>
      <c r="BJ604" s="2168">
        <v>3966</v>
      </c>
      <c r="BK604" s="3548">
        <v>100000</v>
      </c>
      <c r="BL604" s="3415">
        <f t="shared" ref="BL604:BL616" si="173">(BK604-BD604*1000)</f>
        <v>0</v>
      </c>
      <c r="BM604" s="2173">
        <f t="shared" ref="BM604:BM616" si="174">(BK604*BF604/1000)</f>
        <v>29700</v>
      </c>
      <c r="BN604" s="2170">
        <f>(BM604*0.05)</f>
        <v>1485</v>
      </c>
      <c r="BO604" s="2046" t="s">
        <v>8</v>
      </c>
      <c r="BP604" s="2024"/>
      <c r="BQ604" s="2837"/>
      <c r="BR604" s="3921"/>
      <c r="BS604" s="3920"/>
      <c r="BT604" s="3920"/>
      <c r="BU604" s="3920"/>
      <c r="BV604" s="2108"/>
      <c r="BW604" s="3920"/>
      <c r="BX604" s="3920"/>
      <c r="BY604" s="3920"/>
      <c r="BZ604" s="3922"/>
      <c r="CA604" s="2108"/>
      <c r="CB604" s="2108"/>
      <c r="CC604" s="3500"/>
      <c r="CD604" s="2108"/>
      <c r="CE604" s="2114"/>
      <c r="CF604" s="2114"/>
      <c r="CG604" s="2150"/>
    </row>
    <row r="605" spans="51:85">
      <c r="AY605" s="2821" t="s">
        <v>629</v>
      </c>
      <c r="AZ605" s="2918" t="s">
        <v>699</v>
      </c>
      <c r="BA605" s="2823">
        <v>93</v>
      </c>
      <c r="BB605" s="2823">
        <v>41802</v>
      </c>
      <c r="BC605" s="2824">
        <v>43700</v>
      </c>
      <c r="BD605" s="2823">
        <v>5</v>
      </c>
      <c r="BE605" s="2698" t="s">
        <v>35</v>
      </c>
      <c r="BF605" s="2825">
        <v>254</v>
      </c>
      <c r="BG605" s="2823"/>
      <c r="BH605" s="3568">
        <v>43770</v>
      </c>
      <c r="BI605" s="2824">
        <v>43770</v>
      </c>
      <c r="BJ605" s="2823"/>
      <c r="BK605" s="3566">
        <v>5000</v>
      </c>
      <c r="BL605" s="3567">
        <f t="shared" si="173"/>
        <v>0</v>
      </c>
      <c r="BM605" s="2716">
        <f t="shared" si="174"/>
        <v>1270</v>
      </c>
      <c r="BN605" s="2825">
        <v>0</v>
      </c>
      <c r="BO605" s="2707" t="s">
        <v>88</v>
      </c>
      <c r="BP605" s="2024"/>
      <c r="BQ605" s="2837"/>
      <c r="BR605" s="3921"/>
      <c r="BS605" s="3920"/>
      <c r="BT605" s="3920"/>
      <c r="BU605" s="3920"/>
      <c r="BV605" s="2108"/>
      <c r="BW605" s="3920"/>
      <c r="BX605" s="3920"/>
      <c r="BY605" s="3920"/>
      <c r="BZ605" s="3922"/>
      <c r="CA605" s="2108"/>
      <c r="CB605" s="2108"/>
      <c r="CC605" s="3500"/>
      <c r="CD605" s="2108"/>
      <c r="CE605" s="2114"/>
      <c r="CF605" s="2114"/>
      <c r="CG605" s="2150"/>
    </row>
    <row r="606" spans="51:85">
      <c r="AY606" s="2047" t="s">
        <v>629</v>
      </c>
      <c r="AZ606" s="2037" t="s">
        <v>740</v>
      </c>
      <c r="BA606" s="2071">
        <v>94</v>
      </c>
      <c r="BB606" s="2071">
        <v>41802</v>
      </c>
      <c r="BC606" s="2072">
        <v>43700</v>
      </c>
      <c r="BD606" s="2071">
        <v>5</v>
      </c>
      <c r="BE606" s="2039" t="s">
        <v>35</v>
      </c>
      <c r="BF606" s="2073">
        <v>234</v>
      </c>
      <c r="BG606" s="2071"/>
      <c r="BH606" s="3509">
        <v>43795</v>
      </c>
      <c r="BI606" s="2072">
        <v>43787</v>
      </c>
      <c r="BJ606" s="2071">
        <v>3979</v>
      </c>
      <c r="BK606" s="2147">
        <v>5000</v>
      </c>
      <c r="BL606" s="2691">
        <f t="shared" si="173"/>
        <v>0</v>
      </c>
      <c r="BM606" s="2073">
        <f t="shared" si="174"/>
        <v>1170</v>
      </c>
      <c r="BN606" s="2073">
        <f t="shared" ref="BN606:BN617" si="175">(BM606*0.05)</f>
        <v>58.5</v>
      </c>
      <c r="BO606" s="2059" t="s">
        <v>8</v>
      </c>
      <c r="BP606" s="2024"/>
      <c r="BQ606" s="2837"/>
      <c r="BR606" s="3921"/>
      <c r="BS606" s="3920"/>
      <c r="BT606" s="3920"/>
      <c r="BU606" s="3920"/>
      <c r="BV606" s="2108"/>
      <c r="BW606" s="3920"/>
      <c r="BX606" s="3920"/>
      <c r="BY606" s="3920"/>
      <c r="BZ606" s="3922"/>
      <c r="CA606" s="2108"/>
      <c r="CB606" s="2108"/>
      <c r="CC606" s="3500"/>
      <c r="CD606" s="2108"/>
      <c r="CE606" s="2114"/>
      <c r="CF606" s="2114"/>
      <c r="CG606" s="2150"/>
    </row>
    <row r="607" spans="51:85">
      <c r="AY607" s="2036" t="s">
        <v>629</v>
      </c>
      <c r="AZ607" s="2075" t="s">
        <v>436</v>
      </c>
      <c r="BA607" s="2050">
        <v>95</v>
      </c>
      <c r="BB607" s="2050">
        <v>44292</v>
      </c>
      <c r="BC607" s="2051">
        <v>43755</v>
      </c>
      <c r="BD607" s="2050">
        <v>100</v>
      </c>
      <c r="BE607" s="2052" t="s">
        <v>35</v>
      </c>
      <c r="BF607" s="2053">
        <v>297</v>
      </c>
      <c r="BG607" s="2050"/>
      <c r="BH607" s="3573">
        <v>43795</v>
      </c>
      <c r="BI607" s="2051">
        <v>43791</v>
      </c>
      <c r="BJ607" s="2050">
        <v>3987</v>
      </c>
      <c r="BK607" s="3049">
        <v>100000</v>
      </c>
      <c r="BL607" s="3050">
        <f t="shared" si="173"/>
        <v>0</v>
      </c>
      <c r="BM607" s="2056">
        <f t="shared" si="174"/>
        <v>29700</v>
      </c>
      <c r="BN607" s="2053">
        <f t="shared" si="175"/>
        <v>1485</v>
      </c>
      <c r="BO607" s="2622" t="s">
        <v>8</v>
      </c>
      <c r="BP607" s="2024"/>
      <c r="BQ607" s="2837"/>
      <c r="BR607" s="3921"/>
      <c r="BS607" s="3920"/>
      <c r="BT607" s="3920"/>
      <c r="BU607" s="3920"/>
      <c r="BV607" s="2108"/>
      <c r="BW607" s="3920"/>
      <c r="BX607" s="3920"/>
      <c r="BY607" s="3920"/>
      <c r="BZ607" s="3922"/>
      <c r="CA607" s="2108"/>
      <c r="CB607" s="2108"/>
      <c r="CC607" s="3500"/>
      <c r="CD607" s="2108"/>
      <c r="CE607" s="2114"/>
      <c r="CF607" s="2114"/>
      <c r="CG607" s="2150"/>
    </row>
    <row r="608" spans="51:85">
      <c r="AY608" s="2047" t="s">
        <v>792</v>
      </c>
      <c r="AZ608" s="2048" t="s">
        <v>794</v>
      </c>
      <c r="BA608" s="3168">
        <v>11</v>
      </c>
      <c r="BB608" s="3169" t="s">
        <v>36</v>
      </c>
      <c r="BC608" s="3170">
        <v>43766</v>
      </c>
      <c r="BD608" s="3169">
        <v>100</v>
      </c>
      <c r="BE608" s="3171" t="s">
        <v>35</v>
      </c>
      <c r="BF608" s="3172">
        <v>295</v>
      </c>
      <c r="BG608" s="3169"/>
      <c r="BH608" s="3554">
        <v>43773</v>
      </c>
      <c r="BI608" s="3174">
        <v>43770</v>
      </c>
      <c r="BJ608" s="3171">
        <v>3971</v>
      </c>
      <c r="BK608" s="3175">
        <v>100000</v>
      </c>
      <c r="BL608" s="2041">
        <f t="shared" si="173"/>
        <v>0</v>
      </c>
      <c r="BM608" s="2045">
        <f t="shared" si="174"/>
        <v>29500</v>
      </c>
      <c r="BN608" s="2042">
        <f t="shared" si="175"/>
        <v>1475</v>
      </c>
      <c r="BO608" s="2059" t="s">
        <v>8</v>
      </c>
      <c r="BP608" s="2024"/>
      <c r="BQ608" s="2837"/>
      <c r="BR608" s="3921"/>
      <c r="BS608" s="3920"/>
      <c r="BT608" s="3920"/>
      <c r="BU608" s="3920"/>
      <c r="BV608" s="2108"/>
      <c r="BW608" s="3920"/>
      <c r="BX608" s="3920"/>
      <c r="BY608" s="3920"/>
      <c r="BZ608" s="3922"/>
      <c r="CA608" s="2108"/>
      <c r="CB608" s="2108"/>
      <c r="CC608" s="3500"/>
      <c r="CD608" s="2108"/>
      <c r="CE608" s="2114"/>
      <c r="CF608" s="2114"/>
      <c r="CG608" s="2150"/>
    </row>
    <row r="609" spans="51:85">
      <c r="AY609" s="2047" t="s">
        <v>351</v>
      </c>
      <c r="AZ609" s="2069" t="s">
        <v>808</v>
      </c>
      <c r="BA609" s="2809">
        <v>11</v>
      </c>
      <c r="BB609" s="2071" t="s">
        <v>796</v>
      </c>
      <c r="BC609" s="2072">
        <v>43768</v>
      </c>
      <c r="BD609" s="2071">
        <v>10</v>
      </c>
      <c r="BE609" s="2039" t="s">
        <v>35</v>
      </c>
      <c r="BF609" s="2073">
        <v>335</v>
      </c>
      <c r="BG609" s="2071" t="s">
        <v>78</v>
      </c>
      <c r="BH609" s="3509">
        <v>43773</v>
      </c>
      <c r="BI609" s="2072">
        <v>43770</v>
      </c>
      <c r="BJ609" s="2071">
        <v>3968</v>
      </c>
      <c r="BK609" s="2041">
        <v>10000</v>
      </c>
      <c r="BL609" s="2041">
        <f t="shared" si="173"/>
        <v>0</v>
      </c>
      <c r="BM609" s="2045">
        <f t="shared" si="174"/>
        <v>3350</v>
      </c>
      <c r="BN609" s="2042">
        <f t="shared" si="175"/>
        <v>167.5</v>
      </c>
      <c r="BO609" s="2059" t="s">
        <v>8</v>
      </c>
      <c r="BP609" s="2024"/>
      <c r="BQ609" s="2837"/>
      <c r="BR609" s="3921"/>
      <c r="BS609" s="3920"/>
      <c r="BT609" s="3920"/>
      <c r="BU609" s="3920"/>
      <c r="BV609" s="2108"/>
      <c r="BW609" s="3920"/>
      <c r="BX609" s="3920"/>
      <c r="BY609" s="3920"/>
      <c r="BZ609" s="3922"/>
      <c r="CA609" s="2108"/>
      <c r="CB609" s="2108"/>
      <c r="CC609" s="3500"/>
      <c r="CD609" s="2108"/>
      <c r="CE609" s="2114"/>
      <c r="CF609" s="2114"/>
      <c r="CG609" s="2150"/>
    </row>
    <row r="610" spans="51:85">
      <c r="AY610" s="2047" t="s">
        <v>659</v>
      </c>
      <c r="AZ610" s="2037" t="s">
        <v>889</v>
      </c>
      <c r="BA610" s="2038">
        <v>14</v>
      </c>
      <c r="BB610" s="2039" t="s">
        <v>796</v>
      </c>
      <c r="BC610" s="2040">
        <v>43773</v>
      </c>
      <c r="BD610" s="2041">
        <v>25</v>
      </c>
      <c r="BE610" s="2039" t="s">
        <v>35</v>
      </c>
      <c r="BF610" s="2042">
        <v>310</v>
      </c>
      <c r="BG610" s="2039"/>
      <c r="BH610" s="2044">
        <v>43777</v>
      </c>
      <c r="BI610" s="2040">
        <v>43773</v>
      </c>
      <c r="BJ610" s="2039">
        <v>11980</v>
      </c>
      <c r="BK610" s="2041">
        <v>25000</v>
      </c>
      <c r="BL610" s="2041">
        <f t="shared" si="173"/>
        <v>0</v>
      </c>
      <c r="BM610" s="2045">
        <f t="shared" si="174"/>
        <v>7750</v>
      </c>
      <c r="BN610" s="2042">
        <f t="shared" si="175"/>
        <v>387.5</v>
      </c>
      <c r="BO610" s="2059" t="s">
        <v>8</v>
      </c>
      <c r="BP610" s="2024"/>
      <c r="BQ610" s="2837"/>
      <c r="BR610" s="3921"/>
      <c r="BS610" s="3920"/>
      <c r="BT610" s="3920"/>
      <c r="BU610" s="3920"/>
      <c r="BV610" s="2108"/>
      <c r="BW610" s="3920"/>
      <c r="BX610" s="3920"/>
      <c r="BY610" s="3920"/>
      <c r="BZ610" s="3922"/>
      <c r="CA610" s="2108"/>
      <c r="CB610" s="2108"/>
      <c r="CC610" s="3500"/>
      <c r="CD610" s="2108"/>
      <c r="CE610" s="2114"/>
      <c r="CF610" s="2114"/>
      <c r="CG610" s="2150"/>
    </row>
    <row r="611" spans="51:85">
      <c r="AY611" s="2047" t="s">
        <v>471</v>
      </c>
      <c r="AZ611" s="2957" t="s">
        <v>436</v>
      </c>
      <c r="BA611" s="2071">
        <v>37</v>
      </c>
      <c r="BB611" s="3068" t="s">
        <v>101</v>
      </c>
      <c r="BC611" s="2040">
        <v>43777</v>
      </c>
      <c r="BD611" s="2041">
        <v>20</v>
      </c>
      <c r="BE611" s="2039" t="s">
        <v>35</v>
      </c>
      <c r="BF611" s="2042">
        <v>300.3</v>
      </c>
      <c r="BG611" s="2071"/>
      <c r="BH611" s="3509">
        <v>43795</v>
      </c>
      <c r="BI611" s="2072">
        <v>43791</v>
      </c>
      <c r="BJ611" s="2071">
        <v>12086</v>
      </c>
      <c r="BK611" s="2071">
        <v>20000</v>
      </c>
      <c r="BL611" s="2071">
        <f t="shared" si="173"/>
        <v>0</v>
      </c>
      <c r="BM611" s="2045">
        <f t="shared" si="174"/>
        <v>6006</v>
      </c>
      <c r="BN611" s="2045">
        <f t="shared" si="175"/>
        <v>300.3</v>
      </c>
      <c r="BO611" s="3897" t="s">
        <v>8</v>
      </c>
      <c r="BP611" s="2024"/>
      <c r="BQ611" s="2837"/>
      <c r="BR611" s="3921"/>
      <c r="BS611" s="3920"/>
      <c r="BT611" s="3920"/>
      <c r="BU611" s="3920"/>
      <c r="BV611" s="2108"/>
      <c r="BW611" s="3920"/>
      <c r="BX611" s="3920"/>
      <c r="BY611" s="3920"/>
      <c r="BZ611" s="3922"/>
      <c r="CA611" s="2108"/>
      <c r="CB611" s="2108"/>
      <c r="CC611" s="3500"/>
      <c r="CD611" s="2108"/>
      <c r="CE611" s="2114"/>
      <c r="CF611" s="2114"/>
      <c r="CG611" s="2150"/>
    </row>
    <row r="612" spans="51:85">
      <c r="AY612" s="2036" t="s">
        <v>471</v>
      </c>
      <c r="AZ612" s="2957" t="s">
        <v>825</v>
      </c>
      <c r="BA612" s="2071">
        <v>38</v>
      </c>
      <c r="BB612" s="3068" t="s">
        <v>101</v>
      </c>
      <c r="BC612" s="2040">
        <v>43777</v>
      </c>
      <c r="BD612" s="2041">
        <v>3</v>
      </c>
      <c r="BE612" s="2039" t="s">
        <v>35</v>
      </c>
      <c r="BF612" s="2042">
        <v>378</v>
      </c>
      <c r="BG612" s="2072"/>
      <c r="BH612" s="3509">
        <v>43795</v>
      </c>
      <c r="BI612" s="2072">
        <v>43791</v>
      </c>
      <c r="BJ612" s="2071">
        <v>12086</v>
      </c>
      <c r="BK612" s="2071">
        <v>3000</v>
      </c>
      <c r="BL612" s="2071">
        <f t="shared" si="173"/>
        <v>0</v>
      </c>
      <c r="BM612" s="2045">
        <f t="shared" si="174"/>
        <v>1134</v>
      </c>
      <c r="BN612" s="2045">
        <f t="shared" si="175"/>
        <v>56.7</v>
      </c>
      <c r="BO612" s="3897" t="s">
        <v>8</v>
      </c>
      <c r="BP612" s="2024"/>
      <c r="BQ612" s="2837"/>
      <c r="BR612" s="3921"/>
      <c r="BS612" s="3920"/>
      <c r="BT612" s="3920"/>
      <c r="BU612" s="3920"/>
      <c r="BV612" s="2108"/>
      <c r="BW612" s="3920"/>
      <c r="BX612" s="3920"/>
      <c r="BY612" s="3920"/>
      <c r="BZ612" s="3922"/>
      <c r="CA612" s="2108"/>
      <c r="CB612" s="2108"/>
      <c r="CC612" s="3500"/>
      <c r="CD612" s="2108"/>
      <c r="CE612" s="2114"/>
      <c r="CF612" s="2114"/>
      <c r="CG612" s="2150"/>
    </row>
    <row r="613" spans="51:85">
      <c r="AY613" s="2047" t="s">
        <v>792</v>
      </c>
      <c r="AZ613" s="2048" t="s">
        <v>794</v>
      </c>
      <c r="BA613" s="3168">
        <v>12</v>
      </c>
      <c r="BB613" s="3169" t="s">
        <v>36</v>
      </c>
      <c r="BC613" s="3170">
        <v>43777</v>
      </c>
      <c r="BD613" s="3169">
        <v>220</v>
      </c>
      <c r="BE613" s="3171" t="s">
        <v>35</v>
      </c>
      <c r="BF613" s="3172">
        <v>295</v>
      </c>
      <c r="BG613" s="3169"/>
      <c r="BH613" s="3554">
        <v>43787</v>
      </c>
      <c r="BI613" s="3174">
        <v>43787</v>
      </c>
      <c r="BJ613" s="3171">
        <v>3978</v>
      </c>
      <c r="BK613" s="3175">
        <v>220000</v>
      </c>
      <c r="BL613" s="2041">
        <f t="shared" si="173"/>
        <v>0</v>
      </c>
      <c r="BM613" s="2045">
        <f t="shared" si="174"/>
        <v>64900</v>
      </c>
      <c r="BN613" s="2042">
        <f t="shared" si="175"/>
        <v>3245</v>
      </c>
      <c r="BO613" s="3897" t="s">
        <v>8</v>
      </c>
      <c r="BP613" s="2024"/>
      <c r="BQ613" s="2837"/>
      <c r="BR613" s="3921"/>
      <c r="BS613" s="3920"/>
      <c r="BT613" s="3920"/>
      <c r="BU613" s="3920"/>
      <c r="BV613" s="2108"/>
      <c r="BW613" s="3920"/>
      <c r="BX613" s="3920"/>
      <c r="BY613" s="3920"/>
      <c r="BZ613" s="3922"/>
      <c r="CA613" s="2108"/>
      <c r="CB613" s="2108"/>
      <c r="CC613" s="3500"/>
      <c r="CD613" s="2108"/>
      <c r="CE613" s="2114"/>
      <c r="CF613" s="2114"/>
      <c r="CG613" s="2150"/>
    </row>
    <row r="614" spans="51:85">
      <c r="AY614" s="2047" t="s">
        <v>888</v>
      </c>
      <c r="AZ614" s="2075" t="s">
        <v>890</v>
      </c>
      <c r="BA614" s="2076">
        <v>3</v>
      </c>
      <c r="BB614" s="2052" t="s">
        <v>875</v>
      </c>
      <c r="BC614" s="2057">
        <v>43781</v>
      </c>
      <c r="BD614" s="2055">
        <v>15</v>
      </c>
      <c r="BE614" s="2052" t="s">
        <v>35</v>
      </c>
      <c r="BF614" s="2058">
        <v>309.75</v>
      </c>
      <c r="BG614" s="2052"/>
      <c r="BH614" s="2078">
        <v>43787</v>
      </c>
      <c r="BI614" s="2057">
        <v>43787</v>
      </c>
      <c r="BJ614" s="2052">
        <v>3980</v>
      </c>
      <c r="BK614" s="2055">
        <v>15000</v>
      </c>
      <c r="BL614" s="2055">
        <f t="shared" si="173"/>
        <v>0</v>
      </c>
      <c r="BM614" s="2056">
        <f t="shared" si="174"/>
        <v>4646.25</v>
      </c>
      <c r="BN614" s="2058">
        <f t="shared" si="175"/>
        <v>232.3125</v>
      </c>
      <c r="BO614" s="2059" t="s">
        <v>8</v>
      </c>
      <c r="BP614" s="2024"/>
      <c r="BQ614" s="2837"/>
      <c r="BR614" s="3921"/>
      <c r="BS614" s="3920"/>
      <c r="BT614" s="3920"/>
      <c r="BU614" s="3920"/>
      <c r="BV614" s="2108"/>
      <c r="BW614" s="3920"/>
      <c r="BX614" s="3920"/>
      <c r="BY614" s="3920"/>
      <c r="BZ614" s="3922"/>
      <c r="CA614" s="2108"/>
      <c r="CB614" s="2108"/>
      <c r="CC614" s="3500"/>
      <c r="CD614" s="2108"/>
      <c r="CE614" s="2114"/>
      <c r="CF614" s="2114"/>
      <c r="CG614" s="2150"/>
    </row>
    <row r="615" spans="51:85">
      <c r="AY615" s="2047" t="s">
        <v>234</v>
      </c>
      <c r="AZ615" s="2994" t="s">
        <v>762</v>
      </c>
      <c r="BA615" s="2038">
        <v>11</v>
      </c>
      <c r="BB615" s="2039" t="s">
        <v>101</v>
      </c>
      <c r="BC615" s="2040">
        <v>43781</v>
      </c>
      <c r="BD615" s="2041">
        <v>100</v>
      </c>
      <c r="BE615" s="2039" t="s">
        <v>35</v>
      </c>
      <c r="BF615" s="2042">
        <v>330</v>
      </c>
      <c r="BG615" s="2043"/>
      <c r="BH615" s="2044">
        <v>43787</v>
      </c>
      <c r="BI615" s="2040">
        <v>43787</v>
      </c>
      <c r="BJ615" s="2039">
        <v>3981</v>
      </c>
      <c r="BK615" s="2041">
        <v>89000</v>
      </c>
      <c r="BL615" s="2041">
        <f t="shared" si="173"/>
        <v>-11000</v>
      </c>
      <c r="BM615" s="2045">
        <f t="shared" si="174"/>
        <v>29370</v>
      </c>
      <c r="BN615" s="2042">
        <f t="shared" si="175"/>
        <v>1468.5</v>
      </c>
      <c r="BO615" s="2059" t="s">
        <v>8</v>
      </c>
      <c r="BP615" s="2024"/>
      <c r="BQ615" s="2837"/>
      <c r="BR615" s="3921"/>
      <c r="BS615" s="3920"/>
      <c r="BT615" s="3920"/>
      <c r="BU615" s="3920"/>
      <c r="BV615" s="2108"/>
      <c r="BW615" s="3920"/>
      <c r="BX615" s="3920"/>
      <c r="BY615" s="3920"/>
      <c r="BZ615" s="3922"/>
      <c r="CA615" s="2108"/>
      <c r="CB615" s="2108"/>
      <c r="CC615" s="3500"/>
      <c r="CD615" s="2108"/>
      <c r="CE615" s="2114"/>
      <c r="CF615" s="2114"/>
      <c r="CG615" s="2150"/>
    </row>
    <row r="616" spans="51:85">
      <c r="AY616" s="2047" t="s">
        <v>234</v>
      </c>
      <c r="AZ616" s="2994" t="s">
        <v>762</v>
      </c>
      <c r="BA616" s="2038">
        <v>11</v>
      </c>
      <c r="BB616" s="2039" t="s">
        <v>101</v>
      </c>
      <c r="BC616" s="2040">
        <v>43781</v>
      </c>
      <c r="BD616" s="2041">
        <v>11</v>
      </c>
      <c r="BE616" s="2039" t="s">
        <v>35</v>
      </c>
      <c r="BF616" s="2042">
        <v>330</v>
      </c>
      <c r="BG616" s="2043"/>
      <c r="BH616" s="2044">
        <v>43787</v>
      </c>
      <c r="BI616" s="2040">
        <v>43793</v>
      </c>
      <c r="BJ616" s="2039">
        <v>3986</v>
      </c>
      <c r="BK616" s="2041">
        <v>11000</v>
      </c>
      <c r="BL616" s="2041">
        <f t="shared" si="173"/>
        <v>0</v>
      </c>
      <c r="BM616" s="2045">
        <f t="shared" si="174"/>
        <v>3630</v>
      </c>
      <c r="BN616" s="2042">
        <f t="shared" si="175"/>
        <v>181.5</v>
      </c>
      <c r="BO616" s="2059" t="s">
        <v>8</v>
      </c>
      <c r="BP616" s="2024"/>
      <c r="BQ616" s="2837"/>
      <c r="BR616" s="3921"/>
      <c r="BS616" s="3920"/>
      <c r="BT616" s="3920"/>
      <c r="BU616" s="3920"/>
      <c r="BV616" s="2108"/>
      <c r="BW616" s="3920"/>
      <c r="BX616" s="3920"/>
      <c r="BY616" s="3920"/>
      <c r="BZ616" s="3922"/>
      <c r="CA616" s="2108"/>
      <c r="CB616" s="2108"/>
      <c r="CC616" s="3500"/>
      <c r="CD616" s="2108"/>
      <c r="CE616" s="2114"/>
      <c r="CF616" s="2114"/>
      <c r="CG616" s="2150"/>
    </row>
    <row r="617" spans="51:85">
      <c r="AY617" s="2047" t="s">
        <v>659</v>
      </c>
      <c r="AZ617" s="2037" t="s">
        <v>889</v>
      </c>
      <c r="BA617" s="2038">
        <v>15</v>
      </c>
      <c r="BB617" s="2039" t="s">
        <v>101</v>
      </c>
      <c r="BC617" s="2040">
        <v>43790</v>
      </c>
      <c r="BD617" s="2041">
        <v>50</v>
      </c>
      <c r="BE617" s="2039" t="s">
        <v>35</v>
      </c>
      <c r="BF617" s="2042">
        <v>319</v>
      </c>
      <c r="BG617" s="2039"/>
      <c r="BH617" s="2044">
        <v>43795</v>
      </c>
      <c r="BI617" s="2040">
        <v>43791</v>
      </c>
      <c r="BJ617" s="2039">
        <v>12088</v>
      </c>
      <c r="BK617" s="2041">
        <v>50000</v>
      </c>
      <c r="BL617" s="2041">
        <f>(BK617-BD617*1000)</f>
        <v>0</v>
      </c>
      <c r="BM617" s="2045">
        <f>(BK617*BF617/1000)</f>
        <v>15950</v>
      </c>
      <c r="BN617" s="2042">
        <f t="shared" si="175"/>
        <v>797.5</v>
      </c>
      <c r="BO617" s="2059" t="s">
        <v>8</v>
      </c>
      <c r="BP617" s="2024"/>
      <c r="BQ617" s="2837"/>
      <c r="BR617" s="3921"/>
      <c r="BS617" s="3920"/>
      <c r="BT617" s="3920"/>
      <c r="BU617" s="3920"/>
      <c r="BV617" s="2108"/>
      <c r="BW617" s="3920"/>
      <c r="BX617" s="3920"/>
      <c r="BY617" s="3920"/>
      <c r="BZ617" s="3922"/>
      <c r="CA617" s="2108"/>
      <c r="CB617" s="2108"/>
      <c r="CC617" s="3500"/>
      <c r="CD617" s="2108"/>
      <c r="CE617" s="2114"/>
      <c r="CF617" s="2114"/>
      <c r="CG617" s="2150"/>
    </row>
    <row r="618" spans="51:85">
      <c r="AY618" s="2079"/>
      <c r="AZ618" s="2080"/>
      <c r="BA618" s="2080"/>
      <c r="BB618" s="2080"/>
      <c r="BC618" s="2080"/>
      <c r="BD618" s="2080"/>
      <c r="BE618" s="2080"/>
      <c r="BF618" s="2080"/>
      <c r="BG618" s="2091"/>
      <c r="BH618" s="2873"/>
      <c r="BI618" s="2091"/>
      <c r="BJ618" s="2091"/>
      <c r="BK618" s="2091"/>
      <c r="BL618" s="2091"/>
      <c r="BM618" s="2091"/>
      <c r="BN618" s="2091"/>
      <c r="BO618" s="2717"/>
      <c r="BP618" s="2024"/>
      <c r="BQ618" s="2837"/>
      <c r="BR618" s="3921"/>
      <c r="BS618" s="3920"/>
      <c r="BT618" s="3920"/>
      <c r="BU618" s="3920"/>
      <c r="BV618" s="2108"/>
      <c r="BW618" s="3920"/>
      <c r="BX618" s="3920"/>
      <c r="BY618" s="3920"/>
      <c r="BZ618" s="3922"/>
      <c r="CA618" s="2108"/>
      <c r="CB618" s="2108"/>
      <c r="CC618" s="3500"/>
      <c r="CD618" s="2108"/>
      <c r="CE618" s="2114"/>
      <c r="CF618" s="2114"/>
      <c r="CG618" s="2150"/>
    </row>
    <row r="619" spans="51:85" ht="15" thickBot="1">
      <c r="AY619" s="2082"/>
      <c r="AZ619" s="2085"/>
      <c r="BA619" s="2085"/>
      <c r="BB619" s="2085"/>
      <c r="BC619" s="2085"/>
      <c r="BD619" s="2085"/>
      <c r="BE619" s="2085"/>
      <c r="BF619" s="2085"/>
      <c r="BG619" s="2085"/>
      <c r="BH619" s="2089"/>
      <c r="BI619" s="2085"/>
      <c r="BJ619" s="2086"/>
      <c r="BK619" s="2087"/>
      <c r="BL619" s="2085"/>
      <c r="BM619" s="2088">
        <f>SUM(BM604:BM617)</f>
        <v>228076.25</v>
      </c>
      <c r="BN619" s="2088">
        <f>SUM(BN604:BN617)</f>
        <v>11340.3125</v>
      </c>
      <c r="BO619" s="3589"/>
      <c r="BP619" s="2024"/>
      <c r="BQ619" s="2837"/>
      <c r="BR619" s="3921"/>
      <c r="BS619" s="3920"/>
      <c r="BT619" s="3920"/>
      <c r="BU619" s="3920"/>
      <c r="BV619" s="2108"/>
      <c r="BW619" s="3920"/>
      <c r="BX619" s="3920"/>
      <c r="BY619" s="3920"/>
      <c r="BZ619" s="3922"/>
      <c r="CA619" s="2108"/>
      <c r="CB619" s="2108"/>
      <c r="CC619" s="3500"/>
      <c r="CD619" s="2108"/>
      <c r="CE619" s="2114"/>
      <c r="CF619" s="2114"/>
      <c r="CG619" s="2150"/>
    </row>
    <row r="620" spans="51:85">
      <c r="AY620" s="3569"/>
      <c r="AZ620" s="3569"/>
      <c r="BA620" s="3569"/>
      <c r="BB620" s="3569"/>
      <c r="BC620" s="3569"/>
      <c r="BD620" s="3569"/>
      <c r="BE620" s="3569"/>
      <c r="BF620" s="3569"/>
      <c r="BG620" s="3569"/>
      <c r="BH620" s="3606"/>
      <c r="BI620" s="3569"/>
      <c r="BJ620" s="3569"/>
      <c r="BK620" s="3569"/>
      <c r="BL620" s="3569"/>
      <c r="BM620" s="3570"/>
      <c r="BN620" s="3571"/>
      <c r="BO620" s="3569"/>
      <c r="BP620" s="2024"/>
      <c r="BQ620" s="2837"/>
      <c r="BR620" s="3921"/>
      <c r="BS620" s="3920"/>
      <c r="BT620" s="3920"/>
      <c r="BU620" s="3920"/>
      <c r="BV620" s="2108"/>
      <c r="BW620" s="3920"/>
      <c r="BX620" s="3920"/>
      <c r="BY620" s="3920"/>
      <c r="BZ620" s="3922"/>
      <c r="CA620" s="2108"/>
      <c r="CB620" s="2108"/>
      <c r="CC620" s="3500"/>
      <c r="CD620" s="2108"/>
      <c r="CE620" s="2114"/>
      <c r="CF620" s="2114"/>
      <c r="CG620" s="2150"/>
    </row>
    <row r="621" spans="51:85" ht="18.600000000000001" thickBot="1">
      <c r="AY621" s="2028" t="s">
        <v>864</v>
      </c>
      <c r="AZ621" s="2024"/>
      <c r="BA621" s="2024"/>
      <c r="BB621" s="2024"/>
      <c r="BC621" s="2024"/>
      <c r="BD621" s="2024"/>
      <c r="BE621" s="2024"/>
      <c r="BF621" s="2024"/>
      <c r="BG621" s="2024"/>
      <c r="BH621" s="3602"/>
      <c r="BI621" s="2024"/>
      <c r="BJ621" s="2024"/>
      <c r="BK621" s="2024"/>
      <c r="BL621" s="2024"/>
      <c r="BM621" s="2024"/>
      <c r="BN621" s="2024"/>
      <c r="BO621" s="2029"/>
      <c r="BP621" s="2024"/>
      <c r="BQ621" s="2837"/>
      <c r="BR621" s="3921"/>
      <c r="BS621" s="3920"/>
      <c r="BT621" s="3920"/>
      <c r="BU621" s="3920"/>
      <c r="BV621" s="2108"/>
      <c r="BW621" s="3920"/>
      <c r="BX621" s="3920"/>
      <c r="BY621" s="3920"/>
      <c r="BZ621" s="3922"/>
      <c r="CA621" s="2108"/>
      <c r="CB621" s="2108"/>
      <c r="CC621" s="3500"/>
      <c r="CD621" s="2108"/>
      <c r="CE621" s="2114"/>
      <c r="CF621" s="2114"/>
      <c r="CG621" s="2150"/>
    </row>
    <row r="622" spans="51:85">
      <c r="AY622" s="2030"/>
      <c r="AZ622" s="3898"/>
      <c r="BA622" s="3898"/>
      <c r="BB622" s="3899" t="s">
        <v>14</v>
      </c>
      <c r="BC622" s="3899" t="s">
        <v>12</v>
      </c>
      <c r="BD622" s="3899"/>
      <c r="BE622" s="3898"/>
      <c r="BF622" s="3899" t="s">
        <v>15</v>
      </c>
      <c r="BG622" s="3899" t="s">
        <v>16</v>
      </c>
      <c r="BH622" s="3899" t="s">
        <v>12</v>
      </c>
      <c r="BI622" s="3899" t="s">
        <v>12</v>
      </c>
      <c r="BJ622" s="3898"/>
      <c r="BK622" s="3898"/>
      <c r="BL622" s="3898"/>
      <c r="BM622" s="3898"/>
      <c r="BN622" s="3899" t="s">
        <v>17</v>
      </c>
      <c r="BO622" s="3899"/>
      <c r="BP622" s="2024"/>
      <c r="BQ622" s="2837"/>
      <c r="BR622" s="3921"/>
      <c r="BS622" s="3920"/>
      <c r="BT622" s="3920"/>
      <c r="BU622" s="3920"/>
      <c r="BV622" s="2108"/>
      <c r="BW622" s="3920"/>
      <c r="BX622" s="3920"/>
      <c r="BY622" s="3920"/>
      <c r="BZ622" s="3922"/>
      <c r="CA622" s="2108"/>
      <c r="CB622" s="2108"/>
      <c r="CC622" s="3500"/>
      <c r="CD622" s="2108"/>
      <c r="CE622" s="2114"/>
      <c r="CF622" s="2114"/>
      <c r="CG622" s="2150"/>
    </row>
    <row r="623" spans="51:85">
      <c r="AY623" s="2032" t="s">
        <v>3</v>
      </c>
      <c r="AZ623" s="3292" t="s">
        <v>4</v>
      </c>
      <c r="BA623" s="3890" t="s">
        <v>18</v>
      </c>
      <c r="BB623" s="3890" t="s">
        <v>19</v>
      </c>
      <c r="BC623" s="3890" t="s">
        <v>19</v>
      </c>
      <c r="BD623" s="3890" t="s">
        <v>20</v>
      </c>
      <c r="BE623" s="3890" t="s">
        <v>21</v>
      </c>
      <c r="BF623" s="3890" t="s">
        <v>22</v>
      </c>
      <c r="BG623" s="3890" t="s">
        <v>19</v>
      </c>
      <c r="BH623" s="3890" t="s">
        <v>23</v>
      </c>
      <c r="BI623" s="3890" t="s">
        <v>23</v>
      </c>
      <c r="BJ623" s="3890" t="s">
        <v>24</v>
      </c>
      <c r="BK623" s="3890" t="s">
        <v>20</v>
      </c>
      <c r="BL623" s="3890" t="s">
        <v>25</v>
      </c>
      <c r="BM623" s="3890" t="s">
        <v>0</v>
      </c>
      <c r="BN623" s="3890" t="s">
        <v>11</v>
      </c>
      <c r="BO623" s="3890" t="s">
        <v>26</v>
      </c>
      <c r="BP623" s="2024"/>
      <c r="BQ623" s="2837"/>
      <c r="BR623" s="3921"/>
      <c r="BS623" s="3920"/>
      <c r="BT623" s="3920"/>
      <c r="BU623" s="3920"/>
      <c r="BV623" s="2108"/>
      <c r="BW623" s="3920"/>
      <c r="BX623" s="3920"/>
      <c r="BY623" s="3920"/>
      <c r="BZ623" s="3922"/>
      <c r="CA623" s="2108"/>
      <c r="CB623" s="2108"/>
      <c r="CC623" s="3500"/>
      <c r="CD623" s="2108"/>
      <c r="CE623" s="2114"/>
      <c r="CF623" s="2114"/>
      <c r="CG623" s="2150"/>
    </row>
    <row r="624" spans="51:85" ht="15" thickBot="1">
      <c r="AY624" s="2034"/>
      <c r="AZ624" s="3892"/>
      <c r="BA624" s="3892"/>
      <c r="BB624" s="3893" t="s">
        <v>3</v>
      </c>
      <c r="BC624" s="3893" t="s">
        <v>18</v>
      </c>
      <c r="BD624" s="3893"/>
      <c r="BE624" s="3892"/>
      <c r="BF624" s="3893" t="s">
        <v>21</v>
      </c>
      <c r="BG624" s="3893" t="s">
        <v>3</v>
      </c>
      <c r="BH624" s="3893" t="s">
        <v>27</v>
      </c>
      <c r="BI624" s="3893" t="s">
        <v>28</v>
      </c>
      <c r="BJ624" s="3892"/>
      <c r="BK624" s="3892"/>
      <c r="BL624" s="3892"/>
      <c r="BM624" s="3892"/>
      <c r="BN624" s="3893" t="s">
        <v>30</v>
      </c>
      <c r="BO624" s="3890"/>
      <c r="BP624" s="2024"/>
      <c r="BQ624" s="2837"/>
      <c r="BR624" s="3921"/>
      <c r="BS624" s="3920"/>
      <c r="BT624" s="3920"/>
      <c r="BU624" s="3920"/>
      <c r="BV624" s="2108"/>
      <c r="BW624" s="3920"/>
      <c r="BX624" s="3920"/>
      <c r="BY624" s="3920"/>
      <c r="BZ624" s="3922"/>
      <c r="CA624" s="2108"/>
      <c r="CB624" s="2108"/>
      <c r="CC624" s="3500"/>
      <c r="CD624" s="2108"/>
      <c r="CE624" s="2114"/>
      <c r="CF624" s="2114"/>
      <c r="CG624" s="2150"/>
    </row>
    <row r="625" spans="51:85">
      <c r="AY625" s="2095" t="s">
        <v>629</v>
      </c>
      <c r="AZ625" s="2075" t="s">
        <v>436</v>
      </c>
      <c r="BA625" s="2050">
        <v>96</v>
      </c>
      <c r="BB625" s="2050">
        <v>44292</v>
      </c>
      <c r="BC625" s="2051">
        <v>43755</v>
      </c>
      <c r="BD625" s="2050">
        <v>100</v>
      </c>
      <c r="BE625" s="2052" t="s">
        <v>35</v>
      </c>
      <c r="BF625" s="2053">
        <v>297</v>
      </c>
      <c r="BG625" s="2050"/>
      <c r="BH625" s="3573">
        <v>43815</v>
      </c>
      <c r="BI625" s="2051">
        <v>43815</v>
      </c>
      <c r="BJ625" s="2050">
        <v>12288</v>
      </c>
      <c r="BK625" s="3049">
        <v>100000</v>
      </c>
      <c r="BL625" s="3050">
        <f t="shared" ref="BL625:BL630" si="176">(BK625-BD625*1000)</f>
        <v>0</v>
      </c>
      <c r="BM625" s="2056">
        <f t="shared" ref="BM625:BM630" si="177">(BK625*BF625/1000)</f>
        <v>29700</v>
      </c>
      <c r="BN625" s="2053">
        <f t="shared" ref="BN625:BN634" si="178">(BM625*0.05)</f>
        <v>1485</v>
      </c>
      <c r="BO625" s="2046" t="s">
        <v>8</v>
      </c>
      <c r="BP625" s="2024"/>
      <c r="BQ625" s="2837"/>
      <c r="BR625" s="3921"/>
      <c r="BS625" s="3920"/>
      <c r="BT625" s="3920"/>
      <c r="BU625" s="3920"/>
      <c r="BV625" s="2108"/>
      <c r="BW625" s="3920"/>
      <c r="BX625" s="3920"/>
      <c r="BY625" s="3920"/>
      <c r="BZ625" s="3922"/>
      <c r="CA625" s="2108"/>
      <c r="CB625" s="2108"/>
      <c r="CC625" s="3500"/>
      <c r="CD625" s="2108"/>
      <c r="CE625" s="2114"/>
      <c r="CF625" s="2114"/>
      <c r="CG625" s="2150"/>
    </row>
    <row r="626" spans="51:85">
      <c r="AY626" s="2047" t="s">
        <v>629</v>
      </c>
      <c r="AZ626" s="2037" t="s">
        <v>740</v>
      </c>
      <c r="BA626" s="2071">
        <v>97</v>
      </c>
      <c r="BB626" s="2071">
        <v>44292</v>
      </c>
      <c r="BC626" s="2072">
        <v>43755</v>
      </c>
      <c r="BD626" s="2071">
        <v>6</v>
      </c>
      <c r="BE626" s="2039" t="s">
        <v>35</v>
      </c>
      <c r="BF626" s="2073">
        <v>234</v>
      </c>
      <c r="BG626" s="2071"/>
      <c r="BH626" s="3509">
        <v>43815</v>
      </c>
      <c r="BI626" s="2072">
        <v>43818</v>
      </c>
      <c r="BJ626" s="2071">
        <v>12288</v>
      </c>
      <c r="BK626" s="2147">
        <v>6000</v>
      </c>
      <c r="BL626" s="2071">
        <f t="shared" si="176"/>
        <v>0</v>
      </c>
      <c r="BM626" s="2045">
        <f t="shared" si="177"/>
        <v>1404</v>
      </c>
      <c r="BN626" s="2073">
        <f t="shared" si="178"/>
        <v>70.2</v>
      </c>
      <c r="BO626" s="2059" t="s">
        <v>8</v>
      </c>
      <c r="BP626" s="2024"/>
      <c r="BQ626" s="2837"/>
      <c r="BR626" s="3921"/>
      <c r="BS626" s="3920"/>
      <c r="BT626" s="3920"/>
      <c r="BU626" s="3920"/>
      <c r="BV626" s="2108"/>
      <c r="BW626" s="3920"/>
      <c r="BX626" s="3920"/>
      <c r="BY626" s="3920"/>
      <c r="BZ626" s="3922"/>
      <c r="CA626" s="2108"/>
      <c r="CB626" s="2108"/>
      <c r="CC626" s="3500"/>
      <c r="CD626" s="2108"/>
      <c r="CE626" s="2114"/>
      <c r="CF626" s="2114"/>
      <c r="CG626" s="2150"/>
    </row>
    <row r="627" spans="51:85">
      <c r="AY627" s="2047" t="s">
        <v>471</v>
      </c>
      <c r="AZ627" s="2957" t="s">
        <v>892</v>
      </c>
      <c r="BA627" s="2071">
        <v>39</v>
      </c>
      <c r="BB627" s="3068" t="s">
        <v>101</v>
      </c>
      <c r="BC627" s="2040">
        <v>43777</v>
      </c>
      <c r="BD627" s="2041">
        <v>20</v>
      </c>
      <c r="BE627" s="2039" t="s">
        <v>35</v>
      </c>
      <c r="BF627" s="2042">
        <v>300.3</v>
      </c>
      <c r="BG627" s="2071"/>
      <c r="BH627" s="3509">
        <v>43829</v>
      </c>
      <c r="BI627" s="2072">
        <v>43826</v>
      </c>
      <c r="BJ627" s="2071">
        <v>12297</v>
      </c>
      <c r="BK627" s="2071">
        <v>20000</v>
      </c>
      <c r="BL627" s="2071">
        <f t="shared" si="176"/>
        <v>0</v>
      </c>
      <c r="BM627" s="2045">
        <f t="shared" si="177"/>
        <v>6006</v>
      </c>
      <c r="BN627" s="2045">
        <f t="shared" si="178"/>
        <v>300.3</v>
      </c>
      <c r="BO627" s="2059" t="s">
        <v>8</v>
      </c>
      <c r="BP627" s="2024"/>
      <c r="BQ627" s="2837"/>
      <c r="BR627" s="3921"/>
      <c r="BS627" s="3920"/>
      <c r="BT627" s="3920"/>
      <c r="BU627" s="3920"/>
      <c r="BV627" s="2108"/>
      <c r="BW627" s="3920"/>
      <c r="BX627" s="3920"/>
      <c r="BY627" s="3920"/>
      <c r="BZ627" s="3922"/>
      <c r="CA627" s="2108"/>
      <c r="CB627" s="2108"/>
      <c r="CC627" s="3500"/>
      <c r="CD627" s="2108"/>
      <c r="CE627" s="2114"/>
      <c r="CF627" s="2114"/>
      <c r="CG627" s="2150"/>
    </row>
    <row r="628" spans="51:85">
      <c r="AY628" s="2036" t="s">
        <v>471</v>
      </c>
      <c r="AZ628" s="2957" t="s">
        <v>825</v>
      </c>
      <c r="BA628" s="2071">
        <v>40</v>
      </c>
      <c r="BB628" s="3068" t="s">
        <v>101</v>
      </c>
      <c r="BC628" s="2040">
        <v>43777</v>
      </c>
      <c r="BD628" s="2041">
        <v>3</v>
      </c>
      <c r="BE628" s="2039" t="s">
        <v>35</v>
      </c>
      <c r="BF628" s="2042">
        <v>378</v>
      </c>
      <c r="BG628" s="2072"/>
      <c r="BH628" s="3509">
        <v>43829</v>
      </c>
      <c r="BI628" s="2072">
        <v>43826</v>
      </c>
      <c r="BJ628" s="2071">
        <v>12297</v>
      </c>
      <c r="BK628" s="2071">
        <v>2000</v>
      </c>
      <c r="BL628" s="2071">
        <f t="shared" si="176"/>
        <v>-1000</v>
      </c>
      <c r="BM628" s="2045">
        <f t="shared" si="177"/>
        <v>756</v>
      </c>
      <c r="BN628" s="2045">
        <f t="shared" si="178"/>
        <v>37.800000000000004</v>
      </c>
      <c r="BO628" s="2866" t="s">
        <v>8</v>
      </c>
      <c r="BP628" s="2024"/>
      <c r="BQ628" s="2837"/>
      <c r="BR628" s="3921"/>
      <c r="BS628" s="3920"/>
      <c r="BT628" s="3920"/>
      <c r="BU628" s="3920"/>
      <c r="BV628" s="2108"/>
      <c r="BW628" s="3920"/>
      <c r="BX628" s="3920"/>
      <c r="BY628" s="3920"/>
      <c r="BZ628" s="3922"/>
      <c r="CA628" s="2108"/>
      <c r="CB628" s="2108"/>
      <c r="CC628" s="3500"/>
      <c r="CD628" s="2108"/>
      <c r="CE628" s="2114"/>
      <c r="CF628" s="2114"/>
      <c r="CG628" s="2150"/>
    </row>
    <row r="629" spans="51:85">
      <c r="AY629" s="2047" t="s">
        <v>792</v>
      </c>
      <c r="AZ629" s="2048" t="s">
        <v>794</v>
      </c>
      <c r="BA629" s="3168">
        <v>13</v>
      </c>
      <c r="BB629" s="3169" t="s">
        <v>36</v>
      </c>
      <c r="BC629" s="3170">
        <v>43777</v>
      </c>
      <c r="BD629" s="3169">
        <v>220</v>
      </c>
      <c r="BE629" s="3171" t="s">
        <v>35</v>
      </c>
      <c r="BF629" s="3172">
        <v>295</v>
      </c>
      <c r="BG629" s="3169"/>
      <c r="BH629" s="3554">
        <v>43818</v>
      </c>
      <c r="BI629" s="3174">
        <v>43818</v>
      </c>
      <c r="BJ629" s="3171">
        <v>12316</v>
      </c>
      <c r="BK629" s="3175">
        <v>23000</v>
      </c>
      <c r="BL629" s="2041">
        <f t="shared" si="176"/>
        <v>-197000</v>
      </c>
      <c r="BM629" s="2045">
        <f t="shared" si="177"/>
        <v>6785</v>
      </c>
      <c r="BN629" s="2042">
        <f t="shared" si="178"/>
        <v>339.25</v>
      </c>
      <c r="BO629" s="2059" t="s">
        <v>8</v>
      </c>
      <c r="BP629" s="2024"/>
      <c r="BQ629" s="2837"/>
      <c r="BR629" s="3921"/>
      <c r="BS629" s="3920"/>
      <c r="BT629" s="3920"/>
      <c r="BU629" s="3920"/>
      <c r="BV629" s="2108"/>
      <c r="BW629" s="3920"/>
      <c r="BX629" s="3920"/>
      <c r="BY629" s="3920"/>
      <c r="BZ629" s="3922"/>
      <c r="CA629" s="2108"/>
      <c r="CB629" s="2108"/>
      <c r="CC629" s="3500"/>
      <c r="CD629" s="2108"/>
      <c r="CE629" s="2114"/>
      <c r="CF629" s="2114"/>
      <c r="CG629" s="2150"/>
    </row>
    <row r="630" spans="51:85">
      <c r="AY630" s="2047" t="s">
        <v>792</v>
      </c>
      <c r="AZ630" s="2048" t="s">
        <v>891</v>
      </c>
      <c r="BA630" s="3168">
        <v>15</v>
      </c>
      <c r="BB630" s="3169" t="s">
        <v>36</v>
      </c>
      <c r="BC630" s="3170">
        <v>43796</v>
      </c>
      <c r="BD630" s="3169">
        <v>197</v>
      </c>
      <c r="BE630" s="3171" t="s">
        <v>35</v>
      </c>
      <c r="BF630" s="3172">
        <v>410</v>
      </c>
      <c r="BG630" s="3169"/>
      <c r="BH630" s="3554">
        <v>43818</v>
      </c>
      <c r="BI630" s="3174">
        <v>43815</v>
      </c>
      <c r="BJ630" s="3171">
        <v>12287</v>
      </c>
      <c r="BK630" s="3175">
        <v>197000</v>
      </c>
      <c r="BL630" s="2041">
        <f t="shared" si="176"/>
        <v>0</v>
      </c>
      <c r="BM630" s="2045">
        <f t="shared" si="177"/>
        <v>80770</v>
      </c>
      <c r="BN630" s="2042">
        <f t="shared" si="178"/>
        <v>4038.5</v>
      </c>
      <c r="BO630" s="2059" t="s">
        <v>8</v>
      </c>
      <c r="BP630" s="2024"/>
      <c r="BQ630" s="2837"/>
      <c r="BR630" s="3921"/>
      <c r="BS630" s="3920"/>
      <c r="BT630" s="3920"/>
      <c r="BU630" s="3920"/>
      <c r="BV630" s="2108"/>
      <c r="BW630" s="3920"/>
      <c r="BX630" s="3920"/>
      <c r="BY630" s="3920"/>
      <c r="BZ630" s="3922"/>
      <c r="CA630" s="2108"/>
      <c r="CB630" s="2108"/>
      <c r="CC630" s="3500"/>
      <c r="CD630" s="2108"/>
      <c r="CE630" s="2114"/>
      <c r="CF630" s="2114"/>
      <c r="CG630" s="2150"/>
    </row>
    <row r="631" spans="51:85">
      <c r="AY631" s="2047" t="s">
        <v>792</v>
      </c>
      <c r="AZ631" s="2048" t="s">
        <v>891</v>
      </c>
      <c r="BA631" s="3168">
        <v>15</v>
      </c>
      <c r="BB631" s="3169" t="s">
        <v>36</v>
      </c>
      <c r="BC631" s="3170">
        <v>43796</v>
      </c>
      <c r="BD631" s="3169">
        <v>40</v>
      </c>
      <c r="BE631" s="3171" t="s">
        <v>35</v>
      </c>
      <c r="BF631" s="3172">
        <v>410</v>
      </c>
      <c r="BG631" s="3169"/>
      <c r="BH631" s="3554">
        <v>43818</v>
      </c>
      <c r="BI631" s="3174">
        <v>43815</v>
      </c>
      <c r="BJ631" s="3171">
        <v>12316</v>
      </c>
      <c r="BK631" s="3175">
        <v>40000</v>
      </c>
      <c r="BL631" s="2041">
        <f>(BK631-BD631*1000)</f>
        <v>0</v>
      </c>
      <c r="BM631" s="2045">
        <f>(BK631*BF631/1000)</f>
        <v>16400</v>
      </c>
      <c r="BN631" s="2042">
        <f t="shared" si="178"/>
        <v>820</v>
      </c>
      <c r="BO631" s="2059" t="s">
        <v>8</v>
      </c>
      <c r="BP631" s="2024"/>
      <c r="BQ631" s="2837"/>
      <c r="BR631" s="3921"/>
      <c r="BS631" s="3920"/>
      <c r="BT631" s="3920"/>
      <c r="BU631" s="3920"/>
      <c r="BV631" s="2108"/>
      <c r="BW631" s="3920"/>
      <c r="BX631" s="3920"/>
      <c r="BY631" s="3920"/>
      <c r="BZ631" s="3922"/>
      <c r="CA631" s="2108"/>
      <c r="CB631" s="2108"/>
      <c r="CC631" s="3500"/>
      <c r="CD631" s="2108"/>
      <c r="CE631" s="2114"/>
      <c r="CF631" s="2114"/>
      <c r="CG631" s="2150"/>
    </row>
    <row r="632" spans="51:85">
      <c r="AY632" s="2047" t="s">
        <v>629</v>
      </c>
      <c r="AZ632" s="2075" t="s">
        <v>436</v>
      </c>
      <c r="BA632" s="2050">
        <v>100</v>
      </c>
      <c r="BB632" s="2050">
        <v>46584</v>
      </c>
      <c r="BC632" s="2051">
        <v>43810</v>
      </c>
      <c r="BD632" s="2050">
        <v>27</v>
      </c>
      <c r="BE632" s="2052" t="s">
        <v>35</v>
      </c>
      <c r="BF632" s="2053">
        <v>297</v>
      </c>
      <c r="BG632" s="2050"/>
      <c r="BH632" s="3573">
        <v>43815</v>
      </c>
      <c r="BI632" s="2051">
        <v>43815</v>
      </c>
      <c r="BJ632" s="2050">
        <v>12289</v>
      </c>
      <c r="BK632" s="3049">
        <v>27000</v>
      </c>
      <c r="BL632" s="3050">
        <f>(BK632-BD632*1000)</f>
        <v>0</v>
      </c>
      <c r="BM632" s="2056">
        <f>(BK632*BF632/1000)</f>
        <v>8019</v>
      </c>
      <c r="BN632" s="2053">
        <f t="shared" si="178"/>
        <v>400.95000000000005</v>
      </c>
      <c r="BO632" s="2866" t="s">
        <v>8</v>
      </c>
      <c r="BP632" s="2024"/>
      <c r="BQ632" s="2837"/>
      <c r="BR632" s="3921"/>
      <c r="BS632" s="3920"/>
      <c r="BT632" s="3920"/>
      <c r="BU632" s="3920"/>
      <c r="BV632" s="2108"/>
      <c r="BW632" s="3920"/>
      <c r="BX632" s="3920"/>
      <c r="BY632" s="3920"/>
      <c r="BZ632" s="3922"/>
      <c r="CA632" s="2108"/>
      <c r="CB632" s="2108"/>
      <c r="CC632" s="3500"/>
      <c r="CD632" s="2108"/>
      <c r="CE632" s="2114"/>
      <c r="CF632" s="2114"/>
      <c r="CG632" s="2150"/>
    </row>
    <row r="633" spans="51:85">
      <c r="AY633" s="2047" t="s">
        <v>722</v>
      </c>
      <c r="AZ633" s="2069" t="s">
        <v>427</v>
      </c>
      <c r="BA633" s="2750">
        <v>5</v>
      </c>
      <c r="BB633" s="2050" t="s">
        <v>796</v>
      </c>
      <c r="BC633" s="2051">
        <v>43815</v>
      </c>
      <c r="BD633" s="2050">
        <v>10</v>
      </c>
      <c r="BE633" s="2052" t="s">
        <v>35</v>
      </c>
      <c r="BF633" s="2053">
        <v>315</v>
      </c>
      <c r="BG633" s="2050">
        <v>315</v>
      </c>
      <c r="BH633" s="3573">
        <v>43816</v>
      </c>
      <c r="BI633" s="2051">
        <v>43816</v>
      </c>
      <c r="BJ633" s="2050">
        <v>12295</v>
      </c>
      <c r="BK633" s="2055">
        <v>10000</v>
      </c>
      <c r="BL633" s="2055">
        <f>(BK633-BD633*1000)</f>
        <v>0</v>
      </c>
      <c r="BM633" s="2056">
        <f>(BK633*BF633/1000)</f>
        <v>3150</v>
      </c>
      <c r="BN633" s="2058">
        <f t="shared" si="178"/>
        <v>157.5</v>
      </c>
      <c r="BO633" s="2866" t="s">
        <v>8</v>
      </c>
      <c r="BP633" s="2024"/>
      <c r="BQ633" s="2837"/>
      <c r="BR633" s="3921"/>
      <c r="BS633" s="3920"/>
      <c r="BT633" s="3920"/>
      <c r="BU633" s="3920"/>
      <c r="BV633" s="2108"/>
      <c r="BW633" s="3920"/>
      <c r="BX633" s="3920"/>
      <c r="BY633" s="3920"/>
      <c r="BZ633" s="3922"/>
      <c r="CA633" s="2108"/>
      <c r="CB633" s="2108"/>
      <c r="CC633" s="3500"/>
      <c r="CD633" s="2108"/>
      <c r="CE633" s="2114"/>
      <c r="CF633" s="2114"/>
      <c r="CG633" s="2150"/>
    </row>
    <row r="634" spans="51:85" ht="15" thickBot="1">
      <c r="AY634" s="2047" t="s">
        <v>351</v>
      </c>
      <c r="AZ634" s="2069" t="s">
        <v>808</v>
      </c>
      <c r="BA634" s="2809">
        <v>12</v>
      </c>
      <c r="BB634" s="2071" t="s">
        <v>796</v>
      </c>
      <c r="BC634" s="2072">
        <v>43803</v>
      </c>
      <c r="BD634" s="2071">
        <v>10</v>
      </c>
      <c r="BE634" s="2039" t="s">
        <v>35</v>
      </c>
      <c r="BF634" s="2073">
        <v>335</v>
      </c>
      <c r="BG634" s="2071" t="s">
        <v>78</v>
      </c>
      <c r="BH634" s="3509">
        <v>43815</v>
      </c>
      <c r="BI634" s="2072">
        <v>43816</v>
      </c>
      <c r="BJ634" s="2071">
        <v>12294</v>
      </c>
      <c r="BK634" s="2041">
        <v>10000</v>
      </c>
      <c r="BL634" s="2041">
        <f>(BK634-BD634*1000)</f>
        <v>0</v>
      </c>
      <c r="BM634" s="2045">
        <f>(BK634*BF634/1000)</f>
        <v>3350</v>
      </c>
      <c r="BN634" s="2042">
        <f t="shared" si="178"/>
        <v>167.5</v>
      </c>
      <c r="BO634" s="3897" t="s">
        <v>8</v>
      </c>
      <c r="BP634" s="2024"/>
      <c r="BQ634" s="2026"/>
      <c r="BR634" s="2929"/>
      <c r="BS634" s="2207"/>
      <c r="BT634" s="2208"/>
      <c r="BU634" s="2209"/>
      <c r="BV634" s="2210"/>
      <c r="BW634" s="2208"/>
      <c r="BX634" s="3532"/>
      <c r="BY634" s="2210"/>
      <c r="BZ634" s="3499"/>
      <c r="CA634" s="2212"/>
      <c r="CB634" s="2208"/>
      <c r="CC634" s="2213"/>
      <c r="CD634" s="3581"/>
      <c r="CE634" s="2214"/>
      <c r="CF634" s="2211"/>
      <c r="CG634" s="3283" t="s">
        <v>817</v>
      </c>
    </row>
    <row r="635" spans="51:85">
      <c r="AY635" s="2047"/>
      <c r="AZ635" s="2069"/>
      <c r="BA635" s="2809"/>
      <c r="BB635" s="2071"/>
      <c r="BC635" s="2072"/>
      <c r="BD635" s="2071"/>
      <c r="BE635" s="2039"/>
      <c r="BF635" s="2073"/>
      <c r="BG635" s="2071"/>
      <c r="BH635" s="3509"/>
      <c r="BI635" s="2072"/>
      <c r="BJ635" s="2071"/>
      <c r="BK635" s="2041"/>
      <c r="BL635" s="2041"/>
      <c r="BM635" s="2045"/>
      <c r="BN635" s="2042"/>
      <c r="BO635" s="3897"/>
      <c r="BP635" s="2024"/>
      <c r="BQ635" s="2024"/>
      <c r="BR635" s="2024"/>
      <c r="BS635" s="2024"/>
      <c r="BT635" s="2024"/>
      <c r="BU635" s="2024"/>
      <c r="BV635" s="2024"/>
      <c r="BW635" s="2024"/>
      <c r="BX635" s="2024"/>
      <c r="BY635" s="2024"/>
      <c r="BZ635" s="2024"/>
      <c r="CA635" s="2024"/>
      <c r="CB635" s="2024"/>
      <c r="CC635" s="2024"/>
      <c r="CD635" s="2024"/>
      <c r="CE635" s="2024"/>
      <c r="CF635" s="2024"/>
      <c r="CG635" s="2024"/>
    </row>
    <row r="636" spans="51:85" ht="24" thickBot="1">
      <c r="AY636" s="2082"/>
      <c r="AZ636" s="2085"/>
      <c r="BA636" s="2085"/>
      <c r="BB636" s="2085"/>
      <c r="BC636" s="2085"/>
      <c r="BD636" s="2085"/>
      <c r="BE636" s="2085"/>
      <c r="BF636" s="2085"/>
      <c r="BG636" s="2085"/>
      <c r="BH636" s="2089"/>
      <c r="BI636" s="2085"/>
      <c r="BJ636" s="2086"/>
      <c r="BK636" s="2087"/>
      <c r="BL636" s="2085"/>
      <c r="BM636" s="2088">
        <f>SUM(BM625:BM634)</f>
        <v>156340</v>
      </c>
      <c r="BN636" s="2088">
        <f>(BM636*0.05)</f>
        <v>7817</v>
      </c>
      <c r="BO636" s="2090"/>
      <c r="BP636" s="2024"/>
      <c r="BQ636" s="2024"/>
      <c r="BR636" s="2153" t="s">
        <v>520</v>
      </c>
      <c r="BS636" s="2024" t="s">
        <v>826</v>
      </c>
      <c r="BT636" s="2024"/>
      <c r="BU636" s="2024"/>
      <c r="BV636" s="2154"/>
      <c r="BW636" s="2024"/>
      <c r="BX636" s="2024"/>
      <c r="BY636" s="2024"/>
      <c r="BZ636" s="2024"/>
      <c r="CA636" s="2215" t="s">
        <v>517</v>
      </c>
      <c r="CB636" s="2024"/>
      <c r="CC636" s="2024"/>
      <c r="CD636" s="2215" t="s">
        <v>519</v>
      </c>
      <c r="CE636" s="2024"/>
      <c r="CF636" s="2024"/>
      <c r="CG636" s="2024"/>
    </row>
    <row r="637" spans="51:85">
      <c r="AY637" s="2024"/>
      <c r="AZ637" s="2024"/>
      <c r="BA637" s="2024"/>
      <c r="BB637" s="2024"/>
      <c r="BC637" s="2024"/>
      <c r="BD637" s="2024"/>
      <c r="BE637" s="2024"/>
      <c r="BF637" s="2024"/>
      <c r="BG637" s="2024"/>
      <c r="BH637" s="3602"/>
      <c r="BI637" s="2024"/>
      <c r="BJ637" s="2024"/>
      <c r="BK637" s="2024"/>
      <c r="BL637" s="2024"/>
      <c r="BM637" s="2024"/>
      <c r="BN637" s="2024"/>
      <c r="BO637" s="2024"/>
      <c r="BP637" s="2024"/>
      <c r="BQ637" s="2021"/>
      <c r="BR637" s="3284"/>
      <c r="BS637" s="3285"/>
      <c r="BT637" s="3286" t="s">
        <v>14</v>
      </c>
      <c r="BU637" s="3286" t="s">
        <v>12</v>
      </c>
      <c r="BV637" s="3286"/>
      <c r="BW637" s="3287"/>
      <c r="BX637" s="2216" t="s">
        <v>518</v>
      </c>
      <c r="BY637" s="3286" t="s">
        <v>16</v>
      </c>
      <c r="BZ637" s="3286" t="s">
        <v>12</v>
      </c>
      <c r="CA637" s="3286" t="s">
        <v>12</v>
      </c>
      <c r="CB637" s="3287"/>
      <c r="CC637" s="3287"/>
      <c r="CD637" s="3287"/>
      <c r="CE637" s="3287"/>
      <c r="CF637" s="3288" t="s">
        <v>17</v>
      </c>
      <c r="CG637" s="3289"/>
    </row>
    <row r="638" spans="51:85" ht="18.600000000000001" thickBot="1">
      <c r="AY638" s="2028" t="s">
        <v>863</v>
      </c>
      <c r="AZ638" s="2024"/>
      <c r="BA638" s="2024"/>
      <c r="BB638" s="2024"/>
      <c r="BC638" s="2024"/>
      <c r="BD638" s="2024"/>
      <c r="BE638" s="2024"/>
      <c r="BF638" s="2024"/>
      <c r="BG638" s="2024"/>
      <c r="BH638" s="3602"/>
      <c r="BI638" s="2024"/>
      <c r="BJ638" s="2024"/>
      <c r="BK638" s="2024"/>
      <c r="BL638" s="2024"/>
      <c r="BM638" s="2024"/>
      <c r="BN638" s="2024"/>
      <c r="BO638" s="2029"/>
      <c r="BP638" s="2024"/>
      <c r="BQ638" s="2023"/>
      <c r="BR638" s="3290" t="s">
        <v>4</v>
      </c>
      <c r="BS638" s="3291" t="s">
        <v>18</v>
      </c>
      <c r="BT638" s="3292" t="s">
        <v>19</v>
      </c>
      <c r="BU638" s="3292" t="s">
        <v>19</v>
      </c>
      <c r="BV638" s="3292" t="s">
        <v>20</v>
      </c>
      <c r="BW638" s="3292" t="s">
        <v>21</v>
      </c>
      <c r="BX638" s="3292" t="s">
        <v>22</v>
      </c>
      <c r="BY638" s="3292" t="s">
        <v>19</v>
      </c>
      <c r="BZ638" s="3292" t="s">
        <v>23</v>
      </c>
      <c r="CA638" s="3292" t="s">
        <v>23</v>
      </c>
      <c r="CB638" s="3292" t="s">
        <v>24</v>
      </c>
      <c r="CC638" s="3292" t="s">
        <v>20</v>
      </c>
      <c r="CD638" s="3292" t="s">
        <v>25</v>
      </c>
      <c r="CE638" s="3292" t="s">
        <v>0</v>
      </c>
      <c r="CF638" s="3293" t="s">
        <v>11</v>
      </c>
      <c r="CG638" s="3294" t="s">
        <v>26</v>
      </c>
    </row>
    <row r="639" spans="51:85">
      <c r="AY639" s="2030"/>
      <c r="AZ639" s="3898"/>
      <c r="BA639" s="3898"/>
      <c r="BB639" s="3899" t="s">
        <v>14</v>
      </c>
      <c r="BC639" s="3899" t="s">
        <v>12</v>
      </c>
      <c r="BD639" s="3899"/>
      <c r="BE639" s="3898"/>
      <c r="BF639" s="3899" t="s">
        <v>15</v>
      </c>
      <c r="BG639" s="3899" t="s">
        <v>16</v>
      </c>
      <c r="BH639" s="3899" t="s">
        <v>12</v>
      </c>
      <c r="BI639" s="3899" t="s">
        <v>12</v>
      </c>
      <c r="BJ639" s="3898"/>
      <c r="BK639" s="3898"/>
      <c r="BL639" s="3898"/>
      <c r="BM639" s="3898"/>
      <c r="BN639" s="3899" t="s">
        <v>17</v>
      </c>
      <c r="BO639" s="3899"/>
      <c r="BP639" s="2024"/>
      <c r="BQ639" s="2023"/>
      <c r="BR639" s="3295"/>
      <c r="BS639" s="3296"/>
      <c r="BT639" s="3292" t="s">
        <v>3</v>
      </c>
      <c r="BU639" s="3292" t="s">
        <v>18</v>
      </c>
      <c r="BV639" s="3292"/>
      <c r="BW639" s="3297"/>
      <c r="BX639" s="3292" t="s">
        <v>21</v>
      </c>
      <c r="BY639" s="3292" t="s">
        <v>3</v>
      </c>
      <c r="BZ639" s="3292" t="s">
        <v>27</v>
      </c>
      <c r="CA639" s="3292" t="s">
        <v>28</v>
      </c>
      <c r="CB639" s="3297"/>
      <c r="CC639" s="3297"/>
      <c r="CD639" s="3297"/>
      <c r="CE639" s="3297"/>
      <c r="CF639" s="3293" t="s">
        <v>30</v>
      </c>
      <c r="CG639" s="3294"/>
    </row>
    <row r="640" spans="51:85" ht="15" thickBot="1">
      <c r="AY640" s="2032" t="s">
        <v>3</v>
      </c>
      <c r="AZ640" s="3292" t="s">
        <v>4</v>
      </c>
      <c r="BA640" s="3890" t="s">
        <v>18</v>
      </c>
      <c r="BB640" s="3890" t="s">
        <v>19</v>
      </c>
      <c r="BC640" s="3890" t="s">
        <v>19</v>
      </c>
      <c r="BD640" s="3890" t="s">
        <v>20</v>
      </c>
      <c r="BE640" s="3890" t="s">
        <v>21</v>
      </c>
      <c r="BF640" s="3890" t="s">
        <v>22</v>
      </c>
      <c r="BG640" s="3890" t="s">
        <v>19</v>
      </c>
      <c r="BH640" s="3890" t="s">
        <v>23</v>
      </c>
      <c r="BI640" s="3890" t="s">
        <v>23</v>
      </c>
      <c r="BJ640" s="3890" t="s">
        <v>24</v>
      </c>
      <c r="BK640" s="3890" t="s">
        <v>20</v>
      </c>
      <c r="BL640" s="3890" t="s">
        <v>25</v>
      </c>
      <c r="BM640" s="3890" t="s">
        <v>0</v>
      </c>
      <c r="BN640" s="3890" t="s">
        <v>11</v>
      </c>
      <c r="BO640" s="3890" t="s">
        <v>26</v>
      </c>
      <c r="BP640" s="2024"/>
      <c r="BQ640" s="2026"/>
      <c r="BR640" s="2914"/>
      <c r="BS640" s="2139"/>
      <c r="BT640" s="2140"/>
      <c r="BU640" s="2141"/>
      <c r="BV640" s="2140"/>
      <c r="BW640" s="2141"/>
      <c r="BX640" s="2140"/>
      <c r="BY640" s="2141"/>
      <c r="BZ640" s="2141"/>
      <c r="CA640" s="2141"/>
      <c r="CB640" s="2141"/>
      <c r="CC640" s="2141"/>
      <c r="CD640" s="2141"/>
      <c r="CE640" s="2141"/>
      <c r="CF640" s="2141"/>
      <c r="CG640" s="2142"/>
    </row>
    <row r="641" spans="51:85" ht="15" thickBot="1">
      <c r="AY641" s="2034"/>
      <c r="AZ641" s="3892"/>
      <c r="BA641" s="3892"/>
      <c r="BB641" s="3893" t="s">
        <v>3</v>
      </c>
      <c r="BC641" s="3893" t="s">
        <v>18</v>
      </c>
      <c r="BD641" s="3893"/>
      <c r="BE641" s="3892"/>
      <c r="BF641" s="3893" t="s">
        <v>21</v>
      </c>
      <c r="BG641" s="3893" t="s">
        <v>3</v>
      </c>
      <c r="BH641" s="3893" t="s">
        <v>27</v>
      </c>
      <c r="BI641" s="3893" t="s">
        <v>28</v>
      </c>
      <c r="BJ641" s="3892"/>
      <c r="BK641" s="3892"/>
      <c r="BL641" s="3892"/>
      <c r="BM641" s="3892"/>
      <c r="BN641" s="3893" t="s">
        <v>30</v>
      </c>
      <c r="BO641" s="3890"/>
      <c r="BP641" s="2024"/>
      <c r="BQ641" s="2941"/>
      <c r="BR641" s="2657" t="s">
        <v>427</v>
      </c>
      <c r="BS641" s="2815" t="s">
        <v>393</v>
      </c>
      <c r="BT641" s="2168" t="s">
        <v>36</v>
      </c>
      <c r="BU641" s="2169">
        <v>42682</v>
      </c>
      <c r="BV641" s="2168">
        <v>25</v>
      </c>
      <c r="BW641" s="2122" t="s">
        <v>35</v>
      </c>
      <c r="BX641" s="2170">
        <v>300</v>
      </c>
      <c r="BY641" s="2168" t="s">
        <v>78</v>
      </c>
      <c r="BZ641" s="2171">
        <v>42685</v>
      </c>
      <c r="CA641" s="2169">
        <v>42688</v>
      </c>
      <c r="CB641" s="2168">
        <v>1474</v>
      </c>
      <c r="CC641" s="2172">
        <v>25000</v>
      </c>
      <c r="CD641" s="2172">
        <f>(CC641-BV641*1000)</f>
        <v>0</v>
      </c>
      <c r="CE641" s="2173">
        <f>(CC641*BX641/1000)</f>
        <v>7500</v>
      </c>
      <c r="CF641" s="2175">
        <f>(CE641*0.05)</f>
        <v>375</v>
      </c>
      <c r="CG641" s="2203"/>
    </row>
    <row r="642" spans="51:85">
      <c r="AY642" s="2095" t="s">
        <v>629</v>
      </c>
      <c r="AZ642" s="2658" t="s">
        <v>436</v>
      </c>
      <c r="BA642" s="2168">
        <v>98</v>
      </c>
      <c r="BB642" s="2168">
        <v>46693</v>
      </c>
      <c r="BC642" s="2169">
        <v>43755</v>
      </c>
      <c r="BD642" s="2168">
        <v>100</v>
      </c>
      <c r="BE642" s="2122" t="s">
        <v>35</v>
      </c>
      <c r="BF642" s="2170">
        <v>297</v>
      </c>
      <c r="BG642" s="2168"/>
      <c r="BH642" s="3572">
        <v>43836</v>
      </c>
      <c r="BI642" s="2169">
        <v>43833</v>
      </c>
      <c r="BJ642" s="2168">
        <v>12363</v>
      </c>
      <c r="BK642" s="3548">
        <v>100000</v>
      </c>
      <c r="BL642" s="3415">
        <f t="shared" ref="BL642:BL648" si="179">(BK642-BD642*1000)</f>
        <v>0</v>
      </c>
      <c r="BM642" s="2173">
        <f t="shared" ref="BM642:BM648" si="180">(BK642*BF642/1000)</f>
        <v>29700</v>
      </c>
      <c r="BN642" s="2173">
        <f>(BM642*0.05)</f>
        <v>1485</v>
      </c>
      <c r="BO642" s="2046" t="s">
        <v>8</v>
      </c>
      <c r="BP642" s="2024"/>
      <c r="BQ642" s="2837"/>
      <c r="BR642" s="2048" t="s">
        <v>427</v>
      </c>
      <c r="BS642" s="2750" t="s">
        <v>414</v>
      </c>
      <c r="BT642" s="2050" t="s">
        <v>74</v>
      </c>
      <c r="BU642" s="2051">
        <v>42720</v>
      </c>
      <c r="BV642" s="2050">
        <v>80</v>
      </c>
      <c r="BW642" s="2052" t="s">
        <v>35</v>
      </c>
      <c r="BX642" s="2053">
        <v>300</v>
      </c>
      <c r="BY642" s="2050" t="s">
        <v>78</v>
      </c>
      <c r="BZ642" s="2054">
        <v>42725</v>
      </c>
      <c r="CA642" s="2051">
        <v>42723</v>
      </c>
      <c r="CB642" s="2050">
        <v>1602</v>
      </c>
      <c r="CC642" s="2055">
        <v>80000</v>
      </c>
      <c r="CD642" s="2055">
        <f>(CC642-BV642*1000)</f>
        <v>0</v>
      </c>
      <c r="CE642" s="2056">
        <f>(CC642*BX642/1000)</f>
        <v>24000</v>
      </c>
      <c r="CF642" s="2058">
        <f>(CE642*0.05)</f>
        <v>1200</v>
      </c>
      <c r="CG642" s="2204"/>
    </row>
    <row r="643" spans="51:85">
      <c r="AY643" s="2047" t="s">
        <v>629</v>
      </c>
      <c r="AZ643" s="2037" t="s">
        <v>740</v>
      </c>
      <c r="BA643" s="2071">
        <v>99</v>
      </c>
      <c r="BB643" s="2071">
        <v>47340</v>
      </c>
      <c r="BC643" s="2072">
        <v>43755</v>
      </c>
      <c r="BD643" s="2071">
        <v>6</v>
      </c>
      <c r="BE643" s="2039" t="s">
        <v>35</v>
      </c>
      <c r="BF643" s="2073">
        <v>234</v>
      </c>
      <c r="BG643" s="2071"/>
      <c r="BH643" s="3509">
        <v>43850</v>
      </c>
      <c r="BI643" s="2072">
        <v>43848</v>
      </c>
      <c r="BJ643" s="2071">
        <v>12450</v>
      </c>
      <c r="BK643" s="2147">
        <v>6000</v>
      </c>
      <c r="BL643" s="2691">
        <f t="shared" si="179"/>
        <v>0</v>
      </c>
      <c r="BM643" s="2045">
        <f t="shared" si="180"/>
        <v>1404</v>
      </c>
      <c r="BN643" s="2073">
        <f>(BM643*0.05)</f>
        <v>70.2</v>
      </c>
      <c r="BO643" s="2059" t="s">
        <v>8</v>
      </c>
      <c r="BP643" s="2024"/>
      <c r="BQ643" s="2837"/>
      <c r="BR643" s="2048" t="s">
        <v>427</v>
      </c>
      <c r="BS643" s="2750" t="s">
        <v>262</v>
      </c>
      <c r="BT643" s="2050" t="s">
        <v>74</v>
      </c>
      <c r="BU643" s="2051">
        <v>42870</v>
      </c>
      <c r="BV643" s="2050">
        <v>30</v>
      </c>
      <c r="BW643" s="2052" t="s">
        <v>35</v>
      </c>
      <c r="BX643" s="2053">
        <v>300</v>
      </c>
      <c r="BY643" s="2050" t="s">
        <v>78</v>
      </c>
      <c r="BZ643" s="2054">
        <v>42874</v>
      </c>
      <c r="CA643" s="2051">
        <v>42874</v>
      </c>
      <c r="CB643" s="2050">
        <v>1958</v>
      </c>
      <c r="CC643" s="2055">
        <v>30000</v>
      </c>
      <c r="CD643" s="2055">
        <f>(CC643-BV643*1000)</f>
        <v>0</v>
      </c>
      <c r="CE643" s="2056">
        <f>(CC643*BX643/1000)</f>
        <v>9000</v>
      </c>
      <c r="CF643" s="2058">
        <f>(CE643*0.05)</f>
        <v>450</v>
      </c>
      <c r="CG643" s="2150"/>
    </row>
    <row r="644" spans="51:85">
      <c r="AY644" s="2047" t="s">
        <v>471</v>
      </c>
      <c r="AZ644" s="2957" t="s">
        <v>436</v>
      </c>
      <c r="BA644" s="2071">
        <v>41</v>
      </c>
      <c r="BB644" s="3068" t="s">
        <v>101</v>
      </c>
      <c r="BC644" s="2040">
        <v>43777</v>
      </c>
      <c r="BD644" s="2041">
        <v>20</v>
      </c>
      <c r="BE644" s="2039" t="s">
        <v>35</v>
      </c>
      <c r="BF644" s="2042">
        <v>300.3</v>
      </c>
      <c r="BG644" s="2071"/>
      <c r="BH644" s="3509">
        <v>43859</v>
      </c>
      <c r="BI644" s="2072">
        <v>43859</v>
      </c>
      <c r="BJ644" s="2071">
        <v>12550</v>
      </c>
      <c r="BK644" s="2071">
        <v>20000</v>
      </c>
      <c r="BL644" s="2071">
        <f t="shared" si="179"/>
        <v>0</v>
      </c>
      <c r="BM644" s="2045">
        <f t="shared" si="180"/>
        <v>6006</v>
      </c>
      <c r="BN644" s="2045">
        <f>(BM644*0.05)</f>
        <v>300.3</v>
      </c>
      <c r="BO644" s="2059" t="s">
        <v>8</v>
      </c>
      <c r="BP644" s="2024"/>
      <c r="BQ644" s="2837"/>
      <c r="BR644" s="2915"/>
      <c r="BS644" s="2816"/>
      <c r="BT644" s="2091"/>
      <c r="BU644" s="2091"/>
      <c r="BV644" s="2091"/>
      <c r="BW644" s="2091"/>
      <c r="BX644" s="2091"/>
      <c r="BY644" s="2091"/>
      <c r="BZ644" s="2091"/>
      <c r="CA644" s="2091"/>
      <c r="CB644" s="2091"/>
      <c r="CC644" s="2091"/>
      <c r="CD644" s="2091"/>
      <c r="CE644" s="2091"/>
      <c r="CF644" s="2091"/>
      <c r="CG644" s="2150"/>
    </row>
    <row r="645" spans="51:85">
      <c r="AY645" s="3613" t="s">
        <v>471</v>
      </c>
      <c r="AZ645" s="3611" t="s">
        <v>825</v>
      </c>
      <c r="BA645" s="3388">
        <v>42</v>
      </c>
      <c r="BB645" s="3612" t="s">
        <v>101</v>
      </c>
      <c r="BC645" s="3393">
        <v>43777</v>
      </c>
      <c r="BD645" s="3394">
        <v>3</v>
      </c>
      <c r="BE645" s="3390" t="s">
        <v>35</v>
      </c>
      <c r="BF645" s="3391">
        <v>378</v>
      </c>
      <c r="BG645" s="3389"/>
      <c r="BH645" s="3623">
        <v>43859</v>
      </c>
      <c r="BI645" s="3389">
        <v>43859</v>
      </c>
      <c r="BJ645" s="3388"/>
      <c r="BK645" s="3388">
        <v>3000</v>
      </c>
      <c r="BL645" s="3388">
        <f t="shared" si="179"/>
        <v>0</v>
      </c>
      <c r="BM645" s="3395">
        <f t="shared" si="180"/>
        <v>1134</v>
      </c>
      <c r="BN645" s="3395">
        <v>0</v>
      </c>
      <c r="BO645" s="3925" t="s">
        <v>88</v>
      </c>
      <c r="BP645" s="2024"/>
      <c r="BQ645" s="2837"/>
      <c r="BR645" s="2915"/>
      <c r="BS645" s="2816"/>
      <c r="BT645" s="2091"/>
      <c r="BU645" s="2091"/>
      <c r="BV645" s="2091"/>
      <c r="BW645" s="2091"/>
      <c r="BX645" s="2091"/>
      <c r="BY645" s="2091"/>
      <c r="BZ645" s="2091"/>
      <c r="CA645" s="2091"/>
      <c r="CB645" s="2091"/>
      <c r="CC645" s="2091"/>
      <c r="CD645" s="2091"/>
      <c r="CE645" s="2091"/>
      <c r="CF645" s="2091"/>
      <c r="CG645" s="2150"/>
    </row>
    <row r="646" spans="51:85">
      <c r="AY646" s="2047" t="s">
        <v>792</v>
      </c>
      <c r="AZ646" s="2048" t="s">
        <v>794</v>
      </c>
      <c r="BA646" s="3168">
        <v>14</v>
      </c>
      <c r="BB646" s="3169" t="s">
        <v>36</v>
      </c>
      <c r="BC646" s="3170">
        <v>43777</v>
      </c>
      <c r="BD646" s="3169">
        <v>220</v>
      </c>
      <c r="BE646" s="3171" t="s">
        <v>35</v>
      </c>
      <c r="BF646" s="3172">
        <v>295</v>
      </c>
      <c r="BG646" s="3169"/>
      <c r="BH646" s="3554">
        <v>43850</v>
      </c>
      <c r="BI646" s="3174">
        <v>43848</v>
      </c>
      <c r="BJ646" s="3171">
        <v>12446</v>
      </c>
      <c r="BK646" s="3175">
        <v>220000</v>
      </c>
      <c r="BL646" s="2041">
        <f t="shared" si="179"/>
        <v>0</v>
      </c>
      <c r="BM646" s="2045">
        <f t="shared" si="180"/>
        <v>64900</v>
      </c>
      <c r="BN646" s="2042">
        <f t="shared" ref="BN646:BN657" si="181">(BM646*0.05)</f>
        <v>3245</v>
      </c>
      <c r="BO646" s="2059" t="s">
        <v>8</v>
      </c>
      <c r="BP646" s="2024"/>
      <c r="BQ646" s="2837"/>
      <c r="BR646" s="2915"/>
      <c r="BS646" s="2816"/>
      <c r="BT646" s="2091"/>
      <c r="BU646" s="2091"/>
      <c r="BV646" s="2091"/>
      <c r="BW646" s="2091"/>
      <c r="BX646" s="2091"/>
      <c r="BY646" s="2091"/>
      <c r="BZ646" s="2091"/>
      <c r="CA646" s="2091"/>
      <c r="CB646" s="2091"/>
      <c r="CC646" s="2091"/>
      <c r="CD646" s="2091"/>
      <c r="CE646" s="2091"/>
      <c r="CF646" s="2091"/>
      <c r="CG646" s="2150"/>
    </row>
    <row r="647" spans="51:85" ht="15" thickBot="1">
      <c r="AY647" s="2047" t="s">
        <v>629</v>
      </c>
      <c r="AZ647" s="2075" t="s">
        <v>436</v>
      </c>
      <c r="BA647" s="2071">
        <v>101</v>
      </c>
      <c r="BB647" s="2071">
        <v>46584</v>
      </c>
      <c r="BC647" s="2072">
        <v>43810</v>
      </c>
      <c r="BD647" s="2071">
        <v>100</v>
      </c>
      <c r="BE647" s="2039" t="s">
        <v>35</v>
      </c>
      <c r="BF647" s="2073">
        <v>297</v>
      </c>
      <c r="BG647" s="2071"/>
      <c r="BH647" s="3509">
        <v>43850</v>
      </c>
      <c r="BI647" s="2072">
        <v>43847</v>
      </c>
      <c r="BJ647" s="2071">
        <v>12443</v>
      </c>
      <c r="BK647" s="2147">
        <v>100000</v>
      </c>
      <c r="BL647" s="2691">
        <f t="shared" si="179"/>
        <v>0</v>
      </c>
      <c r="BM647" s="2045">
        <f t="shared" si="180"/>
        <v>29700</v>
      </c>
      <c r="BN647" s="2045">
        <f t="shared" si="181"/>
        <v>1485</v>
      </c>
      <c r="BO647" s="2059" t="s">
        <v>8</v>
      </c>
      <c r="BP647" s="2024"/>
      <c r="BQ647" s="2026"/>
      <c r="BR647" s="2916"/>
      <c r="BS647" s="2817"/>
      <c r="BT647" s="2151"/>
      <c r="BU647" s="2151"/>
      <c r="BV647" s="2151"/>
      <c r="BW647" s="2151"/>
      <c r="BX647" s="2151"/>
      <c r="BY647" s="2151"/>
      <c r="BZ647" s="2151"/>
      <c r="CA647" s="2151"/>
      <c r="CB647" s="2151"/>
      <c r="CC647" s="2151"/>
      <c r="CD647" s="2151"/>
      <c r="CE647" s="2151"/>
      <c r="CF647" s="2151"/>
      <c r="CG647" s="3257" t="s">
        <v>817</v>
      </c>
    </row>
    <row r="648" spans="51:85">
      <c r="AY648" s="2047" t="s">
        <v>629</v>
      </c>
      <c r="AZ648" s="2037" t="s">
        <v>740</v>
      </c>
      <c r="BA648" s="2071">
        <v>102</v>
      </c>
      <c r="BB648" s="2071">
        <v>46584</v>
      </c>
      <c r="BC648" s="2072">
        <v>43810</v>
      </c>
      <c r="BD648" s="2071">
        <v>12</v>
      </c>
      <c r="BE648" s="2039" t="s">
        <v>35</v>
      </c>
      <c r="BF648" s="2073">
        <v>234</v>
      </c>
      <c r="BG648" s="2071"/>
      <c r="BH648" s="3509">
        <v>43836</v>
      </c>
      <c r="BI648" s="2072">
        <v>43833</v>
      </c>
      <c r="BJ648" s="2071">
        <v>12362</v>
      </c>
      <c r="BK648" s="2147">
        <v>12000</v>
      </c>
      <c r="BL648" s="2691">
        <f t="shared" si="179"/>
        <v>0</v>
      </c>
      <c r="BM648" s="2045">
        <f t="shared" si="180"/>
        <v>2808</v>
      </c>
      <c r="BN648" s="2045">
        <f t="shared" si="181"/>
        <v>140.4</v>
      </c>
      <c r="BO648" s="2059" t="s">
        <v>8</v>
      </c>
      <c r="BP648" s="2024"/>
      <c r="BQ648" s="2024"/>
      <c r="BR648" s="2024"/>
      <c r="BS648" s="2024"/>
      <c r="BT648" s="2024"/>
      <c r="BU648" s="2024"/>
      <c r="BV648" s="2024"/>
      <c r="BW648" s="2024"/>
      <c r="BX648" s="2024"/>
      <c r="BY648" s="2024"/>
      <c r="BZ648" s="2024"/>
      <c r="CA648" s="2024"/>
      <c r="CB648" s="2024"/>
      <c r="CC648" s="2024"/>
      <c r="CD648" s="2024"/>
      <c r="CE648" s="2024"/>
      <c r="CF648" s="2024"/>
      <c r="CG648" s="2024"/>
    </row>
    <row r="649" spans="51:85" ht="24" thickBot="1">
      <c r="AY649" s="2047" t="s">
        <v>896</v>
      </c>
      <c r="AZ649" s="2069" t="s">
        <v>808</v>
      </c>
      <c r="BA649" s="2750">
        <v>2</v>
      </c>
      <c r="BB649" s="2050" t="s">
        <v>796</v>
      </c>
      <c r="BC649" s="2051">
        <v>43832</v>
      </c>
      <c r="BD649" s="2050">
        <v>20</v>
      </c>
      <c r="BE649" s="2052" t="s">
        <v>35</v>
      </c>
      <c r="BF649" s="2053">
        <v>312.89999999999998</v>
      </c>
      <c r="BG649" s="2050">
        <v>315</v>
      </c>
      <c r="BH649" s="3573">
        <v>43836</v>
      </c>
      <c r="BI649" s="2051">
        <v>43833</v>
      </c>
      <c r="BJ649" s="2050">
        <v>12366</v>
      </c>
      <c r="BK649" s="2055">
        <v>20000</v>
      </c>
      <c r="BL649" s="2055">
        <f>(BK649-BD649*1000)</f>
        <v>0</v>
      </c>
      <c r="BM649" s="2056">
        <f>(BK649*BF649/1000)</f>
        <v>6258</v>
      </c>
      <c r="BN649" s="2058">
        <f t="shared" si="181"/>
        <v>312.90000000000003</v>
      </c>
      <c r="BO649" s="3897" t="s">
        <v>8</v>
      </c>
      <c r="BP649" s="2024"/>
      <c r="BQ649" s="2024"/>
      <c r="BR649" s="2153" t="s">
        <v>910</v>
      </c>
      <c r="BS649" s="2024" t="s">
        <v>536</v>
      </c>
      <c r="BT649" s="2024"/>
      <c r="BU649" s="2024"/>
      <c r="BV649" s="2154"/>
      <c r="BW649" s="2024"/>
      <c r="BX649" s="2024" t="s">
        <v>481</v>
      </c>
      <c r="BY649" s="2024"/>
      <c r="BZ649" s="2024"/>
      <c r="CA649" s="2024"/>
      <c r="CB649" s="2024"/>
      <c r="CC649" s="2024"/>
      <c r="CD649" s="2024" t="s">
        <v>78</v>
      </c>
      <c r="CE649" s="2024"/>
      <c r="CF649" s="2024"/>
      <c r="CG649" s="2024"/>
    </row>
    <row r="650" spans="51:85">
      <c r="AY650" s="2036" t="s">
        <v>659</v>
      </c>
      <c r="AZ650" s="2037" t="s">
        <v>889</v>
      </c>
      <c r="BA650" s="2038">
        <v>16</v>
      </c>
      <c r="BB650" s="2039" t="s">
        <v>796</v>
      </c>
      <c r="BC650" s="2040">
        <v>43808</v>
      </c>
      <c r="BD650" s="2041">
        <v>30</v>
      </c>
      <c r="BE650" s="2039" t="s">
        <v>35</v>
      </c>
      <c r="BF650" s="2042">
        <v>319</v>
      </c>
      <c r="BG650" s="2039"/>
      <c r="BH650" s="2044">
        <v>43815</v>
      </c>
      <c r="BI650" s="2040">
        <v>43833</v>
      </c>
      <c r="BJ650" s="2039">
        <v>12364</v>
      </c>
      <c r="BK650" s="2041">
        <v>30000</v>
      </c>
      <c r="BL650" s="2041">
        <f>(BK650-BD650*1000)</f>
        <v>0</v>
      </c>
      <c r="BM650" s="2045">
        <f>(BK650*BF650/1000)</f>
        <v>9570</v>
      </c>
      <c r="BN650" s="2042">
        <f t="shared" si="181"/>
        <v>478.5</v>
      </c>
      <c r="BO650" s="3897" t="s">
        <v>8</v>
      </c>
      <c r="BP650" s="2024"/>
      <c r="BQ650" s="2021"/>
      <c r="BR650" s="3284"/>
      <c r="BS650" s="3285"/>
      <c r="BT650" s="3286" t="s">
        <v>14</v>
      </c>
      <c r="BU650" s="3286" t="s">
        <v>12</v>
      </c>
      <c r="BV650" s="3286"/>
      <c r="BW650" s="3287"/>
      <c r="BX650" s="3286" t="s">
        <v>15</v>
      </c>
      <c r="BY650" s="3286" t="s">
        <v>16</v>
      </c>
      <c r="BZ650" s="3286" t="s">
        <v>12</v>
      </c>
      <c r="CA650" s="3286" t="s">
        <v>12</v>
      </c>
      <c r="CB650" s="3287"/>
      <c r="CC650" s="3287"/>
      <c r="CD650" s="3287"/>
      <c r="CE650" s="3287"/>
      <c r="CF650" s="3288" t="s">
        <v>17</v>
      </c>
      <c r="CG650" s="3289"/>
    </row>
    <row r="651" spans="51:85">
      <c r="AY651" s="2047" t="s">
        <v>629</v>
      </c>
      <c r="AZ651" s="2075" t="s">
        <v>436</v>
      </c>
      <c r="BA651" s="2071">
        <v>103</v>
      </c>
      <c r="BB651" s="2071">
        <v>47347</v>
      </c>
      <c r="BC651" s="2072">
        <v>43838</v>
      </c>
      <c r="BD651" s="2071">
        <v>108</v>
      </c>
      <c r="BE651" s="2039" t="s">
        <v>35</v>
      </c>
      <c r="BF651" s="2073">
        <v>297</v>
      </c>
      <c r="BG651" s="2071"/>
      <c r="BH651" s="3509">
        <v>43861</v>
      </c>
      <c r="BI651" s="2072">
        <v>43861</v>
      </c>
      <c r="BJ651" s="2071">
        <v>12543</v>
      </c>
      <c r="BK651" s="2147">
        <v>99000</v>
      </c>
      <c r="BL651" s="2691">
        <f>(BK651-BD651*1000)</f>
        <v>-9000</v>
      </c>
      <c r="BM651" s="2045">
        <f>(BK651*BF651/1000)</f>
        <v>29403</v>
      </c>
      <c r="BN651" s="2073">
        <f t="shared" si="181"/>
        <v>1470.15</v>
      </c>
      <c r="BO651" s="3897" t="s">
        <v>8</v>
      </c>
      <c r="BP651" s="2024"/>
      <c r="BQ651" s="2023"/>
      <c r="BR651" s="3290" t="s">
        <v>4</v>
      </c>
      <c r="BS651" s="3291" t="s">
        <v>18</v>
      </c>
      <c r="BT651" s="3292" t="s">
        <v>19</v>
      </c>
      <c r="BU651" s="3292" t="s">
        <v>19</v>
      </c>
      <c r="BV651" s="3292" t="s">
        <v>20</v>
      </c>
      <c r="BW651" s="3292" t="s">
        <v>21</v>
      </c>
      <c r="BX651" s="3292" t="s">
        <v>22</v>
      </c>
      <c r="BY651" s="3292" t="s">
        <v>19</v>
      </c>
      <c r="BZ651" s="3292" t="s">
        <v>23</v>
      </c>
      <c r="CA651" s="3292" t="s">
        <v>23</v>
      </c>
      <c r="CB651" s="3292" t="s">
        <v>24</v>
      </c>
      <c r="CC651" s="3292" t="s">
        <v>20</v>
      </c>
      <c r="CD651" s="3292" t="s">
        <v>25</v>
      </c>
      <c r="CE651" s="3292" t="s">
        <v>0</v>
      </c>
      <c r="CF651" s="3293" t="s">
        <v>11</v>
      </c>
      <c r="CG651" s="3294" t="s">
        <v>26</v>
      </c>
    </row>
    <row r="652" spans="51:85">
      <c r="AY652" s="2047" t="s">
        <v>629</v>
      </c>
      <c r="AZ652" s="2075" t="s">
        <v>436</v>
      </c>
      <c r="BA652" s="2071">
        <v>103</v>
      </c>
      <c r="BB652" s="2071">
        <v>47347</v>
      </c>
      <c r="BC652" s="2072">
        <v>43838</v>
      </c>
      <c r="BD652" s="2071">
        <v>9</v>
      </c>
      <c r="BE652" s="2039" t="s">
        <v>35</v>
      </c>
      <c r="BF652" s="2073">
        <v>297</v>
      </c>
      <c r="BG652" s="2071"/>
      <c r="BH652" s="3509">
        <v>43861</v>
      </c>
      <c r="BI652" s="2072">
        <v>43861</v>
      </c>
      <c r="BJ652" s="2071">
        <v>12484</v>
      </c>
      <c r="BK652" s="2147">
        <v>9000</v>
      </c>
      <c r="BL652" s="2691">
        <f t="shared" ref="BL652:BL657" si="182">(BK652-BD652*1000)</f>
        <v>0</v>
      </c>
      <c r="BM652" s="2045">
        <f t="shared" ref="BM652:BM657" si="183">(BK652*BF652/1000)</f>
        <v>2673</v>
      </c>
      <c r="BN652" s="2073">
        <f t="shared" si="181"/>
        <v>133.65</v>
      </c>
      <c r="BO652" s="3897" t="s">
        <v>8</v>
      </c>
      <c r="BP652" s="2024"/>
      <c r="BQ652" s="2023"/>
      <c r="BR652" s="3295"/>
      <c r="BS652" s="3296"/>
      <c r="BT652" s="3292" t="s">
        <v>3</v>
      </c>
      <c r="BU652" s="3292" t="s">
        <v>18</v>
      </c>
      <c r="BV652" s="3292"/>
      <c r="BW652" s="3297"/>
      <c r="BX652" s="3292" t="s">
        <v>21</v>
      </c>
      <c r="BY652" s="3292" t="s">
        <v>3</v>
      </c>
      <c r="BZ652" s="3292" t="s">
        <v>27</v>
      </c>
      <c r="CA652" s="3292" t="s">
        <v>28</v>
      </c>
      <c r="CB652" s="3297"/>
      <c r="CC652" s="3297"/>
      <c r="CD652" s="3297"/>
      <c r="CE652" s="3297"/>
      <c r="CF652" s="3293" t="s">
        <v>30</v>
      </c>
      <c r="CG652" s="3294"/>
    </row>
    <row r="653" spans="51:85" ht="15" thickBot="1">
      <c r="AY653" s="2047" t="s">
        <v>629</v>
      </c>
      <c r="AZ653" s="2037" t="s">
        <v>740</v>
      </c>
      <c r="BA653" s="2071">
        <v>104</v>
      </c>
      <c r="BB653" s="2071">
        <v>47346</v>
      </c>
      <c r="BC653" s="2072">
        <v>43838</v>
      </c>
      <c r="BD653" s="2071">
        <v>5</v>
      </c>
      <c r="BE653" s="2039" t="s">
        <v>35</v>
      </c>
      <c r="BF653" s="2073">
        <v>234</v>
      </c>
      <c r="BG653" s="2071"/>
      <c r="BH653" s="3509">
        <v>43861</v>
      </c>
      <c r="BI653" s="2072">
        <v>43861</v>
      </c>
      <c r="BJ653" s="2071">
        <v>12544</v>
      </c>
      <c r="BK653" s="2147">
        <v>5000</v>
      </c>
      <c r="BL653" s="2691">
        <f t="shared" si="182"/>
        <v>0</v>
      </c>
      <c r="BM653" s="2045">
        <f t="shared" si="183"/>
        <v>1170</v>
      </c>
      <c r="BN653" s="2073">
        <f t="shared" si="181"/>
        <v>58.5</v>
      </c>
      <c r="BO653" s="2059" t="s">
        <v>8</v>
      </c>
      <c r="BP653" s="2024"/>
      <c r="BQ653" s="2026"/>
      <c r="BR653" s="2914"/>
      <c r="BS653" s="2690"/>
      <c r="BT653" s="2196"/>
      <c r="BU653" s="2197"/>
      <c r="BV653" s="2196"/>
      <c r="BW653" s="2197"/>
      <c r="BX653" s="2196"/>
      <c r="BY653" s="2197"/>
      <c r="BZ653" s="2197"/>
      <c r="CA653" s="2197"/>
      <c r="CB653" s="2197"/>
      <c r="CC653" s="2141"/>
      <c r="CD653" s="2141"/>
      <c r="CE653" s="2141"/>
      <c r="CF653" s="2141"/>
      <c r="CG653" s="2142"/>
    </row>
    <row r="654" spans="51:85">
      <c r="AY654" s="2047" t="s">
        <v>629</v>
      </c>
      <c r="AZ654" s="2037" t="s">
        <v>699</v>
      </c>
      <c r="BA654" s="2071">
        <v>105</v>
      </c>
      <c r="BB654" s="2071">
        <v>47346</v>
      </c>
      <c r="BC654" s="2072">
        <v>43838</v>
      </c>
      <c r="BD654" s="2071">
        <v>5</v>
      </c>
      <c r="BE654" s="2039" t="s">
        <v>35</v>
      </c>
      <c r="BF654" s="2073">
        <v>254</v>
      </c>
      <c r="BG654" s="2071"/>
      <c r="BH654" s="3509">
        <v>43861</v>
      </c>
      <c r="BI654" s="2072">
        <v>43861</v>
      </c>
      <c r="BJ654" s="2071">
        <v>12545</v>
      </c>
      <c r="BK654" s="2147">
        <v>5000</v>
      </c>
      <c r="BL654" s="2691">
        <f t="shared" si="182"/>
        <v>0</v>
      </c>
      <c r="BM654" s="2045">
        <f t="shared" si="183"/>
        <v>1270</v>
      </c>
      <c r="BN654" s="2073">
        <f t="shared" si="181"/>
        <v>63.5</v>
      </c>
      <c r="BO654" s="2059" t="s">
        <v>8</v>
      </c>
      <c r="BP654" s="2024"/>
      <c r="BQ654" s="2941"/>
      <c r="BR654" s="2956" t="s">
        <v>436</v>
      </c>
      <c r="BS654" s="2198">
        <v>1</v>
      </c>
      <c r="BT654" s="2122" t="s">
        <v>36</v>
      </c>
      <c r="BU654" s="2174">
        <v>42626</v>
      </c>
      <c r="BV654" s="2172">
        <v>10</v>
      </c>
      <c r="BW654" s="2122" t="s">
        <v>35</v>
      </c>
      <c r="BX654" s="2175">
        <v>255</v>
      </c>
      <c r="BY654" s="2199"/>
      <c r="BZ654" s="2200">
        <v>42626</v>
      </c>
      <c r="CA654" s="2174">
        <v>42626</v>
      </c>
      <c r="CB654" s="2122">
        <v>8895</v>
      </c>
      <c r="CC654" s="2172">
        <v>10000</v>
      </c>
      <c r="CD654" s="2172">
        <f t="shared" ref="CD654:CD698" si="184">(CC654-BV654*1000)</f>
        <v>0</v>
      </c>
      <c r="CE654" s="2173">
        <f t="shared" ref="CE654:CE698" si="185">(CC654*BX654/1000)</f>
        <v>2550</v>
      </c>
      <c r="CF654" s="2217">
        <f t="shared" ref="CF654:CF694" si="186">(CE654*0.05)</f>
        <v>127.5</v>
      </c>
      <c r="CG654" s="2218"/>
    </row>
    <row r="655" spans="51:85">
      <c r="AY655" s="2047" t="s">
        <v>792</v>
      </c>
      <c r="AZ655" s="2048" t="s">
        <v>891</v>
      </c>
      <c r="BA655" s="3168">
        <v>16</v>
      </c>
      <c r="BB655" s="3169" t="s">
        <v>36</v>
      </c>
      <c r="BC655" s="3170">
        <v>43840</v>
      </c>
      <c r="BD655" s="3169">
        <v>25</v>
      </c>
      <c r="BE655" s="3171" t="s">
        <v>35</v>
      </c>
      <c r="BF655" s="3172">
        <v>410</v>
      </c>
      <c r="BG655" s="3169"/>
      <c r="BH655" s="3554">
        <v>43850</v>
      </c>
      <c r="BI655" s="3174">
        <v>43848</v>
      </c>
      <c r="BJ655" s="3171">
        <v>12446</v>
      </c>
      <c r="BK655" s="3175">
        <v>25000</v>
      </c>
      <c r="BL655" s="2041">
        <f t="shared" si="182"/>
        <v>0</v>
      </c>
      <c r="BM655" s="2045">
        <f t="shared" si="183"/>
        <v>10250</v>
      </c>
      <c r="BN655" s="2042">
        <f t="shared" si="181"/>
        <v>512.5</v>
      </c>
      <c r="BO655" s="2059" t="s">
        <v>8</v>
      </c>
      <c r="BP655" s="2024"/>
      <c r="BQ655" s="2837"/>
      <c r="BR655" s="2957" t="s">
        <v>436</v>
      </c>
      <c r="BS655" s="2038">
        <v>2</v>
      </c>
      <c r="BT655" s="2052" t="s">
        <v>36</v>
      </c>
      <c r="BU655" s="2057">
        <v>42626</v>
      </c>
      <c r="BV655" s="2055">
        <v>10</v>
      </c>
      <c r="BW655" s="2052" t="s">
        <v>35</v>
      </c>
      <c r="BX655" s="2058">
        <v>255</v>
      </c>
      <c r="BY655" s="2077"/>
      <c r="BZ655" s="2078">
        <v>42635</v>
      </c>
      <c r="CA655" s="2057">
        <v>42632</v>
      </c>
      <c r="CB655" s="2052">
        <v>8922</v>
      </c>
      <c r="CC655" s="2055">
        <v>10000</v>
      </c>
      <c r="CD655" s="2055">
        <f t="shared" si="184"/>
        <v>0</v>
      </c>
      <c r="CE655" s="2056">
        <f t="shared" si="185"/>
        <v>2550</v>
      </c>
      <c r="CF655" s="2058">
        <f t="shared" si="186"/>
        <v>127.5</v>
      </c>
      <c r="CG655" s="2219"/>
    </row>
    <row r="656" spans="51:85">
      <c r="AY656" s="2047" t="s">
        <v>792</v>
      </c>
      <c r="AZ656" s="2048" t="s">
        <v>904</v>
      </c>
      <c r="BA656" s="3168">
        <v>17</v>
      </c>
      <c r="BB656" s="3169" t="s">
        <v>36</v>
      </c>
      <c r="BC656" s="3170">
        <v>43840</v>
      </c>
      <c r="BD656" s="3169">
        <v>2</v>
      </c>
      <c r="BE656" s="3171" t="s">
        <v>35</v>
      </c>
      <c r="BF656" s="3172">
        <v>373</v>
      </c>
      <c r="BG656" s="3169"/>
      <c r="BH656" s="3554">
        <v>43850</v>
      </c>
      <c r="BI656" s="3174">
        <v>43848</v>
      </c>
      <c r="BJ656" s="3171">
        <v>12446</v>
      </c>
      <c r="BK656" s="3175">
        <v>2000</v>
      </c>
      <c r="BL656" s="2041">
        <f t="shared" si="182"/>
        <v>0</v>
      </c>
      <c r="BM656" s="2045">
        <f t="shared" si="183"/>
        <v>746</v>
      </c>
      <c r="BN656" s="2042">
        <f t="shared" si="181"/>
        <v>37.300000000000004</v>
      </c>
      <c r="BO656" s="2059" t="s">
        <v>8</v>
      </c>
      <c r="BP656" s="2024"/>
      <c r="BQ656" s="2837"/>
      <c r="BR656" s="2957" t="s">
        <v>436</v>
      </c>
      <c r="BS656" s="2038">
        <v>3</v>
      </c>
      <c r="BT656" s="2052" t="s">
        <v>36</v>
      </c>
      <c r="BU656" s="2057">
        <v>42684</v>
      </c>
      <c r="BV656" s="2055">
        <v>20</v>
      </c>
      <c r="BW656" s="2052" t="s">
        <v>35</v>
      </c>
      <c r="BX656" s="2058">
        <v>255</v>
      </c>
      <c r="BY656" s="2077"/>
      <c r="BZ656" s="2078">
        <v>42685</v>
      </c>
      <c r="CA656" s="2057">
        <v>42688</v>
      </c>
      <c r="CB656" s="2052">
        <v>1475</v>
      </c>
      <c r="CC656" s="2055">
        <v>20000</v>
      </c>
      <c r="CD656" s="2055">
        <f t="shared" si="184"/>
        <v>0</v>
      </c>
      <c r="CE656" s="2056">
        <f t="shared" si="185"/>
        <v>5100</v>
      </c>
      <c r="CF656" s="2058">
        <f t="shared" si="186"/>
        <v>255</v>
      </c>
      <c r="CG656" s="2219"/>
    </row>
    <row r="657" spans="51:85">
      <c r="AY657" s="2047" t="s">
        <v>659</v>
      </c>
      <c r="AZ657" s="2037" t="s">
        <v>889</v>
      </c>
      <c r="BA657" s="2038">
        <v>17</v>
      </c>
      <c r="BB657" s="2039" t="s">
        <v>796</v>
      </c>
      <c r="BC657" s="2040">
        <v>43840</v>
      </c>
      <c r="BD657" s="2041">
        <v>40</v>
      </c>
      <c r="BE657" s="2039" t="s">
        <v>35</v>
      </c>
      <c r="BF657" s="2042">
        <v>319</v>
      </c>
      <c r="BG657" s="2039"/>
      <c r="BH657" s="2044">
        <v>43850</v>
      </c>
      <c r="BI657" s="2040">
        <v>43847</v>
      </c>
      <c r="BJ657" s="2039">
        <v>12444</v>
      </c>
      <c r="BK657" s="2041">
        <v>40000</v>
      </c>
      <c r="BL657" s="2041">
        <f t="shared" si="182"/>
        <v>0</v>
      </c>
      <c r="BM657" s="2045">
        <f t="shared" si="183"/>
        <v>12760</v>
      </c>
      <c r="BN657" s="2042">
        <f t="shared" si="181"/>
        <v>638</v>
      </c>
      <c r="BO657" s="2059" t="s">
        <v>8</v>
      </c>
      <c r="BP657" s="2024"/>
      <c r="BQ657" s="2837"/>
      <c r="BR657" s="2957" t="s">
        <v>436</v>
      </c>
      <c r="BS657" s="2038">
        <v>4</v>
      </c>
      <c r="BT657" s="2052" t="s">
        <v>74</v>
      </c>
      <c r="BU657" s="2057">
        <v>42712</v>
      </c>
      <c r="BV657" s="2055">
        <v>20</v>
      </c>
      <c r="BW657" s="2052" t="s">
        <v>35</v>
      </c>
      <c r="BX657" s="2058">
        <v>255</v>
      </c>
      <c r="BY657" s="2077"/>
      <c r="BZ657" s="2078">
        <v>42716</v>
      </c>
      <c r="CA657" s="2057">
        <v>42714</v>
      </c>
      <c r="CB657" s="2052">
        <v>1563</v>
      </c>
      <c r="CC657" s="2055">
        <v>20000</v>
      </c>
      <c r="CD657" s="2055">
        <f t="shared" si="184"/>
        <v>0</v>
      </c>
      <c r="CE657" s="2056">
        <f t="shared" si="185"/>
        <v>5100</v>
      </c>
      <c r="CF657" s="2058">
        <f t="shared" si="186"/>
        <v>255</v>
      </c>
      <c r="CG657" s="2219"/>
    </row>
    <row r="658" spans="51:85">
      <c r="AY658" s="2149"/>
      <c r="AZ658" s="2091"/>
      <c r="BA658" s="2091"/>
      <c r="BB658" s="2091"/>
      <c r="BC658" s="2091"/>
      <c r="BD658" s="2091"/>
      <c r="BE658" s="2091"/>
      <c r="BF658" s="2091"/>
      <c r="BG658" s="2091"/>
      <c r="BH658" s="2091"/>
      <c r="BI658" s="2228"/>
      <c r="BJ658" s="2228"/>
      <c r="BK658" s="2228"/>
      <c r="BL658" s="2228"/>
      <c r="BM658" s="4035"/>
      <c r="BN658" s="2228"/>
      <c r="BO658" s="3278"/>
      <c r="BP658" s="2024"/>
      <c r="BQ658" s="2837"/>
      <c r="BR658" s="2957" t="s">
        <v>436</v>
      </c>
      <c r="BS658" s="2038">
        <v>5</v>
      </c>
      <c r="BT658" s="2052" t="s">
        <v>36</v>
      </c>
      <c r="BU658" s="2057">
        <v>42775</v>
      </c>
      <c r="BV658" s="2055">
        <v>20</v>
      </c>
      <c r="BW658" s="2052" t="s">
        <v>35</v>
      </c>
      <c r="BX658" s="2058">
        <v>270</v>
      </c>
      <c r="BY658" s="2077"/>
      <c r="BZ658" s="2078">
        <v>42781</v>
      </c>
      <c r="CA658" s="2057">
        <v>42775</v>
      </c>
      <c r="CB658" s="2052">
        <v>9377</v>
      </c>
      <c r="CC658" s="2055">
        <v>20000</v>
      </c>
      <c r="CD658" s="2055">
        <f t="shared" si="184"/>
        <v>0</v>
      </c>
      <c r="CE658" s="2056">
        <f t="shared" si="185"/>
        <v>5400</v>
      </c>
      <c r="CF658" s="2058">
        <f t="shared" si="186"/>
        <v>270</v>
      </c>
      <c r="CG658" s="2220"/>
    </row>
    <row r="659" spans="51:85" ht="15" thickBot="1">
      <c r="AY659" s="2082"/>
      <c r="AZ659" s="2083"/>
      <c r="BA659" s="2083"/>
      <c r="BB659" s="2083"/>
      <c r="BC659" s="2083"/>
      <c r="BD659" s="2084"/>
      <c r="BE659" s="2085"/>
      <c r="BF659" s="2085"/>
      <c r="BG659" s="2085"/>
      <c r="BH659" s="2089"/>
      <c r="BI659" s="2085"/>
      <c r="BJ659" s="2086"/>
      <c r="BK659" s="2087"/>
      <c r="BL659" s="2085"/>
      <c r="BM659" s="2088">
        <f>SUM(BM642:BM657)</f>
        <v>209752</v>
      </c>
      <c r="BN659" s="2088">
        <f>(BM659*0.05)</f>
        <v>10487.6</v>
      </c>
      <c r="BO659" s="2090"/>
      <c r="BP659" s="2024"/>
      <c r="BQ659" s="2837"/>
      <c r="BR659" s="2957" t="s">
        <v>436</v>
      </c>
      <c r="BS659" s="2038">
        <v>6</v>
      </c>
      <c r="BT659" s="2039" t="s">
        <v>36</v>
      </c>
      <c r="BU659" s="2040">
        <v>42824</v>
      </c>
      <c r="BV659" s="2041">
        <v>20</v>
      </c>
      <c r="BW659" s="2039" t="s">
        <v>35</v>
      </c>
      <c r="BX659" s="2042">
        <v>270</v>
      </c>
      <c r="BY659" s="2043"/>
      <c r="BZ659" s="2044">
        <v>42832</v>
      </c>
      <c r="CA659" s="2040">
        <v>42832</v>
      </c>
      <c r="CB659" s="2039">
        <v>1849</v>
      </c>
      <c r="CC659" s="2041">
        <v>20000</v>
      </c>
      <c r="CD659" s="2041">
        <f t="shared" si="184"/>
        <v>0</v>
      </c>
      <c r="CE659" s="2045">
        <f t="shared" si="185"/>
        <v>5400</v>
      </c>
      <c r="CF659" s="2042">
        <f t="shared" si="186"/>
        <v>270</v>
      </c>
      <c r="CG659" s="2128"/>
    </row>
    <row r="660" spans="51:85">
      <c r="AY660" s="2024"/>
      <c r="AZ660" s="2024"/>
      <c r="BA660" s="2024"/>
      <c r="BB660" s="2024"/>
      <c r="BC660" s="2024"/>
      <c r="BD660" s="2024"/>
      <c r="BE660" s="2024"/>
      <c r="BF660" s="2024"/>
      <c r="BG660" s="2024"/>
      <c r="BH660" s="3602"/>
      <c r="BI660" s="2024"/>
      <c r="BJ660" s="2024"/>
      <c r="BK660" s="2024"/>
      <c r="BL660" s="2024"/>
      <c r="BM660" s="3309"/>
      <c r="BN660" s="2024"/>
      <c r="BO660" s="2024"/>
      <c r="BP660" s="2024"/>
      <c r="BQ660" s="2837"/>
      <c r="BR660" s="2957" t="s">
        <v>436</v>
      </c>
      <c r="BS660" s="2038">
        <v>7</v>
      </c>
      <c r="BT660" s="2039" t="s">
        <v>36</v>
      </c>
      <c r="BU660" s="2040">
        <v>42879</v>
      </c>
      <c r="BV660" s="2041">
        <v>10</v>
      </c>
      <c r="BW660" s="2039" t="s">
        <v>35</v>
      </c>
      <c r="BX660" s="2042">
        <v>270</v>
      </c>
      <c r="BY660" s="2043"/>
      <c r="BZ660" s="2044">
        <v>42886</v>
      </c>
      <c r="CA660" s="2040">
        <v>42881</v>
      </c>
      <c r="CB660" s="2039">
        <v>1979</v>
      </c>
      <c r="CC660" s="2041">
        <v>10000</v>
      </c>
      <c r="CD660" s="2041">
        <f t="shared" si="184"/>
        <v>0</v>
      </c>
      <c r="CE660" s="2045">
        <f t="shared" si="185"/>
        <v>2700</v>
      </c>
      <c r="CF660" s="2042">
        <f t="shared" si="186"/>
        <v>135</v>
      </c>
      <c r="CG660" s="2150"/>
    </row>
    <row r="661" spans="51:85" ht="18.600000000000001" thickBot="1">
      <c r="AY661" s="2028" t="s">
        <v>862</v>
      </c>
      <c r="AZ661" s="2024"/>
      <c r="BA661" s="2024"/>
      <c r="BB661" s="2024"/>
      <c r="BC661" s="2024"/>
      <c r="BD661" s="2024"/>
      <c r="BE661" s="2024"/>
      <c r="BF661" s="2024"/>
      <c r="BG661" s="2024"/>
      <c r="BH661" s="3602"/>
      <c r="BI661" s="2024"/>
      <c r="BJ661" s="2024"/>
      <c r="BK661" s="2024"/>
      <c r="BL661" s="2024"/>
      <c r="BM661" s="2024"/>
      <c r="BN661" s="2024"/>
      <c r="BO661" s="2029"/>
      <c r="BP661" s="2024"/>
      <c r="BQ661" s="2837"/>
      <c r="BR661" s="2957" t="s">
        <v>825</v>
      </c>
      <c r="BS661" s="2038">
        <v>8</v>
      </c>
      <c r="BT661" s="2039" t="s">
        <v>36</v>
      </c>
      <c r="BU661" s="2040">
        <v>42879</v>
      </c>
      <c r="BV661" s="2041">
        <v>10</v>
      </c>
      <c r="BW661" s="2039" t="s">
        <v>35</v>
      </c>
      <c r="BX661" s="2042">
        <v>350</v>
      </c>
      <c r="BY661" s="2043"/>
      <c r="BZ661" s="2044">
        <v>42886</v>
      </c>
      <c r="CA661" s="2040">
        <v>42881</v>
      </c>
      <c r="CB661" s="2039">
        <v>1979</v>
      </c>
      <c r="CC661" s="2041">
        <v>10000</v>
      </c>
      <c r="CD661" s="2041">
        <f t="shared" si="184"/>
        <v>0</v>
      </c>
      <c r="CE661" s="2045">
        <f t="shared" si="185"/>
        <v>3500</v>
      </c>
      <c r="CF661" s="2042">
        <f t="shared" si="186"/>
        <v>175</v>
      </c>
      <c r="CG661" s="2150"/>
    </row>
    <row r="662" spans="51:85">
      <c r="AY662" s="2030"/>
      <c r="AZ662" s="3898"/>
      <c r="BA662" s="3898"/>
      <c r="BB662" s="3899" t="s">
        <v>14</v>
      </c>
      <c r="BC662" s="3899" t="s">
        <v>12</v>
      </c>
      <c r="BD662" s="3899"/>
      <c r="BE662" s="3898"/>
      <c r="BF662" s="3899" t="s">
        <v>15</v>
      </c>
      <c r="BG662" s="3899" t="s">
        <v>16</v>
      </c>
      <c r="BH662" s="3899" t="s">
        <v>12</v>
      </c>
      <c r="BI662" s="3899" t="s">
        <v>12</v>
      </c>
      <c r="BJ662" s="3898"/>
      <c r="BK662" s="3898"/>
      <c r="BL662" s="3898"/>
      <c r="BM662" s="3898"/>
      <c r="BN662" s="3899" t="s">
        <v>17</v>
      </c>
      <c r="BO662" s="3899"/>
      <c r="BP662" s="2024"/>
      <c r="BQ662" s="2837"/>
      <c r="BR662" s="2957" t="s">
        <v>436</v>
      </c>
      <c r="BS662" s="2038">
        <v>9</v>
      </c>
      <c r="BT662" s="2039" t="s">
        <v>36</v>
      </c>
      <c r="BU662" s="2040">
        <v>42930</v>
      </c>
      <c r="BV662" s="2041">
        <v>20</v>
      </c>
      <c r="BW662" s="2039" t="s">
        <v>35</v>
      </c>
      <c r="BX662" s="2042">
        <v>270</v>
      </c>
      <c r="BY662" s="2043"/>
      <c r="BZ662" s="2044">
        <v>42936</v>
      </c>
      <c r="CA662" s="2040">
        <v>42933</v>
      </c>
      <c r="CB662" s="2039">
        <v>2107</v>
      </c>
      <c r="CC662" s="2041">
        <v>20000</v>
      </c>
      <c r="CD662" s="2041">
        <f t="shared" si="184"/>
        <v>0</v>
      </c>
      <c r="CE662" s="2045">
        <f t="shared" si="185"/>
        <v>5400</v>
      </c>
      <c r="CF662" s="2042">
        <f t="shared" si="186"/>
        <v>270</v>
      </c>
      <c r="CG662" s="2150"/>
    </row>
    <row r="663" spans="51:85">
      <c r="AY663" s="2032" t="s">
        <v>3</v>
      </c>
      <c r="AZ663" s="3292" t="s">
        <v>4</v>
      </c>
      <c r="BA663" s="3890" t="s">
        <v>18</v>
      </c>
      <c r="BB663" s="3890" t="s">
        <v>19</v>
      </c>
      <c r="BC663" s="3890" t="s">
        <v>19</v>
      </c>
      <c r="BD663" s="3890" t="s">
        <v>20</v>
      </c>
      <c r="BE663" s="3890" t="s">
        <v>21</v>
      </c>
      <c r="BF663" s="3890" t="s">
        <v>22</v>
      </c>
      <c r="BG663" s="3890" t="s">
        <v>19</v>
      </c>
      <c r="BH663" s="3890" t="s">
        <v>23</v>
      </c>
      <c r="BI663" s="3890" t="s">
        <v>23</v>
      </c>
      <c r="BJ663" s="3890" t="s">
        <v>24</v>
      </c>
      <c r="BK663" s="3890" t="s">
        <v>20</v>
      </c>
      <c r="BL663" s="3890" t="s">
        <v>25</v>
      </c>
      <c r="BM663" s="3890" t="s">
        <v>0</v>
      </c>
      <c r="BN663" s="3890" t="s">
        <v>11</v>
      </c>
      <c r="BO663" s="3890" t="s">
        <v>26</v>
      </c>
      <c r="BP663" s="2024"/>
      <c r="BQ663" s="2837"/>
      <c r="BR663" s="2957" t="s">
        <v>436</v>
      </c>
      <c r="BS663" s="2038">
        <v>10</v>
      </c>
      <c r="BT663" s="2039" t="s">
        <v>36</v>
      </c>
      <c r="BU663" s="2040">
        <v>42976</v>
      </c>
      <c r="BV663" s="2041">
        <v>20</v>
      </c>
      <c r="BW663" s="2039" t="s">
        <v>35</v>
      </c>
      <c r="BX663" s="2042">
        <v>278</v>
      </c>
      <c r="BY663" s="2043"/>
      <c r="BZ663" s="2044">
        <v>42976</v>
      </c>
      <c r="CA663" s="2040">
        <v>42976</v>
      </c>
      <c r="CB663" s="2039">
        <v>2247</v>
      </c>
      <c r="CC663" s="2041">
        <v>20000</v>
      </c>
      <c r="CD663" s="2041">
        <f t="shared" si="184"/>
        <v>0</v>
      </c>
      <c r="CE663" s="2045">
        <f t="shared" si="185"/>
        <v>5560</v>
      </c>
      <c r="CF663" s="2042">
        <f t="shared" si="186"/>
        <v>278</v>
      </c>
      <c r="CG663" s="2150"/>
    </row>
    <row r="664" spans="51:85" ht="15" thickBot="1">
      <c r="AY664" s="2094"/>
      <c r="AZ664" s="3892"/>
      <c r="BA664" s="3892"/>
      <c r="BB664" s="3893" t="s">
        <v>3</v>
      </c>
      <c r="BC664" s="3893" t="s">
        <v>18</v>
      </c>
      <c r="BD664" s="3893"/>
      <c r="BE664" s="3892"/>
      <c r="BF664" s="3893" t="s">
        <v>21</v>
      </c>
      <c r="BG664" s="3893" t="s">
        <v>3</v>
      </c>
      <c r="BH664" s="3893" t="s">
        <v>27</v>
      </c>
      <c r="BI664" s="3893" t="s">
        <v>28</v>
      </c>
      <c r="BJ664" s="3892"/>
      <c r="BK664" s="3892"/>
      <c r="BL664" s="3892"/>
      <c r="BM664" s="3892"/>
      <c r="BN664" s="3893" t="s">
        <v>30</v>
      </c>
      <c r="BO664" s="3890"/>
      <c r="BP664" s="2024"/>
      <c r="BQ664" s="2837"/>
      <c r="BR664" s="2957" t="s">
        <v>436</v>
      </c>
      <c r="BS664" s="2038">
        <v>11</v>
      </c>
      <c r="BT664" s="2039" t="s">
        <v>36</v>
      </c>
      <c r="BU664" s="2040">
        <v>43019</v>
      </c>
      <c r="BV664" s="2041">
        <v>20</v>
      </c>
      <c r="BW664" s="2039" t="s">
        <v>35</v>
      </c>
      <c r="BX664" s="2042">
        <v>278</v>
      </c>
      <c r="BY664" s="2043"/>
      <c r="BZ664" s="2044">
        <v>43024</v>
      </c>
      <c r="CA664" s="2040">
        <v>43019</v>
      </c>
      <c r="CB664" s="2039">
        <v>2419</v>
      </c>
      <c r="CC664" s="2041">
        <v>20000</v>
      </c>
      <c r="CD664" s="2041">
        <f t="shared" si="184"/>
        <v>0</v>
      </c>
      <c r="CE664" s="2045">
        <f t="shared" si="185"/>
        <v>5560</v>
      </c>
      <c r="CF664" s="2042">
        <f t="shared" si="186"/>
        <v>278</v>
      </c>
      <c r="CG664" s="2150"/>
    </row>
    <row r="665" spans="51:85">
      <c r="AY665" s="2095" t="s">
        <v>629</v>
      </c>
      <c r="AZ665" s="2658" t="s">
        <v>436</v>
      </c>
      <c r="BA665" s="2168">
        <v>106</v>
      </c>
      <c r="BB665" s="2168">
        <v>48354</v>
      </c>
      <c r="BC665" s="2169">
        <v>43858</v>
      </c>
      <c r="BD665" s="2168">
        <v>54</v>
      </c>
      <c r="BE665" s="2122" t="s">
        <v>35</v>
      </c>
      <c r="BF665" s="2170">
        <v>297</v>
      </c>
      <c r="BG665" s="2168"/>
      <c r="BH665" s="3572">
        <v>43881</v>
      </c>
      <c r="BI665" s="2169">
        <v>43878</v>
      </c>
      <c r="BJ665" s="2168">
        <v>12634</v>
      </c>
      <c r="BK665" s="3548">
        <v>54000</v>
      </c>
      <c r="BL665" s="3415">
        <f t="shared" ref="BL665:BL670" si="187">(BK665-BD665*1000)</f>
        <v>0</v>
      </c>
      <c r="BM665" s="2173">
        <f t="shared" ref="BM665:BM670" si="188">(BK665*BF665/1000)</f>
        <v>16038</v>
      </c>
      <c r="BN665" s="2170">
        <f t="shared" ref="BN665:BN675" si="189">(BM665*0.05)</f>
        <v>801.90000000000009</v>
      </c>
      <c r="BO665" s="2046" t="s">
        <v>8</v>
      </c>
      <c r="BP665" s="2024"/>
      <c r="BQ665" s="2837"/>
      <c r="BR665" s="2957" t="s">
        <v>436</v>
      </c>
      <c r="BS665" s="2038">
        <v>12</v>
      </c>
      <c r="BT665" s="2039" t="s">
        <v>101</v>
      </c>
      <c r="BU665" s="2040">
        <v>43047</v>
      </c>
      <c r="BV665" s="2041">
        <v>20</v>
      </c>
      <c r="BW665" s="2039" t="s">
        <v>35</v>
      </c>
      <c r="BX665" s="2042">
        <v>278</v>
      </c>
      <c r="BY665" s="2043"/>
      <c r="BZ665" s="2044">
        <v>43074</v>
      </c>
      <c r="CA665" s="2040">
        <v>43064</v>
      </c>
      <c r="CB665" s="2039">
        <v>2579</v>
      </c>
      <c r="CC665" s="2041">
        <v>20000</v>
      </c>
      <c r="CD665" s="2041">
        <f t="shared" si="184"/>
        <v>0</v>
      </c>
      <c r="CE665" s="2045">
        <f t="shared" si="185"/>
        <v>5560</v>
      </c>
      <c r="CF665" s="2042">
        <f t="shared" si="186"/>
        <v>278</v>
      </c>
      <c r="CG665" s="2150"/>
    </row>
    <row r="666" spans="51:85">
      <c r="AY666" s="2047" t="s">
        <v>792</v>
      </c>
      <c r="AZ666" s="2048" t="s">
        <v>891</v>
      </c>
      <c r="BA666" s="3168">
        <v>18</v>
      </c>
      <c r="BB666" s="3169" t="s">
        <v>36</v>
      </c>
      <c r="BC666" s="3170">
        <v>43858</v>
      </c>
      <c r="BD666" s="3169">
        <v>48</v>
      </c>
      <c r="BE666" s="3171" t="s">
        <v>35</v>
      </c>
      <c r="BF666" s="3172">
        <v>386</v>
      </c>
      <c r="BG666" s="3169"/>
      <c r="BH666" s="3554">
        <v>43881</v>
      </c>
      <c r="BI666" s="3174">
        <v>43878</v>
      </c>
      <c r="BJ666" s="3171">
        <v>12637</v>
      </c>
      <c r="BK666" s="3175">
        <v>48000</v>
      </c>
      <c r="BL666" s="2041">
        <f t="shared" si="187"/>
        <v>0</v>
      </c>
      <c r="BM666" s="2045">
        <f t="shared" si="188"/>
        <v>18528</v>
      </c>
      <c r="BN666" s="2042">
        <f t="shared" si="189"/>
        <v>926.40000000000009</v>
      </c>
      <c r="BO666" s="2059" t="s">
        <v>8</v>
      </c>
      <c r="BP666" s="2024"/>
      <c r="BQ666" s="2837"/>
      <c r="BR666" s="2957" t="s">
        <v>436</v>
      </c>
      <c r="BS666" s="2038">
        <v>13</v>
      </c>
      <c r="BT666" s="2039" t="s">
        <v>101</v>
      </c>
      <c r="BU666" s="2040">
        <v>43125</v>
      </c>
      <c r="BV666" s="2041">
        <v>20</v>
      </c>
      <c r="BW666" s="2039" t="s">
        <v>35</v>
      </c>
      <c r="BX666" s="2042">
        <v>278</v>
      </c>
      <c r="BY666" s="2043"/>
      <c r="BZ666" s="2044">
        <v>43157</v>
      </c>
      <c r="CA666" s="2040">
        <v>43147</v>
      </c>
      <c r="CB666" s="2039">
        <v>2778</v>
      </c>
      <c r="CC666" s="2041">
        <v>20000</v>
      </c>
      <c r="CD666" s="2041">
        <f t="shared" si="184"/>
        <v>0</v>
      </c>
      <c r="CE666" s="2045">
        <f t="shared" si="185"/>
        <v>5560</v>
      </c>
      <c r="CF666" s="2042">
        <f t="shared" si="186"/>
        <v>278</v>
      </c>
      <c r="CG666" s="2150"/>
    </row>
    <row r="667" spans="51:85">
      <c r="AY667" s="2047" t="s">
        <v>792</v>
      </c>
      <c r="AZ667" s="2048" t="s">
        <v>794</v>
      </c>
      <c r="BA667" s="3168">
        <v>19</v>
      </c>
      <c r="BB667" s="3169" t="s">
        <v>36</v>
      </c>
      <c r="BC667" s="3170">
        <v>43858</v>
      </c>
      <c r="BD667" s="3169">
        <v>250</v>
      </c>
      <c r="BE667" s="3171" t="s">
        <v>35</v>
      </c>
      <c r="BF667" s="3172">
        <v>292</v>
      </c>
      <c r="BG667" s="3169"/>
      <c r="BH667" s="3554">
        <v>43881</v>
      </c>
      <c r="BI667" s="3174">
        <v>43878</v>
      </c>
      <c r="BJ667" s="3171">
        <v>12637</v>
      </c>
      <c r="BK667" s="3175">
        <v>250000</v>
      </c>
      <c r="BL667" s="2041">
        <f t="shared" si="187"/>
        <v>0</v>
      </c>
      <c r="BM667" s="2045">
        <f t="shared" si="188"/>
        <v>73000</v>
      </c>
      <c r="BN667" s="2042">
        <f t="shared" si="189"/>
        <v>3650</v>
      </c>
      <c r="BO667" s="2059" t="s">
        <v>8</v>
      </c>
      <c r="BP667" s="2024"/>
      <c r="BQ667" s="2837"/>
      <c r="BR667" s="2957" t="s">
        <v>825</v>
      </c>
      <c r="BS667" s="2038">
        <v>14</v>
      </c>
      <c r="BT667" s="2039" t="s">
        <v>101</v>
      </c>
      <c r="BU667" s="2040">
        <v>43125</v>
      </c>
      <c r="BV667" s="2041">
        <v>2</v>
      </c>
      <c r="BW667" s="2039" t="s">
        <v>35</v>
      </c>
      <c r="BX667" s="2042">
        <v>350</v>
      </c>
      <c r="BY667" s="2043"/>
      <c r="BZ667" s="2044">
        <v>43157</v>
      </c>
      <c r="CA667" s="2040">
        <v>43147</v>
      </c>
      <c r="CB667" s="2039">
        <v>2778</v>
      </c>
      <c r="CC667" s="2041">
        <v>2000</v>
      </c>
      <c r="CD667" s="2041">
        <f t="shared" si="184"/>
        <v>0</v>
      </c>
      <c r="CE667" s="2045">
        <f t="shared" si="185"/>
        <v>700</v>
      </c>
      <c r="CF667" s="2042">
        <f t="shared" si="186"/>
        <v>35</v>
      </c>
      <c r="CG667" s="2150"/>
    </row>
    <row r="668" spans="51:85">
      <c r="AY668" s="2047" t="s">
        <v>792</v>
      </c>
      <c r="AZ668" s="2048" t="s">
        <v>904</v>
      </c>
      <c r="BA668" s="3168">
        <v>20</v>
      </c>
      <c r="BB668" s="3169" t="s">
        <v>36</v>
      </c>
      <c r="BC668" s="3170">
        <v>43858</v>
      </c>
      <c r="BD668" s="3169">
        <v>2</v>
      </c>
      <c r="BE668" s="3171" t="s">
        <v>35</v>
      </c>
      <c r="BF668" s="3172">
        <v>373</v>
      </c>
      <c r="BG668" s="3169"/>
      <c r="BH668" s="3554">
        <v>43881</v>
      </c>
      <c r="BI668" s="3174">
        <v>43878</v>
      </c>
      <c r="BJ668" s="3171">
        <v>12637</v>
      </c>
      <c r="BK668" s="3175">
        <v>2000</v>
      </c>
      <c r="BL668" s="2041">
        <f t="shared" si="187"/>
        <v>0</v>
      </c>
      <c r="BM668" s="2045">
        <f t="shared" si="188"/>
        <v>746</v>
      </c>
      <c r="BN668" s="2042">
        <f t="shared" si="189"/>
        <v>37.300000000000004</v>
      </c>
      <c r="BO668" s="2059" t="s">
        <v>8</v>
      </c>
      <c r="BP668" s="2024"/>
      <c r="BQ668" s="2837"/>
      <c r="BR668" s="2957" t="s">
        <v>825</v>
      </c>
      <c r="BS668" s="2038">
        <v>15</v>
      </c>
      <c r="BT668" s="2039" t="s">
        <v>101</v>
      </c>
      <c r="BU668" s="2040">
        <v>43199</v>
      </c>
      <c r="BV668" s="2041">
        <v>2</v>
      </c>
      <c r="BW668" s="2039" t="s">
        <v>35</v>
      </c>
      <c r="BX668" s="2042">
        <v>350</v>
      </c>
      <c r="BY668" s="2043"/>
      <c r="BZ668" s="2044">
        <v>43206</v>
      </c>
      <c r="CA668" s="2040">
        <v>43203</v>
      </c>
      <c r="CB668" s="2039">
        <v>10121</v>
      </c>
      <c r="CC668" s="2041">
        <v>2000</v>
      </c>
      <c r="CD668" s="2041">
        <f t="shared" si="184"/>
        <v>0</v>
      </c>
      <c r="CE668" s="2045">
        <f t="shared" si="185"/>
        <v>700</v>
      </c>
      <c r="CF668" s="2042">
        <f t="shared" si="186"/>
        <v>35</v>
      </c>
      <c r="CG668" s="2150"/>
    </row>
    <row r="669" spans="51:85">
      <c r="AY669" s="3643" t="s">
        <v>792</v>
      </c>
      <c r="AZ669" s="3634" t="s">
        <v>917</v>
      </c>
      <c r="BA669" s="3635">
        <v>21</v>
      </c>
      <c r="BB669" s="3636" t="s">
        <v>36</v>
      </c>
      <c r="BC669" s="3637">
        <v>43858</v>
      </c>
      <c r="BD669" s="3636">
        <v>18</v>
      </c>
      <c r="BE669" s="3638" t="s">
        <v>35</v>
      </c>
      <c r="BF669" s="3639">
        <v>230</v>
      </c>
      <c r="BG669" s="3636"/>
      <c r="BH669" s="3640">
        <v>43881</v>
      </c>
      <c r="BI669" s="3641">
        <v>43881</v>
      </c>
      <c r="BJ669" s="3638"/>
      <c r="BK669" s="3642">
        <v>18000</v>
      </c>
      <c r="BL669" s="3527">
        <f t="shared" si="187"/>
        <v>0</v>
      </c>
      <c r="BM669" s="3528">
        <f t="shared" si="188"/>
        <v>4140</v>
      </c>
      <c r="BN669" s="3524">
        <f t="shared" si="189"/>
        <v>207</v>
      </c>
      <c r="BO669" s="3705" t="s">
        <v>88</v>
      </c>
      <c r="BP669" s="2024"/>
      <c r="BQ669" s="2837"/>
      <c r="BR669" s="2957" t="s">
        <v>436</v>
      </c>
      <c r="BS669" s="2038">
        <v>16</v>
      </c>
      <c r="BT669" s="2039" t="s">
        <v>101</v>
      </c>
      <c r="BU669" s="2040">
        <v>43199</v>
      </c>
      <c r="BV669" s="2041">
        <v>20</v>
      </c>
      <c r="BW669" s="2039" t="s">
        <v>35</v>
      </c>
      <c r="BX669" s="2042">
        <v>278</v>
      </c>
      <c r="BY669" s="2043"/>
      <c r="BZ669" s="2044">
        <v>43206</v>
      </c>
      <c r="CA669" s="2040">
        <v>43203</v>
      </c>
      <c r="CB669" s="2039">
        <v>10121</v>
      </c>
      <c r="CC669" s="2041">
        <v>20000</v>
      </c>
      <c r="CD669" s="2041">
        <f t="shared" si="184"/>
        <v>0</v>
      </c>
      <c r="CE669" s="2045">
        <f t="shared" si="185"/>
        <v>5560</v>
      </c>
      <c r="CF669" s="2042">
        <f t="shared" si="186"/>
        <v>278</v>
      </c>
      <c r="CG669" s="2150"/>
    </row>
    <row r="670" spans="51:85">
      <c r="AY670" s="2047" t="s">
        <v>629</v>
      </c>
      <c r="AZ670" s="2037" t="s">
        <v>740</v>
      </c>
      <c r="BA670" s="2071">
        <v>107</v>
      </c>
      <c r="BB670" s="2071">
        <v>48512</v>
      </c>
      <c r="BC670" s="2072">
        <v>43861</v>
      </c>
      <c r="BD670" s="2071">
        <v>7</v>
      </c>
      <c r="BE670" s="2039" t="s">
        <v>35</v>
      </c>
      <c r="BF670" s="2073">
        <v>234</v>
      </c>
      <c r="BG670" s="2071"/>
      <c r="BH670" s="3509">
        <v>43881</v>
      </c>
      <c r="BI670" s="2051">
        <v>43878</v>
      </c>
      <c r="BJ670" s="2071">
        <v>12632</v>
      </c>
      <c r="BK670" s="2147">
        <v>7000</v>
      </c>
      <c r="BL670" s="2691">
        <f t="shared" si="187"/>
        <v>0</v>
      </c>
      <c r="BM670" s="2045">
        <f t="shared" si="188"/>
        <v>1638</v>
      </c>
      <c r="BN670" s="2073">
        <f t="shared" si="189"/>
        <v>81.900000000000006</v>
      </c>
      <c r="BO670" s="2059" t="s">
        <v>8</v>
      </c>
      <c r="BP670" s="2024"/>
      <c r="BQ670" s="2837"/>
      <c r="BR670" s="2957" t="s">
        <v>436</v>
      </c>
      <c r="BS670" s="2038">
        <v>17</v>
      </c>
      <c r="BT670" s="2039" t="s">
        <v>101</v>
      </c>
      <c r="BU670" s="2040">
        <v>43236</v>
      </c>
      <c r="BV670" s="2041">
        <v>20</v>
      </c>
      <c r="BW670" s="2039" t="s">
        <v>35</v>
      </c>
      <c r="BX670" s="2042">
        <v>278</v>
      </c>
      <c r="BY670" s="2043"/>
      <c r="BZ670" s="2044">
        <v>43206</v>
      </c>
      <c r="CA670" s="2040">
        <v>43255</v>
      </c>
      <c r="CB670" s="2039">
        <v>1261</v>
      </c>
      <c r="CC670" s="2041">
        <v>20000</v>
      </c>
      <c r="CD670" s="2041">
        <f t="shared" si="184"/>
        <v>0</v>
      </c>
      <c r="CE670" s="2045">
        <f t="shared" si="185"/>
        <v>5560</v>
      </c>
      <c r="CF670" s="2042">
        <f t="shared" si="186"/>
        <v>278</v>
      </c>
      <c r="CG670" s="2150"/>
    </row>
    <row r="671" spans="51:85">
      <c r="AY671" s="2047" t="s">
        <v>629</v>
      </c>
      <c r="AZ671" s="2075" t="s">
        <v>436</v>
      </c>
      <c r="BA671" s="2071">
        <v>108</v>
      </c>
      <c r="BB671" s="2071">
        <v>48655</v>
      </c>
      <c r="BC671" s="2072">
        <v>43865</v>
      </c>
      <c r="BD671" s="2071">
        <v>9</v>
      </c>
      <c r="BE671" s="2039" t="s">
        <v>35</v>
      </c>
      <c r="BF671" s="2073">
        <v>297</v>
      </c>
      <c r="BG671" s="2146"/>
      <c r="BH671" s="3509">
        <v>43881</v>
      </c>
      <c r="BI671" s="2072">
        <v>43878</v>
      </c>
      <c r="BJ671" s="2071">
        <v>12635</v>
      </c>
      <c r="BK671" s="2147">
        <v>9000</v>
      </c>
      <c r="BL671" s="2071">
        <f>(BK671-BD671*1000)</f>
        <v>0</v>
      </c>
      <c r="BM671" s="2045">
        <f>(BK671*BF671/1000)</f>
        <v>2673</v>
      </c>
      <c r="BN671" s="2071">
        <f t="shared" si="189"/>
        <v>133.65</v>
      </c>
      <c r="BO671" s="2059" t="s">
        <v>8</v>
      </c>
      <c r="BP671" s="2024"/>
      <c r="BQ671" s="2837"/>
      <c r="BR671" s="2957" t="s">
        <v>825</v>
      </c>
      <c r="BS671" s="2038">
        <v>18</v>
      </c>
      <c r="BT671" s="2039" t="s">
        <v>101</v>
      </c>
      <c r="BU671" s="2040">
        <v>43236</v>
      </c>
      <c r="BV671" s="2041">
        <v>2</v>
      </c>
      <c r="BW671" s="2039" t="s">
        <v>35</v>
      </c>
      <c r="BX671" s="2042">
        <v>350</v>
      </c>
      <c r="BY671" s="2043"/>
      <c r="BZ671" s="2044">
        <v>43206</v>
      </c>
      <c r="CA671" s="2040">
        <v>43255</v>
      </c>
      <c r="CB671" s="2039">
        <v>10261</v>
      </c>
      <c r="CC671" s="2041">
        <v>2000</v>
      </c>
      <c r="CD671" s="2041">
        <f t="shared" si="184"/>
        <v>0</v>
      </c>
      <c r="CE671" s="2045">
        <f t="shared" si="185"/>
        <v>700</v>
      </c>
      <c r="CF671" s="2042">
        <f t="shared" si="186"/>
        <v>35</v>
      </c>
      <c r="CG671" s="2150"/>
    </row>
    <row r="672" spans="51:85">
      <c r="AY672" s="2047" t="s">
        <v>629</v>
      </c>
      <c r="AZ672" s="2037" t="s">
        <v>699</v>
      </c>
      <c r="BA672" s="2050">
        <v>109</v>
      </c>
      <c r="BB672" s="2050">
        <v>48656</v>
      </c>
      <c r="BC672" s="2051">
        <v>43865</v>
      </c>
      <c r="BD672" s="2050">
        <v>10</v>
      </c>
      <c r="BE672" s="2039" t="s">
        <v>35</v>
      </c>
      <c r="BF672" s="2073">
        <v>254</v>
      </c>
      <c r="BG672" s="3127"/>
      <c r="BH672" s="3509">
        <v>43881</v>
      </c>
      <c r="BI672" s="2072">
        <v>43878</v>
      </c>
      <c r="BJ672" s="2050">
        <v>12633</v>
      </c>
      <c r="BK672" s="3049">
        <v>10000</v>
      </c>
      <c r="BL672" s="2071">
        <f>(BK672-BD672*1000)</f>
        <v>0</v>
      </c>
      <c r="BM672" s="2045">
        <f>(BK672*BF672/1000)</f>
        <v>2540</v>
      </c>
      <c r="BN672" s="2073">
        <f t="shared" si="189"/>
        <v>127</v>
      </c>
      <c r="BO672" s="3897" t="s">
        <v>8</v>
      </c>
      <c r="BP672" s="2024"/>
      <c r="BQ672" s="2837"/>
      <c r="BR672" s="2957" t="s">
        <v>825</v>
      </c>
      <c r="BS672" s="2038">
        <v>19</v>
      </c>
      <c r="BT672" s="2039" t="s">
        <v>101</v>
      </c>
      <c r="BU672" s="2040">
        <v>43305</v>
      </c>
      <c r="BV672" s="2041">
        <v>3</v>
      </c>
      <c r="BW672" s="2039" t="s">
        <v>35</v>
      </c>
      <c r="BX672" s="2042">
        <v>350</v>
      </c>
      <c r="BY672" s="2043"/>
      <c r="BZ672" s="2044">
        <v>43311</v>
      </c>
      <c r="CA672" s="2040">
        <v>43308</v>
      </c>
      <c r="CB672" s="2039">
        <v>10394</v>
      </c>
      <c r="CC672" s="2041">
        <v>3000</v>
      </c>
      <c r="CD672" s="2041">
        <f t="shared" si="184"/>
        <v>0</v>
      </c>
      <c r="CE672" s="2045">
        <f t="shared" si="185"/>
        <v>1050</v>
      </c>
      <c r="CF672" s="2042">
        <f t="shared" si="186"/>
        <v>52.5</v>
      </c>
      <c r="CG672" s="2150"/>
    </row>
    <row r="673" spans="51:85">
      <c r="AY673" s="2036" t="s">
        <v>589</v>
      </c>
      <c r="AZ673" s="2069" t="s">
        <v>698</v>
      </c>
      <c r="BA673" s="2809">
        <v>43</v>
      </c>
      <c r="BB673" s="2071" t="s">
        <v>101</v>
      </c>
      <c r="BC673" s="2072">
        <v>43872</v>
      </c>
      <c r="BD673" s="2071">
        <v>5</v>
      </c>
      <c r="BE673" s="2039" t="s">
        <v>35</v>
      </c>
      <c r="BF673" s="2073">
        <v>290</v>
      </c>
      <c r="BG673" s="2071"/>
      <c r="BH673" s="3509">
        <v>43881</v>
      </c>
      <c r="BI673" s="2072">
        <v>43878</v>
      </c>
      <c r="BJ673" s="2071">
        <v>12629</v>
      </c>
      <c r="BK673" s="2041">
        <v>5000</v>
      </c>
      <c r="BL673" s="2041">
        <f>(BK673-BD673*1000)</f>
        <v>0</v>
      </c>
      <c r="BM673" s="2045">
        <f>(BK673*BF673/1000)</f>
        <v>1450</v>
      </c>
      <c r="BN673" s="2042">
        <f t="shared" si="189"/>
        <v>72.5</v>
      </c>
      <c r="BO673" s="3897" t="s">
        <v>8</v>
      </c>
      <c r="BP673" s="2024"/>
      <c r="BQ673" s="2837"/>
      <c r="BR673" s="2957" t="s">
        <v>436</v>
      </c>
      <c r="BS673" s="2038">
        <v>20</v>
      </c>
      <c r="BT673" s="2039" t="s">
        <v>101</v>
      </c>
      <c r="BU673" s="2040">
        <v>43305</v>
      </c>
      <c r="BV673" s="2041">
        <v>20</v>
      </c>
      <c r="BW673" s="2039" t="s">
        <v>35</v>
      </c>
      <c r="BX673" s="2042">
        <v>278</v>
      </c>
      <c r="BY673" s="2043"/>
      <c r="BZ673" s="2044">
        <v>43311</v>
      </c>
      <c r="CA673" s="2040">
        <v>43308</v>
      </c>
      <c r="CB673" s="2039">
        <v>10394</v>
      </c>
      <c r="CC673" s="2041">
        <v>20000</v>
      </c>
      <c r="CD673" s="2041">
        <f t="shared" si="184"/>
        <v>0</v>
      </c>
      <c r="CE673" s="2045">
        <f t="shared" si="185"/>
        <v>5560</v>
      </c>
      <c r="CF673" s="2042">
        <f t="shared" si="186"/>
        <v>278</v>
      </c>
      <c r="CG673" s="2150"/>
    </row>
    <row r="674" spans="51:85">
      <c r="AY674" s="2047" t="s">
        <v>927</v>
      </c>
      <c r="AZ674" s="2048" t="s">
        <v>689</v>
      </c>
      <c r="BA674" s="2750">
        <v>4</v>
      </c>
      <c r="BB674" s="2050" t="s">
        <v>101</v>
      </c>
      <c r="BC674" s="2051">
        <v>43872</v>
      </c>
      <c r="BD674" s="2050">
        <v>5</v>
      </c>
      <c r="BE674" s="2052" t="s">
        <v>35</v>
      </c>
      <c r="BF674" s="2053">
        <v>335</v>
      </c>
      <c r="BG674" s="2050" t="s">
        <v>78</v>
      </c>
      <c r="BH674" s="3573">
        <v>43889</v>
      </c>
      <c r="BI674" s="2051">
        <v>43882</v>
      </c>
      <c r="BJ674" s="2050">
        <v>12664</v>
      </c>
      <c r="BK674" s="2055">
        <v>5000</v>
      </c>
      <c r="BL674" s="2055">
        <f>(BK674-BD674*1000)</f>
        <v>0</v>
      </c>
      <c r="BM674" s="2056">
        <f>(BK674*BF674/1000)</f>
        <v>1675</v>
      </c>
      <c r="BN674" s="2058">
        <f t="shared" si="189"/>
        <v>83.75</v>
      </c>
      <c r="BO674" s="3897" t="s">
        <v>956</v>
      </c>
      <c r="BP674" s="2024"/>
      <c r="BQ674" s="2837"/>
      <c r="BR674" s="2957" t="s">
        <v>825</v>
      </c>
      <c r="BS674" s="2038">
        <v>21</v>
      </c>
      <c r="BT674" s="2039" t="s">
        <v>101</v>
      </c>
      <c r="BU674" s="2040">
        <v>43356</v>
      </c>
      <c r="BV674" s="2041">
        <v>3</v>
      </c>
      <c r="BW674" s="2039" t="s">
        <v>35</v>
      </c>
      <c r="BX674" s="2042">
        <v>350</v>
      </c>
      <c r="BY674" s="2043"/>
      <c r="BZ674" s="2044">
        <v>43361</v>
      </c>
      <c r="CA674" s="2040">
        <v>43357</v>
      </c>
      <c r="CB674" s="2039">
        <v>10484</v>
      </c>
      <c r="CC674" s="2041">
        <v>3000</v>
      </c>
      <c r="CD674" s="2041">
        <f t="shared" si="184"/>
        <v>0</v>
      </c>
      <c r="CE674" s="2045">
        <f t="shared" si="185"/>
        <v>1050</v>
      </c>
      <c r="CF674" s="2042">
        <f t="shared" si="186"/>
        <v>52.5</v>
      </c>
      <c r="CG674" s="2150"/>
    </row>
    <row r="675" spans="51:85">
      <c r="AY675" s="2079" t="s">
        <v>264</v>
      </c>
      <c r="AZ675" s="2994" t="s">
        <v>762</v>
      </c>
      <c r="BA675" s="2038">
        <v>13</v>
      </c>
      <c r="BB675" s="2039" t="s">
        <v>796</v>
      </c>
      <c r="BC675" s="2040">
        <v>43874</v>
      </c>
      <c r="BD675" s="2041">
        <v>30</v>
      </c>
      <c r="BE675" s="2039" t="s">
        <v>35</v>
      </c>
      <c r="BF675" s="2042">
        <v>330</v>
      </c>
      <c r="BG675" s="2043"/>
      <c r="BH675" s="2044">
        <v>43881</v>
      </c>
      <c r="BI675" s="2040">
        <v>43878</v>
      </c>
      <c r="BJ675" s="2039">
        <v>12628</v>
      </c>
      <c r="BK675" s="2041">
        <v>30000</v>
      </c>
      <c r="BL675" s="2041">
        <f>(BK675-BD675*1000)</f>
        <v>0</v>
      </c>
      <c r="BM675" s="2045">
        <f>(BK675*BF675/1000)</f>
        <v>9900</v>
      </c>
      <c r="BN675" s="2042">
        <f t="shared" si="189"/>
        <v>495</v>
      </c>
      <c r="BO675" s="2059" t="s">
        <v>8</v>
      </c>
      <c r="BP675" s="2024"/>
      <c r="BQ675" s="2837"/>
      <c r="BR675" s="2957" t="s">
        <v>436</v>
      </c>
      <c r="BS675" s="2038">
        <v>22</v>
      </c>
      <c r="BT675" s="2039" t="s">
        <v>101</v>
      </c>
      <c r="BU675" s="2040">
        <v>43356</v>
      </c>
      <c r="BV675" s="2041">
        <v>20</v>
      </c>
      <c r="BW675" s="2039" t="s">
        <v>35</v>
      </c>
      <c r="BX675" s="2042">
        <v>278</v>
      </c>
      <c r="BY675" s="2043"/>
      <c r="BZ675" s="2044">
        <v>43361</v>
      </c>
      <c r="CA675" s="2040">
        <v>43357</v>
      </c>
      <c r="CB675" s="2039">
        <v>10484</v>
      </c>
      <c r="CC675" s="2041">
        <v>20000</v>
      </c>
      <c r="CD675" s="2041">
        <f t="shared" si="184"/>
        <v>0</v>
      </c>
      <c r="CE675" s="2045">
        <f t="shared" si="185"/>
        <v>5560</v>
      </c>
      <c r="CF675" s="2042">
        <f t="shared" si="186"/>
        <v>278</v>
      </c>
      <c r="CG675" s="2150"/>
    </row>
    <row r="676" spans="51:85">
      <c r="AY676" s="2079"/>
      <c r="AZ676" s="2080"/>
      <c r="BA676" s="2080"/>
      <c r="BB676" s="2080"/>
      <c r="BC676" s="2080"/>
      <c r="BD676" s="2080"/>
      <c r="BE676" s="2080"/>
      <c r="BF676" s="2080"/>
      <c r="BG676" s="2091"/>
      <c r="BH676" s="2091"/>
      <c r="BI676" s="2091"/>
      <c r="BJ676" s="2091"/>
      <c r="BK676" s="2091"/>
      <c r="BL676" s="2091"/>
      <c r="BM676" s="2091"/>
      <c r="BN676" s="2091"/>
      <c r="BO676" s="2150"/>
      <c r="BP676" s="2024"/>
      <c r="BQ676" s="2837"/>
      <c r="BR676" s="2957" t="s">
        <v>436</v>
      </c>
      <c r="BS676" s="2071">
        <v>23</v>
      </c>
      <c r="BT676" s="2039" t="s">
        <v>101</v>
      </c>
      <c r="BU676" s="2040">
        <v>43399</v>
      </c>
      <c r="BV676" s="2041">
        <v>20</v>
      </c>
      <c r="BW676" s="2039" t="s">
        <v>35</v>
      </c>
      <c r="BX676" s="2042">
        <v>287</v>
      </c>
      <c r="BY676" s="2071"/>
      <c r="BZ676" s="2074">
        <v>43409</v>
      </c>
      <c r="CA676" s="2072">
        <v>43405</v>
      </c>
      <c r="CB676" s="2071">
        <v>10576</v>
      </c>
      <c r="CC676" s="2071">
        <v>20000</v>
      </c>
      <c r="CD676" s="2071">
        <f t="shared" si="184"/>
        <v>0</v>
      </c>
      <c r="CE676" s="2045">
        <f t="shared" si="185"/>
        <v>5740</v>
      </c>
      <c r="CF676" s="2045">
        <f t="shared" si="186"/>
        <v>287</v>
      </c>
      <c r="CG676" s="2150"/>
    </row>
    <row r="677" spans="51:85" ht="15" thickBot="1">
      <c r="AY677" s="2082"/>
      <c r="AZ677" s="2085"/>
      <c r="BA677" s="2085"/>
      <c r="BB677" s="2085"/>
      <c r="BC677" s="2085"/>
      <c r="BD677" s="2085"/>
      <c r="BE677" s="2085"/>
      <c r="BF677" s="2085"/>
      <c r="BG677" s="2085"/>
      <c r="BH677" s="2089"/>
      <c r="BI677" s="2085"/>
      <c r="BJ677" s="2086"/>
      <c r="BK677" s="2087"/>
      <c r="BL677" s="2085"/>
      <c r="BM677" s="2088">
        <f>SUM(BM665:BM674)</f>
        <v>122428</v>
      </c>
      <c r="BN677" s="2088">
        <f>(BM677*0.05)</f>
        <v>6121.4000000000005</v>
      </c>
      <c r="BO677" s="2090"/>
      <c r="BP677" s="2024"/>
      <c r="BQ677" s="2837"/>
      <c r="BR677" s="2957" t="s">
        <v>825</v>
      </c>
      <c r="BS677" s="2071">
        <v>24</v>
      </c>
      <c r="BT677" s="2039" t="s">
        <v>101</v>
      </c>
      <c r="BU677" s="2040">
        <v>43399</v>
      </c>
      <c r="BV677" s="2041">
        <v>3</v>
      </c>
      <c r="BW677" s="2039" t="s">
        <v>35</v>
      </c>
      <c r="BX677" s="2042">
        <v>361</v>
      </c>
      <c r="BY677" s="2071"/>
      <c r="BZ677" s="2074">
        <v>43409</v>
      </c>
      <c r="CA677" s="2072">
        <v>43405</v>
      </c>
      <c r="CB677" s="2071">
        <v>10576</v>
      </c>
      <c r="CC677" s="2071">
        <v>3000</v>
      </c>
      <c r="CD677" s="2071">
        <f t="shared" si="184"/>
        <v>0</v>
      </c>
      <c r="CE677" s="2045">
        <f t="shared" si="185"/>
        <v>1083</v>
      </c>
      <c r="CF677" s="2045">
        <f t="shared" si="186"/>
        <v>54.150000000000006</v>
      </c>
      <c r="CG677" s="2150"/>
    </row>
    <row r="678" spans="51:85">
      <c r="AY678" s="2024"/>
      <c r="AZ678" s="3563"/>
      <c r="BA678" s="3626"/>
      <c r="BB678" s="3627"/>
      <c r="BC678" s="3628"/>
      <c r="BD678" s="3629"/>
      <c r="BE678" s="3627"/>
      <c r="BF678" s="3630"/>
      <c r="BG678" s="3631"/>
      <c r="BH678" s="3632"/>
      <c r="BI678" s="3628"/>
      <c r="BJ678" s="3627"/>
      <c r="BK678" s="3629"/>
      <c r="BL678" s="3629"/>
      <c r="BM678" s="3633"/>
      <c r="BN678" s="3630"/>
      <c r="BO678" s="2024"/>
      <c r="BP678" s="2024"/>
      <c r="BQ678" s="2837"/>
      <c r="BR678" s="2957" t="s">
        <v>436</v>
      </c>
      <c r="BS678" s="2071">
        <v>25</v>
      </c>
      <c r="BT678" s="2039" t="s">
        <v>101</v>
      </c>
      <c r="BU678" s="2040">
        <v>43494</v>
      </c>
      <c r="BV678" s="2041">
        <v>20</v>
      </c>
      <c r="BW678" s="2039" t="s">
        <v>35</v>
      </c>
      <c r="BX678" s="2042">
        <v>287</v>
      </c>
      <c r="BY678" s="2071"/>
      <c r="BZ678" s="2074">
        <v>43500</v>
      </c>
      <c r="CA678" s="2072">
        <v>43515</v>
      </c>
      <c r="CB678" s="2071">
        <v>10919</v>
      </c>
      <c r="CC678" s="2071">
        <v>20000</v>
      </c>
      <c r="CD678" s="2071">
        <f t="shared" si="184"/>
        <v>0</v>
      </c>
      <c r="CE678" s="2045">
        <f t="shared" si="185"/>
        <v>5740</v>
      </c>
      <c r="CF678" s="2045">
        <f t="shared" si="186"/>
        <v>287</v>
      </c>
      <c r="CG678" s="2150"/>
    </row>
    <row r="679" spans="51:85" ht="18.600000000000001" thickBot="1">
      <c r="AY679" s="2028" t="s">
        <v>861</v>
      </c>
      <c r="AZ679" s="2024"/>
      <c r="BA679" s="2024"/>
      <c r="BB679" s="2024"/>
      <c r="BC679" s="2024"/>
      <c r="BD679" s="2024"/>
      <c r="BE679" s="2024"/>
      <c r="BF679" s="2024"/>
      <c r="BG679" s="2024"/>
      <c r="BH679" s="3602"/>
      <c r="BI679" s="2024"/>
      <c r="BJ679" s="2024"/>
      <c r="BK679" s="2024"/>
      <c r="BL679" s="2024"/>
      <c r="BM679" s="2024"/>
      <c r="BN679" s="2024"/>
      <c r="BO679" s="2029"/>
      <c r="BP679" s="2024"/>
      <c r="BQ679" s="2837"/>
      <c r="BR679" s="2957" t="s">
        <v>825</v>
      </c>
      <c r="BS679" s="2071">
        <v>26</v>
      </c>
      <c r="BT679" s="2039" t="s">
        <v>101</v>
      </c>
      <c r="BU679" s="2040">
        <v>43494</v>
      </c>
      <c r="BV679" s="2041">
        <v>3</v>
      </c>
      <c r="BW679" s="2039" t="s">
        <v>35</v>
      </c>
      <c r="BX679" s="2042">
        <v>361</v>
      </c>
      <c r="BY679" s="2071"/>
      <c r="BZ679" s="2074">
        <v>43500</v>
      </c>
      <c r="CA679" s="2072">
        <v>43515</v>
      </c>
      <c r="CB679" s="2071">
        <v>10919</v>
      </c>
      <c r="CC679" s="2071">
        <v>3000</v>
      </c>
      <c r="CD679" s="2071">
        <f t="shared" si="184"/>
        <v>0</v>
      </c>
      <c r="CE679" s="2045">
        <f t="shared" si="185"/>
        <v>1083</v>
      </c>
      <c r="CF679" s="2045">
        <f t="shared" si="186"/>
        <v>54.150000000000006</v>
      </c>
      <c r="CG679" s="2150"/>
    </row>
    <row r="680" spans="51:85">
      <c r="AY680" s="2030"/>
      <c r="AZ680" s="3898"/>
      <c r="BA680" s="3898"/>
      <c r="BB680" s="3899" t="s">
        <v>14</v>
      </c>
      <c r="BC680" s="3899" t="s">
        <v>12</v>
      </c>
      <c r="BD680" s="3899"/>
      <c r="BE680" s="3898"/>
      <c r="BF680" s="3899" t="s">
        <v>15</v>
      </c>
      <c r="BG680" s="3899" t="s">
        <v>16</v>
      </c>
      <c r="BH680" s="3899" t="s">
        <v>12</v>
      </c>
      <c r="BI680" s="3899" t="s">
        <v>12</v>
      </c>
      <c r="BJ680" s="3898"/>
      <c r="BK680" s="3898"/>
      <c r="BL680" s="3898"/>
      <c r="BM680" s="3898"/>
      <c r="BN680" s="3899" t="s">
        <v>17</v>
      </c>
      <c r="BO680" s="3899"/>
      <c r="BP680" s="2024"/>
      <c r="BQ680" s="2943"/>
      <c r="BR680" s="2957" t="s">
        <v>436</v>
      </c>
      <c r="BS680" s="2071">
        <v>27</v>
      </c>
      <c r="BT680" s="3068" t="s">
        <v>796</v>
      </c>
      <c r="BU680" s="2040">
        <v>43563</v>
      </c>
      <c r="BV680" s="2041">
        <v>20</v>
      </c>
      <c r="BW680" s="2039" t="s">
        <v>35</v>
      </c>
      <c r="BX680" s="2042">
        <v>300.3</v>
      </c>
      <c r="BY680" s="2071"/>
      <c r="BZ680" s="2074">
        <v>43567</v>
      </c>
      <c r="CA680" s="2072">
        <v>43563</v>
      </c>
      <c r="CB680" s="2071">
        <v>11108</v>
      </c>
      <c r="CC680" s="2071">
        <v>20000</v>
      </c>
      <c r="CD680" s="2071">
        <f t="shared" si="184"/>
        <v>0</v>
      </c>
      <c r="CE680" s="2045">
        <f t="shared" si="185"/>
        <v>6006</v>
      </c>
      <c r="CF680" s="2045">
        <f t="shared" si="186"/>
        <v>300.3</v>
      </c>
      <c r="CG680" s="3282"/>
    </row>
    <row r="681" spans="51:85">
      <c r="AY681" s="2032" t="s">
        <v>3</v>
      </c>
      <c r="AZ681" s="3292" t="s">
        <v>4</v>
      </c>
      <c r="BA681" s="3890" t="s">
        <v>18</v>
      </c>
      <c r="BB681" s="3890" t="s">
        <v>19</v>
      </c>
      <c r="BC681" s="3890" t="s">
        <v>19</v>
      </c>
      <c r="BD681" s="3890" t="s">
        <v>20</v>
      </c>
      <c r="BE681" s="3890" t="s">
        <v>21</v>
      </c>
      <c r="BF681" s="3890" t="s">
        <v>22</v>
      </c>
      <c r="BG681" s="3890" t="s">
        <v>19</v>
      </c>
      <c r="BH681" s="3890" t="s">
        <v>23</v>
      </c>
      <c r="BI681" s="3890" t="s">
        <v>23</v>
      </c>
      <c r="BJ681" s="3890" t="s">
        <v>24</v>
      </c>
      <c r="BK681" s="3890" t="s">
        <v>20</v>
      </c>
      <c r="BL681" s="3890" t="s">
        <v>25</v>
      </c>
      <c r="BM681" s="3890" t="s">
        <v>0</v>
      </c>
      <c r="BN681" s="3890" t="s">
        <v>11</v>
      </c>
      <c r="BO681" s="3890" t="s">
        <v>26</v>
      </c>
      <c r="BP681" s="2024"/>
      <c r="BQ681" s="2837"/>
      <c r="BR681" s="2957" t="s">
        <v>825</v>
      </c>
      <c r="BS681" s="2071">
        <v>28</v>
      </c>
      <c r="BT681" s="3068" t="s">
        <v>796</v>
      </c>
      <c r="BU681" s="2040">
        <v>43563</v>
      </c>
      <c r="BV681" s="2041">
        <v>3</v>
      </c>
      <c r="BW681" s="2039" t="s">
        <v>35</v>
      </c>
      <c r="BX681" s="2042">
        <v>378</v>
      </c>
      <c r="BY681" s="2072"/>
      <c r="BZ681" s="2074">
        <v>43567</v>
      </c>
      <c r="CA681" s="2072">
        <v>43563</v>
      </c>
      <c r="CB681" s="2071">
        <v>11108</v>
      </c>
      <c r="CC681" s="2071">
        <v>3000</v>
      </c>
      <c r="CD681" s="2071">
        <f t="shared" si="184"/>
        <v>0</v>
      </c>
      <c r="CE681" s="2045">
        <f t="shared" si="185"/>
        <v>1134</v>
      </c>
      <c r="CF681" s="2045">
        <f t="shared" si="186"/>
        <v>56.7</v>
      </c>
      <c r="CG681" s="2150"/>
    </row>
    <row r="682" spans="51:85" ht="15" thickBot="1">
      <c r="AY682" s="2034"/>
      <c r="AZ682" s="3892"/>
      <c r="BA682" s="3892"/>
      <c r="BB682" s="3893" t="s">
        <v>3</v>
      </c>
      <c r="BC682" s="3893" t="s">
        <v>18</v>
      </c>
      <c r="BD682" s="3893"/>
      <c r="BE682" s="3892"/>
      <c r="BF682" s="3893" t="s">
        <v>21</v>
      </c>
      <c r="BG682" s="3893" t="s">
        <v>3</v>
      </c>
      <c r="BH682" s="3893" t="s">
        <v>27</v>
      </c>
      <c r="BI682" s="3893" t="s">
        <v>28</v>
      </c>
      <c r="BJ682" s="3892"/>
      <c r="BK682" s="3892"/>
      <c r="BL682" s="3892"/>
      <c r="BM682" s="3892"/>
      <c r="BN682" s="3893" t="s">
        <v>30</v>
      </c>
      <c r="BO682" s="3890"/>
      <c r="BP682" s="2024"/>
      <c r="BQ682" s="2837"/>
      <c r="BR682" s="2957" t="s">
        <v>436</v>
      </c>
      <c r="BS682" s="2071">
        <v>29</v>
      </c>
      <c r="BT682" s="3068" t="s">
        <v>101</v>
      </c>
      <c r="BU682" s="2040">
        <v>43606</v>
      </c>
      <c r="BV682" s="2041">
        <v>20</v>
      </c>
      <c r="BW682" s="2039" t="s">
        <v>35</v>
      </c>
      <c r="BX682" s="2042">
        <v>300.3</v>
      </c>
      <c r="BY682" s="2071"/>
      <c r="BZ682" s="2074">
        <v>43623</v>
      </c>
      <c r="CA682" s="2072">
        <v>43613</v>
      </c>
      <c r="CB682" s="2071">
        <v>11272</v>
      </c>
      <c r="CC682" s="2071">
        <v>20000</v>
      </c>
      <c r="CD682" s="2071">
        <f t="shared" si="184"/>
        <v>0</v>
      </c>
      <c r="CE682" s="2045">
        <f t="shared" si="185"/>
        <v>6006</v>
      </c>
      <c r="CF682" s="2045">
        <f t="shared" si="186"/>
        <v>300.3</v>
      </c>
      <c r="CG682" s="2150"/>
    </row>
    <row r="683" spans="51:85">
      <c r="AY683" s="2095" t="s">
        <v>629</v>
      </c>
      <c r="AZ683" s="2658" t="s">
        <v>436</v>
      </c>
      <c r="BA683" s="2168">
        <v>110</v>
      </c>
      <c r="BB683" s="2168">
        <v>49220</v>
      </c>
      <c r="BC683" s="2169">
        <v>43878</v>
      </c>
      <c r="BD683" s="2168">
        <v>54</v>
      </c>
      <c r="BE683" s="2122" t="s">
        <v>35</v>
      </c>
      <c r="BF683" s="2170">
        <v>297</v>
      </c>
      <c r="BG683" s="3938"/>
      <c r="BH683" s="3572">
        <v>43894</v>
      </c>
      <c r="BI683" s="2169">
        <v>43896</v>
      </c>
      <c r="BJ683" s="2168">
        <v>12738</v>
      </c>
      <c r="BK683" s="3548">
        <v>54000</v>
      </c>
      <c r="BL683" s="2168"/>
      <c r="BM683" s="2173">
        <f t="shared" ref="BM683:BM697" si="190">(BK683*BF683/1000)</f>
        <v>16038</v>
      </c>
      <c r="BN683" s="2170">
        <f t="shared" ref="BN683:BN702" si="191">(BM683*0.05)</f>
        <v>801.90000000000009</v>
      </c>
      <c r="BO683" s="3711"/>
      <c r="BP683" s="2024"/>
      <c r="BQ683" s="2837"/>
      <c r="BR683" s="2957" t="s">
        <v>825</v>
      </c>
      <c r="BS683" s="2071">
        <v>30</v>
      </c>
      <c r="BT683" s="3068" t="s">
        <v>101</v>
      </c>
      <c r="BU683" s="2040">
        <v>43606</v>
      </c>
      <c r="BV683" s="2041">
        <v>3</v>
      </c>
      <c r="BW683" s="2039" t="s">
        <v>35</v>
      </c>
      <c r="BX683" s="2042">
        <v>378</v>
      </c>
      <c r="BY683" s="2072"/>
      <c r="BZ683" s="2074">
        <v>43623</v>
      </c>
      <c r="CA683" s="2072">
        <v>43613</v>
      </c>
      <c r="CB683" s="2071">
        <v>11272</v>
      </c>
      <c r="CC683" s="2071">
        <v>3000</v>
      </c>
      <c r="CD683" s="2071">
        <f t="shared" si="184"/>
        <v>0</v>
      </c>
      <c r="CE683" s="2045">
        <f t="shared" si="185"/>
        <v>1134</v>
      </c>
      <c r="CF683" s="2045">
        <f t="shared" si="186"/>
        <v>56.7</v>
      </c>
      <c r="CG683" s="2150"/>
    </row>
    <row r="684" spans="51:85">
      <c r="AY684" s="2047" t="s">
        <v>629</v>
      </c>
      <c r="AZ684" s="2075" t="s">
        <v>436</v>
      </c>
      <c r="BA684" s="2071">
        <v>111</v>
      </c>
      <c r="BB684" s="2071">
        <v>49220</v>
      </c>
      <c r="BC684" s="2072">
        <v>43878</v>
      </c>
      <c r="BD684" s="2071">
        <v>54</v>
      </c>
      <c r="BE684" s="2039" t="s">
        <v>35</v>
      </c>
      <c r="BF684" s="2073">
        <v>297</v>
      </c>
      <c r="BG684" s="2146"/>
      <c r="BH684" s="3509">
        <v>43901</v>
      </c>
      <c r="BI684" s="2072">
        <v>43896</v>
      </c>
      <c r="BJ684" s="2071">
        <v>12739</v>
      </c>
      <c r="BK684" s="2147">
        <v>54000</v>
      </c>
      <c r="BL684" s="2071"/>
      <c r="BM684" s="2045">
        <f t="shared" si="190"/>
        <v>16038</v>
      </c>
      <c r="BN684" s="2073">
        <f t="shared" si="191"/>
        <v>801.90000000000009</v>
      </c>
      <c r="BO684" s="3712"/>
      <c r="BP684" s="2024"/>
      <c r="BQ684" s="2837"/>
      <c r="BR684" s="2957" t="s">
        <v>436</v>
      </c>
      <c r="BS684" s="2071">
        <v>31</v>
      </c>
      <c r="BT684" s="3068" t="s">
        <v>101</v>
      </c>
      <c r="BU684" s="2040">
        <v>43616</v>
      </c>
      <c r="BV684" s="2041">
        <v>20</v>
      </c>
      <c r="BW684" s="2039" t="s">
        <v>35</v>
      </c>
      <c r="BX684" s="2042">
        <v>300.3</v>
      </c>
      <c r="BY684" s="2071"/>
      <c r="BZ684" s="2074">
        <v>43641</v>
      </c>
      <c r="CA684" s="2072">
        <v>43637</v>
      </c>
      <c r="CB684" s="2071">
        <v>11353</v>
      </c>
      <c r="CC684" s="2071">
        <v>20000</v>
      </c>
      <c r="CD684" s="2071">
        <f t="shared" si="184"/>
        <v>0</v>
      </c>
      <c r="CE684" s="2045">
        <f t="shared" si="185"/>
        <v>6006</v>
      </c>
      <c r="CF684" s="2045">
        <f t="shared" si="186"/>
        <v>300.3</v>
      </c>
      <c r="CG684" s="2150"/>
    </row>
    <row r="685" spans="51:85">
      <c r="AY685" s="2047" t="s">
        <v>629</v>
      </c>
      <c r="AZ685" s="2037" t="s">
        <v>740</v>
      </c>
      <c r="BA685" s="2071">
        <v>112</v>
      </c>
      <c r="BB685" s="2071">
        <v>49220</v>
      </c>
      <c r="BC685" s="2072">
        <v>43878</v>
      </c>
      <c r="BD685" s="2071">
        <v>10</v>
      </c>
      <c r="BE685" s="2039" t="s">
        <v>35</v>
      </c>
      <c r="BF685" s="2073">
        <v>234</v>
      </c>
      <c r="BG685" s="2146"/>
      <c r="BH685" s="3509">
        <v>43894</v>
      </c>
      <c r="BI685" s="2072">
        <v>43896</v>
      </c>
      <c r="BJ685" s="2071">
        <v>12737</v>
      </c>
      <c r="BK685" s="2147">
        <v>10000</v>
      </c>
      <c r="BL685" s="2071"/>
      <c r="BM685" s="2045">
        <f t="shared" si="190"/>
        <v>2340</v>
      </c>
      <c r="BN685" s="2073">
        <f t="shared" si="191"/>
        <v>117</v>
      </c>
      <c r="BO685" s="3712"/>
      <c r="BP685" s="2024"/>
      <c r="BQ685" s="2837"/>
      <c r="BR685" s="2957" t="s">
        <v>825</v>
      </c>
      <c r="BS685" s="2071">
        <v>32</v>
      </c>
      <c r="BT685" s="3068" t="s">
        <v>101</v>
      </c>
      <c r="BU685" s="2040">
        <v>43657</v>
      </c>
      <c r="BV685" s="2041">
        <v>3</v>
      </c>
      <c r="BW685" s="2039" t="s">
        <v>35</v>
      </c>
      <c r="BX685" s="2042">
        <v>378</v>
      </c>
      <c r="BY685" s="2072"/>
      <c r="BZ685" s="2074">
        <v>43685</v>
      </c>
      <c r="CA685" s="2072">
        <v>43679</v>
      </c>
      <c r="CB685" s="2071">
        <v>11507</v>
      </c>
      <c r="CC685" s="2071">
        <v>3000</v>
      </c>
      <c r="CD685" s="2071">
        <f t="shared" si="184"/>
        <v>0</v>
      </c>
      <c r="CE685" s="2045">
        <f t="shared" si="185"/>
        <v>1134</v>
      </c>
      <c r="CF685" s="2045">
        <f t="shared" si="186"/>
        <v>56.7</v>
      </c>
      <c r="CG685" s="2150"/>
    </row>
    <row r="686" spans="51:85">
      <c r="AY686" s="2036" t="s">
        <v>471</v>
      </c>
      <c r="AZ686" s="2957" t="s">
        <v>436</v>
      </c>
      <c r="BA686" s="2071">
        <v>43</v>
      </c>
      <c r="BB686" s="3068" t="s">
        <v>36</v>
      </c>
      <c r="BC686" s="2040">
        <v>43883</v>
      </c>
      <c r="BD686" s="2041">
        <v>20</v>
      </c>
      <c r="BE686" s="2039" t="s">
        <v>35</v>
      </c>
      <c r="BF686" s="2042">
        <v>300.3</v>
      </c>
      <c r="BG686" s="2071"/>
      <c r="BH686" s="3509">
        <v>43908</v>
      </c>
      <c r="BI686" s="2072">
        <v>43910</v>
      </c>
      <c r="BJ686" s="2071">
        <v>12822</v>
      </c>
      <c r="BK686" s="2071">
        <v>20000</v>
      </c>
      <c r="BL686" s="2071">
        <f t="shared" ref="BL686:BL697" si="192">(BK686-BD686*1000)</f>
        <v>0</v>
      </c>
      <c r="BM686" s="2045">
        <f t="shared" si="190"/>
        <v>6006</v>
      </c>
      <c r="BN686" s="2045">
        <f t="shared" si="191"/>
        <v>300.3</v>
      </c>
      <c r="BO686" s="3712"/>
      <c r="BP686" s="2024"/>
      <c r="BQ686" s="2837"/>
      <c r="BR686" s="2957" t="s">
        <v>436</v>
      </c>
      <c r="BS686" s="2071">
        <v>33</v>
      </c>
      <c r="BT686" s="3068" t="s">
        <v>101</v>
      </c>
      <c r="BU686" s="2040">
        <v>43657</v>
      </c>
      <c r="BV686" s="2041">
        <v>20</v>
      </c>
      <c r="BW686" s="2039" t="s">
        <v>35</v>
      </c>
      <c r="BX686" s="2042">
        <v>300.3</v>
      </c>
      <c r="BY686" s="2071"/>
      <c r="BZ686" s="2074">
        <v>43685</v>
      </c>
      <c r="CA686" s="2072">
        <v>43679</v>
      </c>
      <c r="CB686" s="2071">
        <v>11507</v>
      </c>
      <c r="CC686" s="2071">
        <v>20000</v>
      </c>
      <c r="CD686" s="2071">
        <f t="shared" si="184"/>
        <v>0</v>
      </c>
      <c r="CE686" s="2045">
        <f t="shared" si="185"/>
        <v>6006</v>
      </c>
      <c r="CF686" s="2045">
        <f t="shared" si="186"/>
        <v>300.3</v>
      </c>
      <c r="CG686" s="2150"/>
    </row>
    <row r="687" spans="51:85">
      <c r="AY687" s="2047" t="s">
        <v>822</v>
      </c>
      <c r="AZ687" s="2075" t="s">
        <v>717</v>
      </c>
      <c r="BA687" s="3280">
        <v>3</v>
      </c>
      <c r="BB687" s="2050" t="s">
        <v>796</v>
      </c>
      <c r="BC687" s="2051">
        <v>43892</v>
      </c>
      <c r="BD687" s="2050">
        <v>5</v>
      </c>
      <c r="BE687" s="2052" t="s">
        <v>35</v>
      </c>
      <c r="BF687" s="2053">
        <v>460</v>
      </c>
      <c r="BG687" s="2050">
        <v>439</v>
      </c>
      <c r="BH687" s="2054">
        <v>43894</v>
      </c>
      <c r="BI687" s="2051">
        <v>43896</v>
      </c>
      <c r="BJ687" s="2050">
        <v>12742</v>
      </c>
      <c r="BK687" s="2055">
        <v>5000</v>
      </c>
      <c r="BL687" s="2055">
        <f t="shared" si="192"/>
        <v>0</v>
      </c>
      <c r="BM687" s="2056">
        <f t="shared" si="190"/>
        <v>2300</v>
      </c>
      <c r="BN687" s="2058">
        <f t="shared" si="191"/>
        <v>115</v>
      </c>
      <c r="BO687" s="3713" t="s">
        <v>957</v>
      </c>
      <c r="BP687" s="2024"/>
      <c r="BQ687" s="2837"/>
      <c r="BR687" s="2957" t="s">
        <v>436</v>
      </c>
      <c r="BS687" s="2071">
        <v>34</v>
      </c>
      <c r="BT687" s="3068" t="s">
        <v>101</v>
      </c>
      <c r="BU687" s="2040">
        <v>43718</v>
      </c>
      <c r="BV687" s="2041">
        <v>18</v>
      </c>
      <c r="BW687" s="2039" t="s">
        <v>35</v>
      </c>
      <c r="BX687" s="2042">
        <v>300.3</v>
      </c>
      <c r="BY687" s="2071"/>
      <c r="BZ687" s="2074">
        <v>43731</v>
      </c>
      <c r="CA687" s="2072">
        <v>43728</v>
      </c>
      <c r="CB687" s="2071">
        <v>11753</v>
      </c>
      <c r="CC687" s="2071">
        <v>18000</v>
      </c>
      <c r="CD687" s="2071">
        <f t="shared" si="184"/>
        <v>0</v>
      </c>
      <c r="CE687" s="2045">
        <f t="shared" si="185"/>
        <v>5405.4</v>
      </c>
      <c r="CF687" s="2045">
        <f t="shared" si="186"/>
        <v>270.27</v>
      </c>
      <c r="CG687" s="2150"/>
    </row>
    <row r="688" spans="51:85">
      <c r="AY688" s="2047" t="s">
        <v>792</v>
      </c>
      <c r="AZ688" s="2048" t="s">
        <v>904</v>
      </c>
      <c r="BA688" s="3168">
        <v>22</v>
      </c>
      <c r="BB688" s="3169" t="s">
        <v>36</v>
      </c>
      <c r="BC688" s="3170">
        <v>43892</v>
      </c>
      <c r="BD688" s="3169">
        <v>2</v>
      </c>
      <c r="BE688" s="3171" t="s">
        <v>35</v>
      </c>
      <c r="BF688" s="3172">
        <v>354</v>
      </c>
      <c r="BG688" s="3169"/>
      <c r="BH688" s="3554">
        <v>43913</v>
      </c>
      <c r="BI688" s="3174">
        <v>43910</v>
      </c>
      <c r="BJ688" s="3171">
        <v>12820</v>
      </c>
      <c r="BK688" s="3175">
        <v>2000</v>
      </c>
      <c r="BL688" s="2041">
        <f t="shared" si="192"/>
        <v>0</v>
      </c>
      <c r="BM688" s="2045">
        <f t="shared" si="190"/>
        <v>708</v>
      </c>
      <c r="BN688" s="2042">
        <f t="shared" si="191"/>
        <v>35.4</v>
      </c>
      <c r="BO688" s="3712"/>
      <c r="BP688" s="2024"/>
      <c r="BQ688" s="2837"/>
      <c r="BR688" s="2957" t="s">
        <v>436</v>
      </c>
      <c r="BS688" s="2071">
        <v>35</v>
      </c>
      <c r="BT688" s="3068" t="s">
        <v>101</v>
      </c>
      <c r="BU688" s="2040">
        <v>43718</v>
      </c>
      <c r="BV688" s="2041">
        <v>2</v>
      </c>
      <c r="BW688" s="2039" t="s">
        <v>35</v>
      </c>
      <c r="BX688" s="2042">
        <v>300.3</v>
      </c>
      <c r="BY688" s="2071"/>
      <c r="BZ688" s="2074">
        <v>43731</v>
      </c>
      <c r="CA688" s="2072">
        <v>43728</v>
      </c>
      <c r="CB688" s="2071">
        <v>11753</v>
      </c>
      <c r="CC688" s="2071">
        <v>2000</v>
      </c>
      <c r="CD688" s="2071">
        <f t="shared" si="184"/>
        <v>0</v>
      </c>
      <c r="CE688" s="2045">
        <f t="shared" si="185"/>
        <v>600.6</v>
      </c>
      <c r="CF688" s="2045">
        <f t="shared" si="186"/>
        <v>30.03</v>
      </c>
      <c r="CG688" s="2150"/>
    </row>
    <row r="689" spans="51:85">
      <c r="AY689" s="2047" t="s">
        <v>792</v>
      </c>
      <c r="AZ689" s="2048" t="s">
        <v>794</v>
      </c>
      <c r="BA689" s="3168">
        <v>23</v>
      </c>
      <c r="BB689" s="3169" t="s">
        <v>36</v>
      </c>
      <c r="BC689" s="3170">
        <v>43892</v>
      </c>
      <c r="BD689" s="3169">
        <v>260</v>
      </c>
      <c r="BE689" s="3171" t="s">
        <v>35</v>
      </c>
      <c r="BF689" s="3172">
        <v>292</v>
      </c>
      <c r="BG689" s="3169"/>
      <c r="BH689" s="3554">
        <v>43913</v>
      </c>
      <c r="BI689" s="3174">
        <v>43910</v>
      </c>
      <c r="BJ689" s="3171">
        <v>12820</v>
      </c>
      <c r="BK689" s="3175">
        <v>200000</v>
      </c>
      <c r="BL689" s="2041">
        <f t="shared" si="192"/>
        <v>-60000</v>
      </c>
      <c r="BM689" s="2045">
        <f t="shared" si="190"/>
        <v>58400</v>
      </c>
      <c r="BN689" s="2042">
        <f t="shared" si="191"/>
        <v>2920</v>
      </c>
      <c r="BO689" s="3712"/>
      <c r="BP689" s="2024"/>
      <c r="BQ689" s="2837"/>
      <c r="BR689" s="2957" t="s">
        <v>436</v>
      </c>
      <c r="BS689" s="2071">
        <v>36</v>
      </c>
      <c r="BT689" s="3068" t="s">
        <v>36</v>
      </c>
      <c r="BU689" s="2040">
        <v>43747</v>
      </c>
      <c r="BV689" s="2041">
        <v>20</v>
      </c>
      <c r="BW689" s="2039" t="s">
        <v>35</v>
      </c>
      <c r="BX689" s="2042">
        <v>300.3</v>
      </c>
      <c r="BY689" s="2071"/>
      <c r="BZ689" s="2074">
        <v>43754</v>
      </c>
      <c r="CA689" s="2072">
        <v>43752</v>
      </c>
      <c r="CB689" s="2071">
        <v>11859</v>
      </c>
      <c r="CC689" s="2071">
        <v>20000</v>
      </c>
      <c r="CD689" s="2071">
        <f t="shared" si="184"/>
        <v>0</v>
      </c>
      <c r="CE689" s="2045">
        <f t="shared" si="185"/>
        <v>6006</v>
      </c>
      <c r="CF689" s="2045">
        <f t="shared" si="186"/>
        <v>300.3</v>
      </c>
      <c r="CG689" s="2150"/>
    </row>
    <row r="690" spans="51:85">
      <c r="AY690" s="2047" t="s">
        <v>792</v>
      </c>
      <c r="AZ690" s="2048" t="s">
        <v>794</v>
      </c>
      <c r="BA690" s="3168">
        <v>23</v>
      </c>
      <c r="BB690" s="3169" t="s">
        <v>36</v>
      </c>
      <c r="BC690" s="3170">
        <v>43892</v>
      </c>
      <c r="BD690" s="3169">
        <v>60</v>
      </c>
      <c r="BE690" s="3171" t="s">
        <v>35</v>
      </c>
      <c r="BF690" s="3172">
        <v>292</v>
      </c>
      <c r="BG690" s="3169"/>
      <c r="BH690" s="3554">
        <v>43913</v>
      </c>
      <c r="BI690" s="3174">
        <v>43910</v>
      </c>
      <c r="BJ690" s="3171">
        <v>12820</v>
      </c>
      <c r="BK690" s="3175">
        <v>60000</v>
      </c>
      <c r="BL690" s="2041">
        <f t="shared" si="192"/>
        <v>0</v>
      </c>
      <c r="BM690" s="2045">
        <f t="shared" si="190"/>
        <v>17520</v>
      </c>
      <c r="BN690" s="2042">
        <f t="shared" si="191"/>
        <v>876</v>
      </c>
      <c r="BO690" s="3712"/>
      <c r="BP690" s="2024"/>
      <c r="BQ690" s="2837"/>
      <c r="BR690" s="2957" t="s">
        <v>436</v>
      </c>
      <c r="BS690" s="2071">
        <v>37</v>
      </c>
      <c r="BT690" s="3068" t="s">
        <v>101</v>
      </c>
      <c r="BU690" s="2040">
        <v>43777</v>
      </c>
      <c r="BV690" s="2041">
        <v>20</v>
      </c>
      <c r="BW690" s="2039" t="s">
        <v>35</v>
      </c>
      <c r="BX690" s="2042">
        <v>300.3</v>
      </c>
      <c r="BY690" s="2071"/>
      <c r="BZ690" s="2074">
        <v>43795</v>
      </c>
      <c r="CA690" s="2072">
        <v>43791</v>
      </c>
      <c r="CB690" s="2071">
        <v>12086</v>
      </c>
      <c r="CC690" s="2071">
        <v>20000</v>
      </c>
      <c r="CD690" s="2071">
        <f t="shared" si="184"/>
        <v>0</v>
      </c>
      <c r="CE690" s="2045">
        <f t="shared" si="185"/>
        <v>6006</v>
      </c>
      <c r="CF690" s="2045">
        <f t="shared" si="186"/>
        <v>300.3</v>
      </c>
      <c r="CG690" s="2150"/>
    </row>
    <row r="691" spans="51:85">
      <c r="AY691" s="2047" t="s">
        <v>792</v>
      </c>
      <c r="AZ691" s="2048" t="s">
        <v>891</v>
      </c>
      <c r="BA691" s="3168">
        <v>24</v>
      </c>
      <c r="BB691" s="3169" t="s">
        <v>36</v>
      </c>
      <c r="BC691" s="3170">
        <v>43892</v>
      </c>
      <c r="BD691" s="3169">
        <v>40</v>
      </c>
      <c r="BE691" s="3171" t="s">
        <v>35</v>
      </c>
      <c r="BF691" s="3172">
        <v>386</v>
      </c>
      <c r="BG691" s="3169"/>
      <c r="BH691" s="3554">
        <v>43913</v>
      </c>
      <c r="BI691" s="3174">
        <v>43910</v>
      </c>
      <c r="BJ691" s="3171">
        <v>12820</v>
      </c>
      <c r="BK691" s="3175">
        <v>32500</v>
      </c>
      <c r="BL691" s="2041">
        <f t="shared" si="192"/>
        <v>-7500</v>
      </c>
      <c r="BM691" s="2045">
        <f t="shared" si="190"/>
        <v>12545</v>
      </c>
      <c r="BN691" s="2042">
        <f t="shared" si="191"/>
        <v>627.25</v>
      </c>
      <c r="BO691" s="3712"/>
      <c r="BP691" s="2024"/>
      <c r="BQ691" s="2837"/>
      <c r="BR691" s="2957" t="s">
        <v>825</v>
      </c>
      <c r="BS691" s="2071">
        <v>38</v>
      </c>
      <c r="BT691" s="3068" t="s">
        <v>101</v>
      </c>
      <c r="BU691" s="2040">
        <v>43777</v>
      </c>
      <c r="BV691" s="2041">
        <v>3</v>
      </c>
      <c r="BW691" s="2039" t="s">
        <v>35</v>
      </c>
      <c r="BX691" s="2042">
        <v>378</v>
      </c>
      <c r="BY691" s="2072"/>
      <c r="BZ691" s="2074">
        <v>43795</v>
      </c>
      <c r="CA691" s="2072">
        <v>43791</v>
      </c>
      <c r="CB691" s="2071">
        <v>12086</v>
      </c>
      <c r="CC691" s="2071">
        <v>3000</v>
      </c>
      <c r="CD691" s="2071">
        <f t="shared" si="184"/>
        <v>0</v>
      </c>
      <c r="CE691" s="2045">
        <f t="shared" si="185"/>
        <v>1134</v>
      </c>
      <c r="CF691" s="2045">
        <f t="shared" si="186"/>
        <v>56.7</v>
      </c>
      <c r="CG691" s="2150"/>
    </row>
    <row r="692" spans="51:85">
      <c r="AY692" s="2047" t="s">
        <v>792</v>
      </c>
      <c r="AZ692" s="2048" t="s">
        <v>891</v>
      </c>
      <c r="BA692" s="3168">
        <v>24</v>
      </c>
      <c r="BB692" s="3169" t="s">
        <v>36</v>
      </c>
      <c r="BC692" s="3170">
        <v>43892</v>
      </c>
      <c r="BD692" s="3169">
        <v>7.5</v>
      </c>
      <c r="BE692" s="3171" t="s">
        <v>35</v>
      </c>
      <c r="BF692" s="3172">
        <v>386</v>
      </c>
      <c r="BG692" s="3169"/>
      <c r="BH692" s="3554">
        <v>43913</v>
      </c>
      <c r="BI692" s="3174">
        <v>43910</v>
      </c>
      <c r="BJ692" s="3171">
        <v>12820</v>
      </c>
      <c r="BK692" s="3175">
        <v>7500</v>
      </c>
      <c r="BL692" s="2041">
        <f t="shared" si="192"/>
        <v>0</v>
      </c>
      <c r="BM692" s="2045">
        <f t="shared" si="190"/>
        <v>2895</v>
      </c>
      <c r="BN692" s="2042">
        <f t="shared" si="191"/>
        <v>144.75</v>
      </c>
      <c r="BO692" s="3712"/>
      <c r="BP692" s="2024"/>
      <c r="BQ692" s="2837"/>
      <c r="BR692" s="2957" t="s">
        <v>892</v>
      </c>
      <c r="BS692" s="2071">
        <v>39</v>
      </c>
      <c r="BT692" s="3068" t="s">
        <v>101</v>
      </c>
      <c r="BU692" s="2040">
        <v>43777</v>
      </c>
      <c r="BV692" s="2041">
        <v>20</v>
      </c>
      <c r="BW692" s="2039" t="s">
        <v>35</v>
      </c>
      <c r="BX692" s="2042">
        <v>300.3</v>
      </c>
      <c r="BY692" s="2071"/>
      <c r="BZ692" s="3509">
        <v>43829</v>
      </c>
      <c r="CA692" s="2072">
        <v>43826</v>
      </c>
      <c r="CB692" s="2071">
        <v>12297</v>
      </c>
      <c r="CC692" s="2071">
        <v>20000</v>
      </c>
      <c r="CD692" s="2071">
        <f t="shared" si="184"/>
        <v>0</v>
      </c>
      <c r="CE692" s="2045">
        <f t="shared" si="185"/>
        <v>6006</v>
      </c>
      <c r="CF692" s="2045">
        <f t="shared" si="186"/>
        <v>300.3</v>
      </c>
      <c r="CG692" s="2150"/>
    </row>
    <row r="693" spans="51:85">
      <c r="AY693" s="2036" t="s">
        <v>629</v>
      </c>
      <c r="AZ693" s="2075" t="s">
        <v>436</v>
      </c>
      <c r="BA693" s="2071">
        <v>113</v>
      </c>
      <c r="BB693" s="2071">
        <v>49838</v>
      </c>
      <c r="BC693" s="2072">
        <v>43894</v>
      </c>
      <c r="BD693" s="2071">
        <v>72</v>
      </c>
      <c r="BE693" s="2039" t="s">
        <v>35</v>
      </c>
      <c r="BF693" s="2073">
        <v>297</v>
      </c>
      <c r="BG693" s="2146"/>
      <c r="BH693" s="3509">
        <v>43913</v>
      </c>
      <c r="BI693" s="2072">
        <v>43910</v>
      </c>
      <c r="BJ693" s="2071">
        <v>12821</v>
      </c>
      <c r="BK693" s="2147">
        <v>72000</v>
      </c>
      <c r="BL693" s="2071">
        <f t="shared" si="192"/>
        <v>0</v>
      </c>
      <c r="BM693" s="2045">
        <f t="shared" si="190"/>
        <v>21384</v>
      </c>
      <c r="BN693" s="2073">
        <f t="shared" si="191"/>
        <v>1069.2</v>
      </c>
      <c r="BO693" s="3712"/>
      <c r="BP693" s="2024"/>
      <c r="BQ693" s="2837"/>
      <c r="BR693" s="2957" t="s">
        <v>825</v>
      </c>
      <c r="BS693" s="2071">
        <v>40</v>
      </c>
      <c r="BT693" s="3068" t="s">
        <v>101</v>
      </c>
      <c r="BU693" s="2040">
        <v>43777</v>
      </c>
      <c r="BV693" s="2041">
        <v>3</v>
      </c>
      <c r="BW693" s="2039" t="s">
        <v>35</v>
      </c>
      <c r="BX693" s="2042">
        <v>378</v>
      </c>
      <c r="BY693" s="2072"/>
      <c r="BZ693" s="3509">
        <v>43829</v>
      </c>
      <c r="CA693" s="2072">
        <v>43826</v>
      </c>
      <c r="CB693" s="2071">
        <v>12297</v>
      </c>
      <c r="CC693" s="2071">
        <v>2000</v>
      </c>
      <c r="CD693" s="2071">
        <f t="shared" si="184"/>
        <v>-1000</v>
      </c>
      <c r="CE693" s="2045">
        <f t="shared" si="185"/>
        <v>756</v>
      </c>
      <c r="CF693" s="2045">
        <f t="shared" si="186"/>
        <v>37.800000000000004</v>
      </c>
      <c r="CG693" s="2150"/>
    </row>
    <row r="694" spans="51:85">
      <c r="AY694" s="2047" t="s">
        <v>941</v>
      </c>
      <c r="AZ694" s="2075" t="s">
        <v>947</v>
      </c>
      <c r="BA694" s="2076">
        <v>4</v>
      </c>
      <c r="BB694" s="2052" t="s">
        <v>796</v>
      </c>
      <c r="BC694" s="2057">
        <v>43901</v>
      </c>
      <c r="BD694" s="2055">
        <v>15</v>
      </c>
      <c r="BE694" s="2052" t="s">
        <v>35</v>
      </c>
      <c r="BF694" s="2058">
        <v>305</v>
      </c>
      <c r="BG694" s="2052"/>
      <c r="BH694" s="2078">
        <v>43908</v>
      </c>
      <c r="BI694" s="2057">
        <v>43910</v>
      </c>
      <c r="BJ694" s="2052">
        <v>12823</v>
      </c>
      <c r="BK694" s="2055">
        <v>15000</v>
      </c>
      <c r="BL694" s="2055">
        <f t="shared" si="192"/>
        <v>0</v>
      </c>
      <c r="BM694" s="2056">
        <f t="shared" si="190"/>
        <v>4575</v>
      </c>
      <c r="BN694" s="2058">
        <f t="shared" si="191"/>
        <v>228.75</v>
      </c>
      <c r="BO694" s="3713"/>
      <c r="BP694" s="2024"/>
      <c r="BQ694" s="2837"/>
      <c r="BR694" s="2957" t="s">
        <v>436</v>
      </c>
      <c r="BS694" s="2071">
        <v>41</v>
      </c>
      <c r="BT694" s="3068" t="s">
        <v>101</v>
      </c>
      <c r="BU694" s="2040">
        <v>43777</v>
      </c>
      <c r="BV694" s="2041">
        <v>20</v>
      </c>
      <c r="BW694" s="2039" t="s">
        <v>35</v>
      </c>
      <c r="BX694" s="2042">
        <v>300.3</v>
      </c>
      <c r="BY694" s="2071"/>
      <c r="BZ694" s="3509">
        <v>43859</v>
      </c>
      <c r="CA694" s="2072">
        <v>43859</v>
      </c>
      <c r="CB694" s="2071">
        <v>12550</v>
      </c>
      <c r="CC694" s="2071">
        <v>20000</v>
      </c>
      <c r="CD694" s="2071">
        <f t="shared" si="184"/>
        <v>0</v>
      </c>
      <c r="CE694" s="2045">
        <f t="shared" si="185"/>
        <v>6006</v>
      </c>
      <c r="CF694" s="2045">
        <f t="shared" si="186"/>
        <v>300.3</v>
      </c>
      <c r="CG694" s="2150"/>
    </row>
    <row r="695" spans="51:85">
      <c r="AY695" s="2047" t="s">
        <v>941</v>
      </c>
      <c r="AZ695" s="2037" t="s">
        <v>948</v>
      </c>
      <c r="BA695" s="2038">
        <v>5</v>
      </c>
      <c r="BB695" s="2052" t="s">
        <v>796</v>
      </c>
      <c r="BC695" s="2040">
        <v>43901</v>
      </c>
      <c r="BD695" s="2041">
        <v>5</v>
      </c>
      <c r="BE695" s="2039" t="s">
        <v>35</v>
      </c>
      <c r="BF695" s="2042">
        <v>377</v>
      </c>
      <c r="BG695" s="2039"/>
      <c r="BH695" s="2044">
        <v>43908</v>
      </c>
      <c r="BI695" s="2040">
        <v>43910</v>
      </c>
      <c r="BJ695" s="2039">
        <v>12823</v>
      </c>
      <c r="BK695" s="2041">
        <v>5000</v>
      </c>
      <c r="BL695" s="2041">
        <f t="shared" si="192"/>
        <v>0</v>
      </c>
      <c r="BM695" s="2045">
        <f t="shared" si="190"/>
        <v>1885</v>
      </c>
      <c r="BN695" s="2042">
        <f t="shared" si="191"/>
        <v>94.25</v>
      </c>
      <c r="BO695" s="3712"/>
      <c r="BP695" s="2024"/>
      <c r="BQ695" s="2837"/>
      <c r="BR695" s="3611" t="s">
        <v>825</v>
      </c>
      <c r="BS695" s="3388">
        <v>42</v>
      </c>
      <c r="BT695" s="3612" t="s">
        <v>101</v>
      </c>
      <c r="BU695" s="3393">
        <v>43777</v>
      </c>
      <c r="BV695" s="3394">
        <v>3</v>
      </c>
      <c r="BW695" s="3390" t="s">
        <v>35</v>
      </c>
      <c r="BX695" s="3391">
        <v>378</v>
      </c>
      <c r="BY695" s="3389"/>
      <c r="BZ695" s="3623">
        <v>43859</v>
      </c>
      <c r="CA695" s="3389">
        <v>43859</v>
      </c>
      <c r="CB695" s="3388"/>
      <c r="CC695" s="3388">
        <v>3000</v>
      </c>
      <c r="CD695" s="3388">
        <f t="shared" si="184"/>
        <v>0</v>
      </c>
      <c r="CE695" s="3395">
        <f t="shared" si="185"/>
        <v>1134</v>
      </c>
      <c r="CF695" s="3395">
        <v>0</v>
      </c>
      <c r="CG695" s="3925" t="s">
        <v>88</v>
      </c>
    </row>
    <row r="696" spans="51:85">
      <c r="AY696" s="2036" t="s">
        <v>629</v>
      </c>
      <c r="AZ696" s="2075" t="s">
        <v>436</v>
      </c>
      <c r="BA696" s="2071">
        <v>114</v>
      </c>
      <c r="BB696" s="2071">
        <v>50217</v>
      </c>
      <c r="BC696" s="2072">
        <v>43901</v>
      </c>
      <c r="BD696" s="2071">
        <v>72</v>
      </c>
      <c r="BE696" s="2039" t="s">
        <v>35</v>
      </c>
      <c r="BF696" s="2073">
        <v>297</v>
      </c>
      <c r="BG696" s="2146"/>
      <c r="BH696" s="3509">
        <v>43922</v>
      </c>
      <c r="BI696" s="2072">
        <v>43917</v>
      </c>
      <c r="BJ696" s="2071">
        <v>12856</v>
      </c>
      <c r="BK696" s="2147">
        <v>72000</v>
      </c>
      <c r="BL696" s="2071">
        <f t="shared" si="192"/>
        <v>0</v>
      </c>
      <c r="BM696" s="2045">
        <f t="shared" si="190"/>
        <v>21384</v>
      </c>
      <c r="BN696" s="2073">
        <f t="shared" si="191"/>
        <v>1069.2</v>
      </c>
      <c r="BO696" s="3710"/>
      <c r="BP696" s="2024"/>
      <c r="BQ696" s="2837"/>
      <c r="BR696" s="2957" t="s">
        <v>436</v>
      </c>
      <c r="BS696" s="2071">
        <v>43</v>
      </c>
      <c r="BT696" s="3068" t="s">
        <v>36</v>
      </c>
      <c r="BU696" s="2040">
        <v>43883</v>
      </c>
      <c r="BV696" s="2041">
        <v>20</v>
      </c>
      <c r="BW696" s="2039" t="s">
        <v>35</v>
      </c>
      <c r="BX696" s="2042">
        <v>300.3</v>
      </c>
      <c r="BY696" s="2071"/>
      <c r="BZ696" s="3509">
        <v>43908</v>
      </c>
      <c r="CA696" s="2072">
        <v>43910</v>
      </c>
      <c r="CB696" s="2071">
        <v>12822</v>
      </c>
      <c r="CC696" s="2071">
        <v>20000</v>
      </c>
      <c r="CD696" s="2071">
        <f t="shared" si="184"/>
        <v>0</v>
      </c>
      <c r="CE696" s="2045">
        <f t="shared" si="185"/>
        <v>6006</v>
      </c>
      <c r="CF696" s="2045">
        <f>(CE696*0.05)</f>
        <v>300.3</v>
      </c>
      <c r="CG696" s="2150"/>
    </row>
    <row r="697" spans="51:85">
      <c r="AY697" s="2036" t="s">
        <v>629</v>
      </c>
      <c r="AZ697" s="2037" t="s">
        <v>699</v>
      </c>
      <c r="BA697" s="2050">
        <v>115</v>
      </c>
      <c r="BB697" s="2050">
        <v>50217</v>
      </c>
      <c r="BC697" s="2051">
        <v>43901</v>
      </c>
      <c r="BD697" s="2050">
        <v>10</v>
      </c>
      <c r="BE697" s="2039" t="s">
        <v>35</v>
      </c>
      <c r="BF697" s="2073">
        <v>254</v>
      </c>
      <c r="BG697" s="3127"/>
      <c r="BH697" s="3509">
        <v>43922</v>
      </c>
      <c r="BI697" s="2072">
        <v>43919</v>
      </c>
      <c r="BJ697" s="2050">
        <v>12859</v>
      </c>
      <c r="BK697" s="3049">
        <v>10000</v>
      </c>
      <c r="BL697" s="2071">
        <f t="shared" si="192"/>
        <v>0</v>
      </c>
      <c r="BM697" s="2045">
        <f t="shared" si="190"/>
        <v>2540</v>
      </c>
      <c r="BN697" s="2073">
        <f t="shared" si="191"/>
        <v>127</v>
      </c>
      <c r="BO697" s="3710"/>
      <c r="BP697" s="2024"/>
      <c r="BQ697" s="2837"/>
      <c r="BR697" s="2957" t="s">
        <v>436</v>
      </c>
      <c r="BS697" s="2071">
        <v>44</v>
      </c>
      <c r="BT697" s="3068" t="s">
        <v>101</v>
      </c>
      <c r="BU697" s="2040">
        <v>43915</v>
      </c>
      <c r="BV697" s="2041">
        <v>20</v>
      </c>
      <c r="BW697" s="2039" t="s">
        <v>35</v>
      </c>
      <c r="BX697" s="2042">
        <v>300.3</v>
      </c>
      <c r="BY697" s="2071"/>
      <c r="BZ697" s="3509">
        <v>43920</v>
      </c>
      <c r="CA697" s="2072">
        <v>43917</v>
      </c>
      <c r="CB697" s="2071">
        <v>12860</v>
      </c>
      <c r="CC697" s="2071">
        <v>20000</v>
      </c>
      <c r="CD697" s="2071">
        <f t="shared" si="184"/>
        <v>0</v>
      </c>
      <c r="CE697" s="2045">
        <f t="shared" si="185"/>
        <v>6006</v>
      </c>
      <c r="CF697" s="2045">
        <f>(CE697*0.05)</f>
        <v>300.3</v>
      </c>
      <c r="CG697" s="2150"/>
    </row>
    <row r="698" spans="51:85">
      <c r="AY698" s="2047" t="s">
        <v>896</v>
      </c>
      <c r="AZ698" s="2069" t="s">
        <v>808</v>
      </c>
      <c r="BA698" s="2750">
        <v>3</v>
      </c>
      <c r="BB698" s="2050" t="s">
        <v>36</v>
      </c>
      <c r="BC698" s="2051">
        <v>43903</v>
      </c>
      <c r="BD698" s="2050">
        <v>50</v>
      </c>
      <c r="BE698" s="2052" t="s">
        <v>35</v>
      </c>
      <c r="BF698" s="2053">
        <v>300</v>
      </c>
      <c r="BG698" s="2050">
        <v>315</v>
      </c>
      <c r="BH698" s="3509">
        <v>43913</v>
      </c>
      <c r="BI698" s="3174">
        <v>43910</v>
      </c>
      <c r="BJ698" s="2050">
        <v>12827</v>
      </c>
      <c r="BK698" s="2055">
        <v>50000</v>
      </c>
      <c r="BL698" s="2055">
        <f>(BK698-BD698*1000)</f>
        <v>0</v>
      </c>
      <c r="BM698" s="2056">
        <f>(BK698*BF698/1000)</f>
        <v>15000</v>
      </c>
      <c r="BN698" s="2058">
        <f t="shared" si="191"/>
        <v>750</v>
      </c>
      <c r="BO698" s="3713" t="s">
        <v>949</v>
      </c>
      <c r="BP698" s="2024"/>
      <c r="BQ698" s="2837"/>
      <c r="BR698" s="2957" t="s">
        <v>436</v>
      </c>
      <c r="BS698" s="2071">
        <v>45</v>
      </c>
      <c r="BT698" s="3068" t="s">
        <v>101</v>
      </c>
      <c r="BU698" s="2040">
        <v>43923</v>
      </c>
      <c r="BV698" s="2041">
        <v>20</v>
      </c>
      <c r="BW698" s="2039" t="s">
        <v>35</v>
      </c>
      <c r="BX698" s="2042">
        <v>300.3</v>
      </c>
      <c r="BY698" s="2071"/>
      <c r="BZ698" s="3509">
        <v>43943</v>
      </c>
      <c r="CA698" s="2072">
        <v>43941</v>
      </c>
      <c r="CB698" s="2071">
        <v>12975</v>
      </c>
      <c r="CC698" s="2071">
        <v>20000</v>
      </c>
      <c r="CD698" s="2071">
        <f t="shared" si="184"/>
        <v>0</v>
      </c>
      <c r="CE698" s="2045">
        <f t="shared" si="185"/>
        <v>6006</v>
      </c>
      <c r="CF698" s="2045">
        <f>(CE698*0.05)</f>
        <v>300.3</v>
      </c>
      <c r="CG698" s="3710"/>
    </row>
    <row r="699" spans="51:85">
      <c r="AY699" s="2036" t="s">
        <v>629</v>
      </c>
      <c r="AZ699" s="2037" t="s">
        <v>740</v>
      </c>
      <c r="BA699" s="2071">
        <v>116</v>
      </c>
      <c r="BB699" s="2071">
        <v>50381</v>
      </c>
      <c r="BC699" s="2072">
        <v>43906</v>
      </c>
      <c r="BD699" s="2071">
        <v>7</v>
      </c>
      <c r="BE699" s="2039" t="s">
        <v>35</v>
      </c>
      <c r="BF699" s="2073">
        <v>234</v>
      </c>
      <c r="BG699" s="2146"/>
      <c r="BH699" s="3509">
        <v>43922</v>
      </c>
      <c r="BI699" s="2072">
        <v>43917</v>
      </c>
      <c r="BJ699" s="2071">
        <v>12858</v>
      </c>
      <c r="BK699" s="2147">
        <v>7000</v>
      </c>
      <c r="BL699" s="2071">
        <f>(BK699-BD699*1000)</f>
        <v>0</v>
      </c>
      <c r="BM699" s="2045">
        <f>(BK699*BF699/1000)</f>
        <v>1638</v>
      </c>
      <c r="BN699" s="2073">
        <f t="shared" si="191"/>
        <v>81.900000000000006</v>
      </c>
      <c r="BO699" s="3710"/>
      <c r="BP699" s="2024"/>
      <c r="BQ699" s="2837"/>
      <c r="BR699" s="2957" t="s">
        <v>436</v>
      </c>
      <c r="BS699" s="2071">
        <v>46</v>
      </c>
      <c r="BT699" s="3068" t="s">
        <v>101</v>
      </c>
      <c r="BU699" s="2040">
        <v>43955</v>
      </c>
      <c r="BV699" s="2041">
        <v>20</v>
      </c>
      <c r="BW699" s="2039" t="s">
        <v>35</v>
      </c>
      <c r="BX699" s="2042">
        <v>300.3</v>
      </c>
      <c r="BY699" s="2071"/>
      <c r="BZ699" s="3509">
        <v>43962</v>
      </c>
      <c r="CA699" s="2072">
        <v>43960</v>
      </c>
      <c r="CB699" s="2071">
        <v>13079</v>
      </c>
      <c r="CC699" s="2071">
        <v>20000</v>
      </c>
      <c r="CD699" s="2071">
        <f>(CC699-BV699*1000)</f>
        <v>0</v>
      </c>
      <c r="CE699" s="2045">
        <f>(CC699*BX699/1000)</f>
        <v>6006</v>
      </c>
      <c r="CF699" s="2045">
        <f>(CE699*0.05)</f>
        <v>300.3</v>
      </c>
      <c r="CG699" s="2150"/>
    </row>
    <row r="700" spans="51:85">
      <c r="AY700" s="2047" t="s">
        <v>792</v>
      </c>
      <c r="AZ700" s="2048" t="s">
        <v>794</v>
      </c>
      <c r="BA700" s="3168">
        <v>25</v>
      </c>
      <c r="BB700" s="3169" t="s">
        <v>36</v>
      </c>
      <c r="BC700" s="3170">
        <v>43913</v>
      </c>
      <c r="BD700" s="3169">
        <v>120</v>
      </c>
      <c r="BE700" s="3171" t="s">
        <v>35</v>
      </c>
      <c r="BF700" s="3172">
        <v>292</v>
      </c>
      <c r="BG700" s="3169"/>
      <c r="BH700" s="3554">
        <v>43920</v>
      </c>
      <c r="BI700" s="3174">
        <v>43917</v>
      </c>
      <c r="BJ700" s="3171">
        <v>12855</v>
      </c>
      <c r="BK700" s="3175">
        <v>166000</v>
      </c>
      <c r="BL700" s="2041">
        <f>(BK700-BD700*1000)</f>
        <v>46000</v>
      </c>
      <c r="BM700" s="2045">
        <f>(BK700*BF700/1000)</f>
        <v>48472</v>
      </c>
      <c r="BN700" s="2042">
        <f t="shared" si="191"/>
        <v>2423.6</v>
      </c>
      <c r="BO700" s="3710"/>
      <c r="BP700" s="2024"/>
      <c r="BQ700" s="2837"/>
      <c r="BR700" s="3077"/>
      <c r="BS700" s="2091"/>
      <c r="BT700" s="2091"/>
      <c r="BU700" s="2091"/>
      <c r="BV700" s="2091"/>
      <c r="BW700" s="2091"/>
      <c r="BX700" s="2091"/>
      <c r="BY700" s="2091"/>
      <c r="BZ700" s="2091"/>
      <c r="CA700" s="2091"/>
      <c r="CB700" s="2091"/>
      <c r="CC700" s="2091"/>
      <c r="CD700" s="2091"/>
      <c r="CE700" s="2091"/>
      <c r="CF700" s="2091"/>
      <c r="CG700" s="2150"/>
    </row>
    <row r="701" spans="51:85">
      <c r="AY701" s="2047" t="s">
        <v>792</v>
      </c>
      <c r="AZ701" s="2048" t="s">
        <v>891</v>
      </c>
      <c r="BA701" s="3168">
        <v>26</v>
      </c>
      <c r="BB701" s="3169" t="s">
        <v>36</v>
      </c>
      <c r="BC701" s="3170">
        <v>43913</v>
      </c>
      <c r="BD701" s="3169">
        <v>22.5</v>
      </c>
      <c r="BE701" s="3171" t="s">
        <v>35</v>
      </c>
      <c r="BF701" s="3172">
        <v>386</v>
      </c>
      <c r="BG701" s="3169"/>
      <c r="BH701" s="3554">
        <v>43920</v>
      </c>
      <c r="BI701" s="3174">
        <v>43917</v>
      </c>
      <c r="BJ701" s="3171">
        <v>12855</v>
      </c>
      <c r="BK701" s="3175">
        <v>26500</v>
      </c>
      <c r="BL701" s="2041">
        <f>(BK701-BD701*1000)</f>
        <v>4000</v>
      </c>
      <c r="BM701" s="2045">
        <f>(BK701*BF701/1000)</f>
        <v>10229</v>
      </c>
      <c r="BN701" s="2042">
        <f t="shared" si="191"/>
        <v>511.45000000000005</v>
      </c>
      <c r="BO701" s="3710"/>
      <c r="BP701" s="2024"/>
      <c r="BQ701" s="2837"/>
      <c r="BR701" s="3077"/>
      <c r="BS701" s="2091"/>
      <c r="BT701" s="2091"/>
      <c r="BU701" s="2091"/>
      <c r="BV701" s="2091"/>
      <c r="BW701" s="2091"/>
      <c r="BX701" s="2091"/>
      <c r="BY701" s="2091"/>
      <c r="BZ701" s="2091"/>
      <c r="CA701" s="2091"/>
      <c r="CB701" s="2091"/>
      <c r="CC701" s="2091"/>
      <c r="CD701" s="2091"/>
      <c r="CE701" s="2091"/>
      <c r="CF701" s="2091"/>
      <c r="CG701" s="2150"/>
    </row>
    <row r="702" spans="51:85">
      <c r="AY702" s="2047" t="s">
        <v>471</v>
      </c>
      <c r="AZ702" s="2957" t="s">
        <v>436</v>
      </c>
      <c r="BA702" s="2071">
        <v>44</v>
      </c>
      <c r="BB702" s="3068" t="s">
        <v>101</v>
      </c>
      <c r="BC702" s="2040">
        <v>43915</v>
      </c>
      <c r="BD702" s="2041">
        <v>20</v>
      </c>
      <c r="BE702" s="2039" t="s">
        <v>35</v>
      </c>
      <c r="BF702" s="2042">
        <v>300.3</v>
      </c>
      <c r="BG702" s="2071"/>
      <c r="BH702" s="3509">
        <v>43920</v>
      </c>
      <c r="BI702" s="2072">
        <v>43917</v>
      </c>
      <c r="BJ702" s="2071">
        <v>12860</v>
      </c>
      <c r="BK702" s="2071">
        <v>20000</v>
      </c>
      <c r="BL702" s="2071">
        <f>(BK702-BD702*1000)</f>
        <v>0</v>
      </c>
      <c r="BM702" s="2045">
        <f>(BK702*BF702/1000)</f>
        <v>6006</v>
      </c>
      <c r="BN702" s="2045">
        <f t="shared" si="191"/>
        <v>300.3</v>
      </c>
      <c r="BO702" s="2150"/>
      <c r="BP702" s="2024"/>
      <c r="BQ702" s="2837"/>
      <c r="BR702" s="3077"/>
      <c r="BS702" s="2091"/>
      <c r="BT702" s="2091"/>
      <c r="BU702" s="2091"/>
      <c r="BV702" s="2091"/>
      <c r="BW702" s="2091"/>
      <c r="BX702" s="2091"/>
      <c r="BY702" s="2091"/>
      <c r="BZ702" s="2091"/>
      <c r="CA702" s="2091"/>
      <c r="CB702" s="2091"/>
      <c r="CC702" s="2091"/>
      <c r="CD702" s="2091"/>
      <c r="CE702" s="2091"/>
      <c r="CF702" s="2091"/>
      <c r="CG702" s="2150"/>
    </row>
    <row r="703" spans="51:85">
      <c r="AY703" s="2149"/>
      <c r="AZ703" s="2075"/>
      <c r="BA703" s="2071"/>
      <c r="BB703" s="2071"/>
      <c r="BC703" s="2072"/>
      <c r="BD703" s="2071"/>
      <c r="BE703" s="2039"/>
      <c r="BF703" s="2073"/>
      <c r="BG703" s="2146"/>
      <c r="BH703" s="3509"/>
      <c r="BI703" s="2072"/>
      <c r="BJ703" s="2071"/>
      <c r="BK703" s="2147"/>
      <c r="BL703" s="2071"/>
      <c r="BM703" s="2045"/>
      <c r="BN703" s="2073"/>
      <c r="BO703" s="2150"/>
      <c r="BP703" s="2024"/>
      <c r="BQ703" s="2837"/>
      <c r="BR703" s="3077"/>
      <c r="BS703" s="2091"/>
      <c r="BT703" s="2091"/>
      <c r="BU703" s="2091"/>
      <c r="BV703" s="2091"/>
      <c r="BW703" s="2091"/>
      <c r="BX703" s="2091"/>
      <c r="BY703" s="2091"/>
      <c r="BZ703" s="2091"/>
      <c r="CA703" s="2091"/>
      <c r="CB703" s="2091"/>
      <c r="CC703" s="2091"/>
      <c r="CD703" s="2091"/>
      <c r="CE703" s="2091"/>
      <c r="CF703" s="2091"/>
      <c r="CG703" s="2150"/>
    </row>
    <row r="704" spans="51:85" ht="15" thickBot="1">
      <c r="AY704" s="3654"/>
      <c r="AZ704" s="3655"/>
      <c r="BA704" s="3655"/>
      <c r="BB704" s="3655"/>
      <c r="BC704" s="3655"/>
      <c r="BD704" s="3656"/>
      <c r="BE704" s="3657"/>
      <c r="BF704" s="3657"/>
      <c r="BG704" s="2085"/>
      <c r="BH704" s="2089"/>
      <c r="BI704" s="2085"/>
      <c r="BJ704" s="2086"/>
      <c r="BK704" s="2087"/>
      <c r="BL704" s="2085"/>
      <c r="BM704" s="2088">
        <f>SUM(BM683:BM702)</f>
        <v>267903</v>
      </c>
      <c r="BN704" s="2088">
        <f>(BM704*0.05)</f>
        <v>13395.150000000001</v>
      </c>
      <c r="BO704" s="2090"/>
      <c r="BP704" s="2024"/>
      <c r="BQ704" s="2837"/>
      <c r="BR704" s="3077"/>
      <c r="BS704" s="2091"/>
      <c r="BT704" s="2091"/>
      <c r="BU704" s="2091"/>
      <c r="BV704" s="2091"/>
      <c r="BW704" s="2091"/>
      <c r="BX704" s="2091"/>
      <c r="BY704" s="2091"/>
      <c r="BZ704" s="2091"/>
      <c r="CA704" s="2091"/>
      <c r="CB704" s="2091"/>
      <c r="CC704" s="2091"/>
      <c r="CD704" s="2091"/>
      <c r="CE704" s="2091"/>
      <c r="CF704" s="2091"/>
      <c r="CG704" s="2150"/>
    </row>
    <row r="705" spans="51:85">
      <c r="AY705" s="2024"/>
      <c r="AZ705" s="2024"/>
      <c r="BA705" s="2024"/>
      <c r="BB705" s="2024"/>
      <c r="BC705" s="2024"/>
      <c r="BD705" s="2024"/>
      <c r="BE705" s="2024"/>
      <c r="BF705" s="2024"/>
      <c r="BG705" s="2024"/>
      <c r="BH705" s="3602"/>
      <c r="BI705" s="2024"/>
      <c r="BJ705" s="2024"/>
      <c r="BK705" s="2024"/>
      <c r="BL705" s="2024"/>
      <c r="BM705" s="2024"/>
      <c r="BN705" s="2024"/>
      <c r="BO705" s="2024"/>
      <c r="BP705" s="2024"/>
      <c r="BQ705" s="2837"/>
      <c r="BR705" s="3077"/>
      <c r="BS705" s="2091"/>
      <c r="BT705" s="2091"/>
      <c r="BU705" s="2091"/>
      <c r="BV705" s="2091"/>
      <c r="BW705" s="2091"/>
      <c r="BX705" s="2091"/>
      <c r="BY705" s="2091"/>
      <c r="BZ705" s="2091"/>
      <c r="CA705" s="2091"/>
      <c r="CB705" s="2091"/>
      <c r="CC705" s="2091"/>
      <c r="CD705" s="2091"/>
      <c r="CE705" s="2091"/>
      <c r="CF705" s="2091"/>
      <c r="CG705" s="2150"/>
    </row>
    <row r="706" spans="51:85" ht="18.600000000000001" thickBot="1">
      <c r="AY706" s="2028" t="s">
        <v>860</v>
      </c>
      <c r="AZ706" s="2024"/>
      <c r="BA706" s="2024"/>
      <c r="BB706" s="2024"/>
      <c r="BC706" s="2024"/>
      <c r="BD706" s="2024"/>
      <c r="BE706" s="2024"/>
      <c r="BF706" s="2024"/>
      <c r="BG706" s="2024"/>
      <c r="BH706" s="3602"/>
      <c r="BI706" s="2024"/>
      <c r="BJ706" s="2024"/>
      <c r="BK706" s="2024"/>
      <c r="BL706" s="2024"/>
      <c r="BM706" s="2024"/>
      <c r="BN706" s="2024"/>
      <c r="BO706" s="2029"/>
      <c r="BP706" s="2024"/>
      <c r="BQ706" s="2837"/>
      <c r="BR706" s="3077"/>
      <c r="BS706" s="2091"/>
      <c r="BT706" s="2091"/>
      <c r="BU706" s="2091"/>
      <c r="BV706" s="2091"/>
      <c r="BW706" s="2091"/>
      <c r="BX706" s="2091"/>
      <c r="BY706" s="2091"/>
      <c r="BZ706" s="2091"/>
      <c r="CA706" s="2091"/>
      <c r="CB706" s="2091"/>
      <c r="CC706" s="2091"/>
      <c r="CD706" s="2091"/>
      <c r="CE706" s="2091"/>
      <c r="CF706" s="2091"/>
      <c r="CG706" s="2150"/>
    </row>
    <row r="707" spans="51:85">
      <c r="AY707" s="2030"/>
      <c r="AZ707" s="3898"/>
      <c r="BA707" s="3898"/>
      <c r="BB707" s="3899" t="s">
        <v>14</v>
      </c>
      <c r="BC707" s="3899" t="s">
        <v>12</v>
      </c>
      <c r="BD707" s="3899"/>
      <c r="BE707" s="3898"/>
      <c r="BF707" s="3899" t="s">
        <v>15</v>
      </c>
      <c r="BG707" s="3899" t="s">
        <v>16</v>
      </c>
      <c r="BH707" s="3899" t="s">
        <v>12</v>
      </c>
      <c r="BI707" s="3899" t="s">
        <v>12</v>
      </c>
      <c r="BJ707" s="3898"/>
      <c r="BK707" s="3898"/>
      <c r="BL707" s="3898"/>
      <c r="BM707" s="3898"/>
      <c r="BN707" s="3899" t="s">
        <v>17</v>
      </c>
      <c r="BO707" s="3899"/>
      <c r="BP707" s="2024"/>
      <c r="BQ707" s="2837"/>
      <c r="BR707" s="3077"/>
      <c r="BS707" s="2091"/>
      <c r="BT707" s="2091"/>
      <c r="BU707" s="2091"/>
      <c r="BV707" s="2091"/>
      <c r="BW707" s="2091"/>
      <c r="BX707" s="2091"/>
      <c r="BY707" s="2091"/>
      <c r="BZ707" s="2091"/>
      <c r="CA707" s="2091"/>
      <c r="CB707" s="2091"/>
      <c r="CC707" s="2091"/>
      <c r="CD707" s="2091"/>
      <c r="CE707" s="2091"/>
      <c r="CF707" s="2091"/>
      <c r="CG707" s="2150"/>
    </row>
    <row r="708" spans="51:85" ht="15" thickBot="1">
      <c r="AY708" s="2032" t="s">
        <v>3</v>
      </c>
      <c r="AZ708" s="3292" t="s">
        <v>4</v>
      </c>
      <c r="BA708" s="3890" t="s">
        <v>18</v>
      </c>
      <c r="BB708" s="3890" t="s">
        <v>19</v>
      </c>
      <c r="BC708" s="3890" t="s">
        <v>19</v>
      </c>
      <c r="BD708" s="3890" t="s">
        <v>20</v>
      </c>
      <c r="BE708" s="3890" t="s">
        <v>21</v>
      </c>
      <c r="BF708" s="3890" t="s">
        <v>22</v>
      </c>
      <c r="BG708" s="3890" t="s">
        <v>19</v>
      </c>
      <c r="BH708" s="3890" t="s">
        <v>23</v>
      </c>
      <c r="BI708" s="3890" t="s">
        <v>23</v>
      </c>
      <c r="BJ708" s="3890" t="s">
        <v>24</v>
      </c>
      <c r="BK708" s="3890" t="s">
        <v>20</v>
      </c>
      <c r="BL708" s="3890" t="s">
        <v>25</v>
      </c>
      <c r="BM708" s="3890" t="s">
        <v>0</v>
      </c>
      <c r="BN708" s="3890" t="s">
        <v>11</v>
      </c>
      <c r="BO708" s="3890" t="s">
        <v>26</v>
      </c>
      <c r="BP708" s="2024"/>
      <c r="BQ708" s="2026"/>
      <c r="BR708" s="3098"/>
      <c r="BS708" s="2085"/>
      <c r="BT708" s="2085"/>
      <c r="BU708" s="2085"/>
      <c r="BV708" s="2085"/>
      <c r="BW708" s="2085"/>
      <c r="BX708" s="2085"/>
      <c r="BY708" s="2085"/>
      <c r="BZ708" s="3099"/>
      <c r="CA708" s="2085"/>
      <c r="CB708" s="2085"/>
      <c r="CC708" s="2085"/>
      <c r="CD708" s="2085"/>
      <c r="CE708" s="2182"/>
      <c r="CF708" s="2182"/>
      <c r="CG708" s="3257" t="s">
        <v>818</v>
      </c>
    </row>
    <row r="709" spans="51:85" ht="15" thickBot="1">
      <c r="AY709" s="2034"/>
      <c r="AZ709" s="3892"/>
      <c r="BA709" s="3892"/>
      <c r="BB709" s="3893" t="s">
        <v>3</v>
      </c>
      <c r="BC709" s="3893" t="s">
        <v>18</v>
      </c>
      <c r="BD709" s="3893"/>
      <c r="BE709" s="3892"/>
      <c r="BF709" s="3893" t="s">
        <v>21</v>
      </c>
      <c r="BG709" s="3893" t="s">
        <v>3</v>
      </c>
      <c r="BH709" s="3893" t="s">
        <v>27</v>
      </c>
      <c r="BI709" s="3893" t="s">
        <v>28</v>
      </c>
      <c r="BJ709" s="3892"/>
      <c r="BK709" s="3892"/>
      <c r="BL709" s="3892"/>
      <c r="BM709" s="3892"/>
      <c r="BN709" s="3893" t="s">
        <v>30</v>
      </c>
      <c r="BO709" s="3890"/>
      <c r="BP709" s="2024"/>
      <c r="BQ709" s="2024"/>
      <c r="BR709" s="2024"/>
      <c r="BS709" s="2024"/>
      <c r="BT709" s="2024"/>
      <c r="BU709" s="2024"/>
      <c r="BV709" s="2024"/>
      <c r="BW709" s="2024"/>
      <c r="BX709" s="2024"/>
      <c r="BY709" s="2024"/>
      <c r="BZ709" s="2024"/>
      <c r="CA709" s="2024"/>
      <c r="CB709" s="2024"/>
      <c r="CC709" s="2024"/>
      <c r="CD709" s="2024"/>
      <c r="CE709" s="2024"/>
      <c r="CF709" s="2024"/>
      <c r="CG709" s="2024"/>
    </row>
    <row r="710" spans="51:85" ht="24" thickBot="1">
      <c r="AY710" s="2095" t="s">
        <v>629</v>
      </c>
      <c r="AZ710" s="2075" t="s">
        <v>436</v>
      </c>
      <c r="BA710" s="2071">
        <v>117</v>
      </c>
      <c r="BB710" s="2071">
        <v>50681</v>
      </c>
      <c r="BC710" s="2072">
        <v>43913</v>
      </c>
      <c r="BD710" s="2071">
        <v>54</v>
      </c>
      <c r="BE710" s="2039" t="s">
        <v>35</v>
      </c>
      <c r="BF710" s="2073">
        <v>297</v>
      </c>
      <c r="BG710" s="2146"/>
      <c r="BH710" s="3509">
        <v>43934</v>
      </c>
      <c r="BI710" s="2072">
        <v>43930</v>
      </c>
      <c r="BJ710" s="2071">
        <v>12928</v>
      </c>
      <c r="BK710" s="2147">
        <v>54000</v>
      </c>
      <c r="BL710" s="2071">
        <f>(BK710-BD710*1000)</f>
        <v>0</v>
      </c>
      <c r="BM710" s="2045">
        <f>(BK710*BF710/1000)</f>
        <v>16038</v>
      </c>
      <c r="BN710" s="2045">
        <f t="shared" ref="BN710:BN723" si="193">(BM710*0.05)</f>
        <v>801.90000000000009</v>
      </c>
      <c r="BO710" s="2046"/>
      <c r="BP710" s="2024"/>
      <c r="BQ710" s="2024"/>
      <c r="BR710" s="2153" t="s">
        <v>329</v>
      </c>
      <c r="BS710" s="2024" t="s">
        <v>429</v>
      </c>
      <c r="BT710" s="2024"/>
      <c r="BU710" s="2024" t="s">
        <v>330</v>
      </c>
      <c r="BV710" s="2154"/>
      <c r="BW710" s="2024"/>
      <c r="BX710" s="2024" t="s">
        <v>336</v>
      </c>
      <c r="BY710" s="2024"/>
      <c r="BZ710" s="2024" t="s">
        <v>410</v>
      </c>
      <c r="CA710" s="2024" t="s">
        <v>763</v>
      </c>
      <c r="CB710" s="2024"/>
      <c r="CC710" s="2024"/>
      <c r="CD710" s="2024" t="s">
        <v>78</v>
      </c>
      <c r="CE710" s="2024"/>
      <c r="CF710" s="2024"/>
      <c r="CG710" s="2024"/>
    </row>
    <row r="711" spans="51:85">
      <c r="AY711" s="2036" t="s">
        <v>629</v>
      </c>
      <c r="AZ711" s="2075" t="s">
        <v>436</v>
      </c>
      <c r="BA711" s="2071">
        <v>118</v>
      </c>
      <c r="BB711" s="2071">
        <v>50681</v>
      </c>
      <c r="BC711" s="2072">
        <v>43913</v>
      </c>
      <c r="BD711" s="2071">
        <v>54</v>
      </c>
      <c r="BE711" s="2039" t="s">
        <v>35</v>
      </c>
      <c r="BF711" s="2073">
        <v>297</v>
      </c>
      <c r="BG711" s="2146"/>
      <c r="BH711" s="3509">
        <v>43943</v>
      </c>
      <c r="BI711" s="2072">
        <v>43941</v>
      </c>
      <c r="BJ711" s="2071">
        <v>12973</v>
      </c>
      <c r="BK711" s="2147">
        <v>54000</v>
      </c>
      <c r="BL711" s="2071">
        <f t="shared" ref="BL711:BL723" si="194">(BK711-BD711*1000)</f>
        <v>0</v>
      </c>
      <c r="BM711" s="2045">
        <f t="shared" ref="BM711:BM718" si="195">(BK711*BF711/1000)</f>
        <v>16038</v>
      </c>
      <c r="BN711" s="2073">
        <f t="shared" si="193"/>
        <v>801.90000000000009</v>
      </c>
      <c r="BO711" s="2059"/>
      <c r="BP711" s="2024"/>
      <c r="BQ711" s="2021"/>
      <c r="BR711" s="3284"/>
      <c r="BS711" s="3285"/>
      <c r="BT711" s="3286" t="s">
        <v>14</v>
      </c>
      <c r="BU711" s="3286" t="s">
        <v>12</v>
      </c>
      <c r="BV711" s="3286"/>
      <c r="BW711" s="3287"/>
      <c r="BX711" s="3286" t="s">
        <v>15</v>
      </c>
      <c r="BY711" s="3286" t="s">
        <v>16</v>
      </c>
      <c r="BZ711" s="3286" t="s">
        <v>12</v>
      </c>
      <c r="CA711" s="3286" t="s">
        <v>12</v>
      </c>
      <c r="CB711" s="3287"/>
      <c r="CC711" s="3287"/>
      <c r="CD711" s="3287"/>
      <c r="CE711" s="3287"/>
      <c r="CF711" s="3288" t="s">
        <v>17</v>
      </c>
      <c r="CG711" s="3289"/>
    </row>
    <row r="712" spans="51:85">
      <c r="AY712" s="2047" t="s">
        <v>792</v>
      </c>
      <c r="AZ712" s="2048" t="s">
        <v>794</v>
      </c>
      <c r="BA712" s="2071">
        <v>27</v>
      </c>
      <c r="BB712" s="3169" t="s">
        <v>36</v>
      </c>
      <c r="BC712" s="2072">
        <v>43915</v>
      </c>
      <c r="BD712" s="2071">
        <v>200</v>
      </c>
      <c r="BE712" s="3171" t="s">
        <v>35</v>
      </c>
      <c r="BF712" s="3172">
        <v>292</v>
      </c>
      <c r="BG712" s="2146"/>
      <c r="BH712" s="3509">
        <v>43934</v>
      </c>
      <c r="BI712" s="2072">
        <v>43930</v>
      </c>
      <c r="BJ712" s="2071">
        <v>12927</v>
      </c>
      <c r="BK712" s="2147">
        <v>204000</v>
      </c>
      <c r="BL712" s="2071">
        <f t="shared" si="194"/>
        <v>4000</v>
      </c>
      <c r="BM712" s="2045">
        <f t="shared" si="195"/>
        <v>59568</v>
      </c>
      <c r="BN712" s="2045">
        <f t="shared" si="193"/>
        <v>2978.4</v>
      </c>
      <c r="BO712" s="2059"/>
      <c r="BP712" s="2024"/>
      <c r="BQ712" s="2023"/>
      <c r="BR712" s="3290" t="s">
        <v>4</v>
      </c>
      <c r="BS712" s="3291" t="s">
        <v>18</v>
      </c>
      <c r="BT712" s="3292" t="s">
        <v>19</v>
      </c>
      <c r="BU712" s="3292" t="s">
        <v>19</v>
      </c>
      <c r="BV712" s="3292" t="s">
        <v>20</v>
      </c>
      <c r="BW712" s="3292" t="s">
        <v>21</v>
      </c>
      <c r="BX712" s="3292" t="s">
        <v>22</v>
      </c>
      <c r="BY712" s="3292" t="s">
        <v>19</v>
      </c>
      <c r="BZ712" s="3292" t="s">
        <v>23</v>
      </c>
      <c r="CA712" s="3292" t="s">
        <v>23</v>
      </c>
      <c r="CB712" s="3292" t="s">
        <v>24</v>
      </c>
      <c r="CC712" s="3292" t="s">
        <v>20</v>
      </c>
      <c r="CD712" s="3292" t="s">
        <v>25</v>
      </c>
      <c r="CE712" s="3292" t="s">
        <v>0</v>
      </c>
      <c r="CF712" s="3293" t="s">
        <v>11</v>
      </c>
      <c r="CG712" s="3294" t="s">
        <v>26</v>
      </c>
    </row>
    <row r="713" spans="51:85">
      <c r="AY713" s="2047" t="s">
        <v>792</v>
      </c>
      <c r="AZ713" s="2048" t="s">
        <v>891</v>
      </c>
      <c r="BA713" s="2071">
        <v>28</v>
      </c>
      <c r="BB713" s="3169" t="s">
        <v>36</v>
      </c>
      <c r="BC713" s="2072">
        <v>43915</v>
      </c>
      <c r="BD713" s="2071">
        <v>25</v>
      </c>
      <c r="BE713" s="3171" t="s">
        <v>35</v>
      </c>
      <c r="BF713" s="3172">
        <v>386</v>
      </c>
      <c r="BG713" s="2146"/>
      <c r="BH713" s="3509">
        <v>43934</v>
      </c>
      <c r="BI713" s="2072">
        <v>43930</v>
      </c>
      <c r="BJ713" s="2071">
        <v>12927</v>
      </c>
      <c r="BK713" s="2147">
        <v>23000</v>
      </c>
      <c r="BL713" s="2071">
        <f t="shared" si="194"/>
        <v>-2000</v>
      </c>
      <c r="BM713" s="2045">
        <f t="shared" si="195"/>
        <v>8878</v>
      </c>
      <c r="BN713" s="2071">
        <f t="shared" si="193"/>
        <v>443.90000000000003</v>
      </c>
      <c r="BO713" s="2059"/>
      <c r="BP713" s="2024"/>
      <c r="BQ713" s="2023"/>
      <c r="BR713" s="3295"/>
      <c r="BS713" s="3296"/>
      <c r="BT713" s="3292" t="s">
        <v>3</v>
      </c>
      <c r="BU713" s="3292" t="s">
        <v>18</v>
      </c>
      <c r="BV713" s="3292"/>
      <c r="BW713" s="3297"/>
      <c r="BX713" s="3292" t="s">
        <v>21</v>
      </c>
      <c r="BY713" s="3292" t="s">
        <v>3</v>
      </c>
      <c r="BZ713" s="3292" t="s">
        <v>27</v>
      </c>
      <c r="CA713" s="3292" t="s">
        <v>28</v>
      </c>
      <c r="CB713" s="3297"/>
      <c r="CC713" s="3297"/>
      <c r="CD713" s="3297"/>
      <c r="CE713" s="3297"/>
      <c r="CF713" s="3293" t="s">
        <v>30</v>
      </c>
      <c r="CG713" s="3294"/>
    </row>
    <row r="714" spans="51:85" ht="15" thickBot="1">
      <c r="AY714" s="2047" t="s">
        <v>792</v>
      </c>
      <c r="AZ714" s="2048" t="s">
        <v>794</v>
      </c>
      <c r="BA714" s="2071">
        <v>29</v>
      </c>
      <c r="BB714" s="3169" t="s">
        <v>36</v>
      </c>
      <c r="BC714" s="2072">
        <v>43915</v>
      </c>
      <c r="BD714" s="2071">
        <v>170</v>
      </c>
      <c r="BE714" s="3171" t="s">
        <v>35</v>
      </c>
      <c r="BF714" s="3172">
        <v>292</v>
      </c>
      <c r="BG714" s="2146"/>
      <c r="BH714" s="3509">
        <v>43951</v>
      </c>
      <c r="BI714" s="2072">
        <v>43941</v>
      </c>
      <c r="BJ714" s="2071">
        <v>12971</v>
      </c>
      <c r="BK714" s="2147">
        <v>180000</v>
      </c>
      <c r="BL714" s="2071">
        <f t="shared" si="194"/>
        <v>10000</v>
      </c>
      <c r="BM714" s="2045">
        <f t="shared" si="195"/>
        <v>52560</v>
      </c>
      <c r="BN714" s="2045">
        <f t="shared" si="193"/>
        <v>2628</v>
      </c>
      <c r="BO714" s="2059"/>
      <c r="BP714" s="2024"/>
      <c r="BQ714" s="2023"/>
      <c r="BR714" s="2955"/>
      <c r="BS714" s="2206"/>
      <c r="BT714" s="2196"/>
      <c r="BU714" s="2197"/>
      <c r="BV714" s="2196"/>
      <c r="BW714" s="2197"/>
      <c r="BX714" s="2196"/>
      <c r="BY714" s="2197"/>
      <c r="BZ714" s="2197"/>
      <c r="CA714" s="2197"/>
      <c r="CB714" s="2197"/>
      <c r="CC714" s="2197"/>
      <c r="CD714" s="2197"/>
      <c r="CE714" s="2197"/>
      <c r="CF714" s="2197"/>
      <c r="CG714" s="2142"/>
    </row>
    <row r="715" spans="51:85">
      <c r="AY715" s="2047" t="s">
        <v>792</v>
      </c>
      <c r="AZ715" s="2048" t="s">
        <v>891</v>
      </c>
      <c r="BA715" s="2071">
        <v>30</v>
      </c>
      <c r="BB715" s="3169" t="s">
        <v>36</v>
      </c>
      <c r="BC715" s="2072">
        <v>43915</v>
      </c>
      <c r="BD715" s="2071">
        <v>25</v>
      </c>
      <c r="BE715" s="3171" t="s">
        <v>35</v>
      </c>
      <c r="BF715" s="3172">
        <v>386</v>
      </c>
      <c r="BG715" s="2146"/>
      <c r="BH715" s="3509">
        <v>43951</v>
      </c>
      <c r="BI715" s="2072">
        <v>43941</v>
      </c>
      <c r="BJ715" s="2071">
        <v>12971</v>
      </c>
      <c r="BK715" s="2147">
        <v>30500</v>
      </c>
      <c r="BL715" s="2071">
        <f t="shared" si="194"/>
        <v>5500</v>
      </c>
      <c r="BM715" s="2045">
        <f t="shared" si="195"/>
        <v>11773</v>
      </c>
      <c r="BN715" s="2045">
        <f t="shared" si="193"/>
        <v>588.65</v>
      </c>
      <c r="BO715" s="2059"/>
      <c r="BP715" s="2024"/>
      <c r="BQ715" s="2941"/>
      <c r="BR715" s="2961" t="s">
        <v>409</v>
      </c>
      <c r="BS715" s="2221">
        <v>1</v>
      </c>
      <c r="BT715" s="2222" t="s">
        <v>36</v>
      </c>
      <c r="BU715" s="2223">
        <v>42410</v>
      </c>
      <c r="BV715" s="2224">
        <v>50</v>
      </c>
      <c r="BW715" s="2222" t="s">
        <v>35</v>
      </c>
      <c r="BX715" s="2225">
        <v>305</v>
      </c>
      <c r="BY715" s="2226"/>
      <c r="BZ715" s="2227">
        <v>42416</v>
      </c>
      <c r="CA715" s="2223">
        <v>42412</v>
      </c>
      <c r="CB715" s="2222">
        <v>8326</v>
      </c>
      <c r="CC715" s="2172">
        <v>50000</v>
      </c>
      <c r="CD715" s="2172">
        <f t="shared" ref="CD715:CD730" si="196">(CC715-BV715*1000)</f>
        <v>0</v>
      </c>
      <c r="CE715" s="2173">
        <f t="shared" ref="CE715:CE730" si="197">(CC715*BX715/1000)</f>
        <v>15250</v>
      </c>
      <c r="CF715" s="2175">
        <f t="shared" ref="CF715:CF730" si="198">(CE715*0.05)</f>
        <v>762.5</v>
      </c>
      <c r="CG715" s="2218"/>
    </row>
    <row r="716" spans="51:85">
      <c r="AY716" s="2047" t="s">
        <v>792</v>
      </c>
      <c r="AZ716" s="2048" t="s">
        <v>904</v>
      </c>
      <c r="BA716" s="2071">
        <v>31</v>
      </c>
      <c r="BB716" s="3169" t="s">
        <v>36</v>
      </c>
      <c r="BC716" s="2072">
        <v>43915</v>
      </c>
      <c r="BD716" s="2071">
        <v>3</v>
      </c>
      <c r="BE716" s="3171" t="s">
        <v>35</v>
      </c>
      <c r="BF716" s="3172">
        <v>354</v>
      </c>
      <c r="BG716" s="2146"/>
      <c r="BH716" s="3509">
        <v>43951</v>
      </c>
      <c r="BI716" s="2072">
        <v>43941</v>
      </c>
      <c r="BJ716" s="2071">
        <v>12971</v>
      </c>
      <c r="BK716" s="2147">
        <v>3000</v>
      </c>
      <c r="BL716" s="2071">
        <f t="shared" si="194"/>
        <v>0</v>
      </c>
      <c r="BM716" s="2045">
        <f t="shared" si="195"/>
        <v>1062</v>
      </c>
      <c r="BN716" s="2045">
        <f t="shared" si="193"/>
        <v>53.1</v>
      </c>
      <c r="BO716" s="2059"/>
      <c r="BP716" s="2024"/>
      <c r="BQ716" s="2837"/>
      <c r="BR716" s="2069" t="s">
        <v>409</v>
      </c>
      <c r="BS716" s="2076">
        <v>2</v>
      </c>
      <c r="BT716" s="2052" t="s">
        <v>36</v>
      </c>
      <c r="BU716" s="2057">
        <v>42422</v>
      </c>
      <c r="BV716" s="2055">
        <v>100</v>
      </c>
      <c r="BW716" s="2052" t="s">
        <v>35</v>
      </c>
      <c r="BX716" s="2058">
        <v>305</v>
      </c>
      <c r="BY716" s="2077"/>
      <c r="BZ716" s="2078">
        <v>42430</v>
      </c>
      <c r="CA716" s="2057">
        <v>42430</v>
      </c>
      <c r="CB716" s="2052">
        <v>8378</v>
      </c>
      <c r="CC716" s="2055">
        <v>100000</v>
      </c>
      <c r="CD716" s="2055">
        <f t="shared" si="196"/>
        <v>0</v>
      </c>
      <c r="CE716" s="2056">
        <f t="shared" si="197"/>
        <v>30500</v>
      </c>
      <c r="CF716" s="2058">
        <f t="shared" si="198"/>
        <v>1525</v>
      </c>
      <c r="CG716" s="2219"/>
    </row>
    <row r="717" spans="51:85">
      <c r="AY717" s="2036" t="s">
        <v>629</v>
      </c>
      <c r="AZ717" s="2037" t="s">
        <v>740</v>
      </c>
      <c r="BA717" s="2071">
        <v>119</v>
      </c>
      <c r="BB717" s="2071">
        <v>50837</v>
      </c>
      <c r="BC717" s="2072">
        <v>43917</v>
      </c>
      <c r="BD717" s="2071">
        <v>10</v>
      </c>
      <c r="BE717" s="2039" t="s">
        <v>35</v>
      </c>
      <c r="BF717" s="2073">
        <v>234</v>
      </c>
      <c r="BG717" s="3605"/>
      <c r="BH717" s="3709" t="s">
        <v>943</v>
      </c>
      <c r="BI717" s="2070" t="s">
        <v>950</v>
      </c>
      <c r="BJ717" s="2071">
        <v>12929</v>
      </c>
      <c r="BK717" s="2147">
        <v>10000</v>
      </c>
      <c r="BL717" s="2809">
        <f t="shared" si="194"/>
        <v>0</v>
      </c>
      <c r="BM717" s="2045">
        <f t="shared" si="195"/>
        <v>2340</v>
      </c>
      <c r="BN717" s="2045">
        <f t="shared" si="193"/>
        <v>117</v>
      </c>
      <c r="BO717" s="3897"/>
      <c r="BP717" s="2024"/>
      <c r="BQ717" s="2837"/>
      <c r="BR717" s="2069" t="s">
        <v>409</v>
      </c>
      <c r="BS717" s="2076">
        <v>3</v>
      </c>
      <c r="BT717" s="2052" t="s">
        <v>101</v>
      </c>
      <c r="BU717" s="2057">
        <v>42450</v>
      </c>
      <c r="BV717" s="2055">
        <v>100</v>
      </c>
      <c r="BW717" s="2052" t="s">
        <v>35</v>
      </c>
      <c r="BX717" s="2058">
        <v>305</v>
      </c>
      <c r="BY717" s="2077"/>
      <c r="BZ717" s="2078">
        <v>42458</v>
      </c>
      <c r="CA717" s="2057">
        <v>42462</v>
      </c>
      <c r="CB717" s="2052">
        <v>8474</v>
      </c>
      <c r="CC717" s="2055">
        <v>100000</v>
      </c>
      <c r="CD717" s="2055">
        <f t="shared" si="196"/>
        <v>0</v>
      </c>
      <c r="CE717" s="2056">
        <f t="shared" si="197"/>
        <v>30500</v>
      </c>
      <c r="CF717" s="2058">
        <f t="shared" si="198"/>
        <v>1525</v>
      </c>
      <c r="CG717" s="2219"/>
    </row>
    <row r="718" spans="51:85">
      <c r="AY718" s="2036" t="s">
        <v>629</v>
      </c>
      <c r="AZ718" s="2037" t="s">
        <v>699</v>
      </c>
      <c r="BA718" s="2071">
        <v>120</v>
      </c>
      <c r="BB718" s="2071">
        <v>50918</v>
      </c>
      <c r="BC718" s="2072">
        <v>43917</v>
      </c>
      <c r="BD718" s="2071">
        <v>5</v>
      </c>
      <c r="BE718" s="2039" t="s">
        <v>35</v>
      </c>
      <c r="BF718" s="2073">
        <v>254</v>
      </c>
      <c r="BG718" s="3605"/>
      <c r="BH718" s="3509">
        <v>43943</v>
      </c>
      <c r="BI718" s="2072">
        <v>43941</v>
      </c>
      <c r="BJ718" s="2071">
        <v>12974</v>
      </c>
      <c r="BK718" s="2147">
        <v>5000</v>
      </c>
      <c r="BL718" s="2809">
        <f t="shared" si="194"/>
        <v>0</v>
      </c>
      <c r="BM718" s="2045">
        <f t="shared" si="195"/>
        <v>1270</v>
      </c>
      <c r="BN718" s="2073">
        <f t="shared" si="193"/>
        <v>63.5</v>
      </c>
      <c r="BO718" s="3897"/>
      <c r="BP718" s="2024"/>
      <c r="BQ718" s="2837"/>
      <c r="BR718" s="2069" t="s">
        <v>409</v>
      </c>
      <c r="BS718" s="2076">
        <v>4</v>
      </c>
      <c r="BT718" s="2052" t="s">
        <v>101</v>
      </c>
      <c r="BU718" s="2057">
        <v>42469</v>
      </c>
      <c r="BV718" s="2055">
        <v>100</v>
      </c>
      <c r="BW718" s="2052" t="s">
        <v>35</v>
      </c>
      <c r="BX718" s="2058">
        <v>305</v>
      </c>
      <c r="BY718" s="2077"/>
      <c r="BZ718" s="2078">
        <v>42473</v>
      </c>
      <c r="CA718" s="2057">
        <v>42476</v>
      </c>
      <c r="CB718" s="2052">
        <v>1183</v>
      </c>
      <c r="CC718" s="2055">
        <v>100000</v>
      </c>
      <c r="CD718" s="2055">
        <f t="shared" si="196"/>
        <v>0</v>
      </c>
      <c r="CE718" s="2056">
        <f t="shared" si="197"/>
        <v>30500</v>
      </c>
      <c r="CF718" s="2058">
        <f t="shared" si="198"/>
        <v>1525</v>
      </c>
      <c r="CG718" s="2219"/>
    </row>
    <row r="719" spans="51:85">
      <c r="AY719" s="2047" t="s">
        <v>945</v>
      </c>
      <c r="AZ719" s="2048" t="s">
        <v>808</v>
      </c>
      <c r="BA719" s="3067">
        <v>2</v>
      </c>
      <c r="BB719" s="3068" t="s">
        <v>101</v>
      </c>
      <c r="BC719" s="3069">
        <v>43918</v>
      </c>
      <c r="BD719" s="3068">
        <v>10</v>
      </c>
      <c r="BE719" s="3070" t="s">
        <v>35</v>
      </c>
      <c r="BF719" s="3071">
        <v>335</v>
      </c>
      <c r="BG719" s="3068" t="s">
        <v>78</v>
      </c>
      <c r="BH719" s="3072">
        <v>43934</v>
      </c>
      <c r="BI719" s="3073">
        <v>43930</v>
      </c>
      <c r="BJ719" s="3070">
        <v>12931</v>
      </c>
      <c r="BK719" s="3074">
        <v>10000</v>
      </c>
      <c r="BL719" s="3074">
        <f t="shared" si="194"/>
        <v>0</v>
      </c>
      <c r="BM719" s="3075">
        <f>(BK719*BF719/1000)</f>
        <v>3350</v>
      </c>
      <c r="BN719" s="3071">
        <f t="shared" si="193"/>
        <v>167.5</v>
      </c>
      <c r="BO719" s="3897"/>
      <c r="BP719" s="2024"/>
      <c r="BQ719" s="2837"/>
      <c r="BR719" s="2069" t="s">
        <v>409</v>
      </c>
      <c r="BS719" s="2076">
        <v>5</v>
      </c>
      <c r="BT719" s="2052" t="s">
        <v>101</v>
      </c>
      <c r="BU719" s="2057">
        <v>42514</v>
      </c>
      <c r="BV719" s="2055">
        <v>50</v>
      </c>
      <c r="BW719" s="2052" t="s">
        <v>35</v>
      </c>
      <c r="BX719" s="2058">
        <v>305</v>
      </c>
      <c r="BY719" s="2077"/>
      <c r="BZ719" s="2078">
        <v>42521</v>
      </c>
      <c r="CA719" s="2057">
        <v>42521</v>
      </c>
      <c r="CB719" s="2052">
        <v>8620</v>
      </c>
      <c r="CC719" s="2055">
        <v>50000</v>
      </c>
      <c r="CD719" s="2055">
        <f t="shared" si="196"/>
        <v>0</v>
      </c>
      <c r="CE719" s="2056">
        <f t="shared" si="197"/>
        <v>15250</v>
      </c>
      <c r="CF719" s="2058">
        <f t="shared" si="198"/>
        <v>762.5</v>
      </c>
      <c r="CG719" s="2220"/>
    </row>
    <row r="720" spans="51:85">
      <c r="AY720" s="2047" t="s">
        <v>471</v>
      </c>
      <c r="AZ720" s="2957" t="s">
        <v>436</v>
      </c>
      <c r="BA720" s="2071">
        <v>45</v>
      </c>
      <c r="BB720" s="3068" t="s">
        <v>101</v>
      </c>
      <c r="BC720" s="2040">
        <v>43923</v>
      </c>
      <c r="BD720" s="2041">
        <v>20</v>
      </c>
      <c r="BE720" s="2039" t="s">
        <v>35</v>
      </c>
      <c r="BF720" s="2042">
        <v>300.3</v>
      </c>
      <c r="BG720" s="2071"/>
      <c r="BH720" s="3509">
        <v>43943</v>
      </c>
      <c r="BI720" s="2072">
        <v>43941</v>
      </c>
      <c r="BJ720" s="2071">
        <v>12975</v>
      </c>
      <c r="BK720" s="2071">
        <v>20000</v>
      </c>
      <c r="BL720" s="2071">
        <f t="shared" si="194"/>
        <v>0</v>
      </c>
      <c r="BM720" s="2045">
        <f>(BK720*BF720/1000)</f>
        <v>6006</v>
      </c>
      <c r="BN720" s="2045">
        <f t="shared" si="193"/>
        <v>300.3</v>
      </c>
      <c r="BO720" s="2150"/>
      <c r="BP720" s="2024"/>
      <c r="BQ720" s="2837"/>
      <c r="BR720" s="2069" t="s">
        <v>409</v>
      </c>
      <c r="BS720" s="2076">
        <v>6</v>
      </c>
      <c r="BT720" s="2052" t="s">
        <v>101</v>
      </c>
      <c r="BU720" s="2057">
        <v>42535</v>
      </c>
      <c r="BV720" s="2055">
        <v>50</v>
      </c>
      <c r="BW720" s="2052" t="s">
        <v>35</v>
      </c>
      <c r="BX720" s="2058">
        <v>305</v>
      </c>
      <c r="BY720" s="2077"/>
      <c r="BZ720" s="2078">
        <v>42536</v>
      </c>
      <c r="CA720" s="2057">
        <v>42536</v>
      </c>
      <c r="CB720" s="2052">
        <v>8650</v>
      </c>
      <c r="CC720" s="2055">
        <v>50000</v>
      </c>
      <c r="CD720" s="2055">
        <f t="shared" si="196"/>
        <v>0</v>
      </c>
      <c r="CE720" s="2056">
        <f t="shared" si="197"/>
        <v>15250</v>
      </c>
      <c r="CF720" s="2058">
        <f t="shared" si="198"/>
        <v>762.5</v>
      </c>
      <c r="CG720" s="2220"/>
    </row>
    <row r="721" spans="51:85">
      <c r="AY721" s="2047" t="s">
        <v>792</v>
      </c>
      <c r="AZ721" s="2048" t="s">
        <v>904</v>
      </c>
      <c r="BA721" s="2071">
        <v>32</v>
      </c>
      <c r="BB721" s="3169" t="s">
        <v>36</v>
      </c>
      <c r="BC721" s="2072">
        <v>43923</v>
      </c>
      <c r="BD721" s="2071">
        <v>5</v>
      </c>
      <c r="BE721" s="3171" t="s">
        <v>35</v>
      </c>
      <c r="BF721" s="3172">
        <v>354</v>
      </c>
      <c r="BG721" s="2146"/>
      <c r="BH721" s="3509">
        <v>43934</v>
      </c>
      <c r="BI721" s="2072">
        <v>43930</v>
      </c>
      <c r="BJ721" s="2071">
        <v>12927</v>
      </c>
      <c r="BK721" s="2147">
        <v>5000</v>
      </c>
      <c r="BL721" s="2071">
        <f t="shared" si="194"/>
        <v>0</v>
      </c>
      <c r="BM721" s="2045">
        <f>(BK721*BF721/1000)</f>
        <v>1770</v>
      </c>
      <c r="BN721" s="2045">
        <f t="shared" si="193"/>
        <v>88.5</v>
      </c>
      <c r="BO721" s="2150"/>
      <c r="BP721" s="2024"/>
      <c r="BQ721" s="2837"/>
      <c r="BR721" s="2069" t="s">
        <v>409</v>
      </c>
      <c r="BS721" s="2076">
        <v>7</v>
      </c>
      <c r="BT721" s="2052" t="s">
        <v>101</v>
      </c>
      <c r="BU721" s="2057">
        <v>42718</v>
      </c>
      <c r="BV721" s="2055">
        <v>50</v>
      </c>
      <c r="BW721" s="2052" t="s">
        <v>35</v>
      </c>
      <c r="BX721" s="2058">
        <v>305</v>
      </c>
      <c r="BY721" s="2077"/>
      <c r="BZ721" s="2078">
        <v>42725</v>
      </c>
      <c r="CA721" s="2057">
        <v>42719</v>
      </c>
      <c r="CB721" s="2052">
        <v>1593</v>
      </c>
      <c r="CC721" s="2055">
        <v>50000</v>
      </c>
      <c r="CD721" s="2055">
        <f t="shared" si="196"/>
        <v>0</v>
      </c>
      <c r="CE721" s="2056">
        <f t="shared" si="197"/>
        <v>15250</v>
      </c>
      <c r="CF721" s="2058">
        <f t="shared" si="198"/>
        <v>762.5</v>
      </c>
      <c r="CG721" s="2220"/>
    </row>
    <row r="722" spans="51:85">
      <c r="AY722" s="2047" t="s">
        <v>941</v>
      </c>
      <c r="AZ722" s="2037" t="s">
        <v>889</v>
      </c>
      <c r="BA722" s="2038">
        <v>6</v>
      </c>
      <c r="BB722" s="2052" t="s">
        <v>796</v>
      </c>
      <c r="BC722" s="2040">
        <v>43929</v>
      </c>
      <c r="BD722" s="2041">
        <v>15</v>
      </c>
      <c r="BE722" s="2039" t="s">
        <v>35</v>
      </c>
      <c r="BF722" s="2042">
        <v>377</v>
      </c>
      <c r="BG722" s="2039"/>
      <c r="BH722" s="2044">
        <v>43943</v>
      </c>
      <c r="BI722" s="2040">
        <v>43943</v>
      </c>
      <c r="BJ722" s="2039">
        <v>12976</v>
      </c>
      <c r="BK722" s="2041">
        <v>15000</v>
      </c>
      <c r="BL722" s="2041">
        <f t="shared" si="194"/>
        <v>0</v>
      </c>
      <c r="BM722" s="2045">
        <f>(BK722*BF722/1000)</f>
        <v>5655</v>
      </c>
      <c r="BN722" s="2042">
        <f t="shared" si="193"/>
        <v>282.75</v>
      </c>
      <c r="BO722" s="2150"/>
      <c r="BP722" s="2024"/>
      <c r="BQ722" s="2837"/>
      <c r="BR722" s="2069" t="s">
        <v>409</v>
      </c>
      <c r="BS722" s="2076">
        <v>8</v>
      </c>
      <c r="BT722" s="2052" t="s">
        <v>101</v>
      </c>
      <c r="BU722" s="2057">
        <v>42786</v>
      </c>
      <c r="BV722" s="2055">
        <v>30</v>
      </c>
      <c r="BW722" s="2052" t="s">
        <v>35</v>
      </c>
      <c r="BX722" s="2058">
        <v>305</v>
      </c>
      <c r="BY722" s="2077"/>
      <c r="BZ722" s="2078">
        <v>42790</v>
      </c>
      <c r="CA722" s="2057">
        <v>42787</v>
      </c>
      <c r="CB722" s="2052">
        <v>1695</v>
      </c>
      <c r="CC722" s="2055">
        <v>30000</v>
      </c>
      <c r="CD722" s="2055">
        <f t="shared" si="196"/>
        <v>0</v>
      </c>
      <c r="CE722" s="2056">
        <f t="shared" si="197"/>
        <v>9150</v>
      </c>
      <c r="CF722" s="2058">
        <f t="shared" si="198"/>
        <v>457.5</v>
      </c>
      <c r="CG722" s="2220"/>
    </row>
    <row r="723" spans="51:85">
      <c r="AY723" s="2047" t="s">
        <v>941</v>
      </c>
      <c r="AZ723" s="2075" t="s">
        <v>890</v>
      </c>
      <c r="BA723" s="2076">
        <v>7</v>
      </c>
      <c r="BB723" s="2052" t="s">
        <v>796</v>
      </c>
      <c r="BC723" s="2057">
        <v>43929</v>
      </c>
      <c r="BD723" s="2055">
        <v>40</v>
      </c>
      <c r="BE723" s="2052" t="s">
        <v>35</v>
      </c>
      <c r="BF723" s="2058">
        <v>305</v>
      </c>
      <c r="BG723" s="2052"/>
      <c r="BH723" s="2078">
        <v>43943</v>
      </c>
      <c r="BI723" s="2057">
        <v>43943</v>
      </c>
      <c r="BJ723" s="2052">
        <v>12976</v>
      </c>
      <c r="BK723" s="2055">
        <v>40000</v>
      </c>
      <c r="BL723" s="2055">
        <f t="shared" si="194"/>
        <v>0</v>
      </c>
      <c r="BM723" s="2056">
        <f>(BK723*BF723/1000)</f>
        <v>12200</v>
      </c>
      <c r="BN723" s="2058">
        <f t="shared" si="193"/>
        <v>610</v>
      </c>
      <c r="BO723" s="2150"/>
      <c r="BP723" s="2024"/>
      <c r="BQ723" s="2837"/>
      <c r="BR723" s="2069" t="s">
        <v>409</v>
      </c>
      <c r="BS723" s="2076">
        <v>9</v>
      </c>
      <c r="BT723" s="2052" t="s">
        <v>101</v>
      </c>
      <c r="BU723" s="2057">
        <v>43140</v>
      </c>
      <c r="BV723" s="2055">
        <v>15</v>
      </c>
      <c r="BW723" s="2052" t="s">
        <v>35</v>
      </c>
      <c r="BX723" s="2058">
        <v>295</v>
      </c>
      <c r="BY723" s="2077"/>
      <c r="BZ723" s="2078">
        <v>43144</v>
      </c>
      <c r="CA723" s="2057">
        <v>43143</v>
      </c>
      <c r="CB723" s="2052">
        <v>9944</v>
      </c>
      <c r="CC723" s="2055">
        <v>15000</v>
      </c>
      <c r="CD723" s="2055">
        <f t="shared" si="196"/>
        <v>0</v>
      </c>
      <c r="CE723" s="2056">
        <f t="shared" si="197"/>
        <v>4425</v>
      </c>
      <c r="CF723" s="2058">
        <f t="shared" si="198"/>
        <v>221.25</v>
      </c>
      <c r="CG723" s="2220"/>
    </row>
    <row r="724" spans="51:85">
      <c r="AY724" s="2149"/>
      <c r="AZ724" s="2091"/>
      <c r="BA724" s="2091"/>
      <c r="BB724" s="2091"/>
      <c r="BC724" s="2091"/>
      <c r="BD724" s="2091"/>
      <c r="BE724" s="2091"/>
      <c r="BF724" s="2091"/>
      <c r="BG724" s="2091"/>
      <c r="BH724" s="3674"/>
      <c r="BI724" s="2091"/>
      <c r="BJ724" s="2091"/>
      <c r="BK724" s="2091"/>
      <c r="BL724" s="2091"/>
      <c r="BM724" s="2091"/>
      <c r="BN724" s="2091"/>
      <c r="BO724" s="2150"/>
      <c r="BP724" s="2024"/>
      <c r="BQ724" s="2837"/>
      <c r="BR724" s="2069" t="s">
        <v>409</v>
      </c>
      <c r="BS724" s="2076">
        <v>10</v>
      </c>
      <c r="BT724" s="2052" t="s">
        <v>101</v>
      </c>
      <c r="BU724" s="2057">
        <v>43140</v>
      </c>
      <c r="BV724" s="2055">
        <v>135</v>
      </c>
      <c r="BW724" s="2052" t="s">
        <v>35</v>
      </c>
      <c r="BX724" s="2058">
        <v>295</v>
      </c>
      <c r="BY724" s="2077"/>
      <c r="BZ724" s="2078">
        <v>43154</v>
      </c>
      <c r="CA724" s="2057">
        <v>43154</v>
      </c>
      <c r="CB724" s="2052">
        <v>2808</v>
      </c>
      <c r="CC724" s="2055">
        <v>135000</v>
      </c>
      <c r="CD724" s="2055">
        <f t="shared" si="196"/>
        <v>0</v>
      </c>
      <c r="CE724" s="2056">
        <f t="shared" si="197"/>
        <v>39825</v>
      </c>
      <c r="CF724" s="2058">
        <f t="shared" si="198"/>
        <v>1991.25</v>
      </c>
      <c r="CG724" s="2219"/>
    </row>
    <row r="725" spans="51:85" ht="15" thickBot="1">
      <c r="AY725" s="2082"/>
      <c r="AZ725" s="2083"/>
      <c r="BA725" s="2083"/>
      <c r="BB725" s="2083"/>
      <c r="BC725" s="2083"/>
      <c r="BD725" s="3704"/>
      <c r="BE725" s="2085"/>
      <c r="BF725" s="2085"/>
      <c r="BG725" s="2085"/>
      <c r="BH725" s="3703"/>
      <c r="BI725" s="2085"/>
      <c r="BJ725" s="2086"/>
      <c r="BK725" s="2087"/>
      <c r="BL725" s="2085"/>
      <c r="BM725" s="4037">
        <f>SUM(BM710:BM723)</f>
        <v>198508</v>
      </c>
      <c r="BN725" s="2088">
        <f>(BM725*0.05)</f>
        <v>9925.4000000000015</v>
      </c>
      <c r="BO725" s="2090"/>
      <c r="BP725" s="2024"/>
      <c r="BQ725" s="2837"/>
      <c r="BR725" s="2069" t="s">
        <v>409</v>
      </c>
      <c r="BS725" s="2076">
        <v>11</v>
      </c>
      <c r="BT725" s="2052" t="s">
        <v>101</v>
      </c>
      <c r="BU725" s="2057">
        <v>43181</v>
      </c>
      <c r="BV725" s="2055">
        <v>100</v>
      </c>
      <c r="BW725" s="2052" t="s">
        <v>35</v>
      </c>
      <c r="BX725" s="2058">
        <v>280</v>
      </c>
      <c r="BY725" s="2077"/>
      <c r="BZ725" s="2078">
        <v>43186</v>
      </c>
      <c r="CA725" s="2057">
        <v>43188</v>
      </c>
      <c r="CB725" s="2052">
        <v>2878</v>
      </c>
      <c r="CC725" s="2055">
        <v>100000</v>
      </c>
      <c r="CD725" s="2055">
        <f t="shared" si="196"/>
        <v>0</v>
      </c>
      <c r="CE725" s="2056">
        <f t="shared" si="197"/>
        <v>28000</v>
      </c>
      <c r="CF725" s="2058">
        <f t="shared" si="198"/>
        <v>1400</v>
      </c>
      <c r="CG725" s="2219"/>
    </row>
    <row r="726" spans="51:85">
      <c r="AY726" s="2024"/>
      <c r="AZ726" s="2024"/>
      <c r="BA726" s="2024"/>
      <c r="BB726" s="2024"/>
      <c r="BC726" s="2024"/>
      <c r="BD726" s="2024"/>
      <c r="BE726" s="2024"/>
      <c r="BF726" s="2024"/>
      <c r="BG726" s="2024"/>
      <c r="BH726" s="3602"/>
      <c r="BI726" s="2024"/>
      <c r="BJ726" s="2024"/>
      <c r="BK726" s="2024"/>
      <c r="BL726" s="2024"/>
      <c r="BM726" s="3309"/>
      <c r="BN726" s="2024"/>
      <c r="BO726" s="2024"/>
      <c r="BP726" s="2024"/>
      <c r="BQ726" s="2837"/>
      <c r="BR726" s="2069" t="s">
        <v>409</v>
      </c>
      <c r="BS726" s="2076">
        <v>12</v>
      </c>
      <c r="BT726" s="2052" t="s">
        <v>101</v>
      </c>
      <c r="BU726" s="2057">
        <v>43206</v>
      </c>
      <c r="BV726" s="2055">
        <v>100</v>
      </c>
      <c r="BW726" s="2052" t="s">
        <v>35</v>
      </c>
      <c r="BX726" s="2058">
        <v>280</v>
      </c>
      <c r="BY726" s="2077"/>
      <c r="BZ726" s="2078">
        <v>43235</v>
      </c>
      <c r="CA726" s="2057">
        <v>43231</v>
      </c>
      <c r="CB726" s="2052">
        <v>10211</v>
      </c>
      <c r="CC726" s="2055">
        <v>100000</v>
      </c>
      <c r="CD726" s="2055">
        <f t="shared" si="196"/>
        <v>0</v>
      </c>
      <c r="CE726" s="2056">
        <f t="shared" si="197"/>
        <v>28000</v>
      </c>
      <c r="CF726" s="2058">
        <f t="shared" si="198"/>
        <v>1400</v>
      </c>
      <c r="CG726" s="2993"/>
    </row>
    <row r="727" spans="51:85" ht="18.600000000000001" thickBot="1">
      <c r="AY727" s="2028" t="s">
        <v>859</v>
      </c>
      <c r="AZ727" s="2024"/>
      <c r="BA727" s="2024"/>
      <c r="BB727" s="2024"/>
      <c r="BC727" s="2024"/>
      <c r="BD727" s="2024"/>
      <c r="BE727" s="2024"/>
      <c r="BF727" s="2024"/>
      <c r="BG727" s="2024"/>
      <c r="BH727" s="3602"/>
      <c r="BI727" s="2024"/>
      <c r="BJ727" s="2024"/>
      <c r="BK727" s="2024"/>
      <c r="BL727" s="2024"/>
      <c r="BM727" s="2024"/>
      <c r="BN727" s="2024"/>
      <c r="BO727" s="2029"/>
      <c r="BP727" s="2024"/>
      <c r="BQ727" s="2837"/>
      <c r="BR727" s="2069" t="s">
        <v>409</v>
      </c>
      <c r="BS727" s="2076">
        <v>13</v>
      </c>
      <c r="BT727" s="2052" t="s">
        <v>101</v>
      </c>
      <c r="BU727" s="2057">
        <v>43291</v>
      </c>
      <c r="BV727" s="2055">
        <v>100</v>
      </c>
      <c r="BW727" s="2052" t="s">
        <v>35</v>
      </c>
      <c r="BX727" s="2058">
        <v>260</v>
      </c>
      <c r="BY727" s="2077"/>
      <c r="BZ727" s="2078">
        <v>43291</v>
      </c>
      <c r="CA727" s="2057">
        <f>(BZ727)</f>
        <v>43291</v>
      </c>
      <c r="CB727" s="2052">
        <v>10340</v>
      </c>
      <c r="CC727" s="2055">
        <v>100000</v>
      </c>
      <c r="CD727" s="2055">
        <f t="shared" si="196"/>
        <v>0</v>
      </c>
      <c r="CE727" s="2056">
        <f t="shared" si="197"/>
        <v>26000</v>
      </c>
      <c r="CF727" s="2058">
        <f t="shared" si="198"/>
        <v>1300</v>
      </c>
      <c r="CG727" s="2150"/>
    </row>
    <row r="728" spans="51:85">
      <c r="AY728" s="2030"/>
      <c r="AZ728" s="3898"/>
      <c r="BA728" s="3898"/>
      <c r="BB728" s="3899" t="s">
        <v>14</v>
      </c>
      <c r="BC728" s="3899" t="s">
        <v>12</v>
      </c>
      <c r="BD728" s="3899"/>
      <c r="BE728" s="3898"/>
      <c r="BF728" s="3899" t="s">
        <v>15</v>
      </c>
      <c r="BG728" s="3899" t="s">
        <v>16</v>
      </c>
      <c r="BH728" s="3899" t="s">
        <v>12</v>
      </c>
      <c r="BI728" s="3899" t="s">
        <v>12</v>
      </c>
      <c r="BJ728" s="3898"/>
      <c r="BK728" s="3898"/>
      <c r="BL728" s="3898"/>
      <c r="BM728" s="3898"/>
      <c r="BN728" s="3899" t="s">
        <v>17</v>
      </c>
      <c r="BO728" s="3899"/>
      <c r="BP728" s="2024"/>
      <c r="BQ728" s="2837"/>
      <c r="BR728" s="2069" t="s">
        <v>409</v>
      </c>
      <c r="BS728" s="2076">
        <v>14</v>
      </c>
      <c r="BT728" s="2052" t="s">
        <v>101</v>
      </c>
      <c r="BU728" s="2057">
        <v>43483</v>
      </c>
      <c r="BV728" s="2055">
        <v>100</v>
      </c>
      <c r="BW728" s="2052" t="s">
        <v>35</v>
      </c>
      <c r="BX728" s="2058">
        <v>315</v>
      </c>
      <c r="BY728" s="2077"/>
      <c r="BZ728" s="2078">
        <v>43490</v>
      </c>
      <c r="CA728" s="2057">
        <v>43508</v>
      </c>
      <c r="CB728" s="2052">
        <v>3641</v>
      </c>
      <c r="CC728" s="2055">
        <v>60000</v>
      </c>
      <c r="CD728" s="2055">
        <f t="shared" si="196"/>
        <v>-40000</v>
      </c>
      <c r="CE728" s="2056">
        <f t="shared" si="197"/>
        <v>18900</v>
      </c>
      <c r="CF728" s="2058">
        <f t="shared" si="198"/>
        <v>945</v>
      </c>
      <c r="CG728" s="2150"/>
    </row>
    <row r="729" spans="51:85">
      <c r="AY729" s="2032" t="s">
        <v>3</v>
      </c>
      <c r="AZ729" s="3292" t="s">
        <v>4</v>
      </c>
      <c r="BA729" s="3890" t="s">
        <v>18</v>
      </c>
      <c r="BB729" s="3890" t="s">
        <v>19</v>
      </c>
      <c r="BC729" s="3890" t="s">
        <v>19</v>
      </c>
      <c r="BD729" s="3890" t="s">
        <v>20</v>
      </c>
      <c r="BE729" s="3890" t="s">
        <v>21</v>
      </c>
      <c r="BF729" s="3890" t="s">
        <v>22</v>
      </c>
      <c r="BG729" s="3890" t="s">
        <v>19</v>
      </c>
      <c r="BH729" s="3890" t="s">
        <v>23</v>
      </c>
      <c r="BI729" s="3890" t="s">
        <v>23</v>
      </c>
      <c r="BJ729" s="3890" t="s">
        <v>24</v>
      </c>
      <c r="BK729" s="3890" t="s">
        <v>20</v>
      </c>
      <c r="BL729" s="3890" t="s">
        <v>25</v>
      </c>
      <c r="BM729" s="3890" t="s">
        <v>0</v>
      </c>
      <c r="BN729" s="3890" t="s">
        <v>11</v>
      </c>
      <c r="BO729" s="3890" t="s">
        <v>26</v>
      </c>
      <c r="BP729" s="2024"/>
      <c r="BQ729" s="2837"/>
      <c r="BR729" s="3266" t="s">
        <v>409</v>
      </c>
      <c r="BS729" s="2699">
        <v>14</v>
      </c>
      <c r="BT729" s="2700" t="s">
        <v>101</v>
      </c>
      <c r="BU729" s="2701">
        <v>43483</v>
      </c>
      <c r="BV729" s="2702">
        <v>40</v>
      </c>
      <c r="BW729" s="2700" t="s">
        <v>35</v>
      </c>
      <c r="BX729" s="2703">
        <v>315</v>
      </c>
      <c r="BY729" s="2704"/>
      <c r="BZ729" s="2705">
        <v>43490</v>
      </c>
      <c r="CA729" s="2701">
        <v>43508</v>
      </c>
      <c r="CB729" s="2700">
        <v>3641</v>
      </c>
      <c r="CC729" s="2702">
        <v>40000</v>
      </c>
      <c r="CD729" s="2702">
        <f t="shared" si="196"/>
        <v>0</v>
      </c>
      <c r="CE729" s="2706">
        <f t="shared" si="197"/>
        <v>12600</v>
      </c>
      <c r="CF729" s="2703">
        <f t="shared" si="198"/>
        <v>630</v>
      </c>
      <c r="CG729" s="2858" t="s">
        <v>88</v>
      </c>
    </row>
    <row r="730" spans="51:85" ht="15" thickBot="1">
      <c r="AY730" s="2034"/>
      <c r="AZ730" s="3892"/>
      <c r="BA730" s="3892"/>
      <c r="BB730" s="3893" t="s">
        <v>3</v>
      </c>
      <c r="BC730" s="3893" t="s">
        <v>18</v>
      </c>
      <c r="BD730" s="3893"/>
      <c r="BE730" s="3892"/>
      <c r="BF730" s="3893" t="s">
        <v>21</v>
      </c>
      <c r="BG730" s="3893" t="s">
        <v>3</v>
      </c>
      <c r="BH730" s="3893" t="s">
        <v>27</v>
      </c>
      <c r="BI730" s="3893" t="s">
        <v>28</v>
      </c>
      <c r="BJ730" s="3892"/>
      <c r="BK730" s="3892"/>
      <c r="BL730" s="3892"/>
      <c r="BM730" s="3892"/>
      <c r="BN730" s="3893" t="s">
        <v>30</v>
      </c>
      <c r="BO730" s="3890"/>
      <c r="BP730" s="2024"/>
      <c r="BQ730" s="2837"/>
      <c r="BR730" s="2069" t="s">
        <v>698</v>
      </c>
      <c r="BS730" s="2076">
        <v>15</v>
      </c>
      <c r="BT730" s="2052" t="s">
        <v>101</v>
      </c>
      <c r="BU730" s="2057">
        <v>43549</v>
      </c>
      <c r="BV730" s="2055">
        <v>100</v>
      </c>
      <c r="BW730" s="2052" t="s">
        <v>35</v>
      </c>
      <c r="BX730" s="2058">
        <v>300</v>
      </c>
      <c r="BY730" s="2077"/>
      <c r="BZ730" s="2078">
        <v>43556</v>
      </c>
      <c r="CA730" s="2057">
        <v>43573</v>
      </c>
      <c r="CB730" s="2052">
        <v>3756</v>
      </c>
      <c r="CC730" s="2055">
        <v>100000</v>
      </c>
      <c r="CD730" s="2055">
        <f t="shared" si="196"/>
        <v>0</v>
      </c>
      <c r="CE730" s="2056">
        <f t="shared" si="197"/>
        <v>30000</v>
      </c>
      <c r="CF730" s="2058">
        <f t="shared" si="198"/>
        <v>1500</v>
      </c>
      <c r="CG730" s="2150"/>
    </row>
    <row r="731" spans="51:85">
      <c r="AY731" s="2095" t="s">
        <v>629</v>
      </c>
      <c r="AZ731" s="2658" t="s">
        <v>740</v>
      </c>
      <c r="BA731" s="2168">
        <v>121</v>
      </c>
      <c r="BB731" s="2168">
        <v>50918</v>
      </c>
      <c r="BC731" s="2169">
        <v>43917</v>
      </c>
      <c r="BD731" s="2168">
        <v>10</v>
      </c>
      <c r="BE731" s="2122" t="s">
        <v>35</v>
      </c>
      <c r="BF731" s="2170">
        <v>234</v>
      </c>
      <c r="BG731" s="3726"/>
      <c r="BH731" s="3572">
        <v>43955</v>
      </c>
      <c r="BI731" s="2169">
        <v>43956</v>
      </c>
      <c r="BJ731" s="2168">
        <v>13039</v>
      </c>
      <c r="BK731" s="3548">
        <v>10000</v>
      </c>
      <c r="BL731" s="2815">
        <f t="shared" ref="BL731:BL740" si="199">(BK731-BD731*1000)</f>
        <v>0</v>
      </c>
      <c r="BM731" s="2173">
        <f t="shared" ref="BM731:BM740" si="200">(BK731*BF731/1000)</f>
        <v>2340</v>
      </c>
      <c r="BN731" s="2170">
        <f t="shared" ref="BN731:BN746" si="201">(BM731*0.05)</f>
        <v>117</v>
      </c>
      <c r="BO731" s="2046"/>
      <c r="BP731" s="2024"/>
      <c r="BQ731" s="2837"/>
      <c r="BR731" s="2915"/>
      <c r="BS731" s="2091"/>
      <c r="BT731" s="2091"/>
      <c r="BU731" s="2091"/>
      <c r="BV731" s="2091"/>
      <c r="BW731" s="2091"/>
      <c r="BX731" s="2091"/>
      <c r="BY731" s="2091"/>
      <c r="BZ731" s="2091"/>
      <c r="CA731" s="2091"/>
      <c r="CB731" s="2091"/>
      <c r="CC731" s="2091"/>
      <c r="CD731" s="2091"/>
      <c r="CE731" s="2091"/>
      <c r="CF731" s="2091"/>
      <c r="CG731" s="2150"/>
    </row>
    <row r="732" spans="51:85">
      <c r="AY732" s="2036" t="s">
        <v>629</v>
      </c>
      <c r="AZ732" s="2075" t="s">
        <v>436</v>
      </c>
      <c r="BA732" s="2071">
        <v>122</v>
      </c>
      <c r="BB732" s="2071">
        <v>50918</v>
      </c>
      <c r="BC732" s="2072">
        <v>43917</v>
      </c>
      <c r="BD732" s="2071">
        <v>54</v>
      </c>
      <c r="BE732" s="2039" t="s">
        <v>35</v>
      </c>
      <c r="BF732" s="2073">
        <v>297</v>
      </c>
      <c r="BG732" s="3605"/>
      <c r="BH732" s="3509">
        <v>43955</v>
      </c>
      <c r="BI732" s="2072">
        <v>43956</v>
      </c>
      <c r="BJ732" s="2071">
        <v>13049</v>
      </c>
      <c r="BK732" s="2147">
        <v>53000</v>
      </c>
      <c r="BL732" s="2809">
        <f t="shared" si="199"/>
        <v>-1000</v>
      </c>
      <c r="BM732" s="2045">
        <f t="shared" si="200"/>
        <v>15741</v>
      </c>
      <c r="BN732" s="2073">
        <f t="shared" si="201"/>
        <v>787.05000000000007</v>
      </c>
      <c r="BO732" s="2059"/>
      <c r="BP732" s="2024"/>
      <c r="BQ732" s="2837"/>
      <c r="BR732" s="2915"/>
      <c r="BS732" s="2091"/>
      <c r="BT732" s="2091"/>
      <c r="BU732" s="2091"/>
      <c r="BV732" s="2091"/>
      <c r="BW732" s="2091"/>
      <c r="BX732" s="2091"/>
      <c r="BY732" s="2091"/>
      <c r="BZ732" s="2091"/>
      <c r="CA732" s="2091"/>
      <c r="CB732" s="2091"/>
      <c r="CC732" s="2091"/>
      <c r="CD732" s="2091"/>
      <c r="CE732" s="2091"/>
      <c r="CF732" s="2091"/>
      <c r="CG732" s="2150"/>
    </row>
    <row r="733" spans="51:85">
      <c r="AY733" s="2036" t="s">
        <v>629</v>
      </c>
      <c r="AZ733" s="2075" t="s">
        <v>436</v>
      </c>
      <c r="BA733" s="2071">
        <v>122</v>
      </c>
      <c r="BB733" s="2071">
        <v>50918</v>
      </c>
      <c r="BC733" s="2072">
        <v>43917</v>
      </c>
      <c r="BD733" s="2071">
        <v>1</v>
      </c>
      <c r="BE733" s="2039" t="s">
        <v>35</v>
      </c>
      <c r="BF733" s="2073">
        <v>297</v>
      </c>
      <c r="BG733" s="3605"/>
      <c r="BH733" s="3509">
        <v>43955</v>
      </c>
      <c r="BI733" s="2072">
        <v>43960</v>
      </c>
      <c r="BJ733" s="2071">
        <v>13077</v>
      </c>
      <c r="BK733" s="2147">
        <v>1000</v>
      </c>
      <c r="BL733" s="2809">
        <f t="shared" si="199"/>
        <v>0</v>
      </c>
      <c r="BM733" s="2045">
        <f t="shared" si="200"/>
        <v>297</v>
      </c>
      <c r="BN733" s="2073">
        <f t="shared" si="201"/>
        <v>14.850000000000001</v>
      </c>
      <c r="BO733" s="2059"/>
      <c r="BP733" s="2024"/>
      <c r="BQ733" s="2837"/>
      <c r="BR733" s="2915"/>
      <c r="BS733" s="2091"/>
      <c r="BT733" s="2091"/>
      <c r="BU733" s="2091"/>
      <c r="BV733" s="2091"/>
      <c r="BW733" s="2091"/>
      <c r="BX733" s="2091"/>
      <c r="BY733" s="2091"/>
      <c r="BZ733" s="2091"/>
      <c r="CA733" s="2091"/>
      <c r="CB733" s="2091"/>
      <c r="CC733" s="2091"/>
      <c r="CD733" s="2091"/>
      <c r="CE733" s="2091"/>
      <c r="CF733" s="2091"/>
      <c r="CG733" s="2150"/>
    </row>
    <row r="734" spans="51:85">
      <c r="AY734" s="2036" t="s">
        <v>629</v>
      </c>
      <c r="AZ734" s="2075" t="s">
        <v>436</v>
      </c>
      <c r="BA734" s="2071">
        <v>123</v>
      </c>
      <c r="BB734" s="2071">
        <v>50918</v>
      </c>
      <c r="BC734" s="2072">
        <v>43917</v>
      </c>
      <c r="BD734" s="2071">
        <v>54</v>
      </c>
      <c r="BE734" s="2039" t="s">
        <v>35</v>
      </c>
      <c r="BF734" s="2073">
        <v>297</v>
      </c>
      <c r="BG734" s="3605"/>
      <c r="BH734" s="3509">
        <v>43962</v>
      </c>
      <c r="BI734" s="2072">
        <v>43960</v>
      </c>
      <c r="BJ734" s="2071">
        <v>13077</v>
      </c>
      <c r="BK734" s="2147">
        <v>54000</v>
      </c>
      <c r="BL734" s="2809">
        <f t="shared" si="199"/>
        <v>0</v>
      </c>
      <c r="BM734" s="2045">
        <f t="shared" si="200"/>
        <v>16038</v>
      </c>
      <c r="BN734" s="2045">
        <f t="shared" si="201"/>
        <v>801.90000000000009</v>
      </c>
      <c r="BO734" s="2059"/>
      <c r="BP734" s="2024"/>
      <c r="BQ734" s="2837"/>
      <c r="BR734" s="2915"/>
      <c r="BS734" s="2091"/>
      <c r="BT734" s="2091"/>
      <c r="BU734" s="2091"/>
      <c r="BV734" s="2091"/>
      <c r="BW734" s="2091"/>
      <c r="BX734" s="2091"/>
      <c r="BY734" s="2091"/>
      <c r="BZ734" s="2091"/>
      <c r="CA734" s="2091"/>
      <c r="CB734" s="2091"/>
      <c r="CC734" s="2091"/>
      <c r="CD734" s="2091"/>
      <c r="CE734" s="2091"/>
      <c r="CF734" s="2091"/>
      <c r="CG734" s="2150"/>
    </row>
    <row r="735" spans="51:85">
      <c r="AY735" s="2036" t="s">
        <v>629</v>
      </c>
      <c r="AZ735" s="2037" t="s">
        <v>699</v>
      </c>
      <c r="BA735" s="2071">
        <v>124</v>
      </c>
      <c r="BB735" s="2071">
        <v>50918</v>
      </c>
      <c r="BC735" s="2072">
        <v>43917</v>
      </c>
      <c r="BD735" s="2071">
        <v>5</v>
      </c>
      <c r="BE735" s="2039" t="s">
        <v>35</v>
      </c>
      <c r="BF735" s="2073">
        <v>254</v>
      </c>
      <c r="BG735" s="3605"/>
      <c r="BH735" s="3509">
        <v>43962</v>
      </c>
      <c r="BI735" s="2072">
        <v>43960</v>
      </c>
      <c r="BJ735" s="2071">
        <v>13078</v>
      </c>
      <c r="BK735" s="2147">
        <v>5000</v>
      </c>
      <c r="BL735" s="2809">
        <f t="shared" si="199"/>
        <v>0</v>
      </c>
      <c r="BM735" s="2045">
        <f t="shared" si="200"/>
        <v>1270</v>
      </c>
      <c r="BN735" s="2045">
        <f t="shared" si="201"/>
        <v>63.5</v>
      </c>
      <c r="BO735" s="2059"/>
      <c r="BP735" s="2024"/>
      <c r="BQ735" s="2837"/>
      <c r="BR735" s="2915"/>
      <c r="BS735" s="2091"/>
      <c r="BT735" s="2091"/>
      <c r="BU735" s="2091"/>
      <c r="BV735" s="2091"/>
      <c r="BW735" s="2091"/>
      <c r="BX735" s="2091"/>
      <c r="BY735" s="2091"/>
      <c r="BZ735" s="2091"/>
      <c r="CA735" s="2091"/>
      <c r="CB735" s="2091"/>
      <c r="CC735" s="2091"/>
      <c r="CD735" s="2091"/>
      <c r="CE735" s="2091"/>
      <c r="CF735" s="2091"/>
      <c r="CG735" s="2150"/>
    </row>
    <row r="736" spans="51:85" ht="15" thickBot="1">
      <c r="AY736" s="2107" t="s">
        <v>629</v>
      </c>
      <c r="AZ736" s="2096" t="s">
        <v>436</v>
      </c>
      <c r="BA736" s="2108">
        <v>125</v>
      </c>
      <c r="BB736" s="2108">
        <v>50918</v>
      </c>
      <c r="BC736" s="2109">
        <v>43917</v>
      </c>
      <c r="BD736" s="2108">
        <v>54</v>
      </c>
      <c r="BE736" s="2110" t="s">
        <v>35</v>
      </c>
      <c r="BF736" s="2111">
        <v>297</v>
      </c>
      <c r="BG736" s="2873"/>
      <c r="BH736" s="3562">
        <v>43969</v>
      </c>
      <c r="BI736" s="2109">
        <v>43969</v>
      </c>
      <c r="BJ736" s="2080"/>
      <c r="BK736" s="3500">
        <v>54000</v>
      </c>
      <c r="BL736" s="3659">
        <f t="shared" si="199"/>
        <v>0</v>
      </c>
      <c r="BM736" s="2114">
        <f t="shared" si="200"/>
        <v>16038</v>
      </c>
      <c r="BN736" s="2111">
        <f t="shared" si="201"/>
        <v>801.90000000000009</v>
      </c>
      <c r="BO736" s="2059"/>
      <c r="BP736" s="2024"/>
      <c r="BQ736" s="2942"/>
      <c r="BR736" s="2916"/>
      <c r="BS736" s="2151"/>
      <c r="BT736" s="2151"/>
      <c r="BU736" s="2151"/>
      <c r="BV736" s="2151"/>
      <c r="BW736" s="2151"/>
      <c r="BX736" s="2151"/>
      <c r="BY736" s="2151"/>
      <c r="BZ736" s="2151"/>
      <c r="CA736" s="2151"/>
      <c r="CB736" s="2151"/>
      <c r="CC736" s="2151"/>
      <c r="CD736" s="2151"/>
      <c r="CE736" s="2151"/>
      <c r="CF736" s="2151"/>
      <c r="CG736" s="3257" t="s">
        <v>817</v>
      </c>
    </row>
    <row r="737" spans="51:85">
      <c r="AY737" s="2107" t="s">
        <v>629</v>
      </c>
      <c r="AZ737" s="2096" t="s">
        <v>436</v>
      </c>
      <c r="BA737" s="2108">
        <v>126</v>
      </c>
      <c r="BB737" s="2108">
        <v>50918</v>
      </c>
      <c r="BC737" s="2109">
        <v>43917</v>
      </c>
      <c r="BD737" s="2108">
        <v>54</v>
      </c>
      <c r="BE737" s="2110" t="s">
        <v>35</v>
      </c>
      <c r="BF737" s="2111">
        <v>297</v>
      </c>
      <c r="BG737" s="2873"/>
      <c r="BH737" s="3562">
        <v>43976</v>
      </c>
      <c r="BI737" s="2109">
        <v>43976</v>
      </c>
      <c r="BJ737" s="2080"/>
      <c r="BK737" s="3500">
        <v>54000</v>
      </c>
      <c r="BL737" s="3659">
        <f t="shared" si="199"/>
        <v>0</v>
      </c>
      <c r="BM737" s="2114">
        <f t="shared" si="200"/>
        <v>16038</v>
      </c>
      <c r="BN737" s="2111">
        <f t="shared" si="201"/>
        <v>801.90000000000009</v>
      </c>
      <c r="BO737" s="2059"/>
      <c r="BP737" s="2024"/>
      <c r="BQ737" s="2024"/>
      <c r="BR737" s="2024"/>
      <c r="BS737" s="2024"/>
      <c r="BT737" s="2024"/>
      <c r="BU737" s="2024"/>
      <c r="BV737" s="2024"/>
      <c r="BW737" s="2024"/>
      <c r="BX737" s="2024"/>
      <c r="BY737" s="2024"/>
      <c r="BZ737" s="2024"/>
      <c r="CA737" s="2024"/>
      <c r="CB737" s="2024"/>
      <c r="CC737" s="2024"/>
      <c r="CD737" s="2024"/>
      <c r="CE737" s="2024"/>
      <c r="CF737" s="2024"/>
      <c r="CG737" s="2024"/>
    </row>
    <row r="738" spans="51:85" ht="24" thickBot="1">
      <c r="AY738" s="2107" t="s">
        <v>629</v>
      </c>
      <c r="AZ738" s="2919" t="s">
        <v>699</v>
      </c>
      <c r="BA738" s="2108">
        <v>127</v>
      </c>
      <c r="BB738" s="2108">
        <v>51197</v>
      </c>
      <c r="BC738" s="2109">
        <v>43927</v>
      </c>
      <c r="BD738" s="2108">
        <v>5</v>
      </c>
      <c r="BE738" s="2108" t="s">
        <v>35</v>
      </c>
      <c r="BF738" s="2111">
        <v>254</v>
      </c>
      <c r="BG738" s="3687"/>
      <c r="BH738" s="3562">
        <v>43969</v>
      </c>
      <c r="BI738" s="2109">
        <v>43969</v>
      </c>
      <c r="BJ738" s="2108"/>
      <c r="BK738" s="3500">
        <v>5000</v>
      </c>
      <c r="BL738" s="3659">
        <f t="shared" si="199"/>
        <v>0</v>
      </c>
      <c r="BM738" s="2111">
        <f t="shared" si="200"/>
        <v>1270</v>
      </c>
      <c r="BN738" s="2111">
        <f t="shared" si="201"/>
        <v>63.5</v>
      </c>
      <c r="BO738" s="3897"/>
      <c r="BP738" s="2024"/>
      <c r="BQ738" s="3353"/>
      <c r="BR738" s="3354" t="s">
        <v>909</v>
      </c>
      <c r="BS738" s="3353" t="s">
        <v>784</v>
      </c>
      <c r="BT738" s="3353"/>
      <c r="BU738" s="3355"/>
      <c r="BV738" s="3353"/>
      <c r="BW738" s="3353"/>
      <c r="BX738" s="3353"/>
      <c r="BY738" s="3353"/>
      <c r="BZ738" s="3353"/>
      <c r="CA738" s="3353"/>
      <c r="CB738" s="3353"/>
      <c r="CC738" s="3353"/>
      <c r="CD738" s="3355"/>
      <c r="CE738" s="3353"/>
      <c r="CF738" s="3353"/>
      <c r="CG738" s="3353"/>
    </row>
    <row r="739" spans="51:85">
      <c r="AY739" s="2107" t="s">
        <v>629</v>
      </c>
      <c r="AZ739" s="2919" t="s">
        <v>740</v>
      </c>
      <c r="BA739" s="2108">
        <v>128</v>
      </c>
      <c r="BB739" s="2108">
        <v>51197</v>
      </c>
      <c r="BC739" s="2109">
        <v>43927</v>
      </c>
      <c r="BD739" s="2108">
        <v>10</v>
      </c>
      <c r="BE739" s="2108" t="s">
        <v>35</v>
      </c>
      <c r="BF739" s="2111">
        <v>234</v>
      </c>
      <c r="BG739" s="3687"/>
      <c r="BH739" s="3562">
        <v>43969</v>
      </c>
      <c r="BI739" s="2109">
        <v>43969</v>
      </c>
      <c r="BJ739" s="2108"/>
      <c r="BK739" s="3500">
        <v>10000</v>
      </c>
      <c r="BL739" s="3659">
        <f t="shared" si="199"/>
        <v>0</v>
      </c>
      <c r="BM739" s="2111">
        <f t="shared" si="200"/>
        <v>2340</v>
      </c>
      <c r="BN739" s="2111">
        <f t="shared" si="201"/>
        <v>117</v>
      </c>
      <c r="BO739" s="3897"/>
      <c r="BP739" s="2024"/>
      <c r="BQ739" s="3356"/>
      <c r="BR739" s="3926"/>
      <c r="BS739" s="3927"/>
      <c r="BT739" s="3928" t="s">
        <v>14</v>
      </c>
      <c r="BU739" s="3928" t="s">
        <v>12</v>
      </c>
      <c r="BV739" s="3928"/>
      <c r="BW739" s="3929"/>
      <c r="BX739" s="3928" t="s">
        <v>15</v>
      </c>
      <c r="BY739" s="3928" t="s">
        <v>16</v>
      </c>
      <c r="BZ739" s="3928" t="s">
        <v>12</v>
      </c>
      <c r="CA739" s="3928" t="s">
        <v>12</v>
      </c>
      <c r="CB739" s="3929"/>
      <c r="CC739" s="3929"/>
      <c r="CD739" s="3929"/>
      <c r="CE739" s="3929"/>
      <c r="CF739" s="3928" t="s">
        <v>17</v>
      </c>
      <c r="CG739" s="3930"/>
    </row>
    <row r="740" spans="51:85">
      <c r="AY740" s="2036" t="s">
        <v>952</v>
      </c>
      <c r="AZ740" s="2048" t="s">
        <v>808</v>
      </c>
      <c r="BA740" s="3067">
        <v>2</v>
      </c>
      <c r="BB740" s="3068" t="s">
        <v>796</v>
      </c>
      <c r="BC740" s="3069">
        <v>43935</v>
      </c>
      <c r="BD740" s="3068">
        <v>550</v>
      </c>
      <c r="BE740" s="3070" t="s">
        <v>35</v>
      </c>
      <c r="BF740" s="3071">
        <v>245</v>
      </c>
      <c r="BG740" s="3068" t="s">
        <v>78</v>
      </c>
      <c r="BH740" s="3596">
        <v>43955</v>
      </c>
      <c r="BI740" s="3073">
        <v>43956</v>
      </c>
      <c r="BJ740" s="3070">
        <v>13041</v>
      </c>
      <c r="BK740" s="3074">
        <v>550000</v>
      </c>
      <c r="BL740" s="3074">
        <f t="shared" si="199"/>
        <v>0</v>
      </c>
      <c r="BM740" s="3075">
        <f t="shared" si="200"/>
        <v>134750</v>
      </c>
      <c r="BN740" s="3071">
        <f t="shared" si="201"/>
        <v>6737.5</v>
      </c>
      <c r="BO740" s="3897"/>
      <c r="BP740" s="2024"/>
      <c r="BQ740" s="3357"/>
      <c r="BR740" s="3931" t="s">
        <v>4</v>
      </c>
      <c r="BS740" s="3932" t="s">
        <v>18</v>
      </c>
      <c r="BT740" s="3933" t="s">
        <v>19</v>
      </c>
      <c r="BU740" s="3933" t="s">
        <v>19</v>
      </c>
      <c r="BV740" s="3933" t="s">
        <v>20</v>
      </c>
      <c r="BW740" s="3933" t="s">
        <v>21</v>
      </c>
      <c r="BX740" s="3933" t="s">
        <v>22</v>
      </c>
      <c r="BY740" s="3933" t="s">
        <v>19</v>
      </c>
      <c r="BZ740" s="3933" t="s">
        <v>23</v>
      </c>
      <c r="CA740" s="3933" t="s">
        <v>23</v>
      </c>
      <c r="CB740" s="3933" t="s">
        <v>24</v>
      </c>
      <c r="CC740" s="3933" t="s">
        <v>20</v>
      </c>
      <c r="CD740" s="3933" t="s">
        <v>25</v>
      </c>
      <c r="CE740" s="3933" t="s">
        <v>0</v>
      </c>
      <c r="CF740" s="3933" t="s">
        <v>11</v>
      </c>
      <c r="CG740" s="3934" t="s">
        <v>26</v>
      </c>
    </row>
    <row r="741" spans="51:85">
      <c r="AY741" s="2047" t="s">
        <v>896</v>
      </c>
      <c r="AZ741" s="2069" t="s">
        <v>953</v>
      </c>
      <c r="BA741" s="2750">
        <v>4</v>
      </c>
      <c r="BB741" s="2050" t="s">
        <v>796</v>
      </c>
      <c r="BC741" s="2051">
        <v>43936</v>
      </c>
      <c r="BD741" s="2050">
        <v>50</v>
      </c>
      <c r="BE741" s="2052" t="s">
        <v>35</v>
      </c>
      <c r="BF741" s="2053">
        <v>245</v>
      </c>
      <c r="BG741" s="2050">
        <v>315</v>
      </c>
      <c r="BH741" s="3509">
        <v>43964</v>
      </c>
      <c r="BI741" s="3174">
        <v>43956</v>
      </c>
      <c r="BJ741" s="2050">
        <v>13042</v>
      </c>
      <c r="BK741" s="2055">
        <v>50000</v>
      </c>
      <c r="BL741" s="2055">
        <f t="shared" ref="BL741:BL746" si="202">(BK741-BD741*1000)</f>
        <v>0</v>
      </c>
      <c r="BM741" s="2056">
        <f t="shared" ref="BM741:BM746" si="203">(BK741*BF741/1000)</f>
        <v>12250</v>
      </c>
      <c r="BN741" s="2058">
        <f t="shared" si="201"/>
        <v>612.5</v>
      </c>
      <c r="BO741" s="2150"/>
      <c r="BP741" s="2024"/>
      <c r="BQ741" s="3357"/>
      <c r="BR741" s="3935"/>
      <c r="BS741" s="3936"/>
      <c r="BT741" s="3933" t="s">
        <v>3</v>
      </c>
      <c r="BU741" s="3933" t="s">
        <v>18</v>
      </c>
      <c r="BV741" s="3933"/>
      <c r="BW741" s="3937"/>
      <c r="BX741" s="3933" t="s">
        <v>21</v>
      </c>
      <c r="BY741" s="3933" t="s">
        <v>3</v>
      </c>
      <c r="BZ741" s="3933" t="s">
        <v>27</v>
      </c>
      <c r="CA741" s="3933" t="s">
        <v>28</v>
      </c>
      <c r="CB741" s="3937"/>
      <c r="CC741" s="3937"/>
      <c r="CD741" s="3937"/>
      <c r="CE741" s="3937"/>
      <c r="CF741" s="3933" t="s">
        <v>30</v>
      </c>
      <c r="CG741" s="3934"/>
    </row>
    <row r="742" spans="51:85" ht="15" thickBot="1">
      <c r="AY742" s="2047" t="s">
        <v>807</v>
      </c>
      <c r="AZ742" s="2069" t="s">
        <v>954</v>
      </c>
      <c r="BA742" s="2069">
        <v>3</v>
      </c>
      <c r="BB742" s="2071" t="s">
        <v>36</v>
      </c>
      <c r="BC742" s="2072">
        <v>43937</v>
      </c>
      <c r="BD742" s="2071">
        <v>35</v>
      </c>
      <c r="BE742" s="2039" t="s">
        <v>35</v>
      </c>
      <c r="BF742" s="2042">
        <v>315</v>
      </c>
      <c r="BG742" s="2071" t="s">
        <v>78</v>
      </c>
      <c r="BH742" s="2148">
        <v>43964</v>
      </c>
      <c r="BI742" s="2040">
        <v>43956</v>
      </c>
      <c r="BJ742" s="2039">
        <v>13040</v>
      </c>
      <c r="BK742" s="2041">
        <v>35000</v>
      </c>
      <c r="BL742" s="2041">
        <f t="shared" si="202"/>
        <v>0</v>
      </c>
      <c r="BM742" s="2045">
        <f t="shared" si="203"/>
        <v>11025</v>
      </c>
      <c r="BN742" s="2042">
        <f t="shared" si="201"/>
        <v>551.25</v>
      </c>
      <c r="BO742" s="2150"/>
      <c r="BP742" s="2024"/>
      <c r="BQ742" s="3357"/>
      <c r="BR742" s="3358"/>
      <c r="BS742" s="3359"/>
      <c r="BT742" s="3360"/>
      <c r="BU742" s="3361"/>
      <c r="BV742" s="3360"/>
      <c r="BW742" s="3361"/>
      <c r="BX742" s="3360"/>
      <c r="BY742" s="3361"/>
      <c r="BZ742" s="3361"/>
      <c r="CA742" s="3361"/>
      <c r="CB742" s="3361"/>
      <c r="CC742" s="3361"/>
      <c r="CD742" s="3361"/>
      <c r="CE742" s="3361"/>
      <c r="CF742" s="3361"/>
      <c r="CG742" s="3362"/>
    </row>
    <row r="743" spans="51:85">
      <c r="AY743" s="2047" t="s">
        <v>792</v>
      </c>
      <c r="AZ743" s="2048" t="s">
        <v>794</v>
      </c>
      <c r="BA743" s="2071">
        <v>33</v>
      </c>
      <c r="BB743" s="3169" t="s">
        <v>36</v>
      </c>
      <c r="BC743" s="2072">
        <v>43948</v>
      </c>
      <c r="BD743" s="2071">
        <v>200</v>
      </c>
      <c r="BE743" s="3171" t="s">
        <v>35</v>
      </c>
      <c r="BF743" s="3172">
        <v>292</v>
      </c>
      <c r="BG743" s="2146"/>
      <c r="BH743" s="3509">
        <v>43962</v>
      </c>
      <c r="BI743" s="2072">
        <v>43960</v>
      </c>
      <c r="BJ743" s="2071">
        <v>13071</v>
      </c>
      <c r="BK743" s="2147">
        <v>200000</v>
      </c>
      <c r="BL743" s="2071">
        <f t="shared" si="202"/>
        <v>0</v>
      </c>
      <c r="BM743" s="2045">
        <f t="shared" si="203"/>
        <v>58400</v>
      </c>
      <c r="BN743" s="2045">
        <f t="shared" si="201"/>
        <v>2920</v>
      </c>
      <c r="BO743" s="2150"/>
      <c r="BP743" s="2024"/>
      <c r="BQ743" s="3363"/>
      <c r="BR743" s="3364" t="s">
        <v>785</v>
      </c>
      <c r="BS743" s="3365">
        <v>1</v>
      </c>
      <c r="BT743" s="3366" t="s">
        <v>36</v>
      </c>
      <c r="BU743" s="3367">
        <v>43468</v>
      </c>
      <c r="BV743" s="3366">
        <v>6</v>
      </c>
      <c r="BW743" s="3368" t="s">
        <v>35</v>
      </c>
      <c r="BX743" s="3369">
        <v>230</v>
      </c>
      <c r="BY743" s="3366" t="s">
        <v>78</v>
      </c>
      <c r="BZ743" s="3370">
        <v>43474</v>
      </c>
      <c r="CA743" s="3371">
        <v>43476</v>
      </c>
      <c r="CB743" s="3368">
        <v>10726</v>
      </c>
      <c r="CC743" s="3372">
        <v>6000</v>
      </c>
      <c r="CD743" s="3372">
        <f>(CC743-BV743*1000)</f>
        <v>0</v>
      </c>
      <c r="CE743" s="3373">
        <f>(CC743*BX743/1000)</f>
        <v>1380</v>
      </c>
      <c r="CF743" s="3369">
        <f>(CE743*0.05)</f>
        <v>69</v>
      </c>
      <c r="CG743" s="3374"/>
    </row>
    <row r="744" spans="51:85">
      <c r="AY744" s="2047" t="s">
        <v>792</v>
      </c>
      <c r="AZ744" s="2048" t="s">
        <v>904</v>
      </c>
      <c r="BA744" s="2071">
        <v>34</v>
      </c>
      <c r="BB744" s="3169" t="s">
        <v>36</v>
      </c>
      <c r="BC744" s="2072">
        <v>43948</v>
      </c>
      <c r="BD744" s="2071">
        <v>3</v>
      </c>
      <c r="BE744" s="3171" t="s">
        <v>35</v>
      </c>
      <c r="BF744" s="3172">
        <v>354</v>
      </c>
      <c r="BG744" s="2146"/>
      <c r="BH744" s="3509">
        <v>43962</v>
      </c>
      <c r="BI744" s="2072">
        <v>43960</v>
      </c>
      <c r="BJ744" s="2071">
        <v>13071</v>
      </c>
      <c r="BK744" s="2147">
        <v>3000</v>
      </c>
      <c r="BL744" s="2071">
        <f t="shared" si="202"/>
        <v>0</v>
      </c>
      <c r="BM744" s="2045">
        <f t="shared" si="203"/>
        <v>1062</v>
      </c>
      <c r="BN744" s="2045">
        <f t="shared" si="201"/>
        <v>53.1</v>
      </c>
      <c r="BO744" s="2150"/>
      <c r="BP744" s="2024"/>
      <c r="BQ744" s="3375"/>
      <c r="BR744" s="3376" t="s">
        <v>785</v>
      </c>
      <c r="BS744" s="3377">
        <v>2</v>
      </c>
      <c r="BT744" s="3378" t="s">
        <v>101</v>
      </c>
      <c r="BU744" s="3379">
        <v>43578</v>
      </c>
      <c r="BV744" s="3378">
        <v>10</v>
      </c>
      <c r="BW744" s="3380" t="s">
        <v>35</v>
      </c>
      <c r="BX744" s="3381">
        <v>230</v>
      </c>
      <c r="BY744" s="3378" t="s">
        <v>78</v>
      </c>
      <c r="BZ744" s="3382">
        <v>43581</v>
      </c>
      <c r="CA744" s="3383">
        <v>43578</v>
      </c>
      <c r="CB744" s="3380">
        <v>11156</v>
      </c>
      <c r="CC744" s="3384">
        <v>10000</v>
      </c>
      <c r="CD744" s="3384">
        <f>(CC744-BV744*1000)</f>
        <v>0</v>
      </c>
      <c r="CE744" s="3385">
        <f>(CC744*BX744/1000)</f>
        <v>2300</v>
      </c>
      <c r="CF744" s="3381">
        <f>(CE744*0.05)</f>
        <v>115</v>
      </c>
      <c r="CG744" s="3386"/>
    </row>
    <row r="745" spans="51:85">
      <c r="AY745" s="2047" t="s">
        <v>471</v>
      </c>
      <c r="AZ745" s="2957" t="s">
        <v>436</v>
      </c>
      <c r="BA745" s="2071">
        <v>46</v>
      </c>
      <c r="BB745" s="3068" t="s">
        <v>101</v>
      </c>
      <c r="BC745" s="2040">
        <v>43955</v>
      </c>
      <c r="BD745" s="2041">
        <v>20</v>
      </c>
      <c r="BE745" s="2039" t="s">
        <v>35</v>
      </c>
      <c r="BF745" s="2042">
        <v>300.3</v>
      </c>
      <c r="BG745" s="2071"/>
      <c r="BH745" s="3509">
        <v>43962</v>
      </c>
      <c r="BI745" s="2072">
        <v>43960</v>
      </c>
      <c r="BJ745" s="2071">
        <v>13079</v>
      </c>
      <c r="BK745" s="2071">
        <v>20000</v>
      </c>
      <c r="BL745" s="2071">
        <f t="shared" si="202"/>
        <v>0</v>
      </c>
      <c r="BM745" s="2045">
        <f t="shared" si="203"/>
        <v>6006</v>
      </c>
      <c r="BN745" s="2045">
        <f t="shared" si="201"/>
        <v>300.3</v>
      </c>
      <c r="BO745" s="2150"/>
      <c r="BP745" s="2024"/>
      <c r="BQ745" s="3375"/>
      <c r="BR745" s="3387"/>
      <c r="BS745" s="3387"/>
      <c r="BT745" s="3388"/>
      <c r="BU745" s="3389"/>
      <c r="BV745" s="3388"/>
      <c r="BW745" s="3390"/>
      <c r="BX745" s="3391"/>
      <c r="BY745" s="3388"/>
      <c r="BZ745" s="3392"/>
      <c r="CA745" s="3393"/>
      <c r="CB745" s="3390"/>
      <c r="CC745" s="3394"/>
      <c r="CD745" s="3394"/>
      <c r="CE745" s="3395"/>
      <c r="CF745" s="3391"/>
      <c r="CG745" s="3396"/>
    </row>
    <row r="746" spans="51:85">
      <c r="AY746" s="2117" t="s">
        <v>264</v>
      </c>
      <c r="AZ746" s="4045" t="s">
        <v>762</v>
      </c>
      <c r="BA746" s="4046">
        <v>14</v>
      </c>
      <c r="BB746" s="2110" t="s">
        <v>796</v>
      </c>
      <c r="BC746" s="2115">
        <v>43972</v>
      </c>
      <c r="BD746" s="2113">
        <v>20</v>
      </c>
      <c r="BE746" s="2110" t="s">
        <v>35</v>
      </c>
      <c r="BF746" s="2116">
        <v>310</v>
      </c>
      <c r="BG746" s="4047"/>
      <c r="BH746" s="4048">
        <v>43976</v>
      </c>
      <c r="BI746" s="2115">
        <v>43976</v>
      </c>
      <c r="BJ746" s="2110" t="s">
        <v>78</v>
      </c>
      <c r="BK746" s="2113">
        <v>20000</v>
      </c>
      <c r="BL746" s="2113">
        <f t="shared" si="202"/>
        <v>0</v>
      </c>
      <c r="BM746" s="2114">
        <f t="shared" si="203"/>
        <v>6200</v>
      </c>
      <c r="BN746" s="2116">
        <f t="shared" si="201"/>
        <v>310</v>
      </c>
      <c r="BO746" s="2150"/>
      <c r="BP746" s="2024"/>
      <c r="BQ746" s="3375"/>
      <c r="BR746" s="3387"/>
      <c r="BS746" s="3387"/>
      <c r="BT746" s="3388"/>
      <c r="BU746" s="3389"/>
      <c r="BV746" s="3388"/>
      <c r="BW746" s="3388"/>
      <c r="BX746" s="3397"/>
      <c r="BY746" s="3388"/>
      <c r="BZ746" s="3398"/>
      <c r="CA746" s="3389"/>
      <c r="CB746" s="3388"/>
      <c r="CC746" s="3394"/>
      <c r="CD746" s="3394"/>
      <c r="CE746" s="3395"/>
      <c r="CF746" s="3391"/>
      <c r="CG746" s="3396"/>
    </row>
    <row r="747" spans="51:85" ht="15" thickBot="1">
      <c r="AY747" s="2082"/>
      <c r="AZ747" s="2083"/>
      <c r="BA747" s="2083"/>
      <c r="BB747" s="2083"/>
      <c r="BC747" s="2083"/>
      <c r="BD747" s="2084"/>
      <c r="BE747" s="2085"/>
      <c r="BF747" s="2085"/>
      <c r="BG747" s="2085"/>
      <c r="BH747" s="2089"/>
      <c r="BI747" s="2085"/>
      <c r="BJ747" s="2086"/>
      <c r="BK747" s="2087"/>
      <c r="BL747" s="2085"/>
      <c r="BM747" s="2088">
        <f>SUM(BM731:BM746)</f>
        <v>301065</v>
      </c>
      <c r="BN747" s="2088">
        <f>(BM747*0.05)</f>
        <v>15053.25</v>
      </c>
      <c r="BO747" s="2090"/>
      <c r="BP747" s="2024"/>
      <c r="BQ747" s="3399"/>
      <c r="BR747" s="3400"/>
      <c r="BS747" s="3401"/>
      <c r="BT747" s="3402"/>
      <c r="BU747" s="3403"/>
      <c r="BV747" s="3404"/>
      <c r="BW747" s="3405"/>
      <c r="BX747" s="3406"/>
      <c r="BY747" s="3404"/>
      <c r="BZ747" s="3407"/>
      <c r="CA747" s="3408"/>
      <c r="CB747" s="3405"/>
      <c r="CC747" s="3409"/>
      <c r="CD747" s="3409"/>
      <c r="CE747" s="3410"/>
      <c r="CF747" s="3411"/>
      <c r="CG747" s="3412" t="s">
        <v>819</v>
      </c>
    </row>
    <row r="748" spans="51:85">
      <c r="AY748" s="2024"/>
      <c r="AZ748" s="2024"/>
      <c r="BA748" s="2024"/>
      <c r="BB748" s="2024"/>
      <c r="BC748" s="2024"/>
      <c r="BD748" s="2024"/>
      <c r="BE748" s="2024"/>
      <c r="BF748" s="2024"/>
      <c r="BG748" s="2024"/>
      <c r="BH748" s="3602"/>
      <c r="BI748" s="2024"/>
      <c r="BJ748" s="2024"/>
      <c r="BK748" s="2024"/>
      <c r="BL748" s="2024"/>
      <c r="BM748" s="2024"/>
      <c r="BN748" s="2024"/>
      <c r="BO748" s="2024"/>
      <c r="BP748" s="2024"/>
      <c r="BQ748" s="2024"/>
      <c r="BR748" s="2024"/>
      <c r="BS748" s="2024"/>
      <c r="BT748" s="2024"/>
      <c r="BU748" s="2024"/>
      <c r="BV748" s="2024"/>
      <c r="BW748" s="2024"/>
      <c r="BX748" s="2024"/>
      <c r="BY748" s="2024"/>
      <c r="BZ748" s="2024"/>
      <c r="CA748" s="2024"/>
      <c r="CB748" s="2024"/>
      <c r="CC748" s="2024"/>
      <c r="CD748" s="2024"/>
      <c r="CE748" s="2024"/>
      <c r="CF748" s="2024"/>
      <c r="CG748" s="2024"/>
    </row>
    <row r="749" spans="51:85" ht="24" thickBot="1">
      <c r="AY749" s="2028" t="s">
        <v>858</v>
      </c>
      <c r="AZ749" s="2024"/>
      <c r="BA749" s="2024"/>
      <c r="BB749" s="2024"/>
      <c r="BC749" s="2024"/>
      <c r="BD749" s="2024"/>
      <c r="BE749" s="2024"/>
      <c r="BF749" s="2024"/>
      <c r="BG749" s="2024"/>
      <c r="BH749" s="3602"/>
      <c r="BI749" s="2024"/>
      <c r="BJ749" s="2024"/>
      <c r="BK749" s="2024"/>
      <c r="BL749" s="2024"/>
      <c r="BM749" s="2024"/>
      <c r="BN749" s="2024"/>
      <c r="BO749" s="2029"/>
      <c r="BP749" s="2024"/>
      <c r="BQ749" s="2024"/>
      <c r="BR749" s="2231" t="s">
        <v>787</v>
      </c>
      <c r="BS749" s="2024" t="s">
        <v>788</v>
      </c>
      <c r="BT749" s="2024"/>
      <c r="BU749" s="2154"/>
      <c r="BV749" s="2024"/>
      <c r="BW749" s="2024"/>
      <c r="BX749" s="2024"/>
      <c r="BY749" s="2024"/>
      <c r="BZ749" s="2024"/>
      <c r="CA749" s="2024"/>
      <c r="CB749" s="2024"/>
      <c r="CC749" s="2024"/>
      <c r="CD749" s="2154"/>
      <c r="CE749" s="2024"/>
      <c r="CF749" s="2024"/>
      <c r="CG749" s="2024"/>
    </row>
    <row r="750" spans="51:85">
      <c r="AY750" s="2030"/>
      <c r="AZ750" s="3898"/>
      <c r="BA750" s="3898"/>
      <c r="BB750" s="3899" t="s">
        <v>14</v>
      </c>
      <c r="BC750" s="3899" t="s">
        <v>12</v>
      </c>
      <c r="BD750" s="3899"/>
      <c r="BE750" s="3898"/>
      <c r="BF750" s="3899" t="s">
        <v>15</v>
      </c>
      <c r="BG750" s="3899" t="s">
        <v>16</v>
      </c>
      <c r="BH750" s="3899" t="s">
        <v>12</v>
      </c>
      <c r="BI750" s="3899" t="s">
        <v>12</v>
      </c>
      <c r="BJ750" s="3898"/>
      <c r="BK750" s="3898"/>
      <c r="BL750" s="3898"/>
      <c r="BM750" s="3898"/>
      <c r="BN750" s="3899" t="s">
        <v>17</v>
      </c>
      <c r="BO750" s="3899"/>
      <c r="BP750" s="2024"/>
      <c r="BQ750" s="2021"/>
      <c r="BR750" s="3284"/>
      <c r="BS750" s="3285"/>
      <c r="BT750" s="3286" t="s">
        <v>14</v>
      </c>
      <c r="BU750" s="3286" t="s">
        <v>12</v>
      </c>
      <c r="BV750" s="3286"/>
      <c r="BW750" s="3287"/>
      <c r="BX750" s="3286" t="s">
        <v>15</v>
      </c>
      <c r="BY750" s="3286" t="s">
        <v>16</v>
      </c>
      <c r="BZ750" s="3286" t="s">
        <v>12</v>
      </c>
      <c r="CA750" s="3286" t="s">
        <v>12</v>
      </c>
      <c r="CB750" s="3287"/>
      <c r="CC750" s="3287"/>
      <c r="CD750" s="3287"/>
      <c r="CE750" s="3287"/>
      <c r="CF750" s="3286" t="s">
        <v>17</v>
      </c>
      <c r="CG750" s="3289"/>
    </row>
    <row r="751" spans="51:85">
      <c r="AY751" s="2032" t="s">
        <v>3</v>
      </c>
      <c r="AZ751" s="3292" t="s">
        <v>4</v>
      </c>
      <c r="BA751" s="3890" t="s">
        <v>18</v>
      </c>
      <c r="BB751" s="3890" t="s">
        <v>19</v>
      </c>
      <c r="BC751" s="3890" t="s">
        <v>19</v>
      </c>
      <c r="BD751" s="3890" t="s">
        <v>20</v>
      </c>
      <c r="BE751" s="3890" t="s">
        <v>21</v>
      </c>
      <c r="BF751" s="3890" t="s">
        <v>22</v>
      </c>
      <c r="BG751" s="3890" t="s">
        <v>19</v>
      </c>
      <c r="BH751" s="3890" t="s">
        <v>23</v>
      </c>
      <c r="BI751" s="3890" t="s">
        <v>23</v>
      </c>
      <c r="BJ751" s="3890" t="s">
        <v>24</v>
      </c>
      <c r="BK751" s="3890" t="s">
        <v>20</v>
      </c>
      <c r="BL751" s="3890" t="s">
        <v>25</v>
      </c>
      <c r="BM751" s="3890" t="s">
        <v>0</v>
      </c>
      <c r="BN751" s="3890" t="s">
        <v>11</v>
      </c>
      <c r="BO751" s="3890" t="s">
        <v>26</v>
      </c>
      <c r="BP751" s="2024"/>
      <c r="BQ751" s="2023"/>
      <c r="BR751" s="3290" t="s">
        <v>4</v>
      </c>
      <c r="BS751" s="3291" t="s">
        <v>18</v>
      </c>
      <c r="BT751" s="3292" t="s">
        <v>19</v>
      </c>
      <c r="BU751" s="3292" t="s">
        <v>19</v>
      </c>
      <c r="BV751" s="3292" t="s">
        <v>20</v>
      </c>
      <c r="BW751" s="3292" t="s">
        <v>21</v>
      </c>
      <c r="BX751" s="3292" t="s">
        <v>22</v>
      </c>
      <c r="BY751" s="3292" t="s">
        <v>19</v>
      </c>
      <c r="BZ751" s="3292" t="s">
        <v>23</v>
      </c>
      <c r="CA751" s="3292" t="s">
        <v>23</v>
      </c>
      <c r="CB751" s="3292" t="s">
        <v>24</v>
      </c>
      <c r="CC751" s="3292" t="s">
        <v>20</v>
      </c>
      <c r="CD751" s="3292" t="s">
        <v>25</v>
      </c>
      <c r="CE751" s="3292" t="s">
        <v>0</v>
      </c>
      <c r="CF751" s="3292" t="s">
        <v>11</v>
      </c>
      <c r="CG751" s="3294" t="s">
        <v>26</v>
      </c>
    </row>
    <row r="752" spans="51:85" ht="15" thickBot="1">
      <c r="AY752" s="2034"/>
      <c r="AZ752" s="3892"/>
      <c r="BA752" s="3892"/>
      <c r="BB752" s="3893" t="s">
        <v>3</v>
      </c>
      <c r="BC752" s="3893" t="s">
        <v>18</v>
      </c>
      <c r="BD752" s="3893"/>
      <c r="BE752" s="3892"/>
      <c r="BF752" s="3893" t="s">
        <v>21</v>
      </c>
      <c r="BG752" s="3893" t="s">
        <v>3</v>
      </c>
      <c r="BH752" s="3893" t="s">
        <v>27</v>
      </c>
      <c r="BI752" s="3893" t="s">
        <v>28</v>
      </c>
      <c r="BJ752" s="3892"/>
      <c r="BK752" s="3892"/>
      <c r="BL752" s="3892"/>
      <c r="BM752" s="3892"/>
      <c r="BN752" s="3893" t="s">
        <v>30</v>
      </c>
      <c r="BO752" s="3890"/>
      <c r="BP752" s="2024"/>
      <c r="BQ752" s="2023"/>
      <c r="BR752" s="3295"/>
      <c r="BS752" s="3296"/>
      <c r="BT752" s="3292" t="s">
        <v>3</v>
      </c>
      <c r="BU752" s="3292" t="s">
        <v>18</v>
      </c>
      <c r="BV752" s="3292"/>
      <c r="BW752" s="3297"/>
      <c r="BX752" s="3292" t="s">
        <v>21</v>
      </c>
      <c r="BY752" s="3292" t="s">
        <v>3</v>
      </c>
      <c r="BZ752" s="3292" t="s">
        <v>27</v>
      </c>
      <c r="CA752" s="3292" t="s">
        <v>28</v>
      </c>
      <c r="CB752" s="3297"/>
      <c r="CC752" s="3297"/>
      <c r="CD752" s="3297"/>
      <c r="CE752" s="3297"/>
      <c r="CF752" s="3292" t="s">
        <v>30</v>
      </c>
      <c r="CG752" s="3294"/>
    </row>
    <row r="753" spans="51:85" ht="15" thickBot="1">
      <c r="AY753" s="2107" t="s">
        <v>629</v>
      </c>
      <c r="AZ753" s="2096" t="s">
        <v>436</v>
      </c>
      <c r="BA753" s="2098">
        <v>129</v>
      </c>
      <c r="BB753" s="2098">
        <v>51197</v>
      </c>
      <c r="BC753" s="2099">
        <v>43927</v>
      </c>
      <c r="BD753" s="2098">
        <v>54</v>
      </c>
      <c r="BE753" s="2098" t="s">
        <v>35</v>
      </c>
      <c r="BF753" s="2101">
        <v>297</v>
      </c>
      <c r="BG753" s="3688"/>
      <c r="BH753" s="3689">
        <v>43983</v>
      </c>
      <c r="BI753" s="2099">
        <v>43983</v>
      </c>
      <c r="BJ753" s="2098"/>
      <c r="BK753" s="3690">
        <v>54000</v>
      </c>
      <c r="BL753" s="3113">
        <f t="shared" ref="BL753:BL761" si="204">(BK753-BD753*1000)</f>
        <v>0</v>
      </c>
      <c r="BM753" s="2101">
        <f t="shared" ref="BM753:BM761" si="205">(BK753*BF753/1000)</f>
        <v>16038</v>
      </c>
      <c r="BN753" s="2101">
        <f t="shared" ref="BN753:BN762" si="206">(BM753*0.05)</f>
        <v>801.90000000000009</v>
      </c>
      <c r="BO753" s="2046"/>
      <c r="BP753" s="2024"/>
      <c r="BQ753" s="2026"/>
      <c r="BR753" s="2914"/>
      <c r="BS753" s="2690"/>
      <c r="BT753" s="2140"/>
      <c r="BU753" s="2141"/>
      <c r="BV753" s="2140"/>
      <c r="BW753" s="2141"/>
      <c r="BX753" s="2140"/>
      <c r="BY753" s="2141"/>
      <c r="BZ753" s="2141"/>
      <c r="CA753" s="2141"/>
      <c r="CB753" s="2141"/>
      <c r="CC753" s="2141"/>
      <c r="CD753" s="2141"/>
      <c r="CE753" s="2141"/>
      <c r="CF753" s="2141"/>
      <c r="CG753" s="2142"/>
    </row>
    <row r="754" spans="51:85">
      <c r="AY754" s="2107" t="s">
        <v>629</v>
      </c>
      <c r="AZ754" s="2919" t="s">
        <v>699</v>
      </c>
      <c r="BA754" s="2108">
        <v>130</v>
      </c>
      <c r="BB754" s="2108">
        <v>51197</v>
      </c>
      <c r="BC754" s="2109">
        <v>43927</v>
      </c>
      <c r="BD754" s="2108">
        <v>5</v>
      </c>
      <c r="BE754" s="2108" t="s">
        <v>35</v>
      </c>
      <c r="BF754" s="2111">
        <v>254</v>
      </c>
      <c r="BG754" s="3687"/>
      <c r="BH754" s="3562">
        <v>43983</v>
      </c>
      <c r="BI754" s="2109">
        <v>43983</v>
      </c>
      <c r="BJ754" s="2108"/>
      <c r="BK754" s="3500">
        <v>5000</v>
      </c>
      <c r="BL754" s="3659">
        <f t="shared" si="204"/>
        <v>0</v>
      </c>
      <c r="BM754" s="2111">
        <f t="shared" si="205"/>
        <v>1270</v>
      </c>
      <c r="BN754" s="2111">
        <f t="shared" si="206"/>
        <v>63.5</v>
      </c>
      <c r="BO754" s="2059"/>
      <c r="BP754" s="2024"/>
      <c r="BQ754" s="2941"/>
      <c r="BR754" s="3142" t="s">
        <v>427</v>
      </c>
      <c r="BS754" s="3143">
        <v>1</v>
      </c>
      <c r="BT754" s="3144" t="s">
        <v>36</v>
      </c>
      <c r="BU754" s="3145">
        <v>43469</v>
      </c>
      <c r="BV754" s="3144">
        <v>20</v>
      </c>
      <c r="BW754" s="3146" t="s">
        <v>35</v>
      </c>
      <c r="BX754" s="3147">
        <v>300</v>
      </c>
      <c r="BY754" s="3144" t="s">
        <v>78</v>
      </c>
      <c r="BZ754" s="3148">
        <v>43474</v>
      </c>
      <c r="CA754" s="3149">
        <v>43474</v>
      </c>
      <c r="CB754" s="3146" t="s">
        <v>78</v>
      </c>
      <c r="CC754" s="3150">
        <v>20000</v>
      </c>
      <c r="CD754" s="3150">
        <f>(CC754-BV754*1000)</f>
        <v>0</v>
      </c>
      <c r="CE754" s="3151">
        <f>(CC754*BX754/1000)</f>
        <v>6000</v>
      </c>
      <c r="CF754" s="3147">
        <f>(CE754*0.05)</f>
        <v>300</v>
      </c>
      <c r="CG754" s="2232"/>
    </row>
    <row r="755" spans="51:85">
      <c r="AY755" s="2107" t="s">
        <v>629</v>
      </c>
      <c r="AZ755" s="2096" t="s">
        <v>436</v>
      </c>
      <c r="BA755" s="2108">
        <v>131</v>
      </c>
      <c r="BB755" s="2108">
        <v>51197</v>
      </c>
      <c r="BC755" s="2109">
        <v>43927</v>
      </c>
      <c r="BD755" s="2108">
        <v>54</v>
      </c>
      <c r="BE755" s="2108" t="s">
        <v>35</v>
      </c>
      <c r="BF755" s="2111">
        <v>297</v>
      </c>
      <c r="BG755" s="3687"/>
      <c r="BH755" s="3562">
        <v>43990</v>
      </c>
      <c r="BI755" s="2109">
        <v>43990</v>
      </c>
      <c r="BJ755" s="2108"/>
      <c r="BK755" s="3500">
        <v>54000</v>
      </c>
      <c r="BL755" s="3659">
        <f t="shared" si="204"/>
        <v>0</v>
      </c>
      <c r="BM755" s="2111">
        <f t="shared" si="205"/>
        <v>16038</v>
      </c>
      <c r="BN755" s="2111">
        <f t="shared" si="206"/>
        <v>801.90000000000009</v>
      </c>
      <c r="BO755" s="2059"/>
      <c r="BP755" s="2024"/>
      <c r="BQ755" s="2837"/>
      <c r="BR755" s="2037"/>
      <c r="BS755" s="2076"/>
      <c r="BT755" s="2052"/>
      <c r="BU755" s="2057"/>
      <c r="BV755" s="2055"/>
      <c r="BW755" s="2052"/>
      <c r="BX755" s="2058"/>
      <c r="BY755" s="2052"/>
      <c r="BZ755" s="2078"/>
      <c r="CA755" s="2057"/>
      <c r="CB755" s="2052"/>
      <c r="CC755" s="2055"/>
      <c r="CD755" s="2055"/>
      <c r="CE755" s="2056"/>
      <c r="CF755" s="2058"/>
      <c r="CG755" s="2233"/>
    </row>
    <row r="756" spans="51:85">
      <c r="AY756" s="2107" t="s">
        <v>629</v>
      </c>
      <c r="AZ756" s="2919" t="s">
        <v>699</v>
      </c>
      <c r="BA756" s="2108">
        <v>132</v>
      </c>
      <c r="BB756" s="2108">
        <v>51197</v>
      </c>
      <c r="BC756" s="2109">
        <v>43927</v>
      </c>
      <c r="BD756" s="2108">
        <v>10</v>
      </c>
      <c r="BE756" s="2108" t="s">
        <v>35</v>
      </c>
      <c r="BF756" s="2111">
        <v>254</v>
      </c>
      <c r="BG756" s="3687"/>
      <c r="BH756" s="3562">
        <v>43990</v>
      </c>
      <c r="BI756" s="2109">
        <v>43990</v>
      </c>
      <c r="BJ756" s="2108"/>
      <c r="BK756" s="3500">
        <v>10000</v>
      </c>
      <c r="BL756" s="3659">
        <f t="shared" si="204"/>
        <v>0</v>
      </c>
      <c r="BM756" s="2111">
        <f t="shared" si="205"/>
        <v>2540</v>
      </c>
      <c r="BN756" s="2111">
        <f t="shared" si="206"/>
        <v>127</v>
      </c>
      <c r="BO756" s="2059"/>
      <c r="BP756" s="2024"/>
      <c r="BQ756" s="2837"/>
      <c r="BR756" s="2069"/>
      <c r="BS756" s="2071"/>
      <c r="BT756" s="2071"/>
      <c r="BU756" s="2072"/>
      <c r="BV756" s="2071"/>
      <c r="BW756" s="2052"/>
      <c r="BX756" s="2058"/>
      <c r="BY756" s="2052"/>
      <c r="BZ756" s="2078"/>
      <c r="CA756" s="2057"/>
      <c r="CB756" s="2052"/>
      <c r="CC756" s="2055"/>
      <c r="CD756" s="2055"/>
      <c r="CE756" s="2056"/>
      <c r="CF756" s="2058"/>
      <c r="CG756" s="2234"/>
    </row>
    <row r="757" spans="51:85">
      <c r="AY757" s="2107" t="s">
        <v>629</v>
      </c>
      <c r="AZ757" s="2919" t="s">
        <v>740</v>
      </c>
      <c r="BA757" s="2108">
        <v>133</v>
      </c>
      <c r="BB757" s="2108">
        <v>51197</v>
      </c>
      <c r="BC757" s="2109">
        <v>43927</v>
      </c>
      <c r="BD757" s="2108">
        <v>10</v>
      </c>
      <c r="BE757" s="2108" t="s">
        <v>35</v>
      </c>
      <c r="BF757" s="2111">
        <v>234</v>
      </c>
      <c r="BG757" s="3687"/>
      <c r="BH757" s="3562">
        <v>43990</v>
      </c>
      <c r="BI757" s="2109">
        <v>43990</v>
      </c>
      <c r="BJ757" s="2108"/>
      <c r="BK757" s="3500">
        <v>10000</v>
      </c>
      <c r="BL757" s="3659">
        <f t="shared" si="204"/>
        <v>0</v>
      </c>
      <c r="BM757" s="2111">
        <f t="shared" si="205"/>
        <v>2340</v>
      </c>
      <c r="BN757" s="2111">
        <f t="shared" si="206"/>
        <v>117</v>
      </c>
      <c r="BO757" s="2059"/>
      <c r="BP757" s="2024"/>
      <c r="BQ757" s="2837"/>
      <c r="BR757" s="2037"/>
      <c r="BS757" s="2076"/>
      <c r="BT757" s="2052"/>
      <c r="BU757" s="2057"/>
      <c r="BV757" s="2055"/>
      <c r="BW757" s="2052"/>
      <c r="BX757" s="2058"/>
      <c r="BY757" s="2052"/>
      <c r="BZ757" s="2078"/>
      <c r="CA757" s="2057"/>
      <c r="CB757" s="2052"/>
      <c r="CC757" s="2055"/>
      <c r="CD757" s="2055"/>
      <c r="CE757" s="2056"/>
      <c r="CF757" s="2058"/>
      <c r="CG757" s="2808"/>
    </row>
    <row r="758" spans="51:85">
      <c r="AY758" s="2107" t="s">
        <v>629</v>
      </c>
      <c r="AZ758" s="2096" t="s">
        <v>436</v>
      </c>
      <c r="BA758" s="2108">
        <v>134</v>
      </c>
      <c r="BB758" s="2108">
        <v>51197</v>
      </c>
      <c r="BC758" s="2109">
        <v>43927</v>
      </c>
      <c r="BD758" s="2108">
        <v>54</v>
      </c>
      <c r="BE758" s="2108" t="s">
        <v>35</v>
      </c>
      <c r="BF758" s="2111">
        <v>297</v>
      </c>
      <c r="BG758" s="3687"/>
      <c r="BH758" s="3562">
        <v>43997</v>
      </c>
      <c r="BI758" s="2109">
        <v>43997</v>
      </c>
      <c r="BJ758" s="2108"/>
      <c r="BK758" s="3500">
        <v>54000</v>
      </c>
      <c r="BL758" s="3659">
        <f t="shared" si="204"/>
        <v>0</v>
      </c>
      <c r="BM758" s="2111">
        <f t="shared" si="205"/>
        <v>16038</v>
      </c>
      <c r="BN758" s="2111">
        <f t="shared" si="206"/>
        <v>801.90000000000009</v>
      </c>
      <c r="BO758" s="2059"/>
      <c r="BP758" s="2024"/>
      <c r="BQ758" s="2837"/>
      <c r="BR758" s="2928"/>
      <c r="BS758" s="2895"/>
      <c r="BT758" s="2896"/>
      <c r="BU758" s="2897"/>
      <c r="BV758" s="2898"/>
      <c r="BW758" s="2896"/>
      <c r="BX758" s="2899"/>
      <c r="BY758" s="2896"/>
      <c r="BZ758" s="2901"/>
      <c r="CA758" s="2897"/>
      <c r="CB758" s="2896"/>
      <c r="CC758" s="2898"/>
      <c r="CD758" s="2898"/>
      <c r="CE758" s="2902"/>
      <c r="CF758" s="2899"/>
      <c r="CG758" s="2150"/>
    </row>
    <row r="759" spans="51:85">
      <c r="AY759" s="2107" t="s">
        <v>629</v>
      </c>
      <c r="AZ759" s="2096" t="s">
        <v>436</v>
      </c>
      <c r="BA759" s="2108">
        <v>135</v>
      </c>
      <c r="BB759" s="2108">
        <v>51197</v>
      </c>
      <c r="BC759" s="2109">
        <v>43927</v>
      </c>
      <c r="BD759" s="2108">
        <v>54</v>
      </c>
      <c r="BE759" s="2108" t="s">
        <v>35</v>
      </c>
      <c r="BF759" s="2111">
        <v>297</v>
      </c>
      <c r="BG759" s="3687"/>
      <c r="BH759" s="3562">
        <v>44011</v>
      </c>
      <c r="BI759" s="2109">
        <v>44011</v>
      </c>
      <c r="BJ759" s="2108"/>
      <c r="BK759" s="3500">
        <v>54000</v>
      </c>
      <c r="BL759" s="3659">
        <f t="shared" si="204"/>
        <v>0</v>
      </c>
      <c r="BM759" s="2111">
        <f t="shared" si="205"/>
        <v>16038</v>
      </c>
      <c r="BN759" s="2111">
        <f t="shared" si="206"/>
        <v>801.90000000000009</v>
      </c>
      <c r="BO759" s="2059"/>
      <c r="BP759" s="2024"/>
      <c r="BQ759" s="2837"/>
      <c r="BR759" s="2075"/>
      <c r="BS759" s="2076"/>
      <c r="BT759" s="2052"/>
      <c r="BU759" s="2057"/>
      <c r="BV759" s="2055"/>
      <c r="BW759" s="2052"/>
      <c r="BX759" s="2058"/>
      <c r="BY759" s="2052"/>
      <c r="BZ759" s="2078"/>
      <c r="CA759" s="2057"/>
      <c r="CB759" s="2052"/>
      <c r="CC759" s="2055"/>
      <c r="CD759" s="2055"/>
      <c r="CE759" s="2056"/>
      <c r="CF759" s="2058"/>
      <c r="CG759" s="2150"/>
    </row>
    <row r="760" spans="51:85">
      <c r="AY760" s="2107" t="s">
        <v>629</v>
      </c>
      <c r="AZ760" s="2919" t="s">
        <v>740</v>
      </c>
      <c r="BA760" s="2108">
        <v>137</v>
      </c>
      <c r="BB760" s="2108">
        <v>51239</v>
      </c>
      <c r="BC760" s="2109">
        <v>43928</v>
      </c>
      <c r="BD760" s="2108">
        <v>10</v>
      </c>
      <c r="BE760" s="2108" t="s">
        <v>35</v>
      </c>
      <c r="BF760" s="2111">
        <v>234</v>
      </c>
      <c r="BG760" s="3699"/>
      <c r="BH760" s="3562">
        <v>44011</v>
      </c>
      <c r="BI760" s="2109">
        <v>44011</v>
      </c>
      <c r="BJ760" s="2108"/>
      <c r="BK760" s="3500">
        <v>10000</v>
      </c>
      <c r="BL760" s="3659">
        <f t="shared" si="204"/>
        <v>0</v>
      </c>
      <c r="BM760" s="2114">
        <f t="shared" si="205"/>
        <v>2340</v>
      </c>
      <c r="BN760" s="2114">
        <f t="shared" si="206"/>
        <v>117</v>
      </c>
      <c r="BO760" s="3897"/>
      <c r="BP760" s="2024"/>
      <c r="BQ760" s="2837"/>
      <c r="BR760" s="2037"/>
      <c r="BS760" s="2038"/>
      <c r="BT760" s="2039"/>
      <c r="BU760" s="2040"/>
      <c r="BV760" s="2041"/>
      <c r="BW760" s="2039"/>
      <c r="BX760" s="2042"/>
      <c r="BY760" s="2039"/>
      <c r="BZ760" s="2044"/>
      <c r="CA760" s="2040"/>
      <c r="CB760" s="2039"/>
      <c r="CC760" s="2041"/>
      <c r="CD760" s="2041"/>
      <c r="CE760" s="2045"/>
      <c r="CF760" s="2042"/>
      <c r="CG760" s="2150"/>
    </row>
    <row r="761" spans="51:85">
      <c r="AY761" s="2107" t="s">
        <v>629</v>
      </c>
      <c r="AZ761" s="2919" t="s">
        <v>699</v>
      </c>
      <c r="BA761" s="2108">
        <v>138</v>
      </c>
      <c r="BB761" s="2108">
        <v>51239</v>
      </c>
      <c r="BC761" s="2109">
        <v>43928</v>
      </c>
      <c r="BD761" s="2108">
        <v>10</v>
      </c>
      <c r="BE761" s="2108" t="s">
        <v>35</v>
      </c>
      <c r="BF761" s="2111">
        <v>254</v>
      </c>
      <c r="BG761" s="3699"/>
      <c r="BH761" s="3562">
        <v>44011</v>
      </c>
      <c r="BI761" s="2109">
        <v>44011</v>
      </c>
      <c r="BJ761" s="2108"/>
      <c r="BK761" s="3500">
        <v>10000</v>
      </c>
      <c r="BL761" s="3659">
        <f t="shared" si="204"/>
        <v>0</v>
      </c>
      <c r="BM761" s="2114">
        <f t="shared" si="205"/>
        <v>2540</v>
      </c>
      <c r="BN761" s="2114">
        <f t="shared" si="206"/>
        <v>127</v>
      </c>
      <c r="BO761" s="3897"/>
      <c r="BP761" s="2024"/>
      <c r="BQ761" s="2837"/>
      <c r="BR761" s="2037"/>
      <c r="BS761" s="2038"/>
      <c r="BT761" s="2039"/>
      <c r="BU761" s="2040"/>
      <c r="BV761" s="2041"/>
      <c r="BW761" s="2039"/>
      <c r="BX761" s="2042"/>
      <c r="BY761" s="2039"/>
      <c r="BZ761" s="2044"/>
      <c r="CA761" s="2040"/>
      <c r="CB761" s="2039"/>
      <c r="CC761" s="2041"/>
      <c r="CD761" s="2041"/>
      <c r="CE761" s="2045"/>
      <c r="CF761" s="2042"/>
      <c r="CG761" s="2150"/>
    </row>
    <row r="762" spans="51:85">
      <c r="AY762" s="2117" t="s">
        <v>264</v>
      </c>
      <c r="AZ762" s="4045" t="s">
        <v>762</v>
      </c>
      <c r="BA762" s="4046">
        <v>15</v>
      </c>
      <c r="BB762" s="2110" t="s">
        <v>796</v>
      </c>
      <c r="BC762" s="2115">
        <v>43972</v>
      </c>
      <c r="BD762" s="2113">
        <v>20</v>
      </c>
      <c r="BE762" s="2110" t="s">
        <v>35</v>
      </c>
      <c r="BF762" s="2116">
        <v>310</v>
      </c>
      <c r="BG762" s="4047"/>
      <c r="BH762" s="4048">
        <v>44011</v>
      </c>
      <c r="BI762" s="2115">
        <v>44011</v>
      </c>
      <c r="BJ762" s="2110" t="s">
        <v>78</v>
      </c>
      <c r="BK762" s="2113">
        <v>20000</v>
      </c>
      <c r="BL762" s="2113">
        <f>(BK762-BD762*1000)</f>
        <v>0</v>
      </c>
      <c r="BM762" s="2114">
        <f>(BK762*BF762/1000)</f>
        <v>6200</v>
      </c>
      <c r="BN762" s="2116">
        <f t="shared" si="206"/>
        <v>310</v>
      </c>
      <c r="BO762" s="3897"/>
      <c r="BP762" s="2024"/>
      <c r="BQ762" s="2837"/>
      <c r="BR762" s="2915"/>
      <c r="BS762" s="2091"/>
      <c r="BT762" s="2091"/>
      <c r="BU762" s="2091"/>
      <c r="BV762" s="2091"/>
      <c r="BW762" s="2091"/>
      <c r="BX762" s="2091"/>
      <c r="BY762" s="2091"/>
      <c r="BZ762" s="2091"/>
      <c r="CA762" s="2091"/>
      <c r="CB762" s="2091"/>
      <c r="CC762" s="2091"/>
      <c r="CD762" s="2091"/>
      <c r="CE762" s="2091"/>
      <c r="CF762" s="2091"/>
      <c r="CG762" s="2150"/>
    </row>
    <row r="763" spans="51:85" ht="15" thickBot="1">
      <c r="AY763" s="2082"/>
      <c r="AZ763" s="2235"/>
      <c r="BA763" s="2083"/>
      <c r="BB763" s="2083"/>
      <c r="BC763" s="2083"/>
      <c r="BD763" s="2084"/>
      <c r="BE763" s="2085"/>
      <c r="BF763" s="2085"/>
      <c r="BG763" s="2085"/>
      <c r="BH763" s="2089"/>
      <c r="BI763" s="2085"/>
      <c r="BJ763" s="2086"/>
      <c r="BK763" s="2087"/>
      <c r="BL763" s="2085"/>
      <c r="BM763" s="2088">
        <f>SUM(BM753:BM762)</f>
        <v>81382</v>
      </c>
      <c r="BN763" s="2088">
        <f>(BM763*0.05)</f>
        <v>4069.1000000000004</v>
      </c>
      <c r="BO763" s="2090"/>
      <c r="BP763" s="2024"/>
      <c r="BQ763" s="2837"/>
      <c r="BR763" s="2915"/>
      <c r="BS763" s="2091"/>
      <c r="BT763" s="2091"/>
      <c r="BU763" s="2091"/>
      <c r="BV763" s="2091"/>
      <c r="BW763" s="2091"/>
      <c r="BX763" s="2091"/>
      <c r="BY763" s="2091"/>
      <c r="BZ763" s="2091"/>
      <c r="CA763" s="2091"/>
      <c r="CB763" s="2091"/>
      <c r="CC763" s="2091"/>
      <c r="CD763" s="2091"/>
      <c r="CE763" s="2091"/>
      <c r="CF763" s="2091"/>
      <c r="CG763" s="2150"/>
    </row>
    <row r="764" spans="51:85">
      <c r="AY764" s="2024"/>
      <c r="AZ764" s="2024"/>
      <c r="BA764" s="2024"/>
      <c r="BB764" s="2024"/>
      <c r="BC764" s="2024"/>
      <c r="BD764" s="2024"/>
      <c r="BE764" s="2024"/>
      <c r="BF764" s="2024"/>
      <c r="BG764" s="2024"/>
      <c r="BH764" s="3602"/>
      <c r="BI764" s="2024"/>
      <c r="BJ764" s="2024"/>
      <c r="BK764" s="2024"/>
      <c r="BL764" s="2024"/>
      <c r="BM764" s="2024"/>
      <c r="BN764" s="2024"/>
      <c r="BO764" s="2024"/>
      <c r="BP764" s="2024"/>
      <c r="BQ764" s="2837"/>
      <c r="BR764" s="2915"/>
      <c r="BS764" s="2091"/>
      <c r="BT764" s="2091"/>
      <c r="BU764" s="2091"/>
      <c r="BV764" s="2091"/>
      <c r="BW764" s="2091"/>
      <c r="BX764" s="2091"/>
      <c r="BY764" s="2091"/>
      <c r="BZ764" s="2091"/>
      <c r="CA764" s="2091"/>
      <c r="CB764" s="2091"/>
      <c r="CC764" s="2091"/>
      <c r="CD764" s="2091"/>
      <c r="CE764" s="2091"/>
      <c r="CF764" s="2091"/>
      <c r="CG764" s="2150"/>
    </row>
    <row r="765" spans="51:85" ht="18.600000000000001" thickBot="1">
      <c r="AY765" s="2028" t="s">
        <v>857</v>
      </c>
      <c r="AZ765" s="2024"/>
      <c r="BA765" s="2024"/>
      <c r="BB765" s="2024"/>
      <c r="BC765" s="2024"/>
      <c r="BD765" s="2024"/>
      <c r="BE765" s="2024"/>
      <c r="BF765" s="2024"/>
      <c r="BG765" s="2024"/>
      <c r="BH765" s="3602"/>
      <c r="BI765" s="2024"/>
      <c r="BJ765" s="2024"/>
      <c r="BK765" s="2024"/>
      <c r="BL765" s="2024"/>
      <c r="BM765" s="2024"/>
      <c r="BN765" s="2024"/>
      <c r="BO765" s="2029"/>
      <c r="BP765" s="2024"/>
      <c r="BQ765" s="2837"/>
      <c r="BR765" s="2915"/>
      <c r="BS765" s="2091"/>
      <c r="BT765" s="2091"/>
      <c r="BU765" s="2091"/>
      <c r="BV765" s="2091"/>
      <c r="BW765" s="2091"/>
      <c r="BX765" s="2091"/>
      <c r="BY765" s="2091"/>
      <c r="BZ765" s="2091"/>
      <c r="CA765" s="2091"/>
      <c r="CB765" s="2091"/>
      <c r="CC765" s="2091"/>
      <c r="CD765" s="2091"/>
      <c r="CE765" s="2091"/>
      <c r="CF765" s="2091"/>
      <c r="CG765" s="2150"/>
    </row>
    <row r="766" spans="51:85">
      <c r="AY766" s="2030"/>
      <c r="AZ766" s="3898"/>
      <c r="BA766" s="3898"/>
      <c r="BB766" s="3899" t="s">
        <v>14</v>
      </c>
      <c r="BC766" s="3899" t="s">
        <v>12</v>
      </c>
      <c r="BD766" s="3899"/>
      <c r="BE766" s="3898"/>
      <c r="BF766" s="3899" t="s">
        <v>15</v>
      </c>
      <c r="BG766" s="3899" t="s">
        <v>16</v>
      </c>
      <c r="BH766" s="3899" t="s">
        <v>12</v>
      </c>
      <c r="BI766" s="3899" t="s">
        <v>12</v>
      </c>
      <c r="BJ766" s="3898"/>
      <c r="BK766" s="3898"/>
      <c r="BL766" s="3898"/>
      <c r="BM766" s="3898"/>
      <c r="BN766" s="3899" t="s">
        <v>17</v>
      </c>
      <c r="BO766" s="3899"/>
      <c r="BP766" s="2024"/>
      <c r="BQ766" s="2837"/>
      <c r="BR766" s="2915"/>
      <c r="BS766" s="2091"/>
      <c r="BT766" s="2091"/>
      <c r="BU766" s="2091"/>
      <c r="BV766" s="2091"/>
      <c r="BW766" s="2091"/>
      <c r="BX766" s="2091"/>
      <c r="BY766" s="2091"/>
      <c r="BZ766" s="2091"/>
      <c r="CA766" s="2091"/>
      <c r="CB766" s="2091"/>
      <c r="CC766" s="2091"/>
      <c r="CD766" s="2091"/>
      <c r="CE766" s="2091"/>
      <c r="CF766" s="2091"/>
      <c r="CG766" s="2150"/>
    </row>
    <row r="767" spans="51:85">
      <c r="AY767" s="2032" t="s">
        <v>3</v>
      </c>
      <c r="AZ767" s="3292" t="s">
        <v>4</v>
      </c>
      <c r="BA767" s="3890" t="s">
        <v>18</v>
      </c>
      <c r="BB767" s="3890" t="s">
        <v>19</v>
      </c>
      <c r="BC767" s="3890" t="s">
        <v>19</v>
      </c>
      <c r="BD767" s="3890" t="s">
        <v>20</v>
      </c>
      <c r="BE767" s="3890" t="s">
        <v>21</v>
      </c>
      <c r="BF767" s="3890" t="s">
        <v>22</v>
      </c>
      <c r="BG767" s="3890" t="s">
        <v>19</v>
      </c>
      <c r="BH767" s="3890" t="s">
        <v>23</v>
      </c>
      <c r="BI767" s="3890" t="s">
        <v>23</v>
      </c>
      <c r="BJ767" s="3890" t="s">
        <v>24</v>
      </c>
      <c r="BK767" s="3890" t="s">
        <v>20</v>
      </c>
      <c r="BL767" s="3890" t="s">
        <v>25</v>
      </c>
      <c r="BM767" s="3890" t="s">
        <v>0</v>
      </c>
      <c r="BN767" s="3890" t="s">
        <v>11</v>
      </c>
      <c r="BO767" s="3890" t="s">
        <v>26</v>
      </c>
      <c r="BP767" s="2024"/>
      <c r="BQ767" s="2837"/>
      <c r="BR767" s="2915"/>
      <c r="BS767" s="2091"/>
      <c r="BT767" s="2091"/>
      <c r="BU767" s="2091"/>
      <c r="BV767" s="2091"/>
      <c r="BW767" s="2091"/>
      <c r="BX767" s="2091"/>
      <c r="BY767" s="2091"/>
      <c r="BZ767" s="2091"/>
      <c r="CA767" s="2091"/>
      <c r="CB767" s="2091"/>
      <c r="CC767" s="2091"/>
      <c r="CD767" s="2091"/>
      <c r="CE767" s="2091"/>
      <c r="CF767" s="2091"/>
      <c r="CG767" s="2150"/>
    </row>
    <row r="768" spans="51:85" ht="15" thickBot="1">
      <c r="AY768" s="2034"/>
      <c r="AZ768" s="3892"/>
      <c r="BA768" s="3892"/>
      <c r="BB768" s="3893" t="s">
        <v>3</v>
      </c>
      <c r="BC768" s="3893" t="s">
        <v>18</v>
      </c>
      <c r="BD768" s="3893"/>
      <c r="BE768" s="3892"/>
      <c r="BF768" s="3893" t="s">
        <v>21</v>
      </c>
      <c r="BG768" s="3893" t="s">
        <v>3</v>
      </c>
      <c r="BH768" s="3893" t="s">
        <v>27</v>
      </c>
      <c r="BI768" s="3893" t="s">
        <v>28</v>
      </c>
      <c r="BJ768" s="3892"/>
      <c r="BK768" s="3892"/>
      <c r="BL768" s="3892"/>
      <c r="BM768" s="3892"/>
      <c r="BN768" s="3893" t="s">
        <v>30</v>
      </c>
      <c r="BO768" s="3890"/>
      <c r="BP768" s="2024"/>
      <c r="BQ768" s="2837"/>
      <c r="BR768" s="2915"/>
      <c r="BS768" s="2091"/>
      <c r="BT768" s="2091"/>
      <c r="BU768" s="2091"/>
      <c r="BV768" s="2091"/>
      <c r="BW768" s="2091"/>
      <c r="BX768" s="2091"/>
      <c r="BY768" s="2091"/>
      <c r="BZ768" s="2091"/>
      <c r="CA768" s="2091"/>
      <c r="CB768" s="2091"/>
      <c r="CC768" s="2091"/>
      <c r="CD768" s="2091"/>
      <c r="CE768" s="2091"/>
      <c r="CF768" s="2091"/>
      <c r="CG768" s="2150"/>
    </row>
    <row r="769" spans="51:85">
      <c r="AY769" s="2107" t="s">
        <v>629</v>
      </c>
      <c r="AZ769" s="2096" t="s">
        <v>436</v>
      </c>
      <c r="BA769" s="2098">
        <v>136</v>
      </c>
      <c r="BB769" s="2098">
        <v>51197</v>
      </c>
      <c r="BC769" s="2099">
        <v>43927</v>
      </c>
      <c r="BD769" s="2098">
        <v>54</v>
      </c>
      <c r="BE769" s="2098" t="s">
        <v>35</v>
      </c>
      <c r="BF769" s="2101">
        <v>297</v>
      </c>
      <c r="BG769" s="3688"/>
      <c r="BH769" s="3689">
        <v>44018</v>
      </c>
      <c r="BI769" s="2099">
        <v>44018</v>
      </c>
      <c r="BJ769" s="2098"/>
      <c r="BK769" s="3690">
        <v>54000</v>
      </c>
      <c r="BL769" s="3113">
        <f t="shared" ref="BL769:BL774" si="207">(BK769-BD769*1000)</f>
        <v>0</v>
      </c>
      <c r="BM769" s="2101">
        <f t="shared" ref="BM769:BM774" si="208">(BK769*BF769/1000)</f>
        <v>16038</v>
      </c>
      <c r="BN769" s="2101">
        <f t="shared" ref="BN769:BN774" si="209">(BM769*0.05)</f>
        <v>801.90000000000009</v>
      </c>
      <c r="BO769" s="2046"/>
      <c r="BP769" s="2024"/>
      <c r="BQ769" s="2837"/>
      <c r="BR769" s="2915"/>
      <c r="BS769" s="2091"/>
      <c r="BT769" s="2091"/>
      <c r="BU769" s="2091"/>
      <c r="BV769" s="2091"/>
      <c r="BW769" s="2091"/>
      <c r="BX769" s="2091"/>
      <c r="BY769" s="2091"/>
      <c r="BZ769" s="2091"/>
      <c r="CA769" s="2091"/>
      <c r="CB769" s="2091"/>
      <c r="CC769" s="2091"/>
      <c r="CD769" s="2091"/>
      <c r="CE769" s="2091"/>
      <c r="CF769" s="2091"/>
      <c r="CG769" s="2150"/>
    </row>
    <row r="770" spans="51:85">
      <c r="AY770" s="2107" t="s">
        <v>629</v>
      </c>
      <c r="AZ770" s="2919" t="s">
        <v>740</v>
      </c>
      <c r="BA770" s="2108">
        <v>139</v>
      </c>
      <c r="BB770" s="2108">
        <v>51239</v>
      </c>
      <c r="BC770" s="2109">
        <v>43928</v>
      </c>
      <c r="BD770" s="2108">
        <v>10</v>
      </c>
      <c r="BE770" s="2108" t="s">
        <v>35</v>
      </c>
      <c r="BF770" s="2111">
        <v>239.8</v>
      </c>
      <c r="BG770" s="3699"/>
      <c r="BH770" s="3562">
        <v>44025</v>
      </c>
      <c r="BI770" s="2109">
        <v>44025</v>
      </c>
      <c r="BJ770" s="2108"/>
      <c r="BK770" s="3500">
        <v>10000</v>
      </c>
      <c r="BL770" s="3659">
        <f t="shared" si="207"/>
        <v>0</v>
      </c>
      <c r="BM770" s="2114">
        <f t="shared" si="208"/>
        <v>2398</v>
      </c>
      <c r="BN770" s="2114">
        <f t="shared" si="209"/>
        <v>119.9</v>
      </c>
      <c r="BO770" s="2059"/>
      <c r="BP770" s="2024"/>
      <c r="BQ770" s="2837"/>
      <c r="BR770" s="2915"/>
      <c r="BS770" s="2091"/>
      <c r="BT770" s="2091"/>
      <c r="BU770" s="2091"/>
      <c r="BV770" s="2091"/>
      <c r="BW770" s="2091"/>
      <c r="BX770" s="2091"/>
      <c r="BY770" s="2091"/>
      <c r="BZ770" s="2091"/>
      <c r="CA770" s="2091"/>
      <c r="CB770" s="2091"/>
      <c r="CC770" s="2091"/>
      <c r="CD770" s="2091"/>
      <c r="CE770" s="2091"/>
      <c r="CF770" s="2091"/>
      <c r="CG770" s="2150"/>
    </row>
    <row r="771" spans="51:85">
      <c r="AY771" s="2107" t="s">
        <v>629</v>
      </c>
      <c r="AZ771" s="2096" t="s">
        <v>436</v>
      </c>
      <c r="BA771" s="2108">
        <v>140</v>
      </c>
      <c r="BB771" s="2108">
        <v>51239</v>
      </c>
      <c r="BC771" s="2109">
        <v>43928</v>
      </c>
      <c r="BD771" s="2108">
        <v>54</v>
      </c>
      <c r="BE771" s="2108" t="s">
        <v>35</v>
      </c>
      <c r="BF771" s="2111">
        <v>304.39999999999998</v>
      </c>
      <c r="BG771" s="3699"/>
      <c r="BH771" s="3562">
        <v>44025</v>
      </c>
      <c r="BI771" s="2109">
        <v>44025</v>
      </c>
      <c r="BJ771" s="2108"/>
      <c r="BK771" s="3500">
        <v>54000</v>
      </c>
      <c r="BL771" s="3659">
        <f t="shared" si="207"/>
        <v>0</v>
      </c>
      <c r="BM771" s="2114">
        <f t="shared" si="208"/>
        <v>16437.599999999999</v>
      </c>
      <c r="BN771" s="2114">
        <f t="shared" si="209"/>
        <v>821.88</v>
      </c>
      <c r="BO771" s="2059"/>
      <c r="BP771" s="2024"/>
      <c r="BQ771" s="2837"/>
      <c r="BR771" s="2915"/>
      <c r="BS771" s="2091"/>
      <c r="BT771" s="2091"/>
      <c r="BU771" s="2091"/>
      <c r="BV771" s="2091"/>
      <c r="BW771" s="2091"/>
      <c r="BX771" s="2091"/>
      <c r="BY771" s="2091"/>
      <c r="BZ771" s="2091"/>
      <c r="CA771" s="2091"/>
      <c r="CB771" s="2091"/>
      <c r="CC771" s="2091"/>
      <c r="CD771" s="2091"/>
      <c r="CE771" s="2091"/>
      <c r="CF771" s="2091"/>
      <c r="CG771" s="2150"/>
    </row>
    <row r="772" spans="51:85">
      <c r="AY772" s="2107" t="s">
        <v>629</v>
      </c>
      <c r="AZ772" s="2919" t="s">
        <v>699</v>
      </c>
      <c r="BA772" s="2108">
        <v>141</v>
      </c>
      <c r="BB772" s="2108">
        <v>51239</v>
      </c>
      <c r="BC772" s="2109">
        <v>43928</v>
      </c>
      <c r="BD772" s="2108">
        <v>10</v>
      </c>
      <c r="BE772" s="2108" t="s">
        <v>35</v>
      </c>
      <c r="BF772" s="2111">
        <v>260.3</v>
      </c>
      <c r="BG772" s="3920"/>
      <c r="BH772" s="3562">
        <v>44032</v>
      </c>
      <c r="BI772" s="2109">
        <v>44032</v>
      </c>
      <c r="BJ772" s="2108"/>
      <c r="BK772" s="3500">
        <v>10000</v>
      </c>
      <c r="BL772" s="2108">
        <f t="shared" si="207"/>
        <v>0</v>
      </c>
      <c r="BM772" s="2114">
        <f t="shared" si="208"/>
        <v>2603</v>
      </c>
      <c r="BN772" s="2114">
        <f t="shared" si="209"/>
        <v>130.15</v>
      </c>
      <c r="BO772" s="2059"/>
      <c r="BP772" s="2024"/>
      <c r="BQ772" s="2837"/>
      <c r="BR772" s="2915"/>
      <c r="BS772" s="2091"/>
      <c r="BT772" s="2091"/>
      <c r="BU772" s="2091"/>
      <c r="BV772" s="2091"/>
      <c r="BW772" s="2091"/>
      <c r="BX772" s="2091"/>
      <c r="BY772" s="2091"/>
      <c r="BZ772" s="2091"/>
      <c r="CA772" s="2091"/>
      <c r="CB772" s="2091"/>
      <c r="CC772" s="2091"/>
      <c r="CD772" s="2091"/>
      <c r="CE772" s="2091"/>
      <c r="CF772" s="2091"/>
      <c r="CG772" s="2150"/>
    </row>
    <row r="773" spans="51:85">
      <c r="AY773" s="2107" t="s">
        <v>629</v>
      </c>
      <c r="AZ773" s="2096" t="s">
        <v>436</v>
      </c>
      <c r="BA773" s="2108">
        <v>142</v>
      </c>
      <c r="BB773" s="2108">
        <v>51239</v>
      </c>
      <c r="BC773" s="2109">
        <v>43928</v>
      </c>
      <c r="BD773" s="2108">
        <v>54</v>
      </c>
      <c r="BE773" s="2108" t="s">
        <v>35</v>
      </c>
      <c r="BF773" s="2111">
        <v>304.39999999999998</v>
      </c>
      <c r="BG773" s="3920"/>
      <c r="BH773" s="3562">
        <v>44032</v>
      </c>
      <c r="BI773" s="2109">
        <v>44032</v>
      </c>
      <c r="BJ773" s="2108"/>
      <c r="BK773" s="3500">
        <v>54000</v>
      </c>
      <c r="BL773" s="2108">
        <f t="shared" si="207"/>
        <v>0</v>
      </c>
      <c r="BM773" s="2114">
        <f t="shared" si="208"/>
        <v>16437.599999999999</v>
      </c>
      <c r="BN773" s="2114">
        <f t="shared" si="209"/>
        <v>821.88</v>
      </c>
      <c r="BO773" s="2059"/>
      <c r="BP773" s="2024"/>
      <c r="BQ773" s="2837"/>
      <c r="BR773" s="2915"/>
      <c r="BS773" s="2091"/>
      <c r="BT773" s="2091"/>
      <c r="BU773" s="2091"/>
      <c r="BV773" s="2091"/>
      <c r="BW773" s="2091"/>
      <c r="BX773" s="2091"/>
      <c r="BY773" s="2091"/>
      <c r="BZ773" s="2091"/>
      <c r="CA773" s="2091"/>
      <c r="CB773" s="2091"/>
      <c r="CC773" s="2091"/>
      <c r="CD773" s="2091"/>
      <c r="CE773" s="2091"/>
      <c r="CF773" s="2091"/>
      <c r="CG773" s="2150"/>
    </row>
    <row r="774" spans="51:85" ht="15" thickBot="1">
      <c r="AY774" s="2107" t="s">
        <v>629</v>
      </c>
      <c r="AZ774" s="2096" t="s">
        <v>436</v>
      </c>
      <c r="BA774" s="2108">
        <v>143</v>
      </c>
      <c r="BB774" s="2108">
        <v>51239</v>
      </c>
      <c r="BC774" s="2109">
        <v>43928</v>
      </c>
      <c r="BD774" s="2108">
        <v>54</v>
      </c>
      <c r="BE774" s="2108" t="s">
        <v>35</v>
      </c>
      <c r="BF774" s="2111">
        <v>304.39999999999998</v>
      </c>
      <c r="BG774" s="3920"/>
      <c r="BH774" s="3562">
        <v>44039</v>
      </c>
      <c r="BI774" s="2109">
        <v>44039</v>
      </c>
      <c r="BJ774" s="2108"/>
      <c r="BK774" s="3500">
        <v>54000</v>
      </c>
      <c r="BL774" s="2108">
        <f t="shared" si="207"/>
        <v>0</v>
      </c>
      <c r="BM774" s="2114">
        <f t="shared" si="208"/>
        <v>16437.599999999999</v>
      </c>
      <c r="BN774" s="2114">
        <f t="shared" si="209"/>
        <v>821.88</v>
      </c>
      <c r="BO774" s="2059"/>
      <c r="BP774" s="2024"/>
      <c r="BQ774" s="2942"/>
      <c r="BR774" s="2916"/>
      <c r="BS774" s="2151"/>
      <c r="BT774" s="2151"/>
      <c r="BU774" s="2151"/>
      <c r="BV774" s="2151"/>
      <c r="BW774" s="2151"/>
      <c r="BX774" s="2151"/>
      <c r="BY774" s="2151"/>
      <c r="BZ774" s="2151"/>
      <c r="CA774" s="2151"/>
      <c r="CB774" s="2151"/>
      <c r="CC774" s="2151"/>
      <c r="CD774" s="2151"/>
      <c r="CE774" s="2151"/>
      <c r="CF774" s="2151"/>
      <c r="CG774" s="2152"/>
    </row>
    <row r="775" spans="51:85">
      <c r="AY775" s="2079"/>
      <c r="AZ775" s="2080"/>
      <c r="BA775" s="2080"/>
      <c r="BB775" s="2080"/>
      <c r="BC775" s="2080"/>
      <c r="BD775" s="2093"/>
      <c r="BE775" s="2080"/>
      <c r="BF775" s="2080"/>
      <c r="BG775" s="2091"/>
      <c r="BH775" s="2873"/>
      <c r="BI775" s="2091"/>
      <c r="BJ775" s="2091"/>
      <c r="BK775" s="2091"/>
      <c r="BL775" s="2091"/>
      <c r="BM775" s="2092"/>
      <c r="BN775" s="2091"/>
      <c r="BO775" s="2059"/>
      <c r="BP775" s="2024"/>
      <c r="BQ775" s="2024"/>
      <c r="BR775" s="2024"/>
      <c r="BS775" s="2024"/>
      <c r="BT775" s="2024"/>
      <c r="BU775" s="2024"/>
      <c r="BV775" s="2024"/>
      <c r="BW775" s="2024"/>
      <c r="BX775" s="2024"/>
      <c r="BY775" s="2024"/>
      <c r="BZ775" s="2024"/>
      <c r="CA775" s="2024"/>
      <c r="CB775" s="2024"/>
      <c r="CC775" s="2024"/>
      <c r="CD775" s="2024"/>
      <c r="CE775" s="2024"/>
      <c r="CF775" s="2024"/>
      <c r="CG775" s="2024"/>
    </row>
    <row r="776" spans="51:85" ht="24" thickBot="1">
      <c r="AY776" s="2082"/>
      <c r="AZ776" s="2083"/>
      <c r="BA776" s="2083"/>
      <c r="BB776" s="2083"/>
      <c r="BC776" s="2083"/>
      <c r="BD776" s="2084"/>
      <c r="BE776" s="2085"/>
      <c r="BF776" s="2085"/>
      <c r="BG776" s="2085"/>
      <c r="BH776" s="2089"/>
      <c r="BI776" s="2085"/>
      <c r="BJ776" s="2086"/>
      <c r="BK776" s="2087"/>
      <c r="BL776" s="2085"/>
      <c r="BM776" s="2088">
        <f>SUM(BM769:BM774)</f>
        <v>70351.799999999988</v>
      </c>
      <c r="BN776" s="2088">
        <f>(BM776*0.05)</f>
        <v>3517.5899999999997</v>
      </c>
      <c r="BO776" s="2090"/>
      <c r="BP776" s="2024"/>
      <c r="BQ776" s="2024"/>
      <c r="BR776" s="2231" t="s">
        <v>659</v>
      </c>
      <c r="BS776" s="2024" t="s">
        <v>908</v>
      </c>
      <c r="BT776" s="2024"/>
      <c r="BU776" s="2154"/>
      <c r="BV776" s="2024"/>
      <c r="BW776" s="2024"/>
      <c r="BX776" s="2024"/>
      <c r="BY776" s="2024"/>
      <c r="BZ776" s="2024"/>
      <c r="CA776" s="2024"/>
      <c r="CB776" s="2024"/>
      <c r="CC776" s="2024"/>
      <c r="CD776" s="2154"/>
      <c r="CE776" s="2024"/>
      <c r="CF776" s="2024"/>
      <c r="CG776" s="2024"/>
    </row>
    <row r="777" spans="51:85">
      <c r="AY777" s="2024"/>
      <c r="AZ777" s="2024"/>
      <c r="BA777" s="2024"/>
      <c r="BB777" s="2024"/>
      <c r="BC777" s="2024"/>
      <c r="BD777" s="2024"/>
      <c r="BE777" s="2024"/>
      <c r="BF777" s="2024"/>
      <c r="BG777" s="2024"/>
      <c r="BH777" s="3602"/>
      <c r="BI777" s="2024"/>
      <c r="BJ777" s="2024"/>
      <c r="BK777" s="2024"/>
      <c r="BL777" s="2024"/>
      <c r="BM777" s="2024"/>
      <c r="BN777" s="2024"/>
      <c r="BO777" s="2024"/>
      <c r="BP777" s="2024"/>
      <c r="BQ777" s="2021"/>
      <c r="BR777" s="3284"/>
      <c r="BS777" s="3285"/>
      <c r="BT777" s="3286" t="s">
        <v>14</v>
      </c>
      <c r="BU777" s="3286" t="s">
        <v>12</v>
      </c>
      <c r="BV777" s="3286"/>
      <c r="BW777" s="3287"/>
      <c r="BX777" s="3286" t="s">
        <v>15</v>
      </c>
      <c r="BY777" s="3286" t="s">
        <v>16</v>
      </c>
      <c r="BZ777" s="3286" t="s">
        <v>12</v>
      </c>
      <c r="CA777" s="3286" t="s">
        <v>12</v>
      </c>
      <c r="CB777" s="3287"/>
      <c r="CC777" s="3287"/>
      <c r="CD777" s="3287"/>
      <c r="CE777" s="3287"/>
      <c r="CF777" s="3286" t="s">
        <v>17</v>
      </c>
      <c r="CG777" s="3289"/>
    </row>
    <row r="778" spans="51:85" ht="18.600000000000001" thickBot="1">
      <c r="AY778" s="2028" t="s">
        <v>856</v>
      </c>
      <c r="AZ778" s="2024"/>
      <c r="BA778" s="2024"/>
      <c r="BB778" s="2024"/>
      <c r="BC778" s="2024"/>
      <c r="BD778" s="2024"/>
      <c r="BE778" s="2024"/>
      <c r="BF778" s="2024"/>
      <c r="BG778" s="2024"/>
      <c r="BH778" s="3602"/>
      <c r="BI778" s="2024"/>
      <c r="BJ778" s="2024"/>
      <c r="BK778" s="2024"/>
      <c r="BL778" s="2024"/>
      <c r="BM778" s="2024"/>
      <c r="BN778" s="2024"/>
      <c r="BO778" s="2029"/>
      <c r="BP778" s="2024"/>
      <c r="BQ778" s="2023"/>
      <c r="BR778" s="3290" t="s">
        <v>4</v>
      </c>
      <c r="BS778" s="3291" t="s">
        <v>18</v>
      </c>
      <c r="BT778" s="3292" t="s">
        <v>19</v>
      </c>
      <c r="BU778" s="3292" t="s">
        <v>19</v>
      </c>
      <c r="BV778" s="3292" t="s">
        <v>20</v>
      </c>
      <c r="BW778" s="3292" t="s">
        <v>21</v>
      </c>
      <c r="BX778" s="3292" t="s">
        <v>22</v>
      </c>
      <c r="BY778" s="3292" t="s">
        <v>19</v>
      </c>
      <c r="BZ778" s="3292" t="s">
        <v>23</v>
      </c>
      <c r="CA778" s="3292" t="s">
        <v>23</v>
      </c>
      <c r="CB778" s="3292" t="s">
        <v>24</v>
      </c>
      <c r="CC778" s="3292" t="s">
        <v>20</v>
      </c>
      <c r="CD778" s="3292" t="s">
        <v>25</v>
      </c>
      <c r="CE778" s="3292" t="s">
        <v>0</v>
      </c>
      <c r="CF778" s="3292" t="s">
        <v>11</v>
      </c>
      <c r="CG778" s="3294" t="s">
        <v>26</v>
      </c>
    </row>
    <row r="779" spans="51:85">
      <c r="AY779" s="2030"/>
      <c r="AZ779" s="3898"/>
      <c r="BA779" s="3898"/>
      <c r="BB779" s="3899" t="s">
        <v>14</v>
      </c>
      <c r="BC779" s="3899" t="s">
        <v>12</v>
      </c>
      <c r="BD779" s="3899"/>
      <c r="BE779" s="3898"/>
      <c r="BF779" s="3899" t="s">
        <v>15</v>
      </c>
      <c r="BG779" s="3899" t="s">
        <v>16</v>
      </c>
      <c r="BH779" s="3899" t="s">
        <v>12</v>
      </c>
      <c r="BI779" s="3899" t="s">
        <v>12</v>
      </c>
      <c r="BJ779" s="3898"/>
      <c r="BK779" s="3898"/>
      <c r="BL779" s="3898"/>
      <c r="BM779" s="3898"/>
      <c r="BN779" s="3899" t="s">
        <v>17</v>
      </c>
      <c r="BO779" s="3899"/>
      <c r="BP779" s="2024"/>
      <c r="BQ779" s="2023"/>
      <c r="BR779" s="3295"/>
      <c r="BS779" s="3296"/>
      <c r="BT779" s="3292" t="s">
        <v>3</v>
      </c>
      <c r="BU779" s="3292" t="s">
        <v>18</v>
      </c>
      <c r="BV779" s="3292"/>
      <c r="BW779" s="3297"/>
      <c r="BX779" s="3292" t="s">
        <v>21</v>
      </c>
      <c r="BY779" s="3292" t="s">
        <v>3</v>
      </c>
      <c r="BZ779" s="3292" t="s">
        <v>27</v>
      </c>
      <c r="CA779" s="3292" t="s">
        <v>28</v>
      </c>
      <c r="CB779" s="3297"/>
      <c r="CC779" s="3297"/>
      <c r="CD779" s="3297"/>
      <c r="CE779" s="3297"/>
      <c r="CF779" s="3292" t="s">
        <v>30</v>
      </c>
      <c r="CG779" s="3294"/>
    </row>
    <row r="780" spans="51:85" ht="15" thickBot="1">
      <c r="AY780" s="2032" t="s">
        <v>3</v>
      </c>
      <c r="AZ780" s="3292" t="s">
        <v>4</v>
      </c>
      <c r="BA780" s="3890" t="s">
        <v>18</v>
      </c>
      <c r="BB780" s="3890" t="s">
        <v>19</v>
      </c>
      <c r="BC780" s="3890" t="s">
        <v>19</v>
      </c>
      <c r="BD780" s="3890" t="s">
        <v>20</v>
      </c>
      <c r="BE780" s="3890" t="s">
        <v>21</v>
      </c>
      <c r="BF780" s="3890" t="s">
        <v>22</v>
      </c>
      <c r="BG780" s="3890" t="s">
        <v>19</v>
      </c>
      <c r="BH780" s="3890" t="s">
        <v>23</v>
      </c>
      <c r="BI780" s="3890" t="s">
        <v>23</v>
      </c>
      <c r="BJ780" s="3890" t="s">
        <v>24</v>
      </c>
      <c r="BK780" s="3890" t="s">
        <v>20</v>
      </c>
      <c r="BL780" s="3890" t="s">
        <v>25</v>
      </c>
      <c r="BM780" s="3890" t="s">
        <v>0</v>
      </c>
      <c r="BN780" s="3890" t="s">
        <v>11</v>
      </c>
      <c r="BO780" s="3890" t="s">
        <v>26</v>
      </c>
      <c r="BP780" s="2024"/>
      <c r="BQ780" s="2026"/>
      <c r="BR780" s="2914"/>
      <c r="BS780" s="2690"/>
      <c r="BT780" s="2140"/>
      <c r="BU780" s="2141"/>
      <c r="BV780" s="2140"/>
      <c r="BW780" s="2141"/>
      <c r="BX780" s="2140"/>
      <c r="BY780" s="2141"/>
      <c r="BZ780" s="2141"/>
      <c r="CA780" s="2141"/>
      <c r="CB780" s="2141"/>
      <c r="CC780" s="2141"/>
      <c r="CD780" s="2141"/>
      <c r="CE780" s="2141"/>
      <c r="CF780" s="2141"/>
      <c r="CG780" s="2142"/>
    </row>
    <row r="781" spans="51:85" ht="15" thickBot="1">
      <c r="AY781" s="2034"/>
      <c r="AZ781" s="3892"/>
      <c r="BA781" s="3892"/>
      <c r="BB781" s="3893" t="s">
        <v>3</v>
      </c>
      <c r="BC781" s="3893" t="s">
        <v>18</v>
      </c>
      <c r="BD781" s="3893"/>
      <c r="BE781" s="3892"/>
      <c r="BF781" s="3893" t="s">
        <v>21</v>
      </c>
      <c r="BG781" s="3893" t="s">
        <v>3</v>
      </c>
      <c r="BH781" s="3893" t="s">
        <v>27</v>
      </c>
      <c r="BI781" s="3893" t="s">
        <v>28</v>
      </c>
      <c r="BJ781" s="3892"/>
      <c r="BK781" s="3892"/>
      <c r="BL781" s="3892"/>
      <c r="BM781" s="3892"/>
      <c r="BN781" s="3893" t="s">
        <v>30</v>
      </c>
      <c r="BO781" s="3890"/>
      <c r="BP781" s="2024"/>
      <c r="BQ781" s="2941"/>
      <c r="BR781" s="2658" t="s">
        <v>905</v>
      </c>
      <c r="BS781" s="2198">
        <v>2</v>
      </c>
      <c r="BT781" s="2122">
        <v>47</v>
      </c>
      <c r="BU781" s="2174">
        <v>43019</v>
      </c>
      <c r="BV781" s="2172">
        <v>150</v>
      </c>
      <c r="BW781" s="2122" t="s">
        <v>35</v>
      </c>
      <c r="BX781" s="2175">
        <v>260</v>
      </c>
      <c r="BY781" s="2122"/>
      <c r="BZ781" s="2200">
        <v>43031</v>
      </c>
      <c r="CA781" s="2174">
        <v>43028</v>
      </c>
      <c r="CB781" s="2122">
        <v>9781</v>
      </c>
      <c r="CC781" s="2172">
        <v>150000</v>
      </c>
      <c r="CD781" s="2172">
        <f t="shared" ref="CD781:CD797" si="210">(CC781-BV781*1000)</f>
        <v>0</v>
      </c>
      <c r="CE781" s="2173">
        <f t="shared" ref="CE781:CE797" si="211">(CC781*BX781/1000)</f>
        <v>39000</v>
      </c>
      <c r="CF781" s="2175">
        <f>(CE781*0.05)</f>
        <v>1950</v>
      </c>
      <c r="CG781" s="2232"/>
    </row>
    <row r="782" spans="51:85">
      <c r="AY782" s="2107" t="s">
        <v>629</v>
      </c>
      <c r="AZ782" s="2096" t="s">
        <v>436</v>
      </c>
      <c r="BA782" s="2098">
        <v>144</v>
      </c>
      <c r="BB782" s="2098">
        <v>51239</v>
      </c>
      <c r="BC782" s="2099">
        <v>43928</v>
      </c>
      <c r="BD782" s="2098">
        <v>54</v>
      </c>
      <c r="BE782" s="2098" t="s">
        <v>35</v>
      </c>
      <c r="BF782" s="2101">
        <v>304.39999999999998</v>
      </c>
      <c r="BG782" s="3940"/>
      <c r="BH782" s="3689">
        <v>44046</v>
      </c>
      <c r="BI782" s="2099">
        <v>44046</v>
      </c>
      <c r="BJ782" s="2098"/>
      <c r="BK782" s="3690">
        <v>54000</v>
      </c>
      <c r="BL782" s="2098">
        <f t="shared" ref="BL782:BL788" si="212">(BK782-BD782*1000)</f>
        <v>0</v>
      </c>
      <c r="BM782" s="2104">
        <f t="shared" ref="BM782:BM788" si="213">(BK782*BF782/1000)</f>
        <v>16437.599999999999</v>
      </c>
      <c r="BN782" s="2104">
        <f t="shared" ref="BN782:BN788" si="214">(BM782*0.05)</f>
        <v>821.88</v>
      </c>
      <c r="BO782" s="2046"/>
      <c r="BP782" s="2024"/>
      <c r="BQ782" s="2837"/>
      <c r="BR782" s="2037" t="s">
        <v>906</v>
      </c>
      <c r="BS782" s="2076">
        <v>3</v>
      </c>
      <c r="BT782" s="2052" t="s">
        <v>78</v>
      </c>
      <c r="BU782" s="2057">
        <v>43040</v>
      </c>
      <c r="BV782" s="2055">
        <v>200</v>
      </c>
      <c r="BW782" s="2052" t="s">
        <v>35</v>
      </c>
      <c r="BX782" s="2058">
        <v>295</v>
      </c>
      <c r="BY782" s="2052"/>
      <c r="BZ782" s="2078">
        <v>43045</v>
      </c>
      <c r="CA782" s="2057">
        <v>43042</v>
      </c>
      <c r="CB782" s="2052">
        <v>9792</v>
      </c>
      <c r="CC782" s="2055">
        <v>60000</v>
      </c>
      <c r="CD782" s="2055">
        <f t="shared" si="210"/>
        <v>-140000</v>
      </c>
      <c r="CE782" s="2056">
        <f t="shared" si="211"/>
        <v>17700</v>
      </c>
      <c r="CF782" s="2058">
        <f>(CE782*0.035)</f>
        <v>619.50000000000011</v>
      </c>
      <c r="CG782" s="2233"/>
    </row>
    <row r="783" spans="51:85">
      <c r="AY783" s="2107" t="s">
        <v>629</v>
      </c>
      <c r="AZ783" s="2919" t="s">
        <v>740</v>
      </c>
      <c r="BA783" s="2108">
        <v>145</v>
      </c>
      <c r="BB783" s="2108">
        <v>51239</v>
      </c>
      <c r="BC783" s="2109">
        <v>43928</v>
      </c>
      <c r="BD783" s="2108">
        <v>10</v>
      </c>
      <c r="BE783" s="2108" t="s">
        <v>35</v>
      </c>
      <c r="BF783" s="2111">
        <v>239.8</v>
      </c>
      <c r="BG783" s="3920"/>
      <c r="BH783" s="3562">
        <v>44046</v>
      </c>
      <c r="BI783" s="2109">
        <v>44046</v>
      </c>
      <c r="BJ783" s="2108"/>
      <c r="BK783" s="3500">
        <v>10000</v>
      </c>
      <c r="BL783" s="2108">
        <f t="shared" si="212"/>
        <v>0</v>
      </c>
      <c r="BM783" s="2114">
        <f t="shared" si="213"/>
        <v>2398</v>
      </c>
      <c r="BN783" s="2114">
        <f t="shared" si="214"/>
        <v>119.9</v>
      </c>
      <c r="BO783" s="2059"/>
      <c r="BP783" s="2024"/>
      <c r="BQ783" s="2837"/>
      <c r="BR783" s="2037" t="s">
        <v>906</v>
      </c>
      <c r="BS783" s="2076">
        <v>3</v>
      </c>
      <c r="BT783" s="2052" t="s">
        <v>78</v>
      </c>
      <c r="BU783" s="2057">
        <v>43040</v>
      </c>
      <c r="BV783" s="2055">
        <v>200</v>
      </c>
      <c r="BW783" s="2052" t="s">
        <v>35</v>
      </c>
      <c r="BX783" s="2058">
        <v>295</v>
      </c>
      <c r="BY783" s="2052"/>
      <c r="BZ783" s="2078">
        <v>43045</v>
      </c>
      <c r="CA783" s="2057">
        <v>43053</v>
      </c>
      <c r="CB783" s="2052">
        <v>9796</v>
      </c>
      <c r="CC783" s="2055">
        <v>140000</v>
      </c>
      <c r="CD783" s="2055">
        <f t="shared" si="210"/>
        <v>-60000</v>
      </c>
      <c r="CE783" s="2056">
        <f t="shared" si="211"/>
        <v>41300</v>
      </c>
      <c r="CF783" s="2058">
        <f>(CE783*0.035)</f>
        <v>1445.5000000000002</v>
      </c>
      <c r="CG783" s="2234"/>
    </row>
    <row r="784" spans="51:85">
      <c r="AY784" s="2107" t="s">
        <v>629</v>
      </c>
      <c r="AZ784" s="2919" t="s">
        <v>699</v>
      </c>
      <c r="BA784" s="2108">
        <v>146</v>
      </c>
      <c r="BB784" s="2108">
        <v>51239</v>
      </c>
      <c r="BC784" s="2109">
        <v>43928</v>
      </c>
      <c r="BD784" s="2108">
        <v>10</v>
      </c>
      <c r="BE784" s="2108" t="s">
        <v>35</v>
      </c>
      <c r="BF784" s="2111">
        <v>260.3</v>
      </c>
      <c r="BG784" s="3920"/>
      <c r="BH784" s="3562">
        <v>44053</v>
      </c>
      <c r="BI784" s="2109">
        <v>44053</v>
      </c>
      <c r="BJ784" s="2108"/>
      <c r="BK784" s="3500">
        <v>10000</v>
      </c>
      <c r="BL784" s="2108">
        <f t="shared" si="212"/>
        <v>0</v>
      </c>
      <c r="BM784" s="2114">
        <f t="shared" si="213"/>
        <v>2603</v>
      </c>
      <c r="BN784" s="2114">
        <f t="shared" si="214"/>
        <v>130.15</v>
      </c>
      <c r="BO784" s="2059"/>
      <c r="BP784" s="2024"/>
      <c r="BQ784" s="2837"/>
      <c r="BR784" s="2037" t="s">
        <v>889</v>
      </c>
      <c r="BS784" s="2076">
        <v>4</v>
      </c>
      <c r="BT784" s="2052" t="s">
        <v>36</v>
      </c>
      <c r="BU784" s="2057">
        <v>43081</v>
      </c>
      <c r="BV784" s="2055">
        <v>60</v>
      </c>
      <c r="BW784" s="2052" t="s">
        <v>35</v>
      </c>
      <c r="BX784" s="2058">
        <v>295</v>
      </c>
      <c r="BY784" s="2052"/>
      <c r="BZ784" s="2078">
        <v>43089</v>
      </c>
      <c r="CA784" s="2057">
        <v>43087</v>
      </c>
      <c r="CB784" s="2052">
        <v>9820</v>
      </c>
      <c r="CC784" s="2055">
        <v>60000</v>
      </c>
      <c r="CD784" s="2055">
        <f t="shared" si="210"/>
        <v>0</v>
      </c>
      <c r="CE784" s="2056">
        <f t="shared" si="211"/>
        <v>17700</v>
      </c>
      <c r="CF784" s="2058">
        <f>(CE784*0.035)</f>
        <v>619.50000000000011</v>
      </c>
      <c r="CG784" s="2808"/>
    </row>
    <row r="785" spans="51:85">
      <c r="AY785" s="2107" t="s">
        <v>629</v>
      </c>
      <c r="AZ785" s="2096" t="s">
        <v>436</v>
      </c>
      <c r="BA785" s="2108">
        <v>147</v>
      </c>
      <c r="BB785" s="2108">
        <v>51239</v>
      </c>
      <c r="BC785" s="2109">
        <v>43928</v>
      </c>
      <c r="BD785" s="2108">
        <v>54</v>
      </c>
      <c r="BE785" s="2108" t="s">
        <v>35</v>
      </c>
      <c r="BF785" s="2111">
        <v>304.39999999999998</v>
      </c>
      <c r="BG785" s="3920"/>
      <c r="BH785" s="3562">
        <v>44053</v>
      </c>
      <c r="BI785" s="2109">
        <v>44053</v>
      </c>
      <c r="BJ785" s="2108"/>
      <c r="BK785" s="3500">
        <v>54000</v>
      </c>
      <c r="BL785" s="2108">
        <f t="shared" si="212"/>
        <v>0</v>
      </c>
      <c r="BM785" s="2114">
        <f t="shared" si="213"/>
        <v>16437.599999999999</v>
      </c>
      <c r="BN785" s="2114">
        <f t="shared" si="214"/>
        <v>821.88</v>
      </c>
      <c r="BO785" s="2059"/>
      <c r="BP785" s="2024"/>
      <c r="BQ785" s="2837"/>
      <c r="BR785" s="2037" t="s">
        <v>889</v>
      </c>
      <c r="BS785" s="2895">
        <v>5</v>
      </c>
      <c r="BT785" s="2896" t="s">
        <v>101</v>
      </c>
      <c r="BU785" s="2897">
        <v>43124</v>
      </c>
      <c r="BV785" s="2898">
        <v>160</v>
      </c>
      <c r="BW785" s="2896" t="s">
        <v>35</v>
      </c>
      <c r="BX785" s="2899">
        <v>306</v>
      </c>
      <c r="BY785" s="2896"/>
      <c r="BZ785" s="2901">
        <v>43129</v>
      </c>
      <c r="CA785" s="2897">
        <v>43129</v>
      </c>
      <c r="CB785" s="2896">
        <v>9914</v>
      </c>
      <c r="CC785" s="2898">
        <v>63000</v>
      </c>
      <c r="CD785" s="2898">
        <f t="shared" si="210"/>
        <v>-97000</v>
      </c>
      <c r="CE785" s="2902">
        <f t="shared" si="211"/>
        <v>19278</v>
      </c>
      <c r="CF785" s="2899">
        <f>(CE785*0.04)</f>
        <v>771.12</v>
      </c>
      <c r="CG785" s="2150"/>
    </row>
    <row r="786" spans="51:85">
      <c r="AY786" s="2107" t="s">
        <v>629</v>
      </c>
      <c r="AZ786" s="2096" t="s">
        <v>436</v>
      </c>
      <c r="BA786" s="2108">
        <v>148</v>
      </c>
      <c r="BB786" s="2108">
        <v>51239</v>
      </c>
      <c r="BC786" s="2109">
        <v>43928</v>
      </c>
      <c r="BD786" s="2108">
        <v>54</v>
      </c>
      <c r="BE786" s="2108" t="s">
        <v>35</v>
      </c>
      <c r="BF786" s="2111">
        <v>304.39999999999998</v>
      </c>
      <c r="BG786" s="3920"/>
      <c r="BH786" s="3562">
        <v>44060</v>
      </c>
      <c r="BI786" s="2109">
        <v>44060</v>
      </c>
      <c r="BJ786" s="2108"/>
      <c r="BK786" s="3500">
        <v>54000</v>
      </c>
      <c r="BL786" s="2108">
        <f t="shared" si="212"/>
        <v>0</v>
      </c>
      <c r="BM786" s="2114">
        <f t="shared" si="213"/>
        <v>16437.599999999999</v>
      </c>
      <c r="BN786" s="2114">
        <f t="shared" si="214"/>
        <v>821.88</v>
      </c>
      <c r="BO786" s="2059"/>
      <c r="BP786" s="2024"/>
      <c r="BQ786" s="2837"/>
      <c r="BR786" s="2075" t="s">
        <v>907</v>
      </c>
      <c r="BS786" s="2076">
        <v>6</v>
      </c>
      <c r="BT786" s="2052" t="s">
        <v>36</v>
      </c>
      <c r="BU786" s="2057">
        <v>43263</v>
      </c>
      <c r="BV786" s="2055">
        <v>80</v>
      </c>
      <c r="BW786" s="2052" t="s">
        <v>35</v>
      </c>
      <c r="BX786" s="2058">
        <v>270</v>
      </c>
      <c r="BY786" s="2052"/>
      <c r="BZ786" s="2078">
        <v>43265</v>
      </c>
      <c r="CA786" s="2057">
        <v>43264</v>
      </c>
      <c r="CB786" s="2052">
        <v>10293</v>
      </c>
      <c r="CC786" s="2055">
        <v>80000</v>
      </c>
      <c r="CD786" s="2055">
        <f t="shared" si="210"/>
        <v>0</v>
      </c>
      <c r="CE786" s="2056">
        <f t="shared" si="211"/>
        <v>21600</v>
      </c>
      <c r="CF786" s="2058">
        <f t="shared" ref="CF786:CF797" si="215">(CE786*0.05)</f>
        <v>1080</v>
      </c>
      <c r="CG786" s="2150"/>
    </row>
    <row r="787" spans="51:85">
      <c r="AY787" s="2107" t="s">
        <v>629</v>
      </c>
      <c r="AZ787" s="2919" t="s">
        <v>740</v>
      </c>
      <c r="BA787" s="2108">
        <v>149</v>
      </c>
      <c r="BB787" s="2108">
        <v>51239</v>
      </c>
      <c r="BC787" s="2109">
        <v>43928</v>
      </c>
      <c r="BD787" s="2108">
        <v>10</v>
      </c>
      <c r="BE787" s="2108" t="s">
        <v>35</v>
      </c>
      <c r="BF787" s="2111">
        <v>239.8</v>
      </c>
      <c r="BG787" s="3920"/>
      <c r="BH787" s="3562">
        <v>44060</v>
      </c>
      <c r="BI787" s="2109">
        <v>44060</v>
      </c>
      <c r="BJ787" s="2108"/>
      <c r="BK787" s="3500">
        <v>10000</v>
      </c>
      <c r="BL787" s="2108">
        <f t="shared" si="212"/>
        <v>0</v>
      </c>
      <c r="BM787" s="2114">
        <f t="shared" si="213"/>
        <v>2398</v>
      </c>
      <c r="BN787" s="2114">
        <f t="shared" si="214"/>
        <v>119.9</v>
      </c>
      <c r="BO787" s="2059"/>
      <c r="BP787" s="2024"/>
      <c r="BQ787" s="2837"/>
      <c r="BR787" s="2037" t="s">
        <v>889</v>
      </c>
      <c r="BS787" s="2038">
        <v>7</v>
      </c>
      <c r="BT787" s="2039" t="s">
        <v>101</v>
      </c>
      <c r="BU787" s="2040">
        <v>43322</v>
      </c>
      <c r="BV787" s="2041">
        <v>35</v>
      </c>
      <c r="BW787" s="2039" t="s">
        <v>35</v>
      </c>
      <c r="BX787" s="2042">
        <v>310</v>
      </c>
      <c r="BY787" s="2039"/>
      <c r="BZ787" s="2044">
        <v>43327</v>
      </c>
      <c r="CA787" s="2040">
        <v>43322</v>
      </c>
      <c r="CB787" s="2039">
        <v>10440</v>
      </c>
      <c r="CC787" s="2041">
        <v>35000</v>
      </c>
      <c r="CD787" s="2041">
        <f t="shared" si="210"/>
        <v>0</v>
      </c>
      <c r="CE787" s="2045">
        <f t="shared" si="211"/>
        <v>10850</v>
      </c>
      <c r="CF787" s="2042">
        <f t="shared" si="215"/>
        <v>542.5</v>
      </c>
      <c r="CG787" s="2150"/>
    </row>
    <row r="788" spans="51:85">
      <c r="AY788" s="2107" t="s">
        <v>629</v>
      </c>
      <c r="AZ788" s="2096" t="s">
        <v>436</v>
      </c>
      <c r="BA788" s="2108">
        <v>150</v>
      </c>
      <c r="BB788" s="2108">
        <v>51239</v>
      </c>
      <c r="BC788" s="2109">
        <v>43928</v>
      </c>
      <c r="BD788" s="2108">
        <v>54</v>
      </c>
      <c r="BE788" s="2108" t="s">
        <v>35</v>
      </c>
      <c r="BF788" s="2111">
        <v>304.39999999999998</v>
      </c>
      <c r="BG788" s="3920"/>
      <c r="BH788" s="3562">
        <v>44067</v>
      </c>
      <c r="BI788" s="2109">
        <v>44067</v>
      </c>
      <c r="BJ788" s="2108"/>
      <c r="BK788" s="3500">
        <v>54000</v>
      </c>
      <c r="BL788" s="2108">
        <f t="shared" si="212"/>
        <v>0</v>
      </c>
      <c r="BM788" s="2114">
        <f t="shared" si="213"/>
        <v>16437.599999999999</v>
      </c>
      <c r="BN788" s="2114">
        <f t="shared" si="214"/>
        <v>821.88</v>
      </c>
      <c r="BO788" s="2059"/>
      <c r="BP788" s="2024"/>
      <c r="BQ788" s="2837"/>
      <c r="BR788" s="2037" t="s">
        <v>889</v>
      </c>
      <c r="BS788" s="2038">
        <v>8</v>
      </c>
      <c r="BT788" s="2039" t="s">
        <v>101</v>
      </c>
      <c r="BU788" s="2040">
        <v>43346</v>
      </c>
      <c r="BV788" s="2041">
        <v>50</v>
      </c>
      <c r="BW788" s="2039" t="s">
        <v>35</v>
      </c>
      <c r="BX788" s="2042">
        <v>310</v>
      </c>
      <c r="BY788" s="2039"/>
      <c r="BZ788" s="2044">
        <v>43355</v>
      </c>
      <c r="CA788" s="2040">
        <v>43354</v>
      </c>
      <c r="CB788" s="2039">
        <v>10471</v>
      </c>
      <c r="CC788" s="2041">
        <v>50000</v>
      </c>
      <c r="CD788" s="2041">
        <f t="shared" si="210"/>
        <v>0</v>
      </c>
      <c r="CE788" s="2045">
        <f t="shared" si="211"/>
        <v>15500</v>
      </c>
      <c r="CF788" s="2042">
        <f t="shared" si="215"/>
        <v>775</v>
      </c>
      <c r="CG788" s="2150"/>
    </row>
    <row r="789" spans="51:85">
      <c r="AY789" s="2079"/>
      <c r="AZ789" s="2080"/>
      <c r="BA789" s="2080"/>
      <c r="BB789" s="2080"/>
      <c r="BC789" s="2080"/>
      <c r="BD789" s="2080"/>
      <c r="BE789" s="2163"/>
      <c r="BF789" s="2163"/>
      <c r="BG789" s="2163"/>
      <c r="BH789" s="2163"/>
      <c r="BI789" s="2163"/>
      <c r="BJ789" s="3896"/>
      <c r="BK789" s="2163"/>
      <c r="BL789" s="2163"/>
      <c r="BM789" s="2165"/>
      <c r="BN789" s="3896"/>
      <c r="BO789" s="3897"/>
      <c r="BP789" s="2024"/>
      <c r="BQ789" s="2837"/>
      <c r="BR789" s="2037" t="s">
        <v>889</v>
      </c>
      <c r="BS789" s="2038">
        <v>9</v>
      </c>
      <c r="BT789" s="2052" t="s">
        <v>36</v>
      </c>
      <c r="BU789" s="2040">
        <v>43594</v>
      </c>
      <c r="BV789" s="2041">
        <v>60</v>
      </c>
      <c r="BW789" s="2039" t="s">
        <v>35</v>
      </c>
      <c r="BX789" s="2042">
        <v>310</v>
      </c>
      <c r="BY789" s="2039"/>
      <c r="BZ789" s="2044">
        <v>43598</v>
      </c>
      <c r="CA789" s="2040">
        <v>43598</v>
      </c>
      <c r="CB789" s="2039">
        <v>11232</v>
      </c>
      <c r="CC789" s="2041">
        <v>60000</v>
      </c>
      <c r="CD789" s="2041">
        <f t="shared" si="210"/>
        <v>0</v>
      </c>
      <c r="CE789" s="2045">
        <f t="shared" si="211"/>
        <v>18600</v>
      </c>
      <c r="CF789" s="2042">
        <f t="shared" si="215"/>
        <v>930</v>
      </c>
      <c r="CG789" s="2150"/>
    </row>
    <row r="790" spans="51:85" ht="15" thickBot="1">
      <c r="AY790" s="2082"/>
      <c r="AZ790" s="2083"/>
      <c r="BA790" s="2083"/>
      <c r="BB790" s="2083"/>
      <c r="BC790" s="2083"/>
      <c r="BD790" s="2084"/>
      <c r="BE790" s="2085"/>
      <c r="BF790" s="2085"/>
      <c r="BG790" s="2085"/>
      <c r="BH790" s="2089"/>
      <c r="BI790" s="2085"/>
      <c r="BJ790" s="2086"/>
      <c r="BK790" s="2087"/>
      <c r="BL790" s="2085"/>
      <c r="BM790" s="2088">
        <f>SUM(BM782:BM788)</f>
        <v>73149.399999999994</v>
      </c>
      <c r="BN790" s="2088">
        <f>(BM790*0.05)</f>
        <v>3657.47</v>
      </c>
      <c r="BO790" s="2090"/>
      <c r="BP790" s="2024"/>
      <c r="BQ790" s="2837"/>
      <c r="BR790" s="2037" t="s">
        <v>889</v>
      </c>
      <c r="BS790" s="2038">
        <v>10</v>
      </c>
      <c r="BT790" s="2039" t="s">
        <v>36</v>
      </c>
      <c r="BU790" s="2040">
        <v>43664</v>
      </c>
      <c r="BV790" s="2041">
        <v>35</v>
      </c>
      <c r="BW790" s="2039" t="s">
        <v>35</v>
      </c>
      <c r="BX790" s="2042">
        <v>310</v>
      </c>
      <c r="BY790" s="2039"/>
      <c r="BZ790" s="2044">
        <v>43671</v>
      </c>
      <c r="CA790" s="2040">
        <v>43669</v>
      </c>
      <c r="CB790" s="2039">
        <v>11467</v>
      </c>
      <c r="CC790" s="2041">
        <v>35000</v>
      </c>
      <c r="CD790" s="2041">
        <f t="shared" si="210"/>
        <v>0</v>
      </c>
      <c r="CE790" s="2045">
        <f t="shared" si="211"/>
        <v>10850</v>
      </c>
      <c r="CF790" s="2042">
        <f t="shared" si="215"/>
        <v>542.5</v>
      </c>
      <c r="CG790" s="2150"/>
    </row>
    <row r="791" spans="51:85">
      <c r="AY791" s="2024"/>
      <c r="AZ791" s="2024"/>
      <c r="BA791" s="2024"/>
      <c r="BB791" s="2024"/>
      <c r="BC791" s="2024"/>
      <c r="BD791" s="2024"/>
      <c r="BE791" s="2024"/>
      <c r="BF791" s="2024"/>
      <c r="BG791" s="2024"/>
      <c r="BH791" s="3602"/>
      <c r="BI791" s="2024"/>
      <c r="BJ791" s="2024"/>
      <c r="BK791" s="2024"/>
      <c r="BL791" s="2024"/>
      <c r="BM791" s="2024"/>
      <c r="BN791" s="2024"/>
      <c r="BO791" s="2024"/>
      <c r="BP791" s="2024"/>
      <c r="BQ791" s="2837"/>
      <c r="BR791" s="2037" t="s">
        <v>889</v>
      </c>
      <c r="BS791" s="2038">
        <v>11</v>
      </c>
      <c r="BT791" s="2039" t="s">
        <v>36</v>
      </c>
      <c r="BU791" s="2040">
        <v>43714</v>
      </c>
      <c r="BV791" s="2041">
        <v>25</v>
      </c>
      <c r="BW791" s="2039" t="s">
        <v>35</v>
      </c>
      <c r="BX791" s="2042">
        <v>310</v>
      </c>
      <c r="BY791" s="2039"/>
      <c r="BZ791" s="2044">
        <v>43724</v>
      </c>
      <c r="CA791" s="2040">
        <v>43724</v>
      </c>
      <c r="CB791" s="2039">
        <v>11715</v>
      </c>
      <c r="CC791" s="2041">
        <v>25000</v>
      </c>
      <c r="CD791" s="2041">
        <f t="shared" si="210"/>
        <v>0</v>
      </c>
      <c r="CE791" s="2045">
        <f t="shared" si="211"/>
        <v>7750</v>
      </c>
      <c r="CF791" s="2042">
        <f t="shared" si="215"/>
        <v>387.5</v>
      </c>
      <c r="CG791" s="2150"/>
    </row>
    <row r="792" spans="51:85" ht="18.600000000000001" thickBot="1">
      <c r="AY792" s="2028" t="s">
        <v>1134</v>
      </c>
      <c r="AZ792" s="2024"/>
      <c r="BA792" s="2024"/>
      <c r="BB792" s="2024"/>
      <c r="BC792" s="2024"/>
      <c r="BD792" s="2024"/>
      <c r="BE792" s="2024"/>
      <c r="BF792" s="2024"/>
      <c r="BG792" s="2024"/>
      <c r="BH792" s="3602"/>
      <c r="BI792" s="2024"/>
      <c r="BJ792" s="2024"/>
      <c r="BK792" s="2024"/>
      <c r="BL792" s="2024"/>
      <c r="BM792" s="2024"/>
      <c r="BN792" s="2024"/>
      <c r="BO792" s="2029"/>
      <c r="BP792" s="2024"/>
      <c r="BQ792" s="2943"/>
      <c r="BR792" s="2037" t="s">
        <v>889</v>
      </c>
      <c r="BS792" s="2038">
        <v>12</v>
      </c>
      <c r="BT792" s="2039" t="s">
        <v>36</v>
      </c>
      <c r="BU792" s="2040">
        <v>43741</v>
      </c>
      <c r="BV792" s="2041">
        <v>20</v>
      </c>
      <c r="BW792" s="2039" t="s">
        <v>35</v>
      </c>
      <c r="BX792" s="2042">
        <v>310</v>
      </c>
      <c r="BY792" s="2039"/>
      <c r="BZ792" s="2044">
        <v>43745</v>
      </c>
      <c r="CA792" s="2040">
        <v>43741</v>
      </c>
      <c r="CB792" s="2039">
        <v>11811</v>
      </c>
      <c r="CC792" s="2041">
        <v>20000</v>
      </c>
      <c r="CD792" s="2041">
        <f t="shared" si="210"/>
        <v>0</v>
      </c>
      <c r="CE792" s="2045">
        <f t="shared" si="211"/>
        <v>6200</v>
      </c>
      <c r="CF792" s="2042">
        <f t="shared" si="215"/>
        <v>310</v>
      </c>
      <c r="CG792" s="2150"/>
    </row>
    <row r="793" spans="51:85">
      <c r="AY793" s="2030"/>
      <c r="AZ793" s="3898"/>
      <c r="BA793" s="3898"/>
      <c r="BB793" s="3899" t="s">
        <v>14</v>
      </c>
      <c r="BC793" s="3899" t="s">
        <v>12</v>
      </c>
      <c r="BD793" s="3899"/>
      <c r="BE793" s="3898"/>
      <c r="BF793" s="3899" t="s">
        <v>15</v>
      </c>
      <c r="BG793" s="3899" t="s">
        <v>16</v>
      </c>
      <c r="BH793" s="3899" t="s">
        <v>12</v>
      </c>
      <c r="BI793" s="3899" t="s">
        <v>12</v>
      </c>
      <c r="BJ793" s="3898"/>
      <c r="BK793" s="3898"/>
      <c r="BL793" s="3898"/>
      <c r="BM793" s="3898"/>
      <c r="BN793" s="3899" t="s">
        <v>17</v>
      </c>
      <c r="BO793" s="3899"/>
      <c r="BP793" s="2024"/>
      <c r="BQ793" s="2837"/>
      <c r="BR793" s="2037" t="s">
        <v>889</v>
      </c>
      <c r="BS793" s="2038">
        <v>13</v>
      </c>
      <c r="BT793" s="2039" t="s">
        <v>36</v>
      </c>
      <c r="BU793" s="2040">
        <v>43741</v>
      </c>
      <c r="BV793" s="2041">
        <v>25</v>
      </c>
      <c r="BW793" s="2039" t="s">
        <v>35</v>
      </c>
      <c r="BX793" s="2042">
        <v>310</v>
      </c>
      <c r="BY793" s="2039"/>
      <c r="BZ793" s="2044">
        <v>43755</v>
      </c>
      <c r="CA793" s="2040">
        <v>43753</v>
      </c>
      <c r="CB793" s="2039">
        <v>11875</v>
      </c>
      <c r="CC793" s="2041">
        <v>25000</v>
      </c>
      <c r="CD793" s="2041">
        <f t="shared" si="210"/>
        <v>0</v>
      </c>
      <c r="CE793" s="2045">
        <f t="shared" si="211"/>
        <v>7750</v>
      </c>
      <c r="CF793" s="2042">
        <f t="shared" si="215"/>
        <v>387.5</v>
      </c>
      <c r="CG793" s="2150"/>
    </row>
    <row r="794" spans="51:85">
      <c r="AY794" s="2032" t="s">
        <v>3</v>
      </c>
      <c r="AZ794" s="3292" t="s">
        <v>4</v>
      </c>
      <c r="BA794" s="3890" t="s">
        <v>18</v>
      </c>
      <c r="BB794" s="3890" t="s">
        <v>19</v>
      </c>
      <c r="BC794" s="3890" t="s">
        <v>19</v>
      </c>
      <c r="BD794" s="3890" t="s">
        <v>20</v>
      </c>
      <c r="BE794" s="3890" t="s">
        <v>21</v>
      </c>
      <c r="BF794" s="3890" t="s">
        <v>22</v>
      </c>
      <c r="BG794" s="3890" t="s">
        <v>19</v>
      </c>
      <c r="BH794" s="3890" t="s">
        <v>23</v>
      </c>
      <c r="BI794" s="3890" t="s">
        <v>23</v>
      </c>
      <c r="BJ794" s="3890" t="s">
        <v>24</v>
      </c>
      <c r="BK794" s="3890" t="s">
        <v>20</v>
      </c>
      <c r="BL794" s="3890" t="s">
        <v>25</v>
      </c>
      <c r="BM794" s="3890" t="s">
        <v>0</v>
      </c>
      <c r="BN794" s="3890" t="s">
        <v>11</v>
      </c>
      <c r="BO794" s="3890" t="s">
        <v>26</v>
      </c>
      <c r="BP794" s="2024"/>
      <c r="BQ794" s="2837"/>
      <c r="BR794" s="2037" t="s">
        <v>889</v>
      </c>
      <c r="BS794" s="2038">
        <v>14</v>
      </c>
      <c r="BT794" s="2039" t="s">
        <v>796</v>
      </c>
      <c r="BU794" s="2040">
        <v>43773</v>
      </c>
      <c r="BV794" s="2041">
        <v>25</v>
      </c>
      <c r="BW794" s="2039" t="s">
        <v>35</v>
      </c>
      <c r="BX794" s="2042">
        <v>310</v>
      </c>
      <c r="BY794" s="2039"/>
      <c r="BZ794" s="2044">
        <v>43777</v>
      </c>
      <c r="CA794" s="2040">
        <v>43773</v>
      </c>
      <c r="CB794" s="2039">
        <v>11980</v>
      </c>
      <c r="CC794" s="2041">
        <v>25000</v>
      </c>
      <c r="CD794" s="2041">
        <f t="shared" si="210"/>
        <v>0</v>
      </c>
      <c r="CE794" s="2045">
        <f t="shared" si="211"/>
        <v>7750</v>
      </c>
      <c r="CF794" s="2042">
        <f t="shared" si="215"/>
        <v>387.5</v>
      </c>
      <c r="CG794" s="2150"/>
    </row>
    <row r="795" spans="51:85" ht="15" thickBot="1">
      <c r="AY795" s="2094"/>
      <c r="AZ795" s="3892"/>
      <c r="BA795" s="3892"/>
      <c r="BB795" s="3893" t="s">
        <v>3</v>
      </c>
      <c r="BC795" s="3893" t="s">
        <v>18</v>
      </c>
      <c r="BD795" s="3893"/>
      <c r="BE795" s="3892"/>
      <c r="BF795" s="3893" t="s">
        <v>21</v>
      </c>
      <c r="BG795" s="3893" t="s">
        <v>3</v>
      </c>
      <c r="BH795" s="3893" t="s">
        <v>27</v>
      </c>
      <c r="BI795" s="3893" t="s">
        <v>28</v>
      </c>
      <c r="BJ795" s="3892"/>
      <c r="BK795" s="3892"/>
      <c r="BL795" s="3892"/>
      <c r="BM795" s="3892"/>
      <c r="BN795" s="3893" t="s">
        <v>30</v>
      </c>
      <c r="BO795" s="3890"/>
      <c r="BP795" s="2024"/>
      <c r="BQ795" s="2837"/>
      <c r="BR795" s="2037" t="s">
        <v>889</v>
      </c>
      <c r="BS795" s="2038">
        <v>15</v>
      </c>
      <c r="BT795" s="2039" t="s">
        <v>101</v>
      </c>
      <c r="BU795" s="2040">
        <v>43790</v>
      </c>
      <c r="BV795" s="2041">
        <v>50</v>
      </c>
      <c r="BW795" s="2039" t="s">
        <v>35</v>
      </c>
      <c r="BX795" s="2042">
        <v>319</v>
      </c>
      <c r="BY795" s="2039"/>
      <c r="BZ795" s="2044">
        <v>43795</v>
      </c>
      <c r="CA795" s="2040">
        <v>43791</v>
      </c>
      <c r="CB795" s="2039">
        <v>12088</v>
      </c>
      <c r="CC795" s="2041">
        <v>50000</v>
      </c>
      <c r="CD795" s="2041">
        <f t="shared" si="210"/>
        <v>0</v>
      </c>
      <c r="CE795" s="2045">
        <f t="shared" si="211"/>
        <v>15950</v>
      </c>
      <c r="CF795" s="2042">
        <f t="shared" si="215"/>
        <v>797.5</v>
      </c>
      <c r="CG795" s="2150"/>
    </row>
    <row r="796" spans="51:85">
      <c r="AY796" s="3574" t="s">
        <v>629</v>
      </c>
      <c r="AZ796" s="2096" t="s">
        <v>436</v>
      </c>
      <c r="BA796" s="2108">
        <v>151</v>
      </c>
      <c r="BB796" s="2108">
        <v>51239</v>
      </c>
      <c r="BC796" s="2109">
        <v>43928</v>
      </c>
      <c r="BD796" s="2108">
        <v>54</v>
      </c>
      <c r="BE796" s="2108" t="s">
        <v>35</v>
      </c>
      <c r="BF796" s="2111">
        <v>304.39999999999998</v>
      </c>
      <c r="BG796" s="2108"/>
      <c r="BH796" s="3562">
        <v>44082</v>
      </c>
      <c r="BI796" s="2109">
        <v>44082</v>
      </c>
      <c r="BJ796" s="2108"/>
      <c r="BK796" s="3500">
        <v>54000</v>
      </c>
      <c r="BL796" s="2108">
        <f>(BK796-BD796*1000)</f>
        <v>0</v>
      </c>
      <c r="BM796" s="2114">
        <f>(BK796*BF796/1000)</f>
        <v>16437.599999999999</v>
      </c>
      <c r="BN796" s="2114">
        <f>(BM796*0.05)</f>
        <v>821.88</v>
      </c>
      <c r="BO796" s="2046"/>
      <c r="BP796" s="2024"/>
      <c r="BQ796" s="2837"/>
      <c r="BR796" s="2037" t="s">
        <v>889</v>
      </c>
      <c r="BS796" s="2038">
        <v>16</v>
      </c>
      <c r="BT796" s="2039" t="s">
        <v>796</v>
      </c>
      <c r="BU796" s="2040">
        <v>43808</v>
      </c>
      <c r="BV796" s="2041">
        <v>30</v>
      </c>
      <c r="BW796" s="2039" t="s">
        <v>35</v>
      </c>
      <c r="BX796" s="2042">
        <v>319</v>
      </c>
      <c r="BY796" s="2039"/>
      <c r="BZ796" s="2044">
        <v>43815</v>
      </c>
      <c r="CA796" s="2040">
        <v>43833</v>
      </c>
      <c r="CB796" s="2039">
        <v>12364</v>
      </c>
      <c r="CC796" s="2041">
        <v>30000</v>
      </c>
      <c r="CD796" s="2041">
        <f t="shared" si="210"/>
        <v>0</v>
      </c>
      <c r="CE796" s="2045">
        <f t="shared" si="211"/>
        <v>9570</v>
      </c>
      <c r="CF796" s="2042">
        <f t="shared" si="215"/>
        <v>478.5</v>
      </c>
      <c r="CG796" s="3588"/>
    </row>
    <row r="797" spans="51:85">
      <c r="AY797" s="2117"/>
      <c r="AZ797" s="2919"/>
      <c r="BA797" s="2108"/>
      <c r="BB797" s="2108"/>
      <c r="BC797" s="2109"/>
      <c r="BD797" s="2108"/>
      <c r="BE797" s="2108"/>
      <c r="BF797" s="2111"/>
      <c r="BG797" s="2108"/>
      <c r="BH797" s="3562"/>
      <c r="BI797" s="2109"/>
      <c r="BJ797" s="2108"/>
      <c r="BK797" s="3500"/>
      <c r="BL797" s="2108"/>
      <c r="BM797" s="2114"/>
      <c r="BN797" s="2114"/>
      <c r="BO797" s="2059"/>
      <c r="BP797" s="2024"/>
      <c r="BQ797" s="2837"/>
      <c r="BR797" s="2037" t="s">
        <v>889</v>
      </c>
      <c r="BS797" s="2038">
        <v>17</v>
      </c>
      <c r="BT797" s="2039" t="s">
        <v>796</v>
      </c>
      <c r="BU797" s="2040">
        <v>43840</v>
      </c>
      <c r="BV797" s="2041">
        <v>40</v>
      </c>
      <c r="BW797" s="2039" t="s">
        <v>35</v>
      </c>
      <c r="BX797" s="2042">
        <v>319</v>
      </c>
      <c r="BY797" s="2039"/>
      <c r="BZ797" s="2044">
        <v>43850</v>
      </c>
      <c r="CA797" s="2040">
        <v>43847</v>
      </c>
      <c r="CB797" s="2039">
        <v>12444</v>
      </c>
      <c r="CC797" s="2041">
        <v>40000</v>
      </c>
      <c r="CD797" s="2041">
        <f t="shared" si="210"/>
        <v>0</v>
      </c>
      <c r="CE797" s="2045">
        <f t="shared" si="211"/>
        <v>12760</v>
      </c>
      <c r="CF797" s="2042">
        <f t="shared" si="215"/>
        <v>638</v>
      </c>
      <c r="CG797" s="2150"/>
    </row>
    <row r="798" spans="51:85">
      <c r="AY798" s="2117"/>
      <c r="AZ798" s="2919"/>
      <c r="BA798" s="2108"/>
      <c r="BB798" s="2108"/>
      <c r="BC798" s="2109"/>
      <c r="BD798" s="2108"/>
      <c r="BE798" s="2108"/>
      <c r="BF798" s="2111"/>
      <c r="BG798" s="2108"/>
      <c r="BH798" s="3562"/>
      <c r="BI798" s="2109"/>
      <c r="BJ798" s="2108"/>
      <c r="BK798" s="3500"/>
      <c r="BL798" s="2108"/>
      <c r="BM798" s="2114"/>
      <c r="BN798" s="2114"/>
      <c r="BO798" s="2059"/>
      <c r="BP798" s="2024"/>
      <c r="BQ798" s="2837"/>
      <c r="BR798" s="3609"/>
      <c r="BS798" s="2080"/>
      <c r="BT798" s="2080"/>
      <c r="BU798" s="2080"/>
      <c r="BV798" s="2080"/>
      <c r="BW798" s="2080"/>
      <c r="BX798" s="3610"/>
      <c r="BY798" s="2091"/>
      <c r="BZ798" s="2091"/>
      <c r="CA798" s="2091"/>
      <c r="CB798" s="2091"/>
      <c r="CC798" s="2091"/>
      <c r="CD798" s="2091"/>
      <c r="CE798" s="2091"/>
      <c r="CF798" s="2091"/>
      <c r="CG798" s="2150"/>
    </row>
    <row r="799" spans="51:85">
      <c r="AY799" s="2107"/>
      <c r="AZ799" s="2096"/>
      <c r="BA799" s="2108"/>
      <c r="BB799" s="2108"/>
      <c r="BC799" s="2109"/>
      <c r="BD799" s="2108"/>
      <c r="BE799" s="2108"/>
      <c r="BF799" s="2111"/>
      <c r="BG799" s="2108"/>
      <c r="BH799" s="3562"/>
      <c r="BI799" s="2109"/>
      <c r="BJ799" s="2108"/>
      <c r="BK799" s="3500"/>
      <c r="BL799" s="2108"/>
      <c r="BM799" s="2114"/>
      <c r="BN799" s="2114"/>
      <c r="BO799" s="2059"/>
      <c r="BP799" s="2024"/>
      <c r="BQ799" s="2837"/>
      <c r="BR799" s="3609"/>
      <c r="BS799" s="2080"/>
      <c r="BT799" s="2080"/>
      <c r="BU799" s="2080"/>
      <c r="BV799" s="2080"/>
      <c r="BW799" s="2080"/>
      <c r="BX799" s="3610"/>
      <c r="BY799" s="2091"/>
      <c r="BZ799" s="2091"/>
      <c r="CA799" s="2091"/>
      <c r="CB799" s="2091"/>
      <c r="CC799" s="2091"/>
      <c r="CD799" s="2091"/>
      <c r="CE799" s="2091"/>
      <c r="CF799" s="2091"/>
      <c r="CG799" s="2150"/>
    </row>
    <row r="800" spans="51:85">
      <c r="AY800" s="2117"/>
      <c r="AZ800" s="2096"/>
      <c r="BA800" s="2108"/>
      <c r="BB800" s="2108"/>
      <c r="BC800" s="2109"/>
      <c r="BD800" s="2108"/>
      <c r="BE800" s="2108"/>
      <c r="BF800" s="2111"/>
      <c r="BG800" s="2108"/>
      <c r="BH800" s="3562"/>
      <c r="BI800" s="2109"/>
      <c r="BJ800" s="2108"/>
      <c r="BK800" s="3500"/>
      <c r="BL800" s="2108"/>
      <c r="BM800" s="2114"/>
      <c r="BN800" s="2114"/>
      <c r="BO800" s="2059"/>
      <c r="BP800" s="2024"/>
      <c r="BQ800" s="2837"/>
      <c r="BR800" s="3609"/>
      <c r="BS800" s="2080"/>
      <c r="BT800" s="2080"/>
      <c r="BU800" s="2080"/>
      <c r="BV800" s="2080"/>
      <c r="BW800" s="2080"/>
      <c r="BX800" s="3610"/>
      <c r="BY800" s="2091"/>
      <c r="BZ800" s="2091"/>
      <c r="CA800" s="2091"/>
      <c r="CB800" s="2091"/>
      <c r="CC800" s="2091"/>
      <c r="CD800" s="2091"/>
      <c r="CE800" s="2091"/>
      <c r="CF800" s="2091"/>
      <c r="CG800" s="2150"/>
    </row>
    <row r="801" spans="51:85" ht="15" thickBot="1">
      <c r="AY801" s="2117"/>
      <c r="AZ801" s="2919"/>
      <c r="BA801" s="2108"/>
      <c r="BB801" s="2108"/>
      <c r="BC801" s="2109"/>
      <c r="BD801" s="2108"/>
      <c r="BE801" s="2108"/>
      <c r="BF801" s="2111"/>
      <c r="BG801" s="2108"/>
      <c r="BH801" s="3562"/>
      <c r="BI801" s="2109"/>
      <c r="BJ801" s="2108"/>
      <c r="BK801" s="3500"/>
      <c r="BL801" s="2108"/>
      <c r="BM801" s="2114"/>
      <c r="BN801" s="2114"/>
      <c r="BO801" s="2059"/>
      <c r="BP801" s="2024"/>
      <c r="BQ801" s="2942"/>
      <c r="BR801" s="3053"/>
      <c r="BS801" s="2085"/>
      <c r="BT801" s="2085"/>
      <c r="BU801" s="2085"/>
      <c r="BV801" s="2085"/>
      <c r="BW801" s="2085"/>
      <c r="BX801" s="2229"/>
      <c r="BY801" s="2151"/>
      <c r="BZ801" s="2151"/>
      <c r="CA801" s="2151"/>
      <c r="CB801" s="2151"/>
      <c r="CC801" s="2151"/>
      <c r="CD801" s="2151"/>
      <c r="CE801" s="2151"/>
      <c r="CF801" s="2151"/>
      <c r="CG801" s="3257" t="s">
        <v>817</v>
      </c>
    </row>
    <row r="802" spans="51:85">
      <c r="AY802" s="2117"/>
      <c r="AZ802" s="2096"/>
      <c r="BA802" s="2108"/>
      <c r="BB802" s="2108"/>
      <c r="BC802" s="2109"/>
      <c r="BD802" s="2108"/>
      <c r="BE802" s="2108"/>
      <c r="BF802" s="2111"/>
      <c r="BG802" s="2108"/>
      <c r="BH802" s="3562"/>
      <c r="BI802" s="2109"/>
      <c r="BJ802" s="2108"/>
      <c r="BK802" s="3500"/>
      <c r="BL802" s="2108"/>
      <c r="BM802" s="2114"/>
      <c r="BN802" s="2114"/>
      <c r="BO802" s="2059"/>
      <c r="BP802" s="2024"/>
      <c r="BQ802" s="2024"/>
      <c r="BR802" s="2024"/>
      <c r="BS802" s="2024"/>
      <c r="BT802" s="2024"/>
      <c r="BU802" s="2024"/>
      <c r="BV802" s="2024"/>
      <c r="BW802" s="2024"/>
      <c r="BX802" s="2024"/>
      <c r="BY802" s="2024"/>
      <c r="BZ802" s="2024"/>
      <c r="CA802" s="2024"/>
      <c r="CB802" s="2024"/>
      <c r="CC802" s="2024"/>
      <c r="CD802" s="2024"/>
      <c r="CE802" s="2024"/>
      <c r="CF802" s="2024"/>
      <c r="CG802" s="2024"/>
    </row>
    <row r="803" spans="51:85" ht="24" thickBot="1">
      <c r="AY803" s="2117"/>
      <c r="AZ803" s="2096"/>
      <c r="BA803" s="2108"/>
      <c r="BB803" s="2108"/>
      <c r="BC803" s="2109"/>
      <c r="BD803" s="2108"/>
      <c r="BE803" s="2108"/>
      <c r="BF803" s="2111"/>
      <c r="BG803" s="2108"/>
      <c r="BH803" s="3562"/>
      <c r="BI803" s="2109"/>
      <c r="BJ803" s="2108"/>
      <c r="BK803" s="3500"/>
      <c r="BL803" s="2108"/>
      <c r="BM803" s="2114"/>
      <c r="BN803" s="2114"/>
      <c r="BO803" s="3897"/>
      <c r="BP803" s="2024"/>
      <c r="BQ803" s="2024"/>
      <c r="BR803" s="3590" t="s">
        <v>791</v>
      </c>
      <c r="BS803" s="3163" t="s">
        <v>789</v>
      </c>
      <c r="BT803" s="2024"/>
      <c r="BU803" s="2154"/>
      <c r="BV803" s="2024"/>
      <c r="BW803" s="2024"/>
      <c r="BX803" s="2024"/>
      <c r="BY803" s="2024"/>
      <c r="BZ803" s="2024"/>
      <c r="CA803" s="3162"/>
      <c r="CB803" s="2024"/>
      <c r="CC803" s="2024"/>
      <c r="CD803" s="2154"/>
      <c r="CE803" s="2024"/>
      <c r="CF803" s="2024"/>
      <c r="CG803" s="3164"/>
    </row>
    <row r="804" spans="51:85">
      <c r="AY804" s="2107"/>
      <c r="AZ804" s="2096"/>
      <c r="BA804" s="2097"/>
      <c r="BB804" s="2098"/>
      <c r="BC804" s="2099"/>
      <c r="BD804" s="2098"/>
      <c r="BE804" s="2100"/>
      <c r="BF804" s="2101"/>
      <c r="BG804" s="2098"/>
      <c r="BH804" s="3689"/>
      <c r="BI804" s="2099"/>
      <c r="BJ804" s="2098"/>
      <c r="BK804" s="2103"/>
      <c r="BL804" s="2103"/>
      <c r="BM804" s="2104"/>
      <c r="BN804" s="2106"/>
      <c r="BO804" s="3897"/>
      <c r="BP804" s="2024"/>
      <c r="BQ804" s="2021"/>
      <c r="BR804" s="3284"/>
      <c r="BS804" s="3285"/>
      <c r="BT804" s="3286" t="s">
        <v>14</v>
      </c>
      <c r="BU804" s="3286" t="s">
        <v>12</v>
      </c>
      <c r="BV804" s="3286"/>
      <c r="BW804" s="3287"/>
      <c r="BX804" s="3286" t="s">
        <v>15</v>
      </c>
      <c r="BY804" s="3286" t="s">
        <v>16</v>
      </c>
      <c r="BZ804" s="3286" t="s">
        <v>12</v>
      </c>
      <c r="CA804" s="3286" t="s">
        <v>12</v>
      </c>
      <c r="CB804" s="3287"/>
      <c r="CC804" s="3287"/>
      <c r="CD804" s="3287"/>
      <c r="CE804" s="3287"/>
      <c r="CF804" s="3288" t="s">
        <v>17</v>
      </c>
      <c r="CG804" s="3165"/>
    </row>
    <row r="805" spans="51:85">
      <c r="AY805" s="2117"/>
      <c r="AZ805" s="2108"/>
      <c r="BA805" s="2108"/>
      <c r="BB805" s="2108"/>
      <c r="BC805" s="2108"/>
      <c r="BD805" s="2108"/>
      <c r="BE805" s="2110"/>
      <c r="BF805" s="2110"/>
      <c r="BG805" s="2110"/>
      <c r="BH805" s="3941"/>
      <c r="BI805" s="2110"/>
      <c r="BJ805" s="2110"/>
      <c r="BK805" s="2110"/>
      <c r="BL805" s="2110"/>
      <c r="BM805" s="2116"/>
      <c r="BN805" s="2110"/>
      <c r="BO805" s="3897"/>
      <c r="BP805" s="2024"/>
      <c r="BQ805" s="2023"/>
      <c r="BR805" s="3290" t="s">
        <v>4</v>
      </c>
      <c r="BS805" s="3291" t="s">
        <v>18</v>
      </c>
      <c r="BT805" s="3292" t="s">
        <v>19</v>
      </c>
      <c r="BU805" s="3292" t="s">
        <v>19</v>
      </c>
      <c r="BV805" s="3292" t="s">
        <v>20</v>
      </c>
      <c r="BW805" s="3292" t="s">
        <v>21</v>
      </c>
      <c r="BX805" s="3292" t="s">
        <v>22</v>
      </c>
      <c r="BY805" s="3292" t="s">
        <v>19</v>
      </c>
      <c r="BZ805" s="3292" t="s">
        <v>23</v>
      </c>
      <c r="CA805" s="3292" t="s">
        <v>23</v>
      </c>
      <c r="CB805" s="3292" t="s">
        <v>24</v>
      </c>
      <c r="CC805" s="3292" t="s">
        <v>20</v>
      </c>
      <c r="CD805" s="3292" t="s">
        <v>25</v>
      </c>
      <c r="CE805" s="3292" t="s">
        <v>0</v>
      </c>
      <c r="CF805" s="3293" t="s">
        <v>11</v>
      </c>
      <c r="CG805" s="3939" t="s">
        <v>26</v>
      </c>
    </row>
    <row r="806" spans="51:85" ht="15" thickBot="1">
      <c r="AY806" s="2082"/>
      <c r="AZ806" s="2083"/>
      <c r="BA806" s="2083"/>
      <c r="BB806" s="2083"/>
      <c r="BC806" s="2083"/>
      <c r="BD806" s="2084"/>
      <c r="BE806" s="2085"/>
      <c r="BF806" s="2085"/>
      <c r="BG806" s="2085"/>
      <c r="BH806" s="2089"/>
      <c r="BI806" s="2085"/>
      <c r="BJ806" s="2086"/>
      <c r="BK806" s="2087"/>
      <c r="BL806" s="2085"/>
      <c r="BM806" s="2088">
        <f>SUM(BM796:BM805)</f>
        <v>16437.599999999999</v>
      </c>
      <c r="BN806" s="2088">
        <f>(BM806*0.05)</f>
        <v>821.88</v>
      </c>
      <c r="BO806" s="2090"/>
      <c r="BP806" s="2024"/>
      <c r="BQ806" s="2023"/>
      <c r="BR806" s="3295"/>
      <c r="BS806" s="3296"/>
      <c r="BT806" s="3292" t="s">
        <v>3</v>
      </c>
      <c r="BU806" s="3292" t="s">
        <v>18</v>
      </c>
      <c r="BV806" s="3292"/>
      <c r="BW806" s="3297"/>
      <c r="BX806" s="3292" t="s">
        <v>21</v>
      </c>
      <c r="BY806" s="3292" t="s">
        <v>3</v>
      </c>
      <c r="BZ806" s="3292" t="s">
        <v>27</v>
      </c>
      <c r="CA806" s="3292" t="s">
        <v>28</v>
      </c>
      <c r="CB806" s="3297"/>
      <c r="CC806" s="3297"/>
      <c r="CD806" s="3297"/>
      <c r="CE806" s="3297"/>
      <c r="CF806" s="3293" t="s">
        <v>30</v>
      </c>
      <c r="CG806" s="3939"/>
    </row>
    <row r="807" spans="51:85" ht="15" thickBot="1">
      <c r="AY807" s="2024"/>
      <c r="AZ807" s="2024"/>
      <c r="BA807" s="2024"/>
      <c r="BB807" s="2024"/>
      <c r="BC807" s="2024"/>
      <c r="BD807" s="2024"/>
      <c r="BE807" s="2024"/>
      <c r="BF807" s="2024"/>
      <c r="BG807" s="2024"/>
      <c r="BH807" s="3602"/>
      <c r="BI807" s="2024"/>
      <c r="BJ807" s="2024"/>
      <c r="BK807" s="2024"/>
      <c r="BL807" s="2024"/>
      <c r="BM807" s="2024"/>
      <c r="BN807" s="2024"/>
      <c r="BO807" s="2024"/>
      <c r="BP807" s="2024"/>
      <c r="BQ807" s="2026"/>
      <c r="BR807" s="2914"/>
      <c r="BS807" s="2690"/>
      <c r="BT807" s="2140"/>
      <c r="BU807" s="2141"/>
      <c r="BV807" s="2140"/>
      <c r="BW807" s="2141"/>
      <c r="BX807" s="2140"/>
      <c r="BY807" s="2141"/>
      <c r="BZ807" s="2141"/>
      <c r="CA807" s="2141"/>
      <c r="CB807" s="2141"/>
      <c r="CC807" s="2141"/>
      <c r="CD807" s="2141"/>
      <c r="CE807" s="2141"/>
      <c r="CF807" s="2181"/>
      <c r="CG807" s="3167"/>
    </row>
    <row r="808" spans="51:85" ht="18.600000000000001" thickBot="1">
      <c r="AY808" s="2028" t="s">
        <v>855</v>
      </c>
      <c r="AZ808" s="2024"/>
      <c r="BA808" s="2024"/>
      <c r="BB808" s="2024"/>
      <c r="BC808" s="2024"/>
      <c r="BD808" s="2024"/>
      <c r="BE808" s="2024"/>
      <c r="BF808" s="2024"/>
      <c r="BG808" s="2024"/>
      <c r="BH808" s="3602"/>
      <c r="BI808" s="2024"/>
      <c r="BJ808" s="2024"/>
      <c r="BK808" s="2024"/>
      <c r="BL808" s="2024"/>
      <c r="BM808" s="2024"/>
      <c r="BN808" s="2024"/>
      <c r="BO808" s="2029"/>
      <c r="BP808" s="2024"/>
      <c r="BQ808" s="2941"/>
      <c r="BR808" s="2037" t="s">
        <v>889</v>
      </c>
      <c r="BS808" s="2198">
        <v>1</v>
      </c>
      <c r="BT808" s="2122" t="s">
        <v>36</v>
      </c>
      <c r="BU808" s="2174">
        <v>43474</v>
      </c>
      <c r="BV808" s="2172">
        <v>15</v>
      </c>
      <c r="BW808" s="2122" t="s">
        <v>35</v>
      </c>
      <c r="BX808" s="2175">
        <v>365</v>
      </c>
      <c r="BY808" s="2122"/>
      <c r="BZ808" s="2200">
        <v>43480</v>
      </c>
      <c r="CA808" s="2174">
        <v>43488</v>
      </c>
      <c r="CB808" s="2122">
        <v>10798</v>
      </c>
      <c r="CC808" s="2172">
        <v>15000</v>
      </c>
      <c r="CD808" s="2172">
        <f t="shared" ref="CD808:CD814" si="216">(CC808-BV808*1000)</f>
        <v>0</v>
      </c>
      <c r="CE808" s="2173">
        <f t="shared" ref="CE808:CE814" si="217">(CC808*BX808/1000)</f>
        <v>5475</v>
      </c>
      <c r="CF808" s="2175">
        <f t="shared" ref="CF808:CF814" si="218">(CE808*0.05)</f>
        <v>273.75</v>
      </c>
      <c r="CG808" s="2232"/>
    </row>
    <row r="809" spans="51:85">
      <c r="AY809" s="2030"/>
      <c r="AZ809" s="3898"/>
      <c r="BA809" s="3898"/>
      <c r="BB809" s="3899" t="s">
        <v>14</v>
      </c>
      <c r="BC809" s="3899" t="s">
        <v>12</v>
      </c>
      <c r="BD809" s="3899"/>
      <c r="BE809" s="3898"/>
      <c r="BF809" s="3899" t="s">
        <v>15</v>
      </c>
      <c r="BG809" s="3899" t="s">
        <v>16</v>
      </c>
      <c r="BH809" s="3899" t="s">
        <v>12</v>
      </c>
      <c r="BI809" s="3899" t="s">
        <v>12</v>
      </c>
      <c r="BJ809" s="3898"/>
      <c r="BK809" s="3898"/>
      <c r="BL809" s="3898"/>
      <c r="BM809" s="3898"/>
      <c r="BN809" s="3899" t="s">
        <v>17</v>
      </c>
      <c r="BO809" s="3899"/>
      <c r="BP809" s="2024"/>
      <c r="BQ809" s="2837"/>
      <c r="BR809" s="2075" t="s">
        <v>890</v>
      </c>
      <c r="BS809" s="2076">
        <v>2</v>
      </c>
      <c r="BT809" s="2052" t="s">
        <v>36</v>
      </c>
      <c r="BU809" s="2057">
        <v>43474</v>
      </c>
      <c r="BV809" s="2055">
        <v>20</v>
      </c>
      <c r="BW809" s="2052" t="s">
        <v>35</v>
      </c>
      <c r="BX809" s="2058">
        <v>295</v>
      </c>
      <c r="BY809" s="2052"/>
      <c r="BZ809" s="2078">
        <v>43480</v>
      </c>
      <c r="CA809" s="2057">
        <v>43488</v>
      </c>
      <c r="CB809" s="2052">
        <v>10798</v>
      </c>
      <c r="CC809" s="2055">
        <v>20000</v>
      </c>
      <c r="CD809" s="2055">
        <f t="shared" si="216"/>
        <v>0</v>
      </c>
      <c r="CE809" s="2056">
        <f t="shared" si="217"/>
        <v>5900</v>
      </c>
      <c r="CF809" s="2058">
        <f t="shared" si="218"/>
        <v>295</v>
      </c>
      <c r="CG809" s="2233"/>
    </row>
    <row r="810" spans="51:85">
      <c r="AY810" s="2032" t="s">
        <v>3</v>
      </c>
      <c r="AZ810" s="3292" t="s">
        <v>4</v>
      </c>
      <c r="BA810" s="3890" t="s">
        <v>18</v>
      </c>
      <c r="BB810" s="3890" t="s">
        <v>19</v>
      </c>
      <c r="BC810" s="3890" t="s">
        <v>19</v>
      </c>
      <c r="BD810" s="3890" t="s">
        <v>20</v>
      </c>
      <c r="BE810" s="3890" t="s">
        <v>21</v>
      </c>
      <c r="BF810" s="3890" t="s">
        <v>22</v>
      </c>
      <c r="BG810" s="3890" t="s">
        <v>19</v>
      </c>
      <c r="BH810" s="3890" t="s">
        <v>23</v>
      </c>
      <c r="BI810" s="3890" t="s">
        <v>23</v>
      </c>
      <c r="BJ810" s="3890" t="s">
        <v>24</v>
      </c>
      <c r="BK810" s="3890" t="s">
        <v>20</v>
      </c>
      <c r="BL810" s="3890" t="s">
        <v>25</v>
      </c>
      <c r="BM810" s="3890" t="s">
        <v>0</v>
      </c>
      <c r="BN810" s="3890" t="s">
        <v>11</v>
      </c>
      <c r="BO810" s="3890" t="s">
        <v>26</v>
      </c>
      <c r="BP810" s="2024"/>
      <c r="BQ810" s="2837"/>
      <c r="BR810" s="2075" t="s">
        <v>890</v>
      </c>
      <c r="BS810" s="2076">
        <v>3</v>
      </c>
      <c r="BT810" s="2052" t="s">
        <v>796</v>
      </c>
      <c r="BU810" s="2057">
        <v>43781</v>
      </c>
      <c r="BV810" s="2055">
        <v>15</v>
      </c>
      <c r="BW810" s="2052" t="s">
        <v>35</v>
      </c>
      <c r="BX810" s="2058">
        <v>309.75</v>
      </c>
      <c r="BY810" s="2052"/>
      <c r="BZ810" s="2078">
        <v>43787</v>
      </c>
      <c r="CA810" s="2057">
        <v>43787</v>
      </c>
      <c r="CB810" s="2052">
        <v>3980</v>
      </c>
      <c r="CC810" s="2055">
        <v>15000</v>
      </c>
      <c r="CD810" s="2055">
        <f t="shared" si="216"/>
        <v>0</v>
      </c>
      <c r="CE810" s="2056">
        <f t="shared" si="217"/>
        <v>4646.25</v>
      </c>
      <c r="CF810" s="2058">
        <f t="shared" si="218"/>
        <v>232.3125</v>
      </c>
      <c r="CG810" s="2234"/>
    </row>
    <row r="811" spans="51:85" ht="15" thickBot="1">
      <c r="AY811" s="2094"/>
      <c r="AZ811" s="3297"/>
      <c r="BA811" s="3297"/>
      <c r="BB811" s="3890" t="s">
        <v>3</v>
      </c>
      <c r="BC811" s="3890" t="s">
        <v>18</v>
      </c>
      <c r="BD811" s="3890"/>
      <c r="BE811" s="3297"/>
      <c r="BF811" s="3890" t="s">
        <v>21</v>
      </c>
      <c r="BG811" s="3890" t="s">
        <v>3</v>
      </c>
      <c r="BH811" s="3890" t="s">
        <v>27</v>
      </c>
      <c r="BI811" s="3890" t="s">
        <v>28</v>
      </c>
      <c r="BJ811" s="3297"/>
      <c r="BK811" s="3297"/>
      <c r="BL811" s="3297"/>
      <c r="BM811" s="3297"/>
      <c r="BN811" s="3890" t="s">
        <v>30</v>
      </c>
      <c r="BO811" s="3890"/>
      <c r="BP811" s="2024"/>
      <c r="BQ811" s="2837"/>
      <c r="BR811" s="2075" t="s">
        <v>890</v>
      </c>
      <c r="BS811" s="2076">
        <v>4</v>
      </c>
      <c r="BT811" s="2052" t="s">
        <v>796</v>
      </c>
      <c r="BU811" s="2057">
        <v>43901</v>
      </c>
      <c r="BV811" s="2055">
        <v>15</v>
      </c>
      <c r="BW811" s="2052" t="s">
        <v>35</v>
      </c>
      <c r="BX811" s="2058">
        <v>305</v>
      </c>
      <c r="BY811" s="2052"/>
      <c r="BZ811" s="2078">
        <v>43908</v>
      </c>
      <c r="CA811" s="2057">
        <v>43910</v>
      </c>
      <c r="CB811" s="2052">
        <v>12823</v>
      </c>
      <c r="CC811" s="2055">
        <v>15000</v>
      </c>
      <c r="CD811" s="2055">
        <f t="shared" si="216"/>
        <v>0</v>
      </c>
      <c r="CE811" s="2056">
        <f t="shared" si="217"/>
        <v>4575</v>
      </c>
      <c r="CF811" s="2058">
        <f t="shared" si="218"/>
        <v>228.75</v>
      </c>
      <c r="CG811" s="2234"/>
    </row>
    <row r="812" spans="51:85">
      <c r="AY812" s="3564"/>
      <c r="AZ812" s="3565"/>
      <c r="BA812" s="3565"/>
      <c r="BB812" s="3565"/>
      <c r="BC812" s="3565"/>
      <c r="BD812" s="3565"/>
      <c r="BE812" s="3565"/>
      <c r="BF812" s="3565"/>
      <c r="BG812" s="3565"/>
      <c r="BH812" s="3607"/>
      <c r="BI812" s="3565"/>
      <c r="BJ812" s="3565"/>
      <c r="BK812" s="3565"/>
      <c r="BL812" s="3565"/>
      <c r="BM812" s="3565"/>
      <c r="BN812" s="3565"/>
      <c r="BO812" s="2046"/>
      <c r="BP812" s="2024"/>
      <c r="BQ812" s="2837"/>
      <c r="BR812" s="2037" t="s">
        <v>889</v>
      </c>
      <c r="BS812" s="2038">
        <v>5</v>
      </c>
      <c r="BT812" s="2052" t="s">
        <v>796</v>
      </c>
      <c r="BU812" s="2040">
        <v>43901</v>
      </c>
      <c r="BV812" s="2041">
        <v>5</v>
      </c>
      <c r="BW812" s="2039" t="s">
        <v>35</v>
      </c>
      <c r="BX812" s="2042">
        <v>377</v>
      </c>
      <c r="BY812" s="2039"/>
      <c r="BZ812" s="2044">
        <v>43908</v>
      </c>
      <c r="CA812" s="2040">
        <v>43910</v>
      </c>
      <c r="CB812" s="2039">
        <v>12823</v>
      </c>
      <c r="CC812" s="2041">
        <v>5000</v>
      </c>
      <c r="CD812" s="2041">
        <f t="shared" si="216"/>
        <v>0</v>
      </c>
      <c r="CE812" s="2045">
        <f t="shared" si="217"/>
        <v>1885</v>
      </c>
      <c r="CF812" s="2042">
        <f t="shared" si="218"/>
        <v>94.25</v>
      </c>
      <c r="CG812" s="3653"/>
    </row>
    <row r="813" spans="51:85">
      <c r="AY813" s="2149"/>
      <c r="AZ813" s="2091"/>
      <c r="BA813" s="2091"/>
      <c r="BB813" s="2091"/>
      <c r="BC813" s="2091"/>
      <c r="BD813" s="2091"/>
      <c r="BE813" s="2091"/>
      <c r="BF813" s="2091"/>
      <c r="BG813" s="2091"/>
      <c r="BH813" s="2873"/>
      <c r="BI813" s="2091"/>
      <c r="BJ813" s="2091"/>
      <c r="BK813" s="2091"/>
      <c r="BL813" s="2091"/>
      <c r="BM813" s="2091"/>
      <c r="BN813" s="2091"/>
      <c r="BO813" s="2059"/>
      <c r="BP813" s="2024"/>
      <c r="BQ813" s="2837"/>
      <c r="BR813" s="2037" t="s">
        <v>889</v>
      </c>
      <c r="BS813" s="2038">
        <v>6</v>
      </c>
      <c r="BT813" s="2052" t="s">
        <v>796</v>
      </c>
      <c r="BU813" s="2040">
        <v>43929</v>
      </c>
      <c r="BV813" s="2041">
        <v>15</v>
      </c>
      <c r="BW813" s="2039" t="s">
        <v>35</v>
      </c>
      <c r="BX813" s="2042">
        <v>377</v>
      </c>
      <c r="BY813" s="2039"/>
      <c r="BZ813" s="2044">
        <v>43943</v>
      </c>
      <c r="CA813" s="2040">
        <v>43943</v>
      </c>
      <c r="CB813" s="2039">
        <v>12976</v>
      </c>
      <c r="CC813" s="2041">
        <v>15000</v>
      </c>
      <c r="CD813" s="2041">
        <f t="shared" si="216"/>
        <v>0</v>
      </c>
      <c r="CE813" s="2045">
        <f t="shared" si="217"/>
        <v>5655</v>
      </c>
      <c r="CF813" s="2042">
        <f t="shared" si="218"/>
        <v>282.75</v>
      </c>
      <c r="CG813" s="2150"/>
    </row>
    <row r="814" spans="51:85">
      <c r="AY814" s="2149"/>
      <c r="AZ814" s="2091"/>
      <c r="BA814" s="2091"/>
      <c r="BB814" s="2091"/>
      <c r="BC814" s="2091"/>
      <c r="BD814" s="2091"/>
      <c r="BE814" s="2091"/>
      <c r="BF814" s="2091"/>
      <c r="BG814" s="2091"/>
      <c r="BH814" s="2873"/>
      <c r="BI814" s="2091"/>
      <c r="BJ814" s="2091"/>
      <c r="BK814" s="2091"/>
      <c r="BL814" s="2091"/>
      <c r="BM814" s="2091"/>
      <c r="BN814" s="2091"/>
      <c r="BO814" s="2059"/>
      <c r="BP814" s="2024"/>
      <c r="BQ814" s="2837"/>
      <c r="BR814" s="2075" t="s">
        <v>890</v>
      </c>
      <c r="BS814" s="2076">
        <v>7</v>
      </c>
      <c r="BT814" s="2052" t="s">
        <v>796</v>
      </c>
      <c r="BU814" s="2057">
        <v>43929</v>
      </c>
      <c r="BV814" s="2055">
        <v>40</v>
      </c>
      <c r="BW814" s="2052" t="s">
        <v>35</v>
      </c>
      <c r="BX814" s="2058">
        <v>305</v>
      </c>
      <c r="BY814" s="2052"/>
      <c r="BZ814" s="2078">
        <v>43943</v>
      </c>
      <c r="CA814" s="2057">
        <v>43943</v>
      </c>
      <c r="CB814" s="2052">
        <v>12976</v>
      </c>
      <c r="CC814" s="2055">
        <v>40000</v>
      </c>
      <c r="CD814" s="2055">
        <f t="shared" si="216"/>
        <v>0</v>
      </c>
      <c r="CE814" s="2056">
        <f t="shared" si="217"/>
        <v>12200</v>
      </c>
      <c r="CF814" s="2058">
        <f t="shared" si="218"/>
        <v>610</v>
      </c>
      <c r="CG814" s="2150"/>
    </row>
    <row r="815" spans="51:85">
      <c r="AY815" s="2107"/>
      <c r="AZ815" s="2096"/>
      <c r="BA815" s="2097"/>
      <c r="BB815" s="2098"/>
      <c r="BC815" s="2099"/>
      <c r="BD815" s="2098"/>
      <c r="BE815" s="2100"/>
      <c r="BF815" s="2101"/>
      <c r="BG815" s="2098"/>
      <c r="BH815" s="2102"/>
      <c r="BI815" s="2099"/>
      <c r="BJ815" s="2098"/>
      <c r="BK815" s="2103"/>
      <c r="BL815" s="2103"/>
      <c r="BM815" s="2104"/>
      <c r="BN815" s="2106"/>
      <c r="BO815" s="2059"/>
      <c r="BP815" s="2024"/>
      <c r="BQ815" s="2837"/>
      <c r="BR815" s="2995"/>
      <c r="BS815" s="2080"/>
      <c r="BT815" s="2080"/>
      <c r="BU815" s="2080"/>
      <c r="BV815" s="2080"/>
      <c r="BW815" s="2080"/>
      <c r="BX815" s="2080"/>
      <c r="BY815" s="2080"/>
      <c r="BZ815" s="3300"/>
      <c r="CA815" s="2080"/>
      <c r="CB815" s="2080"/>
      <c r="CC815" s="2080"/>
      <c r="CD815" s="2080"/>
      <c r="CE815" s="2080"/>
      <c r="CF815" s="2080"/>
      <c r="CG815" s="2150"/>
    </row>
    <row r="816" spans="51:85">
      <c r="AY816" s="2117"/>
      <c r="AZ816" s="3563"/>
      <c r="BA816" s="2118"/>
      <c r="BB816" s="2100"/>
      <c r="BC816" s="2105"/>
      <c r="BD816" s="2103"/>
      <c r="BE816" s="2100"/>
      <c r="BF816" s="2106"/>
      <c r="BG816" s="2119"/>
      <c r="BH816" s="2120"/>
      <c r="BI816" s="2105"/>
      <c r="BJ816" s="2100"/>
      <c r="BK816" s="2103"/>
      <c r="BL816" s="2103"/>
      <c r="BM816" s="2104"/>
      <c r="BN816" s="2106"/>
      <c r="BO816" s="2059"/>
      <c r="BP816" s="2024"/>
      <c r="BQ816" s="2837"/>
      <c r="BR816" s="2995"/>
      <c r="BS816" s="2080"/>
      <c r="BT816" s="2080"/>
      <c r="BU816" s="2080"/>
      <c r="BV816" s="2080"/>
      <c r="BW816" s="2080"/>
      <c r="BX816" s="2080"/>
      <c r="BY816" s="2080"/>
      <c r="BZ816" s="3300"/>
      <c r="CA816" s="2080"/>
      <c r="CB816" s="2080"/>
      <c r="CC816" s="2080"/>
      <c r="CD816" s="2080"/>
      <c r="CE816" s="2080"/>
      <c r="CF816" s="2080"/>
      <c r="CG816" s="2150"/>
    </row>
    <row r="817" spans="51:85">
      <c r="AY817" s="2079"/>
      <c r="AZ817" s="2080"/>
      <c r="BA817" s="2080"/>
      <c r="BB817" s="2080"/>
      <c r="BC817" s="2080"/>
      <c r="BD817" s="2080"/>
      <c r="BE817" s="2080"/>
      <c r="BF817" s="2080"/>
      <c r="BG817" s="2091"/>
      <c r="BH817" s="2873"/>
      <c r="BI817" s="2091"/>
      <c r="BJ817" s="2091"/>
      <c r="BK817" s="2091"/>
      <c r="BL817" s="2091"/>
      <c r="BM817" s="2092"/>
      <c r="BN817" s="2091"/>
      <c r="BO817" s="2059"/>
      <c r="BP817" s="2024"/>
      <c r="BQ817" s="2837"/>
      <c r="BR817" s="2995"/>
      <c r="BS817" s="2080"/>
      <c r="BT817" s="2080"/>
      <c r="BU817" s="2080"/>
      <c r="BV817" s="2080"/>
      <c r="BW817" s="2080"/>
      <c r="BX817" s="2080"/>
      <c r="BY817" s="2080"/>
      <c r="BZ817" s="3300"/>
      <c r="CA817" s="2080"/>
      <c r="CB817" s="2080"/>
      <c r="CC817" s="2080"/>
      <c r="CD817" s="2080"/>
      <c r="CE817" s="2080"/>
      <c r="CF817" s="2080"/>
      <c r="CG817" s="2150"/>
    </row>
    <row r="818" spans="51:85">
      <c r="AY818" s="2079"/>
      <c r="AZ818" s="2080"/>
      <c r="BA818" s="2080"/>
      <c r="BB818" s="2080"/>
      <c r="BC818" s="2080"/>
      <c r="BD818" s="2093"/>
      <c r="BE818" s="2080"/>
      <c r="BF818" s="2080"/>
      <c r="BG818" s="2091"/>
      <c r="BH818" s="2873"/>
      <c r="BI818" s="2091"/>
      <c r="BJ818" s="2091"/>
      <c r="BK818" s="2091"/>
      <c r="BL818" s="2091"/>
      <c r="BM818" s="2092"/>
      <c r="BN818" s="2091"/>
      <c r="BO818" s="2059"/>
      <c r="BP818" s="2024"/>
      <c r="BQ818" s="2837"/>
      <c r="BR818" s="2995"/>
      <c r="BS818" s="2080"/>
      <c r="BT818" s="2080"/>
      <c r="BU818" s="2080"/>
      <c r="BV818" s="2080"/>
      <c r="BW818" s="2080"/>
      <c r="BX818" s="2080"/>
      <c r="BY818" s="2080"/>
      <c r="BZ818" s="3300"/>
      <c r="CA818" s="2080"/>
      <c r="CB818" s="2080"/>
      <c r="CC818" s="2080"/>
      <c r="CD818" s="2080"/>
      <c r="CE818" s="2080"/>
      <c r="CF818" s="2080"/>
      <c r="CG818" s="2150"/>
    </row>
    <row r="819" spans="51:85" ht="15" thickBot="1">
      <c r="AY819" s="2079"/>
      <c r="AZ819" s="2080"/>
      <c r="BA819" s="2080"/>
      <c r="BB819" s="2080"/>
      <c r="BC819" s="2080"/>
      <c r="BD819" s="2080"/>
      <c r="BE819" s="2163"/>
      <c r="BF819" s="2163"/>
      <c r="BG819" s="2163"/>
      <c r="BH819" s="2163"/>
      <c r="BI819" s="2163"/>
      <c r="BJ819" s="3896"/>
      <c r="BK819" s="2163"/>
      <c r="BL819" s="2163"/>
      <c r="BM819" s="2165"/>
      <c r="BN819" s="3896"/>
      <c r="BO819" s="3897"/>
      <c r="BP819" s="2024"/>
      <c r="BQ819" s="2942"/>
      <c r="BR819" s="3098"/>
      <c r="BS819" s="2085"/>
      <c r="BT819" s="2085"/>
      <c r="BU819" s="2085"/>
      <c r="BV819" s="2085"/>
      <c r="BW819" s="2085"/>
      <c r="BX819" s="2085"/>
      <c r="BY819" s="2085"/>
      <c r="BZ819" s="3305"/>
      <c r="CA819" s="2085"/>
      <c r="CB819" s="2085"/>
      <c r="CC819" s="2085"/>
      <c r="CD819" s="2085"/>
      <c r="CE819" s="2085"/>
      <c r="CF819" s="2085"/>
      <c r="CG819" s="2152"/>
    </row>
    <row r="820" spans="51:85">
      <c r="AY820" s="2036"/>
      <c r="AZ820" s="2096"/>
      <c r="BA820" s="2097"/>
      <c r="BB820" s="2098"/>
      <c r="BC820" s="2099"/>
      <c r="BD820" s="2098"/>
      <c r="BE820" s="2100"/>
      <c r="BF820" s="2101"/>
      <c r="BG820" s="2098"/>
      <c r="BH820" s="2102"/>
      <c r="BI820" s="2099"/>
      <c r="BJ820" s="2098"/>
      <c r="BK820" s="2103"/>
      <c r="BL820" s="2103"/>
      <c r="BM820" s="2104"/>
      <c r="BN820" s="2106"/>
      <c r="BO820" s="3897"/>
      <c r="BP820" s="2024"/>
      <c r="BQ820" s="2024"/>
      <c r="BR820" s="2024"/>
      <c r="BS820" s="2024"/>
      <c r="BT820" s="2024"/>
      <c r="BU820" s="2024"/>
      <c r="BV820" s="2024"/>
      <c r="BW820" s="2024"/>
      <c r="BX820" s="2024"/>
      <c r="BY820" s="2024"/>
      <c r="BZ820" s="2024"/>
      <c r="CA820" s="2024"/>
      <c r="CB820" s="2024"/>
      <c r="CC820" s="2024"/>
      <c r="CD820" s="2024"/>
      <c r="CE820" s="2024"/>
      <c r="CF820" s="2024"/>
      <c r="CG820" s="2024"/>
    </row>
    <row r="821" spans="51:85" ht="24" thickBot="1">
      <c r="AY821" s="2079"/>
      <c r="AZ821" s="2080"/>
      <c r="BA821" s="2080"/>
      <c r="BB821" s="2080"/>
      <c r="BC821" s="2080"/>
      <c r="BD821" s="2080"/>
      <c r="BE821" s="2163"/>
      <c r="BF821" s="2163"/>
      <c r="BG821" s="2163"/>
      <c r="BH821" s="2163"/>
      <c r="BI821" s="2163"/>
      <c r="BJ821" s="3896"/>
      <c r="BK821" s="2163"/>
      <c r="BL821" s="2163"/>
      <c r="BM821" s="2165"/>
      <c r="BN821" s="3896"/>
      <c r="BO821" s="3897"/>
      <c r="BP821" s="2024"/>
      <c r="BQ821" s="2024"/>
      <c r="BR821" s="2231" t="s">
        <v>719</v>
      </c>
      <c r="BS821" s="2024" t="s">
        <v>720</v>
      </c>
      <c r="BT821" s="2024"/>
      <c r="BU821" s="2154"/>
      <c r="BV821" s="2024"/>
      <c r="BW821" s="2024"/>
      <c r="BX821" s="2024"/>
      <c r="BY821" s="2024"/>
      <c r="BZ821" s="2024"/>
      <c r="CA821" s="2024"/>
      <c r="CB821" s="2024"/>
      <c r="CC821" s="2024"/>
      <c r="CD821" s="2154"/>
      <c r="CE821" s="2024"/>
      <c r="CF821" s="2024"/>
      <c r="CG821" s="2024"/>
    </row>
    <row r="822" spans="51:85" ht="15" thickBot="1">
      <c r="AY822" s="2082"/>
      <c r="AZ822" s="2083"/>
      <c r="BA822" s="2083"/>
      <c r="BB822" s="2083"/>
      <c r="BC822" s="2083"/>
      <c r="BD822" s="2084"/>
      <c r="BE822" s="2085"/>
      <c r="BF822" s="2085"/>
      <c r="BG822" s="2085"/>
      <c r="BH822" s="2089"/>
      <c r="BI822" s="2085"/>
      <c r="BJ822" s="2086"/>
      <c r="BK822" s="2087"/>
      <c r="BL822" s="2085"/>
      <c r="BM822" s="2088"/>
      <c r="BN822" s="2088">
        <f>(BM822*0.05)</f>
        <v>0</v>
      </c>
      <c r="BO822" s="2090"/>
      <c r="BP822" s="2024"/>
      <c r="BQ822" s="2021"/>
      <c r="BR822" s="3284"/>
      <c r="BS822" s="3285"/>
      <c r="BT822" s="3286" t="s">
        <v>14</v>
      </c>
      <c r="BU822" s="3286" t="s">
        <v>12</v>
      </c>
      <c r="BV822" s="3286"/>
      <c r="BW822" s="3287"/>
      <c r="BX822" s="3286" t="s">
        <v>15</v>
      </c>
      <c r="BY822" s="3286" t="s">
        <v>16</v>
      </c>
      <c r="BZ822" s="3286" t="s">
        <v>12</v>
      </c>
      <c r="CA822" s="3286" t="s">
        <v>12</v>
      </c>
      <c r="CB822" s="3287"/>
      <c r="CC822" s="3287"/>
      <c r="CD822" s="3287"/>
      <c r="CE822" s="3287"/>
      <c r="CF822" s="3286" t="s">
        <v>17</v>
      </c>
      <c r="CG822" s="3289"/>
    </row>
    <row r="823" spans="51:85">
      <c r="AY823" s="2024"/>
      <c r="AZ823" s="2024"/>
      <c r="BA823" s="2024"/>
      <c r="BB823" s="2024"/>
      <c r="BC823" s="2024"/>
      <c r="BD823" s="2024"/>
      <c r="BE823" s="2024"/>
      <c r="BF823" s="2024"/>
      <c r="BG823" s="2024"/>
      <c r="BH823" s="3602"/>
      <c r="BI823" s="2024"/>
      <c r="BJ823" s="2024"/>
      <c r="BK823" s="2024"/>
      <c r="BL823" s="2024"/>
      <c r="BM823" s="2024"/>
      <c r="BN823" s="2024"/>
      <c r="BO823" s="2024"/>
      <c r="BP823" s="2024"/>
      <c r="BQ823" s="2023"/>
      <c r="BR823" s="3290" t="s">
        <v>4</v>
      </c>
      <c r="BS823" s="3291" t="s">
        <v>18</v>
      </c>
      <c r="BT823" s="3292" t="s">
        <v>19</v>
      </c>
      <c r="BU823" s="3292" t="s">
        <v>19</v>
      </c>
      <c r="BV823" s="3292" t="s">
        <v>20</v>
      </c>
      <c r="BW823" s="3292" t="s">
        <v>21</v>
      </c>
      <c r="BX823" s="3292" t="s">
        <v>22</v>
      </c>
      <c r="BY823" s="3292" t="s">
        <v>19</v>
      </c>
      <c r="BZ823" s="3292" t="s">
        <v>23</v>
      </c>
      <c r="CA823" s="3292" t="s">
        <v>23</v>
      </c>
      <c r="CB823" s="3292" t="s">
        <v>24</v>
      </c>
      <c r="CC823" s="3292" t="s">
        <v>20</v>
      </c>
      <c r="CD823" s="3292" t="s">
        <v>25</v>
      </c>
      <c r="CE823" s="3292" t="s">
        <v>0</v>
      </c>
      <c r="CF823" s="3292" t="s">
        <v>11</v>
      </c>
      <c r="CG823" s="3294" t="s">
        <v>26</v>
      </c>
    </row>
    <row r="824" spans="51:85" ht="18.600000000000001" thickBot="1">
      <c r="AY824" s="2028" t="s">
        <v>854</v>
      </c>
      <c r="AZ824" s="2024"/>
      <c r="BA824" s="2024"/>
      <c r="BB824" s="2024"/>
      <c r="BC824" s="2024"/>
      <c r="BD824" s="2024"/>
      <c r="BE824" s="2024"/>
      <c r="BF824" s="2024"/>
      <c r="BG824" s="2024"/>
      <c r="BH824" s="3602"/>
      <c r="BI824" s="2024"/>
      <c r="BJ824" s="2024"/>
      <c r="BK824" s="2024"/>
      <c r="BL824" s="2024"/>
      <c r="BM824" s="2024"/>
      <c r="BN824" s="2024"/>
      <c r="BO824" s="2029"/>
      <c r="BP824" s="2024"/>
      <c r="BQ824" s="2023"/>
      <c r="BR824" s="3295"/>
      <c r="BS824" s="3296"/>
      <c r="BT824" s="3292" t="s">
        <v>3</v>
      </c>
      <c r="BU824" s="3292" t="s">
        <v>18</v>
      </c>
      <c r="BV824" s="3292"/>
      <c r="BW824" s="3297"/>
      <c r="BX824" s="3292" t="s">
        <v>21</v>
      </c>
      <c r="BY824" s="3292" t="s">
        <v>3</v>
      </c>
      <c r="BZ824" s="3292" t="s">
        <v>27</v>
      </c>
      <c r="CA824" s="3292" t="s">
        <v>28</v>
      </c>
      <c r="CB824" s="3297"/>
      <c r="CC824" s="3297"/>
      <c r="CD824" s="3297"/>
      <c r="CE824" s="3297"/>
      <c r="CF824" s="3292" t="s">
        <v>30</v>
      </c>
      <c r="CG824" s="3294"/>
    </row>
    <row r="825" spans="51:85" ht="15" thickBot="1">
      <c r="AY825" s="2030"/>
      <c r="AZ825" s="3898"/>
      <c r="BA825" s="3898"/>
      <c r="BB825" s="3899" t="s">
        <v>14</v>
      </c>
      <c r="BC825" s="3899" t="s">
        <v>12</v>
      </c>
      <c r="BD825" s="3899"/>
      <c r="BE825" s="3898"/>
      <c r="BF825" s="3899" t="s">
        <v>15</v>
      </c>
      <c r="BG825" s="3899" t="s">
        <v>16</v>
      </c>
      <c r="BH825" s="3899" t="s">
        <v>12</v>
      </c>
      <c r="BI825" s="3899" t="s">
        <v>12</v>
      </c>
      <c r="BJ825" s="3898"/>
      <c r="BK825" s="3898"/>
      <c r="BL825" s="3898"/>
      <c r="BM825" s="3898"/>
      <c r="BN825" s="3899" t="s">
        <v>17</v>
      </c>
      <c r="BO825" s="3899"/>
      <c r="BP825" s="2024"/>
      <c r="BQ825" s="2026"/>
      <c r="BR825" s="2914"/>
      <c r="BS825" s="2690"/>
      <c r="BT825" s="2140"/>
      <c r="BU825" s="2141"/>
      <c r="BV825" s="2140"/>
      <c r="BW825" s="2141"/>
      <c r="BX825" s="2140"/>
      <c r="BY825" s="2141"/>
      <c r="BZ825" s="2141"/>
      <c r="CA825" s="2141"/>
      <c r="CB825" s="2141"/>
      <c r="CC825" s="2141"/>
      <c r="CD825" s="2141"/>
      <c r="CE825" s="2141"/>
      <c r="CF825" s="2141"/>
      <c r="CG825" s="2142"/>
    </row>
    <row r="826" spans="51:85">
      <c r="AY826" s="2032" t="s">
        <v>3</v>
      </c>
      <c r="AZ826" s="3292" t="s">
        <v>4</v>
      </c>
      <c r="BA826" s="3890" t="s">
        <v>18</v>
      </c>
      <c r="BB826" s="3890" t="s">
        <v>19</v>
      </c>
      <c r="BC826" s="3890" t="s">
        <v>19</v>
      </c>
      <c r="BD826" s="3890" t="s">
        <v>20</v>
      </c>
      <c r="BE826" s="3890" t="s">
        <v>21</v>
      </c>
      <c r="BF826" s="3890" t="s">
        <v>22</v>
      </c>
      <c r="BG826" s="3890" t="s">
        <v>19</v>
      </c>
      <c r="BH826" s="3890" t="s">
        <v>23</v>
      </c>
      <c r="BI826" s="3890" t="s">
        <v>23</v>
      </c>
      <c r="BJ826" s="3890" t="s">
        <v>24</v>
      </c>
      <c r="BK826" s="3890" t="s">
        <v>20</v>
      </c>
      <c r="BL826" s="3890" t="s">
        <v>25</v>
      </c>
      <c r="BM826" s="3890" t="s">
        <v>0</v>
      </c>
      <c r="BN826" s="3890" t="s">
        <v>11</v>
      </c>
      <c r="BO826" s="3890" t="s">
        <v>26</v>
      </c>
      <c r="BP826" s="2024"/>
      <c r="BQ826" s="2941"/>
      <c r="BR826" s="2658" t="s">
        <v>502</v>
      </c>
      <c r="BS826" s="2968" t="s">
        <v>393</v>
      </c>
      <c r="BT826" s="2168" t="s">
        <v>101</v>
      </c>
      <c r="BU826" s="2169">
        <v>42920</v>
      </c>
      <c r="BV826" s="2168">
        <v>1</v>
      </c>
      <c r="BW826" s="2122" t="s">
        <v>35</v>
      </c>
      <c r="BX826" s="2170">
        <v>154</v>
      </c>
      <c r="BY826" s="2168" t="s">
        <v>78</v>
      </c>
      <c r="BZ826" s="2171">
        <v>42922</v>
      </c>
      <c r="CA826" s="2169">
        <v>42922</v>
      </c>
      <c r="CB826" s="2168" t="s">
        <v>78</v>
      </c>
      <c r="CC826" s="2172">
        <v>1000</v>
      </c>
      <c r="CD826" s="2172">
        <f>(CC826-BV826*1000)</f>
        <v>0</v>
      </c>
      <c r="CE826" s="2173">
        <f>(CC826*BX826/1000)</f>
        <v>154</v>
      </c>
      <c r="CF826" s="2175">
        <f>(CE826*0.05)</f>
        <v>7.7</v>
      </c>
      <c r="CG826" s="2232"/>
    </row>
    <row r="827" spans="51:85" ht="15" thickBot="1">
      <c r="AY827" s="2094"/>
      <c r="AZ827" s="3297"/>
      <c r="BA827" s="3297"/>
      <c r="BB827" s="3890" t="s">
        <v>3</v>
      </c>
      <c r="BC827" s="3890" t="s">
        <v>18</v>
      </c>
      <c r="BD827" s="3890"/>
      <c r="BE827" s="3297"/>
      <c r="BF827" s="3890" t="s">
        <v>21</v>
      </c>
      <c r="BG827" s="3890" t="s">
        <v>3</v>
      </c>
      <c r="BH827" s="3890" t="s">
        <v>27</v>
      </c>
      <c r="BI827" s="3890" t="s">
        <v>28</v>
      </c>
      <c r="BJ827" s="3297"/>
      <c r="BK827" s="3297"/>
      <c r="BL827" s="3297"/>
      <c r="BM827" s="3297"/>
      <c r="BN827" s="3890" t="s">
        <v>30</v>
      </c>
      <c r="BO827" s="3890"/>
      <c r="BP827" s="2024"/>
      <c r="BQ827" s="2837"/>
      <c r="BR827" s="2037" t="s">
        <v>558</v>
      </c>
      <c r="BS827" s="2969" t="s">
        <v>414</v>
      </c>
      <c r="BT827" s="2050" t="s">
        <v>101</v>
      </c>
      <c r="BU827" s="2051">
        <v>42920</v>
      </c>
      <c r="BV827" s="2050">
        <v>1</v>
      </c>
      <c r="BW827" s="2052" t="s">
        <v>35</v>
      </c>
      <c r="BX827" s="2053">
        <v>154</v>
      </c>
      <c r="BY827" s="2050" t="s">
        <v>78</v>
      </c>
      <c r="BZ827" s="2054">
        <v>42922</v>
      </c>
      <c r="CA827" s="2051">
        <v>42922</v>
      </c>
      <c r="CB827" s="2050" t="s">
        <v>78</v>
      </c>
      <c r="CC827" s="2055">
        <v>1000</v>
      </c>
      <c r="CD827" s="2055">
        <f>(CC827-BV827*1000)</f>
        <v>0</v>
      </c>
      <c r="CE827" s="2056">
        <f>(CC827*BX827/1000)</f>
        <v>154</v>
      </c>
      <c r="CF827" s="2058">
        <f>(CE827*0.05)</f>
        <v>7.7</v>
      </c>
      <c r="CG827" s="2233"/>
    </row>
    <row r="828" spans="51:85">
      <c r="AY828" s="3564"/>
      <c r="AZ828" s="3565"/>
      <c r="BA828" s="3565"/>
      <c r="BB828" s="3565"/>
      <c r="BC828" s="3565"/>
      <c r="BD828" s="3565"/>
      <c r="BE828" s="3565"/>
      <c r="BF828" s="3565"/>
      <c r="BG828" s="3565"/>
      <c r="BH828" s="3607"/>
      <c r="BI828" s="3565"/>
      <c r="BJ828" s="3565"/>
      <c r="BK828" s="3565"/>
      <c r="BL828" s="3565"/>
      <c r="BM828" s="3565"/>
      <c r="BN828" s="3565"/>
      <c r="BO828" s="2046"/>
      <c r="BP828" s="2024"/>
      <c r="BQ828" s="2837"/>
      <c r="BR828" s="2069"/>
      <c r="BS828" s="2959"/>
      <c r="BT828" s="2071"/>
      <c r="BU828" s="2072"/>
      <c r="BV828" s="2071"/>
      <c r="BW828" s="2039"/>
      <c r="BX828" s="2042"/>
      <c r="BY828" s="2071"/>
      <c r="BZ828" s="2148"/>
      <c r="CA828" s="2040"/>
      <c r="CB828" s="2039"/>
      <c r="CC828" s="2041"/>
      <c r="CD828" s="2041"/>
      <c r="CE828" s="2045"/>
      <c r="CF828" s="2042"/>
      <c r="CG828" s="2234"/>
    </row>
    <row r="829" spans="51:85">
      <c r="AY829" s="2149"/>
      <c r="AZ829" s="2091"/>
      <c r="BA829" s="2091"/>
      <c r="BB829" s="2091"/>
      <c r="BC829" s="2091"/>
      <c r="BD829" s="2091"/>
      <c r="BE829" s="2091"/>
      <c r="BF829" s="2091"/>
      <c r="BG829" s="2091"/>
      <c r="BH829" s="2873"/>
      <c r="BI829" s="2091"/>
      <c r="BJ829" s="2091"/>
      <c r="BK829" s="2091"/>
      <c r="BL829" s="2091"/>
      <c r="BM829" s="2091"/>
      <c r="BN829" s="2091"/>
      <c r="BO829" s="2059"/>
      <c r="BP829" s="2024"/>
      <c r="BQ829" s="2837"/>
      <c r="BR829" s="2069"/>
      <c r="BS829" s="2959"/>
      <c r="BT829" s="2108"/>
      <c r="BU829" s="2072"/>
      <c r="BV829" s="2071"/>
      <c r="BW829" s="2108"/>
      <c r="BX829" s="2073"/>
      <c r="BY829" s="2071"/>
      <c r="BZ829" s="2112"/>
      <c r="CA829" s="2109"/>
      <c r="CB829" s="2108"/>
      <c r="CC829" s="2113"/>
      <c r="CD829" s="2113"/>
      <c r="CE829" s="2114"/>
      <c r="CF829" s="2116"/>
      <c r="CG829" s="2234"/>
    </row>
    <row r="830" spans="51:85" ht="15" thickBot="1">
      <c r="AY830" s="2149"/>
      <c r="AZ830" s="2091"/>
      <c r="BA830" s="2091"/>
      <c r="BB830" s="2091"/>
      <c r="BC830" s="2091"/>
      <c r="BD830" s="2091"/>
      <c r="BE830" s="2091"/>
      <c r="BF830" s="2091"/>
      <c r="BG830" s="2091"/>
      <c r="BH830" s="2873"/>
      <c r="BI830" s="2091"/>
      <c r="BJ830" s="2091"/>
      <c r="BK830" s="2091"/>
      <c r="BL830" s="2091"/>
      <c r="BM830" s="2091"/>
      <c r="BN830" s="2091"/>
      <c r="BO830" s="2059"/>
      <c r="BP830" s="2024"/>
      <c r="BQ830" s="2026"/>
      <c r="BR830" s="2917"/>
      <c r="BS830" s="2960"/>
      <c r="BT830" s="2235"/>
      <c r="BU830" s="2236"/>
      <c r="BV830" s="2237"/>
      <c r="BW830" s="2238"/>
      <c r="BX830" s="2239"/>
      <c r="BY830" s="2237"/>
      <c r="BZ830" s="2240"/>
      <c r="CA830" s="2241"/>
      <c r="CB830" s="2238"/>
      <c r="CC830" s="2242"/>
      <c r="CD830" s="2242"/>
      <c r="CE830" s="2243"/>
      <c r="CF830" s="2244"/>
      <c r="CG830" s="2245"/>
    </row>
    <row r="831" spans="51:85">
      <c r="AY831" s="2107"/>
      <c r="AZ831" s="2096"/>
      <c r="BA831" s="2097"/>
      <c r="BB831" s="2098"/>
      <c r="BC831" s="2099"/>
      <c r="BD831" s="2098"/>
      <c r="BE831" s="2100"/>
      <c r="BF831" s="2101"/>
      <c r="BG831" s="2098"/>
      <c r="BH831" s="2102"/>
      <c r="BI831" s="2099"/>
      <c r="BJ831" s="2098"/>
      <c r="BK831" s="2103"/>
      <c r="BL831" s="2103"/>
      <c r="BM831" s="2104"/>
      <c r="BN831" s="2106"/>
      <c r="BO831" s="2059"/>
      <c r="BP831" s="2024"/>
      <c r="BQ831" s="2024"/>
      <c r="BR831" s="2024"/>
      <c r="BS831" s="2024"/>
      <c r="BT831" s="2024"/>
      <c r="BU831" s="2024"/>
      <c r="BV831" s="2024"/>
      <c r="BW831" s="2024"/>
      <c r="BX831" s="2024"/>
      <c r="BY831" s="2024"/>
      <c r="BZ831" s="2024"/>
      <c r="CA831" s="2024"/>
      <c r="CB831" s="2024"/>
      <c r="CC831" s="2024"/>
      <c r="CD831" s="2024"/>
      <c r="CE831" s="2024"/>
      <c r="CF831" s="2024"/>
      <c r="CG831" s="2024"/>
    </row>
    <row r="832" spans="51:85" ht="24" thickBot="1">
      <c r="AY832" s="2117"/>
      <c r="AZ832" s="3563"/>
      <c r="BA832" s="2118"/>
      <c r="BB832" s="2100"/>
      <c r="BC832" s="2105"/>
      <c r="BD832" s="2103"/>
      <c r="BE832" s="2100"/>
      <c r="BF832" s="2106"/>
      <c r="BG832" s="2119"/>
      <c r="BH832" s="2120"/>
      <c r="BI832" s="2105"/>
      <c r="BJ832" s="2100"/>
      <c r="BK832" s="2103"/>
      <c r="BL832" s="2103"/>
      <c r="BM832" s="2104"/>
      <c r="BN832" s="2106"/>
      <c r="BO832" s="2059"/>
      <c r="BP832" s="2024"/>
      <c r="BQ832" s="2024"/>
      <c r="BR832" s="2231" t="s">
        <v>637</v>
      </c>
      <c r="BS832" s="2024" t="s">
        <v>638</v>
      </c>
      <c r="BT832" s="2024"/>
      <c r="BU832" s="2154"/>
      <c r="BV832" s="2024"/>
      <c r="BW832" s="2024"/>
      <c r="BX832" s="2024"/>
      <c r="BY832" s="2024"/>
      <c r="BZ832" s="2024"/>
      <c r="CA832" s="2024"/>
      <c r="CB832" s="2024"/>
      <c r="CC832" s="2024"/>
      <c r="CD832" s="2154"/>
      <c r="CE832" s="2024"/>
      <c r="CF832" s="2024"/>
      <c r="CG832" s="2024"/>
    </row>
    <row r="833" spans="51:85">
      <c r="AY833" s="2079"/>
      <c r="AZ833" s="2080"/>
      <c r="BA833" s="2080"/>
      <c r="BB833" s="2080"/>
      <c r="BC833" s="2080"/>
      <c r="BD833" s="2080"/>
      <c r="BE833" s="2080"/>
      <c r="BF833" s="2080"/>
      <c r="BG833" s="2091"/>
      <c r="BH833" s="2873"/>
      <c r="BI833" s="2091"/>
      <c r="BJ833" s="2091"/>
      <c r="BK833" s="2091"/>
      <c r="BL833" s="2091"/>
      <c r="BM833" s="2092"/>
      <c r="BN833" s="2091"/>
      <c r="BO833" s="2059"/>
      <c r="BP833" s="2024"/>
      <c r="BQ833" s="2021"/>
      <c r="BR833" s="3284"/>
      <c r="BS833" s="3285"/>
      <c r="BT833" s="3286" t="s">
        <v>14</v>
      </c>
      <c r="BU833" s="3286" t="s">
        <v>12</v>
      </c>
      <c r="BV833" s="3286"/>
      <c r="BW833" s="3287"/>
      <c r="BX833" s="3286" t="s">
        <v>15</v>
      </c>
      <c r="BY833" s="3286" t="s">
        <v>16</v>
      </c>
      <c r="BZ833" s="3286" t="s">
        <v>12</v>
      </c>
      <c r="CA833" s="3286" t="s">
        <v>12</v>
      </c>
      <c r="CB833" s="3287"/>
      <c r="CC833" s="3287"/>
      <c r="CD833" s="3287"/>
      <c r="CE833" s="3287"/>
      <c r="CF833" s="3286" t="s">
        <v>17</v>
      </c>
      <c r="CG833" s="3289"/>
    </row>
    <row r="834" spans="51:85">
      <c r="AY834" s="2079"/>
      <c r="AZ834" s="2080"/>
      <c r="BA834" s="2080"/>
      <c r="BB834" s="2080"/>
      <c r="BC834" s="2080"/>
      <c r="BD834" s="2093"/>
      <c r="BE834" s="2080"/>
      <c r="BF834" s="2080"/>
      <c r="BG834" s="2091"/>
      <c r="BH834" s="2873"/>
      <c r="BI834" s="2091"/>
      <c r="BJ834" s="2091"/>
      <c r="BK834" s="2091"/>
      <c r="BL834" s="2091"/>
      <c r="BM834" s="2092"/>
      <c r="BN834" s="2091"/>
      <c r="BO834" s="2059"/>
      <c r="BP834" s="2024"/>
      <c r="BQ834" s="2023"/>
      <c r="BR834" s="3290" t="s">
        <v>4</v>
      </c>
      <c r="BS834" s="3291" t="s">
        <v>18</v>
      </c>
      <c r="BT834" s="3292" t="s">
        <v>19</v>
      </c>
      <c r="BU834" s="3292" t="s">
        <v>19</v>
      </c>
      <c r="BV834" s="3292" t="s">
        <v>20</v>
      </c>
      <c r="BW834" s="3292" t="s">
        <v>21</v>
      </c>
      <c r="BX834" s="3292" t="s">
        <v>22</v>
      </c>
      <c r="BY834" s="3292" t="s">
        <v>19</v>
      </c>
      <c r="BZ834" s="3292" t="s">
        <v>23</v>
      </c>
      <c r="CA834" s="3292" t="s">
        <v>23</v>
      </c>
      <c r="CB834" s="3292" t="s">
        <v>24</v>
      </c>
      <c r="CC834" s="3292" t="s">
        <v>20</v>
      </c>
      <c r="CD834" s="3292" t="s">
        <v>25</v>
      </c>
      <c r="CE834" s="3292" t="s">
        <v>0</v>
      </c>
      <c r="CF834" s="3292" t="s">
        <v>11</v>
      </c>
      <c r="CG834" s="3294" t="s">
        <v>26</v>
      </c>
    </row>
    <row r="835" spans="51:85">
      <c r="AY835" s="2079"/>
      <c r="AZ835" s="2080"/>
      <c r="BA835" s="2080"/>
      <c r="BB835" s="2080"/>
      <c r="BC835" s="2080"/>
      <c r="BD835" s="2080"/>
      <c r="BE835" s="2163"/>
      <c r="BF835" s="2163"/>
      <c r="BG835" s="2163"/>
      <c r="BH835" s="2163"/>
      <c r="BI835" s="2163"/>
      <c r="BJ835" s="3896"/>
      <c r="BK835" s="2163"/>
      <c r="BL835" s="2163"/>
      <c r="BM835" s="2165"/>
      <c r="BN835" s="3896"/>
      <c r="BO835" s="3897"/>
      <c r="BP835" s="2024"/>
      <c r="BQ835" s="2023"/>
      <c r="BR835" s="3295"/>
      <c r="BS835" s="3296"/>
      <c r="BT835" s="3292" t="s">
        <v>3</v>
      </c>
      <c r="BU835" s="3292" t="s">
        <v>18</v>
      </c>
      <c r="BV835" s="3292"/>
      <c r="BW835" s="3297"/>
      <c r="BX835" s="3292" t="s">
        <v>21</v>
      </c>
      <c r="BY835" s="3292" t="s">
        <v>3</v>
      </c>
      <c r="BZ835" s="3292" t="s">
        <v>27</v>
      </c>
      <c r="CA835" s="3292" t="s">
        <v>28</v>
      </c>
      <c r="CB835" s="3297"/>
      <c r="CC835" s="3297"/>
      <c r="CD835" s="3297"/>
      <c r="CE835" s="3297"/>
      <c r="CF835" s="3292" t="s">
        <v>30</v>
      </c>
      <c r="CG835" s="3294"/>
    </row>
    <row r="836" spans="51:85" ht="15" thickBot="1">
      <c r="AY836" s="2036"/>
      <c r="AZ836" s="2096"/>
      <c r="BA836" s="2097"/>
      <c r="BB836" s="2098"/>
      <c r="BC836" s="2099"/>
      <c r="BD836" s="2098"/>
      <c r="BE836" s="2100"/>
      <c r="BF836" s="2101"/>
      <c r="BG836" s="2098"/>
      <c r="BH836" s="2102"/>
      <c r="BI836" s="2099"/>
      <c r="BJ836" s="2098"/>
      <c r="BK836" s="2103"/>
      <c r="BL836" s="2103"/>
      <c r="BM836" s="2104"/>
      <c r="BN836" s="2106"/>
      <c r="BO836" s="3897"/>
      <c r="BP836" s="2024"/>
      <c r="BQ836" s="2026"/>
      <c r="BR836" s="2914"/>
      <c r="BS836" s="2690"/>
      <c r="BT836" s="2140"/>
      <c r="BU836" s="2141"/>
      <c r="BV836" s="2140"/>
      <c r="BW836" s="2141"/>
      <c r="BX836" s="2140"/>
      <c r="BY836" s="2141"/>
      <c r="BZ836" s="2141"/>
      <c r="CA836" s="2141"/>
      <c r="CB836" s="2141"/>
      <c r="CC836" s="2141"/>
      <c r="CD836" s="2141"/>
      <c r="CE836" s="2141"/>
      <c r="CF836" s="2141"/>
      <c r="CG836" s="2142"/>
    </row>
    <row r="837" spans="51:85">
      <c r="AY837" s="2079"/>
      <c r="AZ837" s="2080"/>
      <c r="BA837" s="2080"/>
      <c r="BB837" s="2080"/>
      <c r="BC837" s="2080"/>
      <c r="BD837" s="2080"/>
      <c r="BE837" s="2163"/>
      <c r="BF837" s="2163"/>
      <c r="BG837" s="2163"/>
      <c r="BH837" s="2163"/>
      <c r="BI837" s="2163"/>
      <c r="BJ837" s="3896"/>
      <c r="BK837" s="2163"/>
      <c r="BL837" s="2163"/>
      <c r="BM837" s="2165"/>
      <c r="BN837" s="3896"/>
      <c r="BO837" s="3897"/>
      <c r="BP837" s="2024"/>
      <c r="BQ837" s="2941"/>
      <c r="BR837" s="2658" t="s">
        <v>502</v>
      </c>
      <c r="BS837" s="2968" t="s">
        <v>393</v>
      </c>
      <c r="BT837" s="2168" t="s">
        <v>101</v>
      </c>
      <c r="BU837" s="2169">
        <v>42920</v>
      </c>
      <c r="BV837" s="2168">
        <v>1</v>
      </c>
      <c r="BW837" s="2122" t="s">
        <v>35</v>
      </c>
      <c r="BX837" s="2170">
        <v>154</v>
      </c>
      <c r="BY837" s="2168" t="s">
        <v>78</v>
      </c>
      <c r="BZ837" s="2171">
        <v>42922</v>
      </c>
      <c r="CA837" s="2169">
        <v>42922</v>
      </c>
      <c r="CB837" s="2168" t="s">
        <v>78</v>
      </c>
      <c r="CC837" s="2172">
        <v>1000</v>
      </c>
      <c r="CD837" s="2172">
        <f>(CC837-BV837*1000)</f>
        <v>0</v>
      </c>
      <c r="CE837" s="2173">
        <f>(CC837*BX837/1000)</f>
        <v>154</v>
      </c>
      <c r="CF837" s="2175">
        <f>(CE837*0.05)</f>
        <v>7.7</v>
      </c>
      <c r="CG837" s="2232"/>
    </row>
    <row r="838" spans="51:85" ht="15" thickBot="1">
      <c r="AY838" s="2082"/>
      <c r="AZ838" s="2083"/>
      <c r="BA838" s="2083"/>
      <c r="BB838" s="2083"/>
      <c r="BC838" s="2083"/>
      <c r="BD838" s="2084"/>
      <c r="BE838" s="2085"/>
      <c r="BF838" s="2085"/>
      <c r="BG838" s="2085"/>
      <c r="BH838" s="2089"/>
      <c r="BI838" s="2085"/>
      <c r="BJ838" s="2086"/>
      <c r="BK838" s="2087"/>
      <c r="BL838" s="2085"/>
      <c r="BM838" s="2088"/>
      <c r="BN838" s="2088">
        <f>(BM838*0.05)</f>
        <v>0</v>
      </c>
      <c r="BO838" s="2090"/>
      <c r="BP838" s="2024"/>
      <c r="BQ838" s="2837"/>
      <c r="BR838" s="2037" t="s">
        <v>558</v>
      </c>
      <c r="BS838" s="2969" t="s">
        <v>414</v>
      </c>
      <c r="BT838" s="2050" t="s">
        <v>101</v>
      </c>
      <c r="BU838" s="2051">
        <v>42920</v>
      </c>
      <c r="BV838" s="2050">
        <v>1</v>
      </c>
      <c r="BW838" s="2052" t="s">
        <v>35</v>
      </c>
      <c r="BX838" s="2053">
        <v>154</v>
      </c>
      <c r="BY838" s="2050">
        <v>160</v>
      </c>
      <c r="BZ838" s="2054">
        <v>42922</v>
      </c>
      <c r="CA838" s="2051">
        <v>42922</v>
      </c>
      <c r="CB838" s="2050" t="s">
        <v>78</v>
      </c>
      <c r="CC838" s="2055">
        <v>1000</v>
      </c>
      <c r="CD838" s="2055">
        <f>(CC838-BV838*1000)</f>
        <v>0</v>
      </c>
      <c r="CE838" s="2056">
        <f>(CC838*BX838/1000)</f>
        <v>154</v>
      </c>
      <c r="CF838" s="2058">
        <f>(CE838*0.05)</f>
        <v>7.7</v>
      </c>
      <c r="CG838" s="2233"/>
    </row>
    <row r="839" spans="51:85">
      <c r="AY839" s="2024"/>
      <c r="AZ839" s="2024"/>
      <c r="BA839" s="2024"/>
      <c r="BB839" s="2024"/>
      <c r="BC839" s="2024"/>
      <c r="BD839" s="2024"/>
      <c r="BE839" s="2024"/>
      <c r="BF839" s="2024"/>
      <c r="BG839" s="2024"/>
      <c r="BH839" s="3602"/>
      <c r="BI839" s="2024"/>
      <c r="BJ839" s="2024"/>
      <c r="BK839" s="2024"/>
      <c r="BL839" s="2024"/>
      <c r="BM839" s="2024"/>
      <c r="BN839" s="2024"/>
      <c r="BO839" s="2024"/>
      <c r="BP839" s="2024"/>
      <c r="BQ839" s="2837"/>
      <c r="BR839" s="2069"/>
      <c r="BS839" s="2959"/>
      <c r="BT839" s="2071"/>
      <c r="BU839" s="2072"/>
      <c r="BV839" s="2071"/>
      <c r="BW839" s="2039"/>
      <c r="BX839" s="2042"/>
      <c r="BY839" s="2071"/>
      <c r="BZ839" s="2148"/>
      <c r="CA839" s="2040"/>
      <c r="CB839" s="2039"/>
      <c r="CC839" s="2041"/>
      <c r="CD839" s="2041"/>
      <c r="CE839" s="2045"/>
      <c r="CF839" s="2042"/>
      <c r="CG839" s="2234"/>
    </row>
    <row r="840" spans="51:85">
      <c r="AY840" s="2024"/>
      <c r="AZ840" s="2024"/>
      <c r="BA840" s="2024"/>
      <c r="BB840" s="2024"/>
      <c r="BC840" s="2024"/>
      <c r="BD840" s="2024"/>
      <c r="BE840" s="2024"/>
      <c r="BF840" s="2024"/>
      <c r="BG840" s="2024"/>
      <c r="BH840" s="3602"/>
      <c r="BI840" s="2024"/>
      <c r="BJ840" s="2024"/>
      <c r="BK840" s="2024"/>
      <c r="BL840" s="2024"/>
      <c r="BM840" s="2024"/>
      <c r="BN840" s="2024"/>
      <c r="BO840" s="2024"/>
      <c r="BP840" s="2024"/>
      <c r="BQ840" s="2837"/>
      <c r="BR840" s="2069"/>
      <c r="BS840" s="2959"/>
      <c r="BT840" s="2108"/>
      <c r="BU840" s="2072"/>
      <c r="BV840" s="2071"/>
      <c r="BW840" s="2108"/>
      <c r="BX840" s="2073"/>
      <c r="BY840" s="2071"/>
      <c r="BZ840" s="2112"/>
      <c r="CA840" s="2109"/>
      <c r="CB840" s="2108"/>
      <c r="CC840" s="2113"/>
      <c r="CD840" s="2113"/>
      <c r="CE840" s="2114"/>
      <c r="CF840" s="2116"/>
      <c r="CG840" s="2234"/>
    </row>
    <row r="841" spans="51:85" ht="15" thickBot="1">
      <c r="BP841" s="2024"/>
      <c r="BQ841" s="2026"/>
      <c r="BR841" s="2917"/>
      <c r="BS841" s="2960"/>
      <c r="BT841" s="2235"/>
      <c r="BU841" s="2236"/>
      <c r="BV841" s="2237"/>
      <c r="BW841" s="2238"/>
      <c r="BX841" s="2239"/>
      <c r="BY841" s="2237"/>
      <c r="BZ841" s="2240"/>
      <c r="CA841" s="2241"/>
      <c r="CB841" s="2238"/>
      <c r="CC841" s="2242"/>
      <c r="CD841" s="2242"/>
      <c r="CE841" s="2243"/>
      <c r="CF841" s="2244"/>
      <c r="CG841" s="2245"/>
    </row>
    <row r="842" spans="51:85">
      <c r="BP842" s="2024"/>
      <c r="BQ842" s="2024"/>
      <c r="BR842" s="2024"/>
      <c r="BS842" s="2024"/>
      <c r="BT842" s="2024"/>
      <c r="BU842" s="2024"/>
      <c r="BV842" s="2024"/>
      <c r="BW842" s="2024"/>
      <c r="BX842" s="2024"/>
      <c r="BY842" s="2024"/>
      <c r="BZ842" s="2024"/>
      <c r="CA842" s="2024"/>
      <c r="CB842" s="2024"/>
      <c r="CC842" s="2024"/>
      <c r="CD842" s="2024"/>
      <c r="CE842" s="2024"/>
      <c r="CF842" s="2024"/>
      <c r="CG842" s="2024"/>
    </row>
    <row r="843" spans="51:85" ht="24" thickBot="1">
      <c r="BP843" s="2024"/>
      <c r="BQ843" s="2024"/>
      <c r="BR843" s="2231" t="s">
        <v>715</v>
      </c>
      <c r="BS843" s="2024" t="s">
        <v>716</v>
      </c>
      <c r="BT843" s="2024"/>
      <c r="BU843" s="2154"/>
      <c r="BV843" s="2024"/>
      <c r="BW843" s="2024"/>
      <c r="BX843" s="2024"/>
      <c r="BY843" s="2024"/>
      <c r="BZ843" s="2024"/>
      <c r="CA843" s="2024" t="s">
        <v>739</v>
      </c>
      <c r="CB843" s="2024"/>
      <c r="CC843" s="2024"/>
      <c r="CD843" s="2154"/>
      <c r="CE843" s="2024"/>
      <c r="CF843" s="2024"/>
      <c r="CG843" s="2024"/>
    </row>
    <row r="844" spans="51:85">
      <c r="BP844" s="2024"/>
      <c r="BQ844" s="2021"/>
      <c r="BR844" s="3284"/>
      <c r="BS844" s="3285"/>
      <c r="BT844" s="3286" t="s">
        <v>14</v>
      </c>
      <c r="BU844" s="3286" t="s">
        <v>12</v>
      </c>
      <c r="BV844" s="3286"/>
      <c r="BW844" s="3287"/>
      <c r="BX844" s="3286" t="s">
        <v>15</v>
      </c>
      <c r="BY844" s="3286" t="s">
        <v>16</v>
      </c>
      <c r="BZ844" s="3286" t="s">
        <v>12</v>
      </c>
      <c r="CA844" s="3286" t="s">
        <v>12</v>
      </c>
      <c r="CB844" s="3287"/>
      <c r="CC844" s="3287"/>
      <c r="CD844" s="3287"/>
      <c r="CE844" s="3287"/>
      <c r="CF844" s="3286" t="s">
        <v>17</v>
      </c>
      <c r="CG844" s="3289"/>
    </row>
    <row r="845" spans="51:85">
      <c r="BP845" s="2024"/>
      <c r="BQ845" s="2023"/>
      <c r="BR845" s="3290" t="s">
        <v>4</v>
      </c>
      <c r="BS845" s="3291" t="s">
        <v>18</v>
      </c>
      <c r="BT845" s="3292" t="s">
        <v>19</v>
      </c>
      <c r="BU845" s="3292" t="s">
        <v>19</v>
      </c>
      <c r="BV845" s="3292" t="s">
        <v>20</v>
      </c>
      <c r="BW845" s="3292" t="s">
        <v>21</v>
      </c>
      <c r="BX845" s="3292" t="s">
        <v>22</v>
      </c>
      <c r="BY845" s="3292" t="s">
        <v>19</v>
      </c>
      <c r="BZ845" s="3292" t="s">
        <v>23</v>
      </c>
      <c r="CA845" s="3292" t="s">
        <v>23</v>
      </c>
      <c r="CB845" s="3292" t="s">
        <v>24</v>
      </c>
      <c r="CC845" s="3292" t="s">
        <v>20</v>
      </c>
      <c r="CD845" s="3292" t="s">
        <v>25</v>
      </c>
      <c r="CE845" s="3292" t="s">
        <v>0</v>
      </c>
      <c r="CF845" s="3292" t="s">
        <v>11</v>
      </c>
      <c r="CG845" s="3294" t="s">
        <v>26</v>
      </c>
    </row>
    <row r="846" spans="51:85">
      <c r="BP846" s="2024"/>
      <c r="BQ846" s="2023"/>
      <c r="BR846" s="3295"/>
      <c r="BS846" s="3296"/>
      <c r="BT846" s="3292" t="s">
        <v>3</v>
      </c>
      <c r="BU846" s="3292" t="s">
        <v>18</v>
      </c>
      <c r="BV846" s="3292"/>
      <c r="BW846" s="3297"/>
      <c r="BX846" s="3292" t="s">
        <v>21</v>
      </c>
      <c r="BY846" s="3292" t="s">
        <v>3</v>
      </c>
      <c r="BZ846" s="3292" t="s">
        <v>27</v>
      </c>
      <c r="CA846" s="3292" t="s">
        <v>28</v>
      </c>
      <c r="CB846" s="3297"/>
      <c r="CC846" s="3297"/>
      <c r="CD846" s="3297"/>
      <c r="CE846" s="3297"/>
      <c r="CF846" s="3292" t="s">
        <v>30</v>
      </c>
      <c r="CG846" s="3294"/>
    </row>
    <row r="847" spans="51:85" ht="15" thickBot="1">
      <c r="BP847" s="2024"/>
      <c r="BQ847" s="2026"/>
      <c r="BR847" s="2914"/>
      <c r="BS847" s="2690"/>
      <c r="BT847" s="2140"/>
      <c r="BU847" s="2141"/>
      <c r="BV847" s="2140"/>
      <c r="BW847" s="2141"/>
      <c r="BX847" s="2140"/>
      <c r="BY847" s="2141"/>
      <c r="BZ847" s="2141"/>
      <c r="CA847" s="2141"/>
      <c r="CB847" s="2141"/>
      <c r="CC847" s="2141"/>
      <c r="CD847" s="2141"/>
      <c r="CE847" s="2141"/>
      <c r="CF847" s="2141"/>
      <c r="CG847" s="2142"/>
    </row>
    <row r="848" spans="51:85">
      <c r="BP848" s="2024"/>
      <c r="BQ848" s="2941"/>
      <c r="BR848" s="2658" t="s">
        <v>717</v>
      </c>
      <c r="BS848" s="2968" t="s">
        <v>393</v>
      </c>
      <c r="BT848" s="2168" t="s">
        <v>101</v>
      </c>
      <c r="BU848" s="2169">
        <v>43174</v>
      </c>
      <c r="BV848" s="2168">
        <v>5</v>
      </c>
      <c r="BW848" s="2122" t="s">
        <v>35</v>
      </c>
      <c r="BX848" s="2170">
        <v>425</v>
      </c>
      <c r="BY848" s="2168">
        <v>439</v>
      </c>
      <c r="BZ848" s="2171">
        <v>43179</v>
      </c>
      <c r="CA848" s="2169">
        <v>43179</v>
      </c>
      <c r="CB848" s="2168">
        <v>10060</v>
      </c>
      <c r="CC848" s="2172">
        <v>5000</v>
      </c>
      <c r="CD848" s="2172">
        <f>(CC848-BV848*1000)</f>
        <v>0</v>
      </c>
      <c r="CE848" s="2173">
        <f>(CC848*BX848/1000)</f>
        <v>2125</v>
      </c>
      <c r="CF848" s="2217">
        <f>(CE848*0.05)</f>
        <v>106.25</v>
      </c>
      <c r="CG848" s="2232"/>
    </row>
    <row r="849" spans="51:85">
      <c r="BP849" s="2024"/>
      <c r="BQ849" s="2837"/>
      <c r="BR849" s="2075" t="s">
        <v>717</v>
      </c>
      <c r="BS849" s="3280">
        <v>2</v>
      </c>
      <c r="BT849" s="2050" t="s">
        <v>101</v>
      </c>
      <c r="BU849" s="2051">
        <v>43544</v>
      </c>
      <c r="BV849" s="2050">
        <v>5</v>
      </c>
      <c r="BW849" s="2052" t="s">
        <v>35</v>
      </c>
      <c r="BX849" s="2053">
        <v>445</v>
      </c>
      <c r="BY849" s="2050">
        <v>439</v>
      </c>
      <c r="BZ849" s="2054">
        <v>43556</v>
      </c>
      <c r="CA849" s="2051">
        <v>43553</v>
      </c>
      <c r="CB849" s="2050">
        <v>3719</v>
      </c>
      <c r="CC849" s="2055">
        <v>5000</v>
      </c>
      <c r="CD849" s="2055">
        <f>(CC849-BV849*1000)</f>
        <v>0</v>
      </c>
      <c r="CE849" s="2056">
        <f>(CC849*BX849/1000)</f>
        <v>2225</v>
      </c>
      <c r="CF849" s="2058">
        <f>(CE849*0.05)</f>
        <v>111.25</v>
      </c>
      <c r="CG849" s="2233"/>
    </row>
    <row r="850" spans="51:85">
      <c r="BP850" s="2024"/>
      <c r="BQ850" s="2837"/>
      <c r="BR850" s="2075" t="s">
        <v>717</v>
      </c>
      <c r="BS850" s="3280">
        <v>3</v>
      </c>
      <c r="BT850" s="2050" t="s">
        <v>796</v>
      </c>
      <c r="BU850" s="2051">
        <v>43892</v>
      </c>
      <c r="BV850" s="2050">
        <v>5</v>
      </c>
      <c r="BW850" s="2052" t="s">
        <v>35</v>
      </c>
      <c r="BX850" s="2053">
        <v>460</v>
      </c>
      <c r="BY850" s="2050">
        <v>439</v>
      </c>
      <c r="BZ850" s="2054">
        <v>43894</v>
      </c>
      <c r="CA850" s="2051">
        <v>43896</v>
      </c>
      <c r="CB850" s="2050">
        <v>12742</v>
      </c>
      <c r="CC850" s="2055">
        <v>5000</v>
      </c>
      <c r="CD850" s="2055">
        <f>(CC850-BV850*1000)</f>
        <v>0</v>
      </c>
      <c r="CE850" s="2056">
        <f>(CC850*BX850/1000)</f>
        <v>2300</v>
      </c>
      <c r="CF850" s="2058">
        <f>(CE850*0.05)</f>
        <v>115</v>
      </c>
      <c r="CG850" s="2234"/>
    </row>
    <row r="851" spans="51:85">
      <c r="BP851" s="2024"/>
      <c r="BQ851" s="2837"/>
      <c r="BR851" s="2069"/>
      <c r="BS851" s="2959"/>
      <c r="BT851" s="2108"/>
      <c r="BU851" s="2072"/>
      <c r="BV851" s="2071"/>
      <c r="BW851" s="2108"/>
      <c r="BX851" s="2073"/>
      <c r="BY851" s="2071"/>
      <c r="BZ851" s="2112"/>
      <c r="CA851" s="2109"/>
      <c r="CB851" s="2108"/>
      <c r="CC851" s="2113"/>
      <c r="CD851" s="2113"/>
      <c r="CE851" s="2114"/>
      <c r="CF851" s="2116"/>
      <c r="CG851" s="2234"/>
    </row>
    <row r="852" spans="51:85" ht="15" thickBot="1">
      <c r="BP852" s="2024"/>
      <c r="BQ852" s="2026"/>
      <c r="BR852" s="2917"/>
      <c r="BS852" s="2960"/>
      <c r="BT852" s="2235"/>
      <c r="BU852" s="2236"/>
      <c r="BV852" s="2237"/>
      <c r="BW852" s="2238"/>
      <c r="BX852" s="2239"/>
      <c r="BY852" s="2237"/>
      <c r="BZ852" s="2240"/>
      <c r="CA852" s="2241"/>
      <c r="CB852" s="2238"/>
      <c r="CC852" s="2242"/>
      <c r="CD852" s="2242"/>
      <c r="CE852" s="2243"/>
      <c r="CF852" s="2244"/>
      <c r="CG852" s="3257" t="s">
        <v>817</v>
      </c>
    </row>
    <row r="853" spans="51:85">
      <c r="BP853" s="2024"/>
      <c r="BQ853" s="2024"/>
      <c r="BR853" s="2024"/>
      <c r="BS853" s="2024"/>
      <c r="BT853" s="2024"/>
      <c r="BU853" s="2024"/>
      <c r="BV853" s="2024"/>
      <c r="BW853" s="2024"/>
      <c r="BX853" s="2024"/>
      <c r="BY853" s="2024"/>
      <c r="BZ853" s="2024"/>
      <c r="CA853" s="2024"/>
      <c r="CB853" s="2024"/>
      <c r="CC853" s="2024"/>
      <c r="CD853" s="2024"/>
      <c r="CE853" s="2024"/>
      <c r="CF853" s="2024"/>
      <c r="CG853" s="2024"/>
    </row>
    <row r="854" spans="51:85" ht="24" thickBot="1">
      <c r="BP854" s="2024"/>
      <c r="BQ854" s="2024"/>
      <c r="BR854" s="2231" t="s">
        <v>916</v>
      </c>
      <c r="BS854" s="2024" t="s">
        <v>742</v>
      </c>
      <c r="BT854" s="2024"/>
      <c r="BU854" s="2154"/>
      <c r="BV854" s="2024"/>
      <c r="BW854" s="2024"/>
      <c r="BX854" s="2024"/>
      <c r="BY854" s="2024"/>
      <c r="BZ854" s="2024"/>
      <c r="CA854" s="2024"/>
      <c r="CB854" s="2024"/>
      <c r="CC854" s="2024"/>
      <c r="CD854" s="2154"/>
      <c r="CE854" s="2024"/>
      <c r="CF854" s="2024"/>
      <c r="CG854" s="2024"/>
    </row>
    <row r="855" spans="51:85">
      <c r="AY855" s="2079"/>
      <c r="AZ855" s="2080"/>
      <c r="BA855" s="2080"/>
      <c r="BB855" s="2080"/>
      <c r="BC855" s="2080"/>
      <c r="BD855" s="2080"/>
      <c r="BE855" s="2163"/>
      <c r="BF855" s="2163"/>
      <c r="BG855" s="2163"/>
      <c r="BH855" s="2163"/>
      <c r="BI855" s="2163"/>
      <c r="BJ855" s="3896"/>
      <c r="BK855" s="2163"/>
      <c r="BL855" s="2163"/>
      <c r="BM855" s="2165"/>
      <c r="BN855" s="3896"/>
      <c r="BO855" s="3897"/>
      <c r="BP855" s="2024"/>
      <c r="BQ855" s="2021"/>
      <c r="BR855" s="3284"/>
      <c r="BS855" s="3285"/>
      <c r="BT855" s="3286" t="s">
        <v>14</v>
      </c>
      <c r="BU855" s="3286" t="s">
        <v>12</v>
      </c>
      <c r="BV855" s="3286"/>
      <c r="BW855" s="3287"/>
      <c r="BX855" s="3286" t="s">
        <v>15</v>
      </c>
      <c r="BY855" s="3286" t="s">
        <v>16</v>
      </c>
      <c r="BZ855" s="3286" t="s">
        <v>12</v>
      </c>
      <c r="CA855" s="3286" t="s">
        <v>12</v>
      </c>
      <c r="CB855" s="3287"/>
      <c r="CC855" s="3287"/>
      <c r="CD855" s="3287"/>
      <c r="CE855" s="3287"/>
      <c r="CF855" s="3286" t="s">
        <v>17</v>
      </c>
      <c r="CG855" s="3289"/>
    </row>
    <row r="856" spans="51:85">
      <c r="AY856" s="2036"/>
      <c r="AZ856" s="2096"/>
      <c r="BA856" s="2097"/>
      <c r="BB856" s="2098"/>
      <c r="BC856" s="2099"/>
      <c r="BD856" s="2098"/>
      <c r="BE856" s="2100"/>
      <c r="BF856" s="2101"/>
      <c r="BG856" s="2098"/>
      <c r="BH856" s="2102"/>
      <c r="BI856" s="2099"/>
      <c r="BJ856" s="2098"/>
      <c r="BK856" s="2103"/>
      <c r="BL856" s="2103"/>
      <c r="BM856" s="2104"/>
      <c r="BN856" s="2106"/>
      <c r="BO856" s="3897"/>
      <c r="BP856" s="2024"/>
      <c r="BQ856" s="2023"/>
      <c r="BR856" s="3290" t="s">
        <v>4</v>
      </c>
      <c r="BS856" s="3291" t="s">
        <v>18</v>
      </c>
      <c r="BT856" s="3292" t="s">
        <v>19</v>
      </c>
      <c r="BU856" s="3292" t="s">
        <v>19</v>
      </c>
      <c r="BV856" s="3292" t="s">
        <v>20</v>
      </c>
      <c r="BW856" s="3292" t="s">
        <v>21</v>
      </c>
      <c r="BX856" s="3292" t="s">
        <v>22</v>
      </c>
      <c r="BY856" s="3292" t="s">
        <v>19</v>
      </c>
      <c r="BZ856" s="3292" t="s">
        <v>23</v>
      </c>
      <c r="CA856" s="3292" t="s">
        <v>23</v>
      </c>
      <c r="CB856" s="3292" t="s">
        <v>24</v>
      </c>
      <c r="CC856" s="3292" t="s">
        <v>20</v>
      </c>
      <c r="CD856" s="3292" t="s">
        <v>25</v>
      </c>
      <c r="CE856" s="3292" t="s">
        <v>0</v>
      </c>
      <c r="CF856" s="3292" t="s">
        <v>11</v>
      </c>
      <c r="CG856" s="3294" t="s">
        <v>26</v>
      </c>
    </row>
    <row r="857" spans="51:85">
      <c r="AY857" s="2117"/>
      <c r="AZ857" s="2108"/>
      <c r="BA857" s="2108"/>
      <c r="BB857" s="2108"/>
      <c r="BC857" s="2109"/>
      <c r="BD857" s="2108"/>
      <c r="BE857" s="2108"/>
      <c r="BF857" s="2111"/>
      <c r="BG857" s="2108"/>
      <c r="BH857" s="3562"/>
      <c r="BI857" s="2109"/>
      <c r="BJ857" s="2108"/>
      <c r="BK857" s="3500"/>
      <c r="BL857" s="3500"/>
      <c r="BM857" s="2114"/>
      <c r="BN857" s="2111"/>
      <c r="BO857" s="3897"/>
      <c r="BP857" s="2024"/>
      <c r="BQ857" s="2023"/>
      <c r="BR857" s="3295"/>
      <c r="BS857" s="3296"/>
      <c r="BT857" s="3292" t="s">
        <v>3</v>
      </c>
      <c r="BU857" s="3292" t="s">
        <v>18</v>
      </c>
      <c r="BV857" s="3292"/>
      <c r="BW857" s="3297"/>
      <c r="BX857" s="3292" t="s">
        <v>21</v>
      </c>
      <c r="BY857" s="3292" t="s">
        <v>3</v>
      </c>
      <c r="BZ857" s="3292" t="s">
        <v>27</v>
      </c>
      <c r="CA857" s="3292" t="s">
        <v>28</v>
      </c>
      <c r="CB857" s="3297"/>
      <c r="CC857" s="3297"/>
      <c r="CD857" s="3297"/>
      <c r="CE857" s="3297"/>
      <c r="CF857" s="3292" t="s">
        <v>30</v>
      </c>
      <c r="CG857" s="3294"/>
    </row>
    <row r="858" spans="51:85" ht="15" thickBot="1">
      <c r="BP858" s="2024"/>
      <c r="BQ858" s="2026"/>
      <c r="BR858" s="2914"/>
      <c r="BS858" s="2690"/>
      <c r="BT858" s="2140"/>
      <c r="BU858" s="2141"/>
      <c r="BV858" s="2140"/>
      <c r="BW858" s="2141"/>
      <c r="BX858" s="2140"/>
      <c r="BY858" s="2141"/>
      <c r="BZ858" s="2141"/>
      <c r="CA858" s="2141"/>
      <c r="CB858" s="2141"/>
      <c r="CC858" s="2141"/>
      <c r="CD858" s="2141"/>
      <c r="CE858" s="2141"/>
      <c r="CF858" s="2141"/>
      <c r="CG858" s="2142"/>
    </row>
    <row r="859" spans="51:85">
      <c r="BP859" s="2024"/>
      <c r="BQ859" s="2941"/>
      <c r="BR859" s="2657" t="s">
        <v>427</v>
      </c>
      <c r="BS859" s="3058">
        <v>1</v>
      </c>
      <c r="BT859" s="3059" t="s">
        <v>36</v>
      </c>
      <c r="BU859" s="3060">
        <v>43334</v>
      </c>
      <c r="BV859" s="3059">
        <v>10</v>
      </c>
      <c r="BW859" s="3061" t="s">
        <v>35</v>
      </c>
      <c r="BX859" s="3062">
        <v>300</v>
      </c>
      <c r="BY859" s="3059" t="s">
        <v>78</v>
      </c>
      <c r="BZ859" s="3063">
        <v>43339</v>
      </c>
      <c r="CA859" s="3064">
        <v>43335</v>
      </c>
      <c r="CB859" s="3061">
        <v>3159</v>
      </c>
      <c r="CC859" s="3065">
        <v>10000</v>
      </c>
      <c r="CD859" s="3065">
        <f>(CC859-BV859*1000)</f>
        <v>0</v>
      </c>
      <c r="CE859" s="3066">
        <f>(CC859*BX859/1000)</f>
        <v>3000</v>
      </c>
      <c r="CF859" s="3062">
        <f>(CE859*0.05)</f>
        <v>150</v>
      </c>
      <c r="CG859" s="2232"/>
    </row>
    <row r="860" spans="51:85">
      <c r="BP860" s="2024"/>
      <c r="BQ860" s="2837"/>
      <c r="BR860" s="2919"/>
      <c r="BS860" s="2958"/>
      <c r="BT860" s="2098"/>
      <c r="BU860" s="2099"/>
      <c r="BV860" s="2098"/>
      <c r="BW860" s="2100"/>
      <c r="BX860" s="2101"/>
      <c r="BY860" s="2098"/>
      <c r="BZ860" s="2102"/>
      <c r="CA860" s="2099"/>
      <c r="CB860" s="2098"/>
      <c r="CC860" s="2103"/>
      <c r="CD860" s="2103"/>
      <c r="CE860" s="2104"/>
      <c r="CF860" s="2106"/>
      <c r="CG860" s="2233"/>
    </row>
    <row r="861" spans="51:85">
      <c r="BP861" s="2024"/>
      <c r="BQ861" s="2837"/>
      <c r="BR861" s="2069"/>
      <c r="BS861" s="2959"/>
      <c r="BT861" s="2071"/>
      <c r="BU861" s="2072"/>
      <c r="BV861" s="2071"/>
      <c r="BW861" s="2039"/>
      <c r="BX861" s="2042"/>
      <c r="BY861" s="2071"/>
      <c r="BZ861" s="2148"/>
      <c r="CA861" s="2040"/>
      <c r="CB861" s="2039"/>
      <c r="CC861" s="2041"/>
      <c r="CD861" s="2041"/>
      <c r="CE861" s="2045"/>
      <c r="CF861" s="2042"/>
      <c r="CG861" s="2234"/>
    </row>
    <row r="862" spans="51:85">
      <c r="BP862" s="2024"/>
      <c r="BQ862" s="2837"/>
      <c r="BR862" s="2069"/>
      <c r="BS862" s="2959"/>
      <c r="BT862" s="2108"/>
      <c r="BU862" s="2072"/>
      <c r="BV862" s="2071"/>
      <c r="BW862" s="2108"/>
      <c r="BX862" s="2073"/>
      <c r="BY862" s="2071"/>
      <c r="BZ862" s="2112"/>
      <c r="CA862" s="2109"/>
      <c r="CB862" s="2108"/>
      <c r="CC862" s="2113"/>
      <c r="CD862" s="2113"/>
      <c r="CE862" s="2114"/>
      <c r="CF862" s="2116"/>
      <c r="CG862" s="2234"/>
    </row>
    <row r="863" spans="51:85" ht="15" thickBot="1">
      <c r="BP863" s="2024"/>
      <c r="BQ863" s="2026"/>
      <c r="BR863" s="2917"/>
      <c r="BS863" s="2960"/>
      <c r="BT863" s="2235"/>
      <c r="BU863" s="2236"/>
      <c r="BV863" s="2237"/>
      <c r="BW863" s="2238"/>
      <c r="BX863" s="2239"/>
      <c r="BY863" s="2237"/>
      <c r="BZ863" s="2240"/>
      <c r="CA863" s="2241"/>
      <c r="CB863" s="2238"/>
      <c r="CC863" s="2242"/>
      <c r="CD863" s="2242"/>
      <c r="CE863" s="2243"/>
      <c r="CF863" s="2244"/>
      <c r="CG863" s="2245"/>
    </row>
    <row r="864" spans="51:85">
      <c r="BP864" s="2024"/>
      <c r="BQ864" s="2024"/>
      <c r="BR864" s="2024"/>
      <c r="BS864" s="2024"/>
      <c r="BT864" s="2024"/>
      <c r="BU864" s="2024"/>
      <c r="BV864" s="2024"/>
      <c r="BW864" s="2024"/>
      <c r="BX864" s="2024"/>
      <c r="BY864" s="2024"/>
      <c r="BZ864" s="2024"/>
      <c r="CA864" s="2024"/>
      <c r="CB864" s="2024"/>
      <c r="CC864" s="2024"/>
      <c r="CD864" s="2024"/>
      <c r="CE864" s="2024"/>
      <c r="CF864" s="2024"/>
      <c r="CG864" s="2024"/>
    </row>
    <row r="865" spans="51:85" ht="24" thickBot="1">
      <c r="BP865" s="2024"/>
      <c r="BQ865" s="2024"/>
      <c r="BR865" s="2231" t="s">
        <v>823</v>
      </c>
      <c r="BS865" s="2024" t="s">
        <v>824</v>
      </c>
      <c r="BT865" s="2024"/>
      <c r="BU865" s="2154"/>
      <c r="BV865" s="2024"/>
      <c r="BW865" s="2024"/>
      <c r="BX865" s="2024"/>
      <c r="BY865" s="2024"/>
      <c r="BZ865" s="2024"/>
      <c r="CA865" s="2024"/>
      <c r="CB865" s="2024"/>
      <c r="CC865" s="2024"/>
      <c r="CD865" s="2154"/>
      <c r="CE865" s="2024"/>
      <c r="CF865" s="2024"/>
      <c r="CG865" s="2024"/>
    </row>
    <row r="866" spans="51:85">
      <c r="BP866" s="2024"/>
      <c r="BQ866" s="2021"/>
      <c r="BR866" s="3284"/>
      <c r="BS866" s="3285"/>
      <c r="BT866" s="3286" t="s">
        <v>14</v>
      </c>
      <c r="BU866" s="3286" t="s">
        <v>12</v>
      </c>
      <c r="BV866" s="3286"/>
      <c r="BW866" s="3287"/>
      <c r="BX866" s="3286" t="s">
        <v>15</v>
      </c>
      <c r="BY866" s="3286" t="s">
        <v>16</v>
      </c>
      <c r="BZ866" s="3286" t="s">
        <v>12</v>
      </c>
      <c r="CA866" s="3286" t="s">
        <v>12</v>
      </c>
      <c r="CB866" s="3287"/>
      <c r="CC866" s="3287"/>
      <c r="CD866" s="3287"/>
      <c r="CE866" s="3287"/>
      <c r="CF866" s="3286" t="s">
        <v>17</v>
      </c>
      <c r="CG866" s="3289"/>
    </row>
    <row r="867" spans="51:85">
      <c r="BP867" s="2024"/>
      <c r="BQ867" s="2023"/>
      <c r="BR867" s="3290" t="s">
        <v>4</v>
      </c>
      <c r="BS867" s="3291" t="s">
        <v>18</v>
      </c>
      <c r="BT867" s="3292" t="s">
        <v>19</v>
      </c>
      <c r="BU867" s="3292" t="s">
        <v>19</v>
      </c>
      <c r="BV867" s="3292" t="s">
        <v>20</v>
      </c>
      <c r="BW867" s="3292" t="s">
        <v>21</v>
      </c>
      <c r="BX867" s="3292" t="s">
        <v>22</v>
      </c>
      <c r="BY867" s="3292" t="s">
        <v>19</v>
      </c>
      <c r="BZ867" s="3292" t="s">
        <v>23</v>
      </c>
      <c r="CA867" s="3292" t="s">
        <v>23</v>
      </c>
      <c r="CB867" s="3292" t="s">
        <v>24</v>
      </c>
      <c r="CC867" s="3292" t="s">
        <v>20</v>
      </c>
      <c r="CD867" s="3292" t="s">
        <v>25</v>
      </c>
      <c r="CE867" s="3292" t="s">
        <v>0</v>
      </c>
      <c r="CF867" s="3292" t="s">
        <v>11</v>
      </c>
      <c r="CG867" s="3294" t="s">
        <v>26</v>
      </c>
    </row>
    <row r="868" spans="51:85">
      <c r="BP868" s="2024"/>
      <c r="BQ868" s="2023"/>
      <c r="BR868" s="3295"/>
      <c r="BS868" s="3296"/>
      <c r="BT868" s="3292" t="s">
        <v>3</v>
      </c>
      <c r="BU868" s="3292" t="s">
        <v>18</v>
      </c>
      <c r="BV868" s="3292"/>
      <c r="BW868" s="3297"/>
      <c r="BX868" s="3292" t="s">
        <v>21</v>
      </c>
      <c r="BY868" s="3292" t="s">
        <v>3</v>
      </c>
      <c r="BZ868" s="3292" t="s">
        <v>27</v>
      </c>
      <c r="CA868" s="3292" t="s">
        <v>28</v>
      </c>
      <c r="CB868" s="3297"/>
      <c r="CC868" s="3297"/>
      <c r="CD868" s="3297"/>
      <c r="CE868" s="3297"/>
      <c r="CF868" s="3292" t="s">
        <v>30</v>
      </c>
      <c r="CG868" s="3294"/>
    </row>
    <row r="869" spans="51:85" ht="15" thickBot="1">
      <c r="BP869" s="2024"/>
      <c r="BQ869" s="2026"/>
      <c r="BR869" s="2914"/>
      <c r="BS869" s="2690"/>
      <c r="BT869" s="2140"/>
      <c r="BU869" s="2141"/>
      <c r="BV869" s="2140"/>
      <c r="BW869" s="2141"/>
      <c r="BX869" s="2140"/>
      <c r="BY869" s="2141"/>
      <c r="BZ869" s="2141"/>
      <c r="CA869" s="2141"/>
      <c r="CB869" s="2141"/>
      <c r="CC869" s="2141"/>
      <c r="CD869" s="2141"/>
      <c r="CE869" s="2141"/>
      <c r="CF869" s="2141"/>
      <c r="CG869" s="2142"/>
    </row>
    <row r="870" spans="51:85">
      <c r="BP870" s="2024"/>
      <c r="BQ870" s="2941"/>
      <c r="BR870" s="2048" t="s">
        <v>808</v>
      </c>
      <c r="BS870" s="3067">
        <v>1</v>
      </c>
      <c r="BT870" s="3068" t="s">
        <v>796</v>
      </c>
      <c r="BU870" s="3069">
        <v>43560</v>
      </c>
      <c r="BV870" s="3068">
        <v>10</v>
      </c>
      <c r="BW870" s="3070" t="s">
        <v>35</v>
      </c>
      <c r="BX870" s="3071">
        <v>335</v>
      </c>
      <c r="BY870" s="3068" t="s">
        <v>78</v>
      </c>
      <c r="BZ870" s="3072">
        <v>43572</v>
      </c>
      <c r="CA870" s="3073">
        <v>43573</v>
      </c>
      <c r="CB870" s="3070">
        <v>3757</v>
      </c>
      <c r="CC870" s="3074">
        <v>10000</v>
      </c>
      <c r="CD870" s="3074">
        <f>(CC870-BV870*1000)</f>
        <v>0</v>
      </c>
      <c r="CE870" s="3075">
        <f>(CC870*BX870/1000)</f>
        <v>3350</v>
      </c>
      <c r="CF870" s="3071">
        <f>(CE870*0.05)</f>
        <v>167.5</v>
      </c>
      <c r="CG870" s="2232"/>
    </row>
    <row r="871" spans="51:85">
      <c r="BP871" s="2024"/>
      <c r="BQ871" s="2837"/>
      <c r="BR871" s="2048" t="s">
        <v>808</v>
      </c>
      <c r="BS871" s="3067">
        <v>2</v>
      </c>
      <c r="BT871" s="3068" t="s">
        <v>101</v>
      </c>
      <c r="BU871" s="3069">
        <v>43918</v>
      </c>
      <c r="BV871" s="3068">
        <v>10</v>
      </c>
      <c r="BW871" s="3070" t="s">
        <v>35</v>
      </c>
      <c r="BX871" s="3071">
        <v>335</v>
      </c>
      <c r="BY871" s="3068" t="s">
        <v>78</v>
      </c>
      <c r="BZ871" s="3072">
        <v>43934</v>
      </c>
      <c r="CA871" s="3073">
        <v>43930</v>
      </c>
      <c r="CB871" s="3070">
        <v>12931</v>
      </c>
      <c r="CC871" s="3074">
        <v>10000</v>
      </c>
      <c r="CD871" s="3074">
        <f>(CC871-BV871*1000)</f>
        <v>0</v>
      </c>
      <c r="CE871" s="3075">
        <f>(CC871*BX871/1000)</f>
        <v>3350</v>
      </c>
      <c r="CF871" s="3071">
        <f>(CE871*0.05)</f>
        <v>167.5</v>
      </c>
      <c r="CG871" s="2233"/>
    </row>
    <row r="872" spans="51:85">
      <c r="AY872" s="2036"/>
      <c r="AZ872" s="2096"/>
      <c r="BA872" s="2097"/>
      <c r="BB872" s="2098"/>
      <c r="BC872" s="2099"/>
      <c r="BD872" s="2098"/>
      <c r="BE872" s="2100"/>
      <c r="BF872" s="2101"/>
      <c r="BG872" s="2098"/>
      <c r="BH872" s="2102"/>
      <c r="BI872" s="2099"/>
      <c r="BJ872" s="2098"/>
      <c r="BK872" s="2103"/>
      <c r="BL872" s="2103"/>
      <c r="BM872" s="2104"/>
      <c r="BN872" s="2106"/>
      <c r="BO872" s="3897"/>
      <c r="BP872" s="2024"/>
      <c r="BQ872" s="2837"/>
      <c r="BR872" s="2069"/>
      <c r="BS872" s="2959"/>
      <c r="BT872" s="2071"/>
      <c r="BU872" s="2072"/>
      <c r="BV872" s="2071"/>
      <c r="BW872" s="2039"/>
      <c r="BX872" s="2042"/>
      <c r="BY872" s="2071"/>
      <c r="BZ872" s="2148"/>
      <c r="CA872" s="2040"/>
      <c r="CB872" s="2039"/>
      <c r="CC872" s="2041"/>
      <c r="CD872" s="2041"/>
      <c r="CE872" s="2045"/>
      <c r="CF872" s="2042"/>
      <c r="CG872" s="2234"/>
    </row>
    <row r="873" spans="51:85">
      <c r="AY873" s="2079"/>
      <c r="AZ873" s="2080"/>
      <c r="BA873" s="2080"/>
      <c r="BB873" s="2080"/>
      <c r="BC873" s="2080"/>
      <c r="BD873" s="2080"/>
      <c r="BE873" s="2163"/>
      <c r="BF873" s="2163"/>
      <c r="BG873" s="2163"/>
      <c r="BH873" s="2163"/>
      <c r="BI873" s="2163"/>
      <c r="BJ873" s="3896"/>
      <c r="BK873" s="2163"/>
      <c r="BL873" s="2163"/>
      <c r="BM873" s="2165"/>
      <c r="BN873" s="3896"/>
      <c r="BO873" s="3897"/>
      <c r="BP873" s="2024"/>
      <c r="BQ873" s="2837"/>
      <c r="BR873" s="2069"/>
      <c r="BS873" s="2959"/>
      <c r="BT873" s="2108"/>
      <c r="BU873" s="2072"/>
      <c r="BV873" s="2071"/>
      <c r="BW873" s="2108"/>
      <c r="BX873" s="2073"/>
      <c r="BY873" s="2071"/>
      <c r="BZ873" s="2112"/>
      <c r="CA873" s="2109"/>
      <c r="CB873" s="2108"/>
      <c r="CC873" s="2113"/>
      <c r="CD873" s="2113"/>
      <c r="CE873" s="2114"/>
      <c r="CF873" s="2116"/>
      <c r="CG873" s="2234"/>
    </row>
    <row r="874" spans="51:85" ht="15" thickBot="1">
      <c r="BP874" s="2024"/>
      <c r="BQ874" s="2026"/>
      <c r="BR874" s="2917"/>
      <c r="BS874" s="2960"/>
      <c r="BT874" s="2235"/>
      <c r="BU874" s="2236"/>
      <c r="BV874" s="2237"/>
      <c r="BW874" s="2238"/>
      <c r="BX874" s="2239"/>
      <c r="BY874" s="2237"/>
      <c r="BZ874" s="2240"/>
      <c r="CA874" s="2241"/>
      <c r="CB874" s="2238"/>
      <c r="CC874" s="2242"/>
      <c r="CD874" s="2242"/>
      <c r="CE874" s="2243"/>
      <c r="CF874" s="2244"/>
      <c r="CG874" s="2245"/>
    </row>
    <row r="875" spans="51:85">
      <c r="BP875" s="2024"/>
      <c r="BQ875" s="2024"/>
      <c r="BR875" s="2024"/>
      <c r="BS875" s="2024"/>
      <c r="BT875" s="2024"/>
      <c r="BU875" s="2024"/>
      <c r="BV875" s="2024"/>
      <c r="BW875" s="2024"/>
      <c r="BX875" s="2024"/>
      <c r="BY875" s="2024"/>
      <c r="BZ875" s="2024"/>
      <c r="CA875" s="2024"/>
      <c r="CB875" s="2024"/>
      <c r="CC875" s="2024"/>
      <c r="CD875" s="2024"/>
      <c r="CE875" s="2024"/>
      <c r="CF875" s="2024"/>
      <c r="CG875" s="2024"/>
    </row>
    <row r="876" spans="51:85" ht="24" thickBot="1">
      <c r="BP876" s="2024"/>
      <c r="BQ876" s="2024"/>
      <c r="BR876" s="2231" t="s">
        <v>915</v>
      </c>
      <c r="BS876" s="2024" t="s">
        <v>840</v>
      </c>
      <c r="BT876" s="2024"/>
      <c r="BU876" s="2154"/>
      <c r="BV876" s="2024"/>
      <c r="BW876" s="2024"/>
      <c r="BX876" s="2024"/>
      <c r="BY876" s="2024"/>
      <c r="BZ876" s="2024"/>
      <c r="CA876" s="2024"/>
      <c r="CB876" s="2024"/>
      <c r="CC876" s="2024"/>
      <c r="CD876" s="2154"/>
      <c r="CE876" s="2024"/>
      <c r="CF876" s="2024"/>
      <c r="CG876" s="2024"/>
    </row>
    <row r="877" spans="51:85">
      <c r="BP877" s="2024"/>
      <c r="BQ877" s="2021"/>
      <c r="BR877" s="3284"/>
      <c r="BS877" s="3285"/>
      <c r="BT877" s="3286" t="s">
        <v>14</v>
      </c>
      <c r="BU877" s="3286" t="s">
        <v>12</v>
      </c>
      <c r="BV877" s="3286"/>
      <c r="BW877" s="3287"/>
      <c r="BX877" s="3286" t="s">
        <v>15</v>
      </c>
      <c r="BY877" s="3286" t="s">
        <v>16</v>
      </c>
      <c r="BZ877" s="3286" t="s">
        <v>12</v>
      </c>
      <c r="CA877" s="3286" t="s">
        <v>12</v>
      </c>
      <c r="CB877" s="3287"/>
      <c r="CC877" s="3287"/>
      <c r="CD877" s="3287"/>
      <c r="CE877" s="3287"/>
      <c r="CF877" s="3286" t="s">
        <v>17</v>
      </c>
      <c r="CG877" s="3289"/>
    </row>
    <row r="878" spans="51:85">
      <c r="BP878" s="2024"/>
      <c r="BQ878" s="2023"/>
      <c r="BR878" s="3290" t="s">
        <v>4</v>
      </c>
      <c r="BS878" s="3291" t="s">
        <v>18</v>
      </c>
      <c r="BT878" s="3292" t="s">
        <v>19</v>
      </c>
      <c r="BU878" s="3292" t="s">
        <v>19</v>
      </c>
      <c r="BV878" s="3292" t="s">
        <v>20</v>
      </c>
      <c r="BW878" s="3292" t="s">
        <v>21</v>
      </c>
      <c r="BX878" s="3292" t="s">
        <v>22</v>
      </c>
      <c r="BY878" s="3292" t="s">
        <v>19</v>
      </c>
      <c r="BZ878" s="3292" t="s">
        <v>23</v>
      </c>
      <c r="CA878" s="3292" t="s">
        <v>23</v>
      </c>
      <c r="CB878" s="3292" t="s">
        <v>24</v>
      </c>
      <c r="CC878" s="3292" t="s">
        <v>20</v>
      </c>
      <c r="CD878" s="3292" t="s">
        <v>25</v>
      </c>
      <c r="CE878" s="3292" t="s">
        <v>0</v>
      </c>
      <c r="CF878" s="3292" t="s">
        <v>11</v>
      </c>
      <c r="CG878" s="3294" t="s">
        <v>26</v>
      </c>
    </row>
    <row r="879" spans="51:85">
      <c r="BP879" s="2024"/>
      <c r="BQ879" s="2023"/>
      <c r="BR879" s="3295"/>
      <c r="BS879" s="3296"/>
      <c r="BT879" s="3292" t="s">
        <v>3</v>
      </c>
      <c r="BU879" s="3292" t="s">
        <v>18</v>
      </c>
      <c r="BV879" s="3292"/>
      <c r="BW879" s="3297"/>
      <c r="BX879" s="3292" t="s">
        <v>21</v>
      </c>
      <c r="BY879" s="3292" t="s">
        <v>3</v>
      </c>
      <c r="BZ879" s="3292" t="s">
        <v>27</v>
      </c>
      <c r="CA879" s="3292" t="s">
        <v>28</v>
      </c>
      <c r="CB879" s="3297"/>
      <c r="CC879" s="3297"/>
      <c r="CD879" s="3297"/>
      <c r="CE879" s="3297"/>
      <c r="CF879" s="3292" t="s">
        <v>30</v>
      </c>
      <c r="CG879" s="3294"/>
    </row>
    <row r="880" spans="51:85" ht="15" thickBot="1">
      <c r="BP880" s="2024"/>
      <c r="BQ880" s="2026"/>
      <c r="BR880" s="2914"/>
      <c r="BS880" s="2690"/>
      <c r="BT880" s="2140"/>
      <c r="BU880" s="2141"/>
      <c r="BV880" s="2140"/>
      <c r="BW880" s="2141"/>
      <c r="BX880" s="2140"/>
      <c r="BY880" s="2141"/>
      <c r="BZ880" s="2141"/>
      <c r="CA880" s="2141"/>
      <c r="CB880" s="2141"/>
      <c r="CC880" s="2141"/>
      <c r="CD880" s="2141"/>
      <c r="CE880" s="2141"/>
      <c r="CF880" s="2141"/>
      <c r="CG880" s="2142"/>
    </row>
    <row r="881" spans="68:85">
      <c r="BP881" s="2024"/>
      <c r="BQ881" s="2941"/>
      <c r="BR881" s="2048" t="s">
        <v>808</v>
      </c>
      <c r="BS881" s="3067">
        <v>1</v>
      </c>
      <c r="BT881" s="3068" t="s">
        <v>796</v>
      </c>
      <c r="BU881" s="3069">
        <v>43671</v>
      </c>
      <c r="BV881" s="3068">
        <v>50</v>
      </c>
      <c r="BW881" s="3070" t="s">
        <v>35</v>
      </c>
      <c r="BX881" s="3071">
        <v>298</v>
      </c>
      <c r="BY881" s="3068" t="s">
        <v>78</v>
      </c>
      <c r="BZ881" s="3072">
        <v>43677</v>
      </c>
      <c r="CA881" s="3073">
        <v>43675</v>
      </c>
      <c r="CB881" s="3070">
        <v>11486</v>
      </c>
      <c r="CC881" s="3074">
        <v>50000</v>
      </c>
      <c r="CD881" s="3074">
        <f>(CC881-BV881*1000)</f>
        <v>0</v>
      </c>
      <c r="CE881" s="3075">
        <f>(CC881*BX881/1000)</f>
        <v>14900</v>
      </c>
      <c r="CF881" s="3071">
        <f>(CE881*0.05)</f>
        <v>745</v>
      </c>
      <c r="CG881" s="2232"/>
    </row>
    <row r="882" spans="68:85">
      <c r="BP882" s="2024"/>
      <c r="BQ882" s="2837"/>
      <c r="BR882" s="2069" t="s">
        <v>808</v>
      </c>
      <c r="BS882" s="2750">
        <v>2</v>
      </c>
      <c r="BT882" s="2050" t="s">
        <v>796</v>
      </c>
      <c r="BU882" s="2051">
        <v>43832</v>
      </c>
      <c r="BV882" s="2050">
        <v>20</v>
      </c>
      <c r="BW882" s="2052" t="s">
        <v>35</v>
      </c>
      <c r="BX882" s="2053">
        <v>312.89999999999998</v>
      </c>
      <c r="BY882" s="2050">
        <v>315</v>
      </c>
      <c r="BZ882" s="2054">
        <v>43836</v>
      </c>
      <c r="CA882" s="2051">
        <v>43833</v>
      </c>
      <c r="CB882" s="2050">
        <v>12366</v>
      </c>
      <c r="CC882" s="2055">
        <v>20000</v>
      </c>
      <c r="CD882" s="2055">
        <f>(CC882-BV882*1000)</f>
        <v>0</v>
      </c>
      <c r="CE882" s="2056">
        <f>(CC882*BX882/1000)</f>
        <v>6258</v>
      </c>
      <c r="CF882" s="2058">
        <f>(CE882*0.05)</f>
        <v>312.90000000000003</v>
      </c>
      <c r="CG882" s="2233"/>
    </row>
    <row r="883" spans="68:85">
      <c r="BP883" s="2024"/>
      <c r="BQ883" s="2837"/>
      <c r="BR883" s="2069" t="s">
        <v>808</v>
      </c>
      <c r="BS883" s="2750">
        <v>3</v>
      </c>
      <c r="BT883" s="2050" t="s">
        <v>36</v>
      </c>
      <c r="BU883" s="2051">
        <v>43903</v>
      </c>
      <c r="BV883" s="2050">
        <v>50</v>
      </c>
      <c r="BW883" s="2052" t="s">
        <v>35</v>
      </c>
      <c r="BX883" s="2053">
        <v>300</v>
      </c>
      <c r="BY883" s="2050">
        <v>315</v>
      </c>
      <c r="BZ883" s="3509">
        <v>43913</v>
      </c>
      <c r="CA883" s="3174">
        <v>43910</v>
      </c>
      <c r="CB883" s="2050">
        <v>12827</v>
      </c>
      <c r="CC883" s="2055">
        <v>50000</v>
      </c>
      <c r="CD883" s="2055">
        <f>(CC883-BV883*1000)</f>
        <v>0</v>
      </c>
      <c r="CE883" s="2056">
        <f>(CC883*BX883/1000)</f>
        <v>15000</v>
      </c>
      <c r="CF883" s="2058">
        <f>(CE883*0.05)</f>
        <v>750</v>
      </c>
      <c r="CG883" s="2234"/>
    </row>
    <row r="884" spans="68:85">
      <c r="BP884" s="2024"/>
      <c r="BQ884" s="2837"/>
      <c r="BR884" s="2069" t="s">
        <v>953</v>
      </c>
      <c r="BS884" s="2750">
        <v>4</v>
      </c>
      <c r="BT884" s="2050" t="s">
        <v>796</v>
      </c>
      <c r="BU884" s="2051">
        <v>43936</v>
      </c>
      <c r="BV884" s="2050">
        <v>50</v>
      </c>
      <c r="BW884" s="2052" t="s">
        <v>35</v>
      </c>
      <c r="BX884" s="2053">
        <v>245</v>
      </c>
      <c r="BY884" s="2050">
        <v>315</v>
      </c>
      <c r="BZ884" s="3509">
        <v>43964</v>
      </c>
      <c r="CA884" s="3174">
        <v>43956</v>
      </c>
      <c r="CB884" s="2050">
        <v>13042</v>
      </c>
      <c r="CC884" s="2055">
        <v>50000</v>
      </c>
      <c r="CD884" s="2055">
        <f>(CC884-BV884*1000)</f>
        <v>0</v>
      </c>
      <c r="CE884" s="2056">
        <f>(CC884*BX884/1000)</f>
        <v>12250</v>
      </c>
      <c r="CF884" s="2058">
        <f>(CE884*0.05)</f>
        <v>612.5</v>
      </c>
      <c r="CG884" s="2234"/>
    </row>
    <row r="885" spans="68:85" ht="15" thickBot="1">
      <c r="BP885" s="2024"/>
      <c r="BQ885" s="2026"/>
      <c r="BR885" s="2917"/>
      <c r="BS885" s="2960"/>
      <c r="BT885" s="2235"/>
      <c r="BU885" s="2236"/>
      <c r="BV885" s="2237"/>
      <c r="BW885" s="2238"/>
      <c r="BX885" s="2239"/>
      <c r="BY885" s="2237"/>
      <c r="BZ885" s="2240"/>
      <c r="CA885" s="2241"/>
      <c r="CB885" s="2238"/>
      <c r="CC885" s="2242"/>
      <c r="CD885" s="2242"/>
      <c r="CE885" s="2243"/>
      <c r="CF885" s="2244"/>
      <c r="CG885" s="2245"/>
    </row>
    <row r="886" spans="68:85">
      <c r="BP886" s="2024"/>
      <c r="BQ886" s="2024"/>
      <c r="BR886" s="2024"/>
      <c r="BS886" s="2024"/>
      <c r="BT886" s="2024"/>
      <c r="BU886" s="2024"/>
      <c r="BV886" s="2024"/>
      <c r="BW886" s="2024"/>
      <c r="BX886" s="2024"/>
      <c r="BY886" s="2024"/>
      <c r="BZ886" s="2024"/>
      <c r="CA886" s="2024"/>
      <c r="CB886" s="2024"/>
      <c r="CC886" s="2024"/>
      <c r="CD886" s="2024"/>
      <c r="CE886" s="2024"/>
      <c r="CF886" s="2024"/>
      <c r="CG886" s="2024"/>
    </row>
    <row r="887" spans="68:85">
      <c r="BP887" s="2024"/>
      <c r="BQ887" s="2024"/>
      <c r="BR887" s="2024"/>
      <c r="BS887" s="2024"/>
      <c r="BT887" s="2024"/>
      <c r="BU887" s="2024"/>
      <c r="BV887" s="2024"/>
      <c r="BW887" s="2024"/>
      <c r="BX887" s="2024"/>
      <c r="BY887" s="2024"/>
      <c r="BZ887" s="2024"/>
      <c r="CA887" s="2024"/>
      <c r="CB887" s="2024"/>
      <c r="CC887" s="2024"/>
      <c r="CD887" s="2024"/>
      <c r="CE887" s="2024"/>
      <c r="CF887" s="2024"/>
      <c r="CG887" s="2024"/>
    </row>
    <row r="888" spans="68:85">
      <c r="BP888" s="2024"/>
      <c r="BQ888" s="2024"/>
      <c r="BR888" s="2024"/>
      <c r="BS888" s="2024"/>
      <c r="BT888" s="2024"/>
      <c r="BU888" s="2024"/>
      <c r="BV888" s="2024"/>
      <c r="BW888" s="2024"/>
      <c r="BX888" s="2024"/>
      <c r="BY888" s="2024"/>
      <c r="BZ888" s="2024"/>
      <c r="CA888" s="2024"/>
      <c r="CB888" s="2024"/>
      <c r="CC888" s="2024"/>
      <c r="CD888" s="2024"/>
      <c r="CE888" s="2024"/>
      <c r="CF888" s="2024"/>
      <c r="CG888" s="2024"/>
    </row>
    <row r="889" spans="68:85">
      <c r="BP889" s="2024"/>
      <c r="BQ889" s="2024"/>
      <c r="BR889" s="2024"/>
      <c r="BS889" s="2024"/>
      <c r="BT889" s="2024"/>
      <c r="BU889" s="2024"/>
      <c r="BV889" s="2024"/>
      <c r="BW889" s="2024"/>
      <c r="BX889" s="2024"/>
      <c r="BY889" s="2024"/>
      <c r="BZ889" s="2024"/>
      <c r="CA889" s="2024"/>
      <c r="CB889" s="2024"/>
      <c r="CC889" s="2024"/>
      <c r="CD889" s="2024"/>
      <c r="CE889" s="2024"/>
      <c r="CF889" s="2024"/>
      <c r="CG889" s="2024"/>
    </row>
    <row r="890" spans="68:85">
      <c r="BP890" s="2024"/>
      <c r="BQ890" s="2024"/>
      <c r="BR890" s="2024"/>
      <c r="BS890" s="2024"/>
      <c r="BT890" s="2024"/>
      <c r="BU890" s="2024"/>
      <c r="BV890" s="2024"/>
      <c r="BW890" s="2024"/>
      <c r="BX890" s="2024"/>
      <c r="BY890" s="2024"/>
      <c r="BZ890" s="2024"/>
      <c r="CA890" s="2024"/>
      <c r="CB890" s="2024"/>
      <c r="CC890" s="2024"/>
      <c r="CD890" s="2024"/>
      <c r="CE890" s="2024"/>
      <c r="CF890" s="2024"/>
      <c r="CG890" s="2024"/>
    </row>
    <row r="891" spans="68:85">
      <c r="BP891" s="2024"/>
      <c r="BQ891" s="2024"/>
      <c r="BR891" s="2024"/>
      <c r="BS891" s="2024"/>
      <c r="BT891" s="2024"/>
      <c r="BU891" s="2024"/>
      <c r="BV891" s="2024"/>
      <c r="BW891" s="2024"/>
      <c r="BX891" s="2024"/>
      <c r="BY891" s="2024"/>
      <c r="BZ891" s="2024"/>
      <c r="CA891" s="2024"/>
      <c r="CB891" s="2024"/>
      <c r="CC891" s="2024"/>
      <c r="CD891" s="2024"/>
      <c r="CE891" s="2024"/>
      <c r="CF891" s="2024"/>
      <c r="CG891" s="2024"/>
    </row>
    <row r="892" spans="68:85">
      <c r="BP892" s="2024"/>
      <c r="BQ892" s="2024"/>
      <c r="BR892" s="2024"/>
      <c r="BS892" s="2024"/>
      <c r="BT892" s="2024"/>
      <c r="BU892" s="2024"/>
      <c r="BV892" s="2024"/>
      <c r="BW892" s="2024"/>
      <c r="BX892" s="2024"/>
      <c r="BY892" s="2024"/>
      <c r="BZ892" s="2024"/>
      <c r="CA892" s="2024"/>
      <c r="CB892" s="2024"/>
      <c r="CC892" s="2024"/>
      <c r="CD892" s="2024"/>
      <c r="CE892" s="2024"/>
      <c r="CF892" s="2024"/>
      <c r="CG892" s="2024"/>
    </row>
    <row r="893" spans="68:85">
      <c r="BP893" s="2024"/>
      <c r="BQ893" s="2024"/>
      <c r="BR893" s="2024"/>
      <c r="BS893" s="2024"/>
      <c r="BT893" s="2024"/>
      <c r="BU893" s="2024"/>
      <c r="BV893" s="2024"/>
      <c r="BW893" s="2024"/>
      <c r="BX893" s="2024"/>
      <c r="BY893" s="2024"/>
      <c r="BZ893" s="2024"/>
      <c r="CA893" s="2024"/>
      <c r="CB893" s="2024"/>
      <c r="CC893" s="2024"/>
      <c r="CD893" s="2024"/>
      <c r="CE893" s="2024"/>
      <c r="CF893" s="2024"/>
      <c r="CG893" s="2024"/>
    </row>
    <row r="894" spans="68:85">
      <c r="BP894" s="2024"/>
      <c r="BQ894" s="2024"/>
      <c r="BR894" s="2024"/>
      <c r="BS894" s="2024"/>
      <c r="BT894" s="2024"/>
      <c r="BU894" s="2024"/>
      <c r="BV894" s="2024"/>
      <c r="BW894" s="2024"/>
      <c r="BX894" s="2024"/>
      <c r="BY894" s="2024"/>
      <c r="BZ894" s="2024"/>
      <c r="CA894" s="2024"/>
      <c r="CB894" s="2024"/>
      <c r="CC894" s="2024"/>
      <c r="CD894" s="2024"/>
      <c r="CE894" s="2024"/>
      <c r="CF894" s="2024"/>
      <c r="CG894" s="2024"/>
    </row>
    <row r="895" spans="68:85">
      <c r="BP895" s="2024"/>
      <c r="BQ895" s="2024"/>
      <c r="BR895" s="2024"/>
      <c r="BS895" s="2024"/>
      <c r="BT895" s="2024"/>
      <c r="BU895" s="2024"/>
      <c r="BV895" s="2024"/>
      <c r="BW895" s="2024"/>
      <c r="BX895" s="2024"/>
      <c r="BY895" s="2024"/>
      <c r="BZ895" s="2024"/>
      <c r="CA895" s="2024"/>
      <c r="CB895" s="2024"/>
      <c r="CC895" s="2024"/>
      <c r="CD895" s="2024"/>
      <c r="CE895" s="2024"/>
      <c r="CF895" s="2024"/>
      <c r="CG895" s="2024"/>
    </row>
    <row r="896" spans="68:85">
      <c r="BP896" s="2024"/>
      <c r="BQ896" s="2024"/>
      <c r="BR896" s="2024"/>
      <c r="BS896" s="2024"/>
      <c r="BT896" s="2024"/>
      <c r="BU896" s="2024"/>
      <c r="BV896" s="2024"/>
      <c r="BW896" s="2024"/>
      <c r="BX896" s="2024"/>
      <c r="BY896" s="2024"/>
      <c r="BZ896" s="2024"/>
      <c r="CA896" s="2024"/>
      <c r="CB896" s="2024"/>
      <c r="CC896" s="2024"/>
      <c r="CD896" s="2024"/>
      <c r="CE896" s="2024"/>
      <c r="CF896" s="2024"/>
      <c r="CG896" s="2024"/>
    </row>
    <row r="897" spans="68:85">
      <c r="BP897" s="2024"/>
      <c r="BQ897" s="2024"/>
      <c r="BR897" s="2024"/>
      <c r="BS897" s="2024"/>
      <c r="BT897" s="2024"/>
      <c r="BU897" s="2024"/>
      <c r="BV897" s="2024"/>
      <c r="BW897" s="2024"/>
      <c r="BX897" s="2024"/>
      <c r="BY897" s="2024"/>
      <c r="BZ897" s="2024"/>
      <c r="CA897" s="2024"/>
      <c r="CB897" s="2024"/>
      <c r="CC897" s="2024"/>
      <c r="CD897" s="2024"/>
      <c r="CE897" s="2024"/>
      <c r="CF897" s="2024"/>
      <c r="CG897" s="2024"/>
    </row>
    <row r="898" spans="68:85">
      <c r="BP898" s="2024"/>
      <c r="BQ898" s="2024"/>
      <c r="BR898" s="2024"/>
      <c r="BS898" s="2024"/>
      <c r="BT898" s="2024"/>
      <c r="BU898" s="2024"/>
      <c r="BV898" s="2024"/>
      <c r="BW898" s="2024"/>
      <c r="BX898" s="2024"/>
      <c r="BY898" s="2024"/>
      <c r="BZ898" s="2024"/>
      <c r="CA898" s="2024"/>
      <c r="CB898" s="2024"/>
      <c r="CC898" s="2024"/>
      <c r="CD898" s="2024"/>
      <c r="CE898" s="2024"/>
      <c r="CF898" s="2024"/>
      <c r="CG898" s="2024"/>
    </row>
    <row r="899" spans="68:85">
      <c r="BP899" s="2024"/>
      <c r="BQ899" s="2024"/>
      <c r="BR899" s="2024"/>
      <c r="BS899" s="2024"/>
      <c r="BT899" s="2024"/>
      <c r="BU899" s="2024"/>
      <c r="BV899" s="2024"/>
      <c r="BW899" s="2024"/>
      <c r="BX899" s="2024"/>
      <c r="BY899" s="2024"/>
      <c r="BZ899" s="2024"/>
      <c r="CA899" s="2024"/>
      <c r="CB899" s="2024"/>
      <c r="CC899" s="2024"/>
      <c r="CD899" s="2024"/>
      <c r="CE899" s="2024"/>
      <c r="CF899" s="2024"/>
      <c r="CG899" s="2024"/>
    </row>
    <row r="900" spans="68:85">
      <c r="BP900" s="2024"/>
      <c r="BQ900" s="2024"/>
      <c r="BR900" s="2024"/>
      <c r="BS900" s="2024"/>
      <c r="BT900" s="2024"/>
      <c r="BU900" s="2024"/>
      <c r="BV900" s="2024"/>
      <c r="BW900" s="2024"/>
      <c r="BX900" s="2024"/>
      <c r="BY900" s="2024"/>
      <c r="BZ900" s="2024"/>
      <c r="CA900" s="2024"/>
      <c r="CB900" s="2024"/>
      <c r="CC900" s="2024"/>
      <c r="CD900" s="2024"/>
      <c r="CE900" s="2024"/>
      <c r="CF900" s="2024"/>
      <c r="CG900" s="2024"/>
    </row>
    <row r="901" spans="68:85">
      <c r="BP901" s="2024"/>
      <c r="BQ901" s="2024"/>
      <c r="BR901" s="2024"/>
      <c r="BS901" s="2024"/>
      <c r="BT901" s="2024"/>
      <c r="BU901" s="2024"/>
      <c r="BV901" s="2024"/>
      <c r="BW901" s="2024"/>
      <c r="BX901" s="2024"/>
      <c r="BY901" s="2024"/>
      <c r="BZ901" s="2024"/>
      <c r="CA901" s="2024"/>
      <c r="CB901" s="2024"/>
      <c r="CC901" s="2024"/>
      <c r="CD901" s="2024"/>
      <c r="CE901" s="2024"/>
      <c r="CF901" s="2024"/>
      <c r="CG901" s="2024"/>
    </row>
    <row r="902" spans="68:85">
      <c r="BP902" s="2024"/>
      <c r="BQ902" s="2024"/>
      <c r="BR902" s="2024"/>
      <c r="BS902" s="2024"/>
      <c r="BT902" s="2024"/>
      <c r="BU902" s="2024"/>
      <c r="BV902" s="2024"/>
      <c r="BW902" s="2024"/>
      <c r="BX902" s="2024"/>
      <c r="BY902" s="2024"/>
      <c r="BZ902" s="2024"/>
      <c r="CA902" s="2024"/>
      <c r="CB902" s="2024"/>
      <c r="CC902" s="2024"/>
      <c r="CD902" s="2024"/>
      <c r="CE902" s="2024"/>
      <c r="CF902" s="2024"/>
      <c r="CG902" s="2024"/>
    </row>
    <row r="903" spans="68:85">
      <c r="BP903" s="2024"/>
      <c r="BQ903" s="2024"/>
      <c r="BR903" s="2024"/>
      <c r="BS903" s="2024"/>
      <c r="BT903" s="2024"/>
      <c r="BU903" s="2024"/>
      <c r="BV903" s="2024"/>
      <c r="BW903" s="2024"/>
      <c r="BX903" s="2024"/>
      <c r="BY903" s="2024"/>
      <c r="BZ903" s="2024"/>
      <c r="CA903" s="2024"/>
      <c r="CB903" s="2024"/>
      <c r="CC903" s="2024"/>
      <c r="CD903" s="2024"/>
      <c r="CE903" s="2024"/>
      <c r="CF903" s="2024"/>
      <c r="CG903" s="2024"/>
    </row>
    <row r="904" spans="68:85">
      <c r="BP904" s="2024"/>
      <c r="BQ904" s="2024"/>
      <c r="BR904" s="2024"/>
      <c r="BS904" s="2024"/>
      <c r="BT904" s="2024"/>
      <c r="BU904" s="2024"/>
      <c r="BV904" s="2024"/>
      <c r="BW904" s="2024"/>
      <c r="BX904" s="2024"/>
      <c r="BY904" s="2024"/>
      <c r="BZ904" s="2024"/>
      <c r="CA904" s="2024"/>
      <c r="CB904" s="2024"/>
      <c r="CC904" s="2024"/>
      <c r="CD904" s="2024"/>
      <c r="CE904" s="2024"/>
      <c r="CF904" s="2024"/>
      <c r="CG904" s="2024"/>
    </row>
    <row r="905" spans="68:85">
      <c r="BP905" s="2024"/>
      <c r="BQ905" s="2024"/>
      <c r="BR905" s="2024"/>
      <c r="BS905" s="2024"/>
      <c r="BT905" s="2024"/>
      <c r="BU905" s="2024"/>
      <c r="BV905" s="2024"/>
      <c r="BW905" s="2024"/>
      <c r="BX905" s="2024"/>
      <c r="BY905" s="2024"/>
      <c r="BZ905" s="2024"/>
      <c r="CA905" s="2024"/>
      <c r="CB905" s="2024"/>
      <c r="CC905" s="2024"/>
      <c r="CD905" s="2024"/>
      <c r="CE905" s="2024"/>
      <c r="CF905" s="2024"/>
      <c r="CG905" s="2024"/>
    </row>
    <row r="906" spans="68:85">
      <c r="BP906" s="2024"/>
      <c r="BQ906" s="2024"/>
      <c r="BR906" s="2024"/>
      <c r="BS906" s="2024"/>
      <c r="BT906" s="2024"/>
      <c r="BU906" s="2024"/>
      <c r="BV906" s="2024"/>
      <c r="BW906" s="2024"/>
      <c r="BX906" s="2024"/>
      <c r="BY906" s="2024"/>
      <c r="BZ906" s="2024"/>
      <c r="CA906" s="2024"/>
      <c r="CB906" s="2024"/>
      <c r="CC906" s="2024"/>
      <c r="CD906" s="2024"/>
      <c r="CE906" s="2024"/>
      <c r="CF906" s="2024"/>
      <c r="CG906" s="2024"/>
    </row>
    <row r="907" spans="68:85">
      <c r="BP907" s="2024"/>
      <c r="BQ907" s="2024"/>
      <c r="BR907" s="2024"/>
      <c r="BS907" s="2024"/>
      <c r="BT907" s="2024"/>
      <c r="BU907" s="2024"/>
      <c r="BV907" s="2024"/>
      <c r="BW907" s="2024"/>
      <c r="BX907" s="2024"/>
      <c r="BY907" s="2024"/>
      <c r="BZ907" s="2024"/>
      <c r="CA907" s="2024"/>
      <c r="CB907" s="2024"/>
      <c r="CC907" s="2024"/>
      <c r="CD907" s="2024"/>
      <c r="CE907" s="2024"/>
      <c r="CF907" s="2024"/>
      <c r="CG907" s="2024"/>
    </row>
    <row r="908" spans="68:85">
      <c r="BP908" s="2024"/>
      <c r="BQ908" s="2024"/>
      <c r="BR908" s="2024"/>
      <c r="BS908" s="2024"/>
      <c r="BT908" s="2024"/>
      <c r="BU908" s="2024"/>
      <c r="BV908" s="2024"/>
      <c r="BW908" s="2024"/>
      <c r="BX908" s="2024"/>
      <c r="BY908" s="2024"/>
      <c r="BZ908" s="2024"/>
      <c r="CA908" s="2024"/>
      <c r="CB908" s="2024"/>
      <c r="CC908" s="2024"/>
      <c r="CD908" s="2024"/>
      <c r="CE908" s="2024"/>
      <c r="CF908" s="2024"/>
      <c r="CG908" s="2024"/>
    </row>
    <row r="909" spans="68:85">
      <c r="BP909" s="2024"/>
      <c r="BQ909" s="2024"/>
      <c r="BR909" s="2024"/>
      <c r="BS909" s="2024"/>
      <c r="BT909" s="2024"/>
      <c r="BU909" s="2024"/>
      <c r="BV909" s="2024"/>
      <c r="BW909" s="2024"/>
      <c r="BX909" s="2024"/>
      <c r="BY909" s="2024"/>
      <c r="BZ909" s="2024"/>
      <c r="CA909" s="2024"/>
      <c r="CB909" s="2024"/>
      <c r="CC909" s="2024"/>
      <c r="CD909" s="2024"/>
      <c r="CE909" s="2024"/>
      <c r="CF909" s="2024"/>
      <c r="CG909" s="2024"/>
    </row>
    <row r="910" spans="68:85">
      <c r="BP910" s="2024"/>
      <c r="BQ910" s="2024"/>
      <c r="BR910" s="2024"/>
      <c r="BS910" s="2024"/>
      <c r="BT910" s="2024"/>
      <c r="BU910" s="2024"/>
      <c r="BV910" s="2024"/>
      <c r="BW910" s="2024"/>
      <c r="BX910" s="2024"/>
      <c r="BY910" s="2024"/>
      <c r="BZ910" s="2024"/>
      <c r="CA910" s="2024"/>
      <c r="CB910" s="2024"/>
      <c r="CC910" s="2024"/>
      <c r="CD910" s="2024"/>
      <c r="CE910" s="2024"/>
      <c r="CF910" s="2024"/>
      <c r="CG910" s="2024"/>
    </row>
    <row r="911" spans="68:85">
      <c r="BP911" s="2024"/>
      <c r="BQ911" s="2024"/>
      <c r="BR911" s="2024"/>
      <c r="BS911" s="2024"/>
      <c r="BT911" s="2024"/>
      <c r="BU911" s="2024"/>
      <c r="BV911" s="2024"/>
      <c r="BW911" s="2024"/>
      <c r="BX911" s="2024"/>
      <c r="BY911" s="2024"/>
      <c r="BZ911" s="2024"/>
      <c r="CA911" s="2024"/>
      <c r="CB911" s="2024"/>
      <c r="CC911" s="2024"/>
      <c r="CD911" s="2024"/>
      <c r="CE911" s="2024"/>
      <c r="CF911" s="2024"/>
      <c r="CG911" s="2024"/>
    </row>
    <row r="912" spans="68:85">
      <c r="BP912" s="2024"/>
      <c r="BQ912" s="2024"/>
      <c r="BR912" s="2024"/>
      <c r="BS912" s="2024"/>
      <c r="BT912" s="2024"/>
      <c r="BU912" s="2024"/>
      <c r="BV912" s="2024"/>
      <c r="BW912" s="2024"/>
      <c r="BX912" s="2024"/>
      <c r="BY912" s="2024"/>
      <c r="BZ912" s="2024"/>
      <c r="CA912" s="2024"/>
      <c r="CB912" s="2024"/>
      <c r="CC912" s="2024"/>
      <c r="CD912" s="2024"/>
      <c r="CE912" s="2024"/>
      <c r="CF912" s="2024"/>
      <c r="CG912" s="2024"/>
    </row>
    <row r="913" spans="51:85">
      <c r="BP913" s="2024"/>
      <c r="BQ913" s="2024"/>
      <c r="BR913" s="2024"/>
      <c r="BS913" s="2024"/>
      <c r="BT913" s="2024"/>
      <c r="BU913" s="2024"/>
      <c r="BV913" s="2024"/>
      <c r="BW913" s="2024"/>
      <c r="BX913" s="2024"/>
      <c r="BY913" s="2024"/>
      <c r="BZ913" s="2024"/>
      <c r="CA913" s="2024"/>
      <c r="CB913" s="2024"/>
      <c r="CC913" s="2024"/>
      <c r="CD913" s="2024"/>
      <c r="CE913" s="2024"/>
      <c r="CF913" s="2024"/>
      <c r="CG913" s="2024"/>
    </row>
    <row r="914" spans="51:85">
      <c r="BP914" s="2024"/>
      <c r="BQ914" s="2024"/>
      <c r="BR914" s="2024"/>
      <c r="BS914" s="2024"/>
      <c r="BT914" s="2024"/>
      <c r="BU914" s="2024"/>
      <c r="BV914" s="2024"/>
      <c r="BW914" s="2024"/>
      <c r="BX914" s="2024"/>
      <c r="BY914" s="2024"/>
      <c r="BZ914" s="2024"/>
      <c r="CA914" s="2024"/>
      <c r="CB914" s="2024"/>
      <c r="CC914" s="2024"/>
      <c r="CD914" s="2024"/>
      <c r="CE914" s="2024"/>
      <c r="CF914" s="2024"/>
      <c r="CG914" s="2024"/>
    </row>
    <row r="915" spans="51:85">
      <c r="BP915" s="2024"/>
      <c r="BQ915" s="2024"/>
      <c r="BR915" s="2024"/>
      <c r="BS915" s="2024"/>
      <c r="BT915" s="2024"/>
      <c r="BU915" s="2024"/>
      <c r="BV915" s="2024"/>
      <c r="BW915" s="2024"/>
      <c r="BX915" s="2024"/>
      <c r="BY915" s="2024"/>
      <c r="BZ915" s="2024"/>
      <c r="CA915" s="2024"/>
      <c r="CB915" s="2024"/>
      <c r="CC915" s="2024"/>
      <c r="CD915" s="2024"/>
      <c r="CE915" s="2024"/>
      <c r="CF915" s="2024"/>
      <c r="CG915" s="2024"/>
    </row>
    <row r="916" spans="51:85">
      <c r="BP916" s="2024"/>
      <c r="BQ916" s="2024"/>
      <c r="BR916" s="2024"/>
      <c r="BS916" s="2024"/>
      <c r="BT916" s="2024"/>
      <c r="BU916" s="2024"/>
      <c r="BV916" s="2024"/>
      <c r="BW916" s="2024"/>
      <c r="BX916" s="2024"/>
      <c r="BY916" s="2024"/>
      <c r="BZ916" s="2024"/>
      <c r="CA916" s="2024"/>
      <c r="CB916" s="2024"/>
      <c r="CC916" s="2024"/>
      <c r="CD916" s="2024"/>
      <c r="CE916" s="2024"/>
      <c r="CF916" s="2024"/>
      <c r="CG916" s="2024"/>
    </row>
    <row r="917" spans="51:85">
      <c r="BP917" s="2024"/>
      <c r="BQ917" s="2024"/>
      <c r="BR917" s="2024"/>
      <c r="BS917" s="2024"/>
      <c r="BT917" s="2024"/>
      <c r="BU917" s="2024"/>
      <c r="BV917" s="2024"/>
      <c r="BW917" s="2024"/>
      <c r="BX917" s="2024"/>
      <c r="BY917" s="2024"/>
      <c r="BZ917" s="2024"/>
      <c r="CA917" s="2024"/>
      <c r="CB917" s="2024"/>
      <c r="CC917" s="2024"/>
      <c r="CD917" s="2024"/>
      <c r="CE917" s="2024"/>
      <c r="CF917" s="2024"/>
      <c r="CG917" s="2024"/>
    </row>
    <row r="918" spans="51:85">
      <c r="BP918" s="2024"/>
      <c r="BQ918" s="2024"/>
      <c r="BR918" s="2024"/>
      <c r="BS918" s="2024"/>
      <c r="BT918" s="2024"/>
      <c r="BU918" s="2024"/>
      <c r="BV918" s="2024"/>
      <c r="BW918" s="2024"/>
      <c r="BX918" s="2024"/>
      <c r="BY918" s="2024"/>
      <c r="BZ918" s="2024"/>
      <c r="CA918" s="2024"/>
      <c r="CB918" s="2024"/>
      <c r="CC918" s="2024"/>
      <c r="CD918" s="2024"/>
      <c r="CE918" s="2024"/>
      <c r="CF918" s="2024"/>
      <c r="CG918" s="2024"/>
    </row>
    <row r="919" spans="51:85">
      <c r="BP919" s="2024"/>
      <c r="BQ919" s="2024"/>
      <c r="BR919" s="2024"/>
      <c r="BS919" s="2024"/>
      <c r="BT919" s="2024"/>
      <c r="BU919" s="2024"/>
      <c r="BV919" s="2024"/>
      <c r="BW919" s="2024"/>
      <c r="BX919" s="2024"/>
      <c r="BY919" s="2024"/>
      <c r="BZ919" s="2024"/>
      <c r="CA919" s="2024"/>
      <c r="CB919" s="2024"/>
      <c r="CC919" s="2024"/>
      <c r="CD919" s="2024"/>
      <c r="CE919" s="2024"/>
      <c r="CF919" s="2024"/>
      <c r="CG919" s="2024"/>
    </row>
    <row r="920" spans="51:85">
      <c r="BP920" s="2024"/>
      <c r="BQ920" s="2024"/>
      <c r="BR920" s="2024"/>
      <c r="BS920" s="2024"/>
      <c r="BT920" s="2024"/>
      <c r="BU920" s="2024"/>
      <c r="BV920" s="2024"/>
      <c r="BW920" s="2024"/>
      <c r="BX920" s="2024"/>
      <c r="BY920" s="2024"/>
      <c r="BZ920" s="2024"/>
      <c r="CA920" s="2024"/>
      <c r="CB920" s="2024"/>
      <c r="CC920" s="2024"/>
      <c r="CD920" s="2024"/>
      <c r="CE920" s="2024"/>
      <c r="CF920" s="2024"/>
      <c r="CG920" s="2024"/>
    </row>
    <row r="921" spans="51:85">
      <c r="BP921" s="2024"/>
      <c r="BQ921" s="2024"/>
      <c r="BR921" s="2024"/>
      <c r="BS921" s="2024"/>
      <c r="BT921" s="2024"/>
      <c r="BU921" s="2024"/>
      <c r="BV921" s="2024"/>
      <c r="BW921" s="2024"/>
      <c r="BX921" s="2024"/>
      <c r="BY921" s="2024"/>
      <c r="BZ921" s="2024"/>
      <c r="CA921" s="2024"/>
      <c r="CB921" s="2024"/>
      <c r="CC921" s="2024"/>
      <c r="CD921" s="2024"/>
      <c r="CE921" s="2024"/>
      <c r="CF921" s="2024"/>
      <c r="CG921" s="2024"/>
    </row>
    <row r="925" spans="51:85">
      <c r="AY925" s="2024"/>
      <c r="AZ925" s="2024"/>
      <c r="BA925" s="2024"/>
      <c r="BB925" s="2024"/>
      <c r="BC925" s="2024"/>
      <c r="BD925" s="2024"/>
      <c r="BE925" s="2024"/>
      <c r="BF925" s="2024"/>
      <c r="BG925" s="2024"/>
      <c r="BH925" s="3602"/>
      <c r="BI925" s="2024"/>
      <c r="BJ925" s="2024"/>
      <c r="BK925" s="2024"/>
      <c r="BL925" s="2024"/>
      <c r="BM925" s="2024"/>
      <c r="BN925" s="2024"/>
      <c r="BO925" s="2024"/>
    </row>
    <row r="926" spans="51:85">
      <c r="AY926" s="2024"/>
      <c r="AZ926" s="2024"/>
      <c r="BA926" s="2024"/>
      <c r="BB926" s="2024"/>
      <c r="BC926" s="2024"/>
      <c r="BD926" s="2024"/>
      <c r="BE926" s="2024"/>
      <c r="BF926" s="2024"/>
      <c r="BG926" s="2024"/>
      <c r="BH926" s="3602"/>
      <c r="BI926" s="2024"/>
      <c r="BJ926" s="2024"/>
      <c r="BK926" s="2024"/>
      <c r="BL926" s="2024"/>
      <c r="BM926" s="2024"/>
      <c r="BN926" s="2024"/>
      <c r="BO926" s="2024"/>
    </row>
    <row r="927" spans="51:85">
      <c r="AY927" s="2024"/>
      <c r="AZ927" s="2024"/>
      <c r="BA927" s="2024"/>
      <c r="BB927" s="2024"/>
      <c r="BC927" s="2024"/>
      <c r="BD927" s="2024"/>
      <c r="BE927" s="2024"/>
      <c r="BF927" s="2024"/>
      <c r="BG927" s="2024"/>
      <c r="BH927" s="3602"/>
      <c r="BI927" s="2024"/>
      <c r="BJ927" s="2024"/>
      <c r="BK927" s="2024"/>
      <c r="BL927" s="2024"/>
      <c r="BM927" s="2024"/>
      <c r="BN927" s="2024"/>
      <c r="BO927" s="2024"/>
    </row>
    <row r="928" spans="51:85" ht="15" thickBot="1">
      <c r="AY928" s="2024"/>
      <c r="AZ928" s="2024"/>
      <c r="BA928" s="2024"/>
      <c r="BB928" s="2024"/>
      <c r="BC928" s="2024"/>
      <c r="BD928" s="2024"/>
      <c r="BE928" s="2024"/>
      <c r="BF928" s="2024"/>
      <c r="BG928" s="2024"/>
      <c r="BH928" s="3602"/>
      <c r="BI928" s="2024"/>
      <c r="BJ928" s="2024"/>
      <c r="BK928" s="2024"/>
      <c r="BL928" s="2024"/>
      <c r="BM928" s="2024"/>
      <c r="BN928" s="2024"/>
      <c r="BO928" s="2024"/>
    </row>
    <row r="929" spans="51:63">
      <c r="AY929" s="226"/>
      <c r="AZ929" s="2646"/>
      <c r="BA929" s="2646"/>
      <c r="BB929" s="3510" t="s">
        <v>14</v>
      </c>
      <c r="BC929" s="3510" t="s">
        <v>12</v>
      </c>
      <c r="BD929" s="3510"/>
      <c r="BE929" s="2646"/>
      <c r="BF929" s="3510" t="s">
        <v>15</v>
      </c>
      <c r="BG929" s="3510" t="s">
        <v>16</v>
      </c>
      <c r="BH929" s="3511" t="s">
        <v>12</v>
      </c>
      <c r="BI929" s="719"/>
      <c r="BJ929" s="2605"/>
      <c r="BK929" s="2605"/>
    </row>
    <row r="930" spans="51:63">
      <c r="AY930" s="230" t="s">
        <v>3</v>
      </c>
      <c r="AZ930" s="2650" t="s">
        <v>4</v>
      </c>
      <c r="BA930" s="3213" t="s">
        <v>18</v>
      </c>
      <c r="BB930" s="3213" t="s">
        <v>19</v>
      </c>
      <c r="BC930" s="3213" t="s">
        <v>19</v>
      </c>
      <c r="BD930" s="3213" t="s">
        <v>20</v>
      </c>
      <c r="BE930" s="3213" t="s">
        <v>21</v>
      </c>
      <c r="BF930" s="3213" t="s">
        <v>22</v>
      </c>
      <c r="BG930" s="3213" t="s">
        <v>19</v>
      </c>
      <c r="BH930" s="3512" t="s">
        <v>23</v>
      </c>
      <c r="BI930" s="719"/>
      <c r="BJ930" s="719"/>
      <c r="BK930" s="719"/>
    </row>
    <row r="931" spans="51:63" ht="15" thickBot="1">
      <c r="AY931" s="232"/>
      <c r="AZ931" s="3214"/>
      <c r="BA931" s="3214"/>
      <c r="BB931" s="3215" t="s">
        <v>3</v>
      </c>
      <c r="BC931" s="3215" t="s">
        <v>18</v>
      </c>
      <c r="BD931" s="3215"/>
      <c r="BE931" s="3214"/>
      <c r="BF931" s="3215" t="s">
        <v>21</v>
      </c>
      <c r="BG931" s="3215" t="s">
        <v>3</v>
      </c>
      <c r="BH931" s="3513" t="s">
        <v>27</v>
      </c>
      <c r="BI931" s="719"/>
      <c r="BJ931" s="2605"/>
      <c r="BK931" s="2605"/>
    </row>
    <row r="932" spans="51:63">
      <c r="AY932" s="1923" t="s">
        <v>629</v>
      </c>
      <c r="AZ932" s="1516" t="s">
        <v>436</v>
      </c>
      <c r="BA932" s="1546">
        <v>92</v>
      </c>
      <c r="BB932" s="1546">
        <v>41802</v>
      </c>
      <c r="BC932" s="1547">
        <v>43700</v>
      </c>
      <c r="BD932" s="1546">
        <v>100</v>
      </c>
      <c r="BE932" s="1518" t="s">
        <v>35</v>
      </c>
      <c r="BF932" s="1548">
        <v>297</v>
      </c>
      <c r="BG932" s="1546"/>
      <c r="BH932" s="3885">
        <v>43777</v>
      </c>
      <c r="BI932" s="897"/>
      <c r="BJ932" s="875"/>
      <c r="BK932" s="879"/>
    </row>
    <row r="933" spans="51:63">
      <c r="AY933" s="921" t="s">
        <v>629</v>
      </c>
      <c r="AZ933" s="869" t="s">
        <v>699</v>
      </c>
      <c r="BA933" s="739">
        <v>93</v>
      </c>
      <c r="BB933" s="739">
        <v>41802</v>
      </c>
      <c r="BC933" s="742">
        <v>43700</v>
      </c>
      <c r="BD933" s="739">
        <v>5</v>
      </c>
      <c r="BE933" s="732" t="s">
        <v>35</v>
      </c>
      <c r="BF933" s="870">
        <v>254</v>
      </c>
      <c r="BG933" s="739"/>
      <c r="BH933" s="3886">
        <v>43770</v>
      </c>
      <c r="BI933" s="1538"/>
      <c r="BJ933" s="875"/>
      <c r="BK933" s="879"/>
    </row>
    <row r="934" spans="51:63" ht="15" thickBot="1">
      <c r="AY934" s="1426" t="s">
        <v>629</v>
      </c>
      <c r="AZ934" s="1422" t="s">
        <v>740</v>
      </c>
      <c r="BA934" s="854">
        <v>94</v>
      </c>
      <c r="BB934" s="854">
        <v>41802</v>
      </c>
      <c r="BC934" s="580">
        <v>43700</v>
      </c>
      <c r="BD934" s="854">
        <v>5</v>
      </c>
      <c r="BE934" s="452" t="s">
        <v>35</v>
      </c>
      <c r="BF934" s="1942">
        <v>234</v>
      </c>
      <c r="BG934" s="854"/>
      <c r="BH934" s="3887">
        <v>43777</v>
      </c>
      <c r="BI934" s="897"/>
      <c r="BJ934" s="875"/>
      <c r="BK934" s="879"/>
    </row>
    <row r="935" spans="51:63">
      <c r="BH935" s="86"/>
    </row>
    <row r="936" spans="51:63">
      <c r="BH936" s="86"/>
    </row>
    <row r="937" spans="51:63">
      <c r="BH937" s="86"/>
    </row>
    <row r="938" spans="51:63">
      <c r="BH938" s="86"/>
    </row>
    <row r="939" spans="51:63">
      <c r="BH939" s="86"/>
    </row>
    <row r="940" spans="51:63">
      <c r="BH940" s="86"/>
    </row>
    <row r="941" spans="51:63">
      <c r="BH941" s="86"/>
    </row>
    <row r="942" spans="51:63">
      <c r="BH942" s="86"/>
    </row>
    <row r="943" spans="51:63">
      <c r="BH943" s="86"/>
    </row>
    <row r="944" spans="51:63">
      <c r="BH944" s="86"/>
    </row>
    <row r="945" spans="60:60">
      <c r="BH945" s="86"/>
    </row>
    <row r="946" spans="60:60">
      <c r="BH946" s="86"/>
    </row>
    <row r="947" spans="60:60">
      <c r="BH947" s="86"/>
    </row>
    <row r="948" spans="60:60">
      <c r="BH948" s="86"/>
    </row>
    <row r="949" spans="60:60">
      <c r="BH949" s="86"/>
    </row>
    <row r="950" spans="60:60">
      <c r="BH950" s="86"/>
    </row>
    <row r="951" spans="60:60">
      <c r="BH951" s="86"/>
    </row>
    <row r="952" spans="60:60">
      <c r="BH952" s="86"/>
    </row>
    <row r="953" spans="60:60">
      <c r="BH953" s="86"/>
    </row>
    <row r="967" spans="69:85" ht="24" thickBot="1">
      <c r="BR967" s="94" t="s">
        <v>620</v>
      </c>
      <c r="BS967" t="s">
        <v>625</v>
      </c>
      <c r="BV967" s="2"/>
      <c r="BZ967" t="s">
        <v>384</v>
      </c>
    </row>
    <row r="968" spans="69:85">
      <c r="BQ968" s="546"/>
      <c r="BR968" s="2920"/>
      <c r="BS968" s="2644"/>
      <c r="BT968" s="2645" t="s">
        <v>14</v>
      </c>
      <c r="BU968" s="2645" t="s">
        <v>12</v>
      </c>
      <c r="BV968" s="2645"/>
      <c r="BW968" s="2646"/>
      <c r="BX968" s="2645" t="s">
        <v>15</v>
      </c>
      <c r="BY968" s="2645" t="s">
        <v>16</v>
      </c>
      <c r="BZ968" s="2645" t="s">
        <v>12</v>
      </c>
      <c r="CA968" s="2645" t="s">
        <v>12</v>
      </c>
      <c r="CB968" s="2646"/>
      <c r="CC968" s="3185"/>
      <c r="CD968" s="2644"/>
      <c r="CE968" s="2646"/>
      <c r="CF968" s="2645" t="s">
        <v>17</v>
      </c>
      <c r="CG968" s="2648"/>
    </row>
    <row r="969" spans="69:85">
      <c r="BQ969" s="179"/>
      <c r="BR969" s="2921" t="s">
        <v>4</v>
      </c>
      <c r="BS969" s="2649" t="s">
        <v>18</v>
      </c>
      <c r="BT969" s="2650" t="s">
        <v>19</v>
      </c>
      <c r="BU969" s="2650" t="s">
        <v>19</v>
      </c>
      <c r="BV969" s="2650" t="s">
        <v>20</v>
      </c>
      <c r="BW969" s="2650" t="s">
        <v>21</v>
      </c>
      <c r="BX969" s="2650" t="s">
        <v>22</v>
      </c>
      <c r="BY969" s="2650" t="s">
        <v>19</v>
      </c>
      <c r="BZ969" s="2650" t="s">
        <v>23</v>
      </c>
      <c r="CA969" s="2650" t="s">
        <v>23</v>
      </c>
      <c r="CB969" s="2650" t="s">
        <v>24</v>
      </c>
      <c r="CC969" s="2652" t="s">
        <v>20</v>
      </c>
      <c r="CD969" s="2649" t="s">
        <v>25</v>
      </c>
      <c r="CE969" s="2650" t="s">
        <v>0</v>
      </c>
      <c r="CF969" s="2650" t="s">
        <v>11</v>
      </c>
      <c r="CG969" s="2652" t="s">
        <v>26</v>
      </c>
    </row>
    <row r="970" spans="69:85">
      <c r="BQ970" s="179"/>
      <c r="BR970" s="2922"/>
      <c r="BS970" s="2653"/>
      <c r="BT970" s="2650" t="s">
        <v>3</v>
      </c>
      <c r="BU970" s="2650" t="s">
        <v>18</v>
      </c>
      <c r="BV970" s="2650"/>
      <c r="BW970" s="2654"/>
      <c r="BX970" s="2650" t="s">
        <v>21</v>
      </c>
      <c r="BY970" s="2650" t="s">
        <v>3</v>
      </c>
      <c r="BZ970" s="2650" t="s">
        <v>27</v>
      </c>
      <c r="CA970" s="2650" t="s">
        <v>28</v>
      </c>
      <c r="CB970" s="2654"/>
      <c r="CC970" s="3186"/>
      <c r="CD970" s="2653"/>
      <c r="CE970" s="2654"/>
      <c r="CF970" s="2650" t="s">
        <v>30</v>
      </c>
      <c r="CG970" s="2652"/>
    </row>
    <row r="971" spans="69:85" ht="15" thickBot="1">
      <c r="BQ971" s="179"/>
      <c r="BR971" s="552"/>
      <c r="BS971" s="155"/>
      <c r="BT971" s="14"/>
      <c r="BU971" s="13"/>
      <c r="BV971" s="14"/>
      <c r="BW971" s="13"/>
      <c r="BX971" s="14"/>
      <c r="BY971" s="13"/>
      <c r="BZ971" s="13"/>
      <c r="CA971" s="13"/>
      <c r="CB971" s="13"/>
      <c r="CC971" s="285"/>
      <c r="CD971" s="155"/>
      <c r="CE971" s="13"/>
      <c r="CF971" s="13"/>
      <c r="CG971" s="285"/>
    </row>
    <row r="972" spans="69:85">
      <c r="BQ972" s="551"/>
      <c r="BR972" s="542" t="s">
        <v>54</v>
      </c>
      <c r="BS972" s="493">
        <v>1</v>
      </c>
      <c r="BT972" s="370" t="s">
        <v>55</v>
      </c>
      <c r="BU972" s="371">
        <v>41781</v>
      </c>
      <c r="BV972" s="372">
        <v>20</v>
      </c>
      <c r="BW972" s="370" t="s">
        <v>35</v>
      </c>
      <c r="BX972" s="373">
        <v>590</v>
      </c>
      <c r="BY972" s="374"/>
      <c r="BZ972" s="375">
        <v>41800</v>
      </c>
      <c r="CA972" s="371">
        <v>41817</v>
      </c>
      <c r="CB972" s="445">
        <v>2083</v>
      </c>
      <c r="CC972" s="2638">
        <v>21350</v>
      </c>
      <c r="CD972" s="2634">
        <f>(CC972-BV972*1000)</f>
        <v>1350</v>
      </c>
      <c r="CE972" s="379">
        <f>(CC972*BX972/1000)</f>
        <v>12596.5</v>
      </c>
      <c r="CF972" s="446">
        <f>(CE972*0.05)</f>
        <v>629.82500000000005</v>
      </c>
      <c r="CG972" s="447"/>
    </row>
    <row r="973" spans="69:85">
      <c r="BQ973" s="553"/>
      <c r="BR973" s="369"/>
      <c r="BS973" s="480"/>
      <c r="BT973" s="196"/>
      <c r="BU973" s="197"/>
      <c r="BV973" s="336"/>
      <c r="BW973" s="196"/>
      <c r="BX973" s="334"/>
      <c r="BY973" s="335"/>
      <c r="BZ973" s="272"/>
      <c r="CA973" s="197"/>
      <c r="CB973" s="271"/>
      <c r="CC973" s="2639"/>
      <c r="CD973" s="2635"/>
      <c r="CE973" s="199"/>
      <c r="CF973" s="200"/>
      <c r="CG973" s="324"/>
    </row>
    <row r="974" spans="69:85">
      <c r="BQ974" s="553"/>
      <c r="BR974" s="369"/>
      <c r="BS974" s="480"/>
      <c r="BT974" s="196"/>
      <c r="BU974" s="197"/>
      <c r="BV974" s="336"/>
      <c r="BW974" s="196"/>
      <c r="BX974" s="334"/>
      <c r="BY974" s="335"/>
      <c r="BZ974" s="272"/>
      <c r="CA974" s="197"/>
      <c r="CB974" s="271"/>
      <c r="CC974" s="2639"/>
      <c r="CD974" s="2635"/>
      <c r="CE974" s="199"/>
      <c r="CF974" s="200"/>
      <c r="CG974" s="324"/>
    </row>
    <row r="975" spans="69:85">
      <c r="BQ975" s="553"/>
      <c r="BR975" s="544"/>
      <c r="BS975" s="214"/>
      <c r="BT975" s="202"/>
      <c r="BU975" s="203"/>
      <c r="BV975" s="215"/>
      <c r="BW975" s="184"/>
      <c r="BX975" s="258"/>
      <c r="BY975" s="259"/>
      <c r="BZ975" s="186"/>
      <c r="CA975" s="187"/>
      <c r="CB975" s="183"/>
      <c r="CC975" s="3187"/>
      <c r="CD975" s="2636"/>
      <c r="CE975" s="189"/>
      <c r="CF975" s="208"/>
      <c r="CG975" s="324"/>
    </row>
    <row r="976" spans="69:85" ht="15" thickBot="1">
      <c r="BQ976" s="547"/>
      <c r="BR976" s="545"/>
      <c r="BS976" s="448"/>
      <c r="BT976" s="449"/>
      <c r="BU976" s="450"/>
      <c r="BV976" s="451"/>
      <c r="BW976" s="452"/>
      <c r="BX976" s="453"/>
      <c r="BY976" s="454"/>
      <c r="BZ976" s="455"/>
      <c r="CA976" s="456"/>
      <c r="CB976" s="457"/>
      <c r="CC976" s="3188"/>
      <c r="CD976" s="2637"/>
      <c r="CE976" s="460"/>
      <c r="CF976" s="461"/>
      <c r="CG976" s="462"/>
    </row>
    <row r="979" spans="69:85" ht="24" thickBot="1">
      <c r="BR979" s="808" t="s">
        <v>587</v>
      </c>
      <c r="BS979" t="s">
        <v>317</v>
      </c>
      <c r="BV979" t="s">
        <v>131</v>
      </c>
      <c r="BY979" t="s">
        <v>258</v>
      </c>
      <c r="BZ979" t="s">
        <v>259</v>
      </c>
      <c r="CC979" t="s">
        <v>271</v>
      </c>
      <c r="CG979" s="1492"/>
    </row>
    <row r="980" spans="69:85">
      <c r="BQ980" s="2948"/>
      <c r="BR980" s="2920"/>
      <c r="BS980" s="2644"/>
      <c r="BT980" s="2645" t="s">
        <v>14</v>
      </c>
      <c r="BU980" s="2645" t="s">
        <v>12</v>
      </c>
      <c r="BV980" s="2645"/>
      <c r="BW980" s="2646"/>
      <c r="BX980" s="2645" t="s">
        <v>15</v>
      </c>
      <c r="BY980" s="2645" t="s">
        <v>16</v>
      </c>
      <c r="BZ980" s="2645" t="s">
        <v>12</v>
      </c>
      <c r="CA980" s="2645" t="s">
        <v>12</v>
      </c>
      <c r="CB980" s="2646"/>
      <c r="CC980" s="2646"/>
      <c r="CD980" s="2646"/>
      <c r="CE980" s="2646"/>
      <c r="CF980" s="2645" t="s">
        <v>17</v>
      </c>
      <c r="CG980" s="2648"/>
    </row>
    <row r="981" spans="69:85">
      <c r="BQ981" s="2945"/>
      <c r="BR981" s="2921" t="s">
        <v>4</v>
      </c>
      <c r="BS981" s="2649" t="s">
        <v>18</v>
      </c>
      <c r="BT981" s="2650" t="s">
        <v>19</v>
      </c>
      <c r="BU981" s="2650" t="s">
        <v>19</v>
      </c>
      <c r="BV981" s="2650" t="s">
        <v>20</v>
      </c>
      <c r="BW981" s="2650" t="s">
        <v>21</v>
      </c>
      <c r="BX981" s="2650" t="s">
        <v>22</v>
      </c>
      <c r="BY981" s="2650" t="s">
        <v>19</v>
      </c>
      <c r="BZ981" s="2650" t="s">
        <v>23</v>
      </c>
      <c r="CA981" s="2650" t="s">
        <v>23</v>
      </c>
      <c r="CB981" s="2650" t="s">
        <v>24</v>
      </c>
      <c r="CC981" s="2650" t="s">
        <v>20</v>
      </c>
      <c r="CD981" s="2650" t="s">
        <v>25</v>
      </c>
      <c r="CE981" s="2650" t="s">
        <v>0</v>
      </c>
      <c r="CF981" s="2650" t="s">
        <v>11</v>
      </c>
      <c r="CG981" s="2652" t="s">
        <v>26</v>
      </c>
    </row>
    <row r="982" spans="69:85">
      <c r="BQ982" s="2945"/>
      <c r="BR982" s="2922"/>
      <c r="BS982" s="2653"/>
      <c r="BT982" s="2650" t="s">
        <v>3</v>
      </c>
      <c r="BU982" s="2650" t="s">
        <v>18</v>
      </c>
      <c r="BV982" s="2650"/>
      <c r="BW982" s="2654"/>
      <c r="BX982" s="2650" t="s">
        <v>21</v>
      </c>
      <c r="BY982" s="2650" t="s">
        <v>3</v>
      </c>
      <c r="BZ982" s="2650" t="s">
        <v>27</v>
      </c>
      <c r="CA982" s="2650" t="s">
        <v>28</v>
      </c>
      <c r="CB982" s="2654"/>
      <c r="CC982" s="2654"/>
      <c r="CD982" s="2654"/>
      <c r="CE982" s="2654"/>
      <c r="CF982" s="2650" t="s">
        <v>30</v>
      </c>
      <c r="CG982" s="2652"/>
    </row>
    <row r="983" spans="69:85" ht="15" thickBot="1">
      <c r="BQ983" s="2945"/>
      <c r="BR983" s="552"/>
      <c r="BS983" s="155"/>
      <c r="BT983" s="14"/>
      <c r="BU983" s="13"/>
      <c r="BV983" s="14"/>
      <c r="BW983" s="13"/>
      <c r="BX983" s="14"/>
      <c r="BY983" s="13"/>
      <c r="BZ983" s="13"/>
      <c r="CA983" s="13"/>
      <c r="CB983" s="13"/>
      <c r="CC983" s="13"/>
      <c r="CD983" s="13"/>
      <c r="CE983" s="13"/>
      <c r="CF983" s="13"/>
      <c r="CG983" s="285"/>
    </row>
    <row r="984" spans="69:85">
      <c r="BQ984" s="2952"/>
      <c r="BR984" s="1558" t="s">
        <v>504</v>
      </c>
      <c r="BS984" s="470">
        <v>1</v>
      </c>
      <c r="BT984" s="470" t="s">
        <v>36</v>
      </c>
      <c r="BU984" s="901">
        <v>42672</v>
      </c>
      <c r="BV984" s="538">
        <v>5</v>
      </c>
      <c r="BW984" s="470" t="s">
        <v>35</v>
      </c>
      <c r="BX984" s="388">
        <v>305</v>
      </c>
      <c r="BY984" s="701" t="s">
        <v>78</v>
      </c>
      <c r="BZ984" s="902">
        <v>42683</v>
      </c>
      <c r="CA984" s="382">
        <v>42674</v>
      </c>
      <c r="CB984" s="381">
        <v>1462</v>
      </c>
      <c r="CC984" s="387">
        <v>5000</v>
      </c>
      <c r="CD984" s="387">
        <f>(CC984-BV984*1000)</f>
        <v>0</v>
      </c>
      <c r="CE984" s="388">
        <f>(CC984*BX984/1000)</f>
        <v>1525</v>
      </c>
      <c r="CF984" s="389">
        <f>(CE984*0.05)</f>
        <v>76.25</v>
      </c>
      <c r="CG984" s="513"/>
    </row>
    <row r="985" spans="69:85">
      <c r="BQ985" s="927"/>
      <c r="BR985" s="624"/>
      <c r="BS985" s="209"/>
      <c r="BT985" s="209"/>
      <c r="BU985" s="210"/>
      <c r="BV985" s="209"/>
      <c r="BW985" s="209"/>
      <c r="BX985" s="211"/>
      <c r="BY985" s="628"/>
      <c r="BZ985" s="212"/>
      <c r="CA985" s="210"/>
      <c r="CB985" s="209"/>
      <c r="CC985" s="270"/>
      <c r="CD985" s="198"/>
      <c r="CE985" s="199"/>
      <c r="CF985" s="200"/>
      <c r="CG985" s="514"/>
    </row>
    <row r="986" spans="69:85">
      <c r="BQ986" s="927"/>
      <c r="BR986" s="624"/>
      <c r="BS986" s="480"/>
      <c r="BT986" s="196"/>
      <c r="BU986" s="197"/>
      <c r="BV986" s="336"/>
      <c r="BW986" s="196"/>
      <c r="BX986" s="334"/>
      <c r="BY986" s="335"/>
      <c r="BZ986" s="272"/>
      <c r="CA986" s="197"/>
      <c r="CB986" s="209"/>
      <c r="CC986" s="270"/>
      <c r="CD986" s="198"/>
      <c r="CE986" s="199"/>
      <c r="CF986" s="200"/>
      <c r="CG986" s="514"/>
    </row>
    <row r="987" spans="69:85">
      <c r="BQ987" s="927"/>
      <c r="BR987" s="624"/>
      <c r="BS987" s="480"/>
      <c r="BT987" s="196"/>
      <c r="BU987" s="197"/>
      <c r="BV987" s="336"/>
      <c r="BW987" s="196"/>
      <c r="BX987" s="334"/>
      <c r="BY987" s="335"/>
      <c r="BZ987" s="272"/>
      <c r="CA987" s="197"/>
      <c r="CB987" s="209"/>
      <c r="CC987" s="270"/>
      <c r="CD987" s="198"/>
      <c r="CE987" s="199"/>
      <c r="CF987" s="200"/>
      <c r="CG987" s="514"/>
    </row>
    <row r="988" spans="69:85">
      <c r="BQ988" s="927"/>
      <c r="BR988" s="567"/>
      <c r="BS988" s="182"/>
      <c r="BT988" s="182"/>
      <c r="BU988" s="182"/>
      <c r="BV988" s="182"/>
      <c r="BW988" s="182"/>
      <c r="BX988" s="182"/>
      <c r="BY988" s="182"/>
      <c r="BZ988" s="182"/>
      <c r="CA988" s="182"/>
      <c r="CB988" s="182"/>
      <c r="CC988" s="182"/>
      <c r="CD988" s="182"/>
      <c r="CE988" s="182"/>
      <c r="CF988" s="182"/>
      <c r="CG988" s="339"/>
    </row>
    <row r="989" spans="69:85">
      <c r="BQ989" s="927"/>
      <c r="BR989" s="1979"/>
      <c r="BS989" s="182"/>
      <c r="BT989" s="182"/>
      <c r="BU989" s="182"/>
      <c r="BV989" s="182"/>
      <c r="BW989" s="182"/>
      <c r="BX989" s="182"/>
      <c r="BY989" s="182"/>
      <c r="BZ989" s="182"/>
      <c r="CA989" s="182"/>
      <c r="CB989" s="182"/>
      <c r="CC989" s="182"/>
      <c r="CD989" s="182"/>
      <c r="CE989" s="182"/>
      <c r="CF989" s="182"/>
      <c r="CG989" s="339"/>
    </row>
    <row r="990" spans="69:85" ht="15" thickBot="1">
      <c r="BQ990" s="2965"/>
      <c r="BR990" s="582"/>
      <c r="BS990" s="326"/>
      <c r="BT990" s="326"/>
      <c r="BU990" s="326"/>
      <c r="BV990" s="326"/>
      <c r="BW990" s="326"/>
      <c r="BX990" s="326"/>
      <c r="BY990" s="326"/>
      <c r="BZ990" s="326"/>
      <c r="CA990" s="326"/>
      <c r="CB990" s="326"/>
      <c r="CC990" s="326"/>
      <c r="CD990" s="326"/>
      <c r="CE990" s="326"/>
      <c r="CF990" s="326"/>
      <c r="CG990" s="327"/>
    </row>
    <row r="991" spans="69:85">
      <c r="BQ991" s="892"/>
    </row>
    <row r="992" spans="69:85">
      <c r="BQ992" s="719"/>
    </row>
    <row r="993" spans="69:85" ht="24" thickBot="1">
      <c r="BQ993" s="719"/>
      <c r="BR993" s="808" t="s">
        <v>899</v>
      </c>
      <c r="BS993" t="s">
        <v>734</v>
      </c>
      <c r="BV993" t="s">
        <v>78</v>
      </c>
      <c r="BY993" t="s">
        <v>78</v>
      </c>
      <c r="BZ993" t="s">
        <v>78</v>
      </c>
      <c r="CA993" t="s">
        <v>78</v>
      </c>
      <c r="CC993" t="s">
        <v>78</v>
      </c>
      <c r="CD993" t="s">
        <v>636</v>
      </c>
      <c r="CG993" s="1492"/>
    </row>
    <row r="994" spans="69:85">
      <c r="BQ994" s="2947"/>
      <c r="BR994" s="2920"/>
      <c r="BS994" s="2644"/>
      <c r="BT994" s="2645" t="s">
        <v>14</v>
      </c>
      <c r="BU994" s="2645" t="s">
        <v>12</v>
      </c>
      <c r="BV994" s="2645"/>
      <c r="BW994" s="2646"/>
      <c r="BX994" s="2645" t="s">
        <v>15</v>
      </c>
      <c r="BY994" s="2645" t="s">
        <v>16</v>
      </c>
      <c r="BZ994" s="2645" t="s">
        <v>12</v>
      </c>
      <c r="CA994" s="2645" t="s">
        <v>12</v>
      </c>
      <c r="CB994" s="2646"/>
      <c r="CC994" s="2646"/>
      <c r="CD994" s="2646"/>
      <c r="CE994" s="2646"/>
      <c r="CF994" s="2645" t="s">
        <v>17</v>
      </c>
      <c r="CG994" s="2648"/>
    </row>
    <row r="995" spans="69:85">
      <c r="BQ995" s="3190"/>
      <c r="BR995" s="2921" t="s">
        <v>4</v>
      </c>
      <c r="BS995" s="2649" t="s">
        <v>18</v>
      </c>
      <c r="BT995" s="2650" t="s">
        <v>19</v>
      </c>
      <c r="BU995" s="2650" t="s">
        <v>19</v>
      </c>
      <c r="BV995" s="2650" t="s">
        <v>20</v>
      </c>
      <c r="BW995" s="2650" t="s">
        <v>21</v>
      </c>
      <c r="BX995" s="2650" t="s">
        <v>22</v>
      </c>
      <c r="BY995" s="2650" t="s">
        <v>19</v>
      </c>
      <c r="BZ995" s="2650" t="s">
        <v>23</v>
      </c>
      <c r="CA995" s="2650" t="s">
        <v>23</v>
      </c>
      <c r="CB995" s="2650" t="s">
        <v>24</v>
      </c>
      <c r="CC995" s="2650" t="s">
        <v>20</v>
      </c>
      <c r="CD995" s="2650" t="s">
        <v>25</v>
      </c>
      <c r="CE995" s="2650" t="s">
        <v>0</v>
      </c>
      <c r="CF995" s="2650" t="s">
        <v>11</v>
      </c>
      <c r="CG995" s="2652" t="s">
        <v>26</v>
      </c>
    </row>
    <row r="996" spans="69:85">
      <c r="BQ996" s="1010"/>
      <c r="BR996" s="2922"/>
      <c r="BS996" s="2653"/>
      <c r="BT996" s="2650" t="s">
        <v>3</v>
      </c>
      <c r="BU996" s="2650" t="s">
        <v>18</v>
      </c>
      <c r="BV996" s="2650"/>
      <c r="BW996" s="2654"/>
      <c r="BX996" s="2650" t="s">
        <v>21</v>
      </c>
      <c r="BY996" s="2650" t="s">
        <v>3</v>
      </c>
      <c r="BZ996" s="2650" t="s">
        <v>27</v>
      </c>
      <c r="CA996" s="2650" t="s">
        <v>28</v>
      </c>
      <c r="CB996" s="2654"/>
      <c r="CC996" s="2654"/>
      <c r="CD996" s="2654"/>
      <c r="CE996" s="2654"/>
      <c r="CF996" s="2650" t="s">
        <v>30</v>
      </c>
      <c r="CG996" s="2652"/>
    </row>
    <row r="997" spans="69:85" ht="15" thickBot="1">
      <c r="BQ997" s="3189"/>
      <c r="BR997" s="550"/>
      <c r="BS997" s="705"/>
      <c r="BT997" s="699"/>
      <c r="BU997" s="560"/>
      <c r="BV997" s="699"/>
      <c r="BW997" s="560"/>
      <c r="BX997" s="699"/>
      <c r="BY997" s="560"/>
      <c r="BZ997" s="560"/>
      <c r="CA997" s="560"/>
      <c r="CB997" s="560"/>
      <c r="CC997" s="560"/>
      <c r="CD997" s="560"/>
      <c r="CE997" s="560"/>
      <c r="CF997" s="560"/>
      <c r="CG997" s="285"/>
    </row>
    <row r="998" spans="69:85">
      <c r="BQ998" s="2952"/>
      <c r="BR998" s="1558" t="s">
        <v>504</v>
      </c>
      <c r="BS998" s="470">
        <v>1</v>
      </c>
      <c r="BT998" s="470" t="s">
        <v>36</v>
      </c>
      <c r="BU998" s="901">
        <v>42916</v>
      </c>
      <c r="BV998" s="538">
        <v>2</v>
      </c>
      <c r="BW998" s="470" t="s">
        <v>35</v>
      </c>
      <c r="BX998" s="388">
        <v>305</v>
      </c>
      <c r="BY998" s="701" t="s">
        <v>78</v>
      </c>
      <c r="BZ998" s="902">
        <v>42922</v>
      </c>
      <c r="CA998" s="382">
        <v>42919</v>
      </c>
      <c r="CB998" s="381">
        <v>2061</v>
      </c>
      <c r="CC998" s="387">
        <v>2000</v>
      </c>
      <c r="CD998" s="387">
        <f>(CC998-BV998*1000)</f>
        <v>0</v>
      </c>
      <c r="CE998" s="388">
        <f>(CC998*BX998/1000)</f>
        <v>610</v>
      </c>
      <c r="CF998" s="389">
        <f>(CE998*0.05)</f>
        <v>30.5</v>
      </c>
      <c r="CG998" s="513"/>
    </row>
    <row r="999" spans="69:85">
      <c r="BQ999" s="2951"/>
      <c r="BR999" s="1580" t="s">
        <v>504</v>
      </c>
      <c r="BS999" s="813">
        <v>2</v>
      </c>
      <c r="BT999" s="813" t="s">
        <v>101</v>
      </c>
      <c r="BU999" s="989">
        <v>43313</v>
      </c>
      <c r="BV999" s="1232">
        <v>15</v>
      </c>
      <c r="BW999" s="813" t="s">
        <v>35</v>
      </c>
      <c r="BX999" s="1006">
        <v>300</v>
      </c>
      <c r="BY999" s="987" t="s">
        <v>78</v>
      </c>
      <c r="BZ999" s="814">
        <v>43319</v>
      </c>
      <c r="CA999" s="1285">
        <v>43313</v>
      </c>
      <c r="CB999" s="1286">
        <v>10413</v>
      </c>
      <c r="CC999" s="1287">
        <v>15000</v>
      </c>
      <c r="CD999" s="1287">
        <f>(CC999-BV999*1000)</f>
        <v>0</v>
      </c>
      <c r="CE999" s="1006">
        <f>(CC999*BX999/1000)</f>
        <v>4500</v>
      </c>
      <c r="CF999" s="1005">
        <f>(CE999*0.05)</f>
        <v>225</v>
      </c>
      <c r="CG999" s="514"/>
    </row>
    <row r="1000" spans="69:85">
      <c r="BQ1000" s="2951"/>
      <c r="BR1000" s="624"/>
      <c r="BS1000" s="480"/>
      <c r="BT1000" s="196"/>
      <c r="BU1000" s="197"/>
      <c r="BV1000" s="336"/>
      <c r="BW1000" s="196"/>
      <c r="BX1000" s="334"/>
      <c r="BY1000" s="335"/>
      <c r="BZ1000" s="272"/>
      <c r="CA1000" s="197"/>
      <c r="CB1000" s="209"/>
      <c r="CC1000" s="270"/>
      <c r="CD1000" s="198"/>
      <c r="CE1000" s="199"/>
      <c r="CF1000" s="200"/>
      <c r="CG1000" s="514"/>
    </row>
    <row r="1001" spans="69:85">
      <c r="BQ1001" s="2951"/>
      <c r="BR1001" s="624"/>
      <c r="BS1001" s="480"/>
      <c r="BT1001" s="196"/>
      <c r="BU1001" s="197"/>
      <c r="BV1001" s="336"/>
      <c r="BW1001" s="196"/>
      <c r="BX1001" s="334"/>
      <c r="BY1001" s="335"/>
      <c r="BZ1001" s="272"/>
      <c r="CA1001" s="197"/>
      <c r="CB1001" s="209"/>
      <c r="CC1001" s="270"/>
      <c r="CD1001" s="198"/>
      <c r="CE1001" s="199"/>
      <c r="CF1001" s="200"/>
      <c r="CG1001" s="514"/>
    </row>
    <row r="1002" spans="69:85">
      <c r="BQ1002" s="927"/>
      <c r="BR1002" s="567"/>
      <c r="BS1002" s="182"/>
      <c r="BT1002" s="182"/>
      <c r="BU1002" s="182"/>
      <c r="BV1002" s="182"/>
      <c r="BW1002" s="182"/>
      <c r="BX1002" s="182"/>
      <c r="BY1002" s="182"/>
      <c r="BZ1002" s="182"/>
      <c r="CA1002" s="182"/>
      <c r="CB1002" s="182"/>
      <c r="CC1002" s="182"/>
      <c r="CD1002" s="182"/>
      <c r="CE1002" s="182"/>
      <c r="CF1002" s="182"/>
      <c r="CG1002" s="339"/>
    </row>
    <row r="1003" spans="69:85">
      <c r="BQ1003" s="927"/>
      <c r="BR1003" s="567"/>
      <c r="BS1003" s="182"/>
      <c r="BT1003" s="182"/>
      <c r="BU1003" s="182"/>
      <c r="BV1003" s="182"/>
      <c r="BW1003" s="182"/>
      <c r="BX1003" s="182"/>
      <c r="BY1003" s="182"/>
      <c r="BZ1003" s="182"/>
      <c r="CA1003" s="182"/>
      <c r="CB1003" s="182"/>
      <c r="CC1003" s="182"/>
      <c r="CD1003" s="182"/>
      <c r="CE1003" s="182"/>
      <c r="CF1003" s="182"/>
      <c r="CG1003" s="339"/>
    </row>
    <row r="1004" spans="69:85" ht="15" thickBot="1">
      <c r="BQ1004" s="2965"/>
      <c r="BR1004" s="582"/>
      <c r="BS1004" s="326"/>
      <c r="BT1004" s="326"/>
      <c r="BU1004" s="326"/>
      <c r="BV1004" s="326"/>
      <c r="BW1004" s="326"/>
      <c r="BX1004" s="326"/>
      <c r="BY1004" s="326"/>
      <c r="BZ1004" s="326"/>
      <c r="CA1004" s="326"/>
      <c r="CB1004" s="326"/>
      <c r="CC1004" s="326"/>
      <c r="CD1004" s="326"/>
      <c r="CE1004" s="326"/>
      <c r="CF1004" s="326"/>
      <c r="CG1004" s="327"/>
    </row>
    <row r="1006" spans="69:85" ht="24" thickBot="1">
      <c r="BQ1006" s="892"/>
      <c r="BR1006" s="808" t="s">
        <v>146</v>
      </c>
      <c r="BS1006" t="s">
        <v>624</v>
      </c>
      <c r="BV1006" s="2"/>
      <c r="CC1006" t="s">
        <v>695</v>
      </c>
    </row>
    <row r="1007" spans="69:85">
      <c r="BQ1007" s="2947"/>
      <c r="BR1007" s="2920"/>
      <c r="BS1007" s="2644"/>
      <c r="BT1007" s="2645" t="s">
        <v>14</v>
      </c>
      <c r="BU1007" s="2645" t="s">
        <v>12</v>
      </c>
      <c r="BV1007" s="2645"/>
      <c r="BW1007" s="2646"/>
      <c r="BX1007" s="2645" t="s">
        <v>15</v>
      </c>
      <c r="BY1007" s="2645" t="s">
        <v>16</v>
      </c>
      <c r="BZ1007" s="2645" t="s">
        <v>12</v>
      </c>
      <c r="CA1007" s="2645" t="s">
        <v>12</v>
      </c>
      <c r="CB1007" s="2646"/>
      <c r="CC1007" s="2646"/>
      <c r="CD1007" s="2646"/>
      <c r="CE1007" s="2646"/>
      <c r="CF1007" s="2645" t="s">
        <v>17</v>
      </c>
      <c r="CG1007" s="2648"/>
    </row>
    <row r="1008" spans="69:85">
      <c r="BQ1008" s="2945"/>
      <c r="BR1008" s="2921" t="s">
        <v>4</v>
      </c>
      <c r="BS1008" s="2649" t="s">
        <v>18</v>
      </c>
      <c r="BT1008" s="2650" t="s">
        <v>19</v>
      </c>
      <c r="BU1008" s="2650" t="s">
        <v>19</v>
      </c>
      <c r="BV1008" s="2650" t="s">
        <v>20</v>
      </c>
      <c r="BW1008" s="2650" t="s">
        <v>21</v>
      </c>
      <c r="BX1008" s="2650" t="s">
        <v>22</v>
      </c>
      <c r="BY1008" s="2650" t="s">
        <v>19</v>
      </c>
      <c r="BZ1008" s="2650" t="s">
        <v>23</v>
      </c>
      <c r="CA1008" s="2650" t="s">
        <v>23</v>
      </c>
      <c r="CB1008" s="2650" t="s">
        <v>24</v>
      </c>
      <c r="CC1008" s="2650" t="s">
        <v>20</v>
      </c>
      <c r="CD1008" s="2650" t="s">
        <v>25</v>
      </c>
      <c r="CE1008" s="2650" t="s">
        <v>0</v>
      </c>
      <c r="CF1008" s="2650" t="s">
        <v>11</v>
      </c>
      <c r="CG1008" s="2652" t="s">
        <v>26</v>
      </c>
    </row>
    <row r="1009" spans="69:85">
      <c r="BQ1009" s="2945"/>
      <c r="BR1009" s="2922"/>
      <c r="BS1009" s="2653"/>
      <c r="BT1009" s="2650" t="s">
        <v>3</v>
      </c>
      <c r="BU1009" s="2650" t="s">
        <v>18</v>
      </c>
      <c r="BV1009" s="2650"/>
      <c r="BW1009" s="2654"/>
      <c r="BX1009" s="2650" t="s">
        <v>21</v>
      </c>
      <c r="BY1009" s="2650" t="s">
        <v>3</v>
      </c>
      <c r="BZ1009" s="2650" t="s">
        <v>27</v>
      </c>
      <c r="CA1009" s="2650" t="s">
        <v>28</v>
      </c>
      <c r="CB1009" s="2654"/>
      <c r="CC1009" s="2654"/>
      <c r="CD1009" s="2654"/>
      <c r="CE1009" s="2654"/>
      <c r="CF1009" s="2650" t="s">
        <v>30</v>
      </c>
      <c r="CG1009" s="2652"/>
    </row>
    <row r="1010" spans="69:85" ht="15" thickBot="1">
      <c r="BQ1010" s="2950"/>
      <c r="BR1010" s="550"/>
      <c r="BS1010" s="155"/>
      <c r="BT1010" s="14"/>
      <c r="BU1010" s="13"/>
      <c r="BV1010" s="14"/>
      <c r="BW1010" s="13"/>
      <c r="BX1010" s="14"/>
      <c r="BY1010" s="13"/>
      <c r="BZ1010" s="13"/>
      <c r="CA1010" s="13"/>
      <c r="CB1010" s="13"/>
      <c r="CC1010" s="13"/>
      <c r="CD1010" s="13"/>
      <c r="CE1010" s="13"/>
      <c r="CF1010" s="13"/>
      <c r="CG1010" s="285"/>
    </row>
    <row r="1011" spans="69:85">
      <c r="BQ1011" s="1581"/>
      <c r="BR1011" s="647" t="s">
        <v>145</v>
      </c>
      <c r="BS1011" s="381">
        <v>1</v>
      </c>
      <c r="BT1011" s="649" t="s">
        <v>36</v>
      </c>
      <c r="BU1011" s="650">
        <v>41919</v>
      </c>
      <c r="BV1011" s="651">
        <v>12</v>
      </c>
      <c r="BW1011" s="649" t="s">
        <v>35</v>
      </c>
      <c r="BX1011" s="652">
        <v>500</v>
      </c>
      <c r="BY1011" s="653"/>
      <c r="BZ1011" s="654">
        <v>41925</v>
      </c>
      <c r="CA1011" s="650">
        <f>(BZ1011)</f>
        <v>41925</v>
      </c>
      <c r="CB1011" s="655">
        <v>2200</v>
      </c>
      <c r="CC1011" s="656">
        <v>12000</v>
      </c>
      <c r="CD1011" s="657">
        <f>(CC1011-BV1011*1000)</f>
        <v>0</v>
      </c>
      <c r="CE1011" s="658">
        <f>(CC1011*BX1011/1000)</f>
        <v>6000</v>
      </c>
      <c r="CF1011" s="659">
        <f>(CE1011*0.05)</f>
        <v>300</v>
      </c>
      <c r="CG1011" s="249"/>
    </row>
    <row r="1012" spans="69:85">
      <c r="BQ1012" s="927"/>
      <c r="BR1012" s="563"/>
      <c r="BS1012" s="196"/>
      <c r="BT1012" s="196"/>
      <c r="BU1012" s="197"/>
      <c r="BV1012" s="336"/>
      <c r="BW1012" s="196"/>
      <c r="BX1012" s="334"/>
      <c r="BY1012" s="335"/>
      <c r="BZ1012" s="272"/>
      <c r="CA1012" s="197"/>
      <c r="CB1012" s="209"/>
      <c r="CC1012" s="270"/>
      <c r="CD1012" s="198"/>
      <c r="CE1012" s="199"/>
      <c r="CF1012" s="200"/>
      <c r="CG1012" s="250"/>
    </row>
    <row r="1013" spans="69:85">
      <c r="BQ1013" s="2951"/>
      <c r="BR1013" s="563"/>
      <c r="BS1013" s="196"/>
      <c r="BT1013" s="196"/>
      <c r="BU1013" s="197"/>
      <c r="BV1013" s="336"/>
      <c r="BW1013" s="196"/>
      <c r="BX1013" s="334"/>
      <c r="BY1013" s="335"/>
      <c r="BZ1013" s="272"/>
      <c r="CA1013" s="197"/>
      <c r="CB1013" s="209"/>
      <c r="CC1013" s="270"/>
      <c r="CD1013" s="198"/>
      <c r="CE1013" s="199"/>
      <c r="CF1013" s="200"/>
      <c r="CG1013" s="250"/>
    </row>
    <row r="1014" spans="69:85">
      <c r="BQ1014" s="2951"/>
      <c r="BR1014" s="563"/>
      <c r="BS1014" s="196"/>
      <c r="BT1014" s="196"/>
      <c r="BU1014" s="197"/>
      <c r="BV1014" s="336"/>
      <c r="BW1014" s="196"/>
      <c r="BX1014" s="334"/>
      <c r="BY1014" s="335"/>
      <c r="BZ1014" s="272"/>
      <c r="CA1014" s="197"/>
      <c r="CB1014" s="209"/>
      <c r="CC1014" s="270"/>
      <c r="CD1014" s="198"/>
      <c r="CE1014" s="199"/>
      <c r="CF1014" s="200"/>
      <c r="CG1014" s="250"/>
    </row>
    <row r="1015" spans="69:85">
      <c r="BQ1015" s="2951"/>
      <c r="BR1015" s="563"/>
      <c r="BS1015" s="196"/>
      <c r="BT1015" s="196"/>
      <c r="BU1015" s="197"/>
      <c r="BV1015" s="336"/>
      <c r="BW1015" s="196"/>
      <c r="BX1015" s="334"/>
      <c r="BY1015" s="335"/>
      <c r="BZ1015" s="272"/>
      <c r="CA1015" s="197"/>
      <c r="CB1015" s="209"/>
      <c r="CC1015" s="270"/>
      <c r="CD1015" s="198"/>
      <c r="CE1015" s="199"/>
      <c r="CF1015" s="200"/>
      <c r="CG1015" s="250"/>
    </row>
    <row r="1016" spans="69:85">
      <c r="BQ1016" s="2951"/>
      <c r="BR1016" s="563"/>
      <c r="BS1016" s="196"/>
      <c r="BT1016" s="196"/>
      <c r="BU1016" s="197"/>
      <c r="BV1016" s="336"/>
      <c r="BW1016" s="196"/>
      <c r="BX1016" s="334"/>
      <c r="BY1016" s="335"/>
      <c r="BZ1016" s="272"/>
      <c r="CA1016" s="197"/>
      <c r="CB1016" s="209"/>
      <c r="CC1016" s="270"/>
      <c r="CD1016" s="198"/>
      <c r="CE1016" s="199"/>
      <c r="CF1016" s="200"/>
      <c r="CG1016" s="251"/>
    </row>
    <row r="1017" spans="69:85" ht="15" thickBot="1">
      <c r="BQ1017" s="2965"/>
      <c r="BR1017" s="1422"/>
      <c r="BS1017" s="452"/>
      <c r="BT1017" s="452"/>
      <c r="BU1017" s="456"/>
      <c r="BV1017" s="1609"/>
      <c r="BW1017" s="452"/>
      <c r="BX1017" s="453"/>
      <c r="BY1017" s="454"/>
      <c r="BZ1017" s="455"/>
      <c r="CA1017" s="456"/>
      <c r="CB1017" s="854"/>
      <c r="CC1017" s="1610"/>
      <c r="CD1017" s="459"/>
      <c r="CE1017" s="460"/>
      <c r="CF1017" s="925"/>
      <c r="CG1017" s="327"/>
    </row>
    <row r="1020" spans="69:85" ht="24" thickBot="1">
      <c r="BQ1020" s="719"/>
      <c r="BR1020" s="94" t="s">
        <v>588</v>
      </c>
      <c r="BS1020" t="s">
        <v>557</v>
      </c>
      <c r="BY1020" s="660"/>
    </row>
    <row r="1021" spans="69:85">
      <c r="BQ1021" s="2947"/>
      <c r="BR1021" s="2920"/>
      <c r="BS1021" s="2644"/>
      <c r="BT1021" s="2645" t="s">
        <v>14</v>
      </c>
      <c r="BU1021" s="2645" t="s">
        <v>12</v>
      </c>
      <c r="BV1021" s="2645"/>
      <c r="BW1021" s="2646"/>
      <c r="BX1021" s="2645" t="s">
        <v>15</v>
      </c>
      <c r="BY1021" s="2645" t="s">
        <v>16</v>
      </c>
      <c r="BZ1021" s="2647" t="s">
        <v>12</v>
      </c>
      <c r="CA1021" s="2645" t="s">
        <v>12</v>
      </c>
      <c r="CB1021" s="2646"/>
      <c r="CC1021" s="2646"/>
      <c r="CD1021" s="2646"/>
      <c r="CE1021" s="2646"/>
      <c r="CF1021" s="2645" t="s">
        <v>17</v>
      </c>
      <c r="CG1021" s="2648"/>
    </row>
    <row r="1022" spans="69:85">
      <c r="BQ1022" s="2945"/>
      <c r="BR1022" s="2921" t="s">
        <v>4</v>
      </c>
      <c r="BS1022" s="2649" t="s">
        <v>18</v>
      </c>
      <c r="BT1022" s="2650" t="s">
        <v>19</v>
      </c>
      <c r="BU1022" s="2650" t="s">
        <v>19</v>
      </c>
      <c r="BV1022" s="2650" t="s">
        <v>20</v>
      </c>
      <c r="BW1022" s="2650" t="s">
        <v>21</v>
      </c>
      <c r="BX1022" s="2650" t="s">
        <v>22</v>
      </c>
      <c r="BY1022" s="2650" t="s">
        <v>19</v>
      </c>
      <c r="BZ1022" s="2651" t="s">
        <v>23</v>
      </c>
      <c r="CA1022" s="2650" t="s">
        <v>23</v>
      </c>
      <c r="CB1022" s="2650" t="s">
        <v>24</v>
      </c>
      <c r="CC1022" s="2650" t="s">
        <v>20</v>
      </c>
      <c r="CD1022" s="2650" t="s">
        <v>25</v>
      </c>
      <c r="CE1022" s="2650" t="s">
        <v>0</v>
      </c>
      <c r="CF1022" s="2650" t="s">
        <v>11</v>
      </c>
      <c r="CG1022" s="2652" t="s">
        <v>26</v>
      </c>
    </row>
    <row r="1023" spans="69:85">
      <c r="BQ1023" s="3190"/>
      <c r="BR1023" s="2922"/>
      <c r="BS1023" s="2653"/>
      <c r="BT1023" s="2650" t="s">
        <v>3</v>
      </c>
      <c r="BU1023" s="2650" t="s">
        <v>18</v>
      </c>
      <c r="BV1023" s="2650"/>
      <c r="BW1023" s="2654"/>
      <c r="BX1023" s="2650" t="s">
        <v>21</v>
      </c>
      <c r="BY1023" s="2650" t="s">
        <v>3</v>
      </c>
      <c r="BZ1023" s="2651" t="s">
        <v>27</v>
      </c>
      <c r="CA1023" s="2650" t="s">
        <v>28</v>
      </c>
      <c r="CB1023" s="2654"/>
      <c r="CC1023" s="2654"/>
      <c r="CD1023" s="2654"/>
      <c r="CE1023" s="2654"/>
      <c r="CF1023" s="2650" t="s">
        <v>30</v>
      </c>
      <c r="CG1023" s="2652"/>
    </row>
    <row r="1024" spans="69:85" ht="15" thickBot="1">
      <c r="BQ1024" s="179"/>
      <c r="BR1024" s="552"/>
      <c r="BS1024" s="705"/>
      <c r="BT1024" s="699"/>
      <c r="BU1024" s="560"/>
      <c r="BV1024" s="699"/>
      <c r="BW1024" s="560"/>
      <c r="BX1024" s="699"/>
      <c r="BY1024" s="560"/>
      <c r="BZ1024" s="1603"/>
      <c r="CA1024" s="560"/>
      <c r="CB1024" s="560"/>
      <c r="CC1024" s="560"/>
      <c r="CD1024" s="560"/>
      <c r="CE1024" s="560"/>
      <c r="CF1024" s="560"/>
      <c r="CG1024" s="285"/>
    </row>
    <row r="1025" spans="69:85">
      <c r="BQ1025" s="1581"/>
      <c r="BR1025" s="3192" t="s">
        <v>558</v>
      </c>
      <c r="BS1025" s="3193" t="s">
        <v>393</v>
      </c>
      <c r="BT1025" s="470" t="s">
        <v>101</v>
      </c>
      <c r="BU1025" s="901">
        <v>42781</v>
      </c>
      <c r="BV1025" s="470">
        <v>10</v>
      </c>
      <c r="BW1025" s="381" t="s">
        <v>35</v>
      </c>
      <c r="BX1025" s="1368">
        <v>154</v>
      </c>
      <c r="BY1025" s="470" t="s">
        <v>78</v>
      </c>
      <c r="BZ1025" s="902">
        <v>42795</v>
      </c>
      <c r="CA1025" s="901">
        <v>42790</v>
      </c>
      <c r="CB1025" s="470">
        <v>1711</v>
      </c>
      <c r="CC1025" s="387">
        <v>7000</v>
      </c>
      <c r="CD1025" s="387">
        <f>(CC1025-BV1025*1000)</f>
        <v>-3000</v>
      </c>
      <c r="CE1025" s="388">
        <f>(CC1025*BX1025/1000)</f>
        <v>1078</v>
      </c>
      <c r="CF1025" s="389">
        <f>(CE1025*0.05)</f>
        <v>53.900000000000006</v>
      </c>
      <c r="CG1025" s="513"/>
    </row>
    <row r="1026" spans="69:85">
      <c r="BQ1026" s="2951"/>
      <c r="BR1026" s="3194" t="s">
        <v>558</v>
      </c>
      <c r="BS1026" s="3195" t="s">
        <v>414</v>
      </c>
      <c r="BT1026" s="813" t="s">
        <v>101</v>
      </c>
      <c r="BU1026" s="989">
        <v>42835</v>
      </c>
      <c r="BV1026" s="813">
        <v>10</v>
      </c>
      <c r="BW1026" s="1286" t="s">
        <v>35</v>
      </c>
      <c r="BX1026" s="1004">
        <v>154</v>
      </c>
      <c r="BY1026" s="813" t="s">
        <v>78</v>
      </c>
      <c r="BZ1026" s="814">
        <v>42839</v>
      </c>
      <c r="CA1026" s="989">
        <v>42838</v>
      </c>
      <c r="CB1026" s="813">
        <v>1873</v>
      </c>
      <c r="CC1026" s="1287">
        <v>10000</v>
      </c>
      <c r="CD1026" s="1287">
        <f>(CC1026-BV1026*1000)</f>
        <v>0</v>
      </c>
      <c r="CE1026" s="1006">
        <f>(CC1026*BX1026/1000)</f>
        <v>1540</v>
      </c>
      <c r="CF1026" s="1005">
        <f>(CE1026*0.05)</f>
        <v>77</v>
      </c>
      <c r="CG1026" s="3196"/>
    </row>
    <row r="1027" spans="69:85">
      <c r="BQ1027" s="2951"/>
      <c r="BR1027" s="3194" t="s">
        <v>558</v>
      </c>
      <c r="BS1027" s="3195" t="s">
        <v>262</v>
      </c>
      <c r="BT1027" s="813" t="s">
        <v>101</v>
      </c>
      <c r="BU1027" s="989">
        <v>42866</v>
      </c>
      <c r="BV1027" s="813">
        <v>10</v>
      </c>
      <c r="BW1027" s="1286" t="s">
        <v>35</v>
      </c>
      <c r="BX1027" s="1004">
        <v>154</v>
      </c>
      <c r="BY1027" s="813" t="s">
        <v>78</v>
      </c>
      <c r="BZ1027" s="814">
        <v>42870</v>
      </c>
      <c r="CA1027" s="989">
        <v>42867</v>
      </c>
      <c r="CB1027" s="813">
        <v>1931</v>
      </c>
      <c r="CC1027" s="1287">
        <v>10500</v>
      </c>
      <c r="CD1027" s="1287">
        <f>(CC1027-BV1027*1000)</f>
        <v>500</v>
      </c>
      <c r="CE1027" s="1006">
        <f>(CC1027*BX1027/1000)</f>
        <v>1617</v>
      </c>
      <c r="CF1027" s="1005">
        <f>(CE1027*0.05)</f>
        <v>80.850000000000009</v>
      </c>
      <c r="CG1027" s="3196"/>
    </row>
    <row r="1028" spans="69:85">
      <c r="BQ1028" s="2951"/>
      <c r="BR1028" s="3194" t="s">
        <v>558</v>
      </c>
      <c r="BS1028" s="3195" t="s">
        <v>9</v>
      </c>
      <c r="BT1028" s="813" t="s">
        <v>101</v>
      </c>
      <c r="BU1028" s="989">
        <v>42928</v>
      </c>
      <c r="BV1028" s="813">
        <v>10</v>
      </c>
      <c r="BW1028" s="1286" t="s">
        <v>35</v>
      </c>
      <c r="BX1028" s="1004">
        <v>154</v>
      </c>
      <c r="BY1028" s="813" t="s">
        <v>78</v>
      </c>
      <c r="BZ1028" s="814">
        <v>42931</v>
      </c>
      <c r="CA1028" s="989">
        <v>42936</v>
      </c>
      <c r="CB1028" s="813">
        <v>2125</v>
      </c>
      <c r="CC1028" s="1287">
        <v>10500</v>
      </c>
      <c r="CD1028" s="1287">
        <f>(CC1028-BV1028*1000)</f>
        <v>500</v>
      </c>
      <c r="CE1028" s="1006">
        <f>(CC1028*BX1028/1000)</f>
        <v>1617</v>
      </c>
      <c r="CF1028" s="1005">
        <f>(CE1028*0.05)</f>
        <v>80.850000000000009</v>
      </c>
      <c r="CG1028" s="2005"/>
    </row>
    <row r="1029" spans="69:85" ht="15" thickBot="1">
      <c r="BQ1029" s="2946"/>
      <c r="BR1029" s="3197"/>
      <c r="BS1029" s="3198"/>
      <c r="BT1029" s="449"/>
      <c r="BU1029" s="450"/>
      <c r="BV1029" s="2006"/>
      <c r="BW1029" s="449"/>
      <c r="BX1029" s="1815"/>
      <c r="BY1029" s="2007"/>
      <c r="BZ1029" s="1816"/>
      <c r="CA1029" s="450"/>
      <c r="CB1029" s="639"/>
      <c r="CC1029" s="760"/>
      <c r="CD1029" s="644"/>
      <c r="CE1029" s="645"/>
      <c r="CF1029" s="461"/>
      <c r="CG1029" s="1646"/>
    </row>
    <row r="1032" spans="69:85" ht="24" thickBot="1">
      <c r="BQ1032" s="892"/>
      <c r="BR1032" s="94" t="s">
        <v>898</v>
      </c>
      <c r="BS1032" t="s">
        <v>529</v>
      </c>
      <c r="BV1032" s="660"/>
      <c r="CF1032" s="685"/>
      <c r="CG1032" s="2"/>
    </row>
    <row r="1033" spans="69:85">
      <c r="BQ1033" s="2947"/>
      <c r="BR1033" s="2920"/>
      <c r="BS1033" s="2644"/>
      <c r="BT1033" s="2645" t="s">
        <v>14</v>
      </c>
      <c r="BU1033" s="2645" t="s">
        <v>12</v>
      </c>
      <c r="BV1033" s="2645"/>
      <c r="BW1033" s="2646"/>
      <c r="BX1033" s="2645" t="s">
        <v>15</v>
      </c>
      <c r="BY1033" s="2645" t="s">
        <v>16</v>
      </c>
      <c r="BZ1033" s="2645" t="s">
        <v>12</v>
      </c>
      <c r="CA1033" s="2645" t="s">
        <v>12</v>
      </c>
      <c r="CB1033" s="2646"/>
      <c r="CC1033" s="2646"/>
      <c r="CD1033" s="2646"/>
      <c r="CE1033" s="2646"/>
      <c r="CF1033" s="2645" t="s">
        <v>17</v>
      </c>
      <c r="CG1033" s="2648"/>
    </row>
    <row r="1034" spans="69:85">
      <c r="BQ1034" s="2945"/>
      <c r="BR1034" s="2921" t="s">
        <v>4</v>
      </c>
      <c r="BS1034" s="2649" t="s">
        <v>18</v>
      </c>
      <c r="BT1034" s="2650" t="s">
        <v>19</v>
      </c>
      <c r="BU1034" s="2650" t="s">
        <v>19</v>
      </c>
      <c r="BV1034" s="2650" t="s">
        <v>20</v>
      </c>
      <c r="BW1034" s="2650" t="s">
        <v>21</v>
      </c>
      <c r="BX1034" s="2650" t="s">
        <v>22</v>
      </c>
      <c r="BY1034" s="2650" t="s">
        <v>19</v>
      </c>
      <c r="BZ1034" s="2650" t="s">
        <v>23</v>
      </c>
      <c r="CA1034" s="2650" t="s">
        <v>23</v>
      </c>
      <c r="CB1034" s="2650" t="s">
        <v>24</v>
      </c>
      <c r="CC1034" s="2650" t="s">
        <v>20</v>
      </c>
      <c r="CD1034" s="2650" t="s">
        <v>25</v>
      </c>
      <c r="CE1034" s="2650" t="s">
        <v>0</v>
      </c>
      <c r="CF1034" s="2650" t="s">
        <v>11</v>
      </c>
      <c r="CG1034" s="2652" t="s">
        <v>26</v>
      </c>
    </row>
    <row r="1035" spans="69:85">
      <c r="BQ1035" s="2945"/>
      <c r="BR1035" s="2922"/>
      <c r="BS1035" s="2653"/>
      <c r="BT1035" s="2650" t="s">
        <v>3</v>
      </c>
      <c r="BU1035" s="2650" t="s">
        <v>18</v>
      </c>
      <c r="BV1035" s="2650"/>
      <c r="BW1035" s="2654"/>
      <c r="BX1035" s="2650" t="s">
        <v>21</v>
      </c>
      <c r="BY1035" s="2650" t="s">
        <v>3</v>
      </c>
      <c r="BZ1035" s="2650" t="s">
        <v>27</v>
      </c>
      <c r="CA1035" s="2650" t="s">
        <v>28</v>
      </c>
      <c r="CB1035" s="2654"/>
      <c r="CC1035" s="2654"/>
      <c r="CD1035" s="2654"/>
      <c r="CE1035" s="2654"/>
      <c r="CF1035" s="2650" t="s">
        <v>30</v>
      </c>
      <c r="CG1035" s="2652"/>
    </row>
    <row r="1036" spans="69:85" ht="15" thickBot="1">
      <c r="BQ1036" s="2945"/>
      <c r="BR1036" s="552"/>
      <c r="BS1036" s="155"/>
      <c r="BT1036" s="14"/>
      <c r="BU1036" s="13"/>
      <c r="BV1036" s="14"/>
      <c r="BW1036" s="13"/>
      <c r="BX1036" s="14"/>
      <c r="BY1036" s="13"/>
      <c r="BZ1036" s="13"/>
      <c r="CA1036" s="13"/>
      <c r="CB1036" s="13"/>
      <c r="CC1036" s="13"/>
      <c r="CD1036" s="13"/>
      <c r="CE1036" s="13"/>
      <c r="CF1036" s="13"/>
      <c r="CG1036" s="285"/>
    </row>
    <row r="1037" spans="69:85">
      <c r="BQ1037" s="1581"/>
      <c r="BR1037" s="1558" t="s">
        <v>427</v>
      </c>
      <c r="BS1037" s="1368" t="s">
        <v>393</v>
      </c>
      <c r="BT1037" s="470" t="s">
        <v>36</v>
      </c>
      <c r="BU1037" s="901">
        <v>42682</v>
      </c>
      <c r="BV1037" s="470">
        <v>10</v>
      </c>
      <c r="BW1037" s="381" t="s">
        <v>35</v>
      </c>
      <c r="BX1037" s="1368">
        <v>315</v>
      </c>
      <c r="BY1037" s="470" t="s">
        <v>78</v>
      </c>
      <c r="BZ1037" s="902">
        <v>42685</v>
      </c>
      <c r="CA1037" s="901">
        <v>42688</v>
      </c>
      <c r="CB1037" s="470">
        <v>1469</v>
      </c>
      <c r="CC1037" s="387">
        <v>10000</v>
      </c>
      <c r="CD1037" s="387">
        <f>(CC1037-BV1037*1000)</f>
        <v>0</v>
      </c>
      <c r="CE1037" s="388">
        <f>(CC1037*BX1037/1000)</f>
        <v>3150</v>
      </c>
      <c r="CF1037" s="389">
        <f>(CE1037*0.05)</f>
        <v>157.5</v>
      </c>
      <c r="CG1037" s="513"/>
    </row>
    <row r="1038" spans="69:85">
      <c r="BQ1038" s="927"/>
      <c r="BR1038" s="369"/>
      <c r="BS1038" s="1004"/>
      <c r="BT1038" s="813"/>
      <c r="BU1038" s="989"/>
      <c r="BV1038" s="813"/>
      <c r="BW1038" s="1286"/>
      <c r="BX1038" s="1004"/>
      <c r="BY1038" s="813"/>
      <c r="BZ1038" s="814"/>
      <c r="CA1038" s="989"/>
      <c r="CB1038" s="813"/>
      <c r="CC1038" s="1287"/>
      <c r="CD1038" s="1287"/>
      <c r="CE1038" s="1006"/>
      <c r="CF1038" s="1005"/>
      <c r="CG1038" s="956"/>
    </row>
    <row r="1039" spans="69:85" ht="15" thickBot="1">
      <c r="BQ1039" s="3189"/>
      <c r="BR1039" s="1795"/>
      <c r="BS1039" s="3199"/>
      <c r="BT1039" s="1796"/>
      <c r="BU1039" s="1797"/>
      <c r="BV1039" s="1743"/>
      <c r="BW1039" s="1737"/>
      <c r="BX1039" s="1798"/>
      <c r="BY1039" s="639"/>
      <c r="BZ1039" s="1742"/>
      <c r="CA1039" s="1738"/>
      <c r="CB1039" s="1737"/>
      <c r="CC1039" s="1743"/>
      <c r="CD1039" s="1743"/>
      <c r="CE1039" s="645"/>
      <c r="CF1039" s="461"/>
      <c r="CG1039" s="1799"/>
    </row>
    <row r="1042" spans="69:85" ht="24" thickBot="1">
      <c r="BQ1042" s="892"/>
      <c r="BR1042" s="94" t="s">
        <v>5</v>
      </c>
      <c r="BS1042" t="s">
        <v>154</v>
      </c>
      <c r="BV1042" s="660"/>
      <c r="CA1042" t="s">
        <v>630</v>
      </c>
      <c r="CC1042" s="999"/>
      <c r="CD1042" s="999"/>
      <c r="CE1042" s="999"/>
      <c r="CF1042" s="3132" t="s">
        <v>783</v>
      </c>
      <c r="CG1042" s="1926"/>
    </row>
    <row r="1043" spans="69:85">
      <c r="BQ1043" s="2948"/>
      <c r="BR1043" s="2920"/>
      <c r="BS1043" s="2644"/>
      <c r="BT1043" s="2645" t="s">
        <v>14</v>
      </c>
      <c r="BU1043" s="2645" t="s">
        <v>12</v>
      </c>
      <c r="BV1043" s="2645"/>
      <c r="BW1043" s="2646"/>
      <c r="BX1043" s="2645" t="s">
        <v>15</v>
      </c>
      <c r="BY1043" s="2645" t="s">
        <v>16</v>
      </c>
      <c r="BZ1043" s="2645" t="s">
        <v>12</v>
      </c>
      <c r="CA1043" s="2645" t="s">
        <v>12</v>
      </c>
      <c r="CB1043" s="2646"/>
      <c r="CC1043" s="2654"/>
      <c r="CD1043" s="2654"/>
      <c r="CE1043" s="2654"/>
      <c r="CF1043" s="2650" t="s">
        <v>17</v>
      </c>
      <c r="CG1043" s="2652"/>
    </row>
    <row r="1044" spans="69:85">
      <c r="BQ1044" s="1010"/>
      <c r="BR1044" s="2921" t="s">
        <v>4</v>
      </c>
      <c r="BS1044" s="2649" t="s">
        <v>18</v>
      </c>
      <c r="BT1044" s="2650" t="s">
        <v>19</v>
      </c>
      <c r="BU1044" s="2650" t="s">
        <v>19</v>
      </c>
      <c r="BV1044" s="2650" t="s">
        <v>20</v>
      </c>
      <c r="BW1044" s="2650" t="s">
        <v>21</v>
      </c>
      <c r="BX1044" s="2650" t="s">
        <v>22</v>
      </c>
      <c r="BY1044" s="2650" t="s">
        <v>19</v>
      </c>
      <c r="BZ1044" s="2650" t="s">
        <v>23</v>
      </c>
      <c r="CA1044" s="2650" t="s">
        <v>23</v>
      </c>
      <c r="CB1044" s="2650" t="s">
        <v>24</v>
      </c>
      <c r="CC1044" s="2650" t="s">
        <v>20</v>
      </c>
      <c r="CD1044" s="2650" t="s">
        <v>25</v>
      </c>
      <c r="CE1044" s="2650" t="s">
        <v>0</v>
      </c>
      <c r="CF1044" s="2650" t="s">
        <v>11</v>
      </c>
      <c r="CG1044" s="2652" t="s">
        <v>26</v>
      </c>
    </row>
    <row r="1045" spans="69:85">
      <c r="BQ1045" s="2945"/>
      <c r="BR1045" s="2922"/>
      <c r="BS1045" s="2653"/>
      <c r="BT1045" s="2650" t="s">
        <v>3</v>
      </c>
      <c r="BU1045" s="2650" t="s">
        <v>18</v>
      </c>
      <c r="BV1045" s="2650"/>
      <c r="BW1045" s="2654"/>
      <c r="BX1045" s="2650" t="s">
        <v>21</v>
      </c>
      <c r="BY1045" s="2650" t="s">
        <v>3</v>
      </c>
      <c r="BZ1045" s="2650" t="s">
        <v>27</v>
      </c>
      <c r="CA1045" s="2650" t="s">
        <v>28</v>
      </c>
      <c r="CB1045" s="2654"/>
      <c r="CC1045" s="2654"/>
      <c r="CD1045" s="2654"/>
      <c r="CE1045" s="2654"/>
      <c r="CF1045" s="2650" t="s">
        <v>30</v>
      </c>
      <c r="CG1045" s="2652"/>
    </row>
    <row r="1046" spans="69:85" ht="15" thickBot="1">
      <c r="BQ1046" s="2945"/>
      <c r="BR1046" s="552"/>
      <c r="BS1046" s="155"/>
      <c r="BT1046" s="14"/>
      <c r="BU1046" s="13"/>
      <c r="BV1046" s="14"/>
      <c r="BW1046" s="13"/>
      <c r="BX1046" s="14"/>
      <c r="BY1046" s="13"/>
      <c r="BZ1046" s="13"/>
      <c r="CA1046" s="13"/>
      <c r="CB1046" s="13"/>
      <c r="CC1046" s="13"/>
      <c r="CD1046" s="13"/>
      <c r="CE1046" s="13"/>
      <c r="CF1046" s="13"/>
      <c r="CG1046" s="285"/>
    </row>
    <row r="1047" spans="69:85">
      <c r="BQ1047" s="2952"/>
      <c r="BR1047" s="542" t="s">
        <v>93</v>
      </c>
      <c r="BS1047" s="376">
        <v>1</v>
      </c>
      <c r="BT1047" s="376" t="s">
        <v>36</v>
      </c>
      <c r="BU1047" s="957">
        <v>41222</v>
      </c>
      <c r="BV1047" s="376">
        <v>50</v>
      </c>
      <c r="BW1047" s="370" t="s">
        <v>35</v>
      </c>
      <c r="BX1047" s="446">
        <v>498</v>
      </c>
      <c r="BY1047" s="376">
        <v>1473</v>
      </c>
      <c r="BZ1047" s="375">
        <v>41246</v>
      </c>
      <c r="CA1047" s="371">
        <v>41264</v>
      </c>
      <c r="CB1047" s="370">
        <v>1595</v>
      </c>
      <c r="CC1047" s="378">
        <v>50000</v>
      </c>
      <c r="CD1047" s="378">
        <f>(CC1047-BV1047*1000)</f>
        <v>0</v>
      </c>
      <c r="CE1047" s="379">
        <f>(CC1047*BX1047/1000)</f>
        <v>24900</v>
      </c>
      <c r="CF1047" s="446">
        <f>(CE1047*0.05)</f>
        <v>1245</v>
      </c>
      <c r="CG1047" s="513"/>
    </row>
    <row r="1048" spans="69:85">
      <c r="BQ1048" s="3001"/>
      <c r="BR1048" s="748"/>
      <c r="BS1048" s="729"/>
      <c r="BT1048" s="729"/>
      <c r="BU1048" s="730"/>
      <c r="BV1048" s="731"/>
      <c r="BW1048" s="732"/>
      <c r="BX1048" s="733"/>
      <c r="BY1048" s="213"/>
      <c r="BZ1048" s="734"/>
      <c r="CA1048" s="735"/>
      <c r="CB1048" s="732"/>
      <c r="CC1048" s="731"/>
      <c r="CD1048" s="731"/>
      <c r="CE1048" s="205"/>
      <c r="CF1048" s="208"/>
      <c r="CG1048" s="956"/>
    </row>
    <row r="1049" spans="69:85">
      <c r="BQ1049" s="553"/>
      <c r="BR1049" s="748"/>
      <c r="BS1049" s="729"/>
      <c r="BT1049" s="729"/>
      <c r="BU1049" s="730"/>
      <c r="BV1049" s="731"/>
      <c r="BW1049" s="732"/>
      <c r="BX1049" s="733"/>
      <c r="BY1049" s="213"/>
      <c r="BZ1049" s="734"/>
      <c r="CA1049" s="735"/>
      <c r="CB1049" s="732"/>
      <c r="CC1049" s="731"/>
      <c r="CD1049" s="731"/>
      <c r="CE1049" s="205"/>
      <c r="CF1049" s="208"/>
      <c r="CG1049" s="956"/>
    </row>
    <row r="1050" spans="69:85">
      <c r="BQ1050" s="927"/>
      <c r="BR1050" s="747"/>
      <c r="BS1050" s="213"/>
      <c r="BT1050" s="213"/>
      <c r="BU1050" s="728"/>
      <c r="BV1050" s="213"/>
      <c r="BW1050" s="201"/>
      <c r="BX1050" s="736"/>
      <c r="BY1050" s="213"/>
      <c r="BZ1050" s="737"/>
      <c r="CA1050" s="728"/>
      <c r="CB1050" s="213"/>
      <c r="CC1050" s="738"/>
      <c r="CD1050" s="207"/>
      <c r="CE1050" s="205"/>
      <c r="CF1050" s="208"/>
      <c r="CG1050" s="514"/>
    </row>
    <row r="1051" spans="69:85">
      <c r="BQ1051" s="2951"/>
      <c r="BR1051" s="747"/>
      <c r="BS1051" s="630"/>
      <c r="BT1051" s="213"/>
      <c r="BU1051" s="728"/>
      <c r="BV1051" s="201"/>
      <c r="BW1051" s="201"/>
      <c r="BX1051" s="511"/>
      <c r="BY1051" s="201"/>
      <c r="BZ1051" s="219"/>
      <c r="CA1051" s="217"/>
      <c r="CB1051" s="201"/>
      <c r="CC1051" s="204"/>
      <c r="CD1051" s="207"/>
      <c r="CE1051" s="205"/>
      <c r="CF1051" s="208"/>
      <c r="CG1051" s="514"/>
    </row>
    <row r="1052" spans="69:85">
      <c r="BQ1052" s="2951"/>
      <c r="BR1052" s="747"/>
      <c r="BS1052" s="213"/>
      <c r="BT1052" s="213"/>
      <c r="BU1052" s="728"/>
      <c r="BV1052" s="213"/>
      <c r="BW1052" s="201"/>
      <c r="BX1052" s="736"/>
      <c r="BY1052" s="213"/>
      <c r="BZ1052" s="737"/>
      <c r="CA1052" s="728"/>
      <c r="CB1052" s="213"/>
      <c r="CC1052" s="738"/>
      <c r="CD1052" s="207"/>
      <c r="CE1052" s="205"/>
      <c r="CF1052" s="208"/>
      <c r="CG1052" s="514"/>
    </row>
    <row r="1053" spans="69:85">
      <c r="BQ1053" s="2951"/>
      <c r="BR1053" s="747"/>
      <c r="BS1053" s="630"/>
      <c r="BT1053" s="213"/>
      <c r="BU1053" s="728"/>
      <c r="BV1053" s="201"/>
      <c r="BW1053" s="202"/>
      <c r="BX1053" s="511"/>
      <c r="BY1053" s="201"/>
      <c r="BZ1053" s="219"/>
      <c r="CA1053" s="217"/>
      <c r="CB1053" s="201"/>
      <c r="CC1053" s="207"/>
      <c r="CD1053" s="207"/>
      <c r="CE1053" s="205"/>
      <c r="CF1053" s="208"/>
      <c r="CG1053" s="514"/>
    </row>
    <row r="1054" spans="69:85" ht="15" thickBot="1">
      <c r="BQ1054" s="2946"/>
      <c r="BR1054" s="3200"/>
      <c r="BS1054" s="639"/>
      <c r="BT1054" s="639"/>
      <c r="BU1054" s="1474"/>
      <c r="BV1054" s="639"/>
      <c r="BW1054" s="449"/>
      <c r="BX1054" s="1475"/>
      <c r="BY1054" s="639"/>
      <c r="BZ1054" s="3201"/>
      <c r="CA1054" s="1474"/>
      <c r="CB1054" s="639"/>
      <c r="CC1054" s="644"/>
      <c r="CD1054" s="644"/>
      <c r="CE1054" s="645"/>
      <c r="CF1054" s="461"/>
      <c r="CG1054" s="462"/>
    </row>
    <row r="1057" spans="69:85" ht="24" thickBot="1">
      <c r="BQ1057" s="892"/>
      <c r="BR1057" s="94" t="s">
        <v>621</v>
      </c>
      <c r="BS1057" s="2655" t="s">
        <v>622</v>
      </c>
      <c r="BV1057" s="2"/>
    </row>
    <row r="1058" spans="69:85">
      <c r="BQ1058" s="2947"/>
      <c r="BR1058" s="2920"/>
      <c r="BS1058" s="2644"/>
      <c r="BT1058" s="2645" t="s">
        <v>14</v>
      </c>
      <c r="BU1058" s="2645" t="s">
        <v>12</v>
      </c>
      <c r="BV1058" s="2645"/>
      <c r="BW1058" s="2646"/>
      <c r="BX1058" s="2645" t="s">
        <v>15</v>
      </c>
      <c r="BY1058" s="2645" t="s">
        <v>16</v>
      </c>
      <c r="BZ1058" s="2645" t="s">
        <v>12</v>
      </c>
      <c r="CA1058" s="2645" t="s">
        <v>12</v>
      </c>
      <c r="CB1058" s="2646"/>
      <c r="CC1058" s="2646"/>
      <c r="CD1058" s="2646"/>
      <c r="CE1058" s="2646"/>
      <c r="CF1058" s="2647" t="s">
        <v>17</v>
      </c>
      <c r="CG1058" s="2648"/>
    </row>
    <row r="1059" spans="69:85">
      <c r="BQ1059" s="2945"/>
      <c r="BR1059" s="2921" t="s">
        <v>4</v>
      </c>
      <c r="BS1059" s="2649" t="s">
        <v>18</v>
      </c>
      <c r="BT1059" s="2650" t="s">
        <v>19</v>
      </c>
      <c r="BU1059" s="2650" t="s">
        <v>19</v>
      </c>
      <c r="BV1059" s="2650" t="s">
        <v>20</v>
      </c>
      <c r="BW1059" s="2650" t="s">
        <v>21</v>
      </c>
      <c r="BX1059" s="2650" t="s">
        <v>22</v>
      </c>
      <c r="BY1059" s="2650" t="s">
        <v>19</v>
      </c>
      <c r="BZ1059" s="2650" t="s">
        <v>23</v>
      </c>
      <c r="CA1059" s="2650" t="s">
        <v>23</v>
      </c>
      <c r="CB1059" s="2650" t="s">
        <v>24</v>
      </c>
      <c r="CC1059" s="2650" t="s">
        <v>20</v>
      </c>
      <c r="CD1059" s="2650" t="s">
        <v>25</v>
      </c>
      <c r="CE1059" s="2650" t="s">
        <v>0</v>
      </c>
      <c r="CF1059" s="2651" t="s">
        <v>11</v>
      </c>
      <c r="CG1059" s="2652" t="s">
        <v>26</v>
      </c>
    </row>
    <row r="1060" spans="69:85">
      <c r="BQ1060" s="2945"/>
      <c r="BR1060" s="2922"/>
      <c r="BS1060" s="2653"/>
      <c r="BT1060" s="2650" t="s">
        <v>3</v>
      </c>
      <c r="BU1060" s="2650" t="s">
        <v>18</v>
      </c>
      <c r="BV1060" s="2650"/>
      <c r="BW1060" s="2654"/>
      <c r="BX1060" s="2650" t="s">
        <v>21</v>
      </c>
      <c r="BY1060" s="2650" t="s">
        <v>3</v>
      </c>
      <c r="BZ1060" s="2650" t="s">
        <v>27</v>
      </c>
      <c r="CA1060" s="2650" t="s">
        <v>28</v>
      </c>
      <c r="CB1060" s="2654"/>
      <c r="CC1060" s="2654"/>
      <c r="CD1060" s="2654"/>
      <c r="CE1060" s="2654"/>
      <c r="CF1060" s="2651" t="s">
        <v>30</v>
      </c>
      <c r="CG1060" s="2652"/>
    </row>
    <row r="1061" spans="69:85" ht="15" thickBot="1">
      <c r="BQ1061" s="3190"/>
      <c r="BR1061" s="552"/>
      <c r="BS1061" s="155"/>
      <c r="BT1061" s="14"/>
      <c r="BU1061" s="13"/>
      <c r="BV1061" s="14"/>
      <c r="BW1061" s="13"/>
      <c r="BX1061" s="14"/>
      <c r="BY1061" s="13"/>
      <c r="BZ1061" s="13"/>
      <c r="CA1061" s="13"/>
      <c r="CB1061" s="13"/>
      <c r="CC1061" s="13"/>
      <c r="CD1061" s="13"/>
      <c r="CE1061" s="13"/>
      <c r="CF1061" s="13"/>
      <c r="CG1061" s="285"/>
    </row>
    <row r="1062" spans="69:85">
      <c r="BQ1062" s="551"/>
      <c r="BR1062" s="1558" t="s">
        <v>427</v>
      </c>
      <c r="BS1062" s="1368" t="s">
        <v>393</v>
      </c>
      <c r="BT1062" s="470" t="s">
        <v>36</v>
      </c>
      <c r="BU1062" s="901">
        <v>42682</v>
      </c>
      <c r="BV1062" s="470">
        <v>10</v>
      </c>
      <c r="BW1062" s="381" t="s">
        <v>35</v>
      </c>
      <c r="BX1062" s="1368">
        <v>315</v>
      </c>
      <c r="BY1062" s="470" t="s">
        <v>78</v>
      </c>
      <c r="BZ1062" s="902">
        <v>42685</v>
      </c>
      <c r="CA1062" s="901">
        <v>42688</v>
      </c>
      <c r="CB1062" s="470">
        <v>1472</v>
      </c>
      <c r="CC1062" s="387">
        <v>10000</v>
      </c>
      <c r="CD1062" s="387">
        <f>(CC1062-BV1062*1000)</f>
        <v>0</v>
      </c>
      <c r="CE1062" s="388">
        <f>(CC1062*BX1062/1000)</f>
        <v>3150</v>
      </c>
      <c r="CF1062" s="389">
        <f>(CE1062*0.05)</f>
        <v>157.5</v>
      </c>
      <c r="CG1062" s="1614"/>
    </row>
    <row r="1063" spans="69:85">
      <c r="BQ1063" s="553"/>
      <c r="BR1063" s="369" t="s">
        <v>427</v>
      </c>
      <c r="BS1063" s="1004" t="s">
        <v>414</v>
      </c>
      <c r="BT1063" s="813" t="s">
        <v>36</v>
      </c>
      <c r="BU1063" s="989">
        <v>42711</v>
      </c>
      <c r="BV1063" s="813">
        <v>10</v>
      </c>
      <c r="BW1063" s="1286" t="s">
        <v>35</v>
      </c>
      <c r="BX1063" s="1004">
        <v>335</v>
      </c>
      <c r="BY1063" s="813" t="s">
        <v>78</v>
      </c>
      <c r="BZ1063" s="814">
        <v>42716</v>
      </c>
      <c r="CA1063" s="989">
        <v>42716</v>
      </c>
      <c r="CB1063" s="813">
        <v>1567</v>
      </c>
      <c r="CC1063" s="1287">
        <v>10000</v>
      </c>
      <c r="CD1063" s="1287">
        <f>(CC1063-BV1063*1000)</f>
        <v>0</v>
      </c>
      <c r="CE1063" s="1006">
        <f>(CC1063*BX1063/1000)</f>
        <v>3350</v>
      </c>
      <c r="CF1063" s="1005">
        <f>(CE1063*0.05)</f>
        <v>167.5</v>
      </c>
      <c r="CG1063" s="524"/>
    </row>
    <row r="1064" spans="69:85">
      <c r="BQ1064" s="553"/>
      <c r="BR1064" s="369" t="s">
        <v>427</v>
      </c>
      <c r="BS1064" s="1004" t="s">
        <v>262</v>
      </c>
      <c r="BT1064" s="813" t="s">
        <v>74</v>
      </c>
      <c r="BU1064" s="989">
        <v>42779</v>
      </c>
      <c r="BV1064" s="813">
        <v>20</v>
      </c>
      <c r="BW1064" s="1286" t="s">
        <v>35</v>
      </c>
      <c r="BX1064" s="1004">
        <v>335</v>
      </c>
      <c r="BY1064" s="813" t="s">
        <v>78</v>
      </c>
      <c r="BZ1064" s="814">
        <v>42783</v>
      </c>
      <c r="CA1064" s="989">
        <v>42779</v>
      </c>
      <c r="CB1064" s="813">
        <v>1667</v>
      </c>
      <c r="CC1064" s="1287">
        <v>20000</v>
      </c>
      <c r="CD1064" s="1287">
        <f>(CC1064-BV1064*1000)</f>
        <v>0</v>
      </c>
      <c r="CE1064" s="1006">
        <f>(CC1064*BX1064/1000)</f>
        <v>6700</v>
      </c>
      <c r="CF1064" s="1005">
        <f>(CE1064*0.05)</f>
        <v>335</v>
      </c>
      <c r="CG1064" s="339"/>
    </row>
    <row r="1065" spans="69:85">
      <c r="BQ1065" s="553"/>
      <c r="BR1065" s="369" t="s">
        <v>427</v>
      </c>
      <c r="BS1065" s="1004" t="s">
        <v>9</v>
      </c>
      <c r="BT1065" s="813" t="s">
        <v>74</v>
      </c>
      <c r="BU1065" s="989">
        <v>42836</v>
      </c>
      <c r="BV1065" s="813">
        <v>20</v>
      </c>
      <c r="BW1065" s="1286" t="s">
        <v>35</v>
      </c>
      <c r="BX1065" s="1004">
        <v>335</v>
      </c>
      <c r="BY1065" s="813" t="s">
        <v>78</v>
      </c>
      <c r="BZ1065" s="814">
        <v>42839</v>
      </c>
      <c r="CA1065" s="989">
        <v>42838</v>
      </c>
      <c r="CB1065" s="813">
        <v>1875</v>
      </c>
      <c r="CC1065" s="1287">
        <v>20000</v>
      </c>
      <c r="CD1065" s="1287">
        <f>(CC1065-BV1065*1000)</f>
        <v>0</v>
      </c>
      <c r="CE1065" s="1006">
        <f>(CC1065*BX1065/1000)</f>
        <v>6700</v>
      </c>
      <c r="CF1065" s="1005">
        <f>(CE1065*0.05)</f>
        <v>335</v>
      </c>
      <c r="CG1065" s="339"/>
    </row>
    <row r="1066" spans="69:85">
      <c r="BQ1066" s="553"/>
      <c r="BR1066" s="567"/>
      <c r="BS1066" s="2813"/>
      <c r="BT1066" s="182"/>
      <c r="BU1066" s="182"/>
      <c r="BV1066" s="182"/>
      <c r="BW1066" s="182"/>
      <c r="BX1066" s="182"/>
      <c r="BY1066" s="182"/>
      <c r="BZ1066" s="182"/>
      <c r="CA1066" s="182"/>
      <c r="CB1066" s="182"/>
      <c r="CC1066" s="182"/>
      <c r="CD1066" s="182"/>
      <c r="CE1066" s="182"/>
      <c r="CF1066" s="182"/>
      <c r="CG1066" s="339"/>
    </row>
    <row r="1067" spans="69:85">
      <c r="BQ1067" s="553"/>
      <c r="BR1067" s="567"/>
      <c r="BS1067" s="2813"/>
      <c r="BT1067" s="182"/>
      <c r="BU1067" s="182"/>
      <c r="BV1067" s="182"/>
      <c r="BW1067" s="182"/>
      <c r="BX1067" s="182"/>
      <c r="BY1067" s="182"/>
      <c r="BZ1067" s="182"/>
      <c r="CA1067" s="182"/>
      <c r="CB1067" s="182"/>
      <c r="CC1067" s="182"/>
      <c r="CD1067" s="182"/>
      <c r="CE1067" s="182"/>
      <c r="CF1067" s="182"/>
      <c r="CG1067" s="339"/>
    </row>
    <row r="1068" spans="69:85" ht="15" thickBot="1">
      <c r="BQ1068" s="547"/>
      <c r="BR1068" s="582"/>
      <c r="BS1068" s="2814"/>
      <c r="BT1068" s="326"/>
      <c r="BU1068" s="326"/>
      <c r="BV1068" s="326"/>
      <c r="BW1068" s="326"/>
      <c r="BX1068" s="326"/>
      <c r="BY1068" s="326"/>
      <c r="BZ1068" s="326"/>
      <c r="CA1068" s="326"/>
      <c r="CB1068" s="326"/>
      <c r="CC1068" s="326"/>
      <c r="CD1068" s="326"/>
      <c r="CE1068" s="326"/>
      <c r="CF1068" s="326"/>
      <c r="CG1068" s="327"/>
    </row>
    <row r="1071" spans="69:85" ht="24" thickBot="1">
      <c r="BR1071" s="94" t="s">
        <v>100</v>
      </c>
      <c r="BS1071" t="s">
        <v>626</v>
      </c>
      <c r="BV1071" s="2"/>
      <c r="BX1071" t="s">
        <v>155</v>
      </c>
      <c r="CA1071" t="s">
        <v>180</v>
      </c>
      <c r="CC1071" s="999"/>
      <c r="CD1071" s="2660" t="s">
        <v>627</v>
      </c>
      <c r="CE1071" s="999"/>
      <c r="CF1071" s="999"/>
      <c r="CG1071" s="999"/>
    </row>
    <row r="1072" spans="69:85">
      <c r="BQ1072" s="546"/>
      <c r="BR1072" s="2920"/>
      <c r="BS1072" s="2644"/>
      <c r="BT1072" s="2645" t="s">
        <v>14</v>
      </c>
      <c r="BU1072" s="2645" t="s">
        <v>12</v>
      </c>
      <c r="BV1072" s="2645"/>
      <c r="BW1072" s="2646"/>
      <c r="BX1072" s="2645" t="s">
        <v>15</v>
      </c>
      <c r="BY1072" s="2645" t="s">
        <v>16</v>
      </c>
      <c r="BZ1072" s="2645" t="s">
        <v>12</v>
      </c>
      <c r="CA1072" s="2645" t="s">
        <v>12</v>
      </c>
      <c r="CB1072" s="2646"/>
      <c r="CC1072" s="2654"/>
      <c r="CD1072" s="2654"/>
      <c r="CE1072" s="2654"/>
      <c r="CF1072" s="2650" t="s">
        <v>17</v>
      </c>
      <c r="CG1072" s="2652"/>
    </row>
    <row r="1073" spans="69:85">
      <c r="BQ1073" s="179"/>
      <c r="BR1073" s="2921" t="s">
        <v>4</v>
      </c>
      <c r="BS1073" s="2649" t="s">
        <v>18</v>
      </c>
      <c r="BT1073" s="2650" t="s">
        <v>19</v>
      </c>
      <c r="BU1073" s="2650" t="s">
        <v>19</v>
      </c>
      <c r="BV1073" s="2650" t="s">
        <v>20</v>
      </c>
      <c r="BW1073" s="2650" t="s">
        <v>21</v>
      </c>
      <c r="BX1073" s="2650" t="s">
        <v>22</v>
      </c>
      <c r="BY1073" s="2650" t="s">
        <v>19</v>
      </c>
      <c r="BZ1073" s="2650" t="s">
        <v>23</v>
      </c>
      <c r="CA1073" s="2650" t="s">
        <v>23</v>
      </c>
      <c r="CB1073" s="2650" t="s">
        <v>24</v>
      </c>
      <c r="CC1073" s="2650" t="s">
        <v>20</v>
      </c>
      <c r="CD1073" s="2650" t="s">
        <v>25</v>
      </c>
      <c r="CE1073" s="2650" t="s">
        <v>0</v>
      </c>
      <c r="CF1073" s="2650" t="s">
        <v>11</v>
      </c>
      <c r="CG1073" s="2652" t="s">
        <v>26</v>
      </c>
    </row>
    <row r="1074" spans="69:85">
      <c r="BQ1074" s="179"/>
      <c r="BR1074" s="2922"/>
      <c r="BS1074" s="2653"/>
      <c r="BT1074" s="2650" t="s">
        <v>3</v>
      </c>
      <c r="BU1074" s="2650" t="s">
        <v>18</v>
      </c>
      <c r="BV1074" s="2650"/>
      <c r="BW1074" s="2654"/>
      <c r="BX1074" s="2650" t="s">
        <v>21</v>
      </c>
      <c r="BY1074" s="2650" t="s">
        <v>3</v>
      </c>
      <c r="BZ1074" s="2650" t="s">
        <v>27</v>
      </c>
      <c r="CA1074" s="2650" t="s">
        <v>28</v>
      </c>
      <c r="CB1074" s="2654"/>
      <c r="CC1074" s="2654"/>
      <c r="CD1074" s="2654"/>
      <c r="CE1074" s="2654"/>
      <c r="CF1074" s="2650" t="s">
        <v>30</v>
      </c>
      <c r="CG1074" s="2652"/>
    </row>
    <row r="1075" spans="69:85" ht="15" thickBot="1">
      <c r="BQ1075" s="547"/>
      <c r="BR1075" s="550"/>
      <c r="BS1075" s="705"/>
      <c r="BT1075" s="699"/>
      <c r="BU1075" s="560"/>
      <c r="BV1075" s="699"/>
      <c r="BW1075" s="560"/>
      <c r="BX1075" s="699"/>
      <c r="BY1075" s="560"/>
      <c r="BZ1075" s="560"/>
      <c r="CA1075" s="560"/>
      <c r="CB1075" s="560"/>
      <c r="CC1075" s="560"/>
      <c r="CD1075" s="560"/>
      <c r="CE1075" s="560"/>
      <c r="CF1075" s="560"/>
      <c r="CG1075" s="792"/>
    </row>
    <row r="1076" spans="69:85">
      <c r="BQ1076" s="551"/>
      <c r="BR1076" s="561"/>
      <c r="BS1076" s="493"/>
      <c r="BT1076" s="370"/>
      <c r="BU1076" s="371"/>
      <c r="BV1076" s="372"/>
      <c r="BW1076" s="370"/>
      <c r="BX1076" s="373"/>
      <c r="BY1076" s="374"/>
      <c r="BZ1076" s="375"/>
      <c r="CA1076" s="371"/>
      <c r="CB1076" s="370"/>
      <c r="CC1076" s="378"/>
      <c r="CD1076" s="378"/>
      <c r="CE1076" s="379"/>
      <c r="CF1076" s="446"/>
      <c r="CG1076" s="513"/>
    </row>
    <row r="1077" spans="69:85">
      <c r="BQ1077" s="553"/>
      <c r="BR1077" s="567"/>
      <c r="BS1077" s="182"/>
      <c r="BT1077" s="182"/>
      <c r="BU1077" s="182"/>
      <c r="BV1077" s="182"/>
      <c r="BW1077" s="182"/>
      <c r="BX1077" s="182"/>
      <c r="BY1077" s="182"/>
      <c r="BZ1077" s="182"/>
      <c r="CA1077" s="182"/>
      <c r="CB1077" s="182"/>
      <c r="CC1077" s="182"/>
      <c r="CD1077" s="182"/>
      <c r="CE1077" s="182"/>
      <c r="CF1077" s="182"/>
      <c r="CG1077" s="339"/>
    </row>
    <row r="1078" spans="69:85">
      <c r="BQ1078" s="553"/>
      <c r="BR1078" s="567"/>
      <c r="BS1078" s="182"/>
      <c r="BT1078" s="182"/>
      <c r="BU1078" s="182"/>
      <c r="BV1078" s="182"/>
      <c r="BW1078" s="182"/>
      <c r="BX1078" s="182"/>
      <c r="BY1078" s="182"/>
      <c r="BZ1078" s="182"/>
      <c r="CA1078" s="182"/>
      <c r="CB1078" s="182"/>
      <c r="CC1078" s="182"/>
      <c r="CD1078" s="182"/>
      <c r="CE1078" s="182"/>
      <c r="CF1078" s="182"/>
      <c r="CG1078" s="339"/>
    </row>
    <row r="1079" spans="69:85">
      <c r="BQ1079" s="553"/>
      <c r="BR1079" s="567"/>
      <c r="BS1079" s="182"/>
      <c r="BT1079" s="182"/>
      <c r="BU1079" s="182"/>
      <c r="BV1079" s="182"/>
      <c r="BW1079" s="182"/>
      <c r="BX1079" s="182"/>
      <c r="BY1079" s="182"/>
      <c r="BZ1079" s="182"/>
      <c r="CA1079" s="182"/>
      <c r="CB1079" s="182"/>
      <c r="CC1079" s="182"/>
      <c r="CD1079" s="182"/>
      <c r="CE1079" s="182"/>
      <c r="CF1079" s="182"/>
      <c r="CG1079" s="339"/>
    </row>
    <row r="1080" spans="69:85" ht="15" thickBot="1">
      <c r="BQ1080" s="547"/>
      <c r="BR1080" s="582"/>
      <c r="BS1080" s="326"/>
      <c r="BT1080" s="326"/>
      <c r="BU1080" s="326"/>
      <c r="BV1080" s="326"/>
      <c r="BW1080" s="326"/>
      <c r="BX1080" s="326"/>
      <c r="BY1080" s="326"/>
      <c r="BZ1080" s="326"/>
      <c r="CA1080" s="326"/>
      <c r="CB1080" s="326"/>
      <c r="CC1080" s="326"/>
      <c r="CD1080" s="326"/>
      <c r="CE1080" s="326"/>
      <c r="CF1080" s="326"/>
      <c r="CG1080" s="327"/>
    </row>
    <row r="1083" spans="69:85" ht="24" thickBot="1">
      <c r="BQ1083" s="719"/>
      <c r="BR1083" s="808" t="s">
        <v>778</v>
      </c>
      <c r="BS1083" t="s">
        <v>779</v>
      </c>
      <c r="CC1083" t="s">
        <v>78</v>
      </c>
      <c r="CE1083" t="s">
        <v>780</v>
      </c>
      <c r="CG1083" s="1492"/>
    </row>
    <row r="1084" spans="69:85">
      <c r="BQ1084" s="2947"/>
      <c r="BR1084" s="2920"/>
      <c r="BS1084" s="2644"/>
      <c r="BT1084" s="2645" t="s">
        <v>14</v>
      </c>
      <c r="BU1084" s="2645" t="s">
        <v>12</v>
      </c>
      <c r="BV1084" s="2645"/>
      <c r="BW1084" s="2646"/>
      <c r="BX1084" s="2645" t="s">
        <v>15</v>
      </c>
      <c r="BY1084" s="2645" t="s">
        <v>16</v>
      </c>
      <c r="BZ1084" s="2645" t="s">
        <v>12</v>
      </c>
      <c r="CA1084" s="2645" t="s">
        <v>12</v>
      </c>
      <c r="CB1084" s="2646"/>
      <c r="CC1084" s="2646"/>
      <c r="CD1084" s="2646"/>
      <c r="CE1084" s="2646"/>
      <c r="CF1084" s="2645" t="s">
        <v>17</v>
      </c>
      <c r="CG1084" s="2648"/>
    </row>
    <row r="1085" spans="69:85">
      <c r="BQ1085" s="3190"/>
      <c r="BR1085" s="2921" t="s">
        <v>4</v>
      </c>
      <c r="BS1085" s="2649" t="s">
        <v>18</v>
      </c>
      <c r="BT1085" s="2650" t="s">
        <v>19</v>
      </c>
      <c r="BU1085" s="2650" t="s">
        <v>19</v>
      </c>
      <c r="BV1085" s="2650" t="s">
        <v>20</v>
      </c>
      <c r="BW1085" s="2650" t="s">
        <v>21</v>
      </c>
      <c r="BX1085" s="2650" t="s">
        <v>22</v>
      </c>
      <c r="BY1085" s="2650" t="s">
        <v>19</v>
      </c>
      <c r="BZ1085" s="2650" t="s">
        <v>23</v>
      </c>
      <c r="CA1085" s="2650" t="s">
        <v>23</v>
      </c>
      <c r="CB1085" s="2650" t="s">
        <v>24</v>
      </c>
      <c r="CC1085" s="2650" t="s">
        <v>20</v>
      </c>
      <c r="CD1085" s="2650" t="s">
        <v>25</v>
      </c>
      <c r="CE1085" s="2650" t="s">
        <v>0</v>
      </c>
      <c r="CF1085" s="2650" t="s">
        <v>11</v>
      </c>
      <c r="CG1085" s="2652" t="s">
        <v>26</v>
      </c>
    </row>
    <row r="1086" spans="69:85">
      <c r="BQ1086" s="1010"/>
      <c r="BR1086" s="2922"/>
      <c r="BS1086" s="2653"/>
      <c r="BT1086" s="2650" t="s">
        <v>3</v>
      </c>
      <c r="BU1086" s="2650" t="s">
        <v>18</v>
      </c>
      <c r="BV1086" s="2650"/>
      <c r="BW1086" s="2654"/>
      <c r="BX1086" s="2650" t="s">
        <v>21</v>
      </c>
      <c r="BY1086" s="2650" t="s">
        <v>3</v>
      </c>
      <c r="BZ1086" s="2650" t="s">
        <v>27</v>
      </c>
      <c r="CA1086" s="2650" t="s">
        <v>28</v>
      </c>
      <c r="CB1086" s="2654"/>
      <c r="CC1086" s="2654"/>
      <c r="CD1086" s="2654"/>
      <c r="CE1086" s="2654"/>
      <c r="CF1086" s="2650" t="s">
        <v>30</v>
      </c>
      <c r="CG1086" s="2652"/>
    </row>
    <row r="1087" spans="69:85" ht="15" thickBot="1">
      <c r="BQ1087" s="1010"/>
      <c r="BR1087" s="552"/>
      <c r="BS1087" s="155"/>
      <c r="BT1087" s="14"/>
      <c r="BU1087" s="13"/>
      <c r="BV1087" s="14"/>
      <c r="BW1087" s="13"/>
      <c r="BX1087" s="14"/>
      <c r="BY1087" s="13"/>
      <c r="BZ1087" s="13"/>
      <c r="CA1087" s="13"/>
      <c r="CB1087" s="13"/>
      <c r="CC1087" s="13"/>
      <c r="CD1087" s="13"/>
      <c r="CE1087" s="13"/>
      <c r="CF1087" s="13"/>
      <c r="CG1087" s="285"/>
    </row>
    <row r="1088" spans="69:85">
      <c r="BQ1088" s="2952"/>
      <c r="BR1088" s="1558" t="s">
        <v>777</v>
      </c>
      <c r="BS1088" s="470">
        <v>1</v>
      </c>
      <c r="BT1088" s="470" t="s">
        <v>36</v>
      </c>
      <c r="BU1088" s="901">
        <v>43431</v>
      </c>
      <c r="BV1088" s="3549" t="s">
        <v>530</v>
      </c>
      <c r="BW1088" s="470" t="s">
        <v>35</v>
      </c>
      <c r="BX1088" s="1368">
        <v>230</v>
      </c>
      <c r="BY1088" s="1531"/>
      <c r="BZ1088" s="902">
        <v>43437</v>
      </c>
      <c r="CA1088" s="901">
        <v>43437</v>
      </c>
      <c r="CB1088" s="470">
        <v>3477</v>
      </c>
      <c r="CC1088" s="387">
        <v>5000</v>
      </c>
      <c r="CD1088" s="387">
        <f>(CC1088-BV1088*1000)</f>
        <v>0</v>
      </c>
      <c r="CE1088" s="388">
        <f>(CC1088*BX1088/1000)</f>
        <v>1150</v>
      </c>
      <c r="CF1088" s="389">
        <f>(CE1088*0.05)</f>
        <v>57.5</v>
      </c>
      <c r="CG1088" s="513"/>
    </row>
    <row r="1089" spans="69:85">
      <c r="BQ1089" s="2951"/>
      <c r="BR1089" s="3550" t="s">
        <v>777</v>
      </c>
      <c r="BS1089" s="1329">
        <v>2</v>
      </c>
      <c r="BT1089" s="1329" t="s">
        <v>101</v>
      </c>
      <c r="BU1089" s="1330">
        <v>43490</v>
      </c>
      <c r="BV1089" s="3551">
        <v>10</v>
      </c>
      <c r="BW1089" s="1329" t="s">
        <v>35</v>
      </c>
      <c r="BX1089" s="1331">
        <v>220</v>
      </c>
      <c r="BY1089" s="3552"/>
      <c r="BZ1089" s="1332">
        <v>43500</v>
      </c>
      <c r="CA1089" s="1330">
        <v>43531</v>
      </c>
      <c r="CB1089" s="1329">
        <v>10994</v>
      </c>
      <c r="CC1089" s="3553">
        <v>10000</v>
      </c>
      <c r="CD1089" s="3553">
        <f>(CC1089-BV1089*1000)</f>
        <v>0</v>
      </c>
      <c r="CE1089" s="1334">
        <f>(CC1089*BX1089/1000)</f>
        <v>2200</v>
      </c>
      <c r="CF1089" s="1333">
        <f>(CE1089*0.05)</f>
        <v>110</v>
      </c>
      <c r="CG1089" s="514"/>
    </row>
    <row r="1090" spans="69:85">
      <c r="BQ1090" s="2951"/>
      <c r="BR1090" s="624"/>
      <c r="BS1090" s="480"/>
      <c r="BT1090" s="196"/>
      <c r="BU1090" s="197"/>
      <c r="BV1090" s="334"/>
      <c r="BW1090" s="196"/>
      <c r="BX1090" s="334"/>
      <c r="BY1090" s="335"/>
      <c r="BZ1090" s="272"/>
      <c r="CA1090" s="197"/>
      <c r="CB1090" s="209"/>
      <c r="CC1090" s="270"/>
      <c r="CD1090" s="198"/>
      <c r="CE1090" s="199"/>
      <c r="CF1090" s="200"/>
      <c r="CG1090" s="514"/>
    </row>
    <row r="1091" spans="69:85">
      <c r="BQ1091" s="2951"/>
      <c r="BR1091" s="624"/>
      <c r="BS1091" s="480"/>
      <c r="BT1091" s="196"/>
      <c r="BU1091" s="197"/>
      <c r="BV1091" s="334"/>
      <c r="BW1091" s="196"/>
      <c r="BX1091" s="334"/>
      <c r="BY1091" s="335"/>
      <c r="BZ1091" s="272"/>
      <c r="CA1091" s="197"/>
      <c r="CB1091" s="209"/>
      <c r="CC1091" s="270"/>
      <c r="CD1091" s="198"/>
      <c r="CE1091" s="199"/>
      <c r="CF1091" s="200"/>
      <c r="CG1091" s="514"/>
    </row>
    <row r="1092" spans="69:85">
      <c r="BQ1092" s="927"/>
      <c r="BR1092" s="567"/>
      <c r="BS1092" s="182"/>
      <c r="BT1092" s="182"/>
      <c r="BU1092" s="182"/>
      <c r="BV1092" s="2813"/>
      <c r="BW1092" s="182"/>
      <c r="BX1092" s="182"/>
      <c r="BY1092" s="182"/>
      <c r="BZ1092" s="182"/>
      <c r="CA1092" s="220"/>
      <c r="CB1092" s="201"/>
      <c r="CC1092" s="220"/>
      <c r="CD1092" s="220"/>
      <c r="CE1092" s="220"/>
      <c r="CF1092" s="220"/>
      <c r="CG1092" s="339"/>
    </row>
    <row r="1093" spans="69:85">
      <c r="BQ1093" s="927"/>
      <c r="BR1093" s="567"/>
      <c r="BS1093" s="182"/>
      <c r="BT1093" s="182"/>
      <c r="BU1093" s="182"/>
      <c r="BV1093" s="2813"/>
      <c r="BW1093" s="182"/>
      <c r="BX1093" s="182"/>
      <c r="BY1093" s="182"/>
      <c r="BZ1093" s="182"/>
      <c r="CA1093" s="220"/>
      <c r="CB1093" s="201"/>
      <c r="CC1093" s="220"/>
      <c r="CD1093" s="220"/>
      <c r="CE1093" s="220"/>
      <c r="CF1093" s="220"/>
      <c r="CG1093" s="1226"/>
    </row>
    <row r="1094" spans="69:85" ht="15" thickBot="1">
      <c r="BQ1094" s="2965"/>
      <c r="BR1094" s="582"/>
      <c r="BS1094" s="326"/>
      <c r="BT1094" s="326"/>
      <c r="BU1094" s="326"/>
      <c r="BV1094" s="2814"/>
      <c r="BW1094" s="326"/>
      <c r="BX1094" s="326"/>
      <c r="BY1094" s="326"/>
      <c r="BZ1094" s="326"/>
      <c r="CA1094" s="640"/>
      <c r="CB1094" s="478"/>
      <c r="CC1094" s="640"/>
      <c r="CD1094" s="640"/>
      <c r="CE1094" s="640"/>
      <c r="CF1094" s="640"/>
      <c r="CG1094" s="392" t="s">
        <v>818</v>
      </c>
    </row>
    <row r="1096" spans="69:85" ht="24" thickBot="1">
      <c r="BQ1096" s="719"/>
      <c r="BR1096" s="808" t="s">
        <v>778</v>
      </c>
      <c r="BS1096" t="s">
        <v>779</v>
      </c>
      <c r="CC1096" t="s">
        <v>78</v>
      </c>
      <c r="CE1096" t="s">
        <v>780</v>
      </c>
      <c r="CG1096" s="1492"/>
    </row>
    <row r="1097" spans="69:85">
      <c r="BQ1097" s="2947"/>
      <c r="BR1097" s="2920"/>
      <c r="BS1097" s="2644"/>
      <c r="BT1097" s="2645" t="s">
        <v>14</v>
      </c>
      <c r="BU1097" s="2645" t="s">
        <v>12</v>
      </c>
      <c r="BV1097" s="2645"/>
      <c r="BW1097" s="2646"/>
      <c r="BX1097" s="2645" t="s">
        <v>15</v>
      </c>
      <c r="BY1097" s="2645" t="s">
        <v>16</v>
      </c>
      <c r="BZ1097" s="2645" t="s">
        <v>12</v>
      </c>
      <c r="CA1097" s="2645" t="s">
        <v>12</v>
      </c>
      <c r="CB1097" s="2646"/>
      <c r="CC1097" s="2646"/>
      <c r="CD1097" s="2646"/>
      <c r="CE1097" s="2646"/>
      <c r="CF1097" s="2645" t="s">
        <v>17</v>
      </c>
      <c r="CG1097" s="2648"/>
    </row>
    <row r="1098" spans="69:85">
      <c r="BQ1098" s="3190"/>
      <c r="BR1098" s="2921" t="s">
        <v>4</v>
      </c>
      <c r="BS1098" s="2649" t="s">
        <v>18</v>
      </c>
      <c r="BT1098" s="2650" t="s">
        <v>19</v>
      </c>
      <c r="BU1098" s="2650" t="s">
        <v>19</v>
      </c>
      <c r="BV1098" s="2650" t="s">
        <v>20</v>
      </c>
      <c r="BW1098" s="2650" t="s">
        <v>21</v>
      </c>
      <c r="BX1098" s="2650" t="s">
        <v>22</v>
      </c>
      <c r="BY1098" s="2650" t="s">
        <v>19</v>
      </c>
      <c r="BZ1098" s="2650" t="s">
        <v>23</v>
      </c>
      <c r="CA1098" s="2650" t="s">
        <v>23</v>
      </c>
      <c r="CB1098" s="2650" t="s">
        <v>24</v>
      </c>
      <c r="CC1098" s="2650" t="s">
        <v>20</v>
      </c>
      <c r="CD1098" s="2650" t="s">
        <v>25</v>
      </c>
      <c r="CE1098" s="2650" t="s">
        <v>0</v>
      </c>
      <c r="CF1098" s="2650" t="s">
        <v>11</v>
      </c>
      <c r="CG1098" s="2652" t="s">
        <v>26</v>
      </c>
    </row>
    <row r="1099" spans="69:85">
      <c r="BQ1099" s="1010"/>
      <c r="BR1099" s="2922"/>
      <c r="BS1099" s="2653"/>
      <c r="BT1099" s="2650" t="s">
        <v>3</v>
      </c>
      <c r="BU1099" s="2650" t="s">
        <v>18</v>
      </c>
      <c r="BV1099" s="2650"/>
      <c r="BW1099" s="2654"/>
      <c r="BX1099" s="2650" t="s">
        <v>21</v>
      </c>
      <c r="BY1099" s="2650" t="s">
        <v>3</v>
      </c>
      <c r="BZ1099" s="2650" t="s">
        <v>27</v>
      </c>
      <c r="CA1099" s="2650" t="s">
        <v>28</v>
      </c>
      <c r="CB1099" s="2654"/>
      <c r="CC1099" s="2654"/>
      <c r="CD1099" s="2654"/>
      <c r="CE1099" s="2654"/>
      <c r="CF1099" s="2650" t="s">
        <v>30</v>
      </c>
      <c r="CG1099" s="2652"/>
    </row>
    <row r="1100" spans="69:85" ht="15" thickBot="1">
      <c r="BQ1100" s="1010"/>
      <c r="BR1100" s="552"/>
      <c r="BS1100" s="155"/>
      <c r="BT1100" s="14"/>
      <c r="BU1100" s="13"/>
      <c r="BV1100" s="14"/>
      <c r="BW1100" s="13"/>
      <c r="BX1100" s="14"/>
      <c r="BY1100" s="13"/>
      <c r="BZ1100" s="13"/>
      <c r="CA1100" s="13"/>
      <c r="CB1100" s="13"/>
      <c r="CC1100" s="13"/>
      <c r="CD1100" s="13"/>
      <c r="CE1100" s="13"/>
      <c r="CF1100" s="13"/>
      <c r="CG1100" s="285"/>
    </row>
    <row r="1101" spans="69:85">
      <c r="BQ1101" s="2952"/>
      <c r="BR1101" s="1558" t="s">
        <v>777</v>
      </c>
      <c r="BS1101" s="470">
        <v>1</v>
      </c>
      <c r="BT1101" s="470" t="s">
        <v>36</v>
      </c>
      <c r="BU1101" s="901">
        <v>43431</v>
      </c>
      <c r="BV1101" s="3549" t="s">
        <v>530</v>
      </c>
      <c r="BW1101" s="470" t="s">
        <v>35</v>
      </c>
      <c r="BX1101" s="1368">
        <v>230</v>
      </c>
      <c r="BY1101" s="1531"/>
      <c r="BZ1101" s="902">
        <v>43437</v>
      </c>
      <c r="CA1101" s="901">
        <v>43437</v>
      </c>
      <c r="CB1101" s="470">
        <v>3477</v>
      </c>
      <c r="CC1101" s="387">
        <v>5000</v>
      </c>
      <c r="CD1101" s="387">
        <f>(CC1101-BV1101*1000)</f>
        <v>0</v>
      </c>
      <c r="CE1101" s="388">
        <f>(CC1101*BX1101/1000)</f>
        <v>1150</v>
      </c>
      <c r="CF1101" s="389">
        <f>(CE1101*0.05)</f>
        <v>57.5</v>
      </c>
      <c r="CG1101" s="513"/>
    </row>
    <row r="1102" spans="69:85">
      <c r="BQ1102" s="2951"/>
      <c r="BR1102" s="3550" t="s">
        <v>777</v>
      </c>
      <c r="BS1102" s="1329">
        <v>2</v>
      </c>
      <c r="BT1102" s="1329" t="s">
        <v>101</v>
      </c>
      <c r="BU1102" s="1330">
        <v>43490</v>
      </c>
      <c r="BV1102" s="3551">
        <v>10</v>
      </c>
      <c r="BW1102" s="1329" t="s">
        <v>35</v>
      </c>
      <c r="BX1102" s="1331">
        <v>220</v>
      </c>
      <c r="BY1102" s="3552"/>
      <c r="BZ1102" s="1332">
        <v>43500</v>
      </c>
      <c r="CA1102" s="1330">
        <v>43531</v>
      </c>
      <c r="CB1102" s="1329">
        <v>10994</v>
      </c>
      <c r="CC1102" s="3553">
        <v>10000</v>
      </c>
      <c r="CD1102" s="3553">
        <f>(CC1102-BV1102*1000)</f>
        <v>0</v>
      </c>
      <c r="CE1102" s="1334">
        <f>(CC1102*BX1102/1000)</f>
        <v>2200</v>
      </c>
      <c r="CF1102" s="1333">
        <f>(CE1102*0.05)</f>
        <v>110</v>
      </c>
      <c r="CG1102" s="514"/>
    </row>
    <row r="1103" spans="69:85">
      <c r="BQ1103" s="2951"/>
      <c r="BR1103" s="624"/>
      <c r="BS1103" s="480"/>
      <c r="BT1103" s="196"/>
      <c r="BU1103" s="197"/>
      <c r="BV1103" s="334"/>
      <c r="BW1103" s="196"/>
      <c r="BX1103" s="334"/>
      <c r="BY1103" s="335"/>
      <c r="BZ1103" s="272"/>
      <c r="CA1103" s="197"/>
      <c r="CB1103" s="209"/>
      <c r="CC1103" s="270"/>
      <c r="CD1103" s="198"/>
      <c r="CE1103" s="199"/>
      <c r="CF1103" s="200"/>
      <c r="CG1103" s="514"/>
    </row>
    <row r="1104" spans="69:85">
      <c r="BQ1104" s="2951"/>
      <c r="BR1104" s="624"/>
      <c r="BS1104" s="480"/>
      <c r="BT1104" s="196"/>
      <c r="BU1104" s="197"/>
      <c r="BV1104" s="334"/>
      <c r="BW1104" s="196"/>
      <c r="BX1104" s="334"/>
      <c r="BY1104" s="335"/>
      <c r="BZ1104" s="272"/>
      <c r="CA1104" s="197"/>
      <c r="CB1104" s="209"/>
      <c r="CC1104" s="270"/>
      <c r="CD1104" s="198"/>
      <c r="CE1104" s="199"/>
      <c r="CF1104" s="200"/>
      <c r="CG1104" s="514"/>
    </row>
    <row r="1105" spans="69:85">
      <c r="BQ1105" s="927"/>
      <c r="BR1105" s="567"/>
      <c r="BS1105" s="182"/>
      <c r="BT1105" s="182"/>
      <c r="BU1105" s="182"/>
      <c r="BV1105" s="2813"/>
      <c r="BW1105" s="182"/>
      <c r="BX1105" s="182"/>
      <c r="BY1105" s="182"/>
      <c r="BZ1105" s="182"/>
      <c r="CA1105" s="220"/>
      <c r="CB1105" s="201"/>
      <c r="CC1105" s="220"/>
      <c r="CD1105" s="220"/>
      <c r="CE1105" s="220"/>
      <c r="CF1105" s="220"/>
      <c r="CG1105" s="339"/>
    </row>
    <row r="1106" spans="69:85">
      <c r="BQ1106" s="927"/>
      <c r="BR1106" s="567"/>
      <c r="BS1106" s="182"/>
      <c r="BT1106" s="182"/>
      <c r="BU1106" s="182"/>
      <c r="BV1106" s="2813"/>
      <c r="BW1106" s="182"/>
      <c r="BX1106" s="182"/>
      <c r="BY1106" s="182"/>
      <c r="BZ1106" s="182"/>
      <c r="CA1106" s="220"/>
      <c r="CB1106" s="201"/>
      <c r="CC1106" s="220"/>
      <c r="CD1106" s="220"/>
      <c r="CE1106" s="220"/>
      <c r="CF1106" s="220"/>
      <c r="CG1106" s="1226"/>
    </row>
    <row r="1107" spans="69:85" ht="15" thickBot="1">
      <c r="BQ1107" s="2965"/>
      <c r="BR1107" s="582"/>
      <c r="BS1107" s="326"/>
      <c r="BT1107" s="326"/>
      <c r="BU1107" s="326"/>
      <c r="BV1107" s="2814"/>
      <c r="BW1107" s="326"/>
      <c r="BX1107" s="326"/>
      <c r="BY1107" s="326"/>
      <c r="BZ1107" s="326"/>
      <c r="CA1107" s="640"/>
      <c r="CB1107" s="478"/>
      <c r="CC1107" s="640"/>
      <c r="CD1107" s="640"/>
      <c r="CE1107" s="640"/>
      <c r="CF1107" s="640"/>
      <c r="CG1107" s="392" t="s">
        <v>818</v>
      </c>
    </row>
    <row r="1108" spans="69:85">
      <c r="BQ1108" s="927"/>
      <c r="BR1108" s="567"/>
      <c r="BS1108" s="182"/>
      <c r="BT1108" s="182"/>
      <c r="BU1108" s="182"/>
      <c r="BV1108" s="2813"/>
      <c r="BW1108" s="182"/>
      <c r="BX1108" s="182"/>
      <c r="BY1108" s="182"/>
      <c r="BZ1108" s="182"/>
      <c r="CA1108" s="220"/>
      <c r="CB1108" s="201"/>
      <c r="CC1108" s="220"/>
      <c r="CD1108" s="220"/>
      <c r="CE1108" s="220"/>
      <c r="CF1108" s="220"/>
      <c r="CG1108" s="339"/>
    </row>
    <row r="1109" spans="69:85">
      <c r="BQ1109" s="927"/>
      <c r="BR1109" s="567"/>
      <c r="BS1109" s="182"/>
      <c r="BT1109" s="182"/>
      <c r="BU1109" s="182"/>
      <c r="BV1109" s="2813"/>
      <c r="BW1109" s="182"/>
      <c r="BX1109" s="182"/>
      <c r="BY1109" s="182"/>
      <c r="BZ1109" s="182"/>
      <c r="CA1109" s="220"/>
      <c r="CB1109" s="201"/>
      <c r="CC1109" s="220"/>
      <c r="CD1109" s="220"/>
      <c r="CE1109" s="220"/>
      <c r="CF1109" s="220"/>
      <c r="CG1109" s="1226"/>
    </row>
    <row r="1110" spans="69:85" ht="15" thickBot="1">
      <c r="BQ1110" s="2965"/>
      <c r="BR1110" s="582"/>
      <c r="BS1110" s="326"/>
      <c r="BT1110" s="326"/>
      <c r="BU1110" s="326"/>
      <c r="BV1110" s="2814"/>
      <c r="BW1110" s="326"/>
      <c r="BX1110" s="326"/>
      <c r="BY1110" s="326"/>
      <c r="BZ1110" s="326"/>
      <c r="CA1110" s="640"/>
      <c r="CB1110" s="478"/>
      <c r="CC1110" s="640"/>
      <c r="CD1110" s="640"/>
      <c r="CE1110" s="640"/>
      <c r="CF1110" s="640"/>
      <c r="CG1110" s="392" t="s">
        <v>818</v>
      </c>
    </row>
    <row r="1112" spans="69:85" ht="24" thickBot="1">
      <c r="BQ1112" s="719"/>
      <c r="BR1112" s="808" t="s">
        <v>778</v>
      </c>
      <c r="BS1112" t="s">
        <v>779</v>
      </c>
      <c r="CC1112" t="s">
        <v>78</v>
      </c>
      <c r="CE1112" t="s">
        <v>780</v>
      </c>
      <c r="CG1112" s="1492"/>
    </row>
    <row r="1113" spans="69:85">
      <c r="BQ1113" s="2947"/>
      <c r="BR1113" s="2920"/>
      <c r="BS1113" s="2644"/>
      <c r="BT1113" s="2645" t="s">
        <v>14</v>
      </c>
      <c r="BU1113" s="2645" t="s">
        <v>12</v>
      </c>
      <c r="BV1113" s="2645"/>
      <c r="BW1113" s="2646"/>
      <c r="BX1113" s="2645" t="s">
        <v>15</v>
      </c>
      <c r="BY1113" s="2645" t="s">
        <v>16</v>
      </c>
      <c r="BZ1113" s="2645" t="s">
        <v>12</v>
      </c>
      <c r="CA1113" s="2645" t="s">
        <v>12</v>
      </c>
      <c r="CB1113" s="2646"/>
      <c r="CC1113" s="2646"/>
      <c r="CD1113" s="2646"/>
      <c r="CE1113" s="2646"/>
      <c r="CF1113" s="2645" t="s">
        <v>17</v>
      </c>
      <c r="CG1113" s="2648"/>
    </row>
    <row r="1114" spans="69:85">
      <c r="BQ1114" s="3190"/>
      <c r="BR1114" s="2921" t="s">
        <v>4</v>
      </c>
      <c r="BS1114" s="2649" t="s">
        <v>18</v>
      </c>
      <c r="BT1114" s="2650" t="s">
        <v>19</v>
      </c>
      <c r="BU1114" s="2650" t="s">
        <v>19</v>
      </c>
      <c r="BV1114" s="2650" t="s">
        <v>20</v>
      </c>
      <c r="BW1114" s="2650" t="s">
        <v>21</v>
      </c>
      <c r="BX1114" s="2650" t="s">
        <v>22</v>
      </c>
      <c r="BY1114" s="2650" t="s">
        <v>19</v>
      </c>
      <c r="BZ1114" s="2650" t="s">
        <v>23</v>
      </c>
      <c r="CA1114" s="2650" t="s">
        <v>23</v>
      </c>
      <c r="CB1114" s="2650" t="s">
        <v>24</v>
      </c>
      <c r="CC1114" s="2650" t="s">
        <v>20</v>
      </c>
      <c r="CD1114" s="2650" t="s">
        <v>25</v>
      </c>
      <c r="CE1114" s="2650" t="s">
        <v>0</v>
      </c>
      <c r="CF1114" s="2650" t="s">
        <v>11</v>
      </c>
      <c r="CG1114" s="2652" t="s">
        <v>26</v>
      </c>
    </row>
    <row r="1115" spans="69:85">
      <c r="BQ1115" s="1010"/>
      <c r="BR1115" s="2922"/>
      <c r="BS1115" s="2653"/>
      <c r="BT1115" s="2650" t="s">
        <v>3</v>
      </c>
      <c r="BU1115" s="2650" t="s">
        <v>18</v>
      </c>
      <c r="BV1115" s="2650"/>
      <c r="BW1115" s="2654"/>
      <c r="BX1115" s="2650" t="s">
        <v>21</v>
      </c>
      <c r="BY1115" s="2650" t="s">
        <v>3</v>
      </c>
      <c r="BZ1115" s="2650" t="s">
        <v>27</v>
      </c>
      <c r="CA1115" s="2650" t="s">
        <v>28</v>
      </c>
      <c r="CB1115" s="2654"/>
      <c r="CC1115" s="2654"/>
      <c r="CD1115" s="2654"/>
      <c r="CE1115" s="2654"/>
      <c r="CF1115" s="2650" t="s">
        <v>30</v>
      </c>
      <c r="CG1115" s="2652"/>
    </row>
    <row r="1116" spans="69:85" ht="15" thickBot="1">
      <c r="BQ1116" s="1010"/>
      <c r="BR1116" s="552"/>
      <c r="BS1116" s="155"/>
      <c r="BT1116" s="14"/>
      <c r="BU1116" s="13"/>
      <c r="BV1116" s="14"/>
      <c r="BW1116" s="13"/>
      <c r="BX1116" s="14"/>
      <c r="BY1116" s="13"/>
      <c r="BZ1116" s="13"/>
      <c r="CA1116" s="13"/>
      <c r="CB1116" s="13"/>
      <c r="CC1116" s="13"/>
      <c r="CD1116" s="13"/>
      <c r="CE1116" s="13"/>
      <c r="CF1116" s="13"/>
      <c r="CG1116" s="285"/>
    </row>
    <row r="1117" spans="69:85">
      <c r="BQ1117" s="2952"/>
      <c r="BR1117" s="1558" t="s">
        <v>777</v>
      </c>
      <c r="BS1117" s="470">
        <v>1</v>
      </c>
      <c r="BT1117" s="470" t="s">
        <v>36</v>
      </c>
      <c r="BU1117" s="901">
        <v>43431</v>
      </c>
      <c r="BV1117" s="3549" t="s">
        <v>530</v>
      </c>
      <c r="BW1117" s="470" t="s">
        <v>35</v>
      </c>
      <c r="BX1117" s="1368">
        <v>230</v>
      </c>
      <c r="BY1117" s="1531"/>
      <c r="BZ1117" s="902">
        <v>43437</v>
      </c>
      <c r="CA1117" s="901">
        <v>43437</v>
      </c>
      <c r="CB1117" s="470">
        <v>3477</v>
      </c>
      <c r="CC1117" s="387">
        <v>5000</v>
      </c>
      <c r="CD1117" s="387">
        <f>(CC1117-BV1117*1000)</f>
        <v>0</v>
      </c>
      <c r="CE1117" s="388">
        <f>(CC1117*BX1117/1000)</f>
        <v>1150</v>
      </c>
      <c r="CF1117" s="389">
        <f>(CE1117*0.05)</f>
        <v>57.5</v>
      </c>
      <c r="CG1117" s="513"/>
    </row>
    <row r="1118" spans="69:85">
      <c r="BQ1118" s="2951"/>
      <c r="BR1118" s="3550" t="s">
        <v>777</v>
      </c>
      <c r="BS1118" s="1329">
        <v>2</v>
      </c>
      <c r="BT1118" s="1329" t="s">
        <v>101</v>
      </c>
      <c r="BU1118" s="1330">
        <v>43490</v>
      </c>
      <c r="BV1118" s="3551">
        <v>10</v>
      </c>
      <c r="BW1118" s="1329" t="s">
        <v>35</v>
      </c>
      <c r="BX1118" s="1331">
        <v>220</v>
      </c>
      <c r="BY1118" s="3552"/>
      <c r="BZ1118" s="1332">
        <v>43500</v>
      </c>
      <c r="CA1118" s="1330">
        <v>43531</v>
      </c>
      <c r="CB1118" s="1329">
        <v>10994</v>
      </c>
      <c r="CC1118" s="3553">
        <v>10000</v>
      </c>
      <c r="CD1118" s="3553">
        <f>(CC1118-BV1118*1000)</f>
        <v>0</v>
      </c>
      <c r="CE1118" s="1334">
        <f>(CC1118*BX1118/1000)</f>
        <v>2200</v>
      </c>
      <c r="CF1118" s="1333">
        <f>(CE1118*0.05)</f>
        <v>110</v>
      </c>
      <c r="CG1118" s="514"/>
    </row>
    <row r="1119" spans="69:85">
      <c r="BQ1119" s="2951"/>
      <c r="BR1119" s="624"/>
      <c r="BS1119" s="480"/>
      <c r="BT1119" s="196"/>
      <c r="BU1119" s="197"/>
      <c r="BV1119" s="334"/>
      <c r="BW1119" s="196"/>
      <c r="BX1119" s="334"/>
      <c r="BY1119" s="335"/>
      <c r="BZ1119" s="272"/>
      <c r="CA1119" s="197"/>
      <c r="CB1119" s="209"/>
      <c r="CC1119" s="270"/>
      <c r="CD1119" s="198"/>
      <c r="CE1119" s="199"/>
      <c r="CF1119" s="200"/>
      <c r="CG1119" s="514"/>
    </row>
    <row r="1120" spans="69:85">
      <c r="BQ1120" s="2951"/>
      <c r="BR1120" s="624"/>
      <c r="BS1120" s="480"/>
      <c r="BT1120" s="196"/>
      <c r="BU1120" s="197"/>
      <c r="BV1120" s="334"/>
      <c r="BW1120" s="196"/>
      <c r="BX1120" s="334"/>
      <c r="BY1120" s="335"/>
      <c r="BZ1120" s="272"/>
      <c r="CA1120" s="197"/>
      <c r="CB1120" s="209"/>
      <c r="CC1120" s="270"/>
      <c r="CD1120" s="198"/>
      <c r="CE1120" s="199"/>
      <c r="CF1120" s="200"/>
      <c r="CG1120" s="514"/>
    </row>
    <row r="1121" spans="69:85">
      <c r="BQ1121" s="927"/>
      <c r="BR1121" s="567"/>
      <c r="BS1121" s="182"/>
      <c r="BT1121" s="182"/>
      <c r="BU1121" s="182"/>
      <c r="BV1121" s="2813"/>
      <c r="BW1121" s="182"/>
      <c r="BX1121" s="182"/>
      <c r="BY1121" s="182"/>
      <c r="BZ1121" s="182"/>
      <c r="CA1121" s="220"/>
      <c r="CB1121" s="201"/>
      <c r="CC1121" s="220"/>
      <c r="CD1121" s="220"/>
      <c r="CE1121" s="220"/>
      <c r="CF1121" s="220"/>
      <c r="CG1121" s="339"/>
    </row>
    <row r="1122" spans="69:85">
      <c r="BQ1122" s="927"/>
      <c r="BR1122" s="567"/>
      <c r="BS1122" s="182"/>
      <c r="BT1122" s="182"/>
      <c r="BU1122" s="182"/>
      <c r="BV1122" s="2813"/>
      <c r="BW1122" s="182"/>
      <c r="BX1122" s="182"/>
      <c r="BY1122" s="182"/>
      <c r="BZ1122" s="182"/>
      <c r="CA1122" s="220"/>
      <c r="CB1122" s="201"/>
      <c r="CC1122" s="220"/>
      <c r="CD1122" s="220"/>
      <c r="CE1122" s="220"/>
      <c r="CF1122" s="220"/>
      <c r="CG1122" s="1226"/>
    </row>
    <row r="1123" spans="69:85" ht="15" thickBot="1">
      <c r="BQ1123" s="2965"/>
      <c r="BR1123" s="582"/>
      <c r="BS1123" s="326"/>
      <c r="BT1123" s="326"/>
      <c r="BU1123" s="326"/>
      <c r="BV1123" s="2814"/>
      <c r="BW1123" s="326"/>
      <c r="BX1123" s="326"/>
      <c r="BY1123" s="326"/>
      <c r="BZ1123" s="326"/>
      <c r="CA1123" s="640"/>
      <c r="CB1123" s="478"/>
      <c r="CC1123" s="640"/>
      <c r="CD1123" s="640"/>
      <c r="CE1123" s="640"/>
      <c r="CF1123" s="640"/>
      <c r="CG1123" s="392" t="s">
        <v>818</v>
      </c>
    </row>
    <row r="1125" spans="69:85" ht="24" thickBot="1">
      <c r="BR1125" s="808" t="s">
        <v>434</v>
      </c>
      <c r="BU1125" s="2"/>
    </row>
    <row r="1126" spans="69:85">
      <c r="BQ1126" s="2021"/>
      <c r="BR1126" s="3284"/>
      <c r="BS1126" s="3285"/>
      <c r="BT1126" s="3286" t="s">
        <v>14</v>
      </c>
      <c r="BU1126" s="3286" t="s">
        <v>12</v>
      </c>
      <c r="BV1126" s="3286"/>
      <c r="BW1126" s="3287"/>
      <c r="BX1126" s="3286" t="s">
        <v>15</v>
      </c>
      <c r="BY1126" s="3286" t="s">
        <v>16</v>
      </c>
      <c r="BZ1126" s="3289" t="s">
        <v>12</v>
      </c>
      <c r="CA1126" s="1775"/>
      <c r="CB1126" s="2605"/>
      <c r="CC1126" s="2605"/>
      <c r="CD1126" s="2605"/>
      <c r="CE1126" s="2605"/>
    </row>
    <row r="1127" spans="69:85">
      <c r="BQ1127" s="2023"/>
      <c r="BR1127" s="3290" t="s">
        <v>4</v>
      </c>
      <c r="BS1127" s="3291" t="s">
        <v>18</v>
      </c>
      <c r="BT1127" s="3292" t="s">
        <v>19</v>
      </c>
      <c r="BU1127" s="3292" t="s">
        <v>19</v>
      </c>
      <c r="BV1127" s="3292" t="s">
        <v>20</v>
      </c>
      <c r="BW1127" s="3292" t="s">
        <v>21</v>
      </c>
      <c r="BX1127" s="3292" t="s">
        <v>22</v>
      </c>
      <c r="BY1127" s="3292" t="s">
        <v>19</v>
      </c>
      <c r="BZ1127" s="3294" t="s">
        <v>23</v>
      </c>
      <c r="CA1127" s="1775"/>
      <c r="CB1127" s="1775"/>
      <c r="CC1127" s="1775"/>
      <c r="CD1127" s="1775"/>
      <c r="CE1127" s="1775"/>
    </row>
    <row r="1128" spans="69:85">
      <c r="BQ1128" s="2023"/>
      <c r="BR1128" s="3295"/>
      <c r="BS1128" s="3296"/>
      <c r="BT1128" s="3292" t="s">
        <v>3</v>
      </c>
      <c r="BU1128" s="3292" t="s">
        <v>18</v>
      </c>
      <c r="BV1128" s="3292"/>
      <c r="BW1128" s="3297"/>
      <c r="BX1128" s="3292" t="s">
        <v>21</v>
      </c>
      <c r="BY1128" s="3292" t="s">
        <v>3</v>
      </c>
      <c r="BZ1128" s="3294" t="s">
        <v>27</v>
      </c>
      <c r="CA1128" s="1775"/>
      <c r="CB1128" s="2605"/>
      <c r="CC1128" s="2605"/>
      <c r="CD1128" s="2605"/>
      <c r="CE1128" s="2605"/>
    </row>
    <row r="1129" spans="69:85" ht="15" thickBot="1">
      <c r="BQ1129" s="2026"/>
      <c r="BR1129" s="2914"/>
      <c r="BS1129" s="2690"/>
      <c r="BT1129" s="2140"/>
      <c r="BU1129" s="2141"/>
      <c r="BV1129" s="2140"/>
      <c r="BW1129" s="2141"/>
      <c r="BX1129" s="2140"/>
      <c r="BY1129" s="2141"/>
      <c r="BZ1129" s="3352"/>
      <c r="CA1129" s="681"/>
      <c r="CB1129" s="681"/>
      <c r="CC1129" s="681"/>
      <c r="CD1129" s="681"/>
      <c r="CE1129" s="681"/>
    </row>
    <row r="1130" spans="69:85">
      <c r="BQ1130" s="2941"/>
      <c r="BR1130" s="3575" t="s">
        <v>740</v>
      </c>
      <c r="BS1130" s="3576">
        <v>121</v>
      </c>
      <c r="BT1130" s="3576">
        <v>50918</v>
      </c>
      <c r="BU1130" s="3577">
        <v>43917</v>
      </c>
      <c r="BV1130" s="3576">
        <v>10</v>
      </c>
      <c r="BW1130" s="3578" t="s">
        <v>35</v>
      </c>
      <c r="BX1130" s="3660">
        <v>234</v>
      </c>
      <c r="BY1130" s="3607"/>
      <c r="BZ1130" s="3579">
        <v>43955</v>
      </c>
      <c r="CA1130" s="897"/>
      <c r="CB1130" s="896"/>
      <c r="CC1130" s="965"/>
      <c r="CD1130" s="878"/>
      <c r="CE1130" s="1230"/>
    </row>
    <row r="1131" spans="69:85" ht="15" thickBot="1">
      <c r="BQ1131" s="2942"/>
      <c r="BR1131" s="3675" t="s">
        <v>436</v>
      </c>
      <c r="BS1131" s="2235">
        <v>122</v>
      </c>
      <c r="BT1131" s="2235">
        <v>50918</v>
      </c>
      <c r="BU1131" s="3039">
        <v>43917</v>
      </c>
      <c r="BV1131" s="2235">
        <v>54</v>
      </c>
      <c r="BW1131" s="3580" t="s">
        <v>35</v>
      </c>
      <c r="BX1131" s="3721">
        <v>297</v>
      </c>
      <c r="BY1131" s="3722"/>
      <c r="BZ1131" s="3608">
        <v>43955</v>
      </c>
      <c r="CA1131" s="897"/>
      <c r="CB1131" s="896"/>
      <c r="CC1131" s="965"/>
      <c r="CD1131" s="878"/>
      <c r="CE1131" s="1230"/>
    </row>
    <row r="1132" spans="69:85">
      <c r="BR1132" s="726"/>
      <c r="BS1132" s="896"/>
      <c r="BT1132" s="896"/>
      <c r="BU1132" s="897"/>
      <c r="BV1132" s="896"/>
      <c r="BW1132" s="726"/>
      <c r="BX1132" s="898"/>
      <c r="BY1132" s="86"/>
      <c r="BZ1132" s="3723"/>
      <c r="CA1132" s="2607"/>
      <c r="CB1132" s="881"/>
      <c r="CC1132" s="1543"/>
      <c r="CD1132" s="878"/>
      <c r="CE1132" s="1230"/>
    </row>
    <row r="1133" spans="69:85">
      <c r="BR1133" s="726"/>
      <c r="BS1133" s="896"/>
      <c r="BT1133" s="896"/>
      <c r="BU1133" s="897"/>
      <c r="BV1133" s="896"/>
      <c r="BW1133" s="726"/>
      <c r="BX1133" s="898"/>
      <c r="BY1133" s="86"/>
      <c r="BZ1133" s="3702"/>
      <c r="CA1133" s="897"/>
      <c r="CB1133" s="3676"/>
      <c r="CC1133" s="965"/>
      <c r="CD1133" s="878"/>
      <c r="CE1133" s="1230"/>
    </row>
    <row r="1134" spans="69:85">
      <c r="BR1134" s="726"/>
      <c r="BS1134" s="896"/>
      <c r="BT1134" s="896"/>
      <c r="BU1134" s="897"/>
      <c r="BV1134" s="896"/>
      <c r="BW1134" s="726"/>
      <c r="BX1134" s="898"/>
      <c r="BY1134" s="86"/>
      <c r="BZ1134" s="3702"/>
      <c r="CA1134" s="897"/>
      <c r="CB1134" s="896"/>
      <c r="CC1134" s="965"/>
      <c r="CD1134" s="878"/>
      <c r="CE1134" s="1230"/>
    </row>
    <row r="1135" spans="69:85">
      <c r="BR1135" s="726"/>
      <c r="BS1135" s="896"/>
      <c r="BT1135" s="896"/>
      <c r="BU1135" s="897"/>
      <c r="BV1135" s="896"/>
      <c r="BW1135" s="726"/>
      <c r="BX1135" s="898"/>
      <c r="BY1135" s="86"/>
      <c r="BZ1135" s="3702"/>
      <c r="CA1135" s="897"/>
      <c r="CB1135" s="875"/>
      <c r="CC1135" s="878"/>
      <c r="CD1135" s="878"/>
      <c r="CE1135" s="1230"/>
    </row>
    <row r="1136" spans="69:85">
      <c r="BR1136" s="726"/>
      <c r="BS1136" s="896"/>
      <c r="BT1136" s="896"/>
      <c r="BU1136" s="897"/>
      <c r="BV1136" s="896"/>
      <c r="BW1136" s="726"/>
      <c r="BX1136" s="898"/>
      <c r="BY1136" s="86"/>
      <c r="BZ1136" s="3702"/>
      <c r="CA1136" s="897"/>
    </row>
    <row r="1137" spans="70:79">
      <c r="BR1137" s="726"/>
      <c r="BS1137" s="896"/>
      <c r="BT1137" s="896"/>
      <c r="BU1137" s="897"/>
      <c r="BV1137" s="896"/>
      <c r="BW1137" s="726"/>
      <c r="BX1137" s="898"/>
      <c r="BY1137" s="86"/>
      <c r="BZ1137" s="3702"/>
      <c r="CA1137" s="897"/>
    </row>
    <row r="1138" spans="70:79">
      <c r="BR1138" s="726"/>
      <c r="BS1138" s="896"/>
      <c r="BT1138" s="896"/>
      <c r="BU1138" s="897"/>
      <c r="BV1138" s="896"/>
      <c r="BW1138" s="726"/>
      <c r="BX1138" s="898"/>
      <c r="BY1138" s="86"/>
      <c r="BZ1138" s="3702"/>
      <c r="CA1138" s="897"/>
    </row>
    <row r="1139" spans="70:79">
      <c r="BR1139" s="726"/>
      <c r="BS1139" s="896"/>
      <c r="BT1139" s="896"/>
      <c r="BU1139" s="897"/>
      <c r="BV1139" s="896"/>
      <c r="BW1139" s="726"/>
      <c r="BX1139" s="898"/>
      <c r="BY1139" s="86"/>
      <c r="BZ1139" s="3702"/>
      <c r="CA1139" s="897"/>
    </row>
    <row r="1140" spans="70:79">
      <c r="BR1140" s="726"/>
      <c r="BS1140" s="896"/>
      <c r="BT1140" s="896"/>
      <c r="BU1140" s="897"/>
      <c r="BV1140" s="896"/>
      <c r="BW1140" s="896"/>
      <c r="BX1140" s="898"/>
      <c r="BY1140" s="1466"/>
      <c r="BZ1140" s="3702"/>
    </row>
    <row r="1141" spans="70:79">
      <c r="BR1141" s="726"/>
      <c r="BS1141" s="896"/>
      <c r="BT1141" s="896"/>
      <c r="BU1141" s="897"/>
      <c r="BV1141" s="896"/>
      <c r="BW1141" s="896"/>
      <c r="BX1141" s="898"/>
      <c r="BY1141" s="1466"/>
      <c r="BZ1141" s="3702"/>
    </row>
    <row r="1142" spans="70:79">
      <c r="BR1142" s="726"/>
      <c r="BS1142" s="896"/>
      <c r="BT1142" s="896"/>
      <c r="BU1142" s="897"/>
      <c r="BV1142" s="896"/>
      <c r="BW1142" s="896"/>
      <c r="BX1142" s="898"/>
      <c r="BY1142" s="1466"/>
      <c r="BZ1142" s="3702"/>
    </row>
    <row r="1143" spans="70:79">
      <c r="BR1143" s="726"/>
      <c r="BS1143" s="896"/>
      <c r="BT1143" s="896"/>
      <c r="BU1143" s="897"/>
      <c r="BV1143" s="896"/>
      <c r="BW1143" s="896"/>
      <c r="BX1143" s="898"/>
      <c r="BY1143" s="1466"/>
      <c r="BZ1143" s="3702"/>
    </row>
    <row r="1144" spans="70:79">
      <c r="BR1144" s="726"/>
      <c r="BS1144" s="896"/>
      <c r="BT1144" s="896"/>
      <c r="BU1144" s="897"/>
      <c r="BV1144" s="896"/>
      <c r="BW1144" s="896"/>
      <c r="BX1144" s="898"/>
      <c r="BY1144" s="1466"/>
      <c r="BZ1144" s="3702"/>
    </row>
    <row r="1145" spans="70:79">
      <c r="BR1145" s="726"/>
      <c r="BS1145" s="896"/>
      <c r="BT1145" s="896"/>
      <c r="BU1145" s="897"/>
      <c r="BV1145" s="896"/>
      <c r="BW1145" s="896"/>
      <c r="BX1145" s="898"/>
      <c r="BY1145" s="1466"/>
      <c r="BZ1145" s="3702"/>
    </row>
    <row r="1146" spans="70:79">
      <c r="BR1146" s="726"/>
      <c r="BS1146" s="896"/>
      <c r="BT1146" s="896"/>
      <c r="BU1146" s="897"/>
      <c r="BV1146" s="896"/>
      <c r="BW1146" s="896"/>
      <c r="BX1146" s="898"/>
      <c r="BY1146" s="1466"/>
      <c r="BZ1146" s="3702"/>
    </row>
    <row r="1147" spans="70:79">
      <c r="BR1147" s="726"/>
      <c r="BS1147" s="896"/>
      <c r="BT1147" s="896"/>
      <c r="BU1147" s="897"/>
      <c r="BV1147" s="896"/>
      <c r="BW1147" s="896"/>
      <c r="BX1147" s="898"/>
      <c r="BY1147" s="1466"/>
      <c r="BZ1147" s="3702"/>
    </row>
    <row r="1148" spans="70:79">
      <c r="BR1148" s="726"/>
      <c r="BS1148" s="896"/>
      <c r="BT1148" s="896"/>
      <c r="BU1148" s="897"/>
      <c r="BV1148" s="896"/>
      <c r="BW1148" s="896"/>
      <c r="BX1148" s="898"/>
      <c r="BY1148" s="1466"/>
      <c r="BZ1148" s="3702"/>
    </row>
    <row r="1149" spans="70:79">
      <c r="BR1149" s="726"/>
      <c r="BS1149" s="896"/>
      <c r="BT1149" s="896"/>
      <c r="BU1149" s="897"/>
      <c r="BV1149" s="896"/>
      <c r="BW1149" s="896"/>
      <c r="BX1149" s="898"/>
      <c r="BY1149" s="1466"/>
      <c r="BZ1149" s="3702"/>
    </row>
    <row r="1150" spans="70:79">
      <c r="BR1150" s="726"/>
      <c r="BS1150" s="896"/>
      <c r="BT1150" s="896"/>
      <c r="BU1150" s="897"/>
      <c r="BV1150" s="896"/>
      <c r="BW1150" s="896"/>
      <c r="BX1150" s="898"/>
      <c r="BY1150" s="3724"/>
      <c r="BZ1150" s="3702"/>
    </row>
    <row r="1151" spans="70:79">
      <c r="BR1151" s="726"/>
      <c r="BS1151" s="896"/>
      <c r="BT1151" s="896"/>
      <c r="BU1151" s="897"/>
      <c r="BV1151" s="896"/>
      <c r="BW1151" s="896"/>
      <c r="BX1151" s="898"/>
      <c r="BY1151" s="3724"/>
      <c r="BZ1151" s="3702"/>
    </row>
    <row r="1152" spans="70:79">
      <c r="BR1152" s="726"/>
      <c r="BS1152" s="896"/>
      <c r="BT1152" s="896"/>
      <c r="BU1152" s="897"/>
      <c r="BV1152" s="896"/>
      <c r="BW1152" s="896"/>
      <c r="BX1152" s="898"/>
      <c r="BY1152" s="3724"/>
      <c r="BZ1152" s="3702"/>
    </row>
    <row r="1153" spans="70:78">
      <c r="BR1153" s="726"/>
      <c r="BS1153" s="896"/>
      <c r="BT1153" s="896"/>
      <c r="BU1153" s="897"/>
      <c r="BV1153" s="896"/>
      <c r="BW1153" s="896"/>
      <c r="BX1153" s="898"/>
      <c r="BY1153" s="3724"/>
      <c r="BZ1153" s="3702"/>
    </row>
  </sheetData>
  <mergeCells count="126">
    <mergeCell ref="V113:AG113"/>
    <mergeCell ref="X101:AC101"/>
    <mergeCell ref="V106:AG106"/>
    <mergeCell ref="V107:AG107"/>
    <mergeCell ref="V108:AG108"/>
    <mergeCell ref="V109:AG109"/>
    <mergeCell ref="V110:AG110"/>
    <mergeCell ref="X87:AE87"/>
    <mergeCell ref="V89:W89"/>
    <mergeCell ref="AB89:AD89"/>
    <mergeCell ref="AE89:AG89"/>
    <mergeCell ref="X91:AA91"/>
    <mergeCell ref="X92:AA92"/>
    <mergeCell ref="V111:AG111"/>
    <mergeCell ref="V112:AG112"/>
    <mergeCell ref="X96:AA96"/>
    <mergeCell ref="X97:AA97"/>
    <mergeCell ref="X98:AA98"/>
    <mergeCell ref="X99:AA99"/>
    <mergeCell ref="X93:AA93"/>
    <mergeCell ref="X94:AA94"/>
    <mergeCell ref="X95:AA95"/>
    <mergeCell ref="AB72:AE72"/>
    <mergeCell ref="V84:W84"/>
    <mergeCell ref="X84:AG84"/>
    <mergeCell ref="V85:W85"/>
    <mergeCell ref="X85:AG85"/>
    <mergeCell ref="AB81:AC81"/>
    <mergeCell ref="V79:W79"/>
    <mergeCell ref="X79:AC79"/>
    <mergeCell ref="V80:W80"/>
    <mergeCell ref="AB76:AC76"/>
    <mergeCell ref="X80:Z80"/>
    <mergeCell ref="AB80:AE80"/>
    <mergeCell ref="V81:W81"/>
    <mergeCell ref="X81:Z81"/>
    <mergeCell ref="AE81:AG81"/>
    <mergeCell ref="V82:W82"/>
    <mergeCell ref="X82:AB82"/>
    <mergeCell ref="AC82:AD82"/>
    <mergeCell ref="AE82:AG82"/>
    <mergeCell ref="V78:W78"/>
    <mergeCell ref="X78:AE78"/>
    <mergeCell ref="X39:AA39"/>
    <mergeCell ref="X28:AG28"/>
    <mergeCell ref="X30:AE30"/>
    <mergeCell ref="V32:W32"/>
    <mergeCell ref="AB32:AD32"/>
    <mergeCell ref="AE32:AG32"/>
    <mergeCell ref="W73:Z73"/>
    <mergeCell ref="AB73:AG73"/>
    <mergeCell ref="W74:AC74"/>
    <mergeCell ref="AE74:AG74"/>
    <mergeCell ref="X40:AA40"/>
    <mergeCell ref="X41:AA41"/>
    <mergeCell ref="X42:AA42"/>
    <mergeCell ref="X44:AC44"/>
    <mergeCell ref="V49:AG49"/>
    <mergeCell ref="V50:AG50"/>
    <mergeCell ref="AF65:AG65"/>
    <mergeCell ref="W70:AG70"/>
    <mergeCell ref="W71:AC71"/>
    <mergeCell ref="V51:AG51"/>
    <mergeCell ref="V52:AG52"/>
    <mergeCell ref="V55:AG55"/>
    <mergeCell ref="V56:AG56"/>
    <mergeCell ref="W72:Z72"/>
    <mergeCell ref="X34:AA34"/>
    <mergeCell ref="X35:AA35"/>
    <mergeCell ref="X36:AA36"/>
    <mergeCell ref="X37:AA37"/>
    <mergeCell ref="X38:AA38"/>
    <mergeCell ref="V27:W27"/>
    <mergeCell ref="X27:AG27"/>
    <mergeCell ref="V28:W28"/>
    <mergeCell ref="V24:W24"/>
    <mergeCell ref="X24:Z24"/>
    <mergeCell ref="AB24:AC24"/>
    <mergeCell ref="AE24:AG24"/>
    <mergeCell ref="V25:W25"/>
    <mergeCell ref="X25:AB25"/>
    <mergeCell ref="AC25:AD25"/>
    <mergeCell ref="AE25:AG25"/>
    <mergeCell ref="C50:R50"/>
    <mergeCell ref="C44:R44"/>
    <mergeCell ref="C45:R45"/>
    <mergeCell ref="C46:R46"/>
    <mergeCell ref="C47:R47"/>
    <mergeCell ref="C48:R48"/>
    <mergeCell ref="C49:R49"/>
    <mergeCell ref="C31:D31"/>
    <mergeCell ref="E33:N33"/>
    <mergeCell ref="C35:D35"/>
    <mergeCell ref="J35:M35"/>
    <mergeCell ref="N35:R35"/>
    <mergeCell ref="C43:R43"/>
    <mergeCell ref="AF8:AG8"/>
    <mergeCell ref="W13:AG13"/>
    <mergeCell ref="W14:AC14"/>
    <mergeCell ref="W15:Z15"/>
    <mergeCell ref="AB15:AE15"/>
    <mergeCell ref="W16:Z16"/>
    <mergeCell ref="AB16:AG16"/>
    <mergeCell ref="W17:AC17"/>
    <mergeCell ref="AE17:AG17"/>
    <mergeCell ref="C28:D28"/>
    <mergeCell ref="O8:R8"/>
    <mergeCell ref="D13:R13"/>
    <mergeCell ref="D14:L14"/>
    <mergeCell ref="D15:G15"/>
    <mergeCell ref="J15:N15"/>
    <mergeCell ref="D16:G16"/>
    <mergeCell ref="J16:R16"/>
    <mergeCell ref="AB19:AC19"/>
    <mergeCell ref="V21:W21"/>
    <mergeCell ref="X21:AE21"/>
    <mergeCell ref="V22:W22"/>
    <mergeCell ref="D17:L17"/>
    <mergeCell ref="N17:R17"/>
    <mergeCell ref="C22:D22"/>
    <mergeCell ref="E22:G22"/>
    <mergeCell ref="C23:D23"/>
    <mergeCell ref="X22:AC22"/>
    <mergeCell ref="V23:W23"/>
    <mergeCell ref="X23:Z23"/>
    <mergeCell ref="AB23:AE23"/>
  </mergeCells>
  <hyperlinks>
    <hyperlink ref="J16" r:id="rId1" display="comercial@serraplast.com.br" xr:uid="{32CF996B-4B5D-4AB3-972A-D4044B7122D1}"/>
    <hyperlink ref="N23" r:id="rId2" xr:uid="{4A594533-5C55-4F47-BD84-91706A3FD5E7}"/>
    <hyperlink ref="N22" r:id="rId3" xr:uid="{399691E3-6FCF-4651-8E57-89C332CD215A}"/>
    <hyperlink ref="AB73" r:id="rId4" xr:uid="{C617182E-CCBC-4ABF-864B-4737F25D07CA}"/>
    <hyperlink ref="AE81" r:id="rId5" xr:uid="{4FDE14B1-8273-465D-B7D6-8A2BB4025C24}"/>
    <hyperlink ref="AB16" r:id="rId6" xr:uid="{338B7501-0B7E-4066-BCF3-3862244DF011}"/>
    <hyperlink ref="AE24" r:id="rId7" xr:uid="{C991A277-458F-4A12-8601-BFFB25044280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8"/>
  <ignoredErrors>
    <ignoredError sqref="AQ64" formula="1"/>
    <ignoredError sqref="BS826:BS827 BK478 BA558 BK496 BS641 BS642:BS643 BS837:BS838 BS848 BS1025 BS1026:BS1028 BS1037" numberStoredAsText="1"/>
  </ignoredErrors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2014 - 2015</vt:lpstr>
      <vt:lpstr>2017</vt:lpstr>
      <vt:lpstr>2018</vt:lpstr>
      <vt:lpstr>2025.</vt:lpstr>
      <vt:lpstr>GERAL</vt:lpstr>
      <vt:lpstr>LING PACKING</vt:lpstr>
      <vt:lpstr>STANG</vt:lpstr>
      <vt:lpstr>COPOBRAS</vt:lpstr>
      <vt:lpstr>EDIPRINT</vt:lpstr>
      <vt:lpstr>CCS </vt:lpstr>
      <vt:lpstr>BRASIL SUL</vt:lpstr>
      <vt:lpstr>SERRAPLAST</vt:lpstr>
      <vt:lpstr>2025</vt:lpstr>
      <vt:lpstr>2023</vt:lpstr>
      <vt:lpstr>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</dc:creator>
  <cp:lastModifiedBy>leandro outi baroni</cp:lastModifiedBy>
  <cp:revision>64</cp:revision>
  <cp:lastPrinted>2022-07-13T18:52:05Z</cp:lastPrinted>
  <dcterms:created xsi:type="dcterms:W3CDTF">2010-09-20T10:36:01Z</dcterms:created>
  <dcterms:modified xsi:type="dcterms:W3CDTF">2026-02-12T20:32:51Z</dcterms:modified>
</cp:coreProperties>
</file>